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mc:AlternateContent xmlns:mc="http://schemas.openxmlformats.org/markup-compatibility/2006">
    <mc:Choice Requires="x15">
      <x15ac:absPath xmlns:x15ac="http://schemas.microsoft.com/office/spreadsheetml/2010/11/ac" url="https://d.docs.live.net/daacda521fd78511/Desktop/Chem E 486 Process Design II AB/Final Report/"/>
    </mc:Choice>
  </mc:AlternateContent>
  <xr:revisionPtr revIDLastSave="0" documentId="8_{55501B6A-4785-4D9A-8FC7-25E89C4F9DE6}" xr6:coauthVersionLast="47" xr6:coauthVersionMax="47" xr10:uidLastSave="{00000000-0000-0000-0000-000000000000}"/>
  <bookViews>
    <workbookView xWindow="-28920" yWindow="750" windowWidth="29040" windowHeight="15720" tabRatio="500" activeTab="17" xr2:uid="{00000000-000D-0000-FFFF-FFFF00000000}"/>
  </bookViews>
  <sheets>
    <sheet name="Set-up" sheetId="1" r:id="rId1"/>
    <sheet name="Summary" sheetId="2" r:id="rId2"/>
    <sheet name="CB_DATA_" sheetId="3" state="hidden" r:id="rId3"/>
    <sheet name="OPEX" sheetId="4" r:id="rId4"/>
    <sheet name="CAPEX" sheetId="5" r:id="rId5"/>
    <sheet name="DCFROR" sheetId="6" r:id="rId6"/>
    <sheet name="Operating Summaries" sheetId="7" r:id="rId7"/>
    <sheet name="aspen" sheetId="8" r:id="rId8"/>
    <sheet name="Cost Breakdown" sheetId="9" r:id="rId9"/>
    <sheet name="Energy Bal" sheetId="10" r:id="rId10"/>
    <sheet name="aspen2" sheetId="11" r:id="rId11"/>
    <sheet name="aspenqw" sheetId="12" r:id="rId12"/>
    <sheet name="SUGAR" sheetId="13" r:id="rId13"/>
    <sheet name="INDICES" sheetId="14" r:id="rId14"/>
    <sheet name="PFD tables" sheetId="15" r:id="rId15"/>
    <sheet name="AP_INPUTS" sheetId="16" r:id="rId16"/>
    <sheet name="AP_CAPEX" sheetId="17" r:id="rId17"/>
    <sheet name="AP_OPEX" sheetId="18" r:id="rId18"/>
    <sheet name="AP_CASHFLOW" sheetId="19" r:id="rId19"/>
    <sheet name="AP_REPORT_OUTPUTS" sheetId="20" r:id="rId20"/>
    <sheet name="AP_SENSITIVITY" sheetId="21" r:id="rId21"/>
    <sheet name="AP_FORMULA_MAP" sheetId="22" r:id="rId22"/>
    <sheet name="AP_COMPARISON" sheetId="23" r:id="rId23"/>
  </sheets>
  <definedNames>
    <definedName name="asptkdir">'Set-up'!#REF!</definedName>
    <definedName name="BASECASE">'Set-up'!$C$15</definedName>
    <definedName name="BKPDIR">'Set-up'!$B$15</definedName>
    <definedName name="BKPEXT">'Set-up'!$D$15</definedName>
    <definedName name="BKPNAME">'Set-up'!$B$14</definedName>
    <definedName name="CAPEX">DCFROR!$K$13</definedName>
    <definedName name="CAPEX100">DCFROR!$K$3</definedName>
    <definedName name="CAPEX200">DCFROR!$M$5</definedName>
    <definedName name="CAPEX300">DCFROR!$K$6</definedName>
    <definedName name="CAPEX400">DCFROR!$K$7</definedName>
    <definedName name="CAPEX500">DCFROR!$K$8</definedName>
    <definedName name="CAPEX600">DCFROR!$K$9</definedName>
    <definedName name="CAPEX700">DCFROR!$K$10</definedName>
    <definedName name="CAPEX800">DCFROR!$K$11</definedName>
    <definedName name="CAPEX900">DCFROR!$K$12</definedName>
    <definedName name="CAPEXnc">DCFROR!$K$5</definedName>
    <definedName name="CAPEXpt">DCFROR!$K$4</definedName>
    <definedName name="CASEID">'Set-up'!$B$24</definedName>
    <definedName name="CB_1857409a1c9948a6a1f63f68f6a7bd06" localSheetId="2" hidden="1">#N/A</definedName>
    <definedName name="CB_3e92aab68aa94ecd85f4265eb051da95" localSheetId="2" hidden="1">#N/A</definedName>
    <definedName name="CB_73652fb7e2304a45ae810de0e25967ab" localSheetId="2" hidden="1">#N/A</definedName>
    <definedName name="CB_75e7d33a9b1e465fa12cc01ec6dbe5f7" localSheetId="2" hidden="1">#N/A</definedName>
    <definedName name="CB_805fabbfb1ea4c519030358a76f68203" localSheetId="2" hidden="1">#N/A</definedName>
    <definedName name="CB_Block_00000000000000000000000000000000" localSheetId="2" hidden="1">"'7.0.0.0"</definedName>
    <definedName name="CB_Block_00000000000000000000000000000001" localSheetId="2" hidden="1">"'634187646737732500"</definedName>
    <definedName name="CB_Block_00000000000000000000000000000003" localSheetId="2" hidden="1">"'11.1.1448.0"</definedName>
    <definedName name="CB_BlockExt_00000000000000000000000000000003" localSheetId="2" hidden="1">"'11.1.2.0.00"</definedName>
    <definedName name="CB_c11ebdc7d28a459a9611fdd8c987e06a" localSheetId="2" hidden="1">#N/A</definedName>
    <definedName name="CBWorkbookPriority" localSheetId="2" hidden="1">-1801361830</definedName>
    <definedName name="CBx_4bf45a576292458b8940e5e9c9582e73" localSheetId="2" hidden="1">"'CB_DATA_'!$A$1"</definedName>
    <definedName name="CBx_c56c15b3aa1a46af82d56065da42a48b" localSheetId="2" hidden="1">"'crystal'!$A$1"</definedName>
    <definedName name="CBx_Sheet_Guid" localSheetId="2" hidden="1">"'4bf45a57-6292-458b-8940-e5e9c9582e73"</definedName>
    <definedName name="CBx_SheetRef" localSheetId="2" hidden="1">CB_DATA_!$A$14</definedName>
    <definedName name="CBx_StorageType" localSheetId="2" hidden="1">2</definedName>
    <definedName name="cc_per_gal">2.54^3*231</definedName>
    <definedName name="costyear">DCFROR!$B$34</definedName>
    <definedName name="E_Co">2824</definedName>
    <definedName name="E_Cu">4000</definedName>
    <definedName name="E_Fe">3125</definedName>
    <definedName name="E_Ni">1720</definedName>
    <definedName name="ETHMMGAL">OPEX!$B$3</definedName>
    <definedName name="ETOHDEN">'Set-up'!$B$39</definedName>
    <definedName name="ETOHRATE">OPEX!$B$2</definedName>
    <definedName name="FCI">DCFROR!$B$4</definedName>
    <definedName name="ISBL">DCFROR!$M$8</definedName>
    <definedName name="IX_CAP">'Set-up'!$G$34</definedName>
    <definedName name="IX_CHEM">'Set-up'!$G$35</definedName>
    <definedName name="IX_ELEC">'Set-up'!$G$37</definedName>
    <definedName name="IX_LABOR">'Set-up'!$G$36</definedName>
    <definedName name="k0_Co">272.3</definedName>
    <definedName name="k0_Cu">0</definedName>
    <definedName name="k0_Fe">3576</definedName>
    <definedName name="k0_Ni">59.91</definedName>
    <definedName name="kg_per_lb">0.4535924</definedName>
    <definedName name="LU_HEAT">'Set-up'!$G$31</definedName>
    <definedName name="LU_MAT">'Set-up'!$G$30</definedName>
    <definedName name="LU_SENS">'Set-up'!$G$29</definedName>
    <definedName name="LU_WORK">'Set-up'!$G$32</definedName>
    <definedName name="n_Co">0.25</definedName>
    <definedName name="n_Cu">1</definedName>
    <definedName name="n_Fe">0.9</definedName>
    <definedName name="n_Ni">1.3</definedName>
    <definedName name="OPHOURS">OPEX!$B$7</definedName>
    <definedName name="_xlnm.Print_Area" localSheetId="4">CAPEX!$A$1:$W$218</definedName>
    <definedName name="_xlnm.Print_Area" localSheetId="5">DCFROR!$A$39:$Y$80</definedName>
    <definedName name="_xlnm.Print_Titles" localSheetId="4">CAPEX!$1:$2</definedName>
    <definedName name="_xlnm.Print_Titles" localSheetId="5">DCFROR!$A:$A</definedName>
    <definedName name="solver_adj" localSheetId="5" hidden="1">DCFROR!$B$35</definedName>
    <definedName name="solver_lin" localSheetId="5" hidden="1">0</definedName>
    <definedName name="solver_num" localSheetId="5" hidden="1">0</definedName>
    <definedName name="solver_opt" localSheetId="5" hidden="1">DCFROR!$B$37</definedName>
    <definedName name="solver_tmp" localSheetId="5" hidden="1">DCFROR!$B$40:$Y$40,DCFROR!#REF!,DCFROR!$B$21:$B$22,DCFROR!$B$18:$B$19,DCFROR!$B$24:$B$32,DCFROR!$B$35</definedName>
    <definedName name="solver_typ" localSheetId="5" hidden="1">3</definedName>
    <definedName name="solver_val" localSheetId="5" hidden="1">0</definedName>
    <definedName name="TPI">DCFROR!$K$27</definedName>
    <definedName name="unitstart">'Set-up'!$A$43</definedName>
    <definedName name="Z_07F2506C_7EE2_4A70_B144_34A6C2AAB4C2_.wvu.Cols" localSheetId="4" hidden="1">CAPEX!#REF!</definedName>
    <definedName name="Z_07F2506C_7EE2_4A70_B144_34A6C2AAB4C2_.wvu.FilterData" localSheetId="4" hidden="1">CAPEX!$A$3:$L$237</definedName>
    <definedName name="Z_07F2506C_7EE2_4A70_B144_34A6C2AAB4C2_.wvu.PrintArea" localSheetId="4" hidden="1">CAPEX!$A$1:$Z$216</definedName>
    <definedName name="Z_07F2506C_7EE2_4A70_B144_34A6C2AAB4C2_.wvu.PrintTitles" localSheetId="4" hidden="1">CAPEX!$A$1:$C$65535,CAPEX!$A$1:$IP$2</definedName>
    <definedName name="Z_18BED316_13D2_4BDC_8000_ED8C0D1479C5_.wvu.FilterData" localSheetId="4" hidden="1">CAPEX!$A$3:$Z$235</definedName>
    <definedName name="Z_216A5C1C_6CB6_4F47_8B91_96270C74F482_.wvu.Cols" localSheetId="4" hidden="1">CAPEX!#REF!</definedName>
    <definedName name="Z_216A5C1C_6CB6_4F47_8B91_96270C74F482_.wvu.PrintArea" localSheetId="4" hidden="1">CAPEX!$A$1:$Z$215</definedName>
    <definedName name="Z_216A5C1C_6CB6_4F47_8B91_96270C74F482_.wvu.PrintTitles" localSheetId="4" hidden="1">CAPEX!$A$1:$IP$2</definedName>
    <definedName name="Z_42D71670_6049_41BA_BB9F_D3E7334AB960_.wvu.FilterData" localSheetId="4" hidden="1">CAPEX!$A$3:$Z$235</definedName>
    <definedName name="Z_46250AB8_D414_4D00_B8B8_1C71164D8045_.wvu.Cols" localSheetId="4" hidden="1">CAPEX!#REF!</definedName>
    <definedName name="Z_46250AB8_D414_4D00_B8B8_1C71164D8045_.wvu.PrintArea" localSheetId="4" hidden="1">CAPEX!$A$1:$Z$215</definedName>
    <definedName name="Z_46250AB8_D414_4D00_B8B8_1C71164D8045_.wvu.PrintTitles" localSheetId="4" hidden="1">CAPEX!$A$1:$IP$2</definedName>
    <definedName name="Z_92BA5A55_7B2D_4994_98BA_4C0375A5534F_.wvu.Cols" localSheetId="4" hidden="1">CAPEX!#REF!</definedName>
    <definedName name="Z_92BA5A55_7B2D_4994_98BA_4C0375A5534F_.wvu.FilterData" localSheetId="4" hidden="1">CAPEX!$A$3:$Z$235</definedName>
    <definedName name="Z_92BA5A55_7B2D_4994_98BA_4C0375A5534F_.wvu.PrintArea" localSheetId="4" hidden="1">CAPEX!$A$1:$Z$215</definedName>
    <definedName name="Z_92BA5A55_7B2D_4994_98BA_4C0375A5534F_.wvu.PrintTitles" localSheetId="4" hidden="1">CAPEX!$A$1:$IP$2</definedName>
    <definedName name="Z_ABB43926_BC69_4DE3_A1E2_7F3205DAC82A_.wvu.Cols" localSheetId="4" hidden="1">CAPEX!#REF!</definedName>
    <definedName name="Z_ABB43926_BC69_4DE3_A1E2_7F3205DAC82A_.wvu.FilterData" localSheetId="4" hidden="1">CAPEX!$A$3:$Z$235</definedName>
    <definedName name="Z_ABB43926_BC69_4DE3_A1E2_7F3205DAC82A_.wvu.PrintArea" localSheetId="4" hidden="1">CAPEX!$A$1:$Z$215</definedName>
    <definedName name="Z_ABB43926_BC69_4DE3_A1E2_7F3205DAC82A_.wvu.PrintTitles" localSheetId="4" hidden="1">CAPEX!$A$1:$IP$2</definedName>
    <definedName name="Z_CDBF0419_DB04_4A19_98A3_80E86B13A6A3_.wvu.Cols" localSheetId="4" hidden="1">CAPEX!#REF!</definedName>
    <definedName name="Z_CDBF0419_DB04_4A19_98A3_80E86B13A6A3_.wvu.FilterData" localSheetId="4" hidden="1">CAPEX!$A$3:$Z$235</definedName>
    <definedName name="Z_CDBF0419_DB04_4A19_98A3_80E86B13A6A3_.wvu.PrintArea" localSheetId="4" hidden="1">CAPEX!$A$1:$Z$215</definedName>
    <definedName name="Z_CDBF0419_DB04_4A19_98A3_80E86B13A6A3_.wvu.PrintTitles" localSheetId="4" hidden="1">CAPEX!$A$1:$IP$2</definedName>
    <definedName name="Z_D112B4C9_0798_4285_9D70_E1E05BC97449_.wvu.FilterData" localSheetId="4" hidden="1">CAPEX!$A$3:$Z$235</definedName>
    <definedName name="Z_EA0DFC62_88CC_481B_B75B_D59953ACAE3D_.wvu.FilterData" localSheetId="4" hidden="1">CAPEX!$A$3:$Z$235</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23" l="1"/>
  <c r="C8" i="23"/>
  <c r="D9" i="21"/>
  <c r="C9" i="21"/>
  <c r="C8" i="21"/>
  <c r="C7" i="21"/>
  <c r="B8" i="20"/>
  <c r="K24" i="19"/>
  <c r="G24" i="19"/>
  <c r="E24" i="19"/>
  <c r="B24" i="19"/>
  <c r="K23" i="19"/>
  <c r="G23" i="19"/>
  <c r="E23" i="19"/>
  <c r="C23" i="19"/>
  <c r="B23" i="19"/>
  <c r="K22" i="19"/>
  <c r="G22" i="19"/>
  <c r="E22" i="19"/>
  <c r="C22" i="19"/>
  <c r="B22" i="19"/>
  <c r="K21" i="19"/>
  <c r="G21" i="19"/>
  <c r="E21" i="19"/>
  <c r="C21" i="19"/>
  <c r="B21" i="19"/>
  <c r="K20" i="19"/>
  <c r="G20" i="19"/>
  <c r="E20" i="19"/>
  <c r="C20" i="19"/>
  <c r="B20" i="19"/>
  <c r="K19" i="19"/>
  <c r="G19" i="19"/>
  <c r="E19" i="19"/>
  <c r="C19" i="19"/>
  <c r="B19" i="19"/>
  <c r="K18" i="19"/>
  <c r="G18" i="19"/>
  <c r="E18" i="19"/>
  <c r="C18" i="19"/>
  <c r="B18" i="19"/>
  <c r="K17" i="19"/>
  <c r="G17" i="19"/>
  <c r="E17" i="19"/>
  <c r="C17" i="19"/>
  <c r="B17" i="19"/>
  <c r="K16" i="19"/>
  <c r="G16" i="19"/>
  <c r="E16" i="19"/>
  <c r="C16" i="19"/>
  <c r="B16" i="19"/>
  <c r="K15" i="19"/>
  <c r="G15" i="19"/>
  <c r="E15" i="19"/>
  <c r="C15" i="19"/>
  <c r="B15" i="19"/>
  <c r="K14" i="19"/>
  <c r="G14" i="19"/>
  <c r="E14" i="19"/>
  <c r="C14" i="19"/>
  <c r="B14" i="19"/>
  <c r="K13" i="19"/>
  <c r="E13" i="19"/>
  <c r="C13" i="19"/>
  <c r="B13" i="19"/>
  <c r="K12" i="19"/>
  <c r="E12" i="19"/>
  <c r="C12" i="19"/>
  <c r="B12" i="19"/>
  <c r="K11" i="19"/>
  <c r="E11" i="19"/>
  <c r="C11" i="19"/>
  <c r="B11" i="19"/>
  <c r="K10" i="19"/>
  <c r="E10" i="19"/>
  <c r="C10" i="19"/>
  <c r="B10" i="19"/>
  <c r="K9" i="19"/>
  <c r="E9" i="19"/>
  <c r="C9" i="19"/>
  <c r="B9" i="19"/>
  <c r="K8" i="19"/>
  <c r="E8" i="19"/>
  <c r="C8" i="19"/>
  <c r="B8" i="19"/>
  <c r="K7" i="19"/>
  <c r="E7" i="19"/>
  <c r="C7" i="19"/>
  <c r="B7" i="19"/>
  <c r="N6" i="19"/>
  <c r="K6" i="19"/>
  <c r="G6" i="19"/>
  <c r="F6" i="19"/>
  <c r="E6" i="19"/>
  <c r="D6" i="19"/>
  <c r="N5" i="19"/>
  <c r="K5" i="19"/>
  <c r="G5" i="19"/>
  <c r="F5" i="19"/>
  <c r="E5" i="19"/>
  <c r="D5" i="19"/>
  <c r="C5" i="19"/>
  <c r="N4" i="19"/>
  <c r="K4" i="19"/>
  <c r="G4" i="19"/>
  <c r="F4" i="19"/>
  <c r="E4" i="19"/>
  <c r="D4" i="19"/>
  <c r="C4" i="19"/>
  <c r="J22" i="17"/>
  <c r="H13" i="17"/>
  <c r="D13" i="17"/>
  <c r="B41" i="16"/>
  <c r="B37" i="16"/>
  <c r="B36" i="16"/>
  <c r="E188" i="15"/>
  <c r="E187" i="15"/>
  <c r="E186" i="15"/>
  <c r="E183" i="15"/>
  <c r="E181" i="15"/>
  <c r="E169" i="15"/>
  <c r="E135" i="14"/>
  <c r="E134" i="14"/>
  <c r="E133" i="14"/>
  <c r="E132" i="14"/>
  <c r="E131" i="14"/>
  <c r="E130" i="14"/>
  <c r="E129" i="14"/>
  <c r="E128" i="14"/>
  <c r="E127" i="14"/>
  <c r="E126" i="14"/>
  <c r="Q125" i="14" a="1"/>
  <c r="E125" i="14"/>
  <c r="E124" i="14"/>
  <c r="E123" i="14"/>
  <c r="E122" i="14"/>
  <c r="E121" i="14"/>
  <c r="E120" i="14"/>
  <c r="E119" i="14"/>
  <c r="E84" i="14"/>
  <c r="E83" i="14"/>
  <c r="E82" i="14"/>
  <c r="E81" i="14"/>
  <c r="E80" i="14"/>
  <c r="E79" i="14"/>
  <c r="E78" i="14"/>
  <c r="E77" i="14"/>
  <c r="E76" i="14"/>
  <c r="E75" i="14"/>
  <c r="AD74" i="14" a="1"/>
  <c r="E74" i="14"/>
  <c r="E73" i="14"/>
  <c r="E72" i="14"/>
  <c r="E71" i="14"/>
  <c r="E70" i="14"/>
  <c r="E69" i="14"/>
  <c r="E68" i="14"/>
  <c r="E67" i="14"/>
  <c r="E66" i="14"/>
  <c r="E65" i="14"/>
  <c r="E64" i="14"/>
  <c r="E63" i="14"/>
  <c r="E62" i="14"/>
  <c r="E61" i="14"/>
  <c r="E60" i="14"/>
  <c r="E59" i="14"/>
  <c r="E58" i="14"/>
  <c r="E57" i="14"/>
  <c r="E34" i="14"/>
  <c r="E33" i="14"/>
  <c r="E32" i="14"/>
  <c r="Q31" i="14" a="1"/>
  <c r="E31" i="14"/>
  <c r="E30" i="14"/>
  <c r="E29" i="14"/>
  <c r="E28" i="14"/>
  <c r="E27" i="14"/>
  <c r="E26" i="14"/>
  <c r="E25" i="14"/>
  <c r="E24" i="14"/>
  <c r="E23" i="14"/>
  <c r="E22" i="14"/>
  <c r="E21" i="14"/>
  <c r="E20" i="14"/>
  <c r="E19" i="14"/>
  <c r="E18" i="14"/>
  <c r="E17" i="14"/>
  <c r="E16" i="14"/>
  <c r="E15" i="14"/>
  <c r="BI195" i="13"/>
  <c r="BH195" i="13"/>
  <c r="BG195" i="13"/>
  <c r="BF195" i="13"/>
  <c r="BE195" i="13"/>
  <c r="BC195" i="13"/>
  <c r="BB195" i="13"/>
  <c r="BA195" i="13"/>
  <c r="AZ195" i="13"/>
  <c r="AY195" i="13"/>
  <c r="AX195" i="13"/>
  <c r="AV195" i="13"/>
  <c r="AU195" i="13"/>
  <c r="AT195" i="13"/>
  <c r="BI194" i="13"/>
  <c r="BH194" i="13"/>
  <c r="BG194" i="13"/>
  <c r="BF194" i="13"/>
  <c r="BE194" i="13"/>
  <c r="BC194" i="13"/>
  <c r="BB194" i="13"/>
  <c r="BA194" i="13"/>
  <c r="AZ194" i="13"/>
  <c r="AY194" i="13"/>
  <c r="AX194" i="13"/>
  <c r="AV194" i="13"/>
  <c r="AU194" i="13"/>
  <c r="AT194" i="13"/>
  <c r="BI193" i="13"/>
  <c r="BH193" i="13"/>
  <c r="BG193" i="13"/>
  <c r="BF193" i="13"/>
  <c r="BE193" i="13"/>
  <c r="BC193" i="13"/>
  <c r="BB193" i="13"/>
  <c r="BA193" i="13"/>
  <c r="AZ193" i="13"/>
  <c r="AY193" i="13"/>
  <c r="AX193" i="13"/>
  <c r="AV193" i="13"/>
  <c r="AU193" i="13"/>
  <c r="AT193" i="13"/>
  <c r="BI192" i="13"/>
  <c r="BH192" i="13"/>
  <c r="BG192" i="13"/>
  <c r="BE192" i="13"/>
  <c r="BC192" i="13"/>
  <c r="BB192" i="13"/>
  <c r="BA192" i="13"/>
  <c r="AZ192" i="13"/>
  <c r="AY192" i="13"/>
  <c r="AX192" i="13"/>
  <c r="AV192" i="13"/>
  <c r="AU192" i="13"/>
  <c r="AT192" i="13"/>
  <c r="BI191" i="13"/>
  <c r="BH191" i="13"/>
  <c r="BG191" i="13"/>
  <c r="BE191" i="13"/>
  <c r="BC191" i="13"/>
  <c r="BB191" i="13"/>
  <c r="BA191" i="13"/>
  <c r="AZ191" i="13"/>
  <c r="AY191" i="13"/>
  <c r="AX191" i="13"/>
  <c r="AV191" i="13"/>
  <c r="AU191" i="13"/>
  <c r="AT191" i="13"/>
  <c r="BI190" i="13"/>
  <c r="BH190" i="13"/>
  <c r="BG190" i="13"/>
  <c r="BE190" i="13"/>
  <c r="BC190" i="13"/>
  <c r="BA190" i="13"/>
  <c r="AZ190" i="13"/>
  <c r="AY190" i="13"/>
  <c r="AX190" i="13"/>
  <c r="AV190" i="13"/>
  <c r="AU190" i="13"/>
  <c r="AT190" i="13"/>
  <c r="BI189" i="13"/>
  <c r="BH189" i="13"/>
  <c r="BG189" i="13"/>
  <c r="BF189" i="13"/>
  <c r="BE189" i="13"/>
  <c r="BC189" i="13"/>
  <c r="BB189" i="13"/>
  <c r="BA189" i="13"/>
  <c r="AZ189" i="13"/>
  <c r="AY189" i="13"/>
  <c r="AX189" i="13"/>
  <c r="AV189" i="13"/>
  <c r="AU189" i="13"/>
  <c r="AT189" i="13"/>
  <c r="BI188" i="13"/>
  <c r="BH188" i="13"/>
  <c r="BG188" i="13"/>
  <c r="BF188" i="13"/>
  <c r="BE188" i="13"/>
  <c r="BC188" i="13"/>
  <c r="BB188" i="13"/>
  <c r="BA188" i="13"/>
  <c r="AZ188" i="13"/>
  <c r="AY188" i="13"/>
  <c r="AX188" i="13"/>
  <c r="AV188" i="13"/>
  <c r="AU188" i="13"/>
  <c r="AT188" i="13"/>
  <c r="BI187" i="13"/>
  <c r="BH187" i="13"/>
  <c r="BG187" i="13"/>
  <c r="BF187" i="13"/>
  <c r="BE187" i="13"/>
  <c r="BC187" i="13"/>
  <c r="BB187" i="13"/>
  <c r="BA187" i="13"/>
  <c r="AZ187" i="13"/>
  <c r="AY187" i="13"/>
  <c r="AX187" i="13"/>
  <c r="AV187" i="13"/>
  <c r="AU187" i="13"/>
  <c r="AT187" i="13"/>
  <c r="BI186" i="13"/>
  <c r="BH186" i="13"/>
  <c r="BG186" i="13"/>
  <c r="BE186" i="13"/>
  <c r="BC186" i="13"/>
  <c r="BB186" i="13"/>
  <c r="BA186" i="13"/>
  <c r="AZ186" i="13"/>
  <c r="AY186" i="13"/>
  <c r="AX186" i="13"/>
  <c r="AV186" i="13"/>
  <c r="AU186" i="13"/>
  <c r="AT186" i="13"/>
  <c r="BI184" i="13"/>
  <c r="BH184" i="13"/>
  <c r="BG184" i="13"/>
  <c r="BF184" i="13"/>
  <c r="BE184" i="13"/>
  <c r="BD184" i="13"/>
  <c r="BC184" i="13"/>
  <c r="BB184" i="13"/>
  <c r="BA184" i="13"/>
  <c r="AZ184" i="13"/>
  <c r="AY184" i="13"/>
  <c r="AX184" i="13"/>
  <c r="AV184" i="13"/>
  <c r="AU184" i="13"/>
  <c r="AT184" i="13"/>
  <c r="BI183" i="13"/>
  <c r="BH183" i="13"/>
  <c r="BG183" i="13"/>
  <c r="BF183" i="13"/>
  <c r="BE183" i="13"/>
  <c r="BD183" i="13"/>
  <c r="BC183" i="13"/>
  <c r="BB183" i="13"/>
  <c r="BA183" i="13"/>
  <c r="AZ183" i="13"/>
  <c r="AY183" i="13"/>
  <c r="AX183" i="13"/>
  <c r="AV183" i="13"/>
  <c r="AU183" i="13"/>
  <c r="AT183" i="13"/>
  <c r="BI182" i="13"/>
  <c r="BH182" i="13"/>
  <c r="BG182" i="13"/>
  <c r="BF182" i="13"/>
  <c r="BE182" i="13"/>
  <c r="BC182" i="13"/>
  <c r="BB182" i="13"/>
  <c r="BA182" i="13"/>
  <c r="AZ182" i="13"/>
  <c r="AY182" i="13"/>
  <c r="AX182" i="13"/>
  <c r="AV182" i="13"/>
  <c r="AU182" i="13"/>
  <c r="AT182" i="13"/>
  <c r="BI181" i="13"/>
  <c r="BH181" i="13"/>
  <c r="BG181" i="13"/>
  <c r="BF181" i="13"/>
  <c r="BE181" i="13"/>
  <c r="BD181" i="13"/>
  <c r="BC181" i="13"/>
  <c r="BB181" i="13"/>
  <c r="BA181" i="13"/>
  <c r="AZ181" i="13"/>
  <c r="AY181" i="13"/>
  <c r="AX181" i="13"/>
  <c r="AV181" i="13"/>
  <c r="AU181" i="13"/>
  <c r="AT181" i="13"/>
  <c r="BI180" i="13"/>
  <c r="BH180" i="13"/>
  <c r="BG180" i="13"/>
  <c r="BF180" i="13"/>
  <c r="BE180" i="13"/>
  <c r="BD180" i="13"/>
  <c r="BC180" i="13"/>
  <c r="BB180" i="13"/>
  <c r="BA180" i="13"/>
  <c r="AZ180" i="13"/>
  <c r="AY180" i="13"/>
  <c r="AX180" i="13"/>
  <c r="AV180" i="13"/>
  <c r="AU180" i="13"/>
  <c r="AT180" i="13"/>
  <c r="BI179" i="13"/>
  <c r="BH179" i="13"/>
  <c r="BG179" i="13"/>
  <c r="BF179" i="13"/>
  <c r="BE179" i="13"/>
  <c r="BD179" i="13"/>
  <c r="BC179" i="13"/>
  <c r="BB179" i="13"/>
  <c r="BA179" i="13"/>
  <c r="AZ179" i="13"/>
  <c r="AY179" i="13"/>
  <c r="AX179" i="13"/>
  <c r="AV179" i="13"/>
  <c r="AU179" i="13"/>
  <c r="AT179" i="13"/>
  <c r="BI178" i="13"/>
  <c r="BH178" i="13"/>
  <c r="BG178" i="13"/>
  <c r="BF178" i="13"/>
  <c r="BE178" i="13"/>
  <c r="BD178" i="13"/>
  <c r="BC178" i="13"/>
  <c r="BB178" i="13"/>
  <c r="BA178" i="13"/>
  <c r="AZ178" i="13"/>
  <c r="AY178" i="13"/>
  <c r="AX178" i="13"/>
  <c r="AV178" i="13"/>
  <c r="AU178" i="13"/>
  <c r="AT178" i="13"/>
  <c r="BI177" i="13"/>
  <c r="BH177" i="13"/>
  <c r="BG177" i="13"/>
  <c r="BF177" i="13"/>
  <c r="BE177" i="13"/>
  <c r="BD177" i="13"/>
  <c r="BC177" i="13"/>
  <c r="BB177" i="13"/>
  <c r="BA177" i="13"/>
  <c r="AZ177" i="13"/>
  <c r="AY177" i="13"/>
  <c r="AX177" i="13"/>
  <c r="AV177" i="13"/>
  <c r="AU177" i="13"/>
  <c r="AT177" i="13"/>
  <c r="BI176" i="13"/>
  <c r="BH176" i="13"/>
  <c r="BG176" i="13"/>
  <c r="BF176" i="13"/>
  <c r="BE176" i="13"/>
  <c r="BD176" i="13"/>
  <c r="BC176" i="13"/>
  <c r="BB176" i="13"/>
  <c r="BA176" i="13"/>
  <c r="AZ176" i="13"/>
  <c r="AY176" i="13"/>
  <c r="AX176" i="13"/>
  <c r="AV176" i="13"/>
  <c r="AU176" i="13"/>
  <c r="AT176" i="13"/>
  <c r="BI175" i="13"/>
  <c r="BH175" i="13"/>
  <c r="BG175" i="13"/>
  <c r="BF175" i="13"/>
  <c r="BE175" i="13"/>
  <c r="BD175" i="13"/>
  <c r="BC175" i="13"/>
  <c r="BB175" i="13"/>
  <c r="BA175" i="13"/>
  <c r="AZ175" i="13"/>
  <c r="AY175" i="13"/>
  <c r="AX175" i="13"/>
  <c r="AV175" i="13"/>
  <c r="AU175" i="13"/>
  <c r="AT175" i="13"/>
  <c r="BI174" i="13"/>
  <c r="BH174" i="13"/>
  <c r="BG174" i="13"/>
  <c r="BF174" i="13"/>
  <c r="BE174" i="13"/>
  <c r="BD174" i="13"/>
  <c r="BC174" i="13"/>
  <c r="BB174" i="13"/>
  <c r="BA174" i="13"/>
  <c r="AZ174" i="13"/>
  <c r="AY174" i="13"/>
  <c r="AX174" i="13"/>
  <c r="AV174" i="13"/>
  <c r="AU174" i="13"/>
  <c r="AT174" i="13"/>
  <c r="BI173" i="13"/>
  <c r="BH173" i="13"/>
  <c r="BG173" i="13"/>
  <c r="BF173" i="13"/>
  <c r="BE173" i="13"/>
  <c r="BD173" i="13"/>
  <c r="BC173" i="13"/>
  <c r="BB173" i="13"/>
  <c r="BA173" i="13"/>
  <c r="AZ173" i="13"/>
  <c r="AY173" i="13"/>
  <c r="AX173" i="13"/>
  <c r="AV173" i="13"/>
  <c r="AU173" i="13"/>
  <c r="AT173" i="13"/>
  <c r="BI172" i="13"/>
  <c r="BH172" i="13"/>
  <c r="BG172" i="13"/>
  <c r="BF172" i="13"/>
  <c r="BE172" i="13"/>
  <c r="BD172" i="13"/>
  <c r="BC172" i="13"/>
  <c r="BB172" i="13"/>
  <c r="BA172" i="13"/>
  <c r="AZ172" i="13"/>
  <c r="AY172" i="13"/>
  <c r="AX172" i="13"/>
  <c r="AV172" i="13"/>
  <c r="AU172" i="13"/>
  <c r="AT172" i="13"/>
  <c r="BI171" i="13"/>
  <c r="BH171" i="13"/>
  <c r="BG171" i="13"/>
  <c r="BF171" i="13"/>
  <c r="BE171" i="13"/>
  <c r="BC171" i="13"/>
  <c r="BB171" i="13"/>
  <c r="BA171" i="13"/>
  <c r="AZ171" i="13"/>
  <c r="AY171" i="13"/>
  <c r="AX171" i="13"/>
  <c r="AV171" i="13"/>
  <c r="AU171" i="13"/>
  <c r="AT171" i="13"/>
  <c r="BI170" i="13"/>
  <c r="BH170" i="13"/>
  <c r="BG170" i="13"/>
  <c r="BF170" i="13"/>
  <c r="BE170" i="13"/>
  <c r="BC170" i="13"/>
  <c r="BB170" i="13"/>
  <c r="BA170" i="13"/>
  <c r="AZ170" i="13"/>
  <c r="AY170" i="13"/>
  <c r="AX170" i="13"/>
  <c r="AV170" i="13"/>
  <c r="AU170" i="13"/>
  <c r="AT170" i="13"/>
  <c r="BI169" i="13"/>
  <c r="BH169" i="13"/>
  <c r="BG169" i="13"/>
  <c r="BF169" i="13"/>
  <c r="BE169" i="13"/>
  <c r="BC169" i="13"/>
  <c r="BB169" i="13"/>
  <c r="BA169" i="13"/>
  <c r="AZ169" i="13"/>
  <c r="AY169" i="13"/>
  <c r="AX169" i="13"/>
  <c r="AV169" i="13"/>
  <c r="AU169" i="13"/>
  <c r="AT169" i="13"/>
  <c r="BI168" i="13"/>
  <c r="BH168" i="13"/>
  <c r="BG168" i="13"/>
  <c r="BF168" i="13"/>
  <c r="BE168" i="13"/>
  <c r="BD168" i="13"/>
  <c r="BC168" i="13"/>
  <c r="BB168" i="13"/>
  <c r="BA168" i="13"/>
  <c r="AZ168" i="13"/>
  <c r="AY168" i="13"/>
  <c r="AX168" i="13"/>
  <c r="AV168" i="13"/>
  <c r="AU168" i="13"/>
  <c r="AT168" i="13"/>
  <c r="BI167" i="13"/>
  <c r="BH167" i="13"/>
  <c r="BG167" i="13"/>
  <c r="BF167" i="13"/>
  <c r="BE167" i="13"/>
  <c r="BC167" i="13"/>
  <c r="BB167" i="13"/>
  <c r="BA167" i="13"/>
  <c r="AZ167" i="13"/>
  <c r="AY167" i="13"/>
  <c r="AX167" i="13"/>
  <c r="AV167" i="13"/>
  <c r="AU167" i="13"/>
  <c r="AT167" i="13"/>
  <c r="BI166" i="13"/>
  <c r="BH166" i="13"/>
  <c r="BG166" i="13"/>
  <c r="BF166" i="13"/>
  <c r="BE166" i="13"/>
  <c r="BC166" i="13"/>
  <c r="BB166" i="13"/>
  <c r="BA166" i="13"/>
  <c r="AZ166" i="13"/>
  <c r="AY166" i="13"/>
  <c r="AX166" i="13"/>
  <c r="AV166" i="13"/>
  <c r="AU166" i="13"/>
  <c r="AT166" i="13"/>
  <c r="BI165" i="13"/>
  <c r="BH165" i="13"/>
  <c r="BG165" i="13"/>
  <c r="BF165" i="13"/>
  <c r="BE165" i="13"/>
  <c r="BD165" i="13"/>
  <c r="BC165" i="13"/>
  <c r="BB165" i="13"/>
  <c r="BA165" i="13"/>
  <c r="AZ165" i="13"/>
  <c r="AY165" i="13"/>
  <c r="AX165" i="13"/>
  <c r="AV165" i="13"/>
  <c r="AU165" i="13"/>
  <c r="AT165" i="13"/>
  <c r="BI164" i="13"/>
  <c r="BH164" i="13"/>
  <c r="BG164" i="13"/>
  <c r="BF164" i="13"/>
  <c r="BE164" i="13"/>
  <c r="BD164" i="13"/>
  <c r="BC164" i="13"/>
  <c r="BB164" i="13"/>
  <c r="BA164" i="13"/>
  <c r="AZ164" i="13"/>
  <c r="AY164" i="13"/>
  <c r="AX164" i="13"/>
  <c r="AV164" i="13"/>
  <c r="AU164" i="13"/>
  <c r="AT164" i="13"/>
  <c r="BI162" i="13"/>
  <c r="BH162" i="13"/>
  <c r="BG162" i="13"/>
  <c r="BF162" i="13"/>
  <c r="BE162" i="13"/>
  <c r="BC162" i="13"/>
  <c r="BB162" i="13"/>
  <c r="BA162" i="13"/>
  <c r="AZ162" i="13"/>
  <c r="AY162" i="13"/>
  <c r="AX162" i="13"/>
  <c r="AV162" i="13"/>
  <c r="AU162" i="13"/>
  <c r="AT162" i="13"/>
  <c r="BI161" i="13"/>
  <c r="BH161" i="13"/>
  <c r="BG161" i="13"/>
  <c r="BF161" i="13"/>
  <c r="BE161" i="13"/>
  <c r="BD161" i="13"/>
  <c r="BC161" i="13"/>
  <c r="BB161" i="13"/>
  <c r="BA161" i="13"/>
  <c r="AZ161" i="13"/>
  <c r="AY161" i="13"/>
  <c r="AX161" i="13"/>
  <c r="AV161" i="13"/>
  <c r="AU161" i="13"/>
  <c r="AT161" i="13"/>
  <c r="BI160" i="13"/>
  <c r="BH160" i="13"/>
  <c r="BG160" i="13"/>
  <c r="BF160" i="13"/>
  <c r="BE160" i="13"/>
  <c r="BC160" i="13"/>
  <c r="BB160" i="13"/>
  <c r="BA160" i="13"/>
  <c r="AZ160" i="13"/>
  <c r="AY160" i="13"/>
  <c r="AX160" i="13"/>
  <c r="AV160" i="13"/>
  <c r="AU160" i="13"/>
  <c r="AT160" i="13"/>
  <c r="BI159" i="13"/>
  <c r="BH159" i="13"/>
  <c r="BG159" i="13"/>
  <c r="BF159" i="13"/>
  <c r="BE159" i="13"/>
  <c r="BC159" i="13"/>
  <c r="BA159" i="13"/>
  <c r="AZ159" i="13"/>
  <c r="AY159" i="13"/>
  <c r="AX159" i="13"/>
  <c r="AV159" i="13"/>
  <c r="AU159" i="13"/>
  <c r="AT159" i="13"/>
  <c r="BI158" i="13"/>
  <c r="BH158" i="13"/>
  <c r="BG158" i="13"/>
  <c r="BF158" i="13"/>
  <c r="BE158" i="13"/>
  <c r="BC158" i="13"/>
  <c r="BB158" i="13"/>
  <c r="BA158" i="13"/>
  <c r="AZ158" i="13"/>
  <c r="AY158" i="13"/>
  <c r="AX158" i="13"/>
  <c r="AV158" i="13"/>
  <c r="AU158" i="13"/>
  <c r="AT158" i="13"/>
  <c r="BI157" i="13"/>
  <c r="BH157" i="13"/>
  <c r="BG157" i="13"/>
  <c r="BF157" i="13"/>
  <c r="BE157" i="13"/>
  <c r="BC157" i="13"/>
  <c r="BB157" i="13"/>
  <c r="BA157" i="13"/>
  <c r="AZ157" i="13"/>
  <c r="AY157" i="13"/>
  <c r="AX157" i="13"/>
  <c r="AV157" i="13"/>
  <c r="AU157" i="13"/>
  <c r="AT157" i="13"/>
  <c r="BI156" i="13"/>
  <c r="BH156" i="13"/>
  <c r="BG156" i="13"/>
  <c r="BF156" i="13"/>
  <c r="BE156" i="13"/>
  <c r="BC156" i="13"/>
  <c r="BB156" i="13"/>
  <c r="BA156" i="13"/>
  <c r="AZ156" i="13"/>
  <c r="AY156" i="13"/>
  <c r="AX156" i="13"/>
  <c r="AV156" i="13"/>
  <c r="AU156" i="13"/>
  <c r="AT156" i="13"/>
  <c r="BI155" i="13"/>
  <c r="BH155" i="13"/>
  <c r="BG155" i="13"/>
  <c r="BF155" i="13"/>
  <c r="BE155" i="13"/>
  <c r="BC155" i="13"/>
  <c r="BB155" i="13"/>
  <c r="BA155" i="13"/>
  <c r="AZ155" i="13"/>
  <c r="AY155" i="13"/>
  <c r="AX155" i="13"/>
  <c r="AV155" i="13"/>
  <c r="AU155" i="13"/>
  <c r="AT155" i="13"/>
  <c r="BI154" i="13"/>
  <c r="BH154" i="13"/>
  <c r="BG154" i="13"/>
  <c r="BF154" i="13"/>
  <c r="BE154" i="13"/>
  <c r="BC154" i="13"/>
  <c r="BB154" i="13"/>
  <c r="BA154" i="13"/>
  <c r="AZ154" i="13"/>
  <c r="AY154" i="13"/>
  <c r="AX154" i="13"/>
  <c r="AV154" i="13"/>
  <c r="AU154" i="13"/>
  <c r="AT154" i="13"/>
  <c r="BI153" i="13"/>
  <c r="BH153" i="13"/>
  <c r="BG153" i="13"/>
  <c r="BF153" i="13"/>
  <c r="BE153" i="13"/>
  <c r="BC153" i="13"/>
  <c r="BB153" i="13"/>
  <c r="BA153" i="13"/>
  <c r="AZ153" i="13"/>
  <c r="AY153" i="13"/>
  <c r="AX153" i="13"/>
  <c r="AV153" i="13"/>
  <c r="AU153" i="13"/>
  <c r="AT153" i="13"/>
  <c r="BI152" i="13"/>
  <c r="BH152" i="13"/>
  <c r="BG152" i="13"/>
  <c r="BF152" i="13"/>
  <c r="BE152" i="13"/>
  <c r="BC152" i="13"/>
  <c r="BB152" i="13"/>
  <c r="BA152" i="13"/>
  <c r="AZ152" i="13"/>
  <c r="AY152" i="13"/>
  <c r="AX152" i="13"/>
  <c r="AV152" i="13"/>
  <c r="AU152" i="13"/>
  <c r="AT152" i="13"/>
  <c r="BI151" i="13"/>
  <c r="BH151" i="13"/>
  <c r="BG151" i="13"/>
  <c r="BF151" i="13"/>
  <c r="BE151" i="13"/>
  <c r="BC151" i="13"/>
  <c r="BB151" i="13"/>
  <c r="BA151" i="13"/>
  <c r="AZ151" i="13"/>
  <c r="AY151" i="13"/>
  <c r="AX151" i="13"/>
  <c r="AV151" i="13"/>
  <c r="AU151" i="13"/>
  <c r="AT151" i="13"/>
  <c r="BI150" i="13"/>
  <c r="BH150" i="13"/>
  <c r="BG150" i="13"/>
  <c r="BF150" i="13"/>
  <c r="BE150" i="13"/>
  <c r="BC150" i="13"/>
  <c r="BB150" i="13"/>
  <c r="BA150" i="13"/>
  <c r="AZ150" i="13"/>
  <c r="AY150" i="13"/>
  <c r="AX150" i="13"/>
  <c r="AV150" i="13"/>
  <c r="AU150" i="13"/>
  <c r="AT150" i="13"/>
  <c r="BI149" i="13"/>
  <c r="BH149" i="13"/>
  <c r="BG149" i="13"/>
  <c r="BF149" i="13"/>
  <c r="BE149" i="13"/>
  <c r="BC149" i="13"/>
  <c r="BB149" i="13"/>
  <c r="BA149" i="13"/>
  <c r="AZ149" i="13"/>
  <c r="AY149" i="13"/>
  <c r="AX149" i="13"/>
  <c r="AV149" i="13"/>
  <c r="AU149" i="13"/>
  <c r="AT149" i="13"/>
  <c r="BI148" i="13"/>
  <c r="BH148" i="13"/>
  <c r="BG148" i="13"/>
  <c r="BF148" i="13"/>
  <c r="BE148" i="13"/>
  <c r="BC148" i="13"/>
  <c r="BB148" i="13"/>
  <c r="BA148" i="13"/>
  <c r="AZ148" i="13"/>
  <c r="AY148" i="13"/>
  <c r="AX148" i="13"/>
  <c r="AV148" i="13"/>
  <c r="AU148" i="13"/>
  <c r="AT148" i="13"/>
  <c r="BI147" i="13"/>
  <c r="BH147" i="13"/>
  <c r="BG147" i="13"/>
  <c r="BF147" i="13"/>
  <c r="BE147" i="13"/>
  <c r="BC147" i="13"/>
  <c r="BB147" i="13"/>
  <c r="BA147" i="13"/>
  <c r="AZ147" i="13"/>
  <c r="AY147" i="13"/>
  <c r="AX147" i="13"/>
  <c r="AV147" i="13"/>
  <c r="AU147" i="13"/>
  <c r="AT147" i="13"/>
  <c r="BI146" i="13"/>
  <c r="BH146" i="13"/>
  <c r="BG146" i="13"/>
  <c r="BF146" i="13"/>
  <c r="BE146" i="13"/>
  <c r="BC146" i="13"/>
  <c r="BB146" i="13"/>
  <c r="BA146" i="13"/>
  <c r="AZ146" i="13"/>
  <c r="AY146" i="13"/>
  <c r="AX146" i="13"/>
  <c r="AV146" i="13"/>
  <c r="AU146" i="13"/>
  <c r="AT146" i="13"/>
  <c r="BI145" i="13"/>
  <c r="BH145" i="13"/>
  <c r="BG145" i="13"/>
  <c r="BF145" i="13"/>
  <c r="BE145" i="13"/>
  <c r="BC145" i="13"/>
  <c r="BB145" i="13"/>
  <c r="BA145" i="13"/>
  <c r="AZ145" i="13"/>
  <c r="AY145" i="13"/>
  <c r="AX145" i="13"/>
  <c r="AV145" i="13"/>
  <c r="AU145" i="13"/>
  <c r="AT145" i="13"/>
  <c r="BD144" i="13"/>
  <c r="BK143" i="13"/>
  <c r="BI141" i="13"/>
  <c r="BH141" i="13"/>
  <c r="BG141" i="13"/>
  <c r="BF141" i="13"/>
  <c r="BC141" i="13"/>
  <c r="BB141" i="13"/>
  <c r="BA141" i="13"/>
  <c r="AZ141" i="13"/>
  <c r="AY141" i="13"/>
  <c r="AX141" i="13"/>
  <c r="AW141" i="13"/>
  <c r="AV141" i="13"/>
  <c r="AU141" i="13"/>
  <c r="AT141" i="13"/>
  <c r="BI140" i="13"/>
  <c r="BH140" i="13"/>
  <c r="BG140" i="13"/>
  <c r="BF140" i="13"/>
  <c r="BC140" i="13"/>
  <c r="BB140" i="13"/>
  <c r="BA140" i="13"/>
  <c r="AZ140" i="13"/>
  <c r="AY140" i="13"/>
  <c r="AX140" i="13"/>
  <c r="AW140" i="13"/>
  <c r="AV140" i="13"/>
  <c r="AU140" i="13"/>
  <c r="AT140" i="13"/>
  <c r="BI139" i="13"/>
  <c r="BH139" i="13"/>
  <c r="BG139" i="13"/>
  <c r="BF139" i="13"/>
  <c r="BC139" i="13"/>
  <c r="BB139" i="13"/>
  <c r="BA139" i="13"/>
  <c r="AZ139" i="13"/>
  <c r="AY139" i="13"/>
  <c r="AX139" i="13"/>
  <c r="AW139" i="13"/>
  <c r="AV139" i="13"/>
  <c r="AU139" i="13"/>
  <c r="AT139" i="13"/>
  <c r="BI138" i="13"/>
  <c r="BH138" i="13"/>
  <c r="BG138" i="13"/>
  <c r="BF138" i="13"/>
  <c r="BC138" i="13"/>
  <c r="BB138" i="13"/>
  <c r="BA138" i="13"/>
  <c r="AZ138" i="13"/>
  <c r="AY138" i="13"/>
  <c r="AX138" i="13"/>
  <c r="AW138" i="13"/>
  <c r="AV138" i="13"/>
  <c r="AU138" i="13"/>
  <c r="AT138" i="13"/>
  <c r="BI137" i="13"/>
  <c r="BH137" i="13"/>
  <c r="BG137" i="13"/>
  <c r="BF137" i="13"/>
  <c r="BC137" i="13"/>
  <c r="BB137" i="13"/>
  <c r="BA137" i="13"/>
  <c r="AZ137" i="13"/>
  <c r="AY137" i="13"/>
  <c r="AX137" i="13"/>
  <c r="AW137" i="13"/>
  <c r="AV137" i="13"/>
  <c r="AU137" i="13"/>
  <c r="AT137" i="13"/>
  <c r="BI136" i="13"/>
  <c r="BH136" i="13"/>
  <c r="BG136" i="13"/>
  <c r="BF136" i="13"/>
  <c r="BE136" i="13"/>
  <c r="BC136" i="13"/>
  <c r="BB136" i="13"/>
  <c r="BA136" i="13"/>
  <c r="AZ136" i="13"/>
  <c r="AY136" i="13"/>
  <c r="AX136" i="13"/>
  <c r="AW136" i="13"/>
  <c r="AV136" i="13"/>
  <c r="AU136" i="13"/>
  <c r="AT136" i="13"/>
  <c r="BI135" i="13"/>
  <c r="BH135" i="13"/>
  <c r="BG135" i="13"/>
  <c r="BF135" i="13"/>
  <c r="BE135" i="13"/>
  <c r="BD135" i="13"/>
  <c r="BC135" i="13"/>
  <c r="BB135" i="13"/>
  <c r="BA135" i="13"/>
  <c r="AZ135" i="13"/>
  <c r="AY135" i="13"/>
  <c r="AX135" i="13"/>
  <c r="AW135" i="13"/>
  <c r="AV135" i="13"/>
  <c r="AU135" i="13"/>
  <c r="AT135" i="13"/>
  <c r="BI134" i="13"/>
  <c r="BH134" i="13"/>
  <c r="BG134" i="13"/>
  <c r="BF134" i="13"/>
  <c r="BE134" i="13"/>
  <c r="BD134" i="13"/>
  <c r="BC134" i="13"/>
  <c r="BB134" i="13"/>
  <c r="BA134" i="13"/>
  <c r="AZ134" i="13"/>
  <c r="AY134" i="13"/>
  <c r="AX134" i="13"/>
  <c r="AW134" i="13"/>
  <c r="AV134" i="13"/>
  <c r="AU134" i="13"/>
  <c r="AT134" i="13"/>
  <c r="BI133" i="13"/>
  <c r="BH133" i="13"/>
  <c r="BG133" i="13"/>
  <c r="BF133" i="13"/>
  <c r="BC133" i="13"/>
  <c r="BB133" i="13"/>
  <c r="BA133" i="13"/>
  <c r="AZ133" i="13"/>
  <c r="AY133" i="13"/>
  <c r="AX133" i="13"/>
  <c r="AW133" i="13"/>
  <c r="AV133" i="13"/>
  <c r="AU133" i="13"/>
  <c r="AT133" i="13"/>
  <c r="BD131" i="13"/>
  <c r="BI130" i="13"/>
  <c r="BH130" i="13"/>
  <c r="BG130" i="13"/>
  <c r="BF130" i="13"/>
  <c r="BC130" i="13"/>
  <c r="BB130" i="13"/>
  <c r="BA130" i="13"/>
  <c r="AZ130" i="13"/>
  <c r="AY130" i="13"/>
  <c r="AX130" i="13"/>
  <c r="AW130" i="13"/>
  <c r="AV130" i="13"/>
  <c r="AU130" i="13"/>
  <c r="AT130" i="13"/>
  <c r="BD129" i="13"/>
  <c r="BI128" i="13"/>
  <c r="BH128" i="13"/>
  <c r="BG128" i="13"/>
  <c r="BF128" i="13"/>
  <c r="BC128" i="13"/>
  <c r="BB128" i="13"/>
  <c r="BA128" i="13"/>
  <c r="AZ128" i="13"/>
  <c r="AY128" i="13"/>
  <c r="AX128" i="13"/>
  <c r="AV128" i="13"/>
  <c r="AU128" i="13"/>
  <c r="AT128" i="13"/>
  <c r="BI127" i="13"/>
  <c r="BH127" i="13"/>
  <c r="BG127" i="13"/>
  <c r="BF127" i="13"/>
  <c r="BC127" i="13"/>
  <c r="BB127" i="13"/>
  <c r="BA127" i="13"/>
  <c r="AZ127" i="13"/>
  <c r="AY127" i="13"/>
  <c r="AX127" i="13"/>
  <c r="AV127" i="13"/>
  <c r="AU127" i="13"/>
  <c r="AT127" i="13"/>
  <c r="BI126" i="13"/>
  <c r="BH126" i="13"/>
  <c r="BG126" i="13"/>
  <c r="BF126" i="13"/>
  <c r="BC126" i="13"/>
  <c r="BB126" i="13"/>
  <c r="BA126" i="13"/>
  <c r="AZ126" i="13"/>
  <c r="AY126" i="13"/>
  <c r="AX126" i="13"/>
  <c r="AV126" i="13"/>
  <c r="AU126" i="13"/>
  <c r="AT126" i="13"/>
  <c r="BI125" i="13"/>
  <c r="BH125" i="13"/>
  <c r="BG125" i="13"/>
  <c r="BF125" i="13"/>
  <c r="BC125" i="13"/>
  <c r="BB125" i="13"/>
  <c r="BA125" i="13"/>
  <c r="AZ125" i="13"/>
  <c r="AY125" i="13"/>
  <c r="AX125" i="13"/>
  <c r="AV125" i="13"/>
  <c r="AU125" i="13"/>
  <c r="AT125" i="13"/>
  <c r="BI124" i="13"/>
  <c r="BH124" i="13"/>
  <c r="BG124" i="13"/>
  <c r="BF124" i="13"/>
  <c r="BC124" i="13"/>
  <c r="BB124" i="13"/>
  <c r="BA124" i="13"/>
  <c r="AZ124" i="13"/>
  <c r="AY124" i="13"/>
  <c r="AX124" i="13"/>
  <c r="AV124" i="13"/>
  <c r="AU124" i="13"/>
  <c r="AT124" i="13"/>
  <c r="BI123" i="13"/>
  <c r="BH123" i="13"/>
  <c r="BG123" i="13"/>
  <c r="BF123" i="13"/>
  <c r="BE123" i="13"/>
  <c r="BD123" i="13"/>
  <c r="BC123" i="13"/>
  <c r="BB123" i="13"/>
  <c r="BA123" i="13"/>
  <c r="AZ123" i="13"/>
  <c r="AY123" i="13"/>
  <c r="AX123" i="13"/>
  <c r="AV123" i="13"/>
  <c r="AU123" i="13"/>
  <c r="AT123" i="13"/>
  <c r="BI122" i="13"/>
  <c r="BH122" i="13"/>
  <c r="BG122" i="13"/>
  <c r="BF122" i="13"/>
  <c r="BE122" i="13"/>
  <c r="BD122" i="13"/>
  <c r="BC122" i="13"/>
  <c r="BB122" i="13"/>
  <c r="BA122" i="13"/>
  <c r="AZ122" i="13"/>
  <c r="AY122" i="13"/>
  <c r="AX122" i="13"/>
  <c r="AV122" i="13"/>
  <c r="AU122" i="13"/>
  <c r="AT122" i="13"/>
  <c r="BI121" i="13"/>
  <c r="BH121" i="13"/>
  <c r="BG121" i="13"/>
  <c r="BF121" i="13"/>
  <c r="BE121" i="13"/>
  <c r="BD121" i="13"/>
  <c r="BC121" i="13"/>
  <c r="BB121" i="13"/>
  <c r="BA121" i="13"/>
  <c r="AZ121" i="13"/>
  <c r="AY121" i="13"/>
  <c r="AX121" i="13"/>
  <c r="AV121" i="13"/>
  <c r="AU121" i="13"/>
  <c r="AT121" i="13"/>
  <c r="BI120" i="13"/>
  <c r="BH120" i="13"/>
  <c r="BG120" i="13"/>
  <c r="BF120" i="13"/>
  <c r="BE120" i="13"/>
  <c r="BD120" i="13"/>
  <c r="BC120" i="13"/>
  <c r="BB120" i="13"/>
  <c r="BA120" i="13"/>
  <c r="AZ120" i="13"/>
  <c r="AY120" i="13"/>
  <c r="AX120" i="13"/>
  <c r="AV120" i="13"/>
  <c r="AU120" i="13"/>
  <c r="AT120" i="13"/>
  <c r="N120" i="13"/>
  <c r="BI119" i="13"/>
  <c r="BH119" i="13"/>
  <c r="BG119" i="13"/>
  <c r="BF119" i="13"/>
  <c r="BE119" i="13"/>
  <c r="BD119" i="13"/>
  <c r="BC119" i="13"/>
  <c r="BB119" i="13"/>
  <c r="BA119" i="13"/>
  <c r="AZ119" i="13"/>
  <c r="AY119" i="13"/>
  <c r="AX119" i="13"/>
  <c r="AV119" i="13"/>
  <c r="AU119" i="13"/>
  <c r="AT119" i="13"/>
  <c r="BI118" i="13"/>
  <c r="BH118" i="13"/>
  <c r="BG118" i="13"/>
  <c r="BF118" i="13"/>
  <c r="BC118" i="13"/>
  <c r="BB118" i="13"/>
  <c r="BA118" i="13"/>
  <c r="AZ118" i="13"/>
  <c r="AY118" i="13"/>
  <c r="AX118" i="13"/>
  <c r="AV118" i="13"/>
  <c r="AU118" i="13"/>
  <c r="AT118" i="13"/>
  <c r="BI117" i="13"/>
  <c r="BH117" i="13"/>
  <c r="BG117" i="13"/>
  <c r="BF117" i="13"/>
  <c r="BE117" i="13"/>
  <c r="BC117" i="13"/>
  <c r="BB117" i="13"/>
  <c r="BA117" i="13"/>
  <c r="AZ117" i="13"/>
  <c r="AY117" i="13"/>
  <c r="AX117" i="13"/>
  <c r="AV117" i="13"/>
  <c r="AU117" i="13"/>
  <c r="AT117" i="13"/>
  <c r="BI116" i="13"/>
  <c r="BH116" i="13"/>
  <c r="BG116" i="13"/>
  <c r="BF116" i="13"/>
  <c r="BE116" i="13"/>
  <c r="BC116" i="13"/>
  <c r="BA116" i="13"/>
  <c r="AZ116" i="13"/>
  <c r="AY116" i="13"/>
  <c r="AX116" i="13"/>
  <c r="AV116" i="13"/>
  <c r="AU116" i="13"/>
  <c r="AT116" i="13"/>
  <c r="X116" i="13"/>
  <c r="O116" i="13"/>
  <c r="N116" i="13"/>
  <c r="BI115" i="13"/>
  <c r="BH115" i="13"/>
  <c r="BG115" i="13"/>
  <c r="BF115" i="13"/>
  <c r="BE115" i="13"/>
  <c r="BD115" i="13"/>
  <c r="BC115" i="13"/>
  <c r="BB115" i="13"/>
  <c r="BA115" i="13"/>
  <c r="AZ115" i="13"/>
  <c r="AY115" i="13"/>
  <c r="AX115" i="13"/>
  <c r="AV115" i="13"/>
  <c r="AU115" i="13"/>
  <c r="AT115" i="13"/>
  <c r="X115" i="13"/>
  <c r="BI114" i="13"/>
  <c r="BH114" i="13"/>
  <c r="BG114" i="13"/>
  <c r="BF114" i="13"/>
  <c r="BE114" i="13"/>
  <c r="BC114" i="13"/>
  <c r="BB114" i="13"/>
  <c r="BA114" i="13"/>
  <c r="AZ114" i="13"/>
  <c r="AY114" i="13"/>
  <c r="AX114" i="13"/>
  <c r="AV114" i="13"/>
  <c r="AU114" i="13"/>
  <c r="AT114" i="13"/>
  <c r="BI113" i="13"/>
  <c r="BH113" i="13"/>
  <c r="BG113" i="13"/>
  <c r="BF113" i="13"/>
  <c r="BE113" i="13"/>
  <c r="BD113" i="13"/>
  <c r="BC113" i="13"/>
  <c r="BB113" i="13"/>
  <c r="BA113" i="13"/>
  <c r="AZ113" i="13"/>
  <c r="AY113" i="13"/>
  <c r="AX113" i="13"/>
  <c r="AV113" i="13"/>
  <c r="AU113" i="13"/>
  <c r="AT113" i="13"/>
  <c r="BI112" i="13"/>
  <c r="BH112" i="13"/>
  <c r="BG112" i="13"/>
  <c r="BF112" i="13"/>
  <c r="BE112" i="13"/>
  <c r="BD112" i="13"/>
  <c r="BC112" i="13"/>
  <c r="BB112" i="13"/>
  <c r="BA112" i="13"/>
  <c r="AZ112" i="13"/>
  <c r="AY112" i="13"/>
  <c r="AX112" i="13"/>
  <c r="AV112" i="13"/>
  <c r="AU112" i="13"/>
  <c r="AT112" i="13"/>
  <c r="P112" i="13"/>
  <c r="BI111" i="13"/>
  <c r="BH111" i="13"/>
  <c r="BG111" i="13"/>
  <c r="BF111" i="13"/>
  <c r="BE111" i="13"/>
  <c r="BD111" i="13"/>
  <c r="BC111" i="13"/>
  <c r="BB111" i="13"/>
  <c r="BA111" i="13"/>
  <c r="AZ111" i="13"/>
  <c r="AY111" i="13"/>
  <c r="AX111" i="13"/>
  <c r="AV111" i="13"/>
  <c r="AU111" i="13"/>
  <c r="AT111" i="13"/>
  <c r="AA111" i="13"/>
  <c r="Y111" i="13"/>
  <c r="X111" i="13"/>
  <c r="N111" i="13"/>
  <c r="BI110" i="13"/>
  <c r="BH110" i="13"/>
  <c r="BG110" i="13"/>
  <c r="BF110" i="13"/>
  <c r="BE110" i="13"/>
  <c r="BD110" i="13"/>
  <c r="BC110" i="13"/>
  <c r="BB110" i="13"/>
  <c r="BA110" i="13"/>
  <c r="AZ110" i="13"/>
  <c r="AY110" i="13"/>
  <c r="AX110" i="13"/>
  <c r="AV110" i="13"/>
  <c r="AU110" i="13"/>
  <c r="AT110" i="13"/>
  <c r="AA110" i="13"/>
  <c r="Y110" i="13"/>
  <c r="X110" i="13"/>
  <c r="O110" i="13"/>
  <c r="N110" i="13"/>
  <c r="BI109" i="13"/>
  <c r="BH109" i="13"/>
  <c r="BG109" i="13"/>
  <c r="BF109" i="13"/>
  <c r="BE109" i="13"/>
  <c r="BC109" i="13"/>
  <c r="BA109" i="13"/>
  <c r="AZ109" i="13"/>
  <c r="AY109" i="13"/>
  <c r="AX109" i="13"/>
  <c r="AV109" i="13"/>
  <c r="AU109" i="13"/>
  <c r="AT109" i="13"/>
  <c r="AA109" i="13"/>
  <c r="Y109" i="13"/>
  <c r="X109" i="13"/>
  <c r="O109" i="13"/>
  <c r="N109" i="13"/>
  <c r="BI108" i="13"/>
  <c r="BH108" i="13"/>
  <c r="BG108" i="13"/>
  <c r="BF108" i="13"/>
  <c r="BC108" i="13"/>
  <c r="BB108" i="13"/>
  <c r="BA108" i="13"/>
  <c r="AZ108" i="13"/>
  <c r="AY108" i="13"/>
  <c r="AX108" i="13"/>
  <c r="AV108" i="13"/>
  <c r="AU108" i="13"/>
  <c r="AT108" i="13"/>
  <c r="AA108" i="13"/>
  <c r="Y108" i="13"/>
  <c r="X108" i="13"/>
  <c r="O108" i="13"/>
  <c r="N108" i="13"/>
  <c r="BI107" i="13"/>
  <c r="BH107" i="13"/>
  <c r="BG107" i="13"/>
  <c r="BF107" i="13"/>
  <c r="BC107" i="13"/>
  <c r="BB107" i="13"/>
  <c r="BA107" i="13"/>
  <c r="AZ107" i="13"/>
  <c r="AY107" i="13"/>
  <c r="AX107" i="13"/>
  <c r="AV107" i="13"/>
  <c r="AU107" i="13"/>
  <c r="AT107" i="13"/>
  <c r="AA107" i="13"/>
  <c r="Y107" i="13"/>
  <c r="X107" i="13"/>
  <c r="O107" i="13"/>
  <c r="N107" i="13"/>
  <c r="BI106" i="13"/>
  <c r="BH106" i="13"/>
  <c r="BG106" i="13"/>
  <c r="BF106" i="13"/>
  <c r="BC106" i="13"/>
  <c r="BB106" i="13"/>
  <c r="BA106" i="13"/>
  <c r="AZ106" i="13"/>
  <c r="AY106" i="13"/>
  <c r="AX106" i="13"/>
  <c r="AV106" i="13"/>
  <c r="AU106" i="13"/>
  <c r="AT106" i="13"/>
  <c r="AA106" i="13"/>
  <c r="Y106" i="13"/>
  <c r="X106" i="13"/>
  <c r="O106" i="13"/>
  <c r="N106" i="13"/>
  <c r="AA105" i="13"/>
  <c r="Y105" i="13"/>
  <c r="X105" i="13"/>
  <c r="BI104" i="13"/>
  <c r="BH104" i="13"/>
  <c r="BG104" i="13"/>
  <c r="BF104" i="13"/>
  <c r="BE104" i="13"/>
  <c r="BC104" i="13"/>
  <c r="BA104" i="13"/>
  <c r="AZ104" i="13"/>
  <c r="AY104" i="13"/>
  <c r="AX104" i="13"/>
  <c r="AV104" i="13"/>
  <c r="AU104" i="13"/>
  <c r="AT104" i="13"/>
  <c r="AA104" i="13"/>
  <c r="Y104" i="13"/>
  <c r="X104" i="13"/>
  <c r="BI103" i="13"/>
  <c r="BH103" i="13"/>
  <c r="BG103" i="13"/>
  <c r="BF103" i="13"/>
  <c r="BE103" i="13"/>
  <c r="BC103" i="13"/>
  <c r="BB103" i="13"/>
  <c r="BA103" i="13"/>
  <c r="AZ103" i="13"/>
  <c r="AY103" i="13"/>
  <c r="AX103" i="13"/>
  <c r="AV103" i="13"/>
  <c r="AU103" i="13"/>
  <c r="AT103" i="13"/>
  <c r="AA103" i="13"/>
  <c r="Y103" i="13"/>
  <c r="X103" i="13"/>
  <c r="O103" i="13"/>
  <c r="N103" i="13"/>
  <c r="BI102" i="13"/>
  <c r="BH102" i="13"/>
  <c r="BG102" i="13"/>
  <c r="BF102" i="13"/>
  <c r="BE102" i="13"/>
  <c r="BC102" i="13"/>
  <c r="BB102" i="13"/>
  <c r="BA102" i="13"/>
  <c r="AZ102" i="13"/>
  <c r="AY102" i="13"/>
  <c r="AX102" i="13"/>
  <c r="AV102" i="13"/>
  <c r="AU102" i="13"/>
  <c r="AT102" i="13"/>
  <c r="AA102" i="13"/>
  <c r="Y102" i="13"/>
  <c r="X102" i="13"/>
  <c r="O102" i="13"/>
  <c r="BI101" i="13"/>
  <c r="BH101" i="13"/>
  <c r="BG101" i="13"/>
  <c r="BF101" i="13"/>
  <c r="BE101" i="13"/>
  <c r="BD101" i="13"/>
  <c r="BC101" i="13"/>
  <c r="BB101" i="13"/>
  <c r="BA101" i="13"/>
  <c r="AZ101" i="13"/>
  <c r="AY101" i="13"/>
  <c r="AX101" i="13"/>
  <c r="AV101" i="13"/>
  <c r="AU101" i="13"/>
  <c r="AT101" i="13"/>
  <c r="AA101" i="13"/>
  <c r="Y101" i="13"/>
  <c r="X101" i="13"/>
  <c r="O101" i="13"/>
  <c r="N101" i="13"/>
  <c r="BI100" i="13"/>
  <c r="BH100" i="13"/>
  <c r="BG100" i="13"/>
  <c r="BF100" i="13"/>
  <c r="BE100" i="13"/>
  <c r="BC100" i="13"/>
  <c r="BB100" i="13"/>
  <c r="BA100" i="13"/>
  <c r="AZ100" i="13"/>
  <c r="AY100" i="13"/>
  <c r="AX100" i="13"/>
  <c r="AV100" i="13"/>
  <c r="AU100" i="13"/>
  <c r="AT100" i="13"/>
  <c r="AA100" i="13"/>
  <c r="Y100" i="13"/>
  <c r="X100" i="13"/>
  <c r="O100" i="13"/>
  <c r="N100" i="13"/>
  <c r="BI99" i="13"/>
  <c r="BH99" i="13"/>
  <c r="BG99" i="13"/>
  <c r="BF99" i="13"/>
  <c r="BE99" i="13"/>
  <c r="BD99" i="13"/>
  <c r="BC99" i="13"/>
  <c r="BB99" i="13"/>
  <c r="BA99" i="13"/>
  <c r="AZ99" i="13"/>
  <c r="AY99" i="13"/>
  <c r="AX99" i="13"/>
  <c r="AV99" i="13"/>
  <c r="AU99" i="13"/>
  <c r="AT99" i="13"/>
  <c r="O99" i="13"/>
  <c r="BI98" i="13"/>
  <c r="BH98" i="13"/>
  <c r="BG98" i="13"/>
  <c r="BF98" i="13"/>
  <c r="BE98" i="13"/>
  <c r="BC98" i="13"/>
  <c r="BB98" i="13"/>
  <c r="BA98" i="13"/>
  <c r="AZ98" i="13"/>
  <c r="AY98" i="13"/>
  <c r="AX98" i="13"/>
  <c r="AV98" i="13"/>
  <c r="AU98" i="13"/>
  <c r="AT98" i="13"/>
  <c r="BI97" i="13"/>
  <c r="BH97" i="13"/>
  <c r="BG97" i="13"/>
  <c r="BE97" i="13"/>
  <c r="BC97" i="13"/>
  <c r="BB97" i="13"/>
  <c r="BA97" i="13"/>
  <c r="AZ97" i="13"/>
  <c r="AY97" i="13"/>
  <c r="AX97" i="13"/>
  <c r="AV97" i="13"/>
  <c r="AU97" i="13"/>
  <c r="AT97" i="13"/>
  <c r="T97" i="13"/>
  <c r="S97" i="13"/>
  <c r="Q97" i="13"/>
  <c r="P97" i="13"/>
  <c r="BI96" i="13"/>
  <c r="BH96" i="13"/>
  <c r="BG96" i="13"/>
  <c r="BE96" i="13"/>
  <c r="BC96" i="13"/>
  <c r="BA96" i="13"/>
  <c r="AZ96" i="13"/>
  <c r="AY96" i="13"/>
  <c r="AX96" i="13"/>
  <c r="AV96" i="13"/>
  <c r="AU96" i="13"/>
  <c r="AT96" i="13"/>
  <c r="BI95" i="13"/>
  <c r="BH95" i="13"/>
  <c r="BG95" i="13"/>
  <c r="BE95" i="13"/>
  <c r="BC95" i="13"/>
  <c r="BB95" i="13"/>
  <c r="BA95" i="13"/>
  <c r="AZ95" i="13"/>
  <c r="AY95" i="13"/>
  <c r="AX95" i="13"/>
  <c r="AV95" i="13"/>
  <c r="AU95" i="13"/>
  <c r="AT95" i="13"/>
  <c r="BI94" i="13"/>
  <c r="BH94" i="13"/>
  <c r="BG94" i="13"/>
  <c r="BF94" i="13"/>
  <c r="BE94" i="13"/>
  <c r="BC94" i="13"/>
  <c r="BA94" i="13"/>
  <c r="AZ94" i="13"/>
  <c r="AY94" i="13"/>
  <c r="AX94" i="13"/>
  <c r="AV94" i="13"/>
  <c r="AU94" i="13"/>
  <c r="AT94" i="13"/>
  <c r="BI93" i="13"/>
  <c r="BH93" i="13"/>
  <c r="BG93" i="13"/>
  <c r="BF93" i="13"/>
  <c r="BE93" i="13"/>
  <c r="BD93" i="13"/>
  <c r="BC93" i="13"/>
  <c r="BB93" i="13"/>
  <c r="BA93" i="13"/>
  <c r="AZ93" i="13"/>
  <c r="AY93" i="13"/>
  <c r="AX93" i="13"/>
  <c r="AV93" i="13"/>
  <c r="AU93" i="13"/>
  <c r="AT93" i="13"/>
  <c r="BI92" i="13"/>
  <c r="BH92" i="13"/>
  <c r="BG92" i="13"/>
  <c r="BF92" i="13"/>
  <c r="BE92" i="13"/>
  <c r="BD92" i="13"/>
  <c r="BC92" i="13"/>
  <c r="BB92" i="13"/>
  <c r="BA92" i="13"/>
  <c r="AZ92" i="13"/>
  <c r="AY92" i="13"/>
  <c r="AX92" i="13"/>
  <c r="AV92" i="13"/>
  <c r="AU92" i="13"/>
  <c r="AT92" i="13"/>
  <c r="BI91" i="13"/>
  <c r="BH91" i="13"/>
  <c r="BG91" i="13"/>
  <c r="BF91" i="13"/>
  <c r="BE91" i="13"/>
  <c r="BC91" i="13"/>
  <c r="BB91" i="13"/>
  <c r="BA91" i="13"/>
  <c r="AZ91" i="13"/>
  <c r="AY91" i="13"/>
  <c r="AX91" i="13"/>
  <c r="AV91" i="13"/>
  <c r="AU91" i="13"/>
  <c r="AT91" i="13"/>
  <c r="F91" i="13"/>
  <c r="BI90" i="13"/>
  <c r="BH90" i="13"/>
  <c r="BG90" i="13"/>
  <c r="BF90" i="13"/>
  <c r="BE90" i="13"/>
  <c r="BC90" i="13"/>
  <c r="BB90" i="13"/>
  <c r="BA90" i="13"/>
  <c r="AZ90" i="13"/>
  <c r="AY90" i="13"/>
  <c r="AX90" i="13"/>
  <c r="AV90" i="13"/>
  <c r="AU90" i="13"/>
  <c r="AT90" i="13"/>
  <c r="F90" i="13"/>
  <c r="BI89" i="13"/>
  <c r="BH89" i="13"/>
  <c r="BG89" i="13"/>
  <c r="BF89" i="13"/>
  <c r="BE89" i="13"/>
  <c r="BC89" i="13"/>
  <c r="BB89" i="13"/>
  <c r="BA89" i="13"/>
  <c r="AZ89" i="13"/>
  <c r="AY89" i="13"/>
  <c r="AX89" i="13"/>
  <c r="AV89" i="13"/>
  <c r="AU89" i="13"/>
  <c r="AT89" i="13"/>
  <c r="F89" i="13"/>
  <c r="BI88" i="13"/>
  <c r="BH88" i="13"/>
  <c r="BG88" i="13"/>
  <c r="BF88" i="13"/>
  <c r="BE88" i="13"/>
  <c r="BC88" i="13"/>
  <c r="BB88" i="13"/>
  <c r="BA88" i="13"/>
  <c r="AZ88" i="13"/>
  <c r="AY88" i="13"/>
  <c r="AX88" i="13"/>
  <c r="AV88" i="13"/>
  <c r="AU88" i="13"/>
  <c r="AT88" i="13"/>
  <c r="F88" i="13"/>
  <c r="BI87" i="13"/>
  <c r="BH87" i="13"/>
  <c r="BG87" i="13"/>
  <c r="BF87" i="13"/>
  <c r="BE87" i="13"/>
  <c r="BC87" i="13"/>
  <c r="BB87" i="13"/>
  <c r="BA87" i="13"/>
  <c r="AZ87" i="13"/>
  <c r="AY87" i="13"/>
  <c r="AX87" i="13"/>
  <c r="AV87" i="13"/>
  <c r="AU87" i="13"/>
  <c r="AT87" i="13"/>
  <c r="F87" i="13"/>
  <c r="BI86" i="13"/>
  <c r="BH86" i="13"/>
  <c r="BG86" i="13"/>
  <c r="BF86" i="13"/>
  <c r="BE86" i="13"/>
  <c r="BC86" i="13"/>
  <c r="BB86" i="13"/>
  <c r="BA86" i="13"/>
  <c r="AZ86" i="13"/>
  <c r="AY86" i="13"/>
  <c r="AX86" i="13"/>
  <c r="AV86" i="13"/>
  <c r="AU86" i="13"/>
  <c r="AT86" i="13"/>
  <c r="F86" i="13"/>
  <c r="BI85" i="13"/>
  <c r="BH85" i="13"/>
  <c r="BG85" i="13"/>
  <c r="BF85" i="13"/>
  <c r="BE85" i="13"/>
  <c r="BC85" i="13"/>
  <c r="BB85" i="13"/>
  <c r="BA85" i="13"/>
  <c r="AZ85" i="13"/>
  <c r="AY85" i="13"/>
  <c r="AX85" i="13"/>
  <c r="AV85" i="13"/>
  <c r="AU85" i="13"/>
  <c r="AT85" i="13"/>
  <c r="F85" i="13"/>
  <c r="BI84" i="13"/>
  <c r="BH84" i="13"/>
  <c r="BG84" i="13"/>
  <c r="BF84" i="13"/>
  <c r="BE84" i="13"/>
  <c r="BC84" i="13"/>
  <c r="BB84" i="13"/>
  <c r="BA84" i="13"/>
  <c r="AZ84" i="13"/>
  <c r="AY84" i="13"/>
  <c r="AX84" i="13"/>
  <c r="AV84" i="13"/>
  <c r="AU84" i="13"/>
  <c r="AT84" i="13"/>
  <c r="F84" i="13"/>
  <c r="BI83" i="13"/>
  <c r="BH83" i="13"/>
  <c r="BG83" i="13"/>
  <c r="BF83" i="13"/>
  <c r="BE83" i="13"/>
  <c r="BC83" i="13"/>
  <c r="BB83" i="13"/>
  <c r="BA83" i="13"/>
  <c r="AZ83" i="13"/>
  <c r="AY83" i="13"/>
  <c r="AX83" i="13"/>
  <c r="AV83" i="13"/>
  <c r="AU83" i="13"/>
  <c r="AT83" i="13"/>
  <c r="F83" i="13"/>
  <c r="BI82" i="13"/>
  <c r="BH82" i="13"/>
  <c r="BG82" i="13"/>
  <c r="BF82" i="13"/>
  <c r="BE82" i="13"/>
  <c r="BC82" i="13"/>
  <c r="BB82" i="13"/>
  <c r="BA82" i="13"/>
  <c r="AZ82" i="13"/>
  <c r="AY82" i="13"/>
  <c r="AX82" i="13"/>
  <c r="AV82" i="13"/>
  <c r="AU82" i="13"/>
  <c r="AT82" i="13"/>
  <c r="F82" i="13"/>
  <c r="BI81" i="13"/>
  <c r="BH81" i="13"/>
  <c r="BG81" i="13"/>
  <c r="BF81" i="13"/>
  <c r="BE81" i="13"/>
  <c r="BC81" i="13"/>
  <c r="BB81" i="13"/>
  <c r="BA81" i="13"/>
  <c r="AZ81" i="13"/>
  <c r="AY81" i="13"/>
  <c r="AX81" i="13"/>
  <c r="AV81" i="13"/>
  <c r="AU81" i="13"/>
  <c r="AT81" i="13"/>
  <c r="F81" i="13"/>
  <c r="F80" i="13"/>
  <c r="BI79" i="13"/>
  <c r="BH79" i="13"/>
  <c r="BG79" i="13"/>
  <c r="BF79" i="13"/>
  <c r="BE79" i="13"/>
  <c r="BC79" i="13"/>
  <c r="BB79" i="13"/>
  <c r="BA79" i="13"/>
  <c r="AZ79" i="13"/>
  <c r="AY79" i="13"/>
  <c r="AX79" i="13"/>
  <c r="AV79" i="13"/>
  <c r="AU79" i="13"/>
  <c r="AT79" i="13"/>
  <c r="BI78" i="13"/>
  <c r="BH78" i="13"/>
  <c r="BG78" i="13"/>
  <c r="BF78" i="13"/>
  <c r="BE78" i="13"/>
  <c r="BC78" i="13"/>
  <c r="BB78" i="13"/>
  <c r="BA78" i="13"/>
  <c r="AZ78" i="13"/>
  <c r="AY78" i="13"/>
  <c r="AX78" i="13"/>
  <c r="AV78" i="13"/>
  <c r="AU78" i="13"/>
  <c r="AT78" i="13"/>
  <c r="BI77" i="13"/>
  <c r="BH77" i="13"/>
  <c r="BG77" i="13"/>
  <c r="BF77" i="13"/>
  <c r="BE77" i="13"/>
  <c r="BC77" i="13"/>
  <c r="BB77" i="13"/>
  <c r="BA77" i="13"/>
  <c r="AZ77" i="13"/>
  <c r="AY77" i="13"/>
  <c r="AX77" i="13"/>
  <c r="AV77" i="13"/>
  <c r="AU77" i="13"/>
  <c r="AT77" i="13"/>
  <c r="BI76" i="13"/>
  <c r="BH76" i="13"/>
  <c r="BG76" i="13"/>
  <c r="BF76" i="13"/>
  <c r="BE76" i="13"/>
  <c r="BC76" i="13"/>
  <c r="BB76" i="13"/>
  <c r="BA76" i="13"/>
  <c r="AZ76" i="13"/>
  <c r="AY76" i="13"/>
  <c r="AX76" i="13"/>
  <c r="AV76" i="13"/>
  <c r="AU76" i="13"/>
  <c r="AT76" i="13"/>
  <c r="BI75" i="13"/>
  <c r="BH75" i="13"/>
  <c r="BG75" i="13"/>
  <c r="BF75" i="13"/>
  <c r="BE75" i="13"/>
  <c r="BC75" i="13"/>
  <c r="BB75" i="13"/>
  <c r="BA75" i="13"/>
  <c r="AZ75" i="13"/>
  <c r="AY75" i="13"/>
  <c r="AX75" i="13"/>
  <c r="AV75" i="13"/>
  <c r="AU75" i="13"/>
  <c r="AT75" i="13"/>
  <c r="BI74" i="13"/>
  <c r="BH74" i="13"/>
  <c r="BG74" i="13"/>
  <c r="BF74" i="13"/>
  <c r="BE74" i="13"/>
  <c r="BC74" i="13"/>
  <c r="BB74" i="13"/>
  <c r="BA74" i="13"/>
  <c r="AZ74" i="13"/>
  <c r="AY74" i="13"/>
  <c r="AX74" i="13"/>
  <c r="AV74" i="13"/>
  <c r="AU74" i="13"/>
  <c r="AT74" i="13"/>
  <c r="BI73" i="13"/>
  <c r="BH73" i="13"/>
  <c r="BG73" i="13"/>
  <c r="BF73" i="13"/>
  <c r="BE73" i="13"/>
  <c r="BC73" i="13"/>
  <c r="BB73" i="13"/>
  <c r="BA73" i="13"/>
  <c r="AZ73" i="13"/>
  <c r="AY73" i="13"/>
  <c r="AX73" i="13"/>
  <c r="AV73" i="13"/>
  <c r="AU73" i="13"/>
  <c r="AT73" i="13"/>
  <c r="BI72" i="13"/>
  <c r="BH72" i="13"/>
  <c r="BG72" i="13"/>
  <c r="BF72" i="13"/>
  <c r="BE72" i="13"/>
  <c r="BC72" i="13"/>
  <c r="BB72" i="13"/>
  <c r="BA72" i="13"/>
  <c r="AZ72" i="13"/>
  <c r="AY72" i="13"/>
  <c r="AX72" i="13"/>
  <c r="AV72" i="13"/>
  <c r="AU72" i="13"/>
  <c r="AT72" i="13"/>
  <c r="BI71" i="13"/>
  <c r="BH71" i="13"/>
  <c r="BG71" i="13"/>
  <c r="BF71" i="13"/>
  <c r="BE71" i="13"/>
  <c r="BC71" i="13"/>
  <c r="BB71" i="13"/>
  <c r="BA71" i="13"/>
  <c r="AZ71" i="13"/>
  <c r="AY71" i="13"/>
  <c r="AX71" i="13"/>
  <c r="AV71" i="13"/>
  <c r="AU71" i="13"/>
  <c r="AT71" i="13"/>
  <c r="BI70" i="13"/>
  <c r="BH70" i="13"/>
  <c r="BG70" i="13"/>
  <c r="BF70" i="13"/>
  <c r="BE70" i="13"/>
  <c r="BD70" i="13"/>
  <c r="BC70" i="13"/>
  <c r="BB70" i="13"/>
  <c r="BA70" i="13"/>
  <c r="AZ70" i="13"/>
  <c r="AY70" i="13"/>
  <c r="AX70" i="13"/>
  <c r="AV70" i="13"/>
  <c r="AU70" i="13"/>
  <c r="AT70" i="13"/>
  <c r="BI69" i="13"/>
  <c r="BH69" i="13"/>
  <c r="BG69" i="13"/>
  <c r="BF69" i="13"/>
  <c r="BE69" i="13"/>
  <c r="BD69" i="13"/>
  <c r="BC69" i="13"/>
  <c r="BB69" i="13"/>
  <c r="BA69" i="13"/>
  <c r="AZ69" i="13"/>
  <c r="AY69" i="13"/>
  <c r="AX69" i="13"/>
  <c r="AV69" i="13"/>
  <c r="AU69" i="13"/>
  <c r="AT69" i="13"/>
  <c r="BI68" i="13"/>
  <c r="BH68" i="13"/>
  <c r="BG68" i="13"/>
  <c r="BF68" i="13"/>
  <c r="BE68" i="13"/>
  <c r="BC68" i="13"/>
  <c r="BB68" i="13"/>
  <c r="BA68" i="13"/>
  <c r="AZ68" i="13"/>
  <c r="AY68" i="13"/>
  <c r="AX68" i="13"/>
  <c r="AV68" i="13"/>
  <c r="AU68" i="13"/>
  <c r="AT68" i="13"/>
  <c r="AQ68" i="13"/>
  <c r="AP68" i="13"/>
  <c r="AO68" i="13"/>
  <c r="AN68" i="13"/>
  <c r="AM68" i="13"/>
  <c r="AL68" i="13"/>
  <c r="AK68" i="13"/>
  <c r="AJ68" i="13"/>
  <c r="AI68" i="13"/>
  <c r="AH68" i="13"/>
  <c r="AG68" i="13"/>
  <c r="AF68" i="13"/>
  <c r="AE68" i="13"/>
  <c r="AD68" i="13"/>
  <c r="AC68" i="13"/>
  <c r="AB68" i="13"/>
  <c r="AA68" i="13"/>
  <c r="Z68" i="13"/>
  <c r="Y68" i="13"/>
  <c r="X68" i="13"/>
  <c r="W68" i="13"/>
  <c r="V68" i="13"/>
  <c r="U68" i="13"/>
  <c r="T68" i="13"/>
  <c r="S68" i="13"/>
  <c r="R68" i="13"/>
  <c r="Q68" i="13"/>
  <c r="P68" i="13"/>
  <c r="O68" i="13"/>
  <c r="N68" i="13"/>
  <c r="M68" i="13"/>
  <c r="L68" i="13"/>
  <c r="K68" i="13"/>
  <c r="BI67" i="13"/>
  <c r="BH67" i="13"/>
  <c r="BG67" i="13"/>
  <c r="BF67" i="13"/>
  <c r="BE67" i="13"/>
  <c r="BC67" i="13"/>
  <c r="BB67" i="13"/>
  <c r="BA67" i="13"/>
  <c r="AZ67" i="13"/>
  <c r="AY67" i="13"/>
  <c r="AX67" i="13"/>
  <c r="AV67" i="13"/>
  <c r="AU67" i="13"/>
  <c r="AT67" i="13"/>
  <c r="BJ66" i="13"/>
  <c r="BI66" i="13"/>
  <c r="BH66" i="13"/>
  <c r="BG66" i="13"/>
  <c r="BF66" i="13"/>
  <c r="BE66" i="13"/>
  <c r="BC66" i="13"/>
  <c r="BB66" i="13"/>
  <c r="BA66" i="13"/>
  <c r="AZ66" i="13"/>
  <c r="AY66" i="13"/>
  <c r="AX66" i="13"/>
  <c r="AV66" i="13"/>
  <c r="AU66" i="13"/>
  <c r="AT66" i="13"/>
  <c r="BJ65" i="13"/>
  <c r="BI65" i="13"/>
  <c r="BH65" i="13"/>
  <c r="BG65" i="13"/>
  <c r="BF65" i="13"/>
  <c r="BE65" i="13"/>
  <c r="BC65" i="13"/>
  <c r="BB65" i="13"/>
  <c r="BA65" i="13"/>
  <c r="AZ65" i="13"/>
  <c r="AY65" i="13"/>
  <c r="AX65" i="13"/>
  <c r="AV65" i="13"/>
  <c r="AU65" i="13"/>
  <c r="AT65" i="13"/>
  <c r="BJ64" i="13"/>
  <c r="BI64" i="13"/>
  <c r="BH64" i="13"/>
  <c r="BG64" i="13"/>
  <c r="BF64" i="13"/>
  <c r="BE64" i="13"/>
  <c r="BC64" i="13"/>
  <c r="BB64" i="13"/>
  <c r="BA64" i="13"/>
  <c r="AZ64" i="13"/>
  <c r="AY64" i="13"/>
  <c r="AX64" i="13"/>
  <c r="AV64" i="13"/>
  <c r="AU64" i="13"/>
  <c r="AT64" i="13"/>
  <c r="BJ63" i="13"/>
  <c r="BI63" i="13"/>
  <c r="BH63" i="13"/>
  <c r="BG63" i="13"/>
  <c r="BF63" i="13"/>
  <c r="BE63" i="13"/>
  <c r="BC63" i="13"/>
  <c r="BB63" i="13"/>
  <c r="BA63" i="13"/>
  <c r="AZ63" i="13"/>
  <c r="AY63" i="13"/>
  <c r="AX63" i="13"/>
  <c r="AV63" i="13"/>
  <c r="AU63" i="13"/>
  <c r="AT63" i="13"/>
  <c r="BJ62" i="13"/>
  <c r="BI62" i="13"/>
  <c r="BH62" i="13"/>
  <c r="BG62" i="13"/>
  <c r="BF62" i="13"/>
  <c r="BE62" i="13"/>
  <c r="BC62" i="13"/>
  <c r="BB62" i="13"/>
  <c r="BA62" i="13"/>
  <c r="AZ62" i="13"/>
  <c r="AY62" i="13"/>
  <c r="AX62" i="13"/>
  <c r="AV62" i="13"/>
  <c r="AU62" i="13"/>
  <c r="AT62" i="13"/>
  <c r="BI61" i="13"/>
  <c r="BH61" i="13"/>
  <c r="BG61" i="13"/>
  <c r="BF61" i="13"/>
  <c r="BE61" i="13"/>
  <c r="BC61" i="13"/>
  <c r="BA61" i="13"/>
  <c r="AZ61" i="13"/>
  <c r="AY61" i="13"/>
  <c r="AX61" i="13"/>
  <c r="AV61" i="13"/>
  <c r="AU61" i="13"/>
  <c r="AT61" i="13"/>
  <c r="BI60" i="13"/>
  <c r="BH60" i="13"/>
  <c r="BG60" i="13"/>
  <c r="BF60" i="13"/>
  <c r="BE60" i="13"/>
  <c r="BC60" i="13"/>
  <c r="BB60" i="13"/>
  <c r="BA60" i="13"/>
  <c r="AZ60" i="13"/>
  <c r="AY60" i="13"/>
  <c r="AX60" i="13"/>
  <c r="AV60" i="13"/>
  <c r="AU60" i="13"/>
  <c r="AT60" i="13"/>
  <c r="BI59" i="13"/>
  <c r="BH59" i="13"/>
  <c r="BG59" i="13"/>
  <c r="BF59" i="13"/>
  <c r="BE59" i="13"/>
  <c r="BC59" i="13"/>
  <c r="BB59" i="13"/>
  <c r="BA59" i="13"/>
  <c r="AZ59" i="13"/>
  <c r="AY59" i="13"/>
  <c r="AX59" i="13"/>
  <c r="AV59" i="13"/>
  <c r="AU59" i="13"/>
  <c r="AT59" i="13"/>
  <c r="BJ58" i="13"/>
  <c r="BI58" i="13"/>
  <c r="BH58" i="13"/>
  <c r="BG58" i="13"/>
  <c r="BF58" i="13"/>
  <c r="BE58" i="13"/>
  <c r="BC58" i="13"/>
  <c r="BB58" i="13"/>
  <c r="BA58" i="13"/>
  <c r="AZ58" i="13"/>
  <c r="AY58" i="13"/>
  <c r="AX58" i="13"/>
  <c r="AV58" i="13"/>
  <c r="AU58" i="13"/>
  <c r="AT58" i="13"/>
  <c r="BJ57" i="13"/>
  <c r="BI57" i="13"/>
  <c r="BH57" i="13"/>
  <c r="BG57" i="13"/>
  <c r="BF57" i="13"/>
  <c r="BE57" i="13"/>
  <c r="BC57" i="13"/>
  <c r="BB57" i="13"/>
  <c r="BA57" i="13"/>
  <c r="AZ57" i="13"/>
  <c r="AY57" i="13"/>
  <c r="AX57" i="13"/>
  <c r="AV57" i="13"/>
  <c r="AU57" i="13"/>
  <c r="AT57" i="13"/>
  <c r="BI56" i="13"/>
  <c r="BH56" i="13"/>
  <c r="BG56" i="13"/>
  <c r="BF56" i="13"/>
  <c r="BE56" i="13"/>
  <c r="BC56" i="13"/>
  <c r="BB56" i="13"/>
  <c r="BA56" i="13"/>
  <c r="AZ56" i="13"/>
  <c r="AY56" i="13"/>
  <c r="AX56" i="13"/>
  <c r="AV56" i="13"/>
  <c r="AU56" i="13"/>
  <c r="AT56" i="13"/>
  <c r="BI55" i="13"/>
  <c r="BH55" i="13"/>
  <c r="BG55" i="13"/>
  <c r="BF55" i="13"/>
  <c r="BE55" i="13"/>
  <c r="BC55" i="13"/>
  <c r="BB55" i="13"/>
  <c r="BA55" i="13"/>
  <c r="AZ55" i="13"/>
  <c r="AY55" i="13"/>
  <c r="AX55" i="13"/>
  <c r="AV55" i="13"/>
  <c r="AU55" i="13"/>
  <c r="AT55" i="13"/>
  <c r="BI53" i="13"/>
  <c r="BH53" i="13"/>
  <c r="BG53" i="13"/>
  <c r="BF53" i="13"/>
  <c r="BE53" i="13"/>
  <c r="BC53" i="13"/>
  <c r="BB53" i="13"/>
  <c r="BA53" i="13"/>
  <c r="AZ53" i="13"/>
  <c r="AY53" i="13"/>
  <c r="AX53" i="13"/>
  <c r="AV53" i="13"/>
  <c r="AU53" i="13"/>
  <c r="AT53" i="13"/>
  <c r="BI52" i="13"/>
  <c r="BH52" i="13"/>
  <c r="BG52" i="13"/>
  <c r="BF52" i="13"/>
  <c r="BE52" i="13"/>
  <c r="BC52" i="13"/>
  <c r="BB52" i="13"/>
  <c r="BA52" i="13"/>
  <c r="AZ52" i="13"/>
  <c r="AY52" i="13"/>
  <c r="AX52" i="13"/>
  <c r="AV52" i="13"/>
  <c r="AU52" i="13"/>
  <c r="AT52" i="13"/>
  <c r="BI51" i="13"/>
  <c r="BH51" i="13"/>
  <c r="BG51" i="13"/>
  <c r="BF51" i="13"/>
  <c r="BE51" i="13"/>
  <c r="BC51" i="13"/>
  <c r="BB51" i="13"/>
  <c r="BA51" i="13"/>
  <c r="AZ51" i="13"/>
  <c r="AY51" i="13"/>
  <c r="AX51" i="13"/>
  <c r="AV51" i="13"/>
  <c r="AU51" i="13"/>
  <c r="AT51" i="13"/>
  <c r="AC51" i="13"/>
  <c r="X51" i="13"/>
  <c r="S51" i="13"/>
  <c r="N51" i="13"/>
  <c r="BI50" i="13"/>
  <c r="BH50" i="13"/>
  <c r="BG50" i="13"/>
  <c r="BF50" i="13"/>
  <c r="BE50" i="13"/>
  <c r="BC50" i="13"/>
  <c r="BB50" i="13"/>
  <c r="BA50" i="13"/>
  <c r="AZ50" i="13"/>
  <c r="AY50" i="13"/>
  <c r="AX50" i="13"/>
  <c r="AV50" i="13"/>
  <c r="AU50" i="13"/>
  <c r="AT50" i="13"/>
  <c r="BI49" i="13"/>
  <c r="BH49" i="13"/>
  <c r="BG49" i="13"/>
  <c r="BF49" i="13"/>
  <c r="BE49" i="13"/>
  <c r="BD49" i="13"/>
  <c r="BC49" i="13"/>
  <c r="BB49" i="13"/>
  <c r="BA49" i="13"/>
  <c r="AZ49" i="13"/>
  <c r="AY49" i="13"/>
  <c r="AX49" i="13"/>
  <c r="AV49" i="13"/>
  <c r="AU49" i="13"/>
  <c r="AT49" i="13"/>
  <c r="BI48" i="13"/>
  <c r="BH48" i="13"/>
  <c r="BG48" i="13"/>
  <c r="BF48" i="13"/>
  <c r="BE48" i="13"/>
  <c r="BC48" i="13"/>
  <c r="BB48" i="13"/>
  <c r="BA48" i="13"/>
  <c r="AZ48" i="13"/>
  <c r="AY48" i="13"/>
  <c r="AX48" i="13"/>
  <c r="AV48" i="13"/>
  <c r="AU48" i="13"/>
  <c r="AT48" i="13"/>
  <c r="BI47" i="13"/>
  <c r="BH47" i="13"/>
  <c r="BG47" i="13"/>
  <c r="BF47" i="13"/>
  <c r="BE47" i="13"/>
  <c r="BC47" i="13"/>
  <c r="BB47" i="13"/>
  <c r="BA47" i="13"/>
  <c r="AZ47" i="13"/>
  <c r="AY47" i="13"/>
  <c r="AX47" i="13"/>
  <c r="AV47" i="13"/>
  <c r="AU47" i="13"/>
  <c r="AT47" i="13"/>
  <c r="BI46" i="13"/>
  <c r="BH46" i="13"/>
  <c r="BG46" i="13"/>
  <c r="BF46" i="13"/>
  <c r="BE46" i="13"/>
  <c r="BC46" i="13"/>
  <c r="BB46" i="13"/>
  <c r="BA46" i="13"/>
  <c r="AZ46" i="13"/>
  <c r="AY46" i="13"/>
  <c r="AX46" i="13"/>
  <c r="AV46" i="13"/>
  <c r="AU46" i="13"/>
  <c r="AT46" i="13"/>
  <c r="BI45" i="13"/>
  <c r="BH45" i="13"/>
  <c r="BG45" i="13"/>
  <c r="BF45" i="13"/>
  <c r="BE45" i="13"/>
  <c r="BC45" i="13"/>
  <c r="BB45" i="13"/>
  <c r="BA45" i="13"/>
  <c r="AZ45" i="13"/>
  <c r="AY45" i="13"/>
  <c r="AX45" i="13"/>
  <c r="AV45" i="13"/>
  <c r="AU45" i="13"/>
  <c r="AT45" i="13"/>
  <c r="BI44" i="13"/>
  <c r="BH44" i="13"/>
  <c r="BG44" i="13"/>
  <c r="BF44" i="13"/>
  <c r="BE44" i="13"/>
  <c r="BC44" i="13"/>
  <c r="BB44" i="13"/>
  <c r="BA44" i="13"/>
  <c r="AZ44" i="13"/>
  <c r="AY44" i="13"/>
  <c r="AX44" i="13"/>
  <c r="AV44" i="13"/>
  <c r="AU44" i="13"/>
  <c r="AT44" i="13"/>
  <c r="BI43" i="13"/>
  <c r="BH43" i="13"/>
  <c r="BG43" i="13"/>
  <c r="BF43" i="13"/>
  <c r="BE43" i="13"/>
  <c r="BC43" i="13"/>
  <c r="BB43" i="13"/>
  <c r="BA43" i="13"/>
  <c r="AZ43" i="13"/>
  <c r="AY43" i="13"/>
  <c r="AX43" i="13"/>
  <c r="AV43" i="13"/>
  <c r="AU43" i="13"/>
  <c r="AT43" i="13"/>
  <c r="AQ43" i="13"/>
  <c r="AP43" i="13"/>
  <c r="AO43" i="13"/>
  <c r="AN43" i="13"/>
  <c r="AM43" i="13"/>
  <c r="AL43" i="13"/>
  <c r="AK43" i="13"/>
  <c r="AJ43" i="13"/>
  <c r="AI43" i="13"/>
  <c r="AH43" i="13"/>
  <c r="AG43" i="13"/>
  <c r="AF43" i="13"/>
  <c r="AE43" i="13"/>
  <c r="AD43" i="13"/>
  <c r="AC43" i="13"/>
  <c r="AB43" i="13"/>
  <c r="AA43" i="13"/>
  <c r="Z43" i="13"/>
  <c r="Y43" i="13"/>
  <c r="X43" i="13"/>
  <c r="BI42" i="13"/>
  <c r="BH42" i="13"/>
  <c r="BG42" i="13"/>
  <c r="BF42" i="13"/>
  <c r="BE42" i="13"/>
  <c r="BC42" i="13"/>
  <c r="BB42" i="13"/>
  <c r="BA42" i="13"/>
  <c r="AZ42" i="13"/>
  <c r="AY42" i="13"/>
  <c r="AX42" i="13"/>
  <c r="AV42" i="13"/>
  <c r="AU42" i="13"/>
  <c r="AT42" i="13"/>
  <c r="BI41" i="13"/>
  <c r="BH41" i="13"/>
  <c r="BG41" i="13"/>
  <c r="BF41" i="13"/>
  <c r="BE41" i="13"/>
  <c r="BC41" i="13"/>
  <c r="BB41" i="13"/>
  <c r="BA41" i="13"/>
  <c r="AZ41" i="13"/>
  <c r="AY41" i="13"/>
  <c r="AX41" i="13"/>
  <c r="AV41" i="13"/>
  <c r="AU41" i="13"/>
  <c r="AT41" i="13"/>
  <c r="BI40" i="13"/>
  <c r="BH40" i="13"/>
  <c r="BG40" i="13"/>
  <c r="BF40" i="13"/>
  <c r="BE40" i="13"/>
  <c r="BC40" i="13"/>
  <c r="BB40" i="13"/>
  <c r="BA40" i="13"/>
  <c r="AZ40" i="13"/>
  <c r="AY40" i="13"/>
  <c r="AX40" i="13"/>
  <c r="AV40" i="13"/>
  <c r="AU40" i="13"/>
  <c r="AT40" i="13"/>
  <c r="BI39" i="13"/>
  <c r="BH39" i="13"/>
  <c r="BG39" i="13"/>
  <c r="BF39" i="13"/>
  <c r="BE39" i="13"/>
  <c r="BD39" i="13"/>
  <c r="BC39" i="13"/>
  <c r="BB39" i="13"/>
  <c r="BA39" i="13"/>
  <c r="AZ39" i="13"/>
  <c r="AY39" i="13"/>
  <c r="AX39" i="13"/>
  <c r="AV39" i="13"/>
  <c r="AU39" i="13"/>
  <c r="AT39" i="13"/>
  <c r="BI38" i="13"/>
  <c r="BH38" i="13"/>
  <c r="BG38" i="13"/>
  <c r="BF38" i="13"/>
  <c r="BE38" i="13"/>
  <c r="BD38" i="13"/>
  <c r="BC38" i="13"/>
  <c r="BB38" i="13"/>
  <c r="BA38" i="13"/>
  <c r="AZ38" i="13"/>
  <c r="AY38" i="13"/>
  <c r="AX38" i="13"/>
  <c r="AV38" i="13"/>
  <c r="AU38" i="13"/>
  <c r="AT38" i="13"/>
  <c r="BI37" i="13"/>
  <c r="BH37" i="13"/>
  <c r="BG37" i="13"/>
  <c r="BF37" i="13"/>
  <c r="BE37" i="13"/>
  <c r="BD37" i="13"/>
  <c r="BC37" i="13"/>
  <c r="BB37" i="13"/>
  <c r="BA37" i="13"/>
  <c r="AZ37" i="13"/>
  <c r="AY37" i="13"/>
  <c r="AX37" i="13"/>
  <c r="AV37" i="13"/>
  <c r="AU37" i="13"/>
  <c r="AT37" i="13"/>
  <c r="BI36" i="13"/>
  <c r="BH36" i="13"/>
  <c r="BG36" i="13"/>
  <c r="BF36" i="13"/>
  <c r="BE36" i="13"/>
  <c r="BD36" i="13"/>
  <c r="BC36" i="13"/>
  <c r="BB36" i="13"/>
  <c r="BA36" i="13"/>
  <c r="AZ36" i="13"/>
  <c r="AY36" i="13"/>
  <c r="AX36" i="13"/>
  <c r="AV36" i="13"/>
  <c r="AU36" i="13"/>
  <c r="AT36" i="13"/>
  <c r="BI35" i="13"/>
  <c r="BH35" i="13"/>
  <c r="BG35" i="13"/>
  <c r="BF35" i="13"/>
  <c r="BE35" i="13"/>
  <c r="BD35" i="13"/>
  <c r="BC35" i="13"/>
  <c r="BB35" i="13"/>
  <c r="BA35" i="13"/>
  <c r="AZ35" i="13"/>
  <c r="AY35" i="13"/>
  <c r="AX35" i="13"/>
  <c r="AV35" i="13"/>
  <c r="AU35" i="13"/>
  <c r="AT35" i="13"/>
  <c r="BI34" i="13"/>
  <c r="BH34" i="13"/>
  <c r="BG34" i="13"/>
  <c r="BF34" i="13"/>
  <c r="BE34" i="13"/>
  <c r="BD34" i="13"/>
  <c r="BC34" i="13"/>
  <c r="BB34" i="13"/>
  <c r="BA34" i="13"/>
  <c r="AZ34" i="13"/>
  <c r="AY34" i="13"/>
  <c r="AX34" i="13"/>
  <c r="AV34" i="13"/>
  <c r="AU34" i="13"/>
  <c r="AT34" i="13"/>
  <c r="BI33" i="13"/>
  <c r="BH33" i="13"/>
  <c r="BG33" i="13"/>
  <c r="BF33" i="13"/>
  <c r="BE33" i="13"/>
  <c r="BC33" i="13"/>
  <c r="BB33" i="13"/>
  <c r="BA33" i="13"/>
  <c r="AZ33" i="13"/>
  <c r="AY33" i="13"/>
  <c r="AX33" i="13"/>
  <c r="AV33" i="13"/>
  <c r="AU33" i="13"/>
  <c r="AT33" i="13"/>
  <c r="BI32" i="13"/>
  <c r="BH32" i="13"/>
  <c r="BG32" i="13"/>
  <c r="BF32" i="13"/>
  <c r="BE32" i="13"/>
  <c r="BC32" i="13"/>
  <c r="BB32" i="13"/>
  <c r="BA32" i="13"/>
  <c r="AZ32" i="13"/>
  <c r="AY32" i="13"/>
  <c r="AX32" i="13"/>
  <c r="AV32" i="13"/>
  <c r="AU32" i="13"/>
  <c r="AT32" i="13"/>
  <c r="BI31" i="13"/>
  <c r="BH31" i="13"/>
  <c r="BG31" i="13"/>
  <c r="BF31" i="13"/>
  <c r="BE31" i="13"/>
  <c r="BD31" i="13"/>
  <c r="BC31" i="13"/>
  <c r="BB31" i="13"/>
  <c r="BA31" i="13"/>
  <c r="AZ31" i="13"/>
  <c r="AY31" i="13"/>
  <c r="AX31" i="13"/>
  <c r="AV31" i="13"/>
  <c r="AU31" i="13"/>
  <c r="AT31" i="13"/>
  <c r="BI30" i="13"/>
  <c r="BH30" i="13"/>
  <c r="BG30" i="13"/>
  <c r="BF30" i="13"/>
  <c r="BE30" i="13"/>
  <c r="BD30" i="13"/>
  <c r="BC30" i="13"/>
  <c r="BB30" i="13"/>
  <c r="BA30" i="13"/>
  <c r="AZ30" i="13"/>
  <c r="AY30" i="13"/>
  <c r="AX30" i="13"/>
  <c r="AV30" i="13"/>
  <c r="AU30" i="13"/>
  <c r="AT30" i="13"/>
  <c r="BI29" i="13"/>
  <c r="BH29" i="13"/>
  <c r="BG29" i="13"/>
  <c r="BF29" i="13"/>
  <c r="BE29" i="13"/>
  <c r="BD29" i="13"/>
  <c r="BC29" i="13"/>
  <c r="BB29" i="13"/>
  <c r="BA29" i="13"/>
  <c r="AZ29" i="13"/>
  <c r="AY29" i="13"/>
  <c r="AX29" i="13"/>
  <c r="AV29" i="13"/>
  <c r="AU29" i="13"/>
  <c r="AT29" i="13"/>
  <c r="BI28" i="13"/>
  <c r="BH28" i="13"/>
  <c r="BG28" i="13"/>
  <c r="BF28" i="13"/>
  <c r="BE28" i="13"/>
  <c r="BD28" i="13"/>
  <c r="BC28" i="13"/>
  <c r="BB28" i="13"/>
  <c r="BA28" i="13"/>
  <c r="AZ28" i="13"/>
  <c r="AY28" i="13"/>
  <c r="AX28" i="13"/>
  <c r="AV28" i="13"/>
  <c r="AU28" i="13"/>
  <c r="AT28" i="13"/>
  <c r="BI27" i="13"/>
  <c r="BH27" i="13"/>
  <c r="BG27" i="13"/>
  <c r="BF27" i="13"/>
  <c r="BE27" i="13"/>
  <c r="BD27" i="13"/>
  <c r="BC27" i="13"/>
  <c r="BB27" i="13"/>
  <c r="BA27" i="13"/>
  <c r="AZ27" i="13"/>
  <c r="AY27" i="13"/>
  <c r="AX27" i="13"/>
  <c r="AV27" i="13"/>
  <c r="AU27" i="13"/>
  <c r="AT27" i="13"/>
  <c r="R27" i="13"/>
  <c r="BI26" i="13"/>
  <c r="BH26" i="13"/>
  <c r="BG26" i="13"/>
  <c r="BF26" i="13"/>
  <c r="BE26" i="13"/>
  <c r="BD26" i="13"/>
  <c r="BC26" i="13"/>
  <c r="BB26" i="13"/>
  <c r="BA26" i="13"/>
  <c r="AZ26" i="13"/>
  <c r="AY26" i="13"/>
  <c r="AX26" i="13"/>
  <c r="AV26" i="13"/>
  <c r="AU26" i="13"/>
  <c r="AT26" i="13"/>
  <c r="J26" i="13"/>
  <c r="BI25" i="13"/>
  <c r="BH25" i="13"/>
  <c r="BG25" i="13"/>
  <c r="BF25" i="13"/>
  <c r="BE25" i="13"/>
  <c r="BD25" i="13"/>
  <c r="BC25" i="13"/>
  <c r="BB25" i="13"/>
  <c r="BA25" i="13"/>
  <c r="AZ25" i="13"/>
  <c r="AY25" i="13"/>
  <c r="AX25" i="13"/>
  <c r="AV25" i="13"/>
  <c r="AU25" i="13"/>
  <c r="AT25" i="13"/>
  <c r="R25" i="13"/>
  <c r="BI24" i="13"/>
  <c r="BH24" i="13"/>
  <c r="BG24" i="13"/>
  <c r="BF24" i="13"/>
  <c r="BE24" i="13"/>
  <c r="BD24" i="13"/>
  <c r="BC24" i="13"/>
  <c r="BB24" i="13"/>
  <c r="BA24" i="13"/>
  <c r="AZ24" i="13"/>
  <c r="AY24" i="13"/>
  <c r="AX24" i="13"/>
  <c r="AV24" i="13"/>
  <c r="AU24" i="13"/>
  <c r="AT24" i="13"/>
  <c r="R24" i="13"/>
  <c r="BI23" i="13"/>
  <c r="BH23" i="13"/>
  <c r="BG23" i="13"/>
  <c r="BF23" i="13"/>
  <c r="BE23" i="13"/>
  <c r="BD23" i="13"/>
  <c r="BC23" i="13"/>
  <c r="BB23" i="13"/>
  <c r="BA23" i="13"/>
  <c r="AZ23" i="13"/>
  <c r="AY23" i="13"/>
  <c r="AX23" i="13"/>
  <c r="AV23" i="13"/>
  <c r="AU23" i="13"/>
  <c r="AT23" i="13"/>
  <c r="R23" i="13"/>
  <c r="BI22" i="13"/>
  <c r="BH22" i="13"/>
  <c r="BG22" i="13"/>
  <c r="BF22" i="13"/>
  <c r="BE22" i="13"/>
  <c r="BD22" i="13"/>
  <c r="BC22" i="13"/>
  <c r="BB22" i="13"/>
  <c r="BA22" i="13"/>
  <c r="AZ22" i="13"/>
  <c r="AY22" i="13"/>
  <c r="AX22" i="13"/>
  <c r="AV22" i="13"/>
  <c r="AU22" i="13"/>
  <c r="AT22" i="13"/>
  <c r="R22" i="13"/>
  <c r="BI21" i="13"/>
  <c r="BH21" i="13"/>
  <c r="BG21" i="13"/>
  <c r="BF21" i="13"/>
  <c r="BE21" i="13"/>
  <c r="BC21" i="13"/>
  <c r="BB21" i="13"/>
  <c r="BA21" i="13"/>
  <c r="AZ21" i="13"/>
  <c r="AY21" i="13"/>
  <c r="AX21" i="13"/>
  <c r="AV21" i="13"/>
  <c r="AU21" i="13"/>
  <c r="AT21" i="13"/>
  <c r="R21" i="13"/>
  <c r="BI20" i="13"/>
  <c r="BH20" i="13"/>
  <c r="BG20" i="13"/>
  <c r="BF20" i="13"/>
  <c r="BE20" i="13"/>
  <c r="BC20" i="13"/>
  <c r="BB20" i="13"/>
  <c r="BA20" i="13"/>
  <c r="AZ20" i="13"/>
  <c r="AY20" i="13"/>
  <c r="AX20" i="13"/>
  <c r="AV20" i="13"/>
  <c r="AU20" i="13"/>
  <c r="AT20" i="13"/>
  <c r="BI19" i="13"/>
  <c r="BH19" i="13"/>
  <c r="BG19" i="13"/>
  <c r="BF19" i="13"/>
  <c r="BE19" i="13"/>
  <c r="BD19" i="13"/>
  <c r="BC19" i="13"/>
  <c r="BB19" i="13"/>
  <c r="BA19" i="13"/>
  <c r="AZ19" i="13"/>
  <c r="AY19" i="13"/>
  <c r="AX19" i="13"/>
  <c r="AV19" i="13"/>
  <c r="AU19" i="13"/>
  <c r="AT19" i="13"/>
  <c r="BI18" i="13"/>
  <c r="BH18" i="13"/>
  <c r="BG18" i="13"/>
  <c r="BF18" i="13"/>
  <c r="BE18" i="13"/>
  <c r="BD18" i="13"/>
  <c r="BC18" i="13"/>
  <c r="BB18" i="13"/>
  <c r="BA18" i="13"/>
  <c r="AZ18" i="13"/>
  <c r="AY18" i="13"/>
  <c r="AX18" i="13"/>
  <c r="AV18" i="13"/>
  <c r="AU18" i="13"/>
  <c r="AT18" i="13"/>
  <c r="R17" i="13"/>
  <c r="BI16" i="13"/>
  <c r="BH16" i="13"/>
  <c r="BG16" i="13"/>
  <c r="BF16" i="13"/>
  <c r="BE16" i="13"/>
  <c r="BD16" i="13"/>
  <c r="BC16" i="13"/>
  <c r="BB16" i="13"/>
  <c r="BA16" i="13"/>
  <c r="AZ16" i="13"/>
  <c r="AY16" i="13"/>
  <c r="AX16" i="13"/>
  <c r="AV16" i="13"/>
  <c r="AU16" i="13"/>
  <c r="AT16" i="13"/>
  <c r="R16" i="13"/>
  <c r="BI15" i="13"/>
  <c r="BH15" i="13"/>
  <c r="BG15" i="13"/>
  <c r="BF15" i="13"/>
  <c r="BE15" i="13"/>
  <c r="BD15" i="13"/>
  <c r="BC15" i="13"/>
  <c r="BB15" i="13"/>
  <c r="BA15" i="13"/>
  <c r="AZ15" i="13"/>
  <c r="AY15" i="13"/>
  <c r="AX15" i="13"/>
  <c r="AV15" i="13"/>
  <c r="AU15" i="13"/>
  <c r="AT15" i="13"/>
  <c r="R15" i="13"/>
  <c r="BI14" i="13"/>
  <c r="BH14" i="13"/>
  <c r="BG14" i="13"/>
  <c r="BF14" i="13"/>
  <c r="BE14" i="13"/>
  <c r="BD14" i="13"/>
  <c r="BC14" i="13"/>
  <c r="BB14" i="13"/>
  <c r="BA14" i="13"/>
  <c r="AZ14" i="13"/>
  <c r="AY14" i="13"/>
  <c r="AX14" i="13"/>
  <c r="AV14" i="13"/>
  <c r="AU14" i="13"/>
  <c r="AT14" i="13"/>
  <c r="BI13" i="13"/>
  <c r="BH13" i="13"/>
  <c r="BG13" i="13"/>
  <c r="BF13" i="13"/>
  <c r="BE13" i="13"/>
  <c r="BD13" i="13"/>
  <c r="BC13" i="13"/>
  <c r="BB13" i="13"/>
  <c r="BA13" i="13"/>
  <c r="AZ13" i="13"/>
  <c r="AY13" i="13"/>
  <c r="AX13" i="13"/>
  <c r="AV13" i="13"/>
  <c r="AU13" i="13"/>
  <c r="AT13" i="13"/>
  <c r="BI12" i="13"/>
  <c r="BH12" i="13"/>
  <c r="BG12" i="13"/>
  <c r="BF12" i="13"/>
  <c r="BE12" i="13"/>
  <c r="BD12" i="13"/>
  <c r="BC12" i="13"/>
  <c r="BB12" i="13"/>
  <c r="BA12" i="13"/>
  <c r="AZ12" i="13"/>
  <c r="AY12" i="13"/>
  <c r="AX12" i="13"/>
  <c r="AV12" i="13"/>
  <c r="AU12" i="13"/>
  <c r="AT12" i="13"/>
  <c r="J12" i="13"/>
  <c r="BI11" i="13"/>
  <c r="BH11" i="13"/>
  <c r="BG11" i="13"/>
  <c r="BF11" i="13"/>
  <c r="BE11" i="13"/>
  <c r="BD11" i="13"/>
  <c r="BC11" i="13"/>
  <c r="BB11" i="13"/>
  <c r="BA11" i="13"/>
  <c r="AZ11" i="13"/>
  <c r="AY11" i="13"/>
  <c r="AX11" i="13"/>
  <c r="AV11" i="13"/>
  <c r="AU11" i="13"/>
  <c r="AT11" i="13"/>
  <c r="D11" i="13"/>
  <c r="BI10" i="13"/>
  <c r="BH10" i="13"/>
  <c r="BG10" i="13"/>
  <c r="BF10" i="13"/>
  <c r="BE10" i="13"/>
  <c r="BD10" i="13"/>
  <c r="BC10" i="13"/>
  <c r="BB10" i="13"/>
  <c r="BA10" i="13"/>
  <c r="AZ10" i="13"/>
  <c r="AY10" i="13"/>
  <c r="AX10" i="13"/>
  <c r="AV10" i="13"/>
  <c r="AU10" i="13"/>
  <c r="AT10" i="13"/>
  <c r="D10" i="13"/>
  <c r="BI9" i="13"/>
  <c r="BH9" i="13"/>
  <c r="BG9" i="13"/>
  <c r="BF9" i="13"/>
  <c r="BE9" i="13"/>
  <c r="BD9" i="13"/>
  <c r="BC9" i="13"/>
  <c r="BB9" i="13"/>
  <c r="BA9" i="13"/>
  <c r="AZ9" i="13"/>
  <c r="AY9" i="13"/>
  <c r="AX9" i="13"/>
  <c r="AV9" i="13"/>
  <c r="AU9" i="13"/>
  <c r="AT9" i="13"/>
  <c r="BI8" i="13"/>
  <c r="BH8" i="13"/>
  <c r="BG8" i="13"/>
  <c r="BF8" i="13"/>
  <c r="BE8" i="13"/>
  <c r="BD8" i="13"/>
  <c r="BC8" i="13"/>
  <c r="BB8" i="13"/>
  <c r="BA8" i="13"/>
  <c r="AZ8" i="13"/>
  <c r="AY8" i="13"/>
  <c r="AX8" i="13"/>
  <c r="AV8" i="13"/>
  <c r="AU8" i="13"/>
  <c r="AT8" i="13"/>
  <c r="BI7" i="13"/>
  <c r="BH7" i="13"/>
  <c r="BG7" i="13"/>
  <c r="BF7" i="13"/>
  <c r="BE7" i="13"/>
  <c r="BD7" i="13"/>
  <c r="BC7" i="13"/>
  <c r="BB7" i="13"/>
  <c r="BA7" i="13"/>
  <c r="AZ7" i="13"/>
  <c r="AY7" i="13"/>
  <c r="AX7" i="13"/>
  <c r="AV7" i="13"/>
  <c r="AU7" i="13"/>
  <c r="AT7" i="13"/>
  <c r="BI6" i="13"/>
  <c r="BH6" i="13"/>
  <c r="BG6" i="13"/>
  <c r="BF6" i="13"/>
  <c r="BE6" i="13"/>
  <c r="BD6" i="13"/>
  <c r="BC6" i="13"/>
  <c r="BB6" i="13"/>
  <c r="BA6" i="13"/>
  <c r="AZ6" i="13"/>
  <c r="AY6" i="13"/>
  <c r="AX6" i="13"/>
  <c r="AV6" i="13"/>
  <c r="AU6" i="13"/>
  <c r="AT6" i="13"/>
  <c r="BI5" i="13"/>
  <c r="BH5" i="13"/>
  <c r="BG5" i="13"/>
  <c r="BF5" i="13"/>
  <c r="BE5" i="13"/>
  <c r="BD5" i="13"/>
  <c r="BC5" i="13"/>
  <c r="BB5" i="13"/>
  <c r="BA5" i="13"/>
  <c r="AZ5" i="13"/>
  <c r="AY5" i="13"/>
  <c r="AX5" i="13"/>
  <c r="AV5" i="13"/>
  <c r="AU5" i="13"/>
  <c r="AT5" i="13"/>
  <c r="E5" i="13"/>
  <c r="BI4" i="13"/>
  <c r="BH4" i="13"/>
  <c r="BG4" i="13"/>
  <c r="BF4" i="13"/>
  <c r="BE4" i="13"/>
  <c r="BD4" i="13"/>
  <c r="BC4" i="13"/>
  <c r="BB4" i="13"/>
  <c r="BA4" i="13"/>
  <c r="AZ4" i="13"/>
  <c r="AY4" i="13"/>
  <c r="AX4" i="13"/>
  <c r="AV4" i="13"/>
  <c r="AU4" i="13"/>
  <c r="AT4" i="13"/>
  <c r="A4" i="13"/>
  <c r="BI3" i="13"/>
  <c r="BH3" i="13"/>
  <c r="BG3" i="13"/>
  <c r="BF3" i="13"/>
  <c r="BE3" i="13"/>
  <c r="BD3" i="13"/>
  <c r="BC3" i="13"/>
  <c r="BB3" i="13"/>
  <c r="BA3" i="13"/>
  <c r="AZ3" i="13"/>
  <c r="AY3" i="13"/>
  <c r="AX3" i="13"/>
  <c r="AV3" i="13"/>
  <c r="AU3" i="13"/>
  <c r="AT3" i="13"/>
  <c r="Q2" i="13"/>
  <c r="A2" i="13"/>
  <c r="B93" i="10"/>
  <c r="C92" i="10"/>
  <c r="B91" i="10"/>
  <c r="C90" i="10"/>
  <c r="C73" i="10"/>
  <c r="GO23" i="10"/>
  <c r="GN23" i="10"/>
  <c r="GM23" i="10"/>
  <c r="GL23" i="10"/>
  <c r="GK23" i="10"/>
  <c r="GJ23" i="10"/>
  <c r="GI23" i="10"/>
  <c r="GH23" i="10"/>
  <c r="GG23" i="10"/>
  <c r="GF23" i="10"/>
  <c r="GB23" i="10"/>
  <c r="GA23" i="10"/>
  <c r="FZ23" i="10"/>
  <c r="FY23" i="10"/>
  <c r="FX23" i="10"/>
  <c r="FW23" i="10"/>
  <c r="FV23" i="10"/>
  <c r="FU23" i="10"/>
  <c r="FT23" i="10"/>
  <c r="FS23" i="10"/>
  <c r="FR23" i="10"/>
  <c r="FQ23" i="10"/>
  <c r="FP23" i="10"/>
  <c r="FO23" i="10"/>
  <c r="FN23" i="10"/>
  <c r="FM23" i="10"/>
  <c r="FE23" i="10"/>
  <c r="FD23" i="10"/>
  <c r="FC23" i="10"/>
  <c r="FA23" i="10"/>
  <c r="EZ23" i="10"/>
  <c r="EY23" i="10"/>
  <c r="EW23" i="10"/>
  <c r="ES23" i="10"/>
  <c r="ER23" i="10"/>
  <c r="EP23" i="10"/>
  <c r="DP23" i="10"/>
  <c r="DO23" i="10"/>
  <c r="DN23" i="10"/>
  <c r="DM23" i="10"/>
  <c r="DL23" i="10"/>
  <c r="DK23" i="10"/>
  <c r="DJ23" i="10"/>
  <c r="DH23" i="10"/>
  <c r="DG23" i="10"/>
  <c r="DF23" i="10"/>
  <c r="DE23" i="10"/>
  <c r="DC23" i="10"/>
  <c r="DB23" i="10"/>
  <c r="DA23" i="10"/>
  <c r="CZ23" i="10"/>
  <c r="CY23" i="10"/>
  <c r="CX23" i="10"/>
  <c r="CW23" i="10"/>
  <c r="CV23" i="10"/>
  <c r="CU23" i="10"/>
  <c r="CL23" i="10"/>
  <c r="CK23" i="10"/>
  <c r="CJ23" i="10"/>
  <c r="CI23" i="10"/>
  <c r="CH23" i="10"/>
  <c r="CF23" i="10"/>
  <c r="CD23" i="10"/>
  <c r="CC23" i="10"/>
  <c r="CB23" i="10"/>
  <c r="CA23" i="10"/>
  <c r="BZ23" i="10"/>
  <c r="BY23" i="10"/>
  <c r="BW23" i="10"/>
  <c r="BV23" i="10"/>
  <c r="BU23" i="10"/>
  <c r="BS23" i="10"/>
  <c r="BR23" i="10"/>
  <c r="BQ23" i="10"/>
  <c r="BO23" i="10"/>
  <c r="BN23" i="10"/>
  <c r="BM23" i="10"/>
  <c r="BL23" i="10"/>
  <c r="BK23" i="10"/>
  <c r="BI23" i="10"/>
  <c r="BH23" i="10"/>
  <c r="BG23" i="10"/>
  <c r="BF23" i="10"/>
  <c r="BE23" i="10"/>
  <c r="BC23" i="10"/>
  <c r="BB23" i="10"/>
  <c r="BA23" i="10"/>
  <c r="AZ23" i="10"/>
  <c r="AY23" i="10"/>
  <c r="AX23" i="10"/>
  <c r="AW23" i="10"/>
  <c r="AU23" i="10"/>
  <c r="AT23" i="10"/>
  <c r="AS23" i="10"/>
  <c r="AR23" i="10"/>
  <c r="AQ23" i="10"/>
  <c r="AP23" i="10"/>
  <c r="AN23" i="10"/>
  <c r="AK23" i="10"/>
  <c r="AJ23" i="10"/>
  <c r="AI23" i="10"/>
  <c r="AH23" i="10"/>
  <c r="AG23" i="10"/>
  <c r="AF23" i="10"/>
  <c r="AE23" i="10"/>
  <c r="AD23" i="10"/>
  <c r="AC23" i="10"/>
  <c r="AA23" i="10"/>
  <c r="Z23" i="10"/>
  <c r="X23" i="10"/>
  <c r="W23" i="10"/>
  <c r="V23" i="10"/>
  <c r="U23" i="10"/>
  <c r="T23" i="10"/>
  <c r="S23" i="10"/>
  <c r="R23" i="10"/>
  <c r="O23" i="10"/>
  <c r="N23" i="10"/>
  <c r="M23" i="10"/>
  <c r="L23" i="10"/>
  <c r="K23" i="10"/>
  <c r="J23" i="10"/>
  <c r="I23" i="10"/>
  <c r="H23" i="10"/>
  <c r="G23" i="10"/>
  <c r="F23" i="10"/>
  <c r="GO20" i="10"/>
  <c r="GN20" i="10"/>
  <c r="GM20" i="10"/>
  <c r="GB20" i="10"/>
  <c r="GA20" i="10"/>
  <c r="FZ20" i="10"/>
  <c r="FY20" i="10"/>
  <c r="FX20" i="10"/>
  <c r="FW20" i="10"/>
  <c r="FV20" i="10"/>
  <c r="FU20" i="10"/>
  <c r="FT20" i="10"/>
  <c r="FS20" i="10"/>
  <c r="FR20" i="10"/>
  <c r="FQ20" i="10"/>
  <c r="FP20" i="10"/>
  <c r="FO20" i="10"/>
  <c r="FN20" i="10"/>
  <c r="FM20" i="10"/>
  <c r="FL20" i="10"/>
  <c r="FK20" i="10"/>
  <c r="FJ20" i="10"/>
  <c r="FI20" i="10"/>
  <c r="FH20" i="10"/>
  <c r="FG20" i="10"/>
  <c r="FF20" i="10"/>
  <c r="FE20" i="10"/>
  <c r="FD20" i="10"/>
  <c r="FC20" i="10"/>
  <c r="FA20" i="10"/>
  <c r="EZ20" i="10"/>
  <c r="EW20" i="10"/>
  <c r="EV20" i="10"/>
  <c r="EL20" i="10"/>
  <c r="EK20" i="10"/>
  <c r="EA20" i="10"/>
  <c r="DY20" i="10"/>
  <c r="DU20" i="10"/>
  <c r="DS20" i="10"/>
  <c r="DP20" i="10"/>
  <c r="DN20" i="10"/>
  <c r="DM20" i="10"/>
  <c r="DL20" i="10"/>
  <c r="DK20" i="10"/>
  <c r="DJ20" i="10"/>
  <c r="DH20" i="10"/>
  <c r="DC20" i="10"/>
  <c r="DB20" i="10"/>
  <c r="DA20" i="10"/>
  <c r="CZ20" i="10"/>
  <c r="CY20" i="10"/>
  <c r="CX20" i="10"/>
  <c r="CW20" i="10"/>
  <c r="CV20" i="10"/>
  <c r="CU20" i="10"/>
  <c r="CS20" i="10"/>
  <c r="CR20" i="10"/>
  <c r="CO20" i="10"/>
  <c r="CL20" i="10"/>
  <c r="CK20" i="10"/>
  <c r="CI20" i="10"/>
  <c r="CH20" i="10"/>
  <c r="CD20" i="10"/>
  <c r="CC20" i="10"/>
  <c r="CB20" i="10"/>
  <c r="CA20" i="10"/>
  <c r="BZ20" i="10"/>
  <c r="BY20" i="10"/>
  <c r="BW20" i="10"/>
  <c r="BV20" i="10"/>
  <c r="BU20" i="10"/>
  <c r="BS20" i="10"/>
  <c r="BR20" i="10"/>
  <c r="BQ20" i="10"/>
  <c r="BO20" i="10"/>
  <c r="BN20" i="10"/>
  <c r="BM20" i="10"/>
  <c r="BI20" i="10"/>
  <c r="BH20" i="10"/>
  <c r="BG20" i="10"/>
  <c r="BF20" i="10"/>
  <c r="BE20" i="10"/>
  <c r="BC20" i="10"/>
  <c r="BB20" i="10"/>
  <c r="BA20" i="10"/>
  <c r="AZ20" i="10"/>
  <c r="AY20" i="10"/>
  <c r="AV20" i="10"/>
  <c r="AU20" i="10"/>
  <c r="AT20" i="10"/>
  <c r="AS20" i="10"/>
  <c r="AR20" i="10"/>
  <c r="AQ20" i="10"/>
  <c r="AP20" i="10"/>
  <c r="AN20" i="10"/>
  <c r="AK20" i="10"/>
  <c r="AJ20" i="10"/>
  <c r="AI20" i="10"/>
  <c r="AH20" i="10"/>
  <c r="AG20" i="10"/>
  <c r="AF20" i="10"/>
  <c r="AE20" i="10"/>
  <c r="AD20" i="10"/>
  <c r="AC20" i="10"/>
  <c r="X20" i="10"/>
  <c r="W20" i="10"/>
  <c r="V20" i="10"/>
  <c r="U20" i="10"/>
  <c r="T20" i="10"/>
  <c r="S20" i="10"/>
  <c r="R20" i="10"/>
  <c r="P20" i="10"/>
  <c r="N20" i="10"/>
  <c r="M20" i="10"/>
  <c r="L20" i="10"/>
  <c r="K20" i="10"/>
  <c r="J20" i="10"/>
  <c r="I20" i="10"/>
  <c r="H20" i="10"/>
  <c r="G20" i="10"/>
  <c r="CO17" i="10"/>
  <c r="CK17" i="10"/>
  <c r="CO14" i="10"/>
  <c r="CL14" i="10"/>
  <c r="CK14" i="10"/>
  <c r="GO10" i="10"/>
  <c r="GI10" i="10"/>
  <c r="GH10" i="10"/>
  <c r="GA10" i="10"/>
  <c r="FV10" i="10"/>
  <c r="FU10" i="10"/>
  <c r="FM10" i="10"/>
  <c r="FA10" i="10"/>
  <c r="EG10" i="10"/>
  <c r="EF10" i="10"/>
  <c r="EA10" i="10"/>
  <c r="DU10" i="10"/>
  <c r="DP10" i="10"/>
  <c r="DN10" i="10"/>
  <c r="DA10" i="10"/>
  <c r="CZ10" i="10"/>
  <c r="CO10" i="10"/>
  <c r="CL10" i="10"/>
  <c r="CK10" i="10"/>
  <c r="GI9" i="10"/>
  <c r="GH9" i="10"/>
  <c r="GA9" i="10"/>
  <c r="FV9" i="10"/>
  <c r="FU9" i="10"/>
  <c r="FM9" i="10"/>
  <c r="EG9" i="10"/>
  <c r="EF9" i="10"/>
  <c r="EA9" i="10"/>
  <c r="DU9" i="10"/>
  <c r="DP9" i="10"/>
  <c r="DN9" i="10"/>
  <c r="DA9" i="10"/>
  <c r="CZ9" i="10"/>
  <c r="CO9" i="10"/>
  <c r="CL9" i="10"/>
  <c r="CK9" i="10"/>
  <c r="G23" i="9"/>
  <c r="F23" i="9"/>
  <c r="G21" i="9"/>
  <c r="F21" i="9"/>
  <c r="D21" i="9"/>
  <c r="G20" i="9"/>
  <c r="F20" i="9"/>
  <c r="G19" i="9"/>
  <c r="F19" i="9"/>
  <c r="D19" i="9"/>
  <c r="G18" i="9"/>
  <c r="F18" i="9"/>
  <c r="G17" i="9"/>
  <c r="F17" i="9"/>
  <c r="G16" i="9"/>
  <c r="F16" i="9"/>
  <c r="H15" i="9"/>
  <c r="G15" i="9"/>
  <c r="F15" i="9"/>
  <c r="E15" i="9"/>
  <c r="C15" i="9"/>
  <c r="N11" i="9"/>
  <c r="T7" i="7"/>
  <c r="L84" i="6"/>
  <c r="K84" i="6"/>
  <c r="J84" i="6"/>
  <c r="I84" i="6"/>
  <c r="H84" i="6"/>
  <c r="AI68" i="6"/>
  <c r="AH68" i="6"/>
  <c r="AG68" i="6"/>
  <c r="AF68" i="6"/>
  <c r="AE68" i="6"/>
  <c r="AD68" i="6"/>
  <c r="AC68" i="6"/>
  <c r="AB68" i="6"/>
  <c r="AA68" i="6"/>
  <c r="Z68" i="6"/>
  <c r="Y68" i="6"/>
  <c r="X68" i="6"/>
  <c r="W68" i="6"/>
  <c r="V68" i="6"/>
  <c r="U68" i="6"/>
  <c r="T68" i="6"/>
  <c r="S68" i="6"/>
  <c r="R68" i="6"/>
  <c r="Q68" i="6"/>
  <c r="P68" i="6"/>
  <c r="O68" i="6"/>
  <c r="N68" i="6"/>
  <c r="M68" i="6"/>
  <c r="L68" i="6"/>
  <c r="K68" i="6"/>
  <c r="J68" i="6"/>
  <c r="I68" i="6"/>
  <c r="H68" i="6"/>
  <c r="G68" i="6"/>
  <c r="F68" i="6"/>
  <c r="E68" i="6"/>
  <c r="D68" i="6"/>
  <c r="C68" i="6"/>
  <c r="AI44" i="6"/>
  <c r="AH44" i="6"/>
  <c r="AG44" i="6"/>
  <c r="AF44" i="6"/>
  <c r="AE44" i="6"/>
  <c r="AD44" i="6"/>
  <c r="AC44" i="6"/>
  <c r="AB44" i="6"/>
  <c r="AA44" i="6"/>
  <c r="Z44" i="6"/>
  <c r="Y44" i="6"/>
  <c r="X44" i="6"/>
  <c r="W44" i="6"/>
  <c r="V44" i="6"/>
  <c r="U44" i="6"/>
  <c r="T44" i="6"/>
  <c r="S44" i="6"/>
  <c r="R44" i="6"/>
  <c r="Q44" i="6"/>
  <c r="P44" i="6"/>
  <c r="C42" i="6"/>
  <c r="Q32" i="6"/>
  <c r="G32" i="6"/>
  <c r="U25" i="6"/>
  <c r="B13" i="6"/>
  <c r="M215" i="5"/>
  <c r="M214" i="5"/>
  <c r="M213" i="5"/>
  <c r="O212" i="5"/>
  <c r="M212" i="5"/>
  <c r="O211" i="5"/>
  <c r="M211" i="5"/>
  <c r="O210" i="5"/>
  <c r="K210" i="5"/>
  <c r="M209" i="5"/>
  <c r="M208" i="5"/>
  <c r="M207" i="5"/>
  <c r="O206" i="5"/>
  <c r="M206" i="5"/>
  <c r="M202" i="5"/>
  <c r="M191" i="5"/>
  <c r="M190" i="5"/>
  <c r="M189" i="5"/>
  <c r="M187" i="5"/>
  <c r="M185" i="5"/>
  <c r="M181" i="5"/>
  <c r="M179" i="5"/>
  <c r="K178" i="5"/>
  <c r="M177" i="5"/>
  <c r="M176" i="5"/>
  <c r="M175" i="5"/>
  <c r="M174" i="5"/>
  <c r="M173" i="5"/>
  <c r="M172" i="5"/>
  <c r="M171" i="5"/>
  <c r="M170" i="5"/>
  <c r="M169" i="5"/>
  <c r="M168" i="5"/>
  <c r="M167" i="5"/>
  <c r="M166" i="5"/>
  <c r="M165" i="5"/>
  <c r="M164" i="5"/>
  <c r="M161" i="5"/>
  <c r="M160" i="5"/>
  <c r="M159" i="5"/>
  <c r="M158" i="5"/>
  <c r="M157" i="5"/>
  <c r="M155" i="5"/>
  <c r="M154" i="5"/>
  <c r="M152" i="5"/>
  <c r="M151" i="5"/>
  <c r="M150" i="5"/>
  <c r="M148" i="5"/>
  <c r="M147" i="5"/>
  <c r="M146" i="5"/>
  <c r="M145" i="5"/>
  <c r="M144" i="5"/>
  <c r="M143" i="5"/>
  <c r="M142" i="5"/>
  <c r="M141" i="5"/>
  <c r="M138" i="5"/>
  <c r="M137" i="5"/>
  <c r="M136" i="5"/>
  <c r="M135" i="5"/>
  <c r="M134" i="5"/>
  <c r="M133" i="5"/>
  <c r="M130" i="5"/>
  <c r="M129" i="5"/>
  <c r="M128" i="5"/>
  <c r="M127" i="5"/>
  <c r="M126" i="5"/>
  <c r="M125" i="5"/>
  <c r="M124" i="5"/>
  <c r="M118" i="5"/>
  <c r="M117" i="5"/>
  <c r="K116" i="5"/>
  <c r="M114" i="5"/>
  <c r="K109" i="5"/>
  <c r="M108" i="5"/>
  <c r="M107" i="5"/>
  <c r="M106" i="5"/>
  <c r="K104" i="5"/>
  <c r="M103" i="5"/>
  <c r="M102" i="5"/>
  <c r="M100" i="5"/>
  <c r="M98" i="5"/>
  <c r="O97" i="5"/>
  <c r="M97" i="5"/>
  <c r="O96" i="5"/>
  <c r="K96" i="5"/>
  <c r="O95" i="5"/>
  <c r="M95" i="5"/>
  <c r="K94" i="5"/>
  <c r="M91" i="5"/>
  <c r="M90" i="5"/>
  <c r="M89" i="5"/>
  <c r="M88" i="5"/>
  <c r="M87" i="5"/>
  <c r="M86" i="5"/>
  <c r="M85" i="5"/>
  <c r="M84" i="5"/>
  <c r="M83" i="5"/>
  <c r="M82" i="5"/>
  <c r="M81" i="5"/>
  <c r="M79" i="5"/>
  <c r="M78" i="5"/>
  <c r="M77" i="5"/>
  <c r="M76" i="5"/>
  <c r="M75" i="5"/>
  <c r="M74" i="5"/>
  <c r="M73" i="5"/>
  <c r="M72" i="5"/>
  <c r="M71" i="5"/>
  <c r="M68" i="5"/>
  <c r="M67" i="5"/>
  <c r="T66" i="5"/>
  <c r="M66" i="5"/>
  <c r="T65" i="5"/>
  <c r="M65" i="5"/>
  <c r="T64" i="5"/>
  <c r="M64" i="5"/>
  <c r="T63" i="5"/>
  <c r="M63" i="5"/>
  <c r="T62" i="5"/>
  <c r="M62" i="5"/>
  <c r="K61" i="5"/>
  <c r="M60" i="5"/>
  <c r="M59" i="5"/>
  <c r="T58" i="5"/>
  <c r="M58" i="5"/>
  <c r="T57" i="5"/>
  <c r="M57" i="5"/>
  <c r="M56" i="5"/>
  <c r="M55" i="5"/>
  <c r="M53" i="5"/>
  <c r="M52" i="5"/>
  <c r="M51" i="5"/>
  <c r="M50" i="5"/>
  <c r="M48" i="5"/>
  <c r="M47" i="5"/>
  <c r="M46" i="5"/>
  <c r="M45" i="5"/>
  <c r="M44" i="5"/>
  <c r="M43" i="5"/>
  <c r="M42" i="5"/>
  <c r="M41" i="5"/>
  <c r="M40" i="5"/>
  <c r="M33" i="5"/>
  <c r="M32" i="5"/>
  <c r="M24" i="5"/>
  <c r="M23" i="5"/>
  <c r="M22" i="5"/>
  <c r="K21" i="5"/>
  <c r="K20" i="5"/>
  <c r="M18" i="5"/>
  <c r="M16" i="5"/>
  <c r="M15" i="5"/>
  <c r="M14" i="5"/>
  <c r="M13" i="5"/>
  <c r="M12" i="5"/>
  <c r="M11" i="5"/>
  <c r="M6" i="5"/>
  <c r="M3" i="5"/>
  <c r="M79" i="4"/>
  <c r="L79" i="4"/>
  <c r="M66" i="4"/>
  <c r="L66" i="4"/>
  <c r="H53" i="4"/>
  <c r="F53" i="4"/>
  <c r="H52" i="4"/>
  <c r="F52" i="4"/>
  <c r="H51" i="4"/>
  <c r="F51" i="4"/>
  <c r="H50" i="4"/>
  <c r="F50" i="4"/>
  <c r="H49" i="4"/>
  <c r="F49" i="4"/>
  <c r="H48" i="4"/>
  <c r="F48" i="4"/>
  <c r="H47" i="4"/>
  <c r="F47" i="4"/>
  <c r="H46" i="4"/>
  <c r="F46" i="4"/>
  <c r="H45" i="4"/>
  <c r="F45" i="4"/>
  <c r="H44" i="4"/>
  <c r="F44" i="4"/>
  <c r="H43" i="4"/>
  <c r="F43" i="4"/>
  <c r="H42" i="4"/>
  <c r="F42" i="4"/>
  <c r="M40" i="4"/>
  <c r="L40" i="4"/>
  <c r="I40" i="4"/>
  <c r="F40" i="4"/>
  <c r="I32" i="4"/>
  <c r="I29" i="4"/>
  <c r="I28" i="4"/>
  <c r="I26" i="4"/>
  <c r="I25" i="4"/>
  <c r="I24" i="4"/>
  <c r="I23" i="4"/>
  <c r="F23" i="4"/>
  <c r="I22" i="4"/>
  <c r="F22" i="4"/>
  <c r="N21" i="4"/>
  <c r="H21" i="4"/>
  <c r="G21" i="4"/>
  <c r="N20" i="4"/>
  <c r="H20" i="4"/>
  <c r="G20" i="4"/>
  <c r="F20" i="4"/>
  <c r="I19" i="4"/>
  <c r="F19" i="4"/>
  <c r="H18" i="4"/>
  <c r="I17" i="4"/>
  <c r="I16" i="4"/>
  <c r="F16" i="4"/>
  <c r="I15" i="4"/>
  <c r="I14" i="4"/>
  <c r="I13" i="4"/>
  <c r="H12" i="4"/>
  <c r="G12" i="4"/>
  <c r="M10" i="4"/>
  <c r="L10" i="4"/>
  <c r="J10" i="4"/>
  <c r="I10" i="4"/>
  <c r="B11" i="3"/>
  <c r="A11" i="3"/>
  <c r="P2" i="3"/>
  <c r="D16" i="2"/>
  <c r="D15" i="2"/>
  <c r="D14" i="2"/>
  <c r="A4" i="2"/>
  <c r="A2" i="2"/>
  <c r="F32" i="1"/>
  <c r="F31" i="1"/>
  <c r="F30" i="1"/>
  <c r="F29" i="1"/>
  <c r="B24" i="1"/>
  <c r="D17" i="18"/>
  <c r="B16" i="18"/>
  <c r="B15" i="18"/>
  <c r="B14" i="18"/>
  <c r="D13" i="18"/>
  <c r="D12" i="18"/>
  <c r="B11" i="18"/>
  <c r="D10" i="18"/>
  <c r="D9" i="18"/>
  <c r="D8" i="18"/>
  <c r="D7" i="18"/>
  <c r="D6" i="18"/>
  <c r="CK16" i="10" l="1"/>
  <c r="EF16" i="10"/>
  <c r="CL16" i="10"/>
  <c r="GA16" i="10"/>
  <c r="EA16" i="10"/>
  <c r="CZ16" i="10"/>
  <c r="CZ17" i="10"/>
  <c r="CL17" i="10"/>
  <c r="GH14" i="10"/>
  <c r="EF14" i="10"/>
  <c r="GI16" i="10"/>
  <c r="DU16" i="10"/>
  <c r="CO16" i="10"/>
  <c r="GH16" i="10"/>
  <c r="FV16" i="10"/>
  <c r="FU16" i="10"/>
  <c r="FM16" i="10"/>
  <c r="EG16" i="10"/>
  <c r="DP16" i="10"/>
  <c r="DN16" i="10"/>
  <c r="DA16" i="10"/>
  <c r="GH15" i="10"/>
  <c r="EF15" i="10"/>
  <c r="DP15" i="10"/>
  <c r="DN15" i="10"/>
  <c r="DA15" i="10"/>
  <c r="CL15" i="10"/>
  <c r="FM14" i="10"/>
  <c r="DU14" i="10"/>
  <c r="GI17" i="10"/>
  <c r="GH17" i="10"/>
  <c r="GA17" i="10"/>
  <c r="FV17" i="10"/>
  <c r="FU17" i="10"/>
  <c r="FM17" i="10"/>
  <c r="EG17" i="10"/>
  <c r="EF17" i="10"/>
  <c r="EA17" i="10"/>
  <c r="DU17" i="10"/>
  <c r="DP17" i="10"/>
  <c r="DN17" i="10"/>
  <c r="DA17" i="10"/>
  <c r="CK15" i="10"/>
  <c r="FU14" i="10"/>
  <c r="EA14" i="10"/>
  <c r="GI15" i="10"/>
  <c r="GA15" i="10"/>
  <c r="FV15" i="10"/>
  <c r="FU15" i="10"/>
  <c r="FM15" i="10"/>
  <c r="EG15" i="10"/>
  <c r="EA15" i="10"/>
  <c r="DU15" i="10"/>
  <c r="CZ15" i="10"/>
  <c r="CO15" i="10"/>
  <c r="GI14" i="10"/>
  <c r="GA14" i="10"/>
  <c r="FV14" i="10"/>
  <c r="EG14" i="10"/>
  <c r="DP14" i="10"/>
  <c r="DN14" i="10"/>
  <c r="DA14" i="10"/>
  <c r="CZ14" i="10"/>
  <c r="D13" i="21"/>
  <c r="C13" i="21"/>
  <c r="B13" i="21"/>
  <c r="D12" i="21"/>
  <c r="C12" i="21"/>
  <c r="B12" i="21"/>
  <c r="H5" i="19"/>
  <c r="I5" i="19" s="1"/>
  <c r="H4" i="19"/>
  <c r="I4" i="19" s="1"/>
  <c r="B39" i="16"/>
  <c r="B33" i="13"/>
  <c r="BK62" i="13"/>
  <c r="BL62" i="13" s="1"/>
  <c r="BD60" i="13"/>
  <c r="AC52" i="13"/>
  <c r="AH52" i="13" s="1"/>
  <c r="BD50" i="13"/>
  <c r="BD46" i="13"/>
  <c r="H6" i="19"/>
  <c r="I6" i="19" s="1"/>
  <c r="BK65" i="13"/>
  <c r="BL65" i="13" s="1"/>
  <c r="BM65" i="13" s="1"/>
  <c r="BN65" i="13" s="1"/>
  <c r="BK63" i="13"/>
  <c r="BL63" i="13" s="1"/>
  <c r="BM63" i="13" s="1"/>
  <c r="BN63" i="13" s="1"/>
  <c r="AM52" i="13"/>
  <c r="BJ40" i="13"/>
  <c r="BK40" i="13" s="1"/>
  <c r="BD40" i="13"/>
  <c r="BJ3" i="13"/>
  <c r="BK3" i="13" s="1"/>
  <c r="N52" i="13"/>
  <c r="J1" i="13"/>
  <c r="BD151" i="13"/>
  <c r="BD150" i="13"/>
  <c r="BA132" i="13"/>
  <c r="AY132" i="13"/>
  <c r="Q120" i="13"/>
  <c r="BB116" i="13"/>
  <c r="P116" i="13"/>
  <c r="Q116" i="13" s="1"/>
  <c r="Q112" i="13"/>
  <c r="Z111" i="13"/>
  <c r="AB111" i="13" s="1"/>
  <c r="P109" i="13"/>
  <c r="Q109" i="13" s="1"/>
  <c r="BD108" i="13"/>
  <c r="BD68" i="13"/>
  <c r="BB61" i="13"/>
  <c r="BD42" i="13"/>
  <c r="Q125" i="14"/>
  <c r="AE74" i="14"/>
  <c r="AD74" i="14"/>
  <c r="R34" i="14"/>
  <c r="Q34" i="14"/>
  <c r="Q31" i="14"/>
  <c r="BD195" i="13"/>
  <c r="BD194" i="13"/>
  <c r="BD193" i="13"/>
  <c r="BF192" i="13"/>
  <c r="BD192" i="13"/>
  <c r="BF191" i="13"/>
  <c r="BD191" i="13"/>
  <c r="BF190" i="13"/>
  <c r="BB190" i="13"/>
  <c r="BD189" i="13"/>
  <c r="BD188" i="13"/>
  <c r="BD187" i="13"/>
  <c r="BF186" i="13"/>
  <c r="BD186" i="13"/>
  <c r="BD182" i="13"/>
  <c r="BD171" i="13"/>
  <c r="BD170" i="13"/>
  <c r="BD169" i="13"/>
  <c r="BD158" i="13"/>
  <c r="BD156" i="13"/>
  <c r="BL143" i="13"/>
  <c r="BG132" i="13"/>
  <c r="BB132" i="13"/>
  <c r="BD132" i="13" s="1"/>
  <c r="Z110" i="13"/>
  <c r="AB110" i="13" s="1"/>
  <c r="P110" i="13"/>
  <c r="Q110" i="13" s="1"/>
  <c r="Z109" i="13"/>
  <c r="AB109" i="13" s="1"/>
  <c r="Z108" i="13"/>
  <c r="AB108" i="13" s="1"/>
  <c r="P108" i="13"/>
  <c r="Q108" i="13" s="1"/>
  <c r="BK64" i="13"/>
  <c r="BL64" i="13" s="1"/>
  <c r="BM64" i="13" s="1"/>
  <c r="BN64" i="13" s="1"/>
  <c r="BD53" i="13"/>
  <c r="S52" i="13"/>
  <c r="BD44" i="13"/>
  <c r="BD17" i="13"/>
  <c r="J13" i="17"/>
  <c r="D6" i="17"/>
  <c r="H6" i="17" s="1"/>
  <c r="J6" i="17" s="1"/>
  <c r="AE78" i="14"/>
  <c r="AD78" i="14"/>
  <c r="AE77" i="14"/>
  <c r="AD77" i="14"/>
  <c r="AE76" i="14"/>
  <c r="AD76" i="14"/>
  <c r="AE75" i="14"/>
  <c r="AD75" i="14"/>
  <c r="BD133" i="13"/>
  <c r="BI132" i="13"/>
  <c r="B125" i="13"/>
  <c r="P111" i="13"/>
  <c r="Q111" i="13" s="1"/>
  <c r="BB109" i="13"/>
  <c r="BK58" i="13"/>
  <c r="BL58" i="13" s="1"/>
  <c r="BM58" i="13" s="1"/>
  <c r="BK57" i="13"/>
  <c r="BL57" i="13" s="1"/>
  <c r="BM57" i="13" s="1"/>
  <c r="BN57" i="13" s="1"/>
  <c r="BD51" i="13"/>
  <c r="BD33" i="13"/>
  <c r="B32" i="13"/>
  <c r="R35" i="14"/>
  <c r="Q35" i="14"/>
  <c r="R33" i="14"/>
  <c r="Q33" i="14"/>
  <c r="R32" i="14"/>
  <c r="Q32" i="14"/>
  <c r="R31" i="14"/>
  <c r="BD166" i="13"/>
  <c r="BF132" i="13"/>
  <c r="AZ132" i="13"/>
  <c r="N121" i="13"/>
  <c r="Q121" i="13" s="1"/>
  <c r="BD67" i="13"/>
  <c r="BK66" i="13"/>
  <c r="BL66" i="13" s="1"/>
  <c r="BM66" i="13" s="1"/>
  <c r="BN66" i="13" s="1"/>
  <c r="BD48" i="13"/>
  <c r="BD47" i="13"/>
  <c r="BD45" i="13"/>
  <c r="R129" i="14"/>
  <c r="Q129" i="14"/>
  <c r="R128" i="14"/>
  <c r="Q128" i="14"/>
  <c r="R127" i="14"/>
  <c r="Q127" i="14"/>
  <c r="R126" i="14"/>
  <c r="Q126" i="14"/>
  <c r="R125" i="14"/>
  <c r="BD167" i="13"/>
  <c r="BB159" i="13"/>
  <c r="BD157" i="13"/>
  <c r="BH132" i="13"/>
  <c r="BC132" i="13"/>
  <c r="AX132" i="13"/>
  <c r="BD118" i="13"/>
  <c r="BD52" i="13"/>
  <c r="X52" i="13"/>
  <c r="BD43" i="13"/>
  <c r="BD41" i="13"/>
  <c r="BD107" i="13"/>
  <c r="Z107" i="13"/>
  <c r="AB107" i="13" s="1"/>
  <c r="P107" i="13"/>
  <c r="Q107" i="13" s="1"/>
  <c r="Z106" i="13"/>
  <c r="AB106" i="13" s="1"/>
  <c r="P106" i="13"/>
  <c r="Q106" i="13" s="1"/>
  <c r="Z105" i="13"/>
  <c r="AB105" i="13" s="1"/>
  <c r="O105" i="13"/>
  <c r="N105" i="13"/>
  <c r="P105" i="13" s="1"/>
  <c r="Q105" i="13" s="1"/>
  <c r="BB104" i="13"/>
  <c r="Z104" i="13"/>
  <c r="AB104" i="13" s="1"/>
  <c r="O104" i="13"/>
  <c r="N104" i="13"/>
  <c r="P104" i="13" s="1"/>
  <c r="Q104" i="13" s="1"/>
  <c r="BD103" i="13"/>
  <c r="Z103" i="13"/>
  <c r="AB103" i="13" s="1"/>
  <c r="P103" i="13"/>
  <c r="Q103" i="13" s="1"/>
  <c r="BD102" i="13"/>
  <c r="Z102" i="13"/>
  <c r="AB102" i="13" s="1"/>
  <c r="Z101" i="13"/>
  <c r="AB101" i="13" s="1"/>
  <c r="P101" i="13"/>
  <c r="Q101" i="13" s="1"/>
  <c r="BD100" i="13"/>
  <c r="Z100" i="13"/>
  <c r="P100" i="13"/>
  <c r="Q100" i="13" s="1"/>
  <c r="BD98" i="13"/>
  <c r="BF97" i="13"/>
  <c r="BD97" i="13"/>
  <c r="BF96" i="13"/>
  <c r="BB96" i="13"/>
  <c r="BF95" i="13"/>
  <c r="BD95" i="13"/>
  <c r="BB94" i="13"/>
  <c r="BD91" i="13"/>
  <c r="BD90" i="13"/>
  <c r="BD89" i="13"/>
  <c r="BD88" i="13"/>
  <c r="BD87" i="13"/>
  <c r="BD86" i="13"/>
  <c r="BD85" i="13"/>
  <c r="BD84" i="13"/>
  <c r="BD83" i="13"/>
  <c r="BD82" i="13"/>
  <c r="BD81" i="13"/>
  <c r="BD79" i="13"/>
  <c r="BD76" i="13"/>
  <c r="BD72" i="13"/>
  <c r="BD71" i="13"/>
  <c r="BD55" i="13"/>
  <c r="BD32" i="13"/>
  <c r="M109" i="5"/>
  <c r="M104" i="5"/>
  <c r="M94" i="5"/>
  <c r="U63" i="5"/>
  <c r="V63" i="5" s="1"/>
  <c r="W63" i="5" s="1"/>
  <c r="U62" i="5"/>
  <c r="V62" i="5" s="1"/>
  <c r="M21" i="5"/>
  <c r="M20" i="5"/>
  <c r="I51" i="4"/>
  <c r="I46" i="4"/>
  <c r="I45" i="4"/>
  <c r="M39" i="4"/>
  <c r="J32" i="4"/>
  <c r="J23" i="4"/>
  <c r="J16" i="4"/>
  <c r="J15" i="4"/>
  <c r="I12" i="4"/>
  <c r="J12" i="4" s="1"/>
  <c r="M9" i="4"/>
  <c r="G32" i="1"/>
  <c r="G31" i="1"/>
  <c r="G29" i="1"/>
  <c r="D11" i="18"/>
  <c r="U52" i="6"/>
  <c r="Z52" i="6" s="1"/>
  <c r="AE52" i="6" s="1"/>
  <c r="K52" i="6"/>
  <c r="AI42" i="6"/>
  <c r="M96" i="5"/>
  <c r="U66" i="5"/>
  <c r="V66" i="5" s="1"/>
  <c r="W66" i="5" s="1"/>
  <c r="H54" i="4"/>
  <c r="H55" i="4" s="1"/>
  <c r="I49" i="4"/>
  <c r="I48" i="4"/>
  <c r="J29" i="4"/>
  <c r="J24" i="4"/>
  <c r="J13" i="4"/>
  <c r="B38" i="2"/>
  <c r="G30" i="1"/>
  <c r="GU37" i="10"/>
  <c r="M61" i="5"/>
  <c r="U58" i="5"/>
  <c r="V58" i="5" s="1"/>
  <c r="W58" i="5" s="1"/>
  <c r="U57" i="5"/>
  <c r="V57" i="5" s="1"/>
  <c r="W57" i="5" s="1"/>
  <c r="I50" i="4"/>
  <c r="H27" i="4"/>
  <c r="J26" i="4"/>
  <c r="I20" i="4"/>
  <c r="J20" i="4" s="1"/>
  <c r="J14" i="4"/>
  <c r="B39" i="2"/>
  <c r="D16" i="18"/>
  <c r="D8" i="17"/>
  <c r="H8" i="17" s="1"/>
  <c r="J8" i="17" s="1"/>
  <c r="D7" i="17"/>
  <c r="H7" i="17" s="1"/>
  <c r="J7" i="17" s="1"/>
  <c r="B11" i="16"/>
  <c r="GI13" i="10"/>
  <c r="GH13" i="10"/>
  <c r="GA13" i="10"/>
  <c r="FV13" i="10"/>
  <c r="FU13" i="10"/>
  <c r="FM13" i="10"/>
  <c r="EG13" i="10"/>
  <c r="EF13" i="10"/>
  <c r="EA13" i="10"/>
  <c r="DU13" i="10"/>
  <c r="DP13" i="10"/>
  <c r="DN13" i="10"/>
  <c r="DA13" i="10"/>
  <c r="CZ13" i="10"/>
  <c r="CO13" i="10"/>
  <c r="CL13" i="10"/>
  <c r="CK13" i="10"/>
  <c r="GI12" i="10"/>
  <c r="GH12" i="10"/>
  <c r="GA12" i="10"/>
  <c r="FV12" i="10"/>
  <c r="FU12" i="10"/>
  <c r="FM12" i="10"/>
  <c r="EG12" i="10"/>
  <c r="EF12" i="10"/>
  <c r="EA12" i="10"/>
  <c r="DU12" i="10"/>
  <c r="DP12" i="10"/>
  <c r="DN12" i="10"/>
  <c r="DA12" i="10"/>
  <c r="CZ12" i="10"/>
  <c r="CO12" i="10"/>
  <c r="CL12" i="10"/>
  <c r="CK12" i="10"/>
  <c r="GI11" i="10"/>
  <c r="GH11" i="10"/>
  <c r="GA11" i="10"/>
  <c r="FV11" i="10"/>
  <c r="FU11" i="10"/>
  <c r="FM11" i="10"/>
  <c r="EG11" i="10"/>
  <c r="EF11" i="10"/>
  <c r="EA11" i="10"/>
  <c r="DU11" i="10"/>
  <c r="DP11" i="10"/>
  <c r="DN11" i="10"/>
  <c r="DA11" i="10"/>
  <c r="CZ11" i="10"/>
  <c r="CO11" i="10"/>
  <c r="CL11" i="10"/>
  <c r="CK11" i="10"/>
  <c r="N34" i="9"/>
  <c r="P52" i="6"/>
  <c r="F52" i="6"/>
  <c r="U33" i="6"/>
  <c r="K33" i="6"/>
  <c r="A1" i="6"/>
  <c r="M210" i="5"/>
  <c r="M178" i="5"/>
  <c r="M116" i="5"/>
  <c r="U65" i="5"/>
  <c r="V65" i="5" s="1"/>
  <c r="W65" i="5" s="1"/>
  <c r="U64" i="5"/>
  <c r="V64" i="5" s="1"/>
  <c r="W64" i="5" s="1"/>
  <c r="I53" i="4"/>
  <c r="I52" i="4"/>
  <c r="I47" i="4"/>
  <c r="I44" i="4"/>
  <c r="I43" i="4"/>
  <c r="I42" i="4"/>
  <c r="I54" i="4" s="1"/>
  <c r="J28" i="4"/>
  <c r="G27" i="4"/>
  <c r="I27" i="4" s="1"/>
  <c r="J27" i="4" s="1"/>
  <c r="J25" i="4"/>
  <c r="J22" i="4"/>
  <c r="I21" i="4"/>
  <c r="J21" i="4" s="1"/>
  <c r="J19" i="4"/>
  <c r="J17" i="4"/>
  <c r="K22" i="4" l="1"/>
  <c r="L22" i="4" s="1"/>
  <c r="D5" i="17"/>
  <c r="H5" i="17" s="1"/>
  <c r="J5" i="17" s="1"/>
  <c r="B4" i="18"/>
  <c r="D4" i="18" s="1"/>
  <c r="B5" i="18"/>
  <c r="D5" i="18" s="1"/>
  <c r="D9" i="17"/>
  <c r="H9" i="17" s="1"/>
  <c r="J9" i="17" s="1"/>
  <c r="D4" i="17"/>
  <c r="H4" i="17" s="1"/>
  <c r="J4" i="17" s="1"/>
  <c r="BD163" i="13"/>
  <c r="D126" i="14"/>
  <c r="D127" i="14"/>
  <c r="D128" i="14"/>
  <c r="D129" i="14"/>
  <c r="D130" i="14"/>
  <c r="D131" i="14"/>
  <c r="D132" i="14"/>
  <c r="D133" i="14"/>
  <c r="D134" i="14"/>
  <c r="D135" i="14"/>
  <c r="D136" i="14"/>
  <c r="D137" i="14"/>
  <c r="D138" i="14"/>
  <c r="D139" i="14"/>
  <c r="D140" i="14"/>
  <c r="D110" i="14"/>
  <c r="E110" i="14" s="1"/>
  <c r="D114" i="14"/>
  <c r="E114" i="14" s="1"/>
  <c r="D116" i="14"/>
  <c r="E116" i="14" s="1"/>
  <c r="D120" i="14"/>
  <c r="D124" i="14"/>
  <c r="D109" i="14"/>
  <c r="E109" i="14" s="1"/>
  <c r="D111" i="14"/>
  <c r="E111" i="14" s="1"/>
  <c r="D112" i="14"/>
  <c r="E112" i="14" s="1"/>
  <c r="D115" i="14"/>
  <c r="E115" i="14" s="1"/>
  <c r="D117" i="14"/>
  <c r="E117" i="14" s="1"/>
  <c r="D119" i="14"/>
  <c r="D122" i="14"/>
  <c r="D113" i="14"/>
  <c r="E113" i="14" s="1"/>
  <c r="D118" i="14"/>
  <c r="E118" i="14" s="1"/>
  <c r="D121" i="14"/>
  <c r="D123" i="14"/>
  <c r="D125" i="14"/>
  <c r="D76" i="14"/>
  <c r="D78" i="14"/>
  <c r="D79" i="14"/>
  <c r="D81" i="14"/>
  <c r="D82" i="14"/>
  <c r="D85" i="14"/>
  <c r="D87" i="14"/>
  <c r="D57" i="14"/>
  <c r="D59" i="14"/>
  <c r="D60" i="14"/>
  <c r="D62" i="14"/>
  <c r="D64" i="14"/>
  <c r="D65" i="14"/>
  <c r="D66" i="14"/>
  <c r="D69" i="14"/>
  <c r="D70" i="14"/>
  <c r="D72" i="14"/>
  <c r="D73" i="14"/>
  <c r="D83" i="14"/>
  <c r="D84" i="14"/>
  <c r="D88" i="14"/>
  <c r="D75" i="14"/>
  <c r="D77" i="14"/>
  <c r="D80" i="14"/>
  <c r="D86" i="14"/>
  <c r="D58" i="14"/>
  <c r="D61" i="14"/>
  <c r="D63" i="14"/>
  <c r="D67" i="14"/>
  <c r="D68" i="14"/>
  <c r="D71" i="14"/>
  <c r="D74" i="14"/>
  <c r="D35" i="14"/>
  <c r="D32" i="14"/>
  <c r="D33" i="14"/>
  <c r="D34" i="14"/>
  <c r="D15" i="14"/>
  <c r="D16" i="14"/>
  <c r="D17" i="14"/>
  <c r="D18" i="14"/>
  <c r="D19" i="14"/>
  <c r="D20" i="14"/>
  <c r="D21" i="14"/>
  <c r="D22" i="14"/>
  <c r="D23" i="14"/>
  <c r="D24" i="14"/>
  <c r="D25" i="14"/>
  <c r="D26" i="14"/>
  <c r="D27" i="14"/>
  <c r="D28" i="14"/>
  <c r="D29" i="14"/>
  <c r="D30" i="14"/>
  <c r="D31" i="14"/>
  <c r="BM143" i="13"/>
  <c r="BL144" i="13"/>
  <c r="BD142" i="13"/>
  <c r="AB100" i="13"/>
  <c r="AB112" i="13" s="1"/>
  <c r="Z112" i="13"/>
  <c r="BD104" i="13"/>
  <c r="BD94" i="13"/>
  <c r="BD21" i="13"/>
  <c r="BD20" i="13"/>
  <c r="N4" i="15"/>
  <c r="O4" i="15" s="1"/>
  <c r="AG4" i="15"/>
  <c r="AH4" i="15" s="1"/>
  <c r="BH4" i="15"/>
  <c r="BI4" i="15" s="1"/>
  <c r="BX4" i="15"/>
  <c r="BY4" i="15" s="1"/>
  <c r="CU4" i="15"/>
  <c r="CV4" i="15" s="1"/>
  <c r="DP4" i="15"/>
  <c r="DQ4" i="15" s="1"/>
  <c r="EQ4" i="15"/>
  <c r="ER4" i="15" s="1"/>
  <c r="FH4" i="15"/>
  <c r="FI4" i="15" s="1"/>
  <c r="GD4" i="15"/>
  <c r="GE4" i="15" s="1"/>
  <c r="GW4" i="15"/>
  <c r="GX4" i="15" s="1"/>
  <c r="HN4" i="15"/>
  <c r="HO4" i="15" s="1"/>
  <c r="IK4" i="15"/>
  <c r="IL4" i="15" s="1"/>
  <c r="JN4" i="15"/>
  <c r="JO4" i="15" s="1"/>
  <c r="KF4" i="15"/>
  <c r="KG4" i="15" s="1"/>
  <c r="KU4" i="15"/>
  <c r="KV4" i="15" s="1"/>
  <c r="LQ4" i="15"/>
  <c r="LR4" i="15" s="1"/>
  <c r="MU4" i="15"/>
  <c r="MV4" i="15" s="1"/>
  <c r="NV4" i="15"/>
  <c r="NW4" i="15" s="1"/>
  <c r="OB4" i="15"/>
  <c r="OC4" i="15" s="1"/>
  <c r="OU4" i="15"/>
  <c r="OV4" i="15" s="1"/>
  <c r="PQ4" i="15"/>
  <c r="PR4" i="15" s="1"/>
  <c r="QF4" i="15"/>
  <c r="QG4" i="15" s="1"/>
  <c r="N5" i="15"/>
  <c r="O5" i="15" s="1"/>
  <c r="AG5" i="15"/>
  <c r="AH5" i="15" s="1"/>
  <c r="BH5" i="15"/>
  <c r="BI5" i="15" s="1"/>
  <c r="BX5" i="15"/>
  <c r="BY5" i="15" s="1"/>
  <c r="CU5" i="15"/>
  <c r="CV5" i="15" s="1"/>
  <c r="DP5" i="15"/>
  <c r="DQ5" i="15" s="1"/>
  <c r="EQ5" i="15"/>
  <c r="ER5" i="15" s="1"/>
  <c r="FH5" i="15"/>
  <c r="FI5" i="15" s="1"/>
  <c r="GD5" i="15"/>
  <c r="GE5" i="15" s="1"/>
  <c r="HN5" i="15"/>
  <c r="HO5" i="15" s="1"/>
  <c r="IK5" i="15"/>
  <c r="IL5" i="15" s="1"/>
  <c r="JN5" i="15"/>
  <c r="JO5" i="15" s="1"/>
  <c r="KF5" i="15"/>
  <c r="KG5" i="15" s="1"/>
  <c r="KU5" i="15"/>
  <c r="KV5" i="15" s="1"/>
  <c r="LQ5" i="15"/>
  <c r="LR5" i="15" s="1"/>
  <c r="MU5" i="15"/>
  <c r="MV5" i="15" s="1"/>
  <c r="NV5" i="15"/>
  <c r="NW5" i="15" s="1"/>
  <c r="OB5" i="15"/>
  <c r="OC5" i="15" s="1"/>
  <c r="OU5" i="15"/>
  <c r="OV5" i="15" s="1"/>
  <c r="N6" i="15"/>
  <c r="O6" i="15" s="1"/>
  <c r="AG6" i="15"/>
  <c r="AH6" i="15" s="1"/>
  <c r="BH6" i="15"/>
  <c r="BI6" i="15" s="1"/>
  <c r="BX6" i="15"/>
  <c r="BY6" i="15" s="1"/>
  <c r="CU6" i="15"/>
  <c r="CV6" i="15" s="1"/>
  <c r="DP6" i="15"/>
  <c r="DQ6" i="15" s="1"/>
  <c r="EQ6" i="15"/>
  <c r="ER6" i="15" s="1"/>
  <c r="FH6" i="15"/>
  <c r="FI6" i="15" s="1"/>
  <c r="GD6" i="15"/>
  <c r="GE6" i="15" s="1"/>
  <c r="HN6" i="15"/>
  <c r="HO6" i="15" s="1"/>
  <c r="IK6" i="15"/>
  <c r="IL6" i="15" s="1"/>
  <c r="JN6" i="15"/>
  <c r="JO6" i="15" s="1"/>
  <c r="KF6" i="15"/>
  <c r="KG6" i="15" s="1"/>
  <c r="KU6" i="15"/>
  <c r="KV6" i="15" s="1"/>
  <c r="NV6" i="15"/>
  <c r="NW6" i="15" s="1"/>
  <c r="OB6" i="15"/>
  <c r="OC6" i="15" s="1"/>
  <c r="OU6" i="15"/>
  <c r="OV6" i="15" s="1"/>
  <c r="N7" i="15"/>
  <c r="O7" i="15" s="1"/>
  <c r="AG7" i="15"/>
  <c r="AH7" i="15" s="1"/>
  <c r="BH7" i="15"/>
  <c r="BI7" i="15" s="1"/>
  <c r="BX7" i="15"/>
  <c r="BY7" i="15" s="1"/>
  <c r="CU7" i="15"/>
  <c r="CV7" i="15" s="1"/>
  <c r="EQ7" i="15"/>
  <c r="ER7" i="15" s="1"/>
  <c r="GD7" i="15"/>
  <c r="GE7" i="15" s="1"/>
  <c r="HN7" i="15"/>
  <c r="HO7" i="15" s="1"/>
  <c r="JN7" i="15"/>
  <c r="JO7" i="15" s="1"/>
  <c r="KF7" i="15"/>
  <c r="KG7" i="15" s="1"/>
  <c r="MU7" i="15"/>
  <c r="NV7" i="15"/>
  <c r="NW7" i="15" s="1"/>
  <c r="OB7" i="15"/>
  <c r="OC7" i="15" s="1"/>
  <c r="OU7" i="15"/>
  <c r="OV7" i="15" s="1"/>
  <c r="N8" i="15"/>
  <c r="O8" i="15" s="1"/>
  <c r="AG8" i="15"/>
  <c r="AH8" i="15" s="1"/>
  <c r="BH8" i="15"/>
  <c r="BI8" i="15" s="1"/>
  <c r="CU8" i="15"/>
  <c r="CV8" i="15" s="1"/>
  <c r="EQ8" i="15"/>
  <c r="ER8" i="15" s="1"/>
  <c r="HN8" i="15"/>
  <c r="HO8" i="15" s="1"/>
  <c r="JN8" i="15"/>
  <c r="JO8" i="15" s="1"/>
  <c r="KF8" i="15"/>
  <c r="KG8" i="15" s="1"/>
  <c r="N9" i="15"/>
  <c r="O9" i="15" s="1"/>
  <c r="AG9" i="15"/>
  <c r="AH9" i="15" s="1"/>
  <c r="BH9" i="15"/>
  <c r="BI9" i="15" s="1"/>
  <c r="EQ9" i="15"/>
  <c r="ER9" i="15" s="1"/>
  <c r="HN9" i="15"/>
  <c r="HO9" i="15" s="1"/>
  <c r="JN9" i="15"/>
  <c r="JO9" i="15" s="1"/>
  <c r="KF9" i="15"/>
  <c r="KG9" i="15" s="1"/>
  <c r="N10" i="15"/>
  <c r="O10" i="15" s="1"/>
  <c r="AG10" i="15"/>
  <c r="AH10" i="15" s="1"/>
  <c r="EQ10" i="15"/>
  <c r="ER10" i="15" s="1"/>
  <c r="HN10" i="15"/>
  <c r="HO10" i="15" s="1"/>
  <c r="JN10" i="15"/>
  <c r="JO10" i="15" s="1"/>
  <c r="N11" i="15"/>
  <c r="O11" i="15" s="1"/>
  <c r="AG11" i="15"/>
  <c r="AH11" i="15" s="1"/>
  <c r="EQ11" i="15"/>
  <c r="ER11" i="15" s="1"/>
  <c r="HN11" i="15"/>
  <c r="HO11" i="15" s="1"/>
  <c r="JN11" i="15"/>
  <c r="JO11" i="15" s="1"/>
  <c r="N14" i="15"/>
  <c r="O14" i="15" s="1"/>
  <c r="AG14" i="15"/>
  <c r="AH14" i="15" s="1"/>
  <c r="AG15" i="15"/>
  <c r="AH15" i="15" s="1"/>
  <c r="AG16" i="15"/>
  <c r="AH16" i="15" s="1"/>
  <c r="AG17" i="15"/>
  <c r="AH17" i="15" s="1"/>
  <c r="AG18" i="15"/>
  <c r="AH18" i="15" s="1"/>
  <c r="AG19" i="15"/>
  <c r="AH19" i="15" s="1"/>
  <c r="AG20" i="15"/>
  <c r="AH20" i="15" s="1"/>
  <c r="EQ12" i="15"/>
  <c r="ER12" i="15" s="1"/>
  <c r="JN12" i="15"/>
  <c r="JO12" i="15" s="1"/>
  <c r="N13" i="15"/>
  <c r="O13" i="15" s="1"/>
  <c r="AG13" i="15"/>
  <c r="AH13" i="15" s="1"/>
  <c r="HN13" i="15"/>
  <c r="HO13" i="15" s="1"/>
  <c r="JN13" i="15"/>
  <c r="JO13" i="15" s="1"/>
  <c r="N12" i="15"/>
  <c r="O12" i="15" s="1"/>
  <c r="AG12" i="15"/>
  <c r="AH12" i="15" s="1"/>
  <c r="HN12" i="15"/>
  <c r="HO12" i="15" s="1"/>
  <c r="P23" i="10"/>
  <c r="GY20" i="10" s="1"/>
  <c r="Y23" i="10"/>
  <c r="GY21" i="10" s="1"/>
  <c r="AL23" i="10"/>
  <c r="GY22" i="10" s="1"/>
  <c r="AV23" i="10"/>
  <c r="BJ23" i="10"/>
  <c r="BT23" i="10"/>
  <c r="GY23" i="10" s="1"/>
  <c r="CE23" i="10"/>
  <c r="CP23" i="10"/>
  <c r="CQ23" i="10"/>
  <c r="CR23" i="10"/>
  <c r="DD23" i="10"/>
  <c r="GY24" i="10" s="1"/>
  <c r="EL23" i="10"/>
  <c r="EM23" i="10"/>
  <c r="EQ23" i="10"/>
  <c r="EV23" i="10"/>
  <c r="FF23" i="10"/>
  <c r="GU30" i="10" s="1"/>
  <c r="AH19" i="7" s="1"/>
  <c r="FG23" i="10"/>
  <c r="FH23" i="10"/>
  <c r="FI23" i="10"/>
  <c r="FJ23" i="10"/>
  <c r="FK23" i="10"/>
  <c r="FL23" i="10"/>
  <c r="GD23" i="10"/>
  <c r="GU28" i="10" s="1"/>
  <c r="AH18" i="7" s="1"/>
  <c r="GE23" i="10"/>
  <c r="BF4" i="15"/>
  <c r="BV4" i="15"/>
  <c r="CS4" i="15"/>
  <c r="DN4" i="15"/>
  <c r="EO4" i="15"/>
  <c r="FF4" i="15"/>
  <c r="GB4" i="15"/>
  <c r="GU4" i="15"/>
  <c r="HL4" i="15"/>
  <c r="II4" i="15"/>
  <c r="JL4" i="15"/>
  <c r="LO4" i="15"/>
  <c r="MS4" i="15"/>
  <c r="NT4" i="15"/>
  <c r="OS4" i="15"/>
  <c r="PO4" i="15"/>
  <c r="QD4" i="15"/>
  <c r="BF5" i="15"/>
  <c r="CS5" i="15"/>
  <c r="DN5" i="15"/>
  <c r="EO5" i="15"/>
  <c r="FF5" i="15"/>
  <c r="GB5" i="15"/>
  <c r="GU5" i="15"/>
  <c r="HL5" i="15"/>
  <c r="II5" i="15"/>
  <c r="MS5" i="15"/>
  <c r="OS5" i="15"/>
  <c r="CS6" i="15"/>
  <c r="FF6" i="15"/>
  <c r="GU6" i="15"/>
  <c r="MS6" i="15"/>
  <c r="GU7" i="15"/>
  <c r="O20" i="10"/>
  <c r="Z20" i="10"/>
  <c r="AM20" i="10"/>
  <c r="AW20" i="10"/>
  <c r="BJ20" i="10"/>
  <c r="CF20" i="10"/>
  <c r="CJ20" i="10"/>
  <c r="CP20" i="10"/>
  <c r="F20" i="10"/>
  <c r="Y20" i="10"/>
  <c r="AA20" i="10"/>
  <c r="AL20" i="10"/>
  <c r="AX20" i="10"/>
  <c r="BK20" i="10"/>
  <c r="GY18" i="10" s="1"/>
  <c r="BL20" i="10"/>
  <c r="BT20" i="10"/>
  <c r="CE20" i="10"/>
  <c r="CN20" i="10"/>
  <c r="CQ20" i="10"/>
  <c r="GY16" i="10" s="1"/>
  <c r="DD20" i="10"/>
  <c r="DE20" i="10"/>
  <c r="DF20" i="10"/>
  <c r="DG20" i="10"/>
  <c r="DO20" i="10"/>
  <c r="DT20" i="10"/>
  <c r="DZ20" i="10"/>
  <c r="EE20" i="10"/>
  <c r="EJ20" i="10"/>
  <c r="EQ20" i="10"/>
  <c r="EY20" i="10"/>
  <c r="GD20" i="10"/>
  <c r="GU26" i="10" s="1"/>
  <c r="GE20" i="10"/>
  <c r="GF20" i="10"/>
  <c r="GG20" i="10"/>
  <c r="GU24" i="10" s="1"/>
  <c r="GH20" i="10"/>
  <c r="GI20" i="10"/>
  <c r="GJ20" i="10"/>
  <c r="GK20" i="10"/>
  <c r="CN23" i="10"/>
  <c r="F46" i="2"/>
  <c r="F47" i="2"/>
  <c r="B2" i="4"/>
  <c r="E12" i="4"/>
  <c r="E14" i="4"/>
  <c r="F14" i="4" s="1"/>
  <c r="K14" i="4" s="1"/>
  <c r="L14" i="4" s="1"/>
  <c r="E15" i="4"/>
  <c r="F15" i="4" s="1"/>
  <c r="K15" i="4" s="1"/>
  <c r="L15" i="4" s="1"/>
  <c r="E18" i="4"/>
  <c r="E35" i="4"/>
  <c r="S12" i="5"/>
  <c r="T12" i="5" s="1"/>
  <c r="U12" i="5" s="1"/>
  <c r="V12" i="5" s="1"/>
  <c r="W12" i="5" s="1"/>
  <c r="S15" i="5"/>
  <c r="T15" i="5" s="1"/>
  <c r="U15" i="5" s="1"/>
  <c r="V15" i="5" s="1"/>
  <c r="W15" i="5" s="1"/>
  <c r="S18" i="5"/>
  <c r="T18" i="5" s="1"/>
  <c r="U18" i="5" s="1"/>
  <c r="S32" i="5"/>
  <c r="T32" i="5" s="1"/>
  <c r="U32" i="5" s="1"/>
  <c r="V32" i="5" s="1"/>
  <c r="W32" i="5" s="1"/>
  <c r="S43" i="5"/>
  <c r="T43" i="5" s="1"/>
  <c r="U43" i="5" s="1"/>
  <c r="V43" i="5" s="1"/>
  <c r="S44" i="5"/>
  <c r="T44" i="5" s="1"/>
  <c r="U44" i="5" s="1"/>
  <c r="V44" i="5" s="1"/>
  <c r="W44" i="5" s="1"/>
  <c r="S45" i="5"/>
  <c r="T45" i="5" s="1"/>
  <c r="U45" i="5" s="1"/>
  <c r="V45" i="5" s="1"/>
  <c r="W45" i="5" s="1"/>
  <c r="S47" i="5"/>
  <c r="T47" i="5" s="1"/>
  <c r="U47" i="5" s="1"/>
  <c r="V47" i="5" s="1"/>
  <c r="W47" i="5" s="1"/>
  <c r="S52" i="5"/>
  <c r="T52" i="5" s="1"/>
  <c r="U52" i="5" s="1"/>
  <c r="V52" i="5" s="1"/>
  <c r="W52" i="5" s="1"/>
  <c r="S53" i="5"/>
  <c r="T53" i="5" s="1"/>
  <c r="U53" i="5" s="1"/>
  <c r="V53" i="5" s="1"/>
  <c r="W53" i="5" s="1"/>
  <c r="S59" i="5"/>
  <c r="T59" i="5" s="1"/>
  <c r="U59" i="5" s="1"/>
  <c r="V59" i="5" s="1"/>
  <c r="W59" i="5" s="1"/>
  <c r="S61" i="5"/>
  <c r="T61" i="5" s="1"/>
  <c r="S67" i="5"/>
  <c r="T67" i="5" s="1"/>
  <c r="U67" i="5" s="1"/>
  <c r="V67" i="5" s="1"/>
  <c r="W67" i="5" s="1"/>
  <c r="S68" i="5"/>
  <c r="T68" i="5" s="1"/>
  <c r="U68" i="5" s="1"/>
  <c r="V68" i="5" s="1"/>
  <c r="W68" i="5" s="1"/>
  <c r="S72" i="5"/>
  <c r="T72" i="5" s="1"/>
  <c r="U72" i="5" s="1"/>
  <c r="V72" i="5" s="1"/>
  <c r="W72" i="5" s="1"/>
  <c r="S75" i="5"/>
  <c r="T75" i="5" s="1"/>
  <c r="U75" i="5" s="1"/>
  <c r="V75" i="5" s="1"/>
  <c r="W75" i="5" s="1"/>
  <c r="S76" i="5"/>
  <c r="T76" i="5" s="1"/>
  <c r="U76" i="5" s="1"/>
  <c r="V76" i="5" s="1"/>
  <c r="W76" i="5" s="1"/>
  <c r="S79" i="5"/>
  <c r="T79" i="5" s="1"/>
  <c r="U79" i="5" s="1"/>
  <c r="V79" i="5" s="1"/>
  <c r="W79" i="5" s="1"/>
  <c r="S81" i="5"/>
  <c r="T81" i="5" s="1"/>
  <c r="U81" i="5" s="1"/>
  <c r="S84" i="5"/>
  <c r="T84" i="5" s="1"/>
  <c r="U84" i="5" s="1"/>
  <c r="V84" i="5" s="1"/>
  <c r="W84" i="5" s="1"/>
  <c r="S86" i="5"/>
  <c r="T86" i="5" s="1"/>
  <c r="U86" i="5" s="1"/>
  <c r="V86" i="5" s="1"/>
  <c r="W86" i="5" s="1"/>
  <c r="S87" i="5"/>
  <c r="T87" i="5" s="1"/>
  <c r="U87" i="5" s="1"/>
  <c r="V87" i="5" s="1"/>
  <c r="W87" i="5" s="1"/>
  <c r="S89" i="5"/>
  <c r="T89" i="5" s="1"/>
  <c r="U89" i="5" s="1"/>
  <c r="V89" i="5" s="1"/>
  <c r="W89" i="5" s="1"/>
  <c r="S95" i="5"/>
  <c r="T95" i="5" s="1"/>
  <c r="U95" i="5" s="1"/>
  <c r="V95" i="5" s="1"/>
  <c r="W95" i="5" s="1"/>
  <c r="S97" i="5"/>
  <c r="T97" i="5" s="1"/>
  <c r="U97" i="5" s="1"/>
  <c r="V97" i="5" s="1"/>
  <c r="W97" i="5" s="1"/>
  <c r="S98" i="5"/>
  <c r="T98" i="5" s="1"/>
  <c r="U98" i="5" s="1"/>
  <c r="V98" i="5" s="1"/>
  <c r="W98" i="5" s="1"/>
  <c r="S99" i="5"/>
  <c r="T99" i="5" s="1"/>
  <c r="U99" i="5" s="1"/>
  <c r="V99" i="5" s="1"/>
  <c r="W99" i="5" s="1"/>
  <c r="S100" i="5"/>
  <c r="T100" i="5" s="1"/>
  <c r="U100" i="5" s="1"/>
  <c r="V100" i="5" s="1"/>
  <c r="W100" i="5" s="1"/>
  <c r="S118" i="5"/>
  <c r="T118" i="5" s="1"/>
  <c r="U118" i="5" s="1"/>
  <c r="V118" i="5" s="1"/>
  <c r="W118" i="5" s="1"/>
  <c r="S125" i="5"/>
  <c r="T125" i="5" s="1"/>
  <c r="U125" i="5" s="1"/>
  <c r="V125" i="5" s="1"/>
  <c r="W125" i="5" s="1"/>
  <c r="S128" i="5"/>
  <c r="T128" i="5" s="1"/>
  <c r="U128" i="5" s="1"/>
  <c r="V128" i="5" s="1"/>
  <c r="W128" i="5" s="1"/>
  <c r="S130" i="5"/>
  <c r="T130" i="5" s="1"/>
  <c r="U130" i="5" s="1"/>
  <c r="V130" i="5" s="1"/>
  <c r="W130" i="5" s="1"/>
  <c r="S136" i="5"/>
  <c r="T136" i="5" s="1"/>
  <c r="U136" i="5" s="1"/>
  <c r="V136" i="5" s="1"/>
  <c r="W136" i="5" s="1"/>
  <c r="S137" i="5"/>
  <c r="T137" i="5" s="1"/>
  <c r="U137" i="5" s="1"/>
  <c r="V137" i="5" s="1"/>
  <c r="W137" i="5" s="1"/>
  <c r="S141" i="5"/>
  <c r="T141" i="5" s="1"/>
  <c r="U141" i="5" s="1"/>
  <c r="S144" i="5"/>
  <c r="T144" i="5" s="1"/>
  <c r="U144" i="5" s="1"/>
  <c r="V144" i="5" s="1"/>
  <c r="W144" i="5" s="1"/>
  <c r="S147" i="5"/>
  <c r="T147" i="5" s="1"/>
  <c r="U147" i="5" s="1"/>
  <c r="V147" i="5" s="1"/>
  <c r="W147" i="5" s="1"/>
  <c r="S148" i="5"/>
  <c r="T148" i="5" s="1"/>
  <c r="U148" i="5" s="1"/>
  <c r="V148" i="5" s="1"/>
  <c r="W148" i="5" s="1"/>
  <c r="S154" i="5"/>
  <c r="T154" i="5" s="1"/>
  <c r="U154" i="5" s="1"/>
  <c r="V154" i="5" s="1"/>
  <c r="W154" i="5" s="1"/>
  <c r="B56" i="13"/>
  <c r="B65" i="13"/>
  <c r="B66" i="13"/>
  <c r="B71" i="13"/>
  <c r="B100" i="13" s="1"/>
  <c r="F71" i="13"/>
  <c r="B72" i="13"/>
  <c r="B101" i="13" s="1"/>
  <c r="F72" i="13"/>
  <c r="B73" i="13"/>
  <c r="B74" i="13"/>
  <c r="B103" i="13" s="1"/>
  <c r="B75" i="13"/>
  <c r="B104" i="13" s="1"/>
  <c r="B76" i="13"/>
  <c r="B77" i="13"/>
  <c r="B106" i="13" s="1"/>
  <c r="B78" i="13"/>
  <c r="B107" i="13" s="1"/>
  <c r="B79" i="13"/>
  <c r="B80" i="13"/>
  <c r="B81" i="13"/>
  <c r="B82" i="13"/>
  <c r="B83" i="13"/>
  <c r="B84" i="13"/>
  <c r="B85" i="13"/>
  <c r="B87" i="13"/>
  <c r="B88" i="13"/>
  <c r="B89" i="13"/>
  <c r="B90" i="13"/>
  <c r="B92" i="13"/>
  <c r="B93" i="13"/>
  <c r="B94" i="13"/>
  <c r="F94" i="13"/>
  <c r="B95" i="13"/>
  <c r="F95" i="13"/>
  <c r="F96" i="13"/>
  <c r="B98" i="13"/>
  <c r="F98" i="13"/>
  <c r="F103" i="13" s="1"/>
  <c r="B99" i="13"/>
  <c r="F99" i="13"/>
  <c r="L99" i="13"/>
  <c r="F100" i="13"/>
  <c r="L100" i="13"/>
  <c r="M100" i="13" s="1"/>
  <c r="R100" i="13" s="1"/>
  <c r="S100" i="13" s="1"/>
  <c r="L101" i="13"/>
  <c r="M101" i="13" s="1"/>
  <c r="R101" i="13" s="1"/>
  <c r="S101" i="13" s="1"/>
  <c r="B102" i="13"/>
  <c r="L102" i="13"/>
  <c r="L103" i="13"/>
  <c r="M103" i="13" s="1"/>
  <c r="R103" i="13" s="1"/>
  <c r="S103" i="13" s="1"/>
  <c r="L104" i="13"/>
  <c r="M104" i="13" s="1"/>
  <c r="R104" i="13" s="1"/>
  <c r="S104" i="13" s="1"/>
  <c r="B105" i="13"/>
  <c r="L105" i="13"/>
  <c r="M105" i="13" s="1"/>
  <c r="R105" i="13" s="1"/>
  <c r="S105" i="13" s="1"/>
  <c r="L106" i="13"/>
  <c r="M106" i="13" s="1"/>
  <c r="R106" i="13" s="1"/>
  <c r="S106" i="13" s="1"/>
  <c r="BJ106" i="13"/>
  <c r="BK106" i="13" s="1"/>
  <c r="BL106" i="13" s="1"/>
  <c r="L107" i="13"/>
  <c r="M107" i="13" s="1"/>
  <c r="R107" i="13" s="1"/>
  <c r="S107" i="13" s="1"/>
  <c r="BJ107" i="13"/>
  <c r="BK107" i="13" s="1"/>
  <c r="F47" i="13"/>
  <c r="F57" i="13"/>
  <c r="B69" i="13"/>
  <c r="B70" i="13"/>
  <c r="B113" i="13"/>
  <c r="BJ126" i="13"/>
  <c r="BK126" i="13" s="1"/>
  <c r="BL126" i="13" s="1"/>
  <c r="BM126" i="13" s="1"/>
  <c r="BN126" i="13" s="1"/>
  <c r="BJ131" i="13"/>
  <c r="BK131" i="13" s="1"/>
  <c r="BL131" i="13" s="1"/>
  <c r="BM131" i="13" s="1"/>
  <c r="BN131" i="13" s="1"/>
  <c r="K132" i="13"/>
  <c r="L132" i="13" s="1"/>
  <c r="M132" i="13" s="1"/>
  <c r="BJ133" i="13"/>
  <c r="BK133" i="13" s="1"/>
  <c r="BL133" i="13" s="1"/>
  <c r="BM133" i="13" s="1"/>
  <c r="BN133" i="13" s="1"/>
  <c r="BJ137" i="13"/>
  <c r="BK137" i="13" s="1"/>
  <c r="BL137" i="13" s="1"/>
  <c r="BM137" i="13" s="1"/>
  <c r="BN137" i="13" s="1"/>
  <c r="K138" i="13"/>
  <c r="K139" i="13" s="1"/>
  <c r="N99" i="13" s="1"/>
  <c r="BJ139" i="13"/>
  <c r="BK139" i="13" s="1"/>
  <c r="BL139" i="13" s="1"/>
  <c r="BM139" i="13" s="1"/>
  <c r="BN139" i="13" s="1"/>
  <c r="K143" i="13"/>
  <c r="B59" i="13"/>
  <c r="B64" i="13"/>
  <c r="L108" i="13"/>
  <c r="M108" i="13" s="1"/>
  <c r="R108" i="13" s="1"/>
  <c r="S108" i="13" s="1"/>
  <c r="B109" i="13"/>
  <c r="L116" i="13"/>
  <c r="M116" i="13" s="1"/>
  <c r="R116" i="13" s="1"/>
  <c r="K129" i="13"/>
  <c r="L129" i="13" s="1"/>
  <c r="M129" i="13" s="1"/>
  <c r="K131" i="13"/>
  <c r="L131" i="13" s="1"/>
  <c r="M131" i="13" s="1"/>
  <c r="K137" i="13"/>
  <c r="M137" i="13" s="1"/>
  <c r="K150" i="13"/>
  <c r="K151" i="13"/>
  <c r="B57" i="13"/>
  <c r="F59" i="13"/>
  <c r="F61" i="13"/>
  <c r="B63" i="13"/>
  <c r="B68" i="13"/>
  <c r="B97" i="13" s="1"/>
  <c r="B108" i="13"/>
  <c r="L111" i="13"/>
  <c r="R111" i="13" s="1"/>
  <c r="S111" i="13" s="1"/>
  <c r="L112" i="13"/>
  <c r="M112" i="13" s="1"/>
  <c r="R112" i="13" s="1"/>
  <c r="S112" i="13" s="1"/>
  <c r="B114" i="13"/>
  <c r="L120" i="13"/>
  <c r="BJ124" i="13"/>
  <c r="BK124" i="13" s="1"/>
  <c r="BL124" i="13" s="1"/>
  <c r="BM124" i="13" s="1"/>
  <c r="BN124" i="13" s="1"/>
  <c r="BJ138" i="13"/>
  <c r="BK138" i="13" s="1"/>
  <c r="BL138" i="13" s="1"/>
  <c r="BM138" i="13" s="1"/>
  <c r="BN138" i="13" s="1"/>
  <c r="BJ141" i="13"/>
  <c r="BK141" i="13" s="1"/>
  <c r="BL141" i="13" s="1"/>
  <c r="BM141" i="13" s="1"/>
  <c r="BN141" i="13" s="1"/>
  <c r="K160" i="13"/>
  <c r="K162" i="13" s="1"/>
  <c r="K161" i="13"/>
  <c r="B60" i="13"/>
  <c r="BJ108" i="13"/>
  <c r="BK108" i="13" s="1"/>
  <c r="BL108" i="13" s="1"/>
  <c r="BM108" i="13" s="1"/>
  <c r="BN108" i="13" s="1"/>
  <c r="B110" i="13"/>
  <c r="L110" i="13"/>
  <c r="BJ118" i="13"/>
  <c r="BK118" i="13" s="1"/>
  <c r="BL118" i="13" s="1"/>
  <c r="BM118" i="13" s="1"/>
  <c r="BN118" i="13" s="1"/>
  <c r="L121" i="13"/>
  <c r="R121" i="13" s="1"/>
  <c r="S121" i="13" s="1"/>
  <c r="BJ127" i="13"/>
  <c r="BK127" i="13" s="1"/>
  <c r="BL127" i="13" s="1"/>
  <c r="BM127" i="13" s="1"/>
  <c r="BN127" i="13" s="1"/>
  <c r="K128" i="13"/>
  <c r="L128" i="13" s="1"/>
  <c r="BJ129" i="13"/>
  <c r="BK129" i="13" s="1"/>
  <c r="BL129" i="13" s="1"/>
  <c r="BM129" i="13" s="1"/>
  <c r="BN129" i="13" s="1"/>
  <c r="K130" i="13"/>
  <c r="L130" i="13" s="1"/>
  <c r="M130" i="13" s="1"/>
  <c r="BJ130" i="13"/>
  <c r="BK130" i="13" s="1"/>
  <c r="BL130" i="13" s="1"/>
  <c r="BM130" i="13" s="1"/>
  <c r="BN130" i="13" s="1"/>
  <c r="BJ140" i="13"/>
  <c r="BK140" i="13" s="1"/>
  <c r="BL140" i="13" s="1"/>
  <c r="BM140" i="13" s="1"/>
  <c r="BN140" i="13" s="1"/>
  <c r="K149" i="13"/>
  <c r="K153" i="13"/>
  <c r="K156" i="13"/>
  <c r="K158" i="13" s="1"/>
  <c r="K157" i="13"/>
  <c r="B67" i="13"/>
  <c r="B96" i="13" s="1"/>
  <c r="F69" i="13"/>
  <c r="F70" i="13"/>
  <c r="L109" i="13"/>
  <c r="M109" i="13" s="1"/>
  <c r="R109" i="13" s="1"/>
  <c r="S109" i="13" s="1"/>
  <c r="B111" i="13"/>
  <c r="B112" i="13"/>
  <c r="BJ125" i="13"/>
  <c r="BK125" i="13" s="1"/>
  <c r="BL125" i="13" s="1"/>
  <c r="BM125" i="13" s="1"/>
  <c r="BN125" i="13" s="1"/>
  <c r="BJ128" i="13"/>
  <c r="BK128" i="13" s="1"/>
  <c r="BL128" i="13" s="1"/>
  <c r="BM128" i="13" s="1"/>
  <c r="BN128" i="13" s="1"/>
  <c r="BJ132" i="13"/>
  <c r="BK132" i="13" s="1"/>
  <c r="BL132" i="13" s="1"/>
  <c r="BM132" i="13" s="1"/>
  <c r="BN132" i="13" s="1"/>
  <c r="K145" i="13"/>
  <c r="K152" i="13"/>
  <c r="F60" i="13"/>
  <c r="F63" i="13"/>
  <c r="BP55" i="13"/>
  <c r="BP57" i="13" s="1"/>
  <c r="BP56" i="13"/>
  <c r="F56" i="13"/>
  <c r="F62" i="13"/>
  <c r="F64" i="13"/>
  <c r="F68" i="13"/>
  <c r="B3" i="4"/>
  <c r="E21" i="4"/>
  <c r="F21" i="4" s="1"/>
  <c r="K21" i="4" s="1"/>
  <c r="L21" i="4" s="1"/>
  <c r="M21" i="4" s="1"/>
  <c r="E28" i="4"/>
  <c r="F28" i="4" s="1"/>
  <c r="K28" i="4" s="1"/>
  <c r="L28" i="4" s="1"/>
  <c r="M28" i="4" s="1"/>
  <c r="E36" i="4"/>
  <c r="K36" i="4" s="1"/>
  <c r="L36" i="4" s="1"/>
  <c r="M36" i="4" s="1"/>
  <c r="S13" i="5"/>
  <c r="T13" i="5" s="1"/>
  <c r="U13" i="5" s="1"/>
  <c r="V13" i="5" s="1"/>
  <c r="W13" i="5" s="1"/>
  <c r="S16" i="5"/>
  <c r="T16" i="5" s="1"/>
  <c r="U16" i="5" s="1"/>
  <c r="V16" i="5" s="1"/>
  <c r="W16" i="5" s="1"/>
  <c r="S21" i="5"/>
  <c r="T21" i="5" s="1"/>
  <c r="S40" i="5"/>
  <c r="T40" i="5" s="1"/>
  <c r="U40" i="5" s="1"/>
  <c r="V40" i="5" s="1"/>
  <c r="S41" i="5"/>
  <c r="T41" i="5" s="1"/>
  <c r="U41" i="5" s="1"/>
  <c r="V41" i="5" s="1"/>
  <c r="W41" i="5" s="1"/>
  <c r="S48" i="5"/>
  <c r="T48" i="5" s="1"/>
  <c r="U48" i="5" s="1"/>
  <c r="V48" i="5" s="1"/>
  <c r="W48" i="5" s="1"/>
  <c r="S71" i="5"/>
  <c r="T71" i="5" s="1"/>
  <c r="U71" i="5" s="1"/>
  <c r="V71" i="5" s="1"/>
  <c r="W71" i="5" s="1"/>
  <c r="S74" i="5"/>
  <c r="T74" i="5" s="1"/>
  <c r="U74" i="5" s="1"/>
  <c r="V74" i="5" s="1"/>
  <c r="W74" i="5" s="1"/>
  <c r="S77" i="5"/>
  <c r="T77" i="5" s="1"/>
  <c r="U77" i="5" s="1"/>
  <c r="V77" i="5" s="1"/>
  <c r="W77" i="5" s="1"/>
  <c r="S82" i="5"/>
  <c r="T82" i="5" s="1"/>
  <c r="U82" i="5" s="1"/>
  <c r="V82" i="5" s="1"/>
  <c r="W82" i="5" s="1"/>
  <c r="S83" i="5"/>
  <c r="T83" i="5" s="1"/>
  <c r="U83" i="5" s="1"/>
  <c r="V83" i="5" s="1"/>
  <c r="W83" i="5" s="1"/>
  <c r="S85" i="5"/>
  <c r="T85" i="5" s="1"/>
  <c r="U85" i="5" s="1"/>
  <c r="V85" i="5" s="1"/>
  <c r="W85" i="5" s="1"/>
  <c r="S96" i="5"/>
  <c r="T96" i="5" s="1"/>
  <c r="S102" i="5"/>
  <c r="T102" i="5" s="1"/>
  <c r="U102" i="5" s="1"/>
  <c r="V102" i="5" s="1"/>
  <c r="W102" i="5" s="1"/>
  <c r="S109" i="5"/>
  <c r="T109" i="5" s="1"/>
  <c r="U109" i="5" s="1"/>
  <c r="V109" i="5" s="1"/>
  <c r="W109" i="5" s="1"/>
  <c r="S114" i="5"/>
  <c r="T114" i="5" s="1"/>
  <c r="U114" i="5" s="1"/>
  <c r="V114" i="5" s="1"/>
  <c r="W114" i="5" s="1"/>
  <c r="S133" i="5"/>
  <c r="T133" i="5" s="1"/>
  <c r="U133" i="5" s="1"/>
  <c r="V133" i="5" s="1"/>
  <c r="W133" i="5" s="1"/>
  <c r="S138" i="5"/>
  <c r="T138" i="5" s="1"/>
  <c r="U138" i="5" s="1"/>
  <c r="V138" i="5" s="1"/>
  <c r="W138" i="5" s="1"/>
  <c r="S142" i="5"/>
  <c r="T142" i="5" s="1"/>
  <c r="U142" i="5" s="1"/>
  <c r="V142" i="5" s="1"/>
  <c r="W142" i="5" s="1"/>
  <c r="S151" i="5"/>
  <c r="T151" i="5" s="1"/>
  <c r="U151" i="5" s="1"/>
  <c r="V151" i="5" s="1"/>
  <c r="W151" i="5" s="1"/>
  <c r="S152" i="5"/>
  <c r="T152" i="5" s="1"/>
  <c r="U152" i="5" s="1"/>
  <c r="V152" i="5" s="1"/>
  <c r="W152" i="5" s="1"/>
  <c r="S161" i="5"/>
  <c r="T161" i="5" s="1"/>
  <c r="U161" i="5" s="1"/>
  <c r="V161" i="5" s="1"/>
  <c r="W161" i="5" s="1"/>
  <c r="S164" i="5"/>
  <c r="T164" i="5" s="1"/>
  <c r="U164" i="5" s="1"/>
  <c r="S167" i="5"/>
  <c r="T167" i="5" s="1"/>
  <c r="U167" i="5" s="1"/>
  <c r="V167" i="5" s="1"/>
  <c r="W167" i="5" s="1"/>
  <c r="S169" i="5"/>
  <c r="T169" i="5" s="1"/>
  <c r="U169" i="5" s="1"/>
  <c r="V169" i="5" s="1"/>
  <c r="W169" i="5" s="1"/>
  <c r="S173" i="5"/>
  <c r="T173" i="5" s="1"/>
  <c r="U173" i="5" s="1"/>
  <c r="V173" i="5" s="1"/>
  <c r="W173" i="5" s="1"/>
  <c r="S175" i="5"/>
  <c r="T175" i="5" s="1"/>
  <c r="U175" i="5" s="1"/>
  <c r="V175" i="5" s="1"/>
  <c r="W175" i="5" s="1"/>
  <c r="S179" i="5"/>
  <c r="T179" i="5" s="1"/>
  <c r="U179" i="5" s="1"/>
  <c r="V179" i="5" s="1"/>
  <c r="W179" i="5" s="1"/>
  <c r="S191" i="5"/>
  <c r="T191" i="5" s="1"/>
  <c r="U191" i="5" s="1"/>
  <c r="V191" i="5" s="1"/>
  <c r="W191" i="5" s="1"/>
  <c r="S206" i="5"/>
  <c r="T206" i="5" s="1"/>
  <c r="U206" i="5" s="1"/>
  <c r="S208" i="5"/>
  <c r="T208" i="5" s="1"/>
  <c r="U208" i="5" s="1"/>
  <c r="V208" i="5" s="1"/>
  <c r="W208" i="5" s="1"/>
  <c r="S211" i="5"/>
  <c r="T211" i="5" s="1"/>
  <c r="U211" i="5" s="1"/>
  <c r="V211" i="5" s="1"/>
  <c r="W211" i="5" s="1"/>
  <c r="S213" i="5"/>
  <c r="T213" i="5" s="1"/>
  <c r="U213" i="5" s="1"/>
  <c r="V213" i="5" s="1"/>
  <c r="W213" i="5" s="1"/>
  <c r="S215" i="5"/>
  <c r="T215" i="5" s="1"/>
  <c r="U215" i="5" s="1"/>
  <c r="V215" i="5" s="1"/>
  <c r="W215" i="5" s="1"/>
  <c r="AA2" i="7"/>
  <c r="D3" i="7"/>
  <c r="F3" i="7"/>
  <c r="H3" i="7"/>
  <c r="S3" i="7"/>
  <c r="V3" i="7"/>
  <c r="F4" i="7"/>
  <c r="N30" i="9" s="1"/>
  <c r="H4" i="7"/>
  <c r="L4" i="7"/>
  <c r="M4" i="7" s="1"/>
  <c r="S4" i="7"/>
  <c r="AA4" i="7"/>
  <c r="D5" i="7"/>
  <c r="H5" i="7"/>
  <c r="L5" i="7"/>
  <c r="M5" i="7" s="1"/>
  <c r="N5" i="7" s="1"/>
  <c r="AA5" i="7"/>
  <c r="D6" i="7"/>
  <c r="N28" i="9" s="1"/>
  <c r="F6" i="7"/>
  <c r="N16" i="9" s="1"/>
  <c r="L6" i="7"/>
  <c r="M6" i="7" s="1"/>
  <c r="N6" i="7" s="1"/>
  <c r="V6" i="7"/>
  <c r="AA6" i="7"/>
  <c r="D7" i="7"/>
  <c r="F7" i="7"/>
  <c r="L7" i="7"/>
  <c r="M7" i="7" s="1"/>
  <c r="N7" i="7" s="1"/>
  <c r="AA7" i="7"/>
  <c r="D8" i="7"/>
  <c r="F8" i="7"/>
  <c r="N17" i="9" s="1"/>
  <c r="L8" i="7"/>
  <c r="M8" i="7" s="1"/>
  <c r="N8" i="7" s="1"/>
  <c r="AA8" i="7"/>
  <c r="D9" i="7"/>
  <c r="F9" i="7"/>
  <c r="L9" i="7"/>
  <c r="M9" i="7" s="1"/>
  <c r="N9" i="7" s="1"/>
  <c r="V9" i="7"/>
  <c r="AA9" i="7"/>
  <c r="D10" i="7"/>
  <c r="N27" i="9" s="1"/>
  <c r="F10" i="7"/>
  <c r="S10" i="7"/>
  <c r="V10" i="7"/>
  <c r="AA10" i="7"/>
  <c r="D11" i="7"/>
  <c r="F11" i="7"/>
  <c r="S11" i="7"/>
  <c r="V11" i="7"/>
  <c r="AA11" i="7"/>
  <c r="S12" i="7"/>
  <c r="V12" i="7"/>
  <c r="AA12" i="7"/>
  <c r="B13" i="7"/>
  <c r="D13" i="7" s="1"/>
  <c r="F13" i="7"/>
  <c r="S13" i="7"/>
  <c r="B14" i="7"/>
  <c r="D14" i="7" s="1"/>
  <c r="F14" i="7"/>
  <c r="H14" i="7"/>
  <c r="N36" i="9" s="1"/>
  <c r="S14" i="7"/>
  <c r="B15" i="7"/>
  <c r="D15" i="7" s="1"/>
  <c r="F15" i="7"/>
  <c r="H15" i="7"/>
  <c r="L15" i="7"/>
  <c r="B16" i="7"/>
  <c r="D16" i="7" s="1"/>
  <c r="F16" i="7"/>
  <c r="H16" i="7"/>
  <c r="H26" i="7" s="1"/>
  <c r="L16" i="7"/>
  <c r="B17" i="7"/>
  <c r="D17" i="7" s="1"/>
  <c r="F17" i="7"/>
  <c r="H17" i="7"/>
  <c r="E4" i="9" s="1"/>
  <c r="L17" i="7"/>
  <c r="S17" i="7"/>
  <c r="V17" i="7"/>
  <c r="B18" i="7"/>
  <c r="D18" i="7" s="1"/>
  <c r="N13" i="9" s="1"/>
  <c r="H18" i="7"/>
  <c r="E5" i="9" s="1"/>
  <c r="E17" i="9" s="1"/>
  <c r="L18" i="7"/>
  <c r="L23" i="7" s="1"/>
  <c r="S18" i="7"/>
  <c r="V18" i="7"/>
  <c r="V19" i="7" s="1"/>
  <c r="B19" i="7"/>
  <c r="D19" i="7" s="1"/>
  <c r="F19" i="7"/>
  <c r="H19" i="7"/>
  <c r="E6" i="9" s="1"/>
  <c r="L19" i="7"/>
  <c r="S19" i="7"/>
  <c r="S20" i="7" s="1"/>
  <c r="B20" i="7"/>
  <c r="D20" i="7" s="1"/>
  <c r="F20" i="7"/>
  <c r="H20" i="7"/>
  <c r="E7" i="9" s="1"/>
  <c r="E19" i="9" s="1"/>
  <c r="L20" i="7"/>
  <c r="B21" i="7"/>
  <c r="D21" i="7" s="1"/>
  <c r="F21" i="7"/>
  <c r="H21" i="7"/>
  <c r="E8" i="9" s="1"/>
  <c r="E20" i="9" s="1"/>
  <c r="L21" i="7"/>
  <c r="V21" i="7"/>
  <c r="B22" i="7"/>
  <c r="D22" i="7" s="1"/>
  <c r="F22" i="7"/>
  <c r="H22" i="7"/>
  <c r="E9" i="9" s="1"/>
  <c r="E21" i="9" s="1"/>
  <c r="S22" i="7"/>
  <c r="V22" i="7"/>
  <c r="V23" i="7" s="1"/>
  <c r="B23" i="7"/>
  <c r="D23" i="7" s="1"/>
  <c r="F23" i="7"/>
  <c r="H23" i="7"/>
  <c r="E10" i="9" s="1"/>
  <c r="E22" i="9" s="1"/>
  <c r="S23" i="7"/>
  <c r="S24" i="7" s="1"/>
  <c r="B24" i="7"/>
  <c r="D24" i="7" s="1"/>
  <c r="F24" i="7"/>
  <c r="H24" i="7"/>
  <c r="E11" i="9" s="1"/>
  <c r="E23" i="9" s="1"/>
  <c r="L24" i="7"/>
  <c r="B25" i="7"/>
  <c r="D25" i="7" s="1"/>
  <c r="F25" i="7"/>
  <c r="N23" i="9" s="1"/>
  <c r="H25" i="7"/>
  <c r="L25" i="7"/>
  <c r="V25" i="7"/>
  <c r="B26" i="7"/>
  <c r="D26" i="7" s="1"/>
  <c r="F26" i="7"/>
  <c r="S26" i="7"/>
  <c r="V26" i="7"/>
  <c r="V27" i="7" s="1"/>
  <c r="B27" i="7"/>
  <c r="D27" i="7" s="1"/>
  <c r="F27" i="7"/>
  <c r="S27" i="7"/>
  <c r="B28" i="7"/>
  <c r="D28" i="7" s="1"/>
  <c r="F28" i="7"/>
  <c r="L28" i="7"/>
  <c r="S28" i="7"/>
  <c r="S29" i="7" s="1"/>
  <c r="B29" i="7"/>
  <c r="D29" i="7" s="1"/>
  <c r="F29" i="7"/>
  <c r="H29" i="7"/>
  <c r="L29" i="7"/>
  <c r="V29" i="7"/>
  <c r="B30" i="7"/>
  <c r="D30" i="7" s="1"/>
  <c r="F30" i="7"/>
  <c r="H30" i="7"/>
  <c r="V30" i="7"/>
  <c r="V31" i="7" s="1"/>
  <c r="B31" i="7"/>
  <c r="D31" i="7" s="1"/>
  <c r="F31" i="7"/>
  <c r="H31" i="7"/>
  <c r="S31" i="7"/>
  <c r="B32" i="7"/>
  <c r="D32" i="7" s="1"/>
  <c r="F32" i="7"/>
  <c r="N24" i="9" s="1"/>
  <c r="H32" i="7"/>
  <c r="S32" i="7"/>
  <c r="B33" i="7"/>
  <c r="D33" i="7" s="1"/>
  <c r="F33" i="7"/>
  <c r="H33" i="7"/>
  <c r="S33" i="7"/>
  <c r="S34" i="7" s="1"/>
  <c r="V33" i="7"/>
  <c r="B34" i="7"/>
  <c r="D34" i="7" s="1"/>
  <c r="F34" i="7"/>
  <c r="H34" i="7"/>
  <c r="V34" i="7"/>
  <c r="V35" i="7" s="1"/>
  <c r="V4" i="7" s="1"/>
  <c r="B35" i="7"/>
  <c r="D35" i="7" s="1"/>
  <c r="F35" i="7"/>
  <c r="H35" i="7"/>
  <c r="C36" i="7"/>
  <c r="F36" i="7"/>
  <c r="H36" i="7"/>
  <c r="H37" i="7" s="1"/>
  <c r="H38" i="7" s="1"/>
  <c r="S36" i="7"/>
  <c r="V36" i="7"/>
  <c r="C37" i="7"/>
  <c r="F37" i="7"/>
  <c r="S37" i="7"/>
  <c r="S38" i="7" s="1"/>
  <c r="S7" i="7" s="1"/>
  <c r="V37" i="7"/>
  <c r="C38" i="7"/>
  <c r="F38" i="7"/>
  <c r="C39" i="7"/>
  <c r="F39" i="7"/>
  <c r="H39" i="7"/>
  <c r="F40" i="7"/>
  <c r="S40" i="7"/>
  <c r="D41" i="7"/>
  <c r="F41" i="7"/>
  <c r="S41" i="7"/>
  <c r="S42" i="7" s="1"/>
  <c r="D42" i="7"/>
  <c r="N33" i="9" s="1"/>
  <c r="F42" i="7"/>
  <c r="H42" i="7"/>
  <c r="D43" i="7"/>
  <c r="F43" i="7"/>
  <c r="H43" i="7"/>
  <c r="D44" i="7"/>
  <c r="F44" i="7"/>
  <c r="S44" i="7"/>
  <c r="D45" i="7"/>
  <c r="F45" i="7"/>
  <c r="S45" i="7"/>
  <c r="D46" i="7"/>
  <c r="N20" i="9" s="1"/>
  <c r="F46" i="7"/>
  <c r="S46" i="7"/>
  <c r="F47" i="7"/>
  <c r="S47" i="7"/>
  <c r="B48" i="7"/>
  <c r="D48" i="7" s="1"/>
  <c r="F74" i="13" s="1"/>
  <c r="C48" i="7"/>
  <c r="F48" i="7"/>
  <c r="S48" i="7"/>
  <c r="S49" i="7" s="1"/>
  <c r="B49" i="7"/>
  <c r="D49" i="7" s="1"/>
  <c r="F75" i="13" s="1"/>
  <c r="C49" i="7"/>
  <c r="F49" i="7"/>
  <c r="B50" i="7"/>
  <c r="D50" i="7" s="1"/>
  <c r="C50" i="7"/>
  <c r="B51" i="7"/>
  <c r="D51" i="7" s="1"/>
  <c r="F77" i="13" s="1"/>
  <c r="C51" i="7"/>
  <c r="F51" i="7"/>
  <c r="N21" i="9" s="1"/>
  <c r="S51" i="7"/>
  <c r="B52" i="7"/>
  <c r="D52" i="7" s="1"/>
  <c r="F78" i="13" s="1"/>
  <c r="C52" i="7"/>
  <c r="F52" i="7"/>
  <c r="S52" i="7"/>
  <c r="B53" i="7"/>
  <c r="D53" i="7" s="1"/>
  <c r="F79" i="13" s="1"/>
  <c r="C53" i="7"/>
  <c r="F53" i="7"/>
  <c r="F48" i="2" s="1"/>
  <c r="S53" i="7"/>
  <c r="S54" i="7" s="1"/>
  <c r="B54" i="7"/>
  <c r="C54" i="7"/>
  <c r="B55" i="7"/>
  <c r="C55" i="7"/>
  <c r="F55" i="7"/>
  <c r="S55" i="7"/>
  <c r="B56" i="7"/>
  <c r="C56" i="7"/>
  <c r="F56" i="7"/>
  <c r="S56" i="7"/>
  <c r="B57" i="7"/>
  <c r="C57" i="7"/>
  <c r="S57" i="7"/>
  <c r="B58" i="7"/>
  <c r="C58" i="7"/>
  <c r="B59" i="7"/>
  <c r="C59" i="7"/>
  <c r="B60" i="7"/>
  <c r="C60" i="7"/>
  <c r="F60" i="7"/>
  <c r="B61" i="7"/>
  <c r="C61" i="7"/>
  <c r="F61" i="7"/>
  <c r="B62" i="7"/>
  <c r="C62" i="7"/>
  <c r="F62" i="7"/>
  <c r="B63" i="7"/>
  <c r="C63" i="7"/>
  <c r="F63" i="7"/>
  <c r="F65" i="7" s="1"/>
  <c r="B64" i="7"/>
  <c r="C64" i="7"/>
  <c r="B65" i="7"/>
  <c r="C65" i="7"/>
  <c r="F67" i="7"/>
  <c r="F68" i="7"/>
  <c r="F69" i="7"/>
  <c r="N15" i="9"/>
  <c r="N31" i="9"/>
  <c r="N32" i="9"/>
  <c r="E26" i="4"/>
  <c r="F26" i="4" s="1"/>
  <c r="K26" i="4" s="1"/>
  <c r="L26" i="4" s="1"/>
  <c r="M26" i="4" s="1"/>
  <c r="E71" i="4"/>
  <c r="E73" i="4"/>
  <c r="E76" i="4" s="1"/>
  <c r="L80" i="4" s="1"/>
  <c r="E74" i="4"/>
  <c r="S3" i="5"/>
  <c r="T3" i="5" s="1"/>
  <c r="U3" i="5" s="1"/>
  <c r="S11" i="5"/>
  <c r="T11" i="5" s="1"/>
  <c r="U11" i="5" s="1"/>
  <c r="V11" i="5" s="1"/>
  <c r="S24" i="5"/>
  <c r="T24" i="5" s="1"/>
  <c r="U24" i="5" s="1"/>
  <c r="V24" i="5" s="1"/>
  <c r="W24" i="5" s="1"/>
  <c r="S42" i="5"/>
  <c r="T42" i="5" s="1"/>
  <c r="U42" i="5" s="1"/>
  <c r="V42" i="5" s="1"/>
  <c r="W42" i="5" s="1"/>
  <c r="S46" i="5"/>
  <c r="T46" i="5" s="1"/>
  <c r="U46" i="5" s="1"/>
  <c r="V46" i="5" s="1"/>
  <c r="W46" i="5" s="1"/>
  <c r="S55" i="5"/>
  <c r="T55" i="5" s="1"/>
  <c r="U55" i="5" s="1"/>
  <c r="S56" i="5"/>
  <c r="T56" i="5" s="1"/>
  <c r="U56" i="5" s="1"/>
  <c r="V56" i="5" s="1"/>
  <c r="W56" i="5" s="1"/>
  <c r="S60" i="5"/>
  <c r="T60" i="5" s="1"/>
  <c r="U60" i="5" s="1"/>
  <c r="V60" i="5" s="1"/>
  <c r="W60" i="5" s="1"/>
  <c r="S106" i="5"/>
  <c r="T106" i="5" s="1"/>
  <c r="U106" i="5" s="1"/>
  <c r="S107" i="5"/>
  <c r="T107" i="5" s="1"/>
  <c r="U107" i="5" s="1"/>
  <c r="V107" i="5" s="1"/>
  <c r="W107" i="5" s="1"/>
  <c r="S108" i="5"/>
  <c r="T108" i="5" s="1"/>
  <c r="U108" i="5" s="1"/>
  <c r="V108" i="5" s="1"/>
  <c r="W108" i="5" s="1"/>
  <c r="S124" i="5"/>
  <c r="T124" i="5" s="1"/>
  <c r="U124" i="5" s="1"/>
  <c r="V124" i="5" s="1"/>
  <c r="W124" i="5" s="1"/>
  <c r="S126" i="5"/>
  <c r="T126" i="5" s="1"/>
  <c r="U126" i="5" s="1"/>
  <c r="V126" i="5" s="1"/>
  <c r="W126" i="5" s="1"/>
  <c r="S127" i="5"/>
  <c r="T127" i="5" s="1"/>
  <c r="U127" i="5" s="1"/>
  <c r="V127" i="5" s="1"/>
  <c r="W127" i="5" s="1"/>
  <c r="S129" i="5"/>
  <c r="T129" i="5" s="1"/>
  <c r="U129" i="5" s="1"/>
  <c r="V129" i="5" s="1"/>
  <c r="W129" i="5" s="1"/>
  <c r="S145" i="5"/>
  <c r="T145" i="5" s="1"/>
  <c r="U145" i="5" s="1"/>
  <c r="V145" i="5" s="1"/>
  <c r="W145" i="5" s="1"/>
  <c r="S155" i="5"/>
  <c r="T155" i="5" s="1"/>
  <c r="U155" i="5" s="1"/>
  <c r="V155" i="5" s="1"/>
  <c r="W155" i="5" s="1"/>
  <c r="S160" i="5"/>
  <c r="T160" i="5" s="1"/>
  <c r="U160" i="5" s="1"/>
  <c r="V160" i="5" s="1"/>
  <c r="W160" i="5" s="1"/>
  <c r="S166" i="5"/>
  <c r="T166" i="5" s="1"/>
  <c r="U166" i="5" s="1"/>
  <c r="V166" i="5" s="1"/>
  <c r="W166" i="5" s="1"/>
  <c r="S168" i="5"/>
  <c r="T168" i="5" s="1"/>
  <c r="U168" i="5" s="1"/>
  <c r="V168" i="5" s="1"/>
  <c r="W168" i="5" s="1"/>
  <c r="S172" i="5"/>
  <c r="T172" i="5" s="1"/>
  <c r="U172" i="5" s="1"/>
  <c r="V172" i="5" s="1"/>
  <c r="W172" i="5" s="1"/>
  <c r="S181" i="5"/>
  <c r="T181" i="5" s="1"/>
  <c r="U181" i="5" s="1"/>
  <c r="V181" i="5" s="1"/>
  <c r="W181" i="5" s="1"/>
  <c r="S185" i="5"/>
  <c r="T185" i="5" s="1"/>
  <c r="U185" i="5" s="1"/>
  <c r="S189" i="5"/>
  <c r="T189" i="5" s="1"/>
  <c r="U189" i="5" s="1"/>
  <c r="V189" i="5" s="1"/>
  <c r="W189" i="5" s="1"/>
  <c r="S207" i="5"/>
  <c r="T207" i="5" s="1"/>
  <c r="U207" i="5" s="1"/>
  <c r="V207" i="5" s="1"/>
  <c r="W207" i="5" s="1"/>
  <c r="S212" i="5"/>
  <c r="T212" i="5" s="1"/>
  <c r="U212" i="5" s="1"/>
  <c r="V212" i="5" s="1"/>
  <c r="W212" i="5" s="1"/>
  <c r="E13" i="4"/>
  <c r="F13" i="4" s="1"/>
  <c r="K13" i="4" s="1"/>
  <c r="L13" i="4" s="1"/>
  <c r="E17" i="4"/>
  <c r="F17" i="4" s="1"/>
  <c r="K17" i="4" s="1"/>
  <c r="L17" i="4" s="1"/>
  <c r="M17" i="4" s="1"/>
  <c r="E24" i="4"/>
  <c r="F24" i="4" s="1"/>
  <c r="K24" i="4" s="1"/>
  <c r="L24" i="4" s="1"/>
  <c r="M24" i="4" s="1"/>
  <c r="D8" i="9" s="1"/>
  <c r="D20" i="9" s="1"/>
  <c r="E25" i="4"/>
  <c r="F25" i="4" s="1"/>
  <c r="K25" i="4" s="1"/>
  <c r="L25" i="4" s="1"/>
  <c r="M25" i="4" s="1"/>
  <c r="E27" i="4"/>
  <c r="F27" i="4" s="1"/>
  <c r="K27" i="4" s="1"/>
  <c r="L27" i="4" s="1"/>
  <c r="M27" i="4" s="1"/>
  <c r="E29" i="4"/>
  <c r="E32" i="4"/>
  <c r="F32" i="4" s="1"/>
  <c r="K32" i="4" s="1"/>
  <c r="E72" i="4"/>
  <c r="E75" i="4"/>
  <c r="B42" i="2" s="1"/>
  <c r="S6" i="5"/>
  <c r="T6" i="5" s="1"/>
  <c r="U6" i="5" s="1"/>
  <c r="V6" i="5" s="1"/>
  <c r="W6" i="5" s="1"/>
  <c r="S14" i="5"/>
  <c r="T14" i="5" s="1"/>
  <c r="U14" i="5" s="1"/>
  <c r="V14" i="5" s="1"/>
  <c r="W14" i="5" s="1"/>
  <c r="S20" i="5"/>
  <c r="T20" i="5" s="1"/>
  <c r="S22" i="5"/>
  <c r="T22" i="5" s="1"/>
  <c r="U22" i="5" s="1"/>
  <c r="V22" i="5" s="1"/>
  <c r="W22" i="5" s="1"/>
  <c r="S23" i="5"/>
  <c r="T23" i="5" s="1"/>
  <c r="U23" i="5" s="1"/>
  <c r="V23" i="5" s="1"/>
  <c r="W23" i="5" s="1"/>
  <c r="S33" i="5"/>
  <c r="T33" i="5" s="1"/>
  <c r="U33" i="5" s="1"/>
  <c r="V33" i="5" s="1"/>
  <c r="S50" i="5"/>
  <c r="T50" i="5" s="1"/>
  <c r="U50" i="5" s="1"/>
  <c r="V50" i="5" s="1"/>
  <c r="W50" i="5" s="1"/>
  <c r="S51" i="5"/>
  <c r="T51" i="5" s="1"/>
  <c r="U51" i="5" s="1"/>
  <c r="V51" i="5" s="1"/>
  <c r="W51" i="5" s="1"/>
  <c r="S73" i="5"/>
  <c r="T73" i="5" s="1"/>
  <c r="U73" i="5" s="1"/>
  <c r="V73" i="5" s="1"/>
  <c r="W73" i="5" s="1"/>
  <c r="S78" i="5"/>
  <c r="T78" i="5" s="1"/>
  <c r="U78" i="5" s="1"/>
  <c r="V78" i="5" s="1"/>
  <c r="W78" i="5" s="1"/>
  <c r="S88" i="5"/>
  <c r="T88" i="5" s="1"/>
  <c r="U88" i="5" s="1"/>
  <c r="V88" i="5" s="1"/>
  <c r="W88" i="5" s="1"/>
  <c r="S90" i="5"/>
  <c r="T90" i="5" s="1"/>
  <c r="U90" i="5" s="1"/>
  <c r="V90" i="5" s="1"/>
  <c r="W90" i="5" s="1"/>
  <c r="S91" i="5"/>
  <c r="T91" i="5" s="1"/>
  <c r="U91" i="5" s="1"/>
  <c r="V91" i="5" s="1"/>
  <c r="W91" i="5" s="1"/>
  <c r="S94" i="5"/>
  <c r="T94" i="5" s="1"/>
  <c r="S103" i="5"/>
  <c r="T103" i="5" s="1"/>
  <c r="U103" i="5" s="1"/>
  <c r="V103" i="5" s="1"/>
  <c r="W103" i="5" s="1"/>
  <c r="S104" i="5"/>
  <c r="T104" i="5" s="1"/>
  <c r="S116" i="5"/>
  <c r="T116" i="5" s="1"/>
  <c r="U116" i="5" s="1"/>
  <c r="V116" i="5" s="1"/>
  <c r="W116" i="5" s="1"/>
  <c r="S117" i="5"/>
  <c r="T117" i="5" s="1"/>
  <c r="U117" i="5" s="1"/>
  <c r="V117" i="5" s="1"/>
  <c r="W117" i="5" s="1"/>
  <c r="S134" i="5"/>
  <c r="T134" i="5" s="1"/>
  <c r="U134" i="5" s="1"/>
  <c r="V134" i="5" s="1"/>
  <c r="W134" i="5" s="1"/>
  <c r="S135" i="5"/>
  <c r="T135" i="5" s="1"/>
  <c r="U135" i="5" s="1"/>
  <c r="V135" i="5" s="1"/>
  <c r="W135" i="5" s="1"/>
  <c r="S143" i="5"/>
  <c r="T143" i="5" s="1"/>
  <c r="U143" i="5" s="1"/>
  <c r="V143" i="5" s="1"/>
  <c r="W143" i="5" s="1"/>
  <c r="S146" i="5"/>
  <c r="T146" i="5" s="1"/>
  <c r="U146" i="5" s="1"/>
  <c r="V146" i="5" s="1"/>
  <c r="W146" i="5" s="1"/>
  <c r="S150" i="5"/>
  <c r="T150" i="5" s="1"/>
  <c r="U150" i="5" s="1"/>
  <c r="V150" i="5" s="1"/>
  <c r="W150" i="5" s="1"/>
  <c r="S157" i="5"/>
  <c r="T157" i="5" s="1"/>
  <c r="U157" i="5" s="1"/>
  <c r="V157" i="5" s="1"/>
  <c r="W157" i="5" s="1"/>
  <c r="S158" i="5"/>
  <c r="T158" i="5" s="1"/>
  <c r="U158" i="5" s="1"/>
  <c r="V158" i="5" s="1"/>
  <c r="W158" i="5" s="1"/>
  <c r="S159" i="5"/>
  <c r="T159" i="5" s="1"/>
  <c r="U159" i="5" s="1"/>
  <c r="V159" i="5" s="1"/>
  <c r="W159" i="5" s="1"/>
  <c r="S165" i="5"/>
  <c r="T165" i="5" s="1"/>
  <c r="U165" i="5" s="1"/>
  <c r="V165" i="5" s="1"/>
  <c r="W165" i="5" s="1"/>
  <c r="S170" i="5"/>
  <c r="T170" i="5" s="1"/>
  <c r="U170" i="5" s="1"/>
  <c r="V170" i="5" s="1"/>
  <c r="W170" i="5" s="1"/>
  <c r="S171" i="5"/>
  <c r="T171" i="5" s="1"/>
  <c r="U171" i="5" s="1"/>
  <c r="V171" i="5" s="1"/>
  <c r="W171" i="5" s="1"/>
  <c r="S174" i="5"/>
  <c r="T174" i="5" s="1"/>
  <c r="U174" i="5" s="1"/>
  <c r="V174" i="5" s="1"/>
  <c r="W174" i="5" s="1"/>
  <c r="S176" i="5"/>
  <c r="T176" i="5" s="1"/>
  <c r="U176" i="5" s="1"/>
  <c r="V176" i="5" s="1"/>
  <c r="W176" i="5" s="1"/>
  <c r="S177" i="5"/>
  <c r="T177" i="5" s="1"/>
  <c r="U177" i="5" s="1"/>
  <c r="V177" i="5" s="1"/>
  <c r="W177" i="5" s="1"/>
  <c r="S178" i="5"/>
  <c r="T178" i="5" s="1"/>
  <c r="U178" i="5" s="1"/>
  <c r="V178" i="5" s="1"/>
  <c r="W178" i="5" s="1"/>
  <c r="S187" i="5"/>
  <c r="T187" i="5" s="1"/>
  <c r="U187" i="5" s="1"/>
  <c r="V187" i="5" s="1"/>
  <c r="W187" i="5" s="1"/>
  <c r="S190" i="5"/>
  <c r="T190" i="5" s="1"/>
  <c r="U190" i="5" s="1"/>
  <c r="V190" i="5" s="1"/>
  <c r="W190" i="5" s="1"/>
  <c r="S202" i="5"/>
  <c r="T202" i="5" s="1"/>
  <c r="U202" i="5" s="1"/>
  <c r="V202" i="5" s="1"/>
  <c r="W202" i="5" s="1"/>
  <c r="S209" i="5"/>
  <c r="T209" i="5" s="1"/>
  <c r="U209" i="5" s="1"/>
  <c r="V209" i="5" s="1"/>
  <c r="W209" i="5" s="1"/>
  <c r="S210" i="5"/>
  <c r="T210" i="5" s="1"/>
  <c r="S214" i="5"/>
  <c r="T214" i="5" s="1"/>
  <c r="U214" i="5" s="1"/>
  <c r="V214" i="5" s="1"/>
  <c r="W214" i="5" s="1"/>
  <c r="B14" i="21"/>
  <c r="C14" i="21"/>
  <c r="D14" i="21"/>
  <c r="BD96" i="13"/>
  <c r="F25" i="10"/>
  <c r="F87" i="10" s="1"/>
  <c r="G25" i="10"/>
  <c r="G87" i="10" s="1"/>
  <c r="H25" i="10"/>
  <c r="H87" i="10" s="1"/>
  <c r="I25" i="10"/>
  <c r="I87" i="10" s="1"/>
  <c r="J25" i="10"/>
  <c r="J87" i="10" s="1"/>
  <c r="K25" i="10"/>
  <c r="K87" i="10" s="1"/>
  <c r="L25" i="10"/>
  <c r="L87" i="10" s="1"/>
  <c r="M25" i="10"/>
  <c r="M87" i="10" s="1"/>
  <c r="N25" i="10"/>
  <c r="N87" i="10" s="1"/>
  <c r="O25" i="10"/>
  <c r="O87" i="10" s="1"/>
  <c r="P25" i="10"/>
  <c r="P87" i="10" s="1"/>
  <c r="R25" i="10"/>
  <c r="R87" i="10" s="1"/>
  <c r="S25" i="10"/>
  <c r="S87" i="10" s="1"/>
  <c r="T25" i="10"/>
  <c r="T87" i="10" s="1"/>
  <c r="U25" i="10"/>
  <c r="U87" i="10" s="1"/>
  <c r="V25" i="10"/>
  <c r="V87" i="10" s="1"/>
  <c r="W25" i="10"/>
  <c r="W87" i="10" s="1"/>
  <c r="X25" i="10"/>
  <c r="X87" i="10" s="1"/>
  <c r="Y25" i="10"/>
  <c r="Y87" i="10" s="1"/>
  <c r="Z25" i="10"/>
  <c r="Z87" i="10" s="1"/>
  <c r="AA25" i="10"/>
  <c r="AA87" i="10" s="1"/>
  <c r="AC25" i="10"/>
  <c r="AC87" i="10" s="1"/>
  <c r="AD25" i="10"/>
  <c r="AD87" i="10" s="1"/>
  <c r="AE25" i="10"/>
  <c r="AE87" i="10" s="1"/>
  <c r="AF25" i="10"/>
  <c r="AF87" i="10" s="1"/>
  <c r="AG25" i="10"/>
  <c r="AG87" i="10" s="1"/>
  <c r="AH25" i="10"/>
  <c r="AH87" i="10" s="1"/>
  <c r="AI25" i="10"/>
  <c r="AI87" i="10" s="1"/>
  <c r="AJ25" i="10"/>
  <c r="AJ87" i="10" s="1"/>
  <c r="AK25" i="10"/>
  <c r="AK87" i="10" s="1"/>
  <c r="AL25" i="10"/>
  <c r="AL87" i="10" s="1"/>
  <c r="AM25" i="10"/>
  <c r="AM87" i="10" s="1"/>
  <c r="AN25" i="10"/>
  <c r="AN87" i="10" s="1"/>
  <c r="AP25" i="10"/>
  <c r="AP87" i="10" s="1"/>
  <c r="AQ25" i="10"/>
  <c r="AQ87" i="10" s="1"/>
  <c r="AR25" i="10"/>
  <c r="AR87" i="10" s="1"/>
  <c r="AS25" i="10"/>
  <c r="AS87" i="10" s="1"/>
  <c r="AT25" i="10"/>
  <c r="AT87" i="10" s="1"/>
  <c r="AU25" i="10"/>
  <c r="AU87" i="10" s="1"/>
  <c r="AV25" i="10"/>
  <c r="AV87" i="10" s="1"/>
  <c r="AW25" i="10"/>
  <c r="AW87" i="10" s="1"/>
  <c r="AX25" i="10"/>
  <c r="AX87" i="10" s="1"/>
  <c r="AY25" i="10"/>
  <c r="AY87" i="10" s="1"/>
  <c r="AZ25" i="10"/>
  <c r="AZ87" i="10" s="1"/>
  <c r="BA25" i="10"/>
  <c r="BA87" i="10" s="1"/>
  <c r="BB25" i="10"/>
  <c r="BB87" i="10" s="1"/>
  <c r="BC25" i="10"/>
  <c r="BC87" i="10" s="1"/>
  <c r="BE25" i="10"/>
  <c r="BE87" i="10" s="1"/>
  <c r="BF25" i="10"/>
  <c r="BF87" i="10" s="1"/>
  <c r="BG25" i="10"/>
  <c r="BG87" i="10" s="1"/>
  <c r="BH25" i="10"/>
  <c r="BH87" i="10" s="1"/>
  <c r="BI25" i="10"/>
  <c r="BI87" i="10" s="1"/>
  <c r="BJ25" i="10"/>
  <c r="BJ87" i="10" s="1"/>
  <c r="BK25" i="10"/>
  <c r="BK87" i="10" s="1"/>
  <c r="BL25" i="10"/>
  <c r="BL87" i="10" s="1"/>
  <c r="BM25" i="10"/>
  <c r="BM87" i="10" s="1"/>
  <c r="BN25" i="10"/>
  <c r="BN87" i="10" s="1"/>
  <c r="BO25" i="10"/>
  <c r="BO87" i="10" s="1"/>
  <c r="BQ25" i="10"/>
  <c r="BQ87" i="10" s="1"/>
  <c r="BR25" i="10"/>
  <c r="BR87" i="10" s="1"/>
  <c r="BS25" i="10"/>
  <c r="BS87" i="10" s="1"/>
  <c r="BT25" i="10"/>
  <c r="BT87" i="10" s="1"/>
  <c r="BU25" i="10"/>
  <c r="BU87" i="10" s="1"/>
  <c r="BV25" i="10"/>
  <c r="BV87" i="10" s="1"/>
  <c r="BW25" i="10"/>
  <c r="BW87" i="10" s="1"/>
  <c r="BY25" i="10"/>
  <c r="BY87" i="10" s="1"/>
  <c r="BZ25" i="10"/>
  <c r="BZ87" i="10" s="1"/>
  <c r="CA25" i="10"/>
  <c r="CA87" i="10" s="1"/>
  <c r="CB25" i="10"/>
  <c r="CB87" i="10" s="1"/>
  <c r="CC25" i="10"/>
  <c r="CC87" i="10" s="1"/>
  <c r="CD25" i="10"/>
  <c r="CD87" i="10" s="1"/>
  <c r="CE25" i="10"/>
  <c r="CE87" i="10" s="1"/>
  <c r="CH25" i="10"/>
  <c r="CH87" i="10" s="1"/>
  <c r="CI25" i="10"/>
  <c r="CI87" i="10" s="1"/>
  <c r="CK25" i="10"/>
  <c r="CK87" i="10" s="1"/>
  <c r="CN25" i="10"/>
  <c r="CN87" i="10" s="1"/>
  <c r="CO25" i="10"/>
  <c r="CO87" i="10" s="1"/>
  <c r="CQ25" i="10"/>
  <c r="CQ87" i="10" s="1"/>
  <c r="CR25" i="10"/>
  <c r="CR87" i="10" s="1"/>
  <c r="CU25" i="10"/>
  <c r="CU87" i="10" s="1"/>
  <c r="CW25" i="10"/>
  <c r="CW87" i="10" s="1"/>
  <c r="CX25" i="10"/>
  <c r="CX87" i="10" s="1"/>
  <c r="CZ25" i="10"/>
  <c r="CZ87" i="10" s="1"/>
  <c r="DB25" i="10"/>
  <c r="DB87" i="10" s="1"/>
  <c r="DC25" i="10"/>
  <c r="DC87" i="10" s="1"/>
  <c r="DE25" i="10"/>
  <c r="DE87" i="10" s="1"/>
  <c r="DF25" i="10"/>
  <c r="DF87" i="10" s="1"/>
  <c r="DH25" i="10"/>
  <c r="DH87" i="10" s="1"/>
  <c r="DJ25" i="10"/>
  <c r="DJ87" i="10" s="1"/>
  <c r="DL25" i="10"/>
  <c r="DL87" i="10" s="1"/>
  <c r="DM25" i="10"/>
  <c r="DM87" i="10" s="1"/>
  <c r="DO25" i="10"/>
  <c r="DO87" i="10" s="1"/>
  <c r="DP25" i="10"/>
  <c r="DP87" i="10" s="1"/>
  <c r="DS25" i="10"/>
  <c r="DS87" i="10" s="1"/>
  <c r="DT25" i="10"/>
  <c r="DT87" i="10" s="1"/>
  <c r="DX25" i="10"/>
  <c r="DX87" i="10" s="1"/>
  <c r="DZ25" i="10"/>
  <c r="DZ87" i="10" s="1"/>
  <c r="ED25" i="10"/>
  <c r="ED87" i="10" s="1"/>
  <c r="EE25" i="10"/>
  <c r="EE87" i="10" s="1"/>
  <c r="EG25" i="10"/>
  <c r="EG87" i="10" s="1"/>
  <c r="EJ25" i="10"/>
  <c r="EJ87" i="10" s="1"/>
  <c r="EL25" i="10"/>
  <c r="EL87" i="10" s="1"/>
  <c r="EP25" i="10"/>
  <c r="EP87" i="10" s="1"/>
  <c r="EQ25" i="10"/>
  <c r="EQ87" i="10" s="1"/>
  <c r="ES25" i="10"/>
  <c r="ES87" i="10" s="1"/>
  <c r="EV25" i="10"/>
  <c r="EV87" i="10" s="1"/>
  <c r="EW25" i="10"/>
  <c r="EW87" i="10" s="1"/>
  <c r="EZ25" i="10"/>
  <c r="EZ87" i="10" s="1"/>
  <c r="FC25" i="10"/>
  <c r="FC87" i="10" s="1"/>
  <c r="FD25" i="10"/>
  <c r="FD87" i="10" s="1"/>
  <c r="FE25" i="10"/>
  <c r="FE87" i="10" s="1"/>
  <c r="FG25" i="10"/>
  <c r="FG87" i="10" s="1"/>
  <c r="FI25" i="10"/>
  <c r="FI87" i="10" s="1"/>
  <c r="FJ25" i="10"/>
  <c r="FJ87" i="10" s="1"/>
  <c r="FL25" i="10"/>
  <c r="FL87" i="10" s="1"/>
  <c r="FM25" i="10"/>
  <c r="FM87" i="10" s="1"/>
  <c r="FO25" i="10"/>
  <c r="FO87" i="10" s="1"/>
  <c r="FP25" i="10"/>
  <c r="FP87" i="10" s="1"/>
  <c r="FR25" i="10"/>
  <c r="FR87" i="10" s="1"/>
  <c r="FT25" i="10"/>
  <c r="FT87" i="10" s="1"/>
  <c r="FU25" i="10"/>
  <c r="FU87" i="10" s="1"/>
  <c r="FW25" i="10"/>
  <c r="FW87" i="10" s="1"/>
  <c r="FX25" i="10"/>
  <c r="FX87" i="10" s="1"/>
  <c r="FZ25" i="10"/>
  <c r="FZ87" i="10" s="1"/>
  <c r="GA25" i="10"/>
  <c r="GA87" i="10" s="1"/>
  <c r="GD25" i="10"/>
  <c r="GD87" i="10" s="1"/>
  <c r="GF25" i="10"/>
  <c r="GF87" i="10" s="1"/>
  <c r="GG25" i="10"/>
  <c r="GG87" i="10" s="1"/>
  <c r="GI25" i="10"/>
  <c r="GI87" i="10" s="1"/>
  <c r="GJ25" i="10"/>
  <c r="GJ87" i="10" s="1"/>
  <c r="GL25" i="10"/>
  <c r="GL87" i="10" s="1"/>
  <c r="GM25" i="10"/>
  <c r="GM87" i="10" s="1"/>
  <c r="GO25" i="10"/>
  <c r="GO87" i="10" s="1"/>
  <c r="F26" i="10"/>
  <c r="H26" i="10"/>
  <c r="J26" i="10"/>
  <c r="K26" i="10"/>
  <c r="M26" i="10"/>
  <c r="N26" i="10"/>
  <c r="P26" i="10"/>
  <c r="R26" i="10"/>
  <c r="T26" i="10"/>
  <c r="V26" i="10"/>
  <c r="W26" i="10"/>
  <c r="X26" i="10"/>
  <c r="Z26" i="10"/>
  <c r="AA26" i="10"/>
  <c r="AD26" i="10"/>
  <c r="AE26" i="10"/>
  <c r="AG26" i="10"/>
  <c r="AI26" i="10"/>
  <c r="L42" i="10"/>
  <c r="M42" i="10"/>
  <c r="N42" i="10"/>
  <c r="O42" i="10"/>
  <c r="P42" i="10"/>
  <c r="R42" i="10"/>
  <c r="S42" i="10"/>
  <c r="T42" i="10"/>
  <c r="U42" i="10"/>
  <c r="V42" i="10"/>
  <c r="W42" i="10"/>
  <c r="X42" i="10"/>
  <c r="Y42" i="10"/>
  <c r="Z42" i="10"/>
  <c r="AA42" i="10"/>
  <c r="AC42" i="10"/>
  <c r="AD42" i="10"/>
  <c r="AE42" i="10"/>
  <c r="AF42" i="10"/>
  <c r="AG42" i="10"/>
  <c r="AH42" i="10"/>
  <c r="AI42" i="10"/>
  <c r="AJ42" i="10"/>
  <c r="AK42" i="10"/>
  <c r="AL42" i="10"/>
  <c r="AM42" i="10"/>
  <c r="AN42" i="10"/>
  <c r="AP42" i="10"/>
  <c r="AQ42" i="10"/>
  <c r="AR42" i="10"/>
  <c r="AS42" i="10"/>
  <c r="AT42" i="10"/>
  <c r="AU42" i="10"/>
  <c r="AV42" i="10"/>
  <c r="AW42" i="10"/>
  <c r="AX42" i="10"/>
  <c r="AY42" i="10"/>
  <c r="AZ42" i="10"/>
  <c r="BA42" i="10"/>
  <c r="BB42" i="10"/>
  <c r="BC42" i="10"/>
  <c r="BE42" i="10"/>
  <c r="BF42" i="10"/>
  <c r="BG42" i="10"/>
  <c r="BH42" i="10"/>
  <c r="BI42" i="10"/>
  <c r="BJ42" i="10"/>
  <c r="BK42" i="10"/>
  <c r="BL42" i="10"/>
  <c r="BM42" i="10"/>
  <c r="BN42" i="10"/>
  <c r="BO42" i="10"/>
  <c r="BQ42" i="10"/>
  <c r="BR42" i="10"/>
  <c r="BS42" i="10"/>
  <c r="BT42" i="10"/>
  <c r="BU42" i="10"/>
  <c r="BV42" i="10"/>
  <c r="BW42" i="10"/>
  <c r="BY42" i="10"/>
  <c r="BZ42" i="10"/>
  <c r="CA42" i="10"/>
  <c r="CB42" i="10"/>
  <c r="CC42" i="10"/>
  <c r="CD42" i="10"/>
  <c r="CE42" i="10"/>
  <c r="CF42" i="10"/>
  <c r="CH42" i="10"/>
  <c r="CI42" i="10"/>
  <c r="CJ42" i="10"/>
  <c r="CK42" i="10"/>
  <c r="CL42" i="10"/>
  <c r="CN42" i="10"/>
  <c r="CO42" i="10"/>
  <c r="CP42" i="10"/>
  <c r="CQ42" i="10"/>
  <c r="CR42" i="10"/>
  <c r="CS42" i="10"/>
  <c r="CU42" i="10"/>
  <c r="CV42" i="10"/>
  <c r="CW42" i="10"/>
  <c r="CX42" i="10"/>
  <c r="CY42" i="10"/>
  <c r="CZ42" i="10"/>
  <c r="DA42" i="10"/>
  <c r="DB42" i="10"/>
  <c r="DC42" i="10"/>
  <c r="DD42" i="10"/>
  <c r="DE42" i="10"/>
  <c r="DF42" i="10"/>
  <c r="DG42" i="10"/>
  <c r="DH42" i="10"/>
  <c r="DJ42" i="10"/>
  <c r="DK42" i="10"/>
  <c r="DL42" i="10"/>
  <c r="DM42" i="10"/>
  <c r="DN42" i="10"/>
  <c r="DO42" i="10"/>
  <c r="DP42" i="10"/>
  <c r="DR42" i="10"/>
  <c r="DS42" i="10"/>
  <c r="DT42" i="10"/>
  <c r="DU42" i="10"/>
  <c r="DX42" i="10"/>
  <c r="DY42" i="10"/>
  <c r="DZ42" i="10"/>
  <c r="EA42" i="10"/>
  <c r="ED42" i="10"/>
  <c r="EE42" i="10"/>
  <c r="EF42" i="10"/>
  <c r="EG42" i="10"/>
  <c r="EJ42" i="10"/>
  <c r="EK42" i="10"/>
  <c r="EL42" i="10"/>
  <c r="EM42" i="10"/>
  <c r="EP42" i="10"/>
  <c r="EQ42" i="10"/>
  <c r="ER42" i="10"/>
  <c r="ES42" i="10"/>
  <c r="EV42" i="10"/>
  <c r="EW42" i="10"/>
  <c r="EY42" i="10"/>
  <c r="EZ42" i="10"/>
  <c r="FA42" i="10"/>
  <c r="FC42" i="10"/>
  <c r="FD42" i="10"/>
  <c r="FE42" i="10"/>
  <c r="FF42" i="10"/>
  <c r="FG42" i="10"/>
  <c r="FH42" i="10"/>
  <c r="FI42" i="10"/>
  <c r="FJ42" i="10"/>
  <c r="FK42" i="10"/>
  <c r="FL42" i="10"/>
  <c r="FM42" i="10"/>
  <c r="FN42" i="10"/>
  <c r="FO42" i="10"/>
  <c r="FP42" i="10"/>
  <c r="FQ42" i="10"/>
  <c r="FR42" i="10"/>
  <c r="FS42" i="10"/>
  <c r="FT42" i="10"/>
  <c r="FU42" i="10"/>
  <c r="FV42" i="10"/>
  <c r="FW42" i="10"/>
  <c r="FX42" i="10"/>
  <c r="FY42" i="10"/>
  <c r="FZ42" i="10"/>
  <c r="GA42" i="10"/>
  <c r="GB42" i="10"/>
  <c r="GD42" i="10"/>
  <c r="GE42" i="10"/>
  <c r="GF42" i="10"/>
  <c r="GG42" i="10"/>
  <c r="GH42" i="10"/>
  <c r="GI42" i="10"/>
  <c r="GJ42" i="10"/>
  <c r="GK42" i="10"/>
  <c r="GL42" i="10"/>
  <c r="GM42" i="10"/>
  <c r="GN42" i="10"/>
  <c r="GO42" i="10"/>
  <c r="F43" i="10"/>
  <c r="G43" i="10"/>
  <c r="H43" i="10"/>
  <c r="I43" i="10"/>
  <c r="J43" i="10"/>
  <c r="K43" i="10"/>
  <c r="L43" i="10"/>
  <c r="M43" i="10"/>
  <c r="N43" i="10"/>
  <c r="O43" i="10"/>
  <c r="P43" i="10"/>
  <c r="R43" i="10"/>
  <c r="S43" i="10"/>
  <c r="T43" i="10"/>
  <c r="U43" i="10"/>
  <c r="V43" i="10"/>
  <c r="W43" i="10"/>
  <c r="X43" i="10"/>
  <c r="Y43" i="10"/>
  <c r="Z43" i="10"/>
  <c r="AA43" i="10"/>
  <c r="AC43" i="10"/>
  <c r="AD43" i="10"/>
  <c r="AE43" i="10"/>
  <c r="AF43" i="10"/>
  <c r="AG43" i="10"/>
  <c r="AH43" i="10"/>
  <c r="AI43" i="10"/>
  <c r="AJ43" i="10"/>
  <c r="AK43" i="10"/>
  <c r="AL43" i="10"/>
  <c r="AM43" i="10"/>
  <c r="AN43" i="10"/>
  <c r="AP43" i="10"/>
  <c r="AQ43" i="10"/>
  <c r="AR43" i="10"/>
  <c r="AS43" i="10"/>
  <c r="AT43" i="10"/>
  <c r="AU43" i="10"/>
  <c r="AV43" i="10"/>
  <c r="AW43" i="10"/>
  <c r="AX43" i="10"/>
  <c r="AY43" i="10"/>
  <c r="AZ43" i="10"/>
  <c r="BA43" i="10"/>
  <c r="BB43" i="10"/>
  <c r="BC43" i="10"/>
  <c r="BE43" i="10"/>
  <c r="BF43" i="10"/>
  <c r="BG43" i="10"/>
  <c r="BH43" i="10"/>
  <c r="BI43" i="10"/>
  <c r="BJ43" i="10"/>
  <c r="BK43" i="10"/>
  <c r="BL43" i="10"/>
  <c r="BM43" i="10"/>
  <c r="BN43" i="10"/>
  <c r="BO43" i="10"/>
  <c r="BQ43" i="10"/>
  <c r="BR43" i="10"/>
  <c r="BS43" i="10"/>
  <c r="BT43" i="10"/>
  <c r="BU43" i="10"/>
  <c r="BV43" i="10"/>
  <c r="BW43" i="10"/>
  <c r="BY43" i="10"/>
  <c r="BZ43" i="10"/>
  <c r="CA43" i="10"/>
  <c r="CB43" i="10"/>
  <c r="CC43" i="10"/>
  <c r="CD43" i="10"/>
  <c r="CE43" i="10"/>
  <c r="CF43" i="10"/>
  <c r="CH43" i="10"/>
  <c r="CI43" i="10"/>
  <c r="CJ43" i="10"/>
  <c r="CK43" i="10"/>
  <c r="CL43" i="10"/>
  <c r="CN43" i="10"/>
  <c r="CO43" i="10"/>
  <c r="CP43" i="10"/>
  <c r="CQ43" i="10"/>
  <c r="CR43" i="10"/>
  <c r="CS43" i="10"/>
  <c r="CU43" i="10"/>
  <c r="CV43" i="10"/>
  <c r="CW43" i="10"/>
  <c r="CX43" i="10"/>
  <c r="CY43" i="10"/>
  <c r="CZ43" i="10"/>
  <c r="DA43" i="10"/>
  <c r="DB43" i="10"/>
  <c r="DC43" i="10"/>
  <c r="DD43" i="10"/>
  <c r="DE43" i="10"/>
  <c r="DF43" i="10"/>
  <c r="DG43" i="10"/>
  <c r="DH43" i="10"/>
  <c r="DJ43" i="10"/>
  <c r="DK43" i="10"/>
  <c r="DL43" i="10"/>
  <c r="DM43" i="10"/>
  <c r="DN43" i="10"/>
  <c r="DO43" i="10"/>
  <c r="DP43" i="10"/>
  <c r="DR43" i="10"/>
  <c r="DS43" i="10"/>
  <c r="DT43" i="10"/>
  <c r="DU43" i="10"/>
  <c r="DX43" i="10"/>
  <c r="DY43" i="10"/>
  <c r="DZ43" i="10"/>
  <c r="EA43" i="10"/>
  <c r="ED43" i="10"/>
  <c r="EE43" i="10"/>
  <c r="EF43" i="10"/>
  <c r="EG43" i="10"/>
  <c r="EJ43" i="10"/>
  <c r="EK43" i="10"/>
  <c r="EL43" i="10"/>
  <c r="EM43" i="10"/>
  <c r="EP43" i="10"/>
  <c r="EQ43" i="10"/>
  <c r="ER43" i="10"/>
  <c r="ES43" i="10"/>
  <c r="EV43" i="10"/>
  <c r="EW43" i="10"/>
  <c r="EY43" i="10"/>
  <c r="EZ43" i="10"/>
  <c r="FA43" i="10"/>
  <c r="FC43" i="10"/>
  <c r="FD43" i="10"/>
  <c r="FE43" i="10"/>
  <c r="FF43" i="10"/>
  <c r="FG43" i="10"/>
  <c r="FH43" i="10"/>
  <c r="FI43" i="10"/>
  <c r="FJ43" i="10"/>
  <c r="FK43" i="10"/>
  <c r="FL43" i="10"/>
  <c r="FM43" i="10"/>
  <c r="FN43" i="10"/>
  <c r="FO43" i="10"/>
  <c r="FP43" i="10"/>
  <c r="FQ43" i="10"/>
  <c r="FR43" i="10"/>
  <c r="FS43" i="10"/>
  <c r="FT43" i="10"/>
  <c r="FU43" i="10"/>
  <c r="FV43" i="10"/>
  <c r="FW43" i="10"/>
  <c r="FX43" i="10"/>
  <c r="FY43" i="10"/>
  <c r="FZ43" i="10"/>
  <c r="GA43" i="10"/>
  <c r="GB43" i="10"/>
  <c r="GD43" i="10"/>
  <c r="GE43" i="10"/>
  <c r="GF43" i="10"/>
  <c r="GG43" i="10"/>
  <c r="GH43" i="10"/>
  <c r="GI43" i="10"/>
  <c r="GJ43" i="10"/>
  <c r="GK43" i="10"/>
  <c r="GL43" i="10"/>
  <c r="GM43" i="10"/>
  <c r="GN43" i="10"/>
  <c r="GO43" i="10"/>
  <c r="F44" i="10"/>
  <c r="G44" i="10"/>
  <c r="H44" i="10"/>
  <c r="I44" i="10"/>
  <c r="J44" i="10"/>
  <c r="K44" i="10"/>
  <c r="L44" i="10"/>
  <c r="M44" i="10"/>
  <c r="N44" i="10"/>
  <c r="O44" i="10"/>
  <c r="P44" i="10"/>
  <c r="R44" i="10"/>
  <c r="S44" i="10"/>
  <c r="T44" i="10"/>
  <c r="U44" i="10"/>
  <c r="V44" i="10"/>
  <c r="W44" i="10"/>
  <c r="X44" i="10"/>
  <c r="Y44" i="10"/>
  <c r="Z44" i="10"/>
  <c r="AA44" i="10"/>
  <c r="AC44" i="10"/>
  <c r="AD44" i="10"/>
  <c r="AE44" i="10"/>
  <c r="AF44" i="10"/>
  <c r="AG44" i="10"/>
  <c r="AH44" i="10"/>
  <c r="AI44" i="10"/>
  <c r="AJ44" i="10"/>
  <c r="AK44" i="10"/>
  <c r="AL44" i="10"/>
  <c r="AM44" i="10"/>
  <c r="AN44" i="10"/>
  <c r="AP44" i="10"/>
  <c r="AQ44" i="10"/>
  <c r="AR44" i="10"/>
  <c r="AS44" i="10"/>
  <c r="AT44" i="10"/>
  <c r="AU44" i="10"/>
  <c r="AV44" i="10"/>
  <c r="AW44" i="10"/>
  <c r="AX44" i="10"/>
  <c r="AY44" i="10"/>
  <c r="AZ44" i="10"/>
  <c r="BA44" i="10"/>
  <c r="BB44" i="10"/>
  <c r="BC44" i="10"/>
  <c r="BE44" i="10"/>
  <c r="BF44" i="10"/>
  <c r="BG44" i="10"/>
  <c r="BH44" i="10"/>
  <c r="BI44" i="10"/>
  <c r="BJ44" i="10"/>
  <c r="BK44" i="10"/>
  <c r="BL44" i="10"/>
  <c r="BM44" i="10"/>
  <c r="BN44" i="10"/>
  <c r="BO44" i="10"/>
  <c r="BQ44" i="10"/>
  <c r="BR44" i="10"/>
  <c r="BS44" i="10"/>
  <c r="BT44" i="10"/>
  <c r="BU44" i="10"/>
  <c r="BV44" i="10"/>
  <c r="BW44" i="10"/>
  <c r="BY44" i="10"/>
  <c r="BZ44" i="10"/>
  <c r="CA44" i="10"/>
  <c r="CB44" i="10"/>
  <c r="CC44" i="10"/>
  <c r="CD44" i="10"/>
  <c r="CE44" i="10"/>
  <c r="CF44" i="10"/>
  <c r="CH44" i="10"/>
  <c r="CI44" i="10"/>
  <c r="CJ44" i="10"/>
  <c r="CK44" i="10"/>
  <c r="CL44" i="10"/>
  <c r="CN44" i="10"/>
  <c r="CO44" i="10"/>
  <c r="CP44" i="10"/>
  <c r="CQ44" i="10"/>
  <c r="CR44" i="10"/>
  <c r="CS44" i="10"/>
  <c r="CU44" i="10"/>
  <c r="CV44" i="10"/>
  <c r="CW44" i="10"/>
  <c r="CX44" i="10"/>
  <c r="CY44" i="10"/>
  <c r="CZ44" i="10"/>
  <c r="DA44" i="10"/>
  <c r="DB44" i="10"/>
  <c r="DC44" i="10"/>
  <c r="DD44" i="10"/>
  <c r="DE44" i="10"/>
  <c r="DF44" i="10"/>
  <c r="DG44" i="10"/>
  <c r="DH44" i="10"/>
  <c r="DJ44" i="10"/>
  <c r="DK44" i="10"/>
  <c r="DL44" i="10"/>
  <c r="DM44" i="10"/>
  <c r="DN44" i="10"/>
  <c r="DO44" i="10"/>
  <c r="DP44" i="10"/>
  <c r="DR44" i="10"/>
  <c r="DS44" i="10"/>
  <c r="DT44" i="10"/>
  <c r="DU44" i="10"/>
  <c r="DX44" i="10"/>
  <c r="DY44" i="10"/>
  <c r="DZ44" i="10"/>
  <c r="EA44" i="10"/>
  <c r="ED44" i="10"/>
  <c r="EE44" i="10"/>
  <c r="EF44" i="10"/>
  <c r="EG44" i="10"/>
  <c r="EJ44" i="10"/>
  <c r="EK44" i="10"/>
  <c r="EL44" i="10"/>
  <c r="EM44" i="10"/>
  <c r="EP44" i="10"/>
  <c r="EQ44" i="10"/>
  <c r="ER44" i="10"/>
  <c r="ES44" i="10"/>
  <c r="EV44" i="10"/>
  <c r="EW44" i="10"/>
  <c r="EY44" i="10"/>
  <c r="EZ44" i="10"/>
  <c r="FA44" i="10"/>
  <c r="FC44" i="10"/>
  <c r="FD44" i="10"/>
  <c r="FE44" i="10"/>
  <c r="FF44" i="10"/>
  <c r="FG44" i="10"/>
  <c r="FH44" i="10"/>
  <c r="FI44" i="10"/>
  <c r="FJ44" i="10"/>
  <c r="FK44" i="10"/>
  <c r="FL44" i="10"/>
  <c r="FM44" i="10"/>
  <c r="FN44" i="10"/>
  <c r="FO44" i="10"/>
  <c r="FP44" i="10"/>
  <c r="FQ44" i="10"/>
  <c r="FR44" i="10"/>
  <c r="FS44" i="10"/>
  <c r="FT44" i="10"/>
  <c r="FU44" i="10"/>
  <c r="FV44" i="10"/>
  <c r="FW44" i="10"/>
  <c r="FX44" i="10"/>
  <c r="FY44" i="10"/>
  <c r="FZ44" i="10"/>
  <c r="GA44" i="10"/>
  <c r="GB44" i="10"/>
  <c r="GD44" i="10"/>
  <c r="GE44" i="10"/>
  <c r="GF44" i="10"/>
  <c r="GG44" i="10"/>
  <c r="GH44" i="10"/>
  <c r="GI44" i="10"/>
  <c r="GJ44" i="10"/>
  <c r="GK44" i="10"/>
  <c r="GL44" i="10"/>
  <c r="GM44" i="10"/>
  <c r="GN44" i="10"/>
  <c r="GO44" i="10"/>
  <c r="F45" i="10"/>
  <c r="G45" i="10"/>
  <c r="H45" i="10"/>
  <c r="I45" i="10"/>
  <c r="J45" i="10"/>
  <c r="K45" i="10"/>
  <c r="L45" i="10"/>
  <c r="M45" i="10"/>
  <c r="N45" i="10"/>
  <c r="O45" i="10"/>
  <c r="P45" i="10"/>
  <c r="R45" i="10"/>
  <c r="S45" i="10"/>
  <c r="T45" i="10"/>
  <c r="U45" i="10"/>
  <c r="V45" i="10"/>
  <c r="W45" i="10"/>
  <c r="X45" i="10"/>
  <c r="Y45" i="10"/>
  <c r="Z45" i="10"/>
  <c r="AA45" i="10"/>
  <c r="AC45" i="10"/>
  <c r="AD45" i="10"/>
  <c r="AE45" i="10"/>
  <c r="AF45" i="10"/>
  <c r="AG45" i="10"/>
  <c r="AH45" i="10"/>
  <c r="AI45" i="10"/>
  <c r="AJ45" i="10"/>
  <c r="AK45" i="10"/>
  <c r="AL45" i="10"/>
  <c r="AM45" i="10"/>
  <c r="AN45" i="10"/>
  <c r="AP45" i="10"/>
  <c r="AQ45" i="10"/>
  <c r="AR45" i="10"/>
  <c r="AS45" i="10"/>
  <c r="AT45" i="10"/>
  <c r="AU45" i="10"/>
  <c r="AV45" i="10"/>
  <c r="AW45" i="10"/>
  <c r="AX45" i="10"/>
  <c r="AY45" i="10"/>
  <c r="AZ45" i="10"/>
  <c r="BA45" i="10"/>
  <c r="BB45" i="10"/>
  <c r="BC45" i="10"/>
  <c r="BE45" i="10"/>
  <c r="BF45" i="10"/>
  <c r="BG45" i="10"/>
  <c r="BH45" i="10"/>
  <c r="BI45" i="10"/>
  <c r="BJ45" i="10"/>
  <c r="BK45" i="10"/>
  <c r="BL45" i="10"/>
  <c r="BM45" i="10"/>
  <c r="BN45" i="10"/>
  <c r="BO45" i="10"/>
  <c r="BQ45" i="10"/>
  <c r="BR45" i="10"/>
  <c r="BS45" i="10"/>
  <c r="BT45" i="10"/>
  <c r="BU45" i="10"/>
  <c r="BV45" i="10"/>
  <c r="BW45" i="10"/>
  <c r="BY45" i="10"/>
  <c r="BZ45" i="10"/>
  <c r="CA45" i="10"/>
  <c r="CB45" i="10"/>
  <c r="CC45" i="10"/>
  <c r="CD45" i="10"/>
  <c r="CE45" i="10"/>
  <c r="CF45" i="10"/>
  <c r="CH45" i="10"/>
  <c r="CI45" i="10"/>
  <c r="CJ45" i="10"/>
  <c r="CK45" i="10"/>
  <c r="CL45" i="10"/>
  <c r="CN45" i="10"/>
  <c r="CO45" i="10"/>
  <c r="CP45" i="10"/>
  <c r="CQ45" i="10"/>
  <c r="CR45" i="10"/>
  <c r="CS45" i="10"/>
  <c r="CU45" i="10"/>
  <c r="CV45" i="10"/>
  <c r="CW45" i="10"/>
  <c r="CX45" i="10"/>
  <c r="CY45" i="10"/>
  <c r="CZ45" i="10"/>
  <c r="DA45" i="10"/>
  <c r="DB45" i="10"/>
  <c r="DC45" i="10"/>
  <c r="DD45" i="10"/>
  <c r="DE45" i="10"/>
  <c r="DF45" i="10"/>
  <c r="DG45" i="10"/>
  <c r="DH45" i="10"/>
  <c r="DJ45" i="10"/>
  <c r="DK45" i="10"/>
  <c r="DL45" i="10"/>
  <c r="DM45" i="10"/>
  <c r="DN45" i="10"/>
  <c r="DO45" i="10"/>
  <c r="DP45" i="10"/>
  <c r="DR45" i="10"/>
  <c r="DS45" i="10"/>
  <c r="DT45" i="10"/>
  <c r="DU45" i="10"/>
  <c r="DX45" i="10"/>
  <c r="DY45" i="10"/>
  <c r="DZ45" i="10"/>
  <c r="EA45" i="10"/>
  <c r="ED45" i="10"/>
  <c r="EE45" i="10"/>
  <c r="EF45" i="10"/>
  <c r="EG45" i="10"/>
  <c r="EJ45" i="10"/>
  <c r="EK45" i="10"/>
  <c r="EL45" i="10"/>
  <c r="EM45" i="10"/>
  <c r="EP45" i="10"/>
  <c r="EQ45" i="10"/>
  <c r="ER45" i="10"/>
  <c r="ES45" i="10"/>
  <c r="EV45" i="10"/>
  <c r="EW45" i="10"/>
  <c r="EY45" i="10"/>
  <c r="EZ45" i="10"/>
  <c r="FA45" i="10"/>
  <c r="FC45" i="10"/>
  <c r="FD45" i="10"/>
  <c r="FE45" i="10"/>
  <c r="FF45" i="10"/>
  <c r="FG45" i="10"/>
  <c r="FH45" i="10"/>
  <c r="FI45" i="10"/>
  <c r="FJ45" i="10"/>
  <c r="FK45" i="10"/>
  <c r="FL45" i="10"/>
  <c r="FM45" i="10"/>
  <c r="FN45" i="10"/>
  <c r="FO45" i="10"/>
  <c r="FP45" i="10"/>
  <c r="FQ45" i="10"/>
  <c r="FR45" i="10"/>
  <c r="FS45" i="10"/>
  <c r="FT45" i="10"/>
  <c r="FU45" i="10"/>
  <c r="FV45" i="10"/>
  <c r="FW45" i="10"/>
  <c r="FX45" i="10"/>
  <c r="FY45" i="10"/>
  <c r="FZ45" i="10"/>
  <c r="GA45" i="10"/>
  <c r="GB45" i="10"/>
  <c r="GD45" i="10"/>
  <c r="GE45" i="10"/>
  <c r="GF45" i="10"/>
  <c r="GG45" i="10"/>
  <c r="GH45" i="10"/>
  <c r="GI45" i="10"/>
  <c r="GJ45" i="10"/>
  <c r="GK45" i="10"/>
  <c r="GL45" i="10"/>
  <c r="GM45" i="10"/>
  <c r="GN45" i="10"/>
  <c r="GO45" i="10"/>
  <c r="F46" i="10"/>
  <c r="G46" i="10"/>
  <c r="H46" i="10"/>
  <c r="I46" i="10"/>
  <c r="J46" i="10"/>
  <c r="K46" i="10"/>
  <c r="L46" i="10"/>
  <c r="M46" i="10"/>
  <c r="N46" i="10"/>
  <c r="O46" i="10"/>
  <c r="P46" i="10"/>
  <c r="R46" i="10"/>
  <c r="S46" i="10"/>
  <c r="T46" i="10"/>
  <c r="U46" i="10"/>
  <c r="V46" i="10"/>
  <c r="W46" i="10"/>
  <c r="X46" i="10"/>
  <c r="Y46" i="10"/>
  <c r="Z46" i="10"/>
  <c r="AA46" i="10"/>
  <c r="AC46" i="10"/>
  <c r="AD46" i="10"/>
  <c r="AE46" i="10"/>
  <c r="AF46" i="10"/>
  <c r="AG46" i="10"/>
  <c r="AH46" i="10"/>
  <c r="AI46" i="10"/>
  <c r="AJ46" i="10"/>
  <c r="AK46" i="10"/>
  <c r="AL46" i="10"/>
  <c r="AM46" i="10"/>
  <c r="AN46" i="10"/>
  <c r="AP46" i="10"/>
  <c r="AQ46" i="10"/>
  <c r="AR46" i="10"/>
  <c r="AS46" i="10"/>
  <c r="AT46" i="10"/>
  <c r="AU46" i="10"/>
  <c r="AV46" i="10"/>
  <c r="AW46" i="10"/>
  <c r="AX46" i="10"/>
  <c r="AY46" i="10"/>
  <c r="AZ46" i="10"/>
  <c r="BA46" i="10"/>
  <c r="BB46" i="10"/>
  <c r="BC46" i="10"/>
  <c r="BE46" i="10"/>
  <c r="BF46" i="10"/>
  <c r="BG46" i="10"/>
  <c r="BH46" i="10"/>
  <c r="BI46" i="10"/>
  <c r="BJ46" i="10"/>
  <c r="BK46" i="10"/>
  <c r="BL46" i="10"/>
  <c r="BM46" i="10"/>
  <c r="BN46" i="10"/>
  <c r="BO46" i="10"/>
  <c r="BQ46" i="10"/>
  <c r="BR46" i="10"/>
  <c r="BS46" i="10"/>
  <c r="BT46" i="10"/>
  <c r="BU46" i="10"/>
  <c r="BV46" i="10"/>
  <c r="BW46" i="10"/>
  <c r="BY46" i="10"/>
  <c r="BZ46" i="10"/>
  <c r="CA46" i="10"/>
  <c r="CB46" i="10"/>
  <c r="CC46" i="10"/>
  <c r="CD46" i="10"/>
  <c r="CE46" i="10"/>
  <c r="CF46" i="10"/>
  <c r="CH46" i="10"/>
  <c r="CI46" i="10"/>
  <c r="CJ46" i="10"/>
  <c r="CK46" i="10"/>
  <c r="CL46" i="10"/>
  <c r="CN46" i="10"/>
  <c r="CO46" i="10"/>
  <c r="CP46" i="10"/>
  <c r="CQ46" i="10"/>
  <c r="CR46" i="10"/>
  <c r="CS46" i="10"/>
  <c r="CU46" i="10"/>
  <c r="CV46" i="10"/>
  <c r="CW46" i="10"/>
  <c r="CX46" i="10"/>
  <c r="CY46" i="10"/>
  <c r="CZ46" i="10"/>
  <c r="DA46" i="10"/>
  <c r="DB46" i="10"/>
  <c r="DC46" i="10"/>
  <c r="DD46" i="10"/>
  <c r="DE46" i="10"/>
  <c r="DF46" i="10"/>
  <c r="DG46" i="10"/>
  <c r="DH46" i="10"/>
  <c r="DJ46" i="10"/>
  <c r="DK46" i="10"/>
  <c r="DL46" i="10"/>
  <c r="DM46" i="10"/>
  <c r="DN46" i="10"/>
  <c r="DO46" i="10"/>
  <c r="DP46" i="10"/>
  <c r="DR46" i="10"/>
  <c r="DS46" i="10"/>
  <c r="DT46" i="10"/>
  <c r="DU46" i="10"/>
  <c r="DX46" i="10"/>
  <c r="DY46" i="10"/>
  <c r="DZ46" i="10"/>
  <c r="EA46" i="10"/>
  <c r="ED46" i="10"/>
  <c r="EE46" i="10"/>
  <c r="EF46" i="10"/>
  <c r="EG46" i="10"/>
  <c r="EJ46" i="10"/>
  <c r="EK46" i="10"/>
  <c r="EL46" i="10"/>
  <c r="EM46" i="10"/>
  <c r="EP46" i="10"/>
  <c r="EQ46" i="10"/>
  <c r="ER46" i="10"/>
  <c r="ES46" i="10"/>
  <c r="EV46" i="10"/>
  <c r="EW46" i="10"/>
  <c r="EY46" i="10"/>
  <c r="EZ46" i="10"/>
  <c r="FA46" i="10"/>
  <c r="FC46" i="10"/>
  <c r="FD46" i="10"/>
  <c r="FE46" i="10"/>
  <c r="FF46" i="10"/>
  <c r="FG46" i="10"/>
  <c r="FH46" i="10"/>
  <c r="FI46" i="10"/>
  <c r="FJ46" i="10"/>
  <c r="FK46" i="10"/>
  <c r="FL46" i="10"/>
  <c r="FM46" i="10"/>
  <c r="FN46" i="10"/>
  <c r="FO46" i="10"/>
  <c r="FP46" i="10"/>
  <c r="FQ46" i="10"/>
  <c r="FR46" i="10"/>
  <c r="FS46" i="10"/>
  <c r="FT46" i="10"/>
  <c r="FU46" i="10"/>
  <c r="FV46" i="10"/>
  <c r="FW46" i="10"/>
  <c r="FX46" i="10"/>
  <c r="FY46" i="10"/>
  <c r="FZ46" i="10"/>
  <c r="GA46" i="10"/>
  <c r="GB46" i="10"/>
  <c r="GD46" i="10"/>
  <c r="GE46" i="10"/>
  <c r="GF46" i="10"/>
  <c r="GG46" i="10"/>
  <c r="GH46" i="10"/>
  <c r="GI46" i="10"/>
  <c r="GJ46" i="10"/>
  <c r="GK46" i="10"/>
  <c r="GL46" i="10"/>
  <c r="GM46" i="10"/>
  <c r="GN46" i="10"/>
  <c r="GO46" i="10"/>
  <c r="F47" i="10"/>
  <c r="G47" i="10"/>
  <c r="H47" i="10"/>
  <c r="I47" i="10"/>
  <c r="J47" i="10"/>
  <c r="K47" i="10"/>
  <c r="L47" i="10"/>
  <c r="M47" i="10"/>
  <c r="N47" i="10"/>
  <c r="O47" i="10"/>
  <c r="P47" i="10"/>
  <c r="R47" i="10"/>
  <c r="S47" i="10"/>
  <c r="T47" i="10"/>
  <c r="U47" i="10"/>
  <c r="V47" i="10"/>
  <c r="W47" i="10"/>
  <c r="X47" i="10"/>
  <c r="Y47" i="10"/>
  <c r="Z47" i="10"/>
  <c r="AA47" i="10"/>
  <c r="AC47" i="10"/>
  <c r="AD47" i="10"/>
  <c r="AE47" i="10"/>
  <c r="AF47" i="10"/>
  <c r="AG47" i="10"/>
  <c r="AH47" i="10"/>
  <c r="AI47" i="10"/>
  <c r="AJ47" i="10"/>
  <c r="AK47" i="10"/>
  <c r="AL47" i="10"/>
  <c r="AM47" i="10"/>
  <c r="AN47" i="10"/>
  <c r="AP47" i="10"/>
  <c r="AQ47" i="10"/>
  <c r="AR47" i="10"/>
  <c r="AS47" i="10"/>
  <c r="AT47" i="10"/>
  <c r="AU47" i="10"/>
  <c r="AV47" i="10"/>
  <c r="AW47" i="10"/>
  <c r="AX47" i="10"/>
  <c r="AY47" i="10"/>
  <c r="AZ47" i="10"/>
  <c r="BA47" i="10"/>
  <c r="BB47" i="10"/>
  <c r="BC47" i="10"/>
  <c r="BE47" i="10"/>
  <c r="BF47" i="10"/>
  <c r="BG47" i="10"/>
  <c r="BH47" i="10"/>
  <c r="BI47" i="10"/>
  <c r="BJ47" i="10"/>
  <c r="BK47" i="10"/>
  <c r="BL47" i="10"/>
  <c r="BM47" i="10"/>
  <c r="BN47" i="10"/>
  <c r="BO47" i="10"/>
  <c r="BQ47" i="10"/>
  <c r="BR47" i="10"/>
  <c r="BS47" i="10"/>
  <c r="BT47" i="10"/>
  <c r="BU47" i="10"/>
  <c r="BV47" i="10"/>
  <c r="BW47" i="10"/>
  <c r="BY47" i="10"/>
  <c r="BZ47" i="10"/>
  <c r="CA47" i="10"/>
  <c r="CB47" i="10"/>
  <c r="CC47" i="10"/>
  <c r="CD47" i="10"/>
  <c r="CE47" i="10"/>
  <c r="CF47" i="10"/>
  <c r="CH47" i="10"/>
  <c r="CI47" i="10"/>
  <c r="CJ47" i="10"/>
  <c r="CK47" i="10"/>
  <c r="CL47" i="10"/>
  <c r="CN47" i="10"/>
  <c r="CO47" i="10"/>
  <c r="CP47" i="10"/>
  <c r="CQ47" i="10"/>
  <c r="CR47" i="10"/>
  <c r="CS47" i="10"/>
  <c r="CU47" i="10"/>
  <c r="CV47" i="10"/>
  <c r="CW47" i="10"/>
  <c r="CX47" i="10"/>
  <c r="CY47" i="10"/>
  <c r="CZ47" i="10"/>
  <c r="DA47" i="10"/>
  <c r="DB47" i="10"/>
  <c r="DC47" i="10"/>
  <c r="DD47" i="10"/>
  <c r="DE47" i="10"/>
  <c r="DF47" i="10"/>
  <c r="DG47" i="10"/>
  <c r="DH47" i="10"/>
  <c r="DJ47" i="10"/>
  <c r="DK47" i="10"/>
  <c r="DL47" i="10"/>
  <c r="DM47" i="10"/>
  <c r="DN47" i="10"/>
  <c r="DO47" i="10"/>
  <c r="DP47" i="10"/>
  <c r="DR47" i="10"/>
  <c r="DS47" i="10"/>
  <c r="DT47" i="10"/>
  <c r="DU47" i="10"/>
  <c r="DX47" i="10"/>
  <c r="DY47" i="10"/>
  <c r="DZ47" i="10"/>
  <c r="EA47" i="10"/>
  <c r="ED47" i="10"/>
  <c r="EE47" i="10"/>
  <c r="EF47" i="10"/>
  <c r="EG47" i="10"/>
  <c r="EJ47" i="10"/>
  <c r="EK47" i="10"/>
  <c r="EL47" i="10"/>
  <c r="EM47" i="10"/>
  <c r="EP47" i="10"/>
  <c r="EQ47" i="10"/>
  <c r="ER47" i="10"/>
  <c r="ES47" i="10"/>
  <c r="EV47" i="10"/>
  <c r="EW47" i="10"/>
  <c r="EY47" i="10"/>
  <c r="EZ47" i="10"/>
  <c r="FA47" i="10"/>
  <c r="FC47" i="10"/>
  <c r="FD47" i="10"/>
  <c r="FE47" i="10"/>
  <c r="FF47" i="10"/>
  <c r="FG47" i="10"/>
  <c r="FH47" i="10"/>
  <c r="FI47" i="10"/>
  <c r="FJ47" i="10"/>
  <c r="FK47" i="10"/>
  <c r="FL47" i="10"/>
  <c r="FM47" i="10"/>
  <c r="FN47" i="10"/>
  <c r="FO47" i="10"/>
  <c r="FP47" i="10"/>
  <c r="FQ47" i="10"/>
  <c r="FR47" i="10"/>
  <c r="FS47" i="10"/>
  <c r="FT47" i="10"/>
  <c r="FU47" i="10"/>
  <c r="FV47" i="10"/>
  <c r="FW47" i="10"/>
  <c r="FX47" i="10"/>
  <c r="FY47" i="10"/>
  <c r="FZ47" i="10"/>
  <c r="GA47" i="10"/>
  <c r="GB47" i="10"/>
  <c r="GD47" i="10"/>
  <c r="GE47" i="10"/>
  <c r="GF47" i="10"/>
  <c r="GG47" i="10"/>
  <c r="GH47" i="10"/>
  <c r="GI47" i="10"/>
  <c r="GJ47" i="10"/>
  <c r="GK47" i="10"/>
  <c r="GL47" i="10"/>
  <c r="GM47" i="10"/>
  <c r="GN47" i="10"/>
  <c r="GO47" i="10"/>
  <c r="F48" i="10"/>
  <c r="G48" i="10"/>
  <c r="H48" i="10"/>
  <c r="I48" i="10"/>
  <c r="J48" i="10"/>
  <c r="K48" i="10"/>
  <c r="L48" i="10"/>
  <c r="M48" i="10"/>
  <c r="N48" i="10"/>
  <c r="O48" i="10"/>
  <c r="P48" i="10"/>
  <c r="R48" i="10"/>
  <c r="S48" i="10"/>
  <c r="T48" i="10"/>
  <c r="U48" i="10"/>
  <c r="V48" i="10"/>
  <c r="W48" i="10"/>
  <c r="X48" i="10"/>
  <c r="Y48" i="10"/>
  <c r="Z48" i="10"/>
  <c r="AA48" i="10"/>
  <c r="AC48" i="10"/>
  <c r="AD48" i="10"/>
  <c r="AE48" i="10"/>
  <c r="AF48" i="10"/>
  <c r="AG48" i="10"/>
  <c r="AH48" i="10"/>
  <c r="AI48" i="10"/>
  <c r="AJ48" i="10"/>
  <c r="AK48" i="10"/>
  <c r="AL48" i="10"/>
  <c r="AM48" i="10"/>
  <c r="AN48" i="10"/>
  <c r="AP48" i="10"/>
  <c r="AQ48" i="10"/>
  <c r="AR48" i="10"/>
  <c r="AS48" i="10"/>
  <c r="AT48" i="10"/>
  <c r="AU48" i="10"/>
  <c r="AV48" i="10"/>
  <c r="AW48" i="10"/>
  <c r="AX48" i="10"/>
  <c r="AY48" i="10"/>
  <c r="AZ48" i="10"/>
  <c r="BA48" i="10"/>
  <c r="BB48" i="10"/>
  <c r="BC48" i="10"/>
  <c r="BE48" i="10"/>
  <c r="BF48" i="10"/>
  <c r="BG48" i="10"/>
  <c r="BH48" i="10"/>
  <c r="BI48" i="10"/>
  <c r="BJ48" i="10"/>
  <c r="BK48" i="10"/>
  <c r="BL48" i="10"/>
  <c r="BM48" i="10"/>
  <c r="BN48" i="10"/>
  <c r="BO48" i="10"/>
  <c r="BQ48" i="10"/>
  <c r="BR48" i="10"/>
  <c r="BS48" i="10"/>
  <c r="BT48" i="10"/>
  <c r="BU48" i="10"/>
  <c r="BV48" i="10"/>
  <c r="BW48" i="10"/>
  <c r="BY48" i="10"/>
  <c r="BZ48" i="10"/>
  <c r="CA48" i="10"/>
  <c r="CB48" i="10"/>
  <c r="CC48" i="10"/>
  <c r="CD48" i="10"/>
  <c r="CE48" i="10"/>
  <c r="CF48" i="10"/>
  <c r="CH48" i="10"/>
  <c r="CI48" i="10"/>
  <c r="CJ48" i="10"/>
  <c r="CK48" i="10"/>
  <c r="CL48" i="10"/>
  <c r="CN48" i="10"/>
  <c r="CO48" i="10"/>
  <c r="CP48" i="10"/>
  <c r="CQ48" i="10"/>
  <c r="CR48" i="10"/>
  <c r="CS48" i="10"/>
  <c r="CU48" i="10"/>
  <c r="CV48" i="10"/>
  <c r="CW48" i="10"/>
  <c r="CX48" i="10"/>
  <c r="CY48" i="10"/>
  <c r="CZ48" i="10"/>
  <c r="DA48" i="10"/>
  <c r="DB48" i="10"/>
  <c r="DC48" i="10"/>
  <c r="DD48" i="10"/>
  <c r="DE48" i="10"/>
  <c r="DF48" i="10"/>
  <c r="DG48" i="10"/>
  <c r="DH48" i="10"/>
  <c r="DJ48" i="10"/>
  <c r="DK48" i="10"/>
  <c r="DL48" i="10"/>
  <c r="DM48" i="10"/>
  <c r="DN48" i="10"/>
  <c r="DO48" i="10"/>
  <c r="DP48" i="10"/>
  <c r="DR48" i="10"/>
  <c r="DS48" i="10"/>
  <c r="DT48" i="10"/>
  <c r="DU48" i="10"/>
  <c r="DX48" i="10"/>
  <c r="DY48" i="10"/>
  <c r="DZ48" i="10"/>
  <c r="EA48" i="10"/>
  <c r="ED48" i="10"/>
  <c r="EE48" i="10"/>
  <c r="EF48" i="10"/>
  <c r="EG48" i="10"/>
  <c r="EJ48" i="10"/>
  <c r="EK48" i="10"/>
  <c r="EL48" i="10"/>
  <c r="EM48" i="10"/>
  <c r="EP48" i="10"/>
  <c r="EQ48" i="10"/>
  <c r="ER48" i="10"/>
  <c r="ES48" i="10"/>
  <c r="EV48" i="10"/>
  <c r="EW48" i="10"/>
  <c r="EY48" i="10"/>
  <c r="EZ48" i="10"/>
  <c r="FA48" i="10"/>
  <c r="FC48" i="10"/>
  <c r="FD48" i="10"/>
  <c r="FE48" i="10"/>
  <c r="FF48" i="10"/>
  <c r="FG48" i="10"/>
  <c r="FH48" i="10"/>
  <c r="FI48" i="10"/>
  <c r="FJ48" i="10"/>
  <c r="FK48" i="10"/>
  <c r="FL48" i="10"/>
  <c r="FM48" i="10"/>
  <c r="FN48" i="10"/>
  <c r="FO48" i="10"/>
  <c r="FP48" i="10"/>
  <c r="FQ48" i="10"/>
  <c r="FR48" i="10"/>
  <c r="FS48" i="10"/>
  <c r="FT48" i="10"/>
  <c r="FU48" i="10"/>
  <c r="FV48" i="10"/>
  <c r="FW48" i="10"/>
  <c r="FX48" i="10"/>
  <c r="FY48" i="10"/>
  <c r="FZ48" i="10"/>
  <c r="GA48" i="10"/>
  <c r="GB48" i="10"/>
  <c r="GD48" i="10"/>
  <c r="GE48" i="10"/>
  <c r="GF48" i="10"/>
  <c r="GG48" i="10"/>
  <c r="GH48" i="10"/>
  <c r="GI48" i="10"/>
  <c r="GJ48" i="10"/>
  <c r="GK48" i="10"/>
  <c r="GL48" i="10"/>
  <c r="GM48" i="10"/>
  <c r="GN48" i="10"/>
  <c r="GO48" i="10"/>
  <c r="F49" i="10"/>
  <c r="G49" i="10"/>
  <c r="H49" i="10"/>
  <c r="I49" i="10"/>
  <c r="J49" i="10"/>
  <c r="K49" i="10"/>
  <c r="L49" i="10"/>
  <c r="M49" i="10"/>
  <c r="N49" i="10"/>
  <c r="O49" i="10"/>
  <c r="P49" i="10"/>
  <c r="R49" i="10"/>
  <c r="S49" i="10"/>
  <c r="T49" i="10"/>
  <c r="U49" i="10"/>
  <c r="V49" i="10"/>
  <c r="W49" i="10"/>
  <c r="X49" i="10"/>
  <c r="Y49" i="10"/>
  <c r="Z49" i="10"/>
  <c r="AA49" i="10"/>
  <c r="AC49" i="10"/>
  <c r="AD49" i="10"/>
  <c r="AE49" i="10"/>
  <c r="AF49" i="10"/>
  <c r="AG49" i="10"/>
  <c r="AH49" i="10"/>
  <c r="AI49" i="10"/>
  <c r="AJ49" i="10"/>
  <c r="AK49" i="10"/>
  <c r="AL49" i="10"/>
  <c r="AM49" i="10"/>
  <c r="AN49" i="10"/>
  <c r="AP49" i="10"/>
  <c r="AQ49" i="10"/>
  <c r="AR49" i="10"/>
  <c r="AS49" i="10"/>
  <c r="AT49" i="10"/>
  <c r="AU49" i="10"/>
  <c r="AV49" i="10"/>
  <c r="AW49" i="10"/>
  <c r="AX49" i="10"/>
  <c r="AY49" i="10"/>
  <c r="AZ49" i="10"/>
  <c r="BA49" i="10"/>
  <c r="BB49" i="10"/>
  <c r="BC49" i="10"/>
  <c r="BE49" i="10"/>
  <c r="BF49" i="10"/>
  <c r="BG49" i="10"/>
  <c r="BH49" i="10"/>
  <c r="BI49" i="10"/>
  <c r="BJ49" i="10"/>
  <c r="BK49" i="10"/>
  <c r="BL49" i="10"/>
  <c r="BM49" i="10"/>
  <c r="BN49" i="10"/>
  <c r="BO49" i="10"/>
  <c r="BQ49" i="10"/>
  <c r="BR49" i="10"/>
  <c r="BS49" i="10"/>
  <c r="BT49" i="10"/>
  <c r="BU49" i="10"/>
  <c r="BV49" i="10"/>
  <c r="BW49" i="10"/>
  <c r="BY49" i="10"/>
  <c r="BZ49" i="10"/>
  <c r="CA49" i="10"/>
  <c r="CB49" i="10"/>
  <c r="CC49" i="10"/>
  <c r="CD49" i="10"/>
  <c r="CE49" i="10"/>
  <c r="CF49" i="10"/>
  <c r="CH49" i="10"/>
  <c r="CI49" i="10"/>
  <c r="CJ49" i="10"/>
  <c r="CK49" i="10"/>
  <c r="CL49" i="10"/>
  <c r="CN49" i="10"/>
  <c r="CO49" i="10"/>
  <c r="CP49" i="10"/>
  <c r="CQ49" i="10"/>
  <c r="CR49" i="10"/>
  <c r="CS49" i="10"/>
  <c r="CU49" i="10"/>
  <c r="CV49" i="10"/>
  <c r="CW49" i="10"/>
  <c r="CX49" i="10"/>
  <c r="CY49" i="10"/>
  <c r="CZ49" i="10"/>
  <c r="DA49" i="10"/>
  <c r="DB49" i="10"/>
  <c r="DC49" i="10"/>
  <c r="DD49" i="10"/>
  <c r="DE49" i="10"/>
  <c r="DF49" i="10"/>
  <c r="DG49" i="10"/>
  <c r="DH49" i="10"/>
  <c r="DJ49" i="10"/>
  <c r="DK49" i="10"/>
  <c r="DL49" i="10"/>
  <c r="DM49" i="10"/>
  <c r="DN49" i="10"/>
  <c r="DO49" i="10"/>
  <c r="DP49" i="10"/>
  <c r="DR49" i="10"/>
  <c r="DS49" i="10"/>
  <c r="DT49" i="10"/>
  <c r="DU49" i="10"/>
  <c r="DX49" i="10"/>
  <c r="DY49" i="10"/>
  <c r="DZ49" i="10"/>
  <c r="EA49" i="10"/>
  <c r="ED49" i="10"/>
  <c r="EE49" i="10"/>
  <c r="EF49" i="10"/>
  <c r="EG49" i="10"/>
  <c r="EJ49" i="10"/>
  <c r="EK49" i="10"/>
  <c r="EL49" i="10"/>
  <c r="EM49" i="10"/>
  <c r="EP49" i="10"/>
  <c r="EQ49" i="10"/>
  <c r="ER49" i="10"/>
  <c r="ES49" i="10"/>
  <c r="EV49" i="10"/>
  <c r="EW49" i="10"/>
  <c r="EY49" i="10"/>
  <c r="EZ49" i="10"/>
  <c r="FA49" i="10"/>
  <c r="FC49" i="10"/>
  <c r="FD49" i="10"/>
  <c r="FE49" i="10"/>
  <c r="FF49" i="10"/>
  <c r="FG49" i="10"/>
  <c r="FH49" i="10"/>
  <c r="FI49" i="10"/>
  <c r="FJ49" i="10"/>
  <c r="FK49" i="10"/>
  <c r="FL49" i="10"/>
  <c r="FM49" i="10"/>
  <c r="FN49" i="10"/>
  <c r="FO49" i="10"/>
  <c r="FP49" i="10"/>
  <c r="FQ49" i="10"/>
  <c r="FR49" i="10"/>
  <c r="FS49" i="10"/>
  <c r="FT49" i="10"/>
  <c r="FU49" i="10"/>
  <c r="FV49" i="10"/>
  <c r="FW49" i="10"/>
  <c r="FX49" i="10"/>
  <c r="FY49" i="10"/>
  <c r="FZ49" i="10"/>
  <c r="GA49" i="10"/>
  <c r="GB49" i="10"/>
  <c r="GD49" i="10"/>
  <c r="GE49" i="10"/>
  <c r="GF49" i="10"/>
  <c r="GG49" i="10"/>
  <c r="GH49" i="10"/>
  <c r="GI49" i="10"/>
  <c r="GJ49" i="10"/>
  <c r="GK49" i="10"/>
  <c r="GL49" i="10"/>
  <c r="GM49" i="10"/>
  <c r="GN49" i="10"/>
  <c r="GO49" i="10"/>
  <c r="F50" i="10"/>
  <c r="G50" i="10"/>
  <c r="H50" i="10"/>
  <c r="I50" i="10"/>
  <c r="J50" i="10"/>
  <c r="K50" i="10"/>
  <c r="L50" i="10"/>
  <c r="M50" i="10"/>
  <c r="N50" i="10"/>
  <c r="O50" i="10"/>
  <c r="P50" i="10"/>
  <c r="R50" i="10"/>
  <c r="S50" i="10"/>
  <c r="T50" i="10"/>
  <c r="U50" i="10"/>
  <c r="V50" i="10"/>
  <c r="W50" i="10"/>
  <c r="X50" i="10"/>
  <c r="Y50" i="10"/>
  <c r="Z50" i="10"/>
  <c r="AA50" i="10"/>
  <c r="AC50" i="10"/>
  <c r="AD50" i="10"/>
  <c r="AE50" i="10"/>
  <c r="AF50" i="10"/>
  <c r="AG50" i="10"/>
  <c r="AH50" i="10"/>
  <c r="AI50" i="10"/>
  <c r="AJ50" i="10"/>
  <c r="AK50" i="10"/>
  <c r="AL50" i="10"/>
  <c r="AM50" i="10"/>
  <c r="AN50" i="10"/>
  <c r="AP50" i="10"/>
  <c r="AQ50" i="10"/>
  <c r="AR50" i="10"/>
  <c r="AS50" i="10"/>
  <c r="AT50" i="10"/>
  <c r="AU50" i="10"/>
  <c r="AV50" i="10"/>
  <c r="AW50" i="10"/>
  <c r="AX50" i="10"/>
  <c r="AY50" i="10"/>
  <c r="AZ50" i="10"/>
  <c r="BA50" i="10"/>
  <c r="BB50" i="10"/>
  <c r="BC50" i="10"/>
  <c r="BE50" i="10"/>
  <c r="BF50" i="10"/>
  <c r="BG50" i="10"/>
  <c r="BH50" i="10"/>
  <c r="BI50" i="10"/>
  <c r="BJ50" i="10"/>
  <c r="BK50" i="10"/>
  <c r="BL50" i="10"/>
  <c r="BM50" i="10"/>
  <c r="BN50" i="10"/>
  <c r="BO50" i="10"/>
  <c r="BQ50" i="10"/>
  <c r="BR50" i="10"/>
  <c r="BS50" i="10"/>
  <c r="BT50" i="10"/>
  <c r="BU50" i="10"/>
  <c r="BV50" i="10"/>
  <c r="BW50" i="10"/>
  <c r="BY50" i="10"/>
  <c r="BZ50" i="10"/>
  <c r="CA50" i="10"/>
  <c r="CB50" i="10"/>
  <c r="CC50" i="10"/>
  <c r="CD50" i="10"/>
  <c r="CE50" i="10"/>
  <c r="CF50" i="10"/>
  <c r="CH50" i="10"/>
  <c r="CI50" i="10"/>
  <c r="CJ50" i="10"/>
  <c r="CK50" i="10"/>
  <c r="CL50" i="10"/>
  <c r="CN50" i="10"/>
  <c r="CO50" i="10"/>
  <c r="CP50" i="10"/>
  <c r="CQ50" i="10"/>
  <c r="CR50" i="10"/>
  <c r="CS50" i="10"/>
  <c r="CU50" i="10"/>
  <c r="CV50" i="10"/>
  <c r="CW50" i="10"/>
  <c r="CX50" i="10"/>
  <c r="CY50" i="10"/>
  <c r="CZ50" i="10"/>
  <c r="DA50" i="10"/>
  <c r="DB50" i="10"/>
  <c r="DC50" i="10"/>
  <c r="DD50" i="10"/>
  <c r="DE50" i="10"/>
  <c r="DF50" i="10"/>
  <c r="DG50" i="10"/>
  <c r="DH50" i="10"/>
  <c r="DJ50" i="10"/>
  <c r="DK50" i="10"/>
  <c r="DL50" i="10"/>
  <c r="DM50" i="10"/>
  <c r="DN50" i="10"/>
  <c r="DO50" i="10"/>
  <c r="DP50" i="10"/>
  <c r="DR50" i="10"/>
  <c r="DS50" i="10"/>
  <c r="DT50" i="10"/>
  <c r="DU50" i="10"/>
  <c r="DX50" i="10"/>
  <c r="DY50" i="10"/>
  <c r="DZ50" i="10"/>
  <c r="EA50" i="10"/>
  <c r="ED50" i="10"/>
  <c r="EE50" i="10"/>
  <c r="EF50" i="10"/>
  <c r="EG50" i="10"/>
  <c r="EJ50" i="10"/>
  <c r="EK50" i="10"/>
  <c r="EL50" i="10"/>
  <c r="EM50" i="10"/>
  <c r="EP50" i="10"/>
  <c r="EQ50" i="10"/>
  <c r="ER50" i="10"/>
  <c r="ES50" i="10"/>
  <c r="EV50" i="10"/>
  <c r="EW50" i="10"/>
  <c r="EY50" i="10"/>
  <c r="EZ50" i="10"/>
  <c r="FA50" i="10"/>
  <c r="FC50" i="10"/>
  <c r="FD50" i="10"/>
  <c r="FE50" i="10"/>
  <c r="FF50" i="10"/>
  <c r="FG50" i="10"/>
  <c r="FH50" i="10"/>
  <c r="FI50" i="10"/>
  <c r="FJ50" i="10"/>
  <c r="FK50" i="10"/>
  <c r="FL50" i="10"/>
  <c r="FM50" i="10"/>
  <c r="FN50" i="10"/>
  <c r="FO50" i="10"/>
  <c r="FP50" i="10"/>
  <c r="FQ50" i="10"/>
  <c r="FR50" i="10"/>
  <c r="FS50" i="10"/>
  <c r="FT50" i="10"/>
  <c r="FU50" i="10"/>
  <c r="FV50" i="10"/>
  <c r="FW50" i="10"/>
  <c r="FX50" i="10"/>
  <c r="FY50" i="10"/>
  <c r="FZ50" i="10"/>
  <c r="GA50" i="10"/>
  <c r="GB50" i="10"/>
  <c r="GD50" i="10"/>
  <c r="GE50" i="10"/>
  <c r="GF50" i="10"/>
  <c r="GG50" i="10"/>
  <c r="GH50" i="10"/>
  <c r="GI50" i="10"/>
  <c r="GJ50" i="10"/>
  <c r="GK50" i="10"/>
  <c r="GL50" i="10"/>
  <c r="GM50" i="10"/>
  <c r="GN50" i="10"/>
  <c r="GO50" i="10"/>
  <c r="F51" i="10"/>
  <c r="G51" i="10"/>
  <c r="H51" i="10"/>
  <c r="I51" i="10"/>
  <c r="J51" i="10"/>
  <c r="K51" i="10"/>
  <c r="L51" i="10"/>
  <c r="M51" i="10"/>
  <c r="N51" i="10"/>
  <c r="O51" i="10"/>
  <c r="P51" i="10"/>
  <c r="R51" i="10"/>
  <c r="S51" i="10"/>
  <c r="T51" i="10"/>
  <c r="U51" i="10"/>
  <c r="V51" i="10"/>
  <c r="W51" i="10"/>
  <c r="X51" i="10"/>
  <c r="Y51" i="10"/>
  <c r="Z51" i="10"/>
  <c r="AA51" i="10"/>
  <c r="AC51" i="10"/>
  <c r="AD51" i="10"/>
  <c r="AE51" i="10"/>
  <c r="AF51" i="10"/>
  <c r="AG51" i="10"/>
  <c r="AH51" i="10"/>
  <c r="AI51" i="10"/>
  <c r="AJ51" i="10"/>
  <c r="AK51" i="10"/>
  <c r="AL51" i="10"/>
  <c r="AM51" i="10"/>
  <c r="AN51" i="10"/>
  <c r="AP51" i="10"/>
  <c r="AQ51" i="10"/>
  <c r="AR51" i="10"/>
  <c r="AS51" i="10"/>
  <c r="AT51" i="10"/>
  <c r="AU51" i="10"/>
  <c r="AV51" i="10"/>
  <c r="AW51" i="10"/>
  <c r="AX51" i="10"/>
  <c r="AY51" i="10"/>
  <c r="AZ51" i="10"/>
  <c r="BA51" i="10"/>
  <c r="BB51" i="10"/>
  <c r="BC51" i="10"/>
  <c r="BE51" i="10"/>
  <c r="BF51" i="10"/>
  <c r="BG51" i="10"/>
  <c r="BH51" i="10"/>
  <c r="BI51" i="10"/>
  <c r="BJ51" i="10"/>
  <c r="BK51" i="10"/>
  <c r="BL51" i="10"/>
  <c r="BM51" i="10"/>
  <c r="BN51" i="10"/>
  <c r="BO51" i="10"/>
  <c r="BQ51" i="10"/>
  <c r="BR51" i="10"/>
  <c r="BS51" i="10"/>
  <c r="BT51" i="10"/>
  <c r="BU51" i="10"/>
  <c r="BV51" i="10"/>
  <c r="BW51" i="10"/>
  <c r="BY51" i="10"/>
  <c r="BZ51" i="10"/>
  <c r="CA51" i="10"/>
  <c r="CB51" i="10"/>
  <c r="CC51" i="10"/>
  <c r="CD51" i="10"/>
  <c r="CE51" i="10"/>
  <c r="CF51" i="10"/>
  <c r="CH51" i="10"/>
  <c r="CI51" i="10"/>
  <c r="CJ51" i="10"/>
  <c r="CK51" i="10"/>
  <c r="CL51" i="10"/>
  <c r="CN51" i="10"/>
  <c r="CO51" i="10"/>
  <c r="CP51" i="10"/>
  <c r="CQ51" i="10"/>
  <c r="CR51" i="10"/>
  <c r="CS51" i="10"/>
  <c r="CU51" i="10"/>
  <c r="CV51" i="10"/>
  <c r="CW51" i="10"/>
  <c r="CX51" i="10"/>
  <c r="CY51" i="10"/>
  <c r="CZ51" i="10"/>
  <c r="DA51" i="10"/>
  <c r="DB51" i="10"/>
  <c r="DC51" i="10"/>
  <c r="DD51" i="10"/>
  <c r="DE51" i="10"/>
  <c r="DF51" i="10"/>
  <c r="DG51" i="10"/>
  <c r="DH51" i="10"/>
  <c r="DJ51" i="10"/>
  <c r="DK51" i="10"/>
  <c r="DL51" i="10"/>
  <c r="DM51" i="10"/>
  <c r="DN51" i="10"/>
  <c r="DO51" i="10"/>
  <c r="DP51" i="10"/>
  <c r="DR51" i="10"/>
  <c r="DS51" i="10"/>
  <c r="DT51" i="10"/>
  <c r="DU51" i="10"/>
  <c r="DX51" i="10"/>
  <c r="DY51" i="10"/>
  <c r="DZ51" i="10"/>
  <c r="EA51" i="10"/>
  <c r="ED51" i="10"/>
  <c r="EE51" i="10"/>
  <c r="EF51" i="10"/>
  <c r="EG51" i="10"/>
  <c r="EJ51" i="10"/>
  <c r="EK51" i="10"/>
  <c r="EL51" i="10"/>
  <c r="EM51" i="10"/>
  <c r="EP51" i="10"/>
  <c r="EQ51" i="10"/>
  <c r="ER51" i="10"/>
  <c r="ES51" i="10"/>
  <c r="EV51" i="10"/>
  <c r="EW51" i="10"/>
  <c r="EY51" i="10"/>
  <c r="EZ51" i="10"/>
  <c r="FA51" i="10"/>
  <c r="FC51" i="10"/>
  <c r="FD51" i="10"/>
  <c r="FE51" i="10"/>
  <c r="FF51" i="10"/>
  <c r="FG51" i="10"/>
  <c r="FH51" i="10"/>
  <c r="FI51" i="10"/>
  <c r="FJ51" i="10"/>
  <c r="FK51" i="10"/>
  <c r="FL51" i="10"/>
  <c r="FM51" i="10"/>
  <c r="FN51" i="10"/>
  <c r="FO51" i="10"/>
  <c r="FP51" i="10"/>
  <c r="FQ51" i="10"/>
  <c r="FR51" i="10"/>
  <c r="FS51" i="10"/>
  <c r="FT51" i="10"/>
  <c r="FU51" i="10"/>
  <c r="FV51" i="10"/>
  <c r="FW51" i="10"/>
  <c r="FX51" i="10"/>
  <c r="FY51" i="10"/>
  <c r="FZ51" i="10"/>
  <c r="GA51" i="10"/>
  <c r="GB51" i="10"/>
  <c r="GD51" i="10"/>
  <c r="GE51" i="10"/>
  <c r="GF51" i="10"/>
  <c r="GG51" i="10"/>
  <c r="GH51" i="10"/>
  <c r="GI51" i="10"/>
  <c r="GJ51" i="10"/>
  <c r="GK51" i="10"/>
  <c r="GL51" i="10"/>
  <c r="GM51" i="10"/>
  <c r="GN51" i="10"/>
  <c r="GO51" i="10"/>
  <c r="F52" i="10"/>
  <c r="G52" i="10"/>
  <c r="H52" i="10"/>
  <c r="I52" i="10"/>
  <c r="J52" i="10"/>
  <c r="K52" i="10"/>
  <c r="L52" i="10"/>
  <c r="M52" i="10"/>
  <c r="N52" i="10"/>
  <c r="O52" i="10"/>
  <c r="P52" i="10"/>
  <c r="R52" i="10"/>
  <c r="S52" i="10"/>
  <c r="T52" i="10"/>
  <c r="U52" i="10"/>
  <c r="V52" i="10"/>
  <c r="W52" i="10"/>
  <c r="X52" i="10"/>
  <c r="Y52" i="10"/>
  <c r="Z52" i="10"/>
  <c r="AA52" i="10"/>
  <c r="AC52" i="10"/>
  <c r="AD52" i="10"/>
  <c r="AE52" i="10"/>
  <c r="AF52" i="10"/>
  <c r="AG52" i="10"/>
  <c r="AH52" i="10"/>
  <c r="AI52" i="10"/>
  <c r="AJ52" i="10"/>
  <c r="AK52" i="10"/>
  <c r="AL52" i="10"/>
  <c r="AM52" i="10"/>
  <c r="AN52" i="10"/>
  <c r="AP52" i="10"/>
  <c r="AQ52" i="10"/>
  <c r="AR52" i="10"/>
  <c r="AS52" i="10"/>
  <c r="AT52" i="10"/>
  <c r="AU52" i="10"/>
  <c r="AV52" i="10"/>
  <c r="AW52" i="10"/>
  <c r="AX52" i="10"/>
  <c r="AY52" i="10"/>
  <c r="AZ52" i="10"/>
  <c r="BA52" i="10"/>
  <c r="BB52" i="10"/>
  <c r="BC52" i="10"/>
  <c r="BE52" i="10"/>
  <c r="BF52" i="10"/>
  <c r="BG52" i="10"/>
  <c r="BH52" i="10"/>
  <c r="BI52" i="10"/>
  <c r="BJ52" i="10"/>
  <c r="BK52" i="10"/>
  <c r="BL52" i="10"/>
  <c r="BM52" i="10"/>
  <c r="BN52" i="10"/>
  <c r="BO52" i="10"/>
  <c r="BQ52" i="10"/>
  <c r="BR52" i="10"/>
  <c r="BS52" i="10"/>
  <c r="BT52" i="10"/>
  <c r="BU52" i="10"/>
  <c r="BV52" i="10"/>
  <c r="BW52" i="10"/>
  <c r="BY52" i="10"/>
  <c r="BZ52" i="10"/>
  <c r="CA52" i="10"/>
  <c r="CB52" i="10"/>
  <c r="CC52" i="10"/>
  <c r="CD52" i="10"/>
  <c r="CE52" i="10"/>
  <c r="CF52" i="10"/>
  <c r="CH52" i="10"/>
  <c r="CI52" i="10"/>
  <c r="CJ52" i="10"/>
  <c r="CK52" i="10"/>
  <c r="CL52" i="10"/>
  <c r="CN52" i="10"/>
  <c r="CO52" i="10"/>
  <c r="CP52" i="10"/>
  <c r="CQ52" i="10"/>
  <c r="CR52" i="10"/>
  <c r="CS52" i="10"/>
  <c r="CU52" i="10"/>
  <c r="CV52" i="10"/>
  <c r="CW52" i="10"/>
  <c r="CX52" i="10"/>
  <c r="CY52" i="10"/>
  <c r="CZ52" i="10"/>
  <c r="DA52" i="10"/>
  <c r="DB52" i="10"/>
  <c r="DC52" i="10"/>
  <c r="DD52" i="10"/>
  <c r="DE52" i="10"/>
  <c r="DF52" i="10"/>
  <c r="DG52" i="10"/>
  <c r="DH52" i="10"/>
  <c r="DJ52" i="10"/>
  <c r="DK52" i="10"/>
  <c r="DL52" i="10"/>
  <c r="DM52" i="10"/>
  <c r="DN52" i="10"/>
  <c r="DO52" i="10"/>
  <c r="DP52" i="10"/>
  <c r="DR52" i="10"/>
  <c r="DS52" i="10"/>
  <c r="DT52" i="10"/>
  <c r="DU52" i="10"/>
  <c r="DX52" i="10"/>
  <c r="DY52" i="10"/>
  <c r="DZ52" i="10"/>
  <c r="EA52" i="10"/>
  <c r="ED52" i="10"/>
  <c r="EE52" i="10"/>
  <c r="EF52" i="10"/>
  <c r="EG52" i="10"/>
  <c r="EJ52" i="10"/>
  <c r="EK52" i="10"/>
  <c r="EL52" i="10"/>
  <c r="EM52" i="10"/>
  <c r="EP52" i="10"/>
  <c r="EQ52" i="10"/>
  <c r="ER52" i="10"/>
  <c r="ES52" i="10"/>
  <c r="EV52" i="10"/>
  <c r="EW52" i="10"/>
  <c r="EY52" i="10"/>
  <c r="EZ52" i="10"/>
  <c r="FA52" i="10"/>
  <c r="FC52" i="10"/>
  <c r="FD52" i="10"/>
  <c r="FE52" i="10"/>
  <c r="FF52" i="10"/>
  <c r="FG52" i="10"/>
  <c r="FH52" i="10"/>
  <c r="FI52" i="10"/>
  <c r="FJ52" i="10"/>
  <c r="FK52" i="10"/>
  <c r="FL52" i="10"/>
  <c r="FM52" i="10"/>
  <c r="FN52" i="10"/>
  <c r="FO52" i="10"/>
  <c r="FP52" i="10"/>
  <c r="FQ52" i="10"/>
  <c r="FR52" i="10"/>
  <c r="FS52" i="10"/>
  <c r="FT52" i="10"/>
  <c r="FU52" i="10"/>
  <c r="FV52" i="10"/>
  <c r="FW52" i="10"/>
  <c r="FX52" i="10"/>
  <c r="FY52" i="10"/>
  <c r="FZ52" i="10"/>
  <c r="GA52" i="10"/>
  <c r="GB52" i="10"/>
  <c r="GD52" i="10"/>
  <c r="GE52" i="10"/>
  <c r="GF52" i="10"/>
  <c r="GG52" i="10"/>
  <c r="GH52" i="10"/>
  <c r="GI52" i="10"/>
  <c r="GJ52" i="10"/>
  <c r="GK52" i="10"/>
  <c r="GL52" i="10"/>
  <c r="GM52" i="10"/>
  <c r="GN52" i="10"/>
  <c r="GO52" i="10"/>
  <c r="F53" i="10"/>
  <c r="G53" i="10"/>
  <c r="H53" i="10"/>
  <c r="I53" i="10"/>
  <c r="J53" i="10"/>
  <c r="K53" i="10"/>
  <c r="L53" i="10"/>
  <c r="M53" i="10"/>
  <c r="N53" i="10"/>
  <c r="O53" i="10"/>
  <c r="P53" i="10"/>
  <c r="R53" i="10"/>
  <c r="S53" i="10"/>
  <c r="T53" i="10"/>
  <c r="U53" i="10"/>
  <c r="V53" i="10"/>
  <c r="W53" i="10"/>
  <c r="X53" i="10"/>
  <c r="Y53" i="10"/>
  <c r="Z53" i="10"/>
  <c r="AA53" i="10"/>
  <c r="AC53" i="10"/>
  <c r="AD53" i="10"/>
  <c r="AE53" i="10"/>
  <c r="AF53" i="10"/>
  <c r="AG53" i="10"/>
  <c r="AH53" i="10"/>
  <c r="AI53" i="10"/>
  <c r="AJ53" i="10"/>
  <c r="AK53" i="10"/>
  <c r="AL53" i="10"/>
  <c r="AM53" i="10"/>
  <c r="AN53" i="10"/>
  <c r="AP53" i="10"/>
  <c r="AQ53" i="10"/>
  <c r="AR53" i="10"/>
  <c r="AS53" i="10"/>
  <c r="AT53" i="10"/>
  <c r="AU53" i="10"/>
  <c r="AV53" i="10"/>
  <c r="AW53" i="10"/>
  <c r="AX53" i="10"/>
  <c r="AY53" i="10"/>
  <c r="AZ53" i="10"/>
  <c r="BA53" i="10"/>
  <c r="BB53" i="10"/>
  <c r="BC53" i="10"/>
  <c r="BE53" i="10"/>
  <c r="BF53" i="10"/>
  <c r="BG53" i="10"/>
  <c r="BH53" i="10"/>
  <c r="BI53" i="10"/>
  <c r="BJ53" i="10"/>
  <c r="BK53" i="10"/>
  <c r="BL53" i="10"/>
  <c r="BM53" i="10"/>
  <c r="BN53" i="10"/>
  <c r="BO53" i="10"/>
  <c r="BQ53" i="10"/>
  <c r="BR53" i="10"/>
  <c r="BS53" i="10"/>
  <c r="BT53" i="10"/>
  <c r="BU53" i="10"/>
  <c r="BV53" i="10"/>
  <c r="BW53" i="10"/>
  <c r="BY53" i="10"/>
  <c r="BZ53" i="10"/>
  <c r="CA53" i="10"/>
  <c r="CB53" i="10"/>
  <c r="CC53" i="10"/>
  <c r="CD53" i="10"/>
  <c r="CE53" i="10"/>
  <c r="CF53" i="10"/>
  <c r="CH53" i="10"/>
  <c r="CI53" i="10"/>
  <c r="CJ53" i="10"/>
  <c r="CK53" i="10"/>
  <c r="CL53" i="10"/>
  <c r="CN53" i="10"/>
  <c r="CO53" i="10"/>
  <c r="CP53" i="10"/>
  <c r="CQ53" i="10"/>
  <c r="CR53" i="10"/>
  <c r="CS53" i="10"/>
  <c r="CU53" i="10"/>
  <c r="CV53" i="10"/>
  <c r="CW53" i="10"/>
  <c r="CX53" i="10"/>
  <c r="CY53" i="10"/>
  <c r="CZ53" i="10"/>
  <c r="DA53" i="10"/>
  <c r="DB53" i="10"/>
  <c r="DC53" i="10"/>
  <c r="DD53" i="10"/>
  <c r="DE53" i="10"/>
  <c r="DF53" i="10"/>
  <c r="DG53" i="10"/>
  <c r="DH53" i="10"/>
  <c r="DJ53" i="10"/>
  <c r="DK53" i="10"/>
  <c r="DL53" i="10"/>
  <c r="DM53" i="10"/>
  <c r="DN53" i="10"/>
  <c r="DO53" i="10"/>
  <c r="DP53" i="10"/>
  <c r="DR53" i="10"/>
  <c r="DS53" i="10"/>
  <c r="DT53" i="10"/>
  <c r="DU53" i="10"/>
  <c r="DX53" i="10"/>
  <c r="DY53" i="10"/>
  <c r="DZ53" i="10"/>
  <c r="EA53" i="10"/>
  <c r="ED53" i="10"/>
  <c r="EE53" i="10"/>
  <c r="EF53" i="10"/>
  <c r="EG53" i="10"/>
  <c r="EJ53" i="10"/>
  <c r="EK53" i="10"/>
  <c r="EL53" i="10"/>
  <c r="EM53" i="10"/>
  <c r="EP53" i="10"/>
  <c r="EQ53" i="10"/>
  <c r="ER53" i="10"/>
  <c r="ES53" i="10"/>
  <c r="EV53" i="10"/>
  <c r="EW53" i="10"/>
  <c r="EY53" i="10"/>
  <c r="EZ53" i="10"/>
  <c r="FA53" i="10"/>
  <c r="FC53" i="10"/>
  <c r="FD53" i="10"/>
  <c r="FE53" i="10"/>
  <c r="FF53" i="10"/>
  <c r="FG53" i="10"/>
  <c r="FH53" i="10"/>
  <c r="FI53" i="10"/>
  <c r="FJ53" i="10"/>
  <c r="FK53" i="10"/>
  <c r="FL53" i="10"/>
  <c r="FM53" i="10"/>
  <c r="FN53" i="10"/>
  <c r="FO53" i="10"/>
  <c r="FP53" i="10"/>
  <c r="FQ53" i="10"/>
  <c r="FR53" i="10"/>
  <c r="FS53" i="10"/>
  <c r="FT53" i="10"/>
  <c r="FU53" i="10"/>
  <c r="FV53" i="10"/>
  <c r="FW53" i="10"/>
  <c r="FX53" i="10"/>
  <c r="FY53" i="10"/>
  <c r="FZ53" i="10"/>
  <c r="GA53" i="10"/>
  <c r="GB53" i="10"/>
  <c r="GD53" i="10"/>
  <c r="GE53" i="10"/>
  <c r="GF53" i="10"/>
  <c r="GG53" i="10"/>
  <c r="GH53" i="10"/>
  <c r="GI53" i="10"/>
  <c r="GJ53" i="10"/>
  <c r="GK53" i="10"/>
  <c r="GL53" i="10"/>
  <c r="GM53" i="10"/>
  <c r="GN53" i="10"/>
  <c r="GO53" i="10"/>
  <c r="F54" i="10"/>
  <c r="G54" i="10"/>
  <c r="H54" i="10"/>
  <c r="I54" i="10"/>
  <c r="J54" i="10"/>
  <c r="K54" i="10"/>
  <c r="L54" i="10"/>
  <c r="M54" i="10"/>
  <c r="N54" i="10"/>
  <c r="O54" i="10"/>
  <c r="P54" i="10"/>
  <c r="R54" i="10"/>
  <c r="S54" i="10"/>
  <c r="T54" i="10"/>
  <c r="U54" i="10"/>
  <c r="V54" i="10"/>
  <c r="W54" i="10"/>
  <c r="X54" i="10"/>
  <c r="Y54" i="10"/>
  <c r="Z54" i="10"/>
  <c r="AA54" i="10"/>
  <c r="AC54" i="10"/>
  <c r="AD54" i="10"/>
  <c r="AE54" i="10"/>
  <c r="AF54" i="10"/>
  <c r="AG54" i="10"/>
  <c r="AH54" i="10"/>
  <c r="AI54" i="10"/>
  <c r="AJ54" i="10"/>
  <c r="AK54" i="10"/>
  <c r="AL54" i="10"/>
  <c r="AM54" i="10"/>
  <c r="AN54" i="10"/>
  <c r="AP54" i="10"/>
  <c r="AQ54" i="10"/>
  <c r="AR54" i="10"/>
  <c r="AS54" i="10"/>
  <c r="AT54" i="10"/>
  <c r="AU54" i="10"/>
  <c r="AV54" i="10"/>
  <c r="AW54" i="10"/>
  <c r="AX54" i="10"/>
  <c r="AY54" i="10"/>
  <c r="AZ54" i="10"/>
  <c r="BA54" i="10"/>
  <c r="BB54" i="10"/>
  <c r="BC54" i="10"/>
  <c r="BE54" i="10"/>
  <c r="BF54" i="10"/>
  <c r="BG54" i="10"/>
  <c r="BH54" i="10"/>
  <c r="BI54" i="10"/>
  <c r="BJ54" i="10"/>
  <c r="BK54" i="10"/>
  <c r="BL54" i="10"/>
  <c r="BM54" i="10"/>
  <c r="BN54" i="10"/>
  <c r="BO54" i="10"/>
  <c r="BQ54" i="10"/>
  <c r="BR54" i="10"/>
  <c r="BS54" i="10"/>
  <c r="BT54" i="10"/>
  <c r="BU54" i="10"/>
  <c r="BV54" i="10"/>
  <c r="BW54" i="10"/>
  <c r="BY54" i="10"/>
  <c r="BZ54" i="10"/>
  <c r="CA54" i="10"/>
  <c r="CB54" i="10"/>
  <c r="CC54" i="10"/>
  <c r="CD54" i="10"/>
  <c r="CE54" i="10"/>
  <c r="CF54" i="10"/>
  <c r="CH54" i="10"/>
  <c r="CI54" i="10"/>
  <c r="CJ54" i="10"/>
  <c r="CK54" i="10"/>
  <c r="CL54" i="10"/>
  <c r="CN54" i="10"/>
  <c r="CO54" i="10"/>
  <c r="CP54" i="10"/>
  <c r="CQ54" i="10"/>
  <c r="CR54" i="10"/>
  <c r="CS54" i="10"/>
  <c r="CU54" i="10"/>
  <c r="CV54" i="10"/>
  <c r="CW54" i="10"/>
  <c r="CX54" i="10"/>
  <c r="CY54" i="10"/>
  <c r="CZ54" i="10"/>
  <c r="DA54" i="10"/>
  <c r="DB54" i="10"/>
  <c r="DC54" i="10"/>
  <c r="DD54" i="10"/>
  <c r="DE54" i="10"/>
  <c r="DF54" i="10"/>
  <c r="DG54" i="10"/>
  <c r="DH54" i="10"/>
  <c r="DJ54" i="10"/>
  <c r="DK54" i="10"/>
  <c r="DL54" i="10"/>
  <c r="DM54" i="10"/>
  <c r="DN54" i="10"/>
  <c r="DO54" i="10"/>
  <c r="DP54" i="10"/>
  <c r="DR54" i="10"/>
  <c r="DS54" i="10"/>
  <c r="DT54" i="10"/>
  <c r="DU54" i="10"/>
  <c r="DX54" i="10"/>
  <c r="DY54" i="10"/>
  <c r="DZ54" i="10"/>
  <c r="EA54" i="10"/>
  <c r="ED54" i="10"/>
  <c r="EE54" i="10"/>
  <c r="EF54" i="10"/>
  <c r="EG54" i="10"/>
  <c r="EJ54" i="10"/>
  <c r="EK54" i="10"/>
  <c r="EL54" i="10"/>
  <c r="EM54" i="10"/>
  <c r="EP54" i="10"/>
  <c r="EQ54" i="10"/>
  <c r="ER54" i="10"/>
  <c r="ES54" i="10"/>
  <c r="EV54" i="10"/>
  <c r="EW54" i="10"/>
  <c r="EY54" i="10"/>
  <c r="EZ54" i="10"/>
  <c r="FA54" i="10"/>
  <c r="FC54" i="10"/>
  <c r="FD54" i="10"/>
  <c r="FE54" i="10"/>
  <c r="FF54" i="10"/>
  <c r="FG54" i="10"/>
  <c r="FH54" i="10"/>
  <c r="FI54" i="10"/>
  <c r="FJ54" i="10"/>
  <c r="FK54" i="10"/>
  <c r="FL54" i="10"/>
  <c r="FM54" i="10"/>
  <c r="FN54" i="10"/>
  <c r="FO54" i="10"/>
  <c r="FP54" i="10"/>
  <c r="FQ54" i="10"/>
  <c r="FR54" i="10"/>
  <c r="FS54" i="10"/>
  <c r="FT54" i="10"/>
  <c r="FU54" i="10"/>
  <c r="FV54" i="10"/>
  <c r="FW54" i="10"/>
  <c r="FX54" i="10"/>
  <c r="FY54" i="10"/>
  <c r="FZ54" i="10"/>
  <c r="GA54" i="10"/>
  <c r="GB54" i="10"/>
  <c r="GD54" i="10"/>
  <c r="GE54" i="10"/>
  <c r="GF54" i="10"/>
  <c r="GG54" i="10"/>
  <c r="GH54" i="10"/>
  <c r="GI54" i="10"/>
  <c r="GJ54" i="10"/>
  <c r="GK54" i="10"/>
  <c r="GL54" i="10"/>
  <c r="GM54" i="10"/>
  <c r="GN54" i="10"/>
  <c r="GO54" i="10"/>
  <c r="F55" i="10"/>
  <c r="G55" i="10"/>
  <c r="H55" i="10"/>
  <c r="I55" i="10"/>
  <c r="J55" i="10"/>
  <c r="K55" i="10"/>
  <c r="L55" i="10"/>
  <c r="M55" i="10"/>
  <c r="N55" i="10"/>
  <c r="O55" i="10"/>
  <c r="P55" i="10"/>
  <c r="R55" i="10"/>
  <c r="S55" i="10"/>
  <c r="T55" i="10"/>
  <c r="U55" i="10"/>
  <c r="V55" i="10"/>
  <c r="W55" i="10"/>
  <c r="X55" i="10"/>
  <c r="Y55" i="10"/>
  <c r="Z55" i="10"/>
  <c r="AA55" i="10"/>
  <c r="AC55" i="10"/>
  <c r="AD55" i="10"/>
  <c r="AE55" i="10"/>
  <c r="AF55" i="10"/>
  <c r="AG55" i="10"/>
  <c r="AH55" i="10"/>
  <c r="AI55" i="10"/>
  <c r="AJ55" i="10"/>
  <c r="AK55" i="10"/>
  <c r="AL55" i="10"/>
  <c r="AM55" i="10"/>
  <c r="AN55" i="10"/>
  <c r="AP55" i="10"/>
  <c r="AQ55" i="10"/>
  <c r="AR55" i="10"/>
  <c r="AS55" i="10"/>
  <c r="AT55" i="10"/>
  <c r="AU55" i="10"/>
  <c r="AV55" i="10"/>
  <c r="AW55" i="10"/>
  <c r="AX55" i="10"/>
  <c r="AY55" i="10"/>
  <c r="AZ55" i="10"/>
  <c r="BA55" i="10"/>
  <c r="BB55" i="10"/>
  <c r="BC55" i="10"/>
  <c r="BE55" i="10"/>
  <c r="BF55" i="10"/>
  <c r="BG55" i="10"/>
  <c r="BH55" i="10"/>
  <c r="BI55" i="10"/>
  <c r="BJ55" i="10"/>
  <c r="BK55" i="10"/>
  <c r="BL55" i="10"/>
  <c r="BM55" i="10"/>
  <c r="BN55" i="10"/>
  <c r="BO55" i="10"/>
  <c r="BQ55" i="10"/>
  <c r="BR55" i="10"/>
  <c r="BS55" i="10"/>
  <c r="BT55" i="10"/>
  <c r="BU55" i="10"/>
  <c r="BV55" i="10"/>
  <c r="BW55" i="10"/>
  <c r="BY55" i="10"/>
  <c r="BZ55" i="10"/>
  <c r="CA55" i="10"/>
  <c r="CB55" i="10"/>
  <c r="CC55" i="10"/>
  <c r="CD55" i="10"/>
  <c r="CE55" i="10"/>
  <c r="CF55" i="10"/>
  <c r="CH55" i="10"/>
  <c r="CI55" i="10"/>
  <c r="CJ55" i="10"/>
  <c r="CK55" i="10"/>
  <c r="CL55" i="10"/>
  <c r="CN55" i="10"/>
  <c r="CO55" i="10"/>
  <c r="CP55" i="10"/>
  <c r="CQ55" i="10"/>
  <c r="CR55" i="10"/>
  <c r="CS55" i="10"/>
  <c r="CU55" i="10"/>
  <c r="CV55" i="10"/>
  <c r="CW55" i="10"/>
  <c r="CX55" i="10"/>
  <c r="CY55" i="10"/>
  <c r="CZ55" i="10"/>
  <c r="DA55" i="10"/>
  <c r="DB55" i="10"/>
  <c r="DC55" i="10"/>
  <c r="DD55" i="10"/>
  <c r="DE55" i="10"/>
  <c r="DF55" i="10"/>
  <c r="DG55" i="10"/>
  <c r="DH55" i="10"/>
  <c r="DJ55" i="10"/>
  <c r="DK55" i="10"/>
  <c r="DL55" i="10"/>
  <c r="DM55" i="10"/>
  <c r="DN55" i="10"/>
  <c r="DO55" i="10"/>
  <c r="DP55" i="10"/>
  <c r="DR55" i="10"/>
  <c r="DS55" i="10"/>
  <c r="DT55" i="10"/>
  <c r="DU55" i="10"/>
  <c r="DX55" i="10"/>
  <c r="DY55" i="10"/>
  <c r="DZ55" i="10"/>
  <c r="EA55" i="10"/>
  <c r="ED55" i="10"/>
  <c r="EE55" i="10"/>
  <c r="EF55" i="10"/>
  <c r="EG55" i="10"/>
  <c r="EJ55" i="10"/>
  <c r="EK55" i="10"/>
  <c r="EL55" i="10"/>
  <c r="EM55" i="10"/>
  <c r="EP55" i="10"/>
  <c r="EQ55" i="10"/>
  <c r="ER55" i="10"/>
  <c r="ES55" i="10"/>
  <c r="EV55" i="10"/>
  <c r="EW55" i="10"/>
  <c r="EY55" i="10"/>
  <c r="EZ55" i="10"/>
  <c r="FA55" i="10"/>
  <c r="FC55" i="10"/>
  <c r="FD55" i="10"/>
  <c r="FE55" i="10"/>
  <c r="FF55" i="10"/>
  <c r="FG55" i="10"/>
  <c r="FH55" i="10"/>
  <c r="FI55" i="10"/>
  <c r="FJ55" i="10"/>
  <c r="FK55" i="10"/>
  <c r="FL55" i="10"/>
  <c r="FM55" i="10"/>
  <c r="FN55" i="10"/>
  <c r="FO55" i="10"/>
  <c r="FP55" i="10"/>
  <c r="FQ55" i="10"/>
  <c r="FR55" i="10"/>
  <c r="FS55" i="10"/>
  <c r="FT55" i="10"/>
  <c r="FU55" i="10"/>
  <c r="FV55" i="10"/>
  <c r="FW55" i="10"/>
  <c r="FX55" i="10"/>
  <c r="FY55" i="10"/>
  <c r="FZ55" i="10"/>
  <c r="GA55" i="10"/>
  <c r="GB55" i="10"/>
  <c r="GD55" i="10"/>
  <c r="GE55" i="10"/>
  <c r="GF55" i="10"/>
  <c r="GG55" i="10"/>
  <c r="GH55" i="10"/>
  <c r="GI55" i="10"/>
  <c r="GJ55" i="10"/>
  <c r="GK55" i="10"/>
  <c r="GL55" i="10"/>
  <c r="GM55" i="10"/>
  <c r="GN55" i="10"/>
  <c r="GO55" i="10"/>
  <c r="F56" i="10"/>
  <c r="G56" i="10"/>
  <c r="H56" i="10"/>
  <c r="I56" i="10"/>
  <c r="J56" i="10"/>
  <c r="K56" i="10"/>
  <c r="L56" i="10"/>
  <c r="M56" i="10"/>
  <c r="N56" i="10"/>
  <c r="O56" i="10"/>
  <c r="P56" i="10"/>
  <c r="R56" i="10"/>
  <c r="S56" i="10"/>
  <c r="T56" i="10"/>
  <c r="U56" i="10"/>
  <c r="V56" i="10"/>
  <c r="W56" i="10"/>
  <c r="X56" i="10"/>
  <c r="Y56" i="10"/>
  <c r="Z56" i="10"/>
  <c r="AA56" i="10"/>
  <c r="AC56" i="10"/>
  <c r="AD56" i="10"/>
  <c r="AE56" i="10"/>
  <c r="AF56" i="10"/>
  <c r="AG56" i="10"/>
  <c r="AH56" i="10"/>
  <c r="AI56" i="10"/>
  <c r="AJ56" i="10"/>
  <c r="AK56" i="10"/>
  <c r="AL56" i="10"/>
  <c r="AM56" i="10"/>
  <c r="AN56" i="10"/>
  <c r="AP56" i="10"/>
  <c r="AQ56" i="10"/>
  <c r="AR56" i="10"/>
  <c r="AS56" i="10"/>
  <c r="AT56" i="10"/>
  <c r="AU56" i="10"/>
  <c r="AV56" i="10"/>
  <c r="AW56" i="10"/>
  <c r="AX56" i="10"/>
  <c r="AY56" i="10"/>
  <c r="AZ56" i="10"/>
  <c r="BA56" i="10"/>
  <c r="BB56" i="10"/>
  <c r="BC56" i="10"/>
  <c r="BE56" i="10"/>
  <c r="BF56" i="10"/>
  <c r="BG56" i="10"/>
  <c r="BH56" i="10"/>
  <c r="BI56" i="10"/>
  <c r="BJ56" i="10"/>
  <c r="BK56" i="10"/>
  <c r="BL56" i="10"/>
  <c r="BM56" i="10"/>
  <c r="BN56" i="10"/>
  <c r="BO56" i="10"/>
  <c r="BQ56" i="10"/>
  <c r="BR56" i="10"/>
  <c r="BS56" i="10"/>
  <c r="BT56" i="10"/>
  <c r="BU56" i="10"/>
  <c r="BV56" i="10"/>
  <c r="BW56" i="10"/>
  <c r="BY56" i="10"/>
  <c r="BZ56" i="10"/>
  <c r="CA56" i="10"/>
  <c r="CB56" i="10"/>
  <c r="CC56" i="10"/>
  <c r="CD56" i="10"/>
  <c r="CE56" i="10"/>
  <c r="CF56" i="10"/>
  <c r="CH56" i="10"/>
  <c r="CI56" i="10"/>
  <c r="CJ56" i="10"/>
  <c r="CK56" i="10"/>
  <c r="CL56" i="10"/>
  <c r="CN56" i="10"/>
  <c r="CO56" i="10"/>
  <c r="CP56" i="10"/>
  <c r="CQ56" i="10"/>
  <c r="CR56" i="10"/>
  <c r="CS56" i="10"/>
  <c r="CU56" i="10"/>
  <c r="CV56" i="10"/>
  <c r="CW56" i="10"/>
  <c r="CX56" i="10"/>
  <c r="CY56" i="10"/>
  <c r="CZ56" i="10"/>
  <c r="DA56" i="10"/>
  <c r="DB56" i="10"/>
  <c r="DC56" i="10"/>
  <c r="DD56" i="10"/>
  <c r="DE56" i="10"/>
  <c r="DF56" i="10"/>
  <c r="DG56" i="10"/>
  <c r="DH56" i="10"/>
  <c r="DJ56" i="10"/>
  <c r="DK56" i="10"/>
  <c r="DL56" i="10"/>
  <c r="DM56" i="10"/>
  <c r="DN56" i="10"/>
  <c r="DO56" i="10"/>
  <c r="DP56" i="10"/>
  <c r="DR56" i="10"/>
  <c r="DS56" i="10"/>
  <c r="DT56" i="10"/>
  <c r="DU56" i="10"/>
  <c r="DX56" i="10"/>
  <c r="DY56" i="10"/>
  <c r="DZ56" i="10"/>
  <c r="EA56" i="10"/>
  <c r="ED56" i="10"/>
  <c r="EE56" i="10"/>
  <c r="EF56" i="10"/>
  <c r="EG56" i="10"/>
  <c r="EJ56" i="10"/>
  <c r="EK56" i="10"/>
  <c r="EL56" i="10"/>
  <c r="EM56" i="10"/>
  <c r="EP56" i="10"/>
  <c r="EQ56" i="10"/>
  <c r="ER56" i="10"/>
  <c r="ES56" i="10"/>
  <c r="EV56" i="10"/>
  <c r="EW56" i="10"/>
  <c r="EY56" i="10"/>
  <c r="EZ56" i="10"/>
  <c r="FA56" i="10"/>
  <c r="FC56" i="10"/>
  <c r="FD56" i="10"/>
  <c r="FE56" i="10"/>
  <c r="FF56" i="10"/>
  <c r="FG56" i="10"/>
  <c r="FH56" i="10"/>
  <c r="FI56" i="10"/>
  <c r="FJ56" i="10"/>
  <c r="FK56" i="10"/>
  <c r="FL56" i="10"/>
  <c r="FM56" i="10"/>
  <c r="FN56" i="10"/>
  <c r="FO56" i="10"/>
  <c r="FP56" i="10"/>
  <c r="FQ56" i="10"/>
  <c r="FR56" i="10"/>
  <c r="FS56" i="10"/>
  <c r="FT56" i="10"/>
  <c r="FU56" i="10"/>
  <c r="FV56" i="10"/>
  <c r="FW56" i="10"/>
  <c r="FX56" i="10"/>
  <c r="FY56" i="10"/>
  <c r="FZ56" i="10"/>
  <c r="GA56" i="10"/>
  <c r="GB56" i="10"/>
  <c r="GD56" i="10"/>
  <c r="GE56" i="10"/>
  <c r="GF56" i="10"/>
  <c r="GG56" i="10"/>
  <c r="GH56" i="10"/>
  <c r="GI56" i="10"/>
  <c r="GJ56" i="10"/>
  <c r="GK56" i="10"/>
  <c r="GL56" i="10"/>
  <c r="GM56" i="10"/>
  <c r="GN56" i="10"/>
  <c r="GO56" i="10"/>
  <c r="F57" i="10"/>
  <c r="G57" i="10"/>
  <c r="H57" i="10"/>
  <c r="I57" i="10"/>
  <c r="J57" i="10"/>
  <c r="K57" i="10"/>
  <c r="L57" i="10"/>
  <c r="M57" i="10"/>
  <c r="N57" i="10"/>
  <c r="O57" i="10"/>
  <c r="P57" i="10"/>
  <c r="R57" i="10"/>
  <c r="S57" i="10"/>
  <c r="T57" i="10"/>
  <c r="U57" i="10"/>
  <c r="V57" i="10"/>
  <c r="W57" i="10"/>
  <c r="X57" i="10"/>
  <c r="Y57" i="10"/>
  <c r="Z57" i="10"/>
  <c r="AA57" i="10"/>
  <c r="AC57" i="10"/>
  <c r="AD57" i="10"/>
  <c r="AE57" i="10"/>
  <c r="AF57" i="10"/>
  <c r="AG57" i="10"/>
  <c r="AH57" i="10"/>
  <c r="AI57" i="10"/>
  <c r="AJ57" i="10"/>
  <c r="AK57" i="10"/>
  <c r="AL57" i="10"/>
  <c r="AM57" i="10"/>
  <c r="AN57" i="10"/>
  <c r="AP57" i="10"/>
  <c r="AQ57" i="10"/>
  <c r="AR57" i="10"/>
  <c r="AS57" i="10"/>
  <c r="AT57" i="10"/>
  <c r="AU57" i="10"/>
  <c r="AV57" i="10"/>
  <c r="AW57" i="10"/>
  <c r="AX57" i="10"/>
  <c r="AY57" i="10"/>
  <c r="AZ57" i="10"/>
  <c r="BA57" i="10"/>
  <c r="BB57" i="10"/>
  <c r="BC57" i="10"/>
  <c r="BE57" i="10"/>
  <c r="BF57" i="10"/>
  <c r="BG57" i="10"/>
  <c r="BH57" i="10"/>
  <c r="BI57" i="10"/>
  <c r="BJ57" i="10"/>
  <c r="BK57" i="10"/>
  <c r="BL57" i="10"/>
  <c r="BM57" i="10"/>
  <c r="BN57" i="10"/>
  <c r="BO57" i="10"/>
  <c r="BQ57" i="10"/>
  <c r="BR57" i="10"/>
  <c r="BS57" i="10"/>
  <c r="BT57" i="10"/>
  <c r="BU57" i="10"/>
  <c r="BV57" i="10"/>
  <c r="BW57" i="10"/>
  <c r="BY57" i="10"/>
  <c r="BZ57" i="10"/>
  <c r="CA57" i="10"/>
  <c r="CB57" i="10"/>
  <c r="CC57" i="10"/>
  <c r="CD57" i="10"/>
  <c r="CE57" i="10"/>
  <c r="CF57" i="10"/>
  <c r="CH57" i="10"/>
  <c r="CI57" i="10"/>
  <c r="CJ57" i="10"/>
  <c r="CK57" i="10"/>
  <c r="CL57" i="10"/>
  <c r="CN57" i="10"/>
  <c r="CO57" i="10"/>
  <c r="CP57" i="10"/>
  <c r="CQ57" i="10"/>
  <c r="CR57" i="10"/>
  <c r="CS57" i="10"/>
  <c r="CU57" i="10"/>
  <c r="CV57" i="10"/>
  <c r="CW57" i="10"/>
  <c r="CX57" i="10"/>
  <c r="CY57" i="10"/>
  <c r="CZ57" i="10"/>
  <c r="DA57" i="10"/>
  <c r="DB57" i="10"/>
  <c r="DC57" i="10"/>
  <c r="DD57" i="10"/>
  <c r="DE57" i="10"/>
  <c r="DF57" i="10"/>
  <c r="DG57" i="10"/>
  <c r="DH57" i="10"/>
  <c r="DJ57" i="10"/>
  <c r="DK57" i="10"/>
  <c r="DL57" i="10"/>
  <c r="DM57" i="10"/>
  <c r="DN57" i="10"/>
  <c r="DO57" i="10"/>
  <c r="DP57" i="10"/>
  <c r="DR57" i="10"/>
  <c r="DS57" i="10"/>
  <c r="DT57" i="10"/>
  <c r="DU57" i="10"/>
  <c r="DX57" i="10"/>
  <c r="DY57" i="10"/>
  <c r="DZ57" i="10"/>
  <c r="EA57" i="10"/>
  <c r="ED57" i="10"/>
  <c r="EE57" i="10"/>
  <c r="EF57" i="10"/>
  <c r="EG57" i="10"/>
  <c r="EJ57" i="10"/>
  <c r="EK57" i="10"/>
  <c r="EL57" i="10"/>
  <c r="EM57" i="10"/>
  <c r="EP57" i="10"/>
  <c r="EQ57" i="10"/>
  <c r="ER57" i="10"/>
  <c r="ES57" i="10"/>
  <c r="EV57" i="10"/>
  <c r="EW57" i="10"/>
  <c r="EY57" i="10"/>
  <c r="EZ57" i="10"/>
  <c r="FA57" i="10"/>
  <c r="FC57" i="10"/>
  <c r="FD57" i="10"/>
  <c r="FE57" i="10"/>
  <c r="FF57" i="10"/>
  <c r="FG57" i="10"/>
  <c r="FH57" i="10"/>
  <c r="FI57" i="10"/>
  <c r="FJ57" i="10"/>
  <c r="FK57" i="10"/>
  <c r="FL57" i="10"/>
  <c r="FM57" i="10"/>
  <c r="FN57" i="10"/>
  <c r="FO57" i="10"/>
  <c r="FP57" i="10"/>
  <c r="FQ57" i="10"/>
  <c r="FR57" i="10"/>
  <c r="FS57" i="10"/>
  <c r="FT57" i="10"/>
  <c r="FU57" i="10"/>
  <c r="FV57" i="10"/>
  <c r="FW57" i="10"/>
  <c r="FX57" i="10"/>
  <c r="FY57" i="10"/>
  <c r="FZ57" i="10"/>
  <c r="GA57" i="10"/>
  <c r="GB57" i="10"/>
  <c r="GD57" i="10"/>
  <c r="GE57" i="10"/>
  <c r="GF57" i="10"/>
  <c r="GG57" i="10"/>
  <c r="GH57" i="10"/>
  <c r="GI57" i="10"/>
  <c r="GJ57" i="10"/>
  <c r="GK57" i="10"/>
  <c r="GL57" i="10"/>
  <c r="GM57" i="10"/>
  <c r="GN57" i="10"/>
  <c r="GO57" i="10"/>
  <c r="F58" i="10"/>
  <c r="G58" i="10"/>
  <c r="H58" i="10"/>
  <c r="I58" i="10"/>
  <c r="J58" i="10"/>
  <c r="K58" i="10"/>
  <c r="L58" i="10"/>
  <c r="M58" i="10"/>
  <c r="N58" i="10"/>
  <c r="O58" i="10"/>
  <c r="P58" i="10"/>
  <c r="R58" i="10"/>
  <c r="S58" i="10"/>
  <c r="T58" i="10"/>
  <c r="U58" i="10"/>
  <c r="V58" i="10"/>
  <c r="W58" i="10"/>
  <c r="X58" i="10"/>
  <c r="Y58" i="10"/>
  <c r="Z58" i="10"/>
  <c r="AA58" i="10"/>
  <c r="AC58" i="10"/>
  <c r="AD58" i="10"/>
  <c r="AE58" i="10"/>
  <c r="AF58" i="10"/>
  <c r="AG58" i="10"/>
  <c r="AH58" i="10"/>
  <c r="AI58" i="10"/>
  <c r="AJ58" i="10"/>
  <c r="AK58" i="10"/>
  <c r="AL58" i="10"/>
  <c r="AM58" i="10"/>
  <c r="AN58" i="10"/>
  <c r="AP58" i="10"/>
  <c r="AQ58" i="10"/>
  <c r="AR58" i="10"/>
  <c r="AS58" i="10"/>
  <c r="AT58" i="10"/>
  <c r="AU58" i="10"/>
  <c r="AV58" i="10"/>
  <c r="AW58" i="10"/>
  <c r="AX58" i="10"/>
  <c r="AY58" i="10"/>
  <c r="AZ58" i="10"/>
  <c r="BA58" i="10"/>
  <c r="BB58" i="10"/>
  <c r="BC58" i="10"/>
  <c r="BE58" i="10"/>
  <c r="BF58" i="10"/>
  <c r="BG58" i="10"/>
  <c r="BH58" i="10"/>
  <c r="BI58" i="10"/>
  <c r="BJ58" i="10"/>
  <c r="BK58" i="10"/>
  <c r="BL58" i="10"/>
  <c r="BM58" i="10"/>
  <c r="BN58" i="10"/>
  <c r="BO58" i="10"/>
  <c r="BQ58" i="10"/>
  <c r="BR58" i="10"/>
  <c r="BS58" i="10"/>
  <c r="BT58" i="10"/>
  <c r="BU58" i="10"/>
  <c r="BV58" i="10"/>
  <c r="BW58" i="10"/>
  <c r="BY58" i="10"/>
  <c r="BZ58" i="10"/>
  <c r="CA58" i="10"/>
  <c r="CB58" i="10"/>
  <c r="CC58" i="10"/>
  <c r="CD58" i="10"/>
  <c r="CE58" i="10"/>
  <c r="CF58" i="10"/>
  <c r="CH58" i="10"/>
  <c r="CI58" i="10"/>
  <c r="CJ58" i="10"/>
  <c r="CK58" i="10"/>
  <c r="CL58" i="10"/>
  <c r="CN58" i="10"/>
  <c r="CO58" i="10"/>
  <c r="CP58" i="10"/>
  <c r="CQ58" i="10"/>
  <c r="CR58" i="10"/>
  <c r="CS58" i="10"/>
  <c r="CU58" i="10"/>
  <c r="CV58" i="10"/>
  <c r="CW58" i="10"/>
  <c r="CX58" i="10"/>
  <c r="CY58" i="10"/>
  <c r="CZ58" i="10"/>
  <c r="DA58" i="10"/>
  <c r="DB58" i="10"/>
  <c r="DC58" i="10"/>
  <c r="DD58" i="10"/>
  <c r="DE58" i="10"/>
  <c r="DF58" i="10"/>
  <c r="DG58" i="10"/>
  <c r="DH58" i="10"/>
  <c r="DJ58" i="10"/>
  <c r="DK58" i="10"/>
  <c r="DL58" i="10"/>
  <c r="DM58" i="10"/>
  <c r="DN58" i="10"/>
  <c r="DO58" i="10"/>
  <c r="DP58" i="10"/>
  <c r="DR58" i="10"/>
  <c r="DS58" i="10"/>
  <c r="DT58" i="10"/>
  <c r="DU58" i="10"/>
  <c r="DX58" i="10"/>
  <c r="DY58" i="10"/>
  <c r="DZ58" i="10"/>
  <c r="EA58" i="10"/>
  <c r="ED58" i="10"/>
  <c r="EE58" i="10"/>
  <c r="EF58" i="10"/>
  <c r="EG58" i="10"/>
  <c r="EJ58" i="10"/>
  <c r="EK58" i="10"/>
  <c r="EL58" i="10"/>
  <c r="EM58" i="10"/>
  <c r="EP58" i="10"/>
  <c r="EQ58" i="10"/>
  <c r="ER58" i="10"/>
  <c r="ES58" i="10"/>
  <c r="EV58" i="10"/>
  <c r="EW58" i="10"/>
  <c r="EY58" i="10"/>
  <c r="EZ58" i="10"/>
  <c r="FA58" i="10"/>
  <c r="FC58" i="10"/>
  <c r="FD58" i="10"/>
  <c r="FE58" i="10"/>
  <c r="FF58" i="10"/>
  <c r="FG58" i="10"/>
  <c r="FH58" i="10"/>
  <c r="FI58" i="10"/>
  <c r="FJ58" i="10"/>
  <c r="FK58" i="10"/>
  <c r="FL58" i="10"/>
  <c r="FM58" i="10"/>
  <c r="FN58" i="10"/>
  <c r="FO58" i="10"/>
  <c r="FP58" i="10"/>
  <c r="FQ58" i="10"/>
  <c r="FR58" i="10"/>
  <c r="FS58" i="10"/>
  <c r="FT58" i="10"/>
  <c r="FU58" i="10"/>
  <c r="FV58" i="10"/>
  <c r="FW58" i="10"/>
  <c r="FX58" i="10"/>
  <c r="FY58" i="10"/>
  <c r="FZ58" i="10"/>
  <c r="GA58" i="10"/>
  <c r="GB58" i="10"/>
  <c r="GD58" i="10"/>
  <c r="GE58" i="10"/>
  <c r="GF58" i="10"/>
  <c r="GG58" i="10"/>
  <c r="GH58" i="10"/>
  <c r="GI58" i="10"/>
  <c r="GJ58" i="10"/>
  <c r="GK58" i="10"/>
  <c r="GL58" i="10"/>
  <c r="GM58" i="10"/>
  <c r="GN58" i="10"/>
  <c r="GO58" i="10"/>
  <c r="F59" i="10"/>
  <c r="G59" i="10"/>
  <c r="H59" i="10"/>
  <c r="I59" i="10"/>
  <c r="J59" i="10"/>
  <c r="K59" i="10"/>
  <c r="L59" i="10"/>
  <c r="M59" i="10"/>
  <c r="N59" i="10"/>
  <c r="O59" i="10"/>
  <c r="P59" i="10"/>
  <c r="R59" i="10"/>
  <c r="S59" i="10"/>
  <c r="T59" i="10"/>
  <c r="U59" i="10"/>
  <c r="V59" i="10"/>
  <c r="W59" i="10"/>
  <c r="X59" i="10"/>
  <c r="Y59" i="10"/>
  <c r="Z59" i="10"/>
  <c r="AA59" i="10"/>
  <c r="AC59" i="10"/>
  <c r="AD59" i="10"/>
  <c r="AE59" i="10"/>
  <c r="AF59" i="10"/>
  <c r="AG59" i="10"/>
  <c r="AH59" i="10"/>
  <c r="AI59" i="10"/>
  <c r="AJ59" i="10"/>
  <c r="AK59" i="10"/>
  <c r="AL59" i="10"/>
  <c r="AM59" i="10"/>
  <c r="AN59" i="10"/>
  <c r="AP59" i="10"/>
  <c r="AQ59" i="10"/>
  <c r="AR59" i="10"/>
  <c r="AS59" i="10"/>
  <c r="AT59" i="10"/>
  <c r="AU59" i="10"/>
  <c r="AV59" i="10"/>
  <c r="AW59" i="10"/>
  <c r="AX59" i="10"/>
  <c r="AY59" i="10"/>
  <c r="AZ59" i="10"/>
  <c r="BA59" i="10"/>
  <c r="BB59" i="10"/>
  <c r="BC59" i="10"/>
  <c r="BE59" i="10"/>
  <c r="BF59" i="10"/>
  <c r="BG59" i="10"/>
  <c r="BH59" i="10"/>
  <c r="BI59" i="10"/>
  <c r="BJ59" i="10"/>
  <c r="BK59" i="10"/>
  <c r="BL59" i="10"/>
  <c r="BM59" i="10"/>
  <c r="BN59" i="10"/>
  <c r="BO59" i="10"/>
  <c r="BQ59" i="10"/>
  <c r="BR59" i="10"/>
  <c r="BS59" i="10"/>
  <c r="BT59" i="10"/>
  <c r="BU59" i="10"/>
  <c r="BV59" i="10"/>
  <c r="BW59" i="10"/>
  <c r="BY59" i="10"/>
  <c r="BZ59" i="10"/>
  <c r="CA59" i="10"/>
  <c r="CB59" i="10"/>
  <c r="CC59" i="10"/>
  <c r="CD59" i="10"/>
  <c r="CE59" i="10"/>
  <c r="CF59" i="10"/>
  <c r="CH59" i="10"/>
  <c r="CI59" i="10"/>
  <c r="CJ59" i="10"/>
  <c r="CK59" i="10"/>
  <c r="CL59" i="10"/>
  <c r="CN59" i="10"/>
  <c r="CO59" i="10"/>
  <c r="CP59" i="10"/>
  <c r="CQ59" i="10"/>
  <c r="CR59" i="10"/>
  <c r="CS59" i="10"/>
  <c r="CU59" i="10"/>
  <c r="CV59" i="10"/>
  <c r="CW59" i="10"/>
  <c r="CX59" i="10"/>
  <c r="CY59" i="10"/>
  <c r="CZ59" i="10"/>
  <c r="DA59" i="10"/>
  <c r="DB59" i="10"/>
  <c r="DC59" i="10"/>
  <c r="DD59" i="10"/>
  <c r="DE59" i="10"/>
  <c r="DF59" i="10"/>
  <c r="DG59" i="10"/>
  <c r="DH59" i="10"/>
  <c r="DJ59" i="10"/>
  <c r="DK59" i="10"/>
  <c r="DL59" i="10"/>
  <c r="DM59" i="10"/>
  <c r="DN59" i="10"/>
  <c r="DO59" i="10"/>
  <c r="DP59" i="10"/>
  <c r="DR59" i="10"/>
  <c r="DS59" i="10"/>
  <c r="DT59" i="10"/>
  <c r="DU59" i="10"/>
  <c r="DX59" i="10"/>
  <c r="DY59" i="10"/>
  <c r="DZ59" i="10"/>
  <c r="EA59" i="10"/>
  <c r="ED59" i="10"/>
  <c r="EE59" i="10"/>
  <c r="EF59" i="10"/>
  <c r="EG59" i="10"/>
  <c r="EJ59" i="10"/>
  <c r="EK59" i="10"/>
  <c r="EL59" i="10"/>
  <c r="EM59" i="10"/>
  <c r="EP59" i="10"/>
  <c r="EQ59" i="10"/>
  <c r="ER59" i="10"/>
  <c r="ES59" i="10"/>
  <c r="EV59" i="10"/>
  <c r="EW59" i="10"/>
  <c r="EY59" i="10"/>
  <c r="EZ59" i="10"/>
  <c r="FA59" i="10"/>
  <c r="FC59" i="10"/>
  <c r="FD59" i="10"/>
  <c r="FE59" i="10"/>
  <c r="FF59" i="10"/>
  <c r="FG59" i="10"/>
  <c r="FH59" i="10"/>
  <c r="FI59" i="10"/>
  <c r="FJ59" i="10"/>
  <c r="FK59" i="10"/>
  <c r="FL59" i="10"/>
  <c r="FM59" i="10"/>
  <c r="FN59" i="10"/>
  <c r="FO59" i="10"/>
  <c r="FP59" i="10"/>
  <c r="FQ59" i="10"/>
  <c r="FR59" i="10"/>
  <c r="FS59" i="10"/>
  <c r="FT59" i="10"/>
  <c r="FU59" i="10"/>
  <c r="FV59" i="10"/>
  <c r="FW59" i="10"/>
  <c r="FX59" i="10"/>
  <c r="FY59" i="10"/>
  <c r="FZ59" i="10"/>
  <c r="GA59" i="10"/>
  <c r="GB59" i="10"/>
  <c r="GD59" i="10"/>
  <c r="GE59" i="10"/>
  <c r="GF59" i="10"/>
  <c r="GG59" i="10"/>
  <c r="GH59" i="10"/>
  <c r="GI59" i="10"/>
  <c r="GJ59" i="10"/>
  <c r="GK59" i="10"/>
  <c r="GL59" i="10"/>
  <c r="GM59" i="10"/>
  <c r="GN59" i="10"/>
  <c r="GO59" i="10"/>
  <c r="F60" i="10"/>
  <c r="G60" i="10"/>
  <c r="H60" i="10"/>
  <c r="I60" i="10"/>
  <c r="J60" i="10"/>
  <c r="K60" i="10"/>
  <c r="L60" i="10"/>
  <c r="M60" i="10"/>
  <c r="N60" i="10"/>
  <c r="O60" i="10"/>
  <c r="P60" i="10"/>
  <c r="R60" i="10"/>
  <c r="S60" i="10"/>
  <c r="T60" i="10"/>
  <c r="U60" i="10"/>
  <c r="V60" i="10"/>
  <c r="W60" i="10"/>
  <c r="X60" i="10"/>
  <c r="Y60" i="10"/>
  <c r="Z60" i="10"/>
  <c r="AA60" i="10"/>
  <c r="AC60" i="10"/>
  <c r="AD60" i="10"/>
  <c r="AE60" i="10"/>
  <c r="AF60" i="10"/>
  <c r="AG60" i="10"/>
  <c r="AH60" i="10"/>
  <c r="AI60" i="10"/>
  <c r="AJ60" i="10"/>
  <c r="AK60" i="10"/>
  <c r="AL60" i="10"/>
  <c r="AM60" i="10"/>
  <c r="AN60" i="10"/>
  <c r="AP60" i="10"/>
  <c r="AQ60" i="10"/>
  <c r="AR60" i="10"/>
  <c r="AS60" i="10"/>
  <c r="AT60" i="10"/>
  <c r="AU60" i="10"/>
  <c r="AV60" i="10"/>
  <c r="AW60" i="10"/>
  <c r="AX60" i="10"/>
  <c r="AY60" i="10"/>
  <c r="AZ60" i="10"/>
  <c r="BA60" i="10"/>
  <c r="BB60" i="10"/>
  <c r="BC60" i="10"/>
  <c r="BE60" i="10"/>
  <c r="BF60" i="10"/>
  <c r="BG60" i="10"/>
  <c r="BH60" i="10"/>
  <c r="BI60" i="10"/>
  <c r="BJ60" i="10"/>
  <c r="BK60" i="10"/>
  <c r="BL60" i="10"/>
  <c r="BM60" i="10"/>
  <c r="BN60" i="10"/>
  <c r="BO60" i="10"/>
  <c r="BQ60" i="10"/>
  <c r="BR60" i="10"/>
  <c r="BS60" i="10"/>
  <c r="BT60" i="10"/>
  <c r="BU60" i="10"/>
  <c r="BV60" i="10"/>
  <c r="BW60" i="10"/>
  <c r="BY60" i="10"/>
  <c r="BZ60" i="10"/>
  <c r="CA60" i="10"/>
  <c r="CB60" i="10"/>
  <c r="CC60" i="10"/>
  <c r="CD60" i="10"/>
  <c r="CE60" i="10"/>
  <c r="CF60" i="10"/>
  <c r="CH60" i="10"/>
  <c r="CI60" i="10"/>
  <c r="CJ60" i="10"/>
  <c r="CK60" i="10"/>
  <c r="CL60" i="10"/>
  <c r="CN60" i="10"/>
  <c r="CO60" i="10"/>
  <c r="CP60" i="10"/>
  <c r="CQ60" i="10"/>
  <c r="CR60" i="10"/>
  <c r="CS60" i="10"/>
  <c r="CU60" i="10"/>
  <c r="CV60" i="10"/>
  <c r="CW60" i="10"/>
  <c r="CX60" i="10"/>
  <c r="CY60" i="10"/>
  <c r="CZ60" i="10"/>
  <c r="DA60" i="10"/>
  <c r="DB60" i="10"/>
  <c r="DC60" i="10"/>
  <c r="DD60" i="10"/>
  <c r="DE60" i="10"/>
  <c r="DF60" i="10"/>
  <c r="DG60" i="10"/>
  <c r="DH60" i="10"/>
  <c r="DJ60" i="10"/>
  <c r="DK60" i="10"/>
  <c r="DL60" i="10"/>
  <c r="DM60" i="10"/>
  <c r="DN60" i="10"/>
  <c r="DO60" i="10"/>
  <c r="DP60" i="10"/>
  <c r="DR60" i="10"/>
  <c r="DS60" i="10"/>
  <c r="DT60" i="10"/>
  <c r="DU60" i="10"/>
  <c r="DX60" i="10"/>
  <c r="DY60" i="10"/>
  <c r="DZ60" i="10"/>
  <c r="EA60" i="10"/>
  <c r="ED60" i="10"/>
  <c r="EE60" i="10"/>
  <c r="EF60" i="10"/>
  <c r="EG60" i="10"/>
  <c r="EJ60" i="10"/>
  <c r="EK60" i="10"/>
  <c r="EL60" i="10"/>
  <c r="EM60" i="10"/>
  <c r="EP60" i="10"/>
  <c r="EQ60" i="10"/>
  <c r="ER60" i="10"/>
  <c r="ES60" i="10"/>
  <c r="EV60" i="10"/>
  <c r="EW60" i="10"/>
  <c r="EY60" i="10"/>
  <c r="EZ60" i="10"/>
  <c r="FA60" i="10"/>
  <c r="FC60" i="10"/>
  <c r="FD60" i="10"/>
  <c r="FE60" i="10"/>
  <c r="FF60" i="10"/>
  <c r="FG60" i="10"/>
  <c r="FH60" i="10"/>
  <c r="FI60" i="10"/>
  <c r="FJ60" i="10"/>
  <c r="FK60" i="10"/>
  <c r="FL60" i="10"/>
  <c r="FM60" i="10"/>
  <c r="FN60" i="10"/>
  <c r="FO60" i="10"/>
  <c r="FP60" i="10"/>
  <c r="FQ60" i="10"/>
  <c r="FR60" i="10"/>
  <c r="FS60" i="10"/>
  <c r="FT60" i="10"/>
  <c r="FU60" i="10"/>
  <c r="FV60" i="10"/>
  <c r="FW60" i="10"/>
  <c r="FX60" i="10"/>
  <c r="FY60" i="10"/>
  <c r="FZ60" i="10"/>
  <c r="GA60" i="10"/>
  <c r="GB60" i="10"/>
  <c r="GD60" i="10"/>
  <c r="GE60" i="10"/>
  <c r="GF60" i="10"/>
  <c r="GG60" i="10"/>
  <c r="GH60" i="10"/>
  <c r="GI60" i="10"/>
  <c r="GJ60" i="10"/>
  <c r="GK60" i="10"/>
  <c r="GL60" i="10"/>
  <c r="GM60" i="10"/>
  <c r="GN60" i="10"/>
  <c r="GO60" i="10"/>
  <c r="F61" i="10"/>
  <c r="G61" i="10"/>
  <c r="H61" i="10"/>
  <c r="I61" i="10"/>
  <c r="J61" i="10"/>
  <c r="K61" i="10"/>
  <c r="L61" i="10"/>
  <c r="M61" i="10"/>
  <c r="N61" i="10"/>
  <c r="O61" i="10"/>
  <c r="P61" i="10"/>
  <c r="R61" i="10"/>
  <c r="S61" i="10"/>
  <c r="T61" i="10"/>
  <c r="U61" i="10"/>
  <c r="V61" i="10"/>
  <c r="W61" i="10"/>
  <c r="X61" i="10"/>
  <c r="Y61" i="10"/>
  <c r="Z61" i="10"/>
  <c r="AA61" i="10"/>
  <c r="AC61" i="10"/>
  <c r="AD61" i="10"/>
  <c r="AE61" i="10"/>
  <c r="AF61" i="10"/>
  <c r="AG61" i="10"/>
  <c r="AH61" i="10"/>
  <c r="AI61" i="10"/>
  <c r="AJ61" i="10"/>
  <c r="AK61" i="10"/>
  <c r="AL61" i="10"/>
  <c r="AM61" i="10"/>
  <c r="AN61" i="10"/>
  <c r="AP61" i="10"/>
  <c r="AQ61" i="10"/>
  <c r="AR61" i="10"/>
  <c r="AS61" i="10"/>
  <c r="AT61" i="10"/>
  <c r="AU61" i="10"/>
  <c r="AV61" i="10"/>
  <c r="AW61" i="10"/>
  <c r="AX61" i="10"/>
  <c r="AY61" i="10"/>
  <c r="AZ61" i="10"/>
  <c r="BA61" i="10"/>
  <c r="BB61" i="10"/>
  <c r="BC61" i="10"/>
  <c r="BE61" i="10"/>
  <c r="BF61" i="10"/>
  <c r="BG61" i="10"/>
  <c r="BH61" i="10"/>
  <c r="BI61" i="10"/>
  <c r="BJ61" i="10"/>
  <c r="BK61" i="10"/>
  <c r="BL61" i="10"/>
  <c r="BM61" i="10"/>
  <c r="BN61" i="10"/>
  <c r="BO61" i="10"/>
  <c r="BQ61" i="10"/>
  <c r="BR61" i="10"/>
  <c r="BS61" i="10"/>
  <c r="BT61" i="10"/>
  <c r="BU61" i="10"/>
  <c r="BV61" i="10"/>
  <c r="BW61" i="10"/>
  <c r="BY61" i="10"/>
  <c r="BZ61" i="10"/>
  <c r="CA61" i="10"/>
  <c r="CB61" i="10"/>
  <c r="CC61" i="10"/>
  <c r="CD61" i="10"/>
  <c r="CE61" i="10"/>
  <c r="CF61" i="10"/>
  <c r="CH61" i="10"/>
  <c r="CI61" i="10"/>
  <c r="CJ61" i="10"/>
  <c r="CK61" i="10"/>
  <c r="CL61" i="10"/>
  <c r="CN61" i="10"/>
  <c r="CO61" i="10"/>
  <c r="CP61" i="10"/>
  <c r="CQ61" i="10"/>
  <c r="CR61" i="10"/>
  <c r="CS61" i="10"/>
  <c r="CU61" i="10"/>
  <c r="CV61" i="10"/>
  <c r="CW61" i="10"/>
  <c r="CX61" i="10"/>
  <c r="CY61" i="10"/>
  <c r="CZ61" i="10"/>
  <c r="DA61" i="10"/>
  <c r="DB61" i="10"/>
  <c r="DC61" i="10"/>
  <c r="DD61" i="10"/>
  <c r="DE61" i="10"/>
  <c r="DF61" i="10"/>
  <c r="DG61" i="10"/>
  <c r="DH61" i="10"/>
  <c r="DJ61" i="10"/>
  <c r="DK61" i="10"/>
  <c r="DL61" i="10"/>
  <c r="DM61" i="10"/>
  <c r="DN61" i="10"/>
  <c r="DO61" i="10"/>
  <c r="DP61" i="10"/>
  <c r="DR61" i="10"/>
  <c r="DS61" i="10"/>
  <c r="DT61" i="10"/>
  <c r="DU61" i="10"/>
  <c r="DX61" i="10"/>
  <c r="DY61" i="10"/>
  <c r="DZ61" i="10"/>
  <c r="EA61" i="10"/>
  <c r="ED61" i="10"/>
  <c r="EE61" i="10"/>
  <c r="EF61" i="10"/>
  <c r="EG61" i="10"/>
  <c r="EJ61" i="10"/>
  <c r="EK61" i="10"/>
  <c r="EL61" i="10"/>
  <c r="EM61" i="10"/>
  <c r="EP61" i="10"/>
  <c r="EQ61" i="10"/>
  <c r="ER61" i="10"/>
  <c r="ES61" i="10"/>
  <c r="EV61" i="10"/>
  <c r="EW61" i="10"/>
  <c r="EY61" i="10"/>
  <c r="EZ61" i="10"/>
  <c r="FA61" i="10"/>
  <c r="FC61" i="10"/>
  <c r="FD61" i="10"/>
  <c r="FE61" i="10"/>
  <c r="FF61" i="10"/>
  <c r="FG61" i="10"/>
  <c r="FH61" i="10"/>
  <c r="FI61" i="10"/>
  <c r="FJ61" i="10"/>
  <c r="FK61" i="10"/>
  <c r="FL61" i="10"/>
  <c r="FM61" i="10"/>
  <c r="FN61" i="10"/>
  <c r="FO61" i="10"/>
  <c r="FP61" i="10"/>
  <c r="FQ61" i="10"/>
  <c r="FR61" i="10"/>
  <c r="FS61" i="10"/>
  <c r="FT61" i="10"/>
  <c r="FU61" i="10"/>
  <c r="FV61" i="10"/>
  <c r="FW61" i="10"/>
  <c r="FX61" i="10"/>
  <c r="FY61" i="10"/>
  <c r="FZ61" i="10"/>
  <c r="GA61" i="10"/>
  <c r="GB61" i="10"/>
  <c r="GD61" i="10"/>
  <c r="GE61" i="10"/>
  <c r="GF61" i="10"/>
  <c r="GG61" i="10"/>
  <c r="GH61" i="10"/>
  <c r="GI61" i="10"/>
  <c r="GJ61" i="10"/>
  <c r="GK61" i="10"/>
  <c r="GL61" i="10"/>
  <c r="GM61" i="10"/>
  <c r="GN61" i="10"/>
  <c r="GO61" i="10"/>
  <c r="F62" i="10"/>
  <c r="G62" i="10"/>
  <c r="H62" i="10"/>
  <c r="I62" i="10"/>
  <c r="J62" i="10"/>
  <c r="K62" i="10"/>
  <c r="L62" i="10"/>
  <c r="M62" i="10"/>
  <c r="N62" i="10"/>
  <c r="O62" i="10"/>
  <c r="P62" i="10"/>
  <c r="R62" i="10"/>
  <c r="S62" i="10"/>
  <c r="T62" i="10"/>
  <c r="U62" i="10"/>
  <c r="V62" i="10"/>
  <c r="W62" i="10"/>
  <c r="X62" i="10"/>
  <c r="Y62" i="10"/>
  <c r="Z62" i="10"/>
  <c r="AA62" i="10"/>
  <c r="AC62" i="10"/>
  <c r="AD62" i="10"/>
  <c r="AE62" i="10"/>
  <c r="AF62" i="10"/>
  <c r="AG62" i="10"/>
  <c r="AH62" i="10"/>
  <c r="AI62" i="10"/>
  <c r="AJ62" i="10"/>
  <c r="AK62" i="10"/>
  <c r="AL62" i="10"/>
  <c r="AM62" i="10"/>
  <c r="AN62" i="10"/>
  <c r="AP62" i="10"/>
  <c r="AQ62" i="10"/>
  <c r="AR62" i="10"/>
  <c r="AS62" i="10"/>
  <c r="AT62" i="10"/>
  <c r="AU62" i="10"/>
  <c r="AV62" i="10"/>
  <c r="AW62" i="10"/>
  <c r="AX62" i="10"/>
  <c r="AY62" i="10"/>
  <c r="AZ62" i="10"/>
  <c r="BA62" i="10"/>
  <c r="BB62" i="10"/>
  <c r="BC62" i="10"/>
  <c r="BE62" i="10"/>
  <c r="BF62" i="10"/>
  <c r="BG62" i="10"/>
  <c r="BH62" i="10"/>
  <c r="BI62" i="10"/>
  <c r="BJ62" i="10"/>
  <c r="BK62" i="10"/>
  <c r="BL62" i="10"/>
  <c r="BM62" i="10"/>
  <c r="BN62" i="10"/>
  <c r="BO62" i="10"/>
  <c r="BQ62" i="10"/>
  <c r="BR62" i="10"/>
  <c r="BS62" i="10"/>
  <c r="BT62" i="10"/>
  <c r="BU62" i="10"/>
  <c r="BV62" i="10"/>
  <c r="BW62" i="10"/>
  <c r="BY62" i="10"/>
  <c r="BZ62" i="10"/>
  <c r="CA62" i="10"/>
  <c r="CB62" i="10"/>
  <c r="CC62" i="10"/>
  <c r="CD62" i="10"/>
  <c r="CE62" i="10"/>
  <c r="CF62" i="10"/>
  <c r="CH62" i="10"/>
  <c r="CI62" i="10"/>
  <c r="CJ62" i="10"/>
  <c r="CK62" i="10"/>
  <c r="CL62" i="10"/>
  <c r="CN62" i="10"/>
  <c r="CO62" i="10"/>
  <c r="CP62" i="10"/>
  <c r="CQ62" i="10"/>
  <c r="CR62" i="10"/>
  <c r="CS62" i="10"/>
  <c r="CU62" i="10"/>
  <c r="CV62" i="10"/>
  <c r="CW62" i="10"/>
  <c r="CX62" i="10"/>
  <c r="CY62" i="10"/>
  <c r="CZ62" i="10"/>
  <c r="DA62" i="10"/>
  <c r="DB62" i="10"/>
  <c r="DC62" i="10"/>
  <c r="DD62" i="10"/>
  <c r="DE62" i="10"/>
  <c r="DF62" i="10"/>
  <c r="DG62" i="10"/>
  <c r="DH62" i="10"/>
  <c r="DJ62" i="10"/>
  <c r="DK62" i="10"/>
  <c r="DL62" i="10"/>
  <c r="DM62" i="10"/>
  <c r="DN62" i="10"/>
  <c r="DO62" i="10"/>
  <c r="DP62" i="10"/>
  <c r="DR62" i="10"/>
  <c r="DS62" i="10"/>
  <c r="DT62" i="10"/>
  <c r="DU62" i="10"/>
  <c r="DX62" i="10"/>
  <c r="DY62" i="10"/>
  <c r="DZ62" i="10"/>
  <c r="EA62" i="10"/>
  <c r="ED62" i="10"/>
  <c r="EE62" i="10"/>
  <c r="EF62" i="10"/>
  <c r="EG62" i="10"/>
  <c r="EJ62" i="10"/>
  <c r="EK62" i="10"/>
  <c r="EL62" i="10"/>
  <c r="EM62" i="10"/>
  <c r="EP62" i="10"/>
  <c r="EQ62" i="10"/>
  <c r="ER62" i="10"/>
  <c r="ES62" i="10"/>
  <c r="EV62" i="10"/>
  <c r="EW62" i="10"/>
  <c r="EY62" i="10"/>
  <c r="EZ62" i="10"/>
  <c r="FA62" i="10"/>
  <c r="FC62" i="10"/>
  <c r="FD62" i="10"/>
  <c r="FE62" i="10"/>
  <c r="FF62" i="10"/>
  <c r="FG62" i="10"/>
  <c r="FH62" i="10"/>
  <c r="FI62" i="10"/>
  <c r="FJ62" i="10"/>
  <c r="FK62" i="10"/>
  <c r="FL62" i="10"/>
  <c r="FM62" i="10"/>
  <c r="FN62" i="10"/>
  <c r="FO62" i="10"/>
  <c r="FP62" i="10"/>
  <c r="FQ62" i="10"/>
  <c r="FR62" i="10"/>
  <c r="FS62" i="10"/>
  <c r="FT62" i="10"/>
  <c r="FU62" i="10"/>
  <c r="FV62" i="10"/>
  <c r="FW62" i="10"/>
  <c r="FX62" i="10"/>
  <c r="FY62" i="10"/>
  <c r="FZ62" i="10"/>
  <c r="GA62" i="10"/>
  <c r="GB62" i="10"/>
  <c r="GD62" i="10"/>
  <c r="GE62" i="10"/>
  <c r="GF62" i="10"/>
  <c r="GG62" i="10"/>
  <c r="GH62" i="10"/>
  <c r="GI62" i="10"/>
  <c r="GJ62" i="10"/>
  <c r="GK62" i="10"/>
  <c r="GL62" i="10"/>
  <c r="GM62" i="10"/>
  <c r="GN62" i="10"/>
  <c r="GO62" i="10"/>
  <c r="F63" i="10"/>
  <c r="G63" i="10"/>
  <c r="H63" i="10"/>
  <c r="I63" i="10"/>
  <c r="J63" i="10"/>
  <c r="K63" i="10"/>
  <c r="L63" i="10"/>
  <c r="M63" i="10"/>
  <c r="N63" i="10"/>
  <c r="O63" i="10"/>
  <c r="P63" i="10"/>
  <c r="R63" i="10"/>
  <c r="S63" i="10"/>
  <c r="T63" i="10"/>
  <c r="U63" i="10"/>
  <c r="V63" i="10"/>
  <c r="W63" i="10"/>
  <c r="X63" i="10"/>
  <c r="Y63" i="10"/>
  <c r="Z63" i="10"/>
  <c r="AA63" i="10"/>
  <c r="AC63" i="10"/>
  <c r="AD63" i="10"/>
  <c r="AE63" i="10"/>
  <c r="AF63" i="10"/>
  <c r="AG63" i="10"/>
  <c r="AH63" i="10"/>
  <c r="AI63" i="10"/>
  <c r="AJ63" i="10"/>
  <c r="AK63" i="10"/>
  <c r="AL63" i="10"/>
  <c r="AM63" i="10"/>
  <c r="AN63" i="10"/>
  <c r="AP63" i="10"/>
  <c r="AQ63" i="10"/>
  <c r="AR63" i="10"/>
  <c r="AS63" i="10"/>
  <c r="AT63" i="10"/>
  <c r="AU63" i="10"/>
  <c r="AV63" i="10"/>
  <c r="AW63" i="10"/>
  <c r="AX63" i="10"/>
  <c r="AY63" i="10"/>
  <c r="AZ63" i="10"/>
  <c r="BA63" i="10"/>
  <c r="BB63" i="10"/>
  <c r="BC63" i="10"/>
  <c r="BE63" i="10"/>
  <c r="BF63" i="10"/>
  <c r="BG63" i="10"/>
  <c r="BH63" i="10"/>
  <c r="BI63" i="10"/>
  <c r="BJ63" i="10"/>
  <c r="BK63" i="10"/>
  <c r="BL63" i="10"/>
  <c r="BM63" i="10"/>
  <c r="BN63" i="10"/>
  <c r="BO63" i="10"/>
  <c r="BQ63" i="10"/>
  <c r="BR63" i="10"/>
  <c r="BS63" i="10"/>
  <c r="BT63" i="10"/>
  <c r="BU63" i="10"/>
  <c r="BV63" i="10"/>
  <c r="BW63" i="10"/>
  <c r="BY63" i="10"/>
  <c r="BZ63" i="10"/>
  <c r="CA63" i="10"/>
  <c r="CB63" i="10"/>
  <c r="CC63" i="10"/>
  <c r="CD63" i="10"/>
  <c r="CE63" i="10"/>
  <c r="CF63" i="10"/>
  <c r="CH63" i="10"/>
  <c r="CI63" i="10"/>
  <c r="CJ63" i="10"/>
  <c r="CK63" i="10"/>
  <c r="CL63" i="10"/>
  <c r="CN63" i="10"/>
  <c r="CO63" i="10"/>
  <c r="CP63" i="10"/>
  <c r="CQ63" i="10"/>
  <c r="CR63" i="10"/>
  <c r="CS63" i="10"/>
  <c r="CU63" i="10"/>
  <c r="CV63" i="10"/>
  <c r="CW63" i="10"/>
  <c r="CX63" i="10"/>
  <c r="CY63" i="10"/>
  <c r="CZ63" i="10"/>
  <c r="DA63" i="10"/>
  <c r="DB63" i="10"/>
  <c r="DC63" i="10"/>
  <c r="DD63" i="10"/>
  <c r="DE63" i="10"/>
  <c r="DF63" i="10"/>
  <c r="DG63" i="10"/>
  <c r="DH63" i="10"/>
  <c r="DJ63" i="10"/>
  <c r="DK63" i="10"/>
  <c r="DL63" i="10"/>
  <c r="DM63" i="10"/>
  <c r="DN63" i="10"/>
  <c r="DO63" i="10"/>
  <c r="DP63" i="10"/>
  <c r="DR63" i="10"/>
  <c r="DS63" i="10"/>
  <c r="DT63" i="10"/>
  <c r="DU63" i="10"/>
  <c r="DX63" i="10"/>
  <c r="DY63" i="10"/>
  <c r="DZ63" i="10"/>
  <c r="EA63" i="10"/>
  <c r="ED63" i="10"/>
  <c r="EE63" i="10"/>
  <c r="EF63" i="10"/>
  <c r="EG63" i="10"/>
  <c r="EJ63" i="10"/>
  <c r="EK63" i="10"/>
  <c r="EL63" i="10"/>
  <c r="EM63" i="10"/>
  <c r="EP63" i="10"/>
  <c r="EQ63" i="10"/>
  <c r="ER63" i="10"/>
  <c r="ES63" i="10"/>
  <c r="EV63" i="10"/>
  <c r="EW63" i="10"/>
  <c r="EY63" i="10"/>
  <c r="EZ63" i="10"/>
  <c r="FA63" i="10"/>
  <c r="FC63" i="10"/>
  <c r="FD63" i="10"/>
  <c r="FE63" i="10"/>
  <c r="FF63" i="10"/>
  <c r="FG63" i="10"/>
  <c r="FH63" i="10"/>
  <c r="FI63" i="10"/>
  <c r="FJ63" i="10"/>
  <c r="FK63" i="10"/>
  <c r="FL63" i="10"/>
  <c r="FM63" i="10"/>
  <c r="FN63" i="10"/>
  <c r="FO63" i="10"/>
  <c r="FP63" i="10"/>
  <c r="FQ63" i="10"/>
  <c r="FR63" i="10"/>
  <c r="FS63" i="10"/>
  <c r="FT63" i="10"/>
  <c r="FU63" i="10"/>
  <c r="FV63" i="10"/>
  <c r="FW63" i="10"/>
  <c r="FX63" i="10"/>
  <c r="FY63" i="10"/>
  <c r="FZ63" i="10"/>
  <c r="GA63" i="10"/>
  <c r="GB63" i="10"/>
  <c r="GD63" i="10"/>
  <c r="GE63" i="10"/>
  <c r="GF63" i="10"/>
  <c r="GG63" i="10"/>
  <c r="GH63" i="10"/>
  <c r="GI63" i="10"/>
  <c r="GJ63" i="10"/>
  <c r="GK63" i="10"/>
  <c r="GL63" i="10"/>
  <c r="GM63" i="10"/>
  <c r="GN63" i="10"/>
  <c r="GO63" i="10"/>
  <c r="F64" i="10"/>
  <c r="G64" i="10"/>
  <c r="H64" i="10"/>
  <c r="I64" i="10"/>
  <c r="J64" i="10"/>
  <c r="K64" i="10"/>
  <c r="L64" i="10"/>
  <c r="M64" i="10"/>
  <c r="N64" i="10"/>
  <c r="O64" i="10"/>
  <c r="P64" i="10"/>
  <c r="R64" i="10"/>
  <c r="S64" i="10"/>
  <c r="T64" i="10"/>
  <c r="U64" i="10"/>
  <c r="V64" i="10"/>
  <c r="W64" i="10"/>
  <c r="X64" i="10"/>
  <c r="Y64" i="10"/>
  <c r="Z64" i="10"/>
  <c r="AA64" i="10"/>
  <c r="AC64" i="10"/>
  <c r="AD64" i="10"/>
  <c r="AE64" i="10"/>
  <c r="AF64" i="10"/>
  <c r="AG64" i="10"/>
  <c r="AH64" i="10"/>
  <c r="AI64" i="10"/>
  <c r="AJ64" i="10"/>
  <c r="AK64" i="10"/>
  <c r="AL64" i="10"/>
  <c r="AM64" i="10"/>
  <c r="AN64" i="10"/>
  <c r="AP64" i="10"/>
  <c r="AQ64" i="10"/>
  <c r="AR64" i="10"/>
  <c r="AS64" i="10"/>
  <c r="AT64" i="10"/>
  <c r="AU64" i="10"/>
  <c r="AV64" i="10"/>
  <c r="AW64" i="10"/>
  <c r="AX64" i="10"/>
  <c r="AY64" i="10"/>
  <c r="AZ64" i="10"/>
  <c r="BA64" i="10"/>
  <c r="BB64" i="10"/>
  <c r="BC64" i="10"/>
  <c r="BE64" i="10"/>
  <c r="BF64" i="10"/>
  <c r="BG64" i="10"/>
  <c r="BH64" i="10"/>
  <c r="BI64" i="10"/>
  <c r="BJ64" i="10"/>
  <c r="BK64" i="10"/>
  <c r="BL64" i="10"/>
  <c r="BM64" i="10"/>
  <c r="BN64" i="10"/>
  <c r="BO64" i="10"/>
  <c r="BQ64" i="10"/>
  <c r="BR64" i="10"/>
  <c r="BS64" i="10"/>
  <c r="BT64" i="10"/>
  <c r="BU64" i="10"/>
  <c r="BV64" i="10"/>
  <c r="BW64" i="10"/>
  <c r="BY64" i="10"/>
  <c r="BZ64" i="10"/>
  <c r="CA64" i="10"/>
  <c r="CB64" i="10"/>
  <c r="CC64" i="10"/>
  <c r="CD64" i="10"/>
  <c r="CE64" i="10"/>
  <c r="CF64" i="10"/>
  <c r="CH64" i="10"/>
  <c r="CI64" i="10"/>
  <c r="CJ64" i="10"/>
  <c r="CK64" i="10"/>
  <c r="CL64" i="10"/>
  <c r="CN64" i="10"/>
  <c r="CO64" i="10"/>
  <c r="CP64" i="10"/>
  <c r="CQ64" i="10"/>
  <c r="CR64" i="10"/>
  <c r="CS64" i="10"/>
  <c r="CU64" i="10"/>
  <c r="CV64" i="10"/>
  <c r="CW64" i="10"/>
  <c r="CX64" i="10"/>
  <c r="CY64" i="10"/>
  <c r="CZ64" i="10"/>
  <c r="DA64" i="10"/>
  <c r="DB64" i="10"/>
  <c r="DC64" i="10"/>
  <c r="DD64" i="10"/>
  <c r="DE64" i="10"/>
  <c r="DF64" i="10"/>
  <c r="DG64" i="10"/>
  <c r="DH64" i="10"/>
  <c r="DJ64" i="10"/>
  <c r="DK64" i="10"/>
  <c r="DL64" i="10"/>
  <c r="DM64" i="10"/>
  <c r="DN64" i="10"/>
  <c r="DO64" i="10"/>
  <c r="DP64" i="10"/>
  <c r="DR64" i="10"/>
  <c r="DS64" i="10"/>
  <c r="DT64" i="10"/>
  <c r="DU64" i="10"/>
  <c r="DX64" i="10"/>
  <c r="DY64" i="10"/>
  <c r="DZ64" i="10"/>
  <c r="EA64" i="10"/>
  <c r="ED64" i="10"/>
  <c r="EE64" i="10"/>
  <c r="EF64" i="10"/>
  <c r="KP171" i="15"/>
  <c r="LB171" i="15"/>
  <c r="NC171" i="15"/>
  <c r="BN172" i="15"/>
  <c r="DC172" i="15"/>
  <c r="DW172" i="15"/>
  <c r="EA172" i="15"/>
  <c r="EG172" i="15"/>
  <c r="EW172" i="15"/>
  <c r="FR172" i="15"/>
  <c r="GQ172" i="15"/>
  <c r="HG172" i="15"/>
  <c r="HX172" i="15"/>
  <c r="IB172" i="15"/>
  <c r="IZ172" i="15"/>
  <c r="JF172" i="15"/>
  <c r="JW172" i="15"/>
  <c r="LJ172" i="15"/>
  <c r="LZ172" i="15"/>
  <c r="ME172" i="15"/>
  <c r="NC172" i="15"/>
  <c r="NH172" i="15"/>
  <c r="OJ172" i="15"/>
  <c r="PD172" i="15"/>
  <c r="PG172" i="15"/>
  <c r="PJ172" i="15"/>
  <c r="AR173" i="15"/>
  <c r="BP173" i="15"/>
  <c r="CM173" i="15"/>
  <c r="DE173" i="15"/>
  <c r="DG173" i="15"/>
  <c r="EA173" i="15"/>
  <c r="EF173" i="15"/>
  <c r="FR173" i="15"/>
  <c r="GL173" i="15"/>
  <c r="JC173" i="15"/>
  <c r="JX173" i="15"/>
  <c r="MJ173" i="15"/>
  <c r="NC173" i="15"/>
  <c r="W174" i="15"/>
  <c r="AA174" i="15"/>
  <c r="AZ174" i="15"/>
  <c r="CH174" i="15"/>
  <c r="FW174" i="15"/>
  <c r="GM174" i="15"/>
  <c r="HE174" i="15"/>
  <c r="IA174" i="15"/>
  <c r="JZ174" i="15"/>
  <c r="LW174" i="15"/>
  <c r="MF174" i="15"/>
  <c r="MK174" i="15"/>
  <c r="MN174" i="15"/>
  <c r="ND174" i="15"/>
  <c r="NG174" i="15"/>
  <c r="PG174" i="15"/>
  <c r="K175" i="15"/>
  <c r="AA175" i="15"/>
  <c r="AC175" i="15"/>
  <c r="BA175" i="15"/>
  <c r="BO175" i="15"/>
  <c r="DA175" i="15"/>
  <c r="EB175" i="15"/>
  <c r="EH175" i="15"/>
  <c r="EK175" i="15"/>
  <c r="FR175" i="15"/>
  <c r="FU175" i="15"/>
  <c r="GM175" i="15"/>
  <c r="HU175" i="15"/>
  <c r="IA175" i="15"/>
  <c r="JA175" i="15"/>
  <c r="JE175" i="15"/>
  <c r="JT175" i="15"/>
  <c r="KL175" i="15"/>
  <c r="LD175" i="15"/>
  <c r="LZ175" i="15"/>
  <c r="MJ175" i="15"/>
  <c r="NL175" i="15"/>
  <c r="OJ175" i="15"/>
  <c r="PE175" i="15"/>
  <c r="W176" i="15"/>
  <c r="AA176" i="15"/>
  <c r="AD176" i="15"/>
  <c r="AS176" i="15"/>
  <c r="AV176" i="15"/>
  <c r="CJ176" i="15"/>
  <c r="DW176" i="15"/>
  <c r="EF176" i="15"/>
  <c r="FO176" i="15"/>
  <c r="HF176" i="15"/>
  <c r="IT176" i="15"/>
  <c r="IY176" i="15"/>
  <c r="JE176" i="15"/>
  <c r="JV176" i="15"/>
  <c r="JX176" i="15"/>
  <c r="KM176" i="15"/>
  <c r="LA176" i="15"/>
  <c r="NH176" i="15"/>
  <c r="NJ176" i="15"/>
  <c r="OH176" i="15"/>
  <c r="PZ176" i="15"/>
  <c r="BP178" i="15"/>
  <c r="BP179" i="15" s="1"/>
  <c r="CG178" i="15"/>
  <c r="CG179" i="15" s="1"/>
  <c r="DJ178" i="15"/>
  <c r="DJ179" i="15" s="1"/>
  <c r="ED178" i="15"/>
  <c r="ED179" i="15" s="1"/>
  <c r="HC178" i="15"/>
  <c r="HC179" i="15" s="1"/>
  <c r="HE178" i="15"/>
  <c r="HE179" i="15" s="1"/>
  <c r="IY178" i="15"/>
  <c r="IY179" i="15" s="1"/>
  <c r="JB178" i="15"/>
  <c r="JB179" i="15" s="1"/>
  <c r="LZ178" i="15"/>
  <c r="LZ179" i="15" s="1"/>
  <c r="NE178" i="15"/>
  <c r="NE179" i="15" s="1"/>
  <c r="OH178" i="15"/>
  <c r="OH179" i="15" s="1"/>
  <c r="AU181" i="15"/>
  <c r="AU189" i="15" s="1"/>
  <c r="BA181" i="15"/>
  <c r="BA189" i="15" s="1"/>
  <c r="BP181" i="15"/>
  <c r="BP189" i="15" s="1"/>
  <c r="BR181" i="15"/>
  <c r="BR189" i="15" s="1"/>
  <c r="DW181" i="15"/>
  <c r="DW189" i="15" s="1"/>
  <c r="EE181" i="15"/>
  <c r="EE189" i="15" s="1"/>
  <c r="HU181" i="15"/>
  <c r="HU189" i="15" s="1"/>
  <c r="IY181" i="15"/>
  <c r="IY189" i="15" s="1"/>
  <c r="KA181" i="15"/>
  <c r="KA189" i="15" s="1"/>
  <c r="KR181" i="15"/>
  <c r="KR189" i="15" s="1"/>
  <c r="LE181" i="15"/>
  <c r="LE189" i="15" s="1"/>
  <c r="MD181" i="15"/>
  <c r="MD189" i="15" s="1"/>
  <c r="MM181" i="15"/>
  <c r="MM189" i="15" s="1"/>
  <c r="NN181" i="15"/>
  <c r="NN189" i="15" s="1"/>
  <c r="K183" i="15"/>
  <c r="AD183" i="15"/>
  <c r="BB183" i="15"/>
  <c r="DZ183" i="15"/>
  <c r="ED183" i="15"/>
  <c r="FN183" i="15"/>
  <c r="GN183" i="15"/>
  <c r="IZ183" i="15"/>
  <c r="JE183" i="15"/>
  <c r="LZ183" i="15"/>
  <c r="MN183" i="15"/>
  <c r="ND183" i="15"/>
  <c r="NM183" i="15"/>
  <c r="PB183" i="15"/>
  <c r="PJ183" i="15"/>
  <c r="AW186" i="15"/>
  <c r="CH186" i="15"/>
  <c r="CN186" i="15"/>
  <c r="DD186" i="15"/>
  <c r="DY186" i="15"/>
  <c r="EF186" i="15"/>
  <c r="EZ186" i="15"/>
  <c r="HZ186" i="15"/>
  <c r="IY186" i="15"/>
  <c r="LA186" i="15"/>
  <c r="MF186" i="15"/>
  <c r="NB186" i="15"/>
  <c r="NL186" i="15"/>
  <c r="OM186" i="15"/>
  <c r="AP187" i="15"/>
  <c r="FO187" i="15"/>
  <c r="FS187" i="15"/>
  <c r="FX187" i="15"/>
  <c r="GQ187" i="15"/>
  <c r="HT187" i="15"/>
  <c r="IQ187" i="15"/>
  <c r="IV187" i="15"/>
  <c r="LE187" i="15"/>
  <c r="LY187" i="15"/>
  <c r="MG187" i="15"/>
  <c r="MM187" i="15"/>
  <c r="NE187" i="15"/>
  <c r="ON187" i="15"/>
  <c r="EG64" i="10"/>
  <c r="EJ64" i="10"/>
  <c r="EK64" i="10"/>
  <c r="EL64" i="10"/>
  <c r="EM64" i="10"/>
  <c r="EP64" i="10"/>
  <c r="EQ64" i="10"/>
  <c r="ER64" i="10"/>
  <c r="ES64" i="10"/>
  <c r="EV64" i="10"/>
  <c r="EW64" i="10"/>
  <c r="EY64" i="10"/>
  <c r="EZ64" i="10"/>
  <c r="FA64" i="10"/>
  <c r="FC64" i="10"/>
  <c r="FD64" i="10"/>
  <c r="FE64" i="10"/>
  <c r="FF64" i="10"/>
  <c r="FG64" i="10"/>
  <c r="FH64" i="10"/>
  <c r="FI64" i="10"/>
  <c r="FJ64" i="10"/>
  <c r="FK64" i="10"/>
  <c r="FL64" i="10"/>
  <c r="FM64" i="10"/>
  <c r="FN64" i="10"/>
  <c r="FO64" i="10"/>
  <c r="FP64" i="10"/>
  <c r="FQ64" i="10"/>
  <c r="FR64" i="10"/>
  <c r="FS64" i="10"/>
  <c r="FT64" i="10"/>
  <c r="FU64" i="10"/>
  <c r="FV64" i="10"/>
  <c r="FW64" i="10"/>
  <c r="FX64" i="10"/>
  <c r="FY64" i="10"/>
  <c r="FZ64" i="10"/>
  <c r="GA64" i="10"/>
  <c r="GB64" i="10"/>
  <c r="GD64" i="10"/>
  <c r="GE64" i="10"/>
  <c r="GF64" i="10"/>
  <c r="GG64" i="10"/>
  <c r="GH64" i="10"/>
  <c r="GI64" i="10"/>
  <c r="GJ64" i="10"/>
  <c r="GK64" i="10"/>
  <c r="GL64" i="10"/>
  <c r="GM64" i="10"/>
  <c r="GN64" i="10"/>
  <c r="GO64" i="10"/>
  <c r="F65" i="10"/>
  <c r="G65" i="10"/>
  <c r="H65" i="10"/>
  <c r="I65" i="10"/>
  <c r="J65" i="10"/>
  <c r="K65" i="10"/>
  <c r="L65" i="10"/>
  <c r="M65" i="10"/>
  <c r="N65" i="10"/>
  <c r="O65" i="10"/>
  <c r="P65" i="10"/>
  <c r="R65" i="10"/>
  <c r="S65" i="10"/>
  <c r="T65" i="10"/>
  <c r="U65" i="10"/>
  <c r="V65" i="10"/>
  <c r="W65" i="10"/>
  <c r="X65" i="10"/>
  <c r="Y65" i="10"/>
  <c r="Z65" i="10"/>
  <c r="AA65" i="10"/>
  <c r="AC65" i="10"/>
  <c r="AD65" i="10"/>
  <c r="AE65" i="10"/>
  <c r="AF65" i="10"/>
  <c r="AG65" i="10"/>
  <c r="AH65" i="10"/>
  <c r="AI65" i="10"/>
  <c r="AJ65" i="10"/>
  <c r="AK65" i="10"/>
  <c r="AL65" i="10"/>
  <c r="AM65" i="10"/>
  <c r="AN65" i="10"/>
  <c r="AP65" i="10"/>
  <c r="AQ65" i="10"/>
  <c r="AR65" i="10"/>
  <c r="AS65" i="10"/>
  <c r="AT65" i="10"/>
  <c r="AU65" i="10"/>
  <c r="AV65" i="10"/>
  <c r="AW65" i="10"/>
  <c r="AX65" i="10"/>
  <c r="AY65" i="10"/>
  <c r="AZ65" i="10"/>
  <c r="BA65" i="10"/>
  <c r="BB65" i="10"/>
  <c r="BC65" i="10"/>
  <c r="BE65" i="10"/>
  <c r="BF65" i="10"/>
  <c r="BG65" i="10"/>
  <c r="BH65" i="10"/>
  <c r="BI65" i="10"/>
  <c r="BJ65" i="10"/>
  <c r="BK65" i="10"/>
  <c r="BL65" i="10"/>
  <c r="BM65" i="10"/>
  <c r="BN65" i="10"/>
  <c r="BO65" i="10"/>
  <c r="BQ65" i="10"/>
  <c r="BR65" i="10"/>
  <c r="BS65" i="10"/>
  <c r="BT65" i="10"/>
  <c r="BU65" i="10"/>
  <c r="BV65" i="10"/>
  <c r="BW65" i="10"/>
  <c r="BY65" i="10"/>
  <c r="BZ65" i="10"/>
  <c r="CA65" i="10"/>
  <c r="CB65" i="10"/>
  <c r="CC65" i="10"/>
  <c r="CD65" i="10"/>
  <c r="CE65" i="10"/>
  <c r="CF65" i="10"/>
  <c r="CH65" i="10"/>
  <c r="CI65" i="10"/>
  <c r="CJ65" i="10"/>
  <c r="CK65" i="10"/>
  <c r="CL65" i="10"/>
  <c r="CN65" i="10"/>
  <c r="CO65" i="10"/>
  <c r="CP65" i="10"/>
  <c r="CQ65" i="10"/>
  <c r="CR65" i="10"/>
  <c r="CS65" i="10"/>
  <c r="CU65" i="10"/>
  <c r="CV65" i="10"/>
  <c r="CW65" i="10"/>
  <c r="CX65" i="10"/>
  <c r="CY65" i="10"/>
  <c r="CZ65" i="10"/>
  <c r="DA65" i="10"/>
  <c r="DB65" i="10"/>
  <c r="DC65" i="10"/>
  <c r="DD65" i="10"/>
  <c r="DE65" i="10"/>
  <c r="DF65" i="10"/>
  <c r="DG65" i="10"/>
  <c r="DH65" i="10"/>
  <c r="DJ65" i="10"/>
  <c r="DK65" i="10"/>
  <c r="DL65" i="10"/>
  <c r="DM65" i="10"/>
  <c r="DN65" i="10"/>
  <c r="DO65" i="10"/>
  <c r="DP65" i="10"/>
  <c r="DR65" i="10"/>
  <c r="DS65" i="10"/>
  <c r="DT65" i="10"/>
  <c r="DU65" i="10"/>
  <c r="DX65" i="10"/>
  <c r="DY65" i="10"/>
  <c r="DZ65" i="10"/>
  <c r="EA65" i="10"/>
  <c r="ED65" i="10"/>
  <c r="EE65" i="10"/>
  <c r="EF65" i="10"/>
  <c r="EG65" i="10"/>
  <c r="EJ65" i="10"/>
  <c r="EK65" i="10"/>
  <c r="EL65" i="10"/>
  <c r="EM65" i="10"/>
  <c r="EP65" i="10"/>
  <c r="EQ65" i="10"/>
  <c r="ER65" i="10"/>
  <c r="ES65" i="10"/>
  <c r="EV65" i="10"/>
  <c r="EW65" i="10"/>
  <c r="EY65" i="10"/>
  <c r="EZ65" i="10"/>
  <c r="FA65" i="10"/>
  <c r="FC65" i="10"/>
  <c r="FD65" i="10"/>
  <c r="FE65" i="10"/>
  <c r="FF65" i="10"/>
  <c r="FG65" i="10"/>
  <c r="FH65" i="10"/>
  <c r="FI65" i="10"/>
  <c r="FJ65" i="10"/>
  <c r="FK65" i="10"/>
  <c r="FL65" i="10"/>
  <c r="FM65" i="10"/>
  <c r="FN65" i="10"/>
  <c r="FO65" i="10"/>
  <c r="FP65" i="10"/>
  <c r="FQ65" i="10"/>
  <c r="FR65" i="10"/>
  <c r="FS65" i="10"/>
  <c r="FT65" i="10"/>
  <c r="FU65" i="10"/>
  <c r="FV65" i="10"/>
  <c r="FW65" i="10"/>
  <c r="FX65" i="10"/>
  <c r="FY65" i="10"/>
  <c r="FZ65" i="10"/>
  <c r="GA65" i="10"/>
  <c r="GB65" i="10"/>
  <c r="GD65" i="10"/>
  <c r="GE65" i="10"/>
  <c r="GF65" i="10"/>
  <c r="GG65" i="10"/>
  <c r="GH65" i="10"/>
  <c r="GI65" i="10"/>
  <c r="GJ65" i="10"/>
  <c r="GK65" i="10"/>
  <c r="GL65" i="10"/>
  <c r="GM65" i="10"/>
  <c r="GN65" i="10"/>
  <c r="GO65" i="10"/>
  <c r="F66" i="10"/>
  <c r="G66" i="10"/>
  <c r="H66" i="10"/>
  <c r="I66" i="10"/>
  <c r="J66" i="10"/>
  <c r="K66" i="10"/>
  <c r="L66" i="10"/>
  <c r="M66" i="10"/>
  <c r="N66" i="10"/>
  <c r="O66" i="10"/>
  <c r="P66" i="10"/>
  <c r="R66" i="10"/>
  <c r="S66" i="10"/>
  <c r="T66" i="10"/>
  <c r="U66" i="10"/>
  <c r="V66" i="10"/>
  <c r="W66" i="10"/>
  <c r="X66" i="10"/>
  <c r="Y66" i="10"/>
  <c r="Z66" i="10"/>
  <c r="AA66" i="10"/>
  <c r="AC66" i="10"/>
  <c r="AD66" i="10"/>
  <c r="AE66" i="10"/>
  <c r="AF66" i="10"/>
  <c r="AG66" i="10"/>
  <c r="AH66" i="10"/>
  <c r="AI66" i="10"/>
  <c r="AJ66" i="10"/>
  <c r="AK66" i="10"/>
  <c r="AL66" i="10"/>
  <c r="AM66" i="10"/>
  <c r="AN66" i="10"/>
  <c r="AP66" i="10"/>
  <c r="AQ66" i="10"/>
  <c r="AR66" i="10"/>
  <c r="AS66" i="10"/>
  <c r="AT66" i="10"/>
  <c r="AU66" i="10"/>
  <c r="AV66" i="10"/>
  <c r="AW66" i="10"/>
  <c r="AX66" i="10"/>
  <c r="AY66" i="10"/>
  <c r="AZ66" i="10"/>
  <c r="BA66" i="10"/>
  <c r="BB66" i="10"/>
  <c r="BC66" i="10"/>
  <c r="BE66" i="10"/>
  <c r="BF66" i="10"/>
  <c r="BG66" i="10"/>
  <c r="BH66" i="10"/>
  <c r="BI66" i="10"/>
  <c r="BJ66" i="10"/>
  <c r="BK66" i="10"/>
  <c r="BL66" i="10"/>
  <c r="BM66" i="10"/>
  <c r="BN66" i="10"/>
  <c r="BO66" i="10"/>
  <c r="BQ66" i="10"/>
  <c r="BR66" i="10"/>
  <c r="BS66" i="10"/>
  <c r="BT66" i="10"/>
  <c r="BU66" i="10"/>
  <c r="BV66" i="10"/>
  <c r="BW66" i="10"/>
  <c r="BY66" i="10"/>
  <c r="BZ66" i="10"/>
  <c r="CA66" i="10"/>
  <c r="CB66" i="10"/>
  <c r="CC66" i="10"/>
  <c r="CD66" i="10"/>
  <c r="CE66" i="10"/>
  <c r="CF66" i="10"/>
  <c r="CH66" i="10"/>
  <c r="CI66" i="10"/>
  <c r="CJ66" i="10"/>
  <c r="CK66" i="10"/>
  <c r="CL66" i="10"/>
  <c r="CN66" i="10"/>
  <c r="CO66" i="10"/>
  <c r="CP66" i="10"/>
  <c r="CQ66" i="10"/>
  <c r="CR66" i="10"/>
  <c r="CS66" i="10"/>
  <c r="CU66" i="10"/>
  <c r="CV66" i="10"/>
  <c r="CW66" i="10"/>
  <c r="CX66" i="10"/>
  <c r="CY66" i="10"/>
  <c r="CZ66" i="10"/>
  <c r="DA66" i="10"/>
  <c r="DB66" i="10"/>
  <c r="DC66" i="10"/>
  <c r="DD66" i="10"/>
  <c r="DE66" i="10"/>
  <c r="DF66" i="10"/>
  <c r="DG66" i="10"/>
  <c r="DH66" i="10"/>
  <c r="DJ66" i="10"/>
  <c r="DK66" i="10"/>
  <c r="DL66" i="10"/>
  <c r="DM66" i="10"/>
  <c r="DN66" i="10"/>
  <c r="DO66" i="10"/>
  <c r="DP66" i="10"/>
  <c r="DR66" i="10"/>
  <c r="DS66" i="10"/>
  <c r="DT66" i="10"/>
  <c r="DU66" i="10"/>
  <c r="DX66" i="10"/>
  <c r="DY66" i="10"/>
  <c r="DZ66" i="10"/>
  <c r="EA66" i="10"/>
  <c r="ED66" i="10"/>
  <c r="EE66" i="10"/>
  <c r="EF66" i="10"/>
  <c r="EG66" i="10"/>
  <c r="EJ66" i="10"/>
  <c r="EK66" i="10"/>
  <c r="EL66" i="10"/>
  <c r="EM66" i="10"/>
  <c r="EP66" i="10"/>
  <c r="EQ66" i="10"/>
  <c r="ER66" i="10"/>
  <c r="ES66" i="10"/>
  <c r="EV66" i="10"/>
  <c r="EW66" i="10"/>
  <c r="EY66" i="10"/>
  <c r="EZ66" i="10"/>
  <c r="FA66" i="10"/>
  <c r="FC66" i="10"/>
  <c r="FD66" i="10"/>
  <c r="FE66" i="10"/>
  <c r="FF66" i="10"/>
  <c r="FG66" i="10"/>
  <c r="FH66" i="10"/>
  <c r="FI66" i="10"/>
  <c r="FJ66" i="10"/>
  <c r="FK66" i="10"/>
  <c r="FL66" i="10"/>
  <c r="FM66" i="10"/>
  <c r="FN66" i="10"/>
  <c r="FO66" i="10"/>
  <c r="FP66" i="10"/>
  <c r="FQ66" i="10"/>
  <c r="FR66" i="10"/>
  <c r="FS66" i="10"/>
  <c r="FT66" i="10"/>
  <c r="FU66" i="10"/>
  <c r="FV66" i="10"/>
  <c r="FW66" i="10"/>
  <c r="FX66" i="10"/>
  <c r="FY66" i="10"/>
  <c r="FZ66" i="10"/>
  <c r="GA66" i="10"/>
  <c r="GB66" i="10"/>
  <c r="GD66" i="10"/>
  <c r="GE66" i="10"/>
  <c r="GF66" i="10"/>
  <c r="GG66" i="10"/>
  <c r="GH66" i="10"/>
  <c r="GI66" i="10"/>
  <c r="GJ66" i="10"/>
  <c r="GK66" i="10"/>
  <c r="GL66" i="10"/>
  <c r="GM66" i="10"/>
  <c r="GN66" i="10"/>
  <c r="GO66" i="10"/>
  <c r="F67" i="10"/>
  <c r="G67" i="10"/>
  <c r="H67" i="10"/>
  <c r="I67" i="10"/>
  <c r="J67" i="10"/>
  <c r="K67" i="10"/>
  <c r="L67" i="10"/>
  <c r="M67" i="10"/>
  <c r="N67" i="10"/>
  <c r="O67" i="10"/>
  <c r="P67" i="10"/>
  <c r="R67" i="10"/>
  <c r="S67" i="10"/>
  <c r="T67" i="10"/>
  <c r="U67" i="10"/>
  <c r="V67" i="10"/>
  <c r="W67" i="10"/>
  <c r="X67" i="10"/>
  <c r="Y67" i="10"/>
  <c r="Z67" i="10"/>
  <c r="AA67" i="10"/>
  <c r="AC67" i="10"/>
  <c r="AD67" i="10"/>
  <c r="AE67" i="10"/>
  <c r="AF67" i="10"/>
  <c r="AG67" i="10"/>
  <c r="AH67" i="10"/>
  <c r="AI67" i="10"/>
  <c r="AJ67" i="10"/>
  <c r="AK67" i="10"/>
  <c r="AL67" i="10"/>
  <c r="AM67" i="10"/>
  <c r="AN67" i="10"/>
  <c r="AP67" i="10"/>
  <c r="AQ67" i="10"/>
  <c r="AR67" i="10"/>
  <c r="AS67" i="10"/>
  <c r="AT67" i="10"/>
  <c r="AU67" i="10"/>
  <c r="AV67" i="10"/>
  <c r="AW67" i="10"/>
  <c r="AX67" i="10"/>
  <c r="AY67" i="10"/>
  <c r="AZ67" i="10"/>
  <c r="BA67" i="10"/>
  <c r="BB67" i="10"/>
  <c r="BC67" i="10"/>
  <c r="BE67" i="10"/>
  <c r="BF67" i="10"/>
  <c r="BG67" i="10"/>
  <c r="BH67" i="10"/>
  <c r="BI67" i="10"/>
  <c r="BJ67" i="10"/>
  <c r="BK67" i="10"/>
  <c r="BL67" i="10"/>
  <c r="BM67" i="10"/>
  <c r="BN67" i="10"/>
  <c r="BO67" i="10"/>
  <c r="BQ67" i="10"/>
  <c r="BR67" i="10"/>
  <c r="BS67" i="10"/>
  <c r="BT67" i="10"/>
  <c r="BU67" i="10"/>
  <c r="BV67" i="10"/>
  <c r="BW67" i="10"/>
  <c r="BY67" i="10"/>
  <c r="BZ67" i="10"/>
  <c r="CA67" i="10"/>
  <c r="CB67" i="10"/>
  <c r="CC67" i="10"/>
  <c r="CD67" i="10"/>
  <c r="CE67" i="10"/>
  <c r="CF67" i="10"/>
  <c r="CH67" i="10"/>
  <c r="CI67" i="10"/>
  <c r="CJ67" i="10"/>
  <c r="CK67" i="10"/>
  <c r="CL67" i="10"/>
  <c r="CN67" i="10"/>
  <c r="CO67" i="10"/>
  <c r="CP67" i="10"/>
  <c r="CQ67" i="10"/>
  <c r="CR67" i="10"/>
  <c r="CS67" i="10"/>
  <c r="CU67" i="10"/>
  <c r="CV67" i="10"/>
  <c r="CW67" i="10"/>
  <c r="CX67" i="10"/>
  <c r="CY67" i="10"/>
  <c r="CZ67" i="10"/>
  <c r="DA67" i="10"/>
  <c r="DB67" i="10"/>
  <c r="DC67" i="10"/>
  <c r="DD67" i="10"/>
  <c r="DE67" i="10"/>
  <c r="DF67" i="10"/>
  <c r="DG67" i="10"/>
  <c r="DH67" i="10"/>
  <c r="DJ67" i="10"/>
  <c r="DK67" i="10"/>
  <c r="DL67" i="10"/>
  <c r="DM67" i="10"/>
  <c r="DN67" i="10"/>
  <c r="DO67" i="10"/>
  <c r="DP67" i="10"/>
  <c r="DR67" i="10"/>
  <c r="DS67" i="10"/>
  <c r="DT67" i="10"/>
  <c r="DU67" i="10"/>
  <c r="DX67" i="10"/>
  <c r="DY67" i="10"/>
  <c r="DZ67" i="10"/>
  <c r="EA67" i="10"/>
  <c r="ED67" i="10"/>
  <c r="EE67" i="10"/>
  <c r="EF67" i="10"/>
  <c r="EG67" i="10"/>
  <c r="EJ67" i="10"/>
  <c r="EK67" i="10"/>
  <c r="EL67" i="10"/>
  <c r="EM67" i="10"/>
  <c r="EP67" i="10"/>
  <c r="EQ67" i="10"/>
  <c r="ER67" i="10"/>
  <c r="ES67" i="10"/>
  <c r="EV67" i="10"/>
  <c r="EW67" i="10"/>
  <c r="EY67" i="10"/>
  <c r="EZ67" i="10"/>
  <c r="FA67" i="10"/>
  <c r="FC67" i="10"/>
  <c r="FD67" i="10"/>
  <c r="FE67" i="10"/>
  <c r="FF67" i="10"/>
  <c r="FG67" i="10"/>
  <c r="FH67" i="10"/>
  <c r="FI67" i="10"/>
  <c r="FJ67" i="10"/>
  <c r="FK67" i="10"/>
  <c r="FL67" i="10"/>
  <c r="FM67" i="10"/>
  <c r="FN67" i="10"/>
  <c r="FO67" i="10"/>
  <c r="FP67" i="10"/>
  <c r="FQ67" i="10"/>
  <c r="FR67" i="10"/>
  <c r="FS67" i="10"/>
  <c r="FT67" i="10"/>
  <c r="FU67" i="10"/>
  <c r="FV67" i="10"/>
  <c r="FW67" i="10"/>
  <c r="FX67" i="10"/>
  <c r="FY67" i="10"/>
  <c r="FZ67" i="10"/>
  <c r="GA67" i="10"/>
  <c r="GB67" i="10"/>
  <c r="GD67" i="10"/>
  <c r="GE67" i="10"/>
  <c r="GF67" i="10"/>
  <c r="GG67" i="10"/>
  <c r="GH67" i="10"/>
  <c r="GI67" i="10"/>
  <c r="GJ67" i="10"/>
  <c r="GK67" i="10"/>
  <c r="GL67" i="10"/>
  <c r="GM67" i="10"/>
  <c r="GN67" i="10"/>
  <c r="GO67" i="10"/>
  <c r="F68" i="10"/>
  <c r="G68" i="10"/>
  <c r="H68" i="10"/>
  <c r="I68" i="10"/>
  <c r="J68" i="10"/>
  <c r="K68" i="10"/>
  <c r="L68" i="10"/>
  <c r="M68" i="10"/>
  <c r="N68" i="10"/>
  <c r="O68" i="10"/>
  <c r="P68" i="10"/>
  <c r="R68" i="10"/>
  <c r="S68" i="10"/>
  <c r="T68" i="10"/>
  <c r="U68" i="10"/>
  <c r="V68" i="10"/>
  <c r="W68" i="10"/>
  <c r="X68" i="10"/>
  <c r="Y68" i="10"/>
  <c r="Z68" i="10"/>
  <c r="AA68" i="10"/>
  <c r="AC68" i="10"/>
  <c r="AD68" i="10"/>
  <c r="AE68" i="10"/>
  <c r="AF68" i="10"/>
  <c r="AG68" i="10"/>
  <c r="AH68" i="10"/>
  <c r="AI68" i="10"/>
  <c r="AJ68" i="10"/>
  <c r="AK68" i="10"/>
  <c r="AL68" i="10"/>
  <c r="AM68" i="10"/>
  <c r="AN68" i="10"/>
  <c r="AP68" i="10"/>
  <c r="AQ68" i="10"/>
  <c r="AR68" i="10"/>
  <c r="AS68" i="10"/>
  <c r="AT68" i="10"/>
  <c r="AU68" i="10"/>
  <c r="AV68" i="10"/>
  <c r="AW68" i="10"/>
  <c r="AX68" i="10"/>
  <c r="AY68" i="10"/>
  <c r="AZ68" i="10"/>
  <c r="BA68" i="10"/>
  <c r="BB68" i="10"/>
  <c r="BC68" i="10"/>
  <c r="BE68" i="10"/>
  <c r="BF68" i="10"/>
  <c r="BG68" i="10"/>
  <c r="BH68" i="10"/>
  <c r="BI68" i="10"/>
  <c r="BJ68" i="10"/>
  <c r="BK68" i="10"/>
  <c r="BL68" i="10"/>
  <c r="BM68" i="10"/>
  <c r="BN68" i="10"/>
  <c r="BO68" i="10"/>
  <c r="BQ68" i="10"/>
  <c r="BR68" i="10"/>
  <c r="BS68" i="10"/>
  <c r="BT68" i="10"/>
  <c r="BU68" i="10"/>
  <c r="BV68" i="10"/>
  <c r="BW68" i="10"/>
  <c r="BY68" i="10"/>
  <c r="BZ68" i="10"/>
  <c r="CA68" i="10"/>
  <c r="CB68" i="10"/>
  <c r="CC68" i="10"/>
  <c r="CD68" i="10"/>
  <c r="CE68" i="10"/>
  <c r="CF68" i="10"/>
  <c r="CH68" i="10"/>
  <c r="CI68" i="10"/>
  <c r="CJ68" i="10"/>
  <c r="CK68" i="10"/>
  <c r="CL68" i="10"/>
  <c r="CN68" i="10"/>
  <c r="CO68" i="10"/>
  <c r="CP68" i="10"/>
  <c r="CQ68" i="10"/>
  <c r="CR68" i="10"/>
  <c r="CS68" i="10"/>
  <c r="CU68" i="10"/>
  <c r="CV68" i="10"/>
  <c r="CW68" i="10"/>
  <c r="CX68" i="10"/>
  <c r="CY68" i="10"/>
  <c r="CZ68" i="10"/>
  <c r="DA68" i="10"/>
  <c r="DB68" i="10"/>
  <c r="DC68" i="10"/>
  <c r="DD68" i="10"/>
  <c r="DE68" i="10"/>
  <c r="DF68" i="10"/>
  <c r="DG68" i="10"/>
  <c r="DH68" i="10"/>
  <c r="DJ68" i="10"/>
  <c r="DK68" i="10"/>
  <c r="DL68" i="10"/>
  <c r="DM68" i="10"/>
  <c r="DN68" i="10"/>
  <c r="DO68" i="10"/>
  <c r="DP68" i="10"/>
  <c r="DR68" i="10"/>
  <c r="DS68" i="10"/>
  <c r="DT68" i="10"/>
  <c r="DU68" i="10"/>
  <c r="DX68" i="10"/>
  <c r="DY68" i="10"/>
  <c r="DZ68" i="10"/>
  <c r="EA68" i="10"/>
  <c r="ED68" i="10"/>
  <c r="EE68" i="10"/>
  <c r="EF68" i="10"/>
  <c r="EG68" i="10"/>
  <c r="EJ68" i="10"/>
  <c r="EK68" i="10"/>
  <c r="EL68" i="10"/>
  <c r="EM68" i="10"/>
  <c r="EP68" i="10"/>
  <c r="EQ68" i="10"/>
  <c r="ER68" i="10"/>
  <c r="ES68" i="10"/>
  <c r="EV68" i="10"/>
  <c r="EW68" i="10"/>
  <c r="EY68" i="10"/>
  <c r="EZ68" i="10"/>
  <c r="FA68" i="10"/>
  <c r="FC68" i="10"/>
  <c r="FD68" i="10"/>
  <c r="FE68" i="10"/>
  <c r="FF68" i="10"/>
  <c r="FG68" i="10"/>
  <c r="FH68" i="10"/>
  <c r="FI68" i="10"/>
  <c r="FJ68" i="10"/>
  <c r="FK68" i="10"/>
  <c r="FL68" i="10"/>
  <c r="FM68" i="10"/>
  <c r="FN68" i="10"/>
  <c r="FO68" i="10"/>
  <c r="FP68" i="10"/>
  <c r="FQ68" i="10"/>
  <c r="FR68" i="10"/>
  <c r="FS68" i="10"/>
  <c r="FT68" i="10"/>
  <c r="FU68" i="10"/>
  <c r="FV68" i="10"/>
  <c r="FW68" i="10"/>
  <c r="FX68" i="10"/>
  <c r="FY68" i="10"/>
  <c r="FZ68" i="10"/>
  <c r="GA68" i="10"/>
  <c r="GB68" i="10"/>
  <c r="GD68" i="10"/>
  <c r="GE68" i="10"/>
  <c r="GF68" i="10"/>
  <c r="GG68" i="10"/>
  <c r="GH68" i="10"/>
  <c r="GI68" i="10"/>
  <c r="GJ68" i="10"/>
  <c r="GK68" i="10"/>
  <c r="GL68" i="10"/>
  <c r="GM68" i="10"/>
  <c r="GN68" i="10"/>
  <c r="GO68" i="10"/>
  <c r="F69" i="10"/>
  <c r="G69" i="10"/>
  <c r="H69" i="10"/>
  <c r="I69" i="10"/>
  <c r="J69" i="10"/>
  <c r="K69" i="10"/>
  <c r="L69" i="10"/>
  <c r="M69" i="10"/>
  <c r="N69" i="10"/>
  <c r="O69" i="10"/>
  <c r="P69" i="10"/>
  <c r="R69" i="10"/>
  <c r="S69" i="10"/>
  <c r="T69" i="10"/>
  <c r="U69" i="10"/>
  <c r="V69" i="10"/>
  <c r="W69" i="10"/>
  <c r="X69" i="10"/>
  <c r="Y69" i="10"/>
  <c r="Z69" i="10"/>
  <c r="AA69" i="10"/>
  <c r="AC69" i="10"/>
  <c r="AD69" i="10"/>
  <c r="AE69" i="10"/>
  <c r="AF69" i="10"/>
  <c r="AG69" i="10"/>
  <c r="AH69" i="10"/>
  <c r="AI69" i="10"/>
  <c r="AJ69" i="10"/>
  <c r="AK69" i="10"/>
  <c r="AL69" i="10"/>
  <c r="AM69" i="10"/>
  <c r="AN69" i="10"/>
  <c r="AP69" i="10"/>
  <c r="AQ69" i="10"/>
  <c r="AR69" i="10"/>
  <c r="AS69" i="10"/>
  <c r="AT69" i="10"/>
  <c r="AU69" i="10"/>
  <c r="AV69" i="10"/>
  <c r="AW69" i="10"/>
  <c r="AX69" i="10"/>
  <c r="AY69" i="10"/>
  <c r="AZ69" i="10"/>
  <c r="BA69" i="10"/>
  <c r="BB69" i="10"/>
  <c r="BC69" i="10"/>
  <c r="BE69" i="10"/>
  <c r="BF69" i="10"/>
  <c r="BG69" i="10"/>
  <c r="BH69" i="10"/>
  <c r="BI69" i="10"/>
  <c r="BJ69" i="10"/>
  <c r="BK69" i="10"/>
  <c r="BL69" i="10"/>
  <c r="BM69" i="10"/>
  <c r="BN69" i="10"/>
  <c r="BO69" i="10"/>
  <c r="BQ69" i="10"/>
  <c r="BR69" i="10"/>
  <c r="BS69" i="10"/>
  <c r="BT69" i="10"/>
  <c r="BU69" i="10"/>
  <c r="BV69" i="10"/>
  <c r="BW69" i="10"/>
  <c r="BY69" i="10"/>
  <c r="BZ69" i="10"/>
  <c r="CA69" i="10"/>
  <c r="CB69" i="10"/>
  <c r="CC69" i="10"/>
  <c r="CD69" i="10"/>
  <c r="CE69" i="10"/>
  <c r="CF69" i="10"/>
  <c r="CH69" i="10"/>
  <c r="CI69" i="10"/>
  <c r="CJ69" i="10"/>
  <c r="CK69" i="10"/>
  <c r="CL69" i="10"/>
  <c r="CN69" i="10"/>
  <c r="CO69" i="10"/>
  <c r="CP69" i="10"/>
  <c r="CQ69" i="10"/>
  <c r="CR69" i="10"/>
  <c r="CS69" i="10"/>
  <c r="CU69" i="10"/>
  <c r="CV69" i="10"/>
  <c r="CW69" i="10"/>
  <c r="CX69" i="10"/>
  <c r="CY69" i="10"/>
  <c r="CZ69" i="10"/>
  <c r="DA69" i="10"/>
  <c r="DB69" i="10"/>
  <c r="DC69" i="10"/>
  <c r="DD69" i="10"/>
  <c r="DE69" i="10"/>
  <c r="DF69" i="10"/>
  <c r="DG69" i="10"/>
  <c r="DH69" i="10"/>
  <c r="DJ69" i="10"/>
  <c r="DK69" i="10"/>
  <c r="DL69" i="10"/>
  <c r="DM69" i="10"/>
  <c r="DN69" i="10"/>
  <c r="DO69" i="10"/>
  <c r="DP69" i="10"/>
  <c r="DR69" i="10"/>
  <c r="DS69" i="10"/>
  <c r="DT69" i="10"/>
  <c r="DU69" i="10"/>
  <c r="DX69" i="10"/>
  <c r="DY69" i="10"/>
  <c r="DZ69" i="10"/>
  <c r="EA69" i="10"/>
  <c r="ED69" i="10"/>
  <c r="EE69" i="10"/>
  <c r="EF69" i="10"/>
  <c r="EG69" i="10"/>
  <c r="EJ69" i="10"/>
  <c r="EK69" i="10"/>
  <c r="EL69" i="10"/>
  <c r="EM69" i="10"/>
  <c r="EP69" i="10"/>
  <c r="EQ69" i="10"/>
  <c r="ER69" i="10"/>
  <c r="ES69" i="10"/>
  <c r="EV69" i="10"/>
  <c r="EW69" i="10"/>
  <c r="EY69" i="10"/>
  <c r="EZ69" i="10"/>
  <c r="FA69" i="10"/>
  <c r="FC69" i="10"/>
  <c r="FD69" i="10"/>
  <c r="FE69" i="10"/>
  <c r="FF69" i="10"/>
  <c r="FG69" i="10"/>
  <c r="FH69" i="10"/>
  <c r="FI69" i="10"/>
  <c r="FJ69" i="10"/>
  <c r="FK69" i="10"/>
  <c r="FL69" i="10"/>
  <c r="FM69" i="10"/>
  <c r="FN69" i="10"/>
  <c r="FO69" i="10"/>
  <c r="FP69" i="10"/>
  <c r="FQ69" i="10"/>
  <c r="FR69" i="10"/>
  <c r="FS69" i="10"/>
  <c r="FT69" i="10"/>
  <c r="FU69" i="10"/>
  <c r="FV69" i="10"/>
  <c r="FW69" i="10"/>
  <c r="FX69" i="10"/>
  <c r="FY69" i="10"/>
  <c r="FZ69" i="10"/>
  <c r="GA69" i="10"/>
  <c r="GB69" i="10"/>
  <c r="GD69" i="10"/>
  <c r="GE69" i="10"/>
  <c r="GF69" i="10"/>
  <c r="GG69" i="10"/>
  <c r="GH69" i="10"/>
  <c r="GI69" i="10"/>
  <c r="GJ69" i="10"/>
  <c r="GK69" i="10"/>
  <c r="GL69" i="10"/>
  <c r="GM69" i="10"/>
  <c r="GN69" i="10"/>
  <c r="GO69" i="10"/>
  <c r="F70" i="10"/>
  <c r="G70" i="10"/>
  <c r="H70" i="10"/>
  <c r="I70" i="10"/>
  <c r="J70" i="10"/>
  <c r="K70" i="10"/>
  <c r="L70" i="10"/>
  <c r="M70" i="10"/>
  <c r="N70" i="10"/>
  <c r="O70" i="10"/>
  <c r="P70" i="10"/>
  <c r="R70" i="10"/>
  <c r="S70" i="10"/>
  <c r="T70" i="10"/>
  <c r="U70" i="10"/>
  <c r="V70" i="10"/>
  <c r="W70" i="10"/>
  <c r="X70" i="10"/>
  <c r="Y70" i="10"/>
  <c r="Z70" i="10"/>
  <c r="AA70" i="10"/>
  <c r="AC70" i="10"/>
  <c r="AD70" i="10"/>
  <c r="AE70" i="10"/>
  <c r="AF70" i="10"/>
  <c r="AG70" i="10"/>
  <c r="AH70" i="10"/>
  <c r="AI70" i="10"/>
  <c r="AJ70" i="10"/>
  <c r="AK70" i="10"/>
  <c r="AL70" i="10"/>
  <c r="AM70" i="10"/>
  <c r="AN70" i="10"/>
  <c r="AP70" i="10"/>
  <c r="AQ70" i="10"/>
  <c r="AR70" i="10"/>
  <c r="AS70" i="10"/>
  <c r="AT70" i="10"/>
  <c r="AU70" i="10"/>
  <c r="AV70" i="10"/>
  <c r="AW70" i="10"/>
  <c r="AX70" i="10"/>
  <c r="AY70" i="10"/>
  <c r="AZ70" i="10"/>
  <c r="BA70" i="10"/>
  <c r="BB70" i="10"/>
  <c r="BC70" i="10"/>
  <c r="BE70" i="10"/>
  <c r="BF70" i="10"/>
  <c r="BG70" i="10"/>
  <c r="BH70" i="10"/>
  <c r="BI70" i="10"/>
  <c r="BJ70" i="10"/>
  <c r="BK70" i="10"/>
  <c r="BL70" i="10"/>
  <c r="BM70" i="10"/>
  <c r="BN70" i="10"/>
  <c r="BO70" i="10"/>
  <c r="BQ70" i="10"/>
  <c r="BR70" i="10"/>
  <c r="BS70" i="10"/>
  <c r="BT70" i="10"/>
  <c r="BU70" i="10"/>
  <c r="BV70" i="10"/>
  <c r="BW70" i="10"/>
  <c r="BY70" i="10"/>
  <c r="BZ70" i="10"/>
  <c r="CA70" i="10"/>
  <c r="CB70" i="10"/>
  <c r="CC70" i="10"/>
  <c r="CD70" i="10"/>
  <c r="CE70" i="10"/>
  <c r="CF70" i="10"/>
  <c r="CH70" i="10"/>
  <c r="CI70" i="10"/>
  <c r="CJ70" i="10"/>
  <c r="CK70" i="10"/>
  <c r="CL70" i="10"/>
  <c r="CN70" i="10"/>
  <c r="CO70" i="10"/>
  <c r="CP70" i="10"/>
  <c r="CQ70" i="10"/>
  <c r="CR70" i="10"/>
  <c r="CS70" i="10"/>
  <c r="CU70" i="10"/>
  <c r="CV70" i="10"/>
  <c r="CW70" i="10"/>
  <c r="CX70" i="10"/>
  <c r="CY70" i="10"/>
  <c r="CZ70" i="10"/>
  <c r="DA70" i="10"/>
  <c r="DB70" i="10"/>
  <c r="DC70" i="10"/>
  <c r="DD70" i="10"/>
  <c r="DE70" i="10"/>
  <c r="DF70" i="10"/>
  <c r="DG70" i="10"/>
  <c r="DH70" i="10"/>
  <c r="DJ70" i="10"/>
  <c r="DK70" i="10"/>
  <c r="DL70" i="10"/>
  <c r="DM70" i="10"/>
  <c r="DN70" i="10"/>
  <c r="DO70" i="10"/>
  <c r="DP70" i="10"/>
  <c r="DR70" i="10"/>
  <c r="DS70" i="10"/>
  <c r="DT70" i="10"/>
  <c r="DU70" i="10"/>
  <c r="DX70" i="10"/>
  <c r="DY70" i="10"/>
  <c r="DZ70" i="10"/>
  <c r="EA70" i="10"/>
  <c r="ED70" i="10"/>
  <c r="EE70" i="10"/>
  <c r="EF70" i="10"/>
  <c r="EG70" i="10"/>
  <c r="EJ70" i="10"/>
  <c r="EK70" i="10"/>
  <c r="EL70" i="10"/>
  <c r="EM70" i="10"/>
  <c r="EP70" i="10"/>
  <c r="EQ70" i="10"/>
  <c r="ER70" i="10"/>
  <c r="ES70" i="10"/>
  <c r="EV70" i="10"/>
  <c r="EW70" i="10"/>
  <c r="EY70" i="10"/>
  <c r="EZ70" i="10"/>
  <c r="FA70" i="10"/>
  <c r="FC70" i="10"/>
  <c r="FD70" i="10"/>
  <c r="FE70" i="10"/>
  <c r="FF70" i="10"/>
  <c r="FG70" i="10"/>
  <c r="FH70" i="10"/>
  <c r="FI70" i="10"/>
  <c r="FJ70" i="10"/>
  <c r="FK70" i="10"/>
  <c r="FL70" i="10"/>
  <c r="FM70" i="10"/>
  <c r="FN70" i="10"/>
  <c r="FO70" i="10"/>
  <c r="FP70" i="10"/>
  <c r="FQ70" i="10"/>
  <c r="FR70" i="10"/>
  <c r="FS70" i="10"/>
  <c r="FT70" i="10"/>
  <c r="FU70" i="10"/>
  <c r="FV70" i="10"/>
  <c r="FW70" i="10"/>
  <c r="FX70" i="10"/>
  <c r="FY70" i="10"/>
  <c r="FZ70" i="10"/>
  <c r="GA70" i="10"/>
  <c r="GB70" i="10"/>
  <c r="GD70" i="10"/>
  <c r="GE70" i="10"/>
  <c r="GF70" i="10"/>
  <c r="GG70" i="10"/>
  <c r="GH70" i="10"/>
  <c r="GI70" i="10"/>
  <c r="GJ70" i="10"/>
  <c r="GK70" i="10"/>
  <c r="GL70" i="10"/>
  <c r="GM70" i="10"/>
  <c r="GN70" i="10"/>
  <c r="GO70" i="10"/>
  <c r="F71" i="10"/>
  <c r="G71" i="10"/>
  <c r="H71" i="10"/>
  <c r="I71" i="10"/>
  <c r="J71" i="10"/>
  <c r="K71" i="10"/>
  <c r="L71" i="10"/>
  <c r="M71" i="10"/>
  <c r="N71" i="10"/>
  <c r="O71" i="10"/>
  <c r="P71" i="10"/>
  <c r="R71" i="10"/>
  <c r="S71" i="10"/>
  <c r="T71" i="10"/>
  <c r="U71" i="10"/>
  <c r="V71" i="10"/>
  <c r="W71" i="10"/>
  <c r="X71" i="10"/>
  <c r="Y71" i="10"/>
  <c r="Z71" i="10"/>
  <c r="AA71" i="10"/>
  <c r="AC71" i="10"/>
  <c r="AD71" i="10"/>
  <c r="AE71" i="10"/>
  <c r="AF71" i="10"/>
  <c r="AG71" i="10"/>
  <c r="AH71" i="10"/>
  <c r="AI71" i="10"/>
  <c r="AJ71" i="10"/>
  <c r="AK71" i="10"/>
  <c r="AL71" i="10"/>
  <c r="AM71" i="10"/>
  <c r="AN71" i="10"/>
  <c r="AP71" i="10"/>
  <c r="AQ71" i="10"/>
  <c r="AR71" i="10"/>
  <c r="AS71" i="10"/>
  <c r="AT71" i="10"/>
  <c r="AU71" i="10"/>
  <c r="AV71" i="10"/>
  <c r="AW71" i="10"/>
  <c r="AX71" i="10"/>
  <c r="AY71" i="10"/>
  <c r="AZ71" i="10"/>
  <c r="BA71" i="10"/>
  <c r="BB71" i="10"/>
  <c r="BC71" i="10"/>
  <c r="BE71" i="10"/>
  <c r="BF71" i="10"/>
  <c r="BG71" i="10"/>
  <c r="BH71" i="10"/>
  <c r="BI71" i="10"/>
  <c r="BJ71" i="10"/>
  <c r="BK71" i="10"/>
  <c r="BL71" i="10"/>
  <c r="BM71" i="10"/>
  <c r="BN71" i="10"/>
  <c r="BO71" i="10"/>
  <c r="BQ71" i="10"/>
  <c r="BR71" i="10"/>
  <c r="BS71" i="10"/>
  <c r="BT71" i="10"/>
  <c r="BU71" i="10"/>
  <c r="BV71" i="10"/>
  <c r="BW71" i="10"/>
  <c r="BY71" i="10"/>
  <c r="BZ71" i="10"/>
  <c r="CA71" i="10"/>
  <c r="CB71" i="10"/>
  <c r="CC71" i="10"/>
  <c r="CD71" i="10"/>
  <c r="CE71" i="10"/>
  <c r="CF71" i="10"/>
  <c r="CH71" i="10"/>
  <c r="CI71" i="10"/>
  <c r="CJ71" i="10"/>
  <c r="CK71" i="10"/>
  <c r="CL71" i="10"/>
  <c r="CN71" i="10"/>
  <c r="CO71" i="10"/>
  <c r="CP71" i="10"/>
  <c r="CQ71" i="10"/>
  <c r="CR71" i="10"/>
  <c r="CS71" i="10"/>
  <c r="CU71" i="10"/>
  <c r="CV71" i="10"/>
  <c r="CW71" i="10"/>
  <c r="CX71" i="10"/>
  <c r="CY71" i="10"/>
  <c r="CZ71" i="10"/>
  <c r="DA71" i="10"/>
  <c r="DB71" i="10"/>
  <c r="DC71" i="10"/>
  <c r="DD71" i="10"/>
  <c r="DE71" i="10"/>
  <c r="DF71" i="10"/>
  <c r="DG71" i="10"/>
  <c r="DH71" i="10"/>
  <c r="DJ71" i="10"/>
  <c r="DK71" i="10"/>
  <c r="DL71" i="10"/>
  <c r="DM71" i="10"/>
  <c r="DN71" i="10"/>
  <c r="DO71" i="10"/>
  <c r="DP71" i="10"/>
  <c r="DR71" i="10"/>
  <c r="DS71" i="10"/>
  <c r="DT71" i="10"/>
  <c r="DU71" i="10"/>
  <c r="DX71" i="10"/>
  <c r="DY71" i="10"/>
  <c r="DZ71" i="10"/>
  <c r="EA71" i="10"/>
  <c r="ED71" i="10"/>
  <c r="EE71" i="10"/>
  <c r="EF71" i="10"/>
  <c r="EG71" i="10"/>
  <c r="EJ71" i="10"/>
  <c r="EK71" i="10"/>
  <c r="EL71" i="10"/>
  <c r="EM71" i="10"/>
  <c r="EP71" i="10"/>
  <c r="EQ71" i="10"/>
  <c r="ER71" i="10"/>
  <c r="ES71" i="10"/>
  <c r="EV71" i="10"/>
  <c r="EW71" i="10"/>
  <c r="EY71" i="10"/>
  <c r="EZ71" i="10"/>
  <c r="FA71" i="10"/>
  <c r="FC71" i="10"/>
  <c r="FD71" i="10"/>
  <c r="FE71" i="10"/>
  <c r="FF71" i="10"/>
  <c r="FG71" i="10"/>
  <c r="FH71" i="10"/>
  <c r="FI71" i="10"/>
  <c r="FJ71" i="10"/>
  <c r="FK71" i="10"/>
  <c r="FL71" i="10"/>
  <c r="FM71" i="10"/>
  <c r="FN71" i="10"/>
  <c r="FO71" i="10"/>
  <c r="FP71" i="10"/>
  <c r="FQ71" i="10"/>
  <c r="FR71" i="10"/>
  <c r="FS71" i="10"/>
  <c r="FT71" i="10"/>
  <c r="FU71" i="10"/>
  <c r="FV71" i="10"/>
  <c r="FW71" i="10"/>
  <c r="FX71" i="10"/>
  <c r="FY71" i="10"/>
  <c r="FZ71" i="10"/>
  <c r="GA71" i="10"/>
  <c r="GB71" i="10"/>
  <c r="GD71" i="10"/>
  <c r="GE71" i="10"/>
  <c r="GF71" i="10"/>
  <c r="GG71" i="10"/>
  <c r="GH71" i="10"/>
  <c r="GI71" i="10"/>
  <c r="GJ71" i="10"/>
  <c r="GK71" i="10"/>
  <c r="GL71" i="10"/>
  <c r="GM71" i="10"/>
  <c r="GN71" i="10"/>
  <c r="GO71" i="10"/>
  <c r="F72" i="10"/>
  <c r="G72" i="10"/>
  <c r="H72" i="10"/>
  <c r="I72" i="10"/>
  <c r="J72" i="10"/>
  <c r="K72" i="10"/>
  <c r="L72" i="10"/>
  <c r="M72" i="10"/>
  <c r="N72" i="10"/>
  <c r="O72" i="10"/>
  <c r="P72" i="10"/>
  <c r="R72" i="10"/>
  <c r="S72" i="10"/>
  <c r="T72" i="10"/>
  <c r="U72" i="10"/>
  <c r="V72" i="10"/>
  <c r="W72" i="10"/>
  <c r="X72" i="10"/>
  <c r="Y72" i="10"/>
  <c r="Z72" i="10"/>
  <c r="AA72" i="10"/>
  <c r="AC72" i="10"/>
  <c r="AD72" i="10"/>
  <c r="AE72" i="10"/>
  <c r="AF72" i="10"/>
  <c r="AG72" i="10"/>
  <c r="AH72" i="10"/>
  <c r="AI72" i="10"/>
  <c r="AJ72" i="10"/>
  <c r="AK72" i="10"/>
  <c r="AL72" i="10"/>
  <c r="AM72" i="10"/>
  <c r="AN72" i="10"/>
  <c r="AP72" i="10"/>
  <c r="AQ72" i="10"/>
  <c r="AR72" i="10"/>
  <c r="AS72" i="10"/>
  <c r="AT72" i="10"/>
  <c r="AU72" i="10"/>
  <c r="AV72" i="10"/>
  <c r="AW72" i="10"/>
  <c r="AX72" i="10"/>
  <c r="AY72" i="10"/>
  <c r="AZ72" i="10"/>
  <c r="BA72" i="10"/>
  <c r="BB72" i="10"/>
  <c r="BC72" i="10"/>
  <c r="BE72" i="10"/>
  <c r="BF72" i="10"/>
  <c r="BG72" i="10"/>
  <c r="BH72" i="10"/>
  <c r="BI72" i="10"/>
  <c r="BJ72" i="10"/>
  <c r="BK72" i="10"/>
  <c r="BL72" i="10"/>
  <c r="BM72" i="10"/>
  <c r="BN72" i="10"/>
  <c r="BO72" i="10"/>
  <c r="BQ72" i="10"/>
  <c r="BR72" i="10"/>
  <c r="BS72" i="10"/>
  <c r="BT72" i="10"/>
  <c r="BU72" i="10"/>
  <c r="BV72" i="10"/>
  <c r="BW72" i="10"/>
  <c r="BY72" i="10"/>
  <c r="BZ72" i="10"/>
  <c r="CA72" i="10"/>
  <c r="CB72" i="10"/>
  <c r="CC72" i="10"/>
  <c r="CD72" i="10"/>
  <c r="CE72" i="10"/>
  <c r="CF72" i="10"/>
  <c r="CH72" i="10"/>
  <c r="CI72" i="10"/>
  <c r="CJ72" i="10"/>
  <c r="CK72" i="10"/>
  <c r="CL72" i="10"/>
  <c r="CN72" i="10"/>
  <c r="CO72" i="10"/>
  <c r="CP72" i="10"/>
  <c r="CQ72" i="10"/>
  <c r="CR72" i="10"/>
  <c r="CS72" i="10"/>
  <c r="CU72" i="10"/>
  <c r="CV72" i="10"/>
  <c r="CW72" i="10"/>
  <c r="CX72" i="10"/>
  <c r="CY72" i="10"/>
  <c r="CZ72" i="10"/>
  <c r="DA72" i="10"/>
  <c r="DB72" i="10"/>
  <c r="DC72" i="10"/>
  <c r="DD72" i="10"/>
  <c r="DE72" i="10"/>
  <c r="DF72" i="10"/>
  <c r="DG72" i="10"/>
  <c r="DH72" i="10"/>
  <c r="DJ72" i="10"/>
  <c r="DK72" i="10"/>
  <c r="DL72" i="10"/>
  <c r="DM72" i="10"/>
  <c r="DN72" i="10"/>
  <c r="DO72" i="10"/>
  <c r="DP72" i="10"/>
  <c r="DR72" i="10"/>
  <c r="DS72" i="10"/>
  <c r="DT72" i="10"/>
  <c r="DU72" i="10"/>
  <c r="DX72" i="10"/>
  <c r="DY72" i="10"/>
  <c r="DZ72" i="10"/>
  <c r="EA72" i="10"/>
  <c r="ED72" i="10"/>
  <c r="EE72" i="10"/>
  <c r="EF72" i="10"/>
  <c r="EG72" i="10"/>
  <c r="EJ72" i="10"/>
  <c r="EK72" i="10"/>
  <c r="EL72" i="10"/>
  <c r="EM72" i="10"/>
  <c r="EP72" i="10"/>
  <c r="EQ72" i="10"/>
  <c r="ER72" i="10"/>
  <c r="ES72" i="10"/>
  <c r="EV72" i="10"/>
  <c r="EW72" i="10"/>
  <c r="EY72" i="10"/>
  <c r="EZ72" i="10"/>
  <c r="FA72" i="10"/>
  <c r="FC72" i="10"/>
  <c r="FD72" i="10"/>
  <c r="FE72" i="10"/>
  <c r="FF72" i="10"/>
  <c r="FG72" i="10"/>
  <c r="FH72" i="10"/>
  <c r="FI72" i="10"/>
  <c r="FJ72" i="10"/>
  <c r="FK72" i="10"/>
  <c r="FL72" i="10"/>
  <c r="FM72" i="10"/>
  <c r="FN72" i="10"/>
  <c r="FO72" i="10"/>
  <c r="FP72" i="10"/>
  <c r="FQ72" i="10"/>
  <c r="FR72" i="10"/>
  <c r="FS72" i="10"/>
  <c r="FT72" i="10"/>
  <c r="FU72" i="10"/>
  <c r="FV72" i="10"/>
  <c r="FW72" i="10"/>
  <c r="FX72" i="10"/>
  <c r="FY72" i="10"/>
  <c r="FZ72" i="10"/>
  <c r="GA72" i="10"/>
  <c r="GB72" i="10"/>
  <c r="GD72" i="10"/>
  <c r="GE72" i="10"/>
  <c r="GF72" i="10"/>
  <c r="GG72" i="10"/>
  <c r="GH72" i="10"/>
  <c r="GI72" i="10"/>
  <c r="GJ72" i="10"/>
  <c r="GK72" i="10"/>
  <c r="GL72" i="10"/>
  <c r="GM72" i="10"/>
  <c r="GN72" i="10"/>
  <c r="GO72" i="10"/>
  <c r="F73" i="10"/>
  <c r="G73" i="10"/>
  <c r="H73" i="10"/>
  <c r="I73" i="10"/>
  <c r="J73" i="10"/>
  <c r="K73" i="10"/>
  <c r="L73" i="10"/>
  <c r="M73" i="10"/>
  <c r="N73" i="10"/>
  <c r="O73" i="10"/>
  <c r="P73" i="10"/>
  <c r="R73" i="10"/>
  <c r="S73" i="10"/>
  <c r="T73" i="10"/>
  <c r="U73" i="10"/>
  <c r="V73" i="10"/>
  <c r="W73" i="10"/>
  <c r="X73" i="10"/>
  <c r="Y73" i="10"/>
  <c r="Z73" i="10"/>
  <c r="AA73" i="10"/>
  <c r="AC73" i="10"/>
  <c r="AD73" i="10"/>
  <c r="AE73" i="10"/>
  <c r="AF73" i="10"/>
  <c r="AG73" i="10"/>
  <c r="AH73" i="10"/>
  <c r="AI73" i="10"/>
  <c r="AJ73" i="10"/>
  <c r="AK73" i="10"/>
  <c r="AL73" i="10"/>
  <c r="AM73" i="10"/>
  <c r="AN73" i="10"/>
  <c r="AP73" i="10"/>
  <c r="AQ73" i="10"/>
  <c r="AR73" i="10"/>
  <c r="AS73" i="10"/>
  <c r="AT73" i="10"/>
  <c r="AU73" i="10"/>
  <c r="AV73" i="10"/>
  <c r="AW73" i="10"/>
  <c r="AX73" i="10"/>
  <c r="AY73" i="10"/>
  <c r="AZ73" i="10"/>
  <c r="BA73" i="10"/>
  <c r="BB73" i="10"/>
  <c r="BC73" i="10"/>
  <c r="BE73" i="10"/>
  <c r="BF73" i="10"/>
  <c r="BG73" i="10"/>
  <c r="BH73" i="10"/>
  <c r="BI73" i="10"/>
  <c r="BJ73" i="10"/>
  <c r="BK73" i="10"/>
  <c r="BL73" i="10"/>
  <c r="BM73" i="10"/>
  <c r="BN73" i="10"/>
  <c r="BO73" i="10"/>
  <c r="BQ73" i="10"/>
  <c r="BR73" i="10"/>
  <c r="BS73" i="10"/>
  <c r="BT73" i="10"/>
  <c r="BU73" i="10"/>
  <c r="BV73" i="10"/>
  <c r="BW73" i="10"/>
  <c r="BY73" i="10"/>
  <c r="BZ73" i="10"/>
  <c r="CA73" i="10"/>
  <c r="CB73" i="10"/>
  <c r="CC73" i="10"/>
  <c r="CD73" i="10"/>
  <c r="CE73" i="10"/>
  <c r="CF73" i="10"/>
  <c r="CH73" i="10"/>
  <c r="CI73" i="10"/>
  <c r="CJ73" i="10"/>
  <c r="CK73" i="10"/>
  <c r="CL73" i="10"/>
  <c r="CN73" i="10"/>
  <c r="CO73" i="10"/>
  <c r="CP73" i="10"/>
  <c r="CQ73" i="10"/>
  <c r="CR73" i="10"/>
  <c r="CS73" i="10"/>
  <c r="CU73" i="10"/>
  <c r="CV73" i="10"/>
  <c r="CW73" i="10"/>
  <c r="CX73" i="10"/>
  <c r="CY73" i="10"/>
  <c r="CZ73" i="10"/>
  <c r="DA73" i="10"/>
  <c r="DB73" i="10"/>
  <c r="DC73" i="10"/>
  <c r="DD73" i="10"/>
  <c r="DE73" i="10"/>
  <c r="DF73" i="10"/>
  <c r="DG73" i="10"/>
  <c r="DH73" i="10"/>
  <c r="DJ73" i="10"/>
  <c r="DK73" i="10"/>
  <c r="DL73" i="10"/>
  <c r="DM73" i="10"/>
  <c r="DN73" i="10"/>
  <c r="DO73" i="10"/>
  <c r="DP73" i="10"/>
  <c r="DR73" i="10"/>
  <c r="DS73" i="10"/>
  <c r="DT73" i="10"/>
  <c r="DU73" i="10"/>
  <c r="DX73" i="10"/>
  <c r="DY73" i="10"/>
  <c r="DZ73" i="10"/>
  <c r="EA73" i="10"/>
  <c r="ED73" i="10"/>
  <c r="EE73" i="10"/>
  <c r="EF73" i="10"/>
  <c r="EG73" i="10"/>
  <c r="EJ73" i="10"/>
  <c r="EK73" i="10"/>
  <c r="EL73" i="10"/>
  <c r="EM73" i="10"/>
  <c r="EP73" i="10"/>
  <c r="EQ73" i="10"/>
  <c r="ER73" i="10"/>
  <c r="ES73" i="10"/>
  <c r="EV73" i="10"/>
  <c r="EW73" i="10"/>
  <c r="EY73" i="10"/>
  <c r="EZ73" i="10"/>
  <c r="FA73" i="10"/>
  <c r="FC73" i="10"/>
  <c r="FD73" i="10"/>
  <c r="FE73" i="10"/>
  <c r="FF73" i="10"/>
  <c r="FG73" i="10"/>
  <c r="FH73" i="10"/>
  <c r="FI73" i="10"/>
  <c r="FJ73" i="10"/>
  <c r="FK73" i="10"/>
  <c r="FL73" i="10"/>
  <c r="FM73" i="10"/>
  <c r="FN73" i="10"/>
  <c r="FO73" i="10"/>
  <c r="FP73" i="10"/>
  <c r="FQ73" i="10"/>
  <c r="FR73" i="10"/>
  <c r="FS73" i="10"/>
  <c r="FT73" i="10"/>
  <c r="FU73" i="10"/>
  <c r="FV73" i="10"/>
  <c r="FW73" i="10"/>
  <c r="FX73" i="10"/>
  <c r="FY73" i="10"/>
  <c r="FZ73" i="10"/>
  <c r="GA73" i="10"/>
  <c r="GB73" i="10"/>
  <c r="GD73" i="10"/>
  <c r="GE73" i="10"/>
  <c r="GF73" i="10"/>
  <c r="GG73" i="10"/>
  <c r="GH73" i="10"/>
  <c r="GI73" i="10"/>
  <c r="GJ73" i="10"/>
  <c r="GK73" i="10"/>
  <c r="GL73" i="10"/>
  <c r="GM73" i="10"/>
  <c r="GN73" i="10"/>
  <c r="GO73" i="10"/>
  <c r="F74" i="10"/>
  <c r="G74" i="10"/>
  <c r="H74" i="10"/>
  <c r="I74" i="10"/>
  <c r="J74" i="10"/>
  <c r="K74" i="10"/>
  <c r="L74" i="10"/>
  <c r="M74" i="10"/>
  <c r="N74" i="10"/>
  <c r="O74" i="10"/>
  <c r="P74" i="10"/>
  <c r="R74" i="10"/>
  <c r="S74" i="10"/>
  <c r="T74" i="10"/>
  <c r="U74" i="10"/>
  <c r="V74" i="10"/>
  <c r="W74" i="10"/>
  <c r="X74" i="10"/>
  <c r="Y74" i="10"/>
  <c r="Z74" i="10"/>
  <c r="AA74" i="10"/>
  <c r="AC74" i="10"/>
  <c r="AD74" i="10"/>
  <c r="AE74" i="10"/>
  <c r="AF74" i="10"/>
  <c r="AG74" i="10"/>
  <c r="AH74" i="10"/>
  <c r="AI74" i="10"/>
  <c r="AJ74" i="10"/>
  <c r="AK74" i="10"/>
  <c r="AL74" i="10"/>
  <c r="AM74" i="10"/>
  <c r="AN74" i="10"/>
  <c r="AP74" i="10"/>
  <c r="AQ74" i="10"/>
  <c r="AR74" i="10"/>
  <c r="AS74" i="10"/>
  <c r="AT74" i="10"/>
  <c r="AU74" i="10"/>
  <c r="AV74" i="10"/>
  <c r="AW74" i="10"/>
  <c r="AX74" i="10"/>
  <c r="AY74" i="10"/>
  <c r="AZ74" i="10"/>
  <c r="BA74" i="10"/>
  <c r="BB74" i="10"/>
  <c r="BC74" i="10"/>
  <c r="BE74" i="10"/>
  <c r="BF74" i="10"/>
  <c r="BG74" i="10"/>
  <c r="BH74" i="10"/>
  <c r="BI74" i="10"/>
  <c r="BJ74" i="10"/>
  <c r="BK74" i="10"/>
  <c r="BL74" i="10"/>
  <c r="BM74" i="10"/>
  <c r="BN74" i="10"/>
  <c r="BO74" i="10"/>
  <c r="BQ74" i="10"/>
  <c r="BR74" i="10"/>
  <c r="BS74" i="10"/>
  <c r="BT74" i="10"/>
  <c r="BU74" i="10"/>
  <c r="BV74" i="10"/>
  <c r="BW74" i="10"/>
  <c r="BY74" i="10"/>
  <c r="BZ74" i="10"/>
  <c r="CA74" i="10"/>
  <c r="CB74" i="10"/>
  <c r="CC74" i="10"/>
  <c r="CD74" i="10"/>
  <c r="CE74" i="10"/>
  <c r="CF74" i="10"/>
  <c r="CH74" i="10"/>
  <c r="CI74" i="10"/>
  <c r="CJ74" i="10"/>
  <c r="CK74" i="10"/>
  <c r="CL74" i="10"/>
  <c r="CN74" i="10"/>
  <c r="CO74" i="10"/>
  <c r="CP74" i="10"/>
  <c r="CQ74" i="10"/>
  <c r="CR74" i="10"/>
  <c r="CS74" i="10"/>
  <c r="CU74" i="10"/>
  <c r="CV74" i="10"/>
  <c r="CW74" i="10"/>
  <c r="CX74" i="10"/>
  <c r="CY74" i="10"/>
  <c r="CZ74" i="10"/>
  <c r="DA74" i="10"/>
  <c r="DB74" i="10"/>
  <c r="DC74" i="10"/>
  <c r="DD74" i="10"/>
  <c r="DE74" i="10"/>
  <c r="DF74" i="10"/>
  <c r="DG74" i="10"/>
  <c r="DH74" i="10"/>
  <c r="DJ74" i="10"/>
  <c r="DK74" i="10"/>
  <c r="DL74" i="10"/>
  <c r="DM74" i="10"/>
  <c r="DN74" i="10"/>
  <c r="DO74" i="10"/>
  <c r="DP74" i="10"/>
  <c r="DR74" i="10"/>
  <c r="DS74" i="10"/>
  <c r="DT74" i="10"/>
  <c r="DU74" i="10"/>
  <c r="DX74" i="10"/>
  <c r="DY74" i="10"/>
  <c r="DZ74" i="10"/>
  <c r="EA74" i="10"/>
  <c r="ED74" i="10"/>
  <c r="EE74" i="10"/>
  <c r="EF74" i="10"/>
  <c r="EG74" i="10"/>
  <c r="EJ74" i="10"/>
  <c r="EK74" i="10"/>
  <c r="EL74" i="10"/>
  <c r="EM74" i="10"/>
  <c r="EP74" i="10"/>
  <c r="EQ74" i="10"/>
  <c r="ER74" i="10"/>
  <c r="ES74" i="10"/>
  <c r="EV74" i="10"/>
  <c r="EW74" i="10"/>
  <c r="EY74" i="10"/>
  <c r="EZ74" i="10"/>
  <c r="FA74" i="10"/>
  <c r="FC74" i="10"/>
  <c r="FD74" i="10"/>
  <c r="FE74" i="10"/>
  <c r="FF74" i="10"/>
  <c r="FG74" i="10"/>
  <c r="FH74" i="10"/>
  <c r="FI74" i="10"/>
  <c r="FJ74" i="10"/>
  <c r="FK74" i="10"/>
  <c r="FL74" i="10"/>
  <c r="FM74" i="10"/>
  <c r="FN74" i="10"/>
  <c r="FO74" i="10"/>
  <c r="FP74" i="10"/>
  <c r="FQ74" i="10"/>
  <c r="FR74" i="10"/>
  <c r="FS74" i="10"/>
  <c r="FT74" i="10"/>
  <c r="FU74" i="10"/>
  <c r="FV74" i="10"/>
  <c r="FW74" i="10"/>
  <c r="FX74" i="10"/>
  <c r="FY74" i="10"/>
  <c r="FZ74" i="10"/>
  <c r="GA74" i="10"/>
  <c r="GB74" i="10"/>
  <c r="GD74" i="10"/>
  <c r="GE74" i="10"/>
  <c r="GF74" i="10"/>
  <c r="GG74" i="10"/>
  <c r="GH74" i="10"/>
  <c r="GI74" i="10"/>
  <c r="GJ74" i="10"/>
  <c r="GK74" i="10"/>
  <c r="GL74" i="10"/>
  <c r="GM74" i="10"/>
  <c r="GN74" i="10"/>
  <c r="GO74" i="10"/>
  <c r="F75" i="10"/>
  <c r="G75" i="10"/>
  <c r="H75" i="10"/>
  <c r="I75" i="10"/>
  <c r="J75" i="10"/>
  <c r="K75" i="10"/>
  <c r="L75" i="10"/>
  <c r="M75" i="10"/>
  <c r="N75" i="10"/>
  <c r="O75" i="10"/>
  <c r="P75" i="10"/>
  <c r="R75" i="10"/>
  <c r="S75" i="10"/>
  <c r="T75" i="10"/>
  <c r="U75" i="10"/>
  <c r="V75" i="10"/>
  <c r="W75" i="10"/>
  <c r="X75" i="10"/>
  <c r="Y75" i="10"/>
  <c r="Z75" i="10"/>
  <c r="AA75" i="10"/>
  <c r="AC75" i="10"/>
  <c r="AD75" i="10"/>
  <c r="AE75" i="10"/>
  <c r="AF75" i="10"/>
  <c r="AG75" i="10"/>
  <c r="AH75" i="10"/>
  <c r="AI75" i="10"/>
  <c r="AJ75" i="10"/>
  <c r="AK75" i="10"/>
  <c r="AL75" i="10"/>
  <c r="AM75" i="10"/>
  <c r="AN75" i="10"/>
  <c r="AP75" i="10"/>
  <c r="AQ75" i="10"/>
  <c r="AR75" i="10"/>
  <c r="AS75" i="10"/>
  <c r="AT75" i="10"/>
  <c r="AU75" i="10"/>
  <c r="AV75" i="10"/>
  <c r="AW75" i="10"/>
  <c r="AX75" i="10"/>
  <c r="AY75" i="10"/>
  <c r="AZ75" i="10"/>
  <c r="BA75" i="10"/>
  <c r="BB75" i="10"/>
  <c r="BC75" i="10"/>
  <c r="BE75" i="10"/>
  <c r="BF75" i="10"/>
  <c r="BG75" i="10"/>
  <c r="BH75" i="10"/>
  <c r="BI75" i="10"/>
  <c r="BJ75" i="10"/>
  <c r="BK75" i="10"/>
  <c r="BL75" i="10"/>
  <c r="BM75" i="10"/>
  <c r="BN75" i="10"/>
  <c r="BO75" i="10"/>
  <c r="BQ75" i="10"/>
  <c r="BR75" i="10"/>
  <c r="BS75" i="10"/>
  <c r="BT75" i="10"/>
  <c r="BU75" i="10"/>
  <c r="BV75" i="10"/>
  <c r="BW75" i="10"/>
  <c r="BY75" i="10"/>
  <c r="BZ75" i="10"/>
  <c r="CA75" i="10"/>
  <c r="CB75" i="10"/>
  <c r="CC75" i="10"/>
  <c r="CD75" i="10"/>
  <c r="CE75" i="10"/>
  <c r="CF75" i="10"/>
  <c r="CH75" i="10"/>
  <c r="CI75" i="10"/>
  <c r="CJ75" i="10"/>
  <c r="CK75" i="10"/>
  <c r="CL75" i="10"/>
  <c r="CN75" i="10"/>
  <c r="CO75" i="10"/>
  <c r="CP75" i="10"/>
  <c r="CQ75" i="10"/>
  <c r="CR75" i="10"/>
  <c r="CS75" i="10"/>
  <c r="CU75" i="10"/>
  <c r="CV75" i="10"/>
  <c r="CW75" i="10"/>
  <c r="CX75" i="10"/>
  <c r="CY75" i="10"/>
  <c r="CZ75" i="10"/>
  <c r="DA75" i="10"/>
  <c r="DB75" i="10"/>
  <c r="DC75" i="10"/>
  <c r="DD75" i="10"/>
  <c r="DE75" i="10"/>
  <c r="DF75" i="10"/>
  <c r="DG75" i="10"/>
  <c r="DH75" i="10"/>
  <c r="DJ75" i="10"/>
  <c r="DK75" i="10"/>
  <c r="DL75" i="10"/>
  <c r="DM75" i="10"/>
  <c r="DN75" i="10"/>
  <c r="DO75" i="10"/>
  <c r="DP75" i="10"/>
  <c r="DR75" i="10"/>
  <c r="DS75" i="10"/>
  <c r="DT75" i="10"/>
  <c r="DU75" i="10"/>
  <c r="DX75" i="10"/>
  <c r="DY75" i="10"/>
  <c r="DZ75" i="10"/>
  <c r="EA75" i="10"/>
  <c r="ED75" i="10"/>
  <c r="EE75" i="10"/>
  <c r="EF75" i="10"/>
  <c r="EG75" i="10"/>
  <c r="EJ75" i="10"/>
  <c r="EK75" i="10"/>
  <c r="EL75" i="10"/>
  <c r="EM75" i="10"/>
  <c r="EP75" i="10"/>
  <c r="EQ75" i="10"/>
  <c r="ER75" i="10"/>
  <c r="ES75" i="10"/>
  <c r="EV75" i="10"/>
  <c r="EW75" i="10"/>
  <c r="EY75" i="10"/>
  <c r="EZ75" i="10"/>
  <c r="FA75" i="10"/>
  <c r="FC75" i="10"/>
  <c r="FD75" i="10"/>
  <c r="FE75" i="10"/>
  <c r="FF75" i="10"/>
  <c r="FG75" i="10"/>
  <c r="FH75" i="10"/>
  <c r="FI75" i="10"/>
  <c r="FJ75" i="10"/>
  <c r="FK75" i="10"/>
  <c r="FL75" i="10"/>
  <c r="FM75" i="10"/>
  <c r="FN75" i="10"/>
  <c r="FO75" i="10"/>
  <c r="FP75" i="10"/>
  <c r="FQ75" i="10"/>
  <c r="FR75" i="10"/>
  <c r="FS75" i="10"/>
  <c r="FT75" i="10"/>
  <c r="FU75" i="10"/>
  <c r="FV75" i="10"/>
  <c r="FW75" i="10"/>
  <c r="FX75" i="10"/>
  <c r="FY75" i="10"/>
  <c r="FZ75" i="10"/>
  <c r="GA75" i="10"/>
  <c r="GB75" i="10"/>
  <c r="GD75" i="10"/>
  <c r="GE75" i="10"/>
  <c r="GF75" i="10"/>
  <c r="GG75" i="10"/>
  <c r="GH75" i="10"/>
  <c r="GI75" i="10"/>
  <c r="GJ75" i="10"/>
  <c r="GK75" i="10"/>
  <c r="GL75" i="10"/>
  <c r="GM75" i="10"/>
  <c r="GN75" i="10"/>
  <c r="GO75" i="10"/>
  <c r="F76" i="10"/>
  <c r="G76" i="10"/>
  <c r="H76" i="10"/>
  <c r="I76" i="10"/>
  <c r="J76" i="10"/>
  <c r="K76" i="10"/>
  <c r="L76" i="10"/>
  <c r="M76" i="10"/>
  <c r="N76" i="10"/>
  <c r="O76" i="10"/>
  <c r="P76" i="10"/>
  <c r="R76" i="10"/>
  <c r="S76" i="10"/>
  <c r="T76" i="10"/>
  <c r="U76" i="10"/>
  <c r="V76" i="10"/>
  <c r="W76" i="10"/>
  <c r="X76" i="10"/>
  <c r="Y76" i="10"/>
  <c r="Z76" i="10"/>
  <c r="AA76" i="10"/>
  <c r="AC76" i="10"/>
  <c r="AD76" i="10"/>
  <c r="AE76" i="10"/>
  <c r="AF76" i="10"/>
  <c r="AG76" i="10"/>
  <c r="AH76" i="10"/>
  <c r="AI76" i="10"/>
  <c r="AJ76" i="10"/>
  <c r="AK76" i="10"/>
  <c r="AL76" i="10"/>
  <c r="AM76" i="10"/>
  <c r="AN76" i="10"/>
  <c r="AP76" i="10"/>
  <c r="AQ76" i="10"/>
  <c r="AR76" i="10"/>
  <c r="AS76" i="10"/>
  <c r="AT76" i="10"/>
  <c r="AU76" i="10"/>
  <c r="AV76" i="10"/>
  <c r="AW76" i="10"/>
  <c r="AX76" i="10"/>
  <c r="AY76" i="10"/>
  <c r="AZ76" i="10"/>
  <c r="BA76" i="10"/>
  <c r="BB76" i="10"/>
  <c r="BC76" i="10"/>
  <c r="BE76" i="10"/>
  <c r="BF76" i="10"/>
  <c r="BG76" i="10"/>
  <c r="BH76" i="10"/>
  <c r="BI76" i="10"/>
  <c r="BJ76" i="10"/>
  <c r="BK76" i="10"/>
  <c r="BL76" i="10"/>
  <c r="BM76" i="10"/>
  <c r="BN76" i="10"/>
  <c r="BO76" i="10"/>
  <c r="BQ76" i="10"/>
  <c r="BR76" i="10"/>
  <c r="BS76" i="10"/>
  <c r="BT76" i="10"/>
  <c r="BU76" i="10"/>
  <c r="BV76" i="10"/>
  <c r="BW76" i="10"/>
  <c r="BY76" i="10"/>
  <c r="BZ76" i="10"/>
  <c r="CA76" i="10"/>
  <c r="CB76" i="10"/>
  <c r="CC76" i="10"/>
  <c r="CD76" i="10"/>
  <c r="CE76" i="10"/>
  <c r="CF76" i="10"/>
  <c r="CH76" i="10"/>
  <c r="CI76" i="10"/>
  <c r="CJ76" i="10"/>
  <c r="CK76" i="10"/>
  <c r="CL76" i="10"/>
  <c r="CN76" i="10"/>
  <c r="CO76" i="10"/>
  <c r="CP76" i="10"/>
  <c r="CQ76" i="10"/>
  <c r="CR76" i="10"/>
  <c r="CS76" i="10"/>
  <c r="CU76" i="10"/>
  <c r="CV76" i="10"/>
  <c r="CW76" i="10"/>
  <c r="CX76" i="10"/>
  <c r="CY76" i="10"/>
  <c r="CZ76" i="10"/>
  <c r="DA76" i="10"/>
  <c r="DB76" i="10"/>
  <c r="DC76" i="10"/>
  <c r="DD76" i="10"/>
  <c r="DE76" i="10"/>
  <c r="DF76" i="10"/>
  <c r="DG76" i="10"/>
  <c r="DH76" i="10"/>
  <c r="DJ76" i="10"/>
  <c r="DK76" i="10"/>
  <c r="DL76" i="10"/>
  <c r="DM76" i="10"/>
  <c r="DN76" i="10"/>
  <c r="DO76" i="10"/>
  <c r="DP76" i="10"/>
  <c r="DR76" i="10"/>
  <c r="DS76" i="10"/>
  <c r="DT76" i="10"/>
  <c r="DU76" i="10"/>
  <c r="DX76" i="10"/>
  <c r="DY76" i="10"/>
  <c r="DZ76" i="10"/>
  <c r="EA76" i="10"/>
  <c r="ED76" i="10"/>
  <c r="EE76" i="10"/>
  <c r="EF76" i="10"/>
  <c r="EG76" i="10"/>
  <c r="EJ76" i="10"/>
  <c r="EK76" i="10"/>
  <c r="EL76" i="10"/>
  <c r="EM76" i="10"/>
  <c r="EP76" i="10"/>
  <c r="EQ76" i="10"/>
  <c r="ER76" i="10"/>
  <c r="ES76" i="10"/>
  <c r="EV76" i="10"/>
  <c r="EW76" i="10"/>
  <c r="EY76" i="10"/>
  <c r="EZ76" i="10"/>
  <c r="FA76" i="10"/>
  <c r="FC76" i="10"/>
  <c r="FD76" i="10"/>
  <c r="FE76" i="10"/>
  <c r="FF76" i="10"/>
  <c r="FG76" i="10"/>
  <c r="FH76" i="10"/>
  <c r="FI76" i="10"/>
  <c r="FJ76" i="10"/>
  <c r="FK76" i="10"/>
  <c r="FL76" i="10"/>
  <c r="FM76" i="10"/>
  <c r="FN76" i="10"/>
  <c r="FO76" i="10"/>
  <c r="FP76" i="10"/>
  <c r="FQ76" i="10"/>
  <c r="FR76" i="10"/>
  <c r="FS76" i="10"/>
  <c r="FT76" i="10"/>
  <c r="FU76" i="10"/>
  <c r="FV76" i="10"/>
  <c r="FW76" i="10"/>
  <c r="FX76" i="10"/>
  <c r="FY76" i="10"/>
  <c r="FZ76" i="10"/>
  <c r="GA76" i="10"/>
  <c r="GB76" i="10"/>
  <c r="GD76" i="10"/>
  <c r="GE76" i="10"/>
  <c r="GF76" i="10"/>
  <c r="GG76" i="10"/>
  <c r="GH76" i="10"/>
  <c r="GI76" i="10"/>
  <c r="GJ76" i="10"/>
  <c r="GK76" i="10"/>
  <c r="GL76" i="10"/>
  <c r="GM76" i="10"/>
  <c r="GN76" i="10"/>
  <c r="GO76" i="10"/>
  <c r="F77" i="10"/>
  <c r="G77" i="10"/>
  <c r="H77" i="10"/>
  <c r="I77" i="10"/>
  <c r="J77" i="10"/>
  <c r="K77" i="10"/>
  <c r="L77" i="10"/>
  <c r="M77" i="10"/>
  <c r="N77" i="10"/>
  <c r="O77" i="10"/>
  <c r="P77" i="10"/>
  <c r="R77" i="10"/>
  <c r="S77" i="10"/>
  <c r="T77" i="10"/>
  <c r="U77" i="10"/>
  <c r="V77" i="10"/>
  <c r="W77" i="10"/>
  <c r="X77" i="10"/>
  <c r="Y77" i="10"/>
  <c r="Z77" i="10"/>
  <c r="AA77" i="10"/>
  <c r="AC77" i="10"/>
  <c r="AD77" i="10"/>
  <c r="AE77" i="10"/>
  <c r="AF77" i="10"/>
  <c r="AG77" i="10"/>
  <c r="AH77" i="10"/>
  <c r="AI77" i="10"/>
  <c r="AJ77" i="10"/>
  <c r="AK77" i="10"/>
  <c r="AL77" i="10"/>
  <c r="AM77" i="10"/>
  <c r="AN77" i="10"/>
  <c r="AP77" i="10"/>
  <c r="AQ77" i="10"/>
  <c r="AR77" i="10"/>
  <c r="AS77" i="10"/>
  <c r="AT77" i="10"/>
  <c r="AU77" i="10"/>
  <c r="AV77" i="10"/>
  <c r="AW77" i="10"/>
  <c r="AX77" i="10"/>
  <c r="AY77" i="10"/>
  <c r="AZ77" i="10"/>
  <c r="BA77" i="10"/>
  <c r="BB77" i="10"/>
  <c r="BC77" i="10"/>
  <c r="BE77" i="10"/>
  <c r="BF77" i="10"/>
  <c r="BG77" i="10"/>
  <c r="BH77" i="10"/>
  <c r="BI77" i="10"/>
  <c r="BJ77" i="10"/>
  <c r="BK77" i="10"/>
  <c r="BL77" i="10"/>
  <c r="BM77" i="10"/>
  <c r="BN77" i="10"/>
  <c r="BO77" i="10"/>
  <c r="BQ77" i="10"/>
  <c r="BR77" i="10"/>
  <c r="BS77" i="10"/>
  <c r="BT77" i="10"/>
  <c r="BU77" i="10"/>
  <c r="BV77" i="10"/>
  <c r="BW77" i="10"/>
  <c r="BY77" i="10"/>
  <c r="BZ77" i="10"/>
  <c r="CA77" i="10"/>
  <c r="CB77" i="10"/>
  <c r="CC77" i="10"/>
  <c r="CD77" i="10"/>
  <c r="CE77" i="10"/>
  <c r="CF77" i="10"/>
  <c r="CH77" i="10"/>
  <c r="CI77" i="10"/>
  <c r="CJ77" i="10"/>
  <c r="CK77" i="10"/>
  <c r="CL77" i="10"/>
  <c r="CN77" i="10"/>
  <c r="CO77" i="10"/>
  <c r="CP77" i="10"/>
  <c r="CQ77" i="10"/>
  <c r="CR77" i="10"/>
  <c r="CS77" i="10"/>
  <c r="CU77" i="10"/>
  <c r="CV77" i="10"/>
  <c r="CW77" i="10"/>
  <c r="CX77" i="10"/>
  <c r="CY77" i="10"/>
  <c r="CZ77" i="10"/>
  <c r="DA77" i="10"/>
  <c r="DB77" i="10"/>
  <c r="DC77" i="10"/>
  <c r="DD77" i="10"/>
  <c r="DE77" i="10"/>
  <c r="DF77" i="10"/>
  <c r="DG77" i="10"/>
  <c r="DH77" i="10"/>
  <c r="DJ77" i="10"/>
  <c r="DK77" i="10"/>
  <c r="DL77" i="10"/>
  <c r="DM77" i="10"/>
  <c r="DN77" i="10"/>
  <c r="DO77" i="10"/>
  <c r="DP77" i="10"/>
  <c r="DR77" i="10"/>
  <c r="DS77" i="10"/>
  <c r="DT77" i="10"/>
  <c r="DU77" i="10"/>
  <c r="DX77" i="10"/>
  <c r="DY77" i="10"/>
  <c r="DZ77" i="10"/>
  <c r="EA77" i="10"/>
  <c r="ED77" i="10"/>
  <c r="EE77" i="10"/>
  <c r="EF77" i="10"/>
  <c r="EG77" i="10"/>
  <c r="EJ77" i="10"/>
  <c r="EK77" i="10"/>
  <c r="EL77" i="10"/>
  <c r="EM77" i="10"/>
  <c r="EP77" i="10"/>
  <c r="EQ77" i="10"/>
  <c r="ER77" i="10"/>
  <c r="ES77" i="10"/>
  <c r="EV77" i="10"/>
  <c r="EW77" i="10"/>
  <c r="EY77" i="10"/>
  <c r="EZ77" i="10"/>
  <c r="FA77" i="10"/>
  <c r="FC77" i="10"/>
  <c r="FD77" i="10"/>
  <c r="FE77" i="10"/>
  <c r="FF77" i="10"/>
  <c r="FG77" i="10"/>
  <c r="FH77" i="10"/>
  <c r="FI77" i="10"/>
  <c r="FJ77" i="10"/>
  <c r="FK77" i="10"/>
  <c r="FL77" i="10"/>
  <c r="FM77" i="10"/>
  <c r="FN77" i="10"/>
  <c r="FO77" i="10"/>
  <c r="FP77" i="10"/>
  <c r="FQ77" i="10"/>
  <c r="FR77" i="10"/>
  <c r="FS77" i="10"/>
  <c r="FT77" i="10"/>
  <c r="FU77" i="10"/>
  <c r="FV77" i="10"/>
  <c r="FW77" i="10"/>
  <c r="FX77" i="10"/>
  <c r="FY77" i="10"/>
  <c r="FZ77" i="10"/>
  <c r="GA77" i="10"/>
  <c r="GB77" i="10"/>
  <c r="GD77" i="10"/>
  <c r="GE77" i="10"/>
  <c r="GF77" i="10"/>
  <c r="GG77" i="10"/>
  <c r="GH77" i="10"/>
  <c r="GI77" i="10"/>
  <c r="GJ77" i="10"/>
  <c r="GK77" i="10"/>
  <c r="GL77" i="10"/>
  <c r="GM77" i="10"/>
  <c r="GN77" i="10"/>
  <c r="GO77" i="10"/>
  <c r="F78" i="10"/>
  <c r="G78" i="10"/>
  <c r="H78" i="10"/>
  <c r="I78" i="10"/>
  <c r="J78" i="10"/>
  <c r="K78" i="10"/>
  <c r="L78" i="10"/>
  <c r="M78" i="10"/>
  <c r="N78" i="10"/>
  <c r="O78" i="10"/>
  <c r="P78" i="10"/>
  <c r="R78" i="10"/>
  <c r="S78" i="10"/>
  <c r="T78" i="10"/>
  <c r="U78" i="10"/>
  <c r="V78" i="10"/>
  <c r="W78" i="10"/>
  <c r="X78" i="10"/>
  <c r="Y78" i="10"/>
  <c r="Z78" i="10"/>
  <c r="AA78" i="10"/>
  <c r="AC78" i="10"/>
  <c r="AD78" i="10"/>
  <c r="AE78" i="10"/>
  <c r="AF78" i="10"/>
  <c r="AG78" i="10"/>
  <c r="AH78" i="10"/>
  <c r="AI78" i="10"/>
  <c r="AJ78" i="10"/>
  <c r="AK78" i="10"/>
  <c r="AL78" i="10"/>
  <c r="AM78" i="10"/>
  <c r="AN78" i="10"/>
  <c r="AP78" i="10"/>
  <c r="AQ78" i="10"/>
  <c r="AR78" i="10"/>
  <c r="AS78" i="10"/>
  <c r="AT78" i="10"/>
  <c r="AU78" i="10"/>
  <c r="AV78" i="10"/>
  <c r="AW78" i="10"/>
  <c r="AX78" i="10"/>
  <c r="AY78" i="10"/>
  <c r="AZ78" i="10"/>
  <c r="BA78" i="10"/>
  <c r="BB78" i="10"/>
  <c r="BC78" i="10"/>
  <c r="BE78" i="10"/>
  <c r="BF78" i="10"/>
  <c r="BG78" i="10"/>
  <c r="BH78" i="10"/>
  <c r="BI78" i="10"/>
  <c r="BJ78" i="10"/>
  <c r="BK78" i="10"/>
  <c r="BL78" i="10"/>
  <c r="BM78" i="10"/>
  <c r="BN78" i="10"/>
  <c r="BO78" i="10"/>
  <c r="BQ78" i="10"/>
  <c r="BR78" i="10"/>
  <c r="BS78" i="10"/>
  <c r="BT78" i="10"/>
  <c r="BU78" i="10"/>
  <c r="BV78" i="10"/>
  <c r="BW78" i="10"/>
  <c r="BY78" i="10"/>
  <c r="BZ78" i="10"/>
  <c r="CA78" i="10"/>
  <c r="CB78" i="10"/>
  <c r="CC78" i="10"/>
  <c r="CD78" i="10"/>
  <c r="CE78" i="10"/>
  <c r="CF78" i="10"/>
  <c r="CH78" i="10"/>
  <c r="CI78" i="10"/>
  <c r="CJ78" i="10"/>
  <c r="CK78" i="10"/>
  <c r="CL78" i="10"/>
  <c r="CN78" i="10"/>
  <c r="CO78" i="10"/>
  <c r="CP78" i="10"/>
  <c r="CQ78" i="10"/>
  <c r="CR78" i="10"/>
  <c r="CS78" i="10"/>
  <c r="CU78" i="10"/>
  <c r="CV78" i="10"/>
  <c r="CW78" i="10"/>
  <c r="CX78" i="10"/>
  <c r="CY78" i="10"/>
  <c r="CZ78" i="10"/>
  <c r="DA78" i="10"/>
  <c r="DB78" i="10"/>
  <c r="DC78" i="10"/>
  <c r="DD78" i="10"/>
  <c r="DE78" i="10"/>
  <c r="DF78" i="10"/>
  <c r="DG78" i="10"/>
  <c r="DH78" i="10"/>
  <c r="DJ78" i="10"/>
  <c r="DK78" i="10"/>
  <c r="DL78" i="10"/>
  <c r="DM78" i="10"/>
  <c r="DN78" i="10"/>
  <c r="DO78" i="10"/>
  <c r="DP78" i="10"/>
  <c r="DR78" i="10"/>
  <c r="DS78" i="10"/>
  <c r="DT78" i="10"/>
  <c r="DU78" i="10"/>
  <c r="DX78" i="10"/>
  <c r="DY78" i="10"/>
  <c r="DZ78" i="10"/>
  <c r="EA78" i="10"/>
  <c r="ED78" i="10"/>
  <c r="EE78" i="10"/>
  <c r="EF78" i="10"/>
  <c r="EG78" i="10"/>
  <c r="EJ78" i="10"/>
  <c r="EK78" i="10"/>
  <c r="EL78" i="10"/>
  <c r="EM78" i="10"/>
  <c r="EP78" i="10"/>
  <c r="EQ78" i="10"/>
  <c r="ER78" i="10"/>
  <c r="ES78" i="10"/>
  <c r="EV78" i="10"/>
  <c r="EW78" i="10"/>
  <c r="EY78" i="10"/>
  <c r="EZ78" i="10"/>
  <c r="FA78" i="10"/>
  <c r="FC78" i="10"/>
  <c r="FD78" i="10"/>
  <c r="FE78" i="10"/>
  <c r="FF78" i="10"/>
  <c r="FG78" i="10"/>
  <c r="FH78" i="10"/>
  <c r="FI78" i="10"/>
  <c r="FJ78" i="10"/>
  <c r="FK78" i="10"/>
  <c r="FL78" i="10"/>
  <c r="FM78" i="10"/>
  <c r="FN78" i="10"/>
  <c r="FO78" i="10"/>
  <c r="FP78" i="10"/>
  <c r="FQ78" i="10"/>
  <c r="FR78" i="10"/>
  <c r="FS78" i="10"/>
  <c r="FT78" i="10"/>
  <c r="FU78" i="10"/>
  <c r="FV78" i="10"/>
  <c r="FW78" i="10"/>
  <c r="FX78" i="10"/>
  <c r="FY78" i="10"/>
  <c r="FZ78" i="10"/>
  <c r="GA78" i="10"/>
  <c r="GB78" i="10"/>
  <c r="GD78" i="10"/>
  <c r="GE78" i="10"/>
  <c r="GF78" i="10"/>
  <c r="GG78" i="10"/>
  <c r="GH78" i="10"/>
  <c r="GI78" i="10"/>
  <c r="GJ78" i="10"/>
  <c r="GK78" i="10"/>
  <c r="GL78" i="10"/>
  <c r="GM78" i="10"/>
  <c r="GN78" i="10"/>
  <c r="GO78" i="10"/>
  <c r="F79" i="10"/>
  <c r="G79" i="10"/>
  <c r="H79" i="10"/>
  <c r="I79" i="10"/>
  <c r="J79" i="10"/>
  <c r="K79" i="10"/>
  <c r="L79" i="10"/>
  <c r="M79" i="10"/>
  <c r="N79" i="10"/>
  <c r="O79" i="10"/>
  <c r="P79" i="10"/>
  <c r="R79" i="10"/>
  <c r="S79" i="10"/>
  <c r="T79" i="10"/>
  <c r="U79" i="10"/>
  <c r="V79" i="10"/>
  <c r="W79" i="10"/>
  <c r="X79" i="10"/>
  <c r="Y79" i="10"/>
  <c r="Z79" i="10"/>
  <c r="AA79" i="10"/>
  <c r="AC79" i="10"/>
  <c r="AD79" i="10"/>
  <c r="AE79" i="10"/>
  <c r="AF79" i="10"/>
  <c r="AG79" i="10"/>
  <c r="AH79" i="10"/>
  <c r="AI79" i="10"/>
  <c r="AJ79" i="10"/>
  <c r="AK79" i="10"/>
  <c r="AL79" i="10"/>
  <c r="AM79" i="10"/>
  <c r="AN79" i="10"/>
  <c r="AP79" i="10"/>
  <c r="AQ79" i="10"/>
  <c r="AR79" i="10"/>
  <c r="AS79" i="10"/>
  <c r="AT79" i="10"/>
  <c r="AU79" i="10"/>
  <c r="AV79" i="10"/>
  <c r="AW79" i="10"/>
  <c r="AX79" i="10"/>
  <c r="AY79" i="10"/>
  <c r="AZ79" i="10"/>
  <c r="BA79" i="10"/>
  <c r="BB79" i="10"/>
  <c r="BC79" i="10"/>
  <c r="BE79" i="10"/>
  <c r="BF79" i="10"/>
  <c r="BG79" i="10"/>
  <c r="BH79" i="10"/>
  <c r="BI79" i="10"/>
  <c r="BJ79" i="10"/>
  <c r="BK79" i="10"/>
  <c r="BL79" i="10"/>
  <c r="BM79" i="10"/>
  <c r="BN79" i="10"/>
  <c r="BO79" i="10"/>
  <c r="BQ79" i="10"/>
  <c r="BR79" i="10"/>
  <c r="BS79" i="10"/>
  <c r="BT79" i="10"/>
  <c r="BU79" i="10"/>
  <c r="BV79" i="10"/>
  <c r="BW79" i="10"/>
  <c r="BY79" i="10"/>
  <c r="BZ79" i="10"/>
  <c r="CA79" i="10"/>
  <c r="CB79" i="10"/>
  <c r="CC79" i="10"/>
  <c r="CD79" i="10"/>
  <c r="CE79" i="10"/>
  <c r="CF79" i="10"/>
  <c r="CH79" i="10"/>
  <c r="CI79" i="10"/>
  <c r="CJ79" i="10"/>
  <c r="CK79" i="10"/>
  <c r="CL79" i="10"/>
  <c r="CN79" i="10"/>
  <c r="CO79" i="10"/>
  <c r="CP79" i="10"/>
  <c r="CQ79" i="10"/>
  <c r="CR79" i="10"/>
  <c r="CS79" i="10"/>
  <c r="CU79" i="10"/>
  <c r="CV79" i="10"/>
  <c r="CW79" i="10"/>
  <c r="CX79" i="10"/>
  <c r="CY79" i="10"/>
  <c r="CZ79" i="10"/>
  <c r="DA79" i="10"/>
  <c r="DB79" i="10"/>
  <c r="DC79" i="10"/>
  <c r="DD79" i="10"/>
  <c r="DE79" i="10"/>
  <c r="DF79" i="10"/>
  <c r="DG79" i="10"/>
  <c r="DH79" i="10"/>
  <c r="DJ79" i="10"/>
  <c r="DK79" i="10"/>
  <c r="DL79" i="10"/>
  <c r="DM79" i="10"/>
  <c r="DN79" i="10"/>
  <c r="DO79" i="10"/>
  <c r="DP79" i="10"/>
  <c r="DR79" i="10"/>
  <c r="DS79" i="10"/>
  <c r="DT79" i="10"/>
  <c r="DU79" i="10"/>
  <c r="DX79" i="10"/>
  <c r="DY79" i="10"/>
  <c r="DZ79" i="10"/>
  <c r="EA79" i="10"/>
  <c r="ED79" i="10"/>
  <c r="EE79" i="10"/>
  <c r="EF79" i="10"/>
  <c r="EG79" i="10"/>
  <c r="EJ79" i="10"/>
  <c r="EK79" i="10"/>
  <c r="EL79" i="10"/>
  <c r="EM79" i="10"/>
  <c r="EP79" i="10"/>
  <c r="EQ79" i="10"/>
  <c r="ER79" i="10"/>
  <c r="ES79" i="10"/>
  <c r="EV79" i="10"/>
  <c r="EW79" i="10"/>
  <c r="EY79" i="10"/>
  <c r="EZ79" i="10"/>
  <c r="FA79" i="10"/>
  <c r="FC79" i="10"/>
  <c r="FD79" i="10"/>
  <c r="FE79" i="10"/>
  <c r="FF79" i="10"/>
  <c r="FG79" i="10"/>
  <c r="FH79" i="10"/>
  <c r="FI79" i="10"/>
  <c r="FJ79" i="10"/>
  <c r="FK79" i="10"/>
  <c r="FL79" i="10"/>
  <c r="FM79" i="10"/>
  <c r="FN79" i="10"/>
  <c r="FO79" i="10"/>
  <c r="FP79" i="10"/>
  <c r="FQ79" i="10"/>
  <c r="FR79" i="10"/>
  <c r="FS79" i="10"/>
  <c r="FT79" i="10"/>
  <c r="FU79" i="10"/>
  <c r="FV79" i="10"/>
  <c r="FW79" i="10"/>
  <c r="FX79" i="10"/>
  <c r="FY79" i="10"/>
  <c r="FZ79" i="10"/>
  <c r="GA79" i="10"/>
  <c r="GB79" i="10"/>
  <c r="GD79" i="10"/>
  <c r="GE79" i="10"/>
  <c r="GF79" i="10"/>
  <c r="GG79" i="10"/>
  <c r="GH79" i="10"/>
  <c r="GI79" i="10"/>
  <c r="GJ79" i="10"/>
  <c r="GK79" i="10"/>
  <c r="GL79" i="10"/>
  <c r="GM79" i="10"/>
  <c r="GN79" i="10"/>
  <c r="GO79" i="10"/>
  <c r="F80" i="10"/>
  <c r="G80" i="10"/>
  <c r="H80" i="10"/>
  <c r="I80" i="10"/>
  <c r="J80" i="10"/>
  <c r="K80" i="10"/>
  <c r="L80" i="10"/>
  <c r="M80" i="10"/>
  <c r="N80" i="10"/>
  <c r="O80" i="10"/>
  <c r="P80" i="10"/>
  <c r="R80" i="10"/>
  <c r="S80" i="10"/>
  <c r="T80" i="10"/>
  <c r="U80" i="10"/>
  <c r="V80" i="10"/>
  <c r="W80" i="10"/>
  <c r="X80" i="10"/>
  <c r="Y80" i="10"/>
  <c r="Z80" i="10"/>
  <c r="AA80" i="10"/>
  <c r="AC80" i="10"/>
  <c r="AD80" i="10"/>
  <c r="AE80" i="10"/>
  <c r="AF80" i="10"/>
  <c r="AG80" i="10"/>
  <c r="AH80" i="10"/>
  <c r="AI80" i="10"/>
  <c r="AJ80" i="10"/>
  <c r="AK80" i="10"/>
  <c r="AL80" i="10"/>
  <c r="AM80" i="10"/>
  <c r="AN80" i="10"/>
  <c r="AP80" i="10"/>
  <c r="AQ80" i="10"/>
  <c r="AR80" i="10"/>
  <c r="AS80" i="10"/>
  <c r="AT80" i="10"/>
  <c r="AU80" i="10"/>
  <c r="AV80" i="10"/>
  <c r="AW80" i="10"/>
  <c r="AX80" i="10"/>
  <c r="AY80" i="10"/>
  <c r="AZ80" i="10"/>
  <c r="BA80" i="10"/>
  <c r="BB80" i="10"/>
  <c r="BC80" i="10"/>
  <c r="BE80" i="10"/>
  <c r="BF80" i="10"/>
  <c r="BG80" i="10"/>
  <c r="BH80" i="10"/>
  <c r="BI80" i="10"/>
  <c r="BJ80" i="10"/>
  <c r="BK80" i="10"/>
  <c r="BL80" i="10"/>
  <c r="BM80" i="10"/>
  <c r="BN80" i="10"/>
  <c r="BO80" i="10"/>
  <c r="BQ80" i="10"/>
  <c r="BR80" i="10"/>
  <c r="BS80" i="10"/>
  <c r="BT80" i="10"/>
  <c r="BU80" i="10"/>
  <c r="BV80" i="10"/>
  <c r="BW80" i="10"/>
  <c r="BY80" i="10"/>
  <c r="BZ80" i="10"/>
  <c r="CA80" i="10"/>
  <c r="CB80" i="10"/>
  <c r="CC80" i="10"/>
  <c r="CD80" i="10"/>
  <c r="CE80" i="10"/>
  <c r="CF80" i="10"/>
  <c r="CH80" i="10"/>
  <c r="CI80" i="10"/>
  <c r="CJ80" i="10"/>
  <c r="CK80" i="10"/>
  <c r="CL80" i="10"/>
  <c r="CN80" i="10"/>
  <c r="CO80" i="10"/>
  <c r="CP80" i="10"/>
  <c r="CQ80" i="10"/>
  <c r="CR80" i="10"/>
  <c r="CS80" i="10"/>
  <c r="CU80" i="10"/>
  <c r="CV80" i="10"/>
  <c r="CW80" i="10"/>
  <c r="CX80" i="10"/>
  <c r="CY80" i="10"/>
  <c r="CZ80" i="10"/>
  <c r="DA80" i="10"/>
  <c r="DB80" i="10"/>
  <c r="DC80" i="10"/>
  <c r="DD80" i="10"/>
  <c r="DE80" i="10"/>
  <c r="DF80" i="10"/>
  <c r="DG80" i="10"/>
  <c r="DH80" i="10"/>
  <c r="DJ80" i="10"/>
  <c r="DK80" i="10"/>
  <c r="DL80" i="10"/>
  <c r="DM80" i="10"/>
  <c r="DN80" i="10"/>
  <c r="DO80" i="10"/>
  <c r="DP80" i="10"/>
  <c r="DR80" i="10"/>
  <c r="DS80" i="10"/>
  <c r="DT80" i="10"/>
  <c r="DU80" i="10"/>
  <c r="DX80" i="10"/>
  <c r="DY80" i="10"/>
  <c r="DZ80" i="10"/>
  <c r="EA80" i="10"/>
  <c r="ED80" i="10"/>
  <c r="EE80" i="10"/>
  <c r="EF80" i="10"/>
  <c r="EG80" i="10"/>
  <c r="EJ80" i="10"/>
  <c r="EK80" i="10"/>
  <c r="EL80" i="10"/>
  <c r="EM80" i="10"/>
  <c r="EP80" i="10"/>
  <c r="EQ80" i="10"/>
  <c r="ER80" i="10"/>
  <c r="ES80" i="10"/>
  <c r="EV80" i="10"/>
  <c r="EW80" i="10"/>
  <c r="EY80" i="10"/>
  <c r="EZ80" i="10"/>
  <c r="FA80" i="10"/>
  <c r="FC80" i="10"/>
  <c r="FD80" i="10"/>
  <c r="FE80" i="10"/>
  <c r="FF80" i="10"/>
  <c r="FG80" i="10"/>
  <c r="FH80" i="10"/>
  <c r="FI80" i="10"/>
  <c r="FJ80" i="10"/>
  <c r="FK80" i="10"/>
  <c r="FL80" i="10"/>
  <c r="FM80" i="10"/>
  <c r="FN80" i="10"/>
  <c r="FO80" i="10"/>
  <c r="FP80" i="10"/>
  <c r="FQ80" i="10"/>
  <c r="FR80" i="10"/>
  <c r="FS80" i="10"/>
  <c r="FT80" i="10"/>
  <c r="FU80" i="10"/>
  <c r="FV80" i="10"/>
  <c r="FW80" i="10"/>
  <c r="FX80" i="10"/>
  <c r="FY80" i="10"/>
  <c r="FZ80" i="10"/>
  <c r="GA80" i="10"/>
  <c r="GB80" i="10"/>
  <c r="GD80" i="10"/>
  <c r="GE80" i="10"/>
  <c r="GF80" i="10"/>
  <c r="GG80" i="10"/>
  <c r="GH80" i="10"/>
  <c r="GI80" i="10"/>
  <c r="GJ80" i="10"/>
  <c r="GK80" i="10"/>
  <c r="GL80" i="10"/>
  <c r="GM80" i="10"/>
  <c r="GN80" i="10"/>
  <c r="GO80" i="10"/>
  <c r="F81" i="10"/>
  <c r="G81" i="10"/>
  <c r="H81" i="10"/>
  <c r="I81" i="10"/>
  <c r="J81" i="10"/>
  <c r="K81" i="10"/>
  <c r="L81" i="10"/>
  <c r="M81" i="10"/>
  <c r="N81" i="10"/>
  <c r="O81" i="10"/>
  <c r="P81" i="10"/>
  <c r="R81" i="10"/>
  <c r="S81" i="10"/>
  <c r="T81" i="10"/>
  <c r="U81" i="10"/>
  <c r="V81" i="10"/>
  <c r="W81" i="10"/>
  <c r="X81" i="10"/>
  <c r="Y81" i="10"/>
  <c r="Z81" i="10"/>
  <c r="AA81" i="10"/>
  <c r="AC81" i="10"/>
  <c r="AD81" i="10"/>
  <c r="AE81" i="10"/>
  <c r="AF81" i="10"/>
  <c r="AG81" i="10"/>
  <c r="AH81" i="10"/>
  <c r="AI81" i="10"/>
  <c r="AJ81" i="10"/>
  <c r="AK81" i="10"/>
  <c r="AL81" i="10"/>
  <c r="AM81" i="10"/>
  <c r="AN81" i="10"/>
  <c r="AP81" i="10"/>
  <c r="AQ81" i="10"/>
  <c r="AR81" i="10"/>
  <c r="AS81" i="10"/>
  <c r="AT81" i="10"/>
  <c r="AU81" i="10"/>
  <c r="AV81" i="10"/>
  <c r="AW81" i="10"/>
  <c r="AX81" i="10"/>
  <c r="AY81" i="10"/>
  <c r="AZ81" i="10"/>
  <c r="BA81" i="10"/>
  <c r="BB81" i="10"/>
  <c r="BC81" i="10"/>
  <c r="BE81" i="10"/>
  <c r="BF81" i="10"/>
  <c r="BG81" i="10"/>
  <c r="BH81" i="10"/>
  <c r="BI81" i="10"/>
  <c r="BJ81" i="10"/>
  <c r="BK81" i="10"/>
  <c r="BL81" i="10"/>
  <c r="BM81" i="10"/>
  <c r="BN81" i="10"/>
  <c r="BO81" i="10"/>
  <c r="BQ81" i="10"/>
  <c r="BR81" i="10"/>
  <c r="BS81" i="10"/>
  <c r="BT81" i="10"/>
  <c r="BU81" i="10"/>
  <c r="BV81" i="10"/>
  <c r="BW81" i="10"/>
  <c r="BY81" i="10"/>
  <c r="BZ81" i="10"/>
  <c r="CA81" i="10"/>
  <c r="CB81" i="10"/>
  <c r="CC81" i="10"/>
  <c r="CD81" i="10"/>
  <c r="CE81" i="10"/>
  <c r="CF81" i="10"/>
  <c r="CH81" i="10"/>
  <c r="CI81" i="10"/>
  <c r="CJ81" i="10"/>
  <c r="CK81" i="10"/>
  <c r="CL81" i="10"/>
  <c r="CN81" i="10"/>
  <c r="CO81" i="10"/>
  <c r="CP81" i="10"/>
  <c r="CQ81" i="10"/>
  <c r="CR81" i="10"/>
  <c r="CS81" i="10"/>
  <c r="CU81" i="10"/>
  <c r="CV81" i="10"/>
  <c r="CW81" i="10"/>
  <c r="CX81" i="10"/>
  <c r="CY81" i="10"/>
  <c r="CZ81" i="10"/>
  <c r="DA81" i="10"/>
  <c r="DB81" i="10"/>
  <c r="DC81" i="10"/>
  <c r="DD81" i="10"/>
  <c r="DE81" i="10"/>
  <c r="DF81" i="10"/>
  <c r="DG81" i="10"/>
  <c r="DH81" i="10"/>
  <c r="DJ81" i="10"/>
  <c r="DK81" i="10"/>
  <c r="DL81" i="10"/>
  <c r="DM81" i="10"/>
  <c r="DN81" i="10"/>
  <c r="DO81" i="10"/>
  <c r="DP81" i="10"/>
  <c r="DR81" i="10"/>
  <c r="DS81" i="10"/>
  <c r="DT81" i="10"/>
  <c r="DU81" i="10"/>
  <c r="DX81" i="10"/>
  <c r="DY81" i="10"/>
  <c r="DZ81" i="10"/>
  <c r="EA81" i="10"/>
  <c r="ED81" i="10"/>
  <c r="EE81" i="10"/>
  <c r="EF81" i="10"/>
  <c r="EG81" i="10"/>
  <c r="EJ81" i="10"/>
  <c r="EK81" i="10"/>
  <c r="EL81" i="10"/>
  <c r="EM81" i="10"/>
  <c r="EP81" i="10"/>
  <c r="EQ81" i="10"/>
  <c r="ER81" i="10"/>
  <c r="ES81" i="10"/>
  <c r="EV81" i="10"/>
  <c r="EW81" i="10"/>
  <c r="EY81" i="10"/>
  <c r="EZ81" i="10"/>
  <c r="FA81" i="10"/>
  <c r="FC81" i="10"/>
  <c r="FD81" i="10"/>
  <c r="FE81" i="10"/>
  <c r="FF81" i="10"/>
  <c r="FG81" i="10"/>
  <c r="FH81" i="10"/>
  <c r="FI81" i="10"/>
  <c r="FJ81" i="10"/>
  <c r="FK81" i="10"/>
  <c r="FL81" i="10"/>
  <c r="FM81" i="10"/>
  <c r="FN81" i="10"/>
  <c r="FO81" i="10"/>
  <c r="FP81" i="10"/>
  <c r="FQ81" i="10"/>
  <c r="FR81" i="10"/>
  <c r="FS81" i="10"/>
  <c r="FT81" i="10"/>
  <c r="FU81" i="10"/>
  <c r="FV81" i="10"/>
  <c r="FW81" i="10"/>
  <c r="FX81" i="10"/>
  <c r="FY81" i="10"/>
  <c r="FZ81" i="10"/>
  <c r="GA81" i="10"/>
  <c r="GB81" i="10"/>
  <c r="GD81" i="10"/>
  <c r="GE81" i="10"/>
  <c r="GF81" i="10"/>
  <c r="GG81" i="10"/>
  <c r="GH81" i="10"/>
  <c r="GI81" i="10"/>
  <c r="GJ81" i="10"/>
  <c r="GK81" i="10"/>
  <c r="GL81" i="10"/>
  <c r="GM81" i="10"/>
  <c r="GN81" i="10"/>
  <c r="GO81" i="10"/>
  <c r="F82" i="10"/>
  <c r="G82" i="10"/>
  <c r="H82" i="10"/>
  <c r="I82" i="10"/>
  <c r="J82" i="10"/>
  <c r="K82" i="10"/>
  <c r="L82" i="10"/>
  <c r="M82" i="10"/>
  <c r="N82" i="10"/>
  <c r="O82" i="10"/>
  <c r="P82" i="10"/>
  <c r="R82" i="10"/>
  <c r="S82" i="10"/>
  <c r="T82" i="10"/>
  <c r="U82" i="10"/>
  <c r="V82" i="10"/>
  <c r="W82" i="10"/>
  <c r="X82" i="10"/>
  <c r="Y82" i="10"/>
  <c r="Z82" i="10"/>
  <c r="AA82" i="10"/>
  <c r="AC82" i="10"/>
  <c r="AD82" i="10"/>
  <c r="AE82" i="10"/>
  <c r="AF82" i="10"/>
  <c r="AG82" i="10"/>
  <c r="AH82" i="10"/>
  <c r="AI82" i="10"/>
  <c r="AJ82" i="10"/>
  <c r="AK82" i="10"/>
  <c r="AL82" i="10"/>
  <c r="AM82" i="10"/>
  <c r="AN82" i="10"/>
  <c r="AP82" i="10"/>
  <c r="AQ82" i="10"/>
  <c r="AR82" i="10"/>
  <c r="AS82" i="10"/>
  <c r="AT82" i="10"/>
  <c r="AU82" i="10"/>
  <c r="AV82" i="10"/>
  <c r="AW82" i="10"/>
  <c r="AX82" i="10"/>
  <c r="AY82" i="10"/>
  <c r="AZ82" i="10"/>
  <c r="BA82" i="10"/>
  <c r="BB82" i="10"/>
  <c r="BC82" i="10"/>
  <c r="BE82" i="10"/>
  <c r="BF82" i="10"/>
  <c r="BG82" i="10"/>
  <c r="BH82" i="10"/>
  <c r="BI82" i="10"/>
  <c r="BJ82" i="10"/>
  <c r="BK82" i="10"/>
  <c r="BL82" i="10"/>
  <c r="BM82" i="10"/>
  <c r="BN82" i="10"/>
  <c r="BO82" i="10"/>
  <c r="BQ82" i="10"/>
  <c r="BR82" i="10"/>
  <c r="BS82" i="10"/>
  <c r="BT82" i="10"/>
  <c r="BU82" i="10"/>
  <c r="BV82" i="10"/>
  <c r="BW82" i="10"/>
  <c r="BY82" i="10"/>
  <c r="BZ82" i="10"/>
  <c r="CA82" i="10"/>
  <c r="CB82" i="10"/>
  <c r="CC82" i="10"/>
  <c r="CD82" i="10"/>
  <c r="CE82" i="10"/>
  <c r="CF82" i="10"/>
  <c r="CH82" i="10"/>
  <c r="CI82" i="10"/>
  <c r="CJ82" i="10"/>
  <c r="CK82" i="10"/>
  <c r="CL82" i="10"/>
  <c r="CN82" i="10"/>
  <c r="CO82" i="10"/>
  <c r="CP82" i="10"/>
  <c r="CQ82" i="10"/>
  <c r="CR82" i="10"/>
  <c r="CS82" i="10"/>
  <c r="CU82" i="10"/>
  <c r="CV82" i="10"/>
  <c r="CW82" i="10"/>
  <c r="CX82" i="10"/>
  <c r="CY82" i="10"/>
  <c r="CZ82" i="10"/>
  <c r="DA82" i="10"/>
  <c r="DB82" i="10"/>
  <c r="DC82" i="10"/>
  <c r="DD82" i="10"/>
  <c r="DE82" i="10"/>
  <c r="DF82" i="10"/>
  <c r="DG82" i="10"/>
  <c r="DH82" i="10"/>
  <c r="DJ82" i="10"/>
  <c r="DK82" i="10"/>
  <c r="DL82" i="10"/>
  <c r="DM82" i="10"/>
  <c r="DN82" i="10"/>
  <c r="DO82" i="10"/>
  <c r="DP82" i="10"/>
  <c r="DR82" i="10"/>
  <c r="DS82" i="10"/>
  <c r="DT82" i="10"/>
  <c r="DU82" i="10"/>
  <c r="DX82" i="10"/>
  <c r="DY82" i="10"/>
  <c r="DZ82" i="10"/>
  <c r="EA82" i="10"/>
  <c r="ED82" i="10"/>
  <c r="EE82" i="10"/>
  <c r="EF82" i="10"/>
  <c r="EG82" i="10"/>
  <c r="EJ82" i="10"/>
  <c r="EK82" i="10"/>
  <c r="EL82" i="10"/>
  <c r="EM82" i="10"/>
  <c r="EP82" i="10"/>
  <c r="EQ82" i="10"/>
  <c r="ER82" i="10"/>
  <c r="ES82" i="10"/>
  <c r="EV82" i="10"/>
  <c r="EW82" i="10"/>
  <c r="EY82" i="10"/>
  <c r="EZ82" i="10"/>
  <c r="FA82" i="10"/>
  <c r="FC82" i="10"/>
  <c r="FD82" i="10"/>
  <c r="FE82" i="10"/>
  <c r="FF82" i="10"/>
  <c r="FG82" i="10"/>
  <c r="FH82" i="10"/>
  <c r="FI82" i="10"/>
  <c r="FJ82" i="10"/>
  <c r="FK82" i="10"/>
  <c r="FL82" i="10"/>
  <c r="FM82" i="10"/>
  <c r="FN82" i="10"/>
  <c r="FO82" i="10"/>
  <c r="FP82" i="10"/>
  <c r="FQ82" i="10"/>
  <c r="FR82" i="10"/>
  <c r="FS82" i="10"/>
  <c r="FT82" i="10"/>
  <c r="FU82" i="10"/>
  <c r="FV82" i="10"/>
  <c r="FW82" i="10"/>
  <c r="FX82" i="10"/>
  <c r="FY82" i="10"/>
  <c r="FZ82" i="10"/>
  <c r="GA82" i="10"/>
  <c r="GB82" i="10"/>
  <c r="GD82" i="10"/>
  <c r="GE82" i="10"/>
  <c r="GF82" i="10"/>
  <c r="GG82" i="10"/>
  <c r="GH82" i="10"/>
  <c r="GI82" i="10"/>
  <c r="GJ82" i="10"/>
  <c r="GK82" i="10"/>
  <c r="GL82" i="10"/>
  <c r="GM82" i="10"/>
  <c r="GN82" i="10"/>
  <c r="GO82" i="10"/>
  <c r="F83" i="10"/>
  <c r="G83" i="10"/>
  <c r="H83" i="10"/>
  <c r="I83" i="10"/>
  <c r="J83" i="10"/>
  <c r="K83" i="10"/>
  <c r="L83" i="10"/>
  <c r="M83" i="10"/>
  <c r="N83" i="10"/>
  <c r="O83" i="10"/>
  <c r="P83" i="10"/>
  <c r="R83" i="10"/>
  <c r="S83" i="10"/>
  <c r="T83" i="10"/>
  <c r="U83" i="10"/>
  <c r="V83" i="10"/>
  <c r="W83" i="10"/>
  <c r="X83" i="10"/>
  <c r="Y83" i="10"/>
  <c r="Z83" i="10"/>
  <c r="AA83" i="10"/>
  <c r="AC83" i="10"/>
  <c r="AD83" i="10"/>
  <c r="AE83" i="10"/>
  <c r="AF83" i="10"/>
  <c r="AG83" i="10"/>
  <c r="AH83" i="10"/>
  <c r="AI83" i="10"/>
  <c r="AJ83" i="10"/>
  <c r="AK83" i="10"/>
  <c r="AL83" i="10"/>
  <c r="AM83" i="10"/>
  <c r="AN83" i="10"/>
  <c r="AP83" i="10"/>
  <c r="AQ83" i="10"/>
  <c r="AR83" i="10"/>
  <c r="AS83" i="10"/>
  <c r="AT83" i="10"/>
  <c r="AU83" i="10"/>
  <c r="AV83" i="10"/>
  <c r="AW83" i="10"/>
  <c r="AX83" i="10"/>
  <c r="AY83" i="10"/>
  <c r="AZ83" i="10"/>
  <c r="BA83" i="10"/>
  <c r="BB83" i="10"/>
  <c r="BC83" i="10"/>
  <c r="BE83" i="10"/>
  <c r="BF83" i="10"/>
  <c r="BG83" i="10"/>
  <c r="BH83" i="10"/>
  <c r="BI83" i="10"/>
  <c r="BJ83" i="10"/>
  <c r="BK83" i="10"/>
  <c r="BL83" i="10"/>
  <c r="BM83" i="10"/>
  <c r="BN83" i="10"/>
  <c r="BO83" i="10"/>
  <c r="BQ83" i="10"/>
  <c r="BR83" i="10"/>
  <c r="BS83" i="10"/>
  <c r="BT83" i="10"/>
  <c r="BU83" i="10"/>
  <c r="BV83" i="10"/>
  <c r="BW83" i="10"/>
  <c r="BY83" i="10"/>
  <c r="BZ83" i="10"/>
  <c r="CA83" i="10"/>
  <c r="CB83" i="10"/>
  <c r="CC83" i="10"/>
  <c r="CD83" i="10"/>
  <c r="CE83" i="10"/>
  <c r="CF83" i="10"/>
  <c r="CH83" i="10"/>
  <c r="CI83" i="10"/>
  <c r="CJ83" i="10"/>
  <c r="CK83" i="10"/>
  <c r="CL83" i="10"/>
  <c r="CN83" i="10"/>
  <c r="CO83" i="10"/>
  <c r="CP83" i="10"/>
  <c r="CQ83" i="10"/>
  <c r="CR83" i="10"/>
  <c r="CS83" i="10"/>
  <c r="CU83" i="10"/>
  <c r="CV83" i="10"/>
  <c r="CW83" i="10"/>
  <c r="CX83" i="10"/>
  <c r="CY83" i="10"/>
  <c r="CZ83" i="10"/>
  <c r="DA83" i="10"/>
  <c r="DB83" i="10"/>
  <c r="DC83" i="10"/>
  <c r="DD83" i="10"/>
  <c r="DE83" i="10"/>
  <c r="DF83" i="10"/>
  <c r="DG83" i="10"/>
  <c r="DH83" i="10"/>
  <c r="DJ83" i="10"/>
  <c r="DK83" i="10"/>
  <c r="DL83" i="10"/>
  <c r="DM83" i="10"/>
  <c r="DN83" i="10"/>
  <c r="DO83" i="10"/>
  <c r="DP83" i="10"/>
  <c r="DR83" i="10"/>
  <c r="DS83" i="10"/>
  <c r="DT83" i="10"/>
  <c r="DU83" i="10"/>
  <c r="DX83" i="10"/>
  <c r="DY83" i="10"/>
  <c r="DZ83" i="10"/>
  <c r="EA83" i="10"/>
  <c r="ED83" i="10"/>
  <c r="EE83" i="10"/>
  <c r="EF83" i="10"/>
  <c r="EG83" i="10"/>
  <c r="EJ83" i="10"/>
  <c r="EK83" i="10"/>
  <c r="EL83" i="10"/>
  <c r="EM83" i="10"/>
  <c r="EP83" i="10"/>
  <c r="EQ83" i="10"/>
  <c r="ER83" i="10"/>
  <c r="ES83" i="10"/>
  <c r="EV83" i="10"/>
  <c r="EW83" i="10"/>
  <c r="EY83" i="10"/>
  <c r="EZ83" i="10"/>
  <c r="FA83" i="10"/>
  <c r="FC83" i="10"/>
  <c r="FD83" i="10"/>
  <c r="FE83" i="10"/>
  <c r="FF83" i="10"/>
  <c r="FG83" i="10"/>
  <c r="FH83" i="10"/>
  <c r="FI83" i="10"/>
  <c r="FJ83" i="10"/>
  <c r="FK83" i="10"/>
  <c r="FL83" i="10"/>
  <c r="FM83" i="10"/>
  <c r="FN83" i="10"/>
  <c r="FO83" i="10"/>
  <c r="FP83" i="10"/>
  <c r="FQ83" i="10"/>
  <c r="FR83" i="10"/>
  <c r="FS83" i="10"/>
  <c r="FT83" i="10"/>
  <c r="FU83" i="10"/>
  <c r="FV83" i="10"/>
  <c r="FW83" i="10"/>
  <c r="FX83" i="10"/>
  <c r="FY83" i="10"/>
  <c r="FZ83" i="10"/>
  <c r="GA83" i="10"/>
  <c r="GB83" i="10"/>
  <c r="GD83" i="10"/>
  <c r="GE83" i="10"/>
  <c r="GF83" i="10"/>
  <c r="GG83" i="10"/>
  <c r="GH83" i="10"/>
  <c r="GI83" i="10"/>
  <c r="GJ83" i="10"/>
  <c r="GK83" i="10"/>
  <c r="GL83" i="10"/>
  <c r="GM83" i="10"/>
  <c r="GN83" i="10"/>
  <c r="GO83" i="10"/>
  <c r="F84" i="10"/>
  <c r="G84" i="10"/>
  <c r="H84" i="10"/>
  <c r="I84" i="10"/>
  <c r="J84" i="10"/>
  <c r="K84" i="10"/>
  <c r="L84" i="10"/>
  <c r="M84" i="10"/>
  <c r="N84" i="10"/>
  <c r="O84" i="10"/>
  <c r="P84" i="10"/>
  <c r="R84" i="10"/>
  <c r="S84" i="10"/>
  <c r="T84" i="10"/>
  <c r="U84" i="10"/>
  <c r="V84" i="10"/>
  <c r="W84" i="10"/>
  <c r="X84" i="10"/>
  <c r="Y84" i="10"/>
  <c r="Z84" i="10"/>
  <c r="AA84" i="10"/>
  <c r="AC84" i="10"/>
  <c r="AD84" i="10"/>
  <c r="AE84" i="10"/>
  <c r="AF84" i="10"/>
  <c r="AG84" i="10"/>
  <c r="AH84" i="10"/>
  <c r="AI84" i="10"/>
  <c r="AJ84" i="10"/>
  <c r="AK84" i="10"/>
  <c r="AL84" i="10"/>
  <c r="AM84" i="10"/>
  <c r="AN84" i="10"/>
  <c r="AP84" i="10"/>
  <c r="AQ84" i="10"/>
  <c r="AR84" i="10"/>
  <c r="AS84" i="10"/>
  <c r="AT84" i="10"/>
  <c r="AU84" i="10"/>
  <c r="AV84" i="10"/>
  <c r="AW84" i="10"/>
  <c r="AX84" i="10"/>
  <c r="AY84" i="10"/>
  <c r="AZ84" i="10"/>
  <c r="BA84" i="10"/>
  <c r="BB84" i="10"/>
  <c r="BC84" i="10"/>
  <c r="BE84" i="10"/>
  <c r="BF84" i="10"/>
  <c r="BG84" i="10"/>
  <c r="BH84" i="10"/>
  <c r="BI84" i="10"/>
  <c r="BJ84" i="10"/>
  <c r="BK84" i="10"/>
  <c r="BL84" i="10"/>
  <c r="BM84" i="10"/>
  <c r="BN84" i="10"/>
  <c r="BO84" i="10"/>
  <c r="BQ84" i="10"/>
  <c r="BR84" i="10"/>
  <c r="BS84" i="10"/>
  <c r="BT84" i="10"/>
  <c r="BU84" i="10"/>
  <c r="BV84" i="10"/>
  <c r="BW84" i="10"/>
  <c r="BY84" i="10"/>
  <c r="BZ84" i="10"/>
  <c r="CA84" i="10"/>
  <c r="CB84" i="10"/>
  <c r="CC84" i="10"/>
  <c r="CD84" i="10"/>
  <c r="CE84" i="10"/>
  <c r="CF84" i="10"/>
  <c r="CH84" i="10"/>
  <c r="CI84" i="10"/>
  <c r="CJ84" i="10"/>
  <c r="CK84" i="10"/>
  <c r="CL84" i="10"/>
  <c r="CN84" i="10"/>
  <c r="CO84" i="10"/>
  <c r="CP84" i="10"/>
  <c r="CQ84" i="10"/>
  <c r="CR84" i="10"/>
  <c r="CS84" i="10"/>
  <c r="CU84" i="10"/>
  <c r="CV84" i="10"/>
  <c r="CW84" i="10"/>
  <c r="CX84" i="10"/>
  <c r="CY84" i="10"/>
  <c r="CZ84" i="10"/>
  <c r="DA84" i="10"/>
  <c r="DB84" i="10"/>
  <c r="DC84" i="10"/>
  <c r="DD84" i="10"/>
  <c r="DE84" i="10"/>
  <c r="DF84" i="10"/>
  <c r="DG84" i="10"/>
  <c r="DH84" i="10"/>
  <c r="DJ84" i="10"/>
  <c r="DK84" i="10"/>
  <c r="DL84" i="10"/>
  <c r="DM84" i="10"/>
  <c r="DN84" i="10"/>
  <c r="DO84" i="10"/>
  <c r="DP84" i="10"/>
  <c r="DR84" i="10"/>
  <c r="DS84" i="10"/>
  <c r="DT84" i="10"/>
  <c r="DU84" i="10"/>
  <c r="DX84" i="10"/>
  <c r="DY84" i="10"/>
  <c r="DZ84" i="10"/>
  <c r="EA84" i="10"/>
  <c r="ED84" i="10"/>
  <c r="EE84" i="10"/>
  <c r="EF84" i="10"/>
  <c r="EG84" i="10"/>
  <c r="EJ84" i="10"/>
  <c r="EK84" i="10"/>
  <c r="EL84" i="10"/>
  <c r="EM84" i="10"/>
  <c r="EP84" i="10"/>
  <c r="EQ84" i="10"/>
  <c r="ER84" i="10"/>
  <c r="ES84" i="10"/>
  <c r="EV84" i="10"/>
  <c r="EW84" i="10"/>
  <c r="EY84" i="10"/>
  <c r="EZ84" i="10"/>
  <c r="FA84" i="10"/>
  <c r="FC84" i="10"/>
  <c r="FD84" i="10"/>
  <c r="FE84" i="10"/>
  <c r="FF84" i="10"/>
  <c r="FG84" i="10"/>
  <c r="FH84" i="10"/>
  <c r="FI84" i="10"/>
  <c r="FJ84" i="10"/>
  <c r="FK84" i="10"/>
  <c r="FL84" i="10"/>
  <c r="FM84" i="10"/>
  <c r="FN84" i="10"/>
  <c r="FO84" i="10"/>
  <c r="FP84" i="10"/>
  <c r="FQ84" i="10"/>
  <c r="FR84" i="10"/>
  <c r="FS84" i="10"/>
  <c r="FT84" i="10"/>
  <c r="FU84" i="10"/>
  <c r="FV84" i="10"/>
  <c r="FW84" i="10"/>
  <c r="FX84" i="10"/>
  <c r="FY84" i="10"/>
  <c r="FZ84" i="10"/>
  <c r="GA84" i="10"/>
  <c r="GB84" i="10"/>
  <c r="GD84" i="10"/>
  <c r="GE84" i="10"/>
  <c r="GF84" i="10"/>
  <c r="GG84" i="10"/>
  <c r="GH84" i="10"/>
  <c r="GI84" i="10"/>
  <c r="GJ84" i="10"/>
  <c r="GK84" i="10"/>
  <c r="GL84" i="10"/>
  <c r="GM84" i="10"/>
  <c r="GN84" i="10"/>
  <c r="GO84" i="10"/>
  <c r="F85" i="10"/>
  <c r="G85" i="10"/>
  <c r="H85" i="10"/>
  <c r="I85" i="10"/>
  <c r="J85" i="10"/>
  <c r="K85" i="10"/>
  <c r="L85" i="10"/>
  <c r="M85" i="10"/>
  <c r="N85" i="10"/>
  <c r="O85" i="10"/>
  <c r="P85" i="10"/>
  <c r="R85" i="10"/>
  <c r="S85" i="10"/>
  <c r="T85" i="10"/>
  <c r="U85" i="10"/>
  <c r="V85" i="10"/>
  <c r="W85" i="10"/>
  <c r="X85" i="10"/>
  <c r="Y85" i="10"/>
  <c r="Z85" i="10"/>
  <c r="AA85" i="10"/>
  <c r="AC85" i="10"/>
  <c r="AD85" i="10"/>
  <c r="AE85" i="10"/>
  <c r="AF85" i="10"/>
  <c r="AG85" i="10"/>
  <c r="AH85" i="10"/>
  <c r="AI85" i="10"/>
  <c r="AJ85" i="10"/>
  <c r="AK85" i="10"/>
  <c r="AL85" i="10"/>
  <c r="AM85" i="10"/>
  <c r="AN85" i="10"/>
  <c r="AP85" i="10"/>
  <c r="AQ85" i="10"/>
  <c r="AR85" i="10"/>
  <c r="AS85" i="10"/>
  <c r="AT85" i="10"/>
  <c r="AU85" i="10"/>
  <c r="AV85" i="10"/>
  <c r="AW85" i="10"/>
  <c r="AX85" i="10"/>
  <c r="AY85" i="10"/>
  <c r="AZ85" i="10"/>
  <c r="BA85" i="10"/>
  <c r="BB85" i="10"/>
  <c r="BC85" i="10"/>
  <c r="BE85" i="10"/>
  <c r="BF85" i="10"/>
  <c r="BG85" i="10"/>
  <c r="BH85" i="10"/>
  <c r="BI85" i="10"/>
  <c r="BJ85" i="10"/>
  <c r="BK85" i="10"/>
  <c r="BL85" i="10"/>
  <c r="BM85" i="10"/>
  <c r="BN85" i="10"/>
  <c r="BO85" i="10"/>
  <c r="BQ85" i="10"/>
  <c r="BR85" i="10"/>
  <c r="BS85" i="10"/>
  <c r="BT85" i="10"/>
  <c r="BU85" i="10"/>
  <c r="BV85" i="10"/>
  <c r="BW85" i="10"/>
  <c r="BY85" i="10"/>
  <c r="BZ85" i="10"/>
  <c r="CA85" i="10"/>
  <c r="CB85" i="10"/>
  <c r="CC85" i="10"/>
  <c r="CD85" i="10"/>
  <c r="CE85" i="10"/>
  <c r="CF85" i="10"/>
  <c r="CH85" i="10"/>
  <c r="CI85" i="10"/>
  <c r="CJ85" i="10"/>
  <c r="CK85" i="10"/>
  <c r="CL85" i="10"/>
  <c r="CN85" i="10"/>
  <c r="CO85" i="10"/>
  <c r="CP85" i="10"/>
  <c r="CQ85" i="10"/>
  <c r="CR85" i="10"/>
  <c r="CS85" i="10"/>
  <c r="CU85" i="10"/>
  <c r="CV85" i="10"/>
  <c r="CW85" i="10"/>
  <c r="CX85" i="10"/>
  <c r="CY85" i="10"/>
  <c r="CZ85" i="10"/>
  <c r="DA85" i="10"/>
  <c r="DB85" i="10"/>
  <c r="DC85" i="10"/>
  <c r="DD85" i="10"/>
  <c r="DE85" i="10"/>
  <c r="DF85" i="10"/>
  <c r="DG85" i="10"/>
  <c r="DH85" i="10"/>
  <c r="DJ85" i="10"/>
  <c r="DK85" i="10"/>
  <c r="DL85" i="10"/>
  <c r="DM85" i="10"/>
  <c r="DN85" i="10"/>
  <c r="DO85" i="10"/>
  <c r="DP85" i="10"/>
  <c r="DR85" i="10"/>
  <c r="DS85" i="10"/>
  <c r="DT85" i="10"/>
  <c r="DU85" i="10"/>
  <c r="DX85" i="10"/>
  <c r="DY85" i="10"/>
  <c r="DZ85" i="10"/>
  <c r="EA85" i="10"/>
  <c r="ED85" i="10"/>
  <c r="EE85" i="10"/>
  <c r="EF85" i="10"/>
  <c r="EG85" i="10"/>
  <c r="EJ85" i="10"/>
  <c r="EK85" i="10"/>
  <c r="EL85" i="10"/>
  <c r="EM85" i="10"/>
  <c r="EP85" i="10"/>
  <c r="EQ85" i="10"/>
  <c r="ER85" i="10"/>
  <c r="ES85" i="10"/>
  <c r="EV85" i="10"/>
  <c r="EW85" i="10"/>
  <c r="EY85" i="10"/>
  <c r="EZ85" i="10"/>
  <c r="FA85" i="10"/>
  <c r="FC85" i="10"/>
  <c r="FD85" i="10"/>
  <c r="FE85" i="10"/>
  <c r="FF85" i="10"/>
  <c r="FG85" i="10"/>
  <c r="FH85" i="10"/>
  <c r="FI85" i="10"/>
  <c r="FJ85" i="10"/>
  <c r="FK85" i="10"/>
  <c r="FL85" i="10"/>
  <c r="FM85" i="10"/>
  <c r="FN85" i="10"/>
  <c r="FO85" i="10"/>
  <c r="FP85" i="10"/>
  <c r="FQ85" i="10"/>
  <c r="FR85" i="10"/>
  <c r="FS85" i="10"/>
  <c r="FT85" i="10"/>
  <c r="FU85" i="10"/>
  <c r="FV85" i="10"/>
  <c r="FW85" i="10"/>
  <c r="FX85" i="10"/>
  <c r="FY85" i="10"/>
  <c r="FZ85" i="10"/>
  <c r="GA85" i="10"/>
  <c r="GB85" i="10"/>
  <c r="GD85" i="10"/>
  <c r="GE85" i="10"/>
  <c r="GF85" i="10"/>
  <c r="GG85" i="10"/>
  <c r="GH85" i="10"/>
  <c r="GI85" i="10"/>
  <c r="GJ85" i="10"/>
  <c r="GK85" i="10"/>
  <c r="GL85" i="10"/>
  <c r="GM85" i="10"/>
  <c r="GN85" i="10"/>
  <c r="GO85" i="10"/>
  <c r="F86" i="10"/>
  <c r="G86" i="10"/>
  <c r="H86" i="10"/>
  <c r="I86" i="10"/>
  <c r="J86" i="10"/>
  <c r="K86" i="10"/>
  <c r="L86" i="10"/>
  <c r="M86" i="10"/>
  <c r="N86" i="10"/>
  <c r="O86" i="10"/>
  <c r="P86" i="10"/>
  <c r="R86" i="10"/>
  <c r="S86" i="10"/>
  <c r="T86" i="10"/>
  <c r="U86" i="10"/>
  <c r="V86" i="10"/>
  <c r="W86" i="10"/>
  <c r="X86" i="10"/>
  <c r="Y86" i="10"/>
  <c r="Z86" i="10"/>
  <c r="AA86" i="10"/>
  <c r="AC86" i="10"/>
  <c r="AD86" i="10"/>
  <c r="AE86" i="10"/>
  <c r="AF86" i="10"/>
  <c r="AG86" i="10"/>
  <c r="AH86" i="10"/>
  <c r="AI86" i="10"/>
  <c r="AJ86" i="10"/>
  <c r="AK86" i="10"/>
  <c r="AL86" i="10"/>
  <c r="AM86" i="10"/>
  <c r="AN86" i="10"/>
  <c r="AP86" i="10"/>
  <c r="AQ86" i="10"/>
  <c r="AR86" i="10"/>
  <c r="AS86" i="10"/>
  <c r="AT86" i="10"/>
  <c r="AU86" i="10"/>
  <c r="AV86" i="10"/>
  <c r="AW86" i="10"/>
  <c r="AX86" i="10"/>
  <c r="AY86" i="10"/>
  <c r="AZ86" i="10"/>
  <c r="BA86" i="10"/>
  <c r="BB86" i="10"/>
  <c r="BC86" i="10"/>
  <c r="BE86" i="10"/>
  <c r="BF86" i="10"/>
  <c r="BG86" i="10"/>
  <c r="BH86" i="10"/>
  <c r="BI86" i="10"/>
  <c r="BJ86" i="10"/>
  <c r="BK86" i="10"/>
  <c r="BL86" i="10"/>
  <c r="BM86" i="10"/>
  <c r="BN86" i="10"/>
  <c r="BO86" i="10"/>
  <c r="BQ86" i="10"/>
  <c r="BR86" i="10"/>
  <c r="BS86" i="10"/>
  <c r="BT86" i="10"/>
  <c r="BU86" i="10"/>
  <c r="BV86" i="10"/>
  <c r="BW86" i="10"/>
  <c r="BY86" i="10"/>
  <c r="BZ86" i="10"/>
  <c r="CA86" i="10"/>
  <c r="CB86" i="10"/>
  <c r="CC86" i="10"/>
  <c r="CD86" i="10"/>
  <c r="CE86" i="10"/>
  <c r="CF86" i="10"/>
  <c r="CH86" i="10"/>
  <c r="CI86" i="10"/>
  <c r="CJ86" i="10"/>
  <c r="CK86" i="10"/>
  <c r="CL86" i="10"/>
  <c r="CN86" i="10"/>
  <c r="CO86" i="10"/>
  <c r="CP86" i="10"/>
  <c r="CQ86" i="10"/>
  <c r="CR86" i="10"/>
  <c r="CS86" i="10"/>
  <c r="CU86" i="10"/>
  <c r="CV86" i="10"/>
  <c r="CW86" i="10"/>
  <c r="CX86" i="10"/>
  <c r="CY86" i="10"/>
  <c r="CZ86" i="10"/>
  <c r="DA86" i="10"/>
  <c r="DB86" i="10"/>
  <c r="DC86" i="10"/>
  <c r="DD86" i="10"/>
  <c r="DE86" i="10"/>
  <c r="DF86" i="10"/>
  <c r="DG86" i="10"/>
  <c r="DH86" i="10"/>
  <c r="DJ86" i="10"/>
  <c r="DK86" i="10"/>
  <c r="DL86" i="10"/>
  <c r="DM86" i="10"/>
  <c r="DN86" i="10"/>
  <c r="DO86" i="10"/>
  <c r="DP86" i="10"/>
  <c r="DR86" i="10"/>
  <c r="DS86" i="10"/>
  <c r="DT86" i="10"/>
  <c r="DU86" i="10"/>
  <c r="DX86" i="10"/>
  <c r="DY86" i="10"/>
  <c r="DZ86" i="10"/>
  <c r="EA86" i="10"/>
  <c r="ED86" i="10"/>
  <c r="EE86" i="10"/>
  <c r="EF86" i="10"/>
  <c r="EG86" i="10"/>
  <c r="EJ86" i="10"/>
  <c r="EK86" i="10"/>
  <c r="EL86" i="10"/>
  <c r="EM86" i="10"/>
  <c r="EP86" i="10"/>
  <c r="EQ86" i="10"/>
  <c r="ER86" i="10"/>
  <c r="ES86" i="10"/>
  <c r="EV86" i="10"/>
  <c r="EW86" i="10"/>
  <c r="EY86" i="10"/>
  <c r="EZ86" i="10"/>
  <c r="FA86" i="10"/>
  <c r="FC86" i="10"/>
  <c r="FD86" i="10"/>
  <c r="FE86" i="10"/>
  <c r="FF86" i="10"/>
  <c r="FG86" i="10"/>
  <c r="FH86" i="10"/>
  <c r="FI86" i="10"/>
  <c r="FJ86" i="10"/>
  <c r="FK86" i="10"/>
  <c r="FL86" i="10"/>
  <c r="FM86" i="10"/>
  <c r="FN86" i="10"/>
  <c r="FO86" i="10"/>
  <c r="FP86" i="10"/>
  <c r="FQ86" i="10"/>
  <c r="FR86" i="10"/>
  <c r="FS86" i="10"/>
  <c r="FT86" i="10"/>
  <c r="FU86" i="10"/>
  <c r="FV86" i="10"/>
  <c r="FW86" i="10"/>
  <c r="FX86" i="10"/>
  <c r="FY86" i="10"/>
  <c r="FZ86" i="10"/>
  <c r="GA86" i="10"/>
  <c r="GB86" i="10"/>
  <c r="GD86" i="10"/>
  <c r="GE86" i="10"/>
  <c r="GF86" i="10"/>
  <c r="GG86" i="10"/>
  <c r="GH86" i="10"/>
  <c r="GI86" i="10"/>
  <c r="GJ86" i="10"/>
  <c r="GK86" i="10"/>
  <c r="GL86" i="10"/>
  <c r="GM86" i="10"/>
  <c r="GN86" i="10"/>
  <c r="GO86" i="10"/>
  <c r="KO171" i="15"/>
  <c r="LH171" i="15"/>
  <c r="MF171" i="15"/>
  <c r="NA171" i="15"/>
  <c r="OI171" i="15"/>
  <c r="PE171" i="15"/>
  <c r="PY171" i="15"/>
  <c r="K172" i="15"/>
  <c r="DI172" i="15"/>
  <c r="FV172" i="15"/>
  <c r="GL172" i="15"/>
  <c r="HZ172" i="15"/>
  <c r="JH172" i="15"/>
  <c r="MB172" i="15"/>
  <c r="NO172" i="15"/>
  <c r="AX173" i="15"/>
  <c r="CD173" i="15"/>
  <c r="DZ173" i="15"/>
  <c r="HT173" i="15"/>
  <c r="HZ173" i="15"/>
  <c r="ID173" i="15"/>
  <c r="KA173" i="15"/>
  <c r="KP173" i="15"/>
  <c r="LJ173" i="15"/>
  <c r="MB173" i="15"/>
  <c r="MH173" i="15"/>
  <c r="ND173" i="15"/>
  <c r="OM173" i="15"/>
  <c r="PX173" i="15"/>
  <c r="AU174" i="15"/>
  <c r="EE174" i="15"/>
  <c r="EK174" i="15"/>
  <c r="FO174" i="15"/>
  <c r="FT174" i="15"/>
  <c r="KB174" i="15"/>
  <c r="LA174" i="15"/>
  <c r="OL174" i="15"/>
  <c r="AP175" i="15"/>
  <c r="GP175" i="15"/>
  <c r="HV175" i="15"/>
  <c r="JY175" i="15"/>
  <c r="MN175" i="15"/>
  <c r="OI175" i="15"/>
  <c r="PA175" i="15"/>
  <c r="PI175" i="15"/>
  <c r="Z176" i="15"/>
  <c r="AM176" i="15"/>
  <c r="AQ176" i="15"/>
  <c r="AT176" i="15"/>
  <c r="AY176" i="15"/>
  <c r="BP176" i="15"/>
  <c r="CM176" i="15"/>
  <c r="DA176" i="15"/>
  <c r="EB176" i="15"/>
  <c r="EG176" i="15"/>
  <c r="FB176" i="15"/>
  <c r="FU176" i="15"/>
  <c r="IB176" i="15"/>
  <c r="EI188" i="15"/>
  <c r="FS188" i="15"/>
  <c r="HC188" i="15"/>
  <c r="IX188" i="15"/>
  <c r="JY188" i="15"/>
  <c r="NI188" i="15"/>
  <c r="OH188" i="15"/>
  <c r="PC188" i="15"/>
  <c r="PY188" i="15"/>
  <c r="H90" i="10"/>
  <c r="H94" i="10" s="1"/>
  <c r="BU90" i="10"/>
  <c r="BU94" i="10" s="1"/>
  <c r="BY90" i="10"/>
  <c r="BY94" i="10" s="1"/>
  <c r="CZ90" i="10"/>
  <c r="CZ94" i="10" s="1"/>
  <c r="DF90" i="10"/>
  <c r="DF94" i="10" s="1"/>
  <c r="DT90" i="10"/>
  <c r="DT94" i="10" s="1"/>
  <c r="EA90" i="10"/>
  <c r="EA94" i="10" s="1"/>
  <c r="EQ90" i="10"/>
  <c r="EQ94" i="10" s="1"/>
  <c r="FQ90" i="10"/>
  <c r="FQ94" i="10" s="1"/>
  <c r="FU90" i="10"/>
  <c r="FU94" i="10" s="1"/>
  <c r="F92" i="10"/>
  <c r="I92" i="10"/>
  <c r="AQ92" i="10"/>
  <c r="BB92" i="10"/>
  <c r="BH92" i="10"/>
  <c r="CD92" i="10"/>
  <c r="CN92" i="10"/>
  <c r="DN92" i="10"/>
  <c r="EV92" i="10"/>
  <c r="FE92" i="10"/>
  <c r="FO92" i="10"/>
  <c r="FW92" i="10"/>
  <c r="FZ92" i="10"/>
  <c r="GH92" i="10"/>
  <c r="GK92" i="10"/>
  <c r="K96" i="10"/>
  <c r="K10" i="10" s="1"/>
  <c r="O96" i="10"/>
  <c r="O10" i="10" s="1"/>
  <c r="T96" i="10"/>
  <c r="T10" i="10" s="1"/>
  <c r="BC96" i="10"/>
  <c r="BC10" i="10" s="1"/>
  <c r="BM96" i="10"/>
  <c r="BM10" i="10" s="1"/>
  <c r="ET96" i="10"/>
  <c r="FL96" i="10"/>
  <c r="FL10" i="10" s="1"/>
  <c r="FV96" i="10"/>
  <c r="G97" i="10"/>
  <c r="L97" i="10"/>
  <c r="P97" i="10"/>
  <c r="AK97" i="10"/>
  <c r="BK97" i="10"/>
  <c r="BU97" i="10"/>
  <c r="CI97" i="10"/>
  <c r="CO97" i="10"/>
  <c r="CU97" i="10"/>
  <c r="DB97" i="10"/>
  <c r="DX97" i="10"/>
  <c r="EK97" i="10"/>
  <c r="EP97" i="10"/>
  <c r="EV97" i="10"/>
  <c r="FD97" i="10"/>
  <c r="FQ97" i="10"/>
  <c r="GJ97" i="10"/>
  <c r="LY171" i="15"/>
  <c r="MD171" i="15"/>
  <c r="J172" i="15"/>
  <c r="BP172" i="15"/>
  <c r="EF172" i="15"/>
  <c r="HV172" i="15"/>
  <c r="JD172" i="15"/>
  <c r="JT172" i="15"/>
  <c r="JZ172" i="15"/>
  <c r="LW172" i="15"/>
  <c r="ML172" i="15"/>
  <c r="NE172" i="15"/>
  <c r="NK172" i="15"/>
  <c r="NP172" i="15"/>
  <c r="PA172" i="15"/>
  <c r="PF172" i="15"/>
  <c r="PX172" i="15"/>
  <c r="V173" i="15"/>
  <c r="CG173" i="15"/>
  <c r="EJ173" i="15"/>
  <c r="FP173" i="15"/>
  <c r="GK173" i="15"/>
  <c r="JT173" i="15"/>
  <c r="OI173" i="15"/>
  <c r="X174" i="15"/>
  <c r="AC174" i="15"/>
  <c r="CG174" i="15"/>
  <c r="DC174" i="15"/>
  <c r="DH174" i="15"/>
  <c r="DX174" i="15"/>
  <c r="FR174" i="15"/>
  <c r="GL174" i="15"/>
  <c r="HV174" i="15"/>
  <c r="IR174" i="15"/>
  <c r="LB174" i="15"/>
  <c r="LY174" i="15"/>
  <c r="MD174" i="15"/>
  <c r="NJ174" i="15"/>
  <c r="OI174" i="15"/>
  <c r="PA174" i="15"/>
  <c r="CD175" i="15"/>
  <c r="EF175" i="15"/>
  <c r="GJ175" i="15"/>
  <c r="HW175" i="15"/>
  <c r="KQ175" i="15"/>
  <c r="MD175" i="15"/>
  <c r="MO175" i="15"/>
  <c r="NC175" i="15"/>
  <c r="NF175" i="15"/>
  <c r="NJ175" i="15"/>
  <c r="T176" i="15"/>
  <c r="AN176" i="15"/>
  <c r="CG176" i="15"/>
  <c r="CK176" i="15"/>
  <c r="DJ176" i="15"/>
  <c r="EC176" i="15"/>
  <c r="EI176" i="15"/>
  <c r="FW176" i="15"/>
  <c r="GN176" i="15"/>
  <c r="HT176" i="15"/>
  <c r="JB176" i="15"/>
  <c r="NC176" i="15"/>
  <c r="NO176" i="15"/>
  <c r="PC176" i="15"/>
  <c r="W178" i="15"/>
  <c r="W179" i="15" s="1"/>
  <c r="AA178" i="15"/>
  <c r="AA179" i="15" s="1"/>
  <c r="AU178" i="15"/>
  <c r="AU179" i="15" s="1"/>
  <c r="CI178" i="15"/>
  <c r="CI179" i="15" s="1"/>
  <c r="CM178" i="15"/>
  <c r="CM179" i="15" s="1"/>
  <c r="DC178" i="15"/>
  <c r="DC179" i="15" s="1"/>
  <c r="EA178" i="15"/>
  <c r="EA179" i="15" s="1"/>
  <c r="FV178" i="15"/>
  <c r="FV179" i="15" s="1"/>
  <c r="GK178" i="15"/>
  <c r="GK179" i="15" s="1"/>
  <c r="HV178" i="15"/>
  <c r="HV179" i="15" s="1"/>
  <c r="ME178" i="15"/>
  <c r="ME179" i="15" s="1"/>
  <c r="MN178" i="15"/>
  <c r="MN179" i="15" s="1"/>
  <c r="PD178" i="15"/>
  <c r="PD179" i="15" s="1"/>
  <c r="W181" i="15"/>
  <c r="W189" i="15" s="1"/>
  <c r="DV181" i="15"/>
  <c r="DV189" i="15" s="1"/>
  <c r="HX181" i="15"/>
  <c r="HX189" i="15" s="1"/>
  <c r="MC181" i="15"/>
  <c r="MC189" i="15" s="1"/>
  <c r="MI181" i="15"/>
  <c r="MI189" i="15" s="1"/>
  <c r="ML181" i="15"/>
  <c r="ML189" i="15" s="1"/>
  <c r="ND181" i="15"/>
  <c r="ND189" i="15" s="1"/>
  <c r="NK181" i="15"/>
  <c r="NK189" i="15" s="1"/>
  <c r="OM181" i="15"/>
  <c r="OM189" i="15" s="1"/>
  <c r="V183" i="15"/>
  <c r="AX183" i="15"/>
  <c r="BN183" i="15"/>
  <c r="BR183" i="15"/>
  <c r="CF183" i="15"/>
  <c r="DF183" i="15"/>
  <c r="EH183" i="15"/>
  <c r="EW183" i="15"/>
  <c r="HE183" i="15"/>
  <c r="HU183" i="15"/>
  <c r="IS183" i="15"/>
  <c r="IX183" i="15"/>
  <c r="LW183" i="15"/>
  <c r="MH183" i="15"/>
  <c r="PY183" i="15"/>
  <c r="U186" i="15"/>
  <c r="AS186" i="15"/>
  <c r="CL186" i="15"/>
  <c r="EE186" i="15"/>
  <c r="IB186" i="15"/>
  <c r="IU186" i="15"/>
  <c r="JF186" i="15"/>
  <c r="KP186" i="15"/>
  <c r="MK186" i="15"/>
  <c r="OJ186" i="15"/>
  <c r="PD186" i="15"/>
  <c r="Y187" i="15"/>
  <c r="DJ187" i="15"/>
  <c r="EC187" i="15"/>
  <c r="EJ187" i="15"/>
  <c r="FB187" i="15"/>
  <c r="IT187" i="15"/>
  <c r="IY187" i="15"/>
  <c r="JC187" i="15"/>
  <c r="JG187" i="15"/>
  <c r="LF187" i="15"/>
  <c r="LH187" i="15"/>
  <c r="NP187" i="15"/>
  <c r="W188" i="15"/>
  <c r="AM188" i="15"/>
  <c r="AR188" i="15"/>
  <c r="DJ188" i="15"/>
  <c r="DY188" i="15"/>
  <c r="FU188" i="15"/>
  <c r="GL188" i="15"/>
  <c r="IC188" i="15"/>
  <c r="IS188" i="15"/>
  <c r="JT188" i="15"/>
  <c r="LB188" i="15"/>
  <c r="MC188" i="15"/>
  <c r="NB188" i="15"/>
  <c r="NH188" i="15"/>
  <c r="PB188" i="15"/>
  <c r="L90" i="10"/>
  <c r="L94" i="10" s="1"/>
  <c r="T90" i="10"/>
  <c r="T94" i="10" s="1"/>
  <c r="X90" i="10"/>
  <c r="X94" i="10" s="1"/>
  <c r="AE90" i="10"/>
  <c r="AE94" i="10" s="1"/>
  <c r="AM90" i="10"/>
  <c r="AM94" i="10" s="1"/>
  <c r="AZ90" i="10"/>
  <c r="AZ94" i="10" s="1"/>
  <c r="BE90" i="10"/>
  <c r="BE94" i="10" s="1"/>
  <c r="BI90" i="10"/>
  <c r="BI94" i="10" s="1"/>
  <c r="BK90" i="10"/>
  <c r="BK94" i="10" s="1"/>
  <c r="BR90" i="10"/>
  <c r="BR94" i="10" s="1"/>
  <c r="BZ90" i="10"/>
  <c r="BZ94" i="10" s="1"/>
  <c r="CE90" i="10"/>
  <c r="CE94" i="10" s="1"/>
  <c r="CJ90" i="10"/>
  <c r="CJ94" i="10" s="1"/>
  <c r="CS90" i="10"/>
  <c r="CS94" i="10" s="1"/>
  <c r="CY90" i="10"/>
  <c r="CY94" i="10" s="1"/>
  <c r="DC90" i="10"/>
  <c r="DC94" i="10" s="1"/>
  <c r="DL90" i="10"/>
  <c r="DL94" i="10" s="1"/>
  <c r="DZ90" i="10"/>
  <c r="DZ94" i="10" s="1"/>
  <c r="EF90" i="10"/>
  <c r="EF94" i="10" s="1"/>
  <c r="ER90" i="10"/>
  <c r="ER94" i="10" s="1"/>
  <c r="EW90" i="10"/>
  <c r="EW94" i="10" s="1"/>
  <c r="FA90" i="10"/>
  <c r="FA94" i="10" s="1"/>
  <c r="FN90" i="10"/>
  <c r="FN94" i="10" s="1"/>
  <c r="FV90" i="10"/>
  <c r="FV94" i="10" s="1"/>
  <c r="O92" i="10"/>
  <c r="S92" i="10"/>
  <c r="W92" i="10"/>
  <c r="AD92" i="10"/>
  <c r="AM92" i="10"/>
  <c r="AR92" i="10"/>
  <c r="AV92" i="10"/>
  <c r="BI92" i="10"/>
  <c r="BO92" i="10"/>
  <c r="BY92" i="10"/>
  <c r="CE92" i="10"/>
  <c r="CO92" i="10"/>
  <c r="CS92" i="10"/>
  <c r="CX92" i="10"/>
  <c r="DL92" i="10"/>
  <c r="DP92" i="10"/>
  <c r="DX92" i="10"/>
  <c r="ED92" i="10"/>
  <c r="EG92" i="10"/>
  <c r="EM92" i="10"/>
  <c r="EY92" i="10"/>
  <c r="FF92" i="10"/>
  <c r="FN92" i="10"/>
  <c r="FT92" i="10"/>
  <c r="GG92" i="10"/>
  <c r="Y96" i="10"/>
  <c r="Y10" i="10" s="1"/>
  <c r="AQ96" i="10"/>
  <c r="AQ10" i="10" s="1"/>
  <c r="AT96" i="10"/>
  <c r="AT10" i="10" s="1"/>
  <c r="AV96" i="10"/>
  <c r="AV10" i="10" s="1"/>
  <c r="BQ96" i="10"/>
  <c r="BQ10" i="10" s="1"/>
  <c r="CC96" i="10"/>
  <c r="CC10" i="10" s="1"/>
  <c r="CE96" i="10"/>
  <c r="CE10" i="10" s="1"/>
  <c r="CK96" i="10"/>
  <c r="CN96" i="10"/>
  <c r="CN10" i="10" s="1"/>
  <c r="CP3" i="10" s="1"/>
  <c r="CP96" i="10"/>
  <c r="CP10" i="10" s="1"/>
  <c r="CR96" i="10"/>
  <c r="CR10" i="10" s="1"/>
  <c r="CU96" i="10"/>
  <c r="CU10" i="10" s="1"/>
  <c r="DA96" i="10"/>
  <c r="DC96" i="10"/>
  <c r="DC10" i="10" s="1"/>
  <c r="DM96" i="10"/>
  <c r="DM10" i="10" s="1"/>
  <c r="DR96" i="10"/>
  <c r="DR10" i="10" s="1"/>
  <c r="EG96" i="10"/>
  <c r="EM96" i="10"/>
  <c r="EM10" i="10" s="1"/>
  <c r="EP96" i="10"/>
  <c r="EP10" i="10" s="1"/>
  <c r="ER3" i="10" s="1"/>
  <c r="EV96" i="10"/>
  <c r="EV10" i="10" s="1"/>
  <c r="FC96" i="10"/>
  <c r="FC10" i="10" s="1"/>
  <c r="FG96" i="10"/>
  <c r="FG10" i="10" s="1"/>
  <c r="FJ96" i="10"/>
  <c r="FJ10" i="10" s="1"/>
  <c r="FT96" i="10"/>
  <c r="FT10" i="10" s="1"/>
  <c r="FZ96" i="10"/>
  <c r="FZ10" i="10" s="1"/>
  <c r="GR35" i="10" s="1"/>
  <c r="GL96" i="10"/>
  <c r="GL10" i="10" s="1"/>
  <c r="AH39" i="7" s="1"/>
  <c r="F97" i="10"/>
  <c r="J97" i="10"/>
  <c r="O97" i="10"/>
  <c r="V97" i="10"/>
  <c r="X97" i="10"/>
  <c r="AJ97" i="10"/>
  <c r="AP97" i="10"/>
  <c r="BB97" i="10"/>
  <c r="BS97" i="10"/>
  <c r="BW97" i="10"/>
  <c r="CD97" i="10"/>
  <c r="CS97" i="10"/>
  <c r="CV97" i="10"/>
  <c r="CY97" i="10"/>
  <c r="DT97" i="10"/>
  <c r="DZ97" i="10"/>
  <c r="EN97" i="10"/>
  <c r="ES97" i="10"/>
  <c r="EZ97" i="10"/>
  <c r="FF97" i="10"/>
  <c r="FK97" i="10"/>
  <c r="GD97" i="10"/>
  <c r="GK97" i="10"/>
  <c r="NO171" i="15"/>
  <c r="OJ171" i="15"/>
  <c r="PF171" i="15"/>
  <c r="AB172" i="15"/>
  <c r="AN172" i="15"/>
  <c r="BA172" i="15"/>
  <c r="DE172" i="15"/>
  <c r="DJ172" i="15"/>
  <c r="EY172" i="15"/>
  <c r="FN172" i="15"/>
  <c r="HE172" i="15"/>
  <c r="IQ172" i="15"/>
  <c r="JX172" i="15"/>
  <c r="LI172" i="15"/>
  <c r="NF172" i="15"/>
  <c r="PC172" i="15"/>
  <c r="PK172" i="15"/>
  <c r="PY172" i="15"/>
  <c r="X173" i="15"/>
  <c r="AU173" i="15"/>
  <c r="CI173" i="15"/>
  <c r="DW173" i="15"/>
  <c r="EI173" i="15"/>
  <c r="FB173" i="15"/>
  <c r="FV173" i="15"/>
  <c r="HF173" i="15"/>
  <c r="IE173" i="15"/>
  <c r="IV173" i="15"/>
  <c r="JW173" i="15"/>
  <c r="LE173" i="15"/>
  <c r="NB173" i="15"/>
  <c r="NJ173" i="15"/>
  <c r="OO173" i="15"/>
  <c r="PZ173" i="15"/>
  <c r="Y174" i="15"/>
  <c r="CI174" i="15"/>
  <c r="CN174" i="15"/>
  <c r="DJ174" i="15"/>
  <c r="EC174" i="15"/>
  <c r="HG174" i="15"/>
  <c r="IB174" i="15"/>
  <c r="IZ174" i="15"/>
  <c r="JG174" i="15"/>
  <c r="KA174" i="15"/>
  <c r="LD174" i="15"/>
  <c r="LJ174" i="15"/>
  <c r="MB174" i="15"/>
  <c r="PW174" i="15"/>
  <c r="AQ175" i="15"/>
  <c r="EW175" i="15"/>
  <c r="FN175" i="15"/>
  <c r="GN175" i="15"/>
  <c r="HY175" i="15"/>
  <c r="IS175" i="15"/>
  <c r="IZ175" i="15"/>
  <c r="JG175" i="15"/>
  <c r="KN175" i="15"/>
  <c r="LG175" i="15"/>
  <c r="MK175" i="15"/>
  <c r="OO175" i="15"/>
  <c r="PC175" i="15"/>
  <c r="PZ175" i="15"/>
  <c r="U176" i="15"/>
  <c r="Y176" i="15"/>
  <c r="EH176" i="15"/>
  <c r="GL176" i="15"/>
  <c r="IX176" i="15"/>
  <c r="KO176" i="15"/>
  <c r="NB176" i="15"/>
  <c r="NF176" i="15"/>
  <c r="OO176" i="15"/>
  <c r="X178" i="15"/>
  <c r="X179" i="15" s="1"/>
  <c r="AD178" i="15"/>
  <c r="AD179" i="15" s="1"/>
  <c r="CK178" i="15"/>
  <c r="CK179" i="15" s="1"/>
  <c r="CO178" i="15"/>
  <c r="CO179" i="15" s="1"/>
  <c r="EE178" i="15"/>
  <c r="EE179" i="15" s="1"/>
  <c r="EZ178" i="15"/>
  <c r="EZ179" i="15" s="1"/>
  <c r="FW178" i="15"/>
  <c r="FW179" i="15" s="1"/>
  <c r="IC178" i="15"/>
  <c r="IC179" i="15" s="1"/>
  <c r="IV178" i="15"/>
  <c r="IV179" i="15" s="1"/>
  <c r="JD178" i="15"/>
  <c r="JD179" i="15" s="1"/>
  <c r="KC178" i="15"/>
  <c r="KC179" i="15" s="1"/>
  <c r="KQ178" i="15"/>
  <c r="KQ179" i="15" s="1"/>
  <c r="MG178" i="15"/>
  <c r="MG179" i="15" s="1"/>
  <c r="NA178" i="15"/>
  <c r="NA179" i="15" s="1"/>
  <c r="OM178" i="15"/>
  <c r="OM179" i="15" s="1"/>
  <c r="T181" i="15"/>
  <c r="T189" i="15" s="1"/>
  <c r="AM181" i="15"/>
  <c r="AM189" i="15" s="1"/>
  <c r="EF181" i="15"/>
  <c r="EF189" i="15" s="1"/>
  <c r="GN181" i="15"/>
  <c r="GN189" i="15" s="1"/>
  <c r="KC181" i="15"/>
  <c r="KC189" i="15" s="1"/>
  <c r="LX181" i="15"/>
  <c r="LX189" i="15" s="1"/>
  <c r="MH181" i="15"/>
  <c r="MH189" i="15" s="1"/>
  <c r="MN181" i="15"/>
  <c r="MN189" i="15" s="1"/>
  <c r="OJ181" i="15"/>
  <c r="OJ189" i="15" s="1"/>
  <c r="PB181" i="15"/>
  <c r="PB189" i="15" s="1"/>
  <c r="AV183" i="15"/>
  <c r="CG183" i="15"/>
  <c r="DD183" i="15"/>
  <c r="GK183" i="15"/>
  <c r="HH183" i="15"/>
  <c r="IU183" i="15"/>
  <c r="JW183" i="15"/>
  <c r="KB183" i="15"/>
  <c r="LE183" i="15"/>
  <c r="MG183" i="15"/>
  <c r="NK183" i="15"/>
  <c r="PK183" i="15"/>
  <c r="Y186" i="15"/>
  <c r="AM186" i="15"/>
  <c r="AT186" i="15"/>
  <c r="CG186" i="15"/>
  <c r="EX186" i="15"/>
  <c r="FX186" i="15"/>
  <c r="HW186" i="15"/>
  <c r="ID186" i="15"/>
  <c r="JY186" i="15"/>
  <c r="KM186" i="15"/>
  <c r="LJ186" i="15"/>
  <c r="ME186" i="15"/>
  <c r="NA186" i="15"/>
  <c r="ON186" i="15"/>
  <c r="AB187" i="15"/>
  <c r="AT187" i="15"/>
  <c r="CO187" i="15"/>
  <c r="FA187" i="15"/>
  <c r="HH187" i="15"/>
  <c r="HZ187" i="15"/>
  <c r="IE187" i="15"/>
  <c r="JF187" i="15"/>
  <c r="LB187" i="15"/>
  <c r="ND187" i="15"/>
  <c r="NM187" i="15"/>
  <c r="NO187" i="15"/>
  <c r="AD188" i="15"/>
  <c r="AW188" i="15"/>
  <c r="DA188" i="15"/>
  <c r="EY188" i="15"/>
  <c r="FQ188" i="15"/>
  <c r="JU188" i="15"/>
  <c r="JX188" i="15"/>
  <c r="LD188" i="15"/>
  <c r="LH188" i="15"/>
  <c r="MO188" i="15"/>
  <c r="ND188" i="15"/>
  <c r="ON188" i="15"/>
  <c r="AV90" i="10"/>
  <c r="AV94" i="10" s="1"/>
  <c r="BL90" i="10"/>
  <c r="BL94" i="10" s="1"/>
  <c r="BQ90" i="10"/>
  <c r="BQ94" i="10" s="1"/>
  <c r="CB90" i="10"/>
  <c r="CB94" i="10" s="1"/>
  <c r="CL90" i="10"/>
  <c r="CL94" i="10" s="1"/>
  <c r="CX90" i="10"/>
  <c r="CX94" i="10" s="1"/>
  <c r="DY90" i="10"/>
  <c r="DY94" i="10" s="1"/>
  <c r="EY90" i="10"/>
  <c r="EY94" i="10" s="1"/>
  <c r="FL90" i="10"/>
  <c r="FL94" i="10" s="1"/>
  <c r="GE90" i="10"/>
  <c r="GE94" i="10" s="1"/>
  <c r="H92" i="10"/>
  <c r="T92" i="10"/>
  <c r="AE92" i="10"/>
  <c r="BM92" i="10"/>
  <c r="BR92" i="10"/>
  <c r="CJ92" i="10"/>
  <c r="DK92" i="10"/>
  <c r="DY92" i="10"/>
  <c r="FP92" i="10"/>
  <c r="H96" i="10"/>
  <c r="H10" i="10" s="1"/>
  <c r="V96" i="10"/>
  <c r="V10" i="10" s="1"/>
  <c r="AA96" i="10"/>
  <c r="AA10" i="10" s="1"/>
  <c r="AR96" i="10"/>
  <c r="AR10" i="10" s="1"/>
  <c r="BA96" i="10"/>
  <c r="BA10" i="10" s="1"/>
  <c r="BU96" i="10"/>
  <c r="BU10" i="10" s="1"/>
  <c r="CX96" i="10"/>
  <c r="CX10" i="10" s="1"/>
  <c r="DD96" i="10"/>
  <c r="DD10" i="10" s="1"/>
  <c r="DH96" i="10"/>
  <c r="DH10" i="10" s="1"/>
  <c r="DP96" i="10"/>
  <c r="DV96" i="10"/>
  <c r="EQ96" i="10"/>
  <c r="EQ10" i="10" s="1"/>
  <c r="FA96" i="10"/>
  <c r="FM96" i="10"/>
  <c r="GB96" i="10"/>
  <c r="GB10" i="10" s="1"/>
  <c r="GR39" i="10" s="1"/>
  <c r="GI96" i="10"/>
  <c r="GM96" i="10"/>
  <c r="GM10" i="10" s="1"/>
  <c r="S97" i="10"/>
  <c r="AE97" i="10"/>
  <c r="AW97" i="10"/>
  <c r="CP97" i="10"/>
  <c r="CW97" i="10"/>
  <c r="DG97" i="10"/>
  <c r="DS97" i="10"/>
  <c r="EF97" i="10"/>
  <c r="FJ97" i="10"/>
  <c r="LE171" i="15"/>
  <c r="MB171" i="15"/>
  <c r="MO171" i="15"/>
  <c r="ND171" i="15"/>
  <c r="NN171" i="15"/>
  <c r="OM171" i="15"/>
  <c r="PA171" i="15"/>
  <c r="PW171" i="15"/>
  <c r="AC172" i="15"/>
  <c r="AR172" i="15"/>
  <c r="CD172" i="15"/>
  <c r="CO172" i="15"/>
  <c r="EK172" i="15"/>
  <c r="FA172" i="15"/>
  <c r="IA172" i="15"/>
  <c r="IU172" i="15"/>
  <c r="KA172" i="15"/>
  <c r="KO172" i="15"/>
  <c r="MK172" i="15"/>
  <c r="OH172" i="15"/>
  <c r="PW172" i="15"/>
  <c r="W173" i="15"/>
  <c r="BQ173" i="15"/>
  <c r="DX173" i="15"/>
  <c r="GP173" i="15"/>
  <c r="IR173" i="15"/>
  <c r="JV173" i="15"/>
  <c r="JY173" i="15"/>
  <c r="LB173" i="15"/>
  <c r="LX173" i="15"/>
  <c r="NF173" i="15"/>
  <c r="NI173" i="15"/>
  <c r="NN173" i="15"/>
  <c r="OH173" i="15"/>
  <c r="PE173" i="15"/>
  <c r="AM174" i="15"/>
  <c r="DZ174" i="15"/>
  <c r="FV174" i="15"/>
  <c r="HY174" i="15"/>
  <c r="JA174" i="15"/>
  <c r="JX174" i="15"/>
  <c r="KN174" i="15"/>
  <c r="LZ174" i="15"/>
  <c r="NI174" i="15"/>
  <c r="OH174" i="15"/>
  <c r="PE174" i="15"/>
  <c r="PI174" i="15"/>
  <c r="Y175" i="15"/>
  <c r="AW175" i="15"/>
  <c r="BN175" i="15"/>
  <c r="CM175" i="15"/>
  <c r="ED175" i="15"/>
  <c r="HF175" i="15"/>
  <c r="IC175" i="15"/>
  <c r="IU175" i="15"/>
  <c r="LE175" i="15"/>
  <c r="MC175" i="15"/>
  <c r="ML175" i="15"/>
  <c r="NA175" i="15"/>
  <c r="NG175" i="15"/>
  <c r="NP175" i="15"/>
  <c r="PB175" i="15"/>
  <c r="AZ176" i="15"/>
  <c r="CI176" i="15"/>
  <c r="CN176" i="15"/>
  <c r="ED176" i="15"/>
  <c r="FX176" i="15"/>
  <c r="HE176" i="15"/>
  <c r="HW176" i="15"/>
  <c r="ID176" i="15"/>
  <c r="IW176" i="15"/>
  <c r="JD176" i="15"/>
  <c r="JG176" i="15"/>
  <c r="KB176" i="15"/>
  <c r="KP176" i="15"/>
  <c r="MA176" i="15"/>
  <c r="MO176" i="15"/>
  <c r="NK176" i="15"/>
  <c r="OI176" i="15"/>
  <c r="PD176" i="15"/>
  <c r="PK176" i="15"/>
  <c r="AN178" i="15"/>
  <c r="AN179" i="15" s="1"/>
  <c r="AR178" i="15"/>
  <c r="AR179" i="15" s="1"/>
  <c r="CF178" i="15"/>
  <c r="CF179" i="15" s="1"/>
  <c r="DE178" i="15"/>
  <c r="DE179" i="15" s="1"/>
  <c r="EJ178" i="15"/>
  <c r="EJ179" i="15" s="1"/>
  <c r="GJ178" i="15"/>
  <c r="GJ179" i="15" s="1"/>
  <c r="HD178" i="15"/>
  <c r="HD179" i="15" s="1"/>
  <c r="HG178" i="15"/>
  <c r="HG179" i="15" s="1"/>
  <c r="ID178" i="15"/>
  <c r="ID179" i="15" s="1"/>
  <c r="JY178" i="15"/>
  <c r="JY179" i="15" s="1"/>
  <c r="LK178" i="15"/>
  <c r="LK179" i="15" s="1"/>
  <c r="MJ178" i="15"/>
  <c r="MJ179" i="15" s="1"/>
  <c r="PE178" i="15"/>
  <c r="PE179" i="15" s="1"/>
  <c r="CH181" i="15"/>
  <c r="CH189" i="15" s="1"/>
  <c r="DH181" i="15"/>
  <c r="DH189" i="15" s="1"/>
  <c r="EK181" i="15"/>
  <c r="EK189" i="15" s="1"/>
  <c r="FO181" i="15"/>
  <c r="FO189" i="15" s="1"/>
  <c r="FV181" i="15"/>
  <c r="FV189" i="15" s="1"/>
  <c r="HE181" i="15"/>
  <c r="HE189" i="15" s="1"/>
  <c r="HG181" i="15"/>
  <c r="HG189" i="15" s="1"/>
  <c r="ID181" i="15"/>
  <c r="ID189" i="15" s="1"/>
  <c r="IS181" i="15"/>
  <c r="IS189" i="15" s="1"/>
  <c r="IZ181" i="15"/>
  <c r="IZ189" i="15" s="1"/>
  <c r="JU181" i="15"/>
  <c r="JU189" i="15" s="1"/>
  <c r="PC181" i="15"/>
  <c r="PC189" i="15" s="1"/>
  <c r="PI181" i="15"/>
  <c r="PI189" i="15" s="1"/>
  <c r="X183" i="15"/>
  <c r="DX183" i="15"/>
  <c r="EY183" i="15"/>
  <c r="FT183" i="15"/>
  <c r="HG183" i="15"/>
  <c r="HV183" i="15"/>
  <c r="KC183" i="15"/>
  <c r="LH183" i="15"/>
  <c r="BP186" i="15"/>
  <c r="CF186" i="15"/>
  <c r="EB186" i="15"/>
  <c r="FP186" i="15"/>
  <c r="GM186" i="15"/>
  <c r="HU186" i="15"/>
  <c r="HY186" i="15"/>
  <c r="JW186" i="15"/>
  <c r="LW186" i="15"/>
  <c r="MG186" i="15"/>
  <c r="PC186" i="15"/>
  <c r="PK186" i="15"/>
  <c r="AN187" i="15"/>
  <c r="BR187" i="15"/>
  <c r="CM187" i="15"/>
  <c r="DF187" i="15"/>
  <c r="DV187" i="15"/>
  <c r="DY187" i="15"/>
  <c r="EH187" i="15"/>
  <c r="EX187" i="15"/>
  <c r="EZ187" i="15"/>
  <c r="FV187" i="15"/>
  <c r="HD187" i="15"/>
  <c r="HU187" i="15"/>
  <c r="KR187" i="15"/>
  <c r="ME187" i="15"/>
  <c r="MI187" i="15"/>
  <c r="OJ187" i="15"/>
  <c r="PC187" i="15"/>
  <c r="V188" i="15"/>
  <c r="AO188" i="15"/>
  <c r="CG188" i="15"/>
  <c r="DG188" i="15"/>
  <c r="EF188" i="15"/>
  <c r="EK188" i="15"/>
  <c r="FB188" i="15"/>
  <c r="HE188" i="15"/>
  <c r="IY188" i="15"/>
  <c r="JC188" i="15"/>
  <c r="JH188" i="15"/>
  <c r="KB188" i="15"/>
  <c r="KM188" i="15"/>
  <c r="KQ188" i="15"/>
  <c r="LK188" i="15"/>
  <c r="MB188" i="15"/>
  <c r="NL188" i="15"/>
  <c r="OJ188" i="15"/>
  <c r="PW188" i="15"/>
  <c r="J90" i="10"/>
  <c r="J94" i="10" s="1"/>
  <c r="N90" i="10"/>
  <c r="N94" i="10" s="1"/>
  <c r="S90" i="10"/>
  <c r="S94" i="10" s="1"/>
  <c r="Z90" i="10"/>
  <c r="Z94" i="10" s="1"/>
  <c r="AC90" i="10"/>
  <c r="AC94" i="10" s="1"/>
  <c r="AG90" i="10"/>
  <c r="AG94" i="10" s="1"/>
  <c r="AN90" i="10"/>
  <c r="AN94" i="10" s="1"/>
  <c r="BG90" i="10"/>
  <c r="BG94" i="10" s="1"/>
  <c r="BS90" i="10"/>
  <c r="BS94" i="10" s="1"/>
  <c r="CD90" i="10"/>
  <c r="CD94" i="10" s="1"/>
  <c r="DA90" i="10"/>
  <c r="DA94" i="10" s="1"/>
  <c r="DD90" i="10"/>
  <c r="DD94" i="10" s="1"/>
  <c r="DN90" i="10"/>
  <c r="DN94" i="10" s="1"/>
  <c r="DX90" i="10"/>
  <c r="DX94" i="10" s="1"/>
  <c r="ED90" i="10"/>
  <c r="ED94" i="10" s="1"/>
  <c r="EP90" i="10"/>
  <c r="EP94" i="10" s="1"/>
  <c r="EV90" i="10"/>
  <c r="EV94" i="10" s="1"/>
  <c r="EZ90" i="10"/>
  <c r="EZ94" i="10" s="1"/>
  <c r="FD90" i="10"/>
  <c r="FD94" i="10" s="1"/>
  <c r="FK90" i="10"/>
  <c r="FK94" i="10" s="1"/>
  <c r="FM90" i="10"/>
  <c r="FM94" i="10" s="1"/>
  <c r="FP90" i="10"/>
  <c r="FP94" i="10" s="1"/>
  <c r="FZ90" i="10"/>
  <c r="FZ94" i="10" s="1"/>
  <c r="GH90" i="10"/>
  <c r="GH94" i="10" s="1"/>
  <c r="J92" i="10"/>
  <c r="L92" i="10"/>
  <c r="N92" i="10"/>
  <c r="U92" i="10"/>
  <c r="AA92" i="10"/>
  <c r="AI92" i="10"/>
  <c r="AL92" i="10"/>
  <c r="AP92" i="10"/>
  <c r="AU92" i="10"/>
  <c r="AX92" i="10"/>
  <c r="AZ92" i="10"/>
  <c r="BF92" i="10"/>
  <c r="BK92" i="10"/>
  <c r="BW92" i="10"/>
  <c r="CC92" i="10"/>
  <c r="CH92" i="10"/>
  <c r="CP92" i="10"/>
  <c r="CU92" i="10"/>
  <c r="CZ92" i="10"/>
  <c r="DC92" i="10"/>
  <c r="DH92" i="10"/>
  <c r="DM92" i="10"/>
  <c r="DZ92" i="10"/>
  <c r="EL92" i="10"/>
  <c r="ER92" i="10"/>
  <c r="EZ92" i="10"/>
  <c r="FL92" i="10"/>
  <c r="FR92" i="10"/>
  <c r="FU92" i="10"/>
  <c r="GB92" i="10"/>
  <c r="GI92" i="10"/>
  <c r="GN92" i="10"/>
  <c r="R96" i="10"/>
  <c r="R10" i="10" s="1"/>
  <c r="X96" i="10"/>
  <c r="X10" i="10" s="1"/>
  <c r="Z96" i="10"/>
  <c r="Z10" i="10" s="1"/>
  <c r="AF96" i="10"/>
  <c r="AF10" i="10" s="1"/>
  <c r="AJ96" i="10"/>
  <c r="AJ10" i="10" s="1"/>
  <c r="AL96" i="10"/>
  <c r="AL10" i="10" s="1"/>
  <c r="AN96" i="10"/>
  <c r="AN10" i="10" s="1"/>
  <c r="AZ96" i="10"/>
  <c r="AZ10" i="10" s="1"/>
  <c r="BH96" i="10"/>
  <c r="BH10" i="10" s="1"/>
  <c r="BJ96" i="10"/>
  <c r="BJ10" i="10" s="1"/>
  <c r="CH96" i="10"/>
  <c r="CH10" i="10" s="1"/>
  <c r="DJ96" i="10"/>
  <c r="DJ10" i="10" s="1"/>
  <c r="DS96" i="10"/>
  <c r="DS10" i="10" s="1"/>
  <c r="EA96" i="10"/>
  <c r="ED96" i="10"/>
  <c r="ED10" i="10" s="1"/>
  <c r="EF3" i="10" s="1"/>
  <c r="EH3" i="10" s="1"/>
  <c r="EH96" i="10"/>
  <c r="EL96" i="10"/>
  <c r="EL10" i="10" s="1"/>
  <c r="EM3" i="10" s="1"/>
  <c r="ES96" i="10"/>
  <c r="ES10" i="10" s="1"/>
  <c r="FF96" i="10"/>
  <c r="FF10" i="10" s="1"/>
  <c r="FO96" i="10"/>
  <c r="FO10" i="10" s="1"/>
  <c r="FW96" i="10"/>
  <c r="FW10" i="10" s="1"/>
  <c r="GF96" i="10"/>
  <c r="GF10" i="10" s="1"/>
  <c r="GK96" i="10"/>
  <c r="GK10" i="10" s="1"/>
  <c r="GU21" i="10" s="1"/>
  <c r="AH40" i="7" s="1"/>
  <c r="GO96" i="10"/>
  <c r="H97" i="10"/>
  <c r="K97" i="10"/>
  <c r="Z97" i="10"/>
  <c r="AC97" i="10"/>
  <c r="AF97" i="10"/>
  <c r="AN97" i="10"/>
  <c r="AT97" i="10"/>
  <c r="BE97" i="10"/>
  <c r="BH97" i="10"/>
  <c r="BJ97" i="10"/>
  <c r="BN97" i="10"/>
  <c r="BR97" i="10"/>
  <c r="BV97" i="10"/>
  <c r="CE97" i="10"/>
  <c r="CJ97" i="10"/>
  <c r="DC97" i="10"/>
  <c r="DL97" i="10"/>
  <c r="DY97" i="10"/>
  <c r="EM97" i="10"/>
  <c r="ER97" i="10"/>
  <c r="FA97" i="10"/>
  <c r="FM97" i="10"/>
  <c r="FT97" i="10"/>
  <c r="GA97" i="10"/>
  <c r="J41" i="15"/>
  <c r="K41" i="15"/>
  <c r="T41" i="15"/>
  <c r="U41" i="15"/>
  <c r="V41" i="15"/>
  <c r="W41" i="15"/>
  <c r="X41" i="15"/>
  <c r="Y41" i="15"/>
  <c r="Z41" i="15"/>
  <c r="AA41" i="15"/>
  <c r="AB41" i="15"/>
  <c r="AC41" i="15"/>
  <c r="AD41" i="15"/>
  <c r="AM41" i="15"/>
  <c r="AN41" i="15"/>
  <c r="AO41" i="15"/>
  <c r="AP41" i="15"/>
  <c r="AQ41" i="15"/>
  <c r="AR41" i="15"/>
  <c r="AS41" i="15"/>
  <c r="AT41" i="15"/>
  <c r="AU41" i="15"/>
  <c r="AV41" i="15"/>
  <c r="AW41" i="15"/>
  <c r="AX41" i="15"/>
  <c r="AY41" i="15"/>
  <c r="AZ41" i="15"/>
  <c r="BA41" i="15"/>
  <c r="BB41" i="15"/>
  <c r="BN41" i="15"/>
  <c r="BO41" i="15"/>
  <c r="BP41" i="15"/>
  <c r="BQ41" i="15"/>
  <c r="BR41" i="15"/>
  <c r="CD41" i="15"/>
  <c r="CE41" i="15"/>
  <c r="CF41" i="15"/>
  <c r="CG41" i="15"/>
  <c r="CH41" i="15"/>
  <c r="CI41" i="15"/>
  <c r="CJ41" i="15"/>
  <c r="CK41" i="15"/>
  <c r="CL41" i="15"/>
  <c r="CM41" i="15"/>
  <c r="CN41" i="15"/>
  <c r="CO41" i="15"/>
  <c r="DA41" i="15"/>
  <c r="DB41" i="15"/>
  <c r="DC41" i="15"/>
  <c r="DD41" i="15"/>
  <c r="DE41" i="15"/>
  <c r="DF41" i="15"/>
  <c r="DG41" i="15"/>
  <c r="DH41" i="15"/>
  <c r="DI41" i="15"/>
  <c r="DJ41" i="15"/>
  <c r="DV41" i="15"/>
  <c r="DW41" i="15"/>
  <c r="DX41" i="15"/>
  <c r="DY41" i="15"/>
  <c r="DZ41" i="15"/>
  <c r="EA41" i="15"/>
  <c r="EB41" i="15"/>
  <c r="EC41" i="15"/>
  <c r="ED41" i="15"/>
  <c r="EE41" i="15"/>
  <c r="EF41" i="15"/>
  <c r="EG41" i="15"/>
  <c r="EH41" i="15"/>
  <c r="EI41" i="15"/>
  <c r="EJ41" i="15"/>
  <c r="EK41" i="15"/>
  <c r="EW41" i="15"/>
  <c r="EX41" i="15"/>
  <c r="EY41" i="15"/>
  <c r="EZ41" i="15"/>
  <c r="FA41" i="15"/>
  <c r="FB41" i="15"/>
  <c r="FN41" i="15"/>
  <c r="FO41" i="15"/>
  <c r="FP41" i="15"/>
  <c r="FQ41" i="15"/>
  <c r="FR41" i="15"/>
  <c r="FS41" i="15"/>
  <c r="FT41" i="15"/>
  <c r="FU41" i="15"/>
  <c r="FV41" i="15"/>
  <c r="FW41" i="15"/>
  <c r="FX41" i="15"/>
  <c r="GJ41" i="15"/>
  <c r="GK41" i="15"/>
  <c r="GL41" i="15"/>
  <c r="GM41" i="15"/>
  <c r="GN41" i="15"/>
  <c r="GO41" i="15"/>
  <c r="GP41" i="15"/>
  <c r="GQ41" i="15"/>
  <c r="HC41" i="15"/>
  <c r="HD41" i="15"/>
  <c r="HE41" i="15"/>
  <c r="HF41" i="15"/>
  <c r="HG41" i="15"/>
  <c r="HH41" i="15"/>
  <c r="HT41" i="15"/>
  <c r="HU41" i="15"/>
  <c r="HV41" i="15"/>
  <c r="HW41" i="15"/>
  <c r="HX41" i="15"/>
  <c r="HY41" i="15"/>
  <c r="HZ41" i="15"/>
  <c r="IA41" i="15"/>
  <c r="IB41" i="15"/>
  <c r="IC41" i="15"/>
  <c r="ID41" i="15"/>
  <c r="IE41" i="15"/>
  <c r="IQ41" i="15"/>
  <c r="IR41" i="15"/>
  <c r="IS41" i="15"/>
  <c r="IT41" i="15"/>
  <c r="IU41" i="15"/>
  <c r="IV41" i="15"/>
  <c r="IW41" i="15"/>
  <c r="IX41" i="15"/>
  <c r="IY41" i="15"/>
  <c r="IZ41" i="15"/>
  <c r="JA41" i="15"/>
  <c r="JB41" i="15"/>
  <c r="JC41" i="15"/>
  <c r="JD41" i="15"/>
  <c r="JE41" i="15"/>
  <c r="JF41" i="15"/>
  <c r="JG41" i="15"/>
  <c r="JH41" i="15"/>
  <c r="JT41" i="15"/>
  <c r="JU41" i="15"/>
  <c r="JV41" i="15"/>
  <c r="JW41" i="15"/>
  <c r="JX41" i="15"/>
  <c r="JY41" i="15"/>
  <c r="JZ41" i="15"/>
  <c r="KA41" i="15"/>
  <c r="KB41" i="15"/>
  <c r="KC41" i="15"/>
  <c r="KL41" i="15"/>
  <c r="KM41" i="15"/>
  <c r="KN41" i="15"/>
  <c r="KO41" i="15"/>
  <c r="KP41" i="15"/>
  <c r="KQ41" i="15"/>
  <c r="KR41" i="15"/>
  <c r="LA41" i="15"/>
  <c r="LB41" i="15"/>
  <c r="LC41" i="15"/>
  <c r="LD41" i="15"/>
  <c r="LE41" i="15"/>
  <c r="LF41" i="15"/>
  <c r="LG41" i="15"/>
  <c r="LH41" i="15"/>
  <c r="LI41" i="15"/>
  <c r="LJ41" i="15"/>
  <c r="LK41" i="15"/>
  <c r="LW41" i="15"/>
  <c r="LX41" i="15"/>
  <c r="LY41" i="15"/>
  <c r="LZ41" i="15"/>
  <c r="MA41" i="15"/>
  <c r="MB41" i="15"/>
  <c r="MC41" i="15"/>
  <c r="MD41" i="15"/>
  <c r="ME41" i="15"/>
  <c r="MF41" i="15"/>
  <c r="MG41" i="15"/>
  <c r="MH41" i="15"/>
  <c r="MI41" i="15"/>
  <c r="MJ41" i="15"/>
  <c r="MK41" i="15"/>
  <c r="ML41" i="15"/>
  <c r="MM41" i="15"/>
  <c r="MN41" i="15"/>
  <c r="MO41" i="15"/>
  <c r="NA41" i="15"/>
  <c r="NB41" i="15"/>
  <c r="NC41" i="15"/>
  <c r="ND41" i="15"/>
  <c r="NE41" i="15"/>
  <c r="NF41" i="15"/>
  <c r="NG41" i="15"/>
  <c r="NH41" i="15"/>
  <c r="NI41" i="15"/>
  <c r="NJ41" i="15"/>
  <c r="NK41" i="15"/>
  <c r="NL41" i="15"/>
  <c r="NM41" i="15"/>
  <c r="NN41" i="15"/>
  <c r="NO41" i="15"/>
  <c r="NP41" i="15"/>
  <c r="OH41" i="15"/>
  <c r="OI41" i="15"/>
  <c r="OJ41" i="15"/>
  <c r="OK41" i="15"/>
  <c r="OL41" i="15"/>
  <c r="OM41" i="15"/>
  <c r="ON41" i="15"/>
  <c r="OO41" i="15"/>
  <c r="PA41" i="15"/>
  <c r="PB41" i="15"/>
  <c r="PC41" i="15"/>
  <c r="PD41" i="15"/>
  <c r="PE41" i="15"/>
  <c r="PF41" i="15"/>
  <c r="PG41" i="15"/>
  <c r="PH41" i="15"/>
  <c r="PI41" i="15"/>
  <c r="PJ41" i="15"/>
  <c r="PK41" i="15"/>
  <c r="PW41" i="15"/>
  <c r="PX41" i="15"/>
  <c r="PY41" i="15"/>
  <c r="PZ41" i="15"/>
  <c r="J42" i="15"/>
  <c r="K42" i="15"/>
  <c r="T42" i="15"/>
  <c r="U42" i="15"/>
  <c r="V42" i="15"/>
  <c r="W42" i="15"/>
  <c r="X42" i="15"/>
  <c r="Y42" i="15"/>
  <c r="Z42" i="15"/>
  <c r="AA42" i="15"/>
  <c r="AB42" i="15"/>
  <c r="AC42" i="15"/>
  <c r="AD42" i="15"/>
  <c r="AM42" i="15"/>
  <c r="AN42" i="15"/>
  <c r="AO42" i="15"/>
  <c r="AP42" i="15"/>
  <c r="AQ42" i="15"/>
  <c r="AR42" i="15"/>
  <c r="AS42" i="15"/>
  <c r="AT42" i="15"/>
  <c r="AU42" i="15"/>
  <c r="AV42" i="15"/>
  <c r="AW42" i="15"/>
  <c r="AX42" i="15"/>
  <c r="AY42" i="15"/>
  <c r="AZ42" i="15"/>
  <c r="BA42" i="15"/>
  <c r="BB42" i="15"/>
  <c r="BN42" i="15"/>
  <c r="BO42" i="15"/>
  <c r="BP42" i="15"/>
  <c r="BQ42" i="15"/>
  <c r="BR42" i="15"/>
  <c r="CD42" i="15"/>
  <c r="CE42" i="15"/>
  <c r="CF42" i="15"/>
  <c r="CG42" i="15"/>
  <c r="CH42" i="15"/>
  <c r="CI42" i="15"/>
  <c r="CJ42" i="15"/>
  <c r="CK42" i="15"/>
  <c r="CL42" i="15"/>
  <c r="CM42" i="15"/>
  <c r="CN42" i="15"/>
  <c r="CO42" i="15"/>
  <c r="DA42" i="15"/>
  <c r="DB42" i="15"/>
  <c r="DC42" i="15"/>
  <c r="DD42" i="15"/>
  <c r="DE42" i="15"/>
  <c r="DF42" i="15"/>
  <c r="DG42" i="15"/>
  <c r="DH42" i="15"/>
  <c r="DI42" i="15"/>
  <c r="DJ42" i="15"/>
  <c r="DV42" i="15"/>
  <c r="DW42" i="15"/>
  <c r="DX42" i="15"/>
  <c r="DY42" i="15"/>
  <c r="DZ42" i="15"/>
  <c r="EA42" i="15"/>
  <c r="EB42" i="15"/>
  <c r="EC42" i="15"/>
  <c r="ED42" i="15"/>
  <c r="EE42" i="15"/>
  <c r="EF42" i="15"/>
  <c r="EG42" i="15"/>
  <c r="EH42" i="15"/>
  <c r="EI42" i="15"/>
  <c r="EJ42" i="15"/>
  <c r="EK42" i="15"/>
  <c r="EW42" i="15"/>
  <c r="EX42" i="15"/>
  <c r="EY42" i="15"/>
  <c r="EZ42" i="15"/>
  <c r="FA42" i="15"/>
  <c r="FB42" i="15"/>
  <c r="FN42" i="15"/>
  <c r="FO42" i="15"/>
  <c r="FP42" i="15"/>
  <c r="FQ42" i="15"/>
  <c r="FR42" i="15"/>
  <c r="FS42" i="15"/>
  <c r="FT42" i="15"/>
  <c r="FU42" i="15"/>
  <c r="FV42" i="15"/>
  <c r="FW42" i="15"/>
  <c r="FX42" i="15"/>
  <c r="GJ42" i="15"/>
  <c r="GK42" i="15"/>
  <c r="GL42" i="15"/>
  <c r="GM42" i="15"/>
  <c r="GN42" i="15"/>
  <c r="GO42" i="15"/>
  <c r="GP42" i="15"/>
  <c r="GQ42" i="15"/>
  <c r="HC42" i="15"/>
  <c r="HD42" i="15"/>
  <c r="HE42" i="15"/>
  <c r="HF42" i="15"/>
  <c r="HG42" i="15"/>
  <c r="HH42" i="15"/>
  <c r="HT42" i="15"/>
  <c r="HU42" i="15"/>
  <c r="HV42" i="15"/>
  <c r="HW42" i="15"/>
  <c r="HX42" i="15"/>
  <c r="HY42" i="15"/>
  <c r="HZ42" i="15"/>
  <c r="IA42" i="15"/>
  <c r="IB42" i="15"/>
  <c r="IC42" i="15"/>
  <c r="ID42" i="15"/>
  <c r="IE42" i="15"/>
  <c r="IQ42" i="15"/>
  <c r="IR42" i="15"/>
  <c r="IS42" i="15"/>
  <c r="IT42" i="15"/>
  <c r="IU42" i="15"/>
  <c r="IV42" i="15"/>
  <c r="IW42" i="15"/>
  <c r="IX42" i="15"/>
  <c r="IY42" i="15"/>
  <c r="IZ42" i="15"/>
  <c r="JA42" i="15"/>
  <c r="JB42" i="15"/>
  <c r="JC42" i="15"/>
  <c r="JD42" i="15"/>
  <c r="JE42" i="15"/>
  <c r="JF42" i="15"/>
  <c r="JG42" i="15"/>
  <c r="JH42" i="15"/>
  <c r="JT42" i="15"/>
  <c r="JU42" i="15"/>
  <c r="JV42" i="15"/>
  <c r="JW42" i="15"/>
  <c r="JX42" i="15"/>
  <c r="JY42" i="15"/>
  <c r="JZ42" i="15"/>
  <c r="KA42" i="15"/>
  <c r="KB42" i="15"/>
  <c r="KC42" i="15"/>
  <c r="KL42" i="15"/>
  <c r="KM42" i="15"/>
  <c r="KN42" i="15"/>
  <c r="KO42" i="15"/>
  <c r="KP42" i="15"/>
  <c r="KQ42" i="15"/>
  <c r="KR42" i="15"/>
  <c r="LA42" i="15"/>
  <c r="LB42" i="15"/>
  <c r="LC42" i="15"/>
  <c r="LD42" i="15"/>
  <c r="LE42" i="15"/>
  <c r="LF42" i="15"/>
  <c r="LG42" i="15"/>
  <c r="LH42" i="15"/>
  <c r="LI42" i="15"/>
  <c r="LJ42" i="15"/>
  <c r="LK42" i="15"/>
  <c r="LW42" i="15"/>
  <c r="LX42" i="15"/>
  <c r="LY42" i="15"/>
  <c r="LZ42" i="15"/>
  <c r="MA42" i="15"/>
  <c r="MB42" i="15"/>
  <c r="MC42" i="15"/>
  <c r="MD42" i="15"/>
  <c r="ME42" i="15"/>
  <c r="MF42" i="15"/>
  <c r="MG42" i="15"/>
  <c r="MH42" i="15"/>
  <c r="MI42" i="15"/>
  <c r="MJ42" i="15"/>
  <c r="MK42" i="15"/>
  <c r="ML42" i="15"/>
  <c r="MM42" i="15"/>
  <c r="MN42" i="15"/>
  <c r="MO42" i="15"/>
  <c r="NA42" i="15"/>
  <c r="NB42" i="15"/>
  <c r="NC42" i="15"/>
  <c r="ND42" i="15"/>
  <c r="NE42" i="15"/>
  <c r="NF42" i="15"/>
  <c r="NG42" i="15"/>
  <c r="NH42" i="15"/>
  <c r="NI42" i="15"/>
  <c r="NJ42" i="15"/>
  <c r="NK42" i="15"/>
  <c r="NL42" i="15"/>
  <c r="NM42" i="15"/>
  <c r="NN42" i="15"/>
  <c r="NO42" i="15"/>
  <c r="NP42" i="15"/>
  <c r="OH42" i="15"/>
  <c r="OI42" i="15"/>
  <c r="OJ42" i="15"/>
  <c r="OK42" i="15"/>
  <c r="OL42" i="15"/>
  <c r="OM42" i="15"/>
  <c r="ON42" i="15"/>
  <c r="OO42" i="15"/>
  <c r="PA42" i="15"/>
  <c r="PB42" i="15"/>
  <c r="PC42" i="15"/>
  <c r="PD42" i="15"/>
  <c r="PE42" i="15"/>
  <c r="PF42" i="15"/>
  <c r="PG42" i="15"/>
  <c r="PH42" i="15"/>
  <c r="PI42" i="15"/>
  <c r="PJ42" i="15"/>
  <c r="PK42" i="15"/>
  <c r="PW42" i="15"/>
  <c r="PX42" i="15"/>
  <c r="PY42" i="15"/>
  <c r="PZ42" i="15"/>
  <c r="J43" i="15"/>
  <c r="J11" i="15" s="1"/>
  <c r="K43" i="15"/>
  <c r="K11" i="15" s="1"/>
  <c r="T43" i="15"/>
  <c r="T11" i="15" s="1"/>
  <c r="U43" i="15"/>
  <c r="U11" i="15" s="1"/>
  <c r="V43" i="15"/>
  <c r="V11" i="15" s="1"/>
  <c r="W43" i="15"/>
  <c r="W11" i="15" s="1"/>
  <c r="X43" i="15"/>
  <c r="X11" i="15" s="1"/>
  <c r="Y43" i="15"/>
  <c r="Y11" i="15" s="1"/>
  <c r="Z43" i="15"/>
  <c r="Z11" i="15" s="1"/>
  <c r="AA43" i="15"/>
  <c r="AA11" i="15" s="1"/>
  <c r="AB43" i="15"/>
  <c r="AB11" i="15" s="1"/>
  <c r="AC43" i="15"/>
  <c r="AC11" i="15" s="1"/>
  <c r="AD43" i="15"/>
  <c r="AD11" i="15" s="1"/>
  <c r="AM43" i="15"/>
  <c r="AM11" i="15" s="1"/>
  <c r="AN43" i="15"/>
  <c r="AN11" i="15" s="1"/>
  <c r="AO43" i="15"/>
  <c r="AO11" i="15" s="1"/>
  <c r="AP43" i="15"/>
  <c r="AP11" i="15" s="1"/>
  <c r="AQ43" i="15"/>
  <c r="AQ11" i="15" s="1"/>
  <c r="AR43" i="15"/>
  <c r="AR11" i="15" s="1"/>
  <c r="AS43" i="15"/>
  <c r="AS11" i="15" s="1"/>
  <c r="AT43" i="15"/>
  <c r="AT11" i="15" s="1"/>
  <c r="AU43" i="15"/>
  <c r="AU11" i="15" s="1"/>
  <c r="AV43" i="15"/>
  <c r="AV11" i="15" s="1"/>
  <c r="AW43" i="15"/>
  <c r="AW11" i="15" s="1"/>
  <c r="AX43" i="15"/>
  <c r="AX11" i="15" s="1"/>
  <c r="AY43" i="15"/>
  <c r="AY11" i="15" s="1"/>
  <c r="AZ43" i="15"/>
  <c r="AZ11" i="15" s="1"/>
  <c r="BA43" i="15"/>
  <c r="BA11" i="15" s="1"/>
  <c r="BB43" i="15"/>
  <c r="BB11" i="15" s="1"/>
  <c r="BN43" i="15"/>
  <c r="BN11" i="15" s="1"/>
  <c r="BO43" i="15"/>
  <c r="BO11" i="15" s="1"/>
  <c r="BP43" i="15"/>
  <c r="BP11" i="15" s="1"/>
  <c r="BQ43" i="15"/>
  <c r="BQ11" i="15" s="1"/>
  <c r="BR43" i="15"/>
  <c r="BR11" i="15" s="1"/>
  <c r="CD43" i="15"/>
  <c r="CD11" i="15" s="1"/>
  <c r="CE43" i="15"/>
  <c r="CE11" i="15" s="1"/>
  <c r="CF43" i="15"/>
  <c r="CF11" i="15" s="1"/>
  <c r="CG43" i="15"/>
  <c r="CG11" i="15" s="1"/>
  <c r="CH43" i="15"/>
  <c r="CH11" i="15" s="1"/>
  <c r="CI43" i="15"/>
  <c r="CI11" i="15" s="1"/>
  <c r="CJ43" i="15"/>
  <c r="CJ11" i="15" s="1"/>
  <c r="CK43" i="15"/>
  <c r="CK11" i="15" s="1"/>
  <c r="CL43" i="15"/>
  <c r="CL11" i="15" s="1"/>
  <c r="CM43" i="15"/>
  <c r="CM11" i="15" s="1"/>
  <c r="CN43" i="15"/>
  <c r="CN11" i="15" s="1"/>
  <c r="CO43" i="15"/>
  <c r="CO11" i="15" s="1"/>
  <c r="DA43" i="15"/>
  <c r="DA11" i="15" s="1"/>
  <c r="DB43" i="15"/>
  <c r="DB11" i="15" s="1"/>
  <c r="DC43" i="15"/>
  <c r="DC11" i="15" s="1"/>
  <c r="DD43" i="15"/>
  <c r="DD11" i="15" s="1"/>
  <c r="DE43" i="15"/>
  <c r="DE11" i="15" s="1"/>
  <c r="DF43" i="15"/>
  <c r="DF11" i="15" s="1"/>
  <c r="DG43" i="15"/>
  <c r="DG11" i="15" s="1"/>
  <c r="DH43" i="15"/>
  <c r="DH11" i="15" s="1"/>
  <c r="DI43" i="15"/>
  <c r="DI11" i="15" s="1"/>
  <c r="DJ43" i="15"/>
  <c r="DJ11" i="15" s="1"/>
  <c r="DV43" i="15"/>
  <c r="DV11" i="15" s="1"/>
  <c r="DW43" i="15"/>
  <c r="DW11" i="15" s="1"/>
  <c r="DX43" i="15"/>
  <c r="DX11" i="15" s="1"/>
  <c r="DY43" i="15"/>
  <c r="DY11" i="15" s="1"/>
  <c r="DZ43" i="15"/>
  <c r="DZ11" i="15" s="1"/>
  <c r="EA43" i="15"/>
  <c r="EA11" i="15" s="1"/>
  <c r="EB43" i="15"/>
  <c r="EB11" i="15" s="1"/>
  <c r="EC43" i="15"/>
  <c r="EC11" i="15" s="1"/>
  <c r="ED43" i="15"/>
  <c r="ED11" i="15" s="1"/>
  <c r="EE43" i="15"/>
  <c r="EE11" i="15" s="1"/>
  <c r="EF43" i="15"/>
  <c r="EF11" i="15" s="1"/>
  <c r="EG43" i="15"/>
  <c r="EG11" i="15" s="1"/>
  <c r="EH43" i="15"/>
  <c r="EH11" i="15" s="1"/>
  <c r="EI43" i="15"/>
  <c r="EI11" i="15" s="1"/>
  <c r="EJ43" i="15"/>
  <c r="EJ11" i="15" s="1"/>
  <c r="EK43" i="15"/>
  <c r="EK11" i="15" s="1"/>
  <c r="EW43" i="15"/>
  <c r="EW11" i="15" s="1"/>
  <c r="EX43" i="15"/>
  <c r="EX11" i="15" s="1"/>
  <c r="EY43" i="15"/>
  <c r="EY11" i="15" s="1"/>
  <c r="EZ43" i="15"/>
  <c r="EZ11" i="15" s="1"/>
  <c r="FA43" i="15"/>
  <c r="FA11" i="15" s="1"/>
  <c r="FB43" i="15"/>
  <c r="FB11" i="15" s="1"/>
  <c r="FN43" i="15"/>
  <c r="FN11" i="15" s="1"/>
  <c r="FO43" i="15"/>
  <c r="FO11" i="15" s="1"/>
  <c r="FP43" i="15"/>
  <c r="FP11" i="15" s="1"/>
  <c r="FQ43" i="15"/>
  <c r="FQ11" i="15" s="1"/>
  <c r="FR43" i="15"/>
  <c r="FR11" i="15" s="1"/>
  <c r="FS43" i="15"/>
  <c r="FS11" i="15" s="1"/>
  <c r="FT43" i="15"/>
  <c r="FT11" i="15" s="1"/>
  <c r="FU43" i="15"/>
  <c r="FU11" i="15" s="1"/>
  <c r="FV43" i="15"/>
  <c r="FV11" i="15" s="1"/>
  <c r="FW43" i="15"/>
  <c r="FW11" i="15" s="1"/>
  <c r="FX43" i="15"/>
  <c r="FX11" i="15" s="1"/>
  <c r="GJ43" i="15"/>
  <c r="GJ11" i="15" s="1"/>
  <c r="GK43" i="15"/>
  <c r="GK11" i="15" s="1"/>
  <c r="GL43" i="15"/>
  <c r="GL11" i="15" s="1"/>
  <c r="GM43" i="15"/>
  <c r="GM11" i="15" s="1"/>
  <c r="GN43" i="15"/>
  <c r="GN11" i="15" s="1"/>
  <c r="GO43" i="15"/>
  <c r="GO11" i="15" s="1"/>
  <c r="GP43" i="15"/>
  <c r="GP11" i="15" s="1"/>
  <c r="GQ43" i="15"/>
  <c r="GQ11" i="15" s="1"/>
  <c r="HC43" i="15"/>
  <c r="HC11" i="15" s="1"/>
  <c r="HD43" i="15"/>
  <c r="HD11" i="15" s="1"/>
  <c r="HE43" i="15"/>
  <c r="HE11" i="15" s="1"/>
  <c r="HF43" i="15"/>
  <c r="HF11" i="15" s="1"/>
  <c r="HG43" i="15"/>
  <c r="HG11" i="15" s="1"/>
  <c r="HH43" i="15"/>
  <c r="HH11" i="15" s="1"/>
  <c r="HT43" i="15"/>
  <c r="HT11" i="15" s="1"/>
  <c r="HU43" i="15"/>
  <c r="HU11" i="15" s="1"/>
  <c r="HV43" i="15"/>
  <c r="HV11" i="15" s="1"/>
  <c r="HW43" i="15"/>
  <c r="HW11" i="15" s="1"/>
  <c r="HX43" i="15"/>
  <c r="HX11" i="15" s="1"/>
  <c r="HY43" i="15"/>
  <c r="HY11" i="15" s="1"/>
  <c r="HZ43" i="15"/>
  <c r="HZ11" i="15" s="1"/>
  <c r="IA43" i="15"/>
  <c r="IA11" i="15" s="1"/>
  <c r="IB43" i="15"/>
  <c r="IB11" i="15" s="1"/>
  <c r="IC43" i="15"/>
  <c r="IC11" i="15" s="1"/>
  <c r="ID43" i="15"/>
  <c r="ID11" i="15" s="1"/>
  <c r="IE43" i="15"/>
  <c r="IE11" i="15" s="1"/>
  <c r="IQ43" i="15"/>
  <c r="IQ11" i="15" s="1"/>
  <c r="IR43" i="15"/>
  <c r="IR11" i="15" s="1"/>
  <c r="IS43" i="15"/>
  <c r="IS11" i="15" s="1"/>
  <c r="IT43" i="15"/>
  <c r="IT11" i="15" s="1"/>
  <c r="IU43" i="15"/>
  <c r="IU11" i="15" s="1"/>
  <c r="IV43" i="15"/>
  <c r="IV11" i="15" s="1"/>
  <c r="IW43" i="15"/>
  <c r="IW11" i="15" s="1"/>
  <c r="IX43" i="15"/>
  <c r="IX11" i="15" s="1"/>
  <c r="IY43" i="15"/>
  <c r="IY11" i="15" s="1"/>
  <c r="IZ43" i="15"/>
  <c r="IZ11" i="15" s="1"/>
  <c r="JA43" i="15"/>
  <c r="JA11" i="15" s="1"/>
  <c r="JB43" i="15"/>
  <c r="JB11" i="15" s="1"/>
  <c r="JC43" i="15"/>
  <c r="JC11" i="15" s="1"/>
  <c r="JD43" i="15"/>
  <c r="JD11" i="15" s="1"/>
  <c r="JE43" i="15"/>
  <c r="JE11" i="15" s="1"/>
  <c r="JF43" i="15"/>
  <c r="JF11" i="15" s="1"/>
  <c r="JG43" i="15"/>
  <c r="JG11" i="15" s="1"/>
  <c r="JH43" i="15"/>
  <c r="JH11" i="15" s="1"/>
  <c r="JT43" i="15"/>
  <c r="JT11" i="15" s="1"/>
  <c r="JU43" i="15"/>
  <c r="JU11" i="15" s="1"/>
  <c r="JV43" i="15"/>
  <c r="JV11" i="15" s="1"/>
  <c r="JW43" i="15"/>
  <c r="JW11" i="15" s="1"/>
  <c r="JX43" i="15"/>
  <c r="JX11" i="15" s="1"/>
  <c r="JY43" i="15"/>
  <c r="JY11" i="15" s="1"/>
  <c r="JZ43" i="15"/>
  <c r="JZ11" i="15" s="1"/>
  <c r="KA43" i="15"/>
  <c r="KA11" i="15" s="1"/>
  <c r="KB43" i="15"/>
  <c r="KB11" i="15" s="1"/>
  <c r="KC43" i="15"/>
  <c r="KC11" i="15" s="1"/>
  <c r="KL43" i="15"/>
  <c r="KL11" i="15" s="1"/>
  <c r="KM43" i="15"/>
  <c r="KM11" i="15" s="1"/>
  <c r="KN43" i="15"/>
  <c r="KN11" i="15" s="1"/>
  <c r="KO43" i="15"/>
  <c r="KO11" i="15" s="1"/>
  <c r="KP43" i="15"/>
  <c r="KP11" i="15" s="1"/>
  <c r="KQ43" i="15"/>
  <c r="KQ11" i="15" s="1"/>
  <c r="KR43" i="15"/>
  <c r="KR11" i="15" s="1"/>
  <c r="LA43" i="15"/>
  <c r="LA11" i="15" s="1"/>
  <c r="LB43" i="15"/>
  <c r="LB11" i="15" s="1"/>
  <c r="LC43" i="15"/>
  <c r="LC11" i="15" s="1"/>
  <c r="LD43" i="15"/>
  <c r="LD11" i="15" s="1"/>
  <c r="LE43" i="15"/>
  <c r="LE11" i="15" s="1"/>
  <c r="LF43" i="15"/>
  <c r="LF11" i="15" s="1"/>
  <c r="LG43" i="15"/>
  <c r="LG11" i="15" s="1"/>
  <c r="LH43" i="15"/>
  <c r="LH11" i="15" s="1"/>
  <c r="LI43" i="15"/>
  <c r="LI11" i="15" s="1"/>
  <c r="LJ43" i="15"/>
  <c r="LJ11" i="15" s="1"/>
  <c r="LK43" i="15"/>
  <c r="LK11" i="15" s="1"/>
  <c r="LW43" i="15"/>
  <c r="LW11" i="15" s="1"/>
  <c r="LX43" i="15"/>
  <c r="LX11" i="15" s="1"/>
  <c r="LY43" i="15"/>
  <c r="LY11" i="15" s="1"/>
  <c r="LZ43" i="15"/>
  <c r="LZ11" i="15" s="1"/>
  <c r="MA43" i="15"/>
  <c r="MA11" i="15" s="1"/>
  <c r="MB43" i="15"/>
  <c r="MB11" i="15" s="1"/>
  <c r="MC43" i="15"/>
  <c r="MC11" i="15" s="1"/>
  <c r="MD43" i="15"/>
  <c r="MD11" i="15" s="1"/>
  <c r="ME43" i="15"/>
  <c r="ME11" i="15" s="1"/>
  <c r="MF43" i="15"/>
  <c r="MF11" i="15" s="1"/>
  <c r="MG43" i="15"/>
  <c r="MG11" i="15" s="1"/>
  <c r="MH43" i="15"/>
  <c r="MH11" i="15" s="1"/>
  <c r="MI43" i="15"/>
  <c r="MI11" i="15" s="1"/>
  <c r="MJ43" i="15"/>
  <c r="MJ11" i="15" s="1"/>
  <c r="MK43" i="15"/>
  <c r="MK11" i="15" s="1"/>
  <c r="ML43" i="15"/>
  <c r="ML11" i="15" s="1"/>
  <c r="MM43" i="15"/>
  <c r="MM11" i="15" s="1"/>
  <c r="MN43" i="15"/>
  <c r="MN11" i="15" s="1"/>
  <c r="MO43" i="15"/>
  <c r="MO11" i="15" s="1"/>
  <c r="NA43" i="15"/>
  <c r="NA11" i="15" s="1"/>
  <c r="NB43" i="15"/>
  <c r="NB11" i="15" s="1"/>
  <c r="NC43" i="15"/>
  <c r="NC11" i="15" s="1"/>
  <c r="ND43" i="15"/>
  <c r="ND11" i="15" s="1"/>
  <c r="NE43" i="15"/>
  <c r="NE11" i="15" s="1"/>
  <c r="NF43" i="15"/>
  <c r="NF11" i="15" s="1"/>
  <c r="NG43" i="15"/>
  <c r="NG11" i="15" s="1"/>
  <c r="NH43" i="15"/>
  <c r="NH11" i="15" s="1"/>
  <c r="NI43" i="15"/>
  <c r="NI11" i="15" s="1"/>
  <c r="NJ43" i="15"/>
  <c r="NJ11" i="15" s="1"/>
  <c r="NK43" i="15"/>
  <c r="NK11" i="15" s="1"/>
  <c r="NL43" i="15"/>
  <c r="NL11" i="15" s="1"/>
  <c r="NM43" i="15"/>
  <c r="NM11" i="15" s="1"/>
  <c r="NN43" i="15"/>
  <c r="NN11" i="15" s="1"/>
  <c r="NO43" i="15"/>
  <c r="NO11" i="15" s="1"/>
  <c r="NP43" i="15"/>
  <c r="NP11" i="15" s="1"/>
  <c r="OH43" i="15"/>
  <c r="OH11" i="15" s="1"/>
  <c r="OI43" i="15"/>
  <c r="OI11" i="15" s="1"/>
  <c r="OJ43" i="15"/>
  <c r="OJ11" i="15" s="1"/>
  <c r="OK43" i="15"/>
  <c r="OK11" i="15" s="1"/>
  <c r="OL43" i="15"/>
  <c r="OL11" i="15" s="1"/>
  <c r="OM43" i="15"/>
  <c r="OM11" i="15" s="1"/>
  <c r="ON43" i="15"/>
  <c r="ON11" i="15" s="1"/>
  <c r="OO43" i="15"/>
  <c r="OO11" i="15" s="1"/>
  <c r="PA43" i="15"/>
  <c r="PA11" i="15" s="1"/>
  <c r="PB43" i="15"/>
  <c r="PB11" i="15" s="1"/>
  <c r="PC43" i="15"/>
  <c r="PC11" i="15" s="1"/>
  <c r="PD43" i="15"/>
  <c r="PD11" i="15" s="1"/>
  <c r="PE43" i="15"/>
  <c r="PE11" i="15" s="1"/>
  <c r="PF43" i="15"/>
  <c r="PF11" i="15" s="1"/>
  <c r="PG43" i="15"/>
  <c r="PG11" i="15" s="1"/>
  <c r="PH43" i="15"/>
  <c r="PH11" i="15" s="1"/>
  <c r="PI43" i="15"/>
  <c r="PI11" i="15" s="1"/>
  <c r="PJ43" i="15"/>
  <c r="PJ11" i="15" s="1"/>
  <c r="PK43" i="15"/>
  <c r="PK11" i="15" s="1"/>
  <c r="PW43" i="15"/>
  <c r="PW11" i="15" s="1"/>
  <c r="PX43" i="15"/>
  <c r="PX11" i="15" s="1"/>
  <c r="PY43" i="15"/>
  <c r="PY11" i="15" s="1"/>
  <c r="PZ43" i="15"/>
  <c r="PZ11" i="15" s="1"/>
  <c r="J44" i="15"/>
  <c r="J10" i="15" s="1"/>
  <c r="K44" i="15"/>
  <c r="K10" i="15" s="1"/>
  <c r="T44" i="15"/>
  <c r="T10" i="15" s="1"/>
  <c r="U44" i="15"/>
  <c r="U10" i="15" s="1"/>
  <c r="V44" i="15"/>
  <c r="V10" i="15" s="1"/>
  <c r="W44" i="15"/>
  <c r="W10" i="15" s="1"/>
  <c r="X44" i="15"/>
  <c r="X10" i="15" s="1"/>
  <c r="Y44" i="15"/>
  <c r="Y10" i="15" s="1"/>
  <c r="Z44" i="15"/>
  <c r="Z10" i="15" s="1"/>
  <c r="AA44" i="15"/>
  <c r="AA10" i="15" s="1"/>
  <c r="AB44" i="15"/>
  <c r="AB10" i="15" s="1"/>
  <c r="AC44" i="15"/>
  <c r="AC10" i="15" s="1"/>
  <c r="AD44" i="15"/>
  <c r="AD10" i="15" s="1"/>
  <c r="AM44" i="15"/>
  <c r="AM10" i="15" s="1"/>
  <c r="AN44" i="15"/>
  <c r="AN10" i="15" s="1"/>
  <c r="AO44" i="15"/>
  <c r="AO10" i="15" s="1"/>
  <c r="AP44" i="15"/>
  <c r="AP10" i="15" s="1"/>
  <c r="AQ44" i="15"/>
  <c r="AQ10" i="15" s="1"/>
  <c r="AR44" i="15"/>
  <c r="AR10" i="15" s="1"/>
  <c r="AS44" i="15"/>
  <c r="AS10" i="15" s="1"/>
  <c r="AT44" i="15"/>
  <c r="AT10" i="15" s="1"/>
  <c r="AU44" i="15"/>
  <c r="AU10" i="15" s="1"/>
  <c r="AV44" i="15"/>
  <c r="AV10" i="15" s="1"/>
  <c r="AW44" i="15"/>
  <c r="AW10" i="15" s="1"/>
  <c r="AX44" i="15"/>
  <c r="AX10" i="15" s="1"/>
  <c r="AY44" i="15"/>
  <c r="AY10" i="15" s="1"/>
  <c r="AZ44" i="15"/>
  <c r="AZ10" i="15" s="1"/>
  <c r="BA44" i="15"/>
  <c r="BA10" i="15" s="1"/>
  <c r="BB44" i="15"/>
  <c r="BB10" i="15" s="1"/>
  <c r="BN44" i="15"/>
  <c r="BN10" i="15" s="1"/>
  <c r="BO44" i="15"/>
  <c r="BO10" i="15" s="1"/>
  <c r="BP44" i="15"/>
  <c r="BP10" i="15" s="1"/>
  <c r="BQ44" i="15"/>
  <c r="BQ10" i="15" s="1"/>
  <c r="BR44" i="15"/>
  <c r="BR10" i="15" s="1"/>
  <c r="CD44" i="15"/>
  <c r="CD10" i="15" s="1"/>
  <c r="CE44" i="15"/>
  <c r="CE10" i="15" s="1"/>
  <c r="CF44" i="15"/>
  <c r="CF10" i="15" s="1"/>
  <c r="CG44" i="15"/>
  <c r="CG10" i="15" s="1"/>
  <c r="CH44" i="15"/>
  <c r="CH10" i="15" s="1"/>
  <c r="CI44" i="15"/>
  <c r="CI10" i="15" s="1"/>
  <c r="CJ44" i="15"/>
  <c r="CJ10" i="15" s="1"/>
  <c r="CK44" i="15"/>
  <c r="CK10" i="15" s="1"/>
  <c r="CL44" i="15"/>
  <c r="CL10" i="15" s="1"/>
  <c r="CM44" i="15"/>
  <c r="CM10" i="15" s="1"/>
  <c r="CN44" i="15"/>
  <c r="CN10" i="15" s="1"/>
  <c r="CO44" i="15"/>
  <c r="CO10" i="15" s="1"/>
  <c r="DA44" i="15"/>
  <c r="DA10" i="15" s="1"/>
  <c r="DB44" i="15"/>
  <c r="DB10" i="15" s="1"/>
  <c r="DC44" i="15"/>
  <c r="DC10" i="15" s="1"/>
  <c r="DD44" i="15"/>
  <c r="DD10" i="15" s="1"/>
  <c r="DE44" i="15"/>
  <c r="DE10" i="15" s="1"/>
  <c r="DF44" i="15"/>
  <c r="DF10" i="15" s="1"/>
  <c r="DG44" i="15"/>
  <c r="DG10" i="15" s="1"/>
  <c r="DH44" i="15"/>
  <c r="DH10" i="15" s="1"/>
  <c r="DI44" i="15"/>
  <c r="DI10" i="15" s="1"/>
  <c r="DJ44" i="15"/>
  <c r="DJ10" i="15" s="1"/>
  <c r="DV44" i="15"/>
  <c r="DV10" i="15" s="1"/>
  <c r="DW44" i="15"/>
  <c r="DW10" i="15" s="1"/>
  <c r="DX44" i="15"/>
  <c r="DX10" i="15" s="1"/>
  <c r="DY44" i="15"/>
  <c r="DY10" i="15" s="1"/>
  <c r="DZ44" i="15"/>
  <c r="DZ10" i="15" s="1"/>
  <c r="EA44" i="15"/>
  <c r="EA10" i="15" s="1"/>
  <c r="EB44" i="15"/>
  <c r="EB10" i="15" s="1"/>
  <c r="EC44" i="15"/>
  <c r="EC10" i="15" s="1"/>
  <c r="ED44" i="15"/>
  <c r="ED10" i="15" s="1"/>
  <c r="EE44" i="15"/>
  <c r="EE10" i="15" s="1"/>
  <c r="EF44" i="15"/>
  <c r="EF10" i="15" s="1"/>
  <c r="EG44" i="15"/>
  <c r="EG10" i="15" s="1"/>
  <c r="EH44" i="15"/>
  <c r="EH10" i="15" s="1"/>
  <c r="EI44" i="15"/>
  <c r="EI10" i="15" s="1"/>
  <c r="EJ44" i="15"/>
  <c r="EJ10" i="15" s="1"/>
  <c r="EK44" i="15"/>
  <c r="EK10" i="15" s="1"/>
  <c r="EW44" i="15"/>
  <c r="EW10" i="15" s="1"/>
  <c r="EX44" i="15"/>
  <c r="EX10" i="15" s="1"/>
  <c r="EY44" i="15"/>
  <c r="EY10" i="15" s="1"/>
  <c r="EZ44" i="15"/>
  <c r="EZ10" i="15" s="1"/>
  <c r="FA44" i="15"/>
  <c r="FA10" i="15" s="1"/>
  <c r="FB44" i="15"/>
  <c r="FB10" i="15" s="1"/>
  <c r="FN44" i="15"/>
  <c r="FN10" i="15" s="1"/>
  <c r="FO44" i="15"/>
  <c r="FO10" i="15" s="1"/>
  <c r="FP44" i="15"/>
  <c r="FP10" i="15" s="1"/>
  <c r="FQ44" i="15"/>
  <c r="FQ10" i="15" s="1"/>
  <c r="FR44" i="15"/>
  <c r="FR10" i="15" s="1"/>
  <c r="FS44" i="15"/>
  <c r="FS10" i="15" s="1"/>
  <c r="FT44" i="15"/>
  <c r="FT10" i="15" s="1"/>
  <c r="FU44" i="15"/>
  <c r="FU10" i="15" s="1"/>
  <c r="FV44" i="15"/>
  <c r="FV10" i="15" s="1"/>
  <c r="FW44" i="15"/>
  <c r="FW10" i="15" s="1"/>
  <c r="FX44" i="15"/>
  <c r="FX10" i="15" s="1"/>
  <c r="GJ44" i="15"/>
  <c r="GJ10" i="15" s="1"/>
  <c r="GK44" i="15"/>
  <c r="GK10" i="15" s="1"/>
  <c r="GL44" i="15"/>
  <c r="GL10" i="15" s="1"/>
  <c r="GM44" i="15"/>
  <c r="GM10" i="15" s="1"/>
  <c r="GN44" i="15"/>
  <c r="GN10" i="15" s="1"/>
  <c r="GO44" i="15"/>
  <c r="GO10" i="15" s="1"/>
  <c r="GP44" i="15"/>
  <c r="GP10" i="15" s="1"/>
  <c r="GQ44" i="15"/>
  <c r="GQ10" i="15" s="1"/>
  <c r="HC44" i="15"/>
  <c r="HC10" i="15" s="1"/>
  <c r="HD44" i="15"/>
  <c r="HD10" i="15" s="1"/>
  <c r="HE44" i="15"/>
  <c r="HE10" i="15" s="1"/>
  <c r="HF44" i="15"/>
  <c r="HF10" i="15" s="1"/>
  <c r="HG44" i="15"/>
  <c r="HG10" i="15" s="1"/>
  <c r="HH44" i="15"/>
  <c r="HH10" i="15" s="1"/>
  <c r="HT44" i="15"/>
  <c r="HT10" i="15" s="1"/>
  <c r="HU44" i="15"/>
  <c r="HU10" i="15" s="1"/>
  <c r="HV44" i="15"/>
  <c r="HV10" i="15" s="1"/>
  <c r="HW44" i="15"/>
  <c r="HW10" i="15" s="1"/>
  <c r="HX44" i="15"/>
  <c r="HX10" i="15" s="1"/>
  <c r="HY44" i="15"/>
  <c r="HY10" i="15" s="1"/>
  <c r="HZ44" i="15"/>
  <c r="HZ10" i="15" s="1"/>
  <c r="IA44" i="15"/>
  <c r="IA10" i="15" s="1"/>
  <c r="IB44" i="15"/>
  <c r="IB10" i="15" s="1"/>
  <c r="IC44" i="15"/>
  <c r="IC10" i="15" s="1"/>
  <c r="ID44" i="15"/>
  <c r="ID10" i="15" s="1"/>
  <c r="IE44" i="15"/>
  <c r="IE10" i="15" s="1"/>
  <c r="IQ44" i="15"/>
  <c r="IQ10" i="15" s="1"/>
  <c r="IR44" i="15"/>
  <c r="IR10" i="15" s="1"/>
  <c r="IS44" i="15"/>
  <c r="IS10" i="15" s="1"/>
  <c r="IT44" i="15"/>
  <c r="IT10" i="15" s="1"/>
  <c r="IU44" i="15"/>
  <c r="IU10" i="15" s="1"/>
  <c r="IV44" i="15"/>
  <c r="IV10" i="15" s="1"/>
  <c r="IW44" i="15"/>
  <c r="IW10" i="15" s="1"/>
  <c r="IX44" i="15"/>
  <c r="IX10" i="15" s="1"/>
  <c r="IY44" i="15"/>
  <c r="IY10" i="15" s="1"/>
  <c r="IZ44" i="15"/>
  <c r="IZ10" i="15" s="1"/>
  <c r="JA44" i="15"/>
  <c r="JA10" i="15" s="1"/>
  <c r="JB44" i="15"/>
  <c r="JB10" i="15" s="1"/>
  <c r="JC44" i="15"/>
  <c r="JC10" i="15" s="1"/>
  <c r="JD44" i="15"/>
  <c r="JD10" i="15" s="1"/>
  <c r="JE44" i="15"/>
  <c r="JE10" i="15" s="1"/>
  <c r="JF44" i="15"/>
  <c r="JF10" i="15" s="1"/>
  <c r="JG44" i="15"/>
  <c r="JG10" i="15" s="1"/>
  <c r="JH44" i="15"/>
  <c r="JH10" i="15" s="1"/>
  <c r="JT44" i="15"/>
  <c r="JT10" i="15" s="1"/>
  <c r="JU44" i="15"/>
  <c r="JU10" i="15" s="1"/>
  <c r="JV44" i="15"/>
  <c r="JV10" i="15" s="1"/>
  <c r="JW44" i="15"/>
  <c r="JW10" i="15" s="1"/>
  <c r="JX44" i="15"/>
  <c r="JX10" i="15" s="1"/>
  <c r="JY44" i="15"/>
  <c r="JY10" i="15" s="1"/>
  <c r="JZ44" i="15"/>
  <c r="JZ10" i="15" s="1"/>
  <c r="KA44" i="15"/>
  <c r="KA10" i="15" s="1"/>
  <c r="KB44" i="15"/>
  <c r="KB10" i="15" s="1"/>
  <c r="KC44" i="15"/>
  <c r="KC10" i="15" s="1"/>
  <c r="KL44" i="15"/>
  <c r="KL10" i="15" s="1"/>
  <c r="KM44" i="15"/>
  <c r="KM10" i="15" s="1"/>
  <c r="KN44" i="15"/>
  <c r="KN10" i="15" s="1"/>
  <c r="KO44" i="15"/>
  <c r="KO10" i="15" s="1"/>
  <c r="KP44" i="15"/>
  <c r="KP10" i="15" s="1"/>
  <c r="KQ44" i="15"/>
  <c r="KQ10" i="15" s="1"/>
  <c r="KR44" i="15"/>
  <c r="KR10" i="15" s="1"/>
  <c r="LA44" i="15"/>
  <c r="LA10" i="15" s="1"/>
  <c r="LB44" i="15"/>
  <c r="LB10" i="15" s="1"/>
  <c r="LC44" i="15"/>
  <c r="LC10" i="15" s="1"/>
  <c r="LD44" i="15"/>
  <c r="LD10" i="15" s="1"/>
  <c r="LE44" i="15"/>
  <c r="LE10" i="15" s="1"/>
  <c r="LF44" i="15"/>
  <c r="LF10" i="15" s="1"/>
  <c r="LG44" i="15"/>
  <c r="LG10" i="15" s="1"/>
  <c r="LH44" i="15"/>
  <c r="LH10" i="15" s="1"/>
  <c r="LI44" i="15"/>
  <c r="LI10" i="15" s="1"/>
  <c r="LJ44" i="15"/>
  <c r="LJ10" i="15" s="1"/>
  <c r="LK44" i="15"/>
  <c r="LK10" i="15" s="1"/>
  <c r="LW44" i="15"/>
  <c r="LW10" i="15" s="1"/>
  <c r="LX44" i="15"/>
  <c r="LX10" i="15" s="1"/>
  <c r="LY44" i="15"/>
  <c r="LY10" i="15" s="1"/>
  <c r="LZ44" i="15"/>
  <c r="LZ10" i="15" s="1"/>
  <c r="MA44" i="15"/>
  <c r="MA10" i="15" s="1"/>
  <c r="MB44" i="15"/>
  <c r="MB10" i="15" s="1"/>
  <c r="MC44" i="15"/>
  <c r="MC10" i="15" s="1"/>
  <c r="MD44" i="15"/>
  <c r="MD10" i="15" s="1"/>
  <c r="ME44" i="15"/>
  <c r="ME10" i="15" s="1"/>
  <c r="MF44" i="15"/>
  <c r="MF10" i="15" s="1"/>
  <c r="MG44" i="15"/>
  <c r="MG10" i="15" s="1"/>
  <c r="MH44" i="15"/>
  <c r="MH10" i="15" s="1"/>
  <c r="MI44" i="15"/>
  <c r="MI10" i="15" s="1"/>
  <c r="MJ44" i="15"/>
  <c r="MJ10" i="15" s="1"/>
  <c r="MK44" i="15"/>
  <c r="MK10" i="15" s="1"/>
  <c r="ML44" i="15"/>
  <c r="ML10" i="15" s="1"/>
  <c r="MM44" i="15"/>
  <c r="MM10" i="15" s="1"/>
  <c r="MN44" i="15"/>
  <c r="MN10" i="15" s="1"/>
  <c r="MO44" i="15"/>
  <c r="MO10" i="15" s="1"/>
  <c r="NA44" i="15"/>
  <c r="NA10" i="15" s="1"/>
  <c r="NB44" i="15"/>
  <c r="NB10" i="15" s="1"/>
  <c r="NC44" i="15"/>
  <c r="NC10" i="15" s="1"/>
  <c r="ND44" i="15"/>
  <c r="ND10" i="15" s="1"/>
  <c r="NE44" i="15"/>
  <c r="NE10" i="15" s="1"/>
  <c r="NF44" i="15"/>
  <c r="NF10" i="15" s="1"/>
  <c r="NG44" i="15"/>
  <c r="NG10" i="15" s="1"/>
  <c r="NH44" i="15"/>
  <c r="NH10" i="15" s="1"/>
  <c r="NI44" i="15"/>
  <c r="NI10" i="15" s="1"/>
  <c r="NJ44" i="15"/>
  <c r="NJ10" i="15" s="1"/>
  <c r="NK44" i="15"/>
  <c r="NK10" i="15" s="1"/>
  <c r="NL44" i="15"/>
  <c r="NL10" i="15" s="1"/>
  <c r="NM44" i="15"/>
  <c r="NM10" i="15" s="1"/>
  <c r="NN44" i="15"/>
  <c r="NN10" i="15" s="1"/>
  <c r="NO44" i="15"/>
  <c r="NO10" i="15" s="1"/>
  <c r="NP44" i="15"/>
  <c r="NP10" i="15" s="1"/>
  <c r="OH44" i="15"/>
  <c r="OH10" i="15" s="1"/>
  <c r="OI44" i="15"/>
  <c r="OI10" i="15" s="1"/>
  <c r="OJ44" i="15"/>
  <c r="OJ10" i="15" s="1"/>
  <c r="OK44" i="15"/>
  <c r="OK10" i="15" s="1"/>
  <c r="OL44" i="15"/>
  <c r="OL10" i="15" s="1"/>
  <c r="OM44" i="15"/>
  <c r="OM10" i="15" s="1"/>
  <c r="ON44" i="15"/>
  <c r="ON10" i="15" s="1"/>
  <c r="OO44" i="15"/>
  <c r="OO10" i="15" s="1"/>
  <c r="PA44" i="15"/>
  <c r="PA10" i="15" s="1"/>
  <c r="PB44" i="15"/>
  <c r="PB10" i="15" s="1"/>
  <c r="PC44" i="15"/>
  <c r="PC10" i="15" s="1"/>
  <c r="PD44" i="15"/>
  <c r="PD10" i="15" s="1"/>
  <c r="PE44" i="15"/>
  <c r="PE10" i="15" s="1"/>
  <c r="PF44" i="15"/>
  <c r="PF10" i="15" s="1"/>
  <c r="PG44" i="15"/>
  <c r="PG10" i="15" s="1"/>
  <c r="PH44" i="15"/>
  <c r="PH10" i="15" s="1"/>
  <c r="PI44" i="15"/>
  <c r="PI10" i="15" s="1"/>
  <c r="PJ44" i="15"/>
  <c r="PJ10" i="15" s="1"/>
  <c r="PK44" i="15"/>
  <c r="PK10" i="15" s="1"/>
  <c r="PW44" i="15"/>
  <c r="PW10" i="15" s="1"/>
  <c r="PX44" i="15"/>
  <c r="PX10" i="15" s="1"/>
  <c r="PY44" i="15"/>
  <c r="PY10" i="15" s="1"/>
  <c r="PZ44" i="15"/>
  <c r="PZ10" i="15" s="1"/>
  <c r="J45" i="15"/>
  <c r="J12" i="15" s="1"/>
  <c r="K45" i="15"/>
  <c r="K12" i="15" s="1"/>
  <c r="T45" i="15"/>
  <c r="T12" i="15" s="1"/>
  <c r="U45" i="15"/>
  <c r="U12" i="15" s="1"/>
  <c r="V45" i="15"/>
  <c r="V12" i="15" s="1"/>
  <c r="W45" i="15"/>
  <c r="W12" i="15" s="1"/>
  <c r="X45" i="15"/>
  <c r="X12" i="15" s="1"/>
  <c r="Y45" i="15"/>
  <c r="Y12" i="15" s="1"/>
  <c r="Z45" i="15"/>
  <c r="Z12" i="15" s="1"/>
  <c r="AA45" i="15"/>
  <c r="AA12" i="15" s="1"/>
  <c r="AB45" i="15"/>
  <c r="AB12" i="15" s="1"/>
  <c r="AC45" i="15"/>
  <c r="AC12" i="15" s="1"/>
  <c r="AD45" i="15"/>
  <c r="AD12" i="15" s="1"/>
  <c r="AM45" i="15"/>
  <c r="AM12" i="15" s="1"/>
  <c r="AN45" i="15"/>
  <c r="AN12" i="15" s="1"/>
  <c r="AO45" i="15"/>
  <c r="AO12" i="15" s="1"/>
  <c r="AP45" i="15"/>
  <c r="AP12" i="15" s="1"/>
  <c r="AQ45" i="15"/>
  <c r="AQ12" i="15" s="1"/>
  <c r="AR45" i="15"/>
  <c r="AR12" i="15" s="1"/>
  <c r="AS45" i="15"/>
  <c r="AS12" i="15" s="1"/>
  <c r="AT45" i="15"/>
  <c r="AT12" i="15" s="1"/>
  <c r="AU45" i="15"/>
  <c r="AU12" i="15" s="1"/>
  <c r="AV45" i="15"/>
  <c r="AV12" i="15" s="1"/>
  <c r="AW45" i="15"/>
  <c r="AW12" i="15" s="1"/>
  <c r="AX45" i="15"/>
  <c r="AX12" i="15" s="1"/>
  <c r="AY45" i="15"/>
  <c r="AY12" i="15" s="1"/>
  <c r="AZ45" i="15"/>
  <c r="AZ12" i="15" s="1"/>
  <c r="BA45" i="15"/>
  <c r="BA12" i="15" s="1"/>
  <c r="BB45" i="15"/>
  <c r="BB12" i="15" s="1"/>
  <c r="BN45" i="15"/>
  <c r="BN12" i="15" s="1"/>
  <c r="BO45" i="15"/>
  <c r="BO12" i="15" s="1"/>
  <c r="BP45" i="15"/>
  <c r="BP12" i="15" s="1"/>
  <c r="BQ45" i="15"/>
  <c r="BQ12" i="15" s="1"/>
  <c r="BR45" i="15"/>
  <c r="BR12" i="15" s="1"/>
  <c r="CD45" i="15"/>
  <c r="CD12" i="15" s="1"/>
  <c r="CE45" i="15"/>
  <c r="CE12" i="15" s="1"/>
  <c r="CF45" i="15"/>
  <c r="CF12" i="15" s="1"/>
  <c r="CG45" i="15"/>
  <c r="CG12" i="15" s="1"/>
  <c r="CH45" i="15"/>
  <c r="CH12" i="15" s="1"/>
  <c r="CI45" i="15"/>
  <c r="CI12" i="15" s="1"/>
  <c r="CJ45" i="15"/>
  <c r="CJ12" i="15" s="1"/>
  <c r="CK45" i="15"/>
  <c r="CK12" i="15" s="1"/>
  <c r="CL45" i="15"/>
  <c r="CL12" i="15" s="1"/>
  <c r="CM45" i="15"/>
  <c r="CM12" i="15" s="1"/>
  <c r="CN45" i="15"/>
  <c r="CN12" i="15" s="1"/>
  <c r="CO45" i="15"/>
  <c r="CO12" i="15" s="1"/>
  <c r="DA45" i="15"/>
  <c r="DA12" i="15" s="1"/>
  <c r="DB45" i="15"/>
  <c r="DB12" i="15" s="1"/>
  <c r="DC45" i="15"/>
  <c r="DC12" i="15" s="1"/>
  <c r="DD45" i="15"/>
  <c r="DD12" i="15" s="1"/>
  <c r="DE45" i="15"/>
  <c r="DE12" i="15" s="1"/>
  <c r="DF45" i="15"/>
  <c r="DF12" i="15" s="1"/>
  <c r="DG45" i="15"/>
  <c r="DG12" i="15" s="1"/>
  <c r="DH45" i="15"/>
  <c r="DH12" i="15" s="1"/>
  <c r="DI45" i="15"/>
  <c r="DI12" i="15" s="1"/>
  <c r="DJ45" i="15"/>
  <c r="DJ12" i="15" s="1"/>
  <c r="DV45" i="15"/>
  <c r="DV12" i="15" s="1"/>
  <c r="DW45" i="15"/>
  <c r="DW12" i="15" s="1"/>
  <c r="DX45" i="15"/>
  <c r="DX12" i="15" s="1"/>
  <c r="DY45" i="15"/>
  <c r="DY12" i="15" s="1"/>
  <c r="DZ45" i="15"/>
  <c r="DZ12" i="15" s="1"/>
  <c r="EA45" i="15"/>
  <c r="EA12" i="15" s="1"/>
  <c r="EB45" i="15"/>
  <c r="EB12" i="15" s="1"/>
  <c r="EC45" i="15"/>
  <c r="EC12" i="15" s="1"/>
  <c r="ED45" i="15"/>
  <c r="ED12" i="15" s="1"/>
  <c r="EE45" i="15"/>
  <c r="EE12" i="15" s="1"/>
  <c r="EF45" i="15"/>
  <c r="EF12" i="15" s="1"/>
  <c r="EG45" i="15"/>
  <c r="EG12" i="15" s="1"/>
  <c r="EH45" i="15"/>
  <c r="EH12" i="15" s="1"/>
  <c r="EI45" i="15"/>
  <c r="EI12" i="15" s="1"/>
  <c r="EJ45" i="15"/>
  <c r="EJ12" i="15" s="1"/>
  <c r="EK45" i="15"/>
  <c r="EK12" i="15" s="1"/>
  <c r="EW45" i="15"/>
  <c r="EW12" i="15" s="1"/>
  <c r="EX45" i="15"/>
  <c r="EX12" i="15" s="1"/>
  <c r="EY45" i="15"/>
  <c r="EY12" i="15" s="1"/>
  <c r="EZ45" i="15"/>
  <c r="EZ12" i="15" s="1"/>
  <c r="FA45" i="15"/>
  <c r="FA12" i="15" s="1"/>
  <c r="FB45" i="15"/>
  <c r="FB12" i="15" s="1"/>
  <c r="FN45" i="15"/>
  <c r="FN12" i="15" s="1"/>
  <c r="FO45" i="15"/>
  <c r="FO12" i="15" s="1"/>
  <c r="FP45" i="15"/>
  <c r="FP12" i="15" s="1"/>
  <c r="FQ45" i="15"/>
  <c r="FQ12" i="15" s="1"/>
  <c r="FR45" i="15"/>
  <c r="FR12" i="15" s="1"/>
  <c r="FS45" i="15"/>
  <c r="FS12" i="15" s="1"/>
  <c r="FT45" i="15"/>
  <c r="FT12" i="15" s="1"/>
  <c r="FU45" i="15"/>
  <c r="FU12" i="15" s="1"/>
  <c r="FV45" i="15"/>
  <c r="FV12" i="15" s="1"/>
  <c r="FW45" i="15"/>
  <c r="FW12" i="15" s="1"/>
  <c r="FX45" i="15"/>
  <c r="FX12" i="15" s="1"/>
  <c r="GJ45" i="15"/>
  <c r="GJ12" i="15" s="1"/>
  <c r="GK45" i="15"/>
  <c r="GK12" i="15" s="1"/>
  <c r="GL45" i="15"/>
  <c r="GL12" i="15" s="1"/>
  <c r="GM45" i="15"/>
  <c r="GM12" i="15" s="1"/>
  <c r="GN45" i="15"/>
  <c r="GN12" i="15" s="1"/>
  <c r="GO45" i="15"/>
  <c r="GO12" i="15" s="1"/>
  <c r="GP45" i="15"/>
  <c r="GP12" i="15" s="1"/>
  <c r="GQ45" i="15"/>
  <c r="GQ12" i="15" s="1"/>
  <c r="HC45" i="15"/>
  <c r="HC12" i="15" s="1"/>
  <c r="HD45" i="15"/>
  <c r="HD12" i="15" s="1"/>
  <c r="HE45" i="15"/>
  <c r="HE12" i="15" s="1"/>
  <c r="HF45" i="15"/>
  <c r="HF12" i="15" s="1"/>
  <c r="HG45" i="15"/>
  <c r="HG12" i="15" s="1"/>
  <c r="HH45" i="15"/>
  <c r="HH12" i="15" s="1"/>
  <c r="HT45" i="15"/>
  <c r="HT12" i="15" s="1"/>
  <c r="HU45" i="15"/>
  <c r="HU12" i="15" s="1"/>
  <c r="HV45" i="15"/>
  <c r="HV12" i="15" s="1"/>
  <c r="HW45" i="15"/>
  <c r="HW12" i="15" s="1"/>
  <c r="HX45" i="15"/>
  <c r="HX12" i="15" s="1"/>
  <c r="HY45" i="15"/>
  <c r="HY12" i="15" s="1"/>
  <c r="HZ45" i="15"/>
  <c r="HZ12" i="15" s="1"/>
  <c r="IA45" i="15"/>
  <c r="IA12" i="15" s="1"/>
  <c r="IB45" i="15"/>
  <c r="IB12" i="15" s="1"/>
  <c r="IC45" i="15"/>
  <c r="IC12" i="15" s="1"/>
  <c r="ID45" i="15"/>
  <c r="ID12" i="15" s="1"/>
  <c r="IE45" i="15"/>
  <c r="IE12" i="15" s="1"/>
  <c r="IQ45" i="15"/>
  <c r="IQ12" i="15" s="1"/>
  <c r="IR45" i="15"/>
  <c r="IR12" i="15" s="1"/>
  <c r="IS45" i="15"/>
  <c r="IS12" i="15" s="1"/>
  <c r="IT45" i="15"/>
  <c r="IT12" i="15" s="1"/>
  <c r="IU45" i="15"/>
  <c r="IU12" i="15" s="1"/>
  <c r="IV45" i="15"/>
  <c r="IV12" i="15" s="1"/>
  <c r="IW45" i="15"/>
  <c r="IW12" i="15" s="1"/>
  <c r="IX45" i="15"/>
  <c r="IX12" i="15" s="1"/>
  <c r="IY45" i="15"/>
  <c r="IY12" i="15" s="1"/>
  <c r="IZ45" i="15"/>
  <c r="IZ12" i="15" s="1"/>
  <c r="JA45" i="15"/>
  <c r="JA12" i="15" s="1"/>
  <c r="JB45" i="15"/>
  <c r="JB12" i="15" s="1"/>
  <c r="JC45" i="15"/>
  <c r="JC12" i="15" s="1"/>
  <c r="JD45" i="15"/>
  <c r="JD12" i="15" s="1"/>
  <c r="JE45" i="15"/>
  <c r="JE12" i="15" s="1"/>
  <c r="JF45" i="15"/>
  <c r="JF12" i="15" s="1"/>
  <c r="JG45" i="15"/>
  <c r="JG12" i="15" s="1"/>
  <c r="JH45" i="15"/>
  <c r="JH12" i="15" s="1"/>
  <c r="JT45" i="15"/>
  <c r="JT12" i="15" s="1"/>
  <c r="JU45" i="15"/>
  <c r="JU12" i="15" s="1"/>
  <c r="JV45" i="15"/>
  <c r="JV12" i="15" s="1"/>
  <c r="JW45" i="15"/>
  <c r="JW12" i="15" s="1"/>
  <c r="JX45" i="15"/>
  <c r="JX12" i="15" s="1"/>
  <c r="JY45" i="15"/>
  <c r="JY12" i="15" s="1"/>
  <c r="JZ45" i="15"/>
  <c r="JZ12" i="15" s="1"/>
  <c r="KA45" i="15"/>
  <c r="KA12" i="15" s="1"/>
  <c r="KB45" i="15"/>
  <c r="KB12" i="15" s="1"/>
  <c r="KC45" i="15"/>
  <c r="KC12" i="15" s="1"/>
  <c r="KL45" i="15"/>
  <c r="KL12" i="15" s="1"/>
  <c r="KM45" i="15"/>
  <c r="KM12" i="15" s="1"/>
  <c r="KN45" i="15"/>
  <c r="KN12" i="15" s="1"/>
  <c r="KO45" i="15"/>
  <c r="KO12" i="15" s="1"/>
  <c r="KP45" i="15"/>
  <c r="KP12" i="15" s="1"/>
  <c r="KQ45" i="15"/>
  <c r="KQ12" i="15" s="1"/>
  <c r="KR45" i="15"/>
  <c r="KR12" i="15" s="1"/>
  <c r="LA45" i="15"/>
  <c r="LA12" i="15" s="1"/>
  <c r="LB45" i="15"/>
  <c r="LB12" i="15" s="1"/>
  <c r="LC45" i="15"/>
  <c r="LC12" i="15" s="1"/>
  <c r="LD45" i="15"/>
  <c r="LD12" i="15" s="1"/>
  <c r="LE45" i="15"/>
  <c r="LE12" i="15" s="1"/>
  <c r="LF45" i="15"/>
  <c r="LF12" i="15" s="1"/>
  <c r="LG45" i="15"/>
  <c r="LG12" i="15" s="1"/>
  <c r="LH45" i="15"/>
  <c r="LH12" i="15" s="1"/>
  <c r="LI45" i="15"/>
  <c r="LI12" i="15" s="1"/>
  <c r="LJ45" i="15"/>
  <c r="LJ12" i="15" s="1"/>
  <c r="LK45" i="15"/>
  <c r="LK12" i="15" s="1"/>
  <c r="LW45" i="15"/>
  <c r="LW12" i="15" s="1"/>
  <c r="LX45" i="15"/>
  <c r="LX12" i="15" s="1"/>
  <c r="LY45" i="15"/>
  <c r="LY12" i="15" s="1"/>
  <c r="LZ45" i="15"/>
  <c r="LZ12" i="15" s="1"/>
  <c r="MA45" i="15"/>
  <c r="MA12" i="15" s="1"/>
  <c r="MB45" i="15"/>
  <c r="MB12" i="15" s="1"/>
  <c r="MC45" i="15"/>
  <c r="MC12" i="15" s="1"/>
  <c r="MD45" i="15"/>
  <c r="MD12" i="15" s="1"/>
  <c r="ME45" i="15"/>
  <c r="ME12" i="15" s="1"/>
  <c r="MF45" i="15"/>
  <c r="MF12" i="15" s="1"/>
  <c r="MG45" i="15"/>
  <c r="MG12" i="15" s="1"/>
  <c r="MH45" i="15"/>
  <c r="MH12" i="15" s="1"/>
  <c r="MI45" i="15"/>
  <c r="MI12" i="15" s="1"/>
  <c r="MJ45" i="15"/>
  <c r="MJ12" i="15" s="1"/>
  <c r="MK45" i="15"/>
  <c r="MK12" i="15" s="1"/>
  <c r="ML45" i="15"/>
  <c r="ML12" i="15" s="1"/>
  <c r="MM45" i="15"/>
  <c r="MM12" i="15" s="1"/>
  <c r="MN45" i="15"/>
  <c r="MN12" i="15" s="1"/>
  <c r="MO45" i="15"/>
  <c r="MO12" i="15" s="1"/>
  <c r="NA45" i="15"/>
  <c r="NA12" i="15" s="1"/>
  <c r="NB45" i="15"/>
  <c r="NB12" i="15" s="1"/>
  <c r="NC45" i="15"/>
  <c r="NC12" i="15" s="1"/>
  <c r="ND45" i="15"/>
  <c r="ND12" i="15" s="1"/>
  <c r="NE45" i="15"/>
  <c r="NE12" i="15" s="1"/>
  <c r="NF45" i="15"/>
  <c r="NF12" i="15" s="1"/>
  <c r="NG45" i="15"/>
  <c r="NG12" i="15" s="1"/>
  <c r="NH45" i="15"/>
  <c r="NH12" i="15" s="1"/>
  <c r="NI45" i="15"/>
  <c r="NI12" i="15" s="1"/>
  <c r="NJ45" i="15"/>
  <c r="NJ12" i="15" s="1"/>
  <c r="NK45" i="15"/>
  <c r="NK12" i="15" s="1"/>
  <c r="NL45" i="15"/>
  <c r="NL12" i="15" s="1"/>
  <c r="NM45" i="15"/>
  <c r="NM12" i="15" s="1"/>
  <c r="NN45" i="15"/>
  <c r="NN12" i="15" s="1"/>
  <c r="NO45" i="15"/>
  <c r="NO12" i="15" s="1"/>
  <c r="NP45" i="15"/>
  <c r="NP12" i="15" s="1"/>
  <c r="OH45" i="15"/>
  <c r="OH12" i="15" s="1"/>
  <c r="OI45" i="15"/>
  <c r="OI12" i="15" s="1"/>
  <c r="OJ45" i="15"/>
  <c r="OJ12" i="15" s="1"/>
  <c r="OK45" i="15"/>
  <c r="OK12" i="15" s="1"/>
  <c r="OL45" i="15"/>
  <c r="OL12" i="15" s="1"/>
  <c r="OM45" i="15"/>
  <c r="OM12" i="15" s="1"/>
  <c r="ON45" i="15"/>
  <c r="ON12" i="15" s="1"/>
  <c r="OO45" i="15"/>
  <c r="OO12" i="15" s="1"/>
  <c r="PA45" i="15"/>
  <c r="PA12" i="15" s="1"/>
  <c r="PB45" i="15"/>
  <c r="PB12" i="15" s="1"/>
  <c r="PC45" i="15"/>
  <c r="PC12" i="15" s="1"/>
  <c r="PD45" i="15"/>
  <c r="PD12" i="15" s="1"/>
  <c r="PE45" i="15"/>
  <c r="PE12" i="15" s="1"/>
  <c r="PF45" i="15"/>
  <c r="PF12" i="15" s="1"/>
  <c r="PG45" i="15"/>
  <c r="PG12" i="15" s="1"/>
  <c r="PH45" i="15"/>
  <c r="PH12" i="15" s="1"/>
  <c r="PI45" i="15"/>
  <c r="PI12" i="15" s="1"/>
  <c r="PJ45" i="15"/>
  <c r="PJ12" i="15" s="1"/>
  <c r="PK45" i="15"/>
  <c r="PK12" i="15" s="1"/>
  <c r="PW45" i="15"/>
  <c r="PW12" i="15" s="1"/>
  <c r="PX45" i="15"/>
  <c r="PX12" i="15" s="1"/>
  <c r="PY45" i="15"/>
  <c r="PY12" i="15" s="1"/>
  <c r="PZ45" i="15"/>
  <c r="PZ12" i="15" s="1"/>
  <c r="J46" i="15"/>
  <c r="J14" i="15" s="1"/>
  <c r="K46" i="15"/>
  <c r="K14" i="15" s="1"/>
  <c r="T46" i="15"/>
  <c r="T14" i="15" s="1"/>
  <c r="U46" i="15"/>
  <c r="U14" i="15" s="1"/>
  <c r="V46" i="15"/>
  <c r="V14" i="15" s="1"/>
  <c r="W46" i="15"/>
  <c r="W14" i="15" s="1"/>
  <c r="X46" i="15"/>
  <c r="X14" i="15" s="1"/>
  <c r="Y46" i="15"/>
  <c r="Y14" i="15" s="1"/>
  <c r="Z46" i="15"/>
  <c r="Z14" i="15" s="1"/>
  <c r="AA46" i="15"/>
  <c r="AA14" i="15" s="1"/>
  <c r="AB46" i="15"/>
  <c r="AB14" i="15" s="1"/>
  <c r="AC46" i="15"/>
  <c r="AC14" i="15" s="1"/>
  <c r="AD46" i="15"/>
  <c r="AD14" i="15" s="1"/>
  <c r="AM46" i="15"/>
  <c r="AM14" i="15" s="1"/>
  <c r="AN46" i="15"/>
  <c r="AN14" i="15" s="1"/>
  <c r="AO46" i="15"/>
  <c r="AO14" i="15" s="1"/>
  <c r="AP46" i="15"/>
  <c r="AP14" i="15" s="1"/>
  <c r="AQ46" i="15"/>
  <c r="AQ14" i="15" s="1"/>
  <c r="AR46" i="15"/>
  <c r="AR14" i="15" s="1"/>
  <c r="AS46" i="15"/>
  <c r="AS14" i="15" s="1"/>
  <c r="AT46" i="15"/>
  <c r="AT14" i="15" s="1"/>
  <c r="AU46" i="15"/>
  <c r="AU14" i="15" s="1"/>
  <c r="AV46" i="15"/>
  <c r="AV14" i="15" s="1"/>
  <c r="AW46" i="15"/>
  <c r="AW14" i="15" s="1"/>
  <c r="AX46" i="15"/>
  <c r="AX14" i="15" s="1"/>
  <c r="AY46" i="15"/>
  <c r="AY14" i="15" s="1"/>
  <c r="AZ46" i="15"/>
  <c r="AZ14" i="15" s="1"/>
  <c r="BA46" i="15"/>
  <c r="BA14" i="15" s="1"/>
  <c r="BB46" i="15"/>
  <c r="BB14" i="15" s="1"/>
  <c r="BN46" i="15"/>
  <c r="BN14" i="15" s="1"/>
  <c r="BO46" i="15"/>
  <c r="BO14" i="15" s="1"/>
  <c r="BP46" i="15"/>
  <c r="BP14" i="15" s="1"/>
  <c r="BQ46" i="15"/>
  <c r="BQ14" i="15" s="1"/>
  <c r="BR46" i="15"/>
  <c r="BR14" i="15" s="1"/>
  <c r="CD46" i="15"/>
  <c r="CD14" i="15" s="1"/>
  <c r="CE46" i="15"/>
  <c r="CE14" i="15" s="1"/>
  <c r="CF46" i="15"/>
  <c r="CF14" i="15" s="1"/>
  <c r="CG46" i="15"/>
  <c r="CG14" i="15" s="1"/>
  <c r="CH46" i="15"/>
  <c r="CH14" i="15" s="1"/>
  <c r="CI46" i="15"/>
  <c r="CI14" i="15" s="1"/>
  <c r="CJ46" i="15"/>
  <c r="CJ14" i="15" s="1"/>
  <c r="CK46" i="15"/>
  <c r="CK14" i="15" s="1"/>
  <c r="CL46" i="15"/>
  <c r="CL14" i="15" s="1"/>
  <c r="CM46" i="15"/>
  <c r="CM14" i="15" s="1"/>
  <c r="CN46" i="15"/>
  <c r="CN14" i="15" s="1"/>
  <c r="CO46" i="15"/>
  <c r="CO14" i="15" s="1"/>
  <c r="DA46" i="15"/>
  <c r="DA14" i="15" s="1"/>
  <c r="DB46" i="15"/>
  <c r="DB14" i="15" s="1"/>
  <c r="DC46" i="15"/>
  <c r="DC14" i="15" s="1"/>
  <c r="DD46" i="15"/>
  <c r="DD14" i="15" s="1"/>
  <c r="DE46" i="15"/>
  <c r="DE14" i="15" s="1"/>
  <c r="DF46" i="15"/>
  <c r="DF14" i="15" s="1"/>
  <c r="DG46" i="15"/>
  <c r="DG14" i="15" s="1"/>
  <c r="DH46" i="15"/>
  <c r="DH14" i="15" s="1"/>
  <c r="DI46" i="15"/>
  <c r="DI14" i="15" s="1"/>
  <c r="DJ46" i="15"/>
  <c r="DJ14" i="15" s="1"/>
  <c r="DV46" i="15"/>
  <c r="DV14" i="15" s="1"/>
  <c r="DW46" i="15"/>
  <c r="DW14" i="15" s="1"/>
  <c r="DX46" i="15"/>
  <c r="DX14" i="15" s="1"/>
  <c r="DY46" i="15"/>
  <c r="DY14" i="15" s="1"/>
  <c r="DZ46" i="15"/>
  <c r="DZ14" i="15" s="1"/>
  <c r="EA46" i="15"/>
  <c r="EA14" i="15" s="1"/>
  <c r="EB46" i="15"/>
  <c r="EB14" i="15" s="1"/>
  <c r="EC46" i="15"/>
  <c r="EC14" i="15" s="1"/>
  <c r="ED46" i="15"/>
  <c r="ED14" i="15" s="1"/>
  <c r="EE46" i="15"/>
  <c r="EE14" i="15" s="1"/>
  <c r="EF46" i="15"/>
  <c r="EF14" i="15" s="1"/>
  <c r="EG46" i="15"/>
  <c r="EG14" i="15" s="1"/>
  <c r="EH46" i="15"/>
  <c r="EH14" i="15" s="1"/>
  <c r="EI46" i="15"/>
  <c r="EI14" i="15" s="1"/>
  <c r="EJ46" i="15"/>
  <c r="EJ14" i="15" s="1"/>
  <c r="EK46" i="15"/>
  <c r="EK14" i="15" s="1"/>
  <c r="EW46" i="15"/>
  <c r="EW14" i="15" s="1"/>
  <c r="EX46" i="15"/>
  <c r="EX14" i="15" s="1"/>
  <c r="EY46" i="15"/>
  <c r="EY14" i="15" s="1"/>
  <c r="EZ46" i="15"/>
  <c r="EZ14" i="15" s="1"/>
  <c r="FA46" i="15"/>
  <c r="FA14" i="15" s="1"/>
  <c r="FB46" i="15"/>
  <c r="FB14" i="15" s="1"/>
  <c r="FN46" i="15"/>
  <c r="FN14" i="15" s="1"/>
  <c r="FO46" i="15"/>
  <c r="FO14" i="15" s="1"/>
  <c r="FP46" i="15"/>
  <c r="FP14" i="15" s="1"/>
  <c r="FQ46" i="15"/>
  <c r="FQ14" i="15" s="1"/>
  <c r="FR46" i="15"/>
  <c r="FR14" i="15" s="1"/>
  <c r="FS46" i="15"/>
  <c r="FS14" i="15" s="1"/>
  <c r="FT46" i="15"/>
  <c r="FT14" i="15" s="1"/>
  <c r="FU46" i="15"/>
  <c r="FU14" i="15" s="1"/>
  <c r="FV46" i="15"/>
  <c r="FV14" i="15" s="1"/>
  <c r="FW46" i="15"/>
  <c r="FW14" i="15" s="1"/>
  <c r="FX46" i="15"/>
  <c r="FX14" i="15" s="1"/>
  <c r="GJ46" i="15"/>
  <c r="GJ14" i="15" s="1"/>
  <c r="GK46" i="15"/>
  <c r="GK14" i="15" s="1"/>
  <c r="GL46" i="15"/>
  <c r="GL14" i="15" s="1"/>
  <c r="GM46" i="15"/>
  <c r="GM14" i="15" s="1"/>
  <c r="GN46" i="15"/>
  <c r="GN14" i="15" s="1"/>
  <c r="GO46" i="15"/>
  <c r="GO14" i="15" s="1"/>
  <c r="GP46" i="15"/>
  <c r="GP14" i="15" s="1"/>
  <c r="GQ46" i="15"/>
  <c r="GQ14" i="15" s="1"/>
  <c r="HC46" i="15"/>
  <c r="HC14" i="15" s="1"/>
  <c r="HD46" i="15"/>
  <c r="HD14" i="15" s="1"/>
  <c r="HE46" i="15"/>
  <c r="HE14" i="15" s="1"/>
  <c r="HF46" i="15"/>
  <c r="HF14" i="15" s="1"/>
  <c r="HG46" i="15"/>
  <c r="HG14" i="15" s="1"/>
  <c r="HH46" i="15"/>
  <c r="HH14" i="15" s="1"/>
  <c r="HT46" i="15"/>
  <c r="HT14" i="15" s="1"/>
  <c r="HU46" i="15"/>
  <c r="HU14" i="15" s="1"/>
  <c r="HV46" i="15"/>
  <c r="HV14" i="15" s="1"/>
  <c r="HW46" i="15"/>
  <c r="HW14" i="15" s="1"/>
  <c r="HX46" i="15"/>
  <c r="HX14" i="15" s="1"/>
  <c r="HY46" i="15"/>
  <c r="HY14" i="15" s="1"/>
  <c r="HZ46" i="15"/>
  <c r="HZ14" i="15" s="1"/>
  <c r="IA46" i="15"/>
  <c r="IA14" i="15" s="1"/>
  <c r="IB46" i="15"/>
  <c r="IB14" i="15" s="1"/>
  <c r="IC46" i="15"/>
  <c r="IC14" i="15" s="1"/>
  <c r="ID46" i="15"/>
  <c r="ID14" i="15" s="1"/>
  <c r="IE46" i="15"/>
  <c r="IE14" i="15" s="1"/>
  <c r="IQ46" i="15"/>
  <c r="IQ14" i="15" s="1"/>
  <c r="IR46" i="15"/>
  <c r="IR14" i="15" s="1"/>
  <c r="IS46" i="15"/>
  <c r="IS14" i="15" s="1"/>
  <c r="IT46" i="15"/>
  <c r="IT14" i="15" s="1"/>
  <c r="IU46" i="15"/>
  <c r="IU14" i="15" s="1"/>
  <c r="IV46" i="15"/>
  <c r="IV14" i="15" s="1"/>
  <c r="IW46" i="15"/>
  <c r="IW14" i="15" s="1"/>
  <c r="IX46" i="15"/>
  <c r="IX14" i="15" s="1"/>
  <c r="IY46" i="15"/>
  <c r="IY14" i="15" s="1"/>
  <c r="IZ46" i="15"/>
  <c r="IZ14" i="15" s="1"/>
  <c r="JA46" i="15"/>
  <c r="JA14" i="15" s="1"/>
  <c r="JB46" i="15"/>
  <c r="JB14" i="15" s="1"/>
  <c r="JC46" i="15"/>
  <c r="JC14" i="15" s="1"/>
  <c r="JD46" i="15"/>
  <c r="JD14" i="15" s="1"/>
  <c r="JE46" i="15"/>
  <c r="JE14" i="15" s="1"/>
  <c r="JF46" i="15"/>
  <c r="JF14" i="15" s="1"/>
  <c r="JG46" i="15"/>
  <c r="JG14" i="15" s="1"/>
  <c r="JH46" i="15"/>
  <c r="JH14" i="15" s="1"/>
  <c r="JT46" i="15"/>
  <c r="JT14" i="15" s="1"/>
  <c r="JU46" i="15"/>
  <c r="JU14" i="15" s="1"/>
  <c r="JV46" i="15"/>
  <c r="JV14" i="15" s="1"/>
  <c r="JW46" i="15"/>
  <c r="JW14" i="15" s="1"/>
  <c r="JX46" i="15"/>
  <c r="JX14" i="15" s="1"/>
  <c r="JY46" i="15"/>
  <c r="JY14" i="15" s="1"/>
  <c r="JZ46" i="15"/>
  <c r="JZ14" i="15" s="1"/>
  <c r="KA46" i="15"/>
  <c r="KA14" i="15" s="1"/>
  <c r="KB46" i="15"/>
  <c r="KB14" i="15" s="1"/>
  <c r="KC46" i="15"/>
  <c r="KC14" i="15" s="1"/>
  <c r="KL46" i="15"/>
  <c r="KL14" i="15" s="1"/>
  <c r="KM46" i="15"/>
  <c r="KM14" i="15" s="1"/>
  <c r="KN46" i="15"/>
  <c r="KN14" i="15" s="1"/>
  <c r="KO46" i="15"/>
  <c r="KO14" i="15" s="1"/>
  <c r="KP46" i="15"/>
  <c r="KP14" i="15" s="1"/>
  <c r="KQ46" i="15"/>
  <c r="KQ14" i="15" s="1"/>
  <c r="KR46" i="15"/>
  <c r="KR14" i="15" s="1"/>
  <c r="LA46" i="15"/>
  <c r="LA14" i="15" s="1"/>
  <c r="LB46" i="15"/>
  <c r="LB14" i="15" s="1"/>
  <c r="LC46" i="15"/>
  <c r="LC14" i="15" s="1"/>
  <c r="LD46" i="15"/>
  <c r="LD14" i="15" s="1"/>
  <c r="LE46" i="15"/>
  <c r="LE14" i="15" s="1"/>
  <c r="LF46" i="15"/>
  <c r="LF14" i="15" s="1"/>
  <c r="LG46" i="15"/>
  <c r="LG14" i="15" s="1"/>
  <c r="LH46" i="15"/>
  <c r="LH14" i="15" s="1"/>
  <c r="LI46" i="15"/>
  <c r="LI14" i="15" s="1"/>
  <c r="LJ46" i="15"/>
  <c r="LJ14" i="15" s="1"/>
  <c r="LK46" i="15"/>
  <c r="LK14" i="15" s="1"/>
  <c r="LW46" i="15"/>
  <c r="LW14" i="15" s="1"/>
  <c r="LX46" i="15"/>
  <c r="LX14" i="15" s="1"/>
  <c r="LY46" i="15"/>
  <c r="LY14" i="15" s="1"/>
  <c r="LZ46" i="15"/>
  <c r="LZ14" i="15" s="1"/>
  <c r="MA46" i="15"/>
  <c r="MA14" i="15" s="1"/>
  <c r="MB46" i="15"/>
  <c r="MB14" i="15" s="1"/>
  <c r="MC46" i="15"/>
  <c r="MC14" i="15" s="1"/>
  <c r="MD46" i="15"/>
  <c r="MD14" i="15" s="1"/>
  <c r="ME46" i="15"/>
  <c r="ME14" i="15" s="1"/>
  <c r="MF46" i="15"/>
  <c r="MF14" i="15" s="1"/>
  <c r="MG46" i="15"/>
  <c r="MG14" i="15" s="1"/>
  <c r="MH46" i="15"/>
  <c r="MH14" i="15" s="1"/>
  <c r="MI46" i="15"/>
  <c r="MI14" i="15" s="1"/>
  <c r="MJ46" i="15"/>
  <c r="MJ14" i="15" s="1"/>
  <c r="MK46" i="15"/>
  <c r="MK14" i="15" s="1"/>
  <c r="ML46" i="15"/>
  <c r="ML14" i="15" s="1"/>
  <c r="MM46" i="15"/>
  <c r="MM14" i="15" s="1"/>
  <c r="MN46" i="15"/>
  <c r="MN14" i="15" s="1"/>
  <c r="MO46" i="15"/>
  <c r="MO14" i="15" s="1"/>
  <c r="NA46" i="15"/>
  <c r="NA14" i="15" s="1"/>
  <c r="NB46" i="15"/>
  <c r="NB14" i="15" s="1"/>
  <c r="NC46" i="15"/>
  <c r="NC14" i="15" s="1"/>
  <c r="ND46" i="15"/>
  <c r="ND14" i="15" s="1"/>
  <c r="NE46" i="15"/>
  <c r="NE14" i="15" s="1"/>
  <c r="NF46" i="15"/>
  <c r="NF14" i="15" s="1"/>
  <c r="NG46" i="15"/>
  <c r="NG14" i="15" s="1"/>
  <c r="NH46" i="15"/>
  <c r="NH14" i="15" s="1"/>
  <c r="NI46" i="15"/>
  <c r="NI14" i="15" s="1"/>
  <c r="NJ46" i="15"/>
  <c r="NJ14" i="15" s="1"/>
  <c r="NK46" i="15"/>
  <c r="NK14" i="15" s="1"/>
  <c r="NL46" i="15"/>
  <c r="NL14" i="15" s="1"/>
  <c r="NM46" i="15"/>
  <c r="NM14" i="15" s="1"/>
  <c r="NN46" i="15"/>
  <c r="NN14" i="15" s="1"/>
  <c r="NO46" i="15"/>
  <c r="NO14" i="15" s="1"/>
  <c r="NP46" i="15"/>
  <c r="NP14" i="15" s="1"/>
  <c r="OH46" i="15"/>
  <c r="OH14" i="15" s="1"/>
  <c r="OI46" i="15"/>
  <c r="OI14" i="15" s="1"/>
  <c r="OJ46" i="15"/>
  <c r="OJ14" i="15" s="1"/>
  <c r="OK46" i="15"/>
  <c r="OK14" i="15" s="1"/>
  <c r="OL46" i="15"/>
  <c r="OL14" i="15" s="1"/>
  <c r="OM46" i="15"/>
  <c r="OM14" i="15" s="1"/>
  <c r="ON46" i="15"/>
  <c r="ON14" i="15" s="1"/>
  <c r="OO46" i="15"/>
  <c r="OO14" i="15" s="1"/>
  <c r="PA46" i="15"/>
  <c r="PA14" i="15" s="1"/>
  <c r="PB46" i="15"/>
  <c r="PB14" i="15" s="1"/>
  <c r="PC46" i="15"/>
  <c r="PC14" i="15" s="1"/>
  <c r="PD46" i="15"/>
  <c r="PD14" i="15" s="1"/>
  <c r="PE46" i="15"/>
  <c r="PE14" i="15" s="1"/>
  <c r="PF46" i="15"/>
  <c r="PF14" i="15" s="1"/>
  <c r="PG46" i="15"/>
  <c r="PG14" i="15" s="1"/>
  <c r="PH46" i="15"/>
  <c r="PH14" i="15" s="1"/>
  <c r="PI46" i="15"/>
  <c r="PI14" i="15" s="1"/>
  <c r="PJ46" i="15"/>
  <c r="PJ14" i="15" s="1"/>
  <c r="PK46" i="15"/>
  <c r="PK14" i="15" s="1"/>
  <c r="PW46" i="15"/>
  <c r="PW14" i="15" s="1"/>
  <c r="PX46" i="15"/>
  <c r="PX14" i="15" s="1"/>
  <c r="PY46" i="15"/>
  <c r="PY14" i="15" s="1"/>
  <c r="PZ46" i="15"/>
  <c r="PZ14" i="15" s="1"/>
  <c r="J47" i="15"/>
  <c r="K47" i="15"/>
  <c r="T47" i="15"/>
  <c r="U47" i="15"/>
  <c r="V47" i="15"/>
  <c r="W47" i="15"/>
  <c r="X47" i="15"/>
  <c r="Y47" i="15"/>
  <c r="Z47" i="15"/>
  <c r="AA47" i="15"/>
  <c r="AB47" i="15"/>
  <c r="AC47" i="15"/>
  <c r="AD47" i="15"/>
  <c r="AM47" i="15"/>
  <c r="AN47" i="15"/>
  <c r="AO47" i="15"/>
  <c r="AP47" i="15"/>
  <c r="AQ47" i="15"/>
  <c r="AR47" i="15"/>
  <c r="AS47" i="15"/>
  <c r="AT47" i="15"/>
  <c r="AU47" i="15"/>
  <c r="AV47" i="15"/>
  <c r="AW47" i="15"/>
  <c r="AX47" i="15"/>
  <c r="AY47" i="15"/>
  <c r="AZ47" i="15"/>
  <c r="BA47" i="15"/>
  <c r="BB47" i="15"/>
  <c r="BN47" i="15"/>
  <c r="BO47" i="15"/>
  <c r="BP47" i="15"/>
  <c r="BQ47" i="15"/>
  <c r="BR47" i="15"/>
  <c r="CD47" i="15"/>
  <c r="CE47" i="15"/>
  <c r="CF47" i="15"/>
  <c r="CG47" i="15"/>
  <c r="CH47" i="15"/>
  <c r="CI47" i="15"/>
  <c r="CJ47" i="15"/>
  <c r="CK47" i="15"/>
  <c r="CL47" i="15"/>
  <c r="CM47" i="15"/>
  <c r="CN47" i="15"/>
  <c r="CO47" i="15"/>
  <c r="DA47" i="15"/>
  <c r="DB47" i="15"/>
  <c r="DC47" i="15"/>
  <c r="DD47" i="15"/>
  <c r="DE47" i="15"/>
  <c r="DF47" i="15"/>
  <c r="DG47" i="15"/>
  <c r="DH47" i="15"/>
  <c r="DI47" i="15"/>
  <c r="DJ47" i="15"/>
  <c r="DV47" i="15"/>
  <c r="DW47" i="15"/>
  <c r="DX47" i="15"/>
  <c r="DY47" i="15"/>
  <c r="DZ47" i="15"/>
  <c r="EA47" i="15"/>
  <c r="EB47" i="15"/>
  <c r="EC47" i="15"/>
  <c r="ED47" i="15"/>
  <c r="EE47" i="15"/>
  <c r="EF47" i="15"/>
  <c r="EG47" i="15"/>
  <c r="EH47" i="15"/>
  <c r="EI47" i="15"/>
  <c r="EJ47" i="15"/>
  <c r="EK47" i="15"/>
  <c r="EW47" i="15"/>
  <c r="EX47" i="15"/>
  <c r="EY47" i="15"/>
  <c r="EZ47" i="15"/>
  <c r="FA47" i="15"/>
  <c r="FB47" i="15"/>
  <c r="FN47" i="15"/>
  <c r="FO47" i="15"/>
  <c r="FP47" i="15"/>
  <c r="FQ47" i="15"/>
  <c r="FR47" i="15"/>
  <c r="FS47" i="15"/>
  <c r="FT47" i="15"/>
  <c r="FU47" i="15"/>
  <c r="FV47" i="15"/>
  <c r="FW47" i="15"/>
  <c r="FX47" i="15"/>
  <c r="GJ47" i="15"/>
  <c r="GK47" i="15"/>
  <c r="GL47" i="15"/>
  <c r="GM47" i="15"/>
  <c r="GN47" i="15"/>
  <c r="GO47" i="15"/>
  <c r="GP47" i="15"/>
  <c r="GQ47" i="15"/>
  <c r="HC47" i="15"/>
  <c r="HD47" i="15"/>
  <c r="HE47" i="15"/>
  <c r="HF47" i="15"/>
  <c r="HG47" i="15"/>
  <c r="HH47" i="15"/>
  <c r="HT47" i="15"/>
  <c r="HU47" i="15"/>
  <c r="HV47" i="15"/>
  <c r="HW47" i="15"/>
  <c r="HX47" i="15"/>
  <c r="HY47" i="15"/>
  <c r="HZ47" i="15"/>
  <c r="IA47" i="15"/>
  <c r="IB47" i="15"/>
  <c r="IC47" i="15"/>
  <c r="ID47" i="15"/>
  <c r="IE47" i="15"/>
  <c r="IQ47" i="15"/>
  <c r="IR47" i="15"/>
  <c r="IS47" i="15"/>
  <c r="IT47" i="15"/>
  <c r="IU47" i="15"/>
  <c r="IV47" i="15"/>
  <c r="IW47" i="15"/>
  <c r="IX47" i="15"/>
  <c r="IY47" i="15"/>
  <c r="IZ47" i="15"/>
  <c r="JA47" i="15"/>
  <c r="JB47" i="15"/>
  <c r="JC47" i="15"/>
  <c r="JD47" i="15"/>
  <c r="JE47" i="15"/>
  <c r="JF47" i="15"/>
  <c r="JG47" i="15"/>
  <c r="JH47" i="15"/>
  <c r="JT47" i="15"/>
  <c r="JU47" i="15"/>
  <c r="JV47" i="15"/>
  <c r="JW47" i="15"/>
  <c r="JX47" i="15"/>
  <c r="JY47" i="15"/>
  <c r="JZ47" i="15"/>
  <c r="KA47" i="15"/>
  <c r="KB47" i="15"/>
  <c r="KC47" i="15"/>
  <c r="KL47" i="15"/>
  <c r="KM47" i="15"/>
  <c r="KN47" i="15"/>
  <c r="KO47" i="15"/>
  <c r="KP47" i="15"/>
  <c r="KQ47" i="15"/>
  <c r="KR47" i="15"/>
  <c r="LA47" i="15"/>
  <c r="LB47" i="15"/>
  <c r="LC47" i="15"/>
  <c r="LD47" i="15"/>
  <c r="LE47" i="15"/>
  <c r="LF47" i="15"/>
  <c r="LG47" i="15"/>
  <c r="LH47" i="15"/>
  <c r="LI47" i="15"/>
  <c r="LJ47" i="15"/>
  <c r="LK47" i="15"/>
  <c r="LW47" i="15"/>
  <c r="LX47" i="15"/>
  <c r="LY47" i="15"/>
  <c r="LZ47" i="15"/>
  <c r="MA47" i="15"/>
  <c r="MB47" i="15"/>
  <c r="MC47" i="15"/>
  <c r="MD47" i="15"/>
  <c r="ME47" i="15"/>
  <c r="MF47" i="15"/>
  <c r="MG47" i="15"/>
  <c r="MH47" i="15"/>
  <c r="MI47" i="15"/>
  <c r="MJ47" i="15"/>
  <c r="MK47" i="15"/>
  <c r="ML47" i="15"/>
  <c r="MM47" i="15"/>
  <c r="MN47" i="15"/>
  <c r="MO47" i="15"/>
  <c r="NA47" i="15"/>
  <c r="NB47" i="15"/>
  <c r="NC47" i="15"/>
  <c r="ND47" i="15"/>
  <c r="NE47" i="15"/>
  <c r="NF47" i="15"/>
  <c r="NG47" i="15"/>
  <c r="NH47" i="15"/>
  <c r="NI47" i="15"/>
  <c r="NJ47" i="15"/>
  <c r="NK47" i="15"/>
  <c r="NL47" i="15"/>
  <c r="NM47" i="15"/>
  <c r="NN47" i="15"/>
  <c r="NO47" i="15"/>
  <c r="NP47" i="15"/>
  <c r="OH47" i="15"/>
  <c r="OI47" i="15"/>
  <c r="OJ47" i="15"/>
  <c r="OK47" i="15"/>
  <c r="OL47" i="15"/>
  <c r="OM47" i="15"/>
  <c r="ON47" i="15"/>
  <c r="OO47" i="15"/>
  <c r="PA47" i="15"/>
  <c r="PB47" i="15"/>
  <c r="PC47" i="15"/>
  <c r="PD47" i="15"/>
  <c r="PE47" i="15"/>
  <c r="PF47" i="15"/>
  <c r="PG47" i="15"/>
  <c r="PH47" i="15"/>
  <c r="PI47" i="15"/>
  <c r="PJ47" i="15"/>
  <c r="PK47" i="15"/>
  <c r="PW47" i="15"/>
  <c r="PX47" i="15"/>
  <c r="PY47" i="15"/>
  <c r="PZ47" i="15"/>
  <c r="J48" i="15"/>
  <c r="J13" i="15" s="1"/>
  <c r="K48" i="15"/>
  <c r="K13" i="15" s="1"/>
  <c r="T48" i="15"/>
  <c r="T13" i="15" s="1"/>
  <c r="U48" i="15"/>
  <c r="U13" i="15" s="1"/>
  <c r="V48" i="15"/>
  <c r="V13" i="15" s="1"/>
  <c r="W48" i="15"/>
  <c r="W13" i="15" s="1"/>
  <c r="X48" i="15"/>
  <c r="X13" i="15" s="1"/>
  <c r="Y48" i="15"/>
  <c r="Y13" i="15" s="1"/>
  <c r="Z48" i="15"/>
  <c r="Z13" i="15" s="1"/>
  <c r="AA48" i="15"/>
  <c r="AA13" i="15" s="1"/>
  <c r="AB48" i="15"/>
  <c r="AB13" i="15" s="1"/>
  <c r="AC48" i="15"/>
  <c r="AC13" i="15" s="1"/>
  <c r="AD48" i="15"/>
  <c r="AD13" i="15" s="1"/>
  <c r="AM48" i="15"/>
  <c r="AM13" i="15" s="1"/>
  <c r="AN48" i="15"/>
  <c r="AN13" i="15" s="1"/>
  <c r="AO48" i="15"/>
  <c r="AO13" i="15" s="1"/>
  <c r="AP48" i="15"/>
  <c r="AP13" i="15" s="1"/>
  <c r="AQ48" i="15"/>
  <c r="AQ13" i="15" s="1"/>
  <c r="AR48" i="15"/>
  <c r="AR13" i="15" s="1"/>
  <c r="AS48" i="15"/>
  <c r="AS13" i="15" s="1"/>
  <c r="AT48" i="15"/>
  <c r="AT13" i="15" s="1"/>
  <c r="AU48" i="15"/>
  <c r="AU13" i="15" s="1"/>
  <c r="AV48" i="15"/>
  <c r="AV13" i="15" s="1"/>
  <c r="AW48" i="15"/>
  <c r="AW13" i="15" s="1"/>
  <c r="AX48" i="15"/>
  <c r="AX13" i="15" s="1"/>
  <c r="AY48" i="15"/>
  <c r="AY13" i="15" s="1"/>
  <c r="AZ48" i="15"/>
  <c r="AZ13" i="15" s="1"/>
  <c r="BA48" i="15"/>
  <c r="BA13" i="15" s="1"/>
  <c r="BB48" i="15"/>
  <c r="BB13" i="15" s="1"/>
  <c r="BN48" i="15"/>
  <c r="BN13" i="15" s="1"/>
  <c r="BO48" i="15"/>
  <c r="BO13" i="15" s="1"/>
  <c r="BP48" i="15"/>
  <c r="BP13" i="15" s="1"/>
  <c r="BQ48" i="15"/>
  <c r="BQ13" i="15" s="1"/>
  <c r="BR48" i="15"/>
  <c r="BR13" i="15" s="1"/>
  <c r="CD48" i="15"/>
  <c r="CD13" i="15" s="1"/>
  <c r="CE48" i="15"/>
  <c r="CE13" i="15" s="1"/>
  <c r="CF48" i="15"/>
  <c r="CF13" i="15" s="1"/>
  <c r="CG48" i="15"/>
  <c r="CG13" i="15" s="1"/>
  <c r="CH48" i="15"/>
  <c r="CH13" i="15" s="1"/>
  <c r="CI48" i="15"/>
  <c r="CI13" i="15" s="1"/>
  <c r="CJ48" i="15"/>
  <c r="CJ13" i="15" s="1"/>
  <c r="CK48" i="15"/>
  <c r="CK13" i="15" s="1"/>
  <c r="CL48" i="15"/>
  <c r="CL13" i="15" s="1"/>
  <c r="CM48" i="15"/>
  <c r="CM13" i="15" s="1"/>
  <c r="CN48" i="15"/>
  <c r="CN13" i="15" s="1"/>
  <c r="CO48" i="15"/>
  <c r="CO13" i="15" s="1"/>
  <c r="DA48" i="15"/>
  <c r="DA13" i="15" s="1"/>
  <c r="DB48" i="15"/>
  <c r="DB13" i="15" s="1"/>
  <c r="DC48" i="15"/>
  <c r="DC13" i="15" s="1"/>
  <c r="DD48" i="15"/>
  <c r="DD13" i="15" s="1"/>
  <c r="DE48" i="15"/>
  <c r="DE13" i="15" s="1"/>
  <c r="DF48" i="15"/>
  <c r="DF13" i="15" s="1"/>
  <c r="DG48" i="15"/>
  <c r="DG13" i="15" s="1"/>
  <c r="DH48" i="15"/>
  <c r="DH13" i="15" s="1"/>
  <c r="DI48" i="15"/>
  <c r="DI13" i="15" s="1"/>
  <c r="DJ48" i="15"/>
  <c r="DJ13" i="15" s="1"/>
  <c r="DV48" i="15"/>
  <c r="DV13" i="15" s="1"/>
  <c r="DW48" i="15"/>
  <c r="DW13" i="15" s="1"/>
  <c r="DX48" i="15"/>
  <c r="DX13" i="15" s="1"/>
  <c r="DY48" i="15"/>
  <c r="DY13" i="15" s="1"/>
  <c r="DZ48" i="15"/>
  <c r="DZ13" i="15" s="1"/>
  <c r="EA48" i="15"/>
  <c r="EA13" i="15" s="1"/>
  <c r="EB48" i="15"/>
  <c r="EB13" i="15" s="1"/>
  <c r="EC48" i="15"/>
  <c r="EC13" i="15" s="1"/>
  <c r="ED48" i="15"/>
  <c r="ED13" i="15" s="1"/>
  <c r="EE48" i="15"/>
  <c r="EE13" i="15" s="1"/>
  <c r="EF48" i="15"/>
  <c r="EF13" i="15" s="1"/>
  <c r="EG48" i="15"/>
  <c r="EG13" i="15" s="1"/>
  <c r="EH48" i="15"/>
  <c r="EH13" i="15" s="1"/>
  <c r="EI48" i="15"/>
  <c r="EI13" i="15" s="1"/>
  <c r="EJ48" i="15"/>
  <c r="EJ13" i="15" s="1"/>
  <c r="EK48" i="15"/>
  <c r="EK13" i="15" s="1"/>
  <c r="EW48" i="15"/>
  <c r="EW13" i="15" s="1"/>
  <c r="EX48" i="15"/>
  <c r="EX13" i="15" s="1"/>
  <c r="EY48" i="15"/>
  <c r="EY13" i="15" s="1"/>
  <c r="EZ48" i="15"/>
  <c r="EZ13" i="15" s="1"/>
  <c r="FA48" i="15"/>
  <c r="FA13" i="15" s="1"/>
  <c r="FB48" i="15"/>
  <c r="FB13" i="15" s="1"/>
  <c r="FN48" i="15"/>
  <c r="FN13" i="15" s="1"/>
  <c r="FO48" i="15"/>
  <c r="FO13" i="15" s="1"/>
  <c r="FP48" i="15"/>
  <c r="FP13" i="15" s="1"/>
  <c r="FQ48" i="15"/>
  <c r="FQ13" i="15" s="1"/>
  <c r="FR48" i="15"/>
  <c r="FR13" i="15" s="1"/>
  <c r="FS48" i="15"/>
  <c r="FS13" i="15" s="1"/>
  <c r="FT48" i="15"/>
  <c r="FT13" i="15" s="1"/>
  <c r="FU48" i="15"/>
  <c r="FU13" i="15" s="1"/>
  <c r="FV48" i="15"/>
  <c r="FV13" i="15" s="1"/>
  <c r="FW48" i="15"/>
  <c r="FW13" i="15" s="1"/>
  <c r="FX48" i="15"/>
  <c r="FX13" i="15" s="1"/>
  <c r="GJ48" i="15"/>
  <c r="GJ13" i="15" s="1"/>
  <c r="GK48" i="15"/>
  <c r="GK13" i="15" s="1"/>
  <c r="GL48" i="15"/>
  <c r="GL13" i="15" s="1"/>
  <c r="GM48" i="15"/>
  <c r="GM13" i="15" s="1"/>
  <c r="GN48" i="15"/>
  <c r="GN13" i="15" s="1"/>
  <c r="GO48" i="15"/>
  <c r="GO13" i="15" s="1"/>
  <c r="GP48" i="15"/>
  <c r="GP13" i="15" s="1"/>
  <c r="GQ48" i="15"/>
  <c r="GQ13" i="15" s="1"/>
  <c r="HC48" i="15"/>
  <c r="HC13" i="15" s="1"/>
  <c r="HD48" i="15"/>
  <c r="HD13" i="15" s="1"/>
  <c r="HE48" i="15"/>
  <c r="HE13" i="15" s="1"/>
  <c r="HF48" i="15"/>
  <c r="HF13" i="15" s="1"/>
  <c r="HG48" i="15"/>
  <c r="HG13" i="15" s="1"/>
  <c r="HH48" i="15"/>
  <c r="HH13" i="15" s="1"/>
  <c r="HT48" i="15"/>
  <c r="HT13" i="15" s="1"/>
  <c r="HU48" i="15"/>
  <c r="HU13" i="15" s="1"/>
  <c r="HV48" i="15"/>
  <c r="HV13" i="15" s="1"/>
  <c r="HW48" i="15"/>
  <c r="HW13" i="15" s="1"/>
  <c r="HX48" i="15"/>
  <c r="HX13" i="15" s="1"/>
  <c r="HY48" i="15"/>
  <c r="HY13" i="15" s="1"/>
  <c r="HZ48" i="15"/>
  <c r="HZ13" i="15" s="1"/>
  <c r="IA48" i="15"/>
  <c r="IA13" i="15" s="1"/>
  <c r="IB48" i="15"/>
  <c r="IB13" i="15" s="1"/>
  <c r="IC48" i="15"/>
  <c r="IC13" i="15" s="1"/>
  <c r="ID48" i="15"/>
  <c r="ID13" i="15" s="1"/>
  <c r="IE48" i="15"/>
  <c r="IE13" i="15" s="1"/>
  <c r="IQ48" i="15"/>
  <c r="IQ13" i="15" s="1"/>
  <c r="IR48" i="15"/>
  <c r="IR13" i="15" s="1"/>
  <c r="IS48" i="15"/>
  <c r="IS13" i="15" s="1"/>
  <c r="IT48" i="15"/>
  <c r="IT13" i="15" s="1"/>
  <c r="IU48" i="15"/>
  <c r="IU13" i="15" s="1"/>
  <c r="IV48" i="15"/>
  <c r="IV13" i="15" s="1"/>
  <c r="IW48" i="15"/>
  <c r="IW13" i="15" s="1"/>
  <c r="IX48" i="15"/>
  <c r="IX13" i="15" s="1"/>
  <c r="IY48" i="15"/>
  <c r="IY13" i="15" s="1"/>
  <c r="IZ48" i="15"/>
  <c r="IZ13" i="15" s="1"/>
  <c r="JA48" i="15"/>
  <c r="JA13" i="15" s="1"/>
  <c r="JB48" i="15"/>
  <c r="JB13" i="15" s="1"/>
  <c r="JC48" i="15"/>
  <c r="JC13" i="15" s="1"/>
  <c r="JD48" i="15"/>
  <c r="JD13" i="15" s="1"/>
  <c r="JE48" i="15"/>
  <c r="JE13" i="15" s="1"/>
  <c r="JF48" i="15"/>
  <c r="JF13" i="15" s="1"/>
  <c r="JG48" i="15"/>
  <c r="JG13" i="15" s="1"/>
  <c r="JH48" i="15"/>
  <c r="JH13" i="15" s="1"/>
  <c r="JT48" i="15"/>
  <c r="JT13" i="15" s="1"/>
  <c r="JU48" i="15"/>
  <c r="JU13" i="15" s="1"/>
  <c r="JV48" i="15"/>
  <c r="JV13" i="15" s="1"/>
  <c r="JW48" i="15"/>
  <c r="JW13" i="15" s="1"/>
  <c r="JX48" i="15"/>
  <c r="JX13" i="15" s="1"/>
  <c r="JY48" i="15"/>
  <c r="JY13" i="15" s="1"/>
  <c r="JZ48" i="15"/>
  <c r="JZ13" i="15" s="1"/>
  <c r="KA48" i="15"/>
  <c r="KA13" i="15" s="1"/>
  <c r="KB48" i="15"/>
  <c r="KB13" i="15" s="1"/>
  <c r="KC48" i="15"/>
  <c r="KC13" i="15" s="1"/>
  <c r="KL48" i="15"/>
  <c r="KL13" i="15" s="1"/>
  <c r="KM48" i="15"/>
  <c r="KM13" i="15" s="1"/>
  <c r="KN48" i="15"/>
  <c r="KN13" i="15" s="1"/>
  <c r="KO48" i="15"/>
  <c r="KO13" i="15" s="1"/>
  <c r="KP48" i="15"/>
  <c r="KP13" i="15" s="1"/>
  <c r="KQ48" i="15"/>
  <c r="KQ13" i="15" s="1"/>
  <c r="KR48" i="15"/>
  <c r="KR13" i="15" s="1"/>
  <c r="LA48" i="15"/>
  <c r="LA13" i="15" s="1"/>
  <c r="LB48" i="15"/>
  <c r="LB13" i="15" s="1"/>
  <c r="KM171" i="15"/>
  <c r="LD171" i="15"/>
  <c r="LJ171" i="15"/>
  <c r="LZ171" i="15"/>
  <c r="MC171" i="15"/>
  <c r="MG171" i="15"/>
  <c r="NF171" i="15"/>
  <c r="OH171" i="15"/>
  <c r="PB171" i="15"/>
  <c r="PG171" i="15"/>
  <c r="PI171" i="15"/>
  <c r="PX171" i="15"/>
  <c r="W172" i="15"/>
  <c r="AA172" i="15"/>
  <c r="AS172" i="15"/>
  <c r="BO172" i="15"/>
  <c r="CE172" i="15"/>
  <c r="CI172" i="15"/>
  <c r="CK172" i="15"/>
  <c r="DF172" i="15"/>
  <c r="DX172" i="15"/>
  <c r="EX172" i="15"/>
  <c r="FQ172" i="15"/>
  <c r="FS172" i="15"/>
  <c r="FW172" i="15"/>
  <c r="GM172" i="15"/>
  <c r="HF172" i="15"/>
  <c r="HU172" i="15"/>
  <c r="IC172" i="15"/>
  <c r="IR172" i="15"/>
  <c r="IV172" i="15"/>
  <c r="JE172" i="15"/>
  <c r="JU172" i="15"/>
  <c r="KB172" i="15"/>
  <c r="KL172" i="15"/>
  <c r="KN172" i="15"/>
  <c r="KR172" i="15"/>
  <c r="LC172" i="15"/>
  <c r="LE172" i="15"/>
  <c r="LG172" i="15"/>
  <c r="MA172" i="15"/>
  <c r="MG172" i="15"/>
  <c r="MJ172" i="15"/>
  <c r="MM172" i="15"/>
  <c r="NA172" i="15"/>
  <c r="NJ172" i="15"/>
  <c r="NN172" i="15"/>
  <c r="PB172" i="15"/>
  <c r="PE172" i="15"/>
  <c r="PH172" i="15"/>
  <c r="PI172" i="15"/>
  <c r="T173" i="15"/>
  <c r="AA173" i="15"/>
  <c r="AS173" i="15"/>
  <c r="CL173" i="15"/>
  <c r="CO173" i="15"/>
  <c r="DV173" i="15"/>
  <c r="DY173" i="15"/>
  <c r="EE173" i="15"/>
  <c r="EG173" i="15"/>
  <c r="EK173" i="15"/>
  <c r="EX173" i="15"/>
  <c r="EZ173" i="15"/>
  <c r="FU173" i="15"/>
  <c r="FX173" i="15"/>
  <c r="GO173" i="15"/>
  <c r="HV173" i="15"/>
  <c r="HY173" i="15"/>
  <c r="IB173" i="15"/>
  <c r="IW173" i="15"/>
  <c r="IY173" i="15"/>
  <c r="JU173" i="15"/>
  <c r="KB173" i="15"/>
  <c r="KM173" i="15"/>
  <c r="KN173" i="15"/>
  <c r="KR173" i="15"/>
  <c r="LD173" i="15"/>
  <c r="LH173" i="15"/>
  <c r="LW173" i="15"/>
  <c r="MA173" i="15"/>
  <c r="NK173" i="15"/>
  <c r="NP173" i="15"/>
  <c r="OK173" i="15"/>
  <c r="PB173" i="15"/>
  <c r="PD173" i="15"/>
  <c r="PJ173" i="15"/>
  <c r="J174" i="15"/>
  <c r="U174" i="15"/>
  <c r="Z174" i="15"/>
  <c r="AB174" i="15"/>
  <c r="AX174" i="15"/>
  <c r="BB174" i="15"/>
  <c r="CE174" i="15"/>
  <c r="CJ174" i="15"/>
  <c r="CM174" i="15"/>
  <c r="DB174" i="15"/>
  <c r="DE174" i="15"/>
  <c r="DG174" i="15"/>
  <c r="DV174" i="15"/>
  <c r="EJ174" i="15"/>
  <c r="FS174" i="15"/>
  <c r="FX174" i="15"/>
  <c r="GP174" i="15"/>
  <c r="HD174" i="15"/>
  <c r="HU174" i="15"/>
  <c r="IE174" i="15"/>
  <c r="IV174" i="15"/>
  <c r="JD174" i="15"/>
  <c r="JW174" i="15"/>
  <c r="JY174" i="15"/>
  <c r="KC174" i="15"/>
  <c r="KP174" i="15"/>
  <c r="LC174" i="15"/>
  <c r="LG174" i="15"/>
  <c r="LI174" i="15"/>
  <c r="LX174" i="15"/>
  <c r="MC174" i="15"/>
  <c r="MO174" i="15"/>
  <c r="NB174" i="15"/>
  <c r="NF174" i="15"/>
  <c r="NH174" i="15"/>
  <c r="NK174" i="15"/>
  <c r="OM174" i="15"/>
  <c r="OO174" i="15"/>
  <c r="PD174" i="15"/>
  <c r="PK174" i="15"/>
  <c r="PY174" i="15"/>
  <c r="U175" i="15"/>
  <c r="AM175" i="15"/>
  <c r="AS175" i="15"/>
  <c r="AU175" i="15"/>
  <c r="AY175" i="15"/>
  <c r="BP175" i="15"/>
  <c r="CG175" i="15"/>
  <c r="CN175" i="15"/>
  <c r="DC175" i="15"/>
  <c r="DF175" i="15"/>
  <c r="DH175" i="15"/>
  <c r="DJ175" i="15"/>
  <c r="EI175" i="15"/>
  <c r="FA175" i="15"/>
  <c r="FO175" i="15"/>
  <c r="FT175" i="15"/>
  <c r="FX175" i="15"/>
  <c r="HG175" i="15"/>
  <c r="HX175" i="15"/>
  <c r="HZ175" i="15"/>
  <c r="IB175" i="15"/>
  <c r="IY175" i="15"/>
  <c r="JX175" i="15"/>
  <c r="KP175" i="15"/>
  <c r="LC175" i="15"/>
  <c r="LH175" i="15"/>
  <c r="LY175" i="15"/>
  <c r="MA175" i="15"/>
  <c r="MF175" i="15"/>
  <c r="MG175" i="15"/>
  <c r="MI175" i="15"/>
  <c r="NB175" i="15"/>
  <c r="NH175" i="15"/>
  <c r="NK175" i="15"/>
  <c r="OH175" i="15"/>
  <c r="OK175" i="15"/>
  <c r="PD175" i="15"/>
  <c r="PF175" i="15"/>
  <c r="PK175" i="15"/>
  <c r="K176" i="15"/>
  <c r="X176" i="15"/>
  <c r="AO176" i="15"/>
  <c r="AX176" i="15"/>
  <c r="BN176" i="15"/>
  <c r="BQ176" i="15"/>
  <c r="CD176" i="15"/>
  <c r="CH176" i="15"/>
  <c r="DB176" i="15"/>
  <c r="DF176" i="15"/>
  <c r="EE176" i="15"/>
  <c r="FA176" i="15"/>
  <c r="FV176" i="15"/>
  <c r="GK176" i="15"/>
  <c r="GM176" i="15"/>
  <c r="HD176" i="15"/>
  <c r="HG176" i="15"/>
  <c r="HV176" i="15"/>
  <c r="HY176" i="15"/>
  <c r="IC176" i="15"/>
  <c r="IS176" i="15"/>
  <c r="IV176" i="15"/>
  <c r="JH176" i="15"/>
  <c r="KA176" i="15"/>
  <c r="LB176" i="15"/>
  <c r="LD176" i="15"/>
  <c r="LG176" i="15"/>
  <c r="LK176" i="15"/>
  <c r="LY176" i="15"/>
  <c r="ME176" i="15"/>
  <c r="MI176" i="15"/>
  <c r="MK176" i="15"/>
  <c r="NE176" i="15"/>
  <c r="NI176" i="15"/>
  <c r="NM176" i="15"/>
  <c r="ON176" i="15"/>
  <c r="PF176" i="15"/>
  <c r="PI176" i="15"/>
  <c r="Z178" i="15"/>
  <c r="Z179" i="15" s="1"/>
  <c r="AC178" i="15"/>
  <c r="AC179" i="15" s="1"/>
  <c r="BO178" i="15"/>
  <c r="BO179" i="15" s="1"/>
  <c r="CE178" i="15"/>
  <c r="CE179" i="15" s="1"/>
  <c r="CJ178" i="15"/>
  <c r="CJ179" i="15" s="1"/>
  <c r="CN178" i="15"/>
  <c r="CN179" i="15" s="1"/>
  <c r="DA178" i="15"/>
  <c r="DA179" i="15" s="1"/>
  <c r="DH178" i="15"/>
  <c r="DH179" i="15" s="1"/>
  <c r="DZ178" i="15"/>
  <c r="DZ179" i="15" s="1"/>
  <c r="EF178" i="15"/>
  <c r="EF179" i="15" s="1"/>
  <c r="EX178" i="15"/>
  <c r="EX179" i="15" s="1"/>
  <c r="EY178" i="15"/>
  <c r="EY179" i="15" s="1"/>
  <c r="FN178" i="15"/>
  <c r="FN179" i="15" s="1"/>
  <c r="FQ178" i="15"/>
  <c r="FQ179" i="15" s="1"/>
  <c r="GM178" i="15"/>
  <c r="GM179" i="15" s="1"/>
  <c r="GP178" i="15"/>
  <c r="GP179" i="15" s="1"/>
  <c r="HT178" i="15"/>
  <c r="HT179" i="15" s="1"/>
  <c r="HZ178" i="15"/>
  <c r="HZ179" i="15" s="1"/>
  <c r="JU178" i="15"/>
  <c r="JU179" i="15" s="1"/>
  <c r="JX178" i="15"/>
  <c r="JX179" i="15" s="1"/>
  <c r="KL178" i="15"/>
  <c r="KL179" i="15" s="1"/>
  <c r="KN178" i="15"/>
  <c r="KN179" i="15" s="1"/>
  <c r="KO178" i="15"/>
  <c r="KO179" i="15" s="1"/>
  <c r="KR178" i="15"/>
  <c r="KR179" i="15" s="1"/>
  <c r="LI178" i="15"/>
  <c r="LI179" i="15" s="1"/>
  <c r="LX178" i="15"/>
  <c r="LX179" i="15" s="1"/>
  <c r="MD178" i="15"/>
  <c r="MD179" i="15" s="1"/>
  <c r="MF178" i="15"/>
  <c r="MF179" i="15" s="1"/>
  <c r="MK178" i="15"/>
  <c r="MK179" i="15" s="1"/>
  <c r="MO178" i="15"/>
  <c r="MO179" i="15" s="1"/>
  <c r="OK178" i="15"/>
  <c r="OK179" i="15" s="1"/>
  <c r="PA178" i="15"/>
  <c r="PA179" i="15" s="1"/>
  <c r="PZ178" i="15"/>
  <c r="PZ179" i="15" s="1"/>
  <c r="J181" i="15"/>
  <c r="J189" i="15" s="1"/>
  <c r="U181" i="15"/>
  <c r="U189" i="15" s="1"/>
  <c r="Y181" i="15"/>
  <c r="Y189" i="15" s="1"/>
  <c r="AD181" i="15"/>
  <c r="AD189" i="15" s="1"/>
  <c r="AP181" i="15"/>
  <c r="AP189" i="15" s="1"/>
  <c r="AY181" i="15"/>
  <c r="AY189" i="15" s="1"/>
  <c r="BB181" i="15"/>
  <c r="BB189" i="15" s="1"/>
  <c r="BQ181" i="15"/>
  <c r="BQ189" i="15" s="1"/>
  <c r="CF181" i="15"/>
  <c r="CF189" i="15" s="1"/>
  <c r="CN181" i="15"/>
  <c r="CN189" i="15" s="1"/>
  <c r="DB181" i="15"/>
  <c r="DB189" i="15" s="1"/>
  <c r="DE181" i="15"/>
  <c r="DE189" i="15" s="1"/>
  <c r="DG181" i="15"/>
  <c r="DG189" i="15" s="1"/>
  <c r="DY181" i="15"/>
  <c r="DY189" i="15" s="1"/>
  <c r="EJ181" i="15"/>
  <c r="EJ189" i="15" s="1"/>
  <c r="EZ181" i="15"/>
  <c r="EZ189" i="15" s="1"/>
  <c r="FQ181" i="15"/>
  <c r="FQ189" i="15" s="1"/>
  <c r="FT181" i="15"/>
  <c r="FT189" i="15" s="1"/>
  <c r="HD181" i="15"/>
  <c r="HD189" i="15" s="1"/>
  <c r="HT181" i="15"/>
  <c r="HT189" i="15" s="1"/>
  <c r="HZ181" i="15"/>
  <c r="HZ189" i="15" s="1"/>
  <c r="IU181" i="15"/>
  <c r="IU189" i="15" s="1"/>
  <c r="JW181" i="15"/>
  <c r="JW189" i="15" s="1"/>
  <c r="JY181" i="15"/>
  <c r="JY189" i="15" s="1"/>
  <c r="KM181" i="15"/>
  <c r="KM189" i="15" s="1"/>
  <c r="LB181" i="15"/>
  <c r="LB189" i="15" s="1"/>
  <c r="LJ181" i="15"/>
  <c r="LJ189" i="15" s="1"/>
  <c r="LY181" i="15"/>
  <c r="LY189" i="15" s="1"/>
  <c r="MF181" i="15"/>
  <c r="MF189" i="15" s="1"/>
  <c r="MJ181" i="15"/>
  <c r="MJ189" i="15" s="1"/>
  <c r="NF181" i="15"/>
  <c r="NF189" i="15" s="1"/>
  <c r="NH181" i="15"/>
  <c r="NH189" i="15" s="1"/>
  <c r="NM181" i="15"/>
  <c r="NM189" i="15" s="1"/>
  <c r="OK181" i="15"/>
  <c r="OK189" i="15" s="1"/>
  <c r="PE181" i="15"/>
  <c r="PE189" i="15" s="1"/>
  <c r="PK181" i="15"/>
  <c r="PK189" i="15" s="1"/>
  <c r="U183" i="15"/>
  <c r="W183" i="15"/>
  <c r="AA183" i="15"/>
  <c r="AT183" i="15"/>
  <c r="BA183" i="15"/>
  <c r="BQ183" i="15"/>
  <c r="CJ183" i="15"/>
  <c r="CN183" i="15"/>
  <c r="DA183" i="15"/>
  <c r="DH183" i="15"/>
  <c r="DJ183" i="15"/>
  <c r="DW183" i="15"/>
  <c r="DY183" i="15"/>
  <c r="FB183" i="15"/>
  <c r="FO183" i="15"/>
  <c r="FQ183" i="15"/>
  <c r="FV183" i="15"/>
  <c r="HF183" i="15"/>
  <c r="IC183" i="15"/>
  <c r="IW183" i="15"/>
  <c r="JA183" i="15"/>
  <c r="JD183" i="15"/>
  <c r="JT183" i="15"/>
  <c r="JX183" i="15"/>
  <c r="KM183" i="15"/>
  <c r="LD183" i="15"/>
  <c r="LJ183" i="15"/>
  <c r="LK183" i="15"/>
  <c r="LY183" i="15"/>
  <c r="ME183" i="15"/>
  <c r="NF183" i="15"/>
  <c r="NH183" i="15"/>
  <c r="NJ183" i="15"/>
  <c r="NN183" i="15"/>
  <c r="OK183" i="15"/>
  <c r="PC183" i="15"/>
  <c r="PZ183" i="15"/>
  <c r="V186" i="15"/>
  <c r="AO186" i="15"/>
  <c r="AQ186" i="15"/>
  <c r="AV186" i="15"/>
  <c r="BO186" i="15"/>
  <c r="CI186" i="15"/>
  <c r="DW186" i="15"/>
  <c r="DZ186" i="15"/>
  <c r="ED186" i="15"/>
  <c r="EJ186" i="15"/>
  <c r="FA186" i="15"/>
  <c r="FO186" i="15"/>
  <c r="FT186" i="15"/>
  <c r="FW186" i="15"/>
  <c r="GJ186" i="15"/>
  <c r="GO186" i="15"/>
  <c r="GQ186" i="15"/>
  <c r="HE186" i="15"/>
  <c r="HT186" i="15"/>
  <c r="IC186" i="15"/>
  <c r="IV186" i="15"/>
  <c r="JA186" i="15"/>
  <c r="JC186" i="15"/>
  <c r="JV186" i="15"/>
  <c r="KN186" i="15"/>
  <c r="KQ186" i="15"/>
  <c r="LB186" i="15"/>
  <c r="MD186" i="15"/>
  <c r="MH186" i="15"/>
  <c r="ML186" i="15"/>
  <c r="MN186" i="15"/>
  <c r="NP186" i="15"/>
  <c r="OK186" i="15"/>
  <c r="OO186" i="15"/>
  <c r="PF186" i="15"/>
  <c r="PX186" i="15"/>
  <c r="J187" i="15"/>
  <c r="U187" i="15"/>
  <c r="X187" i="15"/>
  <c r="AD187" i="15"/>
  <c r="HF187" i="15"/>
  <c r="IC187" i="15"/>
  <c r="IR187" i="15"/>
  <c r="JH187" i="15"/>
  <c r="JZ187" i="15"/>
  <c r="KM187" i="15"/>
  <c r="LD187" i="15"/>
  <c r="MD187" i="15"/>
  <c r="MF187" i="15"/>
  <c r="NA187" i="15"/>
  <c r="NL187" i="15"/>
  <c r="NN187" i="15"/>
  <c r="PD187" i="15"/>
  <c r="PH187" i="15"/>
  <c r="PJ187" i="15"/>
  <c r="PX187" i="15"/>
  <c r="PZ187" i="15"/>
  <c r="U188" i="15"/>
  <c r="X188" i="15"/>
  <c r="AQ188" i="15"/>
  <c r="AX188" i="15"/>
  <c r="BA188" i="15"/>
  <c r="CJ188" i="15"/>
  <c r="EE188" i="15"/>
  <c r="EW188" i="15"/>
  <c r="FA188" i="15"/>
  <c r="FO188" i="15"/>
  <c r="FW188" i="15"/>
  <c r="GQ188" i="15"/>
  <c r="HW188" i="15"/>
  <c r="HZ188" i="15"/>
  <c r="IT188" i="15"/>
  <c r="IW188" i="15"/>
  <c r="JE188" i="15"/>
  <c r="JV188" i="15"/>
  <c r="LY188" i="15"/>
  <c r="MG188" i="15"/>
  <c r="MJ188" i="15"/>
  <c r="NA188" i="15"/>
  <c r="NE188" i="15"/>
  <c r="OI188" i="15"/>
  <c r="OM188" i="15"/>
  <c r="OO188" i="15"/>
  <c r="PD188" i="15"/>
  <c r="PX188" i="15"/>
  <c r="G90" i="10"/>
  <c r="G94" i="10" s="1"/>
  <c r="O90" i="10"/>
  <c r="O94" i="10" s="1"/>
  <c r="W90" i="10"/>
  <c r="W94" i="10" s="1"/>
  <c r="AH90" i="10"/>
  <c r="AH94" i="10" s="1"/>
  <c r="AQ90" i="10"/>
  <c r="AQ94" i="10" s="1"/>
  <c r="AW90" i="10"/>
  <c r="AW94" i="10" s="1"/>
  <c r="BB90" i="10"/>
  <c r="BB94" i="10" s="1"/>
  <c r="BJ90" i="10"/>
  <c r="BJ94" i="10" s="1"/>
  <c r="BT90" i="10"/>
  <c r="BT94" i="10" s="1"/>
  <c r="CC90" i="10"/>
  <c r="CC94" i="10" s="1"/>
  <c r="CH90" i="10"/>
  <c r="CH94" i="10" s="1"/>
  <c r="CK90" i="10"/>
  <c r="CK94" i="10" s="1"/>
  <c r="CP90" i="10"/>
  <c r="CP94" i="10" s="1"/>
  <c r="CU90" i="10"/>
  <c r="CU94" i="10" s="1"/>
  <c r="DB90" i="10"/>
  <c r="DB94" i="10" s="1"/>
  <c r="DE90" i="10"/>
  <c r="DE94" i="10" s="1"/>
  <c r="DG90" i="10"/>
  <c r="DG94" i="10" s="1"/>
  <c r="DP90" i="10"/>
  <c r="DP94" i="10" s="1"/>
  <c r="EL90" i="10"/>
  <c r="EL94" i="10" s="1"/>
  <c r="FE90" i="10"/>
  <c r="FE94" i="10" s="1"/>
  <c r="FG90" i="10"/>
  <c r="FG94" i="10" s="1"/>
  <c r="FJ90" i="10"/>
  <c r="FJ94" i="10" s="1"/>
  <c r="FO90" i="10"/>
  <c r="FO94" i="10" s="1"/>
  <c r="FT90" i="10"/>
  <c r="FT94" i="10" s="1"/>
  <c r="GG90" i="10"/>
  <c r="GG94" i="10" s="1"/>
  <c r="GM90" i="10"/>
  <c r="GM94" i="10" s="1"/>
  <c r="M92" i="10"/>
  <c r="P92" i="10"/>
  <c r="V92" i="10"/>
  <c r="AF92" i="10"/>
  <c r="AN92" i="10"/>
  <c r="AS92" i="10"/>
  <c r="AY92" i="10"/>
  <c r="BE92" i="10"/>
  <c r="BJ92" i="10"/>
  <c r="BN92" i="10"/>
  <c r="CF92" i="10"/>
  <c r="CL92" i="10"/>
  <c r="CW92" i="10"/>
  <c r="DB92" i="10"/>
  <c r="EF92" i="10"/>
  <c r="EW92" i="10"/>
  <c r="GM92" i="10"/>
  <c r="J96" i="10"/>
  <c r="J10" i="10" s="1"/>
  <c r="U96" i="10"/>
  <c r="U10" i="10" s="1"/>
  <c r="AD96" i="10"/>
  <c r="AD10" i="10" s="1"/>
  <c r="AG96" i="10"/>
  <c r="AG10" i="10" s="1"/>
  <c r="AI96" i="10"/>
  <c r="AI10" i="10" s="1"/>
  <c r="AM96" i="10"/>
  <c r="AM10" i="10" s="1"/>
  <c r="AW96" i="10"/>
  <c r="AW10" i="10" s="1"/>
  <c r="BE96" i="10"/>
  <c r="BE10" i="10" s="1"/>
  <c r="BL96" i="10"/>
  <c r="BL10" i="10" s="1"/>
  <c r="BV96" i="10"/>
  <c r="BV10" i="10" s="1"/>
  <c r="CA96" i="10"/>
  <c r="CA10" i="10" s="1"/>
  <c r="CD96" i="10"/>
  <c r="CD10" i="10" s="1"/>
  <c r="CV96" i="10"/>
  <c r="CV10" i="10" s="1"/>
  <c r="DB96" i="10"/>
  <c r="DB10" i="10" s="1"/>
  <c r="DO96" i="10"/>
  <c r="DO10" i="10" s="1"/>
  <c r="DM3" i="10" s="1"/>
  <c r="EB96" i="10"/>
  <c r="EF96" i="10"/>
  <c r="EN96" i="10"/>
  <c r="FR96" i="10"/>
  <c r="FR10" i="10" s="1"/>
  <c r="FX96" i="10"/>
  <c r="FX10" i="10" s="1"/>
  <c r="GR29" i="10" s="1"/>
  <c r="GD96" i="10"/>
  <c r="GD10" i="10" s="1"/>
  <c r="GJ96" i="10"/>
  <c r="GJ10" i="10" s="1"/>
  <c r="AI97" i="10"/>
  <c r="AM97" i="10"/>
  <c r="AY97" i="10"/>
  <c r="BT97" i="10"/>
  <c r="CB97" i="10"/>
  <c r="DE97" i="10"/>
  <c r="DO97" i="10"/>
  <c r="EG97" i="10"/>
  <c r="FO97" i="10"/>
  <c r="FW97" i="10"/>
  <c r="FZ97" i="10"/>
  <c r="GF97" i="10"/>
  <c r="GN97" i="10"/>
  <c r="LC48" i="15"/>
  <c r="LC13" i="15" s="1"/>
  <c r="LD48" i="15"/>
  <c r="LD13" i="15" s="1"/>
  <c r="LE48" i="15"/>
  <c r="LE13" i="15" s="1"/>
  <c r="LF48" i="15"/>
  <c r="LF13" i="15" s="1"/>
  <c r="LG48" i="15"/>
  <c r="LG13" i="15" s="1"/>
  <c r="LH48" i="15"/>
  <c r="LH13" i="15" s="1"/>
  <c r="LI48" i="15"/>
  <c r="LI13" i="15" s="1"/>
  <c r="LJ48" i="15"/>
  <c r="LJ13" i="15" s="1"/>
  <c r="LK48" i="15"/>
  <c r="LK13" i="15" s="1"/>
  <c r="LW48" i="15"/>
  <c r="LW13" i="15" s="1"/>
  <c r="LX48" i="15"/>
  <c r="LX13" i="15" s="1"/>
  <c r="LY48" i="15"/>
  <c r="LY13" i="15" s="1"/>
  <c r="LZ48" i="15"/>
  <c r="LZ13" i="15" s="1"/>
  <c r="MA48" i="15"/>
  <c r="MA13" i="15" s="1"/>
  <c r="MB48" i="15"/>
  <c r="MB13" i="15" s="1"/>
  <c r="MC48" i="15"/>
  <c r="MC13" i="15" s="1"/>
  <c r="MD48" i="15"/>
  <c r="MD13" i="15" s="1"/>
  <c r="ME48" i="15"/>
  <c r="ME13" i="15" s="1"/>
  <c r="MF48" i="15"/>
  <c r="MF13" i="15" s="1"/>
  <c r="MG48" i="15"/>
  <c r="MG13" i="15" s="1"/>
  <c r="MH48" i="15"/>
  <c r="MH13" i="15" s="1"/>
  <c r="MI48" i="15"/>
  <c r="MI13" i="15" s="1"/>
  <c r="MJ48" i="15"/>
  <c r="MJ13" i="15" s="1"/>
  <c r="MK48" i="15"/>
  <c r="MK13" i="15" s="1"/>
  <c r="ML48" i="15"/>
  <c r="ML13" i="15" s="1"/>
  <c r="MM48" i="15"/>
  <c r="MM13" i="15" s="1"/>
  <c r="MN48" i="15"/>
  <c r="MN13" i="15" s="1"/>
  <c r="MO48" i="15"/>
  <c r="MO13" i="15" s="1"/>
  <c r="NA48" i="15"/>
  <c r="NA13" i="15" s="1"/>
  <c r="NB48" i="15"/>
  <c r="NB13" i="15" s="1"/>
  <c r="NC48" i="15"/>
  <c r="NC13" i="15" s="1"/>
  <c r="ND48" i="15"/>
  <c r="ND13" i="15" s="1"/>
  <c r="NE48" i="15"/>
  <c r="NE13" i="15" s="1"/>
  <c r="NF48" i="15"/>
  <c r="NF13" i="15" s="1"/>
  <c r="NG48" i="15"/>
  <c r="NG13" i="15" s="1"/>
  <c r="NH48" i="15"/>
  <c r="NH13" i="15" s="1"/>
  <c r="NI48" i="15"/>
  <c r="NI13" i="15" s="1"/>
  <c r="NJ48" i="15"/>
  <c r="NJ13" i="15" s="1"/>
  <c r="NK48" i="15"/>
  <c r="NK13" i="15" s="1"/>
  <c r="NL48" i="15"/>
  <c r="NL13" i="15" s="1"/>
  <c r="NM48" i="15"/>
  <c r="NM13" i="15" s="1"/>
  <c r="NN48" i="15"/>
  <c r="NN13" i="15" s="1"/>
  <c r="NO48" i="15"/>
  <c r="NO13" i="15" s="1"/>
  <c r="NP48" i="15"/>
  <c r="NP13" i="15" s="1"/>
  <c r="OH48" i="15"/>
  <c r="OH13" i="15" s="1"/>
  <c r="OI48" i="15"/>
  <c r="OI13" i="15" s="1"/>
  <c r="OJ48" i="15"/>
  <c r="OJ13" i="15" s="1"/>
  <c r="OK48" i="15"/>
  <c r="OK13" i="15" s="1"/>
  <c r="OL48" i="15"/>
  <c r="OL13" i="15" s="1"/>
  <c r="OM48" i="15"/>
  <c r="OM13" i="15" s="1"/>
  <c r="ON48" i="15"/>
  <c r="ON13" i="15" s="1"/>
  <c r="OO48" i="15"/>
  <c r="OO13" i="15" s="1"/>
  <c r="PA48" i="15"/>
  <c r="PA13" i="15" s="1"/>
  <c r="PB48" i="15"/>
  <c r="PB13" i="15" s="1"/>
  <c r="PC48" i="15"/>
  <c r="PC13" i="15" s="1"/>
  <c r="PD48" i="15"/>
  <c r="PD13" i="15" s="1"/>
  <c r="PE48" i="15"/>
  <c r="PE13" i="15" s="1"/>
  <c r="PF48" i="15"/>
  <c r="PF13" i="15" s="1"/>
  <c r="PG48" i="15"/>
  <c r="PG13" i="15" s="1"/>
  <c r="PH48" i="15"/>
  <c r="PH13" i="15" s="1"/>
  <c r="PI48" i="15"/>
  <c r="PI13" i="15" s="1"/>
  <c r="PJ48" i="15"/>
  <c r="PJ13" i="15" s="1"/>
  <c r="PK48" i="15"/>
  <c r="PK13" i="15" s="1"/>
  <c r="PW48" i="15"/>
  <c r="PW13" i="15" s="1"/>
  <c r="PX48" i="15"/>
  <c r="PX13" i="15" s="1"/>
  <c r="PY48" i="15"/>
  <c r="PY13" i="15" s="1"/>
  <c r="PZ48" i="15"/>
  <c r="PZ13" i="15" s="1"/>
  <c r="J49" i="15"/>
  <c r="K49" i="15"/>
  <c r="T49" i="15"/>
  <c r="U49" i="15"/>
  <c r="V49" i="15"/>
  <c r="W49" i="15"/>
  <c r="X49" i="15"/>
  <c r="Y49" i="15"/>
  <c r="Z49" i="15"/>
  <c r="AA49" i="15"/>
  <c r="AB49" i="15"/>
  <c r="AC49" i="15"/>
  <c r="AD49" i="15"/>
  <c r="AM49" i="15"/>
  <c r="AN49" i="15"/>
  <c r="AO49" i="15"/>
  <c r="AP49" i="15"/>
  <c r="AQ49" i="15"/>
  <c r="AR49" i="15"/>
  <c r="AS49" i="15"/>
  <c r="AT49" i="15"/>
  <c r="AU49" i="15"/>
  <c r="AV49" i="15"/>
  <c r="AW49" i="15"/>
  <c r="AX49" i="15"/>
  <c r="AY49" i="15"/>
  <c r="AZ49" i="15"/>
  <c r="BA49" i="15"/>
  <c r="BB49" i="15"/>
  <c r="BN49" i="15"/>
  <c r="BO49" i="15"/>
  <c r="BP49" i="15"/>
  <c r="BQ49" i="15"/>
  <c r="BR49" i="15"/>
  <c r="CD49" i="15"/>
  <c r="CE49" i="15"/>
  <c r="CF49" i="15"/>
  <c r="CG49" i="15"/>
  <c r="CH49" i="15"/>
  <c r="CI49" i="15"/>
  <c r="CJ49" i="15"/>
  <c r="CK49" i="15"/>
  <c r="CL49" i="15"/>
  <c r="CM49" i="15"/>
  <c r="CN49" i="15"/>
  <c r="CO49" i="15"/>
  <c r="DA49" i="15"/>
  <c r="DB49" i="15"/>
  <c r="DC49" i="15"/>
  <c r="DD49" i="15"/>
  <c r="DE49" i="15"/>
  <c r="DF49" i="15"/>
  <c r="DG49" i="15"/>
  <c r="DH49" i="15"/>
  <c r="DI49" i="15"/>
  <c r="DJ49" i="15"/>
  <c r="DV49" i="15"/>
  <c r="DW49" i="15"/>
  <c r="DX49" i="15"/>
  <c r="DY49" i="15"/>
  <c r="DZ49" i="15"/>
  <c r="EA49" i="15"/>
  <c r="EB49" i="15"/>
  <c r="EC49" i="15"/>
  <c r="ED49" i="15"/>
  <c r="EE49" i="15"/>
  <c r="EF49" i="15"/>
  <c r="EG49" i="15"/>
  <c r="EH49" i="15"/>
  <c r="EI49" i="15"/>
  <c r="EJ49" i="15"/>
  <c r="EK49" i="15"/>
  <c r="EW49" i="15"/>
  <c r="EX49" i="15"/>
  <c r="EY49" i="15"/>
  <c r="EZ49" i="15"/>
  <c r="FA49" i="15"/>
  <c r="FB49" i="15"/>
  <c r="FN49" i="15"/>
  <c r="FO49" i="15"/>
  <c r="FP49" i="15"/>
  <c r="FQ49" i="15"/>
  <c r="FR49" i="15"/>
  <c r="FS49" i="15"/>
  <c r="FT49" i="15"/>
  <c r="FU49" i="15"/>
  <c r="FV49" i="15"/>
  <c r="FW49" i="15"/>
  <c r="FX49" i="15"/>
  <c r="GJ49" i="15"/>
  <c r="GK49" i="15"/>
  <c r="GL49" i="15"/>
  <c r="GM49" i="15"/>
  <c r="GN49" i="15"/>
  <c r="GO49" i="15"/>
  <c r="GP49" i="15"/>
  <c r="GQ49" i="15"/>
  <c r="HC49" i="15"/>
  <c r="HD49" i="15"/>
  <c r="HE49" i="15"/>
  <c r="HF49" i="15"/>
  <c r="HG49" i="15"/>
  <c r="HH49" i="15"/>
  <c r="HT49" i="15"/>
  <c r="HU49" i="15"/>
  <c r="HV49" i="15"/>
  <c r="HW49" i="15"/>
  <c r="HX49" i="15"/>
  <c r="HY49" i="15"/>
  <c r="HZ49" i="15"/>
  <c r="IA49" i="15"/>
  <c r="IB49" i="15"/>
  <c r="IC49" i="15"/>
  <c r="ID49" i="15"/>
  <c r="IE49" i="15"/>
  <c r="IQ49" i="15"/>
  <c r="IR49" i="15"/>
  <c r="IS49" i="15"/>
  <c r="IT49" i="15"/>
  <c r="IU49" i="15"/>
  <c r="IV49" i="15"/>
  <c r="IW49" i="15"/>
  <c r="IX49" i="15"/>
  <c r="IY49" i="15"/>
  <c r="IZ49" i="15"/>
  <c r="JA49" i="15"/>
  <c r="JB49" i="15"/>
  <c r="JC49" i="15"/>
  <c r="JD49" i="15"/>
  <c r="JE49" i="15"/>
  <c r="JF49" i="15"/>
  <c r="JG49" i="15"/>
  <c r="JH49" i="15"/>
  <c r="JT49" i="15"/>
  <c r="JU49" i="15"/>
  <c r="JV49" i="15"/>
  <c r="JW49" i="15"/>
  <c r="JX49" i="15"/>
  <c r="JY49" i="15"/>
  <c r="JZ49" i="15"/>
  <c r="KA49" i="15"/>
  <c r="KB49" i="15"/>
  <c r="KC49" i="15"/>
  <c r="KL49" i="15"/>
  <c r="KM49" i="15"/>
  <c r="KN49" i="15"/>
  <c r="KO49" i="15"/>
  <c r="KP49" i="15"/>
  <c r="KQ49" i="15"/>
  <c r="KR49" i="15"/>
  <c r="LA49" i="15"/>
  <c r="LB49" i="15"/>
  <c r="LC49" i="15"/>
  <c r="LD49" i="15"/>
  <c r="LE49" i="15"/>
  <c r="LF49" i="15"/>
  <c r="LG49" i="15"/>
  <c r="LH49" i="15"/>
  <c r="LI49" i="15"/>
  <c r="LJ49" i="15"/>
  <c r="LK49" i="15"/>
  <c r="LW49" i="15"/>
  <c r="LX49" i="15"/>
  <c r="LY49" i="15"/>
  <c r="LZ49" i="15"/>
  <c r="MA49" i="15"/>
  <c r="MB49" i="15"/>
  <c r="MC49" i="15"/>
  <c r="MD49" i="15"/>
  <c r="ME49" i="15"/>
  <c r="MF49" i="15"/>
  <c r="MG49" i="15"/>
  <c r="MH49" i="15"/>
  <c r="MI49" i="15"/>
  <c r="MJ49" i="15"/>
  <c r="MK49" i="15"/>
  <c r="ML49" i="15"/>
  <c r="MM49" i="15"/>
  <c r="MN49" i="15"/>
  <c r="MO49" i="15"/>
  <c r="NA49" i="15"/>
  <c r="NB49" i="15"/>
  <c r="NC49" i="15"/>
  <c r="ND49" i="15"/>
  <c r="NE49" i="15"/>
  <c r="NF49" i="15"/>
  <c r="NG49" i="15"/>
  <c r="NH49" i="15"/>
  <c r="NI49" i="15"/>
  <c r="NJ49" i="15"/>
  <c r="NK49" i="15"/>
  <c r="NL49" i="15"/>
  <c r="NM49" i="15"/>
  <c r="NN49" i="15"/>
  <c r="NO49" i="15"/>
  <c r="NP49" i="15"/>
  <c r="OH49" i="15"/>
  <c r="OI49" i="15"/>
  <c r="OJ49" i="15"/>
  <c r="OK49" i="15"/>
  <c r="OL49" i="15"/>
  <c r="OM49" i="15"/>
  <c r="ON49" i="15"/>
  <c r="OO49" i="15"/>
  <c r="PA49" i="15"/>
  <c r="PB49" i="15"/>
  <c r="PC49" i="15"/>
  <c r="PD49" i="15"/>
  <c r="PE49" i="15"/>
  <c r="PF49" i="15"/>
  <c r="PG49" i="15"/>
  <c r="PH49" i="15"/>
  <c r="PI49" i="15"/>
  <c r="PJ49" i="15"/>
  <c r="PK49" i="15"/>
  <c r="PW49" i="15"/>
  <c r="PX49" i="15"/>
  <c r="PY49" i="15"/>
  <c r="PZ49" i="15"/>
  <c r="J50" i="15"/>
  <c r="K50" i="15"/>
  <c r="T50" i="15"/>
  <c r="U50" i="15"/>
  <c r="V50" i="15"/>
  <c r="W50" i="15"/>
  <c r="X50" i="15"/>
  <c r="Y50" i="15"/>
  <c r="Z50" i="15"/>
  <c r="AA50" i="15"/>
  <c r="AB50" i="15"/>
  <c r="AC50" i="15"/>
  <c r="AD50" i="15"/>
  <c r="AM50" i="15"/>
  <c r="AN50" i="15"/>
  <c r="AO50" i="15"/>
  <c r="AP50" i="15"/>
  <c r="AQ50" i="15"/>
  <c r="AR50" i="15"/>
  <c r="AS50" i="15"/>
  <c r="AT50" i="15"/>
  <c r="AU50" i="15"/>
  <c r="AV50" i="15"/>
  <c r="AW50" i="15"/>
  <c r="AX50" i="15"/>
  <c r="AY50" i="15"/>
  <c r="AZ50" i="15"/>
  <c r="BA50" i="15"/>
  <c r="BB50" i="15"/>
  <c r="BN50" i="15"/>
  <c r="BO50" i="15"/>
  <c r="BP50" i="15"/>
  <c r="BQ50" i="15"/>
  <c r="BR50" i="15"/>
  <c r="CD50" i="15"/>
  <c r="CE50" i="15"/>
  <c r="CF50" i="15"/>
  <c r="CG50" i="15"/>
  <c r="CH50" i="15"/>
  <c r="CI50" i="15"/>
  <c r="CJ50" i="15"/>
  <c r="CK50" i="15"/>
  <c r="CL50" i="15"/>
  <c r="CM50" i="15"/>
  <c r="CN50" i="15"/>
  <c r="CO50" i="15"/>
  <c r="DA50" i="15"/>
  <c r="DB50" i="15"/>
  <c r="DC50" i="15"/>
  <c r="DD50" i="15"/>
  <c r="DE50" i="15"/>
  <c r="DF50" i="15"/>
  <c r="DG50" i="15"/>
  <c r="DH50" i="15"/>
  <c r="DI50" i="15"/>
  <c r="DJ50" i="15"/>
  <c r="DV50" i="15"/>
  <c r="DW50" i="15"/>
  <c r="DX50" i="15"/>
  <c r="DY50" i="15"/>
  <c r="DZ50" i="15"/>
  <c r="EA50" i="15"/>
  <c r="EB50" i="15"/>
  <c r="EC50" i="15"/>
  <c r="ED50" i="15"/>
  <c r="EE50" i="15"/>
  <c r="EF50" i="15"/>
  <c r="EG50" i="15"/>
  <c r="EH50" i="15"/>
  <c r="EI50" i="15"/>
  <c r="EJ50" i="15"/>
  <c r="EK50" i="15"/>
  <c r="EW50" i="15"/>
  <c r="EX50" i="15"/>
  <c r="EY50" i="15"/>
  <c r="EZ50" i="15"/>
  <c r="FA50" i="15"/>
  <c r="FB50" i="15"/>
  <c r="FN50" i="15"/>
  <c r="FO50" i="15"/>
  <c r="FP50" i="15"/>
  <c r="FQ50" i="15"/>
  <c r="FR50" i="15"/>
  <c r="FS50" i="15"/>
  <c r="FT50" i="15"/>
  <c r="FU50" i="15"/>
  <c r="FV50" i="15"/>
  <c r="FW50" i="15"/>
  <c r="FX50" i="15"/>
  <c r="GJ50" i="15"/>
  <c r="GK50" i="15"/>
  <c r="GL50" i="15"/>
  <c r="GM50" i="15"/>
  <c r="GN50" i="15"/>
  <c r="GO50" i="15"/>
  <c r="GP50" i="15"/>
  <c r="GQ50" i="15"/>
  <c r="HC50" i="15"/>
  <c r="HD50" i="15"/>
  <c r="HE50" i="15"/>
  <c r="HF50" i="15"/>
  <c r="HG50" i="15"/>
  <c r="HH50" i="15"/>
  <c r="HT50" i="15"/>
  <c r="HU50" i="15"/>
  <c r="HV50" i="15"/>
  <c r="HW50" i="15"/>
  <c r="HX50" i="15"/>
  <c r="HY50" i="15"/>
  <c r="HZ50" i="15"/>
  <c r="IA50" i="15"/>
  <c r="IB50" i="15"/>
  <c r="IC50" i="15"/>
  <c r="ID50" i="15"/>
  <c r="IE50" i="15"/>
  <c r="IQ50" i="15"/>
  <c r="IR50" i="15"/>
  <c r="IS50" i="15"/>
  <c r="IT50" i="15"/>
  <c r="IU50" i="15"/>
  <c r="IV50" i="15"/>
  <c r="IW50" i="15"/>
  <c r="IX50" i="15"/>
  <c r="IY50" i="15"/>
  <c r="IZ50" i="15"/>
  <c r="JA50" i="15"/>
  <c r="JB50" i="15"/>
  <c r="JC50" i="15"/>
  <c r="JD50" i="15"/>
  <c r="JE50" i="15"/>
  <c r="JF50" i="15"/>
  <c r="JG50" i="15"/>
  <c r="JH50" i="15"/>
  <c r="JT50" i="15"/>
  <c r="JU50" i="15"/>
  <c r="JV50" i="15"/>
  <c r="JW50" i="15"/>
  <c r="JX50" i="15"/>
  <c r="JY50" i="15"/>
  <c r="JZ50" i="15"/>
  <c r="KA50" i="15"/>
  <c r="KB50" i="15"/>
  <c r="KC50" i="15"/>
  <c r="KL50" i="15"/>
  <c r="KM50" i="15"/>
  <c r="KN50" i="15"/>
  <c r="KO50" i="15"/>
  <c r="KP50" i="15"/>
  <c r="KQ50" i="15"/>
  <c r="KR50" i="15"/>
  <c r="LA50" i="15"/>
  <c r="LB50" i="15"/>
  <c r="LC50" i="15"/>
  <c r="LD50" i="15"/>
  <c r="LE50" i="15"/>
  <c r="LF50" i="15"/>
  <c r="LG50" i="15"/>
  <c r="LH50" i="15"/>
  <c r="LI50" i="15"/>
  <c r="LJ50" i="15"/>
  <c r="LK50" i="15"/>
  <c r="LW50" i="15"/>
  <c r="LX50" i="15"/>
  <c r="LY50" i="15"/>
  <c r="LZ50" i="15"/>
  <c r="MA50" i="15"/>
  <c r="MB50" i="15"/>
  <c r="MC50" i="15"/>
  <c r="MD50" i="15"/>
  <c r="ME50" i="15"/>
  <c r="MF50" i="15"/>
  <c r="MG50" i="15"/>
  <c r="MH50" i="15"/>
  <c r="MI50" i="15"/>
  <c r="MJ50" i="15"/>
  <c r="MK50" i="15"/>
  <c r="ML50" i="15"/>
  <c r="MM50" i="15"/>
  <c r="MN50" i="15"/>
  <c r="MO50" i="15"/>
  <c r="NA50" i="15"/>
  <c r="NB50" i="15"/>
  <c r="NC50" i="15"/>
  <c r="ND50" i="15"/>
  <c r="NE50" i="15"/>
  <c r="NF50" i="15"/>
  <c r="NG50" i="15"/>
  <c r="NH50" i="15"/>
  <c r="NI50" i="15"/>
  <c r="NJ50" i="15"/>
  <c r="NK50" i="15"/>
  <c r="NL50" i="15"/>
  <c r="NM50" i="15"/>
  <c r="NN50" i="15"/>
  <c r="NO50" i="15"/>
  <c r="NP50" i="15"/>
  <c r="OH50" i="15"/>
  <c r="OI50" i="15"/>
  <c r="OJ50" i="15"/>
  <c r="OK50" i="15"/>
  <c r="OL50" i="15"/>
  <c r="OM50" i="15"/>
  <c r="ON50" i="15"/>
  <c r="OO50" i="15"/>
  <c r="PA50" i="15"/>
  <c r="PB50" i="15"/>
  <c r="PC50" i="15"/>
  <c r="PD50" i="15"/>
  <c r="PE50" i="15"/>
  <c r="PF50" i="15"/>
  <c r="PG50" i="15"/>
  <c r="PH50" i="15"/>
  <c r="PI50" i="15"/>
  <c r="PJ50" i="15"/>
  <c r="PK50" i="15"/>
  <c r="PW50" i="15"/>
  <c r="PX50" i="15"/>
  <c r="PY50" i="15"/>
  <c r="PZ50" i="15"/>
  <c r="J51" i="15"/>
  <c r="K51" i="15"/>
  <c r="T51" i="15"/>
  <c r="U51" i="15"/>
  <c r="V51" i="15"/>
  <c r="W51" i="15"/>
  <c r="X51" i="15"/>
  <c r="Y51" i="15"/>
  <c r="Z51" i="15"/>
  <c r="AA51" i="15"/>
  <c r="AB51" i="15"/>
  <c r="AC51" i="15"/>
  <c r="AD51" i="15"/>
  <c r="AM51" i="15"/>
  <c r="AN51" i="15"/>
  <c r="AO51" i="15"/>
  <c r="AP51" i="15"/>
  <c r="AQ51" i="15"/>
  <c r="AR51" i="15"/>
  <c r="AS51" i="15"/>
  <c r="AT51" i="15"/>
  <c r="AU51" i="15"/>
  <c r="AV51" i="15"/>
  <c r="AW51" i="15"/>
  <c r="AX51" i="15"/>
  <c r="AY51" i="15"/>
  <c r="AZ51" i="15"/>
  <c r="BA51" i="15"/>
  <c r="BB51" i="15"/>
  <c r="BN51" i="15"/>
  <c r="BO51" i="15"/>
  <c r="BP51" i="15"/>
  <c r="BQ51" i="15"/>
  <c r="BR51" i="15"/>
  <c r="CD51" i="15"/>
  <c r="CE51" i="15"/>
  <c r="CF51" i="15"/>
  <c r="CG51" i="15"/>
  <c r="CH51" i="15"/>
  <c r="CI51" i="15"/>
  <c r="CJ51" i="15"/>
  <c r="CK51" i="15"/>
  <c r="CL51" i="15"/>
  <c r="CM51" i="15"/>
  <c r="CN51" i="15"/>
  <c r="CO51" i="15"/>
  <c r="DA51" i="15"/>
  <c r="DB51" i="15"/>
  <c r="DC51" i="15"/>
  <c r="DD51" i="15"/>
  <c r="DE51" i="15"/>
  <c r="DF51" i="15"/>
  <c r="DG51" i="15"/>
  <c r="DH51" i="15"/>
  <c r="DI51" i="15"/>
  <c r="DJ51" i="15"/>
  <c r="DV51" i="15"/>
  <c r="DW51" i="15"/>
  <c r="DX51" i="15"/>
  <c r="DY51" i="15"/>
  <c r="DZ51" i="15"/>
  <c r="EA51" i="15"/>
  <c r="EB51" i="15"/>
  <c r="EC51" i="15"/>
  <c r="ED51" i="15"/>
  <c r="EE51" i="15"/>
  <c r="EF51" i="15"/>
  <c r="EG51" i="15"/>
  <c r="EH51" i="15"/>
  <c r="EI51" i="15"/>
  <c r="EJ51" i="15"/>
  <c r="EK51" i="15"/>
  <c r="EW51" i="15"/>
  <c r="EX51" i="15"/>
  <c r="EY51" i="15"/>
  <c r="EZ51" i="15"/>
  <c r="FA51" i="15"/>
  <c r="FB51" i="15"/>
  <c r="FN51" i="15"/>
  <c r="FO51" i="15"/>
  <c r="FP51" i="15"/>
  <c r="FQ51" i="15"/>
  <c r="FR51" i="15"/>
  <c r="FS51" i="15"/>
  <c r="FT51" i="15"/>
  <c r="FU51" i="15"/>
  <c r="FV51" i="15"/>
  <c r="FW51" i="15"/>
  <c r="FX51" i="15"/>
  <c r="GJ51" i="15"/>
  <c r="GK51" i="15"/>
  <c r="GL51" i="15"/>
  <c r="GM51" i="15"/>
  <c r="GN51" i="15"/>
  <c r="GO51" i="15"/>
  <c r="GP51" i="15"/>
  <c r="GQ51" i="15"/>
  <c r="HC51" i="15"/>
  <c r="HD51" i="15"/>
  <c r="HE51" i="15"/>
  <c r="HF51" i="15"/>
  <c r="HG51" i="15"/>
  <c r="HH51" i="15"/>
  <c r="HT51" i="15"/>
  <c r="HU51" i="15"/>
  <c r="HV51" i="15"/>
  <c r="HW51" i="15"/>
  <c r="HX51" i="15"/>
  <c r="HY51" i="15"/>
  <c r="HZ51" i="15"/>
  <c r="IA51" i="15"/>
  <c r="IB51" i="15"/>
  <c r="IC51" i="15"/>
  <c r="ID51" i="15"/>
  <c r="IE51" i="15"/>
  <c r="IQ51" i="15"/>
  <c r="IR51" i="15"/>
  <c r="IS51" i="15"/>
  <c r="IT51" i="15"/>
  <c r="IU51" i="15"/>
  <c r="IV51" i="15"/>
  <c r="IW51" i="15"/>
  <c r="IX51" i="15"/>
  <c r="IY51" i="15"/>
  <c r="IZ51" i="15"/>
  <c r="JA51" i="15"/>
  <c r="JB51" i="15"/>
  <c r="JC51" i="15"/>
  <c r="JD51" i="15"/>
  <c r="JE51" i="15"/>
  <c r="JF51" i="15"/>
  <c r="JG51" i="15"/>
  <c r="JH51" i="15"/>
  <c r="JT51" i="15"/>
  <c r="JU51" i="15"/>
  <c r="JV51" i="15"/>
  <c r="JW51" i="15"/>
  <c r="JX51" i="15"/>
  <c r="JY51" i="15"/>
  <c r="JZ51" i="15"/>
  <c r="KA51" i="15"/>
  <c r="KB51" i="15"/>
  <c r="KC51" i="15"/>
  <c r="KL51" i="15"/>
  <c r="KM51" i="15"/>
  <c r="KN51" i="15"/>
  <c r="KO51" i="15"/>
  <c r="KP51" i="15"/>
  <c r="KQ51" i="15"/>
  <c r="KR51" i="15"/>
  <c r="LA51" i="15"/>
  <c r="LB51" i="15"/>
  <c r="LC51" i="15"/>
  <c r="LD51" i="15"/>
  <c r="LE51" i="15"/>
  <c r="LF51" i="15"/>
  <c r="LG51" i="15"/>
  <c r="LH51" i="15"/>
  <c r="LI51" i="15"/>
  <c r="LJ51" i="15"/>
  <c r="LK51" i="15"/>
  <c r="LW51" i="15"/>
  <c r="LX51" i="15"/>
  <c r="LY51" i="15"/>
  <c r="LZ51" i="15"/>
  <c r="MA51" i="15"/>
  <c r="MB51" i="15"/>
  <c r="MC51" i="15"/>
  <c r="MD51" i="15"/>
  <c r="ME51" i="15"/>
  <c r="MF51" i="15"/>
  <c r="MG51" i="15"/>
  <c r="MH51" i="15"/>
  <c r="MI51" i="15"/>
  <c r="MJ51" i="15"/>
  <c r="MK51" i="15"/>
  <c r="ML51" i="15"/>
  <c r="MM51" i="15"/>
  <c r="MN51" i="15"/>
  <c r="MO51" i="15"/>
  <c r="NA51" i="15"/>
  <c r="NB51" i="15"/>
  <c r="NC51" i="15"/>
  <c r="ND51" i="15"/>
  <c r="NE51" i="15"/>
  <c r="NF51" i="15"/>
  <c r="NG51" i="15"/>
  <c r="NH51" i="15"/>
  <c r="NI51" i="15"/>
  <c r="NJ51" i="15"/>
  <c r="NK51" i="15"/>
  <c r="NL51" i="15"/>
  <c r="NM51" i="15"/>
  <c r="NN51" i="15"/>
  <c r="NO51" i="15"/>
  <c r="NP51" i="15"/>
  <c r="OH51" i="15"/>
  <c r="OI51" i="15"/>
  <c r="OJ51" i="15"/>
  <c r="OK51" i="15"/>
  <c r="OL51" i="15"/>
  <c r="OM51" i="15"/>
  <c r="ON51" i="15"/>
  <c r="OO51" i="15"/>
  <c r="PA51" i="15"/>
  <c r="PB51" i="15"/>
  <c r="PC51" i="15"/>
  <c r="PD51" i="15"/>
  <c r="PE51" i="15"/>
  <c r="PF51" i="15"/>
  <c r="PG51" i="15"/>
  <c r="PH51" i="15"/>
  <c r="PI51" i="15"/>
  <c r="PJ51" i="15"/>
  <c r="PK51" i="15"/>
  <c r="PW51" i="15"/>
  <c r="PX51" i="15"/>
  <c r="PY51" i="15"/>
  <c r="PZ51" i="15"/>
  <c r="J52" i="15"/>
  <c r="J15" i="15" s="1"/>
  <c r="K52" i="15"/>
  <c r="K15" i="15" s="1"/>
  <c r="T52" i="15"/>
  <c r="T15" i="15" s="1"/>
  <c r="U52" i="15"/>
  <c r="U15" i="15" s="1"/>
  <c r="V52" i="15"/>
  <c r="V15" i="15" s="1"/>
  <c r="W52" i="15"/>
  <c r="W15" i="15" s="1"/>
  <c r="X52" i="15"/>
  <c r="X15" i="15" s="1"/>
  <c r="Y52" i="15"/>
  <c r="Y15" i="15" s="1"/>
  <c r="Z52" i="15"/>
  <c r="Z15" i="15" s="1"/>
  <c r="AA52" i="15"/>
  <c r="AA15" i="15" s="1"/>
  <c r="AB52" i="15"/>
  <c r="AB15" i="15" s="1"/>
  <c r="AC52" i="15"/>
  <c r="AC15" i="15" s="1"/>
  <c r="AD52" i="15"/>
  <c r="AD15" i="15" s="1"/>
  <c r="AM52" i="15"/>
  <c r="AM15" i="15" s="1"/>
  <c r="AN52" i="15"/>
  <c r="AN15" i="15" s="1"/>
  <c r="AO52" i="15"/>
  <c r="AO15" i="15" s="1"/>
  <c r="AP52" i="15"/>
  <c r="AP15" i="15" s="1"/>
  <c r="AQ52" i="15"/>
  <c r="AQ15" i="15" s="1"/>
  <c r="AR52" i="15"/>
  <c r="AR15" i="15" s="1"/>
  <c r="AS52" i="15"/>
  <c r="AS15" i="15" s="1"/>
  <c r="AT52" i="15"/>
  <c r="AT15" i="15" s="1"/>
  <c r="AU52" i="15"/>
  <c r="AU15" i="15" s="1"/>
  <c r="AV52" i="15"/>
  <c r="AV15" i="15" s="1"/>
  <c r="AW52" i="15"/>
  <c r="AW15" i="15" s="1"/>
  <c r="AX52" i="15"/>
  <c r="AX15" i="15" s="1"/>
  <c r="AY52" i="15"/>
  <c r="AY15" i="15" s="1"/>
  <c r="AZ52" i="15"/>
  <c r="AZ15" i="15" s="1"/>
  <c r="BA52" i="15"/>
  <c r="BA15" i="15" s="1"/>
  <c r="BB52" i="15"/>
  <c r="BB15" i="15" s="1"/>
  <c r="BN52" i="15"/>
  <c r="BN15" i="15" s="1"/>
  <c r="BO52" i="15"/>
  <c r="BO15" i="15" s="1"/>
  <c r="BP52" i="15"/>
  <c r="BP15" i="15" s="1"/>
  <c r="BQ52" i="15"/>
  <c r="BQ15" i="15" s="1"/>
  <c r="BR52" i="15"/>
  <c r="BR15" i="15" s="1"/>
  <c r="CD52" i="15"/>
  <c r="CD15" i="15" s="1"/>
  <c r="CE52" i="15"/>
  <c r="CE15" i="15" s="1"/>
  <c r="CF52" i="15"/>
  <c r="CF15" i="15" s="1"/>
  <c r="CG52" i="15"/>
  <c r="CG15" i="15" s="1"/>
  <c r="CH52" i="15"/>
  <c r="CH15" i="15" s="1"/>
  <c r="CI52" i="15"/>
  <c r="CI15" i="15" s="1"/>
  <c r="CJ52" i="15"/>
  <c r="CJ15" i="15" s="1"/>
  <c r="CK52" i="15"/>
  <c r="CK15" i="15" s="1"/>
  <c r="CL52" i="15"/>
  <c r="CL15" i="15" s="1"/>
  <c r="CM52" i="15"/>
  <c r="CM15" i="15" s="1"/>
  <c r="CN52" i="15"/>
  <c r="CN15" i="15" s="1"/>
  <c r="CO52" i="15"/>
  <c r="CO15" i="15" s="1"/>
  <c r="DA52" i="15"/>
  <c r="DA15" i="15" s="1"/>
  <c r="DB52" i="15"/>
  <c r="DB15" i="15" s="1"/>
  <c r="DC52" i="15"/>
  <c r="DC15" i="15" s="1"/>
  <c r="DD52" i="15"/>
  <c r="DD15" i="15" s="1"/>
  <c r="DE52" i="15"/>
  <c r="DE15" i="15" s="1"/>
  <c r="DF52" i="15"/>
  <c r="DF15" i="15" s="1"/>
  <c r="DG52" i="15"/>
  <c r="DG15" i="15" s="1"/>
  <c r="DH52" i="15"/>
  <c r="DH15" i="15" s="1"/>
  <c r="DI52" i="15"/>
  <c r="DI15" i="15" s="1"/>
  <c r="DJ52" i="15"/>
  <c r="DJ15" i="15" s="1"/>
  <c r="DV52" i="15"/>
  <c r="DV15" i="15" s="1"/>
  <c r="DW52" i="15"/>
  <c r="DW15" i="15" s="1"/>
  <c r="DX52" i="15"/>
  <c r="DX15" i="15" s="1"/>
  <c r="DY52" i="15"/>
  <c r="DY15" i="15" s="1"/>
  <c r="DZ52" i="15"/>
  <c r="DZ15" i="15" s="1"/>
  <c r="EA52" i="15"/>
  <c r="EA15" i="15" s="1"/>
  <c r="EB52" i="15"/>
  <c r="EB15" i="15" s="1"/>
  <c r="EC52" i="15"/>
  <c r="EC15" i="15" s="1"/>
  <c r="ED52" i="15"/>
  <c r="ED15" i="15" s="1"/>
  <c r="EE52" i="15"/>
  <c r="EE15" i="15" s="1"/>
  <c r="EF52" i="15"/>
  <c r="EF15" i="15" s="1"/>
  <c r="EG52" i="15"/>
  <c r="EG15" i="15" s="1"/>
  <c r="EH52" i="15"/>
  <c r="EH15" i="15" s="1"/>
  <c r="EI52" i="15"/>
  <c r="EI15" i="15" s="1"/>
  <c r="EJ52" i="15"/>
  <c r="EJ15" i="15" s="1"/>
  <c r="EK52" i="15"/>
  <c r="EK15" i="15" s="1"/>
  <c r="EW52" i="15"/>
  <c r="EW15" i="15" s="1"/>
  <c r="EX52" i="15"/>
  <c r="EX15" i="15" s="1"/>
  <c r="EY52" i="15"/>
  <c r="EY15" i="15" s="1"/>
  <c r="EZ52" i="15"/>
  <c r="EZ15" i="15" s="1"/>
  <c r="FA52" i="15"/>
  <c r="FA15" i="15" s="1"/>
  <c r="FB52" i="15"/>
  <c r="FB15" i="15" s="1"/>
  <c r="FN52" i="15"/>
  <c r="FN15" i="15" s="1"/>
  <c r="FO52" i="15"/>
  <c r="FO15" i="15" s="1"/>
  <c r="FP52" i="15"/>
  <c r="FP15" i="15" s="1"/>
  <c r="FQ52" i="15"/>
  <c r="FQ15" i="15" s="1"/>
  <c r="FR52" i="15"/>
  <c r="FR15" i="15" s="1"/>
  <c r="FS52" i="15"/>
  <c r="FS15" i="15" s="1"/>
  <c r="FT52" i="15"/>
  <c r="FT15" i="15" s="1"/>
  <c r="FU52" i="15"/>
  <c r="FU15" i="15" s="1"/>
  <c r="FV52" i="15"/>
  <c r="FV15" i="15" s="1"/>
  <c r="FW52" i="15"/>
  <c r="FW15" i="15" s="1"/>
  <c r="FX52" i="15"/>
  <c r="FX15" i="15" s="1"/>
  <c r="GJ52" i="15"/>
  <c r="GJ15" i="15" s="1"/>
  <c r="GK52" i="15"/>
  <c r="GK15" i="15" s="1"/>
  <c r="GL52" i="15"/>
  <c r="GL15" i="15" s="1"/>
  <c r="GM52" i="15"/>
  <c r="GM15" i="15" s="1"/>
  <c r="GN52" i="15"/>
  <c r="GN15" i="15" s="1"/>
  <c r="GO52" i="15"/>
  <c r="GO15" i="15" s="1"/>
  <c r="GP52" i="15"/>
  <c r="GP15" i="15" s="1"/>
  <c r="GQ52" i="15"/>
  <c r="GQ15" i="15" s="1"/>
  <c r="HC52" i="15"/>
  <c r="HC15" i="15" s="1"/>
  <c r="HD52" i="15"/>
  <c r="HD15" i="15" s="1"/>
  <c r="HE52" i="15"/>
  <c r="HE15" i="15" s="1"/>
  <c r="HF52" i="15"/>
  <c r="HF15" i="15" s="1"/>
  <c r="HG52" i="15"/>
  <c r="HG15" i="15" s="1"/>
  <c r="HH52" i="15"/>
  <c r="HH15" i="15" s="1"/>
  <c r="HT52" i="15"/>
  <c r="HT15" i="15" s="1"/>
  <c r="HU52" i="15"/>
  <c r="HU15" i="15" s="1"/>
  <c r="HV52" i="15"/>
  <c r="HV15" i="15" s="1"/>
  <c r="HW52" i="15"/>
  <c r="HW15" i="15" s="1"/>
  <c r="HX52" i="15"/>
  <c r="HX15" i="15" s="1"/>
  <c r="HY52" i="15"/>
  <c r="HY15" i="15" s="1"/>
  <c r="HZ52" i="15"/>
  <c r="HZ15" i="15" s="1"/>
  <c r="IA52" i="15"/>
  <c r="IA15" i="15" s="1"/>
  <c r="IB52" i="15"/>
  <c r="IB15" i="15" s="1"/>
  <c r="IC52" i="15"/>
  <c r="IC15" i="15" s="1"/>
  <c r="ID52" i="15"/>
  <c r="ID15" i="15" s="1"/>
  <c r="IE52" i="15"/>
  <c r="IE15" i="15" s="1"/>
  <c r="IQ52" i="15"/>
  <c r="IQ15" i="15" s="1"/>
  <c r="IR52" i="15"/>
  <c r="IR15" i="15" s="1"/>
  <c r="IS52" i="15"/>
  <c r="IS15" i="15" s="1"/>
  <c r="IT52" i="15"/>
  <c r="IT15" i="15" s="1"/>
  <c r="IU52" i="15"/>
  <c r="IU15" i="15" s="1"/>
  <c r="IV52" i="15"/>
  <c r="IV15" i="15" s="1"/>
  <c r="IW52" i="15"/>
  <c r="IW15" i="15" s="1"/>
  <c r="IX52" i="15"/>
  <c r="IX15" i="15" s="1"/>
  <c r="IY52" i="15"/>
  <c r="IY15" i="15" s="1"/>
  <c r="IZ52" i="15"/>
  <c r="IZ15" i="15" s="1"/>
  <c r="JA52" i="15"/>
  <c r="JA15" i="15" s="1"/>
  <c r="JB52" i="15"/>
  <c r="JB15" i="15" s="1"/>
  <c r="JC52" i="15"/>
  <c r="JC15" i="15" s="1"/>
  <c r="JD52" i="15"/>
  <c r="JD15" i="15" s="1"/>
  <c r="JE52" i="15"/>
  <c r="JE15" i="15" s="1"/>
  <c r="JF52" i="15"/>
  <c r="JF15" i="15" s="1"/>
  <c r="JG52" i="15"/>
  <c r="JG15" i="15" s="1"/>
  <c r="JH52" i="15"/>
  <c r="JH15" i="15" s="1"/>
  <c r="JT52" i="15"/>
  <c r="JT15" i="15" s="1"/>
  <c r="JU52" i="15"/>
  <c r="JU15" i="15" s="1"/>
  <c r="JV52" i="15"/>
  <c r="JV15" i="15" s="1"/>
  <c r="JW52" i="15"/>
  <c r="JW15" i="15" s="1"/>
  <c r="JX52" i="15"/>
  <c r="JX15" i="15" s="1"/>
  <c r="JY52" i="15"/>
  <c r="JY15" i="15" s="1"/>
  <c r="JZ52" i="15"/>
  <c r="JZ15" i="15" s="1"/>
  <c r="KA52" i="15"/>
  <c r="KA15" i="15" s="1"/>
  <c r="KB52" i="15"/>
  <c r="KB15" i="15" s="1"/>
  <c r="KC52" i="15"/>
  <c r="KC15" i="15" s="1"/>
  <c r="KL52" i="15"/>
  <c r="KL15" i="15" s="1"/>
  <c r="KM52" i="15"/>
  <c r="KM15" i="15" s="1"/>
  <c r="KN52" i="15"/>
  <c r="KN15" i="15" s="1"/>
  <c r="KO52" i="15"/>
  <c r="KO15" i="15" s="1"/>
  <c r="KP52" i="15"/>
  <c r="KP15" i="15" s="1"/>
  <c r="KQ52" i="15"/>
  <c r="KQ15" i="15" s="1"/>
  <c r="KR52" i="15"/>
  <c r="KR15" i="15" s="1"/>
  <c r="LA52" i="15"/>
  <c r="LA15" i="15" s="1"/>
  <c r="LB52" i="15"/>
  <c r="LB15" i="15" s="1"/>
  <c r="LC52" i="15"/>
  <c r="LC15" i="15" s="1"/>
  <c r="LD52" i="15"/>
  <c r="LD15" i="15" s="1"/>
  <c r="LE52" i="15"/>
  <c r="LE15" i="15" s="1"/>
  <c r="LF52" i="15"/>
  <c r="LF15" i="15" s="1"/>
  <c r="LG52" i="15"/>
  <c r="LG15" i="15" s="1"/>
  <c r="LH52" i="15"/>
  <c r="LH15" i="15" s="1"/>
  <c r="LI52" i="15"/>
  <c r="LI15" i="15" s="1"/>
  <c r="LJ52" i="15"/>
  <c r="LJ15" i="15" s="1"/>
  <c r="LK52" i="15"/>
  <c r="LK15" i="15" s="1"/>
  <c r="LW52" i="15"/>
  <c r="LW15" i="15" s="1"/>
  <c r="LX52" i="15"/>
  <c r="LX15" i="15" s="1"/>
  <c r="LY52" i="15"/>
  <c r="LY15" i="15" s="1"/>
  <c r="LZ52" i="15"/>
  <c r="LZ15" i="15" s="1"/>
  <c r="MA52" i="15"/>
  <c r="MA15" i="15" s="1"/>
  <c r="MB52" i="15"/>
  <c r="MB15" i="15" s="1"/>
  <c r="MC52" i="15"/>
  <c r="MC15" i="15" s="1"/>
  <c r="MD52" i="15"/>
  <c r="MD15" i="15" s="1"/>
  <c r="ME52" i="15"/>
  <c r="ME15" i="15" s="1"/>
  <c r="MF52" i="15"/>
  <c r="MF15" i="15" s="1"/>
  <c r="MG52" i="15"/>
  <c r="MG15" i="15" s="1"/>
  <c r="MH52" i="15"/>
  <c r="MH15" i="15" s="1"/>
  <c r="MI52" i="15"/>
  <c r="MI15" i="15" s="1"/>
  <c r="MJ52" i="15"/>
  <c r="MJ15" i="15" s="1"/>
  <c r="MK52" i="15"/>
  <c r="MK15" i="15" s="1"/>
  <c r="ML52" i="15"/>
  <c r="ML15" i="15" s="1"/>
  <c r="MM52" i="15"/>
  <c r="MM15" i="15" s="1"/>
  <c r="MN52" i="15"/>
  <c r="MN15" i="15" s="1"/>
  <c r="MO52" i="15"/>
  <c r="MO15" i="15" s="1"/>
  <c r="NA52" i="15"/>
  <c r="NA15" i="15" s="1"/>
  <c r="NB52" i="15"/>
  <c r="NB15" i="15" s="1"/>
  <c r="NC52" i="15"/>
  <c r="NC15" i="15" s="1"/>
  <c r="ND52" i="15"/>
  <c r="ND15" i="15" s="1"/>
  <c r="NE52" i="15"/>
  <c r="NE15" i="15" s="1"/>
  <c r="NF52" i="15"/>
  <c r="NF15" i="15" s="1"/>
  <c r="NG52" i="15"/>
  <c r="NG15" i="15" s="1"/>
  <c r="NH52" i="15"/>
  <c r="NH15" i="15" s="1"/>
  <c r="NI52" i="15"/>
  <c r="NI15" i="15" s="1"/>
  <c r="NJ52" i="15"/>
  <c r="NJ15" i="15" s="1"/>
  <c r="NK52" i="15"/>
  <c r="NK15" i="15" s="1"/>
  <c r="NL52" i="15"/>
  <c r="NL15" i="15" s="1"/>
  <c r="NM52" i="15"/>
  <c r="NM15" i="15" s="1"/>
  <c r="NN52" i="15"/>
  <c r="NN15" i="15" s="1"/>
  <c r="NO52" i="15"/>
  <c r="NO15" i="15" s="1"/>
  <c r="NP52" i="15"/>
  <c r="NP15" i="15" s="1"/>
  <c r="OH52" i="15"/>
  <c r="OH15" i="15" s="1"/>
  <c r="OI52" i="15"/>
  <c r="OI15" i="15" s="1"/>
  <c r="OJ52" i="15"/>
  <c r="OJ15" i="15" s="1"/>
  <c r="OK52" i="15"/>
  <c r="OK15" i="15" s="1"/>
  <c r="OL52" i="15"/>
  <c r="OL15" i="15" s="1"/>
  <c r="OM52" i="15"/>
  <c r="OM15" i="15" s="1"/>
  <c r="ON52" i="15"/>
  <c r="ON15" i="15" s="1"/>
  <c r="OO52" i="15"/>
  <c r="OO15" i="15" s="1"/>
  <c r="PA52" i="15"/>
  <c r="PA15" i="15" s="1"/>
  <c r="PB52" i="15"/>
  <c r="PB15" i="15" s="1"/>
  <c r="PC52" i="15"/>
  <c r="PC15" i="15" s="1"/>
  <c r="PD52" i="15"/>
  <c r="PD15" i="15" s="1"/>
  <c r="PE52" i="15"/>
  <c r="PE15" i="15" s="1"/>
  <c r="PF52" i="15"/>
  <c r="PF15" i="15" s="1"/>
  <c r="PG52" i="15"/>
  <c r="PG15" i="15" s="1"/>
  <c r="PH52" i="15"/>
  <c r="PH15" i="15" s="1"/>
  <c r="PI52" i="15"/>
  <c r="PI15" i="15" s="1"/>
  <c r="PJ52" i="15"/>
  <c r="PJ15" i="15" s="1"/>
  <c r="PK52" i="15"/>
  <c r="PK15" i="15" s="1"/>
  <c r="PW52" i="15"/>
  <c r="PW15" i="15" s="1"/>
  <c r="PX52" i="15"/>
  <c r="PX15" i="15" s="1"/>
  <c r="PY52" i="15"/>
  <c r="PY15" i="15" s="1"/>
  <c r="PZ52" i="15"/>
  <c r="PZ15" i="15" s="1"/>
  <c r="J53" i="15"/>
  <c r="K53" i="15"/>
  <c r="T53" i="15"/>
  <c r="U53" i="15"/>
  <c r="V53" i="15"/>
  <c r="W53" i="15"/>
  <c r="X53" i="15"/>
  <c r="Y53" i="15"/>
  <c r="Z53" i="15"/>
  <c r="AA53" i="15"/>
  <c r="AB53" i="15"/>
  <c r="AC53" i="15"/>
  <c r="AD53" i="15"/>
  <c r="AM53" i="15"/>
  <c r="AN53" i="15"/>
  <c r="AO53" i="15"/>
  <c r="AP53" i="15"/>
  <c r="AQ53" i="15"/>
  <c r="AR53" i="15"/>
  <c r="AS53" i="15"/>
  <c r="AT53" i="15"/>
  <c r="AU53" i="15"/>
  <c r="AV53" i="15"/>
  <c r="AW53" i="15"/>
  <c r="AX53" i="15"/>
  <c r="AY53" i="15"/>
  <c r="AZ53" i="15"/>
  <c r="BA53" i="15"/>
  <c r="BB53" i="15"/>
  <c r="BN53" i="15"/>
  <c r="BO53" i="15"/>
  <c r="BP53" i="15"/>
  <c r="BQ53" i="15"/>
  <c r="BR53" i="15"/>
  <c r="CD53" i="15"/>
  <c r="CE53" i="15"/>
  <c r="CF53" i="15"/>
  <c r="CG53" i="15"/>
  <c r="CH53" i="15"/>
  <c r="CI53" i="15"/>
  <c r="CJ53" i="15"/>
  <c r="CK53" i="15"/>
  <c r="CL53" i="15"/>
  <c r="CM53" i="15"/>
  <c r="CN53" i="15"/>
  <c r="CO53" i="15"/>
  <c r="DA53" i="15"/>
  <c r="DB53" i="15"/>
  <c r="DC53" i="15"/>
  <c r="DD53" i="15"/>
  <c r="DE53" i="15"/>
  <c r="DF53" i="15"/>
  <c r="DG53" i="15"/>
  <c r="DH53" i="15"/>
  <c r="DI53" i="15"/>
  <c r="DJ53" i="15"/>
  <c r="DV53" i="15"/>
  <c r="DW53" i="15"/>
  <c r="DX53" i="15"/>
  <c r="DY53" i="15"/>
  <c r="DZ53" i="15"/>
  <c r="EA53" i="15"/>
  <c r="EB53" i="15"/>
  <c r="EC53" i="15"/>
  <c r="ED53" i="15"/>
  <c r="EE53" i="15"/>
  <c r="EF53" i="15"/>
  <c r="EG53" i="15"/>
  <c r="EH53" i="15"/>
  <c r="EI53" i="15"/>
  <c r="EJ53" i="15"/>
  <c r="EK53" i="15"/>
  <c r="EW53" i="15"/>
  <c r="EX53" i="15"/>
  <c r="EY53" i="15"/>
  <c r="EZ53" i="15"/>
  <c r="FA53" i="15"/>
  <c r="FB53" i="15"/>
  <c r="FN53" i="15"/>
  <c r="FO53" i="15"/>
  <c r="FP53" i="15"/>
  <c r="FQ53" i="15"/>
  <c r="FR53" i="15"/>
  <c r="FS53" i="15"/>
  <c r="FT53" i="15"/>
  <c r="FU53" i="15"/>
  <c r="FV53" i="15"/>
  <c r="FW53" i="15"/>
  <c r="FX53" i="15"/>
  <c r="GJ53" i="15"/>
  <c r="GK53" i="15"/>
  <c r="GL53" i="15"/>
  <c r="GM53" i="15"/>
  <c r="GN53" i="15"/>
  <c r="GO53" i="15"/>
  <c r="GP53" i="15"/>
  <c r="GQ53" i="15"/>
  <c r="HC53" i="15"/>
  <c r="HD53" i="15"/>
  <c r="HE53" i="15"/>
  <c r="HF53" i="15"/>
  <c r="HG53" i="15"/>
  <c r="HH53" i="15"/>
  <c r="HT53" i="15"/>
  <c r="HU53" i="15"/>
  <c r="HV53" i="15"/>
  <c r="HW53" i="15"/>
  <c r="HX53" i="15"/>
  <c r="HY53" i="15"/>
  <c r="HZ53" i="15"/>
  <c r="IA53" i="15"/>
  <c r="IB53" i="15"/>
  <c r="IC53" i="15"/>
  <c r="ID53" i="15"/>
  <c r="IE53" i="15"/>
  <c r="IQ53" i="15"/>
  <c r="IR53" i="15"/>
  <c r="IS53" i="15"/>
  <c r="IT53" i="15"/>
  <c r="IU53" i="15"/>
  <c r="IV53" i="15"/>
  <c r="IW53" i="15"/>
  <c r="IX53" i="15"/>
  <c r="IY53" i="15"/>
  <c r="IZ53" i="15"/>
  <c r="JA53" i="15"/>
  <c r="JB53" i="15"/>
  <c r="JC53" i="15"/>
  <c r="JD53" i="15"/>
  <c r="JE53" i="15"/>
  <c r="JF53" i="15"/>
  <c r="JG53" i="15"/>
  <c r="JH53" i="15"/>
  <c r="JT53" i="15"/>
  <c r="JU53" i="15"/>
  <c r="JV53" i="15"/>
  <c r="JW53" i="15"/>
  <c r="JX53" i="15"/>
  <c r="JY53" i="15"/>
  <c r="JZ53" i="15"/>
  <c r="KA53" i="15"/>
  <c r="KB53" i="15"/>
  <c r="KC53" i="15"/>
  <c r="KL53" i="15"/>
  <c r="KM53" i="15"/>
  <c r="KN53" i="15"/>
  <c r="KO53" i="15"/>
  <c r="KP53" i="15"/>
  <c r="KQ53" i="15"/>
  <c r="KR53" i="15"/>
  <c r="LA53" i="15"/>
  <c r="LB53" i="15"/>
  <c r="LC53" i="15"/>
  <c r="LD53" i="15"/>
  <c r="LE53" i="15"/>
  <c r="LF53" i="15"/>
  <c r="LG53" i="15"/>
  <c r="LH53" i="15"/>
  <c r="LI53" i="15"/>
  <c r="LJ53" i="15"/>
  <c r="LK53" i="15"/>
  <c r="LW53" i="15"/>
  <c r="LX53" i="15"/>
  <c r="LY53" i="15"/>
  <c r="LZ53" i="15"/>
  <c r="MA53" i="15"/>
  <c r="MB53" i="15"/>
  <c r="MC53" i="15"/>
  <c r="MD53" i="15"/>
  <c r="ME53" i="15"/>
  <c r="MF53" i="15"/>
  <c r="MG53" i="15"/>
  <c r="MH53" i="15"/>
  <c r="MI53" i="15"/>
  <c r="MJ53" i="15"/>
  <c r="MK53" i="15"/>
  <c r="ML53" i="15"/>
  <c r="MM53" i="15"/>
  <c r="MN53" i="15"/>
  <c r="MO53" i="15"/>
  <c r="NA53" i="15"/>
  <c r="NB53" i="15"/>
  <c r="NC53" i="15"/>
  <c r="ND53" i="15"/>
  <c r="NE53" i="15"/>
  <c r="NF53" i="15"/>
  <c r="NG53" i="15"/>
  <c r="NH53" i="15"/>
  <c r="NI53" i="15"/>
  <c r="NJ53" i="15"/>
  <c r="NK53" i="15"/>
  <c r="NL53" i="15"/>
  <c r="NM53" i="15"/>
  <c r="NN53" i="15"/>
  <c r="NO53" i="15"/>
  <c r="NP53" i="15"/>
  <c r="OH53" i="15"/>
  <c r="OI53" i="15"/>
  <c r="OJ53" i="15"/>
  <c r="OK53" i="15"/>
  <c r="OL53" i="15"/>
  <c r="OM53" i="15"/>
  <c r="ON53" i="15"/>
  <c r="OO53" i="15"/>
  <c r="PA53" i="15"/>
  <c r="PB53" i="15"/>
  <c r="PC53" i="15"/>
  <c r="PD53" i="15"/>
  <c r="PE53" i="15"/>
  <c r="PF53" i="15"/>
  <c r="PG53" i="15"/>
  <c r="PH53" i="15"/>
  <c r="PI53" i="15"/>
  <c r="PJ53" i="15"/>
  <c r="PK53" i="15"/>
  <c r="PW53" i="15"/>
  <c r="PX53" i="15"/>
  <c r="PY53" i="15"/>
  <c r="PZ53" i="15"/>
  <c r="J54" i="15"/>
  <c r="K54" i="15"/>
  <c r="T54" i="15"/>
  <c r="U54" i="15"/>
  <c r="V54" i="15"/>
  <c r="W54" i="15"/>
  <c r="X54" i="15"/>
  <c r="Y54" i="15"/>
  <c r="Z54" i="15"/>
  <c r="AA54" i="15"/>
  <c r="AB54" i="15"/>
  <c r="AC54" i="15"/>
  <c r="AD54" i="15"/>
  <c r="AM54" i="15"/>
  <c r="AN54" i="15"/>
  <c r="AO54" i="15"/>
  <c r="AP54" i="15"/>
  <c r="AQ54" i="15"/>
  <c r="AR54" i="15"/>
  <c r="AS54" i="15"/>
  <c r="AT54" i="15"/>
  <c r="AU54" i="15"/>
  <c r="AV54" i="15"/>
  <c r="AW54" i="15"/>
  <c r="AX54" i="15"/>
  <c r="AY54" i="15"/>
  <c r="AZ54" i="15"/>
  <c r="BA54" i="15"/>
  <c r="BB54" i="15"/>
  <c r="BN54" i="15"/>
  <c r="BO54" i="15"/>
  <c r="BP54" i="15"/>
  <c r="BQ54" i="15"/>
  <c r="BR54" i="15"/>
  <c r="CD54" i="15"/>
  <c r="CE54" i="15"/>
  <c r="CF54" i="15"/>
  <c r="CG54" i="15"/>
  <c r="CH54" i="15"/>
  <c r="CI54" i="15"/>
  <c r="CJ54" i="15"/>
  <c r="CK54" i="15"/>
  <c r="CL54" i="15"/>
  <c r="CM54" i="15"/>
  <c r="CN54" i="15"/>
  <c r="CO54" i="15"/>
  <c r="DA54" i="15"/>
  <c r="DB54" i="15"/>
  <c r="DC54" i="15"/>
  <c r="DD54" i="15"/>
  <c r="DE54" i="15"/>
  <c r="DF54" i="15"/>
  <c r="DG54" i="15"/>
  <c r="DH54" i="15"/>
  <c r="DI54" i="15"/>
  <c r="DJ54" i="15"/>
  <c r="DV54" i="15"/>
  <c r="DW54" i="15"/>
  <c r="DX54" i="15"/>
  <c r="DY54" i="15"/>
  <c r="DZ54" i="15"/>
  <c r="EA54" i="15"/>
  <c r="EB54" i="15"/>
  <c r="EC54" i="15"/>
  <c r="ED54" i="15"/>
  <c r="EE54" i="15"/>
  <c r="EF54" i="15"/>
  <c r="EG54" i="15"/>
  <c r="EH54" i="15"/>
  <c r="EI54" i="15"/>
  <c r="EJ54" i="15"/>
  <c r="EK54" i="15"/>
  <c r="EW54" i="15"/>
  <c r="EX54" i="15"/>
  <c r="EY54" i="15"/>
  <c r="EZ54" i="15"/>
  <c r="FA54" i="15"/>
  <c r="FB54" i="15"/>
  <c r="FN54" i="15"/>
  <c r="FO54" i="15"/>
  <c r="FP54" i="15"/>
  <c r="FQ54" i="15"/>
  <c r="FR54" i="15"/>
  <c r="FS54" i="15"/>
  <c r="FT54" i="15"/>
  <c r="FU54" i="15"/>
  <c r="FV54" i="15"/>
  <c r="FW54" i="15"/>
  <c r="FX54" i="15"/>
  <c r="GJ54" i="15"/>
  <c r="GK54" i="15"/>
  <c r="GL54" i="15"/>
  <c r="GM54" i="15"/>
  <c r="GN54" i="15"/>
  <c r="GO54" i="15"/>
  <c r="GP54" i="15"/>
  <c r="GQ54" i="15"/>
  <c r="HC54" i="15"/>
  <c r="HD54" i="15"/>
  <c r="HE54" i="15"/>
  <c r="HF54" i="15"/>
  <c r="HG54" i="15"/>
  <c r="HH54" i="15"/>
  <c r="HT54" i="15"/>
  <c r="HU54" i="15"/>
  <c r="HV54" i="15"/>
  <c r="HW54" i="15"/>
  <c r="HX54" i="15"/>
  <c r="HY54" i="15"/>
  <c r="HZ54" i="15"/>
  <c r="IA54" i="15"/>
  <c r="IB54" i="15"/>
  <c r="IC54" i="15"/>
  <c r="ID54" i="15"/>
  <c r="IE54" i="15"/>
  <c r="IQ54" i="15"/>
  <c r="IR54" i="15"/>
  <c r="IS54" i="15"/>
  <c r="IT54" i="15"/>
  <c r="IU54" i="15"/>
  <c r="IV54" i="15"/>
  <c r="IW54" i="15"/>
  <c r="IX54" i="15"/>
  <c r="IY54" i="15"/>
  <c r="IZ54" i="15"/>
  <c r="JA54" i="15"/>
  <c r="JB54" i="15"/>
  <c r="JC54" i="15"/>
  <c r="JD54" i="15"/>
  <c r="JE54" i="15"/>
  <c r="JF54" i="15"/>
  <c r="JG54" i="15"/>
  <c r="JH54" i="15"/>
  <c r="JT54" i="15"/>
  <c r="JU54" i="15"/>
  <c r="JV54" i="15"/>
  <c r="JW54" i="15"/>
  <c r="JX54" i="15"/>
  <c r="JY54" i="15"/>
  <c r="JZ54" i="15"/>
  <c r="KA54" i="15"/>
  <c r="KB54" i="15"/>
  <c r="KC54" i="15"/>
  <c r="KL54" i="15"/>
  <c r="KM54" i="15"/>
  <c r="KN54" i="15"/>
  <c r="KO54" i="15"/>
  <c r="KP54" i="15"/>
  <c r="KQ54" i="15"/>
  <c r="KR54" i="15"/>
  <c r="LA54" i="15"/>
  <c r="LB54" i="15"/>
  <c r="LC54" i="15"/>
  <c r="LD54" i="15"/>
  <c r="LE54" i="15"/>
  <c r="LF54" i="15"/>
  <c r="LG54" i="15"/>
  <c r="LH54" i="15"/>
  <c r="LI54" i="15"/>
  <c r="LJ54" i="15"/>
  <c r="LK54" i="15"/>
  <c r="LW54" i="15"/>
  <c r="LX54" i="15"/>
  <c r="LY54" i="15"/>
  <c r="LZ54" i="15"/>
  <c r="MA54" i="15"/>
  <c r="MB54" i="15"/>
  <c r="MC54" i="15"/>
  <c r="MD54" i="15"/>
  <c r="ME54" i="15"/>
  <c r="MF54" i="15"/>
  <c r="MG54" i="15"/>
  <c r="MH54" i="15"/>
  <c r="MI54" i="15"/>
  <c r="MJ54" i="15"/>
  <c r="MK54" i="15"/>
  <c r="ML54" i="15"/>
  <c r="MM54" i="15"/>
  <c r="MN54" i="15"/>
  <c r="MO54" i="15"/>
  <c r="NA54" i="15"/>
  <c r="NB54" i="15"/>
  <c r="NC54" i="15"/>
  <c r="ND54" i="15"/>
  <c r="NE54" i="15"/>
  <c r="NF54" i="15"/>
  <c r="NG54" i="15"/>
  <c r="NH54" i="15"/>
  <c r="NI54" i="15"/>
  <c r="NJ54" i="15"/>
  <c r="NK54" i="15"/>
  <c r="NL54" i="15"/>
  <c r="NM54" i="15"/>
  <c r="NN54" i="15"/>
  <c r="NO54" i="15"/>
  <c r="NP54" i="15"/>
  <c r="OH54" i="15"/>
  <c r="OI54" i="15"/>
  <c r="OJ54" i="15"/>
  <c r="OK54" i="15"/>
  <c r="OL54" i="15"/>
  <c r="OM54" i="15"/>
  <c r="ON54" i="15"/>
  <c r="OO54" i="15"/>
  <c r="PA54" i="15"/>
  <c r="PB54" i="15"/>
  <c r="PC54" i="15"/>
  <c r="PD54" i="15"/>
  <c r="PE54" i="15"/>
  <c r="PF54" i="15"/>
  <c r="PG54" i="15"/>
  <c r="PH54" i="15"/>
  <c r="PI54" i="15"/>
  <c r="PJ54" i="15"/>
  <c r="PK54" i="15"/>
  <c r="PW54" i="15"/>
  <c r="PX54" i="15"/>
  <c r="PY54" i="15"/>
  <c r="PZ54" i="15"/>
  <c r="J55" i="15"/>
  <c r="K55" i="15"/>
  <c r="T55" i="15"/>
  <c r="U55" i="15"/>
  <c r="V55" i="15"/>
  <c r="W55" i="15"/>
  <c r="X55" i="15"/>
  <c r="Y55" i="15"/>
  <c r="Z55" i="15"/>
  <c r="AA55" i="15"/>
  <c r="AB55" i="15"/>
  <c r="AC55" i="15"/>
  <c r="AD55" i="15"/>
  <c r="AM55" i="15"/>
  <c r="AN55" i="15"/>
  <c r="AO55" i="15"/>
  <c r="AP55" i="15"/>
  <c r="AQ55" i="15"/>
  <c r="AR55" i="15"/>
  <c r="AS55" i="15"/>
  <c r="AT55" i="15"/>
  <c r="AU55" i="15"/>
  <c r="AV55" i="15"/>
  <c r="AW55" i="15"/>
  <c r="AX55" i="15"/>
  <c r="AY55" i="15"/>
  <c r="AZ55" i="15"/>
  <c r="BA55" i="15"/>
  <c r="BB55" i="15"/>
  <c r="BN55" i="15"/>
  <c r="BO55" i="15"/>
  <c r="BP55" i="15"/>
  <c r="BQ55" i="15"/>
  <c r="BR55" i="15"/>
  <c r="CD55" i="15"/>
  <c r="CE55" i="15"/>
  <c r="CF55" i="15"/>
  <c r="CG55" i="15"/>
  <c r="CH55" i="15"/>
  <c r="CI55" i="15"/>
  <c r="CJ55" i="15"/>
  <c r="CK55" i="15"/>
  <c r="CL55" i="15"/>
  <c r="CM55" i="15"/>
  <c r="CN55" i="15"/>
  <c r="CO55" i="15"/>
  <c r="DA55" i="15"/>
  <c r="DB55" i="15"/>
  <c r="DC55" i="15"/>
  <c r="DD55" i="15"/>
  <c r="DE55" i="15"/>
  <c r="DF55" i="15"/>
  <c r="DG55" i="15"/>
  <c r="DH55" i="15"/>
  <c r="DI55" i="15"/>
  <c r="DJ55" i="15"/>
  <c r="DV55" i="15"/>
  <c r="DW55" i="15"/>
  <c r="DX55" i="15"/>
  <c r="DY55" i="15"/>
  <c r="DZ55" i="15"/>
  <c r="EA55" i="15"/>
  <c r="EB55" i="15"/>
  <c r="EC55" i="15"/>
  <c r="ED55" i="15"/>
  <c r="EE55" i="15"/>
  <c r="EF55" i="15"/>
  <c r="EG55" i="15"/>
  <c r="EH55" i="15"/>
  <c r="EI55" i="15"/>
  <c r="EJ55" i="15"/>
  <c r="EK55" i="15"/>
  <c r="EW55" i="15"/>
  <c r="EX55" i="15"/>
  <c r="EY55" i="15"/>
  <c r="EZ55" i="15"/>
  <c r="FA55" i="15"/>
  <c r="FB55" i="15"/>
  <c r="FN55" i="15"/>
  <c r="FO55" i="15"/>
  <c r="FP55" i="15"/>
  <c r="FQ55" i="15"/>
  <c r="FR55" i="15"/>
  <c r="FS55" i="15"/>
  <c r="FT55" i="15"/>
  <c r="FU55" i="15"/>
  <c r="FV55" i="15"/>
  <c r="FW55" i="15"/>
  <c r="FX55" i="15"/>
  <c r="GJ55" i="15"/>
  <c r="GK55" i="15"/>
  <c r="GL55" i="15"/>
  <c r="GM55" i="15"/>
  <c r="GN55" i="15"/>
  <c r="GO55" i="15"/>
  <c r="GP55" i="15"/>
  <c r="GQ55" i="15"/>
  <c r="HC55" i="15"/>
  <c r="HD55" i="15"/>
  <c r="HE55" i="15"/>
  <c r="HF55" i="15"/>
  <c r="HG55" i="15"/>
  <c r="HH55" i="15"/>
  <c r="HT55" i="15"/>
  <c r="HU55" i="15"/>
  <c r="HV55" i="15"/>
  <c r="HW55" i="15"/>
  <c r="HX55" i="15"/>
  <c r="HY55" i="15"/>
  <c r="HZ55" i="15"/>
  <c r="IA55" i="15"/>
  <c r="IB55" i="15"/>
  <c r="IC55" i="15"/>
  <c r="ID55" i="15"/>
  <c r="IE55" i="15"/>
  <c r="IQ55" i="15"/>
  <c r="IR55" i="15"/>
  <c r="IS55" i="15"/>
  <c r="IT55" i="15"/>
  <c r="IU55" i="15"/>
  <c r="IV55" i="15"/>
  <c r="IW55" i="15"/>
  <c r="IX55" i="15"/>
  <c r="IY55" i="15"/>
  <c r="IZ55" i="15"/>
  <c r="JA55" i="15"/>
  <c r="JB55" i="15"/>
  <c r="JC55" i="15"/>
  <c r="JD55" i="15"/>
  <c r="JE55" i="15"/>
  <c r="JF55" i="15"/>
  <c r="JG55" i="15"/>
  <c r="JH55" i="15"/>
  <c r="JT55" i="15"/>
  <c r="JU55" i="15"/>
  <c r="JV55" i="15"/>
  <c r="JW55" i="15"/>
  <c r="JX55" i="15"/>
  <c r="JY55" i="15"/>
  <c r="JZ55" i="15"/>
  <c r="KA55" i="15"/>
  <c r="KB55" i="15"/>
  <c r="KC55" i="15"/>
  <c r="KL55" i="15"/>
  <c r="KM55" i="15"/>
  <c r="KN55" i="15"/>
  <c r="KO55" i="15"/>
  <c r="KP55" i="15"/>
  <c r="KQ55" i="15"/>
  <c r="KR55" i="15"/>
  <c r="LA55" i="15"/>
  <c r="LB55" i="15"/>
  <c r="LC55" i="15"/>
  <c r="LD55" i="15"/>
  <c r="LE55" i="15"/>
  <c r="LF55" i="15"/>
  <c r="LG55" i="15"/>
  <c r="LH55" i="15"/>
  <c r="LI55" i="15"/>
  <c r="LJ55" i="15"/>
  <c r="LK55" i="15"/>
  <c r="LW55" i="15"/>
  <c r="LX55" i="15"/>
  <c r="LY55" i="15"/>
  <c r="LZ55" i="15"/>
  <c r="MA55" i="15"/>
  <c r="MB55" i="15"/>
  <c r="MC55" i="15"/>
  <c r="MD55" i="15"/>
  <c r="ME55" i="15"/>
  <c r="MF55" i="15"/>
  <c r="MG55" i="15"/>
  <c r="MH55" i="15"/>
  <c r="MI55" i="15"/>
  <c r="MJ55" i="15"/>
  <c r="MK55" i="15"/>
  <c r="ML55" i="15"/>
  <c r="MM55" i="15"/>
  <c r="MN55" i="15"/>
  <c r="MO55" i="15"/>
  <c r="NA55" i="15"/>
  <c r="NB55" i="15"/>
  <c r="NC55" i="15"/>
  <c r="ND55" i="15"/>
  <c r="NE55" i="15"/>
  <c r="NF55" i="15"/>
  <c r="NG55" i="15"/>
  <c r="NH55" i="15"/>
  <c r="NI55" i="15"/>
  <c r="NJ55" i="15"/>
  <c r="NK55" i="15"/>
  <c r="NL55" i="15"/>
  <c r="NM55" i="15"/>
  <c r="NN55" i="15"/>
  <c r="NO55" i="15"/>
  <c r="NP55" i="15"/>
  <c r="OH55" i="15"/>
  <c r="OI55" i="15"/>
  <c r="OJ55" i="15"/>
  <c r="OK55" i="15"/>
  <c r="OL55" i="15"/>
  <c r="OM55" i="15"/>
  <c r="ON55" i="15"/>
  <c r="OO55" i="15"/>
  <c r="PA55" i="15"/>
  <c r="PB55" i="15"/>
  <c r="PC55" i="15"/>
  <c r="PD55" i="15"/>
  <c r="PE55" i="15"/>
  <c r="PF55" i="15"/>
  <c r="PG55" i="15"/>
  <c r="PH55" i="15"/>
  <c r="PI55" i="15"/>
  <c r="PJ55" i="15"/>
  <c r="PK55" i="15"/>
  <c r="PW55" i="15"/>
  <c r="PX55" i="15"/>
  <c r="PY55" i="15"/>
  <c r="PZ55" i="15"/>
  <c r="J56" i="15"/>
  <c r="K56" i="15"/>
  <c r="T56" i="15"/>
  <c r="U56" i="15"/>
  <c r="V56" i="15"/>
  <c r="W56" i="15"/>
  <c r="X56" i="15"/>
  <c r="Y56" i="15"/>
  <c r="Z56" i="15"/>
  <c r="AA56" i="15"/>
  <c r="AB56" i="15"/>
  <c r="AC56" i="15"/>
  <c r="AD56" i="15"/>
  <c r="AM56" i="15"/>
  <c r="AN56" i="15"/>
  <c r="AO56" i="15"/>
  <c r="AP56" i="15"/>
  <c r="AQ56" i="15"/>
  <c r="AR56" i="15"/>
  <c r="AS56" i="15"/>
  <c r="AT56" i="15"/>
  <c r="AU56" i="15"/>
  <c r="AV56" i="15"/>
  <c r="AW56" i="15"/>
  <c r="AX56" i="15"/>
  <c r="AY56" i="15"/>
  <c r="AZ56" i="15"/>
  <c r="BA56" i="15"/>
  <c r="BB56" i="15"/>
  <c r="BN56" i="15"/>
  <c r="BO56" i="15"/>
  <c r="BP56" i="15"/>
  <c r="BQ56" i="15"/>
  <c r="BR56" i="15"/>
  <c r="CD56" i="15"/>
  <c r="CE56" i="15"/>
  <c r="CF56" i="15"/>
  <c r="CG56" i="15"/>
  <c r="CH56" i="15"/>
  <c r="CI56" i="15"/>
  <c r="CJ56" i="15"/>
  <c r="CK56" i="15"/>
  <c r="CL56" i="15"/>
  <c r="CM56" i="15"/>
  <c r="CN56" i="15"/>
  <c r="CO56" i="15"/>
  <c r="DA56" i="15"/>
  <c r="DB56" i="15"/>
  <c r="DC56" i="15"/>
  <c r="DD56" i="15"/>
  <c r="DE56" i="15"/>
  <c r="DF56" i="15"/>
  <c r="DG56" i="15"/>
  <c r="DH56" i="15"/>
  <c r="DI56" i="15"/>
  <c r="DJ56" i="15"/>
  <c r="DV56" i="15"/>
  <c r="DW56" i="15"/>
  <c r="DX56" i="15"/>
  <c r="DY56" i="15"/>
  <c r="DZ56" i="15"/>
  <c r="EA56" i="15"/>
  <c r="EB56" i="15"/>
  <c r="EC56" i="15"/>
  <c r="ED56" i="15"/>
  <c r="EE56" i="15"/>
  <c r="EF56" i="15"/>
  <c r="EG56" i="15"/>
  <c r="EH56" i="15"/>
  <c r="EI56" i="15"/>
  <c r="EJ56" i="15"/>
  <c r="EK56" i="15"/>
  <c r="EW56" i="15"/>
  <c r="EX56" i="15"/>
  <c r="EY56" i="15"/>
  <c r="EZ56" i="15"/>
  <c r="FA56" i="15"/>
  <c r="FB56" i="15"/>
  <c r="FN56" i="15"/>
  <c r="FO56" i="15"/>
  <c r="FP56" i="15"/>
  <c r="FQ56" i="15"/>
  <c r="FR56" i="15"/>
  <c r="FS56" i="15"/>
  <c r="FT56" i="15"/>
  <c r="FU56" i="15"/>
  <c r="FV56" i="15"/>
  <c r="FW56" i="15"/>
  <c r="FX56" i="15"/>
  <c r="GJ56" i="15"/>
  <c r="GK56" i="15"/>
  <c r="GL56" i="15"/>
  <c r="GM56" i="15"/>
  <c r="GN56" i="15"/>
  <c r="GO56" i="15"/>
  <c r="GP56" i="15"/>
  <c r="GQ56" i="15"/>
  <c r="HC56" i="15"/>
  <c r="HD56" i="15"/>
  <c r="HE56" i="15"/>
  <c r="HF56" i="15"/>
  <c r="HG56" i="15"/>
  <c r="HH56" i="15"/>
  <c r="HT56" i="15"/>
  <c r="HU56" i="15"/>
  <c r="HV56" i="15"/>
  <c r="HW56" i="15"/>
  <c r="HX56" i="15"/>
  <c r="HY56" i="15"/>
  <c r="HZ56" i="15"/>
  <c r="IA56" i="15"/>
  <c r="IB56" i="15"/>
  <c r="IC56" i="15"/>
  <c r="ID56" i="15"/>
  <c r="IE56" i="15"/>
  <c r="IQ56" i="15"/>
  <c r="IR56" i="15"/>
  <c r="IS56" i="15"/>
  <c r="IT56" i="15"/>
  <c r="IU56" i="15"/>
  <c r="IV56" i="15"/>
  <c r="IW56" i="15"/>
  <c r="IX56" i="15"/>
  <c r="IY56" i="15"/>
  <c r="IZ56" i="15"/>
  <c r="JA56" i="15"/>
  <c r="JB56" i="15"/>
  <c r="JC56" i="15"/>
  <c r="JD56" i="15"/>
  <c r="JE56" i="15"/>
  <c r="JF56" i="15"/>
  <c r="JG56" i="15"/>
  <c r="JH56" i="15"/>
  <c r="JT56" i="15"/>
  <c r="JU56" i="15"/>
  <c r="JV56" i="15"/>
  <c r="JW56" i="15"/>
  <c r="JX56" i="15"/>
  <c r="JY56" i="15"/>
  <c r="JZ56" i="15"/>
  <c r="KA56" i="15"/>
  <c r="KB56" i="15"/>
  <c r="KC56" i="15"/>
  <c r="KL56" i="15"/>
  <c r="KM56" i="15"/>
  <c r="KN56" i="15"/>
  <c r="KO56" i="15"/>
  <c r="KP56" i="15"/>
  <c r="KQ56" i="15"/>
  <c r="KR56" i="15"/>
  <c r="LA56" i="15"/>
  <c r="LB56" i="15"/>
  <c r="LC56" i="15"/>
  <c r="LD56" i="15"/>
  <c r="LE56" i="15"/>
  <c r="LF56" i="15"/>
  <c r="LG56" i="15"/>
  <c r="LH56" i="15"/>
  <c r="LI56" i="15"/>
  <c r="LJ56" i="15"/>
  <c r="LK56" i="15"/>
  <c r="LW56" i="15"/>
  <c r="LX56" i="15"/>
  <c r="LY56" i="15"/>
  <c r="LZ56" i="15"/>
  <c r="MA56" i="15"/>
  <c r="MB56" i="15"/>
  <c r="MC56" i="15"/>
  <c r="MD56" i="15"/>
  <c r="ME56" i="15"/>
  <c r="MF56" i="15"/>
  <c r="MG56" i="15"/>
  <c r="MH56" i="15"/>
  <c r="MI56" i="15"/>
  <c r="MJ56" i="15"/>
  <c r="MK56" i="15"/>
  <c r="ML56" i="15"/>
  <c r="MM56" i="15"/>
  <c r="MN56" i="15"/>
  <c r="MO56" i="15"/>
  <c r="NA56" i="15"/>
  <c r="NB56" i="15"/>
  <c r="NC56" i="15"/>
  <c r="ND56" i="15"/>
  <c r="NE56" i="15"/>
  <c r="NF56" i="15"/>
  <c r="NG56" i="15"/>
  <c r="NH56" i="15"/>
  <c r="NI56" i="15"/>
  <c r="NJ56" i="15"/>
  <c r="NK56" i="15"/>
  <c r="NL56" i="15"/>
  <c r="NM56" i="15"/>
  <c r="NN56" i="15"/>
  <c r="NO56" i="15"/>
  <c r="NP56" i="15"/>
  <c r="OH56" i="15"/>
  <c r="OI56" i="15"/>
  <c r="OJ56" i="15"/>
  <c r="OK56" i="15"/>
  <c r="OL56" i="15"/>
  <c r="OM56" i="15"/>
  <c r="ON56" i="15"/>
  <c r="OO56" i="15"/>
  <c r="PA56" i="15"/>
  <c r="PB56" i="15"/>
  <c r="PC56" i="15"/>
  <c r="PD56" i="15"/>
  <c r="PE56" i="15"/>
  <c r="PF56" i="15"/>
  <c r="PG56" i="15"/>
  <c r="PH56" i="15"/>
  <c r="PI56" i="15"/>
  <c r="PJ56" i="15"/>
  <c r="PK56" i="15"/>
  <c r="PW56" i="15"/>
  <c r="PX56" i="15"/>
  <c r="PY56" i="15"/>
  <c r="PZ56" i="15"/>
  <c r="J57" i="15"/>
  <c r="K57" i="15"/>
  <c r="T57" i="15"/>
  <c r="U57" i="15"/>
  <c r="V57" i="15"/>
  <c r="W57" i="15"/>
  <c r="X57" i="15"/>
  <c r="Y57" i="15"/>
  <c r="Z57" i="15"/>
  <c r="AA57" i="15"/>
  <c r="AB57" i="15"/>
  <c r="AC57" i="15"/>
  <c r="AD57" i="15"/>
  <c r="AM57" i="15"/>
  <c r="AN57" i="15"/>
  <c r="AO57" i="15"/>
  <c r="AP57" i="15"/>
  <c r="AQ57" i="15"/>
  <c r="AR57" i="15"/>
  <c r="AS57" i="15"/>
  <c r="AT57" i="15"/>
  <c r="AU57" i="15"/>
  <c r="AV57" i="15"/>
  <c r="AW57" i="15"/>
  <c r="AX57" i="15"/>
  <c r="AY57" i="15"/>
  <c r="AZ57" i="15"/>
  <c r="BA57" i="15"/>
  <c r="BB57" i="15"/>
  <c r="BN57" i="15"/>
  <c r="BO57" i="15"/>
  <c r="BP57" i="15"/>
  <c r="BQ57" i="15"/>
  <c r="BR57" i="15"/>
  <c r="CD57" i="15"/>
  <c r="CE57" i="15"/>
  <c r="CF57" i="15"/>
  <c r="CG57" i="15"/>
  <c r="CH57" i="15"/>
  <c r="CI57" i="15"/>
  <c r="CJ57" i="15"/>
  <c r="CK57" i="15"/>
  <c r="CL57" i="15"/>
  <c r="CM57" i="15"/>
  <c r="CN57" i="15"/>
  <c r="CO57" i="15"/>
  <c r="DA57" i="15"/>
  <c r="DB57" i="15"/>
  <c r="DC57" i="15"/>
  <c r="DD57" i="15"/>
  <c r="DE57" i="15"/>
  <c r="DF57" i="15"/>
  <c r="DG57" i="15"/>
  <c r="DH57" i="15"/>
  <c r="DI57" i="15"/>
  <c r="DJ57" i="15"/>
  <c r="DV57" i="15"/>
  <c r="DW57" i="15"/>
  <c r="DX57" i="15"/>
  <c r="DY57" i="15"/>
  <c r="DZ57" i="15"/>
  <c r="EA57" i="15"/>
  <c r="EB57" i="15"/>
  <c r="EC57" i="15"/>
  <c r="ED57" i="15"/>
  <c r="EE57" i="15"/>
  <c r="EF57" i="15"/>
  <c r="EG57" i="15"/>
  <c r="EH57" i="15"/>
  <c r="EI57" i="15"/>
  <c r="EJ57" i="15"/>
  <c r="EK57" i="15"/>
  <c r="EW57" i="15"/>
  <c r="EX57" i="15"/>
  <c r="EY57" i="15"/>
  <c r="EZ57" i="15"/>
  <c r="FA57" i="15"/>
  <c r="FB57" i="15"/>
  <c r="FN57" i="15"/>
  <c r="FO57" i="15"/>
  <c r="FP57" i="15"/>
  <c r="FQ57" i="15"/>
  <c r="FR57" i="15"/>
  <c r="FS57" i="15"/>
  <c r="FT57" i="15"/>
  <c r="FU57" i="15"/>
  <c r="FV57" i="15"/>
  <c r="FW57" i="15"/>
  <c r="FX57" i="15"/>
  <c r="GJ57" i="15"/>
  <c r="GK57" i="15"/>
  <c r="GL57" i="15"/>
  <c r="GM57" i="15"/>
  <c r="GN57" i="15"/>
  <c r="GO57" i="15"/>
  <c r="GP57" i="15"/>
  <c r="GQ57" i="15"/>
  <c r="HC57" i="15"/>
  <c r="HD57" i="15"/>
  <c r="HE57" i="15"/>
  <c r="HF57" i="15"/>
  <c r="HG57" i="15"/>
  <c r="HH57" i="15"/>
  <c r="HT57" i="15"/>
  <c r="HU57" i="15"/>
  <c r="HV57" i="15"/>
  <c r="HW57" i="15"/>
  <c r="HX57" i="15"/>
  <c r="HY57" i="15"/>
  <c r="HZ57" i="15"/>
  <c r="IA57" i="15"/>
  <c r="IB57" i="15"/>
  <c r="IC57" i="15"/>
  <c r="ID57" i="15"/>
  <c r="IE57" i="15"/>
  <c r="IQ57" i="15"/>
  <c r="IR57" i="15"/>
  <c r="IS57" i="15"/>
  <c r="IT57" i="15"/>
  <c r="IU57" i="15"/>
  <c r="IV57" i="15"/>
  <c r="IW57" i="15"/>
  <c r="IX57" i="15"/>
  <c r="IY57" i="15"/>
  <c r="IZ57" i="15"/>
  <c r="JA57" i="15"/>
  <c r="JB57" i="15"/>
  <c r="JC57" i="15"/>
  <c r="JD57" i="15"/>
  <c r="JE57" i="15"/>
  <c r="JF57" i="15"/>
  <c r="JG57" i="15"/>
  <c r="JH57" i="15"/>
  <c r="JT57" i="15"/>
  <c r="JU57" i="15"/>
  <c r="JV57" i="15"/>
  <c r="JW57" i="15"/>
  <c r="JX57" i="15"/>
  <c r="JY57" i="15"/>
  <c r="JZ57" i="15"/>
  <c r="KA57" i="15"/>
  <c r="KB57" i="15"/>
  <c r="KC57" i="15"/>
  <c r="KL57" i="15"/>
  <c r="KM57" i="15"/>
  <c r="KN57" i="15"/>
  <c r="KO57" i="15"/>
  <c r="KP57" i="15"/>
  <c r="KQ57" i="15"/>
  <c r="KR57" i="15"/>
  <c r="LA57" i="15"/>
  <c r="LB57" i="15"/>
  <c r="LC57" i="15"/>
  <c r="LD57" i="15"/>
  <c r="LE57" i="15"/>
  <c r="LF57" i="15"/>
  <c r="LG57" i="15"/>
  <c r="LH57" i="15"/>
  <c r="LI57" i="15"/>
  <c r="LJ57" i="15"/>
  <c r="LK57" i="15"/>
  <c r="LW57" i="15"/>
  <c r="LX57" i="15"/>
  <c r="LY57" i="15"/>
  <c r="LZ57" i="15"/>
  <c r="MA57" i="15"/>
  <c r="MB57" i="15"/>
  <c r="MC57" i="15"/>
  <c r="MD57" i="15"/>
  <c r="ME57" i="15"/>
  <c r="MF57" i="15"/>
  <c r="MG57" i="15"/>
  <c r="MH57" i="15"/>
  <c r="MI57" i="15"/>
  <c r="MJ57" i="15"/>
  <c r="MK57" i="15"/>
  <c r="ML57" i="15"/>
  <c r="MM57" i="15"/>
  <c r="MN57" i="15"/>
  <c r="MO57" i="15"/>
  <c r="NA57" i="15"/>
  <c r="NB57" i="15"/>
  <c r="NC57" i="15"/>
  <c r="ND57" i="15"/>
  <c r="NE57" i="15"/>
  <c r="NF57" i="15"/>
  <c r="NG57" i="15"/>
  <c r="NH57" i="15"/>
  <c r="NI57" i="15"/>
  <c r="NJ57" i="15"/>
  <c r="NK57" i="15"/>
  <c r="NL57" i="15"/>
  <c r="NM57" i="15"/>
  <c r="NN57" i="15"/>
  <c r="NO57" i="15"/>
  <c r="NP57" i="15"/>
  <c r="OH57" i="15"/>
  <c r="OI57" i="15"/>
  <c r="OJ57" i="15"/>
  <c r="OK57" i="15"/>
  <c r="OL57" i="15"/>
  <c r="OM57" i="15"/>
  <c r="ON57" i="15"/>
  <c r="OO57" i="15"/>
  <c r="PA57" i="15"/>
  <c r="PB57" i="15"/>
  <c r="PC57" i="15"/>
  <c r="PD57" i="15"/>
  <c r="PE57" i="15"/>
  <c r="PF57" i="15"/>
  <c r="PG57" i="15"/>
  <c r="PH57" i="15"/>
  <c r="PI57" i="15"/>
  <c r="PJ57" i="15"/>
  <c r="PK57" i="15"/>
  <c r="PW57" i="15"/>
  <c r="PX57" i="15"/>
  <c r="PY57" i="15"/>
  <c r="PZ57" i="15"/>
  <c r="J58" i="15"/>
  <c r="J16" i="15" s="1"/>
  <c r="K58" i="15"/>
  <c r="K16" i="15" s="1"/>
  <c r="T58" i="15"/>
  <c r="T16" i="15" s="1"/>
  <c r="U58" i="15"/>
  <c r="U16" i="15" s="1"/>
  <c r="V58" i="15"/>
  <c r="V16" i="15" s="1"/>
  <c r="W58" i="15"/>
  <c r="W16" i="15" s="1"/>
  <c r="X58" i="15"/>
  <c r="X16" i="15" s="1"/>
  <c r="Y58" i="15"/>
  <c r="Y16" i="15" s="1"/>
  <c r="Z58" i="15"/>
  <c r="Z16" i="15" s="1"/>
  <c r="AA58" i="15"/>
  <c r="AA16" i="15" s="1"/>
  <c r="AB58" i="15"/>
  <c r="AB16" i="15" s="1"/>
  <c r="AC58" i="15"/>
  <c r="AC16" i="15" s="1"/>
  <c r="AD58" i="15"/>
  <c r="AD16" i="15" s="1"/>
  <c r="AM58" i="15"/>
  <c r="AM16" i="15" s="1"/>
  <c r="AN58" i="15"/>
  <c r="AN16" i="15" s="1"/>
  <c r="AO58" i="15"/>
  <c r="AO16" i="15" s="1"/>
  <c r="AP58" i="15"/>
  <c r="AP16" i="15" s="1"/>
  <c r="AQ58" i="15"/>
  <c r="AQ16" i="15" s="1"/>
  <c r="AR58" i="15"/>
  <c r="AR16" i="15" s="1"/>
  <c r="AS58" i="15"/>
  <c r="AS16" i="15" s="1"/>
  <c r="AT58" i="15"/>
  <c r="AT16" i="15" s="1"/>
  <c r="AU58" i="15"/>
  <c r="AU16" i="15" s="1"/>
  <c r="AV58" i="15"/>
  <c r="AV16" i="15" s="1"/>
  <c r="AW58" i="15"/>
  <c r="AW16" i="15" s="1"/>
  <c r="AX58" i="15"/>
  <c r="AX16" i="15" s="1"/>
  <c r="AY58" i="15"/>
  <c r="AY16" i="15" s="1"/>
  <c r="AZ58" i="15"/>
  <c r="AZ16" i="15" s="1"/>
  <c r="BA58" i="15"/>
  <c r="BA16" i="15" s="1"/>
  <c r="BB58" i="15"/>
  <c r="BB16" i="15" s="1"/>
  <c r="BN58" i="15"/>
  <c r="BN16" i="15" s="1"/>
  <c r="BO58" i="15"/>
  <c r="BO16" i="15" s="1"/>
  <c r="BP58" i="15"/>
  <c r="BP16" i="15" s="1"/>
  <c r="BQ58" i="15"/>
  <c r="BQ16" i="15" s="1"/>
  <c r="BR58" i="15"/>
  <c r="BR16" i="15" s="1"/>
  <c r="CD58" i="15"/>
  <c r="CD16" i="15" s="1"/>
  <c r="CE58" i="15"/>
  <c r="CE16" i="15" s="1"/>
  <c r="CF58" i="15"/>
  <c r="CF16" i="15" s="1"/>
  <c r="CG58" i="15"/>
  <c r="CG16" i="15" s="1"/>
  <c r="CH58" i="15"/>
  <c r="CH16" i="15" s="1"/>
  <c r="CI58" i="15"/>
  <c r="CI16" i="15" s="1"/>
  <c r="CJ58" i="15"/>
  <c r="CJ16" i="15" s="1"/>
  <c r="CK58" i="15"/>
  <c r="CK16" i="15" s="1"/>
  <c r="CL58" i="15"/>
  <c r="CL16" i="15" s="1"/>
  <c r="CM58" i="15"/>
  <c r="CM16" i="15" s="1"/>
  <c r="CN58" i="15"/>
  <c r="CN16" i="15" s="1"/>
  <c r="CO58" i="15"/>
  <c r="CO16" i="15" s="1"/>
  <c r="DA58" i="15"/>
  <c r="DA16" i="15" s="1"/>
  <c r="DB58" i="15"/>
  <c r="DB16" i="15" s="1"/>
  <c r="DC58" i="15"/>
  <c r="DC16" i="15" s="1"/>
  <c r="DD58" i="15"/>
  <c r="DD16" i="15" s="1"/>
  <c r="DE58" i="15"/>
  <c r="DE16" i="15" s="1"/>
  <c r="DF58" i="15"/>
  <c r="DF16" i="15" s="1"/>
  <c r="DG58" i="15"/>
  <c r="DG16" i="15" s="1"/>
  <c r="DH58" i="15"/>
  <c r="DH16" i="15" s="1"/>
  <c r="DI58" i="15"/>
  <c r="DI16" i="15" s="1"/>
  <c r="DJ58" i="15"/>
  <c r="DJ16" i="15" s="1"/>
  <c r="DV58" i="15"/>
  <c r="DV16" i="15" s="1"/>
  <c r="DW58" i="15"/>
  <c r="DW16" i="15" s="1"/>
  <c r="DX58" i="15"/>
  <c r="DX16" i="15" s="1"/>
  <c r="DY58" i="15"/>
  <c r="DY16" i="15" s="1"/>
  <c r="DZ58" i="15"/>
  <c r="DZ16" i="15" s="1"/>
  <c r="EA58" i="15"/>
  <c r="EA16" i="15" s="1"/>
  <c r="EB58" i="15"/>
  <c r="EB16" i="15" s="1"/>
  <c r="EC58" i="15"/>
  <c r="EC16" i="15" s="1"/>
  <c r="ED58" i="15"/>
  <c r="ED16" i="15" s="1"/>
  <c r="EE58" i="15"/>
  <c r="EE16" i="15" s="1"/>
  <c r="EF58" i="15"/>
  <c r="EF16" i="15" s="1"/>
  <c r="EG58" i="15"/>
  <c r="EG16" i="15" s="1"/>
  <c r="EH58" i="15"/>
  <c r="EH16" i="15" s="1"/>
  <c r="EI58" i="15"/>
  <c r="EI16" i="15" s="1"/>
  <c r="EJ58" i="15"/>
  <c r="EJ16" i="15" s="1"/>
  <c r="EK58" i="15"/>
  <c r="EK16" i="15" s="1"/>
  <c r="EW58" i="15"/>
  <c r="EW16" i="15" s="1"/>
  <c r="EX58" i="15"/>
  <c r="EX16" i="15" s="1"/>
  <c r="EY58" i="15"/>
  <c r="EY16" i="15" s="1"/>
  <c r="EZ58" i="15"/>
  <c r="EZ16" i="15" s="1"/>
  <c r="FA58" i="15"/>
  <c r="FA16" i="15" s="1"/>
  <c r="FB58" i="15"/>
  <c r="FB16" i="15" s="1"/>
  <c r="FN58" i="15"/>
  <c r="FN16" i="15" s="1"/>
  <c r="FO58" i="15"/>
  <c r="FO16" i="15" s="1"/>
  <c r="FP58" i="15"/>
  <c r="FP16" i="15" s="1"/>
  <c r="FQ58" i="15"/>
  <c r="FQ16" i="15" s="1"/>
  <c r="FR58" i="15"/>
  <c r="FR16" i="15" s="1"/>
  <c r="FS58" i="15"/>
  <c r="FS16" i="15" s="1"/>
  <c r="FT58" i="15"/>
  <c r="FT16" i="15" s="1"/>
  <c r="FU58" i="15"/>
  <c r="FU16" i="15" s="1"/>
  <c r="FV58" i="15"/>
  <c r="FV16" i="15" s="1"/>
  <c r="FW58" i="15"/>
  <c r="FW16" i="15" s="1"/>
  <c r="FX58" i="15"/>
  <c r="FX16" i="15" s="1"/>
  <c r="GJ58" i="15"/>
  <c r="GJ16" i="15" s="1"/>
  <c r="GK58" i="15"/>
  <c r="GK16" i="15" s="1"/>
  <c r="GL58" i="15"/>
  <c r="GL16" i="15" s="1"/>
  <c r="GM58" i="15"/>
  <c r="GM16" i="15" s="1"/>
  <c r="GN58" i="15"/>
  <c r="GN16" i="15" s="1"/>
  <c r="GO58" i="15"/>
  <c r="GO16" i="15" s="1"/>
  <c r="GP58" i="15"/>
  <c r="GP16" i="15" s="1"/>
  <c r="GQ58" i="15"/>
  <c r="GQ16" i="15" s="1"/>
  <c r="HC58" i="15"/>
  <c r="HC16" i="15" s="1"/>
  <c r="HD58" i="15"/>
  <c r="HD16" i="15" s="1"/>
  <c r="HE58" i="15"/>
  <c r="HE16" i="15" s="1"/>
  <c r="HF58" i="15"/>
  <c r="HF16" i="15" s="1"/>
  <c r="HG58" i="15"/>
  <c r="HG16" i="15" s="1"/>
  <c r="HH58" i="15"/>
  <c r="HH16" i="15" s="1"/>
  <c r="HT58" i="15"/>
  <c r="HT16" i="15" s="1"/>
  <c r="HU58" i="15"/>
  <c r="HU16" i="15" s="1"/>
  <c r="HV58" i="15"/>
  <c r="HV16" i="15" s="1"/>
  <c r="HW58" i="15"/>
  <c r="HW16" i="15" s="1"/>
  <c r="HX58" i="15"/>
  <c r="HX16" i="15" s="1"/>
  <c r="HY58" i="15"/>
  <c r="HY16" i="15" s="1"/>
  <c r="HZ58" i="15"/>
  <c r="HZ16" i="15" s="1"/>
  <c r="IA58" i="15"/>
  <c r="IA16" i="15" s="1"/>
  <c r="IB58" i="15"/>
  <c r="IB16" i="15" s="1"/>
  <c r="IC58" i="15"/>
  <c r="IC16" i="15" s="1"/>
  <c r="ID58" i="15"/>
  <c r="ID16" i="15" s="1"/>
  <c r="IE58" i="15"/>
  <c r="IE16" i="15" s="1"/>
  <c r="IQ58" i="15"/>
  <c r="IQ16" i="15" s="1"/>
  <c r="IR58" i="15"/>
  <c r="IR16" i="15" s="1"/>
  <c r="IS58" i="15"/>
  <c r="IS16" i="15" s="1"/>
  <c r="IT58" i="15"/>
  <c r="IT16" i="15" s="1"/>
  <c r="IU58" i="15"/>
  <c r="IU16" i="15" s="1"/>
  <c r="IV58" i="15"/>
  <c r="IV16" i="15" s="1"/>
  <c r="IW58" i="15"/>
  <c r="IW16" i="15" s="1"/>
  <c r="IX58" i="15"/>
  <c r="IX16" i="15" s="1"/>
  <c r="IY58" i="15"/>
  <c r="IY16" i="15" s="1"/>
  <c r="IZ58" i="15"/>
  <c r="IZ16" i="15" s="1"/>
  <c r="JA58" i="15"/>
  <c r="JA16" i="15" s="1"/>
  <c r="JB58" i="15"/>
  <c r="JB16" i="15" s="1"/>
  <c r="JC58" i="15"/>
  <c r="JC16" i="15" s="1"/>
  <c r="JD58" i="15"/>
  <c r="JD16" i="15" s="1"/>
  <c r="JE58" i="15"/>
  <c r="JE16" i="15" s="1"/>
  <c r="JF58" i="15"/>
  <c r="JF16" i="15" s="1"/>
  <c r="JG58" i="15"/>
  <c r="JG16" i="15" s="1"/>
  <c r="JH58" i="15"/>
  <c r="JH16" i="15" s="1"/>
  <c r="JT58" i="15"/>
  <c r="JT16" i="15" s="1"/>
  <c r="JU58" i="15"/>
  <c r="JU16" i="15" s="1"/>
  <c r="JV58" i="15"/>
  <c r="JV16" i="15" s="1"/>
  <c r="JW58" i="15"/>
  <c r="JW16" i="15" s="1"/>
  <c r="JX58" i="15"/>
  <c r="JX16" i="15" s="1"/>
  <c r="JY58" i="15"/>
  <c r="JY16" i="15" s="1"/>
  <c r="JZ58" i="15"/>
  <c r="JZ16" i="15" s="1"/>
  <c r="KA58" i="15"/>
  <c r="KA16" i="15" s="1"/>
  <c r="KB58" i="15"/>
  <c r="KB16" i="15" s="1"/>
  <c r="KC58" i="15"/>
  <c r="KC16" i="15" s="1"/>
  <c r="KL58" i="15"/>
  <c r="KL16" i="15" s="1"/>
  <c r="KM58" i="15"/>
  <c r="KM16" i="15" s="1"/>
  <c r="KN58" i="15"/>
  <c r="KN16" i="15" s="1"/>
  <c r="KO58" i="15"/>
  <c r="KO16" i="15" s="1"/>
  <c r="KP58" i="15"/>
  <c r="KP16" i="15" s="1"/>
  <c r="KQ58" i="15"/>
  <c r="KQ16" i="15" s="1"/>
  <c r="KR58" i="15"/>
  <c r="KR16" i="15" s="1"/>
  <c r="LA58" i="15"/>
  <c r="LA16" i="15" s="1"/>
  <c r="LB58" i="15"/>
  <c r="LB16" i="15" s="1"/>
  <c r="LC58" i="15"/>
  <c r="LC16" i="15" s="1"/>
  <c r="LD58" i="15"/>
  <c r="LD16" i="15" s="1"/>
  <c r="LE58" i="15"/>
  <c r="LE16" i="15" s="1"/>
  <c r="LF58" i="15"/>
  <c r="LF16" i="15" s="1"/>
  <c r="LG58" i="15"/>
  <c r="LG16" i="15" s="1"/>
  <c r="LH58" i="15"/>
  <c r="LH16" i="15" s="1"/>
  <c r="LI58" i="15"/>
  <c r="LI16" i="15" s="1"/>
  <c r="LJ58" i="15"/>
  <c r="LJ16" i="15" s="1"/>
  <c r="LK58" i="15"/>
  <c r="LK16" i="15" s="1"/>
  <c r="LW58" i="15"/>
  <c r="LW16" i="15" s="1"/>
  <c r="LX58" i="15"/>
  <c r="LX16" i="15" s="1"/>
  <c r="LY58" i="15"/>
  <c r="LY16" i="15" s="1"/>
  <c r="LZ58" i="15"/>
  <c r="LZ16" i="15" s="1"/>
  <c r="MA58" i="15"/>
  <c r="MA16" i="15" s="1"/>
  <c r="MB58" i="15"/>
  <c r="MB16" i="15" s="1"/>
  <c r="MC58" i="15"/>
  <c r="MC16" i="15" s="1"/>
  <c r="MD58" i="15"/>
  <c r="MD16" i="15" s="1"/>
  <c r="ME58" i="15"/>
  <c r="ME16" i="15" s="1"/>
  <c r="MF58" i="15"/>
  <c r="MF16" i="15" s="1"/>
  <c r="MG58" i="15"/>
  <c r="MG16" i="15" s="1"/>
  <c r="MH58" i="15"/>
  <c r="MH16" i="15" s="1"/>
  <c r="MI58" i="15"/>
  <c r="MI16" i="15" s="1"/>
  <c r="MJ58" i="15"/>
  <c r="MJ16" i="15" s="1"/>
  <c r="MK58" i="15"/>
  <c r="MK16" i="15" s="1"/>
  <c r="ML58" i="15"/>
  <c r="ML16" i="15" s="1"/>
  <c r="MM58" i="15"/>
  <c r="MM16" i="15" s="1"/>
  <c r="MN58" i="15"/>
  <c r="MN16" i="15" s="1"/>
  <c r="MO58" i="15"/>
  <c r="MO16" i="15" s="1"/>
  <c r="NA58" i="15"/>
  <c r="NA16" i="15" s="1"/>
  <c r="NB58" i="15"/>
  <c r="NB16" i="15" s="1"/>
  <c r="NC58" i="15"/>
  <c r="NC16" i="15" s="1"/>
  <c r="ND58" i="15"/>
  <c r="ND16" i="15" s="1"/>
  <c r="NE58" i="15"/>
  <c r="NE16" i="15" s="1"/>
  <c r="NF58" i="15"/>
  <c r="NF16" i="15" s="1"/>
  <c r="NG58" i="15"/>
  <c r="NG16" i="15" s="1"/>
  <c r="NH58" i="15"/>
  <c r="NH16" i="15" s="1"/>
  <c r="NI58" i="15"/>
  <c r="NI16" i="15" s="1"/>
  <c r="NJ58" i="15"/>
  <c r="NJ16" i="15" s="1"/>
  <c r="NK58" i="15"/>
  <c r="NK16" i="15" s="1"/>
  <c r="NL58" i="15"/>
  <c r="NL16" i="15" s="1"/>
  <c r="NM58" i="15"/>
  <c r="NM16" i="15" s="1"/>
  <c r="NN58" i="15"/>
  <c r="NN16" i="15" s="1"/>
  <c r="NO58" i="15"/>
  <c r="NO16" i="15" s="1"/>
  <c r="NP58" i="15"/>
  <c r="NP16" i="15" s="1"/>
  <c r="OH58" i="15"/>
  <c r="OH16" i="15" s="1"/>
  <c r="OI58" i="15"/>
  <c r="OI16" i="15" s="1"/>
  <c r="OJ58" i="15"/>
  <c r="OJ16" i="15" s="1"/>
  <c r="OK58" i="15"/>
  <c r="OK16" i="15" s="1"/>
  <c r="OL58" i="15"/>
  <c r="OL16" i="15" s="1"/>
  <c r="OM58" i="15"/>
  <c r="OM16" i="15" s="1"/>
  <c r="ON58" i="15"/>
  <c r="ON16" i="15" s="1"/>
  <c r="OO58" i="15"/>
  <c r="OO16" i="15" s="1"/>
  <c r="PA58" i="15"/>
  <c r="PA16" i="15" s="1"/>
  <c r="PB58" i="15"/>
  <c r="PB16" i="15" s="1"/>
  <c r="PC58" i="15"/>
  <c r="PC16" i="15" s="1"/>
  <c r="PD58" i="15"/>
  <c r="PD16" i="15" s="1"/>
  <c r="PE58" i="15"/>
  <c r="PE16" i="15" s="1"/>
  <c r="PF58" i="15"/>
  <c r="PF16" i="15" s="1"/>
  <c r="PG58" i="15"/>
  <c r="PG16" i="15" s="1"/>
  <c r="PH58" i="15"/>
  <c r="PH16" i="15" s="1"/>
  <c r="PI58" i="15"/>
  <c r="PI16" i="15" s="1"/>
  <c r="PJ58" i="15"/>
  <c r="PJ16" i="15" s="1"/>
  <c r="PK58" i="15"/>
  <c r="PK16" i="15" s="1"/>
  <c r="PW58" i="15"/>
  <c r="PW16" i="15" s="1"/>
  <c r="PX58" i="15"/>
  <c r="PX16" i="15" s="1"/>
  <c r="PY58" i="15"/>
  <c r="PY16" i="15" s="1"/>
  <c r="PZ58" i="15"/>
  <c r="PZ16" i="15" s="1"/>
  <c r="J59" i="15"/>
  <c r="K59" i="15"/>
  <c r="T59" i="15"/>
  <c r="U59" i="15"/>
  <c r="V59" i="15"/>
  <c r="W59" i="15"/>
  <c r="X59" i="15"/>
  <c r="Y59" i="15"/>
  <c r="Z59" i="15"/>
  <c r="AA59" i="15"/>
  <c r="AB59" i="15"/>
  <c r="AC59" i="15"/>
  <c r="AD59" i="15"/>
  <c r="AM59" i="15"/>
  <c r="AN59" i="15"/>
  <c r="AO59" i="15"/>
  <c r="AP59" i="15"/>
  <c r="AQ59" i="15"/>
  <c r="AR59" i="15"/>
  <c r="AS59" i="15"/>
  <c r="AT59" i="15"/>
  <c r="AU59" i="15"/>
  <c r="AV59" i="15"/>
  <c r="AW59" i="15"/>
  <c r="AX59" i="15"/>
  <c r="AY59" i="15"/>
  <c r="AZ59" i="15"/>
  <c r="BA59" i="15"/>
  <c r="BB59" i="15"/>
  <c r="BN59" i="15"/>
  <c r="BO59" i="15"/>
  <c r="BP59" i="15"/>
  <c r="BQ59" i="15"/>
  <c r="BR59" i="15"/>
  <c r="CD59" i="15"/>
  <c r="CE59" i="15"/>
  <c r="CF59" i="15"/>
  <c r="CG59" i="15"/>
  <c r="CH59" i="15"/>
  <c r="CI59" i="15"/>
  <c r="CJ59" i="15"/>
  <c r="CK59" i="15"/>
  <c r="CL59" i="15"/>
  <c r="CM59" i="15"/>
  <c r="CN59" i="15"/>
  <c r="CO59" i="15"/>
  <c r="DA59" i="15"/>
  <c r="DB59" i="15"/>
  <c r="DC59" i="15"/>
  <c r="DD59" i="15"/>
  <c r="DE59" i="15"/>
  <c r="DF59" i="15"/>
  <c r="DG59" i="15"/>
  <c r="DH59" i="15"/>
  <c r="DI59" i="15"/>
  <c r="DJ59" i="15"/>
  <c r="DV59" i="15"/>
  <c r="DW59" i="15"/>
  <c r="DX59" i="15"/>
  <c r="DY59" i="15"/>
  <c r="DZ59" i="15"/>
  <c r="EA59" i="15"/>
  <c r="EB59" i="15"/>
  <c r="EC59" i="15"/>
  <c r="ED59" i="15"/>
  <c r="EE59" i="15"/>
  <c r="EF59" i="15"/>
  <c r="EG59" i="15"/>
  <c r="EH59" i="15"/>
  <c r="EI59" i="15"/>
  <c r="EJ59" i="15"/>
  <c r="EK59" i="15"/>
  <c r="EW59" i="15"/>
  <c r="EX59" i="15"/>
  <c r="EY59" i="15"/>
  <c r="EZ59" i="15"/>
  <c r="FA59" i="15"/>
  <c r="FB59" i="15"/>
  <c r="FN59" i="15"/>
  <c r="FO59" i="15"/>
  <c r="FP59" i="15"/>
  <c r="FQ59" i="15"/>
  <c r="FR59" i="15"/>
  <c r="FS59" i="15"/>
  <c r="FT59" i="15"/>
  <c r="FU59" i="15"/>
  <c r="FV59" i="15"/>
  <c r="FW59" i="15"/>
  <c r="FX59" i="15"/>
  <c r="GJ59" i="15"/>
  <c r="GK59" i="15"/>
  <c r="GL59" i="15"/>
  <c r="GM59" i="15"/>
  <c r="GN59" i="15"/>
  <c r="GO59" i="15"/>
  <c r="GP59" i="15"/>
  <c r="GQ59" i="15"/>
  <c r="HC59" i="15"/>
  <c r="HD59" i="15"/>
  <c r="HE59" i="15"/>
  <c r="HF59" i="15"/>
  <c r="HG59" i="15"/>
  <c r="HH59" i="15"/>
  <c r="HT59" i="15"/>
  <c r="HU59" i="15"/>
  <c r="HV59" i="15"/>
  <c r="HW59" i="15"/>
  <c r="HX59" i="15"/>
  <c r="HY59" i="15"/>
  <c r="HZ59" i="15"/>
  <c r="IA59" i="15"/>
  <c r="IB59" i="15"/>
  <c r="IC59" i="15"/>
  <c r="ID59" i="15"/>
  <c r="IE59" i="15"/>
  <c r="IQ59" i="15"/>
  <c r="IR59" i="15"/>
  <c r="IS59" i="15"/>
  <c r="IT59" i="15"/>
  <c r="IU59" i="15"/>
  <c r="IV59" i="15"/>
  <c r="IW59" i="15"/>
  <c r="IX59" i="15"/>
  <c r="IY59" i="15"/>
  <c r="IZ59" i="15"/>
  <c r="JA59" i="15"/>
  <c r="JB59" i="15"/>
  <c r="JC59" i="15"/>
  <c r="JD59" i="15"/>
  <c r="JE59" i="15"/>
  <c r="JF59" i="15"/>
  <c r="JG59" i="15"/>
  <c r="JH59" i="15"/>
  <c r="JT59" i="15"/>
  <c r="JU59" i="15"/>
  <c r="JV59" i="15"/>
  <c r="JW59" i="15"/>
  <c r="JX59" i="15"/>
  <c r="JY59" i="15"/>
  <c r="JZ59" i="15"/>
  <c r="KA59" i="15"/>
  <c r="KB59" i="15"/>
  <c r="KC59" i="15"/>
  <c r="KL59" i="15"/>
  <c r="KM59" i="15"/>
  <c r="KN59" i="15"/>
  <c r="KO59" i="15"/>
  <c r="KP59" i="15"/>
  <c r="KQ59" i="15"/>
  <c r="KR59" i="15"/>
  <c r="LA59" i="15"/>
  <c r="LB59" i="15"/>
  <c r="LC59" i="15"/>
  <c r="LD59" i="15"/>
  <c r="LE59" i="15"/>
  <c r="LF59" i="15"/>
  <c r="LG59" i="15"/>
  <c r="LH59" i="15"/>
  <c r="LI59" i="15"/>
  <c r="LJ59" i="15"/>
  <c r="LK59" i="15"/>
  <c r="LW59" i="15"/>
  <c r="LX59" i="15"/>
  <c r="LY59" i="15"/>
  <c r="LZ59" i="15"/>
  <c r="MA59" i="15"/>
  <c r="MB59" i="15"/>
  <c r="MC59" i="15"/>
  <c r="MD59" i="15"/>
  <c r="ME59" i="15"/>
  <c r="MF59" i="15"/>
  <c r="MG59" i="15"/>
  <c r="MH59" i="15"/>
  <c r="MI59" i="15"/>
  <c r="MJ59" i="15"/>
  <c r="MK59" i="15"/>
  <c r="ML59" i="15"/>
  <c r="MM59" i="15"/>
  <c r="MN59" i="15"/>
  <c r="MO59" i="15"/>
  <c r="NA59" i="15"/>
  <c r="NB59" i="15"/>
  <c r="NC59" i="15"/>
  <c r="ND59" i="15"/>
  <c r="NE59" i="15"/>
  <c r="NF59" i="15"/>
  <c r="NG59" i="15"/>
  <c r="NH59" i="15"/>
  <c r="NI59" i="15"/>
  <c r="NJ59" i="15"/>
  <c r="NK59" i="15"/>
  <c r="NL59" i="15"/>
  <c r="NM59" i="15"/>
  <c r="NN59" i="15"/>
  <c r="NO59" i="15"/>
  <c r="NP59" i="15"/>
  <c r="OH59" i="15"/>
  <c r="OI59" i="15"/>
  <c r="OJ59" i="15"/>
  <c r="OK59" i="15"/>
  <c r="OL59" i="15"/>
  <c r="OM59" i="15"/>
  <c r="ON59" i="15"/>
  <c r="OO59" i="15"/>
  <c r="PA59" i="15"/>
  <c r="PB59" i="15"/>
  <c r="PC59" i="15"/>
  <c r="PD59" i="15"/>
  <c r="PE59" i="15"/>
  <c r="PF59" i="15"/>
  <c r="PG59" i="15"/>
  <c r="PH59" i="15"/>
  <c r="PI59" i="15"/>
  <c r="PJ59" i="15"/>
  <c r="PK59" i="15"/>
  <c r="PW59" i="15"/>
  <c r="PX59" i="15"/>
  <c r="PY59" i="15"/>
  <c r="PZ59" i="15"/>
  <c r="J60" i="15"/>
  <c r="J21" i="15" s="1"/>
  <c r="K60" i="15"/>
  <c r="K21" i="15" s="1"/>
  <c r="T60" i="15"/>
  <c r="T21" i="15" s="1"/>
  <c r="U60" i="15"/>
  <c r="U21" i="15" s="1"/>
  <c r="V60" i="15"/>
  <c r="V21" i="15" s="1"/>
  <c r="W60" i="15"/>
  <c r="W21" i="15" s="1"/>
  <c r="X60" i="15"/>
  <c r="X21" i="15" s="1"/>
  <c r="Y60" i="15"/>
  <c r="Y21" i="15" s="1"/>
  <c r="Z60" i="15"/>
  <c r="Z21" i="15" s="1"/>
  <c r="AA60" i="15"/>
  <c r="AA21" i="15" s="1"/>
  <c r="AB60" i="15"/>
  <c r="AB21" i="15" s="1"/>
  <c r="AC60" i="15"/>
  <c r="AC21" i="15" s="1"/>
  <c r="AD60" i="15"/>
  <c r="AD21" i="15" s="1"/>
  <c r="AM60" i="15"/>
  <c r="AM21" i="15" s="1"/>
  <c r="AN60" i="15"/>
  <c r="AN21" i="15" s="1"/>
  <c r="AO60" i="15"/>
  <c r="AO21" i="15" s="1"/>
  <c r="AP60" i="15"/>
  <c r="AP21" i="15" s="1"/>
  <c r="AQ60" i="15"/>
  <c r="AQ21" i="15" s="1"/>
  <c r="AR60" i="15"/>
  <c r="AR21" i="15" s="1"/>
  <c r="AS60" i="15"/>
  <c r="AS21" i="15" s="1"/>
  <c r="AT60" i="15"/>
  <c r="AT21" i="15" s="1"/>
  <c r="AU60" i="15"/>
  <c r="AU21" i="15" s="1"/>
  <c r="AV60" i="15"/>
  <c r="AV21" i="15" s="1"/>
  <c r="AW60" i="15"/>
  <c r="AW21" i="15" s="1"/>
  <c r="AX60" i="15"/>
  <c r="AX21" i="15" s="1"/>
  <c r="AY60" i="15"/>
  <c r="AY21" i="15" s="1"/>
  <c r="AZ60" i="15"/>
  <c r="AZ21" i="15" s="1"/>
  <c r="BA60" i="15"/>
  <c r="BA21" i="15" s="1"/>
  <c r="BB60" i="15"/>
  <c r="BB21" i="15" s="1"/>
  <c r="BN60" i="15"/>
  <c r="BN21" i="15" s="1"/>
  <c r="BO60" i="15"/>
  <c r="BO21" i="15" s="1"/>
  <c r="BP60" i="15"/>
  <c r="BP21" i="15" s="1"/>
  <c r="BQ60" i="15"/>
  <c r="BQ21" i="15" s="1"/>
  <c r="BR60" i="15"/>
  <c r="BR21" i="15" s="1"/>
  <c r="CD60" i="15"/>
  <c r="CD21" i="15" s="1"/>
  <c r="CE60" i="15"/>
  <c r="CE21" i="15" s="1"/>
  <c r="CF60" i="15"/>
  <c r="CF21" i="15" s="1"/>
  <c r="CG60" i="15"/>
  <c r="CG21" i="15" s="1"/>
  <c r="CH60" i="15"/>
  <c r="CH21" i="15" s="1"/>
  <c r="CI60" i="15"/>
  <c r="CI21" i="15" s="1"/>
  <c r="CJ60" i="15"/>
  <c r="CJ21" i="15" s="1"/>
  <c r="CK60" i="15"/>
  <c r="CK21" i="15" s="1"/>
  <c r="CL60" i="15"/>
  <c r="CL21" i="15" s="1"/>
  <c r="CM60" i="15"/>
  <c r="CM21" i="15" s="1"/>
  <c r="CN60" i="15"/>
  <c r="CN21" i="15" s="1"/>
  <c r="CO60" i="15"/>
  <c r="CO21" i="15" s="1"/>
  <c r="DA60" i="15"/>
  <c r="DA21" i="15" s="1"/>
  <c r="DB60" i="15"/>
  <c r="DB21" i="15" s="1"/>
  <c r="DC60" i="15"/>
  <c r="DC21" i="15" s="1"/>
  <c r="DD60" i="15"/>
  <c r="DD21" i="15" s="1"/>
  <c r="DE60" i="15"/>
  <c r="DE21" i="15" s="1"/>
  <c r="DF60" i="15"/>
  <c r="DF21" i="15" s="1"/>
  <c r="DG60" i="15"/>
  <c r="DG21" i="15" s="1"/>
  <c r="DH60" i="15"/>
  <c r="DH21" i="15" s="1"/>
  <c r="DI60" i="15"/>
  <c r="DI21" i="15" s="1"/>
  <c r="DJ60" i="15"/>
  <c r="DJ21" i="15" s="1"/>
  <c r="DV60" i="15"/>
  <c r="DV21" i="15" s="1"/>
  <c r="DW60" i="15"/>
  <c r="DW21" i="15" s="1"/>
  <c r="DX60" i="15"/>
  <c r="DX21" i="15" s="1"/>
  <c r="DY60" i="15"/>
  <c r="DY21" i="15" s="1"/>
  <c r="DZ60" i="15"/>
  <c r="DZ21" i="15" s="1"/>
  <c r="EA60" i="15"/>
  <c r="EA21" i="15" s="1"/>
  <c r="EB60" i="15"/>
  <c r="EB21" i="15" s="1"/>
  <c r="EC60" i="15"/>
  <c r="EC21" i="15" s="1"/>
  <c r="ED60" i="15"/>
  <c r="ED21" i="15" s="1"/>
  <c r="EE60" i="15"/>
  <c r="EE21" i="15" s="1"/>
  <c r="EF60" i="15"/>
  <c r="EF21" i="15" s="1"/>
  <c r="EG60" i="15"/>
  <c r="EG21" i="15" s="1"/>
  <c r="EH60" i="15"/>
  <c r="EH21" i="15" s="1"/>
  <c r="EI60" i="15"/>
  <c r="EI21" i="15" s="1"/>
  <c r="EJ60" i="15"/>
  <c r="EJ21" i="15" s="1"/>
  <c r="EK60" i="15"/>
  <c r="EK21" i="15" s="1"/>
  <c r="EW60" i="15"/>
  <c r="EW21" i="15" s="1"/>
  <c r="EX60" i="15"/>
  <c r="EX21" i="15" s="1"/>
  <c r="EY60" i="15"/>
  <c r="EY21" i="15" s="1"/>
  <c r="EZ60" i="15"/>
  <c r="EZ21" i="15" s="1"/>
  <c r="FA60" i="15"/>
  <c r="FA21" i="15" s="1"/>
  <c r="FB60" i="15"/>
  <c r="FB21" i="15" s="1"/>
  <c r="FN60" i="15"/>
  <c r="FN21" i="15" s="1"/>
  <c r="FO60" i="15"/>
  <c r="FO21" i="15" s="1"/>
  <c r="FP60" i="15"/>
  <c r="FP21" i="15" s="1"/>
  <c r="FQ60" i="15"/>
  <c r="FQ21" i="15" s="1"/>
  <c r="FR60" i="15"/>
  <c r="FR21" i="15" s="1"/>
  <c r="FS60" i="15"/>
  <c r="FS21" i="15" s="1"/>
  <c r="FT60" i="15"/>
  <c r="FT21" i="15" s="1"/>
  <c r="FU60" i="15"/>
  <c r="FU21" i="15" s="1"/>
  <c r="FV60" i="15"/>
  <c r="FV21" i="15" s="1"/>
  <c r="FW60" i="15"/>
  <c r="FW21" i="15" s="1"/>
  <c r="FX60" i="15"/>
  <c r="FX21" i="15" s="1"/>
  <c r="GJ60" i="15"/>
  <c r="GJ21" i="15" s="1"/>
  <c r="GK60" i="15"/>
  <c r="GK21" i="15" s="1"/>
  <c r="GL60" i="15"/>
  <c r="GL21" i="15" s="1"/>
  <c r="GM60" i="15"/>
  <c r="GM21" i="15" s="1"/>
  <c r="GN60" i="15"/>
  <c r="GN21" i="15" s="1"/>
  <c r="GO60" i="15"/>
  <c r="GO21" i="15" s="1"/>
  <c r="GP60" i="15"/>
  <c r="GP21" i="15" s="1"/>
  <c r="GQ60" i="15"/>
  <c r="GQ21" i="15" s="1"/>
  <c r="HC60" i="15"/>
  <c r="HC21" i="15" s="1"/>
  <c r="HD60" i="15"/>
  <c r="HD21" i="15" s="1"/>
  <c r="HE60" i="15"/>
  <c r="HE21" i="15" s="1"/>
  <c r="HF60" i="15"/>
  <c r="HF21" i="15" s="1"/>
  <c r="HG60" i="15"/>
  <c r="HG21" i="15" s="1"/>
  <c r="HH60" i="15"/>
  <c r="HH21" i="15" s="1"/>
  <c r="HT60" i="15"/>
  <c r="HT21" i="15" s="1"/>
  <c r="HU60" i="15"/>
  <c r="HU21" i="15" s="1"/>
  <c r="HV60" i="15"/>
  <c r="HV21" i="15" s="1"/>
  <c r="HW60" i="15"/>
  <c r="HW21" i="15" s="1"/>
  <c r="HX60" i="15"/>
  <c r="HX21" i="15" s="1"/>
  <c r="HY60" i="15"/>
  <c r="HY21" i="15" s="1"/>
  <c r="HZ60" i="15"/>
  <c r="HZ21" i="15" s="1"/>
  <c r="IA60" i="15"/>
  <c r="IA21" i="15" s="1"/>
  <c r="IB60" i="15"/>
  <c r="IB21" i="15" s="1"/>
  <c r="IC60" i="15"/>
  <c r="IC21" i="15" s="1"/>
  <c r="ID60" i="15"/>
  <c r="ID21" i="15" s="1"/>
  <c r="IE60" i="15"/>
  <c r="IE21" i="15" s="1"/>
  <c r="IQ60" i="15"/>
  <c r="IQ21" i="15" s="1"/>
  <c r="IR60" i="15"/>
  <c r="IR21" i="15" s="1"/>
  <c r="IS60" i="15"/>
  <c r="IS21" i="15" s="1"/>
  <c r="IT60" i="15"/>
  <c r="IT21" i="15" s="1"/>
  <c r="IU60" i="15"/>
  <c r="IU21" i="15" s="1"/>
  <c r="IV60" i="15"/>
  <c r="IV21" i="15" s="1"/>
  <c r="IW60" i="15"/>
  <c r="IW21" i="15" s="1"/>
  <c r="IX60" i="15"/>
  <c r="IX21" i="15" s="1"/>
  <c r="IY60" i="15"/>
  <c r="IY21" i="15" s="1"/>
  <c r="IZ60" i="15"/>
  <c r="IZ21" i="15" s="1"/>
  <c r="JA60" i="15"/>
  <c r="JA21" i="15" s="1"/>
  <c r="JB60" i="15"/>
  <c r="JB21" i="15" s="1"/>
  <c r="JC60" i="15"/>
  <c r="JC21" i="15" s="1"/>
  <c r="JD60" i="15"/>
  <c r="JD21" i="15" s="1"/>
  <c r="JE60" i="15"/>
  <c r="JE21" i="15" s="1"/>
  <c r="JF60" i="15"/>
  <c r="JF21" i="15" s="1"/>
  <c r="JG60" i="15"/>
  <c r="JG21" i="15" s="1"/>
  <c r="JH60" i="15"/>
  <c r="JH21" i="15" s="1"/>
  <c r="JT60" i="15"/>
  <c r="JT21" i="15" s="1"/>
  <c r="JU60" i="15"/>
  <c r="JU21" i="15" s="1"/>
  <c r="JV60" i="15"/>
  <c r="JV21" i="15" s="1"/>
  <c r="JW60" i="15"/>
  <c r="JW21" i="15" s="1"/>
  <c r="JX60" i="15"/>
  <c r="JX21" i="15" s="1"/>
  <c r="JY60" i="15"/>
  <c r="JY21" i="15" s="1"/>
  <c r="JZ60" i="15"/>
  <c r="JZ21" i="15" s="1"/>
  <c r="KA60" i="15"/>
  <c r="KA21" i="15" s="1"/>
  <c r="KB60" i="15"/>
  <c r="KB21" i="15" s="1"/>
  <c r="KC60" i="15"/>
  <c r="KC21" i="15" s="1"/>
  <c r="KL60" i="15"/>
  <c r="KL21" i="15" s="1"/>
  <c r="KM60" i="15"/>
  <c r="KM21" i="15" s="1"/>
  <c r="KN60" i="15"/>
  <c r="KN21" i="15" s="1"/>
  <c r="KO60" i="15"/>
  <c r="KO21" i="15" s="1"/>
  <c r="KP60" i="15"/>
  <c r="KP21" i="15" s="1"/>
  <c r="KQ60" i="15"/>
  <c r="KQ21" i="15" s="1"/>
  <c r="KR60" i="15"/>
  <c r="KR21" i="15" s="1"/>
  <c r="LA60" i="15"/>
  <c r="LA21" i="15" s="1"/>
  <c r="LB60" i="15"/>
  <c r="LB21" i="15" s="1"/>
  <c r="LC60" i="15"/>
  <c r="LC21" i="15" s="1"/>
  <c r="LD60" i="15"/>
  <c r="LD21" i="15" s="1"/>
  <c r="LE60" i="15"/>
  <c r="LE21" i="15" s="1"/>
  <c r="LF60" i="15"/>
  <c r="LF21" i="15" s="1"/>
  <c r="LG60" i="15"/>
  <c r="LG21" i="15" s="1"/>
  <c r="LH60" i="15"/>
  <c r="LH21" i="15" s="1"/>
  <c r="LI60" i="15"/>
  <c r="LI21" i="15" s="1"/>
  <c r="LJ60" i="15"/>
  <c r="LJ21" i="15" s="1"/>
  <c r="LK60" i="15"/>
  <c r="LK21" i="15" s="1"/>
  <c r="LW60" i="15"/>
  <c r="LW21" i="15" s="1"/>
  <c r="LX60" i="15"/>
  <c r="LX21" i="15" s="1"/>
  <c r="LY60" i="15"/>
  <c r="LY21" i="15" s="1"/>
  <c r="LZ60" i="15"/>
  <c r="LZ21" i="15" s="1"/>
  <c r="MA60" i="15"/>
  <c r="MA21" i="15" s="1"/>
  <c r="MB60" i="15"/>
  <c r="MB21" i="15" s="1"/>
  <c r="MC60" i="15"/>
  <c r="MC21" i="15" s="1"/>
  <c r="MD60" i="15"/>
  <c r="MD21" i="15" s="1"/>
  <c r="ME60" i="15"/>
  <c r="ME21" i="15" s="1"/>
  <c r="MF60" i="15"/>
  <c r="MF21" i="15" s="1"/>
  <c r="MG60" i="15"/>
  <c r="MG21" i="15" s="1"/>
  <c r="MH60" i="15"/>
  <c r="MH21" i="15" s="1"/>
  <c r="MI60" i="15"/>
  <c r="MI21" i="15" s="1"/>
  <c r="MJ60" i="15"/>
  <c r="MJ21" i="15" s="1"/>
  <c r="MK60" i="15"/>
  <c r="MK21" i="15" s="1"/>
  <c r="ML60" i="15"/>
  <c r="ML21" i="15" s="1"/>
  <c r="MM60" i="15"/>
  <c r="MM21" i="15" s="1"/>
  <c r="MN60" i="15"/>
  <c r="MN21" i="15" s="1"/>
  <c r="MO60" i="15"/>
  <c r="MO21" i="15" s="1"/>
  <c r="NA60" i="15"/>
  <c r="NA21" i="15" s="1"/>
  <c r="NB60" i="15"/>
  <c r="NB21" i="15" s="1"/>
  <c r="NC60" i="15"/>
  <c r="NC21" i="15" s="1"/>
  <c r="ND60" i="15"/>
  <c r="ND21" i="15" s="1"/>
  <c r="NE60" i="15"/>
  <c r="NE21" i="15" s="1"/>
  <c r="NF60" i="15"/>
  <c r="NF21" i="15" s="1"/>
  <c r="NG60" i="15"/>
  <c r="NG21" i="15" s="1"/>
  <c r="NH60" i="15"/>
  <c r="NH21" i="15" s="1"/>
  <c r="NI60" i="15"/>
  <c r="NI21" i="15" s="1"/>
  <c r="NJ60" i="15"/>
  <c r="NJ21" i="15" s="1"/>
  <c r="NK60" i="15"/>
  <c r="NK21" i="15" s="1"/>
  <c r="NL60" i="15"/>
  <c r="NL21" i="15" s="1"/>
  <c r="NM60" i="15"/>
  <c r="NM21" i="15" s="1"/>
  <c r="NN60" i="15"/>
  <c r="NN21" i="15" s="1"/>
  <c r="NO60" i="15"/>
  <c r="NO21" i="15" s="1"/>
  <c r="NP60" i="15"/>
  <c r="NP21" i="15" s="1"/>
  <c r="OH60" i="15"/>
  <c r="OH21" i="15" s="1"/>
  <c r="OI60" i="15"/>
  <c r="OI21" i="15" s="1"/>
  <c r="OJ60" i="15"/>
  <c r="OJ21" i="15" s="1"/>
  <c r="OK60" i="15"/>
  <c r="OK21" i="15" s="1"/>
  <c r="OL60" i="15"/>
  <c r="OL21" i="15" s="1"/>
  <c r="OM60" i="15"/>
  <c r="OM21" i="15" s="1"/>
  <c r="ON60" i="15"/>
  <c r="ON21" i="15" s="1"/>
  <c r="OO60" i="15"/>
  <c r="OO21" i="15" s="1"/>
  <c r="PA60" i="15"/>
  <c r="PA21" i="15" s="1"/>
  <c r="PB60" i="15"/>
  <c r="PB21" i="15" s="1"/>
  <c r="PC60" i="15"/>
  <c r="PC21" i="15" s="1"/>
  <c r="PD60" i="15"/>
  <c r="PD21" i="15" s="1"/>
  <c r="PE60" i="15"/>
  <c r="PE21" i="15" s="1"/>
  <c r="PF60" i="15"/>
  <c r="PF21" i="15" s="1"/>
  <c r="PG60" i="15"/>
  <c r="PG21" i="15" s="1"/>
  <c r="PH60" i="15"/>
  <c r="PH21" i="15" s="1"/>
  <c r="PI60" i="15"/>
  <c r="PI21" i="15" s="1"/>
  <c r="PJ60" i="15"/>
  <c r="PJ21" i="15" s="1"/>
  <c r="PK60" i="15"/>
  <c r="PK21" i="15" s="1"/>
  <c r="PW60" i="15"/>
  <c r="PW21" i="15" s="1"/>
  <c r="PX60" i="15"/>
  <c r="PX21" i="15" s="1"/>
  <c r="PY60" i="15"/>
  <c r="PY21" i="15" s="1"/>
  <c r="PZ60" i="15"/>
  <c r="PZ21" i="15" s="1"/>
  <c r="J61" i="15"/>
  <c r="J19" i="15" s="1"/>
  <c r="K61" i="15"/>
  <c r="K19" i="15" s="1"/>
  <c r="T61" i="15"/>
  <c r="T19" i="15" s="1"/>
  <c r="U61" i="15"/>
  <c r="U19" i="15" s="1"/>
  <c r="V61" i="15"/>
  <c r="V19" i="15" s="1"/>
  <c r="W61" i="15"/>
  <c r="W19" i="15" s="1"/>
  <c r="X61" i="15"/>
  <c r="X19" i="15" s="1"/>
  <c r="Y61" i="15"/>
  <c r="Y19" i="15" s="1"/>
  <c r="Z61" i="15"/>
  <c r="Z19" i="15" s="1"/>
  <c r="AA61" i="15"/>
  <c r="AA19" i="15" s="1"/>
  <c r="AB61" i="15"/>
  <c r="AB19" i="15" s="1"/>
  <c r="AC61" i="15"/>
  <c r="AC19" i="15" s="1"/>
  <c r="AD61" i="15"/>
  <c r="AD19" i="15" s="1"/>
  <c r="AM61" i="15"/>
  <c r="AM19" i="15" s="1"/>
  <c r="AN61" i="15"/>
  <c r="AN19" i="15" s="1"/>
  <c r="AO61" i="15"/>
  <c r="AO19" i="15" s="1"/>
  <c r="AP61" i="15"/>
  <c r="AP19" i="15" s="1"/>
  <c r="AQ61" i="15"/>
  <c r="AQ19" i="15" s="1"/>
  <c r="AR61" i="15"/>
  <c r="AR19" i="15" s="1"/>
  <c r="AS61" i="15"/>
  <c r="AS19" i="15" s="1"/>
  <c r="AT61" i="15"/>
  <c r="AT19" i="15" s="1"/>
  <c r="AU61" i="15"/>
  <c r="AU19" i="15" s="1"/>
  <c r="AV61" i="15"/>
  <c r="AV19" i="15" s="1"/>
  <c r="AW61" i="15"/>
  <c r="AW19" i="15" s="1"/>
  <c r="AX61" i="15"/>
  <c r="AX19" i="15" s="1"/>
  <c r="AY61" i="15"/>
  <c r="AY19" i="15" s="1"/>
  <c r="AZ61" i="15"/>
  <c r="AZ19" i="15" s="1"/>
  <c r="BA61" i="15"/>
  <c r="BA19" i="15" s="1"/>
  <c r="BB61" i="15"/>
  <c r="BB19" i="15" s="1"/>
  <c r="BN61" i="15"/>
  <c r="BN19" i="15" s="1"/>
  <c r="BO61" i="15"/>
  <c r="BO19" i="15" s="1"/>
  <c r="BP61" i="15"/>
  <c r="BP19" i="15" s="1"/>
  <c r="BQ61" i="15"/>
  <c r="BQ19" i="15" s="1"/>
  <c r="BR61" i="15"/>
  <c r="BR19" i="15" s="1"/>
  <c r="CD61" i="15"/>
  <c r="CD19" i="15" s="1"/>
  <c r="CE61" i="15"/>
  <c r="CE19" i="15" s="1"/>
  <c r="CF61" i="15"/>
  <c r="CF19" i="15" s="1"/>
  <c r="CG61" i="15"/>
  <c r="CG19" i="15" s="1"/>
  <c r="CH61" i="15"/>
  <c r="CH19" i="15" s="1"/>
  <c r="CI61" i="15"/>
  <c r="CI19" i="15" s="1"/>
  <c r="CJ61" i="15"/>
  <c r="CJ19" i="15" s="1"/>
  <c r="CK61" i="15"/>
  <c r="CK19" i="15" s="1"/>
  <c r="CL61" i="15"/>
  <c r="CL19" i="15" s="1"/>
  <c r="CM61" i="15"/>
  <c r="CM19" i="15" s="1"/>
  <c r="CN61" i="15"/>
  <c r="CN19" i="15" s="1"/>
  <c r="CO61" i="15"/>
  <c r="CO19" i="15" s="1"/>
  <c r="DA61" i="15"/>
  <c r="DA19" i="15" s="1"/>
  <c r="DB61" i="15"/>
  <c r="DB19" i="15" s="1"/>
  <c r="DC61" i="15"/>
  <c r="DC19" i="15" s="1"/>
  <c r="DD61" i="15"/>
  <c r="DD19" i="15" s="1"/>
  <c r="DE61" i="15"/>
  <c r="DE19" i="15" s="1"/>
  <c r="DF61" i="15"/>
  <c r="DF19" i="15" s="1"/>
  <c r="DG61" i="15"/>
  <c r="DG19" i="15" s="1"/>
  <c r="DH61" i="15"/>
  <c r="DH19" i="15" s="1"/>
  <c r="DI61" i="15"/>
  <c r="DI19" i="15" s="1"/>
  <c r="DJ61" i="15"/>
  <c r="DJ19" i="15" s="1"/>
  <c r="DV61" i="15"/>
  <c r="DV19" i="15" s="1"/>
  <c r="DW61" i="15"/>
  <c r="DW19" i="15" s="1"/>
  <c r="DX61" i="15"/>
  <c r="DX19" i="15" s="1"/>
  <c r="DY61" i="15"/>
  <c r="DY19" i="15" s="1"/>
  <c r="DZ61" i="15"/>
  <c r="DZ19" i="15" s="1"/>
  <c r="EA61" i="15"/>
  <c r="EA19" i="15" s="1"/>
  <c r="EB61" i="15"/>
  <c r="EB19" i="15" s="1"/>
  <c r="EC61" i="15"/>
  <c r="EC19" i="15" s="1"/>
  <c r="ED61" i="15"/>
  <c r="ED19" i="15" s="1"/>
  <c r="EE61" i="15"/>
  <c r="EE19" i="15" s="1"/>
  <c r="EF61" i="15"/>
  <c r="EF19" i="15" s="1"/>
  <c r="EG61" i="15"/>
  <c r="EG19" i="15" s="1"/>
  <c r="EH61" i="15"/>
  <c r="EH19" i="15" s="1"/>
  <c r="EI61" i="15"/>
  <c r="EI19" i="15" s="1"/>
  <c r="EJ61" i="15"/>
  <c r="EJ19" i="15" s="1"/>
  <c r="EK61" i="15"/>
  <c r="EK19" i="15" s="1"/>
  <c r="EW61" i="15"/>
  <c r="EW19" i="15" s="1"/>
  <c r="EX61" i="15"/>
  <c r="EX19" i="15" s="1"/>
  <c r="EY61" i="15"/>
  <c r="EY19" i="15" s="1"/>
  <c r="EZ61" i="15"/>
  <c r="EZ19" i="15" s="1"/>
  <c r="FA61" i="15"/>
  <c r="FA19" i="15" s="1"/>
  <c r="FB61" i="15"/>
  <c r="FB19" i="15" s="1"/>
  <c r="FN61" i="15"/>
  <c r="FN19" i="15" s="1"/>
  <c r="FO61" i="15"/>
  <c r="FO19" i="15" s="1"/>
  <c r="FP61" i="15"/>
  <c r="FP19" i="15" s="1"/>
  <c r="FQ61" i="15"/>
  <c r="FQ19" i="15" s="1"/>
  <c r="FR61" i="15"/>
  <c r="FR19" i="15" s="1"/>
  <c r="FS61" i="15"/>
  <c r="FS19" i="15" s="1"/>
  <c r="FT61" i="15"/>
  <c r="FT19" i="15" s="1"/>
  <c r="FU61" i="15"/>
  <c r="FU19" i="15" s="1"/>
  <c r="FV61" i="15"/>
  <c r="FV19" i="15" s="1"/>
  <c r="FW61" i="15"/>
  <c r="FW19" i="15" s="1"/>
  <c r="FX61" i="15"/>
  <c r="FX19" i="15" s="1"/>
  <c r="GJ61" i="15"/>
  <c r="GJ19" i="15" s="1"/>
  <c r="GK61" i="15"/>
  <c r="GK19" i="15" s="1"/>
  <c r="GL61" i="15"/>
  <c r="GL19" i="15" s="1"/>
  <c r="GM61" i="15"/>
  <c r="GM19" i="15" s="1"/>
  <c r="GN61" i="15"/>
  <c r="GN19" i="15" s="1"/>
  <c r="GO61" i="15"/>
  <c r="GO19" i="15" s="1"/>
  <c r="GP61" i="15"/>
  <c r="GP19" i="15" s="1"/>
  <c r="GQ61" i="15"/>
  <c r="GQ19" i="15" s="1"/>
  <c r="HC61" i="15"/>
  <c r="HC19" i="15" s="1"/>
  <c r="HD61" i="15"/>
  <c r="HD19" i="15" s="1"/>
  <c r="HE61" i="15"/>
  <c r="HE19" i="15" s="1"/>
  <c r="HF61" i="15"/>
  <c r="HF19" i="15" s="1"/>
  <c r="HG61" i="15"/>
  <c r="HG19" i="15" s="1"/>
  <c r="HH61" i="15"/>
  <c r="HH19" i="15" s="1"/>
  <c r="HT61" i="15"/>
  <c r="HT19" i="15" s="1"/>
  <c r="HU61" i="15"/>
  <c r="HU19" i="15" s="1"/>
  <c r="HV61" i="15"/>
  <c r="HV19" i="15" s="1"/>
  <c r="HW61" i="15"/>
  <c r="HW19" i="15" s="1"/>
  <c r="HX61" i="15"/>
  <c r="HX19" i="15" s="1"/>
  <c r="HY61" i="15"/>
  <c r="HY19" i="15" s="1"/>
  <c r="HZ61" i="15"/>
  <c r="HZ19" i="15" s="1"/>
  <c r="IA61" i="15"/>
  <c r="IA19" i="15" s="1"/>
  <c r="IB61" i="15"/>
  <c r="IB19" i="15" s="1"/>
  <c r="IC61" i="15"/>
  <c r="IC19" i="15" s="1"/>
  <c r="ID61" i="15"/>
  <c r="ID19" i="15" s="1"/>
  <c r="IE61" i="15"/>
  <c r="IE19" i="15" s="1"/>
  <c r="IQ61" i="15"/>
  <c r="IQ19" i="15" s="1"/>
  <c r="IR61" i="15"/>
  <c r="IR19" i="15" s="1"/>
  <c r="IS61" i="15"/>
  <c r="IS19" i="15" s="1"/>
  <c r="IT61" i="15"/>
  <c r="IT19" i="15" s="1"/>
  <c r="IU61" i="15"/>
  <c r="IU19" i="15" s="1"/>
  <c r="IV61" i="15"/>
  <c r="IV19" i="15" s="1"/>
  <c r="IW61" i="15"/>
  <c r="IW19" i="15" s="1"/>
  <c r="IX61" i="15"/>
  <c r="IX19" i="15" s="1"/>
  <c r="IY61" i="15"/>
  <c r="IY19" i="15" s="1"/>
  <c r="IZ61" i="15"/>
  <c r="IZ19" i="15" s="1"/>
  <c r="JA61" i="15"/>
  <c r="JA19" i="15" s="1"/>
  <c r="JB61" i="15"/>
  <c r="JB19" i="15" s="1"/>
  <c r="JC61" i="15"/>
  <c r="JC19" i="15" s="1"/>
  <c r="JD61" i="15"/>
  <c r="JD19" i="15" s="1"/>
  <c r="JE61" i="15"/>
  <c r="JE19" i="15" s="1"/>
  <c r="JF61" i="15"/>
  <c r="JF19" i="15" s="1"/>
  <c r="JG61" i="15"/>
  <c r="JG19" i="15" s="1"/>
  <c r="JH61" i="15"/>
  <c r="JH19" i="15" s="1"/>
  <c r="JT61" i="15"/>
  <c r="JT19" i="15" s="1"/>
  <c r="JU61" i="15"/>
  <c r="JU19" i="15" s="1"/>
  <c r="JV61" i="15"/>
  <c r="JV19" i="15" s="1"/>
  <c r="JW61" i="15"/>
  <c r="JW19" i="15" s="1"/>
  <c r="JX61" i="15"/>
  <c r="JX19" i="15" s="1"/>
  <c r="JY61" i="15"/>
  <c r="JY19" i="15" s="1"/>
  <c r="JZ61" i="15"/>
  <c r="JZ19" i="15" s="1"/>
  <c r="KA61" i="15"/>
  <c r="KA19" i="15" s="1"/>
  <c r="KB61" i="15"/>
  <c r="KB19" i="15" s="1"/>
  <c r="KC61" i="15"/>
  <c r="KC19" i="15" s="1"/>
  <c r="KL61" i="15"/>
  <c r="KL19" i="15" s="1"/>
  <c r="KM61" i="15"/>
  <c r="KM19" i="15" s="1"/>
  <c r="KN61" i="15"/>
  <c r="KN19" i="15" s="1"/>
  <c r="KO61" i="15"/>
  <c r="KO19" i="15" s="1"/>
  <c r="KP61" i="15"/>
  <c r="KP19" i="15" s="1"/>
  <c r="KQ61" i="15"/>
  <c r="KQ19" i="15" s="1"/>
  <c r="KR61" i="15"/>
  <c r="KR19" i="15" s="1"/>
  <c r="LA61" i="15"/>
  <c r="LA19" i="15" s="1"/>
  <c r="LB61" i="15"/>
  <c r="LB19" i="15" s="1"/>
  <c r="LC61" i="15"/>
  <c r="LC19" i="15" s="1"/>
  <c r="LD61" i="15"/>
  <c r="LD19" i="15" s="1"/>
  <c r="LE61" i="15"/>
  <c r="LE19" i="15" s="1"/>
  <c r="LF61" i="15"/>
  <c r="LF19" i="15" s="1"/>
  <c r="LG61" i="15"/>
  <c r="LG19" i="15" s="1"/>
  <c r="LH61" i="15"/>
  <c r="LH19" i="15" s="1"/>
  <c r="LI61" i="15"/>
  <c r="LI19" i="15" s="1"/>
  <c r="LJ61" i="15"/>
  <c r="LJ19" i="15" s="1"/>
  <c r="LK61" i="15"/>
  <c r="LK19" i="15" s="1"/>
  <c r="LW61" i="15"/>
  <c r="LW19" i="15" s="1"/>
  <c r="LX61" i="15"/>
  <c r="LX19" i="15" s="1"/>
  <c r="LY61" i="15"/>
  <c r="LY19" i="15" s="1"/>
  <c r="LZ61" i="15"/>
  <c r="LZ19" i="15" s="1"/>
  <c r="MA61" i="15"/>
  <c r="MA19" i="15" s="1"/>
  <c r="MB61" i="15"/>
  <c r="MB19" i="15" s="1"/>
  <c r="MC61" i="15"/>
  <c r="MC19" i="15" s="1"/>
  <c r="MD61" i="15"/>
  <c r="MD19" i="15" s="1"/>
  <c r="ME61" i="15"/>
  <c r="ME19" i="15" s="1"/>
  <c r="MF61" i="15"/>
  <c r="MF19" i="15" s="1"/>
  <c r="MG61" i="15"/>
  <c r="MG19" i="15" s="1"/>
  <c r="MH61" i="15"/>
  <c r="MH19" i="15" s="1"/>
  <c r="MI61" i="15"/>
  <c r="MI19" i="15" s="1"/>
  <c r="MJ61" i="15"/>
  <c r="MJ19" i="15" s="1"/>
  <c r="MK61" i="15"/>
  <c r="MK19" i="15" s="1"/>
  <c r="ML61" i="15"/>
  <c r="ML19" i="15" s="1"/>
  <c r="MM61" i="15"/>
  <c r="MM19" i="15" s="1"/>
  <c r="MN61" i="15"/>
  <c r="MN19" i="15" s="1"/>
  <c r="MO61" i="15"/>
  <c r="MO19" i="15" s="1"/>
  <c r="NA61" i="15"/>
  <c r="NA19" i="15" s="1"/>
  <c r="NB61" i="15"/>
  <c r="NB19" i="15" s="1"/>
  <c r="NC61" i="15"/>
  <c r="NC19" i="15" s="1"/>
  <c r="ND61" i="15"/>
  <c r="ND19" i="15" s="1"/>
  <c r="NE61" i="15"/>
  <c r="NE19" i="15" s="1"/>
  <c r="NF61" i="15"/>
  <c r="NF19" i="15" s="1"/>
  <c r="NG61" i="15"/>
  <c r="NG19" i="15" s="1"/>
  <c r="NH61" i="15"/>
  <c r="NH19" i="15" s="1"/>
  <c r="NI61" i="15"/>
  <c r="NI19" i="15" s="1"/>
  <c r="NJ61" i="15"/>
  <c r="NJ19" i="15" s="1"/>
  <c r="NK61" i="15"/>
  <c r="NK19" i="15" s="1"/>
  <c r="NL61" i="15"/>
  <c r="NL19" i="15" s="1"/>
  <c r="NM61" i="15"/>
  <c r="NM19" i="15" s="1"/>
  <c r="NN61" i="15"/>
  <c r="NN19" i="15" s="1"/>
  <c r="NO61" i="15"/>
  <c r="NO19" i="15" s="1"/>
  <c r="NP61" i="15"/>
  <c r="NP19" i="15" s="1"/>
  <c r="OH61" i="15"/>
  <c r="OH19" i="15" s="1"/>
  <c r="OI61" i="15"/>
  <c r="OI19" i="15" s="1"/>
  <c r="OJ61" i="15"/>
  <c r="OJ19" i="15" s="1"/>
  <c r="OK61" i="15"/>
  <c r="OK19" i="15" s="1"/>
  <c r="OL61" i="15"/>
  <c r="OL19" i="15" s="1"/>
  <c r="OM61" i="15"/>
  <c r="OM19" i="15" s="1"/>
  <c r="ON61" i="15"/>
  <c r="ON19" i="15" s="1"/>
  <c r="OO61" i="15"/>
  <c r="OO19" i="15" s="1"/>
  <c r="PA61" i="15"/>
  <c r="PA19" i="15" s="1"/>
  <c r="PB61" i="15"/>
  <c r="PB19" i="15" s="1"/>
  <c r="PC61" i="15"/>
  <c r="PC19" i="15" s="1"/>
  <c r="PD61" i="15"/>
  <c r="PD19" i="15" s="1"/>
  <c r="PE61" i="15"/>
  <c r="PE19" i="15" s="1"/>
  <c r="PF61" i="15"/>
  <c r="PF19" i="15" s="1"/>
  <c r="PG61" i="15"/>
  <c r="PG19" i="15" s="1"/>
  <c r="PH61" i="15"/>
  <c r="PH19" i="15" s="1"/>
  <c r="PI61" i="15"/>
  <c r="PI19" i="15" s="1"/>
  <c r="PJ61" i="15"/>
  <c r="PJ19" i="15" s="1"/>
  <c r="PK61" i="15"/>
  <c r="PK19" i="15" s="1"/>
  <c r="PW61" i="15"/>
  <c r="PW19" i="15" s="1"/>
  <c r="PX61" i="15"/>
  <c r="PX19" i="15" s="1"/>
  <c r="PY61" i="15"/>
  <c r="PY19" i="15" s="1"/>
  <c r="PZ61" i="15"/>
  <c r="PZ19" i="15" s="1"/>
  <c r="J62" i="15"/>
  <c r="K62" i="15"/>
  <c r="T62" i="15"/>
  <c r="U62" i="15"/>
  <c r="V62" i="15"/>
  <c r="W62" i="15"/>
  <c r="X62" i="15"/>
  <c r="Y62" i="15"/>
  <c r="Z62" i="15"/>
  <c r="AA62" i="15"/>
  <c r="AB62" i="15"/>
  <c r="AC62" i="15"/>
  <c r="AD62" i="15"/>
  <c r="AM62" i="15"/>
  <c r="AN62" i="15"/>
  <c r="AO62" i="15"/>
  <c r="AP62" i="15"/>
  <c r="AQ62" i="15"/>
  <c r="AR62" i="15"/>
  <c r="AS62" i="15"/>
  <c r="AT62" i="15"/>
  <c r="AU62" i="15"/>
  <c r="AV62" i="15"/>
  <c r="AW62" i="15"/>
  <c r="AX62" i="15"/>
  <c r="AY62" i="15"/>
  <c r="AZ62" i="15"/>
  <c r="BA62" i="15"/>
  <c r="BB62" i="15"/>
  <c r="BN62" i="15"/>
  <c r="BO62" i="15"/>
  <c r="BP62" i="15"/>
  <c r="BQ62" i="15"/>
  <c r="BR62" i="15"/>
  <c r="CD62" i="15"/>
  <c r="CE62" i="15"/>
  <c r="CF62" i="15"/>
  <c r="CG62" i="15"/>
  <c r="CH62" i="15"/>
  <c r="CI62" i="15"/>
  <c r="CJ62" i="15"/>
  <c r="CK62" i="15"/>
  <c r="CL62" i="15"/>
  <c r="CM62" i="15"/>
  <c r="CN62" i="15"/>
  <c r="CO62" i="15"/>
  <c r="DA62" i="15"/>
  <c r="DB62" i="15"/>
  <c r="DC62" i="15"/>
  <c r="DD62" i="15"/>
  <c r="DE62" i="15"/>
  <c r="DF62" i="15"/>
  <c r="DG62" i="15"/>
  <c r="DH62" i="15"/>
  <c r="DI62" i="15"/>
  <c r="DJ62" i="15"/>
  <c r="DV62" i="15"/>
  <c r="DW62" i="15"/>
  <c r="DX62" i="15"/>
  <c r="DY62" i="15"/>
  <c r="DZ62" i="15"/>
  <c r="EA62" i="15"/>
  <c r="EB62" i="15"/>
  <c r="EC62" i="15"/>
  <c r="ED62" i="15"/>
  <c r="EE62" i="15"/>
  <c r="EF62" i="15"/>
  <c r="EG62" i="15"/>
  <c r="EH62" i="15"/>
  <c r="EI62" i="15"/>
  <c r="EJ62" i="15"/>
  <c r="EK62" i="15"/>
  <c r="EW62" i="15"/>
  <c r="EX62" i="15"/>
  <c r="EY62" i="15"/>
  <c r="EZ62" i="15"/>
  <c r="FA62" i="15"/>
  <c r="FB62" i="15"/>
  <c r="FN62" i="15"/>
  <c r="FO62" i="15"/>
  <c r="FP62" i="15"/>
  <c r="FQ62" i="15"/>
  <c r="FR62" i="15"/>
  <c r="FS62" i="15"/>
  <c r="FT62" i="15"/>
  <c r="FU62" i="15"/>
  <c r="FV62" i="15"/>
  <c r="FW62" i="15"/>
  <c r="FX62" i="15"/>
  <c r="GJ62" i="15"/>
  <c r="GK62" i="15"/>
  <c r="GL62" i="15"/>
  <c r="GM62" i="15"/>
  <c r="GN62" i="15"/>
  <c r="GO62" i="15"/>
  <c r="GP62" i="15"/>
  <c r="GQ62" i="15"/>
  <c r="HC62" i="15"/>
  <c r="HD62" i="15"/>
  <c r="HE62" i="15"/>
  <c r="HF62" i="15"/>
  <c r="HG62" i="15"/>
  <c r="HH62" i="15"/>
  <c r="HT62" i="15"/>
  <c r="HU62" i="15"/>
  <c r="HV62" i="15"/>
  <c r="HW62" i="15"/>
  <c r="HX62" i="15"/>
  <c r="HY62" i="15"/>
  <c r="HZ62" i="15"/>
  <c r="IA62" i="15"/>
  <c r="IB62" i="15"/>
  <c r="IC62" i="15"/>
  <c r="ID62" i="15"/>
  <c r="IE62" i="15"/>
  <c r="IQ62" i="15"/>
  <c r="IR62" i="15"/>
  <c r="IS62" i="15"/>
  <c r="IT62" i="15"/>
  <c r="IU62" i="15"/>
  <c r="IV62" i="15"/>
  <c r="IW62" i="15"/>
  <c r="IX62" i="15"/>
  <c r="IY62" i="15"/>
  <c r="IZ62" i="15"/>
  <c r="JA62" i="15"/>
  <c r="JB62" i="15"/>
  <c r="JC62" i="15"/>
  <c r="JD62" i="15"/>
  <c r="JE62" i="15"/>
  <c r="JF62" i="15"/>
  <c r="JG62" i="15"/>
  <c r="JH62" i="15"/>
  <c r="JT62" i="15"/>
  <c r="JU62" i="15"/>
  <c r="JV62" i="15"/>
  <c r="JW62" i="15"/>
  <c r="JX62" i="15"/>
  <c r="JY62" i="15"/>
  <c r="JZ62" i="15"/>
  <c r="KA62" i="15"/>
  <c r="KB62" i="15"/>
  <c r="KC62" i="15"/>
  <c r="KL62" i="15"/>
  <c r="KM62" i="15"/>
  <c r="KN62" i="15"/>
  <c r="KO62" i="15"/>
  <c r="KP62" i="15"/>
  <c r="KQ62" i="15"/>
  <c r="KR62" i="15"/>
  <c r="LA62" i="15"/>
  <c r="LB62" i="15"/>
  <c r="LC62" i="15"/>
  <c r="LD62" i="15"/>
  <c r="LE62" i="15"/>
  <c r="LF62" i="15"/>
  <c r="LG62" i="15"/>
  <c r="LH62" i="15"/>
  <c r="LI62" i="15"/>
  <c r="LJ62" i="15"/>
  <c r="LK62" i="15"/>
  <c r="LW62" i="15"/>
  <c r="LX62" i="15"/>
  <c r="LY62" i="15"/>
  <c r="LZ62" i="15"/>
  <c r="MA62" i="15"/>
  <c r="MB62" i="15"/>
  <c r="MC62" i="15"/>
  <c r="MD62" i="15"/>
  <c r="ME62" i="15"/>
  <c r="MF62" i="15"/>
  <c r="MG62" i="15"/>
  <c r="MH62" i="15"/>
  <c r="MI62" i="15"/>
  <c r="MJ62" i="15"/>
  <c r="MK62" i="15"/>
  <c r="ML62" i="15"/>
  <c r="MM62" i="15"/>
  <c r="MN62" i="15"/>
  <c r="MO62" i="15"/>
  <c r="NA62" i="15"/>
  <c r="NB62" i="15"/>
  <c r="NC62" i="15"/>
  <c r="ND62" i="15"/>
  <c r="NE62" i="15"/>
  <c r="NF62" i="15"/>
  <c r="NG62" i="15"/>
  <c r="NH62" i="15"/>
  <c r="NI62" i="15"/>
  <c r="NJ62" i="15"/>
  <c r="NK62" i="15"/>
  <c r="NL62" i="15"/>
  <c r="NM62" i="15"/>
  <c r="NN62" i="15"/>
  <c r="NO62" i="15"/>
  <c r="NP62" i="15"/>
  <c r="OH62" i="15"/>
  <c r="OI62" i="15"/>
  <c r="OJ62" i="15"/>
  <c r="OK62" i="15"/>
  <c r="OL62" i="15"/>
  <c r="OM62" i="15"/>
  <c r="ON62" i="15"/>
  <c r="OO62" i="15"/>
  <c r="PA62" i="15"/>
  <c r="PB62" i="15"/>
  <c r="PC62" i="15"/>
  <c r="PD62" i="15"/>
  <c r="PE62" i="15"/>
  <c r="PF62" i="15"/>
  <c r="PG62" i="15"/>
  <c r="PH62" i="15"/>
  <c r="PI62" i="15"/>
  <c r="PJ62" i="15"/>
  <c r="PK62" i="15"/>
  <c r="PW62" i="15"/>
  <c r="PX62" i="15"/>
  <c r="PY62" i="15"/>
  <c r="PZ62" i="15"/>
  <c r="J63" i="15"/>
  <c r="K63" i="15"/>
  <c r="T63" i="15"/>
  <c r="U63" i="15"/>
  <c r="V63" i="15"/>
  <c r="W63" i="15"/>
  <c r="X63" i="15"/>
  <c r="Y63" i="15"/>
  <c r="Z63" i="15"/>
  <c r="AA63" i="15"/>
  <c r="AB63" i="15"/>
  <c r="AC63" i="15"/>
  <c r="AD63" i="15"/>
  <c r="AM63" i="15"/>
  <c r="AN63" i="15"/>
  <c r="AO63" i="15"/>
  <c r="AP63" i="15"/>
  <c r="AQ63" i="15"/>
  <c r="AR63" i="15"/>
  <c r="AS63" i="15"/>
  <c r="AT63" i="15"/>
  <c r="AU63" i="15"/>
  <c r="AV63" i="15"/>
  <c r="AW63" i="15"/>
  <c r="AX63" i="15"/>
  <c r="AY63" i="15"/>
  <c r="AZ63" i="15"/>
  <c r="BA63" i="15"/>
  <c r="BB63" i="15"/>
  <c r="BN63" i="15"/>
  <c r="BO63" i="15"/>
  <c r="BP63" i="15"/>
  <c r="BQ63" i="15"/>
  <c r="BR63" i="15"/>
  <c r="CD63" i="15"/>
  <c r="CE63" i="15"/>
  <c r="CF63" i="15"/>
  <c r="CG63" i="15"/>
  <c r="CH63" i="15"/>
  <c r="CI63" i="15"/>
  <c r="CJ63" i="15"/>
  <c r="CK63" i="15"/>
  <c r="CL63" i="15"/>
  <c r="CM63" i="15"/>
  <c r="CN63" i="15"/>
  <c r="CO63" i="15"/>
  <c r="DA63" i="15"/>
  <c r="DB63" i="15"/>
  <c r="DC63" i="15"/>
  <c r="DD63" i="15"/>
  <c r="DE63" i="15"/>
  <c r="DF63" i="15"/>
  <c r="DG63" i="15"/>
  <c r="DH63" i="15"/>
  <c r="DI63" i="15"/>
  <c r="DJ63" i="15"/>
  <c r="DV63" i="15"/>
  <c r="DW63" i="15"/>
  <c r="DX63" i="15"/>
  <c r="DY63" i="15"/>
  <c r="DZ63" i="15"/>
  <c r="EA63" i="15"/>
  <c r="EB63" i="15"/>
  <c r="EC63" i="15"/>
  <c r="ED63" i="15"/>
  <c r="EE63" i="15"/>
  <c r="EF63" i="15"/>
  <c r="EG63" i="15"/>
  <c r="EH63" i="15"/>
  <c r="EI63" i="15"/>
  <c r="EJ63" i="15"/>
  <c r="EK63" i="15"/>
  <c r="EW63" i="15"/>
  <c r="EX63" i="15"/>
  <c r="EY63" i="15"/>
  <c r="EZ63" i="15"/>
  <c r="FA63" i="15"/>
  <c r="FB63" i="15"/>
  <c r="FN63" i="15"/>
  <c r="FO63" i="15"/>
  <c r="FP63" i="15"/>
  <c r="FQ63" i="15"/>
  <c r="FR63" i="15"/>
  <c r="FS63" i="15"/>
  <c r="FT63" i="15"/>
  <c r="FU63" i="15"/>
  <c r="FV63" i="15"/>
  <c r="FW63" i="15"/>
  <c r="FX63" i="15"/>
  <c r="GJ63" i="15"/>
  <c r="GK63" i="15"/>
  <c r="GL63" i="15"/>
  <c r="GM63" i="15"/>
  <c r="GN63" i="15"/>
  <c r="GO63" i="15"/>
  <c r="GP63" i="15"/>
  <c r="GQ63" i="15"/>
  <c r="HC63" i="15"/>
  <c r="HD63" i="15"/>
  <c r="HE63" i="15"/>
  <c r="HF63" i="15"/>
  <c r="HG63" i="15"/>
  <c r="HH63" i="15"/>
  <c r="HT63" i="15"/>
  <c r="HU63" i="15"/>
  <c r="HV63" i="15"/>
  <c r="HW63" i="15"/>
  <c r="HX63" i="15"/>
  <c r="HY63" i="15"/>
  <c r="HZ63" i="15"/>
  <c r="IA63" i="15"/>
  <c r="IB63" i="15"/>
  <c r="IC63" i="15"/>
  <c r="ID63" i="15"/>
  <c r="IE63" i="15"/>
  <c r="IQ63" i="15"/>
  <c r="IR63" i="15"/>
  <c r="IS63" i="15"/>
  <c r="IT63" i="15"/>
  <c r="IU63" i="15"/>
  <c r="IV63" i="15"/>
  <c r="IW63" i="15"/>
  <c r="IX63" i="15"/>
  <c r="IY63" i="15"/>
  <c r="IZ63" i="15"/>
  <c r="JA63" i="15"/>
  <c r="JB63" i="15"/>
  <c r="JC63" i="15"/>
  <c r="JD63" i="15"/>
  <c r="JE63" i="15"/>
  <c r="JF63" i="15"/>
  <c r="JG63" i="15"/>
  <c r="JH63" i="15"/>
  <c r="JT63" i="15"/>
  <c r="JU63" i="15"/>
  <c r="JV63" i="15"/>
  <c r="JW63" i="15"/>
  <c r="JX63" i="15"/>
  <c r="JY63" i="15"/>
  <c r="JZ63" i="15"/>
  <c r="KA63" i="15"/>
  <c r="KB63" i="15"/>
  <c r="KC63" i="15"/>
  <c r="KL63" i="15"/>
  <c r="KM63" i="15"/>
  <c r="KN63" i="15"/>
  <c r="KO63" i="15"/>
  <c r="KP63" i="15"/>
  <c r="KQ63" i="15"/>
  <c r="KR63" i="15"/>
  <c r="LA63" i="15"/>
  <c r="LB63" i="15"/>
  <c r="LC63" i="15"/>
  <c r="LD63" i="15"/>
  <c r="LE63" i="15"/>
  <c r="LF63" i="15"/>
  <c r="LG63" i="15"/>
  <c r="LH63" i="15"/>
  <c r="LI63" i="15"/>
  <c r="LJ63" i="15"/>
  <c r="LK63" i="15"/>
  <c r="LW63" i="15"/>
  <c r="LX63" i="15"/>
  <c r="LY63" i="15"/>
  <c r="LZ63" i="15"/>
  <c r="MA63" i="15"/>
  <c r="MB63" i="15"/>
  <c r="MC63" i="15"/>
  <c r="MD63" i="15"/>
  <c r="ME63" i="15"/>
  <c r="MF63" i="15"/>
  <c r="MG63" i="15"/>
  <c r="MH63" i="15"/>
  <c r="MI63" i="15"/>
  <c r="MJ63" i="15"/>
  <c r="MK63" i="15"/>
  <c r="ML63" i="15"/>
  <c r="MM63" i="15"/>
  <c r="MN63" i="15"/>
  <c r="MO63" i="15"/>
  <c r="NA63" i="15"/>
  <c r="NB63" i="15"/>
  <c r="NC63" i="15"/>
  <c r="ND63" i="15"/>
  <c r="NE63" i="15"/>
  <c r="NF63" i="15"/>
  <c r="NG63" i="15"/>
  <c r="NH63" i="15"/>
  <c r="NI63" i="15"/>
  <c r="NJ63" i="15"/>
  <c r="NK63" i="15"/>
  <c r="NL63" i="15"/>
  <c r="NM63" i="15"/>
  <c r="NN63" i="15"/>
  <c r="NO63" i="15"/>
  <c r="NP63" i="15"/>
  <c r="OH63" i="15"/>
  <c r="OI63" i="15"/>
  <c r="OJ63" i="15"/>
  <c r="OK63" i="15"/>
  <c r="OL63" i="15"/>
  <c r="OM63" i="15"/>
  <c r="ON63" i="15"/>
  <c r="OO63" i="15"/>
  <c r="PA63" i="15"/>
  <c r="PB63" i="15"/>
  <c r="PC63" i="15"/>
  <c r="PD63" i="15"/>
  <c r="PE63" i="15"/>
  <c r="PF63" i="15"/>
  <c r="PG63" i="15"/>
  <c r="PH63" i="15"/>
  <c r="PI63" i="15"/>
  <c r="PJ63" i="15"/>
  <c r="PK63" i="15"/>
  <c r="PW63" i="15"/>
  <c r="PX63" i="15"/>
  <c r="PY63" i="15"/>
  <c r="PZ63" i="15"/>
  <c r="J64" i="15"/>
  <c r="J22" i="15" s="1"/>
  <c r="K64" i="15"/>
  <c r="K22" i="15" s="1"/>
  <c r="T64" i="15"/>
  <c r="T22" i="15" s="1"/>
  <c r="U64" i="15"/>
  <c r="U22" i="15" s="1"/>
  <c r="V64" i="15"/>
  <c r="V22" i="15" s="1"/>
  <c r="W64" i="15"/>
  <c r="W22" i="15" s="1"/>
  <c r="X64" i="15"/>
  <c r="X22" i="15" s="1"/>
  <c r="Y64" i="15"/>
  <c r="Y22" i="15" s="1"/>
  <c r="Z64" i="15"/>
  <c r="Z22" i="15" s="1"/>
  <c r="AA64" i="15"/>
  <c r="AA22" i="15" s="1"/>
  <c r="AB64" i="15"/>
  <c r="AB22" i="15" s="1"/>
  <c r="AC64" i="15"/>
  <c r="AC22" i="15" s="1"/>
  <c r="AD64" i="15"/>
  <c r="AD22" i="15" s="1"/>
  <c r="AM64" i="15"/>
  <c r="AM22" i="15" s="1"/>
  <c r="AN64" i="15"/>
  <c r="AN22" i="15" s="1"/>
  <c r="AO64" i="15"/>
  <c r="AO22" i="15" s="1"/>
  <c r="AP64" i="15"/>
  <c r="AP22" i="15" s="1"/>
  <c r="AQ64" i="15"/>
  <c r="AQ22" i="15" s="1"/>
  <c r="AR64" i="15"/>
  <c r="AR22" i="15" s="1"/>
  <c r="AS64" i="15"/>
  <c r="AS22" i="15" s="1"/>
  <c r="AT64" i="15"/>
  <c r="AT22" i="15" s="1"/>
  <c r="AU64" i="15"/>
  <c r="AU22" i="15" s="1"/>
  <c r="AV64" i="15"/>
  <c r="AV22" i="15" s="1"/>
  <c r="AW64" i="15"/>
  <c r="AW22" i="15" s="1"/>
  <c r="AX64" i="15"/>
  <c r="AX22" i="15" s="1"/>
  <c r="AY64" i="15"/>
  <c r="AY22" i="15" s="1"/>
  <c r="AZ64" i="15"/>
  <c r="AZ22" i="15" s="1"/>
  <c r="BA64" i="15"/>
  <c r="BA22" i="15" s="1"/>
  <c r="BB64" i="15"/>
  <c r="BB22" i="15" s="1"/>
  <c r="BN64" i="15"/>
  <c r="BN22" i="15" s="1"/>
  <c r="BO64" i="15"/>
  <c r="BO22" i="15" s="1"/>
  <c r="BP64" i="15"/>
  <c r="BP22" i="15" s="1"/>
  <c r="BQ64" i="15"/>
  <c r="BQ22" i="15" s="1"/>
  <c r="BR64" i="15"/>
  <c r="BR22" i="15" s="1"/>
  <c r="CD64" i="15"/>
  <c r="CD22" i="15" s="1"/>
  <c r="CE64" i="15"/>
  <c r="CE22" i="15" s="1"/>
  <c r="CF64" i="15"/>
  <c r="CF22" i="15" s="1"/>
  <c r="CG64" i="15"/>
  <c r="CG22" i="15" s="1"/>
  <c r="CH64" i="15"/>
  <c r="CH22" i="15" s="1"/>
  <c r="CI64" i="15"/>
  <c r="CI22" i="15" s="1"/>
  <c r="CJ64" i="15"/>
  <c r="CJ22" i="15" s="1"/>
  <c r="CK64" i="15"/>
  <c r="CK22" i="15" s="1"/>
  <c r="CL64" i="15"/>
  <c r="CL22" i="15" s="1"/>
  <c r="CM64" i="15"/>
  <c r="CM22" i="15" s="1"/>
  <c r="CN64" i="15"/>
  <c r="CN22" i="15" s="1"/>
  <c r="CO64" i="15"/>
  <c r="CO22" i="15" s="1"/>
  <c r="DA64" i="15"/>
  <c r="DA22" i="15" s="1"/>
  <c r="DB64" i="15"/>
  <c r="DB22" i="15" s="1"/>
  <c r="DC64" i="15"/>
  <c r="DC22" i="15" s="1"/>
  <c r="DD64" i="15"/>
  <c r="DD22" i="15" s="1"/>
  <c r="DE64" i="15"/>
  <c r="DE22" i="15" s="1"/>
  <c r="DF64" i="15"/>
  <c r="DF22" i="15" s="1"/>
  <c r="DG64" i="15"/>
  <c r="DG22" i="15" s="1"/>
  <c r="DH64" i="15"/>
  <c r="DH22" i="15" s="1"/>
  <c r="DI64" i="15"/>
  <c r="DI22" i="15" s="1"/>
  <c r="DJ64" i="15"/>
  <c r="DJ22" i="15" s="1"/>
  <c r="DV64" i="15"/>
  <c r="DV22" i="15" s="1"/>
  <c r="DW64" i="15"/>
  <c r="DW22" i="15" s="1"/>
  <c r="DX64" i="15"/>
  <c r="DX22" i="15" s="1"/>
  <c r="DY64" i="15"/>
  <c r="DY22" i="15" s="1"/>
  <c r="DZ64" i="15"/>
  <c r="DZ22" i="15" s="1"/>
  <c r="EA64" i="15"/>
  <c r="EA22" i="15" s="1"/>
  <c r="EB64" i="15"/>
  <c r="EB22" i="15" s="1"/>
  <c r="EC64" i="15"/>
  <c r="EC22" i="15" s="1"/>
  <c r="ED64" i="15"/>
  <c r="ED22" i="15" s="1"/>
  <c r="EE64" i="15"/>
  <c r="EE22" i="15" s="1"/>
  <c r="EF64" i="15"/>
  <c r="EF22" i="15" s="1"/>
  <c r="EG64" i="15"/>
  <c r="EG22" i="15" s="1"/>
  <c r="EH64" i="15"/>
  <c r="EH22" i="15" s="1"/>
  <c r="EI64" i="15"/>
  <c r="EI22" i="15" s="1"/>
  <c r="EJ64" i="15"/>
  <c r="EJ22" i="15" s="1"/>
  <c r="EK64" i="15"/>
  <c r="EK22" i="15" s="1"/>
  <c r="EW64" i="15"/>
  <c r="EW22" i="15" s="1"/>
  <c r="EX64" i="15"/>
  <c r="EX22" i="15" s="1"/>
  <c r="EY64" i="15"/>
  <c r="EY22" i="15" s="1"/>
  <c r="EZ64" i="15"/>
  <c r="EZ22" i="15" s="1"/>
  <c r="FA64" i="15"/>
  <c r="FA22" i="15" s="1"/>
  <c r="FB64" i="15"/>
  <c r="FB22" i="15" s="1"/>
  <c r="FN64" i="15"/>
  <c r="FN22" i="15" s="1"/>
  <c r="FO64" i="15"/>
  <c r="FO22" i="15" s="1"/>
  <c r="FP64" i="15"/>
  <c r="FP22" i="15" s="1"/>
  <c r="FQ64" i="15"/>
  <c r="FQ22" i="15" s="1"/>
  <c r="FR64" i="15"/>
  <c r="FR22" i="15" s="1"/>
  <c r="FS64" i="15"/>
  <c r="FS22" i="15" s="1"/>
  <c r="FT64" i="15"/>
  <c r="FT22" i="15" s="1"/>
  <c r="FU64" i="15"/>
  <c r="FU22" i="15" s="1"/>
  <c r="FV64" i="15"/>
  <c r="FV22" i="15" s="1"/>
  <c r="FW64" i="15"/>
  <c r="FW22" i="15" s="1"/>
  <c r="FX64" i="15"/>
  <c r="FX22" i="15" s="1"/>
  <c r="GJ64" i="15"/>
  <c r="GJ22" i="15" s="1"/>
  <c r="GK64" i="15"/>
  <c r="GK22" i="15" s="1"/>
  <c r="GL64" i="15"/>
  <c r="GL22" i="15" s="1"/>
  <c r="GM64" i="15"/>
  <c r="GM22" i="15" s="1"/>
  <c r="GN64" i="15"/>
  <c r="GN22" i="15" s="1"/>
  <c r="GO64" i="15"/>
  <c r="GO22" i="15" s="1"/>
  <c r="GP64" i="15"/>
  <c r="GP22" i="15" s="1"/>
  <c r="GQ64" i="15"/>
  <c r="GQ22" i="15" s="1"/>
  <c r="HC64" i="15"/>
  <c r="HC22" i="15" s="1"/>
  <c r="HD64" i="15"/>
  <c r="HD22" i="15" s="1"/>
  <c r="HE64" i="15"/>
  <c r="HE22" i="15" s="1"/>
  <c r="HF64" i="15"/>
  <c r="HF22" i="15" s="1"/>
  <c r="HG64" i="15"/>
  <c r="HG22" i="15" s="1"/>
  <c r="HH64" i="15"/>
  <c r="HH22" i="15" s="1"/>
  <c r="HT64" i="15"/>
  <c r="HT22" i="15" s="1"/>
  <c r="HU64" i="15"/>
  <c r="HU22" i="15" s="1"/>
  <c r="HV64" i="15"/>
  <c r="HV22" i="15" s="1"/>
  <c r="HW64" i="15"/>
  <c r="HW22" i="15" s="1"/>
  <c r="HX64" i="15"/>
  <c r="HX22" i="15" s="1"/>
  <c r="HY64" i="15"/>
  <c r="HY22" i="15" s="1"/>
  <c r="HZ64" i="15"/>
  <c r="HZ22" i="15" s="1"/>
  <c r="IA64" i="15"/>
  <c r="IA22" i="15" s="1"/>
  <c r="IB64" i="15"/>
  <c r="IB22" i="15" s="1"/>
  <c r="IC64" i="15"/>
  <c r="IC22" i="15" s="1"/>
  <c r="ID64" i="15"/>
  <c r="ID22" i="15" s="1"/>
  <c r="IE64" i="15"/>
  <c r="IE22" i="15" s="1"/>
  <c r="IQ64" i="15"/>
  <c r="IQ22" i="15" s="1"/>
  <c r="IR64" i="15"/>
  <c r="IR22" i="15" s="1"/>
  <c r="IS64" i="15"/>
  <c r="IS22" i="15" s="1"/>
  <c r="IT64" i="15"/>
  <c r="IT22" i="15" s="1"/>
  <c r="IU64" i="15"/>
  <c r="IU22" i="15" s="1"/>
  <c r="IV64" i="15"/>
  <c r="IV22" i="15" s="1"/>
  <c r="IW64" i="15"/>
  <c r="IW22" i="15" s="1"/>
  <c r="IX64" i="15"/>
  <c r="IX22" i="15" s="1"/>
  <c r="IY64" i="15"/>
  <c r="IY22" i="15" s="1"/>
  <c r="IZ64" i="15"/>
  <c r="IZ22" i="15" s="1"/>
  <c r="JA64" i="15"/>
  <c r="JA22" i="15" s="1"/>
  <c r="JB64" i="15"/>
  <c r="JB22" i="15" s="1"/>
  <c r="JC64" i="15"/>
  <c r="JC22" i="15" s="1"/>
  <c r="JD64" i="15"/>
  <c r="JD22" i="15" s="1"/>
  <c r="JE64" i="15"/>
  <c r="JE22" i="15" s="1"/>
  <c r="JF64" i="15"/>
  <c r="JF22" i="15" s="1"/>
  <c r="JG64" i="15"/>
  <c r="JG22" i="15" s="1"/>
  <c r="JH64" i="15"/>
  <c r="JH22" i="15" s="1"/>
  <c r="JT64" i="15"/>
  <c r="JT22" i="15" s="1"/>
  <c r="JU64" i="15"/>
  <c r="JU22" i="15" s="1"/>
  <c r="JV64" i="15"/>
  <c r="JV22" i="15" s="1"/>
  <c r="JW64" i="15"/>
  <c r="JW22" i="15" s="1"/>
  <c r="JX64" i="15"/>
  <c r="JX22" i="15" s="1"/>
  <c r="JY64" i="15"/>
  <c r="JY22" i="15" s="1"/>
  <c r="JZ64" i="15"/>
  <c r="JZ22" i="15" s="1"/>
  <c r="KA64" i="15"/>
  <c r="KA22" i="15" s="1"/>
  <c r="KB64" i="15"/>
  <c r="KB22" i="15" s="1"/>
  <c r="KC64" i="15"/>
  <c r="KC22" i="15" s="1"/>
  <c r="KL64" i="15"/>
  <c r="KL22" i="15" s="1"/>
  <c r="KM64" i="15"/>
  <c r="KM22" i="15" s="1"/>
  <c r="KN64" i="15"/>
  <c r="KN22" i="15" s="1"/>
  <c r="KO64" i="15"/>
  <c r="KO22" i="15" s="1"/>
  <c r="KP64" i="15"/>
  <c r="KP22" i="15" s="1"/>
  <c r="KQ64" i="15"/>
  <c r="KQ22" i="15" s="1"/>
  <c r="KR64" i="15"/>
  <c r="KR22" i="15" s="1"/>
  <c r="LA64" i="15"/>
  <c r="LA22" i="15" s="1"/>
  <c r="LB64" i="15"/>
  <c r="LB22" i="15" s="1"/>
  <c r="LC64" i="15"/>
  <c r="LC22" i="15" s="1"/>
  <c r="LD64" i="15"/>
  <c r="LD22" i="15" s="1"/>
  <c r="LE64" i="15"/>
  <c r="LE22" i="15" s="1"/>
  <c r="LF64" i="15"/>
  <c r="LF22" i="15" s="1"/>
  <c r="LG64" i="15"/>
  <c r="LG22" i="15" s="1"/>
  <c r="LH64" i="15"/>
  <c r="LH22" i="15" s="1"/>
  <c r="LI64" i="15"/>
  <c r="LI22" i="15" s="1"/>
  <c r="LJ64" i="15"/>
  <c r="LJ22" i="15" s="1"/>
  <c r="LK64" i="15"/>
  <c r="LK22" i="15" s="1"/>
  <c r="LW64" i="15"/>
  <c r="LW22" i="15" s="1"/>
  <c r="LX64" i="15"/>
  <c r="LX22" i="15" s="1"/>
  <c r="LY64" i="15"/>
  <c r="LY22" i="15" s="1"/>
  <c r="LZ64" i="15"/>
  <c r="LZ22" i="15" s="1"/>
  <c r="MA64" i="15"/>
  <c r="MA22" i="15" s="1"/>
  <c r="MB64" i="15"/>
  <c r="MB22" i="15" s="1"/>
  <c r="MC64" i="15"/>
  <c r="MC22" i="15" s="1"/>
  <c r="MD64" i="15"/>
  <c r="MD22" i="15" s="1"/>
  <c r="ME64" i="15"/>
  <c r="ME22" i="15" s="1"/>
  <c r="MF64" i="15"/>
  <c r="MF22" i="15" s="1"/>
  <c r="MG64" i="15"/>
  <c r="MG22" i="15" s="1"/>
  <c r="MH64" i="15"/>
  <c r="MH22" i="15" s="1"/>
  <c r="MI64" i="15"/>
  <c r="MI22" i="15" s="1"/>
  <c r="MJ64" i="15"/>
  <c r="MJ22" i="15" s="1"/>
  <c r="MK64" i="15"/>
  <c r="MK22" i="15" s="1"/>
  <c r="ML64" i="15"/>
  <c r="ML22" i="15" s="1"/>
  <c r="MM64" i="15"/>
  <c r="MM22" i="15" s="1"/>
  <c r="MN64" i="15"/>
  <c r="MN22" i="15" s="1"/>
  <c r="MO64" i="15"/>
  <c r="MO22" i="15" s="1"/>
  <c r="NA64" i="15"/>
  <c r="NA22" i="15" s="1"/>
  <c r="NB64" i="15"/>
  <c r="NB22" i="15" s="1"/>
  <c r="NC64" i="15"/>
  <c r="NC22" i="15" s="1"/>
  <c r="ND64" i="15"/>
  <c r="ND22" i="15" s="1"/>
  <c r="NE64" i="15"/>
  <c r="NE22" i="15" s="1"/>
  <c r="NF64" i="15"/>
  <c r="NF22" i="15" s="1"/>
  <c r="NG64" i="15"/>
  <c r="NG22" i="15" s="1"/>
  <c r="NH64" i="15"/>
  <c r="NH22" i="15" s="1"/>
  <c r="NI64" i="15"/>
  <c r="NI22" i="15" s="1"/>
  <c r="NJ64" i="15"/>
  <c r="NJ22" i="15" s="1"/>
  <c r="NK64" i="15"/>
  <c r="NK22" i="15" s="1"/>
  <c r="NL64" i="15"/>
  <c r="NL22" i="15" s="1"/>
  <c r="NM64" i="15"/>
  <c r="NM22" i="15" s="1"/>
  <c r="NN64" i="15"/>
  <c r="NN22" i="15" s="1"/>
  <c r="NO64" i="15"/>
  <c r="NO22" i="15" s="1"/>
  <c r="NP64" i="15"/>
  <c r="NP22" i="15" s="1"/>
  <c r="OH64" i="15"/>
  <c r="OH22" i="15" s="1"/>
  <c r="OI64" i="15"/>
  <c r="OI22" i="15" s="1"/>
  <c r="OJ64" i="15"/>
  <c r="OJ22" i="15" s="1"/>
  <c r="OK64" i="15"/>
  <c r="OK22" i="15" s="1"/>
  <c r="OL64" i="15"/>
  <c r="OL22" i="15" s="1"/>
  <c r="OM64" i="15"/>
  <c r="OM22" i="15" s="1"/>
  <c r="ON64" i="15"/>
  <c r="ON22" i="15" s="1"/>
  <c r="OO64" i="15"/>
  <c r="OO22" i="15" s="1"/>
  <c r="PA64" i="15"/>
  <c r="PA22" i="15" s="1"/>
  <c r="PB64" i="15"/>
  <c r="PB22" i="15" s="1"/>
  <c r="PC64" i="15"/>
  <c r="PC22" i="15" s="1"/>
  <c r="PD64" i="15"/>
  <c r="PD22" i="15" s="1"/>
  <c r="PE64" i="15"/>
  <c r="PE22" i="15" s="1"/>
  <c r="PF64" i="15"/>
  <c r="PF22" i="15" s="1"/>
  <c r="PG64" i="15"/>
  <c r="PG22" i="15" s="1"/>
  <c r="PH64" i="15"/>
  <c r="PH22" i="15" s="1"/>
  <c r="PI64" i="15"/>
  <c r="PI22" i="15" s="1"/>
  <c r="PJ64" i="15"/>
  <c r="PJ22" i="15" s="1"/>
  <c r="PK64" i="15"/>
  <c r="PK22" i="15" s="1"/>
  <c r="PW64" i="15"/>
  <c r="PW22" i="15" s="1"/>
  <c r="PX64" i="15"/>
  <c r="PX22" i="15" s="1"/>
  <c r="PY64" i="15"/>
  <c r="PY22" i="15" s="1"/>
  <c r="PZ64" i="15"/>
  <c r="PZ22" i="15" s="1"/>
  <c r="J65" i="15"/>
  <c r="K65" i="15"/>
  <c r="T65" i="15"/>
  <c r="U65" i="15"/>
  <c r="V65" i="15"/>
  <c r="W65" i="15"/>
  <c r="X65" i="15"/>
  <c r="Y65" i="15"/>
  <c r="Z65" i="15"/>
  <c r="AA65" i="15"/>
  <c r="AB65" i="15"/>
  <c r="AC65" i="15"/>
  <c r="AD65" i="15"/>
  <c r="AM65" i="15"/>
  <c r="AN65" i="15"/>
  <c r="AO65" i="15"/>
  <c r="AP65" i="15"/>
  <c r="AQ65" i="15"/>
  <c r="AR65" i="15"/>
  <c r="AS65" i="15"/>
  <c r="AT65" i="15"/>
  <c r="AU65" i="15"/>
  <c r="AV65" i="15"/>
  <c r="AW65" i="15"/>
  <c r="AX65" i="15"/>
  <c r="AY65" i="15"/>
  <c r="AZ65" i="15"/>
  <c r="BA65" i="15"/>
  <c r="BB65" i="15"/>
  <c r="BN65" i="15"/>
  <c r="BO65" i="15"/>
  <c r="BP65" i="15"/>
  <c r="BQ65" i="15"/>
  <c r="BR65" i="15"/>
  <c r="CD65" i="15"/>
  <c r="CE65" i="15"/>
  <c r="CF65" i="15"/>
  <c r="CG65" i="15"/>
  <c r="CH65" i="15"/>
  <c r="CI65" i="15"/>
  <c r="CJ65" i="15"/>
  <c r="CK65" i="15"/>
  <c r="CL65" i="15"/>
  <c r="CM65" i="15"/>
  <c r="CN65" i="15"/>
  <c r="CO65" i="15"/>
  <c r="DA65" i="15"/>
  <c r="DB65" i="15"/>
  <c r="DC65" i="15"/>
  <c r="DD65" i="15"/>
  <c r="DE65" i="15"/>
  <c r="DF65" i="15"/>
  <c r="DG65" i="15"/>
  <c r="DH65" i="15"/>
  <c r="DI65" i="15"/>
  <c r="DJ65" i="15"/>
  <c r="DV65" i="15"/>
  <c r="DW65" i="15"/>
  <c r="DX65" i="15"/>
  <c r="DY65" i="15"/>
  <c r="DZ65" i="15"/>
  <c r="EA65" i="15"/>
  <c r="EB65" i="15"/>
  <c r="EC65" i="15"/>
  <c r="ED65" i="15"/>
  <c r="EE65" i="15"/>
  <c r="EF65" i="15"/>
  <c r="EG65" i="15"/>
  <c r="EH65" i="15"/>
  <c r="EI65" i="15"/>
  <c r="EJ65" i="15"/>
  <c r="EK65" i="15"/>
  <c r="EW65" i="15"/>
  <c r="EX65" i="15"/>
  <c r="EY65" i="15"/>
  <c r="EZ65" i="15"/>
  <c r="FA65" i="15"/>
  <c r="FB65" i="15"/>
  <c r="FN65" i="15"/>
  <c r="FO65" i="15"/>
  <c r="FP65" i="15"/>
  <c r="FQ65" i="15"/>
  <c r="FR65" i="15"/>
  <c r="FS65" i="15"/>
  <c r="FT65" i="15"/>
  <c r="FU65" i="15"/>
  <c r="FV65" i="15"/>
  <c r="FW65" i="15"/>
  <c r="FX65" i="15"/>
  <c r="GJ65" i="15"/>
  <c r="GK65" i="15"/>
  <c r="GL65" i="15"/>
  <c r="GM65" i="15"/>
  <c r="GN65" i="15"/>
  <c r="GO65" i="15"/>
  <c r="GP65" i="15"/>
  <c r="GQ65" i="15"/>
  <c r="HC65" i="15"/>
  <c r="HD65" i="15"/>
  <c r="HE65" i="15"/>
  <c r="HF65" i="15"/>
  <c r="HG65" i="15"/>
  <c r="HH65" i="15"/>
  <c r="HT65" i="15"/>
  <c r="HU65" i="15"/>
  <c r="HV65" i="15"/>
  <c r="HW65" i="15"/>
  <c r="HX65" i="15"/>
  <c r="HY65" i="15"/>
  <c r="HZ65" i="15"/>
  <c r="IA65" i="15"/>
  <c r="IB65" i="15"/>
  <c r="IC65" i="15"/>
  <c r="ID65" i="15"/>
  <c r="IE65" i="15"/>
  <c r="IQ65" i="15"/>
  <c r="IR65" i="15"/>
  <c r="IS65" i="15"/>
  <c r="IT65" i="15"/>
  <c r="IU65" i="15"/>
  <c r="IV65" i="15"/>
  <c r="IW65" i="15"/>
  <c r="IX65" i="15"/>
  <c r="IY65" i="15"/>
  <c r="IZ65" i="15"/>
  <c r="JA65" i="15"/>
  <c r="JB65" i="15"/>
  <c r="JC65" i="15"/>
  <c r="JD65" i="15"/>
  <c r="JE65" i="15"/>
  <c r="JF65" i="15"/>
  <c r="JG65" i="15"/>
  <c r="JH65" i="15"/>
  <c r="JT65" i="15"/>
  <c r="JU65" i="15"/>
  <c r="JV65" i="15"/>
  <c r="JW65" i="15"/>
  <c r="JX65" i="15"/>
  <c r="JY65" i="15"/>
  <c r="JZ65" i="15"/>
  <c r="KA65" i="15"/>
  <c r="KB65" i="15"/>
  <c r="KC65" i="15"/>
  <c r="KL65" i="15"/>
  <c r="KM65" i="15"/>
  <c r="KN65" i="15"/>
  <c r="KO65" i="15"/>
  <c r="KP65" i="15"/>
  <c r="KQ65" i="15"/>
  <c r="KR65" i="15"/>
  <c r="LA65" i="15"/>
  <c r="LB65" i="15"/>
  <c r="LC65" i="15"/>
  <c r="LD65" i="15"/>
  <c r="LE65" i="15"/>
  <c r="LF65" i="15"/>
  <c r="LG65" i="15"/>
  <c r="LH65" i="15"/>
  <c r="LI65" i="15"/>
  <c r="LJ65" i="15"/>
  <c r="LK65" i="15"/>
  <c r="LW65" i="15"/>
  <c r="LX65" i="15"/>
  <c r="LY65" i="15"/>
  <c r="LZ65" i="15"/>
  <c r="MA65" i="15"/>
  <c r="MB65" i="15"/>
  <c r="MC65" i="15"/>
  <c r="MD65" i="15"/>
  <c r="ME65" i="15"/>
  <c r="MF65" i="15"/>
  <c r="MG65" i="15"/>
  <c r="MH65" i="15"/>
  <c r="MI65" i="15"/>
  <c r="MJ65" i="15"/>
  <c r="MK65" i="15"/>
  <c r="ML65" i="15"/>
  <c r="MM65" i="15"/>
  <c r="MN65" i="15"/>
  <c r="MO65" i="15"/>
  <c r="NA65" i="15"/>
  <c r="NB65" i="15"/>
  <c r="NC65" i="15"/>
  <c r="ND65" i="15"/>
  <c r="NE65" i="15"/>
  <c r="NF65" i="15"/>
  <c r="NG65" i="15"/>
  <c r="NH65" i="15"/>
  <c r="NI65" i="15"/>
  <c r="NJ65" i="15"/>
  <c r="NK65" i="15"/>
  <c r="NL65" i="15"/>
  <c r="NM65" i="15"/>
  <c r="NN65" i="15"/>
  <c r="NO65" i="15"/>
  <c r="NP65" i="15"/>
  <c r="OH65" i="15"/>
  <c r="OI65" i="15"/>
  <c r="OJ65" i="15"/>
  <c r="OK65" i="15"/>
  <c r="OL65" i="15"/>
  <c r="OM65" i="15"/>
  <c r="ON65" i="15"/>
  <c r="OO65" i="15"/>
  <c r="PA65" i="15"/>
  <c r="PB65" i="15"/>
  <c r="PC65" i="15"/>
  <c r="PD65" i="15"/>
  <c r="PE65" i="15"/>
  <c r="PF65" i="15"/>
  <c r="PG65" i="15"/>
  <c r="PH65" i="15"/>
  <c r="PI65" i="15"/>
  <c r="PJ65" i="15"/>
  <c r="PK65" i="15"/>
  <c r="PW65" i="15"/>
  <c r="PX65" i="15"/>
  <c r="PY65" i="15"/>
  <c r="PZ65" i="15"/>
  <c r="J66" i="15"/>
  <c r="J18" i="15" s="1"/>
  <c r="K66" i="15"/>
  <c r="K18" i="15" s="1"/>
  <c r="T66" i="15"/>
  <c r="T18" i="15" s="1"/>
  <c r="U66" i="15"/>
  <c r="U18" i="15" s="1"/>
  <c r="V66" i="15"/>
  <c r="V18" i="15" s="1"/>
  <c r="W66" i="15"/>
  <c r="W18" i="15" s="1"/>
  <c r="X66" i="15"/>
  <c r="X18" i="15" s="1"/>
  <c r="Y66" i="15"/>
  <c r="Y18" i="15" s="1"/>
  <c r="Z66" i="15"/>
  <c r="Z18" i="15" s="1"/>
  <c r="AA66" i="15"/>
  <c r="AA18" i="15" s="1"/>
  <c r="AB66" i="15"/>
  <c r="AB18" i="15" s="1"/>
  <c r="AC66" i="15"/>
  <c r="AC18" i="15" s="1"/>
  <c r="AD66" i="15"/>
  <c r="AD18" i="15" s="1"/>
  <c r="AM66" i="15"/>
  <c r="AM18" i="15" s="1"/>
  <c r="AN66" i="15"/>
  <c r="AN18" i="15" s="1"/>
  <c r="AO66" i="15"/>
  <c r="AO18" i="15" s="1"/>
  <c r="AP66" i="15"/>
  <c r="AP18" i="15" s="1"/>
  <c r="AQ66" i="15"/>
  <c r="AQ18" i="15" s="1"/>
  <c r="AR66" i="15"/>
  <c r="AR18" i="15" s="1"/>
  <c r="AS66" i="15"/>
  <c r="AS18" i="15" s="1"/>
  <c r="AT66" i="15"/>
  <c r="AT18" i="15" s="1"/>
  <c r="AU66" i="15"/>
  <c r="AU18" i="15" s="1"/>
  <c r="AV66" i="15"/>
  <c r="AV18" i="15" s="1"/>
  <c r="AW66" i="15"/>
  <c r="AW18" i="15" s="1"/>
  <c r="AX66" i="15"/>
  <c r="AX18" i="15" s="1"/>
  <c r="AY66" i="15"/>
  <c r="AY18" i="15" s="1"/>
  <c r="LG171" i="15"/>
  <c r="MN171" i="15"/>
  <c r="PD171" i="15"/>
  <c r="T172" i="15"/>
  <c r="AD172" i="15"/>
  <c r="HW172" i="15"/>
  <c r="JB172" i="15"/>
  <c r="JV172" i="15"/>
  <c r="KP172" i="15"/>
  <c r="LD172" i="15"/>
  <c r="LK172" i="15"/>
  <c r="MO172" i="15"/>
  <c r="OI172" i="15"/>
  <c r="OM172" i="15"/>
  <c r="U173" i="15"/>
  <c r="Z173" i="15"/>
  <c r="BB173" i="15"/>
  <c r="CF173" i="15"/>
  <c r="FT173" i="15"/>
  <c r="KC173" i="15"/>
  <c r="LA173" i="15"/>
  <c r="NG173" i="15"/>
  <c r="PF173" i="15"/>
  <c r="PK173" i="15"/>
  <c r="AD174" i="15"/>
  <c r="AQ174" i="15"/>
  <c r="AW174" i="15"/>
  <c r="BR174" i="15"/>
  <c r="CL174" i="15"/>
  <c r="DI174" i="15"/>
  <c r="EZ174" i="15"/>
  <c r="FQ174" i="15"/>
  <c r="IC174" i="15"/>
  <c r="MH174" i="15"/>
  <c r="NN174" i="15"/>
  <c r="OJ174" i="15"/>
  <c r="PJ174" i="15"/>
  <c r="AN175" i="15"/>
  <c r="CF175" i="15"/>
  <c r="DX175" i="15"/>
  <c r="HH175" i="15"/>
  <c r="ID175" i="15"/>
  <c r="IR175" i="15"/>
  <c r="LA175" i="15"/>
  <c r="NN175" i="15"/>
  <c r="MH176" i="15"/>
  <c r="NL176" i="15"/>
  <c r="OJ176" i="15"/>
  <c r="OM176" i="15"/>
  <c r="PB176" i="15"/>
  <c r="PY176" i="15"/>
  <c r="AB178" i="15"/>
  <c r="AB179" i="15" s="1"/>
  <c r="AQ178" i="15"/>
  <c r="AQ179" i="15" s="1"/>
  <c r="AV178" i="15"/>
  <c r="AV179" i="15" s="1"/>
  <c r="BB178" i="15"/>
  <c r="BB179" i="15" s="1"/>
  <c r="CD178" i="15"/>
  <c r="CD179" i="15" s="1"/>
  <c r="CL178" i="15"/>
  <c r="CL179" i="15" s="1"/>
  <c r="DG178" i="15"/>
  <c r="DG179" i="15" s="1"/>
  <c r="DX178" i="15"/>
  <c r="DX179" i="15" s="1"/>
  <c r="EB178" i="15"/>
  <c r="EB179" i="15" s="1"/>
  <c r="FO178" i="15"/>
  <c r="FO179" i="15" s="1"/>
  <c r="HW178" i="15"/>
  <c r="HW179" i="15" s="1"/>
  <c r="IR178" i="15"/>
  <c r="IR179" i="15" s="1"/>
  <c r="IX178" i="15"/>
  <c r="IX179" i="15" s="1"/>
  <c r="IZ178" i="15"/>
  <c r="IZ179" i="15" s="1"/>
  <c r="JC178" i="15"/>
  <c r="JC179" i="15" s="1"/>
  <c r="JT178" i="15"/>
  <c r="JT179" i="15" s="1"/>
  <c r="JZ178" i="15"/>
  <c r="JZ179" i="15" s="1"/>
  <c r="LE178" i="15"/>
  <c r="LE179" i="15" s="1"/>
  <c r="LG178" i="15"/>
  <c r="LG179" i="15" s="1"/>
  <c r="MH178" i="15"/>
  <c r="MH179" i="15" s="1"/>
  <c r="NN178" i="15"/>
  <c r="NN179" i="15" s="1"/>
  <c r="OO178" i="15"/>
  <c r="OO179" i="15" s="1"/>
  <c r="PI178" i="15"/>
  <c r="PI179" i="15" s="1"/>
  <c r="K181" i="15"/>
  <c r="K189" i="15" s="1"/>
  <c r="Z181" i="15"/>
  <c r="Z189" i="15" s="1"/>
  <c r="AC181" i="15"/>
  <c r="AC189" i="15" s="1"/>
  <c r="AX181" i="15"/>
  <c r="AX189" i="15" s="1"/>
  <c r="CE181" i="15"/>
  <c r="CE189" i="15" s="1"/>
  <c r="CK181" i="15"/>
  <c r="CK189" i="15" s="1"/>
  <c r="DF181" i="15"/>
  <c r="DF189" i="15" s="1"/>
  <c r="EI181" i="15"/>
  <c r="EI189" i="15" s="1"/>
  <c r="EX181" i="15"/>
  <c r="EX189" i="15" s="1"/>
  <c r="FU181" i="15"/>
  <c r="FU189" i="15" s="1"/>
  <c r="HC181" i="15"/>
  <c r="HC189" i="15" s="1"/>
  <c r="IC181" i="15"/>
  <c r="IC189" i="15" s="1"/>
  <c r="IQ181" i="15"/>
  <c r="IQ189" i="15" s="1"/>
  <c r="IT181" i="15"/>
  <c r="IT189" i="15" s="1"/>
  <c r="JB181" i="15"/>
  <c r="JB189" i="15" s="1"/>
  <c r="JF181" i="15"/>
  <c r="JF189" i="15" s="1"/>
  <c r="JZ181" i="15"/>
  <c r="JZ189" i="15" s="1"/>
  <c r="KL181" i="15"/>
  <c r="KL189" i="15" s="1"/>
  <c r="LF181" i="15"/>
  <c r="LF189" i="15" s="1"/>
  <c r="LW181" i="15"/>
  <c r="LW189" i="15" s="1"/>
  <c r="LZ181" i="15"/>
  <c r="LZ189" i="15" s="1"/>
  <c r="MK181" i="15"/>
  <c r="MK189" i="15" s="1"/>
  <c r="NC181" i="15"/>
  <c r="NC189" i="15" s="1"/>
  <c r="OL181" i="15"/>
  <c r="OL189" i="15" s="1"/>
  <c r="OO181" i="15"/>
  <c r="OO189" i="15" s="1"/>
  <c r="PY181" i="15"/>
  <c r="PY189" i="15" s="1"/>
  <c r="Y183" i="15"/>
  <c r="AM183" i="15"/>
  <c r="AU183" i="15"/>
  <c r="BP183" i="15"/>
  <c r="CE183" i="15"/>
  <c r="CH183" i="15"/>
  <c r="CK183" i="15"/>
  <c r="DC183" i="15"/>
  <c r="DI183" i="15"/>
  <c r="EG183" i="15"/>
  <c r="EK183" i="15"/>
  <c r="EZ183" i="15"/>
  <c r="FX183" i="15"/>
  <c r="GO183" i="15"/>
  <c r="HC183" i="15"/>
  <c r="ID183" i="15"/>
  <c r="IT183" i="15"/>
  <c r="JC183" i="15"/>
  <c r="JG183" i="15"/>
  <c r="JV183" i="15"/>
  <c r="JZ183" i="15"/>
  <c r="KL183" i="15"/>
  <c r="LB183" i="15"/>
  <c r="LF183" i="15"/>
  <c r="LI183" i="15"/>
  <c r="LX183" i="15"/>
  <c r="MB183" i="15"/>
  <c r="MM183" i="15"/>
  <c r="NI183" i="15"/>
  <c r="NP183" i="15"/>
  <c r="PX183" i="15"/>
  <c r="K186" i="15"/>
  <c r="X186" i="15"/>
  <c r="AZ186" i="15"/>
  <c r="BQ186" i="15"/>
  <c r="DA186" i="15"/>
  <c r="DH186" i="15"/>
  <c r="EY186" i="15"/>
  <c r="FN186" i="15"/>
  <c r="FU186" i="15"/>
  <c r="HD186" i="15"/>
  <c r="HG186" i="15"/>
  <c r="HX186" i="15"/>
  <c r="IE186" i="15"/>
  <c r="IZ186" i="15"/>
  <c r="JT186" i="15"/>
  <c r="KL186" i="15"/>
  <c r="LC186" i="15"/>
  <c r="LF186" i="15"/>
  <c r="MA186" i="15"/>
  <c r="ND186" i="15"/>
  <c r="NN186" i="15"/>
  <c r="OI186" i="15"/>
  <c r="PA186" i="15"/>
  <c r="PE186" i="15"/>
  <c r="PJ186" i="15"/>
  <c r="W187" i="15"/>
  <c r="AC187" i="15"/>
  <c r="AO187" i="15"/>
  <c r="AV187" i="15"/>
  <c r="CE187" i="15"/>
  <c r="CH187" i="15"/>
  <c r="CL187" i="15"/>
  <c r="DC187" i="15"/>
  <c r="DH187" i="15"/>
  <c r="DX187" i="15"/>
  <c r="DZ187" i="15"/>
  <c r="EI187" i="15"/>
  <c r="FP187" i="15"/>
  <c r="GO187" i="15"/>
  <c r="HE187" i="15"/>
  <c r="HG187" i="15"/>
  <c r="HV187" i="15"/>
  <c r="IZ187" i="15"/>
  <c r="JT187" i="15"/>
  <c r="JY187" i="15"/>
  <c r="LI187" i="15"/>
  <c r="LW187" i="15"/>
  <c r="MH187" i="15"/>
  <c r="NH187" i="15"/>
  <c r="OK187" i="15"/>
  <c r="OO187" i="15"/>
  <c r="PF187" i="15"/>
  <c r="K188" i="15"/>
  <c r="AZ188" i="15"/>
  <c r="BR188" i="15"/>
  <c r="CF188" i="15"/>
  <c r="CO188" i="15"/>
  <c r="DE188" i="15"/>
  <c r="DI188" i="15"/>
  <c r="FP188" i="15"/>
  <c r="FT188" i="15"/>
  <c r="HF188" i="15"/>
  <c r="IE188" i="15"/>
  <c r="LE188" i="15"/>
  <c r="MF188" i="15"/>
  <c r="ML188" i="15"/>
  <c r="PG188" i="15"/>
  <c r="R90" i="10"/>
  <c r="R94" i="10" s="1"/>
  <c r="V90" i="10"/>
  <c r="V94" i="10" s="1"/>
  <c r="AF90" i="10"/>
  <c r="AF94" i="10" s="1"/>
  <c r="AJ90" i="10"/>
  <c r="AJ94" i="10" s="1"/>
  <c r="AP90" i="10"/>
  <c r="AP94" i="10" s="1"/>
  <c r="AS90" i="10"/>
  <c r="AS94" i="10" s="1"/>
  <c r="AX90" i="10"/>
  <c r="AX94" i="10" s="1"/>
  <c r="BM90" i="10"/>
  <c r="BM94" i="10" s="1"/>
  <c r="BV90" i="10"/>
  <c r="BV94" i="10" s="1"/>
  <c r="CF90" i="10"/>
  <c r="CF94" i="10" s="1"/>
  <c r="CQ90" i="10"/>
  <c r="CQ94" i="10" s="1"/>
  <c r="DH90" i="10"/>
  <c r="DH94" i="10" s="1"/>
  <c r="DR90" i="10"/>
  <c r="DR94" i="10" s="1"/>
  <c r="EM90" i="10"/>
  <c r="EM94" i="10" s="1"/>
  <c r="FH90" i="10"/>
  <c r="FH94" i="10" s="1"/>
  <c r="FY90" i="10"/>
  <c r="FY94" i="10" s="1"/>
  <c r="CA92" i="10"/>
  <c r="CQ92" i="10"/>
  <c r="CV92" i="10"/>
  <c r="CY92" i="10"/>
  <c r="FM92" i="10"/>
  <c r="GD92" i="10"/>
  <c r="GL92" i="10"/>
  <c r="L96" i="10"/>
  <c r="L10" i="10" s="1"/>
  <c r="AK96" i="10"/>
  <c r="AK10" i="10" s="1"/>
  <c r="AP96" i="10"/>
  <c r="AP10" i="10" s="1"/>
  <c r="AU96" i="10"/>
  <c r="AU10" i="10" s="1"/>
  <c r="BO96" i="10"/>
  <c r="BO10" i="10" s="1"/>
  <c r="CB96" i="10"/>
  <c r="CB10" i="10" s="1"/>
  <c r="CI96" i="10"/>
  <c r="CI10" i="10" s="1"/>
  <c r="CQ96" i="10"/>
  <c r="CQ10" i="10" s="1"/>
  <c r="DL96" i="10"/>
  <c r="DL10" i="10" s="1"/>
  <c r="DZ96" i="10"/>
  <c r="DZ10" i="10" s="1"/>
  <c r="EA3" i="10" s="1"/>
  <c r="EJ96" i="10"/>
  <c r="EJ10" i="10" s="1"/>
  <c r="EL3" i="10" s="1"/>
  <c r="EN3" i="10" s="1"/>
  <c r="EW96" i="10"/>
  <c r="EW10" i="10" s="1"/>
  <c r="FH96" i="10"/>
  <c r="FH10" i="10" s="1"/>
  <c r="GA96" i="10"/>
  <c r="R97" i="10"/>
  <c r="AH97" i="10"/>
  <c r="BA97" i="10"/>
  <c r="CH97" i="10"/>
  <c r="CR97" i="10"/>
  <c r="DJ97" i="10"/>
  <c r="EA97" i="10"/>
  <c r="EE97" i="10"/>
  <c r="EJ97" i="10"/>
  <c r="FI97" i="10"/>
  <c r="FN97" i="10"/>
  <c r="FR97" i="10"/>
  <c r="FY97" i="10"/>
  <c r="GE97" i="10"/>
  <c r="GM97" i="10"/>
  <c r="AZ66" i="15"/>
  <c r="AZ18" i="15" s="1"/>
  <c r="BA66" i="15"/>
  <c r="BA18" i="15" s="1"/>
  <c r="BB66" i="15"/>
  <c r="BB18" i="15" s="1"/>
  <c r="BN66" i="15"/>
  <c r="BN18" i="15" s="1"/>
  <c r="BO66" i="15"/>
  <c r="BO18" i="15" s="1"/>
  <c r="BP66" i="15"/>
  <c r="BP18" i="15" s="1"/>
  <c r="BQ66" i="15"/>
  <c r="BQ18" i="15" s="1"/>
  <c r="BR66" i="15"/>
  <c r="BR18" i="15" s="1"/>
  <c r="CD66" i="15"/>
  <c r="CD18" i="15" s="1"/>
  <c r="CE66" i="15"/>
  <c r="CE18" i="15" s="1"/>
  <c r="CF66" i="15"/>
  <c r="CF18" i="15" s="1"/>
  <c r="CG66" i="15"/>
  <c r="CG18" i="15" s="1"/>
  <c r="CH66" i="15"/>
  <c r="CH18" i="15" s="1"/>
  <c r="CI66" i="15"/>
  <c r="CI18" i="15" s="1"/>
  <c r="CJ66" i="15"/>
  <c r="CJ18" i="15" s="1"/>
  <c r="CK66" i="15"/>
  <c r="CK18" i="15" s="1"/>
  <c r="CL66" i="15"/>
  <c r="CL18" i="15" s="1"/>
  <c r="CM66" i="15"/>
  <c r="CM18" i="15" s="1"/>
  <c r="CN66" i="15"/>
  <c r="CN18" i="15" s="1"/>
  <c r="CO66" i="15"/>
  <c r="CO18" i="15" s="1"/>
  <c r="DA66" i="15"/>
  <c r="DA18" i="15" s="1"/>
  <c r="DB66" i="15"/>
  <c r="DB18" i="15" s="1"/>
  <c r="DC66" i="15"/>
  <c r="DC18" i="15" s="1"/>
  <c r="DD66" i="15"/>
  <c r="DD18" i="15" s="1"/>
  <c r="DE66" i="15"/>
  <c r="DE18" i="15" s="1"/>
  <c r="DF66" i="15"/>
  <c r="DF18" i="15" s="1"/>
  <c r="DG66" i="15"/>
  <c r="DG18" i="15" s="1"/>
  <c r="DH66" i="15"/>
  <c r="DH18" i="15" s="1"/>
  <c r="DI66" i="15"/>
  <c r="DI18" i="15" s="1"/>
  <c r="DJ66" i="15"/>
  <c r="DJ18" i="15" s="1"/>
  <c r="DV66" i="15"/>
  <c r="DV18" i="15" s="1"/>
  <c r="DW66" i="15"/>
  <c r="DW18" i="15" s="1"/>
  <c r="DX66" i="15"/>
  <c r="DX18" i="15" s="1"/>
  <c r="DY66" i="15"/>
  <c r="DY18" i="15" s="1"/>
  <c r="DZ66" i="15"/>
  <c r="DZ18" i="15" s="1"/>
  <c r="EA66" i="15"/>
  <c r="EA18" i="15" s="1"/>
  <c r="EB66" i="15"/>
  <c r="EB18" i="15" s="1"/>
  <c r="EC66" i="15"/>
  <c r="EC18" i="15" s="1"/>
  <c r="ED66" i="15"/>
  <c r="ED18" i="15" s="1"/>
  <c r="EE66" i="15"/>
  <c r="EE18" i="15" s="1"/>
  <c r="EF66" i="15"/>
  <c r="EF18" i="15" s="1"/>
  <c r="EG66" i="15"/>
  <c r="EG18" i="15" s="1"/>
  <c r="EH66" i="15"/>
  <c r="EH18" i="15" s="1"/>
  <c r="EI66" i="15"/>
  <c r="EI18" i="15" s="1"/>
  <c r="EJ66" i="15"/>
  <c r="EJ18" i="15" s="1"/>
  <c r="EK66" i="15"/>
  <c r="EK18" i="15" s="1"/>
  <c r="EW66" i="15"/>
  <c r="EW18" i="15" s="1"/>
  <c r="EX66" i="15"/>
  <c r="EX18" i="15" s="1"/>
  <c r="EY66" i="15"/>
  <c r="EY18" i="15" s="1"/>
  <c r="EZ66" i="15"/>
  <c r="EZ18" i="15" s="1"/>
  <c r="FA66" i="15"/>
  <c r="FA18" i="15" s="1"/>
  <c r="FB66" i="15"/>
  <c r="FB18" i="15" s="1"/>
  <c r="FN66" i="15"/>
  <c r="FN18" i="15" s="1"/>
  <c r="FO66" i="15"/>
  <c r="FO18" i="15" s="1"/>
  <c r="FP66" i="15"/>
  <c r="FP18" i="15" s="1"/>
  <c r="FQ66" i="15"/>
  <c r="FQ18" i="15" s="1"/>
  <c r="FR66" i="15"/>
  <c r="FR18" i="15" s="1"/>
  <c r="FS66" i="15"/>
  <c r="FS18" i="15" s="1"/>
  <c r="FT66" i="15"/>
  <c r="FT18" i="15" s="1"/>
  <c r="FU66" i="15"/>
  <c r="FU18" i="15" s="1"/>
  <c r="FV66" i="15"/>
  <c r="FV18" i="15" s="1"/>
  <c r="FW66" i="15"/>
  <c r="FW18" i="15" s="1"/>
  <c r="FX66" i="15"/>
  <c r="FX18" i="15" s="1"/>
  <c r="GJ66" i="15"/>
  <c r="GJ18" i="15" s="1"/>
  <c r="GK66" i="15"/>
  <c r="GK18" i="15" s="1"/>
  <c r="GL66" i="15"/>
  <c r="GL18" i="15" s="1"/>
  <c r="GM66" i="15"/>
  <c r="GM18" i="15" s="1"/>
  <c r="GN66" i="15"/>
  <c r="GN18" i="15" s="1"/>
  <c r="GO66" i="15"/>
  <c r="GO18" i="15" s="1"/>
  <c r="GP66" i="15"/>
  <c r="GP18" i="15" s="1"/>
  <c r="GQ66" i="15"/>
  <c r="GQ18" i="15" s="1"/>
  <c r="HC66" i="15"/>
  <c r="HC18" i="15" s="1"/>
  <c r="HD66" i="15"/>
  <c r="HD18" i="15" s="1"/>
  <c r="HE66" i="15"/>
  <c r="HE18" i="15" s="1"/>
  <c r="HF66" i="15"/>
  <c r="HF18" i="15" s="1"/>
  <c r="HG66" i="15"/>
  <c r="HG18" i="15" s="1"/>
  <c r="HH66" i="15"/>
  <c r="HH18" i="15" s="1"/>
  <c r="HT66" i="15"/>
  <c r="HT18" i="15" s="1"/>
  <c r="HU66" i="15"/>
  <c r="HU18" i="15" s="1"/>
  <c r="HV66" i="15"/>
  <c r="HV18" i="15" s="1"/>
  <c r="HW66" i="15"/>
  <c r="HW18" i="15" s="1"/>
  <c r="HX66" i="15"/>
  <c r="HX18" i="15" s="1"/>
  <c r="HY66" i="15"/>
  <c r="HY18" i="15" s="1"/>
  <c r="HZ66" i="15"/>
  <c r="HZ18" i="15" s="1"/>
  <c r="IA66" i="15"/>
  <c r="IA18" i="15" s="1"/>
  <c r="IB66" i="15"/>
  <c r="IB18" i="15" s="1"/>
  <c r="IC66" i="15"/>
  <c r="IC18" i="15" s="1"/>
  <c r="ID66" i="15"/>
  <c r="ID18" i="15" s="1"/>
  <c r="IE66" i="15"/>
  <c r="IE18" i="15" s="1"/>
  <c r="IQ66" i="15"/>
  <c r="IQ18" i="15" s="1"/>
  <c r="IR66" i="15"/>
  <c r="IR18" i="15" s="1"/>
  <c r="IS66" i="15"/>
  <c r="IS18" i="15" s="1"/>
  <c r="IT66" i="15"/>
  <c r="IT18" i="15" s="1"/>
  <c r="IU66" i="15"/>
  <c r="IU18" i="15" s="1"/>
  <c r="IV66" i="15"/>
  <c r="IV18" i="15" s="1"/>
  <c r="IW66" i="15"/>
  <c r="IW18" i="15" s="1"/>
  <c r="IX66" i="15"/>
  <c r="IX18" i="15" s="1"/>
  <c r="IY66" i="15"/>
  <c r="IY18" i="15" s="1"/>
  <c r="IZ66" i="15"/>
  <c r="IZ18" i="15" s="1"/>
  <c r="JA66" i="15"/>
  <c r="JA18" i="15" s="1"/>
  <c r="JB66" i="15"/>
  <c r="JB18" i="15" s="1"/>
  <c r="JC66" i="15"/>
  <c r="JC18" i="15" s="1"/>
  <c r="JD66" i="15"/>
  <c r="JD18" i="15" s="1"/>
  <c r="JE66" i="15"/>
  <c r="JE18" i="15" s="1"/>
  <c r="JF66" i="15"/>
  <c r="JF18" i="15" s="1"/>
  <c r="JG66" i="15"/>
  <c r="JG18" i="15" s="1"/>
  <c r="JH66" i="15"/>
  <c r="JH18" i="15" s="1"/>
  <c r="JT66" i="15"/>
  <c r="JT18" i="15" s="1"/>
  <c r="JU66" i="15"/>
  <c r="JU18" i="15" s="1"/>
  <c r="JV66" i="15"/>
  <c r="JV18" i="15" s="1"/>
  <c r="JW66" i="15"/>
  <c r="JW18" i="15" s="1"/>
  <c r="JX66" i="15"/>
  <c r="JX18" i="15" s="1"/>
  <c r="JY66" i="15"/>
  <c r="JY18" i="15" s="1"/>
  <c r="JZ66" i="15"/>
  <c r="JZ18" i="15" s="1"/>
  <c r="KA66" i="15"/>
  <c r="KA18" i="15" s="1"/>
  <c r="KB66" i="15"/>
  <c r="KB18" i="15" s="1"/>
  <c r="KC66" i="15"/>
  <c r="KC18" i="15" s="1"/>
  <c r="KL66" i="15"/>
  <c r="KL18" i="15" s="1"/>
  <c r="KM66" i="15"/>
  <c r="KM18" i="15" s="1"/>
  <c r="KN66" i="15"/>
  <c r="KN18" i="15" s="1"/>
  <c r="KO66" i="15"/>
  <c r="KO18" i="15" s="1"/>
  <c r="KP66" i="15"/>
  <c r="KP18" i="15" s="1"/>
  <c r="KQ66" i="15"/>
  <c r="KQ18" i="15" s="1"/>
  <c r="KR66" i="15"/>
  <c r="KR18" i="15" s="1"/>
  <c r="LA66" i="15"/>
  <c r="LA18" i="15" s="1"/>
  <c r="LB66" i="15"/>
  <c r="LB18" i="15" s="1"/>
  <c r="LC66" i="15"/>
  <c r="LC18" i="15" s="1"/>
  <c r="LD66" i="15"/>
  <c r="LD18" i="15" s="1"/>
  <c r="LE66" i="15"/>
  <c r="LE18" i="15" s="1"/>
  <c r="LF66" i="15"/>
  <c r="LF18" i="15" s="1"/>
  <c r="LG66" i="15"/>
  <c r="LG18" i="15" s="1"/>
  <c r="LH66" i="15"/>
  <c r="LH18" i="15" s="1"/>
  <c r="LI66" i="15"/>
  <c r="LI18" i="15" s="1"/>
  <c r="LJ66" i="15"/>
  <c r="LJ18" i="15" s="1"/>
  <c r="LK66" i="15"/>
  <c r="LK18" i="15" s="1"/>
  <c r="LW66" i="15"/>
  <c r="LW18" i="15" s="1"/>
  <c r="LX66" i="15"/>
  <c r="LX18" i="15" s="1"/>
  <c r="LY66" i="15"/>
  <c r="LY18" i="15" s="1"/>
  <c r="LZ66" i="15"/>
  <c r="LZ18" i="15" s="1"/>
  <c r="MA66" i="15"/>
  <c r="MA18" i="15" s="1"/>
  <c r="MB66" i="15"/>
  <c r="MB18" i="15" s="1"/>
  <c r="MC66" i="15"/>
  <c r="MC18" i="15" s="1"/>
  <c r="MD66" i="15"/>
  <c r="MD18" i="15" s="1"/>
  <c r="ME66" i="15"/>
  <c r="ME18" i="15" s="1"/>
  <c r="MF66" i="15"/>
  <c r="MF18" i="15" s="1"/>
  <c r="MG66" i="15"/>
  <c r="MG18" i="15" s="1"/>
  <c r="MH66" i="15"/>
  <c r="MH18" i="15" s="1"/>
  <c r="MI66" i="15"/>
  <c r="MI18" i="15" s="1"/>
  <c r="MJ66" i="15"/>
  <c r="MJ18" i="15" s="1"/>
  <c r="MK66" i="15"/>
  <c r="MK18" i="15" s="1"/>
  <c r="ML66" i="15"/>
  <c r="ML18" i="15" s="1"/>
  <c r="MM66" i="15"/>
  <c r="MM18" i="15" s="1"/>
  <c r="MN66" i="15"/>
  <c r="MN18" i="15" s="1"/>
  <c r="MO66" i="15"/>
  <c r="MO18" i="15" s="1"/>
  <c r="NA66" i="15"/>
  <c r="NA18" i="15" s="1"/>
  <c r="NB66" i="15"/>
  <c r="NB18" i="15" s="1"/>
  <c r="NC66" i="15"/>
  <c r="NC18" i="15" s="1"/>
  <c r="ND66" i="15"/>
  <c r="ND18" i="15" s="1"/>
  <c r="NE66" i="15"/>
  <c r="NE18" i="15" s="1"/>
  <c r="NF66" i="15"/>
  <c r="NF18" i="15" s="1"/>
  <c r="NG66" i="15"/>
  <c r="NG18" i="15" s="1"/>
  <c r="NH66" i="15"/>
  <c r="NH18" i="15" s="1"/>
  <c r="NI66" i="15"/>
  <c r="NI18" i="15" s="1"/>
  <c r="NJ66" i="15"/>
  <c r="NJ18" i="15" s="1"/>
  <c r="NK66" i="15"/>
  <c r="NK18" i="15" s="1"/>
  <c r="NL66" i="15"/>
  <c r="NL18" i="15" s="1"/>
  <c r="NM66" i="15"/>
  <c r="NM18" i="15" s="1"/>
  <c r="NN66" i="15"/>
  <c r="NN18" i="15" s="1"/>
  <c r="NO66" i="15"/>
  <c r="NO18" i="15" s="1"/>
  <c r="NP66" i="15"/>
  <c r="NP18" i="15" s="1"/>
  <c r="OH66" i="15"/>
  <c r="OH18" i="15" s="1"/>
  <c r="OI66" i="15"/>
  <c r="OI18" i="15" s="1"/>
  <c r="OJ66" i="15"/>
  <c r="OJ18" i="15" s="1"/>
  <c r="OK66" i="15"/>
  <c r="OK18" i="15" s="1"/>
  <c r="OL66" i="15"/>
  <c r="OL18" i="15" s="1"/>
  <c r="OM66" i="15"/>
  <c r="OM18" i="15" s="1"/>
  <c r="ON66" i="15"/>
  <c r="ON18" i="15" s="1"/>
  <c r="OO66" i="15"/>
  <c r="OO18" i="15" s="1"/>
  <c r="PA66" i="15"/>
  <c r="PA18" i="15" s="1"/>
  <c r="PB66" i="15"/>
  <c r="PB18" i="15" s="1"/>
  <c r="PC66" i="15"/>
  <c r="PC18" i="15" s="1"/>
  <c r="PD66" i="15"/>
  <c r="PD18" i="15" s="1"/>
  <c r="PE66" i="15"/>
  <c r="PE18" i="15" s="1"/>
  <c r="PF66" i="15"/>
  <c r="PF18" i="15" s="1"/>
  <c r="PG66" i="15"/>
  <c r="PG18" i="15" s="1"/>
  <c r="PH66" i="15"/>
  <c r="PH18" i="15" s="1"/>
  <c r="PI66" i="15"/>
  <c r="PI18" i="15" s="1"/>
  <c r="PJ66" i="15"/>
  <c r="PJ18" i="15" s="1"/>
  <c r="PK66" i="15"/>
  <c r="PK18" i="15" s="1"/>
  <c r="PW66" i="15"/>
  <c r="PW18" i="15" s="1"/>
  <c r="PX66" i="15"/>
  <c r="PX18" i="15" s="1"/>
  <c r="PY66" i="15"/>
  <c r="PY18" i="15" s="1"/>
  <c r="PZ66" i="15"/>
  <c r="PZ18" i="15" s="1"/>
  <c r="J67" i="15"/>
  <c r="J20" i="15" s="1"/>
  <c r="K67" i="15"/>
  <c r="K20" i="15" s="1"/>
  <c r="T67" i="15"/>
  <c r="T20" i="15" s="1"/>
  <c r="U67" i="15"/>
  <c r="U20" i="15" s="1"/>
  <c r="V67" i="15"/>
  <c r="V20" i="15" s="1"/>
  <c r="W67" i="15"/>
  <c r="W20" i="15" s="1"/>
  <c r="X67" i="15"/>
  <c r="X20" i="15" s="1"/>
  <c r="Y67" i="15"/>
  <c r="Y20" i="15" s="1"/>
  <c r="Z67" i="15"/>
  <c r="Z20" i="15" s="1"/>
  <c r="AA67" i="15"/>
  <c r="AA20" i="15" s="1"/>
  <c r="AB67" i="15"/>
  <c r="AB20" i="15" s="1"/>
  <c r="AC67" i="15"/>
  <c r="AC20" i="15" s="1"/>
  <c r="AD67" i="15"/>
  <c r="AD20" i="15" s="1"/>
  <c r="AM67" i="15"/>
  <c r="AM20" i="15" s="1"/>
  <c r="AN67" i="15"/>
  <c r="AN20" i="15" s="1"/>
  <c r="AO67" i="15"/>
  <c r="AO20" i="15" s="1"/>
  <c r="AP67" i="15"/>
  <c r="AP20" i="15" s="1"/>
  <c r="AQ67" i="15"/>
  <c r="AQ20" i="15" s="1"/>
  <c r="AR67" i="15"/>
  <c r="AR20" i="15" s="1"/>
  <c r="AS67" i="15"/>
  <c r="AS20" i="15" s="1"/>
  <c r="AT67" i="15"/>
  <c r="AT20" i="15" s="1"/>
  <c r="AU67" i="15"/>
  <c r="AU20" i="15" s="1"/>
  <c r="AV67" i="15"/>
  <c r="AV20" i="15" s="1"/>
  <c r="AW67" i="15"/>
  <c r="AW20" i="15" s="1"/>
  <c r="AX67" i="15"/>
  <c r="AX20" i="15" s="1"/>
  <c r="AY67" i="15"/>
  <c r="AY20" i="15" s="1"/>
  <c r="AZ67" i="15"/>
  <c r="AZ20" i="15" s="1"/>
  <c r="BA67" i="15"/>
  <c r="BA20" i="15" s="1"/>
  <c r="BB67" i="15"/>
  <c r="BB20" i="15" s="1"/>
  <c r="BN67" i="15"/>
  <c r="BN20" i="15" s="1"/>
  <c r="BO67" i="15"/>
  <c r="BO20" i="15" s="1"/>
  <c r="BP67" i="15"/>
  <c r="BP20" i="15" s="1"/>
  <c r="BQ67" i="15"/>
  <c r="BQ20" i="15" s="1"/>
  <c r="BR67" i="15"/>
  <c r="BR20" i="15" s="1"/>
  <c r="CD67" i="15"/>
  <c r="CD20" i="15" s="1"/>
  <c r="CE67" i="15"/>
  <c r="CE20" i="15" s="1"/>
  <c r="CF67" i="15"/>
  <c r="CF20" i="15" s="1"/>
  <c r="CG67" i="15"/>
  <c r="CG20" i="15" s="1"/>
  <c r="CH67" i="15"/>
  <c r="CH20" i="15" s="1"/>
  <c r="CI67" i="15"/>
  <c r="CI20" i="15" s="1"/>
  <c r="CJ67" i="15"/>
  <c r="CJ20" i="15" s="1"/>
  <c r="CK67" i="15"/>
  <c r="CK20" i="15" s="1"/>
  <c r="CL67" i="15"/>
  <c r="CL20" i="15" s="1"/>
  <c r="CM67" i="15"/>
  <c r="CM20" i="15" s="1"/>
  <c r="CN67" i="15"/>
  <c r="CN20" i="15" s="1"/>
  <c r="CO67" i="15"/>
  <c r="CO20" i="15" s="1"/>
  <c r="DA67" i="15"/>
  <c r="DA20" i="15" s="1"/>
  <c r="DB67" i="15"/>
  <c r="DB20" i="15" s="1"/>
  <c r="DC67" i="15"/>
  <c r="DC20" i="15" s="1"/>
  <c r="DD67" i="15"/>
  <c r="DD20" i="15" s="1"/>
  <c r="DE67" i="15"/>
  <c r="DE20" i="15" s="1"/>
  <c r="DF67" i="15"/>
  <c r="DF20" i="15" s="1"/>
  <c r="DG67" i="15"/>
  <c r="DG20" i="15" s="1"/>
  <c r="DH67" i="15"/>
  <c r="DH20" i="15" s="1"/>
  <c r="DI67" i="15"/>
  <c r="DI20" i="15" s="1"/>
  <c r="DJ67" i="15"/>
  <c r="DJ20" i="15" s="1"/>
  <c r="DV67" i="15"/>
  <c r="DV20" i="15" s="1"/>
  <c r="DW67" i="15"/>
  <c r="DW20" i="15" s="1"/>
  <c r="DX67" i="15"/>
  <c r="DX20" i="15" s="1"/>
  <c r="DY67" i="15"/>
  <c r="DY20" i="15" s="1"/>
  <c r="DZ67" i="15"/>
  <c r="DZ20" i="15" s="1"/>
  <c r="EA67" i="15"/>
  <c r="EA20" i="15" s="1"/>
  <c r="EB67" i="15"/>
  <c r="EB20" i="15" s="1"/>
  <c r="EC67" i="15"/>
  <c r="EC20" i="15" s="1"/>
  <c r="ED67" i="15"/>
  <c r="ED20" i="15" s="1"/>
  <c r="EE67" i="15"/>
  <c r="EE20" i="15" s="1"/>
  <c r="EF67" i="15"/>
  <c r="EF20" i="15" s="1"/>
  <c r="EG67" i="15"/>
  <c r="EG20" i="15" s="1"/>
  <c r="EH67" i="15"/>
  <c r="EH20" i="15" s="1"/>
  <c r="EI67" i="15"/>
  <c r="EI20" i="15" s="1"/>
  <c r="EJ67" i="15"/>
  <c r="EJ20" i="15" s="1"/>
  <c r="EK67" i="15"/>
  <c r="EK20" i="15" s="1"/>
  <c r="EW67" i="15"/>
  <c r="EW20" i="15" s="1"/>
  <c r="EX67" i="15"/>
  <c r="EX20" i="15" s="1"/>
  <c r="EY67" i="15"/>
  <c r="EY20" i="15" s="1"/>
  <c r="EZ67" i="15"/>
  <c r="EZ20" i="15" s="1"/>
  <c r="FA67" i="15"/>
  <c r="FA20" i="15" s="1"/>
  <c r="FB67" i="15"/>
  <c r="FB20" i="15" s="1"/>
  <c r="FN67" i="15"/>
  <c r="FN20" i="15" s="1"/>
  <c r="FO67" i="15"/>
  <c r="FO20" i="15" s="1"/>
  <c r="FP67" i="15"/>
  <c r="FP20" i="15" s="1"/>
  <c r="FQ67" i="15"/>
  <c r="FQ20" i="15" s="1"/>
  <c r="FR67" i="15"/>
  <c r="FR20" i="15" s="1"/>
  <c r="FS67" i="15"/>
  <c r="FS20" i="15" s="1"/>
  <c r="FT67" i="15"/>
  <c r="FT20" i="15" s="1"/>
  <c r="FU67" i="15"/>
  <c r="FU20" i="15" s="1"/>
  <c r="FV67" i="15"/>
  <c r="FV20" i="15" s="1"/>
  <c r="FW67" i="15"/>
  <c r="FW20" i="15" s="1"/>
  <c r="FX67" i="15"/>
  <c r="FX20" i="15" s="1"/>
  <c r="GJ67" i="15"/>
  <c r="GJ20" i="15" s="1"/>
  <c r="GK67" i="15"/>
  <c r="GK20" i="15" s="1"/>
  <c r="GL67" i="15"/>
  <c r="GL20" i="15" s="1"/>
  <c r="GM67" i="15"/>
  <c r="GM20" i="15" s="1"/>
  <c r="GN67" i="15"/>
  <c r="GN20" i="15" s="1"/>
  <c r="GO67" i="15"/>
  <c r="GO20" i="15" s="1"/>
  <c r="GP67" i="15"/>
  <c r="GP20" i="15" s="1"/>
  <c r="GQ67" i="15"/>
  <c r="GQ20" i="15" s="1"/>
  <c r="HC67" i="15"/>
  <c r="HC20" i="15" s="1"/>
  <c r="HD67" i="15"/>
  <c r="HD20" i="15" s="1"/>
  <c r="HE67" i="15"/>
  <c r="HE20" i="15" s="1"/>
  <c r="HF67" i="15"/>
  <c r="HF20" i="15" s="1"/>
  <c r="HG67" i="15"/>
  <c r="HG20" i="15" s="1"/>
  <c r="HH67" i="15"/>
  <c r="HH20" i="15" s="1"/>
  <c r="HT67" i="15"/>
  <c r="HT20" i="15" s="1"/>
  <c r="HU67" i="15"/>
  <c r="HU20" i="15" s="1"/>
  <c r="HV67" i="15"/>
  <c r="HV20" i="15" s="1"/>
  <c r="HW67" i="15"/>
  <c r="HW20" i="15" s="1"/>
  <c r="HX67" i="15"/>
  <c r="HX20" i="15" s="1"/>
  <c r="HY67" i="15"/>
  <c r="HY20" i="15" s="1"/>
  <c r="HZ67" i="15"/>
  <c r="HZ20" i="15" s="1"/>
  <c r="IA67" i="15"/>
  <c r="IA20" i="15" s="1"/>
  <c r="IB67" i="15"/>
  <c r="IB20" i="15" s="1"/>
  <c r="IC67" i="15"/>
  <c r="IC20" i="15" s="1"/>
  <c r="ID67" i="15"/>
  <c r="ID20" i="15" s="1"/>
  <c r="IE67" i="15"/>
  <c r="IE20" i="15" s="1"/>
  <c r="IQ67" i="15"/>
  <c r="IQ20" i="15" s="1"/>
  <c r="IR67" i="15"/>
  <c r="IR20" i="15" s="1"/>
  <c r="IS67" i="15"/>
  <c r="IS20" i="15" s="1"/>
  <c r="IT67" i="15"/>
  <c r="IT20" i="15" s="1"/>
  <c r="IU67" i="15"/>
  <c r="IU20" i="15" s="1"/>
  <c r="IV67" i="15"/>
  <c r="IV20" i="15" s="1"/>
  <c r="IW67" i="15"/>
  <c r="IW20" i="15" s="1"/>
  <c r="IX67" i="15"/>
  <c r="IX20" i="15" s="1"/>
  <c r="IY67" i="15"/>
  <c r="IY20" i="15" s="1"/>
  <c r="IZ67" i="15"/>
  <c r="IZ20" i="15" s="1"/>
  <c r="JA67" i="15"/>
  <c r="JA20" i="15" s="1"/>
  <c r="JB67" i="15"/>
  <c r="JB20" i="15" s="1"/>
  <c r="JC67" i="15"/>
  <c r="JC20" i="15" s="1"/>
  <c r="JD67" i="15"/>
  <c r="JD20" i="15" s="1"/>
  <c r="JE67" i="15"/>
  <c r="JE20" i="15" s="1"/>
  <c r="JF67" i="15"/>
  <c r="JF20" i="15" s="1"/>
  <c r="JG67" i="15"/>
  <c r="JG20" i="15" s="1"/>
  <c r="JH67" i="15"/>
  <c r="JH20" i="15" s="1"/>
  <c r="JT67" i="15"/>
  <c r="JT20" i="15" s="1"/>
  <c r="JU67" i="15"/>
  <c r="JU20" i="15" s="1"/>
  <c r="JV67" i="15"/>
  <c r="JV20" i="15" s="1"/>
  <c r="JW67" i="15"/>
  <c r="JW20" i="15" s="1"/>
  <c r="JX67" i="15"/>
  <c r="JX20" i="15" s="1"/>
  <c r="JY67" i="15"/>
  <c r="JY20" i="15" s="1"/>
  <c r="JZ67" i="15"/>
  <c r="JZ20" i="15" s="1"/>
  <c r="KA67" i="15"/>
  <c r="KA20" i="15" s="1"/>
  <c r="KB67" i="15"/>
  <c r="KB20" i="15" s="1"/>
  <c r="KC67" i="15"/>
  <c r="KC20" i="15" s="1"/>
  <c r="KL67" i="15"/>
  <c r="KL20" i="15" s="1"/>
  <c r="KM67" i="15"/>
  <c r="KM20" i="15" s="1"/>
  <c r="KN67" i="15"/>
  <c r="KN20" i="15" s="1"/>
  <c r="KO67" i="15"/>
  <c r="KO20" i="15" s="1"/>
  <c r="KP67" i="15"/>
  <c r="KP20" i="15" s="1"/>
  <c r="KQ67" i="15"/>
  <c r="KQ20" i="15" s="1"/>
  <c r="KR67" i="15"/>
  <c r="KR20" i="15" s="1"/>
  <c r="LA67" i="15"/>
  <c r="LA20" i="15" s="1"/>
  <c r="LB67" i="15"/>
  <c r="LB20" i="15" s="1"/>
  <c r="LC67" i="15"/>
  <c r="LC20" i="15" s="1"/>
  <c r="LD67" i="15"/>
  <c r="LD20" i="15" s="1"/>
  <c r="LE67" i="15"/>
  <c r="LE20" i="15" s="1"/>
  <c r="LF67" i="15"/>
  <c r="LF20" i="15" s="1"/>
  <c r="LG67" i="15"/>
  <c r="LG20" i="15" s="1"/>
  <c r="LH67" i="15"/>
  <c r="LH20" i="15" s="1"/>
  <c r="LI67" i="15"/>
  <c r="LI20" i="15" s="1"/>
  <c r="LJ67" i="15"/>
  <c r="LJ20" i="15" s="1"/>
  <c r="LK67" i="15"/>
  <c r="LK20" i="15" s="1"/>
  <c r="LW67" i="15"/>
  <c r="LW20" i="15" s="1"/>
  <c r="LX67" i="15"/>
  <c r="LX20" i="15" s="1"/>
  <c r="LY67" i="15"/>
  <c r="LY20" i="15" s="1"/>
  <c r="LZ67" i="15"/>
  <c r="LZ20" i="15" s="1"/>
  <c r="MA67" i="15"/>
  <c r="MA20" i="15" s="1"/>
  <c r="MB67" i="15"/>
  <c r="MB20" i="15" s="1"/>
  <c r="MC67" i="15"/>
  <c r="MC20" i="15" s="1"/>
  <c r="MD67" i="15"/>
  <c r="MD20" i="15" s="1"/>
  <c r="ME67" i="15"/>
  <c r="ME20" i="15" s="1"/>
  <c r="MF67" i="15"/>
  <c r="MF20" i="15" s="1"/>
  <c r="MG67" i="15"/>
  <c r="MG20" i="15" s="1"/>
  <c r="MH67" i="15"/>
  <c r="MH20" i="15" s="1"/>
  <c r="MI67" i="15"/>
  <c r="MI20" i="15" s="1"/>
  <c r="MJ67" i="15"/>
  <c r="MJ20" i="15" s="1"/>
  <c r="MK67" i="15"/>
  <c r="MK20" i="15" s="1"/>
  <c r="ML67" i="15"/>
  <c r="ML20" i="15" s="1"/>
  <c r="MM67" i="15"/>
  <c r="MM20" i="15" s="1"/>
  <c r="MN67" i="15"/>
  <c r="MN20" i="15" s="1"/>
  <c r="MO67" i="15"/>
  <c r="MO20" i="15" s="1"/>
  <c r="NA67" i="15"/>
  <c r="NA20" i="15" s="1"/>
  <c r="NB67" i="15"/>
  <c r="NB20" i="15" s="1"/>
  <c r="NC67" i="15"/>
  <c r="NC20" i="15" s="1"/>
  <c r="ND67" i="15"/>
  <c r="ND20" i="15" s="1"/>
  <c r="NE67" i="15"/>
  <c r="NE20" i="15" s="1"/>
  <c r="NF67" i="15"/>
  <c r="NF20" i="15" s="1"/>
  <c r="NG67" i="15"/>
  <c r="NG20" i="15" s="1"/>
  <c r="NH67" i="15"/>
  <c r="NH20" i="15" s="1"/>
  <c r="NI67" i="15"/>
  <c r="NI20" i="15" s="1"/>
  <c r="NJ67" i="15"/>
  <c r="NJ20" i="15" s="1"/>
  <c r="NK67" i="15"/>
  <c r="NK20" i="15" s="1"/>
  <c r="NL67" i="15"/>
  <c r="NL20" i="15" s="1"/>
  <c r="NM67" i="15"/>
  <c r="NM20" i="15" s="1"/>
  <c r="NN67" i="15"/>
  <c r="NN20" i="15" s="1"/>
  <c r="NO67" i="15"/>
  <c r="NO20" i="15" s="1"/>
  <c r="NP67" i="15"/>
  <c r="NP20" i="15" s="1"/>
  <c r="OH67" i="15"/>
  <c r="OH20" i="15" s="1"/>
  <c r="OI67" i="15"/>
  <c r="OI20" i="15" s="1"/>
  <c r="OJ67" i="15"/>
  <c r="OJ20" i="15" s="1"/>
  <c r="OK67" i="15"/>
  <c r="OK20" i="15" s="1"/>
  <c r="OL67" i="15"/>
  <c r="OL20" i="15" s="1"/>
  <c r="OM67" i="15"/>
  <c r="OM20" i="15" s="1"/>
  <c r="ON67" i="15"/>
  <c r="ON20" i="15" s="1"/>
  <c r="OO67" i="15"/>
  <c r="OO20" i="15" s="1"/>
  <c r="PA67" i="15"/>
  <c r="PA20" i="15" s="1"/>
  <c r="PB67" i="15"/>
  <c r="PB20" i="15" s="1"/>
  <c r="PC67" i="15"/>
  <c r="PC20" i="15" s="1"/>
  <c r="PD67" i="15"/>
  <c r="PD20" i="15" s="1"/>
  <c r="PE67" i="15"/>
  <c r="PE20" i="15" s="1"/>
  <c r="PF67" i="15"/>
  <c r="PF20" i="15" s="1"/>
  <c r="PG67" i="15"/>
  <c r="PG20" i="15" s="1"/>
  <c r="PH67" i="15"/>
  <c r="PH20" i="15" s="1"/>
  <c r="PI67" i="15"/>
  <c r="PI20" i="15" s="1"/>
  <c r="PJ67" i="15"/>
  <c r="PJ20" i="15" s="1"/>
  <c r="PK67" i="15"/>
  <c r="PK20" i="15" s="1"/>
  <c r="PW67" i="15"/>
  <c r="PW20" i="15" s="1"/>
  <c r="PX67" i="15"/>
  <c r="PX20" i="15" s="1"/>
  <c r="PY67" i="15"/>
  <c r="PY20" i="15" s="1"/>
  <c r="PZ67" i="15"/>
  <c r="PZ20" i="15" s="1"/>
  <c r="J68" i="15"/>
  <c r="J17" i="15" s="1"/>
  <c r="K68" i="15"/>
  <c r="K17" i="15" s="1"/>
  <c r="T68" i="15"/>
  <c r="T17" i="15" s="1"/>
  <c r="U68" i="15"/>
  <c r="U17" i="15" s="1"/>
  <c r="V68" i="15"/>
  <c r="V17" i="15" s="1"/>
  <c r="W68" i="15"/>
  <c r="W17" i="15" s="1"/>
  <c r="X68" i="15"/>
  <c r="X17" i="15" s="1"/>
  <c r="Y68" i="15"/>
  <c r="Y17" i="15" s="1"/>
  <c r="Z68" i="15"/>
  <c r="Z17" i="15" s="1"/>
  <c r="AA68" i="15"/>
  <c r="AA17" i="15" s="1"/>
  <c r="AB68" i="15"/>
  <c r="AB17" i="15" s="1"/>
  <c r="AC68" i="15"/>
  <c r="AC17" i="15" s="1"/>
  <c r="AD68" i="15"/>
  <c r="AD17" i="15" s="1"/>
  <c r="AM68" i="15"/>
  <c r="AM17" i="15" s="1"/>
  <c r="AN68" i="15"/>
  <c r="AN17" i="15" s="1"/>
  <c r="AO68" i="15"/>
  <c r="AO17" i="15" s="1"/>
  <c r="AP68" i="15"/>
  <c r="AP17" i="15" s="1"/>
  <c r="AQ68" i="15"/>
  <c r="AQ17" i="15" s="1"/>
  <c r="AR68" i="15"/>
  <c r="AR17" i="15" s="1"/>
  <c r="AS68" i="15"/>
  <c r="AS17" i="15" s="1"/>
  <c r="AT68" i="15"/>
  <c r="AT17" i="15" s="1"/>
  <c r="AU68" i="15"/>
  <c r="AU17" i="15" s="1"/>
  <c r="AV68" i="15"/>
  <c r="AV17" i="15" s="1"/>
  <c r="AW68" i="15"/>
  <c r="AW17" i="15" s="1"/>
  <c r="AX68" i="15"/>
  <c r="AX17" i="15" s="1"/>
  <c r="AY68" i="15"/>
  <c r="AY17" i="15" s="1"/>
  <c r="AZ68" i="15"/>
  <c r="AZ17" i="15" s="1"/>
  <c r="BA68" i="15"/>
  <c r="BA17" i="15" s="1"/>
  <c r="BB68" i="15"/>
  <c r="BB17" i="15" s="1"/>
  <c r="BN68" i="15"/>
  <c r="BN17" i="15" s="1"/>
  <c r="BO68" i="15"/>
  <c r="BO17" i="15" s="1"/>
  <c r="BP68" i="15"/>
  <c r="BP17" i="15" s="1"/>
  <c r="BQ68" i="15"/>
  <c r="BQ17" i="15" s="1"/>
  <c r="BR68" i="15"/>
  <c r="BR17" i="15" s="1"/>
  <c r="CD68" i="15"/>
  <c r="CD17" i="15" s="1"/>
  <c r="CE68" i="15"/>
  <c r="CE17" i="15" s="1"/>
  <c r="CF68" i="15"/>
  <c r="CF17" i="15" s="1"/>
  <c r="CG68" i="15"/>
  <c r="CG17" i="15" s="1"/>
  <c r="CH68" i="15"/>
  <c r="CH17" i="15" s="1"/>
  <c r="CI68" i="15"/>
  <c r="CI17" i="15" s="1"/>
  <c r="CJ68" i="15"/>
  <c r="CJ17" i="15" s="1"/>
  <c r="CK68" i="15"/>
  <c r="CK17" i="15" s="1"/>
  <c r="CL68" i="15"/>
  <c r="CL17" i="15" s="1"/>
  <c r="CM68" i="15"/>
  <c r="CM17" i="15" s="1"/>
  <c r="CN68" i="15"/>
  <c r="CN17" i="15" s="1"/>
  <c r="CO68" i="15"/>
  <c r="CO17" i="15" s="1"/>
  <c r="DA68" i="15"/>
  <c r="DA17" i="15" s="1"/>
  <c r="DB68" i="15"/>
  <c r="DB17" i="15" s="1"/>
  <c r="DC68" i="15"/>
  <c r="DC17" i="15" s="1"/>
  <c r="DD68" i="15"/>
  <c r="DD17" i="15" s="1"/>
  <c r="DE68" i="15"/>
  <c r="DE17" i="15" s="1"/>
  <c r="DF68" i="15"/>
  <c r="DF17" i="15" s="1"/>
  <c r="DG68" i="15"/>
  <c r="DG17" i="15" s="1"/>
  <c r="DH68" i="15"/>
  <c r="DH17" i="15" s="1"/>
  <c r="DI68" i="15"/>
  <c r="DI17" i="15" s="1"/>
  <c r="DJ68" i="15"/>
  <c r="DJ17" i="15" s="1"/>
  <c r="DV68" i="15"/>
  <c r="DV17" i="15" s="1"/>
  <c r="DW68" i="15"/>
  <c r="DW17" i="15" s="1"/>
  <c r="DX68" i="15"/>
  <c r="DX17" i="15" s="1"/>
  <c r="DY68" i="15"/>
  <c r="DY17" i="15" s="1"/>
  <c r="DZ68" i="15"/>
  <c r="DZ17" i="15" s="1"/>
  <c r="EA68" i="15"/>
  <c r="EA17" i="15" s="1"/>
  <c r="EB68" i="15"/>
  <c r="EB17" i="15" s="1"/>
  <c r="EC68" i="15"/>
  <c r="EC17" i="15" s="1"/>
  <c r="ED68" i="15"/>
  <c r="ED17" i="15" s="1"/>
  <c r="EE68" i="15"/>
  <c r="EE17" i="15" s="1"/>
  <c r="EF68" i="15"/>
  <c r="EF17" i="15" s="1"/>
  <c r="EG68" i="15"/>
  <c r="EG17" i="15" s="1"/>
  <c r="EH68" i="15"/>
  <c r="EH17" i="15" s="1"/>
  <c r="EI68" i="15"/>
  <c r="EI17" i="15" s="1"/>
  <c r="EJ68" i="15"/>
  <c r="EJ17" i="15" s="1"/>
  <c r="EK68" i="15"/>
  <c r="EK17" i="15" s="1"/>
  <c r="EW68" i="15"/>
  <c r="EW17" i="15" s="1"/>
  <c r="EX68" i="15"/>
  <c r="EX17" i="15" s="1"/>
  <c r="EY68" i="15"/>
  <c r="EY17" i="15" s="1"/>
  <c r="EZ68" i="15"/>
  <c r="EZ17" i="15" s="1"/>
  <c r="FA68" i="15"/>
  <c r="FA17" i="15" s="1"/>
  <c r="FB68" i="15"/>
  <c r="FB17" i="15" s="1"/>
  <c r="FN68" i="15"/>
  <c r="FN17" i="15" s="1"/>
  <c r="FO68" i="15"/>
  <c r="FO17" i="15" s="1"/>
  <c r="FP68" i="15"/>
  <c r="FP17" i="15" s="1"/>
  <c r="FQ68" i="15"/>
  <c r="FQ17" i="15" s="1"/>
  <c r="FR68" i="15"/>
  <c r="FR17" i="15" s="1"/>
  <c r="FS68" i="15"/>
  <c r="FS17" i="15" s="1"/>
  <c r="FT68" i="15"/>
  <c r="FT17" i="15" s="1"/>
  <c r="FU68" i="15"/>
  <c r="FU17" i="15" s="1"/>
  <c r="FV68" i="15"/>
  <c r="FV17" i="15" s="1"/>
  <c r="FW68" i="15"/>
  <c r="FW17" i="15" s="1"/>
  <c r="FX68" i="15"/>
  <c r="FX17" i="15" s="1"/>
  <c r="GJ68" i="15"/>
  <c r="GJ17" i="15" s="1"/>
  <c r="GK68" i="15"/>
  <c r="GK17" i="15" s="1"/>
  <c r="GL68" i="15"/>
  <c r="GL17" i="15" s="1"/>
  <c r="GM68" i="15"/>
  <c r="GM17" i="15" s="1"/>
  <c r="GN68" i="15"/>
  <c r="GN17" i="15" s="1"/>
  <c r="GO68" i="15"/>
  <c r="GO17" i="15" s="1"/>
  <c r="GP68" i="15"/>
  <c r="GP17" i="15" s="1"/>
  <c r="GQ68" i="15"/>
  <c r="GQ17" i="15" s="1"/>
  <c r="HC68" i="15"/>
  <c r="HC17" i="15" s="1"/>
  <c r="HD68" i="15"/>
  <c r="HD17" i="15" s="1"/>
  <c r="HE68" i="15"/>
  <c r="HE17" i="15" s="1"/>
  <c r="HF68" i="15"/>
  <c r="HF17" i="15" s="1"/>
  <c r="HG68" i="15"/>
  <c r="HG17" i="15" s="1"/>
  <c r="HH68" i="15"/>
  <c r="HH17" i="15" s="1"/>
  <c r="HT68" i="15"/>
  <c r="HT17" i="15" s="1"/>
  <c r="HU68" i="15"/>
  <c r="HU17" i="15" s="1"/>
  <c r="HV68" i="15"/>
  <c r="HV17" i="15" s="1"/>
  <c r="HW68" i="15"/>
  <c r="HW17" i="15" s="1"/>
  <c r="HX68" i="15"/>
  <c r="HX17" i="15" s="1"/>
  <c r="HY68" i="15"/>
  <c r="HY17" i="15" s="1"/>
  <c r="HZ68" i="15"/>
  <c r="HZ17" i="15" s="1"/>
  <c r="IA68" i="15"/>
  <c r="IA17" i="15" s="1"/>
  <c r="IB68" i="15"/>
  <c r="IB17" i="15" s="1"/>
  <c r="IC68" i="15"/>
  <c r="IC17" i="15" s="1"/>
  <c r="ID68" i="15"/>
  <c r="ID17" i="15" s="1"/>
  <c r="IE68" i="15"/>
  <c r="IE17" i="15" s="1"/>
  <c r="IQ68" i="15"/>
  <c r="IQ17" i="15" s="1"/>
  <c r="IR68" i="15"/>
  <c r="IR17" i="15" s="1"/>
  <c r="IS68" i="15"/>
  <c r="IS17" i="15" s="1"/>
  <c r="IT68" i="15"/>
  <c r="IT17" i="15" s="1"/>
  <c r="IU68" i="15"/>
  <c r="IU17" i="15" s="1"/>
  <c r="IV68" i="15"/>
  <c r="IV17" i="15" s="1"/>
  <c r="IW68" i="15"/>
  <c r="IW17" i="15" s="1"/>
  <c r="IX68" i="15"/>
  <c r="IX17" i="15" s="1"/>
  <c r="IY68" i="15"/>
  <c r="IY17" i="15" s="1"/>
  <c r="IZ68" i="15"/>
  <c r="IZ17" i="15" s="1"/>
  <c r="JA68" i="15"/>
  <c r="JA17" i="15" s="1"/>
  <c r="JB68" i="15"/>
  <c r="JB17" i="15" s="1"/>
  <c r="JC68" i="15"/>
  <c r="JC17" i="15" s="1"/>
  <c r="JD68" i="15"/>
  <c r="JD17" i="15" s="1"/>
  <c r="JE68" i="15"/>
  <c r="JE17" i="15" s="1"/>
  <c r="JF68" i="15"/>
  <c r="JF17" i="15" s="1"/>
  <c r="JG68" i="15"/>
  <c r="JG17" i="15" s="1"/>
  <c r="JH68" i="15"/>
  <c r="JH17" i="15" s="1"/>
  <c r="JT68" i="15"/>
  <c r="JT17" i="15" s="1"/>
  <c r="JU68" i="15"/>
  <c r="JU17" i="15" s="1"/>
  <c r="JV68" i="15"/>
  <c r="JV17" i="15" s="1"/>
  <c r="JW68" i="15"/>
  <c r="JW17" i="15" s="1"/>
  <c r="JX68" i="15"/>
  <c r="JX17" i="15" s="1"/>
  <c r="JY68" i="15"/>
  <c r="JY17" i="15" s="1"/>
  <c r="JZ68" i="15"/>
  <c r="JZ17" i="15" s="1"/>
  <c r="KA68" i="15"/>
  <c r="KA17" i="15" s="1"/>
  <c r="KB68" i="15"/>
  <c r="KB17" i="15" s="1"/>
  <c r="KC68" i="15"/>
  <c r="KC17" i="15" s="1"/>
  <c r="KL68" i="15"/>
  <c r="KL17" i="15" s="1"/>
  <c r="KM68" i="15"/>
  <c r="KM17" i="15" s="1"/>
  <c r="KN68" i="15"/>
  <c r="KN17" i="15" s="1"/>
  <c r="KO68" i="15"/>
  <c r="KO17" i="15" s="1"/>
  <c r="KP68" i="15"/>
  <c r="KP17" i="15" s="1"/>
  <c r="KQ68" i="15"/>
  <c r="KQ17" i="15" s="1"/>
  <c r="KR68" i="15"/>
  <c r="KR17" i="15" s="1"/>
  <c r="LA68" i="15"/>
  <c r="LA17" i="15" s="1"/>
  <c r="LB68" i="15"/>
  <c r="LB17" i="15" s="1"/>
  <c r="LC68" i="15"/>
  <c r="LC17" i="15" s="1"/>
  <c r="LD68" i="15"/>
  <c r="LD17" i="15" s="1"/>
  <c r="LE68" i="15"/>
  <c r="LE17" i="15" s="1"/>
  <c r="LF68" i="15"/>
  <c r="LF17" i="15" s="1"/>
  <c r="LG68" i="15"/>
  <c r="LG17" i="15" s="1"/>
  <c r="LH68" i="15"/>
  <c r="LH17" i="15" s="1"/>
  <c r="LI68" i="15"/>
  <c r="LI17" i="15" s="1"/>
  <c r="LJ68" i="15"/>
  <c r="LJ17" i="15" s="1"/>
  <c r="LK68" i="15"/>
  <c r="LK17" i="15" s="1"/>
  <c r="LW68" i="15"/>
  <c r="LW17" i="15" s="1"/>
  <c r="LX68" i="15"/>
  <c r="LX17" i="15" s="1"/>
  <c r="LY68" i="15"/>
  <c r="LY17" i="15" s="1"/>
  <c r="LZ68" i="15"/>
  <c r="LZ17" i="15" s="1"/>
  <c r="MA68" i="15"/>
  <c r="MA17" i="15" s="1"/>
  <c r="MB68" i="15"/>
  <c r="MB17" i="15" s="1"/>
  <c r="MC68" i="15"/>
  <c r="MC17" i="15" s="1"/>
  <c r="MD68" i="15"/>
  <c r="MD17" i="15" s="1"/>
  <c r="ME68" i="15"/>
  <c r="ME17" i="15" s="1"/>
  <c r="MF68" i="15"/>
  <c r="MF17" i="15" s="1"/>
  <c r="MG68" i="15"/>
  <c r="MG17" i="15" s="1"/>
  <c r="MH68" i="15"/>
  <c r="MH17" i="15" s="1"/>
  <c r="MI68" i="15"/>
  <c r="MI17" i="15" s="1"/>
  <c r="MJ68" i="15"/>
  <c r="MJ17" i="15" s="1"/>
  <c r="MK68" i="15"/>
  <c r="MK17" i="15" s="1"/>
  <c r="ML68" i="15"/>
  <c r="ML17" i="15" s="1"/>
  <c r="MM68" i="15"/>
  <c r="MM17" i="15" s="1"/>
  <c r="MN68" i="15"/>
  <c r="MN17" i="15" s="1"/>
  <c r="MO68" i="15"/>
  <c r="MO17" i="15" s="1"/>
  <c r="NA68" i="15"/>
  <c r="NA17" i="15" s="1"/>
  <c r="NB68" i="15"/>
  <c r="NB17" i="15" s="1"/>
  <c r="NC68" i="15"/>
  <c r="NC17" i="15" s="1"/>
  <c r="ND68" i="15"/>
  <c r="ND17" i="15" s="1"/>
  <c r="NE68" i="15"/>
  <c r="NE17" i="15" s="1"/>
  <c r="NF68" i="15"/>
  <c r="NF17" i="15" s="1"/>
  <c r="NG68" i="15"/>
  <c r="NG17" i="15" s="1"/>
  <c r="NH68" i="15"/>
  <c r="NH17" i="15" s="1"/>
  <c r="NI68" i="15"/>
  <c r="NI17" i="15" s="1"/>
  <c r="NJ68" i="15"/>
  <c r="NJ17" i="15" s="1"/>
  <c r="NK68" i="15"/>
  <c r="NK17" i="15" s="1"/>
  <c r="NL68" i="15"/>
  <c r="NL17" i="15" s="1"/>
  <c r="NM68" i="15"/>
  <c r="NM17" i="15" s="1"/>
  <c r="NN68" i="15"/>
  <c r="NN17" i="15" s="1"/>
  <c r="NO68" i="15"/>
  <c r="NO17" i="15" s="1"/>
  <c r="NP68" i="15"/>
  <c r="NP17" i="15" s="1"/>
  <c r="OH68" i="15"/>
  <c r="OH17" i="15" s="1"/>
  <c r="OI68" i="15"/>
  <c r="OI17" i="15" s="1"/>
  <c r="OJ68" i="15"/>
  <c r="OJ17" i="15" s="1"/>
  <c r="OK68" i="15"/>
  <c r="OK17" i="15" s="1"/>
  <c r="OL68" i="15"/>
  <c r="OL17" i="15" s="1"/>
  <c r="OM68" i="15"/>
  <c r="OM17" i="15" s="1"/>
  <c r="ON68" i="15"/>
  <c r="ON17" i="15" s="1"/>
  <c r="OO68" i="15"/>
  <c r="OO17" i="15" s="1"/>
  <c r="PA68" i="15"/>
  <c r="PA17" i="15" s="1"/>
  <c r="PB68" i="15"/>
  <c r="PB17" i="15" s="1"/>
  <c r="PC68" i="15"/>
  <c r="PC17" i="15" s="1"/>
  <c r="PD68" i="15"/>
  <c r="PD17" i="15" s="1"/>
  <c r="PE68" i="15"/>
  <c r="PE17" i="15" s="1"/>
  <c r="PF68" i="15"/>
  <c r="PF17" i="15" s="1"/>
  <c r="PG68" i="15"/>
  <c r="PG17" i="15" s="1"/>
  <c r="PH68" i="15"/>
  <c r="PH17" i="15" s="1"/>
  <c r="PI68" i="15"/>
  <c r="PI17" i="15" s="1"/>
  <c r="PJ68" i="15"/>
  <c r="PJ17" i="15" s="1"/>
  <c r="PK68" i="15"/>
  <c r="PK17" i="15" s="1"/>
  <c r="PW68" i="15"/>
  <c r="PW17" i="15" s="1"/>
  <c r="PX68" i="15"/>
  <c r="PX17" i="15" s="1"/>
  <c r="PY68" i="15"/>
  <c r="PY17" i="15" s="1"/>
  <c r="PZ68" i="15"/>
  <c r="PZ17" i="15" s="1"/>
  <c r="J69" i="15"/>
  <c r="K69" i="15"/>
  <c r="T69" i="15"/>
  <c r="U69" i="15"/>
  <c r="V69" i="15"/>
  <c r="W69" i="15"/>
  <c r="X69" i="15"/>
  <c r="Y69" i="15"/>
  <c r="Z69" i="15"/>
  <c r="AA69" i="15"/>
  <c r="AB69" i="15"/>
  <c r="AC69" i="15"/>
  <c r="AD69" i="15"/>
  <c r="AM69" i="15"/>
  <c r="AN69" i="15"/>
  <c r="AO69" i="15"/>
  <c r="AP69" i="15"/>
  <c r="AQ69" i="15"/>
  <c r="AR69" i="15"/>
  <c r="AS69" i="15"/>
  <c r="AT69" i="15"/>
  <c r="AU69" i="15"/>
  <c r="AV69" i="15"/>
  <c r="AW69" i="15"/>
  <c r="AX69" i="15"/>
  <c r="AY69" i="15"/>
  <c r="AZ69" i="15"/>
  <c r="BA69" i="15"/>
  <c r="BB69" i="15"/>
  <c r="BN69" i="15"/>
  <c r="BO69" i="15"/>
  <c r="BP69" i="15"/>
  <c r="BQ69" i="15"/>
  <c r="BR69" i="15"/>
  <c r="CD69" i="15"/>
  <c r="CE69" i="15"/>
  <c r="CF69" i="15"/>
  <c r="CG69" i="15"/>
  <c r="CH69" i="15"/>
  <c r="CI69" i="15"/>
  <c r="CJ69" i="15"/>
  <c r="CK69" i="15"/>
  <c r="CL69" i="15"/>
  <c r="CM69" i="15"/>
  <c r="CN69" i="15"/>
  <c r="CO69" i="15"/>
  <c r="DA69" i="15"/>
  <c r="DB69" i="15"/>
  <c r="DC69" i="15"/>
  <c r="DD69" i="15"/>
  <c r="DE69" i="15"/>
  <c r="DF69" i="15"/>
  <c r="DG69" i="15"/>
  <c r="DH69" i="15"/>
  <c r="DI69" i="15"/>
  <c r="DJ69" i="15"/>
  <c r="DV69" i="15"/>
  <c r="DW69" i="15"/>
  <c r="DX69" i="15"/>
  <c r="DY69" i="15"/>
  <c r="DZ69" i="15"/>
  <c r="EA69" i="15"/>
  <c r="EB69" i="15"/>
  <c r="EC69" i="15"/>
  <c r="ED69" i="15"/>
  <c r="EE69" i="15"/>
  <c r="EF69" i="15"/>
  <c r="EG69" i="15"/>
  <c r="EH69" i="15"/>
  <c r="EI69" i="15"/>
  <c r="EJ69" i="15"/>
  <c r="EK69" i="15"/>
  <c r="EW69" i="15"/>
  <c r="EX69" i="15"/>
  <c r="EY69" i="15"/>
  <c r="EZ69" i="15"/>
  <c r="FA69" i="15"/>
  <c r="FB69" i="15"/>
  <c r="FN69" i="15"/>
  <c r="FO69" i="15"/>
  <c r="FP69" i="15"/>
  <c r="FQ69" i="15"/>
  <c r="FR69" i="15"/>
  <c r="FS69" i="15"/>
  <c r="FT69" i="15"/>
  <c r="FU69" i="15"/>
  <c r="FV69" i="15"/>
  <c r="FW69" i="15"/>
  <c r="FX69" i="15"/>
  <c r="GJ69" i="15"/>
  <c r="GK69" i="15"/>
  <c r="GL69" i="15"/>
  <c r="GM69" i="15"/>
  <c r="GN69" i="15"/>
  <c r="GO69" i="15"/>
  <c r="GP69" i="15"/>
  <c r="GQ69" i="15"/>
  <c r="HC69" i="15"/>
  <c r="HD69" i="15"/>
  <c r="HE69" i="15"/>
  <c r="HF69" i="15"/>
  <c r="HG69" i="15"/>
  <c r="HH69" i="15"/>
  <c r="HT69" i="15"/>
  <c r="HU69" i="15"/>
  <c r="HV69" i="15"/>
  <c r="HW69" i="15"/>
  <c r="HX69" i="15"/>
  <c r="HY69" i="15"/>
  <c r="HZ69" i="15"/>
  <c r="IA69" i="15"/>
  <c r="IB69" i="15"/>
  <c r="IC69" i="15"/>
  <c r="ID69" i="15"/>
  <c r="IE69" i="15"/>
  <c r="IQ69" i="15"/>
  <c r="IR69" i="15"/>
  <c r="IS69" i="15"/>
  <c r="IT69" i="15"/>
  <c r="IU69" i="15"/>
  <c r="IV69" i="15"/>
  <c r="IW69" i="15"/>
  <c r="IX69" i="15"/>
  <c r="IY69" i="15"/>
  <c r="IZ69" i="15"/>
  <c r="JA69" i="15"/>
  <c r="JB69" i="15"/>
  <c r="JC69" i="15"/>
  <c r="JD69" i="15"/>
  <c r="JE69" i="15"/>
  <c r="JF69" i="15"/>
  <c r="JG69" i="15"/>
  <c r="JH69" i="15"/>
  <c r="JT69" i="15"/>
  <c r="JU69" i="15"/>
  <c r="JV69" i="15"/>
  <c r="JW69" i="15"/>
  <c r="JX69" i="15"/>
  <c r="JY69" i="15"/>
  <c r="JZ69" i="15"/>
  <c r="KA69" i="15"/>
  <c r="KB69" i="15"/>
  <c r="KC69" i="15"/>
  <c r="KL69" i="15"/>
  <c r="KM69" i="15"/>
  <c r="KN69" i="15"/>
  <c r="KO69" i="15"/>
  <c r="KP69" i="15"/>
  <c r="KQ69" i="15"/>
  <c r="KR69" i="15"/>
  <c r="LA69" i="15"/>
  <c r="LB69" i="15"/>
  <c r="LC69" i="15"/>
  <c r="LD69" i="15"/>
  <c r="LE69" i="15"/>
  <c r="LF69" i="15"/>
  <c r="LG69" i="15"/>
  <c r="LH69" i="15"/>
  <c r="LI69" i="15"/>
  <c r="LJ69" i="15"/>
  <c r="LK69" i="15"/>
  <c r="LW69" i="15"/>
  <c r="LX69" i="15"/>
  <c r="LY69" i="15"/>
  <c r="LZ69" i="15"/>
  <c r="MA69" i="15"/>
  <c r="MB69" i="15"/>
  <c r="MC69" i="15"/>
  <c r="MD69" i="15"/>
  <c r="ME69" i="15"/>
  <c r="MF69" i="15"/>
  <c r="MG69" i="15"/>
  <c r="MH69" i="15"/>
  <c r="MI69" i="15"/>
  <c r="MJ69" i="15"/>
  <c r="MK69" i="15"/>
  <c r="ML69" i="15"/>
  <c r="MM69" i="15"/>
  <c r="MN69" i="15"/>
  <c r="MO69" i="15"/>
  <c r="NA69" i="15"/>
  <c r="NB69" i="15"/>
  <c r="NC69" i="15"/>
  <c r="ND69" i="15"/>
  <c r="NE69" i="15"/>
  <c r="NF69" i="15"/>
  <c r="NG69" i="15"/>
  <c r="NH69" i="15"/>
  <c r="NI69" i="15"/>
  <c r="NJ69" i="15"/>
  <c r="NK69" i="15"/>
  <c r="NL69" i="15"/>
  <c r="NM69" i="15"/>
  <c r="NN69" i="15"/>
  <c r="NO69" i="15"/>
  <c r="NP69" i="15"/>
  <c r="OH69" i="15"/>
  <c r="OI69" i="15"/>
  <c r="OJ69" i="15"/>
  <c r="OK69" i="15"/>
  <c r="OL69" i="15"/>
  <c r="OM69" i="15"/>
  <c r="ON69" i="15"/>
  <c r="OO69" i="15"/>
  <c r="PA69" i="15"/>
  <c r="PB69" i="15"/>
  <c r="PC69" i="15"/>
  <c r="PD69" i="15"/>
  <c r="PE69" i="15"/>
  <c r="PF69" i="15"/>
  <c r="PG69" i="15"/>
  <c r="PH69" i="15"/>
  <c r="PI69" i="15"/>
  <c r="PJ69" i="15"/>
  <c r="PK69" i="15"/>
  <c r="PW69" i="15"/>
  <c r="PX69" i="15"/>
  <c r="PY69" i="15"/>
  <c r="PZ69" i="15"/>
  <c r="J70" i="15"/>
  <c r="K70" i="15"/>
  <c r="T70" i="15"/>
  <c r="U70" i="15"/>
  <c r="V70" i="15"/>
  <c r="W70" i="15"/>
  <c r="X70" i="15"/>
  <c r="Y70" i="15"/>
  <c r="Z70" i="15"/>
  <c r="AA70" i="15"/>
  <c r="AB70" i="15"/>
  <c r="AC70" i="15"/>
  <c r="AD70" i="15"/>
  <c r="AM70" i="15"/>
  <c r="AN70" i="15"/>
  <c r="AO70" i="15"/>
  <c r="AP70" i="15"/>
  <c r="AQ70" i="15"/>
  <c r="AR70" i="15"/>
  <c r="AS70" i="15"/>
  <c r="AT70" i="15"/>
  <c r="AU70" i="15"/>
  <c r="AV70" i="15"/>
  <c r="AW70" i="15"/>
  <c r="AX70" i="15"/>
  <c r="AY70" i="15"/>
  <c r="AZ70" i="15"/>
  <c r="BA70" i="15"/>
  <c r="BB70" i="15"/>
  <c r="BN70" i="15"/>
  <c r="BO70" i="15"/>
  <c r="BP70" i="15"/>
  <c r="BQ70" i="15"/>
  <c r="BR70" i="15"/>
  <c r="CD70" i="15"/>
  <c r="CE70" i="15"/>
  <c r="CF70" i="15"/>
  <c r="CG70" i="15"/>
  <c r="CH70" i="15"/>
  <c r="CI70" i="15"/>
  <c r="CJ70" i="15"/>
  <c r="CK70" i="15"/>
  <c r="CL70" i="15"/>
  <c r="CM70" i="15"/>
  <c r="CN70" i="15"/>
  <c r="CO70" i="15"/>
  <c r="DA70" i="15"/>
  <c r="DB70" i="15"/>
  <c r="DC70" i="15"/>
  <c r="DD70" i="15"/>
  <c r="DE70" i="15"/>
  <c r="DF70" i="15"/>
  <c r="DG70" i="15"/>
  <c r="DH70" i="15"/>
  <c r="DI70" i="15"/>
  <c r="DJ70" i="15"/>
  <c r="DV70" i="15"/>
  <c r="DW70" i="15"/>
  <c r="DX70" i="15"/>
  <c r="DY70" i="15"/>
  <c r="DZ70" i="15"/>
  <c r="EA70" i="15"/>
  <c r="EB70" i="15"/>
  <c r="EC70" i="15"/>
  <c r="ED70" i="15"/>
  <c r="EE70" i="15"/>
  <c r="EF70" i="15"/>
  <c r="EG70" i="15"/>
  <c r="EH70" i="15"/>
  <c r="EI70" i="15"/>
  <c r="EJ70" i="15"/>
  <c r="EK70" i="15"/>
  <c r="EW70" i="15"/>
  <c r="EX70" i="15"/>
  <c r="EY70" i="15"/>
  <c r="EZ70" i="15"/>
  <c r="FA70" i="15"/>
  <c r="FB70" i="15"/>
  <c r="FN70" i="15"/>
  <c r="FO70" i="15"/>
  <c r="FP70" i="15"/>
  <c r="FQ70" i="15"/>
  <c r="FR70" i="15"/>
  <c r="FS70" i="15"/>
  <c r="FT70" i="15"/>
  <c r="FU70" i="15"/>
  <c r="FV70" i="15"/>
  <c r="FW70" i="15"/>
  <c r="FX70" i="15"/>
  <c r="GJ70" i="15"/>
  <c r="GK70" i="15"/>
  <c r="GL70" i="15"/>
  <c r="GM70" i="15"/>
  <c r="GN70" i="15"/>
  <c r="GO70" i="15"/>
  <c r="GP70" i="15"/>
  <c r="GQ70" i="15"/>
  <c r="HC70" i="15"/>
  <c r="HD70" i="15"/>
  <c r="HE70" i="15"/>
  <c r="HF70" i="15"/>
  <c r="HG70" i="15"/>
  <c r="HH70" i="15"/>
  <c r="HT70" i="15"/>
  <c r="HU70" i="15"/>
  <c r="HV70" i="15"/>
  <c r="HW70" i="15"/>
  <c r="HX70" i="15"/>
  <c r="HY70" i="15"/>
  <c r="HZ70" i="15"/>
  <c r="IA70" i="15"/>
  <c r="IB70" i="15"/>
  <c r="IC70" i="15"/>
  <c r="ID70" i="15"/>
  <c r="IE70" i="15"/>
  <c r="IQ70" i="15"/>
  <c r="IR70" i="15"/>
  <c r="IS70" i="15"/>
  <c r="IT70" i="15"/>
  <c r="IU70" i="15"/>
  <c r="IV70" i="15"/>
  <c r="IW70" i="15"/>
  <c r="IX70" i="15"/>
  <c r="IY70" i="15"/>
  <c r="IZ70" i="15"/>
  <c r="JA70" i="15"/>
  <c r="JB70" i="15"/>
  <c r="JC70" i="15"/>
  <c r="JD70" i="15"/>
  <c r="JE70" i="15"/>
  <c r="JF70" i="15"/>
  <c r="JG70" i="15"/>
  <c r="JH70" i="15"/>
  <c r="JT70" i="15"/>
  <c r="JU70" i="15"/>
  <c r="JV70" i="15"/>
  <c r="JW70" i="15"/>
  <c r="JX70" i="15"/>
  <c r="JY70" i="15"/>
  <c r="JZ70" i="15"/>
  <c r="KA70" i="15"/>
  <c r="KB70" i="15"/>
  <c r="KC70" i="15"/>
  <c r="KL70" i="15"/>
  <c r="KM70" i="15"/>
  <c r="KN70" i="15"/>
  <c r="KO70" i="15"/>
  <c r="KP70" i="15"/>
  <c r="KQ70" i="15"/>
  <c r="KR70" i="15"/>
  <c r="LA70" i="15"/>
  <c r="LB70" i="15"/>
  <c r="LC70" i="15"/>
  <c r="LD70" i="15"/>
  <c r="LE70" i="15"/>
  <c r="LF70" i="15"/>
  <c r="LG70" i="15"/>
  <c r="LH70" i="15"/>
  <c r="LI70" i="15"/>
  <c r="LJ70" i="15"/>
  <c r="LK70" i="15"/>
  <c r="LW70" i="15"/>
  <c r="LX70" i="15"/>
  <c r="LY70" i="15"/>
  <c r="LZ70" i="15"/>
  <c r="MA70" i="15"/>
  <c r="MB70" i="15"/>
  <c r="MC70" i="15"/>
  <c r="MD70" i="15"/>
  <c r="ME70" i="15"/>
  <c r="MF70" i="15"/>
  <c r="MG70" i="15"/>
  <c r="MH70" i="15"/>
  <c r="MI70" i="15"/>
  <c r="MJ70" i="15"/>
  <c r="MK70" i="15"/>
  <c r="ML70" i="15"/>
  <c r="MM70" i="15"/>
  <c r="MN70" i="15"/>
  <c r="MO70" i="15"/>
  <c r="NA70" i="15"/>
  <c r="NB70" i="15"/>
  <c r="NC70" i="15"/>
  <c r="ND70" i="15"/>
  <c r="NE70" i="15"/>
  <c r="NF70" i="15"/>
  <c r="NG70" i="15"/>
  <c r="NH70" i="15"/>
  <c r="NI70" i="15"/>
  <c r="NJ70" i="15"/>
  <c r="NK70" i="15"/>
  <c r="NL70" i="15"/>
  <c r="NM70" i="15"/>
  <c r="NN70" i="15"/>
  <c r="NO70" i="15"/>
  <c r="NP70" i="15"/>
  <c r="OH70" i="15"/>
  <c r="OI70" i="15"/>
  <c r="OJ70" i="15"/>
  <c r="OK70" i="15"/>
  <c r="OL70" i="15"/>
  <c r="OM70" i="15"/>
  <c r="ON70" i="15"/>
  <c r="OO70" i="15"/>
  <c r="PA70" i="15"/>
  <c r="PB70" i="15"/>
  <c r="PC70" i="15"/>
  <c r="PD70" i="15"/>
  <c r="PE70" i="15"/>
  <c r="PF70" i="15"/>
  <c r="PG70" i="15"/>
  <c r="PH70" i="15"/>
  <c r="PI70" i="15"/>
  <c r="PJ70" i="15"/>
  <c r="PK70" i="15"/>
  <c r="PW70" i="15"/>
  <c r="PX70" i="15"/>
  <c r="PY70" i="15"/>
  <c r="PZ70" i="15"/>
  <c r="J71" i="15"/>
  <c r="K71" i="15"/>
  <c r="T71" i="15"/>
  <c r="U71" i="15"/>
  <c r="V71" i="15"/>
  <c r="W71" i="15"/>
  <c r="X71" i="15"/>
  <c r="Y71" i="15"/>
  <c r="Z71" i="15"/>
  <c r="AA71" i="15"/>
  <c r="AB71" i="15"/>
  <c r="AC71" i="15"/>
  <c r="AD71" i="15"/>
  <c r="AM71" i="15"/>
  <c r="AN71" i="15"/>
  <c r="AO71" i="15"/>
  <c r="AP71" i="15"/>
  <c r="AQ71" i="15"/>
  <c r="AR71" i="15"/>
  <c r="AS71" i="15"/>
  <c r="AT71" i="15"/>
  <c r="AU71" i="15"/>
  <c r="AV71" i="15"/>
  <c r="AW71" i="15"/>
  <c r="AX71" i="15"/>
  <c r="AY71" i="15"/>
  <c r="AZ71" i="15"/>
  <c r="BA71" i="15"/>
  <c r="BB71" i="15"/>
  <c r="BN71" i="15"/>
  <c r="BO71" i="15"/>
  <c r="BP71" i="15"/>
  <c r="BQ71" i="15"/>
  <c r="BR71" i="15"/>
  <c r="CD71" i="15"/>
  <c r="CE71" i="15"/>
  <c r="CF71" i="15"/>
  <c r="CG71" i="15"/>
  <c r="CH71" i="15"/>
  <c r="CI71" i="15"/>
  <c r="CJ71" i="15"/>
  <c r="CK71" i="15"/>
  <c r="CL71" i="15"/>
  <c r="CM71" i="15"/>
  <c r="CN71" i="15"/>
  <c r="CO71" i="15"/>
  <c r="DA71" i="15"/>
  <c r="DB71" i="15"/>
  <c r="DC71" i="15"/>
  <c r="DD71" i="15"/>
  <c r="DE71" i="15"/>
  <c r="DF71" i="15"/>
  <c r="DG71" i="15"/>
  <c r="DH71" i="15"/>
  <c r="DI71" i="15"/>
  <c r="DJ71" i="15"/>
  <c r="DV71" i="15"/>
  <c r="DW71" i="15"/>
  <c r="DX71" i="15"/>
  <c r="DY71" i="15"/>
  <c r="DZ71" i="15"/>
  <c r="EA71" i="15"/>
  <c r="EB71" i="15"/>
  <c r="EC71" i="15"/>
  <c r="ED71" i="15"/>
  <c r="EE71" i="15"/>
  <c r="EF71" i="15"/>
  <c r="EG71" i="15"/>
  <c r="EH71" i="15"/>
  <c r="EI71" i="15"/>
  <c r="EJ71" i="15"/>
  <c r="EK71" i="15"/>
  <c r="EW71" i="15"/>
  <c r="EX71" i="15"/>
  <c r="EY71" i="15"/>
  <c r="EZ71" i="15"/>
  <c r="FA71" i="15"/>
  <c r="FB71" i="15"/>
  <c r="FN71" i="15"/>
  <c r="FO71" i="15"/>
  <c r="FP71" i="15"/>
  <c r="FQ71" i="15"/>
  <c r="FR71" i="15"/>
  <c r="FS71" i="15"/>
  <c r="FT71" i="15"/>
  <c r="FU71" i="15"/>
  <c r="FV71" i="15"/>
  <c r="FW71" i="15"/>
  <c r="FX71" i="15"/>
  <c r="GJ71" i="15"/>
  <c r="GK71" i="15"/>
  <c r="GL71" i="15"/>
  <c r="GM71" i="15"/>
  <c r="GN71" i="15"/>
  <c r="GO71" i="15"/>
  <c r="GP71" i="15"/>
  <c r="GQ71" i="15"/>
  <c r="HC71" i="15"/>
  <c r="HD71" i="15"/>
  <c r="HE71" i="15"/>
  <c r="HF71" i="15"/>
  <c r="HG71" i="15"/>
  <c r="HH71" i="15"/>
  <c r="HT71" i="15"/>
  <c r="HU71" i="15"/>
  <c r="HV71" i="15"/>
  <c r="HW71" i="15"/>
  <c r="HX71" i="15"/>
  <c r="HY71" i="15"/>
  <c r="HZ71" i="15"/>
  <c r="IA71" i="15"/>
  <c r="IB71" i="15"/>
  <c r="IC71" i="15"/>
  <c r="ID71" i="15"/>
  <c r="IE71" i="15"/>
  <c r="IQ71" i="15"/>
  <c r="IR71" i="15"/>
  <c r="IS71" i="15"/>
  <c r="IT71" i="15"/>
  <c r="IU71" i="15"/>
  <c r="IV71" i="15"/>
  <c r="IW71" i="15"/>
  <c r="IX71" i="15"/>
  <c r="IY71" i="15"/>
  <c r="IZ71" i="15"/>
  <c r="JA71" i="15"/>
  <c r="JB71" i="15"/>
  <c r="JC71" i="15"/>
  <c r="JD71" i="15"/>
  <c r="JE71" i="15"/>
  <c r="JF71" i="15"/>
  <c r="JG71" i="15"/>
  <c r="JH71" i="15"/>
  <c r="JT71" i="15"/>
  <c r="JU71" i="15"/>
  <c r="JV71" i="15"/>
  <c r="JW71" i="15"/>
  <c r="JX71" i="15"/>
  <c r="JY71" i="15"/>
  <c r="JZ71" i="15"/>
  <c r="KA71" i="15"/>
  <c r="KB71" i="15"/>
  <c r="KC71" i="15"/>
  <c r="KL71" i="15"/>
  <c r="KM71" i="15"/>
  <c r="KN71" i="15"/>
  <c r="KO71" i="15"/>
  <c r="KP71" i="15"/>
  <c r="KQ71" i="15"/>
  <c r="KR71" i="15"/>
  <c r="LA71" i="15"/>
  <c r="LB71" i="15"/>
  <c r="LC71" i="15"/>
  <c r="LD71" i="15"/>
  <c r="LE71" i="15"/>
  <c r="LF71" i="15"/>
  <c r="LG71" i="15"/>
  <c r="LH71" i="15"/>
  <c r="LI71" i="15"/>
  <c r="LJ71" i="15"/>
  <c r="LK71" i="15"/>
  <c r="LW71" i="15"/>
  <c r="LX71" i="15"/>
  <c r="LY71" i="15"/>
  <c r="LZ71" i="15"/>
  <c r="MA71" i="15"/>
  <c r="MB71" i="15"/>
  <c r="MC71" i="15"/>
  <c r="MD71" i="15"/>
  <c r="ME71" i="15"/>
  <c r="MF71" i="15"/>
  <c r="MG71" i="15"/>
  <c r="MH71" i="15"/>
  <c r="MI71" i="15"/>
  <c r="MJ71" i="15"/>
  <c r="MK71" i="15"/>
  <c r="ML71" i="15"/>
  <c r="MM71" i="15"/>
  <c r="MN71" i="15"/>
  <c r="MO71" i="15"/>
  <c r="NA71" i="15"/>
  <c r="NB71" i="15"/>
  <c r="NC71" i="15"/>
  <c r="ND71" i="15"/>
  <c r="NE71" i="15"/>
  <c r="NF71" i="15"/>
  <c r="NG71" i="15"/>
  <c r="NH71" i="15"/>
  <c r="NI71" i="15"/>
  <c r="NJ71" i="15"/>
  <c r="NK71" i="15"/>
  <c r="NL71" i="15"/>
  <c r="NM71" i="15"/>
  <c r="NN71" i="15"/>
  <c r="NO71" i="15"/>
  <c r="NP71" i="15"/>
  <c r="OH71" i="15"/>
  <c r="OI71" i="15"/>
  <c r="OJ71" i="15"/>
  <c r="OK71" i="15"/>
  <c r="OL71" i="15"/>
  <c r="OM71" i="15"/>
  <c r="ON71" i="15"/>
  <c r="OO71" i="15"/>
  <c r="PA71" i="15"/>
  <c r="PB71" i="15"/>
  <c r="PC71" i="15"/>
  <c r="PD71" i="15"/>
  <c r="PE71" i="15"/>
  <c r="PF71" i="15"/>
  <c r="PG71" i="15"/>
  <c r="PH71" i="15"/>
  <c r="PI71" i="15"/>
  <c r="PJ71" i="15"/>
  <c r="PK71" i="15"/>
  <c r="PW71" i="15"/>
  <c r="PX71" i="15"/>
  <c r="PY71" i="15"/>
  <c r="PZ71" i="15"/>
  <c r="J72" i="15"/>
  <c r="K72" i="15"/>
  <c r="T72" i="15"/>
  <c r="U72" i="15"/>
  <c r="V72" i="15"/>
  <c r="W72" i="15"/>
  <c r="X72" i="15"/>
  <c r="Y72" i="15"/>
  <c r="Z72" i="15"/>
  <c r="AA72" i="15"/>
  <c r="AB72" i="15"/>
  <c r="AC72" i="15"/>
  <c r="AD72" i="15"/>
  <c r="AM72" i="15"/>
  <c r="AN72" i="15"/>
  <c r="AO72" i="15"/>
  <c r="AP72" i="15"/>
  <c r="AQ72" i="15"/>
  <c r="AR72" i="15"/>
  <c r="AS72" i="15"/>
  <c r="AT72" i="15"/>
  <c r="AU72" i="15"/>
  <c r="AV72" i="15"/>
  <c r="AW72" i="15"/>
  <c r="AX72" i="15"/>
  <c r="AY72" i="15"/>
  <c r="AZ72" i="15"/>
  <c r="BA72" i="15"/>
  <c r="BB72" i="15"/>
  <c r="BN72" i="15"/>
  <c r="BO72" i="15"/>
  <c r="BP72" i="15"/>
  <c r="BQ72" i="15"/>
  <c r="BR72" i="15"/>
  <c r="CD72" i="15"/>
  <c r="CE72" i="15"/>
  <c r="CF72" i="15"/>
  <c r="CG72" i="15"/>
  <c r="CH72" i="15"/>
  <c r="CI72" i="15"/>
  <c r="CJ72" i="15"/>
  <c r="CK72" i="15"/>
  <c r="CL72" i="15"/>
  <c r="CM72" i="15"/>
  <c r="CN72" i="15"/>
  <c r="CO72" i="15"/>
  <c r="DA72" i="15"/>
  <c r="DB72" i="15"/>
  <c r="DC72" i="15"/>
  <c r="DD72" i="15"/>
  <c r="DE72" i="15"/>
  <c r="DF72" i="15"/>
  <c r="DG72" i="15"/>
  <c r="DH72" i="15"/>
  <c r="DI72" i="15"/>
  <c r="DJ72" i="15"/>
  <c r="DV72" i="15"/>
  <c r="DW72" i="15"/>
  <c r="DX72" i="15"/>
  <c r="DY72" i="15"/>
  <c r="DZ72" i="15"/>
  <c r="EA72" i="15"/>
  <c r="EB72" i="15"/>
  <c r="EC72" i="15"/>
  <c r="ED72" i="15"/>
  <c r="EE72" i="15"/>
  <c r="EF72" i="15"/>
  <c r="EG72" i="15"/>
  <c r="EH72" i="15"/>
  <c r="EI72" i="15"/>
  <c r="EJ72" i="15"/>
  <c r="EK72" i="15"/>
  <c r="EW72" i="15"/>
  <c r="EX72" i="15"/>
  <c r="EY72" i="15"/>
  <c r="EZ72" i="15"/>
  <c r="FA72" i="15"/>
  <c r="FB72" i="15"/>
  <c r="FN72" i="15"/>
  <c r="FO72" i="15"/>
  <c r="FP72" i="15"/>
  <c r="FQ72" i="15"/>
  <c r="FR72" i="15"/>
  <c r="FS72" i="15"/>
  <c r="FT72" i="15"/>
  <c r="FU72" i="15"/>
  <c r="FV72" i="15"/>
  <c r="FW72" i="15"/>
  <c r="FX72" i="15"/>
  <c r="GJ72" i="15"/>
  <c r="GK72" i="15"/>
  <c r="GL72" i="15"/>
  <c r="GM72" i="15"/>
  <c r="GN72" i="15"/>
  <c r="GO72" i="15"/>
  <c r="GP72" i="15"/>
  <c r="GQ72" i="15"/>
  <c r="HC72" i="15"/>
  <c r="HD72" i="15"/>
  <c r="HE72" i="15"/>
  <c r="HF72" i="15"/>
  <c r="HG72" i="15"/>
  <c r="HH72" i="15"/>
  <c r="HT72" i="15"/>
  <c r="HU72" i="15"/>
  <c r="HV72" i="15"/>
  <c r="HW72" i="15"/>
  <c r="HX72" i="15"/>
  <c r="HY72" i="15"/>
  <c r="HZ72" i="15"/>
  <c r="IA72" i="15"/>
  <c r="IB72" i="15"/>
  <c r="IC72" i="15"/>
  <c r="ID72" i="15"/>
  <c r="IE72" i="15"/>
  <c r="IQ72" i="15"/>
  <c r="IR72" i="15"/>
  <c r="IS72" i="15"/>
  <c r="IT72" i="15"/>
  <c r="IU72" i="15"/>
  <c r="IV72" i="15"/>
  <c r="IW72" i="15"/>
  <c r="IX72" i="15"/>
  <c r="IY72" i="15"/>
  <c r="IZ72" i="15"/>
  <c r="JA72" i="15"/>
  <c r="JB72" i="15"/>
  <c r="JC72" i="15"/>
  <c r="JD72" i="15"/>
  <c r="JE72" i="15"/>
  <c r="JF72" i="15"/>
  <c r="JG72" i="15"/>
  <c r="JH72" i="15"/>
  <c r="JT72" i="15"/>
  <c r="JU72" i="15"/>
  <c r="JV72" i="15"/>
  <c r="JW72" i="15"/>
  <c r="JX72" i="15"/>
  <c r="JY72" i="15"/>
  <c r="JZ72" i="15"/>
  <c r="KA72" i="15"/>
  <c r="KB72" i="15"/>
  <c r="KC72" i="15"/>
  <c r="KL72" i="15"/>
  <c r="KM72" i="15"/>
  <c r="KN72" i="15"/>
  <c r="KO72" i="15"/>
  <c r="KP72" i="15"/>
  <c r="KQ72" i="15"/>
  <c r="KR72" i="15"/>
  <c r="LA72" i="15"/>
  <c r="LB72" i="15"/>
  <c r="LC72" i="15"/>
  <c r="LD72" i="15"/>
  <c r="LE72" i="15"/>
  <c r="LF72" i="15"/>
  <c r="LG72" i="15"/>
  <c r="LH72" i="15"/>
  <c r="LI72" i="15"/>
  <c r="LJ72" i="15"/>
  <c r="LK72" i="15"/>
  <c r="LW72" i="15"/>
  <c r="LX72" i="15"/>
  <c r="LY72" i="15"/>
  <c r="LZ72" i="15"/>
  <c r="MA72" i="15"/>
  <c r="MB72" i="15"/>
  <c r="MC72" i="15"/>
  <c r="MD72" i="15"/>
  <c r="ME72" i="15"/>
  <c r="MF72" i="15"/>
  <c r="MG72" i="15"/>
  <c r="MH72" i="15"/>
  <c r="MI72" i="15"/>
  <c r="MJ72" i="15"/>
  <c r="MK72" i="15"/>
  <c r="ML72" i="15"/>
  <c r="MM72" i="15"/>
  <c r="MN72" i="15"/>
  <c r="MO72" i="15"/>
  <c r="NA72" i="15"/>
  <c r="NB72" i="15"/>
  <c r="NC72" i="15"/>
  <c r="ND72" i="15"/>
  <c r="NE72" i="15"/>
  <c r="NF72" i="15"/>
  <c r="NG72" i="15"/>
  <c r="NH72" i="15"/>
  <c r="NI72" i="15"/>
  <c r="NJ72" i="15"/>
  <c r="NK72" i="15"/>
  <c r="NL72" i="15"/>
  <c r="NM72" i="15"/>
  <c r="NN72" i="15"/>
  <c r="NO72" i="15"/>
  <c r="NP72" i="15"/>
  <c r="OH72" i="15"/>
  <c r="OI72" i="15"/>
  <c r="OJ72" i="15"/>
  <c r="OK72" i="15"/>
  <c r="OL72" i="15"/>
  <c r="OM72" i="15"/>
  <c r="ON72" i="15"/>
  <c r="OO72" i="15"/>
  <c r="PA72" i="15"/>
  <c r="PB72" i="15"/>
  <c r="PC72" i="15"/>
  <c r="PD72" i="15"/>
  <c r="PE72" i="15"/>
  <c r="PF72" i="15"/>
  <c r="PG72" i="15"/>
  <c r="PH72" i="15"/>
  <c r="PI72" i="15"/>
  <c r="PJ72" i="15"/>
  <c r="PK72" i="15"/>
  <c r="PW72" i="15"/>
  <c r="PX72" i="15"/>
  <c r="PY72" i="15"/>
  <c r="PZ72" i="15"/>
  <c r="J73" i="15"/>
  <c r="K73" i="15"/>
  <c r="T73" i="15"/>
  <c r="U73" i="15"/>
  <c r="V73" i="15"/>
  <c r="W73" i="15"/>
  <c r="X73" i="15"/>
  <c r="Y73" i="15"/>
  <c r="Z73" i="15"/>
  <c r="AA73" i="15"/>
  <c r="AB73" i="15"/>
  <c r="AC73" i="15"/>
  <c r="AD73" i="15"/>
  <c r="AM73" i="15"/>
  <c r="AN73" i="15"/>
  <c r="AO73" i="15"/>
  <c r="AP73" i="15"/>
  <c r="AQ73" i="15"/>
  <c r="AR73" i="15"/>
  <c r="AS73" i="15"/>
  <c r="AT73" i="15"/>
  <c r="AU73" i="15"/>
  <c r="AV73" i="15"/>
  <c r="AW73" i="15"/>
  <c r="AX73" i="15"/>
  <c r="AY73" i="15"/>
  <c r="AZ73" i="15"/>
  <c r="BA73" i="15"/>
  <c r="BB73" i="15"/>
  <c r="BN73" i="15"/>
  <c r="BO73" i="15"/>
  <c r="BP73" i="15"/>
  <c r="BQ73" i="15"/>
  <c r="BR73" i="15"/>
  <c r="CD73" i="15"/>
  <c r="CE73" i="15"/>
  <c r="CF73" i="15"/>
  <c r="CG73" i="15"/>
  <c r="CH73" i="15"/>
  <c r="CI73" i="15"/>
  <c r="CJ73" i="15"/>
  <c r="CK73" i="15"/>
  <c r="CL73" i="15"/>
  <c r="CM73" i="15"/>
  <c r="CN73" i="15"/>
  <c r="CO73" i="15"/>
  <c r="DA73" i="15"/>
  <c r="DB73" i="15"/>
  <c r="DC73" i="15"/>
  <c r="DD73" i="15"/>
  <c r="DE73" i="15"/>
  <c r="DF73" i="15"/>
  <c r="DG73" i="15"/>
  <c r="DH73" i="15"/>
  <c r="DI73" i="15"/>
  <c r="DJ73" i="15"/>
  <c r="DV73" i="15"/>
  <c r="DW73" i="15"/>
  <c r="DX73" i="15"/>
  <c r="DY73" i="15"/>
  <c r="DZ73" i="15"/>
  <c r="EA73" i="15"/>
  <c r="EB73" i="15"/>
  <c r="EC73" i="15"/>
  <c r="ED73" i="15"/>
  <c r="EE73" i="15"/>
  <c r="EF73" i="15"/>
  <c r="EG73" i="15"/>
  <c r="EH73" i="15"/>
  <c r="EI73" i="15"/>
  <c r="EJ73" i="15"/>
  <c r="EK73" i="15"/>
  <c r="EW73" i="15"/>
  <c r="EX73" i="15"/>
  <c r="EY73" i="15"/>
  <c r="EZ73" i="15"/>
  <c r="FA73" i="15"/>
  <c r="FB73" i="15"/>
  <c r="FN73" i="15"/>
  <c r="FO73" i="15"/>
  <c r="FP73" i="15"/>
  <c r="FQ73" i="15"/>
  <c r="FR73" i="15"/>
  <c r="FS73" i="15"/>
  <c r="FT73" i="15"/>
  <c r="FU73" i="15"/>
  <c r="FV73" i="15"/>
  <c r="FW73" i="15"/>
  <c r="FX73" i="15"/>
  <c r="GJ73" i="15"/>
  <c r="GK73" i="15"/>
  <c r="GL73" i="15"/>
  <c r="GM73" i="15"/>
  <c r="GN73" i="15"/>
  <c r="GO73" i="15"/>
  <c r="GP73" i="15"/>
  <c r="GQ73" i="15"/>
  <c r="HC73" i="15"/>
  <c r="HD73" i="15"/>
  <c r="HE73" i="15"/>
  <c r="HF73" i="15"/>
  <c r="HG73" i="15"/>
  <c r="HH73" i="15"/>
  <c r="HT73" i="15"/>
  <c r="HU73" i="15"/>
  <c r="HV73" i="15"/>
  <c r="HW73" i="15"/>
  <c r="HX73" i="15"/>
  <c r="HY73" i="15"/>
  <c r="HZ73" i="15"/>
  <c r="IA73" i="15"/>
  <c r="IB73" i="15"/>
  <c r="IC73" i="15"/>
  <c r="ID73" i="15"/>
  <c r="IE73" i="15"/>
  <c r="IQ73" i="15"/>
  <c r="IR73" i="15"/>
  <c r="IS73" i="15"/>
  <c r="IT73" i="15"/>
  <c r="IU73" i="15"/>
  <c r="IV73" i="15"/>
  <c r="IW73" i="15"/>
  <c r="IX73" i="15"/>
  <c r="IY73" i="15"/>
  <c r="IZ73" i="15"/>
  <c r="JA73" i="15"/>
  <c r="JB73" i="15"/>
  <c r="JC73" i="15"/>
  <c r="JD73" i="15"/>
  <c r="JE73" i="15"/>
  <c r="JF73" i="15"/>
  <c r="JG73" i="15"/>
  <c r="JH73" i="15"/>
  <c r="JT73" i="15"/>
  <c r="JU73" i="15"/>
  <c r="JV73" i="15"/>
  <c r="JW73" i="15"/>
  <c r="JX73" i="15"/>
  <c r="JY73" i="15"/>
  <c r="JZ73" i="15"/>
  <c r="KA73" i="15"/>
  <c r="KB73" i="15"/>
  <c r="KC73" i="15"/>
  <c r="KL73" i="15"/>
  <c r="KM73" i="15"/>
  <c r="KN73" i="15"/>
  <c r="KO73" i="15"/>
  <c r="KP73" i="15"/>
  <c r="KQ73" i="15"/>
  <c r="KR73" i="15"/>
  <c r="LA73" i="15"/>
  <c r="LB73" i="15"/>
  <c r="LC73" i="15"/>
  <c r="LD73" i="15"/>
  <c r="LE73" i="15"/>
  <c r="LF73" i="15"/>
  <c r="LG73" i="15"/>
  <c r="LH73" i="15"/>
  <c r="LI73" i="15"/>
  <c r="LJ73" i="15"/>
  <c r="LK73" i="15"/>
  <c r="LW73" i="15"/>
  <c r="LX73" i="15"/>
  <c r="LY73" i="15"/>
  <c r="LZ73" i="15"/>
  <c r="MA73" i="15"/>
  <c r="MB73" i="15"/>
  <c r="MC73" i="15"/>
  <c r="MD73" i="15"/>
  <c r="ME73" i="15"/>
  <c r="MF73" i="15"/>
  <c r="MG73" i="15"/>
  <c r="MH73" i="15"/>
  <c r="MI73" i="15"/>
  <c r="MJ73" i="15"/>
  <c r="MK73" i="15"/>
  <c r="ML73" i="15"/>
  <c r="MM73" i="15"/>
  <c r="MN73" i="15"/>
  <c r="MO73" i="15"/>
  <c r="NA73" i="15"/>
  <c r="NB73" i="15"/>
  <c r="NC73" i="15"/>
  <c r="ND73" i="15"/>
  <c r="NE73" i="15"/>
  <c r="NF73" i="15"/>
  <c r="NG73" i="15"/>
  <c r="NH73" i="15"/>
  <c r="NI73" i="15"/>
  <c r="NJ73" i="15"/>
  <c r="NK73" i="15"/>
  <c r="NL73" i="15"/>
  <c r="NM73" i="15"/>
  <c r="NN73" i="15"/>
  <c r="NO73" i="15"/>
  <c r="NP73" i="15"/>
  <c r="OH73" i="15"/>
  <c r="OI73" i="15"/>
  <c r="OJ73" i="15"/>
  <c r="OK73" i="15"/>
  <c r="OL73" i="15"/>
  <c r="OM73" i="15"/>
  <c r="ON73" i="15"/>
  <c r="OO73" i="15"/>
  <c r="PA73" i="15"/>
  <c r="PB73" i="15"/>
  <c r="PC73" i="15"/>
  <c r="PD73" i="15"/>
  <c r="PE73" i="15"/>
  <c r="PF73" i="15"/>
  <c r="PG73" i="15"/>
  <c r="PH73" i="15"/>
  <c r="PI73" i="15"/>
  <c r="PJ73" i="15"/>
  <c r="PK73" i="15"/>
  <c r="PW73" i="15"/>
  <c r="PX73" i="15"/>
  <c r="PY73" i="15"/>
  <c r="PZ73" i="15"/>
  <c r="J74" i="15"/>
  <c r="K74" i="15"/>
  <c r="T74" i="15"/>
  <c r="U74" i="15"/>
  <c r="V74" i="15"/>
  <c r="W74" i="15"/>
  <c r="X74" i="15"/>
  <c r="Y74" i="15"/>
  <c r="Z74" i="15"/>
  <c r="AA74" i="15"/>
  <c r="AB74" i="15"/>
  <c r="AC74" i="15"/>
  <c r="AD74" i="15"/>
  <c r="AM74" i="15"/>
  <c r="AN74" i="15"/>
  <c r="AO74" i="15"/>
  <c r="AP74" i="15"/>
  <c r="AQ74" i="15"/>
  <c r="AR74" i="15"/>
  <c r="AS74" i="15"/>
  <c r="AT74" i="15"/>
  <c r="AU74" i="15"/>
  <c r="AV74" i="15"/>
  <c r="AW74" i="15"/>
  <c r="AX74" i="15"/>
  <c r="AY74" i="15"/>
  <c r="AZ74" i="15"/>
  <c r="BA74" i="15"/>
  <c r="BB74" i="15"/>
  <c r="BN74" i="15"/>
  <c r="BO74" i="15"/>
  <c r="BP74" i="15"/>
  <c r="BQ74" i="15"/>
  <c r="BR74" i="15"/>
  <c r="CD74" i="15"/>
  <c r="CE74" i="15"/>
  <c r="CF74" i="15"/>
  <c r="CG74" i="15"/>
  <c r="CH74" i="15"/>
  <c r="CI74" i="15"/>
  <c r="CJ74" i="15"/>
  <c r="CK74" i="15"/>
  <c r="CL74" i="15"/>
  <c r="CM74" i="15"/>
  <c r="CN74" i="15"/>
  <c r="CO74" i="15"/>
  <c r="DA74" i="15"/>
  <c r="DB74" i="15"/>
  <c r="DC74" i="15"/>
  <c r="DD74" i="15"/>
  <c r="DE74" i="15"/>
  <c r="DF74" i="15"/>
  <c r="DG74" i="15"/>
  <c r="DH74" i="15"/>
  <c r="DI74" i="15"/>
  <c r="DJ74" i="15"/>
  <c r="DV74" i="15"/>
  <c r="DW74" i="15"/>
  <c r="DX74" i="15"/>
  <c r="DY74" i="15"/>
  <c r="DZ74" i="15"/>
  <c r="EA74" i="15"/>
  <c r="EB74" i="15"/>
  <c r="EC74" i="15"/>
  <c r="ED74" i="15"/>
  <c r="EE74" i="15"/>
  <c r="EF74" i="15"/>
  <c r="EG74" i="15"/>
  <c r="EH74" i="15"/>
  <c r="EI74" i="15"/>
  <c r="EJ74" i="15"/>
  <c r="EK74" i="15"/>
  <c r="EW74" i="15"/>
  <c r="EX74" i="15"/>
  <c r="EY74" i="15"/>
  <c r="EZ74" i="15"/>
  <c r="FA74" i="15"/>
  <c r="FB74" i="15"/>
  <c r="FN74" i="15"/>
  <c r="FO74" i="15"/>
  <c r="FP74" i="15"/>
  <c r="FQ74" i="15"/>
  <c r="FR74" i="15"/>
  <c r="FS74" i="15"/>
  <c r="FT74" i="15"/>
  <c r="FU74" i="15"/>
  <c r="FV74" i="15"/>
  <c r="FW74" i="15"/>
  <c r="FX74" i="15"/>
  <c r="GJ74" i="15"/>
  <c r="GK74" i="15"/>
  <c r="GL74" i="15"/>
  <c r="GM74" i="15"/>
  <c r="GN74" i="15"/>
  <c r="GO74" i="15"/>
  <c r="GP74" i="15"/>
  <c r="GQ74" i="15"/>
  <c r="HC74" i="15"/>
  <c r="HD74" i="15"/>
  <c r="HE74" i="15"/>
  <c r="HF74" i="15"/>
  <c r="HG74" i="15"/>
  <c r="HH74" i="15"/>
  <c r="HT74" i="15"/>
  <c r="HU74" i="15"/>
  <c r="HV74" i="15"/>
  <c r="HW74" i="15"/>
  <c r="HX74" i="15"/>
  <c r="HY74" i="15"/>
  <c r="HZ74" i="15"/>
  <c r="IA74" i="15"/>
  <c r="IB74" i="15"/>
  <c r="IC74" i="15"/>
  <c r="ID74" i="15"/>
  <c r="IE74" i="15"/>
  <c r="IQ74" i="15"/>
  <c r="IR74" i="15"/>
  <c r="IS74" i="15"/>
  <c r="IT74" i="15"/>
  <c r="IU74" i="15"/>
  <c r="IV74" i="15"/>
  <c r="IW74" i="15"/>
  <c r="IX74" i="15"/>
  <c r="IY74" i="15"/>
  <c r="IZ74" i="15"/>
  <c r="JA74" i="15"/>
  <c r="JB74" i="15"/>
  <c r="JC74" i="15"/>
  <c r="JD74" i="15"/>
  <c r="JE74" i="15"/>
  <c r="JF74" i="15"/>
  <c r="JG74" i="15"/>
  <c r="JH74" i="15"/>
  <c r="JT74" i="15"/>
  <c r="JU74" i="15"/>
  <c r="JV74" i="15"/>
  <c r="JW74" i="15"/>
  <c r="JX74" i="15"/>
  <c r="JY74" i="15"/>
  <c r="JZ74" i="15"/>
  <c r="KA74" i="15"/>
  <c r="KB74" i="15"/>
  <c r="KC74" i="15"/>
  <c r="KL74" i="15"/>
  <c r="KM74" i="15"/>
  <c r="KN74" i="15"/>
  <c r="KO74" i="15"/>
  <c r="KP74" i="15"/>
  <c r="KQ74" i="15"/>
  <c r="KR74" i="15"/>
  <c r="LA74" i="15"/>
  <c r="LB74" i="15"/>
  <c r="LC74" i="15"/>
  <c r="LD74" i="15"/>
  <c r="LE74" i="15"/>
  <c r="LF74" i="15"/>
  <c r="LG74" i="15"/>
  <c r="LH74" i="15"/>
  <c r="LI74" i="15"/>
  <c r="LJ74" i="15"/>
  <c r="LK74" i="15"/>
  <c r="LW74" i="15"/>
  <c r="LX74" i="15"/>
  <c r="LY74" i="15"/>
  <c r="LZ74" i="15"/>
  <c r="MA74" i="15"/>
  <c r="MB74" i="15"/>
  <c r="MC74" i="15"/>
  <c r="MD74" i="15"/>
  <c r="ME74" i="15"/>
  <c r="MF74" i="15"/>
  <c r="MG74" i="15"/>
  <c r="MH74" i="15"/>
  <c r="MI74" i="15"/>
  <c r="MJ74" i="15"/>
  <c r="MK74" i="15"/>
  <c r="ML74" i="15"/>
  <c r="MM74" i="15"/>
  <c r="MN74" i="15"/>
  <c r="MO74" i="15"/>
  <c r="NA74" i="15"/>
  <c r="NB74" i="15"/>
  <c r="NC74" i="15"/>
  <c r="ND74" i="15"/>
  <c r="NE74" i="15"/>
  <c r="NF74" i="15"/>
  <c r="NG74" i="15"/>
  <c r="NH74" i="15"/>
  <c r="NI74" i="15"/>
  <c r="NJ74" i="15"/>
  <c r="NK74" i="15"/>
  <c r="NL74" i="15"/>
  <c r="NM74" i="15"/>
  <c r="NN74" i="15"/>
  <c r="NO74" i="15"/>
  <c r="NP74" i="15"/>
  <c r="OH74" i="15"/>
  <c r="OI74" i="15"/>
  <c r="OJ74" i="15"/>
  <c r="OK74" i="15"/>
  <c r="OL74" i="15"/>
  <c r="OM74" i="15"/>
  <c r="ON74" i="15"/>
  <c r="OO74" i="15"/>
  <c r="PA74" i="15"/>
  <c r="PB74" i="15"/>
  <c r="PC74" i="15"/>
  <c r="PD74" i="15"/>
  <c r="PE74" i="15"/>
  <c r="PF74" i="15"/>
  <c r="PG74" i="15"/>
  <c r="PH74" i="15"/>
  <c r="PI74" i="15"/>
  <c r="PJ74" i="15"/>
  <c r="PK74" i="15"/>
  <c r="PW74" i="15"/>
  <c r="PX74" i="15"/>
  <c r="PY74" i="15"/>
  <c r="PZ74" i="15"/>
  <c r="J75" i="15"/>
  <c r="K75" i="15"/>
  <c r="T75" i="15"/>
  <c r="U75" i="15"/>
  <c r="V75" i="15"/>
  <c r="W75" i="15"/>
  <c r="X75" i="15"/>
  <c r="Y75" i="15"/>
  <c r="Z75" i="15"/>
  <c r="AA75" i="15"/>
  <c r="AB75" i="15"/>
  <c r="AC75" i="15"/>
  <c r="AD75" i="15"/>
  <c r="AM75" i="15"/>
  <c r="AN75" i="15"/>
  <c r="AO75" i="15"/>
  <c r="AP75" i="15"/>
  <c r="AQ75" i="15"/>
  <c r="AR75" i="15"/>
  <c r="AS75" i="15"/>
  <c r="AT75" i="15"/>
  <c r="AU75" i="15"/>
  <c r="AV75" i="15"/>
  <c r="AW75" i="15"/>
  <c r="AX75" i="15"/>
  <c r="AY75" i="15"/>
  <c r="AZ75" i="15"/>
  <c r="BA75" i="15"/>
  <c r="BB75" i="15"/>
  <c r="BN75" i="15"/>
  <c r="BO75" i="15"/>
  <c r="BP75" i="15"/>
  <c r="BQ75" i="15"/>
  <c r="BR75" i="15"/>
  <c r="CD75" i="15"/>
  <c r="CE75" i="15"/>
  <c r="CF75" i="15"/>
  <c r="CG75" i="15"/>
  <c r="CH75" i="15"/>
  <c r="CI75" i="15"/>
  <c r="CJ75" i="15"/>
  <c r="CK75" i="15"/>
  <c r="CL75" i="15"/>
  <c r="CM75" i="15"/>
  <c r="CN75" i="15"/>
  <c r="CO75" i="15"/>
  <c r="DA75" i="15"/>
  <c r="DB75" i="15"/>
  <c r="DC75" i="15"/>
  <c r="DD75" i="15"/>
  <c r="DE75" i="15"/>
  <c r="DF75" i="15"/>
  <c r="DG75" i="15"/>
  <c r="DH75" i="15"/>
  <c r="DI75" i="15"/>
  <c r="DJ75" i="15"/>
  <c r="DV75" i="15"/>
  <c r="DW75" i="15"/>
  <c r="DX75" i="15"/>
  <c r="DY75" i="15"/>
  <c r="DZ75" i="15"/>
  <c r="EA75" i="15"/>
  <c r="EB75" i="15"/>
  <c r="EC75" i="15"/>
  <c r="ED75" i="15"/>
  <c r="EE75" i="15"/>
  <c r="EF75" i="15"/>
  <c r="EG75" i="15"/>
  <c r="EH75" i="15"/>
  <c r="EI75" i="15"/>
  <c r="EJ75" i="15"/>
  <c r="EK75" i="15"/>
  <c r="EW75" i="15"/>
  <c r="EX75" i="15"/>
  <c r="EY75" i="15"/>
  <c r="EZ75" i="15"/>
  <c r="FA75" i="15"/>
  <c r="FB75" i="15"/>
  <c r="FN75" i="15"/>
  <c r="FO75" i="15"/>
  <c r="FP75" i="15"/>
  <c r="FQ75" i="15"/>
  <c r="FR75" i="15"/>
  <c r="FS75" i="15"/>
  <c r="FT75" i="15"/>
  <c r="FU75" i="15"/>
  <c r="FV75" i="15"/>
  <c r="FW75" i="15"/>
  <c r="FX75" i="15"/>
  <c r="GJ75" i="15"/>
  <c r="GK75" i="15"/>
  <c r="GL75" i="15"/>
  <c r="GM75" i="15"/>
  <c r="GN75" i="15"/>
  <c r="GO75" i="15"/>
  <c r="GP75" i="15"/>
  <c r="GQ75" i="15"/>
  <c r="HC75" i="15"/>
  <c r="HD75" i="15"/>
  <c r="HE75" i="15"/>
  <c r="HF75" i="15"/>
  <c r="HG75" i="15"/>
  <c r="HH75" i="15"/>
  <c r="HT75" i="15"/>
  <c r="HU75" i="15"/>
  <c r="HV75" i="15"/>
  <c r="HW75" i="15"/>
  <c r="HX75" i="15"/>
  <c r="HY75" i="15"/>
  <c r="HZ75" i="15"/>
  <c r="IA75" i="15"/>
  <c r="IB75" i="15"/>
  <c r="IC75" i="15"/>
  <c r="ID75" i="15"/>
  <c r="IE75" i="15"/>
  <c r="IQ75" i="15"/>
  <c r="IR75" i="15"/>
  <c r="IS75" i="15"/>
  <c r="IT75" i="15"/>
  <c r="IU75" i="15"/>
  <c r="IV75" i="15"/>
  <c r="IW75" i="15"/>
  <c r="IX75" i="15"/>
  <c r="IY75" i="15"/>
  <c r="IZ75" i="15"/>
  <c r="JA75" i="15"/>
  <c r="JB75" i="15"/>
  <c r="JC75" i="15"/>
  <c r="JD75" i="15"/>
  <c r="JE75" i="15"/>
  <c r="JF75" i="15"/>
  <c r="JG75" i="15"/>
  <c r="JH75" i="15"/>
  <c r="JT75" i="15"/>
  <c r="JU75" i="15"/>
  <c r="JV75" i="15"/>
  <c r="JW75" i="15"/>
  <c r="JX75" i="15"/>
  <c r="JY75" i="15"/>
  <c r="JZ75" i="15"/>
  <c r="KA75" i="15"/>
  <c r="KB75" i="15"/>
  <c r="KC75" i="15"/>
  <c r="KL75" i="15"/>
  <c r="KM75" i="15"/>
  <c r="KN75" i="15"/>
  <c r="KO75" i="15"/>
  <c r="KP75" i="15"/>
  <c r="KQ75" i="15"/>
  <c r="KR75" i="15"/>
  <c r="LA75" i="15"/>
  <c r="LB75" i="15"/>
  <c r="LC75" i="15"/>
  <c r="LD75" i="15"/>
  <c r="LE75" i="15"/>
  <c r="LF75" i="15"/>
  <c r="LG75" i="15"/>
  <c r="LH75" i="15"/>
  <c r="LI75" i="15"/>
  <c r="LJ75" i="15"/>
  <c r="LK75" i="15"/>
  <c r="LW75" i="15"/>
  <c r="LX75" i="15"/>
  <c r="LY75" i="15"/>
  <c r="LZ75" i="15"/>
  <c r="MA75" i="15"/>
  <c r="MB75" i="15"/>
  <c r="MC75" i="15"/>
  <c r="MD75" i="15"/>
  <c r="ME75" i="15"/>
  <c r="MF75" i="15"/>
  <c r="MG75" i="15"/>
  <c r="MH75" i="15"/>
  <c r="MI75" i="15"/>
  <c r="MJ75" i="15"/>
  <c r="MK75" i="15"/>
  <c r="ML75" i="15"/>
  <c r="MM75" i="15"/>
  <c r="MN75" i="15"/>
  <c r="MO75" i="15"/>
  <c r="NA75" i="15"/>
  <c r="NB75" i="15"/>
  <c r="NC75" i="15"/>
  <c r="ND75" i="15"/>
  <c r="NE75" i="15"/>
  <c r="NF75" i="15"/>
  <c r="NG75" i="15"/>
  <c r="NH75" i="15"/>
  <c r="NI75" i="15"/>
  <c r="NJ75" i="15"/>
  <c r="NK75" i="15"/>
  <c r="NL75" i="15"/>
  <c r="NM75" i="15"/>
  <c r="NN75" i="15"/>
  <c r="NO75" i="15"/>
  <c r="NP75" i="15"/>
  <c r="OH75" i="15"/>
  <c r="OI75" i="15"/>
  <c r="OJ75" i="15"/>
  <c r="OK75" i="15"/>
  <c r="OL75" i="15"/>
  <c r="OM75" i="15"/>
  <c r="ON75" i="15"/>
  <c r="OO75" i="15"/>
  <c r="PA75" i="15"/>
  <c r="PB75" i="15"/>
  <c r="PC75" i="15"/>
  <c r="PD75" i="15"/>
  <c r="PE75" i="15"/>
  <c r="PF75" i="15"/>
  <c r="PG75" i="15"/>
  <c r="PH75" i="15"/>
  <c r="PI75" i="15"/>
  <c r="PJ75" i="15"/>
  <c r="PK75" i="15"/>
  <c r="PW75" i="15"/>
  <c r="PX75" i="15"/>
  <c r="PY75" i="15"/>
  <c r="PZ75" i="15"/>
  <c r="J76" i="15"/>
  <c r="K76" i="15"/>
  <c r="T76" i="15"/>
  <c r="U76" i="15"/>
  <c r="V76" i="15"/>
  <c r="W76" i="15"/>
  <c r="X76" i="15"/>
  <c r="Y76" i="15"/>
  <c r="Z76" i="15"/>
  <c r="AA76" i="15"/>
  <c r="AB76" i="15"/>
  <c r="AC76" i="15"/>
  <c r="AD76" i="15"/>
  <c r="AM76" i="15"/>
  <c r="AN76" i="15"/>
  <c r="AO76" i="15"/>
  <c r="AP76" i="15"/>
  <c r="AQ76" i="15"/>
  <c r="AR76" i="15"/>
  <c r="AS76" i="15"/>
  <c r="AT76" i="15"/>
  <c r="AU76" i="15"/>
  <c r="AV76" i="15"/>
  <c r="AW76" i="15"/>
  <c r="AX76" i="15"/>
  <c r="AY76" i="15"/>
  <c r="AZ76" i="15"/>
  <c r="BA76" i="15"/>
  <c r="BB76" i="15"/>
  <c r="BN76" i="15"/>
  <c r="BO76" i="15"/>
  <c r="BP76" i="15"/>
  <c r="BQ76" i="15"/>
  <c r="BR76" i="15"/>
  <c r="CD76" i="15"/>
  <c r="CE76" i="15"/>
  <c r="CF76" i="15"/>
  <c r="CG76" i="15"/>
  <c r="CH76" i="15"/>
  <c r="CI76" i="15"/>
  <c r="CJ76" i="15"/>
  <c r="CK76" i="15"/>
  <c r="CL76" i="15"/>
  <c r="CM76" i="15"/>
  <c r="CN76" i="15"/>
  <c r="CO76" i="15"/>
  <c r="DA76" i="15"/>
  <c r="DB76" i="15"/>
  <c r="DC76" i="15"/>
  <c r="DD76" i="15"/>
  <c r="DE76" i="15"/>
  <c r="DF76" i="15"/>
  <c r="DG76" i="15"/>
  <c r="DH76" i="15"/>
  <c r="DI76" i="15"/>
  <c r="DJ76" i="15"/>
  <c r="DV76" i="15"/>
  <c r="DW76" i="15"/>
  <c r="DX76" i="15"/>
  <c r="DY76" i="15"/>
  <c r="DZ76" i="15"/>
  <c r="EA76" i="15"/>
  <c r="EB76" i="15"/>
  <c r="EC76" i="15"/>
  <c r="ED76" i="15"/>
  <c r="EE76" i="15"/>
  <c r="EF76" i="15"/>
  <c r="EG76" i="15"/>
  <c r="EH76" i="15"/>
  <c r="EI76" i="15"/>
  <c r="EJ76" i="15"/>
  <c r="EK76" i="15"/>
  <c r="EW76" i="15"/>
  <c r="EX76" i="15"/>
  <c r="EY76" i="15"/>
  <c r="EZ76" i="15"/>
  <c r="FA76" i="15"/>
  <c r="FB76" i="15"/>
  <c r="FN76" i="15"/>
  <c r="FO76" i="15"/>
  <c r="FP76" i="15"/>
  <c r="FQ76" i="15"/>
  <c r="FR76" i="15"/>
  <c r="FS76" i="15"/>
  <c r="FT76" i="15"/>
  <c r="FU76" i="15"/>
  <c r="FV76" i="15"/>
  <c r="FW76" i="15"/>
  <c r="FX76" i="15"/>
  <c r="GJ76" i="15"/>
  <c r="GK76" i="15"/>
  <c r="GL76" i="15"/>
  <c r="GM76" i="15"/>
  <c r="GN76" i="15"/>
  <c r="GO76" i="15"/>
  <c r="GP76" i="15"/>
  <c r="GQ76" i="15"/>
  <c r="HC76" i="15"/>
  <c r="HD76" i="15"/>
  <c r="HE76" i="15"/>
  <c r="HF76" i="15"/>
  <c r="HG76" i="15"/>
  <c r="HH76" i="15"/>
  <c r="HT76" i="15"/>
  <c r="HU76" i="15"/>
  <c r="HV76" i="15"/>
  <c r="HW76" i="15"/>
  <c r="HX76" i="15"/>
  <c r="HY76" i="15"/>
  <c r="HZ76" i="15"/>
  <c r="IA76" i="15"/>
  <c r="IB76" i="15"/>
  <c r="IC76" i="15"/>
  <c r="ID76" i="15"/>
  <c r="IE76" i="15"/>
  <c r="IQ76" i="15"/>
  <c r="IR76" i="15"/>
  <c r="IS76" i="15"/>
  <c r="IT76" i="15"/>
  <c r="IU76" i="15"/>
  <c r="IV76" i="15"/>
  <c r="IW76" i="15"/>
  <c r="IX76" i="15"/>
  <c r="IY76" i="15"/>
  <c r="IZ76" i="15"/>
  <c r="JA76" i="15"/>
  <c r="JB76" i="15"/>
  <c r="JC76" i="15"/>
  <c r="JD76" i="15"/>
  <c r="JE76" i="15"/>
  <c r="JF76" i="15"/>
  <c r="JG76" i="15"/>
  <c r="JH76" i="15"/>
  <c r="JT76" i="15"/>
  <c r="JU76" i="15"/>
  <c r="JV76" i="15"/>
  <c r="JW76" i="15"/>
  <c r="JX76" i="15"/>
  <c r="JY76" i="15"/>
  <c r="JZ76" i="15"/>
  <c r="KA76" i="15"/>
  <c r="KB76" i="15"/>
  <c r="KC76" i="15"/>
  <c r="KL76" i="15"/>
  <c r="KM76" i="15"/>
  <c r="KN76" i="15"/>
  <c r="KO76" i="15"/>
  <c r="KP76" i="15"/>
  <c r="KQ76" i="15"/>
  <c r="KR76" i="15"/>
  <c r="LA76" i="15"/>
  <c r="LB76" i="15"/>
  <c r="LC76" i="15"/>
  <c r="LD76" i="15"/>
  <c r="LE76" i="15"/>
  <c r="LF76" i="15"/>
  <c r="LG76" i="15"/>
  <c r="LH76" i="15"/>
  <c r="LI76" i="15"/>
  <c r="LJ76" i="15"/>
  <c r="LK76" i="15"/>
  <c r="LW76" i="15"/>
  <c r="LX76" i="15"/>
  <c r="LY76" i="15"/>
  <c r="LZ76" i="15"/>
  <c r="MA76" i="15"/>
  <c r="MB76" i="15"/>
  <c r="MC76" i="15"/>
  <c r="MD76" i="15"/>
  <c r="ME76" i="15"/>
  <c r="MF76" i="15"/>
  <c r="MG76" i="15"/>
  <c r="MH76" i="15"/>
  <c r="MI76" i="15"/>
  <c r="MJ76" i="15"/>
  <c r="MK76" i="15"/>
  <c r="ML76" i="15"/>
  <c r="MM76" i="15"/>
  <c r="MN76" i="15"/>
  <c r="MO76" i="15"/>
  <c r="NA76" i="15"/>
  <c r="NB76" i="15"/>
  <c r="NC76" i="15"/>
  <c r="ND76" i="15"/>
  <c r="NE76" i="15"/>
  <c r="NF76" i="15"/>
  <c r="NG76" i="15"/>
  <c r="NH76" i="15"/>
  <c r="NI76" i="15"/>
  <c r="NJ76" i="15"/>
  <c r="NK76" i="15"/>
  <c r="NL76" i="15"/>
  <c r="NM76" i="15"/>
  <c r="NN76" i="15"/>
  <c r="NO76" i="15"/>
  <c r="NP76" i="15"/>
  <c r="OH76" i="15"/>
  <c r="OI76" i="15"/>
  <c r="OJ76" i="15"/>
  <c r="OK76" i="15"/>
  <c r="OL76" i="15"/>
  <c r="OM76" i="15"/>
  <c r="ON76" i="15"/>
  <c r="OO76" i="15"/>
  <c r="PA76" i="15"/>
  <c r="PB76" i="15"/>
  <c r="PC76" i="15"/>
  <c r="PD76" i="15"/>
  <c r="PE76" i="15"/>
  <c r="PF76" i="15"/>
  <c r="PG76" i="15"/>
  <c r="PH76" i="15"/>
  <c r="PI76" i="15"/>
  <c r="PJ76" i="15"/>
  <c r="PK76" i="15"/>
  <c r="PW76" i="15"/>
  <c r="PX76" i="15"/>
  <c r="PY76" i="15"/>
  <c r="PZ76" i="15"/>
  <c r="J77" i="15"/>
  <c r="K77" i="15"/>
  <c r="T77" i="15"/>
  <c r="U77" i="15"/>
  <c r="V77" i="15"/>
  <c r="W77" i="15"/>
  <c r="X77" i="15"/>
  <c r="Y77" i="15"/>
  <c r="Z77" i="15"/>
  <c r="AA77" i="15"/>
  <c r="AB77" i="15"/>
  <c r="AC77" i="15"/>
  <c r="AD77" i="15"/>
  <c r="AM77" i="15"/>
  <c r="AN77" i="15"/>
  <c r="AO77" i="15"/>
  <c r="AP77" i="15"/>
  <c r="AQ77" i="15"/>
  <c r="AR77" i="15"/>
  <c r="AS77" i="15"/>
  <c r="AT77" i="15"/>
  <c r="AU77" i="15"/>
  <c r="AV77" i="15"/>
  <c r="AW77" i="15"/>
  <c r="AX77" i="15"/>
  <c r="AY77" i="15"/>
  <c r="AZ77" i="15"/>
  <c r="BA77" i="15"/>
  <c r="BB77" i="15"/>
  <c r="BN77" i="15"/>
  <c r="BO77" i="15"/>
  <c r="BP77" i="15"/>
  <c r="BQ77" i="15"/>
  <c r="BR77" i="15"/>
  <c r="CD77" i="15"/>
  <c r="CE77" i="15"/>
  <c r="CF77" i="15"/>
  <c r="CG77" i="15"/>
  <c r="CH77" i="15"/>
  <c r="CI77" i="15"/>
  <c r="CJ77" i="15"/>
  <c r="CK77" i="15"/>
  <c r="CL77" i="15"/>
  <c r="CM77" i="15"/>
  <c r="CN77" i="15"/>
  <c r="CO77" i="15"/>
  <c r="DA77" i="15"/>
  <c r="DB77" i="15"/>
  <c r="DC77" i="15"/>
  <c r="DD77" i="15"/>
  <c r="DE77" i="15"/>
  <c r="DF77" i="15"/>
  <c r="DG77" i="15"/>
  <c r="DH77" i="15"/>
  <c r="DI77" i="15"/>
  <c r="DJ77" i="15"/>
  <c r="DV77" i="15"/>
  <c r="DW77" i="15"/>
  <c r="DX77" i="15"/>
  <c r="DY77" i="15"/>
  <c r="DZ77" i="15"/>
  <c r="EA77" i="15"/>
  <c r="EB77" i="15"/>
  <c r="EC77" i="15"/>
  <c r="ED77" i="15"/>
  <c r="EE77" i="15"/>
  <c r="EF77" i="15"/>
  <c r="EG77" i="15"/>
  <c r="EH77" i="15"/>
  <c r="EI77" i="15"/>
  <c r="EJ77" i="15"/>
  <c r="EK77" i="15"/>
  <c r="EW77" i="15"/>
  <c r="EX77" i="15"/>
  <c r="EY77" i="15"/>
  <c r="EZ77" i="15"/>
  <c r="FA77" i="15"/>
  <c r="FB77" i="15"/>
  <c r="FN77" i="15"/>
  <c r="FO77" i="15"/>
  <c r="FP77" i="15"/>
  <c r="FQ77" i="15"/>
  <c r="FR77" i="15"/>
  <c r="FS77" i="15"/>
  <c r="FT77" i="15"/>
  <c r="FU77" i="15"/>
  <c r="FV77" i="15"/>
  <c r="FW77" i="15"/>
  <c r="FX77" i="15"/>
  <c r="GJ77" i="15"/>
  <c r="GK77" i="15"/>
  <c r="GL77" i="15"/>
  <c r="GM77" i="15"/>
  <c r="GN77" i="15"/>
  <c r="GO77" i="15"/>
  <c r="GP77" i="15"/>
  <c r="GQ77" i="15"/>
  <c r="HC77" i="15"/>
  <c r="HD77" i="15"/>
  <c r="HE77" i="15"/>
  <c r="HF77" i="15"/>
  <c r="HG77" i="15"/>
  <c r="HH77" i="15"/>
  <c r="HT77" i="15"/>
  <c r="HU77" i="15"/>
  <c r="HV77" i="15"/>
  <c r="HW77" i="15"/>
  <c r="HX77" i="15"/>
  <c r="HY77" i="15"/>
  <c r="HZ77" i="15"/>
  <c r="IA77" i="15"/>
  <c r="IB77" i="15"/>
  <c r="IC77" i="15"/>
  <c r="ID77" i="15"/>
  <c r="IE77" i="15"/>
  <c r="IQ77" i="15"/>
  <c r="IR77" i="15"/>
  <c r="IS77" i="15"/>
  <c r="IT77" i="15"/>
  <c r="IU77" i="15"/>
  <c r="IV77" i="15"/>
  <c r="IW77" i="15"/>
  <c r="IX77" i="15"/>
  <c r="IY77" i="15"/>
  <c r="IZ77" i="15"/>
  <c r="JA77" i="15"/>
  <c r="JB77" i="15"/>
  <c r="JC77" i="15"/>
  <c r="JD77" i="15"/>
  <c r="JE77" i="15"/>
  <c r="JF77" i="15"/>
  <c r="JG77" i="15"/>
  <c r="JH77" i="15"/>
  <c r="JT77" i="15"/>
  <c r="JU77" i="15"/>
  <c r="JV77" i="15"/>
  <c r="JW77" i="15"/>
  <c r="JX77" i="15"/>
  <c r="JY77" i="15"/>
  <c r="JZ77" i="15"/>
  <c r="KA77" i="15"/>
  <c r="KB77" i="15"/>
  <c r="KC77" i="15"/>
  <c r="KL77" i="15"/>
  <c r="KM77" i="15"/>
  <c r="KN77" i="15"/>
  <c r="KO77" i="15"/>
  <c r="KP77" i="15"/>
  <c r="KQ77" i="15"/>
  <c r="KR77" i="15"/>
  <c r="LA77" i="15"/>
  <c r="LB77" i="15"/>
  <c r="LC77" i="15"/>
  <c r="LD77" i="15"/>
  <c r="LE77" i="15"/>
  <c r="LF77" i="15"/>
  <c r="LG77" i="15"/>
  <c r="LH77" i="15"/>
  <c r="LI77" i="15"/>
  <c r="LJ77" i="15"/>
  <c r="LK77" i="15"/>
  <c r="LW77" i="15"/>
  <c r="LX77" i="15"/>
  <c r="LY77" i="15"/>
  <c r="LZ77" i="15"/>
  <c r="MA77" i="15"/>
  <c r="MB77" i="15"/>
  <c r="MC77" i="15"/>
  <c r="MD77" i="15"/>
  <c r="ME77" i="15"/>
  <c r="MF77" i="15"/>
  <c r="MG77" i="15"/>
  <c r="MH77" i="15"/>
  <c r="MI77" i="15"/>
  <c r="MJ77" i="15"/>
  <c r="MK77" i="15"/>
  <c r="ML77" i="15"/>
  <c r="MM77" i="15"/>
  <c r="MN77" i="15"/>
  <c r="MO77" i="15"/>
  <c r="NA77" i="15"/>
  <c r="NB77" i="15"/>
  <c r="NC77" i="15"/>
  <c r="ND77" i="15"/>
  <c r="NE77" i="15"/>
  <c r="NF77" i="15"/>
  <c r="NG77" i="15"/>
  <c r="NH77" i="15"/>
  <c r="NI77" i="15"/>
  <c r="NJ77" i="15"/>
  <c r="NK77" i="15"/>
  <c r="NL77" i="15"/>
  <c r="NM77" i="15"/>
  <c r="NN77" i="15"/>
  <c r="NO77" i="15"/>
  <c r="NP77" i="15"/>
  <c r="OH77" i="15"/>
  <c r="OI77" i="15"/>
  <c r="OJ77" i="15"/>
  <c r="OK77" i="15"/>
  <c r="OL77" i="15"/>
  <c r="OM77" i="15"/>
  <c r="ON77" i="15"/>
  <c r="OO77" i="15"/>
  <c r="PA77" i="15"/>
  <c r="PB77" i="15"/>
  <c r="PC77" i="15"/>
  <c r="PD77" i="15"/>
  <c r="PE77" i="15"/>
  <c r="PF77" i="15"/>
  <c r="PG77" i="15"/>
  <c r="PH77" i="15"/>
  <c r="PI77" i="15"/>
  <c r="PJ77" i="15"/>
  <c r="PK77" i="15"/>
  <c r="PW77" i="15"/>
  <c r="PX77" i="15"/>
  <c r="PY77" i="15"/>
  <c r="PZ77" i="15"/>
  <c r="J78" i="15"/>
  <c r="J25" i="15" s="1"/>
  <c r="K78" i="15"/>
  <c r="K25" i="15" s="1"/>
  <c r="T78" i="15"/>
  <c r="T25" i="15" s="1"/>
  <c r="U78" i="15"/>
  <c r="U25" i="15" s="1"/>
  <c r="V78" i="15"/>
  <c r="V25" i="15" s="1"/>
  <c r="W78" i="15"/>
  <c r="W25" i="15" s="1"/>
  <c r="X78" i="15"/>
  <c r="X25" i="15" s="1"/>
  <c r="Y78" i="15"/>
  <c r="Y25" i="15" s="1"/>
  <c r="Z78" i="15"/>
  <c r="Z25" i="15" s="1"/>
  <c r="AA78" i="15"/>
  <c r="AA25" i="15" s="1"/>
  <c r="AB78" i="15"/>
  <c r="AB25" i="15" s="1"/>
  <c r="AC78" i="15"/>
  <c r="AC25" i="15" s="1"/>
  <c r="AD78" i="15"/>
  <c r="AD25" i="15" s="1"/>
  <c r="AM78" i="15"/>
  <c r="AM25" i="15" s="1"/>
  <c r="AN78" i="15"/>
  <c r="AN25" i="15" s="1"/>
  <c r="AO78" i="15"/>
  <c r="AO25" i="15" s="1"/>
  <c r="AP78" i="15"/>
  <c r="AP25" i="15" s="1"/>
  <c r="AQ78" i="15"/>
  <c r="AQ25" i="15" s="1"/>
  <c r="AR78" i="15"/>
  <c r="AR25" i="15" s="1"/>
  <c r="AS78" i="15"/>
  <c r="AS25" i="15" s="1"/>
  <c r="AT78" i="15"/>
  <c r="AT25" i="15" s="1"/>
  <c r="AU78" i="15"/>
  <c r="AU25" i="15" s="1"/>
  <c r="AV78" i="15"/>
  <c r="AV25" i="15" s="1"/>
  <c r="AW78" i="15"/>
  <c r="AW25" i="15" s="1"/>
  <c r="AX78" i="15"/>
  <c r="AX25" i="15" s="1"/>
  <c r="AY78" i="15"/>
  <c r="AY25" i="15" s="1"/>
  <c r="AZ78" i="15"/>
  <c r="AZ25" i="15" s="1"/>
  <c r="BA78" i="15"/>
  <c r="BA25" i="15" s="1"/>
  <c r="BB78" i="15"/>
  <c r="BB25" i="15" s="1"/>
  <c r="BN78" i="15"/>
  <c r="BN25" i="15" s="1"/>
  <c r="BO78" i="15"/>
  <c r="BO25" i="15" s="1"/>
  <c r="BP78" i="15"/>
  <c r="BP25" i="15" s="1"/>
  <c r="BQ78" i="15"/>
  <c r="BQ25" i="15" s="1"/>
  <c r="BR78" i="15"/>
  <c r="BR25" i="15" s="1"/>
  <c r="CD78" i="15"/>
  <c r="CD25" i="15" s="1"/>
  <c r="CE78" i="15"/>
  <c r="CE25" i="15" s="1"/>
  <c r="CF78" i="15"/>
  <c r="CF25" i="15" s="1"/>
  <c r="CG78" i="15"/>
  <c r="CG25" i="15" s="1"/>
  <c r="CH78" i="15"/>
  <c r="CH25" i="15" s="1"/>
  <c r="CI78" i="15"/>
  <c r="CI25" i="15" s="1"/>
  <c r="CJ78" i="15"/>
  <c r="CJ25" i="15" s="1"/>
  <c r="CK78" i="15"/>
  <c r="CK25" i="15" s="1"/>
  <c r="CL78" i="15"/>
  <c r="CL25" i="15" s="1"/>
  <c r="CM78" i="15"/>
  <c r="CM25" i="15" s="1"/>
  <c r="CN78" i="15"/>
  <c r="CN25" i="15" s="1"/>
  <c r="CO78" i="15"/>
  <c r="CO25" i="15" s="1"/>
  <c r="DA78" i="15"/>
  <c r="DA25" i="15" s="1"/>
  <c r="DB78" i="15"/>
  <c r="DB25" i="15" s="1"/>
  <c r="DC78" i="15"/>
  <c r="DC25" i="15" s="1"/>
  <c r="DD78" i="15"/>
  <c r="DD25" i="15" s="1"/>
  <c r="DE78" i="15"/>
  <c r="DE25" i="15" s="1"/>
  <c r="DF78" i="15"/>
  <c r="DF25" i="15" s="1"/>
  <c r="DG78" i="15"/>
  <c r="DG25" i="15" s="1"/>
  <c r="DH78" i="15"/>
  <c r="DH25" i="15" s="1"/>
  <c r="DI78" i="15"/>
  <c r="DI25" i="15" s="1"/>
  <c r="DJ78" i="15"/>
  <c r="DJ25" i="15" s="1"/>
  <c r="DV78" i="15"/>
  <c r="DV25" i="15" s="1"/>
  <c r="DW78" i="15"/>
  <c r="DW25" i="15" s="1"/>
  <c r="DX78" i="15"/>
  <c r="DX25" i="15" s="1"/>
  <c r="DY78" i="15"/>
  <c r="DY25" i="15" s="1"/>
  <c r="DZ78" i="15"/>
  <c r="DZ25" i="15" s="1"/>
  <c r="EA78" i="15"/>
  <c r="EA25" i="15" s="1"/>
  <c r="EB78" i="15"/>
  <c r="EB25" i="15" s="1"/>
  <c r="EC78" i="15"/>
  <c r="EC25" i="15" s="1"/>
  <c r="ED78" i="15"/>
  <c r="ED25" i="15" s="1"/>
  <c r="EE78" i="15"/>
  <c r="EE25" i="15" s="1"/>
  <c r="EF78" i="15"/>
  <c r="EF25" i="15" s="1"/>
  <c r="EG78" i="15"/>
  <c r="EG25" i="15" s="1"/>
  <c r="EH78" i="15"/>
  <c r="EH25" i="15" s="1"/>
  <c r="EI78" i="15"/>
  <c r="EI25" i="15" s="1"/>
  <c r="EJ78" i="15"/>
  <c r="EJ25" i="15" s="1"/>
  <c r="EK78" i="15"/>
  <c r="EK25" i="15" s="1"/>
  <c r="EW78" i="15"/>
  <c r="EW25" i="15" s="1"/>
  <c r="EX78" i="15"/>
  <c r="EX25" i="15" s="1"/>
  <c r="EY78" i="15"/>
  <c r="EY25" i="15" s="1"/>
  <c r="EZ78" i="15"/>
  <c r="EZ25" i="15" s="1"/>
  <c r="FA78" i="15"/>
  <c r="FA25" i="15" s="1"/>
  <c r="FB78" i="15"/>
  <c r="FB25" i="15" s="1"/>
  <c r="FN78" i="15"/>
  <c r="FN25" i="15" s="1"/>
  <c r="FO78" i="15"/>
  <c r="FO25" i="15" s="1"/>
  <c r="FP78" i="15"/>
  <c r="FP25" i="15" s="1"/>
  <c r="FQ78" i="15"/>
  <c r="FQ25" i="15" s="1"/>
  <c r="FR78" i="15"/>
  <c r="FR25" i="15" s="1"/>
  <c r="FS78" i="15"/>
  <c r="FS25" i="15" s="1"/>
  <c r="FT78" i="15"/>
  <c r="FT25" i="15" s="1"/>
  <c r="FU78" i="15"/>
  <c r="FU25" i="15" s="1"/>
  <c r="FV78" i="15"/>
  <c r="FV25" i="15" s="1"/>
  <c r="FW78" i="15"/>
  <c r="FW25" i="15" s="1"/>
  <c r="FX78" i="15"/>
  <c r="FX25" i="15" s="1"/>
  <c r="GJ78" i="15"/>
  <c r="GJ25" i="15" s="1"/>
  <c r="GK78" i="15"/>
  <c r="GK25" i="15" s="1"/>
  <c r="GL78" i="15"/>
  <c r="GL25" i="15" s="1"/>
  <c r="GM78" i="15"/>
  <c r="GM25" i="15" s="1"/>
  <c r="GN78" i="15"/>
  <c r="GN25" i="15" s="1"/>
  <c r="GO78" i="15"/>
  <c r="GO25" i="15" s="1"/>
  <c r="GP78" i="15"/>
  <c r="GP25" i="15" s="1"/>
  <c r="GQ78" i="15"/>
  <c r="GQ25" i="15" s="1"/>
  <c r="HC78" i="15"/>
  <c r="HC25" i="15" s="1"/>
  <c r="HD78" i="15"/>
  <c r="HD25" i="15" s="1"/>
  <c r="HE78" i="15"/>
  <c r="HE25" i="15" s="1"/>
  <c r="HF78" i="15"/>
  <c r="HF25" i="15" s="1"/>
  <c r="HG78" i="15"/>
  <c r="HG25" i="15" s="1"/>
  <c r="HH78" i="15"/>
  <c r="HH25" i="15" s="1"/>
  <c r="HT78" i="15"/>
  <c r="HT25" i="15" s="1"/>
  <c r="HU78" i="15"/>
  <c r="HU25" i="15" s="1"/>
  <c r="HV78" i="15"/>
  <c r="HV25" i="15" s="1"/>
  <c r="HW78" i="15"/>
  <c r="HW25" i="15" s="1"/>
  <c r="HX78" i="15"/>
  <c r="HX25" i="15" s="1"/>
  <c r="HY78" i="15"/>
  <c r="HY25" i="15" s="1"/>
  <c r="HZ78" i="15"/>
  <c r="HZ25" i="15" s="1"/>
  <c r="IA78" i="15"/>
  <c r="IA25" i="15" s="1"/>
  <c r="IB78" i="15"/>
  <c r="IB25" i="15" s="1"/>
  <c r="IC78" i="15"/>
  <c r="IC25" i="15" s="1"/>
  <c r="ID78" i="15"/>
  <c r="ID25" i="15" s="1"/>
  <c r="IE78" i="15"/>
  <c r="IE25" i="15" s="1"/>
  <c r="IQ78" i="15"/>
  <c r="IQ25" i="15" s="1"/>
  <c r="IR78" i="15"/>
  <c r="IR25" i="15" s="1"/>
  <c r="IS78" i="15"/>
  <c r="IS25" i="15" s="1"/>
  <c r="IT78" i="15"/>
  <c r="IT25" i="15" s="1"/>
  <c r="IU78" i="15"/>
  <c r="IU25" i="15" s="1"/>
  <c r="IV78" i="15"/>
  <c r="IV25" i="15" s="1"/>
  <c r="IW78" i="15"/>
  <c r="IW25" i="15" s="1"/>
  <c r="IX78" i="15"/>
  <c r="IX25" i="15" s="1"/>
  <c r="IY78" i="15"/>
  <c r="IY25" i="15" s="1"/>
  <c r="IZ78" i="15"/>
  <c r="IZ25" i="15" s="1"/>
  <c r="JA78" i="15"/>
  <c r="JA25" i="15" s="1"/>
  <c r="JB78" i="15"/>
  <c r="JB25" i="15" s="1"/>
  <c r="JC78" i="15"/>
  <c r="JC25" i="15" s="1"/>
  <c r="JD78" i="15"/>
  <c r="JD25" i="15" s="1"/>
  <c r="JE78" i="15"/>
  <c r="JE25" i="15" s="1"/>
  <c r="JF78" i="15"/>
  <c r="JF25" i="15" s="1"/>
  <c r="JG78" i="15"/>
  <c r="JG25" i="15" s="1"/>
  <c r="JH78" i="15"/>
  <c r="JH25" i="15" s="1"/>
  <c r="JT78" i="15"/>
  <c r="JT25" i="15" s="1"/>
  <c r="JU78" i="15"/>
  <c r="JU25" i="15" s="1"/>
  <c r="JV78" i="15"/>
  <c r="JV25" i="15" s="1"/>
  <c r="JW78" i="15"/>
  <c r="JW25" i="15" s="1"/>
  <c r="JX78" i="15"/>
  <c r="JX25" i="15" s="1"/>
  <c r="JY78" i="15"/>
  <c r="JY25" i="15" s="1"/>
  <c r="JZ78" i="15"/>
  <c r="JZ25" i="15" s="1"/>
  <c r="KA78" i="15"/>
  <c r="KA25" i="15" s="1"/>
  <c r="KB78" i="15"/>
  <c r="KB25" i="15" s="1"/>
  <c r="KC78" i="15"/>
  <c r="KC25" i="15" s="1"/>
  <c r="KL78" i="15"/>
  <c r="KL25" i="15" s="1"/>
  <c r="KM78" i="15"/>
  <c r="KM25" i="15" s="1"/>
  <c r="KN78" i="15"/>
  <c r="KN25" i="15" s="1"/>
  <c r="KO78" i="15"/>
  <c r="KO25" i="15" s="1"/>
  <c r="KP78" i="15"/>
  <c r="KP25" i="15" s="1"/>
  <c r="KQ78" i="15"/>
  <c r="KQ25" i="15" s="1"/>
  <c r="KR78" i="15"/>
  <c r="KR25" i="15" s="1"/>
  <c r="LA78" i="15"/>
  <c r="LA25" i="15" s="1"/>
  <c r="LB78" i="15"/>
  <c r="LB25" i="15" s="1"/>
  <c r="LC78" i="15"/>
  <c r="LC25" i="15" s="1"/>
  <c r="LD78" i="15"/>
  <c r="LD25" i="15" s="1"/>
  <c r="LE78" i="15"/>
  <c r="LE25" i="15" s="1"/>
  <c r="LF78" i="15"/>
  <c r="LF25" i="15" s="1"/>
  <c r="LG78" i="15"/>
  <c r="LG25" i="15" s="1"/>
  <c r="LH78" i="15"/>
  <c r="LH25" i="15" s="1"/>
  <c r="LI78" i="15"/>
  <c r="LI25" i="15" s="1"/>
  <c r="LJ78" i="15"/>
  <c r="LJ25" i="15" s="1"/>
  <c r="LK78" i="15"/>
  <c r="LK25" i="15" s="1"/>
  <c r="LW78" i="15"/>
  <c r="LW25" i="15" s="1"/>
  <c r="LX78" i="15"/>
  <c r="LX25" i="15" s="1"/>
  <c r="LY78" i="15"/>
  <c r="LY25" i="15" s="1"/>
  <c r="LZ78" i="15"/>
  <c r="LZ25" i="15" s="1"/>
  <c r="MA78" i="15"/>
  <c r="MA25" i="15" s="1"/>
  <c r="MB78" i="15"/>
  <c r="MB25" i="15" s="1"/>
  <c r="MC78" i="15"/>
  <c r="MC25" i="15" s="1"/>
  <c r="MD78" i="15"/>
  <c r="MD25" i="15" s="1"/>
  <c r="ME78" i="15"/>
  <c r="ME25" i="15" s="1"/>
  <c r="MF78" i="15"/>
  <c r="MF25" i="15" s="1"/>
  <c r="MG78" i="15"/>
  <c r="MG25" i="15" s="1"/>
  <c r="MH78" i="15"/>
  <c r="MH25" i="15" s="1"/>
  <c r="MI78" i="15"/>
  <c r="MI25" i="15" s="1"/>
  <c r="MJ78" i="15"/>
  <c r="MJ25" i="15" s="1"/>
  <c r="MK78" i="15"/>
  <c r="MK25" i="15" s="1"/>
  <c r="ML78" i="15"/>
  <c r="ML25" i="15" s="1"/>
  <c r="MM78" i="15"/>
  <c r="MM25" i="15" s="1"/>
  <c r="MN78" i="15"/>
  <c r="MN25" i="15" s="1"/>
  <c r="MO78" i="15"/>
  <c r="MO25" i="15" s="1"/>
  <c r="NA78" i="15"/>
  <c r="NA25" i="15" s="1"/>
  <c r="NB78" i="15"/>
  <c r="NB25" i="15" s="1"/>
  <c r="NC78" i="15"/>
  <c r="NC25" i="15" s="1"/>
  <c r="ND78" i="15"/>
  <c r="ND25" i="15" s="1"/>
  <c r="NE78" i="15"/>
  <c r="NE25" i="15" s="1"/>
  <c r="NF78" i="15"/>
  <c r="NF25" i="15" s="1"/>
  <c r="NG78" i="15"/>
  <c r="NG25" i="15" s="1"/>
  <c r="NH78" i="15"/>
  <c r="NH25" i="15" s="1"/>
  <c r="NI78" i="15"/>
  <c r="NI25" i="15" s="1"/>
  <c r="NJ78" i="15"/>
  <c r="NJ25" i="15" s="1"/>
  <c r="NK78" i="15"/>
  <c r="NK25" i="15" s="1"/>
  <c r="NL78" i="15"/>
  <c r="NL25" i="15" s="1"/>
  <c r="NM78" i="15"/>
  <c r="NM25" i="15" s="1"/>
  <c r="NN78" i="15"/>
  <c r="NN25" i="15" s="1"/>
  <c r="NO78" i="15"/>
  <c r="NO25" i="15" s="1"/>
  <c r="NP78" i="15"/>
  <c r="NP25" i="15" s="1"/>
  <c r="OH78" i="15"/>
  <c r="OH25" i="15" s="1"/>
  <c r="OI78" i="15"/>
  <c r="OI25" i="15" s="1"/>
  <c r="OJ78" i="15"/>
  <c r="OJ25" i="15" s="1"/>
  <c r="OK78" i="15"/>
  <c r="OK25" i="15" s="1"/>
  <c r="OL78" i="15"/>
  <c r="OL25" i="15" s="1"/>
  <c r="OM78" i="15"/>
  <c r="OM25" i="15" s="1"/>
  <c r="ON78" i="15"/>
  <c r="ON25" i="15" s="1"/>
  <c r="OO78" i="15"/>
  <c r="OO25" i="15" s="1"/>
  <c r="PA78" i="15"/>
  <c r="PA25" i="15" s="1"/>
  <c r="PB78" i="15"/>
  <c r="PB25" i="15" s="1"/>
  <c r="PC78" i="15"/>
  <c r="PC25" i="15" s="1"/>
  <c r="PD78" i="15"/>
  <c r="PD25" i="15" s="1"/>
  <c r="PE78" i="15"/>
  <c r="PE25" i="15" s="1"/>
  <c r="PF78" i="15"/>
  <c r="PF25" i="15" s="1"/>
  <c r="PG78" i="15"/>
  <c r="PG25" i="15" s="1"/>
  <c r="PH78" i="15"/>
  <c r="PH25" i="15" s="1"/>
  <c r="PI78" i="15"/>
  <c r="PI25" i="15" s="1"/>
  <c r="PJ78" i="15"/>
  <c r="PJ25" i="15" s="1"/>
  <c r="PK78" i="15"/>
  <c r="PK25" i="15" s="1"/>
  <c r="PW78" i="15"/>
  <c r="PW25" i="15" s="1"/>
  <c r="PX78" i="15"/>
  <c r="PX25" i="15" s="1"/>
  <c r="PY78" i="15"/>
  <c r="PY25" i="15" s="1"/>
  <c r="PZ78" i="15"/>
  <c r="PZ25" i="15" s="1"/>
  <c r="J79" i="15"/>
  <c r="J26" i="15" s="1"/>
  <c r="K79" i="15"/>
  <c r="K26" i="15" s="1"/>
  <c r="T79" i="15"/>
  <c r="T26" i="15" s="1"/>
  <c r="U79" i="15"/>
  <c r="U26" i="15" s="1"/>
  <c r="V79" i="15"/>
  <c r="V26" i="15" s="1"/>
  <c r="W79" i="15"/>
  <c r="W26" i="15" s="1"/>
  <c r="X79" i="15"/>
  <c r="X26" i="15" s="1"/>
  <c r="Y79" i="15"/>
  <c r="Y26" i="15" s="1"/>
  <c r="Z79" i="15"/>
  <c r="Z26" i="15" s="1"/>
  <c r="AA79" i="15"/>
  <c r="AA26" i="15" s="1"/>
  <c r="AB79" i="15"/>
  <c r="AB26" i="15" s="1"/>
  <c r="AC79" i="15"/>
  <c r="AC26" i="15" s="1"/>
  <c r="AD79" i="15"/>
  <c r="AD26" i="15" s="1"/>
  <c r="AM79" i="15"/>
  <c r="AM26" i="15" s="1"/>
  <c r="AN79" i="15"/>
  <c r="AN26" i="15" s="1"/>
  <c r="AO79" i="15"/>
  <c r="AO26" i="15" s="1"/>
  <c r="AP79" i="15"/>
  <c r="AP26" i="15" s="1"/>
  <c r="AQ79" i="15"/>
  <c r="AQ26" i="15" s="1"/>
  <c r="AR79" i="15"/>
  <c r="AR26" i="15" s="1"/>
  <c r="AS79" i="15"/>
  <c r="AS26" i="15" s="1"/>
  <c r="AT79" i="15"/>
  <c r="AT26" i="15" s="1"/>
  <c r="AU79" i="15"/>
  <c r="AU26" i="15" s="1"/>
  <c r="AV79" i="15"/>
  <c r="AV26" i="15" s="1"/>
  <c r="AW79" i="15"/>
  <c r="AW26" i="15" s="1"/>
  <c r="AX79" i="15"/>
  <c r="AX26" i="15" s="1"/>
  <c r="AY79" i="15"/>
  <c r="AY26" i="15" s="1"/>
  <c r="AZ79" i="15"/>
  <c r="AZ26" i="15" s="1"/>
  <c r="BA79" i="15"/>
  <c r="BA26" i="15" s="1"/>
  <c r="BB79" i="15"/>
  <c r="BB26" i="15" s="1"/>
  <c r="BN79" i="15"/>
  <c r="BN26" i="15" s="1"/>
  <c r="BO79" i="15"/>
  <c r="BO26" i="15" s="1"/>
  <c r="BP79" i="15"/>
  <c r="BP26" i="15" s="1"/>
  <c r="BQ79" i="15"/>
  <c r="BQ26" i="15" s="1"/>
  <c r="BR79" i="15"/>
  <c r="BR26" i="15" s="1"/>
  <c r="CD79" i="15"/>
  <c r="CD26" i="15" s="1"/>
  <c r="CE79" i="15"/>
  <c r="CE26" i="15" s="1"/>
  <c r="CF79" i="15"/>
  <c r="CF26" i="15" s="1"/>
  <c r="CG79" i="15"/>
  <c r="CG26" i="15" s="1"/>
  <c r="CH79" i="15"/>
  <c r="CH26" i="15" s="1"/>
  <c r="CI79" i="15"/>
  <c r="CI26" i="15" s="1"/>
  <c r="CJ79" i="15"/>
  <c r="CJ26" i="15" s="1"/>
  <c r="CK79" i="15"/>
  <c r="CK26" i="15" s="1"/>
  <c r="CL79" i="15"/>
  <c r="CL26" i="15" s="1"/>
  <c r="CM79" i="15"/>
  <c r="CM26" i="15" s="1"/>
  <c r="CN79" i="15"/>
  <c r="CN26" i="15" s="1"/>
  <c r="CO79" i="15"/>
  <c r="CO26" i="15" s="1"/>
  <c r="DA79" i="15"/>
  <c r="DA26" i="15" s="1"/>
  <c r="DB79" i="15"/>
  <c r="DB26" i="15" s="1"/>
  <c r="DC79" i="15"/>
  <c r="DC26" i="15" s="1"/>
  <c r="DD79" i="15"/>
  <c r="DD26" i="15" s="1"/>
  <c r="DE79" i="15"/>
  <c r="DE26" i="15" s="1"/>
  <c r="DF79" i="15"/>
  <c r="DF26" i="15" s="1"/>
  <c r="DG79" i="15"/>
  <c r="DG26" i="15" s="1"/>
  <c r="DH79" i="15"/>
  <c r="DH26" i="15" s="1"/>
  <c r="DI79" i="15"/>
  <c r="DI26" i="15" s="1"/>
  <c r="DJ79" i="15"/>
  <c r="DJ26" i="15" s="1"/>
  <c r="DV79" i="15"/>
  <c r="DV26" i="15" s="1"/>
  <c r="DW79" i="15"/>
  <c r="DW26" i="15" s="1"/>
  <c r="DX79" i="15"/>
  <c r="DX26" i="15" s="1"/>
  <c r="DY79" i="15"/>
  <c r="DY26" i="15" s="1"/>
  <c r="DZ79" i="15"/>
  <c r="DZ26" i="15" s="1"/>
  <c r="EA79" i="15"/>
  <c r="EA26" i="15" s="1"/>
  <c r="EB79" i="15"/>
  <c r="EB26" i="15" s="1"/>
  <c r="EC79" i="15"/>
  <c r="EC26" i="15" s="1"/>
  <c r="ED79" i="15"/>
  <c r="ED26" i="15" s="1"/>
  <c r="EE79" i="15"/>
  <c r="EE26" i="15" s="1"/>
  <c r="EF79" i="15"/>
  <c r="EF26" i="15" s="1"/>
  <c r="EG79" i="15"/>
  <c r="EG26" i="15" s="1"/>
  <c r="EH79" i="15"/>
  <c r="EH26" i="15" s="1"/>
  <c r="EI79" i="15"/>
  <c r="EI26" i="15" s="1"/>
  <c r="EJ79" i="15"/>
  <c r="EJ26" i="15" s="1"/>
  <c r="EK79" i="15"/>
  <c r="EK26" i="15" s="1"/>
  <c r="EW79" i="15"/>
  <c r="EW26" i="15" s="1"/>
  <c r="EX79" i="15"/>
  <c r="EX26" i="15" s="1"/>
  <c r="EY79" i="15"/>
  <c r="EY26" i="15" s="1"/>
  <c r="EZ79" i="15"/>
  <c r="EZ26" i="15" s="1"/>
  <c r="FA79" i="15"/>
  <c r="FA26" i="15" s="1"/>
  <c r="FB79" i="15"/>
  <c r="FB26" i="15" s="1"/>
  <c r="FN79" i="15"/>
  <c r="FN26" i="15" s="1"/>
  <c r="FO79" i="15"/>
  <c r="FO26" i="15" s="1"/>
  <c r="FP79" i="15"/>
  <c r="FP26" i="15" s="1"/>
  <c r="FQ79" i="15"/>
  <c r="FQ26" i="15" s="1"/>
  <c r="FR79" i="15"/>
  <c r="FR26" i="15" s="1"/>
  <c r="FS79" i="15"/>
  <c r="FS26" i="15" s="1"/>
  <c r="FT79" i="15"/>
  <c r="FT26" i="15" s="1"/>
  <c r="FU79" i="15"/>
  <c r="FU26" i="15" s="1"/>
  <c r="FV79" i="15"/>
  <c r="FV26" i="15" s="1"/>
  <c r="FW79" i="15"/>
  <c r="FW26" i="15" s="1"/>
  <c r="FX79" i="15"/>
  <c r="FX26" i="15" s="1"/>
  <c r="GJ79" i="15"/>
  <c r="GJ26" i="15" s="1"/>
  <c r="GK79" i="15"/>
  <c r="GK26" i="15" s="1"/>
  <c r="GL79" i="15"/>
  <c r="GL26" i="15" s="1"/>
  <c r="GM79" i="15"/>
  <c r="GM26" i="15" s="1"/>
  <c r="GN79" i="15"/>
  <c r="GN26" i="15" s="1"/>
  <c r="GO79" i="15"/>
  <c r="GO26" i="15" s="1"/>
  <c r="GP79" i="15"/>
  <c r="GP26" i="15" s="1"/>
  <c r="GQ79" i="15"/>
  <c r="GQ26" i="15" s="1"/>
  <c r="HC79" i="15"/>
  <c r="HC26" i="15" s="1"/>
  <c r="HD79" i="15"/>
  <c r="HD26" i="15" s="1"/>
  <c r="HE79" i="15"/>
  <c r="HE26" i="15" s="1"/>
  <c r="HF79" i="15"/>
  <c r="HF26" i="15" s="1"/>
  <c r="HG79" i="15"/>
  <c r="HG26" i="15" s="1"/>
  <c r="HH79" i="15"/>
  <c r="HH26" i="15" s="1"/>
  <c r="HT79" i="15"/>
  <c r="HT26" i="15" s="1"/>
  <c r="HU79" i="15"/>
  <c r="HU26" i="15" s="1"/>
  <c r="HV79" i="15"/>
  <c r="HV26" i="15" s="1"/>
  <c r="HW79" i="15"/>
  <c r="HW26" i="15" s="1"/>
  <c r="HX79" i="15"/>
  <c r="HX26" i="15" s="1"/>
  <c r="HY79" i="15"/>
  <c r="HY26" i="15" s="1"/>
  <c r="HZ79" i="15"/>
  <c r="HZ26" i="15" s="1"/>
  <c r="IA79" i="15"/>
  <c r="IA26" i="15" s="1"/>
  <c r="IB79" i="15"/>
  <c r="IB26" i="15" s="1"/>
  <c r="IC79" i="15"/>
  <c r="IC26" i="15" s="1"/>
  <c r="ID79" i="15"/>
  <c r="ID26" i="15" s="1"/>
  <c r="IE79" i="15"/>
  <c r="IE26" i="15" s="1"/>
  <c r="IQ79" i="15"/>
  <c r="IQ26" i="15" s="1"/>
  <c r="IR79" i="15"/>
  <c r="IR26" i="15" s="1"/>
  <c r="IS79" i="15"/>
  <c r="IS26" i="15" s="1"/>
  <c r="IT79" i="15"/>
  <c r="IT26" i="15" s="1"/>
  <c r="IU79" i="15"/>
  <c r="IU26" i="15" s="1"/>
  <c r="IV79" i="15"/>
  <c r="IV26" i="15" s="1"/>
  <c r="IW79" i="15"/>
  <c r="IW26" i="15" s="1"/>
  <c r="IX79" i="15"/>
  <c r="IX26" i="15" s="1"/>
  <c r="IY79" i="15"/>
  <c r="IY26" i="15" s="1"/>
  <c r="IZ79" i="15"/>
  <c r="IZ26" i="15" s="1"/>
  <c r="JA79" i="15"/>
  <c r="JA26" i="15" s="1"/>
  <c r="JB79" i="15"/>
  <c r="JB26" i="15" s="1"/>
  <c r="JC79" i="15"/>
  <c r="JC26" i="15" s="1"/>
  <c r="JD79" i="15"/>
  <c r="JD26" i="15" s="1"/>
  <c r="JE79" i="15"/>
  <c r="JE26" i="15" s="1"/>
  <c r="JF79" i="15"/>
  <c r="JF26" i="15" s="1"/>
  <c r="JG79" i="15"/>
  <c r="JG26" i="15" s="1"/>
  <c r="JH79" i="15"/>
  <c r="JH26" i="15" s="1"/>
  <c r="JT79" i="15"/>
  <c r="JT26" i="15" s="1"/>
  <c r="JU79" i="15"/>
  <c r="JU26" i="15" s="1"/>
  <c r="JV79" i="15"/>
  <c r="JV26" i="15" s="1"/>
  <c r="JW79" i="15"/>
  <c r="JW26" i="15" s="1"/>
  <c r="JX79" i="15"/>
  <c r="JX26" i="15" s="1"/>
  <c r="JY79" i="15"/>
  <c r="JY26" i="15" s="1"/>
  <c r="JZ79" i="15"/>
  <c r="JZ26" i="15" s="1"/>
  <c r="KA79" i="15"/>
  <c r="KA26" i="15" s="1"/>
  <c r="KB79" i="15"/>
  <c r="KB26" i="15" s="1"/>
  <c r="KC79" i="15"/>
  <c r="KC26" i="15" s="1"/>
  <c r="KL79" i="15"/>
  <c r="KL26" i="15" s="1"/>
  <c r="KM79" i="15"/>
  <c r="KM26" i="15" s="1"/>
  <c r="KN79" i="15"/>
  <c r="KN26" i="15" s="1"/>
  <c r="KO79" i="15"/>
  <c r="KO26" i="15" s="1"/>
  <c r="KP79" i="15"/>
  <c r="KP26" i="15" s="1"/>
  <c r="KQ79" i="15"/>
  <c r="KQ26" i="15" s="1"/>
  <c r="KR79" i="15"/>
  <c r="KR26" i="15" s="1"/>
  <c r="LA79" i="15"/>
  <c r="LA26" i="15" s="1"/>
  <c r="LB79" i="15"/>
  <c r="LB26" i="15" s="1"/>
  <c r="LC79" i="15"/>
  <c r="LC26" i="15" s="1"/>
  <c r="LD79" i="15"/>
  <c r="LD26" i="15" s="1"/>
  <c r="LE79" i="15"/>
  <c r="LE26" i="15" s="1"/>
  <c r="LF79" i="15"/>
  <c r="LF26" i="15" s="1"/>
  <c r="LG79" i="15"/>
  <c r="LG26" i="15" s="1"/>
  <c r="LH79" i="15"/>
  <c r="LH26" i="15" s="1"/>
  <c r="LI79" i="15"/>
  <c r="LI26" i="15" s="1"/>
  <c r="LJ79" i="15"/>
  <c r="LJ26" i="15" s="1"/>
  <c r="LK79" i="15"/>
  <c r="LK26" i="15" s="1"/>
  <c r="LW79" i="15"/>
  <c r="LW26" i="15" s="1"/>
  <c r="LX79" i="15"/>
  <c r="LX26" i="15" s="1"/>
  <c r="LY79" i="15"/>
  <c r="LY26" i="15" s="1"/>
  <c r="LZ79" i="15"/>
  <c r="LZ26" i="15" s="1"/>
  <c r="MA79" i="15"/>
  <c r="MA26" i="15" s="1"/>
  <c r="MB79" i="15"/>
  <c r="MB26" i="15" s="1"/>
  <c r="MC79" i="15"/>
  <c r="MC26" i="15" s="1"/>
  <c r="MD79" i="15"/>
  <c r="MD26" i="15" s="1"/>
  <c r="ME79" i="15"/>
  <c r="ME26" i="15" s="1"/>
  <c r="MF79" i="15"/>
  <c r="MF26" i="15" s="1"/>
  <c r="MG79" i="15"/>
  <c r="MG26" i="15" s="1"/>
  <c r="MH79" i="15"/>
  <c r="MH26" i="15" s="1"/>
  <c r="MI79" i="15"/>
  <c r="MI26" i="15" s="1"/>
  <c r="MJ79" i="15"/>
  <c r="MJ26" i="15" s="1"/>
  <c r="MK79" i="15"/>
  <c r="MK26" i="15" s="1"/>
  <c r="ML79" i="15"/>
  <c r="ML26" i="15" s="1"/>
  <c r="MM79" i="15"/>
  <c r="MM26" i="15" s="1"/>
  <c r="MN79" i="15"/>
  <c r="MN26" i="15" s="1"/>
  <c r="MO79" i="15"/>
  <c r="MO26" i="15" s="1"/>
  <c r="NA79" i="15"/>
  <c r="NA26" i="15" s="1"/>
  <c r="NB79" i="15"/>
  <c r="NB26" i="15" s="1"/>
  <c r="NC79" i="15"/>
  <c r="NC26" i="15" s="1"/>
  <c r="ND79" i="15"/>
  <c r="ND26" i="15" s="1"/>
  <c r="NE79" i="15"/>
  <c r="NE26" i="15" s="1"/>
  <c r="NF79" i="15"/>
  <c r="NF26" i="15" s="1"/>
  <c r="NG79" i="15"/>
  <c r="NG26" i="15" s="1"/>
  <c r="NH79" i="15"/>
  <c r="NH26" i="15" s="1"/>
  <c r="NI79" i="15"/>
  <c r="NI26" i="15" s="1"/>
  <c r="NJ79" i="15"/>
  <c r="NJ26" i="15" s="1"/>
  <c r="NK79" i="15"/>
  <c r="NK26" i="15" s="1"/>
  <c r="NL79" i="15"/>
  <c r="NL26" i="15" s="1"/>
  <c r="NM79" i="15"/>
  <c r="NM26" i="15" s="1"/>
  <c r="NN79" i="15"/>
  <c r="NN26" i="15" s="1"/>
  <c r="NO79" i="15"/>
  <c r="NO26" i="15" s="1"/>
  <c r="NP79" i="15"/>
  <c r="NP26" i="15" s="1"/>
  <c r="OH79" i="15"/>
  <c r="OH26" i="15" s="1"/>
  <c r="OI79" i="15"/>
  <c r="OI26" i="15" s="1"/>
  <c r="OJ79" i="15"/>
  <c r="OJ26" i="15" s="1"/>
  <c r="OK79" i="15"/>
  <c r="OK26" i="15" s="1"/>
  <c r="OL79" i="15"/>
  <c r="OL26" i="15" s="1"/>
  <c r="OM79" i="15"/>
  <c r="OM26" i="15" s="1"/>
  <c r="ON79" i="15"/>
  <c r="ON26" i="15" s="1"/>
  <c r="OO79" i="15"/>
  <c r="OO26" i="15" s="1"/>
  <c r="PA79" i="15"/>
  <c r="PA26" i="15" s="1"/>
  <c r="PB79" i="15"/>
  <c r="PB26" i="15" s="1"/>
  <c r="PC79" i="15"/>
  <c r="PC26" i="15" s="1"/>
  <c r="PD79" i="15"/>
  <c r="PD26" i="15" s="1"/>
  <c r="PE79" i="15"/>
  <c r="PE26" i="15" s="1"/>
  <c r="PF79" i="15"/>
  <c r="PF26" i="15" s="1"/>
  <c r="PG79" i="15"/>
  <c r="PG26" i="15" s="1"/>
  <c r="PH79" i="15"/>
  <c r="PH26" i="15" s="1"/>
  <c r="PI79" i="15"/>
  <c r="PI26" i="15" s="1"/>
  <c r="PJ79" i="15"/>
  <c r="PJ26" i="15" s="1"/>
  <c r="PK79" i="15"/>
  <c r="PK26" i="15" s="1"/>
  <c r="PW79" i="15"/>
  <c r="PW26" i="15" s="1"/>
  <c r="PX79" i="15"/>
  <c r="PX26" i="15" s="1"/>
  <c r="PY79" i="15"/>
  <c r="PY26" i="15" s="1"/>
  <c r="PZ79" i="15"/>
  <c r="PZ26" i="15" s="1"/>
  <c r="J80" i="15"/>
  <c r="K80" i="15"/>
  <c r="T80" i="15"/>
  <c r="U80" i="15"/>
  <c r="V80" i="15"/>
  <c r="W80" i="15"/>
  <c r="X80" i="15"/>
  <c r="Y80" i="15"/>
  <c r="Z80" i="15"/>
  <c r="AA80" i="15"/>
  <c r="AB80" i="15"/>
  <c r="AC80" i="15"/>
  <c r="AD80" i="15"/>
  <c r="AM80" i="15"/>
  <c r="AN80" i="15"/>
  <c r="AO80" i="15"/>
  <c r="AP80" i="15"/>
  <c r="AQ80" i="15"/>
  <c r="AR80" i="15"/>
  <c r="AS80" i="15"/>
  <c r="AT80" i="15"/>
  <c r="AU80" i="15"/>
  <c r="AV80" i="15"/>
  <c r="AW80" i="15"/>
  <c r="AX80" i="15"/>
  <c r="AY80" i="15"/>
  <c r="AZ80" i="15"/>
  <c r="BA80" i="15"/>
  <c r="BB80" i="15"/>
  <c r="BN80" i="15"/>
  <c r="BO80" i="15"/>
  <c r="BP80" i="15"/>
  <c r="BQ80" i="15"/>
  <c r="BR80" i="15"/>
  <c r="CD80" i="15"/>
  <c r="CE80" i="15"/>
  <c r="CF80" i="15"/>
  <c r="CG80" i="15"/>
  <c r="CH80" i="15"/>
  <c r="CI80" i="15"/>
  <c r="CJ80" i="15"/>
  <c r="CK80" i="15"/>
  <c r="CL80" i="15"/>
  <c r="CM80" i="15"/>
  <c r="CN80" i="15"/>
  <c r="CO80" i="15"/>
  <c r="DA80" i="15"/>
  <c r="DB80" i="15"/>
  <c r="DC80" i="15"/>
  <c r="DD80" i="15"/>
  <c r="DE80" i="15"/>
  <c r="DF80" i="15"/>
  <c r="DG80" i="15"/>
  <c r="DH80" i="15"/>
  <c r="DI80" i="15"/>
  <c r="DJ80" i="15"/>
  <c r="DV80" i="15"/>
  <c r="DW80" i="15"/>
  <c r="DX80" i="15"/>
  <c r="DY80" i="15"/>
  <c r="DZ80" i="15"/>
  <c r="EA80" i="15"/>
  <c r="EB80" i="15"/>
  <c r="EC80" i="15"/>
  <c r="ED80" i="15"/>
  <c r="EE80" i="15"/>
  <c r="EF80" i="15"/>
  <c r="EG80" i="15"/>
  <c r="EH80" i="15"/>
  <c r="EI80" i="15"/>
  <c r="EJ80" i="15"/>
  <c r="EK80" i="15"/>
  <c r="EW80" i="15"/>
  <c r="EX80" i="15"/>
  <c r="EY80" i="15"/>
  <c r="EZ80" i="15"/>
  <c r="FA80" i="15"/>
  <c r="FB80" i="15"/>
  <c r="FN80" i="15"/>
  <c r="FO80" i="15"/>
  <c r="FP80" i="15"/>
  <c r="FQ80" i="15"/>
  <c r="FR80" i="15"/>
  <c r="FS80" i="15"/>
  <c r="FT80" i="15"/>
  <c r="FU80" i="15"/>
  <c r="FV80" i="15"/>
  <c r="FW80" i="15"/>
  <c r="FX80" i="15"/>
  <c r="GJ80" i="15"/>
  <c r="GK80" i="15"/>
  <c r="GL80" i="15"/>
  <c r="GM80" i="15"/>
  <c r="GN80" i="15"/>
  <c r="GO80" i="15"/>
  <c r="GP80" i="15"/>
  <c r="GQ80" i="15"/>
  <c r="HC80" i="15"/>
  <c r="HD80" i="15"/>
  <c r="HE80" i="15"/>
  <c r="HF80" i="15"/>
  <c r="HG80" i="15"/>
  <c r="HH80" i="15"/>
  <c r="HT80" i="15"/>
  <c r="HU80" i="15"/>
  <c r="HV80" i="15"/>
  <c r="HW80" i="15"/>
  <c r="HX80" i="15"/>
  <c r="HY80" i="15"/>
  <c r="HZ80" i="15"/>
  <c r="IA80" i="15"/>
  <c r="IB80" i="15"/>
  <c r="IC80" i="15"/>
  <c r="ID80" i="15"/>
  <c r="IE80" i="15"/>
  <c r="IQ80" i="15"/>
  <c r="IR80" i="15"/>
  <c r="IS80" i="15"/>
  <c r="IT80" i="15"/>
  <c r="IU80" i="15"/>
  <c r="IV80" i="15"/>
  <c r="IW80" i="15"/>
  <c r="IX80" i="15"/>
  <c r="IY80" i="15"/>
  <c r="IZ80" i="15"/>
  <c r="JA80" i="15"/>
  <c r="JB80" i="15"/>
  <c r="JC80" i="15"/>
  <c r="JD80" i="15"/>
  <c r="JE80" i="15"/>
  <c r="JF80" i="15"/>
  <c r="JG80" i="15"/>
  <c r="JH80" i="15"/>
  <c r="JT80" i="15"/>
  <c r="JU80" i="15"/>
  <c r="JV80" i="15"/>
  <c r="JW80" i="15"/>
  <c r="JX80" i="15"/>
  <c r="JY80" i="15"/>
  <c r="JZ80" i="15"/>
  <c r="KA80" i="15"/>
  <c r="KB80" i="15"/>
  <c r="KC80" i="15"/>
  <c r="KL80" i="15"/>
  <c r="KM80" i="15"/>
  <c r="KN80" i="15"/>
  <c r="KO80" i="15"/>
  <c r="KP80" i="15"/>
  <c r="KQ80" i="15"/>
  <c r="KR80" i="15"/>
  <c r="LA80" i="15"/>
  <c r="LB80" i="15"/>
  <c r="LC80" i="15"/>
  <c r="LD80" i="15"/>
  <c r="LE80" i="15"/>
  <c r="LF80" i="15"/>
  <c r="LG80" i="15"/>
  <c r="LH80" i="15"/>
  <c r="LI80" i="15"/>
  <c r="LJ80" i="15"/>
  <c r="LK80" i="15"/>
  <c r="LW80" i="15"/>
  <c r="LX80" i="15"/>
  <c r="LY80" i="15"/>
  <c r="LZ80" i="15"/>
  <c r="MA80" i="15"/>
  <c r="MB80" i="15"/>
  <c r="MC80" i="15"/>
  <c r="MD80" i="15"/>
  <c r="ME80" i="15"/>
  <c r="MF80" i="15"/>
  <c r="MG80" i="15"/>
  <c r="MH80" i="15"/>
  <c r="MI80" i="15"/>
  <c r="MJ80" i="15"/>
  <c r="MK80" i="15"/>
  <c r="ML80" i="15"/>
  <c r="MM80" i="15"/>
  <c r="MN80" i="15"/>
  <c r="MO80" i="15"/>
  <c r="NA80" i="15"/>
  <c r="NB80" i="15"/>
  <c r="NC80" i="15"/>
  <c r="ND80" i="15"/>
  <c r="NE80" i="15"/>
  <c r="NF80" i="15"/>
  <c r="NG80" i="15"/>
  <c r="NH80" i="15"/>
  <c r="NI80" i="15"/>
  <c r="NJ80" i="15"/>
  <c r="NK80" i="15"/>
  <c r="NL80" i="15"/>
  <c r="NM80" i="15"/>
  <c r="NN80" i="15"/>
  <c r="NO80" i="15"/>
  <c r="NP80" i="15"/>
  <c r="OH80" i="15"/>
  <c r="OI80" i="15"/>
  <c r="OJ80" i="15"/>
  <c r="OK80" i="15"/>
  <c r="OL80" i="15"/>
  <c r="OM80" i="15"/>
  <c r="ON80" i="15"/>
  <c r="OO80" i="15"/>
  <c r="PA80" i="15"/>
  <c r="PB80" i="15"/>
  <c r="PC80" i="15"/>
  <c r="PD80" i="15"/>
  <c r="PE80" i="15"/>
  <c r="PF80" i="15"/>
  <c r="PG80" i="15"/>
  <c r="PH80" i="15"/>
  <c r="PI80" i="15"/>
  <c r="PJ80" i="15"/>
  <c r="PK80" i="15"/>
  <c r="PW80" i="15"/>
  <c r="PX80" i="15"/>
  <c r="PY80" i="15"/>
  <c r="PZ80" i="15"/>
  <c r="J81" i="15"/>
  <c r="K81" i="15"/>
  <c r="T81" i="15"/>
  <c r="U81" i="15"/>
  <c r="V81" i="15"/>
  <c r="W81" i="15"/>
  <c r="X81" i="15"/>
  <c r="Y81" i="15"/>
  <c r="Z81" i="15"/>
  <c r="AA81" i="15"/>
  <c r="AB81" i="15"/>
  <c r="AC81" i="15"/>
  <c r="AD81" i="15"/>
  <c r="AM81" i="15"/>
  <c r="AN81" i="15"/>
  <c r="AO81" i="15"/>
  <c r="AP81" i="15"/>
  <c r="AQ81" i="15"/>
  <c r="AR81" i="15"/>
  <c r="AS81" i="15"/>
  <c r="AT81" i="15"/>
  <c r="AU81" i="15"/>
  <c r="AV81" i="15"/>
  <c r="AW81" i="15"/>
  <c r="AX81" i="15"/>
  <c r="AY81" i="15"/>
  <c r="AZ81" i="15"/>
  <c r="BA81" i="15"/>
  <c r="BB81" i="15"/>
  <c r="BN81" i="15"/>
  <c r="BO81" i="15"/>
  <c r="BP81" i="15"/>
  <c r="BQ81" i="15"/>
  <c r="BR81" i="15"/>
  <c r="CD81" i="15"/>
  <c r="CE81" i="15"/>
  <c r="CF81" i="15"/>
  <c r="CG81" i="15"/>
  <c r="CH81" i="15"/>
  <c r="CI81" i="15"/>
  <c r="CJ81" i="15"/>
  <c r="CK81" i="15"/>
  <c r="CL81" i="15"/>
  <c r="CM81" i="15"/>
  <c r="CN81" i="15"/>
  <c r="CO81" i="15"/>
  <c r="DA81" i="15"/>
  <c r="DB81" i="15"/>
  <c r="DC81" i="15"/>
  <c r="DD81" i="15"/>
  <c r="DE81" i="15"/>
  <c r="DF81" i="15"/>
  <c r="DG81" i="15"/>
  <c r="DH81" i="15"/>
  <c r="DI81" i="15"/>
  <c r="DJ81" i="15"/>
  <c r="DV81" i="15"/>
  <c r="DW81" i="15"/>
  <c r="DX81" i="15"/>
  <c r="DY81" i="15"/>
  <c r="DZ81" i="15"/>
  <c r="EA81" i="15"/>
  <c r="EB81" i="15"/>
  <c r="EC81" i="15"/>
  <c r="ED81" i="15"/>
  <c r="EE81" i="15"/>
  <c r="EF81" i="15"/>
  <c r="EG81" i="15"/>
  <c r="EH81" i="15"/>
  <c r="EI81" i="15"/>
  <c r="EJ81" i="15"/>
  <c r="EK81" i="15"/>
  <c r="EW81" i="15"/>
  <c r="EX81" i="15"/>
  <c r="EY81" i="15"/>
  <c r="EZ81" i="15"/>
  <c r="FA81" i="15"/>
  <c r="FB81" i="15"/>
  <c r="FN81" i="15"/>
  <c r="FO81" i="15"/>
  <c r="FP81" i="15"/>
  <c r="FQ81" i="15"/>
  <c r="FR81" i="15"/>
  <c r="FS81" i="15"/>
  <c r="FT81" i="15"/>
  <c r="FU81" i="15"/>
  <c r="FV81" i="15"/>
  <c r="FW81" i="15"/>
  <c r="FX81" i="15"/>
  <c r="GJ81" i="15"/>
  <c r="GK81" i="15"/>
  <c r="GL81" i="15"/>
  <c r="GM81" i="15"/>
  <c r="GN81" i="15"/>
  <c r="GO81" i="15"/>
  <c r="GP81" i="15"/>
  <c r="GQ81" i="15"/>
  <c r="HC81" i="15"/>
  <c r="HD81" i="15"/>
  <c r="HE81" i="15"/>
  <c r="HF81" i="15"/>
  <c r="HG81" i="15"/>
  <c r="HH81" i="15"/>
  <c r="HT81" i="15"/>
  <c r="HU81" i="15"/>
  <c r="HV81" i="15"/>
  <c r="HW81" i="15"/>
  <c r="HX81" i="15"/>
  <c r="HY81" i="15"/>
  <c r="HZ81" i="15"/>
  <c r="IA81" i="15"/>
  <c r="IB81" i="15"/>
  <c r="IC81" i="15"/>
  <c r="ID81" i="15"/>
  <c r="IE81" i="15"/>
  <c r="IQ81" i="15"/>
  <c r="IR81" i="15"/>
  <c r="IS81" i="15"/>
  <c r="IT81" i="15"/>
  <c r="IU81" i="15"/>
  <c r="IV81" i="15"/>
  <c r="IW81" i="15"/>
  <c r="IX81" i="15"/>
  <c r="IY81" i="15"/>
  <c r="IZ81" i="15"/>
  <c r="JA81" i="15"/>
  <c r="JB81" i="15"/>
  <c r="JC81" i="15"/>
  <c r="JD81" i="15"/>
  <c r="JE81" i="15"/>
  <c r="JF81" i="15"/>
  <c r="JG81" i="15"/>
  <c r="JH81" i="15"/>
  <c r="JT81" i="15"/>
  <c r="JU81" i="15"/>
  <c r="JV81" i="15"/>
  <c r="JW81" i="15"/>
  <c r="JX81" i="15"/>
  <c r="JY81" i="15"/>
  <c r="JZ81" i="15"/>
  <c r="KA81" i="15"/>
  <c r="KB81" i="15"/>
  <c r="KC81" i="15"/>
  <c r="KL81" i="15"/>
  <c r="KM81" i="15"/>
  <c r="KN81" i="15"/>
  <c r="KO81" i="15"/>
  <c r="KP81" i="15"/>
  <c r="KQ81" i="15"/>
  <c r="KR81" i="15"/>
  <c r="LA81" i="15"/>
  <c r="LB81" i="15"/>
  <c r="LC81" i="15"/>
  <c r="LD81" i="15"/>
  <c r="LE81" i="15"/>
  <c r="LF81" i="15"/>
  <c r="LG81" i="15"/>
  <c r="LH81" i="15"/>
  <c r="LI81" i="15"/>
  <c r="LJ81" i="15"/>
  <c r="LK81" i="15"/>
  <c r="LW81" i="15"/>
  <c r="LX81" i="15"/>
  <c r="LY81" i="15"/>
  <c r="LZ81" i="15"/>
  <c r="MA81" i="15"/>
  <c r="MB81" i="15"/>
  <c r="MC81" i="15"/>
  <c r="MD81" i="15"/>
  <c r="ME81" i="15"/>
  <c r="MF81" i="15"/>
  <c r="MG81" i="15"/>
  <c r="MH81" i="15"/>
  <c r="MI81" i="15"/>
  <c r="MJ81" i="15"/>
  <c r="MK81" i="15"/>
  <c r="ML81" i="15"/>
  <c r="MM81" i="15"/>
  <c r="MN81" i="15"/>
  <c r="MO81" i="15"/>
  <c r="NA81" i="15"/>
  <c r="NB81" i="15"/>
  <c r="NC81" i="15"/>
  <c r="ND81" i="15"/>
  <c r="NE81" i="15"/>
  <c r="NF81" i="15"/>
  <c r="NG81" i="15"/>
  <c r="NH81" i="15"/>
  <c r="NI81" i="15"/>
  <c r="NJ81" i="15"/>
  <c r="NK81" i="15"/>
  <c r="NL81" i="15"/>
  <c r="NM81" i="15"/>
  <c r="NN81" i="15"/>
  <c r="NO81" i="15"/>
  <c r="NP81" i="15"/>
  <c r="OH81" i="15"/>
  <c r="OI81" i="15"/>
  <c r="OJ81" i="15"/>
  <c r="OK81" i="15"/>
  <c r="OL81" i="15"/>
  <c r="OM81" i="15"/>
  <c r="ON81" i="15"/>
  <c r="OO81" i="15"/>
  <c r="PA81" i="15"/>
  <c r="PB81" i="15"/>
  <c r="PC81" i="15"/>
  <c r="PD81" i="15"/>
  <c r="PE81" i="15"/>
  <c r="PF81" i="15"/>
  <c r="PG81" i="15"/>
  <c r="PH81" i="15"/>
  <c r="PI81" i="15"/>
  <c r="PJ81" i="15"/>
  <c r="PK81" i="15"/>
  <c r="PW81" i="15"/>
  <c r="PX81" i="15"/>
  <c r="PY81" i="15"/>
  <c r="PZ81" i="15"/>
  <c r="J82" i="15"/>
  <c r="J27" i="15" s="1"/>
  <c r="K82" i="15"/>
  <c r="K27" i="15" s="1"/>
  <c r="T82" i="15"/>
  <c r="T27" i="15" s="1"/>
  <c r="U82" i="15"/>
  <c r="U27" i="15" s="1"/>
  <c r="V82" i="15"/>
  <c r="V27" i="15" s="1"/>
  <c r="W82" i="15"/>
  <c r="W27" i="15" s="1"/>
  <c r="X82" i="15"/>
  <c r="X27" i="15" s="1"/>
  <c r="Y82" i="15"/>
  <c r="Y27" i="15" s="1"/>
  <c r="Z82" i="15"/>
  <c r="Z27" i="15" s="1"/>
  <c r="AA82" i="15"/>
  <c r="AA27" i="15" s="1"/>
  <c r="AB82" i="15"/>
  <c r="AB27" i="15" s="1"/>
  <c r="AC82" i="15"/>
  <c r="AC27" i="15" s="1"/>
  <c r="AD82" i="15"/>
  <c r="AD27" i="15" s="1"/>
  <c r="AM82" i="15"/>
  <c r="AM27" i="15" s="1"/>
  <c r="AN82" i="15"/>
  <c r="AN27" i="15" s="1"/>
  <c r="AO82" i="15"/>
  <c r="AO27" i="15" s="1"/>
  <c r="AP82" i="15"/>
  <c r="AP27" i="15" s="1"/>
  <c r="AQ82" i="15"/>
  <c r="AQ27" i="15" s="1"/>
  <c r="AR82" i="15"/>
  <c r="AR27" i="15" s="1"/>
  <c r="AS82" i="15"/>
  <c r="AS27" i="15" s="1"/>
  <c r="AT82" i="15"/>
  <c r="AT27" i="15" s="1"/>
  <c r="AU82" i="15"/>
  <c r="AU27" i="15" s="1"/>
  <c r="AV82" i="15"/>
  <c r="AV27" i="15" s="1"/>
  <c r="AW82" i="15"/>
  <c r="AW27" i="15" s="1"/>
  <c r="AX82" i="15"/>
  <c r="AX27" i="15" s="1"/>
  <c r="AY82" i="15"/>
  <c r="AY27" i="15" s="1"/>
  <c r="AZ82" i="15"/>
  <c r="AZ27" i="15" s="1"/>
  <c r="BA82" i="15"/>
  <c r="BA27" i="15" s="1"/>
  <c r="BB82" i="15"/>
  <c r="BB27" i="15" s="1"/>
  <c r="BN82" i="15"/>
  <c r="BN27" i="15" s="1"/>
  <c r="BO82" i="15"/>
  <c r="BO27" i="15" s="1"/>
  <c r="BP82" i="15"/>
  <c r="BP27" i="15" s="1"/>
  <c r="BQ82" i="15"/>
  <c r="BQ27" i="15" s="1"/>
  <c r="BR82" i="15"/>
  <c r="BR27" i="15" s="1"/>
  <c r="CD82" i="15"/>
  <c r="CD27" i="15" s="1"/>
  <c r="CE82" i="15"/>
  <c r="CE27" i="15" s="1"/>
  <c r="CF82" i="15"/>
  <c r="CF27" i="15" s="1"/>
  <c r="CG82" i="15"/>
  <c r="CG27" i="15" s="1"/>
  <c r="CH82" i="15"/>
  <c r="CH27" i="15" s="1"/>
  <c r="CI82" i="15"/>
  <c r="CI27" i="15" s="1"/>
  <c r="CJ82" i="15"/>
  <c r="CJ27" i="15" s="1"/>
  <c r="CK82" i="15"/>
  <c r="CK27" i="15" s="1"/>
  <c r="CL82" i="15"/>
  <c r="CL27" i="15" s="1"/>
  <c r="CM82" i="15"/>
  <c r="CM27" i="15" s="1"/>
  <c r="CN82" i="15"/>
  <c r="CN27" i="15" s="1"/>
  <c r="CO82" i="15"/>
  <c r="CO27" i="15" s="1"/>
  <c r="DA82" i="15"/>
  <c r="DA27" i="15" s="1"/>
  <c r="DB82" i="15"/>
  <c r="DB27" i="15" s="1"/>
  <c r="DC82" i="15"/>
  <c r="DC27" i="15" s="1"/>
  <c r="DD82" i="15"/>
  <c r="DD27" i="15" s="1"/>
  <c r="DE82" i="15"/>
  <c r="DE27" i="15" s="1"/>
  <c r="DF82" i="15"/>
  <c r="DF27" i="15" s="1"/>
  <c r="DG82" i="15"/>
  <c r="DG27" i="15" s="1"/>
  <c r="DH82" i="15"/>
  <c r="DH27" i="15" s="1"/>
  <c r="DI82" i="15"/>
  <c r="DI27" i="15" s="1"/>
  <c r="DJ82" i="15"/>
  <c r="DJ27" i="15" s="1"/>
  <c r="DV82" i="15"/>
  <c r="DV27" i="15" s="1"/>
  <c r="DW82" i="15"/>
  <c r="DW27" i="15" s="1"/>
  <c r="DX82" i="15"/>
  <c r="DX27" i="15" s="1"/>
  <c r="DY82" i="15"/>
  <c r="DY27" i="15" s="1"/>
  <c r="DZ82" i="15"/>
  <c r="DZ27" i="15" s="1"/>
  <c r="EA82" i="15"/>
  <c r="EA27" i="15" s="1"/>
  <c r="EB82" i="15"/>
  <c r="EB27" i="15" s="1"/>
  <c r="EC82" i="15"/>
  <c r="EC27" i="15" s="1"/>
  <c r="ED82" i="15"/>
  <c r="ED27" i="15" s="1"/>
  <c r="EE82" i="15"/>
  <c r="EE27" i="15" s="1"/>
  <c r="EF82" i="15"/>
  <c r="EF27" i="15" s="1"/>
  <c r="EG82" i="15"/>
  <c r="EG27" i="15" s="1"/>
  <c r="EH82" i="15"/>
  <c r="EH27" i="15" s="1"/>
  <c r="EI82" i="15"/>
  <c r="EI27" i="15" s="1"/>
  <c r="EJ82" i="15"/>
  <c r="EJ27" i="15" s="1"/>
  <c r="EK82" i="15"/>
  <c r="EK27" i="15" s="1"/>
  <c r="EW82" i="15"/>
  <c r="EW27" i="15" s="1"/>
  <c r="EX82" i="15"/>
  <c r="EX27" i="15" s="1"/>
  <c r="EY82" i="15"/>
  <c r="EY27" i="15" s="1"/>
  <c r="EZ82" i="15"/>
  <c r="EZ27" i="15" s="1"/>
  <c r="FA82" i="15"/>
  <c r="FA27" i="15" s="1"/>
  <c r="FB82" i="15"/>
  <c r="FB27" i="15" s="1"/>
  <c r="FN82" i="15"/>
  <c r="FN27" i="15" s="1"/>
  <c r="FO82" i="15"/>
  <c r="FO27" i="15" s="1"/>
  <c r="FP82" i="15"/>
  <c r="FP27" i="15" s="1"/>
  <c r="FQ82" i="15"/>
  <c r="FQ27" i="15" s="1"/>
  <c r="FR82" i="15"/>
  <c r="FR27" i="15" s="1"/>
  <c r="FS82" i="15"/>
  <c r="FS27" i="15" s="1"/>
  <c r="FT82" i="15"/>
  <c r="FT27" i="15" s="1"/>
  <c r="FU82" i="15"/>
  <c r="FU27" i="15" s="1"/>
  <c r="FV82" i="15"/>
  <c r="FV27" i="15" s="1"/>
  <c r="FW82" i="15"/>
  <c r="FW27" i="15" s="1"/>
  <c r="FX82" i="15"/>
  <c r="FX27" i="15" s="1"/>
  <c r="GJ82" i="15"/>
  <c r="GJ27" i="15" s="1"/>
  <c r="GK82" i="15"/>
  <c r="GK27" i="15" s="1"/>
  <c r="GL82" i="15"/>
  <c r="GL27" i="15" s="1"/>
  <c r="GM82" i="15"/>
  <c r="GM27" i="15" s="1"/>
  <c r="GN82" i="15"/>
  <c r="GN27" i="15" s="1"/>
  <c r="GO82" i="15"/>
  <c r="GO27" i="15" s="1"/>
  <c r="GP82" i="15"/>
  <c r="GP27" i="15" s="1"/>
  <c r="GQ82" i="15"/>
  <c r="GQ27" i="15" s="1"/>
  <c r="HC82" i="15"/>
  <c r="HC27" i="15" s="1"/>
  <c r="HD82" i="15"/>
  <c r="HD27" i="15" s="1"/>
  <c r="HE82" i="15"/>
  <c r="HE27" i="15" s="1"/>
  <c r="HF82" i="15"/>
  <c r="HF27" i="15" s="1"/>
  <c r="HG82" i="15"/>
  <c r="HG27" i="15" s="1"/>
  <c r="HH82" i="15"/>
  <c r="HH27" i="15" s="1"/>
  <c r="HT82" i="15"/>
  <c r="HT27" i="15" s="1"/>
  <c r="HU82" i="15"/>
  <c r="HU27" i="15" s="1"/>
  <c r="HV82" i="15"/>
  <c r="HV27" i="15" s="1"/>
  <c r="HW82" i="15"/>
  <c r="HW27" i="15" s="1"/>
  <c r="HX82" i="15"/>
  <c r="HX27" i="15" s="1"/>
  <c r="HY82" i="15"/>
  <c r="HY27" i="15" s="1"/>
  <c r="HZ82" i="15"/>
  <c r="HZ27" i="15" s="1"/>
  <c r="IA82" i="15"/>
  <c r="IA27" i="15" s="1"/>
  <c r="IB82" i="15"/>
  <c r="IB27" i="15" s="1"/>
  <c r="IC82" i="15"/>
  <c r="IC27" i="15" s="1"/>
  <c r="ID82" i="15"/>
  <c r="ID27" i="15" s="1"/>
  <c r="IE82" i="15"/>
  <c r="IE27" i="15" s="1"/>
  <c r="IQ82" i="15"/>
  <c r="IQ27" i="15" s="1"/>
  <c r="IR82" i="15"/>
  <c r="IR27" i="15" s="1"/>
  <c r="IS82" i="15"/>
  <c r="IS27" i="15" s="1"/>
  <c r="IT82" i="15"/>
  <c r="IT27" i="15" s="1"/>
  <c r="IU82" i="15"/>
  <c r="IU27" i="15" s="1"/>
  <c r="IV82" i="15"/>
  <c r="IV27" i="15" s="1"/>
  <c r="IW82" i="15"/>
  <c r="IW27" i="15" s="1"/>
  <c r="IX82" i="15"/>
  <c r="IX27" i="15" s="1"/>
  <c r="IY82" i="15"/>
  <c r="IY27" i="15" s="1"/>
  <c r="IZ82" i="15"/>
  <c r="IZ27" i="15" s="1"/>
  <c r="JA82" i="15"/>
  <c r="JA27" i="15" s="1"/>
  <c r="JB82" i="15"/>
  <c r="JB27" i="15" s="1"/>
  <c r="JC82" i="15"/>
  <c r="JC27" i="15" s="1"/>
  <c r="JD82" i="15"/>
  <c r="JD27" i="15" s="1"/>
  <c r="JE82" i="15"/>
  <c r="JE27" i="15" s="1"/>
  <c r="JF82" i="15"/>
  <c r="JF27" i="15" s="1"/>
  <c r="JG82" i="15"/>
  <c r="JG27" i="15" s="1"/>
  <c r="JH82" i="15"/>
  <c r="JH27" i="15" s="1"/>
  <c r="JT82" i="15"/>
  <c r="JT27" i="15" s="1"/>
  <c r="JU82" i="15"/>
  <c r="JU27" i="15" s="1"/>
  <c r="JV82" i="15"/>
  <c r="JV27" i="15" s="1"/>
  <c r="JW82" i="15"/>
  <c r="JW27" i="15" s="1"/>
  <c r="JX82" i="15"/>
  <c r="JX27" i="15" s="1"/>
  <c r="JY82" i="15"/>
  <c r="JY27" i="15" s="1"/>
  <c r="JZ82" i="15"/>
  <c r="JZ27" i="15" s="1"/>
  <c r="KA82" i="15"/>
  <c r="KA27" i="15" s="1"/>
  <c r="KB82" i="15"/>
  <c r="KB27" i="15" s="1"/>
  <c r="KC82" i="15"/>
  <c r="KC27" i="15" s="1"/>
  <c r="KL82" i="15"/>
  <c r="KL27" i="15" s="1"/>
  <c r="KM82" i="15"/>
  <c r="KM27" i="15" s="1"/>
  <c r="KN82" i="15"/>
  <c r="KN27" i="15" s="1"/>
  <c r="KO82" i="15"/>
  <c r="KO27" i="15" s="1"/>
  <c r="KP82" i="15"/>
  <c r="KP27" i="15" s="1"/>
  <c r="KQ82" i="15"/>
  <c r="KQ27" i="15" s="1"/>
  <c r="KR82" i="15"/>
  <c r="KR27" i="15" s="1"/>
  <c r="LA82" i="15"/>
  <c r="LA27" i="15" s="1"/>
  <c r="LB82" i="15"/>
  <c r="LB27" i="15" s="1"/>
  <c r="LC82" i="15"/>
  <c r="LC27" i="15" s="1"/>
  <c r="LD82" i="15"/>
  <c r="LD27" i="15" s="1"/>
  <c r="LE82" i="15"/>
  <c r="LE27" i="15" s="1"/>
  <c r="LF82" i="15"/>
  <c r="LF27" i="15" s="1"/>
  <c r="LG82" i="15"/>
  <c r="LG27" i="15" s="1"/>
  <c r="LH82" i="15"/>
  <c r="LH27" i="15" s="1"/>
  <c r="LI82" i="15"/>
  <c r="LI27" i="15" s="1"/>
  <c r="LJ82" i="15"/>
  <c r="LJ27" i="15" s="1"/>
  <c r="LK82" i="15"/>
  <c r="LK27" i="15" s="1"/>
  <c r="LW82" i="15"/>
  <c r="LW27" i="15" s="1"/>
  <c r="LX82" i="15"/>
  <c r="LX27" i="15" s="1"/>
  <c r="LY82" i="15"/>
  <c r="LY27" i="15" s="1"/>
  <c r="LZ82" i="15"/>
  <c r="LZ27" i="15" s="1"/>
  <c r="MA82" i="15"/>
  <c r="MA27" i="15" s="1"/>
  <c r="MB82" i="15"/>
  <c r="MB27" i="15" s="1"/>
  <c r="MC82" i="15"/>
  <c r="MC27" i="15" s="1"/>
  <c r="MD82" i="15"/>
  <c r="MD27" i="15" s="1"/>
  <c r="ME82" i="15"/>
  <c r="ME27" i="15" s="1"/>
  <c r="MF82" i="15"/>
  <c r="MF27" i="15" s="1"/>
  <c r="MG82" i="15"/>
  <c r="MG27" i="15" s="1"/>
  <c r="MH82" i="15"/>
  <c r="MH27" i="15" s="1"/>
  <c r="MI82" i="15"/>
  <c r="MI27" i="15" s="1"/>
  <c r="MJ82" i="15"/>
  <c r="MJ27" i="15" s="1"/>
  <c r="MK82" i="15"/>
  <c r="MK27" i="15" s="1"/>
  <c r="ML82" i="15"/>
  <c r="ML27" i="15" s="1"/>
  <c r="MM82" i="15"/>
  <c r="MM27" i="15" s="1"/>
  <c r="MN82" i="15"/>
  <c r="MN27" i="15" s="1"/>
  <c r="MO82" i="15"/>
  <c r="MO27" i="15" s="1"/>
  <c r="NA82" i="15"/>
  <c r="NA27" i="15" s="1"/>
  <c r="NB82" i="15"/>
  <c r="NB27" i="15" s="1"/>
  <c r="NC82" i="15"/>
  <c r="NC27" i="15" s="1"/>
  <c r="ND82" i="15"/>
  <c r="ND27" i="15" s="1"/>
  <c r="NE82" i="15"/>
  <c r="NE27" i="15" s="1"/>
  <c r="NF82" i="15"/>
  <c r="NF27" i="15" s="1"/>
  <c r="NG82" i="15"/>
  <c r="NG27" i="15" s="1"/>
  <c r="NH82" i="15"/>
  <c r="NH27" i="15" s="1"/>
  <c r="NI82" i="15"/>
  <c r="NI27" i="15" s="1"/>
  <c r="NJ82" i="15"/>
  <c r="NJ27" i="15" s="1"/>
  <c r="NK82" i="15"/>
  <c r="NK27" i="15" s="1"/>
  <c r="NL82" i="15"/>
  <c r="NL27" i="15" s="1"/>
  <c r="NM82" i="15"/>
  <c r="NM27" i="15" s="1"/>
  <c r="NN82" i="15"/>
  <c r="NN27" i="15" s="1"/>
  <c r="NO82" i="15"/>
  <c r="NO27" i="15" s="1"/>
  <c r="NP82" i="15"/>
  <c r="NP27" i="15" s="1"/>
  <c r="OH82" i="15"/>
  <c r="OH27" i="15" s="1"/>
  <c r="OI82" i="15"/>
  <c r="OI27" i="15" s="1"/>
  <c r="OJ82" i="15"/>
  <c r="OJ27" i="15" s="1"/>
  <c r="OK82" i="15"/>
  <c r="OK27" i="15" s="1"/>
  <c r="OL82" i="15"/>
  <c r="OL27" i="15" s="1"/>
  <c r="OM82" i="15"/>
  <c r="OM27" i="15" s="1"/>
  <c r="ON82" i="15"/>
  <c r="ON27" i="15" s="1"/>
  <c r="OO82" i="15"/>
  <c r="OO27" i="15" s="1"/>
  <c r="PA82" i="15"/>
  <c r="PA27" i="15" s="1"/>
  <c r="PB82" i="15"/>
  <c r="PB27" i="15" s="1"/>
  <c r="PC82" i="15"/>
  <c r="PC27" i="15" s="1"/>
  <c r="PD82" i="15"/>
  <c r="PD27" i="15" s="1"/>
  <c r="PE82" i="15"/>
  <c r="PE27" i="15" s="1"/>
  <c r="PF82" i="15"/>
  <c r="PF27" i="15" s="1"/>
  <c r="PG82" i="15"/>
  <c r="PG27" i="15" s="1"/>
  <c r="PH82" i="15"/>
  <c r="PH27" i="15" s="1"/>
  <c r="PI82" i="15"/>
  <c r="PI27" i="15" s="1"/>
  <c r="PJ82" i="15"/>
  <c r="PJ27" i="15" s="1"/>
  <c r="PK82" i="15"/>
  <c r="PK27" i="15" s="1"/>
  <c r="PW82" i="15"/>
  <c r="PW27" i="15" s="1"/>
  <c r="PX82" i="15"/>
  <c r="PX27" i="15" s="1"/>
  <c r="PY82" i="15"/>
  <c r="PY27" i="15" s="1"/>
  <c r="PZ82" i="15"/>
  <c r="PZ27" i="15" s="1"/>
  <c r="J83" i="15"/>
  <c r="J23" i="15" s="1"/>
  <c r="K83" i="15"/>
  <c r="K23" i="15" s="1"/>
  <c r="T83" i="15"/>
  <c r="T23" i="15" s="1"/>
  <c r="U83" i="15"/>
  <c r="U23" i="15" s="1"/>
  <c r="V83" i="15"/>
  <c r="V23" i="15" s="1"/>
  <c r="W83" i="15"/>
  <c r="W23" i="15" s="1"/>
  <c r="X83" i="15"/>
  <c r="X23" i="15" s="1"/>
  <c r="Y83" i="15"/>
  <c r="Y23" i="15" s="1"/>
  <c r="Z83" i="15"/>
  <c r="Z23" i="15" s="1"/>
  <c r="AA83" i="15"/>
  <c r="AA23" i="15" s="1"/>
  <c r="AB83" i="15"/>
  <c r="AB23" i="15" s="1"/>
  <c r="AC83" i="15"/>
  <c r="AC23" i="15" s="1"/>
  <c r="AD83" i="15"/>
  <c r="AD23" i="15" s="1"/>
  <c r="AM83" i="15"/>
  <c r="AM23" i="15" s="1"/>
  <c r="AN83" i="15"/>
  <c r="AN23" i="15" s="1"/>
  <c r="AO83" i="15"/>
  <c r="AO23" i="15" s="1"/>
  <c r="AP83" i="15"/>
  <c r="AP23" i="15" s="1"/>
  <c r="AQ83" i="15"/>
  <c r="AQ23" i="15" s="1"/>
  <c r="AR83" i="15"/>
  <c r="AR23" i="15" s="1"/>
  <c r="AS83" i="15"/>
  <c r="AS23" i="15" s="1"/>
  <c r="AT83" i="15"/>
  <c r="AT23" i="15" s="1"/>
  <c r="AU83" i="15"/>
  <c r="AU23" i="15" s="1"/>
  <c r="AV83" i="15"/>
  <c r="AV23" i="15" s="1"/>
  <c r="AW83" i="15"/>
  <c r="AW23" i="15" s="1"/>
  <c r="AX83" i="15"/>
  <c r="AX23" i="15" s="1"/>
  <c r="AY83" i="15"/>
  <c r="AY23" i="15" s="1"/>
  <c r="AZ83" i="15"/>
  <c r="AZ23" i="15" s="1"/>
  <c r="BA83" i="15"/>
  <c r="BA23" i="15" s="1"/>
  <c r="BB83" i="15"/>
  <c r="BB23" i="15" s="1"/>
  <c r="BN83" i="15"/>
  <c r="BN23" i="15" s="1"/>
  <c r="BO83" i="15"/>
  <c r="BO23" i="15" s="1"/>
  <c r="BP83" i="15"/>
  <c r="BP23" i="15" s="1"/>
  <c r="BQ83" i="15"/>
  <c r="BQ23" i="15" s="1"/>
  <c r="BR83" i="15"/>
  <c r="BR23" i="15" s="1"/>
  <c r="CD83" i="15"/>
  <c r="CD23" i="15" s="1"/>
  <c r="CE83" i="15"/>
  <c r="CE23" i="15" s="1"/>
  <c r="CF83" i="15"/>
  <c r="CF23" i="15" s="1"/>
  <c r="CG83" i="15"/>
  <c r="CG23" i="15" s="1"/>
  <c r="CH83" i="15"/>
  <c r="CH23" i="15" s="1"/>
  <c r="CI83" i="15"/>
  <c r="CI23" i="15" s="1"/>
  <c r="CJ83" i="15"/>
  <c r="CJ23" i="15" s="1"/>
  <c r="CK83" i="15"/>
  <c r="CK23" i="15" s="1"/>
  <c r="CL83" i="15"/>
  <c r="CL23" i="15" s="1"/>
  <c r="CM83" i="15"/>
  <c r="CM23" i="15" s="1"/>
  <c r="CN83" i="15"/>
  <c r="CN23" i="15" s="1"/>
  <c r="CO83" i="15"/>
  <c r="CO23" i="15" s="1"/>
  <c r="DA83" i="15"/>
  <c r="DA23" i="15" s="1"/>
  <c r="DB83" i="15"/>
  <c r="DB23" i="15" s="1"/>
  <c r="DC83" i="15"/>
  <c r="DC23" i="15" s="1"/>
  <c r="DD83" i="15"/>
  <c r="DD23" i="15" s="1"/>
  <c r="DE83" i="15"/>
  <c r="DE23" i="15" s="1"/>
  <c r="DF83" i="15"/>
  <c r="DF23" i="15" s="1"/>
  <c r="DG83" i="15"/>
  <c r="DG23" i="15" s="1"/>
  <c r="DH83" i="15"/>
  <c r="DH23" i="15" s="1"/>
  <c r="DI83" i="15"/>
  <c r="DI23" i="15" s="1"/>
  <c r="DJ83" i="15"/>
  <c r="DJ23" i="15" s="1"/>
  <c r="DV83" i="15"/>
  <c r="DV23" i="15" s="1"/>
  <c r="DW83" i="15"/>
  <c r="DW23" i="15" s="1"/>
  <c r="DX83" i="15"/>
  <c r="DX23" i="15" s="1"/>
  <c r="DY83" i="15"/>
  <c r="DY23" i="15" s="1"/>
  <c r="DZ83" i="15"/>
  <c r="DZ23" i="15" s="1"/>
  <c r="EA83" i="15"/>
  <c r="EA23" i="15" s="1"/>
  <c r="EB83" i="15"/>
  <c r="EB23" i="15" s="1"/>
  <c r="EC83" i="15"/>
  <c r="EC23" i="15" s="1"/>
  <c r="ED83" i="15"/>
  <c r="ED23" i="15" s="1"/>
  <c r="EE83" i="15"/>
  <c r="EE23" i="15" s="1"/>
  <c r="EF83" i="15"/>
  <c r="EF23" i="15" s="1"/>
  <c r="EG83" i="15"/>
  <c r="EG23" i="15" s="1"/>
  <c r="EH83" i="15"/>
  <c r="EH23" i="15" s="1"/>
  <c r="EI83" i="15"/>
  <c r="EI23" i="15" s="1"/>
  <c r="EJ83" i="15"/>
  <c r="EJ23" i="15" s="1"/>
  <c r="EK83" i="15"/>
  <c r="EK23" i="15" s="1"/>
  <c r="EW83" i="15"/>
  <c r="EW23" i="15" s="1"/>
  <c r="EX83" i="15"/>
  <c r="EX23" i="15" s="1"/>
  <c r="EY83" i="15"/>
  <c r="EY23" i="15" s="1"/>
  <c r="EZ83" i="15"/>
  <c r="EZ23" i="15" s="1"/>
  <c r="FA83" i="15"/>
  <c r="FA23" i="15" s="1"/>
  <c r="FB83" i="15"/>
  <c r="FB23" i="15" s="1"/>
  <c r="FN83" i="15"/>
  <c r="FN23" i="15" s="1"/>
  <c r="FO83" i="15"/>
  <c r="FO23" i="15" s="1"/>
  <c r="FP83" i="15"/>
  <c r="FP23" i="15" s="1"/>
  <c r="FQ83" i="15"/>
  <c r="FQ23" i="15" s="1"/>
  <c r="FR83" i="15"/>
  <c r="FR23" i="15" s="1"/>
  <c r="FS83" i="15"/>
  <c r="FS23" i="15" s="1"/>
  <c r="FT83" i="15"/>
  <c r="FT23" i="15" s="1"/>
  <c r="FU83" i="15"/>
  <c r="FU23" i="15" s="1"/>
  <c r="FV83" i="15"/>
  <c r="FV23" i="15" s="1"/>
  <c r="FW83" i="15"/>
  <c r="FW23" i="15" s="1"/>
  <c r="FX83" i="15"/>
  <c r="FX23" i="15" s="1"/>
  <c r="GJ83" i="15"/>
  <c r="GJ23" i="15" s="1"/>
  <c r="GK83" i="15"/>
  <c r="GK23" i="15" s="1"/>
  <c r="GL83" i="15"/>
  <c r="GL23" i="15" s="1"/>
  <c r="GM83" i="15"/>
  <c r="GM23" i="15" s="1"/>
  <c r="GN83" i="15"/>
  <c r="GN23" i="15" s="1"/>
  <c r="GO83" i="15"/>
  <c r="GO23" i="15" s="1"/>
  <c r="GP83" i="15"/>
  <c r="GP23" i="15" s="1"/>
  <c r="GQ83" i="15"/>
  <c r="GQ23" i="15" s="1"/>
  <c r="HC83" i="15"/>
  <c r="HC23" i="15" s="1"/>
  <c r="HD83" i="15"/>
  <c r="HD23" i="15" s="1"/>
  <c r="HE83" i="15"/>
  <c r="HE23" i="15" s="1"/>
  <c r="HF83" i="15"/>
  <c r="HF23" i="15" s="1"/>
  <c r="HG83" i="15"/>
  <c r="HG23" i="15" s="1"/>
  <c r="HH83" i="15"/>
  <c r="HH23" i="15" s="1"/>
  <c r="HT83" i="15"/>
  <c r="HT23" i="15" s="1"/>
  <c r="HU83" i="15"/>
  <c r="HU23" i="15" s="1"/>
  <c r="HV83" i="15"/>
  <c r="HV23" i="15" s="1"/>
  <c r="HW83" i="15"/>
  <c r="HW23" i="15" s="1"/>
  <c r="HX83" i="15"/>
  <c r="HX23" i="15" s="1"/>
  <c r="HY83" i="15"/>
  <c r="HY23" i="15" s="1"/>
  <c r="HZ83" i="15"/>
  <c r="HZ23" i="15" s="1"/>
  <c r="IA83" i="15"/>
  <c r="IA23" i="15" s="1"/>
  <c r="IB83" i="15"/>
  <c r="IB23" i="15" s="1"/>
  <c r="IC83" i="15"/>
  <c r="IC23" i="15" s="1"/>
  <c r="ID83" i="15"/>
  <c r="ID23" i="15" s="1"/>
  <c r="IE83" i="15"/>
  <c r="IE23" i="15" s="1"/>
  <c r="IQ83" i="15"/>
  <c r="IQ23" i="15" s="1"/>
  <c r="IR83" i="15"/>
  <c r="IR23" i="15" s="1"/>
  <c r="IS83" i="15"/>
  <c r="IS23" i="15" s="1"/>
  <c r="IT83" i="15"/>
  <c r="IT23" i="15" s="1"/>
  <c r="KR171" i="15"/>
  <c r="LK171" i="15"/>
  <c r="ML171" i="15"/>
  <c r="NB171" i="15"/>
  <c r="NI171" i="15"/>
  <c r="NL171" i="15"/>
  <c r="AO172" i="15"/>
  <c r="CH172" i="15"/>
  <c r="DD172" i="15"/>
  <c r="EC172" i="15"/>
  <c r="EZ172" i="15"/>
  <c r="GN172" i="15"/>
  <c r="HC172" i="15"/>
  <c r="IS172" i="15"/>
  <c r="LB172" i="15"/>
  <c r="LH172" i="15"/>
  <c r="ND172" i="15"/>
  <c r="NG172" i="15"/>
  <c r="NL172" i="15"/>
  <c r="J173" i="15"/>
  <c r="AB173" i="15"/>
  <c r="AZ173" i="15"/>
  <c r="BN173" i="15"/>
  <c r="BR173" i="15"/>
  <c r="HG173" i="15"/>
  <c r="IC173" i="15"/>
  <c r="IS173" i="15"/>
  <c r="JA173" i="15"/>
  <c r="JZ173" i="15"/>
  <c r="LG173" i="15"/>
  <c r="MD173" i="15"/>
  <c r="MK173" i="15"/>
  <c r="MO173" i="15"/>
  <c r="PH173" i="15"/>
  <c r="V174" i="15"/>
  <c r="AN174" i="15"/>
  <c r="EA174" i="15"/>
  <c r="EI174" i="15"/>
  <c r="EY174" i="15"/>
  <c r="FB174" i="15"/>
  <c r="JF174" i="15"/>
  <c r="JV174" i="15"/>
  <c r="KM174" i="15"/>
  <c r="LF174" i="15"/>
  <c r="PH174" i="15"/>
  <c r="AV175" i="15"/>
  <c r="CJ175" i="15"/>
  <c r="CO175" i="15"/>
  <c r="DE175" i="15"/>
  <c r="EY175" i="15"/>
  <c r="FW175" i="15"/>
  <c r="GK175" i="15"/>
  <c r="HC175" i="15"/>
  <c r="IV175" i="15"/>
  <c r="JF175" i="15"/>
  <c r="KC175" i="15"/>
  <c r="LW175" i="15"/>
  <c r="MB175" i="15"/>
  <c r="PH175" i="15"/>
  <c r="PX175" i="15"/>
  <c r="AP176" i="15"/>
  <c r="BB176" i="15"/>
  <c r="BR176" i="15"/>
  <c r="DH176" i="15"/>
  <c r="FP176" i="15"/>
  <c r="FS176" i="15"/>
  <c r="GJ176" i="15"/>
  <c r="GQ176" i="15"/>
  <c r="JC176" i="15"/>
  <c r="LC176" i="15"/>
  <c r="ML176" i="15"/>
  <c r="NG176" i="15"/>
  <c r="PH176" i="15"/>
  <c r="PX176" i="15"/>
  <c r="U178" i="15"/>
  <c r="U179" i="15" s="1"/>
  <c r="AZ178" i="15"/>
  <c r="AZ179" i="15" s="1"/>
  <c r="BQ178" i="15"/>
  <c r="BQ179" i="15" s="1"/>
  <c r="CH178" i="15"/>
  <c r="CH179" i="15" s="1"/>
  <c r="DI178" i="15"/>
  <c r="DI179" i="15" s="1"/>
  <c r="EG178" i="15"/>
  <c r="EG179" i="15" s="1"/>
  <c r="EK178" i="15"/>
  <c r="EK179" i="15" s="1"/>
  <c r="FR178" i="15"/>
  <c r="FR179" i="15" s="1"/>
  <c r="GL178" i="15"/>
  <c r="GL179" i="15" s="1"/>
  <c r="GQ178" i="15"/>
  <c r="GQ179" i="15" s="1"/>
  <c r="JE178" i="15"/>
  <c r="JE179" i="15" s="1"/>
  <c r="JH178" i="15"/>
  <c r="JH179" i="15" s="1"/>
  <c r="KA178" i="15"/>
  <c r="KA179" i="15" s="1"/>
  <c r="KP178" i="15"/>
  <c r="KP179" i="15" s="1"/>
  <c r="LC178" i="15"/>
  <c r="LC179" i="15" s="1"/>
  <c r="LH178" i="15"/>
  <c r="LH179" i="15" s="1"/>
  <c r="PK178" i="15"/>
  <c r="PK179" i="15" s="1"/>
  <c r="AN181" i="15"/>
  <c r="AN189" i="15" s="1"/>
  <c r="AS181" i="15"/>
  <c r="AS189" i="15" s="1"/>
  <c r="CD181" i="15"/>
  <c r="CD189" i="15" s="1"/>
  <c r="CG181" i="15"/>
  <c r="CG189" i="15" s="1"/>
  <c r="DX181" i="15"/>
  <c r="DX189" i="15" s="1"/>
  <c r="FA181" i="15"/>
  <c r="FA189" i="15" s="1"/>
  <c r="FS181" i="15"/>
  <c r="FS189" i="15" s="1"/>
  <c r="FW181" i="15"/>
  <c r="FW189" i="15" s="1"/>
  <c r="GJ181" i="15"/>
  <c r="GJ189" i="15" s="1"/>
  <c r="GM181" i="15"/>
  <c r="GM189" i="15" s="1"/>
  <c r="GQ181" i="15"/>
  <c r="GQ189" i="15" s="1"/>
  <c r="HV181" i="15"/>
  <c r="HV189" i="15" s="1"/>
  <c r="JD181" i="15"/>
  <c r="JD189" i="15" s="1"/>
  <c r="JH181" i="15"/>
  <c r="JH189" i="15" s="1"/>
  <c r="JV181" i="15"/>
  <c r="JV189" i="15" s="1"/>
  <c r="JX181" i="15"/>
  <c r="JX189" i="15" s="1"/>
  <c r="KB181" i="15"/>
  <c r="KB189" i="15" s="1"/>
  <c r="KN181" i="15"/>
  <c r="KN189" i="15" s="1"/>
  <c r="KQ181" i="15"/>
  <c r="KQ189" i="15" s="1"/>
  <c r="LC181" i="15"/>
  <c r="LC189" i="15" s="1"/>
  <c r="MA181" i="15"/>
  <c r="MA189" i="15" s="1"/>
  <c r="MG181" i="15"/>
  <c r="MG189" i="15" s="1"/>
  <c r="MO181" i="15"/>
  <c r="MO189" i="15" s="1"/>
  <c r="NB181" i="15"/>
  <c r="NB189" i="15" s="1"/>
  <c r="NG181" i="15"/>
  <c r="NG189" i="15" s="1"/>
  <c r="NJ181" i="15"/>
  <c r="NJ189" i="15" s="1"/>
  <c r="AZ183" i="15"/>
  <c r="CL183" i="15"/>
  <c r="DB183" i="15"/>
  <c r="DG183" i="15"/>
  <c r="EB183" i="15"/>
  <c r="EI183" i="15"/>
  <c r="FP183" i="15"/>
  <c r="HW183" i="15"/>
  <c r="IY183" i="15"/>
  <c r="KN183" i="15"/>
  <c r="MO183" i="15"/>
  <c r="OJ183" i="15"/>
  <c r="PE183" i="15"/>
  <c r="PI183" i="15"/>
  <c r="AA186" i="15"/>
  <c r="AR186" i="15"/>
  <c r="BR186" i="15"/>
  <c r="CK186" i="15"/>
  <c r="DF186" i="15"/>
  <c r="DI186" i="15"/>
  <c r="EK186" i="15"/>
  <c r="FB186" i="15"/>
  <c r="GL186" i="15"/>
  <c r="HV186" i="15"/>
  <c r="IS186" i="15"/>
  <c r="JD186" i="15"/>
  <c r="JH186" i="15"/>
  <c r="KA186" i="15"/>
  <c r="KO186" i="15"/>
  <c r="LI186" i="15"/>
  <c r="LK186" i="15"/>
  <c r="LZ186" i="15"/>
  <c r="NE186" i="15"/>
  <c r="NK186" i="15"/>
  <c r="OL186" i="15"/>
  <c r="PG186" i="15"/>
  <c r="PW186" i="15"/>
  <c r="AR187" i="15"/>
  <c r="AX187" i="15"/>
  <c r="BO187" i="15"/>
  <c r="CJ187" i="15"/>
  <c r="EE187" i="15"/>
  <c r="FQ187" i="15"/>
  <c r="IX187" i="15"/>
  <c r="JV187" i="15"/>
  <c r="KB187" i="15"/>
  <c r="KQ187" i="15"/>
  <c r="LC187" i="15"/>
  <c r="LK187" i="15"/>
  <c r="MJ187" i="15"/>
  <c r="MN187" i="15"/>
  <c r="NF187" i="15"/>
  <c r="PE187" i="15"/>
  <c r="PK187" i="15"/>
  <c r="AN188" i="15"/>
  <c r="AS188" i="15"/>
  <c r="BP188" i="15"/>
  <c r="CK188" i="15"/>
  <c r="DF188" i="15"/>
  <c r="DZ188" i="15"/>
  <c r="IU188" i="15"/>
  <c r="LZ188" i="15"/>
  <c r="MN188" i="15"/>
  <c r="NN188" i="15"/>
  <c r="PJ188" i="15"/>
  <c r="M90" i="10"/>
  <c r="M94" i="10" s="1"/>
  <c r="AA90" i="10"/>
  <c r="AA94" i="10" s="1"/>
  <c r="AI90" i="10"/>
  <c r="AI94" i="10" s="1"/>
  <c r="CV90" i="10"/>
  <c r="CV94" i="10" s="1"/>
  <c r="DM90" i="10"/>
  <c r="DM94" i="10" s="1"/>
  <c r="DS90" i="10"/>
  <c r="DS94" i="10" s="1"/>
  <c r="EJ90" i="10"/>
  <c r="EJ94" i="10" s="1"/>
  <c r="GL90" i="10"/>
  <c r="GL94" i="10" s="1"/>
  <c r="AW92" i="10"/>
  <c r="BC92" i="10"/>
  <c r="BU92" i="10"/>
  <c r="CK92" i="10"/>
  <c r="CR92" i="10"/>
  <c r="DO92" i="10"/>
  <c r="DT92" i="10"/>
  <c r="EA92" i="10"/>
  <c r="EJ92" i="10"/>
  <c r="FD92" i="10"/>
  <c r="FJ92" i="10"/>
  <c r="FY92" i="10"/>
  <c r="I96" i="10"/>
  <c r="I10" i="10" s="1"/>
  <c r="M96" i="10"/>
  <c r="M10" i="10" s="1"/>
  <c r="AE96" i="10"/>
  <c r="AE10" i="10" s="1"/>
  <c r="AH32" i="7" s="1"/>
  <c r="BB96" i="10"/>
  <c r="BB10" i="10" s="1"/>
  <c r="BN96" i="10"/>
  <c r="BN10" i="10" s="1"/>
  <c r="BS96" i="10"/>
  <c r="BS10" i="10" s="1"/>
  <c r="CF96" i="10"/>
  <c r="CF10" i="10" s="1"/>
  <c r="CO96" i="10"/>
  <c r="CZ96" i="10"/>
  <c r="DG96" i="10"/>
  <c r="DG10" i="10" s="1"/>
  <c r="ER96" i="10"/>
  <c r="ER10" i="10" s="1"/>
  <c r="FE96" i="10"/>
  <c r="FE10" i="10" s="1"/>
  <c r="FS96" i="10"/>
  <c r="FS10" i="10" s="1"/>
  <c r="GH96" i="10"/>
  <c r="Y97" i="10"/>
  <c r="BM97" i="10"/>
  <c r="BZ97" i="10"/>
  <c r="DK97" i="10"/>
  <c r="ET97" i="10"/>
  <c r="FV97" i="10"/>
  <c r="GH97" i="10"/>
  <c r="IV83" i="15"/>
  <c r="IV23" i="15" s="1"/>
  <c r="IZ83" i="15"/>
  <c r="IZ23" i="15" s="1"/>
  <c r="JC83" i="15"/>
  <c r="JC23" i="15" s="1"/>
  <c r="JG83" i="15"/>
  <c r="JG23" i="15" s="1"/>
  <c r="JW83" i="15"/>
  <c r="JW23" i="15" s="1"/>
  <c r="KA83" i="15"/>
  <c r="KA23" i="15" s="1"/>
  <c r="KL83" i="15"/>
  <c r="KL23" i="15" s="1"/>
  <c r="KP83" i="15"/>
  <c r="KP23" i="15" s="1"/>
  <c r="LC83" i="15"/>
  <c r="LC23" i="15" s="1"/>
  <c r="LH83" i="15"/>
  <c r="LH23" i="15" s="1"/>
  <c r="LW83" i="15"/>
  <c r="LW23" i="15" s="1"/>
  <c r="LZ83" i="15"/>
  <c r="LZ23" i="15" s="1"/>
  <c r="MD83" i="15"/>
  <c r="MD23" i="15" s="1"/>
  <c r="MH83" i="15"/>
  <c r="MH23" i="15" s="1"/>
  <c r="MO83" i="15"/>
  <c r="MO23" i="15" s="1"/>
  <c r="NC83" i="15"/>
  <c r="NC23" i="15" s="1"/>
  <c r="NG83" i="15"/>
  <c r="NG23" i="15" s="1"/>
  <c r="NL83" i="15"/>
  <c r="NL23" i="15" s="1"/>
  <c r="OI83" i="15"/>
  <c r="OI23" i="15" s="1"/>
  <c r="OM83" i="15"/>
  <c r="OM23" i="15" s="1"/>
  <c r="PY83" i="15"/>
  <c r="PY23" i="15" s="1"/>
  <c r="PZ83" i="15"/>
  <c r="PZ23" i="15" s="1"/>
  <c r="K84" i="15"/>
  <c r="K24" i="15" s="1"/>
  <c r="U84" i="15"/>
  <c r="U24" i="15" s="1"/>
  <c r="V84" i="15"/>
  <c r="V24" i="15" s="1"/>
  <c r="W84" i="15"/>
  <c r="W24" i="15" s="1"/>
  <c r="X84" i="15"/>
  <c r="X24" i="15" s="1"/>
  <c r="Y84" i="15"/>
  <c r="Y24" i="15" s="1"/>
  <c r="Z84" i="15"/>
  <c r="Z24" i="15" s="1"/>
  <c r="AA84" i="15"/>
  <c r="AA24" i="15" s="1"/>
  <c r="AB84" i="15"/>
  <c r="AB24" i="15" s="1"/>
  <c r="AC84" i="15"/>
  <c r="AC24" i="15" s="1"/>
  <c r="AD84" i="15"/>
  <c r="AD24" i="15" s="1"/>
  <c r="AM84" i="15"/>
  <c r="AM24" i="15" s="1"/>
  <c r="AN84" i="15"/>
  <c r="AN24" i="15" s="1"/>
  <c r="AO84" i="15"/>
  <c r="AO24" i="15" s="1"/>
  <c r="AP84" i="15"/>
  <c r="AP24" i="15" s="1"/>
  <c r="AQ84" i="15"/>
  <c r="AQ24" i="15" s="1"/>
  <c r="AR84" i="15"/>
  <c r="AR24" i="15" s="1"/>
  <c r="AS84" i="15"/>
  <c r="AS24" i="15" s="1"/>
  <c r="AT84" i="15"/>
  <c r="AT24" i="15" s="1"/>
  <c r="AU84" i="15"/>
  <c r="AU24" i="15" s="1"/>
  <c r="AV84" i="15"/>
  <c r="AV24" i="15" s="1"/>
  <c r="AW84" i="15"/>
  <c r="AW24" i="15" s="1"/>
  <c r="AX84" i="15"/>
  <c r="AX24" i="15" s="1"/>
  <c r="AY84" i="15"/>
  <c r="AY24" i="15" s="1"/>
  <c r="AZ84" i="15"/>
  <c r="AZ24" i="15" s="1"/>
  <c r="BA84" i="15"/>
  <c r="BA24" i="15" s="1"/>
  <c r="BB84" i="15"/>
  <c r="BB24" i="15" s="1"/>
  <c r="BN84" i="15"/>
  <c r="BN24" i="15" s="1"/>
  <c r="BO84" i="15"/>
  <c r="BO24" i="15" s="1"/>
  <c r="BP84" i="15"/>
  <c r="BP24" i="15" s="1"/>
  <c r="BQ84" i="15"/>
  <c r="BQ24" i="15" s="1"/>
  <c r="BR84" i="15"/>
  <c r="BR24" i="15" s="1"/>
  <c r="CD84" i="15"/>
  <c r="CD24" i="15" s="1"/>
  <c r="CE84" i="15"/>
  <c r="CE24" i="15" s="1"/>
  <c r="CF84" i="15"/>
  <c r="CF24" i="15" s="1"/>
  <c r="CG84" i="15"/>
  <c r="CG24" i="15" s="1"/>
  <c r="CH84" i="15"/>
  <c r="CH24" i="15" s="1"/>
  <c r="CI84" i="15"/>
  <c r="CI24" i="15" s="1"/>
  <c r="CJ84" i="15"/>
  <c r="CJ24" i="15" s="1"/>
  <c r="CK84" i="15"/>
  <c r="CK24" i="15" s="1"/>
  <c r="CL84" i="15"/>
  <c r="CL24" i="15" s="1"/>
  <c r="CM84" i="15"/>
  <c r="CM24" i="15" s="1"/>
  <c r="CN84" i="15"/>
  <c r="CN24" i="15" s="1"/>
  <c r="CO84" i="15"/>
  <c r="CO24" i="15" s="1"/>
  <c r="DA84" i="15"/>
  <c r="DA24" i="15" s="1"/>
  <c r="DB84" i="15"/>
  <c r="DB24" i="15" s="1"/>
  <c r="DC84" i="15"/>
  <c r="DC24" i="15" s="1"/>
  <c r="DD84" i="15"/>
  <c r="DD24" i="15" s="1"/>
  <c r="DE84" i="15"/>
  <c r="DE24" i="15" s="1"/>
  <c r="DF84" i="15"/>
  <c r="DF24" i="15" s="1"/>
  <c r="DG84" i="15"/>
  <c r="DG24" i="15" s="1"/>
  <c r="DH84" i="15"/>
  <c r="DH24" i="15" s="1"/>
  <c r="DI84" i="15"/>
  <c r="DI24" i="15" s="1"/>
  <c r="DJ84" i="15"/>
  <c r="DJ24" i="15" s="1"/>
  <c r="DV84" i="15"/>
  <c r="DV24" i="15" s="1"/>
  <c r="DW84" i="15"/>
  <c r="DW24" i="15" s="1"/>
  <c r="DX84" i="15"/>
  <c r="DX24" i="15" s="1"/>
  <c r="DY84" i="15"/>
  <c r="DY24" i="15" s="1"/>
  <c r="DZ84" i="15"/>
  <c r="DZ24" i="15" s="1"/>
  <c r="EA84" i="15"/>
  <c r="EA24" i="15" s="1"/>
  <c r="EB84" i="15"/>
  <c r="EB24" i="15" s="1"/>
  <c r="EC84" i="15"/>
  <c r="EC24" i="15" s="1"/>
  <c r="ED84" i="15"/>
  <c r="ED24" i="15" s="1"/>
  <c r="EE84" i="15"/>
  <c r="EE24" i="15" s="1"/>
  <c r="EF84" i="15"/>
  <c r="EF24" i="15" s="1"/>
  <c r="EG84" i="15"/>
  <c r="EG24" i="15" s="1"/>
  <c r="EH84" i="15"/>
  <c r="EH24" i="15" s="1"/>
  <c r="EI84" i="15"/>
  <c r="EI24" i="15" s="1"/>
  <c r="EJ84" i="15"/>
  <c r="EJ24" i="15" s="1"/>
  <c r="EK84" i="15"/>
  <c r="EK24" i="15" s="1"/>
  <c r="EW84" i="15"/>
  <c r="EW24" i="15" s="1"/>
  <c r="EX84" i="15"/>
  <c r="EX24" i="15" s="1"/>
  <c r="EY84" i="15"/>
  <c r="EY24" i="15" s="1"/>
  <c r="EZ84" i="15"/>
  <c r="EZ24" i="15" s="1"/>
  <c r="FA84" i="15"/>
  <c r="FA24" i="15" s="1"/>
  <c r="FB84" i="15"/>
  <c r="FB24" i="15" s="1"/>
  <c r="FN84" i="15"/>
  <c r="FN24" i="15" s="1"/>
  <c r="FO84" i="15"/>
  <c r="FO24" i="15" s="1"/>
  <c r="FP84" i="15"/>
  <c r="FP24" i="15" s="1"/>
  <c r="FQ84" i="15"/>
  <c r="FQ24" i="15" s="1"/>
  <c r="FR84" i="15"/>
  <c r="FR24" i="15" s="1"/>
  <c r="FS84" i="15"/>
  <c r="FS24" i="15" s="1"/>
  <c r="FT84" i="15"/>
  <c r="FT24" i="15" s="1"/>
  <c r="FU84" i="15"/>
  <c r="FU24" i="15" s="1"/>
  <c r="FV84" i="15"/>
  <c r="FV24" i="15" s="1"/>
  <c r="FW84" i="15"/>
  <c r="FW24" i="15" s="1"/>
  <c r="FX84" i="15"/>
  <c r="FX24" i="15" s="1"/>
  <c r="GJ84" i="15"/>
  <c r="GJ24" i="15" s="1"/>
  <c r="GK84" i="15"/>
  <c r="GK24" i="15" s="1"/>
  <c r="GL84" i="15"/>
  <c r="GL24" i="15" s="1"/>
  <c r="GM84" i="15"/>
  <c r="GM24" i="15" s="1"/>
  <c r="GN84" i="15"/>
  <c r="GN24" i="15" s="1"/>
  <c r="GO84" i="15"/>
  <c r="GO24" i="15" s="1"/>
  <c r="GP84" i="15"/>
  <c r="GP24" i="15" s="1"/>
  <c r="GQ84" i="15"/>
  <c r="GQ24" i="15" s="1"/>
  <c r="HC84" i="15"/>
  <c r="HC24" i="15" s="1"/>
  <c r="HD84" i="15"/>
  <c r="HD24" i="15" s="1"/>
  <c r="HE84" i="15"/>
  <c r="HE24" i="15" s="1"/>
  <c r="HF84" i="15"/>
  <c r="HF24" i="15" s="1"/>
  <c r="HG84" i="15"/>
  <c r="HG24" i="15" s="1"/>
  <c r="HH84" i="15"/>
  <c r="HH24" i="15" s="1"/>
  <c r="HT84" i="15"/>
  <c r="HT24" i="15" s="1"/>
  <c r="HU84" i="15"/>
  <c r="HU24" i="15" s="1"/>
  <c r="HV84" i="15"/>
  <c r="HV24" i="15" s="1"/>
  <c r="HW84" i="15"/>
  <c r="HW24" i="15" s="1"/>
  <c r="HX84" i="15"/>
  <c r="HX24" i="15" s="1"/>
  <c r="HY84" i="15"/>
  <c r="HY24" i="15" s="1"/>
  <c r="HZ84" i="15"/>
  <c r="HZ24" i="15" s="1"/>
  <c r="IA84" i="15"/>
  <c r="IA24" i="15" s="1"/>
  <c r="IB84" i="15"/>
  <c r="IB24" i="15" s="1"/>
  <c r="IC84" i="15"/>
  <c r="IC24" i="15" s="1"/>
  <c r="ID84" i="15"/>
  <c r="ID24" i="15" s="1"/>
  <c r="IE84" i="15"/>
  <c r="IE24" i="15" s="1"/>
  <c r="IQ84" i="15"/>
  <c r="IQ24" i="15" s="1"/>
  <c r="IR84" i="15"/>
  <c r="IR24" i="15" s="1"/>
  <c r="IS84" i="15"/>
  <c r="IS24" i="15" s="1"/>
  <c r="IT84" i="15"/>
  <c r="IT24" i="15" s="1"/>
  <c r="IU84" i="15"/>
  <c r="IU24" i="15" s="1"/>
  <c r="IV84" i="15"/>
  <c r="IV24" i="15" s="1"/>
  <c r="IW84" i="15"/>
  <c r="IW24" i="15" s="1"/>
  <c r="IX84" i="15"/>
  <c r="IX24" i="15" s="1"/>
  <c r="IY84" i="15"/>
  <c r="IY24" i="15" s="1"/>
  <c r="IZ84" i="15"/>
  <c r="IZ24" i="15" s="1"/>
  <c r="JA84" i="15"/>
  <c r="JA24" i="15" s="1"/>
  <c r="JB84" i="15"/>
  <c r="JB24" i="15" s="1"/>
  <c r="JC84" i="15"/>
  <c r="JC24" i="15" s="1"/>
  <c r="JD84" i="15"/>
  <c r="JD24" i="15" s="1"/>
  <c r="JE84" i="15"/>
  <c r="JE24" i="15" s="1"/>
  <c r="JF84" i="15"/>
  <c r="JF24" i="15" s="1"/>
  <c r="JG84" i="15"/>
  <c r="JG24" i="15" s="1"/>
  <c r="JH84" i="15"/>
  <c r="JH24" i="15" s="1"/>
  <c r="JT84" i="15"/>
  <c r="JT24" i="15" s="1"/>
  <c r="JU84" i="15"/>
  <c r="JU24" i="15" s="1"/>
  <c r="JV84" i="15"/>
  <c r="JV24" i="15" s="1"/>
  <c r="JW84" i="15"/>
  <c r="JW24" i="15" s="1"/>
  <c r="JX84" i="15"/>
  <c r="JX24" i="15" s="1"/>
  <c r="JY84" i="15"/>
  <c r="JY24" i="15" s="1"/>
  <c r="JZ84" i="15"/>
  <c r="JZ24" i="15" s="1"/>
  <c r="KA84" i="15"/>
  <c r="KA24" i="15" s="1"/>
  <c r="KB84" i="15"/>
  <c r="KB24" i="15" s="1"/>
  <c r="KC84" i="15"/>
  <c r="KC24" i="15" s="1"/>
  <c r="KL84" i="15"/>
  <c r="KL24" i="15" s="1"/>
  <c r="KM84" i="15"/>
  <c r="KM24" i="15" s="1"/>
  <c r="KN84" i="15"/>
  <c r="KN24" i="15" s="1"/>
  <c r="KO84" i="15"/>
  <c r="KO24" i="15" s="1"/>
  <c r="KP84" i="15"/>
  <c r="KP24" i="15" s="1"/>
  <c r="KQ84" i="15"/>
  <c r="KQ24" i="15" s="1"/>
  <c r="KR84" i="15"/>
  <c r="KR24" i="15" s="1"/>
  <c r="LA84" i="15"/>
  <c r="LA24" i="15" s="1"/>
  <c r="LB84" i="15"/>
  <c r="LB24" i="15" s="1"/>
  <c r="LC84" i="15"/>
  <c r="LC24" i="15" s="1"/>
  <c r="LD84" i="15"/>
  <c r="LD24" i="15" s="1"/>
  <c r="LE84" i="15"/>
  <c r="LE24" i="15" s="1"/>
  <c r="LF84" i="15"/>
  <c r="LF24" i="15" s="1"/>
  <c r="LG84" i="15"/>
  <c r="LG24" i="15" s="1"/>
  <c r="LH84" i="15"/>
  <c r="LH24" i="15" s="1"/>
  <c r="LI84" i="15"/>
  <c r="LI24" i="15" s="1"/>
  <c r="LJ84" i="15"/>
  <c r="LJ24" i="15" s="1"/>
  <c r="LK84" i="15"/>
  <c r="LK24" i="15" s="1"/>
  <c r="LW84" i="15"/>
  <c r="LW24" i="15" s="1"/>
  <c r="LX84" i="15"/>
  <c r="LX24" i="15" s="1"/>
  <c r="LY84" i="15"/>
  <c r="LY24" i="15" s="1"/>
  <c r="LZ84" i="15"/>
  <c r="LZ24" i="15" s="1"/>
  <c r="MA84" i="15"/>
  <c r="MA24" i="15" s="1"/>
  <c r="MB84" i="15"/>
  <c r="MB24" i="15" s="1"/>
  <c r="MC84" i="15"/>
  <c r="MC24" i="15" s="1"/>
  <c r="MD84" i="15"/>
  <c r="MD24" i="15" s="1"/>
  <c r="ME84" i="15"/>
  <c r="ME24" i="15" s="1"/>
  <c r="MF84" i="15"/>
  <c r="MF24" i="15" s="1"/>
  <c r="MG84" i="15"/>
  <c r="MG24" i="15" s="1"/>
  <c r="MH84" i="15"/>
  <c r="MH24" i="15" s="1"/>
  <c r="MI84" i="15"/>
  <c r="MI24" i="15" s="1"/>
  <c r="MJ84" i="15"/>
  <c r="MJ24" i="15" s="1"/>
  <c r="MK84" i="15"/>
  <c r="MK24" i="15" s="1"/>
  <c r="ML84" i="15"/>
  <c r="ML24" i="15" s="1"/>
  <c r="MM84" i="15"/>
  <c r="MM24" i="15" s="1"/>
  <c r="MN84" i="15"/>
  <c r="MN24" i="15" s="1"/>
  <c r="MO84" i="15"/>
  <c r="MO24" i="15" s="1"/>
  <c r="NA84" i="15"/>
  <c r="NA24" i="15" s="1"/>
  <c r="NB84" i="15"/>
  <c r="NB24" i="15" s="1"/>
  <c r="NC84" i="15"/>
  <c r="NC24" i="15" s="1"/>
  <c r="ND84" i="15"/>
  <c r="ND24" i="15" s="1"/>
  <c r="NE84" i="15"/>
  <c r="NE24" i="15" s="1"/>
  <c r="NF84" i="15"/>
  <c r="NF24" i="15" s="1"/>
  <c r="NG84" i="15"/>
  <c r="NG24" i="15" s="1"/>
  <c r="NH84" i="15"/>
  <c r="NH24" i="15" s="1"/>
  <c r="NI84" i="15"/>
  <c r="NI24" i="15" s="1"/>
  <c r="NJ84" i="15"/>
  <c r="NJ24" i="15" s="1"/>
  <c r="NK84" i="15"/>
  <c r="NK24" i="15" s="1"/>
  <c r="NL84" i="15"/>
  <c r="NL24" i="15" s="1"/>
  <c r="NM84" i="15"/>
  <c r="NM24" i="15" s="1"/>
  <c r="NN84" i="15"/>
  <c r="NN24" i="15" s="1"/>
  <c r="NO84" i="15"/>
  <c r="NO24" i="15" s="1"/>
  <c r="NP84" i="15"/>
  <c r="NP24" i="15" s="1"/>
  <c r="OH84" i="15"/>
  <c r="OH24" i="15" s="1"/>
  <c r="OI84" i="15"/>
  <c r="OI24" i="15" s="1"/>
  <c r="OJ84" i="15"/>
  <c r="OJ24" i="15" s="1"/>
  <c r="OK84" i="15"/>
  <c r="OK24" i="15" s="1"/>
  <c r="OL84" i="15"/>
  <c r="OL24" i="15" s="1"/>
  <c r="OM84" i="15"/>
  <c r="OM24" i="15" s="1"/>
  <c r="ON84" i="15"/>
  <c r="ON24" i="15" s="1"/>
  <c r="OO84" i="15"/>
  <c r="OO24" i="15" s="1"/>
  <c r="PA84" i="15"/>
  <c r="PA24" i="15" s="1"/>
  <c r="PB84" i="15"/>
  <c r="PB24" i="15" s="1"/>
  <c r="PC84" i="15"/>
  <c r="PC24" i="15" s="1"/>
  <c r="PD84" i="15"/>
  <c r="PD24" i="15" s="1"/>
  <c r="PE84" i="15"/>
  <c r="PE24" i="15" s="1"/>
  <c r="PF84" i="15"/>
  <c r="PF24" i="15" s="1"/>
  <c r="PG84" i="15"/>
  <c r="PG24" i="15" s="1"/>
  <c r="PH84" i="15"/>
  <c r="PH24" i="15" s="1"/>
  <c r="PI84" i="15"/>
  <c r="PI24" i="15" s="1"/>
  <c r="PJ84" i="15"/>
  <c r="PJ24" i="15" s="1"/>
  <c r="PK84" i="15"/>
  <c r="PK24" i="15" s="1"/>
  <c r="PW84" i="15"/>
  <c r="PW24" i="15" s="1"/>
  <c r="PX84" i="15"/>
  <c r="PX24" i="15" s="1"/>
  <c r="PY84" i="15"/>
  <c r="PY24" i="15" s="1"/>
  <c r="PZ84" i="15"/>
  <c r="PZ24" i="15" s="1"/>
  <c r="J85" i="15"/>
  <c r="K85" i="15"/>
  <c r="T85" i="15"/>
  <c r="U85" i="15"/>
  <c r="V85" i="15"/>
  <c r="W85" i="15"/>
  <c r="X85" i="15"/>
  <c r="Y85" i="15"/>
  <c r="Z85" i="15"/>
  <c r="AA85" i="15"/>
  <c r="AB85" i="15"/>
  <c r="AC85" i="15"/>
  <c r="AD85" i="15"/>
  <c r="AM85" i="15"/>
  <c r="AN85" i="15"/>
  <c r="AO85" i="15"/>
  <c r="AP85" i="15"/>
  <c r="AQ85" i="15"/>
  <c r="AR85" i="15"/>
  <c r="AS85" i="15"/>
  <c r="AT85" i="15"/>
  <c r="AU85" i="15"/>
  <c r="AV85" i="15"/>
  <c r="AW85" i="15"/>
  <c r="AX85" i="15"/>
  <c r="AY85" i="15"/>
  <c r="AZ85" i="15"/>
  <c r="BA85" i="15"/>
  <c r="BB85" i="15"/>
  <c r="BN85" i="15"/>
  <c r="BO85" i="15"/>
  <c r="BP85" i="15"/>
  <c r="BQ85" i="15"/>
  <c r="BR85" i="15"/>
  <c r="CD85" i="15"/>
  <c r="CE85" i="15"/>
  <c r="CF85" i="15"/>
  <c r="CG85" i="15"/>
  <c r="CH85" i="15"/>
  <c r="CI85" i="15"/>
  <c r="CJ85" i="15"/>
  <c r="CK85" i="15"/>
  <c r="CL85" i="15"/>
  <c r="CM85" i="15"/>
  <c r="CN85" i="15"/>
  <c r="CO85" i="15"/>
  <c r="DA85" i="15"/>
  <c r="DB85" i="15"/>
  <c r="DC85" i="15"/>
  <c r="DD85" i="15"/>
  <c r="DE85" i="15"/>
  <c r="DF85" i="15"/>
  <c r="DG85" i="15"/>
  <c r="DH85" i="15"/>
  <c r="DI85" i="15"/>
  <c r="DJ85" i="15"/>
  <c r="DV85" i="15"/>
  <c r="DW85" i="15"/>
  <c r="DX85" i="15"/>
  <c r="DY85" i="15"/>
  <c r="DZ85" i="15"/>
  <c r="EA85" i="15"/>
  <c r="EB85" i="15"/>
  <c r="EC85" i="15"/>
  <c r="ED85" i="15"/>
  <c r="EE85" i="15"/>
  <c r="EF85" i="15"/>
  <c r="EG85" i="15"/>
  <c r="EH85" i="15"/>
  <c r="EI85" i="15"/>
  <c r="EJ85" i="15"/>
  <c r="EK85" i="15"/>
  <c r="EW85" i="15"/>
  <c r="EX85" i="15"/>
  <c r="EY85" i="15"/>
  <c r="EZ85" i="15"/>
  <c r="FA85" i="15"/>
  <c r="FB85" i="15"/>
  <c r="FN85" i="15"/>
  <c r="FO85" i="15"/>
  <c r="FP85" i="15"/>
  <c r="FQ85" i="15"/>
  <c r="FR85" i="15"/>
  <c r="FS85" i="15"/>
  <c r="FT85" i="15"/>
  <c r="FU85" i="15"/>
  <c r="FV85" i="15"/>
  <c r="FW85" i="15"/>
  <c r="FX85" i="15"/>
  <c r="GJ85" i="15"/>
  <c r="GK85" i="15"/>
  <c r="GL85" i="15"/>
  <c r="GM85" i="15"/>
  <c r="GN85" i="15"/>
  <c r="GO85" i="15"/>
  <c r="GP85" i="15"/>
  <c r="GQ85" i="15"/>
  <c r="HC85" i="15"/>
  <c r="HD85" i="15"/>
  <c r="HE85" i="15"/>
  <c r="HF85" i="15"/>
  <c r="HG85" i="15"/>
  <c r="HH85" i="15"/>
  <c r="HT85" i="15"/>
  <c r="HU85" i="15"/>
  <c r="HV85" i="15"/>
  <c r="HW85" i="15"/>
  <c r="HX85" i="15"/>
  <c r="HY85" i="15"/>
  <c r="HZ85" i="15"/>
  <c r="IA85" i="15"/>
  <c r="IB85" i="15"/>
  <c r="IC85" i="15"/>
  <c r="ID85" i="15"/>
  <c r="IE85" i="15"/>
  <c r="IQ85" i="15"/>
  <c r="IR85" i="15"/>
  <c r="IS85" i="15"/>
  <c r="IT85" i="15"/>
  <c r="IU85" i="15"/>
  <c r="IV85" i="15"/>
  <c r="IW85" i="15"/>
  <c r="IX85" i="15"/>
  <c r="IY85" i="15"/>
  <c r="IZ85" i="15"/>
  <c r="JA85" i="15"/>
  <c r="JB85" i="15"/>
  <c r="JC85" i="15"/>
  <c r="JD85" i="15"/>
  <c r="JE85" i="15"/>
  <c r="JF85" i="15"/>
  <c r="JG85" i="15"/>
  <c r="JH85" i="15"/>
  <c r="JT85" i="15"/>
  <c r="JU85" i="15"/>
  <c r="JV85" i="15"/>
  <c r="JW85" i="15"/>
  <c r="JX85" i="15"/>
  <c r="JY85" i="15"/>
  <c r="JZ85" i="15"/>
  <c r="KA85" i="15"/>
  <c r="KB85" i="15"/>
  <c r="KC85" i="15"/>
  <c r="KL85" i="15"/>
  <c r="KM85" i="15"/>
  <c r="KN85" i="15"/>
  <c r="KO85" i="15"/>
  <c r="KP85" i="15"/>
  <c r="KQ85" i="15"/>
  <c r="KR85" i="15"/>
  <c r="LA85" i="15"/>
  <c r="LB85" i="15"/>
  <c r="LC85" i="15"/>
  <c r="LD85" i="15"/>
  <c r="LE85" i="15"/>
  <c r="LF85" i="15"/>
  <c r="LG85" i="15"/>
  <c r="LH85" i="15"/>
  <c r="LI85" i="15"/>
  <c r="LJ85" i="15"/>
  <c r="LK85" i="15"/>
  <c r="LW85" i="15"/>
  <c r="LX85" i="15"/>
  <c r="LY85" i="15"/>
  <c r="LZ85" i="15"/>
  <c r="MA85" i="15"/>
  <c r="MB85" i="15"/>
  <c r="MC85" i="15"/>
  <c r="MD85" i="15"/>
  <c r="ME85" i="15"/>
  <c r="MF85" i="15"/>
  <c r="MG85" i="15"/>
  <c r="MH85" i="15"/>
  <c r="MI85" i="15"/>
  <c r="MJ85" i="15"/>
  <c r="MK85" i="15"/>
  <c r="ML85" i="15"/>
  <c r="MM85" i="15"/>
  <c r="MN85" i="15"/>
  <c r="MO85" i="15"/>
  <c r="NA85" i="15"/>
  <c r="NB85" i="15"/>
  <c r="NC85" i="15"/>
  <c r="ND85" i="15"/>
  <c r="NE85" i="15"/>
  <c r="NF85" i="15"/>
  <c r="NG85" i="15"/>
  <c r="NH85" i="15"/>
  <c r="NI85" i="15"/>
  <c r="NJ85" i="15"/>
  <c r="NK85" i="15"/>
  <c r="NL85" i="15"/>
  <c r="NM85" i="15"/>
  <c r="NN85" i="15"/>
  <c r="NO85" i="15"/>
  <c r="NP85" i="15"/>
  <c r="OH85" i="15"/>
  <c r="OI85" i="15"/>
  <c r="OJ85" i="15"/>
  <c r="OK85" i="15"/>
  <c r="OL85" i="15"/>
  <c r="OM85" i="15"/>
  <c r="ON85" i="15"/>
  <c r="OO85" i="15"/>
  <c r="PA85" i="15"/>
  <c r="PB85" i="15"/>
  <c r="PC85" i="15"/>
  <c r="PD85" i="15"/>
  <c r="PE85" i="15"/>
  <c r="PF85" i="15"/>
  <c r="PG85" i="15"/>
  <c r="PH85" i="15"/>
  <c r="PI85" i="15"/>
  <c r="PJ85" i="15"/>
  <c r="PK85" i="15"/>
  <c r="PW85" i="15"/>
  <c r="PX85" i="15"/>
  <c r="PY85" i="15"/>
  <c r="PZ85" i="15"/>
  <c r="J86" i="15"/>
  <c r="K86" i="15"/>
  <c r="T86" i="15"/>
  <c r="U86" i="15"/>
  <c r="V86" i="15"/>
  <c r="W86" i="15"/>
  <c r="X86" i="15"/>
  <c r="Y86" i="15"/>
  <c r="Z86" i="15"/>
  <c r="AA86" i="15"/>
  <c r="AB86" i="15"/>
  <c r="AC86" i="15"/>
  <c r="AD86" i="15"/>
  <c r="AM86" i="15"/>
  <c r="AN86" i="15"/>
  <c r="AO86" i="15"/>
  <c r="AP86" i="15"/>
  <c r="AQ86" i="15"/>
  <c r="AR86" i="15"/>
  <c r="AS86" i="15"/>
  <c r="AT86" i="15"/>
  <c r="AU86" i="15"/>
  <c r="AV86" i="15"/>
  <c r="AW86" i="15"/>
  <c r="AX86" i="15"/>
  <c r="AY86" i="15"/>
  <c r="AZ86" i="15"/>
  <c r="BA86" i="15"/>
  <c r="BB86" i="15"/>
  <c r="BN86" i="15"/>
  <c r="BO86" i="15"/>
  <c r="BP86" i="15"/>
  <c r="BQ86" i="15"/>
  <c r="BR86" i="15"/>
  <c r="CD86" i="15"/>
  <c r="CE86" i="15"/>
  <c r="CF86" i="15"/>
  <c r="CG86" i="15"/>
  <c r="CH86" i="15"/>
  <c r="CI86" i="15"/>
  <c r="CJ86" i="15"/>
  <c r="CK86" i="15"/>
  <c r="CL86" i="15"/>
  <c r="CM86" i="15"/>
  <c r="CN86" i="15"/>
  <c r="CO86" i="15"/>
  <c r="DA86" i="15"/>
  <c r="DB86" i="15"/>
  <c r="DC86" i="15"/>
  <c r="DD86" i="15"/>
  <c r="DE86" i="15"/>
  <c r="DF86" i="15"/>
  <c r="DG86" i="15"/>
  <c r="DH86" i="15"/>
  <c r="DI86" i="15"/>
  <c r="DJ86" i="15"/>
  <c r="DV86" i="15"/>
  <c r="DW86" i="15"/>
  <c r="DX86" i="15"/>
  <c r="DY86" i="15"/>
  <c r="DZ86" i="15"/>
  <c r="EA86" i="15"/>
  <c r="EB86" i="15"/>
  <c r="EC86" i="15"/>
  <c r="ED86" i="15"/>
  <c r="EE86" i="15"/>
  <c r="EF86" i="15"/>
  <c r="EG86" i="15"/>
  <c r="EH86" i="15"/>
  <c r="EI86" i="15"/>
  <c r="EJ86" i="15"/>
  <c r="EK86" i="15"/>
  <c r="EW86" i="15"/>
  <c r="EX86" i="15"/>
  <c r="EY86" i="15"/>
  <c r="EZ86" i="15"/>
  <c r="FA86" i="15"/>
  <c r="FB86" i="15"/>
  <c r="FN86" i="15"/>
  <c r="FO86" i="15"/>
  <c r="FP86" i="15"/>
  <c r="FQ86" i="15"/>
  <c r="FR86" i="15"/>
  <c r="FS86" i="15"/>
  <c r="FT86" i="15"/>
  <c r="FU86" i="15"/>
  <c r="FV86" i="15"/>
  <c r="FW86" i="15"/>
  <c r="FX86" i="15"/>
  <c r="GJ86" i="15"/>
  <c r="GK86" i="15"/>
  <c r="GL86" i="15"/>
  <c r="GM86" i="15"/>
  <c r="GN86" i="15"/>
  <c r="GO86" i="15"/>
  <c r="GP86" i="15"/>
  <c r="GQ86" i="15"/>
  <c r="HC86" i="15"/>
  <c r="HD86" i="15"/>
  <c r="HE86" i="15"/>
  <c r="HF86" i="15"/>
  <c r="HG86" i="15"/>
  <c r="HH86" i="15"/>
  <c r="HT86" i="15"/>
  <c r="HU86" i="15"/>
  <c r="HV86" i="15"/>
  <c r="HW86" i="15"/>
  <c r="HX86" i="15"/>
  <c r="HY86" i="15"/>
  <c r="HZ86" i="15"/>
  <c r="IA86" i="15"/>
  <c r="IB86" i="15"/>
  <c r="IC86" i="15"/>
  <c r="ID86" i="15"/>
  <c r="IE86" i="15"/>
  <c r="IQ86" i="15"/>
  <c r="IR86" i="15"/>
  <c r="IS86" i="15"/>
  <c r="IT86" i="15"/>
  <c r="IU86" i="15"/>
  <c r="IV86" i="15"/>
  <c r="IW86" i="15"/>
  <c r="IX86" i="15"/>
  <c r="IY86" i="15"/>
  <c r="IZ86" i="15"/>
  <c r="JA86" i="15"/>
  <c r="JB86" i="15"/>
  <c r="JC86" i="15"/>
  <c r="JD86" i="15"/>
  <c r="JE86" i="15"/>
  <c r="JF86" i="15"/>
  <c r="JG86" i="15"/>
  <c r="JH86" i="15"/>
  <c r="JT86" i="15"/>
  <c r="JU86" i="15"/>
  <c r="JV86" i="15"/>
  <c r="JW86" i="15"/>
  <c r="JX86" i="15"/>
  <c r="JY86" i="15"/>
  <c r="JZ86" i="15"/>
  <c r="KA86" i="15"/>
  <c r="KB86" i="15"/>
  <c r="KC86" i="15"/>
  <c r="KL86" i="15"/>
  <c r="KM86" i="15"/>
  <c r="KN86" i="15"/>
  <c r="KO86" i="15"/>
  <c r="KP86" i="15"/>
  <c r="KQ86" i="15"/>
  <c r="KR86" i="15"/>
  <c r="LA86" i="15"/>
  <c r="LB86" i="15"/>
  <c r="LC86" i="15"/>
  <c r="LD86" i="15"/>
  <c r="LE86" i="15"/>
  <c r="LF86" i="15"/>
  <c r="LG86" i="15"/>
  <c r="LH86" i="15"/>
  <c r="LI86" i="15"/>
  <c r="LJ86" i="15"/>
  <c r="LK86" i="15"/>
  <c r="LW86" i="15"/>
  <c r="LX86" i="15"/>
  <c r="LY86" i="15"/>
  <c r="LZ86" i="15"/>
  <c r="MA86" i="15"/>
  <c r="MB86" i="15"/>
  <c r="MC86" i="15"/>
  <c r="MD86" i="15"/>
  <c r="ME86" i="15"/>
  <c r="MF86" i="15"/>
  <c r="MG86" i="15"/>
  <c r="MH86" i="15"/>
  <c r="MI86" i="15"/>
  <c r="MJ86" i="15"/>
  <c r="MK86" i="15"/>
  <c r="ML86" i="15"/>
  <c r="MM86" i="15"/>
  <c r="MN86" i="15"/>
  <c r="MO86" i="15"/>
  <c r="NA86" i="15"/>
  <c r="NB86" i="15"/>
  <c r="NC86" i="15"/>
  <c r="ND86" i="15"/>
  <c r="NE86" i="15"/>
  <c r="NF86" i="15"/>
  <c r="NG86" i="15"/>
  <c r="NH86" i="15"/>
  <c r="NI86" i="15"/>
  <c r="NJ86" i="15"/>
  <c r="NK86" i="15"/>
  <c r="NL86" i="15"/>
  <c r="NM86" i="15"/>
  <c r="NN86" i="15"/>
  <c r="NO86" i="15"/>
  <c r="NP86" i="15"/>
  <c r="OH86" i="15"/>
  <c r="OI86" i="15"/>
  <c r="OJ86" i="15"/>
  <c r="OK86" i="15"/>
  <c r="OL86" i="15"/>
  <c r="OM86" i="15"/>
  <c r="ON86" i="15"/>
  <c r="OO86" i="15"/>
  <c r="PA86" i="15"/>
  <c r="PB86" i="15"/>
  <c r="PC86" i="15"/>
  <c r="PD86" i="15"/>
  <c r="PE86" i="15"/>
  <c r="PF86" i="15"/>
  <c r="PG86" i="15"/>
  <c r="PH86" i="15"/>
  <c r="PI86" i="15"/>
  <c r="PJ86" i="15"/>
  <c r="PK86" i="15"/>
  <c r="PW86" i="15"/>
  <c r="PX86" i="15"/>
  <c r="PY86" i="15"/>
  <c r="PZ86" i="15"/>
  <c r="J87" i="15"/>
  <c r="K87" i="15"/>
  <c r="T87" i="15"/>
  <c r="U87" i="15"/>
  <c r="V87" i="15"/>
  <c r="W87" i="15"/>
  <c r="X87" i="15"/>
  <c r="Y87" i="15"/>
  <c r="Z87" i="15"/>
  <c r="AA87" i="15"/>
  <c r="AB87" i="15"/>
  <c r="AC87" i="15"/>
  <c r="AD87" i="15"/>
  <c r="AM87" i="15"/>
  <c r="AN87" i="15"/>
  <c r="AO87" i="15"/>
  <c r="AP87" i="15"/>
  <c r="AQ87" i="15"/>
  <c r="AR87" i="15"/>
  <c r="AS87" i="15"/>
  <c r="AT87" i="15"/>
  <c r="AU87" i="15"/>
  <c r="AV87" i="15"/>
  <c r="AW87" i="15"/>
  <c r="AX87" i="15"/>
  <c r="AY87" i="15"/>
  <c r="AZ87" i="15"/>
  <c r="BA87" i="15"/>
  <c r="BB87" i="15"/>
  <c r="BN87" i="15"/>
  <c r="BO87" i="15"/>
  <c r="BP87" i="15"/>
  <c r="BQ87" i="15"/>
  <c r="BR87" i="15"/>
  <c r="CD87" i="15"/>
  <c r="CE87" i="15"/>
  <c r="CF87" i="15"/>
  <c r="CG87" i="15"/>
  <c r="CH87" i="15"/>
  <c r="CI87" i="15"/>
  <c r="CJ87" i="15"/>
  <c r="CK87" i="15"/>
  <c r="CL87" i="15"/>
  <c r="CM87" i="15"/>
  <c r="CN87" i="15"/>
  <c r="CO87" i="15"/>
  <c r="DA87" i="15"/>
  <c r="DB87" i="15"/>
  <c r="DC87" i="15"/>
  <c r="DD87" i="15"/>
  <c r="DE87" i="15"/>
  <c r="DF87" i="15"/>
  <c r="DG87" i="15"/>
  <c r="DH87" i="15"/>
  <c r="DI87" i="15"/>
  <c r="DJ87" i="15"/>
  <c r="DV87" i="15"/>
  <c r="DW87" i="15"/>
  <c r="DX87" i="15"/>
  <c r="DY87" i="15"/>
  <c r="DZ87" i="15"/>
  <c r="EA87" i="15"/>
  <c r="EB87" i="15"/>
  <c r="EC87" i="15"/>
  <c r="ED87" i="15"/>
  <c r="EE87" i="15"/>
  <c r="EF87" i="15"/>
  <c r="EG87" i="15"/>
  <c r="EH87" i="15"/>
  <c r="EI87" i="15"/>
  <c r="EJ87" i="15"/>
  <c r="EK87" i="15"/>
  <c r="EW87" i="15"/>
  <c r="EX87" i="15"/>
  <c r="EY87" i="15"/>
  <c r="EZ87" i="15"/>
  <c r="FA87" i="15"/>
  <c r="FB87" i="15"/>
  <c r="FN87" i="15"/>
  <c r="FO87" i="15"/>
  <c r="FP87" i="15"/>
  <c r="FQ87" i="15"/>
  <c r="FR87" i="15"/>
  <c r="FS87" i="15"/>
  <c r="FT87" i="15"/>
  <c r="FU87" i="15"/>
  <c r="FV87" i="15"/>
  <c r="FW87" i="15"/>
  <c r="FX87" i="15"/>
  <c r="GJ87" i="15"/>
  <c r="GK87" i="15"/>
  <c r="GL87" i="15"/>
  <c r="GM87" i="15"/>
  <c r="GN87" i="15"/>
  <c r="GO87" i="15"/>
  <c r="GP87" i="15"/>
  <c r="GQ87" i="15"/>
  <c r="HC87" i="15"/>
  <c r="HD87" i="15"/>
  <c r="HE87" i="15"/>
  <c r="HF87" i="15"/>
  <c r="HG87" i="15"/>
  <c r="HH87" i="15"/>
  <c r="HT87" i="15"/>
  <c r="HU87" i="15"/>
  <c r="HV87" i="15"/>
  <c r="HW87" i="15"/>
  <c r="HX87" i="15"/>
  <c r="HY87" i="15"/>
  <c r="HZ87" i="15"/>
  <c r="IA87" i="15"/>
  <c r="IB87" i="15"/>
  <c r="IC87" i="15"/>
  <c r="ID87" i="15"/>
  <c r="IE87" i="15"/>
  <c r="IQ87" i="15"/>
  <c r="IR87" i="15"/>
  <c r="IS87" i="15"/>
  <c r="IT87" i="15"/>
  <c r="IU87" i="15"/>
  <c r="IV87" i="15"/>
  <c r="IW87" i="15"/>
  <c r="IX87" i="15"/>
  <c r="IY87" i="15"/>
  <c r="IZ87" i="15"/>
  <c r="JA87" i="15"/>
  <c r="JB87" i="15"/>
  <c r="JC87" i="15"/>
  <c r="JD87" i="15"/>
  <c r="JE87" i="15"/>
  <c r="JF87" i="15"/>
  <c r="JG87" i="15"/>
  <c r="JH87" i="15"/>
  <c r="JT87" i="15"/>
  <c r="JU87" i="15"/>
  <c r="JV87" i="15"/>
  <c r="JW87" i="15"/>
  <c r="JX87" i="15"/>
  <c r="JY87" i="15"/>
  <c r="JZ87" i="15"/>
  <c r="KA87" i="15"/>
  <c r="KB87" i="15"/>
  <c r="KC87" i="15"/>
  <c r="KL87" i="15"/>
  <c r="KM87" i="15"/>
  <c r="KN87" i="15"/>
  <c r="KO87" i="15"/>
  <c r="KP87" i="15"/>
  <c r="KQ87" i="15"/>
  <c r="KR87" i="15"/>
  <c r="LA87" i="15"/>
  <c r="LB87" i="15"/>
  <c r="LC87" i="15"/>
  <c r="LD87" i="15"/>
  <c r="LE87" i="15"/>
  <c r="LF87" i="15"/>
  <c r="LG87" i="15"/>
  <c r="LH87" i="15"/>
  <c r="LI87" i="15"/>
  <c r="LJ87" i="15"/>
  <c r="LK87" i="15"/>
  <c r="LW87" i="15"/>
  <c r="LX87" i="15"/>
  <c r="LY87" i="15"/>
  <c r="LZ87" i="15"/>
  <c r="MA87" i="15"/>
  <c r="MB87" i="15"/>
  <c r="MC87" i="15"/>
  <c r="MD87" i="15"/>
  <c r="ME87" i="15"/>
  <c r="MF87" i="15"/>
  <c r="MG87" i="15"/>
  <c r="MH87" i="15"/>
  <c r="MI87" i="15"/>
  <c r="MJ87" i="15"/>
  <c r="MK87" i="15"/>
  <c r="ML87" i="15"/>
  <c r="MM87" i="15"/>
  <c r="MN87" i="15"/>
  <c r="MO87" i="15"/>
  <c r="NA87" i="15"/>
  <c r="NB87" i="15"/>
  <c r="NC87" i="15"/>
  <c r="ND87" i="15"/>
  <c r="NE87" i="15"/>
  <c r="NF87" i="15"/>
  <c r="NG87" i="15"/>
  <c r="NH87" i="15"/>
  <c r="NI87" i="15"/>
  <c r="NJ87" i="15"/>
  <c r="NK87" i="15"/>
  <c r="NL87" i="15"/>
  <c r="NM87" i="15"/>
  <c r="NN87" i="15"/>
  <c r="NO87" i="15"/>
  <c r="NP87" i="15"/>
  <c r="OH87" i="15"/>
  <c r="OI87" i="15"/>
  <c r="OJ87" i="15"/>
  <c r="OK87" i="15"/>
  <c r="OL87" i="15"/>
  <c r="OM87" i="15"/>
  <c r="ON87" i="15"/>
  <c r="OO87" i="15"/>
  <c r="PA87" i="15"/>
  <c r="PB87" i="15"/>
  <c r="PC87" i="15"/>
  <c r="PD87" i="15"/>
  <c r="PE87" i="15"/>
  <c r="PF87" i="15"/>
  <c r="PG87" i="15"/>
  <c r="PH87" i="15"/>
  <c r="PI87" i="15"/>
  <c r="PJ87" i="15"/>
  <c r="PK87" i="15"/>
  <c r="PW87" i="15"/>
  <c r="PX87" i="15"/>
  <c r="PY87" i="15"/>
  <c r="PZ87" i="15"/>
  <c r="J88" i="15"/>
  <c r="K88" i="15"/>
  <c r="T88" i="15"/>
  <c r="U88" i="15"/>
  <c r="V88" i="15"/>
  <c r="W88" i="15"/>
  <c r="X88" i="15"/>
  <c r="Y88" i="15"/>
  <c r="Z88" i="15"/>
  <c r="AA88" i="15"/>
  <c r="AB88" i="15"/>
  <c r="AC88" i="15"/>
  <c r="AD88" i="15"/>
  <c r="AM88" i="15"/>
  <c r="AN88" i="15"/>
  <c r="AO88" i="15"/>
  <c r="AP88" i="15"/>
  <c r="AQ88" i="15"/>
  <c r="AR88" i="15"/>
  <c r="AS88" i="15"/>
  <c r="AT88" i="15"/>
  <c r="AU88" i="15"/>
  <c r="AV88" i="15"/>
  <c r="AW88" i="15"/>
  <c r="AX88" i="15"/>
  <c r="AY88" i="15"/>
  <c r="AZ88" i="15"/>
  <c r="BA88" i="15"/>
  <c r="BB88" i="15"/>
  <c r="BN88" i="15"/>
  <c r="BO88" i="15"/>
  <c r="BP88" i="15"/>
  <c r="BQ88" i="15"/>
  <c r="BR88" i="15"/>
  <c r="CD88" i="15"/>
  <c r="CE88" i="15"/>
  <c r="CF88" i="15"/>
  <c r="CG88" i="15"/>
  <c r="CH88" i="15"/>
  <c r="CI88" i="15"/>
  <c r="CJ88" i="15"/>
  <c r="CK88" i="15"/>
  <c r="CL88" i="15"/>
  <c r="CM88" i="15"/>
  <c r="CN88" i="15"/>
  <c r="CO88" i="15"/>
  <c r="DA88" i="15"/>
  <c r="DB88" i="15"/>
  <c r="DC88" i="15"/>
  <c r="DD88" i="15"/>
  <c r="DE88" i="15"/>
  <c r="DF88" i="15"/>
  <c r="DG88" i="15"/>
  <c r="DH88" i="15"/>
  <c r="DI88" i="15"/>
  <c r="DJ88" i="15"/>
  <c r="DV88" i="15"/>
  <c r="DW88" i="15"/>
  <c r="DX88" i="15"/>
  <c r="DY88" i="15"/>
  <c r="DZ88" i="15"/>
  <c r="EA88" i="15"/>
  <c r="EB88" i="15"/>
  <c r="EC88" i="15"/>
  <c r="ED88" i="15"/>
  <c r="EE88" i="15"/>
  <c r="EF88" i="15"/>
  <c r="EG88" i="15"/>
  <c r="EH88" i="15"/>
  <c r="EI88" i="15"/>
  <c r="EJ88" i="15"/>
  <c r="EK88" i="15"/>
  <c r="EW88" i="15"/>
  <c r="EX88" i="15"/>
  <c r="EY88" i="15"/>
  <c r="EZ88" i="15"/>
  <c r="FA88" i="15"/>
  <c r="FB88" i="15"/>
  <c r="FN88" i="15"/>
  <c r="FO88" i="15"/>
  <c r="FP88" i="15"/>
  <c r="FQ88" i="15"/>
  <c r="FR88" i="15"/>
  <c r="FS88" i="15"/>
  <c r="FT88" i="15"/>
  <c r="FU88" i="15"/>
  <c r="FV88" i="15"/>
  <c r="FW88" i="15"/>
  <c r="FX88" i="15"/>
  <c r="GJ88" i="15"/>
  <c r="GK88" i="15"/>
  <c r="GL88" i="15"/>
  <c r="GM88" i="15"/>
  <c r="GN88" i="15"/>
  <c r="GO88" i="15"/>
  <c r="GP88" i="15"/>
  <c r="GQ88" i="15"/>
  <c r="HC88" i="15"/>
  <c r="HD88" i="15"/>
  <c r="HE88" i="15"/>
  <c r="HF88" i="15"/>
  <c r="HG88" i="15"/>
  <c r="HH88" i="15"/>
  <c r="HT88" i="15"/>
  <c r="HU88" i="15"/>
  <c r="HV88" i="15"/>
  <c r="HW88" i="15"/>
  <c r="HX88" i="15"/>
  <c r="HY88" i="15"/>
  <c r="HZ88" i="15"/>
  <c r="IA88" i="15"/>
  <c r="IB88" i="15"/>
  <c r="IC88" i="15"/>
  <c r="ID88" i="15"/>
  <c r="IE88" i="15"/>
  <c r="IQ88" i="15"/>
  <c r="IR88" i="15"/>
  <c r="IS88" i="15"/>
  <c r="IT88" i="15"/>
  <c r="IU88" i="15"/>
  <c r="IV88" i="15"/>
  <c r="IW88" i="15"/>
  <c r="IX88" i="15"/>
  <c r="IY88" i="15"/>
  <c r="IZ88" i="15"/>
  <c r="JA88" i="15"/>
  <c r="JB88" i="15"/>
  <c r="JC88" i="15"/>
  <c r="JD88" i="15"/>
  <c r="JE88" i="15"/>
  <c r="JF88" i="15"/>
  <c r="JG88" i="15"/>
  <c r="JH88" i="15"/>
  <c r="JT88" i="15"/>
  <c r="JU88" i="15"/>
  <c r="JV88" i="15"/>
  <c r="JW88" i="15"/>
  <c r="JX88" i="15"/>
  <c r="JY88" i="15"/>
  <c r="JZ88" i="15"/>
  <c r="KA88" i="15"/>
  <c r="KB88" i="15"/>
  <c r="KC88" i="15"/>
  <c r="KL88" i="15"/>
  <c r="KM88" i="15"/>
  <c r="KN88" i="15"/>
  <c r="KO88" i="15"/>
  <c r="KP88" i="15"/>
  <c r="KQ88" i="15"/>
  <c r="KR88" i="15"/>
  <c r="LA88" i="15"/>
  <c r="LB88" i="15"/>
  <c r="LC88" i="15"/>
  <c r="LD88" i="15"/>
  <c r="LE88" i="15"/>
  <c r="LF88" i="15"/>
  <c r="LG88" i="15"/>
  <c r="LH88" i="15"/>
  <c r="LI88" i="15"/>
  <c r="LJ88" i="15"/>
  <c r="LK88" i="15"/>
  <c r="LW88" i="15"/>
  <c r="LX88" i="15"/>
  <c r="LY88" i="15"/>
  <c r="LZ88" i="15"/>
  <c r="MA88" i="15"/>
  <c r="MB88" i="15"/>
  <c r="MC88" i="15"/>
  <c r="MD88" i="15"/>
  <c r="ME88" i="15"/>
  <c r="MF88" i="15"/>
  <c r="MG88" i="15"/>
  <c r="MH88" i="15"/>
  <c r="MI88" i="15"/>
  <c r="MJ88" i="15"/>
  <c r="MK88" i="15"/>
  <c r="ML88" i="15"/>
  <c r="MM88" i="15"/>
  <c r="MN88" i="15"/>
  <c r="MO88" i="15"/>
  <c r="NA88" i="15"/>
  <c r="NB88" i="15"/>
  <c r="NC88" i="15"/>
  <c r="ND88" i="15"/>
  <c r="NE88" i="15"/>
  <c r="NF88" i="15"/>
  <c r="NG88" i="15"/>
  <c r="NH88" i="15"/>
  <c r="NI88" i="15"/>
  <c r="NJ88" i="15"/>
  <c r="NK88" i="15"/>
  <c r="NL88" i="15"/>
  <c r="NM88" i="15"/>
  <c r="NN88" i="15"/>
  <c r="NO88" i="15"/>
  <c r="NP88" i="15"/>
  <c r="OH88" i="15"/>
  <c r="OI88" i="15"/>
  <c r="OJ88" i="15"/>
  <c r="OK88" i="15"/>
  <c r="OL88" i="15"/>
  <c r="OM88" i="15"/>
  <c r="ON88" i="15"/>
  <c r="OO88" i="15"/>
  <c r="PA88" i="15"/>
  <c r="PB88" i="15"/>
  <c r="PC88" i="15"/>
  <c r="PD88" i="15"/>
  <c r="PE88" i="15"/>
  <c r="PF88" i="15"/>
  <c r="PG88" i="15"/>
  <c r="PH88" i="15"/>
  <c r="PI88" i="15"/>
  <c r="PJ88" i="15"/>
  <c r="PK88" i="15"/>
  <c r="PW88" i="15"/>
  <c r="PX88" i="15"/>
  <c r="PY88" i="15"/>
  <c r="PZ88" i="15"/>
  <c r="J89" i="15"/>
  <c r="K89" i="15"/>
  <c r="T89" i="15"/>
  <c r="U89" i="15"/>
  <c r="V89" i="15"/>
  <c r="W89" i="15"/>
  <c r="X89" i="15"/>
  <c r="Y89" i="15"/>
  <c r="Z89" i="15"/>
  <c r="AA89" i="15"/>
  <c r="AB89" i="15"/>
  <c r="AC89" i="15"/>
  <c r="AD89" i="15"/>
  <c r="AM89" i="15"/>
  <c r="AN89" i="15"/>
  <c r="AO89" i="15"/>
  <c r="AP89" i="15"/>
  <c r="AQ89" i="15"/>
  <c r="AR89" i="15"/>
  <c r="AS89" i="15"/>
  <c r="AT89" i="15"/>
  <c r="AU89" i="15"/>
  <c r="AV89" i="15"/>
  <c r="AW89" i="15"/>
  <c r="AX89" i="15"/>
  <c r="AY89" i="15"/>
  <c r="AZ89" i="15"/>
  <c r="BA89" i="15"/>
  <c r="BB89" i="15"/>
  <c r="BN89" i="15"/>
  <c r="BO89" i="15"/>
  <c r="BP89" i="15"/>
  <c r="BQ89" i="15"/>
  <c r="BR89" i="15"/>
  <c r="CD89" i="15"/>
  <c r="CE89" i="15"/>
  <c r="CF89" i="15"/>
  <c r="CG89" i="15"/>
  <c r="CH89" i="15"/>
  <c r="CI89" i="15"/>
  <c r="CJ89" i="15"/>
  <c r="CK89" i="15"/>
  <c r="CL89" i="15"/>
  <c r="CM89" i="15"/>
  <c r="CN89" i="15"/>
  <c r="CO89" i="15"/>
  <c r="DA89" i="15"/>
  <c r="DB89" i="15"/>
  <c r="DC89" i="15"/>
  <c r="DD89" i="15"/>
  <c r="DE89" i="15"/>
  <c r="DF89" i="15"/>
  <c r="DG89" i="15"/>
  <c r="DH89" i="15"/>
  <c r="DI89" i="15"/>
  <c r="DJ89" i="15"/>
  <c r="DV89" i="15"/>
  <c r="DW89" i="15"/>
  <c r="DX89" i="15"/>
  <c r="DY89" i="15"/>
  <c r="DZ89" i="15"/>
  <c r="EA89" i="15"/>
  <c r="EB89" i="15"/>
  <c r="EC89" i="15"/>
  <c r="ED89" i="15"/>
  <c r="EE89" i="15"/>
  <c r="EF89" i="15"/>
  <c r="EG89" i="15"/>
  <c r="EH89" i="15"/>
  <c r="EI89" i="15"/>
  <c r="EJ89" i="15"/>
  <c r="EK89" i="15"/>
  <c r="EW89" i="15"/>
  <c r="EX89" i="15"/>
  <c r="EY89" i="15"/>
  <c r="EZ89" i="15"/>
  <c r="FA89" i="15"/>
  <c r="FB89" i="15"/>
  <c r="FN89" i="15"/>
  <c r="FO89" i="15"/>
  <c r="FP89" i="15"/>
  <c r="FQ89" i="15"/>
  <c r="FR89" i="15"/>
  <c r="FS89" i="15"/>
  <c r="FT89" i="15"/>
  <c r="FU89" i="15"/>
  <c r="FV89" i="15"/>
  <c r="FW89" i="15"/>
  <c r="FX89" i="15"/>
  <c r="GJ89" i="15"/>
  <c r="GK89" i="15"/>
  <c r="GL89" i="15"/>
  <c r="GM89" i="15"/>
  <c r="GN89" i="15"/>
  <c r="GO89" i="15"/>
  <c r="GP89" i="15"/>
  <c r="GQ89" i="15"/>
  <c r="HC89" i="15"/>
  <c r="HD89" i="15"/>
  <c r="HE89" i="15"/>
  <c r="HF89" i="15"/>
  <c r="HG89" i="15"/>
  <c r="HH89" i="15"/>
  <c r="HT89" i="15"/>
  <c r="HU89" i="15"/>
  <c r="HV89" i="15"/>
  <c r="HW89" i="15"/>
  <c r="HX89" i="15"/>
  <c r="HY89" i="15"/>
  <c r="HZ89" i="15"/>
  <c r="IA89" i="15"/>
  <c r="IB89" i="15"/>
  <c r="IC89" i="15"/>
  <c r="ID89" i="15"/>
  <c r="IE89" i="15"/>
  <c r="IQ89" i="15"/>
  <c r="IR89" i="15"/>
  <c r="IS89" i="15"/>
  <c r="IT89" i="15"/>
  <c r="IU89" i="15"/>
  <c r="IV89" i="15"/>
  <c r="IW89" i="15"/>
  <c r="IX89" i="15"/>
  <c r="IY89" i="15"/>
  <c r="IZ89" i="15"/>
  <c r="JA89" i="15"/>
  <c r="JB89" i="15"/>
  <c r="JC89" i="15"/>
  <c r="JD89" i="15"/>
  <c r="JE89" i="15"/>
  <c r="JF89" i="15"/>
  <c r="JG89" i="15"/>
  <c r="JH89" i="15"/>
  <c r="JT89" i="15"/>
  <c r="JU89" i="15"/>
  <c r="JV89" i="15"/>
  <c r="JW89" i="15"/>
  <c r="JX89" i="15"/>
  <c r="JY89" i="15"/>
  <c r="JZ89" i="15"/>
  <c r="KA89" i="15"/>
  <c r="KB89" i="15"/>
  <c r="KC89" i="15"/>
  <c r="KL89" i="15"/>
  <c r="KM89" i="15"/>
  <c r="KN89" i="15"/>
  <c r="KO89" i="15"/>
  <c r="KP89" i="15"/>
  <c r="KQ89" i="15"/>
  <c r="KR89" i="15"/>
  <c r="LA89" i="15"/>
  <c r="LB89" i="15"/>
  <c r="LC89" i="15"/>
  <c r="LD89" i="15"/>
  <c r="LE89" i="15"/>
  <c r="LF89" i="15"/>
  <c r="LG89" i="15"/>
  <c r="LH89" i="15"/>
  <c r="LI89" i="15"/>
  <c r="LJ89" i="15"/>
  <c r="LK89" i="15"/>
  <c r="LW89" i="15"/>
  <c r="LX89" i="15"/>
  <c r="LY89" i="15"/>
  <c r="LZ89" i="15"/>
  <c r="MA89" i="15"/>
  <c r="MB89" i="15"/>
  <c r="MC89" i="15"/>
  <c r="MD89" i="15"/>
  <c r="ME89" i="15"/>
  <c r="MF89" i="15"/>
  <c r="MG89" i="15"/>
  <c r="MH89" i="15"/>
  <c r="MI89" i="15"/>
  <c r="MJ89" i="15"/>
  <c r="MK89" i="15"/>
  <c r="ML89" i="15"/>
  <c r="MM89" i="15"/>
  <c r="MN89" i="15"/>
  <c r="MO89" i="15"/>
  <c r="NA89" i="15"/>
  <c r="NB89" i="15"/>
  <c r="NC89" i="15"/>
  <c r="ND89" i="15"/>
  <c r="NE89" i="15"/>
  <c r="NF89" i="15"/>
  <c r="NG89" i="15"/>
  <c r="NH89" i="15"/>
  <c r="NI89" i="15"/>
  <c r="NJ89" i="15"/>
  <c r="NK89" i="15"/>
  <c r="NL89" i="15"/>
  <c r="NM89" i="15"/>
  <c r="NN89" i="15"/>
  <c r="NO89" i="15"/>
  <c r="NP89" i="15"/>
  <c r="OH89" i="15"/>
  <c r="OI89" i="15"/>
  <c r="OJ89" i="15"/>
  <c r="OK89" i="15"/>
  <c r="OL89" i="15"/>
  <c r="OM89" i="15"/>
  <c r="ON89" i="15"/>
  <c r="OO89" i="15"/>
  <c r="PA89" i="15"/>
  <c r="PB89" i="15"/>
  <c r="PC89" i="15"/>
  <c r="PD89" i="15"/>
  <c r="PE89" i="15"/>
  <c r="PF89" i="15"/>
  <c r="PG89" i="15"/>
  <c r="PH89" i="15"/>
  <c r="PI89" i="15"/>
  <c r="PJ89" i="15"/>
  <c r="PK89" i="15"/>
  <c r="PW89" i="15"/>
  <c r="PX89" i="15"/>
  <c r="PY89" i="15"/>
  <c r="PZ89" i="15"/>
  <c r="J90" i="15"/>
  <c r="J7" i="15" s="1"/>
  <c r="K90" i="15"/>
  <c r="K7" i="15" s="1"/>
  <c r="T90" i="15"/>
  <c r="T7" i="15" s="1"/>
  <c r="U90" i="15"/>
  <c r="U7" i="15" s="1"/>
  <c r="V90" i="15"/>
  <c r="V7" i="15" s="1"/>
  <c r="W90" i="15"/>
  <c r="W7" i="15" s="1"/>
  <c r="X90" i="15"/>
  <c r="X7" i="15" s="1"/>
  <c r="Y90" i="15"/>
  <c r="Y7" i="15" s="1"/>
  <c r="Z90" i="15"/>
  <c r="Z7" i="15" s="1"/>
  <c r="AA90" i="15"/>
  <c r="AA7" i="15" s="1"/>
  <c r="AB90" i="15"/>
  <c r="AB7" i="15" s="1"/>
  <c r="AC90" i="15"/>
  <c r="AC7" i="15" s="1"/>
  <c r="AD90" i="15"/>
  <c r="AD7" i="15" s="1"/>
  <c r="AM90" i="15"/>
  <c r="AM7" i="15" s="1"/>
  <c r="AN90" i="15"/>
  <c r="AN7" i="15" s="1"/>
  <c r="AO90" i="15"/>
  <c r="AO7" i="15" s="1"/>
  <c r="AP90" i="15"/>
  <c r="AP7" i="15" s="1"/>
  <c r="AQ90" i="15"/>
  <c r="AQ7" i="15" s="1"/>
  <c r="AR90" i="15"/>
  <c r="AR7" i="15" s="1"/>
  <c r="AS90" i="15"/>
  <c r="AS7" i="15" s="1"/>
  <c r="AT90" i="15"/>
  <c r="AT7" i="15" s="1"/>
  <c r="AU90" i="15"/>
  <c r="AU7" i="15" s="1"/>
  <c r="AV90" i="15"/>
  <c r="AV7" i="15" s="1"/>
  <c r="AW90" i="15"/>
  <c r="AW7" i="15" s="1"/>
  <c r="AX90" i="15"/>
  <c r="AX7" i="15" s="1"/>
  <c r="AY90" i="15"/>
  <c r="AY7" i="15" s="1"/>
  <c r="AZ90" i="15"/>
  <c r="AZ7" i="15" s="1"/>
  <c r="BA90" i="15"/>
  <c r="BA7" i="15" s="1"/>
  <c r="BB90" i="15"/>
  <c r="BB7" i="15" s="1"/>
  <c r="BN90" i="15"/>
  <c r="BN7" i="15" s="1"/>
  <c r="BO90" i="15"/>
  <c r="BO7" i="15" s="1"/>
  <c r="BP90" i="15"/>
  <c r="BP7" i="15" s="1"/>
  <c r="BQ90" i="15"/>
  <c r="BQ7" i="15" s="1"/>
  <c r="BR90" i="15"/>
  <c r="BR7" i="15" s="1"/>
  <c r="CD90" i="15"/>
  <c r="CD7" i="15" s="1"/>
  <c r="CE90" i="15"/>
  <c r="CE7" i="15" s="1"/>
  <c r="CF90" i="15"/>
  <c r="CF7" i="15" s="1"/>
  <c r="CG90" i="15"/>
  <c r="CG7" i="15" s="1"/>
  <c r="CH90" i="15"/>
  <c r="CH7" i="15" s="1"/>
  <c r="CI90" i="15"/>
  <c r="CI7" i="15" s="1"/>
  <c r="CJ90" i="15"/>
  <c r="CJ7" i="15" s="1"/>
  <c r="CK90" i="15"/>
  <c r="CK7" i="15" s="1"/>
  <c r="CL90" i="15"/>
  <c r="CL7" i="15" s="1"/>
  <c r="CM90" i="15"/>
  <c r="CM7" i="15" s="1"/>
  <c r="CN90" i="15"/>
  <c r="CN7" i="15" s="1"/>
  <c r="CO90" i="15"/>
  <c r="CO7" i="15" s="1"/>
  <c r="DA90" i="15"/>
  <c r="DA7" i="15" s="1"/>
  <c r="DB90" i="15"/>
  <c r="DB7" i="15" s="1"/>
  <c r="DC90" i="15"/>
  <c r="DC7" i="15" s="1"/>
  <c r="DD90" i="15"/>
  <c r="DD7" i="15" s="1"/>
  <c r="DE90" i="15"/>
  <c r="DE7" i="15" s="1"/>
  <c r="DF90" i="15"/>
  <c r="DF7" i="15" s="1"/>
  <c r="DG90" i="15"/>
  <c r="DG7" i="15" s="1"/>
  <c r="DH90" i="15"/>
  <c r="DH7" i="15" s="1"/>
  <c r="DI90" i="15"/>
  <c r="DI7" i="15" s="1"/>
  <c r="DJ90" i="15"/>
  <c r="DJ7" i="15" s="1"/>
  <c r="DV90" i="15"/>
  <c r="DV7" i="15" s="1"/>
  <c r="DW90" i="15"/>
  <c r="DW7" i="15" s="1"/>
  <c r="DX90" i="15"/>
  <c r="DX7" i="15" s="1"/>
  <c r="DY90" i="15"/>
  <c r="DY7" i="15" s="1"/>
  <c r="DZ90" i="15"/>
  <c r="DZ7" i="15" s="1"/>
  <c r="EA90" i="15"/>
  <c r="EA7" i="15" s="1"/>
  <c r="EB90" i="15"/>
  <c r="EB7" i="15" s="1"/>
  <c r="EC90" i="15"/>
  <c r="EC7" i="15" s="1"/>
  <c r="ED90" i="15"/>
  <c r="ED7" i="15" s="1"/>
  <c r="EE90" i="15"/>
  <c r="EE7" i="15" s="1"/>
  <c r="EF90" i="15"/>
  <c r="EF7" i="15" s="1"/>
  <c r="EG90" i="15"/>
  <c r="EG7" i="15" s="1"/>
  <c r="EH90" i="15"/>
  <c r="EH7" i="15" s="1"/>
  <c r="EI90" i="15"/>
  <c r="EI7" i="15" s="1"/>
  <c r="EJ90" i="15"/>
  <c r="EJ7" i="15" s="1"/>
  <c r="EK90" i="15"/>
  <c r="EK7" i="15" s="1"/>
  <c r="EW90" i="15"/>
  <c r="EW7" i="15" s="1"/>
  <c r="EX90" i="15"/>
  <c r="EX7" i="15" s="1"/>
  <c r="EY90" i="15"/>
  <c r="EY7" i="15" s="1"/>
  <c r="EZ90" i="15"/>
  <c r="EZ7" i="15" s="1"/>
  <c r="FA90" i="15"/>
  <c r="FA7" i="15" s="1"/>
  <c r="FB90" i="15"/>
  <c r="FB7" i="15" s="1"/>
  <c r="FN90" i="15"/>
  <c r="FN7" i="15" s="1"/>
  <c r="FO90" i="15"/>
  <c r="FO7" i="15" s="1"/>
  <c r="FP90" i="15"/>
  <c r="FP7" i="15" s="1"/>
  <c r="FQ90" i="15"/>
  <c r="FQ7" i="15" s="1"/>
  <c r="FR90" i="15"/>
  <c r="FR7" i="15" s="1"/>
  <c r="FS90" i="15"/>
  <c r="FS7" i="15" s="1"/>
  <c r="FT90" i="15"/>
  <c r="FT7" i="15" s="1"/>
  <c r="FU90" i="15"/>
  <c r="FU7" i="15" s="1"/>
  <c r="FV90" i="15"/>
  <c r="FV7" i="15" s="1"/>
  <c r="FW90" i="15"/>
  <c r="FW7" i="15" s="1"/>
  <c r="FX90" i="15"/>
  <c r="FX7" i="15" s="1"/>
  <c r="GJ90" i="15"/>
  <c r="GJ7" i="15" s="1"/>
  <c r="GK90" i="15"/>
  <c r="GK7" i="15" s="1"/>
  <c r="GL90" i="15"/>
  <c r="GL7" i="15" s="1"/>
  <c r="GM90" i="15"/>
  <c r="GM7" i="15" s="1"/>
  <c r="GN90" i="15"/>
  <c r="GN7" i="15" s="1"/>
  <c r="GO90" i="15"/>
  <c r="GO7" i="15" s="1"/>
  <c r="GP90" i="15"/>
  <c r="GP7" i="15" s="1"/>
  <c r="GQ90" i="15"/>
  <c r="GQ7" i="15" s="1"/>
  <c r="HC90" i="15"/>
  <c r="HC7" i="15" s="1"/>
  <c r="HD90" i="15"/>
  <c r="HD7" i="15" s="1"/>
  <c r="HE90" i="15"/>
  <c r="HE7" i="15" s="1"/>
  <c r="HF90" i="15"/>
  <c r="HF7" i="15" s="1"/>
  <c r="HG90" i="15"/>
  <c r="HG7" i="15" s="1"/>
  <c r="HH90" i="15"/>
  <c r="HH7" i="15" s="1"/>
  <c r="HT90" i="15"/>
  <c r="HT7" i="15" s="1"/>
  <c r="HU90" i="15"/>
  <c r="HU7" i="15" s="1"/>
  <c r="HV90" i="15"/>
  <c r="HV7" i="15" s="1"/>
  <c r="HW90" i="15"/>
  <c r="HW7" i="15" s="1"/>
  <c r="HX90" i="15"/>
  <c r="HX7" i="15" s="1"/>
  <c r="HY90" i="15"/>
  <c r="HY7" i="15" s="1"/>
  <c r="HZ90" i="15"/>
  <c r="HZ7" i="15" s="1"/>
  <c r="IA90" i="15"/>
  <c r="IA7" i="15" s="1"/>
  <c r="IB90" i="15"/>
  <c r="IB7" i="15" s="1"/>
  <c r="IC90" i="15"/>
  <c r="IC7" i="15" s="1"/>
  <c r="ID90" i="15"/>
  <c r="ID7" i="15" s="1"/>
  <c r="IE90" i="15"/>
  <c r="IE7" i="15" s="1"/>
  <c r="IQ90" i="15"/>
  <c r="IQ7" i="15" s="1"/>
  <c r="IR90" i="15"/>
  <c r="IR7" i="15" s="1"/>
  <c r="IS90" i="15"/>
  <c r="IS7" i="15" s="1"/>
  <c r="IT90" i="15"/>
  <c r="IT7" i="15" s="1"/>
  <c r="IU90" i="15"/>
  <c r="IU7" i="15" s="1"/>
  <c r="IV90" i="15"/>
  <c r="IV7" i="15" s="1"/>
  <c r="IW90" i="15"/>
  <c r="IW7" i="15" s="1"/>
  <c r="IX90" i="15"/>
  <c r="IX7" i="15" s="1"/>
  <c r="IY90" i="15"/>
  <c r="IY7" i="15" s="1"/>
  <c r="IZ90" i="15"/>
  <c r="IZ7" i="15" s="1"/>
  <c r="JA90" i="15"/>
  <c r="JA7" i="15" s="1"/>
  <c r="JB90" i="15"/>
  <c r="JB7" i="15" s="1"/>
  <c r="JC90" i="15"/>
  <c r="JC7" i="15" s="1"/>
  <c r="JD90" i="15"/>
  <c r="JD7" i="15" s="1"/>
  <c r="JE90" i="15"/>
  <c r="JE7" i="15" s="1"/>
  <c r="JF90" i="15"/>
  <c r="JF7" i="15" s="1"/>
  <c r="JG90" i="15"/>
  <c r="JG7" i="15" s="1"/>
  <c r="JH90" i="15"/>
  <c r="JH7" i="15" s="1"/>
  <c r="JT90" i="15"/>
  <c r="JT7" i="15" s="1"/>
  <c r="JU90" i="15"/>
  <c r="JU7" i="15" s="1"/>
  <c r="JV90" i="15"/>
  <c r="JV7" i="15" s="1"/>
  <c r="JW90" i="15"/>
  <c r="JW7" i="15" s="1"/>
  <c r="JX90" i="15"/>
  <c r="JX7" i="15" s="1"/>
  <c r="JY90" i="15"/>
  <c r="JY7" i="15" s="1"/>
  <c r="JZ90" i="15"/>
  <c r="JZ7" i="15" s="1"/>
  <c r="KA90" i="15"/>
  <c r="KA7" i="15" s="1"/>
  <c r="KB90" i="15"/>
  <c r="KB7" i="15" s="1"/>
  <c r="KC90" i="15"/>
  <c r="KC7" i="15" s="1"/>
  <c r="KL90" i="15"/>
  <c r="KL7" i="15" s="1"/>
  <c r="KM90" i="15"/>
  <c r="KM7" i="15" s="1"/>
  <c r="KN90" i="15"/>
  <c r="KN7" i="15" s="1"/>
  <c r="KO90" i="15"/>
  <c r="KO7" i="15" s="1"/>
  <c r="KP90" i="15"/>
  <c r="KP7" i="15" s="1"/>
  <c r="KQ90" i="15"/>
  <c r="KQ7" i="15" s="1"/>
  <c r="KR90" i="15"/>
  <c r="KR7" i="15" s="1"/>
  <c r="LA90" i="15"/>
  <c r="LA7" i="15" s="1"/>
  <c r="LB90" i="15"/>
  <c r="LB7" i="15" s="1"/>
  <c r="LC90" i="15"/>
  <c r="LC7" i="15" s="1"/>
  <c r="LD90" i="15"/>
  <c r="LD7" i="15" s="1"/>
  <c r="LE90" i="15"/>
  <c r="LE7" i="15" s="1"/>
  <c r="LF90" i="15"/>
  <c r="LF7" i="15" s="1"/>
  <c r="LG90" i="15"/>
  <c r="LG7" i="15" s="1"/>
  <c r="LH90" i="15"/>
  <c r="LH7" i="15" s="1"/>
  <c r="LI90" i="15"/>
  <c r="LI7" i="15" s="1"/>
  <c r="LJ90" i="15"/>
  <c r="LJ7" i="15" s="1"/>
  <c r="LK90" i="15"/>
  <c r="LK7" i="15" s="1"/>
  <c r="LW90" i="15"/>
  <c r="LW7" i="15" s="1"/>
  <c r="LX90" i="15"/>
  <c r="LX7" i="15" s="1"/>
  <c r="LY90" i="15"/>
  <c r="LY7" i="15" s="1"/>
  <c r="LZ90" i="15"/>
  <c r="LZ7" i="15" s="1"/>
  <c r="MA90" i="15"/>
  <c r="MA7" i="15" s="1"/>
  <c r="MB90" i="15"/>
  <c r="MB7" i="15" s="1"/>
  <c r="MC90" i="15"/>
  <c r="MC7" i="15" s="1"/>
  <c r="MD90" i="15"/>
  <c r="MD7" i="15" s="1"/>
  <c r="ME90" i="15"/>
  <c r="ME7" i="15" s="1"/>
  <c r="MF90" i="15"/>
  <c r="MF7" i="15" s="1"/>
  <c r="MG90" i="15"/>
  <c r="MG7" i="15" s="1"/>
  <c r="MH90" i="15"/>
  <c r="MH7" i="15" s="1"/>
  <c r="MI90" i="15"/>
  <c r="MI7" i="15" s="1"/>
  <c r="MJ90" i="15"/>
  <c r="MJ7" i="15" s="1"/>
  <c r="MK90" i="15"/>
  <c r="MK7" i="15" s="1"/>
  <c r="ML90" i="15"/>
  <c r="ML7" i="15" s="1"/>
  <c r="MM90" i="15"/>
  <c r="MM7" i="15" s="1"/>
  <c r="MN90" i="15"/>
  <c r="MN7" i="15" s="1"/>
  <c r="MO90" i="15"/>
  <c r="MO7" i="15" s="1"/>
  <c r="NA90" i="15"/>
  <c r="NA7" i="15" s="1"/>
  <c r="NB90" i="15"/>
  <c r="NB7" i="15" s="1"/>
  <c r="NC90" i="15"/>
  <c r="NC7" i="15" s="1"/>
  <c r="ND90" i="15"/>
  <c r="ND7" i="15" s="1"/>
  <c r="NE90" i="15"/>
  <c r="NE7" i="15" s="1"/>
  <c r="NF90" i="15"/>
  <c r="NF7" i="15" s="1"/>
  <c r="NG90" i="15"/>
  <c r="NG7" i="15" s="1"/>
  <c r="NH90" i="15"/>
  <c r="NH7" i="15" s="1"/>
  <c r="NI90" i="15"/>
  <c r="NI7" i="15" s="1"/>
  <c r="NJ90" i="15"/>
  <c r="NJ7" i="15" s="1"/>
  <c r="NK90" i="15"/>
  <c r="NK7" i="15" s="1"/>
  <c r="NL90" i="15"/>
  <c r="NL7" i="15" s="1"/>
  <c r="NM90" i="15"/>
  <c r="NM7" i="15" s="1"/>
  <c r="NN90" i="15"/>
  <c r="NN7" i="15" s="1"/>
  <c r="NO90" i="15"/>
  <c r="NO7" i="15" s="1"/>
  <c r="NP90" i="15"/>
  <c r="NP7" i="15" s="1"/>
  <c r="OH90" i="15"/>
  <c r="OH7" i="15" s="1"/>
  <c r="OI90" i="15"/>
  <c r="OI7" i="15" s="1"/>
  <c r="OJ90" i="15"/>
  <c r="OJ7" i="15" s="1"/>
  <c r="OK90" i="15"/>
  <c r="OK7" i="15" s="1"/>
  <c r="OL90" i="15"/>
  <c r="OL7" i="15" s="1"/>
  <c r="OM90" i="15"/>
  <c r="OM7" i="15" s="1"/>
  <c r="ON90" i="15"/>
  <c r="ON7" i="15" s="1"/>
  <c r="OO90" i="15"/>
  <c r="OO7" i="15" s="1"/>
  <c r="PA90" i="15"/>
  <c r="PA7" i="15" s="1"/>
  <c r="PB90" i="15"/>
  <c r="PB7" i="15" s="1"/>
  <c r="PC90" i="15"/>
  <c r="PC7" i="15" s="1"/>
  <c r="PD90" i="15"/>
  <c r="PD7" i="15" s="1"/>
  <c r="PE90" i="15"/>
  <c r="PE7" i="15" s="1"/>
  <c r="PF90" i="15"/>
  <c r="PF7" i="15" s="1"/>
  <c r="PG90" i="15"/>
  <c r="PG7" i="15" s="1"/>
  <c r="PH90" i="15"/>
  <c r="PH7" i="15" s="1"/>
  <c r="PI90" i="15"/>
  <c r="PI7" i="15" s="1"/>
  <c r="PJ90" i="15"/>
  <c r="PJ7" i="15" s="1"/>
  <c r="PK90" i="15"/>
  <c r="PK7" i="15" s="1"/>
  <c r="PW90" i="15"/>
  <c r="PW7" i="15" s="1"/>
  <c r="PX90" i="15"/>
  <c r="PX7" i="15" s="1"/>
  <c r="PY90" i="15"/>
  <c r="PY7" i="15" s="1"/>
  <c r="PZ90" i="15"/>
  <c r="PZ7" i="15" s="1"/>
  <c r="J91" i="15"/>
  <c r="J8" i="15" s="1"/>
  <c r="K91" i="15"/>
  <c r="K8" i="15" s="1"/>
  <c r="T91" i="15"/>
  <c r="T8" i="15" s="1"/>
  <c r="U91" i="15"/>
  <c r="U8" i="15" s="1"/>
  <c r="V91" i="15"/>
  <c r="V8" i="15" s="1"/>
  <c r="W91" i="15"/>
  <c r="W8" i="15" s="1"/>
  <c r="X91" i="15"/>
  <c r="X8" i="15" s="1"/>
  <c r="Y91" i="15"/>
  <c r="Y8" i="15" s="1"/>
  <c r="Z91" i="15"/>
  <c r="Z8" i="15" s="1"/>
  <c r="AA91" i="15"/>
  <c r="AA8" i="15" s="1"/>
  <c r="AB91" i="15"/>
  <c r="AB8" i="15" s="1"/>
  <c r="AC91" i="15"/>
  <c r="AC8" i="15" s="1"/>
  <c r="AD91" i="15"/>
  <c r="AD8" i="15" s="1"/>
  <c r="AM91" i="15"/>
  <c r="AM8" i="15" s="1"/>
  <c r="AN91" i="15"/>
  <c r="AN8" i="15" s="1"/>
  <c r="AO91" i="15"/>
  <c r="AO8" i="15" s="1"/>
  <c r="AP91" i="15"/>
  <c r="AP8" i="15" s="1"/>
  <c r="AQ91" i="15"/>
  <c r="AQ8" i="15" s="1"/>
  <c r="AR91" i="15"/>
  <c r="AR8" i="15" s="1"/>
  <c r="AS91" i="15"/>
  <c r="AS8" i="15" s="1"/>
  <c r="AT91" i="15"/>
  <c r="AT8" i="15" s="1"/>
  <c r="AU91" i="15"/>
  <c r="AU8" i="15" s="1"/>
  <c r="AV91" i="15"/>
  <c r="AV8" i="15" s="1"/>
  <c r="AW91" i="15"/>
  <c r="AW8" i="15" s="1"/>
  <c r="AX91" i="15"/>
  <c r="AX8" i="15" s="1"/>
  <c r="AY91" i="15"/>
  <c r="AY8" i="15" s="1"/>
  <c r="AZ91" i="15"/>
  <c r="AZ8" i="15" s="1"/>
  <c r="BA91" i="15"/>
  <c r="BA8" i="15" s="1"/>
  <c r="BB91" i="15"/>
  <c r="BB8" i="15" s="1"/>
  <c r="BN91" i="15"/>
  <c r="BN8" i="15" s="1"/>
  <c r="BO91" i="15"/>
  <c r="BO8" i="15" s="1"/>
  <c r="BP91" i="15"/>
  <c r="BP8" i="15" s="1"/>
  <c r="BQ91" i="15"/>
  <c r="BQ8" i="15" s="1"/>
  <c r="BR91" i="15"/>
  <c r="BR8" i="15" s="1"/>
  <c r="CD91" i="15"/>
  <c r="CD8" i="15" s="1"/>
  <c r="CE91" i="15"/>
  <c r="CE8" i="15" s="1"/>
  <c r="CF91" i="15"/>
  <c r="CF8" i="15" s="1"/>
  <c r="CG91" i="15"/>
  <c r="CG8" i="15" s="1"/>
  <c r="CH91" i="15"/>
  <c r="CH8" i="15" s="1"/>
  <c r="CI91" i="15"/>
  <c r="CI8" i="15" s="1"/>
  <c r="CJ91" i="15"/>
  <c r="CJ8" i="15" s="1"/>
  <c r="CK91" i="15"/>
  <c r="CK8" i="15" s="1"/>
  <c r="CL91" i="15"/>
  <c r="CL8" i="15" s="1"/>
  <c r="CM91" i="15"/>
  <c r="CM8" i="15" s="1"/>
  <c r="CN91" i="15"/>
  <c r="CN8" i="15" s="1"/>
  <c r="CO91" i="15"/>
  <c r="CO8" i="15" s="1"/>
  <c r="DA91" i="15"/>
  <c r="DA8" i="15" s="1"/>
  <c r="DB91" i="15"/>
  <c r="DB8" i="15" s="1"/>
  <c r="DC91" i="15"/>
  <c r="DC8" i="15" s="1"/>
  <c r="DD91" i="15"/>
  <c r="DD8" i="15" s="1"/>
  <c r="DE91" i="15"/>
  <c r="DE8" i="15" s="1"/>
  <c r="DF91" i="15"/>
  <c r="DF8" i="15" s="1"/>
  <c r="DG91" i="15"/>
  <c r="DG8" i="15" s="1"/>
  <c r="DH91" i="15"/>
  <c r="DH8" i="15" s="1"/>
  <c r="DI91" i="15"/>
  <c r="DI8" i="15" s="1"/>
  <c r="DJ91" i="15"/>
  <c r="DJ8" i="15" s="1"/>
  <c r="DV91" i="15"/>
  <c r="DV8" i="15" s="1"/>
  <c r="DW91" i="15"/>
  <c r="DW8" i="15" s="1"/>
  <c r="DX91" i="15"/>
  <c r="DX8" i="15" s="1"/>
  <c r="DY91" i="15"/>
  <c r="DY8" i="15" s="1"/>
  <c r="DZ91" i="15"/>
  <c r="DZ8" i="15" s="1"/>
  <c r="EA91" i="15"/>
  <c r="EA8" i="15" s="1"/>
  <c r="EB91" i="15"/>
  <c r="EB8" i="15" s="1"/>
  <c r="EC91" i="15"/>
  <c r="EC8" i="15" s="1"/>
  <c r="ED91" i="15"/>
  <c r="ED8" i="15" s="1"/>
  <c r="EE91" i="15"/>
  <c r="EE8" i="15" s="1"/>
  <c r="EF91" i="15"/>
  <c r="EF8" i="15" s="1"/>
  <c r="EG91" i="15"/>
  <c r="EG8" i="15" s="1"/>
  <c r="EH91" i="15"/>
  <c r="EH8" i="15" s="1"/>
  <c r="EI91" i="15"/>
  <c r="EI8" i="15" s="1"/>
  <c r="EJ91" i="15"/>
  <c r="EJ8" i="15" s="1"/>
  <c r="EK91" i="15"/>
  <c r="EK8" i="15" s="1"/>
  <c r="EW91" i="15"/>
  <c r="EW8" i="15" s="1"/>
  <c r="EX91" i="15"/>
  <c r="EX8" i="15" s="1"/>
  <c r="EY91" i="15"/>
  <c r="EY8" i="15" s="1"/>
  <c r="EZ91" i="15"/>
  <c r="EZ8" i="15" s="1"/>
  <c r="FA91" i="15"/>
  <c r="FA8" i="15" s="1"/>
  <c r="FB91" i="15"/>
  <c r="FB8" i="15" s="1"/>
  <c r="FN91" i="15"/>
  <c r="FN8" i="15" s="1"/>
  <c r="FO91" i="15"/>
  <c r="FO8" i="15" s="1"/>
  <c r="FP91" i="15"/>
  <c r="FP8" i="15" s="1"/>
  <c r="FQ91" i="15"/>
  <c r="FQ8" i="15" s="1"/>
  <c r="FR91" i="15"/>
  <c r="FR8" i="15" s="1"/>
  <c r="FS91" i="15"/>
  <c r="FS8" i="15" s="1"/>
  <c r="FT91" i="15"/>
  <c r="FT8" i="15" s="1"/>
  <c r="FU91" i="15"/>
  <c r="FU8" i="15" s="1"/>
  <c r="FV91" i="15"/>
  <c r="FV8" i="15" s="1"/>
  <c r="FW91" i="15"/>
  <c r="FW8" i="15" s="1"/>
  <c r="FX91" i="15"/>
  <c r="FX8" i="15" s="1"/>
  <c r="GJ91" i="15"/>
  <c r="GJ8" i="15" s="1"/>
  <c r="GK91" i="15"/>
  <c r="GK8" i="15" s="1"/>
  <c r="GL91" i="15"/>
  <c r="GL8" i="15" s="1"/>
  <c r="GM91" i="15"/>
  <c r="GM8" i="15" s="1"/>
  <c r="GN91" i="15"/>
  <c r="GN8" i="15" s="1"/>
  <c r="GO91" i="15"/>
  <c r="GO8" i="15" s="1"/>
  <c r="GP91" i="15"/>
  <c r="GP8" i="15" s="1"/>
  <c r="GQ91" i="15"/>
  <c r="GQ8" i="15" s="1"/>
  <c r="HC91" i="15"/>
  <c r="HC8" i="15" s="1"/>
  <c r="HD91" i="15"/>
  <c r="HD8" i="15" s="1"/>
  <c r="HE91" i="15"/>
  <c r="HE8" i="15" s="1"/>
  <c r="HF91" i="15"/>
  <c r="HF8" i="15" s="1"/>
  <c r="HG91" i="15"/>
  <c r="HG8" i="15" s="1"/>
  <c r="HH91" i="15"/>
  <c r="HH8" i="15" s="1"/>
  <c r="HT91" i="15"/>
  <c r="HT8" i="15" s="1"/>
  <c r="HU91" i="15"/>
  <c r="HU8" i="15" s="1"/>
  <c r="HV91" i="15"/>
  <c r="HV8" i="15" s="1"/>
  <c r="HW91" i="15"/>
  <c r="HW8" i="15" s="1"/>
  <c r="HX91" i="15"/>
  <c r="HX8" i="15" s="1"/>
  <c r="HY91" i="15"/>
  <c r="HY8" i="15" s="1"/>
  <c r="HZ91" i="15"/>
  <c r="HZ8" i="15" s="1"/>
  <c r="IA91" i="15"/>
  <c r="IA8" i="15" s="1"/>
  <c r="IB91" i="15"/>
  <c r="IB8" i="15" s="1"/>
  <c r="IC91" i="15"/>
  <c r="IC8" i="15" s="1"/>
  <c r="ID91" i="15"/>
  <c r="ID8" i="15" s="1"/>
  <c r="IE91" i="15"/>
  <c r="IE8" i="15" s="1"/>
  <c r="IQ91" i="15"/>
  <c r="IQ8" i="15" s="1"/>
  <c r="IR91" i="15"/>
  <c r="IR8" i="15" s="1"/>
  <c r="IS91" i="15"/>
  <c r="IS8" i="15" s="1"/>
  <c r="IT91" i="15"/>
  <c r="IT8" i="15" s="1"/>
  <c r="IU91" i="15"/>
  <c r="IU8" i="15" s="1"/>
  <c r="IV91" i="15"/>
  <c r="IV8" i="15" s="1"/>
  <c r="IW91" i="15"/>
  <c r="IW8" i="15" s="1"/>
  <c r="IX91" i="15"/>
  <c r="IX8" i="15" s="1"/>
  <c r="IY91" i="15"/>
  <c r="IY8" i="15" s="1"/>
  <c r="IZ91" i="15"/>
  <c r="IZ8" i="15" s="1"/>
  <c r="JA91" i="15"/>
  <c r="JA8" i="15" s="1"/>
  <c r="JB91" i="15"/>
  <c r="JB8" i="15" s="1"/>
  <c r="JC91" i="15"/>
  <c r="JC8" i="15" s="1"/>
  <c r="JD91" i="15"/>
  <c r="JD8" i="15" s="1"/>
  <c r="JE91" i="15"/>
  <c r="JE8" i="15" s="1"/>
  <c r="JF91" i="15"/>
  <c r="JF8" i="15" s="1"/>
  <c r="JG91" i="15"/>
  <c r="JG8" i="15" s="1"/>
  <c r="JH91" i="15"/>
  <c r="JH8" i="15" s="1"/>
  <c r="JT91" i="15"/>
  <c r="JT8" i="15" s="1"/>
  <c r="JU91" i="15"/>
  <c r="JU8" i="15" s="1"/>
  <c r="JV91" i="15"/>
  <c r="JV8" i="15" s="1"/>
  <c r="JW91" i="15"/>
  <c r="JW8" i="15" s="1"/>
  <c r="JX91" i="15"/>
  <c r="JX8" i="15" s="1"/>
  <c r="JY91" i="15"/>
  <c r="JY8" i="15" s="1"/>
  <c r="JZ91" i="15"/>
  <c r="JZ8" i="15" s="1"/>
  <c r="KA91" i="15"/>
  <c r="KA8" i="15" s="1"/>
  <c r="KB91" i="15"/>
  <c r="KB8" i="15" s="1"/>
  <c r="KC91" i="15"/>
  <c r="KC8" i="15" s="1"/>
  <c r="KL91" i="15"/>
  <c r="KL8" i="15" s="1"/>
  <c r="KM91" i="15"/>
  <c r="KM8" i="15" s="1"/>
  <c r="KN91" i="15"/>
  <c r="KN8" i="15" s="1"/>
  <c r="KO91" i="15"/>
  <c r="KO8" i="15" s="1"/>
  <c r="KP91" i="15"/>
  <c r="KP8" i="15" s="1"/>
  <c r="KQ91" i="15"/>
  <c r="KQ8" i="15" s="1"/>
  <c r="KR91" i="15"/>
  <c r="KR8" i="15" s="1"/>
  <c r="LA91" i="15"/>
  <c r="LA8" i="15" s="1"/>
  <c r="LB91" i="15"/>
  <c r="LB8" i="15" s="1"/>
  <c r="LC91" i="15"/>
  <c r="LC8" i="15" s="1"/>
  <c r="LD91" i="15"/>
  <c r="LD8" i="15" s="1"/>
  <c r="LE91" i="15"/>
  <c r="LE8" i="15" s="1"/>
  <c r="LF91" i="15"/>
  <c r="LF8" i="15" s="1"/>
  <c r="LG91" i="15"/>
  <c r="LG8" i="15" s="1"/>
  <c r="LH91" i="15"/>
  <c r="LH8" i="15" s="1"/>
  <c r="LI91" i="15"/>
  <c r="LI8" i="15" s="1"/>
  <c r="LJ91" i="15"/>
  <c r="LJ8" i="15" s="1"/>
  <c r="LK91" i="15"/>
  <c r="LK8" i="15" s="1"/>
  <c r="LW91" i="15"/>
  <c r="LW8" i="15" s="1"/>
  <c r="LX91" i="15"/>
  <c r="LX8" i="15" s="1"/>
  <c r="LY91" i="15"/>
  <c r="LY8" i="15" s="1"/>
  <c r="LZ91" i="15"/>
  <c r="LZ8" i="15" s="1"/>
  <c r="MA91" i="15"/>
  <c r="MA8" i="15" s="1"/>
  <c r="MB91" i="15"/>
  <c r="MB8" i="15" s="1"/>
  <c r="MC91" i="15"/>
  <c r="MC8" i="15" s="1"/>
  <c r="MD91" i="15"/>
  <c r="MD8" i="15" s="1"/>
  <c r="ME91" i="15"/>
  <c r="ME8" i="15" s="1"/>
  <c r="MF91" i="15"/>
  <c r="MF8" i="15" s="1"/>
  <c r="MG91" i="15"/>
  <c r="MG8" i="15" s="1"/>
  <c r="MH91" i="15"/>
  <c r="MH8" i="15" s="1"/>
  <c r="MI91" i="15"/>
  <c r="MI8" i="15" s="1"/>
  <c r="MJ91" i="15"/>
  <c r="MJ8" i="15" s="1"/>
  <c r="MK91" i="15"/>
  <c r="MK8" i="15" s="1"/>
  <c r="ML91" i="15"/>
  <c r="ML8" i="15" s="1"/>
  <c r="MM91" i="15"/>
  <c r="MM8" i="15" s="1"/>
  <c r="MN91" i="15"/>
  <c r="MN8" i="15" s="1"/>
  <c r="MO91" i="15"/>
  <c r="MO8" i="15" s="1"/>
  <c r="NA91" i="15"/>
  <c r="NA8" i="15" s="1"/>
  <c r="NB91" i="15"/>
  <c r="NB8" i="15" s="1"/>
  <c r="NC91" i="15"/>
  <c r="NC8" i="15" s="1"/>
  <c r="ND91" i="15"/>
  <c r="ND8" i="15" s="1"/>
  <c r="NE91" i="15"/>
  <c r="NE8" i="15" s="1"/>
  <c r="NF91" i="15"/>
  <c r="NF8" i="15" s="1"/>
  <c r="NG91" i="15"/>
  <c r="NG8" i="15" s="1"/>
  <c r="NH91" i="15"/>
  <c r="NH8" i="15" s="1"/>
  <c r="NI91" i="15"/>
  <c r="NI8" i="15" s="1"/>
  <c r="NJ91" i="15"/>
  <c r="NJ8" i="15" s="1"/>
  <c r="NK91" i="15"/>
  <c r="NK8" i="15" s="1"/>
  <c r="NL91" i="15"/>
  <c r="NL8" i="15" s="1"/>
  <c r="NM91" i="15"/>
  <c r="NM8" i="15" s="1"/>
  <c r="NN91" i="15"/>
  <c r="NN8" i="15" s="1"/>
  <c r="NO91" i="15"/>
  <c r="NO8" i="15" s="1"/>
  <c r="NP91" i="15"/>
  <c r="NP8" i="15" s="1"/>
  <c r="OH91" i="15"/>
  <c r="OH8" i="15" s="1"/>
  <c r="OI91" i="15"/>
  <c r="OI8" i="15" s="1"/>
  <c r="OJ91" i="15"/>
  <c r="OJ8" i="15" s="1"/>
  <c r="OK91" i="15"/>
  <c r="OK8" i="15" s="1"/>
  <c r="OL91" i="15"/>
  <c r="OL8" i="15" s="1"/>
  <c r="OM91" i="15"/>
  <c r="OM8" i="15" s="1"/>
  <c r="ON91" i="15"/>
  <c r="ON8" i="15" s="1"/>
  <c r="OO91" i="15"/>
  <c r="OO8" i="15" s="1"/>
  <c r="PA91" i="15"/>
  <c r="PA8" i="15" s="1"/>
  <c r="PB91" i="15"/>
  <c r="PB8" i="15" s="1"/>
  <c r="PC91" i="15"/>
  <c r="PC8" i="15" s="1"/>
  <c r="PD91" i="15"/>
  <c r="PD8" i="15" s="1"/>
  <c r="PE91" i="15"/>
  <c r="PE8" i="15" s="1"/>
  <c r="PF91" i="15"/>
  <c r="PF8" i="15" s="1"/>
  <c r="PG91" i="15"/>
  <c r="PG8" i="15" s="1"/>
  <c r="PH91" i="15"/>
  <c r="PH8" i="15" s="1"/>
  <c r="PI91" i="15"/>
  <c r="PI8" i="15" s="1"/>
  <c r="PJ91" i="15"/>
  <c r="PJ8" i="15" s="1"/>
  <c r="PK91" i="15"/>
  <c r="PK8" i="15" s="1"/>
  <c r="PW91" i="15"/>
  <c r="PW8" i="15" s="1"/>
  <c r="PX91" i="15"/>
  <c r="PX8" i="15" s="1"/>
  <c r="PY91" i="15"/>
  <c r="PY8" i="15" s="1"/>
  <c r="PZ91" i="15"/>
  <c r="PZ8" i="15" s="1"/>
  <c r="J92" i="15"/>
  <c r="J9" i="15" s="1"/>
  <c r="K92" i="15"/>
  <c r="K9" i="15" s="1"/>
  <c r="T92" i="15"/>
  <c r="T9" i="15" s="1"/>
  <c r="U92" i="15"/>
  <c r="U9" i="15" s="1"/>
  <c r="V92" i="15"/>
  <c r="V9" i="15" s="1"/>
  <c r="W92" i="15"/>
  <c r="W9" i="15" s="1"/>
  <c r="X92" i="15"/>
  <c r="X9" i="15" s="1"/>
  <c r="Y92" i="15"/>
  <c r="Y9" i="15" s="1"/>
  <c r="Z92" i="15"/>
  <c r="Z9" i="15" s="1"/>
  <c r="AA92" i="15"/>
  <c r="AA9" i="15" s="1"/>
  <c r="AB92" i="15"/>
  <c r="AB9" i="15" s="1"/>
  <c r="AC92" i="15"/>
  <c r="AC9" i="15" s="1"/>
  <c r="AD92" i="15"/>
  <c r="AD9" i="15" s="1"/>
  <c r="AM92" i="15"/>
  <c r="AM9" i="15" s="1"/>
  <c r="AN92" i="15"/>
  <c r="AN9" i="15" s="1"/>
  <c r="AO92" i="15"/>
  <c r="AO9" i="15" s="1"/>
  <c r="AP92" i="15"/>
  <c r="AP9" i="15" s="1"/>
  <c r="AQ92" i="15"/>
  <c r="AQ9" i="15" s="1"/>
  <c r="AR92" i="15"/>
  <c r="AR9" i="15" s="1"/>
  <c r="AS92" i="15"/>
  <c r="AS9" i="15" s="1"/>
  <c r="AT92" i="15"/>
  <c r="AT9" i="15" s="1"/>
  <c r="AU92" i="15"/>
  <c r="AU9" i="15" s="1"/>
  <c r="AV92" i="15"/>
  <c r="AV9" i="15" s="1"/>
  <c r="AW92" i="15"/>
  <c r="AW9" i="15" s="1"/>
  <c r="AX92" i="15"/>
  <c r="AX9" i="15" s="1"/>
  <c r="AY92" i="15"/>
  <c r="AY9" i="15" s="1"/>
  <c r="AZ92" i="15"/>
  <c r="AZ9" i="15" s="1"/>
  <c r="BA92" i="15"/>
  <c r="BA9" i="15" s="1"/>
  <c r="BB92" i="15"/>
  <c r="BB9" i="15" s="1"/>
  <c r="BN92" i="15"/>
  <c r="BN9" i="15" s="1"/>
  <c r="BO92" i="15"/>
  <c r="BO9" i="15" s="1"/>
  <c r="BP92" i="15"/>
  <c r="BP9" i="15" s="1"/>
  <c r="BQ92" i="15"/>
  <c r="BQ9" i="15" s="1"/>
  <c r="BR92" i="15"/>
  <c r="BR9" i="15" s="1"/>
  <c r="CD92" i="15"/>
  <c r="CD9" i="15" s="1"/>
  <c r="CE92" i="15"/>
  <c r="CE9" i="15" s="1"/>
  <c r="CF92" i="15"/>
  <c r="CF9" i="15" s="1"/>
  <c r="CG92" i="15"/>
  <c r="CG9" i="15" s="1"/>
  <c r="CH92" i="15"/>
  <c r="CH9" i="15" s="1"/>
  <c r="CI92" i="15"/>
  <c r="CI9" i="15" s="1"/>
  <c r="CJ92" i="15"/>
  <c r="CJ9" i="15" s="1"/>
  <c r="CK92" i="15"/>
  <c r="CK9" i="15" s="1"/>
  <c r="CL92" i="15"/>
  <c r="CL9" i="15" s="1"/>
  <c r="CM92" i="15"/>
  <c r="CM9" i="15" s="1"/>
  <c r="CN92" i="15"/>
  <c r="CN9" i="15" s="1"/>
  <c r="CO92" i="15"/>
  <c r="CO9" i="15" s="1"/>
  <c r="DA92" i="15"/>
  <c r="DA9" i="15" s="1"/>
  <c r="DB92" i="15"/>
  <c r="DB9" i="15" s="1"/>
  <c r="DC92" i="15"/>
  <c r="DC9" i="15" s="1"/>
  <c r="DD92" i="15"/>
  <c r="DD9" i="15" s="1"/>
  <c r="DE92" i="15"/>
  <c r="DE9" i="15" s="1"/>
  <c r="DF92" i="15"/>
  <c r="DF9" i="15" s="1"/>
  <c r="DG92" i="15"/>
  <c r="DG9" i="15" s="1"/>
  <c r="DH92" i="15"/>
  <c r="DH9" i="15" s="1"/>
  <c r="DI92" i="15"/>
  <c r="DI9" i="15" s="1"/>
  <c r="DJ92" i="15"/>
  <c r="DJ9" i="15" s="1"/>
  <c r="DV92" i="15"/>
  <c r="DV9" i="15" s="1"/>
  <c r="DW92" i="15"/>
  <c r="DW9" i="15" s="1"/>
  <c r="DX92" i="15"/>
  <c r="DX9" i="15" s="1"/>
  <c r="DY92" i="15"/>
  <c r="DY9" i="15" s="1"/>
  <c r="DZ92" i="15"/>
  <c r="DZ9" i="15" s="1"/>
  <c r="EA92" i="15"/>
  <c r="EA9" i="15" s="1"/>
  <c r="EB92" i="15"/>
  <c r="EB9" i="15" s="1"/>
  <c r="EC92" i="15"/>
  <c r="EC9" i="15" s="1"/>
  <c r="ED92" i="15"/>
  <c r="ED9" i="15" s="1"/>
  <c r="EE92" i="15"/>
  <c r="EE9" i="15" s="1"/>
  <c r="EF92" i="15"/>
  <c r="EF9" i="15" s="1"/>
  <c r="EG92" i="15"/>
  <c r="EG9" i="15" s="1"/>
  <c r="EH92" i="15"/>
  <c r="EH9" i="15" s="1"/>
  <c r="EI92" i="15"/>
  <c r="EI9" i="15" s="1"/>
  <c r="EJ92" i="15"/>
  <c r="EJ9" i="15" s="1"/>
  <c r="EK92" i="15"/>
  <c r="EK9" i="15" s="1"/>
  <c r="EW92" i="15"/>
  <c r="EW9" i="15" s="1"/>
  <c r="EX92" i="15"/>
  <c r="EX9" i="15" s="1"/>
  <c r="EY92" i="15"/>
  <c r="EY9" i="15" s="1"/>
  <c r="EZ92" i="15"/>
  <c r="EZ9" i="15" s="1"/>
  <c r="FA92" i="15"/>
  <c r="FA9" i="15" s="1"/>
  <c r="FB92" i="15"/>
  <c r="FB9" i="15" s="1"/>
  <c r="FN92" i="15"/>
  <c r="FN9" i="15" s="1"/>
  <c r="FO92" i="15"/>
  <c r="FO9" i="15" s="1"/>
  <c r="FP92" i="15"/>
  <c r="FP9" i="15" s="1"/>
  <c r="FQ92" i="15"/>
  <c r="FQ9" i="15" s="1"/>
  <c r="FR92" i="15"/>
  <c r="FR9" i="15" s="1"/>
  <c r="FS92" i="15"/>
  <c r="FS9" i="15" s="1"/>
  <c r="FT92" i="15"/>
  <c r="FT9" i="15" s="1"/>
  <c r="FU92" i="15"/>
  <c r="FU9" i="15" s="1"/>
  <c r="FV92" i="15"/>
  <c r="FV9" i="15" s="1"/>
  <c r="FW92" i="15"/>
  <c r="FW9" i="15" s="1"/>
  <c r="FX92" i="15"/>
  <c r="FX9" i="15" s="1"/>
  <c r="GJ92" i="15"/>
  <c r="GJ9" i="15" s="1"/>
  <c r="GK92" i="15"/>
  <c r="GK9" i="15" s="1"/>
  <c r="GL92" i="15"/>
  <c r="GL9" i="15" s="1"/>
  <c r="GM92" i="15"/>
  <c r="GM9" i="15" s="1"/>
  <c r="GN92" i="15"/>
  <c r="GN9" i="15" s="1"/>
  <c r="GO92" i="15"/>
  <c r="GO9" i="15" s="1"/>
  <c r="GP92" i="15"/>
  <c r="GP9" i="15" s="1"/>
  <c r="GQ92" i="15"/>
  <c r="GQ9" i="15" s="1"/>
  <c r="HC92" i="15"/>
  <c r="HC9" i="15" s="1"/>
  <c r="HD92" i="15"/>
  <c r="HD9" i="15" s="1"/>
  <c r="HE92" i="15"/>
  <c r="HE9" i="15" s="1"/>
  <c r="HF92" i="15"/>
  <c r="HF9" i="15" s="1"/>
  <c r="HG92" i="15"/>
  <c r="HG9" i="15" s="1"/>
  <c r="HH92" i="15"/>
  <c r="HH9" i="15" s="1"/>
  <c r="HT92" i="15"/>
  <c r="HT9" i="15" s="1"/>
  <c r="HU92" i="15"/>
  <c r="HU9" i="15" s="1"/>
  <c r="HV92" i="15"/>
  <c r="HV9" i="15" s="1"/>
  <c r="HW92" i="15"/>
  <c r="HW9" i="15" s="1"/>
  <c r="HX92" i="15"/>
  <c r="HX9" i="15" s="1"/>
  <c r="HY92" i="15"/>
  <c r="HY9" i="15" s="1"/>
  <c r="HZ92" i="15"/>
  <c r="HZ9" i="15" s="1"/>
  <c r="IA92" i="15"/>
  <c r="IA9" i="15" s="1"/>
  <c r="IB92" i="15"/>
  <c r="IB9" i="15" s="1"/>
  <c r="IC92" i="15"/>
  <c r="IC9" i="15" s="1"/>
  <c r="ID92" i="15"/>
  <c r="ID9" i="15" s="1"/>
  <c r="IE92" i="15"/>
  <c r="IE9" i="15" s="1"/>
  <c r="IQ92" i="15"/>
  <c r="IQ9" i="15" s="1"/>
  <c r="IR92" i="15"/>
  <c r="IR9" i="15" s="1"/>
  <c r="IS92" i="15"/>
  <c r="IS9" i="15" s="1"/>
  <c r="IT92" i="15"/>
  <c r="IT9" i="15" s="1"/>
  <c r="IU92" i="15"/>
  <c r="IU9" i="15" s="1"/>
  <c r="IV92" i="15"/>
  <c r="IV9" i="15" s="1"/>
  <c r="IW92" i="15"/>
  <c r="IW9" i="15" s="1"/>
  <c r="IX92" i="15"/>
  <c r="IX9" i="15" s="1"/>
  <c r="IY92" i="15"/>
  <c r="IY9" i="15" s="1"/>
  <c r="IZ92" i="15"/>
  <c r="IZ9" i="15" s="1"/>
  <c r="JA92" i="15"/>
  <c r="JA9" i="15" s="1"/>
  <c r="JB92" i="15"/>
  <c r="JB9" i="15" s="1"/>
  <c r="JC92" i="15"/>
  <c r="JC9" i="15" s="1"/>
  <c r="JD92" i="15"/>
  <c r="JD9" i="15" s="1"/>
  <c r="JE92" i="15"/>
  <c r="JE9" i="15" s="1"/>
  <c r="JF92" i="15"/>
  <c r="JF9" i="15" s="1"/>
  <c r="JG92" i="15"/>
  <c r="JG9" i="15" s="1"/>
  <c r="JH92" i="15"/>
  <c r="JH9" i="15" s="1"/>
  <c r="JT92" i="15"/>
  <c r="JT9" i="15" s="1"/>
  <c r="JU92" i="15"/>
  <c r="JU9" i="15" s="1"/>
  <c r="JV92" i="15"/>
  <c r="JV9" i="15" s="1"/>
  <c r="JW92" i="15"/>
  <c r="JW9" i="15" s="1"/>
  <c r="JX92" i="15"/>
  <c r="JX9" i="15" s="1"/>
  <c r="JY92" i="15"/>
  <c r="JY9" i="15" s="1"/>
  <c r="JZ92" i="15"/>
  <c r="JZ9" i="15" s="1"/>
  <c r="KA92" i="15"/>
  <c r="KA9" i="15" s="1"/>
  <c r="KB92" i="15"/>
  <c r="KB9" i="15" s="1"/>
  <c r="KC92" i="15"/>
  <c r="KC9" i="15" s="1"/>
  <c r="KL92" i="15"/>
  <c r="KL9" i="15" s="1"/>
  <c r="KM92" i="15"/>
  <c r="KM9" i="15" s="1"/>
  <c r="KN92" i="15"/>
  <c r="KN9" i="15" s="1"/>
  <c r="KO92" i="15"/>
  <c r="KO9" i="15" s="1"/>
  <c r="KP92" i="15"/>
  <c r="KP9" i="15" s="1"/>
  <c r="KQ92" i="15"/>
  <c r="KQ9" i="15" s="1"/>
  <c r="KR92" i="15"/>
  <c r="KR9" i="15" s="1"/>
  <c r="LA92" i="15"/>
  <c r="LA9" i="15" s="1"/>
  <c r="LB92" i="15"/>
  <c r="LB9" i="15" s="1"/>
  <c r="LC92" i="15"/>
  <c r="LC9" i="15" s="1"/>
  <c r="LD92" i="15"/>
  <c r="LD9" i="15" s="1"/>
  <c r="LE92" i="15"/>
  <c r="LE9" i="15" s="1"/>
  <c r="LF92" i="15"/>
  <c r="LF9" i="15" s="1"/>
  <c r="LG92" i="15"/>
  <c r="LG9" i="15" s="1"/>
  <c r="LH92" i="15"/>
  <c r="LH9" i="15" s="1"/>
  <c r="LI92" i="15"/>
  <c r="LI9" i="15" s="1"/>
  <c r="LJ92" i="15"/>
  <c r="LJ9" i="15" s="1"/>
  <c r="LK92" i="15"/>
  <c r="LK9" i="15" s="1"/>
  <c r="LW92" i="15"/>
  <c r="LW9" i="15" s="1"/>
  <c r="LX92" i="15"/>
  <c r="LX9" i="15" s="1"/>
  <c r="LY92" i="15"/>
  <c r="LY9" i="15" s="1"/>
  <c r="LZ92" i="15"/>
  <c r="LZ9" i="15" s="1"/>
  <c r="MA92" i="15"/>
  <c r="MA9" i="15" s="1"/>
  <c r="MB92" i="15"/>
  <c r="MB9" i="15" s="1"/>
  <c r="MC92" i="15"/>
  <c r="MC9" i="15" s="1"/>
  <c r="MD92" i="15"/>
  <c r="MD9" i="15" s="1"/>
  <c r="ME92" i="15"/>
  <c r="ME9" i="15" s="1"/>
  <c r="MF92" i="15"/>
  <c r="MF9" i="15" s="1"/>
  <c r="MG92" i="15"/>
  <c r="MG9" i="15" s="1"/>
  <c r="MH92" i="15"/>
  <c r="MH9" i="15" s="1"/>
  <c r="MI92" i="15"/>
  <c r="MI9" i="15" s="1"/>
  <c r="MJ92" i="15"/>
  <c r="MJ9" i="15" s="1"/>
  <c r="MK92" i="15"/>
  <c r="MK9" i="15" s="1"/>
  <c r="ML92" i="15"/>
  <c r="ML9" i="15" s="1"/>
  <c r="MM92" i="15"/>
  <c r="MM9" i="15" s="1"/>
  <c r="MN92" i="15"/>
  <c r="MN9" i="15" s="1"/>
  <c r="MO92" i="15"/>
  <c r="MO9" i="15" s="1"/>
  <c r="NA92" i="15"/>
  <c r="NA9" i="15" s="1"/>
  <c r="NB92" i="15"/>
  <c r="NB9" i="15" s="1"/>
  <c r="NC92" i="15"/>
  <c r="NC9" i="15" s="1"/>
  <c r="ND92" i="15"/>
  <c r="ND9" i="15" s="1"/>
  <c r="NE92" i="15"/>
  <c r="NE9" i="15" s="1"/>
  <c r="NF92" i="15"/>
  <c r="NF9" i="15" s="1"/>
  <c r="NG92" i="15"/>
  <c r="NG9" i="15" s="1"/>
  <c r="NH92" i="15"/>
  <c r="NH9" i="15" s="1"/>
  <c r="NI92" i="15"/>
  <c r="NI9" i="15" s="1"/>
  <c r="NJ92" i="15"/>
  <c r="NJ9" i="15" s="1"/>
  <c r="NK92" i="15"/>
  <c r="NK9" i="15" s="1"/>
  <c r="NL92" i="15"/>
  <c r="NL9" i="15" s="1"/>
  <c r="NM92" i="15"/>
  <c r="NM9" i="15" s="1"/>
  <c r="NN92" i="15"/>
  <c r="NN9" i="15" s="1"/>
  <c r="NO92" i="15"/>
  <c r="NO9" i="15" s="1"/>
  <c r="NP92" i="15"/>
  <c r="NP9" i="15" s="1"/>
  <c r="OH92" i="15"/>
  <c r="OH9" i="15" s="1"/>
  <c r="OI92" i="15"/>
  <c r="OI9" i="15" s="1"/>
  <c r="OJ92" i="15"/>
  <c r="OJ9" i="15" s="1"/>
  <c r="OK92" i="15"/>
  <c r="OK9" i="15" s="1"/>
  <c r="OL92" i="15"/>
  <c r="OL9" i="15" s="1"/>
  <c r="OM92" i="15"/>
  <c r="OM9" i="15" s="1"/>
  <c r="ON92" i="15"/>
  <c r="ON9" i="15" s="1"/>
  <c r="OO92" i="15"/>
  <c r="OO9" i="15" s="1"/>
  <c r="PA92" i="15"/>
  <c r="PA9" i="15" s="1"/>
  <c r="PB92" i="15"/>
  <c r="PB9" i="15" s="1"/>
  <c r="PC92" i="15"/>
  <c r="PC9" i="15" s="1"/>
  <c r="PD92" i="15"/>
  <c r="PD9" i="15" s="1"/>
  <c r="PE92" i="15"/>
  <c r="PE9" i="15" s="1"/>
  <c r="PF92" i="15"/>
  <c r="PF9" i="15" s="1"/>
  <c r="PG92" i="15"/>
  <c r="PG9" i="15" s="1"/>
  <c r="PH92" i="15"/>
  <c r="PH9" i="15" s="1"/>
  <c r="PI92" i="15"/>
  <c r="PI9" i="15" s="1"/>
  <c r="PJ92" i="15"/>
  <c r="PJ9" i="15" s="1"/>
  <c r="PK92" i="15"/>
  <c r="PK9" i="15" s="1"/>
  <c r="PW92" i="15"/>
  <c r="PW9" i="15" s="1"/>
  <c r="PX92" i="15"/>
  <c r="PX9" i="15" s="1"/>
  <c r="PY92" i="15"/>
  <c r="PY9" i="15" s="1"/>
  <c r="PZ92" i="15"/>
  <c r="PZ9" i="15" s="1"/>
  <c r="J93" i="15"/>
  <c r="J28" i="15" s="1"/>
  <c r="K93" i="15"/>
  <c r="K28" i="15" s="1"/>
  <c r="T93" i="15"/>
  <c r="T28" i="15" s="1"/>
  <c r="U93" i="15"/>
  <c r="U28" i="15" s="1"/>
  <c r="V93" i="15"/>
  <c r="V28" i="15" s="1"/>
  <c r="W93" i="15"/>
  <c r="W28" i="15" s="1"/>
  <c r="X93" i="15"/>
  <c r="X28" i="15" s="1"/>
  <c r="Y93" i="15"/>
  <c r="Y28" i="15" s="1"/>
  <c r="Z93" i="15"/>
  <c r="Z28" i="15" s="1"/>
  <c r="AA93" i="15"/>
  <c r="AA28" i="15" s="1"/>
  <c r="AB93" i="15"/>
  <c r="AB28" i="15" s="1"/>
  <c r="AC93" i="15"/>
  <c r="AC28" i="15" s="1"/>
  <c r="AD93" i="15"/>
  <c r="AD28" i="15" s="1"/>
  <c r="AM93" i="15"/>
  <c r="AM28" i="15" s="1"/>
  <c r="AN93" i="15"/>
  <c r="AN28" i="15" s="1"/>
  <c r="AO93" i="15"/>
  <c r="AO28" i="15" s="1"/>
  <c r="AP93" i="15"/>
  <c r="AP28" i="15" s="1"/>
  <c r="AQ93" i="15"/>
  <c r="AQ28" i="15" s="1"/>
  <c r="AR93" i="15"/>
  <c r="AR28" i="15" s="1"/>
  <c r="AS93" i="15"/>
  <c r="AS28" i="15" s="1"/>
  <c r="AT93" i="15"/>
  <c r="AT28" i="15" s="1"/>
  <c r="AU93" i="15"/>
  <c r="AU28" i="15" s="1"/>
  <c r="AV93" i="15"/>
  <c r="AV28" i="15" s="1"/>
  <c r="AW93" i="15"/>
  <c r="AW28" i="15" s="1"/>
  <c r="AX93" i="15"/>
  <c r="AX28" i="15" s="1"/>
  <c r="AY93" i="15"/>
  <c r="AY28" i="15" s="1"/>
  <c r="AZ93" i="15"/>
  <c r="AZ28" i="15" s="1"/>
  <c r="BA93" i="15"/>
  <c r="BA28" i="15" s="1"/>
  <c r="BB93" i="15"/>
  <c r="BB28" i="15" s="1"/>
  <c r="BN93" i="15"/>
  <c r="BN28" i="15" s="1"/>
  <c r="BO93" i="15"/>
  <c r="BO28" i="15" s="1"/>
  <c r="BP93" i="15"/>
  <c r="BP28" i="15" s="1"/>
  <c r="BQ93" i="15"/>
  <c r="BQ28" i="15" s="1"/>
  <c r="BR93" i="15"/>
  <c r="BR28" i="15" s="1"/>
  <c r="CD93" i="15"/>
  <c r="CD28" i="15" s="1"/>
  <c r="CE93" i="15"/>
  <c r="CE28" i="15" s="1"/>
  <c r="CF93" i="15"/>
  <c r="CF28" i="15" s="1"/>
  <c r="CG93" i="15"/>
  <c r="CG28" i="15" s="1"/>
  <c r="CH93" i="15"/>
  <c r="CH28" i="15" s="1"/>
  <c r="CI93" i="15"/>
  <c r="CI28" i="15" s="1"/>
  <c r="CJ93" i="15"/>
  <c r="CJ28" i="15" s="1"/>
  <c r="CK93" i="15"/>
  <c r="CK28" i="15" s="1"/>
  <c r="CL93" i="15"/>
  <c r="CL28" i="15" s="1"/>
  <c r="CM93" i="15"/>
  <c r="CM28" i="15" s="1"/>
  <c r="CN93" i="15"/>
  <c r="CN28" i="15" s="1"/>
  <c r="CO93" i="15"/>
  <c r="CO28" i="15" s="1"/>
  <c r="DA93" i="15"/>
  <c r="DA28" i="15" s="1"/>
  <c r="DB93" i="15"/>
  <c r="DB28" i="15" s="1"/>
  <c r="DC93" i="15"/>
  <c r="DC28" i="15" s="1"/>
  <c r="DD93" i="15"/>
  <c r="DD28" i="15" s="1"/>
  <c r="DE93" i="15"/>
  <c r="DE28" i="15" s="1"/>
  <c r="DF93" i="15"/>
  <c r="DF28" i="15" s="1"/>
  <c r="DG93" i="15"/>
  <c r="DG28" i="15" s="1"/>
  <c r="DH93" i="15"/>
  <c r="DH28" i="15" s="1"/>
  <c r="DI93" i="15"/>
  <c r="DI28" i="15" s="1"/>
  <c r="DJ93" i="15"/>
  <c r="DJ28" i="15" s="1"/>
  <c r="DV93" i="15"/>
  <c r="DV28" i="15" s="1"/>
  <c r="DW93" i="15"/>
  <c r="DW28" i="15" s="1"/>
  <c r="DX93" i="15"/>
  <c r="DX28" i="15" s="1"/>
  <c r="DY93" i="15"/>
  <c r="DY28" i="15" s="1"/>
  <c r="DZ93" i="15"/>
  <c r="DZ28" i="15" s="1"/>
  <c r="EA93" i="15"/>
  <c r="EA28" i="15" s="1"/>
  <c r="EB93" i="15"/>
  <c r="EB28" i="15" s="1"/>
  <c r="EC93" i="15"/>
  <c r="EC28" i="15" s="1"/>
  <c r="ED93" i="15"/>
  <c r="ED28" i="15" s="1"/>
  <c r="EE93" i="15"/>
  <c r="EE28" i="15" s="1"/>
  <c r="EF93" i="15"/>
  <c r="EF28" i="15" s="1"/>
  <c r="EG93" i="15"/>
  <c r="EG28" i="15" s="1"/>
  <c r="EH93" i="15"/>
  <c r="EH28" i="15" s="1"/>
  <c r="EI93" i="15"/>
  <c r="EI28" i="15" s="1"/>
  <c r="EJ93" i="15"/>
  <c r="EJ28" i="15" s="1"/>
  <c r="EK93" i="15"/>
  <c r="EK28" i="15" s="1"/>
  <c r="EW93" i="15"/>
  <c r="EW28" i="15" s="1"/>
  <c r="EX93" i="15"/>
  <c r="EX28" i="15" s="1"/>
  <c r="EY93" i="15"/>
  <c r="EY28" i="15" s="1"/>
  <c r="EZ93" i="15"/>
  <c r="EZ28" i="15" s="1"/>
  <c r="FA93" i="15"/>
  <c r="FA28" i="15" s="1"/>
  <c r="FB93" i="15"/>
  <c r="FB28" i="15" s="1"/>
  <c r="FN93" i="15"/>
  <c r="FN28" i="15" s="1"/>
  <c r="FO93" i="15"/>
  <c r="FO28" i="15" s="1"/>
  <c r="FP93" i="15"/>
  <c r="FP28" i="15" s="1"/>
  <c r="FQ93" i="15"/>
  <c r="FQ28" i="15" s="1"/>
  <c r="FR93" i="15"/>
  <c r="FR28" i="15" s="1"/>
  <c r="FS93" i="15"/>
  <c r="FS28" i="15" s="1"/>
  <c r="FT93" i="15"/>
  <c r="FT28" i="15" s="1"/>
  <c r="FU93" i="15"/>
  <c r="FU28" i="15" s="1"/>
  <c r="FV93" i="15"/>
  <c r="FV28" i="15" s="1"/>
  <c r="FW93" i="15"/>
  <c r="FW28" i="15" s="1"/>
  <c r="FX93" i="15"/>
  <c r="FX28" i="15" s="1"/>
  <c r="GJ93" i="15"/>
  <c r="GJ28" i="15" s="1"/>
  <c r="GK93" i="15"/>
  <c r="GK28" i="15" s="1"/>
  <c r="GL93" i="15"/>
  <c r="GL28" i="15" s="1"/>
  <c r="GM93" i="15"/>
  <c r="GM28" i="15" s="1"/>
  <c r="GN93" i="15"/>
  <c r="GN28" i="15" s="1"/>
  <c r="GO93" i="15"/>
  <c r="GO28" i="15" s="1"/>
  <c r="GP93" i="15"/>
  <c r="GP28" i="15" s="1"/>
  <c r="GQ93" i="15"/>
  <c r="GQ28" i="15" s="1"/>
  <c r="HC93" i="15"/>
  <c r="HC28" i="15" s="1"/>
  <c r="HD93" i="15"/>
  <c r="HD28" i="15" s="1"/>
  <c r="HE93" i="15"/>
  <c r="HE28" i="15" s="1"/>
  <c r="HF93" i="15"/>
  <c r="HF28" i="15" s="1"/>
  <c r="HG93" i="15"/>
  <c r="HG28" i="15" s="1"/>
  <c r="HH93" i="15"/>
  <c r="HH28" i="15" s="1"/>
  <c r="HT93" i="15"/>
  <c r="HT28" i="15" s="1"/>
  <c r="HU93" i="15"/>
  <c r="HU28" i="15" s="1"/>
  <c r="HV93" i="15"/>
  <c r="HV28" i="15" s="1"/>
  <c r="HW93" i="15"/>
  <c r="HW28" i="15" s="1"/>
  <c r="HX93" i="15"/>
  <c r="HX28" i="15" s="1"/>
  <c r="HY93" i="15"/>
  <c r="HY28" i="15" s="1"/>
  <c r="HZ93" i="15"/>
  <c r="HZ28" i="15" s="1"/>
  <c r="IA93" i="15"/>
  <c r="IA28" i="15" s="1"/>
  <c r="IB93" i="15"/>
  <c r="IB28" i="15" s="1"/>
  <c r="IC93" i="15"/>
  <c r="IC28" i="15" s="1"/>
  <c r="ID93" i="15"/>
  <c r="ID28" i="15" s="1"/>
  <c r="IE93" i="15"/>
  <c r="IE28" i="15" s="1"/>
  <c r="IQ93" i="15"/>
  <c r="IQ28" i="15" s="1"/>
  <c r="IR93" i="15"/>
  <c r="IR28" i="15" s="1"/>
  <c r="IS93" i="15"/>
  <c r="IS28" i="15" s="1"/>
  <c r="IT93" i="15"/>
  <c r="IT28" i="15" s="1"/>
  <c r="IU93" i="15"/>
  <c r="IU28" i="15" s="1"/>
  <c r="IV93" i="15"/>
  <c r="IV28" i="15" s="1"/>
  <c r="IW93" i="15"/>
  <c r="IW28" i="15" s="1"/>
  <c r="IX93" i="15"/>
  <c r="IX28" i="15" s="1"/>
  <c r="IY93" i="15"/>
  <c r="IY28" i="15" s="1"/>
  <c r="IZ93" i="15"/>
  <c r="IZ28" i="15" s="1"/>
  <c r="JA93" i="15"/>
  <c r="JA28" i="15" s="1"/>
  <c r="JB93" i="15"/>
  <c r="JB28" i="15" s="1"/>
  <c r="JC93" i="15"/>
  <c r="JC28" i="15" s="1"/>
  <c r="JD93" i="15"/>
  <c r="JD28" i="15" s="1"/>
  <c r="JE93" i="15"/>
  <c r="JE28" i="15" s="1"/>
  <c r="JF93" i="15"/>
  <c r="JF28" i="15" s="1"/>
  <c r="JG93" i="15"/>
  <c r="JG28" i="15" s="1"/>
  <c r="JH93" i="15"/>
  <c r="JH28" i="15" s="1"/>
  <c r="JT93" i="15"/>
  <c r="JT28" i="15" s="1"/>
  <c r="JU93" i="15"/>
  <c r="JU28" i="15" s="1"/>
  <c r="JV93" i="15"/>
  <c r="JV28" i="15" s="1"/>
  <c r="JW93" i="15"/>
  <c r="JW28" i="15" s="1"/>
  <c r="JX93" i="15"/>
  <c r="JX28" i="15" s="1"/>
  <c r="JY93" i="15"/>
  <c r="JY28" i="15" s="1"/>
  <c r="JZ93" i="15"/>
  <c r="JZ28" i="15" s="1"/>
  <c r="KA93" i="15"/>
  <c r="KA28" i="15" s="1"/>
  <c r="KB93" i="15"/>
  <c r="KB28" i="15" s="1"/>
  <c r="KC93" i="15"/>
  <c r="KC28" i="15" s="1"/>
  <c r="KL93" i="15"/>
  <c r="KL28" i="15" s="1"/>
  <c r="KM93" i="15"/>
  <c r="KM28" i="15" s="1"/>
  <c r="KN93" i="15"/>
  <c r="KN28" i="15" s="1"/>
  <c r="KO93" i="15"/>
  <c r="KO28" i="15" s="1"/>
  <c r="KP93" i="15"/>
  <c r="KP28" i="15" s="1"/>
  <c r="KQ93" i="15"/>
  <c r="KQ28" i="15" s="1"/>
  <c r="KR93" i="15"/>
  <c r="KR28" i="15" s="1"/>
  <c r="LA93" i="15"/>
  <c r="LA28" i="15" s="1"/>
  <c r="LB93" i="15"/>
  <c r="LB28" i="15" s="1"/>
  <c r="LC93" i="15"/>
  <c r="LC28" i="15" s="1"/>
  <c r="LD93" i="15"/>
  <c r="LD28" i="15" s="1"/>
  <c r="LE93" i="15"/>
  <c r="LE28" i="15" s="1"/>
  <c r="LF93" i="15"/>
  <c r="LF28" i="15" s="1"/>
  <c r="LG93" i="15"/>
  <c r="LG28" i="15" s="1"/>
  <c r="LH93" i="15"/>
  <c r="LH28" i="15" s="1"/>
  <c r="LI93" i="15"/>
  <c r="LI28" i="15" s="1"/>
  <c r="LJ93" i="15"/>
  <c r="LJ28" i="15" s="1"/>
  <c r="LK93" i="15"/>
  <c r="LK28" i="15" s="1"/>
  <c r="LW93" i="15"/>
  <c r="LW28" i="15" s="1"/>
  <c r="LX93" i="15"/>
  <c r="LX28" i="15" s="1"/>
  <c r="LY93" i="15"/>
  <c r="LY28" i="15" s="1"/>
  <c r="LZ93" i="15"/>
  <c r="LZ28" i="15" s="1"/>
  <c r="MA93" i="15"/>
  <c r="MA28" i="15" s="1"/>
  <c r="MB93" i="15"/>
  <c r="MB28" i="15" s="1"/>
  <c r="MC93" i="15"/>
  <c r="MC28" i="15" s="1"/>
  <c r="MD93" i="15"/>
  <c r="MD28" i="15" s="1"/>
  <c r="ME93" i="15"/>
  <c r="ME28" i="15" s="1"/>
  <c r="MF93" i="15"/>
  <c r="MF28" i="15" s="1"/>
  <c r="MG93" i="15"/>
  <c r="MG28" i="15" s="1"/>
  <c r="MH93" i="15"/>
  <c r="MH28" i="15" s="1"/>
  <c r="MI93" i="15"/>
  <c r="MI28" i="15" s="1"/>
  <c r="MJ93" i="15"/>
  <c r="MJ28" i="15" s="1"/>
  <c r="MK93" i="15"/>
  <c r="MK28" i="15" s="1"/>
  <c r="ML93" i="15"/>
  <c r="ML28" i="15" s="1"/>
  <c r="MM93" i="15"/>
  <c r="MM28" i="15" s="1"/>
  <c r="MN93" i="15"/>
  <c r="MN28" i="15" s="1"/>
  <c r="MO93" i="15"/>
  <c r="MO28" i="15" s="1"/>
  <c r="NA93" i="15"/>
  <c r="NA28" i="15" s="1"/>
  <c r="NB93" i="15"/>
  <c r="NB28" i="15" s="1"/>
  <c r="NC93" i="15"/>
  <c r="NC28" i="15" s="1"/>
  <c r="ND93" i="15"/>
  <c r="ND28" i="15" s="1"/>
  <c r="NE93" i="15"/>
  <c r="NE28" i="15" s="1"/>
  <c r="NF93" i="15"/>
  <c r="NF28" i="15" s="1"/>
  <c r="NG93" i="15"/>
  <c r="NG28" i="15" s="1"/>
  <c r="NH93" i="15"/>
  <c r="NH28" i="15" s="1"/>
  <c r="NI93" i="15"/>
  <c r="NI28" i="15" s="1"/>
  <c r="NJ93" i="15"/>
  <c r="NJ28" i="15" s="1"/>
  <c r="NK93" i="15"/>
  <c r="NK28" i="15" s="1"/>
  <c r="NL93" i="15"/>
  <c r="NL28" i="15" s="1"/>
  <c r="NM93" i="15"/>
  <c r="NM28" i="15" s="1"/>
  <c r="NN93" i="15"/>
  <c r="NN28" i="15" s="1"/>
  <c r="NO93" i="15"/>
  <c r="NO28" i="15" s="1"/>
  <c r="NP93" i="15"/>
  <c r="NP28" i="15" s="1"/>
  <c r="OH93" i="15"/>
  <c r="OH28" i="15" s="1"/>
  <c r="OI93" i="15"/>
  <c r="OI28" i="15" s="1"/>
  <c r="OJ93" i="15"/>
  <c r="OJ28" i="15" s="1"/>
  <c r="OK93" i="15"/>
  <c r="OK28" i="15" s="1"/>
  <c r="OL93" i="15"/>
  <c r="OL28" i="15" s="1"/>
  <c r="OM93" i="15"/>
  <c r="OM28" i="15" s="1"/>
  <c r="ON93" i="15"/>
  <c r="ON28" i="15" s="1"/>
  <c r="OO93" i="15"/>
  <c r="OO28" i="15" s="1"/>
  <c r="PA93" i="15"/>
  <c r="PA28" i="15" s="1"/>
  <c r="PB93" i="15"/>
  <c r="PB28" i="15" s="1"/>
  <c r="PC93" i="15"/>
  <c r="PC28" i="15" s="1"/>
  <c r="PD93" i="15"/>
  <c r="PD28" i="15" s="1"/>
  <c r="PE93" i="15"/>
  <c r="PE28" i="15" s="1"/>
  <c r="PF93" i="15"/>
  <c r="PF28" i="15" s="1"/>
  <c r="PG93" i="15"/>
  <c r="PG28" i="15" s="1"/>
  <c r="PH93" i="15"/>
  <c r="PH28" i="15" s="1"/>
  <c r="PI93" i="15"/>
  <c r="PI28" i="15" s="1"/>
  <c r="PJ93" i="15"/>
  <c r="PJ28" i="15" s="1"/>
  <c r="PK93" i="15"/>
  <c r="PK28" i="15" s="1"/>
  <c r="PW93" i="15"/>
  <c r="PW28" i="15" s="1"/>
  <c r="PX93" i="15"/>
  <c r="PX28" i="15" s="1"/>
  <c r="PY93" i="15"/>
  <c r="PY28" i="15" s="1"/>
  <c r="PZ93" i="15"/>
  <c r="PZ28" i="15" s="1"/>
  <c r="J94" i="15"/>
  <c r="J30" i="15" s="1"/>
  <c r="K94" i="15"/>
  <c r="K30" i="15" s="1"/>
  <c r="T94" i="15"/>
  <c r="T30" i="15" s="1"/>
  <c r="U94" i="15"/>
  <c r="U30" i="15" s="1"/>
  <c r="V94" i="15"/>
  <c r="V30" i="15" s="1"/>
  <c r="W94" i="15"/>
  <c r="W30" i="15" s="1"/>
  <c r="X94" i="15"/>
  <c r="X30" i="15" s="1"/>
  <c r="Y94" i="15"/>
  <c r="Y30" i="15" s="1"/>
  <c r="Z94" i="15"/>
  <c r="Z30" i="15" s="1"/>
  <c r="AA94" i="15"/>
  <c r="AA30" i="15" s="1"/>
  <c r="AB94" i="15"/>
  <c r="AB30" i="15" s="1"/>
  <c r="AC94" i="15"/>
  <c r="AC30" i="15" s="1"/>
  <c r="AD94" i="15"/>
  <c r="AD30" i="15" s="1"/>
  <c r="AM94" i="15"/>
  <c r="AM30" i="15" s="1"/>
  <c r="AN94" i="15"/>
  <c r="AN30" i="15" s="1"/>
  <c r="AO94" i="15"/>
  <c r="AO30" i="15" s="1"/>
  <c r="AP94" i="15"/>
  <c r="AP30" i="15" s="1"/>
  <c r="AQ94" i="15"/>
  <c r="AQ30" i="15" s="1"/>
  <c r="AR94" i="15"/>
  <c r="AR30" i="15" s="1"/>
  <c r="AS94" i="15"/>
  <c r="AS30" i="15" s="1"/>
  <c r="AT94" i="15"/>
  <c r="AT30" i="15" s="1"/>
  <c r="AU94" i="15"/>
  <c r="AU30" i="15" s="1"/>
  <c r="AV94" i="15"/>
  <c r="AV30" i="15" s="1"/>
  <c r="AW94" i="15"/>
  <c r="AW30" i="15" s="1"/>
  <c r="AX94" i="15"/>
  <c r="AX30" i="15" s="1"/>
  <c r="AY94" i="15"/>
  <c r="AY30" i="15" s="1"/>
  <c r="AZ94" i="15"/>
  <c r="AZ30" i="15" s="1"/>
  <c r="BA94" i="15"/>
  <c r="BA30" i="15" s="1"/>
  <c r="BB94" i="15"/>
  <c r="BB30" i="15" s="1"/>
  <c r="BN94" i="15"/>
  <c r="BN30" i="15" s="1"/>
  <c r="BO94" i="15"/>
  <c r="BO30" i="15" s="1"/>
  <c r="BP94" i="15"/>
  <c r="BP30" i="15" s="1"/>
  <c r="BQ94" i="15"/>
  <c r="BQ30" i="15" s="1"/>
  <c r="BR94" i="15"/>
  <c r="BR30" i="15" s="1"/>
  <c r="CD94" i="15"/>
  <c r="CD30" i="15" s="1"/>
  <c r="CE94" i="15"/>
  <c r="CE30" i="15" s="1"/>
  <c r="CF94" i="15"/>
  <c r="CF30" i="15" s="1"/>
  <c r="CG94" i="15"/>
  <c r="CG30" i="15" s="1"/>
  <c r="CH94" i="15"/>
  <c r="CH30" i="15" s="1"/>
  <c r="CI94" i="15"/>
  <c r="CI30" i="15" s="1"/>
  <c r="CJ94" i="15"/>
  <c r="CJ30" i="15" s="1"/>
  <c r="CK94" i="15"/>
  <c r="CK30" i="15" s="1"/>
  <c r="CL94" i="15"/>
  <c r="CL30" i="15" s="1"/>
  <c r="CM94" i="15"/>
  <c r="CM30" i="15" s="1"/>
  <c r="CN94" i="15"/>
  <c r="CN30" i="15" s="1"/>
  <c r="CO94" i="15"/>
  <c r="CO30" i="15" s="1"/>
  <c r="DA94" i="15"/>
  <c r="DA30" i="15" s="1"/>
  <c r="DB94" i="15"/>
  <c r="DB30" i="15" s="1"/>
  <c r="DC94" i="15"/>
  <c r="DC30" i="15" s="1"/>
  <c r="DD94" i="15"/>
  <c r="DD30" i="15" s="1"/>
  <c r="DE94" i="15"/>
  <c r="DE30" i="15" s="1"/>
  <c r="DF94" i="15"/>
  <c r="DF30" i="15" s="1"/>
  <c r="DG94" i="15"/>
  <c r="DG30" i="15" s="1"/>
  <c r="DH94" i="15"/>
  <c r="DH30" i="15" s="1"/>
  <c r="DI94" i="15"/>
  <c r="DI30" i="15" s="1"/>
  <c r="DJ94" i="15"/>
  <c r="DJ30" i="15" s="1"/>
  <c r="DV94" i="15"/>
  <c r="DV30" i="15" s="1"/>
  <c r="DW94" i="15"/>
  <c r="DW30" i="15" s="1"/>
  <c r="DX94" i="15"/>
  <c r="DX30" i="15" s="1"/>
  <c r="DY94" i="15"/>
  <c r="DY30" i="15" s="1"/>
  <c r="DZ94" i="15"/>
  <c r="DZ30" i="15" s="1"/>
  <c r="EA94" i="15"/>
  <c r="EA30" i="15" s="1"/>
  <c r="EB94" i="15"/>
  <c r="EB30" i="15" s="1"/>
  <c r="EC94" i="15"/>
  <c r="EC30" i="15" s="1"/>
  <c r="ED94" i="15"/>
  <c r="ED30" i="15" s="1"/>
  <c r="EE94" i="15"/>
  <c r="EE30" i="15" s="1"/>
  <c r="EF94" i="15"/>
  <c r="EF30" i="15" s="1"/>
  <c r="EG94" i="15"/>
  <c r="EG30" i="15" s="1"/>
  <c r="EH94" i="15"/>
  <c r="EH30" i="15" s="1"/>
  <c r="EI94" i="15"/>
  <c r="EI30" i="15" s="1"/>
  <c r="EJ94" i="15"/>
  <c r="EJ30" i="15" s="1"/>
  <c r="EK94" i="15"/>
  <c r="EK30" i="15" s="1"/>
  <c r="EW94" i="15"/>
  <c r="EW30" i="15" s="1"/>
  <c r="EX94" i="15"/>
  <c r="EX30" i="15" s="1"/>
  <c r="EY94" i="15"/>
  <c r="EY30" i="15" s="1"/>
  <c r="EZ94" i="15"/>
  <c r="EZ30" i="15" s="1"/>
  <c r="FA94" i="15"/>
  <c r="FA30" i="15" s="1"/>
  <c r="FB94" i="15"/>
  <c r="FB30" i="15" s="1"/>
  <c r="FN94" i="15"/>
  <c r="FN30" i="15" s="1"/>
  <c r="FO94" i="15"/>
  <c r="FO30" i="15" s="1"/>
  <c r="FP94" i="15"/>
  <c r="FP30" i="15" s="1"/>
  <c r="FQ94" i="15"/>
  <c r="FQ30" i="15" s="1"/>
  <c r="FR94" i="15"/>
  <c r="FR30" i="15" s="1"/>
  <c r="FS94" i="15"/>
  <c r="FS30" i="15" s="1"/>
  <c r="FT94" i="15"/>
  <c r="FT30" i="15" s="1"/>
  <c r="FU94" i="15"/>
  <c r="FU30" i="15" s="1"/>
  <c r="FV94" i="15"/>
  <c r="FV30" i="15" s="1"/>
  <c r="FW94" i="15"/>
  <c r="FW30" i="15" s="1"/>
  <c r="FX94" i="15"/>
  <c r="FX30" i="15" s="1"/>
  <c r="GJ94" i="15"/>
  <c r="GJ30" i="15" s="1"/>
  <c r="GK94" i="15"/>
  <c r="GK30" i="15" s="1"/>
  <c r="GL94" i="15"/>
  <c r="GL30" i="15" s="1"/>
  <c r="GM94" i="15"/>
  <c r="GM30" i="15" s="1"/>
  <c r="GN94" i="15"/>
  <c r="GN30" i="15" s="1"/>
  <c r="GO94" i="15"/>
  <c r="GO30" i="15" s="1"/>
  <c r="GP94" i="15"/>
  <c r="GP30" i="15" s="1"/>
  <c r="GQ94" i="15"/>
  <c r="GQ30" i="15" s="1"/>
  <c r="HC94" i="15"/>
  <c r="HC30" i="15" s="1"/>
  <c r="HD94" i="15"/>
  <c r="HD30" i="15" s="1"/>
  <c r="HE94" i="15"/>
  <c r="HE30" i="15" s="1"/>
  <c r="HF94" i="15"/>
  <c r="HF30" i="15" s="1"/>
  <c r="HG94" i="15"/>
  <c r="HG30" i="15" s="1"/>
  <c r="HH94" i="15"/>
  <c r="HH30" i="15" s="1"/>
  <c r="HT94" i="15"/>
  <c r="HT30" i="15" s="1"/>
  <c r="HU94" i="15"/>
  <c r="HU30" i="15" s="1"/>
  <c r="HV94" i="15"/>
  <c r="HV30" i="15" s="1"/>
  <c r="HW94" i="15"/>
  <c r="HW30" i="15" s="1"/>
  <c r="HX94" i="15"/>
  <c r="HX30" i="15" s="1"/>
  <c r="HY94" i="15"/>
  <c r="HY30" i="15" s="1"/>
  <c r="HZ94" i="15"/>
  <c r="HZ30" i="15" s="1"/>
  <c r="IA94" i="15"/>
  <c r="IA30" i="15" s="1"/>
  <c r="IB94" i="15"/>
  <c r="IB30" i="15" s="1"/>
  <c r="IC94" i="15"/>
  <c r="IC30" i="15" s="1"/>
  <c r="ID94" i="15"/>
  <c r="ID30" i="15" s="1"/>
  <c r="IE94" i="15"/>
  <c r="IE30" i="15" s="1"/>
  <c r="IQ94" i="15"/>
  <c r="IQ30" i="15" s="1"/>
  <c r="IR94" i="15"/>
  <c r="IR30" i="15" s="1"/>
  <c r="IS94" i="15"/>
  <c r="IS30" i="15" s="1"/>
  <c r="IT94" i="15"/>
  <c r="IT30" i="15" s="1"/>
  <c r="IU94" i="15"/>
  <c r="IU30" i="15" s="1"/>
  <c r="IV94" i="15"/>
  <c r="IV30" i="15" s="1"/>
  <c r="IW94" i="15"/>
  <c r="IW30" i="15" s="1"/>
  <c r="IX94" i="15"/>
  <c r="IX30" i="15" s="1"/>
  <c r="IY94" i="15"/>
  <c r="IY30" i="15" s="1"/>
  <c r="IZ94" i="15"/>
  <c r="IZ30" i="15" s="1"/>
  <c r="JA94" i="15"/>
  <c r="JA30" i="15" s="1"/>
  <c r="JB94" i="15"/>
  <c r="JB30" i="15" s="1"/>
  <c r="JC94" i="15"/>
  <c r="JC30" i="15" s="1"/>
  <c r="JD94" i="15"/>
  <c r="JD30" i="15" s="1"/>
  <c r="JE94" i="15"/>
  <c r="JE30" i="15" s="1"/>
  <c r="JF94" i="15"/>
  <c r="JF30" i="15" s="1"/>
  <c r="JG94" i="15"/>
  <c r="JG30" i="15" s="1"/>
  <c r="JH94" i="15"/>
  <c r="JH30" i="15" s="1"/>
  <c r="JT94" i="15"/>
  <c r="JT30" i="15" s="1"/>
  <c r="JU94" i="15"/>
  <c r="JU30" i="15" s="1"/>
  <c r="JV94" i="15"/>
  <c r="JV30" i="15" s="1"/>
  <c r="JW94" i="15"/>
  <c r="JW30" i="15" s="1"/>
  <c r="JX94" i="15"/>
  <c r="JX30" i="15" s="1"/>
  <c r="JY94" i="15"/>
  <c r="JY30" i="15" s="1"/>
  <c r="JZ94" i="15"/>
  <c r="JZ30" i="15" s="1"/>
  <c r="KA94" i="15"/>
  <c r="KA30" i="15" s="1"/>
  <c r="KB94" i="15"/>
  <c r="KB30" i="15" s="1"/>
  <c r="KC94" i="15"/>
  <c r="KC30" i="15" s="1"/>
  <c r="KL94" i="15"/>
  <c r="KL30" i="15" s="1"/>
  <c r="KM94" i="15"/>
  <c r="KM30" i="15" s="1"/>
  <c r="KN94" i="15"/>
  <c r="KN30" i="15" s="1"/>
  <c r="KO94" i="15"/>
  <c r="KO30" i="15" s="1"/>
  <c r="KP94" i="15"/>
  <c r="KP30" i="15" s="1"/>
  <c r="KQ94" i="15"/>
  <c r="KQ30" i="15" s="1"/>
  <c r="KR94" i="15"/>
  <c r="KR30" i="15" s="1"/>
  <c r="LA94" i="15"/>
  <c r="LA30" i="15" s="1"/>
  <c r="LB94" i="15"/>
  <c r="LB30" i="15" s="1"/>
  <c r="LC94" i="15"/>
  <c r="LC30" i="15" s="1"/>
  <c r="LD94" i="15"/>
  <c r="LD30" i="15" s="1"/>
  <c r="LE94" i="15"/>
  <c r="LE30" i="15" s="1"/>
  <c r="LF94" i="15"/>
  <c r="LF30" i="15" s="1"/>
  <c r="LG94" i="15"/>
  <c r="LG30" i="15" s="1"/>
  <c r="LH94" i="15"/>
  <c r="LH30" i="15" s="1"/>
  <c r="LI94" i="15"/>
  <c r="LI30" i="15" s="1"/>
  <c r="LJ94" i="15"/>
  <c r="LJ30" i="15" s="1"/>
  <c r="LK94" i="15"/>
  <c r="LK30" i="15" s="1"/>
  <c r="LW94" i="15"/>
  <c r="LW30" i="15" s="1"/>
  <c r="LX94" i="15"/>
  <c r="LX30" i="15" s="1"/>
  <c r="LY94" i="15"/>
  <c r="LY30" i="15" s="1"/>
  <c r="LZ94" i="15"/>
  <c r="LZ30" i="15" s="1"/>
  <c r="MA94" i="15"/>
  <c r="MA30" i="15" s="1"/>
  <c r="MB94" i="15"/>
  <c r="MB30" i="15" s="1"/>
  <c r="MC94" i="15"/>
  <c r="MC30" i="15" s="1"/>
  <c r="MD94" i="15"/>
  <c r="MD30" i="15" s="1"/>
  <c r="ME94" i="15"/>
  <c r="ME30" i="15" s="1"/>
  <c r="MF94" i="15"/>
  <c r="MF30" i="15" s="1"/>
  <c r="MG94" i="15"/>
  <c r="MG30" i="15" s="1"/>
  <c r="MH94" i="15"/>
  <c r="MH30" i="15" s="1"/>
  <c r="MI94" i="15"/>
  <c r="MI30" i="15" s="1"/>
  <c r="MJ94" i="15"/>
  <c r="MJ30" i="15" s="1"/>
  <c r="MK94" i="15"/>
  <c r="MK30" i="15" s="1"/>
  <c r="ML94" i="15"/>
  <c r="ML30" i="15" s="1"/>
  <c r="MM94" i="15"/>
  <c r="MM30" i="15" s="1"/>
  <c r="MN94" i="15"/>
  <c r="MN30" i="15" s="1"/>
  <c r="MO94" i="15"/>
  <c r="MO30" i="15" s="1"/>
  <c r="NA94" i="15"/>
  <c r="NA30" i="15" s="1"/>
  <c r="NB94" i="15"/>
  <c r="NB30" i="15" s="1"/>
  <c r="NC94" i="15"/>
  <c r="NC30" i="15" s="1"/>
  <c r="ND94" i="15"/>
  <c r="ND30" i="15" s="1"/>
  <c r="NE94" i="15"/>
  <c r="NE30" i="15" s="1"/>
  <c r="NF94" i="15"/>
  <c r="NF30" i="15" s="1"/>
  <c r="NG94" i="15"/>
  <c r="NG30" i="15" s="1"/>
  <c r="NH94" i="15"/>
  <c r="NH30" i="15" s="1"/>
  <c r="NI94" i="15"/>
  <c r="NI30" i="15" s="1"/>
  <c r="NJ94" i="15"/>
  <c r="NJ30" i="15" s="1"/>
  <c r="NK94" i="15"/>
  <c r="NK30" i="15" s="1"/>
  <c r="NL94" i="15"/>
  <c r="NL30" i="15" s="1"/>
  <c r="NM94" i="15"/>
  <c r="NM30" i="15" s="1"/>
  <c r="NN94" i="15"/>
  <c r="NN30" i="15" s="1"/>
  <c r="NO94" i="15"/>
  <c r="NO30" i="15" s="1"/>
  <c r="NP94" i="15"/>
  <c r="NP30" i="15" s="1"/>
  <c r="OH94" i="15"/>
  <c r="OH30" i="15" s="1"/>
  <c r="OI94" i="15"/>
  <c r="OI30" i="15" s="1"/>
  <c r="OJ94" i="15"/>
  <c r="OJ30" i="15" s="1"/>
  <c r="OK94" i="15"/>
  <c r="OK30" i="15" s="1"/>
  <c r="OL94" i="15"/>
  <c r="OL30" i="15" s="1"/>
  <c r="OM94" i="15"/>
  <c r="OM30" i="15" s="1"/>
  <c r="ON94" i="15"/>
  <c r="ON30" i="15" s="1"/>
  <c r="OO94" i="15"/>
  <c r="OO30" i="15" s="1"/>
  <c r="PA94" i="15"/>
  <c r="PA30" i="15" s="1"/>
  <c r="PB94" i="15"/>
  <c r="PB30" i="15" s="1"/>
  <c r="PC94" i="15"/>
  <c r="PC30" i="15" s="1"/>
  <c r="PD94" i="15"/>
  <c r="PD30" i="15" s="1"/>
  <c r="PE94" i="15"/>
  <c r="PE30" i="15" s="1"/>
  <c r="PF94" i="15"/>
  <c r="PF30" i="15" s="1"/>
  <c r="PG94" i="15"/>
  <c r="PG30" i="15" s="1"/>
  <c r="PH94" i="15"/>
  <c r="PH30" i="15" s="1"/>
  <c r="PI94" i="15"/>
  <c r="PI30" i="15" s="1"/>
  <c r="PJ94" i="15"/>
  <c r="PJ30" i="15" s="1"/>
  <c r="PK94" i="15"/>
  <c r="PK30" i="15" s="1"/>
  <c r="PW94" i="15"/>
  <c r="PW30" i="15" s="1"/>
  <c r="PX94" i="15"/>
  <c r="PX30" i="15" s="1"/>
  <c r="PY94" i="15"/>
  <c r="PY30" i="15" s="1"/>
  <c r="PZ94" i="15"/>
  <c r="PZ30" i="15" s="1"/>
  <c r="J95" i="15"/>
  <c r="K95" i="15"/>
  <c r="T95" i="15"/>
  <c r="U95" i="15"/>
  <c r="V95" i="15"/>
  <c r="W95" i="15"/>
  <c r="X95" i="15"/>
  <c r="Y95" i="15"/>
  <c r="Z95" i="15"/>
  <c r="AA95" i="15"/>
  <c r="AB95" i="15"/>
  <c r="AC95" i="15"/>
  <c r="AD95" i="15"/>
  <c r="AM95" i="15"/>
  <c r="AN95" i="15"/>
  <c r="AO95" i="15"/>
  <c r="AP95" i="15"/>
  <c r="AQ95" i="15"/>
  <c r="AR95" i="15"/>
  <c r="AS95" i="15"/>
  <c r="AT95" i="15"/>
  <c r="AU95" i="15"/>
  <c r="AV95" i="15"/>
  <c r="AW95" i="15"/>
  <c r="AX95" i="15"/>
  <c r="AY95" i="15"/>
  <c r="AZ95" i="15"/>
  <c r="BA95" i="15"/>
  <c r="BB95" i="15"/>
  <c r="BN95" i="15"/>
  <c r="BO95" i="15"/>
  <c r="BP95" i="15"/>
  <c r="BQ95" i="15"/>
  <c r="BR95" i="15"/>
  <c r="CD95" i="15"/>
  <c r="CE95" i="15"/>
  <c r="CF95" i="15"/>
  <c r="CG95" i="15"/>
  <c r="CH95" i="15"/>
  <c r="CI95" i="15"/>
  <c r="CJ95" i="15"/>
  <c r="CK95" i="15"/>
  <c r="CL95" i="15"/>
  <c r="CM95" i="15"/>
  <c r="CN95" i="15"/>
  <c r="CO95" i="15"/>
  <c r="DA95" i="15"/>
  <c r="DB95" i="15"/>
  <c r="DC95" i="15"/>
  <c r="DD95" i="15"/>
  <c r="DE95" i="15"/>
  <c r="DF95" i="15"/>
  <c r="DG95" i="15"/>
  <c r="DH95" i="15"/>
  <c r="DI95" i="15"/>
  <c r="DJ95" i="15"/>
  <c r="DV95" i="15"/>
  <c r="DW95" i="15"/>
  <c r="DX95" i="15"/>
  <c r="DY95" i="15"/>
  <c r="DZ95" i="15"/>
  <c r="EA95" i="15"/>
  <c r="EB95" i="15"/>
  <c r="EC95" i="15"/>
  <c r="ED95" i="15"/>
  <c r="EE95" i="15"/>
  <c r="EF95" i="15"/>
  <c r="EG95" i="15"/>
  <c r="EH95" i="15"/>
  <c r="EI95" i="15"/>
  <c r="EJ95" i="15"/>
  <c r="EK95" i="15"/>
  <c r="EW95" i="15"/>
  <c r="EX95" i="15"/>
  <c r="EY95" i="15"/>
  <c r="EZ95" i="15"/>
  <c r="FA95" i="15"/>
  <c r="FB95" i="15"/>
  <c r="FN95" i="15"/>
  <c r="FO95" i="15"/>
  <c r="FP95" i="15"/>
  <c r="FQ95" i="15"/>
  <c r="FR95" i="15"/>
  <c r="FS95" i="15"/>
  <c r="FT95" i="15"/>
  <c r="FU95" i="15"/>
  <c r="FV95" i="15"/>
  <c r="FW95" i="15"/>
  <c r="FX95" i="15"/>
  <c r="GJ95" i="15"/>
  <c r="GK95" i="15"/>
  <c r="GL95" i="15"/>
  <c r="GM95" i="15"/>
  <c r="GN95" i="15"/>
  <c r="GO95" i="15"/>
  <c r="GP95" i="15"/>
  <c r="GQ95" i="15"/>
  <c r="HC95" i="15"/>
  <c r="HD95" i="15"/>
  <c r="HE95" i="15"/>
  <c r="HF95" i="15"/>
  <c r="HG95" i="15"/>
  <c r="HH95" i="15"/>
  <c r="HT95" i="15"/>
  <c r="HU95" i="15"/>
  <c r="HV95" i="15"/>
  <c r="HW95" i="15"/>
  <c r="HX95" i="15"/>
  <c r="HY95" i="15"/>
  <c r="HZ95" i="15"/>
  <c r="IA95" i="15"/>
  <c r="IB95" i="15"/>
  <c r="IC95" i="15"/>
  <c r="ID95" i="15"/>
  <c r="IE95" i="15"/>
  <c r="IQ95" i="15"/>
  <c r="IR95" i="15"/>
  <c r="IS95" i="15"/>
  <c r="IT95" i="15"/>
  <c r="IU95" i="15"/>
  <c r="IV95" i="15"/>
  <c r="IW95" i="15"/>
  <c r="IX95" i="15"/>
  <c r="IY95" i="15"/>
  <c r="IZ95" i="15"/>
  <c r="JA95" i="15"/>
  <c r="JB95" i="15"/>
  <c r="JC95" i="15"/>
  <c r="JD95" i="15"/>
  <c r="JE95" i="15"/>
  <c r="JF95" i="15"/>
  <c r="JG95" i="15"/>
  <c r="JH95" i="15"/>
  <c r="JT95" i="15"/>
  <c r="JU95" i="15"/>
  <c r="JV95" i="15"/>
  <c r="JW95" i="15"/>
  <c r="JX95" i="15"/>
  <c r="JY95" i="15"/>
  <c r="JZ95" i="15"/>
  <c r="KA95" i="15"/>
  <c r="KB95" i="15"/>
  <c r="KC95" i="15"/>
  <c r="KL95" i="15"/>
  <c r="KM95" i="15"/>
  <c r="KN95" i="15"/>
  <c r="KO95" i="15"/>
  <c r="KP95" i="15"/>
  <c r="KQ95" i="15"/>
  <c r="KR95" i="15"/>
  <c r="LA95" i="15"/>
  <c r="LB95" i="15"/>
  <c r="LC95" i="15"/>
  <c r="LD95" i="15"/>
  <c r="LE95" i="15"/>
  <c r="LF95" i="15"/>
  <c r="LG95" i="15"/>
  <c r="LH95" i="15"/>
  <c r="LI95" i="15"/>
  <c r="LJ95" i="15"/>
  <c r="LK95" i="15"/>
  <c r="LW95" i="15"/>
  <c r="LX95" i="15"/>
  <c r="LY95" i="15"/>
  <c r="LZ95" i="15"/>
  <c r="MA95" i="15"/>
  <c r="MB95" i="15"/>
  <c r="MC95" i="15"/>
  <c r="MD95" i="15"/>
  <c r="ME95" i="15"/>
  <c r="MF95" i="15"/>
  <c r="MG95" i="15"/>
  <c r="MH95" i="15"/>
  <c r="MI95" i="15"/>
  <c r="MJ95" i="15"/>
  <c r="MK95" i="15"/>
  <c r="ML95" i="15"/>
  <c r="MM95" i="15"/>
  <c r="MN95" i="15"/>
  <c r="MO95" i="15"/>
  <c r="NA95" i="15"/>
  <c r="NB95" i="15"/>
  <c r="NC95" i="15"/>
  <c r="ND95" i="15"/>
  <c r="NE95" i="15"/>
  <c r="NF95" i="15"/>
  <c r="NG95" i="15"/>
  <c r="NH95" i="15"/>
  <c r="NI95" i="15"/>
  <c r="NJ95" i="15"/>
  <c r="NK95" i="15"/>
  <c r="NL95" i="15"/>
  <c r="NM95" i="15"/>
  <c r="NN95" i="15"/>
  <c r="NO95" i="15"/>
  <c r="NP95" i="15"/>
  <c r="OH95" i="15"/>
  <c r="OI95" i="15"/>
  <c r="OJ95" i="15"/>
  <c r="OK95" i="15"/>
  <c r="OL95" i="15"/>
  <c r="OM95" i="15"/>
  <c r="ON95" i="15"/>
  <c r="OO95" i="15"/>
  <c r="PA95" i="15"/>
  <c r="PB95" i="15"/>
  <c r="PC95" i="15"/>
  <c r="PD95" i="15"/>
  <c r="PE95" i="15"/>
  <c r="PF95" i="15"/>
  <c r="PG95" i="15"/>
  <c r="PH95" i="15"/>
  <c r="PI95" i="15"/>
  <c r="PJ95" i="15"/>
  <c r="PK95" i="15"/>
  <c r="PW95" i="15"/>
  <c r="PX95" i="15"/>
  <c r="PY95" i="15"/>
  <c r="PZ95" i="15"/>
  <c r="J96" i="15"/>
  <c r="J29" i="15" s="1"/>
  <c r="K96" i="15"/>
  <c r="K29" i="15" s="1"/>
  <c r="T96" i="15"/>
  <c r="T29" i="15" s="1"/>
  <c r="U96" i="15"/>
  <c r="U29" i="15" s="1"/>
  <c r="V96" i="15"/>
  <c r="V29" i="15" s="1"/>
  <c r="W96" i="15"/>
  <c r="W29" i="15" s="1"/>
  <c r="X96" i="15"/>
  <c r="X29" i="15" s="1"/>
  <c r="Y96" i="15"/>
  <c r="Y29" i="15" s="1"/>
  <c r="Z96" i="15"/>
  <c r="Z29" i="15" s="1"/>
  <c r="AA96" i="15"/>
  <c r="AA29" i="15" s="1"/>
  <c r="AB96" i="15"/>
  <c r="AB29" i="15" s="1"/>
  <c r="AC96" i="15"/>
  <c r="AC29" i="15" s="1"/>
  <c r="AD96" i="15"/>
  <c r="AD29" i="15" s="1"/>
  <c r="AM96" i="15"/>
  <c r="AM29" i="15" s="1"/>
  <c r="AN96" i="15"/>
  <c r="AN29" i="15" s="1"/>
  <c r="AO96" i="15"/>
  <c r="AO29" i="15" s="1"/>
  <c r="AP96" i="15"/>
  <c r="AP29" i="15" s="1"/>
  <c r="AQ96" i="15"/>
  <c r="AQ29" i="15" s="1"/>
  <c r="AR96" i="15"/>
  <c r="AR29" i="15" s="1"/>
  <c r="AS96" i="15"/>
  <c r="AS29" i="15" s="1"/>
  <c r="AT96" i="15"/>
  <c r="AT29" i="15" s="1"/>
  <c r="AU96" i="15"/>
  <c r="AU29" i="15" s="1"/>
  <c r="AV96" i="15"/>
  <c r="AV29" i="15" s="1"/>
  <c r="AW96" i="15"/>
  <c r="AW29" i="15" s="1"/>
  <c r="AX96" i="15"/>
  <c r="AX29" i="15" s="1"/>
  <c r="AY96" i="15"/>
  <c r="AY29" i="15" s="1"/>
  <c r="AZ96" i="15"/>
  <c r="AZ29" i="15" s="1"/>
  <c r="BA96" i="15"/>
  <c r="BA29" i="15" s="1"/>
  <c r="BB96" i="15"/>
  <c r="BB29" i="15" s="1"/>
  <c r="BN96" i="15"/>
  <c r="BN29" i="15" s="1"/>
  <c r="BO96" i="15"/>
  <c r="BO29" i="15" s="1"/>
  <c r="BP96" i="15"/>
  <c r="BP29" i="15" s="1"/>
  <c r="BQ96" i="15"/>
  <c r="BQ29" i="15" s="1"/>
  <c r="BR96" i="15"/>
  <c r="BR29" i="15" s="1"/>
  <c r="CD96" i="15"/>
  <c r="CD29" i="15" s="1"/>
  <c r="CE96" i="15"/>
  <c r="CE29" i="15" s="1"/>
  <c r="CF96" i="15"/>
  <c r="CF29" i="15" s="1"/>
  <c r="CG96" i="15"/>
  <c r="CG29" i="15" s="1"/>
  <c r="CH96" i="15"/>
  <c r="CH29" i="15" s="1"/>
  <c r="CI96" i="15"/>
  <c r="CI29" i="15" s="1"/>
  <c r="CJ96" i="15"/>
  <c r="CJ29" i="15" s="1"/>
  <c r="CK96" i="15"/>
  <c r="CK29" i="15" s="1"/>
  <c r="CL96" i="15"/>
  <c r="CL29" i="15" s="1"/>
  <c r="CM96" i="15"/>
  <c r="CM29" i="15" s="1"/>
  <c r="CN96" i="15"/>
  <c r="CN29" i="15" s="1"/>
  <c r="CO96" i="15"/>
  <c r="CO29" i="15" s="1"/>
  <c r="DA96" i="15"/>
  <c r="DA29" i="15" s="1"/>
  <c r="DB96" i="15"/>
  <c r="DB29" i="15" s="1"/>
  <c r="DC96" i="15"/>
  <c r="DC29" i="15" s="1"/>
  <c r="DD96" i="15"/>
  <c r="DD29" i="15" s="1"/>
  <c r="DE96" i="15"/>
  <c r="DE29" i="15" s="1"/>
  <c r="DF96" i="15"/>
  <c r="DF29" i="15" s="1"/>
  <c r="DG96" i="15"/>
  <c r="DG29" i="15" s="1"/>
  <c r="DH96" i="15"/>
  <c r="DH29" i="15" s="1"/>
  <c r="DI96" i="15"/>
  <c r="DI29" i="15" s="1"/>
  <c r="DJ96" i="15"/>
  <c r="DJ29" i="15" s="1"/>
  <c r="DV96" i="15"/>
  <c r="DV29" i="15" s="1"/>
  <c r="DW96" i="15"/>
  <c r="DW29" i="15" s="1"/>
  <c r="DX96" i="15"/>
  <c r="DX29" i="15" s="1"/>
  <c r="DY96" i="15"/>
  <c r="DY29" i="15" s="1"/>
  <c r="DZ96" i="15"/>
  <c r="DZ29" i="15" s="1"/>
  <c r="EA96" i="15"/>
  <c r="EA29" i="15" s="1"/>
  <c r="EB96" i="15"/>
  <c r="EB29" i="15" s="1"/>
  <c r="EC96" i="15"/>
  <c r="EC29" i="15" s="1"/>
  <c r="ED96" i="15"/>
  <c r="ED29" i="15" s="1"/>
  <c r="EE96" i="15"/>
  <c r="EE29" i="15" s="1"/>
  <c r="EF96" i="15"/>
  <c r="EF29" i="15" s="1"/>
  <c r="EG96" i="15"/>
  <c r="EG29" i="15" s="1"/>
  <c r="EH96" i="15"/>
  <c r="EH29" i="15" s="1"/>
  <c r="EI96" i="15"/>
  <c r="EI29" i="15" s="1"/>
  <c r="EJ96" i="15"/>
  <c r="EJ29" i="15" s="1"/>
  <c r="EK96" i="15"/>
  <c r="EK29" i="15" s="1"/>
  <c r="EW96" i="15"/>
  <c r="EW29" i="15" s="1"/>
  <c r="EX96" i="15"/>
  <c r="EX29" i="15" s="1"/>
  <c r="EY96" i="15"/>
  <c r="EY29" i="15" s="1"/>
  <c r="EZ96" i="15"/>
  <c r="EZ29" i="15" s="1"/>
  <c r="FA96" i="15"/>
  <c r="FA29" i="15" s="1"/>
  <c r="FB96" i="15"/>
  <c r="FB29" i="15" s="1"/>
  <c r="FN96" i="15"/>
  <c r="FN29" i="15" s="1"/>
  <c r="FO96" i="15"/>
  <c r="FO29" i="15" s="1"/>
  <c r="FP96" i="15"/>
  <c r="FP29" i="15" s="1"/>
  <c r="FQ96" i="15"/>
  <c r="FQ29" i="15" s="1"/>
  <c r="FR96" i="15"/>
  <c r="FR29" i="15" s="1"/>
  <c r="FS96" i="15"/>
  <c r="FS29" i="15" s="1"/>
  <c r="FT96" i="15"/>
  <c r="FT29" i="15" s="1"/>
  <c r="FU96" i="15"/>
  <c r="FU29" i="15" s="1"/>
  <c r="FV96" i="15"/>
  <c r="FV29" i="15" s="1"/>
  <c r="FW96" i="15"/>
  <c r="FW29" i="15" s="1"/>
  <c r="FX96" i="15"/>
  <c r="FX29" i="15" s="1"/>
  <c r="GJ96" i="15"/>
  <c r="GJ29" i="15" s="1"/>
  <c r="GK96" i="15"/>
  <c r="GK29" i="15" s="1"/>
  <c r="GL96" i="15"/>
  <c r="GL29" i="15" s="1"/>
  <c r="GM96" i="15"/>
  <c r="GM29" i="15" s="1"/>
  <c r="GN96" i="15"/>
  <c r="GN29" i="15" s="1"/>
  <c r="GO96" i="15"/>
  <c r="GO29" i="15" s="1"/>
  <c r="GP96" i="15"/>
  <c r="GP29" i="15" s="1"/>
  <c r="GQ96" i="15"/>
  <c r="GQ29" i="15" s="1"/>
  <c r="HC96" i="15"/>
  <c r="HC29" i="15" s="1"/>
  <c r="HD96" i="15"/>
  <c r="HD29" i="15" s="1"/>
  <c r="HE96" i="15"/>
  <c r="HE29" i="15" s="1"/>
  <c r="HF96" i="15"/>
  <c r="HF29" i="15" s="1"/>
  <c r="HG96" i="15"/>
  <c r="HG29" i="15" s="1"/>
  <c r="HH96" i="15"/>
  <c r="HH29" i="15" s="1"/>
  <c r="HT96" i="15"/>
  <c r="HT29" i="15" s="1"/>
  <c r="HU96" i="15"/>
  <c r="HU29" i="15" s="1"/>
  <c r="HV96" i="15"/>
  <c r="HV29" i="15" s="1"/>
  <c r="HW96" i="15"/>
  <c r="HW29" i="15" s="1"/>
  <c r="HX96" i="15"/>
  <c r="HX29" i="15" s="1"/>
  <c r="HY96" i="15"/>
  <c r="HY29" i="15" s="1"/>
  <c r="HZ96" i="15"/>
  <c r="HZ29" i="15" s="1"/>
  <c r="IA96" i="15"/>
  <c r="IA29" i="15" s="1"/>
  <c r="IB96" i="15"/>
  <c r="IB29" i="15" s="1"/>
  <c r="IC96" i="15"/>
  <c r="IC29" i="15" s="1"/>
  <c r="ID96" i="15"/>
  <c r="ID29" i="15" s="1"/>
  <c r="IE96" i="15"/>
  <c r="IE29" i="15" s="1"/>
  <c r="IQ96" i="15"/>
  <c r="IQ29" i="15" s="1"/>
  <c r="IR96" i="15"/>
  <c r="IR29" i="15" s="1"/>
  <c r="IS96" i="15"/>
  <c r="IS29" i="15" s="1"/>
  <c r="IT96" i="15"/>
  <c r="IT29" i="15" s="1"/>
  <c r="IU96" i="15"/>
  <c r="IU29" i="15" s="1"/>
  <c r="IV96" i="15"/>
  <c r="IV29" i="15" s="1"/>
  <c r="IW96" i="15"/>
  <c r="IW29" i="15" s="1"/>
  <c r="IX96" i="15"/>
  <c r="IX29" i="15" s="1"/>
  <c r="IY96" i="15"/>
  <c r="IY29" i="15" s="1"/>
  <c r="IZ96" i="15"/>
  <c r="IZ29" i="15" s="1"/>
  <c r="JA96" i="15"/>
  <c r="JA29" i="15" s="1"/>
  <c r="JB96" i="15"/>
  <c r="JB29" i="15" s="1"/>
  <c r="JC96" i="15"/>
  <c r="JC29" i="15" s="1"/>
  <c r="JD96" i="15"/>
  <c r="JD29" i="15" s="1"/>
  <c r="JE96" i="15"/>
  <c r="JE29" i="15" s="1"/>
  <c r="JF96" i="15"/>
  <c r="JF29" i="15" s="1"/>
  <c r="JG96" i="15"/>
  <c r="JG29" i="15" s="1"/>
  <c r="JH96" i="15"/>
  <c r="JH29" i="15" s="1"/>
  <c r="JT96" i="15"/>
  <c r="JT29" i="15" s="1"/>
  <c r="JU96" i="15"/>
  <c r="JU29" i="15" s="1"/>
  <c r="JV96" i="15"/>
  <c r="JV29" i="15" s="1"/>
  <c r="JW96" i="15"/>
  <c r="JW29" i="15" s="1"/>
  <c r="JX96" i="15"/>
  <c r="JX29" i="15" s="1"/>
  <c r="JY96" i="15"/>
  <c r="JY29" i="15" s="1"/>
  <c r="JZ96" i="15"/>
  <c r="JZ29" i="15" s="1"/>
  <c r="KA96" i="15"/>
  <c r="KA29" i="15" s="1"/>
  <c r="KB96" i="15"/>
  <c r="KB29" i="15" s="1"/>
  <c r="KC96" i="15"/>
  <c r="KC29" i="15" s="1"/>
  <c r="KL96" i="15"/>
  <c r="KL29" i="15" s="1"/>
  <c r="KM96" i="15"/>
  <c r="KM29" i="15" s="1"/>
  <c r="KN96" i="15"/>
  <c r="KN29" i="15" s="1"/>
  <c r="KO96" i="15"/>
  <c r="KO29" i="15" s="1"/>
  <c r="KP96" i="15"/>
  <c r="KP29" i="15" s="1"/>
  <c r="KQ96" i="15"/>
  <c r="KQ29" i="15" s="1"/>
  <c r="KR96" i="15"/>
  <c r="KR29" i="15" s="1"/>
  <c r="LA96" i="15"/>
  <c r="LA29" i="15" s="1"/>
  <c r="LB96" i="15"/>
  <c r="LB29" i="15" s="1"/>
  <c r="LC96" i="15"/>
  <c r="LC29" i="15" s="1"/>
  <c r="LD96" i="15"/>
  <c r="LD29" i="15" s="1"/>
  <c r="LE96" i="15"/>
  <c r="LE29" i="15" s="1"/>
  <c r="LF96" i="15"/>
  <c r="LF29" i="15" s="1"/>
  <c r="LG96" i="15"/>
  <c r="LG29" i="15" s="1"/>
  <c r="LH96" i="15"/>
  <c r="LH29" i="15" s="1"/>
  <c r="LI96" i="15"/>
  <c r="LI29" i="15" s="1"/>
  <c r="LJ96" i="15"/>
  <c r="LJ29" i="15" s="1"/>
  <c r="LK96" i="15"/>
  <c r="LK29" i="15" s="1"/>
  <c r="LW96" i="15"/>
  <c r="LW29" i="15" s="1"/>
  <c r="LX96" i="15"/>
  <c r="LX29" i="15" s="1"/>
  <c r="LY96" i="15"/>
  <c r="LY29" i="15" s="1"/>
  <c r="LZ96" i="15"/>
  <c r="LZ29" i="15" s="1"/>
  <c r="MA96" i="15"/>
  <c r="MA29" i="15" s="1"/>
  <c r="MB96" i="15"/>
  <c r="MB29" i="15" s="1"/>
  <c r="MC96" i="15"/>
  <c r="MC29" i="15" s="1"/>
  <c r="MD96" i="15"/>
  <c r="MD29" i="15" s="1"/>
  <c r="ME96" i="15"/>
  <c r="ME29" i="15" s="1"/>
  <c r="MF96" i="15"/>
  <c r="MF29" i="15" s="1"/>
  <c r="MG96" i="15"/>
  <c r="MG29" i="15" s="1"/>
  <c r="MH96" i="15"/>
  <c r="MH29" i="15" s="1"/>
  <c r="MI96" i="15"/>
  <c r="MI29" i="15" s="1"/>
  <c r="MJ96" i="15"/>
  <c r="MJ29" i="15" s="1"/>
  <c r="MK96" i="15"/>
  <c r="MK29" i="15" s="1"/>
  <c r="ML96" i="15"/>
  <c r="ML29" i="15" s="1"/>
  <c r="MM96" i="15"/>
  <c r="MM29" i="15" s="1"/>
  <c r="MN96" i="15"/>
  <c r="MN29" i="15" s="1"/>
  <c r="MO96" i="15"/>
  <c r="MO29" i="15" s="1"/>
  <c r="NA96" i="15"/>
  <c r="NA29" i="15" s="1"/>
  <c r="NB96" i="15"/>
  <c r="NB29" i="15" s="1"/>
  <c r="NC96" i="15"/>
  <c r="NC29" i="15" s="1"/>
  <c r="ND96" i="15"/>
  <c r="ND29" i="15" s="1"/>
  <c r="NE96" i="15"/>
  <c r="NE29" i="15" s="1"/>
  <c r="NF96" i="15"/>
  <c r="NF29" i="15" s="1"/>
  <c r="NG96" i="15"/>
  <c r="NG29" i="15" s="1"/>
  <c r="NH96" i="15"/>
  <c r="NH29" i="15" s="1"/>
  <c r="NI96" i="15"/>
  <c r="NI29" i="15" s="1"/>
  <c r="NJ96" i="15"/>
  <c r="NJ29" i="15" s="1"/>
  <c r="NK96" i="15"/>
  <c r="NK29" i="15" s="1"/>
  <c r="NL96" i="15"/>
  <c r="NL29" i="15" s="1"/>
  <c r="NM96" i="15"/>
  <c r="NM29" i="15" s="1"/>
  <c r="NN96" i="15"/>
  <c r="NN29" i="15" s="1"/>
  <c r="NO96" i="15"/>
  <c r="NO29" i="15" s="1"/>
  <c r="NP96" i="15"/>
  <c r="NP29" i="15" s="1"/>
  <c r="OH96" i="15"/>
  <c r="OH29" i="15" s="1"/>
  <c r="OI96" i="15"/>
  <c r="OI29" i="15" s="1"/>
  <c r="OJ96" i="15"/>
  <c r="OJ29" i="15" s="1"/>
  <c r="OK96" i="15"/>
  <c r="OK29" i="15" s="1"/>
  <c r="OL96" i="15"/>
  <c r="OL29" i="15" s="1"/>
  <c r="OM96" i="15"/>
  <c r="OM29" i="15" s="1"/>
  <c r="ON96" i="15"/>
  <c r="ON29" i="15" s="1"/>
  <c r="OO96" i="15"/>
  <c r="OO29" i="15" s="1"/>
  <c r="PA96" i="15"/>
  <c r="PA29" i="15" s="1"/>
  <c r="PB96" i="15"/>
  <c r="PB29" i="15" s="1"/>
  <c r="PC96" i="15"/>
  <c r="PC29" i="15" s="1"/>
  <c r="PD96" i="15"/>
  <c r="PD29" i="15" s="1"/>
  <c r="PE96" i="15"/>
  <c r="PE29" i="15" s="1"/>
  <c r="PF96" i="15"/>
  <c r="PF29" i="15" s="1"/>
  <c r="PG96" i="15"/>
  <c r="PG29" i="15" s="1"/>
  <c r="PH96" i="15"/>
  <c r="PH29" i="15" s="1"/>
  <c r="PI96" i="15"/>
  <c r="PI29" i="15" s="1"/>
  <c r="PJ96" i="15"/>
  <c r="PJ29" i="15" s="1"/>
  <c r="PK96" i="15"/>
  <c r="PK29" i="15" s="1"/>
  <c r="PW96" i="15"/>
  <c r="PW29" i="15" s="1"/>
  <c r="PX96" i="15"/>
  <c r="PX29" i="15" s="1"/>
  <c r="PY96" i="15"/>
  <c r="PY29" i="15" s="1"/>
  <c r="PZ96" i="15"/>
  <c r="PZ29" i="15" s="1"/>
  <c r="J97" i="15"/>
  <c r="K97" i="15"/>
  <c r="T97" i="15"/>
  <c r="U97" i="15"/>
  <c r="V97" i="15"/>
  <c r="W97" i="15"/>
  <c r="X97" i="15"/>
  <c r="Y97" i="15"/>
  <c r="Z97" i="15"/>
  <c r="AA97" i="15"/>
  <c r="AB97" i="15"/>
  <c r="AC97" i="15"/>
  <c r="AD97" i="15"/>
  <c r="AM97" i="15"/>
  <c r="AN97" i="15"/>
  <c r="AO97" i="15"/>
  <c r="AP97" i="15"/>
  <c r="AQ97" i="15"/>
  <c r="AR97" i="15"/>
  <c r="AS97" i="15"/>
  <c r="AT97" i="15"/>
  <c r="AU97" i="15"/>
  <c r="AV97" i="15"/>
  <c r="AW97" i="15"/>
  <c r="AX97" i="15"/>
  <c r="AY97" i="15"/>
  <c r="AZ97" i="15"/>
  <c r="BA97" i="15"/>
  <c r="BB97" i="15"/>
  <c r="BN97" i="15"/>
  <c r="BO97" i="15"/>
  <c r="BP97" i="15"/>
  <c r="BQ97" i="15"/>
  <c r="BR97" i="15"/>
  <c r="CD97" i="15"/>
  <c r="CE97" i="15"/>
  <c r="CF97" i="15"/>
  <c r="CG97" i="15"/>
  <c r="CH97" i="15"/>
  <c r="CI97" i="15"/>
  <c r="CJ97" i="15"/>
  <c r="CK97" i="15"/>
  <c r="CL97" i="15"/>
  <c r="CM97" i="15"/>
  <c r="CN97" i="15"/>
  <c r="CO97" i="15"/>
  <c r="DA97" i="15"/>
  <c r="DB97" i="15"/>
  <c r="DC97" i="15"/>
  <c r="DD97" i="15"/>
  <c r="DE97" i="15"/>
  <c r="DF97" i="15"/>
  <c r="DG97" i="15"/>
  <c r="DH97" i="15"/>
  <c r="DI97" i="15"/>
  <c r="DJ97" i="15"/>
  <c r="DV97" i="15"/>
  <c r="DW97" i="15"/>
  <c r="DX97" i="15"/>
  <c r="DY97" i="15"/>
  <c r="DZ97" i="15"/>
  <c r="EA97" i="15"/>
  <c r="EB97" i="15"/>
  <c r="EC97" i="15"/>
  <c r="ED97" i="15"/>
  <c r="EE97" i="15"/>
  <c r="EF97" i="15"/>
  <c r="EG97" i="15"/>
  <c r="EH97" i="15"/>
  <c r="EI97" i="15"/>
  <c r="EJ97" i="15"/>
  <c r="EK97" i="15"/>
  <c r="EW97" i="15"/>
  <c r="EX97" i="15"/>
  <c r="EY97" i="15"/>
  <c r="EZ97" i="15"/>
  <c r="FA97" i="15"/>
  <c r="FB97" i="15"/>
  <c r="FN97" i="15"/>
  <c r="FO97" i="15"/>
  <c r="FP97" i="15"/>
  <c r="FQ97" i="15"/>
  <c r="FR97" i="15"/>
  <c r="FS97" i="15"/>
  <c r="FT97" i="15"/>
  <c r="FU97" i="15"/>
  <c r="FV97" i="15"/>
  <c r="FW97" i="15"/>
  <c r="FX97" i="15"/>
  <c r="GJ97" i="15"/>
  <c r="GK97" i="15"/>
  <c r="GL97" i="15"/>
  <c r="GM97" i="15"/>
  <c r="GN97" i="15"/>
  <c r="GO97" i="15"/>
  <c r="GP97" i="15"/>
  <c r="GQ97" i="15"/>
  <c r="HC97" i="15"/>
  <c r="HD97" i="15"/>
  <c r="HE97" i="15"/>
  <c r="HF97" i="15"/>
  <c r="HG97" i="15"/>
  <c r="HH97" i="15"/>
  <c r="HT97" i="15"/>
  <c r="HU97" i="15"/>
  <c r="HV97" i="15"/>
  <c r="HW97" i="15"/>
  <c r="HX97" i="15"/>
  <c r="HY97" i="15"/>
  <c r="HZ97" i="15"/>
  <c r="IA97" i="15"/>
  <c r="IB97" i="15"/>
  <c r="IC97" i="15"/>
  <c r="ID97" i="15"/>
  <c r="IE97" i="15"/>
  <c r="IQ97" i="15"/>
  <c r="IR97" i="15"/>
  <c r="IS97" i="15"/>
  <c r="IT97" i="15"/>
  <c r="IU97" i="15"/>
  <c r="IV97" i="15"/>
  <c r="IW97" i="15"/>
  <c r="IX97" i="15"/>
  <c r="IY97" i="15"/>
  <c r="IZ97" i="15"/>
  <c r="JA97" i="15"/>
  <c r="JB97" i="15"/>
  <c r="JC97" i="15"/>
  <c r="JD97" i="15"/>
  <c r="JE97" i="15"/>
  <c r="JF97" i="15"/>
  <c r="JG97" i="15"/>
  <c r="JH97" i="15"/>
  <c r="JT97" i="15"/>
  <c r="JU97" i="15"/>
  <c r="JV97" i="15"/>
  <c r="JW97" i="15"/>
  <c r="JX97" i="15"/>
  <c r="JY97" i="15"/>
  <c r="JZ97" i="15"/>
  <c r="KA97" i="15"/>
  <c r="KB97" i="15"/>
  <c r="KC97" i="15"/>
  <c r="KL97" i="15"/>
  <c r="KM97" i="15"/>
  <c r="KN97" i="15"/>
  <c r="KO97" i="15"/>
  <c r="KP97" i="15"/>
  <c r="KQ97" i="15"/>
  <c r="KR97" i="15"/>
  <c r="LA97" i="15"/>
  <c r="LB97" i="15"/>
  <c r="LC97" i="15"/>
  <c r="LD97" i="15"/>
  <c r="LE97" i="15"/>
  <c r="LF97" i="15"/>
  <c r="LG97" i="15"/>
  <c r="LH97" i="15"/>
  <c r="LI97" i="15"/>
  <c r="LJ97" i="15"/>
  <c r="LK97" i="15"/>
  <c r="LW97" i="15"/>
  <c r="LX97" i="15"/>
  <c r="LY97" i="15"/>
  <c r="LZ97" i="15"/>
  <c r="MA97" i="15"/>
  <c r="MB97" i="15"/>
  <c r="MC97" i="15"/>
  <c r="MD97" i="15"/>
  <c r="ME97" i="15"/>
  <c r="MF97" i="15"/>
  <c r="MG97" i="15"/>
  <c r="MH97" i="15"/>
  <c r="MI97" i="15"/>
  <c r="MJ97" i="15"/>
  <c r="MK97" i="15"/>
  <c r="ML97" i="15"/>
  <c r="MM97" i="15"/>
  <c r="MN97" i="15"/>
  <c r="MO97" i="15"/>
  <c r="NA97" i="15"/>
  <c r="NB97" i="15"/>
  <c r="NC97" i="15"/>
  <c r="ND97" i="15"/>
  <c r="NE97" i="15"/>
  <c r="NF97" i="15"/>
  <c r="NG97" i="15"/>
  <c r="NH97" i="15"/>
  <c r="NI97" i="15"/>
  <c r="NJ97" i="15"/>
  <c r="NK97" i="15"/>
  <c r="NL97" i="15"/>
  <c r="NM97" i="15"/>
  <c r="NN97" i="15"/>
  <c r="NO97" i="15"/>
  <c r="NP97" i="15"/>
  <c r="OH97" i="15"/>
  <c r="OI97" i="15"/>
  <c r="OJ97" i="15"/>
  <c r="OK97" i="15"/>
  <c r="OL97" i="15"/>
  <c r="OM97" i="15"/>
  <c r="ON97" i="15"/>
  <c r="OO97" i="15"/>
  <c r="PA97" i="15"/>
  <c r="PB97" i="15"/>
  <c r="PC97" i="15"/>
  <c r="PD97" i="15"/>
  <c r="PE97" i="15"/>
  <c r="PF97" i="15"/>
  <c r="PG97" i="15"/>
  <c r="PH97" i="15"/>
  <c r="PI97" i="15"/>
  <c r="PJ97" i="15"/>
  <c r="PK97" i="15"/>
  <c r="PW97" i="15"/>
  <c r="PX97" i="15"/>
  <c r="PY97" i="15"/>
  <c r="PZ97" i="15"/>
  <c r="J98" i="15"/>
  <c r="J32" i="15" s="1"/>
  <c r="K98" i="15"/>
  <c r="K32" i="15" s="1"/>
  <c r="T98" i="15"/>
  <c r="T32" i="15" s="1"/>
  <c r="U98" i="15"/>
  <c r="U32" i="15" s="1"/>
  <c r="V98" i="15"/>
  <c r="V32" i="15" s="1"/>
  <c r="W98" i="15"/>
  <c r="W32" i="15" s="1"/>
  <c r="X98" i="15"/>
  <c r="X32" i="15" s="1"/>
  <c r="Y98" i="15"/>
  <c r="Y32" i="15" s="1"/>
  <c r="Z98" i="15"/>
  <c r="Z32" i="15" s="1"/>
  <c r="AA98" i="15"/>
  <c r="AA32" i="15" s="1"/>
  <c r="AB98" i="15"/>
  <c r="AB32" i="15" s="1"/>
  <c r="AC98" i="15"/>
  <c r="AC32" i="15" s="1"/>
  <c r="AD98" i="15"/>
  <c r="AD32" i="15" s="1"/>
  <c r="AM98" i="15"/>
  <c r="AM32" i="15" s="1"/>
  <c r="AN98" i="15"/>
  <c r="AN32" i="15" s="1"/>
  <c r="AO98" i="15"/>
  <c r="AO32" i="15" s="1"/>
  <c r="AP98" i="15"/>
  <c r="AP32" i="15" s="1"/>
  <c r="AQ98" i="15"/>
  <c r="AQ32" i="15" s="1"/>
  <c r="AR98" i="15"/>
  <c r="AR32" i="15" s="1"/>
  <c r="AS98" i="15"/>
  <c r="AS32" i="15" s="1"/>
  <c r="AT98" i="15"/>
  <c r="AT32" i="15" s="1"/>
  <c r="AU98" i="15"/>
  <c r="AU32" i="15" s="1"/>
  <c r="AV98" i="15"/>
  <c r="AV32" i="15" s="1"/>
  <c r="AW98" i="15"/>
  <c r="AW32" i="15" s="1"/>
  <c r="AX98" i="15"/>
  <c r="AX32" i="15" s="1"/>
  <c r="AY98" i="15"/>
  <c r="AY32" i="15" s="1"/>
  <c r="AZ98" i="15"/>
  <c r="AZ32" i="15" s="1"/>
  <c r="BA98" i="15"/>
  <c r="BA32" i="15" s="1"/>
  <c r="BB98" i="15"/>
  <c r="BB32" i="15" s="1"/>
  <c r="BN98" i="15"/>
  <c r="BN32" i="15" s="1"/>
  <c r="BO98" i="15"/>
  <c r="BO32" i="15" s="1"/>
  <c r="BP98" i="15"/>
  <c r="BP32" i="15" s="1"/>
  <c r="BQ98" i="15"/>
  <c r="BQ32" i="15" s="1"/>
  <c r="BR98" i="15"/>
  <c r="BR32" i="15" s="1"/>
  <c r="CD98" i="15"/>
  <c r="CD32" i="15" s="1"/>
  <c r="CE98" i="15"/>
  <c r="CE32" i="15" s="1"/>
  <c r="CF98" i="15"/>
  <c r="CF32" i="15" s="1"/>
  <c r="CG98" i="15"/>
  <c r="CG32" i="15" s="1"/>
  <c r="CH98" i="15"/>
  <c r="CH32" i="15" s="1"/>
  <c r="CI98" i="15"/>
  <c r="CI32" i="15" s="1"/>
  <c r="CJ98" i="15"/>
  <c r="CJ32" i="15" s="1"/>
  <c r="CK98" i="15"/>
  <c r="CK32" i="15" s="1"/>
  <c r="CL98" i="15"/>
  <c r="CL32" i="15" s="1"/>
  <c r="CM98" i="15"/>
  <c r="CM32" i="15" s="1"/>
  <c r="CN98" i="15"/>
  <c r="CN32" i="15" s="1"/>
  <c r="CO98" i="15"/>
  <c r="CO32" i="15" s="1"/>
  <c r="DA98" i="15"/>
  <c r="DA32" i="15" s="1"/>
  <c r="DB98" i="15"/>
  <c r="DB32" i="15" s="1"/>
  <c r="DC98" i="15"/>
  <c r="DC32" i="15" s="1"/>
  <c r="DD98" i="15"/>
  <c r="DD32" i="15" s="1"/>
  <c r="DE98" i="15"/>
  <c r="DE32" i="15" s="1"/>
  <c r="DF98" i="15"/>
  <c r="DF32" i="15" s="1"/>
  <c r="DG98" i="15"/>
  <c r="DG32" i="15" s="1"/>
  <c r="DH98" i="15"/>
  <c r="DH32" i="15" s="1"/>
  <c r="DI98" i="15"/>
  <c r="DI32" i="15" s="1"/>
  <c r="DJ98" i="15"/>
  <c r="DJ32" i="15" s="1"/>
  <c r="DV98" i="15"/>
  <c r="DV32" i="15" s="1"/>
  <c r="DW98" i="15"/>
  <c r="DW32" i="15" s="1"/>
  <c r="DX98" i="15"/>
  <c r="DX32" i="15" s="1"/>
  <c r="DY98" i="15"/>
  <c r="DY32" i="15" s="1"/>
  <c r="DZ98" i="15"/>
  <c r="DZ32" i="15" s="1"/>
  <c r="EA98" i="15"/>
  <c r="EA32" i="15" s="1"/>
  <c r="EB98" i="15"/>
  <c r="EB32" i="15" s="1"/>
  <c r="EC98" i="15"/>
  <c r="EC32" i="15" s="1"/>
  <c r="ED98" i="15"/>
  <c r="ED32" i="15" s="1"/>
  <c r="EE98" i="15"/>
  <c r="EE32" i="15" s="1"/>
  <c r="EF98" i="15"/>
  <c r="EF32" i="15" s="1"/>
  <c r="EG98" i="15"/>
  <c r="EG32" i="15" s="1"/>
  <c r="EH98" i="15"/>
  <c r="EH32" i="15" s="1"/>
  <c r="EI98" i="15"/>
  <c r="EI32" i="15" s="1"/>
  <c r="EJ98" i="15"/>
  <c r="EJ32" i="15" s="1"/>
  <c r="EK98" i="15"/>
  <c r="EK32" i="15" s="1"/>
  <c r="EW98" i="15"/>
  <c r="EW32" i="15" s="1"/>
  <c r="EX98" i="15"/>
  <c r="EX32" i="15" s="1"/>
  <c r="EY98" i="15"/>
  <c r="EY32" i="15" s="1"/>
  <c r="EZ98" i="15"/>
  <c r="EZ32" i="15" s="1"/>
  <c r="FA98" i="15"/>
  <c r="FA32" i="15" s="1"/>
  <c r="FB98" i="15"/>
  <c r="FB32" i="15" s="1"/>
  <c r="FN98" i="15"/>
  <c r="FN32" i="15" s="1"/>
  <c r="FO98" i="15"/>
  <c r="FO32" i="15" s="1"/>
  <c r="FP98" i="15"/>
  <c r="FP32" i="15" s="1"/>
  <c r="FQ98" i="15"/>
  <c r="FQ32" i="15" s="1"/>
  <c r="FR98" i="15"/>
  <c r="FR32" i="15" s="1"/>
  <c r="FS98" i="15"/>
  <c r="FS32" i="15" s="1"/>
  <c r="FT98" i="15"/>
  <c r="FT32" i="15" s="1"/>
  <c r="FU98" i="15"/>
  <c r="FU32" i="15" s="1"/>
  <c r="FV98" i="15"/>
  <c r="FV32" i="15" s="1"/>
  <c r="FW98" i="15"/>
  <c r="FW32" i="15" s="1"/>
  <c r="FX98" i="15"/>
  <c r="FX32" i="15" s="1"/>
  <c r="GJ98" i="15"/>
  <c r="GJ32" i="15" s="1"/>
  <c r="GK98" i="15"/>
  <c r="GK32" i="15" s="1"/>
  <c r="GL98" i="15"/>
  <c r="GL32" i="15" s="1"/>
  <c r="GM98" i="15"/>
  <c r="GM32" i="15" s="1"/>
  <c r="GN98" i="15"/>
  <c r="GN32" i="15" s="1"/>
  <c r="GO98" i="15"/>
  <c r="GO32" i="15" s="1"/>
  <c r="GP98" i="15"/>
  <c r="GP32" i="15" s="1"/>
  <c r="GQ98" i="15"/>
  <c r="GQ32" i="15" s="1"/>
  <c r="HC98" i="15"/>
  <c r="HC32" i="15" s="1"/>
  <c r="HD98" i="15"/>
  <c r="HD32" i="15" s="1"/>
  <c r="HE98" i="15"/>
  <c r="HE32" i="15" s="1"/>
  <c r="HF98" i="15"/>
  <c r="HF32" i="15" s="1"/>
  <c r="HG98" i="15"/>
  <c r="HG32" i="15" s="1"/>
  <c r="HH98" i="15"/>
  <c r="HH32" i="15" s="1"/>
  <c r="HT98" i="15"/>
  <c r="HT32" i="15" s="1"/>
  <c r="HU98" i="15"/>
  <c r="HU32" i="15" s="1"/>
  <c r="HV98" i="15"/>
  <c r="HV32" i="15" s="1"/>
  <c r="HW98" i="15"/>
  <c r="HW32" i="15" s="1"/>
  <c r="HX98" i="15"/>
  <c r="HX32" i="15" s="1"/>
  <c r="HY98" i="15"/>
  <c r="HY32" i="15" s="1"/>
  <c r="HZ98" i="15"/>
  <c r="HZ32" i="15" s="1"/>
  <c r="IA98" i="15"/>
  <c r="IA32" i="15" s="1"/>
  <c r="IB98" i="15"/>
  <c r="IB32" i="15" s="1"/>
  <c r="IC98" i="15"/>
  <c r="IC32" i="15" s="1"/>
  <c r="ID98" i="15"/>
  <c r="ID32" i="15" s="1"/>
  <c r="IE98" i="15"/>
  <c r="IE32" i="15" s="1"/>
  <c r="IQ98" i="15"/>
  <c r="IQ32" i="15" s="1"/>
  <c r="IR98" i="15"/>
  <c r="IR32" i="15" s="1"/>
  <c r="IS98" i="15"/>
  <c r="IS32" i="15" s="1"/>
  <c r="IT98" i="15"/>
  <c r="IT32" i="15" s="1"/>
  <c r="IU98" i="15"/>
  <c r="IU32" i="15" s="1"/>
  <c r="IV98" i="15"/>
  <c r="IV32" i="15" s="1"/>
  <c r="IW98" i="15"/>
  <c r="IW32" i="15" s="1"/>
  <c r="IX98" i="15"/>
  <c r="IX32" i="15" s="1"/>
  <c r="IY98" i="15"/>
  <c r="IY32" i="15" s="1"/>
  <c r="IZ98" i="15"/>
  <c r="IZ32" i="15" s="1"/>
  <c r="JA98" i="15"/>
  <c r="JA32" i="15" s="1"/>
  <c r="JB98" i="15"/>
  <c r="JB32" i="15" s="1"/>
  <c r="JC98" i="15"/>
  <c r="JC32" i="15" s="1"/>
  <c r="JD98" i="15"/>
  <c r="JD32" i="15" s="1"/>
  <c r="JE98" i="15"/>
  <c r="JE32" i="15" s="1"/>
  <c r="JF98" i="15"/>
  <c r="JF32" i="15" s="1"/>
  <c r="JG98" i="15"/>
  <c r="JG32" i="15" s="1"/>
  <c r="JH98" i="15"/>
  <c r="JH32" i="15" s="1"/>
  <c r="JT98" i="15"/>
  <c r="JT32" i="15" s="1"/>
  <c r="JU98" i="15"/>
  <c r="JU32" i="15" s="1"/>
  <c r="JV98" i="15"/>
  <c r="JV32" i="15" s="1"/>
  <c r="JW98" i="15"/>
  <c r="JW32" i="15" s="1"/>
  <c r="JX98" i="15"/>
  <c r="JX32" i="15" s="1"/>
  <c r="JY98" i="15"/>
  <c r="JY32" i="15" s="1"/>
  <c r="JZ98" i="15"/>
  <c r="JZ32" i="15" s="1"/>
  <c r="KA98" i="15"/>
  <c r="KA32" i="15" s="1"/>
  <c r="KB98" i="15"/>
  <c r="KB32" i="15" s="1"/>
  <c r="KC98" i="15"/>
  <c r="KC32" i="15" s="1"/>
  <c r="KL98" i="15"/>
  <c r="KL32" i="15" s="1"/>
  <c r="KM98" i="15"/>
  <c r="KM32" i="15" s="1"/>
  <c r="KN98" i="15"/>
  <c r="KN32" i="15" s="1"/>
  <c r="KO98" i="15"/>
  <c r="KO32" i="15" s="1"/>
  <c r="KP98" i="15"/>
  <c r="KP32" i="15" s="1"/>
  <c r="KQ98" i="15"/>
  <c r="KQ32" i="15" s="1"/>
  <c r="KR98" i="15"/>
  <c r="KR32" i="15" s="1"/>
  <c r="LA98" i="15"/>
  <c r="LA32" i="15" s="1"/>
  <c r="LB98" i="15"/>
  <c r="LB32" i="15" s="1"/>
  <c r="LC98" i="15"/>
  <c r="LC32" i="15" s="1"/>
  <c r="LD98" i="15"/>
  <c r="LD32" i="15" s="1"/>
  <c r="LE98" i="15"/>
  <c r="LE32" i="15" s="1"/>
  <c r="LF98" i="15"/>
  <c r="LF32" i="15" s="1"/>
  <c r="LG98" i="15"/>
  <c r="LG32" i="15" s="1"/>
  <c r="LH98" i="15"/>
  <c r="LH32" i="15" s="1"/>
  <c r="LI98" i="15"/>
  <c r="LI32" i="15" s="1"/>
  <c r="LJ98" i="15"/>
  <c r="LJ32" i="15" s="1"/>
  <c r="LK98" i="15"/>
  <c r="LK32" i="15" s="1"/>
  <c r="LW98" i="15"/>
  <c r="LW32" i="15" s="1"/>
  <c r="LX98" i="15"/>
  <c r="LX32" i="15" s="1"/>
  <c r="LY98" i="15"/>
  <c r="LY32" i="15" s="1"/>
  <c r="LZ98" i="15"/>
  <c r="LZ32" i="15" s="1"/>
  <c r="MA98" i="15"/>
  <c r="MA32" i="15" s="1"/>
  <c r="MB98" i="15"/>
  <c r="MB32" i="15" s="1"/>
  <c r="MC98" i="15"/>
  <c r="MC32" i="15" s="1"/>
  <c r="MD98" i="15"/>
  <c r="MD32" i="15" s="1"/>
  <c r="ME98" i="15"/>
  <c r="ME32" i="15" s="1"/>
  <c r="MF98" i="15"/>
  <c r="MF32" i="15" s="1"/>
  <c r="MG98" i="15"/>
  <c r="MG32" i="15" s="1"/>
  <c r="MH98" i="15"/>
  <c r="MH32" i="15" s="1"/>
  <c r="MI98" i="15"/>
  <c r="MI32" i="15" s="1"/>
  <c r="MJ98" i="15"/>
  <c r="MJ32" i="15" s="1"/>
  <c r="MK98" i="15"/>
  <c r="MK32" i="15" s="1"/>
  <c r="ML98" i="15"/>
  <c r="ML32" i="15" s="1"/>
  <c r="MM98" i="15"/>
  <c r="MM32" i="15" s="1"/>
  <c r="MN98" i="15"/>
  <c r="MN32" i="15" s="1"/>
  <c r="MO98" i="15"/>
  <c r="MO32" i="15" s="1"/>
  <c r="NA98" i="15"/>
  <c r="NA32" i="15" s="1"/>
  <c r="NB98" i="15"/>
  <c r="NB32" i="15" s="1"/>
  <c r="NC98" i="15"/>
  <c r="NC32" i="15" s="1"/>
  <c r="ND98" i="15"/>
  <c r="ND32" i="15" s="1"/>
  <c r="NE98" i="15"/>
  <c r="NE32" i="15" s="1"/>
  <c r="NF98" i="15"/>
  <c r="NF32" i="15" s="1"/>
  <c r="NG98" i="15"/>
  <c r="NG32" i="15" s="1"/>
  <c r="NH98" i="15"/>
  <c r="NH32" i="15" s="1"/>
  <c r="NI98" i="15"/>
  <c r="NI32" i="15" s="1"/>
  <c r="NJ98" i="15"/>
  <c r="NJ32" i="15" s="1"/>
  <c r="NK98" i="15"/>
  <c r="NK32" i="15" s="1"/>
  <c r="NL98" i="15"/>
  <c r="NL32" i="15" s="1"/>
  <c r="NM98" i="15"/>
  <c r="NM32" i="15" s="1"/>
  <c r="NN98" i="15"/>
  <c r="NN32" i="15" s="1"/>
  <c r="NO98" i="15"/>
  <c r="NO32" i="15" s="1"/>
  <c r="NP98" i="15"/>
  <c r="NP32" i="15" s="1"/>
  <c r="OH98" i="15"/>
  <c r="OH32" i="15" s="1"/>
  <c r="OI98" i="15"/>
  <c r="OI32" i="15" s="1"/>
  <c r="OJ98" i="15"/>
  <c r="OJ32" i="15" s="1"/>
  <c r="OK98" i="15"/>
  <c r="OK32" i="15" s="1"/>
  <c r="OL98" i="15"/>
  <c r="OL32" i="15" s="1"/>
  <c r="OM98" i="15"/>
  <c r="OM32" i="15" s="1"/>
  <c r="ON98" i="15"/>
  <c r="ON32" i="15" s="1"/>
  <c r="OO98" i="15"/>
  <c r="OO32" i="15" s="1"/>
  <c r="PA98" i="15"/>
  <c r="PA32" i="15" s="1"/>
  <c r="PB98" i="15"/>
  <c r="PB32" i="15" s="1"/>
  <c r="PC98" i="15"/>
  <c r="PC32" i="15" s="1"/>
  <c r="PD98" i="15"/>
  <c r="PD32" i="15" s="1"/>
  <c r="PE98" i="15"/>
  <c r="PE32" i="15" s="1"/>
  <c r="PF98" i="15"/>
  <c r="PF32" i="15" s="1"/>
  <c r="PG98" i="15"/>
  <c r="PG32" i="15" s="1"/>
  <c r="PH98" i="15"/>
  <c r="PH32" i="15" s="1"/>
  <c r="PI98" i="15"/>
  <c r="PI32" i="15" s="1"/>
  <c r="PJ98" i="15"/>
  <c r="PJ32" i="15" s="1"/>
  <c r="PK98" i="15"/>
  <c r="PK32" i="15" s="1"/>
  <c r="PW98" i="15"/>
  <c r="PW32" i="15" s="1"/>
  <c r="PX98" i="15"/>
  <c r="PX32" i="15" s="1"/>
  <c r="PY98" i="15"/>
  <c r="PY32" i="15" s="1"/>
  <c r="PZ98" i="15"/>
  <c r="PZ32" i="15" s="1"/>
  <c r="J99" i="15"/>
  <c r="J31" i="15" s="1"/>
  <c r="K99" i="15"/>
  <c r="K31" i="15" s="1"/>
  <c r="T99" i="15"/>
  <c r="T31" i="15" s="1"/>
  <c r="U99" i="15"/>
  <c r="U31" i="15" s="1"/>
  <c r="V99" i="15"/>
  <c r="V31" i="15" s="1"/>
  <c r="W99" i="15"/>
  <c r="W31" i="15" s="1"/>
  <c r="X99" i="15"/>
  <c r="X31" i="15" s="1"/>
  <c r="Y99" i="15"/>
  <c r="Y31" i="15" s="1"/>
  <c r="Z99" i="15"/>
  <c r="Z31" i="15" s="1"/>
  <c r="AA99" i="15"/>
  <c r="AA31" i="15" s="1"/>
  <c r="AB99" i="15"/>
  <c r="AB31" i="15" s="1"/>
  <c r="AC99" i="15"/>
  <c r="AC31" i="15" s="1"/>
  <c r="AD99" i="15"/>
  <c r="AD31" i="15" s="1"/>
  <c r="AM99" i="15"/>
  <c r="AM31" i="15" s="1"/>
  <c r="AN99" i="15"/>
  <c r="AN31" i="15" s="1"/>
  <c r="AO99" i="15"/>
  <c r="AO31" i="15" s="1"/>
  <c r="AP99" i="15"/>
  <c r="AP31" i="15" s="1"/>
  <c r="AQ99" i="15"/>
  <c r="AQ31" i="15" s="1"/>
  <c r="AR99" i="15"/>
  <c r="AR31" i="15" s="1"/>
  <c r="AS99" i="15"/>
  <c r="AS31" i="15" s="1"/>
  <c r="AT99" i="15"/>
  <c r="AT31" i="15" s="1"/>
  <c r="AU99" i="15"/>
  <c r="AU31" i="15" s="1"/>
  <c r="AV99" i="15"/>
  <c r="AV31" i="15" s="1"/>
  <c r="AW99" i="15"/>
  <c r="AW31" i="15" s="1"/>
  <c r="AX99" i="15"/>
  <c r="AX31" i="15" s="1"/>
  <c r="AY99" i="15"/>
  <c r="AY31" i="15" s="1"/>
  <c r="AZ99" i="15"/>
  <c r="AZ31" i="15" s="1"/>
  <c r="BA99" i="15"/>
  <c r="BA31" i="15" s="1"/>
  <c r="BB99" i="15"/>
  <c r="BB31" i="15" s="1"/>
  <c r="BN99" i="15"/>
  <c r="BN31" i="15" s="1"/>
  <c r="BO99" i="15"/>
  <c r="BO31" i="15" s="1"/>
  <c r="BP99" i="15"/>
  <c r="BP31" i="15" s="1"/>
  <c r="BQ99" i="15"/>
  <c r="BQ31" i="15" s="1"/>
  <c r="BR99" i="15"/>
  <c r="BR31" i="15" s="1"/>
  <c r="CD99" i="15"/>
  <c r="CD31" i="15" s="1"/>
  <c r="CE99" i="15"/>
  <c r="CE31" i="15" s="1"/>
  <c r="CF99" i="15"/>
  <c r="CF31" i="15" s="1"/>
  <c r="CG99" i="15"/>
  <c r="CG31" i="15" s="1"/>
  <c r="CH99" i="15"/>
  <c r="CH31" i="15" s="1"/>
  <c r="CI99" i="15"/>
  <c r="CI31" i="15" s="1"/>
  <c r="CJ99" i="15"/>
  <c r="CJ31" i="15" s="1"/>
  <c r="CK99" i="15"/>
  <c r="CK31" i="15" s="1"/>
  <c r="CL99" i="15"/>
  <c r="CL31" i="15" s="1"/>
  <c r="CM99" i="15"/>
  <c r="CM31" i="15" s="1"/>
  <c r="CN99" i="15"/>
  <c r="CN31" i="15" s="1"/>
  <c r="CO99" i="15"/>
  <c r="CO31" i="15" s="1"/>
  <c r="DA99" i="15"/>
  <c r="DA31" i="15" s="1"/>
  <c r="DB99" i="15"/>
  <c r="DB31" i="15" s="1"/>
  <c r="DC99" i="15"/>
  <c r="DC31" i="15" s="1"/>
  <c r="DD99" i="15"/>
  <c r="DD31" i="15" s="1"/>
  <c r="DE99" i="15"/>
  <c r="DE31" i="15" s="1"/>
  <c r="DF99" i="15"/>
  <c r="DF31" i="15" s="1"/>
  <c r="DG99" i="15"/>
  <c r="DG31" i="15" s="1"/>
  <c r="DH99" i="15"/>
  <c r="DH31" i="15" s="1"/>
  <c r="DI99" i="15"/>
  <c r="DI31" i="15" s="1"/>
  <c r="DJ99" i="15"/>
  <c r="DJ31" i="15" s="1"/>
  <c r="DV99" i="15"/>
  <c r="DV31" i="15" s="1"/>
  <c r="DW99" i="15"/>
  <c r="DW31" i="15" s="1"/>
  <c r="DX99" i="15"/>
  <c r="DX31" i="15" s="1"/>
  <c r="DY99" i="15"/>
  <c r="DY31" i="15" s="1"/>
  <c r="DZ99" i="15"/>
  <c r="DZ31" i="15" s="1"/>
  <c r="EA99" i="15"/>
  <c r="EA31" i="15" s="1"/>
  <c r="EB99" i="15"/>
  <c r="EB31" i="15" s="1"/>
  <c r="EC99" i="15"/>
  <c r="EC31" i="15" s="1"/>
  <c r="ED99" i="15"/>
  <c r="ED31" i="15" s="1"/>
  <c r="EE99" i="15"/>
  <c r="EE31" i="15" s="1"/>
  <c r="EF99" i="15"/>
  <c r="EF31" i="15" s="1"/>
  <c r="EG99" i="15"/>
  <c r="EG31" i="15" s="1"/>
  <c r="EH99" i="15"/>
  <c r="EH31" i="15" s="1"/>
  <c r="EI99" i="15"/>
  <c r="EI31" i="15" s="1"/>
  <c r="EJ99" i="15"/>
  <c r="EJ31" i="15" s="1"/>
  <c r="EK99" i="15"/>
  <c r="EK31" i="15" s="1"/>
  <c r="EW99" i="15"/>
  <c r="EW31" i="15" s="1"/>
  <c r="EX99" i="15"/>
  <c r="EX31" i="15" s="1"/>
  <c r="EY99" i="15"/>
  <c r="EY31" i="15" s="1"/>
  <c r="EZ99" i="15"/>
  <c r="EZ31" i="15" s="1"/>
  <c r="FA99" i="15"/>
  <c r="FA31" i="15" s="1"/>
  <c r="FB99" i="15"/>
  <c r="FB31" i="15" s="1"/>
  <c r="FN99" i="15"/>
  <c r="FN31" i="15" s="1"/>
  <c r="FO99" i="15"/>
  <c r="FO31" i="15" s="1"/>
  <c r="FP99" i="15"/>
  <c r="FP31" i="15" s="1"/>
  <c r="FQ99" i="15"/>
  <c r="FQ31" i="15" s="1"/>
  <c r="FR99" i="15"/>
  <c r="FR31" i="15" s="1"/>
  <c r="FS99" i="15"/>
  <c r="FS31" i="15" s="1"/>
  <c r="FT99" i="15"/>
  <c r="FT31" i="15" s="1"/>
  <c r="FU99" i="15"/>
  <c r="FU31" i="15" s="1"/>
  <c r="FV99" i="15"/>
  <c r="FV31" i="15" s="1"/>
  <c r="FW99" i="15"/>
  <c r="FW31" i="15" s="1"/>
  <c r="FX99" i="15"/>
  <c r="FX31" i="15" s="1"/>
  <c r="GJ99" i="15"/>
  <c r="GJ31" i="15" s="1"/>
  <c r="GK99" i="15"/>
  <c r="GK31" i="15" s="1"/>
  <c r="GL99" i="15"/>
  <c r="GL31" i="15" s="1"/>
  <c r="GM99" i="15"/>
  <c r="GM31" i="15" s="1"/>
  <c r="GN99" i="15"/>
  <c r="GN31" i="15" s="1"/>
  <c r="GO99" i="15"/>
  <c r="GO31" i="15" s="1"/>
  <c r="GP99" i="15"/>
  <c r="GP31" i="15" s="1"/>
  <c r="GQ99" i="15"/>
  <c r="GQ31" i="15" s="1"/>
  <c r="HC99" i="15"/>
  <c r="HC31" i="15" s="1"/>
  <c r="HD99" i="15"/>
  <c r="HD31" i="15" s="1"/>
  <c r="HE99" i="15"/>
  <c r="HE31" i="15" s="1"/>
  <c r="HF99" i="15"/>
  <c r="HF31" i="15" s="1"/>
  <c r="HG99" i="15"/>
  <c r="HG31" i="15" s="1"/>
  <c r="HH99" i="15"/>
  <c r="HH31" i="15" s="1"/>
  <c r="HT99" i="15"/>
  <c r="HT31" i="15" s="1"/>
  <c r="HU99" i="15"/>
  <c r="HU31" i="15" s="1"/>
  <c r="HV99" i="15"/>
  <c r="HV31" i="15" s="1"/>
  <c r="HW99" i="15"/>
  <c r="HW31" i="15" s="1"/>
  <c r="HX99" i="15"/>
  <c r="HX31" i="15" s="1"/>
  <c r="HY99" i="15"/>
  <c r="HY31" i="15" s="1"/>
  <c r="HZ99" i="15"/>
  <c r="HZ31" i="15" s="1"/>
  <c r="IA99" i="15"/>
  <c r="IA31" i="15" s="1"/>
  <c r="IB99" i="15"/>
  <c r="IB31" i="15" s="1"/>
  <c r="IC99" i="15"/>
  <c r="IC31" i="15" s="1"/>
  <c r="ID99" i="15"/>
  <c r="ID31" i="15" s="1"/>
  <c r="IE99" i="15"/>
  <c r="IE31" i="15" s="1"/>
  <c r="IQ99" i="15"/>
  <c r="IQ31" i="15" s="1"/>
  <c r="IR99" i="15"/>
  <c r="IR31" i="15" s="1"/>
  <c r="IS99" i="15"/>
  <c r="IS31" i="15" s="1"/>
  <c r="IT99" i="15"/>
  <c r="IT31" i="15" s="1"/>
  <c r="IU99" i="15"/>
  <c r="IU31" i="15" s="1"/>
  <c r="IV99" i="15"/>
  <c r="IV31" i="15" s="1"/>
  <c r="IW99" i="15"/>
  <c r="IW31" i="15" s="1"/>
  <c r="IX99" i="15"/>
  <c r="IX31" i="15" s="1"/>
  <c r="IY99" i="15"/>
  <c r="IY31" i="15" s="1"/>
  <c r="IZ99" i="15"/>
  <c r="IZ31" i="15" s="1"/>
  <c r="JA99" i="15"/>
  <c r="JA31" i="15" s="1"/>
  <c r="JB99" i="15"/>
  <c r="JB31" i="15" s="1"/>
  <c r="JC99" i="15"/>
  <c r="JC31" i="15" s="1"/>
  <c r="JD99" i="15"/>
  <c r="JD31" i="15" s="1"/>
  <c r="JE99" i="15"/>
  <c r="JE31" i="15" s="1"/>
  <c r="JF99" i="15"/>
  <c r="JF31" i="15" s="1"/>
  <c r="JG99" i="15"/>
  <c r="JG31" i="15" s="1"/>
  <c r="JH99" i="15"/>
  <c r="JH31" i="15" s="1"/>
  <c r="JT99" i="15"/>
  <c r="JT31" i="15" s="1"/>
  <c r="JU99" i="15"/>
  <c r="JU31" i="15" s="1"/>
  <c r="JV99" i="15"/>
  <c r="JV31" i="15" s="1"/>
  <c r="JW99" i="15"/>
  <c r="JW31" i="15" s="1"/>
  <c r="JX99" i="15"/>
  <c r="JX31" i="15" s="1"/>
  <c r="JY99" i="15"/>
  <c r="JY31" i="15" s="1"/>
  <c r="JZ99" i="15"/>
  <c r="JZ31" i="15" s="1"/>
  <c r="KA99" i="15"/>
  <c r="KA31" i="15" s="1"/>
  <c r="KB99" i="15"/>
  <c r="KB31" i="15" s="1"/>
  <c r="KC99" i="15"/>
  <c r="KC31" i="15" s="1"/>
  <c r="KL99" i="15"/>
  <c r="KL31" i="15" s="1"/>
  <c r="KM99" i="15"/>
  <c r="KM31" i="15" s="1"/>
  <c r="KN99" i="15"/>
  <c r="KN31" i="15" s="1"/>
  <c r="KO99" i="15"/>
  <c r="KO31" i="15" s="1"/>
  <c r="KP99" i="15"/>
  <c r="KP31" i="15" s="1"/>
  <c r="KQ99" i="15"/>
  <c r="KQ31" i="15" s="1"/>
  <c r="KR99" i="15"/>
  <c r="KR31" i="15" s="1"/>
  <c r="LA99" i="15"/>
  <c r="LA31" i="15" s="1"/>
  <c r="LB99" i="15"/>
  <c r="LB31" i="15" s="1"/>
  <c r="LC99" i="15"/>
  <c r="LC31" i="15" s="1"/>
  <c r="LD99" i="15"/>
  <c r="LD31" i="15" s="1"/>
  <c r="LE99" i="15"/>
  <c r="LE31" i="15" s="1"/>
  <c r="LF99" i="15"/>
  <c r="LF31" i="15" s="1"/>
  <c r="LG99" i="15"/>
  <c r="LG31" i="15" s="1"/>
  <c r="LH99" i="15"/>
  <c r="LH31" i="15" s="1"/>
  <c r="LI99" i="15"/>
  <c r="LI31" i="15" s="1"/>
  <c r="LJ99" i="15"/>
  <c r="LJ31" i="15" s="1"/>
  <c r="LK99" i="15"/>
  <c r="LK31" i="15" s="1"/>
  <c r="LW99" i="15"/>
  <c r="LW31" i="15" s="1"/>
  <c r="LX99" i="15"/>
  <c r="LX31" i="15" s="1"/>
  <c r="LY99" i="15"/>
  <c r="LY31" i="15" s="1"/>
  <c r="LZ99" i="15"/>
  <c r="LZ31" i="15" s="1"/>
  <c r="MA99" i="15"/>
  <c r="MA31" i="15" s="1"/>
  <c r="MB99" i="15"/>
  <c r="MB31" i="15" s="1"/>
  <c r="MC99" i="15"/>
  <c r="MC31" i="15" s="1"/>
  <c r="MD99" i="15"/>
  <c r="MD31" i="15" s="1"/>
  <c r="ME99" i="15"/>
  <c r="ME31" i="15" s="1"/>
  <c r="MF99" i="15"/>
  <c r="MF31" i="15" s="1"/>
  <c r="MG99" i="15"/>
  <c r="MG31" i="15" s="1"/>
  <c r="MH99" i="15"/>
  <c r="MH31" i="15" s="1"/>
  <c r="MI99" i="15"/>
  <c r="MI31" i="15" s="1"/>
  <c r="MJ99" i="15"/>
  <c r="MJ31" i="15" s="1"/>
  <c r="MK99" i="15"/>
  <c r="MK31" i="15" s="1"/>
  <c r="ML99" i="15"/>
  <c r="ML31" i="15" s="1"/>
  <c r="MM99" i="15"/>
  <c r="MM31" i="15" s="1"/>
  <c r="MN99" i="15"/>
  <c r="MN31" i="15" s="1"/>
  <c r="MO99" i="15"/>
  <c r="MO31" i="15" s="1"/>
  <c r="NA99" i="15"/>
  <c r="NA31" i="15" s="1"/>
  <c r="NB99" i="15"/>
  <c r="NB31" i="15" s="1"/>
  <c r="NC99" i="15"/>
  <c r="NC31" i="15" s="1"/>
  <c r="ND99" i="15"/>
  <c r="ND31" i="15" s="1"/>
  <c r="NE99" i="15"/>
  <c r="NE31" i="15" s="1"/>
  <c r="NF99" i="15"/>
  <c r="NF31" i="15" s="1"/>
  <c r="NG99" i="15"/>
  <c r="NG31" i="15" s="1"/>
  <c r="NH99" i="15"/>
  <c r="NH31" i="15" s="1"/>
  <c r="NI99" i="15"/>
  <c r="NI31" i="15" s="1"/>
  <c r="NJ99" i="15"/>
  <c r="NJ31" i="15" s="1"/>
  <c r="NK99" i="15"/>
  <c r="NK31" i="15" s="1"/>
  <c r="NL99" i="15"/>
  <c r="NL31" i="15" s="1"/>
  <c r="NM99" i="15"/>
  <c r="NM31" i="15" s="1"/>
  <c r="NN99" i="15"/>
  <c r="NN31" i="15" s="1"/>
  <c r="NO99" i="15"/>
  <c r="NO31" i="15" s="1"/>
  <c r="NP99" i="15"/>
  <c r="NP31" i="15" s="1"/>
  <c r="OH99" i="15"/>
  <c r="OH31" i="15" s="1"/>
  <c r="OI99" i="15"/>
  <c r="OI31" i="15" s="1"/>
  <c r="OJ99" i="15"/>
  <c r="OJ31" i="15" s="1"/>
  <c r="OK99" i="15"/>
  <c r="OK31" i="15" s="1"/>
  <c r="OL99" i="15"/>
  <c r="OL31" i="15" s="1"/>
  <c r="OM99" i="15"/>
  <c r="OM31" i="15" s="1"/>
  <c r="ON99" i="15"/>
  <c r="ON31" i="15" s="1"/>
  <c r="OO99" i="15"/>
  <c r="OO31" i="15" s="1"/>
  <c r="PA99" i="15"/>
  <c r="PA31" i="15" s="1"/>
  <c r="PB99" i="15"/>
  <c r="PB31" i="15" s="1"/>
  <c r="PC99" i="15"/>
  <c r="PC31" i="15" s="1"/>
  <c r="PD99" i="15"/>
  <c r="PD31" i="15" s="1"/>
  <c r="PE99" i="15"/>
  <c r="PE31" i="15" s="1"/>
  <c r="PF99" i="15"/>
  <c r="PF31" i="15" s="1"/>
  <c r="PG99" i="15"/>
  <c r="PG31" i="15" s="1"/>
  <c r="PH99" i="15"/>
  <c r="PH31" i="15" s="1"/>
  <c r="PI99" i="15"/>
  <c r="PI31" i="15" s="1"/>
  <c r="PJ99" i="15"/>
  <c r="PJ31" i="15" s="1"/>
  <c r="PK99" i="15"/>
  <c r="PK31" i="15" s="1"/>
  <c r="PW99" i="15"/>
  <c r="PW31" i="15" s="1"/>
  <c r="PX99" i="15"/>
  <c r="PX31" i="15" s="1"/>
  <c r="PY99" i="15"/>
  <c r="PY31" i="15" s="1"/>
  <c r="PZ99" i="15"/>
  <c r="PZ31" i="15" s="1"/>
  <c r="J100" i="15"/>
  <c r="J33" i="15" s="1"/>
  <c r="K100" i="15"/>
  <c r="K33" i="15" s="1"/>
  <c r="T100" i="15"/>
  <c r="T33" i="15" s="1"/>
  <c r="U100" i="15"/>
  <c r="U33" i="15" s="1"/>
  <c r="V100" i="15"/>
  <c r="V33" i="15" s="1"/>
  <c r="W100" i="15"/>
  <c r="W33" i="15" s="1"/>
  <c r="X100" i="15"/>
  <c r="X33" i="15" s="1"/>
  <c r="Y100" i="15"/>
  <c r="Y33" i="15" s="1"/>
  <c r="Z100" i="15"/>
  <c r="Z33" i="15" s="1"/>
  <c r="AA100" i="15"/>
  <c r="AA33" i="15" s="1"/>
  <c r="AB100" i="15"/>
  <c r="AB33" i="15" s="1"/>
  <c r="AC100" i="15"/>
  <c r="AC33" i="15" s="1"/>
  <c r="AD100" i="15"/>
  <c r="AD33" i="15" s="1"/>
  <c r="AM100" i="15"/>
  <c r="AM33" i="15" s="1"/>
  <c r="AN100" i="15"/>
  <c r="AN33" i="15" s="1"/>
  <c r="AO100" i="15"/>
  <c r="AO33" i="15" s="1"/>
  <c r="AP100" i="15"/>
  <c r="AP33" i="15" s="1"/>
  <c r="AQ100" i="15"/>
  <c r="AQ33" i="15" s="1"/>
  <c r="AR100" i="15"/>
  <c r="AR33" i="15" s="1"/>
  <c r="AS100" i="15"/>
  <c r="AS33" i="15" s="1"/>
  <c r="AT100" i="15"/>
  <c r="AT33" i="15" s="1"/>
  <c r="AU100" i="15"/>
  <c r="AU33" i="15" s="1"/>
  <c r="AV100" i="15"/>
  <c r="AV33" i="15" s="1"/>
  <c r="AW100" i="15"/>
  <c r="AW33" i="15" s="1"/>
  <c r="AX100" i="15"/>
  <c r="AX33" i="15" s="1"/>
  <c r="AY100" i="15"/>
  <c r="AY33" i="15" s="1"/>
  <c r="AZ100" i="15"/>
  <c r="AZ33" i="15" s="1"/>
  <c r="BA100" i="15"/>
  <c r="BA33" i="15" s="1"/>
  <c r="BB100" i="15"/>
  <c r="BB33" i="15" s="1"/>
  <c r="BN100" i="15"/>
  <c r="BN33" i="15" s="1"/>
  <c r="BO100" i="15"/>
  <c r="BO33" i="15" s="1"/>
  <c r="BP100" i="15"/>
  <c r="BP33" i="15" s="1"/>
  <c r="BQ100" i="15"/>
  <c r="BQ33" i="15" s="1"/>
  <c r="BR100" i="15"/>
  <c r="BR33" i="15" s="1"/>
  <c r="CD100" i="15"/>
  <c r="CD33" i="15" s="1"/>
  <c r="CE100" i="15"/>
  <c r="CE33" i="15" s="1"/>
  <c r="CF100" i="15"/>
  <c r="CF33" i="15" s="1"/>
  <c r="CG100" i="15"/>
  <c r="CG33" i="15" s="1"/>
  <c r="CH100" i="15"/>
  <c r="CH33" i="15" s="1"/>
  <c r="CI100" i="15"/>
  <c r="CI33" i="15" s="1"/>
  <c r="CJ100" i="15"/>
  <c r="CJ33" i="15" s="1"/>
  <c r="CK100" i="15"/>
  <c r="CK33" i="15" s="1"/>
  <c r="CL100" i="15"/>
  <c r="CL33" i="15" s="1"/>
  <c r="CM100" i="15"/>
  <c r="CM33" i="15" s="1"/>
  <c r="CN100" i="15"/>
  <c r="CN33" i="15" s="1"/>
  <c r="CO100" i="15"/>
  <c r="CO33" i="15" s="1"/>
  <c r="DA100" i="15"/>
  <c r="DA33" i="15" s="1"/>
  <c r="DB100" i="15"/>
  <c r="DB33" i="15" s="1"/>
  <c r="DC100" i="15"/>
  <c r="DC33" i="15" s="1"/>
  <c r="DD100" i="15"/>
  <c r="DD33" i="15" s="1"/>
  <c r="DE100" i="15"/>
  <c r="DE33" i="15" s="1"/>
  <c r="DF100" i="15"/>
  <c r="DF33" i="15" s="1"/>
  <c r="DG100" i="15"/>
  <c r="DG33" i="15" s="1"/>
  <c r="DH100" i="15"/>
  <c r="DH33" i="15" s="1"/>
  <c r="DI100" i="15"/>
  <c r="DI33" i="15" s="1"/>
  <c r="DJ100" i="15"/>
  <c r="DJ33" i="15" s="1"/>
  <c r="DV100" i="15"/>
  <c r="DV33" i="15" s="1"/>
  <c r="DW100" i="15"/>
  <c r="DW33" i="15" s="1"/>
  <c r="DX100" i="15"/>
  <c r="DX33" i="15" s="1"/>
  <c r="DY100" i="15"/>
  <c r="DY33" i="15" s="1"/>
  <c r="DZ100" i="15"/>
  <c r="DZ33" i="15" s="1"/>
  <c r="EA100" i="15"/>
  <c r="EA33" i="15" s="1"/>
  <c r="EB100" i="15"/>
  <c r="EB33" i="15" s="1"/>
  <c r="EC100" i="15"/>
  <c r="EC33" i="15" s="1"/>
  <c r="ED100" i="15"/>
  <c r="ED33" i="15" s="1"/>
  <c r="EE100" i="15"/>
  <c r="EE33" i="15" s="1"/>
  <c r="EF100" i="15"/>
  <c r="EF33" i="15" s="1"/>
  <c r="EG100" i="15"/>
  <c r="EG33" i="15" s="1"/>
  <c r="EH100" i="15"/>
  <c r="EH33" i="15" s="1"/>
  <c r="EI100" i="15"/>
  <c r="EI33" i="15" s="1"/>
  <c r="EJ100" i="15"/>
  <c r="EJ33" i="15" s="1"/>
  <c r="EK100" i="15"/>
  <c r="EK33" i="15" s="1"/>
  <c r="EW100" i="15"/>
  <c r="EW33" i="15" s="1"/>
  <c r="EX100" i="15"/>
  <c r="EX33" i="15" s="1"/>
  <c r="EY100" i="15"/>
  <c r="EY33" i="15" s="1"/>
  <c r="EZ100" i="15"/>
  <c r="EZ33" i="15" s="1"/>
  <c r="FA100" i="15"/>
  <c r="FA33" i="15" s="1"/>
  <c r="FB100" i="15"/>
  <c r="FB33" i="15" s="1"/>
  <c r="FN100" i="15"/>
  <c r="FN33" i="15" s="1"/>
  <c r="FO100" i="15"/>
  <c r="FO33" i="15" s="1"/>
  <c r="FP100" i="15"/>
  <c r="FP33" i="15" s="1"/>
  <c r="FQ100" i="15"/>
  <c r="FQ33" i="15" s="1"/>
  <c r="FR100" i="15"/>
  <c r="FR33" i="15" s="1"/>
  <c r="FS100" i="15"/>
  <c r="FS33" i="15" s="1"/>
  <c r="FT100" i="15"/>
  <c r="FT33" i="15" s="1"/>
  <c r="FU100" i="15"/>
  <c r="FU33" i="15" s="1"/>
  <c r="FV100" i="15"/>
  <c r="FV33" i="15" s="1"/>
  <c r="FW100" i="15"/>
  <c r="FW33" i="15" s="1"/>
  <c r="FX100" i="15"/>
  <c r="FX33" i="15" s="1"/>
  <c r="GJ100" i="15"/>
  <c r="GJ33" i="15" s="1"/>
  <c r="GK100" i="15"/>
  <c r="GK33" i="15" s="1"/>
  <c r="GL100" i="15"/>
  <c r="GL33" i="15" s="1"/>
  <c r="GM100" i="15"/>
  <c r="GM33" i="15" s="1"/>
  <c r="GN100" i="15"/>
  <c r="GN33" i="15" s="1"/>
  <c r="GO100" i="15"/>
  <c r="GO33" i="15" s="1"/>
  <c r="GP100" i="15"/>
  <c r="GP33" i="15" s="1"/>
  <c r="GQ100" i="15"/>
  <c r="GQ33" i="15" s="1"/>
  <c r="HC100" i="15"/>
  <c r="HC33" i="15" s="1"/>
  <c r="HD100" i="15"/>
  <c r="HD33" i="15" s="1"/>
  <c r="HE100" i="15"/>
  <c r="HE33" i="15" s="1"/>
  <c r="HF100" i="15"/>
  <c r="HF33" i="15" s="1"/>
  <c r="HG100" i="15"/>
  <c r="HG33" i="15" s="1"/>
  <c r="HH100" i="15"/>
  <c r="HH33" i="15" s="1"/>
  <c r="HT100" i="15"/>
  <c r="HT33" i="15" s="1"/>
  <c r="HU100" i="15"/>
  <c r="HU33" i="15" s="1"/>
  <c r="HV100" i="15"/>
  <c r="HV33" i="15" s="1"/>
  <c r="HW100" i="15"/>
  <c r="HW33" i="15" s="1"/>
  <c r="HX100" i="15"/>
  <c r="HX33" i="15" s="1"/>
  <c r="HY100" i="15"/>
  <c r="HY33" i="15" s="1"/>
  <c r="HZ100" i="15"/>
  <c r="HZ33" i="15" s="1"/>
  <c r="IA100" i="15"/>
  <c r="IA33" i="15" s="1"/>
  <c r="IB100" i="15"/>
  <c r="IB33" i="15" s="1"/>
  <c r="IC100" i="15"/>
  <c r="IC33" i="15" s="1"/>
  <c r="ID100" i="15"/>
  <c r="ID33" i="15" s="1"/>
  <c r="IE100" i="15"/>
  <c r="IE33" i="15" s="1"/>
  <c r="IQ100" i="15"/>
  <c r="IQ33" i="15" s="1"/>
  <c r="IR100" i="15"/>
  <c r="IR33" i="15" s="1"/>
  <c r="IS100" i="15"/>
  <c r="IS33" i="15" s="1"/>
  <c r="IT100" i="15"/>
  <c r="IT33" i="15" s="1"/>
  <c r="IU100" i="15"/>
  <c r="IU33" i="15" s="1"/>
  <c r="IV100" i="15"/>
  <c r="IV33" i="15" s="1"/>
  <c r="IW100" i="15"/>
  <c r="IW33" i="15" s="1"/>
  <c r="IX100" i="15"/>
  <c r="IX33" i="15" s="1"/>
  <c r="IY100" i="15"/>
  <c r="IY33" i="15" s="1"/>
  <c r="IZ100" i="15"/>
  <c r="IZ33" i="15" s="1"/>
  <c r="JA100" i="15"/>
  <c r="JA33" i="15" s="1"/>
  <c r="JB100" i="15"/>
  <c r="JB33" i="15" s="1"/>
  <c r="JC100" i="15"/>
  <c r="JC33" i="15" s="1"/>
  <c r="JD100" i="15"/>
  <c r="JD33" i="15" s="1"/>
  <c r="JE100" i="15"/>
  <c r="JE33" i="15" s="1"/>
  <c r="JF100" i="15"/>
  <c r="JF33" i="15" s="1"/>
  <c r="JG100" i="15"/>
  <c r="JG33" i="15" s="1"/>
  <c r="JH100" i="15"/>
  <c r="JH33" i="15" s="1"/>
  <c r="JT100" i="15"/>
  <c r="JT33" i="15" s="1"/>
  <c r="JU100" i="15"/>
  <c r="JU33" i="15" s="1"/>
  <c r="JV100" i="15"/>
  <c r="JV33" i="15" s="1"/>
  <c r="JW100" i="15"/>
  <c r="JW33" i="15" s="1"/>
  <c r="JX100" i="15"/>
  <c r="JX33" i="15" s="1"/>
  <c r="JY100" i="15"/>
  <c r="JY33" i="15" s="1"/>
  <c r="JZ100" i="15"/>
  <c r="JZ33" i="15" s="1"/>
  <c r="KA100" i="15"/>
  <c r="KA33" i="15" s="1"/>
  <c r="KB100" i="15"/>
  <c r="KB33" i="15" s="1"/>
  <c r="KC100" i="15"/>
  <c r="KC33" i="15" s="1"/>
  <c r="KL100" i="15"/>
  <c r="KL33" i="15" s="1"/>
  <c r="KM100" i="15"/>
  <c r="KM33" i="15" s="1"/>
  <c r="KN100" i="15"/>
  <c r="KN33" i="15" s="1"/>
  <c r="KO100" i="15"/>
  <c r="KO33" i="15" s="1"/>
  <c r="KP100" i="15"/>
  <c r="KP33" i="15" s="1"/>
  <c r="KQ100" i="15"/>
  <c r="KQ33" i="15" s="1"/>
  <c r="KR100" i="15"/>
  <c r="KR33" i="15" s="1"/>
  <c r="LA100" i="15"/>
  <c r="LA33" i="15" s="1"/>
  <c r="LB100" i="15"/>
  <c r="LB33" i="15" s="1"/>
  <c r="LC100" i="15"/>
  <c r="LC33" i="15" s="1"/>
  <c r="LD100" i="15"/>
  <c r="LD33" i="15" s="1"/>
  <c r="LE100" i="15"/>
  <c r="LE33" i="15" s="1"/>
  <c r="LF100" i="15"/>
  <c r="LF33" i="15" s="1"/>
  <c r="LG100" i="15"/>
  <c r="LG33" i="15" s="1"/>
  <c r="LH100" i="15"/>
  <c r="LH33" i="15" s="1"/>
  <c r="LI100" i="15"/>
  <c r="LI33" i="15" s="1"/>
  <c r="LJ100" i="15"/>
  <c r="LJ33" i="15" s="1"/>
  <c r="LK100" i="15"/>
  <c r="LK33" i="15" s="1"/>
  <c r="LW100" i="15"/>
  <c r="LW33" i="15" s="1"/>
  <c r="LX100" i="15"/>
  <c r="LX33" i="15" s="1"/>
  <c r="LY100" i="15"/>
  <c r="LY33" i="15" s="1"/>
  <c r="LZ100" i="15"/>
  <c r="LZ33" i="15" s="1"/>
  <c r="MA100" i="15"/>
  <c r="MA33" i="15" s="1"/>
  <c r="MB100" i="15"/>
  <c r="MB33" i="15" s="1"/>
  <c r="MC100" i="15"/>
  <c r="MC33" i="15" s="1"/>
  <c r="MD100" i="15"/>
  <c r="MD33" i="15" s="1"/>
  <c r="ME100" i="15"/>
  <c r="ME33" i="15" s="1"/>
  <c r="MF100" i="15"/>
  <c r="MF33" i="15" s="1"/>
  <c r="MG100" i="15"/>
  <c r="MG33" i="15" s="1"/>
  <c r="MH100" i="15"/>
  <c r="MH33" i="15" s="1"/>
  <c r="MI100" i="15"/>
  <c r="MI33" i="15" s="1"/>
  <c r="MJ100" i="15"/>
  <c r="MJ33" i="15" s="1"/>
  <c r="MK100" i="15"/>
  <c r="MK33" i="15" s="1"/>
  <c r="ML100" i="15"/>
  <c r="ML33" i="15" s="1"/>
  <c r="MM100" i="15"/>
  <c r="MM33" i="15" s="1"/>
  <c r="MN100" i="15"/>
  <c r="MN33" i="15" s="1"/>
  <c r="MO100" i="15"/>
  <c r="MO33" i="15" s="1"/>
  <c r="NA100" i="15"/>
  <c r="NA33" i="15" s="1"/>
  <c r="NB100" i="15"/>
  <c r="NB33" i="15" s="1"/>
  <c r="NC100" i="15"/>
  <c r="NC33" i="15" s="1"/>
  <c r="ND100" i="15"/>
  <c r="ND33" i="15" s="1"/>
  <c r="NE100" i="15"/>
  <c r="NE33" i="15" s="1"/>
  <c r="NF100" i="15"/>
  <c r="NF33" i="15" s="1"/>
  <c r="NG100" i="15"/>
  <c r="NG33" i="15" s="1"/>
  <c r="NH100" i="15"/>
  <c r="NH33" i="15" s="1"/>
  <c r="NI100" i="15"/>
  <c r="NI33" i="15" s="1"/>
  <c r="NJ100" i="15"/>
  <c r="NJ33" i="15" s="1"/>
  <c r="NK100" i="15"/>
  <c r="NK33" i="15" s="1"/>
  <c r="NL100" i="15"/>
  <c r="NL33" i="15" s="1"/>
  <c r="NM100" i="15"/>
  <c r="NM33" i="15" s="1"/>
  <c r="NN100" i="15"/>
  <c r="NN33" i="15" s="1"/>
  <c r="NO100" i="15"/>
  <c r="NO33" i="15" s="1"/>
  <c r="NP100" i="15"/>
  <c r="NP33" i="15" s="1"/>
  <c r="OH100" i="15"/>
  <c r="OH33" i="15" s="1"/>
  <c r="OI100" i="15"/>
  <c r="OI33" i="15" s="1"/>
  <c r="OJ100" i="15"/>
  <c r="OJ33" i="15" s="1"/>
  <c r="OK100" i="15"/>
  <c r="OK33" i="15" s="1"/>
  <c r="OL100" i="15"/>
  <c r="OL33" i="15" s="1"/>
  <c r="OM100" i="15"/>
  <c r="OM33" i="15" s="1"/>
  <c r="ON100" i="15"/>
  <c r="ON33" i="15" s="1"/>
  <c r="OO100" i="15"/>
  <c r="OO33" i="15" s="1"/>
  <c r="PA100" i="15"/>
  <c r="PA33" i="15" s="1"/>
  <c r="PB100" i="15"/>
  <c r="PB33" i="15" s="1"/>
  <c r="PC100" i="15"/>
  <c r="PC33" i="15" s="1"/>
  <c r="PD100" i="15"/>
  <c r="PD33" i="15" s="1"/>
  <c r="PE100" i="15"/>
  <c r="PE33" i="15" s="1"/>
  <c r="PF100" i="15"/>
  <c r="PF33" i="15" s="1"/>
  <c r="PG100" i="15"/>
  <c r="PG33" i="15" s="1"/>
  <c r="LI171" i="15"/>
  <c r="LW171" i="15"/>
  <c r="MA171" i="15"/>
  <c r="ME171" i="15"/>
  <c r="MK171" i="15"/>
  <c r="NH171" i="15"/>
  <c r="ON171" i="15"/>
  <c r="PH171" i="15"/>
  <c r="PK171" i="15"/>
  <c r="Z172" i="15"/>
  <c r="AU172" i="15"/>
  <c r="EI172" i="15"/>
  <c r="MN172" i="15"/>
  <c r="PZ172" i="15"/>
  <c r="AM173" i="15"/>
  <c r="AP173" i="15"/>
  <c r="AW173" i="15"/>
  <c r="CE173" i="15"/>
  <c r="CN173" i="15"/>
  <c r="DF173" i="15"/>
  <c r="FQ173" i="15"/>
  <c r="GN173" i="15"/>
  <c r="HX173" i="15"/>
  <c r="IT173" i="15"/>
  <c r="JD173" i="15"/>
  <c r="LK173" i="15"/>
  <c r="OL173" i="15"/>
  <c r="PC173" i="15"/>
  <c r="PW173" i="15"/>
  <c r="EH174" i="15"/>
  <c r="FP174" i="15"/>
  <c r="GN174" i="15"/>
  <c r="IT174" i="15"/>
  <c r="IX174" i="15"/>
  <c r="KL174" i="15"/>
  <c r="NM174" i="15"/>
  <c r="PX174" i="15"/>
  <c r="W175" i="15"/>
  <c r="AB175" i="15"/>
  <c r="BQ175" i="15"/>
  <c r="DW175" i="15"/>
  <c r="EX175" i="15"/>
  <c r="FQ175" i="15"/>
  <c r="HE175" i="15"/>
  <c r="JC175" i="15"/>
  <c r="KM175" i="15"/>
  <c r="KR175" i="15"/>
  <c r="LJ175" i="15"/>
  <c r="PW175" i="15"/>
  <c r="J176" i="15"/>
  <c r="CE176" i="15"/>
  <c r="DD176" i="15"/>
  <c r="DV176" i="15"/>
  <c r="EJ176" i="15"/>
  <c r="GO176" i="15"/>
  <c r="JW176" i="15"/>
  <c r="MD176" i="15"/>
  <c r="BA178" i="15"/>
  <c r="BA179" i="15" s="1"/>
  <c r="EW178" i="15"/>
  <c r="EW179" i="15" s="1"/>
  <c r="FS178" i="15"/>
  <c r="FS179" i="15" s="1"/>
  <c r="FX178" i="15"/>
  <c r="FX179" i="15" s="1"/>
  <c r="GO178" i="15"/>
  <c r="GO179" i="15" s="1"/>
  <c r="IT178" i="15"/>
  <c r="IT179" i="15" s="1"/>
  <c r="LA178" i="15"/>
  <c r="LA179" i="15" s="1"/>
  <c r="LY178" i="15"/>
  <c r="LY179" i="15" s="1"/>
  <c r="NB178" i="15"/>
  <c r="NB179" i="15" s="1"/>
  <c r="NF178" i="15"/>
  <c r="NF179" i="15" s="1"/>
  <c r="OI178" i="15"/>
  <c r="OI179" i="15" s="1"/>
  <c r="OL178" i="15"/>
  <c r="OL179" i="15" s="1"/>
  <c r="PF178" i="15"/>
  <c r="PF179" i="15" s="1"/>
  <c r="PY178" i="15"/>
  <c r="PY179" i="15" s="1"/>
  <c r="AA181" i="15"/>
  <c r="AA189" i="15" s="1"/>
  <c r="DZ181" i="15"/>
  <c r="DZ189" i="15" s="1"/>
  <c r="FN181" i="15"/>
  <c r="FN189" i="15" s="1"/>
  <c r="GL181" i="15"/>
  <c r="GL189" i="15" s="1"/>
  <c r="IE181" i="15"/>
  <c r="IE189" i="15" s="1"/>
  <c r="IW181" i="15"/>
  <c r="IW189" i="15" s="1"/>
  <c r="LG181" i="15"/>
  <c r="LG189" i="15" s="1"/>
  <c r="ME181" i="15"/>
  <c r="ME189" i="15" s="1"/>
  <c r="OH181" i="15"/>
  <c r="OH189" i="15" s="1"/>
  <c r="PJ181" i="15"/>
  <c r="PJ189" i="15" s="1"/>
  <c r="PZ181" i="15"/>
  <c r="PZ189" i="15" s="1"/>
  <c r="FA183" i="15"/>
  <c r="FU183" i="15"/>
  <c r="GP183" i="15"/>
  <c r="IE183" i="15"/>
  <c r="KQ183" i="15"/>
  <c r="MI183" i="15"/>
  <c r="AC186" i="15"/>
  <c r="CO186" i="15"/>
  <c r="DG186" i="15"/>
  <c r="EG186" i="15"/>
  <c r="GN186" i="15"/>
  <c r="IA186" i="15"/>
  <c r="IT186" i="15"/>
  <c r="JB186" i="15"/>
  <c r="KR186" i="15"/>
  <c r="LG186" i="15"/>
  <c r="NF186" i="15"/>
  <c r="NJ186" i="15"/>
  <c r="PZ186" i="15"/>
  <c r="AQ187" i="15"/>
  <c r="DA187" i="15"/>
  <c r="DG187" i="15"/>
  <c r="EG187" i="15"/>
  <c r="GJ187" i="15"/>
  <c r="JE187" i="15"/>
  <c r="KC187" i="15"/>
  <c r="NK187" i="15"/>
  <c r="J188" i="15"/>
  <c r="CM188" i="15"/>
  <c r="DD188" i="15"/>
  <c r="DW188" i="15"/>
  <c r="EH188" i="15"/>
  <c r="EX188" i="15"/>
  <c r="HV188" i="15"/>
  <c r="IZ188" i="15"/>
  <c r="JG188" i="15"/>
  <c r="LG188" i="15"/>
  <c r="NM188" i="15"/>
  <c r="PF188" i="15"/>
  <c r="K90" i="10"/>
  <c r="K94" i="10" s="1"/>
  <c r="AD90" i="10"/>
  <c r="AD94" i="10" s="1"/>
  <c r="AR90" i="10"/>
  <c r="AR94" i="10" s="1"/>
  <c r="BC90" i="10"/>
  <c r="BC94" i="10" s="1"/>
  <c r="CN90" i="10"/>
  <c r="CN94" i="10" s="1"/>
  <c r="DO90" i="10"/>
  <c r="DO94" i="10" s="1"/>
  <c r="FI90" i="10"/>
  <c r="FI94" i="10" s="1"/>
  <c r="FS90" i="10"/>
  <c r="FS94" i="10" s="1"/>
  <c r="GB90" i="10"/>
  <c r="GB94" i="10" s="1"/>
  <c r="GJ90" i="10"/>
  <c r="GJ94" i="10" s="1"/>
  <c r="R92" i="10"/>
  <c r="X92" i="10"/>
  <c r="BA92" i="10"/>
  <c r="BG92" i="10"/>
  <c r="BV92" i="10"/>
  <c r="CB92" i="10"/>
  <c r="DE92" i="10"/>
  <c r="EP92" i="10"/>
  <c r="FG92" i="10"/>
  <c r="GA92" i="10"/>
  <c r="N96" i="10"/>
  <c r="N10" i="10" s="1"/>
  <c r="S96" i="10"/>
  <c r="S10" i="10" s="1"/>
  <c r="BF96" i="10"/>
  <c r="BF10" i="10" s="1"/>
  <c r="BR96" i="10"/>
  <c r="BR10" i="10" s="1"/>
  <c r="BZ96" i="10"/>
  <c r="BZ10" i="10" s="1"/>
  <c r="DX96" i="10"/>
  <c r="DX10" i="10" s="1"/>
  <c r="DZ3" i="10" s="1"/>
  <c r="FI96" i="10"/>
  <c r="FI10" i="10" s="1"/>
  <c r="GE96" i="10"/>
  <c r="GE10" i="10" s="1"/>
  <c r="M97" i="10"/>
  <c r="AD97" i="10"/>
  <c r="BF97" i="10"/>
  <c r="DN97" i="10"/>
  <c r="DV97" i="10"/>
  <c r="EQ97" i="10"/>
  <c r="FP97" i="10"/>
  <c r="FX97" i="10"/>
  <c r="GO97" i="10"/>
  <c r="IU83" i="15"/>
  <c r="IU23" i="15" s="1"/>
  <c r="IY83" i="15"/>
  <c r="IY23" i="15" s="1"/>
  <c r="JH83" i="15"/>
  <c r="JH23" i="15" s="1"/>
  <c r="JY83" i="15"/>
  <c r="JY23" i="15" s="1"/>
  <c r="KB83" i="15"/>
  <c r="KB23" i="15" s="1"/>
  <c r="KO83" i="15"/>
  <c r="KO23" i="15" s="1"/>
  <c r="KR83" i="15"/>
  <c r="KR23" i="15" s="1"/>
  <c r="LD83" i="15"/>
  <c r="LD23" i="15" s="1"/>
  <c r="LI83" i="15"/>
  <c r="LI23" i="15" s="1"/>
  <c r="LX83" i="15"/>
  <c r="LX23" i="15" s="1"/>
  <c r="MC83" i="15"/>
  <c r="MC23" i="15" s="1"/>
  <c r="MF83" i="15"/>
  <c r="MF23" i="15" s="1"/>
  <c r="MJ83" i="15"/>
  <c r="MJ23" i="15" s="1"/>
  <c r="ML83" i="15"/>
  <c r="ML23" i="15" s="1"/>
  <c r="NA83" i="15"/>
  <c r="NA23" i="15" s="1"/>
  <c r="NE83" i="15"/>
  <c r="NE23" i="15" s="1"/>
  <c r="NI83" i="15"/>
  <c r="NI23" i="15" s="1"/>
  <c r="NN83" i="15"/>
  <c r="NN23" i="15" s="1"/>
  <c r="OH83" i="15"/>
  <c r="OH23" i="15" s="1"/>
  <c r="OK83" i="15"/>
  <c r="OK23" i="15" s="1"/>
  <c r="OO83" i="15"/>
  <c r="OO23" i="15" s="1"/>
  <c r="PJ100" i="15"/>
  <c r="PJ33" i="15" s="1"/>
  <c r="PX100" i="15"/>
  <c r="PX33" i="15" s="1"/>
  <c r="K101" i="15"/>
  <c r="V101" i="15"/>
  <c r="Z101" i="15"/>
  <c r="AB101" i="15"/>
  <c r="AM101" i="15"/>
  <c r="AP101" i="15"/>
  <c r="AT101" i="15"/>
  <c r="AW101" i="15"/>
  <c r="BB101" i="15"/>
  <c r="BQ101" i="15"/>
  <c r="CE101" i="15"/>
  <c r="CH101" i="15"/>
  <c r="CK101" i="15"/>
  <c r="CM101" i="15"/>
  <c r="DB101" i="15"/>
  <c r="DD101" i="15"/>
  <c r="DG101" i="15"/>
  <c r="DJ101" i="15"/>
  <c r="DW101" i="15"/>
  <c r="EA101" i="15"/>
  <c r="EC101" i="15"/>
  <c r="EF101" i="15"/>
  <c r="EI101" i="15"/>
  <c r="EW101" i="15"/>
  <c r="EZ101" i="15"/>
  <c r="FB101" i="15"/>
  <c r="FP101" i="15"/>
  <c r="FR101" i="15"/>
  <c r="FV101" i="15"/>
  <c r="FX101" i="15"/>
  <c r="GK101" i="15"/>
  <c r="GO101" i="15"/>
  <c r="GQ101" i="15"/>
  <c r="HF101" i="15"/>
  <c r="HT101" i="15"/>
  <c r="HW101" i="15"/>
  <c r="HY101" i="15"/>
  <c r="IB101" i="15"/>
  <c r="IC101" i="15"/>
  <c r="IU101" i="15"/>
  <c r="IW101" i="15"/>
  <c r="IZ101" i="15"/>
  <c r="JB101" i="15"/>
  <c r="JD101" i="15"/>
  <c r="JG101" i="15"/>
  <c r="JT101" i="15"/>
  <c r="JV101" i="15"/>
  <c r="JY101" i="15"/>
  <c r="KA101" i="15"/>
  <c r="KL101" i="15"/>
  <c r="KO101" i="15"/>
  <c r="KR101" i="15"/>
  <c r="LB101" i="15"/>
  <c r="LD101" i="15"/>
  <c r="LF101" i="15"/>
  <c r="LI101" i="15"/>
  <c r="LW101" i="15"/>
  <c r="LZ101" i="15"/>
  <c r="MC101" i="15"/>
  <c r="MG101" i="15"/>
  <c r="MJ101" i="15"/>
  <c r="MM101" i="15"/>
  <c r="NB101" i="15"/>
  <c r="NF101" i="15"/>
  <c r="NI101" i="15"/>
  <c r="NM101" i="15"/>
  <c r="NP101" i="15"/>
  <c r="OK101" i="15"/>
  <c r="ON101" i="15"/>
  <c r="PB101" i="15"/>
  <c r="PF101" i="15"/>
  <c r="PI101" i="15"/>
  <c r="PW101" i="15"/>
  <c r="PY101" i="15"/>
  <c r="K102" i="15"/>
  <c r="U102" i="15"/>
  <c r="X102" i="15"/>
  <c r="AA102" i="15"/>
  <c r="AD102" i="15"/>
  <c r="AO102" i="15"/>
  <c r="AS102" i="15"/>
  <c r="AV102" i="15"/>
  <c r="AY102" i="15"/>
  <c r="BB102" i="15"/>
  <c r="BP102" i="15"/>
  <c r="CD102" i="15"/>
  <c r="CG102" i="15"/>
  <c r="CK102" i="15"/>
  <c r="CN102" i="15"/>
  <c r="DB102" i="15"/>
  <c r="DF102" i="15"/>
  <c r="DI102" i="15"/>
  <c r="DW102" i="15"/>
  <c r="EA102" i="15"/>
  <c r="EE102" i="15"/>
  <c r="EH102" i="15"/>
  <c r="EW102" i="15"/>
  <c r="FA102" i="15"/>
  <c r="FO102" i="15"/>
  <c r="FR102" i="15"/>
  <c r="FV102" i="15"/>
  <c r="FX102" i="15"/>
  <c r="GM102" i="15"/>
  <c r="HC102" i="15"/>
  <c r="HT102" i="15"/>
  <c r="HZ102" i="15"/>
  <c r="ID102" i="15"/>
  <c r="IS102" i="15"/>
  <c r="IV102" i="15"/>
  <c r="IZ102" i="15"/>
  <c r="JD102" i="15"/>
  <c r="JG102" i="15"/>
  <c r="JV102" i="15"/>
  <c r="JY102" i="15"/>
  <c r="KL102" i="15"/>
  <c r="KP102" i="15"/>
  <c r="KR102" i="15"/>
  <c r="LC102" i="15"/>
  <c r="LE102" i="15"/>
  <c r="LH102" i="15"/>
  <c r="LK102" i="15"/>
  <c r="LY102" i="15"/>
  <c r="MB102" i="15"/>
  <c r="MD102" i="15"/>
  <c r="MG102" i="15"/>
  <c r="MM102" i="15"/>
  <c r="MO102" i="15"/>
  <c r="NC102" i="15"/>
  <c r="NF102" i="15"/>
  <c r="NI102" i="15"/>
  <c r="NK102" i="15"/>
  <c r="OH102" i="15"/>
  <c r="OL102" i="15"/>
  <c r="ON102" i="15"/>
  <c r="PB102" i="15"/>
  <c r="PG102" i="15"/>
  <c r="J103" i="15"/>
  <c r="U103" i="15"/>
  <c r="X103" i="15"/>
  <c r="AB103" i="15"/>
  <c r="AM103" i="15"/>
  <c r="AP103" i="15"/>
  <c r="AS103" i="15"/>
  <c r="AV103" i="15"/>
  <c r="AY103" i="15"/>
  <c r="BB103" i="15"/>
  <c r="BP103" i="15"/>
  <c r="CD103" i="15"/>
  <c r="CG103" i="15"/>
  <c r="CI103" i="15"/>
  <c r="CK103" i="15"/>
  <c r="DA103" i="15"/>
  <c r="DE103" i="15"/>
  <c r="DG103" i="15"/>
  <c r="DI103" i="15"/>
  <c r="DJ103" i="15"/>
  <c r="DW103" i="15"/>
  <c r="EA103" i="15"/>
  <c r="EE103" i="15"/>
  <c r="EG103" i="15"/>
  <c r="EK103" i="15"/>
  <c r="EY103" i="15"/>
  <c r="FN103" i="15"/>
  <c r="FQ103" i="15"/>
  <c r="FT103" i="15"/>
  <c r="FW103" i="15"/>
  <c r="GK103" i="15"/>
  <c r="GN103" i="15"/>
  <c r="HC103" i="15"/>
  <c r="HT103" i="15"/>
  <c r="HW103" i="15"/>
  <c r="IA103" i="15"/>
  <c r="ID103" i="15"/>
  <c r="IS103" i="15"/>
  <c r="IW103" i="15"/>
  <c r="IY103" i="15"/>
  <c r="JC103" i="15"/>
  <c r="JG103" i="15"/>
  <c r="JV103" i="15"/>
  <c r="JY103" i="15"/>
  <c r="KC103" i="15"/>
  <c r="KM103" i="15"/>
  <c r="KP103" i="15"/>
  <c r="KR103" i="15"/>
  <c r="LC103" i="15"/>
  <c r="LF103" i="15"/>
  <c r="LW103" i="15"/>
  <c r="MA103" i="15"/>
  <c r="MC103" i="15"/>
  <c r="MF103" i="15"/>
  <c r="MI103" i="15"/>
  <c r="NA103" i="15"/>
  <c r="NE103" i="15"/>
  <c r="NI103" i="15"/>
  <c r="NM103" i="15"/>
  <c r="NO103" i="15"/>
  <c r="OI103" i="15"/>
  <c r="OL103" i="15"/>
  <c r="PB103" i="15"/>
  <c r="PD103" i="15"/>
  <c r="PH103" i="15"/>
  <c r="PK103" i="15"/>
  <c r="PX103" i="15"/>
  <c r="J104" i="15"/>
  <c r="J34" i="15" s="1"/>
  <c r="V104" i="15"/>
  <c r="V34" i="15" s="1"/>
  <c r="X104" i="15"/>
  <c r="X34" i="15" s="1"/>
  <c r="AA104" i="15"/>
  <c r="AA34" i="15" s="1"/>
  <c r="AM104" i="15"/>
  <c r="AM34" i="15" s="1"/>
  <c r="AQ104" i="15"/>
  <c r="AQ34" i="15" s="1"/>
  <c r="BR104" i="15"/>
  <c r="BR34" i="15" s="1"/>
  <c r="CG104" i="15"/>
  <c r="CG34" i="15" s="1"/>
  <c r="CK104" i="15"/>
  <c r="CK34" i="15" s="1"/>
  <c r="CO104" i="15"/>
  <c r="CO34" i="15" s="1"/>
  <c r="DB104" i="15"/>
  <c r="DB34" i="15" s="1"/>
  <c r="DF104" i="15"/>
  <c r="DF34" i="15" s="1"/>
  <c r="DI104" i="15"/>
  <c r="DI34" i="15" s="1"/>
  <c r="DX104" i="15"/>
  <c r="DX34" i="15" s="1"/>
  <c r="EB104" i="15"/>
  <c r="EB34" i="15" s="1"/>
  <c r="EF104" i="15"/>
  <c r="EF34" i="15" s="1"/>
  <c r="EI104" i="15"/>
  <c r="EI34" i="15" s="1"/>
  <c r="EX104" i="15"/>
  <c r="EX34" i="15" s="1"/>
  <c r="FN104" i="15"/>
  <c r="FN34" i="15" s="1"/>
  <c r="FQ104" i="15"/>
  <c r="FQ34" i="15" s="1"/>
  <c r="FU104" i="15"/>
  <c r="FU34" i="15" s="1"/>
  <c r="GJ104" i="15"/>
  <c r="GJ34" i="15" s="1"/>
  <c r="GN104" i="15"/>
  <c r="GN34" i="15" s="1"/>
  <c r="GQ104" i="15"/>
  <c r="GQ34" i="15" s="1"/>
  <c r="HD104" i="15"/>
  <c r="HD34" i="15" s="1"/>
  <c r="HG104" i="15"/>
  <c r="HG34" i="15" s="1"/>
  <c r="HV104" i="15"/>
  <c r="HV34" i="15" s="1"/>
  <c r="HY104" i="15"/>
  <c r="HY34" i="15" s="1"/>
  <c r="IB104" i="15"/>
  <c r="IB34" i="15" s="1"/>
  <c r="ID104" i="15"/>
  <c r="ID34" i="15" s="1"/>
  <c r="IR104" i="15"/>
  <c r="IR34" i="15" s="1"/>
  <c r="IV104" i="15"/>
  <c r="IV34" i="15" s="1"/>
  <c r="IY104" i="15"/>
  <c r="IY34" i="15" s="1"/>
  <c r="JA104" i="15"/>
  <c r="JA34" i="15" s="1"/>
  <c r="JE104" i="15"/>
  <c r="JE34" i="15" s="1"/>
  <c r="JH104" i="15"/>
  <c r="JH34" i="15" s="1"/>
  <c r="JW104" i="15"/>
  <c r="JW34" i="15" s="1"/>
  <c r="KA104" i="15"/>
  <c r="KA34" i="15" s="1"/>
  <c r="KL104" i="15"/>
  <c r="KL34" i="15" s="1"/>
  <c r="KP104" i="15"/>
  <c r="KP34" i="15" s="1"/>
  <c r="LA104" i="15"/>
  <c r="LA34" i="15" s="1"/>
  <c r="LD104" i="15"/>
  <c r="LD34" i="15" s="1"/>
  <c r="LG104" i="15"/>
  <c r="LG34" i="15" s="1"/>
  <c r="LI104" i="15"/>
  <c r="LI34" i="15" s="1"/>
  <c r="LK104" i="15"/>
  <c r="LK34" i="15" s="1"/>
  <c r="LW104" i="15"/>
  <c r="LW34" i="15" s="1"/>
  <c r="LX104" i="15"/>
  <c r="LX34" i="15" s="1"/>
  <c r="LY104" i="15"/>
  <c r="LY34" i="15" s="1"/>
  <c r="LZ104" i="15"/>
  <c r="LZ34" i="15" s="1"/>
  <c r="MA104" i="15"/>
  <c r="MA34" i="15" s="1"/>
  <c r="MB104" i="15"/>
  <c r="MB34" i="15" s="1"/>
  <c r="MC104" i="15"/>
  <c r="MC34" i="15" s="1"/>
  <c r="MD104" i="15"/>
  <c r="MD34" i="15" s="1"/>
  <c r="ME104" i="15"/>
  <c r="ME34" i="15" s="1"/>
  <c r="MF104" i="15"/>
  <c r="MF34" i="15" s="1"/>
  <c r="MG104" i="15"/>
  <c r="MG34" i="15" s="1"/>
  <c r="MH104" i="15"/>
  <c r="MH34" i="15" s="1"/>
  <c r="MI104" i="15"/>
  <c r="MI34" i="15" s="1"/>
  <c r="MJ104" i="15"/>
  <c r="MJ34" i="15" s="1"/>
  <c r="MK104" i="15"/>
  <c r="MK34" i="15" s="1"/>
  <c r="ML104" i="15"/>
  <c r="ML34" i="15" s="1"/>
  <c r="MM104" i="15"/>
  <c r="MM34" i="15" s="1"/>
  <c r="MN104" i="15"/>
  <c r="MN34" i="15" s="1"/>
  <c r="MO104" i="15"/>
  <c r="MO34" i="15" s="1"/>
  <c r="NA104" i="15"/>
  <c r="NA34" i="15" s="1"/>
  <c r="NB104" i="15"/>
  <c r="NB34" i="15" s="1"/>
  <c r="NC104" i="15"/>
  <c r="NC34" i="15" s="1"/>
  <c r="ND104" i="15"/>
  <c r="ND34" i="15" s="1"/>
  <c r="NE104" i="15"/>
  <c r="NE34" i="15" s="1"/>
  <c r="NF104" i="15"/>
  <c r="NF34" i="15" s="1"/>
  <c r="NG104" i="15"/>
  <c r="NG34" i="15" s="1"/>
  <c r="NH104" i="15"/>
  <c r="NH34" i="15" s="1"/>
  <c r="NI104" i="15"/>
  <c r="NI34" i="15" s="1"/>
  <c r="NJ104" i="15"/>
  <c r="NJ34" i="15" s="1"/>
  <c r="NK104" i="15"/>
  <c r="NK34" i="15" s="1"/>
  <c r="NL104" i="15"/>
  <c r="NL34" i="15" s="1"/>
  <c r="NM104" i="15"/>
  <c r="NM34" i="15" s="1"/>
  <c r="NN104" i="15"/>
  <c r="NN34" i="15" s="1"/>
  <c r="NO104" i="15"/>
  <c r="NO34" i="15" s="1"/>
  <c r="NP104" i="15"/>
  <c r="NP34" i="15" s="1"/>
  <c r="OH104" i="15"/>
  <c r="OH34" i="15" s="1"/>
  <c r="OI104" i="15"/>
  <c r="OI34" i="15" s="1"/>
  <c r="OJ104" i="15"/>
  <c r="OJ34" i="15" s="1"/>
  <c r="OK104" i="15"/>
  <c r="OK34" i="15" s="1"/>
  <c r="OL104" i="15"/>
  <c r="OL34" i="15" s="1"/>
  <c r="OM104" i="15"/>
  <c r="OM34" i="15" s="1"/>
  <c r="ON104" i="15"/>
  <c r="ON34" i="15" s="1"/>
  <c r="OO104" i="15"/>
  <c r="OO34" i="15" s="1"/>
  <c r="PA104" i="15"/>
  <c r="PA34" i="15" s="1"/>
  <c r="PB104" i="15"/>
  <c r="PB34" i="15" s="1"/>
  <c r="PC104" i="15"/>
  <c r="PC34" i="15" s="1"/>
  <c r="PD104" i="15"/>
  <c r="PD34" i="15" s="1"/>
  <c r="PE104" i="15"/>
  <c r="PE34" i="15" s="1"/>
  <c r="PF104" i="15"/>
  <c r="PF34" i="15" s="1"/>
  <c r="PG104" i="15"/>
  <c r="PG34" i="15" s="1"/>
  <c r="PH104" i="15"/>
  <c r="PH34" i="15" s="1"/>
  <c r="PI104" i="15"/>
  <c r="PI34" i="15" s="1"/>
  <c r="PJ104" i="15"/>
  <c r="PJ34" i="15" s="1"/>
  <c r="PK104" i="15"/>
  <c r="PK34" i="15" s="1"/>
  <c r="PW104" i="15"/>
  <c r="PW34" i="15" s="1"/>
  <c r="PX104" i="15"/>
  <c r="PX34" i="15" s="1"/>
  <c r="PY104" i="15"/>
  <c r="PY34" i="15" s="1"/>
  <c r="PZ104" i="15"/>
  <c r="PZ34" i="15" s="1"/>
  <c r="J105" i="15"/>
  <c r="K105" i="15"/>
  <c r="T105" i="15"/>
  <c r="U105" i="15"/>
  <c r="V105" i="15"/>
  <c r="W105" i="15"/>
  <c r="X105" i="15"/>
  <c r="Y105" i="15"/>
  <c r="Z105" i="15"/>
  <c r="AA105" i="15"/>
  <c r="AB105" i="15"/>
  <c r="AC105" i="15"/>
  <c r="AD105" i="15"/>
  <c r="AM105" i="15"/>
  <c r="AN105" i="15"/>
  <c r="AO105" i="15"/>
  <c r="AP105" i="15"/>
  <c r="AQ105" i="15"/>
  <c r="AR105" i="15"/>
  <c r="AS105" i="15"/>
  <c r="AT105" i="15"/>
  <c r="AU105" i="15"/>
  <c r="AV105" i="15"/>
  <c r="AW105" i="15"/>
  <c r="AX105" i="15"/>
  <c r="AY105" i="15"/>
  <c r="AZ105" i="15"/>
  <c r="BA105" i="15"/>
  <c r="BB105" i="15"/>
  <c r="BN105" i="15"/>
  <c r="BO105" i="15"/>
  <c r="BP105" i="15"/>
  <c r="BQ105" i="15"/>
  <c r="BR105" i="15"/>
  <c r="CD105" i="15"/>
  <c r="CE105" i="15"/>
  <c r="CF105" i="15"/>
  <c r="CG105" i="15"/>
  <c r="CH105" i="15"/>
  <c r="CI105" i="15"/>
  <c r="CJ105" i="15"/>
  <c r="CK105" i="15"/>
  <c r="CL105" i="15"/>
  <c r="CM105" i="15"/>
  <c r="CN105" i="15"/>
  <c r="CO105" i="15"/>
  <c r="DA105" i="15"/>
  <c r="DB105" i="15"/>
  <c r="DC105" i="15"/>
  <c r="DD105" i="15"/>
  <c r="DE105" i="15"/>
  <c r="DF105" i="15"/>
  <c r="DG105" i="15"/>
  <c r="DH105" i="15"/>
  <c r="DI105" i="15"/>
  <c r="DJ105" i="15"/>
  <c r="DV105" i="15"/>
  <c r="DW105" i="15"/>
  <c r="DX105" i="15"/>
  <c r="DY105" i="15"/>
  <c r="DZ105" i="15"/>
  <c r="EA105" i="15"/>
  <c r="EB105" i="15"/>
  <c r="EC105" i="15"/>
  <c r="ED105" i="15"/>
  <c r="EE105" i="15"/>
  <c r="EF105" i="15"/>
  <c r="EG105" i="15"/>
  <c r="EH105" i="15"/>
  <c r="EI105" i="15"/>
  <c r="EJ105" i="15"/>
  <c r="EK105" i="15"/>
  <c r="EW105" i="15"/>
  <c r="EX105" i="15"/>
  <c r="EY105" i="15"/>
  <c r="EZ105" i="15"/>
  <c r="FA105" i="15"/>
  <c r="FB105" i="15"/>
  <c r="FN105" i="15"/>
  <c r="FO105" i="15"/>
  <c r="FP105" i="15"/>
  <c r="FQ105" i="15"/>
  <c r="FR105" i="15"/>
  <c r="FS105" i="15"/>
  <c r="FT105" i="15"/>
  <c r="FU105" i="15"/>
  <c r="FV105" i="15"/>
  <c r="FW105" i="15"/>
  <c r="FX105" i="15"/>
  <c r="GJ105" i="15"/>
  <c r="GK105" i="15"/>
  <c r="GL105" i="15"/>
  <c r="GM105" i="15"/>
  <c r="GN105" i="15"/>
  <c r="GO105" i="15"/>
  <c r="GP105" i="15"/>
  <c r="GQ105" i="15"/>
  <c r="HC105" i="15"/>
  <c r="HD105" i="15"/>
  <c r="HE105" i="15"/>
  <c r="HF105" i="15"/>
  <c r="HG105" i="15"/>
  <c r="HH105" i="15"/>
  <c r="HT105" i="15"/>
  <c r="HU105" i="15"/>
  <c r="HV105" i="15"/>
  <c r="HW105" i="15"/>
  <c r="HX105" i="15"/>
  <c r="HY105" i="15"/>
  <c r="HZ105" i="15"/>
  <c r="IA105" i="15"/>
  <c r="IB105" i="15"/>
  <c r="IC105" i="15"/>
  <c r="ID105" i="15"/>
  <c r="IE105" i="15"/>
  <c r="IQ105" i="15"/>
  <c r="IR105" i="15"/>
  <c r="IS105" i="15"/>
  <c r="IT105" i="15"/>
  <c r="IU105" i="15"/>
  <c r="IV105" i="15"/>
  <c r="IW105" i="15"/>
  <c r="IX105" i="15"/>
  <c r="IY105" i="15"/>
  <c r="IZ105" i="15"/>
  <c r="JA105" i="15"/>
  <c r="JB105" i="15"/>
  <c r="JC105" i="15"/>
  <c r="JD105" i="15"/>
  <c r="JE105" i="15"/>
  <c r="JF105" i="15"/>
  <c r="JG105" i="15"/>
  <c r="JH105" i="15"/>
  <c r="JT105" i="15"/>
  <c r="JU105" i="15"/>
  <c r="JV105" i="15"/>
  <c r="JW105" i="15"/>
  <c r="JX105" i="15"/>
  <c r="JY105" i="15"/>
  <c r="JZ105" i="15"/>
  <c r="KA105" i="15"/>
  <c r="KB105" i="15"/>
  <c r="KC105" i="15"/>
  <c r="KL105" i="15"/>
  <c r="KM105" i="15"/>
  <c r="KN105" i="15"/>
  <c r="KO105" i="15"/>
  <c r="KP105" i="15"/>
  <c r="KQ105" i="15"/>
  <c r="KR105" i="15"/>
  <c r="LA105" i="15"/>
  <c r="LB105" i="15"/>
  <c r="LC105" i="15"/>
  <c r="LD105" i="15"/>
  <c r="LE105" i="15"/>
  <c r="LF105" i="15"/>
  <c r="LG105" i="15"/>
  <c r="LH105" i="15"/>
  <c r="LI105" i="15"/>
  <c r="LJ105" i="15"/>
  <c r="LK105" i="15"/>
  <c r="LW105" i="15"/>
  <c r="LX105" i="15"/>
  <c r="LY105" i="15"/>
  <c r="LZ105" i="15"/>
  <c r="MA105" i="15"/>
  <c r="MB105" i="15"/>
  <c r="MC105" i="15"/>
  <c r="MD105" i="15"/>
  <c r="ME105" i="15"/>
  <c r="MF105" i="15"/>
  <c r="MG105" i="15"/>
  <c r="MH105" i="15"/>
  <c r="MI105" i="15"/>
  <c r="MJ105" i="15"/>
  <c r="MK105" i="15"/>
  <c r="ML105" i="15"/>
  <c r="MM105" i="15"/>
  <c r="MN105" i="15"/>
  <c r="MO105" i="15"/>
  <c r="NA105" i="15"/>
  <c r="NB105" i="15"/>
  <c r="NC105" i="15"/>
  <c r="ND105" i="15"/>
  <c r="NE105" i="15"/>
  <c r="NF105" i="15"/>
  <c r="NG105" i="15"/>
  <c r="NH105" i="15"/>
  <c r="NI105" i="15"/>
  <c r="NJ105" i="15"/>
  <c r="NK105" i="15"/>
  <c r="NL105" i="15"/>
  <c r="NM105" i="15"/>
  <c r="NN105" i="15"/>
  <c r="NO105" i="15"/>
  <c r="NP105" i="15"/>
  <c r="OH105" i="15"/>
  <c r="OI105" i="15"/>
  <c r="OJ105" i="15"/>
  <c r="OK105" i="15"/>
  <c r="OL105" i="15"/>
  <c r="OM105" i="15"/>
  <c r="ON105" i="15"/>
  <c r="OO105" i="15"/>
  <c r="PA105" i="15"/>
  <c r="PB105" i="15"/>
  <c r="PC105" i="15"/>
  <c r="PD105" i="15"/>
  <c r="PE105" i="15"/>
  <c r="PF105" i="15"/>
  <c r="PG105" i="15"/>
  <c r="PH105" i="15"/>
  <c r="PI105" i="15"/>
  <c r="PJ105" i="15"/>
  <c r="PK105" i="15"/>
  <c r="PW105" i="15"/>
  <c r="PX105" i="15"/>
  <c r="PY105" i="15"/>
  <c r="PZ105" i="15"/>
  <c r="J106" i="15"/>
  <c r="K106" i="15"/>
  <c r="T106" i="15"/>
  <c r="U106" i="15"/>
  <c r="V106" i="15"/>
  <c r="W106" i="15"/>
  <c r="X106" i="15"/>
  <c r="Y106" i="15"/>
  <c r="Z106" i="15"/>
  <c r="AA106" i="15"/>
  <c r="AB106" i="15"/>
  <c r="AC106" i="15"/>
  <c r="AD106" i="15"/>
  <c r="AM106" i="15"/>
  <c r="AN106" i="15"/>
  <c r="AO106" i="15"/>
  <c r="AP106" i="15"/>
  <c r="AQ106" i="15"/>
  <c r="AR106" i="15"/>
  <c r="AS106" i="15"/>
  <c r="AT106" i="15"/>
  <c r="AU106" i="15"/>
  <c r="AV106" i="15"/>
  <c r="AW106" i="15"/>
  <c r="AX106" i="15"/>
  <c r="AY106" i="15"/>
  <c r="AZ106" i="15"/>
  <c r="BA106" i="15"/>
  <c r="BB106" i="15"/>
  <c r="BN106" i="15"/>
  <c r="BO106" i="15"/>
  <c r="BP106" i="15"/>
  <c r="BQ106" i="15"/>
  <c r="BR106" i="15"/>
  <c r="CD106" i="15"/>
  <c r="CE106" i="15"/>
  <c r="CF106" i="15"/>
  <c r="CG106" i="15"/>
  <c r="CH106" i="15"/>
  <c r="CI106" i="15"/>
  <c r="CJ106" i="15"/>
  <c r="CK106" i="15"/>
  <c r="CL106" i="15"/>
  <c r="CM106" i="15"/>
  <c r="CN106" i="15"/>
  <c r="CO106" i="15"/>
  <c r="DA106" i="15"/>
  <c r="DB106" i="15"/>
  <c r="DC106" i="15"/>
  <c r="DD106" i="15"/>
  <c r="DE106" i="15"/>
  <c r="DF106" i="15"/>
  <c r="DG106" i="15"/>
  <c r="DH106" i="15"/>
  <c r="DI106" i="15"/>
  <c r="DJ106" i="15"/>
  <c r="DV106" i="15"/>
  <c r="DW106" i="15"/>
  <c r="DX106" i="15"/>
  <c r="DY106" i="15"/>
  <c r="DZ106" i="15"/>
  <c r="EA106" i="15"/>
  <c r="EB106" i="15"/>
  <c r="EC106" i="15"/>
  <c r="ED106" i="15"/>
  <c r="EE106" i="15"/>
  <c r="EF106" i="15"/>
  <c r="EG106" i="15"/>
  <c r="EH106" i="15"/>
  <c r="EI106" i="15"/>
  <c r="EJ106" i="15"/>
  <c r="EK106" i="15"/>
  <c r="EW106" i="15"/>
  <c r="EX106" i="15"/>
  <c r="EY106" i="15"/>
  <c r="EZ106" i="15"/>
  <c r="FA106" i="15"/>
  <c r="FB106" i="15"/>
  <c r="FN106" i="15"/>
  <c r="FO106" i="15"/>
  <c r="FP106" i="15"/>
  <c r="FQ106" i="15"/>
  <c r="FR106" i="15"/>
  <c r="FS106" i="15"/>
  <c r="FT106" i="15"/>
  <c r="FU106" i="15"/>
  <c r="FV106" i="15"/>
  <c r="FW106" i="15"/>
  <c r="FX106" i="15"/>
  <c r="GJ106" i="15"/>
  <c r="GK106" i="15"/>
  <c r="GL106" i="15"/>
  <c r="GM106" i="15"/>
  <c r="GN106" i="15"/>
  <c r="GO106" i="15"/>
  <c r="GP106" i="15"/>
  <c r="GQ106" i="15"/>
  <c r="HC106" i="15"/>
  <c r="HD106" i="15"/>
  <c r="HE106" i="15"/>
  <c r="HF106" i="15"/>
  <c r="HG106" i="15"/>
  <c r="HH106" i="15"/>
  <c r="HT106" i="15"/>
  <c r="HU106" i="15"/>
  <c r="HV106" i="15"/>
  <c r="HW106" i="15"/>
  <c r="HX106" i="15"/>
  <c r="HY106" i="15"/>
  <c r="HZ106" i="15"/>
  <c r="IA106" i="15"/>
  <c r="IB106" i="15"/>
  <c r="IC106" i="15"/>
  <c r="ID106" i="15"/>
  <c r="IE106" i="15"/>
  <c r="IQ106" i="15"/>
  <c r="IR106" i="15"/>
  <c r="IS106" i="15"/>
  <c r="IT106" i="15"/>
  <c r="IU106" i="15"/>
  <c r="IV106" i="15"/>
  <c r="IW106" i="15"/>
  <c r="IX106" i="15"/>
  <c r="IY106" i="15"/>
  <c r="IZ106" i="15"/>
  <c r="JA106" i="15"/>
  <c r="JB106" i="15"/>
  <c r="JC106" i="15"/>
  <c r="JD106" i="15"/>
  <c r="JE106" i="15"/>
  <c r="JF106" i="15"/>
  <c r="JG106" i="15"/>
  <c r="JH106" i="15"/>
  <c r="JT106" i="15"/>
  <c r="JU106" i="15"/>
  <c r="JV106" i="15"/>
  <c r="JW106" i="15"/>
  <c r="JX106" i="15"/>
  <c r="JY106" i="15"/>
  <c r="JZ106" i="15"/>
  <c r="KA106" i="15"/>
  <c r="KB106" i="15"/>
  <c r="KC106" i="15"/>
  <c r="KL106" i="15"/>
  <c r="KM106" i="15"/>
  <c r="KN106" i="15"/>
  <c r="KO106" i="15"/>
  <c r="KP106" i="15"/>
  <c r="KQ106" i="15"/>
  <c r="KR106" i="15"/>
  <c r="LA106" i="15"/>
  <c r="LB106" i="15"/>
  <c r="LC106" i="15"/>
  <c r="LD106" i="15"/>
  <c r="LE106" i="15"/>
  <c r="LF106" i="15"/>
  <c r="LG106" i="15"/>
  <c r="LH106" i="15"/>
  <c r="LI106" i="15"/>
  <c r="LJ106" i="15"/>
  <c r="LK106" i="15"/>
  <c r="LW106" i="15"/>
  <c r="LX106" i="15"/>
  <c r="LY106" i="15"/>
  <c r="LZ106" i="15"/>
  <c r="MA106" i="15"/>
  <c r="MB106" i="15"/>
  <c r="MC106" i="15"/>
  <c r="MD106" i="15"/>
  <c r="ME106" i="15"/>
  <c r="MF106" i="15"/>
  <c r="MG106" i="15"/>
  <c r="MH106" i="15"/>
  <c r="MI106" i="15"/>
  <c r="MJ106" i="15"/>
  <c r="MK106" i="15"/>
  <c r="ML106" i="15"/>
  <c r="MM106" i="15"/>
  <c r="MN106" i="15"/>
  <c r="MO106" i="15"/>
  <c r="NA106" i="15"/>
  <c r="NB106" i="15"/>
  <c r="NC106" i="15"/>
  <c r="ND106" i="15"/>
  <c r="NE106" i="15"/>
  <c r="NF106" i="15"/>
  <c r="NG106" i="15"/>
  <c r="NH106" i="15"/>
  <c r="NI106" i="15"/>
  <c r="NJ106" i="15"/>
  <c r="NK106" i="15"/>
  <c r="NL106" i="15"/>
  <c r="NM106" i="15"/>
  <c r="NN106" i="15"/>
  <c r="NO106" i="15"/>
  <c r="NP106" i="15"/>
  <c r="OH106" i="15"/>
  <c r="OI106" i="15"/>
  <c r="OJ106" i="15"/>
  <c r="OK106" i="15"/>
  <c r="OL106" i="15"/>
  <c r="OM106" i="15"/>
  <c r="ON106" i="15"/>
  <c r="OO106" i="15"/>
  <c r="PA106" i="15"/>
  <c r="PB106" i="15"/>
  <c r="PC106" i="15"/>
  <c r="PD106" i="15"/>
  <c r="PE106" i="15"/>
  <c r="PF106" i="15"/>
  <c r="PG106" i="15"/>
  <c r="PH106" i="15"/>
  <c r="PI106" i="15"/>
  <c r="PJ106" i="15"/>
  <c r="PK106" i="15"/>
  <c r="PW106" i="15"/>
  <c r="PX106" i="15"/>
  <c r="PY106" i="15"/>
  <c r="PZ106" i="15"/>
  <c r="J107" i="15"/>
  <c r="J35" i="15" s="1"/>
  <c r="K107" i="15"/>
  <c r="K35" i="15" s="1"/>
  <c r="T107" i="15"/>
  <c r="T35" i="15" s="1"/>
  <c r="U107" i="15"/>
  <c r="U35" i="15" s="1"/>
  <c r="V107" i="15"/>
  <c r="V35" i="15" s="1"/>
  <c r="W107" i="15"/>
  <c r="W35" i="15" s="1"/>
  <c r="X107" i="15"/>
  <c r="X35" i="15" s="1"/>
  <c r="Y107" i="15"/>
  <c r="Y35" i="15" s="1"/>
  <c r="Z107" i="15"/>
  <c r="Z35" i="15" s="1"/>
  <c r="AA107" i="15"/>
  <c r="AA35" i="15" s="1"/>
  <c r="AB107" i="15"/>
  <c r="AB35" i="15" s="1"/>
  <c r="AC107" i="15"/>
  <c r="AC35" i="15" s="1"/>
  <c r="AD107" i="15"/>
  <c r="AD35" i="15" s="1"/>
  <c r="AM107" i="15"/>
  <c r="AM35" i="15" s="1"/>
  <c r="AN107" i="15"/>
  <c r="AN35" i="15" s="1"/>
  <c r="AO107" i="15"/>
  <c r="AO35" i="15" s="1"/>
  <c r="AP107" i="15"/>
  <c r="AP35" i="15" s="1"/>
  <c r="AQ107" i="15"/>
  <c r="AQ35" i="15" s="1"/>
  <c r="AR107" i="15"/>
  <c r="AR35" i="15" s="1"/>
  <c r="AS107" i="15"/>
  <c r="AS35" i="15" s="1"/>
  <c r="AT107" i="15"/>
  <c r="AT35" i="15" s="1"/>
  <c r="AU107" i="15"/>
  <c r="AU35" i="15" s="1"/>
  <c r="AV107" i="15"/>
  <c r="AV35" i="15" s="1"/>
  <c r="AW107" i="15"/>
  <c r="AW35" i="15" s="1"/>
  <c r="AX107" i="15"/>
  <c r="AX35" i="15" s="1"/>
  <c r="AY107" i="15"/>
  <c r="AY35" i="15" s="1"/>
  <c r="AZ107" i="15"/>
  <c r="AZ35" i="15" s="1"/>
  <c r="BA107" i="15"/>
  <c r="BA35" i="15" s="1"/>
  <c r="BB107" i="15"/>
  <c r="BB35" i="15" s="1"/>
  <c r="BN107" i="15"/>
  <c r="BN35" i="15" s="1"/>
  <c r="BO107" i="15"/>
  <c r="BO35" i="15" s="1"/>
  <c r="BP107" i="15"/>
  <c r="BP35" i="15" s="1"/>
  <c r="BQ107" i="15"/>
  <c r="BQ35" i="15" s="1"/>
  <c r="BR107" i="15"/>
  <c r="BR35" i="15" s="1"/>
  <c r="CD107" i="15"/>
  <c r="CD35" i="15" s="1"/>
  <c r="CE107" i="15"/>
  <c r="CE35" i="15" s="1"/>
  <c r="CF107" i="15"/>
  <c r="CF35" i="15" s="1"/>
  <c r="CG107" i="15"/>
  <c r="CG35" i="15" s="1"/>
  <c r="CH107" i="15"/>
  <c r="CH35" i="15" s="1"/>
  <c r="CI107" i="15"/>
  <c r="CI35" i="15" s="1"/>
  <c r="CJ107" i="15"/>
  <c r="CJ35" i="15" s="1"/>
  <c r="CK107" i="15"/>
  <c r="CK35" i="15" s="1"/>
  <c r="CL107" i="15"/>
  <c r="CL35" i="15" s="1"/>
  <c r="CM107" i="15"/>
  <c r="CM35" i="15" s="1"/>
  <c r="CN107" i="15"/>
  <c r="CN35" i="15" s="1"/>
  <c r="CO107" i="15"/>
  <c r="CO35" i="15" s="1"/>
  <c r="DA107" i="15"/>
  <c r="DA35" i="15" s="1"/>
  <c r="DB107" i="15"/>
  <c r="DB35" i="15" s="1"/>
  <c r="DC107" i="15"/>
  <c r="DC35" i="15" s="1"/>
  <c r="DD107" i="15"/>
  <c r="DD35" i="15" s="1"/>
  <c r="DE107" i="15"/>
  <c r="DE35" i="15" s="1"/>
  <c r="DF107" i="15"/>
  <c r="DF35" i="15" s="1"/>
  <c r="DG107" i="15"/>
  <c r="DG35" i="15" s="1"/>
  <c r="DH107" i="15"/>
  <c r="DH35" i="15" s="1"/>
  <c r="DI107" i="15"/>
  <c r="DI35" i="15" s="1"/>
  <c r="DJ107" i="15"/>
  <c r="DJ35" i="15" s="1"/>
  <c r="DV107" i="15"/>
  <c r="DV35" i="15" s="1"/>
  <c r="DW107" i="15"/>
  <c r="DW35" i="15" s="1"/>
  <c r="DX107" i="15"/>
  <c r="DX35" i="15" s="1"/>
  <c r="DY107" i="15"/>
  <c r="DY35" i="15" s="1"/>
  <c r="DZ107" i="15"/>
  <c r="DZ35" i="15" s="1"/>
  <c r="EA107" i="15"/>
  <c r="EA35" i="15" s="1"/>
  <c r="EB107" i="15"/>
  <c r="EB35" i="15" s="1"/>
  <c r="EC107" i="15"/>
  <c r="EC35" i="15" s="1"/>
  <c r="ED107" i="15"/>
  <c r="ED35" i="15" s="1"/>
  <c r="EE107" i="15"/>
  <c r="EE35" i="15" s="1"/>
  <c r="EF107" i="15"/>
  <c r="EF35" i="15" s="1"/>
  <c r="EG107" i="15"/>
  <c r="EG35" i="15" s="1"/>
  <c r="EH107" i="15"/>
  <c r="EH35" i="15" s="1"/>
  <c r="EI107" i="15"/>
  <c r="EI35" i="15" s="1"/>
  <c r="EJ107" i="15"/>
  <c r="EJ35" i="15" s="1"/>
  <c r="EK107" i="15"/>
  <c r="EK35" i="15" s="1"/>
  <c r="EW107" i="15"/>
  <c r="EW35" i="15" s="1"/>
  <c r="EX107" i="15"/>
  <c r="EX35" i="15" s="1"/>
  <c r="EY107" i="15"/>
  <c r="EY35" i="15" s="1"/>
  <c r="EZ107" i="15"/>
  <c r="EZ35" i="15" s="1"/>
  <c r="FA107" i="15"/>
  <c r="FA35" i="15" s="1"/>
  <c r="FB107" i="15"/>
  <c r="FB35" i="15" s="1"/>
  <c r="FN107" i="15"/>
  <c r="FN35" i="15" s="1"/>
  <c r="FO107" i="15"/>
  <c r="FO35" i="15" s="1"/>
  <c r="FP107" i="15"/>
  <c r="FP35" i="15" s="1"/>
  <c r="FQ107" i="15"/>
  <c r="FQ35" i="15" s="1"/>
  <c r="FR107" i="15"/>
  <c r="FR35" i="15" s="1"/>
  <c r="FS107" i="15"/>
  <c r="FS35" i="15" s="1"/>
  <c r="FT107" i="15"/>
  <c r="FT35" i="15" s="1"/>
  <c r="FU107" i="15"/>
  <c r="FU35" i="15" s="1"/>
  <c r="FV107" i="15"/>
  <c r="FV35" i="15" s="1"/>
  <c r="FW107" i="15"/>
  <c r="FW35" i="15" s="1"/>
  <c r="FX107" i="15"/>
  <c r="FX35" i="15" s="1"/>
  <c r="GJ107" i="15"/>
  <c r="GJ35" i="15" s="1"/>
  <c r="GK107" i="15"/>
  <c r="GK35" i="15" s="1"/>
  <c r="GL107" i="15"/>
  <c r="GL35" i="15" s="1"/>
  <c r="GM107" i="15"/>
  <c r="GM35" i="15" s="1"/>
  <c r="GN107" i="15"/>
  <c r="GN35" i="15" s="1"/>
  <c r="GO107" i="15"/>
  <c r="GO35" i="15" s="1"/>
  <c r="GP107" i="15"/>
  <c r="GP35" i="15" s="1"/>
  <c r="GQ107" i="15"/>
  <c r="GQ35" i="15" s="1"/>
  <c r="HC107" i="15"/>
  <c r="HC35" i="15" s="1"/>
  <c r="HD107" i="15"/>
  <c r="HD35" i="15" s="1"/>
  <c r="HE107" i="15"/>
  <c r="HE35" i="15" s="1"/>
  <c r="HF107" i="15"/>
  <c r="HF35" i="15" s="1"/>
  <c r="HG107" i="15"/>
  <c r="HG35" i="15" s="1"/>
  <c r="HH107" i="15"/>
  <c r="HH35" i="15" s="1"/>
  <c r="HT107" i="15"/>
  <c r="HT35" i="15" s="1"/>
  <c r="HU107" i="15"/>
  <c r="HU35" i="15" s="1"/>
  <c r="HV107" i="15"/>
  <c r="HV35" i="15" s="1"/>
  <c r="HW107" i="15"/>
  <c r="HW35" i="15" s="1"/>
  <c r="HX107" i="15"/>
  <c r="HX35" i="15" s="1"/>
  <c r="HY107" i="15"/>
  <c r="HY35" i="15" s="1"/>
  <c r="HZ107" i="15"/>
  <c r="HZ35" i="15" s="1"/>
  <c r="IA107" i="15"/>
  <c r="IA35" i="15" s="1"/>
  <c r="IB107" i="15"/>
  <c r="IB35" i="15" s="1"/>
  <c r="IC107" i="15"/>
  <c r="IC35" i="15" s="1"/>
  <c r="ID107" i="15"/>
  <c r="ID35" i="15" s="1"/>
  <c r="IE107" i="15"/>
  <c r="IE35" i="15" s="1"/>
  <c r="IQ107" i="15"/>
  <c r="IQ35" i="15" s="1"/>
  <c r="IR107" i="15"/>
  <c r="IR35" i="15" s="1"/>
  <c r="IS107" i="15"/>
  <c r="IS35" i="15" s="1"/>
  <c r="IT107" i="15"/>
  <c r="IT35" i="15" s="1"/>
  <c r="IU107" i="15"/>
  <c r="IU35" i="15" s="1"/>
  <c r="IV107" i="15"/>
  <c r="IV35" i="15" s="1"/>
  <c r="IW107" i="15"/>
  <c r="IW35" i="15" s="1"/>
  <c r="IX107" i="15"/>
  <c r="IX35" i="15" s="1"/>
  <c r="IY107" i="15"/>
  <c r="IY35" i="15" s="1"/>
  <c r="IZ107" i="15"/>
  <c r="IZ35" i="15" s="1"/>
  <c r="JA107" i="15"/>
  <c r="JA35" i="15" s="1"/>
  <c r="JB107" i="15"/>
  <c r="JB35" i="15" s="1"/>
  <c r="JC107" i="15"/>
  <c r="JC35" i="15" s="1"/>
  <c r="JD107" i="15"/>
  <c r="JD35" i="15" s="1"/>
  <c r="JE107" i="15"/>
  <c r="JE35" i="15" s="1"/>
  <c r="JF107" i="15"/>
  <c r="JF35" i="15" s="1"/>
  <c r="JG107" i="15"/>
  <c r="JG35" i="15" s="1"/>
  <c r="JH107" i="15"/>
  <c r="JH35" i="15" s="1"/>
  <c r="JT107" i="15"/>
  <c r="JT35" i="15" s="1"/>
  <c r="JU107" i="15"/>
  <c r="JU35" i="15" s="1"/>
  <c r="JV107" i="15"/>
  <c r="JV35" i="15" s="1"/>
  <c r="JW107" i="15"/>
  <c r="JW35" i="15" s="1"/>
  <c r="JX107" i="15"/>
  <c r="JX35" i="15" s="1"/>
  <c r="JY107" i="15"/>
  <c r="JY35" i="15" s="1"/>
  <c r="JZ107" i="15"/>
  <c r="JZ35" i="15" s="1"/>
  <c r="KA107" i="15"/>
  <c r="KA35" i="15" s="1"/>
  <c r="KB107" i="15"/>
  <c r="KB35" i="15" s="1"/>
  <c r="KC107" i="15"/>
  <c r="KC35" i="15" s="1"/>
  <c r="KL107" i="15"/>
  <c r="KL35" i="15" s="1"/>
  <c r="KM107" i="15"/>
  <c r="KM35" i="15" s="1"/>
  <c r="KN107" i="15"/>
  <c r="KN35" i="15" s="1"/>
  <c r="KO107" i="15"/>
  <c r="KO35" i="15" s="1"/>
  <c r="KP107" i="15"/>
  <c r="KP35" i="15" s="1"/>
  <c r="KQ107" i="15"/>
  <c r="KQ35" i="15" s="1"/>
  <c r="KR107" i="15"/>
  <c r="KR35" i="15" s="1"/>
  <c r="LA107" i="15"/>
  <c r="LA35" i="15" s="1"/>
  <c r="LB107" i="15"/>
  <c r="LB35" i="15" s="1"/>
  <c r="LC107" i="15"/>
  <c r="LC35" i="15" s="1"/>
  <c r="LD107" i="15"/>
  <c r="LD35" i="15" s="1"/>
  <c r="LE107" i="15"/>
  <c r="LE35" i="15" s="1"/>
  <c r="LF107" i="15"/>
  <c r="LF35" i="15" s="1"/>
  <c r="LG107" i="15"/>
  <c r="LG35" i="15" s="1"/>
  <c r="LH107" i="15"/>
  <c r="LH35" i="15" s="1"/>
  <c r="LI107" i="15"/>
  <c r="LI35" i="15" s="1"/>
  <c r="LJ107" i="15"/>
  <c r="LJ35" i="15" s="1"/>
  <c r="LK107" i="15"/>
  <c r="LK35" i="15" s="1"/>
  <c r="LW107" i="15"/>
  <c r="LW35" i="15" s="1"/>
  <c r="LX107" i="15"/>
  <c r="LX35" i="15" s="1"/>
  <c r="LY107" i="15"/>
  <c r="LY35" i="15" s="1"/>
  <c r="LZ107" i="15"/>
  <c r="LZ35" i="15" s="1"/>
  <c r="MA107" i="15"/>
  <c r="MA35" i="15" s="1"/>
  <c r="MB107" i="15"/>
  <c r="MB35" i="15" s="1"/>
  <c r="MC107" i="15"/>
  <c r="MC35" i="15" s="1"/>
  <c r="MD107" i="15"/>
  <c r="MD35" i="15" s="1"/>
  <c r="ME107" i="15"/>
  <c r="ME35" i="15" s="1"/>
  <c r="MF107" i="15"/>
  <c r="MF35" i="15" s="1"/>
  <c r="MG107" i="15"/>
  <c r="MG35" i="15" s="1"/>
  <c r="MH107" i="15"/>
  <c r="MH35" i="15" s="1"/>
  <c r="MI107" i="15"/>
  <c r="MI35" i="15" s="1"/>
  <c r="MJ107" i="15"/>
  <c r="MJ35" i="15" s="1"/>
  <c r="MK107" i="15"/>
  <c r="MK35" i="15" s="1"/>
  <c r="ML107" i="15"/>
  <c r="ML35" i="15" s="1"/>
  <c r="MM107" i="15"/>
  <c r="MM35" i="15" s="1"/>
  <c r="MN107" i="15"/>
  <c r="MN35" i="15" s="1"/>
  <c r="MO107" i="15"/>
  <c r="MO35" i="15" s="1"/>
  <c r="NA107" i="15"/>
  <c r="NA35" i="15" s="1"/>
  <c r="NB107" i="15"/>
  <c r="NB35" i="15" s="1"/>
  <c r="NC107" i="15"/>
  <c r="NC35" i="15" s="1"/>
  <c r="ND107" i="15"/>
  <c r="ND35" i="15" s="1"/>
  <c r="NE107" i="15"/>
  <c r="NE35" i="15" s="1"/>
  <c r="NF107" i="15"/>
  <c r="NF35" i="15" s="1"/>
  <c r="NG107" i="15"/>
  <c r="NG35" i="15" s="1"/>
  <c r="NH107" i="15"/>
  <c r="NH35" i="15" s="1"/>
  <c r="NI107" i="15"/>
  <c r="NI35" i="15" s="1"/>
  <c r="NJ107" i="15"/>
  <c r="NJ35" i="15" s="1"/>
  <c r="NK107" i="15"/>
  <c r="NK35" i="15" s="1"/>
  <c r="NL107" i="15"/>
  <c r="NL35" i="15" s="1"/>
  <c r="NM107" i="15"/>
  <c r="NM35" i="15" s="1"/>
  <c r="NN107" i="15"/>
  <c r="NN35" i="15" s="1"/>
  <c r="NO107" i="15"/>
  <c r="NO35" i="15" s="1"/>
  <c r="NP107" i="15"/>
  <c r="NP35" i="15" s="1"/>
  <c r="OH107" i="15"/>
  <c r="OH35" i="15" s="1"/>
  <c r="OI107" i="15"/>
  <c r="OI35" i="15" s="1"/>
  <c r="OJ107" i="15"/>
  <c r="OJ35" i="15" s="1"/>
  <c r="OK107" i="15"/>
  <c r="OK35" i="15" s="1"/>
  <c r="OL107" i="15"/>
  <c r="OL35" i="15" s="1"/>
  <c r="OM107" i="15"/>
  <c r="OM35" i="15" s="1"/>
  <c r="ON107" i="15"/>
  <c r="ON35" i="15" s="1"/>
  <c r="OO107" i="15"/>
  <c r="OO35" i="15" s="1"/>
  <c r="PA107" i="15"/>
  <c r="PA35" i="15" s="1"/>
  <c r="PB107" i="15"/>
  <c r="PB35" i="15" s="1"/>
  <c r="PC107" i="15"/>
  <c r="PC35" i="15" s="1"/>
  <c r="PD107" i="15"/>
  <c r="PD35" i="15" s="1"/>
  <c r="PE107" i="15"/>
  <c r="PE35" i="15" s="1"/>
  <c r="PF107" i="15"/>
  <c r="PF35" i="15" s="1"/>
  <c r="PG107" i="15"/>
  <c r="PG35" i="15" s="1"/>
  <c r="PH107" i="15"/>
  <c r="PH35" i="15" s="1"/>
  <c r="PI107" i="15"/>
  <c r="PI35" i="15" s="1"/>
  <c r="PJ107" i="15"/>
  <c r="PJ35" i="15" s="1"/>
  <c r="PK107" i="15"/>
  <c r="PK35" i="15" s="1"/>
  <c r="PW107" i="15"/>
  <c r="PW35" i="15" s="1"/>
  <c r="PX107" i="15"/>
  <c r="PX35" i="15" s="1"/>
  <c r="PY107" i="15"/>
  <c r="PY35" i="15" s="1"/>
  <c r="PZ107" i="15"/>
  <c r="PZ35" i="15" s="1"/>
  <c r="J108" i="15"/>
  <c r="K108" i="15"/>
  <c r="T108" i="15"/>
  <c r="U108" i="15"/>
  <c r="V108" i="15"/>
  <c r="W108" i="15"/>
  <c r="X108" i="15"/>
  <c r="Y108" i="15"/>
  <c r="Z108" i="15"/>
  <c r="AA108" i="15"/>
  <c r="AB108" i="15"/>
  <c r="AC108" i="15"/>
  <c r="AD108" i="15"/>
  <c r="AM108" i="15"/>
  <c r="AN108" i="15"/>
  <c r="AO108" i="15"/>
  <c r="AP108" i="15"/>
  <c r="AQ108" i="15"/>
  <c r="AR108" i="15"/>
  <c r="AS108" i="15"/>
  <c r="AT108" i="15"/>
  <c r="AU108" i="15"/>
  <c r="AV108" i="15"/>
  <c r="AW108" i="15"/>
  <c r="AX108" i="15"/>
  <c r="AY108" i="15"/>
  <c r="AZ108" i="15"/>
  <c r="BA108" i="15"/>
  <c r="BB108" i="15"/>
  <c r="BN108" i="15"/>
  <c r="BO108" i="15"/>
  <c r="BP108" i="15"/>
  <c r="BQ108" i="15"/>
  <c r="BR108" i="15"/>
  <c r="CD108" i="15"/>
  <c r="CE108" i="15"/>
  <c r="CF108" i="15"/>
  <c r="CG108" i="15"/>
  <c r="CH108" i="15"/>
  <c r="CI108" i="15"/>
  <c r="CJ108" i="15"/>
  <c r="CK108" i="15"/>
  <c r="CL108" i="15"/>
  <c r="CM108" i="15"/>
  <c r="CN108" i="15"/>
  <c r="CO108" i="15"/>
  <c r="DA108" i="15"/>
  <c r="DB108" i="15"/>
  <c r="DC108" i="15"/>
  <c r="DD108" i="15"/>
  <c r="DE108" i="15"/>
  <c r="DF108" i="15"/>
  <c r="DG108" i="15"/>
  <c r="DH108" i="15"/>
  <c r="DI108" i="15"/>
  <c r="DJ108" i="15"/>
  <c r="DV108" i="15"/>
  <c r="DW108" i="15"/>
  <c r="DX108" i="15"/>
  <c r="DY108" i="15"/>
  <c r="DZ108" i="15"/>
  <c r="EA108" i="15"/>
  <c r="EB108" i="15"/>
  <c r="EC108" i="15"/>
  <c r="ED108" i="15"/>
  <c r="EE108" i="15"/>
  <c r="EF108" i="15"/>
  <c r="EG108" i="15"/>
  <c r="EH108" i="15"/>
  <c r="EI108" i="15"/>
  <c r="EJ108" i="15"/>
  <c r="EK108" i="15"/>
  <c r="EW108" i="15"/>
  <c r="EX108" i="15"/>
  <c r="EY108" i="15"/>
  <c r="EZ108" i="15"/>
  <c r="FA108" i="15"/>
  <c r="FB108" i="15"/>
  <c r="FN108" i="15"/>
  <c r="FO108" i="15"/>
  <c r="FP108" i="15"/>
  <c r="FQ108" i="15"/>
  <c r="FR108" i="15"/>
  <c r="FS108" i="15"/>
  <c r="FT108" i="15"/>
  <c r="FU108" i="15"/>
  <c r="FV108" i="15"/>
  <c r="FW108" i="15"/>
  <c r="FX108" i="15"/>
  <c r="GJ108" i="15"/>
  <c r="GK108" i="15"/>
  <c r="GL108" i="15"/>
  <c r="GM108" i="15"/>
  <c r="GN108" i="15"/>
  <c r="GO108" i="15"/>
  <c r="GP108" i="15"/>
  <c r="GQ108" i="15"/>
  <c r="HC108" i="15"/>
  <c r="HD108" i="15"/>
  <c r="HE108" i="15"/>
  <c r="HF108" i="15"/>
  <c r="HG108" i="15"/>
  <c r="HH108" i="15"/>
  <c r="HT108" i="15"/>
  <c r="HU108" i="15"/>
  <c r="HV108" i="15"/>
  <c r="HW108" i="15"/>
  <c r="HX108" i="15"/>
  <c r="HY108" i="15"/>
  <c r="HZ108" i="15"/>
  <c r="IA108" i="15"/>
  <c r="IB108" i="15"/>
  <c r="IC108" i="15"/>
  <c r="ID108" i="15"/>
  <c r="IE108" i="15"/>
  <c r="IQ108" i="15"/>
  <c r="IR108" i="15"/>
  <c r="IS108" i="15"/>
  <c r="IT108" i="15"/>
  <c r="IU108" i="15"/>
  <c r="IV108" i="15"/>
  <c r="IW108" i="15"/>
  <c r="IX108" i="15"/>
  <c r="IY108" i="15"/>
  <c r="IZ108" i="15"/>
  <c r="JA108" i="15"/>
  <c r="JB108" i="15"/>
  <c r="JC108" i="15"/>
  <c r="JD108" i="15"/>
  <c r="JE108" i="15"/>
  <c r="JF108" i="15"/>
  <c r="JG108" i="15"/>
  <c r="JH108" i="15"/>
  <c r="JT108" i="15"/>
  <c r="JU108" i="15"/>
  <c r="JV108" i="15"/>
  <c r="JW108" i="15"/>
  <c r="JX108" i="15"/>
  <c r="JY108" i="15"/>
  <c r="JZ108" i="15"/>
  <c r="KA108" i="15"/>
  <c r="KB108" i="15"/>
  <c r="KC108" i="15"/>
  <c r="KL108" i="15"/>
  <c r="KM108" i="15"/>
  <c r="KN108" i="15"/>
  <c r="KO108" i="15"/>
  <c r="KP108" i="15"/>
  <c r="KQ108" i="15"/>
  <c r="KR108" i="15"/>
  <c r="LA108" i="15"/>
  <c r="LB108" i="15"/>
  <c r="LC108" i="15"/>
  <c r="LD108" i="15"/>
  <c r="LE108" i="15"/>
  <c r="LF108" i="15"/>
  <c r="LG108" i="15"/>
  <c r="LH108" i="15"/>
  <c r="LI108" i="15"/>
  <c r="LJ108" i="15"/>
  <c r="LK108" i="15"/>
  <c r="LW108" i="15"/>
  <c r="LX108" i="15"/>
  <c r="LY108" i="15"/>
  <c r="LZ108" i="15"/>
  <c r="MA108" i="15"/>
  <c r="MB108" i="15"/>
  <c r="MC108" i="15"/>
  <c r="MD108" i="15"/>
  <c r="ME108" i="15"/>
  <c r="MF108" i="15"/>
  <c r="MG108" i="15"/>
  <c r="MH108" i="15"/>
  <c r="MI108" i="15"/>
  <c r="MJ108" i="15"/>
  <c r="MK108" i="15"/>
  <c r="ML108" i="15"/>
  <c r="MM108" i="15"/>
  <c r="MN108" i="15"/>
  <c r="MO108" i="15"/>
  <c r="NA108" i="15"/>
  <c r="NB108" i="15"/>
  <c r="NC108" i="15"/>
  <c r="ND108" i="15"/>
  <c r="NE108" i="15"/>
  <c r="NF108" i="15"/>
  <c r="NG108" i="15"/>
  <c r="NH108" i="15"/>
  <c r="NI108" i="15"/>
  <c r="NJ108" i="15"/>
  <c r="NK108" i="15"/>
  <c r="NL108" i="15"/>
  <c r="NM108" i="15"/>
  <c r="NN108" i="15"/>
  <c r="NO108" i="15"/>
  <c r="NP108" i="15"/>
  <c r="OH108" i="15"/>
  <c r="OI108" i="15"/>
  <c r="OJ108" i="15"/>
  <c r="OK108" i="15"/>
  <c r="OL108" i="15"/>
  <c r="OM108" i="15"/>
  <c r="ON108" i="15"/>
  <c r="OO108" i="15"/>
  <c r="PA108" i="15"/>
  <c r="PB108" i="15"/>
  <c r="PC108" i="15"/>
  <c r="PD108" i="15"/>
  <c r="PE108" i="15"/>
  <c r="PF108" i="15"/>
  <c r="PG108" i="15"/>
  <c r="PH108" i="15"/>
  <c r="PI108" i="15"/>
  <c r="PJ108" i="15"/>
  <c r="PK108" i="15"/>
  <c r="PW108" i="15"/>
  <c r="PX108" i="15"/>
  <c r="PY108" i="15"/>
  <c r="PZ108" i="15"/>
  <c r="J109" i="15"/>
  <c r="K109" i="15"/>
  <c r="T109" i="15"/>
  <c r="U109" i="15"/>
  <c r="V109" i="15"/>
  <c r="W109" i="15"/>
  <c r="X109" i="15"/>
  <c r="Y109" i="15"/>
  <c r="Z109" i="15"/>
  <c r="AA109" i="15"/>
  <c r="AB109" i="15"/>
  <c r="AC109" i="15"/>
  <c r="AD109" i="15"/>
  <c r="AM109" i="15"/>
  <c r="AN109" i="15"/>
  <c r="AO109" i="15"/>
  <c r="AP109" i="15"/>
  <c r="AQ109" i="15"/>
  <c r="AR109" i="15"/>
  <c r="AS109" i="15"/>
  <c r="AT109" i="15"/>
  <c r="AU109" i="15"/>
  <c r="AV109" i="15"/>
  <c r="AW109" i="15"/>
  <c r="AX109" i="15"/>
  <c r="AY109" i="15"/>
  <c r="AZ109" i="15"/>
  <c r="BA109" i="15"/>
  <c r="BB109" i="15"/>
  <c r="BN109" i="15"/>
  <c r="BO109" i="15"/>
  <c r="BP109" i="15"/>
  <c r="BQ109" i="15"/>
  <c r="BR109" i="15"/>
  <c r="CD109" i="15"/>
  <c r="CE109" i="15"/>
  <c r="CF109" i="15"/>
  <c r="CG109" i="15"/>
  <c r="CH109" i="15"/>
  <c r="CI109" i="15"/>
  <c r="CJ109" i="15"/>
  <c r="CK109" i="15"/>
  <c r="CL109" i="15"/>
  <c r="CM109" i="15"/>
  <c r="CN109" i="15"/>
  <c r="CO109" i="15"/>
  <c r="DA109" i="15"/>
  <c r="DB109" i="15"/>
  <c r="DC109" i="15"/>
  <c r="DD109" i="15"/>
  <c r="DE109" i="15"/>
  <c r="DF109" i="15"/>
  <c r="DG109" i="15"/>
  <c r="DH109" i="15"/>
  <c r="DI109" i="15"/>
  <c r="DJ109" i="15"/>
  <c r="DV109" i="15"/>
  <c r="DW109" i="15"/>
  <c r="DX109" i="15"/>
  <c r="DY109" i="15"/>
  <c r="DZ109" i="15"/>
  <c r="EA109" i="15"/>
  <c r="EB109" i="15"/>
  <c r="EC109" i="15"/>
  <c r="ED109" i="15"/>
  <c r="EE109" i="15"/>
  <c r="EF109" i="15"/>
  <c r="EG109" i="15"/>
  <c r="EH109" i="15"/>
  <c r="EI109" i="15"/>
  <c r="EJ109" i="15"/>
  <c r="EK109" i="15"/>
  <c r="EW109" i="15"/>
  <c r="EX109" i="15"/>
  <c r="EY109" i="15"/>
  <c r="EZ109" i="15"/>
  <c r="FA109" i="15"/>
  <c r="FB109" i="15"/>
  <c r="FN109" i="15"/>
  <c r="FO109" i="15"/>
  <c r="FP109" i="15"/>
  <c r="FQ109" i="15"/>
  <c r="FR109" i="15"/>
  <c r="FS109" i="15"/>
  <c r="FT109" i="15"/>
  <c r="FU109" i="15"/>
  <c r="FV109" i="15"/>
  <c r="FW109" i="15"/>
  <c r="FX109" i="15"/>
  <c r="GJ109" i="15"/>
  <c r="GK109" i="15"/>
  <c r="GL109" i="15"/>
  <c r="GM109" i="15"/>
  <c r="GN109" i="15"/>
  <c r="GO109" i="15"/>
  <c r="GP109" i="15"/>
  <c r="GQ109" i="15"/>
  <c r="HC109" i="15"/>
  <c r="HD109" i="15"/>
  <c r="HE109" i="15"/>
  <c r="HF109" i="15"/>
  <c r="HG109" i="15"/>
  <c r="HH109" i="15"/>
  <c r="HT109" i="15"/>
  <c r="HU109" i="15"/>
  <c r="HV109" i="15"/>
  <c r="HW109" i="15"/>
  <c r="HX109" i="15"/>
  <c r="HY109" i="15"/>
  <c r="HZ109" i="15"/>
  <c r="IA109" i="15"/>
  <c r="IB109" i="15"/>
  <c r="IC109" i="15"/>
  <c r="ID109" i="15"/>
  <c r="IE109" i="15"/>
  <c r="IQ109" i="15"/>
  <c r="IR109" i="15"/>
  <c r="IS109" i="15"/>
  <c r="IT109" i="15"/>
  <c r="IU109" i="15"/>
  <c r="IV109" i="15"/>
  <c r="IW109" i="15"/>
  <c r="IX109" i="15"/>
  <c r="IY109" i="15"/>
  <c r="IZ109" i="15"/>
  <c r="JA109" i="15"/>
  <c r="JB109" i="15"/>
  <c r="JC109" i="15"/>
  <c r="JD109" i="15"/>
  <c r="JE109" i="15"/>
  <c r="JF109" i="15"/>
  <c r="JG109" i="15"/>
  <c r="JH109" i="15"/>
  <c r="JT109" i="15"/>
  <c r="JU109" i="15"/>
  <c r="JV109" i="15"/>
  <c r="JW109" i="15"/>
  <c r="JX109" i="15"/>
  <c r="JY109" i="15"/>
  <c r="JZ109" i="15"/>
  <c r="KA109" i="15"/>
  <c r="KB109" i="15"/>
  <c r="KC109" i="15"/>
  <c r="KL109" i="15"/>
  <c r="KM109" i="15"/>
  <c r="KN109" i="15"/>
  <c r="KO109" i="15"/>
  <c r="KP109" i="15"/>
  <c r="KQ109" i="15"/>
  <c r="KR109" i="15"/>
  <c r="LA109" i="15"/>
  <c r="LB109" i="15"/>
  <c r="LC109" i="15"/>
  <c r="LD109" i="15"/>
  <c r="LE109" i="15"/>
  <c r="LF109" i="15"/>
  <c r="LG109" i="15"/>
  <c r="LH109" i="15"/>
  <c r="LI109" i="15"/>
  <c r="LJ109" i="15"/>
  <c r="LK109" i="15"/>
  <c r="LW109" i="15"/>
  <c r="LX109" i="15"/>
  <c r="LY109" i="15"/>
  <c r="LZ109" i="15"/>
  <c r="MA109" i="15"/>
  <c r="MB109" i="15"/>
  <c r="MC109" i="15"/>
  <c r="MD109" i="15"/>
  <c r="ME109" i="15"/>
  <c r="MF109" i="15"/>
  <c r="MG109" i="15"/>
  <c r="MH109" i="15"/>
  <c r="MI109" i="15"/>
  <c r="MJ109" i="15"/>
  <c r="MK109" i="15"/>
  <c r="ML109" i="15"/>
  <c r="MM109" i="15"/>
  <c r="MN109" i="15"/>
  <c r="MO109" i="15"/>
  <c r="NA109" i="15"/>
  <c r="NB109" i="15"/>
  <c r="NC109" i="15"/>
  <c r="ND109" i="15"/>
  <c r="NE109" i="15"/>
  <c r="NF109" i="15"/>
  <c r="NG109" i="15"/>
  <c r="NH109" i="15"/>
  <c r="NI109" i="15"/>
  <c r="NJ109" i="15"/>
  <c r="NK109" i="15"/>
  <c r="NL109" i="15"/>
  <c r="NM109" i="15"/>
  <c r="NN109" i="15"/>
  <c r="NO109" i="15"/>
  <c r="NP109" i="15"/>
  <c r="OH109" i="15"/>
  <c r="OI109" i="15"/>
  <c r="OJ109" i="15"/>
  <c r="OK109" i="15"/>
  <c r="OL109" i="15"/>
  <c r="OM109" i="15"/>
  <c r="ON109" i="15"/>
  <c r="OO109" i="15"/>
  <c r="PA109" i="15"/>
  <c r="PB109" i="15"/>
  <c r="PC109" i="15"/>
  <c r="PD109" i="15"/>
  <c r="PE109" i="15"/>
  <c r="PF109" i="15"/>
  <c r="PG109" i="15"/>
  <c r="PH109" i="15"/>
  <c r="PI109" i="15"/>
  <c r="PJ109" i="15"/>
  <c r="PK109" i="15"/>
  <c r="PW109" i="15"/>
  <c r="PX109" i="15"/>
  <c r="PY109" i="15"/>
  <c r="PZ109" i="15"/>
  <c r="J110" i="15"/>
  <c r="K110" i="15"/>
  <c r="T110" i="15"/>
  <c r="U110" i="15"/>
  <c r="V110" i="15"/>
  <c r="W110" i="15"/>
  <c r="X110" i="15"/>
  <c r="Y110" i="15"/>
  <c r="Z110" i="15"/>
  <c r="AA110" i="15"/>
  <c r="AB110" i="15"/>
  <c r="AC110" i="15"/>
  <c r="AD110" i="15"/>
  <c r="AM110" i="15"/>
  <c r="AN110" i="15"/>
  <c r="AO110" i="15"/>
  <c r="AP110" i="15"/>
  <c r="AQ110" i="15"/>
  <c r="AR110" i="15"/>
  <c r="AS110" i="15"/>
  <c r="AT110" i="15"/>
  <c r="AU110" i="15"/>
  <c r="AV110" i="15"/>
  <c r="AW110" i="15"/>
  <c r="AX110" i="15"/>
  <c r="AY110" i="15"/>
  <c r="AZ110" i="15"/>
  <c r="BA110" i="15"/>
  <c r="BB110" i="15"/>
  <c r="BN110" i="15"/>
  <c r="BO110" i="15"/>
  <c r="BP110" i="15"/>
  <c r="BQ110" i="15"/>
  <c r="BR110" i="15"/>
  <c r="CD110" i="15"/>
  <c r="CE110" i="15"/>
  <c r="CF110" i="15"/>
  <c r="CG110" i="15"/>
  <c r="CH110" i="15"/>
  <c r="CI110" i="15"/>
  <c r="CJ110" i="15"/>
  <c r="CK110" i="15"/>
  <c r="CL110" i="15"/>
  <c r="CM110" i="15"/>
  <c r="CN110" i="15"/>
  <c r="CO110" i="15"/>
  <c r="DA110" i="15"/>
  <c r="DB110" i="15"/>
  <c r="DC110" i="15"/>
  <c r="DD110" i="15"/>
  <c r="DE110" i="15"/>
  <c r="DF110" i="15"/>
  <c r="DG110" i="15"/>
  <c r="DH110" i="15"/>
  <c r="DI110" i="15"/>
  <c r="DJ110" i="15"/>
  <c r="DV110" i="15"/>
  <c r="DW110" i="15"/>
  <c r="DX110" i="15"/>
  <c r="DY110" i="15"/>
  <c r="DZ110" i="15"/>
  <c r="EA110" i="15"/>
  <c r="EB110" i="15"/>
  <c r="EC110" i="15"/>
  <c r="ED110" i="15"/>
  <c r="EE110" i="15"/>
  <c r="EF110" i="15"/>
  <c r="EG110" i="15"/>
  <c r="EH110" i="15"/>
  <c r="EI110" i="15"/>
  <c r="EJ110" i="15"/>
  <c r="EK110" i="15"/>
  <c r="EW110" i="15"/>
  <c r="EX110" i="15"/>
  <c r="EY110" i="15"/>
  <c r="EZ110" i="15"/>
  <c r="FA110" i="15"/>
  <c r="FB110" i="15"/>
  <c r="FN110" i="15"/>
  <c r="FO110" i="15"/>
  <c r="FP110" i="15"/>
  <c r="FQ110" i="15"/>
  <c r="FR110" i="15"/>
  <c r="FS110" i="15"/>
  <c r="FT110" i="15"/>
  <c r="FU110" i="15"/>
  <c r="FV110" i="15"/>
  <c r="FW110" i="15"/>
  <c r="FX110" i="15"/>
  <c r="GJ110" i="15"/>
  <c r="GK110" i="15"/>
  <c r="GL110" i="15"/>
  <c r="GM110" i="15"/>
  <c r="GN110" i="15"/>
  <c r="GO110" i="15"/>
  <c r="GP110" i="15"/>
  <c r="GQ110" i="15"/>
  <c r="HC110" i="15"/>
  <c r="HD110" i="15"/>
  <c r="HE110" i="15"/>
  <c r="HF110" i="15"/>
  <c r="HG110" i="15"/>
  <c r="HH110" i="15"/>
  <c r="HT110" i="15"/>
  <c r="HU110" i="15"/>
  <c r="HV110" i="15"/>
  <c r="HW110" i="15"/>
  <c r="HX110" i="15"/>
  <c r="HY110" i="15"/>
  <c r="HZ110" i="15"/>
  <c r="IA110" i="15"/>
  <c r="IB110" i="15"/>
  <c r="IC110" i="15"/>
  <c r="ID110" i="15"/>
  <c r="IE110" i="15"/>
  <c r="IQ110" i="15"/>
  <c r="IR110" i="15"/>
  <c r="IS110" i="15"/>
  <c r="IT110" i="15"/>
  <c r="IU110" i="15"/>
  <c r="IV110" i="15"/>
  <c r="IW110" i="15"/>
  <c r="IX110" i="15"/>
  <c r="IY110" i="15"/>
  <c r="IZ110" i="15"/>
  <c r="JA110" i="15"/>
  <c r="JB110" i="15"/>
  <c r="JC110" i="15"/>
  <c r="JD110" i="15"/>
  <c r="JE110" i="15"/>
  <c r="JF110" i="15"/>
  <c r="JG110" i="15"/>
  <c r="JH110" i="15"/>
  <c r="JT110" i="15"/>
  <c r="JU110" i="15"/>
  <c r="JV110" i="15"/>
  <c r="JW110" i="15"/>
  <c r="JX110" i="15"/>
  <c r="JY110" i="15"/>
  <c r="JZ110" i="15"/>
  <c r="KA110" i="15"/>
  <c r="KB110" i="15"/>
  <c r="KC110" i="15"/>
  <c r="KL110" i="15"/>
  <c r="KM110" i="15"/>
  <c r="KN110" i="15"/>
  <c r="KO110" i="15"/>
  <c r="KP110" i="15"/>
  <c r="KQ110" i="15"/>
  <c r="KR110" i="15"/>
  <c r="LA110" i="15"/>
  <c r="LB110" i="15"/>
  <c r="LC110" i="15"/>
  <c r="LD110" i="15"/>
  <c r="LE110" i="15"/>
  <c r="LF110" i="15"/>
  <c r="LG110" i="15"/>
  <c r="LH110" i="15"/>
  <c r="LI110" i="15"/>
  <c r="LJ110" i="15"/>
  <c r="LK110" i="15"/>
  <c r="LW110" i="15"/>
  <c r="LX110" i="15"/>
  <c r="LY110" i="15"/>
  <c r="LZ110" i="15"/>
  <c r="MA110" i="15"/>
  <c r="MB110" i="15"/>
  <c r="MC110" i="15"/>
  <c r="MD110" i="15"/>
  <c r="ME110" i="15"/>
  <c r="MF110" i="15"/>
  <c r="MG110" i="15"/>
  <c r="MH110" i="15"/>
  <c r="MI110" i="15"/>
  <c r="MJ110" i="15"/>
  <c r="MK110" i="15"/>
  <c r="ML110" i="15"/>
  <c r="MM110" i="15"/>
  <c r="MN110" i="15"/>
  <c r="MO110" i="15"/>
  <c r="NA110" i="15"/>
  <c r="NB110" i="15"/>
  <c r="NC110" i="15"/>
  <c r="ND110" i="15"/>
  <c r="NE110" i="15"/>
  <c r="NF110" i="15"/>
  <c r="NG110" i="15"/>
  <c r="NH110" i="15"/>
  <c r="NI110" i="15"/>
  <c r="NJ110" i="15"/>
  <c r="NK110" i="15"/>
  <c r="NL110" i="15"/>
  <c r="NM110" i="15"/>
  <c r="NN110" i="15"/>
  <c r="NO110" i="15"/>
  <c r="NP110" i="15"/>
  <c r="OH110" i="15"/>
  <c r="OI110" i="15"/>
  <c r="OJ110" i="15"/>
  <c r="OK110" i="15"/>
  <c r="OL110" i="15"/>
  <c r="OM110" i="15"/>
  <c r="ON110" i="15"/>
  <c r="OO110" i="15"/>
  <c r="PA110" i="15"/>
  <c r="PB110" i="15"/>
  <c r="PC110" i="15"/>
  <c r="PD110" i="15"/>
  <c r="PE110" i="15"/>
  <c r="PF110" i="15"/>
  <c r="PG110" i="15"/>
  <c r="PH110" i="15"/>
  <c r="PI110" i="15"/>
  <c r="PJ110" i="15"/>
  <c r="PK110" i="15"/>
  <c r="PW110" i="15"/>
  <c r="PX110" i="15"/>
  <c r="PY110" i="15"/>
  <c r="PZ110" i="15"/>
  <c r="J111" i="15"/>
  <c r="J37" i="15" s="1"/>
  <c r="K111" i="15"/>
  <c r="K37" i="15" s="1"/>
  <c r="T111" i="15"/>
  <c r="T37" i="15" s="1"/>
  <c r="U111" i="15"/>
  <c r="U37" i="15" s="1"/>
  <c r="V111" i="15"/>
  <c r="V37" i="15" s="1"/>
  <c r="W111" i="15"/>
  <c r="W37" i="15" s="1"/>
  <c r="X111" i="15"/>
  <c r="X37" i="15" s="1"/>
  <c r="Y111" i="15"/>
  <c r="Y37" i="15" s="1"/>
  <c r="Z111" i="15"/>
  <c r="Z37" i="15" s="1"/>
  <c r="AA111" i="15"/>
  <c r="AA37" i="15" s="1"/>
  <c r="AB111" i="15"/>
  <c r="AB37" i="15" s="1"/>
  <c r="AC111" i="15"/>
  <c r="AC37" i="15" s="1"/>
  <c r="AD111" i="15"/>
  <c r="AD37" i="15" s="1"/>
  <c r="AM111" i="15"/>
  <c r="AM37" i="15" s="1"/>
  <c r="AN111" i="15"/>
  <c r="AN37" i="15" s="1"/>
  <c r="AO111" i="15"/>
  <c r="AO37" i="15" s="1"/>
  <c r="AP111" i="15"/>
  <c r="AP37" i="15" s="1"/>
  <c r="AQ111" i="15"/>
  <c r="AQ37" i="15" s="1"/>
  <c r="AR111" i="15"/>
  <c r="AR37" i="15" s="1"/>
  <c r="AS111" i="15"/>
  <c r="AS37" i="15" s="1"/>
  <c r="AT111" i="15"/>
  <c r="AT37" i="15" s="1"/>
  <c r="AU111" i="15"/>
  <c r="AU37" i="15" s="1"/>
  <c r="AV111" i="15"/>
  <c r="AV37" i="15" s="1"/>
  <c r="AW111" i="15"/>
  <c r="AW37" i="15" s="1"/>
  <c r="AX111" i="15"/>
  <c r="AX37" i="15" s="1"/>
  <c r="AY111" i="15"/>
  <c r="AY37" i="15" s="1"/>
  <c r="AZ111" i="15"/>
  <c r="AZ37" i="15" s="1"/>
  <c r="BA111" i="15"/>
  <c r="BA37" i="15" s="1"/>
  <c r="BB111" i="15"/>
  <c r="BB37" i="15" s="1"/>
  <c r="BN111" i="15"/>
  <c r="BN37" i="15" s="1"/>
  <c r="BO111" i="15"/>
  <c r="BO37" i="15" s="1"/>
  <c r="BP111" i="15"/>
  <c r="BP37" i="15" s="1"/>
  <c r="BQ111" i="15"/>
  <c r="BQ37" i="15" s="1"/>
  <c r="BR111" i="15"/>
  <c r="BR37" i="15" s="1"/>
  <c r="CD111" i="15"/>
  <c r="CD37" i="15" s="1"/>
  <c r="CE111" i="15"/>
  <c r="CE37" i="15" s="1"/>
  <c r="CF111" i="15"/>
  <c r="CF37" i="15" s="1"/>
  <c r="CG111" i="15"/>
  <c r="CG37" i="15" s="1"/>
  <c r="CH111" i="15"/>
  <c r="CH37" i="15" s="1"/>
  <c r="CI111" i="15"/>
  <c r="CI37" i="15" s="1"/>
  <c r="CJ111" i="15"/>
  <c r="CJ37" i="15" s="1"/>
  <c r="CK111" i="15"/>
  <c r="CK37" i="15" s="1"/>
  <c r="CL111" i="15"/>
  <c r="CL37" i="15" s="1"/>
  <c r="CM111" i="15"/>
  <c r="CM37" i="15" s="1"/>
  <c r="CN111" i="15"/>
  <c r="CN37" i="15" s="1"/>
  <c r="CO111" i="15"/>
  <c r="CO37" i="15" s="1"/>
  <c r="DA111" i="15"/>
  <c r="DA37" i="15" s="1"/>
  <c r="DB111" i="15"/>
  <c r="DB37" i="15" s="1"/>
  <c r="DC111" i="15"/>
  <c r="DC37" i="15" s="1"/>
  <c r="DD111" i="15"/>
  <c r="DD37" i="15" s="1"/>
  <c r="DE111" i="15"/>
  <c r="DE37" i="15" s="1"/>
  <c r="DF111" i="15"/>
  <c r="DF37" i="15" s="1"/>
  <c r="DG111" i="15"/>
  <c r="DG37" i="15" s="1"/>
  <c r="DH111" i="15"/>
  <c r="DH37" i="15" s="1"/>
  <c r="DI111" i="15"/>
  <c r="DI37" i="15" s="1"/>
  <c r="DJ111" i="15"/>
  <c r="DJ37" i="15" s="1"/>
  <c r="DV111" i="15"/>
  <c r="DV37" i="15" s="1"/>
  <c r="DW111" i="15"/>
  <c r="DW37" i="15" s="1"/>
  <c r="DX111" i="15"/>
  <c r="DX37" i="15" s="1"/>
  <c r="DY111" i="15"/>
  <c r="DY37" i="15" s="1"/>
  <c r="DZ111" i="15"/>
  <c r="DZ37" i="15" s="1"/>
  <c r="EA111" i="15"/>
  <c r="EA37" i="15" s="1"/>
  <c r="EB111" i="15"/>
  <c r="EB37" i="15" s="1"/>
  <c r="EC111" i="15"/>
  <c r="EC37" i="15" s="1"/>
  <c r="ED111" i="15"/>
  <c r="ED37" i="15" s="1"/>
  <c r="EE111" i="15"/>
  <c r="EE37" i="15" s="1"/>
  <c r="EF111" i="15"/>
  <c r="EF37" i="15" s="1"/>
  <c r="EG111" i="15"/>
  <c r="EG37" i="15" s="1"/>
  <c r="EH111" i="15"/>
  <c r="EH37" i="15" s="1"/>
  <c r="EI111" i="15"/>
  <c r="EI37" i="15" s="1"/>
  <c r="EJ111" i="15"/>
  <c r="EJ37" i="15" s="1"/>
  <c r="EK111" i="15"/>
  <c r="EK37" i="15" s="1"/>
  <c r="EW111" i="15"/>
  <c r="EW37" i="15" s="1"/>
  <c r="EX111" i="15"/>
  <c r="EX37" i="15" s="1"/>
  <c r="EY111" i="15"/>
  <c r="EY37" i="15" s="1"/>
  <c r="EZ111" i="15"/>
  <c r="EZ37" i="15" s="1"/>
  <c r="FA111" i="15"/>
  <c r="FA37" i="15" s="1"/>
  <c r="FB111" i="15"/>
  <c r="FB37" i="15" s="1"/>
  <c r="FN111" i="15"/>
  <c r="FN37" i="15" s="1"/>
  <c r="FO111" i="15"/>
  <c r="FO37" i="15" s="1"/>
  <c r="FP111" i="15"/>
  <c r="FP37" i="15" s="1"/>
  <c r="FQ111" i="15"/>
  <c r="FQ37" i="15" s="1"/>
  <c r="FR111" i="15"/>
  <c r="FR37" i="15" s="1"/>
  <c r="FS111" i="15"/>
  <c r="FS37" i="15" s="1"/>
  <c r="FT111" i="15"/>
  <c r="FT37" i="15" s="1"/>
  <c r="FU111" i="15"/>
  <c r="FU37" i="15" s="1"/>
  <c r="FV111" i="15"/>
  <c r="FV37" i="15" s="1"/>
  <c r="FW111" i="15"/>
  <c r="FW37" i="15" s="1"/>
  <c r="FX111" i="15"/>
  <c r="FX37" i="15" s="1"/>
  <c r="GJ111" i="15"/>
  <c r="GJ37" i="15" s="1"/>
  <c r="GK111" i="15"/>
  <c r="GK37" i="15" s="1"/>
  <c r="GL111" i="15"/>
  <c r="GL37" i="15" s="1"/>
  <c r="GM111" i="15"/>
  <c r="GM37" i="15" s="1"/>
  <c r="GN111" i="15"/>
  <c r="GN37" i="15" s="1"/>
  <c r="GO111" i="15"/>
  <c r="GO37" i="15" s="1"/>
  <c r="GP111" i="15"/>
  <c r="GP37" i="15" s="1"/>
  <c r="GQ111" i="15"/>
  <c r="GQ37" i="15" s="1"/>
  <c r="HC111" i="15"/>
  <c r="HC37" i="15" s="1"/>
  <c r="HD111" i="15"/>
  <c r="HD37" i="15" s="1"/>
  <c r="HE111" i="15"/>
  <c r="HE37" i="15" s="1"/>
  <c r="HF111" i="15"/>
  <c r="HF37" i="15" s="1"/>
  <c r="HG111" i="15"/>
  <c r="HG37" i="15" s="1"/>
  <c r="HH111" i="15"/>
  <c r="HH37" i="15" s="1"/>
  <c r="HT111" i="15"/>
  <c r="HT37" i="15" s="1"/>
  <c r="HU111" i="15"/>
  <c r="HU37" i="15" s="1"/>
  <c r="HV111" i="15"/>
  <c r="HV37" i="15" s="1"/>
  <c r="HW111" i="15"/>
  <c r="HW37" i="15" s="1"/>
  <c r="HX111" i="15"/>
  <c r="HX37" i="15" s="1"/>
  <c r="HY111" i="15"/>
  <c r="HY37" i="15" s="1"/>
  <c r="HZ111" i="15"/>
  <c r="HZ37" i="15" s="1"/>
  <c r="IA111" i="15"/>
  <c r="IA37" i="15" s="1"/>
  <c r="IB111" i="15"/>
  <c r="IB37" i="15" s="1"/>
  <c r="IC111" i="15"/>
  <c r="IC37" i="15" s="1"/>
  <c r="ID111" i="15"/>
  <c r="ID37" i="15" s="1"/>
  <c r="IE111" i="15"/>
  <c r="IE37" i="15" s="1"/>
  <c r="IQ111" i="15"/>
  <c r="IQ37" i="15" s="1"/>
  <c r="IR111" i="15"/>
  <c r="IR37" i="15" s="1"/>
  <c r="IS111" i="15"/>
  <c r="IS37" i="15" s="1"/>
  <c r="IT111" i="15"/>
  <c r="IT37" i="15" s="1"/>
  <c r="IU111" i="15"/>
  <c r="IU37" i="15" s="1"/>
  <c r="IV111" i="15"/>
  <c r="IV37" i="15" s="1"/>
  <c r="IW111" i="15"/>
  <c r="IW37" i="15" s="1"/>
  <c r="IX111" i="15"/>
  <c r="IX37" i="15" s="1"/>
  <c r="IY111" i="15"/>
  <c r="IY37" i="15" s="1"/>
  <c r="IZ111" i="15"/>
  <c r="IZ37" i="15" s="1"/>
  <c r="JA111" i="15"/>
  <c r="JA37" i="15" s="1"/>
  <c r="JB111" i="15"/>
  <c r="JB37" i="15" s="1"/>
  <c r="JC111" i="15"/>
  <c r="JC37" i="15" s="1"/>
  <c r="JD111" i="15"/>
  <c r="JD37" i="15" s="1"/>
  <c r="JE111" i="15"/>
  <c r="JE37" i="15" s="1"/>
  <c r="JF111" i="15"/>
  <c r="JF37" i="15" s="1"/>
  <c r="JG111" i="15"/>
  <c r="JG37" i="15" s="1"/>
  <c r="JH111" i="15"/>
  <c r="JH37" i="15" s="1"/>
  <c r="JT111" i="15"/>
  <c r="JT37" i="15" s="1"/>
  <c r="JU111" i="15"/>
  <c r="JU37" i="15" s="1"/>
  <c r="JV111" i="15"/>
  <c r="JV37" i="15" s="1"/>
  <c r="JW111" i="15"/>
  <c r="JW37" i="15" s="1"/>
  <c r="JX111" i="15"/>
  <c r="JX37" i="15" s="1"/>
  <c r="JY111" i="15"/>
  <c r="JY37" i="15" s="1"/>
  <c r="JZ111" i="15"/>
  <c r="JZ37" i="15" s="1"/>
  <c r="KA111" i="15"/>
  <c r="KA37" i="15" s="1"/>
  <c r="KB111" i="15"/>
  <c r="KB37" i="15" s="1"/>
  <c r="KC111" i="15"/>
  <c r="KC37" i="15" s="1"/>
  <c r="KL111" i="15"/>
  <c r="KL37" i="15" s="1"/>
  <c r="KM111" i="15"/>
  <c r="KM37" i="15" s="1"/>
  <c r="KN111" i="15"/>
  <c r="KN37" i="15" s="1"/>
  <c r="KO111" i="15"/>
  <c r="KO37" i="15" s="1"/>
  <c r="KP111" i="15"/>
  <c r="KP37" i="15" s="1"/>
  <c r="KQ111" i="15"/>
  <c r="KQ37" i="15" s="1"/>
  <c r="KR111" i="15"/>
  <c r="KR37" i="15" s="1"/>
  <c r="LA111" i="15"/>
  <c r="LA37" i="15" s="1"/>
  <c r="LB111" i="15"/>
  <c r="LB37" i="15" s="1"/>
  <c r="LC111" i="15"/>
  <c r="LC37" i="15" s="1"/>
  <c r="LD111" i="15"/>
  <c r="LD37" i="15" s="1"/>
  <c r="LE111" i="15"/>
  <c r="LE37" i="15" s="1"/>
  <c r="LF111" i="15"/>
  <c r="LF37" i="15" s="1"/>
  <c r="LG111" i="15"/>
  <c r="LG37" i="15" s="1"/>
  <c r="LH111" i="15"/>
  <c r="LH37" i="15" s="1"/>
  <c r="LI111" i="15"/>
  <c r="LI37" i="15" s="1"/>
  <c r="LJ111" i="15"/>
  <c r="LJ37" i="15" s="1"/>
  <c r="LK111" i="15"/>
  <c r="LK37" i="15" s="1"/>
  <c r="LW111" i="15"/>
  <c r="LW37" i="15" s="1"/>
  <c r="LX111" i="15"/>
  <c r="LX37" i="15" s="1"/>
  <c r="LY111" i="15"/>
  <c r="LY37" i="15" s="1"/>
  <c r="LZ111" i="15"/>
  <c r="LZ37" i="15" s="1"/>
  <c r="MA111" i="15"/>
  <c r="MA37" i="15" s="1"/>
  <c r="MB111" i="15"/>
  <c r="MB37" i="15" s="1"/>
  <c r="MC111" i="15"/>
  <c r="MC37" i="15" s="1"/>
  <c r="MD111" i="15"/>
  <c r="MD37" i="15" s="1"/>
  <c r="ME111" i="15"/>
  <c r="ME37" i="15" s="1"/>
  <c r="MF111" i="15"/>
  <c r="MF37" i="15" s="1"/>
  <c r="MG111" i="15"/>
  <c r="MG37" i="15" s="1"/>
  <c r="MH111" i="15"/>
  <c r="MH37" i="15" s="1"/>
  <c r="MI111" i="15"/>
  <c r="MI37" i="15" s="1"/>
  <c r="MJ111" i="15"/>
  <c r="MJ37" i="15" s="1"/>
  <c r="MK111" i="15"/>
  <c r="MK37" i="15" s="1"/>
  <c r="ML111" i="15"/>
  <c r="ML37" i="15" s="1"/>
  <c r="MM111" i="15"/>
  <c r="MM37" i="15" s="1"/>
  <c r="MN111" i="15"/>
  <c r="MN37" i="15" s="1"/>
  <c r="MO111" i="15"/>
  <c r="MO37" i="15" s="1"/>
  <c r="NA111" i="15"/>
  <c r="NA37" i="15" s="1"/>
  <c r="NB111" i="15"/>
  <c r="NB37" i="15" s="1"/>
  <c r="NC111" i="15"/>
  <c r="NC37" i="15" s="1"/>
  <c r="ND111" i="15"/>
  <c r="ND37" i="15" s="1"/>
  <c r="NE111" i="15"/>
  <c r="NE37" i="15" s="1"/>
  <c r="NF111" i="15"/>
  <c r="NF37" i="15" s="1"/>
  <c r="NG111" i="15"/>
  <c r="NG37" i="15" s="1"/>
  <c r="NH111" i="15"/>
  <c r="NH37" i="15" s="1"/>
  <c r="NI111" i="15"/>
  <c r="NI37" i="15" s="1"/>
  <c r="NJ111" i="15"/>
  <c r="NJ37" i="15" s="1"/>
  <c r="NK111" i="15"/>
  <c r="NK37" i="15" s="1"/>
  <c r="NL111" i="15"/>
  <c r="NL37" i="15" s="1"/>
  <c r="NM111" i="15"/>
  <c r="NM37" i="15" s="1"/>
  <c r="NN111" i="15"/>
  <c r="NN37" i="15" s="1"/>
  <c r="NO111" i="15"/>
  <c r="NO37" i="15" s="1"/>
  <c r="NP111" i="15"/>
  <c r="NP37" i="15" s="1"/>
  <c r="OH111" i="15"/>
  <c r="OH37" i="15" s="1"/>
  <c r="OI111" i="15"/>
  <c r="OI37" i="15" s="1"/>
  <c r="OJ111" i="15"/>
  <c r="OJ37" i="15" s="1"/>
  <c r="OK111" i="15"/>
  <c r="OK37" i="15" s="1"/>
  <c r="OL111" i="15"/>
  <c r="OL37" i="15" s="1"/>
  <c r="OM111" i="15"/>
  <c r="OM37" i="15" s="1"/>
  <c r="ON111" i="15"/>
  <c r="ON37" i="15" s="1"/>
  <c r="OO111" i="15"/>
  <c r="OO37" i="15" s="1"/>
  <c r="PA111" i="15"/>
  <c r="PA37" i="15" s="1"/>
  <c r="PB111" i="15"/>
  <c r="PB37" i="15" s="1"/>
  <c r="PC111" i="15"/>
  <c r="PC37" i="15" s="1"/>
  <c r="PD111" i="15"/>
  <c r="PD37" i="15" s="1"/>
  <c r="PE111" i="15"/>
  <c r="PE37" i="15" s="1"/>
  <c r="PF111" i="15"/>
  <c r="PF37" i="15" s="1"/>
  <c r="PG111" i="15"/>
  <c r="PG37" i="15" s="1"/>
  <c r="PH111" i="15"/>
  <c r="PH37" i="15" s="1"/>
  <c r="PI111" i="15"/>
  <c r="PI37" i="15" s="1"/>
  <c r="PJ111" i="15"/>
  <c r="PJ37" i="15" s="1"/>
  <c r="PK111" i="15"/>
  <c r="PK37" i="15" s="1"/>
  <c r="PW111" i="15"/>
  <c r="PW37" i="15" s="1"/>
  <c r="PX111" i="15"/>
  <c r="PX37" i="15" s="1"/>
  <c r="PY111" i="15"/>
  <c r="PY37" i="15" s="1"/>
  <c r="PZ111" i="15"/>
  <c r="PZ37" i="15" s="1"/>
  <c r="J112" i="15"/>
  <c r="J36" i="15" s="1"/>
  <c r="K112" i="15"/>
  <c r="K36" i="15" s="1"/>
  <c r="T112" i="15"/>
  <c r="T36" i="15" s="1"/>
  <c r="U112" i="15"/>
  <c r="U36" i="15" s="1"/>
  <c r="V112" i="15"/>
  <c r="V36" i="15" s="1"/>
  <c r="W112" i="15"/>
  <c r="W36" i="15" s="1"/>
  <c r="X112" i="15"/>
  <c r="X36" i="15" s="1"/>
  <c r="Y112" i="15"/>
  <c r="Y36" i="15" s="1"/>
  <c r="Z112" i="15"/>
  <c r="Z36" i="15" s="1"/>
  <c r="AA112" i="15"/>
  <c r="AA36" i="15" s="1"/>
  <c r="AB112" i="15"/>
  <c r="AB36" i="15" s="1"/>
  <c r="AC112" i="15"/>
  <c r="AC36" i="15" s="1"/>
  <c r="AD112" i="15"/>
  <c r="AD36" i="15" s="1"/>
  <c r="AM112" i="15"/>
  <c r="AM36" i="15" s="1"/>
  <c r="AN112" i="15"/>
  <c r="AN36" i="15" s="1"/>
  <c r="AO112" i="15"/>
  <c r="AO36" i="15" s="1"/>
  <c r="AP112" i="15"/>
  <c r="AP36" i="15" s="1"/>
  <c r="AQ112" i="15"/>
  <c r="AQ36" i="15" s="1"/>
  <c r="AR112" i="15"/>
  <c r="AR36" i="15" s="1"/>
  <c r="AS112" i="15"/>
  <c r="AS36" i="15" s="1"/>
  <c r="AT112" i="15"/>
  <c r="AT36" i="15" s="1"/>
  <c r="AU112" i="15"/>
  <c r="AU36" i="15" s="1"/>
  <c r="AV112" i="15"/>
  <c r="AV36" i="15" s="1"/>
  <c r="AW112" i="15"/>
  <c r="AW36" i="15" s="1"/>
  <c r="AX112" i="15"/>
  <c r="AX36" i="15" s="1"/>
  <c r="AY112" i="15"/>
  <c r="AY36" i="15" s="1"/>
  <c r="AZ112" i="15"/>
  <c r="AZ36" i="15" s="1"/>
  <c r="BA112" i="15"/>
  <c r="BA36" i="15" s="1"/>
  <c r="BB112" i="15"/>
  <c r="BB36" i="15" s="1"/>
  <c r="BN112" i="15"/>
  <c r="BN36" i="15" s="1"/>
  <c r="BO112" i="15"/>
  <c r="BO36" i="15" s="1"/>
  <c r="BP112" i="15"/>
  <c r="BP36" i="15" s="1"/>
  <c r="BQ112" i="15"/>
  <c r="BQ36" i="15" s="1"/>
  <c r="BR112" i="15"/>
  <c r="BR36" i="15" s="1"/>
  <c r="CD112" i="15"/>
  <c r="CD36" i="15" s="1"/>
  <c r="CE112" i="15"/>
  <c r="CE36" i="15" s="1"/>
  <c r="CF112" i="15"/>
  <c r="CF36" i="15" s="1"/>
  <c r="CG112" i="15"/>
  <c r="CG36" i="15" s="1"/>
  <c r="CH112" i="15"/>
  <c r="CH36" i="15" s="1"/>
  <c r="CI112" i="15"/>
  <c r="CI36" i="15" s="1"/>
  <c r="CJ112" i="15"/>
  <c r="CJ36" i="15" s="1"/>
  <c r="CK112" i="15"/>
  <c r="CK36" i="15" s="1"/>
  <c r="CL112" i="15"/>
  <c r="CL36" i="15" s="1"/>
  <c r="CM112" i="15"/>
  <c r="CM36" i="15" s="1"/>
  <c r="CN112" i="15"/>
  <c r="CN36" i="15" s="1"/>
  <c r="CO112" i="15"/>
  <c r="CO36" i="15" s="1"/>
  <c r="DA112" i="15"/>
  <c r="DA36" i="15" s="1"/>
  <c r="DB112" i="15"/>
  <c r="DB36" i="15" s="1"/>
  <c r="DC112" i="15"/>
  <c r="DC36" i="15" s="1"/>
  <c r="DD112" i="15"/>
  <c r="DD36" i="15" s="1"/>
  <c r="DE112" i="15"/>
  <c r="DE36" i="15" s="1"/>
  <c r="DF112" i="15"/>
  <c r="DF36" i="15" s="1"/>
  <c r="DG112" i="15"/>
  <c r="DG36" i="15" s="1"/>
  <c r="DH112" i="15"/>
  <c r="DH36" i="15" s="1"/>
  <c r="DI112" i="15"/>
  <c r="DI36" i="15" s="1"/>
  <c r="DJ112" i="15"/>
  <c r="DJ36" i="15" s="1"/>
  <c r="DV112" i="15"/>
  <c r="DV36" i="15" s="1"/>
  <c r="DW112" i="15"/>
  <c r="DW36" i="15" s="1"/>
  <c r="DX112" i="15"/>
  <c r="DX36" i="15" s="1"/>
  <c r="DY112" i="15"/>
  <c r="DY36" i="15" s="1"/>
  <c r="DZ112" i="15"/>
  <c r="DZ36" i="15" s="1"/>
  <c r="EA112" i="15"/>
  <c r="EA36" i="15" s="1"/>
  <c r="EB112" i="15"/>
  <c r="EB36" i="15" s="1"/>
  <c r="EC112" i="15"/>
  <c r="EC36" i="15" s="1"/>
  <c r="ED112" i="15"/>
  <c r="ED36" i="15" s="1"/>
  <c r="EE112" i="15"/>
  <c r="EE36" i="15" s="1"/>
  <c r="EF112" i="15"/>
  <c r="EF36" i="15" s="1"/>
  <c r="EG112" i="15"/>
  <c r="EG36" i="15" s="1"/>
  <c r="EH112" i="15"/>
  <c r="EH36" i="15" s="1"/>
  <c r="EI112" i="15"/>
  <c r="EI36" i="15" s="1"/>
  <c r="EJ112" i="15"/>
  <c r="EJ36" i="15" s="1"/>
  <c r="EK112" i="15"/>
  <c r="EK36" i="15" s="1"/>
  <c r="EW112" i="15"/>
  <c r="EW36" i="15" s="1"/>
  <c r="EX112" i="15"/>
  <c r="EX36" i="15" s="1"/>
  <c r="EY112" i="15"/>
  <c r="EY36" i="15" s="1"/>
  <c r="EZ112" i="15"/>
  <c r="EZ36" i="15" s="1"/>
  <c r="FA112" i="15"/>
  <c r="FA36" i="15" s="1"/>
  <c r="FB112" i="15"/>
  <c r="FB36" i="15" s="1"/>
  <c r="FN112" i="15"/>
  <c r="FN36" i="15" s="1"/>
  <c r="FO112" i="15"/>
  <c r="FO36" i="15" s="1"/>
  <c r="FP112" i="15"/>
  <c r="FP36" i="15" s="1"/>
  <c r="FQ112" i="15"/>
  <c r="FQ36" i="15" s="1"/>
  <c r="FR112" i="15"/>
  <c r="FR36" i="15" s="1"/>
  <c r="FS112" i="15"/>
  <c r="FS36" i="15" s="1"/>
  <c r="FT112" i="15"/>
  <c r="FT36" i="15" s="1"/>
  <c r="FU112" i="15"/>
  <c r="FU36" i="15" s="1"/>
  <c r="FV112" i="15"/>
  <c r="FV36" i="15" s="1"/>
  <c r="FW112" i="15"/>
  <c r="FW36" i="15" s="1"/>
  <c r="FX112" i="15"/>
  <c r="FX36" i="15" s="1"/>
  <c r="GJ112" i="15"/>
  <c r="GJ36" i="15" s="1"/>
  <c r="GK112" i="15"/>
  <c r="GK36" i="15" s="1"/>
  <c r="GL112" i="15"/>
  <c r="GL36" i="15" s="1"/>
  <c r="GM112" i="15"/>
  <c r="GM36" i="15" s="1"/>
  <c r="GN112" i="15"/>
  <c r="GN36" i="15" s="1"/>
  <c r="GO112" i="15"/>
  <c r="GO36" i="15" s="1"/>
  <c r="GP112" i="15"/>
  <c r="GP36" i="15" s="1"/>
  <c r="GQ112" i="15"/>
  <c r="GQ36" i="15" s="1"/>
  <c r="HC112" i="15"/>
  <c r="HC36" i="15" s="1"/>
  <c r="HD112" i="15"/>
  <c r="HD36" i="15" s="1"/>
  <c r="HE112" i="15"/>
  <c r="HE36" i="15" s="1"/>
  <c r="HF112" i="15"/>
  <c r="HF36" i="15" s="1"/>
  <c r="HG112" i="15"/>
  <c r="HG36" i="15" s="1"/>
  <c r="HH112" i="15"/>
  <c r="HH36" i="15" s="1"/>
  <c r="HT112" i="15"/>
  <c r="HT36" i="15" s="1"/>
  <c r="HU112" i="15"/>
  <c r="HU36" i="15" s="1"/>
  <c r="HV112" i="15"/>
  <c r="HV36" i="15" s="1"/>
  <c r="HW112" i="15"/>
  <c r="HW36" i="15" s="1"/>
  <c r="HX112" i="15"/>
  <c r="HX36" i="15" s="1"/>
  <c r="HY112" i="15"/>
  <c r="HY36" i="15" s="1"/>
  <c r="HZ112" i="15"/>
  <c r="HZ36" i="15" s="1"/>
  <c r="IA112" i="15"/>
  <c r="IA36" i="15" s="1"/>
  <c r="IB112" i="15"/>
  <c r="IB36" i="15" s="1"/>
  <c r="IC112" i="15"/>
  <c r="IC36" i="15" s="1"/>
  <c r="ID112" i="15"/>
  <c r="ID36" i="15" s="1"/>
  <c r="IE112" i="15"/>
  <c r="IE36" i="15" s="1"/>
  <c r="IQ112" i="15"/>
  <c r="IQ36" i="15" s="1"/>
  <c r="IR112" i="15"/>
  <c r="IR36" i="15" s="1"/>
  <c r="IS112" i="15"/>
  <c r="IS36" i="15" s="1"/>
  <c r="IT112" i="15"/>
  <c r="IT36" i="15" s="1"/>
  <c r="IU112" i="15"/>
  <c r="IU36" i="15" s="1"/>
  <c r="IV112" i="15"/>
  <c r="IV36" i="15" s="1"/>
  <c r="IW112" i="15"/>
  <c r="IW36" i="15" s="1"/>
  <c r="IX112" i="15"/>
  <c r="IX36" i="15" s="1"/>
  <c r="IY112" i="15"/>
  <c r="IY36" i="15" s="1"/>
  <c r="IZ112" i="15"/>
  <c r="IZ36" i="15" s="1"/>
  <c r="JA112" i="15"/>
  <c r="JA36" i="15" s="1"/>
  <c r="JB112" i="15"/>
  <c r="JB36" i="15" s="1"/>
  <c r="JC112" i="15"/>
  <c r="JC36" i="15" s="1"/>
  <c r="JD112" i="15"/>
  <c r="JD36" i="15" s="1"/>
  <c r="JE112" i="15"/>
  <c r="JE36" i="15" s="1"/>
  <c r="JF112" i="15"/>
  <c r="JF36" i="15" s="1"/>
  <c r="JG112" i="15"/>
  <c r="JG36" i="15" s="1"/>
  <c r="JH112" i="15"/>
  <c r="JH36" i="15" s="1"/>
  <c r="JT112" i="15"/>
  <c r="JT36" i="15" s="1"/>
  <c r="JU112" i="15"/>
  <c r="JU36" i="15" s="1"/>
  <c r="JV112" i="15"/>
  <c r="JV36" i="15" s="1"/>
  <c r="JW112" i="15"/>
  <c r="JW36" i="15" s="1"/>
  <c r="JX112" i="15"/>
  <c r="JX36" i="15" s="1"/>
  <c r="JY112" i="15"/>
  <c r="JY36" i="15" s="1"/>
  <c r="JZ112" i="15"/>
  <c r="JZ36" i="15" s="1"/>
  <c r="KA112" i="15"/>
  <c r="KA36" i="15" s="1"/>
  <c r="KB112" i="15"/>
  <c r="KB36" i="15" s="1"/>
  <c r="KC112" i="15"/>
  <c r="KC36" i="15" s="1"/>
  <c r="KL112" i="15"/>
  <c r="KL36" i="15" s="1"/>
  <c r="KM112" i="15"/>
  <c r="KM36" i="15" s="1"/>
  <c r="KN112" i="15"/>
  <c r="KN36" i="15" s="1"/>
  <c r="KO112" i="15"/>
  <c r="KO36" i="15" s="1"/>
  <c r="KP112" i="15"/>
  <c r="KP36" i="15" s="1"/>
  <c r="KQ112" i="15"/>
  <c r="KQ36" i="15" s="1"/>
  <c r="KR112" i="15"/>
  <c r="KR36" i="15" s="1"/>
  <c r="LA112" i="15"/>
  <c r="LA36" i="15" s="1"/>
  <c r="LB112" i="15"/>
  <c r="LB36" i="15" s="1"/>
  <c r="LC112" i="15"/>
  <c r="LC36" i="15" s="1"/>
  <c r="LD112" i="15"/>
  <c r="LD36" i="15" s="1"/>
  <c r="LE112" i="15"/>
  <c r="LE36" i="15" s="1"/>
  <c r="LF112" i="15"/>
  <c r="LF36" i="15" s="1"/>
  <c r="LG112" i="15"/>
  <c r="LG36" i="15" s="1"/>
  <c r="LH112" i="15"/>
  <c r="LH36" i="15" s="1"/>
  <c r="LI112" i="15"/>
  <c r="LI36" i="15" s="1"/>
  <c r="LJ112" i="15"/>
  <c r="LJ36" i="15" s="1"/>
  <c r="LK112" i="15"/>
  <c r="LK36" i="15" s="1"/>
  <c r="LW112" i="15"/>
  <c r="LW36" i="15" s="1"/>
  <c r="LX112" i="15"/>
  <c r="LX36" i="15" s="1"/>
  <c r="LY112" i="15"/>
  <c r="LY36" i="15" s="1"/>
  <c r="LZ112" i="15"/>
  <c r="LZ36" i="15" s="1"/>
  <c r="MA112" i="15"/>
  <c r="MA36" i="15" s="1"/>
  <c r="MB112" i="15"/>
  <c r="MB36" i="15" s="1"/>
  <c r="MC112" i="15"/>
  <c r="MC36" i="15" s="1"/>
  <c r="MD112" i="15"/>
  <c r="MD36" i="15" s="1"/>
  <c r="ME112" i="15"/>
  <c r="ME36" i="15" s="1"/>
  <c r="MF112" i="15"/>
  <c r="MF36" i="15" s="1"/>
  <c r="MG112" i="15"/>
  <c r="MG36" i="15" s="1"/>
  <c r="MH112" i="15"/>
  <c r="MH36" i="15" s="1"/>
  <c r="MI112" i="15"/>
  <c r="MI36" i="15" s="1"/>
  <c r="MJ112" i="15"/>
  <c r="MJ36" i="15" s="1"/>
  <c r="MK112" i="15"/>
  <c r="MK36" i="15" s="1"/>
  <c r="ML112" i="15"/>
  <c r="ML36" i="15" s="1"/>
  <c r="MM112" i="15"/>
  <c r="MM36" i="15" s="1"/>
  <c r="MN112" i="15"/>
  <c r="MN36" i="15" s="1"/>
  <c r="MO112" i="15"/>
  <c r="MO36" i="15" s="1"/>
  <c r="NA112" i="15"/>
  <c r="NA36" i="15" s="1"/>
  <c r="NB112" i="15"/>
  <c r="NB36" i="15" s="1"/>
  <c r="NC112" i="15"/>
  <c r="NC36" i="15" s="1"/>
  <c r="ND112" i="15"/>
  <c r="ND36" i="15" s="1"/>
  <c r="NE112" i="15"/>
  <c r="NE36" i="15" s="1"/>
  <c r="NF112" i="15"/>
  <c r="NF36" i="15" s="1"/>
  <c r="NG112" i="15"/>
  <c r="NG36" i="15" s="1"/>
  <c r="NH112" i="15"/>
  <c r="NH36" i="15" s="1"/>
  <c r="NI112" i="15"/>
  <c r="NI36" i="15" s="1"/>
  <c r="NJ112" i="15"/>
  <c r="NJ36" i="15" s="1"/>
  <c r="NK112" i="15"/>
  <c r="NK36" i="15" s="1"/>
  <c r="NL112" i="15"/>
  <c r="NL36" i="15" s="1"/>
  <c r="NM112" i="15"/>
  <c r="NM36" i="15" s="1"/>
  <c r="NN112" i="15"/>
  <c r="NN36" i="15" s="1"/>
  <c r="NO112" i="15"/>
  <c r="NO36" i="15" s="1"/>
  <c r="NP112" i="15"/>
  <c r="NP36" i="15" s="1"/>
  <c r="OH112" i="15"/>
  <c r="OH36" i="15" s="1"/>
  <c r="OI112" i="15"/>
  <c r="OI36" i="15" s="1"/>
  <c r="OJ112" i="15"/>
  <c r="OJ36" i="15" s="1"/>
  <c r="OK112" i="15"/>
  <c r="OK36" i="15" s="1"/>
  <c r="OL112" i="15"/>
  <c r="OL36" i="15" s="1"/>
  <c r="OM112" i="15"/>
  <c r="OM36" i="15" s="1"/>
  <c r="ON112" i="15"/>
  <c r="ON36" i="15" s="1"/>
  <c r="OO112" i="15"/>
  <c r="OO36" i="15" s="1"/>
  <c r="PA112" i="15"/>
  <c r="PA36" i="15" s="1"/>
  <c r="PB112" i="15"/>
  <c r="PB36" i="15" s="1"/>
  <c r="PC112" i="15"/>
  <c r="PC36" i="15" s="1"/>
  <c r="PD112" i="15"/>
  <c r="PD36" i="15" s="1"/>
  <c r="PE112" i="15"/>
  <c r="PE36" i="15" s="1"/>
  <c r="PF112" i="15"/>
  <c r="PF36" i="15" s="1"/>
  <c r="PG112" i="15"/>
  <c r="PG36" i="15" s="1"/>
  <c r="PH112" i="15"/>
  <c r="PH36" i="15" s="1"/>
  <c r="PI112" i="15"/>
  <c r="PI36" i="15" s="1"/>
  <c r="PJ112" i="15"/>
  <c r="PJ36" i="15" s="1"/>
  <c r="PK112" i="15"/>
  <c r="PK36" i="15" s="1"/>
  <c r="PW112" i="15"/>
  <c r="PW36" i="15" s="1"/>
  <c r="PX112" i="15"/>
  <c r="PX36" i="15" s="1"/>
  <c r="PY112" i="15"/>
  <c r="PY36" i="15" s="1"/>
  <c r="PZ112" i="15"/>
  <c r="PZ36" i="15" s="1"/>
  <c r="J113" i="15"/>
  <c r="K113" i="15"/>
  <c r="T113" i="15"/>
  <c r="U113" i="15"/>
  <c r="V113" i="15"/>
  <c r="W113" i="15"/>
  <c r="X113" i="15"/>
  <c r="Y113" i="15"/>
  <c r="Z113" i="15"/>
  <c r="AA113" i="15"/>
  <c r="AB113" i="15"/>
  <c r="AC113" i="15"/>
  <c r="AD113" i="15"/>
  <c r="AM113" i="15"/>
  <c r="AN113" i="15"/>
  <c r="AO113" i="15"/>
  <c r="AP113" i="15"/>
  <c r="AQ113" i="15"/>
  <c r="AR113" i="15"/>
  <c r="AS113" i="15"/>
  <c r="AT113" i="15"/>
  <c r="AU113" i="15"/>
  <c r="AV113" i="15"/>
  <c r="AW113" i="15"/>
  <c r="AX113" i="15"/>
  <c r="AY113" i="15"/>
  <c r="AZ113" i="15"/>
  <c r="BA113" i="15"/>
  <c r="BB113" i="15"/>
  <c r="BN113" i="15"/>
  <c r="BO113" i="15"/>
  <c r="BP113" i="15"/>
  <c r="BQ113" i="15"/>
  <c r="BR113" i="15"/>
  <c r="CD113" i="15"/>
  <c r="CE113" i="15"/>
  <c r="CF113" i="15"/>
  <c r="CG113" i="15"/>
  <c r="CH113" i="15"/>
  <c r="CI113" i="15"/>
  <c r="CJ113" i="15"/>
  <c r="CK113" i="15"/>
  <c r="CL113" i="15"/>
  <c r="CM113" i="15"/>
  <c r="CN113" i="15"/>
  <c r="CO113" i="15"/>
  <c r="DA113" i="15"/>
  <c r="DB113" i="15"/>
  <c r="DC113" i="15"/>
  <c r="DD113" i="15"/>
  <c r="DE113" i="15"/>
  <c r="DF113" i="15"/>
  <c r="DG113" i="15"/>
  <c r="DH113" i="15"/>
  <c r="DI113" i="15"/>
  <c r="DJ113" i="15"/>
  <c r="DV113" i="15"/>
  <c r="DW113" i="15"/>
  <c r="DX113" i="15"/>
  <c r="DY113" i="15"/>
  <c r="DZ113" i="15"/>
  <c r="EA113" i="15"/>
  <c r="EB113" i="15"/>
  <c r="EC113" i="15"/>
  <c r="ED113" i="15"/>
  <c r="EE113" i="15"/>
  <c r="EF113" i="15"/>
  <c r="EG113" i="15"/>
  <c r="EH113" i="15"/>
  <c r="EI113" i="15"/>
  <c r="EJ113" i="15"/>
  <c r="EK113" i="15"/>
  <c r="EW113" i="15"/>
  <c r="EX113" i="15"/>
  <c r="EY113" i="15"/>
  <c r="EZ113" i="15"/>
  <c r="FA113" i="15"/>
  <c r="FB113" i="15"/>
  <c r="FN113" i="15"/>
  <c r="FO113" i="15"/>
  <c r="FP113" i="15"/>
  <c r="FQ113" i="15"/>
  <c r="FR113" i="15"/>
  <c r="FS113" i="15"/>
  <c r="FT113" i="15"/>
  <c r="FU113" i="15"/>
  <c r="FV113" i="15"/>
  <c r="FW113" i="15"/>
  <c r="FX113" i="15"/>
  <c r="GJ113" i="15"/>
  <c r="GK113" i="15"/>
  <c r="GL113" i="15"/>
  <c r="GM113" i="15"/>
  <c r="GN113" i="15"/>
  <c r="GO113" i="15"/>
  <c r="GP113" i="15"/>
  <c r="GQ113" i="15"/>
  <c r="HC113" i="15"/>
  <c r="HD113" i="15"/>
  <c r="HE113" i="15"/>
  <c r="HF113" i="15"/>
  <c r="HG113" i="15"/>
  <c r="HH113" i="15"/>
  <c r="HT113" i="15"/>
  <c r="HU113" i="15"/>
  <c r="HV113" i="15"/>
  <c r="HW113" i="15"/>
  <c r="HX113" i="15"/>
  <c r="HY113" i="15"/>
  <c r="HZ113" i="15"/>
  <c r="IA113" i="15"/>
  <c r="IB113" i="15"/>
  <c r="IC113" i="15"/>
  <c r="ID113" i="15"/>
  <c r="IE113" i="15"/>
  <c r="IQ113" i="15"/>
  <c r="IR113" i="15"/>
  <c r="IS113" i="15"/>
  <c r="IT113" i="15"/>
  <c r="IU113" i="15"/>
  <c r="IV113" i="15"/>
  <c r="IW113" i="15"/>
  <c r="IX113" i="15"/>
  <c r="IY113" i="15"/>
  <c r="IZ113" i="15"/>
  <c r="JA113" i="15"/>
  <c r="JB113" i="15"/>
  <c r="JC113" i="15"/>
  <c r="JD113" i="15"/>
  <c r="JE113" i="15"/>
  <c r="JF113" i="15"/>
  <c r="JG113" i="15"/>
  <c r="JH113" i="15"/>
  <c r="JT113" i="15"/>
  <c r="JU113" i="15"/>
  <c r="JV113" i="15"/>
  <c r="JW113" i="15"/>
  <c r="JX113" i="15"/>
  <c r="JY113" i="15"/>
  <c r="JZ113" i="15"/>
  <c r="KA113" i="15"/>
  <c r="KB113" i="15"/>
  <c r="KC113" i="15"/>
  <c r="KL113" i="15"/>
  <c r="KM113" i="15"/>
  <c r="KN113" i="15"/>
  <c r="KO113" i="15"/>
  <c r="KP113" i="15"/>
  <c r="KQ113" i="15"/>
  <c r="KR113" i="15"/>
  <c r="LA113" i="15"/>
  <c r="LB113" i="15"/>
  <c r="LC113" i="15"/>
  <c r="LD113" i="15"/>
  <c r="LE113" i="15"/>
  <c r="LF113" i="15"/>
  <c r="LG113" i="15"/>
  <c r="LH113" i="15"/>
  <c r="LI113" i="15"/>
  <c r="LJ113" i="15"/>
  <c r="LK113" i="15"/>
  <c r="LW113" i="15"/>
  <c r="LX113" i="15"/>
  <c r="LY113" i="15"/>
  <c r="LZ113" i="15"/>
  <c r="MA113" i="15"/>
  <c r="MB113" i="15"/>
  <c r="MC113" i="15"/>
  <c r="MD113" i="15"/>
  <c r="ME113" i="15"/>
  <c r="MF113" i="15"/>
  <c r="MG113" i="15"/>
  <c r="MH113" i="15"/>
  <c r="MI113" i="15"/>
  <c r="MJ113" i="15"/>
  <c r="MK113" i="15"/>
  <c r="ML113" i="15"/>
  <c r="MM113" i="15"/>
  <c r="MN113" i="15"/>
  <c r="MO113" i="15"/>
  <c r="NA113" i="15"/>
  <c r="NB113" i="15"/>
  <c r="NC113" i="15"/>
  <c r="ND113" i="15"/>
  <c r="NE113" i="15"/>
  <c r="NF113" i="15"/>
  <c r="NG113" i="15"/>
  <c r="NH113" i="15"/>
  <c r="NI113" i="15"/>
  <c r="NJ113" i="15"/>
  <c r="NK113" i="15"/>
  <c r="NL113" i="15"/>
  <c r="NM113" i="15"/>
  <c r="NN113" i="15"/>
  <c r="NO113" i="15"/>
  <c r="NP113" i="15"/>
  <c r="OH113" i="15"/>
  <c r="OI113" i="15"/>
  <c r="OJ113" i="15"/>
  <c r="OK113" i="15"/>
  <c r="OL113" i="15"/>
  <c r="OM113" i="15"/>
  <c r="ON113" i="15"/>
  <c r="OO113" i="15"/>
  <c r="PA113" i="15"/>
  <c r="PB113" i="15"/>
  <c r="PC113" i="15"/>
  <c r="PD113" i="15"/>
  <c r="PE113" i="15"/>
  <c r="PF113" i="15"/>
  <c r="PG113" i="15"/>
  <c r="PH113" i="15"/>
  <c r="PI113" i="15"/>
  <c r="PJ113" i="15"/>
  <c r="PK113" i="15"/>
  <c r="PW113" i="15"/>
  <c r="PX113" i="15"/>
  <c r="PY113" i="15"/>
  <c r="PZ113" i="15"/>
  <c r="J115" i="15"/>
  <c r="J177" i="15" s="1"/>
  <c r="K115" i="15"/>
  <c r="K177" i="15" s="1"/>
  <c r="T115" i="15"/>
  <c r="T177" i="15" s="1"/>
  <c r="T190" i="15" s="1"/>
  <c r="T38" i="15" s="1"/>
  <c r="U115" i="15"/>
  <c r="U177" i="15" s="1"/>
  <c r="V115" i="15"/>
  <c r="V177" i="15" s="1"/>
  <c r="W115" i="15"/>
  <c r="W177" i="15" s="1"/>
  <c r="W190" i="15" s="1"/>
  <c r="W38" i="15" s="1"/>
  <c r="X115" i="15"/>
  <c r="X177" i="15" s="1"/>
  <c r="X190" i="15" s="1"/>
  <c r="X38" i="15" s="1"/>
  <c r="Y115" i="15"/>
  <c r="Y177" i="15" s="1"/>
  <c r="Y190" i="15" s="1"/>
  <c r="Y38" i="15" s="1"/>
  <c r="Z115" i="15"/>
  <c r="Z177" i="15" s="1"/>
  <c r="AA115" i="15"/>
  <c r="AA177" i="15" s="1"/>
  <c r="AA190" i="15" s="1"/>
  <c r="AA38" i="15" s="1"/>
  <c r="AB115" i="15"/>
  <c r="AB177" i="15" s="1"/>
  <c r="AC115" i="15"/>
  <c r="AC177" i="15" s="1"/>
  <c r="AD115" i="15"/>
  <c r="AD177" i="15" s="1"/>
  <c r="AD190" i="15" s="1"/>
  <c r="AD38" i="15" s="1"/>
  <c r="AM115" i="15"/>
  <c r="AM177" i="15" s="1"/>
  <c r="AM190" i="15" s="1"/>
  <c r="AM38" i="15" s="1"/>
  <c r="AN115" i="15"/>
  <c r="AN177" i="15" s="1"/>
  <c r="AN190" i="15" s="1"/>
  <c r="AN38" i="15" s="1"/>
  <c r="AO115" i="15"/>
  <c r="AO177" i="15" s="1"/>
  <c r="AO190" i="15" s="1"/>
  <c r="AO38" i="15" s="1"/>
  <c r="AP115" i="15"/>
  <c r="AP177" i="15" s="1"/>
  <c r="AP190" i="15" s="1"/>
  <c r="AP38" i="15" s="1"/>
  <c r="AQ115" i="15"/>
  <c r="AQ177" i="15" s="1"/>
  <c r="AR115" i="15"/>
  <c r="AR177" i="15" s="1"/>
  <c r="AR190" i="15" s="1"/>
  <c r="AR38" i="15" s="1"/>
  <c r="AS115" i="15"/>
  <c r="AS177" i="15" s="1"/>
  <c r="AT115" i="15"/>
  <c r="AT177" i="15" s="1"/>
  <c r="AT190" i="15" s="1"/>
  <c r="AT38" i="15" s="1"/>
  <c r="AU115" i="15"/>
  <c r="AU177" i="15" s="1"/>
  <c r="AU190" i="15" s="1"/>
  <c r="AU38" i="15" s="1"/>
  <c r="AV115" i="15"/>
  <c r="AV177" i="15" s="1"/>
  <c r="AW115" i="15"/>
  <c r="AW177" i="15" s="1"/>
  <c r="AW190" i="15" s="1"/>
  <c r="AW38" i="15" s="1"/>
  <c r="AX115" i="15"/>
  <c r="AX177" i="15" s="1"/>
  <c r="AY115" i="15"/>
  <c r="AY177" i="15" s="1"/>
  <c r="AY190" i="15" s="1"/>
  <c r="AY38" i="15" s="1"/>
  <c r="AZ115" i="15"/>
  <c r="AZ177" i="15" s="1"/>
  <c r="BA115" i="15"/>
  <c r="BA177" i="15" s="1"/>
  <c r="BA190" i="15" s="1"/>
  <c r="BA38" i="15" s="1"/>
  <c r="BB115" i="15"/>
  <c r="BB177" i="15" s="1"/>
  <c r="BN115" i="15"/>
  <c r="BN177" i="15" s="1"/>
  <c r="BN190" i="15" s="1"/>
  <c r="BN38" i="15" s="1"/>
  <c r="BO115" i="15"/>
  <c r="BO177" i="15" s="1"/>
  <c r="BO190" i="15" s="1"/>
  <c r="BO38" i="15" s="1"/>
  <c r="BP115" i="15"/>
  <c r="BP177" i="15" s="1"/>
  <c r="BP190" i="15" s="1"/>
  <c r="BP38" i="15" s="1"/>
  <c r="BQ115" i="15"/>
  <c r="BQ177" i="15" s="1"/>
  <c r="BQ190" i="15" s="1"/>
  <c r="BQ38" i="15" s="1"/>
  <c r="BR115" i="15"/>
  <c r="BR177" i="15" s="1"/>
  <c r="BR190" i="15" s="1"/>
  <c r="BR38" i="15" s="1"/>
  <c r="CD115" i="15"/>
  <c r="CD177" i="15" s="1"/>
  <c r="CE115" i="15"/>
  <c r="CE177" i="15" s="1"/>
  <c r="CF115" i="15"/>
  <c r="CF177" i="15" s="1"/>
  <c r="CF190" i="15" s="1"/>
  <c r="CF38" i="15" s="1"/>
  <c r="CG115" i="15"/>
  <c r="CG177" i="15" s="1"/>
  <c r="CG190" i="15" s="1"/>
  <c r="CG38" i="15" s="1"/>
  <c r="CH115" i="15"/>
  <c r="CH177" i="15" s="1"/>
  <c r="CH190" i="15" s="1"/>
  <c r="CH38" i="15" s="1"/>
  <c r="CI115" i="15"/>
  <c r="CI177" i="15" s="1"/>
  <c r="CI190" i="15" s="1"/>
  <c r="CI38" i="15" s="1"/>
  <c r="CJ115" i="15"/>
  <c r="CJ177" i="15" s="1"/>
  <c r="CJ190" i="15" s="1"/>
  <c r="CJ38" i="15" s="1"/>
  <c r="CK115" i="15"/>
  <c r="CK177" i="15" s="1"/>
  <c r="CL115" i="15"/>
  <c r="CL177" i="15" s="1"/>
  <c r="CM115" i="15"/>
  <c r="CM177" i="15" s="1"/>
  <c r="CM190" i="15" s="1"/>
  <c r="CM38" i="15" s="1"/>
  <c r="CN115" i="15"/>
  <c r="CN177" i="15" s="1"/>
  <c r="CN190" i="15" s="1"/>
  <c r="CN38" i="15" s="1"/>
  <c r="CO115" i="15"/>
  <c r="CO177" i="15" s="1"/>
  <c r="CO190" i="15" s="1"/>
  <c r="CO38" i="15" s="1"/>
  <c r="DA115" i="15"/>
  <c r="DA177" i="15" s="1"/>
  <c r="DB115" i="15"/>
  <c r="DB177" i="15" s="1"/>
  <c r="DB190" i="15" s="1"/>
  <c r="DB38" i="15" s="1"/>
  <c r="DC115" i="15"/>
  <c r="DC177" i="15" s="1"/>
  <c r="DD115" i="15"/>
  <c r="DD177" i="15" s="1"/>
  <c r="DD190" i="15" s="1"/>
  <c r="DD38" i="15" s="1"/>
  <c r="DE115" i="15"/>
  <c r="DE177" i="15" s="1"/>
  <c r="DE190" i="15" s="1"/>
  <c r="DE38" i="15" s="1"/>
  <c r="DF115" i="15"/>
  <c r="DF177" i="15" s="1"/>
  <c r="DG115" i="15"/>
  <c r="DG177" i="15" s="1"/>
  <c r="DH115" i="15"/>
  <c r="DH177" i="15" s="1"/>
  <c r="DH190" i="15" s="1"/>
  <c r="DH38" i="15" s="1"/>
  <c r="DI115" i="15"/>
  <c r="DI177" i="15" s="1"/>
  <c r="DI190" i="15" s="1"/>
  <c r="DI38" i="15" s="1"/>
  <c r="DJ115" i="15"/>
  <c r="DJ177" i="15" s="1"/>
  <c r="DV115" i="15"/>
  <c r="DV177" i="15" s="1"/>
  <c r="DV190" i="15" s="1"/>
  <c r="DV38" i="15" s="1"/>
  <c r="DW115" i="15"/>
  <c r="DW177" i="15" s="1"/>
  <c r="DW190" i="15" s="1"/>
  <c r="DW38" i="15" s="1"/>
  <c r="DX115" i="15"/>
  <c r="DX177" i="15" s="1"/>
  <c r="DY115" i="15"/>
  <c r="DY177" i="15" s="1"/>
  <c r="DY190" i="15" s="1"/>
  <c r="DY38" i="15" s="1"/>
  <c r="DZ115" i="15"/>
  <c r="DZ177" i="15" s="1"/>
  <c r="DZ190" i="15" s="1"/>
  <c r="DZ38" i="15" s="1"/>
  <c r="EA115" i="15"/>
  <c r="EA177" i="15" s="1"/>
  <c r="EB115" i="15"/>
  <c r="EB177" i="15" s="1"/>
  <c r="EC115" i="15"/>
  <c r="EC177" i="15" s="1"/>
  <c r="EC190" i="15" s="1"/>
  <c r="EC38" i="15" s="1"/>
  <c r="ED115" i="15"/>
  <c r="ED177" i="15" s="1"/>
  <c r="ED190" i="15" s="1"/>
  <c r="ED38" i="15" s="1"/>
  <c r="EE115" i="15"/>
  <c r="EE177" i="15" s="1"/>
  <c r="EE190" i="15" s="1"/>
  <c r="EE38" i="15" s="1"/>
  <c r="EF115" i="15"/>
  <c r="EF177" i="15" s="1"/>
  <c r="EF190" i="15" s="1"/>
  <c r="EF38" i="15" s="1"/>
  <c r="EG115" i="15"/>
  <c r="EG177" i="15" s="1"/>
  <c r="EG190" i="15" s="1"/>
  <c r="EG38" i="15" s="1"/>
  <c r="EH115" i="15"/>
  <c r="EH177" i="15" s="1"/>
  <c r="EH190" i="15" s="1"/>
  <c r="EH38" i="15" s="1"/>
  <c r="EI115" i="15"/>
  <c r="EI177" i="15" s="1"/>
  <c r="EJ115" i="15"/>
  <c r="EJ177" i="15" s="1"/>
  <c r="EJ190" i="15" s="1"/>
  <c r="EJ38" i="15" s="1"/>
  <c r="EK115" i="15"/>
  <c r="EK177" i="15" s="1"/>
  <c r="EK190" i="15" s="1"/>
  <c r="EK38" i="15" s="1"/>
  <c r="EW115" i="15"/>
  <c r="EW177" i="15" s="1"/>
  <c r="EX115" i="15"/>
  <c r="EX177" i="15" s="1"/>
  <c r="EY115" i="15"/>
  <c r="EY177" i="15" s="1"/>
  <c r="EY190" i="15" s="1"/>
  <c r="EY38" i="15" s="1"/>
  <c r="EZ115" i="15"/>
  <c r="EZ177" i="15" s="1"/>
  <c r="EZ190" i="15" s="1"/>
  <c r="EZ38" i="15" s="1"/>
  <c r="FA115" i="15"/>
  <c r="FA177" i="15" s="1"/>
  <c r="FA190" i="15" s="1"/>
  <c r="FA38" i="15" s="1"/>
  <c r="FB115" i="15"/>
  <c r="FB177" i="15" s="1"/>
  <c r="FN115" i="15"/>
  <c r="FN177" i="15" s="1"/>
  <c r="FN190" i="15" s="1"/>
  <c r="FN38" i="15" s="1"/>
  <c r="FO115" i="15"/>
  <c r="FO177" i="15" s="1"/>
  <c r="FP115" i="15"/>
  <c r="FP177" i="15" s="1"/>
  <c r="FP190" i="15" s="1"/>
  <c r="FP38" i="15" s="1"/>
  <c r="FQ115" i="15"/>
  <c r="FQ177" i="15" s="1"/>
  <c r="FQ190" i="15" s="1"/>
  <c r="FQ38" i="15" s="1"/>
  <c r="FR115" i="15"/>
  <c r="FR177" i="15" s="1"/>
  <c r="FR190" i="15" s="1"/>
  <c r="FR38" i="15" s="1"/>
  <c r="FS115" i="15"/>
  <c r="FS177" i="15" s="1"/>
  <c r="FS190" i="15" s="1"/>
  <c r="FS38" i="15" s="1"/>
  <c r="FT115" i="15"/>
  <c r="FT177" i="15" s="1"/>
  <c r="FT190" i="15" s="1"/>
  <c r="FT38" i="15" s="1"/>
  <c r="FU115" i="15"/>
  <c r="FU177" i="15" s="1"/>
  <c r="FV115" i="15"/>
  <c r="FV177" i="15" s="1"/>
  <c r="FV190" i="15" s="1"/>
  <c r="FV38" i="15" s="1"/>
  <c r="FW115" i="15"/>
  <c r="FW177" i="15" s="1"/>
  <c r="FW190" i="15" s="1"/>
  <c r="FW38" i="15" s="1"/>
  <c r="FX115" i="15"/>
  <c r="FX177" i="15" s="1"/>
  <c r="FX190" i="15" s="1"/>
  <c r="FX38" i="15" s="1"/>
  <c r="GJ115" i="15"/>
  <c r="GJ177" i="15" s="1"/>
  <c r="GJ190" i="15" s="1"/>
  <c r="GJ38" i="15" s="1"/>
  <c r="GK115" i="15"/>
  <c r="GK177" i="15" s="1"/>
  <c r="GK190" i="15" s="1"/>
  <c r="GK38" i="15" s="1"/>
  <c r="GL115" i="15"/>
  <c r="GL177" i="15" s="1"/>
  <c r="GL190" i="15" s="1"/>
  <c r="GL38" i="15" s="1"/>
  <c r="GM115" i="15"/>
  <c r="GM177" i="15" s="1"/>
  <c r="GM190" i="15" s="1"/>
  <c r="GM38" i="15" s="1"/>
  <c r="GN115" i="15"/>
  <c r="GN177" i="15" s="1"/>
  <c r="GN190" i="15" s="1"/>
  <c r="GN38" i="15" s="1"/>
  <c r="GO115" i="15"/>
  <c r="GO177" i="15" s="1"/>
  <c r="GP115" i="15"/>
  <c r="GP177" i="15" s="1"/>
  <c r="GP190" i="15" s="1"/>
  <c r="GP38" i="15" s="1"/>
  <c r="GQ115" i="15"/>
  <c r="GQ177" i="15" s="1"/>
  <c r="GQ190" i="15" s="1"/>
  <c r="GQ38" i="15" s="1"/>
  <c r="HC115" i="15"/>
  <c r="HC177" i="15" s="1"/>
  <c r="HD115" i="15"/>
  <c r="HD177" i="15" s="1"/>
  <c r="HD190" i="15" s="1"/>
  <c r="HD38" i="15" s="1"/>
  <c r="HE115" i="15"/>
  <c r="HE177" i="15" s="1"/>
  <c r="HE190" i="15" s="1"/>
  <c r="HE38" i="15" s="1"/>
  <c r="HF115" i="15"/>
  <c r="HF177" i="15" s="1"/>
  <c r="HF190" i="15" s="1"/>
  <c r="HF38" i="15" s="1"/>
  <c r="HG115" i="15"/>
  <c r="HG177" i="15" s="1"/>
  <c r="HG190" i="15" s="1"/>
  <c r="HG38" i="15" s="1"/>
  <c r="HH115" i="15"/>
  <c r="HH177" i="15" s="1"/>
  <c r="HT115" i="15"/>
  <c r="HT177" i="15" s="1"/>
  <c r="HT190" i="15" s="1"/>
  <c r="HT38" i="15" s="1"/>
  <c r="HU115" i="15"/>
  <c r="HU177" i="15" s="1"/>
  <c r="HU190" i="15" s="1"/>
  <c r="HU38" i="15" s="1"/>
  <c r="HV115" i="15"/>
  <c r="HV177" i="15" s="1"/>
  <c r="HV190" i="15" s="1"/>
  <c r="HV38" i="15" s="1"/>
  <c r="HW115" i="15"/>
  <c r="HW177" i="15" s="1"/>
  <c r="HX115" i="15"/>
  <c r="HX177" i="15" s="1"/>
  <c r="HX190" i="15" s="1"/>
  <c r="HX38" i="15" s="1"/>
  <c r="HY115" i="15"/>
  <c r="HY177" i="15" s="1"/>
  <c r="HY190" i="15" s="1"/>
  <c r="HY38" i="15" s="1"/>
  <c r="HZ115" i="15"/>
  <c r="HZ177" i="15" s="1"/>
  <c r="HZ190" i="15" s="1"/>
  <c r="HZ38" i="15" s="1"/>
  <c r="IA115" i="15"/>
  <c r="IA177" i="15" s="1"/>
  <c r="IA190" i="15" s="1"/>
  <c r="IA38" i="15" s="1"/>
  <c r="IB115" i="15"/>
  <c r="IB177" i="15" s="1"/>
  <c r="IB190" i="15" s="1"/>
  <c r="IB38" i="15" s="1"/>
  <c r="IC115" i="15"/>
  <c r="IC177" i="15" s="1"/>
  <c r="ID115" i="15"/>
  <c r="ID177" i="15" s="1"/>
  <c r="ID190" i="15" s="1"/>
  <c r="ID38" i="15" s="1"/>
  <c r="IE115" i="15"/>
  <c r="IE177" i="15" s="1"/>
  <c r="IE190" i="15" s="1"/>
  <c r="IE38" i="15" s="1"/>
  <c r="IQ115" i="15"/>
  <c r="IQ177" i="15" s="1"/>
  <c r="IR115" i="15"/>
  <c r="IR177" i="15" s="1"/>
  <c r="IS115" i="15"/>
  <c r="IS177" i="15" s="1"/>
  <c r="IS190" i="15" s="1"/>
  <c r="IS38" i="15" s="1"/>
  <c r="IT115" i="15"/>
  <c r="IT177" i="15" s="1"/>
  <c r="IU115" i="15"/>
  <c r="IU177" i="15" s="1"/>
  <c r="IU190" i="15" s="1"/>
  <c r="IU38" i="15" s="1"/>
  <c r="IV115" i="15"/>
  <c r="IV177" i="15" s="1"/>
  <c r="IV190" i="15" s="1"/>
  <c r="IV38" i="15" s="1"/>
  <c r="IW115" i="15"/>
  <c r="IW177" i="15" s="1"/>
  <c r="IW190" i="15" s="1"/>
  <c r="IW38" i="15" s="1"/>
  <c r="IX115" i="15"/>
  <c r="IX177" i="15" s="1"/>
  <c r="IY115" i="15"/>
  <c r="IY177" i="15" s="1"/>
  <c r="IY190" i="15" s="1"/>
  <c r="IY38" i="15" s="1"/>
  <c r="IZ115" i="15"/>
  <c r="IZ177" i="15" s="1"/>
  <c r="JA115" i="15"/>
  <c r="JA177" i="15" s="1"/>
  <c r="JA190" i="15" s="1"/>
  <c r="JA38" i="15" s="1"/>
  <c r="JB115" i="15"/>
  <c r="JB177" i="15" s="1"/>
  <c r="JC115" i="15"/>
  <c r="JC177" i="15" s="1"/>
  <c r="JD115" i="15"/>
  <c r="JD177" i="15" s="1"/>
  <c r="JD190" i="15" s="1"/>
  <c r="JD38" i="15" s="1"/>
  <c r="JE115" i="15"/>
  <c r="JE177" i="15" s="1"/>
  <c r="JE190" i="15" s="1"/>
  <c r="JE38" i="15" s="1"/>
  <c r="JF115" i="15"/>
  <c r="JF177" i="15" s="1"/>
  <c r="JG115" i="15"/>
  <c r="JG177" i="15" s="1"/>
  <c r="JG190" i="15" s="1"/>
  <c r="JG38" i="15" s="1"/>
  <c r="JH115" i="15"/>
  <c r="JH177" i="15" s="1"/>
  <c r="JH190" i="15" s="1"/>
  <c r="JH38" i="15" s="1"/>
  <c r="JT115" i="15"/>
  <c r="JT177" i="15" s="1"/>
  <c r="JU115" i="15"/>
  <c r="JU177" i="15" s="1"/>
  <c r="JU190" i="15" s="1"/>
  <c r="JU38" i="15" s="1"/>
  <c r="JV115" i="15"/>
  <c r="JV177" i="15" s="1"/>
  <c r="JV190" i="15" s="1"/>
  <c r="JV38" i="15" s="1"/>
  <c r="JW115" i="15"/>
  <c r="JW177" i="15" s="1"/>
  <c r="JW190" i="15" s="1"/>
  <c r="JW38" i="15" s="1"/>
  <c r="JX115" i="15"/>
  <c r="JX177" i="15" s="1"/>
  <c r="JX190" i="15" s="1"/>
  <c r="JX38" i="15" s="1"/>
  <c r="JY115" i="15"/>
  <c r="JY177" i="15" s="1"/>
  <c r="JY190" i="15" s="1"/>
  <c r="JY38" i="15" s="1"/>
  <c r="JZ115" i="15"/>
  <c r="JZ177" i="15" s="1"/>
  <c r="KA115" i="15"/>
  <c r="KA177" i="15" s="1"/>
  <c r="KA190" i="15" s="1"/>
  <c r="KA38" i="15" s="1"/>
  <c r="KB115" i="15"/>
  <c r="KB177" i="15" s="1"/>
  <c r="KB190" i="15" s="1"/>
  <c r="KB38" i="15" s="1"/>
  <c r="KC115" i="15"/>
  <c r="KC177" i="15" s="1"/>
  <c r="KC190" i="15" s="1"/>
  <c r="KC38" i="15" s="1"/>
  <c r="KL115" i="15"/>
  <c r="KL177" i="15" s="1"/>
  <c r="KM115" i="15"/>
  <c r="KM177" i="15" s="1"/>
  <c r="KM190" i="15" s="1"/>
  <c r="KM38" i="15" s="1"/>
  <c r="KN115" i="15"/>
  <c r="KN177" i="15" s="1"/>
  <c r="KN190" i="15" s="1"/>
  <c r="KN38" i="15" s="1"/>
  <c r="KO115" i="15"/>
  <c r="KO177" i="15" s="1"/>
  <c r="KP115" i="15"/>
  <c r="KP177" i="15" s="1"/>
  <c r="KP190" i="15" s="1"/>
  <c r="KP38" i="15" s="1"/>
  <c r="KQ115" i="15"/>
  <c r="KQ177" i="15" s="1"/>
  <c r="KQ190" i="15" s="1"/>
  <c r="KQ38" i="15" s="1"/>
  <c r="KR115" i="15"/>
  <c r="KR177" i="15" s="1"/>
  <c r="KR190" i="15" s="1"/>
  <c r="KR38" i="15" s="1"/>
  <c r="LA115" i="15"/>
  <c r="LA177" i="15" s="1"/>
  <c r="LB115" i="15"/>
  <c r="LB177" i="15" s="1"/>
  <c r="LB190" i="15" s="1"/>
  <c r="LB38" i="15" s="1"/>
  <c r="LC115" i="15"/>
  <c r="LC177" i="15" s="1"/>
  <c r="LC190" i="15" s="1"/>
  <c r="LC38" i="15" s="1"/>
  <c r="LD115" i="15"/>
  <c r="LD177" i="15" s="1"/>
  <c r="LE115" i="15"/>
  <c r="LE177" i="15" s="1"/>
  <c r="LF115" i="15"/>
  <c r="LF177" i="15" s="1"/>
  <c r="LG115" i="15"/>
  <c r="LG177" i="15" s="1"/>
  <c r="LH115" i="15"/>
  <c r="LH177" i="15" s="1"/>
  <c r="LH190" i="15" s="1"/>
  <c r="LH38" i="15" s="1"/>
  <c r="LI115" i="15"/>
  <c r="LI177" i="15" s="1"/>
  <c r="LJ115" i="15"/>
  <c r="LJ177" i="15" s="1"/>
  <c r="LJ190" i="15" s="1"/>
  <c r="LJ38" i="15" s="1"/>
  <c r="LK115" i="15"/>
  <c r="LK177" i="15" s="1"/>
  <c r="LK190" i="15" s="1"/>
  <c r="LK38" i="15" s="1"/>
  <c r="LW115" i="15"/>
  <c r="LW177" i="15" s="1"/>
  <c r="LX115" i="15"/>
  <c r="LX177" i="15" s="1"/>
  <c r="LX190" i="15" s="1"/>
  <c r="LX38" i="15" s="1"/>
  <c r="LY115" i="15"/>
  <c r="LY177" i="15" s="1"/>
  <c r="LY190" i="15" s="1"/>
  <c r="LY38" i="15" s="1"/>
  <c r="LZ115" i="15"/>
  <c r="LZ177" i="15" s="1"/>
  <c r="MA115" i="15"/>
  <c r="MA177" i="15" s="1"/>
  <c r="MA190" i="15" s="1"/>
  <c r="MA38" i="15" s="1"/>
  <c r="MB115" i="15"/>
  <c r="MB177" i="15" s="1"/>
  <c r="MB190" i="15" s="1"/>
  <c r="MB38" i="15" s="1"/>
  <c r="MC115" i="15"/>
  <c r="MC177" i="15" s="1"/>
  <c r="MC190" i="15" s="1"/>
  <c r="MC38" i="15" s="1"/>
  <c r="MD115" i="15"/>
  <c r="MD177" i="15" s="1"/>
  <c r="MD190" i="15" s="1"/>
  <c r="MD38" i="15" s="1"/>
  <c r="ME115" i="15"/>
  <c r="ME177" i="15" s="1"/>
  <c r="ME190" i="15" s="1"/>
  <c r="ME38" i="15" s="1"/>
  <c r="MF115" i="15"/>
  <c r="MF177" i="15" s="1"/>
  <c r="MF190" i="15" s="1"/>
  <c r="MF38" i="15" s="1"/>
  <c r="MG115" i="15"/>
  <c r="MG177" i="15" s="1"/>
  <c r="MG190" i="15" s="1"/>
  <c r="MG38" i="15" s="1"/>
  <c r="MH115" i="15"/>
  <c r="MH177" i="15" s="1"/>
  <c r="MI115" i="15"/>
  <c r="MI177" i="15" s="1"/>
  <c r="MI190" i="15" s="1"/>
  <c r="MI38" i="15" s="1"/>
  <c r="MJ115" i="15"/>
  <c r="MJ177" i="15" s="1"/>
  <c r="MJ190" i="15" s="1"/>
  <c r="MJ38" i="15" s="1"/>
  <c r="MK115" i="15"/>
  <c r="MK177" i="15" s="1"/>
  <c r="ML115" i="15"/>
  <c r="ML177" i="15" s="1"/>
  <c r="ML190" i="15" s="1"/>
  <c r="ML38" i="15" s="1"/>
  <c r="MM115" i="15"/>
  <c r="MM177" i="15" s="1"/>
  <c r="MM190" i="15" s="1"/>
  <c r="MM38" i="15" s="1"/>
  <c r="MN115" i="15"/>
  <c r="MN177" i="15" s="1"/>
  <c r="MN190" i="15" s="1"/>
  <c r="MN38" i="15" s="1"/>
  <c r="MO115" i="15"/>
  <c r="MO177" i="15" s="1"/>
  <c r="MO190" i="15" s="1"/>
  <c r="MO38" i="15" s="1"/>
  <c r="NA115" i="15"/>
  <c r="NA177" i="15" s="1"/>
  <c r="NA190" i="15" s="1"/>
  <c r="NA38" i="15" s="1"/>
  <c r="NB115" i="15"/>
  <c r="NB177" i="15" s="1"/>
  <c r="NB190" i="15" s="1"/>
  <c r="NB38" i="15" s="1"/>
  <c r="NC115" i="15"/>
  <c r="NC177" i="15" s="1"/>
  <c r="ND115" i="15"/>
  <c r="ND177" i="15" s="1"/>
  <c r="NE115" i="15"/>
  <c r="NE177" i="15" s="1"/>
  <c r="NE190" i="15" s="1"/>
  <c r="NE38" i="15" s="1"/>
  <c r="NF115" i="15"/>
  <c r="NF177" i="15" s="1"/>
  <c r="NF190" i="15" s="1"/>
  <c r="NF38" i="15" s="1"/>
  <c r="NG115" i="15"/>
  <c r="NG177" i="15" s="1"/>
  <c r="NG190" i="15" s="1"/>
  <c r="NG38" i="15" s="1"/>
  <c r="NH115" i="15"/>
  <c r="NH177" i="15" s="1"/>
  <c r="NI115" i="15"/>
  <c r="NI177" i="15" s="1"/>
  <c r="NJ115" i="15"/>
  <c r="NJ177" i="15" s="1"/>
  <c r="NJ190" i="15" s="1"/>
  <c r="NJ38" i="15" s="1"/>
  <c r="NK115" i="15"/>
  <c r="NK177" i="15" s="1"/>
  <c r="NK190" i="15" s="1"/>
  <c r="NK38" i="15" s="1"/>
  <c r="NL115" i="15"/>
  <c r="NL177" i="15" s="1"/>
  <c r="NL190" i="15" s="1"/>
  <c r="NL38" i="15" s="1"/>
  <c r="NM115" i="15"/>
  <c r="NM177" i="15" s="1"/>
  <c r="NN115" i="15"/>
  <c r="NN177" i="15" s="1"/>
  <c r="NN190" i="15" s="1"/>
  <c r="NN38" i="15" s="1"/>
  <c r="NO115" i="15"/>
  <c r="NO177" i="15" s="1"/>
  <c r="NO190" i="15" s="1"/>
  <c r="NO38" i="15" s="1"/>
  <c r="NP115" i="15"/>
  <c r="NP177" i="15" s="1"/>
  <c r="NP190" i="15" s="1"/>
  <c r="NP38" i="15" s="1"/>
  <c r="OH115" i="15"/>
  <c r="OH177" i="15" s="1"/>
  <c r="OH190" i="15" s="1"/>
  <c r="OH38" i="15" s="1"/>
  <c r="OI115" i="15"/>
  <c r="OI177" i="15" s="1"/>
  <c r="OJ115" i="15"/>
  <c r="OJ177" i="15" s="1"/>
  <c r="OJ190" i="15" s="1"/>
  <c r="OJ38" i="15" s="1"/>
  <c r="OK115" i="15"/>
  <c r="OK177" i="15" s="1"/>
  <c r="OK190" i="15" s="1"/>
  <c r="OK38" i="15" s="1"/>
  <c r="OL115" i="15"/>
  <c r="OL177" i="15" s="1"/>
  <c r="OL190" i="15" s="1"/>
  <c r="OL38" i="15" s="1"/>
  <c r="OM115" i="15"/>
  <c r="OM177" i="15" s="1"/>
  <c r="OM190" i="15" s="1"/>
  <c r="OM38" i="15" s="1"/>
  <c r="ON115" i="15"/>
  <c r="ON177" i="15" s="1"/>
  <c r="ON190" i="15" s="1"/>
  <c r="ON38" i="15" s="1"/>
  <c r="OO115" i="15"/>
  <c r="OO177" i="15" s="1"/>
  <c r="OO190" i="15" s="1"/>
  <c r="OO38" i="15" s="1"/>
  <c r="PA115" i="15"/>
  <c r="PA177" i="15" s="1"/>
  <c r="PA190" i="15" s="1"/>
  <c r="PA38" i="15" s="1"/>
  <c r="PB115" i="15"/>
  <c r="PB177" i="15" s="1"/>
  <c r="PB190" i="15" s="1"/>
  <c r="PB38" i="15" s="1"/>
  <c r="PC115" i="15"/>
  <c r="PC177" i="15" s="1"/>
  <c r="PC190" i="15" s="1"/>
  <c r="PC38" i="15" s="1"/>
  <c r="PD115" i="15"/>
  <c r="PD177" i="15" s="1"/>
  <c r="PD190" i="15" s="1"/>
  <c r="PD38" i="15" s="1"/>
  <c r="PE115" i="15"/>
  <c r="PE177" i="15" s="1"/>
  <c r="PE190" i="15" s="1"/>
  <c r="PE38" i="15" s="1"/>
  <c r="PF115" i="15"/>
  <c r="PF177" i="15" s="1"/>
  <c r="PF190" i="15" s="1"/>
  <c r="PF38" i="15" s="1"/>
  <c r="PG115" i="15"/>
  <c r="PG177" i="15" s="1"/>
  <c r="PG190" i="15" s="1"/>
  <c r="PG38" i="15" s="1"/>
  <c r="PH115" i="15"/>
  <c r="PH177" i="15" s="1"/>
  <c r="PH190" i="15" s="1"/>
  <c r="PH38" i="15" s="1"/>
  <c r="PI115" i="15"/>
  <c r="PI177" i="15" s="1"/>
  <c r="PI190" i="15" s="1"/>
  <c r="PI38" i="15" s="1"/>
  <c r="PJ115" i="15"/>
  <c r="PJ177" i="15" s="1"/>
  <c r="PJ190" i="15" s="1"/>
  <c r="PJ38" i="15" s="1"/>
  <c r="PK115" i="15"/>
  <c r="PK177" i="15" s="1"/>
  <c r="PK190" i="15" s="1"/>
  <c r="PK38" i="15" s="1"/>
  <c r="PW115" i="15"/>
  <c r="PW177" i="15" s="1"/>
  <c r="PW190" i="15" s="1"/>
  <c r="PW38" i="15" s="1"/>
  <c r="PX115" i="15"/>
  <c r="PX177" i="15" s="1"/>
  <c r="PX190" i="15" s="1"/>
  <c r="PX38" i="15" s="1"/>
  <c r="PY115" i="15"/>
  <c r="PY177" i="15" s="1"/>
  <c r="PY190" i="15" s="1"/>
  <c r="PY38" i="15" s="1"/>
  <c r="PZ115" i="15"/>
  <c r="PZ177" i="15" s="1"/>
  <c r="PZ190" i="15" s="1"/>
  <c r="PZ38" i="15" s="1"/>
  <c r="J116" i="15"/>
  <c r="K116" i="15"/>
  <c r="T116" i="15"/>
  <c r="U116" i="15"/>
  <c r="V116" i="15"/>
  <c r="W116" i="15"/>
  <c r="X116" i="15"/>
  <c r="Y116" i="15"/>
  <c r="Z116" i="15"/>
  <c r="AA116" i="15"/>
  <c r="AB116" i="15"/>
  <c r="AC116" i="15"/>
  <c r="AD116" i="15"/>
  <c r="AM116" i="15"/>
  <c r="AN116" i="15"/>
  <c r="AO116" i="15"/>
  <c r="AP116" i="15"/>
  <c r="AQ116" i="15"/>
  <c r="AR116" i="15"/>
  <c r="AS116" i="15"/>
  <c r="AT116" i="15"/>
  <c r="AU116" i="15"/>
  <c r="AV116" i="15"/>
  <c r="AW116" i="15"/>
  <c r="AX116" i="15"/>
  <c r="AY116" i="15"/>
  <c r="AZ116" i="15"/>
  <c r="BA116" i="15"/>
  <c r="BB116" i="15"/>
  <c r="BN116" i="15"/>
  <c r="BO116" i="15"/>
  <c r="BP116" i="15"/>
  <c r="BQ116" i="15"/>
  <c r="BR116" i="15"/>
  <c r="CD116" i="15"/>
  <c r="CE116" i="15"/>
  <c r="CF116" i="15"/>
  <c r="CG116" i="15"/>
  <c r="CH116" i="15"/>
  <c r="CI116" i="15"/>
  <c r="CJ116" i="15"/>
  <c r="CK116" i="15"/>
  <c r="CL116" i="15"/>
  <c r="CM116" i="15"/>
  <c r="CN116" i="15"/>
  <c r="CO116" i="15"/>
  <c r="DA116" i="15"/>
  <c r="DB116" i="15"/>
  <c r="DC116" i="15"/>
  <c r="DD116" i="15"/>
  <c r="DE116" i="15"/>
  <c r="DF116" i="15"/>
  <c r="DG116" i="15"/>
  <c r="DH116" i="15"/>
  <c r="DI116" i="15"/>
  <c r="DJ116" i="15"/>
  <c r="DV116" i="15"/>
  <c r="DW116" i="15"/>
  <c r="DX116" i="15"/>
  <c r="DY116" i="15"/>
  <c r="DZ116" i="15"/>
  <c r="EA116" i="15"/>
  <c r="EB116" i="15"/>
  <c r="EC116" i="15"/>
  <c r="ED116" i="15"/>
  <c r="EE116" i="15"/>
  <c r="EF116" i="15"/>
  <c r="EG116" i="15"/>
  <c r="EH116" i="15"/>
  <c r="EI116" i="15"/>
  <c r="EJ116" i="15"/>
  <c r="EK116" i="15"/>
  <c r="EW116" i="15"/>
  <c r="EX116" i="15"/>
  <c r="EY116" i="15"/>
  <c r="EZ116" i="15"/>
  <c r="FA116" i="15"/>
  <c r="FB116" i="15"/>
  <c r="FN116" i="15"/>
  <c r="FO116" i="15"/>
  <c r="FP116" i="15"/>
  <c r="FQ116" i="15"/>
  <c r="FR116" i="15"/>
  <c r="FS116" i="15"/>
  <c r="FT116" i="15"/>
  <c r="FU116" i="15"/>
  <c r="FV116" i="15"/>
  <c r="FW116" i="15"/>
  <c r="FX116" i="15"/>
  <c r="GJ116" i="15"/>
  <c r="GK116" i="15"/>
  <c r="GL116" i="15"/>
  <c r="GM116" i="15"/>
  <c r="GN116" i="15"/>
  <c r="GO116" i="15"/>
  <c r="GP116" i="15"/>
  <c r="GQ116" i="15"/>
  <c r="HC116" i="15"/>
  <c r="HD116" i="15"/>
  <c r="HE116" i="15"/>
  <c r="HF116" i="15"/>
  <c r="HG116" i="15"/>
  <c r="HH116" i="15"/>
  <c r="HT116" i="15"/>
  <c r="HU116" i="15"/>
  <c r="HV116" i="15"/>
  <c r="HW116" i="15"/>
  <c r="HX116" i="15"/>
  <c r="HY116" i="15"/>
  <c r="HZ116" i="15"/>
  <c r="IA116" i="15"/>
  <c r="IB116" i="15"/>
  <c r="IC116" i="15"/>
  <c r="ID116" i="15"/>
  <c r="IE116" i="15"/>
  <c r="IQ116" i="15"/>
  <c r="IR116" i="15"/>
  <c r="IS116" i="15"/>
  <c r="IT116" i="15"/>
  <c r="IU116" i="15"/>
  <c r="IV116" i="15"/>
  <c r="IW116" i="15"/>
  <c r="IX116" i="15"/>
  <c r="IY116" i="15"/>
  <c r="IZ116" i="15"/>
  <c r="JA116" i="15"/>
  <c r="JB116" i="15"/>
  <c r="JC116" i="15"/>
  <c r="JD116" i="15"/>
  <c r="JE116" i="15"/>
  <c r="JF116" i="15"/>
  <c r="JG116" i="15"/>
  <c r="JH116" i="15"/>
  <c r="JT116" i="15"/>
  <c r="JU116" i="15"/>
  <c r="JV116" i="15"/>
  <c r="JW116" i="15"/>
  <c r="JX116" i="15"/>
  <c r="JY116" i="15"/>
  <c r="JZ116" i="15"/>
  <c r="KA116" i="15"/>
  <c r="KB116" i="15"/>
  <c r="KC116" i="15"/>
  <c r="KL116" i="15"/>
  <c r="KM116" i="15"/>
  <c r="KN116" i="15"/>
  <c r="KO116" i="15"/>
  <c r="KP116" i="15"/>
  <c r="KQ116" i="15"/>
  <c r="KR116" i="15"/>
  <c r="LA116" i="15"/>
  <c r="LB116" i="15"/>
  <c r="LC116" i="15"/>
  <c r="LD116" i="15"/>
  <c r="LE116" i="15"/>
  <c r="LF116" i="15"/>
  <c r="LG116" i="15"/>
  <c r="LH116" i="15"/>
  <c r="LI116" i="15"/>
  <c r="LJ116" i="15"/>
  <c r="LK116" i="15"/>
  <c r="LW116" i="15"/>
  <c r="LX116" i="15"/>
  <c r="LY116" i="15"/>
  <c r="LZ116" i="15"/>
  <c r="MA116" i="15"/>
  <c r="MB116" i="15"/>
  <c r="MC116" i="15"/>
  <c r="MD116" i="15"/>
  <c r="ME116" i="15"/>
  <c r="MF116" i="15"/>
  <c r="MG116" i="15"/>
  <c r="MH116" i="15"/>
  <c r="MI116" i="15"/>
  <c r="MJ116" i="15"/>
  <c r="MK116" i="15"/>
  <c r="ML116" i="15"/>
  <c r="MM116" i="15"/>
  <c r="MN116" i="15"/>
  <c r="MO116" i="15"/>
  <c r="NA116" i="15"/>
  <c r="NB116" i="15"/>
  <c r="NC116" i="15"/>
  <c r="ND116" i="15"/>
  <c r="NE116" i="15"/>
  <c r="NF116" i="15"/>
  <c r="NG116" i="15"/>
  <c r="NH116" i="15"/>
  <c r="NI116" i="15"/>
  <c r="NJ116" i="15"/>
  <c r="NK116" i="15"/>
  <c r="NL116" i="15"/>
  <c r="NM116" i="15"/>
  <c r="NN116" i="15"/>
  <c r="NO116" i="15"/>
  <c r="NP116" i="15"/>
  <c r="OH116" i="15"/>
  <c r="OI116" i="15"/>
  <c r="OJ116" i="15"/>
  <c r="OK116" i="15"/>
  <c r="OL116" i="15"/>
  <c r="OM116" i="15"/>
  <c r="ON116" i="15"/>
  <c r="OO116" i="15"/>
  <c r="PA116" i="15"/>
  <c r="PB116" i="15"/>
  <c r="PC116" i="15"/>
  <c r="PD116" i="15"/>
  <c r="PE116" i="15"/>
  <c r="PF116" i="15"/>
  <c r="PG116" i="15"/>
  <c r="PH116" i="15"/>
  <c r="PI116" i="15"/>
  <c r="PJ116" i="15"/>
  <c r="PK116" i="15"/>
  <c r="PW116" i="15"/>
  <c r="PX116" i="15"/>
  <c r="PY116" i="15"/>
  <c r="PZ116" i="15"/>
  <c r="J117" i="15"/>
  <c r="K117" i="15"/>
  <c r="T117" i="15"/>
  <c r="U117" i="15"/>
  <c r="V117" i="15"/>
  <c r="W117" i="15"/>
  <c r="X117" i="15"/>
  <c r="Y117" i="15"/>
  <c r="Z117" i="15"/>
  <c r="AA117" i="15"/>
  <c r="AB117" i="15"/>
  <c r="AC117" i="15"/>
  <c r="AD117" i="15"/>
  <c r="AM117" i="15"/>
  <c r="AN117" i="15"/>
  <c r="AO117" i="15"/>
  <c r="AP117" i="15"/>
  <c r="AQ117" i="15"/>
  <c r="AR117" i="15"/>
  <c r="AS117" i="15"/>
  <c r="AT117" i="15"/>
  <c r="AU117" i="15"/>
  <c r="AV117" i="15"/>
  <c r="AW117" i="15"/>
  <c r="AX117" i="15"/>
  <c r="AY117" i="15"/>
  <c r="AZ117" i="15"/>
  <c r="BA117" i="15"/>
  <c r="BB117" i="15"/>
  <c r="BN117" i="15"/>
  <c r="BO117" i="15"/>
  <c r="BP117" i="15"/>
  <c r="BQ117" i="15"/>
  <c r="BR117" i="15"/>
  <c r="CD117" i="15"/>
  <c r="CE117" i="15"/>
  <c r="CF117" i="15"/>
  <c r="CG117" i="15"/>
  <c r="CH117" i="15"/>
  <c r="CI117" i="15"/>
  <c r="CJ117" i="15"/>
  <c r="CK117" i="15"/>
  <c r="CL117" i="15"/>
  <c r="CM117" i="15"/>
  <c r="CN117" i="15"/>
  <c r="CO117" i="15"/>
  <c r="DA117" i="15"/>
  <c r="DB117" i="15"/>
  <c r="DC117" i="15"/>
  <c r="DD117" i="15"/>
  <c r="DE117" i="15"/>
  <c r="DF117" i="15"/>
  <c r="DG117" i="15"/>
  <c r="DH117" i="15"/>
  <c r="DI117" i="15"/>
  <c r="DJ117" i="15"/>
  <c r="DV117" i="15"/>
  <c r="DW117" i="15"/>
  <c r="DX117" i="15"/>
  <c r="DY117" i="15"/>
  <c r="DZ117" i="15"/>
  <c r="EA117" i="15"/>
  <c r="EB117" i="15"/>
  <c r="EC117" i="15"/>
  <c r="ED117" i="15"/>
  <c r="EE117" i="15"/>
  <c r="EF117" i="15"/>
  <c r="EG117" i="15"/>
  <c r="EH117" i="15"/>
  <c r="EI117" i="15"/>
  <c r="EJ117" i="15"/>
  <c r="EK117" i="15"/>
  <c r="EW117" i="15"/>
  <c r="EX117" i="15"/>
  <c r="EY117" i="15"/>
  <c r="EZ117" i="15"/>
  <c r="FA117" i="15"/>
  <c r="FB117" i="15"/>
  <c r="FN117" i="15"/>
  <c r="FO117" i="15"/>
  <c r="FP117" i="15"/>
  <c r="FQ117" i="15"/>
  <c r="FR117" i="15"/>
  <c r="FS117" i="15"/>
  <c r="FT117" i="15"/>
  <c r="FU117" i="15"/>
  <c r="FV117" i="15"/>
  <c r="FW117" i="15"/>
  <c r="FX117" i="15"/>
  <c r="GJ117" i="15"/>
  <c r="GK117" i="15"/>
  <c r="GL117" i="15"/>
  <c r="GM117" i="15"/>
  <c r="GN117" i="15"/>
  <c r="GO117" i="15"/>
  <c r="GP117" i="15"/>
  <c r="GQ117" i="15"/>
  <c r="HC117" i="15"/>
  <c r="HD117" i="15"/>
  <c r="HE117" i="15"/>
  <c r="HF117" i="15"/>
  <c r="HG117" i="15"/>
  <c r="HH117" i="15"/>
  <c r="HT117" i="15"/>
  <c r="HU117" i="15"/>
  <c r="HV117" i="15"/>
  <c r="HW117" i="15"/>
  <c r="HX117" i="15"/>
  <c r="HY117" i="15"/>
  <c r="HZ117" i="15"/>
  <c r="IA117" i="15"/>
  <c r="IB117" i="15"/>
  <c r="IC117" i="15"/>
  <c r="ID117" i="15"/>
  <c r="IE117" i="15"/>
  <c r="IQ117" i="15"/>
  <c r="IR117" i="15"/>
  <c r="IS117" i="15"/>
  <c r="IT117" i="15"/>
  <c r="IU117" i="15"/>
  <c r="IV117" i="15"/>
  <c r="IW117" i="15"/>
  <c r="IX117" i="15"/>
  <c r="IY117" i="15"/>
  <c r="IZ117" i="15"/>
  <c r="JA117" i="15"/>
  <c r="JB117" i="15"/>
  <c r="JC117" i="15"/>
  <c r="JD117" i="15"/>
  <c r="JE117" i="15"/>
  <c r="JF117" i="15"/>
  <c r="JG117" i="15"/>
  <c r="JH117" i="15"/>
  <c r="JT117" i="15"/>
  <c r="JU117" i="15"/>
  <c r="JV117" i="15"/>
  <c r="JW117" i="15"/>
  <c r="JX117" i="15"/>
  <c r="JY117" i="15"/>
  <c r="JZ117" i="15"/>
  <c r="KA117" i="15"/>
  <c r="KB117" i="15"/>
  <c r="KC117" i="15"/>
  <c r="KL117" i="15"/>
  <c r="KM117" i="15"/>
  <c r="KN117" i="15"/>
  <c r="KO117" i="15"/>
  <c r="KP117" i="15"/>
  <c r="KQ117" i="15"/>
  <c r="KR117" i="15"/>
  <c r="LA117" i="15"/>
  <c r="LB117" i="15"/>
  <c r="LC117" i="15"/>
  <c r="LD117" i="15"/>
  <c r="LE117" i="15"/>
  <c r="LF117" i="15"/>
  <c r="LG117" i="15"/>
  <c r="LH117" i="15"/>
  <c r="LI117" i="15"/>
  <c r="LJ117" i="15"/>
  <c r="LK117" i="15"/>
  <c r="LW117" i="15"/>
  <c r="LX117" i="15"/>
  <c r="LY117" i="15"/>
  <c r="LZ117" i="15"/>
  <c r="MA117" i="15"/>
  <c r="MB117" i="15"/>
  <c r="MC117" i="15"/>
  <c r="MD117" i="15"/>
  <c r="ME117" i="15"/>
  <c r="MF117" i="15"/>
  <c r="MG117" i="15"/>
  <c r="MH117" i="15"/>
  <c r="MI117" i="15"/>
  <c r="MJ117" i="15"/>
  <c r="MK117" i="15"/>
  <c r="ML117" i="15"/>
  <c r="MM117" i="15"/>
  <c r="MN117" i="15"/>
  <c r="MO117" i="15"/>
  <c r="NA117" i="15"/>
  <c r="NB117" i="15"/>
  <c r="NC117" i="15"/>
  <c r="ND117" i="15"/>
  <c r="NE117" i="15"/>
  <c r="NF117" i="15"/>
  <c r="NG117" i="15"/>
  <c r="NH117" i="15"/>
  <c r="NI117" i="15"/>
  <c r="NJ117" i="15"/>
  <c r="NK117" i="15"/>
  <c r="NL117" i="15"/>
  <c r="NM117" i="15"/>
  <c r="NN117" i="15"/>
  <c r="NO117" i="15"/>
  <c r="NP117" i="15"/>
  <c r="OH117" i="15"/>
  <c r="OI117" i="15"/>
  <c r="OJ117" i="15"/>
  <c r="OK117" i="15"/>
  <c r="OL117" i="15"/>
  <c r="OM117" i="15"/>
  <c r="ON117" i="15"/>
  <c r="OO117" i="15"/>
  <c r="PA117" i="15"/>
  <c r="PB117" i="15"/>
  <c r="PC117" i="15"/>
  <c r="PD117" i="15"/>
  <c r="PE117" i="15"/>
  <c r="PF117" i="15"/>
  <c r="PG117" i="15"/>
  <c r="PH117" i="15"/>
  <c r="PI117" i="15"/>
  <c r="PJ117" i="15"/>
  <c r="PK117" i="15"/>
  <c r="PW117" i="15"/>
  <c r="PX117" i="15"/>
  <c r="PY117" i="15"/>
  <c r="PZ117" i="15"/>
  <c r="J118" i="15"/>
  <c r="K118" i="15"/>
  <c r="T118" i="15"/>
  <c r="U118" i="15"/>
  <c r="V118" i="15"/>
  <c r="W118" i="15"/>
  <c r="X118" i="15"/>
  <c r="Y118" i="15"/>
  <c r="Z118" i="15"/>
  <c r="AA118" i="15"/>
  <c r="AB118" i="15"/>
  <c r="AC118" i="15"/>
  <c r="AD118" i="15"/>
  <c r="AM118" i="15"/>
  <c r="AN118" i="15"/>
  <c r="AO118" i="15"/>
  <c r="AP118" i="15"/>
  <c r="AQ118" i="15"/>
  <c r="AR118" i="15"/>
  <c r="AS118" i="15"/>
  <c r="AT118" i="15"/>
  <c r="AU118" i="15"/>
  <c r="AV118" i="15"/>
  <c r="AW118" i="15"/>
  <c r="AX118" i="15"/>
  <c r="AY118" i="15"/>
  <c r="AZ118" i="15"/>
  <c r="BA118" i="15"/>
  <c r="BB118" i="15"/>
  <c r="BN118" i="15"/>
  <c r="BO118" i="15"/>
  <c r="BP118" i="15"/>
  <c r="BQ118" i="15"/>
  <c r="BR118" i="15"/>
  <c r="CD118" i="15"/>
  <c r="CE118" i="15"/>
  <c r="CF118" i="15"/>
  <c r="CG118" i="15"/>
  <c r="CH118" i="15"/>
  <c r="CI118" i="15"/>
  <c r="CJ118" i="15"/>
  <c r="CK118" i="15"/>
  <c r="CL118" i="15"/>
  <c r="CM118" i="15"/>
  <c r="CN118" i="15"/>
  <c r="CO118" i="15"/>
  <c r="DA118" i="15"/>
  <c r="DB118" i="15"/>
  <c r="DC118" i="15"/>
  <c r="DD118" i="15"/>
  <c r="DE118" i="15"/>
  <c r="DF118" i="15"/>
  <c r="DG118" i="15"/>
  <c r="DH118" i="15"/>
  <c r="DI118" i="15"/>
  <c r="DJ118" i="15"/>
  <c r="DV118" i="15"/>
  <c r="DW118" i="15"/>
  <c r="DX118" i="15"/>
  <c r="DY118" i="15"/>
  <c r="DZ118" i="15"/>
  <c r="EA118" i="15"/>
  <c r="EB118" i="15"/>
  <c r="EC118" i="15"/>
  <c r="ED118" i="15"/>
  <c r="EE118" i="15"/>
  <c r="EF118" i="15"/>
  <c r="EG118" i="15"/>
  <c r="EH118" i="15"/>
  <c r="EI118" i="15"/>
  <c r="EJ118" i="15"/>
  <c r="EK118" i="15"/>
  <c r="EW118" i="15"/>
  <c r="EX118" i="15"/>
  <c r="EY118" i="15"/>
  <c r="EZ118" i="15"/>
  <c r="FA118" i="15"/>
  <c r="FB118" i="15"/>
  <c r="FN118" i="15"/>
  <c r="FO118" i="15"/>
  <c r="FP118" i="15"/>
  <c r="FQ118" i="15"/>
  <c r="FR118" i="15"/>
  <c r="FS118" i="15"/>
  <c r="FT118" i="15"/>
  <c r="FU118" i="15"/>
  <c r="FV118" i="15"/>
  <c r="FW118" i="15"/>
  <c r="FX118" i="15"/>
  <c r="GJ118" i="15"/>
  <c r="GK118" i="15"/>
  <c r="GL118" i="15"/>
  <c r="GM118" i="15"/>
  <c r="GN118" i="15"/>
  <c r="GO118" i="15"/>
  <c r="GP118" i="15"/>
  <c r="GQ118" i="15"/>
  <c r="HC118" i="15"/>
  <c r="HD118" i="15"/>
  <c r="HE118" i="15"/>
  <c r="HF118" i="15"/>
  <c r="HG118" i="15"/>
  <c r="HH118" i="15"/>
  <c r="HT118" i="15"/>
  <c r="HU118" i="15"/>
  <c r="HV118" i="15"/>
  <c r="HW118" i="15"/>
  <c r="HX118" i="15"/>
  <c r="HY118" i="15"/>
  <c r="HZ118" i="15"/>
  <c r="IA118" i="15"/>
  <c r="IB118" i="15"/>
  <c r="IC118" i="15"/>
  <c r="ID118" i="15"/>
  <c r="IE118" i="15"/>
  <c r="IQ118" i="15"/>
  <c r="IR118" i="15"/>
  <c r="IS118" i="15"/>
  <c r="IT118" i="15"/>
  <c r="IU118" i="15"/>
  <c r="IV118" i="15"/>
  <c r="IW118" i="15"/>
  <c r="IX118" i="15"/>
  <c r="IY118" i="15"/>
  <c r="IZ118" i="15"/>
  <c r="JA118" i="15"/>
  <c r="JB118" i="15"/>
  <c r="JC118" i="15"/>
  <c r="JD118" i="15"/>
  <c r="JE118" i="15"/>
  <c r="JF118" i="15"/>
  <c r="JG118" i="15"/>
  <c r="JH118" i="15"/>
  <c r="JT118" i="15"/>
  <c r="JU118" i="15"/>
  <c r="JV118" i="15"/>
  <c r="JW118" i="15"/>
  <c r="JX118" i="15"/>
  <c r="JY118" i="15"/>
  <c r="JZ118" i="15"/>
  <c r="KA118" i="15"/>
  <c r="KB118" i="15"/>
  <c r="KC118" i="15"/>
  <c r="KL118" i="15"/>
  <c r="KM118" i="15"/>
  <c r="KN118" i="15"/>
  <c r="KO118" i="15"/>
  <c r="KP118" i="15"/>
  <c r="KQ118" i="15"/>
  <c r="KR118" i="15"/>
  <c r="LA118" i="15"/>
  <c r="LB118" i="15"/>
  <c r="LC118" i="15"/>
  <c r="LD118" i="15"/>
  <c r="LE118" i="15"/>
  <c r="LF118" i="15"/>
  <c r="LG118" i="15"/>
  <c r="LH118" i="15"/>
  <c r="LI118" i="15"/>
  <c r="LJ118" i="15"/>
  <c r="LK118" i="15"/>
  <c r="LW118" i="15"/>
  <c r="LX118" i="15"/>
  <c r="LY118" i="15"/>
  <c r="LZ118" i="15"/>
  <c r="MA118" i="15"/>
  <c r="MB118" i="15"/>
  <c r="MC118" i="15"/>
  <c r="MD118" i="15"/>
  <c r="ME118" i="15"/>
  <c r="MF118" i="15"/>
  <c r="MG118" i="15"/>
  <c r="MH118" i="15"/>
  <c r="MI118" i="15"/>
  <c r="MJ118" i="15"/>
  <c r="MK118" i="15"/>
  <c r="ML118" i="15"/>
  <c r="MM118" i="15"/>
  <c r="MN118" i="15"/>
  <c r="MO118" i="15"/>
  <c r="NA118" i="15"/>
  <c r="NB118" i="15"/>
  <c r="NC118" i="15"/>
  <c r="ND118" i="15"/>
  <c r="NE118" i="15"/>
  <c r="NF118" i="15"/>
  <c r="NG118" i="15"/>
  <c r="NH118" i="15"/>
  <c r="NI118" i="15"/>
  <c r="NJ118" i="15"/>
  <c r="NK118" i="15"/>
  <c r="NL118" i="15"/>
  <c r="NM118" i="15"/>
  <c r="NN118" i="15"/>
  <c r="NO118" i="15"/>
  <c r="NP118" i="15"/>
  <c r="OH118" i="15"/>
  <c r="OI118" i="15"/>
  <c r="OJ118" i="15"/>
  <c r="OK118" i="15"/>
  <c r="OL118" i="15"/>
  <c r="OM118" i="15"/>
  <c r="ON118" i="15"/>
  <c r="OO118" i="15"/>
  <c r="PA118" i="15"/>
  <c r="PB118" i="15"/>
  <c r="PC118" i="15"/>
  <c r="PD118" i="15"/>
  <c r="PE118" i="15"/>
  <c r="PF118" i="15"/>
  <c r="PG118" i="15"/>
  <c r="PH118" i="15"/>
  <c r="PI118" i="15"/>
  <c r="PJ118" i="15"/>
  <c r="PK118" i="15"/>
  <c r="PW118" i="15"/>
  <c r="PX118" i="15"/>
  <c r="PY118" i="15"/>
  <c r="PZ118" i="15"/>
  <c r="J119" i="15"/>
  <c r="K119" i="15"/>
  <c r="T119" i="15"/>
  <c r="U119" i="15"/>
  <c r="V119" i="15"/>
  <c r="W119" i="15"/>
  <c r="X119" i="15"/>
  <c r="Y119" i="15"/>
  <c r="Z119" i="15"/>
  <c r="AA119" i="15"/>
  <c r="AB119" i="15"/>
  <c r="AC119" i="15"/>
  <c r="AD119" i="15"/>
  <c r="AM119" i="15"/>
  <c r="AN119" i="15"/>
  <c r="AO119" i="15"/>
  <c r="AP119" i="15"/>
  <c r="AQ119" i="15"/>
  <c r="AR119" i="15"/>
  <c r="AS119" i="15"/>
  <c r="AT119" i="15"/>
  <c r="AU119" i="15"/>
  <c r="AV119" i="15"/>
  <c r="AW119" i="15"/>
  <c r="AX119" i="15"/>
  <c r="AY119" i="15"/>
  <c r="AZ119" i="15"/>
  <c r="BA119" i="15"/>
  <c r="BB119" i="15"/>
  <c r="BN119" i="15"/>
  <c r="BO119" i="15"/>
  <c r="BP119" i="15"/>
  <c r="BQ119" i="15"/>
  <c r="BR119" i="15"/>
  <c r="CD119" i="15"/>
  <c r="CE119" i="15"/>
  <c r="CF119" i="15"/>
  <c r="CG119" i="15"/>
  <c r="CH119" i="15"/>
  <c r="CI119" i="15"/>
  <c r="CJ119" i="15"/>
  <c r="CK119" i="15"/>
  <c r="CL119" i="15"/>
  <c r="CM119" i="15"/>
  <c r="CN119" i="15"/>
  <c r="CO119" i="15"/>
  <c r="DA119" i="15"/>
  <c r="DB119" i="15"/>
  <c r="DC119" i="15"/>
  <c r="DD119" i="15"/>
  <c r="DE119" i="15"/>
  <c r="DF119" i="15"/>
  <c r="DG119" i="15"/>
  <c r="DH119" i="15"/>
  <c r="DI119" i="15"/>
  <c r="DJ119" i="15"/>
  <c r="DV119" i="15"/>
  <c r="DW119" i="15"/>
  <c r="DX119" i="15"/>
  <c r="DY119" i="15"/>
  <c r="DZ119" i="15"/>
  <c r="EA119" i="15"/>
  <c r="EB119" i="15"/>
  <c r="EC119" i="15"/>
  <c r="ED119" i="15"/>
  <c r="EE119" i="15"/>
  <c r="EF119" i="15"/>
  <c r="EG119" i="15"/>
  <c r="EH119" i="15"/>
  <c r="EI119" i="15"/>
  <c r="EJ119" i="15"/>
  <c r="EK119" i="15"/>
  <c r="EW119" i="15"/>
  <c r="EX119" i="15"/>
  <c r="EY119" i="15"/>
  <c r="EZ119" i="15"/>
  <c r="FA119" i="15"/>
  <c r="FB119" i="15"/>
  <c r="FN119" i="15"/>
  <c r="FO119" i="15"/>
  <c r="FP119" i="15"/>
  <c r="FQ119" i="15"/>
  <c r="FR119" i="15"/>
  <c r="FS119" i="15"/>
  <c r="FT119" i="15"/>
  <c r="LA171" i="15"/>
  <c r="LF171" i="15"/>
  <c r="NJ171" i="15"/>
  <c r="NP171" i="15"/>
  <c r="X172" i="15"/>
  <c r="AZ172" i="15"/>
  <c r="DA172" i="15"/>
  <c r="DZ172" i="15"/>
  <c r="GJ172" i="15"/>
  <c r="HT172" i="15"/>
  <c r="ID172" i="15"/>
  <c r="IW172" i="15"/>
  <c r="JA172" i="15"/>
  <c r="LY172" i="15"/>
  <c r="MF172" i="15"/>
  <c r="DC173" i="15"/>
  <c r="EC173" i="15"/>
  <c r="EH173" i="15"/>
  <c r="FS173" i="15"/>
  <c r="GM173" i="15"/>
  <c r="HD173" i="15"/>
  <c r="IZ173" i="15"/>
  <c r="JE173" i="15"/>
  <c r="JG173" i="15"/>
  <c r="KQ173" i="15"/>
  <c r="LY173" i="15"/>
  <c r="NA173" i="15"/>
  <c r="NO173" i="15"/>
  <c r="AY174" i="15"/>
  <c r="BA174" i="15"/>
  <c r="CK174" i="15"/>
  <c r="DD174" i="15"/>
  <c r="EB174" i="15"/>
  <c r="EF174" i="15"/>
  <c r="GK174" i="15"/>
  <c r="GQ174" i="15"/>
  <c r="HZ174" i="15"/>
  <c r="KO174" i="15"/>
  <c r="MA174" i="15"/>
  <c r="MJ174" i="15"/>
  <c r="MM174" i="15"/>
  <c r="NA174" i="15"/>
  <c r="NE174" i="15"/>
  <c r="PB174" i="15"/>
  <c r="PF174" i="15"/>
  <c r="V175" i="15"/>
  <c r="AD175" i="15"/>
  <c r="AT175" i="15"/>
  <c r="BR175" i="15"/>
  <c r="CH175" i="15"/>
  <c r="DI175" i="15"/>
  <c r="EA175" i="15"/>
  <c r="EG175" i="15"/>
  <c r="FS175" i="15"/>
  <c r="GL175" i="15"/>
  <c r="IE175" i="15"/>
  <c r="JH175" i="15"/>
  <c r="JZ175" i="15"/>
  <c r="MH175" i="15"/>
  <c r="MM175" i="15"/>
  <c r="NO175" i="15"/>
  <c r="OM175" i="15"/>
  <c r="V176" i="15"/>
  <c r="CL176" i="15"/>
  <c r="DZ176" i="15"/>
  <c r="EY176" i="15"/>
  <c r="FT176" i="15"/>
  <c r="GP176" i="15"/>
  <c r="HH176" i="15"/>
  <c r="IA176" i="15"/>
  <c r="JF176" i="15"/>
  <c r="JZ176" i="15"/>
  <c r="KN176" i="15"/>
  <c r="LE176" i="15"/>
  <c r="LI176" i="15"/>
  <c r="MC176" i="15"/>
  <c r="NP176" i="15"/>
  <c r="J178" i="15"/>
  <c r="J179" i="15" s="1"/>
  <c r="V178" i="15"/>
  <c r="V179" i="15" s="1"/>
  <c r="AS178" i="15"/>
  <c r="AS179" i="15" s="1"/>
  <c r="EI178" i="15"/>
  <c r="EI179" i="15" s="1"/>
  <c r="FB178" i="15"/>
  <c r="FB179" i="15" s="1"/>
  <c r="FU178" i="15"/>
  <c r="FU179" i="15" s="1"/>
  <c r="HH178" i="15"/>
  <c r="HH179" i="15" s="1"/>
  <c r="JF178" i="15"/>
  <c r="JF179" i="15" s="1"/>
  <c r="ND178" i="15"/>
  <c r="ND179" i="15" s="1"/>
  <c r="NH178" i="15"/>
  <c r="NH179" i="15" s="1"/>
  <c r="NM178" i="15"/>
  <c r="NM179" i="15" s="1"/>
  <c r="AQ181" i="15"/>
  <c r="AQ189" i="15" s="1"/>
  <c r="AZ181" i="15"/>
  <c r="AZ189" i="15" s="1"/>
  <c r="DA181" i="15"/>
  <c r="DA189" i="15" s="1"/>
  <c r="DC181" i="15"/>
  <c r="DC189" i="15" s="1"/>
  <c r="DJ181" i="15"/>
  <c r="DJ189" i="15" s="1"/>
  <c r="EA181" i="15"/>
  <c r="EA189" i="15" s="1"/>
  <c r="EW181" i="15"/>
  <c r="EW189" i="15" s="1"/>
  <c r="GO181" i="15"/>
  <c r="GO189" i="15" s="1"/>
  <c r="IR181" i="15"/>
  <c r="IR189" i="15" s="1"/>
  <c r="JC181" i="15"/>
  <c r="JC189" i="15" s="1"/>
  <c r="JT181" i="15"/>
  <c r="JT189" i="15" s="1"/>
  <c r="KO181" i="15"/>
  <c r="KO189" i="15" s="1"/>
  <c r="LA181" i="15"/>
  <c r="LA189" i="15" s="1"/>
  <c r="LD181" i="15"/>
  <c r="LD189" i="15" s="1"/>
  <c r="LI181" i="15"/>
  <c r="LI189" i="15" s="1"/>
  <c r="NI181" i="15"/>
  <c r="NI189" i="15" s="1"/>
  <c r="OI181" i="15"/>
  <c r="OI189" i="15" s="1"/>
  <c r="BO183" i="15"/>
  <c r="CM183" i="15"/>
  <c r="EA183" i="15"/>
  <c r="EJ183" i="15"/>
  <c r="EX183" i="15"/>
  <c r="FS183" i="15"/>
  <c r="GJ183" i="15"/>
  <c r="HZ183" i="15"/>
  <c r="IQ183" i="15"/>
  <c r="JB183" i="15"/>
  <c r="KO183" i="15"/>
  <c r="LC183" i="15"/>
  <c r="MD183" i="15"/>
  <c r="NA183" i="15"/>
  <c r="NL183" i="15"/>
  <c r="ON183" i="15"/>
  <c r="PH183" i="15"/>
  <c r="PW183" i="15"/>
  <c r="J186" i="15"/>
  <c r="BA186" i="15"/>
  <c r="DJ186" i="15"/>
  <c r="HC186" i="15"/>
  <c r="MO186" i="15"/>
  <c r="NC186" i="15"/>
  <c r="NM186" i="15"/>
  <c r="K187" i="15"/>
  <c r="AA187" i="15"/>
  <c r="AU187" i="15"/>
  <c r="DI187" i="15"/>
  <c r="EA187" i="15"/>
  <c r="FR187" i="15"/>
  <c r="FU187" i="15"/>
  <c r="GL187" i="15"/>
  <c r="GP187" i="15"/>
  <c r="HX187" i="15"/>
  <c r="IS187" i="15"/>
  <c r="IW187" i="15"/>
  <c r="JD187" i="15"/>
  <c r="JW187" i="15"/>
  <c r="LZ187" i="15"/>
  <c r="MK187" i="15"/>
  <c r="NC187" i="15"/>
  <c r="NI187" i="15"/>
  <c r="OI187" i="15"/>
  <c r="PA187" i="15"/>
  <c r="PG187" i="15"/>
  <c r="PY187" i="15"/>
  <c r="AC188" i="15"/>
  <c r="AT188" i="15"/>
  <c r="AV188" i="15"/>
  <c r="AY188" i="15"/>
  <c r="BQ188" i="15"/>
  <c r="CE188" i="15"/>
  <c r="CN188" i="15"/>
  <c r="DH188" i="15"/>
  <c r="EG188" i="15"/>
  <c r="EZ188" i="15"/>
  <c r="FN188" i="15"/>
  <c r="GM188" i="15"/>
  <c r="GP188" i="15"/>
  <c r="HT188" i="15"/>
  <c r="HY188" i="15"/>
  <c r="IR188" i="15"/>
  <c r="KA188" i="15"/>
  <c r="KN188" i="15"/>
  <c r="KP188" i="15"/>
  <c r="LC188" i="15"/>
  <c r="LJ188" i="15"/>
  <c r="MA188" i="15"/>
  <c r="ME188" i="15"/>
  <c r="MH188" i="15"/>
  <c r="MM188" i="15"/>
  <c r="NK188" i="15"/>
  <c r="NO188" i="15"/>
  <c r="PA188" i="15"/>
  <c r="I90" i="10"/>
  <c r="I94" i="10" s="1"/>
  <c r="AY90" i="10"/>
  <c r="AY94" i="10" s="1"/>
  <c r="BF90" i="10"/>
  <c r="BF94" i="10" s="1"/>
  <c r="CA90" i="10"/>
  <c r="CA94" i="10" s="1"/>
  <c r="CW90" i="10"/>
  <c r="CW94" i="10" s="1"/>
  <c r="DK90" i="10"/>
  <c r="DK94" i="10" s="1"/>
  <c r="DU90" i="10"/>
  <c r="DU94" i="10" s="1"/>
  <c r="EE90" i="10"/>
  <c r="EE94" i="10" s="1"/>
  <c r="ES90" i="10"/>
  <c r="ES94" i="10" s="1"/>
  <c r="FC90" i="10"/>
  <c r="FC94" i="10" s="1"/>
  <c r="FR90" i="10"/>
  <c r="FR94" i="10" s="1"/>
  <c r="FX90" i="10"/>
  <c r="FX94" i="10" s="1"/>
  <c r="G92" i="10"/>
  <c r="AJ92" i="10"/>
  <c r="BL92" i="10"/>
  <c r="DD92" i="10"/>
  <c r="DU92" i="10"/>
  <c r="EE92" i="10"/>
  <c r="FC92" i="10"/>
  <c r="FK92" i="10"/>
  <c r="FS92" i="10"/>
  <c r="FX92" i="10"/>
  <c r="GJ92" i="10"/>
  <c r="P96" i="10"/>
  <c r="P10" i="10" s="1"/>
  <c r="AS96" i="10"/>
  <c r="AS10" i="10" s="1"/>
  <c r="AY96" i="10"/>
  <c r="AY10" i="10" s="1"/>
  <c r="CY96" i="10"/>
  <c r="CY10" i="10" s="1"/>
  <c r="DK96" i="10"/>
  <c r="DK10" i="10" s="1"/>
  <c r="FP96" i="10"/>
  <c r="FP10" i="10" s="1"/>
  <c r="T97" i="10"/>
  <c r="AG97" i="10"/>
  <c r="AQ97" i="10"/>
  <c r="BO97" i="10"/>
  <c r="CC97" i="10"/>
  <c r="CL97" i="10"/>
  <c r="CQ97" i="10"/>
  <c r="CX97" i="10"/>
  <c r="DA97" i="10"/>
  <c r="DH97" i="10"/>
  <c r="DU97" i="10"/>
  <c r="EB97" i="10"/>
  <c r="EH97" i="10"/>
  <c r="EL97" i="10"/>
  <c r="EW97" i="10"/>
  <c r="FC97" i="10"/>
  <c r="FG97" i="10"/>
  <c r="GI97" i="10"/>
  <c r="IW83" i="15"/>
  <c r="IW23" i="15" s="1"/>
  <c r="JB83" i="15"/>
  <c r="JB23" i="15" s="1"/>
  <c r="JE83" i="15"/>
  <c r="JE23" i="15" s="1"/>
  <c r="JU83" i="15"/>
  <c r="JU23" i="15" s="1"/>
  <c r="JZ83" i="15"/>
  <c r="JZ23" i="15" s="1"/>
  <c r="KM83" i="15"/>
  <c r="KM23" i="15" s="1"/>
  <c r="LA83" i="15"/>
  <c r="LA23" i="15" s="1"/>
  <c r="LE83" i="15"/>
  <c r="LE23" i="15" s="1"/>
  <c r="LJ83" i="15"/>
  <c r="LJ23" i="15" s="1"/>
  <c r="MA83" i="15"/>
  <c r="MA23" i="15" s="1"/>
  <c r="MG83" i="15"/>
  <c r="MG23" i="15" s="1"/>
  <c r="MM83" i="15"/>
  <c r="MM23" i="15" s="1"/>
  <c r="NF83" i="15"/>
  <c r="NF23" i="15" s="1"/>
  <c r="NJ83" i="15"/>
  <c r="NJ23" i="15" s="1"/>
  <c r="NP83" i="15"/>
  <c r="NP23" i="15" s="1"/>
  <c r="PB83" i="15"/>
  <c r="PB23" i="15" s="1"/>
  <c r="PK100" i="15"/>
  <c r="PK33" i="15" s="1"/>
  <c r="PZ100" i="15"/>
  <c r="PZ33" i="15" s="1"/>
  <c r="U101" i="15"/>
  <c r="X101" i="15"/>
  <c r="AC101" i="15"/>
  <c r="AQ101" i="15"/>
  <c r="AU101" i="15"/>
  <c r="AY101" i="15"/>
  <c r="BN101" i="15"/>
  <c r="MA101" i="15"/>
  <c r="ME101" i="15"/>
  <c r="MK101" i="15"/>
  <c r="NA101" i="15"/>
  <c r="NE101" i="15"/>
  <c r="NJ101" i="15"/>
  <c r="NN101" i="15"/>
  <c r="OI101" i="15"/>
  <c r="OL101" i="15"/>
  <c r="OO101" i="15"/>
  <c r="PD101" i="15"/>
  <c r="Z102" i="15"/>
  <c r="AC102" i="15"/>
  <c r="AN102" i="15"/>
  <c r="AQ102" i="15"/>
  <c r="AT102" i="15"/>
  <c r="AX102" i="15"/>
  <c r="BA102" i="15"/>
  <c r="BO102" i="15"/>
  <c r="CE102" i="15"/>
  <c r="CI102" i="15"/>
  <c r="CL102" i="15"/>
  <c r="CO102" i="15"/>
  <c r="DD102" i="15"/>
  <c r="DG102" i="15"/>
  <c r="DJ102" i="15"/>
  <c r="DY102" i="15"/>
  <c r="EC102" i="15"/>
  <c r="EG102" i="15"/>
  <c r="EK102" i="15"/>
  <c r="EY102" i="15"/>
  <c r="FB102" i="15"/>
  <c r="FP102" i="15"/>
  <c r="FT102" i="15"/>
  <c r="FW102" i="15"/>
  <c r="GK102" i="15"/>
  <c r="GN102" i="15"/>
  <c r="GP102" i="15"/>
  <c r="HE102" i="15"/>
  <c r="HH102" i="15"/>
  <c r="HV102" i="15"/>
  <c r="HY102" i="15"/>
  <c r="IB102" i="15"/>
  <c r="IQ102" i="15"/>
  <c r="IT102" i="15"/>
  <c r="IY102" i="15"/>
  <c r="JC102" i="15"/>
  <c r="JT102" i="15"/>
  <c r="JW102" i="15"/>
  <c r="KA102" i="15"/>
  <c r="KM102" i="15"/>
  <c r="KQ102" i="15"/>
  <c r="LB102" i="15"/>
  <c r="LF102" i="15"/>
  <c r="LJ102" i="15"/>
  <c r="MA102" i="15"/>
  <c r="ME102" i="15"/>
  <c r="MI102" i="15"/>
  <c r="MK102" i="15"/>
  <c r="MN102" i="15"/>
  <c r="NB102" i="15"/>
  <c r="NG102" i="15"/>
  <c r="NJ102" i="15"/>
  <c r="NL102" i="15"/>
  <c r="NO102" i="15"/>
  <c r="OJ102" i="15"/>
  <c r="OO102" i="15"/>
  <c r="PC102" i="15"/>
  <c r="PF102" i="15"/>
  <c r="PI102" i="15"/>
  <c r="PK102" i="15"/>
  <c r="PY102" i="15"/>
  <c r="K103" i="15"/>
  <c r="V103" i="15"/>
  <c r="Z103" i="15"/>
  <c r="AD103" i="15"/>
  <c r="AO103" i="15"/>
  <c r="AT103" i="15"/>
  <c r="AX103" i="15"/>
  <c r="BA103" i="15"/>
  <c r="BO103" i="15"/>
  <c r="BQ103" i="15"/>
  <c r="CF103" i="15"/>
  <c r="CH103" i="15"/>
  <c r="CJ103" i="15"/>
  <c r="CL103" i="15"/>
  <c r="CN103" i="15"/>
  <c r="DC103" i="15"/>
  <c r="DF103" i="15"/>
  <c r="DH103" i="15"/>
  <c r="DV103" i="15"/>
  <c r="DY103" i="15"/>
  <c r="EC103" i="15"/>
  <c r="EH103" i="15"/>
  <c r="EW103" i="15"/>
  <c r="FA103" i="15"/>
  <c r="FP103" i="15"/>
  <c r="FU103" i="15"/>
  <c r="FX103" i="15"/>
  <c r="GM103" i="15"/>
  <c r="GP103" i="15"/>
  <c r="HE103" i="15"/>
  <c r="HG103" i="15"/>
  <c r="HV103" i="15"/>
  <c r="HY103" i="15"/>
  <c r="IB103" i="15"/>
  <c r="IQ103" i="15"/>
  <c r="IU103" i="15"/>
  <c r="JA103" i="15"/>
  <c r="JD103" i="15"/>
  <c r="JT103" i="15"/>
  <c r="JX103" i="15"/>
  <c r="KA103" i="15"/>
  <c r="KN103" i="15"/>
  <c r="KQ103" i="15"/>
  <c r="LD103" i="15"/>
  <c r="LH103" i="15"/>
  <c r="LJ103" i="15"/>
  <c r="LY103" i="15"/>
  <c r="MD103" i="15"/>
  <c r="MH103" i="15"/>
  <c r="MK103" i="15"/>
  <c r="MN103" i="15"/>
  <c r="NC103" i="15"/>
  <c r="NG103" i="15"/>
  <c r="NK103" i="15"/>
  <c r="NP103" i="15"/>
  <c r="OM103" i="15"/>
  <c r="PA103" i="15"/>
  <c r="PF103" i="15"/>
  <c r="PJ103" i="15"/>
  <c r="PY103" i="15"/>
  <c r="T104" i="15"/>
  <c r="T34" i="15" s="1"/>
  <c r="Y104" i="15"/>
  <c r="Y34" i="15" s="1"/>
  <c r="AC104" i="15"/>
  <c r="AC34" i="15" s="1"/>
  <c r="AP104" i="15"/>
  <c r="AP34" i="15" s="1"/>
  <c r="AS104" i="15"/>
  <c r="AS34" i="15" s="1"/>
  <c r="AU104" i="15"/>
  <c r="AU34" i="15" s="1"/>
  <c r="AX104" i="15"/>
  <c r="AX34" i="15" s="1"/>
  <c r="BA104" i="15"/>
  <c r="BA34" i="15" s="1"/>
  <c r="BN104" i="15"/>
  <c r="BN34" i="15" s="1"/>
  <c r="BQ104" i="15"/>
  <c r="BQ34" i="15" s="1"/>
  <c r="CF104" i="15"/>
  <c r="CF34" i="15" s="1"/>
  <c r="CJ104" i="15"/>
  <c r="CJ34" i="15" s="1"/>
  <c r="CM104" i="15"/>
  <c r="CM34" i="15" s="1"/>
  <c r="DC104" i="15"/>
  <c r="DC34" i="15" s="1"/>
  <c r="DG104" i="15"/>
  <c r="DG34" i="15" s="1"/>
  <c r="DV104" i="15"/>
  <c r="DV34" i="15" s="1"/>
  <c r="DY104" i="15"/>
  <c r="DY34" i="15" s="1"/>
  <c r="EC104" i="15"/>
  <c r="EC34" i="15" s="1"/>
  <c r="EG104" i="15"/>
  <c r="EG34" i="15" s="1"/>
  <c r="EK104" i="15"/>
  <c r="EK34" i="15" s="1"/>
  <c r="EZ104" i="15"/>
  <c r="EZ34" i="15" s="1"/>
  <c r="FO104" i="15"/>
  <c r="FO34" i="15" s="1"/>
  <c r="FR104" i="15"/>
  <c r="FR34" i="15" s="1"/>
  <c r="FW104" i="15"/>
  <c r="FW34" i="15" s="1"/>
  <c r="GK104" i="15"/>
  <c r="GK34" i="15" s="1"/>
  <c r="GO104" i="15"/>
  <c r="GO34" i="15" s="1"/>
  <c r="HE104" i="15"/>
  <c r="HE34" i="15" s="1"/>
  <c r="HT104" i="15"/>
  <c r="HT34" i="15" s="1"/>
  <c r="HW104" i="15"/>
  <c r="HW34" i="15" s="1"/>
  <c r="HZ104" i="15"/>
  <c r="HZ34" i="15" s="1"/>
  <c r="IE104" i="15"/>
  <c r="IE34" i="15" s="1"/>
  <c r="IT104" i="15"/>
  <c r="IT34" i="15" s="1"/>
  <c r="IX104" i="15"/>
  <c r="IX34" i="15" s="1"/>
  <c r="JC104" i="15"/>
  <c r="JC34" i="15" s="1"/>
  <c r="JG104" i="15"/>
  <c r="JG34" i="15" s="1"/>
  <c r="JV104" i="15"/>
  <c r="JV34" i="15" s="1"/>
  <c r="JZ104" i="15"/>
  <c r="JZ34" i="15" s="1"/>
  <c r="KN104" i="15"/>
  <c r="KN34" i="15" s="1"/>
  <c r="FV119" i="15"/>
  <c r="FX119" i="15"/>
  <c r="GL119" i="15"/>
  <c r="GO119" i="15"/>
  <c r="GQ119" i="15"/>
  <c r="HE119" i="15"/>
  <c r="HT119" i="15"/>
  <c r="HV119" i="15"/>
  <c r="HY119" i="15"/>
  <c r="HZ119" i="15"/>
  <c r="IA119" i="15"/>
  <c r="IB119" i="15"/>
  <c r="JZ119" i="15"/>
  <c r="KC119" i="15"/>
  <c r="KM119" i="15"/>
  <c r="KP119" i="15"/>
  <c r="LA119" i="15"/>
  <c r="LD119" i="15"/>
  <c r="LF119" i="15"/>
  <c r="LI119" i="15"/>
  <c r="LW119" i="15"/>
  <c r="LZ119" i="15"/>
  <c r="MB119" i="15"/>
  <c r="ME119" i="15"/>
  <c r="MH119" i="15"/>
  <c r="MJ119" i="15"/>
  <c r="MM119" i="15"/>
  <c r="NA119" i="15"/>
  <c r="ND119" i="15"/>
  <c r="NF119" i="15"/>
  <c r="NI119" i="15"/>
  <c r="NM119" i="15"/>
  <c r="NO119" i="15"/>
  <c r="OI119" i="15"/>
  <c r="OK119" i="15"/>
  <c r="ON119" i="15"/>
  <c r="PB119" i="15"/>
  <c r="PE119" i="15"/>
  <c r="PG119" i="15"/>
  <c r="PJ119" i="15"/>
  <c r="PX119" i="15"/>
  <c r="J120" i="15"/>
  <c r="U120" i="15"/>
  <c r="X120" i="15"/>
  <c r="Z120" i="15"/>
  <c r="AC120" i="15"/>
  <c r="AN120" i="15"/>
  <c r="AQ120" i="15"/>
  <c r="AS120" i="15"/>
  <c r="AU120" i="15"/>
  <c r="AX120" i="15"/>
  <c r="AZ120" i="15"/>
  <c r="BN120" i="15"/>
  <c r="BP120" i="15"/>
  <c r="CD120" i="15"/>
  <c r="CG120" i="15"/>
  <c r="CI120" i="15"/>
  <c r="CL120" i="15"/>
  <c r="CO120" i="15"/>
  <c r="DC120" i="15"/>
  <c r="DF120" i="15"/>
  <c r="DI120" i="15"/>
  <c r="DV120" i="15"/>
  <c r="DY120" i="15"/>
  <c r="EA120" i="15"/>
  <c r="ED120" i="15"/>
  <c r="EF120" i="15"/>
  <c r="EI120" i="15"/>
  <c r="EK120" i="15"/>
  <c r="EY120" i="15"/>
  <c r="FB120" i="15"/>
  <c r="FO120" i="15"/>
  <c r="FS120" i="15"/>
  <c r="FV120" i="15"/>
  <c r="GJ120" i="15"/>
  <c r="GL120" i="15"/>
  <c r="GO120" i="15"/>
  <c r="HC120" i="15"/>
  <c r="HE120" i="15"/>
  <c r="HH120" i="15"/>
  <c r="HU120" i="15"/>
  <c r="HX120" i="15"/>
  <c r="HZ120" i="15"/>
  <c r="IB120" i="15"/>
  <c r="IE120" i="15"/>
  <c r="IR120" i="15"/>
  <c r="IU120" i="15"/>
  <c r="IX120" i="15"/>
  <c r="JA120" i="15"/>
  <c r="JC120" i="15"/>
  <c r="JF120" i="15"/>
  <c r="JH120" i="15"/>
  <c r="JU120" i="15"/>
  <c r="JX120" i="15"/>
  <c r="JZ120" i="15"/>
  <c r="KC120" i="15"/>
  <c r="KM120" i="15"/>
  <c r="KO120" i="15"/>
  <c r="KR120" i="15"/>
  <c r="LB120" i="15"/>
  <c r="LC120" i="15"/>
  <c r="LD120" i="15"/>
  <c r="LF120" i="15"/>
  <c r="LI120" i="15"/>
  <c r="LW120" i="15"/>
  <c r="LZ120" i="15"/>
  <c r="MD120" i="15"/>
  <c r="MG120" i="15"/>
  <c r="MK120" i="15"/>
  <c r="MM120" i="15"/>
  <c r="NA120" i="15"/>
  <c r="ND120" i="15"/>
  <c r="NG120" i="15"/>
  <c r="NK120" i="15"/>
  <c r="NN120" i="15"/>
  <c r="OH120" i="15"/>
  <c r="OJ120" i="15"/>
  <c r="OM120" i="15"/>
  <c r="OO120" i="15"/>
  <c r="PC120" i="15"/>
  <c r="PF120" i="15"/>
  <c r="PI120" i="15"/>
  <c r="PK120" i="15"/>
  <c r="PZ120" i="15"/>
  <c r="K121" i="15"/>
  <c r="V121" i="15"/>
  <c r="X121" i="15"/>
  <c r="AA121" i="15"/>
  <c r="AD121" i="15"/>
  <c r="AO121" i="15"/>
  <c r="AQ121" i="15"/>
  <c r="AT121" i="15"/>
  <c r="AW121" i="15"/>
  <c r="AZ121" i="15"/>
  <c r="BB121" i="15"/>
  <c r="BO121" i="15"/>
  <c r="BR121" i="15"/>
  <c r="CF121" i="15"/>
  <c r="CJ121" i="15"/>
  <c r="CO121" i="15"/>
  <c r="NP123" i="15"/>
  <c r="OI123" i="15"/>
  <c r="OK123" i="15"/>
  <c r="OM123" i="15"/>
  <c r="OO123" i="15"/>
  <c r="PB123" i="15"/>
  <c r="PE123" i="15"/>
  <c r="PH123" i="15"/>
  <c r="PK123" i="15"/>
  <c r="PX123" i="15"/>
  <c r="PZ123" i="15"/>
  <c r="T124" i="15"/>
  <c r="W124" i="15"/>
  <c r="AA124" i="15"/>
  <c r="AC124" i="15"/>
  <c r="AM124" i="15"/>
  <c r="AN124" i="15"/>
  <c r="AO124" i="15"/>
  <c r="AQ124" i="15"/>
  <c r="AT124" i="15"/>
  <c r="AV124" i="15"/>
  <c r="AW124" i="15"/>
  <c r="AX124" i="15"/>
  <c r="AZ124" i="15"/>
  <c r="BB124" i="15"/>
  <c r="BP124" i="15"/>
  <c r="CD124" i="15"/>
  <c r="CG124" i="15"/>
  <c r="CI124" i="15"/>
  <c r="CL124" i="15"/>
  <c r="CN124" i="15"/>
  <c r="DB124" i="15"/>
  <c r="DE124" i="15"/>
  <c r="DH124" i="15"/>
  <c r="DV124" i="15"/>
  <c r="DY124" i="15"/>
  <c r="EC124" i="15"/>
  <c r="EE124" i="15"/>
  <c r="EG124" i="15"/>
  <c r="EK124" i="15"/>
  <c r="EX124" i="15"/>
  <c r="FA124" i="15"/>
  <c r="FN124" i="15"/>
  <c r="FQ124" i="15"/>
  <c r="FT124" i="15"/>
  <c r="FW124" i="15"/>
  <c r="FX124" i="15"/>
  <c r="GK124" i="15"/>
  <c r="GN124" i="15"/>
  <c r="GQ124" i="15"/>
  <c r="HD124" i="15"/>
  <c r="HG124" i="15"/>
  <c r="HU124" i="15"/>
  <c r="HW124" i="15"/>
  <c r="HZ124" i="15"/>
  <c r="IC124" i="15"/>
  <c r="IE124" i="15"/>
  <c r="IR124" i="15"/>
  <c r="IU124" i="15"/>
  <c r="IY124" i="15"/>
  <c r="JA124" i="15"/>
  <c r="JD124" i="15"/>
  <c r="JG124" i="15"/>
  <c r="JU124" i="15"/>
  <c r="JX124" i="15"/>
  <c r="KA124" i="15"/>
  <c r="KB124" i="15"/>
  <c r="KC124" i="15"/>
  <c r="KL124" i="15"/>
  <c r="KM124" i="15"/>
  <c r="KN124" i="15"/>
  <c r="KO124" i="15"/>
  <c r="KP124" i="15"/>
  <c r="KQ124" i="15"/>
  <c r="KR124" i="15"/>
  <c r="LA124" i="15"/>
  <c r="LB124" i="15"/>
  <c r="LC124" i="15"/>
  <c r="LD124" i="15"/>
  <c r="LE124" i="15"/>
  <c r="LF124" i="15"/>
  <c r="LG124" i="15"/>
  <c r="LH124" i="15"/>
  <c r="LI124" i="15"/>
  <c r="LJ124" i="15"/>
  <c r="LK124" i="15"/>
  <c r="LW124" i="15"/>
  <c r="LX124" i="15"/>
  <c r="LY124" i="15"/>
  <c r="LZ124" i="15"/>
  <c r="MA124" i="15"/>
  <c r="MB124" i="15"/>
  <c r="MC124" i="15"/>
  <c r="MD124" i="15"/>
  <c r="ME124" i="15"/>
  <c r="MF124" i="15"/>
  <c r="MG124" i="15"/>
  <c r="MH124" i="15"/>
  <c r="MI124" i="15"/>
  <c r="MJ124" i="15"/>
  <c r="MK124" i="15"/>
  <c r="ML124" i="15"/>
  <c r="MM124" i="15"/>
  <c r="MN124" i="15"/>
  <c r="MO124" i="15"/>
  <c r="NA124" i="15"/>
  <c r="NB124" i="15"/>
  <c r="NC124" i="15"/>
  <c r="ND124" i="15"/>
  <c r="NE124" i="15"/>
  <c r="NF124" i="15"/>
  <c r="NG124" i="15"/>
  <c r="NH124" i="15"/>
  <c r="NI124" i="15"/>
  <c r="NJ124" i="15"/>
  <c r="NK124" i="15"/>
  <c r="NL124" i="15"/>
  <c r="NM124" i="15"/>
  <c r="NN124" i="15"/>
  <c r="NO124" i="15"/>
  <c r="NP124" i="15"/>
  <c r="OH124" i="15"/>
  <c r="OI124" i="15"/>
  <c r="OJ124" i="15"/>
  <c r="OK124" i="15"/>
  <c r="OL124" i="15"/>
  <c r="OM124" i="15"/>
  <c r="ON124" i="15"/>
  <c r="OO124" i="15"/>
  <c r="PA124" i="15"/>
  <c r="PB124" i="15"/>
  <c r="PC124" i="15"/>
  <c r="PD124" i="15"/>
  <c r="PE124" i="15"/>
  <c r="PF124" i="15"/>
  <c r="PG124" i="15"/>
  <c r="PH124" i="15"/>
  <c r="PI124" i="15"/>
  <c r="PJ124" i="15"/>
  <c r="PK124" i="15"/>
  <c r="PW124" i="15"/>
  <c r="PX124" i="15"/>
  <c r="PY124" i="15"/>
  <c r="PZ124" i="15"/>
  <c r="J125" i="15"/>
  <c r="K125" i="15"/>
  <c r="T125" i="15"/>
  <c r="U125" i="15"/>
  <c r="V125" i="15"/>
  <c r="W125" i="15"/>
  <c r="X125" i="15"/>
  <c r="Y125" i="15"/>
  <c r="Z125" i="15"/>
  <c r="AA125" i="15"/>
  <c r="AB125" i="15"/>
  <c r="AC125" i="15"/>
  <c r="AD125" i="15"/>
  <c r="AM125" i="15"/>
  <c r="AN125" i="15"/>
  <c r="AO125" i="15"/>
  <c r="AP125" i="15"/>
  <c r="AQ125" i="15"/>
  <c r="AR125" i="15"/>
  <c r="AS125" i="15"/>
  <c r="AT125" i="15"/>
  <c r="AU125" i="15"/>
  <c r="AV125" i="15"/>
  <c r="AW125" i="15"/>
  <c r="AX125" i="15"/>
  <c r="AY125" i="15"/>
  <c r="AZ125" i="15"/>
  <c r="BA125" i="15"/>
  <c r="BB125" i="15"/>
  <c r="BN125" i="15"/>
  <c r="BO125" i="15"/>
  <c r="BP125" i="15"/>
  <c r="BQ125" i="15"/>
  <c r="BR125" i="15"/>
  <c r="CD125" i="15"/>
  <c r="CE125" i="15"/>
  <c r="CF125" i="15"/>
  <c r="CG125" i="15"/>
  <c r="CH125" i="15"/>
  <c r="CI125" i="15"/>
  <c r="CJ125" i="15"/>
  <c r="CK125" i="15"/>
  <c r="CL125" i="15"/>
  <c r="CM125" i="15"/>
  <c r="CN125" i="15"/>
  <c r="CO125" i="15"/>
  <c r="DA125" i="15"/>
  <c r="DB125" i="15"/>
  <c r="DC125" i="15"/>
  <c r="DD125" i="15"/>
  <c r="DE125" i="15"/>
  <c r="DF125" i="15"/>
  <c r="DG125" i="15"/>
  <c r="DH125" i="15"/>
  <c r="DI125" i="15"/>
  <c r="DJ125" i="15"/>
  <c r="DV125" i="15"/>
  <c r="DW125" i="15"/>
  <c r="DX125" i="15"/>
  <c r="DY125" i="15"/>
  <c r="DZ125" i="15"/>
  <c r="EA125" i="15"/>
  <c r="EB125" i="15"/>
  <c r="EC125" i="15"/>
  <c r="ED125" i="15"/>
  <c r="EE125" i="15"/>
  <c r="EF125" i="15"/>
  <c r="EG125" i="15"/>
  <c r="EH125" i="15"/>
  <c r="EI125" i="15"/>
  <c r="EJ125" i="15"/>
  <c r="EK125" i="15"/>
  <c r="EW125" i="15"/>
  <c r="EX125" i="15"/>
  <c r="EY125" i="15"/>
  <c r="EZ125" i="15"/>
  <c r="FA125" i="15"/>
  <c r="FB125" i="15"/>
  <c r="FN125" i="15"/>
  <c r="FO125" i="15"/>
  <c r="FP125" i="15"/>
  <c r="FQ125" i="15"/>
  <c r="FR125" i="15"/>
  <c r="FS125" i="15"/>
  <c r="FT125" i="15"/>
  <c r="FU125" i="15"/>
  <c r="FV125" i="15"/>
  <c r="FW125" i="15"/>
  <c r="FX125" i="15"/>
  <c r="GJ125" i="15"/>
  <c r="GK125" i="15"/>
  <c r="GL125" i="15"/>
  <c r="GM125" i="15"/>
  <c r="GN125" i="15"/>
  <c r="GO125" i="15"/>
  <c r="GP125" i="15"/>
  <c r="GQ125" i="15"/>
  <c r="HC125" i="15"/>
  <c r="HD125" i="15"/>
  <c r="HE125" i="15"/>
  <c r="HF125" i="15"/>
  <c r="HG125" i="15"/>
  <c r="HH125" i="15"/>
  <c r="HT125" i="15"/>
  <c r="HU125" i="15"/>
  <c r="HV125" i="15"/>
  <c r="HW125" i="15"/>
  <c r="HX125" i="15"/>
  <c r="HY125" i="15"/>
  <c r="HZ125" i="15"/>
  <c r="IA125" i="15"/>
  <c r="IB125" i="15"/>
  <c r="IC125" i="15"/>
  <c r="ID125" i="15"/>
  <c r="IE125" i="15"/>
  <c r="IQ125" i="15"/>
  <c r="IR125" i="15"/>
  <c r="IS125" i="15"/>
  <c r="IT125" i="15"/>
  <c r="IU125" i="15"/>
  <c r="IV125" i="15"/>
  <c r="IW125" i="15"/>
  <c r="IX125" i="15"/>
  <c r="IY125" i="15"/>
  <c r="IZ125" i="15"/>
  <c r="JA125" i="15"/>
  <c r="JB125" i="15"/>
  <c r="JC125" i="15"/>
  <c r="JD125" i="15"/>
  <c r="JE125" i="15"/>
  <c r="JF125" i="15"/>
  <c r="JG125" i="15"/>
  <c r="JH125" i="15"/>
  <c r="JT125" i="15"/>
  <c r="JU125" i="15"/>
  <c r="JV125" i="15"/>
  <c r="JW125" i="15"/>
  <c r="JX125" i="15"/>
  <c r="JY125" i="15"/>
  <c r="JZ125" i="15"/>
  <c r="KA125" i="15"/>
  <c r="KB125" i="15"/>
  <c r="KC125" i="15"/>
  <c r="KL125" i="15"/>
  <c r="KM125" i="15"/>
  <c r="KN125" i="15"/>
  <c r="KO125" i="15"/>
  <c r="KP125" i="15"/>
  <c r="KQ125" i="15"/>
  <c r="KR125" i="15"/>
  <c r="LA125" i="15"/>
  <c r="LB125" i="15"/>
  <c r="LC125" i="15"/>
  <c r="LD125" i="15"/>
  <c r="LE125" i="15"/>
  <c r="LF125" i="15"/>
  <c r="LG125" i="15"/>
  <c r="LH125" i="15"/>
  <c r="LI125" i="15"/>
  <c r="LJ125" i="15"/>
  <c r="LK125" i="15"/>
  <c r="LW125" i="15"/>
  <c r="LX125" i="15"/>
  <c r="LY125" i="15"/>
  <c r="LZ125" i="15"/>
  <c r="MA125" i="15"/>
  <c r="MB125" i="15"/>
  <c r="MC125" i="15"/>
  <c r="MD125" i="15"/>
  <c r="ME125" i="15"/>
  <c r="MF125" i="15"/>
  <c r="MG125" i="15"/>
  <c r="MH125" i="15"/>
  <c r="MI125" i="15"/>
  <c r="MJ125" i="15"/>
  <c r="MK125" i="15"/>
  <c r="ML125" i="15"/>
  <c r="MM125" i="15"/>
  <c r="MN125" i="15"/>
  <c r="MO125" i="15"/>
  <c r="NA125" i="15"/>
  <c r="NB125" i="15"/>
  <c r="NC125" i="15"/>
  <c r="ND125" i="15"/>
  <c r="NE125" i="15"/>
  <c r="NF125" i="15"/>
  <c r="NG125" i="15"/>
  <c r="NH125" i="15"/>
  <c r="NI125" i="15"/>
  <c r="NJ125" i="15"/>
  <c r="NK125" i="15"/>
  <c r="NL125" i="15"/>
  <c r="NM125" i="15"/>
  <c r="NN125" i="15"/>
  <c r="NO125" i="15"/>
  <c r="NP125" i="15"/>
  <c r="OH125" i="15"/>
  <c r="OI125" i="15"/>
  <c r="OJ125" i="15"/>
  <c r="OK125" i="15"/>
  <c r="OL125" i="15"/>
  <c r="OM125" i="15"/>
  <c r="ON125" i="15"/>
  <c r="OO125" i="15"/>
  <c r="PA125" i="15"/>
  <c r="PB125" i="15"/>
  <c r="PC125" i="15"/>
  <c r="PD125" i="15"/>
  <c r="PE125" i="15"/>
  <c r="PF125" i="15"/>
  <c r="PG125" i="15"/>
  <c r="PH125" i="15"/>
  <c r="PI125" i="15"/>
  <c r="PJ125" i="15"/>
  <c r="PK125" i="15"/>
  <c r="PW125" i="15"/>
  <c r="PX125" i="15"/>
  <c r="PY125" i="15"/>
  <c r="PZ125" i="15"/>
  <c r="J126" i="15"/>
  <c r="K126" i="15"/>
  <c r="T126" i="15"/>
  <c r="U126" i="15"/>
  <c r="V126" i="15"/>
  <c r="W126" i="15"/>
  <c r="X126" i="15"/>
  <c r="Y126" i="15"/>
  <c r="Z126" i="15"/>
  <c r="AA126" i="15"/>
  <c r="AB126" i="15"/>
  <c r="AC126" i="15"/>
  <c r="AD126" i="15"/>
  <c r="AM126" i="15"/>
  <c r="AN126" i="15"/>
  <c r="AO126" i="15"/>
  <c r="AP126" i="15"/>
  <c r="AQ126" i="15"/>
  <c r="AR126" i="15"/>
  <c r="AS126" i="15"/>
  <c r="AT126" i="15"/>
  <c r="AU126" i="15"/>
  <c r="AV126" i="15"/>
  <c r="AW126" i="15"/>
  <c r="AX126" i="15"/>
  <c r="AY126" i="15"/>
  <c r="AZ126" i="15"/>
  <c r="BA126" i="15"/>
  <c r="BB126" i="15"/>
  <c r="BN126" i="15"/>
  <c r="BO126" i="15"/>
  <c r="BP126" i="15"/>
  <c r="BQ126" i="15"/>
  <c r="BR126" i="15"/>
  <c r="CD126" i="15"/>
  <c r="CE126" i="15"/>
  <c r="CF126" i="15"/>
  <c r="CG126" i="15"/>
  <c r="CH126" i="15"/>
  <c r="CI126" i="15"/>
  <c r="CJ126" i="15"/>
  <c r="CK126" i="15"/>
  <c r="CL126" i="15"/>
  <c r="CM126" i="15"/>
  <c r="CN126" i="15"/>
  <c r="CO126" i="15"/>
  <c r="DA126" i="15"/>
  <c r="DB126" i="15"/>
  <c r="DC126" i="15"/>
  <c r="DD126" i="15"/>
  <c r="DE126" i="15"/>
  <c r="DF126" i="15"/>
  <c r="DG126" i="15"/>
  <c r="DH126" i="15"/>
  <c r="DI126" i="15"/>
  <c r="DJ126" i="15"/>
  <c r="DV126" i="15"/>
  <c r="DW126" i="15"/>
  <c r="DX126" i="15"/>
  <c r="DY126" i="15"/>
  <c r="DZ126" i="15"/>
  <c r="EA126" i="15"/>
  <c r="EB126" i="15"/>
  <c r="EC126" i="15"/>
  <c r="ED126" i="15"/>
  <c r="EE126" i="15"/>
  <c r="EF126" i="15"/>
  <c r="EG126" i="15"/>
  <c r="EH126" i="15"/>
  <c r="EI126" i="15"/>
  <c r="EJ126" i="15"/>
  <c r="EK126" i="15"/>
  <c r="EW126" i="15"/>
  <c r="EX126" i="15"/>
  <c r="EY126" i="15"/>
  <c r="EZ126" i="15"/>
  <c r="FA126" i="15"/>
  <c r="FB126" i="15"/>
  <c r="FN126" i="15"/>
  <c r="FO126" i="15"/>
  <c r="FP126" i="15"/>
  <c r="FQ126" i="15"/>
  <c r="FR126" i="15"/>
  <c r="FS126" i="15"/>
  <c r="FT126" i="15"/>
  <c r="FU126" i="15"/>
  <c r="FV126" i="15"/>
  <c r="FW126" i="15"/>
  <c r="FX126" i="15"/>
  <c r="GJ126" i="15"/>
  <c r="GK126" i="15"/>
  <c r="GL126" i="15"/>
  <c r="GM126" i="15"/>
  <c r="GN126" i="15"/>
  <c r="GO126" i="15"/>
  <c r="GP126" i="15"/>
  <c r="GQ126" i="15"/>
  <c r="HC126" i="15"/>
  <c r="HD126" i="15"/>
  <c r="HE126" i="15"/>
  <c r="HF126" i="15"/>
  <c r="HG126" i="15"/>
  <c r="HH126" i="15"/>
  <c r="HT126" i="15"/>
  <c r="HU126" i="15"/>
  <c r="HV126" i="15"/>
  <c r="HW126" i="15"/>
  <c r="HX126" i="15"/>
  <c r="HY126" i="15"/>
  <c r="HZ126" i="15"/>
  <c r="IA126" i="15"/>
  <c r="IB126" i="15"/>
  <c r="IC126" i="15"/>
  <c r="ID126" i="15"/>
  <c r="IE126" i="15"/>
  <c r="IQ126" i="15"/>
  <c r="IR126" i="15"/>
  <c r="IS126" i="15"/>
  <c r="IT126" i="15"/>
  <c r="IU126" i="15"/>
  <c r="IV126" i="15"/>
  <c r="IW126" i="15"/>
  <c r="IX126" i="15"/>
  <c r="IY126" i="15"/>
  <c r="IZ126" i="15"/>
  <c r="JA126" i="15"/>
  <c r="JB126" i="15"/>
  <c r="JC126" i="15"/>
  <c r="JD126" i="15"/>
  <c r="JE126" i="15"/>
  <c r="JF126" i="15"/>
  <c r="JG126" i="15"/>
  <c r="JH126" i="15"/>
  <c r="JT126" i="15"/>
  <c r="JU126" i="15"/>
  <c r="JV126" i="15"/>
  <c r="JW126" i="15"/>
  <c r="JX126" i="15"/>
  <c r="JY126" i="15"/>
  <c r="JZ126" i="15"/>
  <c r="KA126" i="15"/>
  <c r="KB126" i="15"/>
  <c r="KC126" i="15"/>
  <c r="KL126" i="15"/>
  <c r="KM126" i="15"/>
  <c r="KN126" i="15"/>
  <c r="KO126" i="15"/>
  <c r="KP126" i="15"/>
  <c r="KQ126" i="15"/>
  <c r="KR126" i="15"/>
  <c r="LA126" i="15"/>
  <c r="LB126" i="15"/>
  <c r="LC126" i="15"/>
  <c r="LD126" i="15"/>
  <c r="LE126" i="15"/>
  <c r="LF126" i="15"/>
  <c r="LG126" i="15"/>
  <c r="LH126" i="15"/>
  <c r="LI126" i="15"/>
  <c r="LJ126" i="15"/>
  <c r="LK126" i="15"/>
  <c r="LW126" i="15"/>
  <c r="LX126" i="15"/>
  <c r="LY126" i="15"/>
  <c r="LZ126" i="15"/>
  <c r="MA126" i="15"/>
  <c r="MB126" i="15"/>
  <c r="MC126" i="15"/>
  <c r="MD126" i="15"/>
  <c r="ME126" i="15"/>
  <c r="MF126" i="15"/>
  <c r="MG126" i="15"/>
  <c r="MH126" i="15"/>
  <c r="MI126" i="15"/>
  <c r="MJ126" i="15"/>
  <c r="MK126" i="15"/>
  <c r="ML126" i="15"/>
  <c r="MM126" i="15"/>
  <c r="MN126" i="15"/>
  <c r="MO126" i="15"/>
  <c r="NA126" i="15"/>
  <c r="NB126" i="15"/>
  <c r="NC126" i="15"/>
  <c r="ND126" i="15"/>
  <c r="NE126" i="15"/>
  <c r="NF126" i="15"/>
  <c r="NG126" i="15"/>
  <c r="NH126" i="15"/>
  <c r="NI126" i="15"/>
  <c r="NJ126" i="15"/>
  <c r="NK126" i="15"/>
  <c r="NL126" i="15"/>
  <c r="NM126" i="15"/>
  <c r="NN126" i="15"/>
  <c r="NO126" i="15"/>
  <c r="NP126" i="15"/>
  <c r="OH126" i="15"/>
  <c r="OI126" i="15"/>
  <c r="OJ126" i="15"/>
  <c r="OK126" i="15"/>
  <c r="OL126" i="15"/>
  <c r="OM126" i="15"/>
  <c r="ON126" i="15"/>
  <c r="OO126" i="15"/>
  <c r="PA126" i="15"/>
  <c r="PB126" i="15"/>
  <c r="PC126" i="15"/>
  <c r="PD126" i="15"/>
  <c r="PE126" i="15"/>
  <c r="PF126" i="15"/>
  <c r="PG126" i="15"/>
  <c r="PH126" i="15"/>
  <c r="PI126" i="15"/>
  <c r="PJ126" i="15"/>
  <c r="PK126" i="15"/>
  <c r="PW126" i="15"/>
  <c r="PX126" i="15"/>
  <c r="PY126" i="15"/>
  <c r="PZ126" i="15"/>
  <c r="J127" i="15"/>
  <c r="K127" i="15"/>
  <c r="T127" i="15"/>
  <c r="U127" i="15"/>
  <c r="V127" i="15"/>
  <c r="W127" i="15"/>
  <c r="X127" i="15"/>
  <c r="Y127" i="15"/>
  <c r="Z127" i="15"/>
  <c r="AA127" i="15"/>
  <c r="AB127" i="15"/>
  <c r="AC127" i="15"/>
  <c r="AD127" i="15"/>
  <c r="AM127" i="15"/>
  <c r="AN127" i="15"/>
  <c r="AO127" i="15"/>
  <c r="AP127" i="15"/>
  <c r="AQ127" i="15"/>
  <c r="AR127" i="15"/>
  <c r="AS127" i="15"/>
  <c r="AT127" i="15"/>
  <c r="AU127" i="15"/>
  <c r="AV127" i="15"/>
  <c r="AW127" i="15"/>
  <c r="AX127" i="15"/>
  <c r="AY127" i="15"/>
  <c r="AZ127" i="15"/>
  <c r="BA127" i="15"/>
  <c r="BB127" i="15"/>
  <c r="BN127" i="15"/>
  <c r="BO127" i="15"/>
  <c r="BP127" i="15"/>
  <c r="BQ127" i="15"/>
  <c r="BR127" i="15"/>
  <c r="CD127" i="15"/>
  <c r="CE127" i="15"/>
  <c r="CF127" i="15"/>
  <c r="CG127" i="15"/>
  <c r="CH127" i="15"/>
  <c r="CI127" i="15"/>
  <c r="CJ127" i="15"/>
  <c r="CK127" i="15"/>
  <c r="CL127" i="15"/>
  <c r="CM127" i="15"/>
  <c r="CN127" i="15"/>
  <c r="CO127" i="15"/>
  <c r="DA127" i="15"/>
  <c r="DB127" i="15"/>
  <c r="DC127" i="15"/>
  <c r="DD127" i="15"/>
  <c r="DE127" i="15"/>
  <c r="DF127" i="15"/>
  <c r="DG127" i="15"/>
  <c r="DH127" i="15"/>
  <c r="DI127" i="15"/>
  <c r="DJ127" i="15"/>
  <c r="DV127" i="15"/>
  <c r="DW127" i="15"/>
  <c r="DX127" i="15"/>
  <c r="DY127" i="15"/>
  <c r="DZ127" i="15"/>
  <c r="EA127" i="15"/>
  <c r="EB127" i="15"/>
  <c r="EC127" i="15"/>
  <c r="ED127" i="15"/>
  <c r="EE127" i="15"/>
  <c r="EF127" i="15"/>
  <c r="EG127" i="15"/>
  <c r="EH127" i="15"/>
  <c r="EI127" i="15"/>
  <c r="EJ127" i="15"/>
  <c r="EK127" i="15"/>
  <c r="EW127" i="15"/>
  <c r="EX127" i="15"/>
  <c r="EY127" i="15"/>
  <c r="EZ127" i="15"/>
  <c r="FA127" i="15"/>
  <c r="FB127" i="15"/>
  <c r="FN127" i="15"/>
  <c r="FO127" i="15"/>
  <c r="FP127" i="15"/>
  <c r="FQ127" i="15"/>
  <c r="FR127" i="15"/>
  <c r="FS127" i="15"/>
  <c r="FT127" i="15"/>
  <c r="FU127" i="15"/>
  <c r="FV127" i="15"/>
  <c r="FW127" i="15"/>
  <c r="FX127" i="15"/>
  <c r="GJ127" i="15"/>
  <c r="GK127" i="15"/>
  <c r="GL127" i="15"/>
  <c r="GM127" i="15"/>
  <c r="GN127" i="15"/>
  <c r="GO127" i="15"/>
  <c r="GP127" i="15"/>
  <c r="GQ127" i="15"/>
  <c r="HC127" i="15"/>
  <c r="HD127" i="15"/>
  <c r="HE127" i="15"/>
  <c r="HF127" i="15"/>
  <c r="HG127" i="15"/>
  <c r="HH127" i="15"/>
  <c r="HT127" i="15"/>
  <c r="HU127" i="15"/>
  <c r="HV127" i="15"/>
  <c r="HW127" i="15"/>
  <c r="HX127" i="15"/>
  <c r="HY127" i="15"/>
  <c r="HZ127" i="15"/>
  <c r="IA127" i="15"/>
  <c r="IB127" i="15"/>
  <c r="IC127" i="15"/>
  <c r="ID127" i="15"/>
  <c r="IE127" i="15"/>
  <c r="IQ127" i="15"/>
  <c r="IR127" i="15"/>
  <c r="IS127" i="15"/>
  <c r="IT127" i="15"/>
  <c r="IU127" i="15"/>
  <c r="IV127" i="15"/>
  <c r="IW127" i="15"/>
  <c r="IX127" i="15"/>
  <c r="IY127" i="15"/>
  <c r="IZ127" i="15"/>
  <c r="JA127" i="15"/>
  <c r="JB127" i="15"/>
  <c r="JC127" i="15"/>
  <c r="JD127" i="15"/>
  <c r="JE127" i="15"/>
  <c r="JF127" i="15"/>
  <c r="JG127" i="15"/>
  <c r="JH127" i="15"/>
  <c r="JT127" i="15"/>
  <c r="JU127" i="15"/>
  <c r="JV127" i="15"/>
  <c r="JW127" i="15"/>
  <c r="JX127" i="15"/>
  <c r="JY127" i="15"/>
  <c r="JZ127" i="15"/>
  <c r="KA127" i="15"/>
  <c r="KB127" i="15"/>
  <c r="KC127" i="15"/>
  <c r="KL127" i="15"/>
  <c r="KM127" i="15"/>
  <c r="KN127" i="15"/>
  <c r="KO127" i="15"/>
  <c r="KP127" i="15"/>
  <c r="KQ127" i="15"/>
  <c r="KR127" i="15"/>
  <c r="LA127" i="15"/>
  <c r="LB127" i="15"/>
  <c r="LC127" i="15"/>
  <c r="LD127" i="15"/>
  <c r="LE127" i="15"/>
  <c r="LF127" i="15"/>
  <c r="LG127" i="15"/>
  <c r="LH127" i="15"/>
  <c r="LI127" i="15"/>
  <c r="LJ127" i="15"/>
  <c r="LK127" i="15"/>
  <c r="LW127" i="15"/>
  <c r="LX127" i="15"/>
  <c r="LY127" i="15"/>
  <c r="LZ127" i="15"/>
  <c r="MA127" i="15"/>
  <c r="MB127" i="15"/>
  <c r="MC127" i="15"/>
  <c r="MD127" i="15"/>
  <c r="ME127" i="15"/>
  <c r="MF127" i="15"/>
  <c r="MG127" i="15"/>
  <c r="MH127" i="15"/>
  <c r="MI127" i="15"/>
  <c r="MJ127" i="15"/>
  <c r="MK127" i="15"/>
  <c r="ML127" i="15"/>
  <c r="MM127" i="15"/>
  <c r="MN127" i="15"/>
  <c r="MO127" i="15"/>
  <c r="NA127" i="15"/>
  <c r="NB127" i="15"/>
  <c r="NC127" i="15"/>
  <c r="ND127" i="15"/>
  <c r="NE127" i="15"/>
  <c r="NF127" i="15"/>
  <c r="NG127" i="15"/>
  <c r="NH127" i="15"/>
  <c r="NI127" i="15"/>
  <c r="NJ127" i="15"/>
  <c r="NK127" i="15"/>
  <c r="NL127" i="15"/>
  <c r="NM127" i="15"/>
  <c r="NN127" i="15"/>
  <c r="NO127" i="15"/>
  <c r="NP127" i="15"/>
  <c r="OH127" i="15"/>
  <c r="OI127" i="15"/>
  <c r="OJ127" i="15"/>
  <c r="OK127" i="15"/>
  <c r="OL127" i="15"/>
  <c r="OM127" i="15"/>
  <c r="ON127" i="15"/>
  <c r="OO127" i="15"/>
  <c r="PA127" i="15"/>
  <c r="PB127" i="15"/>
  <c r="PC127" i="15"/>
  <c r="PD127" i="15"/>
  <c r="PE127" i="15"/>
  <c r="PF127" i="15"/>
  <c r="PG127" i="15"/>
  <c r="PH127" i="15"/>
  <c r="PI127" i="15"/>
  <c r="PJ127" i="15"/>
  <c r="PK127" i="15"/>
  <c r="PW127" i="15"/>
  <c r="PX127" i="15"/>
  <c r="PY127" i="15"/>
  <c r="PZ127" i="15"/>
  <c r="J128" i="15"/>
  <c r="K128" i="15"/>
  <c r="T128" i="15"/>
  <c r="U128" i="15"/>
  <c r="V128" i="15"/>
  <c r="W128" i="15"/>
  <c r="X128" i="15"/>
  <c r="Y128" i="15"/>
  <c r="Z128" i="15"/>
  <c r="AA128" i="15"/>
  <c r="AB128" i="15"/>
  <c r="AC128" i="15"/>
  <c r="AD128" i="15"/>
  <c r="AM128" i="15"/>
  <c r="AN128" i="15"/>
  <c r="AO128" i="15"/>
  <c r="AP128" i="15"/>
  <c r="AQ128" i="15"/>
  <c r="AR128" i="15"/>
  <c r="AS128" i="15"/>
  <c r="AT128" i="15"/>
  <c r="AU128" i="15"/>
  <c r="AV128" i="15"/>
  <c r="AW128" i="15"/>
  <c r="AX128" i="15"/>
  <c r="AY128" i="15"/>
  <c r="AZ128" i="15"/>
  <c r="BA128" i="15"/>
  <c r="BB128" i="15"/>
  <c r="BN128" i="15"/>
  <c r="BO128" i="15"/>
  <c r="BP128" i="15"/>
  <c r="BQ128" i="15"/>
  <c r="BR128" i="15"/>
  <c r="CD128" i="15"/>
  <c r="CE128" i="15"/>
  <c r="CF128" i="15"/>
  <c r="CG128" i="15"/>
  <c r="CH128" i="15"/>
  <c r="CI128" i="15"/>
  <c r="CJ128" i="15"/>
  <c r="CK128" i="15"/>
  <c r="CL128" i="15"/>
  <c r="CM128" i="15"/>
  <c r="CN128" i="15"/>
  <c r="CO128" i="15"/>
  <c r="DA128" i="15"/>
  <c r="DB128" i="15"/>
  <c r="DC128" i="15"/>
  <c r="DD128" i="15"/>
  <c r="DE128" i="15"/>
  <c r="DF128" i="15"/>
  <c r="DG128" i="15"/>
  <c r="DH128" i="15"/>
  <c r="DI128" i="15"/>
  <c r="DJ128" i="15"/>
  <c r="DV128" i="15"/>
  <c r="DW128" i="15"/>
  <c r="DX128" i="15"/>
  <c r="DY128" i="15"/>
  <c r="DZ128" i="15"/>
  <c r="EA128" i="15"/>
  <c r="EB128" i="15"/>
  <c r="EC128" i="15"/>
  <c r="ED128" i="15"/>
  <c r="EE128" i="15"/>
  <c r="EF128" i="15"/>
  <c r="EG128" i="15"/>
  <c r="EH128" i="15"/>
  <c r="EI128" i="15"/>
  <c r="EJ128" i="15"/>
  <c r="EK128" i="15"/>
  <c r="EW128" i="15"/>
  <c r="EX128" i="15"/>
  <c r="EY128" i="15"/>
  <c r="EZ128" i="15"/>
  <c r="FA128" i="15"/>
  <c r="FB128" i="15"/>
  <c r="FN128" i="15"/>
  <c r="FO128" i="15"/>
  <c r="FP128" i="15"/>
  <c r="FQ128" i="15"/>
  <c r="FR128" i="15"/>
  <c r="FS128" i="15"/>
  <c r="FT128" i="15"/>
  <c r="FU128" i="15"/>
  <c r="FV128" i="15"/>
  <c r="FW128" i="15"/>
  <c r="FX128" i="15"/>
  <c r="GJ128" i="15"/>
  <c r="GK128" i="15"/>
  <c r="GL128" i="15"/>
  <c r="GM128" i="15"/>
  <c r="GN128" i="15"/>
  <c r="GO128" i="15"/>
  <c r="GP128" i="15"/>
  <c r="GQ128" i="15"/>
  <c r="HC128" i="15"/>
  <c r="HD128" i="15"/>
  <c r="HE128" i="15"/>
  <c r="HF128" i="15"/>
  <c r="HG128" i="15"/>
  <c r="HH128" i="15"/>
  <c r="HT128" i="15"/>
  <c r="HU128" i="15"/>
  <c r="HV128" i="15"/>
  <c r="HW128" i="15"/>
  <c r="HX128" i="15"/>
  <c r="HY128" i="15"/>
  <c r="HZ128" i="15"/>
  <c r="IA128" i="15"/>
  <c r="IB128" i="15"/>
  <c r="IC128" i="15"/>
  <c r="ID128" i="15"/>
  <c r="IE128" i="15"/>
  <c r="IQ128" i="15"/>
  <c r="IR128" i="15"/>
  <c r="IS128" i="15"/>
  <c r="IT128" i="15"/>
  <c r="IU128" i="15"/>
  <c r="IV128" i="15"/>
  <c r="IW128" i="15"/>
  <c r="IX128" i="15"/>
  <c r="IY128" i="15"/>
  <c r="IZ128" i="15"/>
  <c r="JA128" i="15"/>
  <c r="JB128" i="15"/>
  <c r="JC128" i="15"/>
  <c r="JD128" i="15"/>
  <c r="JE128" i="15"/>
  <c r="JF128" i="15"/>
  <c r="JG128" i="15"/>
  <c r="JH128" i="15"/>
  <c r="JT128" i="15"/>
  <c r="JU128" i="15"/>
  <c r="JV128" i="15"/>
  <c r="JW128" i="15"/>
  <c r="JX128" i="15"/>
  <c r="JY128" i="15"/>
  <c r="JZ128" i="15"/>
  <c r="KA128" i="15"/>
  <c r="KB128" i="15"/>
  <c r="KC128" i="15"/>
  <c r="KL128" i="15"/>
  <c r="KM128" i="15"/>
  <c r="KN128" i="15"/>
  <c r="KO128" i="15"/>
  <c r="KP128" i="15"/>
  <c r="KQ128" i="15"/>
  <c r="KR128" i="15"/>
  <c r="LA128" i="15"/>
  <c r="LB128" i="15"/>
  <c r="LC128" i="15"/>
  <c r="LD128" i="15"/>
  <c r="LE128" i="15"/>
  <c r="LF128" i="15"/>
  <c r="LG128" i="15"/>
  <c r="LH128" i="15"/>
  <c r="LI128" i="15"/>
  <c r="LJ128" i="15"/>
  <c r="LK128" i="15"/>
  <c r="LW128" i="15"/>
  <c r="LX128" i="15"/>
  <c r="LY128" i="15"/>
  <c r="LZ128" i="15"/>
  <c r="MA128" i="15"/>
  <c r="MB128" i="15"/>
  <c r="MC128" i="15"/>
  <c r="MD128" i="15"/>
  <c r="ME128" i="15"/>
  <c r="MF128" i="15"/>
  <c r="MG128" i="15"/>
  <c r="MH128" i="15"/>
  <c r="MI128" i="15"/>
  <c r="MJ128" i="15"/>
  <c r="MK128" i="15"/>
  <c r="ML128" i="15"/>
  <c r="MM128" i="15"/>
  <c r="MN128" i="15"/>
  <c r="MO128" i="15"/>
  <c r="NA128" i="15"/>
  <c r="NB128" i="15"/>
  <c r="NC128" i="15"/>
  <c r="ND128" i="15"/>
  <c r="NE128" i="15"/>
  <c r="NF128" i="15"/>
  <c r="NG128" i="15"/>
  <c r="NH128" i="15"/>
  <c r="NI128" i="15"/>
  <c r="NJ128" i="15"/>
  <c r="NK128" i="15"/>
  <c r="NL128" i="15"/>
  <c r="NM128" i="15"/>
  <c r="NN128" i="15"/>
  <c r="NO128" i="15"/>
  <c r="NP128" i="15"/>
  <c r="OH128" i="15"/>
  <c r="OI128" i="15"/>
  <c r="OJ128" i="15"/>
  <c r="OK128" i="15"/>
  <c r="OL128" i="15"/>
  <c r="OM128" i="15"/>
  <c r="ON128" i="15"/>
  <c r="OO128" i="15"/>
  <c r="PA128" i="15"/>
  <c r="PB128" i="15"/>
  <c r="PC128" i="15"/>
  <c r="PD128" i="15"/>
  <c r="PE128" i="15"/>
  <c r="PF128" i="15"/>
  <c r="PG128" i="15"/>
  <c r="PH128" i="15"/>
  <c r="PI128" i="15"/>
  <c r="PJ128" i="15"/>
  <c r="PK128" i="15"/>
  <c r="PW128" i="15"/>
  <c r="PX128" i="15"/>
  <c r="PY128" i="15"/>
  <c r="PZ128" i="15"/>
  <c r="J129" i="15"/>
  <c r="K129" i="15"/>
  <c r="T129" i="15"/>
  <c r="U129" i="15"/>
  <c r="V129" i="15"/>
  <c r="W129" i="15"/>
  <c r="X129" i="15"/>
  <c r="Y129" i="15"/>
  <c r="Z129" i="15"/>
  <c r="AA129" i="15"/>
  <c r="AB129" i="15"/>
  <c r="AC129" i="15"/>
  <c r="AD129" i="15"/>
  <c r="AM129" i="15"/>
  <c r="AN129" i="15"/>
  <c r="AO129" i="15"/>
  <c r="AP129" i="15"/>
  <c r="AQ129" i="15"/>
  <c r="AR129" i="15"/>
  <c r="AS129" i="15"/>
  <c r="AT129" i="15"/>
  <c r="AU129" i="15"/>
  <c r="AV129" i="15"/>
  <c r="AW129" i="15"/>
  <c r="AX129" i="15"/>
  <c r="AY129" i="15"/>
  <c r="AZ129" i="15"/>
  <c r="BA129" i="15"/>
  <c r="BB129" i="15"/>
  <c r="BN129" i="15"/>
  <c r="BO129" i="15"/>
  <c r="BP129" i="15"/>
  <c r="BQ129" i="15"/>
  <c r="BR129" i="15"/>
  <c r="CD129" i="15"/>
  <c r="CE129" i="15"/>
  <c r="CF129" i="15"/>
  <c r="CG129" i="15"/>
  <c r="CH129" i="15"/>
  <c r="CI129" i="15"/>
  <c r="CJ129" i="15"/>
  <c r="CK129" i="15"/>
  <c r="CL129" i="15"/>
  <c r="CM129" i="15"/>
  <c r="CN129" i="15"/>
  <c r="CO129" i="15"/>
  <c r="DA129" i="15"/>
  <c r="DB129" i="15"/>
  <c r="DC129" i="15"/>
  <c r="DD129" i="15"/>
  <c r="DE129" i="15"/>
  <c r="DF129" i="15"/>
  <c r="DG129" i="15"/>
  <c r="DH129" i="15"/>
  <c r="DI129" i="15"/>
  <c r="DJ129" i="15"/>
  <c r="DV129" i="15"/>
  <c r="DW129" i="15"/>
  <c r="DX129" i="15"/>
  <c r="DY129" i="15"/>
  <c r="DZ129" i="15"/>
  <c r="EA129" i="15"/>
  <c r="EB129" i="15"/>
  <c r="EC129" i="15"/>
  <c r="ED129" i="15"/>
  <c r="EE129" i="15"/>
  <c r="EF129" i="15"/>
  <c r="EG129" i="15"/>
  <c r="EH129" i="15"/>
  <c r="EI129" i="15"/>
  <c r="EJ129" i="15"/>
  <c r="EK129" i="15"/>
  <c r="EW129" i="15"/>
  <c r="EX129" i="15"/>
  <c r="EY129" i="15"/>
  <c r="EZ129" i="15"/>
  <c r="FA129" i="15"/>
  <c r="FB129" i="15"/>
  <c r="FN129" i="15"/>
  <c r="FO129" i="15"/>
  <c r="FP129" i="15"/>
  <c r="FQ129" i="15"/>
  <c r="FR129" i="15"/>
  <c r="FS129" i="15"/>
  <c r="FT129" i="15"/>
  <c r="FU129" i="15"/>
  <c r="FV129" i="15"/>
  <c r="FW129" i="15"/>
  <c r="FX129" i="15"/>
  <c r="GJ129" i="15"/>
  <c r="GK129" i="15"/>
  <c r="GL129" i="15"/>
  <c r="GM129" i="15"/>
  <c r="GN129" i="15"/>
  <c r="GO129" i="15"/>
  <c r="GP129" i="15"/>
  <c r="GQ129" i="15"/>
  <c r="HC129" i="15"/>
  <c r="HD129" i="15"/>
  <c r="HE129" i="15"/>
  <c r="HF129" i="15"/>
  <c r="HG129" i="15"/>
  <c r="HH129" i="15"/>
  <c r="HT129" i="15"/>
  <c r="HU129" i="15"/>
  <c r="HV129" i="15"/>
  <c r="HW129" i="15"/>
  <c r="HX129" i="15"/>
  <c r="HY129" i="15"/>
  <c r="HZ129" i="15"/>
  <c r="IA129" i="15"/>
  <c r="IB129" i="15"/>
  <c r="IC129" i="15"/>
  <c r="ID129" i="15"/>
  <c r="IE129" i="15"/>
  <c r="IQ129" i="15"/>
  <c r="IR129" i="15"/>
  <c r="IS129" i="15"/>
  <c r="IT129" i="15"/>
  <c r="IU129" i="15"/>
  <c r="IV129" i="15"/>
  <c r="IW129" i="15"/>
  <c r="IX129" i="15"/>
  <c r="IY129" i="15"/>
  <c r="IZ129" i="15"/>
  <c r="JA129" i="15"/>
  <c r="JB129" i="15"/>
  <c r="JC129" i="15"/>
  <c r="JD129" i="15"/>
  <c r="JE129" i="15"/>
  <c r="JF129" i="15"/>
  <c r="JG129" i="15"/>
  <c r="JH129" i="15"/>
  <c r="JT129" i="15"/>
  <c r="JU129" i="15"/>
  <c r="JV129" i="15"/>
  <c r="JW129" i="15"/>
  <c r="JX129" i="15"/>
  <c r="JY129" i="15"/>
  <c r="JZ129" i="15"/>
  <c r="KA129" i="15"/>
  <c r="KB129" i="15"/>
  <c r="KC129" i="15"/>
  <c r="KL129" i="15"/>
  <c r="KM129" i="15"/>
  <c r="KN129" i="15"/>
  <c r="KO129" i="15"/>
  <c r="KP129" i="15"/>
  <c r="KQ129" i="15"/>
  <c r="KR129" i="15"/>
  <c r="LA129" i="15"/>
  <c r="LB129" i="15"/>
  <c r="LC129" i="15"/>
  <c r="LD129" i="15"/>
  <c r="LE129" i="15"/>
  <c r="LF129" i="15"/>
  <c r="LG129" i="15"/>
  <c r="LH129" i="15"/>
  <c r="LI129" i="15"/>
  <c r="LJ129" i="15"/>
  <c r="LK129" i="15"/>
  <c r="LW129" i="15"/>
  <c r="LX129" i="15"/>
  <c r="LY129" i="15"/>
  <c r="LZ129" i="15"/>
  <c r="MA129" i="15"/>
  <c r="MB129" i="15"/>
  <c r="MC129" i="15"/>
  <c r="MD129" i="15"/>
  <c r="ME129" i="15"/>
  <c r="MF129" i="15"/>
  <c r="MG129" i="15"/>
  <c r="MH129" i="15"/>
  <c r="MI129" i="15"/>
  <c r="MJ129" i="15"/>
  <c r="MK129" i="15"/>
  <c r="ML129" i="15"/>
  <c r="MM129" i="15"/>
  <c r="MN129" i="15"/>
  <c r="MO129" i="15"/>
  <c r="NA129" i="15"/>
  <c r="NB129" i="15"/>
  <c r="NC129" i="15"/>
  <c r="ND129" i="15"/>
  <c r="NE129" i="15"/>
  <c r="NF129" i="15"/>
  <c r="NG129" i="15"/>
  <c r="NH129" i="15"/>
  <c r="NI129" i="15"/>
  <c r="NJ129" i="15"/>
  <c r="NK129" i="15"/>
  <c r="NL129" i="15"/>
  <c r="NM129" i="15"/>
  <c r="NN129" i="15"/>
  <c r="NO129" i="15"/>
  <c r="NP129" i="15"/>
  <c r="OH129" i="15"/>
  <c r="OI129" i="15"/>
  <c r="OJ129" i="15"/>
  <c r="OK129" i="15"/>
  <c r="OL129" i="15"/>
  <c r="OM129" i="15"/>
  <c r="ON129" i="15"/>
  <c r="OO129" i="15"/>
  <c r="PA129" i="15"/>
  <c r="PB129" i="15"/>
  <c r="PC129" i="15"/>
  <c r="PD129" i="15"/>
  <c r="PE129" i="15"/>
  <c r="PF129" i="15"/>
  <c r="PG129" i="15"/>
  <c r="PH129" i="15"/>
  <c r="PI129" i="15"/>
  <c r="PJ129" i="15"/>
  <c r="PK129" i="15"/>
  <c r="PW129" i="15"/>
  <c r="PX129" i="15"/>
  <c r="PY129" i="15"/>
  <c r="PZ129" i="15"/>
  <c r="J130" i="15"/>
  <c r="K130" i="15"/>
  <c r="T130" i="15"/>
  <c r="U130" i="15"/>
  <c r="V130" i="15"/>
  <c r="W130" i="15"/>
  <c r="X130" i="15"/>
  <c r="Y130" i="15"/>
  <c r="Z130" i="15"/>
  <c r="AA130" i="15"/>
  <c r="AB130" i="15"/>
  <c r="AC130" i="15"/>
  <c r="AD130" i="15"/>
  <c r="AM130" i="15"/>
  <c r="AN130" i="15"/>
  <c r="AO130" i="15"/>
  <c r="AP130" i="15"/>
  <c r="AQ130" i="15"/>
  <c r="AR130" i="15"/>
  <c r="AS130" i="15"/>
  <c r="AT130" i="15"/>
  <c r="AU130" i="15"/>
  <c r="AV130" i="15"/>
  <c r="AW130" i="15"/>
  <c r="AX130" i="15"/>
  <c r="AY130" i="15"/>
  <c r="AZ130" i="15"/>
  <c r="BA130" i="15"/>
  <c r="BB130" i="15"/>
  <c r="BN130" i="15"/>
  <c r="BO130" i="15"/>
  <c r="BP130" i="15"/>
  <c r="BQ130" i="15"/>
  <c r="BR130" i="15"/>
  <c r="CD130" i="15"/>
  <c r="CE130" i="15"/>
  <c r="CF130" i="15"/>
  <c r="CG130" i="15"/>
  <c r="CH130" i="15"/>
  <c r="CI130" i="15"/>
  <c r="CJ130" i="15"/>
  <c r="CK130" i="15"/>
  <c r="CL130" i="15"/>
  <c r="CM130" i="15"/>
  <c r="CN130" i="15"/>
  <c r="CO130" i="15"/>
  <c r="DA130" i="15"/>
  <c r="DB130" i="15"/>
  <c r="DC130" i="15"/>
  <c r="DD130" i="15"/>
  <c r="DE130" i="15"/>
  <c r="DF130" i="15"/>
  <c r="DG130" i="15"/>
  <c r="DH130" i="15"/>
  <c r="DI130" i="15"/>
  <c r="DJ130" i="15"/>
  <c r="DV130" i="15"/>
  <c r="DW130" i="15"/>
  <c r="DX130" i="15"/>
  <c r="DY130" i="15"/>
  <c r="DZ130" i="15"/>
  <c r="EA130" i="15"/>
  <c r="EB130" i="15"/>
  <c r="EC130" i="15"/>
  <c r="ED130" i="15"/>
  <c r="EE130" i="15"/>
  <c r="EF130" i="15"/>
  <c r="EG130" i="15"/>
  <c r="EH130" i="15"/>
  <c r="EI130" i="15"/>
  <c r="EJ130" i="15"/>
  <c r="EK130" i="15"/>
  <c r="EW130" i="15"/>
  <c r="EX130" i="15"/>
  <c r="EY130" i="15"/>
  <c r="EZ130" i="15"/>
  <c r="FA130" i="15"/>
  <c r="FB130" i="15"/>
  <c r="FN130" i="15"/>
  <c r="FO130" i="15"/>
  <c r="FP130" i="15"/>
  <c r="FQ130" i="15"/>
  <c r="FR130" i="15"/>
  <c r="FS130" i="15"/>
  <c r="FT130" i="15"/>
  <c r="FU130" i="15"/>
  <c r="FV130" i="15"/>
  <c r="FW130" i="15"/>
  <c r="FX130" i="15"/>
  <c r="GJ130" i="15"/>
  <c r="GK130" i="15"/>
  <c r="GL130" i="15"/>
  <c r="GM130" i="15"/>
  <c r="GN130" i="15"/>
  <c r="GO130" i="15"/>
  <c r="GP130" i="15"/>
  <c r="GQ130" i="15"/>
  <c r="HC130" i="15"/>
  <c r="HD130" i="15"/>
  <c r="HE130" i="15"/>
  <c r="HF130" i="15"/>
  <c r="HG130" i="15"/>
  <c r="HH130" i="15"/>
  <c r="HT130" i="15"/>
  <c r="HU130" i="15"/>
  <c r="HV130" i="15"/>
  <c r="HW130" i="15"/>
  <c r="HX130" i="15"/>
  <c r="HY130" i="15"/>
  <c r="HZ130" i="15"/>
  <c r="IA130" i="15"/>
  <c r="IB130" i="15"/>
  <c r="IC130" i="15"/>
  <c r="ID130" i="15"/>
  <c r="IE130" i="15"/>
  <c r="IQ130" i="15"/>
  <c r="IR130" i="15"/>
  <c r="IS130" i="15"/>
  <c r="IT130" i="15"/>
  <c r="IU130" i="15"/>
  <c r="IV130" i="15"/>
  <c r="IW130" i="15"/>
  <c r="IX130" i="15"/>
  <c r="IY130" i="15"/>
  <c r="IZ130" i="15"/>
  <c r="JA130" i="15"/>
  <c r="JB130" i="15"/>
  <c r="JC130" i="15"/>
  <c r="JD130" i="15"/>
  <c r="JE130" i="15"/>
  <c r="JF130" i="15"/>
  <c r="JG130" i="15"/>
  <c r="JH130" i="15"/>
  <c r="JT130" i="15"/>
  <c r="JU130" i="15"/>
  <c r="JV130" i="15"/>
  <c r="JW130" i="15"/>
  <c r="JX130" i="15"/>
  <c r="JY130" i="15"/>
  <c r="JZ130" i="15"/>
  <c r="KA130" i="15"/>
  <c r="KB130" i="15"/>
  <c r="KC130" i="15"/>
  <c r="KL130" i="15"/>
  <c r="KM130" i="15"/>
  <c r="KN130" i="15"/>
  <c r="KO130" i="15"/>
  <c r="KP130" i="15"/>
  <c r="KQ130" i="15"/>
  <c r="KR130" i="15"/>
  <c r="LA130" i="15"/>
  <c r="LB130" i="15"/>
  <c r="LC130" i="15"/>
  <c r="LD130" i="15"/>
  <c r="LE130" i="15"/>
  <c r="LF130" i="15"/>
  <c r="LG130" i="15"/>
  <c r="LH130" i="15"/>
  <c r="LI130" i="15"/>
  <c r="LJ130" i="15"/>
  <c r="LK130" i="15"/>
  <c r="LW130" i="15"/>
  <c r="LX130" i="15"/>
  <c r="LY130" i="15"/>
  <c r="LZ130" i="15"/>
  <c r="MA130" i="15"/>
  <c r="MB130" i="15"/>
  <c r="MC130" i="15"/>
  <c r="MD130" i="15"/>
  <c r="ME130" i="15"/>
  <c r="MF130" i="15"/>
  <c r="MG130" i="15"/>
  <c r="MH130" i="15"/>
  <c r="MI130" i="15"/>
  <c r="MJ130" i="15"/>
  <c r="MK130" i="15"/>
  <c r="ML130" i="15"/>
  <c r="MM130" i="15"/>
  <c r="MN130" i="15"/>
  <c r="MO130" i="15"/>
  <c r="NA130" i="15"/>
  <c r="NB130" i="15"/>
  <c r="NC130" i="15"/>
  <c r="ND130" i="15"/>
  <c r="NE130" i="15"/>
  <c r="NF130" i="15"/>
  <c r="NG130" i="15"/>
  <c r="NH130" i="15"/>
  <c r="NI130" i="15"/>
  <c r="NJ130" i="15"/>
  <c r="NK130" i="15"/>
  <c r="NL130" i="15"/>
  <c r="NM130" i="15"/>
  <c r="NN130" i="15"/>
  <c r="NO130" i="15"/>
  <c r="NP130" i="15"/>
  <c r="OH130" i="15"/>
  <c r="OI130" i="15"/>
  <c r="OJ130" i="15"/>
  <c r="OK130" i="15"/>
  <c r="OL130" i="15"/>
  <c r="OM130" i="15"/>
  <c r="ON130" i="15"/>
  <c r="OO130" i="15"/>
  <c r="PA130" i="15"/>
  <c r="PB130" i="15"/>
  <c r="PC130" i="15"/>
  <c r="PD130" i="15"/>
  <c r="PE130" i="15"/>
  <c r="PF130" i="15"/>
  <c r="PG130" i="15"/>
  <c r="PH130" i="15"/>
  <c r="PI130" i="15"/>
  <c r="PJ130" i="15"/>
  <c r="PK130" i="15"/>
  <c r="PW130" i="15"/>
  <c r="PX130" i="15"/>
  <c r="PY130" i="15"/>
  <c r="PZ130" i="15"/>
  <c r="J131" i="15"/>
  <c r="K131" i="15"/>
  <c r="T131" i="15"/>
  <c r="U131" i="15"/>
  <c r="V131" i="15"/>
  <c r="W131" i="15"/>
  <c r="X131" i="15"/>
  <c r="Y131" i="15"/>
  <c r="Z131" i="15"/>
  <c r="AA131" i="15"/>
  <c r="AB131" i="15"/>
  <c r="AC131" i="15"/>
  <c r="AD131" i="15"/>
  <c r="AM131" i="15"/>
  <c r="AN131" i="15"/>
  <c r="AO131" i="15"/>
  <c r="AP131" i="15"/>
  <c r="AQ131" i="15"/>
  <c r="AR131" i="15"/>
  <c r="AS131" i="15"/>
  <c r="AT131" i="15"/>
  <c r="AU131" i="15"/>
  <c r="AV131" i="15"/>
  <c r="AW131" i="15"/>
  <c r="AX131" i="15"/>
  <c r="AY131" i="15"/>
  <c r="AZ131" i="15"/>
  <c r="BA131" i="15"/>
  <c r="BB131" i="15"/>
  <c r="BN131" i="15"/>
  <c r="BO131" i="15"/>
  <c r="BP131" i="15"/>
  <c r="BQ131" i="15"/>
  <c r="BR131" i="15"/>
  <c r="CD131" i="15"/>
  <c r="CE131" i="15"/>
  <c r="CF131" i="15"/>
  <c r="CG131" i="15"/>
  <c r="CH131" i="15"/>
  <c r="CI131" i="15"/>
  <c r="CJ131" i="15"/>
  <c r="CK131" i="15"/>
  <c r="CL131" i="15"/>
  <c r="CM131" i="15"/>
  <c r="CN131" i="15"/>
  <c r="CO131" i="15"/>
  <c r="DA131" i="15"/>
  <c r="DB131" i="15"/>
  <c r="DC131" i="15"/>
  <c r="DD131" i="15"/>
  <c r="DE131" i="15"/>
  <c r="DF131" i="15"/>
  <c r="DG131" i="15"/>
  <c r="DH131" i="15"/>
  <c r="DI131" i="15"/>
  <c r="DJ131" i="15"/>
  <c r="DV131" i="15"/>
  <c r="DW131" i="15"/>
  <c r="DX131" i="15"/>
  <c r="DY131" i="15"/>
  <c r="DZ131" i="15"/>
  <c r="EA131" i="15"/>
  <c r="EB131" i="15"/>
  <c r="EC131" i="15"/>
  <c r="ED131" i="15"/>
  <c r="EE131" i="15"/>
  <c r="EF131" i="15"/>
  <c r="EG131" i="15"/>
  <c r="EH131" i="15"/>
  <c r="EI131" i="15"/>
  <c r="EJ131" i="15"/>
  <c r="EK131" i="15"/>
  <c r="EW131" i="15"/>
  <c r="EX131" i="15"/>
  <c r="EY131" i="15"/>
  <c r="EZ131" i="15"/>
  <c r="FA131" i="15"/>
  <c r="FB131" i="15"/>
  <c r="FN131" i="15"/>
  <c r="FO131" i="15"/>
  <c r="FP131" i="15"/>
  <c r="FQ131" i="15"/>
  <c r="FR131" i="15"/>
  <c r="FS131" i="15"/>
  <c r="FT131" i="15"/>
  <c r="FU131" i="15"/>
  <c r="FV131" i="15"/>
  <c r="FW131" i="15"/>
  <c r="FX131" i="15"/>
  <c r="GJ131" i="15"/>
  <c r="GK131" i="15"/>
  <c r="GL131" i="15"/>
  <c r="GM131" i="15"/>
  <c r="GN131" i="15"/>
  <c r="GO131" i="15"/>
  <c r="GP131" i="15"/>
  <c r="GQ131" i="15"/>
  <c r="HC131" i="15"/>
  <c r="HD131" i="15"/>
  <c r="HE131" i="15"/>
  <c r="HF131" i="15"/>
  <c r="HG131" i="15"/>
  <c r="HH131" i="15"/>
  <c r="HT131" i="15"/>
  <c r="HU131" i="15"/>
  <c r="HV131" i="15"/>
  <c r="HW131" i="15"/>
  <c r="HX131" i="15"/>
  <c r="HY131" i="15"/>
  <c r="HZ131" i="15"/>
  <c r="IA131" i="15"/>
  <c r="IB131" i="15"/>
  <c r="IC131" i="15"/>
  <c r="ID131" i="15"/>
  <c r="IE131" i="15"/>
  <c r="IQ131" i="15"/>
  <c r="IR131" i="15"/>
  <c r="IS131" i="15"/>
  <c r="IT131" i="15"/>
  <c r="IU131" i="15"/>
  <c r="IV131" i="15"/>
  <c r="IW131" i="15"/>
  <c r="IX131" i="15"/>
  <c r="IY131" i="15"/>
  <c r="IZ131" i="15"/>
  <c r="JA131" i="15"/>
  <c r="JB131" i="15"/>
  <c r="JC131" i="15"/>
  <c r="JD131" i="15"/>
  <c r="JE131" i="15"/>
  <c r="JF131" i="15"/>
  <c r="JG131" i="15"/>
  <c r="JH131" i="15"/>
  <c r="JT131" i="15"/>
  <c r="JU131" i="15"/>
  <c r="JV131" i="15"/>
  <c r="JW131" i="15"/>
  <c r="JX131" i="15"/>
  <c r="JY131" i="15"/>
  <c r="JZ131" i="15"/>
  <c r="KA131" i="15"/>
  <c r="KB131" i="15"/>
  <c r="KC131" i="15"/>
  <c r="KL131" i="15"/>
  <c r="KM131" i="15"/>
  <c r="KN131" i="15"/>
  <c r="KO131" i="15"/>
  <c r="KP131" i="15"/>
  <c r="KQ131" i="15"/>
  <c r="KR131" i="15"/>
  <c r="LA131" i="15"/>
  <c r="LB131" i="15"/>
  <c r="LC131" i="15"/>
  <c r="LD131" i="15"/>
  <c r="LE131" i="15"/>
  <c r="LF131" i="15"/>
  <c r="LG131" i="15"/>
  <c r="LH131" i="15"/>
  <c r="LI131" i="15"/>
  <c r="LJ131" i="15"/>
  <c r="LK131" i="15"/>
  <c r="LW131" i="15"/>
  <c r="LX131" i="15"/>
  <c r="LY131" i="15"/>
  <c r="LZ131" i="15"/>
  <c r="MA131" i="15"/>
  <c r="MB131" i="15"/>
  <c r="MC131" i="15"/>
  <c r="MD131" i="15"/>
  <c r="ME131" i="15"/>
  <c r="MF131" i="15"/>
  <c r="MG131" i="15"/>
  <c r="MH131" i="15"/>
  <c r="MI131" i="15"/>
  <c r="MJ131" i="15"/>
  <c r="MK131" i="15"/>
  <c r="ML131" i="15"/>
  <c r="MM131" i="15"/>
  <c r="MN131" i="15"/>
  <c r="MO131" i="15"/>
  <c r="NA131" i="15"/>
  <c r="NB131" i="15"/>
  <c r="NC131" i="15"/>
  <c r="ND131" i="15"/>
  <c r="NE131" i="15"/>
  <c r="NF131" i="15"/>
  <c r="NG131" i="15"/>
  <c r="NH131" i="15"/>
  <c r="NI131" i="15"/>
  <c r="NJ131" i="15"/>
  <c r="NK131" i="15"/>
  <c r="NL131" i="15"/>
  <c r="NM131" i="15"/>
  <c r="NN131" i="15"/>
  <c r="NO131" i="15"/>
  <c r="NP131" i="15"/>
  <c r="OH131" i="15"/>
  <c r="OI131" i="15"/>
  <c r="OJ131" i="15"/>
  <c r="OK131" i="15"/>
  <c r="OL131" i="15"/>
  <c r="OM131" i="15"/>
  <c r="ON131" i="15"/>
  <c r="OO131" i="15"/>
  <c r="PA131" i="15"/>
  <c r="PB131" i="15"/>
  <c r="PC131" i="15"/>
  <c r="PD131" i="15"/>
  <c r="PE131" i="15"/>
  <c r="PF131" i="15"/>
  <c r="PG131" i="15"/>
  <c r="PH131" i="15"/>
  <c r="PI131" i="15"/>
  <c r="PJ131" i="15"/>
  <c r="PK131" i="15"/>
  <c r="PW131" i="15"/>
  <c r="PX131" i="15"/>
  <c r="PY131" i="15"/>
  <c r="PZ131" i="15"/>
  <c r="J132" i="15"/>
  <c r="K132" i="15"/>
  <c r="T132" i="15"/>
  <c r="U132" i="15"/>
  <c r="V132" i="15"/>
  <c r="W132" i="15"/>
  <c r="X132" i="15"/>
  <c r="Y132" i="15"/>
  <c r="Z132" i="15"/>
  <c r="AA132" i="15"/>
  <c r="AB132" i="15"/>
  <c r="AC132" i="15"/>
  <c r="AD132" i="15"/>
  <c r="AM132" i="15"/>
  <c r="AN132" i="15"/>
  <c r="AO132" i="15"/>
  <c r="AP132" i="15"/>
  <c r="AQ132" i="15"/>
  <c r="AR132" i="15"/>
  <c r="AS132" i="15"/>
  <c r="AT132" i="15"/>
  <c r="AU132" i="15"/>
  <c r="AV132" i="15"/>
  <c r="AW132" i="15"/>
  <c r="AX132" i="15"/>
  <c r="AY132" i="15"/>
  <c r="AZ132" i="15"/>
  <c r="BA132" i="15"/>
  <c r="BB132" i="15"/>
  <c r="BN132" i="15"/>
  <c r="BO132" i="15"/>
  <c r="BP132" i="15"/>
  <c r="BQ132" i="15"/>
  <c r="BR132" i="15"/>
  <c r="CD132" i="15"/>
  <c r="CE132" i="15"/>
  <c r="CF132" i="15"/>
  <c r="CG132" i="15"/>
  <c r="CH132" i="15"/>
  <c r="CI132" i="15"/>
  <c r="CJ132" i="15"/>
  <c r="CK132" i="15"/>
  <c r="CL132" i="15"/>
  <c r="CM132" i="15"/>
  <c r="CN132" i="15"/>
  <c r="CO132" i="15"/>
  <c r="DA132" i="15"/>
  <c r="DB132" i="15"/>
  <c r="DC132" i="15"/>
  <c r="DD132" i="15"/>
  <c r="DE132" i="15"/>
  <c r="DF132" i="15"/>
  <c r="DG132" i="15"/>
  <c r="DH132" i="15"/>
  <c r="DI132" i="15"/>
  <c r="DJ132" i="15"/>
  <c r="DV132" i="15"/>
  <c r="DW132" i="15"/>
  <c r="DX132" i="15"/>
  <c r="DY132" i="15"/>
  <c r="DZ132" i="15"/>
  <c r="EA132" i="15"/>
  <c r="EB132" i="15"/>
  <c r="EC132" i="15"/>
  <c r="ED132" i="15"/>
  <c r="EE132" i="15"/>
  <c r="EF132" i="15"/>
  <c r="EG132" i="15"/>
  <c r="EH132" i="15"/>
  <c r="EI132" i="15"/>
  <c r="EJ132" i="15"/>
  <c r="EK132" i="15"/>
  <c r="EW132" i="15"/>
  <c r="EX132" i="15"/>
  <c r="EY132" i="15"/>
  <c r="EZ132" i="15"/>
  <c r="FA132" i="15"/>
  <c r="FB132" i="15"/>
  <c r="FN132" i="15"/>
  <c r="FO132" i="15"/>
  <c r="FP132" i="15"/>
  <c r="FQ132" i="15"/>
  <c r="FR132" i="15"/>
  <c r="FS132" i="15"/>
  <c r="FT132" i="15"/>
  <c r="FU132" i="15"/>
  <c r="FV132" i="15"/>
  <c r="FW132" i="15"/>
  <c r="FX132" i="15"/>
  <c r="GJ132" i="15"/>
  <c r="GK132" i="15"/>
  <c r="GL132" i="15"/>
  <c r="GM132" i="15"/>
  <c r="GN132" i="15"/>
  <c r="GO132" i="15"/>
  <c r="GP132" i="15"/>
  <c r="GQ132" i="15"/>
  <c r="HC132" i="15"/>
  <c r="HD132" i="15"/>
  <c r="HE132" i="15"/>
  <c r="HF132" i="15"/>
  <c r="HG132" i="15"/>
  <c r="HH132" i="15"/>
  <c r="HT132" i="15"/>
  <c r="HU132" i="15"/>
  <c r="HV132" i="15"/>
  <c r="HW132" i="15"/>
  <c r="HX132" i="15"/>
  <c r="HY132" i="15"/>
  <c r="HZ132" i="15"/>
  <c r="IA132" i="15"/>
  <c r="IB132" i="15"/>
  <c r="IC132" i="15"/>
  <c r="ID132" i="15"/>
  <c r="IE132" i="15"/>
  <c r="IQ132" i="15"/>
  <c r="IR132" i="15"/>
  <c r="IS132" i="15"/>
  <c r="IT132" i="15"/>
  <c r="IU132" i="15"/>
  <c r="IV132" i="15"/>
  <c r="IW132" i="15"/>
  <c r="IX132" i="15"/>
  <c r="IY132" i="15"/>
  <c r="IZ132" i="15"/>
  <c r="JA132" i="15"/>
  <c r="JB132" i="15"/>
  <c r="JC132" i="15"/>
  <c r="JD132" i="15"/>
  <c r="JE132" i="15"/>
  <c r="JF132" i="15"/>
  <c r="JG132" i="15"/>
  <c r="JH132" i="15"/>
  <c r="JT132" i="15"/>
  <c r="JU132" i="15"/>
  <c r="JV132" i="15"/>
  <c r="JW132" i="15"/>
  <c r="JX132" i="15"/>
  <c r="JY132" i="15"/>
  <c r="JZ132" i="15"/>
  <c r="KA132" i="15"/>
  <c r="KB132" i="15"/>
  <c r="KC132" i="15"/>
  <c r="KL132" i="15"/>
  <c r="KM132" i="15"/>
  <c r="KN132" i="15"/>
  <c r="KO132" i="15"/>
  <c r="KP132" i="15"/>
  <c r="KQ132" i="15"/>
  <c r="KR132" i="15"/>
  <c r="LA132" i="15"/>
  <c r="LB132" i="15"/>
  <c r="LC132" i="15"/>
  <c r="LD132" i="15"/>
  <c r="LE132" i="15"/>
  <c r="LF132" i="15"/>
  <c r="LG132" i="15"/>
  <c r="LH132" i="15"/>
  <c r="LI132" i="15"/>
  <c r="LJ132" i="15"/>
  <c r="LK132" i="15"/>
  <c r="LW132" i="15"/>
  <c r="LX132" i="15"/>
  <c r="LY132" i="15"/>
  <c r="LZ132" i="15"/>
  <c r="MA132" i="15"/>
  <c r="MB132" i="15"/>
  <c r="MC132" i="15"/>
  <c r="MD132" i="15"/>
  <c r="ME132" i="15"/>
  <c r="MF132" i="15"/>
  <c r="MG132" i="15"/>
  <c r="MH132" i="15"/>
  <c r="MI132" i="15"/>
  <c r="MJ132" i="15"/>
  <c r="MK132" i="15"/>
  <c r="ML132" i="15"/>
  <c r="MM132" i="15"/>
  <c r="MN132" i="15"/>
  <c r="MO132" i="15"/>
  <c r="NA132" i="15"/>
  <c r="NB132" i="15"/>
  <c r="NC132" i="15"/>
  <c r="ND132" i="15"/>
  <c r="NE132" i="15"/>
  <c r="NF132" i="15"/>
  <c r="NG132" i="15"/>
  <c r="NH132" i="15"/>
  <c r="NI132" i="15"/>
  <c r="NJ132" i="15"/>
  <c r="NK132" i="15"/>
  <c r="NL132" i="15"/>
  <c r="NM132" i="15"/>
  <c r="NN132" i="15"/>
  <c r="NO132" i="15"/>
  <c r="NP132" i="15"/>
  <c r="OH132" i="15"/>
  <c r="OI132" i="15"/>
  <c r="OJ132" i="15"/>
  <c r="OK132" i="15"/>
  <c r="OL132" i="15"/>
  <c r="OM132" i="15"/>
  <c r="ON132" i="15"/>
  <c r="OO132" i="15"/>
  <c r="PA132" i="15"/>
  <c r="PB132" i="15"/>
  <c r="PC132" i="15"/>
  <c r="PD132" i="15"/>
  <c r="PE132" i="15"/>
  <c r="PF132" i="15"/>
  <c r="PG132" i="15"/>
  <c r="PH132" i="15"/>
  <c r="PI132" i="15"/>
  <c r="PJ132" i="15"/>
  <c r="PK132" i="15"/>
  <c r="PW132" i="15"/>
  <c r="PX132" i="15"/>
  <c r="PY132" i="15"/>
  <c r="PZ132" i="15"/>
  <c r="J133" i="15"/>
  <c r="K133" i="15"/>
  <c r="T133" i="15"/>
  <c r="U133" i="15"/>
  <c r="V133" i="15"/>
  <c r="W133" i="15"/>
  <c r="X133" i="15"/>
  <c r="Y133" i="15"/>
  <c r="Z133" i="15"/>
  <c r="AA133" i="15"/>
  <c r="AB133" i="15"/>
  <c r="AC133" i="15"/>
  <c r="AD133" i="15"/>
  <c r="AM133" i="15"/>
  <c r="AN133" i="15"/>
  <c r="AO133" i="15"/>
  <c r="AP133" i="15"/>
  <c r="AQ133" i="15"/>
  <c r="AR133" i="15"/>
  <c r="AS133" i="15"/>
  <c r="AT133" i="15"/>
  <c r="AU133" i="15"/>
  <c r="AV133" i="15"/>
  <c r="AW133" i="15"/>
  <c r="AX133" i="15"/>
  <c r="AY133" i="15"/>
  <c r="AZ133" i="15"/>
  <c r="BA133" i="15"/>
  <c r="BB133" i="15"/>
  <c r="BN133" i="15"/>
  <c r="BO133" i="15"/>
  <c r="BP133" i="15"/>
  <c r="BQ133" i="15"/>
  <c r="BR133" i="15"/>
  <c r="CD133" i="15"/>
  <c r="CE133" i="15"/>
  <c r="CF133" i="15"/>
  <c r="CG133" i="15"/>
  <c r="CH133" i="15"/>
  <c r="CI133" i="15"/>
  <c r="CJ133" i="15"/>
  <c r="CK133" i="15"/>
  <c r="CL133" i="15"/>
  <c r="CM133" i="15"/>
  <c r="CN133" i="15"/>
  <c r="CO133" i="15"/>
  <c r="DA133" i="15"/>
  <c r="DB133" i="15"/>
  <c r="DC133" i="15"/>
  <c r="DD133" i="15"/>
  <c r="DE133" i="15"/>
  <c r="DF133" i="15"/>
  <c r="DG133" i="15"/>
  <c r="DH133" i="15"/>
  <c r="DI133" i="15"/>
  <c r="DJ133" i="15"/>
  <c r="DV133" i="15"/>
  <c r="DW133" i="15"/>
  <c r="DX133" i="15"/>
  <c r="DY133" i="15"/>
  <c r="DZ133" i="15"/>
  <c r="EA133" i="15"/>
  <c r="EB133" i="15"/>
  <c r="EC133" i="15"/>
  <c r="ED133" i="15"/>
  <c r="EE133" i="15"/>
  <c r="EF133" i="15"/>
  <c r="EG133" i="15"/>
  <c r="EH133" i="15"/>
  <c r="EI133" i="15"/>
  <c r="EJ133" i="15"/>
  <c r="EK133" i="15"/>
  <c r="EW133" i="15"/>
  <c r="EX133" i="15"/>
  <c r="EY133" i="15"/>
  <c r="EZ133" i="15"/>
  <c r="FA133" i="15"/>
  <c r="FB133" i="15"/>
  <c r="FN133" i="15"/>
  <c r="FO133" i="15"/>
  <c r="FP133" i="15"/>
  <c r="FQ133" i="15"/>
  <c r="FR133" i="15"/>
  <c r="FS133" i="15"/>
  <c r="FT133" i="15"/>
  <c r="FU133" i="15"/>
  <c r="FV133" i="15"/>
  <c r="FW133" i="15"/>
  <c r="FX133" i="15"/>
  <c r="GJ133" i="15"/>
  <c r="GK133" i="15"/>
  <c r="GL133" i="15"/>
  <c r="GM133" i="15"/>
  <c r="GN133" i="15"/>
  <c r="GO133" i="15"/>
  <c r="GP133" i="15"/>
  <c r="GQ133" i="15"/>
  <c r="HC133" i="15"/>
  <c r="HD133" i="15"/>
  <c r="HE133" i="15"/>
  <c r="HF133" i="15"/>
  <c r="HG133" i="15"/>
  <c r="HH133" i="15"/>
  <c r="HT133" i="15"/>
  <c r="HU133" i="15"/>
  <c r="HV133" i="15"/>
  <c r="HW133" i="15"/>
  <c r="HX133" i="15"/>
  <c r="HY133" i="15"/>
  <c r="HZ133" i="15"/>
  <c r="IA133" i="15"/>
  <c r="IB133" i="15"/>
  <c r="IC133" i="15"/>
  <c r="ID133" i="15"/>
  <c r="IE133" i="15"/>
  <c r="IQ133" i="15"/>
  <c r="IR133" i="15"/>
  <c r="IS133" i="15"/>
  <c r="IT133" i="15"/>
  <c r="IU133" i="15"/>
  <c r="IV133" i="15"/>
  <c r="IW133" i="15"/>
  <c r="IX133" i="15"/>
  <c r="IY133" i="15"/>
  <c r="IZ133" i="15"/>
  <c r="JA133" i="15"/>
  <c r="JB133" i="15"/>
  <c r="JC133" i="15"/>
  <c r="JD133" i="15"/>
  <c r="JE133" i="15"/>
  <c r="JF133" i="15"/>
  <c r="JG133" i="15"/>
  <c r="JH133" i="15"/>
  <c r="JT133" i="15"/>
  <c r="JU133" i="15"/>
  <c r="JV133" i="15"/>
  <c r="JW133" i="15"/>
  <c r="JX133" i="15"/>
  <c r="JY133" i="15"/>
  <c r="JZ133" i="15"/>
  <c r="KA133" i="15"/>
  <c r="KB133" i="15"/>
  <c r="KC133" i="15"/>
  <c r="KL133" i="15"/>
  <c r="KM133" i="15"/>
  <c r="KN133" i="15"/>
  <c r="KO133" i="15"/>
  <c r="KP133" i="15"/>
  <c r="KQ133" i="15"/>
  <c r="KR133" i="15"/>
  <c r="LA133" i="15"/>
  <c r="LB133" i="15"/>
  <c r="LC133" i="15"/>
  <c r="LD133" i="15"/>
  <c r="LE133" i="15"/>
  <c r="LF133" i="15"/>
  <c r="LG133" i="15"/>
  <c r="LH133" i="15"/>
  <c r="LI133" i="15"/>
  <c r="LJ133" i="15"/>
  <c r="LK133" i="15"/>
  <c r="LW133" i="15"/>
  <c r="LX133" i="15"/>
  <c r="LY133" i="15"/>
  <c r="LZ133" i="15"/>
  <c r="MA133" i="15"/>
  <c r="MB133" i="15"/>
  <c r="MC133" i="15"/>
  <c r="MD133" i="15"/>
  <c r="ME133" i="15"/>
  <c r="MF133" i="15"/>
  <c r="MG133" i="15"/>
  <c r="MH133" i="15"/>
  <c r="MI133" i="15"/>
  <c r="MJ133" i="15"/>
  <c r="MK133" i="15"/>
  <c r="ML133" i="15"/>
  <c r="MM133" i="15"/>
  <c r="MN133" i="15"/>
  <c r="MO133" i="15"/>
  <c r="NA133" i="15"/>
  <c r="NB133" i="15"/>
  <c r="NC133" i="15"/>
  <c r="ND133" i="15"/>
  <c r="NE133" i="15"/>
  <c r="NF133" i="15"/>
  <c r="NG133" i="15"/>
  <c r="NH133" i="15"/>
  <c r="NI133" i="15"/>
  <c r="NJ133" i="15"/>
  <c r="NK133" i="15"/>
  <c r="NL133" i="15"/>
  <c r="NM133" i="15"/>
  <c r="NN133" i="15"/>
  <c r="NO133" i="15"/>
  <c r="NP133" i="15"/>
  <c r="OH133" i="15"/>
  <c r="OI133" i="15"/>
  <c r="OJ133" i="15"/>
  <c r="OK133" i="15"/>
  <c r="OL133" i="15"/>
  <c r="OM133" i="15"/>
  <c r="ON133" i="15"/>
  <c r="OO133" i="15"/>
  <c r="PA133" i="15"/>
  <c r="PB133" i="15"/>
  <c r="PC133" i="15"/>
  <c r="PD133" i="15"/>
  <c r="PE133" i="15"/>
  <c r="PF133" i="15"/>
  <c r="PG133" i="15"/>
  <c r="PH133" i="15"/>
  <c r="PI133" i="15"/>
  <c r="PJ133" i="15"/>
  <c r="PK133" i="15"/>
  <c r="PW133" i="15"/>
  <c r="PX133" i="15"/>
  <c r="PY133" i="15"/>
  <c r="PZ133" i="15"/>
  <c r="J134" i="15"/>
  <c r="K134" i="15"/>
  <c r="T134" i="15"/>
  <c r="U134" i="15"/>
  <c r="V134" i="15"/>
  <c r="W134" i="15"/>
  <c r="X134" i="15"/>
  <c r="Y134" i="15"/>
  <c r="Z134" i="15"/>
  <c r="AA134" i="15"/>
  <c r="AB134" i="15"/>
  <c r="AC134" i="15"/>
  <c r="AD134" i="15"/>
  <c r="AM134" i="15"/>
  <c r="AN134" i="15"/>
  <c r="AO134" i="15"/>
  <c r="AP134" i="15"/>
  <c r="AQ134" i="15"/>
  <c r="AR134" i="15"/>
  <c r="AS134" i="15"/>
  <c r="AT134" i="15"/>
  <c r="AU134" i="15"/>
  <c r="AV134" i="15"/>
  <c r="AW134" i="15"/>
  <c r="AX134" i="15"/>
  <c r="AY134" i="15"/>
  <c r="AZ134" i="15"/>
  <c r="BA134" i="15"/>
  <c r="BB134" i="15"/>
  <c r="BN134" i="15"/>
  <c r="BO134" i="15"/>
  <c r="BP134" i="15"/>
  <c r="BQ134" i="15"/>
  <c r="BR134" i="15"/>
  <c r="CD134" i="15"/>
  <c r="CE134" i="15"/>
  <c r="CF134" i="15"/>
  <c r="CG134" i="15"/>
  <c r="CH134" i="15"/>
  <c r="CI134" i="15"/>
  <c r="CJ134" i="15"/>
  <c r="CK134" i="15"/>
  <c r="CL134" i="15"/>
  <c r="CM134" i="15"/>
  <c r="CN134" i="15"/>
  <c r="CO134" i="15"/>
  <c r="DA134" i="15"/>
  <c r="DB134" i="15"/>
  <c r="DC134" i="15"/>
  <c r="DD134" i="15"/>
  <c r="DE134" i="15"/>
  <c r="DF134" i="15"/>
  <c r="DG134" i="15"/>
  <c r="DH134" i="15"/>
  <c r="DI134" i="15"/>
  <c r="DJ134" i="15"/>
  <c r="DV134" i="15"/>
  <c r="DW134" i="15"/>
  <c r="DX134" i="15"/>
  <c r="DY134" i="15"/>
  <c r="DZ134" i="15"/>
  <c r="EA134" i="15"/>
  <c r="EB134" i="15"/>
  <c r="EC134" i="15"/>
  <c r="ED134" i="15"/>
  <c r="EE134" i="15"/>
  <c r="EF134" i="15"/>
  <c r="EG134" i="15"/>
  <c r="EH134" i="15"/>
  <c r="EI134" i="15"/>
  <c r="EJ134" i="15"/>
  <c r="EK134" i="15"/>
  <c r="EW134" i="15"/>
  <c r="EX134" i="15"/>
  <c r="EY134" i="15"/>
  <c r="EZ134" i="15"/>
  <c r="FA134" i="15"/>
  <c r="FB134" i="15"/>
  <c r="FN134" i="15"/>
  <c r="FO134" i="15"/>
  <c r="FP134" i="15"/>
  <c r="FQ134" i="15"/>
  <c r="FR134" i="15"/>
  <c r="FS134" i="15"/>
  <c r="FT134" i="15"/>
  <c r="FU134" i="15"/>
  <c r="FV134" i="15"/>
  <c r="FW134" i="15"/>
  <c r="FX134" i="15"/>
  <c r="GJ134" i="15"/>
  <c r="GK134" i="15"/>
  <c r="GL134" i="15"/>
  <c r="GM134" i="15"/>
  <c r="GN134" i="15"/>
  <c r="GO134" i="15"/>
  <c r="GP134" i="15"/>
  <c r="GQ134" i="15"/>
  <c r="HC134" i="15"/>
  <c r="HD134" i="15"/>
  <c r="HE134" i="15"/>
  <c r="HF134" i="15"/>
  <c r="HG134" i="15"/>
  <c r="HH134" i="15"/>
  <c r="HT134" i="15"/>
  <c r="HU134" i="15"/>
  <c r="HV134" i="15"/>
  <c r="HW134" i="15"/>
  <c r="HX134" i="15"/>
  <c r="HY134" i="15"/>
  <c r="HZ134" i="15"/>
  <c r="IA134" i="15"/>
  <c r="IB134" i="15"/>
  <c r="IC134" i="15"/>
  <c r="ID134" i="15"/>
  <c r="IE134" i="15"/>
  <c r="IQ134" i="15"/>
  <c r="IR134" i="15"/>
  <c r="IS134" i="15"/>
  <c r="IT134" i="15"/>
  <c r="IU134" i="15"/>
  <c r="IV134" i="15"/>
  <c r="IW134" i="15"/>
  <c r="IX134" i="15"/>
  <c r="IY134" i="15"/>
  <c r="IZ134" i="15"/>
  <c r="JA134" i="15"/>
  <c r="JB134" i="15"/>
  <c r="JC134" i="15"/>
  <c r="JD134" i="15"/>
  <c r="JE134" i="15"/>
  <c r="JF134" i="15"/>
  <c r="JG134" i="15"/>
  <c r="JH134" i="15"/>
  <c r="JT134" i="15"/>
  <c r="JU134" i="15"/>
  <c r="JV134" i="15"/>
  <c r="JW134" i="15"/>
  <c r="JX134" i="15"/>
  <c r="JY134" i="15"/>
  <c r="JZ134" i="15"/>
  <c r="KA134" i="15"/>
  <c r="KB134" i="15"/>
  <c r="KC134" i="15"/>
  <c r="KL134" i="15"/>
  <c r="KM134" i="15"/>
  <c r="KN134" i="15"/>
  <c r="KO134" i="15"/>
  <c r="KP134" i="15"/>
  <c r="KQ134" i="15"/>
  <c r="KR134" i="15"/>
  <c r="LA134" i="15"/>
  <c r="LB134" i="15"/>
  <c r="LC134" i="15"/>
  <c r="LD134" i="15"/>
  <c r="LE134" i="15"/>
  <c r="LF134" i="15"/>
  <c r="LG134" i="15"/>
  <c r="LH134" i="15"/>
  <c r="LI134" i="15"/>
  <c r="LJ134" i="15"/>
  <c r="LK134" i="15"/>
  <c r="LW134" i="15"/>
  <c r="LX134" i="15"/>
  <c r="LY134" i="15"/>
  <c r="LZ134" i="15"/>
  <c r="MA134" i="15"/>
  <c r="MB134" i="15"/>
  <c r="MC134" i="15"/>
  <c r="MD134" i="15"/>
  <c r="ME134" i="15"/>
  <c r="MF134" i="15"/>
  <c r="MG134" i="15"/>
  <c r="MH134" i="15"/>
  <c r="MI134" i="15"/>
  <c r="MJ134" i="15"/>
  <c r="MK134" i="15"/>
  <c r="ML134" i="15"/>
  <c r="MM134" i="15"/>
  <c r="MN134" i="15"/>
  <c r="MO134" i="15"/>
  <c r="NA134" i="15"/>
  <c r="NB134" i="15"/>
  <c r="NC134" i="15"/>
  <c r="ND134" i="15"/>
  <c r="NE134" i="15"/>
  <c r="NF134" i="15"/>
  <c r="NG134" i="15"/>
  <c r="NH134" i="15"/>
  <c r="NI134" i="15"/>
  <c r="NJ134" i="15"/>
  <c r="NK134" i="15"/>
  <c r="NL134" i="15"/>
  <c r="NM134" i="15"/>
  <c r="NN134" i="15"/>
  <c r="NO134" i="15"/>
  <c r="NP134" i="15"/>
  <c r="OH134" i="15"/>
  <c r="OI134" i="15"/>
  <c r="OJ134" i="15"/>
  <c r="OK134" i="15"/>
  <c r="OL134" i="15"/>
  <c r="OM134" i="15"/>
  <c r="ON134" i="15"/>
  <c r="OO134" i="15"/>
  <c r="PA134" i="15"/>
  <c r="PB134" i="15"/>
  <c r="PC134" i="15"/>
  <c r="PD134" i="15"/>
  <c r="PE134" i="15"/>
  <c r="PF134" i="15"/>
  <c r="PG134" i="15"/>
  <c r="PH134" i="15"/>
  <c r="PI134" i="15"/>
  <c r="PJ134" i="15"/>
  <c r="PK134" i="15"/>
  <c r="PW134" i="15"/>
  <c r="PX134" i="15"/>
  <c r="PY134" i="15"/>
  <c r="PZ134" i="15"/>
  <c r="J135" i="15"/>
  <c r="K135" i="15"/>
  <c r="T135" i="15"/>
  <c r="U135" i="15"/>
  <c r="V135" i="15"/>
  <c r="W135" i="15"/>
  <c r="X135" i="15"/>
  <c r="Y135" i="15"/>
  <c r="Z135" i="15"/>
  <c r="AA135" i="15"/>
  <c r="AB135" i="15"/>
  <c r="AC135" i="15"/>
  <c r="AD135" i="15"/>
  <c r="AM135" i="15"/>
  <c r="AN135" i="15"/>
  <c r="AO135" i="15"/>
  <c r="AP135" i="15"/>
  <c r="AQ135" i="15"/>
  <c r="AR135" i="15"/>
  <c r="AS135" i="15"/>
  <c r="AT135" i="15"/>
  <c r="AU135" i="15"/>
  <c r="AV135" i="15"/>
  <c r="AW135" i="15"/>
  <c r="AX135" i="15"/>
  <c r="AY135" i="15"/>
  <c r="AZ135" i="15"/>
  <c r="BA135" i="15"/>
  <c r="BB135" i="15"/>
  <c r="BN135" i="15"/>
  <c r="BO135" i="15"/>
  <c r="BP135" i="15"/>
  <c r="BQ135" i="15"/>
  <c r="BR135" i="15"/>
  <c r="CD135" i="15"/>
  <c r="CE135" i="15"/>
  <c r="CF135" i="15"/>
  <c r="CG135" i="15"/>
  <c r="CH135" i="15"/>
  <c r="CI135" i="15"/>
  <c r="CJ135" i="15"/>
  <c r="CK135" i="15"/>
  <c r="CL135" i="15"/>
  <c r="CM135" i="15"/>
  <c r="CN135" i="15"/>
  <c r="CO135" i="15"/>
  <c r="DA135" i="15"/>
  <c r="DB135" i="15"/>
  <c r="DC135" i="15"/>
  <c r="DD135" i="15"/>
  <c r="DE135" i="15"/>
  <c r="DF135" i="15"/>
  <c r="DG135" i="15"/>
  <c r="DH135" i="15"/>
  <c r="DI135" i="15"/>
  <c r="DJ135" i="15"/>
  <c r="DV135" i="15"/>
  <c r="DW135" i="15"/>
  <c r="DX135" i="15"/>
  <c r="DY135" i="15"/>
  <c r="DZ135" i="15"/>
  <c r="EA135" i="15"/>
  <c r="EB135" i="15"/>
  <c r="EC135" i="15"/>
  <c r="ED135" i="15"/>
  <c r="EE135" i="15"/>
  <c r="EF135" i="15"/>
  <c r="EG135" i="15"/>
  <c r="EH135" i="15"/>
  <c r="EI135" i="15"/>
  <c r="EJ135" i="15"/>
  <c r="EK135" i="15"/>
  <c r="EW135" i="15"/>
  <c r="EX135" i="15"/>
  <c r="EY135" i="15"/>
  <c r="EZ135" i="15"/>
  <c r="FA135" i="15"/>
  <c r="FB135" i="15"/>
  <c r="FN135" i="15"/>
  <c r="FO135" i="15"/>
  <c r="FP135" i="15"/>
  <c r="FQ135" i="15"/>
  <c r="FR135" i="15"/>
  <c r="FS135" i="15"/>
  <c r="FT135" i="15"/>
  <c r="FU135" i="15"/>
  <c r="FV135" i="15"/>
  <c r="FW135" i="15"/>
  <c r="FX135" i="15"/>
  <c r="GJ135" i="15"/>
  <c r="GK135" i="15"/>
  <c r="GL135" i="15"/>
  <c r="GM135" i="15"/>
  <c r="GN135" i="15"/>
  <c r="GO135" i="15"/>
  <c r="GP135" i="15"/>
  <c r="GQ135" i="15"/>
  <c r="HC135" i="15"/>
  <c r="HD135" i="15"/>
  <c r="HE135" i="15"/>
  <c r="HF135" i="15"/>
  <c r="HG135" i="15"/>
  <c r="HH135" i="15"/>
  <c r="HT135" i="15"/>
  <c r="HU135" i="15"/>
  <c r="HV135" i="15"/>
  <c r="HW135" i="15"/>
  <c r="HX135" i="15"/>
  <c r="HY135" i="15"/>
  <c r="HZ135" i="15"/>
  <c r="IA135" i="15"/>
  <c r="IB135" i="15"/>
  <c r="IC135" i="15"/>
  <c r="ID135" i="15"/>
  <c r="IE135" i="15"/>
  <c r="IQ135" i="15"/>
  <c r="IR135" i="15"/>
  <c r="IS135" i="15"/>
  <c r="IT135" i="15"/>
  <c r="IU135" i="15"/>
  <c r="IV135" i="15"/>
  <c r="IW135" i="15"/>
  <c r="IX135" i="15"/>
  <c r="IY135" i="15"/>
  <c r="IZ135" i="15"/>
  <c r="JA135" i="15"/>
  <c r="JB135" i="15"/>
  <c r="JC135" i="15"/>
  <c r="JD135" i="15"/>
  <c r="JE135" i="15"/>
  <c r="JF135" i="15"/>
  <c r="JG135" i="15"/>
  <c r="JH135" i="15"/>
  <c r="JT135" i="15"/>
  <c r="JU135" i="15"/>
  <c r="JV135" i="15"/>
  <c r="JW135" i="15"/>
  <c r="JX135" i="15"/>
  <c r="JY135" i="15"/>
  <c r="JZ135" i="15"/>
  <c r="KA135" i="15"/>
  <c r="KB135" i="15"/>
  <c r="KC135" i="15"/>
  <c r="KL135" i="15"/>
  <c r="KM135" i="15"/>
  <c r="KN135" i="15"/>
  <c r="KO135" i="15"/>
  <c r="KP135" i="15"/>
  <c r="KQ135" i="15"/>
  <c r="KR135" i="15"/>
  <c r="LA135" i="15"/>
  <c r="LB135" i="15"/>
  <c r="LC135" i="15"/>
  <c r="LD135" i="15"/>
  <c r="LE135" i="15"/>
  <c r="LF135" i="15"/>
  <c r="LG135" i="15"/>
  <c r="LH135" i="15"/>
  <c r="LI135" i="15"/>
  <c r="LJ135" i="15"/>
  <c r="LK135" i="15"/>
  <c r="LW135" i="15"/>
  <c r="LX135" i="15"/>
  <c r="LY135" i="15"/>
  <c r="LZ135" i="15"/>
  <c r="MA135" i="15"/>
  <c r="MB135" i="15"/>
  <c r="MC135" i="15"/>
  <c r="MD135" i="15"/>
  <c r="ME135" i="15"/>
  <c r="MF135" i="15"/>
  <c r="MG135" i="15"/>
  <c r="MH135" i="15"/>
  <c r="MI135" i="15"/>
  <c r="MJ135" i="15"/>
  <c r="MK135" i="15"/>
  <c r="ML135" i="15"/>
  <c r="MM135" i="15"/>
  <c r="MN135" i="15"/>
  <c r="MO135" i="15"/>
  <c r="NA135" i="15"/>
  <c r="NB135" i="15"/>
  <c r="NC135" i="15"/>
  <c r="ND135" i="15"/>
  <c r="NE135" i="15"/>
  <c r="NF135" i="15"/>
  <c r="NG135" i="15"/>
  <c r="NH135" i="15"/>
  <c r="NI135" i="15"/>
  <c r="NJ135" i="15"/>
  <c r="NK135" i="15"/>
  <c r="NL135" i="15"/>
  <c r="NM135" i="15"/>
  <c r="NN135" i="15"/>
  <c r="NO135" i="15"/>
  <c r="NP135" i="15"/>
  <c r="OH135" i="15"/>
  <c r="OI135" i="15"/>
  <c r="OJ135" i="15"/>
  <c r="OK135" i="15"/>
  <c r="OL135" i="15"/>
  <c r="OM135" i="15"/>
  <c r="ON135" i="15"/>
  <c r="OO135" i="15"/>
  <c r="PA135" i="15"/>
  <c r="PB135" i="15"/>
  <c r="PC135" i="15"/>
  <c r="PD135" i="15"/>
  <c r="PE135" i="15"/>
  <c r="PF135" i="15"/>
  <c r="PG135" i="15"/>
  <c r="PH135" i="15"/>
  <c r="PI135" i="15"/>
  <c r="PJ135" i="15"/>
  <c r="PK135" i="15"/>
  <c r="PW135" i="15"/>
  <c r="PX135" i="15"/>
  <c r="PY135" i="15"/>
  <c r="PZ135" i="15"/>
  <c r="J136" i="15"/>
  <c r="K136" i="15"/>
  <c r="T136" i="15"/>
  <c r="U136" i="15"/>
  <c r="V136" i="15"/>
  <c r="W136" i="15"/>
  <c r="X136" i="15"/>
  <c r="Y136" i="15"/>
  <c r="Z136" i="15"/>
  <c r="AA136" i="15"/>
  <c r="AB136" i="15"/>
  <c r="AC136" i="15"/>
  <c r="AD136" i="15"/>
  <c r="AM136" i="15"/>
  <c r="AN136" i="15"/>
  <c r="AO136" i="15"/>
  <c r="AP136" i="15"/>
  <c r="AQ136" i="15"/>
  <c r="AR136" i="15"/>
  <c r="AS136" i="15"/>
  <c r="AT136" i="15"/>
  <c r="AU136" i="15"/>
  <c r="AV136" i="15"/>
  <c r="AW136" i="15"/>
  <c r="AX136" i="15"/>
  <c r="AY136" i="15"/>
  <c r="AZ136" i="15"/>
  <c r="BA136" i="15"/>
  <c r="BB136" i="15"/>
  <c r="BN136" i="15"/>
  <c r="BO136" i="15"/>
  <c r="BP136" i="15"/>
  <c r="BQ136" i="15"/>
  <c r="BR136" i="15"/>
  <c r="CD136" i="15"/>
  <c r="CE136" i="15"/>
  <c r="CF136" i="15"/>
  <c r="CG136" i="15"/>
  <c r="CH136" i="15"/>
  <c r="CI136" i="15"/>
  <c r="CJ136" i="15"/>
  <c r="CK136" i="15"/>
  <c r="CL136" i="15"/>
  <c r="CM136" i="15"/>
  <c r="CN136" i="15"/>
  <c r="CO136" i="15"/>
  <c r="DA136" i="15"/>
  <c r="DB136" i="15"/>
  <c r="DC136" i="15"/>
  <c r="DD136" i="15"/>
  <c r="DE136" i="15"/>
  <c r="DF136" i="15"/>
  <c r="DG136" i="15"/>
  <c r="DH136" i="15"/>
  <c r="DI136" i="15"/>
  <c r="DJ136" i="15"/>
  <c r="DV136" i="15"/>
  <c r="DW136" i="15"/>
  <c r="DX136" i="15"/>
  <c r="DY136" i="15"/>
  <c r="DZ136" i="15"/>
  <c r="EA136" i="15"/>
  <c r="EB136" i="15"/>
  <c r="EC136" i="15"/>
  <c r="ED136" i="15"/>
  <c r="EE136" i="15"/>
  <c r="EF136" i="15"/>
  <c r="EG136" i="15"/>
  <c r="EH136" i="15"/>
  <c r="EI136" i="15"/>
  <c r="EJ136" i="15"/>
  <c r="EK136" i="15"/>
  <c r="EW136" i="15"/>
  <c r="EX136" i="15"/>
  <c r="EY136" i="15"/>
  <c r="EZ136" i="15"/>
  <c r="FA136" i="15"/>
  <c r="FB136" i="15"/>
  <c r="FN136" i="15"/>
  <c r="FO136" i="15"/>
  <c r="FP136" i="15"/>
  <c r="FQ136" i="15"/>
  <c r="FR136" i="15"/>
  <c r="FS136" i="15"/>
  <c r="FT136" i="15"/>
  <c r="FU136" i="15"/>
  <c r="FV136" i="15"/>
  <c r="FW136" i="15"/>
  <c r="FX136" i="15"/>
  <c r="GJ136" i="15"/>
  <c r="GK136" i="15"/>
  <c r="GL136" i="15"/>
  <c r="GM136" i="15"/>
  <c r="GN136" i="15"/>
  <c r="GO136" i="15"/>
  <c r="GP136" i="15"/>
  <c r="GQ136" i="15"/>
  <c r="HC136" i="15"/>
  <c r="HD136" i="15"/>
  <c r="HE136" i="15"/>
  <c r="HF136" i="15"/>
  <c r="HG136" i="15"/>
  <c r="HH136" i="15"/>
  <c r="HT136" i="15"/>
  <c r="HU136" i="15"/>
  <c r="HV136" i="15"/>
  <c r="HW136" i="15"/>
  <c r="HX136" i="15"/>
  <c r="HY136" i="15"/>
  <c r="HZ136" i="15"/>
  <c r="IA136" i="15"/>
  <c r="IB136" i="15"/>
  <c r="IC136" i="15"/>
  <c r="ID136" i="15"/>
  <c r="IE136" i="15"/>
  <c r="IQ136" i="15"/>
  <c r="IR136" i="15"/>
  <c r="IS136" i="15"/>
  <c r="IT136" i="15"/>
  <c r="IU136" i="15"/>
  <c r="IV136" i="15"/>
  <c r="IW136" i="15"/>
  <c r="IX136" i="15"/>
  <c r="IY136" i="15"/>
  <c r="IZ136" i="15"/>
  <c r="JA136" i="15"/>
  <c r="JB136" i="15"/>
  <c r="JC136" i="15"/>
  <c r="JD136" i="15"/>
  <c r="JE136" i="15"/>
  <c r="JF136" i="15"/>
  <c r="JG136" i="15"/>
  <c r="JH136" i="15"/>
  <c r="JT136" i="15"/>
  <c r="JU136" i="15"/>
  <c r="JV136" i="15"/>
  <c r="JW136" i="15"/>
  <c r="JX136" i="15"/>
  <c r="JY136" i="15"/>
  <c r="JZ136" i="15"/>
  <c r="KA136" i="15"/>
  <c r="KB136" i="15"/>
  <c r="KC136" i="15"/>
  <c r="KL136" i="15"/>
  <c r="KM136" i="15"/>
  <c r="KN136" i="15"/>
  <c r="KO136" i="15"/>
  <c r="KP136" i="15"/>
  <c r="KQ136" i="15"/>
  <c r="KR136" i="15"/>
  <c r="LA136" i="15"/>
  <c r="LB136" i="15"/>
  <c r="LC136" i="15"/>
  <c r="LD136" i="15"/>
  <c r="LE136" i="15"/>
  <c r="LF136" i="15"/>
  <c r="LG136" i="15"/>
  <c r="LH136" i="15"/>
  <c r="LI136" i="15"/>
  <c r="LJ136" i="15"/>
  <c r="LK136" i="15"/>
  <c r="LW136" i="15"/>
  <c r="LX136" i="15"/>
  <c r="LY136" i="15"/>
  <c r="LZ136" i="15"/>
  <c r="MA136" i="15"/>
  <c r="MB136" i="15"/>
  <c r="MC136" i="15"/>
  <c r="MD136" i="15"/>
  <c r="ME136" i="15"/>
  <c r="MF136" i="15"/>
  <c r="MG136" i="15"/>
  <c r="MH136" i="15"/>
  <c r="MI136" i="15"/>
  <c r="MJ136" i="15"/>
  <c r="MK136" i="15"/>
  <c r="ML136" i="15"/>
  <c r="MM136" i="15"/>
  <c r="MH171" i="15"/>
  <c r="NM171" i="15"/>
  <c r="OL171" i="15"/>
  <c r="OO171" i="15"/>
  <c r="PC171" i="15"/>
  <c r="U172" i="15"/>
  <c r="Y172" i="15"/>
  <c r="AQ172" i="15"/>
  <c r="BB172" i="15"/>
  <c r="BR172" i="15"/>
  <c r="CG172" i="15"/>
  <c r="CM172" i="15"/>
  <c r="ED172" i="15"/>
  <c r="EH172" i="15"/>
  <c r="FO172" i="15"/>
  <c r="FT172" i="15"/>
  <c r="GK172" i="15"/>
  <c r="AD173" i="15"/>
  <c r="AO173" i="15"/>
  <c r="AY173" i="15"/>
  <c r="CH173" i="15"/>
  <c r="DI173" i="15"/>
  <c r="FW173" i="15"/>
  <c r="IA173" i="15"/>
  <c r="JF173" i="15"/>
  <c r="MF173" i="15"/>
  <c r="NM173" i="15"/>
  <c r="PA173" i="15"/>
  <c r="K174" i="15"/>
  <c r="BN174" i="15"/>
  <c r="BQ174" i="15"/>
  <c r="DA174" i="15"/>
  <c r="DF174" i="15"/>
  <c r="EW174" i="15"/>
  <c r="HT174" i="15"/>
  <c r="JC174" i="15"/>
  <c r="JH174" i="15"/>
  <c r="KR174" i="15"/>
  <c r="ME174" i="15"/>
  <c r="MI174" i="15"/>
  <c r="ML174" i="15"/>
  <c r="NL174" i="15"/>
  <c r="NP174" i="15"/>
  <c r="Z175" i="15"/>
  <c r="AO175" i="15"/>
  <c r="AR175" i="15"/>
  <c r="CE175" i="15"/>
  <c r="CL175" i="15"/>
  <c r="DD175" i="15"/>
  <c r="DY175" i="15"/>
  <c r="EE175" i="15"/>
  <c r="FP175" i="15"/>
  <c r="GQ175" i="15"/>
  <c r="IQ175" i="15"/>
  <c r="IW175" i="15"/>
  <c r="KB175" i="15"/>
  <c r="LB175" i="15"/>
  <c r="LX175" i="15"/>
  <c r="ND175" i="15"/>
  <c r="PY175" i="15"/>
  <c r="AB176" i="15"/>
  <c r="AM178" i="15"/>
  <c r="AM179" i="15" s="1"/>
  <c r="AW178" i="15"/>
  <c r="AW179" i="15" s="1"/>
  <c r="FP178" i="15"/>
  <c r="FP179" i="15" s="1"/>
  <c r="IS178" i="15"/>
  <c r="IS179" i="15" s="1"/>
  <c r="IW178" i="15"/>
  <c r="IW179" i="15" s="1"/>
  <c r="JA178" i="15"/>
  <c r="JA179" i="15" s="1"/>
  <c r="LJ178" i="15"/>
  <c r="LJ179" i="15" s="1"/>
  <c r="MM178" i="15"/>
  <c r="MM179" i="15" s="1"/>
  <c r="NL178" i="15"/>
  <c r="NL179" i="15" s="1"/>
  <c r="PH178" i="15"/>
  <c r="PH179" i="15" s="1"/>
  <c r="AB181" i="15"/>
  <c r="AB189" i="15" s="1"/>
  <c r="AT181" i="15"/>
  <c r="AT189" i="15" s="1"/>
  <c r="CI181" i="15"/>
  <c r="CI189" i="15" s="1"/>
  <c r="CM181" i="15"/>
  <c r="CM189" i="15" s="1"/>
  <c r="ED181" i="15"/>
  <c r="ED189" i="15" s="1"/>
  <c r="EY181" i="15"/>
  <c r="EY189" i="15" s="1"/>
  <c r="FP181" i="15"/>
  <c r="FP189" i="15" s="1"/>
  <c r="FX181" i="15"/>
  <c r="FX189" i="15" s="1"/>
  <c r="LH181" i="15"/>
  <c r="LH189" i="15" s="1"/>
  <c r="PW181" i="15"/>
  <c r="PW189" i="15" s="1"/>
  <c r="J183" i="15"/>
  <c r="Z183" i="15"/>
  <c r="AN183" i="15"/>
  <c r="AR183" i="15"/>
  <c r="AY183" i="15"/>
  <c r="EF183" i="15"/>
  <c r="FR183" i="15"/>
  <c r="FW183" i="15"/>
  <c r="HY183" i="15"/>
  <c r="JF183" i="15"/>
  <c r="OL187" i="15"/>
  <c r="PW187" i="15"/>
  <c r="Z188" i="15"/>
  <c r="AP188" i="15"/>
  <c r="BO188" i="15"/>
  <c r="DX188" i="15"/>
  <c r="FX188" i="15"/>
  <c r="GK188" i="15"/>
  <c r="GO188" i="15"/>
  <c r="HG188" i="15"/>
  <c r="IA188" i="15"/>
  <c r="JB188" i="15"/>
  <c r="LW188" i="15"/>
  <c r="MI188" i="15"/>
  <c r="NC188" i="15"/>
  <c r="PI188" i="15"/>
  <c r="U90" i="10"/>
  <c r="U94" i="10" s="1"/>
  <c r="AL90" i="10"/>
  <c r="AL94" i="10" s="1"/>
  <c r="AU90" i="10"/>
  <c r="AU94" i="10" s="1"/>
  <c r="BA90" i="10"/>
  <c r="BA94" i="10" s="1"/>
  <c r="BH90" i="10"/>
  <c r="BH94" i="10" s="1"/>
  <c r="BO90" i="10"/>
  <c r="BO94" i="10" s="1"/>
  <c r="CI90" i="10"/>
  <c r="CI94" i="10" s="1"/>
  <c r="CO90" i="10"/>
  <c r="CO94" i="10" s="1"/>
  <c r="EK90" i="10"/>
  <c r="EK94" i="10" s="1"/>
  <c r="FF90" i="10"/>
  <c r="FF94" i="10" s="1"/>
  <c r="FW90" i="10"/>
  <c r="FW94" i="10" s="1"/>
  <c r="GA90" i="10"/>
  <c r="GA94" i="10" s="1"/>
  <c r="GD90" i="10"/>
  <c r="GD94" i="10" s="1"/>
  <c r="GF90" i="10"/>
  <c r="GF94" i="10" s="1"/>
  <c r="GI90" i="10"/>
  <c r="GI94" i="10" s="1"/>
  <c r="GK90" i="10"/>
  <c r="GK94" i="10" s="1"/>
  <c r="GO90" i="10"/>
  <c r="GO94" i="10" s="1"/>
  <c r="K92" i="10"/>
  <c r="Y92" i="10"/>
  <c r="AC92" i="10"/>
  <c r="AH92" i="10"/>
  <c r="AK92" i="10"/>
  <c r="AT92" i="10"/>
  <c r="BQ92" i="10"/>
  <c r="BT92" i="10"/>
  <c r="BZ92" i="10"/>
  <c r="CI92" i="10"/>
  <c r="DA92" i="10"/>
  <c r="DG92" i="10"/>
  <c r="DJ92" i="10"/>
  <c r="DS92" i="10"/>
  <c r="EK92" i="10"/>
  <c r="EQ92" i="10"/>
  <c r="FH92" i="10"/>
  <c r="FV92" i="10"/>
  <c r="GF92" i="10"/>
  <c r="GO92" i="10"/>
  <c r="F96" i="10"/>
  <c r="F10" i="10" s="1"/>
  <c r="W96" i="10"/>
  <c r="W10" i="10" s="1"/>
  <c r="AH96" i="10"/>
  <c r="AH10" i="10" s="1"/>
  <c r="AX96" i="10"/>
  <c r="AX10" i="10" s="1"/>
  <c r="BG96" i="10"/>
  <c r="BG10" i="10" s="1"/>
  <c r="BK96" i="10"/>
  <c r="BK10" i="10" s="1"/>
  <c r="BT96" i="10"/>
  <c r="BT10" i="10" s="1"/>
  <c r="BW96" i="10"/>
  <c r="BW10" i="10" s="1"/>
  <c r="CJ96" i="10"/>
  <c r="CJ10" i="10" s="1"/>
  <c r="CK3" i="10" s="1"/>
  <c r="CL96" i="10"/>
  <c r="CS96" i="10"/>
  <c r="CS10" i="10" s="1"/>
  <c r="CW96" i="10"/>
  <c r="CW10" i="10" s="1"/>
  <c r="DE96" i="10"/>
  <c r="DE10" i="10" s="1"/>
  <c r="DU96" i="10"/>
  <c r="DY96" i="10"/>
  <c r="DY10" i="10" s="1"/>
  <c r="EK96" i="10"/>
  <c r="EK10" i="10" s="1"/>
  <c r="EZ96" i="10"/>
  <c r="EZ10" i="10" s="1"/>
  <c r="FD96" i="10"/>
  <c r="FD10" i="10" s="1"/>
  <c r="FK96" i="10"/>
  <c r="FK10" i="10" s="1"/>
  <c r="GR17" i="10" s="1"/>
  <c r="FQ96" i="10"/>
  <c r="FQ10" i="10" s="1"/>
  <c r="FU96" i="10"/>
  <c r="FY96" i="10"/>
  <c r="FY10" i="10" s="1"/>
  <c r="GN96" i="10"/>
  <c r="GN10" i="10" s="1"/>
  <c r="I97" i="10"/>
  <c r="W97" i="10"/>
  <c r="AS97" i="10"/>
  <c r="AU97" i="10"/>
  <c r="AX97" i="10"/>
  <c r="BC97" i="10"/>
  <c r="BG97" i="10"/>
  <c r="BI97" i="10"/>
  <c r="BL97" i="10"/>
  <c r="BQ97" i="10"/>
  <c r="CA97" i="10"/>
  <c r="CF97" i="10"/>
  <c r="CK97" i="10"/>
  <c r="DD97" i="10"/>
  <c r="DR97" i="10"/>
  <c r="EY97" i="10"/>
  <c r="FE97" i="10"/>
  <c r="FS97" i="10"/>
  <c r="GG97" i="10"/>
  <c r="IX83" i="15"/>
  <c r="IX23" i="15" s="1"/>
  <c r="JA83" i="15"/>
  <c r="JA23" i="15" s="1"/>
  <c r="JD83" i="15"/>
  <c r="JD23" i="15" s="1"/>
  <c r="JF83" i="15"/>
  <c r="JF23" i="15" s="1"/>
  <c r="JT83" i="15"/>
  <c r="JT23" i="15" s="1"/>
  <c r="JV83" i="15"/>
  <c r="JV23" i="15" s="1"/>
  <c r="JX83" i="15"/>
  <c r="JX23" i="15" s="1"/>
  <c r="KC83" i="15"/>
  <c r="KC23" i="15" s="1"/>
  <c r="KN83" i="15"/>
  <c r="KN23" i="15" s="1"/>
  <c r="KQ83" i="15"/>
  <c r="KQ23" i="15" s="1"/>
  <c r="LB83" i="15"/>
  <c r="LB23" i="15" s="1"/>
  <c r="LF83" i="15"/>
  <c r="LF23" i="15" s="1"/>
  <c r="LG83" i="15"/>
  <c r="LG23" i="15" s="1"/>
  <c r="LK83" i="15"/>
  <c r="LK23" i="15" s="1"/>
  <c r="LY83" i="15"/>
  <c r="LY23" i="15" s="1"/>
  <c r="MB83" i="15"/>
  <c r="MB23" i="15" s="1"/>
  <c r="ME83" i="15"/>
  <c r="ME23" i="15" s="1"/>
  <c r="MI83" i="15"/>
  <c r="MI23" i="15" s="1"/>
  <c r="MK83" i="15"/>
  <c r="MK23" i="15" s="1"/>
  <c r="MN83" i="15"/>
  <c r="MN23" i="15" s="1"/>
  <c r="NB83" i="15"/>
  <c r="NB23" i="15" s="1"/>
  <c r="ND83" i="15"/>
  <c r="ND23" i="15" s="1"/>
  <c r="NH83" i="15"/>
  <c r="NH23" i="15" s="1"/>
  <c r="NK83" i="15"/>
  <c r="NK23" i="15" s="1"/>
  <c r="NM83" i="15"/>
  <c r="NM23" i="15" s="1"/>
  <c r="NO83" i="15"/>
  <c r="NO23" i="15" s="1"/>
  <c r="OJ83" i="15"/>
  <c r="OJ23" i="15" s="1"/>
  <c r="OL83" i="15"/>
  <c r="OL23" i="15" s="1"/>
  <c r="ON83" i="15"/>
  <c r="ON23" i="15" s="1"/>
  <c r="PA83" i="15"/>
  <c r="PA23" i="15" s="1"/>
  <c r="PC83" i="15"/>
  <c r="PC23" i="15" s="1"/>
  <c r="PD83" i="15"/>
  <c r="PD23" i="15" s="1"/>
  <c r="PE83" i="15"/>
  <c r="PE23" i="15" s="1"/>
  <c r="PF83" i="15"/>
  <c r="PF23" i="15" s="1"/>
  <c r="PG83" i="15"/>
  <c r="PG23" i="15" s="1"/>
  <c r="PH83" i="15"/>
  <c r="PH23" i="15" s="1"/>
  <c r="PI83" i="15"/>
  <c r="PI23" i="15" s="1"/>
  <c r="PJ83" i="15"/>
  <c r="PJ23" i="15" s="1"/>
  <c r="PK83" i="15"/>
  <c r="PK23" i="15" s="1"/>
  <c r="PW83" i="15"/>
  <c r="PW23" i="15" s="1"/>
  <c r="PX83" i="15"/>
  <c r="PX23" i="15" s="1"/>
  <c r="J84" i="15"/>
  <c r="J24" i="15" s="1"/>
  <c r="T84" i="15"/>
  <c r="T24" i="15" s="1"/>
  <c r="PH100" i="15"/>
  <c r="PH33" i="15" s="1"/>
  <c r="PI100" i="15"/>
  <c r="PI33" i="15" s="1"/>
  <c r="PW100" i="15"/>
  <c r="PW33" i="15" s="1"/>
  <c r="PY100" i="15"/>
  <c r="PY33" i="15" s="1"/>
  <c r="J101" i="15"/>
  <c r="T101" i="15"/>
  <c r="W101" i="15"/>
  <c r="Y101" i="15"/>
  <c r="AA101" i="15"/>
  <c r="AD101" i="15"/>
  <c r="AN101" i="15"/>
  <c r="AO101" i="15"/>
  <c r="AR101" i="15"/>
  <c r="AS101" i="15"/>
  <c r="AV101" i="15"/>
  <c r="AX101" i="15"/>
  <c r="AZ101" i="15"/>
  <c r="BA101" i="15"/>
  <c r="BO101" i="15"/>
  <c r="BP101" i="15"/>
  <c r="BR101" i="15"/>
  <c r="CD101" i="15"/>
  <c r="CF101" i="15"/>
  <c r="CG101" i="15"/>
  <c r="CI101" i="15"/>
  <c r="CJ101" i="15"/>
  <c r="CL101" i="15"/>
  <c r="CN101" i="15"/>
  <c r="CO101" i="15"/>
  <c r="DA101" i="15"/>
  <c r="DC101" i="15"/>
  <c r="DE101" i="15"/>
  <c r="DF101" i="15"/>
  <c r="DH101" i="15"/>
  <c r="DI101" i="15"/>
  <c r="DV101" i="15"/>
  <c r="DX101" i="15"/>
  <c r="DY101" i="15"/>
  <c r="DZ101" i="15"/>
  <c r="EB101" i="15"/>
  <c r="ED101" i="15"/>
  <c r="EE101" i="15"/>
  <c r="EG101" i="15"/>
  <c r="EH101" i="15"/>
  <c r="EJ101" i="15"/>
  <c r="EK101" i="15"/>
  <c r="EX101" i="15"/>
  <c r="EY101" i="15"/>
  <c r="FA101" i="15"/>
  <c r="FN101" i="15"/>
  <c r="FO101" i="15"/>
  <c r="FQ101" i="15"/>
  <c r="FS101" i="15"/>
  <c r="FT101" i="15"/>
  <c r="FU101" i="15"/>
  <c r="FW101" i="15"/>
  <c r="GJ101" i="15"/>
  <c r="GL101" i="15"/>
  <c r="GM101" i="15"/>
  <c r="GN101" i="15"/>
  <c r="GP101" i="15"/>
  <c r="HC101" i="15"/>
  <c r="HD101" i="15"/>
  <c r="HE101" i="15"/>
  <c r="HG101" i="15"/>
  <c r="HH101" i="15"/>
  <c r="HU101" i="15"/>
  <c r="HV101" i="15"/>
  <c r="HX101" i="15"/>
  <c r="HZ101" i="15"/>
  <c r="IA101" i="15"/>
  <c r="ID101" i="15"/>
  <c r="IE101" i="15"/>
  <c r="IQ101" i="15"/>
  <c r="IR101" i="15"/>
  <c r="IS101" i="15"/>
  <c r="IT101" i="15"/>
  <c r="IV101" i="15"/>
  <c r="IX101" i="15"/>
  <c r="IY101" i="15"/>
  <c r="JA101" i="15"/>
  <c r="JC101" i="15"/>
  <c r="JE101" i="15"/>
  <c r="JF101" i="15"/>
  <c r="JH101" i="15"/>
  <c r="JU101" i="15"/>
  <c r="JW101" i="15"/>
  <c r="JX101" i="15"/>
  <c r="JZ101" i="15"/>
  <c r="KB101" i="15"/>
  <c r="KC101" i="15"/>
  <c r="KM101" i="15"/>
  <c r="KN101" i="15"/>
  <c r="KP101" i="15"/>
  <c r="KQ101" i="15"/>
  <c r="LA101" i="15"/>
  <c r="LC101" i="15"/>
  <c r="LE101" i="15"/>
  <c r="LG101" i="15"/>
  <c r="LH101" i="15"/>
  <c r="LJ101" i="15"/>
  <c r="LK101" i="15"/>
  <c r="LX101" i="15"/>
  <c r="LY101" i="15"/>
  <c r="MB101" i="15"/>
  <c r="MD101" i="15"/>
  <c r="MF101" i="15"/>
  <c r="MH101" i="15"/>
  <c r="MI101" i="15"/>
  <c r="ML101" i="15"/>
  <c r="MN101" i="15"/>
  <c r="MO101" i="15"/>
  <c r="NC101" i="15"/>
  <c r="ND101" i="15"/>
  <c r="NG101" i="15"/>
  <c r="NH101" i="15"/>
  <c r="NK101" i="15"/>
  <c r="NL101" i="15"/>
  <c r="NO101" i="15"/>
  <c r="OH101" i="15"/>
  <c r="OJ101" i="15"/>
  <c r="OM101" i="15"/>
  <c r="PA101" i="15"/>
  <c r="PC101" i="15"/>
  <c r="PE101" i="15"/>
  <c r="PG101" i="15"/>
  <c r="PH101" i="15"/>
  <c r="PJ101" i="15"/>
  <c r="PK101" i="15"/>
  <c r="PX101" i="15"/>
  <c r="PZ101" i="15"/>
  <c r="J102" i="15"/>
  <c r="T102" i="15"/>
  <c r="V102" i="15"/>
  <c r="W102" i="15"/>
  <c r="Y102" i="15"/>
  <c r="AB102" i="15"/>
  <c r="AM102" i="15"/>
  <c r="AP102" i="15"/>
  <c r="AR102" i="15"/>
  <c r="AU102" i="15"/>
  <c r="AW102" i="15"/>
  <c r="AZ102" i="15"/>
  <c r="BN102" i="15"/>
  <c r="BQ102" i="15"/>
  <c r="BR102" i="15"/>
  <c r="CF102" i="15"/>
  <c r="CH102" i="15"/>
  <c r="CJ102" i="15"/>
  <c r="CM102" i="15"/>
  <c r="DA102" i="15"/>
  <c r="DC102" i="15"/>
  <c r="DE102" i="15"/>
  <c r="DH102" i="15"/>
  <c r="DV102" i="15"/>
  <c r="DX102" i="15"/>
  <c r="DZ102" i="15"/>
  <c r="EB102" i="15"/>
  <c r="ED102" i="15"/>
  <c r="EF102" i="15"/>
  <c r="EI102" i="15"/>
  <c r="EJ102" i="15"/>
  <c r="EX102" i="15"/>
  <c r="EZ102" i="15"/>
  <c r="FN102" i="15"/>
  <c r="FQ102" i="15"/>
  <c r="FS102" i="15"/>
  <c r="FU102" i="15"/>
  <c r="GJ102" i="15"/>
  <c r="GL102" i="15"/>
  <c r="GO102" i="15"/>
  <c r="GQ102" i="15"/>
  <c r="HD102" i="15"/>
  <c r="HF102" i="15"/>
  <c r="HG102" i="15"/>
  <c r="HU102" i="15"/>
  <c r="HW102" i="15"/>
  <c r="HX102" i="15"/>
  <c r="IA102" i="15"/>
  <c r="IC102" i="15"/>
  <c r="IE102" i="15"/>
  <c r="IR102" i="15"/>
  <c r="IU102" i="15"/>
  <c r="IW102" i="15"/>
  <c r="IX102" i="15"/>
  <c r="JA102" i="15"/>
  <c r="JB102" i="15"/>
  <c r="JE102" i="15"/>
  <c r="JF102" i="15"/>
  <c r="JH102" i="15"/>
  <c r="JU102" i="15"/>
  <c r="JX102" i="15"/>
  <c r="JZ102" i="15"/>
  <c r="KB102" i="15"/>
  <c r="KC102" i="15"/>
  <c r="KN102" i="15"/>
  <c r="KO102" i="15"/>
  <c r="LA102" i="15"/>
  <c r="LD102" i="15"/>
  <c r="LG102" i="15"/>
  <c r="LI102" i="15"/>
  <c r="LW102" i="15"/>
  <c r="LX102" i="15"/>
  <c r="LZ102" i="15"/>
  <c r="MC102" i="15"/>
  <c r="MF102" i="15"/>
  <c r="MH102" i="15"/>
  <c r="MJ102" i="15"/>
  <c r="ML102" i="15"/>
  <c r="NA102" i="15"/>
  <c r="ND102" i="15"/>
  <c r="NE102" i="15"/>
  <c r="NH102" i="15"/>
  <c r="NM102" i="15"/>
  <c r="NN102" i="15"/>
  <c r="NP102" i="15"/>
  <c r="OI102" i="15"/>
  <c r="OK102" i="15"/>
  <c r="OM102" i="15"/>
  <c r="PA102" i="15"/>
  <c r="PD102" i="15"/>
  <c r="PE102" i="15"/>
  <c r="PH102" i="15"/>
  <c r="PJ102" i="15"/>
  <c r="PW102" i="15"/>
  <c r="PX102" i="15"/>
  <c r="PZ102" i="15"/>
  <c r="T103" i="15"/>
  <c r="W103" i="15"/>
  <c r="Y103" i="15"/>
  <c r="AA103" i="15"/>
  <c r="AC103" i="15"/>
  <c r="AN103" i="15"/>
  <c r="AQ103" i="15"/>
  <c r="AR103" i="15"/>
  <c r="AU103" i="15"/>
  <c r="AW103" i="15"/>
  <c r="AZ103" i="15"/>
  <c r="BN103" i="15"/>
  <c r="BR103" i="15"/>
  <c r="CE103" i="15"/>
  <c r="CM103" i="15"/>
  <c r="CO103" i="15"/>
  <c r="DB103" i="15"/>
  <c r="DD103" i="15"/>
  <c r="DX103" i="15"/>
  <c r="DZ103" i="15"/>
  <c r="EB103" i="15"/>
  <c r="ED103" i="15"/>
  <c r="EF103" i="15"/>
  <c r="EI103" i="15"/>
  <c r="EJ103" i="15"/>
  <c r="EX103" i="15"/>
  <c r="EZ103" i="15"/>
  <c r="FB103" i="15"/>
  <c r="FO103" i="15"/>
  <c r="FR103" i="15"/>
  <c r="FS103" i="15"/>
  <c r="FV103" i="15"/>
  <c r="GJ103" i="15"/>
  <c r="GL103" i="15"/>
  <c r="GO103" i="15"/>
  <c r="GQ103" i="15"/>
  <c r="HD103" i="15"/>
  <c r="HF103" i="15"/>
  <c r="HH103" i="15"/>
  <c r="HU103" i="15"/>
  <c r="HX103" i="15"/>
  <c r="HZ103" i="15"/>
  <c r="IC103" i="15"/>
  <c r="IE103" i="15"/>
  <c r="IR103" i="15"/>
  <c r="IT103" i="15"/>
  <c r="IV103" i="15"/>
  <c r="IX103" i="15"/>
  <c r="IZ103" i="15"/>
  <c r="JB103" i="15"/>
  <c r="JE103" i="15"/>
  <c r="JF103" i="15"/>
  <c r="JH103" i="15"/>
  <c r="JU103" i="15"/>
  <c r="JW103" i="15"/>
  <c r="JZ103" i="15"/>
  <c r="KB103" i="15"/>
  <c r="KL103" i="15"/>
  <c r="KO103" i="15"/>
  <c r="LA103" i="15"/>
  <c r="LB103" i="15"/>
  <c r="LE103" i="15"/>
  <c r="LG103" i="15"/>
  <c r="LI103" i="15"/>
  <c r="LK103" i="15"/>
  <c r="LX103" i="15"/>
  <c r="LZ103" i="15"/>
  <c r="MB103" i="15"/>
  <c r="ME103" i="15"/>
  <c r="MG103" i="15"/>
  <c r="MJ103" i="15"/>
  <c r="ML103" i="15"/>
  <c r="MM103" i="15"/>
  <c r="MO103" i="15"/>
  <c r="NB103" i="15"/>
  <c r="ND103" i="15"/>
  <c r="NF103" i="15"/>
  <c r="NH103" i="15"/>
  <c r="NJ103" i="15"/>
  <c r="NL103" i="15"/>
  <c r="NN103" i="15"/>
  <c r="OH103" i="15"/>
  <c r="OJ103" i="15"/>
  <c r="OK103" i="15"/>
  <c r="ON103" i="15"/>
  <c r="OO103" i="15"/>
  <c r="PC103" i="15"/>
  <c r="PE103" i="15"/>
  <c r="PG103" i="15"/>
  <c r="PI103" i="15"/>
  <c r="PW103" i="15"/>
  <c r="PZ103" i="15"/>
  <c r="K104" i="15"/>
  <c r="K34" i="15" s="1"/>
  <c r="U104" i="15"/>
  <c r="U34" i="15" s="1"/>
  <c r="W104" i="15"/>
  <c r="W34" i="15" s="1"/>
  <c r="Z104" i="15"/>
  <c r="Z34" i="15" s="1"/>
  <c r="AB104" i="15"/>
  <c r="AB34" i="15" s="1"/>
  <c r="AD104" i="15"/>
  <c r="AD34" i="15" s="1"/>
  <c r="AN104" i="15"/>
  <c r="AN34" i="15" s="1"/>
  <c r="AO104" i="15"/>
  <c r="AO34" i="15" s="1"/>
  <c r="AR104" i="15"/>
  <c r="AR34" i="15" s="1"/>
  <c r="AT104" i="15"/>
  <c r="AT34" i="15" s="1"/>
  <c r="AV104" i="15"/>
  <c r="AV34" i="15" s="1"/>
  <c r="AW104" i="15"/>
  <c r="AW34" i="15" s="1"/>
  <c r="AY104" i="15"/>
  <c r="AY34" i="15" s="1"/>
  <c r="AZ104" i="15"/>
  <c r="AZ34" i="15" s="1"/>
  <c r="BB104" i="15"/>
  <c r="BB34" i="15" s="1"/>
  <c r="BO104" i="15"/>
  <c r="BO34" i="15" s="1"/>
  <c r="BP104" i="15"/>
  <c r="BP34" i="15" s="1"/>
  <c r="CD104" i="15"/>
  <c r="CD34" i="15" s="1"/>
  <c r="CE104" i="15"/>
  <c r="CE34" i="15" s="1"/>
  <c r="CH104" i="15"/>
  <c r="CH34" i="15" s="1"/>
  <c r="CI104" i="15"/>
  <c r="CI34" i="15" s="1"/>
  <c r="CL104" i="15"/>
  <c r="CL34" i="15" s="1"/>
  <c r="CN104" i="15"/>
  <c r="CN34" i="15" s="1"/>
  <c r="DA104" i="15"/>
  <c r="DA34" i="15" s="1"/>
  <c r="DD104" i="15"/>
  <c r="DD34" i="15" s="1"/>
  <c r="DE104" i="15"/>
  <c r="DE34" i="15" s="1"/>
  <c r="DH104" i="15"/>
  <c r="DH34" i="15" s="1"/>
  <c r="DJ104" i="15"/>
  <c r="DJ34" i="15" s="1"/>
  <c r="DW104" i="15"/>
  <c r="DW34" i="15" s="1"/>
  <c r="DZ104" i="15"/>
  <c r="DZ34" i="15" s="1"/>
  <c r="EA104" i="15"/>
  <c r="EA34" i="15" s="1"/>
  <c r="ED104" i="15"/>
  <c r="ED34" i="15" s="1"/>
  <c r="EE104" i="15"/>
  <c r="EE34" i="15" s="1"/>
  <c r="EH104" i="15"/>
  <c r="EH34" i="15" s="1"/>
  <c r="EJ104" i="15"/>
  <c r="EJ34" i="15" s="1"/>
  <c r="EW104" i="15"/>
  <c r="EW34" i="15" s="1"/>
  <c r="EY104" i="15"/>
  <c r="EY34" i="15" s="1"/>
  <c r="FA104" i="15"/>
  <c r="FA34" i="15" s="1"/>
  <c r="FB104" i="15"/>
  <c r="FB34" i="15" s="1"/>
  <c r="FP104" i="15"/>
  <c r="FP34" i="15" s="1"/>
  <c r="FS104" i="15"/>
  <c r="FS34" i="15" s="1"/>
  <c r="FT104" i="15"/>
  <c r="FT34" i="15" s="1"/>
  <c r="FV104" i="15"/>
  <c r="FV34" i="15" s="1"/>
  <c r="FX104" i="15"/>
  <c r="FX34" i="15" s="1"/>
  <c r="GL104" i="15"/>
  <c r="GL34" i="15" s="1"/>
  <c r="GM104" i="15"/>
  <c r="GM34" i="15" s="1"/>
  <c r="GP104" i="15"/>
  <c r="GP34" i="15" s="1"/>
  <c r="HC104" i="15"/>
  <c r="HC34" i="15" s="1"/>
  <c r="HF104" i="15"/>
  <c r="HF34" i="15" s="1"/>
  <c r="HH104" i="15"/>
  <c r="HH34" i="15" s="1"/>
  <c r="HU104" i="15"/>
  <c r="HU34" i="15" s="1"/>
  <c r="HX104" i="15"/>
  <c r="HX34" i="15" s="1"/>
  <c r="IA104" i="15"/>
  <c r="IA34" i="15" s="1"/>
  <c r="IC104" i="15"/>
  <c r="IC34" i="15" s="1"/>
  <c r="IQ104" i="15"/>
  <c r="IQ34" i="15" s="1"/>
  <c r="IS104" i="15"/>
  <c r="IS34" i="15" s="1"/>
  <c r="IU104" i="15"/>
  <c r="IU34" i="15" s="1"/>
  <c r="IW104" i="15"/>
  <c r="IW34" i="15" s="1"/>
  <c r="IZ104" i="15"/>
  <c r="IZ34" i="15" s="1"/>
  <c r="JB104" i="15"/>
  <c r="JB34" i="15" s="1"/>
  <c r="JD104" i="15"/>
  <c r="JD34" i="15" s="1"/>
  <c r="JF104" i="15"/>
  <c r="JF34" i="15" s="1"/>
  <c r="JT104" i="15"/>
  <c r="JT34" i="15" s="1"/>
  <c r="JU104" i="15"/>
  <c r="JU34" i="15" s="1"/>
  <c r="JX104" i="15"/>
  <c r="JX34" i="15" s="1"/>
  <c r="JY104" i="15"/>
  <c r="JY34" i="15" s="1"/>
  <c r="KB104" i="15"/>
  <c r="KB34" i="15" s="1"/>
  <c r="KC104" i="15"/>
  <c r="KC34" i="15" s="1"/>
  <c r="KM104" i="15"/>
  <c r="KM34" i="15" s="1"/>
  <c r="KO104" i="15"/>
  <c r="KO34" i="15" s="1"/>
  <c r="KQ104" i="15"/>
  <c r="KQ34" i="15" s="1"/>
  <c r="KR104" i="15"/>
  <c r="KR34" i="15" s="1"/>
  <c r="LB104" i="15"/>
  <c r="LB34" i="15" s="1"/>
  <c r="LC104" i="15"/>
  <c r="LC34" i="15" s="1"/>
  <c r="LE104" i="15"/>
  <c r="LE34" i="15" s="1"/>
  <c r="LF104" i="15"/>
  <c r="LF34" i="15" s="1"/>
  <c r="LH104" i="15"/>
  <c r="LH34" i="15" s="1"/>
  <c r="LJ104" i="15"/>
  <c r="LJ34" i="15" s="1"/>
  <c r="FU119" i="15"/>
  <c r="FW119" i="15"/>
  <c r="GJ119" i="15"/>
  <c r="GK119" i="15"/>
  <c r="GM119" i="15"/>
  <c r="GN119" i="15"/>
  <c r="GP119" i="15"/>
  <c r="HC119" i="15"/>
  <c r="HD119" i="15"/>
  <c r="HF119" i="15"/>
  <c r="HG119" i="15"/>
  <c r="HH119" i="15"/>
  <c r="HU119" i="15"/>
  <c r="HW119" i="15"/>
  <c r="HX119" i="15"/>
  <c r="IC119" i="15"/>
  <c r="ID119" i="15"/>
  <c r="IE119" i="15"/>
  <c r="IQ119" i="15"/>
  <c r="IR119" i="15"/>
  <c r="IS119" i="15"/>
  <c r="IT119" i="15"/>
  <c r="IU119" i="15"/>
  <c r="IV119" i="15"/>
  <c r="IW119" i="15"/>
  <c r="IX119" i="15"/>
  <c r="IY119" i="15"/>
  <c r="IZ119" i="15"/>
  <c r="JA119" i="15"/>
  <c r="JB119" i="15"/>
  <c r="JC119" i="15"/>
  <c r="JD119" i="15"/>
  <c r="JE119" i="15"/>
  <c r="JF119" i="15"/>
  <c r="JG119" i="15"/>
  <c r="JH119" i="15"/>
  <c r="JT119" i="15"/>
  <c r="JU119" i="15"/>
  <c r="JV119" i="15"/>
  <c r="JW119" i="15"/>
  <c r="JX119" i="15"/>
  <c r="JY119" i="15"/>
  <c r="KA119" i="15"/>
  <c r="KB119" i="15"/>
  <c r="KL119" i="15"/>
  <c r="KN119" i="15"/>
  <c r="KO119" i="15"/>
  <c r="KQ119" i="15"/>
  <c r="KR119" i="15"/>
  <c r="LB119" i="15"/>
  <c r="LC119" i="15"/>
  <c r="LE119" i="15"/>
  <c r="LG119" i="15"/>
  <c r="LH119" i="15"/>
  <c r="LJ119" i="15"/>
  <c r="LK119" i="15"/>
  <c r="LX119" i="15"/>
  <c r="LY119" i="15"/>
  <c r="MA119" i="15"/>
  <c r="MC119" i="15"/>
  <c r="MD119" i="15"/>
  <c r="MF119" i="15"/>
  <c r="MG119" i="15"/>
  <c r="MI119" i="15"/>
  <c r="MK119" i="15"/>
  <c r="ML119" i="15"/>
  <c r="MN119" i="15"/>
  <c r="MO119" i="15"/>
  <c r="NB119" i="15"/>
  <c r="NC119" i="15"/>
  <c r="NE119" i="15"/>
  <c r="NG119" i="15"/>
  <c r="NH119" i="15"/>
  <c r="NJ119" i="15"/>
  <c r="NK119" i="15"/>
  <c r="NL119" i="15"/>
  <c r="NN119" i="15"/>
  <c r="NP119" i="15"/>
  <c r="OH119" i="15"/>
  <c r="OJ119" i="15"/>
  <c r="OL119" i="15"/>
  <c r="OM119" i="15"/>
  <c r="OO119" i="15"/>
  <c r="PA119" i="15"/>
  <c r="PC119" i="15"/>
  <c r="PD119" i="15"/>
  <c r="PF119" i="15"/>
  <c r="PH119" i="15"/>
  <c r="PI119" i="15"/>
  <c r="PK119" i="15"/>
  <c r="PW119" i="15"/>
  <c r="PY119" i="15"/>
  <c r="PZ119" i="15"/>
  <c r="K120" i="15"/>
  <c r="T120" i="15"/>
  <c r="V120" i="15"/>
  <c r="W120" i="15"/>
  <c r="Y120" i="15"/>
  <c r="AA120" i="15"/>
  <c r="AB120" i="15"/>
  <c r="AD120" i="15"/>
  <c r="AM120" i="15"/>
  <c r="AO120" i="15"/>
  <c r="AP120" i="15"/>
  <c r="AR120" i="15"/>
  <c r="AT120" i="15"/>
  <c r="AV120" i="15"/>
  <c r="AW120" i="15"/>
  <c r="AY120" i="15"/>
  <c r="BA120" i="15"/>
  <c r="BB120" i="15"/>
  <c r="BO120" i="15"/>
  <c r="BQ120" i="15"/>
  <c r="BR120" i="15"/>
  <c r="CE120" i="15"/>
  <c r="CF120" i="15"/>
  <c r="CH120" i="15"/>
  <c r="CJ120" i="15"/>
  <c r="CK120" i="15"/>
  <c r="CM120" i="15"/>
  <c r="CN120" i="15"/>
  <c r="DA120" i="15"/>
  <c r="DB120" i="15"/>
  <c r="DD120" i="15"/>
  <c r="DE120" i="15"/>
  <c r="DG120" i="15"/>
  <c r="DH120" i="15"/>
  <c r="DJ120" i="15"/>
  <c r="DW120" i="15"/>
  <c r="DX120" i="15"/>
  <c r="DZ120" i="15"/>
  <c r="EB120" i="15"/>
  <c r="EC120" i="15"/>
  <c r="EE120" i="15"/>
  <c r="EG120" i="15"/>
  <c r="EH120" i="15"/>
  <c r="EJ120" i="15"/>
  <c r="EW120" i="15"/>
  <c r="EX120" i="15"/>
  <c r="EZ120" i="15"/>
  <c r="FA120" i="15"/>
  <c r="FN120" i="15"/>
  <c r="FP120" i="15"/>
  <c r="FQ120" i="15"/>
  <c r="FR120" i="15"/>
  <c r="FT120" i="15"/>
  <c r="FU120" i="15"/>
  <c r="FW120" i="15"/>
  <c r="FX120" i="15"/>
  <c r="GK120" i="15"/>
  <c r="GM120" i="15"/>
  <c r="GN120" i="15"/>
  <c r="GP120" i="15"/>
  <c r="GQ120" i="15"/>
  <c r="HD120" i="15"/>
  <c r="HF120" i="15"/>
  <c r="HG120" i="15"/>
  <c r="HT120" i="15"/>
  <c r="HV120" i="15"/>
  <c r="HW120" i="15"/>
  <c r="HY120" i="15"/>
  <c r="IA120" i="15"/>
  <c r="IC120" i="15"/>
  <c r="ID120" i="15"/>
  <c r="IQ120" i="15"/>
  <c r="IS120" i="15"/>
  <c r="IT120" i="15"/>
  <c r="IV120" i="15"/>
  <c r="IW120" i="15"/>
  <c r="IY120" i="15"/>
  <c r="IZ120" i="15"/>
  <c r="JB120" i="15"/>
  <c r="JD120" i="15"/>
  <c r="JE120" i="15"/>
  <c r="JG120" i="15"/>
  <c r="JT120" i="15"/>
  <c r="JV120" i="15"/>
  <c r="JW120" i="15"/>
  <c r="JY120" i="15"/>
  <c r="KA120" i="15"/>
  <c r="KB120" i="15"/>
  <c r="KL120" i="15"/>
  <c r="KN120" i="15"/>
  <c r="KP120" i="15"/>
  <c r="KQ120" i="15"/>
  <c r="LA120" i="15"/>
  <c r="LE120" i="15"/>
  <c r="LG120" i="15"/>
  <c r="LH120" i="15"/>
  <c r="LJ120" i="15"/>
  <c r="LK120" i="15"/>
  <c r="LX120" i="15"/>
  <c r="LY120" i="15"/>
  <c r="MA120" i="15"/>
  <c r="MB120" i="15"/>
  <c r="MC120" i="15"/>
  <c r="ME120" i="15"/>
  <c r="MF120" i="15"/>
  <c r="MH120" i="15"/>
  <c r="MI120" i="15"/>
  <c r="MJ120" i="15"/>
  <c r="ML120" i="15"/>
  <c r="MN120" i="15"/>
  <c r="MO120" i="15"/>
  <c r="NB120" i="15"/>
  <c r="NC120" i="15"/>
  <c r="NE120" i="15"/>
  <c r="NF120" i="15"/>
  <c r="NH120" i="15"/>
  <c r="NI120" i="15"/>
  <c r="NJ120" i="15"/>
  <c r="NL120" i="15"/>
  <c r="NM120" i="15"/>
  <c r="NO120" i="15"/>
  <c r="NP120" i="15"/>
  <c r="OI120" i="15"/>
  <c r="OK120" i="15"/>
  <c r="OL120" i="15"/>
  <c r="ON120" i="15"/>
  <c r="PA120" i="15"/>
  <c r="PB120" i="15"/>
  <c r="PD120" i="15"/>
  <c r="PE120" i="15"/>
  <c r="PG120" i="15"/>
  <c r="PH120" i="15"/>
  <c r="PJ120" i="15"/>
  <c r="PW120" i="15"/>
  <c r="PX120" i="15"/>
  <c r="PY120" i="15"/>
  <c r="J121" i="15"/>
  <c r="T121" i="15"/>
  <c r="U121" i="15"/>
  <c r="W121" i="15"/>
  <c r="Y121" i="15"/>
  <c r="Z121" i="15"/>
  <c r="AB121" i="15"/>
  <c r="AC121" i="15"/>
  <c r="AM121" i="15"/>
  <c r="AN121" i="15"/>
  <c r="AP121" i="15"/>
  <c r="AR121" i="15"/>
  <c r="AS121" i="15"/>
  <c r="AU121" i="15"/>
  <c r="AV121" i="15"/>
  <c r="AX121" i="15"/>
  <c r="AY121" i="15"/>
  <c r="BA121" i="15"/>
  <c r="BN121" i="15"/>
  <c r="BP121" i="15"/>
  <c r="BQ121" i="15"/>
  <c r="CD121" i="15"/>
  <c r="CE121" i="15"/>
  <c r="CG121" i="15"/>
  <c r="CH121" i="15"/>
  <c r="CI121" i="15"/>
  <c r="CK121" i="15"/>
  <c r="CL121" i="15"/>
  <c r="CM121" i="15"/>
  <c r="CN121" i="15"/>
  <c r="DA121" i="15"/>
  <c r="DB121" i="15"/>
  <c r="DC121" i="15"/>
  <c r="DD121" i="15"/>
  <c r="DE121" i="15"/>
  <c r="DF121" i="15"/>
  <c r="DG121" i="15"/>
  <c r="DH121" i="15"/>
  <c r="DI121" i="15"/>
  <c r="DJ121" i="15"/>
  <c r="DV121" i="15"/>
  <c r="DW121" i="15"/>
  <c r="DX121" i="15"/>
  <c r="DY121" i="15"/>
  <c r="DZ121" i="15"/>
  <c r="EA121" i="15"/>
  <c r="EB121" i="15"/>
  <c r="EC121" i="15"/>
  <c r="ED121" i="15"/>
  <c r="EE121" i="15"/>
  <c r="EF121" i="15"/>
  <c r="EG121" i="15"/>
  <c r="EH121" i="15"/>
  <c r="EI121" i="15"/>
  <c r="EJ121" i="15"/>
  <c r="EK121" i="15"/>
  <c r="EW121" i="15"/>
  <c r="EX121" i="15"/>
  <c r="EY121" i="15"/>
  <c r="EZ121" i="15"/>
  <c r="FA121" i="15"/>
  <c r="FB121" i="15"/>
  <c r="FN121" i="15"/>
  <c r="FO121" i="15"/>
  <c r="FP121" i="15"/>
  <c r="FQ121" i="15"/>
  <c r="FR121" i="15"/>
  <c r="FS121" i="15"/>
  <c r="FT121" i="15"/>
  <c r="FU121" i="15"/>
  <c r="FV121" i="15"/>
  <c r="FW121" i="15"/>
  <c r="FX121" i="15"/>
  <c r="GJ121" i="15"/>
  <c r="GK121" i="15"/>
  <c r="GL121" i="15"/>
  <c r="GM121" i="15"/>
  <c r="GN121" i="15"/>
  <c r="GO121" i="15"/>
  <c r="GP121" i="15"/>
  <c r="GQ121" i="15"/>
  <c r="HC121" i="15"/>
  <c r="HD121" i="15"/>
  <c r="HE121" i="15"/>
  <c r="HF121" i="15"/>
  <c r="HG121" i="15"/>
  <c r="HH121" i="15"/>
  <c r="HT121" i="15"/>
  <c r="HU121" i="15"/>
  <c r="HV121" i="15"/>
  <c r="HW121" i="15"/>
  <c r="HX121" i="15"/>
  <c r="HY121" i="15"/>
  <c r="HZ121" i="15"/>
  <c r="IA121" i="15"/>
  <c r="IB121" i="15"/>
  <c r="IC121" i="15"/>
  <c r="ID121" i="15"/>
  <c r="IE121" i="15"/>
  <c r="IQ121" i="15"/>
  <c r="IR121" i="15"/>
  <c r="IS121" i="15"/>
  <c r="IT121" i="15"/>
  <c r="IU121" i="15"/>
  <c r="IV121" i="15"/>
  <c r="IW121" i="15"/>
  <c r="IX121" i="15"/>
  <c r="IY121" i="15"/>
  <c r="IZ121" i="15"/>
  <c r="JA121" i="15"/>
  <c r="JB121" i="15"/>
  <c r="JC121" i="15"/>
  <c r="JD121" i="15"/>
  <c r="JE121" i="15"/>
  <c r="JF121" i="15"/>
  <c r="JG121" i="15"/>
  <c r="JH121" i="15"/>
  <c r="JT121" i="15"/>
  <c r="JU121" i="15"/>
  <c r="JV121" i="15"/>
  <c r="JW121" i="15"/>
  <c r="JX121" i="15"/>
  <c r="JY121" i="15"/>
  <c r="JZ121" i="15"/>
  <c r="KA121" i="15"/>
  <c r="KB121" i="15"/>
  <c r="KC121" i="15"/>
  <c r="KL121" i="15"/>
  <c r="KM121" i="15"/>
  <c r="KN121" i="15"/>
  <c r="KO121" i="15"/>
  <c r="KP121" i="15"/>
  <c r="KQ121" i="15"/>
  <c r="KR121" i="15"/>
  <c r="LA121" i="15"/>
  <c r="LB121" i="15"/>
  <c r="LC121" i="15"/>
  <c r="LD121" i="15"/>
  <c r="LE121" i="15"/>
  <c r="LF121" i="15"/>
  <c r="LG121" i="15"/>
  <c r="LH121" i="15"/>
  <c r="LI121" i="15"/>
  <c r="LJ121" i="15"/>
  <c r="LK121" i="15"/>
  <c r="LW121" i="15"/>
  <c r="LX121" i="15"/>
  <c r="LY121" i="15"/>
  <c r="LZ121" i="15"/>
  <c r="MA121" i="15"/>
  <c r="MB121" i="15"/>
  <c r="MC121" i="15"/>
  <c r="MD121" i="15"/>
  <c r="ME121" i="15"/>
  <c r="MF121" i="15"/>
  <c r="MG121" i="15"/>
  <c r="MH121" i="15"/>
  <c r="MI121" i="15"/>
  <c r="MJ121" i="15"/>
  <c r="MK121" i="15"/>
  <c r="ML121" i="15"/>
  <c r="MM121" i="15"/>
  <c r="MN121" i="15"/>
  <c r="MO121" i="15"/>
  <c r="NA121" i="15"/>
  <c r="NB121" i="15"/>
  <c r="NC121" i="15"/>
  <c r="ND121" i="15"/>
  <c r="NE121" i="15"/>
  <c r="NF121" i="15"/>
  <c r="NG121" i="15"/>
  <c r="NH121" i="15"/>
  <c r="NI121" i="15"/>
  <c r="NJ121" i="15"/>
  <c r="NK121" i="15"/>
  <c r="NL121" i="15"/>
  <c r="NM121" i="15"/>
  <c r="NN121" i="15"/>
  <c r="NO121" i="15"/>
  <c r="NP121" i="15"/>
  <c r="OH121" i="15"/>
  <c r="OI121" i="15"/>
  <c r="OJ121" i="15"/>
  <c r="OK121" i="15"/>
  <c r="OL121" i="15"/>
  <c r="OM121" i="15"/>
  <c r="ON121" i="15"/>
  <c r="OO121" i="15"/>
  <c r="PA121" i="15"/>
  <c r="PB121" i="15"/>
  <c r="PC121" i="15"/>
  <c r="PD121" i="15"/>
  <c r="PE121" i="15"/>
  <c r="PF121" i="15"/>
  <c r="PG121" i="15"/>
  <c r="PH121" i="15"/>
  <c r="PI121" i="15"/>
  <c r="PJ121" i="15"/>
  <c r="PK121" i="15"/>
  <c r="PW121" i="15"/>
  <c r="PX121" i="15"/>
  <c r="PY121" i="15"/>
  <c r="PZ121" i="15"/>
  <c r="J122" i="15"/>
  <c r="K122" i="15"/>
  <c r="T122" i="15"/>
  <c r="U122" i="15"/>
  <c r="V122" i="15"/>
  <c r="W122" i="15"/>
  <c r="X122" i="15"/>
  <c r="Y122" i="15"/>
  <c r="Z122" i="15"/>
  <c r="AA122" i="15"/>
  <c r="AB122" i="15"/>
  <c r="AC122" i="15"/>
  <c r="AD122" i="15"/>
  <c r="AM122" i="15"/>
  <c r="AN122" i="15"/>
  <c r="AO122" i="15"/>
  <c r="AP122" i="15"/>
  <c r="AQ122" i="15"/>
  <c r="AR122" i="15"/>
  <c r="AS122" i="15"/>
  <c r="AT122" i="15"/>
  <c r="AU122" i="15"/>
  <c r="AV122" i="15"/>
  <c r="AW122" i="15"/>
  <c r="AX122" i="15"/>
  <c r="AY122" i="15"/>
  <c r="AZ122" i="15"/>
  <c r="BA122" i="15"/>
  <c r="BB122" i="15"/>
  <c r="BN122" i="15"/>
  <c r="BO122" i="15"/>
  <c r="BP122" i="15"/>
  <c r="BQ122" i="15"/>
  <c r="BR122" i="15"/>
  <c r="CD122" i="15"/>
  <c r="CE122" i="15"/>
  <c r="CF122" i="15"/>
  <c r="CG122" i="15"/>
  <c r="CH122" i="15"/>
  <c r="CI122" i="15"/>
  <c r="CJ122" i="15"/>
  <c r="CK122" i="15"/>
  <c r="CL122" i="15"/>
  <c r="CM122" i="15"/>
  <c r="CN122" i="15"/>
  <c r="CO122" i="15"/>
  <c r="DA122" i="15"/>
  <c r="DB122" i="15"/>
  <c r="DC122" i="15"/>
  <c r="DD122" i="15"/>
  <c r="DE122" i="15"/>
  <c r="DF122" i="15"/>
  <c r="DG122" i="15"/>
  <c r="DH122" i="15"/>
  <c r="DI122" i="15"/>
  <c r="DJ122" i="15"/>
  <c r="DV122" i="15"/>
  <c r="DW122" i="15"/>
  <c r="DX122" i="15"/>
  <c r="DY122" i="15"/>
  <c r="DZ122" i="15"/>
  <c r="EA122" i="15"/>
  <c r="EB122" i="15"/>
  <c r="EC122" i="15"/>
  <c r="ED122" i="15"/>
  <c r="EE122" i="15"/>
  <c r="EF122" i="15"/>
  <c r="EG122" i="15"/>
  <c r="EH122" i="15"/>
  <c r="EI122" i="15"/>
  <c r="EJ122" i="15"/>
  <c r="EK122" i="15"/>
  <c r="EW122" i="15"/>
  <c r="EX122" i="15"/>
  <c r="EY122" i="15"/>
  <c r="EZ122" i="15"/>
  <c r="FA122" i="15"/>
  <c r="FB122" i="15"/>
  <c r="FN122" i="15"/>
  <c r="FO122" i="15"/>
  <c r="FP122" i="15"/>
  <c r="FQ122" i="15"/>
  <c r="FR122" i="15"/>
  <c r="FS122" i="15"/>
  <c r="FT122" i="15"/>
  <c r="FU122" i="15"/>
  <c r="FV122" i="15"/>
  <c r="FW122" i="15"/>
  <c r="FX122" i="15"/>
  <c r="GJ122" i="15"/>
  <c r="GK122" i="15"/>
  <c r="GL122" i="15"/>
  <c r="GM122" i="15"/>
  <c r="GN122" i="15"/>
  <c r="GO122" i="15"/>
  <c r="GP122" i="15"/>
  <c r="GQ122" i="15"/>
  <c r="HC122" i="15"/>
  <c r="HD122" i="15"/>
  <c r="HE122" i="15"/>
  <c r="HF122" i="15"/>
  <c r="HG122" i="15"/>
  <c r="HH122" i="15"/>
  <c r="HT122" i="15"/>
  <c r="HU122" i="15"/>
  <c r="HV122" i="15"/>
  <c r="HW122" i="15"/>
  <c r="HX122" i="15"/>
  <c r="HY122" i="15"/>
  <c r="HZ122" i="15"/>
  <c r="IA122" i="15"/>
  <c r="IB122" i="15"/>
  <c r="IC122" i="15"/>
  <c r="ID122" i="15"/>
  <c r="IE122" i="15"/>
  <c r="IQ122" i="15"/>
  <c r="IR122" i="15"/>
  <c r="IS122" i="15"/>
  <c r="IT122" i="15"/>
  <c r="IU122" i="15"/>
  <c r="IV122" i="15"/>
  <c r="IW122" i="15"/>
  <c r="IX122" i="15"/>
  <c r="IY122" i="15"/>
  <c r="IZ122" i="15"/>
  <c r="JA122" i="15"/>
  <c r="JB122" i="15"/>
  <c r="JC122" i="15"/>
  <c r="JD122" i="15"/>
  <c r="JE122" i="15"/>
  <c r="JF122" i="15"/>
  <c r="JG122" i="15"/>
  <c r="JH122" i="15"/>
  <c r="JT122" i="15"/>
  <c r="JU122" i="15"/>
  <c r="JV122" i="15"/>
  <c r="JW122" i="15"/>
  <c r="JX122" i="15"/>
  <c r="JY122" i="15"/>
  <c r="JZ122" i="15"/>
  <c r="KA122" i="15"/>
  <c r="KB122" i="15"/>
  <c r="KC122" i="15"/>
  <c r="KL122" i="15"/>
  <c r="KM122" i="15"/>
  <c r="KN122" i="15"/>
  <c r="KO122" i="15"/>
  <c r="KP122" i="15"/>
  <c r="KQ122" i="15"/>
  <c r="KR122" i="15"/>
  <c r="LA122" i="15"/>
  <c r="LB122" i="15"/>
  <c r="LC122" i="15"/>
  <c r="LD122" i="15"/>
  <c r="LE122" i="15"/>
  <c r="LF122" i="15"/>
  <c r="LG122" i="15"/>
  <c r="LH122" i="15"/>
  <c r="LI122" i="15"/>
  <c r="LJ122" i="15"/>
  <c r="LK122" i="15"/>
  <c r="LW122" i="15"/>
  <c r="LX122" i="15"/>
  <c r="LY122" i="15"/>
  <c r="LZ122" i="15"/>
  <c r="MA122" i="15"/>
  <c r="MB122" i="15"/>
  <c r="MC122" i="15"/>
  <c r="MD122" i="15"/>
  <c r="ME122" i="15"/>
  <c r="MF122" i="15"/>
  <c r="MG122" i="15"/>
  <c r="MH122" i="15"/>
  <c r="MI122" i="15"/>
  <c r="MJ122" i="15"/>
  <c r="MK122" i="15"/>
  <c r="ML122" i="15"/>
  <c r="MM122" i="15"/>
  <c r="MN122" i="15"/>
  <c r="MO122" i="15"/>
  <c r="NA122" i="15"/>
  <c r="NB122" i="15"/>
  <c r="NC122" i="15"/>
  <c r="ND122" i="15"/>
  <c r="NE122" i="15"/>
  <c r="NF122" i="15"/>
  <c r="NG122" i="15"/>
  <c r="NH122" i="15"/>
  <c r="NI122" i="15"/>
  <c r="NJ122" i="15"/>
  <c r="NK122" i="15"/>
  <c r="NL122" i="15"/>
  <c r="NM122" i="15"/>
  <c r="NN122" i="15"/>
  <c r="NO122" i="15"/>
  <c r="NP122" i="15"/>
  <c r="OH122" i="15"/>
  <c r="OI122" i="15"/>
  <c r="OJ122" i="15"/>
  <c r="OK122" i="15"/>
  <c r="OL122" i="15"/>
  <c r="OM122" i="15"/>
  <c r="ON122" i="15"/>
  <c r="OO122" i="15"/>
  <c r="PA122" i="15"/>
  <c r="PB122" i="15"/>
  <c r="PC122" i="15"/>
  <c r="PD122" i="15"/>
  <c r="PE122" i="15"/>
  <c r="PF122" i="15"/>
  <c r="PG122" i="15"/>
  <c r="PH122" i="15"/>
  <c r="PI122" i="15"/>
  <c r="PJ122" i="15"/>
  <c r="PK122" i="15"/>
  <c r="PW122" i="15"/>
  <c r="PX122" i="15"/>
  <c r="PY122" i="15"/>
  <c r="PZ122" i="15"/>
  <c r="J123" i="15"/>
  <c r="K123" i="15"/>
  <c r="T123" i="15"/>
  <c r="U123" i="15"/>
  <c r="V123" i="15"/>
  <c r="W123" i="15"/>
  <c r="X123" i="15"/>
  <c r="Y123" i="15"/>
  <c r="Z123" i="15"/>
  <c r="AA123" i="15"/>
  <c r="AB123" i="15"/>
  <c r="AC123" i="15"/>
  <c r="AD123" i="15"/>
  <c r="AM123" i="15"/>
  <c r="AN123" i="15"/>
  <c r="AO123" i="15"/>
  <c r="AP123" i="15"/>
  <c r="AQ123" i="15"/>
  <c r="AR123" i="15"/>
  <c r="AS123" i="15"/>
  <c r="AT123" i="15"/>
  <c r="AU123" i="15"/>
  <c r="AV123" i="15"/>
  <c r="AW123" i="15"/>
  <c r="AX123" i="15"/>
  <c r="AY123" i="15"/>
  <c r="AZ123" i="15"/>
  <c r="BA123" i="15"/>
  <c r="BB123" i="15"/>
  <c r="BN123" i="15"/>
  <c r="BO123" i="15"/>
  <c r="BP123" i="15"/>
  <c r="BQ123" i="15"/>
  <c r="BR123" i="15"/>
  <c r="CD123" i="15"/>
  <c r="CE123" i="15"/>
  <c r="CF123" i="15"/>
  <c r="CG123" i="15"/>
  <c r="CH123" i="15"/>
  <c r="CI123" i="15"/>
  <c r="CJ123" i="15"/>
  <c r="CK123" i="15"/>
  <c r="CL123" i="15"/>
  <c r="CM123" i="15"/>
  <c r="CN123" i="15"/>
  <c r="CO123" i="15"/>
  <c r="DA123" i="15"/>
  <c r="DB123" i="15"/>
  <c r="DC123" i="15"/>
  <c r="DD123" i="15"/>
  <c r="DE123" i="15"/>
  <c r="DF123" i="15"/>
  <c r="DG123" i="15"/>
  <c r="DH123" i="15"/>
  <c r="DI123" i="15"/>
  <c r="DJ123" i="15"/>
  <c r="DV123" i="15"/>
  <c r="DW123" i="15"/>
  <c r="DX123" i="15"/>
  <c r="DY123" i="15"/>
  <c r="DZ123" i="15"/>
  <c r="EA123" i="15"/>
  <c r="EB123" i="15"/>
  <c r="EC123" i="15"/>
  <c r="ED123" i="15"/>
  <c r="EE123" i="15"/>
  <c r="EF123" i="15"/>
  <c r="EG123" i="15"/>
  <c r="EH123" i="15"/>
  <c r="EI123" i="15"/>
  <c r="EJ123" i="15"/>
  <c r="EK123" i="15"/>
  <c r="EW123" i="15"/>
  <c r="EX123" i="15"/>
  <c r="EY123" i="15"/>
  <c r="EZ123" i="15"/>
  <c r="FA123" i="15"/>
  <c r="FB123" i="15"/>
  <c r="FN123" i="15"/>
  <c r="FO123" i="15"/>
  <c r="FP123" i="15"/>
  <c r="FQ123" i="15"/>
  <c r="FR123" i="15"/>
  <c r="FS123" i="15"/>
  <c r="FT123" i="15"/>
  <c r="FU123" i="15"/>
  <c r="FV123" i="15"/>
  <c r="FW123" i="15"/>
  <c r="FX123" i="15"/>
  <c r="GJ123" i="15"/>
  <c r="GK123" i="15"/>
  <c r="GL123" i="15"/>
  <c r="GM123" i="15"/>
  <c r="GN123" i="15"/>
  <c r="GO123" i="15"/>
  <c r="GP123" i="15"/>
  <c r="GQ123" i="15"/>
  <c r="HC123" i="15"/>
  <c r="HD123" i="15"/>
  <c r="HE123" i="15"/>
  <c r="HF123" i="15"/>
  <c r="HG123" i="15"/>
  <c r="HH123" i="15"/>
  <c r="HT123" i="15"/>
  <c r="HU123" i="15"/>
  <c r="HV123" i="15"/>
  <c r="HW123" i="15"/>
  <c r="HX123" i="15"/>
  <c r="HY123" i="15"/>
  <c r="HZ123" i="15"/>
  <c r="IA123" i="15"/>
  <c r="IB123" i="15"/>
  <c r="IC123" i="15"/>
  <c r="ID123" i="15"/>
  <c r="IE123" i="15"/>
  <c r="IQ123" i="15"/>
  <c r="IR123" i="15"/>
  <c r="IS123" i="15"/>
  <c r="IT123" i="15"/>
  <c r="IU123" i="15"/>
  <c r="IV123" i="15"/>
  <c r="IW123" i="15"/>
  <c r="IX123" i="15"/>
  <c r="IY123" i="15"/>
  <c r="IZ123" i="15"/>
  <c r="JA123" i="15"/>
  <c r="JB123" i="15"/>
  <c r="JC123" i="15"/>
  <c r="JD123" i="15"/>
  <c r="JE123" i="15"/>
  <c r="JF123" i="15"/>
  <c r="JG123" i="15"/>
  <c r="JH123" i="15"/>
  <c r="JT123" i="15"/>
  <c r="JU123" i="15"/>
  <c r="JV123" i="15"/>
  <c r="JW123" i="15"/>
  <c r="JX123" i="15"/>
  <c r="JY123" i="15"/>
  <c r="JZ123" i="15"/>
  <c r="KA123" i="15"/>
  <c r="KB123" i="15"/>
  <c r="KC123" i="15"/>
  <c r="KL123" i="15"/>
  <c r="KM123" i="15"/>
  <c r="KN123" i="15"/>
  <c r="KO123" i="15"/>
  <c r="KP123" i="15"/>
  <c r="KQ123" i="15"/>
  <c r="KR123" i="15"/>
  <c r="LA123" i="15"/>
  <c r="LB123" i="15"/>
  <c r="LC123" i="15"/>
  <c r="LD123" i="15"/>
  <c r="LE123" i="15"/>
  <c r="LF123" i="15"/>
  <c r="LG123" i="15"/>
  <c r="LH123" i="15"/>
  <c r="LI123" i="15"/>
  <c r="LJ123" i="15"/>
  <c r="LK123" i="15"/>
  <c r="LW123" i="15"/>
  <c r="LX123" i="15"/>
  <c r="LY123" i="15"/>
  <c r="LZ123" i="15"/>
  <c r="MA123" i="15"/>
  <c r="MB123" i="15"/>
  <c r="MC123" i="15"/>
  <c r="MD123" i="15"/>
  <c r="ME123" i="15"/>
  <c r="MF123" i="15"/>
  <c r="MG123" i="15"/>
  <c r="MH123" i="15"/>
  <c r="MI123" i="15"/>
  <c r="MJ123" i="15"/>
  <c r="MK123" i="15"/>
  <c r="ML123" i="15"/>
  <c r="MM123" i="15"/>
  <c r="MN123" i="15"/>
  <c r="MO123" i="15"/>
  <c r="NA123" i="15"/>
  <c r="NB123" i="15"/>
  <c r="NC123" i="15"/>
  <c r="ND123" i="15"/>
  <c r="NE123" i="15"/>
  <c r="NF123" i="15"/>
  <c r="NG123" i="15"/>
  <c r="NH123" i="15"/>
  <c r="NI123" i="15"/>
  <c r="NJ123" i="15"/>
  <c r="NK123" i="15"/>
  <c r="NL123" i="15"/>
  <c r="NM123" i="15"/>
  <c r="NN123" i="15"/>
  <c r="NO123" i="15"/>
  <c r="OH123" i="15"/>
  <c r="OJ123" i="15"/>
  <c r="OL123" i="15"/>
  <c r="ON123" i="15"/>
  <c r="PA123" i="15"/>
  <c r="PC123" i="15"/>
  <c r="PD123" i="15"/>
  <c r="PF123" i="15"/>
  <c r="PG123" i="15"/>
  <c r="PI123" i="15"/>
  <c r="PJ123" i="15"/>
  <c r="PW123" i="15"/>
  <c r="PY123" i="15"/>
  <c r="J124" i="15"/>
  <c r="K124" i="15"/>
  <c r="U124" i="15"/>
  <c r="V124" i="15"/>
  <c r="X124" i="15"/>
  <c r="Y124" i="15"/>
  <c r="Z124" i="15"/>
  <c r="AB124" i="15"/>
  <c r="AD124" i="15"/>
  <c r="AP124" i="15"/>
  <c r="AR124" i="15"/>
  <c r="AS124" i="15"/>
  <c r="AU124" i="15"/>
  <c r="AY124" i="15"/>
  <c r="BA124" i="15"/>
  <c r="BN124" i="15"/>
  <c r="BO124" i="15"/>
  <c r="BQ124" i="15"/>
  <c r="BR124" i="15"/>
  <c r="CE124" i="15"/>
  <c r="CF124" i="15"/>
  <c r="CH124" i="15"/>
  <c r="CJ124" i="15"/>
  <c r="CK124" i="15"/>
  <c r="CM124" i="15"/>
  <c r="CO124" i="15"/>
  <c r="DA124" i="15"/>
  <c r="DC124" i="15"/>
  <c r="DD124" i="15"/>
  <c r="DF124" i="15"/>
  <c r="DG124" i="15"/>
  <c r="DI124" i="15"/>
  <c r="DJ124" i="15"/>
  <c r="DW124" i="15"/>
  <c r="DX124" i="15"/>
  <c r="DZ124" i="15"/>
  <c r="EA124" i="15"/>
  <c r="EB124" i="15"/>
  <c r="ED124" i="15"/>
  <c r="EF124" i="15"/>
  <c r="EH124" i="15"/>
  <c r="EI124" i="15"/>
  <c r="EJ124" i="15"/>
  <c r="EW124" i="15"/>
  <c r="EY124" i="15"/>
  <c r="EZ124" i="15"/>
  <c r="FB124" i="15"/>
  <c r="FO124" i="15"/>
  <c r="FP124" i="15"/>
  <c r="FR124" i="15"/>
  <c r="FS124" i="15"/>
  <c r="FU124" i="15"/>
  <c r="FV124" i="15"/>
  <c r="GJ124" i="15"/>
  <c r="GL124" i="15"/>
  <c r="GM124" i="15"/>
  <c r="GO124" i="15"/>
  <c r="GP124" i="15"/>
  <c r="HC124" i="15"/>
  <c r="HE124" i="15"/>
  <c r="HF124" i="15"/>
  <c r="HH124" i="15"/>
  <c r="HT124" i="15"/>
  <c r="HV124" i="15"/>
  <c r="HX124" i="15"/>
  <c r="HY124" i="15"/>
  <c r="IA124" i="15"/>
  <c r="IB124" i="15"/>
  <c r="ID124" i="15"/>
  <c r="IQ124" i="15"/>
  <c r="IS124" i="15"/>
  <c r="IT124" i="15"/>
  <c r="IV124" i="15"/>
  <c r="IW124" i="15"/>
  <c r="IX124" i="15"/>
  <c r="IZ124" i="15"/>
  <c r="JB124" i="15"/>
  <c r="JC124" i="15"/>
  <c r="JE124" i="15"/>
  <c r="JF124" i="15"/>
  <c r="JH124" i="15"/>
  <c r="JT124" i="15"/>
  <c r="JV124" i="15"/>
  <c r="JW124" i="15"/>
  <c r="JY124" i="15"/>
  <c r="JZ124" i="15"/>
  <c r="MN136" i="15"/>
  <c r="MO136" i="15"/>
  <c r="NA136" i="15"/>
  <c r="NB136" i="15"/>
  <c r="NC136" i="15"/>
  <c r="ND136" i="15"/>
  <c r="NE136" i="15"/>
  <c r="NF136" i="15"/>
  <c r="NG136" i="15"/>
  <c r="NH136" i="15"/>
  <c r="NI136" i="15"/>
  <c r="NJ136" i="15"/>
  <c r="NK136" i="15"/>
  <c r="NL136" i="15"/>
  <c r="NM136" i="15"/>
  <c r="NN136" i="15"/>
  <c r="NO136" i="15"/>
  <c r="NP136" i="15"/>
  <c r="OH136" i="15"/>
  <c r="OI136" i="15"/>
  <c r="OJ136" i="15"/>
  <c r="OK136" i="15"/>
  <c r="OL136" i="15"/>
  <c r="OM136" i="15"/>
  <c r="ON136" i="15"/>
  <c r="OO136" i="15"/>
  <c r="PA136" i="15"/>
  <c r="PB136" i="15"/>
  <c r="PC136" i="15"/>
  <c r="PD136" i="15"/>
  <c r="PE136" i="15"/>
  <c r="PF136" i="15"/>
  <c r="PG136" i="15"/>
  <c r="PH136" i="15"/>
  <c r="PI136" i="15"/>
  <c r="PJ136" i="15"/>
  <c r="PK136" i="15"/>
  <c r="PW136" i="15"/>
  <c r="PX136" i="15"/>
  <c r="PY136" i="15"/>
  <c r="PZ136" i="15"/>
  <c r="J137" i="15"/>
  <c r="K137" i="15"/>
  <c r="T137" i="15"/>
  <c r="U137" i="15"/>
  <c r="V137" i="15"/>
  <c r="W137" i="15"/>
  <c r="X137" i="15"/>
  <c r="Y137" i="15"/>
  <c r="Z137" i="15"/>
  <c r="AA137" i="15"/>
  <c r="AB137" i="15"/>
  <c r="AC137" i="15"/>
  <c r="AD137" i="15"/>
  <c r="AM137" i="15"/>
  <c r="AN137" i="15"/>
  <c r="AO137" i="15"/>
  <c r="AP137" i="15"/>
  <c r="AQ137" i="15"/>
  <c r="AR137" i="15"/>
  <c r="AS137" i="15"/>
  <c r="AT137" i="15"/>
  <c r="AU137" i="15"/>
  <c r="AV137" i="15"/>
  <c r="AW137" i="15"/>
  <c r="AX137" i="15"/>
  <c r="AY137" i="15"/>
  <c r="AZ137" i="15"/>
  <c r="BA137" i="15"/>
  <c r="BB137" i="15"/>
  <c r="BN137" i="15"/>
  <c r="BO137" i="15"/>
  <c r="BP137" i="15"/>
  <c r="BQ137" i="15"/>
  <c r="BR137" i="15"/>
  <c r="CD137" i="15"/>
  <c r="CE137" i="15"/>
  <c r="CF137" i="15"/>
  <c r="CG137" i="15"/>
  <c r="CH137" i="15"/>
  <c r="CI137" i="15"/>
  <c r="CJ137" i="15"/>
  <c r="CK137" i="15"/>
  <c r="CL137" i="15"/>
  <c r="CM137" i="15"/>
  <c r="CN137" i="15"/>
  <c r="CO137" i="15"/>
  <c r="DA137" i="15"/>
  <c r="DB137" i="15"/>
  <c r="DC137" i="15"/>
  <c r="DD137" i="15"/>
  <c r="DE137" i="15"/>
  <c r="DF137" i="15"/>
  <c r="DG137" i="15"/>
  <c r="DH137" i="15"/>
  <c r="DI137" i="15"/>
  <c r="DJ137" i="15"/>
  <c r="DV137" i="15"/>
  <c r="DW137" i="15"/>
  <c r="DX137" i="15"/>
  <c r="DY137" i="15"/>
  <c r="DZ137" i="15"/>
  <c r="EA137" i="15"/>
  <c r="EB137" i="15"/>
  <c r="EC137" i="15"/>
  <c r="ED137" i="15"/>
  <c r="EE137" i="15"/>
  <c r="EF137" i="15"/>
  <c r="EG137" i="15"/>
  <c r="EH137" i="15"/>
  <c r="EI137" i="15"/>
  <c r="EJ137" i="15"/>
  <c r="EK137" i="15"/>
  <c r="EW137" i="15"/>
  <c r="EX137" i="15"/>
  <c r="EY137" i="15"/>
  <c r="EZ137" i="15"/>
  <c r="FA137" i="15"/>
  <c r="FB137" i="15"/>
  <c r="FN137" i="15"/>
  <c r="FO137" i="15"/>
  <c r="FP137" i="15"/>
  <c r="FQ137" i="15"/>
  <c r="FR137" i="15"/>
  <c r="FS137" i="15"/>
  <c r="FT137" i="15"/>
  <c r="FU137" i="15"/>
  <c r="FV137" i="15"/>
  <c r="FW137" i="15"/>
  <c r="FX137" i="15"/>
  <c r="GJ137" i="15"/>
  <c r="GK137" i="15"/>
  <c r="GL137" i="15"/>
  <c r="GM137" i="15"/>
  <c r="GN137" i="15"/>
  <c r="GO137" i="15"/>
  <c r="GP137" i="15"/>
  <c r="GQ137" i="15"/>
  <c r="HC137" i="15"/>
  <c r="HD137" i="15"/>
  <c r="HE137" i="15"/>
  <c r="HF137" i="15"/>
  <c r="HG137" i="15"/>
  <c r="HH137" i="15"/>
  <c r="HT137" i="15"/>
  <c r="HU137" i="15"/>
  <c r="HV137" i="15"/>
  <c r="HW137" i="15"/>
  <c r="HX137" i="15"/>
  <c r="HY137" i="15"/>
  <c r="HZ137" i="15"/>
  <c r="IA137" i="15"/>
  <c r="IB137" i="15"/>
  <c r="IC137" i="15"/>
  <c r="ID137" i="15"/>
  <c r="IE137" i="15"/>
  <c r="IQ137" i="15"/>
  <c r="IR137" i="15"/>
  <c r="IS137" i="15"/>
  <c r="IT137" i="15"/>
  <c r="IU137" i="15"/>
  <c r="IV137" i="15"/>
  <c r="IW137" i="15"/>
  <c r="IX137" i="15"/>
  <c r="IY137" i="15"/>
  <c r="IZ137" i="15"/>
  <c r="JA137" i="15"/>
  <c r="JB137" i="15"/>
  <c r="JC137" i="15"/>
  <c r="JD137" i="15"/>
  <c r="JE137" i="15"/>
  <c r="JF137" i="15"/>
  <c r="JG137" i="15"/>
  <c r="JH137" i="15"/>
  <c r="JT137" i="15"/>
  <c r="JU137" i="15"/>
  <c r="JV137" i="15"/>
  <c r="JW137" i="15"/>
  <c r="JX137" i="15"/>
  <c r="JY137" i="15"/>
  <c r="JZ137" i="15"/>
  <c r="KA137" i="15"/>
  <c r="KB137" i="15"/>
  <c r="KC137" i="15"/>
  <c r="KL137" i="15"/>
  <c r="KM137" i="15"/>
  <c r="KN137" i="15"/>
  <c r="KO137" i="15"/>
  <c r="KP137" i="15"/>
  <c r="KQ137" i="15"/>
  <c r="KR137" i="15"/>
  <c r="LA137" i="15"/>
  <c r="LB137" i="15"/>
  <c r="LC137" i="15"/>
  <c r="LD137" i="15"/>
  <c r="LE137" i="15"/>
  <c r="LF137" i="15"/>
  <c r="LG137" i="15"/>
  <c r="LH137" i="15"/>
  <c r="LI137" i="15"/>
  <c r="LJ137" i="15"/>
  <c r="LK137" i="15"/>
  <c r="LW137" i="15"/>
  <c r="LX137" i="15"/>
  <c r="LY137" i="15"/>
  <c r="LZ137" i="15"/>
  <c r="MA137" i="15"/>
  <c r="MB137" i="15"/>
  <c r="MC137" i="15"/>
  <c r="MD137" i="15"/>
  <c r="ME137" i="15"/>
  <c r="MF137" i="15"/>
  <c r="MG137" i="15"/>
  <c r="MH137" i="15"/>
  <c r="MI137" i="15"/>
  <c r="MJ137" i="15"/>
  <c r="MK137" i="15"/>
  <c r="ML137" i="15"/>
  <c r="MM137" i="15"/>
  <c r="MN137" i="15"/>
  <c r="MO137" i="15"/>
  <c r="NA137" i="15"/>
  <c r="NB137" i="15"/>
  <c r="NC137" i="15"/>
  <c r="ND137" i="15"/>
  <c r="NE137" i="15"/>
  <c r="NF137" i="15"/>
  <c r="NG137" i="15"/>
  <c r="NH137" i="15"/>
  <c r="NI137" i="15"/>
  <c r="NJ137" i="15"/>
  <c r="NK137" i="15"/>
  <c r="NL137" i="15"/>
  <c r="NM137" i="15"/>
  <c r="NN137" i="15"/>
  <c r="NO137" i="15"/>
  <c r="NP137" i="15"/>
  <c r="OH137" i="15"/>
  <c r="OI137" i="15"/>
  <c r="OJ137" i="15"/>
  <c r="OK137" i="15"/>
  <c r="OL137" i="15"/>
  <c r="OM137" i="15"/>
  <c r="ON137" i="15"/>
  <c r="OO137" i="15"/>
  <c r="PA137" i="15"/>
  <c r="PB137" i="15"/>
  <c r="PC137" i="15"/>
  <c r="PD137" i="15"/>
  <c r="PE137" i="15"/>
  <c r="PF137" i="15"/>
  <c r="PG137" i="15"/>
  <c r="PH137" i="15"/>
  <c r="PI137" i="15"/>
  <c r="PJ137" i="15"/>
  <c r="PK137" i="15"/>
  <c r="PW137" i="15"/>
  <c r="PX137" i="15"/>
  <c r="PY137" i="15"/>
  <c r="PZ137" i="15"/>
  <c r="J138" i="15"/>
  <c r="K138" i="15"/>
  <c r="T138" i="15"/>
  <c r="U138" i="15"/>
  <c r="V138" i="15"/>
  <c r="W138" i="15"/>
  <c r="X138" i="15"/>
  <c r="Y138" i="15"/>
  <c r="Z138" i="15"/>
  <c r="AA138" i="15"/>
  <c r="AB138" i="15"/>
  <c r="AC138" i="15"/>
  <c r="AD138" i="15"/>
  <c r="AM138" i="15"/>
  <c r="AN138" i="15"/>
  <c r="AO138" i="15"/>
  <c r="AP138" i="15"/>
  <c r="AQ138" i="15"/>
  <c r="AR138" i="15"/>
  <c r="AS138" i="15"/>
  <c r="AT138" i="15"/>
  <c r="AU138" i="15"/>
  <c r="AV138" i="15"/>
  <c r="AW138" i="15"/>
  <c r="AX138" i="15"/>
  <c r="AY138" i="15"/>
  <c r="AZ138" i="15"/>
  <c r="BA138" i="15"/>
  <c r="BB138" i="15"/>
  <c r="BN138" i="15"/>
  <c r="BO138" i="15"/>
  <c r="BP138" i="15"/>
  <c r="BQ138" i="15"/>
  <c r="BR138" i="15"/>
  <c r="CD138" i="15"/>
  <c r="CE138" i="15"/>
  <c r="CF138" i="15"/>
  <c r="CG138" i="15"/>
  <c r="CH138" i="15"/>
  <c r="CI138" i="15"/>
  <c r="CJ138" i="15"/>
  <c r="CK138" i="15"/>
  <c r="CL138" i="15"/>
  <c r="CM138" i="15"/>
  <c r="CN138" i="15"/>
  <c r="CO138" i="15"/>
  <c r="DA138" i="15"/>
  <c r="DB138" i="15"/>
  <c r="DC138" i="15"/>
  <c r="DD138" i="15"/>
  <c r="DE138" i="15"/>
  <c r="DF138" i="15"/>
  <c r="DG138" i="15"/>
  <c r="DH138" i="15"/>
  <c r="DI138" i="15"/>
  <c r="DJ138" i="15"/>
  <c r="DV138" i="15"/>
  <c r="DW138" i="15"/>
  <c r="DX138" i="15"/>
  <c r="DY138" i="15"/>
  <c r="DZ138" i="15"/>
  <c r="EA138" i="15"/>
  <c r="EB138" i="15"/>
  <c r="EC138" i="15"/>
  <c r="ED138" i="15"/>
  <c r="EE138" i="15"/>
  <c r="EF138" i="15"/>
  <c r="EG138" i="15"/>
  <c r="EH138" i="15"/>
  <c r="EI138" i="15"/>
  <c r="EJ138" i="15"/>
  <c r="EK138" i="15"/>
  <c r="EW138" i="15"/>
  <c r="EX138" i="15"/>
  <c r="EY138" i="15"/>
  <c r="EZ138" i="15"/>
  <c r="FA138" i="15"/>
  <c r="FB138" i="15"/>
  <c r="FN138" i="15"/>
  <c r="FO138" i="15"/>
  <c r="FP138" i="15"/>
  <c r="FQ138" i="15"/>
  <c r="FR138" i="15"/>
  <c r="FS138" i="15"/>
  <c r="FT138" i="15"/>
  <c r="FU138" i="15"/>
  <c r="FV138" i="15"/>
  <c r="FW138" i="15"/>
  <c r="FX138" i="15"/>
  <c r="GJ138" i="15"/>
  <c r="GK138" i="15"/>
  <c r="GL138" i="15"/>
  <c r="GM138" i="15"/>
  <c r="GN138" i="15"/>
  <c r="GO138" i="15"/>
  <c r="GP138" i="15"/>
  <c r="GQ138" i="15"/>
  <c r="HC138" i="15"/>
  <c r="HD138" i="15"/>
  <c r="HE138" i="15"/>
  <c r="HF138" i="15"/>
  <c r="HG138" i="15"/>
  <c r="HH138" i="15"/>
  <c r="HT138" i="15"/>
  <c r="HU138" i="15"/>
  <c r="HV138" i="15"/>
  <c r="HW138" i="15"/>
  <c r="HX138" i="15"/>
  <c r="HY138" i="15"/>
  <c r="HZ138" i="15"/>
  <c r="IA138" i="15"/>
  <c r="IB138" i="15"/>
  <c r="IC138" i="15"/>
  <c r="ID138" i="15"/>
  <c r="IE138" i="15"/>
  <c r="IQ138" i="15"/>
  <c r="IR138" i="15"/>
  <c r="IS138" i="15"/>
  <c r="IT138" i="15"/>
  <c r="IU138" i="15"/>
  <c r="IV138" i="15"/>
  <c r="IW138" i="15"/>
  <c r="IX138" i="15"/>
  <c r="IY138" i="15"/>
  <c r="IZ138" i="15"/>
  <c r="JA138" i="15"/>
  <c r="JB138" i="15"/>
  <c r="JC138" i="15"/>
  <c r="JD138" i="15"/>
  <c r="JE138" i="15"/>
  <c r="JF138" i="15"/>
  <c r="JG138" i="15"/>
  <c r="JH138" i="15"/>
  <c r="JT138" i="15"/>
  <c r="JU138" i="15"/>
  <c r="JV138" i="15"/>
  <c r="JW138" i="15"/>
  <c r="JX138" i="15"/>
  <c r="JY138" i="15"/>
  <c r="JZ138" i="15"/>
  <c r="KA138" i="15"/>
  <c r="KB138" i="15"/>
  <c r="KC138" i="15"/>
  <c r="KL138" i="15"/>
  <c r="KM138" i="15"/>
  <c r="KN138" i="15"/>
  <c r="KO138" i="15"/>
  <c r="KP138" i="15"/>
  <c r="KQ138" i="15"/>
  <c r="KR138" i="15"/>
  <c r="LA138" i="15"/>
  <c r="LB138" i="15"/>
  <c r="LC138" i="15"/>
  <c r="LD138" i="15"/>
  <c r="LE138" i="15"/>
  <c r="LF138" i="15"/>
  <c r="LG138" i="15"/>
  <c r="LH138" i="15"/>
  <c r="LI138" i="15"/>
  <c r="LJ138" i="15"/>
  <c r="LK138" i="15"/>
  <c r="LW138" i="15"/>
  <c r="LX138" i="15"/>
  <c r="LY138" i="15"/>
  <c r="LZ138" i="15"/>
  <c r="MA138" i="15"/>
  <c r="MB138" i="15"/>
  <c r="MC138" i="15"/>
  <c r="MD138" i="15"/>
  <c r="ME138" i="15"/>
  <c r="MF138" i="15"/>
  <c r="MG138" i="15"/>
  <c r="MH138" i="15"/>
  <c r="MI138" i="15"/>
  <c r="MJ138" i="15"/>
  <c r="MK138" i="15"/>
  <c r="ML138" i="15"/>
  <c r="MM138" i="15"/>
  <c r="MN138" i="15"/>
  <c r="MO138" i="15"/>
  <c r="NA138" i="15"/>
  <c r="NB138" i="15"/>
  <c r="NC138" i="15"/>
  <c r="ND138" i="15"/>
  <c r="NE138" i="15"/>
  <c r="NF138" i="15"/>
  <c r="NG138" i="15"/>
  <c r="NH138" i="15"/>
  <c r="NI138" i="15"/>
  <c r="NJ138" i="15"/>
  <c r="NK138" i="15"/>
  <c r="NL138" i="15"/>
  <c r="NM138" i="15"/>
  <c r="NN138" i="15"/>
  <c r="NO138" i="15"/>
  <c r="NP138" i="15"/>
  <c r="OH138" i="15"/>
  <c r="OI138" i="15"/>
  <c r="OJ138" i="15"/>
  <c r="OK138" i="15"/>
  <c r="OL138" i="15"/>
  <c r="OM138" i="15"/>
  <c r="ON138" i="15"/>
  <c r="OO138" i="15"/>
  <c r="PA138" i="15"/>
  <c r="PB138" i="15"/>
  <c r="PC138" i="15"/>
  <c r="PD138" i="15"/>
  <c r="PE138" i="15"/>
  <c r="PF138" i="15"/>
  <c r="PG138" i="15"/>
  <c r="PH138" i="15"/>
  <c r="PI138" i="15"/>
  <c r="PJ138" i="15"/>
  <c r="PK138" i="15"/>
  <c r="PW138" i="15"/>
  <c r="PX138" i="15"/>
  <c r="PY138" i="15"/>
  <c r="PZ138" i="15"/>
  <c r="J139" i="15"/>
  <c r="K139" i="15"/>
  <c r="T139" i="15"/>
  <c r="U139" i="15"/>
  <c r="V139" i="15"/>
  <c r="W139" i="15"/>
  <c r="X139" i="15"/>
  <c r="Y139" i="15"/>
  <c r="Z139" i="15"/>
  <c r="AA139" i="15"/>
  <c r="AB139" i="15"/>
  <c r="AC139" i="15"/>
  <c r="AD139" i="15"/>
  <c r="AM139" i="15"/>
  <c r="AN139" i="15"/>
  <c r="AO139" i="15"/>
  <c r="AP139" i="15"/>
  <c r="AQ139" i="15"/>
  <c r="AR139" i="15"/>
  <c r="AS139" i="15"/>
  <c r="AT139" i="15"/>
  <c r="AU139" i="15"/>
  <c r="AV139" i="15"/>
  <c r="AW139" i="15"/>
  <c r="AX139" i="15"/>
  <c r="AY139" i="15"/>
  <c r="AZ139" i="15"/>
  <c r="BA139" i="15"/>
  <c r="BB139" i="15"/>
  <c r="BN139" i="15"/>
  <c r="BO139" i="15"/>
  <c r="BP139" i="15"/>
  <c r="BQ139" i="15"/>
  <c r="BR139" i="15"/>
  <c r="CD139" i="15"/>
  <c r="CE139" i="15"/>
  <c r="CF139" i="15"/>
  <c r="CG139" i="15"/>
  <c r="CH139" i="15"/>
  <c r="CI139" i="15"/>
  <c r="CJ139" i="15"/>
  <c r="CK139" i="15"/>
  <c r="CL139" i="15"/>
  <c r="CM139" i="15"/>
  <c r="CN139" i="15"/>
  <c r="CO139" i="15"/>
  <c r="DA139" i="15"/>
  <c r="DB139" i="15"/>
  <c r="DC139" i="15"/>
  <c r="DD139" i="15"/>
  <c r="DE139" i="15"/>
  <c r="DF139" i="15"/>
  <c r="DG139" i="15"/>
  <c r="DH139" i="15"/>
  <c r="DI139" i="15"/>
  <c r="DJ139" i="15"/>
  <c r="DV139" i="15"/>
  <c r="DW139" i="15"/>
  <c r="DX139" i="15"/>
  <c r="DY139" i="15"/>
  <c r="DZ139" i="15"/>
  <c r="EA139" i="15"/>
  <c r="EB139" i="15"/>
  <c r="EC139" i="15"/>
  <c r="ED139" i="15"/>
  <c r="EE139" i="15"/>
  <c r="EF139" i="15"/>
  <c r="EG139" i="15"/>
  <c r="EH139" i="15"/>
  <c r="EI139" i="15"/>
  <c r="EJ139" i="15"/>
  <c r="EK139" i="15"/>
  <c r="EW139" i="15"/>
  <c r="EX139" i="15"/>
  <c r="EY139" i="15"/>
  <c r="EZ139" i="15"/>
  <c r="FA139" i="15"/>
  <c r="FB139" i="15"/>
  <c r="FN139" i="15"/>
  <c r="FO139" i="15"/>
  <c r="FP139" i="15"/>
  <c r="FQ139" i="15"/>
  <c r="FR139" i="15"/>
  <c r="FS139" i="15"/>
  <c r="FT139" i="15"/>
  <c r="FU139" i="15"/>
  <c r="FV139" i="15"/>
  <c r="FW139" i="15"/>
  <c r="FX139" i="15"/>
  <c r="GJ139" i="15"/>
  <c r="GK139" i="15"/>
  <c r="GL139" i="15"/>
  <c r="GM139" i="15"/>
  <c r="GN139" i="15"/>
  <c r="GO139" i="15"/>
  <c r="GP139" i="15"/>
  <c r="GQ139" i="15"/>
  <c r="HC139" i="15"/>
  <c r="HD139" i="15"/>
  <c r="HE139" i="15"/>
  <c r="HF139" i="15"/>
  <c r="HG139" i="15"/>
  <c r="HH139" i="15"/>
  <c r="HT139" i="15"/>
  <c r="HU139" i="15"/>
  <c r="HV139" i="15"/>
  <c r="HW139" i="15"/>
  <c r="HX139" i="15"/>
  <c r="HY139" i="15"/>
  <c r="HZ139" i="15"/>
  <c r="IA139" i="15"/>
  <c r="IB139" i="15"/>
  <c r="IC139" i="15"/>
  <c r="ID139" i="15"/>
  <c r="IE139" i="15"/>
  <c r="IQ139" i="15"/>
  <c r="IR139" i="15"/>
  <c r="IS139" i="15"/>
  <c r="IT139" i="15"/>
  <c r="IU139" i="15"/>
  <c r="IV139" i="15"/>
  <c r="IW139" i="15"/>
  <c r="IX139" i="15"/>
  <c r="IY139" i="15"/>
  <c r="IZ139" i="15"/>
  <c r="JA139" i="15"/>
  <c r="JB139" i="15"/>
  <c r="JC139" i="15"/>
  <c r="JD139" i="15"/>
  <c r="JE139" i="15"/>
  <c r="JF139" i="15"/>
  <c r="JG139" i="15"/>
  <c r="JH139" i="15"/>
  <c r="JT139" i="15"/>
  <c r="JU139" i="15"/>
  <c r="JV139" i="15"/>
  <c r="JW139" i="15"/>
  <c r="JX139" i="15"/>
  <c r="JY139" i="15"/>
  <c r="JZ139" i="15"/>
  <c r="KA139" i="15"/>
  <c r="KB139" i="15"/>
  <c r="KC139" i="15"/>
  <c r="KL139" i="15"/>
  <c r="KM139" i="15"/>
  <c r="KN139" i="15"/>
  <c r="KO139" i="15"/>
  <c r="KP139" i="15"/>
  <c r="KQ139" i="15"/>
  <c r="KR139" i="15"/>
  <c r="LA139" i="15"/>
  <c r="LB139" i="15"/>
  <c r="LC139" i="15"/>
  <c r="LD139" i="15"/>
  <c r="LE139" i="15"/>
  <c r="LF139" i="15"/>
  <c r="LG139" i="15"/>
  <c r="LH139" i="15"/>
  <c r="LI139" i="15"/>
  <c r="LJ139" i="15"/>
  <c r="LK139" i="15"/>
  <c r="LW139" i="15"/>
  <c r="LX139" i="15"/>
  <c r="LY139" i="15"/>
  <c r="LZ139" i="15"/>
  <c r="MA139" i="15"/>
  <c r="MB139" i="15"/>
  <c r="MC139" i="15"/>
  <c r="MD139" i="15"/>
  <c r="ME139" i="15"/>
  <c r="MF139" i="15"/>
  <c r="MG139" i="15"/>
  <c r="MH139" i="15"/>
  <c r="MI139" i="15"/>
  <c r="MJ139" i="15"/>
  <c r="MK139" i="15"/>
  <c r="ML139" i="15"/>
  <c r="MM139" i="15"/>
  <c r="MN139" i="15"/>
  <c r="MO139" i="15"/>
  <c r="NA139" i="15"/>
  <c r="NB139" i="15"/>
  <c r="NC139" i="15"/>
  <c r="ND139" i="15"/>
  <c r="NE139" i="15"/>
  <c r="NF139" i="15"/>
  <c r="NG139" i="15"/>
  <c r="NH139" i="15"/>
  <c r="NI139" i="15"/>
  <c r="NJ139" i="15"/>
  <c r="NK139" i="15"/>
  <c r="NL139" i="15"/>
  <c r="NM139" i="15"/>
  <c r="NN139" i="15"/>
  <c r="NO139" i="15"/>
  <c r="NP139" i="15"/>
  <c r="OH139" i="15"/>
  <c r="OI139" i="15"/>
  <c r="OJ139" i="15"/>
  <c r="OK139" i="15"/>
  <c r="OL139" i="15"/>
  <c r="OM139" i="15"/>
  <c r="ON139" i="15"/>
  <c r="OO139" i="15"/>
  <c r="PA139" i="15"/>
  <c r="PB139" i="15"/>
  <c r="PC139" i="15"/>
  <c r="PD139" i="15"/>
  <c r="PE139" i="15"/>
  <c r="PF139" i="15"/>
  <c r="PG139" i="15"/>
  <c r="PH139" i="15"/>
  <c r="PI139" i="15"/>
  <c r="PJ139" i="15"/>
  <c r="PK139" i="15"/>
  <c r="PW139" i="15"/>
  <c r="PX139" i="15"/>
  <c r="PY139" i="15"/>
  <c r="PZ139" i="15"/>
  <c r="J140" i="15"/>
  <c r="K140" i="15"/>
  <c r="T140" i="15"/>
  <c r="U140" i="15"/>
  <c r="V140" i="15"/>
  <c r="W140" i="15"/>
  <c r="X140" i="15"/>
  <c r="Y140" i="15"/>
  <c r="Z140" i="15"/>
  <c r="AA140" i="15"/>
  <c r="AB140" i="15"/>
  <c r="AC140" i="15"/>
  <c r="AD140" i="15"/>
  <c r="AM140" i="15"/>
  <c r="AN140" i="15"/>
  <c r="AO140" i="15"/>
  <c r="AP140" i="15"/>
  <c r="AQ140" i="15"/>
  <c r="AR140" i="15"/>
  <c r="AS140" i="15"/>
  <c r="AT140" i="15"/>
  <c r="AU140" i="15"/>
  <c r="AV140" i="15"/>
  <c r="AW140" i="15"/>
  <c r="AX140" i="15"/>
  <c r="AY140" i="15"/>
  <c r="AZ140" i="15"/>
  <c r="BA140" i="15"/>
  <c r="BB140" i="15"/>
  <c r="BN140" i="15"/>
  <c r="BO140" i="15"/>
  <c r="BP140" i="15"/>
  <c r="BQ140" i="15"/>
  <c r="BR140" i="15"/>
  <c r="CD140" i="15"/>
  <c r="CE140" i="15"/>
  <c r="CF140" i="15"/>
  <c r="CG140" i="15"/>
  <c r="CH140" i="15"/>
  <c r="CI140" i="15"/>
  <c r="CJ140" i="15"/>
  <c r="CK140" i="15"/>
  <c r="CL140" i="15"/>
  <c r="CM140" i="15"/>
  <c r="CN140" i="15"/>
  <c r="CO140" i="15"/>
  <c r="DA140" i="15"/>
  <c r="DB140" i="15"/>
  <c r="DC140" i="15"/>
  <c r="DD140" i="15"/>
  <c r="DE140" i="15"/>
  <c r="DF140" i="15"/>
  <c r="DG140" i="15"/>
  <c r="DH140" i="15"/>
  <c r="DI140" i="15"/>
  <c r="DJ140" i="15"/>
  <c r="DV140" i="15"/>
  <c r="DW140" i="15"/>
  <c r="DX140" i="15"/>
  <c r="DY140" i="15"/>
  <c r="DZ140" i="15"/>
  <c r="EA140" i="15"/>
  <c r="EB140" i="15"/>
  <c r="EC140" i="15"/>
  <c r="ED140" i="15"/>
  <c r="EE140" i="15"/>
  <c r="EF140" i="15"/>
  <c r="EG140" i="15"/>
  <c r="EH140" i="15"/>
  <c r="EI140" i="15"/>
  <c r="EJ140" i="15"/>
  <c r="EK140" i="15"/>
  <c r="EW140" i="15"/>
  <c r="EX140" i="15"/>
  <c r="EY140" i="15"/>
  <c r="EZ140" i="15"/>
  <c r="FA140" i="15"/>
  <c r="FB140" i="15"/>
  <c r="FN140" i="15"/>
  <c r="FO140" i="15"/>
  <c r="FP140" i="15"/>
  <c r="FQ140" i="15"/>
  <c r="FR140" i="15"/>
  <c r="FS140" i="15"/>
  <c r="FT140" i="15"/>
  <c r="FU140" i="15"/>
  <c r="FV140" i="15"/>
  <c r="FW140" i="15"/>
  <c r="FX140" i="15"/>
  <c r="GJ140" i="15"/>
  <c r="GK140" i="15"/>
  <c r="GL140" i="15"/>
  <c r="GM140" i="15"/>
  <c r="GN140" i="15"/>
  <c r="GO140" i="15"/>
  <c r="GP140" i="15"/>
  <c r="GQ140" i="15"/>
  <c r="HC140" i="15"/>
  <c r="HD140" i="15"/>
  <c r="HE140" i="15"/>
  <c r="HF140" i="15"/>
  <c r="HG140" i="15"/>
  <c r="HH140" i="15"/>
  <c r="HT140" i="15"/>
  <c r="HU140" i="15"/>
  <c r="HV140" i="15"/>
  <c r="HW140" i="15"/>
  <c r="HX140" i="15"/>
  <c r="HY140" i="15"/>
  <c r="HZ140" i="15"/>
  <c r="IA140" i="15"/>
  <c r="IB140" i="15"/>
  <c r="IC140" i="15"/>
  <c r="ID140" i="15"/>
  <c r="IE140" i="15"/>
  <c r="IQ140" i="15"/>
  <c r="IR140" i="15"/>
  <c r="IS140" i="15"/>
  <c r="IT140" i="15"/>
  <c r="IU140" i="15"/>
  <c r="IV140" i="15"/>
  <c r="IW140" i="15"/>
  <c r="IX140" i="15"/>
  <c r="IY140" i="15"/>
  <c r="IZ140" i="15"/>
  <c r="JA140" i="15"/>
  <c r="JB140" i="15"/>
  <c r="JC140" i="15"/>
  <c r="JD140" i="15"/>
  <c r="JE140" i="15"/>
  <c r="JF140" i="15"/>
  <c r="JG140" i="15"/>
  <c r="JH140" i="15"/>
  <c r="JT140" i="15"/>
  <c r="JU140" i="15"/>
  <c r="JV140" i="15"/>
  <c r="JW140" i="15"/>
  <c r="JX140" i="15"/>
  <c r="JY140" i="15"/>
  <c r="JZ140" i="15"/>
  <c r="KA140" i="15"/>
  <c r="KB140" i="15"/>
  <c r="KC140" i="15"/>
  <c r="KL140" i="15"/>
  <c r="KM140" i="15"/>
  <c r="KN140" i="15"/>
  <c r="KO140" i="15"/>
  <c r="KP140" i="15"/>
  <c r="KQ140" i="15"/>
  <c r="KR140" i="15"/>
  <c r="LA140" i="15"/>
  <c r="LB140" i="15"/>
  <c r="LC140" i="15"/>
  <c r="LD140" i="15"/>
  <c r="LE140" i="15"/>
  <c r="LF140" i="15"/>
  <c r="LG140" i="15"/>
  <c r="LH140" i="15"/>
  <c r="LI140" i="15"/>
  <c r="LJ140" i="15"/>
  <c r="LK140" i="15"/>
  <c r="LW140" i="15"/>
  <c r="LX140" i="15"/>
  <c r="LY140" i="15"/>
  <c r="LZ140" i="15"/>
  <c r="MA140" i="15"/>
  <c r="MB140" i="15"/>
  <c r="MC140" i="15"/>
  <c r="MD140" i="15"/>
  <c r="ME140" i="15"/>
  <c r="MF140" i="15"/>
  <c r="MG140" i="15"/>
  <c r="MH140" i="15"/>
  <c r="MI140" i="15"/>
  <c r="MJ140" i="15"/>
  <c r="MK140" i="15"/>
  <c r="ML140" i="15"/>
  <c r="MM140" i="15"/>
  <c r="MN140" i="15"/>
  <c r="MO140" i="15"/>
  <c r="NA140" i="15"/>
  <c r="NB140" i="15"/>
  <c r="NC140" i="15"/>
  <c r="ND140" i="15"/>
  <c r="NE140" i="15"/>
  <c r="NF140" i="15"/>
  <c r="NG140" i="15"/>
  <c r="NH140" i="15"/>
  <c r="NI140" i="15"/>
  <c r="NJ140" i="15"/>
  <c r="NK140" i="15"/>
  <c r="NL140" i="15"/>
  <c r="NM140" i="15"/>
  <c r="NN140" i="15"/>
  <c r="NO140" i="15"/>
  <c r="NP140" i="15"/>
  <c r="OH140" i="15"/>
  <c r="OI140" i="15"/>
  <c r="OJ140" i="15"/>
  <c r="OK140" i="15"/>
  <c r="OL140" i="15"/>
  <c r="OM140" i="15"/>
  <c r="ON140" i="15"/>
  <c r="OO140" i="15"/>
  <c r="PA140" i="15"/>
  <c r="PB140" i="15"/>
  <c r="PC140" i="15"/>
  <c r="PD140" i="15"/>
  <c r="PE140" i="15"/>
  <c r="PF140" i="15"/>
  <c r="PG140" i="15"/>
  <c r="PH140" i="15"/>
  <c r="PI140" i="15"/>
  <c r="PJ140" i="15"/>
  <c r="PK140" i="15"/>
  <c r="PW140" i="15"/>
  <c r="PX140" i="15"/>
  <c r="PY140" i="15"/>
  <c r="PZ140" i="15"/>
  <c r="J141" i="15"/>
  <c r="K141" i="15"/>
  <c r="T141" i="15"/>
  <c r="U141" i="15"/>
  <c r="V141" i="15"/>
  <c r="W141" i="15"/>
  <c r="X141" i="15"/>
  <c r="Y141" i="15"/>
  <c r="Z141" i="15"/>
  <c r="AA141" i="15"/>
  <c r="AB141" i="15"/>
  <c r="AC141" i="15"/>
  <c r="AD141" i="15"/>
  <c r="AM141" i="15"/>
  <c r="AN141" i="15"/>
  <c r="AO141" i="15"/>
  <c r="AP141" i="15"/>
  <c r="AQ141" i="15"/>
  <c r="AR141" i="15"/>
  <c r="AS141" i="15"/>
  <c r="AT141" i="15"/>
  <c r="AU141" i="15"/>
  <c r="AV141" i="15"/>
  <c r="AW141" i="15"/>
  <c r="AX141" i="15"/>
  <c r="AY141" i="15"/>
  <c r="AZ141" i="15"/>
  <c r="BA141" i="15"/>
  <c r="BB141" i="15"/>
  <c r="BN141" i="15"/>
  <c r="BO141" i="15"/>
  <c r="BP141" i="15"/>
  <c r="BQ141" i="15"/>
  <c r="BR141" i="15"/>
  <c r="CD141" i="15"/>
  <c r="CE141" i="15"/>
  <c r="CF141" i="15"/>
  <c r="CG141" i="15"/>
  <c r="CH141" i="15"/>
  <c r="CI141" i="15"/>
  <c r="CJ141" i="15"/>
  <c r="CK141" i="15"/>
  <c r="CL141" i="15"/>
  <c r="CM141" i="15"/>
  <c r="CN141" i="15"/>
  <c r="CO141" i="15"/>
  <c r="DA141" i="15"/>
  <c r="DB141" i="15"/>
  <c r="DC141" i="15"/>
  <c r="DD141" i="15"/>
  <c r="DE141" i="15"/>
  <c r="DF141" i="15"/>
  <c r="DG141" i="15"/>
  <c r="DH141" i="15"/>
  <c r="DI141" i="15"/>
  <c r="DJ141" i="15"/>
  <c r="DV141" i="15"/>
  <c r="DW141" i="15"/>
  <c r="DX141" i="15"/>
  <c r="DY141" i="15"/>
  <c r="DZ141" i="15"/>
  <c r="EA141" i="15"/>
  <c r="EB141" i="15"/>
  <c r="EC141" i="15"/>
  <c r="ED141" i="15"/>
  <c r="EE141" i="15"/>
  <c r="EF141" i="15"/>
  <c r="EG141" i="15"/>
  <c r="EH141" i="15"/>
  <c r="EI141" i="15"/>
  <c r="EJ141" i="15"/>
  <c r="EK141" i="15"/>
  <c r="EW141" i="15"/>
  <c r="EX141" i="15"/>
  <c r="EY141" i="15"/>
  <c r="EZ141" i="15"/>
  <c r="FA141" i="15"/>
  <c r="FB141" i="15"/>
  <c r="FN141" i="15"/>
  <c r="FO141" i="15"/>
  <c r="FP141" i="15"/>
  <c r="FQ141" i="15"/>
  <c r="FR141" i="15"/>
  <c r="FS141" i="15"/>
  <c r="FT141" i="15"/>
  <c r="FU141" i="15"/>
  <c r="FV141" i="15"/>
  <c r="FW141" i="15"/>
  <c r="FX141" i="15"/>
  <c r="GJ141" i="15"/>
  <c r="GK141" i="15"/>
  <c r="GL141" i="15"/>
  <c r="GM141" i="15"/>
  <c r="GN141" i="15"/>
  <c r="GO141" i="15"/>
  <c r="GP141" i="15"/>
  <c r="GQ141" i="15"/>
  <c r="HC141" i="15"/>
  <c r="HD141" i="15"/>
  <c r="HE141" i="15"/>
  <c r="HF141" i="15"/>
  <c r="HG141" i="15"/>
  <c r="HH141" i="15"/>
  <c r="HT141" i="15"/>
  <c r="HU141" i="15"/>
  <c r="HV141" i="15"/>
  <c r="HW141" i="15"/>
  <c r="HX141" i="15"/>
  <c r="HY141" i="15"/>
  <c r="HZ141" i="15"/>
  <c r="IA141" i="15"/>
  <c r="IB141" i="15"/>
  <c r="IC141" i="15"/>
  <c r="ID141" i="15"/>
  <c r="IE141" i="15"/>
  <c r="IQ141" i="15"/>
  <c r="IR141" i="15"/>
  <c r="IS141" i="15"/>
  <c r="IT141" i="15"/>
  <c r="IU141" i="15"/>
  <c r="IV141" i="15"/>
  <c r="IW141" i="15"/>
  <c r="IX141" i="15"/>
  <c r="IY141" i="15"/>
  <c r="IZ141" i="15"/>
  <c r="JA141" i="15"/>
  <c r="JB141" i="15"/>
  <c r="JC141" i="15"/>
  <c r="JD141" i="15"/>
  <c r="JE141" i="15"/>
  <c r="JF141" i="15"/>
  <c r="JG141" i="15"/>
  <c r="JH141" i="15"/>
  <c r="JT141" i="15"/>
  <c r="JU141" i="15"/>
  <c r="JV141" i="15"/>
  <c r="JW141" i="15"/>
  <c r="JX141" i="15"/>
  <c r="JY141" i="15"/>
  <c r="JZ141" i="15"/>
  <c r="KA141" i="15"/>
  <c r="KB141" i="15"/>
  <c r="KC141" i="15"/>
  <c r="KL141" i="15"/>
  <c r="KM141" i="15"/>
  <c r="KN141" i="15"/>
  <c r="KO141" i="15"/>
  <c r="KP141" i="15"/>
  <c r="KQ141" i="15"/>
  <c r="KR141" i="15"/>
  <c r="LA141" i="15"/>
  <c r="LB141" i="15"/>
  <c r="LC141" i="15"/>
  <c r="LD141" i="15"/>
  <c r="LE141" i="15"/>
  <c r="LF141" i="15"/>
  <c r="LG141" i="15"/>
  <c r="LH141" i="15"/>
  <c r="LI141" i="15"/>
  <c r="LJ141" i="15"/>
  <c r="LK141" i="15"/>
  <c r="LW141" i="15"/>
  <c r="LX141" i="15"/>
  <c r="LY141" i="15"/>
  <c r="LZ141" i="15"/>
  <c r="MA141" i="15"/>
  <c r="MB141" i="15"/>
  <c r="MC141" i="15"/>
  <c r="MD141" i="15"/>
  <c r="ME141" i="15"/>
  <c r="MF141" i="15"/>
  <c r="MG141" i="15"/>
  <c r="MH141" i="15"/>
  <c r="MI141" i="15"/>
  <c r="MJ141" i="15"/>
  <c r="MK141" i="15"/>
  <c r="ML141" i="15"/>
  <c r="MM141" i="15"/>
  <c r="MN141" i="15"/>
  <c r="MO141" i="15"/>
  <c r="NA141" i="15"/>
  <c r="NB141" i="15"/>
  <c r="NC141" i="15"/>
  <c r="ND141" i="15"/>
  <c r="NE141" i="15"/>
  <c r="NF141" i="15"/>
  <c r="NG141" i="15"/>
  <c r="NH141" i="15"/>
  <c r="NI141" i="15"/>
  <c r="NJ141" i="15"/>
  <c r="NK141" i="15"/>
  <c r="NL141" i="15"/>
  <c r="NM141" i="15"/>
  <c r="NN141" i="15"/>
  <c r="NO141" i="15"/>
  <c r="NP141" i="15"/>
  <c r="OH141" i="15"/>
  <c r="OI141" i="15"/>
  <c r="OJ141" i="15"/>
  <c r="OK141" i="15"/>
  <c r="OL141" i="15"/>
  <c r="OM141" i="15"/>
  <c r="ON141" i="15"/>
  <c r="OO141" i="15"/>
  <c r="PA141" i="15"/>
  <c r="PB141" i="15"/>
  <c r="PC141" i="15"/>
  <c r="PD141" i="15"/>
  <c r="PE141" i="15"/>
  <c r="PF141" i="15"/>
  <c r="PG141" i="15"/>
  <c r="PH141" i="15"/>
  <c r="PI141" i="15"/>
  <c r="PJ141" i="15"/>
  <c r="PK141" i="15"/>
  <c r="PW141" i="15"/>
  <c r="PX141" i="15"/>
  <c r="PY141" i="15"/>
  <c r="PZ141" i="15"/>
  <c r="J142" i="15"/>
  <c r="K142" i="15"/>
  <c r="T142" i="15"/>
  <c r="U142" i="15"/>
  <c r="V142" i="15"/>
  <c r="W142" i="15"/>
  <c r="X142" i="15"/>
  <c r="Y142" i="15"/>
  <c r="Z142" i="15"/>
  <c r="AA142" i="15"/>
  <c r="AB142" i="15"/>
  <c r="AC142" i="15"/>
  <c r="AD142" i="15"/>
  <c r="AM142" i="15"/>
  <c r="AN142" i="15"/>
  <c r="AO142" i="15"/>
  <c r="AP142" i="15"/>
  <c r="AQ142" i="15"/>
  <c r="AR142" i="15"/>
  <c r="AS142" i="15"/>
  <c r="AT142" i="15"/>
  <c r="AU142" i="15"/>
  <c r="AV142" i="15"/>
  <c r="AW142" i="15"/>
  <c r="AX142" i="15"/>
  <c r="AY142" i="15"/>
  <c r="AZ142" i="15"/>
  <c r="BA142" i="15"/>
  <c r="BB142" i="15"/>
  <c r="BN142" i="15"/>
  <c r="BO142" i="15"/>
  <c r="BP142" i="15"/>
  <c r="BQ142" i="15"/>
  <c r="BR142" i="15"/>
  <c r="CD142" i="15"/>
  <c r="CE142" i="15"/>
  <c r="CF142" i="15"/>
  <c r="CG142" i="15"/>
  <c r="CH142" i="15"/>
  <c r="CI142" i="15"/>
  <c r="CJ142" i="15"/>
  <c r="CK142" i="15"/>
  <c r="CL142" i="15"/>
  <c r="CM142" i="15"/>
  <c r="CN142" i="15"/>
  <c r="CO142" i="15"/>
  <c r="DA142" i="15"/>
  <c r="DB142" i="15"/>
  <c r="DC142" i="15"/>
  <c r="DD142" i="15"/>
  <c r="DE142" i="15"/>
  <c r="DF142" i="15"/>
  <c r="DG142" i="15"/>
  <c r="DH142" i="15"/>
  <c r="DI142" i="15"/>
  <c r="DJ142" i="15"/>
  <c r="DV142" i="15"/>
  <c r="DW142" i="15"/>
  <c r="DX142" i="15"/>
  <c r="DY142" i="15"/>
  <c r="DZ142" i="15"/>
  <c r="EA142" i="15"/>
  <c r="EB142" i="15"/>
  <c r="EC142" i="15"/>
  <c r="ED142" i="15"/>
  <c r="EE142" i="15"/>
  <c r="EF142" i="15"/>
  <c r="EG142" i="15"/>
  <c r="EH142" i="15"/>
  <c r="EI142" i="15"/>
  <c r="EJ142" i="15"/>
  <c r="EK142" i="15"/>
  <c r="EW142" i="15"/>
  <c r="EX142" i="15"/>
  <c r="EY142" i="15"/>
  <c r="EZ142" i="15"/>
  <c r="FA142" i="15"/>
  <c r="FB142" i="15"/>
  <c r="FN142" i="15"/>
  <c r="FO142" i="15"/>
  <c r="FP142" i="15"/>
  <c r="FQ142" i="15"/>
  <c r="FR142" i="15"/>
  <c r="FS142" i="15"/>
  <c r="FT142" i="15"/>
  <c r="FU142" i="15"/>
  <c r="FV142" i="15"/>
  <c r="FW142" i="15"/>
  <c r="FX142" i="15"/>
  <c r="GJ142" i="15"/>
  <c r="GK142" i="15"/>
  <c r="GL142" i="15"/>
  <c r="GM142" i="15"/>
  <c r="GN142" i="15"/>
  <c r="GO142" i="15"/>
  <c r="GP142" i="15"/>
  <c r="GQ142" i="15"/>
  <c r="HC142" i="15"/>
  <c r="HD142" i="15"/>
  <c r="HE142" i="15"/>
  <c r="HF142" i="15"/>
  <c r="HG142" i="15"/>
  <c r="HH142" i="15"/>
  <c r="HT142" i="15"/>
  <c r="HU142" i="15"/>
  <c r="HV142" i="15"/>
  <c r="HW142" i="15"/>
  <c r="HX142" i="15"/>
  <c r="HY142" i="15"/>
  <c r="HZ142" i="15"/>
  <c r="IA142" i="15"/>
  <c r="IB142" i="15"/>
  <c r="IC142" i="15"/>
  <c r="ID142" i="15"/>
  <c r="IE142" i="15"/>
  <c r="IQ142" i="15"/>
  <c r="IR142" i="15"/>
  <c r="IS142" i="15"/>
  <c r="IT142" i="15"/>
  <c r="IU142" i="15"/>
  <c r="IV142" i="15"/>
  <c r="IW142" i="15"/>
  <c r="IX142" i="15"/>
  <c r="IY142" i="15"/>
  <c r="IZ142" i="15"/>
  <c r="JA142" i="15"/>
  <c r="JB142" i="15"/>
  <c r="JC142" i="15"/>
  <c r="JD142" i="15"/>
  <c r="JE142" i="15"/>
  <c r="JF142" i="15"/>
  <c r="JG142" i="15"/>
  <c r="JH142" i="15"/>
  <c r="JT142" i="15"/>
  <c r="JU142" i="15"/>
  <c r="JV142" i="15"/>
  <c r="JW142" i="15"/>
  <c r="JX142" i="15"/>
  <c r="JY142" i="15"/>
  <c r="JZ142" i="15"/>
  <c r="KA142" i="15"/>
  <c r="KB142" i="15"/>
  <c r="KC142" i="15"/>
  <c r="KL142" i="15"/>
  <c r="KM142" i="15"/>
  <c r="KN142" i="15"/>
  <c r="KO142" i="15"/>
  <c r="KP142" i="15"/>
  <c r="KQ142" i="15"/>
  <c r="KR142" i="15"/>
  <c r="LA142" i="15"/>
  <c r="LB142" i="15"/>
  <c r="LC142" i="15"/>
  <c r="LD142" i="15"/>
  <c r="LE142" i="15"/>
  <c r="LF142" i="15"/>
  <c r="LG142" i="15"/>
  <c r="LH142" i="15"/>
  <c r="LI142" i="15"/>
  <c r="LJ142" i="15"/>
  <c r="LK142" i="15"/>
  <c r="LW142" i="15"/>
  <c r="LX142" i="15"/>
  <c r="LY142" i="15"/>
  <c r="LZ142" i="15"/>
  <c r="MA142" i="15"/>
  <c r="MB142" i="15"/>
  <c r="MC142" i="15"/>
  <c r="MD142" i="15"/>
  <c r="ME142" i="15"/>
  <c r="MF142" i="15"/>
  <c r="MG142" i="15"/>
  <c r="MH142" i="15"/>
  <c r="MI142" i="15"/>
  <c r="MJ142" i="15"/>
  <c r="MK142" i="15"/>
  <c r="ML142" i="15"/>
  <c r="MM142" i="15"/>
  <c r="MN142" i="15"/>
  <c r="MO142" i="15"/>
  <c r="NA142" i="15"/>
  <c r="NB142" i="15"/>
  <c r="NC142" i="15"/>
  <c r="ND142" i="15"/>
  <c r="NE142" i="15"/>
  <c r="NF142" i="15"/>
  <c r="NG142" i="15"/>
  <c r="NH142" i="15"/>
  <c r="NI142" i="15"/>
  <c r="NJ142" i="15"/>
  <c r="NK142" i="15"/>
  <c r="NL142" i="15"/>
  <c r="NM142" i="15"/>
  <c r="NN142" i="15"/>
  <c r="NO142" i="15"/>
  <c r="NP142" i="15"/>
  <c r="OH142" i="15"/>
  <c r="OI142" i="15"/>
  <c r="OJ142" i="15"/>
  <c r="OK142" i="15"/>
  <c r="OL142" i="15"/>
  <c r="OM142" i="15"/>
  <c r="ON142" i="15"/>
  <c r="OO142" i="15"/>
  <c r="PA142" i="15"/>
  <c r="PB142" i="15"/>
  <c r="PC142" i="15"/>
  <c r="PD142" i="15"/>
  <c r="PE142" i="15"/>
  <c r="PF142" i="15"/>
  <c r="PG142" i="15"/>
  <c r="PH142" i="15"/>
  <c r="PI142" i="15"/>
  <c r="PJ142" i="15"/>
  <c r="PK142" i="15"/>
  <c r="PW142" i="15"/>
  <c r="PX142" i="15"/>
  <c r="PY142" i="15"/>
  <c r="PZ142" i="15"/>
  <c r="J143" i="15"/>
  <c r="K143" i="15"/>
  <c r="T143" i="15"/>
  <c r="U143" i="15"/>
  <c r="V143" i="15"/>
  <c r="W143" i="15"/>
  <c r="X143" i="15"/>
  <c r="Y143" i="15"/>
  <c r="Z143" i="15"/>
  <c r="AA143" i="15"/>
  <c r="AB143" i="15"/>
  <c r="AC143" i="15"/>
  <c r="AD143" i="15"/>
  <c r="AM143" i="15"/>
  <c r="AN143" i="15"/>
  <c r="AO143" i="15"/>
  <c r="AP143" i="15"/>
  <c r="AQ143" i="15"/>
  <c r="AR143" i="15"/>
  <c r="AS143" i="15"/>
  <c r="AT143" i="15"/>
  <c r="AU143" i="15"/>
  <c r="AV143" i="15"/>
  <c r="AW143" i="15"/>
  <c r="AX143" i="15"/>
  <c r="AY143" i="15"/>
  <c r="AZ143" i="15"/>
  <c r="BA143" i="15"/>
  <c r="BB143" i="15"/>
  <c r="BN143" i="15"/>
  <c r="BO143" i="15"/>
  <c r="BP143" i="15"/>
  <c r="BQ143" i="15"/>
  <c r="BR143" i="15"/>
  <c r="CD143" i="15"/>
  <c r="CE143" i="15"/>
  <c r="CF143" i="15"/>
  <c r="CG143" i="15"/>
  <c r="CH143" i="15"/>
  <c r="CI143" i="15"/>
  <c r="CJ143" i="15"/>
  <c r="CK143" i="15"/>
  <c r="CL143" i="15"/>
  <c r="CM143" i="15"/>
  <c r="CN143" i="15"/>
  <c r="CO143" i="15"/>
  <c r="DA143" i="15"/>
  <c r="DB143" i="15"/>
  <c r="DC143" i="15"/>
  <c r="DD143" i="15"/>
  <c r="DE143" i="15"/>
  <c r="DF143" i="15"/>
  <c r="DG143" i="15"/>
  <c r="DH143" i="15"/>
  <c r="DI143" i="15"/>
  <c r="DJ143" i="15"/>
  <c r="DV143" i="15"/>
  <c r="DW143" i="15"/>
  <c r="DX143" i="15"/>
  <c r="DY143" i="15"/>
  <c r="DZ143" i="15"/>
  <c r="EA143" i="15"/>
  <c r="EB143" i="15"/>
  <c r="EC143" i="15"/>
  <c r="ED143" i="15"/>
  <c r="EE143" i="15"/>
  <c r="EF143" i="15"/>
  <c r="EG143" i="15"/>
  <c r="EH143" i="15"/>
  <c r="EI143" i="15"/>
  <c r="EJ143" i="15"/>
  <c r="EK143" i="15"/>
  <c r="EW143" i="15"/>
  <c r="EX143" i="15"/>
  <c r="EY143" i="15"/>
  <c r="EZ143" i="15"/>
  <c r="FA143" i="15"/>
  <c r="FB143" i="15"/>
  <c r="FN143" i="15"/>
  <c r="FO143" i="15"/>
  <c r="FP143" i="15"/>
  <c r="FQ143" i="15"/>
  <c r="FR143" i="15"/>
  <c r="FS143" i="15"/>
  <c r="FT143" i="15"/>
  <c r="FU143" i="15"/>
  <c r="FV143" i="15"/>
  <c r="FW143" i="15"/>
  <c r="FX143" i="15"/>
  <c r="GJ143" i="15"/>
  <c r="GK143" i="15"/>
  <c r="GL143" i="15"/>
  <c r="GM143" i="15"/>
  <c r="GN143" i="15"/>
  <c r="GO143" i="15"/>
  <c r="GP143" i="15"/>
  <c r="GQ143" i="15"/>
  <c r="HC143" i="15"/>
  <c r="HD143" i="15"/>
  <c r="HE143" i="15"/>
  <c r="HF143" i="15"/>
  <c r="HG143" i="15"/>
  <c r="HH143" i="15"/>
  <c r="HT143" i="15"/>
  <c r="HU143" i="15"/>
  <c r="HV143" i="15"/>
  <c r="HW143" i="15"/>
  <c r="HX143" i="15"/>
  <c r="HY143" i="15"/>
  <c r="HZ143" i="15"/>
  <c r="IA143" i="15"/>
  <c r="IB143" i="15"/>
  <c r="IC143" i="15"/>
  <c r="ID143" i="15"/>
  <c r="IE143" i="15"/>
  <c r="IQ143" i="15"/>
  <c r="IR143" i="15"/>
  <c r="IS143" i="15"/>
  <c r="IT143" i="15"/>
  <c r="IU143" i="15"/>
  <c r="IV143" i="15"/>
  <c r="IW143" i="15"/>
  <c r="IX143" i="15"/>
  <c r="IY143" i="15"/>
  <c r="IZ143" i="15"/>
  <c r="JA143" i="15"/>
  <c r="JB143" i="15"/>
  <c r="JC143" i="15"/>
  <c r="JD143" i="15"/>
  <c r="JE143" i="15"/>
  <c r="JF143" i="15"/>
  <c r="JG143" i="15"/>
  <c r="JH143" i="15"/>
  <c r="JT143" i="15"/>
  <c r="JU143" i="15"/>
  <c r="JV143" i="15"/>
  <c r="JW143" i="15"/>
  <c r="JX143" i="15"/>
  <c r="JY143" i="15"/>
  <c r="JZ143" i="15"/>
  <c r="KA143" i="15"/>
  <c r="KB143" i="15"/>
  <c r="KC143" i="15"/>
  <c r="KL143" i="15"/>
  <c r="KM143" i="15"/>
  <c r="KN143" i="15"/>
  <c r="KO143" i="15"/>
  <c r="KP143" i="15"/>
  <c r="KQ143" i="15"/>
  <c r="KR143" i="15"/>
  <c r="LA143" i="15"/>
  <c r="LB143" i="15"/>
  <c r="LC143" i="15"/>
  <c r="LD143" i="15"/>
  <c r="LE143" i="15"/>
  <c r="LF143" i="15"/>
  <c r="LG143" i="15"/>
  <c r="LH143" i="15"/>
  <c r="LI143" i="15"/>
  <c r="LJ143" i="15"/>
  <c r="LK143" i="15"/>
  <c r="LW143" i="15"/>
  <c r="LX143" i="15"/>
  <c r="LY143" i="15"/>
  <c r="LZ143" i="15"/>
  <c r="MA143" i="15"/>
  <c r="MB143" i="15"/>
  <c r="MC143" i="15"/>
  <c r="MD143" i="15"/>
  <c r="ME143" i="15"/>
  <c r="MF143" i="15"/>
  <c r="MG143" i="15"/>
  <c r="MH143" i="15"/>
  <c r="MI143" i="15"/>
  <c r="MJ143" i="15"/>
  <c r="MK143" i="15"/>
  <c r="ML143" i="15"/>
  <c r="MM143" i="15"/>
  <c r="MN143" i="15"/>
  <c r="MO143" i="15"/>
  <c r="NA143" i="15"/>
  <c r="NB143" i="15"/>
  <c r="NC143" i="15"/>
  <c r="ND143" i="15"/>
  <c r="NE143" i="15"/>
  <c r="NF143" i="15"/>
  <c r="NG143" i="15"/>
  <c r="NH143" i="15"/>
  <c r="NI143" i="15"/>
  <c r="NJ143" i="15"/>
  <c r="NK143" i="15"/>
  <c r="NL143" i="15"/>
  <c r="NM143" i="15"/>
  <c r="NN143" i="15"/>
  <c r="NO143" i="15"/>
  <c r="NP143" i="15"/>
  <c r="OH143" i="15"/>
  <c r="OI143" i="15"/>
  <c r="OJ143" i="15"/>
  <c r="OK143" i="15"/>
  <c r="OL143" i="15"/>
  <c r="OM143" i="15"/>
  <c r="ON143" i="15"/>
  <c r="OO143" i="15"/>
  <c r="PA143" i="15"/>
  <c r="PB143" i="15"/>
  <c r="PC143" i="15"/>
  <c r="PD143" i="15"/>
  <c r="PE143" i="15"/>
  <c r="PF143" i="15"/>
  <c r="PG143" i="15"/>
  <c r="PH143" i="15"/>
  <c r="PI143" i="15"/>
  <c r="PJ143" i="15"/>
  <c r="PK143" i="15"/>
  <c r="PW143" i="15"/>
  <c r="PX143" i="15"/>
  <c r="PY143" i="15"/>
  <c r="PZ143" i="15"/>
  <c r="J144" i="15"/>
  <c r="K144" i="15"/>
  <c r="T144" i="15"/>
  <c r="U144" i="15"/>
  <c r="V144" i="15"/>
  <c r="W144" i="15"/>
  <c r="X144" i="15"/>
  <c r="Y144" i="15"/>
  <c r="Z144" i="15"/>
  <c r="AA144" i="15"/>
  <c r="AB144" i="15"/>
  <c r="AC144" i="15"/>
  <c r="AD144" i="15"/>
  <c r="AM144" i="15"/>
  <c r="AN144" i="15"/>
  <c r="AO144" i="15"/>
  <c r="AP144" i="15"/>
  <c r="AQ144" i="15"/>
  <c r="AR144" i="15"/>
  <c r="AS144" i="15"/>
  <c r="AT144" i="15"/>
  <c r="AU144" i="15"/>
  <c r="AV144" i="15"/>
  <c r="AW144" i="15"/>
  <c r="AX144" i="15"/>
  <c r="AY144" i="15"/>
  <c r="AZ144" i="15"/>
  <c r="BA144" i="15"/>
  <c r="BB144" i="15"/>
  <c r="BN144" i="15"/>
  <c r="BO144" i="15"/>
  <c r="BP144" i="15"/>
  <c r="BQ144" i="15"/>
  <c r="BR144" i="15"/>
  <c r="CD144" i="15"/>
  <c r="CE144" i="15"/>
  <c r="CF144" i="15"/>
  <c r="CG144" i="15"/>
  <c r="CH144" i="15"/>
  <c r="CI144" i="15"/>
  <c r="CJ144" i="15"/>
  <c r="CK144" i="15"/>
  <c r="CL144" i="15"/>
  <c r="CM144" i="15"/>
  <c r="CN144" i="15"/>
  <c r="CO144" i="15"/>
  <c r="DA144" i="15"/>
  <c r="DB144" i="15"/>
  <c r="DC144" i="15"/>
  <c r="DD144" i="15"/>
  <c r="DE144" i="15"/>
  <c r="DF144" i="15"/>
  <c r="DG144" i="15"/>
  <c r="DH144" i="15"/>
  <c r="DI144" i="15"/>
  <c r="DJ144" i="15"/>
  <c r="DV144" i="15"/>
  <c r="DW144" i="15"/>
  <c r="DX144" i="15"/>
  <c r="DY144" i="15"/>
  <c r="DZ144" i="15"/>
  <c r="EA144" i="15"/>
  <c r="EB144" i="15"/>
  <c r="EC144" i="15"/>
  <c r="ED144" i="15"/>
  <c r="EE144" i="15"/>
  <c r="EF144" i="15"/>
  <c r="EG144" i="15"/>
  <c r="EH144" i="15"/>
  <c r="EI144" i="15"/>
  <c r="EJ144" i="15"/>
  <c r="EK144" i="15"/>
  <c r="EW144" i="15"/>
  <c r="EX144" i="15"/>
  <c r="EY144" i="15"/>
  <c r="EZ144" i="15"/>
  <c r="FA144" i="15"/>
  <c r="FB144" i="15"/>
  <c r="FN144" i="15"/>
  <c r="FO144" i="15"/>
  <c r="FP144" i="15"/>
  <c r="FQ144" i="15"/>
  <c r="FR144" i="15"/>
  <c r="FS144" i="15"/>
  <c r="FT144" i="15"/>
  <c r="FU144" i="15"/>
  <c r="FV144" i="15"/>
  <c r="FW144" i="15"/>
  <c r="FX144" i="15"/>
  <c r="GJ144" i="15"/>
  <c r="GK144" i="15"/>
  <c r="GL144" i="15"/>
  <c r="GM144" i="15"/>
  <c r="GN144" i="15"/>
  <c r="GO144" i="15"/>
  <c r="GP144" i="15"/>
  <c r="GQ144" i="15"/>
  <c r="HC144" i="15"/>
  <c r="HD144" i="15"/>
  <c r="HE144" i="15"/>
  <c r="HF144" i="15"/>
  <c r="HG144" i="15"/>
  <c r="HH144" i="15"/>
  <c r="HT144" i="15"/>
  <c r="HU144" i="15"/>
  <c r="HV144" i="15"/>
  <c r="HW144" i="15"/>
  <c r="HX144" i="15"/>
  <c r="HY144" i="15"/>
  <c r="HZ144" i="15"/>
  <c r="IA144" i="15"/>
  <c r="IB144" i="15"/>
  <c r="IC144" i="15"/>
  <c r="ID144" i="15"/>
  <c r="IE144" i="15"/>
  <c r="IQ144" i="15"/>
  <c r="IR144" i="15"/>
  <c r="IS144" i="15"/>
  <c r="IT144" i="15"/>
  <c r="IU144" i="15"/>
  <c r="IV144" i="15"/>
  <c r="IW144" i="15"/>
  <c r="IX144" i="15"/>
  <c r="IY144" i="15"/>
  <c r="IZ144" i="15"/>
  <c r="JA144" i="15"/>
  <c r="JB144" i="15"/>
  <c r="JC144" i="15"/>
  <c r="JD144" i="15"/>
  <c r="JE144" i="15"/>
  <c r="JF144" i="15"/>
  <c r="JG144" i="15"/>
  <c r="JH144" i="15"/>
  <c r="JT144" i="15"/>
  <c r="JU144" i="15"/>
  <c r="JV144" i="15"/>
  <c r="JW144" i="15"/>
  <c r="JX144" i="15"/>
  <c r="JY144" i="15"/>
  <c r="JZ144" i="15"/>
  <c r="KA144" i="15"/>
  <c r="KB144" i="15"/>
  <c r="KC144" i="15"/>
  <c r="KL144" i="15"/>
  <c r="KM144" i="15"/>
  <c r="KN144" i="15"/>
  <c r="KO144" i="15"/>
  <c r="KP144" i="15"/>
  <c r="KQ144" i="15"/>
  <c r="KR144" i="15"/>
  <c r="LA144" i="15"/>
  <c r="LB144" i="15"/>
  <c r="LC144" i="15"/>
  <c r="LD144" i="15"/>
  <c r="LE144" i="15"/>
  <c r="LF144" i="15"/>
  <c r="LG144" i="15"/>
  <c r="LH144" i="15"/>
  <c r="LI144" i="15"/>
  <c r="LJ144" i="15"/>
  <c r="LK144" i="15"/>
  <c r="LW144" i="15"/>
  <c r="LX144" i="15"/>
  <c r="LY144" i="15"/>
  <c r="LZ144" i="15"/>
  <c r="MA144" i="15"/>
  <c r="MB144" i="15"/>
  <c r="MC144" i="15"/>
  <c r="MD144" i="15"/>
  <c r="ME144" i="15"/>
  <c r="MF144" i="15"/>
  <c r="MG144" i="15"/>
  <c r="MH144" i="15"/>
  <c r="MI144" i="15"/>
  <c r="MJ144" i="15"/>
  <c r="MK144" i="15"/>
  <c r="ML144" i="15"/>
  <c r="MM144" i="15"/>
  <c r="MN144" i="15"/>
  <c r="MO144" i="15"/>
  <c r="NA144" i="15"/>
  <c r="NB144" i="15"/>
  <c r="NC144" i="15"/>
  <c r="ND144" i="15"/>
  <c r="NE144" i="15"/>
  <c r="NF144" i="15"/>
  <c r="NG144" i="15"/>
  <c r="NH144" i="15"/>
  <c r="NI144" i="15"/>
  <c r="NJ144" i="15"/>
  <c r="NK144" i="15"/>
  <c r="NL144" i="15"/>
  <c r="NM144" i="15"/>
  <c r="NN144" i="15"/>
  <c r="NO144" i="15"/>
  <c r="NP144" i="15"/>
  <c r="OH144" i="15"/>
  <c r="OI144" i="15"/>
  <c r="OJ144" i="15"/>
  <c r="OK144" i="15"/>
  <c r="OL144" i="15"/>
  <c r="OM144" i="15"/>
  <c r="ON144" i="15"/>
  <c r="OO144" i="15"/>
  <c r="PA144" i="15"/>
  <c r="PB144" i="15"/>
  <c r="PC144" i="15"/>
  <c r="PD144" i="15"/>
  <c r="PE144" i="15"/>
  <c r="PF144" i="15"/>
  <c r="PG144" i="15"/>
  <c r="PH144" i="15"/>
  <c r="PI144" i="15"/>
  <c r="PJ144" i="15"/>
  <c r="PK144" i="15"/>
  <c r="PW144" i="15"/>
  <c r="PX144" i="15"/>
  <c r="PY144" i="15"/>
  <c r="PZ144" i="15"/>
  <c r="J145" i="15"/>
  <c r="K145" i="15"/>
  <c r="T145" i="15"/>
  <c r="U145" i="15"/>
  <c r="V145" i="15"/>
  <c r="W145" i="15"/>
  <c r="X145" i="15"/>
  <c r="Y145" i="15"/>
  <c r="Z145" i="15"/>
  <c r="AA145" i="15"/>
  <c r="AB145" i="15"/>
  <c r="AC145" i="15"/>
  <c r="AD145" i="15"/>
  <c r="AM145" i="15"/>
  <c r="AN145" i="15"/>
  <c r="AO145" i="15"/>
  <c r="AP145" i="15"/>
  <c r="AQ145" i="15"/>
  <c r="AR145" i="15"/>
  <c r="AS145" i="15"/>
  <c r="AT145" i="15"/>
  <c r="AU145" i="15"/>
  <c r="AV145" i="15"/>
  <c r="AW145" i="15"/>
  <c r="AX145" i="15"/>
  <c r="AY145" i="15"/>
  <c r="AZ145" i="15"/>
  <c r="BA145" i="15"/>
  <c r="BB145" i="15"/>
  <c r="BN145" i="15"/>
  <c r="BO145" i="15"/>
  <c r="BP145" i="15"/>
  <c r="BQ145" i="15"/>
  <c r="BR145" i="15"/>
  <c r="CD145" i="15"/>
  <c r="CE145" i="15"/>
  <c r="CF145" i="15"/>
  <c r="CG145" i="15"/>
  <c r="CH145" i="15"/>
  <c r="CI145" i="15"/>
  <c r="CJ145" i="15"/>
  <c r="CK145" i="15"/>
  <c r="CL145" i="15"/>
  <c r="CM145" i="15"/>
  <c r="CN145" i="15"/>
  <c r="CO145" i="15"/>
  <c r="DA145" i="15"/>
  <c r="DB145" i="15"/>
  <c r="DC145" i="15"/>
  <c r="DD145" i="15"/>
  <c r="DE145" i="15"/>
  <c r="DF145" i="15"/>
  <c r="DG145" i="15"/>
  <c r="DH145" i="15"/>
  <c r="DI145" i="15"/>
  <c r="DJ145" i="15"/>
  <c r="DV145" i="15"/>
  <c r="DW145" i="15"/>
  <c r="DX145" i="15"/>
  <c r="DY145" i="15"/>
  <c r="DZ145" i="15"/>
  <c r="EA145" i="15"/>
  <c r="EB145" i="15"/>
  <c r="EC145" i="15"/>
  <c r="ED145" i="15"/>
  <c r="EE145" i="15"/>
  <c r="EF145" i="15"/>
  <c r="EG145" i="15"/>
  <c r="EH145" i="15"/>
  <c r="EI145" i="15"/>
  <c r="EJ145" i="15"/>
  <c r="EK145" i="15"/>
  <c r="EW145" i="15"/>
  <c r="EX145" i="15"/>
  <c r="EY145" i="15"/>
  <c r="EZ145" i="15"/>
  <c r="FA145" i="15"/>
  <c r="FB145" i="15"/>
  <c r="FN145" i="15"/>
  <c r="FO145" i="15"/>
  <c r="FP145" i="15"/>
  <c r="FQ145" i="15"/>
  <c r="FR145" i="15"/>
  <c r="FS145" i="15"/>
  <c r="FT145" i="15"/>
  <c r="FU145" i="15"/>
  <c r="FV145" i="15"/>
  <c r="FW145" i="15"/>
  <c r="FX145" i="15"/>
  <c r="GJ145" i="15"/>
  <c r="GK145" i="15"/>
  <c r="GL145" i="15"/>
  <c r="GM145" i="15"/>
  <c r="GN145" i="15"/>
  <c r="GO145" i="15"/>
  <c r="GP145" i="15"/>
  <c r="GQ145" i="15"/>
  <c r="HC145" i="15"/>
  <c r="HD145" i="15"/>
  <c r="HE145" i="15"/>
  <c r="HF145" i="15"/>
  <c r="HG145" i="15"/>
  <c r="HH145" i="15"/>
  <c r="HT145" i="15"/>
  <c r="HU145" i="15"/>
  <c r="HV145" i="15"/>
  <c r="HW145" i="15"/>
  <c r="HX145" i="15"/>
  <c r="HY145" i="15"/>
  <c r="HZ145" i="15"/>
  <c r="IA145" i="15"/>
  <c r="IB145" i="15"/>
  <c r="IC145" i="15"/>
  <c r="ID145" i="15"/>
  <c r="IE145" i="15"/>
  <c r="IQ145" i="15"/>
  <c r="IR145" i="15"/>
  <c r="IS145" i="15"/>
  <c r="IT145" i="15"/>
  <c r="IU145" i="15"/>
  <c r="IV145" i="15"/>
  <c r="IW145" i="15"/>
  <c r="IX145" i="15"/>
  <c r="IY145" i="15"/>
  <c r="IZ145" i="15"/>
  <c r="JA145" i="15"/>
  <c r="JB145" i="15"/>
  <c r="JC145" i="15"/>
  <c r="JD145" i="15"/>
  <c r="JE145" i="15"/>
  <c r="JF145" i="15"/>
  <c r="JG145" i="15"/>
  <c r="JH145" i="15"/>
  <c r="JT145" i="15"/>
  <c r="JU145" i="15"/>
  <c r="JV145" i="15"/>
  <c r="JW145" i="15"/>
  <c r="JX145" i="15"/>
  <c r="JY145" i="15"/>
  <c r="JZ145" i="15"/>
  <c r="KA145" i="15"/>
  <c r="KB145" i="15"/>
  <c r="KC145" i="15"/>
  <c r="KL145" i="15"/>
  <c r="KM145" i="15"/>
  <c r="KN145" i="15"/>
  <c r="KO145" i="15"/>
  <c r="KP145" i="15"/>
  <c r="KQ145" i="15"/>
  <c r="KR145" i="15"/>
  <c r="LA145" i="15"/>
  <c r="LB145" i="15"/>
  <c r="LC145" i="15"/>
  <c r="LD145" i="15"/>
  <c r="LE145" i="15"/>
  <c r="LF145" i="15"/>
  <c r="LG145" i="15"/>
  <c r="LH145" i="15"/>
  <c r="LI145" i="15"/>
  <c r="LJ145" i="15"/>
  <c r="LK145" i="15"/>
  <c r="LW145" i="15"/>
  <c r="LX145" i="15"/>
  <c r="LY145" i="15"/>
  <c r="LZ145" i="15"/>
  <c r="MA145" i="15"/>
  <c r="MB145" i="15"/>
  <c r="MC145" i="15"/>
  <c r="MD145" i="15"/>
  <c r="ME145" i="15"/>
  <c r="MF145" i="15"/>
  <c r="MG145" i="15"/>
  <c r="MH145" i="15"/>
  <c r="MI145" i="15"/>
  <c r="MJ145" i="15"/>
  <c r="MK145" i="15"/>
  <c r="ML145" i="15"/>
  <c r="MM145" i="15"/>
  <c r="MN145" i="15"/>
  <c r="MO145" i="15"/>
  <c r="NA145" i="15"/>
  <c r="NB145" i="15"/>
  <c r="NC145" i="15"/>
  <c r="ND145" i="15"/>
  <c r="NE145" i="15"/>
  <c r="NF145" i="15"/>
  <c r="NG145" i="15"/>
  <c r="NH145" i="15"/>
  <c r="NI145" i="15"/>
  <c r="NJ145" i="15"/>
  <c r="NK145" i="15"/>
  <c r="NL145" i="15"/>
  <c r="NM145" i="15"/>
  <c r="NN145" i="15"/>
  <c r="NO145" i="15"/>
  <c r="NP145" i="15"/>
  <c r="OH145" i="15"/>
  <c r="OI145" i="15"/>
  <c r="OJ145" i="15"/>
  <c r="OK145" i="15"/>
  <c r="OL145" i="15"/>
  <c r="OM145" i="15"/>
  <c r="ON145" i="15"/>
  <c r="OO145" i="15"/>
  <c r="PA145" i="15"/>
  <c r="PB145" i="15"/>
  <c r="PC145" i="15"/>
  <c r="PD145" i="15"/>
  <c r="PE145" i="15"/>
  <c r="PF145" i="15"/>
  <c r="PG145" i="15"/>
  <c r="PH145" i="15"/>
  <c r="PI145" i="15"/>
  <c r="PJ145" i="15"/>
  <c r="PK145" i="15"/>
  <c r="PW145" i="15"/>
  <c r="PX145" i="15"/>
  <c r="PY145" i="15"/>
  <c r="PZ145" i="15"/>
  <c r="J146" i="15"/>
  <c r="K146" i="15"/>
  <c r="T146" i="15"/>
  <c r="U146" i="15"/>
  <c r="V146" i="15"/>
  <c r="W146" i="15"/>
  <c r="X146" i="15"/>
  <c r="Y146" i="15"/>
  <c r="Z146" i="15"/>
  <c r="AA146" i="15"/>
  <c r="AB146" i="15"/>
  <c r="AC146" i="15"/>
  <c r="AD146" i="15"/>
  <c r="AM146" i="15"/>
  <c r="AN146" i="15"/>
  <c r="AO146" i="15"/>
  <c r="AP146" i="15"/>
  <c r="AQ146" i="15"/>
  <c r="AR146" i="15"/>
  <c r="AS146" i="15"/>
  <c r="AT146" i="15"/>
  <c r="AU146" i="15"/>
  <c r="AV146" i="15"/>
  <c r="AW146" i="15"/>
  <c r="AX146" i="15"/>
  <c r="AY146" i="15"/>
  <c r="AZ146" i="15"/>
  <c r="BA146" i="15"/>
  <c r="BB146" i="15"/>
  <c r="BN146" i="15"/>
  <c r="BO146" i="15"/>
  <c r="BP146" i="15"/>
  <c r="BQ146" i="15"/>
  <c r="BR146" i="15"/>
  <c r="CD146" i="15"/>
  <c r="CE146" i="15"/>
  <c r="CF146" i="15"/>
  <c r="CG146" i="15"/>
  <c r="CH146" i="15"/>
  <c r="CI146" i="15"/>
  <c r="CJ146" i="15"/>
  <c r="CK146" i="15"/>
  <c r="CL146" i="15"/>
  <c r="CM146" i="15"/>
  <c r="CN146" i="15"/>
  <c r="CO146" i="15"/>
  <c r="DA146" i="15"/>
  <c r="DB146" i="15"/>
  <c r="DC146" i="15"/>
  <c r="DD146" i="15"/>
  <c r="DE146" i="15"/>
  <c r="DF146" i="15"/>
  <c r="DG146" i="15"/>
  <c r="DH146" i="15"/>
  <c r="DI146" i="15"/>
  <c r="DJ146" i="15"/>
  <c r="DV146" i="15"/>
  <c r="DW146" i="15"/>
  <c r="DX146" i="15"/>
  <c r="DY146" i="15"/>
  <c r="DZ146" i="15"/>
  <c r="EA146" i="15"/>
  <c r="EB146" i="15"/>
  <c r="EC146" i="15"/>
  <c r="ED146" i="15"/>
  <c r="EE146" i="15"/>
  <c r="EF146" i="15"/>
  <c r="EG146" i="15"/>
  <c r="EH146" i="15"/>
  <c r="EI146" i="15"/>
  <c r="EJ146" i="15"/>
  <c r="EK146" i="15"/>
  <c r="EW146" i="15"/>
  <c r="EX146" i="15"/>
  <c r="EY146" i="15"/>
  <c r="EZ146" i="15"/>
  <c r="FA146" i="15"/>
  <c r="FB146" i="15"/>
  <c r="FN146" i="15"/>
  <c r="FO146" i="15"/>
  <c r="FP146" i="15"/>
  <c r="FQ146" i="15"/>
  <c r="FR146" i="15"/>
  <c r="FS146" i="15"/>
  <c r="FT146" i="15"/>
  <c r="FU146" i="15"/>
  <c r="FV146" i="15"/>
  <c r="FW146" i="15"/>
  <c r="FX146" i="15"/>
  <c r="GJ146" i="15"/>
  <c r="GK146" i="15"/>
  <c r="GL146" i="15"/>
  <c r="GM146" i="15"/>
  <c r="GN146" i="15"/>
  <c r="GO146" i="15"/>
  <c r="GP146" i="15"/>
  <c r="GQ146" i="15"/>
  <c r="HC146" i="15"/>
  <c r="HD146" i="15"/>
  <c r="HE146" i="15"/>
  <c r="HF146" i="15"/>
  <c r="HG146" i="15"/>
  <c r="HH146" i="15"/>
  <c r="HT146" i="15"/>
  <c r="HU146" i="15"/>
  <c r="HV146" i="15"/>
  <c r="HW146" i="15"/>
  <c r="HX146" i="15"/>
  <c r="HY146" i="15"/>
  <c r="HZ146" i="15"/>
  <c r="IA146" i="15"/>
  <c r="IB146" i="15"/>
  <c r="IC146" i="15"/>
  <c r="ID146" i="15"/>
  <c r="IE146" i="15"/>
  <c r="IQ146" i="15"/>
  <c r="IR146" i="15"/>
  <c r="IS146" i="15"/>
  <c r="IT146" i="15"/>
  <c r="IU146" i="15"/>
  <c r="IV146" i="15"/>
  <c r="IW146" i="15"/>
  <c r="IX146" i="15"/>
  <c r="IY146" i="15"/>
  <c r="IZ146" i="15"/>
  <c r="JA146" i="15"/>
  <c r="JB146" i="15"/>
  <c r="JC146" i="15"/>
  <c r="JD146" i="15"/>
  <c r="JE146" i="15"/>
  <c r="JF146" i="15"/>
  <c r="JG146" i="15"/>
  <c r="JH146" i="15"/>
  <c r="JT146" i="15"/>
  <c r="JU146" i="15"/>
  <c r="JV146" i="15"/>
  <c r="JW146" i="15"/>
  <c r="JX146" i="15"/>
  <c r="JY146" i="15"/>
  <c r="JZ146" i="15"/>
  <c r="KA146" i="15"/>
  <c r="KB146" i="15"/>
  <c r="KC146" i="15"/>
  <c r="KL146" i="15"/>
  <c r="KM146" i="15"/>
  <c r="KN146" i="15"/>
  <c r="KO146" i="15"/>
  <c r="KP146" i="15"/>
  <c r="KQ146" i="15"/>
  <c r="KR146" i="15"/>
  <c r="LA146" i="15"/>
  <c r="LB146" i="15"/>
  <c r="LC146" i="15"/>
  <c r="LD146" i="15"/>
  <c r="LE146" i="15"/>
  <c r="LF146" i="15"/>
  <c r="LG146" i="15"/>
  <c r="LH146" i="15"/>
  <c r="LI146" i="15"/>
  <c r="LJ146" i="15"/>
  <c r="LK146" i="15"/>
  <c r="LW146" i="15"/>
  <c r="LX146" i="15"/>
  <c r="LY146" i="15"/>
  <c r="LZ146" i="15"/>
  <c r="MA146" i="15"/>
  <c r="MB146" i="15"/>
  <c r="MC146" i="15"/>
  <c r="MD146" i="15"/>
  <c r="ME146" i="15"/>
  <c r="MF146" i="15"/>
  <c r="MG146" i="15"/>
  <c r="MH146" i="15"/>
  <c r="MI146" i="15"/>
  <c r="MJ146" i="15"/>
  <c r="MK146" i="15"/>
  <c r="ML146" i="15"/>
  <c r="MM146" i="15"/>
  <c r="MN146" i="15"/>
  <c r="MO146" i="15"/>
  <c r="NA146" i="15"/>
  <c r="NB146" i="15"/>
  <c r="NC146" i="15"/>
  <c r="ND146" i="15"/>
  <c r="NE146" i="15"/>
  <c r="NF146" i="15"/>
  <c r="NG146" i="15"/>
  <c r="NH146" i="15"/>
  <c r="NI146" i="15"/>
  <c r="NJ146" i="15"/>
  <c r="NK146" i="15"/>
  <c r="NL146" i="15"/>
  <c r="NM146" i="15"/>
  <c r="NN146" i="15"/>
  <c r="NO146" i="15"/>
  <c r="NP146" i="15"/>
  <c r="OH146" i="15"/>
  <c r="OI146" i="15"/>
  <c r="OJ146" i="15"/>
  <c r="OK146" i="15"/>
  <c r="OL146" i="15"/>
  <c r="OM146" i="15"/>
  <c r="ON146" i="15"/>
  <c r="OO146" i="15"/>
  <c r="PA146" i="15"/>
  <c r="PB146" i="15"/>
  <c r="PC146" i="15"/>
  <c r="PD146" i="15"/>
  <c r="PE146" i="15"/>
  <c r="PF146" i="15"/>
  <c r="PG146" i="15"/>
  <c r="PH146" i="15"/>
  <c r="PI146" i="15"/>
  <c r="PJ146" i="15"/>
  <c r="PK146" i="15"/>
  <c r="PW146" i="15"/>
  <c r="PX146" i="15"/>
  <c r="PY146" i="15"/>
  <c r="PZ146" i="15"/>
  <c r="J147" i="15"/>
  <c r="K147" i="15"/>
  <c r="T147" i="15"/>
  <c r="U147" i="15"/>
  <c r="V147" i="15"/>
  <c r="W147" i="15"/>
  <c r="X147" i="15"/>
  <c r="Y147" i="15"/>
  <c r="Z147" i="15"/>
  <c r="AA147" i="15"/>
  <c r="AB147" i="15"/>
  <c r="AC147" i="15"/>
  <c r="AD147" i="15"/>
  <c r="AM147" i="15"/>
  <c r="AN147" i="15"/>
  <c r="AO147" i="15"/>
  <c r="AP147" i="15"/>
  <c r="AQ147" i="15"/>
  <c r="AR147" i="15"/>
  <c r="AS147" i="15"/>
  <c r="AT147" i="15"/>
  <c r="AU147" i="15"/>
  <c r="AV147" i="15"/>
  <c r="AW147" i="15"/>
  <c r="AX147" i="15"/>
  <c r="AY147" i="15"/>
  <c r="AZ147" i="15"/>
  <c r="BA147" i="15"/>
  <c r="BB147" i="15"/>
  <c r="BN147" i="15"/>
  <c r="BO147" i="15"/>
  <c r="BP147" i="15"/>
  <c r="BQ147" i="15"/>
  <c r="BR147" i="15"/>
  <c r="CD147" i="15"/>
  <c r="CE147" i="15"/>
  <c r="CF147" i="15"/>
  <c r="CG147" i="15"/>
  <c r="CH147" i="15"/>
  <c r="CI147" i="15"/>
  <c r="CJ147" i="15"/>
  <c r="CK147" i="15"/>
  <c r="CL147" i="15"/>
  <c r="CM147" i="15"/>
  <c r="CN147" i="15"/>
  <c r="CO147" i="15"/>
  <c r="DA147" i="15"/>
  <c r="DB147" i="15"/>
  <c r="DC147" i="15"/>
  <c r="DD147" i="15"/>
  <c r="DE147" i="15"/>
  <c r="DF147" i="15"/>
  <c r="DG147" i="15"/>
  <c r="DH147" i="15"/>
  <c r="DI147" i="15"/>
  <c r="DJ147" i="15"/>
  <c r="DV147" i="15"/>
  <c r="DW147" i="15"/>
  <c r="DX147" i="15"/>
  <c r="DY147" i="15"/>
  <c r="DZ147" i="15"/>
  <c r="EA147" i="15"/>
  <c r="EB147" i="15"/>
  <c r="EC147" i="15"/>
  <c r="ED147" i="15"/>
  <c r="EE147" i="15"/>
  <c r="EF147" i="15"/>
  <c r="EG147" i="15"/>
  <c r="EH147" i="15"/>
  <c r="EI147" i="15"/>
  <c r="EJ147" i="15"/>
  <c r="EK147" i="15"/>
  <c r="EW147" i="15"/>
  <c r="EX147" i="15"/>
  <c r="EY147" i="15"/>
  <c r="EZ147" i="15"/>
  <c r="FA147" i="15"/>
  <c r="FB147" i="15"/>
  <c r="FN147" i="15"/>
  <c r="FO147" i="15"/>
  <c r="FP147" i="15"/>
  <c r="FQ147" i="15"/>
  <c r="FR147" i="15"/>
  <c r="FS147" i="15"/>
  <c r="FT147" i="15"/>
  <c r="FU147" i="15"/>
  <c r="FV147" i="15"/>
  <c r="FW147" i="15"/>
  <c r="FX147" i="15"/>
  <c r="GJ147" i="15"/>
  <c r="GK147" i="15"/>
  <c r="GL147" i="15"/>
  <c r="GM147" i="15"/>
  <c r="GN147" i="15"/>
  <c r="GO147" i="15"/>
  <c r="GP147" i="15"/>
  <c r="GQ147" i="15"/>
  <c r="HC147" i="15"/>
  <c r="HD147" i="15"/>
  <c r="HE147" i="15"/>
  <c r="HF147" i="15"/>
  <c r="HG147" i="15"/>
  <c r="HH147" i="15"/>
  <c r="HT147" i="15"/>
  <c r="HU147" i="15"/>
  <c r="HV147" i="15"/>
  <c r="HW147" i="15"/>
  <c r="HX147" i="15"/>
  <c r="HY147" i="15"/>
  <c r="HZ147" i="15"/>
  <c r="IA147" i="15"/>
  <c r="IB147" i="15"/>
  <c r="IC147" i="15"/>
  <c r="ID147" i="15"/>
  <c r="IE147" i="15"/>
  <c r="IQ147" i="15"/>
  <c r="IR147" i="15"/>
  <c r="IS147" i="15"/>
  <c r="IT147" i="15"/>
  <c r="IU147" i="15"/>
  <c r="IV147" i="15"/>
  <c r="IW147" i="15"/>
  <c r="IX147" i="15"/>
  <c r="IY147" i="15"/>
  <c r="IZ147" i="15"/>
  <c r="JA147" i="15"/>
  <c r="JB147" i="15"/>
  <c r="JC147" i="15"/>
  <c r="JD147" i="15"/>
  <c r="JE147" i="15"/>
  <c r="JF147" i="15"/>
  <c r="JG147" i="15"/>
  <c r="JH147" i="15"/>
  <c r="JT147" i="15"/>
  <c r="JU147" i="15"/>
  <c r="JV147" i="15"/>
  <c r="JW147" i="15"/>
  <c r="JX147" i="15"/>
  <c r="JY147" i="15"/>
  <c r="JZ147" i="15"/>
  <c r="KA147" i="15"/>
  <c r="KB147" i="15"/>
  <c r="KC147" i="15"/>
  <c r="KL147" i="15"/>
  <c r="KM147" i="15"/>
  <c r="KN147" i="15"/>
  <c r="KO147" i="15"/>
  <c r="KP147" i="15"/>
  <c r="KQ147" i="15"/>
  <c r="KR147" i="15"/>
  <c r="LA147" i="15"/>
  <c r="LB147" i="15"/>
  <c r="LC147" i="15"/>
  <c r="LD147" i="15"/>
  <c r="LE147" i="15"/>
  <c r="LF147" i="15"/>
  <c r="LG147" i="15"/>
  <c r="LH147" i="15"/>
  <c r="LI147" i="15"/>
  <c r="LJ147" i="15"/>
  <c r="LK147" i="15"/>
  <c r="LW147" i="15"/>
  <c r="LX147" i="15"/>
  <c r="LY147" i="15"/>
  <c r="LZ147" i="15"/>
  <c r="MA147" i="15"/>
  <c r="MB147" i="15"/>
  <c r="MC147" i="15"/>
  <c r="MD147" i="15"/>
  <c r="ME147" i="15"/>
  <c r="MF147" i="15"/>
  <c r="MG147" i="15"/>
  <c r="MH147" i="15"/>
  <c r="MI147" i="15"/>
  <c r="MJ147" i="15"/>
  <c r="MK147" i="15"/>
  <c r="ML147" i="15"/>
  <c r="MM147" i="15"/>
  <c r="MN147" i="15"/>
  <c r="MO147" i="15"/>
  <c r="NA147" i="15"/>
  <c r="NB147" i="15"/>
  <c r="NC147" i="15"/>
  <c r="ND147" i="15"/>
  <c r="NE147" i="15"/>
  <c r="NF147" i="15"/>
  <c r="NG147" i="15"/>
  <c r="NH147" i="15"/>
  <c r="NI147" i="15"/>
  <c r="NJ147" i="15"/>
  <c r="NK147" i="15"/>
  <c r="NL147" i="15"/>
  <c r="NM147" i="15"/>
  <c r="NN147" i="15"/>
  <c r="NO147" i="15"/>
  <c r="NP147" i="15"/>
  <c r="OH147" i="15"/>
  <c r="OI147" i="15"/>
  <c r="OJ147" i="15"/>
  <c r="OK147" i="15"/>
  <c r="OL147" i="15"/>
  <c r="OM147" i="15"/>
  <c r="ON147" i="15"/>
  <c r="OO147" i="15"/>
  <c r="PA147" i="15"/>
  <c r="PB147" i="15"/>
  <c r="PC147" i="15"/>
  <c r="PD147" i="15"/>
  <c r="PE147" i="15"/>
  <c r="PF147" i="15"/>
  <c r="PG147" i="15"/>
  <c r="PH147" i="15"/>
  <c r="PI147" i="15"/>
  <c r="PJ147" i="15"/>
  <c r="PK147" i="15"/>
  <c r="PW147" i="15"/>
  <c r="PX147" i="15"/>
  <c r="PY147" i="15"/>
  <c r="PZ147" i="15"/>
  <c r="J148" i="15"/>
  <c r="K148" i="15"/>
  <c r="T148" i="15"/>
  <c r="U148" i="15"/>
  <c r="V148" i="15"/>
  <c r="W148" i="15"/>
  <c r="X148" i="15"/>
  <c r="Y148" i="15"/>
  <c r="Z148" i="15"/>
  <c r="AA148" i="15"/>
  <c r="AB148" i="15"/>
  <c r="AC148" i="15"/>
  <c r="AD148" i="15"/>
  <c r="AM148" i="15"/>
  <c r="AN148" i="15"/>
  <c r="AO148" i="15"/>
  <c r="AP148" i="15"/>
  <c r="AQ148" i="15"/>
  <c r="AR148" i="15"/>
  <c r="AS148" i="15"/>
  <c r="AT148" i="15"/>
  <c r="AU148" i="15"/>
  <c r="AV148" i="15"/>
  <c r="AW148" i="15"/>
  <c r="AX148" i="15"/>
  <c r="AY148" i="15"/>
  <c r="AZ148" i="15"/>
  <c r="BA148" i="15"/>
  <c r="BB148" i="15"/>
  <c r="BN148" i="15"/>
  <c r="BO148" i="15"/>
  <c r="BP148" i="15"/>
  <c r="BQ148" i="15"/>
  <c r="BR148" i="15"/>
  <c r="CD148" i="15"/>
  <c r="CE148" i="15"/>
  <c r="CF148" i="15"/>
  <c r="CG148" i="15"/>
  <c r="CH148" i="15"/>
  <c r="CI148" i="15"/>
  <c r="CJ148" i="15"/>
  <c r="CK148" i="15"/>
  <c r="CL148" i="15"/>
  <c r="CM148" i="15"/>
  <c r="CN148" i="15"/>
  <c r="CO148" i="15"/>
  <c r="DA148" i="15"/>
  <c r="DB148" i="15"/>
  <c r="DC148" i="15"/>
  <c r="DD148" i="15"/>
  <c r="DE148" i="15"/>
  <c r="DF148" i="15"/>
  <c r="DG148" i="15"/>
  <c r="DH148" i="15"/>
  <c r="DI148" i="15"/>
  <c r="DJ148" i="15"/>
  <c r="DV148" i="15"/>
  <c r="DW148" i="15"/>
  <c r="DX148" i="15"/>
  <c r="DY148" i="15"/>
  <c r="DZ148" i="15"/>
  <c r="EA148" i="15"/>
  <c r="EB148" i="15"/>
  <c r="EC148" i="15"/>
  <c r="ED148" i="15"/>
  <c r="EE148" i="15"/>
  <c r="EF148" i="15"/>
  <c r="EG148" i="15"/>
  <c r="EH148" i="15"/>
  <c r="EI148" i="15"/>
  <c r="EJ148" i="15"/>
  <c r="EK148" i="15"/>
  <c r="EW148" i="15"/>
  <c r="EX148" i="15"/>
  <c r="EY148" i="15"/>
  <c r="EZ148" i="15"/>
  <c r="FA148" i="15"/>
  <c r="FB148" i="15"/>
  <c r="FN148" i="15"/>
  <c r="FO148" i="15"/>
  <c r="FP148" i="15"/>
  <c r="FQ148" i="15"/>
  <c r="FR148" i="15"/>
  <c r="FS148" i="15"/>
  <c r="FT148" i="15"/>
  <c r="FU148" i="15"/>
  <c r="FV148" i="15"/>
  <c r="FW148" i="15"/>
  <c r="FX148" i="15"/>
  <c r="GJ148" i="15"/>
  <c r="GK148" i="15"/>
  <c r="GL148" i="15"/>
  <c r="GM148" i="15"/>
  <c r="GN148" i="15"/>
  <c r="GO148" i="15"/>
  <c r="GP148" i="15"/>
  <c r="GQ148" i="15"/>
  <c r="HC148" i="15"/>
  <c r="HD148" i="15"/>
  <c r="HE148" i="15"/>
  <c r="HF148" i="15"/>
  <c r="HG148" i="15"/>
  <c r="HH148" i="15"/>
  <c r="HT148" i="15"/>
  <c r="HU148" i="15"/>
  <c r="HV148" i="15"/>
  <c r="HW148" i="15"/>
  <c r="HX148" i="15"/>
  <c r="HY148" i="15"/>
  <c r="HZ148" i="15"/>
  <c r="IA148" i="15"/>
  <c r="IB148" i="15"/>
  <c r="IC148" i="15"/>
  <c r="ID148" i="15"/>
  <c r="IE148" i="15"/>
  <c r="IQ148" i="15"/>
  <c r="IR148" i="15"/>
  <c r="IS148" i="15"/>
  <c r="IT148" i="15"/>
  <c r="IU148" i="15"/>
  <c r="IV148" i="15"/>
  <c r="IW148" i="15"/>
  <c r="IX148" i="15"/>
  <c r="IY148" i="15"/>
  <c r="IZ148" i="15"/>
  <c r="JA148" i="15"/>
  <c r="JB148" i="15"/>
  <c r="JC148" i="15"/>
  <c r="JD148" i="15"/>
  <c r="JE148" i="15"/>
  <c r="JF148" i="15"/>
  <c r="JG148" i="15"/>
  <c r="JH148" i="15"/>
  <c r="JT148" i="15"/>
  <c r="JU148" i="15"/>
  <c r="JV148" i="15"/>
  <c r="JW148" i="15"/>
  <c r="JX148" i="15"/>
  <c r="JY148" i="15"/>
  <c r="JZ148" i="15"/>
  <c r="KA148" i="15"/>
  <c r="KB148" i="15"/>
  <c r="KC148" i="15"/>
  <c r="KL148" i="15"/>
  <c r="KM148" i="15"/>
  <c r="KN148" i="15"/>
  <c r="KO148" i="15"/>
  <c r="KP148" i="15"/>
  <c r="KQ148" i="15"/>
  <c r="KR148" i="15"/>
  <c r="LA148" i="15"/>
  <c r="LB148" i="15"/>
  <c r="LC148" i="15"/>
  <c r="LD148" i="15"/>
  <c r="LE148" i="15"/>
  <c r="LF148" i="15"/>
  <c r="LG148" i="15"/>
  <c r="LH148" i="15"/>
  <c r="LI148" i="15"/>
  <c r="LJ148" i="15"/>
  <c r="LK148" i="15"/>
  <c r="LW148" i="15"/>
  <c r="LX148" i="15"/>
  <c r="LY148" i="15"/>
  <c r="LZ148" i="15"/>
  <c r="MA148" i="15"/>
  <c r="MB148" i="15"/>
  <c r="MC148" i="15"/>
  <c r="MD148" i="15"/>
  <c r="ME148" i="15"/>
  <c r="MF148" i="15"/>
  <c r="MG148" i="15"/>
  <c r="MH148" i="15"/>
  <c r="MI148" i="15"/>
  <c r="MJ148" i="15"/>
  <c r="MK148" i="15"/>
  <c r="ML148" i="15"/>
  <c r="MM148" i="15"/>
  <c r="MN148" i="15"/>
  <c r="MO148" i="15"/>
  <c r="NA148" i="15"/>
  <c r="NB148" i="15"/>
  <c r="NC148" i="15"/>
  <c r="ND148" i="15"/>
  <c r="NE148" i="15"/>
  <c r="NF148" i="15"/>
  <c r="NG148" i="15"/>
  <c r="NH148" i="15"/>
  <c r="NI148" i="15"/>
  <c r="NJ148" i="15"/>
  <c r="NK148" i="15"/>
  <c r="NL148" i="15"/>
  <c r="NM148" i="15"/>
  <c r="NN148" i="15"/>
  <c r="NO148" i="15"/>
  <c r="NP148" i="15"/>
  <c r="OH148" i="15"/>
  <c r="OI148" i="15"/>
  <c r="OJ148" i="15"/>
  <c r="OK148" i="15"/>
  <c r="OL148" i="15"/>
  <c r="OM148" i="15"/>
  <c r="ON148" i="15"/>
  <c r="OO148" i="15"/>
  <c r="PA148" i="15"/>
  <c r="PB148" i="15"/>
  <c r="PC148" i="15"/>
  <c r="PD148" i="15"/>
  <c r="PE148" i="15"/>
  <c r="PF148" i="15"/>
  <c r="PG148" i="15"/>
  <c r="PH148" i="15"/>
  <c r="PI148" i="15"/>
  <c r="PJ148" i="15"/>
  <c r="PK148" i="15"/>
  <c r="PW148" i="15"/>
  <c r="PX148" i="15"/>
  <c r="PY148" i="15"/>
  <c r="PZ148" i="15"/>
  <c r="J149" i="15"/>
  <c r="K149" i="15"/>
  <c r="T149" i="15"/>
  <c r="U149" i="15"/>
  <c r="V149" i="15"/>
  <c r="W149" i="15"/>
  <c r="X149" i="15"/>
  <c r="Y149" i="15"/>
  <c r="Z149" i="15"/>
  <c r="AA149" i="15"/>
  <c r="AB149" i="15"/>
  <c r="AC149" i="15"/>
  <c r="AD149" i="15"/>
  <c r="AM149" i="15"/>
  <c r="AN149" i="15"/>
  <c r="AO149" i="15"/>
  <c r="AP149" i="15"/>
  <c r="AQ149" i="15"/>
  <c r="AR149" i="15"/>
  <c r="AS149" i="15"/>
  <c r="AT149" i="15"/>
  <c r="AU149" i="15"/>
  <c r="AV149" i="15"/>
  <c r="AW149" i="15"/>
  <c r="AX149" i="15"/>
  <c r="AY149" i="15"/>
  <c r="AZ149" i="15"/>
  <c r="BA149" i="15"/>
  <c r="BB149" i="15"/>
  <c r="BN149" i="15"/>
  <c r="BO149" i="15"/>
  <c r="BP149" i="15"/>
  <c r="BQ149" i="15"/>
  <c r="BR149" i="15"/>
  <c r="CD149" i="15"/>
  <c r="CE149" i="15"/>
  <c r="CF149" i="15"/>
  <c r="CG149" i="15"/>
  <c r="CH149" i="15"/>
  <c r="CI149" i="15"/>
  <c r="CJ149" i="15"/>
  <c r="CK149" i="15"/>
  <c r="CL149" i="15"/>
  <c r="CM149" i="15"/>
  <c r="CN149" i="15"/>
  <c r="CO149" i="15"/>
  <c r="DA149" i="15"/>
  <c r="DB149" i="15"/>
  <c r="DC149" i="15"/>
  <c r="DD149" i="15"/>
  <c r="DE149" i="15"/>
  <c r="DF149" i="15"/>
  <c r="DG149" i="15"/>
  <c r="DH149" i="15"/>
  <c r="DI149" i="15"/>
  <c r="DJ149" i="15"/>
  <c r="DV149" i="15"/>
  <c r="DW149" i="15"/>
  <c r="DX149" i="15"/>
  <c r="DY149" i="15"/>
  <c r="DZ149" i="15"/>
  <c r="EA149" i="15"/>
  <c r="EB149" i="15"/>
  <c r="EC149" i="15"/>
  <c r="ED149" i="15"/>
  <c r="EE149" i="15"/>
  <c r="EF149" i="15"/>
  <c r="EG149" i="15"/>
  <c r="EH149" i="15"/>
  <c r="EI149" i="15"/>
  <c r="EJ149" i="15"/>
  <c r="EK149" i="15"/>
  <c r="EW149" i="15"/>
  <c r="EX149" i="15"/>
  <c r="EY149" i="15"/>
  <c r="EZ149" i="15"/>
  <c r="FA149" i="15"/>
  <c r="FB149" i="15"/>
  <c r="FN149" i="15"/>
  <c r="FO149" i="15"/>
  <c r="FP149" i="15"/>
  <c r="FQ149" i="15"/>
  <c r="FR149" i="15"/>
  <c r="FS149" i="15"/>
  <c r="FT149" i="15"/>
  <c r="FU149" i="15"/>
  <c r="FV149" i="15"/>
  <c r="FW149" i="15"/>
  <c r="FX149" i="15"/>
  <c r="GJ149" i="15"/>
  <c r="GK149" i="15"/>
  <c r="GL149" i="15"/>
  <c r="GM149" i="15"/>
  <c r="GN149" i="15"/>
  <c r="GO149" i="15"/>
  <c r="GP149" i="15"/>
  <c r="GQ149" i="15"/>
  <c r="HC149" i="15"/>
  <c r="HD149" i="15"/>
  <c r="HE149" i="15"/>
  <c r="HF149" i="15"/>
  <c r="HG149" i="15"/>
  <c r="HH149" i="15"/>
  <c r="HT149" i="15"/>
  <c r="HU149" i="15"/>
  <c r="HV149" i="15"/>
  <c r="HW149" i="15"/>
  <c r="HX149" i="15"/>
  <c r="HY149" i="15"/>
  <c r="HZ149" i="15"/>
  <c r="IA149" i="15"/>
  <c r="IB149" i="15"/>
  <c r="IC149" i="15"/>
  <c r="ID149" i="15"/>
  <c r="IE149" i="15"/>
  <c r="IQ149" i="15"/>
  <c r="IR149" i="15"/>
  <c r="IS149" i="15"/>
  <c r="IT149" i="15"/>
  <c r="IU149" i="15"/>
  <c r="IV149" i="15"/>
  <c r="IW149" i="15"/>
  <c r="IX149" i="15"/>
  <c r="IY149" i="15"/>
  <c r="IZ149" i="15"/>
  <c r="JA149" i="15"/>
  <c r="JB149" i="15"/>
  <c r="JC149" i="15"/>
  <c r="JD149" i="15"/>
  <c r="JE149" i="15"/>
  <c r="JF149" i="15"/>
  <c r="JG149" i="15"/>
  <c r="JH149" i="15"/>
  <c r="JT149" i="15"/>
  <c r="JU149" i="15"/>
  <c r="JV149" i="15"/>
  <c r="JW149" i="15"/>
  <c r="JX149" i="15"/>
  <c r="JY149" i="15"/>
  <c r="JZ149" i="15"/>
  <c r="KA149" i="15"/>
  <c r="KB149" i="15"/>
  <c r="KC149" i="15"/>
  <c r="KL149" i="15"/>
  <c r="KM149" i="15"/>
  <c r="KN149" i="15"/>
  <c r="KO149" i="15"/>
  <c r="KP149" i="15"/>
  <c r="KQ149" i="15"/>
  <c r="KR149" i="15"/>
  <c r="LA149" i="15"/>
  <c r="LB149" i="15"/>
  <c r="LC149" i="15"/>
  <c r="LD149" i="15"/>
  <c r="LE149" i="15"/>
  <c r="LF149" i="15"/>
  <c r="LG149" i="15"/>
  <c r="LH149" i="15"/>
  <c r="LI149" i="15"/>
  <c r="LJ149" i="15"/>
  <c r="LK149" i="15"/>
  <c r="LW149" i="15"/>
  <c r="LX149" i="15"/>
  <c r="LY149" i="15"/>
  <c r="LZ149" i="15"/>
  <c r="MA149" i="15"/>
  <c r="MB149" i="15"/>
  <c r="MC149" i="15"/>
  <c r="MD149" i="15"/>
  <c r="ME149" i="15"/>
  <c r="MF149" i="15"/>
  <c r="MG149" i="15"/>
  <c r="MH149" i="15"/>
  <c r="MI149" i="15"/>
  <c r="MJ149" i="15"/>
  <c r="MK149" i="15"/>
  <c r="ML149" i="15"/>
  <c r="MM149" i="15"/>
  <c r="MN149" i="15"/>
  <c r="MO149" i="15"/>
  <c r="NA149" i="15"/>
  <c r="NB149" i="15"/>
  <c r="NC149" i="15"/>
  <c r="ND149" i="15"/>
  <c r="NE149" i="15"/>
  <c r="NF149" i="15"/>
  <c r="NG149" i="15"/>
  <c r="NH149" i="15"/>
  <c r="NI149" i="15"/>
  <c r="NJ149" i="15"/>
  <c r="NK149" i="15"/>
  <c r="NL149" i="15"/>
  <c r="NM149" i="15"/>
  <c r="NN149" i="15"/>
  <c r="NO149" i="15"/>
  <c r="NP149" i="15"/>
  <c r="OH149" i="15"/>
  <c r="OI149" i="15"/>
  <c r="OJ149" i="15"/>
  <c r="OK149" i="15"/>
  <c r="OL149" i="15"/>
  <c r="OM149" i="15"/>
  <c r="ON149" i="15"/>
  <c r="OO149" i="15"/>
  <c r="PA149" i="15"/>
  <c r="PB149" i="15"/>
  <c r="PC149" i="15"/>
  <c r="PD149" i="15"/>
  <c r="PE149" i="15"/>
  <c r="PF149" i="15"/>
  <c r="PG149" i="15"/>
  <c r="PH149" i="15"/>
  <c r="PI149" i="15"/>
  <c r="PJ149" i="15"/>
  <c r="PK149" i="15"/>
  <c r="PW149" i="15"/>
  <c r="PX149" i="15"/>
  <c r="PY149" i="15"/>
  <c r="PZ149" i="15"/>
  <c r="J150" i="15"/>
  <c r="K150" i="15"/>
  <c r="T150" i="15"/>
  <c r="U150" i="15"/>
  <c r="V150" i="15"/>
  <c r="W150" i="15"/>
  <c r="X150" i="15"/>
  <c r="Y150" i="15"/>
  <c r="Z150" i="15"/>
  <c r="AA150" i="15"/>
  <c r="AB150" i="15"/>
  <c r="AC150" i="15"/>
  <c r="AD150" i="15"/>
  <c r="AM150" i="15"/>
  <c r="AN150" i="15"/>
  <c r="AO150" i="15"/>
  <c r="AP150" i="15"/>
  <c r="AQ150" i="15"/>
  <c r="AR150" i="15"/>
  <c r="AS150" i="15"/>
  <c r="AT150" i="15"/>
  <c r="AU150" i="15"/>
  <c r="AV150" i="15"/>
  <c r="AW150" i="15"/>
  <c r="AX150" i="15"/>
  <c r="AY150" i="15"/>
  <c r="AZ150" i="15"/>
  <c r="BA150" i="15"/>
  <c r="BB150" i="15"/>
  <c r="BN150" i="15"/>
  <c r="BO150" i="15"/>
  <c r="BP150" i="15"/>
  <c r="BQ150" i="15"/>
  <c r="BR150" i="15"/>
  <c r="CD150" i="15"/>
  <c r="CE150" i="15"/>
  <c r="CF150" i="15"/>
  <c r="CG150" i="15"/>
  <c r="CH150" i="15"/>
  <c r="CI150" i="15"/>
  <c r="CJ150" i="15"/>
  <c r="CK150" i="15"/>
  <c r="CL150" i="15"/>
  <c r="CM150" i="15"/>
  <c r="CN150" i="15"/>
  <c r="CO150" i="15"/>
  <c r="DA150" i="15"/>
  <c r="DB150" i="15"/>
  <c r="DC150" i="15"/>
  <c r="DD150" i="15"/>
  <c r="DE150" i="15"/>
  <c r="DF150" i="15"/>
  <c r="DG150" i="15"/>
  <c r="DH150" i="15"/>
  <c r="DI150" i="15"/>
  <c r="DJ150" i="15"/>
  <c r="DV150" i="15"/>
  <c r="DW150" i="15"/>
  <c r="DX150" i="15"/>
  <c r="DY150" i="15"/>
  <c r="DZ150" i="15"/>
  <c r="EA150" i="15"/>
  <c r="EB150" i="15"/>
  <c r="EC150" i="15"/>
  <c r="ED150" i="15"/>
  <c r="EE150" i="15"/>
  <c r="EF150" i="15"/>
  <c r="EG150" i="15"/>
  <c r="EH150" i="15"/>
  <c r="EI150" i="15"/>
  <c r="EJ150" i="15"/>
  <c r="EK150" i="15"/>
  <c r="EW150" i="15"/>
  <c r="EX150" i="15"/>
  <c r="EY150" i="15"/>
  <c r="EZ150" i="15"/>
  <c r="FA150" i="15"/>
  <c r="FB150" i="15"/>
  <c r="FN150" i="15"/>
  <c r="FO150" i="15"/>
  <c r="FP150" i="15"/>
  <c r="FQ150" i="15"/>
  <c r="FR150" i="15"/>
  <c r="FS150" i="15"/>
  <c r="FT150" i="15"/>
  <c r="FU150" i="15"/>
  <c r="FV150" i="15"/>
  <c r="FW150" i="15"/>
  <c r="FX150" i="15"/>
  <c r="GJ150" i="15"/>
  <c r="GK150" i="15"/>
  <c r="GL150" i="15"/>
  <c r="GM150" i="15"/>
  <c r="GN150" i="15"/>
  <c r="GO150" i="15"/>
  <c r="GP150" i="15"/>
  <c r="GQ150" i="15"/>
  <c r="HC150" i="15"/>
  <c r="HD150" i="15"/>
  <c r="HE150" i="15"/>
  <c r="HF150" i="15"/>
  <c r="HG150" i="15"/>
  <c r="HH150" i="15"/>
  <c r="HT150" i="15"/>
  <c r="HU150" i="15"/>
  <c r="HV150" i="15"/>
  <c r="HW150" i="15"/>
  <c r="HX150" i="15"/>
  <c r="HY150" i="15"/>
  <c r="HZ150" i="15"/>
  <c r="IA150" i="15"/>
  <c r="IB150" i="15"/>
  <c r="IC150" i="15"/>
  <c r="ID150" i="15"/>
  <c r="IE150" i="15"/>
  <c r="IQ150" i="15"/>
  <c r="IR150" i="15"/>
  <c r="IS150" i="15"/>
  <c r="IT150" i="15"/>
  <c r="IU150" i="15"/>
  <c r="IV150" i="15"/>
  <c r="IW150" i="15"/>
  <c r="IX150" i="15"/>
  <c r="IY150" i="15"/>
  <c r="IZ150" i="15"/>
  <c r="JA150" i="15"/>
  <c r="JB150" i="15"/>
  <c r="JC150" i="15"/>
  <c r="JD150" i="15"/>
  <c r="JE150" i="15"/>
  <c r="JF150" i="15"/>
  <c r="JG150" i="15"/>
  <c r="JH150" i="15"/>
  <c r="JT150" i="15"/>
  <c r="JU150" i="15"/>
  <c r="JV150" i="15"/>
  <c r="JW150" i="15"/>
  <c r="JX150" i="15"/>
  <c r="JY150" i="15"/>
  <c r="JZ150" i="15"/>
  <c r="KA150" i="15"/>
  <c r="KB150" i="15"/>
  <c r="KC150" i="15"/>
  <c r="KL150" i="15"/>
  <c r="KM150" i="15"/>
  <c r="KN150" i="15"/>
  <c r="KO150" i="15"/>
  <c r="KP150" i="15"/>
  <c r="KQ150" i="15"/>
  <c r="KR150" i="15"/>
  <c r="LA150" i="15"/>
  <c r="LB150" i="15"/>
  <c r="LC150" i="15"/>
  <c r="LD150" i="15"/>
  <c r="LE150" i="15"/>
  <c r="LF150" i="15"/>
  <c r="LG150" i="15"/>
  <c r="LH150" i="15"/>
  <c r="LI150" i="15"/>
  <c r="LJ150" i="15"/>
  <c r="LK150" i="15"/>
  <c r="LW150" i="15"/>
  <c r="LX150" i="15"/>
  <c r="LY150" i="15"/>
  <c r="LZ150" i="15"/>
  <c r="MA150" i="15"/>
  <c r="MB150" i="15"/>
  <c r="MC150" i="15"/>
  <c r="MD150" i="15"/>
  <c r="ME150" i="15"/>
  <c r="MF150" i="15"/>
  <c r="MG150" i="15"/>
  <c r="MH150" i="15"/>
  <c r="MI150" i="15"/>
  <c r="MJ150" i="15"/>
  <c r="MK150" i="15"/>
  <c r="ML150" i="15"/>
  <c r="MM150" i="15"/>
  <c r="MN150" i="15"/>
  <c r="MO150" i="15"/>
  <c r="NA150" i="15"/>
  <c r="NB150" i="15"/>
  <c r="NC150" i="15"/>
  <c r="ND150" i="15"/>
  <c r="NE150" i="15"/>
  <c r="NF150" i="15"/>
  <c r="NG150" i="15"/>
  <c r="NH150" i="15"/>
  <c r="NI150" i="15"/>
  <c r="NJ150" i="15"/>
  <c r="NK150" i="15"/>
  <c r="NL150" i="15"/>
  <c r="NM150" i="15"/>
  <c r="NN150" i="15"/>
  <c r="NO150" i="15"/>
  <c r="NP150" i="15"/>
  <c r="OH150" i="15"/>
  <c r="OI150" i="15"/>
  <c r="OJ150" i="15"/>
  <c r="OK150" i="15"/>
  <c r="OL150" i="15"/>
  <c r="OM150" i="15"/>
  <c r="ON150" i="15"/>
  <c r="OO150" i="15"/>
  <c r="PA150" i="15"/>
  <c r="PB150" i="15"/>
  <c r="PC150" i="15"/>
  <c r="PD150" i="15"/>
  <c r="PE150" i="15"/>
  <c r="PF150" i="15"/>
  <c r="PG150" i="15"/>
  <c r="PH150" i="15"/>
  <c r="PI150" i="15"/>
  <c r="PJ150" i="15"/>
  <c r="PK150" i="15"/>
  <c r="PW150" i="15"/>
  <c r="PX150" i="15"/>
  <c r="PY150" i="15"/>
  <c r="PZ150" i="15"/>
  <c r="J151" i="15"/>
  <c r="K151" i="15"/>
  <c r="T151" i="15"/>
  <c r="U151" i="15"/>
  <c r="V151" i="15"/>
  <c r="W151" i="15"/>
  <c r="X151" i="15"/>
  <c r="Y151" i="15"/>
  <c r="Z151" i="15"/>
  <c r="AA151" i="15"/>
  <c r="AB151" i="15"/>
  <c r="AC151" i="15"/>
  <c r="AD151" i="15"/>
  <c r="AM151" i="15"/>
  <c r="AN151" i="15"/>
  <c r="AO151" i="15"/>
  <c r="AP151" i="15"/>
  <c r="AQ151" i="15"/>
  <c r="AR151" i="15"/>
  <c r="AS151" i="15"/>
  <c r="AT151" i="15"/>
  <c r="AU151" i="15"/>
  <c r="AV151" i="15"/>
  <c r="AW151" i="15"/>
  <c r="AX151" i="15"/>
  <c r="AY151" i="15"/>
  <c r="AZ151" i="15"/>
  <c r="BA151" i="15"/>
  <c r="BB151" i="15"/>
  <c r="BN151" i="15"/>
  <c r="BO151" i="15"/>
  <c r="BP151" i="15"/>
  <c r="BQ151" i="15"/>
  <c r="BR151" i="15"/>
  <c r="CD151" i="15"/>
  <c r="CE151" i="15"/>
  <c r="CF151" i="15"/>
  <c r="CG151" i="15"/>
  <c r="CH151" i="15"/>
  <c r="CI151" i="15"/>
  <c r="CJ151" i="15"/>
  <c r="CK151" i="15"/>
  <c r="CL151" i="15"/>
  <c r="CM151" i="15"/>
  <c r="CN151" i="15"/>
  <c r="CO151" i="15"/>
  <c r="DA151" i="15"/>
  <c r="DB151" i="15"/>
  <c r="DC151" i="15"/>
  <c r="DD151" i="15"/>
  <c r="DE151" i="15"/>
  <c r="DF151" i="15"/>
  <c r="DG151" i="15"/>
  <c r="DH151" i="15"/>
  <c r="DI151" i="15"/>
  <c r="DJ151" i="15"/>
  <c r="DV151" i="15"/>
  <c r="DW151" i="15"/>
  <c r="DX151" i="15"/>
  <c r="DY151" i="15"/>
  <c r="DZ151" i="15"/>
  <c r="EA151" i="15"/>
  <c r="EB151" i="15"/>
  <c r="EC151" i="15"/>
  <c r="ED151" i="15"/>
  <c r="EE151" i="15"/>
  <c r="EF151" i="15"/>
  <c r="EG151" i="15"/>
  <c r="EH151" i="15"/>
  <c r="EI151" i="15"/>
  <c r="EJ151" i="15"/>
  <c r="EK151" i="15"/>
  <c r="EW151" i="15"/>
  <c r="EX151" i="15"/>
  <c r="EY151" i="15"/>
  <c r="EZ151" i="15"/>
  <c r="FA151" i="15"/>
  <c r="FB151" i="15"/>
  <c r="FN151" i="15"/>
  <c r="FO151" i="15"/>
  <c r="FP151" i="15"/>
  <c r="FQ151" i="15"/>
  <c r="FR151" i="15"/>
  <c r="FS151" i="15"/>
  <c r="FT151" i="15"/>
  <c r="FU151" i="15"/>
  <c r="FV151" i="15"/>
  <c r="FW151" i="15"/>
  <c r="FX151" i="15"/>
  <c r="GJ151" i="15"/>
  <c r="GK151" i="15"/>
  <c r="GL151" i="15"/>
  <c r="GM151" i="15"/>
  <c r="GN151" i="15"/>
  <c r="GO151" i="15"/>
  <c r="GP151" i="15"/>
  <c r="GQ151" i="15"/>
  <c r="HC151" i="15"/>
  <c r="HD151" i="15"/>
  <c r="HE151" i="15"/>
  <c r="HF151" i="15"/>
  <c r="HG151" i="15"/>
  <c r="HH151" i="15"/>
  <c r="HT151" i="15"/>
  <c r="HU151" i="15"/>
  <c r="HV151" i="15"/>
  <c r="HW151" i="15"/>
  <c r="HX151" i="15"/>
  <c r="HY151" i="15"/>
  <c r="HZ151" i="15"/>
  <c r="IA151" i="15"/>
  <c r="IB151" i="15"/>
  <c r="IC151" i="15"/>
  <c r="ID151" i="15"/>
  <c r="IE151" i="15"/>
  <c r="IQ151" i="15"/>
  <c r="IR151" i="15"/>
  <c r="IS151" i="15"/>
  <c r="IT151" i="15"/>
  <c r="IU151" i="15"/>
  <c r="IV151" i="15"/>
  <c r="IW151" i="15"/>
  <c r="IX151" i="15"/>
  <c r="IY151" i="15"/>
  <c r="IZ151" i="15"/>
  <c r="JA151" i="15"/>
  <c r="JB151" i="15"/>
  <c r="JC151" i="15"/>
  <c r="JD151" i="15"/>
  <c r="JE151" i="15"/>
  <c r="JF151" i="15"/>
  <c r="JG151" i="15"/>
  <c r="JH151" i="15"/>
  <c r="JT151" i="15"/>
  <c r="JU151" i="15"/>
  <c r="JV151" i="15"/>
  <c r="JW151" i="15"/>
  <c r="JX151" i="15"/>
  <c r="JY151" i="15"/>
  <c r="JZ151" i="15"/>
  <c r="KA151" i="15"/>
  <c r="KB151" i="15"/>
  <c r="KC151" i="15"/>
  <c r="KL151" i="15"/>
  <c r="KM151" i="15"/>
  <c r="KN151" i="15"/>
  <c r="KO151" i="15"/>
  <c r="KP151" i="15"/>
  <c r="KQ151" i="15"/>
  <c r="KR151" i="15"/>
  <c r="LA151" i="15"/>
  <c r="LB151" i="15"/>
  <c r="LC151" i="15"/>
  <c r="LD151" i="15"/>
  <c r="LE151" i="15"/>
  <c r="LF151" i="15"/>
  <c r="LG151" i="15"/>
  <c r="LH151" i="15"/>
  <c r="LI151" i="15"/>
  <c r="LJ151" i="15"/>
  <c r="LK151" i="15"/>
  <c r="LW151" i="15"/>
  <c r="LX151" i="15"/>
  <c r="LY151" i="15"/>
  <c r="LZ151" i="15"/>
  <c r="MA151" i="15"/>
  <c r="MB151" i="15"/>
  <c r="MC151" i="15"/>
  <c r="MD151" i="15"/>
  <c r="ME151" i="15"/>
  <c r="MF151" i="15"/>
  <c r="MG151" i="15"/>
  <c r="MH151" i="15"/>
  <c r="MI151" i="15"/>
  <c r="MJ151" i="15"/>
  <c r="MK151" i="15"/>
  <c r="ML151" i="15"/>
  <c r="MM151" i="15"/>
  <c r="MN151" i="15"/>
  <c r="MO151" i="15"/>
  <c r="NA151" i="15"/>
  <c r="NB151" i="15"/>
  <c r="NC151" i="15"/>
  <c r="ND151" i="15"/>
  <c r="NE151" i="15"/>
  <c r="NF151" i="15"/>
  <c r="NG151" i="15"/>
  <c r="NH151" i="15"/>
  <c r="NI151" i="15"/>
  <c r="NJ151" i="15"/>
  <c r="NK151" i="15"/>
  <c r="NL151" i="15"/>
  <c r="NM151" i="15"/>
  <c r="NN151" i="15"/>
  <c r="NO151" i="15"/>
  <c r="NP151" i="15"/>
  <c r="OH151" i="15"/>
  <c r="OI151" i="15"/>
  <c r="OJ151" i="15"/>
  <c r="OK151" i="15"/>
  <c r="OL151" i="15"/>
  <c r="OM151" i="15"/>
  <c r="ON151" i="15"/>
  <c r="OO151" i="15"/>
  <c r="PA151" i="15"/>
  <c r="PB151" i="15"/>
  <c r="PC151" i="15"/>
  <c r="PD151" i="15"/>
  <c r="PE151" i="15"/>
  <c r="PF151" i="15"/>
  <c r="PG151" i="15"/>
  <c r="PH151" i="15"/>
  <c r="PI151" i="15"/>
  <c r="PJ151" i="15"/>
  <c r="PK151" i="15"/>
  <c r="PW151" i="15"/>
  <c r="PX151" i="15"/>
  <c r="PY151" i="15"/>
  <c r="PZ151" i="15"/>
  <c r="J152" i="15"/>
  <c r="K152" i="15"/>
  <c r="T152" i="15"/>
  <c r="U152" i="15"/>
  <c r="V152" i="15"/>
  <c r="W152" i="15"/>
  <c r="X152" i="15"/>
  <c r="Y152" i="15"/>
  <c r="Z152" i="15"/>
  <c r="AA152" i="15"/>
  <c r="AB152" i="15"/>
  <c r="AC152" i="15"/>
  <c r="AD152" i="15"/>
  <c r="AM152" i="15"/>
  <c r="AN152" i="15"/>
  <c r="AO152" i="15"/>
  <c r="AP152" i="15"/>
  <c r="AQ152" i="15"/>
  <c r="AR152" i="15"/>
  <c r="AS152" i="15"/>
  <c r="AT152" i="15"/>
  <c r="AU152" i="15"/>
  <c r="AV152" i="15"/>
  <c r="AW152" i="15"/>
  <c r="AX152" i="15"/>
  <c r="AY152" i="15"/>
  <c r="AZ152" i="15"/>
  <c r="BA152" i="15"/>
  <c r="BB152" i="15"/>
  <c r="BN152" i="15"/>
  <c r="BO152" i="15"/>
  <c r="BP152" i="15"/>
  <c r="BQ152" i="15"/>
  <c r="BR152" i="15"/>
  <c r="CD152" i="15"/>
  <c r="CE152" i="15"/>
  <c r="CF152" i="15"/>
  <c r="CG152" i="15"/>
  <c r="CH152" i="15"/>
  <c r="CI152" i="15"/>
  <c r="CJ152" i="15"/>
  <c r="CK152" i="15"/>
  <c r="CL152" i="15"/>
  <c r="CM152" i="15"/>
  <c r="CN152" i="15"/>
  <c r="CO152" i="15"/>
  <c r="DA152" i="15"/>
  <c r="DB152" i="15"/>
  <c r="DC152" i="15"/>
  <c r="DD152" i="15"/>
  <c r="DE152" i="15"/>
  <c r="DF152" i="15"/>
  <c r="DG152" i="15"/>
  <c r="DH152" i="15"/>
  <c r="DI152" i="15"/>
  <c r="DJ152" i="15"/>
  <c r="DV152" i="15"/>
  <c r="DW152" i="15"/>
  <c r="DX152" i="15"/>
  <c r="DY152" i="15"/>
  <c r="DZ152" i="15"/>
  <c r="EA152" i="15"/>
  <c r="EB152" i="15"/>
  <c r="EC152" i="15"/>
  <c r="ED152" i="15"/>
  <c r="EE152" i="15"/>
  <c r="EF152" i="15"/>
  <c r="EG152" i="15"/>
  <c r="EH152" i="15"/>
  <c r="EI152" i="15"/>
  <c r="EJ152" i="15"/>
  <c r="EK152" i="15"/>
  <c r="EW152" i="15"/>
  <c r="EX152" i="15"/>
  <c r="EY152" i="15"/>
  <c r="EZ152" i="15"/>
  <c r="FA152" i="15"/>
  <c r="FB152" i="15"/>
  <c r="FN152" i="15"/>
  <c r="FO152" i="15"/>
  <c r="FP152" i="15"/>
  <c r="FQ152" i="15"/>
  <c r="FR152" i="15"/>
  <c r="FS152" i="15"/>
  <c r="FT152" i="15"/>
  <c r="FU152" i="15"/>
  <c r="FV152" i="15"/>
  <c r="FW152" i="15"/>
  <c r="FX152" i="15"/>
  <c r="GJ152" i="15"/>
  <c r="GK152" i="15"/>
  <c r="GL152" i="15"/>
  <c r="GM152" i="15"/>
  <c r="GN152" i="15"/>
  <c r="GO152" i="15"/>
  <c r="GP152" i="15"/>
  <c r="GQ152" i="15"/>
  <c r="HC152" i="15"/>
  <c r="HD152" i="15"/>
  <c r="HE152" i="15"/>
  <c r="HF152" i="15"/>
  <c r="HG152" i="15"/>
  <c r="HH152" i="15"/>
  <c r="HT152" i="15"/>
  <c r="HU152" i="15"/>
  <c r="HV152" i="15"/>
  <c r="HW152" i="15"/>
  <c r="HX152" i="15"/>
  <c r="HY152" i="15"/>
  <c r="HZ152" i="15"/>
  <c r="IA152" i="15"/>
  <c r="IB152" i="15"/>
  <c r="IC152" i="15"/>
  <c r="ID152" i="15"/>
  <c r="IE152" i="15"/>
  <c r="IQ152" i="15"/>
  <c r="IR152" i="15"/>
  <c r="IS152" i="15"/>
  <c r="IT152" i="15"/>
  <c r="IU152" i="15"/>
  <c r="IV152" i="15"/>
  <c r="IW152" i="15"/>
  <c r="IX152" i="15"/>
  <c r="IY152" i="15"/>
  <c r="IZ152" i="15"/>
  <c r="JA152" i="15"/>
  <c r="JB152" i="15"/>
  <c r="JC152" i="15"/>
  <c r="JD152" i="15"/>
  <c r="JE152" i="15"/>
  <c r="JF152" i="15"/>
  <c r="JG152" i="15"/>
  <c r="JH152" i="15"/>
  <c r="JT152" i="15"/>
  <c r="JU152" i="15"/>
  <c r="JV152" i="15"/>
  <c r="JW152" i="15"/>
  <c r="JX152" i="15"/>
  <c r="JY152" i="15"/>
  <c r="JZ152" i="15"/>
  <c r="KA152" i="15"/>
  <c r="KB152" i="15"/>
  <c r="KC152" i="15"/>
  <c r="KL152" i="15"/>
  <c r="KM152" i="15"/>
  <c r="KN152" i="15"/>
  <c r="KO152" i="15"/>
  <c r="KP152" i="15"/>
  <c r="KQ152" i="15"/>
  <c r="KR152" i="15"/>
  <c r="LA152" i="15"/>
  <c r="LB152" i="15"/>
  <c r="LC152" i="15"/>
  <c r="LD152" i="15"/>
  <c r="LE152" i="15"/>
  <c r="LF152" i="15"/>
  <c r="LG152" i="15"/>
  <c r="LH152" i="15"/>
  <c r="LI152" i="15"/>
  <c r="LJ152" i="15"/>
  <c r="LK152" i="15"/>
  <c r="LW152" i="15"/>
  <c r="LX152" i="15"/>
  <c r="LY152" i="15"/>
  <c r="LZ152" i="15"/>
  <c r="MA152" i="15"/>
  <c r="MB152" i="15"/>
  <c r="MC152" i="15"/>
  <c r="MD152" i="15"/>
  <c r="ME152" i="15"/>
  <c r="MF152" i="15"/>
  <c r="MG152" i="15"/>
  <c r="MH152" i="15"/>
  <c r="MI152" i="15"/>
  <c r="MJ152" i="15"/>
  <c r="MK152" i="15"/>
  <c r="ML152" i="15"/>
  <c r="MM152" i="15"/>
  <c r="MN152" i="15"/>
  <c r="MO152" i="15"/>
  <c r="NA152" i="15"/>
  <c r="NB152" i="15"/>
  <c r="NC152" i="15"/>
  <c r="ND152" i="15"/>
  <c r="NE152" i="15"/>
  <c r="NF152" i="15"/>
  <c r="NG152" i="15"/>
  <c r="NH152" i="15"/>
  <c r="NI152" i="15"/>
  <c r="NJ152" i="15"/>
  <c r="NK152" i="15"/>
  <c r="NL152" i="15"/>
  <c r="NM152" i="15"/>
  <c r="NN152" i="15"/>
  <c r="NO152" i="15"/>
  <c r="NP152" i="15"/>
  <c r="OH152" i="15"/>
  <c r="OI152" i="15"/>
  <c r="OJ152" i="15"/>
  <c r="OK152" i="15"/>
  <c r="OL152" i="15"/>
  <c r="OM152" i="15"/>
  <c r="ON152" i="15"/>
  <c r="OO152" i="15"/>
  <c r="PA152" i="15"/>
  <c r="PB152" i="15"/>
  <c r="PC152" i="15"/>
  <c r="PD152" i="15"/>
  <c r="PE152" i="15"/>
  <c r="PF152" i="15"/>
  <c r="PG152" i="15"/>
  <c r="PH152" i="15"/>
  <c r="PI152" i="15"/>
  <c r="PJ152" i="15"/>
  <c r="PK152" i="15"/>
  <c r="PW152" i="15"/>
  <c r="PX152" i="15"/>
  <c r="PY152" i="15"/>
  <c r="PZ152" i="15"/>
  <c r="J153" i="15"/>
  <c r="K153" i="15"/>
  <c r="T153" i="15"/>
  <c r="U153" i="15"/>
  <c r="V153" i="15"/>
  <c r="W153" i="15"/>
  <c r="X153" i="15"/>
  <c r="Y153" i="15"/>
  <c r="Z153" i="15"/>
  <c r="AA153" i="15"/>
  <c r="AB153" i="15"/>
  <c r="AC153" i="15"/>
  <c r="AD153" i="15"/>
  <c r="AM153" i="15"/>
  <c r="AN153" i="15"/>
  <c r="AO153" i="15"/>
  <c r="AP153" i="15"/>
  <c r="AQ153" i="15"/>
  <c r="AR153" i="15"/>
  <c r="AS153" i="15"/>
  <c r="AT153" i="15"/>
  <c r="AU153" i="15"/>
  <c r="AV153" i="15"/>
  <c r="AW153" i="15"/>
  <c r="AX153" i="15"/>
  <c r="AY153" i="15"/>
  <c r="AZ153" i="15"/>
  <c r="BA153" i="15"/>
  <c r="BB153" i="15"/>
  <c r="BN153" i="15"/>
  <c r="BO153" i="15"/>
  <c r="BP153" i="15"/>
  <c r="BQ153" i="15"/>
  <c r="BR153" i="15"/>
  <c r="CD153" i="15"/>
  <c r="CE153" i="15"/>
  <c r="CF153" i="15"/>
  <c r="CG153" i="15"/>
  <c r="CH153" i="15"/>
  <c r="CI153" i="15"/>
  <c r="CJ153" i="15"/>
  <c r="CK153" i="15"/>
  <c r="CL153" i="15"/>
  <c r="CM153" i="15"/>
  <c r="CN153" i="15"/>
  <c r="CO153" i="15"/>
  <c r="DA153" i="15"/>
  <c r="DB153" i="15"/>
  <c r="DC153" i="15"/>
  <c r="DD153" i="15"/>
  <c r="DE153" i="15"/>
  <c r="DF153" i="15"/>
  <c r="DG153" i="15"/>
  <c r="DH153" i="15"/>
  <c r="DI153" i="15"/>
  <c r="DJ153" i="15"/>
  <c r="DV153" i="15"/>
  <c r="DW153" i="15"/>
  <c r="DX153" i="15"/>
  <c r="DY153" i="15"/>
  <c r="DZ153" i="15"/>
  <c r="EA153" i="15"/>
  <c r="EB153" i="15"/>
  <c r="EC153" i="15"/>
  <c r="ED153" i="15"/>
  <c r="EE153" i="15"/>
  <c r="EF153" i="15"/>
  <c r="EG153" i="15"/>
  <c r="EH153" i="15"/>
  <c r="EI153" i="15"/>
  <c r="EJ153" i="15"/>
  <c r="EK153" i="15"/>
  <c r="EW153" i="15"/>
  <c r="EX153" i="15"/>
  <c r="EY153" i="15"/>
  <c r="EZ153" i="15"/>
  <c r="FA153" i="15"/>
  <c r="FB153" i="15"/>
  <c r="FN153" i="15"/>
  <c r="FO153" i="15"/>
  <c r="FP153" i="15"/>
  <c r="FQ153" i="15"/>
  <c r="FR153" i="15"/>
  <c r="FS153" i="15"/>
  <c r="FT153" i="15"/>
  <c r="FU153" i="15"/>
  <c r="FV153" i="15"/>
  <c r="FW153" i="15"/>
  <c r="FX153" i="15"/>
  <c r="GJ153" i="15"/>
  <c r="GK153" i="15"/>
  <c r="GL153" i="15"/>
  <c r="GM153" i="15"/>
  <c r="GN153" i="15"/>
  <c r="GO153" i="15"/>
  <c r="GP153" i="15"/>
  <c r="GQ153" i="15"/>
  <c r="HC153" i="15"/>
  <c r="HD153" i="15"/>
  <c r="HE153" i="15"/>
  <c r="HF153" i="15"/>
  <c r="HG153" i="15"/>
  <c r="HH153" i="15"/>
  <c r="HT153" i="15"/>
  <c r="HU153" i="15"/>
  <c r="HV153" i="15"/>
  <c r="HW153" i="15"/>
  <c r="HX153" i="15"/>
  <c r="HY153" i="15"/>
  <c r="HZ153" i="15"/>
  <c r="IA153" i="15"/>
  <c r="IB153" i="15"/>
  <c r="IC153" i="15"/>
  <c r="ID153" i="15"/>
  <c r="IE153" i="15"/>
  <c r="IQ153" i="15"/>
  <c r="IR153" i="15"/>
  <c r="IS153" i="15"/>
  <c r="IT153" i="15"/>
  <c r="IU153" i="15"/>
  <c r="IV153" i="15"/>
  <c r="IW153" i="15"/>
  <c r="IX153" i="15"/>
  <c r="IY153" i="15"/>
  <c r="IZ153" i="15"/>
  <c r="JA153" i="15"/>
  <c r="JB153" i="15"/>
  <c r="JC153" i="15"/>
  <c r="JD153" i="15"/>
  <c r="JE153" i="15"/>
  <c r="JF153" i="15"/>
  <c r="JG153" i="15"/>
  <c r="JH153" i="15"/>
  <c r="JT153" i="15"/>
  <c r="JU153" i="15"/>
  <c r="JV153" i="15"/>
  <c r="JW153" i="15"/>
  <c r="JX153" i="15"/>
  <c r="JY153" i="15"/>
  <c r="JZ153" i="15"/>
  <c r="KA153" i="15"/>
  <c r="KB153" i="15"/>
  <c r="KC153" i="15"/>
  <c r="KL153" i="15"/>
  <c r="KM153" i="15"/>
  <c r="KN153" i="15"/>
  <c r="KO153" i="15"/>
  <c r="KP153" i="15"/>
  <c r="KQ153" i="15"/>
  <c r="KR153" i="15"/>
  <c r="LA153" i="15"/>
  <c r="LB153" i="15"/>
  <c r="LC153" i="15"/>
  <c r="LD153" i="15"/>
  <c r="LE153" i="15"/>
  <c r="LF153" i="15"/>
  <c r="LG153" i="15"/>
  <c r="LH153" i="15"/>
  <c r="LI153" i="15"/>
  <c r="LJ153" i="15"/>
  <c r="LK153" i="15"/>
  <c r="LW153" i="15"/>
  <c r="LX153" i="15"/>
  <c r="LY153" i="15"/>
  <c r="LZ153" i="15"/>
  <c r="MA153" i="15"/>
  <c r="MB153" i="15"/>
  <c r="MC153" i="15"/>
  <c r="MD153" i="15"/>
  <c r="ME153" i="15"/>
  <c r="MF153" i="15"/>
  <c r="MG153" i="15"/>
  <c r="MH153" i="15"/>
  <c r="MI153" i="15"/>
  <c r="MJ153" i="15"/>
  <c r="MK153" i="15"/>
  <c r="ML153" i="15"/>
  <c r="MM153" i="15"/>
  <c r="MN153" i="15"/>
  <c r="MO153" i="15"/>
  <c r="NA153" i="15"/>
  <c r="NB153" i="15"/>
  <c r="NC153" i="15"/>
  <c r="ND153" i="15"/>
  <c r="NE153" i="15"/>
  <c r="NF153" i="15"/>
  <c r="NG153" i="15"/>
  <c r="NH153" i="15"/>
  <c r="NI153" i="15"/>
  <c r="NJ153" i="15"/>
  <c r="NK153" i="15"/>
  <c r="NL153" i="15"/>
  <c r="NM153" i="15"/>
  <c r="NN153" i="15"/>
  <c r="NO153" i="15"/>
  <c r="NP153" i="15"/>
  <c r="OH153" i="15"/>
  <c r="OI153" i="15"/>
  <c r="OJ153" i="15"/>
  <c r="OK153" i="15"/>
  <c r="OL153" i="15"/>
  <c r="OM153" i="15"/>
  <c r="ON153" i="15"/>
  <c r="OO153" i="15"/>
  <c r="PA153" i="15"/>
  <c r="PB153" i="15"/>
  <c r="PC153" i="15"/>
  <c r="PD153" i="15"/>
  <c r="PE153" i="15"/>
  <c r="PF153" i="15"/>
  <c r="PG153" i="15"/>
  <c r="PH153" i="15"/>
  <c r="PI153" i="15"/>
  <c r="PJ153" i="15"/>
  <c r="PK153" i="15"/>
  <c r="PW153" i="15"/>
  <c r="PX153" i="15"/>
  <c r="PY153" i="15"/>
  <c r="PZ153" i="15"/>
  <c r="J154" i="15"/>
  <c r="K154" i="15"/>
  <c r="T154" i="15"/>
  <c r="U154" i="15"/>
  <c r="V154" i="15"/>
  <c r="W154" i="15"/>
  <c r="X154" i="15"/>
  <c r="Y154" i="15"/>
  <c r="Z154" i="15"/>
  <c r="AA154" i="15"/>
  <c r="AB154" i="15"/>
  <c r="AC154" i="15"/>
  <c r="AD154" i="15"/>
  <c r="AM154" i="15"/>
  <c r="AN154" i="15"/>
  <c r="AO154" i="15"/>
  <c r="AP154" i="15"/>
  <c r="AQ154" i="15"/>
  <c r="AR154" i="15"/>
  <c r="AS154" i="15"/>
  <c r="AT154" i="15"/>
  <c r="AU154" i="15"/>
  <c r="AV154" i="15"/>
  <c r="AW154" i="15"/>
  <c r="AX154" i="15"/>
  <c r="AY154" i="15"/>
  <c r="AZ154" i="15"/>
  <c r="BA154" i="15"/>
  <c r="BB154" i="15"/>
  <c r="BN154" i="15"/>
  <c r="BO154" i="15"/>
  <c r="BP154" i="15"/>
  <c r="BQ154" i="15"/>
  <c r="BR154" i="15"/>
  <c r="CD154" i="15"/>
  <c r="CE154" i="15"/>
  <c r="CF154" i="15"/>
  <c r="CG154" i="15"/>
  <c r="CH154" i="15"/>
  <c r="CI154" i="15"/>
  <c r="CJ154" i="15"/>
  <c r="CK154" i="15"/>
  <c r="CL154" i="15"/>
  <c r="CM154" i="15"/>
  <c r="CN154" i="15"/>
  <c r="CO154" i="15"/>
  <c r="DA154" i="15"/>
  <c r="DB154" i="15"/>
  <c r="DC154" i="15"/>
  <c r="DD154" i="15"/>
  <c r="DE154" i="15"/>
  <c r="DF154" i="15"/>
  <c r="LC171" i="15"/>
  <c r="AT172" i="15"/>
  <c r="AW172" i="15"/>
  <c r="CJ172" i="15"/>
  <c r="CN172" i="15"/>
  <c r="EJ172" i="15"/>
  <c r="FB172" i="15"/>
  <c r="FU172" i="15"/>
  <c r="GO172" i="15"/>
  <c r="HH172" i="15"/>
  <c r="IE172" i="15"/>
  <c r="IT172" i="15"/>
  <c r="JG172" i="15"/>
  <c r="JY172" i="15"/>
  <c r="KC172" i="15"/>
  <c r="KQ172" i="15"/>
  <c r="NB172" i="15"/>
  <c r="NM172" i="15"/>
  <c r="OK172" i="15"/>
  <c r="OO172" i="15"/>
  <c r="AN173" i="15"/>
  <c r="AT173" i="15"/>
  <c r="CJ173" i="15"/>
  <c r="DD173" i="15"/>
  <c r="FO173" i="15"/>
  <c r="HC173" i="15"/>
  <c r="HW173" i="15"/>
  <c r="LI173" i="15"/>
  <c r="LZ173" i="15"/>
  <c r="MG173" i="15"/>
  <c r="OJ173" i="15"/>
  <c r="PG173" i="15"/>
  <c r="PY173" i="15"/>
  <c r="AS174" i="15"/>
  <c r="CF174" i="15"/>
  <c r="EG174" i="15"/>
  <c r="FN174" i="15"/>
  <c r="GJ174" i="15"/>
  <c r="HF174" i="15"/>
  <c r="HW174" i="15"/>
  <c r="IQ174" i="15"/>
  <c r="IU174" i="15"/>
  <c r="MG174" i="15"/>
  <c r="T175" i="15"/>
  <c r="AX175" i="15"/>
  <c r="DZ175" i="15"/>
  <c r="EZ175" i="15"/>
  <c r="HD175" i="15"/>
  <c r="JD175" i="15"/>
  <c r="KO175" i="15"/>
  <c r="NE175" i="15"/>
  <c r="AW176" i="15"/>
  <c r="DE176" i="15"/>
  <c r="DX176" i="15"/>
  <c r="EA176" i="15"/>
  <c r="EZ176" i="15"/>
  <c r="HZ176" i="15"/>
  <c r="IR176" i="15"/>
  <c r="JU176" i="15"/>
  <c r="KC176" i="15"/>
  <c r="KR176" i="15"/>
  <c r="PW176" i="15"/>
  <c r="AX178" i="15"/>
  <c r="AX179" i="15" s="1"/>
  <c r="BN178" i="15"/>
  <c r="BN179" i="15" s="1"/>
  <c r="DD178" i="15"/>
  <c r="DD179" i="15" s="1"/>
  <c r="DY178" i="15"/>
  <c r="DY179" i="15" s="1"/>
  <c r="IA178" i="15"/>
  <c r="IA179" i="15" s="1"/>
  <c r="IE178" i="15"/>
  <c r="IE179" i="15" s="1"/>
  <c r="KM178" i="15"/>
  <c r="KM179" i="15" s="1"/>
  <c r="LF178" i="15"/>
  <c r="LF179" i="15" s="1"/>
  <c r="LW178" i="15"/>
  <c r="LW179" i="15" s="1"/>
  <c r="MB178" i="15"/>
  <c r="MB179" i="15" s="1"/>
  <c r="MI178" i="15"/>
  <c r="MI179" i="15" s="1"/>
  <c r="NC178" i="15"/>
  <c r="NC179" i="15" s="1"/>
  <c r="NI178" i="15"/>
  <c r="NI179" i="15" s="1"/>
  <c r="NP178" i="15"/>
  <c r="NP179" i="15" s="1"/>
  <c r="ON178" i="15"/>
  <c r="ON179" i="15" s="1"/>
  <c r="PB178" i="15"/>
  <c r="PB179" i="15" s="1"/>
  <c r="PG178" i="15"/>
  <c r="PG179" i="15" s="1"/>
  <c r="PW178" i="15"/>
  <c r="PW179" i="15" s="1"/>
  <c r="V181" i="15"/>
  <c r="V189" i="15" s="1"/>
  <c r="AO181" i="15"/>
  <c r="AO189" i="15" s="1"/>
  <c r="BN181" i="15"/>
  <c r="BN189" i="15" s="1"/>
  <c r="FR181" i="15"/>
  <c r="FR189" i="15" s="1"/>
  <c r="HW181" i="15"/>
  <c r="HW189" i="15" s="1"/>
  <c r="IV181" i="15"/>
  <c r="IV189" i="15" s="1"/>
  <c r="LK181" i="15"/>
  <c r="LK189" i="15" s="1"/>
  <c r="NL181" i="15"/>
  <c r="NL189" i="15" s="1"/>
  <c r="ON181" i="15"/>
  <c r="ON189" i="15" s="1"/>
  <c r="PD181" i="15"/>
  <c r="PD189" i="15" s="1"/>
  <c r="PG181" i="15"/>
  <c r="PG189" i="15" s="1"/>
  <c r="PX181" i="15"/>
  <c r="PX189" i="15" s="1"/>
  <c r="EC183" i="15"/>
  <c r="GM183" i="15"/>
  <c r="IA183" i="15"/>
  <c r="IV183" i="15"/>
  <c r="JH183" i="15"/>
  <c r="KP183" i="15"/>
  <c r="LA183" i="15"/>
  <c r="MA183" i="15"/>
  <c r="MJ183" i="15"/>
  <c r="NC183" i="15"/>
  <c r="OM183" i="15"/>
  <c r="AN186" i="15"/>
  <c r="BN186" i="15"/>
  <c r="DE186" i="15"/>
  <c r="DV186" i="15"/>
  <c r="EC186" i="15"/>
  <c r="EI186" i="15"/>
  <c r="IW186" i="15"/>
  <c r="JX186" i="15"/>
  <c r="MB186" i="15"/>
  <c r="MI186" i="15"/>
  <c r="T187" i="15"/>
  <c r="BB187" i="15"/>
  <c r="CF187" i="15"/>
  <c r="CK187" i="15"/>
  <c r="DB187" i="15"/>
  <c r="EB187" i="15"/>
  <c r="FN187" i="15"/>
  <c r="KA187" i="15"/>
  <c r="KL187" i="15"/>
  <c r="KO187" i="15"/>
  <c r="MB187" i="15"/>
  <c r="NG187" i="15"/>
  <c r="T188" i="15"/>
  <c r="BB188" i="15"/>
  <c r="DC188" i="15"/>
  <c r="ED188" i="15"/>
  <c r="EJ188" i="15"/>
  <c r="IV188" i="15"/>
  <c r="JF188" i="15"/>
  <c r="KL188" i="15"/>
  <c r="LA188" i="15"/>
  <c r="LF188" i="15"/>
  <c r="NJ188" i="15"/>
  <c r="OK188" i="15"/>
  <c r="PZ188" i="15"/>
  <c r="F90" i="10"/>
  <c r="F94" i="10" s="1"/>
  <c r="P90" i="10"/>
  <c r="P94" i="10" s="1"/>
  <c r="Y90" i="10"/>
  <c r="Y94" i="10" s="1"/>
  <c r="AK90" i="10"/>
  <c r="AK94" i="10" s="1"/>
  <c r="AT90" i="10"/>
  <c r="AT94" i="10" s="1"/>
  <c r="BN90" i="10"/>
  <c r="BN94" i="10" s="1"/>
  <c r="BW90" i="10"/>
  <c r="BW94" i="10" s="1"/>
  <c r="CR90" i="10"/>
  <c r="CR94" i="10" s="1"/>
  <c r="DJ90" i="10"/>
  <c r="DJ94" i="10" s="1"/>
  <c r="EG90" i="10"/>
  <c r="EG94" i="10" s="1"/>
  <c r="GN90" i="10"/>
  <c r="GN94" i="10" s="1"/>
  <c r="Z92" i="10"/>
  <c r="AG92" i="10"/>
  <c r="BS92" i="10"/>
  <c r="DF92" i="10"/>
  <c r="DR92" i="10"/>
  <c r="ES92" i="10"/>
  <c r="FA92" i="10"/>
  <c r="FI92" i="10"/>
  <c r="FQ92" i="10"/>
  <c r="GE92" i="10"/>
  <c r="G96" i="10"/>
  <c r="G10" i="10" s="1"/>
  <c r="AC96" i="10"/>
  <c r="AC10" i="10" s="1"/>
  <c r="BI96" i="10"/>
  <c r="BI10" i="10" s="1"/>
  <c r="BY96" i="10"/>
  <c r="BY10" i="10" s="1"/>
  <c r="DF96" i="10"/>
  <c r="DF10" i="10" s="1"/>
  <c r="DN96" i="10"/>
  <c r="DT96" i="10"/>
  <c r="DT10" i="10" s="1"/>
  <c r="DU3" i="10" s="1"/>
  <c r="EE96" i="10"/>
  <c r="EE10" i="10" s="1"/>
  <c r="EG3" i="10" s="1"/>
  <c r="EY96" i="10"/>
  <c r="EY10" i="10" s="1"/>
  <c r="FN96" i="10"/>
  <c r="FN10" i="10" s="1"/>
  <c r="GG96" i="10"/>
  <c r="GG10" i="10" s="1"/>
  <c r="N97" i="10"/>
  <c r="U97" i="10"/>
  <c r="AA97" i="10"/>
  <c r="AL97" i="10"/>
  <c r="AR97" i="10"/>
  <c r="AV97" i="10"/>
  <c r="AZ97" i="10"/>
  <c r="BY97" i="10"/>
  <c r="CN97" i="10"/>
  <c r="CZ97" i="10"/>
  <c r="DF97" i="10"/>
  <c r="DM97" i="10"/>
  <c r="DP97" i="10"/>
  <c r="ED97" i="10"/>
  <c r="FH97" i="10"/>
  <c r="FL97" i="10"/>
  <c r="FU97" i="10"/>
  <c r="GB97" i="10"/>
  <c r="GL97" i="10"/>
  <c r="DG154" i="15"/>
  <c r="DH154" i="15"/>
  <c r="DI154" i="15"/>
  <c r="DJ154" i="15"/>
  <c r="DV154" i="15"/>
  <c r="DW154" i="15"/>
  <c r="DX154" i="15"/>
  <c r="DY154" i="15"/>
  <c r="DZ154" i="15"/>
  <c r="EA154" i="15"/>
  <c r="EB154" i="15"/>
  <c r="EC154" i="15"/>
  <c r="ED154" i="15"/>
  <c r="EE154" i="15"/>
  <c r="EF154" i="15"/>
  <c r="EG154" i="15"/>
  <c r="EH154" i="15"/>
  <c r="EI154" i="15"/>
  <c r="EJ154" i="15"/>
  <c r="EK154" i="15"/>
  <c r="EW154" i="15"/>
  <c r="EX154" i="15"/>
  <c r="EY154" i="15"/>
  <c r="EZ154" i="15"/>
  <c r="FA154" i="15"/>
  <c r="FB154" i="15"/>
  <c r="FN154" i="15"/>
  <c r="FO154" i="15"/>
  <c r="FP154" i="15"/>
  <c r="FQ154" i="15"/>
  <c r="FR154" i="15"/>
  <c r="FS154" i="15"/>
  <c r="FT154" i="15"/>
  <c r="FU154" i="15"/>
  <c r="FV154" i="15"/>
  <c r="FW154" i="15"/>
  <c r="FX154" i="15"/>
  <c r="GJ154" i="15"/>
  <c r="GK154" i="15"/>
  <c r="GL154" i="15"/>
  <c r="GM154" i="15"/>
  <c r="GN154" i="15"/>
  <c r="GO154" i="15"/>
  <c r="GP154" i="15"/>
  <c r="GQ154" i="15"/>
  <c r="HC154" i="15"/>
  <c r="HD154" i="15"/>
  <c r="HE154" i="15"/>
  <c r="HF154" i="15"/>
  <c r="HG154" i="15"/>
  <c r="HH154" i="15"/>
  <c r="HT154" i="15"/>
  <c r="HU154" i="15"/>
  <c r="HV154" i="15"/>
  <c r="HW154" i="15"/>
  <c r="HX154" i="15"/>
  <c r="HY154" i="15"/>
  <c r="HZ154" i="15"/>
  <c r="IA154" i="15"/>
  <c r="IB154" i="15"/>
  <c r="IC154" i="15"/>
  <c r="ID154" i="15"/>
  <c r="IE154" i="15"/>
  <c r="IQ154" i="15"/>
  <c r="IR154" i="15"/>
  <c r="IS154" i="15"/>
  <c r="IT154" i="15"/>
  <c r="IU154" i="15"/>
  <c r="IV154" i="15"/>
  <c r="IW154" i="15"/>
  <c r="IX154" i="15"/>
  <c r="IY154" i="15"/>
  <c r="IZ154" i="15"/>
  <c r="JA154" i="15"/>
  <c r="JB154" i="15"/>
  <c r="JC154" i="15"/>
  <c r="JD154" i="15"/>
  <c r="JE154" i="15"/>
  <c r="JF154" i="15"/>
  <c r="JG154" i="15"/>
  <c r="JH154" i="15"/>
  <c r="JT154" i="15"/>
  <c r="JU154" i="15"/>
  <c r="JV154" i="15"/>
  <c r="JW154" i="15"/>
  <c r="JX154" i="15"/>
  <c r="JY154" i="15"/>
  <c r="JZ154" i="15"/>
  <c r="KA154" i="15"/>
  <c r="KB154" i="15"/>
  <c r="KC154" i="15"/>
  <c r="KL154" i="15"/>
  <c r="KM154" i="15"/>
  <c r="KN154" i="15"/>
  <c r="KO154" i="15"/>
  <c r="KP154" i="15"/>
  <c r="KQ154" i="15"/>
  <c r="KR154" i="15"/>
  <c r="LA154" i="15"/>
  <c r="LB154" i="15"/>
  <c r="LC154" i="15"/>
  <c r="LD154" i="15"/>
  <c r="LE154" i="15"/>
  <c r="LF154" i="15"/>
  <c r="LG154" i="15"/>
  <c r="LH154" i="15"/>
  <c r="LI154" i="15"/>
  <c r="LJ154" i="15"/>
  <c r="LK154" i="15"/>
  <c r="LW154" i="15"/>
  <c r="LX154" i="15"/>
  <c r="LY154" i="15"/>
  <c r="LZ154" i="15"/>
  <c r="MA154" i="15"/>
  <c r="MB154" i="15"/>
  <c r="MC154" i="15"/>
  <c r="MD154" i="15"/>
  <c r="ME154" i="15"/>
  <c r="MF154" i="15"/>
  <c r="MG154" i="15"/>
  <c r="MH154" i="15"/>
  <c r="MI154" i="15"/>
  <c r="MJ154" i="15"/>
  <c r="MK154" i="15"/>
  <c r="ML154" i="15"/>
  <c r="MM154" i="15"/>
  <c r="MN154" i="15"/>
  <c r="MO154" i="15"/>
  <c r="NA154" i="15"/>
  <c r="NB154" i="15"/>
  <c r="NC154" i="15"/>
  <c r="ND154" i="15"/>
  <c r="NE154" i="15"/>
  <c r="NF154" i="15"/>
  <c r="NG154" i="15"/>
  <c r="NH154" i="15"/>
  <c r="NI154" i="15"/>
  <c r="NJ154" i="15"/>
  <c r="NK154" i="15"/>
  <c r="NL154" i="15"/>
  <c r="NM154" i="15"/>
  <c r="NN154" i="15"/>
  <c r="NO154" i="15"/>
  <c r="NP154" i="15"/>
  <c r="OH154" i="15"/>
  <c r="OI154" i="15"/>
  <c r="OJ154" i="15"/>
  <c r="OK154" i="15"/>
  <c r="OL154" i="15"/>
  <c r="OM154" i="15"/>
  <c r="ON154" i="15"/>
  <c r="OO154" i="15"/>
  <c r="PA154" i="15"/>
  <c r="PB154" i="15"/>
  <c r="PC154" i="15"/>
  <c r="PD154" i="15"/>
  <c r="PE154" i="15"/>
  <c r="PF154" i="15"/>
  <c r="PG154" i="15"/>
  <c r="PH154" i="15"/>
  <c r="PI154" i="15"/>
  <c r="PJ154" i="15"/>
  <c r="PK154" i="15"/>
  <c r="PW154" i="15"/>
  <c r="PX154" i="15"/>
  <c r="PY154" i="15"/>
  <c r="PZ154" i="15"/>
  <c r="J155" i="15"/>
  <c r="K155" i="15"/>
  <c r="T155" i="15"/>
  <c r="U155" i="15"/>
  <c r="V155" i="15"/>
  <c r="W155" i="15"/>
  <c r="X155" i="15"/>
  <c r="Y155" i="15"/>
  <c r="Z155" i="15"/>
  <c r="AA155" i="15"/>
  <c r="AB155" i="15"/>
  <c r="AC155" i="15"/>
  <c r="AD155" i="15"/>
  <c r="AM155" i="15"/>
  <c r="AN155" i="15"/>
  <c r="AO155" i="15"/>
  <c r="AP155" i="15"/>
  <c r="AQ155" i="15"/>
  <c r="AR155" i="15"/>
  <c r="AS155" i="15"/>
  <c r="AT155" i="15"/>
  <c r="AU155" i="15"/>
  <c r="AV155" i="15"/>
  <c r="AW155" i="15"/>
  <c r="AX155" i="15"/>
  <c r="AY155" i="15"/>
  <c r="AZ155" i="15"/>
  <c r="BA155" i="15"/>
  <c r="BB155" i="15"/>
  <c r="BN155" i="15"/>
  <c r="BO155" i="15"/>
  <c r="BP155" i="15"/>
  <c r="BQ155" i="15"/>
  <c r="BR155" i="15"/>
  <c r="CD155" i="15"/>
  <c r="CE155" i="15"/>
  <c r="CF155" i="15"/>
  <c r="CG155" i="15"/>
  <c r="CH155" i="15"/>
  <c r="CI155" i="15"/>
  <c r="CJ155" i="15"/>
  <c r="CK155" i="15"/>
  <c r="CL155" i="15"/>
  <c r="CM155" i="15"/>
  <c r="CN155" i="15"/>
  <c r="CO155" i="15"/>
  <c r="DA155" i="15"/>
  <c r="DB155" i="15"/>
  <c r="DC155" i="15"/>
  <c r="DD155" i="15"/>
  <c r="DE155" i="15"/>
  <c r="DF155" i="15"/>
  <c r="DG155" i="15"/>
  <c r="DH155" i="15"/>
  <c r="DI155" i="15"/>
  <c r="DJ155" i="15"/>
  <c r="DV155" i="15"/>
  <c r="DW155" i="15"/>
  <c r="DX155" i="15"/>
  <c r="DY155" i="15"/>
  <c r="DZ155" i="15"/>
  <c r="EA155" i="15"/>
  <c r="EB155" i="15"/>
  <c r="EC155" i="15"/>
  <c r="ED155" i="15"/>
  <c r="EE155" i="15"/>
  <c r="EF155" i="15"/>
  <c r="EG155" i="15"/>
  <c r="EH155" i="15"/>
  <c r="EI155" i="15"/>
  <c r="EJ155" i="15"/>
  <c r="EK155" i="15"/>
  <c r="EW155" i="15"/>
  <c r="EX155" i="15"/>
  <c r="EY155" i="15"/>
  <c r="EZ155" i="15"/>
  <c r="FA155" i="15"/>
  <c r="FB155" i="15"/>
  <c r="FN155" i="15"/>
  <c r="FO155" i="15"/>
  <c r="FP155" i="15"/>
  <c r="FQ155" i="15"/>
  <c r="FR155" i="15"/>
  <c r="FS155" i="15"/>
  <c r="FT155" i="15"/>
  <c r="FU155" i="15"/>
  <c r="FV155" i="15"/>
  <c r="FW155" i="15"/>
  <c r="FX155" i="15"/>
  <c r="GJ155" i="15"/>
  <c r="GK155" i="15"/>
  <c r="GL155" i="15"/>
  <c r="GM155" i="15"/>
  <c r="GN155" i="15"/>
  <c r="GO155" i="15"/>
  <c r="GP155" i="15"/>
  <c r="GQ155" i="15"/>
  <c r="HC155" i="15"/>
  <c r="HD155" i="15"/>
  <c r="HE155" i="15"/>
  <c r="HF155" i="15"/>
  <c r="HG155" i="15"/>
  <c r="HH155" i="15"/>
  <c r="HT155" i="15"/>
  <c r="HU155" i="15"/>
  <c r="HV155" i="15"/>
  <c r="HW155" i="15"/>
  <c r="HX155" i="15"/>
  <c r="HY155" i="15"/>
  <c r="HZ155" i="15"/>
  <c r="IA155" i="15"/>
  <c r="IB155" i="15"/>
  <c r="IC155" i="15"/>
  <c r="ID155" i="15"/>
  <c r="IE155" i="15"/>
  <c r="IQ155" i="15"/>
  <c r="IR155" i="15"/>
  <c r="IS155" i="15"/>
  <c r="IT155" i="15"/>
  <c r="IU155" i="15"/>
  <c r="IV155" i="15"/>
  <c r="IW155" i="15"/>
  <c r="IX155" i="15"/>
  <c r="IY155" i="15"/>
  <c r="IZ155" i="15"/>
  <c r="JA155" i="15"/>
  <c r="JB155" i="15"/>
  <c r="JC155" i="15"/>
  <c r="JD155" i="15"/>
  <c r="JE155" i="15"/>
  <c r="JF155" i="15"/>
  <c r="JG155" i="15"/>
  <c r="JH155" i="15"/>
  <c r="JT155" i="15"/>
  <c r="JU155" i="15"/>
  <c r="JV155" i="15"/>
  <c r="JW155" i="15"/>
  <c r="JX155" i="15"/>
  <c r="JY155" i="15"/>
  <c r="JZ155" i="15"/>
  <c r="KA155" i="15"/>
  <c r="KB155" i="15"/>
  <c r="KC155" i="15"/>
  <c r="KL155" i="15"/>
  <c r="KM155" i="15"/>
  <c r="KN155" i="15"/>
  <c r="KO155" i="15"/>
  <c r="KP155" i="15"/>
  <c r="KQ155" i="15"/>
  <c r="KR155" i="15"/>
  <c r="LA155" i="15"/>
  <c r="LB155" i="15"/>
  <c r="LC155" i="15"/>
  <c r="LD155" i="15"/>
  <c r="LE155" i="15"/>
  <c r="LF155" i="15"/>
  <c r="LG155" i="15"/>
  <c r="LH155" i="15"/>
  <c r="LI155" i="15"/>
  <c r="LJ155" i="15"/>
  <c r="LK155" i="15"/>
  <c r="LW155" i="15"/>
  <c r="LX155" i="15"/>
  <c r="LY155" i="15"/>
  <c r="LZ155" i="15"/>
  <c r="MA155" i="15"/>
  <c r="MB155" i="15"/>
  <c r="MC155" i="15"/>
  <c r="MD155" i="15"/>
  <c r="ME155" i="15"/>
  <c r="MF155" i="15"/>
  <c r="MG155" i="15"/>
  <c r="MH155" i="15"/>
  <c r="MI155" i="15"/>
  <c r="MJ155" i="15"/>
  <c r="MK155" i="15"/>
  <c r="ML155" i="15"/>
  <c r="MM155" i="15"/>
  <c r="MN155" i="15"/>
  <c r="MO155" i="15"/>
  <c r="NA155" i="15"/>
  <c r="NB155" i="15"/>
  <c r="NC155" i="15"/>
  <c r="ND155" i="15"/>
  <c r="NE155" i="15"/>
  <c r="NF155" i="15"/>
  <c r="NG155" i="15"/>
  <c r="NH155" i="15"/>
  <c r="NI155" i="15"/>
  <c r="NJ155" i="15"/>
  <c r="NK155" i="15"/>
  <c r="NL155" i="15"/>
  <c r="NM155" i="15"/>
  <c r="NN155" i="15"/>
  <c r="NO155" i="15"/>
  <c r="NP155" i="15"/>
  <c r="OH155" i="15"/>
  <c r="OI155" i="15"/>
  <c r="OJ155" i="15"/>
  <c r="OK155" i="15"/>
  <c r="OL155" i="15"/>
  <c r="OM155" i="15"/>
  <c r="ON155" i="15"/>
  <c r="OO155" i="15"/>
  <c r="PA155" i="15"/>
  <c r="PB155" i="15"/>
  <c r="PC155" i="15"/>
  <c r="PD155" i="15"/>
  <c r="PE155" i="15"/>
  <c r="PF155" i="15"/>
  <c r="PG155" i="15"/>
  <c r="PH155" i="15"/>
  <c r="PI155" i="15"/>
  <c r="PJ155" i="15"/>
  <c r="PK155" i="15"/>
  <c r="PW155" i="15"/>
  <c r="PX155" i="15"/>
  <c r="PY155" i="15"/>
  <c r="PZ155" i="15"/>
  <c r="J156" i="15"/>
  <c r="K156" i="15"/>
  <c r="T156" i="15"/>
  <c r="U156" i="15"/>
  <c r="V156" i="15"/>
  <c r="W156" i="15"/>
  <c r="X156" i="15"/>
  <c r="Y156" i="15"/>
  <c r="Z156" i="15"/>
  <c r="AA156" i="15"/>
  <c r="AB156" i="15"/>
  <c r="AC156" i="15"/>
  <c r="AD156" i="15"/>
  <c r="AM156" i="15"/>
  <c r="AN156" i="15"/>
  <c r="AO156" i="15"/>
  <c r="AP156" i="15"/>
  <c r="AQ156" i="15"/>
  <c r="AR156" i="15"/>
  <c r="AS156" i="15"/>
  <c r="AT156" i="15"/>
  <c r="AU156" i="15"/>
  <c r="AV156" i="15"/>
  <c r="AW156" i="15"/>
  <c r="AX156" i="15"/>
  <c r="AY156" i="15"/>
  <c r="AZ156" i="15"/>
  <c r="BA156" i="15"/>
  <c r="BB156" i="15"/>
  <c r="BN156" i="15"/>
  <c r="BO156" i="15"/>
  <c r="BP156" i="15"/>
  <c r="BQ156" i="15"/>
  <c r="BR156" i="15"/>
  <c r="CD156" i="15"/>
  <c r="CE156" i="15"/>
  <c r="CF156" i="15"/>
  <c r="CG156" i="15"/>
  <c r="CH156" i="15"/>
  <c r="CI156" i="15"/>
  <c r="CJ156" i="15"/>
  <c r="CK156" i="15"/>
  <c r="CL156" i="15"/>
  <c r="CM156" i="15"/>
  <c r="CN156" i="15"/>
  <c r="CO156" i="15"/>
  <c r="DA156" i="15"/>
  <c r="DB156" i="15"/>
  <c r="DC156" i="15"/>
  <c r="DD156" i="15"/>
  <c r="DE156" i="15"/>
  <c r="DF156" i="15"/>
  <c r="DG156" i="15"/>
  <c r="DH156" i="15"/>
  <c r="DI156" i="15"/>
  <c r="DJ156" i="15"/>
  <c r="DV156" i="15"/>
  <c r="DW156" i="15"/>
  <c r="DX156" i="15"/>
  <c r="DY156" i="15"/>
  <c r="DZ156" i="15"/>
  <c r="EA156" i="15"/>
  <c r="EB156" i="15"/>
  <c r="EC156" i="15"/>
  <c r="ED156" i="15"/>
  <c r="EE156" i="15"/>
  <c r="EF156" i="15"/>
  <c r="EG156" i="15"/>
  <c r="EH156" i="15"/>
  <c r="EI156" i="15"/>
  <c r="EJ156" i="15"/>
  <c r="EK156" i="15"/>
  <c r="EW156" i="15"/>
  <c r="EX156" i="15"/>
  <c r="EY156" i="15"/>
  <c r="EZ156" i="15"/>
  <c r="FA156" i="15"/>
  <c r="FB156" i="15"/>
  <c r="FN156" i="15"/>
  <c r="FO156" i="15"/>
  <c r="FP156" i="15"/>
  <c r="FQ156" i="15"/>
  <c r="FR156" i="15"/>
  <c r="FS156" i="15"/>
  <c r="FT156" i="15"/>
  <c r="FU156" i="15"/>
  <c r="FV156" i="15"/>
  <c r="FW156" i="15"/>
  <c r="FX156" i="15"/>
  <c r="GJ156" i="15"/>
  <c r="GK156" i="15"/>
  <c r="GL156" i="15"/>
  <c r="GM156" i="15"/>
  <c r="GN156" i="15"/>
  <c r="GO156" i="15"/>
  <c r="GP156" i="15"/>
  <c r="GQ156" i="15"/>
  <c r="HC156" i="15"/>
  <c r="HD156" i="15"/>
  <c r="HE156" i="15"/>
  <c r="HF156" i="15"/>
  <c r="HG156" i="15"/>
  <c r="HH156" i="15"/>
  <c r="HT156" i="15"/>
  <c r="HU156" i="15"/>
  <c r="HV156" i="15"/>
  <c r="HW156" i="15"/>
  <c r="HX156" i="15"/>
  <c r="HY156" i="15"/>
  <c r="HZ156" i="15"/>
  <c r="IA156" i="15"/>
  <c r="IB156" i="15"/>
  <c r="IC156" i="15"/>
  <c r="ID156" i="15"/>
  <c r="IE156" i="15"/>
  <c r="IQ156" i="15"/>
  <c r="IR156" i="15"/>
  <c r="IS156" i="15"/>
  <c r="IT156" i="15"/>
  <c r="IU156" i="15"/>
  <c r="IV156" i="15"/>
  <c r="IW156" i="15"/>
  <c r="IX156" i="15"/>
  <c r="IY156" i="15"/>
  <c r="IZ156" i="15"/>
  <c r="JA156" i="15"/>
  <c r="JB156" i="15"/>
  <c r="JC156" i="15"/>
  <c r="JD156" i="15"/>
  <c r="JE156" i="15"/>
  <c r="JF156" i="15"/>
  <c r="JG156" i="15"/>
  <c r="JH156" i="15"/>
  <c r="JT156" i="15"/>
  <c r="JU156" i="15"/>
  <c r="JV156" i="15"/>
  <c r="JW156" i="15"/>
  <c r="JX156" i="15"/>
  <c r="JY156" i="15"/>
  <c r="JZ156" i="15"/>
  <c r="KA156" i="15"/>
  <c r="KB156" i="15"/>
  <c r="KC156" i="15"/>
  <c r="KL156" i="15"/>
  <c r="KM156" i="15"/>
  <c r="KN156" i="15"/>
  <c r="KO156" i="15"/>
  <c r="KP156" i="15"/>
  <c r="KQ156" i="15"/>
  <c r="KR156" i="15"/>
  <c r="LA156" i="15"/>
  <c r="LB156" i="15"/>
  <c r="LC156" i="15"/>
  <c r="LD156" i="15"/>
  <c r="LE156" i="15"/>
  <c r="LF156" i="15"/>
  <c r="LG156" i="15"/>
  <c r="LH156" i="15"/>
  <c r="LI156" i="15"/>
  <c r="LJ156" i="15"/>
  <c r="LK156" i="15"/>
  <c r="LW156" i="15"/>
  <c r="LX156" i="15"/>
  <c r="LY156" i="15"/>
  <c r="LZ156" i="15"/>
  <c r="MA156" i="15"/>
  <c r="MB156" i="15"/>
  <c r="MC156" i="15"/>
  <c r="MD156" i="15"/>
  <c r="ME156" i="15"/>
  <c r="MF156" i="15"/>
  <c r="MG156" i="15"/>
  <c r="MH156" i="15"/>
  <c r="MI156" i="15"/>
  <c r="MJ156" i="15"/>
  <c r="MK156" i="15"/>
  <c r="ML156" i="15"/>
  <c r="MM156" i="15"/>
  <c r="MN156" i="15"/>
  <c r="MO156" i="15"/>
  <c r="NA156" i="15"/>
  <c r="NB156" i="15"/>
  <c r="NC156" i="15"/>
  <c r="ND156" i="15"/>
  <c r="NE156" i="15"/>
  <c r="NF156" i="15"/>
  <c r="NG156" i="15"/>
  <c r="NH156" i="15"/>
  <c r="NI156" i="15"/>
  <c r="NJ156" i="15"/>
  <c r="NK156" i="15"/>
  <c r="NL156" i="15"/>
  <c r="NM156" i="15"/>
  <c r="NN156" i="15"/>
  <c r="NO156" i="15"/>
  <c r="NP156" i="15"/>
  <c r="OH156" i="15"/>
  <c r="OI156" i="15"/>
  <c r="OJ156" i="15"/>
  <c r="OK156" i="15"/>
  <c r="OL156" i="15"/>
  <c r="OM156" i="15"/>
  <c r="ON156" i="15"/>
  <c r="OO156" i="15"/>
  <c r="PA156" i="15"/>
  <c r="PB156" i="15"/>
  <c r="PC156" i="15"/>
  <c r="PD156" i="15"/>
  <c r="PE156" i="15"/>
  <c r="PF156" i="15"/>
  <c r="PG156" i="15"/>
  <c r="PH156" i="15"/>
  <c r="PI156" i="15"/>
  <c r="PJ156" i="15"/>
  <c r="PK156" i="15"/>
  <c r="PW156" i="15"/>
  <c r="PX156" i="15"/>
  <c r="PY156" i="15"/>
  <c r="PZ156" i="15"/>
  <c r="J157" i="15"/>
  <c r="K157" i="15"/>
  <c r="T157" i="15"/>
  <c r="U157" i="15"/>
  <c r="V157" i="15"/>
  <c r="W157" i="15"/>
  <c r="X157" i="15"/>
  <c r="Y157" i="15"/>
  <c r="Z157" i="15"/>
  <c r="AA157" i="15"/>
  <c r="AB157" i="15"/>
  <c r="AC157" i="15"/>
  <c r="AD157" i="15"/>
  <c r="AM157" i="15"/>
  <c r="AN157" i="15"/>
  <c r="AO157" i="15"/>
  <c r="AP157" i="15"/>
  <c r="AQ157" i="15"/>
  <c r="AR157" i="15"/>
  <c r="AS157" i="15"/>
  <c r="AT157" i="15"/>
  <c r="AU157" i="15"/>
  <c r="AV157" i="15"/>
  <c r="AW157" i="15"/>
  <c r="AX157" i="15"/>
  <c r="AY157" i="15"/>
  <c r="AZ157" i="15"/>
  <c r="BA157" i="15"/>
  <c r="BB157" i="15"/>
  <c r="BN157" i="15"/>
  <c r="BO157" i="15"/>
  <c r="BP157" i="15"/>
  <c r="BQ157" i="15"/>
  <c r="BR157" i="15"/>
  <c r="CD157" i="15"/>
  <c r="CE157" i="15"/>
  <c r="CF157" i="15"/>
  <c r="CG157" i="15"/>
  <c r="CH157" i="15"/>
  <c r="CI157" i="15"/>
  <c r="CJ157" i="15"/>
  <c r="CK157" i="15"/>
  <c r="CL157" i="15"/>
  <c r="CM157" i="15"/>
  <c r="CN157" i="15"/>
  <c r="CO157" i="15"/>
  <c r="DA157" i="15"/>
  <c r="DB157" i="15"/>
  <c r="DC157" i="15"/>
  <c r="DD157" i="15"/>
  <c r="DE157" i="15"/>
  <c r="DF157" i="15"/>
  <c r="DG157" i="15"/>
  <c r="DH157" i="15"/>
  <c r="DI157" i="15"/>
  <c r="DJ157" i="15"/>
  <c r="DV157" i="15"/>
  <c r="DW157" i="15"/>
  <c r="DX157" i="15"/>
  <c r="DY157" i="15"/>
  <c r="DZ157" i="15"/>
  <c r="EA157" i="15"/>
  <c r="EB157" i="15"/>
  <c r="EC157" i="15"/>
  <c r="ED157" i="15"/>
  <c r="EE157" i="15"/>
  <c r="EF157" i="15"/>
  <c r="EG157" i="15"/>
  <c r="EH157" i="15"/>
  <c r="EI157" i="15"/>
  <c r="EJ157" i="15"/>
  <c r="EK157" i="15"/>
  <c r="EW157" i="15"/>
  <c r="EX157" i="15"/>
  <c r="EY157" i="15"/>
  <c r="EZ157" i="15"/>
  <c r="FA157" i="15"/>
  <c r="FB157" i="15"/>
  <c r="FN157" i="15"/>
  <c r="FO157" i="15"/>
  <c r="FP157" i="15"/>
  <c r="FQ157" i="15"/>
  <c r="FR157" i="15"/>
  <c r="FS157" i="15"/>
  <c r="FT157" i="15"/>
  <c r="FU157" i="15"/>
  <c r="FV157" i="15"/>
  <c r="FW157" i="15"/>
  <c r="FX157" i="15"/>
  <c r="GJ157" i="15"/>
  <c r="GK157" i="15"/>
  <c r="GL157" i="15"/>
  <c r="GM157" i="15"/>
  <c r="GN157" i="15"/>
  <c r="GO157" i="15"/>
  <c r="GP157" i="15"/>
  <c r="GQ157" i="15"/>
  <c r="HC157" i="15"/>
  <c r="HD157" i="15"/>
  <c r="HE157" i="15"/>
  <c r="HF157" i="15"/>
  <c r="HG157" i="15"/>
  <c r="HH157" i="15"/>
  <c r="HT157" i="15"/>
  <c r="HU157" i="15"/>
  <c r="HV157" i="15"/>
  <c r="HW157" i="15"/>
  <c r="HX157" i="15"/>
  <c r="HY157" i="15"/>
  <c r="HZ157" i="15"/>
  <c r="IA157" i="15"/>
  <c r="IB157" i="15"/>
  <c r="IC157" i="15"/>
  <c r="ID157" i="15"/>
  <c r="IE157" i="15"/>
  <c r="IQ157" i="15"/>
  <c r="IR157" i="15"/>
  <c r="IS157" i="15"/>
  <c r="IT157" i="15"/>
  <c r="IU157" i="15"/>
  <c r="IV157" i="15"/>
  <c r="IW157" i="15"/>
  <c r="IX157" i="15"/>
  <c r="IY157" i="15"/>
  <c r="IZ157" i="15"/>
  <c r="JA157" i="15"/>
  <c r="JB157" i="15"/>
  <c r="JC157" i="15"/>
  <c r="JD157" i="15"/>
  <c r="JE157" i="15"/>
  <c r="JF157" i="15"/>
  <c r="JG157" i="15"/>
  <c r="JH157" i="15"/>
  <c r="JT157" i="15"/>
  <c r="JU157" i="15"/>
  <c r="JV157" i="15"/>
  <c r="JW157" i="15"/>
  <c r="JX157" i="15"/>
  <c r="JY157" i="15"/>
  <c r="JZ157" i="15"/>
  <c r="KA157" i="15"/>
  <c r="KB157" i="15"/>
  <c r="KC157" i="15"/>
  <c r="KL157" i="15"/>
  <c r="KM157" i="15"/>
  <c r="KN157" i="15"/>
  <c r="KO157" i="15"/>
  <c r="KP157" i="15"/>
  <c r="KQ157" i="15"/>
  <c r="KR157" i="15"/>
  <c r="LA157" i="15"/>
  <c r="LB157" i="15"/>
  <c r="LC157" i="15"/>
  <c r="LD157" i="15"/>
  <c r="LE157" i="15"/>
  <c r="LF157" i="15"/>
  <c r="LG157" i="15"/>
  <c r="LH157" i="15"/>
  <c r="LI157" i="15"/>
  <c r="LJ157" i="15"/>
  <c r="LK157" i="15"/>
  <c r="LW157" i="15"/>
  <c r="LX157" i="15"/>
  <c r="LY157" i="15"/>
  <c r="LZ157" i="15"/>
  <c r="MA157" i="15"/>
  <c r="MB157" i="15"/>
  <c r="MC157" i="15"/>
  <c r="MD157" i="15"/>
  <c r="ME157" i="15"/>
  <c r="MF157" i="15"/>
  <c r="MG157" i="15"/>
  <c r="MH157" i="15"/>
  <c r="MI157" i="15"/>
  <c r="MJ157" i="15"/>
  <c r="MK157" i="15"/>
  <c r="ML157" i="15"/>
  <c r="MM157" i="15"/>
  <c r="MN157" i="15"/>
  <c r="MO157" i="15"/>
  <c r="NA157" i="15"/>
  <c r="NB157" i="15"/>
  <c r="NC157" i="15"/>
  <c r="ND157" i="15"/>
  <c r="NE157" i="15"/>
  <c r="NF157" i="15"/>
  <c r="NG157" i="15"/>
  <c r="NH157" i="15"/>
  <c r="NI157" i="15"/>
  <c r="NJ157" i="15"/>
  <c r="NK157" i="15"/>
  <c r="NL157" i="15"/>
  <c r="NM157" i="15"/>
  <c r="NN157" i="15"/>
  <c r="NO157" i="15"/>
  <c r="NP157" i="15"/>
  <c r="OH157" i="15"/>
  <c r="OI157" i="15"/>
  <c r="OJ157" i="15"/>
  <c r="OK157" i="15"/>
  <c r="OL157" i="15"/>
  <c r="OM157" i="15"/>
  <c r="ON157" i="15"/>
  <c r="OO157" i="15"/>
  <c r="PA157" i="15"/>
  <c r="PB157" i="15"/>
  <c r="PC157" i="15"/>
  <c r="PD157" i="15"/>
  <c r="PE157" i="15"/>
  <c r="PF157" i="15"/>
  <c r="PG157" i="15"/>
  <c r="PH157" i="15"/>
  <c r="PI157" i="15"/>
  <c r="PJ157" i="15"/>
  <c r="PK157" i="15"/>
  <c r="PW157" i="15"/>
  <c r="PX157" i="15"/>
  <c r="PY157" i="15"/>
  <c r="PZ157" i="15"/>
  <c r="J158" i="15"/>
  <c r="K158" i="15"/>
  <c r="T158" i="15"/>
  <c r="U158" i="15"/>
  <c r="V158" i="15"/>
  <c r="W158" i="15"/>
  <c r="X158" i="15"/>
  <c r="Y158" i="15"/>
  <c r="Z158" i="15"/>
  <c r="AA158" i="15"/>
  <c r="AB158" i="15"/>
  <c r="AC158" i="15"/>
  <c r="AD158" i="15"/>
  <c r="AM158" i="15"/>
  <c r="AN158" i="15"/>
  <c r="AO158" i="15"/>
  <c r="AP158" i="15"/>
  <c r="AQ158" i="15"/>
  <c r="AR158" i="15"/>
  <c r="AS158" i="15"/>
  <c r="AT158" i="15"/>
  <c r="AU158" i="15"/>
  <c r="AV158" i="15"/>
  <c r="AW158" i="15"/>
  <c r="AX158" i="15"/>
  <c r="AY158" i="15"/>
  <c r="AZ158" i="15"/>
  <c r="BA158" i="15"/>
  <c r="BB158" i="15"/>
  <c r="BN158" i="15"/>
  <c r="BO158" i="15"/>
  <c r="BP158" i="15"/>
  <c r="BQ158" i="15"/>
  <c r="BR158" i="15"/>
  <c r="CD158" i="15"/>
  <c r="CE158" i="15"/>
  <c r="CF158" i="15"/>
  <c r="CG158" i="15"/>
  <c r="CH158" i="15"/>
  <c r="CI158" i="15"/>
  <c r="CJ158" i="15"/>
  <c r="CK158" i="15"/>
  <c r="CL158" i="15"/>
  <c r="CM158" i="15"/>
  <c r="CN158" i="15"/>
  <c r="CO158" i="15"/>
  <c r="DA158" i="15"/>
  <c r="DB158" i="15"/>
  <c r="DC158" i="15"/>
  <c r="DD158" i="15"/>
  <c r="DE158" i="15"/>
  <c r="DF158" i="15"/>
  <c r="DG158" i="15"/>
  <c r="DH158" i="15"/>
  <c r="DI158" i="15"/>
  <c r="DJ158" i="15"/>
  <c r="DV158" i="15"/>
  <c r="DW158" i="15"/>
  <c r="DX158" i="15"/>
  <c r="DY158" i="15"/>
  <c r="DZ158" i="15"/>
  <c r="EA158" i="15"/>
  <c r="EB158" i="15"/>
  <c r="EC158" i="15"/>
  <c r="ED158" i="15"/>
  <c r="EE158" i="15"/>
  <c r="EF158" i="15"/>
  <c r="EG158" i="15"/>
  <c r="EH158" i="15"/>
  <c r="EI158" i="15"/>
  <c r="EJ158" i="15"/>
  <c r="EK158" i="15"/>
  <c r="EW158" i="15"/>
  <c r="EX158" i="15"/>
  <c r="EY158" i="15"/>
  <c r="EZ158" i="15"/>
  <c r="FA158" i="15"/>
  <c r="FB158" i="15"/>
  <c r="FN158" i="15"/>
  <c r="FO158" i="15"/>
  <c r="FP158" i="15"/>
  <c r="FQ158" i="15"/>
  <c r="FR158" i="15"/>
  <c r="FS158" i="15"/>
  <c r="FT158" i="15"/>
  <c r="FU158" i="15"/>
  <c r="FV158" i="15"/>
  <c r="FW158" i="15"/>
  <c r="FX158" i="15"/>
  <c r="GJ158" i="15"/>
  <c r="GK158" i="15"/>
  <c r="GL158" i="15"/>
  <c r="GM158" i="15"/>
  <c r="GN158" i="15"/>
  <c r="GO158" i="15"/>
  <c r="GP158" i="15"/>
  <c r="GQ158" i="15"/>
  <c r="HC158" i="15"/>
  <c r="HD158" i="15"/>
  <c r="HE158" i="15"/>
  <c r="HF158" i="15"/>
  <c r="HG158" i="15"/>
  <c r="HH158" i="15"/>
  <c r="HT158" i="15"/>
  <c r="HU158" i="15"/>
  <c r="HV158" i="15"/>
  <c r="HW158" i="15"/>
  <c r="HX158" i="15"/>
  <c r="HY158" i="15"/>
  <c r="HZ158" i="15"/>
  <c r="IA158" i="15"/>
  <c r="IB158" i="15"/>
  <c r="IC158" i="15"/>
  <c r="ID158" i="15"/>
  <c r="IE158" i="15"/>
  <c r="IQ158" i="15"/>
  <c r="IR158" i="15"/>
  <c r="IS158" i="15"/>
  <c r="IT158" i="15"/>
  <c r="IU158" i="15"/>
  <c r="IV158" i="15"/>
  <c r="IW158" i="15"/>
  <c r="IX158" i="15"/>
  <c r="IY158" i="15"/>
  <c r="IZ158" i="15"/>
  <c r="JA158" i="15"/>
  <c r="JB158" i="15"/>
  <c r="JC158" i="15"/>
  <c r="JD158" i="15"/>
  <c r="JE158" i="15"/>
  <c r="JF158" i="15"/>
  <c r="JG158" i="15"/>
  <c r="JH158" i="15"/>
  <c r="JT158" i="15"/>
  <c r="JU158" i="15"/>
  <c r="JV158" i="15"/>
  <c r="JW158" i="15"/>
  <c r="JX158" i="15"/>
  <c r="JY158" i="15"/>
  <c r="JZ158" i="15"/>
  <c r="KA158" i="15"/>
  <c r="KB158" i="15"/>
  <c r="KC158" i="15"/>
  <c r="KL158" i="15"/>
  <c r="KM158" i="15"/>
  <c r="KN158" i="15"/>
  <c r="KO158" i="15"/>
  <c r="KP158" i="15"/>
  <c r="KQ158" i="15"/>
  <c r="KR158" i="15"/>
  <c r="LA158" i="15"/>
  <c r="LB158" i="15"/>
  <c r="LC158" i="15"/>
  <c r="LD158" i="15"/>
  <c r="LE158" i="15"/>
  <c r="LF158" i="15"/>
  <c r="LG158" i="15"/>
  <c r="LH158" i="15"/>
  <c r="LI158" i="15"/>
  <c r="LJ158" i="15"/>
  <c r="LK158" i="15"/>
  <c r="LW158" i="15"/>
  <c r="LX158" i="15"/>
  <c r="LY158" i="15"/>
  <c r="LZ158" i="15"/>
  <c r="MA158" i="15"/>
  <c r="MB158" i="15"/>
  <c r="MC158" i="15"/>
  <c r="MD158" i="15"/>
  <c r="ME158" i="15"/>
  <c r="MF158" i="15"/>
  <c r="MG158" i="15"/>
  <c r="MH158" i="15"/>
  <c r="MI158" i="15"/>
  <c r="MJ158" i="15"/>
  <c r="MK158" i="15"/>
  <c r="ML158" i="15"/>
  <c r="MM158" i="15"/>
  <c r="MN158" i="15"/>
  <c r="MO158" i="15"/>
  <c r="NA158" i="15"/>
  <c r="NB158" i="15"/>
  <c r="NC158" i="15"/>
  <c r="ND158" i="15"/>
  <c r="NE158" i="15"/>
  <c r="NF158" i="15"/>
  <c r="NG158" i="15"/>
  <c r="NH158" i="15"/>
  <c r="NI158" i="15"/>
  <c r="NJ158" i="15"/>
  <c r="NK158" i="15"/>
  <c r="NL158" i="15"/>
  <c r="NM158" i="15"/>
  <c r="NN158" i="15"/>
  <c r="NO158" i="15"/>
  <c r="NP158" i="15"/>
  <c r="OH158" i="15"/>
  <c r="OI158" i="15"/>
  <c r="OJ158" i="15"/>
  <c r="OK158" i="15"/>
  <c r="OL158" i="15"/>
  <c r="OM158" i="15"/>
  <c r="ON158" i="15"/>
  <c r="OO158" i="15"/>
  <c r="PA158" i="15"/>
  <c r="PB158" i="15"/>
  <c r="PC158" i="15"/>
  <c r="PD158" i="15"/>
  <c r="PE158" i="15"/>
  <c r="PF158" i="15"/>
  <c r="PG158" i="15"/>
  <c r="PH158" i="15"/>
  <c r="PI158" i="15"/>
  <c r="PJ158" i="15"/>
  <c r="PK158" i="15"/>
  <c r="PW158" i="15"/>
  <c r="PX158" i="15"/>
  <c r="PY158" i="15"/>
  <c r="PZ158" i="15"/>
  <c r="J159" i="15"/>
  <c r="K159" i="15"/>
  <c r="T159" i="15"/>
  <c r="U159" i="15"/>
  <c r="V159" i="15"/>
  <c r="W159" i="15"/>
  <c r="X159" i="15"/>
  <c r="Y159" i="15"/>
  <c r="Z159" i="15"/>
  <c r="AA159" i="15"/>
  <c r="AB159" i="15"/>
  <c r="AC159" i="15"/>
  <c r="AD159" i="15"/>
  <c r="AM159" i="15"/>
  <c r="AN159" i="15"/>
  <c r="AO159" i="15"/>
  <c r="AP159" i="15"/>
  <c r="AQ159" i="15"/>
  <c r="AR159" i="15"/>
  <c r="AS159" i="15"/>
  <c r="AT159" i="15"/>
  <c r="AU159" i="15"/>
  <c r="AV159" i="15"/>
  <c r="AW159" i="15"/>
  <c r="AX159" i="15"/>
  <c r="AY159" i="15"/>
  <c r="AZ159" i="15"/>
  <c r="BA159" i="15"/>
  <c r="BB159" i="15"/>
  <c r="BN159" i="15"/>
  <c r="BO159" i="15"/>
  <c r="BP159" i="15"/>
  <c r="BQ159" i="15"/>
  <c r="BR159" i="15"/>
  <c r="CD159" i="15"/>
  <c r="CE159" i="15"/>
  <c r="CF159" i="15"/>
  <c r="CG159" i="15"/>
  <c r="CH159" i="15"/>
  <c r="CI159" i="15"/>
  <c r="CJ159" i="15"/>
  <c r="CK159" i="15"/>
  <c r="CL159" i="15"/>
  <c r="CM159" i="15"/>
  <c r="CN159" i="15"/>
  <c r="CO159" i="15"/>
  <c r="DA159" i="15"/>
  <c r="DB159" i="15"/>
  <c r="DC159" i="15"/>
  <c r="DD159" i="15"/>
  <c r="DE159" i="15"/>
  <c r="DF159" i="15"/>
  <c r="DG159" i="15"/>
  <c r="DH159" i="15"/>
  <c r="DI159" i="15"/>
  <c r="DJ159" i="15"/>
  <c r="DV159" i="15"/>
  <c r="DW159" i="15"/>
  <c r="DX159" i="15"/>
  <c r="DY159" i="15"/>
  <c r="DZ159" i="15"/>
  <c r="EA159" i="15"/>
  <c r="EB159" i="15"/>
  <c r="EC159" i="15"/>
  <c r="ED159" i="15"/>
  <c r="EE159" i="15"/>
  <c r="EF159" i="15"/>
  <c r="EG159" i="15"/>
  <c r="EH159" i="15"/>
  <c r="EI159" i="15"/>
  <c r="EJ159" i="15"/>
  <c r="EK159" i="15"/>
  <c r="EW159" i="15"/>
  <c r="EX159" i="15"/>
  <c r="EY159" i="15"/>
  <c r="EZ159" i="15"/>
  <c r="FA159" i="15"/>
  <c r="FB159" i="15"/>
  <c r="FN159" i="15"/>
  <c r="FO159" i="15"/>
  <c r="FP159" i="15"/>
  <c r="FQ159" i="15"/>
  <c r="FR159" i="15"/>
  <c r="FS159" i="15"/>
  <c r="FT159" i="15"/>
  <c r="FU159" i="15"/>
  <c r="FV159" i="15"/>
  <c r="FW159" i="15"/>
  <c r="FX159" i="15"/>
  <c r="GJ159" i="15"/>
  <c r="GK159" i="15"/>
  <c r="GL159" i="15"/>
  <c r="GM159" i="15"/>
  <c r="GN159" i="15"/>
  <c r="GO159" i="15"/>
  <c r="GP159" i="15"/>
  <c r="GQ159" i="15"/>
  <c r="HC159" i="15"/>
  <c r="HD159" i="15"/>
  <c r="HE159" i="15"/>
  <c r="HF159" i="15"/>
  <c r="HG159" i="15"/>
  <c r="HH159" i="15"/>
  <c r="HT159" i="15"/>
  <c r="HU159" i="15"/>
  <c r="HV159" i="15"/>
  <c r="HW159" i="15"/>
  <c r="HX159" i="15"/>
  <c r="HY159" i="15"/>
  <c r="HZ159" i="15"/>
  <c r="IA159" i="15"/>
  <c r="IB159" i="15"/>
  <c r="IC159" i="15"/>
  <c r="ID159" i="15"/>
  <c r="IE159" i="15"/>
  <c r="IQ159" i="15"/>
  <c r="IR159" i="15"/>
  <c r="IS159" i="15"/>
  <c r="IT159" i="15"/>
  <c r="IU159" i="15"/>
  <c r="IV159" i="15"/>
  <c r="IW159" i="15"/>
  <c r="IX159" i="15"/>
  <c r="IY159" i="15"/>
  <c r="IZ159" i="15"/>
  <c r="JA159" i="15"/>
  <c r="JB159" i="15"/>
  <c r="JC159" i="15"/>
  <c r="JD159" i="15"/>
  <c r="JE159" i="15"/>
  <c r="JF159" i="15"/>
  <c r="JG159" i="15"/>
  <c r="JH159" i="15"/>
  <c r="JT159" i="15"/>
  <c r="JU159" i="15"/>
  <c r="JV159" i="15"/>
  <c r="JW159" i="15"/>
  <c r="JX159" i="15"/>
  <c r="JY159" i="15"/>
  <c r="JZ159" i="15"/>
  <c r="KA159" i="15"/>
  <c r="KB159" i="15"/>
  <c r="KC159" i="15"/>
  <c r="KL159" i="15"/>
  <c r="KM159" i="15"/>
  <c r="KN159" i="15"/>
  <c r="KO159" i="15"/>
  <c r="KP159" i="15"/>
  <c r="KQ159" i="15"/>
  <c r="KR159" i="15"/>
  <c r="LA159" i="15"/>
  <c r="LB159" i="15"/>
  <c r="LC159" i="15"/>
  <c r="LD159" i="15"/>
  <c r="LE159" i="15"/>
  <c r="LF159" i="15"/>
  <c r="LG159" i="15"/>
  <c r="LH159" i="15"/>
  <c r="LI159" i="15"/>
  <c r="LJ159" i="15"/>
  <c r="LK159" i="15"/>
  <c r="LW159" i="15"/>
  <c r="LX159" i="15"/>
  <c r="LY159" i="15"/>
  <c r="LZ159" i="15"/>
  <c r="MA159" i="15"/>
  <c r="MB159" i="15"/>
  <c r="MC159" i="15"/>
  <c r="MD159" i="15"/>
  <c r="ME159" i="15"/>
  <c r="MF159" i="15"/>
  <c r="MG159" i="15"/>
  <c r="MH159" i="15"/>
  <c r="MI159" i="15"/>
  <c r="MJ159" i="15"/>
  <c r="MK159" i="15"/>
  <c r="ML159" i="15"/>
  <c r="MM159" i="15"/>
  <c r="MN159" i="15"/>
  <c r="MO159" i="15"/>
  <c r="NA159" i="15"/>
  <c r="NB159" i="15"/>
  <c r="NC159" i="15"/>
  <c r="ND159" i="15"/>
  <c r="NE159" i="15"/>
  <c r="NF159" i="15"/>
  <c r="NG159" i="15"/>
  <c r="NH159" i="15"/>
  <c r="NI159" i="15"/>
  <c r="NJ159" i="15"/>
  <c r="NK159" i="15"/>
  <c r="NL159" i="15"/>
  <c r="NM159" i="15"/>
  <c r="NN159" i="15"/>
  <c r="NO159" i="15"/>
  <c r="NP159" i="15"/>
  <c r="OH159" i="15"/>
  <c r="OI159" i="15"/>
  <c r="OJ159" i="15"/>
  <c r="OK159" i="15"/>
  <c r="OL159" i="15"/>
  <c r="OM159" i="15"/>
  <c r="ON159" i="15"/>
  <c r="OO159" i="15"/>
  <c r="PA159" i="15"/>
  <c r="PB159" i="15"/>
  <c r="PC159" i="15"/>
  <c r="PD159" i="15"/>
  <c r="PE159" i="15"/>
  <c r="PF159" i="15"/>
  <c r="PG159" i="15"/>
  <c r="PH159" i="15"/>
  <c r="PI159" i="15"/>
  <c r="PJ159" i="15"/>
  <c r="PK159" i="15"/>
  <c r="PW159" i="15"/>
  <c r="PX159" i="15"/>
  <c r="PY159" i="15"/>
  <c r="PZ159" i="15"/>
  <c r="J160" i="15"/>
  <c r="K160" i="15"/>
  <c r="T160" i="15"/>
  <c r="U160" i="15"/>
  <c r="V160" i="15"/>
  <c r="W160" i="15"/>
  <c r="X160" i="15"/>
  <c r="Y160" i="15"/>
  <c r="Z160" i="15"/>
  <c r="AA160" i="15"/>
  <c r="AB160" i="15"/>
  <c r="AC160" i="15"/>
  <c r="AD160" i="15"/>
  <c r="AM160" i="15"/>
  <c r="AN160" i="15"/>
  <c r="AO160" i="15"/>
  <c r="AP160" i="15"/>
  <c r="AQ160" i="15"/>
  <c r="AR160" i="15"/>
  <c r="AS160" i="15"/>
  <c r="AT160" i="15"/>
  <c r="AU160" i="15"/>
  <c r="AV160" i="15"/>
  <c r="AW160" i="15"/>
  <c r="AX160" i="15"/>
  <c r="AY160" i="15"/>
  <c r="AZ160" i="15"/>
  <c r="BA160" i="15"/>
  <c r="BB160" i="15"/>
  <c r="BN160" i="15"/>
  <c r="BO160" i="15"/>
  <c r="BP160" i="15"/>
  <c r="BQ160" i="15"/>
  <c r="BR160" i="15"/>
  <c r="CD160" i="15"/>
  <c r="CE160" i="15"/>
  <c r="CF160" i="15"/>
  <c r="CG160" i="15"/>
  <c r="CH160" i="15"/>
  <c r="CI160" i="15"/>
  <c r="CJ160" i="15"/>
  <c r="CK160" i="15"/>
  <c r="CL160" i="15"/>
  <c r="CM160" i="15"/>
  <c r="CN160" i="15"/>
  <c r="CO160" i="15"/>
  <c r="DA160" i="15"/>
  <c r="DB160" i="15"/>
  <c r="DC160" i="15"/>
  <c r="DD160" i="15"/>
  <c r="DE160" i="15"/>
  <c r="DF160" i="15"/>
  <c r="DG160" i="15"/>
  <c r="DH160" i="15"/>
  <c r="DI160" i="15"/>
  <c r="DJ160" i="15"/>
  <c r="DV160" i="15"/>
  <c r="DW160" i="15"/>
  <c r="DX160" i="15"/>
  <c r="DY160" i="15"/>
  <c r="DZ160" i="15"/>
  <c r="EA160" i="15"/>
  <c r="EB160" i="15"/>
  <c r="EC160" i="15"/>
  <c r="ED160" i="15"/>
  <c r="EE160" i="15"/>
  <c r="EF160" i="15"/>
  <c r="EG160" i="15"/>
  <c r="EH160" i="15"/>
  <c r="EI160" i="15"/>
  <c r="EJ160" i="15"/>
  <c r="EK160" i="15"/>
  <c r="EW160" i="15"/>
  <c r="EX160" i="15"/>
  <c r="EY160" i="15"/>
  <c r="EZ160" i="15"/>
  <c r="FA160" i="15"/>
  <c r="FB160" i="15"/>
  <c r="FN160" i="15"/>
  <c r="FO160" i="15"/>
  <c r="FP160" i="15"/>
  <c r="FQ160" i="15"/>
  <c r="FR160" i="15"/>
  <c r="FS160" i="15"/>
  <c r="FT160" i="15"/>
  <c r="FU160" i="15"/>
  <c r="FV160" i="15"/>
  <c r="FW160" i="15"/>
  <c r="FX160" i="15"/>
  <c r="GJ160" i="15"/>
  <c r="GK160" i="15"/>
  <c r="GL160" i="15"/>
  <c r="GM160" i="15"/>
  <c r="GN160" i="15"/>
  <c r="GO160" i="15"/>
  <c r="GP160" i="15"/>
  <c r="GQ160" i="15"/>
  <c r="HC160" i="15"/>
  <c r="HD160" i="15"/>
  <c r="HE160" i="15"/>
  <c r="HF160" i="15"/>
  <c r="HG160" i="15"/>
  <c r="HH160" i="15"/>
  <c r="HT160" i="15"/>
  <c r="HU160" i="15"/>
  <c r="HV160" i="15"/>
  <c r="HW160" i="15"/>
  <c r="HX160" i="15"/>
  <c r="HY160" i="15"/>
  <c r="HZ160" i="15"/>
  <c r="IA160" i="15"/>
  <c r="IB160" i="15"/>
  <c r="IC160" i="15"/>
  <c r="ID160" i="15"/>
  <c r="IE160" i="15"/>
  <c r="IQ160" i="15"/>
  <c r="IR160" i="15"/>
  <c r="IS160" i="15"/>
  <c r="IT160" i="15"/>
  <c r="IU160" i="15"/>
  <c r="IV160" i="15"/>
  <c r="IW160" i="15"/>
  <c r="IX160" i="15"/>
  <c r="IY160" i="15"/>
  <c r="IZ160" i="15"/>
  <c r="JA160" i="15"/>
  <c r="JB160" i="15"/>
  <c r="JC160" i="15"/>
  <c r="JD160" i="15"/>
  <c r="JE160" i="15"/>
  <c r="JF160" i="15"/>
  <c r="JG160" i="15"/>
  <c r="JH160" i="15"/>
  <c r="JT160" i="15"/>
  <c r="JU160" i="15"/>
  <c r="JV160" i="15"/>
  <c r="JW160" i="15"/>
  <c r="JX160" i="15"/>
  <c r="JY160" i="15"/>
  <c r="JZ160" i="15"/>
  <c r="KA160" i="15"/>
  <c r="KB160" i="15"/>
  <c r="KC160" i="15"/>
  <c r="KL160" i="15"/>
  <c r="KM160" i="15"/>
  <c r="KN160" i="15"/>
  <c r="KO160" i="15"/>
  <c r="KP160" i="15"/>
  <c r="KQ160" i="15"/>
  <c r="KR160" i="15"/>
  <c r="LA160" i="15"/>
  <c r="LB160" i="15"/>
  <c r="LC160" i="15"/>
  <c r="LD160" i="15"/>
  <c r="LE160" i="15"/>
  <c r="LF160" i="15"/>
  <c r="LG160" i="15"/>
  <c r="LH160" i="15"/>
  <c r="LI160" i="15"/>
  <c r="LJ160" i="15"/>
  <c r="LK160" i="15"/>
  <c r="LW160" i="15"/>
  <c r="LX160" i="15"/>
  <c r="LY160" i="15"/>
  <c r="LZ160" i="15"/>
  <c r="MA160" i="15"/>
  <c r="MB160" i="15"/>
  <c r="MC160" i="15"/>
  <c r="MD160" i="15"/>
  <c r="ME160" i="15"/>
  <c r="MF160" i="15"/>
  <c r="MG160" i="15"/>
  <c r="MH160" i="15"/>
  <c r="MI160" i="15"/>
  <c r="MJ160" i="15"/>
  <c r="MK160" i="15"/>
  <c r="ML160" i="15"/>
  <c r="MM160" i="15"/>
  <c r="MN160" i="15"/>
  <c r="MO160" i="15"/>
  <c r="NA160" i="15"/>
  <c r="NB160" i="15"/>
  <c r="NC160" i="15"/>
  <c r="ND160" i="15"/>
  <c r="NE160" i="15"/>
  <c r="NF160" i="15"/>
  <c r="NG160" i="15"/>
  <c r="NH160" i="15"/>
  <c r="NI160" i="15"/>
  <c r="NJ160" i="15"/>
  <c r="NK160" i="15"/>
  <c r="NL160" i="15"/>
  <c r="NM160" i="15"/>
  <c r="NN160" i="15"/>
  <c r="NO160" i="15"/>
  <c r="NP160" i="15"/>
  <c r="OH160" i="15"/>
  <c r="OI160" i="15"/>
  <c r="OJ160" i="15"/>
  <c r="OK160" i="15"/>
  <c r="OL160" i="15"/>
  <c r="OM160" i="15"/>
  <c r="ON160" i="15"/>
  <c r="OO160" i="15"/>
  <c r="PA160" i="15"/>
  <c r="PB160" i="15"/>
  <c r="PC160" i="15"/>
  <c r="PD160" i="15"/>
  <c r="PE160" i="15"/>
  <c r="PF160" i="15"/>
  <c r="PG160" i="15"/>
  <c r="PH160" i="15"/>
  <c r="PI160" i="15"/>
  <c r="PJ160" i="15"/>
  <c r="PK160" i="15"/>
  <c r="PW160" i="15"/>
  <c r="PX160" i="15"/>
  <c r="PY160" i="15"/>
  <c r="PZ160" i="15"/>
  <c r="J161" i="15"/>
  <c r="K161" i="15"/>
  <c r="T161" i="15"/>
  <c r="U161" i="15"/>
  <c r="V161" i="15"/>
  <c r="W161" i="15"/>
  <c r="X161" i="15"/>
  <c r="Y161" i="15"/>
  <c r="Z161" i="15"/>
  <c r="AA161" i="15"/>
  <c r="AB161" i="15"/>
  <c r="AC161" i="15"/>
  <c r="AD161" i="15"/>
  <c r="AM161" i="15"/>
  <c r="AN161" i="15"/>
  <c r="AO161" i="15"/>
  <c r="AP161" i="15"/>
  <c r="AQ161" i="15"/>
  <c r="AR161" i="15"/>
  <c r="AS161" i="15"/>
  <c r="AT161" i="15"/>
  <c r="AU161" i="15"/>
  <c r="AV161" i="15"/>
  <c r="AW161" i="15"/>
  <c r="AX161" i="15"/>
  <c r="AY161" i="15"/>
  <c r="AZ161" i="15"/>
  <c r="BA161" i="15"/>
  <c r="BB161" i="15"/>
  <c r="BN161" i="15"/>
  <c r="BO161" i="15"/>
  <c r="BP161" i="15"/>
  <c r="BQ161" i="15"/>
  <c r="BR161" i="15"/>
  <c r="CD161" i="15"/>
  <c r="CE161" i="15"/>
  <c r="CF161" i="15"/>
  <c r="CG161" i="15"/>
  <c r="CH161" i="15"/>
  <c r="CI161" i="15"/>
  <c r="CJ161" i="15"/>
  <c r="CK161" i="15"/>
  <c r="CL161" i="15"/>
  <c r="CM161" i="15"/>
  <c r="CN161" i="15"/>
  <c r="CO161" i="15"/>
  <c r="DA161" i="15"/>
  <c r="DB161" i="15"/>
  <c r="DC161" i="15"/>
  <c r="DD161" i="15"/>
  <c r="DE161" i="15"/>
  <c r="DF161" i="15"/>
  <c r="DG161" i="15"/>
  <c r="DH161" i="15"/>
  <c r="DI161" i="15"/>
  <c r="DJ161" i="15"/>
  <c r="DV161" i="15"/>
  <c r="DW161" i="15"/>
  <c r="DX161" i="15"/>
  <c r="DY161" i="15"/>
  <c r="DZ161" i="15"/>
  <c r="EA161" i="15"/>
  <c r="EB161" i="15"/>
  <c r="EC161" i="15"/>
  <c r="ED161" i="15"/>
  <c r="EE161" i="15"/>
  <c r="EF161" i="15"/>
  <c r="EG161" i="15"/>
  <c r="EH161" i="15"/>
  <c r="EI161" i="15"/>
  <c r="EJ161" i="15"/>
  <c r="EK161" i="15"/>
  <c r="EW161" i="15"/>
  <c r="EX161" i="15"/>
  <c r="EY161" i="15"/>
  <c r="EZ161" i="15"/>
  <c r="FA161" i="15"/>
  <c r="FB161" i="15"/>
  <c r="FN161" i="15"/>
  <c r="FO161" i="15"/>
  <c r="FP161" i="15"/>
  <c r="FQ161" i="15"/>
  <c r="FR161" i="15"/>
  <c r="FS161" i="15"/>
  <c r="FT161" i="15"/>
  <c r="FU161" i="15"/>
  <c r="FV161" i="15"/>
  <c r="FW161" i="15"/>
  <c r="FX161" i="15"/>
  <c r="GJ161" i="15"/>
  <c r="GK161" i="15"/>
  <c r="GL161" i="15"/>
  <c r="GM161" i="15"/>
  <c r="GN161" i="15"/>
  <c r="GO161" i="15"/>
  <c r="GP161" i="15"/>
  <c r="GQ161" i="15"/>
  <c r="HC161" i="15"/>
  <c r="HD161" i="15"/>
  <c r="HE161" i="15"/>
  <c r="HF161" i="15"/>
  <c r="HG161" i="15"/>
  <c r="HH161" i="15"/>
  <c r="HT161" i="15"/>
  <c r="HU161" i="15"/>
  <c r="HV161" i="15"/>
  <c r="HW161" i="15"/>
  <c r="HX161" i="15"/>
  <c r="HY161" i="15"/>
  <c r="HZ161" i="15"/>
  <c r="IA161" i="15"/>
  <c r="IB161" i="15"/>
  <c r="IC161" i="15"/>
  <c r="ID161" i="15"/>
  <c r="IE161" i="15"/>
  <c r="IQ161" i="15"/>
  <c r="IR161" i="15"/>
  <c r="IS161" i="15"/>
  <c r="IT161" i="15"/>
  <c r="IU161" i="15"/>
  <c r="IV161" i="15"/>
  <c r="IW161" i="15"/>
  <c r="IX161" i="15"/>
  <c r="IY161" i="15"/>
  <c r="IZ161" i="15"/>
  <c r="JA161" i="15"/>
  <c r="JB161" i="15"/>
  <c r="JC161" i="15"/>
  <c r="JD161" i="15"/>
  <c r="JE161" i="15"/>
  <c r="JF161" i="15"/>
  <c r="JG161" i="15"/>
  <c r="JH161" i="15"/>
  <c r="JT161" i="15"/>
  <c r="JU161" i="15"/>
  <c r="JV161" i="15"/>
  <c r="JW161" i="15"/>
  <c r="JX161" i="15"/>
  <c r="JY161" i="15"/>
  <c r="JZ161" i="15"/>
  <c r="KA161" i="15"/>
  <c r="KB161" i="15"/>
  <c r="KC161" i="15"/>
  <c r="KL161" i="15"/>
  <c r="KM161" i="15"/>
  <c r="KN161" i="15"/>
  <c r="KO161" i="15"/>
  <c r="KP161" i="15"/>
  <c r="KQ161" i="15"/>
  <c r="KR161" i="15"/>
  <c r="LA161" i="15"/>
  <c r="LB161" i="15"/>
  <c r="LC161" i="15"/>
  <c r="LD161" i="15"/>
  <c r="LE161" i="15"/>
  <c r="LF161" i="15"/>
  <c r="LG161" i="15"/>
  <c r="LH161" i="15"/>
  <c r="LI161" i="15"/>
  <c r="LJ161" i="15"/>
  <c r="LK161" i="15"/>
  <c r="LW161" i="15"/>
  <c r="LX161" i="15"/>
  <c r="LY161" i="15"/>
  <c r="LZ161" i="15"/>
  <c r="MA161" i="15"/>
  <c r="MB161" i="15"/>
  <c r="MC161" i="15"/>
  <c r="MD161" i="15"/>
  <c r="ME161" i="15"/>
  <c r="MF161" i="15"/>
  <c r="MG161" i="15"/>
  <c r="MH161" i="15"/>
  <c r="MI161" i="15"/>
  <c r="MJ161" i="15"/>
  <c r="MK161" i="15"/>
  <c r="ML161" i="15"/>
  <c r="MM161" i="15"/>
  <c r="MN161" i="15"/>
  <c r="MO161" i="15"/>
  <c r="NA161" i="15"/>
  <c r="NB161" i="15"/>
  <c r="NC161" i="15"/>
  <c r="ND161" i="15"/>
  <c r="NE161" i="15"/>
  <c r="NF161" i="15"/>
  <c r="NG161" i="15"/>
  <c r="NH161" i="15"/>
  <c r="NI161" i="15"/>
  <c r="NJ161" i="15"/>
  <c r="NK161" i="15"/>
  <c r="NL161" i="15"/>
  <c r="NM161" i="15"/>
  <c r="NN161" i="15"/>
  <c r="NO161" i="15"/>
  <c r="NP161" i="15"/>
  <c r="OH161" i="15"/>
  <c r="OI161" i="15"/>
  <c r="OJ161" i="15"/>
  <c r="OK161" i="15"/>
  <c r="OL161" i="15"/>
  <c r="OM161" i="15"/>
  <c r="ON161" i="15"/>
  <c r="OO161" i="15"/>
  <c r="PA161" i="15"/>
  <c r="PB161" i="15"/>
  <c r="PC161" i="15"/>
  <c r="PD161" i="15"/>
  <c r="PE161" i="15"/>
  <c r="PF161" i="15"/>
  <c r="PG161" i="15"/>
  <c r="PH161" i="15"/>
  <c r="PI161" i="15"/>
  <c r="PJ161" i="15"/>
  <c r="PK161" i="15"/>
  <c r="PW161" i="15"/>
  <c r="PX161" i="15"/>
  <c r="PY161" i="15"/>
  <c r="PZ161" i="15"/>
  <c r="J162" i="15"/>
  <c r="K162" i="15"/>
  <c r="T162" i="15"/>
  <c r="U162" i="15"/>
  <c r="V162" i="15"/>
  <c r="W162" i="15"/>
  <c r="X162" i="15"/>
  <c r="Y162" i="15"/>
  <c r="Z162" i="15"/>
  <c r="AA162" i="15"/>
  <c r="AB162" i="15"/>
  <c r="AC162" i="15"/>
  <c r="AD162" i="15"/>
  <c r="AM162" i="15"/>
  <c r="AN162" i="15"/>
  <c r="AO162" i="15"/>
  <c r="AP162" i="15"/>
  <c r="AQ162" i="15"/>
  <c r="AR162" i="15"/>
  <c r="AS162" i="15"/>
  <c r="AT162" i="15"/>
  <c r="AU162" i="15"/>
  <c r="AV162" i="15"/>
  <c r="AW162" i="15"/>
  <c r="AX162" i="15"/>
  <c r="AY162" i="15"/>
  <c r="AZ162" i="15"/>
  <c r="BA162" i="15"/>
  <c r="BB162" i="15"/>
  <c r="BN162" i="15"/>
  <c r="BO162" i="15"/>
  <c r="BP162" i="15"/>
  <c r="BQ162" i="15"/>
  <c r="BR162" i="15"/>
  <c r="CD162" i="15"/>
  <c r="CE162" i="15"/>
  <c r="CF162" i="15"/>
  <c r="CG162" i="15"/>
  <c r="CH162" i="15"/>
  <c r="CI162" i="15"/>
  <c r="CJ162" i="15"/>
  <c r="CK162" i="15"/>
  <c r="CL162" i="15"/>
  <c r="CM162" i="15"/>
  <c r="CN162" i="15"/>
  <c r="CO162" i="15"/>
  <c r="DA162" i="15"/>
  <c r="DB162" i="15"/>
  <c r="DC162" i="15"/>
  <c r="DD162" i="15"/>
  <c r="DE162" i="15"/>
  <c r="DF162" i="15"/>
  <c r="DG162" i="15"/>
  <c r="DH162" i="15"/>
  <c r="DI162" i="15"/>
  <c r="DJ162" i="15"/>
  <c r="DV162" i="15"/>
  <c r="DW162" i="15"/>
  <c r="DX162" i="15"/>
  <c r="DY162" i="15"/>
  <c r="DZ162" i="15"/>
  <c r="EA162" i="15"/>
  <c r="EB162" i="15"/>
  <c r="EC162" i="15"/>
  <c r="ED162" i="15"/>
  <c r="EE162" i="15"/>
  <c r="EF162" i="15"/>
  <c r="EG162" i="15"/>
  <c r="EH162" i="15"/>
  <c r="EI162" i="15"/>
  <c r="EJ162" i="15"/>
  <c r="EK162" i="15"/>
  <c r="EW162" i="15"/>
  <c r="EX162" i="15"/>
  <c r="EY162" i="15"/>
  <c r="EZ162" i="15"/>
  <c r="FA162" i="15"/>
  <c r="FB162" i="15"/>
  <c r="FN162" i="15"/>
  <c r="FO162" i="15"/>
  <c r="FP162" i="15"/>
  <c r="FQ162" i="15"/>
  <c r="FR162" i="15"/>
  <c r="FS162" i="15"/>
  <c r="FT162" i="15"/>
  <c r="FU162" i="15"/>
  <c r="FV162" i="15"/>
  <c r="FW162" i="15"/>
  <c r="FX162" i="15"/>
  <c r="GJ162" i="15"/>
  <c r="GK162" i="15"/>
  <c r="GL162" i="15"/>
  <c r="GM162" i="15"/>
  <c r="GN162" i="15"/>
  <c r="GO162" i="15"/>
  <c r="GP162" i="15"/>
  <c r="GQ162" i="15"/>
  <c r="HC162" i="15"/>
  <c r="HD162" i="15"/>
  <c r="HE162" i="15"/>
  <c r="HF162" i="15"/>
  <c r="HG162" i="15"/>
  <c r="HH162" i="15"/>
  <c r="HT162" i="15"/>
  <c r="HU162" i="15"/>
  <c r="HV162" i="15"/>
  <c r="HW162" i="15"/>
  <c r="HX162" i="15"/>
  <c r="HY162" i="15"/>
  <c r="HZ162" i="15"/>
  <c r="IA162" i="15"/>
  <c r="IB162" i="15"/>
  <c r="IC162" i="15"/>
  <c r="ID162" i="15"/>
  <c r="IE162" i="15"/>
  <c r="IQ162" i="15"/>
  <c r="IR162" i="15"/>
  <c r="IS162" i="15"/>
  <c r="IT162" i="15"/>
  <c r="IU162" i="15"/>
  <c r="IV162" i="15"/>
  <c r="IW162" i="15"/>
  <c r="IX162" i="15"/>
  <c r="IY162" i="15"/>
  <c r="IZ162" i="15"/>
  <c r="JA162" i="15"/>
  <c r="JB162" i="15"/>
  <c r="JC162" i="15"/>
  <c r="JD162" i="15"/>
  <c r="JE162" i="15"/>
  <c r="JF162" i="15"/>
  <c r="JG162" i="15"/>
  <c r="JH162" i="15"/>
  <c r="JT162" i="15"/>
  <c r="JU162" i="15"/>
  <c r="JV162" i="15"/>
  <c r="JW162" i="15"/>
  <c r="JX162" i="15"/>
  <c r="JY162" i="15"/>
  <c r="JZ162" i="15"/>
  <c r="KA162" i="15"/>
  <c r="KB162" i="15"/>
  <c r="KC162" i="15"/>
  <c r="KL162" i="15"/>
  <c r="KM162" i="15"/>
  <c r="KN162" i="15"/>
  <c r="KO162" i="15"/>
  <c r="KP162" i="15"/>
  <c r="KQ162" i="15"/>
  <c r="KR162" i="15"/>
  <c r="LA162" i="15"/>
  <c r="LB162" i="15"/>
  <c r="LC162" i="15"/>
  <c r="LD162" i="15"/>
  <c r="LE162" i="15"/>
  <c r="LF162" i="15"/>
  <c r="LG162" i="15"/>
  <c r="LH162" i="15"/>
  <c r="LI162" i="15"/>
  <c r="LJ162" i="15"/>
  <c r="LK162" i="15"/>
  <c r="LW162" i="15"/>
  <c r="LX162" i="15"/>
  <c r="LY162" i="15"/>
  <c r="LZ162" i="15"/>
  <c r="MA162" i="15"/>
  <c r="MB162" i="15"/>
  <c r="MC162" i="15"/>
  <c r="MD162" i="15"/>
  <c r="ME162" i="15"/>
  <c r="MF162" i="15"/>
  <c r="MG162" i="15"/>
  <c r="MH162" i="15"/>
  <c r="MI162" i="15"/>
  <c r="MJ162" i="15"/>
  <c r="MK162" i="15"/>
  <c r="ML162" i="15"/>
  <c r="MM162" i="15"/>
  <c r="MN162" i="15"/>
  <c r="MO162" i="15"/>
  <c r="NA162" i="15"/>
  <c r="NB162" i="15"/>
  <c r="NC162" i="15"/>
  <c r="ND162" i="15"/>
  <c r="NE162" i="15"/>
  <c r="NF162" i="15"/>
  <c r="NG162" i="15"/>
  <c r="NH162" i="15"/>
  <c r="NI162" i="15"/>
  <c r="NJ162" i="15"/>
  <c r="NK162" i="15"/>
  <c r="NL162" i="15"/>
  <c r="NM162" i="15"/>
  <c r="NN162" i="15"/>
  <c r="NO162" i="15"/>
  <c r="NP162" i="15"/>
  <c r="OH162" i="15"/>
  <c r="OI162" i="15"/>
  <c r="OJ162" i="15"/>
  <c r="OK162" i="15"/>
  <c r="OL162" i="15"/>
  <c r="OM162" i="15"/>
  <c r="ON162" i="15"/>
  <c r="OO162" i="15"/>
  <c r="PA162" i="15"/>
  <c r="PB162" i="15"/>
  <c r="PC162" i="15"/>
  <c r="PD162" i="15"/>
  <c r="PE162" i="15"/>
  <c r="PF162" i="15"/>
  <c r="PG162" i="15"/>
  <c r="PH162" i="15"/>
  <c r="PI162" i="15"/>
  <c r="PJ162" i="15"/>
  <c r="PK162" i="15"/>
  <c r="PW162" i="15"/>
  <c r="PX162" i="15"/>
  <c r="PY162" i="15"/>
  <c r="PZ162" i="15"/>
  <c r="J163" i="15"/>
  <c r="K163" i="15"/>
  <c r="T163" i="15"/>
  <c r="U163" i="15"/>
  <c r="V163" i="15"/>
  <c r="W163" i="15"/>
  <c r="X163" i="15"/>
  <c r="Y163" i="15"/>
  <c r="Z163" i="15"/>
  <c r="AA163" i="15"/>
  <c r="AB163" i="15"/>
  <c r="AC163" i="15"/>
  <c r="AD163" i="15"/>
  <c r="AM163" i="15"/>
  <c r="AN163" i="15"/>
  <c r="AO163" i="15"/>
  <c r="AP163" i="15"/>
  <c r="AQ163" i="15"/>
  <c r="AR163" i="15"/>
  <c r="AS163" i="15"/>
  <c r="AT163" i="15"/>
  <c r="AU163" i="15"/>
  <c r="AV163" i="15"/>
  <c r="AW163" i="15"/>
  <c r="AX163" i="15"/>
  <c r="AY163" i="15"/>
  <c r="AZ163" i="15"/>
  <c r="BA163" i="15"/>
  <c r="BB163" i="15"/>
  <c r="BN163" i="15"/>
  <c r="BO163" i="15"/>
  <c r="BP163" i="15"/>
  <c r="BQ163" i="15"/>
  <c r="BR163" i="15"/>
  <c r="CD163" i="15"/>
  <c r="CE163" i="15"/>
  <c r="CF163" i="15"/>
  <c r="CG163" i="15"/>
  <c r="CH163" i="15"/>
  <c r="CI163" i="15"/>
  <c r="CJ163" i="15"/>
  <c r="CK163" i="15"/>
  <c r="CL163" i="15"/>
  <c r="CM163" i="15"/>
  <c r="CN163" i="15"/>
  <c r="CO163" i="15"/>
  <c r="DA163" i="15"/>
  <c r="DB163" i="15"/>
  <c r="DC163" i="15"/>
  <c r="DD163" i="15"/>
  <c r="DE163" i="15"/>
  <c r="DF163" i="15"/>
  <c r="DG163" i="15"/>
  <c r="DH163" i="15"/>
  <c r="DI163" i="15"/>
  <c r="DJ163" i="15"/>
  <c r="DV163" i="15"/>
  <c r="DW163" i="15"/>
  <c r="DX163" i="15"/>
  <c r="DY163" i="15"/>
  <c r="DZ163" i="15"/>
  <c r="EA163" i="15"/>
  <c r="EB163" i="15"/>
  <c r="EC163" i="15"/>
  <c r="ED163" i="15"/>
  <c r="EE163" i="15"/>
  <c r="EF163" i="15"/>
  <c r="EG163" i="15"/>
  <c r="EH163" i="15"/>
  <c r="EI163" i="15"/>
  <c r="EJ163" i="15"/>
  <c r="EK163" i="15"/>
  <c r="EW163" i="15"/>
  <c r="EX163" i="15"/>
  <c r="EY163" i="15"/>
  <c r="EZ163" i="15"/>
  <c r="FA163" i="15"/>
  <c r="FB163" i="15"/>
  <c r="FN163" i="15"/>
  <c r="FO163" i="15"/>
  <c r="FP163" i="15"/>
  <c r="FQ163" i="15"/>
  <c r="FR163" i="15"/>
  <c r="FS163" i="15"/>
  <c r="FT163" i="15"/>
  <c r="FU163" i="15"/>
  <c r="FV163" i="15"/>
  <c r="FW163" i="15"/>
  <c r="FX163" i="15"/>
  <c r="GJ163" i="15"/>
  <c r="GK163" i="15"/>
  <c r="GL163" i="15"/>
  <c r="GM163" i="15"/>
  <c r="GN163" i="15"/>
  <c r="GO163" i="15"/>
  <c r="GP163" i="15"/>
  <c r="GQ163" i="15"/>
  <c r="HC163" i="15"/>
  <c r="HD163" i="15"/>
  <c r="HE163" i="15"/>
  <c r="HF163" i="15"/>
  <c r="HG163" i="15"/>
  <c r="HH163" i="15"/>
  <c r="HT163" i="15"/>
  <c r="HU163" i="15"/>
  <c r="HV163" i="15"/>
  <c r="HW163" i="15"/>
  <c r="HX163" i="15"/>
  <c r="HY163" i="15"/>
  <c r="HZ163" i="15"/>
  <c r="IA163" i="15"/>
  <c r="IB163" i="15"/>
  <c r="IC163" i="15"/>
  <c r="ID163" i="15"/>
  <c r="IE163" i="15"/>
  <c r="IQ163" i="15"/>
  <c r="IR163" i="15"/>
  <c r="IS163" i="15"/>
  <c r="IT163" i="15"/>
  <c r="IU163" i="15"/>
  <c r="IV163" i="15"/>
  <c r="IW163" i="15"/>
  <c r="IX163" i="15"/>
  <c r="IY163" i="15"/>
  <c r="IZ163" i="15"/>
  <c r="JA163" i="15"/>
  <c r="JB163" i="15"/>
  <c r="JC163" i="15"/>
  <c r="JD163" i="15"/>
  <c r="JE163" i="15"/>
  <c r="JF163" i="15"/>
  <c r="JG163" i="15"/>
  <c r="JH163" i="15"/>
  <c r="JT163" i="15"/>
  <c r="JU163" i="15"/>
  <c r="JV163" i="15"/>
  <c r="JW163" i="15"/>
  <c r="JX163" i="15"/>
  <c r="JY163" i="15"/>
  <c r="JZ163" i="15"/>
  <c r="KA163" i="15"/>
  <c r="KB163" i="15"/>
  <c r="KC163" i="15"/>
  <c r="KL163" i="15"/>
  <c r="KM163" i="15"/>
  <c r="KN163" i="15"/>
  <c r="KO163" i="15"/>
  <c r="KP163" i="15"/>
  <c r="KQ163" i="15"/>
  <c r="KR163" i="15"/>
  <c r="LA163" i="15"/>
  <c r="LB163" i="15"/>
  <c r="LC163" i="15"/>
  <c r="LD163" i="15"/>
  <c r="LE163" i="15"/>
  <c r="LF163" i="15"/>
  <c r="LG163" i="15"/>
  <c r="LH163" i="15"/>
  <c r="LI163" i="15"/>
  <c r="LJ163" i="15"/>
  <c r="LK163" i="15"/>
  <c r="LW163" i="15"/>
  <c r="LX163" i="15"/>
  <c r="LY163" i="15"/>
  <c r="LZ163" i="15"/>
  <c r="MA163" i="15"/>
  <c r="MB163" i="15"/>
  <c r="MC163" i="15"/>
  <c r="MD163" i="15"/>
  <c r="ME163" i="15"/>
  <c r="MF163" i="15"/>
  <c r="MG163" i="15"/>
  <c r="MH163" i="15"/>
  <c r="MI163" i="15"/>
  <c r="MJ163" i="15"/>
  <c r="MK163" i="15"/>
  <c r="ML163" i="15"/>
  <c r="MM163" i="15"/>
  <c r="MN163" i="15"/>
  <c r="MO163" i="15"/>
  <c r="NA163" i="15"/>
  <c r="NB163" i="15"/>
  <c r="NC163" i="15"/>
  <c r="ND163" i="15"/>
  <c r="NE163" i="15"/>
  <c r="NF163" i="15"/>
  <c r="NG163" i="15"/>
  <c r="NH163" i="15"/>
  <c r="NI163" i="15"/>
  <c r="NJ163" i="15"/>
  <c r="NK163" i="15"/>
  <c r="NL163" i="15"/>
  <c r="NM163" i="15"/>
  <c r="NN163" i="15"/>
  <c r="NO163" i="15"/>
  <c r="NP163" i="15"/>
  <c r="OH163" i="15"/>
  <c r="OI163" i="15"/>
  <c r="OJ163" i="15"/>
  <c r="OK163" i="15"/>
  <c r="OL163" i="15"/>
  <c r="OM163" i="15"/>
  <c r="ON163" i="15"/>
  <c r="OO163" i="15"/>
  <c r="PA163" i="15"/>
  <c r="PB163" i="15"/>
  <c r="PC163" i="15"/>
  <c r="PD163" i="15"/>
  <c r="PE163" i="15"/>
  <c r="PF163" i="15"/>
  <c r="PG163" i="15"/>
  <c r="PH163" i="15"/>
  <c r="PI163" i="15"/>
  <c r="PJ163" i="15"/>
  <c r="PK163" i="15"/>
  <c r="PW163" i="15"/>
  <c r="PX163" i="15"/>
  <c r="PY163" i="15"/>
  <c r="PZ163" i="15"/>
  <c r="J164" i="15"/>
  <c r="K164" i="15"/>
  <c r="T164" i="15"/>
  <c r="U164" i="15"/>
  <c r="V164" i="15"/>
  <c r="W164" i="15"/>
  <c r="X164" i="15"/>
  <c r="Y164" i="15"/>
  <c r="Z164" i="15"/>
  <c r="AA164" i="15"/>
  <c r="AB164" i="15"/>
  <c r="AC164" i="15"/>
  <c r="AD164" i="15"/>
  <c r="AM164" i="15"/>
  <c r="AN164" i="15"/>
  <c r="AO164" i="15"/>
  <c r="AP164" i="15"/>
  <c r="AQ164" i="15"/>
  <c r="AR164" i="15"/>
  <c r="AS164" i="15"/>
  <c r="AT164" i="15"/>
  <c r="AU164" i="15"/>
  <c r="AV164" i="15"/>
  <c r="AW164" i="15"/>
  <c r="AX164" i="15"/>
  <c r="AY164" i="15"/>
  <c r="AZ164" i="15"/>
  <c r="BA164" i="15"/>
  <c r="BB164" i="15"/>
  <c r="BN164" i="15"/>
  <c r="BO164" i="15"/>
  <c r="BP164" i="15"/>
  <c r="BQ164" i="15"/>
  <c r="BR164" i="15"/>
  <c r="CD164" i="15"/>
  <c r="CE164" i="15"/>
  <c r="CF164" i="15"/>
  <c r="CG164" i="15"/>
  <c r="CH164" i="15"/>
  <c r="CI164" i="15"/>
  <c r="CJ164" i="15"/>
  <c r="CK164" i="15"/>
  <c r="CL164" i="15"/>
  <c r="CM164" i="15"/>
  <c r="CN164" i="15"/>
  <c r="CO164" i="15"/>
  <c r="DA164" i="15"/>
  <c r="DB164" i="15"/>
  <c r="DC164" i="15"/>
  <c r="DD164" i="15"/>
  <c r="DE164" i="15"/>
  <c r="DF164" i="15"/>
  <c r="DG164" i="15"/>
  <c r="DH164" i="15"/>
  <c r="DI164" i="15"/>
  <c r="DJ164" i="15"/>
  <c r="DV164" i="15"/>
  <c r="DW164" i="15"/>
  <c r="DX164" i="15"/>
  <c r="DY164" i="15"/>
  <c r="DZ164" i="15"/>
  <c r="EA164" i="15"/>
  <c r="EB164" i="15"/>
  <c r="EC164" i="15"/>
  <c r="ED164" i="15"/>
  <c r="EE164" i="15"/>
  <c r="EF164" i="15"/>
  <c r="EG164" i="15"/>
  <c r="EH164" i="15"/>
  <c r="EI164" i="15"/>
  <c r="EJ164" i="15"/>
  <c r="EK164" i="15"/>
  <c r="EW164" i="15"/>
  <c r="EX164" i="15"/>
  <c r="EY164" i="15"/>
  <c r="EZ164" i="15"/>
  <c r="FA164" i="15"/>
  <c r="FB164" i="15"/>
  <c r="FN164" i="15"/>
  <c r="FO164" i="15"/>
  <c r="FP164" i="15"/>
  <c r="FQ164" i="15"/>
  <c r="FR164" i="15"/>
  <c r="FS164" i="15"/>
  <c r="FT164" i="15"/>
  <c r="FU164" i="15"/>
  <c r="FV164" i="15"/>
  <c r="FW164" i="15"/>
  <c r="FX164" i="15"/>
  <c r="GJ164" i="15"/>
  <c r="GK164" i="15"/>
  <c r="GL164" i="15"/>
  <c r="GM164" i="15"/>
  <c r="GN164" i="15"/>
  <c r="GO164" i="15"/>
  <c r="GP164" i="15"/>
  <c r="GQ164" i="15"/>
  <c r="HC164" i="15"/>
  <c r="HD164" i="15"/>
  <c r="HE164" i="15"/>
  <c r="HF164" i="15"/>
  <c r="HG164" i="15"/>
  <c r="HH164" i="15"/>
  <c r="HT164" i="15"/>
  <c r="HU164" i="15"/>
  <c r="HV164" i="15"/>
  <c r="HW164" i="15"/>
  <c r="HX164" i="15"/>
  <c r="HY164" i="15"/>
  <c r="HZ164" i="15"/>
  <c r="IA164" i="15"/>
  <c r="IB164" i="15"/>
  <c r="IC164" i="15"/>
  <c r="ID164" i="15"/>
  <c r="IE164" i="15"/>
  <c r="IQ164" i="15"/>
  <c r="IR164" i="15"/>
  <c r="IS164" i="15"/>
  <c r="IT164" i="15"/>
  <c r="IU164" i="15"/>
  <c r="IV164" i="15"/>
  <c r="IW164" i="15"/>
  <c r="IX164" i="15"/>
  <c r="IY164" i="15"/>
  <c r="IZ164" i="15"/>
  <c r="JA164" i="15"/>
  <c r="JB164" i="15"/>
  <c r="JC164" i="15"/>
  <c r="JD164" i="15"/>
  <c r="JE164" i="15"/>
  <c r="JF164" i="15"/>
  <c r="JG164" i="15"/>
  <c r="JH164" i="15"/>
  <c r="JT164" i="15"/>
  <c r="JU164" i="15"/>
  <c r="JV164" i="15"/>
  <c r="JW164" i="15"/>
  <c r="JX164" i="15"/>
  <c r="JY164" i="15"/>
  <c r="JZ164" i="15"/>
  <c r="KA164" i="15"/>
  <c r="KB164" i="15"/>
  <c r="KC164" i="15"/>
  <c r="KL164" i="15"/>
  <c r="KM164" i="15"/>
  <c r="KN164" i="15"/>
  <c r="KO164" i="15"/>
  <c r="KP164" i="15"/>
  <c r="KQ164" i="15"/>
  <c r="KR164" i="15"/>
  <c r="LA164" i="15"/>
  <c r="LB164" i="15"/>
  <c r="LC164" i="15"/>
  <c r="LD164" i="15"/>
  <c r="LE164" i="15"/>
  <c r="LF164" i="15"/>
  <c r="LG164" i="15"/>
  <c r="LH164" i="15"/>
  <c r="LI164" i="15"/>
  <c r="LJ164" i="15"/>
  <c r="LK164" i="15"/>
  <c r="LW164" i="15"/>
  <c r="LX164" i="15"/>
  <c r="LY164" i="15"/>
  <c r="LZ164" i="15"/>
  <c r="MA164" i="15"/>
  <c r="MB164" i="15"/>
  <c r="MC164" i="15"/>
  <c r="MD164" i="15"/>
  <c r="ME164" i="15"/>
  <c r="MF164" i="15"/>
  <c r="MG164" i="15"/>
  <c r="MH164" i="15"/>
  <c r="MI164" i="15"/>
  <c r="MJ164" i="15"/>
  <c r="MK164" i="15"/>
  <c r="ML164" i="15"/>
  <c r="MM164" i="15"/>
  <c r="MN164" i="15"/>
  <c r="MO164" i="15"/>
  <c r="NA164" i="15"/>
  <c r="NB164" i="15"/>
  <c r="NC164" i="15"/>
  <c r="ND164" i="15"/>
  <c r="NE164" i="15"/>
  <c r="NF164" i="15"/>
  <c r="NG164" i="15"/>
  <c r="NH164" i="15"/>
  <c r="NI164" i="15"/>
  <c r="NJ164" i="15"/>
  <c r="NK164" i="15"/>
  <c r="NL164" i="15"/>
  <c r="NM164" i="15"/>
  <c r="NN164" i="15"/>
  <c r="NO164" i="15"/>
  <c r="NP164" i="15"/>
  <c r="OH164" i="15"/>
  <c r="OI164" i="15"/>
  <c r="OJ164" i="15"/>
  <c r="OK164" i="15"/>
  <c r="OL164" i="15"/>
  <c r="OM164" i="15"/>
  <c r="ON164" i="15"/>
  <c r="OO164" i="15"/>
  <c r="PA164" i="15"/>
  <c r="PB164" i="15"/>
  <c r="PC164" i="15"/>
  <c r="PD164" i="15"/>
  <c r="PE164" i="15"/>
  <c r="PF164" i="15"/>
  <c r="PG164" i="15"/>
  <c r="PH164" i="15"/>
  <c r="PI164" i="15"/>
  <c r="PJ164" i="15"/>
  <c r="PK164" i="15"/>
  <c r="PW164" i="15"/>
  <c r="PX164" i="15"/>
  <c r="PY164" i="15"/>
  <c r="PZ164" i="15"/>
  <c r="J165" i="15"/>
  <c r="K165" i="15"/>
  <c r="T165" i="15"/>
  <c r="U165" i="15"/>
  <c r="V165" i="15"/>
  <c r="W165" i="15"/>
  <c r="X165" i="15"/>
  <c r="Y165" i="15"/>
  <c r="Z165" i="15"/>
  <c r="AA165" i="15"/>
  <c r="AB165" i="15"/>
  <c r="AC165" i="15"/>
  <c r="AD165" i="15"/>
  <c r="AM165" i="15"/>
  <c r="AN165" i="15"/>
  <c r="AO165" i="15"/>
  <c r="AP165" i="15"/>
  <c r="AQ165" i="15"/>
  <c r="AR165" i="15"/>
  <c r="AS165" i="15"/>
  <c r="AT165" i="15"/>
  <c r="AU165" i="15"/>
  <c r="AV165" i="15"/>
  <c r="AW165" i="15"/>
  <c r="AX165" i="15"/>
  <c r="AY165" i="15"/>
  <c r="AZ165" i="15"/>
  <c r="BA165" i="15"/>
  <c r="BB165" i="15"/>
  <c r="BN165" i="15"/>
  <c r="BO165" i="15"/>
  <c r="BP165" i="15"/>
  <c r="BQ165" i="15"/>
  <c r="BR165" i="15"/>
  <c r="CD165" i="15"/>
  <c r="CE165" i="15"/>
  <c r="CF165" i="15"/>
  <c r="CG165" i="15"/>
  <c r="CH165" i="15"/>
  <c r="CI165" i="15"/>
  <c r="CJ165" i="15"/>
  <c r="CK165" i="15"/>
  <c r="CL165" i="15"/>
  <c r="CM165" i="15"/>
  <c r="CN165" i="15"/>
  <c r="CO165" i="15"/>
  <c r="DA165" i="15"/>
  <c r="DB165" i="15"/>
  <c r="DC165" i="15"/>
  <c r="DD165" i="15"/>
  <c r="DE165" i="15"/>
  <c r="DF165" i="15"/>
  <c r="DG165" i="15"/>
  <c r="DH165" i="15"/>
  <c r="DI165" i="15"/>
  <c r="DJ165" i="15"/>
  <c r="DV165" i="15"/>
  <c r="DW165" i="15"/>
  <c r="DX165" i="15"/>
  <c r="DY165" i="15"/>
  <c r="DZ165" i="15"/>
  <c r="EA165" i="15"/>
  <c r="EB165" i="15"/>
  <c r="EC165" i="15"/>
  <c r="ED165" i="15"/>
  <c r="EE165" i="15"/>
  <c r="EF165" i="15"/>
  <c r="EG165" i="15"/>
  <c r="EH165" i="15"/>
  <c r="EI165" i="15"/>
  <c r="EJ165" i="15"/>
  <c r="EK165" i="15"/>
  <c r="EW165" i="15"/>
  <c r="EX165" i="15"/>
  <c r="EY165" i="15"/>
  <c r="EZ165" i="15"/>
  <c r="FA165" i="15"/>
  <c r="FB165" i="15"/>
  <c r="FN165" i="15"/>
  <c r="FO165" i="15"/>
  <c r="FP165" i="15"/>
  <c r="FQ165" i="15"/>
  <c r="FR165" i="15"/>
  <c r="FS165" i="15"/>
  <c r="FT165" i="15"/>
  <c r="FU165" i="15"/>
  <c r="FV165" i="15"/>
  <c r="FW165" i="15"/>
  <c r="FX165" i="15"/>
  <c r="GJ165" i="15"/>
  <c r="GK165" i="15"/>
  <c r="GL165" i="15"/>
  <c r="GM165" i="15"/>
  <c r="GN165" i="15"/>
  <c r="GO165" i="15"/>
  <c r="GP165" i="15"/>
  <c r="GQ165" i="15"/>
  <c r="HC165" i="15"/>
  <c r="HD165" i="15"/>
  <c r="HE165" i="15"/>
  <c r="HF165" i="15"/>
  <c r="HG165" i="15"/>
  <c r="HH165" i="15"/>
  <c r="HT165" i="15"/>
  <c r="HU165" i="15"/>
  <c r="HV165" i="15"/>
  <c r="HW165" i="15"/>
  <c r="HX165" i="15"/>
  <c r="HY165" i="15"/>
  <c r="HZ165" i="15"/>
  <c r="IA165" i="15"/>
  <c r="IB165" i="15"/>
  <c r="IC165" i="15"/>
  <c r="ID165" i="15"/>
  <c r="IE165" i="15"/>
  <c r="IQ165" i="15"/>
  <c r="IR165" i="15"/>
  <c r="IS165" i="15"/>
  <c r="IT165" i="15"/>
  <c r="IU165" i="15"/>
  <c r="IV165" i="15"/>
  <c r="IW165" i="15"/>
  <c r="IX165" i="15"/>
  <c r="IY165" i="15"/>
  <c r="IZ165" i="15"/>
  <c r="JA165" i="15"/>
  <c r="JB165" i="15"/>
  <c r="JC165" i="15"/>
  <c r="JD165" i="15"/>
  <c r="JE165" i="15"/>
  <c r="JF165" i="15"/>
  <c r="JG165" i="15"/>
  <c r="JH165" i="15"/>
  <c r="JT165" i="15"/>
  <c r="JU165" i="15"/>
  <c r="JV165" i="15"/>
  <c r="JW165" i="15"/>
  <c r="JX165" i="15"/>
  <c r="JY165" i="15"/>
  <c r="JZ165" i="15"/>
  <c r="KA165" i="15"/>
  <c r="KB165" i="15"/>
  <c r="KC165" i="15"/>
  <c r="KL165" i="15"/>
  <c r="KM165" i="15"/>
  <c r="KN165" i="15"/>
  <c r="KO165" i="15"/>
  <c r="KP165" i="15"/>
  <c r="KQ165" i="15"/>
  <c r="KR165" i="15"/>
  <c r="LA165" i="15"/>
  <c r="LB165" i="15"/>
  <c r="LC165" i="15"/>
  <c r="LD165" i="15"/>
  <c r="LE165" i="15"/>
  <c r="LF165" i="15"/>
  <c r="LG165" i="15"/>
  <c r="LH165" i="15"/>
  <c r="LI165" i="15"/>
  <c r="LJ165" i="15"/>
  <c r="LK165" i="15"/>
  <c r="LW165" i="15"/>
  <c r="LX165" i="15"/>
  <c r="LY165" i="15"/>
  <c r="LZ165" i="15"/>
  <c r="MA165" i="15"/>
  <c r="MB165" i="15"/>
  <c r="MC165" i="15"/>
  <c r="MD165" i="15"/>
  <c r="ME165" i="15"/>
  <c r="MF165" i="15"/>
  <c r="MG165" i="15"/>
  <c r="MH165" i="15"/>
  <c r="MI165" i="15"/>
  <c r="MJ165" i="15"/>
  <c r="MK165" i="15"/>
  <c r="ML165" i="15"/>
  <c r="MM165" i="15"/>
  <c r="MN165" i="15"/>
  <c r="MO165" i="15"/>
  <c r="NA165" i="15"/>
  <c r="NB165" i="15"/>
  <c r="NC165" i="15"/>
  <c r="ND165" i="15"/>
  <c r="NE165" i="15"/>
  <c r="NF165" i="15"/>
  <c r="NG165" i="15"/>
  <c r="NH165" i="15"/>
  <c r="NI165" i="15"/>
  <c r="NJ165" i="15"/>
  <c r="NK165" i="15"/>
  <c r="NL165" i="15"/>
  <c r="NM165" i="15"/>
  <c r="NN165" i="15"/>
  <c r="NO165" i="15"/>
  <c r="NP165" i="15"/>
  <c r="OH165" i="15"/>
  <c r="OI165" i="15"/>
  <c r="OJ165" i="15"/>
  <c r="OK165" i="15"/>
  <c r="OL165" i="15"/>
  <c r="OM165" i="15"/>
  <c r="ON165" i="15"/>
  <c r="OO165" i="15"/>
  <c r="PA165" i="15"/>
  <c r="PB165" i="15"/>
  <c r="PC165" i="15"/>
  <c r="PD165" i="15"/>
  <c r="PE165" i="15"/>
  <c r="PF165" i="15"/>
  <c r="PG165" i="15"/>
  <c r="PH165" i="15"/>
  <c r="PI165" i="15"/>
  <c r="PJ165" i="15"/>
  <c r="PK165" i="15"/>
  <c r="PW165" i="15"/>
  <c r="PX165" i="15"/>
  <c r="PY165" i="15"/>
  <c r="PZ165" i="15"/>
  <c r="J166" i="15"/>
  <c r="K166" i="15"/>
  <c r="T166" i="15"/>
  <c r="U166" i="15"/>
  <c r="V166" i="15"/>
  <c r="W166" i="15"/>
  <c r="X166" i="15"/>
  <c r="Y166" i="15"/>
  <c r="Z166" i="15"/>
  <c r="AA166" i="15"/>
  <c r="AB166" i="15"/>
  <c r="AC166" i="15"/>
  <c r="AD166" i="15"/>
  <c r="AM166" i="15"/>
  <c r="AN166" i="15"/>
  <c r="AO166" i="15"/>
  <c r="AP166" i="15"/>
  <c r="AQ166" i="15"/>
  <c r="AR166" i="15"/>
  <c r="AS166" i="15"/>
  <c r="AT166" i="15"/>
  <c r="AU166" i="15"/>
  <c r="AV166" i="15"/>
  <c r="AW166" i="15"/>
  <c r="AX166" i="15"/>
  <c r="AY166" i="15"/>
  <c r="AZ166" i="15"/>
  <c r="BA166" i="15"/>
  <c r="BB166" i="15"/>
  <c r="BN166" i="15"/>
  <c r="BO166" i="15"/>
  <c r="BP166" i="15"/>
  <c r="BQ166" i="15"/>
  <c r="BR166" i="15"/>
  <c r="CD166" i="15"/>
  <c r="CE166" i="15"/>
  <c r="CF166" i="15"/>
  <c r="CG166" i="15"/>
  <c r="CH166" i="15"/>
  <c r="CI166" i="15"/>
  <c r="CJ166" i="15"/>
  <c r="CK166" i="15"/>
  <c r="CL166" i="15"/>
  <c r="CM166" i="15"/>
  <c r="CN166" i="15"/>
  <c r="CO166" i="15"/>
  <c r="DA166" i="15"/>
  <c r="DB166" i="15"/>
  <c r="DC166" i="15"/>
  <c r="DD166" i="15"/>
  <c r="DE166" i="15"/>
  <c r="DF166" i="15"/>
  <c r="DG166" i="15"/>
  <c r="DH166" i="15"/>
  <c r="DI166" i="15"/>
  <c r="DJ166" i="15"/>
  <c r="DV166" i="15"/>
  <c r="DW166" i="15"/>
  <c r="DX166" i="15"/>
  <c r="DY166" i="15"/>
  <c r="DZ166" i="15"/>
  <c r="EA166" i="15"/>
  <c r="EB166" i="15"/>
  <c r="EC166" i="15"/>
  <c r="ED166" i="15"/>
  <c r="EE166" i="15"/>
  <c r="EF166" i="15"/>
  <c r="EG166" i="15"/>
  <c r="EH166" i="15"/>
  <c r="EI166" i="15"/>
  <c r="EJ166" i="15"/>
  <c r="EK166" i="15"/>
  <c r="EW166" i="15"/>
  <c r="EX166" i="15"/>
  <c r="EY166" i="15"/>
  <c r="EZ166" i="15"/>
  <c r="FA166" i="15"/>
  <c r="FB166" i="15"/>
  <c r="FN166" i="15"/>
  <c r="FO166" i="15"/>
  <c r="FP166" i="15"/>
  <c r="FQ166" i="15"/>
  <c r="FR166" i="15"/>
  <c r="FS166" i="15"/>
  <c r="FT166" i="15"/>
  <c r="FU166" i="15"/>
  <c r="FV166" i="15"/>
  <c r="FW166" i="15"/>
  <c r="FX166" i="15"/>
  <c r="GJ166" i="15"/>
  <c r="GK166" i="15"/>
  <c r="GL166" i="15"/>
  <c r="GM166" i="15"/>
  <c r="GN166" i="15"/>
  <c r="GO166" i="15"/>
  <c r="GP166" i="15"/>
  <c r="GQ166" i="15"/>
  <c r="HC166" i="15"/>
  <c r="HD166" i="15"/>
  <c r="HE166" i="15"/>
  <c r="HF166" i="15"/>
  <c r="HG166" i="15"/>
  <c r="HH166" i="15"/>
  <c r="HT166" i="15"/>
  <c r="HU166" i="15"/>
  <c r="HV166" i="15"/>
  <c r="HW166" i="15"/>
  <c r="HX166" i="15"/>
  <c r="HY166" i="15"/>
  <c r="HZ166" i="15"/>
  <c r="IA166" i="15"/>
  <c r="IB166" i="15"/>
  <c r="IC166" i="15"/>
  <c r="ID166" i="15"/>
  <c r="IE166" i="15"/>
  <c r="IQ166" i="15"/>
  <c r="IR166" i="15"/>
  <c r="IS166" i="15"/>
  <c r="IT166" i="15"/>
  <c r="IU166" i="15"/>
  <c r="IV166" i="15"/>
  <c r="IW166" i="15"/>
  <c r="IX166" i="15"/>
  <c r="IY166" i="15"/>
  <c r="IZ166" i="15"/>
  <c r="JA166" i="15"/>
  <c r="JB166" i="15"/>
  <c r="JC166" i="15"/>
  <c r="JD166" i="15"/>
  <c r="JE166" i="15"/>
  <c r="JF166" i="15"/>
  <c r="JG166" i="15"/>
  <c r="JH166" i="15"/>
  <c r="JT166" i="15"/>
  <c r="JU166" i="15"/>
  <c r="JV166" i="15"/>
  <c r="JW166" i="15"/>
  <c r="JX166" i="15"/>
  <c r="JY166" i="15"/>
  <c r="JZ166" i="15"/>
  <c r="KA166" i="15"/>
  <c r="KB166" i="15"/>
  <c r="KC166" i="15"/>
  <c r="KL166" i="15"/>
  <c r="KM166" i="15"/>
  <c r="KN166" i="15"/>
  <c r="KO166" i="15"/>
  <c r="KP166" i="15"/>
  <c r="KQ166" i="15"/>
  <c r="KR166" i="15"/>
  <c r="LA166" i="15"/>
  <c r="LB166" i="15"/>
  <c r="LC166" i="15"/>
  <c r="LD166" i="15"/>
  <c r="LE166" i="15"/>
  <c r="LF166" i="15"/>
  <c r="LG166" i="15"/>
  <c r="LH166" i="15"/>
  <c r="LI166" i="15"/>
  <c r="LJ166" i="15"/>
  <c r="LK166" i="15"/>
  <c r="LW166" i="15"/>
  <c r="LX166" i="15"/>
  <c r="LY166" i="15"/>
  <c r="LZ166" i="15"/>
  <c r="MA166" i="15"/>
  <c r="MB166" i="15"/>
  <c r="MC166" i="15"/>
  <c r="MD166" i="15"/>
  <c r="ME166" i="15"/>
  <c r="MF166" i="15"/>
  <c r="MG166" i="15"/>
  <c r="MH166" i="15"/>
  <c r="MI166" i="15"/>
  <c r="MJ166" i="15"/>
  <c r="MK166" i="15"/>
  <c r="ML166" i="15"/>
  <c r="MM166" i="15"/>
  <c r="MN166" i="15"/>
  <c r="MO166" i="15"/>
  <c r="NA166" i="15"/>
  <c r="NB166" i="15"/>
  <c r="NC166" i="15"/>
  <c r="ND166" i="15"/>
  <c r="NE166" i="15"/>
  <c r="NF166" i="15"/>
  <c r="NG166" i="15"/>
  <c r="NH166" i="15"/>
  <c r="NI166" i="15"/>
  <c r="NJ166" i="15"/>
  <c r="NK166" i="15"/>
  <c r="NL166" i="15"/>
  <c r="NM166" i="15"/>
  <c r="NN166" i="15"/>
  <c r="NO166" i="15"/>
  <c r="NP166" i="15"/>
  <c r="OH166" i="15"/>
  <c r="OI166" i="15"/>
  <c r="OJ166" i="15"/>
  <c r="OK166" i="15"/>
  <c r="OL166" i="15"/>
  <c r="OM166" i="15"/>
  <c r="ON166" i="15"/>
  <c r="OO166" i="15"/>
  <c r="PA166" i="15"/>
  <c r="PB166" i="15"/>
  <c r="PC166" i="15"/>
  <c r="PD166" i="15"/>
  <c r="PE166" i="15"/>
  <c r="PF166" i="15"/>
  <c r="PG166" i="15"/>
  <c r="PH166" i="15"/>
  <c r="PI166" i="15"/>
  <c r="PJ166" i="15"/>
  <c r="PK166" i="15"/>
  <c r="PW166" i="15"/>
  <c r="PX166" i="15"/>
  <c r="PY166" i="15"/>
  <c r="PZ166" i="15"/>
  <c r="J167" i="15"/>
  <c r="K167" i="15"/>
  <c r="T167" i="15"/>
  <c r="U167" i="15"/>
  <c r="V167" i="15"/>
  <c r="W167" i="15"/>
  <c r="X167" i="15"/>
  <c r="Y167" i="15"/>
  <c r="Z167" i="15"/>
  <c r="AA167" i="15"/>
  <c r="AB167" i="15"/>
  <c r="AC167" i="15"/>
  <c r="AD167" i="15"/>
  <c r="AM167" i="15"/>
  <c r="AN167" i="15"/>
  <c r="AO167" i="15"/>
  <c r="AP167" i="15"/>
  <c r="AQ167" i="15"/>
  <c r="AR167" i="15"/>
  <c r="AS167" i="15"/>
  <c r="AT167" i="15"/>
  <c r="AU167" i="15"/>
  <c r="AV167" i="15"/>
  <c r="AW167" i="15"/>
  <c r="AX167" i="15"/>
  <c r="AY167" i="15"/>
  <c r="AZ167" i="15"/>
  <c r="BA167" i="15"/>
  <c r="BB167" i="15"/>
  <c r="BN167" i="15"/>
  <c r="BO167" i="15"/>
  <c r="BP167" i="15"/>
  <c r="BQ167" i="15"/>
  <c r="BR167" i="15"/>
  <c r="CD167" i="15"/>
  <c r="CE167" i="15"/>
  <c r="CF167" i="15"/>
  <c r="CG167" i="15"/>
  <c r="CH167" i="15"/>
  <c r="CI167" i="15"/>
  <c r="CJ167" i="15"/>
  <c r="CK167" i="15"/>
  <c r="CL167" i="15"/>
  <c r="CM167" i="15"/>
  <c r="CN167" i="15"/>
  <c r="CO167" i="15"/>
  <c r="DA167" i="15"/>
  <c r="DB167" i="15"/>
  <c r="DC167" i="15"/>
  <c r="DD167" i="15"/>
  <c r="DE167" i="15"/>
  <c r="DF167" i="15"/>
  <c r="DG167" i="15"/>
  <c r="DH167" i="15"/>
  <c r="DI167" i="15"/>
  <c r="DJ167" i="15"/>
  <c r="DV167" i="15"/>
  <c r="DW167" i="15"/>
  <c r="DX167" i="15"/>
  <c r="DY167" i="15"/>
  <c r="DZ167" i="15"/>
  <c r="EA167" i="15"/>
  <c r="EB167" i="15"/>
  <c r="EC167" i="15"/>
  <c r="ED167" i="15"/>
  <c r="EE167" i="15"/>
  <c r="EF167" i="15"/>
  <c r="EG167" i="15"/>
  <c r="EH167" i="15"/>
  <c r="EI167" i="15"/>
  <c r="EJ167" i="15"/>
  <c r="EK167" i="15"/>
  <c r="EW167" i="15"/>
  <c r="EX167" i="15"/>
  <c r="EY167" i="15"/>
  <c r="EZ167" i="15"/>
  <c r="FA167" i="15"/>
  <c r="FB167" i="15"/>
  <c r="FN167" i="15"/>
  <c r="FO167" i="15"/>
  <c r="FP167" i="15"/>
  <c r="FQ167" i="15"/>
  <c r="FR167" i="15"/>
  <c r="FS167" i="15"/>
  <c r="FT167" i="15"/>
  <c r="FU167" i="15"/>
  <c r="FV167" i="15"/>
  <c r="FW167" i="15"/>
  <c r="FX167" i="15"/>
  <c r="GJ167" i="15"/>
  <c r="GK167" i="15"/>
  <c r="GL167" i="15"/>
  <c r="GM167" i="15"/>
  <c r="GN167" i="15"/>
  <c r="GO167" i="15"/>
  <c r="GP167" i="15"/>
  <c r="GQ167" i="15"/>
  <c r="HC167" i="15"/>
  <c r="HD167" i="15"/>
  <c r="HE167" i="15"/>
  <c r="HF167" i="15"/>
  <c r="HG167" i="15"/>
  <c r="HH167" i="15"/>
  <c r="HT167" i="15"/>
  <c r="HU167" i="15"/>
  <c r="HV167" i="15"/>
  <c r="HW167" i="15"/>
  <c r="HX167" i="15"/>
  <c r="HY167" i="15"/>
  <c r="HZ167" i="15"/>
  <c r="IA167" i="15"/>
  <c r="IB167" i="15"/>
  <c r="IC167" i="15"/>
  <c r="ID167" i="15"/>
  <c r="IE167" i="15"/>
  <c r="IQ167" i="15"/>
  <c r="IR167" i="15"/>
  <c r="IS167" i="15"/>
  <c r="IT167" i="15"/>
  <c r="IU167" i="15"/>
  <c r="IV167" i="15"/>
  <c r="IW167" i="15"/>
  <c r="IX167" i="15"/>
  <c r="IY167" i="15"/>
  <c r="IZ167" i="15"/>
  <c r="JA167" i="15"/>
  <c r="JB167" i="15"/>
  <c r="JC167" i="15"/>
  <c r="JD167" i="15"/>
  <c r="JE167" i="15"/>
  <c r="JF167" i="15"/>
  <c r="JG167" i="15"/>
  <c r="JH167" i="15"/>
  <c r="JT167" i="15"/>
  <c r="JU167" i="15"/>
  <c r="JV167" i="15"/>
  <c r="JW167" i="15"/>
  <c r="JX167" i="15"/>
  <c r="JY167" i="15"/>
  <c r="JZ167" i="15"/>
  <c r="KA167" i="15"/>
  <c r="KB167" i="15"/>
  <c r="KC167" i="15"/>
  <c r="KL167" i="15"/>
  <c r="KM167" i="15"/>
  <c r="KN167" i="15"/>
  <c r="KO167" i="15"/>
  <c r="KP167" i="15"/>
  <c r="KQ167" i="15"/>
  <c r="KR167" i="15"/>
  <c r="LA167" i="15"/>
  <c r="LB167" i="15"/>
  <c r="LC167" i="15"/>
  <c r="LD167" i="15"/>
  <c r="LE167" i="15"/>
  <c r="LF167" i="15"/>
  <c r="LG167" i="15"/>
  <c r="LH167" i="15"/>
  <c r="LI167" i="15"/>
  <c r="LJ167" i="15"/>
  <c r="LK167" i="15"/>
  <c r="LW167" i="15"/>
  <c r="LX167" i="15"/>
  <c r="LY167" i="15"/>
  <c r="LZ167" i="15"/>
  <c r="MA167" i="15"/>
  <c r="MB167" i="15"/>
  <c r="MC167" i="15"/>
  <c r="MD167" i="15"/>
  <c r="ME167" i="15"/>
  <c r="MF167" i="15"/>
  <c r="MG167" i="15"/>
  <c r="MH167" i="15"/>
  <c r="MI167" i="15"/>
  <c r="MJ167" i="15"/>
  <c r="MK167" i="15"/>
  <c r="ML167" i="15"/>
  <c r="MM167" i="15"/>
  <c r="MN167" i="15"/>
  <c r="MO167" i="15"/>
  <c r="NA167" i="15"/>
  <c r="NB167" i="15"/>
  <c r="NC167" i="15"/>
  <c r="ND167" i="15"/>
  <c r="NE167" i="15"/>
  <c r="NF167" i="15"/>
  <c r="NG167" i="15"/>
  <c r="NH167" i="15"/>
  <c r="NI167" i="15"/>
  <c r="NJ167" i="15"/>
  <c r="NK167" i="15"/>
  <c r="NL167" i="15"/>
  <c r="NM167" i="15"/>
  <c r="NN167" i="15"/>
  <c r="NO167" i="15"/>
  <c r="NP167" i="15"/>
  <c r="OH167" i="15"/>
  <c r="OI167" i="15"/>
  <c r="OJ167" i="15"/>
  <c r="OK167" i="15"/>
  <c r="OL167" i="15"/>
  <c r="OM167" i="15"/>
  <c r="ON167" i="15"/>
  <c r="OO167" i="15"/>
  <c r="PA167" i="15"/>
  <c r="PB167" i="15"/>
  <c r="PC167" i="15"/>
  <c r="PD167" i="15"/>
  <c r="PE167" i="15"/>
  <c r="PF167" i="15"/>
  <c r="PG167" i="15"/>
  <c r="PH167" i="15"/>
  <c r="PI167" i="15"/>
  <c r="PJ167" i="15"/>
  <c r="PK167" i="15"/>
  <c r="PW167" i="15"/>
  <c r="PX167" i="15"/>
  <c r="PY167" i="15"/>
  <c r="PZ167" i="15"/>
  <c r="J168" i="15"/>
  <c r="K168" i="15"/>
  <c r="T168" i="15"/>
  <c r="U168" i="15"/>
  <c r="V168" i="15"/>
  <c r="W168" i="15"/>
  <c r="X168" i="15"/>
  <c r="Y168" i="15"/>
  <c r="Z168" i="15"/>
  <c r="AA168" i="15"/>
  <c r="AB168" i="15"/>
  <c r="AC168" i="15"/>
  <c r="AD168" i="15"/>
  <c r="AM168" i="15"/>
  <c r="AN168" i="15"/>
  <c r="AO168" i="15"/>
  <c r="AP168" i="15"/>
  <c r="AQ168" i="15"/>
  <c r="AR168" i="15"/>
  <c r="AS168" i="15"/>
  <c r="AT168" i="15"/>
  <c r="AU168" i="15"/>
  <c r="AV168" i="15"/>
  <c r="AW168" i="15"/>
  <c r="AX168" i="15"/>
  <c r="AY168" i="15"/>
  <c r="AZ168" i="15"/>
  <c r="BA168" i="15"/>
  <c r="BB168" i="15"/>
  <c r="BN168" i="15"/>
  <c r="BO168" i="15"/>
  <c r="BP168" i="15"/>
  <c r="BQ168" i="15"/>
  <c r="BR168" i="15"/>
  <c r="CD168" i="15"/>
  <c r="CE168" i="15"/>
  <c r="CF168" i="15"/>
  <c r="CG168" i="15"/>
  <c r="CH168" i="15"/>
  <c r="CI168" i="15"/>
  <c r="CJ168" i="15"/>
  <c r="CK168" i="15"/>
  <c r="CL168" i="15"/>
  <c r="CM168" i="15"/>
  <c r="CN168" i="15"/>
  <c r="CO168" i="15"/>
  <c r="DA168" i="15"/>
  <c r="DB168" i="15"/>
  <c r="DC168" i="15"/>
  <c r="DD168" i="15"/>
  <c r="DE168" i="15"/>
  <c r="DF168" i="15"/>
  <c r="DG168" i="15"/>
  <c r="DH168" i="15"/>
  <c r="DI168" i="15"/>
  <c r="DJ168" i="15"/>
  <c r="DV168" i="15"/>
  <c r="DW168" i="15"/>
  <c r="DX168" i="15"/>
  <c r="DY168" i="15"/>
  <c r="DZ168" i="15"/>
  <c r="EA168" i="15"/>
  <c r="EB168" i="15"/>
  <c r="EC168" i="15"/>
  <c r="ED168" i="15"/>
  <c r="EE168" i="15"/>
  <c r="EF168" i="15"/>
  <c r="EG168" i="15"/>
  <c r="EH168" i="15"/>
  <c r="EI168" i="15"/>
  <c r="EJ168" i="15"/>
  <c r="EK168" i="15"/>
  <c r="EW168" i="15"/>
  <c r="EX168" i="15"/>
  <c r="EY168" i="15"/>
  <c r="EZ168" i="15"/>
  <c r="FA168" i="15"/>
  <c r="FB168" i="15"/>
  <c r="FN168" i="15"/>
  <c r="FO168" i="15"/>
  <c r="FP168" i="15"/>
  <c r="FQ168" i="15"/>
  <c r="FR168" i="15"/>
  <c r="FS168" i="15"/>
  <c r="FT168" i="15"/>
  <c r="FU168" i="15"/>
  <c r="FV168" i="15"/>
  <c r="FW168" i="15"/>
  <c r="FX168" i="15"/>
  <c r="GJ168" i="15"/>
  <c r="GK168" i="15"/>
  <c r="GL168" i="15"/>
  <c r="GM168" i="15"/>
  <c r="GN168" i="15"/>
  <c r="GO168" i="15"/>
  <c r="GP168" i="15"/>
  <c r="GQ168" i="15"/>
  <c r="HC168" i="15"/>
  <c r="HD168" i="15"/>
  <c r="HE168" i="15"/>
  <c r="HF168" i="15"/>
  <c r="HG168" i="15"/>
  <c r="HH168" i="15"/>
  <c r="HT168" i="15"/>
  <c r="HU168" i="15"/>
  <c r="HV168" i="15"/>
  <c r="HW168" i="15"/>
  <c r="HX168" i="15"/>
  <c r="HY168" i="15"/>
  <c r="HZ168" i="15"/>
  <c r="IA168" i="15"/>
  <c r="IB168" i="15"/>
  <c r="IC168" i="15"/>
  <c r="ID168" i="15"/>
  <c r="IE168" i="15"/>
  <c r="IQ168" i="15"/>
  <c r="IR168" i="15"/>
  <c r="IS168" i="15"/>
  <c r="IT168" i="15"/>
  <c r="IU168" i="15"/>
  <c r="IV168" i="15"/>
  <c r="IW168" i="15"/>
  <c r="IX168" i="15"/>
  <c r="IY168" i="15"/>
  <c r="IZ168" i="15"/>
  <c r="JA168" i="15"/>
  <c r="JB168" i="15"/>
  <c r="JC168" i="15"/>
  <c r="JD168" i="15"/>
  <c r="JE168" i="15"/>
  <c r="JF168" i="15"/>
  <c r="JG168" i="15"/>
  <c r="JH168" i="15"/>
  <c r="JT168" i="15"/>
  <c r="JU168" i="15"/>
  <c r="JV168" i="15"/>
  <c r="JW168" i="15"/>
  <c r="JX168" i="15"/>
  <c r="JY168" i="15"/>
  <c r="JZ168" i="15"/>
  <c r="KA168" i="15"/>
  <c r="KB168" i="15"/>
  <c r="KC168" i="15"/>
  <c r="KL168" i="15"/>
  <c r="KM168" i="15"/>
  <c r="KN168" i="15"/>
  <c r="KO168" i="15"/>
  <c r="KP168" i="15"/>
  <c r="KQ168" i="15"/>
  <c r="KR168" i="15"/>
  <c r="LA168" i="15"/>
  <c r="LB168" i="15"/>
  <c r="LC168" i="15"/>
  <c r="LD168" i="15"/>
  <c r="LE168" i="15"/>
  <c r="LF168" i="15"/>
  <c r="LG168" i="15"/>
  <c r="LH168" i="15"/>
  <c r="LI168" i="15"/>
  <c r="LJ168" i="15"/>
  <c r="LK168" i="15"/>
  <c r="LW168" i="15"/>
  <c r="LX168" i="15"/>
  <c r="LY168" i="15"/>
  <c r="LZ168" i="15"/>
  <c r="MA168" i="15"/>
  <c r="MB168" i="15"/>
  <c r="MC168" i="15"/>
  <c r="MD168" i="15"/>
  <c r="ME168" i="15"/>
  <c r="MF168" i="15"/>
  <c r="MG168" i="15"/>
  <c r="MH168" i="15"/>
  <c r="MI168" i="15"/>
  <c r="MJ168" i="15"/>
  <c r="MK168" i="15"/>
  <c r="ML168" i="15"/>
  <c r="MM168" i="15"/>
  <c r="MN168" i="15"/>
  <c r="MO168" i="15"/>
  <c r="NA168" i="15"/>
  <c r="NB168" i="15"/>
  <c r="NC168" i="15"/>
  <c r="ND168" i="15"/>
  <c r="NE168" i="15"/>
  <c r="NF168" i="15"/>
  <c r="NG168" i="15"/>
  <c r="NH168" i="15"/>
  <c r="NI168" i="15"/>
  <c r="NJ168" i="15"/>
  <c r="NK168" i="15"/>
  <c r="NL168" i="15"/>
  <c r="NM168" i="15"/>
  <c r="NN168" i="15"/>
  <c r="NO168" i="15"/>
  <c r="NP168" i="15"/>
  <c r="OH168" i="15"/>
  <c r="OI168" i="15"/>
  <c r="OJ168" i="15"/>
  <c r="OK168" i="15"/>
  <c r="OL168" i="15"/>
  <c r="OM168" i="15"/>
  <c r="ON168" i="15"/>
  <c r="OO168" i="15"/>
  <c r="PA168" i="15"/>
  <c r="PB168" i="15"/>
  <c r="PC168" i="15"/>
  <c r="PD168" i="15"/>
  <c r="PE168" i="15"/>
  <c r="PF168" i="15"/>
  <c r="PG168" i="15"/>
  <c r="PH168" i="15"/>
  <c r="PI168" i="15"/>
  <c r="PJ168" i="15"/>
  <c r="PK168" i="15"/>
  <c r="PW168" i="15"/>
  <c r="PX168" i="15"/>
  <c r="PY168" i="15"/>
  <c r="PZ168" i="15"/>
  <c r="J169" i="15"/>
  <c r="K169" i="15"/>
  <c r="T169" i="15"/>
  <c r="U169" i="15"/>
  <c r="V169" i="15"/>
  <c r="W169" i="15"/>
  <c r="X169" i="15"/>
  <c r="Y169" i="15"/>
  <c r="Z169" i="15"/>
  <c r="AA169" i="15"/>
  <c r="AB169" i="15"/>
  <c r="AC169" i="15"/>
  <c r="AD169" i="15"/>
  <c r="AM169" i="15"/>
  <c r="AN169" i="15"/>
  <c r="AO169" i="15"/>
  <c r="AP169" i="15"/>
  <c r="AQ169" i="15"/>
  <c r="AR169" i="15"/>
  <c r="AS169" i="15"/>
  <c r="AT169" i="15"/>
  <c r="AU169" i="15"/>
  <c r="AV169" i="15"/>
  <c r="AW169" i="15"/>
  <c r="AX169" i="15"/>
  <c r="AY169" i="15"/>
  <c r="AZ169" i="15"/>
  <c r="BA169" i="15"/>
  <c r="BB169" i="15"/>
  <c r="BN169" i="15"/>
  <c r="BO169" i="15"/>
  <c r="BP169" i="15"/>
  <c r="BQ169" i="15"/>
  <c r="BR169" i="15"/>
  <c r="CD169" i="15"/>
  <c r="CE169" i="15"/>
  <c r="CF169" i="15"/>
  <c r="CG169" i="15"/>
  <c r="CH169" i="15"/>
  <c r="CI169" i="15"/>
  <c r="CJ169" i="15"/>
  <c r="CK169" i="15"/>
  <c r="CL169" i="15"/>
  <c r="CM169" i="15"/>
  <c r="CN169" i="15"/>
  <c r="CO169" i="15"/>
  <c r="DA169" i="15"/>
  <c r="DB169" i="15"/>
  <c r="DC169" i="15"/>
  <c r="DD169" i="15"/>
  <c r="DE169" i="15"/>
  <c r="DF169" i="15"/>
  <c r="DG169" i="15"/>
  <c r="DH169" i="15"/>
  <c r="DI169" i="15"/>
  <c r="DJ169" i="15"/>
  <c r="DV169" i="15"/>
  <c r="DW169" i="15"/>
  <c r="DX169" i="15"/>
  <c r="DY169" i="15"/>
  <c r="DZ169" i="15"/>
  <c r="EA169" i="15"/>
  <c r="EB169" i="15"/>
  <c r="EC169" i="15"/>
  <c r="ED169" i="15"/>
  <c r="EE169" i="15"/>
  <c r="EF169" i="15"/>
  <c r="EG169" i="15"/>
  <c r="EH169" i="15"/>
  <c r="EI169" i="15"/>
  <c r="EJ169" i="15"/>
  <c r="EK169" i="15"/>
  <c r="EW169" i="15"/>
  <c r="EX169" i="15"/>
  <c r="EY169" i="15"/>
  <c r="EZ169" i="15"/>
  <c r="FA169" i="15"/>
  <c r="FB169" i="15"/>
  <c r="FN169" i="15"/>
  <c r="FO169" i="15"/>
  <c r="FP169" i="15"/>
  <c r="FQ169" i="15"/>
  <c r="FR169" i="15"/>
  <c r="FS169" i="15"/>
  <c r="FT169" i="15"/>
  <c r="FU169" i="15"/>
  <c r="FV169" i="15"/>
  <c r="FW169" i="15"/>
  <c r="FX169" i="15"/>
  <c r="GJ169" i="15"/>
  <c r="GK169" i="15"/>
  <c r="GL169" i="15"/>
  <c r="GM169" i="15"/>
  <c r="GN169" i="15"/>
  <c r="GO169" i="15"/>
  <c r="GP169" i="15"/>
  <c r="GQ169" i="15"/>
  <c r="HC169" i="15"/>
  <c r="HD169" i="15"/>
  <c r="HE169" i="15"/>
  <c r="HF169" i="15"/>
  <c r="HG169" i="15"/>
  <c r="HH169" i="15"/>
  <c r="HT169" i="15"/>
  <c r="HU169" i="15"/>
  <c r="HV169" i="15"/>
  <c r="HW169" i="15"/>
  <c r="HX169" i="15"/>
  <c r="HY169" i="15"/>
  <c r="HZ169" i="15"/>
  <c r="IA169" i="15"/>
  <c r="IB169" i="15"/>
  <c r="IC169" i="15"/>
  <c r="ID169" i="15"/>
  <c r="IE169" i="15"/>
  <c r="IQ169" i="15"/>
  <c r="IR169" i="15"/>
  <c r="IS169" i="15"/>
  <c r="IT169" i="15"/>
  <c r="IU169" i="15"/>
  <c r="IV169" i="15"/>
  <c r="IW169" i="15"/>
  <c r="IX169" i="15"/>
  <c r="IY169" i="15"/>
  <c r="IZ169" i="15"/>
  <c r="JA169" i="15"/>
  <c r="JB169" i="15"/>
  <c r="JC169" i="15"/>
  <c r="JD169" i="15"/>
  <c r="JE169" i="15"/>
  <c r="JF169" i="15"/>
  <c r="JG169" i="15"/>
  <c r="JH169" i="15"/>
  <c r="JT169" i="15"/>
  <c r="JU169" i="15"/>
  <c r="JV169" i="15"/>
  <c r="JW169" i="15"/>
  <c r="JX169" i="15"/>
  <c r="JY169" i="15"/>
  <c r="JZ169" i="15"/>
  <c r="KA169" i="15"/>
  <c r="KB169" i="15"/>
  <c r="KC169" i="15"/>
  <c r="KL169" i="15"/>
  <c r="KM169" i="15"/>
  <c r="KN169" i="15"/>
  <c r="KO169" i="15"/>
  <c r="KP169" i="15"/>
  <c r="KQ169" i="15"/>
  <c r="KR169" i="15"/>
  <c r="LA169" i="15"/>
  <c r="LB169" i="15"/>
  <c r="LC169" i="15"/>
  <c r="LD169" i="15"/>
  <c r="LE169" i="15"/>
  <c r="LF169" i="15"/>
  <c r="LG169" i="15"/>
  <c r="LH169" i="15"/>
  <c r="LI169" i="15"/>
  <c r="LJ169" i="15"/>
  <c r="LK169" i="15"/>
  <c r="LW169" i="15"/>
  <c r="LX169" i="15"/>
  <c r="LY169" i="15"/>
  <c r="LZ169" i="15"/>
  <c r="MA169" i="15"/>
  <c r="MB169" i="15"/>
  <c r="MC169" i="15"/>
  <c r="MD169" i="15"/>
  <c r="ME169" i="15"/>
  <c r="MF169" i="15"/>
  <c r="MG169" i="15"/>
  <c r="MH169" i="15"/>
  <c r="MI169" i="15"/>
  <c r="MJ169" i="15"/>
  <c r="MK169" i="15"/>
  <c r="ML169" i="15"/>
  <c r="MM169" i="15"/>
  <c r="MN169" i="15"/>
  <c r="MO169" i="15"/>
  <c r="NA169" i="15"/>
  <c r="NB169" i="15"/>
  <c r="NC169" i="15"/>
  <c r="ND169" i="15"/>
  <c r="NE169" i="15"/>
  <c r="NF169" i="15"/>
  <c r="NG169" i="15"/>
  <c r="NH169" i="15"/>
  <c r="NI169" i="15"/>
  <c r="NJ169" i="15"/>
  <c r="NK169" i="15"/>
  <c r="NL169" i="15"/>
  <c r="NM169" i="15"/>
  <c r="NN169" i="15"/>
  <c r="NO169" i="15"/>
  <c r="NP169" i="15"/>
  <c r="OH169" i="15"/>
  <c r="OI169" i="15"/>
  <c r="OJ169" i="15"/>
  <c r="OK169" i="15"/>
  <c r="OL169" i="15"/>
  <c r="OM169" i="15"/>
  <c r="ON169" i="15"/>
  <c r="OO169" i="15"/>
  <c r="PA169" i="15"/>
  <c r="PB169" i="15"/>
  <c r="PC169" i="15"/>
  <c r="PD169" i="15"/>
  <c r="PE169" i="15"/>
  <c r="PF169" i="15"/>
  <c r="PG169" i="15"/>
  <c r="PH169" i="15"/>
  <c r="PI169" i="15"/>
  <c r="PJ169" i="15"/>
  <c r="PK169" i="15"/>
  <c r="PW169" i="15"/>
  <c r="PX169" i="15"/>
  <c r="PY169" i="15"/>
  <c r="PZ169" i="15"/>
  <c r="J170" i="15"/>
  <c r="K170" i="15"/>
  <c r="T170" i="15"/>
  <c r="U170" i="15"/>
  <c r="V170" i="15"/>
  <c r="W170" i="15"/>
  <c r="X170" i="15"/>
  <c r="Y170" i="15"/>
  <c r="Z170" i="15"/>
  <c r="AA170" i="15"/>
  <c r="AB170" i="15"/>
  <c r="AC170" i="15"/>
  <c r="AD170" i="15"/>
  <c r="AM170" i="15"/>
  <c r="AN170" i="15"/>
  <c r="AO170" i="15"/>
  <c r="AP170" i="15"/>
  <c r="AQ170" i="15"/>
  <c r="AR170" i="15"/>
  <c r="AS170" i="15"/>
  <c r="AT170" i="15"/>
  <c r="AU170" i="15"/>
  <c r="AV170" i="15"/>
  <c r="AW170" i="15"/>
  <c r="AX170" i="15"/>
  <c r="AY170" i="15"/>
  <c r="AZ170" i="15"/>
  <c r="BA170" i="15"/>
  <c r="BB170" i="15"/>
  <c r="BN170" i="15"/>
  <c r="BO170" i="15"/>
  <c r="BP170" i="15"/>
  <c r="BQ170" i="15"/>
  <c r="BR170" i="15"/>
  <c r="CD170" i="15"/>
  <c r="CE170" i="15"/>
  <c r="CF170" i="15"/>
  <c r="CG170" i="15"/>
  <c r="CH170" i="15"/>
  <c r="CI170" i="15"/>
  <c r="CJ170" i="15"/>
  <c r="CK170" i="15"/>
  <c r="CL170" i="15"/>
  <c r="CM170" i="15"/>
  <c r="CN170" i="15"/>
  <c r="CO170" i="15"/>
  <c r="DA170" i="15"/>
  <c r="DB170" i="15"/>
  <c r="DC170" i="15"/>
  <c r="DD170" i="15"/>
  <c r="DE170" i="15"/>
  <c r="DF170" i="15"/>
  <c r="DG170" i="15"/>
  <c r="DH170" i="15"/>
  <c r="DI170" i="15"/>
  <c r="DJ170" i="15"/>
  <c r="DV170" i="15"/>
  <c r="DW170" i="15"/>
  <c r="DX170" i="15"/>
  <c r="DY170" i="15"/>
  <c r="DZ170" i="15"/>
  <c r="EA170" i="15"/>
  <c r="EB170" i="15"/>
  <c r="EC170" i="15"/>
  <c r="ED170" i="15"/>
  <c r="EE170" i="15"/>
  <c r="EF170" i="15"/>
  <c r="EG170" i="15"/>
  <c r="EH170" i="15"/>
  <c r="EI170" i="15"/>
  <c r="EJ170" i="15"/>
  <c r="EK170" i="15"/>
  <c r="EW170" i="15"/>
  <c r="EX170" i="15"/>
  <c r="EY170" i="15"/>
  <c r="EZ170" i="15"/>
  <c r="FA170" i="15"/>
  <c r="FB170" i="15"/>
  <c r="FN170" i="15"/>
  <c r="FO170" i="15"/>
  <c r="FP170" i="15"/>
  <c r="FQ170" i="15"/>
  <c r="FR170" i="15"/>
  <c r="FS170" i="15"/>
  <c r="FT170" i="15"/>
  <c r="FU170" i="15"/>
  <c r="FV170" i="15"/>
  <c r="FW170" i="15"/>
  <c r="FX170" i="15"/>
  <c r="GJ170" i="15"/>
  <c r="GK170" i="15"/>
  <c r="GL170" i="15"/>
  <c r="GM170" i="15"/>
  <c r="GN170" i="15"/>
  <c r="GO170" i="15"/>
  <c r="GP170" i="15"/>
  <c r="GQ170" i="15"/>
  <c r="HC170" i="15"/>
  <c r="HD170" i="15"/>
  <c r="HE170" i="15"/>
  <c r="HF170" i="15"/>
  <c r="HG170" i="15"/>
  <c r="HH170" i="15"/>
  <c r="HT170" i="15"/>
  <c r="HU170" i="15"/>
  <c r="HV170" i="15"/>
  <c r="HW170" i="15"/>
  <c r="HX170" i="15"/>
  <c r="HY170" i="15"/>
  <c r="HZ170" i="15"/>
  <c r="IA170" i="15"/>
  <c r="IB170" i="15"/>
  <c r="IC170" i="15"/>
  <c r="ID170" i="15"/>
  <c r="IE170" i="15"/>
  <c r="IQ170" i="15"/>
  <c r="IR170" i="15"/>
  <c r="IS170" i="15"/>
  <c r="IT170" i="15"/>
  <c r="IU170" i="15"/>
  <c r="IV170" i="15"/>
  <c r="IW170" i="15"/>
  <c r="IX170" i="15"/>
  <c r="IY170" i="15"/>
  <c r="IZ170" i="15"/>
  <c r="JA170" i="15"/>
  <c r="JB170" i="15"/>
  <c r="JC170" i="15"/>
  <c r="JD170" i="15"/>
  <c r="JE170" i="15"/>
  <c r="JF170" i="15"/>
  <c r="JG170" i="15"/>
  <c r="JH170" i="15"/>
  <c r="JT170" i="15"/>
  <c r="JU170" i="15"/>
  <c r="JV170" i="15"/>
  <c r="JW170" i="15"/>
  <c r="JX170" i="15"/>
  <c r="JY170" i="15"/>
  <c r="JZ170" i="15"/>
  <c r="KA170" i="15"/>
  <c r="KB170" i="15"/>
  <c r="KC170" i="15"/>
  <c r="KL170" i="15"/>
  <c r="KM170" i="15"/>
  <c r="KN170" i="15"/>
  <c r="KO170" i="15"/>
  <c r="KP170" i="15"/>
  <c r="KQ170" i="15"/>
  <c r="KR170" i="15"/>
  <c r="LA170" i="15"/>
  <c r="LB170" i="15"/>
  <c r="LC170" i="15"/>
  <c r="LD170" i="15"/>
  <c r="LE170" i="15"/>
  <c r="LF170" i="15"/>
  <c r="LG170" i="15"/>
  <c r="LH170" i="15"/>
  <c r="LI170" i="15"/>
  <c r="LJ170" i="15"/>
  <c r="LK170" i="15"/>
  <c r="LW170" i="15"/>
  <c r="LX170" i="15"/>
  <c r="LY170" i="15"/>
  <c r="LZ170" i="15"/>
  <c r="MA170" i="15"/>
  <c r="MB170" i="15"/>
  <c r="MC170" i="15"/>
  <c r="MD170" i="15"/>
  <c r="ME170" i="15"/>
  <c r="MF170" i="15"/>
  <c r="MG170" i="15"/>
  <c r="MH170" i="15"/>
  <c r="MI170" i="15"/>
  <c r="MJ170" i="15"/>
  <c r="MK170" i="15"/>
  <c r="ML170" i="15"/>
  <c r="MM170" i="15"/>
  <c r="MN170" i="15"/>
  <c r="MO170" i="15"/>
  <c r="NA170" i="15"/>
  <c r="NB170" i="15"/>
  <c r="NC170" i="15"/>
  <c r="ND170" i="15"/>
  <c r="NE170" i="15"/>
  <c r="NF170" i="15"/>
  <c r="NG170" i="15"/>
  <c r="NH170" i="15"/>
  <c r="NI170" i="15"/>
  <c r="NJ170" i="15"/>
  <c r="NK170" i="15"/>
  <c r="NL170" i="15"/>
  <c r="NM170" i="15"/>
  <c r="NN170" i="15"/>
  <c r="NO170" i="15"/>
  <c r="NP170" i="15"/>
  <c r="OH170" i="15"/>
  <c r="OI170" i="15"/>
  <c r="OJ170" i="15"/>
  <c r="OK170" i="15"/>
  <c r="OL170" i="15"/>
  <c r="OM170" i="15"/>
  <c r="ON170" i="15"/>
  <c r="OO170" i="15"/>
  <c r="PA170" i="15"/>
  <c r="PB170" i="15"/>
  <c r="PC170" i="15"/>
  <c r="PD170" i="15"/>
  <c r="PE170" i="15"/>
  <c r="PF170" i="15"/>
  <c r="PG170" i="15"/>
  <c r="PH170" i="15"/>
  <c r="PI170" i="15"/>
  <c r="PJ170" i="15"/>
  <c r="PK170" i="15"/>
  <c r="PW170" i="15"/>
  <c r="PX170" i="15"/>
  <c r="PY170" i="15"/>
  <c r="PZ170" i="15"/>
  <c r="J171" i="15"/>
  <c r="K171" i="15"/>
  <c r="T171" i="15"/>
  <c r="U171" i="15"/>
  <c r="V171" i="15"/>
  <c r="W171" i="15"/>
  <c r="X171" i="15"/>
  <c r="Y171" i="15"/>
  <c r="Z171" i="15"/>
  <c r="AA171" i="15"/>
  <c r="AB171" i="15"/>
  <c r="AC171" i="15"/>
  <c r="AD171" i="15"/>
  <c r="AM171" i="15"/>
  <c r="AN171" i="15"/>
  <c r="AO171" i="15"/>
  <c r="AP171" i="15"/>
  <c r="AQ171" i="15"/>
  <c r="AR171" i="15"/>
  <c r="AS171" i="15"/>
  <c r="AT171" i="15"/>
  <c r="AU171" i="15"/>
  <c r="AV171" i="15"/>
  <c r="AW171" i="15"/>
  <c r="AX171" i="15"/>
  <c r="AY171" i="15"/>
  <c r="AZ171" i="15"/>
  <c r="BA171" i="15"/>
  <c r="BB171" i="15"/>
  <c r="BN171" i="15"/>
  <c r="BO171" i="15"/>
  <c r="BP171" i="15"/>
  <c r="BQ171" i="15"/>
  <c r="BR171" i="15"/>
  <c r="CD171" i="15"/>
  <c r="CE171" i="15"/>
  <c r="CF171" i="15"/>
  <c r="CG171" i="15"/>
  <c r="CH171" i="15"/>
  <c r="CI171" i="15"/>
  <c r="CJ171" i="15"/>
  <c r="CK171" i="15"/>
  <c r="CL171" i="15"/>
  <c r="CM171" i="15"/>
  <c r="CN171" i="15"/>
  <c r="CO171" i="15"/>
  <c r="DA171" i="15"/>
  <c r="DB171" i="15"/>
  <c r="DC171" i="15"/>
  <c r="DD171" i="15"/>
  <c r="DE171" i="15"/>
  <c r="DF171" i="15"/>
  <c r="DG171" i="15"/>
  <c r="DH171" i="15"/>
  <c r="DI171" i="15"/>
  <c r="DJ171" i="15"/>
  <c r="DV171" i="15"/>
  <c r="DW171" i="15"/>
  <c r="DX171" i="15"/>
  <c r="DY171" i="15"/>
  <c r="DZ171" i="15"/>
  <c r="EA171" i="15"/>
  <c r="EB171" i="15"/>
  <c r="EC171" i="15"/>
  <c r="ED171" i="15"/>
  <c r="EE171" i="15"/>
  <c r="EF171" i="15"/>
  <c r="EG171" i="15"/>
  <c r="EH171" i="15"/>
  <c r="EI171" i="15"/>
  <c r="EJ171" i="15"/>
  <c r="EK171" i="15"/>
  <c r="EW171" i="15"/>
  <c r="EX171" i="15"/>
  <c r="EY171" i="15"/>
  <c r="EZ171" i="15"/>
  <c r="FA171" i="15"/>
  <c r="FB171" i="15"/>
  <c r="FN171" i="15"/>
  <c r="FO171" i="15"/>
  <c r="FP171" i="15"/>
  <c r="FQ171" i="15"/>
  <c r="FR171" i="15"/>
  <c r="FS171" i="15"/>
  <c r="FT171" i="15"/>
  <c r="FU171" i="15"/>
  <c r="FV171" i="15"/>
  <c r="FW171" i="15"/>
  <c r="FX171" i="15"/>
  <c r="GJ171" i="15"/>
  <c r="GK171" i="15"/>
  <c r="GL171" i="15"/>
  <c r="GM171" i="15"/>
  <c r="GN171" i="15"/>
  <c r="GO171" i="15"/>
  <c r="GP171" i="15"/>
  <c r="GQ171" i="15"/>
  <c r="HC171" i="15"/>
  <c r="HD171" i="15"/>
  <c r="HE171" i="15"/>
  <c r="HF171" i="15"/>
  <c r="HG171" i="15"/>
  <c r="HH171" i="15"/>
  <c r="HT171" i="15"/>
  <c r="HU171" i="15"/>
  <c r="HV171" i="15"/>
  <c r="HW171" i="15"/>
  <c r="HX171" i="15"/>
  <c r="HY171" i="15"/>
  <c r="HZ171" i="15"/>
  <c r="IA171" i="15"/>
  <c r="IB171" i="15"/>
  <c r="IC171" i="15"/>
  <c r="ID171" i="15"/>
  <c r="IE171" i="15"/>
  <c r="IQ171" i="15"/>
  <c r="IR171" i="15"/>
  <c r="IS171" i="15"/>
  <c r="IT171" i="15"/>
  <c r="IU171" i="15"/>
  <c r="IV171" i="15"/>
  <c r="IW171" i="15"/>
  <c r="IX171" i="15"/>
  <c r="IY171" i="15"/>
  <c r="IZ171" i="15"/>
  <c r="JA171" i="15"/>
  <c r="JB171" i="15"/>
  <c r="JC171" i="15"/>
  <c r="JD171" i="15"/>
  <c r="JE171" i="15"/>
  <c r="JF171" i="15"/>
  <c r="JG171" i="15"/>
  <c r="JH171" i="15"/>
  <c r="JT171" i="15"/>
  <c r="JU171" i="15"/>
  <c r="JV171" i="15"/>
  <c r="JW171" i="15"/>
  <c r="JX171" i="15"/>
  <c r="JY171" i="15"/>
  <c r="JZ171" i="15"/>
  <c r="KA171" i="15"/>
  <c r="KB171" i="15"/>
  <c r="KC171" i="15"/>
  <c r="KL171" i="15"/>
  <c r="MM171" i="15"/>
  <c r="NG171" i="15"/>
  <c r="OK171" i="15"/>
  <c r="V172" i="15"/>
  <c r="AV172" i="15"/>
  <c r="AY172" i="15"/>
  <c r="BQ172" i="15"/>
  <c r="CF172" i="15"/>
  <c r="CL172" i="15"/>
  <c r="DG172" i="15"/>
  <c r="DV172" i="15"/>
  <c r="DY172" i="15"/>
  <c r="FP172" i="15"/>
  <c r="IY172" i="15"/>
  <c r="JC172" i="15"/>
  <c r="KM172" i="15"/>
  <c r="LA172" i="15"/>
  <c r="LX172" i="15"/>
  <c r="MD172" i="15"/>
  <c r="MH172" i="15"/>
  <c r="NI172" i="15"/>
  <c r="Y173" i="15"/>
  <c r="AC173" i="15"/>
  <c r="BA173" i="15"/>
  <c r="DH173" i="15"/>
  <c r="DJ173" i="15"/>
  <c r="ED173" i="15"/>
  <c r="HE173" i="15"/>
  <c r="HU173" i="15"/>
  <c r="IU173" i="15"/>
  <c r="JH173" i="15"/>
  <c r="KO173" i="15"/>
  <c r="LC173" i="15"/>
  <c r="MC173" i="15"/>
  <c r="NE173" i="15"/>
  <c r="PI173" i="15"/>
  <c r="AR174" i="15"/>
  <c r="AV174" i="15"/>
  <c r="BO174" i="15"/>
  <c r="EX174" i="15"/>
  <c r="IW174" i="15"/>
  <c r="JT174" i="15"/>
  <c r="LK174" i="15"/>
  <c r="OK174" i="15"/>
  <c r="ON174" i="15"/>
  <c r="PZ174" i="15"/>
  <c r="CI175" i="15"/>
  <c r="EC175" i="15"/>
  <c r="IX175" i="15"/>
  <c r="JB175" i="15"/>
  <c r="JV175" i="15"/>
  <c r="NI175" i="15"/>
  <c r="NM175" i="15"/>
  <c r="ON175" i="15"/>
  <c r="BO176" i="15"/>
  <c r="DG176" i="15"/>
  <c r="EK176" i="15"/>
  <c r="HU176" i="15"/>
  <c r="HX176" i="15"/>
  <c r="IE176" i="15"/>
  <c r="IZ176" i="15"/>
  <c r="LW176" i="15"/>
  <c r="LZ176" i="15"/>
  <c r="MG176" i="15"/>
  <c r="MM176" i="15"/>
  <c r="NA176" i="15"/>
  <c r="NN176" i="15"/>
  <c r="OL176" i="15"/>
  <c r="K178" i="15"/>
  <c r="K179" i="15" s="1"/>
  <c r="AO178" i="15"/>
  <c r="AO179" i="15" s="1"/>
  <c r="DV178" i="15"/>
  <c r="DV179" i="15" s="1"/>
  <c r="FA178" i="15"/>
  <c r="FA179" i="15" s="1"/>
  <c r="GN178" i="15"/>
  <c r="GN179" i="15" s="1"/>
  <c r="HF178" i="15"/>
  <c r="HF179" i="15" s="1"/>
  <c r="IQ178" i="15"/>
  <c r="IQ179" i="15" s="1"/>
  <c r="JV178" i="15"/>
  <c r="JV179" i="15" s="1"/>
  <c r="LD178" i="15"/>
  <c r="LD179" i="15" s="1"/>
  <c r="MA178" i="15"/>
  <c r="MA179" i="15" s="1"/>
  <c r="ML178" i="15"/>
  <c r="ML179" i="15" s="1"/>
  <c r="NG178" i="15"/>
  <c r="NG179" i="15" s="1"/>
  <c r="NO178" i="15"/>
  <c r="NO179" i="15" s="1"/>
  <c r="PX178" i="15"/>
  <c r="PX179" i="15" s="1"/>
  <c r="AV181" i="15"/>
  <c r="AV189" i="15" s="1"/>
  <c r="CL181" i="15"/>
  <c r="CL189" i="15" s="1"/>
  <c r="DI181" i="15"/>
  <c r="DI189" i="15" s="1"/>
  <c r="EC181" i="15"/>
  <c r="EC189" i="15" s="1"/>
  <c r="EG181" i="15"/>
  <c r="EG189" i="15" s="1"/>
  <c r="FB181" i="15"/>
  <c r="FB189" i="15" s="1"/>
  <c r="GP181" i="15"/>
  <c r="GP189" i="15" s="1"/>
  <c r="HF181" i="15"/>
  <c r="HF189" i="15" s="1"/>
  <c r="HH181" i="15"/>
  <c r="HH189" i="15" s="1"/>
  <c r="IB181" i="15"/>
  <c r="IB189" i="15" s="1"/>
  <c r="IX181" i="15"/>
  <c r="IX189" i="15" s="1"/>
  <c r="JA181" i="15"/>
  <c r="JA189" i="15" s="1"/>
  <c r="JE181" i="15"/>
  <c r="JE189" i="15" s="1"/>
  <c r="KP181" i="15"/>
  <c r="KP189" i="15" s="1"/>
  <c r="MB181" i="15"/>
  <c r="MB189" i="15" s="1"/>
  <c r="NP181" i="15"/>
  <c r="NP189" i="15" s="1"/>
  <c r="AB183" i="15"/>
  <c r="AO183" i="15"/>
  <c r="AQ183" i="15"/>
  <c r="CD183" i="15"/>
  <c r="HD183" i="15"/>
  <c r="JY183" i="15"/>
  <c r="KA183" i="15"/>
  <c r="LG183" i="15"/>
  <c r="MF183" i="15"/>
  <c r="MK183" i="15"/>
  <c r="NE183" i="15"/>
  <c r="OI183" i="15"/>
  <c r="OO183" i="15"/>
  <c r="T186" i="15"/>
  <c r="AB186" i="15"/>
  <c r="AY186" i="15"/>
  <c r="CD186" i="15"/>
  <c r="EA186" i="15"/>
  <c r="FQ186" i="15"/>
  <c r="GK186" i="15"/>
  <c r="HH186" i="15"/>
  <c r="JE186" i="15"/>
  <c r="JU186" i="15"/>
  <c r="LX186" i="15"/>
  <c r="OH186" i="15"/>
  <c r="PH186" i="15"/>
  <c r="Z187" i="15"/>
  <c r="AY187" i="15"/>
  <c r="BP187" i="15"/>
  <c r="CD187" i="15"/>
  <c r="CG187" i="15"/>
  <c r="ED187" i="15"/>
  <c r="EK187" i="15"/>
  <c r="EY187" i="15"/>
  <c r="FT187" i="15"/>
  <c r="FW187" i="15"/>
  <c r="GK187" i="15"/>
  <c r="HW187" i="15"/>
  <c r="IB187" i="15"/>
  <c r="IU187" i="15"/>
  <c r="KP187" i="15"/>
  <c r="LX187" i="15"/>
  <c r="MA187" i="15"/>
  <c r="MO187" i="15"/>
  <c r="AA188" i="15"/>
  <c r="CH188" i="15"/>
  <c r="CL188" i="15"/>
  <c r="DB188" i="15"/>
  <c r="EC188" i="15"/>
  <c r="FV188" i="15"/>
  <c r="IB188" i="15"/>
  <c r="JA188" i="15"/>
  <c r="JW188" i="15"/>
  <c r="JZ188" i="15"/>
  <c r="KC188" i="15"/>
  <c r="KO188" i="15"/>
  <c r="MD188" i="15"/>
  <c r="MK188" i="15"/>
  <c r="NP188" i="15"/>
  <c r="PH188" i="15"/>
  <c r="F9" i="10"/>
  <c r="G9" i="10"/>
  <c r="H9" i="10"/>
  <c r="I9" i="10"/>
  <c r="J9" i="10"/>
  <c r="K9" i="10"/>
  <c r="L9" i="10"/>
  <c r="M9" i="10"/>
  <c r="N9" i="10"/>
  <c r="O9" i="10"/>
  <c r="P9" i="10"/>
  <c r="R9" i="10"/>
  <c r="S9" i="10"/>
  <c r="T9" i="10"/>
  <c r="U9" i="10"/>
  <c r="V9" i="10"/>
  <c r="W9" i="10"/>
  <c r="X9" i="10"/>
  <c r="Y9" i="10"/>
  <c r="Z9" i="10"/>
  <c r="AA9" i="10"/>
  <c r="AC9" i="10"/>
  <c r="AD9" i="10"/>
  <c r="AE9" i="10"/>
  <c r="AF9" i="10"/>
  <c r="AG9" i="10"/>
  <c r="AH9" i="10"/>
  <c r="AI9" i="10"/>
  <c r="AJ9" i="10"/>
  <c r="AK9" i="10"/>
  <c r="AL9" i="10"/>
  <c r="AM9" i="10"/>
  <c r="AN9" i="10"/>
  <c r="AP9" i="10"/>
  <c r="AQ9" i="10"/>
  <c r="AR9" i="10"/>
  <c r="AS9" i="10"/>
  <c r="AT9" i="10"/>
  <c r="AU9" i="10"/>
  <c r="AV9" i="10"/>
  <c r="AW9" i="10"/>
  <c r="AX9" i="10"/>
  <c r="AY9" i="10"/>
  <c r="AZ9" i="10"/>
  <c r="BA9" i="10"/>
  <c r="BB9" i="10"/>
  <c r="BC9" i="10"/>
  <c r="BE9" i="10"/>
  <c r="BF9" i="10"/>
  <c r="BG9" i="10"/>
  <c r="BH9" i="10"/>
  <c r="BI9" i="10"/>
  <c r="BJ9" i="10"/>
  <c r="BK9" i="10"/>
  <c r="BL9" i="10"/>
  <c r="BM9" i="10"/>
  <c r="BN9" i="10"/>
  <c r="BO9" i="10"/>
  <c r="BQ9" i="10"/>
  <c r="BR9" i="10"/>
  <c r="BS9" i="10"/>
  <c r="BT9" i="10"/>
  <c r="BU9" i="10"/>
  <c r="BV9" i="10"/>
  <c r="BW9" i="10"/>
  <c r="BY9" i="10"/>
  <c r="BZ9" i="10"/>
  <c r="CA9" i="10"/>
  <c r="CB9" i="10"/>
  <c r="CC9" i="10"/>
  <c r="CD9" i="10"/>
  <c r="CE9" i="10"/>
  <c r="CF9" i="10"/>
  <c r="CH9" i="10"/>
  <c r="CI9" i="10"/>
  <c r="CJ9" i="10"/>
  <c r="CN9" i="10"/>
  <c r="CP9" i="10"/>
  <c r="CQ9" i="10"/>
  <c r="CR9" i="10"/>
  <c r="CS9" i="10"/>
  <c r="CU9" i="10"/>
  <c r="CV9" i="10"/>
  <c r="CW9" i="10"/>
  <c r="CX9" i="10"/>
  <c r="CY9" i="10"/>
  <c r="DB9" i="10"/>
  <c r="DC9" i="10"/>
  <c r="DD9" i="10"/>
  <c r="DE9" i="10"/>
  <c r="DF9" i="10"/>
  <c r="DG9" i="10"/>
  <c r="DH9" i="10"/>
  <c r="DJ9" i="10"/>
  <c r="DK9" i="10"/>
  <c r="DL9" i="10"/>
  <c r="DM9" i="10"/>
  <c r="DO9" i="10"/>
  <c r="DR9" i="10"/>
  <c r="DS9" i="10"/>
  <c r="DT9" i="10"/>
  <c r="DX9" i="10"/>
  <c r="DY9" i="10"/>
  <c r="DZ9" i="10"/>
  <c r="ED9" i="10"/>
  <c r="EE9" i="10"/>
  <c r="EJ9" i="10"/>
  <c r="EK9" i="10"/>
  <c r="EL9" i="10"/>
  <c r="EM9" i="10"/>
  <c r="EP9" i="10"/>
  <c r="EQ9" i="10"/>
  <c r="ER9" i="10"/>
  <c r="ES9" i="10"/>
  <c r="EV9" i="10"/>
  <c r="EW9" i="10"/>
  <c r="EY9" i="10"/>
  <c r="EZ9" i="10"/>
  <c r="FC9" i="10"/>
  <c r="FD9" i="10"/>
  <c r="FE9" i="10"/>
  <c r="FF9" i="10"/>
  <c r="FG9" i="10"/>
  <c r="FH9" i="10"/>
  <c r="FI9" i="10"/>
  <c r="FJ9" i="10"/>
  <c r="FK9" i="10"/>
  <c r="FL9" i="10"/>
  <c r="FN9" i="10"/>
  <c r="FO9" i="10"/>
  <c r="FP9" i="10"/>
  <c r="FQ9" i="10"/>
  <c r="FR9" i="10"/>
  <c r="FS9" i="10"/>
  <c r="FT9" i="10"/>
  <c r="FW9" i="10"/>
  <c r="FX9" i="10"/>
  <c r="FY9" i="10"/>
  <c r="FZ9" i="10"/>
  <c r="GB9" i="10"/>
  <c r="GD9" i="10"/>
  <c r="GE9" i="10"/>
  <c r="GF9" i="10"/>
  <c r="GG9" i="10"/>
  <c r="GJ9" i="10"/>
  <c r="GK9" i="10"/>
  <c r="GL9" i="10"/>
  <c r="GM9" i="10"/>
  <c r="GN9" i="10"/>
  <c r="LX171" i="15"/>
  <c r="MI171" i="15"/>
  <c r="NK171" i="15"/>
  <c r="PJ171" i="15"/>
  <c r="PZ171" i="15"/>
  <c r="AM172" i="15"/>
  <c r="AP172" i="15"/>
  <c r="AX172" i="15"/>
  <c r="DB172" i="15"/>
  <c r="DH172" i="15"/>
  <c r="EB172" i="15"/>
  <c r="GP172" i="15"/>
  <c r="HY172" i="15"/>
  <c r="IX172" i="15"/>
  <c r="MC172" i="15"/>
  <c r="MI172" i="15"/>
  <c r="ON172" i="15"/>
  <c r="AQ173" i="15"/>
  <c r="BO173" i="15"/>
  <c r="CK173" i="15"/>
  <c r="DB173" i="15"/>
  <c r="EB173" i="15"/>
  <c r="EY173" i="15"/>
  <c r="FN173" i="15"/>
  <c r="GQ173" i="15"/>
  <c r="HH173" i="15"/>
  <c r="IQ173" i="15"/>
  <c r="IX173" i="15"/>
  <c r="JB173" i="15"/>
  <c r="LF173" i="15"/>
  <c r="ME173" i="15"/>
  <c r="MI173" i="15"/>
  <c r="MM173" i="15"/>
  <c r="MN173" i="15"/>
  <c r="NH173" i="15"/>
  <c r="ON173" i="15"/>
  <c r="T174" i="15"/>
  <c r="AO174" i="15"/>
  <c r="CD174" i="15"/>
  <c r="DW174" i="15"/>
  <c r="ED174" i="15"/>
  <c r="FA174" i="15"/>
  <c r="FU174" i="15"/>
  <c r="HC174" i="15"/>
  <c r="ID174" i="15"/>
  <c r="IY174" i="15"/>
  <c r="JB174" i="15"/>
  <c r="JE174" i="15"/>
  <c r="KQ174" i="15"/>
  <c r="LE174" i="15"/>
  <c r="NC174" i="15"/>
  <c r="PC174" i="15"/>
  <c r="AZ175" i="15"/>
  <c r="BB175" i="15"/>
  <c r="CK175" i="15"/>
  <c r="DB175" i="15"/>
  <c r="DG175" i="15"/>
  <c r="DV175" i="15"/>
  <c r="FV175" i="15"/>
  <c r="JU175" i="15"/>
  <c r="JW175" i="15"/>
  <c r="KA175" i="15"/>
  <c r="LI175" i="15"/>
  <c r="OL175" i="15"/>
  <c r="PG175" i="15"/>
  <c r="PJ175" i="15"/>
  <c r="AC176" i="15"/>
  <c r="AR176" i="15"/>
  <c r="DC176" i="15"/>
  <c r="DI176" i="15"/>
  <c r="DY176" i="15"/>
  <c r="EX176" i="15"/>
  <c r="FN176" i="15"/>
  <c r="FR176" i="15"/>
  <c r="IQ176" i="15"/>
  <c r="IU176" i="15"/>
  <c r="KQ176" i="15"/>
  <c r="LF176" i="15"/>
  <c r="LJ176" i="15"/>
  <c r="MF176" i="15"/>
  <c r="PE176" i="15"/>
  <c r="PJ176" i="15"/>
  <c r="Y178" i="15"/>
  <c r="Y179" i="15" s="1"/>
  <c r="AT178" i="15"/>
  <c r="AT179" i="15" s="1"/>
  <c r="AY178" i="15"/>
  <c r="AY179" i="15" s="1"/>
  <c r="DB178" i="15"/>
  <c r="DB179" i="15" s="1"/>
  <c r="DF178" i="15"/>
  <c r="DF179" i="15" s="1"/>
  <c r="DW178" i="15"/>
  <c r="DW179" i="15" s="1"/>
  <c r="EC178" i="15"/>
  <c r="EC179" i="15" s="1"/>
  <c r="FT178" i="15"/>
  <c r="FT179" i="15" s="1"/>
  <c r="HU178" i="15"/>
  <c r="HU179" i="15" s="1"/>
  <c r="HY178" i="15"/>
  <c r="HY179" i="15" s="1"/>
  <c r="IU178" i="15"/>
  <c r="IU179" i="15" s="1"/>
  <c r="JG178" i="15"/>
  <c r="JG179" i="15" s="1"/>
  <c r="JW178" i="15"/>
  <c r="JW179" i="15" s="1"/>
  <c r="KB178" i="15"/>
  <c r="KB179" i="15" s="1"/>
  <c r="LB178" i="15"/>
  <c r="LB179" i="15" s="1"/>
  <c r="NK178" i="15"/>
  <c r="NK179" i="15" s="1"/>
  <c r="PC178" i="15"/>
  <c r="PC179" i="15" s="1"/>
  <c r="PJ178" i="15"/>
  <c r="PJ179" i="15" s="1"/>
  <c r="CJ181" i="15"/>
  <c r="CJ189" i="15" s="1"/>
  <c r="EB181" i="15"/>
  <c r="EB189" i="15" s="1"/>
  <c r="NA181" i="15"/>
  <c r="NA189" i="15" s="1"/>
  <c r="NE181" i="15"/>
  <c r="NE189" i="15" s="1"/>
  <c r="NO181" i="15"/>
  <c r="NO189" i="15" s="1"/>
  <c r="PA181" i="15"/>
  <c r="PA189" i="15" s="1"/>
  <c r="PF181" i="15"/>
  <c r="PF189" i="15" s="1"/>
  <c r="AS183" i="15"/>
  <c r="CO183" i="15"/>
  <c r="DE183" i="15"/>
  <c r="EE183" i="15"/>
  <c r="HT183" i="15"/>
  <c r="IB183" i="15"/>
  <c r="IR183" i="15"/>
  <c r="KR183" i="15"/>
  <c r="MC183" i="15"/>
  <c r="ML183" i="15"/>
  <c r="NO183" i="15"/>
  <c r="PD183" i="15"/>
  <c r="PG183" i="15"/>
  <c r="W186" i="15"/>
  <c r="AX186" i="15"/>
  <c r="DB186" i="15"/>
  <c r="EW186" i="15"/>
  <c r="FR186" i="15"/>
  <c r="HF186" i="15"/>
  <c r="IQ186" i="15"/>
  <c r="JG186" i="15"/>
  <c r="JZ186" i="15"/>
  <c r="KC186" i="15"/>
  <c r="LD186" i="15"/>
  <c r="LH186" i="15"/>
  <c r="LY186" i="15"/>
  <c r="MJ186" i="15"/>
  <c r="NH186" i="15"/>
  <c r="PI186" i="15"/>
  <c r="PY186" i="15"/>
  <c r="AS187" i="15"/>
  <c r="BA187" i="15"/>
  <c r="BQ187" i="15"/>
  <c r="CI187" i="15"/>
  <c r="DE187" i="15"/>
  <c r="GN187" i="15"/>
  <c r="JA187" i="15"/>
  <c r="JU187" i="15"/>
  <c r="JX187" i="15"/>
  <c r="LA187" i="15"/>
  <c r="LG187" i="15"/>
  <c r="ML187" i="15"/>
  <c r="NJ187" i="15"/>
  <c r="PB187" i="15"/>
  <c r="PI187" i="15"/>
  <c r="CI188" i="15"/>
  <c r="DV188" i="15"/>
  <c r="EB188" i="15"/>
  <c r="FR188" i="15"/>
  <c r="GJ188" i="15"/>
  <c r="GN188" i="15"/>
  <c r="HD188" i="15"/>
  <c r="HH188" i="15"/>
  <c r="HX188" i="15"/>
  <c r="ID188" i="15"/>
  <c r="LI188" i="15"/>
  <c r="LX188" i="15"/>
  <c r="NG188" i="15"/>
  <c r="OL188" i="15"/>
  <c r="PE188" i="15"/>
  <c r="CF25" i="10"/>
  <c r="CF87" i="10" s="1"/>
  <c r="CJ25" i="10"/>
  <c r="CJ87" i="10" s="1"/>
  <c r="CL25" i="10"/>
  <c r="CL87" i="10" s="1"/>
  <c r="CP25" i="10"/>
  <c r="CP87" i="10" s="1"/>
  <c r="CS25" i="10"/>
  <c r="CS87" i="10" s="1"/>
  <c r="CV25" i="10"/>
  <c r="CV87" i="10" s="1"/>
  <c r="CY25" i="10"/>
  <c r="CY87" i="10" s="1"/>
  <c r="DA25" i="10"/>
  <c r="DA87" i="10" s="1"/>
  <c r="DD25" i="10"/>
  <c r="DD87" i="10" s="1"/>
  <c r="DG25" i="10"/>
  <c r="DG87" i="10" s="1"/>
  <c r="DK25" i="10"/>
  <c r="DK87" i="10" s="1"/>
  <c r="DN25" i="10"/>
  <c r="DN87" i="10" s="1"/>
  <c r="DR25" i="10"/>
  <c r="DR87" i="10" s="1"/>
  <c r="DU25" i="10"/>
  <c r="DU87" i="10" s="1"/>
  <c r="DY25" i="10"/>
  <c r="DY87" i="10" s="1"/>
  <c r="EA25" i="10"/>
  <c r="EA87" i="10" s="1"/>
  <c r="EF25" i="10"/>
  <c r="EF87" i="10" s="1"/>
  <c r="EK25" i="10"/>
  <c r="EK87" i="10" s="1"/>
  <c r="EM25" i="10"/>
  <c r="EM87" i="10" s="1"/>
  <c r="ER25" i="10"/>
  <c r="ER87" i="10" s="1"/>
  <c r="EY25" i="10"/>
  <c r="EY87" i="10" s="1"/>
  <c r="FA25" i="10"/>
  <c r="FA87" i="10" s="1"/>
  <c r="FF25" i="10"/>
  <c r="FF87" i="10" s="1"/>
  <c r="FH25" i="10"/>
  <c r="FH87" i="10" s="1"/>
  <c r="FK25" i="10"/>
  <c r="FK87" i="10" s="1"/>
  <c r="FN25" i="10"/>
  <c r="FN87" i="10" s="1"/>
  <c r="FQ25" i="10"/>
  <c r="FQ87" i="10" s="1"/>
  <c r="FS25" i="10"/>
  <c r="FS87" i="10" s="1"/>
  <c r="FV25" i="10"/>
  <c r="FV87" i="10" s="1"/>
  <c r="FY25" i="10"/>
  <c r="FY87" i="10" s="1"/>
  <c r="GB25" i="10"/>
  <c r="GB87" i="10" s="1"/>
  <c r="GE25" i="10"/>
  <c r="GE87" i="10" s="1"/>
  <c r="GH25" i="10"/>
  <c r="GH87" i="10" s="1"/>
  <c r="GK25" i="10"/>
  <c r="GK87" i="10" s="1"/>
  <c r="GN25" i="10"/>
  <c r="GN87" i="10" s="1"/>
  <c r="G26" i="10"/>
  <c r="I26" i="10"/>
  <c r="L26" i="10"/>
  <c r="O26" i="10"/>
  <c r="S26" i="10"/>
  <c r="U26" i="10"/>
  <c r="Y26" i="10"/>
  <c r="AC26" i="10"/>
  <c r="AF26" i="10"/>
  <c r="AH26" i="10"/>
  <c r="AJ26" i="10"/>
  <c r="AK26" i="10"/>
  <c r="AL26" i="10"/>
  <c r="AM26" i="10"/>
  <c r="AN26" i="10"/>
  <c r="AP26" i="10"/>
  <c r="AQ26" i="10"/>
  <c r="AR26" i="10"/>
  <c r="AS26" i="10"/>
  <c r="AT26" i="10"/>
  <c r="AU26" i="10"/>
  <c r="AV26" i="10"/>
  <c r="AW26" i="10"/>
  <c r="AX26" i="10"/>
  <c r="AY26" i="10"/>
  <c r="AZ26" i="10"/>
  <c r="BA26" i="10"/>
  <c r="BB26" i="10"/>
  <c r="BC26" i="10"/>
  <c r="BE26" i="10"/>
  <c r="BF26" i="10"/>
  <c r="BG26" i="10"/>
  <c r="BH26" i="10"/>
  <c r="BI26" i="10"/>
  <c r="BJ26" i="10"/>
  <c r="BK26" i="10"/>
  <c r="BL26" i="10"/>
  <c r="BM26" i="10"/>
  <c r="BN26" i="10"/>
  <c r="BO26" i="10"/>
  <c r="BQ26" i="10"/>
  <c r="BR26" i="10"/>
  <c r="BS26" i="10"/>
  <c r="BT26" i="10"/>
  <c r="BU26" i="10"/>
  <c r="BV26" i="10"/>
  <c r="BW26" i="10"/>
  <c r="BY26" i="10"/>
  <c r="BZ26" i="10"/>
  <c r="CA26" i="10"/>
  <c r="CB26" i="10"/>
  <c r="CC26" i="10"/>
  <c r="CD26" i="10"/>
  <c r="CE26" i="10"/>
  <c r="CF26" i="10"/>
  <c r="CH26" i="10"/>
  <c r="CI26" i="10"/>
  <c r="CJ26" i="10"/>
  <c r="CK26" i="10"/>
  <c r="CL26" i="10"/>
  <c r="CN26" i="10"/>
  <c r="CO26" i="10"/>
  <c r="CP26" i="10"/>
  <c r="CQ26" i="10"/>
  <c r="CR26" i="10"/>
  <c r="CS26" i="10"/>
  <c r="CU26" i="10"/>
  <c r="CV26" i="10"/>
  <c r="CW26" i="10"/>
  <c r="CX26" i="10"/>
  <c r="CY26" i="10"/>
  <c r="CZ26" i="10"/>
  <c r="DA26" i="10"/>
  <c r="DB26" i="10"/>
  <c r="DC26" i="10"/>
  <c r="DD26" i="10"/>
  <c r="DE26" i="10"/>
  <c r="DF26" i="10"/>
  <c r="DG26" i="10"/>
  <c r="DH26" i="10"/>
  <c r="DJ26" i="10"/>
  <c r="DK26" i="10"/>
  <c r="DL26" i="10"/>
  <c r="DM26" i="10"/>
  <c r="DN26" i="10"/>
  <c r="DO26" i="10"/>
  <c r="DP26" i="10"/>
  <c r="DR26" i="10"/>
  <c r="DS26" i="10"/>
  <c r="DT26" i="10"/>
  <c r="DU26" i="10"/>
  <c r="DX26" i="10"/>
  <c r="DY26" i="10"/>
  <c r="DZ26" i="10"/>
  <c r="EA26" i="10"/>
  <c r="ED26" i="10"/>
  <c r="EE26" i="10"/>
  <c r="EF26" i="10"/>
  <c r="EG26" i="10"/>
  <c r="EJ26" i="10"/>
  <c r="EK26" i="10"/>
  <c r="EL26" i="10"/>
  <c r="EM26" i="10"/>
  <c r="EP26" i="10"/>
  <c r="EQ26" i="10"/>
  <c r="ER26" i="10"/>
  <c r="ES26" i="10"/>
  <c r="EV26" i="10"/>
  <c r="EW26" i="10"/>
  <c r="EY26" i="10"/>
  <c r="EZ26" i="10"/>
  <c r="FA26" i="10"/>
  <c r="FC26" i="10"/>
  <c r="FD26" i="10"/>
  <c r="FE26" i="10"/>
  <c r="FF26" i="10"/>
  <c r="FG26" i="10"/>
  <c r="FH26" i="10"/>
  <c r="FI26" i="10"/>
  <c r="FJ26" i="10"/>
  <c r="FK26" i="10"/>
  <c r="FL26" i="10"/>
  <c r="FM26" i="10"/>
  <c r="FN26" i="10"/>
  <c r="FO26" i="10"/>
  <c r="FP26" i="10"/>
  <c r="FQ26" i="10"/>
  <c r="FR26" i="10"/>
  <c r="FS26" i="10"/>
  <c r="FT26" i="10"/>
  <c r="FU26" i="10"/>
  <c r="FV26" i="10"/>
  <c r="FW26" i="10"/>
  <c r="FX26" i="10"/>
  <c r="FY26" i="10"/>
  <c r="FZ26" i="10"/>
  <c r="GA26" i="10"/>
  <c r="GB26" i="10"/>
  <c r="GD26" i="10"/>
  <c r="GE26" i="10"/>
  <c r="GF26" i="10"/>
  <c r="GG26" i="10"/>
  <c r="GH26" i="10"/>
  <c r="GI26" i="10"/>
  <c r="GJ26" i="10"/>
  <c r="GK26" i="10"/>
  <c r="GL26" i="10"/>
  <c r="GM26" i="10"/>
  <c r="GN26" i="10"/>
  <c r="GO26" i="10"/>
  <c r="F27" i="10"/>
  <c r="G27" i="10"/>
  <c r="H27" i="10"/>
  <c r="I27" i="10"/>
  <c r="J27" i="10"/>
  <c r="K27" i="10"/>
  <c r="L27" i="10"/>
  <c r="M27" i="10"/>
  <c r="N27" i="10"/>
  <c r="O27" i="10"/>
  <c r="P27" i="10"/>
  <c r="R27" i="10"/>
  <c r="S27" i="10"/>
  <c r="T27" i="10"/>
  <c r="U27" i="10"/>
  <c r="V27" i="10"/>
  <c r="W27" i="10"/>
  <c r="X27" i="10"/>
  <c r="Y27" i="10"/>
  <c r="Z27" i="10"/>
  <c r="AA27" i="10"/>
  <c r="AC27" i="10"/>
  <c r="AD27" i="10"/>
  <c r="AE27" i="10"/>
  <c r="AF27" i="10"/>
  <c r="AG27" i="10"/>
  <c r="AH27" i="10"/>
  <c r="AI27" i="10"/>
  <c r="AJ27" i="10"/>
  <c r="AK27" i="10"/>
  <c r="AL27" i="10"/>
  <c r="AM27" i="10"/>
  <c r="AN27" i="10"/>
  <c r="AP27" i="10"/>
  <c r="AQ27" i="10"/>
  <c r="AR27" i="10"/>
  <c r="AS27" i="10"/>
  <c r="AT27" i="10"/>
  <c r="AU27" i="10"/>
  <c r="AV27" i="10"/>
  <c r="AW27" i="10"/>
  <c r="AX27" i="10"/>
  <c r="AY27" i="10"/>
  <c r="AZ27" i="10"/>
  <c r="BA27" i="10"/>
  <c r="BB27" i="10"/>
  <c r="BC27" i="10"/>
  <c r="BE27" i="10"/>
  <c r="BF27" i="10"/>
  <c r="BG27" i="10"/>
  <c r="BH27" i="10"/>
  <c r="BI27" i="10"/>
  <c r="BJ27" i="10"/>
  <c r="BK27" i="10"/>
  <c r="BL27" i="10"/>
  <c r="BM27" i="10"/>
  <c r="BN27" i="10"/>
  <c r="BO27" i="10"/>
  <c r="BQ27" i="10"/>
  <c r="BR27" i="10"/>
  <c r="BS27" i="10"/>
  <c r="BT27" i="10"/>
  <c r="BU27" i="10"/>
  <c r="BV27" i="10"/>
  <c r="BW27" i="10"/>
  <c r="BY27" i="10"/>
  <c r="BZ27" i="10"/>
  <c r="CA27" i="10"/>
  <c r="CB27" i="10"/>
  <c r="CC27" i="10"/>
  <c r="CD27" i="10"/>
  <c r="CE27" i="10"/>
  <c r="CF27" i="10"/>
  <c r="CH27" i="10"/>
  <c r="CI27" i="10"/>
  <c r="CJ27" i="10"/>
  <c r="CK27" i="10"/>
  <c r="CL27" i="10"/>
  <c r="CN27" i="10"/>
  <c r="CO27" i="10"/>
  <c r="CP27" i="10"/>
  <c r="CQ27" i="10"/>
  <c r="CR27" i="10"/>
  <c r="CS27" i="10"/>
  <c r="CU27" i="10"/>
  <c r="CV27" i="10"/>
  <c r="CW27" i="10"/>
  <c r="CX27" i="10"/>
  <c r="CY27" i="10"/>
  <c r="CZ27" i="10"/>
  <c r="DA27" i="10"/>
  <c r="DB27" i="10"/>
  <c r="DC27" i="10"/>
  <c r="DD27" i="10"/>
  <c r="DE27" i="10"/>
  <c r="DF27" i="10"/>
  <c r="DG27" i="10"/>
  <c r="DH27" i="10"/>
  <c r="DJ27" i="10"/>
  <c r="DK27" i="10"/>
  <c r="DL27" i="10"/>
  <c r="DM27" i="10"/>
  <c r="DN27" i="10"/>
  <c r="DO27" i="10"/>
  <c r="DP27" i="10"/>
  <c r="DR27" i="10"/>
  <c r="DS27" i="10"/>
  <c r="DT27" i="10"/>
  <c r="DU27" i="10"/>
  <c r="DX27" i="10"/>
  <c r="DY27" i="10"/>
  <c r="DZ27" i="10"/>
  <c r="EA27" i="10"/>
  <c r="ED27" i="10"/>
  <c r="EE27" i="10"/>
  <c r="EF27" i="10"/>
  <c r="EG27" i="10"/>
  <c r="EJ27" i="10"/>
  <c r="EK27" i="10"/>
  <c r="EL27" i="10"/>
  <c r="EM27" i="10"/>
  <c r="EP27" i="10"/>
  <c r="EQ27" i="10"/>
  <c r="ER27" i="10"/>
  <c r="ES27" i="10"/>
  <c r="EV27" i="10"/>
  <c r="EW27" i="10"/>
  <c r="EY27" i="10"/>
  <c r="EZ27" i="10"/>
  <c r="FA27" i="10"/>
  <c r="FC27" i="10"/>
  <c r="FD27" i="10"/>
  <c r="FE27" i="10"/>
  <c r="FF27" i="10"/>
  <c r="FG27" i="10"/>
  <c r="FH27" i="10"/>
  <c r="FI27" i="10"/>
  <c r="FJ27" i="10"/>
  <c r="FK27" i="10"/>
  <c r="FL27" i="10"/>
  <c r="FM27" i="10"/>
  <c r="FN27" i="10"/>
  <c r="FO27" i="10"/>
  <c r="FP27" i="10"/>
  <c r="FQ27" i="10"/>
  <c r="FR27" i="10"/>
  <c r="FS27" i="10"/>
  <c r="FT27" i="10"/>
  <c r="FU27" i="10"/>
  <c r="FV27" i="10"/>
  <c r="FW27" i="10"/>
  <c r="FX27" i="10"/>
  <c r="FY27" i="10"/>
  <c r="FZ27" i="10"/>
  <c r="GA27" i="10"/>
  <c r="GB27" i="10"/>
  <c r="GD27" i="10"/>
  <c r="GE27" i="10"/>
  <c r="GF27" i="10"/>
  <c r="GG27" i="10"/>
  <c r="GH27" i="10"/>
  <c r="GI27" i="10"/>
  <c r="GJ27" i="10"/>
  <c r="GK27" i="10"/>
  <c r="GL27" i="10"/>
  <c r="GM27" i="10"/>
  <c r="GN27" i="10"/>
  <c r="GO27" i="10"/>
  <c r="F28" i="10"/>
  <c r="G28" i="10"/>
  <c r="H28" i="10"/>
  <c r="I28" i="10"/>
  <c r="J28" i="10"/>
  <c r="K28" i="10"/>
  <c r="L28" i="10"/>
  <c r="M28" i="10"/>
  <c r="N28" i="10"/>
  <c r="O28" i="10"/>
  <c r="P28" i="10"/>
  <c r="R28" i="10"/>
  <c r="S28" i="10"/>
  <c r="T28" i="10"/>
  <c r="U28" i="10"/>
  <c r="V28" i="10"/>
  <c r="W28" i="10"/>
  <c r="X28" i="10"/>
  <c r="Y28" i="10"/>
  <c r="Z28" i="10"/>
  <c r="AA28" i="10"/>
  <c r="AC28" i="10"/>
  <c r="AD28" i="10"/>
  <c r="AE28" i="10"/>
  <c r="AF28" i="10"/>
  <c r="AG28" i="10"/>
  <c r="AH28" i="10"/>
  <c r="AI28" i="10"/>
  <c r="AJ28" i="10"/>
  <c r="AK28" i="10"/>
  <c r="AL28" i="10"/>
  <c r="AM28" i="10"/>
  <c r="AN28" i="10"/>
  <c r="AP28" i="10"/>
  <c r="AQ28" i="10"/>
  <c r="AR28" i="10"/>
  <c r="AS28" i="10"/>
  <c r="AT28" i="10"/>
  <c r="AU28" i="10"/>
  <c r="AV28" i="10"/>
  <c r="AW28" i="10"/>
  <c r="AX28" i="10"/>
  <c r="AY28" i="10"/>
  <c r="AZ28" i="10"/>
  <c r="BA28" i="10"/>
  <c r="BB28" i="10"/>
  <c r="BC28" i="10"/>
  <c r="BE28" i="10"/>
  <c r="BF28" i="10"/>
  <c r="BG28" i="10"/>
  <c r="BH28" i="10"/>
  <c r="BI28" i="10"/>
  <c r="BJ28" i="10"/>
  <c r="BK28" i="10"/>
  <c r="BL28" i="10"/>
  <c r="BM28" i="10"/>
  <c r="BN28" i="10"/>
  <c r="BO28" i="10"/>
  <c r="BQ28" i="10"/>
  <c r="BR28" i="10"/>
  <c r="BS28" i="10"/>
  <c r="BT28" i="10"/>
  <c r="BU28" i="10"/>
  <c r="BV28" i="10"/>
  <c r="BW28" i="10"/>
  <c r="BY28" i="10"/>
  <c r="BZ28" i="10"/>
  <c r="CA28" i="10"/>
  <c r="CB28" i="10"/>
  <c r="CC28" i="10"/>
  <c r="CD28" i="10"/>
  <c r="CE28" i="10"/>
  <c r="CF28" i="10"/>
  <c r="CH28" i="10"/>
  <c r="CI28" i="10"/>
  <c r="CJ28" i="10"/>
  <c r="CK28" i="10"/>
  <c r="CL28" i="10"/>
  <c r="CN28" i="10"/>
  <c r="CO28" i="10"/>
  <c r="CP28" i="10"/>
  <c r="CQ28" i="10"/>
  <c r="CR28" i="10"/>
  <c r="CS28" i="10"/>
  <c r="CU28" i="10"/>
  <c r="CV28" i="10"/>
  <c r="CW28" i="10"/>
  <c r="CX28" i="10"/>
  <c r="CY28" i="10"/>
  <c r="CZ28" i="10"/>
  <c r="DA28" i="10"/>
  <c r="DB28" i="10"/>
  <c r="DC28" i="10"/>
  <c r="DD28" i="10"/>
  <c r="DE28" i="10"/>
  <c r="DF28" i="10"/>
  <c r="DG28" i="10"/>
  <c r="DH28" i="10"/>
  <c r="DJ28" i="10"/>
  <c r="DK28" i="10"/>
  <c r="DL28" i="10"/>
  <c r="DM28" i="10"/>
  <c r="DN28" i="10"/>
  <c r="DO28" i="10"/>
  <c r="DP28" i="10"/>
  <c r="DR28" i="10"/>
  <c r="DS28" i="10"/>
  <c r="DT28" i="10"/>
  <c r="DU28" i="10"/>
  <c r="DX28" i="10"/>
  <c r="DY28" i="10"/>
  <c r="DZ28" i="10"/>
  <c r="EA28" i="10"/>
  <c r="ED28" i="10"/>
  <c r="EE28" i="10"/>
  <c r="EF28" i="10"/>
  <c r="EG28" i="10"/>
  <c r="EJ28" i="10"/>
  <c r="EK28" i="10"/>
  <c r="EL28" i="10"/>
  <c r="EM28" i="10"/>
  <c r="EP28" i="10"/>
  <c r="EQ28" i="10"/>
  <c r="ER28" i="10"/>
  <c r="ES28" i="10"/>
  <c r="EV28" i="10"/>
  <c r="EW28" i="10"/>
  <c r="EY28" i="10"/>
  <c r="EZ28" i="10"/>
  <c r="FA28" i="10"/>
  <c r="FC28" i="10"/>
  <c r="FD28" i="10"/>
  <c r="FE28" i="10"/>
  <c r="FF28" i="10"/>
  <c r="FG28" i="10"/>
  <c r="FH28" i="10"/>
  <c r="FI28" i="10"/>
  <c r="FJ28" i="10"/>
  <c r="FK28" i="10"/>
  <c r="FL28" i="10"/>
  <c r="FM28" i="10"/>
  <c r="FN28" i="10"/>
  <c r="FO28" i="10"/>
  <c r="FP28" i="10"/>
  <c r="FQ28" i="10"/>
  <c r="FR28" i="10"/>
  <c r="FS28" i="10"/>
  <c r="FT28" i="10"/>
  <c r="FU28" i="10"/>
  <c r="FV28" i="10"/>
  <c r="FW28" i="10"/>
  <c r="FX28" i="10"/>
  <c r="FY28" i="10"/>
  <c r="FZ28" i="10"/>
  <c r="GA28" i="10"/>
  <c r="GB28" i="10"/>
  <c r="GD28" i="10"/>
  <c r="GE28" i="10"/>
  <c r="GF28" i="10"/>
  <c r="GG28" i="10"/>
  <c r="GH28" i="10"/>
  <c r="GI28" i="10"/>
  <c r="GJ28" i="10"/>
  <c r="GK28" i="10"/>
  <c r="GL28" i="10"/>
  <c r="GM28" i="10"/>
  <c r="GN28" i="10"/>
  <c r="GO28" i="10"/>
  <c r="F29" i="10"/>
  <c r="G29" i="10"/>
  <c r="H29" i="10"/>
  <c r="I29" i="10"/>
  <c r="J29" i="10"/>
  <c r="K29" i="10"/>
  <c r="L29" i="10"/>
  <c r="M29" i="10"/>
  <c r="N29" i="10"/>
  <c r="O29" i="10"/>
  <c r="P29" i="10"/>
  <c r="R29" i="10"/>
  <c r="S29" i="10"/>
  <c r="T29" i="10"/>
  <c r="U29" i="10"/>
  <c r="V29" i="10"/>
  <c r="W29" i="10"/>
  <c r="X29" i="10"/>
  <c r="Y29" i="10"/>
  <c r="Z29" i="10"/>
  <c r="AA29" i="10"/>
  <c r="AC29" i="10"/>
  <c r="AD29" i="10"/>
  <c r="AE29" i="10"/>
  <c r="AF29" i="10"/>
  <c r="AG29" i="10"/>
  <c r="AH29" i="10"/>
  <c r="AI29" i="10"/>
  <c r="AJ29" i="10"/>
  <c r="AK29" i="10"/>
  <c r="AL29" i="10"/>
  <c r="AM29" i="10"/>
  <c r="AN29" i="10"/>
  <c r="AP29" i="10"/>
  <c r="AQ29" i="10"/>
  <c r="AR29" i="10"/>
  <c r="AS29" i="10"/>
  <c r="AT29" i="10"/>
  <c r="AU29" i="10"/>
  <c r="AV29" i="10"/>
  <c r="AW29" i="10"/>
  <c r="AX29" i="10"/>
  <c r="AY29" i="10"/>
  <c r="AZ29" i="10"/>
  <c r="BA29" i="10"/>
  <c r="BB29" i="10"/>
  <c r="BC29" i="10"/>
  <c r="BE29" i="10"/>
  <c r="BF29" i="10"/>
  <c r="BG29" i="10"/>
  <c r="BH29" i="10"/>
  <c r="BI29" i="10"/>
  <c r="BJ29" i="10"/>
  <c r="BK29" i="10"/>
  <c r="BL29" i="10"/>
  <c r="BM29" i="10"/>
  <c r="BN29" i="10"/>
  <c r="BO29" i="10"/>
  <c r="BQ29" i="10"/>
  <c r="BR29" i="10"/>
  <c r="BS29" i="10"/>
  <c r="BT29" i="10"/>
  <c r="BU29" i="10"/>
  <c r="BV29" i="10"/>
  <c r="BW29" i="10"/>
  <c r="BY29" i="10"/>
  <c r="BZ29" i="10"/>
  <c r="CA29" i="10"/>
  <c r="CB29" i="10"/>
  <c r="CC29" i="10"/>
  <c r="CD29" i="10"/>
  <c r="CE29" i="10"/>
  <c r="CF29" i="10"/>
  <c r="CH29" i="10"/>
  <c r="CI29" i="10"/>
  <c r="CJ29" i="10"/>
  <c r="CK29" i="10"/>
  <c r="CL29" i="10"/>
  <c r="CN29" i="10"/>
  <c r="CO29" i="10"/>
  <c r="CP29" i="10"/>
  <c r="CQ29" i="10"/>
  <c r="CR29" i="10"/>
  <c r="CS29" i="10"/>
  <c r="CU29" i="10"/>
  <c r="CV29" i="10"/>
  <c r="CW29" i="10"/>
  <c r="CX29" i="10"/>
  <c r="CY29" i="10"/>
  <c r="CZ29" i="10"/>
  <c r="DA29" i="10"/>
  <c r="DB29" i="10"/>
  <c r="DC29" i="10"/>
  <c r="DD29" i="10"/>
  <c r="DE29" i="10"/>
  <c r="DF29" i="10"/>
  <c r="DG29" i="10"/>
  <c r="DH29" i="10"/>
  <c r="DJ29" i="10"/>
  <c r="DK29" i="10"/>
  <c r="DL29" i="10"/>
  <c r="DM29" i="10"/>
  <c r="DN29" i="10"/>
  <c r="DO29" i="10"/>
  <c r="DP29" i="10"/>
  <c r="DR29" i="10"/>
  <c r="DS29" i="10"/>
  <c r="DT29" i="10"/>
  <c r="DU29" i="10"/>
  <c r="DX29" i="10"/>
  <c r="DY29" i="10"/>
  <c r="DZ29" i="10"/>
  <c r="EA29" i="10"/>
  <c r="ED29" i="10"/>
  <c r="EE29" i="10"/>
  <c r="EF29" i="10"/>
  <c r="EG29" i="10"/>
  <c r="EJ29" i="10"/>
  <c r="EK29" i="10"/>
  <c r="EL29" i="10"/>
  <c r="EM29" i="10"/>
  <c r="EP29" i="10"/>
  <c r="EQ29" i="10"/>
  <c r="ER29" i="10"/>
  <c r="ES29" i="10"/>
  <c r="EV29" i="10"/>
  <c r="EW29" i="10"/>
  <c r="EY29" i="10"/>
  <c r="EZ29" i="10"/>
  <c r="FA29" i="10"/>
  <c r="FC29" i="10"/>
  <c r="FD29" i="10"/>
  <c r="FE29" i="10"/>
  <c r="FF29" i="10"/>
  <c r="FG29" i="10"/>
  <c r="FH29" i="10"/>
  <c r="FI29" i="10"/>
  <c r="FJ29" i="10"/>
  <c r="FK29" i="10"/>
  <c r="FL29" i="10"/>
  <c r="FM29" i="10"/>
  <c r="FN29" i="10"/>
  <c r="FO29" i="10"/>
  <c r="FP29" i="10"/>
  <c r="FQ29" i="10"/>
  <c r="FR29" i="10"/>
  <c r="FS29" i="10"/>
  <c r="FT29" i="10"/>
  <c r="FU29" i="10"/>
  <c r="FV29" i="10"/>
  <c r="FW29" i="10"/>
  <c r="FX29" i="10"/>
  <c r="FY29" i="10"/>
  <c r="FZ29" i="10"/>
  <c r="GA29" i="10"/>
  <c r="GB29" i="10"/>
  <c r="GD29" i="10"/>
  <c r="GE29" i="10"/>
  <c r="GF29" i="10"/>
  <c r="GG29" i="10"/>
  <c r="GH29" i="10"/>
  <c r="GI29" i="10"/>
  <c r="GJ29" i="10"/>
  <c r="GK29" i="10"/>
  <c r="GL29" i="10"/>
  <c r="GM29" i="10"/>
  <c r="GN29" i="10"/>
  <c r="GO29" i="10"/>
  <c r="F30" i="10"/>
  <c r="G30" i="10"/>
  <c r="H30" i="10"/>
  <c r="I30" i="10"/>
  <c r="J30" i="10"/>
  <c r="K30" i="10"/>
  <c r="L30" i="10"/>
  <c r="M30" i="10"/>
  <c r="N30" i="10"/>
  <c r="O30" i="10"/>
  <c r="P30" i="10"/>
  <c r="R30" i="10"/>
  <c r="S30" i="10"/>
  <c r="T30" i="10"/>
  <c r="U30" i="10"/>
  <c r="V30" i="10"/>
  <c r="W30" i="10"/>
  <c r="X30" i="10"/>
  <c r="Y30" i="10"/>
  <c r="Z30" i="10"/>
  <c r="AA30" i="10"/>
  <c r="AC30" i="10"/>
  <c r="AD30" i="10"/>
  <c r="AE30" i="10"/>
  <c r="AF30" i="10"/>
  <c r="AG30" i="10"/>
  <c r="AH30" i="10"/>
  <c r="AI30" i="10"/>
  <c r="AJ30" i="10"/>
  <c r="AK30" i="10"/>
  <c r="AL30" i="10"/>
  <c r="AM30" i="10"/>
  <c r="AN30" i="10"/>
  <c r="AP30" i="10"/>
  <c r="AQ30" i="10"/>
  <c r="AR30" i="10"/>
  <c r="AS30" i="10"/>
  <c r="AT30" i="10"/>
  <c r="AU30" i="10"/>
  <c r="AV30" i="10"/>
  <c r="AW30" i="10"/>
  <c r="AX30" i="10"/>
  <c r="AY30" i="10"/>
  <c r="AZ30" i="10"/>
  <c r="BA30" i="10"/>
  <c r="BB30" i="10"/>
  <c r="BC30" i="10"/>
  <c r="BE30" i="10"/>
  <c r="BF30" i="10"/>
  <c r="BG30" i="10"/>
  <c r="BH30" i="10"/>
  <c r="BI30" i="10"/>
  <c r="BJ30" i="10"/>
  <c r="BK30" i="10"/>
  <c r="BL30" i="10"/>
  <c r="BM30" i="10"/>
  <c r="BN30" i="10"/>
  <c r="BO30" i="10"/>
  <c r="BQ30" i="10"/>
  <c r="BR30" i="10"/>
  <c r="BS30" i="10"/>
  <c r="BT30" i="10"/>
  <c r="BU30" i="10"/>
  <c r="BV30" i="10"/>
  <c r="BW30" i="10"/>
  <c r="BY30" i="10"/>
  <c r="BZ30" i="10"/>
  <c r="CA30" i="10"/>
  <c r="CB30" i="10"/>
  <c r="CC30" i="10"/>
  <c r="CD30" i="10"/>
  <c r="CE30" i="10"/>
  <c r="CF30" i="10"/>
  <c r="CH30" i="10"/>
  <c r="CI30" i="10"/>
  <c r="CJ30" i="10"/>
  <c r="CK30" i="10"/>
  <c r="CL30" i="10"/>
  <c r="CN30" i="10"/>
  <c r="CO30" i="10"/>
  <c r="CP30" i="10"/>
  <c r="CQ30" i="10"/>
  <c r="CR30" i="10"/>
  <c r="CS30" i="10"/>
  <c r="CU30" i="10"/>
  <c r="CV30" i="10"/>
  <c r="CW30" i="10"/>
  <c r="CX30" i="10"/>
  <c r="CY30" i="10"/>
  <c r="CZ30" i="10"/>
  <c r="DA30" i="10"/>
  <c r="DB30" i="10"/>
  <c r="DC30" i="10"/>
  <c r="DD30" i="10"/>
  <c r="DE30" i="10"/>
  <c r="DF30" i="10"/>
  <c r="DG30" i="10"/>
  <c r="DH30" i="10"/>
  <c r="DJ30" i="10"/>
  <c r="DK30" i="10"/>
  <c r="DL30" i="10"/>
  <c r="DM30" i="10"/>
  <c r="DN30" i="10"/>
  <c r="DO30" i="10"/>
  <c r="DP30" i="10"/>
  <c r="DR30" i="10"/>
  <c r="DS30" i="10"/>
  <c r="DT30" i="10"/>
  <c r="DU30" i="10"/>
  <c r="DX30" i="10"/>
  <c r="DY30" i="10"/>
  <c r="DZ30" i="10"/>
  <c r="EA30" i="10"/>
  <c r="ED30" i="10"/>
  <c r="EE30" i="10"/>
  <c r="EF30" i="10"/>
  <c r="EG30" i="10"/>
  <c r="EJ30" i="10"/>
  <c r="EK30" i="10"/>
  <c r="EL30" i="10"/>
  <c r="EM30" i="10"/>
  <c r="EP30" i="10"/>
  <c r="EQ30" i="10"/>
  <c r="ER30" i="10"/>
  <c r="ES30" i="10"/>
  <c r="EV30" i="10"/>
  <c r="EW30" i="10"/>
  <c r="EY30" i="10"/>
  <c r="EZ30" i="10"/>
  <c r="FA30" i="10"/>
  <c r="FC30" i="10"/>
  <c r="FD30" i="10"/>
  <c r="FE30" i="10"/>
  <c r="FF30" i="10"/>
  <c r="FG30" i="10"/>
  <c r="FH30" i="10"/>
  <c r="FI30" i="10"/>
  <c r="FJ30" i="10"/>
  <c r="FK30" i="10"/>
  <c r="FL30" i="10"/>
  <c r="FM30" i="10"/>
  <c r="FN30" i="10"/>
  <c r="FO30" i="10"/>
  <c r="FP30" i="10"/>
  <c r="FQ30" i="10"/>
  <c r="FR30" i="10"/>
  <c r="FS30" i="10"/>
  <c r="FT30" i="10"/>
  <c r="FU30" i="10"/>
  <c r="FV30" i="10"/>
  <c r="FW30" i="10"/>
  <c r="FX30" i="10"/>
  <c r="FY30" i="10"/>
  <c r="FZ30" i="10"/>
  <c r="GA30" i="10"/>
  <c r="GB30" i="10"/>
  <c r="GD30" i="10"/>
  <c r="GE30" i="10"/>
  <c r="GF30" i="10"/>
  <c r="GG30" i="10"/>
  <c r="GH30" i="10"/>
  <c r="GI30" i="10"/>
  <c r="GJ30" i="10"/>
  <c r="GK30" i="10"/>
  <c r="GL30" i="10"/>
  <c r="GM30" i="10"/>
  <c r="GN30" i="10"/>
  <c r="GO30" i="10"/>
  <c r="F31" i="10"/>
  <c r="G31" i="10"/>
  <c r="H31" i="10"/>
  <c r="I31" i="10"/>
  <c r="J31" i="10"/>
  <c r="K31" i="10"/>
  <c r="L31" i="10"/>
  <c r="M31" i="10"/>
  <c r="N31" i="10"/>
  <c r="O31" i="10"/>
  <c r="P31" i="10"/>
  <c r="R31" i="10"/>
  <c r="S31" i="10"/>
  <c r="T31" i="10"/>
  <c r="U31" i="10"/>
  <c r="V31" i="10"/>
  <c r="W31" i="10"/>
  <c r="X31" i="10"/>
  <c r="Y31" i="10"/>
  <c r="Z31" i="10"/>
  <c r="AA31" i="10"/>
  <c r="AC31" i="10"/>
  <c r="AD31" i="10"/>
  <c r="AE31" i="10"/>
  <c r="AF31" i="10"/>
  <c r="AG31" i="10"/>
  <c r="AH31" i="10"/>
  <c r="AI31" i="10"/>
  <c r="AJ31" i="10"/>
  <c r="AK31" i="10"/>
  <c r="AL31" i="10"/>
  <c r="AM31" i="10"/>
  <c r="AN31" i="10"/>
  <c r="AP31" i="10"/>
  <c r="AQ31" i="10"/>
  <c r="AR31" i="10"/>
  <c r="AS31" i="10"/>
  <c r="AT31" i="10"/>
  <c r="AU31" i="10"/>
  <c r="AV31" i="10"/>
  <c r="AW31" i="10"/>
  <c r="AX31" i="10"/>
  <c r="AY31" i="10"/>
  <c r="AZ31" i="10"/>
  <c r="BA31" i="10"/>
  <c r="BB31" i="10"/>
  <c r="BC31" i="10"/>
  <c r="BE31" i="10"/>
  <c r="BF31" i="10"/>
  <c r="BG31" i="10"/>
  <c r="BH31" i="10"/>
  <c r="BI31" i="10"/>
  <c r="BJ31" i="10"/>
  <c r="BK31" i="10"/>
  <c r="BL31" i="10"/>
  <c r="BM31" i="10"/>
  <c r="BN31" i="10"/>
  <c r="BO31" i="10"/>
  <c r="BQ31" i="10"/>
  <c r="BR31" i="10"/>
  <c r="BS31" i="10"/>
  <c r="BT31" i="10"/>
  <c r="BU31" i="10"/>
  <c r="BV31" i="10"/>
  <c r="BW31" i="10"/>
  <c r="BY31" i="10"/>
  <c r="BZ31" i="10"/>
  <c r="CA31" i="10"/>
  <c r="CB31" i="10"/>
  <c r="CC31" i="10"/>
  <c r="CD31" i="10"/>
  <c r="CE31" i="10"/>
  <c r="CF31" i="10"/>
  <c r="CH31" i="10"/>
  <c r="CI31" i="10"/>
  <c r="CJ31" i="10"/>
  <c r="CK31" i="10"/>
  <c r="CL31" i="10"/>
  <c r="CN31" i="10"/>
  <c r="CO31" i="10"/>
  <c r="CP31" i="10"/>
  <c r="CQ31" i="10"/>
  <c r="CR31" i="10"/>
  <c r="CS31" i="10"/>
  <c r="CU31" i="10"/>
  <c r="CV31" i="10"/>
  <c r="CW31" i="10"/>
  <c r="CX31" i="10"/>
  <c r="CY31" i="10"/>
  <c r="CZ31" i="10"/>
  <c r="DA31" i="10"/>
  <c r="DB31" i="10"/>
  <c r="DC31" i="10"/>
  <c r="DD31" i="10"/>
  <c r="DE31" i="10"/>
  <c r="DF31" i="10"/>
  <c r="DG31" i="10"/>
  <c r="DH31" i="10"/>
  <c r="DJ31" i="10"/>
  <c r="DK31" i="10"/>
  <c r="DL31" i="10"/>
  <c r="DM31" i="10"/>
  <c r="DN31" i="10"/>
  <c r="DO31" i="10"/>
  <c r="DP31" i="10"/>
  <c r="DR31" i="10"/>
  <c r="DS31" i="10"/>
  <c r="DT31" i="10"/>
  <c r="DU31" i="10"/>
  <c r="DX31" i="10"/>
  <c r="DY31" i="10"/>
  <c r="DZ31" i="10"/>
  <c r="EA31" i="10"/>
  <c r="ED31" i="10"/>
  <c r="EE31" i="10"/>
  <c r="EF31" i="10"/>
  <c r="EG31" i="10"/>
  <c r="EJ31" i="10"/>
  <c r="EK31" i="10"/>
  <c r="EL31" i="10"/>
  <c r="EM31" i="10"/>
  <c r="EP31" i="10"/>
  <c r="EQ31" i="10"/>
  <c r="ER31" i="10"/>
  <c r="ES31" i="10"/>
  <c r="EV31" i="10"/>
  <c r="EW31" i="10"/>
  <c r="EY31" i="10"/>
  <c r="EZ31" i="10"/>
  <c r="FA31" i="10"/>
  <c r="FC31" i="10"/>
  <c r="FD31" i="10"/>
  <c r="FE31" i="10"/>
  <c r="FF31" i="10"/>
  <c r="FG31" i="10"/>
  <c r="FH31" i="10"/>
  <c r="FI31" i="10"/>
  <c r="FJ31" i="10"/>
  <c r="FK31" i="10"/>
  <c r="FL31" i="10"/>
  <c r="FM31" i="10"/>
  <c r="FN31" i="10"/>
  <c r="FO31" i="10"/>
  <c r="FP31" i="10"/>
  <c r="FQ31" i="10"/>
  <c r="FR31" i="10"/>
  <c r="FS31" i="10"/>
  <c r="FT31" i="10"/>
  <c r="FU31" i="10"/>
  <c r="FV31" i="10"/>
  <c r="FW31" i="10"/>
  <c r="FX31" i="10"/>
  <c r="FY31" i="10"/>
  <c r="FZ31" i="10"/>
  <c r="GA31" i="10"/>
  <c r="GB31" i="10"/>
  <c r="GD31" i="10"/>
  <c r="GE31" i="10"/>
  <c r="GF31" i="10"/>
  <c r="GG31" i="10"/>
  <c r="GH31" i="10"/>
  <c r="GI31" i="10"/>
  <c r="GJ31" i="10"/>
  <c r="GK31" i="10"/>
  <c r="GL31" i="10"/>
  <c r="GM31" i="10"/>
  <c r="GN31" i="10"/>
  <c r="GO31" i="10"/>
  <c r="F32" i="10"/>
  <c r="G32" i="10"/>
  <c r="H32" i="10"/>
  <c r="I32" i="10"/>
  <c r="J32" i="10"/>
  <c r="K32" i="10"/>
  <c r="L32" i="10"/>
  <c r="M32" i="10"/>
  <c r="N32" i="10"/>
  <c r="O32" i="10"/>
  <c r="P32" i="10"/>
  <c r="R32" i="10"/>
  <c r="S32" i="10"/>
  <c r="T32" i="10"/>
  <c r="U32" i="10"/>
  <c r="V32" i="10"/>
  <c r="W32" i="10"/>
  <c r="X32" i="10"/>
  <c r="Y32" i="10"/>
  <c r="Z32" i="10"/>
  <c r="AA32" i="10"/>
  <c r="AC32" i="10"/>
  <c r="AD32" i="10"/>
  <c r="AE32" i="10"/>
  <c r="AF32" i="10"/>
  <c r="AG32" i="10"/>
  <c r="AH32" i="10"/>
  <c r="AI32" i="10"/>
  <c r="AJ32" i="10"/>
  <c r="AK32" i="10"/>
  <c r="AL32" i="10"/>
  <c r="AM32" i="10"/>
  <c r="AN32" i="10"/>
  <c r="AP32" i="10"/>
  <c r="AQ32" i="10"/>
  <c r="AR32" i="10"/>
  <c r="AS32" i="10"/>
  <c r="AT32" i="10"/>
  <c r="AU32" i="10"/>
  <c r="AV32" i="10"/>
  <c r="AW32" i="10"/>
  <c r="AX32" i="10"/>
  <c r="AY32" i="10"/>
  <c r="AZ32" i="10"/>
  <c r="BA32" i="10"/>
  <c r="BB32" i="10"/>
  <c r="BC32" i="10"/>
  <c r="BE32" i="10"/>
  <c r="BF32" i="10"/>
  <c r="BG32" i="10"/>
  <c r="BH32" i="10"/>
  <c r="BI32" i="10"/>
  <c r="BJ32" i="10"/>
  <c r="BK32" i="10"/>
  <c r="BL32" i="10"/>
  <c r="BM32" i="10"/>
  <c r="BN32" i="10"/>
  <c r="BO32" i="10"/>
  <c r="BQ32" i="10"/>
  <c r="BR32" i="10"/>
  <c r="BS32" i="10"/>
  <c r="BT32" i="10"/>
  <c r="BU32" i="10"/>
  <c r="BV32" i="10"/>
  <c r="BW32" i="10"/>
  <c r="BY32" i="10"/>
  <c r="BZ32" i="10"/>
  <c r="CA32" i="10"/>
  <c r="CB32" i="10"/>
  <c r="CC32" i="10"/>
  <c r="CD32" i="10"/>
  <c r="CE32" i="10"/>
  <c r="CF32" i="10"/>
  <c r="CH32" i="10"/>
  <c r="CI32" i="10"/>
  <c r="CJ32" i="10"/>
  <c r="CK32" i="10"/>
  <c r="CL32" i="10"/>
  <c r="CN32" i="10"/>
  <c r="CO32" i="10"/>
  <c r="CP32" i="10"/>
  <c r="CQ32" i="10"/>
  <c r="CR32" i="10"/>
  <c r="CS32" i="10"/>
  <c r="CU32" i="10"/>
  <c r="CV32" i="10"/>
  <c r="CW32" i="10"/>
  <c r="CX32" i="10"/>
  <c r="CY32" i="10"/>
  <c r="CZ32" i="10"/>
  <c r="DA32" i="10"/>
  <c r="DB32" i="10"/>
  <c r="DC32" i="10"/>
  <c r="DD32" i="10"/>
  <c r="DE32" i="10"/>
  <c r="DF32" i="10"/>
  <c r="DG32" i="10"/>
  <c r="DH32" i="10"/>
  <c r="DJ32" i="10"/>
  <c r="DK32" i="10"/>
  <c r="DL32" i="10"/>
  <c r="DM32" i="10"/>
  <c r="DN32" i="10"/>
  <c r="DO32" i="10"/>
  <c r="DP32" i="10"/>
  <c r="DR32" i="10"/>
  <c r="DS32" i="10"/>
  <c r="DT32" i="10"/>
  <c r="DU32" i="10"/>
  <c r="DX32" i="10"/>
  <c r="DY32" i="10"/>
  <c r="DZ32" i="10"/>
  <c r="EA32" i="10"/>
  <c r="ED32" i="10"/>
  <c r="EE32" i="10"/>
  <c r="EF32" i="10"/>
  <c r="EG32" i="10"/>
  <c r="EJ32" i="10"/>
  <c r="EK32" i="10"/>
  <c r="EL32" i="10"/>
  <c r="EM32" i="10"/>
  <c r="EP32" i="10"/>
  <c r="EQ32" i="10"/>
  <c r="ER32" i="10"/>
  <c r="ES32" i="10"/>
  <c r="EV32" i="10"/>
  <c r="EW32" i="10"/>
  <c r="EY32" i="10"/>
  <c r="EZ32" i="10"/>
  <c r="FA32" i="10"/>
  <c r="FC32" i="10"/>
  <c r="FD32" i="10"/>
  <c r="FE32" i="10"/>
  <c r="FF32" i="10"/>
  <c r="FG32" i="10"/>
  <c r="FH32" i="10"/>
  <c r="FI32" i="10"/>
  <c r="FJ32" i="10"/>
  <c r="FK32" i="10"/>
  <c r="FL32" i="10"/>
  <c r="FM32" i="10"/>
  <c r="FN32" i="10"/>
  <c r="FO32" i="10"/>
  <c r="FP32" i="10"/>
  <c r="FQ32" i="10"/>
  <c r="FR32" i="10"/>
  <c r="FS32" i="10"/>
  <c r="FT32" i="10"/>
  <c r="FU32" i="10"/>
  <c r="FV32" i="10"/>
  <c r="FW32" i="10"/>
  <c r="FX32" i="10"/>
  <c r="FY32" i="10"/>
  <c r="FZ32" i="10"/>
  <c r="GA32" i="10"/>
  <c r="GB32" i="10"/>
  <c r="GD32" i="10"/>
  <c r="GE32" i="10"/>
  <c r="GF32" i="10"/>
  <c r="GG32" i="10"/>
  <c r="GH32" i="10"/>
  <c r="GI32" i="10"/>
  <c r="GJ32" i="10"/>
  <c r="GK32" i="10"/>
  <c r="GL32" i="10"/>
  <c r="GM32" i="10"/>
  <c r="GN32" i="10"/>
  <c r="GO32" i="10"/>
  <c r="F33" i="10"/>
  <c r="G33" i="10"/>
  <c r="H33" i="10"/>
  <c r="I33" i="10"/>
  <c r="J33" i="10"/>
  <c r="K33" i="10"/>
  <c r="L33" i="10"/>
  <c r="M33" i="10"/>
  <c r="N33" i="10"/>
  <c r="O33" i="10"/>
  <c r="P33" i="10"/>
  <c r="R33" i="10"/>
  <c r="S33" i="10"/>
  <c r="T33" i="10"/>
  <c r="U33" i="10"/>
  <c r="V33" i="10"/>
  <c r="W33" i="10"/>
  <c r="X33" i="10"/>
  <c r="Y33" i="10"/>
  <c r="Z33" i="10"/>
  <c r="AA33" i="10"/>
  <c r="AC33" i="10"/>
  <c r="AD33" i="10"/>
  <c r="AE33" i="10"/>
  <c r="AF33" i="10"/>
  <c r="AG33" i="10"/>
  <c r="AH33" i="10"/>
  <c r="AI33" i="10"/>
  <c r="AJ33" i="10"/>
  <c r="AK33" i="10"/>
  <c r="AL33" i="10"/>
  <c r="AM33" i="10"/>
  <c r="AN33" i="10"/>
  <c r="AP33" i="10"/>
  <c r="AQ33" i="10"/>
  <c r="AR33" i="10"/>
  <c r="AS33" i="10"/>
  <c r="AT33" i="10"/>
  <c r="AU33" i="10"/>
  <c r="AV33" i="10"/>
  <c r="AW33" i="10"/>
  <c r="AX33" i="10"/>
  <c r="AY33" i="10"/>
  <c r="AZ33" i="10"/>
  <c r="BA33" i="10"/>
  <c r="BB33" i="10"/>
  <c r="BC33" i="10"/>
  <c r="BE33" i="10"/>
  <c r="BF33" i="10"/>
  <c r="BG33" i="10"/>
  <c r="BH33" i="10"/>
  <c r="BI33" i="10"/>
  <c r="BJ33" i="10"/>
  <c r="BK33" i="10"/>
  <c r="BL33" i="10"/>
  <c r="BM33" i="10"/>
  <c r="BN33" i="10"/>
  <c r="BO33" i="10"/>
  <c r="BQ33" i="10"/>
  <c r="BR33" i="10"/>
  <c r="BS33" i="10"/>
  <c r="BT33" i="10"/>
  <c r="BU33" i="10"/>
  <c r="BV33" i="10"/>
  <c r="BW33" i="10"/>
  <c r="BY33" i="10"/>
  <c r="BZ33" i="10"/>
  <c r="CA33" i="10"/>
  <c r="CB33" i="10"/>
  <c r="CC33" i="10"/>
  <c r="CD33" i="10"/>
  <c r="CE33" i="10"/>
  <c r="CF33" i="10"/>
  <c r="CH33" i="10"/>
  <c r="CI33" i="10"/>
  <c r="CJ33" i="10"/>
  <c r="CK33" i="10"/>
  <c r="CL33" i="10"/>
  <c r="CN33" i="10"/>
  <c r="CO33" i="10"/>
  <c r="CP33" i="10"/>
  <c r="CQ33" i="10"/>
  <c r="CR33" i="10"/>
  <c r="CS33" i="10"/>
  <c r="CU33" i="10"/>
  <c r="CV33" i="10"/>
  <c r="CW33" i="10"/>
  <c r="CX33" i="10"/>
  <c r="CY33" i="10"/>
  <c r="CZ33" i="10"/>
  <c r="DA33" i="10"/>
  <c r="DB33" i="10"/>
  <c r="DC33" i="10"/>
  <c r="DD33" i="10"/>
  <c r="DE33" i="10"/>
  <c r="DF33" i="10"/>
  <c r="DG33" i="10"/>
  <c r="DH33" i="10"/>
  <c r="DJ33" i="10"/>
  <c r="DK33" i="10"/>
  <c r="DL33" i="10"/>
  <c r="DM33" i="10"/>
  <c r="DN33" i="10"/>
  <c r="DO33" i="10"/>
  <c r="DP33" i="10"/>
  <c r="DR33" i="10"/>
  <c r="DS33" i="10"/>
  <c r="DT33" i="10"/>
  <c r="DU33" i="10"/>
  <c r="DX33" i="10"/>
  <c r="DY33" i="10"/>
  <c r="DZ33" i="10"/>
  <c r="EA33" i="10"/>
  <c r="ED33" i="10"/>
  <c r="EE33" i="10"/>
  <c r="EF33" i="10"/>
  <c r="EG33" i="10"/>
  <c r="EJ33" i="10"/>
  <c r="EK33" i="10"/>
  <c r="EL33" i="10"/>
  <c r="EM33" i="10"/>
  <c r="EP33" i="10"/>
  <c r="EQ33" i="10"/>
  <c r="ER33" i="10"/>
  <c r="ES33" i="10"/>
  <c r="EV33" i="10"/>
  <c r="EW33" i="10"/>
  <c r="EY33" i="10"/>
  <c r="EZ33" i="10"/>
  <c r="FA33" i="10"/>
  <c r="FC33" i="10"/>
  <c r="FD33" i="10"/>
  <c r="FE33" i="10"/>
  <c r="FF33" i="10"/>
  <c r="FG33" i="10"/>
  <c r="FH33" i="10"/>
  <c r="FI33" i="10"/>
  <c r="FJ33" i="10"/>
  <c r="FK33" i="10"/>
  <c r="FL33" i="10"/>
  <c r="FM33" i="10"/>
  <c r="FN33" i="10"/>
  <c r="FO33" i="10"/>
  <c r="FP33" i="10"/>
  <c r="FQ33" i="10"/>
  <c r="FR33" i="10"/>
  <c r="FS33" i="10"/>
  <c r="FT33" i="10"/>
  <c r="FU33" i="10"/>
  <c r="FV33" i="10"/>
  <c r="FW33" i="10"/>
  <c r="FX33" i="10"/>
  <c r="FY33" i="10"/>
  <c r="FZ33" i="10"/>
  <c r="GA33" i="10"/>
  <c r="GB33" i="10"/>
  <c r="GD33" i="10"/>
  <c r="GE33" i="10"/>
  <c r="GF33" i="10"/>
  <c r="GG33" i="10"/>
  <c r="GH33" i="10"/>
  <c r="GI33" i="10"/>
  <c r="GJ33" i="10"/>
  <c r="GK33" i="10"/>
  <c r="GL33" i="10"/>
  <c r="GM33" i="10"/>
  <c r="GN33" i="10"/>
  <c r="GO33" i="10"/>
  <c r="F34" i="10"/>
  <c r="G34" i="10"/>
  <c r="H34" i="10"/>
  <c r="I34" i="10"/>
  <c r="J34" i="10"/>
  <c r="K34" i="10"/>
  <c r="L34" i="10"/>
  <c r="M34" i="10"/>
  <c r="N34" i="10"/>
  <c r="O34" i="10"/>
  <c r="P34" i="10"/>
  <c r="R34" i="10"/>
  <c r="S34" i="10"/>
  <c r="T34" i="10"/>
  <c r="U34" i="10"/>
  <c r="V34" i="10"/>
  <c r="W34" i="10"/>
  <c r="X34" i="10"/>
  <c r="Y34" i="10"/>
  <c r="Z34" i="10"/>
  <c r="AA34" i="10"/>
  <c r="AC34" i="10"/>
  <c r="AD34" i="10"/>
  <c r="AE34" i="10"/>
  <c r="AF34" i="10"/>
  <c r="AG34" i="10"/>
  <c r="AH34" i="10"/>
  <c r="AI34" i="10"/>
  <c r="AJ34" i="10"/>
  <c r="AK34" i="10"/>
  <c r="AL34" i="10"/>
  <c r="AM34" i="10"/>
  <c r="AN34" i="10"/>
  <c r="AP34" i="10"/>
  <c r="AQ34" i="10"/>
  <c r="AR34" i="10"/>
  <c r="AS34" i="10"/>
  <c r="AT34" i="10"/>
  <c r="AU34" i="10"/>
  <c r="AV34" i="10"/>
  <c r="AW34" i="10"/>
  <c r="AX34" i="10"/>
  <c r="AY34" i="10"/>
  <c r="AZ34" i="10"/>
  <c r="BA34" i="10"/>
  <c r="BB34" i="10"/>
  <c r="BC34" i="10"/>
  <c r="BE34" i="10"/>
  <c r="BF34" i="10"/>
  <c r="BG34" i="10"/>
  <c r="BH34" i="10"/>
  <c r="BI34" i="10"/>
  <c r="BJ34" i="10"/>
  <c r="BK34" i="10"/>
  <c r="BL34" i="10"/>
  <c r="BM34" i="10"/>
  <c r="BN34" i="10"/>
  <c r="BO34" i="10"/>
  <c r="BQ34" i="10"/>
  <c r="BR34" i="10"/>
  <c r="BS34" i="10"/>
  <c r="BT34" i="10"/>
  <c r="BU34" i="10"/>
  <c r="BV34" i="10"/>
  <c r="BW34" i="10"/>
  <c r="BY34" i="10"/>
  <c r="BZ34" i="10"/>
  <c r="CA34" i="10"/>
  <c r="CB34" i="10"/>
  <c r="CC34" i="10"/>
  <c r="CD34" i="10"/>
  <c r="CE34" i="10"/>
  <c r="CF34" i="10"/>
  <c r="CH34" i="10"/>
  <c r="CI34" i="10"/>
  <c r="CJ34" i="10"/>
  <c r="CK34" i="10"/>
  <c r="CL34" i="10"/>
  <c r="CN34" i="10"/>
  <c r="CO34" i="10"/>
  <c r="CP34" i="10"/>
  <c r="CQ34" i="10"/>
  <c r="CR34" i="10"/>
  <c r="CS34" i="10"/>
  <c r="CU34" i="10"/>
  <c r="CV34" i="10"/>
  <c r="CW34" i="10"/>
  <c r="CX34" i="10"/>
  <c r="CY34" i="10"/>
  <c r="CZ34" i="10"/>
  <c r="DA34" i="10"/>
  <c r="DB34" i="10"/>
  <c r="DC34" i="10"/>
  <c r="DD34" i="10"/>
  <c r="DE34" i="10"/>
  <c r="DF34" i="10"/>
  <c r="DG34" i="10"/>
  <c r="DH34" i="10"/>
  <c r="DJ34" i="10"/>
  <c r="DK34" i="10"/>
  <c r="DL34" i="10"/>
  <c r="DM34" i="10"/>
  <c r="DN34" i="10"/>
  <c r="DO34" i="10"/>
  <c r="DP34" i="10"/>
  <c r="DR34" i="10"/>
  <c r="DS34" i="10"/>
  <c r="DT34" i="10"/>
  <c r="DU34" i="10"/>
  <c r="DX34" i="10"/>
  <c r="DY34" i="10"/>
  <c r="DZ34" i="10"/>
  <c r="EA34" i="10"/>
  <c r="ED34" i="10"/>
  <c r="EE34" i="10"/>
  <c r="EF34" i="10"/>
  <c r="EG34" i="10"/>
  <c r="EJ34" i="10"/>
  <c r="EK34" i="10"/>
  <c r="EL34" i="10"/>
  <c r="EM34" i="10"/>
  <c r="EP34" i="10"/>
  <c r="EQ34" i="10"/>
  <c r="ER34" i="10"/>
  <c r="ES34" i="10"/>
  <c r="EV34" i="10"/>
  <c r="EW34" i="10"/>
  <c r="EY34" i="10"/>
  <c r="EZ34" i="10"/>
  <c r="FA34" i="10"/>
  <c r="FC34" i="10"/>
  <c r="FD34" i="10"/>
  <c r="FE34" i="10"/>
  <c r="FF34" i="10"/>
  <c r="FG34" i="10"/>
  <c r="FH34" i="10"/>
  <c r="FI34" i="10"/>
  <c r="FJ34" i="10"/>
  <c r="FK34" i="10"/>
  <c r="FL34" i="10"/>
  <c r="FM34" i="10"/>
  <c r="FN34" i="10"/>
  <c r="FO34" i="10"/>
  <c r="FP34" i="10"/>
  <c r="FQ34" i="10"/>
  <c r="FR34" i="10"/>
  <c r="FS34" i="10"/>
  <c r="FT34" i="10"/>
  <c r="FU34" i="10"/>
  <c r="FV34" i="10"/>
  <c r="FW34" i="10"/>
  <c r="FX34" i="10"/>
  <c r="FY34" i="10"/>
  <c r="FZ34" i="10"/>
  <c r="GA34" i="10"/>
  <c r="GB34" i="10"/>
  <c r="GD34" i="10"/>
  <c r="GE34" i="10"/>
  <c r="GF34" i="10"/>
  <c r="GG34" i="10"/>
  <c r="GH34" i="10"/>
  <c r="GI34" i="10"/>
  <c r="GJ34" i="10"/>
  <c r="GK34" i="10"/>
  <c r="GL34" i="10"/>
  <c r="GM34" i="10"/>
  <c r="GN34" i="10"/>
  <c r="GO34" i="10"/>
  <c r="F35" i="10"/>
  <c r="G35" i="10"/>
  <c r="H35" i="10"/>
  <c r="I35" i="10"/>
  <c r="J35" i="10"/>
  <c r="K35" i="10"/>
  <c r="L35" i="10"/>
  <c r="M35" i="10"/>
  <c r="N35" i="10"/>
  <c r="O35" i="10"/>
  <c r="P35" i="10"/>
  <c r="R35" i="10"/>
  <c r="S35" i="10"/>
  <c r="T35" i="10"/>
  <c r="U35" i="10"/>
  <c r="V35" i="10"/>
  <c r="W35" i="10"/>
  <c r="X35" i="10"/>
  <c r="Y35" i="10"/>
  <c r="Z35" i="10"/>
  <c r="AA35" i="10"/>
  <c r="AC35" i="10"/>
  <c r="AD35" i="10"/>
  <c r="AE35" i="10"/>
  <c r="AF35" i="10"/>
  <c r="AG35" i="10"/>
  <c r="AH35" i="10"/>
  <c r="AI35" i="10"/>
  <c r="AJ35" i="10"/>
  <c r="AK35" i="10"/>
  <c r="AL35" i="10"/>
  <c r="AM35" i="10"/>
  <c r="AN35" i="10"/>
  <c r="AP35" i="10"/>
  <c r="AQ35" i="10"/>
  <c r="AR35" i="10"/>
  <c r="AS35" i="10"/>
  <c r="AT35" i="10"/>
  <c r="AU35" i="10"/>
  <c r="AV35" i="10"/>
  <c r="AW35" i="10"/>
  <c r="AX35" i="10"/>
  <c r="AY35" i="10"/>
  <c r="AZ35" i="10"/>
  <c r="BA35" i="10"/>
  <c r="BB35" i="10"/>
  <c r="BC35" i="10"/>
  <c r="BE35" i="10"/>
  <c r="BF35" i="10"/>
  <c r="BG35" i="10"/>
  <c r="BH35" i="10"/>
  <c r="BI35" i="10"/>
  <c r="BJ35" i="10"/>
  <c r="BK35" i="10"/>
  <c r="BL35" i="10"/>
  <c r="BM35" i="10"/>
  <c r="BN35" i="10"/>
  <c r="BO35" i="10"/>
  <c r="BQ35" i="10"/>
  <c r="BR35" i="10"/>
  <c r="BS35" i="10"/>
  <c r="BT35" i="10"/>
  <c r="BU35" i="10"/>
  <c r="BV35" i="10"/>
  <c r="BW35" i="10"/>
  <c r="BY35" i="10"/>
  <c r="BZ35" i="10"/>
  <c r="CA35" i="10"/>
  <c r="CB35" i="10"/>
  <c r="CC35" i="10"/>
  <c r="CD35" i="10"/>
  <c r="CE35" i="10"/>
  <c r="CF35" i="10"/>
  <c r="CH35" i="10"/>
  <c r="CI35" i="10"/>
  <c r="CJ35" i="10"/>
  <c r="CK35" i="10"/>
  <c r="CL35" i="10"/>
  <c r="CN35" i="10"/>
  <c r="CO35" i="10"/>
  <c r="CP35" i="10"/>
  <c r="CQ35" i="10"/>
  <c r="CR35" i="10"/>
  <c r="CS35" i="10"/>
  <c r="CU35" i="10"/>
  <c r="CV35" i="10"/>
  <c r="CW35" i="10"/>
  <c r="CX35" i="10"/>
  <c r="CY35" i="10"/>
  <c r="CZ35" i="10"/>
  <c r="DA35" i="10"/>
  <c r="DB35" i="10"/>
  <c r="DC35" i="10"/>
  <c r="DD35" i="10"/>
  <c r="DE35" i="10"/>
  <c r="DF35" i="10"/>
  <c r="DG35" i="10"/>
  <c r="DH35" i="10"/>
  <c r="DJ35" i="10"/>
  <c r="DK35" i="10"/>
  <c r="DL35" i="10"/>
  <c r="DM35" i="10"/>
  <c r="DN35" i="10"/>
  <c r="DO35" i="10"/>
  <c r="DP35" i="10"/>
  <c r="DR35" i="10"/>
  <c r="DS35" i="10"/>
  <c r="DT35" i="10"/>
  <c r="DU35" i="10"/>
  <c r="DX35" i="10"/>
  <c r="DY35" i="10"/>
  <c r="DZ35" i="10"/>
  <c r="EA35" i="10"/>
  <c r="ED35" i="10"/>
  <c r="EE35" i="10"/>
  <c r="EF35" i="10"/>
  <c r="EG35" i="10"/>
  <c r="EJ35" i="10"/>
  <c r="EK35" i="10"/>
  <c r="EL35" i="10"/>
  <c r="EM35" i="10"/>
  <c r="EP35" i="10"/>
  <c r="EQ35" i="10"/>
  <c r="ER35" i="10"/>
  <c r="ES35" i="10"/>
  <c r="EV35" i="10"/>
  <c r="EW35" i="10"/>
  <c r="EY35" i="10"/>
  <c r="EZ35" i="10"/>
  <c r="FA35" i="10"/>
  <c r="FC35" i="10"/>
  <c r="FD35" i="10"/>
  <c r="FE35" i="10"/>
  <c r="FF35" i="10"/>
  <c r="FG35" i="10"/>
  <c r="FH35" i="10"/>
  <c r="FI35" i="10"/>
  <c r="FJ35" i="10"/>
  <c r="FK35" i="10"/>
  <c r="FL35" i="10"/>
  <c r="FM35" i="10"/>
  <c r="FN35" i="10"/>
  <c r="FO35" i="10"/>
  <c r="FP35" i="10"/>
  <c r="FQ35" i="10"/>
  <c r="FR35" i="10"/>
  <c r="FS35" i="10"/>
  <c r="FT35" i="10"/>
  <c r="FU35" i="10"/>
  <c r="FV35" i="10"/>
  <c r="FW35" i="10"/>
  <c r="FX35" i="10"/>
  <c r="FY35" i="10"/>
  <c r="FZ35" i="10"/>
  <c r="GA35" i="10"/>
  <c r="GB35" i="10"/>
  <c r="GD35" i="10"/>
  <c r="GE35" i="10"/>
  <c r="GF35" i="10"/>
  <c r="GG35" i="10"/>
  <c r="GH35" i="10"/>
  <c r="GI35" i="10"/>
  <c r="GJ35" i="10"/>
  <c r="GK35" i="10"/>
  <c r="GL35" i="10"/>
  <c r="GM35" i="10"/>
  <c r="GN35" i="10"/>
  <c r="GO35" i="10"/>
  <c r="F36" i="10"/>
  <c r="G36" i="10"/>
  <c r="H36" i="10"/>
  <c r="I36" i="10"/>
  <c r="J36" i="10"/>
  <c r="K36" i="10"/>
  <c r="L36" i="10"/>
  <c r="M36" i="10"/>
  <c r="N36" i="10"/>
  <c r="O36" i="10"/>
  <c r="P36" i="10"/>
  <c r="R36" i="10"/>
  <c r="S36" i="10"/>
  <c r="T36" i="10"/>
  <c r="U36" i="10"/>
  <c r="V36" i="10"/>
  <c r="W36" i="10"/>
  <c r="X36" i="10"/>
  <c r="Y36" i="10"/>
  <c r="Z36" i="10"/>
  <c r="AA36" i="10"/>
  <c r="AC36" i="10"/>
  <c r="AD36" i="10"/>
  <c r="AE36" i="10"/>
  <c r="AF36" i="10"/>
  <c r="AG36" i="10"/>
  <c r="AH36" i="10"/>
  <c r="AI36" i="10"/>
  <c r="AJ36" i="10"/>
  <c r="AK36" i="10"/>
  <c r="AL36" i="10"/>
  <c r="AM36" i="10"/>
  <c r="AN36" i="10"/>
  <c r="AP36" i="10"/>
  <c r="AQ36" i="10"/>
  <c r="AR36" i="10"/>
  <c r="AS36" i="10"/>
  <c r="AT36" i="10"/>
  <c r="AU36" i="10"/>
  <c r="AV36" i="10"/>
  <c r="AW36" i="10"/>
  <c r="AX36" i="10"/>
  <c r="AY36" i="10"/>
  <c r="AZ36" i="10"/>
  <c r="BA36" i="10"/>
  <c r="BB36" i="10"/>
  <c r="BC36" i="10"/>
  <c r="BE36" i="10"/>
  <c r="BF36" i="10"/>
  <c r="BG36" i="10"/>
  <c r="BH36" i="10"/>
  <c r="BI36" i="10"/>
  <c r="BJ36" i="10"/>
  <c r="BK36" i="10"/>
  <c r="BL36" i="10"/>
  <c r="BM36" i="10"/>
  <c r="BN36" i="10"/>
  <c r="BO36" i="10"/>
  <c r="BQ36" i="10"/>
  <c r="BR36" i="10"/>
  <c r="BS36" i="10"/>
  <c r="BT36" i="10"/>
  <c r="BU36" i="10"/>
  <c r="BV36" i="10"/>
  <c r="BW36" i="10"/>
  <c r="BY36" i="10"/>
  <c r="BZ36" i="10"/>
  <c r="CA36" i="10"/>
  <c r="CB36" i="10"/>
  <c r="CC36" i="10"/>
  <c r="CD36" i="10"/>
  <c r="CE36" i="10"/>
  <c r="CF36" i="10"/>
  <c r="CH36" i="10"/>
  <c r="CI36" i="10"/>
  <c r="CJ36" i="10"/>
  <c r="CK36" i="10"/>
  <c r="CL36" i="10"/>
  <c r="CN36" i="10"/>
  <c r="CO36" i="10"/>
  <c r="CP36" i="10"/>
  <c r="CQ36" i="10"/>
  <c r="CR36" i="10"/>
  <c r="CS36" i="10"/>
  <c r="CU36" i="10"/>
  <c r="CV36" i="10"/>
  <c r="CW36" i="10"/>
  <c r="CX36" i="10"/>
  <c r="CY36" i="10"/>
  <c r="CZ36" i="10"/>
  <c r="DA36" i="10"/>
  <c r="DB36" i="10"/>
  <c r="DC36" i="10"/>
  <c r="DD36" i="10"/>
  <c r="DE36" i="10"/>
  <c r="DF36" i="10"/>
  <c r="DG36" i="10"/>
  <c r="DH36" i="10"/>
  <c r="DJ36" i="10"/>
  <c r="DK36" i="10"/>
  <c r="DL36" i="10"/>
  <c r="DM36" i="10"/>
  <c r="DN36" i="10"/>
  <c r="DO36" i="10"/>
  <c r="DP36" i="10"/>
  <c r="DR36" i="10"/>
  <c r="DS36" i="10"/>
  <c r="DT36" i="10"/>
  <c r="DU36" i="10"/>
  <c r="DX36" i="10"/>
  <c r="DY36" i="10"/>
  <c r="DZ36" i="10"/>
  <c r="EA36" i="10"/>
  <c r="ED36" i="10"/>
  <c r="EE36" i="10"/>
  <c r="EF36" i="10"/>
  <c r="EG36" i="10"/>
  <c r="EJ36" i="10"/>
  <c r="EK36" i="10"/>
  <c r="EL36" i="10"/>
  <c r="EM36" i="10"/>
  <c r="EP36" i="10"/>
  <c r="EQ36" i="10"/>
  <c r="ER36" i="10"/>
  <c r="ES36" i="10"/>
  <c r="EV36" i="10"/>
  <c r="EW36" i="10"/>
  <c r="EY36" i="10"/>
  <c r="EZ36" i="10"/>
  <c r="FA36" i="10"/>
  <c r="FC36" i="10"/>
  <c r="FD36" i="10"/>
  <c r="FE36" i="10"/>
  <c r="FF36" i="10"/>
  <c r="FG36" i="10"/>
  <c r="FH36" i="10"/>
  <c r="FI36" i="10"/>
  <c r="FJ36" i="10"/>
  <c r="FK36" i="10"/>
  <c r="FL36" i="10"/>
  <c r="FM36" i="10"/>
  <c r="FN36" i="10"/>
  <c r="FO36" i="10"/>
  <c r="FP36" i="10"/>
  <c r="FQ36" i="10"/>
  <c r="FR36" i="10"/>
  <c r="FS36" i="10"/>
  <c r="FT36" i="10"/>
  <c r="FU36" i="10"/>
  <c r="FV36" i="10"/>
  <c r="FW36" i="10"/>
  <c r="FX36" i="10"/>
  <c r="FY36" i="10"/>
  <c r="FZ36" i="10"/>
  <c r="GA36" i="10"/>
  <c r="GB36" i="10"/>
  <c r="GD36" i="10"/>
  <c r="GE36" i="10"/>
  <c r="GF36" i="10"/>
  <c r="GG36" i="10"/>
  <c r="GH36" i="10"/>
  <c r="GI36" i="10"/>
  <c r="GJ36" i="10"/>
  <c r="GK36" i="10"/>
  <c r="GL36" i="10"/>
  <c r="GM36" i="10"/>
  <c r="GN36" i="10"/>
  <c r="GO36" i="10"/>
  <c r="F37" i="10"/>
  <c r="G37" i="10"/>
  <c r="H37" i="10"/>
  <c r="I37" i="10"/>
  <c r="J37" i="10"/>
  <c r="K37" i="10"/>
  <c r="L37" i="10"/>
  <c r="M37" i="10"/>
  <c r="N37" i="10"/>
  <c r="O37" i="10"/>
  <c r="P37" i="10"/>
  <c r="R37" i="10"/>
  <c r="S37" i="10"/>
  <c r="T37" i="10"/>
  <c r="U37" i="10"/>
  <c r="V37" i="10"/>
  <c r="W37" i="10"/>
  <c r="X37" i="10"/>
  <c r="Y37" i="10"/>
  <c r="Z37" i="10"/>
  <c r="AA37" i="10"/>
  <c r="AC37" i="10"/>
  <c r="AD37" i="10"/>
  <c r="AE37" i="10"/>
  <c r="AF37" i="10"/>
  <c r="AG37" i="10"/>
  <c r="AH37" i="10"/>
  <c r="AI37" i="10"/>
  <c r="AJ37" i="10"/>
  <c r="AK37" i="10"/>
  <c r="AL37" i="10"/>
  <c r="AM37" i="10"/>
  <c r="AN37" i="10"/>
  <c r="AP37" i="10"/>
  <c r="AQ37" i="10"/>
  <c r="AR37" i="10"/>
  <c r="AS37" i="10"/>
  <c r="AT37" i="10"/>
  <c r="AU37" i="10"/>
  <c r="AV37" i="10"/>
  <c r="AW37" i="10"/>
  <c r="AX37" i="10"/>
  <c r="AY37" i="10"/>
  <c r="AZ37" i="10"/>
  <c r="BA37" i="10"/>
  <c r="BB37" i="10"/>
  <c r="BC37" i="10"/>
  <c r="BE37" i="10"/>
  <c r="BF37" i="10"/>
  <c r="BG37" i="10"/>
  <c r="BH37" i="10"/>
  <c r="BI37" i="10"/>
  <c r="BJ37" i="10"/>
  <c r="BK37" i="10"/>
  <c r="BL37" i="10"/>
  <c r="BM37" i="10"/>
  <c r="BN37" i="10"/>
  <c r="BO37" i="10"/>
  <c r="BQ37" i="10"/>
  <c r="BR37" i="10"/>
  <c r="BS37" i="10"/>
  <c r="BT37" i="10"/>
  <c r="BU37" i="10"/>
  <c r="BV37" i="10"/>
  <c r="BW37" i="10"/>
  <c r="BY37" i="10"/>
  <c r="BZ37" i="10"/>
  <c r="CA37" i="10"/>
  <c r="CB37" i="10"/>
  <c r="CC37" i="10"/>
  <c r="CD37" i="10"/>
  <c r="CE37" i="10"/>
  <c r="CF37" i="10"/>
  <c r="CH37" i="10"/>
  <c r="CI37" i="10"/>
  <c r="CJ37" i="10"/>
  <c r="CK37" i="10"/>
  <c r="CL37" i="10"/>
  <c r="CN37" i="10"/>
  <c r="CO37" i="10"/>
  <c r="CP37" i="10"/>
  <c r="CQ37" i="10"/>
  <c r="CR37" i="10"/>
  <c r="CS37" i="10"/>
  <c r="CU37" i="10"/>
  <c r="CV37" i="10"/>
  <c r="CW37" i="10"/>
  <c r="CX37" i="10"/>
  <c r="CY37" i="10"/>
  <c r="CZ37" i="10"/>
  <c r="DA37" i="10"/>
  <c r="DB37" i="10"/>
  <c r="DC37" i="10"/>
  <c r="DD37" i="10"/>
  <c r="DE37" i="10"/>
  <c r="DF37" i="10"/>
  <c r="DG37" i="10"/>
  <c r="DH37" i="10"/>
  <c r="DJ37" i="10"/>
  <c r="DK37" i="10"/>
  <c r="DL37" i="10"/>
  <c r="DM37" i="10"/>
  <c r="DN37" i="10"/>
  <c r="DO37" i="10"/>
  <c r="DP37" i="10"/>
  <c r="DR37" i="10"/>
  <c r="DS37" i="10"/>
  <c r="DT37" i="10"/>
  <c r="DU37" i="10"/>
  <c r="DX37" i="10"/>
  <c r="DY37" i="10"/>
  <c r="DZ37" i="10"/>
  <c r="EA37" i="10"/>
  <c r="ED37" i="10"/>
  <c r="EE37" i="10"/>
  <c r="EF37" i="10"/>
  <c r="EG37" i="10"/>
  <c r="EJ37" i="10"/>
  <c r="EK37" i="10"/>
  <c r="EL37" i="10"/>
  <c r="EM37" i="10"/>
  <c r="EP37" i="10"/>
  <c r="EQ37" i="10"/>
  <c r="ER37" i="10"/>
  <c r="ES37" i="10"/>
  <c r="EV37" i="10"/>
  <c r="EW37" i="10"/>
  <c r="EY37" i="10"/>
  <c r="EZ37" i="10"/>
  <c r="FA37" i="10"/>
  <c r="FC37" i="10"/>
  <c r="FD37" i="10"/>
  <c r="FE37" i="10"/>
  <c r="FF37" i="10"/>
  <c r="FG37" i="10"/>
  <c r="FH37" i="10"/>
  <c r="FI37" i="10"/>
  <c r="FJ37" i="10"/>
  <c r="FK37" i="10"/>
  <c r="FL37" i="10"/>
  <c r="FM37" i="10"/>
  <c r="FN37" i="10"/>
  <c r="FO37" i="10"/>
  <c r="FP37" i="10"/>
  <c r="FQ37" i="10"/>
  <c r="FR37" i="10"/>
  <c r="FS37" i="10"/>
  <c r="FT37" i="10"/>
  <c r="FU37" i="10"/>
  <c r="FV37" i="10"/>
  <c r="FW37" i="10"/>
  <c r="FX37" i="10"/>
  <c r="FY37" i="10"/>
  <c r="FZ37" i="10"/>
  <c r="GA37" i="10"/>
  <c r="GB37" i="10"/>
  <c r="GD37" i="10"/>
  <c r="GE37" i="10"/>
  <c r="GF37" i="10"/>
  <c r="GG37" i="10"/>
  <c r="GH37" i="10"/>
  <c r="GI37" i="10"/>
  <c r="GJ37" i="10"/>
  <c r="GK37" i="10"/>
  <c r="GL37" i="10"/>
  <c r="GM37" i="10"/>
  <c r="GN37" i="10"/>
  <c r="GO37" i="10"/>
  <c r="F38" i="10"/>
  <c r="G38" i="10"/>
  <c r="H38" i="10"/>
  <c r="I38" i="10"/>
  <c r="J38" i="10"/>
  <c r="K38" i="10"/>
  <c r="L38" i="10"/>
  <c r="M38" i="10"/>
  <c r="N38" i="10"/>
  <c r="O38" i="10"/>
  <c r="P38" i="10"/>
  <c r="R38" i="10"/>
  <c r="S38" i="10"/>
  <c r="T38" i="10"/>
  <c r="U38" i="10"/>
  <c r="V38" i="10"/>
  <c r="W38" i="10"/>
  <c r="X38" i="10"/>
  <c r="Y38" i="10"/>
  <c r="Z38" i="10"/>
  <c r="AA38" i="10"/>
  <c r="AC38" i="10"/>
  <c r="AD38" i="10"/>
  <c r="AE38" i="10"/>
  <c r="AF38" i="10"/>
  <c r="AG38" i="10"/>
  <c r="AH38" i="10"/>
  <c r="AI38" i="10"/>
  <c r="AJ38" i="10"/>
  <c r="AK38" i="10"/>
  <c r="AL38" i="10"/>
  <c r="AM38" i="10"/>
  <c r="AN38" i="10"/>
  <c r="AP38" i="10"/>
  <c r="AQ38" i="10"/>
  <c r="AR38" i="10"/>
  <c r="AS38" i="10"/>
  <c r="AT38" i="10"/>
  <c r="AU38" i="10"/>
  <c r="AV38" i="10"/>
  <c r="AW38" i="10"/>
  <c r="AX38" i="10"/>
  <c r="AY38" i="10"/>
  <c r="AZ38" i="10"/>
  <c r="BA38" i="10"/>
  <c r="BB38" i="10"/>
  <c r="BC38" i="10"/>
  <c r="BE38" i="10"/>
  <c r="BF38" i="10"/>
  <c r="BG38" i="10"/>
  <c r="BH38" i="10"/>
  <c r="BI38" i="10"/>
  <c r="BJ38" i="10"/>
  <c r="BK38" i="10"/>
  <c r="BL38" i="10"/>
  <c r="BM38" i="10"/>
  <c r="BN38" i="10"/>
  <c r="BO38" i="10"/>
  <c r="BQ38" i="10"/>
  <c r="BR38" i="10"/>
  <c r="BS38" i="10"/>
  <c r="BT38" i="10"/>
  <c r="BU38" i="10"/>
  <c r="BV38" i="10"/>
  <c r="BW38" i="10"/>
  <c r="BY38" i="10"/>
  <c r="BZ38" i="10"/>
  <c r="CA38" i="10"/>
  <c r="CB38" i="10"/>
  <c r="CC38" i="10"/>
  <c r="CD38" i="10"/>
  <c r="CE38" i="10"/>
  <c r="CF38" i="10"/>
  <c r="CH38" i="10"/>
  <c r="CI38" i="10"/>
  <c r="CJ38" i="10"/>
  <c r="CK38" i="10"/>
  <c r="CL38" i="10"/>
  <c r="CN38" i="10"/>
  <c r="CO38" i="10"/>
  <c r="CP38" i="10"/>
  <c r="CQ38" i="10"/>
  <c r="CR38" i="10"/>
  <c r="CS38" i="10"/>
  <c r="CU38" i="10"/>
  <c r="CV38" i="10"/>
  <c r="CW38" i="10"/>
  <c r="CX38" i="10"/>
  <c r="CY38" i="10"/>
  <c r="CZ38" i="10"/>
  <c r="DA38" i="10"/>
  <c r="DB38" i="10"/>
  <c r="DC38" i="10"/>
  <c r="DD38" i="10"/>
  <c r="DE38" i="10"/>
  <c r="DF38" i="10"/>
  <c r="DG38" i="10"/>
  <c r="DH38" i="10"/>
  <c r="DJ38" i="10"/>
  <c r="DK38" i="10"/>
  <c r="DL38" i="10"/>
  <c r="DM38" i="10"/>
  <c r="DN38" i="10"/>
  <c r="DO38" i="10"/>
  <c r="DP38" i="10"/>
  <c r="DR38" i="10"/>
  <c r="DS38" i="10"/>
  <c r="DT38" i="10"/>
  <c r="DU38" i="10"/>
  <c r="DX38" i="10"/>
  <c r="DY38" i="10"/>
  <c r="DZ38" i="10"/>
  <c r="EA38" i="10"/>
  <c r="ED38" i="10"/>
  <c r="EE38" i="10"/>
  <c r="EF38" i="10"/>
  <c r="EG38" i="10"/>
  <c r="EJ38" i="10"/>
  <c r="EK38" i="10"/>
  <c r="EL38" i="10"/>
  <c r="EM38" i="10"/>
  <c r="EP38" i="10"/>
  <c r="EQ38" i="10"/>
  <c r="ER38" i="10"/>
  <c r="ES38" i="10"/>
  <c r="EV38" i="10"/>
  <c r="EW38" i="10"/>
  <c r="EY38" i="10"/>
  <c r="EZ38" i="10"/>
  <c r="FA38" i="10"/>
  <c r="FC38" i="10"/>
  <c r="FD38" i="10"/>
  <c r="FE38" i="10"/>
  <c r="FF38" i="10"/>
  <c r="FG38" i="10"/>
  <c r="FH38" i="10"/>
  <c r="FI38" i="10"/>
  <c r="FJ38" i="10"/>
  <c r="FK38" i="10"/>
  <c r="FL38" i="10"/>
  <c r="FM38" i="10"/>
  <c r="FN38" i="10"/>
  <c r="FO38" i="10"/>
  <c r="FP38" i="10"/>
  <c r="FQ38" i="10"/>
  <c r="FR38" i="10"/>
  <c r="FS38" i="10"/>
  <c r="FT38" i="10"/>
  <c r="FU38" i="10"/>
  <c r="FV38" i="10"/>
  <c r="FW38" i="10"/>
  <c r="FX38" i="10"/>
  <c r="FY38" i="10"/>
  <c r="FZ38" i="10"/>
  <c r="GA38" i="10"/>
  <c r="GB38" i="10"/>
  <c r="GD38" i="10"/>
  <c r="GE38" i="10"/>
  <c r="GF38" i="10"/>
  <c r="GG38" i="10"/>
  <c r="GH38" i="10"/>
  <c r="GI38" i="10"/>
  <c r="GJ38" i="10"/>
  <c r="GK38" i="10"/>
  <c r="GL38" i="10"/>
  <c r="GM38" i="10"/>
  <c r="GN38" i="10"/>
  <c r="GO38" i="10"/>
  <c r="F39" i="10"/>
  <c r="G39" i="10"/>
  <c r="H39" i="10"/>
  <c r="I39" i="10"/>
  <c r="J39" i="10"/>
  <c r="K39" i="10"/>
  <c r="L39" i="10"/>
  <c r="M39" i="10"/>
  <c r="N39" i="10"/>
  <c r="O39" i="10"/>
  <c r="P39" i="10"/>
  <c r="R39" i="10"/>
  <c r="S39" i="10"/>
  <c r="T39" i="10"/>
  <c r="U39" i="10"/>
  <c r="V39" i="10"/>
  <c r="W39" i="10"/>
  <c r="X39" i="10"/>
  <c r="Y39" i="10"/>
  <c r="Z39" i="10"/>
  <c r="AA39" i="10"/>
  <c r="AC39" i="10"/>
  <c r="AD39" i="10"/>
  <c r="AE39" i="10"/>
  <c r="AF39" i="10"/>
  <c r="AG39" i="10"/>
  <c r="AH39" i="10"/>
  <c r="AI39" i="10"/>
  <c r="AJ39" i="10"/>
  <c r="AK39" i="10"/>
  <c r="AL39" i="10"/>
  <c r="AM39" i="10"/>
  <c r="AN39" i="10"/>
  <c r="AP39" i="10"/>
  <c r="AQ39" i="10"/>
  <c r="AR39" i="10"/>
  <c r="AS39" i="10"/>
  <c r="AT39" i="10"/>
  <c r="AU39" i="10"/>
  <c r="AV39" i="10"/>
  <c r="AW39" i="10"/>
  <c r="AX39" i="10"/>
  <c r="AY39" i="10"/>
  <c r="AZ39" i="10"/>
  <c r="BA39" i="10"/>
  <c r="BB39" i="10"/>
  <c r="BC39" i="10"/>
  <c r="BE39" i="10"/>
  <c r="BF39" i="10"/>
  <c r="BG39" i="10"/>
  <c r="BH39" i="10"/>
  <c r="BI39" i="10"/>
  <c r="BJ39" i="10"/>
  <c r="BK39" i="10"/>
  <c r="BL39" i="10"/>
  <c r="BM39" i="10"/>
  <c r="BN39" i="10"/>
  <c r="BO39" i="10"/>
  <c r="BQ39" i="10"/>
  <c r="BR39" i="10"/>
  <c r="BS39" i="10"/>
  <c r="BT39" i="10"/>
  <c r="BU39" i="10"/>
  <c r="BV39" i="10"/>
  <c r="BW39" i="10"/>
  <c r="BY39" i="10"/>
  <c r="BZ39" i="10"/>
  <c r="CA39" i="10"/>
  <c r="CB39" i="10"/>
  <c r="CC39" i="10"/>
  <c r="CD39" i="10"/>
  <c r="CE39" i="10"/>
  <c r="CF39" i="10"/>
  <c r="CH39" i="10"/>
  <c r="CI39" i="10"/>
  <c r="CJ39" i="10"/>
  <c r="CK39" i="10"/>
  <c r="CL39" i="10"/>
  <c r="CN39" i="10"/>
  <c r="CO39" i="10"/>
  <c r="CP39" i="10"/>
  <c r="CQ39" i="10"/>
  <c r="CR39" i="10"/>
  <c r="CS39" i="10"/>
  <c r="CU39" i="10"/>
  <c r="CV39" i="10"/>
  <c r="CW39" i="10"/>
  <c r="CX39" i="10"/>
  <c r="CY39" i="10"/>
  <c r="CZ39" i="10"/>
  <c r="DA39" i="10"/>
  <c r="DB39" i="10"/>
  <c r="DC39" i="10"/>
  <c r="DD39" i="10"/>
  <c r="DE39" i="10"/>
  <c r="DF39" i="10"/>
  <c r="DG39" i="10"/>
  <c r="DH39" i="10"/>
  <c r="DJ39" i="10"/>
  <c r="DK39" i="10"/>
  <c r="DL39" i="10"/>
  <c r="DM39" i="10"/>
  <c r="DN39" i="10"/>
  <c r="DO39" i="10"/>
  <c r="DP39" i="10"/>
  <c r="DR39" i="10"/>
  <c r="DS39" i="10"/>
  <c r="DT39" i="10"/>
  <c r="DU39" i="10"/>
  <c r="DX39" i="10"/>
  <c r="DY39" i="10"/>
  <c r="DZ39" i="10"/>
  <c r="EA39" i="10"/>
  <c r="ED39" i="10"/>
  <c r="EE39" i="10"/>
  <c r="EF39" i="10"/>
  <c r="EG39" i="10"/>
  <c r="EJ39" i="10"/>
  <c r="EK39" i="10"/>
  <c r="EL39" i="10"/>
  <c r="EM39" i="10"/>
  <c r="EP39" i="10"/>
  <c r="EQ39" i="10"/>
  <c r="ER39" i="10"/>
  <c r="ES39" i="10"/>
  <c r="EV39" i="10"/>
  <c r="EW39" i="10"/>
  <c r="EY39" i="10"/>
  <c r="EZ39" i="10"/>
  <c r="FA39" i="10"/>
  <c r="FC39" i="10"/>
  <c r="FD39" i="10"/>
  <c r="FE39" i="10"/>
  <c r="FF39" i="10"/>
  <c r="FG39" i="10"/>
  <c r="FH39" i="10"/>
  <c r="FI39" i="10"/>
  <c r="FJ39" i="10"/>
  <c r="FK39" i="10"/>
  <c r="FL39" i="10"/>
  <c r="FM39" i="10"/>
  <c r="FN39" i="10"/>
  <c r="FO39" i="10"/>
  <c r="FP39" i="10"/>
  <c r="FQ39" i="10"/>
  <c r="FR39" i="10"/>
  <c r="FS39" i="10"/>
  <c r="FT39" i="10"/>
  <c r="FU39" i="10"/>
  <c r="FV39" i="10"/>
  <c r="FW39" i="10"/>
  <c r="FX39" i="10"/>
  <c r="FY39" i="10"/>
  <c r="FZ39" i="10"/>
  <c r="GA39" i="10"/>
  <c r="GB39" i="10"/>
  <c r="GD39" i="10"/>
  <c r="GE39" i="10"/>
  <c r="GF39" i="10"/>
  <c r="GG39" i="10"/>
  <c r="GH39" i="10"/>
  <c r="GI39" i="10"/>
  <c r="GJ39" i="10"/>
  <c r="GK39" i="10"/>
  <c r="GL39" i="10"/>
  <c r="GM39" i="10"/>
  <c r="GN39" i="10"/>
  <c r="GO39" i="10"/>
  <c r="F40" i="10"/>
  <c r="G40" i="10"/>
  <c r="H40" i="10"/>
  <c r="I40" i="10"/>
  <c r="J40" i="10"/>
  <c r="K40" i="10"/>
  <c r="L40" i="10"/>
  <c r="M40" i="10"/>
  <c r="N40" i="10"/>
  <c r="O40" i="10"/>
  <c r="P40" i="10"/>
  <c r="R40" i="10"/>
  <c r="S40" i="10"/>
  <c r="T40" i="10"/>
  <c r="U40" i="10"/>
  <c r="V40" i="10"/>
  <c r="W40" i="10"/>
  <c r="X40" i="10"/>
  <c r="Y40" i="10"/>
  <c r="Z40" i="10"/>
  <c r="AA40" i="10"/>
  <c r="AC40" i="10"/>
  <c r="AD40" i="10"/>
  <c r="AE40" i="10"/>
  <c r="AF40" i="10"/>
  <c r="AG40" i="10"/>
  <c r="AH40" i="10"/>
  <c r="AI40" i="10"/>
  <c r="AJ40" i="10"/>
  <c r="AK40" i="10"/>
  <c r="AL40" i="10"/>
  <c r="AM40" i="10"/>
  <c r="AN40" i="10"/>
  <c r="AP40" i="10"/>
  <c r="AQ40" i="10"/>
  <c r="AR40" i="10"/>
  <c r="AS40" i="10"/>
  <c r="AT40" i="10"/>
  <c r="AU40" i="10"/>
  <c r="AV40" i="10"/>
  <c r="AW40" i="10"/>
  <c r="AX40" i="10"/>
  <c r="AY40" i="10"/>
  <c r="AZ40" i="10"/>
  <c r="BA40" i="10"/>
  <c r="BB40" i="10"/>
  <c r="BC40" i="10"/>
  <c r="BE40" i="10"/>
  <c r="BF40" i="10"/>
  <c r="BG40" i="10"/>
  <c r="BH40" i="10"/>
  <c r="BI40" i="10"/>
  <c r="BJ40" i="10"/>
  <c r="BK40" i="10"/>
  <c r="BL40" i="10"/>
  <c r="BM40" i="10"/>
  <c r="BN40" i="10"/>
  <c r="BO40" i="10"/>
  <c r="BQ40" i="10"/>
  <c r="BR40" i="10"/>
  <c r="BS40" i="10"/>
  <c r="BT40" i="10"/>
  <c r="BU40" i="10"/>
  <c r="BV40" i="10"/>
  <c r="BW40" i="10"/>
  <c r="BY40" i="10"/>
  <c r="BZ40" i="10"/>
  <c r="CA40" i="10"/>
  <c r="CB40" i="10"/>
  <c r="CC40" i="10"/>
  <c r="CD40" i="10"/>
  <c r="CE40" i="10"/>
  <c r="CF40" i="10"/>
  <c r="CH40" i="10"/>
  <c r="CI40" i="10"/>
  <c r="CJ40" i="10"/>
  <c r="CK40" i="10"/>
  <c r="CL40" i="10"/>
  <c r="CN40" i="10"/>
  <c r="CO40" i="10"/>
  <c r="CP40" i="10"/>
  <c r="CQ40" i="10"/>
  <c r="CR40" i="10"/>
  <c r="CS40" i="10"/>
  <c r="CU40" i="10"/>
  <c r="CV40" i="10"/>
  <c r="CW40" i="10"/>
  <c r="CX40" i="10"/>
  <c r="CY40" i="10"/>
  <c r="CZ40" i="10"/>
  <c r="DA40" i="10"/>
  <c r="DB40" i="10"/>
  <c r="DC40" i="10"/>
  <c r="DD40" i="10"/>
  <c r="DE40" i="10"/>
  <c r="DF40" i="10"/>
  <c r="DG40" i="10"/>
  <c r="DH40" i="10"/>
  <c r="DJ40" i="10"/>
  <c r="DK40" i="10"/>
  <c r="DL40" i="10"/>
  <c r="DM40" i="10"/>
  <c r="DN40" i="10"/>
  <c r="DO40" i="10"/>
  <c r="DP40" i="10"/>
  <c r="DR40" i="10"/>
  <c r="DS40" i="10"/>
  <c r="DT40" i="10"/>
  <c r="DU40" i="10"/>
  <c r="DX40" i="10"/>
  <c r="DY40" i="10"/>
  <c r="DZ40" i="10"/>
  <c r="EA40" i="10"/>
  <c r="ED40" i="10"/>
  <c r="EE40" i="10"/>
  <c r="EF40" i="10"/>
  <c r="EG40" i="10"/>
  <c r="EJ40" i="10"/>
  <c r="EK40" i="10"/>
  <c r="EL40" i="10"/>
  <c r="EM40" i="10"/>
  <c r="EP40" i="10"/>
  <c r="EQ40" i="10"/>
  <c r="ER40" i="10"/>
  <c r="ES40" i="10"/>
  <c r="EV40" i="10"/>
  <c r="EW40" i="10"/>
  <c r="EY40" i="10"/>
  <c r="EZ40" i="10"/>
  <c r="FA40" i="10"/>
  <c r="FC40" i="10"/>
  <c r="FD40" i="10"/>
  <c r="FE40" i="10"/>
  <c r="FF40" i="10"/>
  <c r="FG40" i="10"/>
  <c r="FH40" i="10"/>
  <c r="FI40" i="10"/>
  <c r="FJ40" i="10"/>
  <c r="FK40" i="10"/>
  <c r="FL40" i="10"/>
  <c r="FM40" i="10"/>
  <c r="FN40" i="10"/>
  <c r="FO40" i="10"/>
  <c r="FP40" i="10"/>
  <c r="FQ40" i="10"/>
  <c r="FR40" i="10"/>
  <c r="FS40" i="10"/>
  <c r="FT40" i="10"/>
  <c r="FU40" i="10"/>
  <c r="FV40" i="10"/>
  <c r="FW40" i="10"/>
  <c r="FX40" i="10"/>
  <c r="FY40" i="10"/>
  <c r="FZ40" i="10"/>
  <c r="GA40" i="10"/>
  <c r="GB40" i="10"/>
  <c r="GD40" i="10"/>
  <c r="GE40" i="10"/>
  <c r="GF40" i="10"/>
  <c r="GG40" i="10"/>
  <c r="GH40" i="10"/>
  <c r="GI40" i="10"/>
  <c r="GJ40" i="10"/>
  <c r="GK40" i="10"/>
  <c r="GL40" i="10"/>
  <c r="GM40" i="10"/>
  <c r="GN40" i="10"/>
  <c r="GO40" i="10"/>
  <c r="F41" i="10"/>
  <c r="G41" i="10"/>
  <c r="H41" i="10"/>
  <c r="I41" i="10"/>
  <c r="J41" i="10"/>
  <c r="K41" i="10"/>
  <c r="L41" i="10"/>
  <c r="M41" i="10"/>
  <c r="N41" i="10"/>
  <c r="O41" i="10"/>
  <c r="P41" i="10"/>
  <c r="R41" i="10"/>
  <c r="S41" i="10"/>
  <c r="T41" i="10"/>
  <c r="U41" i="10"/>
  <c r="V41" i="10"/>
  <c r="W41" i="10"/>
  <c r="X41" i="10"/>
  <c r="Y41" i="10"/>
  <c r="Z41" i="10"/>
  <c r="AA41" i="10"/>
  <c r="AC41" i="10"/>
  <c r="AD41" i="10"/>
  <c r="AE41" i="10"/>
  <c r="AF41" i="10"/>
  <c r="AG41" i="10"/>
  <c r="AH41" i="10"/>
  <c r="AI41" i="10"/>
  <c r="AJ41" i="10"/>
  <c r="AK41" i="10"/>
  <c r="AL41" i="10"/>
  <c r="AM41" i="10"/>
  <c r="AN41" i="10"/>
  <c r="AP41" i="10"/>
  <c r="AQ41" i="10"/>
  <c r="AR41" i="10"/>
  <c r="AS41" i="10"/>
  <c r="AT41" i="10"/>
  <c r="AU41" i="10"/>
  <c r="AV41" i="10"/>
  <c r="AW41" i="10"/>
  <c r="AX41" i="10"/>
  <c r="AY41" i="10"/>
  <c r="AZ41" i="10"/>
  <c r="BA41" i="10"/>
  <c r="BB41" i="10"/>
  <c r="BC41" i="10"/>
  <c r="BE41" i="10"/>
  <c r="BF41" i="10"/>
  <c r="BG41" i="10"/>
  <c r="BH41" i="10"/>
  <c r="BI41" i="10"/>
  <c r="BJ41" i="10"/>
  <c r="BK41" i="10"/>
  <c r="BL41" i="10"/>
  <c r="BM41" i="10"/>
  <c r="BN41" i="10"/>
  <c r="BO41" i="10"/>
  <c r="BQ41" i="10"/>
  <c r="BR41" i="10"/>
  <c r="BS41" i="10"/>
  <c r="BT41" i="10"/>
  <c r="BU41" i="10"/>
  <c r="BV41" i="10"/>
  <c r="BW41" i="10"/>
  <c r="BY41" i="10"/>
  <c r="BZ41" i="10"/>
  <c r="CA41" i="10"/>
  <c r="CB41" i="10"/>
  <c r="CC41" i="10"/>
  <c r="CD41" i="10"/>
  <c r="CE41" i="10"/>
  <c r="CF41" i="10"/>
  <c r="CH41" i="10"/>
  <c r="CI41" i="10"/>
  <c r="CJ41" i="10"/>
  <c r="CK41" i="10"/>
  <c r="CL41" i="10"/>
  <c r="CN41" i="10"/>
  <c r="CO41" i="10"/>
  <c r="CP41" i="10"/>
  <c r="CQ41" i="10"/>
  <c r="CR41" i="10"/>
  <c r="CS41" i="10"/>
  <c r="CU41" i="10"/>
  <c r="CV41" i="10"/>
  <c r="CW41" i="10"/>
  <c r="CX41" i="10"/>
  <c r="CY41" i="10"/>
  <c r="CZ41" i="10"/>
  <c r="DA41" i="10"/>
  <c r="DB41" i="10"/>
  <c r="DC41" i="10"/>
  <c r="DD41" i="10"/>
  <c r="DE41" i="10"/>
  <c r="DF41" i="10"/>
  <c r="DG41" i="10"/>
  <c r="DH41" i="10"/>
  <c r="DJ41" i="10"/>
  <c r="DK41" i="10"/>
  <c r="DL41" i="10"/>
  <c r="DM41" i="10"/>
  <c r="DN41" i="10"/>
  <c r="DO41" i="10"/>
  <c r="DP41" i="10"/>
  <c r="DR41" i="10"/>
  <c r="DS41" i="10"/>
  <c r="DT41" i="10"/>
  <c r="DU41" i="10"/>
  <c r="DX41" i="10"/>
  <c r="DY41" i="10"/>
  <c r="DZ41" i="10"/>
  <c r="EA41" i="10"/>
  <c r="ED41" i="10"/>
  <c r="EE41" i="10"/>
  <c r="EF41" i="10"/>
  <c r="EG41" i="10"/>
  <c r="EJ41" i="10"/>
  <c r="EK41" i="10"/>
  <c r="EL41" i="10"/>
  <c r="EM41" i="10"/>
  <c r="EP41" i="10"/>
  <c r="EQ41" i="10"/>
  <c r="ER41" i="10"/>
  <c r="ES41" i="10"/>
  <c r="EV41" i="10"/>
  <c r="EW41" i="10"/>
  <c r="EY41" i="10"/>
  <c r="EZ41" i="10"/>
  <c r="FA41" i="10"/>
  <c r="FC41" i="10"/>
  <c r="FD41" i="10"/>
  <c r="FE41" i="10"/>
  <c r="FF41" i="10"/>
  <c r="FG41" i="10"/>
  <c r="FH41" i="10"/>
  <c r="FI41" i="10"/>
  <c r="FJ41" i="10"/>
  <c r="FK41" i="10"/>
  <c r="FL41" i="10"/>
  <c r="FM41" i="10"/>
  <c r="FN41" i="10"/>
  <c r="FO41" i="10"/>
  <c r="FP41" i="10"/>
  <c r="FQ41" i="10"/>
  <c r="FR41" i="10"/>
  <c r="FS41" i="10"/>
  <c r="FT41" i="10"/>
  <c r="FU41" i="10"/>
  <c r="FV41" i="10"/>
  <c r="FW41" i="10"/>
  <c r="FX41" i="10"/>
  <c r="FY41" i="10"/>
  <c r="FZ41" i="10"/>
  <c r="GA41" i="10"/>
  <c r="GB41" i="10"/>
  <c r="GD41" i="10"/>
  <c r="GE41" i="10"/>
  <c r="GF41" i="10"/>
  <c r="GG41" i="10"/>
  <c r="GH41" i="10"/>
  <c r="GI41" i="10"/>
  <c r="GJ41" i="10"/>
  <c r="GK41" i="10"/>
  <c r="GL41" i="10"/>
  <c r="GM41" i="10"/>
  <c r="GN41" i="10"/>
  <c r="GO41" i="10"/>
  <c r="F42" i="10"/>
  <c r="G42" i="10"/>
  <c r="H42" i="10"/>
  <c r="I42" i="10"/>
  <c r="J42" i="10"/>
  <c r="K42" i="10"/>
  <c r="KN171" i="15"/>
  <c r="KQ171" i="15"/>
  <c r="MJ171" i="15"/>
  <c r="NE171" i="15"/>
  <c r="EE172" i="15"/>
  <c r="FX172" i="15"/>
  <c r="HD172" i="15"/>
  <c r="LF172" i="15"/>
  <c r="OL172" i="15"/>
  <c r="K173" i="15"/>
  <c r="AV173" i="15"/>
  <c r="DA173" i="15"/>
  <c r="EW173" i="15"/>
  <c r="FA173" i="15"/>
  <c r="GJ173" i="15"/>
  <c r="KL173" i="15"/>
  <c r="ML173" i="15"/>
  <c r="NL173" i="15"/>
  <c r="AP174" i="15"/>
  <c r="AT174" i="15"/>
  <c r="BP174" i="15"/>
  <c r="CO174" i="15"/>
  <c r="DY174" i="15"/>
  <c r="GO174" i="15"/>
  <c r="HH174" i="15"/>
  <c r="HX174" i="15"/>
  <c r="IS174" i="15"/>
  <c r="JU174" i="15"/>
  <c r="LH174" i="15"/>
  <c r="NO174" i="15"/>
  <c r="J175" i="15"/>
  <c r="X175" i="15"/>
  <c r="EJ175" i="15"/>
  <c r="FB175" i="15"/>
  <c r="GO175" i="15"/>
  <c r="HT175" i="15"/>
  <c r="IT175" i="15"/>
  <c r="LF175" i="15"/>
  <c r="LK175" i="15"/>
  <c r="ME175" i="15"/>
  <c r="AU176" i="15"/>
  <c r="BA176" i="15"/>
  <c r="CF176" i="15"/>
  <c r="CO176" i="15"/>
  <c r="EW176" i="15"/>
  <c r="FQ176" i="15"/>
  <c r="HC176" i="15"/>
  <c r="JA176" i="15"/>
  <c r="JT176" i="15"/>
  <c r="JY176" i="15"/>
  <c r="KL176" i="15"/>
  <c r="LH176" i="15"/>
  <c r="LX176" i="15"/>
  <c r="MB176" i="15"/>
  <c r="MJ176" i="15"/>
  <c r="MN176" i="15"/>
  <c r="ND176" i="15"/>
  <c r="OK176" i="15"/>
  <c r="PA176" i="15"/>
  <c r="PG176" i="15"/>
  <c r="T178" i="15"/>
  <c r="T179" i="15" s="1"/>
  <c r="AP178" i="15"/>
  <c r="AP179" i="15" s="1"/>
  <c r="BR178" i="15"/>
  <c r="BR179" i="15" s="1"/>
  <c r="EH178" i="15"/>
  <c r="EH179" i="15" s="1"/>
  <c r="HX178" i="15"/>
  <c r="HX179" i="15" s="1"/>
  <c r="IB178" i="15"/>
  <c r="IB179" i="15" s="1"/>
  <c r="MC178" i="15"/>
  <c r="MC179" i="15" s="1"/>
  <c r="NJ178" i="15"/>
  <c r="NJ179" i="15" s="1"/>
  <c r="OJ178" i="15"/>
  <c r="OJ179" i="15" s="1"/>
  <c r="X181" i="15"/>
  <c r="X189" i="15" s="1"/>
  <c r="AR181" i="15"/>
  <c r="AR189" i="15" s="1"/>
  <c r="AW181" i="15"/>
  <c r="AW189" i="15" s="1"/>
  <c r="BO181" i="15"/>
  <c r="BO189" i="15" s="1"/>
  <c r="CO181" i="15"/>
  <c r="CO189" i="15" s="1"/>
  <c r="DD181" i="15"/>
  <c r="DD189" i="15" s="1"/>
  <c r="EH181" i="15"/>
  <c r="EH189" i="15" s="1"/>
  <c r="GK181" i="15"/>
  <c r="GK189" i="15" s="1"/>
  <c r="HY181" i="15"/>
  <c r="HY189" i="15" s="1"/>
  <c r="IA181" i="15"/>
  <c r="IA189" i="15" s="1"/>
  <c r="JG181" i="15"/>
  <c r="JG189" i="15" s="1"/>
  <c r="PH181" i="15"/>
  <c r="PH189" i="15" s="1"/>
  <c r="T183" i="15"/>
  <c r="AC183" i="15"/>
  <c r="AP183" i="15"/>
  <c r="AW183" i="15"/>
  <c r="CI183" i="15"/>
  <c r="DV183" i="15"/>
  <c r="GL183" i="15"/>
  <c r="GQ183" i="15"/>
  <c r="HX183" i="15"/>
  <c r="JU183" i="15"/>
  <c r="NB183" i="15"/>
  <c r="NG183" i="15"/>
  <c r="OH183" i="15"/>
  <c r="OL183" i="15"/>
  <c r="PA183" i="15"/>
  <c r="PF183" i="15"/>
  <c r="Z186" i="15"/>
  <c r="AD186" i="15"/>
  <c r="AP186" i="15"/>
  <c r="AU186" i="15"/>
  <c r="BB186" i="15"/>
  <c r="CE186" i="15"/>
  <c r="CJ186" i="15"/>
  <c r="CM186" i="15"/>
  <c r="DC186" i="15"/>
  <c r="DX186" i="15"/>
  <c r="EH186" i="15"/>
  <c r="FS186" i="15"/>
  <c r="FV186" i="15"/>
  <c r="GP186" i="15"/>
  <c r="IR186" i="15"/>
  <c r="IX186" i="15"/>
  <c r="KB186" i="15"/>
  <c r="LE186" i="15"/>
  <c r="MC186" i="15"/>
  <c r="MM186" i="15"/>
  <c r="NG186" i="15"/>
  <c r="NI186" i="15"/>
  <c r="NO186" i="15"/>
  <c r="PB186" i="15"/>
  <c r="V187" i="15"/>
  <c r="AM187" i="15"/>
  <c r="AW187" i="15"/>
  <c r="AZ187" i="15"/>
  <c r="BN187" i="15"/>
  <c r="CN187" i="15"/>
  <c r="DD187" i="15"/>
  <c r="DW187" i="15"/>
  <c r="EF187" i="15"/>
  <c r="EW187" i="15"/>
  <c r="GM187" i="15"/>
  <c r="HC187" i="15"/>
  <c r="HY187" i="15"/>
  <c r="IA187" i="15"/>
  <c r="ID187" i="15"/>
  <c r="JB187" i="15"/>
  <c r="KN187" i="15"/>
  <c r="LJ187" i="15"/>
  <c r="MC187" i="15"/>
  <c r="NB187" i="15"/>
  <c r="OH187" i="15"/>
  <c r="OM187" i="15"/>
  <c r="Y188" i="15"/>
  <c r="AB188" i="15"/>
  <c r="AU188" i="15"/>
  <c r="BN188" i="15"/>
  <c r="CD188" i="15"/>
  <c r="EA188" i="15"/>
  <c r="HU188" i="15"/>
  <c r="IQ188" i="15"/>
  <c r="JD188" i="15"/>
  <c r="KR188" i="15"/>
  <c r="NF188" i="15"/>
  <c r="PK188" i="15"/>
  <c r="BD61" i="13"/>
  <c r="D12" i="17"/>
  <c r="H12" i="17" s="1"/>
  <c r="J12" i="17" s="1"/>
  <c r="N22" i="19"/>
  <c r="N23" i="19"/>
  <c r="N21" i="19"/>
  <c r="D22" i="19"/>
  <c r="D23" i="19"/>
  <c r="D24" i="19"/>
  <c r="N13" i="19"/>
  <c r="D20" i="19"/>
  <c r="N12" i="19"/>
  <c r="D13" i="19"/>
  <c r="D14" i="19"/>
  <c r="D15" i="19"/>
  <c r="N16" i="19"/>
  <c r="D9" i="19"/>
  <c r="N15" i="19"/>
  <c r="N17" i="19"/>
  <c r="D7" i="19"/>
  <c r="D8" i="19"/>
  <c r="N19" i="19"/>
  <c r="N18" i="19"/>
  <c r="D19" i="19"/>
  <c r="D21" i="19"/>
  <c r="D18" i="19"/>
  <c r="N20" i="19"/>
  <c r="D10" i="17"/>
  <c r="H10" i="17" s="1"/>
  <c r="J10" i="17" s="1"/>
  <c r="N7" i="19"/>
  <c r="N10" i="19"/>
  <c r="D11" i="19"/>
  <c r="D12" i="19"/>
  <c r="N14" i="19"/>
  <c r="D16" i="19"/>
  <c r="N11" i="19"/>
  <c r="D17" i="19"/>
  <c r="D11" i="17"/>
  <c r="H11" i="17" s="1"/>
  <c r="J11" i="17" s="1"/>
  <c r="N8" i="19"/>
  <c r="N9" i="19"/>
  <c r="D10" i="19"/>
  <c r="N24" i="19"/>
  <c r="B16" i="20"/>
  <c r="B17" i="20"/>
  <c r="B6" i="21"/>
  <c r="C6" i="21"/>
  <c r="D6" i="21"/>
  <c r="C7" i="23"/>
  <c r="BD190" i="13"/>
  <c r="I55" i="4"/>
  <c r="L55" i="4" s="1"/>
  <c r="L54" i="4"/>
  <c r="BJ52" i="13"/>
  <c r="BK52" i="13" s="1"/>
  <c r="BL52" i="13" s="1"/>
  <c r="BM52" i="13" s="1"/>
  <c r="BN52" i="13" s="1"/>
  <c r="BJ47" i="13"/>
  <c r="BK47" i="13" s="1"/>
  <c r="BL47" i="13" s="1"/>
  <c r="BM47" i="13" s="1"/>
  <c r="BN47" i="13" s="1"/>
  <c r="BJ45" i="13"/>
  <c r="BK45" i="13" s="1"/>
  <c r="BL45" i="13" s="1"/>
  <c r="BM45" i="13" s="1"/>
  <c r="BN45" i="13" s="1"/>
  <c r="BJ14" i="13"/>
  <c r="BK14" i="13" s="1"/>
  <c r="BL14" i="13" s="1"/>
  <c r="BM14" i="13" s="1"/>
  <c r="BN14" i="13" s="1"/>
  <c r="BJ147" i="13"/>
  <c r="BK147" i="13" s="1"/>
  <c r="BL147" i="13" s="1"/>
  <c r="BM147" i="13" s="1"/>
  <c r="BN147" i="13" s="1"/>
  <c r="BJ117" i="13"/>
  <c r="BK117" i="13" s="1"/>
  <c r="BL117" i="13" s="1"/>
  <c r="BM117" i="13" s="1"/>
  <c r="BN117" i="13" s="1"/>
  <c r="BJ109" i="13"/>
  <c r="BK109" i="13" s="1"/>
  <c r="BL109" i="13" s="1"/>
  <c r="BM109" i="13" s="1"/>
  <c r="BN109" i="13" s="1"/>
  <c r="BJ60" i="13"/>
  <c r="BK60" i="13" s="1"/>
  <c r="BL60" i="13" s="1"/>
  <c r="BM60" i="13" s="1"/>
  <c r="BN60" i="13" s="1"/>
  <c r="BJ51" i="13"/>
  <c r="BK51" i="13" s="1"/>
  <c r="BL51" i="13" s="1"/>
  <c r="BM51" i="13" s="1"/>
  <c r="BN51" i="13" s="1"/>
  <c r="BJ43" i="13"/>
  <c r="BK43" i="13" s="1"/>
  <c r="BL43" i="13" s="1"/>
  <c r="BM43" i="13" s="1"/>
  <c r="BN43" i="13" s="1"/>
  <c r="BJ16" i="13"/>
  <c r="BK16" i="13" s="1"/>
  <c r="BL16" i="13" s="1"/>
  <c r="BM16" i="13" s="1"/>
  <c r="BN16" i="13" s="1"/>
  <c r="BJ13" i="13"/>
  <c r="BK13" i="13" s="1"/>
  <c r="BL13" i="13" s="1"/>
  <c r="BM13" i="13" s="1"/>
  <c r="BN13" i="13" s="1"/>
  <c r="BJ195" i="13"/>
  <c r="BK195" i="13" s="1"/>
  <c r="BL195" i="13" s="1"/>
  <c r="BM195" i="13" s="1"/>
  <c r="BN195" i="13" s="1"/>
  <c r="BJ194" i="13"/>
  <c r="BK194" i="13" s="1"/>
  <c r="BL194" i="13" s="1"/>
  <c r="BM194" i="13" s="1"/>
  <c r="BN194" i="13" s="1"/>
  <c r="BJ169" i="13"/>
  <c r="BK169" i="13" s="1"/>
  <c r="BL169" i="13" s="1"/>
  <c r="BM169" i="13" s="1"/>
  <c r="BN169" i="13" s="1"/>
  <c r="BJ160" i="13"/>
  <c r="BK160" i="13" s="1"/>
  <c r="BL160" i="13" s="1"/>
  <c r="BM160" i="13" s="1"/>
  <c r="BN160" i="13" s="1"/>
  <c r="BJ157" i="13"/>
  <c r="BK157" i="13" s="1"/>
  <c r="BL157" i="13" s="1"/>
  <c r="BM157" i="13" s="1"/>
  <c r="BN157" i="13" s="1"/>
  <c r="BJ152" i="13"/>
  <c r="BK152" i="13" s="1"/>
  <c r="BL152" i="13" s="1"/>
  <c r="BM152" i="13" s="1"/>
  <c r="BN152" i="13" s="1"/>
  <c r="BJ114" i="13"/>
  <c r="BK114" i="13" s="1"/>
  <c r="BL114" i="13" s="1"/>
  <c r="BM114" i="13" s="1"/>
  <c r="BN114" i="13" s="1"/>
  <c r="BJ167" i="13"/>
  <c r="BK167" i="13" s="1"/>
  <c r="BL167" i="13" s="1"/>
  <c r="BM167" i="13" s="1"/>
  <c r="BN167" i="13" s="1"/>
  <c r="BJ162" i="13"/>
  <c r="BK162" i="13" s="1"/>
  <c r="BL162" i="13" s="1"/>
  <c r="BM162" i="13" s="1"/>
  <c r="BN162" i="13" s="1"/>
  <c r="BJ99" i="13"/>
  <c r="BK99" i="13" s="1"/>
  <c r="BL99" i="13" s="1"/>
  <c r="BM99" i="13" s="1"/>
  <c r="BN99" i="13" s="1"/>
  <c r="BJ96" i="13"/>
  <c r="BK96" i="13" s="1"/>
  <c r="BJ193" i="13"/>
  <c r="BK193" i="13" s="1"/>
  <c r="BL193" i="13" s="1"/>
  <c r="BM193" i="13" s="1"/>
  <c r="BN193" i="13" s="1"/>
  <c r="BJ192" i="13"/>
  <c r="BK192" i="13" s="1"/>
  <c r="BL192" i="13" s="1"/>
  <c r="BM192" i="13" s="1"/>
  <c r="BN192" i="13" s="1"/>
  <c r="BJ191" i="13"/>
  <c r="BK191" i="13" s="1"/>
  <c r="BL191" i="13" s="1"/>
  <c r="BM191" i="13" s="1"/>
  <c r="BN191" i="13" s="1"/>
  <c r="BJ190" i="13"/>
  <c r="BK190" i="13" s="1"/>
  <c r="BJ189" i="13"/>
  <c r="BK189" i="13" s="1"/>
  <c r="BL189" i="13" s="1"/>
  <c r="BM189" i="13" s="1"/>
  <c r="BN189" i="13" s="1"/>
  <c r="BJ188" i="13"/>
  <c r="BK188" i="13" s="1"/>
  <c r="BL188" i="13" s="1"/>
  <c r="BM188" i="13" s="1"/>
  <c r="BN188" i="13" s="1"/>
  <c r="BJ187" i="13"/>
  <c r="BK187" i="13" s="1"/>
  <c r="BL187" i="13" s="1"/>
  <c r="BM187" i="13" s="1"/>
  <c r="BN187" i="13" s="1"/>
  <c r="BJ186" i="13"/>
  <c r="BK186" i="13" s="1"/>
  <c r="BD185" i="13"/>
  <c r="BJ182" i="13"/>
  <c r="BK182" i="13" s="1"/>
  <c r="BL182" i="13" s="1"/>
  <c r="BM182" i="13" s="1"/>
  <c r="BN182" i="13" s="1"/>
  <c r="BJ171" i="13"/>
  <c r="BK171" i="13" s="1"/>
  <c r="BL171" i="13" s="1"/>
  <c r="BM171" i="13" s="1"/>
  <c r="BN171" i="13" s="1"/>
  <c r="BJ154" i="13"/>
  <c r="BK154" i="13" s="1"/>
  <c r="BL154" i="13" s="1"/>
  <c r="BM154" i="13" s="1"/>
  <c r="BN154" i="13" s="1"/>
  <c r="BJ6" i="13"/>
  <c r="BK6" i="13" s="1"/>
  <c r="BL6" i="13" s="1"/>
  <c r="BM6" i="13" s="1"/>
  <c r="BN6" i="13" s="1"/>
  <c r="BJ166" i="13"/>
  <c r="BK166" i="13" s="1"/>
  <c r="BL166" i="13" s="1"/>
  <c r="BJ156" i="13"/>
  <c r="BK156" i="13" s="1"/>
  <c r="BL156" i="13" s="1"/>
  <c r="BM156" i="13" s="1"/>
  <c r="BN156" i="13" s="1"/>
  <c r="BJ103" i="13"/>
  <c r="BK103" i="13" s="1"/>
  <c r="BL103" i="13" s="1"/>
  <c r="BM103" i="13" s="1"/>
  <c r="BN103" i="13" s="1"/>
  <c r="BJ102" i="13"/>
  <c r="BK102" i="13" s="1"/>
  <c r="BL102" i="13" s="1"/>
  <c r="BM102" i="13" s="1"/>
  <c r="BN102" i="13" s="1"/>
  <c r="BJ90" i="13"/>
  <c r="BK90" i="13" s="1"/>
  <c r="BL90" i="13" s="1"/>
  <c r="BM90" i="13" s="1"/>
  <c r="BN90" i="13" s="1"/>
  <c r="BJ87" i="13"/>
  <c r="BK87" i="13" s="1"/>
  <c r="BL87" i="13" s="1"/>
  <c r="BM87" i="13" s="1"/>
  <c r="BN87" i="13" s="1"/>
  <c r="BM62" i="13"/>
  <c r="BN62" i="13" s="1"/>
  <c r="BJ44" i="13"/>
  <c r="BK44" i="13" s="1"/>
  <c r="BL44" i="13" s="1"/>
  <c r="BM44" i="13" s="1"/>
  <c r="BN44" i="13" s="1"/>
  <c r="BJ15" i="13"/>
  <c r="BK15" i="13" s="1"/>
  <c r="BL15" i="13" s="1"/>
  <c r="BM15" i="13" s="1"/>
  <c r="BN15" i="13" s="1"/>
  <c r="BJ170" i="13"/>
  <c r="BK170" i="13" s="1"/>
  <c r="BL170" i="13" s="1"/>
  <c r="BM170" i="13" s="1"/>
  <c r="BN170" i="13" s="1"/>
  <c r="BJ155" i="13"/>
  <c r="BK155" i="13" s="1"/>
  <c r="BL155" i="13" s="1"/>
  <c r="BM155" i="13" s="1"/>
  <c r="BN155" i="13" s="1"/>
  <c r="BJ149" i="13"/>
  <c r="BK149" i="13" s="1"/>
  <c r="BL149" i="13" s="1"/>
  <c r="BM149" i="13" s="1"/>
  <c r="BN149" i="13" s="1"/>
  <c r="BJ145" i="13"/>
  <c r="BK145" i="13" s="1"/>
  <c r="BL145" i="13" s="1"/>
  <c r="BJ136" i="13"/>
  <c r="BK136" i="13" s="1"/>
  <c r="BL136" i="13" s="1"/>
  <c r="BM136" i="13" s="1"/>
  <c r="BN136" i="13" s="1"/>
  <c r="BJ68" i="13"/>
  <c r="BK68" i="13" s="1"/>
  <c r="BL68" i="13" s="1"/>
  <c r="BM68" i="13" s="1"/>
  <c r="BN68" i="13" s="1"/>
  <c r="BJ56" i="13"/>
  <c r="BK56" i="13" s="1"/>
  <c r="BL56" i="13" s="1"/>
  <c r="BM56" i="13" s="1"/>
  <c r="BN56" i="13" s="1"/>
  <c r="BJ46" i="13"/>
  <c r="BK46" i="13" s="1"/>
  <c r="BL46" i="13" s="1"/>
  <c r="BM46" i="13" s="1"/>
  <c r="BN46" i="13" s="1"/>
  <c r="BJ42" i="13"/>
  <c r="BK42" i="13" s="1"/>
  <c r="BL42" i="13" s="1"/>
  <c r="BM42" i="13" s="1"/>
  <c r="BN42" i="13" s="1"/>
  <c r="BJ32" i="13"/>
  <c r="BK32" i="13" s="1"/>
  <c r="BL32" i="13" s="1"/>
  <c r="BM32" i="13" s="1"/>
  <c r="BN32" i="13" s="1"/>
  <c r="BJ21" i="13"/>
  <c r="BK21" i="13" s="1"/>
  <c r="BJ159" i="13"/>
  <c r="BK159" i="13" s="1"/>
  <c r="BL159" i="13" s="1"/>
  <c r="BM159" i="13" s="1"/>
  <c r="BN159" i="13" s="1"/>
  <c r="BJ146" i="13"/>
  <c r="BK146" i="13" s="1"/>
  <c r="BL146" i="13" s="1"/>
  <c r="BM146" i="13" s="1"/>
  <c r="BN146" i="13" s="1"/>
  <c r="BJ116" i="13"/>
  <c r="BK116" i="13" s="1"/>
  <c r="BL116" i="13" s="1"/>
  <c r="BM116" i="13" s="1"/>
  <c r="BN116" i="13" s="1"/>
  <c r="BJ158" i="13"/>
  <c r="BK158" i="13" s="1"/>
  <c r="BL158" i="13" s="1"/>
  <c r="BM158" i="13" s="1"/>
  <c r="BN158" i="13" s="1"/>
  <c r="BJ95" i="13"/>
  <c r="BK95" i="13" s="1"/>
  <c r="BL95" i="13" s="1"/>
  <c r="BM95" i="13" s="1"/>
  <c r="BN95" i="13" s="1"/>
  <c r="BJ91" i="13"/>
  <c r="BK91" i="13" s="1"/>
  <c r="BL91" i="13" s="1"/>
  <c r="BM91" i="13" s="1"/>
  <c r="BN91" i="13" s="1"/>
  <c r="BJ153" i="13"/>
  <c r="BK153" i="13" s="1"/>
  <c r="BL153" i="13" s="1"/>
  <c r="BM153" i="13" s="1"/>
  <c r="BN153" i="13" s="1"/>
  <c r="BJ151" i="13"/>
  <c r="BK151" i="13" s="1"/>
  <c r="BL151" i="13" s="1"/>
  <c r="BM151" i="13" s="1"/>
  <c r="BN151" i="13" s="1"/>
  <c r="BJ150" i="13"/>
  <c r="BK150" i="13" s="1"/>
  <c r="BJ148" i="13"/>
  <c r="BK148" i="13" s="1"/>
  <c r="BL148" i="13" s="1"/>
  <c r="BM148" i="13" s="1"/>
  <c r="BN148" i="13" s="1"/>
  <c r="BJ59" i="13"/>
  <c r="BK59" i="13" s="1"/>
  <c r="BL59" i="13" s="1"/>
  <c r="BM59" i="13" s="1"/>
  <c r="BN59" i="13" s="1"/>
  <c r="BN58" i="13"/>
  <c r="BJ48" i="13"/>
  <c r="BK48" i="13" s="1"/>
  <c r="BL48" i="13" s="1"/>
  <c r="BM48" i="13" s="1"/>
  <c r="BN48" i="13" s="1"/>
  <c r="BJ41" i="13"/>
  <c r="BK41" i="13" s="1"/>
  <c r="BL41" i="13" s="1"/>
  <c r="BM41" i="13" s="1"/>
  <c r="BN41" i="13" s="1"/>
  <c r="BJ20" i="13"/>
  <c r="BK20" i="13" s="1"/>
  <c r="BJ18" i="13"/>
  <c r="BK18" i="13" s="1"/>
  <c r="BL18" i="13" s="1"/>
  <c r="BJ11" i="13"/>
  <c r="BK11" i="13" s="1"/>
  <c r="BL11" i="13" s="1"/>
  <c r="BM11" i="13" s="1"/>
  <c r="BN11" i="13" s="1"/>
  <c r="BJ104" i="13"/>
  <c r="BK104" i="13" s="1"/>
  <c r="BJ98" i="13"/>
  <c r="BK98" i="13" s="1"/>
  <c r="BL98" i="13" s="1"/>
  <c r="BM98" i="13" s="1"/>
  <c r="BN98" i="13" s="1"/>
  <c r="BJ94" i="13"/>
  <c r="BK94" i="13" s="1"/>
  <c r="BJ88" i="13"/>
  <c r="BK88" i="13" s="1"/>
  <c r="BL88" i="13" s="1"/>
  <c r="BM88" i="13" s="1"/>
  <c r="BN88" i="13" s="1"/>
  <c r="BJ100" i="13"/>
  <c r="BK100" i="13" s="1"/>
  <c r="BL100" i="13" s="1"/>
  <c r="BM100" i="13" s="1"/>
  <c r="BN100" i="13" s="1"/>
  <c r="BJ97" i="13"/>
  <c r="BK97" i="13" s="1"/>
  <c r="BL97" i="13" s="1"/>
  <c r="BM97" i="13" s="1"/>
  <c r="BN97" i="13" s="1"/>
  <c r="BJ89" i="13"/>
  <c r="BK89" i="13" s="1"/>
  <c r="BL89" i="13" s="1"/>
  <c r="BM89" i="13" s="1"/>
  <c r="BN89" i="13" s="1"/>
  <c r="BJ86" i="13"/>
  <c r="BK86" i="13" s="1"/>
  <c r="BL86" i="13" s="1"/>
  <c r="BM86" i="13" s="1"/>
  <c r="BN86" i="13" s="1"/>
  <c r="BJ85" i="13"/>
  <c r="BK85" i="13" s="1"/>
  <c r="BL85" i="13" s="1"/>
  <c r="BM85" i="13" s="1"/>
  <c r="BN85" i="13" s="1"/>
  <c r="BJ84" i="13"/>
  <c r="BK84" i="13" s="1"/>
  <c r="BL84" i="13" s="1"/>
  <c r="BM84" i="13" s="1"/>
  <c r="BN84" i="13" s="1"/>
  <c r="BJ83" i="13"/>
  <c r="BK83" i="13" s="1"/>
  <c r="BL83" i="13" s="1"/>
  <c r="BM83" i="13" s="1"/>
  <c r="BN83" i="13" s="1"/>
  <c r="BJ82" i="13"/>
  <c r="BK82" i="13" s="1"/>
  <c r="BL82" i="13" s="1"/>
  <c r="BM82" i="13" s="1"/>
  <c r="BN82" i="13" s="1"/>
  <c r="BJ81" i="13"/>
  <c r="BK81" i="13" s="1"/>
  <c r="BJ79" i="13"/>
  <c r="BK79" i="13" s="1"/>
  <c r="BL79" i="13" s="1"/>
  <c r="BM79" i="13" s="1"/>
  <c r="BN79" i="13" s="1"/>
  <c r="BJ78" i="13"/>
  <c r="BK78" i="13" s="1"/>
  <c r="BL78" i="13" s="1"/>
  <c r="BM78" i="13" s="1"/>
  <c r="BN78" i="13" s="1"/>
  <c r="BJ77" i="13"/>
  <c r="BK77" i="13" s="1"/>
  <c r="BL77" i="13" s="1"/>
  <c r="BM77" i="13" s="1"/>
  <c r="BN77" i="13" s="1"/>
  <c r="BJ76" i="13"/>
  <c r="BK76" i="13" s="1"/>
  <c r="BL76" i="13" s="1"/>
  <c r="BM76" i="13" s="1"/>
  <c r="BN76" i="13" s="1"/>
  <c r="BJ75" i="13"/>
  <c r="BK75" i="13" s="1"/>
  <c r="BL75" i="13" s="1"/>
  <c r="BM75" i="13" s="1"/>
  <c r="BN75" i="13" s="1"/>
  <c r="BJ74" i="13"/>
  <c r="BK74" i="13" s="1"/>
  <c r="BL74" i="13" s="1"/>
  <c r="BM74" i="13" s="1"/>
  <c r="BN74" i="13" s="1"/>
  <c r="BJ73" i="13"/>
  <c r="BK73" i="13" s="1"/>
  <c r="BL73" i="13" s="1"/>
  <c r="BM73" i="13" s="1"/>
  <c r="BN73" i="13" s="1"/>
  <c r="BJ71" i="13"/>
  <c r="BK71" i="13" s="1"/>
  <c r="BL71" i="13" s="1"/>
  <c r="BM71" i="13" s="1"/>
  <c r="BN71" i="13" s="1"/>
  <c r="BJ53" i="13"/>
  <c r="BK53" i="13" s="1"/>
  <c r="BL53" i="13" s="1"/>
  <c r="BM53" i="13" s="1"/>
  <c r="BN53" i="13" s="1"/>
  <c r="K16" i="4"/>
  <c r="L16" i="4" s="1"/>
  <c r="W62" i="5"/>
  <c r="K23" i="4"/>
  <c r="L23" i="4" s="1"/>
  <c r="K20" i="4"/>
  <c r="L20" i="4" s="1"/>
  <c r="K19" i="4"/>
  <c r="L19" i="4" s="1"/>
  <c r="BL3" i="13"/>
  <c r="BJ50" i="13"/>
  <c r="BK50" i="13" s="1"/>
  <c r="BL50" i="13" s="1"/>
  <c r="BM50" i="13" s="1"/>
  <c r="BN50" i="13" s="1"/>
  <c r="BJ23" i="13"/>
  <c r="BK23" i="13" s="1"/>
  <c r="BL23" i="13" s="1"/>
  <c r="BM23" i="13" s="1"/>
  <c r="BN23" i="13" s="1"/>
  <c r="BL40" i="13"/>
  <c r="BM40" i="13" s="1"/>
  <c r="BN40" i="13" s="1"/>
  <c r="BJ12" i="13"/>
  <c r="BK12" i="13" s="1"/>
  <c r="BL12" i="13" s="1"/>
  <c r="BM12" i="13" s="1"/>
  <c r="BN12" i="13" s="1"/>
  <c r="BJ33" i="13"/>
  <c r="BK33" i="13" s="1"/>
  <c r="BL33" i="13" s="1"/>
  <c r="BM33" i="13" s="1"/>
  <c r="BN33" i="13" s="1"/>
  <c r="BJ24" i="13"/>
  <c r="BK24" i="13" s="1"/>
  <c r="BL24" i="13" s="1"/>
  <c r="BM24" i="13" s="1"/>
  <c r="BN24" i="13" s="1"/>
  <c r="BJ22" i="13"/>
  <c r="BK22" i="13" s="1"/>
  <c r="BL22" i="13" s="1"/>
  <c r="BM22" i="13" s="1"/>
  <c r="BN22" i="13" s="1"/>
  <c r="H44" i="7" l="1"/>
  <c r="H45" i="7"/>
  <c r="B19" i="20"/>
  <c r="B10" i="21"/>
  <c r="C10" i="21"/>
  <c r="D10" i="21"/>
  <c r="B11" i="21"/>
  <c r="C11" i="21"/>
  <c r="D11" i="21"/>
  <c r="BN143" i="13"/>
  <c r="BN144" i="13" s="1"/>
  <c r="BM144" i="13"/>
  <c r="AB114" i="13"/>
  <c r="BD54" i="13"/>
  <c r="BL20" i="13"/>
  <c r="BM20" i="13" s="1"/>
  <c r="BN20" i="13" s="1"/>
  <c r="MV7" i="15"/>
  <c r="MU6" i="15"/>
  <c r="MV6" i="15" s="1"/>
  <c r="F12" i="4"/>
  <c r="K12" i="4" s="1"/>
  <c r="G3" i="4"/>
  <c r="E3" i="4"/>
  <c r="M14" i="4"/>
  <c r="F21" i="2" s="1"/>
  <c r="F34" i="2"/>
  <c r="M15" i="4"/>
  <c r="F18" i="4"/>
  <c r="G18" i="4"/>
  <c r="I18" i="4" s="1"/>
  <c r="J18" i="4" s="1"/>
  <c r="F49" i="2"/>
  <c r="K35" i="4"/>
  <c r="V81" i="5"/>
  <c r="U163" i="5"/>
  <c r="V141" i="5"/>
  <c r="M99" i="13"/>
  <c r="M91" i="13"/>
  <c r="F29" i="13"/>
  <c r="M102" i="13"/>
  <c r="N102" i="13"/>
  <c r="F31" i="13"/>
  <c r="F30" i="13"/>
  <c r="BM106" i="13"/>
  <c r="P99" i="13"/>
  <c r="Q99" i="13" s="1"/>
  <c r="D9" i="13"/>
  <c r="S116" i="13"/>
  <c r="R117" i="13"/>
  <c r="F109" i="13"/>
  <c r="F117" i="13"/>
  <c r="F113" i="13"/>
  <c r="F105" i="13"/>
  <c r="F35" i="13"/>
  <c r="R120" i="13"/>
  <c r="M110" i="13"/>
  <c r="R110" i="13" s="1"/>
  <c r="S110" i="13" s="1"/>
  <c r="L133" i="13"/>
  <c r="M128" i="13"/>
  <c r="M134" i="13" s="1"/>
  <c r="F107" i="13"/>
  <c r="F120" i="13"/>
  <c r="F121" i="13" s="1"/>
  <c r="B38" i="13" s="1"/>
  <c r="K154" i="13"/>
  <c r="K90" i="13" s="1"/>
  <c r="F115" i="13"/>
  <c r="F106" i="13"/>
  <c r="F114" i="13"/>
  <c r="F108" i="13"/>
  <c r="F116" i="13"/>
  <c r="BJ61" i="13"/>
  <c r="BK61" i="13" s="1"/>
  <c r="BL61" i="13" s="1"/>
  <c r="BM61" i="13" s="1"/>
  <c r="BN61" i="13" s="1"/>
  <c r="BJ67" i="13"/>
  <c r="BK67" i="13" s="1"/>
  <c r="BL67" i="13" s="1"/>
  <c r="BM67" i="13" s="1"/>
  <c r="BN67" i="13" s="1"/>
  <c r="BJ72" i="13"/>
  <c r="BK72" i="13" s="1"/>
  <c r="BL72" i="13" s="1"/>
  <c r="BM72" i="13" s="1"/>
  <c r="BN72" i="13" s="1"/>
  <c r="BJ55" i="13"/>
  <c r="BK55" i="13" s="1"/>
  <c r="BL55" i="13" s="1"/>
  <c r="M22" i="4"/>
  <c r="C81" i="4"/>
  <c r="B33" i="6"/>
  <c r="D12" i="2"/>
  <c r="J4" i="6"/>
  <c r="W40" i="5"/>
  <c r="K4" i="6" s="1"/>
  <c r="AA18" i="7"/>
  <c r="Z19" i="7"/>
  <c r="T3" i="7"/>
  <c r="W3" i="7"/>
  <c r="N4" i="7"/>
  <c r="N11" i="7" s="1"/>
  <c r="M10" i="7"/>
  <c r="AA15" i="7"/>
  <c r="N26" i="9"/>
  <c r="B58" i="13"/>
  <c r="H27" i="7"/>
  <c r="AA57" i="7"/>
  <c r="G96" i="7"/>
  <c r="G97" i="7" s="1"/>
  <c r="F50" i="2"/>
  <c r="E12" i="9"/>
  <c r="G10" i="9" s="1"/>
  <c r="E16" i="9"/>
  <c r="E18" i="9"/>
  <c r="Q5" i="9"/>
  <c r="W36" i="7"/>
  <c r="V5" i="7"/>
  <c r="W5" i="7" s="1"/>
  <c r="H40" i="7"/>
  <c r="Q44" i="9"/>
  <c r="F45" i="2"/>
  <c r="N19" i="9" s="1"/>
  <c r="F46" i="13"/>
  <c r="F67" i="13" s="1"/>
  <c r="N22" i="9"/>
  <c r="F76" i="13"/>
  <c r="T55" i="7"/>
  <c r="S5" i="7"/>
  <c r="F57" i="7"/>
  <c r="F58" i="7"/>
  <c r="C82" i="4"/>
  <c r="C85" i="4"/>
  <c r="B44" i="2" s="1"/>
  <c r="M80" i="4"/>
  <c r="V3" i="5"/>
  <c r="U17" i="5"/>
  <c r="U139" i="5"/>
  <c r="V106" i="5"/>
  <c r="M13" i="4"/>
  <c r="F33" i="2"/>
  <c r="F29" i="4"/>
  <c r="K29" i="4" s="1"/>
  <c r="L29" i="4" s="1"/>
  <c r="M29" i="4" s="1"/>
  <c r="D11" i="9" s="1"/>
  <c r="D23" i="9" s="1"/>
  <c r="F51" i="2"/>
  <c r="N40" i="9" s="1"/>
  <c r="L32" i="4"/>
  <c r="K33" i="4"/>
  <c r="GR11" i="10"/>
  <c r="FE3" i="10"/>
  <c r="GU33" i="10"/>
  <c r="AH36" i="7"/>
  <c r="AH37" i="7"/>
  <c r="GU7" i="10"/>
  <c r="GU13" i="10"/>
  <c r="AH42" i="7"/>
  <c r="FF3" i="10"/>
  <c r="GU17" i="10"/>
  <c r="AH41" i="7"/>
  <c r="AH31" i="7"/>
  <c r="H3" i="10"/>
  <c r="J3" i="10" s="1"/>
  <c r="AH38" i="7"/>
  <c r="GU3" i="10"/>
  <c r="GU45" i="10" s="1"/>
  <c r="F11" i="10"/>
  <c r="F12" i="10"/>
  <c r="F13" i="10"/>
  <c r="F14" i="10"/>
  <c r="F17" i="10"/>
  <c r="F15" i="10"/>
  <c r="F16" i="10"/>
  <c r="H2" i="10"/>
  <c r="G11" i="10"/>
  <c r="G12" i="10"/>
  <c r="G13" i="10"/>
  <c r="G14" i="10"/>
  <c r="G15" i="10"/>
  <c r="G16" i="10"/>
  <c r="G17" i="10"/>
  <c r="GY13" i="10" s="1"/>
  <c r="H11" i="10"/>
  <c r="H12" i="10"/>
  <c r="H13" i="10"/>
  <c r="H14" i="10"/>
  <c r="H16" i="10"/>
  <c r="H15" i="10"/>
  <c r="H17" i="10"/>
  <c r="GR49" i="10" s="1"/>
  <c r="AH7" i="7" s="1"/>
  <c r="I11" i="10"/>
  <c r="I12" i="10"/>
  <c r="I13" i="10"/>
  <c r="I14" i="10"/>
  <c r="I15" i="10"/>
  <c r="I17" i="10"/>
  <c r="GY10" i="10" s="1"/>
  <c r="I16" i="10"/>
  <c r="J11" i="10"/>
  <c r="J12" i="10"/>
  <c r="J13" i="10"/>
  <c r="J14" i="10"/>
  <c r="J16" i="10"/>
  <c r="J15" i="10"/>
  <c r="J17" i="10"/>
  <c r="K11" i="10"/>
  <c r="K12" i="10"/>
  <c r="K13" i="10"/>
  <c r="K14" i="10"/>
  <c r="K15" i="10"/>
  <c r="K16" i="10"/>
  <c r="K17" i="10"/>
  <c r="L11" i="10"/>
  <c r="L12" i="10"/>
  <c r="L13" i="10"/>
  <c r="L14" i="10"/>
  <c r="L17" i="10"/>
  <c r="GR50" i="10" s="1"/>
  <c r="AH8" i="7" s="1"/>
  <c r="L15" i="10"/>
  <c r="L16" i="10"/>
  <c r="M11" i="10"/>
  <c r="M12" i="10"/>
  <c r="M13" i="10"/>
  <c r="M14" i="10"/>
  <c r="M15" i="10"/>
  <c r="M16" i="10"/>
  <c r="M17" i="10"/>
  <c r="GY5" i="10" s="1"/>
  <c r="N11" i="10"/>
  <c r="N12" i="10"/>
  <c r="N13" i="10"/>
  <c r="N14" i="10"/>
  <c r="N15" i="10"/>
  <c r="N16" i="10"/>
  <c r="N17" i="10"/>
  <c r="O11" i="10"/>
  <c r="O12" i="10"/>
  <c r="O13" i="10"/>
  <c r="O14" i="10"/>
  <c r="O15" i="10"/>
  <c r="O16" i="10"/>
  <c r="O17" i="10"/>
  <c r="I2" i="10"/>
  <c r="P11" i="10"/>
  <c r="P12" i="10"/>
  <c r="P13" i="10"/>
  <c r="P14" i="10"/>
  <c r="P15" i="10"/>
  <c r="P16" i="10"/>
  <c r="P17" i="10"/>
  <c r="R11" i="10"/>
  <c r="R12" i="10"/>
  <c r="R13" i="10"/>
  <c r="R14" i="10"/>
  <c r="R15" i="10"/>
  <c r="R16" i="10"/>
  <c r="R17" i="10"/>
  <c r="T2" i="10"/>
  <c r="S11" i="10"/>
  <c r="S12" i="10"/>
  <c r="S13" i="10"/>
  <c r="S14" i="10"/>
  <c r="S16" i="10"/>
  <c r="S15" i="10"/>
  <c r="S17" i="10"/>
  <c r="GY11" i="10" s="1"/>
  <c r="T11" i="10"/>
  <c r="T12" i="10"/>
  <c r="T13" i="10"/>
  <c r="T14" i="10"/>
  <c r="T15" i="10"/>
  <c r="T16" i="10"/>
  <c r="T17" i="10"/>
  <c r="U11" i="10"/>
  <c r="U12" i="10"/>
  <c r="U13" i="10"/>
  <c r="U14" i="10"/>
  <c r="U17" i="10"/>
  <c r="U15" i="10"/>
  <c r="U16" i="10"/>
  <c r="V11" i="10"/>
  <c r="V12" i="10"/>
  <c r="V13" i="10"/>
  <c r="V14" i="10"/>
  <c r="V15" i="10"/>
  <c r="V16" i="10"/>
  <c r="V17" i="10"/>
  <c r="W11" i="10"/>
  <c r="W12" i="10"/>
  <c r="W13" i="10"/>
  <c r="W14" i="10"/>
  <c r="W17" i="10"/>
  <c r="W15" i="10"/>
  <c r="W16" i="10"/>
  <c r="X11" i="10"/>
  <c r="X12" i="10"/>
  <c r="X13" i="10"/>
  <c r="X14" i="10"/>
  <c r="X16" i="10"/>
  <c r="X15" i="10"/>
  <c r="X17" i="10"/>
  <c r="Y11" i="10"/>
  <c r="Y12" i="10"/>
  <c r="Y13" i="10"/>
  <c r="Y14" i="10"/>
  <c r="Y15" i="10"/>
  <c r="Y16" i="10"/>
  <c r="Y17" i="10"/>
  <c r="U2" i="10"/>
  <c r="Z11" i="10"/>
  <c r="Z12" i="10"/>
  <c r="Z13" i="10"/>
  <c r="Z14" i="10"/>
  <c r="Z15" i="10"/>
  <c r="Z16" i="10"/>
  <c r="Z17" i="10"/>
  <c r="AA11" i="10"/>
  <c r="AA12" i="10"/>
  <c r="AA13" i="10"/>
  <c r="AA14" i="10"/>
  <c r="AA15" i="10"/>
  <c r="AA16" i="10"/>
  <c r="AA17" i="10"/>
  <c r="AC11" i="10"/>
  <c r="AC12" i="10"/>
  <c r="AC13" i="10"/>
  <c r="AC14" i="10"/>
  <c r="AC15" i="10"/>
  <c r="AC16" i="10"/>
  <c r="AC17" i="10"/>
  <c r="AE2" i="10"/>
  <c r="AD11" i="10"/>
  <c r="AD12" i="10"/>
  <c r="AD13" i="10"/>
  <c r="AD14" i="10"/>
  <c r="AD15" i="10"/>
  <c r="AD16" i="10"/>
  <c r="AD17" i="10"/>
  <c r="GY6" i="10" s="1"/>
  <c r="AE11" i="10"/>
  <c r="AE12" i="10"/>
  <c r="AE13" i="10"/>
  <c r="AE14" i="10"/>
  <c r="AE15" i="10"/>
  <c r="AE16" i="10"/>
  <c r="AE17" i="10"/>
  <c r="AF11" i="10"/>
  <c r="AF12" i="10"/>
  <c r="AF13" i="10"/>
  <c r="AF14" i="10"/>
  <c r="AF15" i="10"/>
  <c r="AF16" i="10"/>
  <c r="AF17" i="10"/>
  <c r="AG11" i="10"/>
  <c r="AG12" i="10"/>
  <c r="AG13" i="10"/>
  <c r="AG14" i="10"/>
  <c r="AG16" i="10"/>
  <c r="AG17" i="10"/>
  <c r="AG15" i="10"/>
  <c r="AH11" i="10"/>
  <c r="AH12" i="10"/>
  <c r="AH13" i="10"/>
  <c r="AH14" i="10"/>
  <c r="AH15" i="10"/>
  <c r="AH16" i="10"/>
  <c r="AH17" i="10"/>
  <c r="AI11" i="10"/>
  <c r="AI12" i="10"/>
  <c r="AI13" i="10"/>
  <c r="AI14" i="10"/>
  <c r="AI15" i="10"/>
  <c r="AI16" i="10"/>
  <c r="AI17" i="10"/>
  <c r="AJ11" i="10"/>
  <c r="AJ12" i="10"/>
  <c r="AJ13" i="10"/>
  <c r="AJ14" i="10"/>
  <c r="AJ17" i="10"/>
  <c r="AJ15" i="10"/>
  <c r="AJ16" i="10"/>
  <c r="AK11" i="10"/>
  <c r="AK12" i="10"/>
  <c r="AK13" i="10"/>
  <c r="AK14" i="10"/>
  <c r="AK15" i="10"/>
  <c r="AK16" i="10"/>
  <c r="AK17" i="10"/>
  <c r="AL11" i="10"/>
  <c r="AL12" i="10"/>
  <c r="AL13" i="10"/>
  <c r="AL14" i="10"/>
  <c r="AL15" i="10"/>
  <c r="AL16" i="10"/>
  <c r="AL17" i="10"/>
  <c r="AF2" i="10"/>
  <c r="AM11" i="10"/>
  <c r="AM12" i="10"/>
  <c r="AM13" i="10"/>
  <c r="AM14" i="10"/>
  <c r="AM15" i="10"/>
  <c r="AM16" i="10"/>
  <c r="AM17" i="10"/>
  <c r="AN11" i="10"/>
  <c r="AN12" i="10"/>
  <c r="AN13" i="10"/>
  <c r="AN14" i="10"/>
  <c r="AN15" i="10"/>
  <c r="AN16" i="10"/>
  <c r="AN17" i="10"/>
  <c r="AP11" i="10"/>
  <c r="AP12" i="10"/>
  <c r="AP13" i="10"/>
  <c r="AP14" i="10"/>
  <c r="AP15" i="10"/>
  <c r="AP16" i="10"/>
  <c r="AP17" i="10"/>
  <c r="AR2" i="10"/>
  <c r="AQ11" i="10"/>
  <c r="AQ12" i="10"/>
  <c r="AQ13" i="10"/>
  <c r="AQ14" i="10"/>
  <c r="AQ15" i="10"/>
  <c r="AQ16" i="10"/>
  <c r="AQ17" i="10"/>
  <c r="AR11" i="10"/>
  <c r="AR12" i="10"/>
  <c r="AR13" i="10"/>
  <c r="AR14" i="10"/>
  <c r="AR15" i="10"/>
  <c r="AR16" i="10"/>
  <c r="AR17" i="10"/>
  <c r="AS11" i="10"/>
  <c r="AS12" i="10"/>
  <c r="AS13" i="10"/>
  <c r="AS14" i="10"/>
  <c r="AS15" i="10"/>
  <c r="AS16" i="10"/>
  <c r="AS17" i="10"/>
  <c r="AT11" i="10"/>
  <c r="AT12" i="10"/>
  <c r="AT13" i="10"/>
  <c r="AT14" i="10"/>
  <c r="AT15" i="10"/>
  <c r="AT16" i="10"/>
  <c r="AT17" i="10"/>
  <c r="AU11" i="10"/>
  <c r="AU12" i="10"/>
  <c r="AU13" i="10"/>
  <c r="AU14" i="10"/>
  <c r="AU17" i="10"/>
  <c r="AU15" i="10"/>
  <c r="AU16" i="10"/>
  <c r="AV11" i="10"/>
  <c r="AV12" i="10"/>
  <c r="AV13" i="10"/>
  <c r="AV14" i="10"/>
  <c r="AV15" i="10"/>
  <c r="AV16" i="10"/>
  <c r="AV17" i="10"/>
  <c r="AS2" i="10"/>
  <c r="AW11" i="10"/>
  <c r="AW12" i="10"/>
  <c r="AW13" i="10"/>
  <c r="AW14" i="10"/>
  <c r="AW15" i="10"/>
  <c r="AW16" i="10"/>
  <c r="AW17" i="10"/>
  <c r="AX11" i="10"/>
  <c r="AX12" i="10"/>
  <c r="AX13" i="10"/>
  <c r="AX14" i="10"/>
  <c r="AX17" i="10"/>
  <c r="AX15" i="10"/>
  <c r="AX16" i="10"/>
  <c r="AY11" i="10"/>
  <c r="AY12" i="10"/>
  <c r="AY13" i="10"/>
  <c r="AY14" i="10"/>
  <c r="AY15" i="10"/>
  <c r="AY16" i="10"/>
  <c r="AY17" i="10"/>
  <c r="AZ11" i="10"/>
  <c r="AZ12" i="10"/>
  <c r="AZ13" i="10"/>
  <c r="AZ14" i="10"/>
  <c r="AZ15" i="10"/>
  <c r="AZ16" i="10"/>
  <c r="AZ17" i="10"/>
  <c r="BA11" i="10"/>
  <c r="BA12" i="10"/>
  <c r="BA13" i="10"/>
  <c r="BA14" i="10"/>
  <c r="BA15" i="10"/>
  <c r="BA16" i="10"/>
  <c r="BA17" i="10"/>
  <c r="BB11" i="10"/>
  <c r="BB12" i="10"/>
  <c r="BB13" i="10"/>
  <c r="BB14" i="10"/>
  <c r="BB16" i="10"/>
  <c r="BB15" i="10"/>
  <c r="BB17" i="10"/>
  <c r="BC11" i="10"/>
  <c r="BC12" i="10"/>
  <c r="BC13" i="10"/>
  <c r="BC14" i="10"/>
  <c r="BC15" i="10"/>
  <c r="BC17" i="10"/>
  <c r="BC16" i="10"/>
  <c r="BE11" i="10"/>
  <c r="BE12" i="10"/>
  <c r="BE13" i="10"/>
  <c r="BE14" i="10"/>
  <c r="BE15" i="10"/>
  <c r="BE16" i="10"/>
  <c r="BE17" i="10"/>
  <c r="BG2" i="10"/>
  <c r="BF11" i="10"/>
  <c r="BF12" i="10"/>
  <c r="BF13" i="10"/>
  <c r="BF14" i="10"/>
  <c r="BF15" i="10"/>
  <c r="BF16" i="10"/>
  <c r="BF17" i="10"/>
  <c r="BG11" i="10"/>
  <c r="BG12" i="10"/>
  <c r="BG13" i="10"/>
  <c r="BG14" i="10"/>
  <c r="BG15" i="10"/>
  <c r="BG16" i="10"/>
  <c r="BG17" i="10"/>
  <c r="BH11" i="10"/>
  <c r="BH12" i="10"/>
  <c r="BH13" i="10"/>
  <c r="BH14" i="10"/>
  <c r="BH15" i="10"/>
  <c r="BH16" i="10"/>
  <c r="BH17" i="10"/>
  <c r="BI11" i="10"/>
  <c r="BI12" i="10"/>
  <c r="BI13" i="10"/>
  <c r="BI14" i="10"/>
  <c r="BI16" i="10"/>
  <c r="BI15" i="10"/>
  <c r="BI17" i="10"/>
  <c r="BJ11" i="10"/>
  <c r="BJ12" i="10"/>
  <c r="BJ13" i="10"/>
  <c r="BJ14" i="10"/>
  <c r="BJ15" i="10"/>
  <c r="BJ16" i="10"/>
  <c r="BJ17" i="10"/>
  <c r="BH2" i="10"/>
  <c r="BK11" i="10"/>
  <c r="BK12" i="10"/>
  <c r="BK13" i="10"/>
  <c r="BK14" i="10"/>
  <c r="BK15" i="10"/>
  <c r="BK16" i="10"/>
  <c r="BK17" i="10"/>
  <c r="BL11" i="10"/>
  <c r="BL12" i="10"/>
  <c r="BL13" i="10"/>
  <c r="BL14" i="10"/>
  <c r="BL16" i="10"/>
  <c r="BL17" i="10"/>
  <c r="BL15" i="10"/>
  <c r="BM11" i="10"/>
  <c r="BM12" i="10"/>
  <c r="BM13" i="10"/>
  <c r="BM14" i="10"/>
  <c r="BM15" i="10"/>
  <c r="BM16" i="10"/>
  <c r="BM17" i="10"/>
  <c r="BN11" i="10"/>
  <c r="BN12" i="10"/>
  <c r="BN13" i="10"/>
  <c r="BN14" i="10"/>
  <c r="BN16" i="10"/>
  <c r="BN17" i="10"/>
  <c r="BN15" i="10"/>
  <c r="BO11" i="10"/>
  <c r="BO12" i="10"/>
  <c r="BO13" i="10"/>
  <c r="BO14" i="10"/>
  <c r="BO15" i="10"/>
  <c r="BO16" i="10"/>
  <c r="BO17" i="10"/>
  <c r="BQ11" i="10"/>
  <c r="BQ12" i="10"/>
  <c r="BQ13" i="10"/>
  <c r="BQ14" i="10"/>
  <c r="BQ16" i="10"/>
  <c r="BQ15" i="10"/>
  <c r="BQ17" i="10"/>
  <c r="BT2" i="10"/>
  <c r="BR11" i="10"/>
  <c r="BR12" i="10"/>
  <c r="BR13" i="10"/>
  <c r="BR14" i="10"/>
  <c r="BR15" i="10"/>
  <c r="BR17" i="10"/>
  <c r="BR16" i="10"/>
  <c r="BS11" i="10"/>
  <c r="BS12" i="10"/>
  <c r="BS13" i="10"/>
  <c r="BS14" i="10"/>
  <c r="BS15" i="10"/>
  <c r="BS16" i="10"/>
  <c r="BS17" i="10"/>
  <c r="BT11" i="10"/>
  <c r="BT12" i="10"/>
  <c r="BT13" i="10"/>
  <c r="BT14" i="10"/>
  <c r="BT15" i="10"/>
  <c r="BT16" i="10"/>
  <c r="BT17" i="10"/>
  <c r="BU2" i="10"/>
  <c r="BU11" i="10"/>
  <c r="BU12" i="10"/>
  <c r="BU13" i="10"/>
  <c r="BU14" i="10"/>
  <c r="BU15" i="10"/>
  <c r="BU16" i="10"/>
  <c r="BU17" i="10"/>
  <c r="BV11" i="10"/>
  <c r="BV12" i="10"/>
  <c r="BV13" i="10"/>
  <c r="BV14" i="10"/>
  <c r="BV15" i="10"/>
  <c r="BV17" i="10"/>
  <c r="BV16" i="10"/>
  <c r="BW11" i="10"/>
  <c r="BW12" i="10"/>
  <c r="BW13" i="10"/>
  <c r="BW14" i="10"/>
  <c r="BW16" i="10"/>
  <c r="BW15" i="10"/>
  <c r="BW17" i="10"/>
  <c r="BY11" i="10"/>
  <c r="BY12" i="10"/>
  <c r="BY13" i="10"/>
  <c r="BY14" i="10"/>
  <c r="BY15" i="10"/>
  <c r="BY17" i="10"/>
  <c r="BY16" i="10"/>
  <c r="CA2" i="10"/>
  <c r="BZ11" i="10"/>
  <c r="BZ12" i="10"/>
  <c r="BZ13" i="10"/>
  <c r="BZ14" i="10"/>
  <c r="BZ15" i="10"/>
  <c r="BZ16" i="10"/>
  <c r="BZ17" i="10"/>
  <c r="CA11" i="10"/>
  <c r="CA12" i="10"/>
  <c r="CA13" i="10"/>
  <c r="CA14" i="10"/>
  <c r="CA15" i="10"/>
  <c r="CA16" i="10"/>
  <c r="CA17" i="10"/>
  <c r="CB11" i="10"/>
  <c r="CB12" i="10"/>
  <c r="CB13" i="10"/>
  <c r="CB14" i="10"/>
  <c r="CB17" i="10"/>
  <c r="CB15" i="10"/>
  <c r="CB16" i="10"/>
  <c r="CC11" i="10"/>
  <c r="CC12" i="10"/>
  <c r="CC13" i="10"/>
  <c r="CC14" i="10"/>
  <c r="CC15" i="10"/>
  <c r="CC16" i="10"/>
  <c r="CC17" i="10"/>
  <c r="CD11" i="10"/>
  <c r="CD12" i="10"/>
  <c r="CD13" i="10"/>
  <c r="CD14" i="10"/>
  <c r="CD17" i="10"/>
  <c r="CD15" i="10"/>
  <c r="CD16" i="10"/>
  <c r="CE11" i="10"/>
  <c r="CE12" i="10"/>
  <c r="CE13" i="10"/>
  <c r="CE14" i="10"/>
  <c r="CE15" i="10"/>
  <c r="CE16" i="10"/>
  <c r="CE17" i="10"/>
  <c r="CB2" i="10"/>
  <c r="CF11" i="10"/>
  <c r="CF12" i="10"/>
  <c r="CF13" i="10"/>
  <c r="CF14" i="10"/>
  <c r="CF17" i="10"/>
  <c r="CF15" i="10"/>
  <c r="CF16" i="10"/>
  <c r="CH11" i="10"/>
  <c r="CH12" i="10"/>
  <c r="CH13" i="10"/>
  <c r="CH14" i="10"/>
  <c r="CH16" i="10"/>
  <c r="CH15" i="10"/>
  <c r="CH17" i="10"/>
  <c r="CJ2" i="10"/>
  <c r="CI11" i="10"/>
  <c r="CI12" i="10"/>
  <c r="CI13" i="10"/>
  <c r="CI15" i="10"/>
  <c r="CI17" i="10"/>
  <c r="CI14" i="10"/>
  <c r="CI16" i="10"/>
  <c r="CJ11" i="10"/>
  <c r="CJ12" i="10"/>
  <c r="CK4" i="10" s="1"/>
  <c r="CJ13" i="10"/>
  <c r="CJ16" i="10"/>
  <c r="CJ14" i="10"/>
  <c r="CJ15" i="10"/>
  <c r="CJ17" i="10"/>
  <c r="CK5" i="10" s="1"/>
  <c r="CK2" i="10"/>
  <c r="CN11" i="10"/>
  <c r="CN12" i="10"/>
  <c r="CN13" i="10"/>
  <c r="CN14" i="10"/>
  <c r="CN15" i="10"/>
  <c r="CN16" i="10"/>
  <c r="CN17" i="10"/>
  <c r="CP2" i="10"/>
  <c r="CP11" i="10"/>
  <c r="CP12" i="10"/>
  <c r="CP13" i="10"/>
  <c r="CP14" i="10"/>
  <c r="CP15" i="10"/>
  <c r="CP16" i="10"/>
  <c r="CP17" i="10"/>
  <c r="CQ2" i="10"/>
  <c r="CQ11" i="10"/>
  <c r="CQ12" i="10"/>
  <c r="CQ13" i="10"/>
  <c r="CQ14" i="10"/>
  <c r="CQ15" i="10"/>
  <c r="CQ16" i="10"/>
  <c r="CQ17" i="10"/>
  <c r="CR11" i="10"/>
  <c r="CR12" i="10"/>
  <c r="CR13" i="10"/>
  <c r="CR14" i="10"/>
  <c r="CR15" i="10"/>
  <c r="CR17" i="10"/>
  <c r="CR16" i="10"/>
  <c r="CS11" i="10"/>
  <c r="CS12" i="10"/>
  <c r="CS13" i="10"/>
  <c r="CS16" i="10"/>
  <c r="CS14" i="10"/>
  <c r="CS15" i="10"/>
  <c r="CS17" i="10"/>
  <c r="CU11" i="10"/>
  <c r="CU12" i="10"/>
  <c r="CU13" i="10"/>
  <c r="CU15" i="10"/>
  <c r="CU17" i="10"/>
  <c r="CU14" i="10"/>
  <c r="CU16" i="10"/>
  <c r="CW2" i="10"/>
  <c r="CV11" i="10"/>
  <c r="CV12" i="10"/>
  <c r="CV13" i="10"/>
  <c r="CV14" i="10"/>
  <c r="CV15" i="10"/>
  <c r="CV16" i="10"/>
  <c r="CV17" i="10"/>
  <c r="CW11" i="10"/>
  <c r="CW12" i="10"/>
  <c r="CW13" i="10"/>
  <c r="CW15" i="10"/>
  <c r="CW14" i="10"/>
  <c r="CW16" i="10"/>
  <c r="CW17" i="10"/>
  <c r="CX11" i="10"/>
  <c r="CX12" i="10"/>
  <c r="CX13" i="10"/>
  <c r="CX14" i="10"/>
  <c r="CX15" i="10"/>
  <c r="CX16" i="10"/>
  <c r="CX17" i="10"/>
  <c r="CY11" i="10"/>
  <c r="CY12" i="10"/>
  <c r="CY13" i="10"/>
  <c r="CY14" i="10"/>
  <c r="CY15" i="10"/>
  <c r="CY16" i="10"/>
  <c r="CY17" i="10"/>
  <c r="DB11" i="10"/>
  <c r="DB12" i="10"/>
  <c r="DB13" i="10"/>
  <c r="DB17" i="10"/>
  <c r="DB14" i="10"/>
  <c r="DB15" i="10"/>
  <c r="DB16" i="10"/>
  <c r="DC11" i="10"/>
  <c r="DC12" i="10"/>
  <c r="DC13" i="10"/>
  <c r="DC15" i="10"/>
  <c r="DC14" i="10"/>
  <c r="DC16" i="10"/>
  <c r="DC17" i="10"/>
  <c r="DD11" i="10"/>
  <c r="DD12" i="10"/>
  <c r="DD13" i="10"/>
  <c r="DD14" i="10"/>
  <c r="DD15" i="10"/>
  <c r="DD16" i="10"/>
  <c r="DD17" i="10"/>
  <c r="CX2" i="10"/>
  <c r="DE11" i="10"/>
  <c r="DE12" i="10"/>
  <c r="DE13" i="10"/>
  <c r="DE15" i="10"/>
  <c r="DE17" i="10"/>
  <c r="DE14" i="10"/>
  <c r="DE16" i="10"/>
  <c r="DF11" i="10"/>
  <c r="DF12" i="10"/>
  <c r="DF13" i="10"/>
  <c r="DF14" i="10"/>
  <c r="DF15" i="10"/>
  <c r="DF16" i="10"/>
  <c r="DF17" i="10"/>
  <c r="GY8" i="10" s="1"/>
  <c r="DG11" i="10"/>
  <c r="DG12" i="10"/>
  <c r="DG13" i="10"/>
  <c r="DG14" i="10"/>
  <c r="DG17" i="10"/>
  <c r="DG15" i="10"/>
  <c r="DG16" i="10"/>
  <c r="DH11" i="10"/>
  <c r="DH12" i="10"/>
  <c r="DH13" i="10"/>
  <c r="DH15" i="10"/>
  <c r="DH14" i="10"/>
  <c r="DH16" i="10"/>
  <c r="DH17" i="10"/>
  <c r="DJ11" i="10"/>
  <c r="DJ12" i="10"/>
  <c r="DJ13" i="10"/>
  <c r="DJ14" i="10"/>
  <c r="DJ15" i="10"/>
  <c r="DJ16" i="10"/>
  <c r="DJ17" i="10"/>
  <c r="DL2" i="10"/>
  <c r="DK11" i="10"/>
  <c r="DK12" i="10"/>
  <c r="DK13" i="10"/>
  <c r="DK14" i="10"/>
  <c r="DK17" i="10"/>
  <c r="DK15" i="10"/>
  <c r="DK16" i="10"/>
  <c r="DL11" i="10"/>
  <c r="DL12" i="10"/>
  <c r="DL13" i="10"/>
  <c r="DL14" i="10"/>
  <c r="DL15" i="10"/>
  <c r="DL16" i="10"/>
  <c r="DL17" i="10"/>
  <c r="DM11" i="10"/>
  <c r="DM12" i="10"/>
  <c r="DM13" i="10"/>
  <c r="DM14" i="10"/>
  <c r="DM16" i="10"/>
  <c r="DM17" i="10"/>
  <c r="DM15" i="10"/>
  <c r="DO11" i="10"/>
  <c r="DO12" i="10"/>
  <c r="DM4" i="10" s="1"/>
  <c r="DO13" i="10"/>
  <c r="DO15" i="10"/>
  <c r="DO16" i="10"/>
  <c r="DO14" i="10"/>
  <c r="DO17" i="10"/>
  <c r="DM5" i="10" s="1"/>
  <c r="DM2" i="10"/>
  <c r="DR11" i="10"/>
  <c r="DR12" i="10"/>
  <c r="DR13" i="10"/>
  <c r="DR15" i="10"/>
  <c r="DR16" i="10"/>
  <c r="DR14" i="10"/>
  <c r="DR17" i="10"/>
  <c r="DT2" i="10"/>
  <c r="DS11" i="10"/>
  <c r="DS12" i="10"/>
  <c r="DS13" i="10"/>
  <c r="DS14" i="10"/>
  <c r="DS17" i="10"/>
  <c r="DS15" i="10"/>
  <c r="DS16" i="10"/>
  <c r="DT11" i="10"/>
  <c r="DT12" i="10"/>
  <c r="DT13" i="10"/>
  <c r="DT14" i="10"/>
  <c r="DT17" i="10"/>
  <c r="DT15" i="10"/>
  <c r="DT16" i="10"/>
  <c r="DU2" i="10"/>
  <c r="DX11" i="10"/>
  <c r="DX12" i="10"/>
  <c r="DX13" i="10"/>
  <c r="DX16" i="10"/>
  <c r="DX17" i="10"/>
  <c r="DX14" i="10"/>
  <c r="DX15" i="10"/>
  <c r="DZ2" i="10"/>
  <c r="DY11" i="10"/>
  <c r="DY12" i="10"/>
  <c r="DY13" i="10"/>
  <c r="DY15" i="10"/>
  <c r="DY16" i="10"/>
  <c r="DY17" i="10"/>
  <c r="DY14" i="10"/>
  <c r="DZ11" i="10"/>
  <c r="DZ12" i="10"/>
  <c r="DZ13" i="10"/>
  <c r="DZ15" i="10"/>
  <c r="DZ16" i="10"/>
  <c r="DZ17" i="10"/>
  <c r="DZ14" i="10"/>
  <c r="EA2" i="10"/>
  <c r="ED11" i="10"/>
  <c r="ED12" i="10"/>
  <c r="EF4" i="10" s="1"/>
  <c r="ED13" i="10"/>
  <c r="ED16" i="10"/>
  <c r="ED14" i="10"/>
  <c r="ED15" i="10"/>
  <c r="ED17" i="10"/>
  <c r="EF5" i="10" s="1"/>
  <c r="EF2" i="10"/>
  <c r="EE11" i="10"/>
  <c r="EE12" i="10"/>
  <c r="EE13" i="10"/>
  <c r="EE14" i="10"/>
  <c r="EE15" i="10"/>
  <c r="EE16" i="10"/>
  <c r="EE17" i="10"/>
  <c r="EG2" i="10"/>
  <c r="EJ11" i="10"/>
  <c r="EJ12" i="10"/>
  <c r="EJ13" i="10"/>
  <c r="EJ15" i="10"/>
  <c r="EJ17" i="10"/>
  <c r="EL5" i="10" s="1"/>
  <c r="EJ14" i="10"/>
  <c r="EJ16" i="10"/>
  <c r="EL2" i="10"/>
  <c r="EK11" i="10"/>
  <c r="EK12" i="10"/>
  <c r="EK13" i="10"/>
  <c r="EK14" i="10"/>
  <c r="EK16" i="10"/>
  <c r="EK15" i="10"/>
  <c r="EK17" i="10"/>
  <c r="EL11" i="10"/>
  <c r="EL12" i="10"/>
  <c r="EL13" i="10"/>
  <c r="EL15" i="10"/>
  <c r="EL17" i="10"/>
  <c r="EL14" i="10"/>
  <c r="EL16" i="10"/>
  <c r="EM2" i="10"/>
  <c r="EM11" i="10"/>
  <c r="EM12" i="10"/>
  <c r="EM13" i="10"/>
  <c r="EM14" i="10"/>
  <c r="EM15" i="10"/>
  <c r="EM16" i="10"/>
  <c r="EM17" i="10"/>
  <c r="EP11" i="10"/>
  <c r="EP12" i="10"/>
  <c r="ER4" i="10" s="1"/>
  <c r="EP13" i="10"/>
  <c r="EP14" i="10"/>
  <c r="EP15" i="10"/>
  <c r="EP16" i="10"/>
  <c r="EP17" i="10"/>
  <c r="ER5" i="10" s="1"/>
  <c r="ER2" i="10"/>
  <c r="EQ11" i="10"/>
  <c r="EQ12" i="10"/>
  <c r="EQ13" i="10"/>
  <c r="EQ14" i="10"/>
  <c r="EQ15" i="10"/>
  <c r="EQ16" i="10"/>
  <c r="EQ17" i="10"/>
  <c r="ES2" i="10"/>
  <c r="ER11" i="10"/>
  <c r="ER12" i="10"/>
  <c r="ER13" i="10"/>
  <c r="ER14" i="10"/>
  <c r="ER15" i="10"/>
  <c r="ER16" i="10"/>
  <c r="ER17" i="10"/>
  <c r="ES11" i="10"/>
  <c r="ES12" i="10"/>
  <c r="ES13" i="10"/>
  <c r="ES14" i="10"/>
  <c r="ES15" i="10"/>
  <c r="ES16" i="10"/>
  <c r="ES17" i="10"/>
  <c r="EV11" i="10"/>
  <c r="EV12" i="10"/>
  <c r="EV13" i="10"/>
  <c r="EV14" i="10"/>
  <c r="EV16" i="10"/>
  <c r="EV17" i="10"/>
  <c r="EV15" i="10"/>
  <c r="EW11" i="10"/>
  <c r="EW12" i="10"/>
  <c r="EV3" i="10" s="1"/>
  <c r="GL20" i="10" s="1"/>
  <c r="GU10" i="10" s="1"/>
  <c r="EW13" i="10"/>
  <c r="EW15" i="10"/>
  <c r="EW14" i="10"/>
  <c r="EW16" i="10"/>
  <c r="EW17" i="10"/>
  <c r="FA9" i="10"/>
  <c r="GO9" i="10" s="1"/>
  <c r="GU36" i="10" s="1"/>
  <c r="EY11" i="10"/>
  <c r="EY12" i="10"/>
  <c r="EY13" i="10"/>
  <c r="EY14" i="10"/>
  <c r="EY16" i="10"/>
  <c r="EY15" i="10"/>
  <c r="EY17" i="10"/>
  <c r="EZ11" i="10"/>
  <c r="EZ12" i="10"/>
  <c r="EZ13" i="10"/>
  <c r="EZ17" i="10"/>
  <c r="EZ14" i="10"/>
  <c r="EZ15" i="10"/>
  <c r="EZ16" i="10"/>
  <c r="GR10" i="10"/>
  <c r="FC11" i="10"/>
  <c r="FC12" i="10"/>
  <c r="FC13" i="10"/>
  <c r="FC14" i="10"/>
  <c r="FC15" i="10"/>
  <c r="FC16" i="10"/>
  <c r="FC17" i="10"/>
  <c r="FE2" i="10"/>
  <c r="FD11" i="10"/>
  <c r="FD12" i="10"/>
  <c r="FD13" i="10"/>
  <c r="FD14" i="10"/>
  <c r="FD15" i="10"/>
  <c r="FD16" i="10"/>
  <c r="FD17" i="10"/>
  <c r="GR6" i="10"/>
  <c r="FE11" i="10"/>
  <c r="FE12" i="10"/>
  <c r="FE13" i="10"/>
  <c r="FE14" i="10"/>
  <c r="FE15" i="10"/>
  <c r="FE16" i="10"/>
  <c r="FE17" i="10"/>
  <c r="FF11" i="10"/>
  <c r="FF12" i="10"/>
  <c r="FF13" i="10"/>
  <c r="FF14" i="10"/>
  <c r="FF17" i="10"/>
  <c r="FF15" i="10"/>
  <c r="FF16" i="10"/>
  <c r="FG11" i="10"/>
  <c r="FG12" i="10"/>
  <c r="FG13" i="10"/>
  <c r="FG16" i="10"/>
  <c r="FG14" i="10"/>
  <c r="FG15" i="10"/>
  <c r="FG17" i="10"/>
  <c r="GR2" i="10"/>
  <c r="FH11" i="10"/>
  <c r="FH12" i="10"/>
  <c r="FH13" i="10"/>
  <c r="FH14" i="10"/>
  <c r="FH15" i="10"/>
  <c r="FH16" i="10"/>
  <c r="FH17" i="10"/>
  <c r="FI11" i="10"/>
  <c r="FI12" i="10"/>
  <c r="FI13" i="10"/>
  <c r="FI15" i="10"/>
  <c r="FI17" i="10"/>
  <c r="FI14" i="10"/>
  <c r="FI16" i="10"/>
  <c r="FJ11" i="10"/>
  <c r="FJ12" i="10"/>
  <c r="FJ13" i="10"/>
  <c r="FJ16" i="10"/>
  <c r="FJ14" i="10"/>
  <c r="FJ15" i="10"/>
  <c r="FJ17" i="10"/>
  <c r="FK11" i="10"/>
  <c r="FK12" i="10"/>
  <c r="FK13" i="10"/>
  <c r="FK14" i="10"/>
  <c r="FK17" i="10"/>
  <c r="FK15" i="10"/>
  <c r="FK16" i="10"/>
  <c r="GR16" i="10"/>
  <c r="FL11" i="10"/>
  <c r="FL12" i="10"/>
  <c r="FL13" i="10"/>
  <c r="FL14" i="10"/>
  <c r="FL16" i="10"/>
  <c r="FL17" i="10"/>
  <c r="FL15" i="10"/>
  <c r="GR20" i="10"/>
  <c r="FN11" i="10"/>
  <c r="FN12" i="10"/>
  <c r="FN13" i="10"/>
  <c r="FN16" i="10"/>
  <c r="FN14" i="10"/>
  <c r="FN15" i="10"/>
  <c r="FN17" i="10"/>
  <c r="FO11" i="10"/>
  <c r="FO12" i="10"/>
  <c r="FO13" i="10"/>
  <c r="FO14" i="10"/>
  <c r="FO17" i="10"/>
  <c r="FO15" i="10"/>
  <c r="FO16" i="10"/>
  <c r="FP11" i="10"/>
  <c r="FP12" i="10"/>
  <c r="FP13" i="10"/>
  <c r="FP14" i="10"/>
  <c r="FP15" i="10"/>
  <c r="FP16" i="10"/>
  <c r="FP17" i="10"/>
  <c r="FQ11" i="10"/>
  <c r="FQ12" i="10"/>
  <c r="FQ13" i="10"/>
  <c r="FQ16" i="10"/>
  <c r="FQ17" i="10"/>
  <c r="FQ14" i="10"/>
  <c r="FQ15" i="10"/>
  <c r="FR11" i="10"/>
  <c r="FR12" i="10"/>
  <c r="FR13" i="10"/>
  <c r="FR14" i="10"/>
  <c r="FR15" i="10"/>
  <c r="FR16" i="10"/>
  <c r="FR17" i="10"/>
  <c r="FS11" i="10"/>
  <c r="FS12" i="10"/>
  <c r="FS13" i="10"/>
  <c r="FS14" i="10"/>
  <c r="FS15" i="10"/>
  <c r="FS16" i="10"/>
  <c r="FS17" i="10"/>
  <c r="GR24" i="10"/>
  <c r="FT11" i="10"/>
  <c r="FT12" i="10"/>
  <c r="FT13" i="10"/>
  <c r="FT14" i="10"/>
  <c r="GR14" i="10"/>
  <c r="FT15" i="10"/>
  <c r="FT16" i="10"/>
  <c r="FT17" i="10"/>
  <c r="FW11" i="10"/>
  <c r="FW12" i="10"/>
  <c r="FW13" i="10"/>
  <c r="GR26" i="10"/>
  <c r="FW14" i="10"/>
  <c r="FW15" i="10"/>
  <c r="FW16" i="10"/>
  <c r="FW17" i="10"/>
  <c r="FX11" i="10"/>
  <c r="FX12" i="10"/>
  <c r="FX13" i="10"/>
  <c r="FX16" i="10"/>
  <c r="GR28" i="10"/>
  <c r="FX14" i="10"/>
  <c r="FX15" i="10"/>
  <c r="FX17" i="10"/>
  <c r="GR30" i="10" s="1"/>
  <c r="FY11" i="10"/>
  <c r="FY12" i="10"/>
  <c r="FY13" i="10"/>
  <c r="FY15" i="10"/>
  <c r="FY17" i="10"/>
  <c r="GR32" i="10"/>
  <c r="FY14" i="10"/>
  <c r="FY16" i="10"/>
  <c r="FZ11" i="10"/>
  <c r="FZ12" i="10"/>
  <c r="FZ13" i="10"/>
  <c r="FZ15" i="10"/>
  <c r="FZ17" i="10"/>
  <c r="GR36" i="10" s="1"/>
  <c r="GR34" i="10"/>
  <c r="FZ14" i="10"/>
  <c r="FZ16" i="10"/>
  <c r="GB11" i="10"/>
  <c r="GB12" i="10"/>
  <c r="GB13" i="10"/>
  <c r="GB15" i="10"/>
  <c r="GB17" i="10"/>
  <c r="GR38" i="10"/>
  <c r="GB14" i="10"/>
  <c r="GB16" i="10"/>
  <c r="GD11" i="10"/>
  <c r="GD12" i="10"/>
  <c r="GU12" i="10"/>
  <c r="GD13" i="10"/>
  <c r="GD14" i="10"/>
  <c r="GD15" i="10"/>
  <c r="GD16" i="10"/>
  <c r="GD17" i="10"/>
  <c r="GE11" i="10"/>
  <c r="GE12" i="10"/>
  <c r="GE13" i="10"/>
  <c r="GE15" i="10"/>
  <c r="GE14" i="10"/>
  <c r="GE16" i="10"/>
  <c r="GE17" i="10"/>
  <c r="GF11" i="10"/>
  <c r="GF12" i="10"/>
  <c r="GF13" i="10"/>
  <c r="GF17" i="10"/>
  <c r="GF14" i="10"/>
  <c r="GF15" i="10"/>
  <c r="GF16" i="10"/>
  <c r="GU6" i="10"/>
  <c r="GG11" i="10"/>
  <c r="GG12" i="10"/>
  <c r="GG13" i="10"/>
  <c r="GG14" i="10"/>
  <c r="GG15" i="10"/>
  <c r="GG16" i="10"/>
  <c r="GG17" i="10"/>
  <c r="GU4" i="10" s="1"/>
  <c r="GU2" i="10"/>
  <c r="GJ11" i="10"/>
  <c r="GJ12" i="10"/>
  <c r="GJ13" i="10"/>
  <c r="GJ14" i="10"/>
  <c r="GU16" i="10"/>
  <c r="GJ15" i="10"/>
  <c r="GJ16" i="10"/>
  <c r="GJ17" i="10"/>
  <c r="GU18" i="10" s="1"/>
  <c r="GK11" i="10"/>
  <c r="GK12" i="10"/>
  <c r="GK13" i="10"/>
  <c r="GK14" i="10"/>
  <c r="GK17" i="10"/>
  <c r="GU22" i="10" s="1"/>
  <c r="AH21" i="7" s="1"/>
  <c r="GK15" i="10"/>
  <c r="GK16" i="10"/>
  <c r="GU20" i="10"/>
  <c r="GL11" i="10"/>
  <c r="GL12" i="10"/>
  <c r="GL13" i="10"/>
  <c r="GL15" i="10"/>
  <c r="GL17" i="10"/>
  <c r="GL14" i="10"/>
  <c r="GL16" i="10"/>
  <c r="GM11" i="10"/>
  <c r="GM12" i="10"/>
  <c r="GM13" i="10"/>
  <c r="GM14" i="10"/>
  <c r="GU32" i="10"/>
  <c r="GM15" i="10"/>
  <c r="GM16" i="10"/>
  <c r="GM17" i="10"/>
  <c r="GN11" i="10"/>
  <c r="GN12" i="10"/>
  <c r="GN13" i="10"/>
  <c r="GN14" i="10"/>
  <c r="GN15" i="10"/>
  <c r="GN17" i="10"/>
  <c r="GN16" i="10"/>
  <c r="M54" i="4"/>
  <c r="BL185" i="13"/>
  <c r="BM166" i="13"/>
  <c r="BM145" i="13"/>
  <c r="BM18" i="13"/>
  <c r="F35" i="2"/>
  <c r="M19" i="4"/>
  <c r="BM3" i="13"/>
  <c r="BL17" i="13"/>
  <c r="J15" i="17"/>
  <c r="BL150" i="13"/>
  <c r="BM150" i="13" s="1"/>
  <c r="BN150" i="13" s="1"/>
  <c r="BL186" i="13"/>
  <c r="BD196" i="13"/>
  <c r="BL107" i="13"/>
  <c r="BM107" i="13" s="1"/>
  <c r="BN107" i="13" s="1"/>
  <c r="BL81" i="13"/>
  <c r="BD105" i="13"/>
  <c r="BD80" i="13"/>
  <c r="U104" i="5"/>
  <c r="V104" i="5" s="1"/>
  <c r="W104" i="5" s="1"/>
  <c r="BL104" i="13"/>
  <c r="BM104" i="13" s="1"/>
  <c r="BN104" i="13" s="1"/>
  <c r="BL94" i="13"/>
  <c r="BM94" i="13" s="1"/>
  <c r="BN94" i="13" s="1"/>
  <c r="U94" i="5"/>
  <c r="V94" i="5" s="1"/>
  <c r="W94" i="5" s="1"/>
  <c r="BL21" i="13"/>
  <c r="BM21" i="13" s="1"/>
  <c r="BN21" i="13" s="1"/>
  <c r="U21" i="5"/>
  <c r="V21" i="5" s="1"/>
  <c r="W21" i="5" s="1"/>
  <c r="U20" i="5"/>
  <c r="V20" i="5" s="1"/>
  <c r="W20" i="5" s="1"/>
  <c r="V206" i="5"/>
  <c r="U182" i="5"/>
  <c r="V164" i="5"/>
  <c r="U96" i="5"/>
  <c r="V96" i="5" s="1"/>
  <c r="W96" i="5" s="1"/>
  <c r="BL96" i="13"/>
  <c r="BM96" i="13" s="1"/>
  <c r="BN96" i="13" s="1"/>
  <c r="V18" i="5"/>
  <c r="U54" i="5"/>
  <c r="V185" i="5"/>
  <c r="U205" i="5"/>
  <c r="U61" i="5"/>
  <c r="V61" i="5" s="1"/>
  <c r="W61" i="5" s="1"/>
  <c r="U210" i="5"/>
  <c r="V210" i="5" s="1"/>
  <c r="W210" i="5" s="1"/>
  <c r="BL190" i="13"/>
  <c r="BM190" i="13" s="1"/>
  <c r="BN190" i="13" s="1"/>
  <c r="V55" i="5"/>
  <c r="U80" i="5"/>
  <c r="M55" i="4"/>
  <c r="W11" i="5"/>
  <c r="W43" i="5"/>
  <c r="W33" i="5"/>
  <c r="M16" i="4"/>
  <c r="M23" i="4"/>
  <c r="M20" i="4"/>
  <c r="V8" i="7"/>
  <c r="I3" i="10"/>
  <c r="U3" i="10"/>
  <c r="BT3" i="10"/>
  <c r="BV3" i="10" s="1"/>
  <c r="CX3" i="10"/>
  <c r="BH3" i="10"/>
  <c r="T4" i="15"/>
  <c r="W4" i="15"/>
  <c r="X4" i="15"/>
  <c r="AA4" i="15"/>
  <c r="AD4" i="15"/>
  <c r="AO4" i="15"/>
  <c r="AR4" i="15"/>
  <c r="AU4" i="15"/>
  <c r="AW4" i="15"/>
  <c r="AZ4" i="15"/>
  <c r="BN4" i="15"/>
  <c r="BQ4" i="15"/>
  <c r="CF4" i="15"/>
  <c r="CG4" i="15"/>
  <c r="CJ4" i="15"/>
  <c r="CL4" i="15"/>
  <c r="CN4" i="15"/>
  <c r="DB4" i="15"/>
  <c r="DE4" i="15"/>
  <c r="DH4" i="15"/>
  <c r="DJ4" i="15"/>
  <c r="DX4" i="15"/>
  <c r="EA4" i="15"/>
  <c r="EC4" i="15"/>
  <c r="EE4" i="15"/>
  <c r="EH4" i="15"/>
  <c r="EK4" i="15"/>
  <c r="EX4" i="15"/>
  <c r="EZ4" i="15"/>
  <c r="FN4" i="15"/>
  <c r="FQ4" i="15"/>
  <c r="FS4" i="15"/>
  <c r="FV4" i="15"/>
  <c r="GJ4" i="15"/>
  <c r="GM4" i="15"/>
  <c r="GO4" i="15"/>
  <c r="HC4" i="15"/>
  <c r="HF4" i="15"/>
  <c r="HT4" i="15"/>
  <c r="HW4" i="15"/>
  <c r="HZ4" i="15"/>
  <c r="IB4" i="15"/>
  <c r="IE4" i="15"/>
  <c r="IS4" i="15"/>
  <c r="IU4" i="15"/>
  <c r="IW4" i="15"/>
  <c r="IZ4" i="15"/>
  <c r="JB4" i="15"/>
  <c r="JD4" i="15"/>
  <c r="JF4" i="15"/>
  <c r="JH4" i="15"/>
  <c r="JV4" i="15"/>
  <c r="JX4" i="15"/>
  <c r="KA4" i="15"/>
  <c r="KL4" i="15"/>
  <c r="KO4" i="15"/>
  <c r="KR4" i="15"/>
  <c r="LB4" i="15"/>
  <c r="LE4" i="15"/>
  <c r="LH4" i="15"/>
  <c r="LJ4" i="15"/>
  <c r="LW4" i="15"/>
  <c r="LZ4" i="15"/>
  <c r="MB4" i="15"/>
  <c r="ME4" i="15"/>
  <c r="MH4" i="15"/>
  <c r="MK4" i="15"/>
  <c r="MM4" i="15"/>
  <c r="MO4" i="15"/>
  <c r="NC4" i="15"/>
  <c r="NE4" i="15"/>
  <c r="NG4" i="15"/>
  <c r="NJ4" i="15"/>
  <c r="NM4" i="15"/>
  <c r="NO4" i="15"/>
  <c r="OI4" i="15"/>
  <c r="OK4" i="15"/>
  <c r="ON4" i="15"/>
  <c r="PA4" i="15"/>
  <c r="PD4" i="15"/>
  <c r="PG4" i="15"/>
  <c r="PJ4" i="15"/>
  <c r="PW4" i="15"/>
  <c r="PZ4" i="15"/>
  <c r="AS3" i="10"/>
  <c r="CQ3" i="10"/>
  <c r="CR3" i="10" s="1"/>
  <c r="GR3" i="10"/>
  <c r="T3" i="10"/>
  <c r="V3" i="10" s="1"/>
  <c r="AF3" i="10"/>
  <c r="CJ3" i="10"/>
  <c r="CL3" i="10" s="1"/>
  <c r="J4" i="15"/>
  <c r="V4" i="15"/>
  <c r="Z4" i="15"/>
  <c r="AC4" i="15"/>
  <c r="AN4" i="15"/>
  <c r="AQ4" i="15"/>
  <c r="AT4" i="15"/>
  <c r="AY4" i="15"/>
  <c r="BB4" i="15"/>
  <c r="BP4" i="15"/>
  <c r="CD4" i="15"/>
  <c r="CH4" i="15"/>
  <c r="CK4" i="15"/>
  <c r="CO4" i="15"/>
  <c r="DC4" i="15"/>
  <c r="DF4" i="15"/>
  <c r="DI4" i="15"/>
  <c r="DW4" i="15"/>
  <c r="DY4" i="15"/>
  <c r="EB4" i="15"/>
  <c r="EF4" i="15"/>
  <c r="EI4" i="15"/>
  <c r="EW4" i="15"/>
  <c r="FA4" i="15"/>
  <c r="FO4" i="15"/>
  <c r="FR4" i="15"/>
  <c r="FU4" i="15"/>
  <c r="FX4" i="15"/>
  <c r="GL4" i="15"/>
  <c r="GP4" i="15"/>
  <c r="HE4" i="15"/>
  <c r="HH4" i="15"/>
  <c r="HV4" i="15"/>
  <c r="HY4" i="15"/>
  <c r="IC4" i="15"/>
  <c r="IR4" i="15"/>
  <c r="IV4" i="15"/>
  <c r="IY4" i="15"/>
  <c r="JA4" i="15"/>
  <c r="JE4" i="15"/>
  <c r="JT4" i="15"/>
  <c r="JW4" i="15"/>
  <c r="JZ4" i="15"/>
  <c r="KC4" i="15"/>
  <c r="KN4" i="15"/>
  <c r="KQ4" i="15"/>
  <c r="LC4" i="15"/>
  <c r="LF4" i="15"/>
  <c r="LI4" i="15"/>
  <c r="LY4" i="15"/>
  <c r="MD4" i="15"/>
  <c r="MG4" i="15"/>
  <c r="MJ4" i="15"/>
  <c r="NA4" i="15"/>
  <c r="ND4" i="15"/>
  <c r="NH4" i="15"/>
  <c r="NL4" i="15"/>
  <c r="OH4" i="15"/>
  <c r="OL4" i="15"/>
  <c r="PB4" i="15"/>
  <c r="PE4" i="15"/>
  <c r="PI4" i="15"/>
  <c r="PX4" i="15"/>
  <c r="GR21" i="10"/>
  <c r="CB3" i="10"/>
  <c r="CW3" i="10"/>
  <c r="DT3" i="10"/>
  <c r="DV3" i="10" s="1"/>
  <c r="ES3" i="10"/>
  <c r="ET3" i="10" s="1"/>
  <c r="DL3" i="10"/>
  <c r="DN3" i="10" s="1"/>
  <c r="K4" i="15"/>
  <c r="U4" i="15"/>
  <c r="Y4" i="15"/>
  <c r="AB4" i="15"/>
  <c r="AM4" i="15"/>
  <c r="AP4" i="15"/>
  <c r="AS4" i="15"/>
  <c r="AV4" i="15"/>
  <c r="AX4" i="15"/>
  <c r="BA4" i="15"/>
  <c r="BO4" i="15"/>
  <c r="BR4" i="15"/>
  <c r="CE4" i="15"/>
  <c r="CI4" i="15"/>
  <c r="CM4" i="15"/>
  <c r="DA4" i="15"/>
  <c r="DD4" i="15"/>
  <c r="DG4" i="15"/>
  <c r="DV4" i="15"/>
  <c r="DZ4" i="15"/>
  <c r="ED4" i="15"/>
  <c r="EG4" i="15"/>
  <c r="EJ4" i="15"/>
  <c r="EY4" i="15"/>
  <c r="FB4" i="15"/>
  <c r="FP4" i="15"/>
  <c r="FT4" i="15"/>
  <c r="FW4" i="15"/>
  <c r="GK4" i="15"/>
  <c r="GN4" i="15"/>
  <c r="GQ4" i="15"/>
  <c r="HD4" i="15"/>
  <c r="HG4" i="15"/>
  <c r="HU4" i="15"/>
  <c r="HX4" i="15"/>
  <c r="IA4" i="15"/>
  <c r="ID4" i="15"/>
  <c r="IQ4" i="15"/>
  <c r="IT4" i="15"/>
  <c r="IX4" i="15"/>
  <c r="JC4" i="15"/>
  <c r="JG4" i="15"/>
  <c r="JU4" i="15"/>
  <c r="JY4" i="15"/>
  <c r="KB4" i="15"/>
  <c r="KM4" i="15"/>
  <c r="KP4" i="15"/>
  <c r="LA4" i="15"/>
  <c r="LD4" i="15"/>
  <c r="LG4" i="15"/>
  <c r="LK4" i="15"/>
  <c r="LX4" i="15"/>
  <c r="MA4" i="15"/>
  <c r="MC4" i="15"/>
  <c r="MF4" i="15"/>
  <c r="MI4" i="15"/>
  <c r="ML4" i="15"/>
  <c r="MN4" i="15"/>
  <c r="NB4" i="15"/>
  <c r="NF4" i="15"/>
  <c r="NI4" i="15"/>
  <c r="NK4" i="15"/>
  <c r="NN4" i="15"/>
  <c r="NP4" i="15"/>
  <c r="OJ4" i="15"/>
  <c r="OM4" i="15"/>
  <c r="OO4" i="15"/>
  <c r="PC4" i="15"/>
  <c r="PF4" i="15"/>
  <c r="PH4" i="15"/>
  <c r="PK4" i="15"/>
  <c r="PY4" i="15"/>
  <c r="BG3" i="10"/>
  <c r="BI3" i="10" s="1"/>
  <c r="AR3" i="10"/>
  <c r="AT3" i="10" s="1"/>
  <c r="CK190" i="15"/>
  <c r="CK38" i="15" s="1"/>
  <c r="DJ190" i="15"/>
  <c r="DJ38" i="15" s="1"/>
  <c r="DX190" i="15"/>
  <c r="DX38" i="15" s="1"/>
  <c r="EB190" i="15"/>
  <c r="EB38" i="15" s="1"/>
  <c r="FU190" i="15"/>
  <c r="FU38" i="15" s="1"/>
  <c r="HC190" i="15"/>
  <c r="HC38" i="15" s="1"/>
  <c r="IT190" i="15"/>
  <c r="IT38" i="15" s="1"/>
  <c r="IZ190" i="15"/>
  <c r="IZ38" i="15" s="1"/>
  <c r="JZ190" i="15"/>
  <c r="JZ38" i="15" s="1"/>
  <c r="KO190" i="15"/>
  <c r="KO38" i="15" s="1"/>
  <c r="LE190" i="15"/>
  <c r="LE38" i="15" s="1"/>
  <c r="LI190" i="15"/>
  <c r="LI38" i="15" s="1"/>
  <c r="LW190" i="15"/>
  <c r="LW38" i="15" s="1"/>
  <c r="NC190" i="15"/>
  <c r="NC38" i="15" s="1"/>
  <c r="OI190" i="15"/>
  <c r="OI38" i="15" s="1"/>
  <c r="EW190" i="15"/>
  <c r="EW38" i="15" s="1"/>
  <c r="NI190" i="15"/>
  <c r="NI38" i="15" s="1"/>
  <c r="GO190" i="15"/>
  <c r="GO38" i="15" s="1"/>
  <c r="IC190" i="15"/>
  <c r="IC38" i="15" s="1"/>
  <c r="IR190" i="15"/>
  <c r="IR38" i="15" s="1"/>
  <c r="IX190" i="15"/>
  <c r="IX38" i="15" s="1"/>
  <c r="JC190" i="15"/>
  <c r="JC38" i="15" s="1"/>
  <c r="JT190" i="15"/>
  <c r="JT38" i="15" s="1"/>
  <c r="LA190" i="15"/>
  <c r="LA38" i="15" s="1"/>
  <c r="LG190" i="15"/>
  <c r="LG38" i="15" s="1"/>
  <c r="MK190" i="15"/>
  <c r="MK38" i="15" s="1"/>
  <c r="NH190" i="15"/>
  <c r="NH38" i="15" s="1"/>
  <c r="NM190" i="15"/>
  <c r="NM38" i="15" s="1"/>
  <c r="EB3" i="10"/>
  <c r="CE190" i="15"/>
  <c r="CE38" i="15" s="1"/>
  <c r="DA190" i="15"/>
  <c r="DA38" i="15" s="1"/>
  <c r="DG190" i="15"/>
  <c r="DG38" i="15" s="1"/>
  <c r="EA190" i="15"/>
  <c r="EA38" i="15" s="1"/>
  <c r="EX190" i="15"/>
  <c r="EX38" i="15" s="1"/>
  <c r="FB190" i="15"/>
  <c r="FB38" i="15" s="1"/>
  <c r="FO190" i="15"/>
  <c r="FO38" i="15" s="1"/>
  <c r="HH190" i="15"/>
  <c r="HH38" i="15" s="1"/>
  <c r="IQ190" i="15"/>
  <c r="IQ38" i="15" s="1"/>
  <c r="JB190" i="15"/>
  <c r="JB38" i="15" s="1"/>
  <c r="JF190" i="15"/>
  <c r="JF38" i="15" s="1"/>
  <c r="KL190" i="15"/>
  <c r="KL38" i="15" s="1"/>
  <c r="LF190" i="15"/>
  <c r="LF38" i="15" s="1"/>
  <c r="LZ190" i="15"/>
  <c r="LZ38" i="15" s="1"/>
  <c r="MH190" i="15"/>
  <c r="MH38" i="15" s="1"/>
  <c r="J190" i="15"/>
  <c r="J38" i="15" s="1"/>
  <c r="K190" i="15"/>
  <c r="K38" i="15" s="1"/>
  <c r="U190" i="15"/>
  <c r="U38" i="15" s="1"/>
  <c r="V190" i="15"/>
  <c r="V38" i="15" s="1"/>
  <c r="Z190" i="15"/>
  <c r="Z38" i="15" s="1"/>
  <c r="AB190" i="15"/>
  <c r="AB38" i="15" s="1"/>
  <c r="AC190" i="15"/>
  <c r="AC38" i="15" s="1"/>
  <c r="AQ190" i="15"/>
  <c r="AQ38" i="15" s="1"/>
  <c r="AS190" i="15"/>
  <c r="AS38" i="15" s="1"/>
  <c r="AV190" i="15"/>
  <c r="AV38" i="15" s="1"/>
  <c r="AX190" i="15"/>
  <c r="AX38" i="15" s="1"/>
  <c r="AZ190" i="15"/>
  <c r="AZ38" i="15" s="1"/>
  <c r="BB190" i="15"/>
  <c r="BB38" i="15" s="1"/>
  <c r="CD190" i="15"/>
  <c r="CD38" i="15" s="1"/>
  <c r="CL190" i="15"/>
  <c r="CL38" i="15" s="1"/>
  <c r="DC190" i="15"/>
  <c r="DC38" i="15" s="1"/>
  <c r="DF190" i="15"/>
  <c r="DF38" i="15" s="1"/>
  <c r="EI190" i="15"/>
  <c r="EI38" i="15" s="1"/>
  <c r="HW190" i="15"/>
  <c r="HW38" i="15" s="1"/>
  <c r="LD190" i="15"/>
  <c r="LD38" i="15" s="1"/>
  <c r="ND190" i="15"/>
  <c r="ND38" i="15" s="1"/>
  <c r="BU3" i="10"/>
  <c r="GR7" i="10"/>
  <c r="N14" i="9"/>
  <c r="V7" i="7"/>
  <c r="AE3" i="10"/>
  <c r="CA3" i="10"/>
  <c r="S6" i="7"/>
  <c r="S9" i="7"/>
  <c r="S8" i="7"/>
  <c r="T100" i="13" l="1"/>
  <c r="F15" i="13" s="1"/>
  <c r="T105" i="13"/>
  <c r="F110" i="13"/>
  <c r="B37" i="13" s="1"/>
  <c r="T111" i="13"/>
  <c r="F21" i="13" s="1"/>
  <c r="AF4" i="10"/>
  <c r="AG2" i="10"/>
  <c r="BG4" i="10"/>
  <c r="EM4" i="10"/>
  <c r="FA17" i="10"/>
  <c r="GO17" i="10" s="1"/>
  <c r="EN2" i="10"/>
  <c r="W8" i="7"/>
  <c r="W7" i="7"/>
  <c r="T9" i="7"/>
  <c r="T8" i="7"/>
  <c r="T103" i="13"/>
  <c r="F17" i="13" s="1"/>
  <c r="T106" i="13"/>
  <c r="F32" i="13"/>
  <c r="BL142" i="13"/>
  <c r="F118" i="13"/>
  <c r="Q9" i="13"/>
  <c r="B18" i="13"/>
  <c r="L12" i="4"/>
  <c r="D5" i="9"/>
  <c r="D17" i="9" s="1"/>
  <c r="N38" i="9"/>
  <c r="N39" i="9"/>
  <c r="K37" i="4"/>
  <c r="L35" i="4"/>
  <c r="W81" i="5"/>
  <c r="W105" i="5" s="1"/>
  <c r="V105" i="5"/>
  <c r="J7" i="6" s="1"/>
  <c r="T7" i="6" s="1"/>
  <c r="V163" i="5"/>
  <c r="J9" i="6" s="1"/>
  <c r="T9" i="6" s="1"/>
  <c r="W141" i="5"/>
  <c r="W163" i="5" s="1"/>
  <c r="BN106" i="13"/>
  <c r="BN142" i="13" s="1"/>
  <c r="BM142" i="13"/>
  <c r="T116" i="13"/>
  <c r="T117" i="13" s="1"/>
  <c r="S117" i="13"/>
  <c r="S120" i="13"/>
  <c r="R122" i="13"/>
  <c r="T108" i="13"/>
  <c r="T107" i="13"/>
  <c r="T101" i="13"/>
  <c r="F16" i="13" s="1"/>
  <c r="T112" i="13"/>
  <c r="T104" i="13"/>
  <c r="T121" i="13"/>
  <c r="T109" i="13"/>
  <c r="F42" i="13"/>
  <c r="M92" i="13"/>
  <c r="D8" i="13" s="1"/>
  <c r="D7" i="13"/>
  <c r="J33" i="13"/>
  <c r="BL80" i="13"/>
  <c r="BM55" i="13"/>
  <c r="F47" i="6"/>
  <c r="G47" i="6"/>
  <c r="H47" i="6"/>
  <c r="I47" i="6"/>
  <c r="J47" i="6"/>
  <c r="K47" i="6"/>
  <c r="L47" i="6"/>
  <c r="M47" i="6"/>
  <c r="N47" i="6"/>
  <c r="O47" i="6"/>
  <c r="P47" i="6"/>
  <c r="Q47" i="6"/>
  <c r="R47" i="6"/>
  <c r="T47" i="6"/>
  <c r="U47" i="6"/>
  <c r="V47" i="6"/>
  <c r="Y47" i="6"/>
  <c r="AA47" i="6"/>
  <c r="AB47" i="6"/>
  <c r="AD47" i="6"/>
  <c r="AF47" i="6"/>
  <c r="AI47" i="6"/>
  <c r="S47" i="6"/>
  <c r="W47" i="6"/>
  <c r="X47" i="6"/>
  <c r="Z47" i="6"/>
  <c r="AC47" i="6"/>
  <c r="AE47" i="6"/>
  <c r="AG47" i="6"/>
  <c r="AH47" i="6"/>
  <c r="T56" i="7"/>
  <c r="W37" i="7"/>
  <c r="T14" i="7"/>
  <c r="T13" i="7"/>
  <c r="T12" i="7"/>
  <c r="T11" i="7"/>
  <c r="T10" i="7"/>
  <c r="W11" i="7"/>
  <c r="W9" i="7"/>
  <c r="W4" i="7"/>
  <c r="W12" i="7"/>
  <c r="W10" i="7"/>
  <c r="W6" i="7"/>
  <c r="T4" i="7"/>
  <c r="T4" i="6"/>
  <c r="U4" i="6"/>
  <c r="B19" i="2"/>
  <c r="N12" i="7"/>
  <c r="B48" i="2" s="1"/>
  <c r="B47" i="2"/>
  <c r="AB12" i="7"/>
  <c r="AC12" i="7" s="1"/>
  <c r="AB10" i="7"/>
  <c r="AC10" i="7" s="1"/>
  <c r="AB9" i="7"/>
  <c r="AB7" i="7"/>
  <c r="AB6" i="7"/>
  <c r="AB5" i="7"/>
  <c r="AB8" i="7"/>
  <c r="AB11" i="7"/>
  <c r="AA16" i="7"/>
  <c r="G12" i="9"/>
  <c r="G22" i="9"/>
  <c r="G24" i="9" s="1"/>
  <c r="W3" i="5"/>
  <c r="W17" i="5" s="1"/>
  <c r="V17" i="5"/>
  <c r="J3" i="6" s="1"/>
  <c r="T3" i="6" s="1"/>
  <c r="V139" i="5"/>
  <c r="J8" i="6" s="1"/>
  <c r="T8" i="6" s="1"/>
  <c r="W106" i="5"/>
  <c r="W139" i="5" s="1"/>
  <c r="D4" i="9"/>
  <c r="D16" i="9" s="1"/>
  <c r="F20" i="2"/>
  <c r="M32" i="4"/>
  <c r="L33" i="4"/>
  <c r="F37" i="2"/>
  <c r="AH43" i="7"/>
  <c r="T5" i="10"/>
  <c r="GY12" i="10"/>
  <c r="BG5" i="10"/>
  <c r="GY14" i="10"/>
  <c r="BU5" i="10"/>
  <c r="GY15" i="10"/>
  <c r="CF4" i="10"/>
  <c r="CA5" i="10"/>
  <c r="GY9" i="10"/>
  <c r="CX5" i="10"/>
  <c r="GY7" i="10"/>
  <c r="AH5" i="7"/>
  <c r="FE5" i="10"/>
  <c r="GR12" i="10"/>
  <c r="GR18" i="10"/>
  <c r="AH6" i="7"/>
  <c r="AI6" i="7" s="1"/>
  <c r="GR40" i="10"/>
  <c r="AH11" i="7"/>
  <c r="AI11" i="7" s="1"/>
  <c r="FF5" i="10"/>
  <c r="GU14" i="10"/>
  <c r="GU52" i="10" s="1"/>
  <c r="AH17" i="7" s="1"/>
  <c r="AI17" i="7" s="1"/>
  <c r="AH15" i="7"/>
  <c r="GU8" i="10"/>
  <c r="BN166" i="13"/>
  <c r="BN185" i="13" s="1"/>
  <c r="BM185" i="13"/>
  <c r="BM163" i="13"/>
  <c r="BN145" i="13"/>
  <c r="BN163" i="13" s="1"/>
  <c r="BN18" i="13"/>
  <c r="BN54" i="13" s="1"/>
  <c r="BM54" i="13"/>
  <c r="F22" i="2"/>
  <c r="Q3" i="9"/>
  <c r="BM17" i="13"/>
  <c r="BN3" i="13"/>
  <c r="BN17" i="13" s="1"/>
  <c r="J16" i="17"/>
  <c r="J17" i="17"/>
  <c r="J18" i="17"/>
  <c r="B4" i="20"/>
  <c r="BL196" i="13"/>
  <c r="BM186" i="13"/>
  <c r="BL105" i="13"/>
  <c r="BM81" i="13"/>
  <c r="W206" i="5"/>
  <c r="W216" i="5" s="1"/>
  <c r="V216" i="5"/>
  <c r="W164" i="5"/>
  <c r="W182" i="5" s="1"/>
  <c r="V182" i="5"/>
  <c r="J10" i="6" s="1"/>
  <c r="T10" i="6" s="1"/>
  <c r="V54" i="5"/>
  <c r="J5" i="6" s="1"/>
  <c r="T5" i="6" s="1"/>
  <c r="W18" i="5"/>
  <c r="W54" i="5" s="1"/>
  <c r="W185" i="5"/>
  <c r="W205" i="5" s="1"/>
  <c r="V205" i="5"/>
  <c r="J11" i="6" s="1"/>
  <c r="T11" i="6" s="1"/>
  <c r="V80" i="5"/>
  <c r="J6" i="6" s="1"/>
  <c r="T6" i="6" s="1"/>
  <c r="W55" i="5"/>
  <c r="W80" i="5" s="1"/>
  <c r="T6" i="15"/>
  <c r="T5" i="15"/>
  <c r="W6" i="15"/>
  <c r="W5" i="15"/>
  <c r="X6" i="15"/>
  <c r="X5" i="15"/>
  <c r="AA6" i="15"/>
  <c r="AA5" i="15"/>
  <c r="AD6" i="15"/>
  <c r="AD5" i="15"/>
  <c r="AO6" i="15"/>
  <c r="AO5" i="15"/>
  <c r="AR6" i="15"/>
  <c r="AR5" i="15"/>
  <c r="AU6" i="15"/>
  <c r="AU5" i="15"/>
  <c r="AW6" i="15"/>
  <c r="AW5" i="15"/>
  <c r="AZ6" i="15"/>
  <c r="AZ5" i="15"/>
  <c r="BN6" i="15"/>
  <c r="BN5" i="15"/>
  <c r="BQ6" i="15"/>
  <c r="BQ5" i="15"/>
  <c r="CF6" i="15"/>
  <c r="CF5" i="15"/>
  <c r="CG6" i="15"/>
  <c r="CG5" i="15"/>
  <c r="CJ6" i="15"/>
  <c r="CJ5" i="15"/>
  <c r="CL6" i="15"/>
  <c r="CL5" i="15"/>
  <c r="CN6" i="15"/>
  <c r="CN5" i="15"/>
  <c r="DB6" i="15"/>
  <c r="DB5" i="15"/>
  <c r="DE6" i="15"/>
  <c r="DE5" i="15"/>
  <c r="DH6" i="15"/>
  <c r="DH5" i="15"/>
  <c r="DJ6" i="15"/>
  <c r="DJ5" i="15"/>
  <c r="DX6" i="15"/>
  <c r="DX5" i="15"/>
  <c r="EA6" i="15"/>
  <c r="EA5" i="15"/>
  <c r="EC6" i="15"/>
  <c r="EC5" i="15"/>
  <c r="EE6" i="15"/>
  <c r="EE5" i="15"/>
  <c r="EH6" i="15"/>
  <c r="EH5" i="15"/>
  <c r="EK6" i="15"/>
  <c r="EK5" i="15"/>
  <c r="EX6" i="15"/>
  <c r="EX5" i="15"/>
  <c r="EZ6" i="15"/>
  <c r="EZ5" i="15"/>
  <c r="FN6" i="15"/>
  <c r="FN5" i="15"/>
  <c r="FQ6" i="15"/>
  <c r="FQ5" i="15"/>
  <c r="FS6" i="15"/>
  <c r="FS5" i="15"/>
  <c r="FV6" i="15"/>
  <c r="FV5" i="15"/>
  <c r="GJ6" i="15"/>
  <c r="GJ5" i="15"/>
  <c r="GM6" i="15"/>
  <c r="GM5" i="15"/>
  <c r="GO6" i="15"/>
  <c r="GO5" i="15"/>
  <c r="HC6" i="15"/>
  <c r="HC5" i="15"/>
  <c r="HF6" i="15"/>
  <c r="HF5" i="15"/>
  <c r="HT6" i="15"/>
  <c r="HT5" i="15"/>
  <c r="HW6" i="15"/>
  <c r="HW5" i="15"/>
  <c r="HZ6" i="15"/>
  <c r="HZ5" i="15"/>
  <c r="IB6" i="15"/>
  <c r="IB5" i="15"/>
  <c r="IE6" i="15"/>
  <c r="IE5" i="15"/>
  <c r="IS6" i="15"/>
  <c r="IS5" i="15"/>
  <c r="IU6" i="15"/>
  <c r="IU5" i="15"/>
  <c r="IW6" i="15"/>
  <c r="IW5" i="15"/>
  <c r="IZ6" i="15"/>
  <c r="IZ5" i="15"/>
  <c r="JB6" i="15"/>
  <c r="JB5" i="15"/>
  <c r="JD6" i="15"/>
  <c r="JD5" i="15"/>
  <c r="JF6" i="15"/>
  <c r="JF5" i="15"/>
  <c r="JH6" i="15"/>
  <c r="JH5" i="15"/>
  <c r="JV6" i="15"/>
  <c r="JV5" i="15"/>
  <c r="JX6" i="15"/>
  <c r="JX5" i="15"/>
  <c r="KA6" i="15"/>
  <c r="KA5" i="15"/>
  <c r="KL6" i="15"/>
  <c r="KL5" i="15"/>
  <c r="KO6" i="15"/>
  <c r="KO5" i="15"/>
  <c r="KR6" i="15"/>
  <c r="KR5" i="15"/>
  <c r="LB6" i="15"/>
  <c r="LB5" i="15"/>
  <c r="LE6" i="15"/>
  <c r="LE5" i="15"/>
  <c r="LH6" i="15"/>
  <c r="LH5" i="15"/>
  <c r="LJ6" i="15"/>
  <c r="LJ5" i="15"/>
  <c r="LW6" i="15"/>
  <c r="LW5" i="15"/>
  <c r="LZ6" i="15"/>
  <c r="LZ5" i="15"/>
  <c r="MB6" i="15"/>
  <c r="MB5" i="15"/>
  <c r="ME6" i="15"/>
  <c r="ME5" i="15"/>
  <c r="MH6" i="15"/>
  <c r="MH5" i="15"/>
  <c r="MK6" i="15"/>
  <c r="MK5" i="15"/>
  <c r="MM6" i="15"/>
  <c r="MM5" i="15"/>
  <c r="MO6" i="15"/>
  <c r="MO5" i="15"/>
  <c r="NC6" i="15"/>
  <c r="NC5" i="15"/>
  <c r="NE6" i="15"/>
  <c r="NE5" i="15"/>
  <c r="NG6" i="15"/>
  <c r="NG5" i="15"/>
  <c r="NJ6" i="15"/>
  <c r="NJ5" i="15"/>
  <c r="NM6" i="15"/>
  <c r="NM5" i="15"/>
  <c r="NO6" i="15"/>
  <c r="NO5" i="15"/>
  <c r="OI6" i="15"/>
  <c r="OI5" i="15"/>
  <c r="OK6" i="15"/>
  <c r="OK5" i="15"/>
  <c r="ON6" i="15"/>
  <c r="ON5" i="15"/>
  <c r="PA6" i="15"/>
  <c r="PA5" i="15"/>
  <c r="PD6" i="15"/>
  <c r="PD5" i="15"/>
  <c r="PG6" i="15"/>
  <c r="PG5" i="15"/>
  <c r="PJ6" i="15"/>
  <c r="PJ5" i="15"/>
  <c r="PW6" i="15"/>
  <c r="PW5" i="15"/>
  <c r="PZ6" i="15"/>
  <c r="PZ5" i="15"/>
  <c r="AH33" i="7"/>
  <c r="GR45" i="10"/>
  <c r="J6" i="15"/>
  <c r="J5" i="15"/>
  <c r="V6" i="15"/>
  <c r="V5" i="15"/>
  <c r="Z6" i="15"/>
  <c r="Z5" i="15"/>
  <c r="AC6" i="15"/>
  <c r="AC5" i="15"/>
  <c r="AN6" i="15"/>
  <c r="AN5" i="15"/>
  <c r="AQ6" i="15"/>
  <c r="AQ5" i="15"/>
  <c r="AT6" i="15"/>
  <c r="AT5" i="15"/>
  <c r="AY6" i="15"/>
  <c r="AY5" i="15"/>
  <c r="BB6" i="15"/>
  <c r="BB5" i="15"/>
  <c r="BP6" i="15"/>
  <c r="BP5" i="15"/>
  <c r="CD6" i="15"/>
  <c r="CD5" i="15"/>
  <c r="CH6" i="15"/>
  <c r="CH5" i="15"/>
  <c r="CK6" i="15"/>
  <c r="CK5" i="15"/>
  <c r="CO6" i="15"/>
  <c r="CO5" i="15"/>
  <c r="DC6" i="15"/>
  <c r="DC5" i="15"/>
  <c r="DF6" i="15"/>
  <c r="DF5" i="15"/>
  <c r="DI6" i="15"/>
  <c r="DI5" i="15"/>
  <c r="DW6" i="15"/>
  <c r="DW5" i="15"/>
  <c r="DY6" i="15"/>
  <c r="DY5" i="15"/>
  <c r="EB6" i="15"/>
  <c r="EB5" i="15"/>
  <c r="EF6" i="15"/>
  <c r="EF5" i="15"/>
  <c r="EI6" i="15"/>
  <c r="EI5" i="15"/>
  <c r="EW6" i="15"/>
  <c r="EW5" i="15"/>
  <c r="FA6" i="15"/>
  <c r="FA5" i="15"/>
  <c r="FO6" i="15"/>
  <c r="FO5" i="15"/>
  <c r="FR6" i="15"/>
  <c r="FR5" i="15"/>
  <c r="FU6" i="15"/>
  <c r="FU5" i="15"/>
  <c r="FX6" i="15"/>
  <c r="FX5" i="15"/>
  <c r="GL6" i="15"/>
  <c r="GL5" i="15"/>
  <c r="GP6" i="15"/>
  <c r="GP5" i="15"/>
  <c r="HE6" i="15"/>
  <c r="HE5" i="15"/>
  <c r="HH6" i="15"/>
  <c r="HH5" i="15"/>
  <c r="HV6" i="15"/>
  <c r="HV5" i="15"/>
  <c r="HY6" i="15"/>
  <c r="HY5" i="15"/>
  <c r="IC6" i="15"/>
  <c r="IC5" i="15"/>
  <c r="IR6" i="15"/>
  <c r="IR5" i="15"/>
  <c r="IV6" i="15"/>
  <c r="IV5" i="15"/>
  <c r="IY6" i="15"/>
  <c r="IY5" i="15"/>
  <c r="JA6" i="15"/>
  <c r="JA5" i="15"/>
  <c r="JE6" i="15"/>
  <c r="JE5" i="15"/>
  <c r="JT6" i="15"/>
  <c r="JT5" i="15"/>
  <c r="JW6" i="15"/>
  <c r="JW5" i="15"/>
  <c r="JZ6" i="15"/>
  <c r="JZ5" i="15"/>
  <c r="KC6" i="15"/>
  <c r="KC5" i="15"/>
  <c r="KN6" i="15"/>
  <c r="KN5" i="15"/>
  <c r="KQ6" i="15"/>
  <c r="KQ5" i="15"/>
  <c r="LC6" i="15"/>
  <c r="LC5" i="15"/>
  <c r="LF6" i="15"/>
  <c r="LF5" i="15"/>
  <c r="LI6" i="15"/>
  <c r="LI5" i="15"/>
  <c r="LY6" i="15"/>
  <c r="LY5" i="15"/>
  <c r="MD6" i="15"/>
  <c r="MD5" i="15"/>
  <c r="MG6" i="15"/>
  <c r="MG5" i="15"/>
  <c r="MJ6" i="15"/>
  <c r="MJ5" i="15"/>
  <c r="NA6" i="15"/>
  <c r="NA5" i="15"/>
  <c r="ND6" i="15"/>
  <c r="ND5" i="15"/>
  <c r="NL6" i="15"/>
  <c r="NL5" i="15"/>
  <c r="OH6" i="15"/>
  <c r="OH5" i="15"/>
  <c r="OL6" i="15"/>
  <c r="OL5" i="15"/>
  <c r="PB6" i="15"/>
  <c r="PB5" i="15"/>
  <c r="PE6" i="15"/>
  <c r="PE5" i="15"/>
  <c r="PI6" i="15"/>
  <c r="PI5" i="15"/>
  <c r="PX6" i="15"/>
  <c r="PX5" i="15"/>
  <c r="K6" i="15"/>
  <c r="K5" i="15"/>
  <c r="U6" i="15"/>
  <c r="U5" i="15"/>
  <c r="Y6" i="15"/>
  <c r="Y5" i="15"/>
  <c r="AB6" i="15"/>
  <c r="AB5" i="15"/>
  <c r="AM6" i="15"/>
  <c r="AM5" i="15"/>
  <c r="AP6" i="15"/>
  <c r="AP5" i="15"/>
  <c r="AS6" i="15"/>
  <c r="AS5" i="15"/>
  <c r="AV6" i="15"/>
  <c r="AV5" i="15"/>
  <c r="AX6" i="15"/>
  <c r="AX5" i="15"/>
  <c r="BA6" i="15"/>
  <c r="BA5" i="15"/>
  <c r="BO6" i="15"/>
  <c r="BO5" i="15"/>
  <c r="BR6" i="15"/>
  <c r="BR5" i="15"/>
  <c r="CE6" i="15"/>
  <c r="CE5" i="15"/>
  <c r="CI6" i="15"/>
  <c r="CI5" i="15"/>
  <c r="CM6" i="15"/>
  <c r="CM5" i="15"/>
  <c r="DA6" i="15"/>
  <c r="DA5" i="15"/>
  <c r="DD6" i="15"/>
  <c r="DD5" i="15"/>
  <c r="DG6" i="15"/>
  <c r="DG5" i="15"/>
  <c r="DV6" i="15"/>
  <c r="DV5" i="15"/>
  <c r="DZ6" i="15"/>
  <c r="DZ5" i="15"/>
  <c r="ED6" i="15"/>
  <c r="ED5" i="15"/>
  <c r="EG6" i="15"/>
  <c r="EG5" i="15"/>
  <c r="EJ6" i="15"/>
  <c r="EJ5" i="15"/>
  <c r="EY6" i="15"/>
  <c r="EY5" i="15"/>
  <c r="FB6" i="15"/>
  <c r="FB5" i="15"/>
  <c r="FP6" i="15"/>
  <c r="FP5" i="15"/>
  <c r="FT6" i="15"/>
  <c r="FT5" i="15"/>
  <c r="FW6" i="15"/>
  <c r="FW5" i="15"/>
  <c r="GK6" i="15"/>
  <c r="GK5" i="15"/>
  <c r="GN6" i="15"/>
  <c r="GN5" i="15"/>
  <c r="GQ6" i="15"/>
  <c r="GQ5" i="15"/>
  <c r="HD6" i="15"/>
  <c r="HD5" i="15"/>
  <c r="HG6" i="15"/>
  <c r="HG5" i="15"/>
  <c r="HU6" i="15"/>
  <c r="HU5" i="15"/>
  <c r="HX6" i="15"/>
  <c r="HX5" i="15"/>
  <c r="IA6" i="15"/>
  <c r="IA5" i="15"/>
  <c r="ID6" i="15"/>
  <c r="ID5" i="15"/>
  <c r="IQ6" i="15"/>
  <c r="IQ5" i="15"/>
  <c r="IT6" i="15"/>
  <c r="IT5" i="15"/>
  <c r="IX6" i="15"/>
  <c r="IX5" i="15"/>
  <c r="JC6" i="15"/>
  <c r="JC5" i="15"/>
  <c r="JG6" i="15"/>
  <c r="JG5" i="15"/>
  <c r="JU6" i="15"/>
  <c r="JU5" i="15"/>
  <c r="JY6" i="15"/>
  <c r="JY5" i="15"/>
  <c r="KB6" i="15"/>
  <c r="KB5" i="15"/>
  <c r="KM6" i="15"/>
  <c r="KM5" i="15"/>
  <c r="KP6" i="15"/>
  <c r="KP5" i="15"/>
  <c r="LA6" i="15"/>
  <c r="LA5" i="15"/>
  <c r="LD6" i="15"/>
  <c r="LD5" i="15"/>
  <c r="LG6" i="15"/>
  <c r="LG5" i="15"/>
  <c r="LK6" i="15"/>
  <c r="LK5" i="15"/>
  <c r="LX6" i="15"/>
  <c r="LX5" i="15"/>
  <c r="MA6" i="15"/>
  <c r="MA5" i="15"/>
  <c r="MC6" i="15"/>
  <c r="MC5" i="15"/>
  <c r="MF6" i="15"/>
  <c r="MF5" i="15"/>
  <c r="MI6" i="15"/>
  <c r="MI5" i="15"/>
  <c r="ML6" i="15"/>
  <c r="ML5" i="15"/>
  <c r="MN6" i="15"/>
  <c r="MN5" i="15"/>
  <c r="NB6" i="15"/>
  <c r="NB5" i="15"/>
  <c r="NF6" i="15"/>
  <c r="NF5" i="15"/>
  <c r="NI6" i="15"/>
  <c r="NI5" i="15"/>
  <c r="NK6" i="15"/>
  <c r="NK5" i="15"/>
  <c r="NN6" i="15"/>
  <c r="NN5" i="15"/>
  <c r="NP6" i="15"/>
  <c r="NP5" i="15"/>
  <c r="OJ6" i="15"/>
  <c r="OJ5" i="15"/>
  <c r="OM6" i="15"/>
  <c r="OM5" i="15"/>
  <c r="OO6" i="15"/>
  <c r="OO5" i="15"/>
  <c r="PC6" i="15"/>
  <c r="PC5" i="15"/>
  <c r="PF6" i="15"/>
  <c r="PF5" i="15"/>
  <c r="PH6" i="15"/>
  <c r="PH5" i="15"/>
  <c r="PK6" i="15"/>
  <c r="PK5" i="15"/>
  <c r="PY6" i="15"/>
  <c r="PY5" i="15"/>
  <c r="I4" i="10"/>
  <c r="I5" i="10"/>
  <c r="H4" i="10"/>
  <c r="H5" i="10"/>
  <c r="DU4" i="10"/>
  <c r="DU5" i="10"/>
  <c r="EA4" i="10"/>
  <c r="EA5" i="10"/>
  <c r="EG4" i="10"/>
  <c r="EH4" i="10" s="1"/>
  <c r="EG5" i="10"/>
  <c r="EH5" i="10" s="1"/>
  <c r="ES4" i="10"/>
  <c r="ET4" i="10" s="1"/>
  <c r="ES5" i="10"/>
  <c r="ET5" i="10" s="1"/>
  <c r="CP4" i="10"/>
  <c r="CP5" i="10"/>
  <c r="K18" i="4"/>
  <c r="L18" i="4" s="1"/>
  <c r="U105" i="5"/>
  <c r="P53" i="13"/>
  <c r="AJ53" i="13"/>
  <c r="AD53" i="13"/>
  <c r="AN53" i="13"/>
  <c r="AI53" i="13"/>
  <c r="AB53" i="13"/>
  <c r="AG53" i="13"/>
  <c r="U53" i="13"/>
  <c r="AL53" i="13"/>
  <c r="O53" i="13"/>
  <c r="Z53" i="13"/>
  <c r="AK53" i="13"/>
  <c r="AQ53" i="13"/>
  <c r="V53" i="13"/>
  <c r="AM53" i="13"/>
  <c r="S15" i="7"/>
  <c r="T15" i="7" s="1"/>
  <c r="V15" i="7"/>
  <c r="FG3" i="10"/>
  <c r="GY17" i="10"/>
  <c r="U5" i="10"/>
  <c r="AE4" i="10"/>
  <c r="AG4" i="10" s="1"/>
  <c r="BT5" i="10"/>
  <c r="BV5" i="10" s="1"/>
  <c r="DT4" i="10"/>
  <c r="DV4" i="10" s="1"/>
  <c r="FA14" i="10"/>
  <c r="GO14" i="10" s="1"/>
  <c r="F41" i="13"/>
  <c r="F43" i="13"/>
  <c r="T110" i="13"/>
  <c r="M135" i="13"/>
  <c r="E4" i="4"/>
  <c r="D13" i="2" s="1"/>
  <c r="C83" i="4"/>
  <c r="C84" i="4" s="1"/>
  <c r="B43" i="2" s="1"/>
  <c r="J2" i="10"/>
  <c r="BT4" i="10"/>
  <c r="FA11" i="10"/>
  <c r="GO11" i="10" s="1"/>
  <c r="FA15" i="10"/>
  <c r="GO15" i="10" s="1"/>
  <c r="ET2" i="10"/>
  <c r="AF5" i="10"/>
  <c r="AR4" i="10"/>
  <c r="AR5" i="10"/>
  <c r="AT2" i="10"/>
  <c r="BV2" i="10"/>
  <c r="DZ5" i="10"/>
  <c r="BI2" i="10"/>
  <c r="BH4" i="10"/>
  <c r="BI4" i="10" s="1"/>
  <c r="BH5" i="10"/>
  <c r="DN2" i="10"/>
  <c r="EL4" i="10"/>
  <c r="EN4" i="10" s="1"/>
  <c r="CA4" i="10"/>
  <c r="CC2" i="10"/>
  <c r="CB4" i="10"/>
  <c r="CB5" i="10"/>
  <c r="CJ4" i="10"/>
  <c r="CL4" i="10" s="1"/>
  <c r="CJ5" i="10"/>
  <c r="CL2" i="10"/>
  <c r="CR2" i="10"/>
  <c r="CQ4" i="10"/>
  <c r="CQ5" i="10"/>
  <c r="CW4" i="10"/>
  <c r="CW5" i="10"/>
  <c r="CY5" i="10" s="1"/>
  <c r="CY2" i="10"/>
  <c r="DL4" i="10"/>
  <c r="DN4" i="10" s="1"/>
  <c r="DL5" i="10"/>
  <c r="DN5" i="10" s="1"/>
  <c r="EB2" i="10"/>
  <c r="FA12" i="10"/>
  <c r="GR8" i="10"/>
  <c r="FE4" i="10"/>
  <c r="EM5" i="10"/>
  <c r="EN5" i="10" s="1"/>
  <c r="GR4" i="10"/>
  <c r="GR44" i="10"/>
  <c r="GR22" i="10"/>
  <c r="FF2" i="10"/>
  <c r="FG2" i="10" s="1"/>
  <c r="GU44" i="10"/>
  <c r="GU34" i="10"/>
  <c r="AH20" i="7" s="1"/>
  <c r="AI20" i="7" s="1"/>
  <c r="DV2" i="10"/>
  <c r="FA16" i="10"/>
  <c r="GO16" i="10" s="1"/>
  <c r="EH2" i="10"/>
  <c r="BL163" i="13"/>
  <c r="BL54" i="13"/>
  <c r="U216" i="5"/>
  <c r="AS5" i="10"/>
  <c r="CX4" i="10"/>
  <c r="FA13" i="10"/>
  <c r="GO13" i="10" s="1"/>
  <c r="U4" i="10"/>
  <c r="AE5" i="10"/>
  <c r="AG5" i="10" s="1"/>
  <c r="DZ4" i="10"/>
  <c r="EB4" i="10" s="1"/>
  <c r="CY3" i="10"/>
  <c r="DT5" i="10"/>
  <c r="DV5" i="10" s="1"/>
  <c r="AG3" i="10"/>
  <c r="CC3" i="10"/>
  <c r="R99" i="13"/>
  <c r="W53" i="13"/>
  <c r="R53" i="13"/>
  <c r="AF53" i="13"/>
  <c r="X53" i="13"/>
  <c r="AH53" i="13"/>
  <c r="AC53" i="13"/>
  <c r="AO53" i="13"/>
  <c r="S53" i="13"/>
  <c r="Q53" i="13"/>
  <c r="AP53" i="13"/>
  <c r="Y53" i="13"/>
  <c r="T53" i="13"/>
  <c r="AE53" i="13"/>
  <c r="N53" i="13"/>
  <c r="AA53" i="13"/>
  <c r="AB4" i="7"/>
  <c r="AC4" i="7" s="1"/>
  <c r="F10" i="9"/>
  <c r="E24" i="9"/>
  <c r="T4" i="10"/>
  <c r="V4" i="10" s="1"/>
  <c r="V2" i="10"/>
  <c r="AS4" i="10"/>
  <c r="BU4" i="10"/>
  <c r="J5" i="10" l="1"/>
  <c r="AH16" i="7"/>
  <c r="GU38" i="10"/>
  <c r="CR4" i="10"/>
  <c r="CR5" i="10"/>
  <c r="M12" i="4"/>
  <c r="G51" i="6"/>
  <c r="I51" i="6"/>
  <c r="J51" i="6"/>
  <c r="M51" i="6"/>
  <c r="O51" i="6"/>
  <c r="R51" i="6"/>
  <c r="S51" i="6"/>
  <c r="U51" i="6"/>
  <c r="X51" i="6"/>
  <c r="Z51" i="6"/>
  <c r="AB51" i="6"/>
  <c r="AD51" i="6"/>
  <c r="AF51" i="6"/>
  <c r="AH51" i="6"/>
  <c r="L30" i="4"/>
  <c r="F32" i="2"/>
  <c r="F51" i="6"/>
  <c r="H51" i="6"/>
  <c r="K51" i="6"/>
  <c r="L51" i="6"/>
  <c r="N51" i="6"/>
  <c r="P51" i="6"/>
  <c r="Q51" i="6"/>
  <c r="T51" i="6"/>
  <c r="V51" i="6"/>
  <c r="W51" i="6"/>
  <c r="Y51" i="6"/>
  <c r="AA51" i="6"/>
  <c r="AC51" i="6"/>
  <c r="AE51" i="6"/>
  <c r="AG51" i="6"/>
  <c r="AI51" i="6"/>
  <c r="L37" i="4"/>
  <c r="M35" i="4"/>
  <c r="M37" i="4" s="1"/>
  <c r="F25" i="2" s="1"/>
  <c r="N37" i="9" s="1"/>
  <c r="X105" i="5"/>
  <c r="K7" i="6"/>
  <c r="K9" i="6"/>
  <c r="X163" i="5"/>
  <c r="B17" i="13"/>
  <c r="Q8" i="13"/>
  <c r="F19" i="13"/>
  <c r="F33" i="13"/>
  <c r="F34" i="13"/>
  <c r="S122" i="13"/>
  <c r="T120" i="13"/>
  <c r="O46" i="13"/>
  <c r="T46" i="13"/>
  <c r="Y46" i="13"/>
  <c r="AD46" i="13"/>
  <c r="W46" i="13"/>
  <c r="AO46" i="13"/>
  <c r="R46" i="13"/>
  <c r="AC46" i="13"/>
  <c r="AF46" i="13"/>
  <c r="AJ46" i="13"/>
  <c r="N46" i="13"/>
  <c r="U46" i="13"/>
  <c r="AA46" i="13"/>
  <c r="AH46" i="13"/>
  <c r="AL46" i="13"/>
  <c r="AP46" i="13"/>
  <c r="AI46" i="13"/>
  <c r="AQ46" i="13"/>
  <c r="X46" i="13"/>
  <c r="AE46" i="13"/>
  <c r="AK46" i="13"/>
  <c r="AM46" i="13"/>
  <c r="P46" i="13"/>
  <c r="V46" i="13"/>
  <c r="AB46" i="13"/>
  <c r="AG46" i="13"/>
  <c r="Q46" i="13"/>
  <c r="S46" i="13"/>
  <c r="Z46" i="13"/>
  <c r="AN46" i="13"/>
  <c r="BN55" i="13"/>
  <c r="BN80" i="13" s="1"/>
  <c r="BM80" i="13"/>
  <c r="F80" i="6"/>
  <c r="G80" i="6"/>
  <c r="H80" i="6"/>
  <c r="I80" i="6"/>
  <c r="J80" i="6"/>
  <c r="K80" i="6"/>
  <c r="L80" i="6"/>
  <c r="M80" i="6"/>
  <c r="N80" i="6"/>
  <c r="O80" i="6"/>
  <c r="P80" i="6"/>
  <c r="Q80" i="6"/>
  <c r="R80" i="6"/>
  <c r="T80" i="6"/>
  <c r="U80" i="6"/>
  <c r="V80" i="6"/>
  <c r="Y80" i="6"/>
  <c r="AA80" i="6"/>
  <c r="AB80" i="6"/>
  <c r="AD80" i="6"/>
  <c r="AF80" i="6"/>
  <c r="AI80" i="6"/>
  <c r="S80" i="6"/>
  <c r="W80" i="6"/>
  <c r="X80" i="6"/>
  <c r="Z80" i="6"/>
  <c r="AC80" i="6"/>
  <c r="AE80" i="6"/>
  <c r="AG80" i="6"/>
  <c r="AH80" i="6"/>
  <c r="T5" i="7"/>
  <c r="T6" i="7"/>
  <c r="K3" i="6"/>
  <c r="U3" i="6" s="1"/>
  <c r="X17" i="5"/>
  <c r="X139" i="5"/>
  <c r="K8" i="6"/>
  <c r="M33" i="4"/>
  <c r="D10" i="9"/>
  <c r="D22" i="9" s="1"/>
  <c r="F24" i="2"/>
  <c r="AI8" i="7"/>
  <c r="AI7" i="7"/>
  <c r="AI18" i="7"/>
  <c r="AI19" i="7"/>
  <c r="AI5" i="7"/>
  <c r="AI13" i="7" s="1"/>
  <c r="AI15" i="7"/>
  <c r="AI23" i="7" s="1"/>
  <c r="AH23" i="7"/>
  <c r="B20" i="13"/>
  <c r="Q11" i="13"/>
  <c r="J10" i="13" s="1"/>
  <c r="B19" i="13"/>
  <c r="Q10" i="13"/>
  <c r="B14" i="13"/>
  <c r="Q5" i="13"/>
  <c r="J19" i="17"/>
  <c r="BN186" i="13"/>
  <c r="BN196" i="13" s="1"/>
  <c r="BM196" i="13"/>
  <c r="BN81" i="13"/>
  <c r="BN105" i="13" s="1"/>
  <c r="BM105" i="13"/>
  <c r="W221" i="5"/>
  <c r="K12" i="6"/>
  <c r="X216" i="5"/>
  <c r="W218" i="5"/>
  <c r="V221" i="5"/>
  <c r="V224" i="5"/>
  <c r="V218" i="5"/>
  <c r="J12" i="6"/>
  <c r="T12" i="6" s="1"/>
  <c r="X182" i="5"/>
  <c r="K10" i="6"/>
  <c r="K5" i="6"/>
  <c r="X54" i="5"/>
  <c r="X205" i="5"/>
  <c r="K11" i="6"/>
  <c r="K6" i="6"/>
  <c r="X80" i="5"/>
  <c r="F36" i="2"/>
  <c r="M18" i="4"/>
  <c r="W1" i="7"/>
  <c r="W15" i="7"/>
  <c r="N7" i="9"/>
  <c r="B49" i="2"/>
  <c r="H9" i="7"/>
  <c r="H10" i="7" s="1"/>
  <c r="H6" i="7"/>
  <c r="CL5" i="10"/>
  <c r="H12" i="7"/>
  <c r="EY3" i="10"/>
  <c r="GO12" i="10"/>
  <c r="FF4" i="10" s="1"/>
  <c r="GR51" i="10"/>
  <c r="AH9" i="7" s="1"/>
  <c r="GR46" i="10"/>
  <c r="R113" i="13"/>
  <c r="R124" i="13" s="1"/>
  <c r="S99" i="13"/>
  <c r="AA58" i="7"/>
  <c r="F22" i="9"/>
  <c r="F24" i="9" s="1"/>
  <c r="F12" i="9"/>
  <c r="K30" i="4"/>
  <c r="K38" i="4" s="1"/>
  <c r="F18" i="13"/>
  <c r="J13" i="6"/>
  <c r="T13" i="6" s="1"/>
  <c r="H53" i="6"/>
  <c r="J53" i="6"/>
  <c r="K53" i="6"/>
  <c r="O53" i="6"/>
  <c r="S53" i="6"/>
  <c r="W53" i="6"/>
  <c r="AB53" i="6"/>
  <c r="AF53" i="6"/>
  <c r="G53" i="6"/>
  <c r="I53" i="6"/>
  <c r="L53" i="6"/>
  <c r="P53" i="6"/>
  <c r="T53" i="6"/>
  <c r="Y53" i="6"/>
  <c r="AC53" i="6"/>
  <c r="AG53" i="6"/>
  <c r="AH34" i="7"/>
  <c r="BI5" i="10"/>
  <c r="CC5" i="10"/>
  <c r="FG5" i="10"/>
  <c r="AC9" i="7"/>
  <c r="AC7" i="7"/>
  <c r="AC6" i="7"/>
  <c r="AC5" i="7"/>
  <c r="AC8" i="7"/>
  <c r="AC11" i="7"/>
  <c r="F53" i="6"/>
  <c r="M53" i="6"/>
  <c r="Q53" i="6"/>
  <c r="U53" i="6"/>
  <c r="Z53" i="6"/>
  <c r="AD53" i="6"/>
  <c r="AH53" i="6"/>
  <c r="N53" i="6"/>
  <c r="R53" i="6"/>
  <c r="V53" i="6"/>
  <c r="X53" i="6"/>
  <c r="AA53" i="6"/>
  <c r="AE53" i="6"/>
  <c r="AI53" i="6"/>
  <c r="V5" i="10"/>
  <c r="AI16" i="7"/>
  <c r="GU46" i="10"/>
  <c r="J4" i="10"/>
  <c r="BV4" i="10"/>
  <c r="AT4" i="10"/>
  <c r="AT5" i="10"/>
  <c r="EB5" i="10"/>
  <c r="CC4" i="10"/>
  <c r="CY4" i="10"/>
  <c r="FG4" i="10"/>
  <c r="U218" i="5"/>
  <c r="X218" i="5" l="1"/>
  <c r="M30" i="4"/>
  <c r="M38" i="4" s="1"/>
  <c r="D3" i="9"/>
  <c r="F19" i="2"/>
  <c r="D8" i="2" s="1"/>
  <c r="N3" i="9" s="1"/>
  <c r="H48" i="6"/>
  <c r="H49" i="6" s="1"/>
  <c r="J48" i="6"/>
  <c r="J49" i="6" s="1"/>
  <c r="L48" i="6"/>
  <c r="L49" i="6" s="1"/>
  <c r="N48" i="6"/>
  <c r="N49" i="6" s="1"/>
  <c r="P48" i="6"/>
  <c r="P49" i="6" s="1"/>
  <c r="R48" i="6"/>
  <c r="R49" i="6" s="1"/>
  <c r="T48" i="6"/>
  <c r="T49" i="6" s="1"/>
  <c r="AD48" i="6"/>
  <c r="AD49" i="6" s="1"/>
  <c r="AF48" i="6"/>
  <c r="AF49" i="6" s="1"/>
  <c r="AH48" i="6"/>
  <c r="AH49" i="6" s="1"/>
  <c r="F48" i="6"/>
  <c r="F49" i="6" s="1"/>
  <c r="G48" i="6"/>
  <c r="G49" i="6" s="1"/>
  <c r="I48" i="6"/>
  <c r="I49" i="6" s="1"/>
  <c r="K48" i="6"/>
  <c r="K49" i="6" s="1"/>
  <c r="M48" i="6"/>
  <c r="M49" i="6" s="1"/>
  <c r="O48" i="6"/>
  <c r="O49" i="6" s="1"/>
  <c r="Q48" i="6"/>
  <c r="Q49" i="6" s="1"/>
  <c r="S48" i="6"/>
  <c r="S49" i="6" s="1"/>
  <c r="U48" i="6"/>
  <c r="U49" i="6" s="1"/>
  <c r="V48" i="6"/>
  <c r="V49" i="6" s="1"/>
  <c r="W48" i="6"/>
  <c r="W49" i="6" s="1"/>
  <c r="X48" i="6"/>
  <c r="X49" i="6" s="1"/>
  <c r="Y48" i="6"/>
  <c r="Y49" i="6" s="1"/>
  <c r="Z48" i="6"/>
  <c r="Z49" i="6" s="1"/>
  <c r="AA48" i="6"/>
  <c r="AA49" i="6" s="1"/>
  <c r="AB48" i="6"/>
  <c r="AB49" i="6" s="1"/>
  <c r="AC48" i="6"/>
  <c r="AC49" i="6" s="1"/>
  <c r="AE48" i="6"/>
  <c r="AE49" i="6" s="1"/>
  <c r="AG48" i="6"/>
  <c r="AG49" i="6" s="1"/>
  <c r="AI48" i="6"/>
  <c r="AI49" i="6" s="1"/>
  <c r="F38" i="2"/>
  <c r="B22" i="2"/>
  <c r="U7" i="6"/>
  <c r="U9" i="6"/>
  <c r="B24" i="2"/>
  <c r="Z47" i="13"/>
  <c r="N47" i="13"/>
  <c r="U47" i="13"/>
  <c r="AA47" i="13"/>
  <c r="AL47" i="13"/>
  <c r="AP47" i="13"/>
  <c r="AF47" i="13"/>
  <c r="AJ47" i="13"/>
  <c r="V47" i="13"/>
  <c r="AM47" i="13"/>
  <c r="R47" i="13"/>
  <c r="AE47" i="13"/>
  <c r="AN47" i="13"/>
  <c r="O47" i="13"/>
  <c r="Q47" i="13"/>
  <c r="S47" i="13"/>
  <c r="Y47" i="13"/>
  <c r="AH47" i="13"/>
  <c r="AK47" i="13"/>
  <c r="AO47" i="13"/>
  <c r="AD47" i="13"/>
  <c r="P47" i="13"/>
  <c r="T47" i="13"/>
  <c r="X47" i="13"/>
  <c r="AB47" i="13"/>
  <c r="AG47" i="13"/>
  <c r="AI47" i="13"/>
  <c r="AQ47" i="13"/>
  <c r="W47" i="13"/>
  <c r="AC47" i="13"/>
  <c r="T122" i="13"/>
  <c r="F20" i="13"/>
  <c r="O80" i="13"/>
  <c r="O48" i="13"/>
  <c r="T80" i="13"/>
  <c r="T48" i="13"/>
  <c r="Y80" i="13"/>
  <c r="Y48" i="13"/>
  <c r="AD80" i="13"/>
  <c r="AD48" i="13"/>
  <c r="W48" i="13"/>
  <c r="W80" i="13"/>
  <c r="AO80" i="13"/>
  <c r="AO48" i="13"/>
  <c r="R80" i="13"/>
  <c r="R48" i="13"/>
  <c r="AC80" i="13"/>
  <c r="AC48" i="13"/>
  <c r="AF48" i="13"/>
  <c r="AF80" i="13"/>
  <c r="AJ80" i="13"/>
  <c r="N80" i="13"/>
  <c r="U80" i="13"/>
  <c r="AA80" i="13"/>
  <c r="AH80" i="13"/>
  <c r="AL80" i="13"/>
  <c r="AP80" i="13"/>
  <c r="AI80" i="13"/>
  <c r="AQ80" i="13"/>
  <c r="X80" i="13"/>
  <c r="AE80" i="13"/>
  <c r="AK80" i="13"/>
  <c r="AM80" i="13"/>
  <c r="P80" i="13"/>
  <c r="V80" i="13"/>
  <c r="AB80" i="13"/>
  <c r="AG80" i="13"/>
  <c r="Q80" i="13"/>
  <c r="S80" i="13"/>
  <c r="Z80" i="13"/>
  <c r="AN80" i="13"/>
  <c r="Q6" i="13"/>
  <c r="B15" i="13"/>
  <c r="AK80" i="6"/>
  <c r="B80" i="6"/>
  <c r="U8" i="6"/>
  <c r="B23" i="2"/>
  <c r="P61" i="13"/>
  <c r="U61" i="13"/>
  <c r="N61" i="13"/>
  <c r="X61" i="13"/>
  <c r="AB61" i="13"/>
  <c r="AD61" i="13"/>
  <c r="AH61" i="13"/>
  <c r="Q61" i="13"/>
  <c r="S61" i="13"/>
  <c r="V61" i="13"/>
  <c r="Z61" i="13"/>
  <c r="T61" i="13"/>
  <c r="AC61" i="13"/>
  <c r="AE61" i="13"/>
  <c r="AG61" i="13"/>
  <c r="W61" i="13"/>
  <c r="Y61" i="13"/>
  <c r="O61" i="13"/>
  <c r="R61" i="13"/>
  <c r="AA61" i="13"/>
  <c r="AF61" i="13"/>
  <c r="BN198" i="13"/>
  <c r="B22" i="13" s="1"/>
  <c r="B29" i="13" s="1"/>
  <c r="Q12" i="13"/>
  <c r="B21" i="13"/>
  <c r="Q7" i="13"/>
  <c r="B16" i="13"/>
  <c r="U12" i="6"/>
  <c r="B27" i="2"/>
  <c r="U10" i="6"/>
  <c r="B25" i="2"/>
  <c r="M8" i="6"/>
  <c r="M5" i="6"/>
  <c r="K36" i="6"/>
  <c r="K13" i="6"/>
  <c r="U5" i="6"/>
  <c r="U11" i="6"/>
  <c r="B26" i="2"/>
  <c r="B6" i="6"/>
  <c r="U6" i="6"/>
  <c r="B21" i="2"/>
  <c r="F23" i="2"/>
  <c r="D6" i="9"/>
  <c r="H7" i="7"/>
  <c r="H8" i="7"/>
  <c r="T99" i="13"/>
  <c r="O50" i="13"/>
  <c r="AC50" i="13"/>
  <c r="AH50" i="13"/>
  <c r="Q50" i="13"/>
  <c r="V50" i="13"/>
  <c r="AL50" i="13"/>
  <c r="AN50" i="13"/>
  <c r="R50" i="13"/>
  <c r="W50" i="13"/>
  <c r="Y50" i="13"/>
  <c r="AD50" i="13"/>
  <c r="AG50" i="13"/>
  <c r="S113" i="13"/>
  <c r="S124" i="13" s="1"/>
  <c r="AI50" i="13"/>
  <c r="S50" i="13"/>
  <c r="AA50" i="13"/>
  <c r="F28" i="13"/>
  <c r="U50" i="13"/>
  <c r="AQ50" i="13"/>
  <c r="P50" i="13"/>
  <c r="AJ50" i="13"/>
  <c r="AO50" i="13"/>
  <c r="T50" i="13"/>
  <c r="X50" i="13"/>
  <c r="Z50" i="13"/>
  <c r="AE50" i="13"/>
  <c r="AK50" i="13"/>
  <c r="AM50" i="13"/>
  <c r="N50" i="13"/>
  <c r="AB50" i="13"/>
  <c r="AF50" i="13"/>
  <c r="AP50" i="13"/>
  <c r="AI31" i="7"/>
  <c r="AI34" i="7"/>
  <c r="AI39" i="7"/>
  <c r="AI40" i="7"/>
  <c r="AI32" i="7"/>
  <c r="AI41" i="7"/>
  <c r="AI42" i="7"/>
  <c r="AI38" i="7"/>
  <c r="AI37" i="7"/>
  <c r="AI33" i="7"/>
  <c r="AI43" i="7"/>
  <c r="AI36" i="7"/>
  <c r="J20" i="17"/>
  <c r="L38" i="4"/>
  <c r="AH13" i="7"/>
  <c r="BM198" i="13"/>
  <c r="W223" i="5"/>
  <c r="AC15" i="7"/>
  <c r="Z48" i="13" l="1"/>
  <c r="AR61" i="13"/>
  <c r="I3" i="9"/>
  <c r="D12" i="9"/>
  <c r="D15" i="9"/>
  <c r="K15" i="6"/>
  <c r="U15" i="6" s="1"/>
  <c r="I57" i="4"/>
  <c r="L57" i="4" s="1"/>
  <c r="K16" i="6"/>
  <c r="U16" i="6" s="1"/>
  <c r="K14" i="6"/>
  <c r="U14" i="6" s="1"/>
  <c r="B20" i="2"/>
  <c r="B28" i="2" s="1"/>
  <c r="B35" i="2" s="1"/>
  <c r="K17" i="6"/>
  <c r="U13" i="6"/>
  <c r="F61" i="6"/>
  <c r="H61" i="6"/>
  <c r="J61" i="6"/>
  <c r="L61" i="6"/>
  <c r="N61" i="6"/>
  <c r="P61" i="6"/>
  <c r="Q61" i="6"/>
  <c r="S61" i="6"/>
  <c r="T61" i="6"/>
  <c r="V61" i="6"/>
  <c r="Y61" i="6"/>
  <c r="Z61" i="6"/>
  <c r="G61" i="6"/>
  <c r="I61" i="6"/>
  <c r="K61" i="6"/>
  <c r="M61" i="6"/>
  <c r="O61" i="6"/>
  <c r="R61" i="6"/>
  <c r="U61" i="6"/>
  <c r="W61" i="6"/>
  <c r="X61" i="6"/>
  <c r="F62" i="6"/>
  <c r="G62" i="6" s="1"/>
  <c r="H62" i="6" s="1"/>
  <c r="I62" i="6" s="1"/>
  <c r="J62" i="6" s="1"/>
  <c r="K62" i="6" s="1"/>
  <c r="L62" i="6" s="1"/>
  <c r="M62" i="6" s="1"/>
  <c r="N62" i="6" s="1"/>
  <c r="O62" i="6" s="1"/>
  <c r="P62" i="6" s="1"/>
  <c r="Q62" i="6" s="1"/>
  <c r="R62" i="6" s="1"/>
  <c r="S62" i="6" s="1"/>
  <c r="T62" i="6" s="1"/>
  <c r="U62" i="6" s="1"/>
  <c r="V62" i="6" s="1"/>
  <c r="W62" i="6" s="1"/>
  <c r="X62" i="6" s="1"/>
  <c r="Y62" i="6" s="1"/>
  <c r="Z62" i="6" s="1"/>
  <c r="Q4" i="9"/>
  <c r="D18" i="9"/>
  <c r="T113" i="13"/>
  <c r="T124" i="13" s="1"/>
  <c r="F14" i="13"/>
  <c r="G7" i="19"/>
  <c r="G12" i="19"/>
  <c r="G13" i="19"/>
  <c r="G8" i="19"/>
  <c r="D15" i="18"/>
  <c r="D14" i="18"/>
  <c r="D19" i="18" s="1"/>
  <c r="B5" i="20"/>
  <c r="G9" i="19"/>
  <c r="G11" i="19"/>
  <c r="G10" i="19"/>
  <c r="J21" i="17"/>
  <c r="J23" i="17"/>
  <c r="AJ48" i="13"/>
  <c r="J80" i="13"/>
  <c r="N48" i="13"/>
  <c r="U48" i="13"/>
  <c r="AA48" i="13"/>
  <c r="AH48" i="13"/>
  <c r="AL48" i="13"/>
  <c r="AP48" i="13"/>
  <c r="AI48" i="13"/>
  <c r="AQ48" i="13"/>
  <c r="X48" i="13"/>
  <c r="AE48" i="13"/>
  <c r="AK48" i="13"/>
  <c r="AM48" i="13"/>
  <c r="P48" i="13"/>
  <c r="V48" i="13"/>
  <c r="AB48" i="13"/>
  <c r="AG48" i="13"/>
  <c r="Q48" i="13"/>
  <c r="S48" i="13"/>
  <c r="AN48" i="13"/>
  <c r="N62" i="13"/>
  <c r="O62" i="13" s="1"/>
  <c r="P62" i="13" s="1"/>
  <c r="Q62" i="13" s="1"/>
  <c r="R62" i="13" s="1"/>
  <c r="S62" i="13" s="1"/>
  <c r="T62" i="13" s="1"/>
  <c r="U62" i="13" s="1"/>
  <c r="V62" i="13" s="1"/>
  <c r="W62" i="13" s="1"/>
  <c r="X62" i="13" s="1"/>
  <c r="Y62" i="13" s="1"/>
  <c r="Z62" i="13" s="1"/>
  <c r="AA62" i="13" s="1"/>
  <c r="AB62" i="13" s="1"/>
  <c r="AC62" i="13" s="1"/>
  <c r="AD62" i="13" s="1"/>
  <c r="AE62" i="13" s="1"/>
  <c r="AF62" i="13" s="1"/>
  <c r="AG62" i="13" s="1"/>
  <c r="AH62" i="13" s="1"/>
  <c r="S12" i="13"/>
  <c r="Q14" i="13"/>
  <c r="J3" i="9" l="1"/>
  <c r="B3" i="9" s="1"/>
  <c r="I15" i="9"/>
  <c r="D24" i="9"/>
  <c r="M57" i="4"/>
  <c r="U17" i="6"/>
  <c r="K18" i="6"/>
  <c r="K19" i="6"/>
  <c r="U19" i="6" s="1"/>
  <c r="K20" i="6"/>
  <c r="U20" i="6" s="1"/>
  <c r="K21" i="6"/>
  <c r="K22" i="6"/>
  <c r="F24" i="19"/>
  <c r="H24" i="19" s="1"/>
  <c r="I24" i="19" s="1"/>
  <c r="F22" i="19"/>
  <c r="F23" i="19"/>
  <c r="F9" i="19"/>
  <c r="C10" i="23"/>
  <c r="D5" i="21"/>
  <c r="C5" i="21"/>
  <c r="B5" i="21"/>
  <c r="B18" i="20"/>
  <c r="B7" i="20"/>
  <c r="F10" i="19"/>
  <c r="F18" i="19"/>
  <c r="F13" i="19"/>
  <c r="F12" i="19"/>
  <c r="F14" i="19"/>
  <c r="F11" i="19"/>
  <c r="F8" i="19"/>
  <c r="F7" i="19"/>
  <c r="F21" i="19"/>
  <c r="F19" i="19"/>
  <c r="F17" i="19"/>
  <c r="F16" i="19"/>
  <c r="F20" i="19"/>
  <c r="F15" i="19"/>
  <c r="C24" i="19"/>
  <c r="C6" i="19"/>
  <c r="B5" i="19"/>
  <c r="B6" i="20"/>
  <c r="B9" i="20" s="1"/>
  <c r="B4" i="21"/>
  <c r="E4" i="21" s="1"/>
  <c r="C4" i="21"/>
  <c r="D4" i="21"/>
  <c r="F4" i="21" s="1"/>
  <c r="E7" i="21"/>
  <c r="F7" i="21"/>
  <c r="E8" i="21"/>
  <c r="F8" i="21"/>
  <c r="C9" i="23"/>
  <c r="B4" i="19"/>
  <c r="B6" i="19"/>
  <c r="AB115" i="13"/>
  <c r="Q17" i="13"/>
  <c r="Q16" i="13"/>
  <c r="Q15" i="13"/>
  <c r="Q18" i="13" s="1"/>
  <c r="Q24" i="13" l="1"/>
  <c r="Q22" i="13"/>
  <c r="Q21" i="13"/>
  <c r="Q25" i="13"/>
  <c r="Q23" i="13"/>
  <c r="J15" i="9"/>
  <c r="C58" i="9"/>
  <c r="U18" i="6"/>
  <c r="K23" i="6"/>
  <c r="O21" i="6"/>
  <c r="U21" i="6"/>
  <c r="U22" i="6"/>
  <c r="H22" i="19"/>
  <c r="I22" i="19" s="1"/>
  <c r="O22" i="19"/>
  <c r="H23" i="19"/>
  <c r="I23" i="19" s="1"/>
  <c r="O23" i="19"/>
  <c r="H9" i="19"/>
  <c r="I9" i="19" s="1"/>
  <c r="J9" i="19"/>
  <c r="L9" i="19" s="1"/>
  <c r="O9" i="19"/>
  <c r="H10" i="19"/>
  <c r="I10" i="19" s="1"/>
  <c r="J10" i="19"/>
  <c r="L10" i="19" s="1"/>
  <c r="O10" i="19"/>
  <c r="H18" i="19"/>
  <c r="I18" i="19" s="1"/>
  <c r="O18" i="19"/>
  <c r="H13" i="19"/>
  <c r="I13" i="19" s="1"/>
  <c r="O13" i="19"/>
  <c r="H12" i="19"/>
  <c r="I12" i="19" s="1"/>
  <c r="O12" i="19"/>
  <c r="H14" i="19"/>
  <c r="I14" i="19" s="1"/>
  <c r="O14" i="19"/>
  <c r="H11" i="19"/>
  <c r="I11" i="19" s="1"/>
  <c r="J11" i="19"/>
  <c r="L11" i="19" s="1"/>
  <c r="O11" i="19"/>
  <c r="H8" i="19"/>
  <c r="I8" i="19" s="1"/>
  <c r="J8" i="19"/>
  <c r="L8" i="19" s="1"/>
  <c r="O8" i="19"/>
  <c r="H7" i="19"/>
  <c r="I7" i="19" s="1"/>
  <c r="J7" i="19"/>
  <c r="L7" i="19" s="1"/>
  <c r="O7" i="19"/>
  <c r="H21" i="19"/>
  <c r="I21" i="19" s="1"/>
  <c r="J21" i="19"/>
  <c r="L21" i="19" s="1"/>
  <c r="O21" i="19"/>
  <c r="H19" i="19"/>
  <c r="I19" i="19" s="1"/>
  <c r="J19" i="19"/>
  <c r="L19" i="19" s="1"/>
  <c r="O19" i="19"/>
  <c r="H17" i="19"/>
  <c r="I17" i="19" s="1"/>
  <c r="O17" i="19"/>
  <c r="H16" i="19"/>
  <c r="I16" i="19" s="1"/>
  <c r="J16" i="19"/>
  <c r="L16" i="19" s="1"/>
  <c r="O16" i="19"/>
  <c r="H20" i="19"/>
  <c r="I20" i="19" s="1"/>
  <c r="J20" i="19"/>
  <c r="L20" i="19" s="1"/>
  <c r="O20" i="19"/>
  <c r="H15" i="19"/>
  <c r="I15" i="19" s="1"/>
  <c r="J15" i="19"/>
  <c r="L15" i="19" s="1"/>
  <c r="O15" i="19"/>
  <c r="J24" i="19"/>
  <c r="L24" i="19" s="1"/>
  <c r="O24" i="19"/>
  <c r="J5" i="19"/>
  <c r="L5" i="19" s="1"/>
  <c r="O5" i="19"/>
  <c r="B10" i="20"/>
  <c r="E6" i="21"/>
  <c r="G6" i="21" s="1"/>
  <c r="K10" i="21" s="1"/>
  <c r="F6" i="21"/>
  <c r="H6" i="21" s="1"/>
  <c r="L10" i="21" s="1"/>
  <c r="E9" i="21"/>
  <c r="G9" i="21" s="1"/>
  <c r="F9" i="21"/>
  <c r="H9" i="21" s="1"/>
  <c r="E10" i="21"/>
  <c r="G10" i="21" s="1"/>
  <c r="K7" i="21" s="1"/>
  <c r="F10" i="21"/>
  <c r="H10" i="21" s="1"/>
  <c r="L7" i="21" s="1"/>
  <c r="E11" i="21"/>
  <c r="G11" i="21" s="1"/>
  <c r="K8" i="21" s="1"/>
  <c r="F11" i="21"/>
  <c r="H11" i="21" s="1"/>
  <c r="L8" i="21" s="1"/>
  <c r="E12" i="21"/>
  <c r="G12" i="21" s="1"/>
  <c r="K4" i="21" s="1"/>
  <c r="F12" i="21"/>
  <c r="H12" i="21" s="1"/>
  <c r="L4" i="21" s="1"/>
  <c r="E13" i="21"/>
  <c r="G13" i="21" s="1"/>
  <c r="F13" i="21"/>
  <c r="H13" i="21" s="1"/>
  <c r="E14" i="21"/>
  <c r="G14" i="21" s="1"/>
  <c r="F14" i="21"/>
  <c r="H14" i="21" s="1"/>
  <c r="O4" i="19"/>
  <c r="B12" i="20" s="1"/>
  <c r="J4" i="19"/>
  <c r="J6" i="19"/>
  <c r="L6" i="19" s="1"/>
  <c r="O6" i="19"/>
  <c r="E5" i="21"/>
  <c r="G5" i="21" s="1"/>
  <c r="K9" i="21" s="1"/>
  <c r="F5" i="21"/>
  <c r="H5" i="21" s="1"/>
  <c r="L9" i="21" s="1"/>
  <c r="Q26" i="13" l="1"/>
  <c r="K24" i="6"/>
  <c r="M23" i="6"/>
  <c r="U23" i="6"/>
  <c r="H8" i="21"/>
  <c r="L5" i="21" s="1"/>
  <c r="G8" i="21"/>
  <c r="K5" i="21" s="1"/>
  <c r="H7" i="21"/>
  <c r="L6" i="21" s="1"/>
  <c r="G7" i="21"/>
  <c r="K6" i="21" s="1"/>
  <c r="H4" i="21"/>
  <c r="L11" i="21" s="1"/>
  <c r="G4" i="21"/>
  <c r="K11" i="21" s="1"/>
  <c r="B13" i="20"/>
  <c r="B14" i="20"/>
  <c r="B20" i="20"/>
  <c r="C11" i="23"/>
  <c r="C14" i="23"/>
  <c r="B15" i="20"/>
  <c r="L4" i="19"/>
  <c r="J13" i="19"/>
  <c r="L13" i="19" s="1"/>
  <c r="J14" i="19"/>
  <c r="L14" i="19" s="1"/>
  <c r="J17" i="19"/>
  <c r="L17" i="19" s="1"/>
  <c r="J22" i="19"/>
  <c r="L22" i="19" s="1"/>
  <c r="J18" i="19"/>
  <c r="L18" i="19" s="1"/>
  <c r="J12" i="19"/>
  <c r="L12" i="19" s="1"/>
  <c r="J23" i="19"/>
  <c r="L23" i="19" s="1"/>
  <c r="AB116" i="13" l="1"/>
  <c r="AB117" i="13" s="1"/>
  <c r="J4" i="13"/>
  <c r="Q27" i="13"/>
  <c r="K26" i="6"/>
  <c r="B4" i="6"/>
  <c r="U24" i="6"/>
  <c r="M8" i="19"/>
  <c r="M23" i="19"/>
  <c r="M14" i="19"/>
  <c r="M16" i="19"/>
  <c r="M19" i="19"/>
  <c r="M4" i="19"/>
  <c r="M6" i="19"/>
  <c r="M7" i="19"/>
  <c r="M18" i="19"/>
  <c r="M17" i="19"/>
  <c r="M10" i="19"/>
  <c r="M13" i="19"/>
  <c r="M15" i="19"/>
  <c r="M20" i="19"/>
  <c r="M11" i="19"/>
  <c r="M12" i="19"/>
  <c r="M9" i="19"/>
  <c r="M24" i="19"/>
  <c r="B11" i="20" s="1"/>
  <c r="M5" i="19"/>
  <c r="M21" i="19"/>
  <c r="M22" i="19"/>
  <c r="AM54" i="13"/>
  <c r="AM55" i="13" s="1"/>
  <c r="AI54" i="13"/>
  <c r="AI55" i="13" s="1"/>
  <c r="Z54" i="13"/>
  <c r="Z55" i="13" s="1"/>
  <c r="U54" i="13"/>
  <c r="U55" i="13" s="1"/>
  <c r="P54" i="13"/>
  <c r="P55" i="13" s="1"/>
  <c r="AO54" i="13"/>
  <c r="AO55" i="13" s="1"/>
  <c r="AL54" i="13"/>
  <c r="AL55" i="13" s="1"/>
  <c r="AQ54" i="13"/>
  <c r="AQ55" i="13" s="1"/>
  <c r="AF54" i="13"/>
  <c r="AF55" i="13" s="1"/>
  <c r="AD54" i="13"/>
  <c r="AD55" i="13" s="1"/>
  <c r="AC54" i="13"/>
  <c r="AC55" i="13" s="1"/>
  <c r="Y54" i="13"/>
  <c r="Y55" i="13" s="1"/>
  <c r="AP54" i="13"/>
  <c r="AP55" i="13" s="1"/>
  <c r="AJ54" i="13"/>
  <c r="AJ55" i="13" s="1"/>
  <c r="AE54" i="13"/>
  <c r="AE55" i="13" s="1"/>
  <c r="W54" i="13"/>
  <c r="W55" i="13" s="1"/>
  <c r="AC117" i="13"/>
  <c r="F22" i="13" s="1"/>
  <c r="AK54" i="13"/>
  <c r="AK55" i="13" s="1"/>
  <c r="V54" i="13"/>
  <c r="V55" i="13" s="1"/>
  <c r="R54" i="13"/>
  <c r="R55" i="13" s="1"/>
  <c r="AA54" i="13"/>
  <c r="AA55" i="13" s="1"/>
  <c r="S54" i="13"/>
  <c r="S55" i="13" s="1"/>
  <c r="Q54" i="13"/>
  <c r="Q55" i="13" s="1"/>
  <c r="N54" i="13"/>
  <c r="N55" i="13" s="1"/>
  <c r="AN54" i="13"/>
  <c r="AN55" i="13" s="1"/>
  <c r="AH54" i="13"/>
  <c r="AH55" i="13" s="1"/>
  <c r="T54" i="13"/>
  <c r="T55" i="13" s="1"/>
  <c r="AB54" i="13"/>
  <c r="AB55" i="13" s="1"/>
  <c r="AG54" i="13"/>
  <c r="AG55" i="13" s="1"/>
  <c r="X54" i="13"/>
  <c r="X55" i="13" s="1"/>
  <c r="F36" i="13"/>
  <c r="J8" i="13"/>
  <c r="M41" i="13"/>
  <c r="J9" i="13"/>
  <c r="F37" i="13"/>
  <c r="K41" i="13"/>
  <c r="K45" i="13"/>
  <c r="K44" i="13" s="1"/>
  <c r="O54" i="13" l="1"/>
  <c r="O55" i="13" s="1"/>
  <c r="M42" i="13"/>
  <c r="AQ42" i="13" s="1"/>
  <c r="L41" i="13"/>
  <c r="N44" i="13"/>
  <c r="Q28" i="13"/>
  <c r="B27" i="13" s="1"/>
  <c r="L45" i="13"/>
  <c r="L44" i="13" s="1"/>
  <c r="U26" i="6"/>
  <c r="O33" i="6"/>
  <c r="M22" i="6"/>
  <c r="M21" i="6"/>
  <c r="K27" i="6"/>
  <c r="O28" i="6"/>
  <c r="K29" i="6"/>
  <c r="U29" i="6" s="1"/>
  <c r="D41" i="6"/>
  <c r="E41" i="6"/>
  <c r="E43" i="6"/>
  <c r="AI43" i="6" s="1"/>
  <c r="B5" i="6"/>
  <c r="B11" i="6"/>
  <c r="F40" i="2"/>
  <c r="C41" i="6"/>
  <c r="F45" i="6"/>
  <c r="C46" i="6"/>
  <c r="C45" i="6" s="1"/>
  <c r="I58" i="4"/>
  <c r="L58" i="4" s="1"/>
  <c r="P43" i="13"/>
  <c r="V43" i="13"/>
  <c r="Q43" i="13"/>
  <c r="T43" i="13"/>
  <c r="O43" i="13"/>
  <c r="R43" i="13"/>
  <c r="W43" i="13"/>
  <c r="S43" i="13"/>
  <c r="N43" i="13"/>
  <c r="U43" i="13"/>
  <c r="N58" i="13"/>
  <c r="N59" i="13"/>
  <c r="U58" i="13"/>
  <c r="R58" i="13"/>
  <c r="P58" i="13"/>
  <c r="S58" i="13"/>
  <c r="O58" i="13"/>
  <c r="Q58" i="13"/>
  <c r="T58" i="13"/>
  <c r="F23" i="13"/>
  <c r="K70" i="13"/>
  <c r="N45" i="13" l="1"/>
  <c r="O44" i="13" s="1"/>
  <c r="B24" i="13"/>
  <c r="B25" i="13" s="1"/>
  <c r="B30" i="13"/>
  <c r="M45" i="13"/>
  <c r="M44" i="13" s="1"/>
  <c r="M70" i="13" s="1"/>
  <c r="L70" i="13"/>
  <c r="U27" i="6"/>
  <c r="B33" i="2"/>
  <c r="G58" i="6"/>
  <c r="J58" i="6"/>
  <c r="L58" i="6"/>
  <c r="F59" i="6"/>
  <c r="G59" i="6" s="1"/>
  <c r="H59" i="6" s="1"/>
  <c r="I59" i="6" s="1"/>
  <c r="J59" i="6" s="1"/>
  <c r="K59" i="6" s="1"/>
  <c r="L59" i="6" s="1"/>
  <c r="M59" i="6" s="1"/>
  <c r="F58" i="6"/>
  <c r="H58" i="6"/>
  <c r="I58" i="6"/>
  <c r="K58" i="6"/>
  <c r="M58" i="6"/>
  <c r="F44" i="6"/>
  <c r="F46" i="6" s="1"/>
  <c r="H44" i="6"/>
  <c r="K44" i="6"/>
  <c r="M44" i="6"/>
  <c r="N44" i="6"/>
  <c r="G44" i="6"/>
  <c r="I44" i="6"/>
  <c r="J44" i="6"/>
  <c r="L44" i="6"/>
  <c r="O44" i="6"/>
  <c r="F27" i="2"/>
  <c r="L59" i="4"/>
  <c r="M58" i="4"/>
  <c r="M59" i="4" s="1"/>
  <c r="N63" i="13"/>
  <c r="N65" i="13" s="1"/>
  <c r="AR58" i="13"/>
  <c r="O59" i="13"/>
  <c r="P59" i="13" s="1"/>
  <c r="Q59" i="13" s="1"/>
  <c r="R59" i="13" s="1"/>
  <c r="S59" i="13" s="1"/>
  <c r="T59" i="13" s="1"/>
  <c r="U59" i="13" s="1"/>
  <c r="D46" i="6"/>
  <c r="C70" i="6"/>
  <c r="O63" i="13" l="1"/>
  <c r="O45" i="13"/>
  <c r="B36" i="2"/>
  <c r="B30" i="2"/>
  <c r="B31" i="2" s="1"/>
  <c r="G45" i="6"/>
  <c r="AI54" i="6"/>
  <c r="AI55" i="6" s="1"/>
  <c r="AF54" i="6"/>
  <c r="AF55" i="6" s="1"/>
  <c r="AE54" i="6"/>
  <c r="AE55" i="6" s="1"/>
  <c r="AC54" i="6"/>
  <c r="AC55" i="6" s="1"/>
  <c r="AB54" i="6"/>
  <c r="AB55" i="6" s="1"/>
  <c r="Y54" i="6"/>
  <c r="Y55" i="6" s="1"/>
  <c r="W54" i="6"/>
  <c r="W55" i="6" s="1"/>
  <c r="U54" i="6"/>
  <c r="U55" i="6" s="1"/>
  <c r="S54" i="6"/>
  <c r="S55" i="6" s="1"/>
  <c r="Q54" i="6"/>
  <c r="Q55" i="6" s="1"/>
  <c r="N54" i="6"/>
  <c r="N55" i="6" s="1"/>
  <c r="L54" i="6"/>
  <c r="L55" i="6" s="1"/>
  <c r="J54" i="6"/>
  <c r="J55" i="6" s="1"/>
  <c r="G54" i="6"/>
  <c r="G55" i="6" s="1"/>
  <c r="L67" i="4"/>
  <c r="F39" i="2"/>
  <c r="AH54" i="6"/>
  <c r="AH55" i="6" s="1"/>
  <c r="AG54" i="6"/>
  <c r="AG55" i="6" s="1"/>
  <c r="AD54" i="6"/>
  <c r="AD55" i="6" s="1"/>
  <c r="AA54" i="6"/>
  <c r="AA55" i="6" s="1"/>
  <c r="Z54" i="6"/>
  <c r="Z55" i="6" s="1"/>
  <c r="X54" i="6"/>
  <c r="X55" i="6" s="1"/>
  <c r="V54" i="6"/>
  <c r="V55" i="6" s="1"/>
  <c r="T54" i="6"/>
  <c r="T55" i="6" s="1"/>
  <c r="R54" i="6"/>
  <c r="R55" i="6" s="1"/>
  <c r="P54" i="6"/>
  <c r="P55" i="6" s="1"/>
  <c r="O54" i="6"/>
  <c r="O55" i="6" s="1"/>
  <c r="M54" i="6"/>
  <c r="M55" i="6" s="1"/>
  <c r="K54" i="6"/>
  <c r="K55" i="6" s="1"/>
  <c r="I54" i="6"/>
  <c r="I55" i="6" s="1"/>
  <c r="H54" i="6"/>
  <c r="H55" i="6" s="1"/>
  <c r="F54" i="6"/>
  <c r="F55" i="6" s="1"/>
  <c r="M67" i="4"/>
  <c r="F26" i="2"/>
  <c r="O64" i="13"/>
  <c r="N66" i="13"/>
  <c r="E46" i="6"/>
  <c r="E45" i="6" s="1"/>
  <c r="E70" i="6" s="1"/>
  <c r="D45" i="6"/>
  <c r="D70" i="6" s="1"/>
  <c r="O65" i="13" l="1"/>
  <c r="P44" i="13"/>
  <c r="P63" i="13" s="1"/>
  <c r="K30" i="6"/>
  <c r="U30" i="6" s="1"/>
  <c r="N6" i="9"/>
  <c r="O29" i="6"/>
  <c r="O30" i="6"/>
  <c r="G63" i="6"/>
  <c r="F63" i="6"/>
  <c r="F65" i="6" s="1"/>
  <c r="H9" i="9"/>
  <c r="H21" i="9" s="1"/>
  <c r="H11" i="9"/>
  <c r="H23" i="9" s="1"/>
  <c r="H7" i="9"/>
  <c r="H19" i="9" s="1"/>
  <c r="H8" i="9"/>
  <c r="H20" i="9" s="1"/>
  <c r="H6" i="9"/>
  <c r="H4" i="9"/>
  <c r="H10" i="9"/>
  <c r="H22" i="9" s="1"/>
  <c r="H5" i="9"/>
  <c r="H17" i="9" s="1"/>
  <c r="P64" i="13"/>
  <c r="P65" i="13" s="1"/>
  <c r="O66" i="13"/>
  <c r="N67" i="13"/>
  <c r="N69" i="13" s="1"/>
  <c r="N79" i="13"/>
  <c r="P45" i="13"/>
  <c r="G46" i="6"/>
  <c r="O31" i="6" l="1"/>
  <c r="O32" i="6"/>
  <c r="F66" i="6"/>
  <c r="G64" i="6"/>
  <c r="G65" i="6" s="1"/>
  <c r="Q6" i="9"/>
  <c r="H18" i="9"/>
  <c r="H16" i="9"/>
  <c r="H12" i="9"/>
  <c r="O67" i="13"/>
  <c r="O69" i="13" s="1"/>
  <c r="O79" i="13"/>
  <c r="Q44" i="13"/>
  <c r="Q63" i="13" s="1"/>
  <c r="H45" i="6"/>
  <c r="H63" i="6" s="1"/>
  <c r="H46" i="6"/>
  <c r="P66" i="13"/>
  <c r="Q64" i="13"/>
  <c r="F67" i="6" l="1"/>
  <c r="F69" i="6" s="1"/>
  <c r="F79" i="6"/>
  <c r="H64" i="6"/>
  <c r="H65" i="6" s="1"/>
  <c r="G66" i="6"/>
  <c r="I45" i="6"/>
  <c r="I63" i="6" s="1"/>
  <c r="P79" i="13"/>
  <c r="P67" i="13"/>
  <c r="P69" i="13" s="1"/>
  <c r="H24" i="9"/>
  <c r="Q45" i="13"/>
  <c r="Q65" i="13"/>
  <c r="I64" i="6" l="1"/>
  <c r="I65" i="6" s="1"/>
  <c r="H66" i="6"/>
  <c r="I46" i="6"/>
  <c r="G67" i="6"/>
  <c r="G69" i="6" s="1"/>
  <c r="G79" i="6"/>
  <c r="H67" i="6"/>
  <c r="H69" i="6" s="1"/>
  <c r="H79" i="6"/>
  <c r="J45" i="6"/>
  <c r="J63" i="6" s="1"/>
  <c r="R44" i="13"/>
  <c r="R63" i="13" s="1"/>
  <c r="R45" i="13"/>
  <c r="R64" i="13"/>
  <c r="Q66" i="13"/>
  <c r="J64" i="6" l="1"/>
  <c r="I66" i="6"/>
  <c r="S44" i="13"/>
  <c r="S63" i="13" s="1"/>
  <c r="Q67" i="13"/>
  <c r="Q69" i="13" s="1"/>
  <c r="Q79" i="13"/>
  <c r="J46" i="6"/>
  <c r="J65" i="6"/>
  <c r="R65" i="13"/>
  <c r="S45" i="13" l="1"/>
  <c r="I67" i="6"/>
  <c r="I69" i="6" s="1"/>
  <c r="I79" i="6"/>
  <c r="T44" i="13"/>
  <c r="T63" i="13" s="1"/>
  <c r="T45" i="13"/>
  <c r="K45" i="6"/>
  <c r="K63" i="6" s="1"/>
  <c r="J66" i="6"/>
  <c r="K64" i="6"/>
  <c r="R66" i="13"/>
  <c r="S64" i="13"/>
  <c r="S65" i="13" s="1"/>
  <c r="U44" i="13" l="1"/>
  <c r="U63" i="13" s="1"/>
  <c r="J67" i="6"/>
  <c r="J69" i="6" s="1"/>
  <c r="J79" i="6"/>
  <c r="R67" i="13"/>
  <c r="R69" i="13" s="1"/>
  <c r="R79" i="13"/>
  <c r="S66" i="13"/>
  <c r="T64" i="13"/>
  <c r="T65" i="13" s="1"/>
  <c r="K46" i="6"/>
  <c r="K65" i="6"/>
  <c r="U45" i="13" l="1"/>
  <c r="V44" i="13"/>
  <c r="V63" i="13" s="1"/>
  <c r="S67" i="13"/>
  <c r="S69" i="13" s="1"/>
  <c r="S79" i="13"/>
  <c r="U64" i="13"/>
  <c r="U65" i="13" s="1"/>
  <c r="T66" i="13"/>
  <c r="L45" i="6"/>
  <c r="L63" i="6" s="1"/>
  <c r="L46" i="6"/>
  <c r="L64" i="6"/>
  <c r="K66" i="6"/>
  <c r="V45" i="13" l="1"/>
  <c r="W44" i="13"/>
  <c r="W63" i="13" s="1"/>
  <c r="U66" i="13"/>
  <c r="V64" i="13"/>
  <c r="V65" i="13" s="1"/>
  <c r="T67" i="13"/>
  <c r="T69" i="13" s="1"/>
  <c r="T79" i="13"/>
  <c r="M45" i="6"/>
  <c r="M63" i="6" s="1"/>
  <c r="M46" i="6"/>
  <c r="K67" i="6"/>
  <c r="K69" i="6" s="1"/>
  <c r="K79" i="6"/>
  <c r="L65" i="6"/>
  <c r="U67" i="13" l="1"/>
  <c r="U69" i="13" s="1"/>
  <c r="U79" i="13"/>
  <c r="W64" i="13"/>
  <c r="W65" i="13" s="1"/>
  <c r="V66" i="13"/>
  <c r="N45" i="6"/>
  <c r="N63" i="6" s="1"/>
  <c r="M64" i="6"/>
  <c r="M65" i="6" s="1"/>
  <c r="L66" i="6"/>
  <c r="W45" i="13"/>
  <c r="X64" i="13" l="1"/>
  <c r="W66" i="13"/>
  <c r="V67" i="13"/>
  <c r="V69" i="13" s="1"/>
  <c r="V79" i="13"/>
  <c r="N64" i="6"/>
  <c r="N65" i="6" s="1"/>
  <c r="M66" i="6"/>
  <c r="L67" i="6"/>
  <c r="L69" i="6" s="1"/>
  <c r="L79" i="6"/>
  <c r="X44" i="13"/>
  <c r="X63" i="13" s="1"/>
  <c r="X65" i="13" s="1"/>
  <c r="N46" i="6"/>
  <c r="W67" i="13" l="1"/>
  <c r="W69" i="13" s="1"/>
  <c r="W79" i="13"/>
  <c r="N66" i="6"/>
  <c r="O64" i="6"/>
  <c r="M67" i="6"/>
  <c r="M69" i="6" s="1"/>
  <c r="M79" i="6"/>
  <c r="X66" i="13"/>
  <c r="Y64" i="13"/>
  <c r="O45" i="6"/>
  <c r="O63" i="6" s="1"/>
  <c r="X45" i="13"/>
  <c r="O65" i="6" l="1"/>
  <c r="N67" i="6"/>
  <c r="N69" i="6" s="1"/>
  <c r="N79" i="6"/>
  <c r="X67" i="13"/>
  <c r="X69" i="13" s="1"/>
  <c r="X79" i="13"/>
  <c r="O66" i="6"/>
  <c r="P64" i="6"/>
  <c r="Y44" i="13"/>
  <c r="Y63" i="13" s="1"/>
  <c r="Y65" i="13" s="1"/>
  <c r="O46" i="6"/>
  <c r="Y45" i="13" l="1"/>
  <c r="O67" i="6"/>
  <c r="O69" i="6" s="1"/>
  <c r="O79" i="6"/>
  <c r="Z64" i="13"/>
  <c r="Y66" i="13"/>
  <c r="Z44" i="13"/>
  <c r="Z63" i="13" s="1"/>
  <c r="Z65" i="13" s="1"/>
  <c r="Z45" i="13"/>
  <c r="P45" i="6"/>
  <c r="P63" i="6" s="1"/>
  <c r="P65" i="6" s="1"/>
  <c r="P46" i="6" l="1"/>
  <c r="Y67" i="13"/>
  <c r="Y69" i="13" s="1"/>
  <c r="Y79" i="13"/>
  <c r="Z66" i="13"/>
  <c r="AA64" i="13"/>
  <c r="AA44" i="13"/>
  <c r="AA63" i="13" s="1"/>
  <c r="AA65" i="13" s="1"/>
  <c r="Q64" i="6"/>
  <c r="P66" i="6"/>
  <c r="Q45" i="6" l="1"/>
  <c r="Q63" i="6" s="1"/>
  <c r="Q65" i="6" s="1"/>
  <c r="Z67" i="13"/>
  <c r="Z69" i="13" s="1"/>
  <c r="Z79" i="13"/>
  <c r="AB64" i="13"/>
  <c r="AA66" i="13"/>
  <c r="P67" i="6"/>
  <c r="P69" i="6" s="1"/>
  <c r="P79" i="6"/>
  <c r="AA45" i="13"/>
  <c r="R64" i="6" l="1"/>
  <c r="Q66" i="6"/>
  <c r="Q46" i="6"/>
  <c r="AA67" i="13"/>
  <c r="AA69" i="13" s="1"/>
  <c r="AA79" i="13"/>
  <c r="Q67" i="6"/>
  <c r="Q69" i="6" s="1"/>
  <c r="Q79" i="6"/>
  <c r="R45" i="6"/>
  <c r="R63" i="6" s="1"/>
  <c r="R65" i="6" s="1"/>
  <c r="AB44" i="13"/>
  <c r="AB63" i="13" s="1"/>
  <c r="AB65" i="13" s="1"/>
  <c r="R66" i="6" l="1"/>
  <c r="S64" i="6"/>
  <c r="AC64" i="13"/>
  <c r="AB66" i="13"/>
  <c r="R46" i="6"/>
  <c r="AB45" i="13"/>
  <c r="R67" i="6" l="1"/>
  <c r="R69" i="6" s="1"/>
  <c r="R79" i="6"/>
  <c r="AB67" i="13"/>
  <c r="AB69" i="13" s="1"/>
  <c r="AB79" i="13"/>
  <c r="S45" i="6"/>
  <c r="S63" i="6" s="1"/>
  <c r="S65" i="6" s="1"/>
  <c r="AC44" i="13"/>
  <c r="AC63" i="13" s="1"/>
  <c r="AC65" i="13" s="1"/>
  <c r="S46" i="6" l="1"/>
  <c r="T64" i="6"/>
  <c r="S66" i="6"/>
  <c r="T45" i="6"/>
  <c r="T63" i="6" s="1"/>
  <c r="T65" i="6" s="1"/>
  <c r="AD64" i="13"/>
  <c r="AC66" i="13"/>
  <c r="AC45" i="13"/>
  <c r="S67" i="6" l="1"/>
  <c r="S69" i="6" s="1"/>
  <c r="S79" i="6"/>
  <c r="U64" i="6"/>
  <c r="T66" i="6"/>
  <c r="AC67" i="13"/>
  <c r="AC69" i="13" s="1"/>
  <c r="AC79" i="13"/>
  <c r="AD44" i="13"/>
  <c r="AD63" i="13" s="1"/>
  <c r="AD65" i="13" s="1"/>
  <c r="T46" i="6"/>
  <c r="T67" i="6" l="1"/>
  <c r="T69" i="6" s="1"/>
  <c r="T79" i="6"/>
  <c r="AE64" i="13"/>
  <c r="AD66" i="13"/>
  <c r="U45" i="6"/>
  <c r="U63" i="6" s="1"/>
  <c r="U65" i="6" s="1"/>
  <c r="AD45" i="13"/>
  <c r="AD67" i="13" l="1"/>
  <c r="AD69" i="13" s="1"/>
  <c r="AD79" i="13"/>
  <c r="V64" i="6"/>
  <c r="U66" i="6"/>
  <c r="AE44" i="13"/>
  <c r="AE63" i="13" s="1"/>
  <c r="AE65" i="13" s="1"/>
  <c r="U46" i="6"/>
  <c r="U67" i="6" l="1"/>
  <c r="U69" i="6" s="1"/>
  <c r="U79" i="6"/>
  <c r="AE66" i="13"/>
  <c r="AF64" i="13"/>
  <c r="V45" i="6"/>
  <c r="V63" i="6" s="1"/>
  <c r="V65" i="6" s="1"/>
  <c r="V46" i="6"/>
  <c r="AE45" i="13"/>
  <c r="AE67" i="13" l="1"/>
  <c r="AE69" i="13" s="1"/>
  <c r="AE79" i="13"/>
  <c r="V66" i="6"/>
  <c r="W64" i="6"/>
  <c r="W45" i="6"/>
  <c r="W63" i="6" s="1"/>
  <c r="AF44" i="13"/>
  <c r="AF63" i="13" s="1"/>
  <c r="AF65" i="13" s="1"/>
  <c r="W65" i="6" l="1"/>
  <c r="V67" i="6"/>
  <c r="V69" i="6" s="1"/>
  <c r="V79" i="6"/>
  <c r="X64" i="6"/>
  <c r="W66" i="6"/>
  <c r="AG64" i="13"/>
  <c r="AF66" i="13"/>
  <c r="AQ64" i="13"/>
  <c r="W46" i="6"/>
  <c r="AF45" i="13"/>
  <c r="W67" i="6" l="1"/>
  <c r="W69" i="6" s="1"/>
  <c r="W79" i="6"/>
  <c r="AF67" i="13"/>
  <c r="AF69" i="13" s="1"/>
  <c r="AF79" i="13"/>
  <c r="X45" i="6"/>
  <c r="X63" i="6" s="1"/>
  <c r="X65" i="6" s="1"/>
  <c r="AG44" i="13"/>
  <c r="AG63" i="13" s="1"/>
  <c r="AG65" i="13" s="1"/>
  <c r="AG45" i="13"/>
  <c r="AQ44" i="13"/>
  <c r="AQ45" i="13" l="1"/>
  <c r="X66" i="6"/>
  <c r="AI64" i="6"/>
  <c r="Y64" i="6"/>
  <c r="AG66" i="13"/>
  <c r="AH64" i="13"/>
  <c r="AH44" i="13"/>
  <c r="AH63" i="13" s="1"/>
  <c r="AH65" i="13" s="1"/>
  <c r="AQ63" i="13"/>
  <c r="AQ65" i="13" s="1"/>
  <c r="AQ66" i="13" s="1"/>
  <c r="AQ70" i="13"/>
  <c r="X46" i="6"/>
  <c r="X67" i="6" l="1"/>
  <c r="X69" i="6" s="1"/>
  <c r="X79" i="6"/>
  <c r="AG67" i="13"/>
  <c r="AG69" i="13" s="1"/>
  <c r="AG79" i="13"/>
  <c r="AI64" i="13"/>
  <c r="AH66" i="13"/>
  <c r="AQ67" i="13"/>
  <c r="AQ69" i="13" s="1"/>
  <c r="AQ79" i="13"/>
  <c r="AI45" i="6"/>
  <c r="Y45" i="6"/>
  <c r="Y63" i="6" s="1"/>
  <c r="Y65" i="6" s="1"/>
  <c r="Y46" i="6"/>
  <c r="AH45" i="13"/>
  <c r="AI46" i="6" l="1"/>
  <c r="AH67" i="13"/>
  <c r="AH69" i="13" s="1"/>
  <c r="AH79" i="13"/>
  <c r="AI63" i="6"/>
  <c r="AI65" i="6" s="1"/>
  <c r="AI66" i="6" s="1"/>
  <c r="AI70" i="6"/>
  <c r="Z64" i="6"/>
  <c r="Y66" i="6"/>
  <c r="Z45" i="6"/>
  <c r="Z63" i="6" s="1"/>
  <c r="Z65" i="6" s="1"/>
  <c r="AI44" i="13"/>
  <c r="AI63" i="13" s="1"/>
  <c r="AI65" i="13" s="1"/>
  <c r="AI45" i="13" l="1"/>
  <c r="AI67" i="6"/>
  <c r="AI69" i="6" s="1"/>
  <c r="AI79" i="6"/>
  <c r="Y67" i="6"/>
  <c r="Y69" i="6" s="1"/>
  <c r="Y79" i="6"/>
  <c r="Z66" i="6"/>
  <c r="AA64" i="6"/>
  <c r="AJ64" i="13"/>
  <c r="AI66" i="13"/>
  <c r="Z46" i="6"/>
  <c r="AJ44" i="13" l="1"/>
  <c r="AJ63" i="13" s="1"/>
  <c r="AJ65" i="13" s="1"/>
  <c r="Z67" i="6"/>
  <c r="Z69" i="6" s="1"/>
  <c r="Z79" i="6"/>
  <c r="AK64" i="13"/>
  <c r="AJ66" i="13"/>
  <c r="AI67" i="13"/>
  <c r="AI69" i="13" s="1"/>
  <c r="AI79" i="13"/>
  <c r="AA45" i="6"/>
  <c r="AA63" i="6" s="1"/>
  <c r="AA65" i="6" s="1"/>
  <c r="AA46" i="6"/>
  <c r="AJ45" i="13" l="1"/>
  <c r="AJ67" i="13"/>
  <c r="AJ69" i="13" s="1"/>
  <c r="AJ79" i="13"/>
  <c r="AB64" i="6"/>
  <c r="AA66" i="6"/>
  <c r="AB45" i="6"/>
  <c r="AB63" i="6" s="1"/>
  <c r="AK44" i="13" l="1"/>
  <c r="AK63" i="13" s="1"/>
  <c r="AK65" i="13" s="1"/>
  <c r="AB65" i="6"/>
  <c r="AA67" i="6"/>
  <c r="AA69" i="6" s="1"/>
  <c r="AA79" i="6"/>
  <c r="AB66" i="6"/>
  <c r="AB46" i="6"/>
  <c r="AC64" i="6" l="1"/>
  <c r="AL64" i="13"/>
  <c r="AK66" i="13"/>
  <c r="AK45" i="13"/>
  <c r="AB67" i="6"/>
  <c r="AB69" i="6" s="1"/>
  <c r="AB79" i="6"/>
  <c r="AK67" i="13"/>
  <c r="AK69" i="13" s="1"/>
  <c r="AK79" i="13"/>
  <c r="AC45" i="6"/>
  <c r="AC63" i="6" s="1"/>
  <c r="AC46" i="6"/>
  <c r="AL45" i="13" l="1"/>
  <c r="AL44" i="13"/>
  <c r="AL63" i="13" s="1"/>
  <c r="AL65" i="13" s="1"/>
  <c r="AM64" i="13" s="1"/>
  <c r="AL66" i="13"/>
  <c r="AC65" i="6"/>
  <c r="AL79" i="13"/>
  <c r="AD45" i="6"/>
  <c r="AD63" i="6" s="1"/>
  <c r="AM44" i="13" l="1"/>
  <c r="AM63" i="13" s="1"/>
  <c r="AM65" i="13" s="1"/>
  <c r="AM45" i="13"/>
  <c r="AD64" i="6"/>
  <c r="AC66" i="6"/>
  <c r="AL67" i="13"/>
  <c r="AL69" i="13" s="1"/>
  <c r="AD46" i="6"/>
  <c r="AM66" i="13" l="1"/>
  <c r="AN64" i="13"/>
  <c r="AN44" i="13"/>
  <c r="AN63" i="13" s="1"/>
  <c r="AN65" i="13" s="1"/>
  <c r="AN45" i="13"/>
  <c r="AO44" i="13" s="1"/>
  <c r="AO63" i="13" s="1"/>
  <c r="AC67" i="6"/>
  <c r="AC69" i="6" s="1"/>
  <c r="AC79" i="6"/>
  <c r="AD65" i="6"/>
  <c r="AE45" i="6"/>
  <c r="AE63" i="6" s="1"/>
  <c r="AM79" i="13" l="1"/>
  <c r="AM67" i="13"/>
  <c r="AM69" i="13" s="1"/>
  <c r="AO64" i="13"/>
  <c r="AO65" i="13" s="1"/>
  <c r="AN66" i="13"/>
  <c r="AP64" i="13"/>
  <c r="AO66" i="13"/>
  <c r="AE64" i="6"/>
  <c r="AE65" i="6" s="1"/>
  <c r="AD66" i="6"/>
  <c r="AO45" i="13"/>
  <c r="AO67" i="13"/>
  <c r="AO69" i="13" s="1"/>
  <c r="AE46" i="6"/>
  <c r="AN79" i="13" l="1"/>
  <c r="AN67" i="13"/>
  <c r="AN69" i="13" s="1"/>
  <c r="AO79" i="13"/>
  <c r="AF64" i="6"/>
  <c r="AE66" i="6"/>
  <c r="AD67" i="6"/>
  <c r="AD69" i="6" s="1"/>
  <c r="AD79" i="6"/>
  <c r="AP44" i="13"/>
  <c r="AP63" i="13" s="1"/>
  <c r="AP65" i="13" s="1"/>
  <c r="AP66" i="13" s="1"/>
  <c r="AP45" i="13"/>
  <c r="AF45" i="6"/>
  <c r="AF63" i="6" s="1"/>
  <c r="AF65" i="6" s="1"/>
  <c r="AE67" i="6" l="1"/>
  <c r="AE69" i="6" s="1"/>
  <c r="AE79" i="6"/>
  <c r="AP67" i="13"/>
  <c r="AP69" i="13" s="1"/>
  <c r="J69" i="13" s="1"/>
  <c r="M71" i="13" s="1"/>
  <c r="J37" i="13" s="1"/>
  <c r="D5" i="13" s="1"/>
  <c r="AP79" i="13"/>
  <c r="J79" i="13" s="1"/>
  <c r="AG64" i="6"/>
  <c r="AF66" i="6"/>
  <c r="AF46" i="6"/>
  <c r="F24" i="13" l="1"/>
  <c r="F38" i="13" s="1"/>
  <c r="AF67" i="6"/>
  <c r="AF69" i="6" s="1"/>
  <c r="AF79" i="6"/>
  <c r="AG45" i="6"/>
  <c r="AG63" i="6" s="1"/>
  <c r="AG65" i="6" s="1"/>
  <c r="F25" i="13" l="1"/>
  <c r="F39" i="13" s="1"/>
  <c r="AG46" i="6"/>
  <c r="AG66" i="6"/>
  <c r="AH64" i="6"/>
  <c r="AH45" i="6"/>
  <c r="AH63" i="6" s="1"/>
  <c r="AH65" i="6" s="1"/>
  <c r="AH66" i="6" s="1"/>
  <c r="B34" i="13" l="1"/>
  <c r="AG67" i="6"/>
  <c r="AG69" i="6" s="1"/>
  <c r="AG79" i="6"/>
  <c r="AH67" i="6"/>
  <c r="AH69" i="6" s="1"/>
  <c r="AH79" i="6"/>
  <c r="AH46" i="6"/>
  <c r="B69" i="6" l="1"/>
  <c r="E71" i="6" s="1"/>
  <c r="B37" i="6" s="1"/>
  <c r="B79" i="6"/>
  <c r="D5" i="2" l="1"/>
  <c r="B1" i="8"/>
  <c r="D6" i="2" l="1"/>
  <c r="F29" i="2"/>
  <c r="N2" i="9"/>
  <c r="F28" i="2"/>
  <c r="F41" i="2" s="1"/>
  <c r="C10" i="9" l="1"/>
  <c r="C7" i="9"/>
  <c r="C9" i="9"/>
  <c r="C6" i="9"/>
  <c r="C5" i="9"/>
  <c r="C4" i="9"/>
  <c r="C8" i="9"/>
  <c r="C11" i="9"/>
  <c r="F42" i="2"/>
  <c r="B40" i="2" s="1"/>
  <c r="I10" i="9" l="1"/>
  <c r="J10" i="9" s="1"/>
  <c r="B10" i="9" s="1"/>
  <c r="C22" i="9"/>
  <c r="I22" i="9" s="1"/>
  <c r="C19" i="9"/>
  <c r="I19" i="9" s="1"/>
  <c r="I7" i="9"/>
  <c r="J7" i="9" s="1"/>
  <c r="B7" i="9" s="1"/>
  <c r="C21" i="9"/>
  <c r="I21" i="9" s="1"/>
  <c r="I9" i="9"/>
  <c r="J9" i="9" s="1"/>
  <c r="B9" i="9" s="1"/>
  <c r="Q2" i="9"/>
  <c r="C18" i="9"/>
  <c r="I18" i="9" s="1"/>
  <c r="I6" i="9"/>
  <c r="I5" i="9"/>
  <c r="J5" i="9" s="1"/>
  <c r="B5" i="9" s="1"/>
  <c r="C17" i="9"/>
  <c r="I17" i="9" s="1"/>
  <c r="I4" i="9"/>
  <c r="C12" i="9"/>
  <c r="C16" i="9"/>
  <c r="C20" i="9"/>
  <c r="I20" i="9" s="1"/>
  <c r="I8" i="9"/>
  <c r="C23" i="9"/>
  <c r="I23" i="9" s="1"/>
  <c r="I11" i="9"/>
  <c r="J11" i="9" s="1"/>
  <c r="B11" i="9" s="1"/>
  <c r="J22" i="9" l="1"/>
  <c r="C65" i="9"/>
  <c r="J19" i="9"/>
  <c r="C63" i="9"/>
  <c r="J21" i="9"/>
  <c r="C66" i="9"/>
  <c r="Q8" i="9"/>
  <c r="J18" i="9"/>
  <c r="C59" i="9"/>
  <c r="J6" i="9"/>
  <c r="B6" i="9" s="1"/>
  <c r="D9" i="2"/>
  <c r="J17" i="9"/>
  <c r="C62" i="9"/>
  <c r="I12" i="9"/>
  <c r="J12" i="9" s="1"/>
  <c r="J4" i="9"/>
  <c r="B4" i="9" s="1"/>
  <c r="C24" i="9"/>
  <c r="I16" i="9"/>
  <c r="J20" i="9"/>
  <c r="C60" i="9"/>
  <c r="J8" i="9"/>
  <c r="B8" i="9" s="1"/>
  <c r="Q42" i="9"/>
  <c r="Q43" i="9" s="1"/>
  <c r="Q46" i="9" s="1"/>
  <c r="J23" i="9"/>
  <c r="C64" i="9"/>
  <c r="R2" i="9" l="1"/>
  <c r="R6" i="9"/>
  <c r="R4" i="9"/>
  <c r="R3" i="9"/>
  <c r="R5" i="9"/>
  <c r="R8" i="9"/>
  <c r="Q10" i="9"/>
  <c r="D10" i="2"/>
  <c r="N5" i="9" s="1"/>
  <c r="N4" i="9"/>
  <c r="I24" i="9"/>
  <c r="J16" i="9"/>
  <c r="C61" i="9"/>
  <c r="R10" i="9" l="1"/>
  <c r="Q11" i="9"/>
  <c r="R11"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M7" authorId="0" shapeId="0" xr:uid="{00000000-0006-0000-0300-000001000000}">
      <text>
        <r>
          <rPr>
            <sz val="10"/>
            <rFont val="Courier New"/>
            <charset val="1"/>
          </rPr>
          <t>Feedstock moisture = 0.75 (75% water). Confirmed from Aspen+ .bkp WET-AP stream dated May 25, 2026. Original NREL baseline was 0.78. Updated for apple pomace — ChemE 486 Team Apple, Spring 2026.</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489" authorId="0" shapeId="0" xr:uid="{00000000-0006-0000-0700-000001000000}">
      <text>
        <r>
          <rPr>
            <sz val="10"/>
            <rFont val="Courier New"/>
            <charset val="1"/>
          </rPr>
          <t>Mark Heien:
Updated from 104166.667 to 101044 — STRM.101 feedstock wet mass flow (kg/hr) recalculated for 75% moisture at NREL dry throughput rate. Source: Aspen .bkp WET-AP stream.</t>
        </r>
      </text>
    </comment>
    <comment ref="D497" authorId="0" shapeId="0" xr:uid="{00000000-0006-0000-0700-000002000000}">
      <text>
        <r>
          <rPr>
            <sz val="10"/>
            <rFont val="Courier New"/>
            <charset val="1"/>
          </rPr>
          <t>Mark Heien:
Updated from 1980.612 to 2526.1 — STRM.710 H2SO4 pretreatment acid stream (kg/hr), scaled from Aspen model basis of 1000 kg/hr at 10,000 dry kg/hr feed to NREL dry throughput rate.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2" authorId="0" shapeId="0" xr:uid="{00000000-0006-0000-0F00-000001000000}">
      <text>
        <r>
          <rPr>
            <sz val="10"/>
            <rFont val="Courier New"/>
            <charset val="1"/>
          </rPr>
          <t>Source: Trading Economics, ethanol commodity spot, 2026; consistent with US fuel-ethanol ~$0.68/kg (Mar 2026). ACS-style cite in report.</t>
        </r>
      </text>
    </comment>
    <comment ref="B40" authorId="0" shapeId="0" xr:uid="{00000000-0006-0000-0F00-000002000000}">
      <text>
        <r>
          <rPr>
            <sz val="10"/>
            <rFont val="Courier New"/>
            <charset val="1"/>
          </rPr>
          <t>FLAG: narrative says ~100,000 kg/h as-received but Aspen feed is 39,994 kg/h. Reconcile (drying mass balance) - see recommendations doc.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3" authorId="0" shapeId="0" xr:uid="{00000000-0006-0000-1000-000001000000}">
      <text>
        <r>
          <rPr>
            <sz val="10"/>
            <rFont val="Courier New"/>
            <charset val="1"/>
          </rPr>
          <t>Base equipment costs = NREL biochemical design-report area costs at the listed base capacity; scaled to apple-pomace capacity via Ca=Cb*(Aa/Ab)^0.6 and CEPCI ratio. AACE Class 4/5, ~+/-50%.</t>
        </r>
      </text>
    </comment>
    <comment ref="A7" authorId="0" shapeId="0" xr:uid="{00000000-0006-0000-1000-000002000000}">
      <text>
        <r>
          <rPr>
            <sz val="10"/>
            <rFont val="Courier New"/>
            <charset val="1"/>
          </rPr>
          <t>Dilute-acid hydrolysis occurs IN the pretreatment vessel (no separate enzymatic-hydrolysis reactor / no enzyme capital). Row repurposed to neutralization (ammonia) + conditioning per safety section.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4" authorId="0" shapeId="0" xr:uid="{00000000-0006-0000-1100-000001000000}">
      <text>
        <r>
          <rPr>
            <sz val="10"/>
            <rFont val="Courier New"/>
            <charset val="1"/>
          </rPr>
          <t>Source: delivered apple-pomace value as wet feed, $20/wet t (waste/by-product; cattle-feed value basis).</t>
        </r>
      </text>
    </comment>
    <comment ref="C5" authorId="0" shapeId="0" xr:uid="{00000000-0006-0000-1100-000002000000}">
      <text>
        <r>
          <rPr>
            <sz val="10"/>
            <rFont val="Courier New"/>
            <charset val="1"/>
          </rPr>
          <t>Source: unit-train rail, E. WA -&gt; Seattle ~250 mi, wet bulk ~$0.05/t-mi + handling; ~$25/wet t.</t>
        </r>
      </text>
    </comment>
    <comment ref="C6" authorId="0" shapeId="0" xr:uid="{00000000-0006-0000-1100-000003000000}">
      <text>
        <r>
          <rPr>
            <sz val="10"/>
            <rFont val="Courier New"/>
            <charset val="1"/>
          </rPr>
          <t>Dilute-acid hydrolysis replaces enzymatic route (report Process Description); no enzyme cost.</t>
        </r>
      </text>
    </comment>
    <comment ref="C7" authorId="0" shapeId="0" xr:uid="{00000000-0006-0000-1100-000004000000}">
      <text>
        <r>
          <rPr>
            <sz val="10"/>
            <rFont val="Courier New"/>
            <charset val="1"/>
          </rPr>
          <t>Source: H2SO4 (~$150-200/t) + ammonia for neutralization + makeup; small relative to total.</t>
        </r>
      </text>
    </comment>
    <comment ref="C8" authorId="0" shapeId="0" xr:uid="{00000000-0006-0000-1100-000005000000}">
      <text>
        <r>
          <rPr>
            <sz val="10"/>
            <rFont val="Courier New"/>
            <charset val="1"/>
          </rPr>
          <t>PLACEHOLDER pending Aspen energy balance: process reboiler+preheat duty only. EXCLUDES on-site drying of as-received wet pomace (flagged: drying adds ~1.0-1.3 MM GJ/yr and dominates).</t>
        </r>
      </text>
    </comment>
    <comment ref="C9" authorId="0" shapeId="0" xr:uid="{00000000-0006-0000-1100-000006000000}">
      <text>
        <r>
          <rPr>
            <sz val="10"/>
            <rFont val="Courier New"/>
            <charset val="1"/>
          </rPr>
          <t>Source: WA industrial electricity ~$0.07/kWh (EIA).</t>
        </r>
      </text>
    </comment>
    <comment ref="C10" authorId="0" shapeId="0" xr:uid="{00000000-0006-0000-1100-000007000000}">
      <text>
        <r>
          <rPr>
            <sz val="10"/>
            <rFont val="Courier New"/>
            <charset val="1"/>
          </rPr>
          <t>Cooling-water makeup + circulation, order-of-magnitude.</t>
        </r>
      </text>
    </comment>
    <comment ref="C11" authorId="0" shapeId="0" xr:uid="{00000000-0006-0000-1100-000008000000}">
      <text>
        <r>
          <rPr>
            <sz val="10"/>
            <rFont val="Courier New"/>
            <charset val="1"/>
          </rPr>
          <t>Distillation bottoms + process purge; $2/m3 treated.</t>
        </r>
      </text>
    </comment>
    <comment ref="C12" authorId="0" shapeId="0" xr:uid="{00000000-0006-0000-1100-000009000000}">
      <text>
        <r>
          <rPr>
            <sz val="10"/>
            <rFont val="Courier New"/>
            <charset val="1"/>
          </rPr>
          <t>Spent pomace solids + yeast; $10/t disposal. POTENTIAL CREDIT as livestock feed if acid-pretreated cake is shown safe (flagged).</t>
        </r>
      </text>
    </comment>
    <comment ref="C13" authorId="0" shapeId="0" xr:uid="{00000000-0006-0000-1100-00000A000000}">
      <text>
        <r>
          <rPr>
            <sz val="10"/>
            <rFont val="Courier New"/>
            <charset val="1"/>
          </rPr>
          <t>Source: 60 FTE (report) x ~$65k loaded.</t>
        </r>
      </text>
    </comment>
    <comment ref="C17" authorId="0" shapeId="0" xr:uid="{00000000-0006-0000-1100-00000B000000}">
      <text>
        <r>
          <rPr>
            <sz val="10"/>
            <rFont val="Courier New"/>
            <charset val="1"/>
          </rPr>
          <t>~5% of conversion cost.</t>
        </r>
      </text>
    </comment>
  </commentList>
</comments>
</file>

<file path=xl/sharedStrings.xml><?xml version="1.0" encoding="utf-8"?>
<sst xmlns="http://schemas.openxmlformats.org/spreadsheetml/2006/main" count="11988" uniqueCount="4159">
  <si>
    <t>Apple Pomace TEA OPEX</t>
  </si>
  <si>
    <t>Use this as the report-facing annual operating cost table.</t>
  </si>
  <si>
    <t>Cost Item</t>
  </si>
  <si>
    <t>Annual Amount or Factor</t>
  </si>
  <si>
    <t>Unit Cost or Multiplier</t>
  </si>
  <si>
    <t>Annual Cost ($/yr)</t>
  </si>
  <si>
    <t>Basis</t>
  </si>
  <si>
    <t>Apple pomace feedstock</t>
  </si>
  <si>
    <t>wet t/yr x $/wet t</t>
  </si>
  <si>
    <t>Transportation</t>
  </si>
  <si>
    <t>Enzymes (NOT USED - dilute-acid route)</t>
  </si>
  <si>
    <t>replaced by dilute acid</t>
  </si>
  <si>
    <t>Acid / base chemicals</t>
  </si>
  <si>
    <t>kg/yr x $/kg</t>
  </si>
  <si>
    <t>Steam / natural gas</t>
  </si>
  <si>
    <t>GJ/yr x $/GJ</t>
  </si>
  <si>
    <t>Electricity</t>
  </si>
  <si>
    <t>kWh/yr x $/kWh</t>
  </si>
  <si>
    <t>Cooling water</t>
  </si>
  <si>
    <t>m3/yr x $/m3</t>
  </si>
  <si>
    <t>Wastewater treatment</t>
  </si>
  <si>
    <t>Solids handling/disposal</t>
  </si>
  <si>
    <t>Operating labor</t>
  </si>
  <si>
    <t>FTE x $/FTE-yr</t>
  </si>
  <si>
    <t>Maintenance</t>
  </si>
  <si>
    <t>% of FCI</t>
  </si>
  <si>
    <t>Insurance/taxes</t>
  </si>
  <si>
    <t>Plant overhead</t>
  </si>
  <si>
    <t>% of labor</t>
  </si>
  <si>
    <t>Administrative/distribution/R&amp;D</t>
  </si>
  <si>
    <t>annual estimate</t>
  </si>
  <si>
    <t>Total annual OPEX</t>
  </si>
  <si>
    <t>Seattle Gas Works Retrofit: Apple Pomace Biorefinery — ChemE 486, Spring 2026</t>
  </si>
  <si>
    <t>This spreadsheet contains macros. These macros expect Aspen  V10</t>
  </si>
  <si>
    <t>To change Aspen version, you must update all instances of the toolkit paths at the top of VBA module EconAspenSummary</t>
  </si>
  <si>
    <t>This may also apply to you if you are using Windows 7</t>
  </si>
  <si>
    <t>Find the design report at: http://www.nrel.gov/docs/fy11osti/47764.pdf</t>
  </si>
  <si>
    <t>Tables in this report may vary slightly from those published due to small corrections made after publication</t>
  </si>
  <si>
    <t>Mechanical Instructions</t>
  </si>
  <si>
    <t>Use "Update file name" button to browse to .bkp file</t>
  </si>
  <si>
    <t>Tab "aspen" pulls minimal data for MESP calculations</t>
  </si>
  <si>
    <t>Tab "DCFROR" has a goal seek macro to determine MESP for zero NPV</t>
  </si>
  <si>
    <t>Tab "aspen2" and "aspenqw" pull all material and heat/work streams from the backup file for full energy balance.</t>
  </si>
  <si>
    <t>C:\Users\rdavis\Documents\V10 model conversion\DW1910A.bkp</t>
  </si>
  <si>
    <t>C:\Users\rdavis\Documents\V10 model conversion\</t>
  </si>
  <si>
    <t>DW1910A</t>
  </si>
  <si>
    <t>.bkp</t>
  </si>
  <si>
    <t>Identifier String</t>
  </si>
  <si>
    <t>Input:</t>
  </si>
  <si>
    <t>Feedstock</t>
  </si>
  <si>
    <t>Apple Pomace</t>
  </si>
  <si>
    <t>Report Type</t>
  </si>
  <si>
    <t>Design Report</t>
  </si>
  <si>
    <t>Year modeled</t>
  </si>
  <si>
    <t>Case ID: Auto</t>
  </si>
  <si>
    <t>or override</t>
  </si>
  <si>
    <t>APPLEP-2026</t>
  </si>
  <si>
    <t>LOOKUP strings</t>
  </si>
  <si>
    <t>Data Set</t>
  </si>
  <si>
    <t>Sheet</t>
  </si>
  <si>
    <t>Start Col</t>
  </si>
  <si>
    <t>Start Row</t>
  </si>
  <si>
    <t>End Col</t>
  </si>
  <si>
    <t>End row</t>
  </si>
  <si>
    <t>Lookup String</t>
  </si>
  <si>
    <t>Sensitivity</t>
  </si>
  <si>
    <t>aspen</t>
  </si>
  <si>
    <t>C</t>
  </si>
  <si>
    <t>E</t>
  </si>
  <si>
    <t>Material streams</t>
  </si>
  <si>
    <t>aspen2</t>
  </si>
  <si>
    <t>B</t>
  </si>
  <si>
    <t>HT</t>
  </si>
  <si>
    <t>Heat streams</t>
  </si>
  <si>
    <t>aspenqw</t>
  </si>
  <si>
    <t>D</t>
  </si>
  <si>
    <t>Work Streams</t>
  </si>
  <si>
    <t>F</t>
  </si>
  <si>
    <t>H</t>
  </si>
  <si>
    <t>Index-Capital</t>
  </si>
  <si>
    <t>INDICES!b14:e49</t>
  </si>
  <si>
    <t>Index-Chemical</t>
  </si>
  <si>
    <t>INDICES!b56:e101</t>
  </si>
  <si>
    <t>Index-Labor</t>
  </si>
  <si>
    <t>INDICES!b108:e153</t>
  </si>
  <si>
    <t>Index-Electricity</t>
  </si>
  <si>
    <t>INDICES!q5:r13</t>
  </si>
  <si>
    <t>Ethanol density</t>
  </si>
  <si>
    <t>kg/L</t>
  </si>
  <si>
    <t>Desired Units: In theory, you can change these, but note that all subsequent calculations will be wrong.</t>
  </si>
  <si>
    <t>Quantity</t>
  </si>
  <si>
    <t>Units</t>
  </si>
  <si>
    <t>MASS-FLOW</t>
  </si>
  <si>
    <t>KG/HR</t>
  </si>
  <si>
    <t>ENTHALPY-FLO</t>
  </si>
  <si>
    <t>MMKCAL/HR</t>
  </si>
  <si>
    <t>MOLE-FLOW</t>
  </si>
  <si>
    <t>KMOL/HR</t>
  </si>
  <si>
    <t>VOLUME-FLOW</t>
  </si>
  <si>
    <t>L/MIN</t>
  </si>
  <si>
    <t>TEMPERATURE</t>
  </si>
  <si>
    <t>PRESSURE</t>
  </si>
  <si>
    <t>ATM</t>
  </si>
  <si>
    <t>MOLE-ENTHALP</t>
  </si>
  <si>
    <t>CAL/MOL</t>
  </si>
  <si>
    <t>MASS-ENTHALP</t>
  </si>
  <si>
    <t>KCAL/KG</t>
  </si>
  <si>
    <t>MOLE-ENTROPY</t>
  </si>
  <si>
    <t>CAL/MOL-K</t>
  </si>
  <si>
    <t>MASS-ENTROPY</t>
  </si>
  <si>
    <t>KCAL/KG-K</t>
  </si>
  <si>
    <t>MOLE-DENSITY</t>
  </si>
  <si>
    <t>MOL/CC</t>
  </si>
  <si>
    <t>MASS-DENSITY</t>
  </si>
  <si>
    <t>GM/CC</t>
  </si>
  <si>
    <t>POWER</t>
  </si>
  <si>
    <t xml:space="preserve">KW                </t>
  </si>
  <si>
    <t>Ethanol Production Process Engineering Analysis</t>
  </si>
  <si>
    <t>Dilute Acid Pretreatment with Enzymatic Hydrolysis and Co-Fermentation</t>
  </si>
  <si>
    <t xml:space="preserve"> </t>
  </si>
  <si>
    <t>Minimum Ethanol Selling Price (MESP):</t>
  </si>
  <si>
    <t>/gal</t>
  </si>
  <si>
    <t>Gasoline-Equivalent MESP:</t>
  </si>
  <si>
    <t>/gal gasoline equivalent</t>
  </si>
  <si>
    <t>Contributions:</t>
  </si>
  <si>
    <t>Enzymes</t>
  </si>
  <si>
    <t>Non-Enzyme Conversion</t>
  </si>
  <si>
    <t>Ethanol Production</t>
  </si>
  <si>
    <t>MMgal/yr (Ethanol at 68 °F)</t>
  </si>
  <si>
    <t>Ethanol Yield</t>
  </si>
  <si>
    <t>gal / dry U.S. ton feedstock</t>
  </si>
  <si>
    <t>Feedstock + Handling Cost</t>
  </si>
  <si>
    <t>/dry U.S. ton</t>
  </si>
  <si>
    <t>Internal Rate of Return (After-Tax)</t>
  </si>
  <si>
    <t>Equity Percent of Total Investment</t>
  </si>
  <si>
    <t>Capital Costs</t>
  </si>
  <si>
    <t>Manufacturing Costs (cents/gal ethanol)</t>
  </si>
  <si>
    <t>Pretreatment</t>
  </si>
  <si>
    <t>Feedstock + Handling</t>
  </si>
  <si>
    <t>Neutralization/Conditioning</t>
  </si>
  <si>
    <t>Sulfuric Acid</t>
  </si>
  <si>
    <t>Saccharification &amp; Fermentation</t>
  </si>
  <si>
    <t>Ammonia</t>
  </si>
  <si>
    <t>On-site Enzyme Production</t>
  </si>
  <si>
    <t>Glucose (enzyme production)</t>
  </si>
  <si>
    <t>Distillation and Solids Recovery</t>
  </si>
  <si>
    <t>Other Raw Materials</t>
  </si>
  <si>
    <t>Wastewater Treatment</t>
  </si>
  <si>
    <t>Waste Disposal</t>
  </si>
  <si>
    <t>Storage</t>
  </si>
  <si>
    <t>Net Electricity</t>
  </si>
  <si>
    <t>Boiler/Turbogenerator</t>
  </si>
  <si>
    <t>Fixed Costs</t>
  </si>
  <si>
    <t>Utilities</t>
  </si>
  <si>
    <t>Capital Depreciation</t>
  </si>
  <si>
    <t>Total Installed Equipment Cost</t>
  </si>
  <si>
    <t>Average Income Tax</t>
  </si>
  <si>
    <t>Average Return on Investment</t>
  </si>
  <si>
    <t>Added Direct + Indirect Costs</t>
  </si>
  <si>
    <t xml:space="preserve">        (% of TCI)</t>
  </si>
  <si>
    <t>Manufacturing Costs ($/yr)</t>
  </si>
  <si>
    <t>Total Capital Investment (TCI)</t>
  </si>
  <si>
    <t>Installed Equipment Cost/Annual Gallon</t>
  </si>
  <si>
    <t>Total Capital Investment/Annual Gallon</t>
  </si>
  <si>
    <t>Loan Rate</t>
  </si>
  <si>
    <t>Term (years)</t>
  </si>
  <si>
    <t>Capital Charge Factor (Computed)</t>
  </si>
  <si>
    <t>Denatured Fuel Production (MMgal/yr)</t>
  </si>
  <si>
    <t>Denatured Fuel Min. Sales Price</t>
  </si>
  <si>
    <t>Denaturant Cost ($/gal denaturant)</t>
  </si>
  <si>
    <t>Specific Operating Conditions</t>
  </si>
  <si>
    <t>Enzyme Loading (mg/g cellulose)</t>
  </si>
  <si>
    <t>Maximum Yields (100% of Theoretical)</t>
  </si>
  <si>
    <t>Saccharification Time (days)</t>
  </si>
  <si>
    <t xml:space="preserve">     Ethanol Production (MMgal/yr)</t>
  </si>
  <si>
    <t>Fermentation Time (days)</t>
  </si>
  <si>
    <t xml:space="preserve">     Theoretical Yield (gal/U.S. ton)</t>
  </si>
  <si>
    <t>Ethanol titer (wt%)</t>
  </si>
  <si>
    <t>Current Yield (Actual/Theoretical)</t>
  </si>
  <si>
    <t>Excess Electricity (kWh/gal)</t>
  </si>
  <si>
    <t>Plant Electricity Use (kWh/gal)</t>
  </si>
  <si>
    <t>Plant Water Usage (gal/gal)</t>
  </si>
  <si>
    <t>Crystal Ball Data</t>
  </si>
  <si>
    <t>Workbook Variables</t>
  </si>
  <si>
    <t>Last Var Column</t>
  </si>
  <si>
    <t xml:space="preserve">    Name:</t>
  </si>
  <si>
    <t xml:space="preserve">    Value:</t>
  </si>
  <si>
    <t>Worksheet Data</t>
  </si>
  <si>
    <t>Last Data Column Used</t>
  </si>
  <si>
    <t>Sheet Ref</t>
  </si>
  <si>
    <t>Sheet Guid</t>
  </si>
  <si>
    <t>4bf45a57-6292-458b-8940-e5e9c9582e73</t>
  </si>
  <si>
    <t>c56c15b3-aa1a-46af-82d5-6065da42a48b</t>
  </si>
  <si>
    <t>Deleted sheet count</t>
  </si>
  <si>
    <t>Last row used</t>
  </si>
  <si>
    <t>Data blocks</t>
  </si>
  <si>
    <t>CB_Block_0</t>
  </si>
  <si>
    <t>CB_Block_7.0.0.0:2</t>
  </si>
  <si>
    <t>㜸〱敤㕣㕢㙣ㅣ㔷ㄹ摥㌳摥㔹敦慣敤搸㡤搳㑢㑡㘹つ愵㉤搴挱㡤搳㠴戶㐰〸扥㌴㌷㥣搸㡤㥤ㄴ〴㘸㌳摥㍤ㄳ㑦戳㌳攳捥捣㍡㜱愹搴〸ち〵㐱愹挴㑤ㄴ捡㐵ㄵ㐲攲㠵换㑢戹扥㈰㈱㠱㔰㤱㐰挰〳ㄲて〵㈱㜸〰愱㐸扣昰㠰〴摦㜷㘶㘶㜷㜶搷㍢㜶户㉤戸挸挷昱敦㌳攷㌶攷㥣晦㝡晥晦㑣㜲㈲㤷换晤ㅢ㠹㝦㤹昲捣摣戴戸ㅥ㠴搲㤹㤸昱㙡㌵㔹〹㙤捦つ㈶愶㝣摦㕣㥦戳㠳戰てつち㘵ㅢ昵㠱㕥づ散㐷㘴戱扣㈶晤〰㡤昴㕣慥㔸㌴㌴搴㜳㄰晥㡥㈴て〶㝢つ收〱㤶㘶愶攷㤷ㅦ挲愸㡢愱攷换㝤㘳攷愲扥㠷㈷㈷㈷昰㜳昰攰扤ㄳ晢昷㡤捤搴㙢㘱摤㤷㠷㕤㔹て㝤戳戶㙦㙣愱扥㕣戳㉢敦㤲敢㑢摥㐵改ㅥ㤶换晢敦㕥㌶て摥㍢㜹昰搰㈱敢扥晢敥ㅤ挴慢㜳愷㘷愶ㄷ㝣㘹〵㉦搳㤸㍡愷㝣㜰㔶㔶㙣慥㑤㑡摦㜶㉦㑣捣㑣攳㕦㙡晥㜸扡㘷㘲㜱㐵捡㤰慦㤶扥㜴㉢㌲㌰搰㜱挰㤹ち㠲扡戳捡捤㌳㥣愳㔸㙡挵っ㐲摤㤹㤱戵㥡攱㈴愳ㄶ㥤㜹散㕤捤㕣ㅦ㜴ㄶ愵ㅢ搸愱扤㘶㠷敢〵㘷〹〳㔵㠷㥣戳㠱㍣㘳扡ㄷ攴㘹搳㤱扡㜳慣㙥㔷昳㔱捡昵摤㤱っ㤱㥥㤸㕡晥挴㔴攰捣慣㤸扥㥡㔱挰㡤挹㘸㝢搴慦戴戶扤戵晢戸㥣扡㝡〳挷扣慤㝢㍢搴㥣㌳晤㐶换昱敥㉤攳挵户捥攰慥敥敤㔳㝢搴摡攷㑤摤晢愸慤㙣㙤㉤〶㘲晡㔶㍢㡡挵ㄸ〵㠲㝥㠲㈲〱ㄱ㘸㤴〸〶〸〶〱㐴晥ㅦ攰㤲㜴㐷㔶㘹㘵㔳㉢㉦㙢攵㡡㔶慥㙡㘵愹㤵㉤慤㝣㐱㉢慦㘸㘵㕢㉢㍦愴㤵㉦愲㑤㤲㡡晤晤㕡㥣扥㔹晡昵搹愷慦扣㙤晥昳㑦挹㤳摦昸搵㐷扥㍤戸ぢ㡤ㅥ㠸㈷㌵敢㥢㤷㐰㙡㑤㉡㍥㌰戱㥦㍦㥢㜳〵㤸挲㍡㘴摤㘳㑤㑥㔶て敤㌷敦㌶㜵㉥㉢〳昹㉤㠴㌲㠲戶㠳搶㠳戶㕢昵㉥㈹摣摤㌴㙤〶戲戹㜱攳㜱摤戴㔷㜷慢挱㙢㌶慥㕣っ捤㔰摥搸㕥搷ㅣ愴愳摢㈲搸㑡〶敡㝤㌷户㜷㍢㘷搶敡㜲敡戲ㅤ㔵扦戶慤摡㔹昰扤攵敥戵㐷㝤昹㜰愳戶㘳㐶㔳㄰㙡㙢㙡散㡥㔵㐶㔵搱扣挶㘶㔶扣㐰扡㙡㝡攳捥㠲㕤戹㈸晤㐵㐹㤱㈸慢㙡愹搷戲㉡收晡昱㜹ㄷぢ〵户㔶㕦㥦㉥戵敥扦ㅣ㠲㤹㘵ㄵ昳㕤㤵㝥戸扥㘴㉥搷攴㜵㉤㑤愲㜷愲㘲㙦㑢昱㔱慦㔲て㘶㍣㌷昴扤㕡㙢捤㔴㜵捤㠴愴愹㥥昲慡㌲㥦捦㈹愱〰㠱摢搷㈷㐴敥捥敥扣愰㄰㤱㐲㌱ㄹ昹㠶㔶戲㥢㌸㠳搵㘱ㄵ㌵㐹㥡搴摥戰挹㘰㥣慦㤲㌱ㄹㅣ㤸㕡ㄳ昵〷㕦晡挶㑤㠶㙤㘰敥㤵㙤慣㘹愳昱敡敦㕦㤳㙥㜸摣㜴慢㌵改㘷㙡㍦挱ㄹㄹ挳〰晡㔵〸㠴慥扢㐷㔵㈷㉥㡢㜵晤㤲㕤つ㔷ち㉢搲扥戰ㄲ愲っㅡ戲㔸攴搶㜶㈴攳ㅡㄴㄹ扢〹㐶〱㑡愵㕣㘱てㅢㄵ㑡㐸㌹㥤搲㈹㠳㤷㕢〴㌹晢戵昰昲愰㜵搴慥㠵㌲ㄲ捡挳ㄶ㌰ㄲ㘹㌵㠵扥㈱㤲愸㙦㔶㈲㠵戱挷㥡〱㤵㥡戶ㅢ慥㌷昹戶㠳㑢㈲㈲摡㤱〵摢㑥ㄶ㔰ㄴ戴捡㠳っ㕥〳搱戴㐹㠳散挶㈹㈲㈲ㅢ㘴㘸㜶㡣摣㑡㘴㙣㥦㈱㈳搰㍥㑤㠴㙣扤扦扢㡣㈰戱㜷ㄲ㈹㍢㜵攵挷ㅤ㘹戶㤱㉤ㅦ㐹戳㙢戱㜱挶㜵〴搷ㄳ摣㐰戰ㄷ㐰晣ㄹㄲ㡥㔲づ昹搶㘴扣〶捦挶㑤〴慦〵㠰㝣㌲㈸㜳㘲㔱㐵ㅢ㙡㉢㜶㈴摢つ挱㑥㔶㐶㜱㈴㡡㘸ㄹ㌷散捣㈱㐷㈱㍡戶㍡户㠷慥捤㉢ㅤ㝢㝢㜷摡㑣㉦㠷ㄴ㤹搱㌴扤搶㑤㥡愶㌷㠲㑤㝢搴㕢户愰慢㌱㐶昰㍡㠰㤲昱㝡㐲㈸ㄷㅡ扣㕢戳攸㘹㔲扥㉡捣愲挸ㄸ敡㔱挱挷㠴捣㈳㐰㠶㤰敢㌸扥散搸搰㌴〷挷慤㔷扤つ扤慦㍢㝦挷㐸㙦搳㥢㍢㝡㠷晥愲ㄷ㘹㐵摦ち昶ㄲ扦敦慡㘳㙥㐳戵㜱㍢挱ㅤ〰㙤㍡㠶愷敦ㄷ敢㈹㔰㘶戱㤳挲摣㙥㝡㕤㤴㤵扢戴扥㉡㤵〶ㅡ戴㤶㑣晦㠲っ攱挱㌸㌱ぢ㕢搸昳㝤㔹挳愱戶慡ち㜸㝥戹扥戵㌰㌸敡㝢づ换㜷㙣攴攰㔵愱ㄸ昲㜹慤㉦搷㘶㈳㘷搸㥡㈹㥦㔳㡡㜲愸㠳敦敥㉥㈴㔲㥤㕡挹㡢晤戲捦㤷㍢㤲愴〷㐹昲㈶㙣慢㜱㈷〰愴㠴昸㙤㔷㠹戲㡦捤摥慣㥡戵㕡慣昴昰㘵㥣㑥摡㝣㠸ㅤ㜲㘴㈰㜲搸㑥挳㝦㄰っ㌹㡢戶搳㄰ㄶ〳捥㠲昴㉢昰㉤搸㌵㔹㡡摣戲ㄴ㌵㍢戲攲㔵㈲㉢晡晡㍡捥搳ㄹ晥㌵㐵㈷㙤㔲㈲㤳摢㌳㉢㌳捥攲㑤愲愲ㅢ㤲㐲㈵挳㌵搴㤰㐰愴㍣戶摤ㄱ㌱㍤㠸㤸扢戰㜱挶㝥㠲㐹㠲〳〰晡㉦㈰㘹戶扡昱っ㠷昵慦搱愵㕤㉥攷㡡㐴㠳㜲ㄱ㍥摦㔵㔸ㅤ攲㙢摥㐲㜰て㐰㥢昹㐳〷㘴〶㈱㉡㤴愷〸㔱㠵㌱慣㜳戶扣㐴ㅡ搸㘵㈱戰㌴㔳て㐲捦㘱㘴㘹挸㥡昵㑥㝢攱慣ㅤ慣㈲ㄲ㌵㙡挵㤹〷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挷㍥㙦〵㌸㜹散散㠹㘶㘴敥㈵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㐷昴攸㔸㠲㠰㔱㥥㔲攳敤ㄸ㑤㔷户㈳㈰㜲㔴扡㥡摣挱戸晡ㄸ㑡㈲㈱㐴慣㘷㤰〸扣㠲㈹㈱㑦ㄷ㜷挱㍡敢摡㈱戰㐷㡣ㅤ戵挳搹〰㈸〷㐰㔶ㅤ㙦㙦㔴㔸㑤㜵ㅡ㙦㘸㠵㕢㍡慢㕡搴挴捤㥤昵㘹扤昱㠶つ慡㈳㡤㤲㔲㈴㥢㌵㔲㥡㘵㠳㌹㙥㈷㔵㈳㤴攲㑥戴㡤挸㜲㥢㌶昷㥤㔲攴㈵㈸㈶㐵㌳㌹攳ㅤ㡡㔰㄰攸㡤㜵ㄴ㝤昶搹攴㤱㡡搸搰〶㈸㔱㑦㐵㘵㐳㜱㐸昰〴慥㥤㔴㘵㈹㝥〲㝦敦㡡戳昳昵戰愵挶扣㍣ㅡ搷㑣搵㙡昳㉥慣㠴㡡改㔷户〹㑢㘳㙤㤱㠶㔱摣搹慢昶㡦戶㌷挵㠸㌱ㅢ㌲㉣㤲攱〷〶ㅢ㠲戹㔲ㄱ㔵㕡㘷㐳摣敡㐶㜱㤱㑦愷愴改㉡っ㉣㠶搵㔹戹愶捣戰愶㈵㍦慡㍡㌴㑥㡢㑡㡥ㅡ搶搴㜲〰㤵ㅥ㔲㡥挷㌹挵攰㠶㜵㠶㙥㈹㕣㘲㠰搸㡤㜳ぢ㤵㄰愱摤挶〰㍣ㄹ㙣ㅦ散㘰㐷愲搰〹慤㌳㑡搰㐲〶攱戶㉥㠲扣搳㈳㐶㈱㐸㉤㤵晥㝥㐴㝣攱㘹愶㙦ㅣ挹㈵㤹㤸㠹ㄸ敥捡戰ㅥ㠰摣㜴㘴㤲㕣㌴㥡〴捣㈳挹愶㠴搶㘰㔲㐶ㄳ㘳㠸㈶㥦ㅦ攲ㄶて㘳㔹挳㘴㥢ㅡ敥戹㠵㌶戴㘹㙤㝤㤷㜵挲慤搴敡㔵愹㔴㜱㈲慢㤵㐶摥ㄶ昸㔲㔷〰㈳㙥捡搸㤷㜸㔳㑥攰㈸挵㈵ㄳ㐹扤摢摤挶ㄱ㜴㔷㐲づ㘳㐴慡㡦〱挸っ户㥣ち㠸㜵摣㔳愰㝤戸扢㜹㠱㐱㕤㥥㠳㐸敢㈸愲㉣㥢挳㝤扣㐶ㄴ㔹㜱㕢慡搹㥣㌷攷搱㘶㑦ㄵㅤ户愳愲㙤㠱㈳慣㌳ㄲ㜸㠵〲㡣㤱ㅥ戹㠳㠳攴慥挶搱摤慢㡦愹挷摣㔵愰㐲㘱㐰㌰挶换㔳㔰づ扢ち㐶愲挱慤㌵慤㙥挱攸㉦㉤㙦㘳ち㐰㌰っ㑣㠳ㄶ㉤㈳〳㘷〶昹捤つ㥣㕢搰㉡㈳㐲㥡づ愶㌲㐶㌹ち㠷㍤㤰〶㙥攲㐱㝡挹㠳ㄲち昷愸㡢㘱挹摤挴㜱〷㐷㈰捦扦慥慤㜰挱っ㜱晤挵摤摢㔶㍣㔵慤搲摣㠵㝦㙥㕢㘰ㄵ㔷㌷㈲㜳㜴㑦摢愵㉣戵㈶摡㜷户戶㔵挴㤷〵て捣㑥ㅣ㌷挳捡捡㘲戸ㅥ㕤摣敡㤵㈴昴ㅦ挱ㅦ戱攱摢㘹㌳攷㕤㕥㐴㕤攳摥㤷㉥扡摥㈵㔷捤㑢て㜸敢てㄴ㠲㉢㤴晤㥣㘴㈹昷㙦晣愸愴攵昴ㅦ㘲挴慤㑣㥢〳㌴ㅤ㈴ㅣ㐷愵㐸ㅡ㡣㈱㥦㐱㈷戰摤ㅢ户〶㐸㈷㝢摡攸㐴〹㠲ㅤ㐲㜱㉦扣㙣㠴㈲㝥〰戴㤲㔸愲㈳㌹昶晣敢㘰㝤昱㝤㤴㄰攱㜸㡥挵㠸晥㍡攴㌲㔰愷〴㜹㝣挵㠳ㄷ㐲晥㝦戰㤴㜰昳㠶散昴㕦㘰㘶昱扤㜶ㄴ摤㑣ㄴ㝤户〳㐵㠲搷㐰ㄴ晦㥥㐴㈶㐹㍡挳戳㉦㉡㄰捥㌵敤ㅣ㐰㕦昱ぢ扦晦挳〳攸㕣㑣ㅣ捡㐶㐳愸敤㌶㍣㌷㑣㠴扥づㄳ㠱挱㝢㘵㈲㥣㐲㐶㌰㡡ㅦ㤹〸戱て㘴ㅥ〵㥢㥢〸㡣敤㘵ㄸ㠲愹㔰㙢捡慤挱ㄳ搸㜵づ晤㘳挷㜱昱㔶〶㠸攷㐳㘹〵㌳昰㐸㕤摦㔹扣㘰晡愶戳㔷㤵ㅦ昳㈵㤴㤹扦㠴㥢摣慡ぢ㝢摣戸㘱㡤敡戴㠱慦㈲昱戲敦昸㔳戶㜶㝦ㅤ㤸㡡㔲攴扥ㄷ㐵㔱㜸〹㥥ㄲ挱㜳㐳敥〳㝢扥㜹散て㡦㍣㝥㠴户搵㘲㕡搵敦㐴扥㤷㤰㍤敤〹〴㜵㔳ㄷ㐵慥攵㠷㌹愷昰㠹㤲扤㕡㤳搳愶慦慣愰挰㜰㤲㙣㐴㜸㈹挲㡣㠸㙦㍢㤸㤸戸昷㄰㤹㤸ㄳ㙤敥㑥昵㘱㤳㜲ㄱ㑥愴㈶慥㝣㝡㐹搸㔰㜴㔵㘴㍤㕡㥢晡户愱㡡㕥攴㐴㕡慤㐴㥥㍡㤹㠴昸㔶扢慥㍢㐴㕤ㄷㅤ㘴ㄸ昶㑦愴ㄴ攲て愴㤰昴㐱㠶ㄷ〲㤴㤴㍡㠳㡣㝥ㄷ㐰㐶㘴慤㍤挴㑢㝦挰㡥㄰㤰㡤㑢㝦㍤㝥挴㠲㕤〴ㄶㄳ㕦㝣慦㈷㕡摡愲㠹㙡㘲愸㔶搹㌴㡢挸愸挳ぢぢ㈶㤳搲㈵㘴㤲愴ㅦ㐰㙥换敥㈸扥㘴挸㠹〲㙦ㄱ㘳敢づ㝤㙤㈵攷㝥户㡥㥢ㅦ搰㌳〵愵㌰摣摤㉣挶㠱㔴挵攸愲愶愵愸㠸㜰㌸捡㌶㍡つ挴㔵搰㔹敥㕥㥣㑡ㄱ晣攳㤷㐲慣ㅦ㙦づ㝤㙤㝢つ㜵㥣摢㡦〵昲ㄷ昶搷捤ㄹ㡣㡤户㤲㘳㈰㘱户搴慡ㄸ㕤て㍦㡢㉥㕣㜴㑥ㄸ捤慣㝡ㄶ㠷昰㈷攱慣㍥慤㐳晦㌳㝡慤㌸敢ㅣ㝢㌳㡣摤愲晦摦㡤㠲㑤昵扦㘰散㑤㈱昲㍤㜱㠶て㍡攳㈷㥢㠶㙣戸㈳昰㙣㈳㜸愳づ挶㠶捡㌲攴ㅤ攵ㄶ昱昱㙡㔴慤㈴㌸晣㕥昹昶慢ㄱ㡤扥戴㙤〷扡ち㐰挶㠶昴慦㐳〴㜵敤摦㉡户㤲搳㙤攱扤攸戸攷㤴㕤昱扤挰戳挲戱㐵〴㝤挷昸敤㤹〵㥢㘷㑡㝣慤㕤愸摤㡡㥤ㄸ㝣㍦晡㥣㥥㠷挰㍥㉤挳㤷㉢ㄶ挹挸挲搶㈲ㄹ晣づ㘹㈴ㄵ㕥愲㜶〸慥戱ㅥ愸㥢㌵㝣扡㍡て㕦㘷挸愲㙤愱散㈲㡦㜳晢つつ㙥ㅤ敥㘸扤ぢ晥㈰㔹㥢㐰㜰㑣㉤攱扤敦攷扥戶敦㐱㙢摢㜸㙤〱㕢昶收㜳㉢改捦〲愷㕢㝢㑢㉢挹昰㥤晣㈲戹㘴㤴〹㜱㘹晦〸晥㙥摤㐱换搱㐶㐱攷昱〷摤㜴㠴㡤搷攰㍥摢㐲昴晢㍣扡㡡㈹〲晣ㅡ㘶㥣攱㠳愰㤷㡦慣㈸扥㡣㘵㤱〱㤰捦ㄵ㉡〰摤愹晡㤹㡤愸㝡攴㈴㝢㈲〹㥥㌱㐸㡥㈵昱㐵㌴攴㜶㐵换〶㑢㜰搹㐲㥤㈵㤰㌷㤲ㅥ挸攷〴捦ㄲ㙡㈲㥦㐷㠷挶㐴㙣㤴㜶㥦挸攷㌶㥡㠸愰ㄵ愰ㄶ㥡ㅥ㝦㈴搱㈲㐶つ搵㠶㐳攰ㄲ㜸〰㈳㠹㌲ㄹ愶㝣愴搰㈹㐴㌱㠶敦ㄳ㐵㐸扦㡣晦扥㜰攴ㄷ捦㌳晤敤㠸㔰ㄲㄱ㔵慤慢愰㐴㔴慢㜸㉡扤ちㅦ愵摤㔷昱攴㐶慢ㄸ愱戰攴㑣㡣㄰㘰愸㑦㤴昱㐷慤慡㡥っ㌷㤴扦攲㍣〱㝥㕢㘶㌱㘲愲㐴昵扤㠴っ晡㜲攷㔵慢换挸㈴㝤㜵㙥㐴挶㔷㍥捡㔰攲㡤㐸㍡㜵ち㤱㔷戶㄰愹挷愲ㄳ扢㘳户㠵㤰挰㤲昸搹㙣㔷搹㕥攸㌱搴㉦㥥㐸㄰㜳晣㜸昲〹㤵ㄶ〷㥦㐰ㄸ㤱㘹㑡㐲攲㐶㡡㡦㈴㡤扦昳㕣搳㜷㡡ち㈴㔰㑦搴㤸〴愷ㅡ㝦㌸㘹㝣〰㥦㘷愹㌶㌹㕥㈵㘰㝡㈱㘹㑣挲㔴㡤ㅦ㑦ㅡ晦昵挰摥㐶攳㠴づ愳㤱㜵ㄲ㐹㠶搱慢㡥〱愹㑦戵㠷搱㕣户愸㐸〷慣愸㤸㈲㔴挵㤰㙢㑡㤵づ攲㔶㠸㡦㡦愵攷㜰挹〹㜷㐱㈰㙤愳晦㌳攱〴㉥㍦捤㥡愱㠹㙦愱搷㄰㜵昶つ昵挴捥〵㙢摥㐷㐱扦㜵㈲挰攱慡扡慤㐸〴㜶㐱㍥摡摦㑤扣昳ㄹ㌶㘴㜳㍦㤲㘸㤹挶换㈴扤㘹ㄱㄵ㘱挹㡢て㈶㤸捤㕤㘹搲㡣昱ㄸ㤰〳㌱〹挸㡣㜱〵㌰㡡挸散㘱挱〸昹㕦㌱昷〷㔹昱㈱㠲挷〱㑡㠲捣㑥㍡㈸㝣ㄸ㘰㌸昹ㅦ㉢挶搶㤴攳㐴ㄳ㡦㈴㉦㑢㤳㤱昱〴㍢㝣ㄴ愰て㝥㕣ㄱㄳ㘱挹昸ㄸ㑡搲㉦愵攰㔰㉦晤㌸㉢㍥㐱昰㈴㐰㐹攷㘴户扣㙢㕣㔳㡦㉡散㤳攸㉡慥㄰攰搷㜸㉡捥昰㐱攷㍥扣慤扢搱捣㌳㜱昲㠵㍦㘲㥥㉤㥦昲摦㡦㑦昳搷戹攸㍥晣捦㈴扡戲昰昳摡㕢㝢ㅢ㡢㑣㐰攳㕣晤慥㘲戳㕦挲㌸㕣㔷㌳㤴挲ㄱ愹㔴㡡㕡㐱㄰摦㕣戰昰昰〶扥攵戰慡㄰㠲㌴愰㉡摣戸攲〸ち㡣㑦戳㈹㜱㑣㍣ㄹ㥦攱ㄳ㔱慢㌶昱戳㜱㠶て㠲㜸㔵摤ㅦ㡡扢㈷㉦㈴慥㔵㠵摤昶㐲攲㕦㔵慣愴㕦昸㌴〷㔳挸㐲愶㔵㉢ㄱ㘹㡡㠶扥㠸捣㔰摦㌰攷昶㈰㝥戵换愲㜲扥㝡晥晣㍦㠷昳㘳㌷收摦晤捥挱愷㕦昸昹ㅦ㍦昵㥢昷ㅤ晥换扦㥥㜹收㌷㝦晡搴昳晦晡搱昲攱㥦㍥晢散㑦㑥㝥攵昹㍦敥戶扥慡㍤昷捦戹慦㍥㍡㜹昱搱㠷慤戳㜷ㅥ㝢昴㍤て㍤㌰戹㜰捤㜸㕦㕦㝦晦ㅤ愳㍦扢攱㡤㈳㔷ㅥ晥㥥昸昱敦慥㜷㠵㕡㉥㕥搰㍡つ㉥㕢㑤攳㑢挸㘰ㅡ㥣昱㉢㍡つ㉥㔷㙤搴㜲扣㔱搳㈸㈸挲戹挱〹愸ち戳戵㘲攰㍦㜳ㄵ戳扥</t>
  </si>
  <si>
    <t>㜸〱敤㝤㜷㝣㕣挵戵晦㡥愴扤搶慣㈵㙢〱摢㠰㘹〲っ㌱搸㠸敤挵㘰㙣㑢慥攰㠶㙤㙣挸㉦㐴扥扢㝢搷ㄶ㕥慤捣敥捡㠵㤰㔰㐲ぢ㈶戴㐰〲挶愱㐳㐲㜹㠴搰㡢〳愱〵〸㠴ㄶ㝡㠰㄰㐲昲㘸〹㈴㈱㘰〸攵㝤扦㜳换摥㉤㤲㡤ㅦ㝣㝥晣昱慥攵戳㌳㘷扥攷捣捣㌹搳敦摤扢ㅥ攱昱㜸㍥挷挵㑦㕥㑤っ散戸㘰㑤戱㘴昴㜶㜴昵攵㜲㐶扡搴搳㤷㉦㜶㑣㉥ㄴ昴㌵戳㝡㡡愵㐶〰戴敥ㅥ愴ㄷ扤摤挵㥥愳㡣收敥㤵㐶愱〸㤰搷攳㘹㙥㤶つ㐸㙦戱晥晢敤㠸愴㤴㙣㈲〱捡㈳㌵㤲㈱㈴捤㈴㤲挴㐷㌲㤴㠴攲戲㤵㘴ㄸ㐸㑢ㅢ挸挲慥捥戹愹㈳㔰㤸〵愵扥㠲㌱慥㝤㤱㤹攵㠴㘰戰〳晦㈲㤱㐴㐷㘰㕣㝢㔷㝦慥搴㕦㌰㈶攴㡤晥㔲㐱捦㡤㙢㥦搷㥦捡昵愴て㌲搶㉣散㕢㙥攴㈷ㄸ愹㐰㌸愵㐷ㄲ挱㐸㌴㥡㑤㈶ㄳ㉤㝥㘸㥥搳搵㌹慦㘰㘴㡢㕦㤶捥慤愸㜳㙥㔷㘷挷ㅣ愳昴㘵改摣ㅡ㍡愱㜲㑡㕦慦摥㤳晦㤲㤴㝡改㤲昰ㄴ㈳摤㐳摦ㄹ㐶愱㈷扦戴〳挵慥㌰㌴㘲昱㡥㘹戰㜸㕡㉦㤶扡㡣㕣㙥扥㤱愵摢㕡㝡㘹㌳愳㘰攴搳㐶㜱㔸敦搴搵㘹㈳㘷㈵ㄷ㥢㝢ㄷ改㠵㌹㝡慦搱挴㐰㕢慦改户㤹ㄹ㈳㕦敡㈹慤㘹敤㍤愴㘸捣搷昳㑢つ㐲扣扤搳晢㝢㌲㑤㑤愲愹挹搳昸㡤㝡㠵㔱扥改㤸㔶㐸㜷㉤搳ぢ㈵ㄵ愳搷㠲昵戰慥ㄶ愲ち㕥㔱㉣戶愲昶㉡㈹扡㘹㐱㑦敦㐱㐶㈱㙦攴㤸〹㥤㌷戶ち愴㙣㘲㥡摥㌱㡥㕤ㅢ㍡㐶っ戵扡ぢ慢挲㕣攴㌶㈴挳㐱戴ㄱ㈰㑤ㄳづっ㐵攵㐸昲戶〵ㄱ㑤㙦愰扦戹㘵搸收ㅢ扡昵㠶敥㔴㐳㜷扡愱㍢搳搰㙤㌴㜴㘷ㅢ扡㤷㌶㜴㉦㙢攸敥㘹攸㍥愲愱㝢㌹㌰昶搵㍣㘴㐸㠳㜵㥤昵攱〱捦㙣攸㍡㜶摡㔵敤㘳ㄶ摦昱攲搲㡤㠲㕤㑣昵戵敤ㄱ㤰愳㐰戴ㅤ㐰㔸㠶㤰摣㤱扣㥤㐰㠴㜸つ㘵㘰㌹昴㜵晥昴ㅦ摦㍣㜷捥摡㉢扦户戰㍢晤攸㔹㠲摤㔳㈹搸㠵攰㜶㄰㙤㔷㄰㉡〸换摤挸摢ㅤ㐴㠸㤷㉣〵挳㤶㉦㜸敤㤲搹摢㜷摤㜸攰㐹㝦戸昱愳戵㕢㜹搹戵愳昵㑣㔸敤㥤挹挵㘲㝦敦ち㡥㉥㔶换㔱㐳㐱敦㤴㘲㘹㥥㕥攸㉤㝥戹㑤っつ㙣㔳㙤㙣㜲戱昷慢㙦㘳挸攴㑢㘹㘳摡ㅥ㌰昳㤸㠵㠵ㅥ昴愴晥㥣㕥ㄸ㌷扢㈷㍦㈱㌰㙥㔶捦㜲㈳搷㘳ㄴ㑢ㄳ〲ㅤ㠱昰戸搹晡㙡〶㘲㜲㑦㍡敥ㅢ㈰摡ㄸ㤰挶〹㥤㐹戹ㄷ㔹㝢㠳〸昱㡣攵换晣晣㙢扦ㅦ㍡昳搳搹ㄷ㕣戱晦搴㠹㤳㕦扡㑣戰慢慢挶㌰㡥攰㝤㐰戴づ㄰㌶㠶㠸摣㤷扣〰㠸㄰㡦㕢ちㅥ㘸昲扥㌱昲愳敢㈷㥦㤶㝡攴昰㥢慥摢㈵㉦攸㔲㌶〸㉤〴㌲戶扡戸ㅤ挱㜸戴愲挸㈱慢挴攸㉦㘱〸挸〸㐵愳㈰㑤ㄳ㍡㠳〱ㄹ㈳㉦づ㈲挴㐳㔶㡥㠱㈹戱挸㥤㙢㑦散㕣ㅢ㝦㜷慦戹搷㕤改ㄷ㥣㑡㔴㡥㐹〴㙡㜳慣捡㌰㘹㘵㤸㡣㈴攴㜸㙡摦㡦攲晢㠳㌰挷愰㥣㐰摥〱㈰㐲摣㘳攷昸挴慤㝢㥣晣挹换㌳㙥㙦㑣慤㝢晦㠲㠵㑢〵攷㉤㤵攳㈴〴㐶㔷搵㌱攸慡㕦戰㈳慡戲ぢ换挹㐰捡㑥捡㜵㠱㌰慢㤸㥣㐲摥㔴㄰㈱敥戰戲㍡攸愹挵昲戰㌹㠹㘹愷㝤戴㝣搶㡦晣换㙥ㄴㅣ㈹㔴㔶搳ㄱㄸ㔷㤵ㄵㅤ敤捡つ搱愴㕤扤㘰㐸捥愰晡㤹㤴㍦㄰〴㉤㈰㈱て㈲㙢ㄶ㠸㄰㌷㕡㌹㉥晡昰愴ㅦ扦㕡散㤹㜳晡㠵攲愸昳㕢攵ㄸ挱愹㔸攵㌸〷㠱扤㙡㜲㑣㔴㘴㘸㘷㤷っ挹戹搴㍤㡦挲〷㠳㈰扢㤸㥣㑦搶〲㄰㈱慥戵戲㝢㍥摢㝡搲つ㍢㥦㌹改摡敢㥦晡搶㐵㙢㤷慦ㄵ㥣昴㔵㜶㠷㈰㔰㙤换㤰㉢戳戰㘵换愸㕣㐴戵㡢㈹㜷㈸〸㙤ㄹ㤶㠷㤱昷㑤㄰㈱慥戰戲ㅡ㙤散攲晤攰愱搹㔳㡥晦攳〵搷晣昹挴㔱扡攰搲㐲戵敤㙦ㄱ㝣㌸㠸昶㙤㄰戶敤愰散㈶㙦〹㠸㄰ㄷ㔹ち㡥晡换愹㍦扤昶㠶㝦捤㌹昱搳晣摦摥挹㑦晡扣㈵㠵攴㠳慤愱㝦㑡㐱㕦㠵昹戳㍣㌵㠷㍡㘰晦捤㔹㤳㘰㐹㤲㡤㘶攳搹㘰㌰ㄳつ攸㘱摤换挹㘳㜳㘷㐲捥㌱㉤搹挵㍤昹㑣摦㉡㌵㌵戶㘴愷昵攴㑡㐶㐱㐵摡戲昸㌰愷㜷ㄵ㙦捤㑥㕤㡤㜵㔱摡㥣㐵㠷㘷扢㡣㐲〹敢㠹搲㥡昲戰户㘳愷㕥㌴捡搱戱㤶敥捥扥晥㝣愶戸㐳晤挴〵㈵扤㘴㡣慡㑥㉢㉢愹ㄱ㕢㠰戵㠶㔱㔴㐵摡戹㕡㙣㤱㥥敢㌷㈶慦敥㌱㤳㜷慡㑡挶慡愳㉦㌵㜰敡戴㠲㜱愴㤳㕡㔳愲挹㔸挹慥㔴扡㙢㙡㘹㈶㤹攵㙡敦㕡搶㔷㌴昲慡㜸㘳㝢攷昵愴㤷ㅢ㠵〵〶搷挱㐶㐶㔵㜵〴㤳慣愵捦搸戹㜹㔴ㄴ㡢㤹捣㙥㙥㉥つ㙤攴㌳㐶〶攵㕤〱㉢慦㔹愸愷㜲挶挸ち㠸㤹㈷ㄲ戶慦㘰㑦敢㑢昷ㄷ扢晡昲愵㐲㕦慥㌲㘵㜲㘶愵㡥攵㔶㘶㜶㕦挶㘸㔲㤷挷愴挲搳搸㈸㠴㘷㑣扤㐹㤷扡㡢㕣搹戸ㅡ〹搷㑦㠳㠳㕤㡤㠸攰扡㉢㈲㐷㌳〲慥㐶㐶晣㕥㠳㤶挴摤〸㠹づっ㡡慥搳㐸㈹戴㕤㘵挷敢㤸て晦挰て㌹㠳扤戲㘱昴挰㉡换敤㜲ㄳ㈵㜵㜹㠵摢ㅥ愲〷㌱㥡㔲敢戴扤慦ㄶ摣搰戰㡤㔵晢愹㉢戱愸㥥愱攷㌳㌹愳㌰攸愶㑤戰㐴㌲㑤㤲㈱㌱㐸戲㈴㑢㐱扣攷㘱㡣ㅢ搰愲㕣㔲㡡搵㘲㡤㜷㔵㑦愶戴㑣㕢㘶昴㉣㕤㔶〲て㥢扤收㘶㥡扢收㤲㍤㘰挹㈳㐸戸㙥昵昹㍣㕡㡥㈰捤㈷㝢昹㤱〷㘹戳㜷ㄵ敤㘶换昴〹㉦㐷戳㉦扥慥㙦㠰㤴㔴摢〸散昳㡡摥㕥攸㉤㌶㌶搶戳挶っ扤戸慣挴㡥㌸㘸愲㕡挱昷㔱改ち㤰㤶㈳㐱收捣㌰㜲攸挶㕦搶ㄶ搱换扤挰㈶户㈲摣㕡㡣散㕤戰㈶㥦㕥㔶攸换㘳㥦㍤㐵㉦改㤳搳搸㙦ㄵ㠵慥昵捥敡敢敡㉦㘹扤㌳㝡昰搱搲㍢摦㔸㘱攸愵㉥っ搳愵搶摥㔹搸慢愹㜱㜴㘶㘶戵户搷摣㘶㑤㌱㡡㘹挹晤搸㑣っ㑢慢㌵㠴㌰捥戶昴㜲愰㌱㔶㤷愸㝡㐸㉦㤶摤㘸㑥ㄲ愰戱㑡捡っ㔱戲㔵昱㙣㘹㥦ㄵ㠳〶扦ち扡戴っ㔵っ㔳㤳㠷㉤〷㌳㈸收搹㈶㡢㔶昷愰㐳㑡㍤戹㘲㠷㘵摥㡥㈹㝤搸慦ㅢ敡愴㠱㘶搷㌴㌴㌰㙤㔰㘷㔵㜷㜴㙥攸收愶㔳愶㕡ㄴ㘵㝡愱慦㝦〵ㄷ摣㕦㤶ㅥ敡昲挸〲挸㐵晦戸㝡扦㍤㝥晡㡢捦慤捦㘳搰㠵搴㈵戹攷㤳㙣敦㡣攲㐳㕤戲ㅦㅦ扥挱搲扣摣ㅣ搶ㅤ㘹〷搸㝢㜲愷搶搲㡢摡㉥㉣ㄸ㙡㌳摤慣㈲㙢㔶ㄸ慤扤㡢晢ち换㔳㝤㝤换改晣㘱㉡㔶㕣㘶ㄸ㈵敥㔰㠷㕡ㅢ㜲㠶㠵㄰㡤㡤ㄵ㕢㔱搷㔶㤶つ㔰㕢〳搲㍡㌹㤷㙢户㌵ㄶ戵愳挰㙡挴㡣愲㝤㠷〵㤸戲㌸ㄸ〸㈴扡㍡㔶攷㡡扤攲〴搴㤸扢捡ㅢ㐷攴ㅥㄸ㜵昵㉦愶ㅤ晦捣ㄲ攳挵捥换搷㡡敦㕢〹㌵晢㔵㙥㔳搵㜶昹㝢〸挸㘳㐸㡥㈵㌹㡥攴㜸㄰昱㕤㠸㜲㝣㐲戸昲㤲㈷㈰㉥㑦㈴㌹〹〴愳㡣戲㍡〶㤹㔳挸攳㈰攳ㄳ㠲㕢㘰づ㉣昲㔴㤲戵㈰㠲摢㘰㜶㐱㡦㍣つ㘴㐰㍦㜲摦㕣敢挷㌳挰昵挹㐱搲〴㌷搸昴愵愴敤㈴慤㈵㘹㈹㜱㠴㘵㠳ㅡ攳昴㔸〹㌵㝢昱㕤㈰愶㡣㜳ㅥ㤵㥣㑦戲㡥攴〲㤲昵㈰㈲㍤愰㜱㉥㈴收㈲㤲㡢㐱㕣挶戹㤴㍣换㌸敤〸㉢攳㕣㑥收ㄵ㈰㘲㌷㄰搳㌸㔷㈲㌴愰㜱㜸㈶㔰㙢㥣慢挰昵挹㐱搲挴敥㐰搴㌳捥扣㠱㡣㌳搷㑡愸㌹㘷搸ㄳ㥡〶㔹㈷搷散收㉢搶挹㌵㉢㐰㜳ㄲ晡扦㜵敥搷㙥㥤㕢戹挶摤㝢ㄳぢ扢慡㔵敥㠰㙢㥡ㄴㅡ捦晦慤ㄲ慢㡦昶捤㔵攲つ戰㡤㤸㍤攰挰㜲ㄳ㤲攵捤㈴户㠰戸〶㤶摢捣愸攰㌱㤳ㅡ㔴㙥㈷攸づ㄰敦㕥㈰㠳㉦㜸搰㕤戹昰㙡攲昱㕦㙢敦ㄴ㈳慢攳㉣㕦㉤㔲㠴晥晦㜳つ搳㠴㍢㈲慥〵捣攰㤵㐰搹戹㍥搰慡昷㍦㤵挷捣㌸晣捥㑣㌷昲ぢ㌱㔱ㄷ扦捣愵挹㤷戹挴㤱㜷愲ㅥ昶攵㥤㠲挶戰昹㜵㠲戹㍣㐳㔶㜲㝤搹摤敤㘹㘶つ挹㤱㍣㜸慣㥤㌱敥〶搷㌷㔸㥡搸ㅢ〸㘷挶搰敥㐷慣ㄱ㡤挵㥣㔲挷て㌴㙢㈴慤㠴㥡ㄳ捤㜱㤰㔷㔳敡㐳〸挸㠷㐹㝥㑢昲〸挹愳㈰㈲㍣㘰换㝦㡣㤸挷㐹㥥〰㜱戵晣愷挸戳愶㔴ㅥ㤲慡搶晦㌴㤹捦㠰㠸㝤㐱捣㈹昵㔹㠴〶㥣㔲㍢㈸㤰〳㐱〱㥣搵㡥㝣〱っ㥦ㅣ㈴㑤〴㠰㜰っ攴㕡㙦戴㕢㌶愸㔹㙦散㘲㈵搴㥣搶㠶愱㠹搳慡㝣つ㐴散〴㔸晤㠵搷敢挴晣㠵攴慦㈰㉥㐳扣㘱㐶㐵〴㥦捡〸㙦ㄲ昴ㄶ㠸㠸㠱㜰ㄸ㤰㙦㠳搸㤷ㄸ㡥㍣搸扡㔴ぢ㠹㠲㕤㙢㠰㜷挱昵挹㐱搲㐴ㅣ㠸戲〱搸㐲捣搶攱戳敡㔹㘳〰㘹㈵搴ㅣㅥ㡦㠷慣㌲挰㐶〴挴㄰挰敡ㅢ攰㘳收昱ㅦ㤲㑦㐰㕣〶昸捣㡣㡡晤昰愹っ㐰㐷㑡㜶〰挱愳㘴㘵〰㡥㈷昶㈵㍥晢捣㘵㠰晤挱慥㌵㠰ㄷ㜸㥦ㅣ㈴㑤ㅣ〰戹㝡〶㜸ㅦ捡敢㉥挷晦㘵㈵〴慡捦戲㈷㐳㤳㌲挰㌰ㄶ昹ㅦ㠰搵㌷㠰ㅦ挹㜲㉢㤲慤㐱㕣〶ㄸ㙥㐶㐵㈷ㄴ㈹〳㡣㈰㘸㈴㠸㤸〲㤶㌲挰戶㠸搹㤷㜸挳㙤〰㥥㠶搷ㅡ㘰〷敡㤴㠳愴㠹愹㤰慢㘷㠰㔷〶㌲挰换㔶㐲捤〹晢っ㘸㔲〶ㄸ捤㈲晦㘱㐰〳散㠹㘴昹つ㤲㌱㉣㕤㜹敦戱户ㄹㄵ㌳愱㐸ㄹ㘰㉣㐱攳㐰挴㐱㘰㈹〳散㠳㤸㝤㠹愷摣〶㌸㄰散㕡〳〴愹㔳づ㤲㈶㘶㐱慥㥥〱ㅥㅡ挸〰て㕡〹㌵〷晥㜳愱㐹ㄹ㘰㍣㡢晣挰㠰〶搸ㅦ挹㜲〲挹〱㉣㕤搹〰㤳捣愸㤸〷㐵捡〰㤳〹敡〴ㄱ昳挱㔲〶攸㐲捣扥挴〶户〱づ〶扢搶〰搳愹㔳づ㤲㈶ㄶ㐰慥㥥〱㙥ㄸ挸〰扦戴ㄲ㙡㙥㐱㉣㠲㈶㘵㠰㜹㉣昲㉦〶㌴挰㝣㈴换〵㈴ぢ㔹扡戲〱ㄶ㤹㔱戱ㄸ㡡㤴〱ㄶㄳ㜴㈸㠸㌸っ㉣㘵㠰挳㄰戳㉦㜱愵摢〰扣㠹㔱㙢㠰挳愹㔳づ㤲㈶扥〹戹㝡〶㔸㍦㤰〱㉥戰ㄲ㙡㙥㡣㝣ぢ㥡搴ㄴ㤹㘵戹㤷㤲㉣㈳改㈱㌹〲㐴㥣㍢愰㔱㜲挴昴㤲攴㐱㕣㐶㔹愱㜸搰㡣㉤㌹敦戵㈸挳ㄴ挸㉣㠲㠸㙥戰捣㈹戲㠴攸㠰㔳攴户〱慢㌵捥㉡㠸昸攴㈰㘹㘲〹攴捡挶㌹㡡㕡扥〳㈲㡥ㅦ挸㌸挷㔹〹搵㌷㝤扣㍣㐲慤㍥挴㔲て〸㌸挷攱慥㉤挸㌰㠰戵散㈱昹㥥㔲㜱㘸㜶㜲㝦愹㙦㕡㑦〹㙢挴㤶㉣〸㠲㑡㘴㤴㍡㌹㜶〹㡤捤㉥敡㌱㔶㜱㜵戸㑢㙤ㄲ㥥㥤攸敡㉦㤶晡搴昹摣捥戵改㔳晡收昴㤵愶昴ㄴ㔷攴昴㌵愳敢㈴㥢㈹㡢㤷ㄹ㜹摣捡㈸攰㡥挶愶㐰㝤㉢㔶ㄸ㤹㍡㘵㕣搰搷㕦㐸ㅢ㌳愷㝣ㅤ㙥㠶〸昳愰搱㠳戳㉣捣慤㘲㡦㠱昷㠸㉥扢晢攱㥢〶㥣㝦㠹㉤㍢㑢搷㡥㐵愳㙢㔸扥ㄸ㈷㔵〸攰㤰㔳愰戵换攳搹ㄲ㝤ㅥ㙦㘶㤳慤挴㜵㠷㘵㈸挰扥㉣㍣㙢昲㕡慤㕢㜸㌳昳挵㥥㡣攱戳㘲戸扤㍦捣ち捥敤㉦㔵愴攸慢户戱㔲㜰㑥㌷㌷て敦愷昵㐲收敢攰ㄸ㔴っ㤷改ㄵ愱攱摦㤶搹摡㔴攳昱扣㘷㍦愵昶摥㌱攸敦摦户㙣㙤㈰戹敥戱愹搳㈳ㄱ㜰摤愰㙡〳扥㤵收㜶搸捤㡣捤㌶昴扣昲挲㠲㔲㘶㡡戱㜲㤸㐲ㄸ㘸攳㜸㙡㈹㘷㙣㔳ㄹ㔵ㅢ㔳㤹㥤㥣㉡昶攵晡㑢挶㌰㈷愴晡扡捣捥㌷㜲㍡㙦㌶戶㌸愱㜹改ㄲ㙥挷㍡晡㜸㈳昱敢攳㈱㔸愴挹昲㤲㔰㝥搲〶ㄹ攲㉡㉢挱㙥戴㠵㕥㠵晦戲敡晡晢㐴戱敥㝣㕥㔷㑤昴搸〱ㅦ㉦㡦㌷ぢ昵搵㍢捦捡攱搶㝤㌷㤱㍤㘹ㅢ晢㈶户㌹挸愹昱慢挵收昱㐶㕥㙢㔶つ㝤戸㕢捦挷㡥摡搸㜵㜲㜸㥡戰搴㤳搶㜳戹㌵挳戲㌳昳改㕣㝦挶㤸愵愷㡣㥣㍤㙣昷ㄵ㝡扦㈶晥㔲捦㘷㥡扥ㅡ挴㉥㤶㔱㘶攲㈱㑤晢摥攵ㄶ㡦㜴ㅥ㜹〲㍣愵㘶㕤攸昰挹㤳慣㝥挷ㅢ㠷㕦昸搶慤て㐲㕢㤷ㅦ㍣㔰捦〱㘲㘸慢㘱㜱㑣攳㙤㉣攷敥慦敡㜱㉥搸慣扥㔹㝤戸㌳㥦㜱戱㘶昴㤸慣慦㑤扦㔲㙥搲㌴㙤㑢攷ㄸ搸ち搷㝢搶㔹〰〶㍤㌳㍥㤱㜳っ㍢㐷て攲搵㌷挰㕣㥤㐳㑤晦㙡㄰㘴㈷㙤攳〸㘶慥ㅤㄶ昶㤴㜲挶搰慣㑡㔷攱㘶㜶〹㕡㜳㐸㜶攱㌲摣㑣㥡搲㥡㥤㕥攸挹攴㝡昲〶搷㈱㜸㔲㠴捦㕥捥㌲㤶攲㤹㠶㜹㝤挵ㅥ㍥戳搷㥡㕤㔸搰昳挵ㄵ扣㘷㤸㕥戳㜵㐵㑣㌹换㥢敤散挹愳〳㤹㜹㌲摣㤶㕤戰慣㙦ㄵㅥ㉡敥敦捤㑦搷㔷ㄴ扦ㄶ㡥㐲㙢戶㉥戳㔷㌵㠸㠶〶搱摣搰扣愵㜳ㄵ㕡㌸㔴㠶愰戳㠱挴㜲搵ㄱ〸つ搲㕦改㈵敢㠹ㄲ昶㔷㤶愹攲昱挷扡户戳㥤㈷戲改㕥㜹㌲㠴㕡㑥〱㌹㜰晡㈱㌳换捦㈱晤慦㥥㡦昶㉥㠷收㐱愶〲搵㉣㥣㠷ㅥ㐶〰㍣捣㙣㉡攴戱攵㐸攵㜱挶慡㥢㥦㉦慢㌰㙣㠹㤸㍤〹㘷㜰ㅡ㙥㐷户愰攳㘳攸挵㙤㝣㡣戹挳捣〸㔷㜴扤㝡慥㘸愵㜵昵昵昶敡㙣㕡㙣㤶ぢ㌰㙥ㅢ捤㙡㜹㡤㤱㐴㘶㐱㔴晢戳㔸晡㙡戰昴搵㡡㠵改㤸て㌲愹㌰㜵昵㉤搵ぢ㍤愵㘵扤㍤改㘶㐶昸戰搱搷愲㑤愲〹㌵挱㤸昶愵ㅡ㈶搶慡搵㠷捦收㕤㙥戸扢〳摢〷㥡㡥敥㐷换㙤㔰㜳戸搸挲愷㐴搰㝣㈵ㄷ户昲㔴㄰㙦〳ち挱挵慤扡㕣ぢ㌰㜰搴㈰㈴昸㐰〷㤳攵㕡ぢ㐴㘴㔳ㅦ挸愰㌷敥㠷〰攰㥢搵愷㘷愶攱㜹戴扥挲㄰敢㜹晥㘶戸㤶㐳㑡挱捦㠷㌵扡昰愴ㄳ㥥愰㕡㠹㜵㜰愱㤹㡣〵㜸っ愲㠹㡦㜹㘸愶て戹戸昴㜸扤㐳㥢敢攵㌵搳搶㌵摡扡愹敤晥㍡挳捣ㅡ晤敦ㅣ㥣㤸挸摡晡㝣㕣㐶挸搳㔰ㅤ昹㐳㄰戱〲㔱搶愷ち㜰㍡〱㘷㠰㜸ぢ㐸慣敥㈵〳㍥搸搰〸戰户㤷て㕣㌴昷戲㍡㔸㙥㘸㜸っ〳て㙥挰㈴摡搰收㈳㤱㉥捦㠴摡摦㍤晡㈸㡦っ㍤愲ㅦ挴捥㕦㐳搸㉡攰㔹捣晦㙣㄰昱㍤㌰戹㉦搵㝥㠴㔸㘳㐶㕦攳㤱攷㈰㘴㙦㑡捥㐵ㄸ搳㠵攰晣挱㡤㠹㝤戹扣㠹攵昴㡦㉤搴戱㐸收㤲㥡㑥摤搴昲㑣ㅣ〷ㅣ㤷㘸ㅥ昹ㄳ挰换㙢㠴昳㉤㘵挷㈳㠹敢〴昳ㅡ㜰㈶ㄳ㈷〰挰搹捣㔳㜷昴ㄴ㈷㈲㠵㈳愸㕣〷扤攲㈴㠴㌸㌰戱愱戲挶㜲㍤挸愶ㅢ敡㈹㑡〲㜰㜷㐳ㄵ愷㠲㙢ㅢ搷攵晤ぢ愹昷㈲收戶戶㍥攰㘲〲㉥㈱攰㌴〰搸〲攴愵㠸㌹㑥㍢挳㈵收㜲摡㘵ㄴ扢㥣㘲攷〱愰㥣㜶〵㘲㉤愳昷搵昳昹㝥㍤搷扥㔴捦㜹攴㤵㘰搹摥晢ㄹ挲昴ㅥ敦晥て散扤㥦㕢愸㜵㐰㙤戶昷㉥〰搸昴摥㔵㄰㉦㝢敦ㅡ㑢搹㝡愴㙦㡥昷㉥〴㙥㄰敦㕤㠴㘴攵扤㙢愱㔷㕣㡣㤸敤㍤㔶㕤㕥〷戲㘹敦㕤ち㌱〰慢扣㜷㌹㌸㜵扣㜷㍤昵晥ㄲ㐴㕣㔱ㅦ㜰〳〱㌷ㄲ㜰㈵〰捡㝢㌷㈱收㜸敦㉡㤷㤸换㝢㌷㔳散ㄶ㄰敦つ〰㝣㠱㝢搱㙡㐴㜱捥㜵搴摥戲㝣㡣搳㥡㜵㥦摡㙣㤳戵㡥㙦㕣㠷㌴㔵㍣戵愷挱搴晡㌵㍡㠲㠱㌹㘰㑣㝢愲摡攲〵慦㜹㡣挲挵慤戸〹ち㔵愳搲㙥㠵挱户㉤㍦㜹摥づ晢㤴ち㍤愹㝥慥㐲㔵扥㈱搰㈶ㄲ㜴ㄴ㡡摥㡣㤰㙡㜰户㐱㔲摣㠲㤸搹攰㠴㙡攲昲づ㍡㤰㝤㝤搰㜹敤㌶〲昰㕦摥㐹㈵㔶㐴昰㤶戶摤攰㥡㄰戶挶攲つ〰挸㕦ㄱ㜸㐷㝤挰㕤〴摣つ攲扤ㄳ㠰敡㠹扣昲晥㌰づ愹㈴㐰㑤敡㉢㔴㝣晡慥ㄹて戲愹挷昶扣㙡搶ㅢ敡㝡摣㑥㌳㥦戴㙢㠶っ㐲扤㐵㙤〱㤶㐴㐶挶㘷戶㉥捥㌲㥣扢ㅢㅡ㥡戰㉥搰慡㥦㤶愹挹㤶㉡ㄶㄸ敡ㅥ戶攰㝤㕢敤搷㄰ㅥ捡㠳㑢攸敦㥥㡡㙦ㄱ㔴摦㥥挴㤹搷扤挰攰㔴昷㙥㔰摢㌲㍢㤳㘳㑥愳昷㈱㔵摥て㈲㜸挳㔵つ㜸て㔰挰㈳㝦挳て搳攱昲㐱㠴改戹㠷挱ㅡ㜸㤰㝢挸㐲晤ㄶ愸捤ㅥ攴ㅥ〱搸ㅣ攴ㅥ㠶㜸㜹㤰㝢挴㔲昶㈸搲㌷㘷㤰㝢っ㌸搵ㅥ㝤㈸㜵捤〲㕦㍣㡥㘴搵收ㅥ㐵愲㜸〲㌱㝢㤰㘳㜵攵㘳㈰㥢㙥㜳㑦㐱っ挰慡㐱敥㘹㜰㙣换㜲昵㘰㔹昶〹敡㝤ㄲ㐴㍣㔳ㅦ昰ㄴ〱扦㈷攰㔹〰ち昸㉦㥦㐶捣ㄹ攴㜸㘷搹搶敢ㅡ攴㥥愱搸戳ㄴ㝢つ㠰ㅢ昰摦昲㤲敡㕢慦㈳㙡㜶换攷〰昹㐲摤昲㉦㄰㔵㈶㝡㥥捡晦㡡㔸㐵户㝣ㄱ摣㑤㥢㠸㜷㤸〱昴挸㍦㔰㠹ㄵㄱ㙦㈲㘰㔷挵搵㉤㕦〲㐰扥㑣攰㕢昵〱慦㄰昰㐷〲摥〶㠰㕤㔳㝢ㄵ㌱㥦搳攴㈳昵㕡晣㙢㠰愰挵扦敢搲戹㍢㌹㘶㡢晦㌳㜵扥㑥㥤ㅢ挱慣戶摦挷攰㤹昶晢ぢ㈰㕦挸㝥晦㠱愸戲摦㕦愹晣ㄳ挴㉡散昷〶戸㥢戶摦㘷㄰〳搰㈳摦愴ㄲ㉢㈲㍥㐷愰㡥晤摥〲㐰扥慤㠰㈰㜵〰敦㄰昰㌷〲㌸捣㈸晢晤ㅤ㠱戲晤愲昵散昷ㅥ㈰戰㥦ㄷㅦ戶捥㜶㜲㑣晢晤〳㙣昹㑦㄰㌱っ愴摡㝥㝥昰㑣晢晤ぢ愱㉦㘴扦慤㈰愰散昷㍥〲㘲㙢㤰ち晢㝤〰挶愶敤㌷㥣戲㈸慣晣搰ち㌰㈲㜸㤳摢慥㡡慢晤㙤〴㕢㝥㐴攰挸晡㠰㡦〹昸て〱摢㠲㈸晢㝤㠲㐰㜹挸挵搷散敡っ戹㥦〱〳〳昲扥戸㥤敢㉥㘵〳昲㤴㕣㝡㌰挱㠹搱〸㔵ㅢ㜰㑦昰㑣〳ち㐰扥㤰〱扦〱㔱㘵挰〶㉡ㅦ㠳㔸㠵〱㥢挰摤戴〱㜹㝦ㅣ㝦昸ㅥ㌸㤵搰㜸晣㍦ㄶ搴慥㡡换㠰ㅡ㌰㜲〸㠱攳敡〳㥡〹攰㔷捥〵敦愹㉢〳晡㄰㉢㌷挰㐴㍤晢戵〰〲晢〵㕤㍡㕤昶㙢愵捥㘱搴㌹ㅥ㠰㙡晢敤て㥥㘹扦㌶㐰扥㤰晤㜸户㕣搹㡦㕦㡢ㄷ〷㈰㔶㘱扦慤挱摤戴晤㈶㐱っ㝦昸㤲㌱㤵搸昶㥢㡣㔰ㅤ晢つ〷㐶㡥㈰戰戳㍥㘰㈴〱摢ㄲ搰〵㠰戲摦㜶㠸㤵敤ㄷ慢㘷扦㔱㠰挰㝥搳㕤㍡摢挹㌱㍢昰づ搴戹㈳㜵捥〳愰摡㝥昳挱㌳敤户ㄳ㈰㕦挸㝥ぢ㈰慡散户㌳㤵㉦㐴慣挲㝥敤攰㙥摡㝥㡢㈰㠶㍦㡦摣㤵㑡㄰㔰晦ㄷ㠳搶戱摦㙥挰挸摤〹攴敤晢㍡㠰搱〴散㐱〰敦攸㉢晢敤㠹㔸戹〳〷㤳昵っ㌸〶ㄸㄸ㤰㜷昵㙤愵慥〶戸ㄷ㤵敥㑤愵㔹〰搴㥡㘹㉣〵昰ㄸ〹㍦慣㌵搳㍥〸㜳捤戴ㄴ㤸っ㔳慤慢㜲㕢摦㘱愱㤶〱戵搹㙢㈶摥改㌷搷㑣晢㐲㕣㔵〰㤹晡㘴搰㔲挶㠷〰㌶㘷捤㤴〳㑥昹摡㠷㔲搷慥㤹昸㥣㠰昲㘷〸㝡㐵ㅥ㌱搳㥦ㅥ挹敡捡〸挸愶晤戹〲㘲昸慢㕡㌳ㄵ挰戲㉤敢㕡㌳挵愸㌷捥摣㡡昵〱〹〲㤲〴㤴〰㈸㔰敦㜸挴㥣㌵搳㉡㤷㤸㙢捤戴ㅦ挵昶〷昱ㅥ〷挰收摤㠰ㅥ〲攵㝥搷㔳〱收昳愰搹㠳㜱ち㠰搷㈴捣挵㝤愹ㄲ㔹㕦㠷〳挹㈶昳敥攰㈶昷て慡ち晦敦㜰㙥ㅤ慡㙤㔰戹搷戰敡愶ㅥ㝦摤戲扢㠷㍥敦㝤㥦㝥晥昹收攵〲㤷㔴㍤㤰慡㥡㠴㍣〰づ㘳て㍡ㅥ〰㘲㉡㑦㠶扥㕦㡦敢㍤〱摣㐱づ昲慢㙥扣㔱敢㌶攵㘳㐷ㅥ㌰㡦捤㘱晢扡ㄹ攷昹㤳㔰㌸㜱㤲㕤㠶挹㠸搹㤷㌸搹收㜶ㄲ〳㌶慢攳攵㜱㙤昵挶戲收㠴㔸捤慤㔹㥥ㄵ㉦㈸慤挹攱㝣㥥㐱㙥㌴捤㄰て㈴昱挴〱㜸㈸㜴㕦愱〹㑦㔶㔴㍦㐲敦挸愶㤰改搰攱㔵㕦挳㔴㘲㑣㌹〵愵昱晥ち㉥ㅡ㔰㥥〵㉦㍦㈶㑣ㄹ㕥摡ㄴ搴㘹昸散㥥㜴愱慦搸㤷㉤戵㉦挰㍤愶㜶㝥㌱ㄷ攳㔱㘰戲昷㑥㘸慣㥢㈷㉢搶㤴攷ㅢ㐵㔶昲挹㘳摦昲㝣摦慡扣㉡㡤户挸敦㈷㌳㌷㌹㘴〸戳挱㘰㘴㕥扢挳㜸晥戵㑣挱攵㍦つ〱攴敤搱愶㠱敥搱搵搹㌵扦㍢㙣〴㐳搱㐴㌲㙡愴っ㍤ㄲ㠸〷ㄲ㠹㜸㍡ㅢ㠸〴㤳搱㜸㕡㑦㐷攲摡㜴〷ㅡ㌳愲㤹㠸㘱愴㔳搱㘸㈸ㄲ㡢㐶㤳攱㜴㈸ㄱ㑢攸攱㐸㌴㘸㈴昴㠸㥦㐷挹㔴㉦㘷㠰捡㤹㈰晥搳㙤搶㠱㘴ㅤ㐴ㄶ捦㤳昱改㐲戵㥤〹ㄶ㡢捣攱收㑢扤晣㘷㐱㌳㥢㡥㌶〷㔹㙥搵搵搹㕤昹愶ㄶ㙤㉥搸㉤㘰慢㔳㠷昹昸ㅥ戱㌶て㥣㘱攰戸敥㔷昹捦戶戴挸㠳㤱愸摥㝡愲摥㝦㈲捥〱㥦愳愱㑦㕣ぢ愷戱户㥡扤敥㄰挰搸敢㜸㉣㡤扦慡㕥昷攳扡摣㥦㠰换㥥㈷ㄷ㐳㔸昰㜴ㄹ㝦ㅥ㔹搱㉢搶搹摣挳㠸㐱㌲戳ㄳ敢ㄱ㘲捦㄰㔷愲〰㙣㡦㘰㝡㈴ㅢㄹ摢㤳戸ㅣㅣ戶愹捡㌶㜱㈱〴㠸搰づ〷㌵㥢㠲ㄱっ挴㘳搹㜴㈲ㅢ㐹攱㘵㐳愱㙣捡㐸挵〳搱㙣㕡て㠴戲搹㘰㌶慢㝤摢㠱愶〳改㔰㈰㘶㈴㈳愹㑣㌰㤲㑣挵昵㜰㌲㤹搱ㄱ㡡挴戳挹㜰㉣收攷戹㌲搵换㙥㔰戹〴挴㝦戱捤搲挹㑡㤱㜵㠹捤㈲㐰㐱摢㉥〵敢慢㘹ち㤷㐱㌳敤㈵搹ㄴ㈴ㅤ㉦改㙢晦攵㌶㝦ㄹ㔹愳㠸搸ㅥ㐴㕣〹扥改摣㜳㘱扤戲㜳㜳㠰搱戹㍦㐳㍡晥慡㥣晢昳扡㕣ㅥ㍥㉢攷收㈱㉣慥戱㌱ㄵ捥扤搶收慥㈰〶㡡㤵㜳慦㐳㐸㌹昷っㄴ愲搶戹㍦慣敢摣敢㈱〴㈵ㅥ慤〴㙡㍡㌷ㄹ〹挶㘳㝡㉡ㅤ捦挴っ〴搳㠹㑣㈲ㅤ㡣〵㠲㝡㈸慢ㅢ㠱㑣㕡敢㜷愰愹㜴㈲㥤㡡㠷搳昱㐸㌴ㄵ㐹愷昴㤴ㅥて㘱㘸搰昱㍡愹㐸〸づ昶晦搲㔲㉦㔷㐲㐶慥〲昱摦㘰戳㔶㤳戵㠶慣ㅢ㙤㤶㠳㙡扢〹慣慦挶戹㍣戶慥攷摣㕢㙣晥㌱㉣㔷㍢摤挵㔵愸㔰挷愶㡣ㅤて㍥㌰愶戱敦㐰㐸ㄹ晢扢㉥㘳㙢㈷〰㌲攰㜰㉤扥㔳搷〳㍣㔱攵㜸㉤㑦㠲㜰㙢愳㝦㠳ㄵ搷㑥㐶摣昴㐸㌴ㅢ㡣〵攳㤱㐸㉣㤱㡥㐵㠲㔱㈳〹㐶〰㜶㡥㐴挲㠶ㅥっ㠵戴㔳捡搰㘴㔸て攱㝤㕥㝡㉣ㄶ㠹愰㌳敡挹㘸㌰㤶㌴挲㝡㉡ㄸ㑤愷㘲㠶昶〳〷㥡㠸㠵愲㐹㡣挶戱㑣㍣ㄸ㠱㠷昵㔸㈸㥢㠹㘲㜴㡥㘶挲扡慥㐷戵㔳ㅤ㘸㌲㤰㌴戲㐹㍤ㅣっ愵搱摦㤱㥡つ㘷戳㌱㈳㄰て㠷㘳㝡㌶ㄳ昳昳戴㔷㔵㘲㉤㘴攴㘹㈴㍦㈴㌹ㅤ挴㝦㤷㥤㜸〶㔹㘷㤲㥣㐵㜲㌶ㄳ㜹っ慣㈴㤵㄰昱愶㈴ㄵ㜹敦㐵攲㈶搷㔹搶㌹㉤㤵㠸㤴㐸㡢㡣㌰㥡㠶っ愹㜹昰戱㜲捤㠵㈳㕣㜳㠹〹㈹㑤攳ㅡ捤摢〳昷っ扥㠴戲㠵㔰㉡搷㘴㑤㘱ㄴ搶㈳捦㘳攱捦〷昱昹敦〳㠴㡤㑣㕢㠷㘸㥤挹攴〲戰㉢㈷㤳昵攰㔴㑦㈶昷㕢㕡攴㑦㤱愸㕥㔸愴㕥㕤㈴㝥〳扥㌹摥㉣㐱㤹换攳捤㈵㠰㜱扣㜹㄰改昸慢ㅡ㙦ㅥ慡换攵㌹戰ㅡ㙦㉥㠳戰㜸挴挶㔴㡣㌷㡦摡摣㉢㠸㠱㘲㌵摥㍣㠶㤰敡〲摦㜴㜵㠱昲㘴㜲㘸摤搶晥㠴愵㑡扢ち慡慣昱㈶ㅡ㌶㔲㘹㍤ㅡち愵〳ㄱ㍤㄰㐹㠶攲㠹㑣㉡ㅣ〹㘶昰㌲㤸㑣㌴敢㝦搲捥晥㙡挸昸㥦戲㘳搷㌰昶㝢㍢挶戴戶愷ㄱ晢㙡㐶つ㥥〳搷ㅢ㌵㥥戵昹搷㈳㝦昵㑥㈸㌹づ〶ㄲ敡㔴㤷㉥戸ㄱ㝣㘰㑣㤳扤㠸㤰㌲搹㉣㤷挹戴㥢〱ㄹ㜸搴㌸戰慥ㅤ㜹攰慢扡捤慤㄰挶愸昱㤲ㄵ搷㙥㐳摣戴㙢㍡㠸㝦攱㘰㈶㥣捡愴㈲搹㐴㐰捦ㅡ㤱㔰㈸愸ㅢ㠹㔴㈰㥥捡㐴戵摢ㅤ㘸㈶〸〷㈴㔳㔸慥㐵昴㐸㌸ㄶ㐹挴昵㜸㈲ㅣ捥㈶㈲昱㜴っ挳扡㜶㠷〳㑤㈵搳㘹㑣晢挹㔴㉣㠸ㄱ㈶ㅣ㑦㈶㈲戱㜸㈰ㄳぢ〵戲改㔴㈸ㄹ搶敥㜴愰㠹㔴㉡愹㠷戰㙡挴㡢慤㈲㐹㈳㤶㐸㈵㔲㔸㉣㐶〲㠹㘸㈲㤳づ敢㝥ㅥ㐶慢㑡㙣㠰㡣晣ㄵ挹㕤㈴㜷㠳昸㕦戱ㄳ㝦㑤搶㍤㈴昷㤲摣挷㐴㥥㔲㉢㐹㈵愴挴㈹愴挴挵㙢㐸攴挸㈱ㄲ㌰ㅤ㝢㌵㔲昰敤㌶愶晦ㄶ挴攷晦㌳ㄲ㔵敦㝣〴搱㍡扤昳㔱戰㉢㝢攷敦挰愹敥㥤慦㕢㕡攴㘳㐸㔴㉦攷㔲慦改ㄲ㝦㘵搶捣昱㐹昰ㄹ㔰扤攵つ㠴㤴敢㍢㕣慥㤷㜴扤㕡㝡㡤慢敢㘵ㅥ㑢慢㙡㍥〳ㅣ扣晣㤶ㄵ搷㥥㐵摣昴㜲㈸㤲㑣ㄸ㜰愹㥥㑥㐷㈳愹㘰㉡ㄹ〸㘶〳愱㑣ㄴ㝤㐸㡦挶攱攵攷ㅣ㘸㉡ㄹ换㈶搰挱㠲愹㑣㤲〳㝥㈲㥤㑤㐶挳挱㘸㌲㙤ㄸ㤱㑣㌸愳㍤敦㐰攳㔸捣㠵昵㐴㌸ㄴ㡡〷㈲改㙣㈲ㄵ㌷戰捥ぢ〴㌳挱㔸㉣㤸㡥〶戵ㄷㅣ㘸㉣㤵㑡挴㡤ㄴ扣㙣㘰㠱ㄷ捥愶攲愹慣㡥㈶ㄷ捡㐶愳挱㘸㌴敡㝦摢慥挴㡢㤰㤱㝦㈰㜹㠹攴㘵㄰晦㍢㜶攲㉢㘴晤㤱攴㔵㤲㍦㌱㤱㘷改慡晡㠴㥡㐲㡥づ昱ㅥㄲ㤵㤷㐷戹扤晣摦㐴扥〱攲昳晦〳〰搵㘵改㘵㐹㥦㑡扡搱晦㑦㥢晦づ㔹晢搱㔳攳㐱挴晢攰攳捦㈳摦〵㥦〱攵户て㄰㔲㝥昳扢晤挶㠹㕥昹㙤㔸㕤扦㝤〸㈱㔵昰㝦〱〷扦昱攸㥢㜱敤㝤挴敤㌹㍤㤴㡡㈴ㄲ搹㜸㍡㡤愱㉥ㄲ㑢㘶㠲㔸ㅡ敢㌱㍤㥡㡡㠶ㄳ搹愸昶㙦〷㥡づ挶㔳攱㐰㌴㠳搷㑥挶㈲扡ㄱ㑣㘶挲㔸〰㐴愳㐶㈰㤵㑡愵㐳㔱敤〳〷㥡㑣〵㘲戱㜴㌸ㅣ㌵㡣㘸㈴㤶〹㐱㘱㈰ㄲ㑥㘰慦㤶㑣愴搳挱㡣昶愱〳つㄹ㠱〰㝡㙥㌶㤴ち㘶㈲㌱㍤㤴〸愱つ㘰㌶て挵㤳㤹㘸㌰ㅢ昷昳愸㕥㔵㘲㈳㘴攴㐷㈴ㅦ㤳晣〷挴晦戱㥤昸〹㔹㥦㤲㝣㐶挲扥收攷ㄹ扥㤲㔴昸戲㌸㈵挵㘷㐸㔴㝥晢攴ㄳ㔷敦攴晢㌷愵〶攲昳昳挴㕥昹㙤ㅤㄵ㕥㐰戲㥥㕡㌹挹㉡扥㡦搸㑥㤸㔳㑥〶挱ㄳ㡡㤶摦㕡挱㠷慣改户㈶㜰㤵摦晥㠹㙣㥣搵戰攳户昷挰慤摤敡昰㠰㑤ㄵ㝣㉢愸㠲摦㜸攲慥晣戶㌵攲愶摦挲ㄱㅤ扢㕦㜴㠸㘸㈰ㄲ㠹㠷㠳㠹㘸㈸㤹挴戰ㄹ㐰ㅦ㑡〶〲ㄱ㙤ㅢ〷ち㠳㘶攰ㅥ㍤ㄵ捥愶㈳㝡㉡㤴〸㈷昴㠴愱㘳㌹ㄶ挴ㅢ捥㔲㜱㙤戸〳つ㘴㤲㠹㙣㉡〴㙦挲ㄹ㠱㠴㥥っ㠶挲挹㑣㈶ㄹっ㘴戱㕦ち挷戴ㄱづㄴ㥤㌲ㅣ挴〵挵昱㐸㈸ㅤ搵ㄳ愹㙣〸㡤㈳㠳㥤㜸㌶ㄶっ晢㜹㠷㐰㔵㘲㈴㘴攴戶㈴摢㤱㙣て攲㙦戶ㄳ㐷㤱戵〳挹㡥㈴㍢㌱㔱摡㠹㑡㔲〹㈹㜱㑡㡡ㄶ㈴㉡扦扤攲昶摢敥ㄴㅥつ攲昳户〲㠰〰㥥㑢㐲挰攵户㘱㌶㝦っ戱㌳㠹㤸㐱扦昹挱愷扢攴㔸昰ㅤ扦昱摣㕦昹敤改扡㝥㝢慡慥摦㜸晡慦慡扣㉦㔴挱㙦㍣改㔷㝥ぢ㈰㙥晡㉤㠰搱㉥㥤挶㝥〶㉥㐰㈷ち㘱㜲ち〵㜰㍡㤱〸改搸戰愶挳㕡搰㠱㠶つ㑣㑦㌰㘵〴晤㈶ㄲ挰㕣ㄷ㡡㜲㘹㡣扤㡦㤱㑣挱换㕡挸㠱挶搰㙢㌱㤰㘶戱㠰㡥㘰㈰㑥搲ㄵ㝡㈶㠰つ㙥㌰ㄶ㐵攷搶挲づ㌴㤳㑤愵〲㐸ち愱ㄴ㤱㔴㉣㤳㐸㠴搳㤸㤳ㄳ㤱㙣搶㌰昴㘸挶㍦挲慥㐴〴㌲㌲㑡ㄲ㈳㠹㠳昸㐷摡㠹〹戲㤲㈴攳㐹昶㘳攲戶㜶愲ㄲ㔲攲ㄴ㔲攲㘲ㄴㄲ㤵摦㝥敤昶摢㘴愶㜷㠲昸晣㍢〰㠰㐰㡤摦㜶戴昹搳㠸㥤㐷挴㕣晡㙤㘷昰㤵摦㘶㠲敦昸慤ㅤ㕣攵户㕢敡晡敤愶扡㝥摢ㄵ㐲捡㙦戳愱ち㝥摢捤㡡㙢㜳㄰㌷晤ㄶ〹㐴〳搹㐸㐶て愶戱ㅢ㡤挴戱晣㐰㕦〹〴㠲㔱㍤ㄴ㌱戰㤲搰收㍡搰ㄸ㑣㥢づㅢㄱ昴挶ㄸ昶㍥愱㠴㡥〱㉤㘵〴つ㜸㌰㠱㈹㐹㥢攷㐰戱戱㡤挴㌰晢〵㠳改㐴㈴ㅣ搴㈱㘰挴㤲㔸摡攸㘱挸挵〲摡挱づㄴ㈳㜳㍣㡥㤷㐷㘶ㄲ㘱㉣愳昴㌴㍦搰㡡㔲改㔸㈸㠵㘲愵晣扣㈳愲㉡㌱ㅦ㌲㜲〱挹㐲㤲㐳㐰晣愳敤挴㐵㘴㉤㈶㌹㤴攴㌰㈶昲㔶㠹㤲㔴㜸㈵愹㜴㔰㔲㡣㐱愲昲摢愵㙥扦㜵㔳㜸〹㠸捦扦ㄷ〰〸搴昸㙤㙦㥢㥦㈱㤶摦扢㔴㙦㠵ㄴ攳挰㌷㜷つ攷㐳㘳㜹搷戰㡣摡戰㙢搸〷改捡慦㙢㐹慤㑢㜴搴攵敥ぢ慥摡㌵ㅣ〱㘱挱㍢㈱㑡戲㘲搷愰敥㘳㐰㡤捣ㄱ㠳〰㍥㍣㠲昷㌱㔴㍢昹㤱扢㥤㑣〱㔷捤愷㘷搵㙤㈷㌱㉢〳㙤〵㜴㤸敤〲㥢㑦㌸㉦ㄹ挹挶㔲愱㐸㑡挷㐴ㄷ㐹挱摢㤱㜸㍣㤶㠸㠷㌲㐱㝦摣㉥搴㤱㤰昱㈷散㔸㠱戱愴ㅤ㘳㕡摢㜸挴扥㥡㕤挳㝥搰㡣ㅣ㙡づ㤲昶户昹慢㤰慡摥戶㈹昹㍤㔳㜱㠰㕤慥愳挰愷㈰晦㡢㐹㌶搷㜶㡣ㄷ㕣扦㙤㙢㝦㈷㤲㔵㉢㍡ㅡ攸搶㐶敦っ挴敢㝥ㄵ愵晡㤵挳敥ㄷ㐲昳㍣㜵㐴敦捣㈲づ㌶昱㙡户㠵㝤㤳㥤㤷㔲㙦㘵ㅦ㜸㡥戵㕦㉢户㐷㤹㘳㝦攷换ㄶ㥢㕢㜰攴昰㤶㌴ㅣ㍤㈳㘱㉣㕦㐲㌷愲ㅣ㜳㍤戰戵㐳㤹㡢㉦昸攱㙢㐷㐶挶搶㔸挴㥤扤愶㠶㐶㔱昷戹㐲敢ㅤ㘰㜸敤㤶慤㘰㙡扥扦㜷㙢搴㘱㠷㍡㑦㌷㜷昶㤴搴户〳摡㘸㑣挹〳㙤敤㝢㌰㤵㌶㘱昴慣搱愱愸昷㌸㌴戹㉦㤰ぢ㕢㜲昹愴㥥㜹㤲攳㤳挷㐲愵㤸〹攵戴扦㤰㍣っ搷㡥㌷戳㌹㄰搹㠸敦㈲ㅢ㘶〵㌰搰㈷㄰㝤㈰㌰㘴㔱㠱㌸挸㡡㌰㕤昰昴戸摥㔷㜴㔷〳㕤昷ㅤ〶慢慣㠴㥡㔷㡡ㅤ〲㑤搴㉦㑦㐵㡥昸㌳㥢搴㘲㥢㕢搱愴づ〳㔷戵愴搳〰㙣㙤ㄴ摤㠸㥢戵㌹ㅣ㈱敤㜴㜰㘱㌴搴㈶㈴㡥㐴㝥攵摡㥣㠹ㄴ戱挴㐱㝦㥢攸戳㑤㌴㑣ㅣㄲ扤ㄶ摡戴搴㌹㐴敢挰㌸㜵㑦㔹ㄱ㔵昷㘵㠸搴慢晢戲㠱敡扥搴㑡愸㜹㘳㔸づ㥡㔴摤搷㈱㐷晣㤹㜵捦摢摣㡡扡昳㈸㔵搵㝤㍤㠰愸晢㑡挴捤扡昳㘴㔴扢㄰㕣戳挱㠴㠵㕥㔱㥢㡢㤱㈲㔶㌹攸㝥愲㉦㌵搱戰㔴㔸ㅣ㙥愱㔹㌷㥦扣㥣攸搵挰㌸㜵㕦㘳㐵㔴摤㡦㐱愴㕥摤てㅤ愸敥㡢慤㠴敡ㄷ㠲昹㡦㠷㈶㔵㥦慢㤱㈳㐶〵㥥㉥敥㌷昰㜷㠱㕤昷㌰挶攲戶㕤挵敢㕡愷攲昵慢㉣愵愷ㄱ㕦㌶㌰㥦扡㙣㙡ㄸ扦㘵扡㜸攸挶㙦攸昰扦昷㄰ㄴ晥㝦愱㠷慥㉤昷㐴㙡攴㠱慤扣㤶㈶㕥㡢昲㥡敥攳㌱慡㜶ㅤ㜸摥〹愳㍢㐷㈷扤〷㈳搳挱扡㍢㕥愷攳ㅥ㔴㉡㌳㘱㜷攷攵㤳搷㌳㤷搳㥣㕣㑥㘱㉥㌷㤸戹㑣㐷㉥戳㤱㑢昵户㈰搴户搱慣愱㡢㠷㤶ㅣ〸昱㕥摢㤹㤹摡㍣攸㌹㥦扣㠹㜹晣搰挹攳〷捣攳ㄶ㌳㡦愹愳㤳㘲㈶昲㘰㍥㘰〳㝣ㅢ挱愷㍢攰㔳〹扥挳〴㑦〳㜸慡〵〶〷攰つ〴昳㌸㤶昲捣㑣昰㔸㤶ㄱ愶ぢㅥ捦摡㥡〵㡦㘹㘹㌴㈴㜸摡捥㐳㠴㜳㐵搵晤户昷㈶㌲ㄵ搷㈴㐵㍤捤搶愷摦晡ㅣ㍥愹敤㝣㕢昲㜰戱敢搹㤳扤慦ㅥ㔳晤㕥〳㔳搲攳戹㙤攷ㄳ摦㍥昸戶ぢ㈷㥡㥦搷㑤ㄴ㍦㠵㘴戹㔳摣て㥣昹扥㠲㐹㈸㔴摤挱㜰愲㤵㔰昳扥愳㑢愰㐹つ〸昷愲㥡慣愹慡慤㍡昹愴搶㡡〱㠱㘷㥤慡〳摤て㄰〶㠴慢ㄱ㌷㕢搴㔵〸㘹扦〱搷ㅣっ㈳㈲㠹晣捡㠳攱㐳㐸ㄱ搷〰㘳戳〴捦〶换ㄵ㌸捡愹㐰㘴愰ち㠴慤㠴敡㜷ㄲ昹㜹㥡愸ち昵㤸㔹愸㕢ㄱ㘷捦ㄶ㐱㐸戰㍢愹ㅥ昰〴㑢戰〱㙣戳扣户㈱愴㍤㘵㤶㜷摡攸㘰㐰散〳愰敤㙢㥦㝣㥡攸㕦㌹攸摢㠹㝥搶㐴㑦㈷㝡㉦ぢ捤㝣㝤昲㜹愲敦㜲搰㜷㄰晤愲㠹敥㈴㝡て愰敤搶攲㤳㉦ㄱ㝤户㠳扥㤳攸㔷㑣昴㔴愲㜷戵㜴㠳て摤慦ㄲ晤㙢㠴㔹㌸㘶㈷敥戱㈲㐸昰㠸㝢慤〸挱㠲挷㠰㜶㍥㙤て㈳戲㘵慤昲户戶攴㐰慤搲晣搶捦㙦㈶㥡㕦挵㝥搸㙡攷㑦㑣ㄴ㡦㐱戲散搴晢㔱㈶戳㔵敥㠸戲搷㙤㤵㍢㔸〹搵敦㔹昲昳㥣㔰㌹昵慦愸㈶㕡摡㌳㠸㉢愷㙥て〹挷愹㙦搰㌸㉦㈲挹㜴敡戳〸㘹㙦㠱㠷㐶〸㔳〶挵〸㠰敤㍥敢㤳敦㄰晤〷〷晤ㅣ搱㝦㌷搱㜰㔳㔰㙣〵戴㙤㍥㥦㝣㡦攸㤷ㅣ昴昳㐴晦搳㐴愳挱〴㐵慢愵ㅢ㉣戸改㝤愲㕦㜶搰㉦㄰晤㠱㠹㐶㠳〹ち㘹愱捤〶戳㤱攸㔷㠰㜱㥣晡㐷㉢㐲㙤攲㔵㉢㠲て㡦昸ㄳ愸㕤慡㌶ㅥ攵㙤㤹㔳摦戰㈵〷㜲㉡昲挲昵挶㐴㍣挹㠴敢㥤㠹ㅢ㑡㍦摡慥㘹ㄱ扥㜹晦づ㈴敢㌹戵〹㔵慡敢搴㐶㉢愱晡摤㔱㝥ㅥ㈲㉡愷㝥㠶㙡挲愹㍣〹㔴㑥ㄵ㤰㜰㥣㑡㠸搸㠸㈴搳愹㍣ㅥ搴昰昵〴㍡ㄵ㠶㡦㠹㑦晦攳敥愹昸㔹ㄸ㡦昸挸㐱晦㥢㘸捤㐴愳〹挴挴㐷ㄶㅡ㝣戸愹㤹攸㡦ㅤ昴〷㐴晢㑣㌴摣ㄴㄳ晦戶搰㘰〱摤㐲昴㝦ㅣ昴㠷㐴て㌳搱㘸㌰㌱昱て愰㙤搷昸愴㥦攸㑦㠰㜱㥣晡愹ㄵ㔱㑥晤捣㡡攰挳㈳㌸㍦搹㤲㙤㍣攷摢㌲愷昲㜰㔰㐹づ敥㔴㝢㈶摡㘸昵搴收㐹挲〷挹㝡㑥㝤〷㔵慡敢搴户慤㠴敡昷㘱昹㜹挲㐸㜳挹㤱愰㜰敡㔶㠸㉢愷扥〹〹挷愹摢搱㌸㈳㤱㘴㍡㜵㙢㠴戴㔱攰㘱〱㌲㝤㜴㐲晣〵㔸摢㙣㍥戹㈳挱摢㍡㘰㥥ㅥ㙡㍢㥢攰愹〰晦挹〲搳㤲㍥搹㑥昰㜶づ㜸㌸挱扢㤹攰㘹〰扦㙣㠱挱〶㜸㌴挱㍣扡㌳㡢㌱㠲攰㍤㑤㜰㈷挰㉦〰㙣扢〵敦ㅣ㈴㜸ㄴ㈰㜶挹〴捦〶ㄹ挱〷㕥ㄲ㙣㐵㤴㐳㜹㔶㘸㑢戶昱〰㜰换ㅣ㍡摡㤶ㅣ挸愱昶〲攰㥦㑦捤㑥昹て扤摤㕡㄰摣㌵㔱昰㈰戱㥥㐳㥦㐶㤵敡㍡昴昷㔶㐲昵晢扤晣㍣㝡㐴捤㍤戲〳ㄴづ攵昹愱㜲攸㤳㤰㜰ㅣㅡ愰㜱㈲㐸㌲㉤ㄹ㐰㐸ぢ㠱〷㠷㑥ㅢㅤㄳ扦〳搶戶㤴㑦㐶〸收㐱㥣〹づㄲㅣ㌳挱搳〱㝥搸〲㠳〳ㅦ㈵〸㡥㌹攰㄰挱攳㑤㜰㈷挰て〰㙣㕢ㅡ㉦扤㈳㤸〷㝢愶㘶ㅥ㉤㙡〷㤸攰愹〰摦㘳㘹㌶㥢捡㈴㠲ㄳ㠰㌸づ攵愱愱㕤㑣㌱摥㡡㈸㠷昲㄰搱捥愶㡤㈷㠳㕢收㔰ㅥ㈷づ摡㐳捤㌹昴㑤㘷搸㍤㜲㠲敦戹换㔶晣㙤愲攰〹㘳㍤㠷㙥㐰㤵敡㍡昴㑥㉢愱晡㝤㘵㝥㥥㐹愲收ㅥ㌹つㄴづ攵挱愲㜲攸敤㤰㜰ㅣ㍡㠳挶㤹㡦㈴搳㤲㜳㄰搲づ〴捦㥣㑢挳攲收ち㔳捥㈲㥡愷㜳㈶㥡〷㡥摡ㅣㄳ㡤㐱㍡㉣㝥㘹愱挱㠷㑢攷ㄱ扤搰㐱捦㈳㝡扥㠹挶戰ㅢㄶ晦㘵愱挱〲㝡㈱搱㍣敦㌳㜵ㅦ㑣昴㈲ㄳ㡤㘱㌷㉣慥〲摡㜶つ㕥㜹㐶昴㈲㘰ㅣ愷昲㐴搱㜱敡愱㔶㐴㌹㤵㈷㡣戶㘴ㅢ㡦つ户捣愹㑢㙣挹㠱㝡㈹慡挱㙢㤲愲㥥ㄶ敢㜳昸㈴㤱㠱㘴㍤愷㕥㡥㉡搵㜵敡㘵㔶㐲捤㍢搸㜸㐲愹㤶敤摦㐶晤ㄱ㌶㤷敤㐷搸摣㡡㘵㍢てㅢ㠱挲㈱㈹㈸ㅡ〰㑦昸㑣摢慥㐰㐸㑢㠱㙢㉥摢㠳攲愷挸捦㕥愳晢㘴〶㈹愲〰㡣捤ㄲ㍣㥣㉢㔷愰扣㙣㍦㙦愰ち晣挴㑡愸㝥㑦㥡晦㈸㘸㔲㠵㍡〲㔴㉥㈷挹㠱昸扣㐷㈳愱敥㘶㔴扤愹愴挳㝣愵㐳昹〷㘲㜸㠲攵捤昲〹搵愱㔹昳昷㔹戸㥦㔶㙦挵捡愹挷㍢㕢昰㜶㠷〲㝥愲㘵ㄶ㕥㔶㠲㜷㍡攰搷摣慣愷ㄸ昱ㄲㄳ㝥晦搱㝥㝦㠰㔴㌱ち㙢搹戹〵扣㔰㘰㐸㜶㘶ㄱ慦㐴挹㌴攳㜷て㑡昸挹㥣晣搷攱㐹㙢㍣㜰换摢㜸戸捣敦搲搶㝤搶㌵㠵攴扡㍢㙤搳㠴㘵㝢搸敦晥㘹攰㑢㈱戶散㌹㙢慤ㄷ㕥㉢晦㔶挷㑡㥥㜰ㄶㅢ挴搹昰扢扡㤹昸㜶㘸晢捦㔵㜹㍤つㅥ搹㐷㌷戳搵〸㔵〷扣ㄲ㑤ㅥ愹㍣て㤶晡ㄶ㠱愷改㔸戸㝦戰ㄳ㑢㈴㝢㠶昴㜶敢晣戵挹收摥敥㥣㤱㕦㕡㕡收晣挲㈴㥥㤹挷㑦㐲挸㈲㤴㌲〷晥ㄷ㈷㐰㠴㕡㘵挹挵昵㥦ちづ攲ㅥ搹捦〲慣㈴㔹〵攲ㄳ㍣攸㘳ㅢ㤴慣㔸㠳㌸戹㙥㐵㡥㈲扥戲㈲㐷㤳挵敦㘲㤹ㄵㄱ㘷㐲㠷捡昶㝢搴㘳ㄷ收ㅣ㥢㝢㡣㡢敢㕦〷㉥攲㜸慦〶㤵ㅣ㐷㜲㍣㠸㑦慣㐷㠲慢㌰㐷搷㉤捣㠹挴㔷ㄶ收㘴戲㕣㠵戹搸捥昶〷㐸㜰ち㜳戹捤㍤搵捤扤摡捡㔳㕢ぢ慥晢晢㌷ㄹ搷昷慡㥢㐴挹㉥㡢攷㔸㑦搹挳㍦㠴㡣㜶㍡㐸㈳づ㡤搴〸〵攲㤳㘷㠰攳㉡㡦㤷〷㔲搵㑤㤷捦㤶㑦㘳搹慡㝥㐷㘶攸搰ㄴ㤸昶㈵慥户ぢ㝤ㄶ㜴㍡㔵戹挹收㥥敤收摥㘶㜳㝦攴收㙥戰戹攷戸戸㝥㥥㝦㈰敥㤱攷㠲捡ㅦ㤳晣〴挴㈷敥㐷㠲换〷㑢敤㝡㔷戴散㜵挴㔷晡㘰㍤㔹㉥ㅦ昰㄰㐴㌵㠸ぢ㤱攰ㄴ㥣愷ㄶ搴慥㕤〴敥挰搶㕥㘲攷敡㜱㕢晢ㄲ㘶㐱㙢㤷㉤㝤ㄹ㔹慥㕣㥦㠰㙥㕡摢扥挴搳㠸愸㘲㕣〱愴㔳㡣攷㙤敥㤵㙥敥㑢㌶昷㘷㙥敥慢㌶昷攷㙥㉥㜷敡慡㈲㔷㠱㍢㜰㐵ㄶ搵慤挸㌵㤰愹慡挸㝦㤱攵慡〸㌷晢ㄵㄵ㜹挷㉥挶㉦摣挵㜸捦收㕥敦收扥㙦㜳㝦改收㙥戴戹㌷戸戹摣㥤慡㡡摣〸敥挰ㄵ㤹㔵户㈲㌷㐳愶慡㈲户㤲攵慡〸㕢㔹㐵㐵戸㠷㔵ㅥ戹ㅤ〱挷㈳摣慢㉡敥ㅤ㙥㉥昷愴㡡㝢愷㥢换扤愷攲㙥㜰㜳㐷㈲愲㉡昲㉢〴〶慥㐸㘷摤㡡摣つ㤹慡㡡摣㐳㤶慢㈲摣搴㔵㔴㘴㐷㌰㔴㌱敥㐳挰愹㐸扢捤扤摦捤攵㔶㑣㘱ㅦ㜰㜳戹攷㔲摣摦戸戹摣㠹愸㡡㍣㠸挰挰ㄵ㐹搴慤挸挳㤰愹慡挸㈳㘴戹㉡挲捤㑣㐵㐵戸㘱㔱挵昸ㅤ〲㑥㐵戸㌳㔱摣挷摣摣晤㙤敥攳㙥敥㈴㥢晢㠴㥢换ㄵ戸慡挸㤳〸っ㕣㤱㡥扡ㄵ昹㍤㘴慡㉡昲っ㔹慥㡡㜰ㄱ㕦㔱ㄱ慥搳㔵㤱㥦㐳挰愹挸㍣㥢晢扣㥢换㜵户挲扥攰收㜲㝤慤戸㉦扡戸㝥慥㍡昱㠷㘷搷㐰攵㑢㈴㉦㠳昸挴ㄲ㔰搶搰㥡㍤㜷戵㙢㔲㌱㔸扥㑡㝣攵㘰昹ㅡ㔹慥㥡㜰改愹戲㝤ㅤ〱愷攰㕣㉢慡慤换づ搰换慤换晥㈸㐳㜳㠳㈶戸㝥㔴〹愳慣〴扥ㄹ愹ㄹ慦挴攲㥡㔲㈵㙣㙦㈵昰っ㐴扥〱慥㤷㡢㤱捤㕥㈵㜱慤扤㠵㕦搴㝡ㄳ昹〸㉥㜳搴㝡晤㉤〴散晡戴㜱㥤㐲㙥㌳㉣收㘹攳晡挴㠹〹慥㑢㔴挹㐷㔴搵㤵㙢ㄵ㤵㌰扣慡慥㕣扦愸㠴㙤摣㜵晤㍢戵㜲扤挲晡捡㜷ㄹ㍢㥡㠴㜶㜸て〱愷㌰㕣愷㌸搹户㜱㝤攲挴挴戱㠸㈹搵㙤㔵㠵攱㕡㐵㈵っ慢㉡っ搷㉦㉡愱搵㕤㤸昷愹㤵敢ㄵ㔵㤸㝦㌳挶愵㡡㉡捣〷〸㌸㠵攱㍡挵挹扥㡤敢ㄳ㈷㈶戸挶㔰昲ㅦ㤲㝤㠶㤵㈶㌷㕡〱〲摢戸㌸㜰㈴摡戸㈸㈸挷戸ㄸ㈸挷捥㜱挷挴戹㠸愹㘲て愹慡㈸ㄷ〴㉡㐱慢慡攸㑦散〴慦扢愲㥦㔰㉢ㄷ〵慡愰㥦㌲戶㥥㠴㔶晦っ〱愷愲㕣っ㌸㠵ㄱ㥣搰㤵挴攷㘴㜳㉥㔷ㄲㅥ㍣摥挰〰晦户㜱摥㜶㈴摡㌸㕦㤷㘳㥣愷换戱㥦扢㘳㠲㜳慣搲捤㥦㜰ㄶ㥣㕥㠹㤴つ㙥摤扦㜰㑢戴㕤㕦ㄱ攳搴㔹搶捤㈹搳㠹㠹㥢ㄱ㔳扡ㅢ愹敤㔶㉢㑤㌶戹㜵㜳㜶㜳㈴摡㌸慢㤵㘳㥣捤捡戱つ敥㤸攰㑣愴㜴㝢愹㡤㤳㄰㤱㔲㜳敢收㠴㔳㤶攷㐴㔳㡥㜱㠲㈹挷㌸戱㌸㌱挱挹㐱改ㅥ㐲㙤㥣ㄷ㤸㈶㥢摤扡㌹〷㌸ㄲ㙤ㅣ晢换戱挷㉢㘲ㅣ敢㥤㌴挱昱㕡改收㉦摡㡢㘷慣㌴改㜳敢㝥捥㉤搱挶攱搸㤱㙦攳㌰㕣㡥㜱昸㜵㘲㠲挳慥㙡㡤晦晥戸㜲㈰㝣挹㑥㜸摦㑡戰〷㐲づ捦㑡攲㕦㔶㠲ㅡ〸㠷戱㌰ㅣ㡥㔵㐱摢ㄸ攳㐸捣㡣愴ㅦ㌱愷㤹㜲ㄸ㜶戲㙦攳昸戹ㄸ㤸㠶搵㈲扤㈴戳㘴挹挶戶愶昶㔱㑤㠷㑥㙡㌹晦搵摦扥㜶昶搳摦㥡昰摦㥦慣㕦晦昴敢㘷㍦晡挹㠶搴㠴〷㉦扤昴晥〳㉦㝡昴戵慤戳ㄷ㌷摣戲㜱搶挵㐷〷㤷ㅦ㝤㘴昶㤰扤愷ㅦ㝤搸ㄱ〷〷攷㙤㌵戶戱㜱挸㤰㙦㙣昳搰㜶㘳晣挷ㅥ㜹㥢戸攷㠵㙤昳㐲㡤㤹㉣挴㔶㈸〴慦㘶晣昷㜳散挴ㅦ㝥㔳〲㕣戹つ㐸㙢㐳ㅢ挷户慦戴㉣敦㈲〳㘵㤰攱敥戲㜰攸㔴㘵ㄹ挱戲㡣㌴换挲攱敤㉢㉤㡢ㅡ㌱㘹㠱㙤摤㘵攱挸愹捡戲ㅤ换戲扤㉡㡢㔰㠳㈳愱愳㉣㈸挲ㅥ㍦〷㐹〵摤㠱愸挶㌶㡥㔳㕦㘹㠹搵搰挷㘲散㘸ㄵ㐳㜹㤲㐳愰㉡挶㑥攰捡㥤㔹㤶〶愱挶㍣㐲㜷戱愰慡挴ㅣ晢ㄴ戴㥤㈸扣挰ㅤㅦ捡ㅤㄵ㈸㡥㘲ち戵㥢㠹㔲攳㄰㜵㔵搴㥥攳㤱㐲㡤㌶㔱㙡㐴愹㐱㜱㘴㔱愸㍤㑤㤴ㅡㅢ㙡㔰ㅣ㈳ㄴ㙡㡣㠹㔲扤扣〶挵摥慥㔰㝢㉢㔴ㅢ㍢摣㔷㙡㙦搵㠷㔹㡣戱挸㠹㤷戲㌷晢戲㉡挶㌸〴攴㍥㈰慤つ㝥昶㉤㌲㕢㥢〴㍢㤴ㅡㅤ㥥戲㐶㠷㑥㑡攲㕤昹散㘴㉡攱㐹㉢㠱捦㤴挸〰戸㝥㜶〷㑢㥣㝤㐰愱ㅥ慦ㄲ㘷扦㔰〹㡦戹挵挳ㄴ㘷ぢ戶挴搹㙣ㄵ敡搱㉡㜱㌶㘵㤵昰㠸㕢㍣㐶㜱摢慦㠲つ㔹㘱ㅥ慥ㄴ昶戳挱㔹ㄹ戰㤵㈹捣㐳㤵ㄸ挱㤶愷ㄲㅥ㜴㘷㌰ㅥ㕣扦摤扣〴摢㥤挲㍣㔰㈵捣愶愶ㄲ敥慦㑡㘰敢㔲〹昷㔵㈵戰㐱愹㠴㝢慢ㄲ搸㠶㔴挲㍤㔵〹㙣㌶㉡攱搷㤵〹㝥扡搷慡ㅤ㝤慡㌰㜷㔷㘲〴晤慣ㄲ敥戲ㄲ㤴昳扡挰ㄵ昴愰ㅡ昳愷㌰㐶㠷愸搸㔴挶㘸㕦ㄵ㥢挶ㄸ㡤愱㘲搳ㄹ愳戰㡡捤㘰㑣〹戳㐱㑣收㐴㘱㕤㐲㈹㐱愴㤲慢㤴搵㜰㤵搲ㅡ慥㔲㕥捤ㅤ晡㍦㥡㔱㌳搳</t>
  </si>
  <si>
    <t>Decisioneering:7.0.0.0</t>
  </si>
  <si>
    <t>㜸〱捤㔹㙢㙣ㅣ㔷ㄵ摥㍢扢戳摥㔹摢挹收摤㠴㌴㜵㐳㠰㔲㐷㡢ㅤ摢㡤ㄳㄴ㙡敦晡㐹攳㐷戲㥢㤸〴攸㌲摥扤㙢㑦㍣㍢攳捥捣晡㤱ㄶ㔴愲㐲㥡愴㐵㌴つ搰戴㉡愴愵〸搱㡡㐲〵攲㐷〵〲㉡㕡㔴㔵愸ㄲ〱㠴〲㐸㈰㔱㔵ㄴ㈴㠴㕡挱慦慡㥣敦捥慣昷㌵㜶ㅥ〴㈹㘳敦搹㝢捦戹昷摣㌳摦㥣㝢捥戹戳〱ㄶ〸〴摥愳ぢ摦戸㐲㘸㙣㑤㉤摡づ㉦挴㤳愶慥昳慣愳㤹㠶ㅤ敦戵㉣㜵㜱扦㘶㍢㐱ㅡ㄰捥㘸㈴户攵㡣慤ㅤ攷㤱捣ㅣ户㙣ㅡ㈴〷〲㤱㠸㈲㐱㡢昷㠹㤵㍡ち㘶㈹㘰㉢㌴㉡愰㠴㠹㌴㌵㄰㐹㈷ㄳ㘳㤳挷㘸㤱㤴㘳㕡㝣㘷换㘱㔷搵扥昶昶㌸晤㜵㜶㜶挷摢㜶戶㈴㡢扡㔳戴昸㍥㠳ㄷㅤ㑢搵㜷戶㡣ㄷ㈷㜵㉤㝢ㄷ㕦㑣㥢㌳摣搸挷㈷摢㍡㈶搵捥敥昶捥慥慥晣㥥㍤摤㑤ㄱ搲㍣㥥㑣っ㜱㝤㤶昴㕤㉦慤ち㘹ㅤ㑤㈶挶㉤㥥扦㕥㍡㘵攰搲摥挷戳ㅡ〰攴摣搲㡣愹㜸㌲㐱晦ㄵ愸㔰㙦㜷㝣㉣㤵攲㠶慤㌹摡㥣收㉣ちっぢ㘳搹挹挳慡㕥攴攱㠲㌰㈹㔲㌸慣㕡愳㙡㠱㌷ㄷづ搹晣愰㙡㑣㜱昴攴挲㘰㔱换㠵攸挱〶㍦散户㤰〷㔲㝣㉣㤹㐸㑥慢㤶㈳㔴〲挰㡦昸㡤ㄶ㉢挵㉢㑣ㄱ㜳〴ㄷ昰戰㐶捦㜵戰㈶㥥慦ㄲ〵㘹㈴ㄲ㙥㈲戲慥㘲㘶㡢㤸摡搲捥㐲㙦㤳〳㔶㑥挴㜰㈹愳㑡㤹㐹㈹㤳㤵㌲㌹㈹挳愵㑣㕥捡㑣㐹㤹㘹㈹愳㐹㤹㘳㔲㘶㠶挶㤴慥㐸㐳㠳攴㕤㍦㝡昶散挷扥㜳晡㔷愳㕦㜸攷㠳㜷㝦晦挰愵慦㌰昸㥣㜰扥㔵搴㔰㔶ㄳ〹挷㠸昸ㄸ戲㡢戱㝦㤲㈱㌰收愷捦㘵敥㝦敢㠵〳晢扦摣搶㜵㝡敥摦㈷㠲っ㠰ぢ㉤㙢愱㘵ㅤ戴慣昷搷搲挹搸摦㍤㉤扦晣挹戶㥦㥦晥昵攳晤㕦㕤昳敥敦㕦㍤昹攷㘳っ㕥㉦戴㙣㠴㤶㑤搰㜲㤳扦㤶づ挶摥昴戴散扤昸㘶㜱摢ㄳ㤹㠱愷㜶晥㙣摢㉢㝦㜸攳㍦㑤㕢㘸捡㈸㍤慤昸㈸㜷慥㤳㙢换㜸㑡㔷敥ㅤ㜸㤲㜲挱㜵慥㍥㙥㘷ㄵ㜸摥戰㤱攳ぢ㘱㙡㤱㐷㌶ㄵ㤲愶攱昰〵愷㑦㜵搴㠶挲戸㙡㜱挳㔱㘸㔰慢㤸攵戶㌰戳㔹昰㑡戳愳㕥㡦㌴挴㐴戳㐲㑢愳㘰戸㥡ㄸ〵愹㘰挸愵㤱戰㕦戴ㅡ㔲敤㘹㐷㥤搴昹㡥ㅡ㈷〶㙥戴㙦づ㌹㥡㙥挷㐹攵愰㘵ㄶ㘷㠱攸㜵搳㐳扡ㄴ〰ㄴ摥㑡㐴挴㔶㝣搳〲㍤捡捤昴ㄵㄵ㐲〵㐲㝡挰敦㐱㔲㤶㌵摤㑡ㅤ㌲戱捦㉣愸㥡㜱㥤ㅥ㙥搳㜶㔲㝡挰摢㤷㝤㤶㍡㑦㌱愶慣㝡㔷扣つ㝦㤷て戲ㄴ㘳昳㕤昹摤昹昶昶㕣㔷㥢摡愱捡搸愵㔷ㅢ㈳戰㘹㥡ちㄳ㥡㤱㌳攷㐵搰㔸㕢愰㠸㈰〲㐱㝡㜱㤶ぢ㔶㔳㍥慤㕡㔳㥣〲㤱㌵摣户㍥㥦㌴㉤㡢敢慡挳㜳㠲㠱ㄴ戴愹㥡㘹て㔸㘶〱晣慤〹搵收攵㠰搴㥡㜷ㄷ㑡㤸㐵㈳㘷扦捦㕦㤸㜲㐸昵㤶㕡㔹㔹㐹摤戴ㄴ〵㘹㙥ぢ㑢户搵㑥ㄳ捥摦扢愰戹攲㥢㙢挴ㄴ愶捤挹攵愵〳ㄶ扦㘷㐹㕡㘷㔱㉦攵攱㌹づ㜹摤㕤扡㈲搷㉥ち慡愶捤つ㘱㕥㙢㘱㕣换捥㜰㉢挵㤱挵㜹㑥摣敡〶㠸㌸敤挷㉣户㕢挷〰㍤攵㠹摣昶㑡㙥扥㝦挱攱戴㥢㜳㘴㉦攵㑦㘷㌱㡤㥤戴戱㙡㠸扢㈶〹㌶㔷戱〷捣㙣搱挶慥戵㑣扤㕡搲㥢㥢㔳㘹捤摣㠸㤹攳愱㤰ㄴ愴ㅡ㈱㠴㉢㐰㜹㈹㐸㕢戹慤㘶愳㡡㈴〸摤㜶㘵戶愹昰ㅣ愴㥢㡥㉢㥡㔴敤㕥㤸攷ㄷ㌲㤶ちㅣ㜶㔳昵㕥㠹ㅦ㈴昴〸㈵㥤㘳㈳㐹戵ㄱ愵挲搰戲搷㘰ㄱ摦㜸敡摥㔱〵㘶昰㕢㡣扥㙤昹㕢ㄱ㙡㤷㍣攳晦㍢㔸㤲搶㜹㜷摦㍦㐷㌱㝢㐸㌵㜲㍡户㔶挶ぢㄶ㈹敦〷搹〱昲〱㈲搱㠰㝣㠹愲摢戲㐸㈲㉢戳〵戶㈸捦㙢㌹㘷㍡㍣捤戵愹㘹㠷㜸㔴㐰㐶㈲㠰㔹愵てㄸ㉦㔱愸㕦㠵㉡㔲昹㄰挸㙤㐴愲搱㘸㐰挴捦㜰㔴戹㥤晡攱㔶㈲㙢㉢ぢぢ搷㑢愲㡣㈱攷㡢〲〴㈹扦㍥收挶㈱㔶㔶㤰㌱搴ぢ㠸㜳捡㉥㤰づ㤰㑥㈲搱〰㝢㡤㙥て户昸㐷敡攲㔳㌶昴づ㡣摡㡤㔱ㄵ㠶敥愱㝥㜸㉦㤱㠶㐱㙥㜰㉡㘲挹㍡搴ㄲ挲㍡㐴挵㝡敢昶㐱慣慣㈰㘳愸㐳㠴㜵扤㔰㤰〰㐹㘲㔲㠰晤搸戳敥㙤㠲慦㡤攰㠳㜵愳〲挶㝥㡣ㅡ挰愸ち敢㠶愸ㅦㅥ㈶攲て㈳捡ㄵ㘱㈸慡㤵㝡㐳昷㐳慣慣㈰㘳㈸㜵㠴愱攳㔰㜰〰攴㈰㈶〵搸㜷㍤㐳搷㔰ㄷ㐵㘷搹搰㌴㐶ㅤ挲愸ち㐳㈷挰㠴愱㔱ㄶ㐲㌶昵㜳捣愵摣㡦晡㌳扡摦㔴㜳〳㙡㤶㑥ㄷつ摥搹㈲㤲㌴ぢ戳㔴㤱㔸㌱㡣㑣㔲㍣愲㌸㌷愷攵戸ㄵ〱㈳㐵㐷㥡㄰ㅤ㉤散戰㠸收㌶㤵ㅡ挱㠰㉣㌷㐶晣搶ㅡ㉥改摡攱敤㥡捡㈳搳㜰㥤晥㝦ㅣ攸扥ㄳ㑦㈱ㅡㄵ㘸ㅣ愱愶㜲㤴㠸㡣摤㜳搵ㄱ㄰捥戹戱㤰㥡㌶攷㠷㘸晢㜰摢㉤摤敤愴愵㌹㥢敡搹㔴㍡愹㠵捤㠲㍦㘸㜱㑡㝡㔶㥡㘲扦戸㐷捣搸攲㉢ㄱ㤳戶㠸〰㔴ㄱ㝡㕢昳㠷㌵㍥㡦㠴㝤㑢扤㠸捥ㅥ挹愲敤㤸愲搲摢㔶㉦敦㌳㐷㑤愷㑦戳㘷㜵㜵㜱㠷㡦搸㤵㑣㑣㜳㠳昲㤵㐵㘹敢㜲㠳捣搹㔹㥥昳戱㌱㘵ㄶ慤㉣ㅦ敥扢ㄱ㌲ㅥ㍤㈹昷㘲㈲搹戱〸ぢ㑢㡣慥㙢ぢ戶㙣㌳㤴摤扢晥昹挱扦ㅣ㝦攰捥㌰愵㔰㐶㥢㠴戶㠹㡣〰㝣慤㐹戱戹慡ㄴ摢㠰㐳攴〸ㅤ扣戵㔹㥤㈷㔴㡢ㅣ摢戴㙣愵㔰㙡扡㡥㔷ㄱ㜵摤摤㜲㈳㠰㑤㤵㠵㕢㔳挴㤷捦愹ㄵ㠶ぢㅦ㠴㌳㈳㡦戱昵㌵挹㕦摣昷㜶㐸慥敤㔹挹摦愲〸㜷㤵㠶㔰戰づ㌴捣攱㈰㤵挹〴㈲㌰ぢㄷ㤳㥦㈱㔵扥昶㈱㥤㠶っㅣ昶挵慣攸㡣㘱捥ㅢ挲㜲搹㐶㝤ぢ㠵㑡㐳〳㙥〳㜱㕣㕣㕤㈵户〹挸挸搸慤㝥㔸戹攷㤰愵户ㄱ挳㌹㉡〹扣搷て㑤㜸晤㤰戶戸㜸挷㄰ㄱㅤ㠲戰戹㌰㘱㕡㌳㤳愶㌹㠳搳攱㉡搱戳愷㌹㜷昰㍥愰戱攰扥搴㐰㥢㝣㍦ㄸ慣㍡昳㝢戸㐳㜸㉢搹攳㘶昸扢愹ㄵㅣ戰戲愲挷㉥搰晤攳㜸晥㠳つ晡换㕢㥥晤摥挰㠹摦㝥㠶㕦㑡㍣㜳㠶㝤挳ㄳ慣扡搸㤵戲㕥㍦㌷昶攴敦晥摡昸昲㐳㐷ㅥ㤱㔱㌴㕣㔱挱㠶㈲㘰㜵㝥㈹㜶愵㌵㐷攷㡤㜹搷㌵搰㡥攴㈹ㅡ㔱㌱㥤㙢挸愷愷改慥晢㥡昳㠳㤶㤶搳㌵㠳挳㜵攸㤸㠲㜷㈷晢昹ㄴㄵ捥攳㈶摥搳㤸㐶㜳㍥㙤愹㠶㡤㕣㘳㘴ㄷ搷㔶昵挴㙥㤱昳〹捤戰㘹ㄹㄱ㉦搱㕥㥤㐷㌸愷㈷㔷㉣ㄸ㠳敡慣㝤㈳㙣㈷昲㤳搲攵〶㉦㠹㐹ㄲ㡢㐸㤱㙢摣ㄱ㠱昰㈴改㙢慥搸㠱㝢㕢愸慥㤶㐴㔴㤳㔰㘸㈱攵㔳㌰㐳戱㜷攵㐵㌴慣㙣ㄲ㙦挲扣搳㑤搰㉦㘱㉦㔵昹搸㔵㑡㤶〸扢ㅤ〴扤㥣搷㐰㠷愱㌶㐴㠵㔱㤳戲㌹戱㤴㍣〶挰㔰愴敤㘵㠳㌱㐳戹㠸㠰捣捥㤳㝢㈲っ㔰㍢挰搸㘳搴挲㑥昶搹㠹っ挵㈵㜶愳敢晤挷愸㔵昶晥㜳㌴挷搷晢ㅦ昵〴㍤㍤㉦㌴㡥㙣搰㝢捥扦昴摣ㄳ愷㝥㜱攸ㄵ㠶㑡ㄴ㍢㈰㄰㌶㠸㕣ㅥ㜱㠶慡ㄵ愸㉢㈶ㄱ㠶㥡㔵〰㌳敢㌵〴㌰㈸㑢㝤㠰戹㠷搸㡡㠵㠱扤㐴晣㠰㈱ㄱ㥥㉢ㄵ㝤〹ㅡ㈱㠰㜹㤸㉣㉦〳昳㄰昵㤶〳㈶㐹㔳捡挰捣㔱慦っ捣㠳换〱㜳搲ㄳ㠴㌷㌶攸㠹搳慦㝤晣挴㘳㙢摦㥡昹搷㥦捥戲㝥㥡敦〲㜳㥣㕡㤵㐵敦摥㤶㈳ㅡ搷挹ㄳ敡晤㤱愱㙡ㄶ攸摣㑢つ㌶〴㐲ㅦ攵㍥慦㈱搰㐱㉤散㠳捥㘷㌱昰㜳ㄸ㠸ち㜸㘵㜴㔰ㅥぢ㜴㍥㕦㠵捥晤㉢愰㠳㘲㝡〹ㅤ〵攸戸〱昳扥攵㤰戹搷ㄳ挸ㄷ捦㡣扥㝥愶㝢散挴搷敦㔸㍦昲㥢愷攳っ㔵户㡢捣ㄷ愹戵愶㙡㤳㡥昴愷挸㝡ㅦ㘰㔰愵ぢ㘰㑥㔲㠳愱㐶ㄷ挰㍣攸㌵搰㠹愱搶㤵攸ㄳ㍥㐵㘴㑤㌲㤱㜱㜳㐱㈹愵㠴㑦ㄳ㝢ㄵ戱㉢㡥挶㌱㤴挶㤸愳㥣〱㐱挹捣戲㈰攸㍤㑣愴㜴挵攸㜹㠹摦ㅣ㤴㉦㔱愳㌹ㄸ攳昴㈵㈶㘲㌱〵慡㘳搸戳㠲昵〸㔸㈸㥤㤹㜰㜲昴ㅥ㈵㔲扡㘲㜰昶㄰㝤㤴㜳㐴㐸ㄷㅣ扢㐶ㄷ摣㕣戰扥㠶㜱㌸㠵㌱攱ㄲ攸㥤㈷㔲扡㘲㜰つ愱敢㜱㙡㤰㉥戸㐱㡤㉥㌸㠵㘰㍤㐹つ昱㑥㤸〹ㄴ搱慢搲〵㌴㠵慥ぢ搴㘸づ㌲㘰㠲㘷ㅥ㝥ち晤㕥㕤㙦㈹愵㕥㍢晣㌴㔸㔵㉦昴挳摦㈴㔶㔳摦㐴㝢㕢㕢㜷㌲扥愰摢〵昶㈹捦〷㈶㡥扥㜳搷搹挹㌳晤愷㝡摥昸摢慢㥦㠸摢散㤳㥥愰昶㕤㝡慣㠴戹っ㤸㍦敡㔷㌰搴扤摥㘸慤㝤㤷搴㑦敦㠶ㄶ㜱挳㐱㍡㘳挹㈲つ㠶愴扤搷愶慢㔴戴㈱㤶换㐷挹敡晦㐱て㥣慡扡收扡㠵㌸捡户㠹㌰戸㡣搸㕥㠰㕡〱戸ち攰㘴㠷㤶㐳㌰敤〹㙡㝦㐷㠸㤵㍣㡤挱戹㠰㈲㑢搱㔰㤸㉥㔶㝢ㅥㅣ㌸㔵㜹㌵戱愴㔸㙤㙣戹搵㐶㍤㐱敤敦つ戱㤲晦㌰戸㥦㔸㙤愴㜲戵ㅦ㘲㌵戸㥤摦㙡挳换慤㌶攴〹㙡㝦㤷㘰ㄷ㑡㡢っ㔶㉥昲㈲㜱㘵愰㔸㕢戸攲㥣㍤〰㐷愸㜹〷搴搸戸㥤㤸改昳㉦昶扣摢昱改㕥〶㐸㌰㝤㠹〱慢慢ㄸ㔸愱㤲搱昸㕦晥㌲㜸㙣</t>
  </si>
  <si>
    <t>㜸〱敤㕣㕢㙣ㅣ㔷ㄹ摥㌳摥㔹敦慣敤搸㡤搳㑢㑡㘹つ㘹㘹愹㠳ㅢ愷〹㙤㠱㄰㝣㘹㙥㌸戱ㅢ㍢㈹〸搰㘶扣㝢㈶㥥㘶㘷挶㥤㤹㜵攲㔲愹ㄵ㤴㥢戸㐹摣㐴愱摣㉡㠴挴ぢㄷ〹㜱攷〱〹〹㠴㡡㠴㄰㍣㈰昱㔰㄰㠲〷㉥㡡挴ぢて㐸昰㝤㘷㘶㜶㘷㜷扤㘳㜷摢㠲㡢㝣ㅣ晦㍥㜳㙥㜳捥昹慦攷晦捦㈴㈷㜲戹摣扦㤱昸㤷㈹捦捣㑤㡢敢㐱㈸㥤㠹ㄹ慦㔶㤳㤵搰昶摣㘰㘲捡昷捤昵㌹㍢〸晢搰愰㔰戶㔱ㅦ攸攵挰㝥㐴ㄶ换㙢搲て搰㐸捦攵㡡㐵㐳㐳㍤〷攱敦㐸昲㘰戰搷㘰ㅥ㘰㘹㘶㝡㝥昹㈱㡣扡ㄸ㝡扥摣㍦㜶㍥敡㝢㘴㜲㜲〲㍦㠷づ摤㍢㜱㘰晦搸㑣扤ㄶ搶㝤㜹挴㤵昵搰㌷㙢晢挷ㄶ敡换㌵扢昲㘶戹扥攴㕤㤲敥ㄱ戹㝣攰敥㘵昳搰扤㤳㠷づㅦ戶敥扢敦摥㐱扣㍡㜷㘶㘶㝡挱㤷㔶昰〲㡤愹㜳捡㠷㘶㘵挵收摡愴昴㙤昷攲挴捣㌴晥愵收㡦愷㝢㈶ㄶ㔷愴っ昹㙡改㑢户㈲〳〳ㅤ〷㥣愹㈰愸㍢慢摣㍣挳㌹㠶愵㔶捣㈰搴㥤ㄹ㔹慢ㄹ㑥㌲㙡搱㤹挷摥搵捣昵㐱㘷㔱扡㠱ㅤ摡㙢㜶戸㕥㜰㤶㌰㔰㜵挸㌹ㄷ挸戳愶㝢㔱㥥㌱ㅤ愹㍢挷敢㜶㌵ㅦ愵㕣摦敤挹㄰改㠹愹攵㑦㑣〵捥捣㡡改慢ㄹ〵摣㤸㡣戶挷晣㑡㙢摢㝤摤挷攵搴搵ㅢ㌸收㙤摤摢愱收扣改㌷㕡㡥㜷㙦ㄹ㉦扥㜵〶㜷㜵㙦㥦摡愳搶㍥慦敥摥㐷㙤㘵㙢㙢㌱㄰搳户摡㔱㉣挶㈸㄰昴ㄳㄴ〹㠸㐰愳㐴㌰㐰㌰〸㈰昲晦〰㤷愴㍢戲㑡㉢㥢㕡㜹㔹㉢㔷戴㜲㔵㉢㑢慤㙣㘹攵㡢㕡㜹㐵㉢摢㕡昹㈱慤㝣〹㙤㤲㔴散敦搷攲愴㥦晡敤慦晥㜶挷扥改㉦㝤昲㠹㙦扤晤搶愱ㅦつ敥㐲愳〷攲㐹捤晡收㘵㤰㕡㤳㡡て㑥ㅣ攰捦收㕣〱愶戰づ㕢昷㔸㤳㤳搵挳〷捣扢㑤㥤换捡㐰㝥ぢ愱㡣愰敤愰昵愰敤㔶扤换ち㜷㌷㑤㥢㠱㙣㙥摣㜸㕣㌷敤搵摤㙡昰戲㡤㉢ㄷ㐳㌳㤴㌷戶搷㌵〷改攸戶〸戶㤲㠱㝡摦捤敤摤捥㥢戵扡㥣扡㘲㐷搵㉦㙦慢㜶ㄶ㝣㙦戹㝢敤㌱㕦㍥摣愸敤㤸搱ㄴ㠴摡㥡ㅡ扢㘳㤵㔱㔵㌴慦戱㤹ㄵ㉦㤰慥㥡摥戸戳㘰㔷㉥㐹㝦㔱㔲㈴捡慡㕡敡戵慣㡡戹㝥㝣摥挵㐲挱慤搵㔷愶㑢慤晢慦㠴㘰㘶㔹挵㝣㔷愵ㅦ慥㉦㤹换㌵㜹㕤㑢㤳攸㥤愸搸摢㔲㝣捣慢搴㠳ㄹ捦つ㝤慦搶㕡㌳㔵㕤㌳㈱㘹慡愷扤慡捣攷㜳㑡㈸㐰攰昶昵〹㤱扢戳㍢㉦㈸㐴愴㔰㑣㐶扥愱㤵散㈶捥㘲㜵㔸㐵㑤㤲㈶戵㕢㌷ㄹ㡣昳㔵㌲㈶㠳〳㔳㙢愲晥攰㑢敦搸㘴搸〶收㕥摣挶㥡㌶ㅡ慦晥晥㌵改㠶㈷㑣户㕡㤳㝥愶昶ㄳ㥣㤱㌱っ愰㕦㠵㐰攸扡㝢㔴㜵攲㡡㔸搷㉦摢搵㜰愵戰㈲敤㡢㉢㈱捡愰㈱㡢㐵㙥㙤㐷㌲慥㐱㤱戱㥢㘰ㄴ愰㔴捡ㄵ昶戰㔱愱㠴㤴搳㈹㥤㌲㜸戹㐵㤰戳㕦ぢ㉦て㕡挷散㕡㈸㈳愱㍣㙣〱㈳㤱㔶㔳攸ㅢ㈲㠹晡㘶㈵㔲ㄸ㝢慣ㄹ㔰愹㘹扢攱㝡㤳㙦㍢戸㈴㈲愲ㅤ㔹戰敤㘴〱㐵㐱慢㍣挸攰㌵㄰㑤㥢㌴挸㙥㥣㈲㈲戲㐱㠶㘶挷挸慤㐴挶昶ㄹ㌲〲敤搳㐴挸搶〷扡换〸ㄲ㝢㈷㤱戲㔳㔷㝥摣㤱㘶ㅢ搹昲㤱㌴扢ㄶㅢ㘷㕣㐷㜰㍤挱つ〴㝢〱挴㥦㈰攱㈸攵㤰㙦㑤挶换昰㙣摣㐴昰㜲〰挸㈷㠳㌲㈷ㄶ㔵戴愱戶㘲㐷戲摤㄰散㘴㘵ㄴ㐷愲㠸㤶㜱挳捥ㅣ㜲ㄴ愲㘳慢㜳㝢攸摡扣搲戱慦敡㑥㥢改攵㤰㈲㌳㥡愶搷扡㐹搳昴㐶戰㘹㡦㝡敢ㄶ㜴㌵挶〸㕥〱㔰㌲㕥㐹〸攵㐲㠳㜷㙢ㄶ㍤㑤捡㤷㠴㔹ㄴㄹ㐳㍤㉡昸㤸㤰㜹〴挸㄰㜲ㅤ挷㤷ㅤㅢ㥡收攰戸昵㤲户愱昷㜷攷敦ㄸ改㙤㝡㜳㐷敦搰㕦昴ㅣ慤攸㝤㘰㉦昱扢慥㍡收㌶㔴ㅢ慦㈲戸ㅤ愰㑤挷昰昴晤㕣㍤〵捡㉣㜶㔲㤸摢㑤慦㡢戲㜲㤷搶㔷愵搲㐰㠳搶㤲改㕦㤴㈱㍣ㄸ㈷㘷㘱ぢ㝢扥㉦㙢㌸搴㔶㔵〱捦㉦搷户ㄶ〶挷㝣捦㘱昹㡥㡤ㅣ扣㈴ㄴ㐳㍥慦昵攵摡㙣攴っ㕢㌳攵㜳㑡㔱づ㜵昰摤摤㠵㐴慡㔳㉢㜹戱㕦昶昹㜲㐷㤲昴㈰㐹㕥㡤㙤㌵敥〴㠰㤴㄰扦改㉡㔱昶戳搹㙢㔴戳㔶㡢㤵ㅥ扥㡣搳㐹㥢て戱㐳㡥っ㐴づ摢㘹昸て㠲㈱㘷搱㜶ㅡ挲㘲挰㔹㤰㝥〵扥〵扢㈶㑢㤱㕢㤶愲㘶㐷㔶扣㐴㘴㐵㕦㕦挷㜹㍡挳扦愶攸愴㑤㑡㘴㜲㝢㘶㘵挶㔹扣㐹㔴㜴㐳㔲愸㘴戸㠶ㅡㄲ㠸㤴挷戶㍢㈲愶〷ㄱ㜳ㄷ㌶捥㌸㐰㌰㐹㜰㄰㐰晦〵㈴捤㔶㌷㥥攱戰晥㌵扡戴换攵㕣㤱㘸㔰㉥挲㘷扡ち慢挳㝣捤㙢〹敥〱㘸㌳㝦攸㠰捣㈰㐴㠵昲ㄴ㈱慡㌰㠶㜵摥㤶㤷㐹〳扢㉣〴㤶㘶敡㐱攸㌹㡣㉣つ㔹戳摥ㄹ㉦㥣戵㠳㔵㐴愲㐶慤㌸昳攰㡡㜴㐱㕤㍥㙣㥦戶㌲㙦㜵㔵㔶つ㙢搱慢㐳戴㥤㥣摤づ〷㜳㙣〷㙣㐹㜵㌶搷〴㔲㙦攷㘳っ㈱戰搳捡摦㑡㙦散㤶扣摦㍣昴つ㌷㜷㜴挹づ㙢㜲挰㡡㤸㡥昹愲㠵㕤㐴攴愰摡㙦㉤慤昸㔲捥づ㔹挷㝤扢㕡戳㕤㐹㘴挰挶㘴戰㙥㑥㕥㐴㤴㘰挱㘳っ搰㜳㠷慣㈵摦㜴㠳㔵㤳〱挵昵摤㉤㑦㉡㉣愲㕢搳戶ㅢ攰㌵ち㡢捣て㕢㡢㉢摥㘵㐴㙣敢㡥㝢摣㕣つ戶〵㔶㐸昴㔱㔲愸ㄱ㥡搰㌴㔱搴㡡扤攲㠷〷昲㕣㡥扣㤷㈷㔰戸捡改昴㤹㘷㘸㙦摡昵㜱㡣㠶㜶㍡攷㌴㠸攸㔱愳戰㉦㔳ち㤳㔳㡤晢搸攷㜵〰愷㡥㥦㍢搹㡣捣㍤慦㤸戵㑥㉦㝦㠶㡣㔷㘴搱〸㠴搰㐷户㉢㈲ㄵ㤶㤱㜲挰㠱挰㌸㥦摡挹慦㘴愹㌶愴扥㕤捤散㌱㐴㤲〶慤㌹㜳㔹搶㄰㡦㜶捣㜰㔷昴㐰㌳搶㌱㙢㐱㕣㌷攳㌹㡥㐹搲㈲㔹㉥㔶㑣㔲昰㔴㍤昴㑥摢慥㘱〱㈸晡㡢㡢捣㉢㈸㌲慦愸愲㐱敢㉣㐳㠳㉡捦戱扣㡢愶㙦㠷㉢㡥㕤㈹昲㠱攱扢㙤㐱㤳㘰㜲㑡摥㈴㈵㌲㘳慣捤㥡㍦〷㤳㉤㤸〰扡㈷㈰㐷戹㜵㐴㍦㈸㔷ㄳ〵晣㠸ㅥㅤ㑢㄰㌰捡㔳㙡扣〱愳改敡㜶〴㐴㡥㑡㔷㤳㍢ㄸ㔷ㅦ㐳㐹㈴㠴㠸昵っㄲ㠱㔷㌰㈵攴改攲㉥㔸攷㕣㍢〴昶㠸戱㘳㜶㌸ㅢ〰攵〰挸慡攳敤㡤ち慢愹㑥攳つ慤㜰㑢㘷㔵㡢㥡戸戹戳㍥慤㌷㙥摤愰㍡搲㈸㈹㐵戲㔹㈳愵㔹㌶㤸攳㜶㔲㌵㐲㈹敥㐴摢㠸㉣户㘹㜳摦㈹㐵㥥㠷㘲㔲㌴㤳㌳摥愸〸〵㠱摥㔸㐷搱㘷㥦㑤ㅥ愹㠸つ㙤㠰ㄲ昵㔴㔴㌶ㄴ㠷〴㑦攲摡㐹㔵㤶攲㈷昰昷慥㌸㍢㕦て㕢㙡捣㉢愳㜱捤㔴慤㌶敦挲㑡愸㤸㝥㜵㥢戰㌴搶ㄶ㘹ㄸ挵㥤扤㙡晦㘸㝢㔳㡣ㄸ戳㈱挳㈲ㄹ㝥㘰戰㈱㤸㉢ㄵ㔱愵㜵㌶挴慤㙥ㄴㄷ昹㜴㕡㥡慥挲挰㘲㔸㥤㤵㙢捡っ㙢㕡昲愳慡㐳攳戴愸攴愸㘱㑤㉤〷㔰改㈱攵㜸㥣㔳っ㙥㔸㘷改㤶挲㈵〶㠸摤㌸户㔰〹ㄱ摡㙤っ挰㤳挱昶挱づ㜶㈴ち㥤搰㍡愳〴㉤㘴㄰㙥敢㈲挸㍢㍤㘲ㄴ㠲搴㔲改敦㐷挵㘷㥥㘴晡敡搱㕣㤲㠹㤹㠸攱慥っ敢〱挸㑤㐷㈶挹㐵愳㐹挰㍣㤲㙣㑡㘸つ㈶㘵㌴㌱㠶㘸昲昹㈱㙥昱㌰㤶㌵㑣戶愹攱㥥㕢㘸㐳㥢搶搶㜷㔹㈷摤㑡慤㕥㤵㑡ㄵ㈷戲㕡㘹攴㙤㠱㉦㜵〵㌰攲愶㡣㝤㠹㌷攵㈴㡥㔲㕣㌲㤱搴扢摤㙤ㅣ㐵㜷㈵攴㌰㐶愴晡ㄸ㠰捣㜰换愹㠰㔸挷㍤〵摡㠷扢㥢ㄷㄸ搴攵㌹㠸戴㡥㈲捡戲㌹摣挷㙢㐴㤱ㄵ户愵㥡捤㜹㜳ㅥ㙤昶㔴搱〹㍢㉡摡ㄶ㌸挲㍡㈳㠱㔷㈸挰ㄸ改㤱㍢㌸㐸敥㙡ㅣ摤扤晡㤸㝡捣㕤〵㉡ㄴ〶〴㘳扣㍣〵攵戰慢㘰㈴ㅡ摣㕡搳敡ㄶ㡣晥搲昲㌶愶〰〴挳挰㌴㘸搱㌲㌲㜰㘶㤰摦摣挰戹〵慤㌲㈲愴改㘰㉡㘳㤴愳㜰搸〳㘹攰㈶ㅥ愴㤷㍣㈸愱㜰㡦扡ㄸ㤶摣㑤ㅣ㜷㜰〴昲晣敢摡ちㄷ捣㄰搷㕦摣扤㙤挵㔳搵㉡捤㕤昸攷戶〵㔶㜱㜵㈳㌲㐷昷戴㕤捡㔲㙢愲㝤户慦慤㈲扥㉣㜸㜰㜶攲㠴ㄹ㔶㔶ㄶ挳昵攸攲㔶慦㈴愱晦㄰晥㠸つ摦㑥㥢㌹敦昲㈲敡ㅡ昷扥㜴挹昵㉥扢㙡㕥㝡挰㕢㝦愰㄰㕣愱散攷㈴㑢戹㝦攳㐷㈵㉤愷晦〰㈳㙥㘵摡ㅣ愰改㈰攱㌸㉡㐵搲㘰っ昹っ㍡㠱敤摥戸㌵㐰㍡搹搳㐶㈷㑡㄰散㄰㡡㝢昱〵㈳ㄴ昱㝤愰㤵挴ㄲㅤ挹戱攷㕦〱敢㡢敦愱㠴〸挷㜳㉣㐶昴㔷㈰㤷㠱㍡㈵挸攳㉢ㅥ扣㄰昲晦㠳愵㠴㥢㌷㘴愷晦〲㌳㡢敦戶愳攸㘶愲攸㍢ㅤ㈸ㄲ扣〶愲昸昷ㄴ㌲㐹搲ㄹ㥥㝤㑥㠱㜰慥㘹攷〰晡愲㕦昸晤ㅦㅥ㐰攷㘲攲㔰㌶ㅡ㐲㙤户攱戹㘱㈲昴㜵㤸〸っ摥㉢ㄳ攱㌴㌲㠲㔱晣挸㐴㠸㝤㈰昳㈸搸摣㐴㘰㙣㉦挳㄰㑣㠵㕡㔳㙥つ㥥挰慥㜳攸ㅦ㍢㠱㡢户㌲㐰㍣ㅦ㑡㉢㤸㠱㐷敡晡捥攲〵搳㌷㥤扤慡晣戸㉦愱捣晣㈵摣攴㔶㕤搸攳挶つ㙢㔴愷つ㝣ㄵ㠹㤷㝤挷㥦戲戵晢敢挰㔴㤴㈲昷扤㈸㡡挲昳昰㤴〸㥥ㅢ㜲敦摣昳戵攳扦㝦攴㠹愳扣慤ㄶ搳慡㝥㈷昲扤㠴散㘹㑦㈰愸㥢扡㈸㜲㉤㍦捣㌹㡤㑦㤴散搵㥡㥣㌶㝤㘵〵〵㠶㤳㘴㈳挲㑢ㄱ㘶㐴㝣摢挱挴挴扤㠷挸挴㥣㘸㜳㜷慡て㥢㤴㡢㜰㈲㌵㜱攵搳㑢挲㠶愲慢㈲敢搱摡搴扦〱㔵昴ㅣ㈷搲㙡㈵昲搴挹㈴挴搷摢㜵摤㘱敡扡攸㈰挳戰㝦㈲愵㄰㝦㈰㠵愴て㌲扣㄰愰愴搴㔹㘴昴扢〰㌲㈲㙢敤㈱㕥晡〳㜶㠴㠰㙣㕣晡敢昱㈳ㄶ散㈲戰㤸昸攲㝢㍤搱搲ㄶ㑤㔴ㄳ㐳戵捡愶㔹㐴㐶ㅤ㕥㔸㌰㤹㤴㉥㈱㤳㈴晤㈰㜲㕢㜶㐷昱㈵㐳㑥ㄴ㜸㡢ㄸ㕢㜷攸㙢㉢㌹昷扢㜵摣晣㠰㥥㈹㈸㠵攱敥㘶㌱づ愴㉡㐶ㄷ㌵㉤㐵㐵㠴挳㔱戶搱㘹㈰慥㠲捥㜲昷攲㔴㡡攰ㅦ扦ㄴ㘲晤㜸㜳攸㙢摢㙢愸攳摣㝥㉣㤰扦戰扦㙥捥㘰㙣扣㤵ㅣ〳〹扢愵㔶挵攸㝡昸㌹㜴攱愲㜳挲㘸㘶搵戳㌸㡣㍦〹㘷昵㘹ㅤ晡㥦搱㙢挵㔹攷搹㥢㘱散ㄶ晤晦ㄶㄴ㙣慡晦〵㘳㙦ち㤱㙦㡤㌳㝣搰ㄹ㍦搹㌴㘴挳ㅤ㠱㘷ㅢ挱ㅢ㜵㌰㌶㔴㤶㈱敦㈸户㠸㡦㔷愳㙡㈵挱攱昷捡户㕦㡤㘸昴愵㙤㍢搰㔵〰㌲㌶愴㝦〵㈲愸㙢晦㔶戹㤵㥣㙥ぢ㙦㐳挷㍤愷敤㡡敦〵㥥ㄵ㡥㉤㈲攸㍢挶㙦捦㉣搸㍣㔳攲换敤㐲㙤ㅦ㜶㘲昰ㅤ攸㜳㘶ㅥ〲晢㡣っ㕦愸㔸㈴㈳ぢ㕢㡢㘴昰㍢愴㤱㔴㜸㠹摡㈱戸挶㝡愰㙥搶昰改敡㍣㝣㥤㈱㡢戶㠵戲㡢㍣捥敤㌷㌴戸㜵戸愳昵㘶昸㠳㘴㙤〲挱㌱戵㠴户扤㠳晢摡扥〷慤㙤攳戵〵㙣搹㥢捦慤愴㍦つ㥣㙥敤㉤慤㈴挳㜷昲㡢攴㤲㔱㈶挴愵晤愳昸扢㜵〷㉤㐷ㅢ〵㥤挷ㅦ㜴搳ㄱ㌶㕥㠳晢㙣ぢ搱敦ぢ攸㉡愶〸昰㙢㤸㜱㠶て㠲㕥㍥戲愲昸㍣㤶㐵〶㐰㍥㔷愸〰㜴愷敡愷㌶愲敡㤱㔳散㠹㈴㜸挶㈰㌹㤶挴㘷搱㤰摢ㄵ㉤ㅢ㉣挱㘵ぢ㜵㤶㐰摥㐸㝡㈰㥦ㄳ㍣㑢愸㠹㝣ㅡㅤㅡㄳ戱㔱摡㝤㈲㥦摡㘸㈲㠲㔶㠰㕡㘸㝡晣㤱㐴㡢ㄸ㌵㔴ㅢづ㠱㑢攰〱㡣㈴捡㘴㤸昲㤱㐲愷㄰挵ㄸ扥㐷ㄴ㈱晤㌲晥晢散搱㕦㍣挳昴搷愳㐲㐹㐴㔴戵慥㠲ㄲ㔱慤攲愳改㔵昸㈸敤扥㡡て㙦戴㡡ㄱち㑢捥挴〸〱㠶晡㐴ㄹ㝦搴慡敡挸㜰㐳昹㉢㉥㄰攰户㘵ㄶ㈳㈶㑡㔴摦换挸愰㉦㜷㕥戵扡㠲㑣搲㔷攷㐶㘴㝣攵愳っ㈵摥㠸愴㔳愷㄰㜹㘵ぢ㤱㝡㉣㍡戱㍢㜶㕢〸〹㉣㠹㥦捤㜶㤵敤㠵ㅥ㐳晤攲㝤〹㘲㑥㥣㐸㍥愱搲攲攰ㄳ〸㈳㌲㑤㐹㐸摣㐸昱摥愴昱㌷扦摤昴㥤愲〲〹搴ㄳ㌵㈶挱愹挶敦㐹ㅡㅦ挴攷㔹慡㑤㡥㔷〹㤸㥥㑤ㅡ㤳㌰㔵攳㈷㤲挶㝦㌹戸户搱㌸愱挳㘸㘴㥤㐴㤲㘱昴慡㘳㐰敡㔳敤㘱㌴搷㉤㉡搲〱㉢㉡愶〸㔵㌱攴㥡㔲愵㠳戸ㄵ攲攳㘳改㌹㕣㜲挲㕤㄰㐸摢攸晦㑣㌸㠹换㑦戳㘶㘸攲㕢攸㌵㐴㥤㝤㐳㍤戱㜳挱㥡昷㔱搰㙦㥤っ㜰戸慡㙥㉢ㄲ㠱㕤㤰㡦昶㜷ㄳ敦㝣㠶つ搹摣㡦㈴㕡愶昱㌲㐹㙦㕡㐴㐵㔸昲攲㕤〹㘶㜳㡦㌷㘹挶㜸っ挸㠱㤸〴㘴挶㜸ㅣ㌰㡡挸散㘱挱〸昹㕦㌱昷扢㔸昱㙥㠲㈷〰㑡㠲捣㑥㍡㈸扣〷㘰㌸昹ㅦ㉢挶搶㤴攳㐴ㄳ㡦㈴㉦㑢㤳㤱昱㍥㜶㜸㍦㐰ㅦ晣戸㈲㈶挲㤲昱〱㤴愴㕦㑡挱愱㕥晡㐱㔶㝣㠸攰挳〰㈵㥤㤳摤昲慥㜱㑤㍤慡戰㡦愰慢㜸㥣〰扦挶㐷攳っㅦ㜴敥挳敢扢ㅢ捤㍣ㄳ㈷㕦昸㈳收搹昲㈹晦晤昸㌴㝦㥤㡢敥挳晦㑣愲㉢ぢ㍦慦扤慥户戱挸〴㌴捥搵敦㉡㌶晢㜹㡣挳㜵㌵㐳㈹ㅣ㤱㑡愵愸ㄵ〴昱捤〵ぢて㙦攰㕢㡥愸ち㈱㐸〳慡挲㡤㉢㡥愲挰昸㌸㥢ㄲ挷挴㤳昱〹㍥ㄱ戵㙡ㄳ㍦ㄹ㘷昸㈰㠸㔷搵晤愱戸㝢昲㐲攲㕡㔵搸㙤㉦㈴晥㔵挵㑡晡㠵㑦㜲㌰㠵㉣㘴㕡戵ㄲ㤱愶㘸攸戳挸っ昵つ㜳㙥て攲㔷扢㈲㉡ㄷ慡ㄷ㉥晣㜳㌸㍦㜶㘳晥㉤㙦ㅡ㝣昲搹㥦晦攱㘳扦㝥晢㤱㍦晦敢愹愷㝥晤挷㡦㍤昳慦ㅦ㉥ㅦ昹改搳㑦晦攴搴ㄷ㥥昹挳㙥敢㡢摡户晦㌹昷挵㐷㈷㉦㍤晡戰㜵敥捥攳㡦扥昵愱〷㈶ㄷ慥ㄹ敦敢敢敦扦㝤昴㘷㌷摣㌱昲昸挳摦ㄵ㍦晥敤昵慥㔰换挵ぢ㕡愷挱㘵慢㘹㝣づㄹ㑣㠳㌳㝥㔱愷挱攵慡㡤㕡㡥㌷㙡ㅡ〵㐵㌸㌷㌸〱㔵㘱戶㔶っ晣〷㜵㉢戲攱</t>
  </si>
  <si>
    <t>CB_Block_7.3.0.0:1</t>
  </si>
  <si>
    <t>CB_Block_7.0.0.0:1</t>
  </si>
  <si>
    <t>㜸〱捤㔹ぢ㙣ㅣ挵ㄹ扥戹扢㍤摦㥥ㅦ㌱㠱㠴㈴㤰挴つ〹㈵㈴ㅣ㜶ㅥ挴〴㐲㙣摦搹㠹ㄳ扦挸㌹㌶㐹ㄳ㡥扤扢㌹摦攲摢㕢戳扢攷〷㔰㥥㈲㔰〵㐱㕡㄰ㄵ㈰㐰㔵㕢㉡㤵㜷㘹ㅢ㐱㐵㈵搴搲ㄲ搱〷愲㙡㔵愱戶㔰ち㔵㤱㕡㤵㑡㈱㠸㡡㤰晥摦散㥥㝤扥摢㑤㐲㐸㈵搶昱敦㤹昹㘷扥㤹㥤昹晦敦晦㘷攳㘳㍥㥦敦ㄸ㍤昸㡢㈷㠸挲戹㠹㈹搳攲㕡㌴愶攷昳㍣㙤愹㝡挱㡣戶ㅢ㠶㌲搵愳㥡㔶㠰㍡㠴㤲㉡改㑤㈹㘹慡搷昳㜰㜲㥣ㅢ㈶㜵㤲㝣扥㜰㔸昶㤳扥昴摢㔸㉡挸ㄸ㈵〷㐹搴㔱㉦摦㘰慣愳㍦㜵㉤㐱㈷㉣摤攰慢㥢㠶㙣㠰㑤㉤㉤㔱晡㔹户慥㌵摡扣扡㈹㔶捣㕢㐵㠳㙦㉡昰愲㘵㈸昹搵㑤〳挵㔴㕥㑤㙦攷㔳㠳晡㈸㉦㙣攲愹收戵㈹㘵㕤㙢换扡昵敢戳㤷㕥摡㕡ㄷ㈲攴㠱㔸挷㔶㥥ㅦ㈳扣搳㠵㕡㐳愸㝤戱㡥〱㠳㘷㑦ㄷ愶㠴摤戸㈸捥搳㉡戶㡤㜳㐳㉤㡣㐴㘳ㅤ昴慦㙣㔷愸戶㈱摡㥦㐸愴ㄵ换攲〶㜶㑤搶晡搳愹㈱㈵㕦攴㈱㑤㉣㈷慣つ㈹㐶㥦愲昱㝡㙤愷挹㜷㈸㠵ㄱ㡥㥡愴㙤㈹慡㤹㈰ㅤ㘵㘰愵摢㈴捥〶㐵晢㘳ㅤ戱㥣㘲㔸㌶㈴㑤戰捡慤户㤸㈹敡㉣㐳昴ㄷ㉤搸ㄶ㔶敢ㄸち收ㄳ㉢っ㘳㤹㌲㠹㔰㠴挴ㅣ㘷㔴㤳ㄸ搶戴㠶〵㍦㈴㔳㉢ㅦ㔴㑢扤晣㐹挵㥦㑣昹㤳㘹㝦㌲攳㑦㜲㝦㌲敢㑦㡥昸㤳㌹㝦㔲昵㈷慦昵㈷㐷愹㑦改〹搷搴昸㥤攷愱戶攱〵て㥥晢昸搶㙦ㅤ搹㥣㍢昲扤㤷㐲っ搶㈵捣慣㡥ち㜲㍤㠹㔰〳㠹㡡㐵戴㌰昶ㅦ㕡〴ㄶ㜲昰㘲㙥㌶扦搳戹敤改㕢敢摦㝥㘷搷挸ㄳ㜵㡤搴扤㡦㜶㈵摡挷慤搳㘴㍥ㄲ㜶攴攴㑦〱㑢㤷㌴晢㄰攳摣㑣换㌸攱敥㐲㠶㑦㠶愸㐴㈷㕦愷挵昴㠲挵㈷慤戸㘲㈹㌵摡㠰㘲昰㠲㈵㔳愷㔵㘲㤴㕤挲挸㝡搱㔶ㅡㅤ㜱㙡㠴搰㈸㡡㘵㈸戵愲挱㐶㘲攴晥㠱愰㉤挳㈱㌷ㅥ搸慡㤸㌹㑢㐹攵昹昲ち㘳挱扥㤱㝤敥戴搴扣ㄹ㈵挸㉤㠶㕥ㅣ挳㡥㥥㉥ㅣ戸户っ戳ち捤㈵㈱㔸ぢ㝦改㘹㤳捦㈴ㄹㄱ㑡ㄹ㑡㍡摣㘳㔰搰攳攸敡捥愶㌲㉤㌱慥㙢㡡㕡㌸㑤㠷㕢户㠰㐰慦㜴㝣㈰㙥㈸ㄳ攴挷㌳搰㙢愲捤昸㌹㌱㤱ㄱ㡦㘵搷㘷㌷㘴㕢㕡㌲敢㥢㤵戵㡡〴〷晡㉣扥戸㤴晡搷㘹挳㙡㈱愳㑦〸攷慣搷ㄲ慡戰㥣㌸ㄸ扢㑥ㅢ㔴㡣ㄱ㑥㝥㙥㜴挷㈳㥡㜰挶挱愹㌱㕥慢㘱捤〳扡㕡戰捣㍡㑤晣㑤㑣㘹㈹㍤㕦㙢㔷㠸晥㜵㈳攲㈸㠸攸㘵搱扦㐷㉤㔰〹㌲㐱㙤ㄱ㔱ㄲ㍤敤㐶〰搳昴㌹㝤愲㑢捤ㄳ㜱昱捣㌹㘲㔸㑣㌷っ㥥㔷㄰㑣㘲㍡捦㘶搵戴㑡㤶摢愰㜵ㄹ扡㤶攰〵㔳慣㙡扥攸扡㠳㡦ㄸ摣〴㌵挶戹愵㤰㌹㥤摢愱㤸㝣㠶㝡㔶㘵敤㔷敤搰㡢㠵㡣㜹㡥扢㌲㘱㈹ㄶ㕦㔴愹㥢〱愹ㅡ㤶㈰ㅡ收愶搸扥㈵㤵挳㠴敢戵㑦慡戶㝡㜱㠵㥡挸㔸㑦㜹㙢扢っ㝥摤戴戶㙡㐵敤ㄴ㕦挷㌹昴㔵㙦㘹慢散㜵ㄱ㠵敡㈶㉦㠸攵慤搲〶搴昴㈸㌷ㄲㅣ搱㤹㘷挴慢捥㠳㡡戶扢㤰收收慡晥〲扤㈸㐵㠳捣戲昲搶㙣攷愴挵㠹㑢㌲戴㕥㡡㤰搶搴㈰晣㜸晥慣㉥昶㥣愴㔸㌸慢戹㑢㑦ㄷ㑤㜰㠶愱攷㘷㙢摡㌳攳ち捤㤹改搵㌳㍣ㄸ昰〷㝤㠲㠷㠳㈰㘳㕦搰ㄷ挴攳愳㐰ㄴ㈰㑥㔹㕤挱ㄸ㈲攲㘱ㅡ戳ㄴ㕥捡㑣ㄸ昱挵㡤㝦愶昳㤰㉦㝢愳㠹㔳㠶㈱攲㔷〴慡戳㘶㍢㈹㌲ㅢ摤㠰昷搶戰ㅡ㑦㥤㉢㙤捦㕡㉦扣㘰㝡づ挶搸㠲㡡㘹㜶搰昹搰㌹攴㌹愶昲㔷㌲㘶搹晢捦搸㈵㤶㝢㥣㠹换㑥〵慥㡤摥ㄷ㥣㘰㈳愶㙤敦晦摢搹敦㍦搳㜹晢捥㜱昲散慤㑡㈱㤳攷挶㜱㡦㤰㘱㐵昲㐲㠸㐵㄰攷㤰㤰摥㈵敥㍥搹戳㐵戲㕡㌳㡥戸㤸㑣晡挲㐰㠳摤戱搰㘲㤲愱㕥挵㈰昳㤶摥㈱㍣搷㈳㐶搷㘰〱昹㤲㐰㠸㡣ㄶ昴〹攲㈶㌲っ挹〴㜹〰㕣慥愹挱搱㈱敡㌸㡦㥦㤲㕢㐶晦晥㑡戰㠰㡥散搹戳挷㠹㌵㝥㥦昴㌶戵ㅣ攷昴㥣㝣愸㘴㌶搵换挷㈴㘴㐷㍥改㉤〲昲戴㈶昱㤲㤳㙣㑡㥡㔰㌳㔶㉥㤴攳敡㐸捥挲搰㌰㍤㔸敦攰㈷挷㡥㐵〹攱〱捡扦㙢㤰㠳换换㈰捥㠳㔸㑥㈲ㄲ昱㠹㌸ㄹ㡡挸攷摢㔵㠶捣㐳㘴㙦挸㤹慡㠳攸㑡㜴㤳㡦愳㘳㐸戸㄰戸攴㡢㈰愲㄰ㄷ㤳㘰慦搳㍡㜰愶㘲搱㌲㑥㠶晤㠶慡㘲敦愸攲㍣愵㙤晤㜵㐹㔵扥慤散㔷搴㡡慤㐵㘷㙣て㝢㡤㉡㙦搱敦ㄵ昴愲ぢ攸敦慢昴㤲㍦ㄶ挹摦㈵搴㐵摥〰搱㑡愲散㐵㌷摡搵㈰㔲〵㌷慢㥣㑥㙣㘰㐶㤱ㅥ㕤挹㜴㈹㘹扡㥥搴㌸㤷㤳㜰㑣搷挶㈸摤㌲ㅡ搱㌳㐶㜴㐷㌴㍡慥㘶戸ㄱ㐶〳㠲㘱㤰敥㈶㘶㐸〴ぢ㤳昲愸㠰㑦㤲㙡挳㙥㜳㜵㤷戰㤶㍢㉥㐳㘶㌷㝤搳敡慥挲晦攷㤵慤㥢㜱㡡㤱〸昲㘵昹㌲㠸换㐹㐸㜰㥤捦挴慡㜳㌰㔴ㅢ挸敢ㄶ搶摢愰挵っ扡挸ㄹ慡搲愳㙡慡㌵㙦扡摡㔷搴㔲摣ㄸ㈴㐵摥㍣㜳扡㜵㠰ㅢ㘹昲㙣㘵㠴㉦ㄲ㝣㔵挶搶慢戲㐳㉡㥦〰ㄵ㉥慤㔶搱摤㈴㔶㌴㉤㕤㘴愸㑢慡昵㜱扤㑦户攲慡㌹㤶㔷愶㤶扢愸㙤捤㜰㡥ㄷ㈸搲ㄹㄴ昰㑥搴㐹ㅦㅢ攳ㄹ㤷㌵㈶昴㈲扤㐱㜷晣㡢㄰㉢〵㔳搱㘹昸㤸㠸㡤攱愸㌷㡢㤷敥㕥攵㘷〵㈳つ㠷晤攴っ散搴㘸ㄷ昶㈴晤㡣㕣攷㌳㑥散捥㔹晦㈰摦ㄳ㌷㍥㡡昵㉣㠲挷挷㐰改㠲㐳慦愰〲って扦ㄲ㌸摥㌵户戵㌳昳改㍢㜰㜷㠶㑣㑤戵愶㜰慤慣挳挵㜷搰攰攲㜶ㅢㄶㄵ㤱㘵づ敢挶㘸㑡搷㐷㜱㕦㙡搰㔰㌳㜳㥣㕢戸㡤搶㙡昶㔵ㅡ㘵摡愳㐰㘰搶慤搳昱㍡㈸㜱㉦戰戹戰㡤㑡㠱㉥㈳㉤㙡散愷戴㌵戸㈴㍥㍦㉦晦捡愲敦㍦搳㜵摢敦慦攱㙦㜶㝣㘷㍦㝢挹㔱㌴晣㙥㝤挲昸敤晤晤㡦晣攱摤摡㔷敥摥昵㜵〹ㄴ㝢㔲㈱ㅥ㤷愲㌹搹㘹慦ㄸ㔴慤㍣慦捤ち挳ㄷ攵㜰㤶散㥣ㄲ扣㑣㑤㜶㌰㐷㙦ㅤ慦捦㙥㌱搴㑣摥㐹㌶捥戲扢昶昰ㄱ㑡收〶㜴㔳㐵㑥㕤㥦ㅤ㌴㤴㠲〹㠲㉡愴愷收捥慡〹㐲㤲戲ㅤ㙡挱愴㘹㠴㈷愲㍣㈷㡢㉣㥤㤸愷愸ㄵ戶㈸㘳收ㄷ挲㉢㘰㌰昶㈳摣㠲昹㤹摦捦挲晥昰㈹㕡戹㌰㑡扦㙦つ㐱晡㈱㠸㐲挹㌴㈵〴挲攳㠴改㡡㈴ぢ㙢愲晢搱㑣㝥ㅤ㜰攳昴改挴㔴㈴㌵㜱㡣改㈴戱㙤换捥敥㤹㍢攱攷晡挰㈵㈱㜴㥦㜴戶㌷㡦㍡㌷搸愶㠲っ㄰摣㉣㡢ㄳ㐷慤搲晣㈲㔹搱〷㤶搸㌰㔳散愲㠴扦㉥摢愳愴㜸扥㑢㌷㌴挵㙡戰㉢愰㉡㡤㐲㠳愳愳㘰愶㈹㌰㉤㝣㑣㈲戲捡昳㜰戶扤㘸改扤㙡㐱捥㤲㄰昶攷㌴㈹㤳搴愴㑣㡡愶扡散づ摣攰散㜸㐹㔸晡㠸㐲ㄴ㤷搳搴㜴ㄸㄵ摣戲扥㄰㌶㐹㌴㠶攴愵昴〸挳㈴收㙤慡㘰㙣晢换〷ㅤ㜷㤴〲㈳戶づ挷㑦㤶敢㘷㈱晡㘱愷㤸ㅥ㔳扥㈳〸㐹摥㐲㘸ㄲ㔸ㅢ〹㤰㜸㍥㈸㝤戵晤攰㘶㙡戱㐹ㄷ改ㅣ搴昲㔶愷㠰ち㐳昶㠶扣愷㈲㤱攸愶㈶㜹ㅢ㍡㈰㘷㐳㌲㈱昰㝦㐴っ㠷挸㐰㜵㥦ㅢ戱㈳户ㄳ㜳昴㔰愱㐴散散㘲慡㠰摣敤搵戶㤵㑡散㔹㠷㉦慢㠸昴ㄹて㈲㘵㐸攱㐰愶敥捥换㤰摣㠹㑣㜶〷ㄵㄸ戲㍣昸挵昴㍥つ㔲昹挴晢㠴㙣㔰扣挳㑥愷㠰㑡㈳㌲㉢㙣㐱㘸㠸挴ㄹ戱㡥愴ㅤ㐴㑡戱㈸㌴㑣捤つ搴㕣挶〵㡤㐸挴㌰㐶扥ち〲ㄹ㜰㈳〲ㅥ㐸㕥摥つ昱ㄵ㠸㍤㄰㝢㈱慥㠶㐸㐲㕣〳愱㐰愴㈰搲㄰ㄹ〸づ㤱㠵ㄸ㠱挸㤱㠸戰㌸㐹戱㘲㤵ち愵㐷㠲㔵㥣搰㄰㘱扤㤱㉣㑣㌲㘱㑤攵㠹〶㔰㐴搰戴㑢攲㍢㡥㘸ㄳ户ㅦ晡㙥ㅣ慣扣㝡㑣㡦挵敤愲搶昵㍡〵つ㉣㕥㝡㠰捥搵㜳㍣摥㘰收挶㠶㌱㜸㐲昸挶㝢㔶慦㥡㌶㜴㔳捦㕡㑤〹ち㘵㑤昸昰㐱㥢搰摣捥敥㈷挴㔹昷㠵昳㘸㈷ㅡ㘱攱㜸㌳㔹㈳㔱ㅦ㘸㠴㌵㡢㠳挰攱挹㌸慡㐶搸戶㘸ㅡ㐳ㄳ㙥㈸㡤戰㔹㜱㌶〶㥡㈸㑤昷挹戸㍡挹㐵㠸㜱㠸〹㠸㐹㠸㈹㠸敢㈱㙥㠰戸ㄱ攲慢㄰㌷㐱摣っ㜱ぢ㠹〸ㄳ㤶㠸㙡昹搹㌰㔸㈲捥㠷摤㐴敢挷慥㔰搹㈷摢㥦戳改慤㙥㜴㝤㉢搸愳㜸慢㍢愸㔰ㅦ㘰㔷搱ㅦ戸㔵㘸ㅦ敡敤昹㝣㔳㈹敢㌱㐳㜷愲㘹昶㔷晣扢愸愹㉥㍥摣搲摣摣ㅡ㡢㑥收㑤㡤㑤搰㌴㐸㘴㠶㜷ㅦ摥晥㡤搴晥捥慦戵扤昷晥愱慢愲㈶ㅢ㜷ㄴ㔵ㅦ搲㘱戵㤸戲搲㤳つ㘷㐰㤵㈷㕦攷㈸㉡㔳㈲〶搳㥦㐶ちㅤ愰㕡愰摤搴散〴慢攰㠵愶㌹㡡ぢ敥㝤慤攵攷敢㕦散㝤㜴搹㉦慣㠶晢㌷晤㤲挱㠷愶搱㘴愰搹㐸搷㝡㈱愹㡥愲昹昵㠳㉢敥晣攴捦㕢㕦〸愴ㅥ㍡晣昰攰〸㠳㈳扡㈱㘵扤㤰戸愳㔸捥㤷㑡㐷㕥敤㡤摦昶搶挳㑦晣敤㡥㐵ち㠳㌷扢㈱愵扣㤰ㄴ㐷㜱攱㌷㕦㥥晦摣戱愷㝡㙦晦㘸挵扥㤷晦昲㘸㉢〳㈵戸㈱㕤敤㠵戴搷㔱ㅣ㡣晣㔰㍤㌰挶㘲晢戶ㅣ㑤㉤㙡晥晢㈶㜶㡤〷搲㙥㉦愴㕤㡥愲㌹㝥挹扡㥦散扦愳㘳晦㠶㝦慦散㝦晡昱㐶〶㜲㜲㕢搳㤰ㄷ搲㑥㐷戱昹挹㝢㠶ㄶ扦㝦慣晤愹㐳昷㥣晤搸㈱改㌶〶㠶㜳㐳摡攱㠵㜴愵愳昸㘳戶㝥摦て㤶ㅣ㘸㝢昲搹㌷昶㍣戶㝦㜴㍦〳㑤扡㈱昵㜹㈱昵㍡㡡搶㜵㉢扡ㅡ㔶扦搰昵摣攱昹ㅦ㙦㡦摦昴ㅥ换㜸㈰㙤昳㐲敡㜶ㄴ昷慤慥扤㙢攱摤扢㘳〷㙦㍦昸㠸㜹敢收ㄶ〶挲㜶㕢㔳㤷ㄷ㔲愷愳㌸昸挸扤换㠶㌶㍥搷晦搰扦㔶㉥敤摣晢㘶㡥㠱昵摤㤰㍡扣㤰摡ㅤ挵搰㐷晢ㅥ㜸摢㔴晢敥㜹㤴㕤晦㘰扤㝣〱㐳攸㜰㐳扡挲ぢ㘹㤳愳㈸散㜸昲昶㌵〷㡥昶㍥晣摤换㍢㌷户晦改摢っ昱挷つ㘹愳ㄷ搲愵㡥㘲晢ㅢ挳昲慥扥搶慥扢㍦ㅥ敤戹慦㌱昷㝣㘳㠹ㅥ㈵㔰昶㘵ㄵ昹㔳搹攷搰戲昸扡慡昲愳㜵㈷㝤㠴㥥〲愹〷攸㙢㡢㈴㤲挷愰㝦攳愹㘱㤵扥摤搶㄰㥣搴㑡慢晥ㅣ㌸戳㈳ㅢ㄰㤷搲慦㝣㠸〴㐳昸ㄱ㍢〸ㄲ㤷㐱摢㌲㠸㥡慤㜵㌶慡㡡㥢搷㌸㡡捡晦愲㘴㠸㕡㌳㘷搱〶愴戹㐰挲搷㍥搷敢敡㐵㡥愲㡡㥢ㄱ晡㘶㤰㘶搸昴㐲㉦愴㤵㡥愲㡡㤷ㄱ㍦摤㤰捥昷㐲㕡攱㈸慡㜸ㄹ㐱搸つ㘹㤹ㄷ搲㤷ㅣ㐵ㄵ㉦㈳㤲扢㈱㉤昱㐲㕡散㈸慡㜸ㄹ改㠰ㅢ搲㈲㉦愴㠵㡥愲㡡㤷㤱㔳戸㈱捤昷㐲㥡攷㈸慡㜸ㄹ㠹㠹ㅢ搲㕣㉦愴㌳ㅣ㐵ㄵ㉦㈳扢㜱㐳㙡昰㐲慡㜷ㄴ㔵扣㝣㠳〷㔲挴ぢ㐹㜶ㄴ㔵扣㡣㍣换㙤㑤㈱㉦㈴挹㔱㔴昱㌲㤲㌵㌷㈴扦ㄷㄲ㜳ㄴ㔵扣㡣㡣捦つ改搳㑦㍤晣敥愸愳愸攲㘵愴㡤㙥㐸晦昵㐲晡搸㔱㔴昱昲㉤ㅥ㐸㐷扣㤰㍥㜴ㄴ㤵扣捣㤰㙢㠲㤲搹㘱敡〱ㅥㄴ搴㔵㑦㤴㈶㠱扦㉡昳㝤㕣ㄸ扡㐰挱ㄵ晦〱㔱㕢㡢㠴㝥昰挱ㄷ摢㡥慥摤摢捥㌰ㅥ挳㑢つ戵晦〳㐹㐸昳昳</t>
  </si>
  <si>
    <t>㜸〱敤㝤㜷㥣ㄴ挵ㄶ敥搶㠶㘶㝢〸㍢㈶捣戲㈰〸〲攲挴㥤ㄹ〵㘱㐹ぢ〸㠲㐴昳㌲愱〷㔶㌶攰敥㤲捣愲㘲〰ㄳ㘲ㄶ〳㉡㐶挴㠰㔹慦㠰〸收㜰㑤搷㥣昵㥡戸收㜰つ扣敦慢敥敡改㤹改㔹戸㍥昹㍤晦㜸挳㜲愶捦愹敦㥣㍡㜵㑥㔵㜵㜵㑦昵㑣㤱㈸㉡㉡摡㠴ㄷ摦昹㉡攵挱㙥ㄳ收戵戴ㅡつ晤㠶㌴搵搷ㅢ挹搶扡愶挶㤶㝥搵捤捤昱㜹愳敢㕡㕡㑢〰搰㙡敢㔰摥㔲㔶摢㔲㜷慣㔱㕥㍢摢㘸㙥〱愸慣愸愸扣㕣㉦㐶昹捥搶㝦慦㘲㜴㙡改愵㈴㐰ㄵ改ㅡ㐹㍢㤲㜲ㄲ㥤挴㐳搲㥥愴〳㐹㐷㤲㑥㈴ㄵ㈴㕥㤲㙤㐸戶㈵搹㡥㘴㝢㤲ㅤ㐸㍡㤳散㐸戲ㄳ〹敢搷㜷㈱搹ㄵ愴挳㙥㈰ㄳ㠷っㅥ㥢㌸ㅡ慤㤹搰摡搴㙣昴慤㥣㙣晡㍣挰敦敦㠷㝦愱㔰戴㥦慦㙦攵㤰㔹昵慤戳㥡㡤〱㡤挶慣搶收㜸㝤摦捡㜱戳ㄲ昵㜵挹〳㡤㜹ㄳ㥢㘶ㄸ㡤〳㡣㠴㉦㤸㠸㠷愲晥㔰㌸㥣㡥挵愲ㅤ㜶㠷攵㠳㠶っㅥ搷㙣愴㕢晥㉡㥢㝢搰收搸㈱㠳晢ㅤ㘴戴晥㔵㌶扢挰㈶㑣づ㙤㙡㠸搷㌵晥㐵㐶换㤸搳攰㔰㈳㔹挷攴ㅢ㐶㜳㕤攳戴㝥㜰㍢㉢搰攰㈲晤㠶㈳攲挹㜸㑢敢㄰愳扥㝥扣㤱㘶摥㍢㌴㌰㘶㐶戳搱㤸㌴㕡㍡㌵っ㥢㥢㌴敡慤攲㤶昲㠶挹昱收㠳攲つ㐶㈹て㉡ㅡ捣扣㡤㑣ㄹ㡤慤㜵慤昳㍡㌶㑣㙡㌱挶挷ㅢ愷ㄹ㠴㤴㌵搴捣慡㑢㤵㤶㡡搲搲愲㤲㥥㙥捥挸摣昴ㅢ摥㥣ㅣ㌲㍤摥摣㉡㌹㘶捤敦㠶㜵昴㄰改㜸㤶㕢散㐵㤵㌹㕡㑣搳㠴扡㠶〳㡤收㐶愳㥥㤵㌰㜹㝤㜲㐰㌲㈶㘶攸敤攰愸搶㌰㌱愲扤㌵摥搸ㄴ搶愲㔷㤲㜴〵搱扡㠱㤴づㄸ攵て攸㝢㔲搶ㅤ㐴㤴扥㠹〱敢搴攱愰㈹慥㡤ㄷ搷㈶㡡㙢㤳挵戵愹攲㕡愳戸㌶㕤㕣㍢慤戸㜶㝡㜱㙤㕤㜱敤搱挵戵㌳㠰㔱慦昲㜶敤㡡慤搷户㤷晣㜶㔲愷㥥て搷㕣扡昷慦攷㜷㥥㜸挷㈲挱㌱㉡〷敢㕥㌸搰㝢㠲㘸扤㐰攸㐳㔴摦㥢戲摥㈰㐲扣〲ㅦ攸㐷昱昳晤㔷㜶㝦户愴㝡挹挴づ㝤㕦扥昱㥤㔴ㄹ挷㜷搸㉤〲戹挱慤㙥㘹㤹搵㌰㤳戳㡢㤵㜸㌹ㄵ㌴っ㙤㘹ㅤㄷ㙦㙥㘸昹㙢㝢〸晡挷收扡㐸㜵㑢挳搶敦㈲愸攴㉦改㈲㕡㕦㠴戹捦挴收㍡っ㠴㔹昵昱收扥㘳敡ㅡ〷昸晡昹㠲㝤㐷搷捤㌰敡敢㡣㤶㔶戲攱扥㘳攲㜳㜹㄰搵昷㘱敥晡㠱㘸晢㠲㤴っㄸㅣ搱㝤ㄴ昹㐱㠴㜸捥㑡攷㝤㑢捦敢㌶㜹扦㍢挷㕥晥搵摥㕤㠶ㅤ昹挶㜴挱㤹㥡㈹搵㠲㈰㝢攷㔵ㄸ〸㘷㔵ㄸ戴敡ぢ改㈱挰昵㌰ㄵ慢㐰㔰㕤㔰㡦㔰ㄴ〵ㄱ㘲㠳㔵㕤㌴搴㘳㜸愷扥てっ扦昳晢捥扦ㅣ㌸昴挴㡦〵攷〶搹晤昶㈳㜸㝦㄰慤㍦㐵〳㐶㠵昵〱ㄴㅤ〰㈲挴ㅡ㑢晦㥢愵㘷愷て㝦攴㡤㌱て㍦户敤戵㡦扤㍤昰っ挱㍥㈴昵〷ㄱ㕣つ愲つ〶㘱昷つ敡㐳㈸ㅢち㈲挴㐳㤶㠱〹㈷㉣敦戲敥搷ㄳ㐶摤㔶晢㜲慦㙦摦攸㜱愸攰愹㐸ㅡㄸ㑥㜰つ㠸㌶㠲愲〱愳㈲晡㐸㡡㐶㠱〸㜱㡦愵㍦昵摥㘷愷晣㜱挱晣㥡〷挷㠴㌶つ㝡昰挹て〵捦㘲㔲㝦㌴挱㘳㐰戴㠳㐰攸㐰㤵㍥㤶戲㜱㈰㐲慣戴っ摣昵攳㌶搳㉢昷戸攴挰ㅢ㙦慤㕣㔱㝡晦㠶㍦〴〷戳㌴㌰㥥攰〹㈰摡㐴㡡〶㡣ち改㤳㈸㥡っ㈲挴捤㤶扥搶戹㕤晤攰戳㥦ㅥ㌵晦搲㙤㍦㥦昱捤摢㡢〵㑦㥥㔲晦㄰㠲て〵搱づ〳愱〳㘱晤㜰捡㡥〰ㄱ攲㍡换挰晢扤㉦摤㜵晤挵搳㙢㉥㑥昹㘶㥦㝢挳㜷㌱挱ㄳ慦㌴㜰ㄴ挱戵㈰摡㔴㄰ㅡ昰改㜱捡ㄲ㈰㐲㉣戵っ㝣晡摤戲㉥搳摦㍣㘵挴扤㥤扥㜸㜵昶ㅦ㥦㑦ㄶ㍣㘹换㉥㤳挲㐱㡦㥣㉥攳昷㌹㍡㑣挰㈷晢㑢搰愷ㅢ戴㥢〶搱愶㠱㤴づㄸ㡣ㄹ㙦㍡㘵㜵㈰㐲㕣㙣搵搵敢扣愷晤敢挲て㡥戹慡摢晡搶㑥㑢〶㙣㄰㕣ㅢ㐸㘷㌹扦改昵㈰㕡〳〸㥣つ昸昴㐶捡㥡㐰㠴㌸摦㌲㌰敥摥㍢㕦改㥣摡㝤昴㌵摡ㅤㅢ㝦扢敦昸㥦〵搷ㄵ搲挰㌱〴㌷㠳㘸㉤ㄴつㄸ㔵愵户㔲㌴ぢ㐴㠸戳㉤晤攵摦㙦㌸戹㘸搲愰敡〷摦㉡搹昵戹㥦愶慣㄰㕣㤲㐸晤㌹〴捦〵搱收㔱㌴㘰㔴㔴㍦㤶愲攳㐰㠴㌸捤搲㙦昷挰愳㝢摥㝣㐸挷敡攵㝤㡦㕢ㄸ晢慥㈱㉡戸㥡㤱晡㈷㄰㝣㈲㠸㜶ㄲ㐵〳㐶〵昵㤳㈹㍡〵㐴㠸ㄳ㉤晤戲㤷ㄶㅥ昴晣挲攸搸昹㔷㔵㙤㍦收攵㘵晤〴ㄷ㐲㌲搸愷攲愰㜷㑥戰㝤晤㈲搹攳㌳慡㈶㠴㤸㝥ㅡ㡤㥦づ愲㉤〰㘱挴㐳晡ㄹ㤴㥤〹㈲挴ㅣ慢挲摥㤷慣改㝣攷愶ㄵ㘳㑥晤愹挷㠲㌵敦㕣ㄵㄵ㕣㜴㐹㠷捦㈶㜸㈱㠸戶〸㠴摤㈳愴㥦㐳搹戹㈰㐲ㅣ㘳ㄹ攸㝡搶ㄵ㡦㙣扢㌲㔰扤散搴㕢敦敤㌹㜴攴〱㠲ぢ㌶改昱昹㌸攸㤷攷戱捦敦攸㈰㤸戹〲㈱攵戳㉦ㄸ搶㉦㘰〵㡢㐱戴ぢ㐱㌰慤㠴昴㈵ㄴ㕤〴㈲挴搱㔶㥤ㄷ昶㙤㝦收捥㡢づㅢ㜲摦愹昷㉤㙤㌹㘵愰㕦㜰㝤㈸敢扣〴〷㍤㜳敢捣慡㌰㙡㑤㘱搱戰㝥㈹㉤㕦〶愲㕤づ挲㄰㠵昵㉢㈸扢ㄲ㐴㠸愴㔵摢㝤㥥㔵㜵攷捦ㄴ㐳ㄶ搴晣㥥搸挵昷挹〰挱㠵愸慣敤㉡ㅣ昴捡愹捤ㅦ㜶㡥〰㝦搸慣捦ㅦ昱改㔷搳昴㌵㈰摡戵㈰㘸㕢㔸㕦㐶搱㜵㈰㐲ㅣ㘱搵㌶昰戶㜳㈷敦晥搹愶敡ㄵ㑦㥥扢攳搵㑦㤶捤ㄷ㍢ㄱ㑣摣つ㈴换㐱戴ㅢ㐱㤸㤰㤸㝥ㄳ㘵㌷㠳〸㌱搹㌲昰捣㡥〷ㅣ㉢づ㝢㜸搴慡㙢㈷㡢捡㠶㌹㜱挱搵戲㌴㜰㉢挱户㠱㘸㉢㐰㘸挰慦摦㑥搹㑡㄰㈱挶㔹〶敥敥㜵昹㜵慦㔶㕦㌸昸㠲㕦晢㥥㔰㜳挳搵昳挴㉥㈸㤶〶敥㈴昸㉥㄰敤㙥㄰ㅡ㠸攸慢㈸扢〷㐴㠸㔱㤶㠱摡ㅥ晢扥戹昴㠹挳〶慦摡戸戱㝥敤扣挰㜵㘲㔷ㄴ㑢〳昷ㄱ㝣㍦㠸昶〰㐵〳㐶挵昴〷㈹㝡〸㐴㠸愱㤶㝥㑤挹㜱敤㍦扦攵愷攱㈷摦晣㘴昱摤慢ㄷ㝦搶攱ㄱㄴㅦ㙣㉤愲㠶㌶挷攷㘰㈵㥡㔹攴〶晡愱ㄷ㙤挹敡ㅥ㡢晢㜴㌸ㅤ㐹晢晤愹戰㉦ㅥ㡣㤷㔵挲散㤶慥㈹㌹㉣㍡愴愷搴㌵愶㥡收挸㐵㘶㠷昴昰扡晡㔶愳㔹㌲ㄵ㘹扣㤹ぢ㘵挹㜷㑣て㥢㡢㉢㡣愴戹ㅥ摤㍥㍤挴㘸㙥挵捡扣㜵㕥㘶〵戲摢攰㜸㡢㤱㘱晢㔸戶〷㌷捤㙡㑣戵散敡㕥㌸愱㌵摥㙡散㤲㕢㤶㌱㤲愷㌶〱慢㜶愳㐵扡戴㐷慥摡攴㜸晤㉣愳㝡㙥㥤㔹扣㝢㑥㌱搶敦㑤㠹挲愵挳㥢㡤㘳散搲㍣㡦慡㜱㔱㌹㕢摡捥㙢愵㔹㘴晡㔵㌹㘴㝡㔳㡢搱㈸摤敢搳㌰慥㉥㌹挳㘸㥥㘰昰㤲搴㐸挹愶敥挰㈲敢㈲愲捦搸㐶㌴ㄴ㤷〵愹㙥㑥㈹〳㙤㌴愶㡣ㄴ晣㥤㠹㈸捦㥢ㄸ㑦搴ㅢ㥤戳㈰㘶㥤㈸搸㌹㑢㍣扣㈹㌹慢㘵㐸㔳㘳㙢㜳㔳㝤㜶㐹㜵㙡㜶ㅣㄷ㉥愹㌱㑤㈹愳㔴扥㡡㑣㉡㡡㑡㑡㠴㈸敡攵戶晥愵敤ㄶ㕥㈳㌸㍡〹慦㐴摡〶㍢㍡ㄱ挱慥搷ㄶ戶㘵ㅣ㌸㍡ㄹ昱㝢户改㠹戳ㄳㄲ敤㙢ㄳ敤搲㐹愹戴㔳昶挰敢㌷ㅥ昹㐱ㅥ敡㡤㐷㔰㔸摣扤戰挹㑣扦摣㡣愷㡥慣昰づ〴搱㙤〴㑤㥡戵晢摥搶〵ㄷㄷ㙦㘷戵㝥搸㙣㕣㥥㡥㠸㌷愶敡㡤收㌶敦㥦〸㝡愴晦㠳攴㔱㤲搵㈴㙢㐸搶㠲㤴つ挰ㅣ㔷㌰愲愵㐰㠸戹㘲㕥搹㥣扡㔴敢㜴㙤扡㔱㌷㙤㝡㉢㘴戸敦㔲㕥晥〸て㜲㕦晡㍡㐸昴挷㐹搶㠳㜸㍣㐵摡〶㘲㌴㡦晥〴摦㥥〴愹㔰搷攷㤵㘶捦昴㠸戲慥㄰晦敦㔷挸挵搰搲攵〵㌹敥㤸戴㤴㌵挰㙥㑢㐹㠹㕢㌴㐶挴㕢愶户㜲㈰戶㕤㐸㝢㑦㤱㍣つ搲攱ㄹ㤰㠳㐶ㄸ昵ㄸ挶㝦搵捤㤶戲㍤㘱㜳戳ㄷ昵㕣愳㜵㙥㤸㌰慦㌱㌹扤戹愹ㄱ户扣㠶挶㕢攳搵㐹摣戹㘸ㄱ㜱慤㘱㜴搳㤰㔹慤㕡挳㠸㍡扣㜵㘸ㄸ㙦捣㌴攲慤㐳㌰㑤户㜶㙣ㄸ㡤扢ㅥ㜲ㅥㅤ㤹㥡㕢搶㘰摥戰ㄸ㙡戴㈴㜵摥搹ㄸ㠹㘹㘹慥㠶㈳捣戳ㅤㅡ㌸搱ㄸ㜳㕢㘹扡㕤〳慥㠰搱㥤㜴㠰晡㐸㉤昳㠸㥡ㅤ愵㑣㘹㝢㉣づㄶ扣昲搰㘱愵扤ㄴ㤸㤶㡡搸㜳㜰〶挵㌹戵搴愲戹㈳㘸㔲㙢㕤㝤㑢㍦㉢扣晤㠶㌶攱捥㤷㈱㙦晡㌱散㥡㠶づ愶戵㤹慣摣㠱捥㕢㈳㘳㤳〹搳㉣㕣愹㘹㙥㥡㌵㜳て搸晡慢散搰㔶㤱晥㉣挸搵摦摣戲㝦㡦愵㉢㌷㔹敦㈷㘱〸挹㤷摥㡤〸昶㜷戲㜸㤳㉦晤〵扣㜹摡㉡㉢敢づ㠴敢㑣㕢攰㉥づㄷ㝢ㅤㅡ搰摡㠹捤㠶扣㉤㔵㉥㤹㜹㌳㡤㡥つ㔳㥡㥡㘷㈴㥡㥡㘶㌰昹㥤㈴搷㌲摤㌰㕡㜹慦愷扤㜵㙢㡢挷㐲㠸㤲㤲慣㥢㍡㡥㥢㐲㕤㘰㕦㝢ㄹ愴㘳㜵㝤㝤愵戲搸愲扤〲㔱〹捥㈸摡慢㜴㘰攸ㄴ扦捦ㄷㅤ搲㙦㙥㝤㑢㠳搸ㅢ㉤收晤㤹扢㜷愸㝦㝣㤷㕢㔶づ㥦晦捡㔴攳㡤挱搷㉦ㄴ扤慣㠲扣㍢㍦㝢挱㐶㈵晥敢慦㤳扣㐱昲㈶挹㕢㈴㙦㠳㠸㙥㔰攵晣㠴攳散㤷晥㉥㜸晤㍤㤲昷㐱㌰换挸愸㘳㤲昹㤰㌲㑥㌲ㅥ㈱㝡攲㡤ㄳ㡢晥㌱挹㈷㈰㘲㙦㄰づ挱㈲晤㔳㤰㠲㜹散㐵㐴㕥ㅥ㍦㠷搴愳户㔱㈶㝡〳挱㕣敡㡣㥤捥㘸改㡣㤴愸戰㘲㤰ㄷ㥣㑥㔶㐱摥㕤慤㝤愰搶挶㔲㌰敢摥ㄱ㉦㈹戳㤶㠲㜹㡢ㅣ㜳㥥晤晦㑢戹扦摤㔲㉥㝢ㄹ搷㝢㌳㙢㤷㥣㠵㕣挱搳㌶捦捣晦㝦㈱㤴晢㐱㤲戹㄰晡㡥攳戱㐳挱㠹攵〷ㄴ敢㍦㤲晣〴攲㤸㔸㝥㌱㔹搱て敦㜲㔲昹㉦㐱扦㠲㤴昹㐰摡㍥愷㘳戸昲挶㔱㈹㙦㌶㜷㙣ㄸ㙡愴攳昸攰㐷㥥㠷㐵晣晦攵㘹扡ㄴ㥦扦㠹捣㌹扡敤㐶挰㜷㥥〲戵摣㈵㝥昶㘷ㄲ昸愴㈴㔵㘳㌴㑥挴戹愸攵慦㍣晢晥㤵㘷㜱晤㌷戴㐳扤捡㑡搰ㄹ戶扣㑤〸㔷㔱扢搹㕣㐲搵搶ㄶ㤵戳㠵㤴攸晢㤲攴㥤㌱㔸收㘹慢㑣昸愱㘷㥦㌱戴㌲㈶〳㥤挵㍣㙢晣昲㐷㠱㔳敡捦㔶㐱摥捤昳㄰慣昱捣愱敢㌰㈴㝥〴捣晤昴搹ㅥ挵㝡〷㤲㡥㈰㡥㕥㕥㘱戲㈲っ㈳㕤㘹挸㑢搰㌶㈰㈲〲㤶㍤㕤摦ㄶ㥣㝡㠹慦㔰〷〳㐸㤹戶㍤愸扣昳㥥ㄷ㠸捥㈸昱攸㉣捦て㤲㉣ㄳ㔱ㄸ戰〳愱㌳㄰㘶㄰㍥㉣ㄴ㠴て慣㠲扣㕢晡晢挱㔲㈵晥敢㕤㘸愴㤲愴㉢㐹㌷㤲㍤㐱挴㕢〵〳搳㠳㤸扤㐸㝡㠲㌸〲戳㌷㘵搶扡㘲㝦ㄸ敦捡ち晡㔰搸ㄷ㐴っ〰㙢慥㉢昶〱㕢㜰㕤搱㥦㕡㜹挱昱㐱挵愳户㔱㈶づ㠰㕥㈶㌸㤹㜵挵㤳㠵㠲昳㠴㔵㤰昷㜹挵㈰㔸慡挴㝦㍤㠶㑡昵晤㐸昶㈷改㑦㌲〰㐴慣㉤ㄸ㥣㠱挴っ㈲愹〶㜱〴㘷〸㘵㔶㜰慡㘱扣㉢㉢ㄸ㐶攱㜰㄰㌱〴慣ㄹ㥣ㅡ戰〵㠳㌳㤸㕡㜹挱ㄹ〵ㄵ㡦摥㐶㤹ㄸち㍤户攰慣㉣ㄴ㥣摢慤㠲扣捦㘲㠶挳㔲㈵扤㤸㠰㑡昵㠹㈴㤳㐸㈶㤳㑣〱ㄱ㌷ㄵっ捥愱挴ㅣ㐶㜲㌸㠸㈳㌸㐷㔲㘶〵愷〶挶扢戲㠲㕡ち愷㠲㠸㤱㘰捤攰挴挱ㄶっ捥〸㙡攵〵㈷〵ㄵ㡦摥㐶㤹ㄸ〵㍤户攰㕣㔴㈸㌸㑢慣㠲扣て㥡㐶挳㔲㈵扤㘸㐰愵㝡㈳㐹ㄳ挹㑣㤲㘳㐰挴戹〵㠳搳㐲㑣㉢挹㉣㄰㐷㜰收㔰㘶〵㘷っ㡣㜷㘵〵昳㈸㍣ㄶ㐴㡣〵㙢〶攷㌸戰〵㠳㜳㄰戵昲㠲㜳㈲㔴㍣㝡ㅢ㘵㘲ㅣ昴摣㠲㜳㕣愱攰ㅣ㙢ㄵ攴㝤㠸㌶ㅥ㤶㉡改挵ㄹ愸㔴㍦㤳攴㉣㤲戳㐹ㄶ㠲㠸㔶㉢㌸捦㤵ㄴㄵ昱ㄶ挳愳戸㜹昱ㅡち㡡昴㜳㠸㌹㤷攴㍣㄰㐷㜰㉥〰慢㉤愶㑣摥㘲慡攴㌹ㄵ㤷㌵ㄳ愰搴㤵㡡ㄷ愲㐸㕦〲㈲㈶㠱㌵攳㜴ㄱ搸㠲㜱㥡㐸慤扣㌸㕤ちㄵ㡦摥㐶㤹㤸っ㍤户㌸挵ぢ挵㘹慡㔵㤰昷㘱攱㈱戰㔴㐹㉦慥㐵愵晡㌲㤲敢㐸慥㈷戹〱㐴ㅣ㘶挵〹愰散㤷㝥㈳㌱㌷㤱摣っ攲㠸搳慤㤴㔹㥤攸㔰㈸㜵挵㝦㝤〵㠵户㠳㠸挳挱㥡挱㔹〹戶㘰㜰づ愳㔶㕥㜰敥㠲㡡㐷㙦愳㑣ㅣ〱㍤户攰搴ㄴち捥㜰慢㈰敦㠳搰愳㘰愹㤲㕥㍣㠴㑡昵㠷㐹ㅥ㈱昹〷挹愳㈰㘲㔰挱攰慣㈱㘶㉤挹㘳㈰㡥攰㍣㑥㤹ㄵ㥣㕡ㄸ敦捡ち㌶㔰昸〴㠸㠸㠳㌵㠳昳㈴搸㠲挱㤹㉡戵㐰㜰慡户㉦挷昵㘷愰攲搱摢㈸ㄳ〹愸戸〵㘷㥦㐲挱改㙢ㄵ攴㝤挸㙢挰㤲㕣摡扣㐲户㝢ㄷっ〴挷㤴晥㉦㤲搷改㕤收捥挰㥢㈶㉢搲㌰搴ㄵ晦昵户〸㝡ㅢ㐴㑣〷㉢㤷㌶敦㠰㔳㉦搱ㄵ㜵愸愵㡤㍥つ攲晣摥昱〱昰㥥戶捡㐴ㅤ昴㌲〱㈸㘳㤵昲㡥挰㡥㠵〲搰搹㉡挸晢攴㤹ㅦ㌸㔷搲㡢㉦㘸攴㑢㤲慦㐸㌶㤲晣〷㐴㜸ぢ〶攵ㅢ㘲扥㈵昹づ挴ㄱ㤴ㅦ㈸戳㝡㐷㍤㡣㜷㘵〵㍦㔱昸㌳㠸㘸〴㙢昶㡥㕦挰ㄶ散ㅤつ搴捡ㅢ㍡扦㐱挵愳户㔱㈶㥡愰㤷〹㑥㘶㔹昳晢敦〵ㄶ扥扦㔹〵㜹㥦慡ㅦ〳㑢㤵昴愲っ搳慡慥㤱戴㈳㈹㈷攱ㄶ㐱昱㈳㔴ぢ㉣㠶㠹改㐰搲ㄱ挴ㄱ㥣ち捡慣攰㌴挳㜸㔷㔶戰つ㠵摢㠲㠸㔶戰㘶㜰戶〳㕢㌰㌸㉤搴捡ぢ㑥㘷愸㜸昴㌶捡挴㉣攸戹〵攷挳㐲挱昹挰㉡挸摢㌲㌰〷㤶㉡改㐵ㄷ晡㕥㐹搲㤵愴ㅢ挹㥥㈰攲慤㠲挱改㐱捣㕥㈴㍤㐱ㅣ挱搹㥢㌲㉢㌸㜳㘱㕣〶愷て㠵㝤㐱挴戱㄰㤹挱搹〷㙣挱攰捣愳㕢㜹挱昱㐱挵愳户㔱㈶㡥㠳㥥㕢㜰㥥㉣ㄴ㥣㈷慣㠲扣晤㄰㈷挰㔲㈵扤㠸搱昷晤㐸昶㈷改㑦㌲〰㐴慣戵㠲挳ㄹ愲㥦㜰㥥戹〷ㄲ㌳㠸愴ㅡ挴ㄱ㥣㈱㤴挹㌳㌷㜶㔲㐰㑤〶㘷ㄸ㠵挳㐱挴挹㄰㤹挱愹〱㕢㌰㌸㈷〱㤶ㅦ㥣㔱㔰昱攸㙤㤴㠹㔳愰攷ㄶ㥣㤵㠵㠲㜳扢㔵㤰户搹攳㌴㔸㤲㤳敥〴扡㝤㥢ㄵ〸〸戳㕦晡㈴ㄴ敢㤳㐹愶搰扢捣愴㝢愸挹㡡搳愱㈰㠳㜰ㄸ㐱㠷㠳㠸㌳㈰㤲㤳敥ㄱ攰搴㑢㕣㠷㍡散㐹㜷〱挴昹〱㤸㑡㥢㝡ㅢ㘵攲㑣攸㘵〲㤰㤹㜴㉦㉢ㄴ㠰㑢慤㠲扣捤㈷㘷挳㔲㈵扤愸愳摦㐷㤳捣㈰愹㈷㘹〰ㄱ㡢ぢ〶愵㠹㤸㤹㈴挷㠰㌸㠲搲㐲㤹㌵㜴戸㥦㐵〶㘶ㄶ㠵戳㐱挴㌹㄰㤹扤㘳づ搸㠲扤㘳ㄱ摤捡ㅢ㍡挷㐲挵愳户㔱㈶捥㠵㕥㈶㌸㤹㐹昷愴㐲挱㌹搱㉡挸摢㔸挳扤㌱戲㜷㥣㑡户㡦㉦ㄸ㠸搳㔱慣㉦㈰㌹㠳摥㘵㝡挷㔹㈶㉢ㄶ挳㤰っ挲搹〴㉤〴ㄱ㑢㈰㤲扤㘳ㄱ㌸昵ㄲ㉤愸挳敥ㅤㄷ㐲㥣ㅦ㠰昳㘹㔳㙦愳㑣㕣〴扤㑣〰㌲扤愳慥㔰〰愶㕢〵㜹扢㝣㉥㠵㈵ㄹ㠰换攸㜲扡㘰〰慥㐰戱㝥㈵挹㔲㝡㤷〹挰搵㈶㉢㉥㠳㈱ㄹ㠰㙢〸扡ㄶ㐴㕣〱㤱っ挰㌲㜰敡㈵㡥㜴〶攰㜲㠸昳〳戰㥣㌶昵㌶捡挴㤵搰㜳ぢ挰㠴㐲〱ㄸ㙦ㄵ攴㙤㍣扡ㅡ㤶㘴〰㔶搲攵㜱〵〳㜰㈷㡡昵扢㐸敥愶㜷㤹〰摣㘳戲攲ㅡㄸ㤲〱戸㤷愰晢㐰挴㌲㠸㘴〰敥〷愷㕥愲挶ㄹ㠰㙢㈱捥て挰挳挰㝢昴㌶捡挴㜵搰㜳ぢ挰㠰㐲〱攸㙦ㄵ攴敤㠵扡〱㤶㉡改挵攳愸㔴㕦㑦戲㠱攴〹㤲㈷㐱㐴㔵挱愰㍣㑤捣㌳㈴捦㠲㌸㠲昲㍣㘵搶晣戰ㅣ挶㘵㘰㕥愴昰㥦㈰攲㈶㠸捣昹攱㈵戰〵攷㠷ㅢ改㔶摥晣昰㉡㔴㍣㝡ㅢ㘵攲㘶攸㘵㠲㤳㤹ㅦ昶㉣ㄴ㥣㙥㔶㐱摥㍥㉦㙥敦慡愴ㄷ敦搲昷昷㐸摥㈷昹㠰攴㐳㄰戱㕢挱攰㝣㑣捣㈷㈴㥦㠲㌸㠲昳ㄹ㘵㔶㜰㙥㠳㜱ㄹ㥣㉦㈸晣ㄲ㐴摣づ㤱ㄹ㥣慦挰ㄶっ捥ち扡㤵ㄷ㥣慦愱攲搱摢㈸ㄳ㉢愱攷ㄶㅣ扤㔰㜰捡㔵㐱敥ㅥ㌶㙥㕤慢愴ㄷ扦搰昷晦㤲晣㑡昲ㅢ挹敦㈰愲戸㘰㜰㌶ㄱ挳つ㙣扡〰㜱〴愷㠴㌲㉢㌸㜷挱戸っづ㥦㥢搰㌵㄰戱ち愲㍤昱ㅦ㡢㘳戰〵㠳㜳㌷ㄱ㜹挱昱㐰挵愳户㔱㈶敥㠱㥥㕢㜰晥昳㕢㠱攵晣㐶慢㈰㙦㝦ㅥ户攵㔵搲㡢敤㔰愹扥㍤挹づ㈴㥤㐹㜶〴ㄱ晦㠶敡〰挷戵㈸挰收㑢摦㤹㤸㕤㐸㜶〵㜱〴㘷㜷捡慣攰摣て戰っ㑥ㄷち㉢㐱挴㠳㄰敤㐹ㅢ㝡㔷戰〵㠳昳〰ㄱ㜹挱改づㄵ㡦摥㐶㤹㜸〸㝡㙥挱㜹愵㔰㜰㕥戶ち㜲㌷ㅦ㤶晤〳㤶㜲㌷㔳挸㐷㍥散㙤㔹㡥捦〹㍢〱慣愵㈷㌵搶戵戶戴㑦㔷捦㙡㙤ㅡ㕥搷㡡て㜲㍡愴㐱㜰㈸㔵㜶㤱户㤷ㅣ㑡㝤搲㤳敢㡣㌹扣摤搴㈵扦〸㑦挳っ㤹搵搲摡㈴昷㠹散㤱㕦㍥戴改愰愶搶愱㜵㉤㌳敢攳昳扡扢ㄴ㥢㈵㔳愶ㅢ㡤搸㔲搷㡣㥤㜵㥢〳㌵捤㥣㘹愴㕣㝣㥣搰㌴慢㌹㘹㡣ㅣ晡㜷搸㤴㈷捣つ㉦㐵搸㔳㈱㐴㤱攸㔱昸㠳㕣㐷摣㜷㐷㙥㡡戱て㐳晣戹㍤㕤摡㍥攸㜴攸㡣晤昸〶㉢攸敢晡扥散㠷㥥愲戲㐷㈱㙡扢㡦㌸昶昹戵〷搸㤳㐶㕥㑤㔹㐷㙢㈳改挸挶㤶扡㤴攱戱㌸㍣敦搱挹㍡ㅣ㍢慢㌵慢㈴㍥㜷㍢慢〴扢㐵挶㌶㈲昷挹㜸㜳敡敦㤰ㄶ㌴っ㉦㌳㈷㐲挳扦㍦ㄷ㘹搳㑣㔱搱搷㥢㠴㜹昸昵㐹ㄸ敤㍥㉢搶慢㈱㜳摤扣㘳㡦㐷ㅣ㌸戶㐹㔶〰摦㤱攱戶挵攵攴挶ㄸ昱㐶㤹㠵〹慤愹愱挶散㑥ㄲ㘱愰㠷攳㈹戴㝡㘳扢㙣㔶㝥㜶慣愷慢ㄳ㉤㑤昵戳㕡㡤㑥昶㤱ㅣ改㝡㝡扣㔱ㅦ攷㤶搷づ昶搱戸㘴㉢㌶〵摢昶戸㥤昵敦㤳㈱㐴愴搴捡㤲㤰㜹搲摡攸扣搹㡤攰㈰晡㤳㔹㐵㌲搳昲戵㜱愰戸晣㌲扥㙥ㅥ㔸愴づ㍣㝣ㄵ㤵慤㠱昹摣て㠷戳㈷㕢攷㥥㔶㡥愴敤搴㔶㙢㜳㡡㤳戳㔷〷㈵攳㜶搲㡥㘹㌹昱㘱捦㌸㥦㐳慢攰搰愹挷搳愱慤㜵挹㜸㝤晤扣㑥改㤱㡤挹晡㔹㈹㘳㜴㍣㘱搴慢㐹扢愹戹攱㙦㤲㉦昹挰慥㤹慢㌶攲㘲〵㘵㈴㥥摡㔵㍢㘸晦昴㍣㠷㐷挶㌰搲攴㌹ㄷ㌶㍣㝡搰ㅡ㜷㙢ㄱ散晦㜹〳戱〷㑡摢㘶戶扦换攷㍡㌱戵攵㠹㌸愷㜱㌳愵扤〷㔹㡥㌸〷㙣㜴搳攸㈶散て㑦㌹㐴㈳敡㑣搱摦㘶㕣挹㌴㘹㥡昶㘷捦㌰㠸ㄵ㕥㕦㙦戲摥㜹捦〹慦慦〷昲ㅣ挳挱戱づ㕣敥㌶㑣挷攰㤰㈷㝦㌹〹㝡〱慣攰っ㘶慥ㅣ㈶搶戵搶ㅢ敤搳戲㕣ㅥ㤷㜳㐸㌰㥡敤搲ㄳ愷㘳㑢攳搰㡥改㥡收扡㔴㝤㕤愳挱㔵〸㥥㔷攰戳戴愳㡤㘹搸㔹㍦慥愹愵㡥て㜱㜶㑣㑦㙣㡥㌷戶捣攴捥搵攴扣㙤戳㌸㤹慣戲昴攰扡㐶っ㈰戳㑥ㅥ㔷愴㈷㑣㙦㥡㠳愷捣㘷㌵㌴搶挴㘷戶晣㉤ㄲ㘵㥤㔲㄰㈱㜳㔴ㄵ㡢攲㘲㔱㕥㕣晥㘷捦㔵攸攱㌰ㄹ㠰扤㘲ㄲ㉢㔵㡦攳愸㡤昱捡㉣㔹捦㌵㜰扣搲愷慣攷㘱㕤㌷㔵摢㡦攸㜳づ搶㐳ㄸ㤶ㅤ挲㈰愳㙡㈶㡤捣㍣つ昳㝦昵扣㝢搹㝡㔸㙥攳㔴㈰扢㠵扤昵㝥〷㠰㍢㤹㕤㠵㌲昶ㅣ㕤㘶㥣㕣㙥昷昳愴㈵㠶㍤ㄱ㘷㑦挲㜹㌸ㅣ㥢愲㍢㘰攰㘳敡挵㘶㜲捣戹㥤㑣㠶敢戹㠶㜸㝤㡢㔵㌶愴愹愱㈱捥慥挵㙥㌹〱昳戶㔱㉥ㄷ搷㤸㐹昴㌴㠸散㝦㤶㈸㍥ㄷ愲昸㕣㈹挲改㤸㡦搳挸㘳摡㙡㥡ㄶ㙦慥㙢㥤摥㔰㤷㉣㈷挳㐷㕥晥ㄶ㝤ㄲ㕤愸ㄴ挱㔴㉦搹㌱戱㔲捤摤ㅦ㘶敥戵㐶扡晢攱攲㠱愱㘳晡搱㜳㡢攵㌹㕣晣挹㘷ㄵ搰㝤㜵㉥㙤昵〸㐸ㄹ㉥㜵攵攲㔶晡攲㔸㠰愱㡢捡㐹㐸㍣㐱〰晥敢㔱挰搵慢昴㈹ㅣ戵戹㝤扣ㅤ〰㥥搱㑤昱搴㜰㍣ㄵ搵搴摣捥晡㝥㠶㜲愴㤶㔳㑡戳㤷㡦っっ挱昳㌶㜸㡥㘷㌶搶挱捤攵ㄴ㑣挰㘶晣㔲㍥㙣愰㤹㌹攴愰㉤㉡㉢㙢㕦敥㔶搷㐸㘵慢扢戵戵摡昹晤ㄶ㈳昳散㝦㜹㜰㜴㈰㥢攰昱㜰ㄹ愱挷ㄸ㠲晤㐰挴搳㘰搹㥥ㅣ挰晥〴昴〷㈹㝢ㄶ㠵戹愳愴攰昶㝡㈸ㄴ㤵㌵㜰摢㝦㜹〳㥢㠳攵㠶㠶㠷〱昰昸〰㐲愲戵㉦㝦〶攵晡〰愰㥥㝤收㤹〱㌸㉥ㄲ㉦㠰愸晡㌵ㅣ㕢づㅥ挰晡改戱㜸ㅤ㐲㕥㤵㙡㠳挰㜵㙡㤸戶敦戴㑡㝣扤㐲晤慣㝡㍣㑤㔵愴㔷㐳愸慥㑦〶攳ㄸ㘷づ昱〶㐴扣㐶㔱㉦㐷㘲戱戲ㅥ㘲愱摥㐴昱㙡㐲㤰摦捤慤搴挴㕢挰慤㈱㔸ㅦち昵捣㜲㘱戸㘵散㙤ㄴ㜱挹㘰扥ち㥥搴挴扢〰昰挴㔶攴㍡㤱㡡昷㔰挲挹㔴慦㠱㕤昱㍥㡥㌸㐷戱捦戲昱晡㐸㤰捤昷搹て愵〶攰捥㍥㉢㍥㠶㔴挵㤹摤摥㡡昳㠱戴㍢ㅡ㐴㝣攲づㄸ㐳挰㐱〴㝣ち〰㍢㠳㍥ㄶ㥣㥤扦捦ㅤ㙡ㅡ㡥㉤扢攳愸㜶㌰㐸搹㜷㄰晥て㝢㡦㘵昷戴㙦ㄱ挸ぢ㤵捣ㅤ㠱㡥㘹攷つ㠰敤搲搶㥤〰挷昵㝥㡥㑣㉥㤰㌱㑦晦㡤慥收ㄱづ〴㔳捤㝡㝦㝡昵㘴㕥㤳㜳愵㈴㝥㠰㐱搹愹戴昱〸昸㡥㤹㐷㜴㉢ㄱ㥦搶收扡挴㉣㉥㘹㘴扤㍣㘹㤷㘶捥摣㠲㥢㤱㘵㠷㥢〰㑤挱㕤挹㘶㠷ㄳ戲㡢敢㤳㤸挰捤㑥㤲扦㐰㑤㑥㤲㤳㘹挴㘲挴㝦㜱愰㍡ㅣ攷㝢慢㘳㑣〱㐶㍦㠴挰㕦摤〱㠷ㄲ㜰ㄸ㐸搹㙦〰攴㥥ㄵ戲昷〳攳㝥㠷づ㔰愹晣㝥ㄵ㍥㔰㔴㡥㘷㜳攴㤳㐸㘵㜲ち㙤敦㜸㠲㐸㌳ㅦㅥ㉡㠷づ㡥ㅡ㕡戴〹㌸扦ㅡ㈹㡦搹扢㌸㘵攱㉥㐷㔱㜱㜱㈹㑥㌲㕡敥搳ㄱ㜹搵搲挴〴㐳敥㔹ㄶ㝢挰〵敤㜰㜸散攱㍤㌰搸慦ㅤㄶ挹扢㡢㠷晢㈷㐷〲㠲㐷㐷ㄸ㈲ㄵㄸ慡㕡㠱㌹㡡敤慥〵ㄱ㍡〰ㅣ㌵搶扣㈶㜳摣ㅥ㌲㌳挷㔳〱昹㥦㜲摣〱慡㌲挷㜱ㅡ敦〸㉥㉢挷㐹㐸㌷㥦攳ち愸攱慦㐸㑦搱〸㝤攳㝦㙥攰㔵㑤㜱攴搸〰㐶㑦ㄳ挸捤扤㉥㠰㘹〴㑣㈷㘰㕢〰㤸㘷慤づ㕣㈶㝥㐱户昸捤〰〴昱攳㤶㕥㘵搳ㄱ扦㝡摡㙣愰捤㉥〰挸㌳㐶㈳戸㜶搳攲昵晢攲㍦㌶ㄴ㔲摤ㅣ㌶晡㑣ㅣ㜳攸㔴〲㕡昸㔴㜱㡣㠵敡ち搴㙡㈸戳搱㥢㍤㔵㜴〳㘸つ挱㝡㌳搴㌳愷ち㝥搷ㄴ慢摣ㄳ攵㕢㜲慡攸〱㥣捣戸㐷搶㥢戳收ㄶ㝢愱㔸㘶㜵ㄶ散㡡㥥攰捣慣㘲昷㈴慢㥤〳戲昹慣敥つ㌵晣攵㥣㉡晡㐰愴〲散㌸㔵捣愳摤㘳㔹㕢㕦㜷挰㜱〴ㅣ㑦挰㍥〰挸㔳挵〹攰散㔳〵户㈲㉢扢㜲㠵㘴慥㐵㑥愴摡㐹㔴㡢〱㈰ㄳ㜷㌲㌸〸㑦攱㥢㤵戱昹㌸㘶昸戸慢戸㜰挶㑥戵㔰晢〳戵㥡㌶昰扥搹㡣㜱㝢昲ㅡ㠲昵搳愰㥥挹搸〲换ㄸ㜷㉥㙦㐹挶〶〲搷㐶挶〶愱㔸㘶散っ搸ㄵ搵攰㔴挶搸㕣晤㉣㤰捤㘷㙣〸搴昰㤷㤳戱㘱㄰愹挸挲㡣㥡㔲ㄶ搲敥㈲㄰㌱摣ㅤ㜰づ〱攷ㄲ㔰〳㠰捣搸㜹攰散㡣㜱㝦戴戲慢㘵散㥥㑦戵ぢ愸挶扤捣㌲㘳㡢挱㤵㜵㌷〷摡㠵㌸㔶㘹㕢㠲㘳愶㡤晢㥤ぢ愷敤㈲ぢ㌵〹愸搵㔰摥愲戴㜱攳昴ㅡ㠲昵㡢愱㥥㐹摢愵㤶戱㈹㈸摦㤲戴ㅤち㕣ㅢ㘹攳戶㙢㤹戶换㘰㔷ㅣづ㑥愵㡤㙤搶慦〰搹㝣摡戸㑦ㅢ㝦㌹㘹慢㠵㐸㠵搷㌱搰㤶搲敥㔵慣㙤慡㍢攰㙡〲慥㈱㈰づ㠰㑣摢戵攰散戴㜱攷戶戲敢㐸摢㌲慡㕤㐷戵〶〰㘴摡慥〷〷攱つ㝣戳〶摡㜲ㅣ㌳㘳㡤挰ㄴ捥搸㡤ㄶ慡〹愸搵戴㠱昷捤づ㌴敥收㕥㐳戰㝥ㄳ搴㌳ㄹ扢挵㌲挶㡤摥㕢㤲㌱敥昸㙥㈳㘳扣挳㈰㌳㜶㉢散㡡㔹攰㔴挶搸㕣㝤〵挸收㌳㌶〷㙡昸换挹搸㍣㠸㔴㘴㘱㐶つ戴㤵戴㝢〷㠸攰捥㜲ㄷ挰㥤〴摣㐵挰㜱〰挸㡣摤つ捥捥ㄸ户㤳㉢㌵㐷挶㔶㔱敤ㅥ慡㥤〱㠰捣搸扤攰摡昳㥣㤶㙡㥥㔷搹㡡㘵㥤㝥ㅦ㈴㜰㔵㝥㐴㜳㍦㡥㤹㍣㙥ㄲ㉦㥣扣〷㉣搴㔹㐰慤㠶昲ㄶ㈵㡦扢捤搷㄰慣㍦〸昵㑣昲ㅥ戶㡣㉤㐴昹㤶㈴敦ㅣ攰㘴昲戴㐷愰㔹㜶㘸㥤㔱㥦㤲ㅥ攴㥥攱捥〵㔰愶昱ㅦ挰㠹昳挰愹㌴㌲〶晡㙡㙡㜳搴戰摦捡㤷攳㍡てㄲ昳〲㥥摢摣㔹慣慦愱ㄱ愲昹㥦㥢摢㔵戸ㅤ〳㙦㉤敤㍥㐶㈰㌷扥扢〰搶ㄱ昰㌸〱ㄷ〱㈰搳戸ㅥ㥣㥤㐶敥㜶㔷㙡㡥㌴㙥愰摡ㄳ㔴扢ㄶ〰㤹挶㈷挱㐱昸ㄴ摦慣㠱昷㌴㡥㤹扢㘵挰ㄴ捥摤㌳ㄶ敡㍡愰㔶搳〶摥㌷㍢昰戸〳㝥つ挱晡戳㔰捦攴敥㜹换搸つ㈸摦㤲摣摤〸㕣ㅢ〳㡦晢攷㘵挶㕥㠰㕤㜱㌳㌸㤵㌱㌶㔷晦㈷挸收㌳㜶㉢搴昰㤷㌳昰㔶㐰愴㈲ぢ㌳㙡攰扤㑣扢慦㠰㠸摢摤〱慦ㄲ昰ㅡ〱㉢〱㤰ㄹ晢ㄷ㌸㍢㘳摣㠲慦散㍡㌲昶㍡搵摥愰摡㐳〰挸㡣扤〹慥〴㜷ㅦ戰户ㅢ㐷㉡㘹㙦攳㤸㐹攳㠶晡挲㐹㝢挷㐲㜱挷晤㙡㈸㙦㔱搲戸㌳㝦つ挱晡扢㔰捦㈴敤㝤换搸愳㈸摦㤲愴慤〱慥㡤愴慤㐵戱㑣摡〷戰㉢ㅥ〳愷㤲挶ㄶ敢ㅦ㠱㙣㍥㘹㡦㐳つ㝦㌹㐹摢〰㤱ち慥㘳㤸㝤㐲扢㥦戲㌶㍥㈵攰〲昸㌷〱㥦ㄱ昰㈴〰㌲㘹㥦㠳戳㤳昶㡣㐳捤㤱戴㉦愸昶㈵搵㕥〱㈰昷ち㡡㝢昷捤㜹攷㉢㐰晥愷㉢㈸敥昸㤷㈱摡㐸攳慦㠳㌳㐳㘴㕤㈵㝦つ改收㐳昴㈶搴昰㔷愴㝦㐳㈳㌸㤰晦昹㥣㠰㡡㐰㈹㠴搶挵攰户挰攸摦ㄱ挸㘷〸㕣〰摦ㄳ昰〳〱㝣慣㐰㕥㐱晤〸慥扤㝤〵㡡㉦戸摣〰㝢捥㐷㉡㜰〹晡㌳㌰戸㠴攲愳〵捡攸ㅥ㤹㕡㝦愱搱晦搲攸ㄷ〰挸㕥晦㉢ㄵ戰㜱㠸㙦搶㍣昵㍢㡥搹攵扦〴愶㜰㤷晦挳㐲㝤〵搴㙡摡挰晢㘶攷愹㡤〰慤㈱㔸摦〴昵㑣㤷攷つ㘳㔶昹ㅦ㤴㙦㐹㤷攷㈳〹㙤㜴㜹㍥慣㈰昳㠹㡢晤㈲挱愷ㄶ㔴㤷㘷㜳㜵㝣晢敡ㄶ攴昳〷愸攱㉦愷换昳昱〶ㄵ㔹搸㔲昹搴㘰㔲㙦挷摡昸攸㠳ぢ愰㥣〰㝥愷戰昸〵〰搹攵㍤攰散㉥捦攷ㅤ㤴㥡愳换户愷㕡〷慡戱〳捡㡣㜵〴愷㔶攲㥤㜰慣搲㔶㠱㘳挶㔰〳戰㜰摡扣ㄶ慡ㅤ㔰慢愱扣㐵㘹攳㠳㄰㙢〸搶户㠱㝡㈶㙤摢㔹挶㜴㤴慦㘵戹㝣ㄵ扥㍢摡ㅥ戸㜵挴㜸㘴扤戹ぢ㠲づ㈸㤶㘹摢ㅥ㜶㐵㐷㜰㉡㙤㙣戳摥ㄹ㘴昳挳㤰捦㕤㈰㤶㌹㘹攳㠳ㄷ㉡扣㌸㔴㘹摢㠹㜶㜷㘶㙤㝣㈸挳〵戰ぢ〱扢ㄲ戰ㅤ〰㌲㙤扢㠱戳搳搶搹愱收㐸摢敥㔴摢㠳㙡㕤〰㤰㘹敢〲㑥愵慤ㄲ挷㉡㙤㕤㜱捣戴㔵〲㔸㌸㙤摤㉣ㄴㅦ扤㔸つ攵㉤㑡ㅢㅦ搱㌰搳戶㈷搴㌳㘹敢㘱ㄹ攳搳ㅢ㙢㘹㑣扥ち愷慤〷㜰敢㠸㜱㑦摢㕥㈸㤶㘹摢ぢ㜶㐵㑦㜰㉡㙤㙣戳摥ぢ㘴昳㘹摢ㅢ㙡昹㘹敢〳愹㑢㔶㝡搳㙥ㅦ搶搶搷ㅤ搰㤷㠰㝤〸搸〷〰㤹戶㝥攰散戴昱ㄹㄱ㘵搷㤱戶㝤愹收愳ㅡ㥦攷㤰㘹昳㠳㔳㘹ぢ攰ㄸ㑥捡㠵㜸㄰挷㑣ㅢ㥦昹㈸㥣戶㤰㠵攲㐳㈱慢ㄹ㐱㌴㜱戳㤳㘴㝦㠰捤戴㠵愱㥥㐹㕢挴㌲挶攷㑡搶搲㤸㝣ㄵ㑥摢㐰攰搶ㄱ愳㐵愱㔹㍡㘶搸㠴㜱搲㠱摣㘱㌷〸㌸㤹扦ㄸ㘰㠲て愳愸晣戱昱晡晥㈰㥢捦ㅦㅦ㕡㤱昹敢㑦㈳愸㔴晥ㅦ〶愹㡡㌳づ搵戰ㅢ㐰扢〷㄰㌸摣ㅤ㌰㤰㠰㐱〴搴〰㈰昳㔷つ捥捥ㅦㅦ㘳㔱㜶ㅤ昹ㅢ㑣戵㈱㔴㥢〰㐰敥〲㠱捦㤹慣㤳昱ㄸち挸晦戴㐰㤸っ㔵ㄹ愲㘱㌴捥挷㔴捣㄰㔹ぢ㠴ㅡ㐸㌷ㅦ㈲㍥捥㈲㐳㌴㠲㐶㔴㠸昸㑣㡢㙡ち攴㉡㐴㈳㜱慣㡦㈲㤰捦扢戸〰づ㈴㘰㌴〱㐷〰㈰ㄷ〸㘳挰㘵㙥戱〶㘴捦挹㔹ㅦ㡣〵〴敢㠳愹づ㥢㕤㌳㤵㡥愳捤㠳㘹戳づ〰搹晦挷㔳〱捦戴昳捤㕡ㅦ㑣挴㌱扢㍥ㅦ㘸㈹摣昵㈷㔹愸ㄹ㐰慤愶つ戴㜸戳㕤扦ㅥ攰㌵〴敢㤳愱㥥改晡㠷㔸挶ㅡ㔰扥㤶攵昲㔵戸敢昳改㤹㜵挴㜸㘴扤戹㍤㥥捦搵挸㜴ㅥち扢㠲て搸愸ㅥ捦收敡㠷㠳㙣㍥㥤㉤㔰㘳ㄶ戳㍦㠶攳㤳㌸㉡㕢㡥昵挱㤱戴㝢ㄴ㙢㥢敤づ愸㈵㘰㉡〱㝣㙥㐷昶昸㌸㌸扢挷昳搱ㅣ㘵搷搱攳ㄳ㔴㑢㔲㡤㡦搱攴昶昸搳㈱㕢挷㌰㘸㈹㐰晥愷ㅥ扦〰慡㌲㐴〶㡤㥦〱㉥慢挷㑦㠳㜴昳㈱㍡ぢ㙡㌲㐴搳㘹〴㝥挸晦㝣㑥㐷㌵〵㜲搵攳敢㜰慣ㅦ㑤攰㐲㜷挰っ〲敡〹㔸〴㠰散昱つ攰㌲㍤㍥攴搶攳㥢〰㐱㡦攷㤳㍤慡搲㉥㤹㑡㘷搲收㌱戴挹愷㜰㜲攳挷㐷㙦搶〱㕣愴㌵〳昲㍦挵敦㑡愸捡昸戵搰㌸㥦摣挹㡡摦㉣㐸㌷ㅦ扦慢愱㈶攳㌷㥢㐶攰㠷晣㝦つ愴慡㈹㤰慢昸捤挱戱㍥㤷㐰㍥〲攴〲㤸㐷挰戱〴昰愹㈰ㄹ扦攳挰㘵攲攷晡愱捣〹㠰㈰㝥换ㅤ㌶㉢㌳㤵㥥㐸㥢㈷搱㈶ㅦ攲挹㡤ㅦ㥦摣㔹〷㜰㤱㜶㌲㈰晦㔳晣昸扣㡦㡣摦㈹㌴㝥㌷戸慣昸㥤ち改收攳挷〷㠴㘴晣㑥愳ㄱ昸㈱晦摦ぢ愹㑢㜸㑥〷㐶㕦㐰㈰㥦㈰㜲〱㥣㐱挰㤹〴昰愱㈲ㄹ扦戳挰㘵攲ㄷ㜶敢㝦ぢ〱㐱晣ㅥ㜶搸㜴昴扦㐵戴㜹づ㙤㍥づ㠰㥣㜱捦〵㔷㤲㡡捦挳㌷㍡㔰搵㥡㜴捦挷㌱㈷摤昵㠰ㄵ㥥㜴㉦戰㔰ㅢ㠰㕡つ㘵㌶㜸戳㤳㉥ㅦ㌷㕡㐳戰扥ㄸ敡㤹㐹㜷㠹㘵散㐹㤴慦㘵戹㝣ㄵ㥥㜴㥦〶㙥ㅤ㌱ㅥ㔹㙦敥愴晢っ㡡㘵㐶㉦㠲㕤昱㉣㌸㌳愳昸㠰㠲搵㕥〲戲昹㡣昲改㈶㈶㌱㝢搲攵攳㑤㉡㘱㌸㔴㈳攲㌲摡扤㥣戵昱搱㈷ㄷ挰ㄵ〴㕣㐹挰㑢〰挸㐹㜷㈹㌸㝢搲㝤搵愱愶㘵散㕥㐵戵慢愹昶㉥〰㌲㘹搷㠰㉢㔹㝢挷㄰㍣㝦㠷㈳㤵戴㘵㌸㘶搲摥〳慣㜰搲慥戳㔰㝣扣㘹㌵㤴户㈸㘹㝣っ捡㑣摡昵㔰捦㈴㙤戹㘵㡣㑦㐸慤愵㌱昹㉡㥣戴㡦㠱㕢㐷㡣㝢搲㍥㐱戱㑣摡㡤戰㉢㍥〵愷㤲挶ㄶ敢㌷㠳㙣㍥㘹㥦㐱㉤㍦㘹㕦㐰敡㤲㤳㕢㘹昷㌶搶昶愵㍢㘰〵〱户ㄳ昰ㄵ〰㌲㘹㉢挱搹㐹攳㜳㔸捡慥㈳㘹㜷㔰敤㑥慡昱㤹㈹㤹戴扢挰㐱㜸㌷摦慣㘱戶ち挷捣ㄸㅦ愹㉡㥣戱㝢㉣ㄴ㥦戹㕡㑤ㅢ㘸摤㘶㠷搹㙦〰㥢ㄹ扢ㄷ敡㤹㡣摤㙦ㄹ攳㘳㕢㙢㘹㑣扥ち㘷㙣ㄳ㜰敢㠸㜱捦㔸ㄱ㔶ㅤ㌲㘳て挰㉥扥愶㌳㤳㌱㌶㔷㝦〸㘴昳ㄹ㉢㠱㕡㝥挶昸㉣㤸㡡㉣づ搵㌰㝢㠴㜶晦挱摡㌴㜷挰愳〴慣㈶愰ㅤ〰㌲㘳㙢挰搹ㄹ攳挳㘱捡慥㈳㘳㙢愹昶ㄸ搵戶〳㐰㘶㙣ㅤ㌸〸ㅦ攷㥢㤵戱昵㌸㘶挶戶〷愶㜰挶㌶㔸愸ㅤ㠰㕡㑤ㅢ㕢㤲戱捥〰㥢ㄹ㝢〲敡㤹㡣㍤㘵ㄹ摢ㄱ攵㕢㤲戱㥤㠱㕢挷㑡摤㌳戶ぢ㡡㘵挶㥥㠶㕤戱㉢戸昵愶㠷㍡㥢慢㍦ぢ戲昹㡣敤づ戵晣㡣㜵㠱㔴㐵ㄶ㠷㉡㘳捦搳敥ぢ慣慤搲ㅤ昰㈲〱晦㈴愰㉢〰㌲㘳㉦㠱戳㌳搶摤愱收挸搸换㔴㝢〵愴慣ㅦ〰㕢昶ㅣㄳ㌷ち㜸ㅤて㤷㜱攳㙤换㌶改㠳㘷挵敢昱晢㐹㘳昱㠰㐳㉢㐵㝦㠷㥤慤愵收㘳㈶㥢摤㍢㈴㥢㜰昸㤱㝢愰㘵戹㌱挸摥㘷㘴戵㑤㝥搵攱㥦㝢っ挵㔳搶晢搷㑤㥢戶慣ㄶ㜶㡦散㉦ㅦ㐴㤲戰㘱昲㌵㈴㡣㈳㘸㕦戰昹㕤挸攷㈶㉤昳㐳摡挶㡥昰㥣㈷㌸㘸㜵扢捣晥㔵敥㔴敥㔳㡦慤㙢㕢戰㌱晣㜵㌸㈷㠲捡㠷㌷挰愹㤷〸㈹改㥢挴㐰っ扥愸㉣〲㥡扢愹㉣㙦慢㌱捤攰搹㌴㙣㍡㥥搰㍡慦ㅥㅢ扤㜹挸㑤㘶收ㄱ㜷戶㥡挵㜰扡愹ㄹ㑦慤㤴收㝥㕤慡慤晢〸㑣戵摦㍥攷㕢攵愵ㅡ㑢挲昰愶慣㍢㔲㔴㔰㍦㍢㉢搴攱㑢㝢ㅢ㉥㙥㍦愶㉥搹摣搴搲㤴㙥慤㥣㠰㠷ㄵ㉡昹㍢〳㘹㍣戶㔲㕤搶つㄶ㕤敢㘴挳㑡ㅢ昹㔳㘳戳昹㉤㤳㥥ㄹ㡤㑤㜳ㅡ愵㌷㘵㉤晣戹〵㤹摦㜶敤㔸つ㈶㈳昳戵㈷㠲攷㡤㌲㜸㜸㜹㘳㌸㈰㑡㝢ㄷ戶㝡っㄹ㍣㘴㝣㙤㈸㤸㡥〴愲㠹㘸ㅣ扦㌸㠱㥦㤳ぢ挷〳戱㜰㌴收て昸挳挱慡㤰㉦ㄲ昶敥㘷改攸敦㐱挷扢扦攲摥㈷搷㕦㜱㉣慢ㄸ〰㡥ㄵ㜳搲昸㑢㕦摥〳㘰ㄹ㝦㐵摡㠷愸㘷㥢㈱㠳㙢戳㝦㠸㑤晢〸攲づ㄰换㝤㠳攳昱攳〶摡挷㤰㜴㠲挴昱昸㠲㜷愰㘵㐵晦〴㠵㝡㔷搸搳㉢㐱㐴㌵攴㥣搳㍣㘲㐷㠴㥥㘳㡥㜵㜹昴捦〱攳搸ㄹっ㔶挶㔶挵ㄱ愵昸敥㐲㔷改㔰㐸㌹㝥昴㉦愱㉣㠶㉢㑣㔶摦慥㔱搲㡤挴挰ㄶ㜸㝣摤ㅦ㈸晢户搸〶づ戰㔷戱ㄶ㥤㕤㠵扤㐲㔴㐰挲㥥㤱㥤搹〳愱㠰㈵㐳㤱昶㉤㜰㘶㐲挳ㄱ㝦㈸㙡〴㐱㝣挱㔰搸㐸㐴㠳戱㘰㉣㔱ㄵち昸搲㔵愱㜸㌸愵㝤㘷㐳㠳㍥㝦㌲ㄱぢ㔷㐵㘲㘹㕦㈸㤶㐸㐶愳㤱㐴㉣㄰〸㐶愳挱㘰㈲ㄲ㑢㜹㐷㕢收昵敦愱愳晦〰攲ㅤ愳㐴㍦㔲昴ㄳ㐵〷㈹㤱㡤慡ㄸぢ搱搶改ち攳㘰ㄹ㝦昸㥡〰搶捦挴敢捣戵昷㘰㈵晦㥤愲㥥㐴散〵㈲㈶㐰㉥㤳挷摦挱戱㠳㍤〹㔲ㄹ散㑤晦捤〴㕢㉢〶愴攰戸ㄴ扦〳㥡㥦㠱挹戰㠴ㅡ昱挱ㄳ㤴㍢㤶㜸愷㔸扣挶㥦㥦㌳㌳㤲昶昹㈳晥㔴㈸ㄸつㄹ㐶㈸ㄶ昵㐵㠳㔵㐶㍡㤱㡡㠶攳改㔴㈰㙥挴㌴捤㠶晡晣〶㝥晡挵㙦㠴㐳戱㐰挸㠸㔵挵搳㔵㐶㉣ㅡ㠸挴晣㐱㝦㍣ㄴ㠸㙡敤㙣㘸戴㉡攰て愶ㄲ㤱㐰㈰㄰つ昹㔳改㘸㈲㥤㐸〷㔲改㜰㌲ㄹ㡣挶〲〹慤摣㠶〶攲㔱㝦㈰㤹〸攳攷㘴㝣愱㐰㍣ㄹ昵㔵〵㘰㍣㠴㥥㤱㌴㤲愹戸昷㄰搵〸晥㈶愶敥㈱㘹㑦搲〱挴㝢愸㉡散㐸㔱㈷㤲ちㄲ㉦ぢて㔳㠵㔲搳㔶㤲㌶捡㡥㐴攱㘶㑦愸搶㘶㕣挶㔰㈴㐴㔲愴㠴㔱摡慥㕤摥㠳搲搹㈷㔷散搳㤵㈷㘲㥥㠶㌵㡤戴散ぢ愴愷敤㜳愵㔲㘲㉦挸㍥㔷㜲〸改㥤搹愸ㅤ㐱㍣摥愳攰㌸晥㡡戴㥤挰扡捣㌷㍢㐳㥣㍤摦散〲㐹敥㝣㔳㙢㔹搱㜷㐵愱晣挱㍢昹搳㜷㈲づ戹散㤲㝢㐰㙥㜷挹㈴愴戲㑢扥敦攸㤲㍡扢愴ㅣ晦敦扡昶扥ㄴ㤴㘴敦敢〶ㅣ㝡ㅦ㌷敦㤲搷昶〴㙦昶扥㉡收㌸ㄱ㑣昹慢挲挱㔰㈸㥤㐸昸㐲㤱㘸㌲㥡づ挷〲昱㔰㈸㄰搲扡摢搰㘰㈸ㄱ慢ちㅢ戱㐸㉣㄰〹〵㤳㔵㠹㐸搲ㄷ㐸ㄸ昱㐸㔵㌸攰ぢ挶搲㕡てㅢ㥡㡥愰慢〶㈲㠹㘰〴㝤㌵ㅥ㠹㈷㝣㔵㠹㘸㌲㥣㑥愶㔳㐶㉣㘱㈴戴扤㙣愸慦㉡攸昷晢㔲㠱㜰挸ㄷ㐷㥦㡥㈴㡣㜰㈴攵昷㐷慢慡㝣改㜴㈰㤸昴愶㔵㈳㝡㐲㐷敦㐵戲㌷㐹㙦㄰敦㌴㔵搸㠷愲扥㈴晢㤰昴㘳㈱㜷㈱换收㑢㑤㕢㐹摡㄰㌳㔰挸ㅥ㈸㥥㐵攸搸㍢㘴㤶㐳㔴づ㠳㜸扣昵㈸挴ㅦ㝥愹㤵㌲收㔴㘷ㅡ扤つ㑡ㅥ愳㈸㑣㐴〸㐴㌴㐱㙥㥥㈷搶挱㕡收㍣㌱〰㌰㥥㈷㘶愲㕣收㌵敢㍣㜱㡣慢戴ㄹ㔲㜹㥥ㄸ〸㘵搱慡㌰㔹攷㠹㔹㑡㕡㑤っ㍣〰㡦㕢挸愰戲㥦晣〳㑥攴㥦㈷ㅥ㠶㌴㝦㤶㥡〷㈵㜹㥥ㄸ〶㔳搶㜹挲㠸㐶つ愴㈶㤸㐸㔶㠵㡣㉡昴㡢戴て昳㔲㌰ㅣづ愴慡攲㐶㐸ㅢ㙥㐳㈳晥愸㉦㠵晥㘲㔴㈵㠳愱㘴〲㌳㡤て㝣㈰ㄱ㡣㈷晤攱㜴㌸攵㍤搶㌲慦搷㐰㐷ㅦ〱攲㍤㑥㠹㐶㔲㌴㡡愲攳㤵㠸〰〹慤㌸〱愲慤㜳㥥㌸ㄱ㤶昱㤷㜷㥥㌸㐹挹挷搱㠹晤㠹搸㡦㘱㍤〵㜲㌳戹㉢戲㤲㍢ㄱ㌰㈶㜷㍥捡昳㤳㝢慡慢昴㌴㐸㘵㜲㈷㐳㔹㉣㔰㤸慣攴㥥愱愴㠷㄰〳て挰ㄷ㠹戳㐰㘵㜲㙦㜴㑤敥つ慥挹㕤㘸㤹搲㡥㠰㈹㌳戹愹㘴㌸㥣ちㄹ扥㜰㉣㤸ち㈵㠳愹㜸㈲㤵㑣㐷㤲搱㜰搰ㄷ㑢愵㠳〱敦㈲㔵晤㤱搰昱㥥愳戸愳挸㥤慢㌸㤶㔵㥣〷㙥敢愴攸㝣㔸挶㕦㕥㡡㉥㔰昲㈴敡搷慢㠹ㄸ挴攰㕣〸戹㤹愲换戳㔲㌴つ㌰愶㘸〹捡昳㔳㜴㤱慢昴㘲㐸㘵㡡敡愰㉣㉥㔵㤸慣ㄴ㕤愶愴㌳㠸㠱〷攰昱昵㕢愰㌲㐵㑢㕣㔳戴搸㌵㐵㑢愱㈴挷㕦ㄳ㑣㤹㈹挲㤸昲愵㡣㌰㔷摡〶㝥挴搹㠸愷搳攱㘸挰㤷昲㠵慢愲攱㔸㌸愲捤戴愱昸挹㘲㕦㌰㘰㈴搲搱㔸㌸㤴昴愵戱㔲㑢ㅢ㔵愹㜸㈸攵㡢昹㈲挱戰昷㉡换扣㝥っ㜴昴㘶㄰敦搵㑡搴㐲㔱㉢㐵搷㈸ㄱ〱ㄲ㕡㜱㉤㐴㕢㈷戹换㘰ㄹ㝦㜹挹扤㑥挹㡦愵ㄳ㌵㐴っ㘷㔸戹㡢搹㑣敥愹㔹挹㍤ㄱ㌰㈶㜷㌹捡昳㤳㝢愳慢㤴ㅢ㤴㘵㜲㑦㠶戲攰〶㘵愹㤹㤵摣㕢㤵㜴㍥㌱昰〰㝣㤱㔸〱㉡㤳㝢㠲㙢㜲㡦㜳㑤敥㑡换㤴戶〰愶捣攴㐶〳㔸收㔵㔵ㄹ㠶㍦㥣〸昹㘲㤱㘸挰ㅦつ㈷〳挱㔴㉡ㄵ挶昹㉦攸扤㐳㔵㝦〶㜴扣㜷㉡敥㑣㜲㜷㈹㡥㘵ㄵ㜷㠳摢㍡㈹㕡〵换昸换㑢搱㍤㑡㝥づ敡㤷㍦ㅣ慢㡦㘶㜰敥㠳摣㑣搱捣慣ㄴ㕤〰ㄸ㔳㜴㍦捡㘵愰ㄷ㐳挰摥捥晦攲〱㈵捤㍡㉢㍥〸愹㑣搱ㄲ㘰挵挳ち㤳㤵愲㝦㈸改挵挴挰㤶㕣㈳慥㠶㔴愶愸捥㌵㐵搳㕣㔳戴〶㑡㜲愱㜰㌹㑣㘱㥤戴ㄶ扣ㅣ㡦㔷㠰㌷㔳㤶㌰慡㐲㔵㌸戱㘱捡㡣㠵攲愹㔴㍣ㅤっ攲ㄷ㍦㐳㐶㈸㤱っㄹ改㤸㜶愵つ㡤〴㘲㔸㤶愷ㄳ㜱㝦㍡ㄵ㡡挶㝣戱㉡㕦㉣ㄶ〹㘲㌴挷㤲ㄸ挷〱敦㘳㤶㜹㝤㈹㜴昴慢㐰扣敢㤴攸㙡㡡慥愱㠸㝢㤱改㐴〶㔵戱ㅥ愲慤㤳散つ戰㡣扦扣㘴㜳㘷戳㤴㉦愷㕦ㄳ㠸ㄸて㈲戸戹搹㑣昶㤴慣㘴摦〲ㄸ㤳晤㌴捡㘵戲戳搲晡㡣慢昴㔹㐸㘵戲㙦㠳戲㜸㕥㘱戲㤲晤㠲㤲摥㑥っ㍣〰㡦捦㜶㐰㘵戲て㜶㑤昶㔸搷㘴扦㙣㤹搲敥㠲㈹㌳戹㍥㕦摡㥦攲ㅡ〷敢㤶㄰慥㜶ㄳ挸㙡㍣ㅥ㑥挴㠳㠱㘸㌲㙥㈴扣慦愸敡敦㠶㡥昷㔵挵慤㈲昷㥡攲㔸㔶昱㉦㜰㕢㈷㐵慦挳㌲晥昲㔲昴㠶㤲㍦㠰晡攵敦㈸敢晣戶㜴昱ㄶ攴㘶㡡㠶㘶愵攸ㄱ挰㤸愲户㔱㥥㥦愲㜷㕣愵敦㐲㉡㔳昴㈸㤴挵晢ち㤳㤵愲て㤴㜴つ㌱㉡㐵ㅦ㐱㉡㔳㜴㠰㙢㡡晡扢愶攸ㄳ㈸挹昱昷㌸㑣㔹㈹㌲㔲昸挱搳㜴㌴㤵昶愵㐲攱㐴㍡ㅥち晢㤳㔸戵〴搲㔵ㄱ㝦ㅣㄷㅦ敢㙤㘸挰㥦〸㈶攳㉣㑤㐴㐲㈱㕣㜰㐴搳㘹㕦㍣ㅣ㌵晣㤸㙦㔳㠱㠴昷㔳换扣扥〱㍡晡ㄳ㈰㕥㙥㑢㤶㠳敤㐹㡡㥥愲㠸㥢㤴愵㠸〰〹慤攰㑥攵慤㤳摣㉦㘰ㄹ㝦㜹挹晤㔲挹㕦愰ㄳ戵㐴ㅣ挵攴㙥㠴㕣㈶敦㈵挸敤㘰㝦つ愹っ㜶㕦㘷戰敤㡢挴摥慥挱晥〶㑡㜲昲㝢つ愶㌰昹㝤㙢昱摡扦挰㥢挱挷㠵㐰㄰户㝤晣戸攷ㄷて〵ㄱ搰㐸㌸ㄲづ愶搲晥㘰ㄲ〵昱㤸昶扡つ㡤㈴㔲㠹㐴ㅣ㙢晦㔴㌸㡣搸㐷㘳㠹〸敥㌱㠵㜰昷〱㤹ち㐵㠳摡ㅢ㌶㌴㥥㡥晢挲㠹㐸戴㉡㕤ㄵづ昹挳挹㔸㍣㠵扢つ挹㠸攱㡢㐶慡㜰㉤愱扤㘹㐳搳戸晡㌰挲㈹㍦㙣愵㐳ㄱ摣捤㌰㡣㘸㍡㤵づ昸㐳㜱㕦㈸攴昷㝢扦㔳㡤㜸ぢ㍡晡摢㈴敦㤰扣ぢ攲晤㕥ㄵ扥㐷搱晢㈴ㅦ㤰㝣挸挲ㅦ㔴㈱愱づ㑤ㅡㄲ㍦愳㔰㕥㈴敥㠴搰搹ㄷ㠹㥦ㄱ昹㌹㠸挷晢ぢ〰昸换扢㐸晣慦㤲㙦㈴ㄶ㜷㙥㡢㜴㠳㜹晢つ㜲㜳㔰㔶挰㘲收㈲昱㕢㕡挳愰晣ㅤ攵昹㠳昲て㔷改㈶㐸攵愰晣ㅥ捡㐲㈰㠷㔲㌳㙢㔰ㄶ㉢改㡦挴挰〳攸攰㍢㍡㈰㤵晤㐴㜷昶ㄳ晢㘶㘲㍢搷㝥愲㔹愶戴晦挲㤴搹㉦搲㔸㡡㐶〳昸㈵攲㜴っ㜷〸㝤挹㜸ㄴ愷戹㘸㌴ㄵっ㈴㡤〴捥㤶摥㜶慡晡㕦愱攳㉤㔷摣㙦攴㜴挵戱慣挲〳㙥敢っ慤昶戰捣㔶攷摥ㄲ散愰攴〲㜷愴攵㉦戲敢㌳ㄸ㥣㑥㤰㥢㈹晡敤ㄷ㘷㡡捡〰㘳㡡㉡㔰㥥㥦㈲慦慢㜴ㅢ㐸㘵㡡摡㐱㔹㙣愷㌰㔹㈹摡㕥㐹㜵㘲㔴㡡㍡㐳㉡㔳昴㈳㥣挸扦㡥晦ㅥ搲晣敢昸㥤愰㈴攷捤㡥㌰㘵愶〸ㄷ㜵戸ㄷ㠳扢㉦㍥っ㤴慡愰ㄱ㑦挵㜱㑢㌷㤰挴挲㌳ㄶ㌵㤲㈱慤㤳つ挵ㅤ挳㘸㍡㥡㑣攰㙥㝦㈲㤴ち攳慡㌰ㅡ㡣〴㤳ㅣ挶㐱㕦㌴ㄹ昰敥㙣㤹搷㉢愰愳㝢㐱扣扢㈸搱㌶ㄴ㙤㑢搱慥㑡㐴㠰㠴㔶㜰摦昴搶㐹敥敥戰散㤶摣㍤㤴㝣㈷㍡搱捣昴昳慢晥㐵㈵攴㘶㜲㍦捥㑡敥㙥㠰㌱戹㕤㔱㥥㥦摣㙥慥搲㍤㈱㤵挹摤〳捡愲㠷挲㘴㈵㜷㉦㈵慤㈴㐶㈵户ㄷ愴㌲戹敦扡㈶昷㙤搷攴昶㠶㤲㑣㙥㜷㤸㌲㤳㥢昲㔵㠵㜱㌷㍥敡挳慤摥㔰㍡ㄸ㑦昸搳愱㔴ㄵ敥つ㐷ㄳ挱戴㤱㌴戴ㅥ㌶ㄴ㜷攸攲挱〸㝥㤹㍥㄰㡦㠴㈲㐶㌴㥥㡡愴㌰㥢挷攳㠹㜸㔵㍣攵㑦㝡晢㔸收昵扤愰愳昷〴昱昶㔵愲㕥ㄴ敤㑤搱㍥㑡㘴愳㉡晡㐱戴㜵㤲扢㉦㉣扢㈵搷愷攴晢搲㉦晥㠸㠰捥㥦㉡㄰〱挸捤攴㍥㤷㤵摣㈰㘰㑣㙥㄰攵㌲戹㈱〸ㄸ㑡晥ㄷ㈱㈵捤㕡慡㠶㈱㤵挹慤〲㔶㐴ㄴ㈶㉢戹㌱㈵㡤ㄲ〳㕢攰㡢挴晥愰㌲戹ㅢ㕣㤳晢戸㙢㜲戹㜵㥡摡㝡㝦㤸挲㐹㜸〰ㄸ㤹散〱攰慤㘴愷㔳愹㘸㍡㄰昱㔵攱㝣ㅡ挱昵㝥㈰ㅥ㡢㠴㜰ㄱ㠹ㅢ㜲㠱㜰㉡愹ㅤ㘰㐳㘳㕣晡㔴㐵㈲扥㐴ㄵ㤲ㅤ〸挷㤳㌸㈵㈷ㄲ㐶㈴ㄹ挳㠹㌴㄰昶ㅥ㘰㤹搷〷㐲㐷ㅦ〴攲ㅤ愸㐴搵ㄴつ愶㘸㤰ㄲ搹愸㡡㙡㠸戶㑥戲〷挳戲㕢戲㠷㈸昹〸晡㜵㈲㘳㜴〲挳㍣っ㜲㤹捣〳㈱户㐷㔶つ愴㌲昸慢ㅣ挱搷挶〰㔲昸㤳㥢扢㕣㌳㌲〲㤶昰㠷慦挴㠱㌲㌲㌲搲攲戵㜱攰慤㡣昸㜱昳っㄷ昰〱〳户捡慢㝣愹㐴愸ち敢搳㘰㔵㔵〴㙢㈲㈳㤶搴づ戶愱㤰〶挲㤱愰㤱㌲㐲㔵㈱㝦㤵ㅦ㥦摣㘰敤ㄳ挵扡㉡ㅤ慥㑡㔵愵戵昱㌶㌴㔹㤵づ㈴㤳昸㐴㈶㥣挴昲㈶㤸㡥晡㤲㤱愴㍦㙥㘰㌲挶晣㥣㌲戴〹㌶㌴㤶挰㈸㡥愴㡤㜰㔵㌸ㄹち攱昳㈰㑣昶挹㜸㉡㔱㤵昰昹㔳㈹㈳攰ㅤ愵ㅡ㌱ㄱ㍡晡㈴㤲挹㈴㔳㐰扣〷慡挲㐳㈸㍡㤴攴㌰㤲挳㔹㌸㕡ㄵㄲ㙡㉡㐹㜵ㅡㄲ㘳㔱㈸㤷㐵搷㈰㜴昶戲㈸㑥㘴〲挴攳ㅤ〷〰㤳愹㈵挱扡㝣㐲㤲㠲㌸晢ㄳㄲ〳㤲摣㑦㐸づ戶慣攸㘹ㄴ敡愷㌳ㄹ愷㌱昵ㄳ㈰㌷挷昹㈵愸㍦戳㠸㍡ㅡ㌰㡥昳㠹㈸㤷㕤㈳㙢㐴㑦㜲㤵㑥㠶㔴㡥昳㝡㈸ぢ㙥㌶㤷㥡㔹攳晣㔰㈵㙤㈴〶ㅥ戰㘹攲㜰㐸㘵㔷扢挰搱搵㌲㥦挸㥥攷摡慢㡥戴㑣㘹捤㌰㘵㥤愱昱〱㠹㤱㑡攲㌳㤲㈸敥昴昱㜲〵ㅦ捥晡㘳㔵昸挴㌵㔰ㄵ㠸挴扤㐷愹敡㕢愰攳慤㔵㕣㉢戹愹㡡㘳㔹㐵ㅣ摣搶ㄹ㥤〹㔸㜶ㅢ㥤㐹㈵㥦㠷晡昵㠵㑣搱搹っ㡥愱晣㍡ㅥ㜲㍢㘴搳㈰㤵㈱㍢搵ㄹ㌲晢晡攴ㄴ搷㤰㑤㠷ㄲ晥㡡昴㤳㘱ち〳戱捥攲戵㔳挰㥢㈱㡣愵攲㤱㘸㍡ㄹ挵昵㕥㈲攴て愴㜱㕡㡢愴㠲㔵㈹㕣㜴愴ㄲ扥㘴㔸㥢㥦㠱㜲愱ㅡ㡣㘰㥤ㄳ㐸㠷㘲㐹㕣摤挷挲㈹㝣捥㥡昰攱㘲ㅦ㑢㔹敤㔴ㅢ㕡㠵㉢ㄸ挳㠷㍢愹晣㕣㌴っ㌴㙥挰〶昰㘹㌸敦搰㔵㠵搲㔵摡㘹㌶㌴攱挳扤㠲㈸敥搱㘲〴㠶〲攱㘴㈲㠰㔱㡥捦㕢㤳㝥㈳㘲愴㐳㐱敦搱慡ㄱ愷㐳㐷㕦㐰㜲〶挹㤹㈰摥ㄹ慡昰㉣㡡捥㈶㔹㐸戲㠸㠵昵慡㔰㙡摡㑡搲㠶㘸㐲愱ㅣ㠸㑤〸㥤㍤㄰ㄷ㔳昹㐲㄰㡦㜷㈶〰㌲㙦㌹ㅦ㘲ㅤ愳攴㤷㄰扢㤸攱攵慦㜲㠸ㄶ挸攵〰戸ㅣ㜲㍢㙦戳㈰㤵㜹㌳㥣㜹攳慣㉡㍦㝣㑣扡收㙤㌶㤴昰㠷ㅢ㕣挰㈱㙦㜳㉣㕥扢ㅡ扣㤹户戸㍦㄰㑢㐶㜱搷㌳收㡢㘲㉤攲㑦㐴昰戱㔱㈴㠱㡦〱搳戸㔱收㑢㘹搷搸搰ㄴ㘶戹㘸㌲㥤昴ㄹ挱㌰㙥扢〵攳扥㠴㍦ㄹ挲〷㔱挸㔰㈴㤱㑥㙡搷摡㔰㕦っ昳㜱㌲㙣㐴戰换㠱㐰㝣昰㠸昱㘵㠴㌰慡昰㠱㔴摣搰㤶搹搰㐸ㅡㅦ㌸㈶㔲愹㘴挴ㄷ〸㠱㈶晣㔵扥〴昶㌶挴㤲戱㜴㍡ㄱ㑢㜸戹愹㕥㌶攲㍡攸攸搷㤳摣㐰戲ㅣ挴㍢㑦ㄵ摥㐸搱㑤㈴㌷㤳摣挲挲㘳㔵愱搴㈴㍥愳㉥㑥㐰愱捣摢挱捥扣摤㐱搰㥤㈰ㅥ敦㠹〰挸扣㜱〲搵㌹㕤敡㥣㈱扤㈷㈹昹㍤ㄴ㕤挶昰昲挷㐴挴㈹㤰换扣摤て戹㥤户㔳㈱㤵㜹慢㜱收捤ㅥ㙦挳㕣昳㜶ㅡ㤴昰㠷ㅦ㤲㠳㈹攴敤㜴㡢搷ㅥ〱㙦收捤〸挴昰〱㌰捥㕦㐶㌸㠰㙤〷昸挰ㄸ攷愷㔴㉣攰挳㍤〲っ愵㤴昶てㅢ㡡捦て㜱昷㈰㄰㌴ㄲ戱㜸挸ㄷ昵㈷㜰㐷挰㠸㈲㤵㝥摣〴て挴㝤摡愳㌶㌴改挷㠰挱㤵扦て户〹㜰㡢ㄵ慢㥢㘸っㅦ㐸㘱㐳㐲捡㠷敢晥戰戶摡㠶㠶㝣㔸改㈲昵㌸搹攱ㄶ㙢㉡㥡〸㐴戰㌶㑡挶戱㜳挱㡦㡢ㅢ扦㜷㠱㙡挴ㅡ攸攸㙢㐹ㅥ㈳㔹〷攲㍤㐳ㄵ㍥㑥搱㝡㤲つ㈴㑦戰昰㑣㔵㈸昱ㄹ㜵㙡㡡㠵㈸㤴㜹ぢ㍡昳昶ㅣ㤵㥦〷昱㜸ㄷ〱攰㌶摥捥㔱昲㤷㠸扤㠶攱扤㥡㜹㍢て㜲昳㔴搶ㅢㄶ㌳愷戲搷㘸つ愷戲昳㔱㉥昳㥡㜵㉡扢挰㔵扡ㄸ㔲㜹㉡㝢ㅤ捡㘲㠹挲㘴㥤捡㉥㔲搲㌷㠹㠱〷㜴㔶㕣〲愹散㈷摤㥤晤攴㙤㐸攵昸敥收摡㑦㉥㐳戱㕣愲扥ぢ㔳㘶扦挰扤ㅦ散㕣〹ㅢ戸攰っ㠴㈲㠹㘴挲㙦愴〲㐹㕣㤸㈰㝦〱㝣㉣慣扤㘷㐳搳㤱〸慥㉣㐳晥㘰〴㑢㈲㈸㘰㙦ㄱ㤶㐳愱㔴搰挰㘰つ挶攳摥换㉤昳晡晢搰搱㍦〰昱㕥愱㐴ㅦ㔲昴ㄱ㐵摣挱㑦㈷㌲愸㡡愵㄰㙤㥤㤳攰㔵戰㉣㤳晢㈱づㅣ㥢㡢慥㔶昲捦改搷㜲扡㜳〳㠸戸ㄶ㜲㌳戹摢㘵㈵㜷㈳㘰㑣敥㌲㤴攷㈷昷㍡㔷改昵㤰捡攴㝥つ㘵戱㕣㘱戲㤲㝢愳㤲㝥㑢っ㍣㤰挹攵㐶㝤㤹摣㡥慥挹㙤敦㥡摣㕢愱㈴㤳晢㈳㑣㔹挹㐵㔶㜱攷㌵㠹㕢㍢㠹㔰扣㉡ㅤつ攰㡣㠸㑦㈵㜱㕤㠱㜵㙦㉣愴晤㘴㐳攳㍣昳㔶㘱摤ㅡ挳㡥㠰〴㜶㠰愴晤戱㤴攱ぢ昹㈳戸㠴㐹㘱㜸摥㘶㤹搷㝦㠶㡥晥ぢ㠸㜷㠵ㄲ晤㤷愲㕦㈹攲㑥㝦㤹㕣〲㈴戴㘲㈵㐴㕢㈷戹㜷挰戲㕢㜲敦㔴㜲㠱敤捡㍡㝦㌹㐶扦㤵挹扤ㅢ㜲㌳戹扦晤散ㅣ戹㘵㠰㌱戹慢㔰㥥㥦摣㝢㕣愵昷㐲㉡㤳摢づ捡㠲㑦〵㐸捤慣攴㍥愰愴㍡㌱㉡戹て㐱㉡㤳晢㈳㥣㜰戹㑤〴㘹晥㙤愲㐷㉣㔳㕡㐷㤸㌲㤳㥢挴晤㜴摣昶㠹晡㜱愱ㄲ挲㑣ㅡ㑢㘱㡦㕦愰㉡㠹晢戲昸㠸换ㅦ昰晥㐳㔵摦〹㍡摥㐷ㄵ㔷㐱㙥戵攲㔸㔶戱〶摣搶㐹搱㕡㔸㜶㑢搱㘳㑡扥㍤敡搷敦㘲㡡昸㉢㌹攲㜱挸捤ㄴ㝤㤶㤵愲㥤〰㘳㡡搶愳㍣㍦㐵ㅢ㕣愵㑦㐰㉡㔳戴ぢ㤴挵㔳ち㤳㤵愲愷㤵㜴㌷㘲㔴㡡㥥㠵㔴愶攸㐳搷ㄴ扤敦㥡愲攷㉤㔳㕡㈵㑣㤹㈹昲ㅢ〹慣㘶〲搸愳ㄹ挷搹ㄷぢㄹ摣㡢㡦昳敥㝢搴ㅦ㐹攲㐶㥤昷〵㔵㝤㔷攸㜸㕦㔴㕣㌷㜲㜲㐳㍦〳挳戲㡡㤷㔰戶㜵㔲昴㌲㉣扢愵攸ㄵ㈵敦㠹晡㜵晥㡡㡥捥摦敡ㄱ慦㈹㉦㝢㐳㑥㐵晥ㄷ慦㉢愹㍡敢愱戰挸慢㘲敤㝤ㄳ挵昸挳㝥㉦挸㍢㤶㤴扤〷挶昵ぢ晤捤㝤挰ㄳ昰㌵捤㐶扦㈱㠳㈳晤㠶捤挵搷ぢて挱㌷っ㘳ㄳ㌰愶㤴愲ㅤㅡ㐶戶攰搰㘸㙥㤹搸㔴㉤扦搲㥦ㅢ挱户㔱晢㠴晢㌴搴捣慡㑢攱㕢㥢㝢㘴㈴敡㤷㌳㤴摡搸㘶㕢慦㘳〶㠵敦〰摦㈱挳㌹扥愹㜴搷㡣ㄴ㍦㤳㠲ㅦ㙦㌰㔲捡㘲ぢ敦攱ㄷ㤷〸搷㉦搴ㅤ摡搴㄰慦㙢散㌷扣㌹愹っっ㙢㥣搵搰〵㙤搸搵攵㍢愲〷搷戵捡敦㔸摦つ攵㐲㝦ㄷ攱搱晡㈱㔴摡㠰敥愳扡晢〳㘵㉦㜲㌴戸晤搲㡣㝢㉤散挹㤹つ㤱慣㤳㉦晣㡥〹㑣㡡昷㘱㥣昶㈸ㄲ㥦㠰改㡥〳晤㘵㤲㔷㐸攴㡦搶㍥〳挰㥢㜸ㅣ晤敥ㅤ敡ㅦ摦攵㤶㤵挳攷扦㌲搵㜸㘳昰昵ぢ挵搳㔶挱户㤷晣㜶㔲愷㥥て搷㕣扡昷慦攷㜷㥥㜸挷㈲昱㌹㉣挹愱㔹㠵㑡散㝥昱愵㤲慡㝥㠱㑦づ㡡扣摣㈷㡤㍦㍣ㄸ㈸扢㠳昸ㅥっ扢㠴搰戹敤㔹摢捦㙣昹攸敥晥愸㜸ㅣ昵搱㕢㥡昶攸晤搹㠰ㅦ㙣昴㜷㐴ㅦ㘰愲ㄱ愷愸㔸㘳愱〱〶㝡㄰搱㍦〲愳っ㠸㥦㉣㠶攵攲㜷㌰摤㜱㤰摢昶㠷慤㈶收戵晤㈱慢愰昸昹晥㉢扢扦㕢㔲扤㘴㘲㠷扥㉦摦昸㑥捡换慤挸㌰㠶㥤㉦愸ㄱ摤㥢㕢㠷昷㜷㑢㤷晣㠹㠴㝥㡥㍤散㝤昰昰〵㝥改挰㐸攱扢挷㘷愲㜳捤ㅢ搶搸摡㍣㡦愷搰ㄲ昴㘲昳㝢㜳㑢㡢昷晢㜳戶戸愳㜶㜷㤸攲晦戲〷攰晣晦㠵㥤散㉥㐵㡢散㔶晡〸㠶㔸㐷㜳捤昴㜱㡦戴㌶ち戲戲〱摤㙢扡㐷捡敥㐱愵戹㕦㔷㉥㝦㌶挲敡户摣㉢捣戱搶摣㔴㍦㤲摦㤳㤸搳㙢ㄹ㔳㡦㍥㥡㜵㜸散㍡㌴搶㜱㤰㔹挷㘰搴㜱㈷敡㘸㙢㙣㔴户㌴㌸㐷㘰㝥㉤愸〴戵㡣㘳㉤摣敦㙣戶愴ㅤ㙢ㄹ㙦搶㌲扣㝢㐴慣㐰㉤㙣つ㝢㌶㝥㐲㥤㘰㙥愶㌶挱攵〴㑦㌶挱挳〰扥搹〲㌳㡦ㅥ晤㄰㠲戹搷㥡晡㙣㤲攰㥥㙢㘵㑣㜰敦㌵ㄹ㠲〵昷㘰戳㐱㌸㉥慡攰〶㘶㑥㝡晣敦㜸昱㔷㌹攴㙢㤰昹㔶㙥扤㝢慤昷敤〷㔵㜰搷戳搴㍣㔲㜴㕤㕣㕤昶摥㐹戹㍦㜲㜶晦ㅥ愷㝦㜱昰晤㔷つ㔴扦㠱㜳摣昶户搷扣㝦散慡㠱㘲㔷㘸㘶〶㐵ㄹ愲㘵㑥〸搷挳㈹搷〹攱㍡慢攰扥愵攷㜵㥢扣摦㥤㘳㉦晦㙡敦㉥挳㡥㝣㘳扡㜷て㔸㤲㠳攲㈸戴扦㘳㠹攸㐶ㅥ晦挵戵搰㘰㙦㤴ㅤ㘸㉡㠳搳ㄳ㘲㌳㤲摣收慣㈵捣㐸搶㜴て㡡愵挰愹戰㜹昴ㄴ挱扤㙣㌰㌷㍡㙢㘹ㄳ㍣ㄸ攰换〰㔶挱昳攸搳〹摥摢〶㜳慢戳㜶戴〹ㅥづ昰㐵㤶㘵㌳愱昵〴昷戶挱㝢ㄱ摣㘸㠲㠷〱㝣㠱〵㌶ㄳ㍡㤳㘰㙥㕦㔶㥥〹㙥㘳㈶㈳捦㠵摣捥㑣㐶㈶㤴摢㥡㤵㑦ㄵ㈱㌰㝦㉥愱摣攰摣㘶㐲捤慥昰挲㐰㝣扡㡦搷㑢㔶㘲㕦ㅦ㈸戸攷搹㉤愱㡢攰愱㙢㐲ㄷ㕡〵搱㔰㡦攱㥤晡㍥㌰晣捥敦㍢晦㜲攰搰ㄳ㍦ㄶ〳㘰㠹愳㐷㥦㡤昶摢㌳晣㐰㈵捤㥡攱戹挳㔹㈶㝦㉥戰㐸㝥つ㜸㌳挳摣戰慣ㅤ㙢㠶㜶㔴昷戰㌸ㅤ搵扤㠸晦㙣㠰㐷㍦㥥愱ㅤ㘱㠳㠷ㄳ㝣愲〹ㅥつ昰㈹ㄶ㤸㙥㜸昴㤳〹ㅥ〹〸昵㈹ㄲ愳㉣㠶挶〴㌷〴㘷㕡㥥㌹户ㅤて戴㙢换㡦戳ち扥㔹㝡㜶晡昰㐷摥ㄸ昳昰㜳摢㕥晢搸摢〳捦㄰ㄳ㘱㐹戶㝣〱㙡戴㕢㉥㌷〳愳㈲晢昱㜶愰㡡扣摣晥㉢㕢㝥㈶戰㘸昹㤱攰捤㤶ㅦ㠱㈳敤㙣㐸捤戳㝡㔰捣戲㕡㐳㙦昱㑢扥㙣捤㔱挰愸㘸〸㙥㤷㜵㙢挰捣㐲つ㘸戲ち㈶㥣戰扣换扡㕦㑦ㄸ㜵㕢敤换扤扥㝤愳挷愱㘲ㅡ㉣挹〶㉣㜶㌶愰㑥㐹戳㔲挷捤戱戲〱㑢捣〶㜰ぢ慡搹〰敥㜵搵㉥㠶ㄴ戳晢㈸㑣㜳㜵㔹晥㕦㑡晦戹ㄳ搵〴㜳户慢㜶戹〹ㅥつ戰㘱㠱捤搴㕤㐹㌰㜷戲摡愹㙢戵ㄸ〶㐳㜰㉦愹㕢换愷ㄶ㙡㜹慤㔵㌰昵摥㘷愷晣㜱挱晣㥡〷挷㠴㌶つ㝡昰挹て挵㠹戰㈴㕢扥っ㌵摡愹㤳晢㐸㔱㔱㜶敡收〳㉢㕢㝥㍤戰㐸摤ㄹ攰捤挶㉣挰㤱戶ㅣ㔲㌳㜵㔵攲搰慣愶摦挴搶㥣〹㡣㥤㍡敥戴㜴㙢挰挴㐲つ㤸㘰ㄵ摣昵攳㌶搳㉢昷戸攴挰ㅢ㙦慤㕣㔱㝡晦㠶㍦〴㌷㘳捡〶摣敥㘸㠰㤷㍢㌲愵慢㉢㈱搵敦〰改㔸㉣㤶㈸㘸㔶㍥戹搹㔲㐲敦㈲慡㐴㜰挷愴㥣㠷挷愰㑡㝢ㅥ㕥㠵㐲戱ㄴ㐵㘶㠳慦挰㤱㜶㉦㘴㐸昵攸敥㈱㌱搲㙡慦㤹扤晢〹扥捡〶㕦㐹昰㠳㈶㜸ㄴ挰挳㉣㌰㔳改搱ㅦ㈶昸㙡㐰散㔴㜳戳愴ㅤ愹攵㘰摣㈲㌵挸ち㐸摥㉡㙣愰㔵愰㜵㙥㔷㍦昸散愷㐷捤扦㜴摢捦㘷㝣昳昶㘲㜱ぢ㉣挹㐸慤㐵㡤㜶慡攵ㄶ挵扣㔴㜳㔳愲っ捡㍡㘰ㄱㄴ敥〴㌴㕢捥㍤㠶摡㝡㐸捤㔴㠷㐵㉣慢㌵㑦戰㌵慢㠰戱ㅢ挰㑤㝣㙥つ〸ㄵ㙡㐰搰㉡㜸扦昷愵扢慥扦㜸㝡捤挵㈹摦散㜳㙦昸㉥㈶ㅥ㠱㈵搹㠰攷㥣つ㜸㔴㐹㔵㔶㜹ㅥ昰㜲换㥥㙣挰ぢ㘶〳㌶㠰㌷ㅢ挰ㅤ㜸摡㍦敤〶昸挴㍥㔹つ㜸㤹つ㜸挲㐶慦㈷晡㔵ㄳ㡤〵户㑦散㙤愱捤㑣晦㡢攸㈷㠱戱㤳昷㤴挵㌰戹㠲㝢摣摣摡摥扤㔰摢昷戴ち㍥晤㙥㔹㤷改㙦㥥㌲攲摥㑥㕦扣㍡晢㡦捦㈷㝢戹㉢㑥戶攷ㅤ搴㠸㠴㜰㙢㥢散愵㕤愱㘱昷搲昷攸づ昷㜹㤹㑤攵㝥㌷敤〳搳昹挱戸㑥ㄲ扢〳㝣㈷晥搳㌹㡦晥ㄱ搱㙦摢㘸㙥㜹搳㍥㌱搱挳㠹摥ㄹ㐸㜵搶昶攸晦㈶晡ㅤㅢ捤㕤㙦摡攷㈶㝡ㄸ搱㍢㔸㘸㜳つ昰㈵搱摣㠰㘶㝡昲㈶搱ㅢ㑤㜴つ搱摢㔸㘸戶挹愳㝦㑤㌴昷戲戱㍡㡡〴昷戴愹扡挵〷ㄶ㈳㔷っ摣攳愶摡㔰昱ㄹ㤸㍦户㘲昸㕣㘹ㄶ㕡〲㌲㐶挸摥㈰昹㔶ㄴ戲摥てㄸ㈴戸〱㉥㤳搴捣ㄲ戰〳㝣㜷㍤㙦戶户ち㝡㥤昷戴㝦㕤昸挱㌱㔷㜵㕢摦摡㘹挹㠰つ㠲㝢攴㘴㠷晥ㄱ敤户㐷攴昷㑡慡㍡㌴昸㈲㉦户扢挹づ昰㌳戰攸〰摣㘳㘶挶㤶扢搷戴晦㥡戱ㅤ搵㍤攰ㄳ㘵愸㡦晤㤱㥥㝢昴摦ㄸ㕢敥㑦㔳㈲晣慥愴戳〱㤹ㄳ㝦㔱愱〶㙣晡挹㙣搹戸㝢敦㝣愵㜳㙡昷搱搷㘸㜷㙣晣敤扥攳㝦ㄶ㘵戰㈴ㅢ㔰㕣敥㘸㐰㍢㈵捤㙡〰㌷㠳挹〶㤴〲㡢〶㜰换㤵搹〰敥敤搲㌴㐸攵㜹戳㑡晣㠲敡㤴戳ㅥ扤ㅣ〵㠲㍢慦㑣㌰㜷㜷㘹ㅥㄳ㍣扡㝢㤵昸挱〲㥢攳戱〳挱摣戹㐵㝤㡡挴戶ㄶ挳㘰㠸㥤挰㘴㔲㤷㘹昹搷㔶〳昳㈶搳晦㔸〵换扦摦㜰㜲搱愴㐱搵て扥㔵戲敢㜳㍦㑤㔹㈱戸扤㑡戶㝣㕢搴㘸愷㑥敥㥢㐲㐵搹攷捤㑡㘰㘵换户〷ㄶ㉤摦ぢ扣搹㤸敥㌸搲㍡慢挶㐴挵㘷㔹㡤搹㠹㡤改㘹㠳㝢㄰扣㡢〹ㅥ搵㍤㉡㍥戶挰㙣㤹㐷摦㡤攰㕥㠰搸㉤攷昶㈶ㄵ㐶挱㡤㐵㙥㉤㝦慦㔰换摦戵ち摡㍤昰攸㥥㌷ㅦ搲戱㝡㜹摦攳ㄶ挶扥㙢㠸㡡㈰㉣挹㤶㜷㐳㡤慡攵㕥㙥㐰㤲㙤摣ㄳ㔲扤㍢〸㑥戸㜲愷㔱㕥㌸愲ち扡ㄷ㔱㈵㠲ㅢ㠴攴㔴昶㍡慡戴愷戲㕥㈸ㄴ摣愶㘳㐶㡡扢㠶戴摥㤰挹ㄳ㙥㔰扣㘲㌵摥㑣㝢㕦㠲〷搹㘰敥ㅢ搲晡㤹攰㔱戸㍣㜹搱〲㥢㤱昲ㄱ㕣つ㠸ㅤ愹挱ㄶ挳㜲㌱〲㡣㕢愴㥥戱〲㤲搷㐷㥥戶ち捡㕥㕡㜸搰昳ぢ愳㘳攷㕦㔵戵晤㤸㤷㤷昵昳㜲ㅦ㡦㡣㐹ㄵ㙡㐴㐳戹敦㐶㌶昴㐹㘸搸つ㡤搲ㅤ㙥㐲㌱ㅢ捡捤㌸摡㝥㤰攱晣㡡㌹㍢㈴ㅥ〷昸㑥㝢㌴昷㈷㥡晢㔶㑣㌴昷攳㘸〷㤸㘸捣挲㈱戱〶㘸捥㥢收㉣㍣㠸㘸敥㡦㌱搱攳㠹ㅥ㙣愲㌱挳㠷挴㈳ㄶ㥡㘹昴攸㐳㠹收敥ㄸㄳ㍤㠱攸攱㈶ㅡ㜳㜶㐸㍣㘰愱搹㈶㡦㍥㠲攸㐳㠰戱攷散㐳㉤㠶搶〴㌷摥㈸㐷〴㌷攰愸㌶
㔴挴挱攰㑦晥挷㥢㝡㙤挱㘵㝢㐲㘹戶㍤㘷晦摢扡捡晢㘲㈰扥攳〵慦㉦〷ち摥ㅣ捤㈴㌵㌳㘷慦㐲㤳㕣攷散扢慤㠲摥㤷慣改㝣攷愶ㄵ㘳㑥晤愹挷㠲㌵敦㕣ㄵㄵ摣㤲㈳扢晦㐱㘸扦敡晥㐲敥戵㐱㑢戲〷㍥㜷搷挸づ㌰づ㔸㜴㠰ㄶ昰㘶㙣㥢㜱愴㡤㌷㘳㡢㍢㜳㈱戱〲昵愹挱㡡晢㈷㡣㉤户挳㈸㤱㤸〷㈶搳㠰捣捣㜵㔳愱〶摣㘸ㄵ㜴㍤敢㡡㐷戶㕤ㄹ愸㕥㜶敡慤昷昶ㅣ㍡昲〰㉦昷慦㐸愷づ㌳㥤㍡㤹㍣㑥て攲〶㘸搸扤昲〸㝡㜰㍡㡡㑣㝦㑦挱㤱㜶ㄴ㘴ㄸ㝥㌵㔸挲㕥ぢ慣捡扢㐷㥦㑡昰〲ㅢ㍣㥦攰㠴〹ㅥっ昰㔲㠰㔵昶㜱㤳㠲攰㌳㙣昰愹〴愷㑤昰㜰㠰㉦戳㉣㥢㕤㜲㍡挱㘷摡攰搳〸㍥摡〴て〳昸㈲ぢ㙣昶昶㝡㠲戹攳㐴㜹㈶戸昳㠴㡣散㤱摣㠱㘲昷㐸敥㐴㔱㍥㔵㉣〶㠳扦㍦搱㈳㉦㔴㥡㠵㝡愴㜹攳攸戴㠱愳㍡ㄴ昷㌹愳昳㘵〳扦㍣㤸户㤶慥ㅤ㈸戸㑤㈵㤳搰㑣㡦㍣ㅦ㑤㜲敤㤱攷㔹〵ㄷ昶㙤㝦收捥㡢づㅢ㜲摦愹昷㉤㙤㌹㘵愰摦换㡤㉤㌲愱捤㘸㍦㝡ㄹ㜷愷挸㠴㥥〳つ㍢愱慤っ捥㜵㈸㌲ㄳ捡㉤㉢摡㙣挸㌰捤㘰㜰㠷挵㔹㔶㈸㘹挹愳捦㈵晡㝡ㅢ㝤つ搱挷㥡㘸㑣㌳戸㉢㘱愱捤挰ㅦ㑦昴つ㌶晡㕡愲㑦㌴搱㤸挲㜰㕢〲㘸ㄵ㙣摣㤶㈰㝡戹㡤㕥㐶昴㝣ㄳ㡤㐹㈹㉣㑥戰㙣㥢㍤攰㌴愲㙦〴挶㑥敡㑤ㄶ㈳㤳捡敤㈹㜶㔲戹㑤㐵搵㔳挱扤㈷昸晢ㄳ㐹攵㠶ㄵ愹㔹㈸愹戰㉡㕦收摤挱捦散改㐶㜰て㡢㕢㔲攷愲㐹慥㐹㥤㘳ㄵ摣攷㔹㔵㜷晥㑣㌱㘴㐱捤敦㠹㕤㝣㥦っ昰摥て㑢㌲愹㘷愳晤㐸㉡户慥挸愴捥㠲㠶㥤搴㐵っ捥ㅡㄴ㤹㐹攵㝥ㄶ敤㕣挸㌰㑡㠷攳㜶搰㌱㔹㤱㍣㥦攰戵㌶㤸㍢㕡戴挵㈶㜸ㄸ挰つㄶ搸㑣改ㄲ㠲戹㘱挴戴捣㍤㉤摡挵㈶戸〶攰㍡ぢ㙣昶㤶㑢〹㕥㘷㠳㔷ㄳ㝣戹〹ㅥっ戰〱戰㑡㡢㐷扦㤲攰挷〱戱ㄳ扡摥㘲㘴㐲㌷㔸っ摤㄰㑦㠰㔱㥡ㄵ摣㤴㠲扦㍦㤱㔰敥㘴㤱㥡㙤㈶㜴㜵㘲㄰慣ㄷㄵ慤㑥㥡敦㠳㡣㐱攲㈵愸戹㈵㜴㉡㥡攴㥡搰㕡慢㘰攰㙤攷㑥摥晤戳㑤搵㉢㥥㍣㜷挷慢㥦㉣㥢㉦戸晦㐵㥥㌷㤶愱晤㙣愹㙣敤敢㑡㥡戵㔴收㔶ㄶ㤹晣敢㠱㐵昲摦〷㙦收㠱㍢㔳戴攵㤰㘲搸攲㜲㌴㈶づ㐵㝤㉦㕡㙢㕤㡦㝥ㄳ㘳晢㠱㡤㝥㡦攸㕢㑣㌴捥㌲㌱㌱挹㐲戳㤹ㅥ晤㌶愲戹昳㐴ㄹ㄰ㅦ㔹っ换〵昷㝥㘴摡㥥㌹攵㡣㉢搴昶戱㔶挱㌳㍢ㅥ㜰慣㌸散攱㔱慢慥㥤㉣㉡ㅢ收挴〵户㠷挸戶摦㠵ㅡ敤戶换㝤ㅦ愸挸㍥㘷〲㔵攴晤ㄶ㔴戶㝤ㄵ戰㘸晢捦攰捤戶㜳攳㠶㜶慦摤ㅡ扦ㄸ㤹搵㥡晢搹ㅡ敥慢㌰搱摣扢愱㍤㘸愲ㄱ㈹扦ㄸ㘶愱改〸敥扡㄰捤㡤ㄹ㜶摢戹㐱㠳っ㡡昱戹㈵㉥㥡摣摡㍥愸㔰摢〷慡㠲㕥㤷㕦昷㙡昵㠵㠳㉦昸戵敦〹㌵㌷㕣㍤㑦㜰昷㠴㙣晢㕡搴㘸户㕤㙥㡢㐰㐵㜶摢㜱〲挶〳㐴挰捡戶慦〳ㄶ㙤敦〴摥㙣つ昷㌵㘸敢捤搶㈰㤳ㄱㄱ换㙡晢ㄳ㙣つ㜷㉥搸つ搸ㅥ㡣㕢〳㐲捡捦摣て㉥㠳㔶㐱㙤㡦㝤摦㕣晡挴㘱㠳㔷㙤摣㔸扦㜶㕥攰㍡戱ㄳ㉣挹〶㍣攷㙣挰㉥㑡慡㍡㉥愲㔷攴摤つ㔲搹㠰ㄷ捣〶昰戳㜹戳〱㤵㌸搲晥〹愹扣挶㡢㠹㝤戲晣㝦㤹晥㜷〳挴昶㥦㥦慡扢昹摦慢㤰晦㍤慤㠲㥡㤲攳摡㝦㝥换㑦挳㑦扥昹挹攲扢㔷㉦晥捣摢ㅢ㤶愴㑦㙦愰ㄲ晤㑤㤲户㐰㍣㘵㝤㔱攰晡挱㤸昹㈹愴昹㡢搶昸㤶㌲愳㐵ち㉡搰挰戲㌴㍦㑥㙦㥦收㤷㤷ㄹ昲㘷戵昱捤㙡㜵昵昵昲㑢挹㍡攰挷慤㥢㘷ㄸ捤愳昱㕢敤昸㐹敢〹㜵つ搶户㜶攱㌷摣昹㡢㥤敡攷㤳㜵挹昱挳㐷㉤㍤戶ㄹ扦愷摣㉥㍤戲〵扦〸㥦㉡㙦ㄸㄷ㙦㙤㌵㥡ㅢ晦づ摦て㠸慦㠹㉢攵ㅣ㡣㑥㕢㠲摦慣㉡㜶晤㠶戶㐷㔰散晡昹愵ㄹ挲㑣㍣昸㔳敡晣㔰戴㤸扦㠹晤攷扥ㅤ㔰㝢ㅢ㔹慢挰㍥〴㝣㍢㐴㑢㙢攵㙣㝥㈵㕣㑢戱攸㠶扣换つ㐱㕦〴㜶㤶㘳㤷㍢慣昴㜷㤹㘶㑥㔹㐲戶〱扦㜲愰扦㑦搱〶㠸㈴㈹㉡昵㈱晤㙤㙤㌵攰㔸㙤搷㔰ㅢ㙦㙥㡥捦㉢㙦愸慤㌷ㅡ愷戵㑥㉦慦㥤㡤扤ㄵ昸㠱㕡㈸㤷㤷㤷敢ㅦ挲㈸㙢攰㝦㙦ㄵ㠴戲愷㝤挴慡㍥㈶昹〴挴㈳愲㈸㘰㙦搳搹㠴㘲戱㤳慢换㥦ㄱ㥦敤昲ㄷㄴ㙤戰㕤ㄶ晤㘱㠳㙥敢㕦_x0018__x0000__x0000__x0000__x0000__x0000_	_x0000__x0000__x0000_攱㤰戲㑥敤㍦㤰㍡扦慤㍡攵昸㤹摤㔲攱㔵扥ㄴ㥤㕣㤴〹摦㌷搰搱扥〵㈹挱_x0000__x0000__x0000__x0000_㠳㜸昴敦㈰㜱昸㔳㌶〲昶㜳晢〵扦㙥㜰㌸㝤㉢㥢㔳㤷㙡㥤慥㑤㌷敡愶㑤㙦挵搷ち戶㘷㘷㔱㉦㌱㕡㌹晤〳㙣摡㑤ㄹ愷愴㍦㍡愵ㄳ㤵昴㈷愷昴㄰㈵晤搹㈹攵㠷愹戲搹扦㐰㕡戸搹㥡㙢戳㝦㠵㡥昶ㅢ㐸㜶戳㝦㠷挴搱㙣㌱ㄵ㜵戰改敡㈵昸戹慢捣换㈶㈰敤挶㑣㔷搲㈲晣散慦㉤慤㔷㔲攱㤴捥㔴搲㘲㠷搴㍢ㅢ㔲搹愱㑡㈰搵㑢㐹捡㐰㍣㘲㉥ち搸㑡慢㐳晤昲愳摢ㄸ㈸㈷㍥扢㐳㜹㈸摡〰扦㈵㈹ㄲ挷挳㠶㜴扣〳ち㙣ㄷ㑦㔶搲㡥づ愹㜷〱愴搲㤹㑥㌴㔲㐱攲〵昱㠸㌳㔱攰㜰㘶愳慢㌳摢ㄱ㥦敤捣づㄴ㙤挸㌸戳㐸㔵扢㈳ち㤴㌳㕥㝥㈲㈷慢摤㠹昰㥤㐹㜶〱昱㠸㈵搹搵㝥攴㕡敤敥挴㘷㔷摢㠵㈲㐷戵㤷慡㙡扢愲㐰㔵㉢慥㔴搲㙥づ愹㤷ㅦ㤲㐹㘷昶愴㤱敥㈴㍤㐰㍣㠲㥦㠸㌹㘲昰扡慢㌳扤㠸捦㜶愶㌷㐵ㅢ㌲㌱戸㐹㔵摢ㄷ〵捡ㄹ敦敤慡摡㝤〸敦㐷戲㉦㠸㐷慣㘴〱慦摤㕦㐰㠵扣㉡攸〵㔳攵昸㌲攱㍢㔴挱昳㔶挱摥慣㈳〰㈵挱㡦戹ㅣ慥㍥攳敡㙡㤸㜵㘴扢ㅡ愱㘸㐳挶搵㔵戰挳㔱㌰昱戲〷〷晤ㅥ㍣戲㕡摣て㐶㜶愶ㄸ㤰捡㜷昱戰㤲敥攷㤰㝡昹ㄱ㤴っ攴晥戴摡㥦㘴〰㠸㐷昰昳㈶㠷㜷㙢㕣扤ㅢ㐴㝣戶㜷㠳㈹摡㤰昱敥〹㔵敤㔰ㄴ㈸㘷扣捦愹㙡㠷ㄱ㍥㥣愴〶挴㈳㕥挸慥昶㍥搷㙡㐷ㄱ㥦㕤敤㘸㡡ㅣ搵扥慣慡㍤〸〵慡㕡昱㉦㈵ㅤ敢㤴昲㤳ㅣ㌶㔵ㅢ〷㘹攱愹㙡愵昲愵挸㌹㐳㡦㘷挵㥣愱㌳戳昳㐴㡡㌶㘴㐲昰ㅥ㙣㌳㐱敡㈵昸㜹㡦㑣搰㘴愷ㅢ晦㔶搲㈹㑥改㤷㑡㝡㠸㔳晡戵㤲ㅥ敡㤰㝡昹改㠵㑣收㘱㤰敡㠷㤳ㅣ〱攲ㄱ㍦愳挰㤱捣㘵慡㈵㔹愷敡㕡攲戳愳ㅡ愷㘸㐳愶㈵扦愹㙡㤳㈸㔰㔱昵ㄶ愳昵戲摡ㄴ攱〶㐹ㅡ挴㈳㑡㔱攰愸昶㔲搷㙡敢㠸捦慥㜶〶㐵㡥㙡换㘱㐷挶慢〱〵慡㕡搱㐱㐹ㅢㅤ㔲敦戶捡㤹㈶ㅡ㤹㐹㜲っ㠸㐷㙣㥦敤捣㌹慥捥昰㠷攱㜳㥣㤹㑤㤱挳㤹㥤㔴戵㜳㔱㘰㍢戳㥢㤲捥㜳㐸扤摤㤴㌳挷搲挸㜱㈴挷㠳㜸〴㙦捥换昹攲㔴戸攱㥣㉦扡慢㠲昹㔶挱摥㡣晥㐹㔰ㄲ㝢愱挸ㄱ捤㤳㕣ㅢ㌰㥦㜵㘴㐷昳㌴㡡ㅣつ攸〵㍢㔹昳㐵㕦〸㘴㜸ㄷ〰㘹户㠸㜷攷愵昴っ愷戴捡㜲㐲㍢ㄳ搲挲㘳㘵㡥㜲㉥㙢慣㥣㑤㑦戲挷捡㈲㡡ㅣ捥㐵㉤攷散戱搲㕦戹㜱慥搳つ摥㑦㤷捥㥤攷㤴づ㔵搲昳㥤搲ㄱ㑡㝡㠱㐳敡攵㕤㘳搹㘹ㄷ㐳慡㕦㐸戲〴挴㈳㜸㡢搸ㄱ收愳㔵㑢戲挶捡㈵挴㘷㠷昹㌲㡡ㅣ㉤㤹愸慡扤〲〵㜶㔴て戳慣㙢㔷㐲㕡㌸㝥㐹㔵㙢㔶晣慥㘲ㄵ搹昱扢㈶愷搶㈳㘰㍦㙢慥攱㉤㘱ㄹ愹㘵㑥㌷㔲㑡㝡㥤㔳㍡㕤㐹慦㜷㑡敢㤵昴〶愷戴ㄹ㔲㠶㐹㕢づ㘹攱㠶ㅣ敡摡㤰㥢愰㤳搳㤰㕢㈸㜲㠴慦ㄵ昶戳ㅡ㌲㔷戹㜱㥢搳㡤攳㤵㜴㠵㔳捡㍢㥢戲搱户㍢愵愷㈹改㑡愷㤴昷昵㘴㐳敥㠰戴㜰㐳挶扡㌶攴㉥攸攴㌴㘴ㄵ㐵㡥㠶㉣㠲晤慣㠶昰昶㥦㜴敥㕥愷ㅢ㑢㤴昴㍥愷昴㔲㈵扤摦㈹扤㔲㐹ㅦ㜰㐸扤扣㥦㈵㝢昴㠳㤰敡て㤱㍣っ㠲㌵ㄱちㅣ㍤㝡戰㙡㐹㔶㡦㝥㤴昸散ㅥ扤㠶㈲㐷㑢㙥㔲搵㍥㠶〲扢㐷摦愶愴敢ㅣ㔲敦㕤捡㤹挷㘹㘴扤戴〴攲ㄱ慢戲㥤㠹戸㍡昳ㄴ昱搹捥㍣㈳㑤㘴㑥㐵昷慢㙡㥦㐳㠱敤捣挳㑡晡扣㐳敡攵ㅤㅦㄹ㤹ㄷ㘸攴㐵㤲㝦㠲㘰㤱㤳敤㑣㕦㔷㘷㕥㈱㍥摢㤹搷㈸㜲㐴收〹㔵敤敢㈸㔰捥㜸㜹㥦㐶㔶晢〶攱㙦㤲扣〵㠲㐵㑥㜶戵摤㕣慢㝤㤷昸散㙡摦愷挸㔱敤换慡摡て㔱愰慡ㄵ扣扤㈲捦㉤扢挱㉥捦㉤晤ㄱ戵昲㘲㑤昰㤶㡢㉣搸搵㉡ㄸ㈰ぢ㠴㜸㑢ㄵ散㘲ㄵっ㘴㥣㍦㠵搱㌲㕥扦㙦昱㡤〵摥㥤晡㤳摦挸晦㙦㔴㈶㜸㘷㐰摥攱晡捣搱㥥ち㕥摡㔳㕡㉥㙦搴㝥愴㝣敤㥣搳㍡㕥收换搶敤㤰搳㍡㕥晡换㠲敤㥤慤晢㡡ㄵ昲㔲㕦摥愱搸㐸㡥㔷昹戲晡晦㌸慢攷㈵扥㕤㝤〵㉦敤㙤㑥昰昲㕣敡㝦㑤㝤㕥㤵㑢晤㙦挸挱㘳晥慦攰㜵戵慤㔱挱敢改っ挷敢攸っ昷戳㤳ㄳ扣〶㤶戶扦愵㌵㕥晡ㄲ愹㝦攷戴扤挹愹㔱挱换摢㡣㌵㤱挵ㄵ㍢㌹㔱〲㑥㠶愴㐳㑥㄰㑢㔵㐱晢㥣㈰㤶愹〲㡦㌳㠸㍦搱㙡㌹㠸㜴昴㘷㜲ㅥㄲ㍡晡ぢづ㔴㥦慣攸㘰㐹㘵づ㉢㍡㍡㌹搱〹㥣㜴㐶换㜱愶㐲ㄵ㤴攵㌸攳㔵〵愵㑥㘷㝥愷㔵㕥摥㑡㘷晥㈰挷㉢㕢改捣㈶ㅣ搸捥散㘸㐹捤づ戵ㄳ㌸㔹㝤㔱㑥昵㍢慢㠲㑤㍦㤸攳㐸つ㤷㕤㔴挱ㅦ㔶㠱ㅣ㉥㈵㜸散㐹昰㌲㔷㔶㕦㑡慥ぢ㌸㔹㝤ㄹ㌸扢晡慥㤶搴㡣㐵㌷㈷㈷昶〴㈷㥤昹慦㘵㕡㡤摤敥慡攰㤷ㅣ㘷㝡愸㠲㥦㥤捥攸慣扥ㄷ㡡愴㌳㜸㈲慤㐸昴〶㈷㥤㘹敦㜴愶慦㈵㌵㘳戱㡦㌲昶㝤㑥昵晤㔴挱㜷㌹搵敦慢ち扥㜵㔶㕦㠱㉡㉡〲㈸挲㝢㔱扢ㄷ㡢㐵搱愳挵慦攱搷捡㕥㤳扦昸㔶て㌷〴㉦㙣愵㜳㕥㍡ㄷ〱㈷㥤摢挶改㕣捣㤲㥡㤱摡捦挹㠹晤挱挹㐸㙤捣㜱戵扦㉡昸㉡挷㔵㕥搷㑡㡤㉦㥤慥敥挰敡㜹ㅤ㉢㥤改㑣㙥㌰㌸改捣㡥㑥㘷㠶㕡㔲㌳㔲挳㤴戱㝦攷㔴㍦㕣ㄵ㝣㥡㔳㍤慦㙦㘵昵㥦㌸慢摦㤵ㄵ㡥㐲㤱慣㝥㌷㜲愳挱挹敡㜷㜷㔶㝦㤰㈵㌵㘳㌱搶挹㠹昱㑡㝦て敡昳昲㔳敡㜷㈱㠷〴昰㝦〵㉦㌵㜹㘰敡㑦挹攲づ挹攲づ㜵㜲攲㌰㜰搲敤昷㜲ㅡ㝡戸㉡㜸㌷愷愱㐷愸㠲㜷㥣つ摤㤳捥搴愲㐸㌶戴㍢戹㌸㌸改㘸て㜰昶昰㐸㕡㔲㌳捥㈹㘵散㡤㥣敡つ㔵昰㝡㑥昵㘹㔵昰㉦㘷昵㝢戳㐲㕥㙡捡敡㝢㤳攳㔵愶慣扥㡦戳晡〶㑢㙡挶愹搱挹㠹㈶㜰㌲ㄶ㉦攷㌸㌳㔳ㄵ扣㤴攳っ㉦㍤愵挶㍦㥤捥散换敡㜹愹㈹㥤昱㤱攳㔵愶㜴挶敦㜴㘶慥㈵㌵㥤㤹攷攴挴戱攰愴改攷㜲㥣㌹㑥ㄵ㍣㥢攳捣昱慡攰ㄹ愷㌳㘱㔴㔸㜱ㄲ㡡昰㕥㘰慣捥㐷愹㜴戵㡡慥㥥〶㑥扡ㅡ㜱扡扡挰㤲㥡慥昲㥡㤱ㄸ㌳㠹㘷㉢晤㈸昵ㄷ㈹晤ㄸ㌹㠰昸扦攲㕣愷㐶挵㜹㔹摣昹㔹ㅣ㉦攳㌲戶ㄷ㠳㤳㘱㔸㥦ㄳ〶㕥搲挹㠲挷㜳挲挰换㍣㔹戰捥ㄹ㠶〱㜴收ㄲㄴ挹㠶ㅥ㐰敥㌲㜰慣㐸ㅦ〸捥敥㥦㔷㔸㔲戳㘹扣㈴㤳ㅡ㠳愸挱慢㌱愹㔱㑤㑥㌵㙤㤹㔳愳攲扡㉣敥晡㉣敥〶㈷㈷㜸㤵㈴㙤て愶戵㕢慣㌲㝤㠸搳昶㙤㑥㡤㡡ㄵ㔹摣敤㔹摣㑡㈷㈷敥〲㈷㙤て愵㌵㕥戳㐸扦㠷㌹㙤昳晡㠴㔲㌳愵昷㘵㜱昷㘷㜱て㌸㌹昱㈰㌸ㄹ攰〷㜳㔲昲㤰㉡㜸㈰㈷㈵て慢㠲晢㥤㈹ㄹ㐹㘷ㅥ㐵㤱㜴㜴ㄴ戹㌵攰愴愳〷㠲戳㔳昲㤸㈵㌵ㅤ㕤攷攴挴攳攰愴㌳慢㜲㥣攱㌵㠹㉣戸㍢挷㤹つ慡攰㉥愷㌳㘳㔹晤㔳㈸㤲捥㡣㈳昷っ㌸改捣挱㑥㘷㥥戳愴愶㌳捦㍢㌹昱〲㌸㔹攷敤㌹捥昰㥡㐴ㄶ慣挸㜱收㥦慡攰㌶愷㌳㤳㔸㍤慦㑢愴㌳㤳挹扤〶㑥㍡㌳挵改捣敢㤶搴散慣㙦㈸㘳㌷攵㔴晦愶㉡戸㌱愷晡户㔴挱㜲㘷昵㠷戳挲㜷㔱㈴慢㍦㠲摣晢攰㘴昵㐷㍡慢晦搰㤲㥡戱攰〵挵ㄴ昴愷攲戹㈲㌹㌵㌵㜵敡捦ㄵ愵㤵扢㤴ㅥ㌲愸挳㘵敦㍤昵挱攲㤷㡦ㄸ昰改㙦㔷㕥昹昲㐷㡢㥦昹敤攱挴㠰つ换㤶慤ㅢ㜵昵㌳ㅦ㙣㥢扥愶昸摥㥦㐷㕦㜳扣㝦挶昱挷愴㈷昵慥㌹晥搰愳て昶㡦摢愶㑦㐹㐹扢㜶㍤户㝢㘲愷㕥摥㤳㡦戹㕦慣㜹㝤挷㐶㈱㉦㈲㌸㘰㡦㠲ㄳ㝣㘱㜹㡣㙦摢㐵戵昲㌲慣ㄶ㔲㝤㉡㐸挷攲㡡慦戶戶㉦ㅢ慤愶敢㜱愷㉦晦㔱扥㈴攸㑢㔲晡㈲扥㔶搰㤴〵愵敢㕥㕥㐴㐸户つ愲㑡挴户慥㈸㕥づ㐸搴㌴㠹慡昸〹晣㔶㡤昱捦捡㡤改㤶戳㌲挶扦㈸㌷敡㈰搵㡦愶㉦挵ㄵ㕣㤰㙦㔵㕦攴ㅡㅦ戱搲㘷㌸㝤搹愴㝣愹愷㉦つ愶㉦㕣㥤㙦㔵㕦攴㠲㥦扥㌴㍡㝤攱挲㕦愶愷〹〷晡㑣㄰挴㠵㡢昳慤敡㡢㕣敦搳㤷㘳㔰ㄳ㕦㌲㐷㕣昷㑢㕦㥡㜱愰户㠰挰ㄷ慥搴户慡㉦㜲㜹てㄷ昴㔶搴挴ㄹ〲㙦㐵㕥㉥昳愵㉦戳㜰愰捦〶㠱㉦㕣㡡㙦㔵㕦攴敡㥥扥捣㐱㑤㝣挹戸㜰㤵㉦㝤㤹㡢〳㝤ㅥ〸㝣攱扡㝣慢晡㈲㤷晡㜰㐱㍦ㄶ㌵昱㈵㝤攱㤲㕦晡㜲ㅣづ昴攳㐱戰㝢㕦慥敡㠱搰戳收〷慥敥㈵昴㐴愲㑡㉡戸挰摥慡ㅥ㜷㐷〵㜲㡡㍦〹〷㝣㐹㡦戹㜶㤷㙥㥣㡣〳晤ㄴ㄰㐴㡦慢敤慤敡㡢㕣挰挳〵㝤㍥㙡攲㑢晡挲㠵扣昴攵㔴ㅣ攸愷㠱挰ㄷ㉥戶户慡㉦㜲晤づㄷ昴搳㔱ㄳ㕦搲ㄷ慥攳愵㉦ぢ㜰愰㥦〱〲㕦戸搶摥慡扥挸〵㍡㕣搰捦㐴㑤昶㘸攳㐲㕤晡㜲ㄶづ昴戳㐱搰慢攴㕡㥣搰㠵攰搵换换㌵戹㠴㉥㈲慡愴㠲换攲慤敡戱㕣㘹搳㡤㜳㉣㌷㘴昴戸攲㤶㙥㥣㡢〳晤㍣㄰㜸㍣〸㙦戲〳㘶㡤〳㉥戵㈵昴〲愲㑡㠴㕣㉣搳㘰㔶扢㠶㈸搴㠵㈶㙡㈸摥昲㙤つ㔳愸㡢㈴慡㘲㈴摥戶㙡敢㐷㈹㌷㉥挶〱㕦戲昵〷㠲㤱㑤扡〴〷晡愵㈰攸㍢㘳昱戶㔵㝤㤱㙢㕡戸愰㕦㠶㥡昸㤲扥ㅣっ㐶晡㜲㌹づ昴㉢㐰攰换㈴扣㙤㔵㕦㈶愳〲㤹㥥㉢㜱㘰晢㌲〵㡣昴㘵㈹づ昴慢㐰攰ぢㄷ愳㕢搵ㄷ戹扥㠵て晡搵愸挹昶㠵敢㕣改换㌵㌸搰慦〵改㔸散㍤捡ㄲ㜶㉣ㄵ戵㍣攴㡥㤰愳慣㤵昳㘰愸㤶㡢㈲㌱㔵ㄵㅣ㘹ㄵ㜸㔱愰㕦て愹㤷㑢㐵摡㠴㍡搷㠷㔲晤昰ㅣ昵愴㉡㌸捣愹㝥㈳搵搵戰㄰㠶挲ㅣ㤲愳捣㐵愲戴㍡㈵扢挰换挵㥣㔵㜳㥤挲㑣捥挶㠸愳㔵挱㈴㘷捤户㐱敡㥤㤱㔱攷愲㑢㔶㌱㈱㐷㥤ぢ㌱㔹㌰摥愹扥㤲敡㕣㌲㔹戵㌷㈹搴戸ㅣ㜵慥㥤愴晡㔸愷晡㕤㔴㍦㈶愳捥愵㡤㐴㡤挹㔱攷㜲㐷ㄶ㡣㜶慡摦㐳㜵㉥㑣㘴㈶敦挵〱㈶㤰㔹ち㍡㌲挷挶㙣㔵㌰挲㘹攳〱㐸扤㜳㔸㘴㘶㡥慢〸㔹搳昰ㅣ㜵慥㉣㘴挱㌰愷晡挳㔴攷ㅡ挰㔲攷㠹㕦愲㠶攴愸㜳㌱㈰ぢ〶㍢搵ㅦ㠵㔴㜰〵㈰㡢〶㘵敢㜸㑦㘲㠱改ㄶ㑦捦ㄲ㌳㌰ㅢ㈳㜸捡㤶〵〷㌸敤㍥〶愹㤷㈷㔷㑢㥤㘷㔴㠹敡㥦愳㝥㥡㉡搸摦愹扥㥥敡㍣ㅦ㕡敡㍣〹㑡昵㔸㡥㍡㑦㡣戲㈰敡㔴㝦㤲敡㍣㠵㔱㕤㝦ち〷挸ぢ㑦㕥ㄲㅡ捥戱挱ㄳ㥡㉣〸㌹㙤㍣ぢ愹㔷㥤〳〴㑦㘷ㄲㄳ挸㔶昶昲戴㘳㌹挹㜳㡤挴昸戳㌱㠲攷ㅦ㔹攰㜳㔶昰㈲愴㠲㈷ㅤ㔹搴㉦㐷㠷攷ㄹ㔹戰㑦㑥〱㑦㉤戲愰㙦㜶㠱㤷愷〰换ㄳ捥晢ㄲ搳㈷ㅢ㈳㜸㉥㤰〵扤慤〲㌹㜹扣〶愹㤷戳戶愵捥愹㕡愲㝡攵愸㜳晡㤶〵㍤㥤敡㙦㔰㥤ㄳ慤愵捥搹㔵愲㝡攴愸㜳挶㤵〵摤㥤敡㙦㔳㥤㜳愳愵捥〹㔱愲扡攵愸㜳㤲㤴〵㕤㥤敡敦㐱㉡㌸晤挹㥢〹敦㤳攳㙣㈶戹て挸㜱㠶㤱摣㠷攴㌸㘱㐸敥㈳㜲ㅣ晦㤲晢㤸ㅣ㠷戳攴㍥挱㐱ㄹ㠷㜳昷挲㕦㐸㤵搹ㄳ捤昳㥣摥㌰〱扦㘴捤摤搱㥥〶㝥晦㤹晣㈶㈶慤㘱挲㜴晣搲昵㌶搶て㡦昷戱㌱摢摡ㄲㅢ摢挹ㄶ㐹㥤㥤㠷㌴㌵捣㡣㌷挷ㄳ昵〶㈱㝤㌲㐶㜷挸㉤㤱㜸挴㡥攱㉢敡㔶搸㘱攵㈰户㙦㤷㡢㉤〶㤶ぢ㉡攸㥦㈲ㅡ㝣㌴㐰㘴㡥㈴㉢㌸㝦挹愰晤ㅢ〷㠲搳㤱攴㍥㈳挷搹㐵㜲㥦㤳攳㥣㈰戹㉦挸㜱㠸㑢敥㑢㜲ㅣ戱㤲晢㡡ㅣ㐷㉣挳慦㙦〴㌱㙢戵㡦捣㕡㌹㍡㈵晥㍦㌸㄰ㅣ㑡㤲晢㥡ㅣ扢戳攴扥㈱挷摥㈹戹㙦挹戱戳㐹敥㍢㜲散㍢㤲晢㥥㥣散㍢㙣慢晡㍡㍦ㅣ攳㈹ㅣㄶ攵㐹㘵㕦捡㤳捡㍥㤵㈷㤵㝤㉢㑦捡㍥㤶㘷户㡣㘱摥㠲搴㔰昱㑦㝥㔲晥㈳敢㤵戹㜲扡㐴㠳㐲收捣㈹挵㌱ㅥㅦ㜲㜳㔴挸ㅣ收㘱㘵㉥昳愴㌲愷㜹㔲㘶㤴捤搵㝦㘶〵㌲㡦㑥㡣昴㐸收搳㈹挵㜱㤱㤰㜹捤㤳捡晣收㐹㘵㥥昳愴㌲摦㜹㔲ㄹ㥡㍣愹㜴㉦㔷摡晥晦〰㔵挱㉦昸</t>
  </si>
  <si>
    <t>Decisioneering:7.3.0.0</t>
  </si>
  <si>
    <t>Ethanol Stream</t>
  </si>
  <si>
    <t>cmix.ethanol.a500.515</t>
  </si>
  <si>
    <t>Ethanol Production Rate (kg/hr)</t>
  </si>
  <si>
    <t>Ethanol Production Rate (MM gal/yr)</t>
  </si>
  <si>
    <t>Feedstock Dry Tons/yr</t>
  </si>
  <si>
    <t>Biomass Feed + Boiler</t>
  </si>
  <si>
    <t>gal/ton</t>
  </si>
  <si>
    <t>Operating Cost Analysis</t>
  </si>
  <si>
    <t>Operating Hours/Yr</t>
  </si>
  <si>
    <t>cellulase price (if purchased)</t>
  </si>
  <si>
    <t>Feedstock cost</t>
  </si>
  <si>
    <t>/dry US ton</t>
  </si>
  <si>
    <t>Feedstock moisture</t>
  </si>
  <si>
    <t>Variable Operating Costs</t>
  </si>
  <si>
    <t>Costing Code</t>
  </si>
  <si>
    <t>Raw Material</t>
  </si>
  <si>
    <t>Stream No.</t>
  </si>
  <si>
    <t>kg/hr</t>
  </si>
  <si>
    <t>lb/hr</t>
  </si>
  <si>
    <t>Quoted Price (cents / ton)</t>
  </si>
  <si>
    <t>Year of Price Quote</t>
  </si>
  <si>
    <t>$/hour</t>
  </si>
  <si>
    <t>Cost reference</t>
  </si>
  <si>
    <t>Raw Materials</t>
  </si>
  <si>
    <t>NONE</t>
  </si>
  <si>
    <t>STRM.101</t>
  </si>
  <si>
    <t>Set in Cell I20</t>
  </si>
  <si>
    <t>A200</t>
  </si>
  <si>
    <t>Sulfuric Acid, 93%</t>
  </si>
  <si>
    <t>STRM.710</t>
  </si>
  <si>
    <t>Basic Chemical, Omaha via HGI</t>
  </si>
  <si>
    <t>STRM.A200.273</t>
  </si>
  <si>
    <t>Terra Industries via HGI, anhydrous, delivery to Iowa</t>
  </si>
  <si>
    <t>A300</t>
  </si>
  <si>
    <t>Corn Steep Liquor</t>
  </si>
  <si>
    <t>STRM.A700.CSL-A300</t>
  </si>
  <si>
    <t>Corn Products via HGI</t>
  </si>
  <si>
    <t>Diammonium Phosph</t>
  </si>
  <si>
    <t>STRM.755</t>
  </si>
  <si>
    <t>Ronas Chemicals via HGI</t>
  </si>
  <si>
    <t>Sorbitol</t>
  </si>
  <si>
    <t>SORBIT</t>
  </si>
  <si>
    <t>Coast Southwest via HGI</t>
  </si>
  <si>
    <t>A400</t>
  </si>
  <si>
    <t>Purchased Enzyme</t>
  </si>
  <si>
    <t>CCIS.ENZYME.750</t>
  </si>
  <si>
    <t>Set in Cell E20</t>
  </si>
  <si>
    <t>Glucose</t>
  </si>
  <si>
    <t>CMIX.GLUCOSE.A400.401</t>
  </si>
  <si>
    <t>USDA</t>
  </si>
  <si>
    <t>STRM.A700.CSL-A400</t>
  </si>
  <si>
    <t>STRM.A700.NH3-A400</t>
  </si>
  <si>
    <t>Host nutrients</t>
  </si>
  <si>
    <t>STRM.A400.440</t>
  </si>
  <si>
    <t>SRI CEH</t>
  </si>
  <si>
    <t>Sulfur Dioxide</t>
  </si>
  <si>
    <t>STRM.A400.442</t>
  </si>
  <si>
    <t>A600</t>
  </si>
  <si>
    <t>Caustic (as pure)</t>
  </si>
  <si>
    <t>CMIX.NAOH.A600.632</t>
  </si>
  <si>
    <t>A800</t>
  </si>
  <si>
    <t>Boiler Chems</t>
  </si>
  <si>
    <t>STRM.A900.921</t>
  </si>
  <si>
    <t>FGD Lime</t>
  </si>
  <si>
    <t>STRM.A800.851</t>
  </si>
  <si>
    <t>STRM.A800.840</t>
  </si>
  <si>
    <t>A900</t>
  </si>
  <si>
    <t>Cooling Tower Chems</t>
  </si>
  <si>
    <t>STRM.A900.922</t>
  </si>
  <si>
    <t>Makeup Water</t>
  </si>
  <si>
    <t>STRM.903</t>
  </si>
  <si>
    <t>Peters &amp; Timmerhaus</t>
  </si>
  <si>
    <t>Subtotal</t>
  </si>
  <si>
    <t>Waste Streams</t>
  </si>
  <si>
    <t>Disposal of Ash</t>
  </si>
  <si>
    <t>STRM.A800.809</t>
  </si>
  <si>
    <t>By-Products and Credits</t>
  </si>
  <si>
    <t>Grid Electricity</t>
  </si>
  <si>
    <t>WORK.A900.WKNET</t>
  </si>
  <si>
    <t>kW</t>
  </si>
  <si>
    <t>fixed basis</t>
  </si>
  <si>
    <t>$/kWh</t>
  </si>
  <si>
    <t>Area 100 Electricity</t>
  </si>
  <si>
    <t>WORK.A900.WKA100</t>
  </si>
  <si>
    <t>Total Variable Operating Costs</t>
  </si>
  <si>
    <t>Fixed Operating Costs</t>
  </si>
  <si>
    <t>Position</t>
  </si>
  <si>
    <t>Salary</t>
  </si>
  <si>
    <t>Year of salary quote</t>
  </si>
  <si>
    <t># Required</t>
  </si>
  <si>
    <t>Total</t>
  </si>
  <si>
    <t>Labor &amp; Supervision</t>
  </si>
  <si>
    <t>Plant Manager</t>
  </si>
  <si>
    <t>Plant Engineer</t>
  </si>
  <si>
    <t>Maintenance Supr</t>
  </si>
  <si>
    <t>Maintenance Tech</t>
  </si>
  <si>
    <t>Lab Manager</t>
  </si>
  <si>
    <t>Lab Technician</t>
  </si>
  <si>
    <t>Lab Tech-Enzyme</t>
  </si>
  <si>
    <t>Shift Supervisor</t>
  </si>
  <si>
    <t>Shift Operators</t>
  </si>
  <si>
    <t>Shift Oper-Enzyme</t>
  </si>
  <si>
    <t>Yard Employees</t>
  </si>
  <si>
    <t>Clerks &amp; Secretaries</t>
  </si>
  <si>
    <t>Total Salaries</t>
  </si>
  <si>
    <t>Labor Burden (90%)</t>
  </si>
  <si>
    <t>Other Overhead</t>
  </si>
  <si>
    <t>of ISBL</t>
  </si>
  <si>
    <t>Property Insur. &amp; Tax</t>
  </si>
  <si>
    <t>of FCI</t>
  </si>
  <si>
    <t>Total Fixed Operating Costs</t>
  </si>
  <si>
    <t>Total Operating Costs</t>
  </si>
  <si>
    <t>Denaturant Costs</t>
  </si>
  <si>
    <t>Denatured Fuel Stream</t>
  </si>
  <si>
    <t>STRM.703</t>
  </si>
  <si>
    <t>Denatured Fuel Stream Dens.</t>
  </si>
  <si>
    <t>DEN.703</t>
  </si>
  <si>
    <t>g/cc</t>
  </si>
  <si>
    <t>Denaturant Stream</t>
  </si>
  <si>
    <t>STRM.A700.701</t>
  </si>
  <si>
    <t>Denaturant Stream Dens.</t>
  </si>
  <si>
    <t>DEN.A700.701</t>
  </si>
  <si>
    <t>Denatured Fuel Production Rate (MM gal/yr)</t>
  </si>
  <si>
    <t>MMgal/yr</t>
  </si>
  <si>
    <t>Denaturant Use Rate (MM gal/yr)</t>
  </si>
  <si>
    <t>Denaturant Cost $/gal</t>
  </si>
  <si>
    <t>S-10</t>
  </si>
  <si>
    <t>Bulk Unleaded Gasoline</t>
  </si>
  <si>
    <t>Ethanol Fuel Val.</t>
  </si>
  <si>
    <t>$/yr</t>
  </si>
  <si>
    <t>Denaturant Cost</t>
  </si>
  <si>
    <t>Denatured Fuel Val.</t>
  </si>
  <si>
    <t>Denatured Fuel Val</t>
  </si>
  <si>
    <t>$/gal</t>
  </si>
  <si>
    <t>Mechanical Equipment List</t>
  </si>
  <si>
    <t>Scaled Installed Costs</t>
  </si>
  <si>
    <t>EQPT NO</t>
  </si>
  <si>
    <t>EQUIPMENT TITLE</t>
  </si>
  <si>
    <t>VENDOR</t>
  </si>
  <si>
    <t>MODEL</t>
  </si>
  <si>
    <t>DESCRIPTION</t>
  </si>
  <si>
    <t>HP</t>
  </si>
  <si>
    <t>MATERIAL</t>
  </si>
  <si>
    <t>QUOTE INFO</t>
  </si>
  <si>
    <t>NUM REQD</t>
  </si>
  <si>
    <t>$</t>
  </si>
  <si>
    <t>Year of Quote</t>
  </si>
  <si>
    <t>Purch Cost in Base Yr</t>
  </si>
  <si>
    <t>Scaling Variable</t>
  </si>
  <si>
    <t>Scaling Val</t>
  </si>
  <si>
    <t>Scaling Exp</t>
  </si>
  <si>
    <t>Inst Factor</t>
  </si>
  <si>
    <t>New Val</t>
  </si>
  <si>
    <t>Size Ratio</t>
  </si>
  <si>
    <t>Scaled Purch Cost</t>
  </si>
  <si>
    <t>Purch Cost in Proj year</t>
  </si>
  <si>
    <t>Inst Cost in Proj year</t>
  </si>
  <si>
    <t>installation factor 
category</t>
  </si>
  <si>
    <t>REMARKS</t>
  </si>
  <si>
    <t>Transfer Conveyor</t>
  </si>
  <si>
    <t>Dearborn Midwest</t>
  </si>
  <si>
    <t>160 MTPH ea., enclosed, 60 in. x 65 ft. long</t>
  </si>
  <si>
    <t>20 hp ea.</t>
  </si>
  <si>
    <t>CS</t>
  </si>
  <si>
    <t>DMWCC Price</t>
  </si>
  <si>
    <t>solids handling</t>
  </si>
  <si>
    <t>High Angle Transfer Conveyor</t>
  </si>
  <si>
    <t>160 MTPH ea., enclosed, 72 in. wide</t>
  </si>
  <si>
    <t>50 hp ea.</t>
  </si>
  <si>
    <t>Included with DMWCC</t>
  </si>
  <si>
    <t>INCLUDED</t>
  </si>
  <si>
    <t>Reversing Load-in Conveyor</t>
  </si>
  <si>
    <t>320 MT / hr, enclosed, 84 in. wide</t>
  </si>
  <si>
    <t>20 hp</t>
  </si>
  <si>
    <t>Dome Reclaim System</t>
  </si>
  <si>
    <t>Cambelt</t>
  </si>
  <si>
    <t>100 MTPH ea.</t>
  </si>
  <si>
    <t>45 kw ea.</t>
  </si>
  <si>
    <t>YES</t>
  </si>
  <si>
    <t>Reclaim Conveyor</t>
  </si>
  <si>
    <t>100 MTPH ea., enclosed, 48 in. x 125 ft. long</t>
  </si>
  <si>
    <t>10 hp ea.</t>
  </si>
  <si>
    <t>100 MTPH, enclosed, 72 in. wide</t>
  </si>
  <si>
    <t>Elevated Transfer Conveyor</t>
  </si>
  <si>
    <t>100 MTPH, enclosed, 48 in. x 200 ft. long</t>
  </si>
  <si>
    <t>10 hp</t>
  </si>
  <si>
    <t>Process Feed Conveyor</t>
  </si>
  <si>
    <t>70 MTPH ea., enclosed, 42 in. x 25 ft. long</t>
  </si>
  <si>
    <t>5 hp ea.</t>
  </si>
  <si>
    <t>M</t>
  </si>
  <si>
    <t>Truck Scale</t>
  </si>
  <si>
    <t>St. Louis Scale</t>
  </si>
  <si>
    <t>10' x 70', 200,000 lb</t>
  </si>
  <si>
    <t>CONCRETE</t>
  </si>
  <si>
    <t>Truck Dumper</t>
  </si>
  <si>
    <t>Jeffrey Rader</t>
  </si>
  <si>
    <t>70' x 55 ton x 63 degree</t>
  </si>
  <si>
    <t>2 x 50 hp ea.</t>
  </si>
  <si>
    <t>Truck Dumper Hopper</t>
  </si>
  <si>
    <t>3500 cu.ft. hopper w/ drag chain conveyor</t>
  </si>
  <si>
    <t>Concrete Feedstock Storage Dome</t>
  </si>
  <si>
    <t>Domtec</t>
  </si>
  <si>
    <t>98 ft. dia., 160 ft. high., 4000 MT</t>
  </si>
  <si>
    <t>Belt Scale</t>
  </si>
  <si>
    <t>Tecweigh</t>
  </si>
  <si>
    <t>Scale plus processor</t>
  </si>
  <si>
    <t>Dust Collection System</t>
  </si>
  <si>
    <t>Sly</t>
  </si>
  <si>
    <t>8500 ACFM</t>
  </si>
  <si>
    <t>25 hp ea.</t>
  </si>
  <si>
    <t>Area 100 Totals</t>
  </si>
  <si>
    <t>A</t>
  </si>
  <si>
    <t>In-line Sulfuric Acid Mixer</t>
  </si>
  <si>
    <t>KOMAX</t>
  </si>
  <si>
    <t>Kynar Lined - 600 gpm H2O - 5 gpm acid</t>
  </si>
  <si>
    <t>SS304</t>
  </si>
  <si>
    <t>Komax</t>
  </si>
  <si>
    <t>strm.a200.214</t>
  </si>
  <si>
    <t>in line mixer</t>
  </si>
  <si>
    <t>Blowdown Tank Agitator</t>
  </si>
  <si>
    <t>Andritz</t>
  </si>
  <si>
    <t>Side-mounted, 3 x 75 hp. ( 170 kW)</t>
  </si>
  <si>
    <t>170 kW</t>
  </si>
  <si>
    <t>316LSS</t>
  </si>
  <si>
    <t>Andritz Price</t>
  </si>
  <si>
    <t>Flash Tank Agitator</t>
  </si>
  <si>
    <t>UET Mixers</t>
  </si>
  <si>
    <t>strm.a200.254</t>
  </si>
  <si>
    <t>Agitator, SS</t>
  </si>
  <si>
    <t>New as of 9/9/09 Mark-ups</t>
  </si>
  <si>
    <t>Oligomer Hold Tank Agitator</t>
  </si>
  <si>
    <t>strm.a200.222</t>
  </si>
  <si>
    <t>Ammonia Addition Tank Agitator</t>
  </si>
  <si>
    <t>Lotus</t>
  </si>
  <si>
    <t>SS</t>
  </si>
  <si>
    <t>strm.a200.228</t>
  </si>
  <si>
    <t>Ammonia Static Mixer</t>
  </si>
  <si>
    <t>HGI database</t>
  </si>
  <si>
    <t>strm.a200.275</t>
  </si>
  <si>
    <t>Reacidification Tank Agitator</t>
  </si>
  <si>
    <t>strm.a200.239</t>
  </si>
  <si>
    <t>800 mm x 7600 mm (2'-8" x 25')</t>
  </si>
  <si>
    <t>40 kW ea.</t>
  </si>
  <si>
    <t>AL-6XN</t>
  </si>
  <si>
    <t>Included with Andritz</t>
  </si>
  <si>
    <t>Distribution Conveyor</t>
  </si>
  <si>
    <t>Overfeed Conveyor</t>
  </si>
  <si>
    <t>Pressurized Heating Screw</t>
  </si>
  <si>
    <t>2500 mm x 9500 mm (8' x 31')</t>
  </si>
  <si>
    <t>75 kW</t>
  </si>
  <si>
    <t>Dup. 2205</t>
  </si>
  <si>
    <t>Pressurized Pre-heater Discharge</t>
  </si>
  <si>
    <t>850 mm x 3500 mm (2'-10" x 12')</t>
  </si>
  <si>
    <t>Pressurized Transport - No. 1</t>
  </si>
  <si>
    <t>900 mm x 3500 mm (3' x 12')</t>
  </si>
  <si>
    <t>20 kW</t>
  </si>
  <si>
    <t>Incoloy 825-CLAD; CS</t>
  </si>
  <si>
    <t>Pressurized Transport - No. 2</t>
  </si>
  <si>
    <t>1200 mm x 3500 mm (4' x 12')</t>
  </si>
  <si>
    <t>40 kW</t>
  </si>
  <si>
    <t>Pretreatment Water Heater</t>
  </si>
  <si>
    <t>Mueller</t>
  </si>
  <si>
    <t>29.9 MMBtu</t>
  </si>
  <si>
    <t>304SS</t>
  </si>
  <si>
    <t>Heat.A200.QH201</t>
  </si>
  <si>
    <t>Gcal/hr</t>
  </si>
  <si>
    <t>Heat Ex, S&amp;T, SS</t>
  </si>
  <si>
    <t>Waste Vapor Condenser</t>
  </si>
  <si>
    <t>Copied H-201</t>
  </si>
  <si>
    <t>Heat.A200.QH244</t>
  </si>
  <si>
    <t>Doffing Roll Storage Bins</t>
  </si>
  <si>
    <t>60 cu. m. (2100 cu.ft.) with conveyors/scrapers</t>
  </si>
  <si>
    <t>304/316SS</t>
  </si>
  <si>
    <t>Pin Drum Feeder</t>
  </si>
  <si>
    <t>15 kW ea.</t>
  </si>
  <si>
    <t>Plug Screw Feeder</t>
  </si>
  <si>
    <t>1100kW ea.</t>
  </si>
  <si>
    <t>Prehydrolysis / Vertical Preheater</t>
  </si>
  <si>
    <t>16' x 62' - 10 min. residence time</t>
  </si>
  <si>
    <t>45 kW</t>
  </si>
  <si>
    <t>1100 kW ea.</t>
  </si>
  <si>
    <t>Pretreatment Reactor</t>
  </si>
  <si>
    <t>2600 mm x 9000 mm (9' x 30') - 2 min. residence time</t>
  </si>
  <si>
    <t>DRY101</t>
  </si>
  <si>
    <t>PT Reactor</t>
  </si>
  <si>
    <t>P</t>
  </si>
  <si>
    <t>Sulfuric Acid Pump</t>
  </si>
  <si>
    <t>Goulds</t>
  </si>
  <si>
    <t>3196; 2X3-6</t>
  </si>
  <si>
    <t>9 GPM, 245 FT TDH</t>
  </si>
  <si>
    <t>316SS</t>
  </si>
  <si>
    <t>strm.710</t>
  </si>
  <si>
    <t>Pump, SS</t>
  </si>
  <si>
    <t>density 1.8</t>
  </si>
  <si>
    <t>Blowdown Tank Discharge Pump</t>
  </si>
  <si>
    <t>Viking</t>
  </si>
  <si>
    <t>1900 GPM, 150 FT TDH</t>
  </si>
  <si>
    <t>17% suspended solids</t>
  </si>
  <si>
    <t>Flash Tank Discharge Pump</t>
  </si>
  <si>
    <t>900 GPM, 150 FT TDH</t>
  </si>
  <si>
    <t>density 1.0</t>
  </si>
  <si>
    <t>Oligomer Hold Tank Discharge</t>
  </si>
  <si>
    <t>strm.a200.223</t>
  </si>
  <si>
    <t>Hydrolyzate Pump</t>
  </si>
  <si>
    <t>3196; 6X8-13</t>
  </si>
  <si>
    <t>1771 GPM, 150 FT TDH</t>
  </si>
  <si>
    <t>Reacidified Hydrolyzate Pump</t>
  </si>
  <si>
    <t>1771 GPM, 100 FT TDH</t>
  </si>
  <si>
    <t>S</t>
  </si>
  <si>
    <t>Hydrolyzate Solid-Liquid Separator</t>
  </si>
  <si>
    <t>Larox</t>
  </si>
  <si>
    <t>scis.a200.254b</t>
  </si>
  <si>
    <t>T</t>
  </si>
  <si>
    <t>Sulfuric Acid Tank</t>
  </si>
  <si>
    <t>12,800 gal, 24hr residence time</t>
  </si>
  <si>
    <t>PLASTIC</t>
  </si>
  <si>
    <t>Tank, storage, plastic</t>
  </si>
  <si>
    <t>specify type of plastic</t>
  </si>
  <si>
    <t>Blowdown Tank</t>
  </si>
  <si>
    <t>23' x 48' - 25 min. - 110,000 gal.</t>
  </si>
  <si>
    <t>SS316</t>
  </si>
  <si>
    <t>Flash Tank</t>
  </si>
  <si>
    <t>23' x 48' - 110,000 gal.</t>
  </si>
  <si>
    <t>Pressure vessel, SS</t>
  </si>
  <si>
    <t>Oligomer Conversion Tank</t>
  </si>
  <si>
    <t>2.6 atm, 130C operating
30 min. hold = 30,000 gal</t>
  </si>
  <si>
    <t>Ammonia Addition Tank</t>
  </si>
  <si>
    <t>118,000 gal, 1hr residence time</t>
  </si>
  <si>
    <t>Reacidification Tank</t>
  </si>
  <si>
    <t>500,000 gallon</t>
  </si>
  <si>
    <t>Area 200 Totals</t>
  </si>
  <si>
    <t>Ethanol Fermentor Agitator</t>
  </si>
  <si>
    <t>30 hp</t>
  </si>
  <si>
    <t>inumsscf</t>
  </si>
  <si>
    <t>ea</t>
  </si>
  <si>
    <t>Seed Hold Tank Agitator</t>
  </si>
  <si>
    <t>15 hp</t>
  </si>
  <si>
    <t>STRM.A300.304</t>
  </si>
  <si>
    <t>4th Seed Vessel Agitator</t>
  </si>
  <si>
    <t>7.5 hp</t>
  </si>
  <si>
    <t>5th Seed Vessel Agitator</t>
  </si>
  <si>
    <t>Beer Surge Tank Agitator</t>
  </si>
  <si>
    <t>strm.501</t>
  </si>
  <si>
    <t>Enzyme-Hydrolysate Mixer</t>
  </si>
  <si>
    <t>GLV</t>
  </si>
  <si>
    <t>inline mixer 1673 gpm</t>
  </si>
  <si>
    <t>100 hp</t>
  </si>
  <si>
    <t>strm.a300.t310fd</t>
  </si>
  <si>
    <t>inline mixer prior to saccharification tower</t>
  </si>
  <si>
    <t>Ethanol Fermentor</t>
  </si>
  <si>
    <t>1,000,000 gallon ea</t>
  </si>
  <si>
    <t>Tank, field-erected, SS</t>
  </si>
  <si>
    <t>verify sizing (and qty) for new config, 2 hr turnaround</t>
  </si>
  <si>
    <t>1st Seed Fermentor</t>
  </si>
  <si>
    <t>A&amp;B Process</t>
  </si>
  <si>
    <t>20 gallon skid complete - $37,700 ea</t>
  </si>
  <si>
    <t>Skid equip</t>
  </si>
  <si>
    <t>verify cycle time at 36 hrs</t>
  </si>
  <si>
    <t>2nd Seed Fermentor</t>
  </si>
  <si>
    <t>200 gallon skid complete - $58,300 ea</t>
  </si>
  <si>
    <t>(24 batch + 12 turnaround)</t>
  </si>
  <si>
    <t>3rd Seed Fermentor</t>
  </si>
  <si>
    <t>2000 gallon skid complete - $78,800 ea</t>
  </si>
  <si>
    <t>4th Seed Fermentor</t>
  </si>
  <si>
    <t>20,000 gallon, incl. coil - $176,000 ea</t>
  </si>
  <si>
    <t>5th Seed Fermentor</t>
  </si>
  <si>
    <t>200,000 gallon, incl. coil - $590,000 ea</t>
  </si>
  <si>
    <t>Fermentation Cooler</t>
  </si>
  <si>
    <t>Alfa Laval</t>
  </si>
  <si>
    <t>Plate &amp; frame</t>
  </si>
  <si>
    <t>Heat Ex, Plate, SS</t>
  </si>
  <si>
    <t>Hydrolyzate Cooler</t>
  </si>
  <si>
    <t>Fox Engineering</t>
  </si>
  <si>
    <t>Size 54-240</t>
  </si>
  <si>
    <t>Plate &amp; Frame 32.5 MMBtu/hr</t>
  </si>
  <si>
    <t>SS 304</t>
  </si>
  <si>
    <t>heat.a300.qc301</t>
  </si>
  <si>
    <t>4.95 MM Kcal/hr.  72 C in/49 C out 1674 gpm</t>
  </si>
  <si>
    <t>4th Seed Fermentor Coil</t>
  </si>
  <si>
    <t>incl. w/ tank</t>
  </si>
  <si>
    <t>5th Seed Fermentor Coil</t>
  </si>
  <si>
    <t>Fermentor Batch Cooler</t>
  </si>
  <si>
    <t>heat.a300.qc310</t>
  </si>
  <si>
    <t>Fermentation Recirc/Transfer Pump</t>
  </si>
  <si>
    <t>3196; 2X3-13</t>
  </si>
  <si>
    <t>340 GPM, 150 FT</t>
  </si>
  <si>
    <t>return what was here before</t>
  </si>
  <si>
    <t>Seed Hold Transfer Pump</t>
  </si>
  <si>
    <t>3196; 3X4-10</t>
  </si>
  <si>
    <t>190 GPM, 150 FT TDH</t>
  </si>
  <si>
    <t>strm.a300.304</t>
  </si>
  <si>
    <t>Seed Transfer Pump</t>
  </si>
  <si>
    <t>3196; 3X4-13</t>
  </si>
  <si>
    <t>190 GPM, 615 FT TDH</t>
  </si>
  <si>
    <t>Beer Transfer Pump</t>
  </si>
  <si>
    <t>3196; 6X8-15</t>
  </si>
  <si>
    <t>2152 GPM, 171 FT TDH</t>
  </si>
  <si>
    <t>Saccharification Transfer Pump</t>
  </si>
  <si>
    <t>352 GPM, 150 FT TDH</t>
  </si>
  <si>
    <t>strm.a300.306</t>
  </si>
  <si>
    <t>Seed Hold Tank</t>
  </si>
  <si>
    <t>3196; 1.5X3-13</t>
  </si>
  <si>
    <t>300,000 gallon</t>
  </si>
  <si>
    <t>Tank, storage, SS</t>
  </si>
  <si>
    <t>Beer Storage Tank</t>
  </si>
  <si>
    <t>3196; 2X3-8</t>
  </si>
  <si>
    <t>Saccharification Tank</t>
  </si>
  <si>
    <t>Caldwell</t>
  </si>
  <si>
    <t>250,000 gal each - 19' dia. x 120' tall</t>
  </si>
  <si>
    <t>includes erection</t>
  </si>
  <si>
    <t>Area 300 Totals</t>
  </si>
  <si>
    <t>Cellulase Fermentor Agitators</t>
  </si>
  <si>
    <t>CLVESSEL</t>
  </si>
  <si>
    <t>[NREL spec: 200 hp]</t>
  </si>
  <si>
    <t>0.75hp</t>
  </si>
  <si>
    <t>ICLSEED</t>
  </si>
  <si>
    <t>[NREL spec: 0.2 hp]</t>
  </si>
  <si>
    <t>8 hp</t>
  </si>
  <si>
    <t>[NREL spec: 2.0 hp]</t>
  </si>
  <si>
    <t>80 hp</t>
  </si>
  <si>
    <t>[NREL spec: 20 hp]</t>
  </si>
  <si>
    <t>Media-Prep Tank Agitator</t>
  </si>
  <si>
    <t>A285C</t>
  </si>
  <si>
    <t>strm.a400.402</t>
  </si>
  <si>
    <t>Cellulase Nutrient Mix Tank Agitator</t>
  </si>
  <si>
    <t>3 hp</t>
  </si>
  <si>
    <t>strm.a400.416</t>
  </si>
  <si>
    <t>Agitator, CS</t>
  </si>
  <si>
    <t>[NREL spec: 1.5 hp]</t>
  </si>
  <si>
    <t>Cellulase Hold Tank Agitator</t>
  </si>
  <si>
    <t>strm.422</t>
  </si>
  <si>
    <t>Cellulase Fermentor</t>
  </si>
  <si>
    <t>80,000 gal, 1 atm, 28 °C, Internal coil</t>
  </si>
  <si>
    <t>1st Cellulase Seed Fermentor</t>
  </si>
  <si>
    <t>80 gallon skid complete - $46,000 ea</t>
  </si>
  <si>
    <t>2nd Cellulase Seed Fermentor</t>
  </si>
  <si>
    <t>800 gallon skid complete - $57,500 ea</t>
  </si>
  <si>
    <t>3rd Cellulase Seed Fermentor</t>
  </si>
  <si>
    <t>8,000 gallon skid complete - $95,400 ea</t>
  </si>
  <si>
    <t>Cellulase Fermentation Cooler</t>
  </si>
  <si>
    <t>Cooling coil included with Cellulase Fermenter</t>
  </si>
  <si>
    <t>Cooling coil included with cellulase fermenter</t>
  </si>
  <si>
    <t>Media Prep Tank Cooler</t>
  </si>
  <si>
    <t>Cooling coil included with Media Prep Tank</t>
  </si>
  <si>
    <t>Cooling coil included with tank</t>
  </si>
  <si>
    <t>Fermenter Air Compressor Package</t>
  </si>
  <si>
    <t>Dresser Roots</t>
  </si>
  <si>
    <t xml:space="preserve">2030 RAJ </t>
  </si>
  <si>
    <t>8000 SCFM @ 16 psig</t>
  </si>
  <si>
    <t>strm.a400.450</t>
  </si>
  <si>
    <t>Compressor, motor-driven</t>
  </si>
  <si>
    <t>Motor base coupling, silencers, relief valve, flex conn's</t>
  </si>
  <si>
    <t>Cellulase Transfer Pump</t>
  </si>
  <si>
    <t>59 gpm, 100 FT, TDH SIZE 2X1-10C</t>
  </si>
  <si>
    <t>strm.a400.420</t>
  </si>
  <si>
    <t>Cellulase Seed Pump</t>
  </si>
  <si>
    <t>3 GPM, 100 FT TDH SIZE 2X1-10</t>
  </si>
  <si>
    <t>strm.a400.409</t>
  </si>
  <si>
    <t>density 1.0. increased # to 4</t>
  </si>
  <si>
    <t>Media Pump</t>
  </si>
  <si>
    <t>63 GPM, 100 FT TDH SIZE 2X1-10C</t>
  </si>
  <si>
    <t>Cellulase Nutrient Transfer Pump</t>
  </si>
  <si>
    <t>Gear Pump 2 GPM, 100 FT</t>
  </si>
  <si>
    <t>Cellulase Feed Pump</t>
  </si>
  <si>
    <t>Gear Pump</t>
  </si>
  <si>
    <t>strm.a400.422</t>
  </si>
  <si>
    <t>Anti-foam Pump</t>
  </si>
  <si>
    <t>strm.a400.444</t>
  </si>
  <si>
    <t>SO2 Storage Tank</t>
  </si>
  <si>
    <t>SO2 Vendor</t>
  </si>
  <si>
    <t>1 ton cylinders, incl w/ delivery</t>
  </si>
  <si>
    <t>Provided with SO3 purchase</t>
  </si>
  <si>
    <t>Media-Prep Tank</t>
  </si>
  <si>
    <t>20,000 gallon, incl. coil</t>
  </si>
  <si>
    <t>4 hours residence</t>
  </si>
  <si>
    <t>Cellulase Nutrient Mix Tank</t>
  </si>
  <si>
    <t xml:space="preserve">Harrington </t>
  </si>
  <si>
    <t>HDPE, 8,000 gal</t>
  </si>
  <si>
    <t>HDPE</t>
  </si>
  <si>
    <t>size from  T-405 from 1999 report per</t>
  </si>
  <si>
    <t>Cellulase Hold Tank</t>
  </si>
  <si>
    <t>80,000 gal</t>
  </si>
  <si>
    <t>Factored pricing - Actual quotation due 9/29</t>
  </si>
  <si>
    <t>Area 400 Totals</t>
  </si>
  <si>
    <t>Filtrate Tank Agitator</t>
  </si>
  <si>
    <t>strm.a500.evap.572</t>
  </si>
  <si>
    <t>Revised to SS</t>
  </si>
  <si>
    <t>Lignin Wet Cake Conveyor</t>
  </si>
  <si>
    <t>KWS/Barnard-Boe</t>
  </si>
  <si>
    <t>Belt 100 ft. long x 24" wide, enclosed</t>
  </si>
  <si>
    <t>strm.a500.571</t>
  </si>
  <si>
    <t>Assumes bulk density of 30 lb/cu ft</t>
  </si>
  <si>
    <t>Lignin Wet Cake Screw</t>
  </si>
  <si>
    <t>Screw conveyor - 25 ft lg x 14" dia</t>
  </si>
  <si>
    <t>Beer Column</t>
  </si>
  <si>
    <t>Megtec</t>
  </si>
  <si>
    <t>14' dia. x 76' tall, 32 trays, 24" spacing</t>
  </si>
  <si>
    <t>Megtec Price</t>
  </si>
  <si>
    <t>strm.a500.511</t>
  </si>
  <si>
    <t>distillation column, ss</t>
  </si>
  <si>
    <t>New Price - revised without H-505, I&amp;C</t>
  </si>
  <si>
    <t>Rectification Column</t>
  </si>
  <si>
    <t>Top 13' dia. x 68' h, Bottom 4'6" x 31' h</t>
  </si>
  <si>
    <t>Included with Megtec</t>
  </si>
  <si>
    <t>Beer Column Reboiler</t>
  </si>
  <si>
    <t>S &amp; T</t>
  </si>
  <si>
    <t>316SS;CS</t>
  </si>
  <si>
    <t>Rectification Column Reboiler</t>
  </si>
  <si>
    <t>Beer Column Condenser</t>
  </si>
  <si>
    <t>Rectification Column Condenser</t>
  </si>
  <si>
    <t>GEA Rainey</t>
  </si>
  <si>
    <t>2-1540T156</t>
  </si>
  <si>
    <t xml:space="preserve">92.2 MM Btu/hr 3 cells </t>
  </si>
  <si>
    <t>300 tot</t>
  </si>
  <si>
    <t>heat.a500.qcd502</t>
  </si>
  <si>
    <t>Heat ex, Air-cooled</t>
  </si>
  <si>
    <t>Outlet temp. = 81C / 61.9 MMBtu exchanged</t>
  </si>
  <si>
    <t>Beer Column Feed Interchanger</t>
  </si>
  <si>
    <t>Plate &amp; Frame</t>
  </si>
  <si>
    <t>Molecular Sieve Package (9 pieces)</t>
  </si>
  <si>
    <t>Delta-T</t>
  </si>
  <si>
    <t>strm.a500.515</t>
  </si>
  <si>
    <t>Pressure Filter Pressing Compr</t>
  </si>
  <si>
    <t>Atlas-Copco</t>
  </si>
  <si>
    <t>GR 110-20</t>
  </si>
  <si>
    <t>460 SCFM, 300 psig</t>
  </si>
  <si>
    <t>150 hp</t>
  </si>
  <si>
    <t>from Larox</t>
  </si>
  <si>
    <t>strm.a500.evap.sqairin</t>
  </si>
  <si>
    <t>compressor, motor-driven</t>
  </si>
  <si>
    <t>Pressure Filter Drying Compr</t>
  </si>
  <si>
    <t>GA 500-10</t>
  </si>
  <si>
    <t>4000 SCFM, 130 psig (ea)</t>
  </si>
  <si>
    <t>700 hp ea.</t>
  </si>
  <si>
    <t>strm.a500.evap.557</t>
  </si>
  <si>
    <t>Beer Column Bottoms Recirc Pump</t>
  </si>
  <si>
    <t>10,000 gpm</t>
  </si>
  <si>
    <t>Beer Column Reflux Pump</t>
  </si>
  <si>
    <t>15 gpm</t>
  </si>
  <si>
    <t>Rectification Column Btms Pump</t>
  </si>
  <si>
    <t>150 gpm</t>
  </si>
  <si>
    <t>Rectification Column Reflux Pump</t>
  </si>
  <si>
    <t>500 gpm</t>
  </si>
  <si>
    <t>Beer Column Stillage Pump</t>
  </si>
  <si>
    <t>2000 gpm</t>
  </si>
  <si>
    <t>Scrubber Bottoms Pump</t>
  </si>
  <si>
    <t>3196; 1.5X3-10</t>
  </si>
  <si>
    <t>108 GPM, 104 FT TDH</t>
  </si>
  <si>
    <t>strm.551</t>
  </si>
  <si>
    <t>Filtrate Tank Discharge Pump</t>
  </si>
  <si>
    <t>Sulzer</t>
  </si>
  <si>
    <t>32-100</t>
  </si>
  <si>
    <t>590 GPM, 100 FT TDH SIZE 4X3-13</t>
  </si>
  <si>
    <t>strm.a500.evap.571</t>
  </si>
  <si>
    <t>35,000 kg/hr dry solids @ 35% moisture</t>
  </si>
  <si>
    <t>Feed Pump</t>
  </si>
  <si>
    <t>Warman</t>
  </si>
  <si>
    <t>8/6</t>
  </si>
  <si>
    <t>1014 GPM 230 FT TDH SIZE 8X6-15</t>
  </si>
  <si>
    <t>sizing by Larox</t>
  </si>
  <si>
    <t>Manifold Flush Pump</t>
  </si>
  <si>
    <t>6/4</t>
  </si>
  <si>
    <t>Cloth Wash Pump</t>
  </si>
  <si>
    <t>Filtrate Discharge Pump</t>
  </si>
  <si>
    <t>75 hp</t>
  </si>
  <si>
    <t>Pressure Filter</t>
  </si>
  <si>
    <t>FFP 2512 - 60/60</t>
  </si>
  <si>
    <t>384 sq. m fitration area ea incl packing</t>
  </si>
  <si>
    <t>Beer Column Reflux Drum</t>
  </si>
  <si>
    <t>4' dia, 6' high, 50 psig design</t>
  </si>
  <si>
    <t>Rectification Column Reflux Drum</t>
  </si>
  <si>
    <t>Vent Scrubber</t>
  </si>
  <si>
    <t>Envitech</t>
  </si>
  <si>
    <t>Inlet Gas: 9681 acfm, 91°F, 1.97 mass% Ethanol</t>
  </si>
  <si>
    <t>SS304;PP</t>
  </si>
  <si>
    <t>strm.a500.523</t>
  </si>
  <si>
    <t>distillation column, SS</t>
  </si>
  <si>
    <t>Ethanol removal &gt;99%</t>
  </si>
  <si>
    <t>Filtrate Tank</t>
  </si>
  <si>
    <t>13,750 gal 14' dia x 12' H</t>
  </si>
  <si>
    <t>pressure vessel, SS</t>
  </si>
  <si>
    <t>Feed Tank</t>
  </si>
  <si>
    <t>20,300 gal 14' dia x 18' H</t>
  </si>
  <si>
    <t>Recycled Water Tank</t>
  </si>
  <si>
    <t>Harrington Plastic</t>
  </si>
  <si>
    <t>4000 gal.</t>
  </si>
  <si>
    <t>tank, storage, plastic</t>
  </si>
  <si>
    <t>Pressing Air Compressor Receiver</t>
  </si>
  <si>
    <t>1350 gal., 300 psig design</t>
  </si>
  <si>
    <t>pressure vessel, cs</t>
  </si>
  <si>
    <t>Drying Air Compressor Receiver</t>
  </si>
  <si>
    <t>9,000 gal., 150 psig design</t>
  </si>
  <si>
    <t>Area 500 Totals</t>
  </si>
  <si>
    <t>Biogas Blower</t>
  </si>
  <si>
    <t>ADI</t>
  </si>
  <si>
    <t>3000 ACFM, 10 PSI</t>
  </si>
  <si>
    <t>HGI/BC Subcontract</t>
  </si>
  <si>
    <t>Installed cost excluding foundations</t>
  </si>
  <si>
    <t>Aerobic Digester Blower</t>
  </si>
  <si>
    <t xml:space="preserve">14,000 SCFM @ 10.3 psig </t>
  </si>
  <si>
    <t>strm.a600.601</t>
  </si>
  <si>
    <t>Aerobic Sludge Screw</t>
  </si>
  <si>
    <t>Veolia Water</t>
  </si>
  <si>
    <t>Anaerobic Digestor Feed Cooler</t>
  </si>
  <si>
    <t>ALFA LAVAL</t>
  </si>
  <si>
    <t xml:space="preserve"> Wide gap plate &amp; frame 2.5 mgd </t>
  </si>
  <si>
    <t>SS316; CS</t>
  </si>
  <si>
    <t>Installed cost</t>
  </si>
  <si>
    <t>Biogas Emergency Flare</t>
  </si>
  <si>
    <t>630</t>
  </si>
  <si>
    <t>Polymer Addition System</t>
  </si>
  <si>
    <t>11.4 gph neat polymer</t>
  </si>
  <si>
    <t>632</t>
  </si>
  <si>
    <t>Caustic Feed System</t>
  </si>
  <si>
    <t>0-300 gph Aerobic Digesters #1- #3</t>
  </si>
  <si>
    <t>640</t>
  </si>
  <si>
    <t>Evaporator System</t>
  </si>
  <si>
    <t>Anaerobic Reactor Feed Pump</t>
  </si>
  <si>
    <t>2500 gpm submersible rail mounted</t>
  </si>
  <si>
    <t>Anaerobic Reactor Recirc Pump</t>
  </si>
  <si>
    <t>400 gpm, 50 ft TDH</t>
  </si>
  <si>
    <t>Waste Anaerobic Sludge Pump</t>
  </si>
  <si>
    <t xml:space="preserve">10 gpm </t>
  </si>
  <si>
    <t>Aeration Basin Feed Pump</t>
  </si>
  <si>
    <t>Return Activated Sludge Pump</t>
  </si>
  <si>
    <t>Reverse Osmosis Feed Pump</t>
  </si>
  <si>
    <t>?</t>
  </si>
  <si>
    <t>Centrifuge Feed Pump</t>
  </si>
  <si>
    <t>Centrate Pump</t>
  </si>
  <si>
    <t>Treated Water Pump</t>
  </si>
  <si>
    <t>R</t>
  </si>
  <si>
    <t>Membrane Bioreactor</t>
  </si>
  <si>
    <t>Includes membrane CIP and Scour system</t>
  </si>
  <si>
    <t>Reverse Osmosis System</t>
  </si>
  <si>
    <t>Centrifuge</t>
  </si>
  <si>
    <t>Anaerobic Basin</t>
  </si>
  <si>
    <t>31 Million gallonwith cover</t>
  </si>
  <si>
    <t>Aeration Digester</t>
  </si>
  <si>
    <t>25 ft H x 115 ft  x 344 ft 2 ft floor/wall thkness</t>
  </si>
  <si>
    <t>Sludge Holding Tank</t>
  </si>
  <si>
    <t>Area 600 Totals</t>
  </si>
  <si>
    <t>Denaturant In-line Mixer</t>
  </si>
  <si>
    <t xml:space="preserve">4 inch </t>
  </si>
  <si>
    <t>strm.703</t>
  </si>
  <si>
    <t>CSL Storage Tank Agitator</t>
  </si>
  <si>
    <t>strm.735</t>
  </si>
  <si>
    <t>may not be necessary</t>
  </si>
  <si>
    <t>DAP Make-up Tank Agitator</t>
  </si>
  <si>
    <t>5.5 hp</t>
  </si>
  <si>
    <t>strm.755</t>
  </si>
  <si>
    <t>DAP Bulk Bag Unloader</t>
  </si>
  <si>
    <t>Flexicon</t>
  </si>
  <si>
    <t>Super sack unloader</t>
  </si>
  <si>
    <t>bag support frame, hopper, bag flexer  level control, valve conveyor and control panel</t>
  </si>
  <si>
    <t>Ethanol Product Pump</t>
  </si>
  <si>
    <t>150 GPM, 112 FT TDH</t>
  </si>
  <si>
    <t>pump, CS</t>
  </si>
  <si>
    <t>3196LF 1X1.5-8</t>
  </si>
  <si>
    <t>5 GPM, 150 FT TDH SIZE 2X1-10</t>
  </si>
  <si>
    <t>Firewater Pump</t>
  </si>
  <si>
    <t>3175; 8x10-14AI</t>
  </si>
  <si>
    <t>2500 GPM, 150 FT TDH</t>
  </si>
  <si>
    <t>strm.a700.713</t>
  </si>
  <si>
    <t>same size as 2002 report</t>
  </si>
  <si>
    <t>Gasoline Pump</t>
  </si>
  <si>
    <t>4 GPM, 60 FT</t>
  </si>
  <si>
    <t>strm.a700.701</t>
  </si>
  <si>
    <t>CSL Pump</t>
  </si>
  <si>
    <t>8 GPM, 80 FT TDH</t>
  </si>
  <si>
    <t>DAP Pump</t>
  </si>
  <si>
    <t>2 GPM, 100 FT TDH</t>
  </si>
  <si>
    <t>Ethanol Product Storage Tank</t>
  </si>
  <si>
    <t>750,000 gal., 7 day storage, Floating roof</t>
  </si>
  <si>
    <t>tank, field-erected, CS</t>
  </si>
  <si>
    <t>Sulfuric Acid Storage Tank</t>
  </si>
  <si>
    <t>12,600 gal, 12' dia x15' H</t>
  </si>
  <si>
    <t>tank, field-erected, SS</t>
  </si>
  <si>
    <t xml:space="preserve">5 day storage  per 1999 report </t>
  </si>
  <si>
    <t>Firewater Storage Tank</t>
  </si>
  <si>
    <t>600,000 gal - 4 hrs @ 2500 gpm</t>
  </si>
  <si>
    <t>Glass lined</t>
  </si>
  <si>
    <t>Glass lined CS.  Price factored from current quote</t>
  </si>
  <si>
    <t>Ammonia Storage Tank</t>
  </si>
  <si>
    <t>Chemithon</t>
  </si>
  <si>
    <t>28,000 gal</t>
  </si>
  <si>
    <t>SA- 516-70</t>
  </si>
  <si>
    <t>strm.717</t>
  </si>
  <si>
    <t>Gasoline Storage Tank</t>
  </si>
  <si>
    <t>65,000 gal., floating roof</t>
  </si>
  <si>
    <t>7 day storage per 1999 Report</t>
  </si>
  <si>
    <t>CSL Storage Tank</t>
  </si>
  <si>
    <t>70,000 gal</t>
  </si>
  <si>
    <t>Glass lined CS</t>
  </si>
  <si>
    <t>tank, storage, CS</t>
  </si>
  <si>
    <t>DAP Bulk Bag Holder</t>
  </si>
  <si>
    <t>Super sack holder</t>
  </si>
  <si>
    <t>Included with C-755</t>
  </si>
  <si>
    <t>DAP Make-up Tank</t>
  </si>
  <si>
    <t>12,800 gal</t>
  </si>
  <si>
    <t>tank, storage, SS</t>
  </si>
  <si>
    <t>Area 700 Totals</t>
  </si>
  <si>
    <t>Burner Combustion Air Preheater</t>
  </si>
  <si>
    <t>Babcock &amp; Wilcox</t>
  </si>
  <si>
    <t>BOILER MFR</t>
  </si>
  <si>
    <t>BFW Preheater</t>
  </si>
  <si>
    <t>Pretreatment/BFW heat recovery</t>
  </si>
  <si>
    <t>9.4 MM Btu/hr</t>
  </si>
  <si>
    <t>heat.QH812</t>
  </si>
  <si>
    <t>Heat ex, S&amp;T, SS</t>
  </si>
  <si>
    <t>802</t>
  </si>
  <si>
    <t>Air Intake Fan</t>
  </si>
  <si>
    <t>Boiler</t>
  </si>
  <si>
    <t>TowerPak</t>
  </si>
  <si>
    <t>525,000 lb/hr @ 900 psig</t>
  </si>
  <si>
    <t>2752 kW</t>
  </si>
  <si>
    <t>strm.a800.a810.812</t>
  </si>
  <si>
    <t>boiler</t>
  </si>
  <si>
    <t>Combustion Gas Baghouse</t>
  </si>
  <si>
    <t>INCLUDED WITH FGD SYSTEM</t>
  </si>
  <si>
    <t>Turbine/Generator</t>
  </si>
  <si>
    <t>Siemens</t>
  </si>
  <si>
    <t>SST-300</t>
  </si>
  <si>
    <t>23.6 kW, 2 extractions</t>
  </si>
  <si>
    <t>work.wtotal</t>
  </si>
  <si>
    <t>turbogenerator</t>
  </si>
  <si>
    <t>Hot Process Water Softener System</t>
  </si>
  <si>
    <t>Proctor Sales</t>
  </si>
  <si>
    <t>skid equip</t>
  </si>
  <si>
    <t>Amine Addition Pkg.</t>
  </si>
  <si>
    <t>Use some other amine - Hydrazine carcinogenic</t>
  </si>
  <si>
    <t>Ammonia Addition Pkg</t>
  </si>
  <si>
    <t>Phosphate Addition Pkg.</t>
  </si>
  <si>
    <t>Condensate Pump</t>
  </si>
  <si>
    <t>Turbine Condensate Pump</t>
  </si>
  <si>
    <t>Deaerator Feed Pump</t>
  </si>
  <si>
    <t>BFW Pump</t>
  </si>
  <si>
    <t>Blowdown Pump</t>
  </si>
  <si>
    <t>Amine Transfer Pump</t>
  </si>
  <si>
    <t>Condensate Collection Tank</t>
  </si>
  <si>
    <t>Condensate Surge Drum</t>
  </si>
  <si>
    <t>Deaerator</t>
  </si>
  <si>
    <t>Tray type</t>
  </si>
  <si>
    <t>CS;SS316</t>
  </si>
  <si>
    <t>distillation column, CS</t>
  </si>
  <si>
    <t>Blowdown Flash Drum</t>
  </si>
  <si>
    <t>Amine Drum</t>
  </si>
  <si>
    <t>Area 800 Totals</t>
  </si>
  <si>
    <t>Cooling Tower System</t>
  </si>
  <si>
    <t>Marley SPX</t>
  </si>
  <si>
    <t>44,200 gpm</t>
  </si>
  <si>
    <t>750 hp</t>
  </si>
  <si>
    <t>FIBERGLASS</t>
  </si>
  <si>
    <t>strm.a900.945</t>
  </si>
  <si>
    <t>cooling tower</t>
  </si>
  <si>
    <t>Price includes field erection, excludes basin.</t>
  </si>
  <si>
    <t>Plant Air Compressor</t>
  </si>
  <si>
    <t>Rogers Machinery</t>
  </si>
  <si>
    <t>QNW752</t>
  </si>
  <si>
    <t>400 SCFM@125 psig</t>
  </si>
  <si>
    <t>Includes control panel</t>
  </si>
  <si>
    <t>Chilled Water Package</t>
  </si>
  <si>
    <t>Trane</t>
  </si>
  <si>
    <t>2 x 2350 tons (14.2 MM kcal/hr)</t>
  </si>
  <si>
    <t>3400 hp</t>
  </si>
  <si>
    <t>heat.a900.qchwop</t>
  </si>
  <si>
    <t>Recent Trane quote for similar sized chiller</t>
  </si>
  <si>
    <t>CIP System</t>
  </si>
  <si>
    <t>100,000 GAL</t>
  </si>
  <si>
    <t>SS304/SS316</t>
  </si>
  <si>
    <t>strm.a900.914</t>
  </si>
  <si>
    <t>Cooling Water Pump</t>
  </si>
  <si>
    <t>3175; 20X24-28</t>
  </si>
  <si>
    <t>16,120 GPM, 100 FT TDH SIZE 20X20-28</t>
  </si>
  <si>
    <t>Make-up Water Pump</t>
  </si>
  <si>
    <t>3196; 4X6-10H</t>
  </si>
  <si>
    <t>685 GPM, 75 FT TDH SIZE 6X4-13</t>
  </si>
  <si>
    <t>strm.a900.904</t>
  </si>
  <si>
    <t>Process Water Circulating Pump</t>
  </si>
  <si>
    <t>2285 GPM, 75 FT TDH SIZE 8X6-13</t>
  </si>
  <si>
    <t>strm.a900.905</t>
  </si>
  <si>
    <t>Instrument Air Dryer</t>
  </si>
  <si>
    <t>Zeks</t>
  </si>
  <si>
    <t>70HSF</t>
  </si>
  <si>
    <t>670 SCFM - CYCLING TYPE</t>
  </si>
  <si>
    <t>Includes Coalescing filter</t>
  </si>
  <si>
    <t>Plant Air Receiver</t>
  </si>
  <si>
    <t>3800 gal - 72" x 228" vertical</t>
  </si>
  <si>
    <t>pressure vessel, CS</t>
  </si>
  <si>
    <t>Process Water Tank No. 1</t>
  </si>
  <si>
    <t>250,000 gal</t>
  </si>
  <si>
    <t>Sized for 2 hrs</t>
  </si>
  <si>
    <t>Area 900 Totals</t>
  </si>
  <si>
    <t>Grand Totals</t>
  </si>
  <si>
    <t>except 6&amp;8</t>
  </si>
  <si>
    <t>Total Capital Investment</t>
  </si>
  <si>
    <t>Total Capital Investment (Rounded Table)</t>
  </si>
  <si>
    <t>Process Area</t>
  </si>
  <si>
    <t>Purchased Cost</t>
  </si>
  <si>
    <t>Installed Cost</t>
  </si>
  <si>
    <t>Assumptions</t>
  </si>
  <si>
    <t>Value</t>
  </si>
  <si>
    <t>Land Requirement</t>
  </si>
  <si>
    <t>Area 100: Feedstock handling*</t>
  </si>
  <si>
    <t>Fixed Capital Investment</t>
  </si>
  <si>
    <t>Acres</t>
  </si>
  <si>
    <t>Area 200: Pretreatment</t>
  </si>
  <si>
    <t xml:space="preserve">   General Plant</t>
  </si>
  <si>
    <t>/acre</t>
  </si>
  <si>
    <t>Area 200: Neutralization</t>
  </si>
  <si>
    <t>Area 200 Total</t>
  </si>
  <si>
    <t xml:space="preserve">   Steam Plant</t>
  </si>
  <si>
    <t>Area 300: Enzymatic Hydrolysis &amp; Fermentation</t>
  </si>
  <si>
    <t>Area 400: Enzyme Production</t>
  </si>
  <si>
    <t>Equity</t>
  </si>
  <si>
    <t>Area 500: Recovery</t>
  </si>
  <si>
    <t>ISBL Total</t>
  </si>
  <si>
    <t xml:space="preserve">   Loan Interest</t>
  </si>
  <si>
    <t>Area 600: Wastewater</t>
  </si>
  <si>
    <t xml:space="preserve">   Loan Term, years</t>
  </si>
  <si>
    <t>Area 700: Storage</t>
  </si>
  <si>
    <t xml:space="preserve">   Annual Loan Payment</t>
  </si>
  <si>
    <t>Area 800: Boiler</t>
  </si>
  <si>
    <t>Periodic expenses</t>
  </si>
  <si>
    <t>No. Bags</t>
  </si>
  <si>
    <t>Area 900: Utilities</t>
  </si>
  <si>
    <t xml:space="preserve">   Baghouse Bags (5 yr life, Ryton MOC)</t>
  </si>
  <si>
    <t>Bag Cost</t>
  </si>
  <si>
    <t>Totals (Excl. Area 100)</t>
  </si>
  <si>
    <t>Quote year</t>
  </si>
  <si>
    <t xml:space="preserve">   Warehouse</t>
  </si>
  <si>
    <t xml:space="preserve">   Site Development</t>
  </si>
  <si>
    <t>Working Capital (% of FCI)</t>
  </si>
  <si>
    <t xml:space="preserve">   Additional Piping</t>
  </si>
  <si>
    <t>Salvage Value</t>
  </si>
  <si>
    <t>Total Direct Costs (TDC)</t>
  </si>
  <si>
    <t>Not permitted since 2002</t>
  </si>
  <si>
    <t xml:space="preserve">   Prorateable Expenses</t>
  </si>
  <si>
    <t>of TDC</t>
  </si>
  <si>
    <t xml:space="preserve">   Field Expenses</t>
  </si>
  <si>
    <t>Depreciation Period (Years)</t>
  </si>
  <si>
    <t xml:space="preserve">   Home Office &amp; Construction Fee</t>
  </si>
  <si>
    <t>IRS Pub 946</t>
  </si>
  <si>
    <t xml:space="preserve">   Project Contingency</t>
  </si>
  <si>
    <t>of PEC</t>
  </si>
  <si>
    <t xml:space="preserve">   Steam/Electricity System</t>
  </si>
  <si>
    <t xml:space="preserve">   Other Costs (Start-Up, Permits, etc.)</t>
  </si>
  <si>
    <t>Construction Period (Years)</t>
  </si>
  <si>
    <t>Total Indirect Costs</t>
  </si>
  <si>
    <t xml:space="preserve">   % Spent in Year -2</t>
  </si>
  <si>
    <t>Fixed Capital Investment (FCI)</t>
  </si>
  <si>
    <t xml:space="preserve">   % Spent in Year -1</t>
  </si>
  <si>
    <t xml:space="preserve">   Land</t>
  </si>
  <si>
    <t xml:space="preserve">   % Spent in Year 0</t>
  </si>
  <si>
    <t xml:space="preserve">   Working Capital</t>
  </si>
  <si>
    <t>Start-up Time (Years)</t>
  </si>
  <si>
    <t>Working capital statements</t>
  </si>
  <si>
    <t xml:space="preserve">  EtOH production/Feedstock use (% of Normal)</t>
  </si>
  <si>
    <t>P&amp;T 10% of FCI</t>
  </si>
  <si>
    <t xml:space="preserve">  Variable Costs (% of Normal)</t>
  </si>
  <si>
    <t>Lang Factor (FCI/Purchased Equip Cost)</t>
  </si>
  <si>
    <t>One month opcost</t>
  </si>
  <si>
    <t>Lang Factor (TCI/Purchased Equip Cost)</t>
  </si>
  <si>
    <t xml:space="preserve">  Fixed Cost (% of Normal)</t>
  </si>
  <si>
    <t>TCI per annual gallon</t>
  </si>
  <si>
    <t>One year opcost</t>
  </si>
  <si>
    <t>Discount Rate (Internal Rate of Return [IRR])</t>
  </si>
  <si>
    <t>Short et. al</t>
  </si>
  <si>
    <t>Garrett 10% of annual</t>
  </si>
  <si>
    <t>Income Tax Rate</t>
  </si>
  <si>
    <t>Garrett 35% of annual</t>
  </si>
  <si>
    <t>Ethanol Production Rate (MMgal/yr)</t>
  </si>
  <si>
    <t>ASPEN</t>
  </si>
  <si>
    <t>*Feedstock Handling not included in this calculation</t>
  </si>
  <si>
    <t>5% of FCI</t>
  </si>
  <si>
    <t>Cost Year for Analysis</t>
  </si>
  <si>
    <t>Minimum Ethanol Selling Price ($/gal)</t>
  </si>
  <si>
    <t>Manipulated Value</t>
  </si>
  <si>
    <t>Delta-T factor</t>
  </si>
  <si>
    <t>Net Present Value</t>
  </si>
  <si>
    <t>Targeted Value</t>
  </si>
  <si>
    <t>DCFROR Worksheet</t>
  </si>
  <si>
    <t>Year</t>
  </si>
  <si>
    <t>Land</t>
  </si>
  <si>
    <t>Working Capital</t>
  </si>
  <si>
    <t>Loan Payment</t>
  </si>
  <si>
    <t xml:space="preserve">   Loan Interest Payment</t>
  </si>
  <si>
    <t xml:space="preserve">   Loan Principal</t>
  </si>
  <si>
    <t xml:space="preserve">   Ethanol Sales</t>
  </si>
  <si>
    <t xml:space="preserve">   By-Product Credit</t>
  </si>
  <si>
    <t>Total Annual Sales</t>
  </si>
  <si>
    <t>Annual Manufacturing Cost</t>
  </si>
  <si>
    <t xml:space="preserve">   Feedstock</t>
  </si>
  <si>
    <t xml:space="preserve">   Baghouse Bags</t>
  </si>
  <si>
    <t xml:space="preserve">   Other Variable Costs</t>
  </si>
  <si>
    <t xml:space="preserve">   Fixed Operating Costs</t>
  </si>
  <si>
    <t>Total Product Cost</t>
  </si>
  <si>
    <t>Annual Depreciation</t>
  </si>
  <si>
    <t>General Plant Writedown</t>
  </si>
  <si>
    <t xml:space="preserve">     Depreciation Charge</t>
  </si>
  <si>
    <t xml:space="preserve">     Remaining Value</t>
  </si>
  <si>
    <t>Steam Plant Writedown</t>
  </si>
  <si>
    <t>Net Revenue</t>
  </si>
  <si>
    <t>Losses Forward</t>
  </si>
  <si>
    <t>Taxable Income</t>
  </si>
  <si>
    <t>Income Tax</t>
  </si>
  <si>
    <t>Annual Cash Income</t>
  </si>
  <si>
    <t>Discount Factor</t>
  </si>
  <si>
    <t>Annual Present Value</t>
  </si>
  <si>
    <t>Total Capital Investment + Interest</t>
  </si>
  <si>
    <t>Net Present Worth</t>
  </si>
  <si>
    <t>If taxable income &lt; 0, tax = $0</t>
  </si>
  <si>
    <t>Loan Interest subtracted from taxable income.</t>
  </si>
  <si>
    <t>Loan payment subtracted from annual cash income</t>
  </si>
  <si>
    <t>Interest on construction loan added to investment</t>
  </si>
  <si>
    <t>NPV of Income Tax</t>
  </si>
  <si>
    <t>NPV of Ethanol Income</t>
  </si>
  <si>
    <t>Operating Summary</t>
  </si>
  <si>
    <t>Theoretical Maximum Yields</t>
  </si>
  <si>
    <t>Water Balance</t>
  </si>
  <si>
    <t>Closure</t>
  </si>
  <si>
    <t>Stream--&gt;</t>
  </si>
  <si>
    <t>Cooling Water Users</t>
  </si>
  <si>
    <t>MMkcal/hr</t>
  </si>
  <si>
    <t>ENERGY BALANCE:</t>
  </si>
  <si>
    <t>Conditioning</t>
  </si>
  <si>
    <t>100% Conversion</t>
  </si>
  <si>
    <t>Inputs</t>
  </si>
  <si>
    <t>gal/gal</t>
  </si>
  <si>
    <t>Outputs</t>
  </si>
  <si>
    <t>&lt;--Stream</t>
  </si>
  <si>
    <t>HEAT.A900.QTTOTAL</t>
  </si>
  <si>
    <t>Total Duty</t>
  </si>
  <si>
    <t>%total</t>
  </si>
  <si>
    <t>Evap gal/gal</t>
  </si>
  <si>
    <t>Table I. Ethanol Plant Overall Energy Balance</t>
  </si>
  <si>
    <t>Moisture Content</t>
  </si>
  <si>
    <t>Ammonia Loading (% stoich. XS</t>
  </si>
  <si>
    <t>WWT sludge moisture %</t>
  </si>
  <si>
    <t>Kg/hr</t>
  </si>
  <si>
    <t>MM gal/yr</t>
  </si>
  <si>
    <t>cmix.h2o.101</t>
  </si>
  <si>
    <t>Moisture in feedstock</t>
  </si>
  <si>
    <t>Water in ethanol product</t>
  </si>
  <si>
    <t>cmix.h2o.a500.515</t>
  </si>
  <si>
    <t>Energy Flow [MMkcal/hr]</t>
  </si>
  <si>
    <t>Ratio to Feedstock Energy Flow</t>
  </si>
  <si>
    <t>Ammonia Loading (g/L hydrolyzate)</t>
  </si>
  <si>
    <t>First effect lignin moisture %</t>
  </si>
  <si>
    <t>Feed Cellulose</t>
  </si>
  <si>
    <t>CCIS.CELLULOS.101</t>
  </si>
  <si>
    <t>cmix.h2o.a400.401</t>
  </si>
  <si>
    <t>Water in glucose syrup</t>
  </si>
  <si>
    <t>Cooling tower evap.</t>
  </si>
  <si>
    <t>HEAT.A900.QM811</t>
  </si>
  <si>
    <t>Condensing Turbine</t>
  </si>
  <si>
    <t>Major Energy Inlets</t>
  </si>
  <si>
    <t>Acid Conc (wt%)</t>
  </si>
  <si>
    <t>Sugar Losses:</t>
  </si>
  <si>
    <t>Combined boiler feed moisture</t>
  </si>
  <si>
    <t>Feed sucrose</t>
  </si>
  <si>
    <t>CMIX.SUCROSE.101</t>
  </si>
  <si>
    <t>Water in raw chemicals</t>
  </si>
  <si>
    <t>Stripped in enzyme aeration</t>
  </si>
  <si>
    <t>HEAT.A900.QCHILCON</t>
  </si>
  <si>
    <t>Chiller condenser</t>
  </si>
  <si>
    <t>Stover Feedstock</t>
  </si>
  <si>
    <t>Acid Loading (mg/g dry biomass)</t>
  </si>
  <si>
    <t xml:space="preserve">  Xylose   </t>
  </si>
  <si>
    <t>Boiler feed combustion energy MMkcal/hr</t>
  </si>
  <si>
    <t>Feed Xylan</t>
  </si>
  <si>
    <t>CCIS.XYLAN.101</t>
  </si>
  <si>
    <t>Generated in enzyme prodn.</t>
  </si>
  <si>
    <t>Scrubber vent</t>
  </si>
  <si>
    <t>cmix.h2o.a500.550</t>
  </si>
  <si>
    <t>HEAT.A300.QC301</t>
  </si>
  <si>
    <t>Hydrolysis cooler</t>
  </si>
  <si>
    <t>Total Solids (wt%)</t>
  </si>
  <si>
    <t xml:space="preserve">  Arabinose</t>
  </si>
  <si>
    <t>% from lignin cake</t>
  </si>
  <si>
    <t>Feed Arabinan</t>
  </si>
  <si>
    <t>CCIS.ARABINAN.101</t>
  </si>
  <si>
    <t>Generated in fermentation</t>
  </si>
  <si>
    <t>Destroyed in Pretreatment</t>
  </si>
  <si>
    <t>HEAT.A200.QH244</t>
  </si>
  <si>
    <t>Hydrolyzate flash condenser</t>
  </si>
  <si>
    <t>Insoluble Solids in (wt%)</t>
  </si>
  <si>
    <t xml:space="preserve">  Glucose  </t>
  </si>
  <si>
    <t>% from biogas</t>
  </si>
  <si>
    <t>Feed Mannan</t>
  </si>
  <si>
    <t>CCIS.MANNAN.101</t>
  </si>
  <si>
    <t>Generated in WWT</t>
  </si>
  <si>
    <t>Destroyed in Enz. Hydr.</t>
  </si>
  <si>
    <t>HEAT.A300.QC310</t>
  </si>
  <si>
    <t>Pre-fermentation cooler</t>
  </si>
  <si>
    <t>Insoluble Solids out (wt%)</t>
  </si>
  <si>
    <t xml:space="preserve">  Galactose</t>
  </si>
  <si>
    <t>Boiler feed heating value (kcal/kg)</t>
  </si>
  <si>
    <t>Feed Galactan</t>
  </si>
  <si>
    <t>CCIS.GALACTAN.101</t>
  </si>
  <si>
    <t>Generated in Combustor</t>
  </si>
  <si>
    <t>WWT evap</t>
  </si>
  <si>
    <t>cmix.h2o.a600.622</t>
  </si>
  <si>
    <t>HEAT.A500.QH509</t>
  </si>
  <si>
    <t>EtOH product cooler</t>
  </si>
  <si>
    <t>Other chemicals</t>
  </si>
  <si>
    <t>Temperature (°C)</t>
  </si>
  <si>
    <t xml:space="preserve">  Mannose  </t>
  </si>
  <si>
    <t>Boiler feed heating value (Btu/lb)</t>
  </si>
  <si>
    <t>cmix.h2o.a400.450</t>
  </si>
  <si>
    <t>Enzyme air intake</t>
  </si>
  <si>
    <t>WWT Brine</t>
  </si>
  <si>
    <t>cmix.h2o.a600.627</t>
  </si>
  <si>
    <t>HEAT.A500.QH503</t>
  </si>
  <si>
    <t>Molsieve regeneration cooler</t>
  </si>
  <si>
    <t>Pressure (atm)</t>
  </si>
  <si>
    <t xml:space="preserve">  Cellobiose</t>
  </si>
  <si>
    <t>Total Maximum Ethanol</t>
  </si>
  <si>
    <t>cmix.h2o.a500.evap.557</t>
  </si>
  <si>
    <t>Lignin cake dryer intake</t>
  </si>
  <si>
    <t>Combustor stack</t>
  </si>
  <si>
    <t>cmix.h2o.a800.810</t>
  </si>
  <si>
    <t>HEAT.A400.QM401</t>
  </si>
  <si>
    <t>Enzyme production compressor</t>
  </si>
  <si>
    <t>Well Water</t>
  </si>
  <si>
    <t>Conversions</t>
  </si>
  <si>
    <t>M207</t>
  </si>
  <si>
    <t>M208</t>
  </si>
  <si>
    <t>Overall</t>
  </si>
  <si>
    <t>Fermentation</t>
  </si>
  <si>
    <t>Boiler efficiency (feed/steam)</t>
  </si>
  <si>
    <t>Maximum Gal Ethanol/Dry US Ton Feedstock</t>
  </si>
  <si>
    <t>cmix.h2o.a600.630</t>
  </si>
  <si>
    <t>WWT air intake</t>
  </si>
  <si>
    <t>Boiler blowdown vent</t>
  </si>
  <si>
    <t>cmix.h2o.a800.a810.821v</t>
  </si>
  <si>
    <t>HEAT.A500.QCD501</t>
  </si>
  <si>
    <t>Beer column condenser</t>
  </si>
  <si>
    <t xml:space="preserve">  Cellulose to Glucolig</t>
  </si>
  <si>
    <t>cmix.h2o.a800.804</t>
  </si>
  <si>
    <t>Combustion air intake</t>
  </si>
  <si>
    <t xml:space="preserve">  Cellulose to Cellobiose</t>
  </si>
  <si>
    <t>Insoluble Solids (wt%)</t>
  </si>
  <si>
    <t>Steam loop flow (kg/hr)</t>
  </si>
  <si>
    <t>Sugar &amp; Solids Flow Rates (kg/hr)</t>
  </si>
  <si>
    <t>cmix.h2o.903</t>
  </si>
  <si>
    <t>Makeup water</t>
  </si>
  <si>
    <t>Major Energy Outlets</t>
  </si>
  <si>
    <t xml:space="preserve">  Cellulose to Glucose</t>
  </si>
  <si>
    <t>Total Generator Output (kW)</t>
  </si>
  <si>
    <t>Soluble Sugars From PT</t>
  </si>
  <si>
    <t>Sum of Inputs</t>
  </si>
  <si>
    <t>Sum of Outputs</t>
  </si>
  <si>
    <t>Sum</t>
  </si>
  <si>
    <t>Ethanol</t>
  </si>
  <si>
    <t xml:space="preserve">  Cellulose to HMF</t>
  </si>
  <si>
    <t xml:space="preserve">  to A100 Feedstock Handling</t>
  </si>
  <si>
    <t>Other Soluble Solids From PT</t>
  </si>
  <si>
    <t>F401-4</t>
  </si>
  <si>
    <t>Cooling Tower Evap.</t>
  </si>
  <si>
    <t xml:space="preserve">  Xylan to Oligomer</t>
  </si>
  <si>
    <t>Residence Time (days)</t>
  </si>
  <si>
    <t xml:space="preserve">  to A200 Pretreatment</t>
  </si>
  <si>
    <t>Cellulose from PT</t>
  </si>
  <si>
    <t>cmix.h2o.a400.403</t>
  </si>
  <si>
    <t>input</t>
  </si>
  <si>
    <t>Input 1</t>
  </si>
  <si>
    <t>cmix.h2o.a200.m207fd</t>
  </si>
  <si>
    <t>Ambient Heat Losses</t>
  </si>
  <si>
    <t xml:space="preserve">  Xylan to Xylose</t>
  </si>
  <si>
    <t>Conversions:</t>
  </si>
  <si>
    <t xml:space="preserve">  to A300 Hydrolysis &amp; Fermentation</t>
  </si>
  <si>
    <t>Soluble Sugars From Sacc</t>
  </si>
  <si>
    <t>cmix.h2o.a400.407</t>
  </si>
  <si>
    <t>Output</t>
  </si>
  <si>
    <t>cmix.h2o.a200.217</t>
  </si>
  <si>
    <t>MMBtu/hr</t>
  </si>
  <si>
    <t>Electricity export</t>
  </si>
  <si>
    <t xml:space="preserve">  Xylan to Furfural</t>
  </si>
  <si>
    <t xml:space="preserve">  Glucose to Ethanol</t>
  </si>
  <si>
    <t xml:space="preserve">  to A400 Enzyme Production</t>
  </si>
  <si>
    <t>Other Soluble Solids From Sacc</t>
  </si>
  <si>
    <t>cmix.h2o.a400.408a</t>
  </si>
  <si>
    <t>output</t>
  </si>
  <si>
    <t>Electricity reserve</t>
  </si>
  <si>
    <t xml:space="preserve">  Xylan to Tar</t>
  </si>
  <si>
    <t xml:space="preserve">  Glucose to Zymo (cell mass)</t>
  </si>
  <si>
    <t xml:space="preserve">  to A500 Recovery</t>
  </si>
  <si>
    <t>Soluble Sugars From Seed Train</t>
  </si>
  <si>
    <t>T208</t>
  </si>
  <si>
    <t>Combustion exhaust + ash</t>
  </si>
  <si>
    <t xml:space="preserve">  Mannan to Oligomer</t>
  </si>
  <si>
    <t xml:space="preserve">  Glucose to Glycerol</t>
  </si>
  <si>
    <t xml:space="preserve">  to A600 Wastewater</t>
  </si>
  <si>
    <t>Other Soluble Solids From Seed Train</t>
  </si>
  <si>
    <t>F400</t>
  </si>
  <si>
    <t>cmix.h2o.a200.222</t>
  </si>
  <si>
    <t>WWT brine</t>
  </si>
  <si>
    <t xml:space="preserve">  Mannan to Mannose</t>
  </si>
  <si>
    <t xml:space="preserve">  Glucose to Succinic Acid</t>
  </si>
  <si>
    <t xml:space="preserve">  to A700 Storage</t>
  </si>
  <si>
    <t>cmix.h2o.a400.f400in</t>
  </si>
  <si>
    <t>input 1</t>
  </si>
  <si>
    <t>cmix.h2o.a200.223</t>
  </si>
  <si>
    <t xml:space="preserve">  Mannan to HMF</t>
  </si>
  <si>
    <t xml:space="preserve">  Glucose to Acetic Acid</t>
  </si>
  <si>
    <t xml:space="preserve">  to A800 Boiler/Turbogen</t>
  </si>
  <si>
    <t>wt% Sugar leaving saccharification</t>
  </si>
  <si>
    <t>cmix.h2o.a400.418</t>
  </si>
  <si>
    <t xml:space="preserve">  Galactan to Oligomer</t>
  </si>
  <si>
    <t xml:space="preserve">  Glucose to Lactic Acid</t>
  </si>
  <si>
    <t xml:space="preserve">  to A900 Utilities</t>
  </si>
  <si>
    <t>glucose</t>
  </si>
  <si>
    <t>T310</t>
  </si>
  <si>
    <t xml:space="preserve">  Galactan to Galactose</t>
  </si>
  <si>
    <t xml:space="preserve">  Xylose to Ethanol</t>
  </si>
  <si>
    <t>Excess electricity to grid</t>
  </si>
  <si>
    <t>xylose</t>
  </si>
  <si>
    <t>M803CMB</t>
  </si>
  <si>
    <t>cmix.h2o.a300.t310fd</t>
  </si>
  <si>
    <t xml:space="preserve">  Galactan to HMF</t>
  </si>
  <si>
    <t xml:space="preserve">  Xylose to Zymo</t>
  </si>
  <si>
    <t>Electricity Used (kW)</t>
  </si>
  <si>
    <t>cmix.h2o.a800.803</t>
  </si>
  <si>
    <t>cmix.h2o.a300.306</t>
  </si>
  <si>
    <t xml:space="preserve">  Arabinan to Oligomer</t>
  </si>
  <si>
    <t xml:space="preserve">  Xylose to Glycerol</t>
  </si>
  <si>
    <t>Electricity Used (%)</t>
  </si>
  <si>
    <t>wt% of inhibitors</t>
  </si>
  <si>
    <t>cmix.h2o.a800.801</t>
  </si>
  <si>
    <t>Input 2</t>
  </si>
  <si>
    <t>CARBON BALANCE:</t>
  </si>
  <si>
    <t xml:space="preserve">  Arabinan to Arabinose</t>
  </si>
  <si>
    <t xml:space="preserve">  Xylose to Xylitol</t>
  </si>
  <si>
    <t>acetate</t>
  </si>
  <si>
    <t>cmix.h2o.a800.805</t>
  </si>
  <si>
    <t>F300SAC</t>
  </si>
  <si>
    <t>Table I. Ethanol Plant Overall Carbon Balance</t>
  </si>
  <si>
    <t xml:space="preserve">  Arabinan to Furfural</t>
  </si>
  <si>
    <t xml:space="preserve">  Xylose to Succinic Acid</t>
  </si>
  <si>
    <t>NH3-N to Ferm mg/L</t>
  </si>
  <si>
    <t>hmf + furf</t>
  </si>
  <si>
    <t>Carbon Flow (Ckmol/hr)</t>
  </si>
  <si>
    <t>Ratio to Feedstock Carbon Content (Ckmol basis)</t>
  </si>
  <si>
    <t xml:space="preserve">  Arabinan to Tar</t>
  </si>
  <si>
    <t xml:space="preserve">  Xylose to Acetic Acid</t>
  </si>
  <si>
    <t>NH3-N out of Ferm mg/L</t>
  </si>
  <si>
    <t>F301-6</t>
  </si>
  <si>
    <t>cmix.h2o.a300.306a</t>
  </si>
  <si>
    <t>Cooling water users</t>
  </si>
  <si>
    <t>Carbon Inlets</t>
  </si>
  <si>
    <t xml:space="preserve">  Acetate to Oligomer</t>
  </si>
  <si>
    <t xml:space="preserve">  Xylose to Lactic Acid</t>
  </si>
  <si>
    <t xml:space="preserve">   Protein-N</t>
  </si>
  <si>
    <t>cmix.h2o.a300.303</t>
  </si>
  <si>
    <t xml:space="preserve">  Acetate to Acetic Acid</t>
  </si>
  <si>
    <t xml:space="preserve">  Arabinose to Ethanol</t>
  </si>
  <si>
    <t xml:space="preserve">   Cellulase-N</t>
  </si>
  <si>
    <t>cmix.h2o.a300.309</t>
  </si>
  <si>
    <t>M902 Cooling tower</t>
  </si>
  <si>
    <t xml:space="preserve">  Furfural to Tar</t>
  </si>
  <si>
    <t xml:space="preserve">  Arabinose to Zymo</t>
  </si>
  <si>
    <t>NH3-N in Combined WW mg/L</t>
  </si>
  <si>
    <t>cmix.h2o.a300.304b</t>
  </si>
  <si>
    <t>blowdown</t>
  </si>
  <si>
    <t>cmix.h2o.a900.944</t>
  </si>
  <si>
    <t>Other</t>
  </si>
  <si>
    <t xml:space="preserve">  HMF to Tar</t>
  </si>
  <si>
    <t xml:space="preserve">  Arabinose to Glycerol</t>
  </si>
  <si>
    <t>makeup</t>
  </si>
  <si>
    <t>cmix.h2o.a900.941</t>
  </si>
  <si>
    <t xml:space="preserve">  Lignin to Soluble Lignin</t>
  </si>
  <si>
    <t xml:space="preserve">  Arabinose to Succinic Acid</t>
  </si>
  <si>
    <t>F300F</t>
  </si>
  <si>
    <t>Carbon Outlets</t>
  </si>
  <si>
    <t xml:space="preserve">  Xylose olig to xylose</t>
  </si>
  <si>
    <t xml:space="preserve">  Arabinose to Acetic Acid</t>
  </si>
  <si>
    <t>Hydraulic Load (L/hr)</t>
  </si>
  <si>
    <t>cmix.h2o.a300.f300fd</t>
  </si>
  <si>
    <t>Enzyme prodn aeration</t>
  </si>
  <si>
    <t>cmix.h2o.a400.423</t>
  </si>
  <si>
    <t>Combustion Exhaust</t>
  </si>
  <si>
    <t xml:space="preserve">  Mannose olig to mannose</t>
  </si>
  <si>
    <t xml:space="preserve">  Arabinose to Lactic Acid</t>
  </si>
  <si>
    <t>Hydraulic Load (gpm)</t>
  </si>
  <si>
    <t>cmix.h2o.a300.308</t>
  </si>
  <si>
    <t>Enzyme seed aeration</t>
  </si>
  <si>
    <t>cmix.h2o.a400.435</t>
  </si>
  <si>
    <t>Ethanol Product</t>
  </si>
  <si>
    <t xml:space="preserve">  Arabinose olig to arabinose</t>
  </si>
  <si>
    <t xml:space="preserve">  Galactose to Ethanol</t>
  </si>
  <si>
    <t>Hydraulic Load (MMgal/day)</t>
  </si>
  <si>
    <t>Scrubber Vent</t>
  </si>
  <si>
    <t xml:space="preserve">  Galactose olig to galactose</t>
  </si>
  <si>
    <t xml:space="preserve">  Galactose to Zymo</t>
  </si>
  <si>
    <t>Total COD (kg/hr)</t>
  </si>
  <si>
    <t>T606</t>
  </si>
  <si>
    <t xml:space="preserve">Ash </t>
  </si>
  <si>
    <t>Enzymatic Hydrolysis</t>
  </si>
  <si>
    <t xml:space="preserve">  Galactose to Glycerol</t>
  </si>
  <si>
    <t>Total COD (g/L)</t>
  </si>
  <si>
    <t>cmix.h2o.a600.602</t>
  </si>
  <si>
    <t>Brine</t>
  </si>
  <si>
    <t>Enzyme Loading (mg/g cell)</t>
  </si>
  <si>
    <t xml:space="preserve">  Galactose to Succinic Acid</t>
  </si>
  <si>
    <t>cmix.h2o.a600.602g</t>
  </si>
  <si>
    <t>Aerobic Vent</t>
  </si>
  <si>
    <t xml:space="preserve">  Galactose to Acetic Acid</t>
  </si>
  <si>
    <t>Biogas composition (Dry molar%)     CH4</t>
  </si>
  <si>
    <t>Enzyme production vent</t>
  </si>
  <si>
    <t xml:space="preserve">  Galactose to Lactic Acid</t>
  </si>
  <si>
    <t>CO2</t>
  </si>
  <si>
    <t>T608</t>
  </si>
  <si>
    <t xml:space="preserve">  Mannose to Ethanol</t>
  </si>
  <si>
    <t>methane produced (kg/kg COD)</t>
  </si>
  <si>
    <t>cmix.h2o.a600.617</t>
  </si>
  <si>
    <t xml:space="preserve">  Mannose to Zymo</t>
  </si>
  <si>
    <t>cell mass</t>
  </si>
  <si>
    <t>Air</t>
  </si>
  <si>
    <t xml:space="preserve">  Mannose to Glycerol</t>
  </si>
  <si>
    <t>cmix.h2o.a600.621</t>
  </si>
  <si>
    <t>F300</t>
  </si>
  <si>
    <t xml:space="preserve">  Mannose to Succinic Acid</t>
  </si>
  <si>
    <t>cmix.h2o.a600.632</t>
  </si>
  <si>
    <t>Input 3</t>
  </si>
  <si>
    <t xml:space="preserve">  Mannose to Acetic Acid</t>
  </si>
  <si>
    <t>cmix.h2o.a600.620b</t>
  </si>
  <si>
    <t xml:space="preserve">  Mannose to Lactic Acid</t>
  </si>
  <si>
    <t>FGD</t>
  </si>
  <si>
    <t xml:space="preserve">  Glucolig to Cellobiose</t>
  </si>
  <si>
    <t>Corn Steep Liquor loading wt%</t>
  </si>
  <si>
    <t>cmix.h2o.a800.807</t>
  </si>
  <si>
    <t xml:space="preserve">  Glucolig to Glucose</t>
  </si>
  <si>
    <t>Contamination Loss</t>
  </si>
  <si>
    <t>cmix.h2o.a800.3</t>
  </si>
  <si>
    <t xml:space="preserve">  Cellobiose to Glucose</t>
  </si>
  <si>
    <t>Ethanol Out of Fermenters (wt%)</t>
  </si>
  <si>
    <t>cmix.h2o.a800.2</t>
  </si>
  <si>
    <t>Enzyme Production</t>
  </si>
  <si>
    <t>Glucose feed (kg/hr)</t>
  </si>
  <si>
    <t>cmix.h2o.710</t>
  </si>
  <si>
    <t>Water in Sulfuric acid</t>
  </si>
  <si>
    <t xml:space="preserve">  Xylose Oligomer to Xylose</t>
  </si>
  <si>
    <t>Protein produced (kg/hr)</t>
  </si>
  <si>
    <t>cmix.h2o.a700.735</t>
  </si>
  <si>
    <t>Water in CSL</t>
  </si>
  <si>
    <t>Protein yield (kg/kg substrate)</t>
  </si>
  <si>
    <t>water in caustic</t>
  </si>
  <si>
    <t>Power per gal Ethanol</t>
  </si>
  <si>
    <t>kWh/gal</t>
  </si>
  <si>
    <t>Protein harvest titer (g/L)</t>
  </si>
  <si>
    <t xml:space="preserve">Consumptive water use </t>
  </si>
  <si>
    <t>gal/kWh</t>
  </si>
  <si>
    <t>Compressor electricity (kW)</t>
  </si>
  <si>
    <t>Agitator electricity (kW)</t>
  </si>
  <si>
    <t xml:space="preserve">  Galactose Oligomer to Galactose</t>
  </si>
  <si>
    <t>Chiller system electricity (kW)</t>
  </si>
  <si>
    <t>A400 total electricity (kW)</t>
  </si>
  <si>
    <t xml:space="preserve">  Mannose Oligomer to Mannose</t>
  </si>
  <si>
    <t>Electricity demand (kWh/kg protn)</t>
  </si>
  <si>
    <t>Production selectivity:</t>
  </si>
  <si>
    <t xml:space="preserve">  Selectivity to protein</t>
  </si>
  <si>
    <t xml:space="preserve">  Selectivity to cell mass</t>
  </si>
  <si>
    <t xml:space="preserve">  Selectivity to CO2</t>
  </si>
  <si>
    <t>Distribution of Plant Electricity</t>
  </si>
  <si>
    <t>Sensitivity Block ID</t>
  </si>
  <si>
    <t>MASSFLOW</t>
  </si>
  <si>
    <t xml:space="preserve">        </t>
  </si>
  <si>
    <t>The macro will look up variables in this column from the summary file.</t>
  </si>
  <si>
    <t>MASSFLOW sensitivity variables will also be pulled; do not add them to this column</t>
  </si>
  <si>
    <t>AMLOAD</t>
  </si>
  <si>
    <t>ccis.biomass.a600.602e</t>
  </si>
  <si>
    <t xml:space="preserve">KG/HR           </t>
  </si>
  <si>
    <t>CCIS.BIOMASS.A600.602E</t>
  </si>
  <si>
    <t>ccis.cellulos.a300.301</t>
  </si>
  <si>
    <t>ccis.cellulos.a400.401</t>
  </si>
  <si>
    <t>CCIS.CELLULOS.A300.301</t>
  </si>
  <si>
    <t>ccis.denz.a300.315</t>
  </si>
  <si>
    <t>CCIS.CELLULOS.A400.401</t>
  </si>
  <si>
    <t>ccis.denz.a600.612</t>
  </si>
  <si>
    <t>CCIS.DENZ.A300.315</t>
  </si>
  <si>
    <t>ccis.enzyme.422</t>
  </si>
  <si>
    <t>CCIS.DENZ.A600.612</t>
  </si>
  <si>
    <t>CCIS.enzyme.750</t>
  </si>
  <si>
    <t>CCIS.ENZYME.422</t>
  </si>
  <si>
    <t>ccis.enzyme.a300.315</t>
  </si>
  <si>
    <t>ccis.enzyme.a400.420</t>
  </si>
  <si>
    <t>CCIS.ENZYME.A300.315</t>
  </si>
  <si>
    <t>ccis.enzyme.a400.420a</t>
  </si>
  <si>
    <t>CCIS.ENZYME.A400.420</t>
  </si>
  <si>
    <t>ccis.enzyme.a600.612</t>
  </si>
  <si>
    <t>CCIS.ENZYME.A400.420A</t>
  </si>
  <si>
    <t>CCIS.ENZYME.A600.612</t>
  </si>
  <si>
    <t>ccis.galactan.a400.401</t>
  </si>
  <si>
    <t>CCIS.GALACTAN.A400.401</t>
  </si>
  <si>
    <t>ccis.mannan.a400.401</t>
  </si>
  <si>
    <t>CCIS.PROTEIN.A300.301</t>
  </si>
  <si>
    <t>CCIS.MANNAN.A400.401</t>
  </si>
  <si>
    <t>CMIX.AACID.A800.810</t>
  </si>
  <si>
    <t>CCIS.PROTEIN.A300.304</t>
  </si>
  <si>
    <t>cmix.arabinos.a300.301sug</t>
  </si>
  <si>
    <t>CCIS.PROTEIN.A300.306A</t>
  </si>
  <si>
    <t>CMIX.ARABINOS.A300.301</t>
  </si>
  <si>
    <t>CCIS.PROTEIN.A300.311</t>
  </si>
  <si>
    <t>CCIS.PROTEIN.A300.315</t>
  </si>
  <si>
    <t>CMIX.ARABINOS.A300.304</t>
  </si>
  <si>
    <t>CCIS.PROTEIN.A300.T310FD</t>
  </si>
  <si>
    <t>CMIX.ARABINOS.A300.306A</t>
  </si>
  <si>
    <t>CCIS.PROTEIN.A400.420</t>
  </si>
  <si>
    <t>CMIX.ARABINOS.A300.311</t>
  </si>
  <si>
    <t>CCIS.PROTEIN.A400.420P</t>
  </si>
  <si>
    <t>CMIX.ARABINOS.a300.t310fd</t>
  </si>
  <si>
    <t>CCIS.PROTEIN.A600.612</t>
  </si>
  <si>
    <t>cmix.arabinos.a400.401</t>
  </si>
  <si>
    <t>CCIS.PROTEIN.A800.810</t>
  </si>
  <si>
    <t>CMIX.ARABINOS.a400.420</t>
  </si>
  <si>
    <t>CMIX.ARABINOS.a400.420p</t>
  </si>
  <si>
    <t>CMIX.ARABINOS.a300.sugmix.s-prod</t>
  </si>
  <si>
    <t>cmix.arabolig.a300.301sug</t>
  </si>
  <si>
    <t>CMIX.ARABOLIG.A300.301</t>
  </si>
  <si>
    <t>CMIX.ARABINOS.A300.301SUG</t>
  </si>
  <si>
    <t>CMIX.ARABOLIG.A300.304</t>
  </si>
  <si>
    <t>CMIX.ARABOLIG.A300.306A</t>
  </si>
  <si>
    <t>CMIX.ARABOLIG.A300.311</t>
  </si>
  <si>
    <t>CMIX.ARABOLIG.a300.t310fd</t>
  </si>
  <si>
    <t>CMIX.ARABINOS.A300.SUGMIX.S-PROD</t>
  </si>
  <si>
    <t>CMIX.ARABOLIG.a400.401</t>
  </si>
  <si>
    <t>CMIX.ARABINOS.A300.T310FD</t>
  </si>
  <si>
    <t>CMIX.ARABOLIG.a400.420</t>
  </si>
  <si>
    <t>CMIX.ARABINOS.A400.401</t>
  </si>
  <si>
    <t>CMIX.ARABOLIG.a400.420p</t>
  </si>
  <si>
    <t>CMIX.ARABINOS.A400.420</t>
  </si>
  <si>
    <t>cmix.cellob.a300.301sug</t>
  </si>
  <si>
    <t>CMIX.ARABINOS.A400.420P</t>
  </si>
  <si>
    <t>CMIX.CELLOB.A300.301</t>
  </si>
  <si>
    <t>CMIX.CELLOB.A300.304</t>
  </si>
  <si>
    <t>CMIX.ARABOLIG.A300.301SUG</t>
  </si>
  <si>
    <t>CMIX.CELLOB.A300.306A</t>
  </si>
  <si>
    <t>CMIX.CELLOB.A300.311</t>
  </si>
  <si>
    <t>CMIX.CELLOB.a300.t310fd</t>
  </si>
  <si>
    <t>CMIX.CELLOB.a400.401</t>
  </si>
  <si>
    <t>CMIX.ARABOLIG.A300.T310FD</t>
  </si>
  <si>
    <t>CMIX.CELLOB.a400.420</t>
  </si>
  <si>
    <t>CMIX.ARABOLIG.A400.401</t>
  </si>
  <si>
    <t>CMIX.CELLOB.a400.420p</t>
  </si>
  <si>
    <t>CMIX.ARABOLIG.A400.420</t>
  </si>
  <si>
    <t>cmix.ch4.a600.615</t>
  </si>
  <si>
    <t>CMIX.ARABOLIG.A400.420P</t>
  </si>
  <si>
    <t>CMIX.CH4.A600.620</t>
  </si>
  <si>
    <t>CMIX.CH4.A800.810</t>
  </si>
  <si>
    <t>CMIX.CO.A800.810</t>
  </si>
  <si>
    <t>CMIX.CELLOB.A300.301SUG</t>
  </si>
  <si>
    <t>CMIX.CO2.703</t>
  </si>
  <si>
    <t>CMIX.CO2.A400.423</t>
  </si>
  <si>
    <t>CMIX.CO2.A400.435</t>
  </si>
  <si>
    <t>CMIX.CO2.A500.550</t>
  </si>
  <si>
    <t>CMIX.CELLOB.A300.T310FD</t>
  </si>
  <si>
    <t>cmix.co2.a600.615</t>
  </si>
  <si>
    <t>CMIX.CELLOB.A400.401</t>
  </si>
  <si>
    <t>CMIX.CO2.A600.620</t>
  </si>
  <si>
    <t>CMIX.CELLOB.A400.420</t>
  </si>
  <si>
    <t>CMIX.CO2.A800.810</t>
  </si>
  <si>
    <t>CMIX.CELLOB.A400.420P</t>
  </si>
  <si>
    <t>cmix.dap.a300.315</t>
  </si>
  <si>
    <t>CMIX.CH4.A600.615</t>
  </si>
  <si>
    <t>cmix.dap.a300.f300fd</t>
  </si>
  <si>
    <t>cmix.dap.a600.612</t>
  </si>
  <si>
    <t>CMIX.DAP.A800.810</t>
  </si>
  <si>
    <t>CMIX.DENAT.703</t>
  </si>
  <si>
    <t>CMIX.ETHANOL.703</t>
  </si>
  <si>
    <t>CMIX.ETHANOL.A300.315</t>
  </si>
  <si>
    <t>CMIX.ETHANOL.A500.550</t>
  </si>
  <si>
    <t>CMIX.CO2.A600.615</t>
  </si>
  <si>
    <t>CMIX.EXTRACT.A300.301</t>
  </si>
  <si>
    <t>CMIX.EXTRACT.A300.304</t>
  </si>
  <si>
    <t>CMIX.EXTRACT.A300.306A</t>
  </si>
  <si>
    <t>CMIX.DAP.A300.315</t>
  </si>
  <si>
    <t>CMIX.EXTRACT.A300.311</t>
  </si>
  <si>
    <t>CMIX.DAP.A300.F300FD</t>
  </si>
  <si>
    <t>CMIX.EXTRACT.a300.t310fd</t>
  </si>
  <si>
    <t>CMIX.DAP.A600.612</t>
  </si>
  <si>
    <t>CMIX.EXTRACT.a400.420</t>
  </si>
  <si>
    <t>CMIX.EXTRACT.a400.420p</t>
  </si>
  <si>
    <t>CMIX.EXTRACT.A800.810</t>
  </si>
  <si>
    <t>cmix.furfural.a300.306a</t>
  </si>
  <si>
    <t>CMIX.FURFURAL.A600.620</t>
  </si>
  <si>
    <t>CMIX.ETHANOL.A500.515</t>
  </si>
  <si>
    <t>cmix.galactos.a300.301sug</t>
  </si>
  <si>
    <t>CMIX.GALACTOS.A300.301</t>
  </si>
  <si>
    <t>CMIX.GALACTOS.A300.304</t>
  </si>
  <si>
    <t>CMIX.GALACTOS.A300.306A</t>
  </si>
  <si>
    <t>CMIX.GALACTOS.A300.311</t>
  </si>
  <si>
    <t>CMIX.EXTRACT.A300.T310FD</t>
  </si>
  <si>
    <t>CMIX.GALACTOS.a300.t310fd</t>
  </si>
  <si>
    <t>CMIX.EXTRACT.A400.420</t>
  </si>
  <si>
    <t>cmix.galactos.a400.401</t>
  </si>
  <si>
    <t>CMIX.EXTRACT.A400.420P</t>
  </si>
  <si>
    <t>CMIX.GALACTOS.a400.420</t>
  </si>
  <si>
    <t>CMIX.GALACTOS.a400.420p</t>
  </si>
  <si>
    <t>CMIX.FURFURAL.A300.306A</t>
  </si>
  <si>
    <t>CMIX.GALACTOS.a300.sugmix.s-prod</t>
  </si>
  <si>
    <t>cmix.galaolig.a300.301sug</t>
  </si>
  <si>
    <t>CMIX.GALAOLIG.A300.301</t>
  </si>
  <si>
    <t>CMIX.GALACTOS.A300.301SUG</t>
  </si>
  <si>
    <t>CMIX.GALAOLIG.A300.304</t>
  </si>
  <si>
    <t>CMIX.GALAOLIG.A300.306A</t>
  </si>
  <si>
    <t>CMIX.GALAOLIG.A300.311</t>
  </si>
  <si>
    <t>CMIX.GALAOLIG.a300.t310fd</t>
  </si>
  <si>
    <t>CMIX.GALACTOS.A300.SUGMIX.S-PROD</t>
  </si>
  <si>
    <t>CMIX.GALAOLIG.a400.401</t>
  </si>
  <si>
    <t>CMIX.GALACTOS.A300.T310FD</t>
  </si>
  <si>
    <t>CMIX.GALAOLIG.a400.420</t>
  </si>
  <si>
    <t>CMIX.GALACTOS.A400.401</t>
  </si>
  <si>
    <t>CMIX.GALAOLIG.a400.420p</t>
  </si>
  <si>
    <t>CMIX.GALACTOS.A400.420</t>
  </si>
  <si>
    <t>cmix.glucolig.a300.301sug</t>
  </si>
  <si>
    <t>CMIX.GALACTOS.A400.420P</t>
  </si>
  <si>
    <t>CMIX.GLUCOLIG.A300.301</t>
  </si>
  <si>
    <t>CMIX.GLUCOLIG.A300.304</t>
  </si>
  <si>
    <t>CMIX.GALAOLIG.A300.301SUG</t>
  </si>
  <si>
    <t>CMIX.GLUCOLIG.A300.306A</t>
  </si>
  <si>
    <t>CMIX.GLUCOLIG.A300.311</t>
  </si>
  <si>
    <t>CMIX.GLUCOLIG.a300.t310fd</t>
  </si>
  <si>
    <t>CMIX.GLUCOLIG.a400.401</t>
  </si>
  <si>
    <t>CMIX.GALAOLIG.A300.T310FD</t>
  </si>
  <si>
    <t>CMIX.GLUCOLIG.a400.420</t>
  </si>
  <si>
    <t>CMIX.GALAOLIG.A400.401</t>
  </si>
  <si>
    <t>CMIX.GLUCOLIG.a400.420p</t>
  </si>
  <si>
    <t>CMIX.GALAOLIG.A400.420</t>
  </si>
  <si>
    <t>CMIX.GLUCOLIG.A800.810</t>
  </si>
  <si>
    <t>CMIX.GALAOLIG.A400.420P</t>
  </si>
  <si>
    <t>cmix.glucose.101</t>
  </si>
  <si>
    <t>cmix.glucose.a300.301sug</t>
  </si>
  <si>
    <t>CMIX.GLUCOSE.A300.301</t>
  </si>
  <si>
    <t>CMIX.GLUCOLIG.A300.301SUG</t>
  </si>
  <si>
    <t>CMIX.GLUCOSE.A300.304</t>
  </si>
  <si>
    <t>CMIX.GLUCOSE.A300.306A</t>
  </si>
  <si>
    <t>cmix.glucose.A300.308a</t>
  </si>
  <si>
    <t>CMIX.GLUCOLIG.A300.T310FD</t>
  </si>
  <si>
    <t>CMIX.GLUCOSE.A300.311</t>
  </si>
  <si>
    <t>CMIX.GLUCOLIG.A400.401</t>
  </si>
  <si>
    <t>cmix.glucose.a300.f300fd</t>
  </si>
  <si>
    <t>CMIX.GLUCOLIG.A400.420</t>
  </si>
  <si>
    <t>CMIX.GLUCOSE.a300.t310fd</t>
  </si>
  <si>
    <t>CMIX.GLUCOLIG.A400.420P</t>
  </si>
  <si>
    <t>cmix.glucose.a400.401</t>
  </si>
  <si>
    <t>CMIX.GLUCOSE.a400.420</t>
  </si>
  <si>
    <t>CMIX.GLUCOSE.101</t>
  </si>
  <si>
    <t>CMIX.GLUCOSE.a400.420p</t>
  </si>
  <si>
    <t>cmix.glucose.a300.sugmix.s-prod</t>
  </si>
  <si>
    <t>CMIX.H2O.101</t>
  </si>
  <si>
    <t>CMIX.GLUCOSE.A300.301SUG</t>
  </si>
  <si>
    <t>CMIX.H2O.703</t>
  </si>
  <si>
    <t>CMIX.GLUCOSE.A300.308A</t>
  </si>
  <si>
    <t>cmix.h2o.a200.216</t>
  </si>
  <si>
    <t>CMIX.H2O.A200.217</t>
  </si>
  <si>
    <t>CMIX.GLUCOSE.A300.F300FD</t>
  </si>
  <si>
    <t>CMIX.GLUCOSE.A300.SUGMIX.S-PROD</t>
  </si>
  <si>
    <t>CMIX.GLUCOSE.A300.T310FD</t>
  </si>
  <si>
    <t>cmix.h2o.a200.228</t>
  </si>
  <si>
    <t>cmix.h2o.a200.233</t>
  </si>
  <si>
    <t>CMIX.GLUCOSE.A400.420</t>
  </si>
  <si>
    <t>cmix.h2o.a200.239</t>
  </si>
  <si>
    <t>CMIX.GLUCOSE.A400.420P</t>
  </si>
  <si>
    <t>cmix.h2o.a200.274</t>
  </si>
  <si>
    <t>CMIX.H2O.710</t>
  </si>
  <si>
    <t>CMIX.H2O.903</t>
  </si>
  <si>
    <t>CMIX.H2O.A200.216</t>
  </si>
  <si>
    <t>CMIX.H2O.A200.222</t>
  </si>
  <si>
    <t>CMIX.H2O.A200.223</t>
  </si>
  <si>
    <t>CMIX.H2O.A200.228</t>
  </si>
  <si>
    <t>CMIX.H2O.A200.233</t>
  </si>
  <si>
    <t>CMIX.H2O.A200.239</t>
  </si>
  <si>
    <t>CMIX.H2O.A200.274</t>
  </si>
  <si>
    <t>CMIX.H2O.A200.M207FD</t>
  </si>
  <si>
    <t>CMIX.H2O.A300.303</t>
  </si>
  <si>
    <t>cmix.h2o.a400.411</t>
  </si>
  <si>
    <t>CMIX.H2O.A300.304B</t>
  </si>
  <si>
    <t>CMIX.H2O.A300.306</t>
  </si>
  <si>
    <t>cmix.h2o.a400.420</t>
  </si>
  <si>
    <t>CMIX.H2O.A300.306A</t>
  </si>
  <si>
    <t>cmix.h2o.a400.420a</t>
  </si>
  <si>
    <t>CMIX.H2O.A300.308</t>
  </si>
  <si>
    <t>cmix.h2o.a400.420p</t>
  </si>
  <si>
    <t>CMIX.H2O.A300.309</t>
  </si>
  <si>
    <t>CMIX.H2O.A300.F300FD</t>
  </si>
  <si>
    <t>CMIX.H2O.A300.T310FD</t>
  </si>
  <si>
    <t>CMIX.H2O.A400.401</t>
  </si>
  <si>
    <t>CMIX.H2O.A400.403</t>
  </si>
  <si>
    <t>CMIX.H2O.A400.407</t>
  </si>
  <si>
    <t>CMIX.H2O.A400.408A</t>
  </si>
  <si>
    <t>cmix.h2o.a500.524</t>
  </si>
  <si>
    <t>CMIX.H2O.A400.411</t>
  </si>
  <si>
    <t>CMIX.H2O.A500.550</t>
  </si>
  <si>
    <t>CMIX.H2O.A400.418</t>
  </si>
  <si>
    <t>CMIX.H2O.A400.420</t>
  </si>
  <si>
    <t>CMIX.H2O.A400.420A</t>
  </si>
  <si>
    <t>CMIX.H2O.A400.420P</t>
  </si>
  <si>
    <t>CMIX.H2O.A400.423</t>
  </si>
  <si>
    <t>cmix.h2o.a600.620</t>
  </si>
  <si>
    <t>CMIX.H2O.A400.435</t>
  </si>
  <si>
    <t>CMIX.H2O.A400.450</t>
  </si>
  <si>
    <t>cmix.h2o.a600.620c</t>
  </si>
  <si>
    <t>CMIX.H2O.A400.F400IN</t>
  </si>
  <si>
    <t>CMIX.H2O.A500.515</t>
  </si>
  <si>
    <t>cmix.h2o.a600.624</t>
  </si>
  <si>
    <t>CMIX.H2O.A500.524</t>
  </si>
  <si>
    <t>CMIX.H2O.A500.EVAP.557</t>
  </si>
  <si>
    <t>CMIX.H2O.A600.602</t>
  </si>
  <si>
    <t>cmix.h2o.a600.944</t>
  </si>
  <si>
    <t>CMIX.H2O.A600.602G</t>
  </si>
  <si>
    <t>CMIX.H2O.A600.617</t>
  </si>
  <si>
    <t>CMIX.H2O.A600.620</t>
  </si>
  <si>
    <t>CMIX.H2O.A600.620B</t>
  </si>
  <si>
    <t>cmix.h2o.a800.571</t>
  </si>
  <si>
    <t>CMIX.H2O.A600.620C</t>
  </si>
  <si>
    <t>cmix.h2o.a800.623</t>
  </si>
  <si>
    <t>CMIX.H2O.A600.621</t>
  </si>
  <si>
    <t>CMIX.H2O.A600.622</t>
  </si>
  <si>
    <t>CMIX.H2O.A600.624</t>
  </si>
  <si>
    <t>CMIX.H2O.A600.627</t>
  </si>
  <si>
    <t>CMIX.H2O.A600.630</t>
  </si>
  <si>
    <t>CMIX.H2O.A600.632</t>
  </si>
  <si>
    <t>CMIX.H2O.A600.944</t>
  </si>
  <si>
    <t>CMIX.H2O.A700.735</t>
  </si>
  <si>
    <t>CMIX.H2O.A800.810</t>
  </si>
  <si>
    <t>CMIX.H2O.A800.2</t>
  </si>
  <si>
    <t>CMIX.H2O.A800.3</t>
  </si>
  <si>
    <t>cmix.h2o.a900.906a</t>
  </si>
  <si>
    <t>CMIX.H2O.A800.571</t>
  </si>
  <si>
    <t>CMIX.H2O.A900.941</t>
  </si>
  <si>
    <t>CMIX.H2O.A800.623</t>
  </si>
  <si>
    <t>CMIX.H2O.A800.801</t>
  </si>
  <si>
    <t>cmix.h2o.a900.948</t>
  </si>
  <si>
    <t>cmix.h2o.a900.949</t>
  </si>
  <si>
    <t>CMIX.H2O.A800.803</t>
  </si>
  <si>
    <t>cmix.h2o.a900.faller</t>
  </si>
  <si>
    <t>CMIX.H2O.A800.804</t>
  </si>
  <si>
    <t>cmix.h2o.a900.riser</t>
  </si>
  <si>
    <t>CMIX.H2O.A800.805</t>
  </si>
  <si>
    <t>CMIX.H2SO4.A200.217</t>
  </si>
  <si>
    <t>CMIX.H2O.A800.807</t>
  </si>
  <si>
    <t>CMIX.H2SO4.A800.810</t>
  </si>
  <si>
    <t>cmix.hmf.a300.306a</t>
  </si>
  <si>
    <t>CMIX.HMF.A800.810</t>
  </si>
  <si>
    <t>CMIX.H2O.A800.A810.821V</t>
  </si>
  <si>
    <t>CMIX.LACID.A300.301</t>
  </si>
  <si>
    <t>CMIX.H2O.A900.906A</t>
  </si>
  <si>
    <t>cmix.lacid.a300.304</t>
  </si>
  <si>
    <t>cmix.lacid.a300.306a</t>
  </si>
  <si>
    <t>CMIX.H2O.A900.944</t>
  </si>
  <si>
    <t>cmix.lacid.a300.311</t>
  </si>
  <si>
    <t>CMIX.H2O.A900.948</t>
  </si>
  <si>
    <t>cmix.lacid.a400.420</t>
  </si>
  <si>
    <t>CMIX.H2O.A900.949</t>
  </si>
  <si>
    <t>CMIX.LACID.A800.810</t>
  </si>
  <si>
    <t>CMIX.H2O.A900.FALLER</t>
  </si>
  <si>
    <t>CMIX.LGNSOL.A300.301</t>
  </si>
  <si>
    <t>CMIX.H2O.A900.RISER</t>
  </si>
  <si>
    <t>CMIX.LGNSOL.A300.304</t>
  </si>
  <si>
    <t>CMIX.LGNSOL.A300.306A</t>
  </si>
  <si>
    <t>CMIX.LGNSOL.A300.311</t>
  </si>
  <si>
    <t>CMIX.HMF.A300.306A</t>
  </si>
  <si>
    <t>CMIX.LGNSOL.a300.t310fd</t>
  </si>
  <si>
    <t>CMIX.LGNSOL.a400.420</t>
  </si>
  <si>
    <t>CMIX.LGNSOL.a400.420p</t>
  </si>
  <si>
    <t>CMIX.LACID.A300.304</t>
  </si>
  <si>
    <t>cmix.mannose.a300.301sug</t>
  </si>
  <si>
    <t>CMIX.LACID.A300.306A</t>
  </si>
  <si>
    <t>CMIX.MANNOSE.A300.301</t>
  </si>
  <si>
    <t>CMIX.LACID.A300.311</t>
  </si>
  <si>
    <t>CMIX.LACID.A400.420</t>
  </si>
  <si>
    <t>CMIX.MANNOSE.A300.304</t>
  </si>
  <si>
    <t>CMIX.MANNOSE.A300.306A</t>
  </si>
  <si>
    <t>CMIX.MANNOSE.A300.311</t>
  </si>
  <si>
    <t>CMIX.MANNOSE.a300.t310fd</t>
  </si>
  <si>
    <t>cmix.mannose.a400.401</t>
  </si>
  <si>
    <t>CMIX.MANNOSE.a400.420</t>
  </si>
  <si>
    <t>CMIX.LGNSOL.A300.T310FD</t>
  </si>
  <si>
    <t>CMIX.MANNOSE.a400.420p</t>
  </si>
  <si>
    <t>CMIX.LGNSOL.A400.420</t>
  </si>
  <si>
    <t>cmix.mannose.a300.sugmix.s-prod</t>
  </si>
  <si>
    <t>CMIX.LGNSOL.A400.420P</t>
  </si>
  <si>
    <t>cmix.manolig.a300.301sug</t>
  </si>
  <si>
    <t>CMIX.MANOLIG.A300.301</t>
  </si>
  <si>
    <t>CMIX.MANNOSE.A300.301SUG</t>
  </si>
  <si>
    <t>CMIX.MANOLIG.A300.304</t>
  </si>
  <si>
    <t>CMIX.MANOLIG.A300.306A</t>
  </si>
  <si>
    <t>CMIX.MANOLIG.A300.311</t>
  </si>
  <si>
    <t>CMIX.MANOLIG.a300.t310fd</t>
  </si>
  <si>
    <t>CMIX.MANNOSE.A300.SUGMIX.S-PROD</t>
  </si>
  <si>
    <t>CMIX.MANOLIG.a400.401</t>
  </si>
  <si>
    <t>CMIX.MANNOSE.A300.T310FD</t>
  </si>
  <si>
    <t>CMIX.MANOLIG.a400.420</t>
  </si>
  <si>
    <t>CMIX.MANNOSE.A400.401</t>
  </si>
  <si>
    <t>CMIX.MANOLIG.a400.420p</t>
  </si>
  <si>
    <t>CMIX.MANNOSE.A400.420</t>
  </si>
  <si>
    <t>CMIX.N2.A400.423</t>
  </si>
  <si>
    <t>CMIX.MANNOSE.A400.420P</t>
  </si>
  <si>
    <t>CMIX.N2.A400.435</t>
  </si>
  <si>
    <t>CMIX.N2.A600.620</t>
  </si>
  <si>
    <t>CMIX.MANOLIG.A300.301SUG</t>
  </si>
  <si>
    <t>CMIX.N2.A800.810</t>
  </si>
  <si>
    <t>CMIX.NH3.703</t>
  </si>
  <si>
    <t>cmix.nh3.a200.228</t>
  </si>
  <si>
    <t>CMIX.MANOLIG.A300.T310FD</t>
  </si>
  <si>
    <t>cmix.nh3.a200.275</t>
  </si>
  <si>
    <t>CMIX.MANOLIG.A400.401</t>
  </si>
  <si>
    <t>CMIX.NH3.A400.423</t>
  </si>
  <si>
    <t>CMIX.MANOLIG.A400.420</t>
  </si>
  <si>
    <t>cmix.nh4acet.a300.306a</t>
  </si>
  <si>
    <t>CMIX.MANOLIG.A400.420P</t>
  </si>
  <si>
    <t>cmix.nh4acet.a300.315</t>
  </si>
  <si>
    <t>cmix.nh4acet.a300.f300fd</t>
  </si>
  <si>
    <t>cmix.nh4acet.a600.612</t>
  </si>
  <si>
    <t>CMIX.NH4ACET.A800.810</t>
  </si>
  <si>
    <t>cmix.nh4so4.a300.315</t>
  </si>
  <si>
    <t>cmix.nh4so4.a300.f300fd</t>
  </si>
  <si>
    <t>cmix.nh4so4.a600.612</t>
  </si>
  <si>
    <t>CMIX.NO2.A600.620</t>
  </si>
  <si>
    <t>CMIX.NH3.A200.228</t>
  </si>
  <si>
    <t>CMIX.NO2.A800.810</t>
  </si>
  <si>
    <t>CMIX.NH3.A200.275</t>
  </si>
  <si>
    <t>CMIX.O2.A400.423</t>
  </si>
  <si>
    <t>CMIX.O2.A400.435</t>
  </si>
  <si>
    <t>CMIX.NH4ACET.A300.306A</t>
  </si>
  <si>
    <t>CMIX.O2.A500.550</t>
  </si>
  <si>
    <t>CMIX.NH4ACET.A300.315</t>
  </si>
  <si>
    <t>CMIX.O2.A600.620</t>
  </si>
  <si>
    <t>CMIX.NH4ACET.A300.F300FD</t>
  </si>
  <si>
    <t>CMIX.O2.A800.810</t>
  </si>
  <si>
    <t>CMIX.NH4ACET.A600.612</t>
  </si>
  <si>
    <t>CMIX.NH4SO4.A300.315</t>
  </si>
  <si>
    <t>CMIX.NH4SO4.A300.F300FD</t>
  </si>
  <si>
    <t>CCIS.protein.a300.315</t>
  </si>
  <si>
    <t>CMIX.NH4SO4.A600.612</t>
  </si>
  <si>
    <t>CCIS.PROTEIN.a300.t310fd</t>
  </si>
  <si>
    <t>CCIS.PROTEIN.a400.420</t>
  </si>
  <si>
    <t>CCIS.PROTEIN.a400.420p</t>
  </si>
  <si>
    <t>CCIS.protein.a600.612</t>
  </si>
  <si>
    <t>CMIX.SO2.A400.423</t>
  </si>
  <si>
    <t>CMIX.SO2.A800.810</t>
  </si>
  <si>
    <t>CMIX.sucrOSE.101</t>
  </si>
  <si>
    <t>CMIX.XYLITOL.A800.810</t>
  </si>
  <si>
    <t>cmix.xylolig.a300.301sug</t>
  </si>
  <si>
    <t>CMIX.XYLOLIG.A300.301</t>
  </si>
  <si>
    <t>CMIX.XYLOLIG.A300.304</t>
  </si>
  <si>
    <t>CMIX.XYLOLIG.A300.306A</t>
  </si>
  <si>
    <t>CMIX.XYLOLIG.A300.301SUG</t>
  </si>
  <si>
    <t>CMIX.XYLOLIG.A300.311</t>
  </si>
  <si>
    <t>CMIX.XYLOLIG.a300.t310fd</t>
  </si>
  <si>
    <t>CMIX.XYLOLIG.a400.401</t>
  </si>
  <si>
    <t>CMIX.XYLOLIG.a400.420</t>
  </si>
  <si>
    <t>CMIX.XYLOLIG.A300.T310FD</t>
  </si>
  <si>
    <t>CMIX.XYLOLIG.a400.420p</t>
  </si>
  <si>
    <t>CMIX.XYLOLIG.A400.401</t>
  </si>
  <si>
    <t>cmix.xylose.a300.301sug</t>
  </si>
  <si>
    <t>CMIX.XYLOLIG.A400.420</t>
  </si>
  <si>
    <t>CMIX.XYLOSE.A300.301</t>
  </si>
  <si>
    <t>CMIX.XYLOLIG.A400.420P</t>
  </si>
  <si>
    <t>CMIX.XYLOSE.A300.304</t>
  </si>
  <si>
    <t>CMIX.XYLOSE.A300.306A</t>
  </si>
  <si>
    <t>CMIX.XYLOSE.A300.301SUG</t>
  </si>
  <si>
    <t>CMIX.XYLOSE.A300.311</t>
  </si>
  <si>
    <t>CMIX.XYLOSE.a300.t310fd</t>
  </si>
  <si>
    <t>cmix.xylose.a400.401</t>
  </si>
  <si>
    <t>CMIX.XYLOSE.a400.420</t>
  </si>
  <si>
    <t>CMIX.XYLOSE.A300.SUGMIX.S-PROD</t>
  </si>
  <si>
    <t>CMIX.XYLOSE.a400.420p</t>
  </si>
  <si>
    <t>CMIX.XYLOSE.A300.T310FD</t>
  </si>
  <si>
    <t>CMIX.XYLOSE.A800.810</t>
  </si>
  <si>
    <t>CMIX.XYLOSE.A400.401</t>
  </si>
  <si>
    <t>cmix.xylose.a300.sugmix.s-prod</t>
  </si>
  <si>
    <t>CMIX.XYLOSE.A400.420</t>
  </si>
  <si>
    <t>DEN.515</t>
  </si>
  <si>
    <t>CMIX.XYLOSE.A400.420P</t>
  </si>
  <si>
    <t>den.a300.315</t>
  </si>
  <si>
    <t>CODTO1</t>
  </si>
  <si>
    <t>den.a300.f300fd</t>
  </si>
  <si>
    <t>CODTO2</t>
  </si>
  <si>
    <t>den.a600.601</t>
  </si>
  <si>
    <t>CSAC</t>
  </si>
  <si>
    <t>den.a600.612</t>
  </si>
  <si>
    <t xml:space="preserve">GM/CC           </t>
  </si>
  <si>
    <t>den.a600.624</t>
  </si>
  <si>
    <t>DEN.A700.515E</t>
  </si>
  <si>
    <t>DEN.A300.315</t>
  </si>
  <si>
    <t>DEN.A300.F300FD</t>
  </si>
  <si>
    <t>den.a300.sugmix.s-prod</t>
  </si>
  <si>
    <t>DEN.A300.SUGMIX.305</t>
  </si>
  <si>
    <t>den.a300.sugmix.305</t>
  </si>
  <si>
    <t>DEN.A300.SUGMIX.S-PROD</t>
  </si>
  <si>
    <t>DEN.A600.601</t>
  </si>
  <si>
    <t>DEN.A600.612</t>
  </si>
  <si>
    <t>DEN.A600.624</t>
  </si>
  <si>
    <t>HEAT.A300.QF300SAC</t>
  </si>
  <si>
    <t>FERMDAYS</t>
  </si>
  <si>
    <t>HEAT.A500.QCD502</t>
  </si>
  <si>
    <t>FERMRX07</t>
  </si>
  <si>
    <t>FERMRX08</t>
  </si>
  <si>
    <t>HEAT.A500.QH506</t>
  </si>
  <si>
    <t>FERMRX09</t>
  </si>
  <si>
    <t>FERMRX10</t>
  </si>
  <si>
    <t>HEAT.A500.QRD501</t>
  </si>
  <si>
    <t>FERMRX11</t>
  </si>
  <si>
    <t>HEAT.A500.QRD502</t>
  </si>
  <si>
    <t>FERMRX12</t>
  </si>
  <si>
    <t>HEAT.A800.A810.QM811</t>
  </si>
  <si>
    <t>FERMRX16</t>
  </si>
  <si>
    <t>HEAT.A800.A810.QTSTM</t>
  </si>
  <si>
    <t>FERMRX17</t>
  </si>
  <si>
    <t>HEAT.A800.QBOILER</t>
  </si>
  <si>
    <t>FERMRX18</t>
  </si>
  <si>
    <t>HEAT.A800.QH801</t>
  </si>
  <si>
    <t>FERMRX19</t>
  </si>
  <si>
    <t>FERMRX20</t>
  </si>
  <si>
    <t>FERMRX21</t>
  </si>
  <si>
    <t>FERMRX22</t>
  </si>
  <si>
    <t>FERMRX26</t>
  </si>
  <si>
    <t>FERMRX27</t>
  </si>
  <si>
    <t>HEAT.a300.sugmix.QH317</t>
  </si>
  <si>
    <t>FERMRX28</t>
  </si>
  <si>
    <t>pres.a300.301sug</t>
  </si>
  <si>
    <t>FERMRX29</t>
  </si>
  <si>
    <t>PRES.A200.217</t>
  </si>
  <si>
    <t>FERMRX30</t>
  </si>
  <si>
    <t>PRES.A300.308</t>
  </si>
  <si>
    <t>FERMRX31</t>
  </si>
  <si>
    <t>scis.a300.301sug</t>
  </si>
  <si>
    <t>FERMRX35</t>
  </si>
  <si>
    <t>SCIS.422</t>
  </si>
  <si>
    <t>FERMRX36</t>
  </si>
  <si>
    <t>SCIS.A200.220</t>
  </si>
  <si>
    <t>FERMRX37</t>
  </si>
  <si>
    <t>FERMRX38</t>
  </si>
  <si>
    <t>scis.a200.254s</t>
  </si>
  <si>
    <t>FERMRX39</t>
  </si>
  <si>
    <t>scis.a200.m207fd</t>
  </si>
  <si>
    <t>FERMRX40</t>
  </si>
  <si>
    <t>SCIS.A300.304</t>
  </si>
  <si>
    <t>FERMRX44</t>
  </si>
  <si>
    <t>SCIS.A300.311</t>
  </si>
  <si>
    <t>FERMRX45</t>
  </si>
  <si>
    <t>scis.a300.f300fd</t>
  </si>
  <si>
    <t>FERMRX46</t>
  </si>
  <si>
    <t>scis.a300.t310fd</t>
  </si>
  <si>
    <t>FERMRX47</t>
  </si>
  <si>
    <t>SCIS.A400.401</t>
  </si>
  <si>
    <t>FERMRX48</t>
  </si>
  <si>
    <t>scis.a500.evap.571</t>
  </si>
  <si>
    <t>FERMRX49</t>
  </si>
  <si>
    <t>smix.a200.254</t>
  </si>
  <si>
    <t>HEAT.A200.QH201</t>
  </si>
  <si>
    <t xml:space="preserve">MMKCAL/HR       </t>
  </si>
  <si>
    <t>smix.a300.307</t>
  </si>
  <si>
    <t>SMIX.A300.315</t>
  </si>
  <si>
    <t>smix.a300.315</t>
  </si>
  <si>
    <t>smix.a300.f300fd</t>
  </si>
  <si>
    <t>SMIX.A400.401</t>
  </si>
  <si>
    <t>HEAT.A300.SUGMIX.QH317</t>
  </si>
  <si>
    <t>smix.a600.612</t>
  </si>
  <si>
    <t>STRM.422</t>
  </si>
  <si>
    <t>STRM.535</t>
  </si>
  <si>
    <t>STRM.551</t>
  </si>
  <si>
    <t>STRM.615</t>
  </si>
  <si>
    <t>STRM.623</t>
  </si>
  <si>
    <t>STRM.735</t>
  </si>
  <si>
    <t>HEAT.A900.QCHWOP</t>
  </si>
  <si>
    <t>STRM.A200.214</t>
  </si>
  <si>
    <t>STRM.A200.215</t>
  </si>
  <si>
    <t>STRM.A200.216</t>
  </si>
  <si>
    <t>HEAT.QH812</t>
  </si>
  <si>
    <t>STRM.A200.217</t>
  </si>
  <si>
    <t>STRM.A200.220</t>
  </si>
  <si>
    <t>INUMSACA</t>
  </si>
  <si>
    <t>INUMSACC</t>
  </si>
  <si>
    <t>INUMSSCF</t>
  </si>
  <si>
    <t>STRM.A200.228</t>
  </si>
  <si>
    <t>INUMSSFA</t>
  </si>
  <si>
    <t>STRM.A200.239</t>
  </si>
  <si>
    <t>ISEED</t>
  </si>
  <si>
    <t>STRM.A200.250</t>
  </si>
  <si>
    <t>MOWTEXTR</t>
  </si>
  <si>
    <t>MOWTPROT</t>
  </si>
  <si>
    <t>strm.a200.254b</t>
  </si>
  <si>
    <t>OLIG01</t>
  </si>
  <si>
    <t>strm.a200.254s</t>
  </si>
  <si>
    <t>OLIG02</t>
  </si>
  <si>
    <t>OLIG03</t>
  </si>
  <si>
    <t>OLIG04</t>
  </si>
  <si>
    <t>strm.a200.301liq</t>
  </si>
  <si>
    <t>OSLR1</t>
  </si>
  <si>
    <t>strm.a200.m207fd</t>
  </si>
  <si>
    <t>OSLR2</t>
  </si>
  <si>
    <t>strm.a300.303</t>
  </si>
  <si>
    <t>OSLR5</t>
  </si>
  <si>
    <t>OSLR6</t>
  </si>
  <si>
    <t>OSLR7</t>
  </si>
  <si>
    <t>strm.a300.306a</t>
  </si>
  <si>
    <t>OSLR8</t>
  </si>
  <si>
    <t>STRM.A300.311</t>
  </si>
  <si>
    <t xml:space="preserve">ATM             </t>
  </si>
  <si>
    <t>STRM.A300.f300fd</t>
  </si>
  <si>
    <t>PRES.A300.301SUG</t>
  </si>
  <si>
    <t>strm.a400.400</t>
  </si>
  <si>
    <t>PRETRX01</t>
  </si>
  <si>
    <t>strm.a400.401</t>
  </si>
  <si>
    <t>PRETRX02</t>
  </si>
  <si>
    <t>PRETRX03</t>
  </si>
  <si>
    <t>PRETRX04</t>
  </si>
  <si>
    <t>PRETRX05</t>
  </si>
  <si>
    <t>PRETRX06</t>
  </si>
  <si>
    <t>PRETRX07</t>
  </si>
  <si>
    <t>PRETRX08</t>
  </si>
  <si>
    <t>PRETRX09</t>
  </si>
  <si>
    <t>PRETRX10</t>
  </si>
  <si>
    <t>strm.a500.508</t>
  </si>
  <si>
    <t>PRETRX11</t>
  </si>
  <si>
    <t>PRETRX12</t>
  </si>
  <si>
    <t>STRM.A500.515</t>
  </si>
  <si>
    <t>PRETRX13</t>
  </si>
  <si>
    <t>STRM.A500.516</t>
  </si>
  <si>
    <t>PRETRX14</t>
  </si>
  <si>
    <t>STRM.A500.523</t>
  </si>
  <si>
    <t>PRETRX15</t>
  </si>
  <si>
    <t>strm.a500.524</t>
  </si>
  <si>
    <t>PRETRX16</t>
  </si>
  <si>
    <t>strm.a500.535</t>
  </si>
  <si>
    <t>PRETRX17</t>
  </si>
  <si>
    <t>STRM.A500.571</t>
  </si>
  <si>
    <t>PRETRX18</t>
  </si>
  <si>
    <t>STRM.A500.EVAP.557</t>
  </si>
  <si>
    <t>PRETRX19</t>
  </si>
  <si>
    <t>PRETRX20</t>
  </si>
  <si>
    <t>STRM.A500.EVAP.572</t>
  </si>
  <si>
    <t>PRETRX21</t>
  </si>
  <si>
    <t>PRETRX22</t>
  </si>
  <si>
    <t>PRETRX23</t>
  </si>
  <si>
    <t>QH811</t>
  </si>
  <si>
    <t>STRM.A600.612</t>
  </si>
  <si>
    <t>QSUGNG</t>
  </si>
  <si>
    <t>STRM.A600.621</t>
  </si>
  <si>
    <t>S4BMS</t>
  </si>
  <si>
    <t>strm.a600.624</t>
  </si>
  <si>
    <t>S4CO2</t>
  </si>
  <si>
    <t>STRM.A600.625</t>
  </si>
  <si>
    <t>S4PRO</t>
  </si>
  <si>
    <t>strm.a600.626</t>
  </si>
  <si>
    <t>SAC01B</t>
  </si>
  <si>
    <t>STRM.A600.627</t>
  </si>
  <si>
    <t>SAC02B</t>
  </si>
  <si>
    <t>STRM.A600.630</t>
  </si>
  <si>
    <t>SAC03B</t>
  </si>
  <si>
    <t>strm.a600.632</t>
  </si>
  <si>
    <t>SAC04B</t>
  </si>
  <si>
    <t>SAC05B</t>
  </si>
  <si>
    <t>strm.a700.710</t>
  </si>
  <si>
    <t>SAC06B</t>
  </si>
  <si>
    <t>STRM.A700.713</t>
  </si>
  <si>
    <t>SAC13B</t>
  </si>
  <si>
    <t>STRM.A700.750</t>
  </si>
  <si>
    <t>SAC14B</t>
  </si>
  <si>
    <t>strm.a700.csl-a300</t>
  </si>
  <si>
    <t>SAC15B</t>
  </si>
  <si>
    <t>strm.a700.csl-a400</t>
  </si>
  <si>
    <t>SAC23B</t>
  </si>
  <si>
    <t>SAC24B</t>
  </si>
  <si>
    <t>strm.a800.571</t>
  </si>
  <si>
    <t>SAC25B</t>
  </si>
  <si>
    <t>strm.a800.623</t>
  </si>
  <si>
    <t>SAC32B</t>
  </si>
  <si>
    <t>strm.a800.801</t>
  </si>
  <si>
    <t>SAC33B</t>
  </si>
  <si>
    <t>strm.a800.803</t>
  </si>
  <si>
    <t>SAC34B</t>
  </si>
  <si>
    <t>strm.a800.804</t>
  </si>
  <si>
    <t>SAC41B</t>
  </si>
  <si>
    <t>SAC42B</t>
  </si>
  <si>
    <t>STRM.A800.821</t>
  </si>
  <si>
    <t>SAC43B</t>
  </si>
  <si>
    <t>SACHDAYS</t>
  </si>
  <si>
    <t>SACHRX01</t>
  </si>
  <si>
    <t>STRM.A800.A810.811</t>
  </si>
  <si>
    <t>SACHRX02</t>
  </si>
  <si>
    <t>STRM.A800.A810.811A</t>
  </si>
  <si>
    <t>SACHRX03</t>
  </si>
  <si>
    <t>STRM.A800.A810.811B</t>
  </si>
  <si>
    <t>SACHRX04</t>
  </si>
  <si>
    <t>STRM.A800.A810.812</t>
  </si>
  <si>
    <t>SACHRX05</t>
  </si>
  <si>
    <t>SACHRX06</t>
  </si>
  <si>
    <t>STRM.A800.A810.813</t>
  </si>
  <si>
    <t>SACHRX13</t>
  </si>
  <si>
    <t>STRM.A800.A810.813A</t>
  </si>
  <si>
    <t>SACHRX14</t>
  </si>
  <si>
    <t>STRM.A800.A810.815</t>
  </si>
  <si>
    <t>SACHRX15</t>
  </si>
  <si>
    <t>STRM.A800.A810.815A</t>
  </si>
  <si>
    <t>SACHRX23</t>
  </si>
  <si>
    <t>STRM.A800.A810.816A</t>
  </si>
  <si>
    <t>SACHRX24</t>
  </si>
  <si>
    <t>STRM.A800.A810.823</t>
  </si>
  <si>
    <t>SACHRX25</t>
  </si>
  <si>
    <t>STRM.A800.A810.896</t>
  </si>
  <si>
    <t>SACHRX32</t>
  </si>
  <si>
    <t>STRM.A900.904</t>
  </si>
  <si>
    <t>SACHRX33</t>
  </si>
  <si>
    <t>STRM.A900.905</t>
  </si>
  <si>
    <t>SACHRX34</t>
  </si>
  <si>
    <t>STRM.A900.914</t>
  </si>
  <si>
    <t>SACHRX41</t>
  </si>
  <si>
    <t>SACHRX42</t>
  </si>
  <si>
    <t>SACHRX43</t>
  </si>
  <si>
    <t>STRM.A900.940</t>
  </si>
  <si>
    <t>SACVES</t>
  </si>
  <si>
    <t>strm.a300.sugmix.s-lig</t>
  </si>
  <si>
    <t>strm.a300.sugmix.s-prod</t>
  </si>
  <si>
    <t>SCIS.A200.254B</t>
  </si>
  <si>
    <t>SCIS.A200.254S</t>
  </si>
  <si>
    <t>strm.a300.sugmix.305</t>
  </si>
  <si>
    <t>SCIS.A200.M207FD</t>
  </si>
  <si>
    <t>temp.a300.301sug</t>
  </si>
  <si>
    <t>SCIS.A300.301SUG</t>
  </si>
  <si>
    <t>TEMP.A200.217</t>
  </si>
  <si>
    <t>temp.a300.308</t>
  </si>
  <si>
    <t>work.a400.wm401</t>
  </si>
  <si>
    <t>SCIS.A300.F300FD</t>
  </si>
  <si>
    <t>work.a400.wt400</t>
  </si>
  <si>
    <t>SCIS.A300.T310FD</t>
  </si>
  <si>
    <t>work.a900.wka100</t>
  </si>
  <si>
    <t>work.a900.wka200</t>
  </si>
  <si>
    <t>SCIS.A500.EVAP.571</t>
  </si>
  <si>
    <t>work.a900.wka300</t>
  </si>
  <si>
    <t>SMIX.A200.254</t>
  </si>
  <si>
    <t>work.a900.wka400</t>
  </si>
  <si>
    <t>SMIX.A300.307</t>
  </si>
  <si>
    <t>work.a900.wka500</t>
  </si>
  <si>
    <t>work.a900.wka600</t>
  </si>
  <si>
    <t>work.a900.wka700</t>
  </si>
  <si>
    <t>SMIX.A300.F300FD</t>
  </si>
  <si>
    <t>work.a900.wka800</t>
  </si>
  <si>
    <t>work.a900.wka900</t>
  </si>
  <si>
    <t>SMIX.A600.612</t>
  </si>
  <si>
    <t>SOL207FD</t>
  </si>
  <si>
    <t>work.a900.wm908</t>
  </si>
  <si>
    <t>SOL254</t>
  </si>
  <si>
    <t>work.a900.wm908-4</t>
  </si>
  <si>
    <t>SOL300</t>
  </si>
  <si>
    <t>WORK.A900.WTOTAL</t>
  </si>
  <si>
    <t>SOL301S</t>
  </si>
  <si>
    <t>WORK.WTOTAL</t>
  </si>
  <si>
    <t>SOL310FD</t>
  </si>
  <si>
    <t>work.a400.wt401-3</t>
  </si>
  <si>
    <t>STRM.501</t>
  </si>
  <si>
    <t>STRM.717</t>
  </si>
  <si>
    <t>STRM.A200.222</t>
  </si>
  <si>
    <t>STRM.A200.223</t>
  </si>
  <si>
    <t>STRM.A200.254</t>
  </si>
  <si>
    <t>STRM.A200.254B</t>
  </si>
  <si>
    <t>STRM.A200.254S</t>
  </si>
  <si>
    <t>STRM.A200.275</t>
  </si>
  <si>
    <t>STRM.A200.301LIQ</t>
  </si>
  <si>
    <t>STRM.A200.M207FD</t>
  </si>
  <si>
    <t>STRM.A300.303</t>
  </si>
  <si>
    <t>STRM.A300.306</t>
  </si>
  <si>
    <t>STRM.A300.306A</t>
  </si>
  <si>
    <t>STRM.A300.F300FD</t>
  </si>
  <si>
    <t>STRM.A300.SUGMIX.305</t>
  </si>
  <si>
    <t>STRM.A300.SUGMIX.S-LIG</t>
  </si>
  <si>
    <t>STRM.A300.SUGMIX.S-PROD</t>
  </si>
  <si>
    <t>STRM.A300.T310FD</t>
  </si>
  <si>
    <t>STRM.A400.400</t>
  </si>
  <si>
    <t>STRM.A400.401</t>
  </si>
  <si>
    <t>STRM.A400.402</t>
  </si>
  <si>
    <t>STRM.A400.409</t>
  </si>
  <si>
    <t>STRM.A400.416</t>
  </si>
  <si>
    <t>STRM.A400.420</t>
  </si>
  <si>
    <t>STRM.A400.422</t>
  </si>
  <si>
    <t>STRM.A400.444</t>
  </si>
  <si>
    <t>STRM.A400.450</t>
  </si>
  <si>
    <t>STRM.A500.508</t>
  </si>
  <si>
    <t>STRM.A500.511</t>
  </si>
  <si>
    <t>STRM.A500.524</t>
  </si>
  <si>
    <t>STRM.A500.535</t>
  </si>
  <si>
    <t>STRM.A500.EVAP.571</t>
  </si>
  <si>
    <t>STRM.A500.EVAP.SQAIRIN</t>
  </si>
  <si>
    <t>STRM.A600.601</t>
  </si>
  <si>
    <t>STRM.A600.624</t>
  </si>
  <si>
    <t>STRM.A600.626</t>
  </si>
  <si>
    <t>STRM.A600.632</t>
  </si>
  <si>
    <t>STRM.A700.710</t>
  </si>
  <si>
    <t>STRM.A800.571</t>
  </si>
  <si>
    <t>STRM.A800.623</t>
  </si>
  <si>
    <t>STRM.A800.801</t>
  </si>
  <si>
    <t>STRM.A800.803</t>
  </si>
  <si>
    <t>STRM.A800.804</t>
  </si>
  <si>
    <t>STRM.A900.945</t>
  </si>
  <si>
    <t xml:space="preserve">C               </t>
  </si>
  <si>
    <t>TEMP.A300.301SUG</t>
  </si>
  <si>
    <t>TEMP.A300.308</t>
  </si>
  <si>
    <t>WORK.A400.WM401</t>
  </si>
  <si>
    <t xml:space="preserve">KW              </t>
  </si>
  <si>
    <t>WORK.A400.WT400</t>
  </si>
  <si>
    <t>WORK.A400.WT401-3</t>
  </si>
  <si>
    <t>WORK.A900.WKA200</t>
  </si>
  <si>
    <t>WORK.A900.WKA300</t>
  </si>
  <si>
    <t>WORK.A900.WKA400</t>
  </si>
  <si>
    <t>WORK.A900.WKA500</t>
  </si>
  <si>
    <t>WORK.A900.WKA600</t>
  </si>
  <si>
    <t>WORK.A900.WKA700</t>
  </si>
  <si>
    <t>WORK.A900.WKA800</t>
  </si>
  <si>
    <t>WORK.A900.WKA900</t>
  </si>
  <si>
    <t>WORK.A900.WM908</t>
  </si>
  <si>
    <t>WORK.A900.WM908-4</t>
  </si>
  <si>
    <t>Portion of MESP for each cost in each area</t>
  </si>
  <si>
    <t>SOT Table Column</t>
  </si>
  <si>
    <t>Enzyme Cost Breakdown</t>
  </si>
  <si>
    <t>Labels</t>
  </si>
  <si>
    <t>AREA</t>
  </si>
  <si>
    <t>Capital Recovery Charge</t>
  </si>
  <si>
    <t>Raw Materials &amp; Waste</t>
  </si>
  <si>
    <t>Process Electricity</t>
  </si>
  <si>
    <t>Total Plant Electricity</t>
  </si>
  <si>
    <t>Area Totals</t>
  </si>
  <si>
    <t>Minimum Ethanol Selling Price</t>
  </si>
  <si>
    <t>Capital</t>
  </si>
  <si>
    <t>Feedstock Contribution</t>
  </si>
  <si>
    <t>Area 200</t>
  </si>
  <si>
    <t>Enzyme Contribution</t>
  </si>
  <si>
    <t>Other Nutrients</t>
  </si>
  <si>
    <t>Area 300</t>
  </si>
  <si>
    <t>Non-Enzyme Contribution</t>
  </si>
  <si>
    <t>Area 400</t>
  </si>
  <si>
    <t>TCI/Annual Gallon</t>
  </si>
  <si>
    <t>A500</t>
  </si>
  <si>
    <t>Area 500</t>
  </si>
  <si>
    <t>Yield (gal/ton)</t>
  </si>
  <si>
    <t>Area 600</t>
  </si>
  <si>
    <t>Area total</t>
  </si>
  <si>
    <t>A700</t>
  </si>
  <si>
    <t>Area 700</t>
  </si>
  <si>
    <t>Technical Targets</t>
  </si>
  <si>
    <t>Area 800</t>
  </si>
  <si>
    <t>$/kg protein</t>
  </si>
  <si>
    <t>Area 900</t>
  </si>
  <si>
    <t>Feedstock cost $/dt</t>
  </si>
  <si>
    <t>$/L product</t>
  </si>
  <si>
    <t>NET SUMMATION</t>
  </si>
  <si>
    <t>RESULT</t>
  </si>
  <si>
    <t>% of MESP for each cost in each area</t>
  </si>
  <si>
    <t>Overall Xylan to Xylose</t>
  </si>
  <si>
    <t>Xylan to Degradation</t>
  </si>
  <si>
    <t>Hydrolyzate S/L sep</t>
  </si>
  <si>
    <t>Pretreatment &amp; Conditioning</t>
  </si>
  <si>
    <t>Xylose sugar loss</t>
  </si>
  <si>
    <t>Enzymatic Hydrolysis &amp; Fermentation</t>
  </si>
  <si>
    <t>Glucose sugar loss</t>
  </si>
  <si>
    <t>Cellulase Enzyme</t>
  </si>
  <si>
    <t>Enz Hyd &amp; Ferm</t>
  </si>
  <si>
    <t>Enzyme loading mg/g</t>
  </si>
  <si>
    <t>Combined sacc &amp; ferm time (d)</t>
  </si>
  <si>
    <t>CSL loading (wt%)</t>
  </si>
  <si>
    <t>Overal celluose to ethanol</t>
  </si>
  <si>
    <t>Xylose to ethanol</t>
  </si>
  <si>
    <t>Arabinose to ethanol</t>
  </si>
  <si>
    <t>Operating Parameters</t>
  </si>
  <si>
    <t>Solids Loading (wt%)</t>
  </si>
  <si>
    <t>Pt Temperature (°C)</t>
  </si>
  <si>
    <t>Acid loading mg/g</t>
  </si>
  <si>
    <t>Oligomer hold step</t>
  </si>
  <si>
    <t>??</t>
  </si>
  <si>
    <t>Ammonia loading g/L</t>
  </si>
  <si>
    <t>Conditioning Mode</t>
  </si>
  <si>
    <t>Sacc mode</t>
  </si>
  <si>
    <t>Total solids loading</t>
  </si>
  <si>
    <t>Model name</t>
  </si>
  <si>
    <t>additional MYPP numbers</t>
  </si>
  <si>
    <t>lb stm/gal ethanol</t>
  </si>
  <si>
    <t>elec coprod $/gal</t>
  </si>
  <si>
    <t>elec coprod kwh/gal</t>
  </si>
  <si>
    <t>total elec prodn kwh/gal</t>
  </si>
  <si>
    <t>water gal/gal</t>
  </si>
  <si>
    <t>WWT</t>
  </si>
  <si>
    <t>$MM/yr</t>
  </si>
  <si>
    <t>COD</t>
  </si>
  <si>
    <t>/kg COD</t>
  </si>
  <si>
    <t>Enzyme</t>
  </si>
  <si>
    <t>Pre-treatment</t>
  </si>
  <si>
    <t>Enz. Hydr. &amp; Ferm.</t>
  </si>
  <si>
    <t>Recovery</t>
  </si>
  <si>
    <t>Boiler/Generator</t>
  </si>
  <si>
    <t>Col # in aspen2</t>
  </si>
  <si>
    <t>AREA 200</t>
  </si>
  <si>
    <t>IN</t>
  </si>
  <si>
    <t>OUT</t>
  </si>
  <si>
    <t>AREA 300</t>
  </si>
  <si>
    <t>AREA 400</t>
  </si>
  <si>
    <t>Distillation</t>
  </si>
  <si>
    <t>Lignin Separation</t>
  </si>
  <si>
    <t>AREA 800</t>
  </si>
  <si>
    <t>Combustor</t>
  </si>
  <si>
    <t>A810 Steam Section</t>
  </si>
  <si>
    <t>WWT AREA 600</t>
  </si>
  <si>
    <t>T608 Aerobic Dig</t>
  </si>
  <si>
    <t>T606 Biogas</t>
  </si>
  <si>
    <t>T606 Biomass</t>
  </si>
  <si>
    <t>Cooling tower</t>
  </si>
  <si>
    <t>Brine evap</t>
  </si>
  <si>
    <t>OVERALL BALANCE</t>
  </si>
  <si>
    <t>INPUTS</t>
  </si>
  <si>
    <t>OUTPUTS</t>
  </si>
  <si>
    <t>Intermediate</t>
  </si>
  <si>
    <t>Mass</t>
  </si>
  <si>
    <t>A500 ACC</t>
  </si>
  <si>
    <t>A300 Chemicals</t>
  </si>
  <si>
    <t>A500 vent</t>
  </si>
  <si>
    <t>Carbon</t>
  </si>
  <si>
    <t>kmol/hr</t>
  </si>
  <si>
    <t>kmol C/hr</t>
  </si>
  <si>
    <t>Flowing Enthalpy</t>
  </si>
  <si>
    <t>There could be  errors here due to small flows</t>
  </si>
  <si>
    <t>Boiler effcy</t>
  </si>
  <si>
    <t>Total Heat Flow</t>
  </si>
  <si>
    <t>Inlets</t>
  </si>
  <si>
    <t>Outlets</t>
  </si>
  <si>
    <t>Inlet</t>
  </si>
  <si>
    <t>A100</t>
  </si>
  <si>
    <t>A899</t>
  </si>
  <si>
    <t>A200 Chemicals</t>
  </si>
  <si>
    <t>ethanol</t>
  </si>
  <si>
    <t>Description</t>
  </si>
  <si>
    <t>Rect Btms</t>
  </si>
  <si>
    <t>Sulfuric</t>
  </si>
  <si>
    <t>Dil water</t>
  </si>
  <si>
    <t>Steam</t>
  </si>
  <si>
    <t>Flash condn</t>
  </si>
  <si>
    <t>Hydrolyzate</t>
  </si>
  <si>
    <t>hydrolyzate</t>
  </si>
  <si>
    <t>enzyme</t>
  </si>
  <si>
    <t>DAP</t>
  </si>
  <si>
    <t>CSL</t>
  </si>
  <si>
    <t>Scrb return</t>
  </si>
  <si>
    <t>Beer</t>
  </si>
  <si>
    <t>vent</t>
  </si>
  <si>
    <t>Seed nutrs</t>
  </si>
  <si>
    <t>water</t>
  </si>
  <si>
    <t>Prod nutr</t>
  </si>
  <si>
    <t>air</t>
  </si>
  <si>
    <t>purch enz</t>
  </si>
  <si>
    <t>drying air</t>
  </si>
  <si>
    <t>stillage</t>
  </si>
  <si>
    <t>liquid</t>
  </si>
  <si>
    <t>solids</t>
  </si>
  <si>
    <t>lignin</t>
  </si>
  <si>
    <t>filter vent</t>
  </si>
  <si>
    <t>WWT sludge</t>
  </si>
  <si>
    <t>biogas</t>
  </si>
  <si>
    <t>FGD lime</t>
  </si>
  <si>
    <t>Ash</t>
  </si>
  <si>
    <t>Stack Gas</t>
  </si>
  <si>
    <t>BFW</t>
  </si>
  <si>
    <t>To A200</t>
  </si>
  <si>
    <t>BD Vent</t>
  </si>
  <si>
    <t>Blowdown</t>
  </si>
  <si>
    <t>WW in</t>
  </si>
  <si>
    <t>caustic</t>
  </si>
  <si>
    <t>lagoon</t>
  </si>
  <si>
    <t>recycle</t>
  </si>
  <si>
    <t>brine</t>
  </si>
  <si>
    <t>sludge</t>
  </si>
  <si>
    <t>air draw</t>
  </si>
  <si>
    <t>exhaust</t>
  </si>
  <si>
    <t>Seed nutr</t>
  </si>
  <si>
    <t>Cnutr</t>
  </si>
  <si>
    <t>NH3</t>
  </si>
  <si>
    <t>SO2</t>
  </si>
  <si>
    <t>antifoam</t>
  </si>
  <si>
    <t>Caustic</t>
  </si>
  <si>
    <t>Comb Air</t>
  </si>
  <si>
    <t>Well Water Input</t>
  </si>
  <si>
    <t>enzyme vent</t>
  </si>
  <si>
    <t>comb ash</t>
  </si>
  <si>
    <t>Gas to Stack</t>
  </si>
  <si>
    <t>boiler BD</t>
  </si>
  <si>
    <t>Evap Loss</t>
  </si>
  <si>
    <t>MW</t>
  </si>
  <si>
    <t>Material Stream</t>
  </si>
  <si>
    <t>UNITS</t>
  </si>
  <si>
    <t>a200.105</t>
  </si>
  <si>
    <t>a200.516</t>
  </si>
  <si>
    <t>a200.232</t>
  </si>
  <si>
    <t>a200.211</t>
  </si>
  <si>
    <t>a200.216</t>
  </si>
  <si>
    <t>a200.215</t>
  </si>
  <si>
    <t>a200.273</t>
  </si>
  <si>
    <t>a200.274</t>
  </si>
  <si>
    <t>a200.233</t>
  </si>
  <si>
    <t>a200.260</t>
  </si>
  <si>
    <t>a200.301</t>
  </si>
  <si>
    <t>A300.310</t>
  </si>
  <si>
    <t>A300.309</t>
  </si>
  <si>
    <t>A300.312</t>
  </si>
  <si>
    <t>A300.311</t>
  </si>
  <si>
    <t>A400.407</t>
  </si>
  <si>
    <t>A400.400</t>
  </si>
  <si>
    <t>A400.401</t>
  </si>
  <si>
    <t>A400.416</t>
  </si>
  <si>
    <t>a400.441</t>
  </si>
  <si>
    <t>A400.442</t>
  </si>
  <si>
    <t>A400.444</t>
  </si>
  <si>
    <t>A400.450</t>
  </si>
  <si>
    <t>A400.420p</t>
  </si>
  <si>
    <t>A400.435</t>
  </si>
  <si>
    <t>A400.423</t>
  </si>
  <si>
    <t>A500.524</t>
  </si>
  <si>
    <t>A500.H505AIR</t>
  </si>
  <si>
    <t>a500.evap.557</t>
  </si>
  <si>
    <t>A500.550</t>
  </si>
  <si>
    <t>A500.4</t>
  </si>
  <si>
    <t>A500.508</t>
  </si>
  <si>
    <t>A500.EVAP.557</t>
  </si>
  <si>
    <t>a500.evap.sqairin</t>
  </si>
  <si>
    <t>A500.535</t>
  </si>
  <si>
    <t>A500.560</t>
  </si>
  <si>
    <t>A500.571</t>
  </si>
  <si>
    <t>a500.evap.sqaircl</t>
  </si>
  <si>
    <t>A800.804</t>
  </si>
  <si>
    <t>A800.3</t>
  </si>
  <si>
    <t>A800.809</t>
  </si>
  <si>
    <t>A800.810</t>
  </si>
  <si>
    <t>A800.803</t>
  </si>
  <si>
    <t>A800.801</t>
  </si>
  <si>
    <t>A800.805</t>
  </si>
  <si>
    <t>A800.A810.811</t>
  </si>
  <si>
    <t>A800.A810.216</t>
  </si>
  <si>
    <t>A800.A810.821V</t>
  </si>
  <si>
    <t>A800.A810.821</t>
  </si>
  <si>
    <t>A800.A810.215</t>
  </si>
  <si>
    <t>a600.cip</t>
  </si>
  <si>
    <t>A600.632</t>
  </si>
  <si>
    <t>a600.630</t>
  </si>
  <si>
    <t>A600.615</t>
  </si>
  <si>
    <t>A600.622</t>
  </si>
  <si>
    <t>a600.626</t>
  </si>
  <si>
    <t>a600.627</t>
  </si>
  <si>
    <t>A600.623</t>
  </si>
  <si>
    <t>a600.621</t>
  </si>
  <si>
    <t>a600.617</t>
  </si>
  <si>
    <t>a600.632</t>
  </si>
  <si>
    <t>a600.620b</t>
  </si>
  <si>
    <t>A600.602D</t>
  </si>
  <si>
    <t>a600.602w</t>
  </si>
  <si>
    <t>a600.602f</t>
  </si>
  <si>
    <t>A600.602c</t>
  </si>
  <si>
    <t>a600.602e</t>
  </si>
  <si>
    <t>a900.941</t>
  </si>
  <si>
    <t>a900.948</t>
  </si>
  <si>
    <t>a900.944</t>
  </si>
  <si>
    <t>a900.949</t>
  </si>
  <si>
    <t>a600.629</t>
  </si>
  <si>
    <t>a600.cndsat</t>
  </si>
  <si>
    <t>a600.640</t>
  </si>
  <si>
    <t>A500.H505Air</t>
  </si>
  <si>
    <t>A200.232</t>
  </si>
  <si>
    <t>A200.273</t>
  </si>
  <si>
    <t>A200.233</t>
  </si>
  <si>
    <t>a300.309</t>
  </si>
  <si>
    <t>a300.311</t>
  </si>
  <si>
    <t>A400.440</t>
  </si>
  <si>
    <t>A400.441</t>
  </si>
  <si>
    <t>A400.443</t>
  </si>
  <si>
    <t>A600.630</t>
  </si>
  <si>
    <t>A800.851</t>
  </si>
  <si>
    <t>A600.627</t>
  </si>
  <si>
    <t>Total Flow</t>
  </si>
  <si>
    <t>Carbon Flow</t>
  </si>
  <si>
    <t>Biomass</t>
  </si>
  <si>
    <t>a500 losses</t>
  </si>
  <si>
    <t>Temperature</t>
  </si>
  <si>
    <t>a400 vent</t>
  </si>
  <si>
    <t>Component LHV</t>
  </si>
  <si>
    <t>Latent Heat</t>
  </si>
  <si>
    <t>A500 Air</t>
  </si>
  <si>
    <t>Ref. enthalpy (25C)</t>
  </si>
  <si>
    <t>Sensible Heat</t>
  </si>
  <si>
    <t>a400 glucose</t>
  </si>
  <si>
    <t>A600 evap</t>
  </si>
  <si>
    <t>qm811</t>
  </si>
  <si>
    <t>200 steam</t>
  </si>
  <si>
    <t>qh-a500</t>
  </si>
  <si>
    <t>Heat Stream</t>
  </si>
  <si>
    <t>a200.qh812</t>
  </si>
  <si>
    <t>a200.qh244</t>
  </si>
  <si>
    <t>QCH-A300</t>
  </si>
  <si>
    <t>Qc-A300</t>
  </si>
  <si>
    <t>a300.qf300sac</t>
  </si>
  <si>
    <t>QCH-A400</t>
  </si>
  <si>
    <t>QC-A400</t>
  </si>
  <si>
    <t>QH-A500</t>
  </si>
  <si>
    <t>A500.CWA500</t>
  </si>
  <si>
    <t>A500.6</t>
  </si>
  <si>
    <t>a500.evap.qm507</t>
  </si>
  <si>
    <t>A800.QBOILER</t>
  </si>
  <si>
    <t>A800.QCOMLOSS</t>
  </si>
  <si>
    <t>A800.QM803</t>
  </si>
  <si>
    <t>A800.QH812</t>
  </si>
  <si>
    <t>A800.QM811</t>
  </si>
  <si>
    <t>a600.qt608</t>
  </si>
  <si>
    <t>a600.evapbal</t>
  </si>
  <si>
    <t>a600.qt606</t>
  </si>
  <si>
    <t>qh602</t>
  </si>
  <si>
    <t>a600.7</t>
  </si>
  <si>
    <t>a600.8</t>
  </si>
  <si>
    <t>A900.QTTOTAL</t>
  </si>
  <si>
    <t>a900.qwater</t>
  </si>
  <si>
    <t>a500.evap.qm505</t>
  </si>
  <si>
    <t>A600.QT608</t>
  </si>
  <si>
    <t>A600.qt606</t>
  </si>
  <si>
    <t>a800.a810.qsupxs</t>
  </si>
  <si>
    <t>a900.qt914</t>
  </si>
  <si>
    <t>A400 chemicals</t>
  </si>
  <si>
    <t>A600 brine</t>
  </si>
  <si>
    <t>wa200</t>
  </si>
  <si>
    <t>wa300</t>
  </si>
  <si>
    <t>Work Stream</t>
  </si>
  <si>
    <t>A200.W2</t>
  </si>
  <si>
    <t>A300.Wa300</t>
  </si>
  <si>
    <t>WKA400</t>
  </si>
  <si>
    <t>WKA500</t>
  </si>
  <si>
    <t>a500.wp-a500</t>
  </si>
  <si>
    <t>A500.EVAP.WM507</t>
  </si>
  <si>
    <t>A800.WCOMBFAN</t>
  </si>
  <si>
    <t>A800.WTOTAL</t>
  </si>
  <si>
    <t>A800.WPA810</t>
  </si>
  <si>
    <t>LOSS</t>
  </si>
  <si>
    <t>wka600</t>
  </si>
  <si>
    <t>A900.WM902</t>
  </si>
  <si>
    <t>A900.WP902</t>
  </si>
  <si>
    <t>A600.wm640</t>
  </si>
  <si>
    <t>a500.wh505</t>
  </si>
  <si>
    <t>WKA100</t>
  </si>
  <si>
    <t>a900.wm908</t>
  </si>
  <si>
    <t>a200.wptrx</t>
  </si>
  <si>
    <t>a900.wmp10</t>
  </si>
  <si>
    <t>a500.m503.powm503</t>
  </si>
  <si>
    <t>a500.evap.w1</t>
  </si>
  <si>
    <t>wka700</t>
  </si>
  <si>
    <t>a900.wknet</t>
  </si>
  <si>
    <t>wa400</t>
  </si>
  <si>
    <t>wa500</t>
  </si>
  <si>
    <t>LHV MMkcal/mol</t>
  </si>
  <si>
    <t>A400 air</t>
  </si>
  <si>
    <t>A600 losses</t>
  </si>
  <si>
    <t>wa600</t>
  </si>
  <si>
    <t>GLUCOSE (MIXED)</t>
  </si>
  <si>
    <t>XYLOSE (MIXED)</t>
  </si>
  <si>
    <t>A600 air</t>
  </si>
  <si>
    <t>A800 losses</t>
  </si>
  <si>
    <t>SUCROSE (MIXED)</t>
  </si>
  <si>
    <t>EXTRACT (MIXED)</t>
  </si>
  <si>
    <t>A600 chems</t>
  </si>
  <si>
    <t>a800.elec out</t>
  </si>
  <si>
    <t>ARABINOS (MIXED)</t>
  </si>
  <si>
    <t>GALACTOS (MIXED)</t>
  </si>
  <si>
    <t>reserve elec</t>
  </si>
  <si>
    <t>MANNOSE (MIXED)</t>
  </si>
  <si>
    <t>GLUCOLIG (MIXED)</t>
  </si>
  <si>
    <t>A800 Ai</t>
  </si>
  <si>
    <t>A800 stack+ash</t>
  </si>
  <si>
    <t>CELLOB (MIXED)</t>
  </si>
  <si>
    <t>XYLOLIG (MIXED)</t>
  </si>
  <si>
    <t>A800 chems</t>
  </si>
  <si>
    <t>MANOLIG (MIXED)</t>
  </si>
  <si>
    <t>GALAOLIG (MIXED)</t>
  </si>
  <si>
    <t>ctwr</t>
  </si>
  <si>
    <t>ARABOLIG (MIXED)</t>
  </si>
  <si>
    <t>XYLITOL (MIXED)</t>
  </si>
  <si>
    <t>well water</t>
  </si>
  <si>
    <t>LGNSOL (MIXED)</t>
  </si>
  <si>
    <t>ETHANOL (MIXED)</t>
  </si>
  <si>
    <t>H2O (MIXED)</t>
  </si>
  <si>
    <t>FURFURAL (MIXED)</t>
  </si>
  <si>
    <t>A900 air</t>
  </si>
  <si>
    <t>HMF (MIXED)</t>
  </si>
  <si>
    <t>H2SO4 (MIXED)</t>
  </si>
  <si>
    <t>N2 (MIXED)</t>
  </si>
  <si>
    <t>CO2 (MIXED)</t>
  </si>
  <si>
    <t>O2 (MIXED)</t>
  </si>
  <si>
    <t>CH4 (MIXED)</t>
  </si>
  <si>
    <t>NO (MIXED)</t>
  </si>
  <si>
    <t>NO2 (MIXED)</t>
  </si>
  <si>
    <t>NH3 (MIXED)</t>
  </si>
  <si>
    <t>Other chems</t>
  </si>
  <si>
    <t>LACID (MIXED)</t>
  </si>
  <si>
    <t>total ambient</t>
  </si>
  <si>
    <t>AACID (MIXED)</t>
  </si>
  <si>
    <t>NH4SO4 (MIXED)</t>
  </si>
  <si>
    <t>NH4ACET (MIXED)</t>
  </si>
  <si>
    <t>GLYCEROL (MIXED)</t>
  </si>
  <si>
    <t>SUCCACID (MIXED)</t>
  </si>
  <si>
    <t>DAP (MIXED)</t>
  </si>
  <si>
    <t>DENAT (MIXED)</t>
  </si>
  <si>
    <t>OIL (MIXED)</t>
  </si>
  <si>
    <t>CNUTR (MIXED)</t>
  </si>
  <si>
    <t>WNUTR (MIXED)</t>
  </si>
  <si>
    <t>SO2 (MIXED)</t>
  </si>
  <si>
    <t>H2S (MIXED)</t>
  </si>
  <si>
    <t>CO (MIXED)</t>
  </si>
  <si>
    <t>NAOH (MIXED)</t>
  </si>
  <si>
    <t>NANO3 (MIXED)</t>
  </si>
  <si>
    <t>HNO3 (MIXED)</t>
  </si>
  <si>
    <t>CELLULOS (CISOLID)</t>
  </si>
  <si>
    <t>XYLAN (CISOLID)</t>
  </si>
  <si>
    <t>LIGNIN (CISOLID)</t>
  </si>
  <si>
    <t>ENZYME (CISOLID)</t>
  </si>
  <si>
    <t>DENZ (CISOLID)</t>
  </si>
  <si>
    <t>BIOMASS (CISOLID)</t>
  </si>
  <si>
    <t>PROTEIN (CISOLID)</t>
  </si>
  <si>
    <t>ZYMO (CISOLID)</t>
  </si>
  <si>
    <t>ACETATE (CISOLID)</t>
  </si>
  <si>
    <t>ARABINAN (CISOLID)</t>
  </si>
  <si>
    <t>MANNAN (CISOLID)</t>
  </si>
  <si>
    <t>GALACTAN (CISOLID)</t>
  </si>
  <si>
    <t>TAR (CISOLID)</t>
  </si>
  <si>
    <t>ASH (CISOLID)</t>
  </si>
  <si>
    <t>LIME</t>
  </si>
  <si>
    <t>GYPSUM</t>
  </si>
  <si>
    <t>CARBON</t>
  </si>
  <si>
    <t>TRICHO (CISOLID)</t>
  </si>
  <si>
    <t>Total Component LHV</t>
  </si>
  <si>
    <t>∆H vap (cal/mol)</t>
  </si>
  <si>
    <t>Vapor-Reference Components in Liquid</t>
  </si>
  <si>
    <t>Water vapor (kmol/s)</t>
  </si>
  <si>
    <t xml:space="preserve">     total (kg/hr)</t>
  </si>
  <si>
    <t>NH3 vapor (kmol/s)</t>
  </si>
  <si>
    <t>Total Latent heat</t>
  </si>
  <si>
    <t>Carbon flow Mixed</t>
  </si>
  <si>
    <t>Carbon flow cisolid</t>
  </si>
  <si>
    <t>col number</t>
  </si>
  <si>
    <t>Substream</t>
  </si>
  <si>
    <t>$TOTAL</t>
  </si>
  <si>
    <t>MIXED</t>
  </si>
  <si>
    <t>CISOLID</t>
  </si>
  <si>
    <t>VAPOR</t>
  </si>
  <si>
    <t>Stream Attribute</t>
  </si>
  <si>
    <t>PPOPSET</t>
  </si>
  <si>
    <t>MASSFLMX</t>
  </si>
  <si>
    <t>HMX_FLOW</t>
  </si>
  <si>
    <t>H2O</t>
  </si>
  <si>
    <t>ETHANOL</t>
  </si>
  <si>
    <t>GLUCOSE</t>
  </si>
  <si>
    <t>GALACTOS</t>
  </si>
  <si>
    <t>MANNOSE</t>
  </si>
  <si>
    <t>XYLOSE</t>
  </si>
  <si>
    <t>ARABINOS</t>
  </si>
  <si>
    <t>CELLOB</t>
  </si>
  <si>
    <t>SUCROSE</t>
  </si>
  <si>
    <t>GLUCOLIG</t>
  </si>
  <si>
    <t>GALAOLIG</t>
  </si>
  <si>
    <t>MANOLIG</t>
  </si>
  <si>
    <t>XYLOLIG</t>
  </si>
  <si>
    <t>ARABOLIG</t>
  </si>
  <si>
    <t>EXTRACT</t>
  </si>
  <si>
    <t>LGNSOL</t>
  </si>
  <si>
    <t>HMF</t>
  </si>
  <si>
    <t>FURFURAL</t>
  </si>
  <si>
    <t>AACID</t>
  </si>
  <si>
    <t>LACID</t>
  </si>
  <si>
    <t>XYLITOL</t>
  </si>
  <si>
    <t>GLYCEROL</t>
  </si>
  <si>
    <t>SUCCACID</t>
  </si>
  <si>
    <t>H2SO4</t>
  </si>
  <si>
    <t>NH4SO4</t>
  </si>
  <si>
    <t>NH4ACET</t>
  </si>
  <si>
    <t>HNO3</t>
  </si>
  <si>
    <t>NANO3</t>
  </si>
  <si>
    <t>NAOH</t>
  </si>
  <si>
    <t>CNUTR</t>
  </si>
  <si>
    <t>WNUTR</t>
  </si>
  <si>
    <t>DENAT</t>
  </si>
  <si>
    <t>OIL</t>
  </si>
  <si>
    <t>O2</t>
  </si>
  <si>
    <t>N2</t>
  </si>
  <si>
    <t>NO</t>
  </si>
  <si>
    <t>NO2</t>
  </si>
  <si>
    <t>CO</t>
  </si>
  <si>
    <t>CH4</t>
  </si>
  <si>
    <t>H2S</t>
  </si>
  <si>
    <t>CELLULOS</t>
  </si>
  <si>
    <t>GALACTAN</t>
  </si>
  <si>
    <t>MANNAN</t>
  </si>
  <si>
    <t>XYLAN</t>
  </si>
  <si>
    <t>ARABINAN</t>
  </si>
  <si>
    <t>LIGNIN</t>
  </si>
  <si>
    <t>ACETATE</t>
  </si>
  <si>
    <t>PROTEIN</t>
  </si>
  <si>
    <t>ASH</t>
  </si>
  <si>
    <t>ENZYME</t>
  </si>
  <si>
    <t>DENZ</t>
  </si>
  <si>
    <t>ZYMO</t>
  </si>
  <si>
    <t>TRICHO</t>
  </si>
  <si>
    <t>BIOMASS</t>
  </si>
  <si>
    <t>TAR</t>
  </si>
  <si>
    <t>CASO4</t>
  </si>
  <si>
    <t>MOLEFLMX</t>
  </si>
  <si>
    <t>VOLFLMX</t>
  </si>
  <si>
    <t>TEMP</t>
  </si>
  <si>
    <t>PRES</t>
  </si>
  <si>
    <t>VFRAC</t>
  </si>
  <si>
    <t>LFRAC</t>
  </si>
  <si>
    <t>SFRAC</t>
  </si>
  <si>
    <t>HMX</t>
  </si>
  <si>
    <t>HMX_MASS</t>
  </si>
  <si>
    <t>SMX</t>
  </si>
  <si>
    <t>SMX_MASS</t>
  </si>
  <si>
    <t>RHOMX</t>
  </si>
  <si>
    <t>RHOMX_MASS</t>
  </si>
  <si>
    <t>MWMX</t>
  </si>
  <si>
    <t>VLSTDMX</t>
  </si>
  <si>
    <t>HREF</t>
  </si>
  <si>
    <t>FRACTION</t>
  </si>
  <si>
    <t>WATT</t>
  </si>
  <si>
    <t>KMOL/SEC</t>
  </si>
  <si>
    <t>301LIQ</t>
  </si>
  <si>
    <t>A100.101</t>
  </si>
  <si>
    <t>A100.105</t>
  </si>
  <si>
    <t>A200.105</t>
  </si>
  <si>
    <t>A200.16</t>
  </si>
  <si>
    <t>A200.20</t>
  </si>
  <si>
    <t>A200.201</t>
  </si>
  <si>
    <t>A200.202</t>
  </si>
  <si>
    <t>A200.203</t>
  </si>
  <si>
    <t>A200.211</t>
  </si>
  <si>
    <t>A200.212</t>
  </si>
  <si>
    <t>A200.214</t>
  </si>
  <si>
    <t>A200.215</t>
  </si>
  <si>
    <t>A200.216</t>
  </si>
  <si>
    <t>A200.217</t>
  </si>
  <si>
    <t>A200.218</t>
  </si>
  <si>
    <t>A200.220</t>
  </si>
  <si>
    <t>A200.222</t>
  </si>
  <si>
    <t>A200.222S</t>
  </si>
  <si>
    <t>A200.223</t>
  </si>
  <si>
    <t>A200.223D</t>
  </si>
  <si>
    <t>A200.224</t>
  </si>
  <si>
    <t>A200.225</t>
  </si>
  <si>
    <t>A200.228</t>
  </si>
  <si>
    <t>A200.228S</t>
  </si>
  <si>
    <t>A200.232S</t>
  </si>
  <si>
    <t>A200.239</t>
  </si>
  <si>
    <t>A200.239A</t>
  </si>
  <si>
    <t>A200.250</t>
  </si>
  <si>
    <t>A200.251</t>
  </si>
  <si>
    <t>A200.252</t>
  </si>
  <si>
    <t>A200.253</t>
  </si>
  <si>
    <t>A200.254</t>
  </si>
  <si>
    <t>A200.254AA</t>
  </si>
  <si>
    <t>A200.254B</t>
  </si>
  <si>
    <t>A200.254D</t>
  </si>
  <si>
    <t>A200.254S</t>
  </si>
  <si>
    <t>A200.255</t>
  </si>
  <si>
    <t>A200.260</t>
  </si>
  <si>
    <t>A200.274</t>
  </si>
  <si>
    <t>A200.274A</t>
  </si>
  <si>
    <t>A200.274B</t>
  </si>
  <si>
    <t>A200.275</t>
  </si>
  <si>
    <t>A200.301</t>
  </si>
  <si>
    <t>A200.301LIQ</t>
  </si>
  <si>
    <t>A200.516</t>
  </si>
  <si>
    <t>A200.M207FD</t>
  </si>
  <si>
    <t>A200.S205LIQ</t>
  </si>
  <si>
    <t>A200.S205SOL</t>
  </si>
  <si>
    <t>A300.2</t>
  </si>
  <si>
    <t>A300.3</t>
  </si>
  <si>
    <t>A300.301</t>
  </si>
  <si>
    <t>A300.301LIQ</t>
  </si>
  <si>
    <t>A300.301SUG</t>
  </si>
  <si>
    <t>A300.302</t>
  </si>
  <si>
    <t>A300.303</t>
  </si>
  <si>
    <t>A300.304</t>
  </si>
  <si>
    <t>A300.304B</t>
  </si>
  <si>
    <t>A300.305</t>
  </si>
  <si>
    <t>A300.306</t>
  </si>
  <si>
    <t>A300.306A</t>
  </si>
  <si>
    <t>A300.306AA</t>
  </si>
  <si>
    <t>A300.306B</t>
  </si>
  <si>
    <t>A300.306S</t>
  </si>
  <si>
    <t>A300.307</t>
  </si>
  <si>
    <t>A300.308</t>
  </si>
  <si>
    <t>A300.308A</t>
  </si>
  <si>
    <t>A300.315</t>
  </si>
  <si>
    <t>A300.316</t>
  </si>
  <si>
    <t>A300.317</t>
  </si>
  <si>
    <t>A300.4</t>
  </si>
  <si>
    <t>A300.422</t>
  </si>
  <si>
    <t>A300.5</t>
  </si>
  <si>
    <t>A300.501</t>
  </si>
  <si>
    <t>A300.551</t>
  </si>
  <si>
    <t>A300.CLOSS</t>
  </si>
  <si>
    <t>A300.CONTBP</t>
  </si>
  <si>
    <t>A300.F300FD</t>
  </si>
  <si>
    <t>A300.SUGMIX.1</t>
  </si>
  <si>
    <t>A300.SUGMIX.2</t>
  </si>
  <si>
    <t>A300.SUGMIX.301SUG</t>
  </si>
  <si>
    <t>A300.SUGMIX.303</t>
  </si>
  <si>
    <t>A300.SUGMIX.305</t>
  </si>
  <si>
    <t>A300.SUGMIX.325</t>
  </si>
  <si>
    <t>A300.SUGMIX.326</t>
  </si>
  <si>
    <t>A300.SUGMIX.327</t>
  </si>
  <si>
    <t>A300.SUGMIX.332</t>
  </si>
  <si>
    <t>A300.SUGMIX.333</t>
  </si>
  <si>
    <t>A300.SUGMIX.334</t>
  </si>
  <si>
    <t>A300.SUGMIX.382</t>
  </si>
  <si>
    <t>A300.SUGMIX.383</t>
  </si>
  <si>
    <t>A300.SUGMIX.387</t>
  </si>
  <si>
    <t>A300.SUGMIX.532B</t>
  </si>
  <si>
    <t>A300.SUGMIX.534</t>
  </si>
  <si>
    <t>A300.SUGMIX.536</t>
  </si>
  <si>
    <t>A300.SUGMIX.AIRCOND</t>
  </si>
  <si>
    <t>A300.SUGMIX.S-LIG</t>
  </si>
  <si>
    <t>A300.SUGMIX.S-LIQ</t>
  </si>
  <si>
    <t>A300.SUGMIX.S-PROD</t>
  </si>
  <si>
    <t>A300.SUGMIX.S-SOL</t>
  </si>
  <si>
    <t>A300.SUGMIX.S-VENT</t>
  </si>
  <si>
    <t>A300.SUGMIX.S-WASH</t>
  </si>
  <si>
    <t>A300.T310FD</t>
  </si>
  <si>
    <t>A400.402</t>
  </si>
  <si>
    <t>A400.402B</t>
  </si>
  <si>
    <t>A400.403</t>
  </si>
  <si>
    <t>A400.404</t>
  </si>
  <si>
    <t>A400.405</t>
  </si>
  <si>
    <t>A400.406</t>
  </si>
  <si>
    <t>A400.408</t>
  </si>
  <si>
    <t>A400.408A</t>
  </si>
  <si>
    <t>A400.409</t>
  </si>
  <si>
    <t>A400.410</t>
  </si>
  <si>
    <t>A400.411</t>
  </si>
  <si>
    <t>A400.416S</t>
  </si>
  <si>
    <t>A400.418</t>
  </si>
  <si>
    <t>A400.420</t>
  </si>
  <si>
    <t>A400.420A</t>
  </si>
  <si>
    <t>A400.420B</t>
  </si>
  <si>
    <t>A400.420EX</t>
  </si>
  <si>
    <t>A400.420P</t>
  </si>
  <si>
    <t>A400.422</t>
  </si>
  <si>
    <t>A400.422S</t>
  </si>
  <si>
    <t>A400.446</t>
  </si>
  <si>
    <t>A400.451</t>
  </si>
  <si>
    <t>A400.452</t>
  </si>
  <si>
    <t>A400.453</t>
  </si>
  <si>
    <t>A400.454</t>
  </si>
  <si>
    <t>A400.F400IN</t>
  </si>
  <si>
    <t>A500.3</t>
  </si>
  <si>
    <t>A500.305</t>
  </si>
  <si>
    <t>A500.317</t>
  </si>
  <si>
    <t>A500.501</t>
  </si>
  <si>
    <t>A500.506</t>
  </si>
  <si>
    <t>A500.507</t>
  </si>
  <si>
    <t>A500.507S</t>
  </si>
  <si>
    <t>A500.509</t>
  </si>
  <si>
    <t>A500.510</t>
  </si>
  <si>
    <t>A500.511</t>
  </si>
  <si>
    <t>A500.515</t>
  </si>
  <si>
    <t>A500.516</t>
  </si>
  <si>
    <t>A500.516S</t>
  </si>
  <si>
    <t>A500.521</t>
  </si>
  <si>
    <t>A500.523</t>
  </si>
  <si>
    <t>A500.551</t>
  </si>
  <si>
    <t>A500.551S</t>
  </si>
  <si>
    <t>A500.EVAP.1</t>
  </si>
  <si>
    <t>A500.EVAP.2</t>
  </si>
  <si>
    <t>A500.EVAP.3</t>
  </si>
  <si>
    <t>A500.EVAP.4</t>
  </si>
  <si>
    <t>A500.EVAP.5</t>
  </si>
  <si>
    <t>A500.EVAP.508</t>
  </si>
  <si>
    <t>A500.EVAP.535</t>
  </si>
  <si>
    <t>A500.EVAP.558</t>
  </si>
  <si>
    <t>A500.EVAP.559</t>
  </si>
  <si>
    <t>A500.EVAP.560</t>
  </si>
  <si>
    <t>A500.EVAP.571</t>
  </si>
  <si>
    <t>A500.EVAP.571B</t>
  </si>
  <si>
    <t>A500.EVAP.572</t>
  </si>
  <si>
    <t>A500.EVAP.6</t>
  </si>
  <si>
    <t>A500.EVAP.SQAIRCL</t>
  </si>
  <si>
    <t>A500.EVAP.SQAIRIN</t>
  </si>
  <si>
    <t>A500.EVAP.SQAIROUT</t>
  </si>
  <si>
    <t>A500.M503.511</t>
  </si>
  <si>
    <t>A500.M503.511A</t>
  </si>
  <si>
    <t>A500.M503.512</t>
  </si>
  <si>
    <t>A500.M503.514</t>
  </si>
  <si>
    <t>A500.M503.515</t>
  </si>
  <si>
    <t>A500.M503.517</t>
  </si>
  <si>
    <t>A500.M503.517A</t>
  </si>
  <si>
    <t>A500.M503.519</t>
  </si>
  <si>
    <t>A500.M503.521</t>
  </si>
  <si>
    <t>A600.11</t>
  </si>
  <si>
    <t>A600.12</t>
  </si>
  <si>
    <t>A600.15</t>
  </si>
  <si>
    <t>A600.19</t>
  </si>
  <si>
    <t>A600.260</t>
  </si>
  <si>
    <t>A600.3</t>
  </si>
  <si>
    <t>A600.4</t>
  </si>
  <si>
    <t>A600.5</t>
  </si>
  <si>
    <t>A600.535</t>
  </si>
  <si>
    <t>A600.5A</t>
  </si>
  <si>
    <t>A600.601</t>
  </si>
  <si>
    <t>A600.602</t>
  </si>
  <si>
    <t>A600.602A</t>
  </si>
  <si>
    <t>A600.602B</t>
  </si>
  <si>
    <t>A600.602C</t>
  </si>
  <si>
    <t>A600.602E</t>
  </si>
  <si>
    <t>A600.602F</t>
  </si>
  <si>
    <t>A600.602G</t>
  </si>
  <si>
    <t>A600.602W</t>
  </si>
  <si>
    <t>A600.602X</t>
  </si>
  <si>
    <t>A600.609</t>
  </si>
  <si>
    <t>A600.611</t>
  </si>
  <si>
    <t>A600.612</t>
  </si>
  <si>
    <t>A600.613</t>
  </si>
  <si>
    <t>A600.614</t>
  </si>
  <si>
    <t>A600.614S</t>
  </si>
  <si>
    <t>A600.616</t>
  </si>
  <si>
    <t>A600.617</t>
  </si>
  <si>
    <t>A600.620</t>
  </si>
  <si>
    <t>A600.620A</t>
  </si>
  <si>
    <t>A600.620B</t>
  </si>
  <si>
    <t>A600.620C</t>
  </si>
  <si>
    <t>A600.620D</t>
  </si>
  <si>
    <t>A600.621</t>
  </si>
  <si>
    <t>A600.623S</t>
  </si>
  <si>
    <t>A600.624</t>
  </si>
  <si>
    <t>A600.624S</t>
  </si>
  <si>
    <t>A600.625</t>
  </si>
  <si>
    <t>A600.626</t>
  </si>
  <si>
    <t>A600.628</t>
  </si>
  <si>
    <t>A600.628A</t>
  </si>
  <si>
    <t>A600.628B</t>
  </si>
  <si>
    <t>A600.629</t>
  </si>
  <si>
    <t>A600.629A</t>
  </si>
  <si>
    <t>A600.632HSUG</t>
  </si>
  <si>
    <t>A600.632S</t>
  </si>
  <si>
    <t>A600.640</t>
  </si>
  <si>
    <t>A600.6A</t>
  </si>
  <si>
    <t>A600.7A</t>
  </si>
  <si>
    <t>A600.821</t>
  </si>
  <si>
    <t>A600.9</t>
  </si>
  <si>
    <t>A600.944</t>
  </si>
  <si>
    <t>A600.CIP</t>
  </si>
  <si>
    <t>A600.CNDSAT</t>
  </si>
  <si>
    <t>A600.VAP</t>
  </si>
  <si>
    <t>A700.2</t>
  </si>
  <si>
    <t>A700.232</t>
  </si>
  <si>
    <t>A700.233</t>
  </si>
  <si>
    <t>A700.273</t>
  </si>
  <si>
    <t>A700.309</t>
  </si>
  <si>
    <t>A700.310</t>
  </si>
  <si>
    <t>A700.311</t>
  </si>
  <si>
    <t>A700.312</t>
  </si>
  <si>
    <t>A700.4</t>
  </si>
  <si>
    <t>A700.404</t>
  </si>
  <si>
    <t>A700.420P</t>
  </si>
  <si>
    <t>A700.437</t>
  </si>
  <si>
    <t>A700.439</t>
  </si>
  <si>
    <t>A700.443</t>
  </si>
  <si>
    <t>A700.515</t>
  </si>
  <si>
    <t>A700.515E</t>
  </si>
  <si>
    <t>A700.701</t>
  </si>
  <si>
    <t>A700.701S</t>
  </si>
  <si>
    <t>A700.703</t>
  </si>
  <si>
    <t>A700.710</t>
  </si>
  <si>
    <t>A700.710S</t>
  </si>
  <si>
    <t>A700.713</t>
  </si>
  <si>
    <t>A700.717</t>
  </si>
  <si>
    <t>A700.735</t>
  </si>
  <si>
    <t>A700.750</t>
  </si>
  <si>
    <t>A700.755</t>
  </si>
  <si>
    <t>A700.CSL-A300</t>
  </si>
  <si>
    <t>A700.CSL-A400</t>
  </si>
  <si>
    <t>A700.FIRE</t>
  </si>
  <si>
    <t>A700.NH3-A400</t>
  </si>
  <si>
    <t>A800.1</t>
  </si>
  <si>
    <t>A800.2</t>
  </si>
  <si>
    <t>A800.43</t>
  </si>
  <si>
    <t>A800.45</t>
  </si>
  <si>
    <t>A800.560</t>
  </si>
  <si>
    <t>A800.571</t>
  </si>
  <si>
    <t>A800.615</t>
  </si>
  <si>
    <t>A800.623</t>
  </si>
  <si>
    <t>A800.802</t>
  </si>
  <si>
    <t>A800.804E</t>
  </si>
  <si>
    <t>A800.806</t>
  </si>
  <si>
    <t>A800.807</t>
  </si>
  <si>
    <t>A800.821</t>
  </si>
  <si>
    <t>A800.840</t>
  </si>
  <si>
    <t>A800.850</t>
  </si>
  <si>
    <t>A800.A810.3</t>
  </si>
  <si>
    <t>A800.A810.5</t>
  </si>
  <si>
    <t>A800.A810.6</t>
  </si>
  <si>
    <t>A800.A810.66</t>
  </si>
  <si>
    <t>A800.A810.811A</t>
  </si>
  <si>
    <t>A800.A810.811B</t>
  </si>
  <si>
    <t>A800.A810.811H</t>
  </si>
  <si>
    <t>A800.A810.812</t>
  </si>
  <si>
    <t>A800.A810.812A</t>
  </si>
  <si>
    <t>A800.A810.812B</t>
  </si>
  <si>
    <t>A800.A810.812E</t>
  </si>
  <si>
    <t>A800.A810.813</t>
  </si>
  <si>
    <t>A800.A810.813A</t>
  </si>
  <si>
    <t>A800.A810.813B</t>
  </si>
  <si>
    <t>A800.A810.813C</t>
  </si>
  <si>
    <t>A800.A810.814A</t>
  </si>
  <si>
    <t>A800.A810.814B</t>
  </si>
  <si>
    <t>A800.A810.815</t>
  </si>
  <si>
    <t>A800.A810.815A</t>
  </si>
  <si>
    <t>A800.A810.815B</t>
  </si>
  <si>
    <t>A800.A810.815E</t>
  </si>
  <si>
    <t>A800.A810.816</t>
  </si>
  <si>
    <t>A800.A810.816A</t>
  </si>
  <si>
    <t>A800.A810.821A</t>
  </si>
  <si>
    <t>A800.A810.821S</t>
  </si>
  <si>
    <t>A800.A810.823</t>
  </si>
  <si>
    <t>A800.A810.896</t>
  </si>
  <si>
    <t>A800.GYPSUM</t>
  </si>
  <si>
    <t>A900.1</t>
  </si>
  <si>
    <t>A900.2</t>
  </si>
  <si>
    <t>A900.211</t>
  </si>
  <si>
    <t>A900.274</t>
  </si>
  <si>
    <t>A900.400</t>
  </si>
  <si>
    <t>A900.524</t>
  </si>
  <si>
    <t>A900.626</t>
  </si>
  <si>
    <t>A900.811</t>
  </si>
  <si>
    <t>A900.850</t>
  </si>
  <si>
    <t>A900.903</t>
  </si>
  <si>
    <t>A900.904</t>
  </si>
  <si>
    <t>A900.905</t>
  </si>
  <si>
    <t>A900.906</t>
  </si>
  <si>
    <t>A900.906A</t>
  </si>
  <si>
    <t>A900.909</t>
  </si>
  <si>
    <t>A900.914</t>
  </si>
  <si>
    <t>A900.916</t>
  </si>
  <si>
    <t>A900.921</t>
  </si>
  <si>
    <t>A900.922</t>
  </si>
  <si>
    <t>A900.923</t>
  </si>
  <si>
    <t>A900.939</t>
  </si>
  <si>
    <t>A900.940</t>
  </si>
  <si>
    <t>A900.941</t>
  </si>
  <si>
    <t>A900.941AA</t>
  </si>
  <si>
    <t>A900.944</t>
  </si>
  <si>
    <t>A900.945</t>
  </si>
  <si>
    <t>A900.948</t>
  </si>
  <si>
    <t>A900.949</t>
  </si>
  <si>
    <t>A900.950</t>
  </si>
  <si>
    <t>A900.951</t>
  </si>
  <si>
    <t>A900.BALNCE</t>
  </si>
  <si>
    <t>A900.DRAIN</t>
  </si>
  <si>
    <t>A900.EVAP</t>
  </si>
  <si>
    <t>A900.FALLER</t>
  </si>
  <si>
    <t>A900.HEADER</t>
  </si>
  <si>
    <t>A900.RISER</t>
  </si>
  <si>
    <t>A900.S205WASH</t>
  </si>
  <si>
    <t xml:space="preserve">            </t>
  </si>
  <si>
    <t>10/21/2019</t>
  </si>
  <si>
    <t>6:37:48 PM</t>
  </si>
  <si>
    <t>Heat / Duty streams</t>
  </si>
  <si>
    <t>Work streams</t>
  </si>
  <si>
    <t>A200.A203.Q-OUT</t>
  </si>
  <si>
    <t>A100.WC101</t>
  </si>
  <si>
    <t>KW</t>
  </si>
  <si>
    <t>A200.A204.Q-OUT</t>
  </si>
  <si>
    <t>A100.WC102</t>
  </si>
  <si>
    <t>A200.A208.Q-OUT</t>
  </si>
  <si>
    <t>A100.WC103</t>
  </si>
  <si>
    <t>A200.A209.Q-OUT</t>
  </si>
  <si>
    <t>A100.WC104</t>
  </si>
  <si>
    <t>A200.A224.Q-OUT</t>
  </si>
  <si>
    <t>A100.WC105</t>
  </si>
  <si>
    <t>A200.QC-A200</t>
  </si>
  <si>
    <t>A100.WC106</t>
  </si>
  <si>
    <t>A200.QH201</t>
  </si>
  <si>
    <t>A100.WC107</t>
  </si>
  <si>
    <t>A200.QH244</t>
  </si>
  <si>
    <t>A100.WC108</t>
  </si>
  <si>
    <t>A200.QH812</t>
  </si>
  <si>
    <t>A100.WKA100</t>
  </si>
  <si>
    <t>A200.QM204</t>
  </si>
  <si>
    <t>A100.WM102</t>
  </si>
  <si>
    <t>A200.QM207</t>
  </si>
  <si>
    <t>A100.WM103</t>
  </si>
  <si>
    <t>A200.QWT203</t>
  </si>
  <si>
    <t>A100.WM106</t>
  </si>
  <si>
    <t>A200.QWT204</t>
  </si>
  <si>
    <t>A200.1</t>
  </si>
  <si>
    <t>A200.QWT208</t>
  </si>
  <si>
    <t>A200.A203.W-CONV</t>
  </si>
  <si>
    <t>A200.QWT209</t>
  </si>
  <si>
    <t>A200.A203.W-DUP</t>
  </si>
  <si>
    <t>A200.QWT224</t>
  </si>
  <si>
    <t>A200.A203.W-OUT</t>
  </si>
  <si>
    <t>A300.A300F.Q-OUT</t>
  </si>
  <si>
    <t>A200.A203.W-SPEC</t>
  </si>
  <si>
    <t>A300.A300S.Q-OUT</t>
  </si>
  <si>
    <t>A200.A204.W-CONV</t>
  </si>
  <si>
    <t>A300.A301.Q-OUT</t>
  </si>
  <si>
    <t>A200.A204.W-DUP</t>
  </si>
  <si>
    <t>A300.A305.Q-OUT</t>
  </si>
  <si>
    <t>A200.A204.W-OUT</t>
  </si>
  <si>
    <t>A300.A306.Q-OUT</t>
  </si>
  <si>
    <t>A200.A204.W-SPEC</t>
  </si>
  <si>
    <t>A300.A308W.Q-OUT</t>
  </si>
  <si>
    <t>A200.A208.W-CONV</t>
  </si>
  <si>
    <t>A300.QC301</t>
  </si>
  <si>
    <t>A200.A208.W-DUP</t>
  </si>
  <si>
    <t>A300.QC310</t>
  </si>
  <si>
    <t>A200.A208.W-OUT</t>
  </si>
  <si>
    <t>A300.QC-A300</t>
  </si>
  <si>
    <t>A200.A208.W-SPEC</t>
  </si>
  <si>
    <t>A300.QCH-A300</t>
  </si>
  <si>
    <t>A200.A209.W-CONV</t>
  </si>
  <si>
    <t>A300.QF300F</t>
  </si>
  <si>
    <t>A200.A209.W-DUP</t>
  </si>
  <si>
    <t>A300.QF300SAC</t>
  </si>
  <si>
    <t>A200.A209.W-OUT</t>
  </si>
  <si>
    <t>A300.QF301-5</t>
  </si>
  <si>
    <t>A200.A209.W-SPEC</t>
  </si>
  <si>
    <t>A300.QT300</t>
  </si>
  <si>
    <t>A200.A224.W-CONV</t>
  </si>
  <si>
    <t>A300.QWA300F</t>
  </si>
  <si>
    <t>A200.A224.W-DUP</t>
  </si>
  <si>
    <t>A300.QWA300S</t>
  </si>
  <si>
    <t>A200.A224.W-OUT</t>
  </si>
  <si>
    <t>A300.QWA301</t>
  </si>
  <si>
    <t>A200.A224.W-SPEC</t>
  </si>
  <si>
    <t>A300.QWA305</t>
  </si>
  <si>
    <t>A200.W1</t>
  </si>
  <si>
    <t>A300.QWA306</t>
  </si>
  <si>
    <t>A300.QWA308</t>
  </si>
  <si>
    <t>A200.WC201</t>
  </si>
  <si>
    <t>A300.SUGMIX.3</t>
  </si>
  <si>
    <t>A200.WC202</t>
  </si>
  <si>
    <t>A300.SUGMIX.QE301</t>
  </si>
  <si>
    <t>A200.WC203</t>
  </si>
  <si>
    <t>A300.SUGMIX.QE302</t>
  </si>
  <si>
    <t>A200.WC204</t>
  </si>
  <si>
    <t>A300.SUGMIX.QE303</t>
  </si>
  <si>
    <t>A200.WC205</t>
  </si>
  <si>
    <t>A300.SUGMIX.QH317</t>
  </si>
  <si>
    <t>A200.WC206</t>
  </si>
  <si>
    <t>A400.A400.Q-OUT</t>
  </si>
  <si>
    <t>A200.WC207</t>
  </si>
  <si>
    <t>A400.A404.Q-OUT</t>
  </si>
  <si>
    <t>A200.WKA200</t>
  </si>
  <si>
    <t>A400.A405.Q-OUT</t>
  </si>
  <si>
    <t>A200.WM201</t>
  </si>
  <si>
    <t>A400.A406.Q-OUT</t>
  </si>
  <si>
    <t>A200.WM202</t>
  </si>
  <si>
    <t>A400.A410.Q-OUT</t>
  </si>
  <si>
    <t>A200.WM203</t>
  </si>
  <si>
    <t>A400.QA404</t>
  </si>
  <si>
    <t>A200.WM204</t>
  </si>
  <si>
    <t>A400.QCH-A400</t>
  </si>
  <si>
    <t>A200.WM205</t>
  </si>
  <si>
    <t>A400.QF400</t>
  </si>
  <si>
    <t>A200.WM206</t>
  </si>
  <si>
    <t>A400.QF401-3</t>
  </si>
  <si>
    <t>A200.WM207</t>
  </si>
  <si>
    <t>A400.QM401</t>
  </si>
  <si>
    <t>A200.WP201</t>
  </si>
  <si>
    <t>A400.QT405</t>
  </si>
  <si>
    <t>A200.WP203</t>
  </si>
  <si>
    <t>A400.QWA400</t>
  </si>
  <si>
    <t>A200.WP204</t>
  </si>
  <si>
    <t>A400.QWA405</t>
  </si>
  <si>
    <t>A200.WP208</t>
  </si>
  <si>
    <t>A400.QWA406</t>
  </si>
  <si>
    <t>A200.WP209</t>
  </si>
  <si>
    <t>A400.QWA410</t>
  </si>
  <si>
    <t>A200.WP239</t>
  </si>
  <si>
    <t>A200.WPTRX</t>
  </si>
  <si>
    <t>A200.WT203</t>
  </si>
  <si>
    <t>A500.EVAP.A530.Q-OUT</t>
  </si>
  <si>
    <t>A200.WT204</t>
  </si>
  <si>
    <t>A500.EVAP.QM505</t>
  </si>
  <si>
    <t>A200.WT208</t>
  </si>
  <si>
    <t>A500.EVAP.QM507</t>
  </si>
  <si>
    <t>A200.WT209</t>
  </si>
  <si>
    <t>A500.EVAP.QWT530</t>
  </si>
  <si>
    <t>A200.WT224</t>
  </si>
  <si>
    <t>A500.M503.QH503</t>
  </si>
  <si>
    <t>A300.8</t>
  </si>
  <si>
    <t>A500.M503.QH506</t>
  </si>
  <si>
    <t>A300.A300F.W-CONV</t>
  </si>
  <si>
    <t>A500.M503.QH507</t>
  </si>
  <si>
    <t>A300.A300F.W-DUP</t>
  </si>
  <si>
    <t>A500.M503.QH509</t>
  </si>
  <si>
    <t>A300.A300F.W-OUT</t>
  </si>
  <si>
    <t>A500.P501.Q-OUT</t>
  </si>
  <si>
    <t>A300.A300F.W-SPEC</t>
  </si>
  <si>
    <t>A500.P503.Q-OUT</t>
  </si>
  <si>
    <t>A300.A300S.W-CONV</t>
  </si>
  <si>
    <t>A500.P505.Q-OUT</t>
  </si>
  <si>
    <t>A300.A300S.W-DUP</t>
  </si>
  <si>
    <t>A500.QC-A500</t>
  </si>
  <si>
    <t>A300.A300S.W-OUT</t>
  </si>
  <si>
    <t>A500.QCD501</t>
  </si>
  <si>
    <t>A300.A300S.W-SPEC</t>
  </si>
  <si>
    <t>A500.QCD502</t>
  </si>
  <si>
    <t>A300.A301.W-CONV</t>
  </si>
  <si>
    <t>A500.QH503</t>
  </si>
  <si>
    <t>A300.A301.W-DUP</t>
  </si>
  <si>
    <t>A500.QH506</t>
  </si>
  <si>
    <t>A300.A301.W-OUT</t>
  </si>
  <si>
    <t>A500.QH509</t>
  </si>
  <si>
    <t>A300.A301.W-SPEC</t>
  </si>
  <si>
    <t>A500.QH-A500</t>
  </si>
  <si>
    <t>A300.A305.W-CONV</t>
  </si>
  <si>
    <t>A500.QHX512</t>
  </si>
  <si>
    <t>A300.A305.W-DUP</t>
  </si>
  <si>
    <t>A500.QRD501</t>
  </si>
  <si>
    <t>A300.A305.W-OUT</t>
  </si>
  <si>
    <t>A500.QRD502</t>
  </si>
  <si>
    <t>A300.A305.W-SPEC</t>
  </si>
  <si>
    <t>A500.QWP501</t>
  </si>
  <si>
    <t>A300.A306.W-CONV</t>
  </si>
  <si>
    <t>A500.QWP503</t>
  </si>
  <si>
    <t>A300.A306.W-DUP</t>
  </si>
  <si>
    <t>A500.QWP505</t>
  </si>
  <si>
    <t>A300.A306.W-OUT</t>
  </si>
  <si>
    <t>A600.1</t>
  </si>
  <si>
    <t>A300.A306.W-SPEC</t>
  </si>
  <si>
    <t>A600.16</t>
  </si>
  <si>
    <t>A300.A308W.W-CONV</t>
  </si>
  <si>
    <t>A600.17</t>
  </si>
  <si>
    <t>A300.A308W.W-DUP</t>
  </si>
  <si>
    <t>A600.18</t>
  </si>
  <si>
    <t>A300.A308W.W-OUT</t>
  </si>
  <si>
    <t>A600.2</t>
  </si>
  <si>
    <t>A300.A308W.W-SPEC</t>
  </si>
  <si>
    <t>A600.7</t>
  </si>
  <si>
    <t>A300.SUGMIX.4</t>
  </si>
  <si>
    <t>A600.8</t>
  </si>
  <si>
    <t>A300.WA300</t>
  </si>
  <si>
    <t>A600.A606.Q-OUT</t>
  </si>
  <si>
    <t>A300.WA308</t>
  </si>
  <si>
    <t>A600.EVAPBAL</t>
  </si>
  <si>
    <t>A300.WAG300</t>
  </si>
  <si>
    <t>A600.Q608C</t>
  </si>
  <si>
    <t>A300.WF301-5</t>
  </si>
  <si>
    <t>A600.QH602</t>
  </si>
  <si>
    <t>A300.WP301</t>
  </si>
  <si>
    <t>A600.QT606</t>
  </si>
  <si>
    <t>A300.WP302</t>
  </si>
  <si>
    <t>A300.WP306</t>
  </si>
  <si>
    <t>A600.QWA606</t>
  </si>
  <si>
    <t>A300.WP310</t>
  </si>
  <si>
    <t>A600.QWS611</t>
  </si>
  <si>
    <t>A300.WT300</t>
  </si>
  <si>
    <t>A600.WS611.Q-OUT</t>
  </si>
  <si>
    <t>A300.WT300F</t>
  </si>
  <si>
    <t>A700.QDCOOLE</t>
  </si>
  <si>
    <t>A300.WT300S</t>
  </si>
  <si>
    <t>A800.A810.QBOILER</t>
  </si>
  <si>
    <t>A300.WT301</t>
  </si>
  <si>
    <t>A800.A810.QDEAER</t>
  </si>
  <si>
    <t>A300.WT306</t>
  </si>
  <si>
    <t>A800.A810.QH811</t>
  </si>
  <si>
    <t>A400.A400.W-CONV</t>
  </si>
  <si>
    <t>A800.A810.QH812</t>
  </si>
  <si>
    <t>A400.A400.W-DUP</t>
  </si>
  <si>
    <t>A800.A810.QH-A500</t>
  </si>
  <si>
    <t>A400.A400.W-OUT</t>
  </si>
  <si>
    <t>A800.A810.QM811</t>
  </si>
  <si>
    <t>A400.A400.W-SPEC</t>
  </si>
  <si>
    <t>A800.A810.QSUPER</t>
  </si>
  <si>
    <t>A400.A404.W-CONV</t>
  </si>
  <si>
    <t>A800.A810.QSUPXS</t>
  </si>
  <si>
    <t>A400.A404.W-DUP</t>
  </si>
  <si>
    <t>A800.A810.QT405</t>
  </si>
  <si>
    <t>A400.A404.W-OUT</t>
  </si>
  <si>
    <t>A800.A810.QTSTM</t>
  </si>
  <si>
    <t>A400.A404.W-SPEC</t>
  </si>
  <si>
    <t>A800.A810.QTSTMXS</t>
  </si>
  <si>
    <t>A400.A405.W-CONV</t>
  </si>
  <si>
    <t>A400.A405.W-DUP</t>
  </si>
  <si>
    <t>A400.A405.W-OUT</t>
  </si>
  <si>
    <t>A800.QH801</t>
  </si>
  <si>
    <t>A400.A405.W-SPEC</t>
  </si>
  <si>
    <t>A400.A406.W-CONV</t>
  </si>
  <si>
    <t>A800.QH-A500</t>
  </si>
  <si>
    <t>A400.A406.W-DUP</t>
  </si>
  <si>
    <t>A400.A406.W-OUT</t>
  </si>
  <si>
    <t>A800.QM803T</t>
  </si>
  <si>
    <t>A400.A406.W-SPEC</t>
  </si>
  <si>
    <t>A400.A410.W-CONV</t>
  </si>
  <si>
    <t>A800.QT405</t>
  </si>
  <si>
    <t>A400.A410.W-DUP</t>
  </si>
  <si>
    <t>A900.10</t>
  </si>
  <si>
    <t>A400.A410.W-OUT</t>
  </si>
  <si>
    <t>A900.QC-A200</t>
  </si>
  <si>
    <t>A400.A410.W-SPEC</t>
  </si>
  <si>
    <t>A900.QC-A300</t>
  </si>
  <si>
    <t>A400.WKA400</t>
  </si>
  <si>
    <t>A900.QC-A400</t>
  </si>
  <si>
    <t>A400.WM401</t>
  </si>
  <si>
    <t>A900.QC-A500</t>
  </si>
  <si>
    <t>A400.WP400</t>
  </si>
  <si>
    <t>A900.QCH-A300</t>
  </si>
  <si>
    <t>A400.WP401</t>
  </si>
  <si>
    <t>A900.QCH-A400</t>
  </si>
  <si>
    <t>A400.WP405</t>
  </si>
  <si>
    <t>A900.QCHILCON</t>
  </si>
  <si>
    <t>A400.WP406</t>
  </si>
  <si>
    <t>A900.QCHWLOOP</t>
  </si>
  <si>
    <t>A400.WP410</t>
  </si>
  <si>
    <t>A900.QCHWOP</t>
  </si>
  <si>
    <t>A400.WP420</t>
  </si>
  <si>
    <t>A900.QCHWXS</t>
  </si>
  <si>
    <t>A400.WPA400</t>
  </si>
  <si>
    <t>A900.QCWBAL</t>
  </si>
  <si>
    <t>A400.WT400</t>
  </si>
  <si>
    <t>A900.QH602</t>
  </si>
  <si>
    <t>A400.WT401-3</t>
  </si>
  <si>
    <t>A900.QH910</t>
  </si>
  <si>
    <t>A400.WT405</t>
  </si>
  <si>
    <t>A900.QM811</t>
  </si>
  <si>
    <t>A400.WT406</t>
  </si>
  <si>
    <t>A900.QT914</t>
  </si>
  <si>
    <t>A400.WT410</t>
  </si>
  <si>
    <t>A500.1</t>
  </si>
  <si>
    <t>A900.QWATER</t>
  </si>
  <si>
    <t>A500.EVAP.A530.W-CONV</t>
  </si>
  <si>
    <t>QC-A200</t>
  </si>
  <si>
    <t>A500.EVAP.A530.W-DUP</t>
  </si>
  <si>
    <t>QC-A300</t>
  </si>
  <si>
    <t>A500.EVAP.A530.W-OUT</t>
  </si>
  <si>
    <t>A500.EVAP.A530.W-SPEC</t>
  </si>
  <si>
    <t>QC-A500</t>
  </si>
  <si>
    <t>A500.EVAP.W1</t>
  </si>
  <si>
    <t>A500.EVAP.W5EVAP</t>
  </si>
  <si>
    <t>A500.EVAP.WC501</t>
  </si>
  <si>
    <t>QH602</t>
  </si>
  <si>
    <t>A500.EVAP.WC502</t>
  </si>
  <si>
    <t>QH812</t>
  </si>
  <si>
    <t>A500.EVAP.WM505</t>
  </si>
  <si>
    <t>QM811</t>
  </si>
  <si>
    <t>A500.EVAP.WP530</t>
  </si>
  <si>
    <t>QT405</t>
  </si>
  <si>
    <t>A500.EVAP.WP531</t>
  </si>
  <si>
    <t>A500.EVAP.WP532</t>
  </si>
  <si>
    <t>A500.EVAP.WP533</t>
  </si>
  <si>
    <t>A500.EVAP.WP581</t>
  </si>
  <si>
    <t>A500.EVAP.WT530</t>
  </si>
  <si>
    <t>A500.M503.1</t>
  </si>
  <si>
    <t>A500.M503.POWM503</t>
  </si>
  <si>
    <t>A500.M503.WM503</t>
  </si>
  <si>
    <t>A500.P501.W-CONV</t>
  </si>
  <si>
    <t>A500.P501.W-DUP</t>
  </si>
  <si>
    <t>A500.P501.W-OUT</t>
  </si>
  <si>
    <t>A500.P501.W-SPEC</t>
  </si>
  <si>
    <t>A500.P503.W-CONV</t>
  </si>
  <si>
    <t>A500.P503.W-DUP</t>
  </si>
  <si>
    <t>A500.P503.W-OUT</t>
  </si>
  <si>
    <t>A500.P503.W-SPEC</t>
  </si>
  <si>
    <t>A500.P505.W-CONV</t>
  </si>
  <si>
    <t>A500.P505.W-DUP</t>
  </si>
  <si>
    <t>A500.P505.W-OUT</t>
  </si>
  <si>
    <t>A500.P505.W-SPEC</t>
  </si>
  <si>
    <t>A500.W5EVAP</t>
  </si>
  <si>
    <t>A500.WH505</t>
  </si>
  <si>
    <t>A500.WKA500</t>
  </si>
  <si>
    <t>A500.WM503</t>
  </si>
  <si>
    <t>A500.WP501</t>
  </si>
  <si>
    <t>A500.WP503</t>
  </si>
  <si>
    <t>A500.WP504</t>
  </si>
  <si>
    <t>A500.WP505</t>
  </si>
  <si>
    <t>A500.WP506</t>
  </si>
  <si>
    <t>A500.WP515</t>
  </si>
  <si>
    <t>A500.WP-A500</t>
  </si>
  <si>
    <t>A600.25</t>
  </si>
  <si>
    <t>A600.6</t>
  </si>
  <si>
    <t>A600.A606.W-CONV</t>
  </si>
  <si>
    <t>A600.A606.W-DUP</t>
  </si>
  <si>
    <t>A600.A606.W-OUT</t>
  </si>
  <si>
    <t>A600.A606.W-SPEC</t>
  </si>
  <si>
    <t>A600.WB606</t>
  </si>
  <si>
    <t>A600.WB608</t>
  </si>
  <si>
    <t>A600.WC614</t>
  </si>
  <si>
    <t>A600.WKA600</t>
  </si>
  <si>
    <t>A600.WM640</t>
  </si>
  <si>
    <t>A600.WP602</t>
  </si>
  <si>
    <t>A600.WP609</t>
  </si>
  <si>
    <t>A600.WP610</t>
  </si>
  <si>
    <t>A600.WP611</t>
  </si>
  <si>
    <t>A600.WP612</t>
  </si>
  <si>
    <t>A600.WP616</t>
  </si>
  <si>
    <t>A600.WP632</t>
  </si>
  <si>
    <t>A600.WS611</t>
  </si>
  <si>
    <t>A600.WS611.W-CONV</t>
  </si>
  <si>
    <t>A600.WS611.W-DUP</t>
  </si>
  <si>
    <t>A600.WS611.W-OUT</t>
  </si>
  <si>
    <t>A600.WS611.W-SPEC</t>
  </si>
  <si>
    <t>A600.WT606</t>
  </si>
  <si>
    <t>A700.WC755</t>
  </si>
  <si>
    <t>A700.WKA700</t>
  </si>
  <si>
    <t>A700.WP701</t>
  </si>
  <si>
    <t>A700.WP703</t>
  </si>
  <si>
    <t>A700.WP704</t>
  </si>
  <si>
    <t>A700.WP710</t>
  </si>
  <si>
    <t>A700.WP720</t>
  </si>
  <si>
    <t>A700.WP760</t>
  </si>
  <si>
    <t>A700.WT720</t>
  </si>
  <si>
    <t>A700.WT760</t>
  </si>
  <si>
    <t>A800.A810.WA810</t>
  </si>
  <si>
    <t>A800.A810.WM811HT</t>
  </si>
  <si>
    <t>A800.A810.WM811IT</t>
  </si>
  <si>
    <t>A800.A810.WM811VT</t>
  </si>
  <si>
    <t>A800.A810.WM830</t>
  </si>
  <si>
    <t>A800.A810.WM832</t>
  </si>
  <si>
    <t>A800.A810.WM834</t>
  </si>
  <si>
    <t>A800.A810.WP804</t>
  </si>
  <si>
    <t>A800.A810.WP811</t>
  </si>
  <si>
    <t>A800.A810.WP824</t>
  </si>
  <si>
    <t>A800.A810.WP826</t>
  </si>
  <si>
    <t>A800.A810.WP828</t>
  </si>
  <si>
    <t>A800.A810.WP830</t>
  </si>
  <si>
    <t>A800.A810.WPA810</t>
  </si>
  <si>
    <t>A800.A810.WTOTAL</t>
  </si>
  <si>
    <t>A800.WKA800</t>
  </si>
  <si>
    <t>A800.WM804</t>
  </si>
  <si>
    <t>A800.WPU800</t>
  </si>
  <si>
    <t>A900.WA300</t>
  </si>
  <si>
    <t>A900.WA400</t>
  </si>
  <si>
    <t>A900.WCTFAN</t>
  </si>
  <si>
    <t>A900.WKA100</t>
  </si>
  <si>
    <t>A900.WKA200</t>
  </si>
  <si>
    <t>A900.WKA300</t>
  </si>
  <si>
    <t>A900.WKA400</t>
  </si>
  <si>
    <t>A900.WKA500</t>
  </si>
  <si>
    <t>A900.WKA600</t>
  </si>
  <si>
    <t>A900.WKA700</t>
  </si>
  <si>
    <t>A900.WKA800</t>
  </si>
  <si>
    <t>A900.WKA900</t>
  </si>
  <si>
    <t>A900.WKNET</t>
  </si>
  <si>
    <t>A900.WM904</t>
  </si>
  <si>
    <t>A900.WM908</t>
  </si>
  <si>
    <t>A900.WM908-3</t>
  </si>
  <si>
    <t>A900.WM908-4</t>
  </si>
  <si>
    <t>A900.WM910</t>
  </si>
  <si>
    <t>A900.WMP10</t>
  </si>
  <si>
    <t>A900.WP912</t>
  </si>
  <si>
    <t>A900.WP914</t>
  </si>
  <si>
    <t>A900.WP946</t>
  </si>
  <si>
    <t>A900.WPU900</t>
  </si>
  <si>
    <t>A900.WTOTAL</t>
  </si>
  <si>
    <t>WA300</t>
  </si>
  <si>
    <t>WKA200</t>
  </si>
  <si>
    <t>WKA600</t>
  </si>
  <si>
    <t>WKA700</t>
  </si>
  <si>
    <t>WKA800</t>
  </si>
  <si>
    <t>WTOTAL</t>
  </si>
  <si>
    <t>Sugar Production Process Engineering Analysis</t>
  </si>
  <si>
    <t>NOTE: ALL EQUIPMENT LINKED TO "EQUIP-2009" SHEET (YELLOW CELLS = MODIFIED FOR SUGAR CASE)</t>
  </si>
  <si>
    <t>Dilute Acid Prehydrolysis with Enzymatic Saccharification</t>
  </si>
  <si>
    <t>Source</t>
  </si>
  <si>
    <t>Dearborn Mid-West</t>
  </si>
  <si>
    <t>Area 100</t>
  </si>
  <si>
    <t>Not included in financial calcs</t>
  </si>
  <si>
    <t>Minimum Sugar Selling Price</t>
  </si>
  <si>
    <t>Sugar case (concentrated or dilute):</t>
  </si>
  <si>
    <t>Concentrated sugars</t>
  </si>
  <si>
    <t xml:space="preserve">Sugar Production (MMlb / Year) </t>
  </si>
  <si>
    <t xml:space="preserve">Sugar Yield (lb / Dry U.S. Ton Feedstock) </t>
  </si>
  <si>
    <t xml:space="preserve">Feedstock Cost $/Dry U.S. Ton </t>
  </si>
  <si>
    <t>(Includes handling)</t>
  </si>
  <si>
    <t xml:space="preserve">   Ion Exchange Resin (7300 CF, 5 yr Life)</t>
  </si>
  <si>
    <t>Manufacturing Costs (cents/lb sugar)</t>
  </si>
  <si>
    <t>P&amp;T</t>
  </si>
  <si>
    <t>On-Site Enzyme Production</t>
  </si>
  <si>
    <t>Solids Recovery</t>
  </si>
  <si>
    <t>Glucose (Enzyme Production)</t>
  </si>
  <si>
    <t>Type of Depreciation</t>
  </si>
  <si>
    <t>DDB</t>
  </si>
  <si>
    <t xml:space="preserve">  Additional piping</t>
  </si>
  <si>
    <t>Indirect Costs</t>
  </si>
  <si>
    <t>Natural Gas (sugar concentration)</t>
  </si>
  <si>
    <t>Added Costs</t>
  </si>
  <si>
    <t xml:space="preserve">   % Spent in Year -3</t>
  </si>
  <si>
    <t xml:space="preserve">        (% of TPI)</t>
  </si>
  <si>
    <t xml:space="preserve">   Other costs</t>
  </si>
  <si>
    <t>Total Project Investment</t>
  </si>
  <si>
    <t xml:space="preserve">  Working Capital</t>
  </si>
  <si>
    <t xml:space="preserve">   Revenues (% of Normal)</t>
  </si>
  <si>
    <t>Installed Equipment Cost/Annual lb</t>
  </si>
  <si>
    <t>Total Project Investment/Annual lb</t>
  </si>
  <si>
    <t>Interest rate</t>
  </si>
  <si>
    <t>Other Raw Matl. Costs</t>
  </si>
  <si>
    <t>Sugar Production Rate (MMlb/yr)</t>
  </si>
  <si>
    <t>Capital Charge Factor</t>
  </si>
  <si>
    <t>Minimum Sugar Selling Price ($/lb)</t>
  </si>
  <si>
    <t>Sugar Concentration (g/L)</t>
  </si>
  <si>
    <t>Energy Efficiency (LHV sugar/LHV feed)</t>
  </si>
  <si>
    <t>Excess Electricity (KWH/lb)</t>
  </si>
  <si>
    <t>Plant Electricity Use (KWH/lb)</t>
  </si>
  <si>
    <t>Plant Water Use (gal/lb)</t>
  </si>
  <si>
    <t xml:space="preserve">   Sugar Sales</t>
  </si>
  <si>
    <t xml:space="preserve">   Raw Materials</t>
  </si>
  <si>
    <t xml:space="preserve">   Ion Exchange Resin</t>
  </si>
  <si>
    <t>Ammonia Loading (% stoich. excess)</t>
  </si>
  <si>
    <t>T-310 continuous sacc residence time (day)</t>
  </si>
  <si>
    <t>Acid Loading (mg acid/g dry biomass)</t>
  </si>
  <si>
    <t xml:space="preserve">   General Plant Allowed Writedown</t>
  </si>
  <si>
    <t>ratioed number of tanks for batch sacch</t>
  </si>
  <si>
    <t xml:space="preserve">   Steam Plant Allowed Writedown</t>
  </si>
  <si>
    <t>Residence Time (min.)</t>
  </si>
  <si>
    <t xml:space="preserve">     Depreciation charge</t>
  </si>
  <si>
    <t>Main PT Reactor:</t>
  </si>
  <si>
    <t>Saccharification</t>
  </si>
  <si>
    <t>If income taxable income &lt; 0, tax = $0</t>
  </si>
  <si>
    <t>NPV of Sugar Income</t>
  </si>
  <si>
    <t>Oligomer Hold Reactor:</t>
  </si>
  <si>
    <t>Sugar Production Rate (MM lb/yr)</t>
  </si>
  <si>
    <t>OVERALL:</t>
  </si>
  <si>
    <t>lb sugar/ton FS</t>
  </si>
  <si>
    <t>Operating Hours per Year</t>
  </si>
  <si>
    <t>target cellulase</t>
  </si>
  <si>
    <t>$/lb sugar</t>
  </si>
  <si>
    <t>$/dry ton</t>
  </si>
  <si>
    <t>Monomeric Sugars To Sacc</t>
  </si>
  <si>
    <t>Other Sugars To Sacc</t>
  </si>
  <si>
    <t>Other Soluble Solids To Sacc</t>
  </si>
  <si>
    <t>Monomeric Sugars From Sacc</t>
  </si>
  <si>
    <t>Other Sugars From Sacc</t>
  </si>
  <si>
    <t>F-1</t>
  </si>
  <si>
    <t>Cost on a dry basis</t>
  </si>
  <si>
    <t>2007 Cost</t>
  </si>
  <si>
    <t>R-5</t>
  </si>
  <si>
    <t>R-6</t>
  </si>
  <si>
    <t>Sugar Separation and Concentration</t>
  </si>
  <si>
    <t>Monomeric Sugar Recovery (%)</t>
  </si>
  <si>
    <t>Monomeric Sugar Concentration (g/L), concentrated case:</t>
  </si>
  <si>
    <t>Xylose</t>
  </si>
  <si>
    <t>Lab Tech-enzyme</t>
  </si>
  <si>
    <t>Arabinose</t>
  </si>
  <si>
    <t>Mannose</t>
  </si>
  <si>
    <t>S-1</t>
  </si>
  <si>
    <t>Galactose</t>
  </si>
  <si>
    <t>S-2</t>
  </si>
  <si>
    <t>Cooling Twr Chems</t>
  </si>
  <si>
    <t>Shift Op-enzyme</t>
  </si>
  <si>
    <t>S-8</t>
  </si>
  <si>
    <t>Natural Gas (sugar section)</t>
  </si>
  <si>
    <t>MM BTU/hr</t>
  </si>
  <si>
    <t>Monomeric Sugar Concentration (g/L), dilute case:</t>
  </si>
  <si>
    <t>Labor Burden</t>
  </si>
  <si>
    <t>of Labor &amp; Supervison</t>
  </si>
  <si>
    <t>W-2</t>
  </si>
  <si>
    <t>Combustor Ash</t>
  </si>
  <si>
    <t>Prop ins + taxes</t>
  </si>
  <si>
    <t>By-Product Credits</t>
  </si>
  <si>
    <t>$/KW</t>
  </si>
  <si>
    <t>Sugar LHV Heat Flow (MMkcal/hr)</t>
  </si>
  <si>
    <t>P-1</t>
  </si>
  <si>
    <t>na</t>
  </si>
  <si>
    <t>Energy Balance (%LHV)</t>
  </si>
  <si>
    <t>A100 Electricity</t>
  </si>
  <si>
    <t>Model</t>
  </si>
  <si>
    <t>100% Conversion to Ethanol</t>
  </si>
  <si>
    <t>Sugar product pump</t>
  </si>
  <si>
    <t>three effects (2 parallel trains), forced circ</t>
  </si>
  <si>
    <t>3rd Evaporator Condenser</t>
  </si>
  <si>
    <t>heat.a300.sugmix.qh317</t>
  </si>
  <si>
    <t>Ethanol Density</t>
  </si>
  <si>
    <t>lb/gal</t>
  </si>
  <si>
    <t>Feed Water</t>
  </si>
  <si>
    <t>Feed % Water</t>
  </si>
  <si>
    <t>Total Electricity Produced</t>
  </si>
  <si>
    <t>Basic Wastewater Cost</t>
  </si>
  <si>
    <t>REMOVED; now costed as opex</t>
  </si>
  <si>
    <t>strm.a600.612</t>
  </si>
  <si>
    <t>Steam Used</t>
  </si>
  <si>
    <t>Sugar Production</t>
  </si>
  <si>
    <t>TOTAL</t>
  </si>
  <si>
    <t>concentrated sugar stream flow</t>
  </si>
  <si>
    <t>concentrated sugar stream density</t>
  </si>
  <si>
    <t>concentrated sugar stream volume</t>
  </si>
  <si>
    <t>L/hr</t>
  </si>
  <si>
    <t>dilute sugar stream flow</t>
  </si>
  <si>
    <t>dilute sugar stream density</t>
  </si>
  <si>
    <t>dilute sugar stream volume</t>
  </si>
  <si>
    <t>EIA Average Wholesale price, cents/kWh</t>
  </si>
  <si>
    <t>Plant Cost Indices</t>
  </si>
  <si>
    <t>Current indices @</t>
  </si>
  <si>
    <t>http://www.che.com/ei</t>
  </si>
  <si>
    <t>Updated through 2024</t>
  </si>
  <si>
    <t>CE Annual</t>
  </si>
  <si>
    <t>Calculated</t>
  </si>
  <si>
    <t>Index Used</t>
  </si>
  <si>
    <t>Index</t>
  </si>
  <si>
    <t>in Calcs</t>
  </si>
  <si>
    <t>(1)</t>
  </si>
  <si>
    <t>(2)</t>
  </si>
  <si>
    <t>(3)</t>
  </si>
  <si>
    <t>(4)</t>
  </si>
  <si>
    <t>(5)</t>
  </si>
  <si>
    <t>(6)</t>
  </si>
  <si>
    <t>Linear Regression Results</t>
  </si>
  <si>
    <t>Inorganic Chemical Index</t>
  </si>
  <si>
    <t>Updated through 2018</t>
  </si>
  <si>
    <t>US Producer</t>
  </si>
  <si>
    <t>Price Index</t>
  </si>
  <si>
    <t>Labor Index</t>
  </si>
  <si>
    <t>Reported</t>
  </si>
  <si>
    <t>PFD-P120-A101</t>
  </si>
  <si>
    <t>PFD-P120-A201</t>
  </si>
  <si>
    <t>PFD-P120-A202</t>
  </si>
  <si>
    <t>PFD-P120-A301</t>
  </si>
  <si>
    <t>a300.310</t>
  </si>
  <si>
    <t>PFD-P120-A302</t>
  </si>
  <si>
    <t>a300.302</t>
  </si>
  <si>
    <t>a300.312</t>
  </si>
  <si>
    <t>PFD-P120-A401</t>
  </si>
  <si>
    <t>PFD-P120-A402</t>
  </si>
  <si>
    <t>PFD-P120-A501</t>
  </si>
  <si>
    <t>PFD-P120-A502</t>
  </si>
  <si>
    <t>PFD-P120-A503</t>
  </si>
  <si>
    <t>PFD-P120-A505</t>
  </si>
  <si>
    <t>PFD-P120-A601</t>
  </si>
  <si>
    <t>a600.601</t>
  </si>
  <si>
    <t>a600.602</t>
  </si>
  <si>
    <t>a600.611</t>
  </si>
  <si>
    <t>a600.612</t>
  </si>
  <si>
    <t>a600.615</t>
  </si>
  <si>
    <t>a600.821</t>
  </si>
  <si>
    <t>a900.904</t>
  </si>
  <si>
    <t>a600.944</t>
  </si>
  <si>
    <t>PFD-P120-A602</t>
  </si>
  <si>
    <t>a600.613</t>
  </si>
  <si>
    <t>a600.614</t>
  </si>
  <si>
    <t>a600.616</t>
  </si>
  <si>
    <t>a600.628</t>
  </si>
  <si>
    <t>PFD-P120-A701</t>
  </si>
  <si>
    <t>PFD-P120-A702</t>
  </si>
  <si>
    <t>PFD-P120-A801</t>
  </si>
  <si>
    <t>a800.802</t>
  </si>
  <si>
    <t>a800.803</t>
  </si>
  <si>
    <t>a800.804</t>
  </si>
  <si>
    <t>a800.806</t>
  </si>
  <si>
    <t>a800.807</t>
  </si>
  <si>
    <t>a800.809</t>
  </si>
  <si>
    <t>a800.810</t>
  </si>
  <si>
    <t>a800.850</t>
  </si>
  <si>
    <t>a800.851</t>
  </si>
  <si>
    <t>PFD-P120-A802</t>
  </si>
  <si>
    <t>a800.a810.215</t>
  </si>
  <si>
    <t>a800.801</t>
  </si>
  <si>
    <t>PFD-P120-A803</t>
  </si>
  <si>
    <t>A800.A810.821v</t>
  </si>
  <si>
    <t>PFD-P120-A804</t>
  </si>
  <si>
    <t>PFD-P120-A901</t>
  </si>
  <si>
    <t>PFD-P120-A902</t>
  </si>
  <si>
    <t>PFD-P120-A903</t>
  </si>
  <si>
    <t>NO MATERIAL STREAM TABLE</t>
  </si>
  <si>
    <t>COMPONENT</t>
  </si>
  <si>
    <t>511A</t>
  </si>
  <si>
    <t>812B</t>
  </si>
  <si>
    <t>813A</t>
  </si>
  <si>
    <t>813B</t>
  </si>
  <si>
    <t>815A</t>
  </si>
  <si>
    <t>815E</t>
  </si>
  <si>
    <t>816A</t>
  </si>
  <si>
    <t>811A</t>
  </si>
  <si>
    <t>811B</t>
  </si>
  <si>
    <t>811H</t>
  </si>
  <si>
    <t>812E</t>
  </si>
  <si>
    <t>821V</t>
  </si>
  <si>
    <t>WC101</t>
  </si>
  <si>
    <t>WC201</t>
  </si>
  <si>
    <t>QH201</t>
  </si>
  <si>
    <t>WP204</t>
  </si>
  <si>
    <t>a300.qf301-5</t>
  </si>
  <si>
    <t>QF301-5</t>
  </si>
  <si>
    <t>WF301-5</t>
  </si>
  <si>
    <t>a300.wf301-5</t>
  </si>
  <si>
    <t>QC301</t>
  </si>
  <si>
    <t>WA308</t>
  </si>
  <si>
    <t>a400.qm401</t>
  </si>
  <si>
    <t>QM401</t>
  </si>
  <si>
    <t>WM401</t>
  </si>
  <si>
    <t>a400.wm401</t>
  </si>
  <si>
    <t>QF400</t>
  </si>
  <si>
    <t>WP400</t>
  </si>
  <si>
    <t>QCD501</t>
  </si>
  <si>
    <t>WP501</t>
  </si>
  <si>
    <t>QCD502</t>
  </si>
  <si>
    <t>WH505</t>
  </si>
  <si>
    <t>QH503</t>
  </si>
  <si>
    <t>WM503</t>
  </si>
  <si>
    <t>QM505</t>
  </si>
  <si>
    <t>WC501</t>
  </si>
  <si>
    <t>A500.evap.WC501</t>
  </si>
  <si>
    <t>a600.qh602</t>
  </si>
  <si>
    <t>WB606</t>
  </si>
  <si>
    <t>a600.wb606</t>
  </si>
  <si>
    <t>QT608</t>
  </si>
  <si>
    <t>WB608</t>
  </si>
  <si>
    <t>a600.wb608</t>
  </si>
  <si>
    <t>WP701</t>
  </si>
  <si>
    <t>WC755</t>
  </si>
  <si>
    <t>a800.qh801</t>
  </si>
  <si>
    <t>QH801</t>
  </si>
  <si>
    <t>WCOMBFAN</t>
  </si>
  <si>
    <t>a800.wcombfan</t>
  </si>
  <si>
    <t>QBOILER</t>
  </si>
  <si>
    <t>WKNET</t>
  </si>
  <si>
    <t>WP804</t>
  </si>
  <si>
    <t>A800.a810.WP804</t>
  </si>
  <si>
    <t>WM830</t>
  </si>
  <si>
    <t>A800.a810.WM830</t>
  </si>
  <si>
    <t>QCHWOP</t>
  </si>
  <si>
    <t>WM902</t>
  </si>
  <si>
    <t>QT914</t>
  </si>
  <si>
    <t>WP914</t>
  </si>
  <si>
    <t>a900.wp914</t>
  </si>
  <si>
    <t>QH910</t>
  </si>
  <si>
    <t>WM910</t>
  </si>
  <si>
    <t>Insoluble Solids</t>
  </si>
  <si>
    <t>%</t>
  </si>
  <si>
    <t>WC102</t>
  </si>
  <si>
    <t>WC202</t>
  </si>
  <si>
    <t>QH244</t>
  </si>
  <si>
    <t>WP208</t>
  </si>
  <si>
    <t>WP301</t>
  </si>
  <si>
    <t>a300.wp301</t>
  </si>
  <si>
    <t>a300.qt300</t>
  </si>
  <si>
    <t>QT300</t>
  </si>
  <si>
    <t>WP306</t>
  </si>
  <si>
    <t>a400.qf401-3</t>
  </si>
  <si>
    <t>QF401-3</t>
  </si>
  <si>
    <t>WP401</t>
  </si>
  <si>
    <t>a400.wp401</t>
  </si>
  <si>
    <t>A400.qt405</t>
  </si>
  <si>
    <t>WP405</t>
  </si>
  <si>
    <t>QH512</t>
  </si>
  <si>
    <t>WP503</t>
  </si>
  <si>
    <t>QRD502</t>
  </si>
  <si>
    <t>WP504</t>
  </si>
  <si>
    <t>QH506</t>
  </si>
  <si>
    <t>QM507</t>
  </si>
  <si>
    <t>WC502</t>
  </si>
  <si>
    <t>A500.evap.WC502</t>
  </si>
  <si>
    <t>QT606</t>
  </si>
  <si>
    <t>WP602</t>
  </si>
  <si>
    <t>a600.wp602</t>
  </si>
  <si>
    <t>WC614</t>
  </si>
  <si>
    <t>a600.wc614</t>
  </si>
  <si>
    <t>WP703</t>
  </si>
  <si>
    <t>WP760</t>
  </si>
  <si>
    <t>WM804</t>
  </si>
  <si>
    <t>a800.wm804</t>
  </si>
  <si>
    <t>a800.a810.qh811</t>
  </si>
  <si>
    <t>WP811</t>
  </si>
  <si>
    <t>WP824</t>
  </si>
  <si>
    <t>WM832</t>
  </si>
  <si>
    <t>A800.a810.WM832</t>
  </si>
  <si>
    <t>a900.qttotal</t>
  </si>
  <si>
    <t>QTTOTAL</t>
  </si>
  <si>
    <t>WM904</t>
  </si>
  <si>
    <t>Soluble Solids</t>
  </si>
  <si>
    <t>WC103</t>
  </si>
  <si>
    <t>WC203</t>
  </si>
  <si>
    <t>WP209</t>
  </si>
  <si>
    <t>WP302</t>
  </si>
  <si>
    <t>a300.wp302</t>
  </si>
  <si>
    <t>a300.qc310</t>
  </si>
  <si>
    <t>QC310</t>
  </si>
  <si>
    <t>WP310</t>
  </si>
  <si>
    <t>WT401-3</t>
  </si>
  <si>
    <t>a400.wt401-3</t>
  </si>
  <si>
    <t>WP406</t>
  </si>
  <si>
    <t>QRD501</t>
  </si>
  <si>
    <t>WP506</t>
  </si>
  <si>
    <t>WP505</t>
  </si>
  <si>
    <t>QH507</t>
  </si>
  <si>
    <t>WM505</t>
  </si>
  <si>
    <t>WT606</t>
  </si>
  <si>
    <t>a600.wt606</t>
  </si>
  <si>
    <t>WM640</t>
  </si>
  <si>
    <t>a600.wm640</t>
  </si>
  <si>
    <t>WP704</t>
  </si>
  <si>
    <t>WT760</t>
  </si>
  <si>
    <t>WPLANT</t>
  </si>
  <si>
    <t>By Difference</t>
  </si>
  <si>
    <t>WP826</t>
  </si>
  <si>
    <t>WM834</t>
  </si>
  <si>
    <t>A800.a810.WM834</t>
  </si>
  <si>
    <t>WM908</t>
  </si>
  <si>
    <t>°C</t>
  </si>
  <si>
    <t>WC104</t>
  </si>
  <si>
    <t>WC204</t>
  </si>
  <si>
    <t>WT204</t>
  </si>
  <si>
    <t>WT301</t>
  </si>
  <si>
    <t>a300.wt301</t>
  </si>
  <si>
    <t>WT300</t>
  </si>
  <si>
    <t>A300.wt300</t>
  </si>
  <si>
    <t>WP410</t>
  </si>
  <si>
    <t>WP515</t>
  </si>
  <si>
    <t>QH509</t>
  </si>
  <si>
    <t>WM507</t>
  </si>
  <si>
    <t>WP609</t>
  </si>
  <si>
    <t>a600.wp609</t>
  </si>
  <si>
    <t>WP710</t>
  </si>
  <si>
    <t>WP828</t>
  </si>
  <si>
    <t>A800.a810.WP828</t>
  </si>
  <si>
    <t>WP830</t>
  </si>
  <si>
    <t>A800.a810.WP830</t>
  </si>
  <si>
    <t>WP902</t>
  </si>
  <si>
    <t>Pressure</t>
  </si>
  <si>
    <t>atm</t>
  </si>
  <si>
    <t>WC105</t>
  </si>
  <si>
    <t>WC205</t>
  </si>
  <si>
    <t>WT208</t>
  </si>
  <si>
    <t>WT306</t>
  </si>
  <si>
    <t>WP420</t>
  </si>
  <si>
    <t>WP530</t>
  </si>
  <si>
    <t>A500.evap.WP530</t>
  </si>
  <si>
    <t>WP610</t>
  </si>
  <si>
    <t>a600.wp610</t>
  </si>
  <si>
    <t>WP720</t>
  </si>
  <si>
    <t>Vapor Fraction</t>
  </si>
  <si>
    <t>WC106</t>
  </si>
  <si>
    <t>WC206</t>
  </si>
  <si>
    <t>WT209</t>
  </si>
  <si>
    <t>WT400</t>
  </si>
  <si>
    <t>WP531</t>
  </si>
  <si>
    <t>A500.evap.WP531</t>
  </si>
  <si>
    <t>WP611</t>
  </si>
  <si>
    <t>a600.wp611</t>
  </si>
  <si>
    <t>WT720</t>
  </si>
  <si>
    <t>WC107</t>
  </si>
  <si>
    <t>WC207</t>
  </si>
  <si>
    <t>WT405</t>
  </si>
  <si>
    <t>a400.wt405</t>
  </si>
  <si>
    <t>WP532</t>
  </si>
  <si>
    <t>A500.evap.WP532</t>
  </si>
  <si>
    <t>WP612</t>
  </si>
  <si>
    <t>a600.wp612</t>
  </si>
  <si>
    <t>Water</t>
  </si>
  <si>
    <t>WC108</t>
  </si>
  <si>
    <t>WM201</t>
  </si>
  <si>
    <t>WT406</t>
  </si>
  <si>
    <t>a400.wt406</t>
  </si>
  <si>
    <t>WP533</t>
  </si>
  <si>
    <t>A500.evap.WP533</t>
  </si>
  <si>
    <t>WP616</t>
  </si>
  <si>
    <t>a600.wp616</t>
  </si>
  <si>
    <t>Glucose (SS)</t>
  </si>
  <si>
    <t>WM102</t>
  </si>
  <si>
    <t>WM202</t>
  </si>
  <si>
    <t>WT410</t>
  </si>
  <si>
    <t>WP581</t>
  </si>
  <si>
    <t>WP632</t>
  </si>
  <si>
    <t>a600.wp632</t>
  </si>
  <si>
    <t>Xylose (SS)</t>
  </si>
  <si>
    <t>WM103</t>
  </si>
  <si>
    <t>WM203</t>
  </si>
  <si>
    <t>WT530</t>
  </si>
  <si>
    <t>WS611</t>
  </si>
  <si>
    <t>a600.ws611</t>
  </si>
  <si>
    <t>Other sugars (SS)</t>
  </si>
  <si>
    <t>WM106</t>
  </si>
  <si>
    <t>WM204</t>
  </si>
  <si>
    <t>Sugar Oligomers (SS)</t>
  </si>
  <si>
    <t>WM205</t>
  </si>
  <si>
    <t>Organic Soluble Solids (SS)</t>
  </si>
  <si>
    <t>WM206</t>
  </si>
  <si>
    <t>Inorganic Soluble Solids (SS)</t>
  </si>
  <si>
    <t>WM207</t>
  </si>
  <si>
    <t>WP201</t>
  </si>
  <si>
    <t>Acetic Acid</t>
  </si>
  <si>
    <t>WP203</t>
  </si>
  <si>
    <t>WT203</t>
  </si>
  <si>
    <t>Furfurals</t>
  </si>
  <si>
    <t>Other Organics</t>
  </si>
  <si>
    <t>Carbon Dioxide</t>
  </si>
  <si>
    <t>Methane</t>
  </si>
  <si>
    <t>CO/SOX/NOX/H2S</t>
  </si>
  <si>
    <t>Cellulose (IS)</t>
  </si>
  <si>
    <t>Xylan (IS)</t>
  </si>
  <si>
    <t>Other Struct. Carbohydr. (IS)</t>
  </si>
  <si>
    <t>Acetate (IS)</t>
  </si>
  <si>
    <t>Lignin (IS)</t>
  </si>
  <si>
    <t>Protein (IS)</t>
  </si>
  <si>
    <t>Cell Mass (IS)</t>
  </si>
  <si>
    <t>Other Insoluble Solids (IS)</t>
  </si>
  <si>
    <t>Carbon Mole Flow</t>
  </si>
  <si>
    <t>LHV | 25°C</t>
  </si>
  <si>
    <t>Col#</t>
  </si>
  <si>
    <t>Reference Enthalpy 25C</t>
  </si>
  <si>
    <t>Liquid-Reference Components in Vapor</t>
  </si>
  <si>
    <t>Ethanol vapor (kmol/s)</t>
  </si>
  <si>
    <t>Furfural vapor (kmol/s)</t>
  </si>
  <si>
    <t>HMF vapor (kmol/s)</t>
  </si>
  <si>
    <t>Total Latent Heat</t>
  </si>
  <si>
    <t>LHV 25C</t>
  </si>
  <si>
    <t>Apple Pomace TEA Inputs</t>
  </si>
  <si>
    <t>Input cells can be replaced with your final team values.</t>
  </si>
  <si>
    <t>Input</t>
  </si>
  <si>
    <t>Unit</t>
  </si>
  <si>
    <t>Used for</t>
  </si>
  <si>
    <t>Current CEPCI</t>
  </si>
  <si>
    <t>index</t>
  </si>
  <si>
    <t>Cost escalation</t>
  </si>
  <si>
    <t>Base CEPCI</t>
  </si>
  <si>
    <t>Discount rate</t>
  </si>
  <si>
    <t>fraction</t>
  </si>
  <si>
    <t>CRF and NPV</t>
  </si>
  <si>
    <t>Plant life</t>
  </si>
  <si>
    <t>years</t>
  </si>
  <si>
    <t>CRF and cash flow</t>
  </si>
  <si>
    <t>Tax rate</t>
  </si>
  <si>
    <t>Cash flow</t>
  </si>
  <si>
    <t>Depreciation years</t>
  </si>
  <si>
    <t>Operating start year</t>
  </si>
  <si>
    <t>year</t>
  </si>
  <si>
    <t>Annual ethanol production</t>
  </si>
  <si>
    <t>gal/yr</t>
  </si>
  <si>
    <t>MSP denominator</t>
  </si>
  <si>
    <t>Market ethanol price</t>
  </si>
  <si>
    <t>NPV check</t>
  </si>
  <si>
    <t>Annual coproduct credits</t>
  </si>
  <si>
    <t>Revenue credit</t>
  </si>
  <si>
    <t>Construction Year 0 % of TCI</t>
  </si>
  <si>
    <t>Capital schedule</t>
  </si>
  <si>
    <t>Construction Year 1 % of TCI</t>
  </si>
  <si>
    <t>Startup Year % of TCI</t>
  </si>
  <si>
    <t>Working capital % of FCI</t>
  </si>
  <si>
    <t>TCI/cash flow</t>
  </si>
  <si>
    <t>Salvage % of FCI</t>
  </si>
  <si>
    <t>Final year credit</t>
  </si>
  <si>
    <t>Land cost</t>
  </si>
  <si>
    <t>TCI</t>
  </si>
  <si>
    <t>Plant uptime</t>
  </si>
  <si>
    <t>Production adjustment</t>
  </si>
  <si>
    <t>Capital factor defaults from lecture</t>
  </si>
  <si>
    <t>OSBL as % of ISBL</t>
  </si>
  <si>
    <t>CAPEX</t>
  </si>
  <si>
    <t>Additional direct costs as % of ISBL</t>
  </si>
  <si>
    <t>Indirect costs as % of TDC</t>
  </si>
  <si>
    <t>OPEX factor defaults</t>
  </si>
  <si>
    <t>Maintenance % of FCI</t>
  </si>
  <si>
    <t>OPEX</t>
  </si>
  <si>
    <t>Insurance/taxes % of FCI</t>
  </si>
  <si>
    <t>Plant overhead % of labor</t>
  </si>
  <si>
    <t>DESIGN BASIS  (Aspen run: FINAL_Apple_Fermentation_process; Report 3 Table 6)</t>
  </si>
  <si>
    <t>Ethanol product stream</t>
  </si>
  <si>
    <t>kg/h</t>
  </si>
  <si>
    <t>Aspen Table 6 final product</t>
  </si>
  <si>
    <t>Ethanol mass fraction in product</t>
  </si>
  <si>
    <t>from 95.3 mol% EtOH / 2.9% H2O / 1.7% CO2</t>
  </si>
  <si>
    <t>NIST, 20 C</t>
  </si>
  <si>
    <t>Operating hours per year</t>
  </si>
  <si>
    <t>h/yr</t>
  </si>
  <si>
    <t>uptime x 8760</t>
  </si>
  <si>
    <t>Pure ethanol produced</t>
  </si>
  <si>
    <t>derived</t>
  </si>
  <si>
    <t>Apple pomace feed (as fed to process)</t>
  </si>
  <si>
    <t>Aspen Table 6 dried-pomace feed</t>
  </si>
  <si>
    <t>Apple pomace feed (annual)</t>
  </si>
  <si>
    <t>wet t/yr</t>
  </si>
  <si>
    <t>As-received pomace (report narrative)</t>
  </si>
  <si>
    <t>NARRATIVE value; inconsistent w/ Aspen 39,994 - see recommendations</t>
  </si>
  <si>
    <t>Solids throughput</t>
  </si>
  <si>
    <t>t/day</t>
  </si>
  <si>
    <t>for reactor scaling</t>
  </si>
  <si>
    <t>Wastewater estimate</t>
  </si>
  <si>
    <t>m3/yr</t>
  </si>
  <si>
    <t>engineering estimate, pending Aspen</t>
  </si>
  <si>
    <t>Apple Pomace TEA CAPEX</t>
  </si>
  <si>
    <t>Use this as the report-facing CAPEX table. Replace placeholders with team values.</t>
  </si>
  <si>
    <t>Base Equip Cost ($)</t>
  </si>
  <si>
    <t>Base Capacity</t>
  </si>
  <si>
    <t>Required Capacity</t>
  </si>
  <si>
    <t>Exponent n</t>
  </si>
  <si>
    <t>Purchased Cost ($)</t>
  </si>
  <si>
    <t>Install Factor</t>
  </si>
  <si>
    <t>Installed Cost ($)</t>
  </si>
  <si>
    <t>Feed receiving/storage</t>
  </si>
  <si>
    <t>Slurry preparation</t>
  </si>
  <si>
    <t>Neutralization &amp; conditioning</t>
  </si>
  <si>
    <t>Solids separation</t>
  </si>
  <si>
    <t>Molecular sieve dehydration</t>
  </si>
  <si>
    <t>Product storage/loading</t>
  </si>
  <si>
    <t>ISBL</t>
  </si>
  <si>
    <t>OSBL</t>
  </si>
  <si>
    <t>Additional direct costs</t>
  </si>
  <si>
    <t>Total direct costs (TDC)</t>
  </si>
  <si>
    <t>Indirect costs</t>
  </si>
  <si>
    <t>Fixed capital investment (FCI)</t>
  </si>
  <si>
    <t>Working capital</t>
  </si>
  <si>
    <t>Total capital investment (TCI)</t>
  </si>
  <si>
    <t>Apple Pomace TEA Cash Flow</t>
  </si>
  <si>
    <t>Market-price NPV uses the market ethanol price from AP_INPUTS.</t>
  </si>
  <si>
    <t>TCI Spending</t>
  </si>
  <si>
    <t>Revenue</t>
  </si>
  <si>
    <t>Coproduct Credits</t>
  </si>
  <si>
    <t>Depreciation</t>
  </si>
  <si>
    <t>Taxes</t>
  </si>
  <si>
    <t>Net Cash Flow</t>
  </si>
  <si>
    <t>Discounted Cash Flow</t>
  </si>
  <si>
    <t>Cumulative NPV</t>
  </si>
  <si>
    <t>PV Revenue Factor</t>
  </si>
  <si>
    <t>PV Non-Revenue CF</t>
  </si>
  <si>
    <t>Apple Pomace TEA Report Outputs</t>
  </si>
  <si>
    <t>Use these values when writing the economics discussion.</t>
  </si>
  <si>
    <t>Formula Source</t>
  </si>
  <si>
    <t>Sum of installed process equipment</t>
  </si>
  <si>
    <t>FCI</t>
  </si>
  <si>
    <t>TDC plus indirect costs</t>
  </si>
  <si>
    <t>FCI plus working capital and land</t>
  </si>
  <si>
    <t>Annual OPEX</t>
  </si>
  <si>
    <t>Annual operating cost table</t>
  </si>
  <si>
    <t>CRF</t>
  </si>
  <si>
    <t>Lecture CRF formula</t>
  </si>
  <si>
    <t>Annualized CAPEX</t>
  </si>
  <si>
    <t>TCI x CRF</t>
  </si>
  <si>
    <t>CRF-based MSP ($/gal)</t>
  </si>
  <si>
    <t>Quick MSP check</t>
  </si>
  <si>
    <t>NPV at market price</t>
  </si>
  <si>
    <t>20-year discounted cash flow</t>
  </si>
  <si>
    <t>NPV-based MSP ($/gal)</t>
  </si>
  <si>
    <t>Price needed for NPV = 0</t>
  </si>
  <si>
    <t>Market price comparison</t>
  </si>
  <si>
    <t>Positive means market price is above NPV-based MSP</t>
  </si>
  <si>
    <t>Recommendation flag</t>
  </si>
  <si>
    <t>Simple decision indicator</t>
  </si>
  <si>
    <t>IRR at market price</t>
  </si>
  <si>
    <t>Internal rate of return on net cash flow at $2.02/gal</t>
  </si>
  <si>
    <t>Annual ethanol (gal/yr)</t>
  </si>
  <si>
    <t>Design-basis production</t>
  </si>
  <si>
    <t>Annual revenue at market ($)</t>
  </si>
  <si>
    <t>Production x market price</t>
  </si>
  <si>
    <t>Annual OPEX per gallon ($/gal)</t>
  </si>
  <si>
    <t>Total operating cost intensity</t>
  </si>
  <si>
    <t>Variable OPEX per gallon ($/gal)</t>
  </si>
  <si>
    <t>Cash variable cost per gallon</t>
  </si>
  <si>
    <t>Cold check: market price vs MSP</t>
  </si>
  <si>
    <t>Decision</t>
  </si>
  <si>
    <t>Apple Pomace TEA Sensitivity Analysis</t>
  </si>
  <si>
    <t>Tornado-plot table. Each variable swung to a low/high case; MSP recomputed (CRF method). Deltas are vs base MSP (AP_REPORT_OUTPUTS!B10).</t>
  </si>
  <si>
    <t>Tornado data (MSP $/gal change vs base; sorted by impact)</t>
  </si>
  <si>
    <t>Variable</t>
  </si>
  <si>
    <t>Low Case</t>
  </si>
  <si>
    <t>Base Case</t>
  </si>
  <si>
    <t>High Case</t>
  </si>
  <si>
    <t>MSP at Low</t>
  </si>
  <si>
    <t>MSP at High</t>
  </si>
  <si>
    <t>Low Delta</t>
  </si>
  <si>
    <t>High Delta</t>
  </si>
  <si>
    <t>Low-case</t>
  </si>
  <si>
    <t>High-case</t>
  </si>
  <si>
    <t>Total capital investment</t>
  </si>
  <si>
    <t>Steam/natural gas</t>
  </si>
  <si>
    <t>Feedstock transport</t>
  </si>
  <si>
    <t>Coproduct/policy credit</t>
  </si>
  <si>
    <t>Apple pomace feedstock cost</t>
  </si>
  <si>
    <t>Feedstock transport cost</t>
  </si>
  <si>
    <t>Steam/natural gas cost</t>
  </si>
  <si>
    <t>Electricity cost</t>
  </si>
  <si>
    <t>Wastewater treatment cost</t>
  </si>
  <si>
    <t>Lecture Formula Map</t>
  </si>
  <si>
    <t>Formula</t>
  </si>
  <si>
    <t>Plain-language meaning</t>
  </si>
  <si>
    <t>Where it is used</t>
  </si>
  <si>
    <t>Ca = Cb*(Aa/Ab)^n</t>
  </si>
  <si>
    <t>Scale an equipment cost from one size to another.</t>
  </si>
  <si>
    <t>AP_CAPEX purchased cost</t>
  </si>
  <si>
    <t>C2 = C1*(I2/I1)</t>
  </si>
  <si>
    <t>Update old equipment cost to current cost using CEPCI.</t>
  </si>
  <si>
    <t>Installed cost = equipment cost x installation factor</t>
  </si>
  <si>
    <t>Turn purchased equipment cost into installed equipment cost.</t>
  </si>
  <si>
    <t>AP_CAPEX installed cost</t>
  </si>
  <si>
    <t>ISBL = sum installed equipment</t>
  </si>
  <si>
    <t>Inside-battery-limits cost is the sum of installed process equipment.</t>
  </si>
  <si>
    <t>AP_CAPEX ISBL</t>
  </si>
  <si>
    <t>OSBL = 25% of ISBL</t>
  </si>
  <si>
    <t>Outside utilities and support systems are estimated as a fraction of ISBL.</t>
  </si>
  <si>
    <t>AP_CAPEX OSBL</t>
  </si>
  <si>
    <t>Additional direct = 17.5% of ISBL</t>
  </si>
  <si>
    <t>Site/building/service costs are estimated as a fraction of ISBL.</t>
  </si>
  <si>
    <t>AP_CAPEX additional direct</t>
  </si>
  <si>
    <t>Indirect = 60% of TDC</t>
  </si>
  <si>
    <t>Fees, taxes, construction overhead, and contractor expenses are factored from direct cost.</t>
  </si>
  <si>
    <t>AP_CAPEX indirect costs</t>
  </si>
  <si>
    <t>Cs,u = a*CEPCI + b*Cs,f</t>
  </si>
  <si>
    <t>Estimate utility price from cost index and fuel price.</t>
  </si>
  <si>
    <t>AP_OPEX formula map</t>
  </si>
  <si>
    <t>CRF = r(1+r)^n / ((1+r)^n - 1)</t>
  </si>
  <si>
    <t>Convert capital cost into equivalent annual cost.</t>
  </si>
  <si>
    <t>AP_REPORT_OUTPUTS CRF</t>
  </si>
  <si>
    <t>Annualized CAPEX = TCI*CRF</t>
  </si>
  <si>
    <t>Spread capital cost over project life.</t>
  </si>
  <si>
    <t>AP_REPORT_OUTPUTS annualized CAPEX</t>
  </si>
  <si>
    <t>MSP = (annualized CAPEX + OPEX - credits)/annual production</t>
  </si>
  <si>
    <t>Quick break-even selling price.</t>
  </si>
  <si>
    <t>AP_REPORT_OUTPUTS CRF-based MSP</t>
  </si>
  <si>
    <t>NPV = sum(CF/(1+r)^year)</t>
  </si>
  <si>
    <t>Discount yearly cash flows back to today.</t>
  </si>
  <si>
    <t>AP_CASHFLOW and AP_REPORT_OUTPUTS</t>
  </si>
  <si>
    <t>NPV-based MSP</t>
  </si>
  <si>
    <t>Selling price that makes NPV equal zero.</t>
  </si>
  <si>
    <t>AP_REPORT_OUTPUTS NPV-based MSP</t>
  </si>
  <si>
    <t>Sensitivity analysis</t>
  </si>
  <si>
    <t>Change one input at a time and recalculate MSP.</t>
  </si>
  <si>
    <t>AP_SENSITIVITY</t>
  </si>
  <si>
    <t>1900s Coal-&gt;City Gas  vs.  Modern Apple-Pomace-&gt;Ethanol Retrofit</t>
  </si>
  <si>
    <t>Profitability comparison (order-of-magnitude). Coal baseline = Report 2 Lake Station model.</t>
  </si>
  <si>
    <t>Metric</t>
  </si>
  <si>
    <t>1900s Coal -&gt; City Gas</t>
  </si>
  <si>
    <t>Modern Pomace -&gt; Ethanol</t>
  </si>
  <si>
    <t>Comment</t>
  </si>
  <si>
    <t>Primary feedstock</t>
  </si>
  <si>
    <t>Sub-bituminous coal</t>
  </si>
  <si>
    <t>Apple pomace (wet by-product)</t>
  </si>
  <si>
    <t>Renewable vs fossil</t>
  </si>
  <si>
    <t>Feed rate</t>
  </si>
  <si>
    <t>7,100 kg/h (170 t/day)</t>
  </si>
  <si>
    <t>39,994 kg/h (960 t/day)</t>
  </si>
  <si>
    <t>Pomace is mostly water</t>
  </si>
  <si>
    <t>Main product</t>
  </si>
  <si>
    <t>170,000 Nm3/day city gas</t>
  </si>
  <si>
    <t>Fuel vs lighting gas</t>
  </si>
  <si>
    <t>Product energy output (GJ/h)</t>
  </si>
  <si>
    <t>Ethanol LHV 21.1 MJ/L; ethanol plant exports more energy</t>
  </si>
  <si>
    <t>Capital basis</t>
  </si>
  <si>
    <t>Existing 1900s plant (sunk)</t>
  </si>
  <si>
    <t>New process equipment required</t>
  </si>
  <si>
    <t>Annual operating cost</t>
  </si>
  <si>
    <t>Coal + labor (regulated)</t>
  </si>
  <si>
    <t>Feedstock logistics + drying dominate</t>
  </si>
  <si>
    <t>Unit production cost</t>
  </si>
  <si>
    <t>Set by utility rate base</t>
  </si>
  <si>
    <t>Modern plant is a high-cost producer</t>
  </si>
  <si>
    <t>Market / selling price</t>
  </si>
  <si>
    <t>Regulated tariff (assured)</t>
  </si>
  <si>
    <t>Price-taker vs price-setter</t>
  </si>
  <si>
    <t>Competition</t>
  </si>
  <si>
    <t>Local monopoly, no substitute</t>
  </si>
  <si>
    <t>Corn ethanol ~$1.5-2.2, cellulosic ~$2.15/gal</t>
  </si>
  <si>
    <t>Global commodity market</t>
  </si>
  <si>
    <t>Margin / viability</t>
  </si>
  <si>
    <t>Profitable (cost-of-service return)</t>
  </si>
  <si>
    <t>Structural difference in business model</t>
  </si>
  <si>
    <t>KEY TAKEAWAY: The 1900s coal-&gt;city-gas works was a REGULATED MUNICIPAL UTILITY producing an essential, non-substitutable, locally distributed product under cost-of-service pricing, so a return was effectively assured. The modern retrofit produces a globally traded COMMODITY fuel as a small, high-cost producer; its minimum selling price (~$4.3-4.9/gal) exceeds the market price ($2.02/gal), so it cannot earn a positive margin at design scale. The retrofit is cleaner and exports more energy, but is LESS profitable because of (1) market structure (price-taker vs regulated) and (2) the cost of hauling and drying a wet, low-density by-product. Viability would require larger scale, near-zero feedstock+transport cost, co-products, or a low-carbon-fuel policy credit.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</si>
</sst>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164" formatCode="General_)"/>
    <numFmt numFmtId="165" formatCode="#,##0.0000"/>
    <numFmt numFmtId="166" formatCode="[$-F400]h:mm:ss\ AM/PM"/>
    <numFmt numFmtId="167" formatCode="\$#,##0.00"/>
    <numFmt numFmtId="168" formatCode="\$#,##0.000"/>
    <numFmt numFmtId="169" formatCode="0.0"/>
    <numFmt numFmtId="170" formatCode="\$#,##0"/>
    <numFmt numFmtId="171" formatCode="0.0%"/>
    <numFmt numFmtId="172" formatCode="0.000"/>
    <numFmt numFmtId="173" formatCode="_(\$* #,##0.00_);_(\$* \(#,##0.00\);_(\$* \-??_);_(@_)"/>
    <numFmt numFmtId="174" formatCode="0.0000"/>
    <numFmt numFmtId="175" formatCode="_(* #,##0.00_);_(* \(#,##0.00\);_(* \-??_);_(@_)"/>
    <numFmt numFmtId="176" formatCode="_(* #,##0_);_(* \(#,##0\);_(* \-??_);_(@_)"/>
    <numFmt numFmtId="177" formatCode="#,##0.000"/>
    <numFmt numFmtId="178" formatCode="\$#,##0_);&quot;($&quot;#,##0\)"/>
    <numFmt numFmtId="179" formatCode="\$#,##0.000_);&quot;($&quot;#,##0.000\)"/>
    <numFmt numFmtId="180" formatCode="0;0;0;@\-"/>
    <numFmt numFmtId="181" formatCode="0&quot; HP&quot;"/>
    <numFmt numFmtId="182" formatCode="#,##0.0"/>
    <numFmt numFmtId="183" formatCode="_(\$* #,##0_);_(\$* \(#,##0\);_(\$* \-??_);_(@_)"/>
    <numFmt numFmtId="184" formatCode="\$#,##0_);[Red]&quot;($&quot;#,##0\)"/>
    <numFmt numFmtId="185" formatCode="#,##0.0_);\(#,##0.0\)"/>
    <numFmt numFmtId="186" formatCode="\$#,##0.0000_);[Red]&quot;($&quot;#,##0.00\)"/>
    <numFmt numFmtId="187" formatCode="\$#,##0.00_);[Red]&quot;($&quot;#,##0.00\)"/>
    <numFmt numFmtId="188" formatCode="\$#,##0.00_);[Red]&quot;($&quot;#,##0\)"/>
    <numFmt numFmtId="189" formatCode="\$#,##0.00_);&quot;($&quot;#,##0.00\)"/>
    <numFmt numFmtId="190" formatCode="m/d/yy"/>
    <numFmt numFmtId="191" formatCode="0.000000_)"/>
    <numFmt numFmtId="192" formatCode="\$#,##0.0000"/>
    <numFmt numFmtId="193" formatCode="\$#,##0.0"/>
    <numFmt numFmtId="194" formatCode="0.00000"/>
    <numFmt numFmtId="195" formatCode="#,##0;#,##0;;"/>
  </numFmts>
  <fonts count="43">
    <font>
      <sz val="10"/>
      <name val="Courier New"/>
      <charset val="1"/>
    </font>
    <font>
      <sz val="10"/>
      <name val="Arial"/>
      <family val="2"/>
      <charset val="1"/>
    </font>
    <font>
      <sz val="11"/>
      <color theme="1"/>
      <name val="Calibri"/>
      <family val="2"/>
      <charset val="1"/>
    </font>
    <font>
      <sz val="10"/>
      <name val="Courier New"/>
      <family val="3"/>
      <charset val="1"/>
    </font>
    <font>
      <b/>
      <sz val="14"/>
      <name val="Arial"/>
      <family val="2"/>
      <charset val="1"/>
    </font>
    <font>
      <sz val="14"/>
      <name val="Arial"/>
      <family val="2"/>
      <charset val="1"/>
    </font>
    <font>
      <b/>
      <sz val="10"/>
      <name val="Arial"/>
      <family val="2"/>
      <charset val="1"/>
    </font>
    <font>
      <b/>
      <sz val="10"/>
      <color rgb="FF0000FF"/>
      <name val="Arial"/>
      <family val="2"/>
      <charset val="1"/>
    </font>
    <font>
      <sz val="10"/>
      <name val="Verdana"/>
      <family val="2"/>
      <charset val="1"/>
    </font>
    <font>
      <sz val="10"/>
      <color rgb="FFFF0000"/>
      <name val="Arial"/>
      <family val="2"/>
      <charset val="1"/>
    </font>
    <font>
      <b/>
      <sz val="18"/>
      <name val="Arial"/>
      <family val="2"/>
      <charset val="1"/>
    </font>
    <font>
      <b/>
      <sz val="16"/>
      <name val="Arial"/>
      <family val="2"/>
      <charset val="1"/>
    </font>
    <font>
      <sz val="14"/>
      <name val="Courier New"/>
      <family val="3"/>
      <charset val="1"/>
    </font>
    <font>
      <sz val="11"/>
      <name val="Arial"/>
      <family val="2"/>
      <charset val="1"/>
    </font>
    <font>
      <sz val="11"/>
      <name val="Courier New"/>
      <family val="3"/>
      <charset val="1"/>
    </font>
    <font>
      <b/>
      <sz val="11"/>
      <name val="Arial"/>
      <family val="2"/>
      <charset val="1"/>
    </font>
    <font>
      <b/>
      <sz val="10"/>
      <color rgb="FFFF0000"/>
      <name val="Arial"/>
      <family val="2"/>
      <charset val="1"/>
    </font>
    <font>
      <b/>
      <sz val="10"/>
      <name val="Courier New"/>
      <family val="3"/>
      <charset val="1"/>
    </font>
    <font>
      <sz val="10"/>
      <name val="Noto Sans CJK SC"/>
      <family val="2"/>
      <charset val="1"/>
    </font>
    <font>
      <b/>
      <sz val="6"/>
      <name val="Verdana"/>
      <family val="2"/>
      <charset val="1"/>
    </font>
    <font>
      <sz val="6"/>
      <name val="Verdana"/>
      <family val="2"/>
      <charset val="1"/>
    </font>
    <font>
      <b/>
      <sz val="14"/>
      <name val="Verdana"/>
      <family val="2"/>
      <charset val="1"/>
    </font>
    <font>
      <b/>
      <sz val="10"/>
      <name val="Verdana"/>
      <family val="2"/>
      <charset val="1"/>
    </font>
    <font>
      <sz val="14"/>
      <name val="Verdana"/>
      <family val="2"/>
      <charset val="1"/>
    </font>
    <font>
      <b/>
      <sz val="12"/>
      <name val="Verdana"/>
      <family val="2"/>
      <charset val="1"/>
    </font>
    <font>
      <b/>
      <sz val="10"/>
      <color theme="0"/>
      <name val="Verdana"/>
      <family val="2"/>
      <charset val="1"/>
    </font>
    <font>
      <sz val="8"/>
      <name val="Verdana"/>
      <family val="2"/>
      <charset val="1"/>
    </font>
    <font>
      <sz val="10"/>
      <name val="Calibri"/>
      <family val="2"/>
      <charset val="1"/>
    </font>
    <font>
      <b/>
      <sz val="10"/>
      <name val="Calibri"/>
      <family val="2"/>
      <charset val="1"/>
    </font>
    <font>
      <b/>
      <i/>
      <sz val="10"/>
      <color rgb="FFFFFFFF"/>
      <name val="Verdana"/>
      <family val="2"/>
      <charset val="1"/>
    </font>
    <font>
      <sz val="10"/>
      <color rgb="FFFFFFFF"/>
      <name val="Verdana"/>
      <family val="2"/>
      <charset val="1"/>
    </font>
    <font>
      <i/>
      <sz val="10"/>
      <name val="Calibri"/>
      <family val="2"/>
      <charset val="1"/>
    </font>
    <font>
      <i/>
      <sz val="10"/>
      <name val="Arial"/>
      <family val="2"/>
      <charset val="1"/>
    </font>
    <font>
      <b/>
      <sz val="10"/>
      <color rgb="FFFF0000"/>
      <name val="Verdana"/>
      <family val="2"/>
      <charset val="1"/>
    </font>
    <font>
      <b/>
      <sz val="14"/>
      <color rgb="FFFF0000"/>
      <name val="Arial"/>
      <family val="2"/>
      <charset val="1"/>
    </font>
    <font>
      <u/>
      <sz val="10"/>
      <color rgb="FF0000FF"/>
      <name val="Verdana"/>
      <family val="2"/>
      <charset val="1"/>
    </font>
    <font>
      <b/>
      <i/>
      <sz val="10"/>
      <name val="Verdana"/>
      <family val="2"/>
      <charset val="1"/>
    </font>
    <font>
      <u/>
      <sz val="11.5"/>
      <color rgb="FF0000FF"/>
      <name val="Verdana"/>
      <family val="2"/>
      <charset val="1"/>
    </font>
    <font>
      <b/>
      <sz val="11"/>
      <name val="Cambria"/>
      <charset val="1"/>
    </font>
    <font>
      <sz val="11"/>
      <color rgb="FF0000FF"/>
      <name val="Cambria"/>
      <charset val="1"/>
    </font>
    <font>
      <sz val="11"/>
      <color rgb="FF008000"/>
      <name val="Cambria"/>
      <charset val="1"/>
    </font>
    <font>
      <b/>
      <sz val="13"/>
      <name val="Cambria"/>
      <charset val="1"/>
    </font>
    <font>
      <b/>
      <sz val="11"/>
      <color rgb="FFFFFFFF"/>
      <name val="Cambria"/>
      <charset val="1"/>
    </font>
  </fonts>
  <fills count="36">
    <fill>
      <patternFill patternType="none"/>
    </fill>
    <fill>
      <patternFill patternType="gray125"/>
    </fill>
    <fill>
      <patternFill patternType="solid">
        <fgColor theme="4" tint="0.79989013336588644"/>
        <bgColor rgb="FFDBEEF4"/>
      </patternFill>
    </fill>
    <fill>
      <patternFill patternType="solid">
        <fgColor theme="9" tint="0.59987182226020086"/>
        <bgColor rgb="FFFFCC99"/>
      </patternFill>
    </fill>
    <fill>
      <patternFill patternType="solid">
        <fgColor theme="7" tint="0.79989013336588644"/>
        <bgColor rgb="FFDCE6F2"/>
      </patternFill>
    </fill>
    <fill>
      <patternFill patternType="solid">
        <fgColor theme="8" tint="0.79989013336588644"/>
        <bgColor rgb="FFDCE6F2"/>
      </patternFill>
    </fill>
    <fill>
      <patternFill patternType="solid">
        <fgColor theme="5" tint="0.59987182226020086"/>
        <bgColor rgb="FFFAC090"/>
      </patternFill>
    </fill>
    <fill>
      <patternFill patternType="solid">
        <fgColor theme="6" tint="0.59987182226020086"/>
        <bgColor rgb="FFD9D9D9"/>
      </patternFill>
    </fill>
    <fill>
      <patternFill patternType="solid">
        <fgColor rgb="FFCCFFFF"/>
        <bgColor rgb="FFDBEEF4"/>
      </patternFill>
    </fill>
    <fill>
      <patternFill patternType="solid">
        <fgColor theme="4" tint="0.59987182226020086"/>
        <bgColor rgb="FFCCC1DA"/>
      </patternFill>
    </fill>
    <fill>
      <patternFill patternType="solid">
        <fgColor theme="6" tint="0.79989013336588644"/>
        <bgColor rgb="FFEEECE1"/>
      </patternFill>
    </fill>
    <fill>
      <patternFill patternType="solid">
        <fgColor theme="1" tint="0.3498947111423078"/>
        <bgColor rgb="FF725990"/>
      </patternFill>
    </fill>
    <fill>
      <patternFill patternType="solid">
        <fgColor rgb="FFC0C0C0"/>
        <bgColor rgb="FFBFBFBF"/>
      </patternFill>
    </fill>
    <fill>
      <patternFill patternType="solid">
        <fgColor theme="0" tint="-0.249977111117893"/>
        <bgColor rgb="FFC0C0C0"/>
      </patternFill>
    </fill>
    <fill>
      <patternFill patternType="solid">
        <fgColor theme="1"/>
        <bgColor rgb="FF0000FF"/>
      </patternFill>
    </fill>
    <fill>
      <patternFill patternType="solid">
        <fgColor rgb="FFFFFFCC"/>
        <bgColor rgb="FFEBF1DE"/>
      </patternFill>
    </fill>
    <fill>
      <patternFill patternType="solid">
        <fgColor theme="5" tint="0.79989013336588644"/>
        <bgColor rgb="FFE6E0EC"/>
      </patternFill>
    </fill>
    <fill>
      <patternFill patternType="solid">
        <fgColor rgb="FFFFCC99"/>
        <bgColor rgb="FFFAC090"/>
      </patternFill>
    </fill>
    <fill>
      <patternFill patternType="solid">
        <fgColor theme="9" tint="0.39988402966399123"/>
        <bgColor rgb="FFFFCC99"/>
      </patternFill>
    </fill>
    <fill>
      <patternFill patternType="solid">
        <fgColor theme="6" tint="0.39988402966399123"/>
        <bgColor rgb="FFB8CD97"/>
      </patternFill>
    </fill>
    <fill>
      <patternFill patternType="solid">
        <fgColor rgb="FFFFFF99"/>
        <bgColor rgb="FFFFFFCC"/>
      </patternFill>
    </fill>
    <fill>
      <patternFill patternType="solid">
        <fgColor theme="0" tint="-0.14999847407452621"/>
        <bgColor rgb="FFE6E0EC"/>
      </patternFill>
    </fill>
    <fill>
      <patternFill patternType="solid">
        <fgColor rgb="FF33CCCC"/>
        <bgColor rgb="FF449EB9"/>
      </patternFill>
    </fill>
    <fill>
      <patternFill patternType="solid">
        <fgColor rgb="FF99CCFF"/>
        <bgColor rgb="FF93CDDD"/>
      </patternFill>
    </fill>
    <fill>
      <patternFill patternType="solid">
        <fgColor theme="3" tint="0.39988402966399123"/>
        <bgColor rgb="FF4F81BD"/>
      </patternFill>
    </fill>
    <fill>
      <patternFill patternType="solid">
        <fgColor theme="3" tint="0.59987182226020086"/>
        <bgColor rgb="FF93A9CE"/>
      </patternFill>
    </fill>
    <fill>
      <patternFill patternType="solid">
        <fgColor theme="7" tint="0.59987182226020086"/>
        <bgColor rgb="FFC0C0C0"/>
      </patternFill>
    </fill>
    <fill>
      <patternFill patternType="solid">
        <fgColor theme="8" tint="0.39988402966399123"/>
        <bgColor rgb="FF99CCFF"/>
      </patternFill>
    </fill>
    <fill>
      <patternFill patternType="solid">
        <fgColor theme="1" tint="0.49989318521683401"/>
        <bgColor rgb="FF808080"/>
      </patternFill>
    </fill>
    <fill>
      <patternFill patternType="solid">
        <fgColor rgb="FF808080"/>
        <bgColor rgb="FF7F7F7F"/>
      </patternFill>
    </fill>
    <fill>
      <patternFill patternType="solid">
        <fgColor theme="2" tint="-0.499984740745262"/>
        <bgColor rgb="FF808080"/>
      </patternFill>
    </fill>
    <fill>
      <patternFill patternType="solid">
        <fgColor rgb="FFFFFF00"/>
        <bgColor rgb="FFFFC000"/>
      </patternFill>
    </fill>
    <fill>
      <patternFill patternType="solid">
        <fgColor rgb="FFFFC000"/>
        <bgColor rgb="FFFAC090"/>
      </patternFill>
    </fill>
    <fill>
      <patternFill patternType="solid">
        <fgColor rgb="FF00B0F0"/>
        <bgColor rgb="FF33CCCC"/>
      </patternFill>
    </fill>
    <fill>
      <patternFill patternType="solid">
        <fgColor rgb="FFFFC7CE"/>
        <bgColor rgb="FFFCD5B5"/>
      </patternFill>
    </fill>
    <fill>
      <patternFill patternType="solid">
        <fgColor rgb="FF4472C4"/>
        <bgColor rgb="FF4672A8"/>
      </patternFill>
    </fill>
  </fills>
  <borders count="78">
    <border>
      <left/>
      <right/>
      <top/>
      <bottom/>
      <diagonal/>
    </border>
    <border>
      <left/>
      <right/>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thin">
        <color auto="1"/>
      </right>
      <top style="medium">
        <color auto="1"/>
      </top>
      <bottom/>
      <diagonal/>
    </border>
    <border>
      <left style="thin">
        <color auto="1"/>
      </left>
      <right style="hair">
        <color auto="1"/>
      </right>
      <top style="medium">
        <color auto="1"/>
      </top>
      <bottom/>
      <diagonal/>
    </border>
    <border>
      <left style="thin">
        <color auto="1"/>
      </left>
      <right style="hair">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diagonal/>
    </border>
    <border>
      <left/>
      <right style="thin">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style="hair">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medium">
        <color auto="1"/>
      </bottom>
      <diagonal/>
    </border>
    <border>
      <left/>
      <right style="thin">
        <color auto="1"/>
      </right>
      <top style="thin">
        <color auto="1"/>
      </top>
      <bottom style="thin">
        <color auto="1"/>
      </bottom>
      <diagonal/>
    </border>
    <border>
      <left/>
      <right style="medium">
        <color auto="1"/>
      </right>
      <top style="thin">
        <color auto="1"/>
      </top>
      <bottom style="thin">
        <color auto="1"/>
      </bottom>
      <diagonal/>
    </border>
    <border>
      <left/>
      <right/>
      <top style="thin">
        <color auto="1"/>
      </top>
      <bottom style="medium">
        <color auto="1"/>
      </bottom>
      <diagonal/>
    </border>
    <border>
      <left style="thin">
        <color auto="1"/>
      </left>
      <right style="hair">
        <color auto="1"/>
      </right>
      <top/>
      <bottom style="thin">
        <color auto="1"/>
      </bottom>
      <diagonal/>
    </border>
    <border>
      <left style="thin">
        <color auto="1"/>
      </left>
      <right/>
      <top/>
      <bottom style="thin">
        <color auto="1"/>
      </bottom>
      <diagonal/>
    </border>
    <border>
      <left style="thin">
        <color auto="1"/>
      </left>
      <right style="medium">
        <color auto="1"/>
      </right>
      <top/>
      <bottom style="thin">
        <color auto="1"/>
      </bottom>
      <diagonal/>
    </border>
    <border>
      <left style="thin">
        <color auto="1"/>
      </left>
      <right style="thin">
        <color auto="1"/>
      </right>
      <top style="thin">
        <color auto="1"/>
      </top>
      <bottom/>
      <diagonal/>
    </border>
    <border>
      <left/>
      <right style="thin">
        <color auto="1"/>
      </right>
      <top/>
      <bottom/>
      <diagonal/>
    </border>
    <border>
      <left/>
      <right style="thin">
        <color auto="1"/>
      </right>
      <top style="medium">
        <color auto="1"/>
      </top>
      <bottom style="medium">
        <color auto="1"/>
      </bottom>
      <diagonal/>
    </border>
    <border>
      <left style="medium">
        <color auto="1"/>
      </left>
      <right style="medium">
        <color auto="1"/>
      </right>
      <top style="medium">
        <color auto="1"/>
      </top>
      <bottom/>
      <diagonal/>
    </border>
    <border>
      <left/>
      <right style="thin">
        <color auto="1"/>
      </right>
      <top/>
      <bottom style="medium">
        <color auto="1"/>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bottom/>
      <diagonal/>
    </border>
    <border>
      <left style="hair">
        <color auto="1"/>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style="hair">
        <color auto="1"/>
      </left>
      <right/>
      <top/>
      <bottom/>
      <diagonal/>
    </border>
    <border>
      <left/>
      <right style="hair">
        <color auto="1"/>
      </right>
      <top style="hair">
        <color auto="1"/>
      </top>
      <bottom style="hair">
        <color auto="1"/>
      </bottom>
      <diagonal/>
    </border>
    <border>
      <left/>
      <right style="hair">
        <color auto="1"/>
      </right>
      <top/>
      <bottom style="hair">
        <color auto="1"/>
      </bottom>
      <diagonal/>
    </border>
    <border>
      <left style="hair">
        <color auto="1"/>
      </left>
      <right style="thin">
        <color auto="1"/>
      </right>
      <top/>
      <bottom/>
      <diagonal/>
    </border>
    <border>
      <left/>
      <right style="thin">
        <color auto="1"/>
      </right>
      <top style="medium">
        <color auto="1"/>
      </top>
      <bottom style="thin">
        <color auto="1"/>
      </bottom>
      <diagonal/>
    </border>
    <border>
      <left style="thin">
        <color auto="1"/>
      </left>
      <right style="medium">
        <color auto="1"/>
      </right>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style="medium">
        <color auto="1"/>
      </top>
      <bottom/>
      <diagonal/>
    </border>
    <border>
      <left style="thin">
        <color auto="1"/>
      </left>
      <right/>
      <top style="medium">
        <color auto="1"/>
      </top>
      <bottom style="thin">
        <color auto="1"/>
      </bottom>
      <diagonal/>
    </border>
    <border>
      <left/>
      <right style="medium">
        <color auto="1"/>
      </right>
      <top style="thin">
        <color auto="1"/>
      </top>
      <bottom style="medium">
        <color auto="1"/>
      </bottom>
      <diagonal/>
    </border>
  </borders>
  <cellStyleXfs count="51">
    <xf numFmtId="164" fontId="0" fillId="0" borderId="0"/>
    <xf numFmtId="175" fontId="1" fillId="0" borderId="0"/>
    <xf numFmtId="175" fontId="1" fillId="0" borderId="0"/>
    <xf numFmtId="175" fontId="1" fillId="0" borderId="0"/>
    <xf numFmtId="173" fontId="1" fillId="0" borderId="0"/>
    <xf numFmtId="166" fontId="2" fillId="0" borderId="0"/>
    <xf numFmtId="166" fontId="2" fillId="0" borderId="0"/>
    <xf numFmtId="164" fontId="3"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4" fontId="3" fillId="0" borderId="0"/>
    <xf numFmtId="164" fontId="3" fillId="0" borderId="0"/>
    <xf numFmtId="166" fontId="2" fillId="0" borderId="0"/>
    <xf numFmtId="166" fontId="2" fillId="0" borderId="0"/>
    <xf numFmtId="166" fontId="2" fillId="0" borderId="0"/>
    <xf numFmtId="166" fontId="2" fillId="0" borderId="0"/>
    <xf numFmtId="166" fontId="2" fillId="0" borderId="0"/>
    <xf numFmtId="166" fontId="1" fillId="0" borderId="0"/>
    <xf numFmtId="166" fontId="2" fillId="0" borderId="0"/>
    <xf numFmtId="166" fontId="2" fillId="0" borderId="0"/>
    <xf numFmtId="164" fontId="3"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2" fillId="0" borderId="0"/>
    <xf numFmtId="166" fontId="3" fillId="0" borderId="0"/>
    <xf numFmtId="166" fontId="3" fillId="0" borderId="0"/>
    <xf numFmtId="166" fontId="1" fillId="0" borderId="0"/>
    <xf numFmtId="166" fontId="1" fillId="0" borderId="0"/>
    <xf numFmtId="166" fontId="1" fillId="0" borderId="0"/>
    <xf numFmtId="9" fontId="1" fillId="0" borderId="0"/>
  </cellStyleXfs>
  <cellXfs count="1232">
    <xf numFmtId="164" fontId="0" fillId="0" borderId="0" xfId="0"/>
    <xf numFmtId="164" fontId="1" fillId="0" borderId="0" xfId="0" applyFont="1"/>
    <xf numFmtId="164" fontId="4" fillId="2" borderId="0" xfId="0" applyFont="1" applyFill="1"/>
    <xf numFmtId="164" fontId="5" fillId="2" borderId="0" xfId="0" applyFont="1" applyFill="1"/>
    <xf numFmtId="164" fontId="1" fillId="2" borderId="0" xfId="0" applyFont="1" applyFill="1"/>
    <xf numFmtId="164" fontId="6" fillId="3" borderId="0" xfId="0" applyFont="1" applyFill="1"/>
    <xf numFmtId="164" fontId="7" fillId="4" borderId="0" xfId="0" applyFont="1" applyFill="1"/>
    <xf numFmtId="164" fontId="6" fillId="5" borderId="0" xfId="0" applyFont="1" applyFill="1"/>
    <xf numFmtId="164" fontId="1" fillId="5" borderId="0" xfId="0" applyFont="1" applyFill="1"/>
    <xf numFmtId="164" fontId="6" fillId="0" borderId="0" xfId="0" applyFont="1"/>
    <xf numFmtId="164" fontId="1" fillId="6" borderId="0" xfId="0" applyFont="1" applyFill="1"/>
    <xf numFmtId="164" fontId="1" fillId="6" borderId="0" xfId="0" applyFont="1" applyFill="1" applyAlignment="1">
      <alignment horizontal="right"/>
    </xf>
    <xf numFmtId="164" fontId="1" fillId="0" borderId="0" xfId="0" applyFont="1" applyAlignment="1">
      <alignment horizontal="left"/>
    </xf>
    <xf numFmtId="164" fontId="6" fillId="7" borderId="0" xfId="0" applyFont="1" applyFill="1"/>
    <xf numFmtId="165" fontId="8" fillId="0" borderId="0" xfId="0" applyNumberFormat="1" applyFont="1" applyAlignment="1">
      <alignment wrapText="1"/>
    </xf>
    <xf numFmtId="3" fontId="8" fillId="0" borderId="0" xfId="0" applyNumberFormat="1" applyFont="1" applyAlignment="1">
      <alignment wrapText="1"/>
    </xf>
    <xf numFmtId="164" fontId="9" fillId="0" borderId="0" xfId="0" applyFont="1"/>
    <xf numFmtId="164" fontId="1" fillId="0" borderId="1" xfId="0" applyFont="1" applyBorder="1"/>
    <xf numFmtId="164" fontId="1" fillId="8" borderId="0" xfId="0" applyFont="1" applyFill="1"/>
    <xf numFmtId="166" fontId="1" fillId="8" borderId="0" xfId="0" applyNumberFormat="1" applyFont="1" applyFill="1"/>
    <xf numFmtId="0" fontId="0" fillId="0" borderId="0" xfId="0" applyNumberFormat="1"/>
    <xf numFmtId="164" fontId="0" fillId="0" borderId="0" xfId="0" applyAlignment="1">
      <alignment horizontal="center"/>
    </xf>
    <xf numFmtId="164" fontId="10" fillId="0" borderId="0" xfId="0" applyFont="1" applyAlignment="1">
      <alignment horizontal="center"/>
    </xf>
    <xf numFmtId="164" fontId="1" fillId="0" borderId="0" xfId="0" applyFont="1" applyAlignment="1">
      <alignment horizontal="center"/>
    </xf>
    <xf numFmtId="164" fontId="5" fillId="0" borderId="0" xfId="0" applyFont="1"/>
    <xf numFmtId="164" fontId="5" fillId="0" borderId="0" xfId="0" applyFont="1" applyAlignment="1">
      <alignment horizontal="right"/>
    </xf>
    <xf numFmtId="167" fontId="11" fillId="0" borderId="0" xfId="0" applyNumberFormat="1" applyFont="1" applyAlignment="1">
      <alignment horizontal="right"/>
    </xf>
    <xf numFmtId="167" fontId="11" fillId="0" borderId="0" xfId="0" applyNumberFormat="1" applyFont="1" applyAlignment="1">
      <alignment horizontal="left"/>
    </xf>
    <xf numFmtId="164" fontId="5" fillId="0" borderId="0" xfId="0" applyFont="1" applyAlignment="1">
      <alignment horizontal="center"/>
    </xf>
    <xf numFmtId="164" fontId="12" fillId="0" borderId="0" xfId="0" applyFont="1"/>
    <xf numFmtId="164" fontId="13" fillId="0" borderId="0" xfId="0" applyFont="1"/>
    <xf numFmtId="164" fontId="14" fillId="0" borderId="0" xfId="0" applyFont="1"/>
    <xf numFmtId="164" fontId="13" fillId="0" borderId="0" xfId="0" applyFont="1" applyAlignment="1">
      <alignment horizontal="right"/>
    </xf>
    <xf numFmtId="167" fontId="15" fillId="0" borderId="0" xfId="0" applyNumberFormat="1" applyFont="1" applyAlignment="1">
      <alignment horizontal="right"/>
    </xf>
    <xf numFmtId="167" fontId="15" fillId="0" borderId="0" xfId="0" applyNumberFormat="1" applyFont="1" applyAlignment="1">
      <alignment horizontal="left"/>
    </xf>
    <xf numFmtId="164" fontId="13" fillId="0" borderId="0" xfId="0" applyFont="1" applyAlignment="1">
      <alignment horizontal="center"/>
    </xf>
    <xf numFmtId="164" fontId="16" fillId="0" borderId="0" xfId="0" applyFont="1" applyAlignment="1">
      <alignment horizontal="center"/>
    </xf>
    <xf numFmtId="168" fontId="6" fillId="0" borderId="0" xfId="0" applyNumberFormat="1" applyFont="1" applyAlignment="1">
      <alignment horizontal="right"/>
    </xf>
    <xf numFmtId="168" fontId="6" fillId="0" borderId="0" xfId="0" applyNumberFormat="1" applyFont="1" applyAlignment="1">
      <alignment horizontal="left"/>
    </xf>
    <xf numFmtId="164" fontId="3" fillId="0" borderId="0" xfId="0" applyFont="1"/>
    <xf numFmtId="164" fontId="1" fillId="0" borderId="0" xfId="0" applyFont="1" applyAlignment="1">
      <alignment horizontal="right"/>
    </xf>
    <xf numFmtId="167" fontId="6" fillId="0" borderId="0" xfId="0" applyNumberFormat="1" applyFont="1" applyAlignment="1">
      <alignment horizontal="right"/>
    </xf>
    <xf numFmtId="169" fontId="1" fillId="0" borderId="0" xfId="0" applyNumberFormat="1" applyFont="1" applyAlignment="1">
      <alignment horizontal="right"/>
    </xf>
    <xf numFmtId="169" fontId="1" fillId="0" borderId="0" xfId="0" applyNumberFormat="1" applyFont="1" applyAlignment="1">
      <alignment horizontal="left"/>
    </xf>
    <xf numFmtId="1" fontId="1" fillId="0" borderId="0" xfId="0" applyNumberFormat="1" applyFont="1" applyAlignment="1">
      <alignment horizontal="left"/>
    </xf>
    <xf numFmtId="167" fontId="1" fillId="0" borderId="0" xfId="25" applyNumberFormat="1" applyFont="1" applyAlignment="1">
      <alignment horizontal="right"/>
    </xf>
    <xf numFmtId="3" fontId="1" fillId="0" borderId="0" xfId="25" applyNumberFormat="1" applyFont="1" applyAlignment="1">
      <alignment horizontal="left"/>
    </xf>
    <xf numFmtId="9" fontId="1" fillId="0" borderId="0" xfId="25" applyNumberFormat="1" applyFont="1" applyAlignment="1">
      <alignment horizontal="right"/>
    </xf>
    <xf numFmtId="170" fontId="1" fillId="0" borderId="0" xfId="0" applyNumberFormat="1" applyFont="1"/>
    <xf numFmtId="170" fontId="1" fillId="0" borderId="1" xfId="0" applyNumberFormat="1" applyFont="1" applyBorder="1"/>
    <xf numFmtId="9" fontId="1" fillId="0" borderId="0" xfId="0" applyNumberFormat="1" applyFont="1" applyAlignment="1">
      <alignment horizontal="center"/>
    </xf>
    <xf numFmtId="170" fontId="1" fillId="0" borderId="0" xfId="0" applyNumberFormat="1" applyFont="1" applyAlignment="1">
      <alignment horizontal="right"/>
    </xf>
    <xf numFmtId="167" fontId="1" fillId="0" borderId="0" xfId="0" applyNumberFormat="1" applyFont="1"/>
    <xf numFmtId="171" fontId="1" fillId="0" borderId="0" xfId="0" applyNumberFormat="1" applyFont="1" applyAlignment="1">
      <alignment horizontal="right"/>
    </xf>
    <xf numFmtId="3" fontId="1" fillId="0" borderId="0" xfId="0" applyNumberFormat="1" applyFont="1" applyAlignment="1">
      <alignment horizontal="right"/>
    </xf>
    <xf numFmtId="172" fontId="1" fillId="0" borderId="0" xfId="0" applyNumberFormat="1" applyFont="1" applyAlignment="1">
      <alignment horizontal="right"/>
    </xf>
    <xf numFmtId="167" fontId="1" fillId="0" borderId="0" xfId="0" applyNumberFormat="1" applyFont="1" applyAlignment="1">
      <alignment horizontal="right"/>
    </xf>
    <xf numFmtId="1" fontId="1" fillId="0" borderId="0" xfId="0" applyNumberFormat="1" applyFont="1" applyAlignment="1">
      <alignment horizontal="right"/>
    </xf>
    <xf numFmtId="169" fontId="1" fillId="0" borderId="0" xfId="0" applyNumberFormat="1" applyFont="1"/>
    <xf numFmtId="171" fontId="1" fillId="0" borderId="0" xfId="27" applyNumberFormat="1" applyFont="1" applyAlignment="1">
      <alignment horizontal="right"/>
    </xf>
    <xf numFmtId="171" fontId="1" fillId="0" borderId="0" xfId="27" applyNumberFormat="1" applyFont="1"/>
    <xf numFmtId="164" fontId="17" fillId="0" borderId="0" xfId="0" applyFont="1"/>
    <xf numFmtId="164" fontId="18" fillId="0" borderId="0" xfId="0" applyFont="1"/>
    <xf numFmtId="164" fontId="18" fillId="0" borderId="0" xfId="0" applyFont="1" applyAlignment="1">
      <alignment wrapText="1"/>
    </xf>
    <xf numFmtId="166" fontId="8" fillId="0" borderId="0" xfId="0" applyNumberFormat="1" applyFont="1" applyAlignment="1">
      <alignment wrapText="1"/>
    </xf>
    <xf numFmtId="2" fontId="8" fillId="0" borderId="0" xfId="0" applyNumberFormat="1" applyFont="1" applyAlignment="1">
      <alignment wrapText="1"/>
    </xf>
    <xf numFmtId="166" fontId="8" fillId="0" borderId="0" xfId="0" applyNumberFormat="1" applyFont="1" applyAlignment="1">
      <alignment horizontal="left"/>
    </xf>
    <xf numFmtId="3" fontId="19" fillId="0" borderId="0" xfId="0" applyNumberFormat="1" applyFont="1" applyAlignment="1">
      <alignment wrapText="1"/>
    </xf>
    <xf numFmtId="2" fontId="20" fillId="0" borderId="0" xfId="0" applyNumberFormat="1" applyFont="1" applyAlignment="1">
      <alignment horizontal="left" wrapText="1"/>
    </xf>
    <xf numFmtId="3" fontId="20" fillId="0" borderId="0" xfId="0" applyNumberFormat="1" applyFont="1" applyAlignment="1">
      <alignment horizontal="center"/>
    </xf>
    <xf numFmtId="2" fontId="20" fillId="0" borderId="0" xfId="0" applyNumberFormat="1" applyFont="1" applyAlignment="1">
      <alignment horizontal="center"/>
    </xf>
    <xf numFmtId="2" fontId="20" fillId="0" borderId="0" xfId="0" applyNumberFormat="1" applyFont="1"/>
    <xf numFmtId="166" fontId="20" fillId="0" borderId="0" xfId="0" applyNumberFormat="1" applyFont="1"/>
    <xf numFmtId="166" fontId="20" fillId="0" borderId="0" xfId="0" applyNumberFormat="1" applyFont="1" applyAlignment="1">
      <alignment wrapText="1"/>
    </xf>
    <xf numFmtId="4" fontId="8" fillId="0" borderId="0" xfId="0" applyNumberFormat="1" applyFont="1" applyAlignment="1">
      <alignment wrapText="1"/>
    </xf>
    <xf numFmtId="1" fontId="8" fillId="0" borderId="0" xfId="0" applyNumberFormat="1" applyFont="1" applyAlignment="1">
      <alignment wrapText="1"/>
    </xf>
    <xf numFmtId="166" fontId="21" fillId="9" borderId="0" xfId="0" applyNumberFormat="1" applyFont="1" applyFill="1"/>
    <xf numFmtId="166" fontId="22" fillId="9" borderId="0" xfId="0" applyNumberFormat="1" applyFont="1" applyFill="1" applyAlignment="1">
      <alignment wrapText="1"/>
    </xf>
    <xf numFmtId="3" fontId="22" fillId="9" borderId="0" xfId="0" applyNumberFormat="1" applyFont="1" applyFill="1" applyAlignment="1">
      <alignment wrapText="1"/>
    </xf>
    <xf numFmtId="166" fontId="8" fillId="9" borderId="0" xfId="0" applyNumberFormat="1" applyFont="1" applyFill="1" applyAlignment="1">
      <alignment wrapText="1"/>
    </xf>
    <xf numFmtId="1" fontId="8" fillId="9" borderId="0" xfId="0" applyNumberFormat="1" applyFont="1" applyFill="1" applyAlignment="1">
      <alignment wrapText="1"/>
    </xf>
    <xf numFmtId="3" fontId="8" fillId="9" borderId="0" xfId="0" applyNumberFormat="1" applyFont="1" applyFill="1" applyAlignment="1">
      <alignment wrapText="1"/>
    </xf>
    <xf numFmtId="2" fontId="8" fillId="9" borderId="0" xfId="0" applyNumberFormat="1" applyFont="1" applyFill="1" applyAlignment="1">
      <alignment wrapText="1"/>
    </xf>
    <xf numFmtId="166" fontId="23" fillId="0" borderId="0" xfId="0" applyNumberFormat="1" applyFont="1"/>
    <xf numFmtId="166" fontId="22" fillId="0" borderId="2" xfId="0" applyNumberFormat="1" applyFont="1" applyBorder="1" applyAlignment="1">
      <alignment wrapText="1"/>
    </xf>
    <xf numFmtId="3" fontId="22" fillId="0" borderId="3" xfId="0" applyNumberFormat="1" applyFont="1" applyBorder="1" applyAlignment="1">
      <alignment wrapText="1"/>
    </xf>
    <xf numFmtId="3" fontId="22" fillId="0" borderId="2" xfId="0" applyNumberFormat="1" applyFont="1" applyBorder="1" applyAlignment="1">
      <alignment wrapText="1"/>
    </xf>
    <xf numFmtId="11" fontId="22" fillId="0" borderId="4" xfId="25" applyNumberFormat="1" applyFont="1" applyBorder="1" applyAlignment="1">
      <alignment wrapText="1"/>
    </xf>
    <xf numFmtId="2" fontId="22" fillId="0" borderId="2" xfId="0" applyNumberFormat="1" applyFont="1" applyBorder="1" applyAlignment="1">
      <alignment wrapText="1"/>
    </xf>
    <xf numFmtId="173" fontId="22" fillId="0" borderId="4" xfId="25" applyNumberFormat="1" applyFont="1" applyBorder="1" applyAlignment="1">
      <alignment wrapText="1"/>
    </xf>
    <xf numFmtId="166" fontId="22" fillId="0" borderId="3" xfId="0" applyNumberFormat="1" applyFont="1" applyBorder="1" applyAlignment="1">
      <alignment wrapText="1"/>
    </xf>
    <xf numFmtId="171" fontId="22" fillId="0" borderId="3" xfId="0" applyNumberFormat="1" applyFont="1" applyBorder="1" applyAlignment="1">
      <alignment wrapText="1"/>
    </xf>
    <xf numFmtId="164" fontId="8" fillId="0" borderId="0" xfId="0" applyFont="1"/>
    <xf numFmtId="166" fontId="24" fillId="9" borderId="5" xfId="0" applyNumberFormat="1" applyFont="1" applyFill="1" applyBorder="1"/>
    <xf numFmtId="166" fontId="8" fillId="9" borderId="6" xfId="0" applyNumberFormat="1" applyFont="1" applyFill="1" applyBorder="1" applyAlignment="1">
      <alignment wrapText="1"/>
    </xf>
    <xf numFmtId="3" fontId="8" fillId="9" borderId="6" xfId="0" applyNumberFormat="1" applyFont="1" applyFill="1" applyBorder="1" applyAlignment="1">
      <alignment wrapText="1"/>
    </xf>
    <xf numFmtId="2" fontId="8" fillId="9" borderId="6" xfId="0" applyNumberFormat="1" applyFont="1" applyFill="1" applyBorder="1" applyAlignment="1">
      <alignment wrapText="1"/>
    </xf>
    <xf numFmtId="166" fontId="8" fillId="9" borderId="7" xfId="0" applyNumberFormat="1" applyFont="1" applyFill="1" applyBorder="1" applyAlignment="1">
      <alignment horizontal="right" wrapText="1"/>
    </xf>
    <xf numFmtId="166" fontId="22" fillId="10" borderId="5" xfId="0" applyNumberFormat="1" applyFont="1" applyFill="1" applyBorder="1" applyAlignment="1">
      <alignment wrapText="1"/>
    </xf>
    <xf numFmtId="166" fontId="22" fillId="10" borderId="6" xfId="0" applyNumberFormat="1" applyFont="1" applyFill="1" applyBorder="1" applyAlignment="1">
      <alignment wrapText="1"/>
    </xf>
    <xf numFmtId="166" fontId="22" fillId="10" borderId="6" xfId="0" applyNumberFormat="1" applyFont="1" applyFill="1" applyBorder="1" applyAlignment="1">
      <alignment horizontal="center" wrapText="1"/>
    </xf>
    <xf numFmtId="3" fontId="22" fillId="10" borderId="6" xfId="0" applyNumberFormat="1" applyFont="1" applyFill="1" applyBorder="1" applyAlignment="1">
      <alignment horizontal="center" wrapText="1"/>
    </xf>
    <xf numFmtId="2" fontId="22" fillId="10" borderId="6" xfId="0" applyNumberFormat="1" applyFont="1" applyFill="1" applyBorder="1" applyAlignment="1">
      <alignment horizontal="center" wrapText="1"/>
    </xf>
    <xf numFmtId="2" fontId="22" fillId="10" borderId="7" xfId="0" applyNumberFormat="1" applyFont="1" applyFill="1" applyBorder="1" applyAlignment="1">
      <alignment horizontal="center" wrapText="1"/>
    </xf>
    <xf numFmtId="166" fontId="22" fillId="0" borderId="0" xfId="0" applyNumberFormat="1" applyFont="1" applyAlignment="1">
      <alignment wrapText="1"/>
    </xf>
    <xf numFmtId="166" fontId="8" fillId="0" borderId="9" xfId="0" applyNumberFormat="1" applyFont="1" applyBorder="1" applyAlignment="1">
      <alignment wrapText="1"/>
    </xf>
    <xf numFmtId="166" fontId="8" fillId="0" borderId="10" xfId="0" applyNumberFormat="1" applyFont="1" applyBorder="1" applyAlignment="1">
      <alignment wrapText="1"/>
    </xf>
    <xf numFmtId="166" fontId="8" fillId="0" borderId="10" xfId="0" applyNumberFormat="1" applyFont="1" applyBorder="1" applyAlignment="1">
      <alignment horizontal="left" wrapText="1"/>
    </xf>
    <xf numFmtId="3" fontId="8" fillId="0" borderId="10" xfId="0" applyNumberFormat="1" applyFont="1" applyBorder="1" applyAlignment="1">
      <alignment wrapText="1"/>
    </xf>
    <xf numFmtId="1" fontId="8" fillId="0" borderId="10" xfId="0" applyNumberFormat="1" applyFont="1" applyBorder="1" applyAlignment="1">
      <alignment wrapText="1"/>
    </xf>
    <xf numFmtId="2" fontId="8" fillId="0" borderId="10" xfId="0" applyNumberFormat="1" applyFont="1" applyBorder="1" applyAlignment="1">
      <alignment wrapText="1"/>
    </xf>
    <xf numFmtId="174" fontId="8" fillId="0" borderId="10" xfId="0" applyNumberFormat="1" applyFont="1" applyBorder="1" applyAlignment="1">
      <alignment wrapText="1"/>
    </xf>
    <xf numFmtId="4" fontId="8" fillId="0" borderId="10" xfId="0" applyNumberFormat="1" applyFont="1" applyBorder="1" applyAlignment="1">
      <alignment wrapText="1"/>
    </xf>
    <xf numFmtId="2" fontId="8" fillId="0" borderId="11" xfId="0" applyNumberFormat="1" applyFont="1" applyBorder="1" applyAlignment="1">
      <alignment wrapText="1"/>
    </xf>
    <xf numFmtId="175" fontId="8" fillId="0" borderId="0" xfId="23" applyNumberFormat="1" applyFont="1"/>
    <xf numFmtId="166" fontId="8" fillId="0" borderId="12" xfId="0" applyNumberFormat="1" applyFont="1" applyBorder="1" applyAlignment="1">
      <alignment wrapText="1"/>
    </xf>
    <xf numFmtId="166" fontId="8" fillId="0" borderId="13" xfId="0" applyNumberFormat="1" applyFont="1" applyBorder="1" applyAlignment="1">
      <alignment wrapText="1"/>
    </xf>
    <xf numFmtId="166" fontId="8" fillId="0" borderId="13" xfId="0" applyNumberFormat="1" applyFont="1" applyBorder="1" applyAlignment="1">
      <alignment horizontal="left" wrapText="1"/>
    </xf>
    <xf numFmtId="3" fontId="8" fillId="0" borderId="13" xfId="0" applyNumberFormat="1" applyFont="1" applyBorder="1" applyAlignment="1">
      <alignment wrapText="1"/>
    </xf>
    <xf numFmtId="1" fontId="8" fillId="0" borderId="13" xfId="0" applyNumberFormat="1" applyFont="1" applyBorder="1" applyAlignment="1">
      <alignment wrapText="1"/>
    </xf>
    <xf numFmtId="2" fontId="8" fillId="0" borderId="13" xfId="0" applyNumberFormat="1" applyFont="1" applyBorder="1" applyAlignment="1">
      <alignment wrapText="1"/>
    </xf>
    <xf numFmtId="174" fontId="8" fillId="0" borderId="13" xfId="0" applyNumberFormat="1" applyFont="1" applyBorder="1" applyAlignment="1">
      <alignment wrapText="1"/>
    </xf>
    <xf numFmtId="4" fontId="8" fillId="0" borderId="13" xfId="0" applyNumberFormat="1" applyFont="1" applyBorder="1" applyAlignment="1">
      <alignment wrapText="1"/>
    </xf>
    <xf numFmtId="2" fontId="8" fillId="0" borderId="14" xfId="0" applyNumberFormat="1" applyFont="1" applyBorder="1" applyAlignment="1">
      <alignment wrapText="1"/>
    </xf>
    <xf numFmtId="166" fontId="8" fillId="0" borderId="15" xfId="0" applyNumberFormat="1" applyFont="1" applyBorder="1" applyAlignment="1">
      <alignment wrapText="1"/>
    </xf>
    <xf numFmtId="166" fontId="8" fillId="0" borderId="1" xfId="0" applyNumberFormat="1" applyFont="1" applyBorder="1" applyAlignment="1">
      <alignment wrapText="1"/>
    </xf>
    <xf numFmtId="166" fontId="8" fillId="0" borderId="1" xfId="0" applyNumberFormat="1" applyFont="1" applyBorder="1" applyAlignment="1">
      <alignment horizontal="left" wrapText="1"/>
    </xf>
    <xf numFmtId="3" fontId="8" fillId="0" borderId="1" xfId="0" applyNumberFormat="1" applyFont="1" applyBorder="1" applyAlignment="1">
      <alignment wrapText="1"/>
    </xf>
    <xf numFmtId="1" fontId="8" fillId="0" borderId="1" xfId="0" applyNumberFormat="1" applyFont="1" applyBorder="1" applyAlignment="1">
      <alignment wrapText="1"/>
    </xf>
    <xf numFmtId="2" fontId="8" fillId="0" borderId="1" xfId="0" applyNumberFormat="1" applyFont="1" applyBorder="1" applyAlignment="1">
      <alignment wrapText="1"/>
    </xf>
    <xf numFmtId="174" fontId="8" fillId="0" borderId="1" xfId="0" applyNumberFormat="1" applyFont="1" applyBorder="1" applyAlignment="1">
      <alignment wrapText="1"/>
    </xf>
    <xf numFmtId="4" fontId="8" fillId="0" borderId="1" xfId="0" applyNumberFormat="1" applyFont="1" applyBorder="1" applyAlignment="1">
      <alignment wrapText="1"/>
    </xf>
    <xf numFmtId="2" fontId="8" fillId="0" borderId="16" xfId="0" applyNumberFormat="1" applyFont="1" applyBorder="1" applyAlignment="1">
      <alignment wrapText="1"/>
    </xf>
    <xf numFmtId="166" fontId="8" fillId="0" borderId="17" xfId="0" applyNumberFormat="1" applyFont="1" applyBorder="1" applyAlignment="1">
      <alignment wrapText="1"/>
    </xf>
    <xf numFmtId="166" fontId="8" fillId="0" borderId="0" xfId="0" applyNumberFormat="1" applyFont="1" applyAlignment="1">
      <alignment horizontal="left" wrapText="1"/>
    </xf>
    <xf numFmtId="174" fontId="8" fillId="0" borderId="0" xfId="0" applyNumberFormat="1" applyFont="1" applyAlignment="1">
      <alignment wrapText="1"/>
    </xf>
    <xf numFmtId="2" fontId="8" fillId="0" borderId="18" xfId="0" applyNumberFormat="1" applyFont="1" applyBorder="1" applyAlignment="1">
      <alignment wrapText="1"/>
    </xf>
    <xf numFmtId="166" fontId="8" fillId="0" borderId="12" xfId="0" applyNumberFormat="1" applyFont="1" applyBorder="1" applyAlignment="1">
      <alignment vertical="top" wrapText="1"/>
    </xf>
    <xf numFmtId="166" fontId="8" fillId="0" borderId="13" xfId="0" applyNumberFormat="1" applyFont="1" applyBorder="1" applyAlignment="1">
      <alignment vertical="top" wrapText="1"/>
    </xf>
    <xf numFmtId="176" fontId="8" fillId="0" borderId="0" xfId="23" applyNumberFormat="1" applyFont="1" applyAlignment="1">
      <alignment horizontal="right" wrapText="1"/>
    </xf>
    <xf numFmtId="166" fontId="8" fillId="0" borderId="19" xfId="0" applyNumberFormat="1" applyFont="1" applyBorder="1" applyAlignment="1">
      <alignment wrapText="1"/>
    </xf>
    <xf numFmtId="166" fontId="8" fillId="0" borderId="20" xfId="0" applyNumberFormat="1" applyFont="1" applyBorder="1" applyAlignment="1">
      <alignment wrapText="1"/>
    </xf>
    <xf numFmtId="166" fontId="22" fillId="0" borderId="20" xfId="0" applyNumberFormat="1" applyFont="1" applyBorder="1" applyAlignment="1">
      <alignment wrapText="1"/>
    </xf>
    <xf numFmtId="3" fontId="8" fillId="0" borderId="20" xfId="0" applyNumberFormat="1" applyFont="1" applyBorder="1" applyAlignment="1">
      <alignment wrapText="1"/>
    </xf>
    <xf numFmtId="1" fontId="8" fillId="0" borderId="20" xfId="0" applyNumberFormat="1" applyFont="1" applyBorder="1" applyAlignment="1">
      <alignment wrapText="1"/>
    </xf>
    <xf numFmtId="2" fontId="8" fillId="0" borderId="20" xfId="0" applyNumberFormat="1" applyFont="1" applyBorder="1" applyAlignment="1">
      <alignment wrapText="1"/>
    </xf>
    <xf numFmtId="4" fontId="22" fillId="0" borderId="20" xfId="0" applyNumberFormat="1" applyFont="1" applyBorder="1" applyAlignment="1">
      <alignment wrapText="1"/>
    </xf>
    <xf numFmtId="2" fontId="22" fillId="0" borderId="20" xfId="0" applyNumberFormat="1" applyFont="1" applyBorder="1" applyAlignment="1">
      <alignment wrapText="1"/>
    </xf>
    <xf numFmtId="2" fontId="22" fillId="0" borderId="21" xfId="0" applyNumberFormat="1" applyFont="1" applyBorder="1" applyAlignment="1">
      <alignment wrapText="1"/>
    </xf>
    <xf numFmtId="175" fontId="8" fillId="0" borderId="0" xfId="0" applyNumberFormat="1" applyFont="1" applyAlignment="1">
      <alignment wrapText="1"/>
    </xf>
    <xf numFmtId="166" fontId="22" fillId="0" borderId="0" xfId="0" applyNumberFormat="1" applyFont="1"/>
    <xf numFmtId="169" fontId="8" fillId="0" borderId="20" xfId="0" applyNumberFormat="1" applyFont="1" applyBorder="1" applyAlignment="1">
      <alignment wrapText="1"/>
    </xf>
    <xf numFmtId="166" fontId="8" fillId="0" borderId="5" xfId="0" applyNumberFormat="1" applyFont="1" applyBorder="1" applyAlignment="1">
      <alignment wrapText="1"/>
    </xf>
    <xf numFmtId="166" fontId="8" fillId="0" borderId="6" xfId="0" applyNumberFormat="1" applyFont="1" applyBorder="1" applyAlignment="1">
      <alignment wrapText="1"/>
    </xf>
    <xf numFmtId="164" fontId="8" fillId="0" borderId="6" xfId="0" applyFont="1" applyBorder="1"/>
    <xf numFmtId="3" fontId="8" fillId="0" borderId="6" xfId="0" applyNumberFormat="1" applyFont="1" applyBorder="1" applyAlignment="1">
      <alignment wrapText="1"/>
    </xf>
    <xf numFmtId="174" fontId="8" fillId="0" borderId="6" xfId="0" applyNumberFormat="1" applyFont="1" applyBorder="1" applyAlignment="1">
      <alignment horizontal="right" wrapText="1"/>
    </xf>
    <xf numFmtId="1" fontId="8" fillId="0" borderId="6" xfId="0" applyNumberFormat="1" applyFont="1" applyBorder="1" applyAlignment="1">
      <alignment wrapText="1"/>
    </xf>
    <xf numFmtId="172" fontId="8" fillId="0" borderId="6" xfId="0" applyNumberFormat="1" applyFont="1" applyBorder="1" applyAlignment="1">
      <alignment horizontal="right" wrapText="1"/>
    </xf>
    <xf numFmtId="174" fontId="8" fillId="0" borderId="6" xfId="0" applyNumberFormat="1" applyFont="1" applyBorder="1" applyAlignment="1">
      <alignment wrapText="1"/>
    </xf>
    <xf numFmtId="4" fontId="8" fillId="0" borderId="6" xfId="0" applyNumberFormat="1" applyFont="1" applyBorder="1" applyAlignment="1">
      <alignment wrapText="1"/>
    </xf>
    <xf numFmtId="2" fontId="8" fillId="0" borderId="6" xfId="0" applyNumberFormat="1" applyFont="1" applyBorder="1" applyAlignment="1">
      <alignment wrapText="1"/>
    </xf>
    <xf numFmtId="2" fontId="8" fillId="0" borderId="7" xfId="0" applyNumberFormat="1" applyFont="1" applyBorder="1" applyAlignment="1">
      <alignment wrapText="1"/>
    </xf>
    <xf numFmtId="164" fontId="8" fillId="0" borderId="1" xfId="0" applyFont="1" applyBorder="1"/>
    <xf numFmtId="174" fontId="8" fillId="0" borderId="1" xfId="0" applyNumberFormat="1" applyFont="1" applyBorder="1" applyAlignment="1">
      <alignment horizontal="right" wrapText="1"/>
    </xf>
    <xf numFmtId="172" fontId="8" fillId="0" borderId="1" xfId="0" applyNumberFormat="1" applyFont="1" applyBorder="1" applyAlignment="1">
      <alignment horizontal="right" wrapText="1"/>
    </xf>
    <xf numFmtId="166" fontId="8" fillId="0" borderId="19" xfId="0" applyNumberFormat="1" applyFont="1" applyBorder="1"/>
    <xf numFmtId="166" fontId="8" fillId="0" borderId="20" xfId="0" applyNumberFormat="1" applyFont="1" applyBorder="1"/>
    <xf numFmtId="166" fontId="22" fillId="0" borderId="20" xfId="0" applyNumberFormat="1" applyFont="1" applyBorder="1"/>
    <xf numFmtId="3" fontId="8" fillId="0" borderId="20" xfId="0" applyNumberFormat="1" applyFont="1" applyBorder="1"/>
    <xf numFmtId="4" fontId="22" fillId="0" borderId="20" xfId="0" applyNumberFormat="1" applyFont="1" applyBorder="1"/>
    <xf numFmtId="2" fontId="22" fillId="0" borderId="20" xfId="0" applyNumberFormat="1" applyFont="1" applyBorder="1"/>
    <xf numFmtId="2" fontId="22" fillId="0" borderId="21" xfId="0" applyNumberFormat="1" applyFont="1" applyBorder="1"/>
    <xf numFmtId="166" fontId="22" fillId="9" borderId="6" xfId="0" applyNumberFormat="1" applyFont="1" applyFill="1" applyBorder="1" applyAlignment="1">
      <alignment wrapText="1"/>
    </xf>
    <xf numFmtId="166" fontId="8" fillId="10" borderId="9" xfId="0" applyNumberFormat="1" applyFont="1" applyFill="1" applyBorder="1" applyAlignment="1">
      <alignment wrapText="1"/>
    </xf>
    <xf numFmtId="166" fontId="8" fillId="10" borderId="10" xfId="0" applyNumberFormat="1" applyFont="1" applyFill="1" applyBorder="1" applyAlignment="1">
      <alignment wrapText="1"/>
    </xf>
    <xf numFmtId="166" fontId="22" fillId="10" borderId="10" xfId="0" applyNumberFormat="1" applyFont="1" applyFill="1" applyBorder="1" applyAlignment="1">
      <alignment horizontal="center" wrapText="1"/>
    </xf>
    <xf numFmtId="2" fontId="22" fillId="10" borderId="10" xfId="0" applyNumberFormat="1" applyFont="1" applyFill="1" applyBorder="1" applyAlignment="1">
      <alignment horizontal="center" wrapText="1"/>
    </xf>
    <xf numFmtId="2" fontId="8" fillId="10" borderId="10" xfId="0" applyNumberFormat="1" applyFont="1" applyFill="1" applyBorder="1" applyAlignment="1">
      <alignment wrapText="1"/>
    </xf>
    <xf numFmtId="2" fontId="22" fillId="10" borderId="11" xfId="0" applyNumberFormat="1" applyFont="1" applyFill="1" applyBorder="1" applyAlignment="1">
      <alignment horizontal="center" wrapText="1"/>
    </xf>
    <xf numFmtId="166" fontId="8" fillId="0" borderId="7" xfId="0" applyNumberFormat="1" applyFont="1" applyBorder="1" applyAlignment="1">
      <alignment wrapText="1"/>
    </xf>
    <xf numFmtId="166" fontId="8" fillId="0" borderId="18" xfId="0" applyNumberFormat="1" applyFont="1" applyBorder="1" applyAlignment="1">
      <alignment wrapText="1"/>
    </xf>
    <xf numFmtId="177" fontId="8" fillId="0" borderId="1" xfId="0" applyNumberFormat="1" applyFont="1" applyBorder="1" applyAlignment="1">
      <alignment wrapText="1"/>
    </xf>
    <xf numFmtId="166" fontId="8" fillId="0" borderId="16" xfId="0" applyNumberFormat="1" applyFont="1" applyBorder="1" applyAlignment="1">
      <alignment wrapText="1"/>
    </xf>
    <xf numFmtId="2" fontId="22" fillId="0" borderId="0" xfId="0" applyNumberFormat="1" applyFont="1" applyAlignment="1">
      <alignment wrapText="1"/>
    </xf>
    <xf numFmtId="177" fontId="8" fillId="0" borderId="0" xfId="0" applyNumberFormat="1" applyFont="1" applyAlignment="1">
      <alignment wrapText="1"/>
    </xf>
    <xf numFmtId="166" fontId="8" fillId="0" borderId="1" xfId="0" applyNumberFormat="1" applyFont="1" applyBorder="1"/>
    <xf numFmtId="2" fontId="22" fillId="0" borderId="1" xfId="0" applyNumberFormat="1" applyFont="1" applyBorder="1" applyAlignment="1">
      <alignment wrapText="1"/>
    </xf>
    <xf numFmtId="177" fontId="22" fillId="0" borderId="1" xfId="0" applyNumberFormat="1" applyFont="1" applyBorder="1" applyAlignment="1">
      <alignment wrapText="1"/>
    </xf>
    <xf numFmtId="166" fontId="8" fillId="0" borderId="0" xfId="0" applyNumberFormat="1" applyFont="1"/>
    <xf numFmtId="171" fontId="8" fillId="0" borderId="0" xfId="27" applyNumberFormat="1" applyFont="1" applyAlignment="1">
      <alignment wrapText="1"/>
    </xf>
    <xf numFmtId="171" fontId="8" fillId="0" borderId="1" xfId="27" applyNumberFormat="1" applyFont="1" applyBorder="1" applyAlignment="1">
      <alignment wrapText="1"/>
    </xf>
    <xf numFmtId="166" fontId="8" fillId="0" borderId="1" xfId="0" applyNumberFormat="1" applyFont="1" applyBorder="1" applyAlignment="1">
      <alignment horizontal="left"/>
    </xf>
    <xf numFmtId="10" fontId="8" fillId="0" borderId="0" xfId="0" applyNumberFormat="1" applyFont="1" applyAlignment="1">
      <alignment wrapText="1"/>
    </xf>
    <xf numFmtId="166" fontId="22" fillId="0" borderId="20" xfId="0" applyNumberFormat="1" applyFont="1" applyBorder="1" applyAlignment="1">
      <alignment horizontal="left"/>
    </xf>
    <xf numFmtId="166" fontId="22" fillId="0" borderId="0" xfId="0" applyNumberFormat="1" applyFont="1" applyAlignment="1">
      <alignment horizontal="left"/>
    </xf>
    <xf numFmtId="166" fontId="8" fillId="10" borderId="5" xfId="0" applyNumberFormat="1" applyFont="1" applyFill="1" applyBorder="1" applyAlignment="1">
      <alignment wrapText="1"/>
    </xf>
    <xf numFmtId="166" fontId="8" fillId="10" borderId="6" xfId="0" applyNumberFormat="1" applyFont="1" applyFill="1" applyBorder="1" applyAlignment="1">
      <alignment wrapText="1"/>
    </xf>
    <xf numFmtId="3" fontId="8" fillId="10" borderId="6" xfId="0" applyNumberFormat="1" applyFont="1" applyFill="1" applyBorder="1" applyAlignment="1">
      <alignment wrapText="1"/>
    </xf>
    <xf numFmtId="2" fontId="8" fillId="10" borderId="6" xfId="0" applyNumberFormat="1" applyFont="1" applyFill="1" applyBorder="1" applyAlignment="1">
      <alignment wrapText="1"/>
    </xf>
    <xf numFmtId="166" fontId="24" fillId="9" borderId="2" xfId="0" applyNumberFormat="1" applyFont="1" applyFill="1" applyBorder="1"/>
    <xf numFmtId="166" fontId="8" fillId="9" borderId="4" xfId="0" applyNumberFormat="1" applyFont="1" applyFill="1" applyBorder="1" applyAlignment="1">
      <alignment wrapText="1"/>
    </xf>
    <xf numFmtId="3" fontId="8" fillId="9" borderId="4" xfId="0" applyNumberFormat="1" applyFont="1" applyFill="1" applyBorder="1" applyAlignment="1">
      <alignment wrapText="1"/>
    </xf>
    <xf numFmtId="2" fontId="8" fillId="9" borderId="4" xfId="0" applyNumberFormat="1" applyFont="1" applyFill="1" applyBorder="1" applyAlignment="1">
      <alignment wrapText="1"/>
    </xf>
    <xf numFmtId="2" fontId="22" fillId="9" borderId="4" xfId="0" applyNumberFormat="1" applyFont="1" applyFill="1" applyBorder="1" applyAlignment="1">
      <alignment wrapText="1"/>
    </xf>
    <xf numFmtId="2" fontId="22" fillId="9" borderId="3" xfId="0" applyNumberFormat="1" applyFont="1" applyFill="1" applyBorder="1" applyAlignment="1">
      <alignment wrapText="1"/>
    </xf>
    <xf numFmtId="166" fontId="8" fillId="9" borderId="7" xfId="0" applyNumberFormat="1" applyFont="1" applyFill="1" applyBorder="1" applyAlignment="1">
      <alignment wrapText="1"/>
    </xf>
    <xf numFmtId="2" fontId="8" fillId="0" borderId="0" xfId="0" applyNumberFormat="1" applyFont="1"/>
    <xf numFmtId="173" fontId="8" fillId="0" borderId="0" xfId="25" applyNumberFormat="1" applyFont="1" applyAlignment="1">
      <alignment wrapText="1"/>
    </xf>
    <xf numFmtId="166" fontId="22" fillId="0" borderId="17" xfId="0" applyNumberFormat="1" applyFont="1" applyBorder="1" applyAlignment="1">
      <alignment wrapText="1"/>
    </xf>
    <xf numFmtId="166" fontId="22" fillId="0" borderId="0" xfId="0" applyNumberFormat="1" applyFont="1" applyAlignment="1">
      <alignment horizontal="center" wrapText="1"/>
    </xf>
    <xf numFmtId="3" fontId="22" fillId="0" borderId="0" xfId="0" applyNumberFormat="1" applyFont="1" applyAlignment="1">
      <alignment horizontal="center" wrapText="1"/>
    </xf>
    <xf numFmtId="2" fontId="22" fillId="0" borderId="0" xfId="0" applyNumberFormat="1" applyFont="1" applyAlignment="1">
      <alignment horizontal="center" wrapText="1"/>
    </xf>
    <xf numFmtId="2" fontId="22" fillId="0" borderId="18" xfId="0" applyNumberFormat="1" applyFont="1" applyBorder="1" applyAlignment="1">
      <alignment horizontal="center" wrapText="1"/>
    </xf>
    <xf numFmtId="178" fontId="8" fillId="0" borderId="0" xfId="0" applyNumberFormat="1" applyFont="1" applyAlignment="1">
      <alignment wrapText="1"/>
    </xf>
    <xf numFmtId="179" fontId="8" fillId="0" borderId="0" xfId="0" applyNumberFormat="1" applyFont="1" applyAlignment="1">
      <alignment wrapText="1"/>
    </xf>
    <xf numFmtId="179" fontId="8" fillId="0" borderId="20" xfId="0" applyNumberFormat="1" applyFont="1" applyBorder="1" applyAlignment="1">
      <alignment wrapText="1"/>
    </xf>
    <xf numFmtId="166" fontId="8" fillId="0" borderId="21" xfId="0" applyNumberFormat="1" applyFont="1" applyBorder="1" applyAlignment="1">
      <alignment wrapText="1"/>
    </xf>
    <xf numFmtId="166" fontId="1" fillId="0" borderId="0" xfId="0" applyNumberFormat="1" applyFont="1" applyProtection="1">
      <protection locked="0"/>
    </xf>
    <xf numFmtId="49" fontId="1" fillId="0" borderId="0" xfId="0" applyNumberFormat="1" applyFont="1" applyProtection="1">
      <protection locked="0"/>
    </xf>
    <xf numFmtId="166" fontId="1" fillId="0" borderId="0" xfId="0" applyNumberFormat="1" applyFont="1" applyAlignment="1" applyProtection="1">
      <alignment wrapText="1"/>
      <protection locked="0"/>
    </xf>
    <xf numFmtId="166" fontId="1" fillId="0" borderId="0" xfId="0" applyNumberFormat="1" applyFont="1" applyAlignment="1" applyProtection="1">
      <alignment horizontal="center"/>
      <protection locked="0"/>
    </xf>
    <xf numFmtId="1" fontId="1" fillId="0" borderId="0" xfId="0" applyNumberFormat="1" applyFont="1" applyAlignment="1" applyProtection="1">
      <alignment horizontal="center"/>
      <protection locked="0"/>
    </xf>
    <xf numFmtId="167" fontId="1" fillId="0" borderId="0" xfId="0" applyNumberFormat="1" applyFont="1" applyAlignment="1" applyProtection="1">
      <alignment horizontal="center"/>
      <protection locked="0"/>
    </xf>
    <xf numFmtId="1" fontId="1" fillId="0" borderId="0" xfId="0" applyNumberFormat="1" applyFont="1" applyAlignment="1" applyProtection="1">
      <alignment vertical="center"/>
      <protection locked="0"/>
    </xf>
    <xf numFmtId="166" fontId="1" fillId="0" borderId="0" xfId="0" applyNumberFormat="1" applyFont="1" applyAlignment="1" applyProtection="1">
      <alignment vertical="center"/>
      <protection locked="0"/>
    </xf>
    <xf numFmtId="2" fontId="1" fillId="0" borderId="0" xfId="0" applyNumberFormat="1" applyFont="1" applyAlignment="1" applyProtection="1">
      <alignment vertical="center"/>
      <protection locked="0"/>
    </xf>
    <xf numFmtId="169" fontId="1" fillId="0" borderId="0" xfId="0" applyNumberFormat="1" applyFont="1" applyAlignment="1" applyProtection="1">
      <alignment vertical="center"/>
      <protection locked="0"/>
    </xf>
    <xf numFmtId="166" fontId="11" fillId="0" borderId="2" xfId="0" applyNumberFormat="1" applyFont="1" applyBorder="1" applyAlignment="1" applyProtection="1">
      <alignment vertical="center"/>
      <protection locked="0"/>
    </xf>
    <xf numFmtId="49" fontId="1" fillId="0" borderId="4" xfId="0" applyNumberFormat="1" applyFont="1" applyBorder="1" applyProtection="1">
      <protection locked="0"/>
    </xf>
    <xf numFmtId="166" fontId="1" fillId="0" borderId="4" xfId="0" applyNumberFormat="1" applyFont="1" applyBorder="1" applyAlignment="1" applyProtection="1">
      <alignment horizontal="left" vertical="center" wrapText="1"/>
      <protection locked="0"/>
    </xf>
    <xf numFmtId="166" fontId="11" fillId="0" borderId="4" xfId="0" applyNumberFormat="1" applyFont="1" applyBorder="1" applyAlignment="1" applyProtection="1">
      <alignment vertical="center"/>
      <protection locked="0"/>
    </xf>
    <xf numFmtId="166" fontId="11" fillId="0" borderId="3" xfId="0" applyNumberFormat="1" applyFont="1" applyBorder="1" applyAlignment="1" applyProtection="1">
      <alignment vertical="center"/>
      <protection locked="0"/>
    </xf>
    <xf numFmtId="166" fontId="11" fillId="0" borderId="5" xfId="0" applyNumberFormat="1" applyFont="1" applyBorder="1" applyAlignment="1" applyProtection="1">
      <alignment vertical="center"/>
      <protection locked="0"/>
    </xf>
    <xf numFmtId="166" fontId="11" fillId="0" borderId="6" xfId="0" applyNumberFormat="1" applyFont="1" applyBorder="1" applyAlignment="1" applyProtection="1">
      <alignment vertical="center"/>
      <protection locked="0"/>
    </xf>
    <xf numFmtId="166" fontId="11" fillId="0" borderId="7" xfId="0" applyNumberFormat="1" applyFont="1" applyBorder="1" applyAlignment="1" applyProtection="1">
      <alignment vertical="center"/>
      <protection locked="0"/>
    </xf>
    <xf numFmtId="166" fontId="11" fillId="0" borderId="0" xfId="0" applyNumberFormat="1" applyFont="1" applyAlignment="1" applyProtection="1">
      <alignment horizontal="center" vertical="center"/>
      <protection locked="0"/>
    </xf>
    <xf numFmtId="166" fontId="11" fillId="0" borderId="18" xfId="0" applyNumberFormat="1" applyFont="1" applyBorder="1" applyAlignment="1" applyProtection="1">
      <alignment vertical="center"/>
      <protection locked="0"/>
    </xf>
    <xf numFmtId="166" fontId="6" fillId="0" borderId="26" xfId="0" applyNumberFormat="1" applyFont="1" applyBorder="1" applyAlignment="1" applyProtection="1">
      <alignment horizontal="center" vertical="center" wrapText="1"/>
      <protection locked="0"/>
    </xf>
    <xf numFmtId="166" fontId="6" fillId="0" borderId="27" xfId="0" applyNumberFormat="1" applyFont="1" applyBorder="1" applyAlignment="1" applyProtection="1">
      <alignment horizontal="center" vertical="center" wrapText="1"/>
      <protection locked="0"/>
    </xf>
    <xf numFmtId="166" fontId="6" fillId="0" borderId="27" xfId="0" applyNumberFormat="1" applyFont="1" applyBorder="1" applyAlignment="1" applyProtection="1">
      <alignment horizontal="center" vertical="center"/>
      <protection locked="0"/>
    </xf>
    <xf numFmtId="166" fontId="6" fillId="0" borderId="28" xfId="0" applyNumberFormat="1" applyFont="1" applyBorder="1" applyAlignment="1" applyProtection="1">
      <alignment horizontal="center" vertical="center"/>
      <protection locked="0"/>
    </xf>
    <xf numFmtId="1" fontId="6" fillId="0" borderId="27" xfId="0" applyNumberFormat="1" applyFont="1" applyBorder="1" applyAlignment="1" applyProtection="1">
      <alignment horizontal="center" vertical="center" textRotation="90" wrapText="1"/>
      <protection locked="0"/>
    </xf>
    <xf numFmtId="167" fontId="6" fillId="0" borderId="29" xfId="0" applyNumberFormat="1" applyFont="1" applyBorder="1" applyAlignment="1" applyProtection="1">
      <alignment horizontal="center" vertical="center"/>
      <protection locked="0"/>
    </xf>
    <xf numFmtId="1" fontId="6" fillId="0" borderId="25" xfId="0" applyNumberFormat="1" applyFont="1" applyBorder="1" applyAlignment="1" applyProtection="1">
      <alignment horizontal="center" vertical="center" textRotation="90" wrapText="1"/>
      <protection locked="0"/>
    </xf>
    <xf numFmtId="166" fontId="6" fillId="0" borderId="27" xfId="0" applyNumberFormat="1" applyFont="1" applyBorder="1" applyAlignment="1" applyProtection="1">
      <alignment horizontal="center" vertical="center" textRotation="90" wrapText="1"/>
      <protection locked="0"/>
    </xf>
    <xf numFmtId="2" fontId="6" fillId="0" borderId="27" xfId="0" applyNumberFormat="1" applyFont="1" applyBorder="1" applyAlignment="1" applyProtection="1">
      <alignment horizontal="center" vertical="center" textRotation="90" wrapText="1"/>
      <protection locked="0"/>
    </xf>
    <xf numFmtId="169" fontId="6" fillId="0" borderId="27" xfId="0" applyNumberFormat="1" applyFont="1" applyBorder="1" applyAlignment="1" applyProtection="1">
      <alignment horizontal="center" vertical="center" textRotation="90" wrapText="1"/>
      <protection locked="0"/>
    </xf>
    <xf numFmtId="166" fontId="6" fillId="0" borderId="29" xfId="0" applyNumberFormat="1" applyFont="1" applyBorder="1" applyAlignment="1" applyProtection="1">
      <alignment horizontal="center" vertical="center" wrapText="1"/>
      <protection locked="0"/>
    </xf>
    <xf numFmtId="166" fontId="6" fillId="0" borderId="0" xfId="0" applyNumberFormat="1" applyFont="1" applyAlignment="1" applyProtection="1">
      <alignment horizontal="center" vertical="center" wrapText="1"/>
      <protection locked="0"/>
    </xf>
    <xf numFmtId="166" fontId="6" fillId="0" borderId="7" xfId="0" applyNumberFormat="1" applyFont="1" applyBorder="1" applyAlignment="1" applyProtection="1">
      <alignment horizontal="center" vertical="center"/>
      <protection locked="0"/>
    </xf>
    <xf numFmtId="166" fontId="1" fillId="0" borderId="0" xfId="0" applyNumberFormat="1" applyFont="1" applyAlignment="1" applyProtection="1">
      <alignment horizontal="center" vertical="center"/>
      <protection locked="0"/>
    </xf>
    <xf numFmtId="180" fontId="1" fillId="0" borderId="9" xfId="0" applyNumberFormat="1" applyFont="1" applyBorder="1" applyAlignment="1" applyProtection="1">
      <alignment horizontal="right" vertical="center" wrapText="1"/>
      <protection locked="0"/>
    </xf>
    <xf numFmtId="49" fontId="1" fillId="0" borderId="10" xfId="0" applyNumberFormat="1" applyFont="1" applyBorder="1" applyAlignment="1" applyProtection="1">
      <alignment horizontal="left" vertical="center" wrapText="1"/>
      <protection locked="0"/>
    </xf>
    <xf numFmtId="166" fontId="1" fillId="0" borderId="30" xfId="0" applyNumberFormat="1" applyFont="1" applyBorder="1" applyAlignment="1" applyProtection="1">
      <alignment horizontal="left" vertical="center" wrapText="1"/>
      <protection locked="0"/>
    </xf>
    <xf numFmtId="166" fontId="1" fillId="0" borderId="31" xfId="0" applyNumberFormat="1" applyFont="1" applyBorder="1" applyAlignment="1" applyProtection="1">
      <alignment vertical="center" wrapText="1"/>
      <protection locked="0"/>
    </xf>
    <xf numFmtId="166" fontId="1" fillId="0" borderId="30" xfId="0" applyNumberFormat="1" applyFont="1" applyBorder="1" applyAlignment="1" applyProtection="1">
      <alignment horizontal="center" vertical="center" wrapText="1"/>
      <protection locked="0"/>
    </xf>
    <xf numFmtId="166" fontId="1" fillId="0" borderId="32" xfId="0" applyNumberFormat="1" applyFont="1" applyBorder="1" applyAlignment="1" applyProtection="1">
      <alignment horizontal="center" vertical="center" wrapText="1"/>
      <protection locked="0"/>
    </xf>
    <xf numFmtId="3" fontId="1" fillId="0" borderId="33" xfId="0" applyNumberFormat="1" applyFont="1" applyBorder="1" applyAlignment="1" applyProtection="1">
      <alignment horizontal="center" vertical="center" wrapText="1"/>
      <protection locked="0"/>
    </xf>
    <xf numFmtId="167" fontId="1" fillId="0" borderId="30" xfId="0" applyNumberFormat="1" applyFont="1" applyBorder="1" applyAlignment="1" applyProtection="1">
      <alignment horizontal="center" vertical="center" wrapText="1"/>
      <protection locked="0"/>
    </xf>
    <xf numFmtId="1" fontId="1" fillId="0" borderId="30" xfId="0" applyNumberFormat="1" applyFont="1" applyBorder="1" applyAlignment="1" applyProtection="1">
      <alignment horizontal="center" vertical="center" wrapText="1"/>
      <protection locked="0"/>
    </xf>
    <xf numFmtId="170" fontId="1" fillId="0" borderId="34" xfId="0" applyNumberFormat="1" applyFont="1" applyBorder="1" applyAlignment="1" applyProtection="1">
      <alignment horizontal="center" vertical="center" wrapText="1"/>
      <protection locked="0"/>
    </xf>
    <xf numFmtId="1" fontId="1" fillId="0" borderId="35" xfId="0" applyNumberFormat="1" applyFont="1" applyBorder="1" applyAlignment="1" applyProtection="1">
      <alignment horizontal="center" vertical="center" wrapText="1"/>
      <protection locked="0"/>
    </xf>
    <xf numFmtId="170" fontId="1" fillId="0" borderId="6" xfId="0" applyNumberFormat="1" applyFont="1" applyBorder="1" applyAlignment="1" applyProtection="1">
      <alignment vertical="center" wrapText="1"/>
      <protection locked="0"/>
    </xf>
    <xf numFmtId="49" fontId="1" fillId="0" borderId="31" xfId="0" applyNumberFormat="1" applyFont="1" applyBorder="1" applyAlignment="1" applyProtection="1">
      <alignment horizontal="center" vertical="center" wrapText="1"/>
      <protection locked="0"/>
    </xf>
    <xf numFmtId="1" fontId="1" fillId="0" borderId="31" xfId="0" applyNumberFormat="1" applyFont="1" applyBorder="1" applyAlignment="1" applyProtection="1">
      <alignment horizontal="right" vertical="center" wrapText="1"/>
      <protection locked="0"/>
    </xf>
    <xf numFmtId="166" fontId="1" fillId="0" borderId="31" xfId="0" applyNumberFormat="1" applyFont="1" applyBorder="1" applyAlignment="1" applyProtection="1">
      <alignment horizontal="left" vertical="center" wrapText="1"/>
      <protection locked="0"/>
    </xf>
    <xf numFmtId="2" fontId="1" fillId="0" borderId="31" xfId="0" applyNumberFormat="1" applyFont="1" applyBorder="1" applyAlignment="1" applyProtection="1">
      <alignment vertical="center" wrapText="1"/>
      <protection locked="0"/>
    </xf>
    <xf numFmtId="169" fontId="1" fillId="0" borderId="6" xfId="0" applyNumberFormat="1" applyFont="1" applyBorder="1" applyAlignment="1" applyProtection="1">
      <alignment vertical="center" wrapText="1"/>
      <protection locked="0"/>
    </xf>
    <xf numFmtId="2" fontId="1" fillId="0" borderId="36" xfId="0" applyNumberFormat="1" applyFont="1" applyBorder="1" applyAlignment="1" applyProtection="1">
      <alignment horizontal="center" vertical="center" wrapText="1"/>
      <protection locked="0"/>
    </xf>
    <xf numFmtId="170" fontId="1" fillId="0" borderId="30" xfId="0" applyNumberFormat="1" applyFont="1" applyBorder="1" applyAlignment="1" applyProtection="1">
      <alignment vertical="center" wrapText="1"/>
      <protection locked="0"/>
    </xf>
    <xf numFmtId="170" fontId="1" fillId="0" borderId="34" xfId="0" applyNumberFormat="1" applyFont="1" applyBorder="1" applyAlignment="1" applyProtection="1">
      <alignment vertical="center" wrapText="1"/>
      <protection locked="0"/>
    </xf>
    <xf numFmtId="170" fontId="1" fillId="0" borderId="0" xfId="0" applyNumberFormat="1" applyFont="1" applyAlignment="1" applyProtection="1">
      <alignment vertical="center" wrapText="1"/>
      <protection locked="0"/>
    </xf>
    <xf numFmtId="170" fontId="1" fillId="0" borderId="37" xfId="0" applyNumberFormat="1" applyFont="1" applyBorder="1" applyAlignment="1" applyProtection="1">
      <alignment vertical="center" wrapText="1"/>
      <protection locked="0"/>
    </xf>
    <xf numFmtId="166" fontId="1" fillId="0" borderId="37" xfId="0" applyNumberFormat="1" applyFont="1" applyBorder="1" applyAlignment="1" applyProtection="1">
      <alignment horizontal="center" vertical="center" wrapText="1"/>
      <protection locked="0"/>
    </xf>
    <xf numFmtId="166" fontId="1" fillId="0" borderId="0" xfId="0" applyNumberFormat="1" applyFont="1" applyAlignment="1" applyProtection="1">
      <alignment vertical="center" wrapText="1"/>
      <protection locked="0"/>
    </xf>
    <xf numFmtId="180" fontId="1" fillId="0" borderId="38" xfId="0" applyNumberFormat="1" applyFont="1" applyBorder="1" applyAlignment="1" applyProtection="1">
      <alignment horizontal="right" vertical="center" wrapText="1"/>
      <protection locked="0"/>
    </xf>
    <xf numFmtId="49" fontId="1" fillId="0" borderId="39" xfId="0" applyNumberFormat="1" applyFont="1" applyBorder="1" applyAlignment="1" applyProtection="1">
      <alignment horizontal="left" vertical="center" wrapText="1"/>
      <protection locked="0"/>
    </xf>
    <xf numFmtId="166" fontId="1" fillId="0" borderId="37" xfId="0" applyNumberFormat="1" applyFont="1" applyBorder="1" applyAlignment="1" applyProtection="1">
      <alignment horizontal="left" vertical="center" wrapText="1"/>
      <protection locked="0"/>
    </xf>
    <xf numFmtId="166" fontId="1" fillId="0" borderId="37" xfId="0" applyNumberFormat="1" applyFont="1" applyBorder="1" applyAlignment="1" applyProtection="1">
      <alignment vertical="center" wrapText="1"/>
      <protection locked="0"/>
    </xf>
    <xf numFmtId="3" fontId="1" fillId="0" borderId="40" xfId="0" applyNumberFormat="1" applyFont="1" applyBorder="1" applyAlignment="1" applyProtection="1">
      <alignment horizontal="center" vertical="center" wrapText="1"/>
      <protection locked="0"/>
    </xf>
    <xf numFmtId="170" fontId="1" fillId="0" borderId="37" xfId="0" applyNumberFormat="1" applyFont="1" applyBorder="1" applyAlignment="1" applyProtection="1">
      <alignment horizontal="center" vertical="center" wrapText="1"/>
      <protection locked="0"/>
    </xf>
    <xf numFmtId="1" fontId="1" fillId="0" borderId="37" xfId="0" applyNumberFormat="1" applyFont="1" applyBorder="1" applyAlignment="1" applyProtection="1">
      <alignment horizontal="center" vertical="center" wrapText="1"/>
      <protection locked="0"/>
    </xf>
    <xf numFmtId="170" fontId="1" fillId="0" borderId="41" xfId="0" applyNumberFormat="1" applyFont="1" applyBorder="1" applyAlignment="1" applyProtection="1">
      <alignment horizontal="center" vertical="center" wrapText="1"/>
      <protection locked="0"/>
    </xf>
    <xf numFmtId="1" fontId="1" fillId="11" borderId="42" xfId="0" applyNumberFormat="1" applyFont="1" applyFill="1" applyBorder="1" applyAlignment="1" applyProtection="1">
      <alignment horizontal="center" vertical="center" wrapText="1"/>
      <protection locked="0"/>
    </xf>
    <xf numFmtId="170" fontId="1" fillId="11" borderId="37" xfId="0" applyNumberFormat="1" applyFont="1" applyFill="1" applyBorder="1" applyAlignment="1" applyProtection="1">
      <alignment vertical="center" wrapText="1"/>
      <protection locked="0"/>
    </xf>
    <xf numFmtId="49" fontId="1" fillId="11" borderId="37" xfId="0" applyNumberFormat="1" applyFont="1" applyFill="1" applyBorder="1" applyAlignment="1" applyProtection="1">
      <alignment horizontal="center" vertical="center" wrapText="1"/>
      <protection locked="0"/>
    </xf>
    <xf numFmtId="1" fontId="1" fillId="11" borderId="37" xfId="0" applyNumberFormat="1" applyFont="1" applyFill="1" applyBorder="1" applyAlignment="1" applyProtection="1">
      <alignment horizontal="right" vertical="center" wrapText="1"/>
      <protection locked="0"/>
    </xf>
    <xf numFmtId="166" fontId="1" fillId="11" borderId="37" xfId="0" applyNumberFormat="1" applyFont="1" applyFill="1" applyBorder="1" applyAlignment="1" applyProtection="1">
      <alignment horizontal="left" vertical="center" wrapText="1"/>
      <protection locked="0"/>
    </xf>
    <xf numFmtId="2" fontId="1" fillId="11" borderId="37" xfId="0" applyNumberFormat="1" applyFont="1" applyFill="1" applyBorder="1" applyAlignment="1" applyProtection="1">
      <alignment vertical="center" wrapText="1"/>
      <protection locked="0"/>
    </xf>
    <xf numFmtId="169" fontId="1" fillId="11" borderId="37" xfId="0" applyNumberFormat="1" applyFont="1" applyFill="1" applyBorder="1" applyAlignment="1" applyProtection="1">
      <alignment vertical="center" wrapText="1"/>
      <protection locked="0"/>
    </xf>
    <xf numFmtId="2" fontId="1" fillId="11" borderId="37" xfId="0" applyNumberFormat="1" applyFont="1" applyFill="1" applyBorder="1" applyAlignment="1" applyProtection="1">
      <alignment horizontal="center" vertical="center" wrapText="1"/>
      <protection locked="0"/>
    </xf>
    <xf numFmtId="170" fontId="1" fillId="11" borderId="43" xfId="0" applyNumberFormat="1" applyFont="1" applyFill="1" applyBorder="1" applyAlignment="1" applyProtection="1">
      <alignment vertical="center" wrapText="1"/>
      <protection locked="0"/>
    </xf>
    <xf numFmtId="170" fontId="1" fillId="11" borderId="41" xfId="0" applyNumberFormat="1" applyFont="1" applyFill="1" applyBorder="1" applyAlignment="1" applyProtection="1">
      <alignment vertical="center" wrapText="1"/>
      <protection locked="0"/>
    </xf>
    <xf numFmtId="166" fontId="1" fillId="0" borderId="40" xfId="0" applyNumberFormat="1" applyFont="1" applyBorder="1" applyAlignment="1" applyProtection="1">
      <alignment horizontal="center" vertical="center" wrapText="1"/>
      <protection locked="0"/>
    </xf>
    <xf numFmtId="181" fontId="1" fillId="0" borderId="37" xfId="0" applyNumberFormat="1" applyFont="1" applyBorder="1" applyAlignment="1" applyProtection="1">
      <alignment horizontal="center" vertical="center" wrapText="1"/>
      <protection locked="0"/>
    </xf>
    <xf numFmtId="1" fontId="1" fillId="0" borderId="42" xfId="0" applyNumberFormat="1" applyFont="1" applyBorder="1" applyAlignment="1" applyProtection="1">
      <alignment horizontal="center" vertical="center" wrapText="1"/>
      <protection locked="0"/>
    </xf>
    <xf numFmtId="49" fontId="1" fillId="0" borderId="37" xfId="0" applyNumberFormat="1" applyFont="1" applyBorder="1" applyAlignment="1" applyProtection="1">
      <alignment horizontal="center" vertical="center" wrapText="1"/>
      <protection locked="0"/>
    </xf>
    <xf numFmtId="1" fontId="1" fillId="0" borderId="37" xfId="0" applyNumberFormat="1" applyFont="1" applyBorder="1" applyAlignment="1" applyProtection="1">
      <alignment horizontal="right" vertical="center" wrapText="1"/>
      <protection locked="0"/>
    </xf>
    <xf numFmtId="2" fontId="1" fillId="0" borderId="37" xfId="0" applyNumberFormat="1" applyFont="1" applyBorder="1" applyAlignment="1" applyProtection="1">
      <alignment vertical="center" wrapText="1"/>
      <protection locked="0"/>
    </xf>
    <xf numFmtId="169" fontId="1" fillId="0" borderId="37" xfId="0" applyNumberFormat="1" applyFont="1" applyBorder="1" applyAlignment="1" applyProtection="1">
      <alignment vertical="center" wrapText="1"/>
      <protection locked="0"/>
    </xf>
    <xf numFmtId="2" fontId="1" fillId="0" borderId="37" xfId="0" applyNumberFormat="1" applyFont="1" applyBorder="1" applyAlignment="1" applyProtection="1">
      <alignment horizontal="center" vertical="center" wrapText="1"/>
      <protection locked="0"/>
    </xf>
    <xf numFmtId="170" fontId="1" fillId="0" borderId="41" xfId="0" applyNumberFormat="1" applyFont="1" applyBorder="1" applyAlignment="1" applyProtection="1">
      <alignment vertical="center" wrapText="1"/>
      <protection locked="0"/>
    </xf>
    <xf numFmtId="49" fontId="1" fillId="11" borderId="37" xfId="0" applyNumberFormat="1" applyFont="1" applyFill="1" applyBorder="1" applyAlignment="1" applyProtection="1">
      <alignment horizontal="left" vertical="center" wrapText="1"/>
      <protection locked="0"/>
    </xf>
    <xf numFmtId="169" fontId="1" fillId="11" borderId="37" xfId="0" applyNumberFormat="1" applyFont="1" applyFill="1" applyBorder="1" applyAlignment="1" applyProtection="1">
      <alignment horizontal="center" vertical="center" wrapText="1"/>
      <protection locked="0"/>
    </xf>
    <xf numFmtId="49" fontId="1" fillId="11" borderId="41" xfId="0" applyNumberFormat="1" applyFont="1" applyFill="1" applyBorder="1" applyAlignment="1" applyProtection="1">
      <alignment horizontal="center" vertical="center" wrapText="1"/>
      <protection locked="0"/>
    </xf>
    <xf numFmtId="49" fontId="1" fillId="0" borderId="0" xfId="0" applyNumberFormat="1" applyFont="1" applyAlignment="1" applyProtection="1">
      <alignment horizontal="center" vertical="center" wrapText="1"/>
      <protection locked="0"/>
    </xf>
    <xf numFmtId="182" fontId="1" fillId="0" borderId="40" xfId="0" applyNumberFormat="1" applyFont="1" applyBorder="1" applyAlignment="1" applyProtection="1">
      <alignment horizontal="center" vertical="center" wrapText="1"/>
      <protection locked="0"/>
    </xf>
    <xf numFmtId="166" fontId="6" fillId="12" borderId="19" xfId="0" applyNumberFormat="1" applyFont="1" applyFill="1" applyBorder="1" applyAlignment="1" applyProtection="1">
      <alignment vertical="center"/>
      <protection locked="0"/>
    </xf>
    <xf numFmtId="49" fontId="6" fillId="12" borderId="20" xfId="0" applyNumberFormat="1" applyFont="1" applyFill="1" applyBorder="1" applyAlignment="1" applyProtection="1">
      <alignment vertical="center"/>
      <protection locked="0"/>
    </xf>
    <xf numFmtId="166" fontId="6" fillId="12" borderId="20" xfId="0" applyNumberFormat="1" applyFont="1" applyFill="1" applyBorder="1" applyAlignment="1" applyProtection="1">
      <alignment vertical="center"/>
      <protection locked="0"/>
    </xf>
    <xf numFmtId="166" fontId="1" fillId="12" borderId="20" xfId="0" applyNumberFormat="1" applyFont="1" applyFill="1" applyBorder="1" applyAlignment="1" applyProtection="1">
      <alignment vertical="center" wrapText="1"/>
      <protection locked="0"/>
    </xf>
    <xf numFmtId="166" fontId="1" fillId="12" borderId="20" xfId="0" applyNumberFormat="1" applyFont="1" applyFill="1" applyBorder="1" applyAlignment="1" applyProtection="1">
      <alignment horizontal="center" vertical="center" wrapText="1"/>
      <protection locked="0"/>
    </xf>
    <xf numFmtId="182" fontId="1" fillId="12" borderId="20" xfId="0" applyNumberFormat="1" applyFont="1" applyFill="1" applyBorder="1" applyAlignment="1" applyProtection="1">
      <alignment horizontal="center" vertical="center" wrapText="1"/>
      <protection locked="0"/>
    </xf>
    <xf numFmtId="181" fontId="1" fillId="12" borderId="20" xfId="0" applyNumberFormat="1" applyFont="1" applyFill="1" applyBorder="1" applyAlignment="1" applyProtection="1">
      <alignment horizontal="center" vertical="center" wrapText="1"/>
      <protection locked="0"/>
    </xf>
    <xf numFmtId="1" fontId="1" fillId="12" borderId="20" xfId="0" applyNumberFormat="1" applyFont="1" applyFill="1" applyBorder="1" applyAlignment="1" applyProtection="1">
      <alignment horizontal="center" vertical="center" wrapText="1"/>
      <protection locked="0"/>
    </xf>
    <xf numFmtId="170" fontId="1" fillId="12" borderId="21" xfId="0" applyNumberFormat="1" applyFont="1" applyFill="1" applyBorder="1" applyAlignment="1" applyProtection="1">
      <alignment horizontal="center" vertical="center" wrapText="1"/>
      <protection locked="0"/>
    </xf>
    <xf numFmtId="1" fontId="1" fillId="12" borderId="19" xfId="0" applyNumberFormat="1" applyFont="1" applyFill="1" applyBorder="1" applyAlignment="1" applyProtection="1">
      <alignment horizontal="center" vertical="center" wrapText="1"/>
      <protection locked="0"/>
    </xf>
    <xf numFmtId="170" fontId="1" fillId="13" borderId="20" xfId="0" applyNumberFormat="1" applyFont="1" applyFill="1" applyBorder="1" applyAlignment="1" applyProtection="1">
      <alignment vertical="center" wrapText="1"/>
      <protection locked="0"/>
    </xf>
    <xf numFmtId="181" fontId="1" fillId="12" borderId="20" xfId="0" applyNumberFormat="1" applyFont="1" applyFill="1" applyBorder="1" applyAlignment="1" applyProtection="1">
      <alignment horizontal="left" vertical="center" wrapText="1"/>
      <protection locked="0"/>
    </xf>
    <xf numFmtId="2" fontId="1" fillId="12" borderId="20" xfId="0" applyNumberFormat="1" applyFont="1" applyFill="1" applyBorder="1" applyAlignment="1" applyProtection="1">
      <alignment horizontal="center" vertical="center" wrapText="1"/>
      <protection locked="0"/>
    </xf>
    <xf numFmtId="169" fontId="1" fillId="12" borderId="20" xfId="0" applyNumberFormat="1" applyFont="1" applyFill="1" applyBorder="1" applyAlignment="1" applyProtection="1">
      <alignment horizontal="center" vertical="center" wrapText="1"/>
      <protection locked="0"/>
    </xf>
    <xf numFmtId="1" fontId="1" fillId="12" borderId="20" xfId="0" applyNumberFormat="1" applyFont="1" applyFill="1" applyBorder="1" applyAlignment="1" applyProtection="1">
      <alignment horizontal="right" vertical="center" wrapText="1"/>
      <protection locked="0"/>
    </xf>
    <xf numFmtId="166" fontId="6" fillId="12" borderId="19" xfId="0" applyNumberFormat="1" applyFont="1" applyFill="1" applyBorder="1" applyAlignment="1" applyProtection="1">
      <alignment horizontal="right" vertical="center"/>
      <protection locked="0"/>
    </xf>
    <xf numFmtId="170" fontId="1" fillId="13" borderId="26" xfId="0" applyNumberFormat="1" applyFont="1" applyFill="1" applyBorder="1" applyAlignment="1" applyProtection="1">
      <alignment vertical="center" wrapText="1"/>
      <protection locked="0"/>
    </xf>
    <xf numFmtId="170" fontId="6" fillId="13" borderId="44" xfId="0" applyNumberFormat="1" applyFont="1" applyFill="1" applyBorder="1" applyAlignment="1" applyProtection="1">
      <alignment vertical="center" wrapText="1"/>
      <protection locked="0"/>
    </xf>
    <xf numFmtId="4" fontId="1" fillId="0" borderId="0" xfId="0" applyNumberFormat="1" applyFont="1" applyAlignment="1" applyProtection="1">
      <alignment vertical="center" wrapText="1"/>
      <protection locked="0"/>
    </xf>
    <xf numFmtId="175" fontId="1" fillId="11" borderId="37" xfId="23" applyNumberFormat="1" applyFont="1" applyFill="1" applyBorder="1" applyAlignment="1" applyProtection="1">
      <alignment horizontal="center" vertical="center" wrapText="1"/>
      <protection locked="0"/>
    </xf>
    <xf numFmtId="166" fontId="1" fillId="12" borderId="37" xfId="0" applyNumberFormat="1" applyFont="1" applyFill="1" applyBorder="1" applyAlignment="1" applyProtection="1">
      <alignment horizontal="center" vertical="center" wrapText="1"/>
      <protection locked="0"/>
    </xf>
    <xf numFmtId="166" fontId="1" fillId="0" borderId="30" xfId="0" applyNumberFormat="1" applyFont="1" applyBorder="1" applyAlignment="1" applyProtection="1">
      <alignment vertical="center" wrapText="1"/>
      <protection locked="0"/>
    </xf>
    <xf numFmtId="166" fontId="1" fillId="0" borderId="33" xfId="0" applyNumberFormat="1" applyFont="1" applyBorder="1" applyAlignment="1" applyProtection="1">
      <alignment horizontal="center" vertical="center" wrapText="1"/>
      <protection locked="0"/>
    </xf>
    <xf numFmtId="182" fontId="1" fillId="0" borderId="33" xfId="0" applyNumberFormat="1" applyFont="1" applyBorder="1" applyAlignment="1" applyProtection="1">
      <alignment horizontal="center" vertical="center" wrapText="1"/>
      <protection locked="0"/>
    </xf>
    <xf numFmtId="181" fontId="1" fillId="0" borderId="30" xfId="0" applyNumberFormat="1" applyFont="1" applyBorder="1" applyAlignment="1" applyProtection="1">
      <alignment horizontal="center" vertical="center" wrapText="1"/>
      <protection locked="0"/>
    </xf>
    <xf numFmtId="1" fontId="1" fillId="0" borderId="45" xfId="0" applyNumberFormat="1" applyFont="1" applyBorder="1" applyAlignment="1" applyProtection="1">
      <alignment horizontal="center" vertical="center" wrapText="1"/>
      <protection locked="0"/>
    </xf>
    <xf numFmtId="49" fontId="1" fillId="0" borderId="30" xfId="0" applyNumberFormat="1" applyFont="1" applyBorder="1" applyAlignment="1" applyProtection="1">
      <alignment horizontal="center" vertical="center" wrapText="1"/>
      <protection locked="0"/>
    </xf>
    <xf numFmtId="1" fontId="1" fillId="0" borderId="30" xfId="0" applyNumberFormat="1" applyFont="1" applyBorder="1" applyAlignment="1" applyProtection="1">
      <alignment vertical="center"/>
      <protection locked="0"/>
    </xf>
    <xf numFmtId="166" fontId="1" fillId="0" borderId="6" xfId="0" applyNumberFormat="1" applyFont="1" applyBorder="1" applyAlignment="1" applyProtection="1">
      <alignment horizontal="left" vertical="center"/>
      <protection locked="0"/>
    </xf>
    <xf numFmtId="2" fontId="1" fillId="0" borderId="30" xfId="0" applyNumberFormat="1" applyFont="1" applyBorder="1" applyAlignment="1" applyProtection="1">
      <alignment vertical="center" wrapText="1"/>
      <protection locked="0"/>
    </xf>
    <xf numFmtId="169" fontId="1" fillId="0" borderId="30" xfId="0" applyNumberFormat="1" applyFont="1" applyBorder="1" applyAlignment="1" applyProtection="1">
      <alignment vertical="center" wrapText="1"/>
      <protection locked="0"/>
    </xf>
    <xf numFmtId="1" fontId="1" fillId="0" borderId="30" xfId="0" applyNumberFormat="1" applyFont="1" applyBorder="1" applyAlignment="1" applyProtection="1">
      <alignment horizontal="right" vertical="center" wrapText="1"/>
      <protection locked="0"/>
    </xf>
    <xf numFmtId="2" fontId="1" fillId="0" borderId="30" xfId="0" applyNumberFormat="1" applyFont="1" applyBorder="1" applyAlignment="1" applyProtection="1">
      <alignment horizontal="center" vertical="center" wrapText="1"/>
      <protection locked="0"/>
    </xf>
    <xf numFmtId="1" fontId="1" fillId="0" borderId="46" xfId="0" applyNumberFormat="1" applyFont="1" applyBorder="1" applyAlignment="1" applyProtection="1">
      <alignment horizontal="center" vertical="center" wrapText="1"/>
      <protection locked="0"/>
    </xf>
    <xf numFmtId="166" fontId="1" fillId="0" borderId="0" xfId="0" applyNumberFormat="1" applyFont="1" applyAlignment="1" applyProtection="1">
      <alignment horizontal="center" vertical="center" wrapText="1"/>
      <protection locked="0"/>
    </xf>
    <xf numFmtId="1" fontId="1" fillId="11" borderId="37" xfId="0" applyNumberFormat="1" applyFont="1" applyFill="1" applyBorder="1" applyAlignment="1" applyProtection="1">
      <alignment horizontal="center" vertical="center" wrapText="1"/>
      <protection locked="0"/>
    </xf>
    <xf numFmtId="1" fontId="1" fillId="0" borderId="37" xfId="0" applyNumberFormat="1" applyFont="1" applyBorder="1" applyAlignment="1" applyProtection="1">
      <alignment vertical="center"/>
      <protection locked="0"/>
    </xf>
    <xf numFmtId="166" fontId="1" fillId="0" borderId="37" xfId="0" applyNumberFormat="1" applyFont="1" applyBorder="1" applyAlignment="1" applyProtection="1">
      <alignment horizontal="left" vertical="center"/>
      <protection locked="0"/>
    </xf>
    <xf numFmtId="166" fontId="0" fillId="0" borderId="37" xfId="0" applyNumberFormat="1" applyBorder="1" applyAlignment="1" applyProtection="1">
      <alignment horizontal="center" vertical="center" wrapText="1"/>
      <protection locked="0"/>
    </xf>
    <xf numFmtId="169" fontId="1" fillId="0" borderId="37" xfId="0" applyNumberFormat="1" applyFont="1" applyBorder="1" applyAlignment="1" applyProtection="1">
      <alignment vertical="center"/>
      <protection locked="0"/>
    </xf>
    <xf numFmtId="166" fontId="1" fillId="0" borderId="37" xfId="48" applyBorder="1" applyAlignment="1" applyProtection="1">
      <alignment horizontal="center" vertical="center" wrapText="1"/>
      <protection locked="0"/>
    </xf>
    <xf numFmtId="182" fontId="1" fillId="0" borderId="37" xfId="0" applyNumberFormat="1" applyFont="1" applyBorder="1" applyAlignment="1" applyProtection="1">
      <alignment horizontal="center" vertical="center" wrapText="1"/>
      <protection locked="0"/>
    </xf>
    <xf numFmtId="3" fontId="1" fillId="0" borderId="37" xfId="0" applyNumberFormat="1" applyFont="1" applyBorder="1" applyAlignment="1" applyProtection="1">
      <alignment horizontal="center" vertical="center" wrapText="1"/>
      <protection locked="0"/>
    </xf>
    <xf numFmtId="1" fontId="1" fillId="0" borderId="37" xfId="0" applyNumberFormat="1" applyFont="1" applyBorder="1" applyAlignment="1" applyProtection="1">
      <alignment horizontal="right" vertical="center"/>
      <protection locked="0"/>
    </xf>
    <xf numFmtId="166" fontId="6" fillId="12" borderId="20" xfId="0" applyNumberFormat="1" applyFont="1" applyFill="1" applyBorder="1" applyAlignment="1" applyProtection="1">
      <alignment horizontal="right" vertical="center"/>
      <protection locked="0"/>
    </xf>
    <xf numFmtId="170" fontId="1" fillId="13" borderId="47" xfId="0" applyNumberFormat="1" applyFont="1" applyFill="1" applyBorder="1" applyAlignment="1" applyProtection="1">
      <alignment vertical="center" wrapText="1"/>
      <protection locked="0"/>
    </xf>
    <xf numFmtId="172" fontId="1" fillId="0" borderId="37" xfId="0" applyNumberFormat="1" applyFont="1" applyBorder="1" applyAlignment="1" applyProtection="1">
      <alignment horizontal="right" vertical="center" wrapText="1"/>
      <protection locked="0"/>
    </xf>
    <xf numFmtId="182" fontId="0" fillId="0" borderId="37" xfId="0" applyNumberFormat="1" applyBorder="1" applyAlignment="1" applyProtection="1">
      <alignment horizontal="center" vertical="center" wrapText="1"/>
      <protection locked="0"/>
    </xf>
    <xf numFmtId="166" fontId="1" fillId="0" borderId="43" xfId="0" applyNumberFormat="1" applyFont="1" applyBorder="1" applyAlignment="1" applyProtection="1">
      <alignment horizontal="center" vertical="center" wrapText="1"/>
      <protection locked="0"/>
    </xf>
    <xf numFmtId="3" fontId="1" fillId="0" borderId="43" xfId="0" applyNumberFormat="1" applyFont="1" applyBorder="1" applyAlignment="1" applyProtection="1">
      <alignment horizontal="center" vertical="center" wrapText="1"/>
      <protection locked="0"/>
    </xf>
    <xf numFmtId="166" fontId="1" fillId="0" borderId="37" xfId="36" applyFont="1" applyBorder="1" applyAlignment="1" applyProtection="1">
      <alignment horizontal="center" vertical="center" wrapText="1"/>
      <protection locked="0"/>
    </xf>
    <xf numFmtId="166" fontId="1" fillId="0" borderId="37" xfId="38" applyFont="1" applyBorder="1" applyAlignment="1" applyProtection="1">
      <alignment horizontal="center" vertical="center" wrapText="1"/>
      <protection locked="0"/>
    </xf>
    <xf numFmtId="169" fontId="1" fillId="0" borderId="37" xfId="0" applyNumberFormat="1" applyFont="1" applyBorder="1" applyAlignment="1" applyProtection="1">
      <alignment horizontal="right" vertical="center" wrapText="1"/>
      <protection locked="0"/>
    </xf>
    <xf numFmtId="166" fontId="1" fillId="13" borderId="37" xfId="0" applyNumberFormat="1" applyFont="1" applyFill="1" applyBorder="1" applyAlignment="1" applyProtection="1">
      <alignment horizontal="center" vertical="center" wrapText="1"/>
      <protection locked="0"/>
    </xf>
    <xf numFmtId="49" fontId="1" fillId="11" borderId="48" xfId="0" applyNumberFormat="1" applyFont="1" applyFill="1" applyBorder="1" applyAlignment="1" applyProtection="1">
      <alignment horizontal="center" vertical="center" wrapText="1"/>
      <protection locked="0"/>
    </xf>
    <xf numFmtId="1" fontId="1" fillId="11" borderId="48" xfId="0" applyNumberFormat="1" applyFont="1" applyFill="1" applyBorder="1" applyAlignment="1" applyProtection="1">
      <alignment horizontal="right" vertical="center" wrapText="1"/>
      <protection locked="0"/>
    </xf>
    <xf numFmtId="49" fontId="1" fillId="11" borderId="48" xfId="0" applyNumberFormat="1" applyFont="1" applyFill="1" applyBorder="1" applyAlignment="1" applyProtection="1">
      <alignment horizontal="left" vertical="center" wrapText="1"/>
      <protection locked="0"/>
    </xf>
    <xf numFmtId="2" fontId="1" fillId="11" borderId="48" xfId="0" applyNumberFormat="1" applyFont="1" applyFill="1" applyBorder="1" applyAlignment="1" applyProtection="1">
      <alignment horizontal="center" vertical="center" wrapText="1"/>
      <protection locked="0"/>
    </xf>
    <xf numFmtId="169" fontId="1" fillId="11" borderId="48" xfId="0" applyNumberFormat="1" applyFont="1" applyFill="1" applyBorder="1" applyAlignment="1" applyProtection="1">
      <alignment horizontal="center" vertical="center" wrapText="1"/>
      <protection locked="0"/>
    </xf>
    <xf numFmtId="49" fontId="1" fillId="11" borderId="49" xfId="0" applyNumberFormat="1" applyFont="1" applyFill="1" applyBorder="1" applyAlignment="1" applyProtection="1">
      <alignment horizontal="center" vertical="center" wrapText="1"/>
      <protection locked="0"/>
    </xf>
    <xf numFmtId="166" fontId="1" fillId="0" borderId="37" xfId="50" applyNumberFormat="1" applyBorder="1" applyAlignment="1" applyProtection="1">
      <alignment horizontal="left" vertical="center" wrapText="1"/>
      <protection locked="0"/>
    </xf>
    <xf numFmtId="166" fontId="1" fillId="0" borderId="37" xfId="50" applyNumberFormat="1" applyBorder="1" applyAlignment="1" applyProtection="1">
      <alignment vertical="center" wrapText="1"/>
      <protection locked="0"/>
    </xf>
    <xf numFmtId="166" fontId="1" fillId="0" borderId="37" xfId="40" applyFont="1" applyBorder="1" applyAlignment="1" applyProtection="1">
      <alignment horizontal="center" vertical="center" wrapText="1"/>
      <protection locked="0"/>
    </xf>
    <xf numFmtId="166" fontId="1" fillId="0" borderId="37" xfId="42" applyFont="1" applyBorder="1" applyAlignment="1" applyProtection="1">
      <alignment horizontal="center" vertical="center" wrapText="1"/>
      <protection locked="0"/>
    </xf>
    <xf numFmtId="16" fontId="1" fillId="0" borderId="37" xfId="42" applyNumberFormat="1" applyFont="1" applyBorder="1" applyAlignment="1" applyProtection="1">
      <alignment horizontal="center" vertical="center" wrapText="1"/>
      <protection locked="0"/>
    </xf>
    <xf numFmtId="1" fontId="1" fillId="12" borderId="50" xfId="0" applyNumberFormat="1" applyFont="1" applyFill="1" applyBorder="1" applyAlignment="1" applyProtection="1">
      <alignment horizontal="center" vertical="center" wrapText="1"/>
      <protection locked="0"/>
    </xf>
    <xf numFmtId="181" fontId="1" fillId="12" borderId="50" xfId="0" applyNumberFormat="1" applyFont="1" applyFill="1" applyBorder="1" applyAlignment="1" applyProtection="1">
      <alignment horizontal="left" vertical="center" wrapText="1"/>
      <protection locked="0"/>
    </xf>
    <xf numFmtId="180" fontId="1" fillId="0" borderId="15" xfId="0" applyNumberFormat="1" applyFont="1" applyBorder="1" applyAlignment="1" applyProtection="1">
      <alignment horizontal="right" vertical="center" wrapText="1"/>
      <protection locked="0"/>
    </xf>
    <xf numFmtId="49" fontId="1" fillId="0" borderId="1" xfId="0" applyNumberFormat="1" applyFont="1" applyBorder="1" applyAlignment="1" applyProtection="1">
      <alignment horizontal="left" vertical="center" wrapText="1"/>
      <protection locked="0"/>
    </xf>
    <xf numFmtId="166" fontId="1" fillId="0" borderId="46" xfId="0" applyNumberFormat="1" applyFont="1" applyBorder="1" applyAlignment="1" applyProtection="1">
      <alignment horizontal="left" vertical="center" wrapText="1"/>
      <protection locked="0"/>
    </xf>
    <xf numFmtId="166" fontId="1" fillId="0" borderId="46" xfId="0" applyNumberFormat="1" applyFont="1" applyBorder="1" applyAlignment="1" applyProtection="1">
      <alignment vertical="center" wrapText="1"/>
      <protection locked="0"/>
    </xf>
    <xf numFmtId="166" fontId="1" fillId="0" borderId="46" xfId="0" applyNumberFormat="1" applyFont="1" applyBorder="1" applyAlignment="1" applyProtection="1">
      <alignment horizontal="center" vertical="center" wrapText="1"/>
      <protection locked="0"/>
    </xf>
    <xf numFmtId="3" fontId="1" fillId="0" borderId="51" xfId="0" applyNumberFormat="1" applyFont="1" applyBorder="1" applyAlignment="1" applyProtection="1">
      <alignment horizontal="center" vertical="center" wrapText="1"/>
      <protection locked="0"/>
    </xf>
    <xf numFmtId="182" fontId="1" fillId="0" borderId="52" xfId="0" applyNumberFormat="1" applyFont="1" applyBorder="1" applyAlignment="1" applyProtection="1">
      <alignment horizontal="center" vertical="center" wrapText="1"/>
      <protection locked="0"/>
    </xf>
    <xf numFmtId="181" fontId="1" fillId="0" borderId="46" xfId="0" applyNumberFormat="1" applyFont="1" applyBorder="1" applyAlignment="1" applyProtection="1">
      <alignment horizontal="center" vertical="center" wrapText="1"/>
      <protection locked="0"/>
    </xf>
    <xf numFmtId="3" fontId="1" fillId="0" borderId="52" xfId="0" applyNumberFormat="1" applyFont="1" applyBorder="1" applyAlignment="1" applyProtection="1">
      <alignment horizontal="center" vertical="center" wrapText="1"/>
      <protection locked="0"/>
    </xf>
    <xf numFmtId="170" fontId="1" fillId="0" borderId="53" xfId="0" applyNumberFormat="1" applyFont="1" applyBorder="1" applyAlignment="1" applyProtection="1">
      <alignment horizontal="center" vertical="center" wrapText="1"/>
      <protection locked="0"/>
    </xf>
    <xf numFmtId="166" fontId="1" fillId="0" borderId="37" xfId="0" applyNumberFormat="1" applyFont="1" applyBorder="1" applyAlignment="1" applyProtection="1">
      <alignment vertical="center"/>
      <protection locked="0"/>
    </xf>
    <xf numFmtId="169" fontId="1" fillId="0" borderId="37" xfId="0" applyNumberFormat="1" applyFont="1" applyBorder="1" applyAlignment="1" applyProtection="1">
      <alignment horizontal="center" vertical="center" wrapText="1"/>
      <protection locked="0"/>
    </xf>
    <xf numFmtId="182" fontId="1" fillId="0" borderId="43" xfId="0" applyNumberFormat="1" applyFont="1" applyBorder="1" applyAlignment="1" applyProtection="1">
      <alignment horizontal="center" vertical="center" wrapText="1"/>
      <protection locked="0"/>
    </xf>
    <xf numFmtId="1" fontId="1" fillId="0" borderId="46" xfId="0" applyNumberFormat="1" applyFont="1" applyBorder="1" applyAlignment="1" applyProtection="1">
      <alignment horizontal="right" vertical="center" wrapText="1"/>
      <protection locked="0"/>
    </xf>
    <xf numFmtId="166" fontId="1" fillId="0" borderId="46" xfId="0" applyNumberFormat="1" applyFont="1" applyBorder="1" applyAlignment="1" applyProtection="1">
      <alignment vertical="center"/>
      <protection locked="0"/>
    </xf>
    <xf numFmtId="4" fontId="1" fillId="0" borderId="37" xfId="0" applyNumberFormat="1" applyFont="1" applyBorder="1" applyAlignment="1" applyProtection="1">
      <alignment vertical="center" wrapText="1"/>
      <protection locked="0"/>
    </xf>
    <xf numFmtId="166" fontId="1" fillId="0" borderId="37" xfId="44" applyFont="1" applyBorder="1" applyAlignment="1" applyProtection="1">
      <alignment horizontal="center" vertical="center" wrapText="1"/>
      <protection locked="0"/>
    </xf>
    <xf numFmtId="166" fontId="1" fillId="0" borderId="37" xfId="45" applyFont="1" applyBorder="1" applyAlignment="1" applyProtection="1">
      <alignment horizontal="center" vertical="center" wrapText="1"/>
      <protection locked="0"/>
    </xf>
    <xf numFmtId="1" fontId="1" fillId="11" borderId="45" xfId="0" applyNumberFormat="1" applyFont="1" applyFill="1" applyBorder="1" applyAlignment="1" applyProtection="1">
      <alignment horizontal="center" vertical="center" wrapText="1"/>
      <protection locked="0"/>
    </xf>
    <xf numFmtId="49" fontId="1" fillId="11" borderId="30" xfId="0" applyNumberFormat="1" applyFont="1" applyFill="1" applyBorder="1" applyAlignment="1" applyProtection="1">
      <alignment horizontal="center" vertical="center" wrapText="1"/>
      <protection locked="0"/>
    </xf>
    <xf numFmtId="1" fontId="1" fillId="11" borderId="30" xfId="0" applyNumberFormat="1" applyFont="1" applyFill="1" applyBorder="1" applyAlignment="1" applyProtection="1">
      <alignment horizontal="right" vertical="center" wrapText="1"/>
      <protection locked="0"/>
    </xf>
    <xf numFmtId="49" fontId="1" fillId="11" borderId="30" xfId="0" applyNumberFormat="1" applyFont="1" applyFill="1" applyBorder="1" applyAlignment="1" applyProtection="1">
      <alignment horizontal="left" vertical="center" wrapText="1"/>
      <protection locked="0"/>
    </xf>
    <xf numFmtId="2" fontId="1" fillId="11" borderId="30" xfId="0" applyNumberFormat="1" applyFont="1" applyFill="1" applyBorder="1" applyAlignment="1" applyProtection="1">
      <alignment horizontal="center" vertical="center" wrapText="1"/>
      <protection locked="0"/>
    </xf>
    <xf numFmtId="169" fontId="1" fillId="11" borderId="30" xfId="0" applyNumberFormat="1" applyFont="1" applyFill="1" applyBorder="1" applyAlignment="1" applyProtection="1">
      <alignment horizontal="center" vertical="center" wrapText="1"/>
      <protection locked="0"/>
    </xf>
    <xf numFmtId="49" fontId="1" fillId="11" borderId="34" xfId="0" applyNumberFormat="1" applyFont="1" applyFill="1" applyBorder="1" applyAlignment="1" applyProtection="1">
      <alignment horizontal="center" vertical="center" wrapText="1"/>
      <protection locked="0"/>
    </xf>
    <xf numFmtId="166" fontId="1" fillId="0" borderId="51" xfId="0" applyNumberFormat="1" applyFont="1" applyBorder="1" applyAlignment="1" applyProtection="1">
      <alignment horizontal="center" vertical="center" wrapText="1"/>
      <protection locked="0"/>
    </xf>
    <xf numFmtId="1" fontId="1" fillId="0" borderId="30" xfId="0" applyNumberFormat="1" applyFont="1" applyBorder="1" applyAlignment="1" applyProtection="1">
      <alignment horizontal="right" vertical="center"/>
      <protection locked="0"/>
    </xf>
    <xf numFmtId="166" fontId="1" fillId="0" borderId="30" xfId="0" applyNumberFormat="1" applyFont="1" applyBorder="1" applyAlignment="1" applyProtection="1">
      <alignment horizontal="left" vertical="center"/>
      <protection locked="0"/>
    </xf>
    <xf numFmtId="166" fontId="1" fillId="0" borderId="37" xfId="46" applyFont="1" applyBorder="1" applyAlignment="1" applyProtection="1">
      <alignment horizontal="center" vertical="center" wrapText="1"/>
      <protection locked="0"/>
    </xf>
    <xf numFmtId="166" fontId="1" fillId="0" borderId="37" xfId="47" applyBorder="1" applyAlignment="1" applyProtection="1">
      <alignment horizontal="center" vertical="center" wrapText="1"/>
      <protection locked="0"/>
    </xf>
    <xf numFmtId="49" fontId="1" fillId="11" borderId="54" xfId="0" applyNumberFormat="1" applyFont="1" applyFill="1" applyBorder="1" applyAlignment="1" applyProtection="1">
      <alignment horizontal="center" vertical="center" wrapText="1"/>
      <protection locked="0"/>
    </xf>
    <xf numFmtId="166" fontId="1" fillId="13" borderId="37" xfId="0" applyNumberFormat="1" applyFont="1" applyFill="1" applyBorder="1" applyProtection="1">
      <protection locked="0"/>
    </xf>
    <xf numFmtId="49" fontId="1" fillId="0" borderId="0" xfId="0" applyNumberFormat="1" applyFont="1" applyAlignment="1" applyProtection="1">
      <alignment horizontal="center"/>
      <protection locked="0"/>
    </xf>
    <xf numFmtId="1" fontId="1" fillId="0" borderId="0" xfId="0" applyNumberFormat="1" applyFont="1" applyProtection="1">
      <protection locked="0"/>
    </xf>
    <xf numFmtId="169" fontId="1" fillId="0" borderId="0" xfId="0" applyNumberFormat="1" applyFont="1" applyAlignment="1" applyProtection="1">
      <alignment horizontal="center" vertical="center" wrapText="1"/>
      <protection locked="0"/>
    </xf>
    <xf numFmtId="1" fontId="1" fillId="12" borderId="2" xfId="0" applyNumberFormat="1" applyFont="1" applyFill="1" applyBorder="1" applyAlignment="1" applyProtection="1">
      <alignment horizontal="right" vertical="center" wrapText="1"/>
      <protection locked="0"/>
    </xf>
    <xf numFmtId="166" fontId="6" fillId="12" borderId="4" xfId="0" applyNumberFormat="1" applyFont="1" applyFill="1" applyBorder="1" applyAlignment="1" applyProtection="1">
      <alignment horizontal="right" vertical="center"/>
      <protection locked="0"/>
    </xf>
    <xf numFmtId="170" fontId="1" fillId="13" borderId="27" xfId="0" applyNumberFormat="1" applyFont="1" applyFill="1" applyBorder="1" applyAlignment="1" applyProtection="1">
      <alignment vertical="center" wrapText="1"/>
      <protection locked="0"/>
    </xf>
    <xf numFmtId="170" fontId="1" fillId="13" borderId="4" xfId="0" applyNumberFormat="1" applyFont="1" applyFill="1" applyBorder="1" applyAlignment="1" applyProtection="1">
      <alignment vertical="center" wrapText="1"/>
      <protection locked="0"/>
    </xf>
    <xf numFmtId="170" fontId="6" fillId="13" borderId="29" xfId="0" applyNumberFormat="1" applyFont="1" applyFill="1" applyBorder="1" applyAlignment="1" applyProtection="1">
      <alignment vertical="center" wrapText="1"/>
      <protection locked="0"/>
    </xf>
    <xf numFmtId="170" fontId="1" fillId="0" borderId="0" xfId="0" applyNumberFormat="1" applyFont="1" applyAlignment="1" applyProtection="1">
      <alignment vertical="center"/>
      <protection locked="0"/>
    </xf>
    <xf numFmtId="166" fontId="22" fillId="0" borderId="0" xfId="0" applyNumberFormat="1" applyFont="1" applyAlignment="1">
      <alignment horizontal="left" vertical="center"/>
    </xf>
    <xf numFmtId="166" fontId="8" fillId="0" borderId="0" xfId="0" applyNumberFormat="1" applyFont="1" applyAlignment="1">
      <alignment vertical="center"/>
    </xf>
    <xf numFmtId="166" fontId="8" fillId="0" borderId="0" xfId="0" applyNumberFormat="1" applyFont="1" applyAlignment="1">
      <alignment horizontal="center" vertical="center"/>
    </xf>
    <xf numFmtId="2" fontId="8" fillId="0" borderId="0" xfId="0" applyNumberFormat="1" applyFont="1" applyAlignment="1">
      <alignment horizontal="center" vertical="center"/>
    </xf>
    <xf numFmtId="2" fontId="8" fillId="0" borderId="0" xfId="0" applyNumberFormat="1" applyFont="1" applyAlignment="1">
      <alignment vertical="center"/>
    </xf>
    <xf numFmtId="178" fontId="21" fillId="0" borderId="0" xfId="0" applyNumberFormat="1" applyFont="1" applyAlignment="1">
      <alignment vertical="center"/>
    </xf>
    <xf numFmtId="166" fontId="25" fillId="14" borderId="5" xfId="0" applyNumberFormat="1" applyFont="1" applyFill="1" applyBorder="1" applyAlignment="1">
      <alignment horizontal="left" vertical="center"/>
    </xf>
    <xf numFmtId="166" fontId="25" fillId="14" borderId="6" xfId="0" applyNumberFormat="1" applyFont="1" applyFill="1" applyBorder="1" applyAlignment="1">
      <alignment horizontal="center" vertical="center"/>
    </xf>
    <xf numFmtId="166" fontId="25" fillId="14" borderId="36" xfId="0" applyNumberFormat="1" applyFont="1" applyFill="1" applyBorder="1" applyAlignment="1">
      <alignment horizontal="center" vertical="center"/>
    </xf>
    <xf numFmtId="166" fontId="25" fillId="14" borderId="7" xfId="0" applyNumberFormat="1" applyFont="1" applyFill="1" applyBorder="1" applyAlignment="1">
      <alignment horizontal="center" vertical="center"/>
    </xf>
    <xf numFmtId="166" fontId="22" fillId="0" borderId="0" xfId="0" applyNumberFormat="1" applyFont="1" applyAlignment="1">
      <alignment horizontal="center" vertical="center"/>
    </xf>
    <xf numFmtId="166" fontId="8" fillId="0" borderId="17" xfId="0" applyNumberFormat="1" applyFont="1" applyBorder="1" applyAlignment="1">
      <alignment vertical="center"/>
    </xf>
    <xf numFmtId="183" fontId="8" fillId="0" borderId="55" xfId="25" applyNumberFormat="1" applyFont="1" applyBorder="1" applyAlignment="1">
      <alignment vertical="center"/>
    </xf>
    <xf numFmtId="183" fontId="8" fillId="0" borderId="7" xfId="25" applyNumberFormat="1" applyFont="1" applyBorder="1" applyAlignment="1">
      <alignment vertical="center"/>
    </xf>
    <xf numFmtId="169" fontId="8" fillId="0" borderId="0" xfId="0" applyNumberFormat="1" applyFont="1" applyAlignment="1">
      <alignment vertical="center"/>
    </xf>
    <xf numFmtId="166" fontId="8" fillId="0" borderId="0" xfId="0" applyNumberFormat="1" applyFont="1" applyAlignment="1">
      <alignment horizontal="left" vertical="center"/>
    </xf>
    <xf numFmtId="178" fontId="8" fillId="0" borderId="0" xfId="0" applyNumberFormat="1" applyFont="1" applyAlignment="1">
      <alignment horizontal="right" vertical="center"/>
    </xf>
    <xf numFmtId="1" fontId="8" fillId="0" borderId="0" xfId="0" applyNumberFormat="1" applyFont="1" applyAlignment="1">
      <alignment vertical="center"/>
    </xf>
    <xf numFmtId="183" fontId="8" fillId="0" borderId="18" xfId="25" applyNumberFormat="1" applyFont="1" applyBorder="1" applyAlignment="1">
      <alignment vertical="center"/>
    </xf>
    <xf numFmtId="184" fontId="8" fillId="0" borderId="0" xfId="0" applyNumberFormat="1" applyFont="1" applyAlignment="1">
      <alignment vertical="center"/>
    </xf>
    <xf numFmtId="166" fontId="8" fillId="0" borderId="0" xfId="0" applyNumberFormat="1" applyFont="1" applyAlignment="1">
      <alignment horizontal="right"/>
    </xf>
    <xf numFmtId="183" fontId="8" fillId="0" borderId="0" xfId="25" applyNumberFormat="1" applyFont="1" applyAlignment="1">
      <alignment vertical="center"/>
    </xf>
    <xf numFmtId="9" fontId="8" fillId="15" borderId="0" xfId="0" applyNumberFormat="1" applyFont="1" applyFill="1" applyAlignment="1">
      <alignment horizontal="right" vertical="center"/>
    </xf>
    <xf numFmtId="183" fontId="8" fillId="0" borderId="0" xfId="0" applyNumberFormat="1" applyFont="1" applyAlignment="1">
      <alignment vertical="center"/>
    </xf>
    <xf numFmtId="171" fontId="8" fillId="15" borderId="0" xfId="0" applyNumberFormat="1" applyFont="1" applyFill="1" applyAlignment="1">
      <alignment horizontal="right" vertical="center"/>
    </xf>
    <xf numFmtId="37" fontId="8" fillId="15" borderId="0" xfId="0" applyNumberFormat="1" applyFont="1" applyFill="1" applyAlignment="1">
      <alignment horizontal="right" vertical="center"/>
    </xf>
    <xf numFmtId="1" fontId="8" fillId="15" borderId="0" xfId="0" applyNumberFormat="1" applyFont="1" applyFill="1" applyAlignment="1">
      <alignment vertical="center"/>
    </xf>
    <xf numFmtId="173" fontId="8" fillId="15" borderId="0" xfId="25" applyNumberFormat="1" applyFont="1" applyFill="1" applyAlignment="1">
      <alignment vertical="center"/>
    </xf>
    <xf numFmtId="166" fontId="22" fillId="16" borderId="2" xfId="0" applyNumberFormat="1" applyFont="1" applyFill="1" applyBorder="1" applyAlignment="1">
      <alignment horizontal="left" vertical="center"/>
    </xf>
    <xf numFmtId="183" fontId="22" fillId="16" borderId="4" xfId="25" applyNumberFormat="1" applyFont="1" applyFill="1" applyBorder="1" applyAlignment="1">
      <alignment vertical="center"/>
    </xf>
    <xf numFmtId="183" fontId="22" fillId="16" borderId="56" xfId="25" applyNumberFormat="1" applyFont="1" applyFill="1" applyBorder="1" applyAlignment="1">
      <alignment vertical="center"/>
    </xf>
    <xf numFmtId="183" fontId="22" fillId="16" borderId="3" xfId="0" applyNumberFormat="1" applyFont="1" applyFill="1" applyBorder="1" applyAlignment="1">
      <alignment vertical="center"/>
    </xf>
    <xf numFmtId="166" fontId="8" fillId="0" borderId="17" xfId="0" applyNumberFormat="1" applyFont="1" applyBorder="1" applyAlignment="1">
      <alignment horizontal="left" vertical="center"/>
    </xf>
    <xf numFmtId="171" fontId="8" fillId="0" borderId="0" xfId="27" applyNumberFormat="1" applyFont="1" applyAlignment="1">
      <alignment vertical="center"/>
    </xf>
    <xf numFmtId="183" fontId="8" fillId="0" borderId="0" xfId="0" applyNumberFormat="1" applyFont="1"/>
    <xf numFmtId="10" fontId="8" fillId="15" borderId="0" xfId="27" applyNumberFormat="1" applyFont="1" applyFill="1" applyAlignment="1">
      <alignment horizontal="right" vertical="center"/>
    </xf>
    <xf numFmtId="166" fontId="8" fillId="0" borderId="17" xfId="0" applyNumberFormat="1" applyFont="1" applyBorder="1"/>
    <xf numFmtId="183" fontId="8" fillId="0" borderId="0" xfId="25" applyNumberFormat="1" applyFont="1"/>
    <xf numFmtId="166" fontId="22" fillId="0" borderId="17" xfId="0" applyNumberFormat="1" applyFont="1" applyBorder="1" applyAlignment="1">
      <alignment horizontal="left" vertical="center"/>
    </xf>
    <xf numFmtId="171" fontId="8" fillId="0" borderId="0" xfId="0" applyNumberFormat="1" applyFont="1" applyAlignment="1">
      <alignment vertical="center"/>
    </xf>
    <xf numFmtId="183" fontId="22" fillId="0" borderId="18" xfId="25" applyNumberFormat="1" applyFont="1" applyBorder="1" applyAlignment="1">
      <alignment vertical="center"/>
    </xf>
    <xf numFmtId="171" fontId="8" fillId="0" borderId="0" xfId="27" applyNumberFormat="1" applyFont="1"/>
    <xf numFmtId="166" fontId="22" fillId="0" borderId="17" xfId="0" applyNumberFormat="1" applyFont="1" applyBorder="1"/>
    <xf numFmtId="183" fontId="22" fillId="0" borderId="18" xfId="0" applyNumberFormat="1" applyFont="1" applyBorder="1"/>
    <xf numFmtId="9" fontId="8" fillId="0" borderId="0" xfId="27" applyNumberFormat="1" applyFont="1"/>
    <xf numFmtId="9" fontId="8" fillId="15" borderId="0" xfId="0" applyNumberFormat="1" applyFont="1" applyFill="1" applyAlignment="1">
      <alignment vertical="center"/>
    </xf>
    <xf numFmtId="9" fontId="8" fillId="0" borderId="0" xfId="0" applyNumberFormat="1" applyFont="1" applyAlignment="1">
      <alignment vertical="center"/>
    </xf>
    <xf numFmtId="10" fontId="8" fillId="0" borderId="0" xfId="27" applyNumberFormat="1" applyFont="1" applyAlignment="1">
      <alignment vertical="center"/>
    </xf>
    <xf numFmtId="2" fontId="8" fillId="15" borderId="0" xfId="0" applyNumberFormat="1" applyFont="1" applyFill="1" applyAlignment="1">
      <alignment vertical="center"/>
    </xf>
    <xf numFmtId="166" fontId="22" fillId="0" borderId="17" xfId="0" applyNumberFormat="1" applyFont="1" applyBorder="1" applyAlignment="1">
      <alignment vertical="center"/>
    </xf>
    <xf numFmtId="166" fontId="8" fillId="0" borderId="18" xfId="0" applyNumberFormat="1" applyFont="1" applyBorder="1"/>
    <xf numFmtId="185" fontId="8" fillId="0" borderId="18" xfId="0" applyNumberFormat="1" applyFont="1" applyBorder="1" applyAlignment="1">
      <alignment horizontal="right" vertical="center"/>
    </xf>
    <xf numFmtId="39" fontId="8" fillId="0" borderId="18" xfId="0" applyNumberFormat="1" applyFont="1" applyBorder="1" applyAlignment="1">
      <alignment horizontal="right" vertical="center"/>
    </xf>
    <xf numFmtId="10" fontId="8" fillId="15" borderId="0" xfId="0" applyNumberFormat="1" applyFont="1" applyFill="1" applyAlignment="1">
      <alignment vertical="center"/>
    </xf>
    <xf numFmtId="178" fontId="8" fillId="0" borderId="17" xfId="0" applyNumberFormat="1" applyFont="1" applyBorder="1" applyAlignment="1">
      <alignment horizontal="left" vertical="center"/>
    </xf>
    <xf numFmtId="3" fontId="8" fillId="0" borderId="0" xfId="0" applyNumberFormat="1" applyFont="1" applyAlignment="1">
      <alignment vertical="center"/>
    </xf>
    <xf numFmtId="166" fontId="26" fillId="0" borderId="21" xfId="0" applyNumberFormat="1" applyFont="1" applyBorder="1" applyAlignment="1">
      <alignment horizontal="right" vertical="center"/>
    </xf>
    <xf numFmtId="186" fontId="22" fillId="17" borderId="0" xfId="0" applyNumberFormat="1" applyFont="1" applyFill="1" applyAlignment="1">
      <alignment vertical="center"/>
    </xf>
    <xf numFmtId="166" fontId="22" fillId="0" borderId="0" xfId="0" applyNumberFormat="1" applyFont="1" applyAlignment="1">
      <alignment vertical="center"/>
    </xf>
    <xf numFmtId="187" fontId="8" fillId="0" borderId="0" xfId="0" applyNumberFormat="1" applyFont="1" applyAlignment="1">
      <alignment horizontal="center" vertical="center"/>
    </xf>
    <xf numFmtId="188" fontId="8" fillId="0" borderId="0" xfId="0" applyNumberFormat="1" applyFont="1" applyAlignment="1">
      <alignment horizontal="center" vertical="center"/>
    </xf>
    <xf numFmtId="186" fontId="22" fillId="0" borderId="0" xfId="0" applyNumberFormat="1" applyFont="1" applyAlignment="1">
      <alignment vertical="center"/>
    </xf>
    <xf numFmtId="178" fontId="22" fillId="0" borderId="0" xfId="0" applyNumberFormat="1" applyFont="1" applyAlignment="1">
      <alignment vertical="center"/>
    </xf>
    <xf numFmtId="178" fontId="8" fillId="0" borderId="0" xfId="0" applyNumberFormat="1" applyFont="1"/>
    <xf numFmtId="1" fontId="8" fillId="2" borderId="50" xfId="0" applyNumberFormat="1" applyFont="1" applyFill="1" applyBorder="1" applyAlignment="1">
      <alignment vertical="center"/>
    </xf>
    <xf numFmtId="1" fontId="22" fillId="2" borderId="50" xfId="0" applyNumberFormat="1" applyFont="1" applyFill="1" applyBorder="1" applyAlignment="1">
      <alignment horizontal="center" vertical="center"/>
    </xf>
    <xf numFmtId="170" fontId="8" fillId="0" borderId="0" xfId="0" applyNumberFormat="1" applyFont="1" applyAlignment="1">
      <alignment vertical="center"/>
    </xf>
    <xf numFmtId="178" fontId="8" fillId="0" borderId="0" xfId="0" applyNumberFormat="1" applyFont="1" applyAlignment="1">
      <alignment vertical="center"/>
    </xf>
    <xf numFmtId="166" fontId="8" fillId="0" borderId="20" xfId="0" applyNumberFormat="1" applyFont="1" applyBorder="1" applyAlignment="1">
      <alignment vertical="center"/>
    </xf>
    <xf numFmtId="178" fontId="8" fillId="0" borderId="20" xfId="0" applyNumberFormat="1" applyFont="1" applyBorder="1" applyAlignment="1">
      <alignment vertical="center"/>
    </xf>
    <xf numFmtId="170" fontId="8" fillId="0" borderId="20" xfId="0" applyNumberFormat="1" applyFont="1" applyBorder="1" applyAlignment="1">
      <alignment vertical="center"/>
    </xf>
    <xf numFmtId="9" fontId="8" fillId="0" borderId="0" xfId="27" applyNumberFormat="1" applyFont="1" applyAlignment="1">
      <alignment vertical="center"/>
    </xf>
    <xf numFmtId="174" fontId="8" fillId="0" borderId="0" xfId="0" applyNumberFormat="1" applyFont="1" applyAlignment="1">
      <alignment vertical="center"/>
    </xf>
    <xf numFmtId="189" fontId="8" fillId="0" borderId="0" xfId="0" applyNumberFormat="1" applyFont="1" applyAlignment="1">
      <alignment vertical="center"/>
    </xf>
    <xf numFmtId="164" fontId="27" fillId="0" borderId="0" xfId="48" applyNumberFormat="1" applyFont="1"/>
    <xf numFmtId="164" fontId="28" fillId="18" borderId="0" xfId="48" applyNumberFormat="1" applyFont="1" applyFill="1"/>
    <xf numFmtId="164" fontId="28" fillId="14" borderId="0" xfId="48" applyNumberFormat="1" applyFont="1" applyFill="1"/>
    <xf numFmtId="164" fontId="28" fillId="18" borderId="2" xfId="48" applyNumberFormat="1" applyFont="1" applyFill="1" applyBorder="1"/>
    <xf numFmtId="164" fontId="28" fillId="18" borderId="4" xfId="48" applyNumberFormat="1" applyFont="1" applyFill="1" applyBorder="1"/>
    <xf numFmtId="164" fontId="28" fillId="18" borderId="4" xfId="48" applyNumberFormat="1" applyFont="1" applyFill="1" applyBorder="1" applyAlignment="1">
      <alignment horizontal="right"/>
    </xf>
    <xf numFmtId="171" fontId="28" fillId="18" borderId="3" xfId="27" applyNumberFormat="1" applyFont="1" applyFill="1" applyBorder="1"/>
    <xf numFmtId="164" fontId="28" fillId="0" borderId="0" xfId="48" applyNumberFormat="1" applyFont="1"/>
    <xf numFmtId="166" fontId="28" fillId="9" borderId="5" xfId="0" applyNumberFormat="1" applyFont="1" applyFill="1" applyBorder="1"/>
    <xf numFmtId="166" fontId="28" fillId="9" borderId="7" xfId="0" applyNumberFormat="1" applyFont="1" applyFill="1" applyBorder="1" applyAlignment="1">
      <alignment horizontal="right"/>
    </xf>
    <xf numFmtId="166" fontId="28" fillId="9" borderId="57" xfId="0" applyNumberFormat="1" applyFont="1" applyFill="1" applyBorder="1"/>
    <xf numFmtId="164" fontId="0" fillId="0" borderId="17" xfId="0" applyBorder="1"/>
    <xf numFmtId="166" fontId="28" fillId="14" borderId="0" xfId="0" applyNumberFormat="1" applyFont="1" applyFill="1"/>
    <xf numFmtId="166" fontId="22" fillId="18" borderId="0" xfId="0" applyNumberFormat="1" applyFont="1" applyFill="1"/>
    <xf numFmtId="166" fontId="8" fillId="18" borderId="0" xfId="0" applyNumberFormat="1" applyFont="1" applyFill="1"/>
    <xf numFmtId="166" fontId="29" fillId="14" borderId="5" xfId="0" applyNumberFormat="1" applyFont="1" applyFill="1" applyBorder="1" applyAlignment="1">
      <alignment vertical="center"/>
    </xf>
    <xf numFmtId="166" fontId="30" fillId="14" borderId="6" xfId="0" applyNumberFormat="1" applyFont="1" applyFill="1" applyBorder="1" applyAlignment="1">
      <alignment vertical="center"/>
    </xf>
    <xf numFmtId="166" fontId="30" fillId="14" borderId="36" xfId="0" applyNumberFormat="1" applyFont="1" applyFill="1" applyBorder="1" applyAlignment="1">
      <alignment vertical="center"/>
    </xf>
    <xf numFmtId="166" fontId="29" fillId="14" borderId="6" xfId="0" applyNumberFormat="1" applyFont="1" applyFill="1" applyBorder="1" applyAlignment="1">
      <alignment vertical="center"/>
    </xf>
    <xf numFmtId="166" fontId="30" fillId="14" borderId="7" xfId="0" applyNumberFormat="1" applyFont="1" applyFill="1" applyBorder="1" applyAlignment="1">
      <alignment vertical="center"/>
    </xf>
    <xf numFmtId="3" fontId="8" fillId="0" borderId="0" xfId="0" applyNumberFormat="1" applyFont="1"/>
    <xf numFmtId="2" fontId="8" fillId="14" borderId="0" xfId="0" applyNumberFormat="1" applyFont="1" applyFill="1"/>
    <xf numFmtId="164" fontId="28" fillId="6" borderId="5" xfId="48" applyNumberFormat="1" applyFont="1" applyFill="1" applyBorder="1"/>
    <xf numFmtId="164" fontId="28" fillId="6" borderId="6" xfId="48" applyNumberFormat="1" applyFont="1" applyFill="1" applyBorder="1" applyAlignment="1">
      <alignment horizontal="right"/>
    </xf>
    <xf numFmtId="164" fontId="28" fillId="19" borderId="5" xfId="48" applyNumberFormat="1" applyFont="1" applyFill="1" applyBorder="1"/>
    <xf numFmtId="164" fontId="28" fillId="19" borderId="6" xfId="48" applyNumberFormat="1" applyFont="1" applyFill="1" applyBorder="1" applyAlignment="1">
      <alignment horizontal="right"/>
    </xf>
    <xf numFmtId="164" fontId="28" fillId="19" borderId="7" xfId="48" applyNumberFormat="1" applyFont="1" applyFill="1" applyBorder="1" applyAlignment="1">
      <alignment horizontal="right"/>
    </xf>
    <xf numFmtId="166" fontId="27" fillId="0" borderId="0" xfId="0" applyNumberFormat="1" applyFont="1"/>
    <xf numFmtId="166" fontId="27" fillId="0" borderId="17" xfId="0" applyNumberFormat="1" applyFont="1" applyBorder="1"/>
    <xf numFmtId="182" fontId="27" fillId="0" borderId="18" xfId="0" applyNumberFormat="1" applyFont="1" applyBorder="1" applyAlignment="1">
      <alignment horizontal="right"/>
    </xf>
    <xf numFmtId="166" fontId="27" fillId="0" borderId="22" xfId="0" applyNumberFormat="1" applyFont="1" applyBorder="1"/>
    <xf numFmtId="166" fontId="27" fillId="14" borderId="0" xfId="0" applyNumberFormat="1" applyFont="1" applyFill="1"/>
    <xf numFmtId="164" fontId="28" fillId="0" borderId="0" xfId="0" applyFont="1"/>
    <xf numFmtId="164" fontId="27" fillId="0" borderId="0" xfId="0" applyFont="1"/>
    <xf numFmtId="9" fontId="8" fillId="0" borderId="55" xfId="27" applyNumberFormat="1" applyFont="1" applyBorder="1" applyAlignment="1">
      <alignment vertical="center"/>
    </xf>
    <xf numFmtId="171" fontId="8" fillId="0" borderId="55" xfId="27" applyNumberFormat="1" applyFont="1" applyBorder="1" applyAlignment="1">
      <alignment vertical="center"/>
    </xf>
    <xf numFmtId="171" fontId="8" fillId="0" borderId="18" xfId="27" applyNumberFormat="1" applyFont="1" applyBorder="1" applyAlignment="1">
      <alignment vertical="center"/>
    </xf>
    <xf numFmtId="164" fontId="27" fillId="0" borderId="17" xfId="48" applyNumberFormat="1" applyFont="1" applyBorder="1"/>
    <xf numFmtId="3" fontId="27" fillId="0" borderId="0" xfId="0" applyNumberFormat="1" applyFont="1" applyAlignment="1">
      <alignment horizontal="right"/>
    </xf>
    <xf numFmtId="4" fontId="27" fillId="0" borderId="0" xfId="0" applyNumberFormat="1" applyFont="1" applyAlignment="1">
      <alignment horizontal="right"/>
    </xf>
    <xf numFmtId="4" fontId="27" fillId="0" borderId="18" xfId="0" applyNumberFormat="1" applyFont="1" applyBorder="1" applyAlignment="1">
      <alignment horizontal="right"/>
    </xf>
    <xf numFmtId="182" fontId="27" fillId="0" borderId="18" xfId="0" applyNumberFormat="1" applyFont="1" applyBorder="1"/>
    <xf numFmtId="164" fontId="27" fillId="0" borderId="37" xfId="0" applyFont="1" applyBorder="1"/>
    <xf numFmtId="164" fontId="27" fillId="0" borderId="37" xfId="0" applyFont="1" applyBorder="1" applyAlignment="1">
      <alignment horizontal="center"/>
    </xf>
    <xf numFmtId="166" fontId="29" fillId="14" borderId="17" xfId="0" applyNumberFormat="1" applyFont="1" applyFill="1" applyBorder="1" applyAlignment="1">
      <alignment vertical="center"/>
    </xf>
    <xf numFmtId="166" fontId="30" fillId="14" borderId="0" xfId="0" applyNumberFormat="1" applyFont="1" applyFill="1" applyAlignment="1">
      <alignment vertical="center"/>
    </xf>
    <xf numFmtId="166" fontId="30" fillId="14" borderId="55" xfId="0" applyNumberFormat="1" applyFont="1" applyFill="1" applyBorder="1" applyAlignment="1">
      <alignment vertical="center"/>
    </xf>
    <xf numFmtId="169" fontId="8" fillId="0" borderId="55" xfId="0" applyNumberFormat="1" applyFont="1" applyBorder="1" applyAlignment="1">
      <alignment vertical="center"/>
    </xf>
    <xf numFmtId="169" fontId="8" fillId="0" borderId="0" xfId="0" applyNumberFormat="1" applyFont="1"/>
    <xf numFmtId="169" fontId="8" fillId="14" borderId="0" xfId="0" applyNumberFormat="1" applyFont="1" applyFill="1"/>
    <xf numFmtId="171" fontId="27" fillId="0" borderId="17" xfId="27" applyNumberFormat="1" applyFont="1" applyBorder="1"/>
    <xf numFmtId="2" fontId="27" fillId="0" borderId="22" xfId="0" applyNumberFormat="1" applyFont="1" applyBorder="1"/>
    <xf numFmtId="2" fontId="27" fillId="14" borderId="0" xfId="0" applyNumberFormat="1" applyFont="1" applyFill="1"/>
    <xf numFmtId="164" fontId="31" fillId="0" borderId="37" xfId="0" applyFont="1" applyBorder="1" applyAlignment="1">
      <alignment horizontal="center"/>
    </xf>
    <xf numFmtId="2" fontId="8" fillId="0" borderId="55" xfId="0" applyNumberFormat="1" applyFont="1" applyBorder="1" applyAlignment="1">
      <alignment vertical="center"/>
    </xf>
    <xf numFmtId="172" fontId="8" fillId="0" borderId="55" xfId="0" applyNumberFormat="1" applyFont="1" applyBorder="1" applyAlignment="1">
      <alignment vertical="center"/>
    </xf>
    <xf numFmtId="164" fontId="27" fillId="0" borderId="37" xfId="0" applyFont="1" applyBorder="1" applyAlignment="1">
      <alignment horizontal="left"/>
    </xf>
    <xf numFmtId="1" fontId="27" fillId="0" borderId="37" xfId="0" applyNumberFormat="1" applyFont="1" applyBorder="1" applyAlignment="1">
      <alignment horizontal="center"/>
    </xf>
    <xf numFmtId="171" fontId="27" fillId="0" borderId="37" xfId="27" applyNumberFormat="1" applyFont="1" applyBorder="1" applyAlignment="1">
      <alignment horizontal="center"/>
    </xf>
    <xf numFmtId="3" fontId="8" fillId="0" borderId="18" xfId="0" applyNumberFormat="1" applyFont="1" applyBorder="1"/>
    <xf numFmtId="9" fontId="8" fillId="0" borderId="18" xfId="27" applyNumberFormat="1" applyFont="1" applyBorder="1"/>
    <xf numFmtId="3" fontId="8" fillId="0" borderId="18" xfId="0" applyNumberFormat="1" applyFont="1" applyBorder="1" applyAlignment="1">
      <alignment vertical="center"/>
    </xf>
    <xf numFmtId="1" fontId="8" fillId="0" borderId="55" xfId="0" applyNumberFormat="1" applyFont="1" applyBorder="1" applyAlignment="1">
      <alignment vertical="center"/>
    </xf>
    <xf numFmtId="166" fontId="22" fillId="0" borderId="55" xfId="0" applyNumberFormat="1" applyFont="1" applyBorder="1" applyAlignment="1">
      <alignment vertical="center"/>
    </xf>
    <xf numFmtId="166" fontId="29" fillId="14" borderId="0" xfId="0" applyNumberFormat="1" applyFont="1" applyFill="1" applyAlignment="1">
      <alignment vertical="center"/>
    </xf>
    <xf numFmtId="9" fontId="8" fillId="0" borderId="18" xfId="27" applyNumberFormat="1" applyFont="1" applyBorder="1" applyAlignment="1">
      <alignment vertical="center"/>
    </xf>
    <xf numFmtId="166" fontId="8" fillId="14" borderId="0" xfId="0" applyNumberFormat="1" applyFont="1" applyFill="1"/>
    <xf numFmtId="164" fontId="27" fillId="0" borderId="15" xfId="48" applyNumberFormat="1" applyFont="1" applyBorder="1"/>
    <xf numFmtId="3" fontId="27" fillId="0" borderId="1" xfId="0" applyNumberFormat="1" applyFont="1" applyBorder="1" applyAlignment="1">
      <alignment horizontal="right"/>
    </xf>
    <xf numFmtId="4" fontId="27" fillId="0" borderId="1" xfId="0" applyNumberFormat="1" applyFont="1" applyBorder="1" applyAlignment="1">
      <alignment horizontal="right"/>
    </xf>
    <xf numFmtId="166" fontId="8" fillId="0" borderId="15" xfId="0" applyNumberFormat="1" applyFont="1" applyBorder="1"/>
    <xf numFmtId="166" fontId="8" fillId="0" borderId="16" xfId="0" applyNumberFormat="1" applyFont="1" applyBorder="1"/>
    <xf numFmtId="166" fontId="27" fillId="0" borderId="18" xfId="0" applyNumberFormat="1" applyFont="1" applyBorder="1"/>
    <xf numFmtId="164" fontId="28" fillId="0" borderId="17" xfId="48" applyNumberFormat="1" applyFont="1" applyBorder="1"/>
    <xf numFmtId="3" fontId="28" fillId="0" borderId="0" xfId="0" applyNumberFormat="1" applyFont="1" applyAlignment="1">
      <alignment horizontal="right"/>
    </xf>
    <xf numFmtId="4" fontId="28" fillId="0" borderId="0" xfId="0" applyNumberFormat="1" applyFont="1" applyAlignment="1">
      <alignment horizontal="right"/>
    </xf>
    <xf numFmtId="164" fontId="28" fillId="0" borderId="19" xfId="48" applyNumberFormat="1" applyFont="1" applyBorder="1"/>
    <xf numFmtId="3" fontId="28" fillId="0" borderId="20" xfId="0" applyNumberFormat="1" applyFont="1" applyBorder="1" applyAlignment="1">
      <alignment horizontal="right"/>
    </xf>
    <xf numFmtId="4" fontId="28" fillId="0" borderId="21" xfId="0" applyNumberFormat="1" applyFont="1" applyBorder="1" applyAlignment="1">
      <alignment horizontal="right"/>
    </xf>
    <xf numFmtId="4" fontId="27" fillId="0" borderId="18" xfId="0" applyNumberFormat="1" applyFont="1" applyBorder="1"/>
    <xf numFmtId="172" fontId="27" fillId="0" borderId="37" xfId="27" applyNumberFormat="1" applyFont="1" applyBorder="1" applyAlignment="1">
      <alignment horizontal="center"/>
    </xf>
    <xf numFmtId="164" fontId="27" fillId="6" borderId="6" xfId="48" applyNumberFormat="1" applyFont="1" applyFill="1" applyBorder="1" applyAlignment="1">
      <alignment horizontal="right"/>
    </xf>
    <xf numFmtId="164" fontId="27" fillId="6" borderId="7" xfId="48" applyNumberFormat="1" applyFont="1" applyFill="1" applyBorder="1" applyAlignment="1">
      <alignment horizontal="right"/>
    </xf>
    <xf numFmtId="3" fontId="27" fillId="19" borderId="6" xfId="0" applyNumberFormat="1" applyFont="1" applyFill="1" applyBorder="1" applyAlignment="1">
      <alignment horizontal="right"/>
    </xf>
    <xf numFmtId="3" fontId="27" fillId="19" borderId="7" xfId="0" applyNumberFormat="1" applyFont="1" applyFill="1" applyBorder="1" applyAlignment="1">
      <alignment horizontal="right"/>
    </xf>
    <xf numFmtId="166" fontId="27" fillId="0" borderId="19" xfId="0" applyNumberFormat="1" applyFont="1" applyBorder="1"/>
    <xf numFmtId="9" fontId="27" fillId="0" borderId="21" xfId="27" applyNumberFormat="1" applyFont="1" applyBorder="1"/>
    <xf numFmtId="166" fontId="27" fillId="0" borderId="24" xfId="0" applyNumberFormat="1" applyFont="1" applyBorder="1"/>
    <xf numFmtId="3" fontId="27" fillId="0" borderId="18" xfId="0" applyNumberFormat="1" applyFont="1" applyBorder="1" applyAlignment="1">
      <alignment horizontal="right"/>
    </xf>
    <xf numFmtId="166" fontId="8" fillId="0" borderId="55" xfId="0" applyNumberFormat="1" applyFont="1" applyBorder="1" applyAlignment="1">
      <alignment vertical="center"/>
    </xf>
    <xf numFmtId="164" fontId="27" fillId="0" borderId="19" xfId="48" applyNumberFormat="1" applyFont="1" applyBorder="1"/>
    <xf numFmtId="3" fontId="28" fillId="0" borderId="21" xfId="0" applyNumberFormat="1" applyFont="1" applyBorder="1" applyAlignment="1">
      <alignment horizontal="right"/>
    </xf>
    <xf numFmtId="166" fontId="8" fillId="0" borderId="0" xfId="0" applyNumberFormat="1" applyFont="1" applyProtection="1">
      <protection locked="0"/>
    </xf>
    <xf numFmtId="164" fontId="27" fillId="0" borderId="0" xfId="0" applyFont="1" applyAlignment="1">
      <alignment horizontal="left"/>
    </xf>
    <xf numFmtId="164" fontId="27" fillId="0" borderId="0" xfId="0" applyFont="1" applyAlignment="1">
      <alignment horizontal="center"/>
    </xf>
    <xf numFmtId="171" fontId="27" fillId="0" borderId="0" xfId="27" applyNumberFormat="1" applyFont="1" applyAlignment="1">
      <alignment horizontal="center"/>
    </xf>
    <xf numFmtId="164" fontId="28" fillId="6" borderId="7" xfId="48" applyNumberFormat="1" applyFont="1" applyFill="1" applyBorder="1" applyAlignment="1">
      <alignment horizontal="right"/>
    </xf>
    <xf numFmtId="166" fontId="30" fillId="14" borderId="18" xfId="0" applyNumberFormat="1" applyFont="1" applyFill="1" applyBorder="1" applyAlignment="1">
      <alignment vertical="center"/>
    </xf>
    <xf numFmtId="164" fontId="6" fillId="0" borderId="37" xfId="0" applyFont="1" applyBorder="1"/>
    <xf numFmtId="164" fontId="1" fillId="0" borderId="37" xfId="0" applyFont="1" applyBorder="1" applyAlignment="1">
      <alignment horizontal="center"/>
    </xf>
    <xf numFmtId="3" fontId="28" fillId="6" borderId="6" xfId="0" applyNumberFormat="1" applyFont="1" applyFill="1" applyBorder="1" applyAlignment="1">
      <alignment horizontal="right"/>
    </xf>
    <xf numFmtId="3" fontId="28" fillId="6" borderId="7" xfId="0" applyNumberFormat="1" applyFont="1" applyFill="1" applyBorder="1" applyAlignment="1">
      <alignment horizontal="right"/>
    </xf>
    <xf numFmtId="164" fontId="32" fillId="0" borderId="37" xfId="0" applyFont="1" applyBorder="1" applyAlignment="1">
      <alignment horizontal="center"/>
    </xf>
    <xf numFmtId="164" fontId="32" fillId="0" borderId="37" xfId="0" applyFont="1" applyBorder="1"/>
    <xf numFmtId="164" fontId="27" fillId="0" borderId="20" xfId="48" applyNumberFormat="1" applyFont="1" applyBorder="1"/>
    <xf numFmtId="164" fontId="1" fillId="0" borderId="37" xfId="0" applyFont="1" applyBorder="1" applyAlignment="1">
      <alignment horizontal="left"/>
    </xf>
    <xf numFmtId="1" fontId="1" fillId="0" borderId="37" xfId="0" applyNumberFormat="1" applyFont="1" applyBorder="1" applyAlignment="1">
      <alignment horizontal="center"/>
    </xf>
    <xf numFmtId="171" fontId="1" fillId="0" borderId="37" xfId="27" applyNumberFormat="1" applyFont="1" applyBorder="1" applyAlignment="1">
      <alignment horizontal="center"/>
    </xf>
    <xf numFmtId="164" fontId="28" fillId="19" borderId="6" xfId="48" applyNumberFormat="1" applyFont="1" applyFill="1" applyBorder="1"/>
    <xf numFmtId="164" fontId="27" fillId="0" borderId="5" xfId="48" applyNumberFormat="1" applyFont="1" applyBorder="1"/>
    <xf numFmtId="3" fontId="27" fillId="0" borderId="6" xfId="0" applyNumberFormat="1" applyFont="1" applyBorder="1" applyAlignment="1">
      <alignment horizontal="right"/>
    </xf>
    <xf numFmtId="4" fontId="27" fillId="0" borderId="7" xfId="0" applyNumberFormat="1" applyFont="1" applyBorder="1" applyAlignment="1">
      <alignment horizontal="right"/>
    </xf>
    <xf numFmtId="3" fontId="27" fillId="0" borderId="20" xfId="0" applyNumberFormat="1" applyFont="1" applyBorder="1" applyAlignment="1">
      <alignment horizontal="right"/>
    </xf>
    <xf numFmtId="4" fontId="27" fillId="0" borderId="21" xfId="0" applyNumberFormat="1" applyFont="1" applyBorder="1" applyAlignment="1">
      <alignment horizontal="right"/>
    </xf>
    <xf numFmtId="182" fontId="8" fillId="0" borderId="18" xfId="0" applyNumberFormat="1" applyFont="1" applyBorder="1"/>
    <xf numFmtId="166" fontId="8" fillId="0" borderId="18" xfId="0" applyNumberFormat="1" applyFont="1" applyBorder="1" applyAlignment="1">
      <alignment vertical="center"/>
    </xf>
    <xf numFmtId="4" fontId="27" fillId="0" borderId="0" xfId="0" applyNumberFormat="1" applyFont="1"/>
    <xf numFmtId="166" fontId="8" fillId="0" borderId="0" xfId="0" applyNumberFormat="1" applyFont="1" applyAlignment="1">
      <alignment horizontal="right" vertical="center"/>
    </xf>
    <xf numFmtId="176" fontId="27" fillId="0" borderId="0" xfId="23" applyNumberFormat="1" applyFont="1"/>
    <xf numFmtId="171" fontId="3" fillId="0" borderId="0" xfId="27" applyNumberFormat="1" applyFont="1"/>
    <xf numFmtId="172" fontId="8" fillId="0" borderId="18" xfId="27" applyNumberFormat="1" applyFont="1" applyBorder="1" applyAlignment="1">
      <alignment vertical="center"/>
    </xf>
    <xf numFmtId="166" fontId="27" fillId="0" borderId="0" xfId="48" applyFont="1"/>
    <xf numFmtId="10" fontId="8" fillId="0" borderId="55" xfId="27" applyNumberFormat="1" applyFont="1" applyBorder="1" applyAlignment="1">
      <alignment vertical="center"/>
    </xf>
    <xf numFmtId="164" fontId="8" fillId="0" borderId="0" xfId="0" applyFont="1" applyAlignment="1">
      <alignment vertical="center"/>
    </xf>
    <xf numFmtId="3" fontId="28" fillId="0" borderId="18" xfId="0" applyNumberFormat="1" applyFont="1" applyBorder="1" applyAlignment="1">
      <alignment horizontal="right"/>
    </xf>
    <xf numFmtId="3" fontId="8" fillId="0" borderId="55" xfId="0" applyNumberFormat="1" applyFont="1" applyBorder="1" applyAlignment="1">
      <alignment vertical="center"/>
    </xf>
    <xf numFmtId="166" fontId="27" fillId="0" borderId="21" xfId="0" applyNumberFormat="1" applyFont="1" applyBorder="1"/>
    <xf numFmtId="2" fontId="27" fillId="0" borderId="0" xfId="0" applyNumberFormat="1" applyFont="1"/>
    <xf numFmtId="1" fontId="27" fillId="0" borderId="0" xfId="0" applyNumberFormat="1" applyFont="1"/>
    <xf numFmtId="166" fontId="8" fillId="0" borderId="19" xfId="0" applyNumberFormat="1" applyFont="1" applyBorder="1" applyAlignment="1">
      <alignment vertical="center"/>
    </xf>
    <xf numFmtId="166" fontId="8" fillId="0" borderId="58" xfId="0" applyNumberFormat="1" applyFont="1" applyBorder="1" applyAlignment="1">
      <alignment vertical="center"/>
    </xf>
    <xf numFmtId="171" fontId="8" fillId="0" borderId="58" xfId="27" applyNumberFormat="1" applyFont="1" applyBorder="1" applyAlignment="1">
      <alignment vertical="center"/>
    </xf>
    <xf numFmtId="166" fontId="8" fillId="0" borderId="21" xfId="0" applyNumberFormat="1" applyFont="1" applyBorder="1"/>
    <xf numFmtId="166" fontId="8" fillId="0" borderId="59" xfId="0" applyNumberFormat="1" applyFont="1" applyBorder="1"/>
    <xf numFmtId="166" fontId="0" fillId="0" borderId="0" xfId="0" applyNumberFormat="1"/>
    <xf numFmtId="164" fontId="8" fillId="0" borderId="0" xfId="0" applyFont="1" applyProtection="1">
      <protection locked="0"/>
    </xf>
    <xf numFmtId="14" fontId="8" fillId="0" borderId="0" xfId="0" applyNumberFormat="1" applyFont="1" applyProtection="1">
      <protection locked="0"/>
    </xf>
    <xf numFmtId="164" fontId="8" fillId="20" borderId="0" xfId="0" applyFont="1" applyFill="1"/>
    <xf numFmtId="164" fontId="8" fillId="0" borderId="0" xfId="0" applyFont="1" applyAlignment="1">
      <alignment wrapText="1"/>
    </xf>
    <xf numFmtId="190" fontId="8" fillId="0" borderId="0" xfId="0" applyNumberFormat="1" applyFont="1"/>
    <xf numFmtId="19" fontId="8" fillId="0" borderId="0" xfId="0" applyNumberFormat="1" applyFont="1"/>
    <xf numFmtId="166" fontId="8" fillId="0" borderId="0" xfId="0" applyNumberFormat="1" applyFont="1" applyAlignment="1" applyProtection="1">
      <alignment horizontal="center" wrapText="1"/>
      <protection locked="0"/>
    </xf>
    <xf numFmtId="164" fontId="8" fillId="0" borderId="0" xfId="0" applyFont="1" applyAlignment="1">
      <alignment horizontal="center" wrapText="1"/>
    </xf>
    <xf numFmtId="164" fontId="22" fillId="0" borderId="0" xfId="0" applyFont="1"/>
    <xf numFmtId="166" fontId="8" fillId="8" borderId="0" xfId="0" applyNumberFormat="1" applyFont="1" applyFill="1"/>
    <xf numFmtId="164" fontId="8" fillId="8" borderId="0" xfId="0" applyFont="1" applyFill="1" applyAlignment="1">
      <alignment horizontal="left"/>
    </xf>
    <xf numFmtId="191" fontId="8" fillId="0" borderId="0" xfId="0" applyNumberFormat="1" applyFont="1" applyProtection="1">
      <protection locked="0"/>
    </xf>
    <xf numFmtId="164" fontId="8" fillId="0" borderId="0" xfId="0" applyFont="1" applyAlignment="1">
      <alignment horizontal="left"/>
    </xf>
    <xf numFmtId="166" fontId="8" fillId="0" borderId="0" xfId="0" applyNumberFormat="1" applyFont="1" applyAlignment="1">
      <alignment horizontal="center"/>
    </xf>
    <xf numFmtId="166" fontId="8" fillId="8" borderId="0" xfId="0" applyNumberFormat="1" applyFont="1" applyFill="1" applyAlignment="1" applyProtection="1">
      <alignment horizontal="left"/>
      <protection locked="0"/>
    </xf>
    <xf numFmtId="166" fontId="8" fillId="8" borderId="0" xfId="0" applyNumberFormat="1" applyFont="1" applyFill="1" applyProtection="1">
      <protection locked="0"/>
    </xf>
    <xf numFmtId="164" fontId="8" fillId="8" borderId="0" xfId="0" applyFont="1" applyFill="1"/>
    <xf numFmtId="175" fontId="1" fillId="0" borderId="0" xfId="0" applyNumberFormat="1" applyFont="1" applyAlignment="1">
      <alignment horizontal="left"/>
    </xf>
    <xf numFmtId="175" fontId="16" fillId="0" borderId="0" xfId="0" applyNumberFormat="1" applyFont="1" applyAlignment="1">
      <alignment horizontal="left"/>
    </xf>
    <xf numFmtId="175" fontId="6" fillId="9" borderId="0" xfId="0" applyNumberFormat="1" applyFont="1" applyFill="1" applyAlignment="1">
      <alignment horizontal="left"/>
    </xf>
    <xf numFmtId="175" fontId="6" fillId="9" borderId="2" xfId="0" applyNumberFormat="1" applyFont="1" applyFill="1" applyBorder="1" applyAlignment="1">
      <alignment horizontal="left"/>
    </xf>
    <xf numFmtId="175" fontId="1" fillId="9" borderId="4" xfId="0" applyNumberFormat="1" applyFont="1" applyFill="1" applyBorder="1" applyAlignment="1">
      <alignment horizontal="left"/>
    </xf>
    <xf numFmtId="175" fontId="6" fillId="9" borderId="4" xfId="0" applyNumberFormat="1" applyFont="1" applyFill="1" applyBorder="1" applyAlignment="1">
      <alignment horizontal="left"/>
    </xf>
    <xf numFmtId="175" fontId="1" fillId="9" borderId="3" xfId="0" applyNumberFormat="1" applyFont="1" applyFill="1" applyBorder="1" applyAlignment="1">
      <alignment horizontal="left"/>
    </xf>
    <xf numFmtId="173" fontId="1" fillId="0" borderId="0" xfId="25" applyNumberFormat="1" applyFont="1"/>
    <xf numFmtId="173" fontId="1" fillId="0" borderId="0" xfId="25" applyNumberFormat="1" applyFont="1" applyAlignment="1">
      <alignment horizontal="left"/>
    </xf>
    <xf numFmtId="9" fontId="1" fillId="0" borderId="0" xfId="27" applyNumberFormat="1" applyFont="1" applyAlignment="1">
      <alignment horizontal="right"/>
    </xf>
    <xf numFmtId="175" fontId="6" fillId="0" borderId="17" xfId="0" applyNumberFormat="1" applyFont="1" applyBorder="1" applyAlignment="1">
      <alignment horizontal="left"/>
    </xf>
    <xf numFmtId="175" fontId="6" fillId="0" borderId="0" xfId="0" applyNumberFormat="1" applyFont="1" applyAlignment="1">
      <alignment horizontal="left"/>
    </xf>
    <xf numFmtId="168" fontId="1" fillId="0" borderId="0" xfId="25" applyNumberFormat="1" applyFont="1" applyAlignment="1">
      <alignment horizontal="left"/>
    </xf>
    <xf numFmtId="168" fontId="1" fillId="0" borderId="0" xfId="0" applyNumberFormat="1" applyFont="1" applyAlignment="1">
      <alignment horizontal="left"/>
    </xf>
    <xf numFmtId="175" fontId="1" fillId="0" borderId="18" xfId="0" applyNumberFormat="1" applyFont="1" applyBorder="1" applyAlignment="1">
      <alignment horizontal="left"/>
    </xf>
    <xf numFmtId="164" fontId="1" fillId="21" borderId="0" xfId="0" applyFont="1" applyFill="1"/>
    <xf numFmtId="164" fontId="32" fillId="10" borderId="0" xfId="0" applyFont="1" applyFill="1"/>
    <xf numFmtId="164" fontId="1" fillId="10" borderId="0" xfId="0" applyFont="1" applyFill="1"/>
    <xf numFmtId="175" fontId="1" fillId="7" borderId="2" xfId="0" applyNumberFormat="1" applyFont="1" applyFill="1" applyBorder="1" applyAlignment="1">
      <alignment horizontal="left"/>
    </xf>
    <xf numFmtId="175" fontId="6" fillId="7" borderId="4" xfId="0" applyNumberFormat="1" applyFont="1" applyFill="1" applyBorder="1" applyAlignment="1">
      <alignment horizontal="left"/>
    </xf>
    <xf numFmtId="168" fontId="1" fillId="7" borderId="4" xfId="25" applyNumberFormat="1" applyFont="1" applyFill="1" applyBorder="1" applyAlignment="1">
      <alignment horizontal="left"/>
    </xf>
    <xf numFmtId="168" fontId="1" fillId="7" borderId="4" xfId="0" applyNumberFormat="1" applyFont="1" applyFill="1" applyBorder="1" applyAlignment="1">
      <alignment horizontal="left"/>
    </xf>
    <xf numFmtId="168" fontId="6" fillId="7" borderId="4" xfId="0" applyNumberFormat="1" applyFont="1" applyFill="1" applyBorder="1" applyAlignment="1">
      <alignment horizontal="left"/>
    </xf>
    <xf numFmtId="171" fontId="6" fillId="7" borderId="4" xfId="0" applyNumberFormat="1" applyFont="1" applyFill="1" applyBorder="1" applyAlignment="1">
      <alignment horizontal="left"/>
    </xf>
    <xf numFmtId="175" fontId="6" fillId="7" borderId="3" xfId="25" applyNumberFormat="1" applyFont="1" applyFill="1" applyBorder="1" applyAlignment="1">
      <alignment horizontal="right"/>
    </xf>
    <xf numFmtId="9" fontId="1" fillId="0" borderId="0" xfId="27" applyNumberFormat="1" applyFont="1"/>
    <xf numFmtId="3" fontId="1" fillId="0" borderId="0" xfId="0" applyNumberFormat="1" applyFont="1" applyAlignment="1">
      <alignment wrapText="1"/>
    </xf>
    <xf numFmtId="171" fontId="1" fillId="0" borderId="0" xfId="25" applyNumberFormat="1" applyFont="1" applyAlignment="1">
      <alignment horizontal="left"/>
    </xf>
    <xf numFmtId="171" fontId="1" fillId="0" borderId="0" xfId="0" applyNumberFormat="1" applyFont="1" applyAlignment="1">
      <alignment horizontal="left"/>
    </xf>
    <xf numFmtId="1" fontId="1" fillId="0" borderId="0" xfId="0" applyNumberFormat="1" applyFont="1"/>
    <xf numFmtId="10" fontId="1" fillId="0" borderId="0" xfId="27" applyNumberFormat="1" applyFont="1"/>
    <xf numFmtId="171" fontId="1" fillId="7" borderId="4" xfId="25" applyNumberFormat="1" applyFont="1" applyFill="1" applyBorder="1" applyAlignment="1">
      <alignment horizontal="left"/>
    </xf>
    <xf numFmtId="175" fontId="1" fillId="0" borderId="0" xfId="25" applyNumberFormat="1" applyFont="1" applyAlignment="1">
      <alignment horizontal="left"/>
    </xf>
    <xf numFmtId="175" fontId="6" fillId="0" borderId="0" xfId="25" applyNumberFormat="1" applyFont="1" applyAlignment="1">
      <alignment horizontal="left"/>
    </xf>
    <xf numFmtId="171" fontId="6" fillId="0" borderId="0" xfId="0" applyNumberFormat="1" applyFont="1" applyAlignment="1">
      <alignment horizontal="left"/>
    </xf>
    <xf numFmtId="2" fontId="1" fillId="0" borderId="0" xfId="0" applyNumberFormat="1" applyFont="1"/>
    <xf numFmtId="2" fontId="1" fillId="0" borderId="0" xfId="0" applyNumberFormat="1" applyFont="1" applyAlignment="1">
      <alignment wrapText="1"/>
    </xf>
    <xf numFmtId="166" fontId="1" fillId="0" borderId="0" xfId="0" applyNumberFormat="1" applyFont="1" applyAlignment="1">
      <alignment wrapText="1"/>
    </xf>
    <xf numFmtId="175" fontId="1" fillId="0" borderId="0" xfId="0" applyNumberFormat="1" applyFont="1" applyAlignment="1">
      <alignment wrapText="1"/>
    </xf>
    <xf numFmtId="164" fontId="27" fillId="14" borderId="0" xfId="0" applyFont="1" applyFill="1"/>
    <xf numFmtId="166" fontId="28" fillId="0" borderId="0" xfId="0" applyNumberFormat="1" applyFont="1" applyAlignment="1">
      <alignment horizontal="left" wrapText="1"/>
    </xf>
    <xf numFmtId="3" fontId="27" fillId="0" borderId="37" xfId="0" applyNumberFormat="1" applyFont="1" applyBorder="1" applyAlignment="1">
      <alignment horizontal="center"/>
    </xf>
    <xf numFmtId="171" fontId="27" fillId="22" borderId="37" xfId="27" applyNumberFormat="1" applyFont="1" applyFill="1" applyBorder="1" applyAlignment="1">
      <alignment horizontal="center"/>
    </xf>
    <xf numFmtId="164" fontId="28" fillId="14" borderId="0" xfId="0" applyFont="1" applyFill="1"/>
    <xf numFmtId="9" fontId="27" fillId="22" borderId="37" xfId="27" applyNumberFormat="1" applyFont="1" applyFill="1" applyBorder="1" applyAlignment="1">
      <alignment horizontal="center"/>
    </xf>
    <xf numFmtId="9" fontId="27" fillId="0" borderId="0" xfId="27" applyNumberFormat="1" applyFont="1" applyAlignment="1">
      <alignment horizontal="center"/>
    </xf>
    <xf numFmtId="10" fontId="27" fillId="22" borderId="37" xfId="27" applyNumberFormat="1" applyFont="1" applyFill="1" applyBorder="1" applyAlignment="1">
      <alignment horizontal="center"/>
    </xf>
    <xf numFmtId="3" fontId="27" fillId="0" borderId="0" xfId="23" applyNumberFormat="1" applyFont="1"/>
    <xf numFmtId="2" fontId="27" fillId="0" borderId="0" xfId="0" applyNumberFormat="1" applyFont="1" applyAlignment="1">
      <alignment horizontal="left"/>
    </xf>
    <xf numFmtId="182" fontId="27" fillId="0" borderId="37" xfId="0" applyNumberFormat="1" applyFont="1" applyBorder="1" applyAlignment="1">
      <alignment horizontal="center"/>
    </xf>
    <xf numFmtId="9" fontId="27" fillId="0" borderId="0" xfId="27" applyNumberFormat="1" applyFont="1"/>
    <xf numFmtId="4" fontId="27" fillId="0" borderId="37" xfId="0" applyNumberFormat="1" applyFont="1" applyBorder="1" applyAlignment="1">
      <alignment horizontal="center"/>
    </xf>
    <xf numFmtId="166" fontId="27" fillId="0" borderId="0" xfId="0" applyNumberFormat="1" applyFont="1" applyAlignment="1">
      <alignment horizontal="left" wrapText="1"/>
    </xf>
    <xf numFmtId="164" fontId="28" fillId="0" borderId="0" xfId="0" applyFont="1" applyAlignment="1">
      <alignment wrapText="1"/>
    </xf>
    <xf numFmtId="164" fontId="27" fillId="0" borderId="55" xfId="0" applyFont="1" applyBorder="1"/>
    <xf numFmtId="164" fontId="27" fillId="23" borderId="60" xfId="0" applyFont="1" applyFill="1" applyBorder="1"/>
    <xf numFmtId="164" fontId="27" fillId="23" borderId="13" xfId="0" applyFont="1" applyFill="1" applyBorder="1"/>
    <xf numFmtId="164" fontId="27" fillId="23" borderId="61" xfId="0" applyFont="1" applyFill="1" applyBorder="1"/>
    <xf numFmtId="164" fontId="27" fillId="23" borderId="61" xfId="0" applyFont="1" applyFill="1" applyBorder="1" applyAlignment="1">
      <alignment horizontal="center"/>
    </xf>
    <xf numFmtId="164" fontId="27" fillId="17" borderId="13" xfId="0" applyFont="1" applyFill="1" applyBorder="1"/>
    <xf numFmtId="164" fontId="27" fillId="17" borderId="61" xfId="0" applyFont="1" applyFill="1" applyBorder="1"/>
    <xf numFmtId="164" fontId="27" fillId="14" borderId="59" xfId="0" applyFont="1" applyFill="1" applyBorder="1" applyAlignment="1">
      <alignment horizontal="left"/>
    </xf>
    <xf numFmtId="164" fontId="27" fillId="23" borderId="13" xfId="0" applyFont="1" applyFill="1" applyBorder="1" applyAlignment="1">
      <alignment horizontal="left"/>
    </xf>
    <xf numFmtId="164" fontId="27" fillId="23" borderId="13" xfId="0" applyFont="1" applyFill="1" applyBorder="1" applyAlignment="1">
      <alignment horizontal="center"/>
    </xf>
    <xf numFmtId="164" fontId="27" fillId="17" borderId="13" xfId="0" applyFont="1" applyFill="1" applyBorder="1" applyAlignment="1">
      <alignment horizontal="left"/>
    </xf>
    <xf numFmtId="164" fontId="27" fillId="17" borderId="13" xfId="0" applyFont="1" applyFill="1" applyBorder="1" applyAlignment="1">
      <alignment horizontal="center"/>
    </xf>
    <xf numFmtId="164" fontId="27" fillId="17" borderId="0" xfId="0" applyFont="1" applyFill="1" applyAlignment="1">
      <alignment horizontal="center"/>
    </xf>
    <xf numFmtId="164" fontId="27" fillId="23" borderId="60" xfId="0" applyFont="1" applyFill="1" applyBorder="1" applyAlignment="1">
      <alignment horizontal="center"/>
    </xf>
    <xf numFmtId="164" fontId="27" fillId="17" borderId="60" xfId="0" applyFont="1" applyFill="1" applyBorder="1" applyAlignment="1">
      <alignment horizontal="center"/>
    </xf>
    <xf numFmtId="164" fontId="27" fillId="23" borderId="0" xfId="0" applyFont="1" applyFill="1"/>
    <xf numFmtId="164" fontId="27" fillId="23" borderId="55" xfId="0" applyFont="1" applyFill="1" applyBorder="1"/>
    <xf numFmtId="164" fontId="27" fillId="17" borderId="59" xfId="0" applyFont="1" applyFill="1" applyBorder="1"/>
    <xf numFmtId="164" fontId="27" fillId="17" borderId="55" xfId="0" applyFont="1" applyFill="1" applyBorder="1"/>
    <xf numFmtId="164" fontId="27" fillId="17" borderId="43" xfId="0" applyFont="1" applyFill="1" applyBorder="1"/>
    <xf numFmtId="164" fontId="27" fillId="17" borderId="39" xfId="0" applyFont="1" applyFill="1" applyBorder="1"/>
    <xf numFmtId="164" fontId="27" fillId="17" borderId="0" xfId="0" applyFont="1" applyFill="1"/>
    <xf numFmtId="164" fontId="27" fillId="23" borderId="59" xfId="0" applyFont="1" applyFill="1" applyBorder="1"/>
    <xf numFmtId="164" fontId="27" fillId="17" borderId="60" xfId="0" applyFont="1" applyFill="1" applyBorder="1"/>
    <xf numFmtId="164" fontId="27" fillId="23" borderId="54" xfId="0" applyFont="1" applyFill="1" applyBorder="1" applyAlignment="1">
      <alignment horizontal="center"/>
    </xf>
    <xf numFmtId="164" fontId="27" fillId="24" borderId="60" xfId="0" applyFont="1" applyFill="1" applyBorder="1" applyAlignment="1">
      <alignment horizontal="center"/>
    </xf>
    <xf numFmtId="164" fontId="27" fillId="24" borderId="13" xfId="0" applyFont="1" applyFill="1" applyBorder="1" applyAlignment="1">
      <alignment horizontal="center"/>
    </xf>
    <xf numFmtId="164" fontId="27" fillId="0" borderId="55" xfId="0" applyFont="1" applyBorder="1" applyAlignment="1">
      <alignment horizontal="center"/>
    </xf>
    <xf numFmtId="164" fontId="27" fillId="0" borderId="52" xfId="0" applyFont="1" applyBorder="1"/>
    <xf numFmtId="166" fontId="28" fillId="0" borderId="62" xfId="0" applyNumberFormat="1" applyFont="1" applyBorder="1" applyAlignment="1">
      <alignment horizontal="left" wrapText="1"/>
    </xf>
    <xf numFmtId="166" fontId="27" fillId="0" borderId="52" xfId="0" applyNumberFormat="1" applyFont="1" applyBorder="1" applyAlignment="1">
      <alignment horizontal="center" wrapText="1"/>
    </xf>
    <xf numFmtId="166" fontId="27" fillId="0" borderId="1" xfId="0" applyNumberFormat="1" applyFont="1" applyBorder="1" applyAlignment="1">
      <alignment horizontal="center" wrapText="1"/>
    </xf>
    <xf numFmtId="166" fontId="27" fillId="0" borderId="43" xfId="0" applyNumberFormat="1" applyFont="1" applyBorder="1"/>
    <xf numFmtId="166" fontId="27" fillId="0" borderId="48" xfId="0" applyNumberFormat="1" applyFont="1" applyBorder="1"/>
    <xf numFmtId="166" fontId="27" fillId="0" borderId="62" xfId="0" applyNumberFormat="1" applyFont="1" applyBorder="1" applyAlignment="1">
      <alignment horizontal="center"/>
    </xf>
    <xf numFmtId="166" fontId="27" fillId="0" borderId="1" xfId="0" applyNumberFormat="1" applyFont="1" applyBorder="1" applyAlignment="1">
      <alignment horizontal="center"/>
    </xf>
    <xf numFmtId="166" fontId="27" fillId="14" borderId="59" xfId="0" applyNumberFormat="1" applyFont="1" applyFill="1" applyBorder="1"/>
    <xf numFmtId="166" fontId="27" fillId="0" borderId="0" xfId="0" applyNumberFormat="1" applyFont="1" applyAlignment="1">
      <alignment horizontal="center" wrapText="1"/>
    </xf>
    <xf numFmtId="166" fontId="27" fillId="0" borderId="43" xfId="0" applyNumberFormat="1" applyFont="1" applyBorder="1" applyAlignment="1">
      <alignment horizontal="center" wrapText="1"/>
    </xf>
    <xf numFmtId="166" fontId="27" fillId="0" borderId="55" xfId="0" applyNumberFormat="1" applyFont="1" applyBorder="1" applyAlignment="1">
      <alignment horizontal="center" wrapText="1"/>
    </xf>
    <xf numFmtId="166" fontId="27" fillId="0" borderId="37" xfId="0" applyNumberFormat="1" applyFont="1" applyBorder="1" applyAlignment="1">
      <alignment horizontal="center" wrapText="1"/>
    </xf>
    <xf numFmtId="164" fontId="27" fillId="0" borderId="43" xfId="0" applyFont="1" applyBorder="1" applyAlignment="1">
      <alignment horizontal="left"/>
    </xf>
    <xf numFmtId="164" fontId="27" fillId="0" borderId="1" xfId="0" applyFont="1" applyBorder="1"/>
    <xf numFmtId="164" fontId="27" fillId="0" borderId="52" xfId="0" applyFont="1" applyBorder="1" applyAlignment="1">
      <alignment horizontal="center"/>
    </xf>
    <xf numFmtId="164" fontId="27" fillId="0" borderId="43" xfId="0" applyFont="1" applyBorder="1" applyAlignment="1">
      <alignment horizontal="center"/>
    </xf>
    <xf numFmtId="164" fontId="27" fillId="0" borderId="39" xfId="0" applyFont="1" applyBorder="1" applyAlignment="1">
      <alignment horizontal="center"/>
    </xf>
    <xf numFmtId="164" fontId="27" fillId="0" borderId="62" xfId="0" applyFont="1" applyBorder="1"/>
    <xf numFmtId="164" fontId="27" fillId="0" borderId="46" xfId="0" applyFont="1" applyBorder="1"/>
    <xf numFmtId="164" fontId="27" fillId="0" borderId="48" xfId="0" applyFont="1" applyBorder="1" applyAlignment="1">
      <alignment horizontal="center"/>
    </xf>
    <xf numFmtId="49" fontId="27" fillId="0" borderId="0" xfId="0" applyNumberFormat="1" applyFont="1"/>
    <xf numFmtId="49" fontId="27" fillId="0" borderId="0" xfId="0" applyNumberFormat="1" applyFont="1" applyAlignment="1">
      <alignment horizontal="center"/>
    </xf>
    <xf numFmtId="49" fontId="28" fillId="0" borderId="0" xfId="0" applyNumberFormat="1" applyFont="1" applyAlignment="1">
      <alignment horizontal="center"/>
    </xf>
    <xf numFmtId="49" fontId="27" fillId="0" borderId="37" xfId="0" applyNumberFormat="1" applyFont="1" applyBorder="1" applyAlignment="1">
      <alignment horizontal="left" wrapText="1"/>
    </xf>
    <xf numFmtId="49" fontId="27" fillId="0" borderId="37" xfId="0" applyNumberFormat="1" applyFont="1" applyBorder="1" applyAlignment="1">
      <alignment horizontal="center"/>
    </xf>
    <xf numFmtId="49" fontId="27" fillId="20" borderId="37" xfId="0" applyNumberFormat="1" applyFont="1" applyFill="1" applyBorder="1" applyAlignment="1">
      <alignment horizontal="center"/>
    </xf>
    <xf numFmtId="49" fontId="27" fillId="20" borderId="48" xfId="0" applyNumberFormat="1" applyFont="1" applyFill="1" applyBorder="1" applyAlignment="1">
      <alignment horizontal="center"/>
    </xf>
    <xf numFmtId="49" fontId="27" fillId="14" borderId="0" xfId="0" applyNumberFormat="1" applyFont="1" applyFill="1" applyAlignment="1">
      <alignment horizontal="center"/>
    </xf>
    <xf numFmtId="49" fontId="27" fillId="20" borderId="39" xfId="0" applyNumberFormat="1" applyFont="1" applyFill="1" applyBorder="1" applyAlignment="1">
      <alignment horizontal="center"/>
    </xf>
    <xf numFmtId="49" fontId="27" fillId="20" borderId="43" xfId="0" applyNumberFormat="1" applyFont="1" applyFill="1" applyBorder="1" applyAlignment="1">
      <alignment horizontal="center"/>
    </xf>
    <xf numFmtId="49" fontId="27" fillId="20" borderId="0" xfId="0" applyNumberFormat="1" applyFont="1" applyFill="1" applyAlignment="1">
      <alignment horizontal="center"/>
    </xf>
    <xf numFmtId="49" fontId="27" fillId="0" borderId="59" xfId="0" applyNumberFormat="1" applyFont="1" applyBorder="1" applyAlignment="1">
      <alignment horizontal="center"/>
    </xf>
    <xf numFmtId="49" fontId="27" fillId="0" borderId="63" xfId="0" applyNumberFormat="1" applyFont="1" applyBorder="1" applyAlignment="1">
      <alignment horizontal="center"/>
    </xf>
    <xf numFmtId="49" fontId="27" fillId="0" borderId="0" xfId="0" applyNumberFormat="1" applyFont="1" applyAlignment="1">
      <alignment horizontal="left"/>
    </xf>
    <xf numFmtId="3" fontId="27" fillId="0" borderId="0" xfId="0" applyNumberFormat="1" applyFont="1" applyAlignment="1">
      <alignment horizontal="center" wrapText="1"/>
    </xf>
    <xf numFmtId="1" fontId="27" fillId="0" borderId="0" xfId="0" applyNumberFormat="1" applyFont="1" applyAlignment="1">
      <alignment horizontal="center"/>
    </xf>
    <xf numFmtId="3" fontId="27" fillId="0" borderId="37" xfId="0" applyNumberFormat="1" applyFont="1" applyBorder="1" applyAlignment="1">
      <alignment horizontal="left" wrapText="1"/>
    </xf>
    <xf numFmtId="3" fontId="27" fillId="0" borderId="48" xfId="0" applyNumberFormat="1" applyFont="1" applyBorder="1" applyAlignment="1">
      <alignment horizontal="center"/>
    </xf>
    <xf numFmtId="3" fontId="27" fillId="0" borderId="63" xfId="0" applyNumberFormat="1" applyFont="1" applyBorder="1" applyAlignment="1">
      <alignment horizontal="center"/>
    </xf>
    <xf numFmtId="3" fontId="27" fillId="14" borderId="59" xfId="0" applyNumberFormat="1" applyFont="1" applyFill="1" applyBorder="1" applyAlignment="1">
      <alignment horizontal="center"/>
    </xf>
    <xf numFmtId="3" fontId="27" fillId="0" borderId="59" xfId="0" applyNumberFormat="1" applyFont="1" applyBorder="1" applyAlignment="1">
      <alignment horizontal="center"/>
    </xf>
    <xf numFmtId="3" fontId="27" fillId="0" borderId="55" xfId="0" applyNumberFormat="1" applyFont="1" applyBorder="1" applyAlignment="1">
      <alignment horizontal="center"/>
    </xf>
    <xf numFmtId="166" fontId="27" fillId="0" borderId="37" xfId="0" applyNumberFormat="1" applyFont="1" applyBorder="1" applyAlignment="1">
      <alignment horizontal="left" wrapText="1"/>
    </xf>
    <xf numFmtId="2" fontId="27" fillId="14" borderId="0" xfId="0" applyNumberFormat="1" applyFont="1" applyFill="1" applyAlignment="1">
      <alignment horizontal="center"/>
    </xf>
    <xf numFmtId="2" fontId="27" fillId="0" borderId="59" xfId="0" applyNumberFormat="1" applyFont="1" applyBorder="1" applyAlignment="1">
      <alignment horizontal="center"/>
    </xf>
    <xf numFmtId="3" fontId="27" fillId="0" borderId="64" xfId="0" applyNumberFormat="1" applyFont="1" applyBorder="1" applyAlignment="1">
      <alignment horizontal="center"/>
    </xf>
    <xf numFmtId="3" fontId="27" fillId="14" borderId="0" xfId="0" applyNumberFormat="1" applyFont="1" applyFill="1" applyAlignment="1">
      <alignment horizontal="center"/>
    </xf>
    <xf numFmtId="164" fontId="27" fillId="0" borderId="65" xfId="0" applyFont="1" applyBorder="1" applyAlignment="1">
      <alignment horizontal="center"/>
    </xf>
    <xf numFmtId="3" fontId="27" fillId="0" borderId="66" xfId="0" applyNumberFormat="1" applyFont="1" applyBorder="1" applyAlignment="1">
      <alignment horizontal="center"/>
    </xf>
    <xf numFmtId="2" fontId="27" fillId="0" borderId="0" xfId="0" applyNumberFormat="1" applyFont="1" applyAlignment="1">
      <alignment horizontal="center"/>
    </xf>
    <xf numFmtId="3" fontId="27" fillId="0" borderId="67" xfId="0" applyNumberFormat="1" applyFont="1" applyBorder="1" applyAlignment="1">
      <alignment horizontal="center"/>
    </xf>
    <xf numFmtId="3" fontId="27" fillId="0" borderId="68" xfId="0" applyNumberFormat="1" applyFont="1" applyBorder="1" applyAlignment="1">
      <alignment horizontal="center"/>
    </xf>
    <xf numFmtId="3" fontId="27" fillId="0" borderId="69" xfId="0" applyNumberFormat="1" applyFont="1" applyBorder="1" applyAlignment="1">
      <alignment horizontal="center"/>
    </xf>
    <xf numFmtId="164" fontId="27" fillId="0" borderId="59" xfId="0" applyFont="1" applyBorder="1" applyAlignment="1">
      <alignment horizontal="center"/>
    </xf>
    <xf numFmtId="164" fontId="27" fillId="0" borderId="39" xfId="0" applyFont="1" applyBorder="1"/>
    <xf numFmtId="3" fontId="27" fillId="0" borderId="39" xfId="0" applyNumberFormat="1" applyFont="1" applyBorder="1" applyAlignment="1">
      <alignment horizontal="center"/>
    </xf>
    <xf numFmtId="3" fontId="27" fillId="0" borderId="0" xfId="0" applyNumberFormat="1" applyFont="1" applyAlignment="1">
      <alignment horizontal="center"/>
    </xf>
    <xf numFmtId="3" fontId="27" fillId="0" borderId="43" xfId="0" applyNumberFormat="1" applyFont="1" applyBorder="1" applyAlignment="1">
      <alignment horizontal="center"/>
    </xf>
    <xf numFmtId="1" fontId="27" fillId="0" borderId="0" xfId="0" applyNumberFormat="1" applyFont="1" applyAlignment="1">
      <alignment horizontal="center" wrapText="1"/>
    </xf>
    <xf numFmtId="2" fontId="27" fillId="0" borderId="37" xfId="0" applyNumberFormat="1" applyFont="1" applyBorder="1"/>
    <xf numFmtId="2" fontId="27" fillId="0" borderId="37" xfId="0" applyNumberFormat="1" applyFont="1" applyBorder="1" applyAlignment="1">
      <alignment horizontal="center"/>
    </xf>
    <xf numFmtId="2" fontId="27" fillId="0" borderId="48" xfId="0" applyNumberFormat="1" applyFont="1" applyBorder="1" applyAlignment="1">
      <alignment horizontal="center"/>
    </xf>
    <xf numFmtId="164" fontId="27" fillId="0" borderId="48" xfId="0" applyFont="1" applyBorder="1"/>
    <xf numFmtId="2" fontId="27" fillId="0" borderId="54" xfId="0" applyNumberFormat="1" applyFont="1" applyBorder="1"/>
    <xf numFmtId="2" fontId="27" fillId="0" borderId="54" xfId="0" applyNumberFormat="1" applyFont="1" applyBorder="1" applyAlignment="1">
      <alignment horizontal="center"/>
    </xf>
    <xf numFmtId="164" fontId="27" fillId="0" borderId="54" xfId="0" applyFont="1" applyBorder="1"/>
    <xf numFmtId="2" fontId="27" fillId="0" borderId="66" xfId="0" applyNumberFormat="1" applyFont="1" applyBorder="1" applyAlignment="1">
      <alignment horizontal="center"/>
    </xf>
    <xf numFmtId="3" fontId="27" fillId="0" borderId="0" xfId="0" applyNumberFormat="1" applyFont="1"/>
    <xf numFmtId="164" fontId="27" fillId="0" borderId="70" xfId="0" applyFont="1" applyBorder="1"/>
    <xf numFmtId="166" fontId="28" fillId="10" borderId="9" xfId="0" applyNumberFormat="1" applyFont="1" applyFill="1" applyBorder="1"/>
    <xf numFmtId="164" fontId="27" fillId="10" borderId="71" xfId="0" applyFont="1" applyFill="1" applyBorder="1"/>
    <xf numFmtId="164" fontId="28" fillId="10" borderId="10" xfId="0" applyFont="1" applyFill="1" applyBorder="1" applyAlignment="1">
      <alignment horizontal="center"/>
    </xf>
    <xf numFmtId="164" fontId="27" fillId="10" borderId="10" xfId="0" applyFont="1" applyFill="1" applyBorder="1" applyAlignment="1">
      <alignment horizontal="center"/>
    </xf>
    <xf numFmtId="164" fontId="28" fillId="10" borderId="11" xfId="0" applyFont="1" applyFill="1" applyBorder="1" applyAlignment="1">
      <alignment horizontal="right"/>
    </xf>
    <xf numFmtId="164" fontId="27" fillId="10" borderId="9" xfId="0" applyFont="1" applyFill="1" applyBorder="1" applyAlignment="1">
      <alignment horizontal="center"/>
    </xf>
    <xf numFmtId="164" fontId="27" fillId="10" borderId="71" xfId="0" applyFont="1" applyFill="1" applyBorder="1" applyAlignment="1">
      <alignment horizontal="center"/>
    </xf>
    <xf numFmtId="164" fontId="27" fillId="10" borderId="11" xfId="0" applyFont="1" applyFill="1" applyBorder="1" applyAlignment="1">
      <alignment horizontal="center"/>
    </xf>
    <xf numFmtId="164" fontId="27" fillId="10" borderId="0" xfId="0" applyFont="1" applyFill="1" applyAlignment="1">
      <alignment horizontal="center"/>
    </xf>
    <xf numFmtId="164" fontId="27" fillId="0" borderId="17" xfId="0" applyFont="1" applyBorder="1"/>
    <xf numFmtId="2" fontId="27" fillId="15" borderId="59" xfId="0" applyNumberFormat="1" applyFont="1" applyFill="1" applyBorder="1" applyAlignment="1">
      <alignment horizontal="center"/>
    </xf>
    <xf numFmtId="3" fontId="27" fillId="0" borderId="72" xfId="0" applyNumberFormat="1" applyFont="1" applyBorder="1" applyAlignment="1">
      <alignment horizontal="center"/>
    </xf>
    <xf numFmtId="3" fontId="27" fillId="0" borderId="17" xfId="0" applyNumberFormat="1" applyFont="1" applyBorder="1" applyAlignment="1">
      <alignment horizontal="center"/>
    </xf>
    <xf numFmtId="3" fontId="27" fillId="0" borderId="18" xfId="0" applyNumberFormat="1" applyFont="1" applyBorder="1" applyAlignment="1">
      <alignment horizontal="center"/>
    </xf>
    <xf numFmtId="166" fontId="27" fillId="0" borderId="0" xfId="0" applyNumberFormat="1" applyFont="1" applyAlignment="1">
      <alignment horizontal="right"/>
    </xf>
    <xf numFmtId="169" fontId="27" fillId="0" borderId="0" xfId="0" applyNumberFormat="1" applyFont="1"/>
    <xf numFmtId="164" fontId="27" fillId="0" borderId="15" xfId="0" applyFont="1" applyBorder="1"/>
    <xf numFmtId="1" fontId="27" fillId="0" borderId="1" xfId="0" applyNumberFormat="1" applyFont="1" applyBorder="1"/>
    <xf numFmtId="2" fontId="27" fillId="15" borderId="52" xfId="0" applyNumberFormat="1" applyFont="1" applyFill="1" applyBorder="1" applyAlignment="1">
      <alignment horizontal="center"/>
    </xf>
    <xf numFmtId="3" fontId="27" fillId="0" borderId="53" xfId="0" applyNumberFormat="1" applyFont="1" applyBorder="1" applyAlignment="1">
      <alignment horizontal="center"/>
    </xf>
    <xf numFmtId="3" fontId="27" fillId="0" borderId="15" xfId="0" applyNumberFormat="1" applyFont="1" applyBorder="1" applyAlignment="1">
      <alignment horizontal="center"/>
    </xf>
    <xf numFmtId="3" fontId="27" fillId="0" borderId="1" xfId="0" applyNumberFormat="1" applyFont="1" applyBorder="1" applyAlignment="1">
      <alignment horizontal="center"/>
    </xf>
    <xf numFmtId="3" fontId="27" fillId="0" borderId="62" xfId="0" applyNumberFormat="1" applyFont="1" applyBorder="1" applyAlignment="1">
      <alignment horizontal="center"/>
    </xf>
    <xf numFmtId="3" fontId="27" fillId="0" borderId="16" xfId="0" applyNumberFormat="1" applyFont="1" applyBorder="1" applyAlignment="1">
      <alignment horizontal="center"/>
    </xf>
    <xf numFmtId="1" fontId="27" fillId="0" borderId="55" xfId="0" applyNumberFormat="1" applyFont="1" applyBorder="1"/>
    <xf numFmtId="1" fontId="27" fillId="0" borderId="62" xfId="0" applyNumberFormat="1" applyFont="1" applyBorder="1"/>
    <xf numFmtId="164" fontId="28" fillId="0" borderId="19" xfId="0" applyFont="1" applyBorder="1" applyAlignment="1">
      <alignment horizontal="left"/>
    </xf>
    <xf numFmtId="1" fontId="27" fillId="0" borderId="20" xfId="0" applyNumberFormat="1" applyFont="1" applyBorder="1"/>
    <xf numFmtId="2" fontId="27" fillId="0" borderId="20" xfId="0" applyNumberFormat="1" applyFont="1" applyBorder="1"/>
    <xf numFmtId="164" fontId="27" fillId="0" borderId="20" xfId="0" applyFont="1" applyBorder="1"/>
    <xf numFmtId="164" fontId="27" fillId="0" borderId="21" xfId="0" applyFont="1" applyBorder="1"/>
    <xf numFmtId="3" fontId="27" fillId="0" borderId="19" xfId="0" applyNumberFormat="1" applyFont="1" applyBorder="1" applyAlignment="1">
      <alignment horizontal="center"/>
    </xf>
    <xf numFmtId="3" fontId="27" fillId="0" borderId="20" xfId="0" applyNumberFormat="1" applyFont="1" applyBorder="1" applyAlignment="1">
      <alignment horizontal="center"/>
    </xf>
    <xf numFmtId="3" fontId="27" fillId="0" borderId="58" xfId="0" applyNumberFormat="1" applyFont="1" applyBorder="1" applyAlignment="1">
      <alignment horizontal="center"/>
    </xf>
    <xf numFmtId="3" fontId="27" fillId="0" borderId="21" xfId="0" applyNumberFormat="1" applyFont="1" applyBorder="1" applyAlignment="1">
      <alignment horizontal="center"/>
    </xf>
    <xf numFmtId="164" fontId="28" fillId="10" borderId="9" xfId="0" applyFont="1" applyFill="1" applyBorder="1" applyAlignment="1">
      <alignment horizontal="left"/>
    </xf>
    <xf numFmtId="164" fontId="27" fillId="10" borderId="10" xfId="0" applyFont="1" applyFill="1" applyBorder="1"/>
    <xf numFmtId="2" fontId="27" fillId="10" borderId="10" xfId="0" applyNumberFormat="1" applyFont="1" applyFill="1" applyBorder="1" applyAlignment="1">
      <alignment horizontal="center"/>
    </xf>
    <xf numFmtId="166" fontId="27" fillId="10" borderId="10" xfId="0" applyNumberFormat="1" applyFont="1" applyFill="1" applyBorder="1" applyAlignment="1">
      <alignment horizontal="center"/>
    </xf>
    <xf numFmtId="164" fontId="27" fillId="10" borderId="11" xfId="0" applyFont="1" applyFill="1" applyBorder="1"/>
    <xf numFmtId="164" fontId="27" fillId="10" borderId="9" xfId="0" applyFont="1" applyFill="1" applyBorder="1"/>
    <xf numFmtId="2" fontId="27" fillId="4" borderId="17" xfId="0" applyNumberFormat="1" applyFont="1" applyFill="1" applyBorder="1"/>
    <xf numFmtId="1" fontId="27" fillId="4" borderId="0" xfId="0" applyNumberFormat="1" applyFont="1" applyFill="1" applyAlignment="1">
      <alignment horizontal="center" wrapText="1"/>
    </xf>
    <xf numFmtId="2" fontId="27" fillId="4" borderId="0" xfId="0" applyNumberFormat="1" applyFont="1" applyFill="1" applyAlignment="1">
      <alignment horizontal="center"/>
    </xf>
    <xf numFmtId="3" fontId="27" fillId="4" borderId="0" xfId="0" applyNumberFormat="1" applyFont="1" applyFill="1" applyAlignment="1">
      <alignment horizontal="center"/>
    </xf>
    <xf numFmtId="164" fontId="27" fillId="4" borderId="18" xfId="0" applyFont="1" applyFill="1" applyBorder="1" applyAlignment="1">
      <alignment horizontal="center"/>
    </xf>
    <xf numFmtId="3" fontId="27" fillId="4" borderId="17" xfId="0" applyNumberFormat="1" applyFont="1" applyFill="1" applyBorder="1" applyAlignment="1">
      <alignment horizontal="center"/>
    </xf>
    <xf numFmtId="3" fontId="27" fillId="4" borderId="55" xfId="0" applyNumberFormat="1" applyFont="1" applyFill="1" applyBorder="1" applyAlignment="1">
      <alignment horizontal="center"/>
    </xf>
    <xf numFmtId="3" fontId="27" fillId="4" borderId="18" xfId="0" applyNumberFormat="1" applyFont="1" applyFill="1" applyBorder="1" applyAlignment="1">
      <alignment horizontal="center"/>
    </xf>
    <xf numFmtId="3" fontId="27" fillId="4" borderId="73" xfId="0" applyNumberFormat="1" applyFont="1" applyFill="1" applyBorder="1" applyAlignment="1">
      <alignment horizontal="center"/>
    </xf>
    <xf numFmtId="2" fontId="27" fillId="0" borderId="17" xfId="0" applyNumberFormat="1" applyFont="1" applyBorder="1"/>
    <xf numFmtId="164" fontId="27" fillId="0" borderId="18" xfId="0" applyFont="1" applyBorder="1" applyAlignment="1">
      <alignment horizontal="center"/>
    </xf>
    <xf numFmtId="3" fontId="27" fillId="0" borderId="73" xfId="0" applyNumberFormat="1" applyFont="1" applyBorder="1" applyAlignment="1">
      <alignment horizontal="center"/>
    </xf>
    <xf numFmtId="164" fontId="28" fillId="0" borderId="19" xfId="0" applyFont="1" applyBorder="1"/>
    <xf numFmtId="164" fontId="27" fillId="0" borderId="58" xfId="0" applyFont="1" applyBorder="1"/>
    <xf numFmtId="164" fontId="27" fillId="0" borderId="21" xfId="0" applyFont="1" applyBorder="1" applyAlignment="1">
      <alignment horizontal="center"/>
    </xf>
    <xf numFmtId="3" fontId="27" fillId="0" borderId="74" xfId="0" applyNumberFormat="1" applyFont="1" applyBorder="1" applyAlignment="1">
      <alignment horizontal="center"/>
    </xf>
    <xf numFmtId="164" fontId="8" fillId="0" borderId="0" xfId="0" applyFont="1" applyAlignment="1">
      <alignment horizontal="center"/>
    </xf>
    <xf numFmtId="14" fontId="8" fillId="0" borderId="0" xfId="0" applyNumberFormat="1" applyFont="1"/>
    <xf numFmtId="49" fontId="8" fillId="0" borderId="0" xfId="0" applyNumberFormat="1" applyFont="1"/>
    <xf numFmtId="49" fontId="8" fillId="0" borderId="0" xfId="0" applyNumberFormat="1" applyFont="1" applyAlignment="1">
      <alignment horizontal="left"/>
    </xf>
    <xf numFmtId="49" fontId="8" fillId="0" borderId="0" xfId="0" applyNumberFormat="1" applyFont="1" applyAlignment="1">
      <alignment horizontal="right"/>
    </xf>
    <xf numFmtId="49" fontId="8" fillId="26" borderId="0" xfId="0" applyNumberFormat="1" applyFont="1" applyFill="1"/>
    <xf numFmtId="49" fontId="8" fillId="26" borderId="0" xfId="0" applyNumberFormat="1" applyFont="1" applyFill="1" applyAlignment="1">
      <alignment horizontal="right"/>
    </xf>
    <xf numFmtId="49" fontId="8" fillId="7" borderId="0" xfId="0" applyNumberFormat="1" applyFont="1" applyFill="1" applyAlignment="1">
      <alignment horizontal="left"/>
    </xf>
    <xf numFmtId="49" fontId="8" fillId="7" borderId="0" xfId="0" applyNumberFormat="1" applyFont="1" applyFill="1" applyAlignment="1">
      <alignment horizontal="right"/>
    </xf>
    <xf numFmtId="1" fontId="0" fillId="0" borderId="0" xfId="0" applyNumberFormat="1"/>
    <xf numFmtId="49" fontId="0" fillId="0" borderId="0" xfId="0" applyNumberFormat="1"/>
    <xf numFmtId="2" fontId="0" fillId="0" borderId="0" xfId="0" applyNumberFormat="1"/>
    <xf numFmtId="164" fontId="22" fillId="0" borderId="0" xfId="0" applyFont="1" applyAlignment="1">
      <alignment horizontal="left"/>
    </xf>
    <xf numFmtId="178" fontId="21" fillId="0" borderId="0" xfId="0" applyNumberFormat="1" applyFont="1"/>
    <xf numFmtId="10" fontId="8" fillId="0" borderId="0" xfId="27" applyNumberFormat="1" applyFont="1"/>
    <xf numFmtId="1" fontId="6" fillId="0" borderId="5" xfId="0" applyNumberFormat="1" applyFont="1" applyBorder="1" applyAlignment="1" applyProtection="1">
      <alignment vertical="center"/>
      <protection locked="0"/>
    </xf>
    <xf numFmtId="1" fontId="1" fillId="0" borderId="6" xfId="0" applyNumberFormat="1" applyFont="1" applyBorder="1" applyProtection="1">
      <protection locked="0"/>
    </xf>
    <xf numFmtId="166" fontId="1" fillId="0" borderId="6" xfId="0" applyNumberFormat="1" applyFont="1" applyBorder="1" applyProtection="1">
      <protection locked="0"/>
    </xf>
    <xf numFmtId="166" fontId="16" fillId="0" borderId="6" xfId="0" applyNumberFormat="1" applyFont="1" applyBorder="1" applyAlignment="1" applyProtection="1">
      <alignment vertical="center"/>
      <protection locked="0"/>
    </xf>
    <xf numFmtId="49" fontId="1" fillId="0" borderId="6" xfId="0" applyNumberFormat="1" applyFont="1" applyBorder="1" applyAlignment="1" applyProtection="1">
      <alignment vertical="center"/>
      <protection locked="0"/>
    </xf>
    <xf numFmtId="166" fontId="1" fillId="0" borderId="6" xfId="0" applyNumberFormat="1" applyFont="1" applyBorder="1" applyAlignment="1" applyProtection="1">
      <alignment vertical="center"/>
      <protection locked="0"/>
    </xf>
    <xf numFmtId="167" fontId="1" fillId="0" borderId="0" xfId="0" applyNumberFormat="1" applyFont="1" applyProtection="1">
      <protection locked="0"/>
    </xf>
    <xf numFmtId="49" fontId="22" fillId="0" borderId="0" xfId="0" applyNumberFormat="1" applyFont="1" applyProtection="1">
      <protection locked="0"/>
    </xf>
    <xf numFmtId="166" fontId="22" fillId="0" borderId="0" xfId="0" applyNumberFormat="1" applyFont="1" applyProtection="1">
      <protection locked="0"/>
    </xf>
    <xf numFmtId="2" fontId="1" fillId="0" borderId="0" xfId="0" applyNumberFormat="1" applyFont="1" applyProtection="1">
      <protection locked="0"/>
    </xf>
    <xf numFmtId="164" fontId="1" fillId="0" borderId="0" xfId="0" applyFont="1" applyAlignment="1">
      <alignment horizontal="center" vertical="center"/>
    </xf>
    <xf numFmtId="178" fontId="22" fillId="0" borderId="0" xfId="0" applyNumberFormat="1" applyFont="1" applyAlignment="1">
      <alignment horizontal="center"/>
    </xf>
    <xf numFmtId="166" fontId="6" fillId="0" borderId="31" xfId="0" applyNumberFormat="1" applyFont="1" applyBorder="1" applyAlignment="1" applyProtection="1">
      <alignment horizontal="left" vertical="center"/>
      <protection locked="0"/>
    </xf>
    <xf numFmtId="1" fontId="6" fillId="0" borderId="75" xfId="0" applyNumberFormat="1" applyFont="1" applyBorder="1" applyAlignment="1" applyProtection="1">
      <alignment horizontal="center" vertical="center"/>
      <protection locked="0"/>
    </xf>
    <xf numFmtId="166" fontId="6" fillId="0" borderId="31" xfId="0" applyNumberFormat="1" applyFont="1" applyBorder="1" applyAlignment="1" applyProtection="1">
      <alignment horizontal="center" vertical="center" wrapText="1"/>
      <protection locked="0"/>
    </xf>
    <xf numFmtId="166" fontId="6" fillId="0" borderId="31" xfId="0" applyNumberFormat="1" applyFont="1" applyBorder="1" applyAlignment="1" applyProtection="1">
      <alignment horizontal="center" vertical="center"/>
      <protection locked="0"/>
    </xf>
    <xf numFmtId="49" fontId="6" fillId="0" borderId="76" xfId="0" applyNumberFormat="1" applyFont="1" applyBorder="1" applyAlignment="1" applyProtection="1">
      <alignment horizontal="center" vertical="center"/>
      <protection locked="0"/>
    </xf>
    <xf numFmtId="49" fontId="6" fillId="0" borderId="31" xfId="0" applyNumberFormat="1" applyFont="1" applyBorder="1" applyAlignment="1" applyProtection="1">
      <alignment horizontal="center" vertical="center" wrapText="1"/>
      <protection locked="0"/>
    </xf>
    <xf numFmtId="49" fontId="6" fillId="0" borderId="25" xfId="0" applyNumberFormat="1" applyFont="1" applyBorder="1" applyAlignment="1" applyProtection="1">
      <alignment horizontal="center" vertical="center" wrapText="1"/>
      <protection locked="0"/>
    </xf>
    <xf numFmtId="1" fontId="6" fillId="0" borderId="27" xfId="0" applyNumberFormat="1" applyFont="1" applyBorder="1" applyAlignment="1" applyProtection="1">
      <alignment horizontal="center" vertical="center" wrapText="1"/>
      <protection locked="0"/>
    </xf>
    <xf numFmtId="2" fontId="6" fillId="0" borderId="27" xfId="0" applyNumberFormat="1" applyFont="1" applyBorder="1" applyAlignment="1" applyProtection="1">
      <alignment horizontal="center" vertical="center" wrapText="1"/>
      <protection locked="0"/>
    </xf>
    <xf numFmtId="166" fontId="22" fillId="0" borderId="0" xfId="0" applyNumberFormat="1" applyFont="1" applyAlignment="1">
      <alignment horizontal="center"/>
    </xf>
    <xf numFmtId="166" fontId="1" fillId="0" borderId="30" xfId="49" applyBorder="1" applyAlignment="1" applyProtection="1">
      <alignment horizontal="center" vertical="center" wrapText="1"/>
      <protection locked="0"/>
    </xf>
    <xf numFmtId="1" fontId="1" fillId="0" borderId="30" xfId="49" applyNumberFormat="1" applyBorder="1" applyAlignment="1" applyProtection="1">
      <alignment horizontal="center" vertical="center" wrapText="1"/>
      <protection locked="0"/>
    </xf>
    <xf numFmtId="166" fontId="3" fillId="0" borderId="31" xfId="49" applyFont="1" applyBorder="1" applyAlignment="1" applyProtection="1">
      <alignment vertical="center" wrapText="1"/>
      <protection locked="0"/>
    </xf>
    <xf numFmtId="49" fontId="1" fillId="0" borderId="30" xfId="49" applyNumberFormat="1" applyBorder="1" applyAlignment="1" applyProtection="1">
      <alignment horizontal="center" vertical="center" wrapText="1"/>
      <protection locked="0"/>
    </xf>
    <xf numFmtId="170" fontId="1" fillId="0" borderId="30" xfId="49" applyNumberFormat="1" applyBorder="1" applyAlignment="1" applyProtection="1">
      <alignment horizontal="center" vertical="center" wrapText="1"/>
      <protection locked="0"/>
    </xf>
    <xf numFmtId="49" fontId="1" fillId="27" borderId="30" xfId="49" applyNumberFormat="1" applyFill="1" applyBorder="1" applyAlignment="1" applyProtection="1">
      <alignment horizontal="center" vertical="center" wrapText="1"/>
      <protection locked="0"/>
    </xf>
    <xf numFmtId="170" fontId="1" fillId="27" borderId="30" xfId="49" applyNumberFormat="1" applyFill="1" applyBorder="1" applyAlignment="1" applyProtection="1">
      <alignment horizontal="center" vertical="center" wrapText="1"/>
      <protection locked="0"/>
    </xf>
    <xf numFmtId="170" fontId="1" fillId="10" borderId="30" xfId="49" applyNumberFormat="1" applyFill="1" applyBorder="1" applyAlignment="1" applyProtection="1">
      <alignment horizontal="center" vertical="center" wrapText="1"/>
      <protection locked="0"/>
    </xf>
    <xf numFmtId="1" fontId="1" fillId="10" borderId="30" xfId="49" applyNumberFormat="1" applyFill="1" applyBorder="1" applyAlignment="1" applyProtection="1">
      <alignment horizontal="center" vertical="center" wrapText="1"/>
      <protection locked="0"/>
    </xf>
    <xf numFmtId="166" fontId="1" fillId="10" borderId="30" xfId="49" applyFill="1" applyBorder="1" applyAlignment="1" applyProtection="1">
      <alignment horizontal="center" vertical="center" wrapText="1"/>
      <protection locked="0"/>
    </xf>
    <xf numFmtId="2" fontId="1" fillId="10" borderId="30" xfId="49" applyNumberFormat="1" applyFill="1" applyBorder="1" applyAlignment="1" applyProtection="1">
      <alignment horizontal="center" vertical="center" wrapText="1"/>
      <protection locked="0"/>
    </xf>
    <xf numFmtId="1" fontId="1" fillId="0" borderId="54" xfId="0" applyNumberFormat="1" applyFont="1" applyBorder="1" applyAlignment="1" applyProtection="1">
      <alignment horizontal="center" vertical="center" wrapText="1"/>
      <protection locked="0"/>
    </xf>
    <xf numFmtId="2" fontId="1" fillId="0" borderId="61" xfId="0" applyNumberFormat="1" applyFont="1" applyBorder="1" applyAlignment="1" applyProtection="1">
      <alignment horizontal="center" vertical="center" wrapText="1"/>
      <protection locked="0"/>
    </xf>
    <xf numFmtId="178" fontId="8" fillId="0" borderId="0" xfId="0" applyNumberFormat="1" applyFont="1" applyAlignment="1">
      <alignment horizontal="right"/>
    </xf>
    <xf numFmtId="167" fontId="8" fillId="0" borderId="0" xfId="0" applyNumberFormat="1" applyFont="1"/>
    <xf numFmtId="166" fontId="3" fillId="0" borderId="37" xfId="49" applyFont="1" applyBorder="1" applyAlignment="1" applyProtection="1">
      <alignment vertical="center" wrapText="1"/>
      <protection locked="0"/>
    </xf>
    <xf numFmtId="49" fontId="1" fillId="28" borderId="30" xfId="49" applyNumberFormat="1" applyFill="1" applyBorder="1" applyAlignment="1" applyProtection="1">
      <alignment horizontal="center" vertical="center" wrapText="1"/>
      <protection locked="0"/>
    </xf>
    <xf numFmtId="170" fontId="1" fillId="28" borderId="30" xfId="49" applyNumberFormat="1" applyFill="1" applyBorder="1" applyAlignment="1" applyProtection="1">
      <alignment horizontal="center" vertical="center" wrapText="1"/>
      <protection locked="0"/>
    </xf>
    <xf numFmtId="1" fontId="1" fillId="28" borderId="30" xfId="49" applyNumberFormat="1" applyFill="1" applyBorder="1" applyAlignment="1" applyProtection="1">
      <alignment horizontal="center" vertical="center" wrapText="1"/>
      <protection locked="0"/>
    </xf>
    <xf numFmtId="166" fontId="1" fillId="28" borderId="30" xfId="49" applyFill="1" applyBorder="1" applyAlignment="1" applyProtection="1">
      <alignment horizontal="center" vertical="center" wrapText="1"/>
      <protection locked="0"/>
    </xf>
    <xf numFmtId="2" fontId="1" fillId="28" borderId="30" xfId="49" applyNumberFormat="1" applyFill="1" applyBorder="1" applyAlignment="1" applyProtection="1">
      <alignment horizontal="center" vertical="center" wrapText="1"/>
      <protection locked="0"/>
    </xf>
    <xf numFmtId="2" fontId="1" fillId="29" borderId="37" xfId="0" applyNumberFormat="1" applyFont="1" applyFill="1" applyBorder="1" applyAlignment="1" applyProtection="1">
      <alignment horizontal="center" vertical="center" wrapText="1"/>
      <protection locked="0"/>
    </xf>
    <xf numFmtId="170" fontId="1" fillId="29" borderId="43" xfId="0" applyNumberFormat="1" applyFont="1" applyFill="1" applyBorder="1" applyAlignment="1" applyProtection="1">
      <alignment vertical="center" wrapText="1"/>
      <protection locked="0"/>
    </xf>
    <xf numFmtId="170" fontId="1" fillId="29" borderId="37" xfId="0" applyNumberFormat="1" applyFont="1" applyFill="1" applyBorder="1" applyAlignment="1" applyProtection="1">
      <alignment vertical="center" wrapText="1"/>
      <protection locked="0"/>
    </xf>
    <xf numFmtId="164" fontId="5" fillId="0" borderId="0" xfId="0" applyFont="1" applyAlignment="1">
      <alignment vertical="center"/>
    </xf>
    <xf numFmtId="164" fontId="5" fillId="0" borderId="0" xfId="0" applyFont="1" applyAlignment="1">
      <alignment horizontal="right" vertical="center"/>
    </xf>
    <xf numFmtId="192" fontId="11" fillId="0" borderId="0" xfId="0" applyNumberFormat="1" applyFont="1" applyAlignment="1">
      <alignment horizontal="left" vertical="center"/>
    </xf>
    <xf numFmtId="167" fontId="11" fillId="0" borderId="0" xfId="0" applyNumberFormat="1" applyFont="1" applyAlignment="1">
      <alignment horizontal="left" vertical="center"/>
    </xf>
    <xf numFmtId="164" fontId="5" fillId="0" borderId="0" xfId="0" applyFont="1" applyAlignment="1">
      <alignment horizontal="center" vertical="center"/>
    </xf>
    <xf numFmtId="9" fontId="8" fillId="15" borderId="0" xfId="0" applyNumberFormat="1" applyFont="1" applyFill="1" applyAlignment="1">
      <alignment horizontal="right"/>
    </xf>
    <xf numFmtId="170" fontId="8" fillId="0" borderId="0" xfId="0" applyNumberFormat="1" applyFont="1"/>
    <xf numFmtId="164" fontId="34" fillId="0" borderId="0" xfId="0" applyFont="1" applyAlignment="1">
      <alignment horizontal="center" vertical="center"/>
    </xf>
    <xf numFmtId="168" fontId="4" fillId="0" borderId="0" xfId="0" applyNumberFormat="1" applyFont="1" applyAlignment="1">
      <alignment horizontal="left" vertical="center"/>
    </xf>
    <xf numFmtId="171" fontId="8" fillId="15" borderId="0" xfId="0" applyNumberFormat="1" applyFont="1" applyFill="1" applyAlignment="1">
      <alignment horizontal="right"/>
    </xf>
    <xf numFmtId="166" fontId="1" fillId="0" borderId="37" xfId="49" applyBorder="1" applyAlignment="1" applyProtection="1">
      <alignment vertical="center" wrapText="1"/>
      <protection locked="0"/>
    </xf>
    <xf numFmtId="164" fontId="1" fillId="0" borderId="0" xfId="0" applyFont="1" applyAlignment="1">
      <alignment vertical="center"/>
    </xf>
    <xf numFmtId="164" fontId="1" fillId="0" borderId="0" xfId="0" applyFont="1" applyAlignment="1">
      <alignment horizontal="right" vertical="center"/>
    </xf>
    <xf numFmtId="169" fontId="1" fillId="0" borderId="0" xfId="0" applyNumberFormat="1" applyFont="1" applyAlignment="1">
      <alignment horizontal="left" vertical="center"/>
    </xf>
    <xf numFmtId="37" fontId="8" fillId="15" borderId="0" xfId="0" applyNumberFormat="1" applyFont="1" applyFill="1" applyAlignment="1">
      <alignment horizontal="right"/>
    </xf>
    <xf numFmtId="49" fontId="1" fillId="29" borderId="37" xfId="0" applyNumberFormat="1" applyFont="1" applyFill="1" applyBorder="1" applyAlignment="1" applyProtection="1">
      <alignment horizontal="center" vertical="center" wrapText="1"/>
      <protection locked="0"/>
    </xf>
    <xf numFmtId="1" fontId="1" fillId="0" borderId="0" xfId="0" applyNumberFormat="1" applyFont="1" applyAlignment="1">
      <alignment horizontal="left" vertical="center"/>
    </xf>
    <xf numFmtId="193" fontId="1" fillId="0" borderId="0" xfId="25" applyNumberFormat="1" applyFont="1" applyAlignment="1">
      <alignment horizontal="left" vertical="center"/>
    </xf>
    <xf numFmtId="3" fontId="1" fillId="0" borderId="0" xfId="25" applyNumberFormat="1" applyFont="1" applyAlignment="1">
      <alignment horizontal="left" vertical="center"/>
    </xf>
    <xf numFmtId="9" fontId="1" fillId="0" borderId="0" xfId="25" applyNumberFormat="1" applyFont="1" applyAlignment="1">
      <alignment horizontal="left" vertical="center"/>
    </xf>
    <xf numFmtId="164" fontId="8" fillId="15" borderId="0" xfId="0" applyFont="1" applyFill="1"/>
    <xf numFmtId="10" fontId="8" fillId="15" borderId="0" xfId="27" applyNumberFormat="1" applyFont="1" applyFill="1" applyAlignment="1">
      <alignment horizontal="right"/>
    </xf>
    <xf numFmtId="170" fontId="1" fillId="0" borderId="0" xfId="0" applyNumberFormat="1" applyFont="1" applyAlignment="1">
      <alignment vertical="center"/>
    </xf>
    <xf numFmtId="172" fontId="1" fillId="0" borderId="0" xfId="0" applyNumberFormat="1" applyFont="1" applyAlignment="1">
      <alignment horizontal="right" vertical="center"/>
    </xf>
    <xf numFmtId="178" fontId="22" fillId="0" borderId="0" xfId="0" applyNumberFormat="1" applyFont="1"/>
    <xf numFmtId="164" fontId="1" fillId="0" borderId="0" xfId="0" applyFont="1" applyAlignment="1">
      <alignment horizontal="left" vertical="center"/>
    </xf>
    <xf numFmtId="2" fontId="8" fillId="15" borderId="0" xfId="0" applyNumberFormat="1" applyFont="1" applyFill="1"/>
    <xf numFmtId="180" fontId="1" fillId="12" borderId="39" xfId="0" applyNumberFormat="1" applyFont="1" applyFill="1" applyBorder="1" applyAlignment="1" applyProtection="1">
      <alignment horizontal="right" vertical="center" wrapText="1"/>
      <protection locked="0"/>
    </xf>
    <xf numFmtId="1" fontId="1" fillId="12" borderId="39" xfId="0" applyNumberFormat="1" applyFont="1" applyFill="1" applyBorder="1" applyAlignment="1" applyProtection="1">
      <alignment horizontal="left" vertical="center" wrapText="1"/>
      <protection locked="0"/>
    </xf>
    <xf numFmtId="166" fontId="1" fillId="12" borderId="37" xfId="0" applyNumberFormat="1" applyFont="1" applyFill="1" applyBorder="1" applyAlignment="1" applyProtection="1">
      <alignment horizontal="left" vertical="center" wrapText="1"/>
      <protection locked="0"/>
    </xf>
    <xf numFmtId="166" fontId="1" fillId="12" borderId="37" xfId="0" applyNumberFormat="1" applyFont="1" applyFill="1" applyBorder="1" applyAlignment="1" applyProtection="1">
      <alignment vertical="center" wrapText="1"/>
      <protection locked="0"/>
    </xf>
    <xf numFmtId="166" fontId="1" fillId="12" borderId="40" xfId="0" applyNumberFormat="1" applyFont="1" applyFill="1" applyBorder="1" applyAlignment="1" applyProtection="1">
      <alignment horizontal="center" vertical="center" wrapText="1"/>
      <protection locked="0"/>
    </xf>
    <xf numFmtId="49" fontId="1" fillId="12" borderId="40" xfId="0" applyNumberFormat="1" applyFont="1" applyFill="1" applyBorder="1" applyAlignment="1" applyProtection="1">
      <alignment horizontal="center" vertical="center" wrapText="1"/>
      <protection locked="0"/>
    </xf>
    <xf numFmtId="49" fontId="1" fillId="12" borderId="37" xfId="0" applyNumberFormat="1" applyFont="1" applyFill="1" applyBorder="1" applyAlignment="1" applyProtection="1">
      <alignment horizontal="center" vertical="center" wrapText="1"/>
      <protection locked="0"/>
    </xf>
    <xf numFmtId="170" fontId="1" fillId="12" borderId="37" xfId="0" applyNumberFormat="1" applyFont="1" applyFill="1" applyBorder="1" applyAlignment="1" applyProtection="1">
      <alignment horizontal="center" vertical="center" wrapText="1"/>
      <protection locked="0"/>
    </xf>
    <xf numFmtId="49" fontId="1" fillId="12" borderId="63" xfId="0" applyNumberFormat="1" applyFont="1" applyFill="1" applyBorder="1" applyAlignment="1" applyProtection="1">
      <alignment horizontal="center" vertical="center" wrapText="1"/>
      <protection locked="0"/>
    </xf>
    <xf numFmtId="170" fontId="1" fillId="13" borderId="0" xfId="0" applyNumberFormat="1" applyFont="1" applyFill="1" applyAlignment="1" applyProtection="1">
      <alignment vertical="center" wrapText="1"/>
      <protection locked="0"/>
    </xf>
    <xf numFmtId="181" fontId="1" fillId="12" borderId="63" xfId="0" applyNumberFormat="1" applyFont="1" applyFill="1" applyBorder="1" applyAlignment="1" applyProtection="1">
      <alignment horizontal="center" vertical="center" wrapText="1"/>
      <protection locked="0"/>
    </xf>
    <xf numFmtId="1" fontId="1" fillId="12" borderId="37" xfId="0" applyNumberFormat="1" applyFont="1" applyFill="1" applyBorder="1" applyAlignment="1" applyProtection="1">
      <alignment horizontal="center" vertical="center" wrapText="1"/>
      <protection locked="0"/>
    </xf>
    <xf numFmtId="181" fontId="1" fillId="12" borderId="37" xfId="0" applyNumberFormat="1" applyFont="1" applyFill="1" applyBorder="1" applyAlignment="1" applyProtection="1">
      <alignment horizontal="center" vertical="center" wrapText="1"/>
      <protection locked="0"/>
    </xf>
    <xf numFmtId="2" fontId="1" fillId="12" borderId="63" xfId="0" applyNumberFormat="1" applyFont="1" applyFill="1" applyBorder="1" applyAlignment="1" applyProtection="1">
      <alignment horizontal="center" vertical="center" wrapText="1"/>
      <protection locked="0"/>
    </xf>
    <xf numFmtId="1" fontId="1" fillId="0" borderId="63" xfId="0" applyNumberFormat="1" applyFont="1" applyBorder="1" applyAlignment="1" applyProtection="1">
      <alignment horizontal="center" vertical="center" wrapText="1"/>
      <protection locked="0"/>
    </xf>
    <xf numFmtId="170" fontId="6" fillId="13" borderId="0" xfId="0" applyNumberFormat="1" applyFont="1" applyFill="1" applyAlignment="1" applyProtection="1">
      <alignment vertical="center" wrapText="1"/>
      <protection locked="0"/>
    </xf>
    <xf numFmtId="1" fontId="8" fillId="15" borderId="0" xfId="0" applyNumberFormat="1" applyFont="1" applyFill="1"/>
    <xf numFmtId="170" fontId="1" fillId="26" borderId="30" xfId="49" applyNumberFormat="1" applyFill="1" applyBorder="1" applyAlignment="1" applyProtection="1">
      <alignment horizontal="center" vertical="center" wrapText="1"/>
      <protection locked="0"/>
    </xf>
    <xf numFmtId="1" fontId="1" fillId="26" borderId="30" xfId="49" applyNumberFormat="1" applyFill="1" applyBorder="1" applyAlignment="1" applyProtection="1">
      <alignment horizontal="center" vertical="center" wrapText="1"/>
      <protection locked="0"/>
    </xf>
    <xf numFmtId="166" fontId="1" fillId="26" borderId="30" xfId="49" applyFill="1" applyBorder="1" applyAlignment="1" applyProtection="1">
      <alignment horizontal="center" vertical="center" wrapText="1"/>
      <protection locked="0"/>
    </xf>
    <xf numFmtId="173" fontId="8" fillId="0" borderId="0" xfId="25" applyNumberFormat="1" applyFont="1"/>
    <xf numFmtId="1" fontId="1" fillId="18" borderId="30" xfId="49" applyNumberFormat="1" applyFill="1" applyBorder="1" applyAlignment="1" applyProtection="1">
      <alignment horizontal="center" vertical="center" wrapText="1"/>
      <protection locked="0"/>
    </xf>
    <xf numFmtId="166" fontId="1" fillId="18" borderId="30" xfId="49" applyFill="1" applyBorder="1" applyAlignment="1" applyProtection="1">
      <alignment horizontal="center" vertical="center" wrapText="1"/>
      <protection locked="0"/>
    </xf>
    <xf numFmtId="164" fontId="1" fillId="0" borderId="1" xfId="0" applyFont="1" applyBorder="1" applyAlignment="1">
      <alignment vertical="center"/>
    </xf>
    <xf numFmtId="170" fontId="1" fillId="0" borderId="1" xfId="0" applyNumberFormat="1" applyFont="1" applyBorder="1" applyAlignment="1">
      <alignment vertical="center"/>
    </xf>
    <xf numFmtId="173" fontId="8" fillId="0" borderId="0" xfId="0" applyNumberFormat="1" applyFont="1"/>
    <xf numFmtId="10" fontId="8" fillId="15" borderId="0" xfId="0" applyNumberFormat="1" applyFont="1" applyFill="1"/>
    <xf numFmtId="9" fontId="1" fillId="0" borderId="0" xfId="0" applyNumberFormat="1" applyFont="1" applyAlignment="1">
      <alignment horizontal="center" vertical="center"/>
    </xf>
    <xf numFmtId="164" fontId="0" fillId="0" borderId="0" xfId="0" applyAlignment="1">
      <alignment vertical="center"/>
    </xf>
    <xf numFmtId="10" fontId="8" fillId="0" borderId="0" xfId="0" applyNumberFormat="1" applyFont="1"/>
    <xf numFmtId="170" fontId="1" fillId="0" borderId="0" xfId="0" applyNumberFormat="1" applyFont="1" applyAlignment="1">
      <alignment horizontal="right" vertical="center"/>
    </xf>
    <xf numFmtId="9" fontId="8" fillId="15" borderId="0" xfId="0" applyNumberFormat="1" applyFont="1" applyFill="1"/>
    <xf numFmtId="167" fontId="1" fillId="0" borderId="0" xfId="0" applyNumberFormat="1" applyFont="1" applyAlignment="1">
      <alignment vertical="center"/>
    </xf>
    <xf numFmtId="171" fontId="1" fillId="0" borderId="0" xfId="0" applyNumberFormat="1" applyFont="1" applyAlignment="1">
      <alignment horizontal="right" vertical="center"/>
    </xf>
    <xf numFmtId="1" fontId="1" fillId="27" borderId="30" xfId="49" applyNumberFormat="1" applyFill="1" applyBorder="1" applyAlignment="1" applyProtection="1">
      <alignment horizontal="center" vertical="center" wrapText="1"/>
      <protection locked="0"/>
    </xf>
    <xf numFmtId="166" fontId="1" fillId="27" borderId="30" xfId="49" applyFill="1" applyBorder="1" applyAlignment="1" applyProtection="1">
      <alignment horizontal="center" vertical="center" wrapText="1"/>
      <protection locked="0"/>
    </xf>
    <xf numFmtId="3" fontId="1" fillId="0" borderId="0" xfId="0" applyNumberFormat="1" applyFont="1" applyAlignment="1">
      <alignment horizontal="right" vertical="center"/>
    </xf>
    <xf numFmtId="39" fontId="8" fillId="0" borderId="0" xfId="0" applyNumberFormat="1" applyFont="1"/>
    <xf numFmtId="186" fontId="22" fillId="17" borderId="0" xfId="0" applyNumberFormat="1" applyFont="1" applyFill="1"/>
    <xf numFmtId="186" fontId="8" fillId="0" borderId="0" xfId="0" applyNumberFormat="1" applyFont="1"/>
    <xf numFmtId="186" fontId="22" fillId="0" borderId="0" xfId="0" applyNumberFormat="1" applyFont="1"/>
    <xf numFmtId="1" fontId="1" fillId="0" borderId="0" xfId="0" applyNumberFormat="1" applyFont="1" applyAlignment="1">
      <alignment horizontal="right" vertical="center"/>
    </xf>
    <xf numFmtId="2" fontId="1" fillId="0" borderId="0" xfId="0" applyNumberFormat="1" applyFont="1" applyAlignment="1">
      <alignment horizontal="right"/>
    </xf>
    <xf numFmtId="168" fontId="1" fillId="0" borderId="0" xfId="0" applyNumberFormat="1" applyFont="1" applyAlignment="1">
      <alignment horizontal="right" vertical="center"/>
    </xf>
    <xf numFmtId="2" fontId="1" fillId="0" borderId="0" xfId="0" applyNumberFormat="1" applyFont="1" applyAlignment="1">
      <alignment horizontal="right" vertical="center"/>
    </xf>
    <xf numFmtId="169" fontId="1" fillId="0" borderId="0" xfId="0" applyNumberFormat="1" applyFont="1" applyAlignment="1">
      <alignment vertical="center"/>
    </xf>
    <xf numFmtId="178" fontId="8" fillId="0" borderId="20" xfId="0" applyNumberFormat="1" applyFont="1" applyBorder="1"/>
    <xf numFmtId="166" fontId="8" fillId="14" borderId="20" xfId="0" applyNumberFormat="1" applyFont="1" applyFill="1" applyBorder="1"/>
    <xf numFmtId="182" fontId="1" fillId="0" borderId="0" xfId="0" applyNumberFormat="1" applyFont="1" applyAlignment="1">
      <alignment horizontal="right" vertical="center"/>
    </xf>
    <xf numFmtId="171" fontId="1" fillId="0" borderId="0" xfId="27" applyNumberFormat="1" applyFont="1" applyAlignment="1">
      <alignment vertical="center"/>
    </xf>
    <xf numFmtId="169" fontId="1" fillId="0" borderId="0" xfId="0" applyNumberFormat="1" applyFont="1" applyAlignment="1">
      <alignment horizontal="right" vertical="center"/>
    </xf>
    <xf numFmtId="170" fontId="8" fillId="0" borderId="20" xfId="0" applyNumberFormat="1" applyFont="1" applyBorder="1"/>
    <xf numFmtId="164" fontId="1" fillId="0" borderId="37" xfId="0" applyFont="1" applyBorder="1"/>
    <xf numFmtId="178" fontId="8" fillId="14" borderId="0" xfId="0" applyNumberFormat="1" applyFont="1" applyFill="1"/>
    <xf numFmtId="174" fontId="1" fillId="0" borderId="0" xfId="0" applyNumberFormat="1" applyFont="1" applyAlignment="1">
      <alignment horizontal="right"/>
    </xf>
    <xf numFmtId="49" fontId="1" fillId="12" borderId="55" xfId="0" applyNumberFormat="1" applyFont="1" applyFill="1" applyBorder="1" applyAlignment="1" applyProtection="1">
      <alignment horizontal="center" vertical="center" wrapText="1"/>
      <protection locked="0"/>
    </xf>
    <xf numFmtId="170" fontId="1" fillId="12" borderId="63" xfId="0" applyNumberFormat="1" applyFont="1" applyFill="1" applyBorder="1" applyAlignment="1" applyProtection="1">
      <alignment horizontal="center" vertical="center" wrapText="1"/>
      <protection locked="0"/>
    </xf>
    <xf numFmtId="1" fontId="1" fillId="12" borderId="63" xfId="0" applyNumberFormat="1" applyFont="1" applyFill="1" applyBorder="1" applyAlignment="1" applyProtection="1">
      <alignment horizontal="center" vertical="center" wrapText="1"/>
      <protection locked="0"/>
    </xf>
    <xf numFmtId="2" fontId="1" fillId="13" borderId="0" xfId="0" applyNumberFormat="1" applyFont="1" applyFill="1" applyAlignment="1" applyProtection="1">
      <alignment vertical="center" wrapText="1"/>
      <protection locked="0"/>
    </xf>
    <xf numFmtId="170" fontId="6" fillId="12" borderId="63" xfId="0" applyNumberFormat="1" applyFont="1" applyFill="1" applyBorder="1" applyAlignment="1" applyProtection="1">
      <alignment horizontal="center" vertical="center" wrapText="1"/>
      <protection locked="0"/>
    </xf>
    <xf numFmtId="166" fontId="29" fillId="30" borderId="0" xfId="0" applyNumberFormat="1" applyFont="1" applyFill="1"/>
    <xf numFmtId="166" fontId="30" fillId="30" borderId="0" xfId="0" applyNumberFormat="1" applyFont="1" applyFill="1"/>
    <xf numFmtId="1" fontId="1" fillId="31" borderId="37" xfId="0" applyNumberFormat="1" applyFont="1" applyFill="1" applyBorder="1" applyAlignment="1" applyProtection="1">
      <alignment horizontal="center" vertical="center" wrapText="1"/>
      <protection locked="0"/>
    </xf>
    <xf numFmtId="170" fontId="1" fillId="31" borderId="30" xfId="49" applyNumberFormat="1" applyFill="1" applyBorder="1" applyAlignment="1" applyProtection="1">
      <alignment horizontal="center" vertical="center" wrapText="1"/>
      <protection locked="0"/>
    </xf>
    <xf numFmtId="164" fontId="8" fillId="0" borderId="37" xfId="0" applyFont="1" applyBorder="1" applyAlignment="1">
      <alignment horizontal="center"/>
    </xf>
    <xf numFmtId="1" fontId="8" fillId="31" borderId="37" xfId="0" applyNumberFormat="1" applyFont="1" applyFill="1" applyBorder="1" applyAlignment="1">
      <alignment horizontal="center"/>
    </xf>
    <xf numFmtId="171" fontId="8" fillId="0" borderId="0" xfId="0" applyNumberFormat="1" applyFont="1"/>
    <xf numFmtId="172" fontId="8" fillId="0" borderId="0" xfId="0" applyNumberFormat="1" applyFont="1" applyAlignment="1">
      <alignment vertical="center"/>
    </xf>
    <xf numFmtId="172" fontId="8" fillId="0" borderId="0" xfId="0" applyNumberFormat="1" applyFont="1"/>
    <xf numFmtId="1" fontId="8" fillId="0" borderId="0" xfId="0" applyNumberFormat="1" applyFont="1"/>
    <xf numFmtId="178" fontId="8" fillId="0" borderId="1" xfId="0" applyNumberFormat="1" applyFont="1" applyBorder="1"/>
    <xf numFmtId="189" fontId="8" fillId="0" borderId="0" xfId="0" applyNumberFormat="1" applyFont="1"/>
    <xf numFmtId="178" fontId="8" fillId="31" borderId="0" xfId="0" applyNumberFormat="1" applyFont="1" applyFill="1"/>
    <xf numFmtId="49" fontId="1" fillId="13" borderId="55" xfId="0" applyNumberFormat="1" applyFont="1" applyFill="1" applyBorder="1" applyAlignment="1" applyProtection="1">
      <alignment horizontal="center" vertical="center" wrapText="1"/>
      <protection locked="0"/>
    </xf>
    <xf numFmtId="166" fontId="1" fillId="13" borderId="63" xfId="0" applyNumberFormat="1" applyFont="1" applyFill="1" applyBorder="1" applyAlignment="1" applyProtection="1">
      <alignment vertical="center" wrapText="1"/>
      <protection locked="0"/>
    </xf>
    <xf numFmtId="1" fontId="1" fillId="13" borderId="55" xfId="0" applyNumberFormat="1" applyFont="1" applyFill="1" applyBorder="1" applyAlignment="1" applyProtection="1">
      <alignment horizontal="center" vertical="center" wrapText="1"/>
      <protection locked="0"/>
    </xf>
    <xf numFmtId="166" fontId="1" fillId="13" borderId="0" xfId="0" applyNumberFormat="1" applyFont="1" applyFill="1" applyAlignment="1" applyProtection="1">
      <alignment horizontal="left" vertical="center" wrapText="1"/>
      <protection locked="0"/>
    </xf>
    <xf numFmtId="2" fontId="1" fillId="13" borderId="63" xfId="0" applyNumberFormat="1" applyFont="1" applyFill="1" applyBorder="1" applyAlignment="1" applyProtection="1">
      <alignment horizontal="left" vertical="center" wrapText="1"/>
      <protection locked="0"/>
    </xf>
    <xf numFmtId="1" fontId="1" fillId="0" borderId="63" xfId="0" applyNumberFormat="1" applyFont="1" applyBorder="1" applyAlignment="1" applyProtection="1">
      <alignment horizontal="right" vertical="center" wrapText="1"/>
      <protection locked="0"/>
    </xf>
    <xf numFmtId="166" fontId="1" fillId="13" borderId="63" xfId="0" applyNumberFormat="1" applyFont="1" applyFill="1" applyBorder="1" applyAlignment="1" applyProtection="1">
      <alignment horizontal="center" vertical="center" wrapText="1"/>
      <protection locked="0"/>
    </xf>
    <xf numFmtId="3" fontId="22" fillId="0" borderId="0" xfId="0" applyNumberFormat="1" applyFont="1" applyAlignment="1">
      <alignment wrapText="1"/>
    </xf>
    <xf numFmtId="194" fontId="8" fillId="0" borderId="0" xfId="0" applyNumberFormat="1" applyFont="1" applyAlignment="1">
      <alignment wrapText="1"/>
    </xf>
    <xf numFmtId="166" fontId="8" fillId="31" borderId="0" xfId="0" applyNumberFormat="1" applyFont="1" applyFill="1" applyAlignment="1">
      <alignment wrapText="1"/>
    </xf>
    <xf numFmtId="166" fontId="8" fillId="31" borderId="0" xfId="0" applyNumberFormat="1" applyFont="1" applyFill="1" applyAlignment="1">
      <alignment horizontal="left"/>
    </xf>
    <xf numFmtId="3" fontId="8" fillId="31" borderId="0" xfId="0" applyNumberFormat="1" applyFont="1" applyFill="1" applyAlignment="1">
      <alignment wrapText="1"/>
    </xf>
    <xf numFmtId="169" fontId="8" fillId="31" borderId="0" xfId="0" applyNumberFormat="1" applyFont="1" applyFill="1" applyAlignment="1">
      <alignment wrapText="1"/>
    </xf>
    <xf numFmtId="49" fontId="8" fillId="31" borderId="0" xfId="0" applyNumberFormat="1" applyFont="1" applyFill="1" applyAlignment="1">
      <alignment horizontal="right" wrapText="1"/>
    </xf>
    <xf numFmtId="2" fontId="8" fillId="31" borderId="0" xfId="0" applyNumberFormat="1" applyFont="1" applyFill="1" applyAlignment="1">
      <alignment wrapText="1"/>
    </xf>
    <xf numFmtId="174" fontId="8" fillId="31" borderId="0" xfId="0" applyNumberFormat="1" applyFont="1" applyFill="1" applyAlignment="1">
      <alignment wrapText="1"/>
    </xf>
    <xf numFmtId="4" fontId="8" fillId="31" borderId="0" xfId="0" applyNumberFormat="1" applyFont="1" applyFill="1" applyAlignment="1">
      <alignment wrapText="1"/>
    </xf>
    <xf numFmtId="166" fontId="8" fillId="32" borderId="0" xfId="0" applyNumberFormat="1" applyFont="1" applyFill="1" applyAlignment="1">
      <alignment wrapText="1"/>
    </xf>
    <xf numFmtId="166" fontId="8" fillId="32" borderId="0" xfId="0" applyNumberFormat="1" applyFont="1" applyFill="1" applyAlignment="1">
      <alignment horizontal="left"/>
    </xf>
    <xf numFmtId="3" fontId="8" fillId="32" borderId="0" xfId="0" applyNumberFormat="1" applyFont="1" applyFill="1" applyAlignment="1">
      <alignment wrapText="1"/>
    </xf>
    <xf numFmtId="1" fontId="8" fillId="32" borderId="0" xfId="0" applyNumberFormat="1" applyFont="1" applyFill="1" applyAlignment="1">
      <alignment wrapText="1"/>
    </xf>
    <xf numFmtId="49" fontId="8" fillId="32" borderId="0" xfId="0" applyNumberFormat="1" applyFont="1" applyFill="1" applyAlignment="1">
      <alignment horizontal="right" wrapText="1"/>
    </xf>
    <xf numFmtId="2" fontId="8" fillId="32" borderId="0" xfId="0" applyNumberFormat="1" applyFont="1" applyFill="1" applyAlignment="1">
      <alignment wrapText="1"/>
    </xf>
    <xf numFmtId="174" fontId="8" fillId="32" borderId="0" xfId="0" applyNumberFormat="1" applyFont="1" applyFill="1" applyAlignment="1">
      <alignment wrapText="1"/>
    </xf>
    <xf numFmtId="4" fontId="8" fillId="32" borderId="0" xfId="0" applyNumberFormat="1" applyFont="1" applyFill="1" applyAlignment="1">
      <alignment wrapText="1"/>
    </xf>
    <xf numFmtId="166" fontId="8" fillId="32" borderId="1" xfId="0" applyNumberFormat="1" applyFont="1" applyFill="1" applyBorder="1" applyAlignment="1">
      <alignment horizontal="left"/>
    </xf>
    <xf numFmtId="166" fontId="8" fillId="33" borderId="0" xfId="0" applyNumberFormat="1" applyFont="1" applyFill="1" applyAlignment="1">
      <alignment wrapText="1"/>
    </xf>
    <xf numFmtId="166" fontId="8" fillId="33" borderId="13" xfId="0" applyNumberFormat="1" applyFont="1" applyFill="1" applyBorder="1" applyAlignment="1">
      <alignment wrapText="1"/>
    </xf>
    <xf numFmtId="166" fontId="8" fillId="33" borderId="13" xfId="0" applyNumberFormat="1" applyFont="1" applyFill="1" applyBorder="1" applyAlignment="1">
      <alignment horizontal="left"/>
    </xf>
    <xf numFmtId="3" fontId="8" fillId="33" borderId="0" xfId="0" applyNumberFormat="1" applyFont="1" applyFill="1" applyAlignment="1">
      <alignment wrapText="1"/>
    </xf>
    <xf numFmtId="1" fontId="8" fillId="33" borderId="13" xfId="0" applyNumberFormat="1" applyFont="1" applyFill="1" applyBorder="1" applyAlignment="1">
      <alignment wrapText="1"/>
    </xf>
    <xf numFmtId="49" fontId="8" fillId="33" borderId="0" xfId="0" applyNumberFormat="1" applyFont="1" applyFill="1" applyAlignment="1">
      <alignment horizontal="right" wrapText="1"/>
    </xf>
    <xf numFmtId="2" fontId="8" fillId="33" borderId="0" xfId="0" applyNumberFormat="1" applyFont="1" applyFill="1" applyAlignment="1">
      <alignment wrapText="1"/>
    </xf>
    <xf numFmtId="174" fontId="8" fillId="33" borderId="0" xfId="0" applyNumberFormat="1" applyFont="1" applyFill="1" applyAlignment="1">
      <alignment wrapText="1"/>
    </xf>
    <xf numFmtId="4" fontId="8" fillId="33" borderId="0" xfId="0" applyNumberFormat="1" applyFont="1" applyFill="1" applyAlignment="1">
      <alignment wrapText="1"/>
    </xf>
    <xf numFmtId="166" fontId="8" fillId="33" borderId="0" xfId="0" applyNumberFormat="1" applyFont="1" applyFill="1" applyAlignment="1">
      <alignment horizontal="left"/>
    </xf>
    <xf numFmtId="1" fontId="8" fillId="33" borderId="0" xfId="0" applyNumberFormat="1" applyFont="1" applyFill="1" applyAlignment="1">
      <alignment wrapText="1"/>
    </xf>
    <xf numFmtId="166" fontId="8" fillId="33" borderId="0" xfId="0" applyNumberFormat="1" applyFont="1" applyFill="1"/>
    <xf numFmtId="49" fontId="1" fillId="13" borderId="37" xfId="0" applyNumberFormat="1" applyFont="1" applyFill="1" applyBorder="1" applyAlignment="1" applyProtection="1">
      <alignment horizontal="center" vertical="center" wrapText="1"/>
      <protection locked="0"/>
    </xf>
    <xf numFmtId="170" fontId="1" fillId="13" borderId="37" xfId="0" applyNumberFormat="1" applyFont="1" applyFill="1" applyBorder="1" applyAlignment="1" applyProtection="1">
      <alignment vertical="center" wrapText="1"/>
      <protection locked="0"/>
    </xf>
    <xf numFmtId="166" fontId="1" fillId="13" borderId="37" xfId="0" applyNumberFormat="1" applyFont="1" applyFill="1" applyBorder="1" applyAlignment="1" applyProtection="1">
      <alignment vertical="center" wrapText="1"/>
      <protection locked="0"/>
    </xf>
    <xf numFmtId="1" fontId="1" fillId="13" borderId="37" xfId="0" applyNumberFormat="1" applyFont="1" applyFill="1" applyBorder="1" applyAlignment="1" applyProtection="1">
      <alignment horizontal="center" vertical="center" wrapText="1"/>
      <protection locked="0"/>
    </xf>
    <xf numFmtId="166" fontId="1" fillId="13" borderId="37" xfId="0" applyNumberFormat="1" applyFont="1" applyFill="1" applyBorder="1" applyAlignment="1" applyProtection="1">
      <alignment horizontal="left" vertical="center" wrapText="1"/>
      <protection locked="0"/>
    </xf>
    <xf numFmtId="2" fontId="1" fillId="13" borderId="37" xfId="0" applyNumberFormat="1" applyFont="1" applyFill="1" applyBorder="1" applyAlignment="1" applyProtection="1">
      <alignment horizontal="left" vertical="center" wrapText="1"/>
      <protection locked="0"/>
    </xf>
    <xf numFmtId="2" fontId="1" fillId="13" borderId="37" xfId="0" applyNumberFormat="1" applyFont="1" applyFill="1" applyBorder="1" applyAlignment="1" applyProtection="1">
      <alignment vertical="center" wrapText="1"/>
      <protection locked="0"/>
    </xf>
    <xf numFmtId="170" fontId="6" fillId="13" borderId="37" xfId="0" applyNumberFormat="1" applyFont="1" applyFill="1" applyBorder="1" applyAlignment="1" applyProtection="1">
      <alignment vertical="center" wrapText="1"/>
      <protection locked="0"/>
    </xf>
    <xf numFmtId="166" fontId="8" fillId="27" borderId="0" xfId="0" applyNumberFormat="1" applyFont="1" applyFill="1" applyAlignment="1">
      <alignment wrapText="1"/>
    </xf>
    <xf numFmtId="166" fontId="8" fillId="27" borderId="0" xfId="0" applyNumberFormat="1" applyFont="1" applyFill="1" applyAlignment="1">
      <alignment horizontal="left"/>
    </xf>
    <xf numFmtId="3" fontId="8" fillId="27" borderId="0" xfId="0" applyNumberFormat="1" applyFont="1" applyFill="1" applyAlignment="1">
      <alignment wrapText="1"/>
    </xf>
    <xf numFmtId="1" fontId="8" fillId="27" borderId="0" xfId="0" applyNumberFormat="1" applyFont="1" applyFill="1" applyAlignment="1">
      <alignment wrapText="1"/>
    </xf>
    <xf numFmtId="49" fontId="8" fillId="27" borderId="0" xfId="0" applyNumberFormat="1" applyFont="1" applyFill="1" applyAlignment="1">
      <alignment horizontal="right" wrapText="1"/>
    </xf>
    <xf numFmtId="2" fontId="8" fillId="27" borderId="0" xfId="0" applyNumberFormat="1" applyFont="1" applyFill="1" applyAlignment="1">
      <alignment wrapText="1"/>
    </xf>
    <xf numFmtId="174" fontId="8" fillId="27" borderId="0" xfId="0" applyNumberFormat="1" applyFont="1" applyFill="1" applyAlignment="1">
      <alignment wrapText="1"/>
    </xf>
    <xf numFmtId="4" fontId="8" fillId="27" borderId="0" xfId="0" applyNumberFormat="1" applyFont="1" applyFill="1" applyAlignment="1">
      <alignment wrapText="1"/>
    </xf>
    <xf numFmtId="166" fontId="8" fillId="19" borderId="0" xfId="0" applyNumberFormat="1" applyFont="1" applyFill="1" applyAlignment="1">
      <alignment wrapText="1"/>
    </xf>
    <xf numFmtId="166" fontId="8" fillId="19" borderId="0" xfId="0" applyNumberFormat="1" applyFont="1" applyFill="1" applyAlignment="1">
      <alignment horizontal="left"/>
    </xf>
    <xf numFmtId="3" fontId="8" fillId="19" borderId="0" xfId="0" applyNumberFormat="1" applyFont="1" applyFill="1" applyAlignment="1">
      <alignment wrapText="1"/>
    </xf>
    <xf numFmtId="1" fontId="8" fillId="19" borderId="0" xfId="0" applyNumberFormat="1" applyFont="1" applyFill="1" applyAlignment="1">
      <alignment wrapText="1"/>
    </xf>
    <xf numFmtId="49" fontId="8" fillId="19" borderId="0" xfId="0" applyNumberFormat="1" applyFont="1" applyFill="1" applyAlignment="1">
      <alignment horizontal="right" wrapText="1"/>
    </xf>
    <xf numFmtId="2" fontId="8" fillId="19" borderId="0" xfId="0" applyNumberFormat="1" applyFont="1" applyFill="1" applyAlignment="1">
      <alignment wrapText="1"/>
    </xf>
    <xf numFmtId="174" fontId="8" fillId="19" borderId="0" xfId="0" applyNumberFormat="1" applyFont="1" applyFill="1" applyAlignment="1">
      <alignment wrapText="1"/>
    </xf>
    <xf numFmtId="4" fontId="8" fillId="19" borderId="0" xfId="0" applyNumberFormat="1" applyFont="1" applyFill="1" applyAlignment="1">
      <alignment wrapText="1"/>
    </xf>
    <xf numFmtId="166" fontId="8" fillId="19" borderId="0" xfId="0" applyNumberFormat="1" applyFont="1" applyFill="1" applyAlignment="1">
      <alignment horizontal="left" wrapText="1"/>
    </xf>
    <xf numFmtId="170" fontId="8" fillId="0" borderId="0" xfId="0" applyNumberFormat="1" applyFont="1" applyAlignment="1">
      <alignment wrapText="1"/>
    </xf>
    <xf numFmtId="4" fontId="22" fillId="0" borderId="0" xfId="0" applyNumberFormat="1" applyFont="1" applyAlignment="1">
      <alignment wrapText="1"/>
    </xf>
    <xf numFmtId="9" fontId="8" fillId="0" borderId="6" xfId="27" applyNumberFormat="1" applyFont="1" applyBorder="1" applyAlignment="1">
      <alignment wrapText="1"/>
    </xf>
    <xf numFmtId="166" fontId="8" fillId="0" borderId="6" xfId="0" applyNumberFormat="1" applyFont="1" applyBorder="1" applyAlignment="1">
      <alignment horizontal="left"/>
    </xf>
    <xf numFmtId="166" fontId="8" fillId="18" borderId="0" xfId="0" applyNumberFormat="1" applyFont="1" applyFill="1" applyAlignment="1">
      <alignment wrapText="1"/>
    </xf>
    <xf numFmtId="166" fontId="8" fillId="18" borderId="0" xfId="0" applyNumberFormat="1" applyFont="1" applyFill="1" applyAlignment="1">
      <alignment horizontal="left" wrapText="1"/>
    </xf>
    <xf numFmtId="3" fontId="8" fillId="18" borderId="0" xfId="0" applyNumberFormat="1" applyFont="1" applyFill="1" applyAlignment="1">
      <alignment wrapText="1"/>
    </xf>
    <xf numFmtId="1" fontId="8" fillId="18" borderId="0" xfId="0" applyNumberFormat="1" applyFont="1" applyFill="1" applyAlignment="1">
      <alignment wrapText="1"/>
    </xf>
    <xf numFmtId="2" fontId="8" fillId="18" borderId="0" xfId="0" applyNumberFormat="1" applyFont="1" applyFill="1" applyAlignment="1">
      <alignment wrapText="1"/>
    </xf>
    <xf numFmtId="174" fontId="8" fillId="18" borderId="0" xfId="0" applyNumberFormat="1" applyFont="1" applyFill="1" applyAlignment="1">
      <alignment wrapText="1"/>
    </xf>
    <xf numFmtId="4" fontId="8" fillId="18" borderId="0" xfId="0" applyNumberFormat="1" applyFont="1" applyFill="1" applyAlignment="1">
      <alignment wrapText="1"/>
    </xf>
    <xf numFmtId="169" fontId="8" fillId="0" borderId="0" xfId="0" applyNumberFormat="1" applyFont="1" applyAlignment="1">
      <alignment wrapText="1"/>
    </xf>
    <xf numFmtId="170" fontId="8" fillId="0" borderId="20" xfId="0" applyNumberFormat="1" applyFont="1" applyBorder="1" applyAlignment="1">
      <alignment wrapText="1"/>
    </xf>
    <xf numFmtId="3" fontId="8" fillId="0" borderId="0" xfId="0" applyNumberFormat="1" applyFont="1" applyAlignment="1">
      <alignment horizontal="center" wrapText="1"/>
    </xf>
    <xf numFmtId="2" fontId="8" fillId="0" borderId="0" xfId="0" applyNumberFormat="1" applyFont="1" applyAlignment="1">
      <alignment horizontal="center" wrapText="1"/>
    </xf>
    <xf numFmtId="1" fontId="1" fillId="0" borderId="48" xfId="0" applyNumberFormat="1" applyFont="1" applyBorder="1" applyAlignment="1" applyProtection="1">
      <alignment horizontal="center" vertical="center" wrapText="1"/>
      <protection locked="0"/>
    </xf>
    <xf numFmtId="49" fontId="1" fillId="29" borderId="48" xfId="0" applyNumberFormat="1" applyFont="1" applyFill="1" applyBorder="1" applyAlignment="1" applyProtection="1">
      <alignment horizontal="center" vertical="center" wrapText="1"/>
      <protection locked="0"/>
    </xf>
    <xf numFmtId="166" fontId="8" fillId="16" borderId="0" xfId="0" applyNumberFormat="1" applyFont="1" applyFill="1"/>
    <xf numFmtId="164" fontId="0" fillId="16" borderId="0" xfId="0" applyFill="1"/>
    <xf numFmtId="169" fontId="8" fillId="16" borderId="0" xfId="0" applyNumberFormat="1" applyFont="1" applyFill="1"/>
    <xf numFmtId="166" fontId="8" fillId="30" borderId="0" xfId="0" applyNumberFormat="1" applyFont="1" applyFill="1" applyAlignment="1">
      <alignment wrapText="1"/>
    </xf>
    <xf numFmtId="164" fontId="8" fillId="30" borderId="0" xfId="0" applyFont="1" applyFill="1"/>
    <xf numFmtId="3" fontId="8" fillId="30" borderId="0" xfId="0" applyNumberFormat="1" applyFont="1" applyFill="1" applyAlignment="1">
      <alignment wrapText="1"/>
    </xf>
    <xf numFmtId="174" fontId="8" fillId="30" borderId="0" xfId="0" applyNumberFormat="1" applyFont="1" applyFill="1" applyAlignment="1">
      <alignment wrapText="1"/>
    </xf>
    <xf numFmtId="1" fontId="8" fillId="30" borderId="0" xfId="0" applyNumberFormat="1" applyFont="1" applyFill="1" applyAlignment="1">
      <alignment wrapText="1"/>
    </xf>
    <xf numFmtId="172" fontId="8" fillId="30" borderId="0" xfId="0" applyNumberFormat="1" applyFont="1" applyFill="1" applyAlignment="1">
      <alignment wrapText="1"/>
    </xf>
    <xf numFmtId="4" fontId="8" fillId="30" borderId="0" xfId="0" applyNumberFormat="1" applyFont="1" applyFill="1" applyAlignment="1">
      <alignment wrapText="1"/>
    </xf>
    <xf numFmtId="2" fontId="8" fillId="30" borderId="0" xfId="0" applyNumberFormat="1" applyFont="1" applyFill="1" applyAlignment="1">
      <alignment wrapText="1"/>
    </xf>
    <xf numFmtId="171" fontId="8" fillId="16" borderId="0" xfId="0" applyNumberFormat="1" applyFont="1" applyFill="1"/>
    <xf numFmtId="166" fontId="8" fillId="30" borderId="0" xfId="0" applyNumberFormat="1" applyFont="1" applyFill="1" applyAlignment="1">
      <alignment horizontal="left" wrapText="1"/>
    </xf>
    <xf numFmtId="180" fontId="1" fillId="0" borderId="39" xfId="49" applyNumberFormat="1" applyBorder="1" applyAlignment="1" applyProtection="1">
      <alignment horizontal="right" vertical="center" wrapText="1"/>
      <protection locked="0"/>
    </xf>
    <xf numFmtId="1" fontId="1" fillId="0" borderId="39" xfId="49" applyNumberFormat="1" applyBorder="1" applyAlignment="1" applyProtection="1">
      <alignment horizontal="left" vertical="center" wrapText="1"/>
      <protection locked="0"/>
    </xf>
    <xf numFmtId="166" fontId="1" fillId="31" borderId="37" xfId="49" applyFill="1" applyBorder="1" applyAlignment="1" applyProtection="1">
      <alignment horizontal="left" vertical="center" wrapText="1"/>
      <protection locked="0"/>
    </xf>
    <xf numFmtId="166" fontId="1" fillId="0" borderId="40" xfId="49" applyBorder="1" applyAlignment="1" applyProtection="1">
      <alignment horizontal="center" vertical="center" wrapText="1"/>
      <protection locked="0"/>
    </xf>
    <xf numFmtId="49" fontId="1" fillId="0" borderId="40" xfId="49" applyNumberFormat="1" applyBorder="1" applyAlignment="1" applyProtection="1">
      <alignment horizontal="center" vertical="center" wrapText="1"/>
      <protection locked="0"/>
    </xf>
    <xf numFmtId="166" fontId="1" fillId="0" borderId="37" xfId="49" applyBorder="1" applyAlignment="1" applyProtection="1">
      <alignment horizontal="center" vertical="center" wrapText="1"/>
      <protection locked="0"/>
    </xf>
    <xf numFmtId="49" fontId="1" fillId="0" borderId="37" xfId="49" applyNumberFormat="1" applyBorder="1" applyAlignment="1" applyProtection="1">
      <alignment horizontal="center" vertical="center" wrapText="1"/>
      <protection locked="0"/>
    </xf>
    <xf numFmtId="170" fontId="1" fillId="0" borderId="37" xfId="49" applyNumberFormat="1" applyBorder="1" applyAlignment="1" applyProtection="1">
      <alignment horizontal="center" vertical="center" wrapText="1"/>
      <protection locked="0"/>
    </xf>
    <xf numFmtId="49" fontId="1" fillId="27" borderId="48" xfId="0" applyNumberFormat="1" applyFont="1" applyFill="1" applyBorder="1" applyAlignment="1" applyProtection="1">
      <alignment horizontal="center" vertical="center" wrapText="1"/>
      <protection locked="0"/>
    </xf>
    <xf numFmtId="170" fontId="1" fillId="26" borderId="37" xfId="0" applyNumberFormat="1" applyFont="1" applyFill="1" applyBorder="1" applyAlignment="1" applyProtection="1">
      <alignment vertical="center" wrapText="1"/>
      <protection locked="0"/>
    </xf>
    <xf numFmtId="49" fontId="1" fillId="10" borderId="37" xfId="0" applyNumberFormat="1" applyFont="1" applyFill="1" applyBorder="1" applyAlignment="1" applyProtection="1">
      <alignment horizontal="center" vertical="center" wrapText="1"/>
      <protection locked="0"/>
    </xf>
    <xf numFmtId="1" fontId="1" fillId="26" borderId="37" xfId="0" applyNumberFormat="1" applyFont="1" applyFill="1" applyBorder="1" applyAlignment="1" applyProtection="1">
      <alignment horizontal="center" vertical="center" wrapText="1"/>
      <protection locked="0"/>
    </xf>
    <xf numFmtId="166" fontId="1" fillId="26" borderId="37" xfId="0" applyNumberFormat="1" applyFont="1" applyFill="1" applyBorder="1" applyAlignment="1" applyProtection="1">
      <alignment horizontal="center" vertical="center" wrapText="1"/>
      <protection locked="0"/>
    </xf>
    <xf numFmtId="2" fontId="1" fillId="10" borderId="37" xfId="0" applyNumberFormat="1" applyFont="1" applyFill="1" applyBorder="1" applyAlignment="1" applyProtection="1">
      <alignment vertical="center" wrapText="1"/>
      <protection locked="0"/>
    </xf>
    <xf numFmtId="164" fontId="1" fillId="31" borderId="37" xfId="0" applyFont="1" applyFill="1" applyBorder="1" applyAlignment="1">
      <alignment horizontal="center"/>
    </xf>
    <xf numFmtId="49" fontId="1" fillId="0" borderId="37" xfId="0" applyNumberFormat="1" applyFont="1" applyBorder="1" applyAlignment="1">
      <alignment horizontal="center"/>
    </xf>
    <xf numFmtId="170" fontId="1" fillId="31" borderId="37" xfId="0" applyNumberFormat="1" applyFont="1" applyFill="1" applyBorder="1" applyAlignment="1" applyProtection="1">
      <alignment vertical="center" wrapText="1"/>
      <protection locked="0"/>
    </xf>
    <xf numFmtId="166" fontId="1" fillId="0" borderId="46" xfId="49" applyBorder="1" applyAlignment="1" applyProtection="1">
      <alignment horizontal="center" vertical="center" wrapText="1"/>
      <protection locked="0"/>
    </xf>
    <xf numFmtId="1" fontId="1" fillId="0" borderId="46" xfId="49" applyNumberFormat="1" applyBorder="1" applyAlignment="1" applyProtection="1">
      <alignment horizontal="center" vertical="center" wrapText="1"/>
      <protection locked="0"/>
    </xf>
    <xf numFmtId="49" fontId="1" fillId="0" borderId="46" xfId="49" applyNumberFormat="1" applyBorder="1" applyAlignment="1" applyProtection="1">
      <alignment horizontal="center" vertical="center" wrapText="1"/>
      <protection locked="0"/>
    </xf>
    <xf numFmtId="171" fontId="8" fillId="0" borderId="0" xfId="0" applyNumberFormat="1" applyFont="1" applyAlignment="1">
      <alignment wrapText="1"/>
    </xf>
    <xf numFmtId="9" fontId="8" fillId="0" borderId="0" xfId="0" applyNumberFormat="1" applyFont="1" applyAlignment="1">
      <alignment wrapText="1"/>
    </xf>
    <xf numFmtId="166" fontId="1" fillId="0" borderId="37" xfId="49" applyBorder="1" applyAlignment="1" applyProtection="1">
      <alignment horizontal="left" vertical="center" wrapText="1"/>
      <protection locked="0"/>
    </xf>
    <xf numFmtId="1" fontId="1" fillId="18" borderId="37" xfId="0" applyNumberFormat="1" applyFont="1" applyFill="1" applyBorder="1" applyAlignment="1" applyProtection="1">
      <alignment horizontal="center" vertical="center" wrapText="1"/>
      <protection locked="0"/>
    </xf>
    <xf numFmtId="166" fontId="1" fillId="18" borderId="37" xfId="0" applyNumberFormat="1" applyFont="1" applyFill="1" applyBorder="1" applyAlignment="1" applyProtection="1">
      <alignment horizontal="center" vertical="center" wrapText="1"/>
      <protection locked="0"/>
    </xf>
    <xf numFmtId="175" fontId="8" fillId="0" borderId="0" xfId="23" applyNumberFormat="1" applyFont="1" applyAlignment="1">
      <alignment wrapText="1"/>
    </xf>
    <xf numFmtId="183" fontId="8" fillId="0" borderId="0" xfId="25" applyNumberFormat="1" applyFont="1" applyAlignment="1">
      <alignment wrapText="1"/>
    </xf>
    <xf numFmtId="166" fontId="8" fillId="0" borderId="0" xfId="0" applyNumberFormat="1" applyFont="1" applyAlignment="1">
      <alignment horizontal="left" vertical="center" wrapText="1"/>
    </xf>
    <xf numFmtId="176" fontId="8" fillId="0" borderId="0" xfId="23" applyNumberFormat="1" applyFont="1"/>
    <xf numFmtId="165" fontId="8" fillId="0" borderId="0" xfId="0" applyNumberFormat="1" applyFont="1"/>
    <xf numFmtId="49" fontId="1" fillId="13" borderId="39" xfId="0" applyNumberFormat="1" applyFont="1" applyFill="1" applyBorder="1" applyAlignment="1" applyProtection="1">
      <alignment horizontal="center" vertical="center" wrapText="1"/>
      <protection locked="0"/>
    </xf>
    <xf numFmtId="166" fontId="1" fillId="13" borderId="0" xfId="0" applyNumberFormat="1" applyFont="1" applyFill="1" applyProtection="1">
      <protection locked="0"/>
    </xf>
    <xf numFmtId="1" fontId="1" fillId="13" borderId="0" xfId="0" applyNumberFormat="1" applyFont="1" applyFill="1" applyAlignment="1" applyProtection="1">
      <alignment horizontal="center"/>
      <protection locked="0"/>
    </xf>
    <xf numFmtId="166" fontId="1" fillId="13" borderId="0" xfId="0" applyNumberFormat="1" applyFont="1" applyFill="1" applyAlignment="1" applyProtection="1">
      <alignment wrapText="1"/>
      <protection locked="0"/>
    </xf>
    <xf numFmtId="166" fontId="1" fillId="13" borderId="0" xfId="0" applyNumberFormat="1" applyFont="1" applyFill="1" applyAlignment="1" applyProtection="1">
      <alignment horizontal="center"/>
      <protection locked="0"/>
    </xf>
    <xf numFmtId="49" fontId="1" fillId="13" borderId="0" xfId="0" applyNumberFormat="1" applyFont="1" applyFill="1" applyAlignment="1" applyProtection="1">
      <alignment horizontal="right"/>
      <protection locked="0"/>
    </xf>
    <xf numFmtId="49" fontId="1" fillId="13" borderId="0" xfId="0" applyNumberFormat="1" applyFont="1" applyFill="1" applyAlignment="1" applyProtection="1">
      <alignment horizontal="center"/>
      <protection locked="0"/>
    </xf>
    <xf numFmtId="170" fontId="1" fillId="13" borderId="0" xfId="0" applyNumberFormat="1" applyFont="1" applyFill="1" applyAlignment="1" applyProtection="1">
      <alignment horizontal="center" vertical="center" wrapText="1"/>
      <protection locked="0"/>
    </xf>
    <xf numFmtId="49" fontId="1" fillId="13" borderId="0" xfId="0" applyNumberFormat="1" applyFont="1" applyFill="1" applyProtection="1">
      <protection locked="0"/>
    </xf>
    <xf numFmtId="170" fontId="1" fillId="13" borderId="37" xfId="0" applyNumberFormat="1" applyFont="1" applyFill="1" applyBorder="1" applyProtection="1">
      <protection locked="0"/>
    </xf>
    <xf numFmtId="1" fontId="1" fillId="13" borderId="37" xfId="0" applyNumberFormat="1" applyFont="1" applyFill="1" applyBorder="1" applyProtection="1">
      <protection locked="0"/>
    </xf>
    <xf numFmtId="2" fontId="1" fillId="13" borderId="37" xfId="0" applyNumberFormat="1" applyFont="1" applyFill="1" applyBorder="1" applyProtection="1">
      <protection locked="0"/>
    </xf>
    <xf numFmtId="1" fontId="1" fillId="0" borderId="37" xfId="0" applyNumberFormat="1" applyFont="1" applyBorder="1" applyProtection="1">
      <protection locked="0"/>
    </xf>
    <xf numFmtId="170" fontId="6" fillId="13" borderId="37" xfId="0" applyNumberFormat="1" applyFont="1" applyFill="1" applyBorder="1" applyProtection="1">
      <protection locked="0"/>
    </xf>
    <xf numFmtId="170" fontId="1" fillId="0" borderId="0" xfId="0" applyNumberFormat="1" applyFont="1" applyProtection="1">
      <protection locked="0"/>
    </xf>
    <xf numFmtId="164" fontId="8" fillId="0" borderId="0" xfId="0" applyFont="1" applyAlignment="1">
      <alignment horizontal="right"/>
    </xf>
    <xf numFmtId="164" fontId="35" fillId="0" borderId="0" xfId="28" applyNumberFormat="1" applyFont="1"/>
    <xf numFmtId="164" fontId="22" fillId="3" borderId="0" xfId="0" applyFont="1" applyFill="1"/>
    <xf numFmtId="169" fontId="8" fillId="3" borderId="0" xfId="0" applyNumberFormat="1" applyFont="1" applyFill="1"/>
    <xf numFmtId="169" fontId="8" fillId="0" borderId="0" xfId="0" applyNumberFormat="1" applyFont="1" applyAlignment="1">
      <alignment horizontal="right"/>
    </xf>
    <xf numFmtId="164" fontId="36" fillId="0" borderId="0" xfId="0" applyFont="1"/>
    <xf numFmtId="17" fontId="8" fillId="0" borderId="0" xfId="0" applyNumberFormat="1" applyFont="1"/>
    <xf numFmtId="0" fontId="8" fillId="3" borderId="0" xfId="0" applyNumberFormat="1" applyFont="1" applyFill="1"/>
    <xf numFmtId="164" fontId="37" fillId="0" borderId="0" xfId="28" applyNumberFormat="1" applyFont="1"/>
    <xf numFmtId="4" fontId="8" fillId="0" borderId="0" xfId="0" applyNumberFormat="1" applyFont="1"/>
    <xf numFmtId="4" fontId="8" fillId="3" borderId="0" xfId="0" applyNumberFormat="1" applyFont="1" applyFill="1"/>
    <xf numFmtId="164" fontId="1" fillId="14" borderId="0" xfId="0" applyFont="1" applyFill="1"/>
    <xf numFmtId="164" fontId="6" fillId="3" borderId="0" xfId="49" applyNumberFormat="1" applyFont="1" applyFill="1"/>
    <xf numFmtId="164" fontId="1" fillId="3" borderId="0" xfId="0" applyFont="1" applyFill="1"/>
    <xf numFmtId="164" fontId="1" fillId="3" borderId="0" xfId="49" applyNumberFormat="1" applyFill="1"/>
    <xf numFmtId="164" fontId="1" fillId="0" borderId="0" xfId="49" applyNumberFormat="1"/>
    <xf numFmtId="164" fontId="1" fillId="0" borderId="0" xfId="49" applyNumberFormat="1" applyAlignment="1">
      <alignment horizontal="center"/>
    </xf>
    <xf numFmtId="164" fontId="1" fillId="0" borderId="37" xfId="49" applyNumberFormat="1" applyBorder="1"/>
    <xf numFmtId="164" fontId="1" fillId="0" borderId="37" xfId="49" applyNumberFormat="1" applyBorder="1" applyAlignment="1">
      <alignment horizontal="center"/>
    </xf>
    <xf numFmtId="3" fontId="1" fillId="0" borderId="37" xfId="49" applyNumberFormat="1" applyBorder="1" applyAlignment="1">
      <alignment horizontal="center"/>
    </xf>
    <xf numFmtId="1" fontId="1" fillId="0" borderId="37" xfId="49" applyNumberFormat="1" applyBorder="1"/>
    <xf numFmtId="172" fontId="1" fillId="0" borderId="37" xfId="49" applyNumberFormat="1" applyBorder="1"/>
    <xf numFmtId="2" fontId="1" fillId="0" borderId="0" xfId="49" applyNumberFormat="1"/>
    <xf numFmtId="2" fontId="1" fillId="0" borderId="37" xfId="49" applyNumberFormat="1" applyBorder="1"/>
    <xf numFmtId="1" fontId="1" fillId="0" borderId="0" xfId="49" applyNumberFormat="1"/>
    <xf numFmtId="164" fontId="9" fillId="0" borderId="0" xfId="49" applyNumberFormat="1" applyFont="1"/>
    <xf numFmtId="1" fontId="1" fillId="0" borderId="37" xfId="49" applyNumberFormat="1" applyBorder="1" applyAlignment="1">
      <alignment horizontal="center"/>
    </xf>
    <xf numFmtId="169" fontId="1" fillId="0" borderId="37" xfId="49" applyNumberFormat="1" applyBorder="1" applyAlignment="1">
      <alignment horizontal="center"/>
    </xf>
    <xf numFmtId="195" fontId="1" fillId="0" borderId="37" xfId="49" applyNumberFormat="1" applyBorder="1" applyAlignment="1">
      <alignment horizontal="center"/>
    </xf>
    <xf numFmtId="164" fontId="1" fillId="0" borderId="0" xfId="0" applyFont="1" applyAlignment="1">
      <alignment horizontal="center" textRotation="90"/>
    </xf>
    <xf numFmtId="3" fontId="1" fillId="0" borderId="17" xfId="0" applyNumberFormat="1" applyFont="1" applyBorder="1" applyAlignment="1">
      <alignment horizontal="center"/>
    </xf>
    <xf numFmtId="2" fontId="1" fillId="15" borderId="59" xfId="0" applyNumberFormat="1" applyFont="1" applyFill="1" applyBorder="1" applyAlignment="1">
      <alignment horizontal="center"/>
    </xf>
    <xf numFmtId="2" fontId="1" fillId="15" borderId="52" xfId="0" applyNumberFormat="1" applyFont="1" applyFill="1" applyBorder="1" applyAlignment="1">
      <alignment horizontal="center"/>
    </xf>
    <xf numFmtId="2" fontId="1" fillId="4" borderId="17" xfId="0" applyNumberFormat="1" applyFont="1" applyFill="1" applyBorder="1"/>
    <xf numFmtId="2" fontId="1" fillId="0" borderId="17" xfId="0" applyNumberFormat="1" applyFont="1" applyBorder="1"/>
    <xf numFmtId="3" fontId="1" fillId="0" borderId="0" xfId="0" applyNumberFormat="1" applyFont="1" applyAlignment="1">
      <alignment horizontal="center"/>
    </xf>
    <xf numFmtId="3" fontId="1" fillId="14" borderId="0" xfId="0" applyNumberFormat="1" applyFont="1" applyFill="1" applyAlignment="1">
      <alignment horizontal="center"/>
    </xf>
    <xf numFmtId="2" fontId="1" fillId="0" borderId="15" xfId="0" applyNumberFormat="1" applyFont="1" applyBorder="1"/>
    <xf numFmtId="3" fontId="1" fillId="0" borderId="1" xfId="0" applyNumberFormat="1" applyFont="1" applyBorder="1" applyAlignment="1">
      <alignment horizontal="center"/>
    </xf>
    <xf numFmtId="0" fontId="38" fillId="0" borderId="0" xfId="0" applyNumberFormat="1" applyFont="1"/>
    <xf numFmtId="0" fontId="39" fillId="31" borderId="0" xfId="0" applyNumberFormat="1" applyFont="1" applyFill="1"/>
    <xf numFmtId="0" fontId="39" fillId="34" borderId="0" xfId="0" applyNumberFormat="1" applyFont="1" applyFill="1"/>
    <xf numFmtId="164" fontId="39" fillId="0" borderId="0" xfId="0" applyFont="1"/>
    <xf numFmtId="164" fontId="40" fillId="0" borderId="0" xfId="0" applyFont="1"/>
    <xf numFmtId="0" fontId="41" fillId="0" borderId="0" xfId="0" applyNumberFormat="1" applyFont="1"/>
    <xf numFmtId="0" fontId="42" fillId="35" borderId="0" xfId="0" applyNumberFormat="1" applyFont="1" applyFill="1"/>
    <xf numFmtId="164" fontId="1" fillId="0" borderId="0" xfId="0" applyFont="1" applyAlignment="1">
      <alignment horizontal="center"/>
    </xf>
    <xf numFmtId="0" fontId="0" fillId="0" borderId="0" xfId="0" applyNumberFormat="1"/>
    <xf numFmtId="164" fontId="0" fillId="0" borderId="0" xfId="0"/>
    <xf numFmtId="164" fontId="0" fillId="0" borderId="0" xfId="0" applyAlignment="1">
      <alignment horizontal="center"/>
    </xf>
    <xf numFmtId="164" fontId="1" fillId="0" borderId="1" xfId="0" applyFont="1" applyBorder="1" applyAlignment="1">
      <alignment horizontal="center"/>
    </xf>
    <xf numFmtId="0" fontId="0" fillId="0" borderId="1" xfId="0" applyNumberFormat="1" applyBorder="1"/>
    <xf numFmtId="164" fontId="10" fillId="0" borderId="0" xfId="0" applyFont="1" applyAlignment="1">
      <alignment horizontal="center"/>
    </xf>
    <xf numFmtId="166" fontId="22" fillId="2" borderId="22" xfId="0" applyNumberFormat="1" applyFont="1" applyFill="1" applyBorder="1" applyAlignment="1">
      <alignment horizontal="center" wrapText="1"/>
    </xf>
    <xf numFmtId="166" fontId="8" fillId="0" borderId="0" xfId="0" applyNumberFormat="1" applyFont="1" applyAlignment="1">
      <alignment wrapText="1"/>
    </xf>
    <xf numFmtId="3" fontId="8" fillId="0" borderId="0" xfId="0" applyNumberFormat="1" applyFont="1" applyAlignment="1">
      <alignment wrapText="1"/>
    </xf>
    <xf numFmtId="2" fontId="8" fillId="0" borderId="0" xfId="0" applyNumberFormat="1" applyFont="1" applyAlignment="1">
      <alignment wrapText="1"/>
    </xf>
    <xf numFmtId="0" fontId="0" fillId="0" borderId="18" xfId="0" applyNumberFormat="1" applyBorder="1"/>
    <xf numFmtId="166" fontId="22" fillId="2" borderId="24" xfId="0" applyNumberFormat="1" applyFont="1" applyFill="1" applyBorder="1" applyAlignment="1">
      <alignment horizontal="center" wrapText="1"/>
    </xf>
    <xf numFmtId="0" fontId="0" fillId="0" borderId="20" xfId="0" applyNumberFormat="1" applyBorder="1"/>
    <xf numFmtId="0" fontId="0" fillId="0" borderId="21" xfId="0" applyNumberFormat="1" applyBorder="1"/>
    <xf numFmtId="166" fontId="22" fillId="2" borderId="23" xfId="0" applyNumberFormat="1" applyFont="1" applyFill="1" applyBorder="1" applyAlignment="1">
      <alignment horizontal="center" wrapText="1"/>
    </xf>
    <xf numFmtId="0" fontId="0" fillId="0" borderId="50" xfId="0" applyNumberFormat="1" applyBorder="1"/>
    <xf numFmtId="0" fontId="0" fillId="0" borderId="77" xfId="0" applyNumberFormat="1" applyBorder="1"/>
    <xf numFmtId="166" fontId="22" fillId="2" borderId="8" xfId="0" applyNumberFormat="1" applyFont="1" applyFill="1" applyBorder="1" applyAlignment="1">
      <alignment horizontal="center" wrapText="1"/>
    </xf>
    <xf numFmtId="0" fontId="0" fillId="0" borderId="4" xfId="0" applyNumberFormat="1" applyBorder="1"/>
    <xf numFmtId="0" fontId="0" fillId="0" borderId="3" xfId="0" applyNumberFormat="1" applyBorder="1"/>
    <xf numFmtId="166" fontId="6" fillId="0" borderId="25" xfId="0" applyNumberFormat="1" applyFont="1" applyBorder="1" applyAlignment="1" applyProtection="1">
      <alignment horizontal="center" vertical="center" textRotation="90"/>
      <protection locked="0"/>
    </xf>
    <xf numFmtId="0" fontId="0" fillId="0" borderId="56" xfId="0" applyNumberFormat="1" applyBorder="1" applyProtection="1">
      <protection locked="0"/>
    </xf>
    <xf numFmtId="164" fontId="27" fillId="24" borderId="13" xfId="0" applyFont="1" applyFill="1" applyBorder="1" applyAlignment="1">
      <alignment horizontal="center"/>
    </xf>
    <xf numFmtId="0" fontId="0" fillId="0" borderId="13" xfId="0" applyNumberFormat="1" applyBorder="1"/>
    <xf numFmtId="164" fontId="27" fillId="0" borderId="0" xfId="0" applyFont="1" applyAlignment="1">
      <alignment horizontal="center" textRotation="90"/>
    </xf>
    <xf numFmtId="164" fontId="27" fillId="0" borderId="0" xfId="0" applyFont="1"/>
    <xf numFmtId="164" fontId="27" fillId="17" borderId="60" xfId="0" applyFont="1" applyFill="1" applyBorder="1" applyAlignment="1">
      <alignment horizontal="center"/>
    </xf>
    <xf numFmtId="164" fontId="27" fillId="25" borderId="13" xfId="0" applyFont="1" applyFill="1" applyBorder="1" applyAlignment="1">
      <alignment horizontal="center"/>
    </xf>
    <xf numFmtId="164" fontId="1" fillId="0" borderId="0" xfId="0" applyFont="1" applyAlignment="1">
      <alignment horizontal="center" vertical="center"/>
    </xf>
    <xf numFmtId="164" fontId="1" fillId="0" borderId="1" xfId="0" applyFont="1" applyBorder="1" applyAlignment="1">
      <alignment horizontal="center" vertical="center"/>
    </xf>
    <xf numFmtId="164" fontId="22" fillId="0" borderId="24" xfId="0" applyFont="1" applyBorder="1"/>
    <xf numFmtId="164" fontId="10" fillId="0" borderId="0" xfId="0" applyFont="1" applyAlignment="1">
      <alignment horizontal="center" vertical="center"/>
    </xf>
    <xf numFmtId="0" fontId="33" fillId="0" borderId="57" xfId="0" applyNumberFormat="1" applyFont="1" applyBorder="1" applyAlignment="1">
      <alignment horizontal="center" vertical="center"/>
    </xf>
    <xf numFmtId="0" fontId="0" fillId="0" borderId="7" xfId="0" applyNumberFormat="1" applyBorder="1"/>
    <xf numFmtId="0" fontId="0" fillId="0" borderId="0" xfId="0" applyNumberFormat="1" applyAlignment="1">
      <alignment vertical="top" wrapText="1"/>
    </xf>
  </cellXfs>
  <cellStyles count="51">
    <cellStyle name="Comma 2" xfId="1" xr:uid="{00000000-0005-0000-0000-000006000000}"/>
    <cellStyle name="Comma 2 2" xfId="2" xr:uid="{00000000-0005-0000-0000-000007000000}"/>
    <cellStyle name="Comma 3" xfId="3" xr:uid="{00000000-0005-0000-0000-000008000000}"/>
    <cellStyle name="Currency 2" xfId="4" xr:uid="{00000000-0005-0000-0000-000009000000}"/>
    <cellStyle name="Normal" xfId="0" builtinId="0"/>
    <cellStyle name="Normal 10" xfId="5" xr:uid="{00000000-0005-0000-0000-00000A000000}"/>
    <cellStyle name="Normal 10 2" xfId="6" xr:uid="{00000000-0005-0000-0000-00000B000000}"/>
    <cellStyle name="Normal 11" xfId="7" xr:uid="{00000000-0005-0000-0000-00000C000000}"/>
    <cellStyle name="Normal 12" xfId="8" xr:uid="{00000000-0005-0000-0000-00000D000000}"/>
    <cellStyle name="Normal 12 2" xfId="9" xr:uid="{00000000-0005-0000-0000-00000E000000}"/>
    <cellStyle name="Normal 13" xfId="10" xr:uid="{00000000-0005-0000-0000-00000F000000}"/>
    <cellStyle name="Normal 13 2" xfId="11" xr:uid="{00000000-0005-0000-0000-000010000000}"/>
    <cellStyle name="Normal 14" xfId="12" xr:uid="{00000000-0005-0000-0000-000011000000}"/>
    <cellStyle name="Normal 14 2" xfId="13" xr:uid="{00000000-0005-0000-0000-000012000000}"/>
    <cellStyle name="Normal 15" xfId="14" xr:uid="{00000000-0005-0000-0000-000013000000}"/>
    <cellStyle name="Normal 15 2" xfId="15" xr:uid="{00000000-0005-0000-0000-000014000000}"/>
    <cellStyle name="Normal 16" xfId="16" xr:uid="{00000000-0005-0000-0000-000015000000}"/>
    <cellStyle name="Normal 16 2" xfId="17" xr:uid="{00000000-0005-0000-0000-000016000000}"/>
    <cellStyle name="Normal 17" xfId="18" xr:uid="{00000000-0005-0000-0000-000017000000}"/>
    <cellStyle name="Normal 17 2" xfId="19" xr:uid="{00000000-0005-0000-0000-000018000000}"/>
    <cellStyle name="Normal 18" xfId="20" xr:uid="{00000000-0005-0000-0000-000019000000}"/>
    <cellStyle name="Normal 18 2" xfId="21" xr:uid="{00000000-0005-0000-0000-00001A000000}"/>
    <cellStyle name="Normal 19" xfId="22" xr:uid="{00000000-0005-0000-0000-00001B000000}"/>
    <cellStyle name="Normal 19 2" xfId="23" xr:uid="{00000000-0005-0000-0000-00001C000000}"/>
    <cellStyle name="Normal 2" xfId="24" xr:uid="{00000000-0005-0000-0000-00001D000000}"/>
    <cellStyle name="Normal 2 2" xfId="25" xr:uid="{00000000-0005-0000-0000-00001E000000}"/>
    <cellStyle name="Normal 20" xfId="26" xr:uid="{00000000-0005-0000-0000-00001F000000}"/>
    <cellStyle name="Normal 20 2" xfId="27" xr:uid="{00000000-0005-0000-0000-000020000000}"/>
    <cellStyle name="Normal 20 2 2" xfId="28" xr:uid="{00000000-0005-0000-0000-000021000000}"/>
    <cellStyle name="Normal 20 3" xfId="29" xr:uid="{00000000-0005-0000-0000-000022000000}"/>
    <cellStyle name="Normal 21" xfId="30" xr:uid="{00000000-0005-0000-0000-000023000000}"/>
    <cellStyle name="Normal 3" xfId="31" xr:uid="{00000000-0005-0000-0000-000024000000}"/>
    <cellStyle name="Normal 4" xfId="32" xr:uid="{00000000-0005-0000-0000-000025000000}"/>
    <cellStyle name="Normal 4 2" xfId="33" xr:uid="{00000000-0005-0000-0000-000026000000}"/>
    <cellStyle name="Normal 5" xfId="34" xr:uid="{00000000-0005-0000-0000-000027000000}"/>
    <cellStyle name="Normal 6" xfId="35" xr:uid="{00000000-0005-0000-0000-000028000000}"/>
    <cellStyle name="Normal 6 2" xfId="36" xr:uid="{00000000-0005-0000-0000-000029000000}"/>
    <cellStyle name="Normal 7" xfId="37" xr:uid="{00000000-0005-0000-0000-00002A000000}"/>
    <cellStyle name="Normal 7 2" xfId="38" xr:uid="{00000000-0005-0000-0000-00002B000000}"/>
    <cellStyle name="Normal 8" xfId="39" xr:uid="{00000000-0005-0000-0000-00002C000000}"/>
    <cellStyle name="Normal 8 2" xfId="40" xr:uid="{00000000-0005-0000-0000-00002D000000}"/>
    <cellStyle name="Normal 8 2 2" xfId="41" xr:uid="{00000000-0005-0000-0000-00002E000000}"/>
    <cellStyle name="Normal 8 3" xfId="42" xr:uid="{00000000-0005-0000-0000-00002F000000}"/>
    <cellStyle name="Normal 9" xfId="43" xr:uid="{00000000-0005-0000-0000-000030000000}"/>
    <cellStyle name="Normal 9 2" xfId="44" xr:uid="{00000000-0005-0000-0000-000031000000}"/>
    <cellStyle name="Normal_R9906A" xfId="45" xr:uid="{00000000-0005-0000-0000-000033000000}"/>
    <cellStyle name="Normal_R9906A_Q" xfId="46" xr:uid="{00000000-0005-0000-0000-000035000000}"/>
    <cellStyle name="Normal_Sheet1 (2)" xfId="47" xr:uid="{00000000-0005-0000-0000-000037000000}"/>
    <cellStyle name="Normal_Sheet1 (3)" xfId="48" xr:uid="{00000000-0005-0000-0000-000039000000}"/>
    <cellStyle name="Normal_Sheet2" xfId="49" xr:uid="{00000000-0005-0000-0000-00003A000000}"/>
    <cellStyle name="Percent 2" xfId="50" xr:uid="{00000000-0005-0000-0000-00003B000000}"/>
  </cellStyles>
  <dxfs count="9">
    <dxf>
      <font>
        <color rgb="FFFF0000"/>
      </font>
    </dxf>
    <dxf>
      <font>
        <color rgb="FFC0C0C0"/>
      </font>
    </dxf>
    <dxf>
      <font>
        <color rgb="FFD9D9D9"/>
      </font>
    </dxf>
    <dxf>
      <font>
        <color rgb="FFEEECE1"/>
      </font>
    </dxf>
    <dxf>
      <font>
        <color rgb="FFD9D9D9"/>
      </font>
    </dxf>
    <dxf>
      <font>
        <color rgb="FFFF0000"/>
      </font>
    </dxf>
    <dxf>
      <font>
        <color rgb="FFC0C0C0"/>
      </font>
    </dxf>
    <dxf>
      <font>
        <color rgb="FFD9D9D9"/>
      </font>
    </dxf>
    <dxf>
      <font>
        <color rgb="FFEEECE1"/>
      </font>
    </dxf>
  </dxfs>
  <tableStyles count="0" defaultTableStyle="TableStyleMedium2" defaultPivotStyle="PivotStyleLight16"/>
  <colors>
    <indexedColors>
      <rgbColor rgb="FF000000"/>
      <rgbColor rgb="FFFFFFFF"/>
      <rgbColor rgb="FFFF0000"/>
      <rgbColor rgb="FFB8CD97"/>
      <rgbColor rgb="FF0000FF"/>
      <rgbColor rgb="FFFFFF00"/>
      <rgbColor rgb="FFCCC1DA"/>
      <rgbColor rgb="FF93CDDD"/>
      <rgbColor rgb="FFFCD5B5"/>
      <rgbColor rgb="FF008000"/>
      <rgbColor rgb="FFDCE6F2"/>
      <rgbColor rgb="FF948A54"/>
      <rgbColor rgb="FFBFBFBF"/>
      <rgbColor rgb="FF4F81BD"/>
      <rgbColor rgb="FFC0C0C0"/>
      <rgbColor rgb="FF808080"/>
      <rgbColor rgb="FF93A9CE"/>
      <rgbColor rgb="FF993366"/>
      <rgbColor rgb="FFFFFFCC"/>
      <rgbColor rgb="FFCCFFFF"/>
      <rgbColor rgb="FFD9D9D9"/>
      <rgbColor rgb="FFDC853E"/>
      <rgbColor rgb="FF4672A8"/>
      <rgbColor rgb="FFB9CDE5"/>
      <rgbColor rgb="FFEEECE1"/>
      <rgbColor rgb="FFFFC7CE"/>
      <rgbColor rgb="FFFAC090"/>
      <rgbColor rgb="FF8EB4E3"/>
      <rgbColor rgb="FFC3D69B"/>
      <rgbColor rgb="FFF2DCDB"/>
      <rgbColor rgb="FF558ED5"/>
      <rgbColor rgb="FFE6E0EC"/>
      <rgbColor rgb="FF00B0F0"/>
      <rgbColor rgb="FFDBEEF4"/>
      <rgbColor rgb="FFEBF1DE"/>
      <rgbColor rgb="FFFFFF99"/>
      <rgbColor rgb="FF99CCFF"/>
      <rgbColor rgb="FFE6B9B8"/>
      <rgbColor rgb="FFCC99FF"/>
      <rgbColor rgb="FFFFCC99"/>
      <rgbColor rgb="FF4472C4"/>
      <rgbColor rgb="FF33CCCC"/>
      <rgbColor rgb="FF9BBB59"/>
      <rgbColor rgb="FFFFC000"/>
      <rgbColor rgb="FFD09493"/>
      <rgbColor rgb="FF8AA64F"/>
      <rgbColor rgb="FF725990"/>
      <rgbColor rgb="FFA99BBD"/>
      <rgbColor rgb="FFB3B3B3"/>
      <rgbColor rgb="FF449EB9"/>
      <rgbColor rgb="FFD7E4BD"/>
      <rgbColor rgb="FF7F7F7F"/>
      <rgbColor rgb="FFC0504D"/>
      <rgbColor rgb="FFAB4744"/>
      <rgbColor rgb="FF8064A2"/>
      <rgbColor rgb="FF595959"/>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layoutTarget val="inner"/>
          <c:xMode val="edge"/>
          <c:yMode val="edge"/>
          <c:x val="4.4648719632304698E-2"/>
          <c:y val="0.211006758535943"/>
          <c:w val="0.51871306631648095"/>
          <c:h val="0.71851136662863202"/>
        </c:manualLayout>
      </c:layout>
      <c:pieChart>
        <c:varyColors val="1"/>
        <c:ser>
          <c:idx val="0"/>
          <c:order val="0"/>
          <c:spPr>
            <a:solidFill>
              <a:srgbClr val="4F81BD"/>
            </a:solidFill>
            <a:ln w="0">
              <a:noFill/>
              <a:prstDash val="solid"/>
            </a:ln>
          </c:spPr>
          <c:dPt>
            <c:idx val="0"/>
            <c:bubble3D val="0"/>
            <c:spPr>
              <a:solidFill>
                <a:srgbClr val="4672A8"/>
              </a:solidFill>
              <a:ln w="0">
                <a:noFill/>
                <a:prstDash val="solid"/>
              </a:ln>
            </c:spPr>
            <c:extLst>
              <c:ext xmlns:c16="http://schemas.microsoft.com/office/drawing/2014/chart" uri="{C3380CC4-5D6E-409C-BE32-E72D297353CC}">
                <c16:uniqueId val="{00000001-3021-423C-AC80-069D346FD43A}"/>
              </c:ext>
            </c:extLst>
          </c:dPt>
          <c:dPt>
            <c:idx val="1"/>
            <c:bubble3D val="0"/>
            <c:spPr>
              <a:solidFill>
                <a:srgbClr val="AB4744"/>
              </a:solidFill>
              <a:ln w="0">
                <a:noFill/>
                <a:prstDash val="solid"/>
              </a:ln>
            </c:spPr>
            <c:extLst>
              <c:ext xmlns:c16="http://schemas.microsoft.com/office/drawing/2014/chart" uri="{C3380CC4-5D6E-409C-BE32-E72D297353CC}">
                <c16:uniqueId val="{00000003-3021-423C-AC80-069D346FD43A}"/>
              </c:ext>
            </c:extLst>
          </c:dPt>
          <c:dPt>
            <c:idx val="2"/>
            <c:bubble3D val="0"/>
            <c:spPr>
              <a:solidFill>
                <a:srgbClr val="8AA64F"/>
              </a:solidFill>
              <a:ln w="0">
                <a:noFill/>
                <a:prstDash val="solid"/>
              </a:ln>
            </c:spPr>
            <c:extLst>
              <c:ext xmlns:c16="http://schemas.microsoft.com/office/drawing/2014/chart" uri="{C3380CC4-5D6E-409C-BE32-E72D297353CC}">
                <c16:uniqueId val="{00000005-3021-423C-AC80-069D346FD43A}"/>
              </c:ext>
            </c:extLst>
          </c:dPt>
          <c:dPt>
            <c:idx val="3"/>
            <c:bubble3D val="0"/>
            <c:spPr>
              <a:solidFill>
                <a:srgbClr val="725990"/>
              </a:solidFill>
              <a:ln w="0">
                <a:noFill/>
                <a:prstDash val="solid"/>
              </a:ln>
            </c:spPr>
            <c:extLst>
              <c:ext xmlns:c16="http://schemas.microsoft.com/office/drawing/2014/chart" uri="{C3380CC4-5D6E-409C-BE32-E72D297353CC}">
                <c16:uniqueId val="{00000007-3021-423C-AC80-069D346FD43A}"/>
              </c:ext>
            </c:extLst>
          </c:dPt>
          <c:dPt>
            <c:idx val="4"/>
            <c:bubble3D val="0"/>
            <c:spPr>
              <a:solidFill>
                <a:srgbClr val="4299B0"/>
              </a:solidFill>
              <a:ln w="0">
                <a:noFill/>
                <a:prstDash val="solid"/>
              </a:ln>
            </c:spPr>
            <c:extLst>
              <c:ext xmlns:c16="http://schemas.microsoft.com/office/drawing/2014/chart" uri="{C3380CC4-5D6E-409C-BE32-E72D297353CC}">
                <c16:uniqueId val="{00000009-3021-423C-AC80-069D346FD43A}"/>
              </c:ext>
            </c:extLst>
          </c:dPt>
          <c:dPt>
            <c:idx val="5"/>
            <c:bubble3D val="0"/>
            <c:spPr>
              <a:solidFill>
                <a:srgbClr val="DC853E"/>
              </a:solidFill>
              <a:ln w="0">
                <a:noFill/>
                <a:prstDash val="solid"/>
              </a:ln>
            </c:spPr>
            <c:extLst>
              <c:ext xmlns:c16="http://schemas.microsoft.com/office/drawing/2014/chart" uri="{C3380CC4-5D6E-409C-BE32-E72D297353CC}">
                <c16:uniqueId val="{0000000B-3021-423C-AC80-069D346FD43A}"/>
              </c:ext>
            </c:extLst>
          </c:dPt>
          <c:dPt>
            <c:idx val="6"/>
            <c:bubble3D val="0"/>
            <c:spPr>
              <a:solidFill>
                <a:srgbClr val="93A9CE"/>
              </a:solidFill>
              <a:ln w="0">
                <a:noFill/>
                <a:prstDash val="solid"/>
              </a:ln>
            </c:spPr>
            <c:extLst>
              <c:ext xmlns:c16="http://schemas.microsoft.com/office/drawing/2014/chart" uri="{C3380CC4-5D6E-409C-BE32-E72D297353CC}">
                <c16:uniqueId val="{0000000D-3021-423C-AC80-069D346FD43A}"/>
              </c:ext>
            </c:extLst>
          </c:dPt>
          <c:dPt>
            <c:idx val="7"/>
            <c:bubble3D val="0"/>
            <c:spPr>
              <a:solidFill>
                <a:srgbClr val="D09493"/>
              </a:solidFill>
              <a:ln w="0">
                <a:noFill/>
                <a:prstDash val="solid"/>
              </a:ln>
            </c:spPr>
            <c:extLst>
              <c:ext xmlns:c16="http://schemas.microsoft.com/office/drawing/2014/chart" uri="{C3380CC4-5D6E-409C-BE32-E72D297353CC}">
                <c16:uniqueId val="{0000000F-3021-423C-AC80-069D346FD43A}"/>
              </c:ext>
            </c:extLst>
          </c:dPt>
          <c:dPt>
            <c:idx val="8"/>
            <c:bubble3D val="0"/>
            <c:spPr>
              <a:solidFill>
                <a:srgbClr val="B8CD97"/>
              </a:solidFill>
              <a:ln w="0">
                <a:noFill/>
                <a:prstDash val="solid"/>
              </a:ln>
            </c:spPr>
            <c:extLst>
              <c:ext xmlns:c16="http://schemas.microsoft.com/office/drawing/2014/chart" uri="{C3380CC4-5D6E-409C-BE32-E72D297353CC}">
                <c16:uniqueId val="{00000011-3021-423C-AC80-069D346FD43A}"/>
              </c:ext>
            </c:extLst>
          </c:dPt>
          <c:dLbls>
            <c:dLbl>
              <c:idx val="0"/>
              <c:spPr/>
              <c:txPr>
                <a:bodyPr wrap="square"/>
                <a:lstStyle/>
                <a:p>
                  <a:pPr>
                    <a:defRPr sz="1000" b="0" strike="noStrike" spc="-1">
                      <a:solidFill>
                        <a:srgbClr val="FFFFFF"/>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1-3021-423C-AC80-069D346FD43A}"/>
                </c:ext>
              </c:extLst>
            </c:dLbl>
            <c:dLbl>
              <c:idx val="1"/>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3-3021-423C-AC80-069D346FD43A}"/>
                </c:ext>
              </c:extLst>
            </c:dLbl>
            <c:dLbl>
              <c:idx val="2"/>
              <c:spPr/>
              <c:txPr>
                <a:bodyPr wrap="square"/>
                <a:lstStyle/>
                <a:p>
                  <a:pPr>
                    <a:defRPr sz="1000" b="0" strike="noStrike" spc="-1">
                      <a:solidFill>
                        <a:srgbClr val="FFFFFF"/>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5-3021-423C-AC80-069D346FD43A}"/>
                </c:ext>
              </c:extLst>
            </c:dLbl>
            <c:dLbl>
              <c:idx val="3"/>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7-3021-423C-AC80-069D346FD43A}"/>
                </c:ext>
              </c:extLst>
            </c:dLbl>
            <c:dLbl>
              <c:idx val="4"/>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9-3021-423C-AC80-069D346FD43A}"/>
                </c:ext>
              </c:extLst>
            </c:dLbl>
            <c:dLbl>
              <c:idx val="5"/>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B-3021-423C-AC80-069D346FD43A}"/>
                </c:ext>
              </c:extLst>
            </c:dLbl>
            <c:dLbl>
              <c:idx val="6"/>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D-3021-423C-AC80-069D346FD43A}"/>
                </c:ext>
              </c:extLst>
            </c:dLbl>
            <c:dLbl>
              <c:idx val="7"/>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F-3021-423C-AC80-069D346FD43A}"/>
                </c:ext>
              </c:extLst>
            </c:dLbl>
            <c:dLbl>
              <c:idx val="8"/>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11-3021-423C-AC80-069D346FD43A}"/>
                </c:ext>
              </c:extLst>
            </c:dLbl>
            <c:spPr>
              <a:noFill/>
              <a:ln>
                <a:noFill/>
              </a:ln>
              <a:effectLst/>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showLeaderLines val="1"/>
            <c:extLst>
              <c:ext xmlns:c15="http://schemas.microsoft.com/office/drawing/2012/chart" uri="{CE6537A1-D6FC-4f65-9D91-7224C49458BB}"/>
            </c:extLst>
          </c:dLbls>
          <c:cat>
            <c:strRef>
              <c:f>'Operating Summaries'!$Z$4:$Z$12</c:f>
              <c:strCache>
                <c:ptCount val="9"/>
                <c:pt idx="0">
                  <c:v>Condensing Turbine</c:v>
                </c:pt>
                <c:pt idx="1">
                  <c:v>Chiller condenser</c:v>
                </c:pt>
                <c:pt idx="2">
                  <c:v>Hydrolysis cooler</c:v>
                </c:pt>
                <c:pt idx="3">
                  <c:v>Hydrolyzate flash condenser</c:v>
                </c:pt>
                <c:pt idx="4">
                  <c:v>Pre-fermentation cooler</c:v>
                </c:pt>
                <c:pt idx="5">
                  <c:v>EtOH product cooler</c:v>
                </c:pt>
                <c:pt idx="6">
                  <c:v>Molsieve regeneration cooler</c:v>
                </c:pt>
                <c:pt idx="7">
                  <c:v>Enzyme production compressor</c:v>
                </c:pt>
                <c:pt idx="8">
                  <c:v>Beer column condenser</c:v>
                </c:pt>
              </c:strCache>
            </c:strRef>
          </c:cat>
          <c:val>
            <c:numRef>
              <c:f>'Operating Summaries'!$AB$4:$AB$12</c:f>
              <c:numCache>
                <c:formatCode>0.0%</c:formatCode>
                <c:ptCount val="9"/>
                <c:pt idx="0">
                  <c:v>0.51653239775294169</c:v>
                </c:pt>
                <c:pt idx="1">
                  <c:v>0.13620704887511406</c:v>
                </c:pt>
                <c:pt idx="2">
                  <c:v>0.11256912064271479</c:v>
                </c:pt>
                <c:pt idx="3">
                  <c:v>7.2207256704734754E-2</c:v>
                </c:pt>
                <c:pt idx="4">
                  <c:v>6.575755669129385E-2</c:v>
                </c:pt>
                <c:pt idx="5">
                  <c:v>5.3554465514693117E-2</c:v>
                </c:pt>
                <c:pt idx="6">
                  <c:v>2.6339742870841364E-2</c:v>
                </c:pt>
                <c:pt idx="7">
                  <c:v>1.2075697151367467E-2</c:v>
                </c:pt>
                <c:pt idx="8">
                  <c:v>4.7567137962988074E-3</c:v>
                </c:pt>
              </c:numCache>
            </c:numRef>
          </c:val>
          <c:extLst>
            <c:ext xmlns:c16="http://schemas.microsoft.com/office/drawing/2014/chart" uri="{C3380CC4-5D6E-409C-BE32-E72D297353CC}">
              <c16:uniqueId val="{00000012-3021-423C-AC80-069D346FD43A}"/>
            </c:ext>
          </c:extLst>
        </c:ser>
        <c:dLbls>
          <c:showLegendKey val="0"/>
          <c:showVal val="0"/>
          <c:showCatName val="0"/>
          <c:showSerName val="0"/>
          <c:showPercent val="0"/>
          <c:showBubbleSize val="0"/>
          <c:showLeaderLines val="1"/>
        </c:dLbls>
        <c:firstSliceAng val="104"/>
      </c:pieChart>
    </c:plotArea>
    <c:plotVisOnly val="1"/>
    <c:dispBlanksAs val="gap"/>
    <c:showDLblsOverMax val="1"/>
  </c:chart>
  <c:spPr>
    <a:solidFill>
      <a:srgbClr val="FFFFFF"/>
    </a:solidFill>
    <a:ln w="9360">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layoutTarget val="inner"/>
          <c:xMode val="edge"/>
          <c:yMode val="edge"/>
          <c:x val="0.25105409847781002"/>
          <c:y val="0.14512848955444599"/>
          <c:w val="0.58457800328735798"/>
          <c:h val="0.78609724533185399"/>
        </c:manualLayout>
      </c:layout>
      <c:pieChart>
        <c:varyColors val="1"/>
        <c:ser>
          <c:idx val="0"/>
          <c:order val="0"/>
          <c:spPr>
            <a:solidFill>
              <a:srgbClr val="4F81BD"/>
            </a:solidFill>
            <a:ln w="0">
              <a:noFill/>
              <a:prstDash val="solid"/>
            </a:ln>
          </c:spPr>
          <c:dPt>
            <c:idx val="0"/>
            <c:bubble3D val="0"/>
            <c:spPr>
              <a:solidFill>
                <a:srgbClr val="4672A8"/>
              </a:solidFill>
              <a:ln w="0">
                <a:noFill/>
                <a:prstDash val="solid"/>
              </a:ln>
            </c:spPr>
            <c:extLst>
              <c:ext xmlns:c16="http://schemas.microsoft.com/office/drawing/2014/chart" uri="{C3380CC4-5D6E-409C-BE32-E72D297353CC}">
                <c16:uniqueId val="{00000001-6735-4C84-9C29-F85B0D4DEF9B}"/>
              </c:ext>
            </c:extLst>
          </c:dPt>
          <c:dPt>
            <c:idx val="1"/>
            <c:bubble3D val="0"/>
            <c:spPr>
              <a:solidFill>
                <a:srgbClr val="AB4744"/>
              </a:solidFill>
              <a:ln w="0">
                <a:noFill/>
                <a:prstDash val="solid"/>
              </a:ln>
            </c:spPr>
            <c:extLst>
              <c:ext xmlns:c16="http://schemas.microsoft.com/office/drawing/2014/chart" uri="{C3380CC4-5D6E-409C-BE32-E72D297353CC}">
                <c16:uniqueId val="{00000003-6735-4C84-9C29-F85B0D4DEF9B}"/>
              </c:ext>
            </c:extLst>
          </c:dPt>
          <c:dPt>
            <c:idx val="2"/>
            <c:bubble3D val="0"/>
            <c:spPr>
              <a:solidFill>
                <a:srgbClr val="8AA64F"/>
              </a:solidFill>
              <a:ln w="0">
                <a:noFill/>
                <a:prstDash val="solid"/>
              </a:ln>
            </c:spPr>
            <c:extLst>
              <c:ext xmlns:c16="http://schemas.microsoft.com/office/drawing/2014/chart" uri="{C3380CC4-5D6E-409C-BE32-E72D297353CC}">
                <c16:uniqueId val="{00000005-6735-4C84-9C29-F85B0D4DEF9B}"/>
              </c:ext>
            </c:extLst>
          </c:dPt>
          <c:dPt>
            <c:idx val="3"/>
            <c:bubble3D val="0"/>
            <c:spPr>
              <a:solidFill>
                <a:srgbClr val="725990"/>
              </a:solidFill>
              <a:ln w="0">
                <a:noFill/>
                <a:prstDash val="solid"/>
              </a:ln>
            </c:spPr>
            <c:extLst>
              <c:ext xmlns:c16="http://schemas.microsoft.com/office/drawing/2014/chart" uri="{C3380CC4-5D6E-409C-BE32-E72D297353CC}">
                <c16:uniqueId val="{00000007-6735-4C84-9C29-F85B0D4DEF9B}"/>
              </c:ext>
            </c:extLst>
          </c:dPt>
          <c:dPt>
            <c:idx val="4"/>
            <c:bubble3D val="0"/>
            <c:spPr>
              <a:solidFill>
                <a:srgbClr val="4299B0"/>
              </a:solidFill>
              <a:ln w="0">
                <a:noFill/>
                <a:prstDash val="solid"/>
              </a:ln>
            </c:spPr>
            <c:extLst>
              <c:ext xmlns:c16="http://schemas.microsoft.com/office/drawing/2014/chart" uri="{C3380CC4-5D6E-409C-BE32-E72D297353CC}">
                <c16:uniqueId val="{00000009-6735-4C84-9C29-F85B0D4DEF9B}"/>
              </c:ext>
            </c:extLst>
          </c:dPt>
          <c:dPt>
            <c:idx val="5"/>
            <c:bubble3D val="0"/>
            <c:spPr>
              <a:solidFill>
                <a:srgbClr val="DC853E"/>
              </a:solidFill>
              <a:ln w="0">
                <a:noFill/>
                <a:prstDash val="solid"/>
              </a:ln>
            </c:spPr>
            <c:extLst>
              <c:ext xmlns:c16="http://schemas.microsoft.com/office/drawing/2014/chart" uri="{C3380CC4-5D6E-409C-BE32-E72D297353CC}">
                <c16:uniqueId val="{0000000B-6735-4C84-9C29-F85B0D4DEF9B}"/>
              </c:ext>
            </c:extLst>
          </c:dPt>
          <c:dPt>
            <c:idx val="6"/>
            <c:bubble3D val="0"/>
            <c:spPr>
              <a:solidFill>
                <a:srgbClr val="93A9CE"/>
              </a:solidFill>
              <a:ln w="0">
                <a:noFill/>
                <a:prstDash val="solid"/>
              </a:ln>
            </c:spPr>
            <c:extLst>
              <c:ext xmlns:c16="http://schemas.microsoft.com/office/drawing/2014/chart" uri="{C3380CC4-5D6E-409C-BE32-E72D297353CC}">
                <c16:uniqueId val="{0000000D-6735-4C84-9C29-F85B0D4DEF9B}"/>
              </c:ext>
            </c:extLst>
          </c:dPt>
          <c:dPt>
            <c:idx val="7"/>
            <c:bubble3D val="0"/>
            <c:spPr>
              <a:solidFill>
                <a:srgbClr val="D09493"/>
              </a:solidFill>
              <a:ln w="0">
                <a:noFill/>
                <a:prstDash val="solid"/>
              </a:ln>
            </c:spPr>
            <c:extLst>
              <c:ext xmlns:c16="http://schemas.microsoft.com/office/drawing/2014/chart" uri="{C3380CC4-5D6E-409C-BE32-E72D297353CC}">
                <c16:uniqueId val="{0000000F-6735-4C84-9C29-F85B0D4DEF9B}"/>
              </c:ext>
            </c:extLst>
          </c:dPt>
          <c:dPt>
            <c:idx val="8"/>
            <c:bubble3D val="0"/>
            <c:spPr>
              <a:solidFill>
                <a:srgbClr val="B8CD97"/>
              </a:solidFill>
              <a:ln w="0">
                <a:noFill/>
                <a:prstDash val="solid"/>
              </a:ln>
            </c:spPr>
            <c:extLst>
              <c:ext xmlns:c16="http://schemas.microsoft.com/office/drawing/2014/chart" uri="{C3380CC4-5D6E-409C-BE32-E72D297353CC}">
                <c16:uniqueId val="{00000011-6735-4C84-9C29-F85B0D4DEF9B}"/>
              </c:ext>
            </c:extLst>
          </c:dPt>
          <c:dPt>
            <c:idx val="9"/>
            <c:bubble3D val="0"/>
            <c:spPr>
              <a:solidFill>
                <a:srgbClr val="A99BBD"/>
              </a:solidFill>
              <a:ln w="0">
                <a:noFill/>
                <a:prstDash val="solid"/>
              </a:ln>
            </c:spPr>
            <c:extLst>
              <c:ext xmlns:c16="http://schemas.microsoft.com/office/drawing/2014/chart" uri="{C3380CC4-5D6E-409C-BE32-E72D297353CC}">
                <c16:uniqueId val="{00000013-6735-4C84-9C29-F85B0D4DEF9B}"/>
              </c:ext>
            </c:extLst>
          </c:dPt>
          <c:dLbls>
            <c:dLbl>
              <c:idx val="0"/>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1-6735-4C84-9C29-F85B0D4DEF9B}"/>
                </c:ext>
              </c:extLst>
            </c:dLbl>
            <c:dLbl>
              <c:idx val="1"/>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3-6735-4C84-9C29-F85B0D4DEF9B}"/>
                </c:ext>
              </c:extLst>
            </c:dLbl>
            <c:dLbl>
              <c:idx val="2"/>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5-6735-4C84-9C29-F85B0D4DEF9B}"/>
                </c:ext>
              </c:extLst>
            </c:dLbl>
            <c:dLbl>
              <c:idx val="3"/>
              <c:spPr/>
              <c:txPr>
                <a:bodyPr wrap="square"/>
                <a:lstStyle/>
                <a:p>
                  <a:pPr>
                    <a:defRPr sz="1000" b="0" strike="noStrike" spc="-1">
                      <a:solidFill>
                        <a:srgbClr val="FFFFFF"/>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7-6735-4C84-9C29-F85B0D4DEF9B}"/>
                </c:ext>
              </c:extLst>
            </c:dLbl>
            <c:dLbl>
              <c:idx val="4"/>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9-6735-4C84-9C29-F85B0D4DEF9B}"/>
                </c:ext>
              </c:extLst>
            </c:dLbl>
            <c:dLbl>
              <c:idx val="5"/>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B-6735-4C84-9C29-F85B0D4DEF9B}"/>
                </c:ext>
              </c:extLst>
            </c:dLbl>
            <c:dLbl>
              <c:idx val="6"/>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D-6735-4C84-9C29-F85B0D4DEF9B}"/>
                </c:ext>
              </c:extLst>
            </c:dLbl>
            <c:dLbl>
              <c:idx val="7"/>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F-6735-4C84-9C29-F85B0D4DEF9B}"/>
                </c:ext>
              </c:extLst>
            </c:dLbl>
            <c:dLbl>
              <c:idx val="8"/>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11-6735-4C84-9C29-F85B0D4DEF9B}"/>
                </c:ext>
              </c:extLst>
            </c:dLbl>
            <c:dLbl>
              <c:idx val="9"/>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13-6735-4C84-9C29-F85B0D4DEF9B}"/>
                </c:ext>
              </c:extLst>
            </c:dLbl>
            <c:spPr>
              <a:noFill/>
              <a:ln>
                <a:noFill/>
              </a:ln>
              <a:effectLst/>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showLeaderLines val="1"/>
            <c:extLst>
              <c:ext xmlns:c15="http://schemas.microsoft.com/office/drawing/2012/chart" uri="{CE6537A1-D6FC-4f65-9D91-7224C49458BB}"/>
            </c:extLst>
          </c:dLbls>
          <c:cat>
            <c:strRef>
              <c:f>'Operating Summaries'!$G$16:$G$25</c:f>
              <c:strCache>
                <c:ptCount val="10"/>
                <c:pt idx="0">
                  <c:v>  to A100 Feedstock Handling</c:v>
                </c:pt>
                <c:pt idx="1">
                  <c:v>  to A200 Pretreatment</c:v>
                </c:pt>
                <c:pt idx="2">
                  <c:v>  to A300 Hydrolysis &amp; Fermentation</c:v>
                </c:pt>
                <c:pt idx="3">
                  <c:v>  to A400 Enzyme Production</c:v>
                </c:pt>
                <c:pt idx="4">
                  <c:v>  to A500 Recovery</c:v>
                </c:pt>
                <c:pt idx="5">
                  <c:v>  to A600 Wastewater</c:v>
                </c:pt>
                <c:pt idx="6">
                  <c:v>  to A700 Storage</c:v>
                </c:pt>
                <c:pt idx="7">
                  <c:v>  to A800 Boiler/Turbogen</c:v>
                </c:pt>
                <c:pt idx="8">
                  <c:v>  to A900 Utilities</c:v>
                </c:pt>
                <c:pt idx="9">
                  <c:v>Excess electricity to grid</c:v>
                </c:pt>
              </c:strCache>
            </c:strRef>
          </c:cat>
          <c:val>
            <c:numRef>
              <c:f>'Operating Summaries'!$H$16:$H$25</c:f>
              <c:numCache>
                <c:formatCode>#,##0</c:formatCode>
                <c:ptCount val="10"/>
                <c:pt idx="0">
                  <c:v>859.48470299999997</c:v>
                </c:pt>
                <c:pt idx="1">
                  <c:v>5683.1566499999999</c:v>
                </c:pt>
                <c:pt idx="2">
                  <c:v>2600.9366799999998</c:v>
                </c:pt>
                <c:pt idx="3">
                  <c:v>5336.7340599999998</c:v>
                </c:pt>
                <c:pt idx="4">
                  <c:v>2125.71524</c:v>
                </c:pt>
                <c:pt idx="5">
                  <c:v>7357.1549199999999</c:v>
                </c:pt>
                <c:pt idx="6">
                  <c:v>10.875161200000001</c:v>
                </c:pt>
                <c:pt idx="7">
                  <c:v>1368.7527600000001</c:v>
                </c:pt>
                <c:pt idx="8">
                  <c:v>3008.1100700000002</c:v>
                </c:pt>
                <c:pt idx="9">
                  <c:v>12804.9555</c:v>
                </c:pt>
              </c:numCache>
            </c:numRef>
          </c:val>
          <c:extLst>
            <c:ext xmlns:c16="http://schemas.microsoft.com/office/drawing/2014/chart" uri="{C3380CC4-5D6E-409C-BE32-E72D297353CC}">
              <c16:uniqueId val="{00000014-6735-4C84-9C29-F85B0D4DEF9B}"/>
            </c:ext>
          </c:extLst>
        </c:ser>
        <c:dLbls>
          <c:showLegendKey val="0"/>
          <c:showVal val="0"/>
          <c:showCatName val="0"/>
          <c:showSerName val="0"/>
          <c:showPercent val="0"/>
          <c:showBubbleSize val="0"/>
          <c:showLeaderLines val="1"/>
        </c:dLbls>
        <c:firstSliceAng val="84"/>
      </c:pieChart>
    </c:plotArea>
    <c:plotVisOnly val="1"/>
    <c:dispBlanksAs val="gap"/>
    <c:showDLblsOverMax val="1"/>
  </c:chart>
  <c:spPr>
    <a:solidFill>
      <a:srgbClr val="FFFFFF"/>
    </a:solidFill>
    <a:ln w="9360">
      <a:no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pieChart>
        <c:varyColors val="1"/>
        <c:ser>
          <c:idx val="0"/>
          <c:order val="0"/>
          <c:spPr>
            <a:solidFill>
              <a:srgbClr val="4F81BD"/>
            </a:solidFill>
            <a:ln w="0">
              <a:noFill/>
              <a:prstDash val="solid"/>
            </a:ln>
          </c:spPr>
          <c:dPt>
            <c:idx val="0"/>
            <c:bubble3D val="0"/>
            <c:extLst>
              <c:ext xmlns:c16="http://schemas.microsoft.com/office/drawing/2014/chart" uri="{C3380CC4-5D6E-409C-BE32-E72D297353CC}">
                <c16:uniqueId val="{00000001-0F73-4A85-A5AD-55C25D350948}"/>
              </c:ext>
            </c:extLst>
          </c:dPt>
          <c:dPt>
            <c:idx val="1"/>
            <c:bubble3D val="0"/>
            <c:spPr>
              <a:solidFill>
                <a:srgbClr val="C0504D"/>
              </a:solidFill>
              <a:ln w="0">
                <a:noFill/>
                <a:prstDash val="solid"/>
              </a:ln>
            </c:spPr>
            <c:extLst>
              <c:ext xmlns:c16="http://schemas.microsoft.com/office/drawing/2014/chart" uri="{C3380CC4-5D6E-409C-BE32-E72D297353CC}">
                <c16:uniqueId val="{00000003-0F73-4A85-A5AD-55C25D350948}"/>
              </c:ext>
            </c:extLst>
          </c:dPt>
          <c:dPt>
            <c:idx val="2"/>
            <c:bubble3D val="0"/>
            <c:spPr>
              <a:solidFill>
                <a:srgbClr val="9BBB59"/>
              </a:solidFill>
              <a:ln w="0">
                <a:noFill/>
                <a:prstDash val="solid"/>
              </a:ln>
            </c:spPr>
            <c:extLst>
              <c:ext xmlns:c16="http://schemas.microsoft.com/office/drawing/2014/chart" uri="{C3380CC4-5D6E-409C-BE32-E72D297353CC}">
                <c16:uniqueId val="{00000005-0F73-4A85-A5AD-55C25D350948}"/>
              </c:ext>
            </c:extLst>
          </c:dPt>
          <c:dPt>
            <c:idx val="3"/>
            <c:bubble3D val="0"/>
            <c:spPr>
              <a:solidFill>
                <a:srgbClr val="8064A2"/>
              </a:solidFill>
              <a:ln w="0">
                <a:noFill/>
                <a:prstDash val="solid"/>
              </a:ln>
            </c:spPr>
            <c:extLst>
              <c:ext xmlns:c16="http://schemas.microsoft.com/office/drawing/2014/chart" uri="{C3380CC4-5D6E-409C-BE32-E72D297353CC}">
                <c16:uniqueId val="{00000007-0F73-4A85-A5AD-55C25D350948}"/>
              </c:ext>
            </c:extLst>
          </c:dPt>
          <c:dPt>
            <c:idx val="4"/>
            <c:bubble3D val="0"/>
            <c:spPr>
              <a:solidFill>
                <a:srgbClr val="4BACC6"/>
              </a:solidFill>
              <a:ln w="0">
                <a:noFill/>
                <a:prstDash val="solid"/>
              </a:ln>
            </c:spPr>
            <c:extLst>
              <c:ext xmlns:c16="http://schemas.microsoft.com/office/drawing/2014/chart" uri="{C3380CC4-5D6E-409C-BE32-E72D297353CC}">
                <c16:uniqueId val="{00000009-0F73-4A85-A5AD-55C25D350948}"/>
              </c:ext>
            </c:extLst>
          </c:dPt>
          <c:dLbls>
            <c:dLbl>
              <c:idx val="0"/>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1-0F73-4A85-A5AD-55C25D350948}"/>
                </c:ext>
              </c:extLst>
            </c:dLbl>
            <c:dLbl>
              <c:idx val="1"/>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3-0F73-4A85-A5AD-55C25D350948}"/>
                </c:ext>
              </c:extLst>
            </c:dLbl>
            <c:dLbl>
              <c:idx val="2"/>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5-0F73-4A85-A5AD-55C25D350948}"/>
                </c:ext>
              </c:extLst>
            </c:dLbl>
            <c:dLbl>
              <c:idx val="3"/>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7-0F73-4A85-A5AD-55C25D350948}"/>
                </c:ext>
              </c:extLst>
            </c:dLbl>
            <c:dLbl>
              <c:idx val="4"/>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extLst>
                <c:ext xmlns:c16="http://schemas.microsoft.com/office/drawing/2014/chart" uri="{C3380CC4-5D6E-409C-BE32-E72D297353CC}">
                  <c16:uniqueId val="{00000009-0F73-4A85-A5AD-55C25D350948}"/>
                </c:ext>
              </c:extLst>
            </c:dLbl>
            <c:spPr>
              <a:noFill/>
              <a:ln>
                <a:noFill/>
              </a:ln>
              <a:effectLst/>
            </c:spPr>
            <c:txPr>
              <a:bodyPr wrap="square"/>
              <a:lstStyle/>
              <a:p>
                <a:pPr>
                  <a:defRPr sz="1000" b="0" strike="noStrike" spc="-1">
                    <a:solidFill>
                      <a:srgbClr val="000000"/>
                    </a:solidFill>
                    <a:latin typeface="Calibri"/>
                  </a:defRPr>
                </a:pPr>
                <a:endParaRPr lang="en-US"/>
              </a:p>
            </c:txPr>
            <c:dLblPos val="bestFit"/>
            <c:showLegendKey val="0"/>
            <c:showVal val="0"/>
            <c:showCatName val="1"/>
            <c:showSerName val="0"/>
            <c:showPercent val="1"/>
            <c:showBubbleSize val="1"/>
            <c:showLeaderLines val="1"/>
            <c:extLst>
              <c:ext xmlns:c15="http://schemas.microsoft.com/office/drawing/2012/chart" uri="{CE6537A1-D6FC-4f65-9D91-7224C49458BB}"/>
            </c:extLst>
          </c:dLbls>
          <c:cat>
            <c:strRef>
              <c:f>'Cost Breakdown'!$P$2:$P$6</c:f>
              <c:strCache>
                <c:ptCount val="5"/>
                <c:pt idx="0">
                  <c:v> Capital </c:v>
                </c:pt>
                <c:pt idx="1">
                  <c:v> Glucose </c:v>
                </c:pt>
                <c:pt idx="2">
                  <c:v> Other Nutrients </c:v>
                </c:pt>
                <c:pt idx="3">
                  <c:v> Electricity </c:v>
                </c:pt>
                <c:pt idx="4">
                  <c:v> Fixed Costs </c:v>
                </c:pt>
              </c:strCache>
            </c:strRef>
          </c:cat>
          <c:val>
            <c:numRef>
              <c:f>'Cost Breakdown'!$R$2:$R$6</c:f>
              <c:numCache>
                <c:formatCode>0%</c:formatCode>
                <c:ptCount val="5"/>
                <c:pt idx="0">
                  <c:v>0.58928819414576261</c:v>
                </c:pt>
                <c:pt idx="1">
                  <c:v>0</c:v>
                </c:pt>
                <c:pt idx="2">
                  <c:v>6.4688390138315219E-2</c:v>
                </c:pt>
                <c:pt idx="3">
                  <c:v>0.22534502676733717</c:v>
                </c:pt>
                <c:pt idx="4">
                  <c:v>0.120678388948585</c:v>
                </c:pt>
              </c:numCache>
            </c:numRef>
          </c:val>
          <c:extLst>
            <c:ext xmlns:c16="http://schemas.microsoft.com/office/drawing/2014/chart" uri="{C3380CC4-5D6E-409C-BE32-E72D297353CC}">
              <c16:uniqueId val="{0000000A-0F73-4A85-A5AD-55C25D350948}"/>
            </c:ext>
          </c:extLst>
        </c:ser>
        <c:dLbls>
          <c:showLegendKey val="0"/>
          <c:showVal val="0"/>
          <c:showCatName val="0"/>
          <c:showSerName val="0"/>
          <c:showPercent val="0"/>
          <c:showBubbleSize val="0"/>
          <c:showLeaderLines val="1"/>
        </c:dLbls>
        <c:firstSliceAng val="84"/>
      </c:pieChart>
    </c:plotArea>
    <c:plotVisOnly val="1"/>
    <c:dispBlanksAs val="gap"/>
    <c:showDLblsOverMax val="1"/>
  </c:chart>
  <c:spPr>
    <a:solidFill>
      <a:srgbClr val="FFFFFF"/>
    </a:solidFill>
    <a:ln w="9360">
      <a:noFill/>
      <a:prstDash val="soli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layoutTarget val="inner"/>
          <c:xMode val="edge"/>
          <c:yMode val="edge"/>
          <c:x val="3.9959380553439998E-2"/>
          <c:y val="0.147063758389262"/>
          <c:w val="0.93094694084793095"/>
          <c:h val="0.76786912751677905"/>
        </c:manualLayout>
      </c:layout>
      <c:barChart>
        <c:barDir val="bar"/>
        <c:grouping val="stacked"/>
        <c:varyColors val="0"/>
        <c:ser>
          <c:idx val="0"/>
          <c:order val="0"/>
          <c:tx>
            <c:strRef>
              <c:f>'Cost Breakdown'!$C$2</c:f>
              <c:strCache>
                <c:ptCount val="1"/>
                <c:pt idx="0">
                  <c:v> Capital Recovery Charge </c:v>
                </c:pt>
              </c:strCache>
            </c:strRef>
          </c:tx>
          <c:spPr>
            <a:pattFill prst="wdUpDiag">
              <a:fgClr>
                <a:srgbClr val="9999FF"/>
              </a:fgClr>
              <a:bgClr>
                <a:srgbClr val="FFFFFF"/>
              </a:bgClr>
            </a:patt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Breakdown'!$C$15:$C$23</c:f>
              <c:numCache>
                <c:formatCode>0.0%</c:formatCode>
                <c:ptCount val="9"/>
                <c:pt idx="0">
                  <c:v>0</c:v>
                </c:pt>
                <c:pt idx="1">
                  <c:v>9.9721862172390943E-2</c:v>
                </c:pt>
                <c:pt idx="2">
                  <c:v>9.4601360369692244E-2</c:v>
                </c:pt>
                <c:pt idx="3">
                  <c:v>5.6686807901053612E-2</c:v>
                </c:pt>
                <c:pt idx="4">
                  <c:v>6.751323229620089E-2</c:v>
                </c:pt>
                <c:pt idx="5">
                  <c:v>0.14894957851416099</c:v>
                </c:pt>
                <c:pt idx="6">
                  <c:v>1.5073379412882514E-2</c:v>
                </c:pt>
                <c:pt idx="7">
                  <c:v>0.19910444617399542</c:v>
                </c:pt>
                <c:pt idx="8">
                  <c:v>2.0330002886997187E-2</c:v>
                </c:pt>
              </c:numCache>
            </c:numRef>
          </c:val>
          <c:extLst>
            <c:ext xmlns:c16="http://schemas.microsoft.com/office/drawing/2014/chart" uri="{C3380CC4-5D6E-409C-BE32-E72D297353CC}">
              <c16:uniqueId val="{00000000-83BF-49E8-A3B0-D841A512960C}"/>
            </c:ext>
          </c:extLst>
        </c:ser>
        <c:ser>
          <c:idx val="1"/>
          <c:order val="1"/>
          <c:tx>
            <c:strRef>
              <c:f>'Cost Breakdown'!$D$2</c:f>
              <c:strCache>
                <c:ptCount val="1"/>
                <c:pt idx="0">
                  <c:v> Raw Materials &amp; Waste </c:v>
                </c:pt>
              </c:strCache>
            </c:strRef>
          </c:tx>
          <c:spPr>
            <a:solidFill>
              <a:srgbClr val="993366"/>
            </a:solid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Breakdown'!$D$15:$D$23</c:f>
              <c:numCache>
                <c:formatCode>0.0%</c:formatCode>
                <c:ptCount val="9"/>
                <c:pt idx="0">
                  <c:v>2.9682296590834923E-2</c:v>
                </c:pt>
                <c:pt idx="1">
                  <c:v>8.4206333633964486E-2</c:v>
                </c:pt>
                <c:pt idx="2">
                  <c:v>0</c:v>
                </c:pt>
                <c:pt idx="3">
                  <c:v>6.2227249444811459E-3</c:v>
                </c:pt>
                <c:pt idx="4">
                  <c:v>0</c:v>
                </c:pt>
                <c:pt idx="5">
                  <c:v>4.0621433243832862E-2</c:v>
                </c:pt>
                <c:pt idx="6">
                  <c:v>0</c:v>
                </c:pt>
                <c:pt idx="7">
                  <c:v>4.3655222134152717E-2</c:v>
                </c:pt>
                <c:pt idx="8">
                  <c:v>5.3782736020571683E-3</c:v>
                </c:pt>
              </c:numCache>
            </c:numRef>
          </c:val>
          <c:extLst>
            <c:ext xmlns:c16="http://schemas.microsoft.com/office/drawing/2014/chart" uri="{C3380CC4-5D6E-409C-BE32-E72D297353CC}">
              <c16:uniqueId val="{00000001-83BF-49E8-A3B0-D841A512960C}"/>
            </c:ext>
          </c:extLst>
        </c:ser>
        <c:ser>
          <c:idx val="2"/>
          <c:order val="2"/>
          <c:tx>
            <c:strRef>
              <c:f>'Cost Breakdown'!$E$2</c:f>
              <c:strCache>
                <c:ptCount val="1"/>
                <c:pt idx="0">
                  <c:v> Process Electricity </c:v>
                </c:pt>
              </c:strCache>
            </c:strRef>
          </c:tx>
          <c:spPr>
            <a:solidFill>
              <a:srgbClr val="FFFFFF"/>
            </a:solid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Breakdown'!$E$15:$E$23</c:f>
              <c:numCache>
                <c:formatCode>0.0%</c:formatCode>
                <c:ptCount val="9"/>
                <c:pt idx="0">
                  <c:v>0</c:v>
                </c:pt>
                <c:pt idx="1">
                  <c:v>2.308427848538934E-2</c:v>
                </c:pt>
                <c:pt idx="2">
                  <c:v>1.0564682682815716E-2</c:v>
                </c:pt>
                <c:pt idx="3">
                  <c:v>2.1677152827294054E-2</c:v>
                </c:pt>
                <c:pt idx="4">
                  <c:v>8.6343920470318622E-3</c:v>
                </c:pt>
                <c:pt idx="5">
                  <c:v>2.9883852142881251E-2</c:v>
                </c:pt>
                <c:pt idx="6">
                  <c:v>4.4173557966997257E-5</c:v>
                </c:pt>
                <c:pt idx="7">
                  <c:v>5.5597041988074145E-3</c:v>
                </c:pt>
                <c:pt idx="8">
                  <c:v>1.2218570566866923E-2</c:v>
                </c:pt>
              </c:numCache>
            </c:numRef>
          </c:val>
          <c:extLst>
            <c:ext xmlns:c16="http://schemas.microsoft.com/office/drawing/2014/chart" uri="{C3380CC4-5D6E-409C-BE32-E72D297353CC}">
              <c16:uniqueId val="{00000002-83BF-49E8-A3B0-D841A512960C}"/>
            </c:ext>
          </c:extLst>
        </c:ser>
        <c:ser>
          <c:idx val="3"/>
          <c:order val="3"/>
          <c:tx>
            <c:strRef>
              <c:f>'Cost Breakdown'!$F$2</c:f>
              <c:strCache>
                <c:ptCount val="1"/>
                <c:pt idx="0">
                  <c:v> Grid Electricity </c:v>
                </c:pt>
              </c:strCache>
            </c:strRef>
          </c:tx>
          <c:spPr>
            <a:pattFill prst="horz">
              <a:fgClr>
                <a:srgbClr val="000000"/>
              </a:fgClr>
              <a:bgClr>
                <a:srgbClr val="FFFFFF"/>
              </a:bgClr>
            </a:patt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Breakdown'!$F$15:$F$23</c:f>
              <c:numCache>
                <c:formatCode>0.0%</c:formatCode>
                <c:ptCount val="9"/>
                <c:pt idx="0">
                  <c:v>0</c:v>
                </c:pt>
                <c:pt idx="1">
                  <c:v>0</c:v>
                </c:pt>
                <c:pt idx="2">
                  <c:v>0</c:v>
                </c:pt>
                <c:pt idx="3">
                  <c:v>0</c:v>
                </c:pt>
                <c:pt idx="4">
                  <c:v>0</c:v>
                </c:pt>
                <c:pt idx="5">
                  <c:v>0</c:v>
                </c:pt>
                <c:pt idx="6">
                  <c:v>0</c:v>
                </c:pt>
                <c:pt idx="7">
                  <c:v>-5.5503264067356776E-2</c:v>
                </c:pt>
                <c:pt idx="8">
                  <c:v>0</c:v>
                </c:pt>
              </c:numCache>
            </c:numRef>
          </c:val>
          <c:extLst>
            <c:ext xmlns:c16="http://schemas.microsoft.com/office/drawing/2014/chart" uri="{C3380CC4-5D6E-409C-BE32-E72D297353CC}">
              <c16:uniqueId val="{00000003-83BF-49E8-A3B0-D841A512960C}"/>
            </c:ext>
          </c:extLst>
        </c:ser>
        <c:ser>
          <c:idx val="4"/>
          <c:order val="4"/>
          <c:tx>
            <c:strRef>
              <c:f>'Cost Breakdown'!$G$2</c:f>
              <c:strCache>
                <c:ptCount val="1"/>
                <c:pt idx="0">
                  <c:v> Total Plant Electricity </c:v>
                </c:pt>
              </c:strCache>
            </c:strRef>
          </c:tx>
          <c:spPr>
            <a:pattFill prst="openDmnd">
              <a:fgClr>
                <a:srgbClr val="000000"/>
              </a:fgClr>
              <a:bgClr>
                <a:srgbClr val="FFFFFF"/>
              </a:bgClr>
            </a:patt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Breakdown'!$G$15:$G$23</c:f>
              <c:numCache>
                <c:formatCode>0.0%</c:formatCode>
                <c:ptCount val="9"/>
                <c:pt idx="0">
                  <c:v>0</c:v>
                </c:pt>
                <c:pt idx="1">
                  <c:v>0</c:v>
                </c:pt>
                <c:pt idx="2">
                  <c:v>0</c:v>
                </c:pt>
                <c:pt idx="3">
                  <c:v>0</c:v>
                </c:pt>
                <c:pt idx="4">
                  <c:v>0</c:v>
                </c:pt>
                <c:pt idx="5">
                  <c:v>0</c:v>
                </c:pt>
                <c:pt idx="6">
                  <c:v>0</c:v>
                </c:pt>
                <c:pt idx="7">
                  <c:v>-0.11166680650905357</c:v>
                </c:pt>
                <c:pt idx="8">
                  <c:v>0</c:v>
                </c:pt>
              </c:numCache>
            </c:numRef>
          </c:val>
          <c:extLst>
            <c:ext xmlns:c16="http://schemas.microsoft.com/office/drawing/2014/chart" uri="{C3380CC4-5D6E-409C-BE32-E72D297353CC}">
              <c16:uniqueId val="{00000004-83BF-49E8-A3B0-D841A512960C}"/>
            </c:ext>
          </c:extLst>
        </c:ser>
        <c:ser>
          <c:idx val="5"/>
          <c:order val="5"/>
          <c:tx>
            <c:strRef>
              <c:f>'Cost Breakdown'!$H$2</c:f>
              <c:strCache>
                <c:ptCount val="1"/>
                <c:pt idx="0">
                  <c:v> Fixed Costs </c:v>
                </c:pt>
              </c:strCache>
            </c:strRef>
          </c:tx>
          <c:spPr>
            <a:gradFill>
              <a:gsLst>
                <a:gs pos="0">
                  <a:srgbClr val="CC99FF"/>
                </a:gs>
                <a:gs pos="100000">
                  <a:srgbClr val="000000"/>
                </a:gs>
              </a:gsLst>
              <a:lin ang="2700000"/>
            </a:grad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Breakdown'!$B$15:$B$23</c:f>
              <c:strCache>
                <c:ptCount val="9"/>
                <c:pt idx="0">
                  <c:v> Feedstock + Handling </c:v>
                </c:pt>
                <c:pt idx="1">
                  <c:v> Pretreatment &amp; Conditioning </c:v>
                </c:pt>
                <c:pt idx="2">
                  <c:v> Enzymatic Hydrolysis &amp; Fermentation </c:v>
                </c:pt>
                <c:pt idx="3">
                  <c:v> Cellulase Enzyme </c:v>
                </c:pt>
                <c:pt idx="4">
                  <c:v> Distillation and Solids Recovery </c:v>
                </c:pt>
                <c:pt idx="5">
                  <c:v> Wastewater Treatment </c:v>
                </c:pt>
                <c:pt idx="6">
                  <c:v> Storage </c:v>
                </c:pt>
                <c:pt idx="7">
                  <c:v> Boiler/Turbogenerator </c:v>
                </c:pt>
                <c:pt idx="8">
                  <c:v> Utilities </c:v>
                </c:pt>
              </c:strCache>
            </c:strRef>
          </c:cat>
          <c:val>
            <c:numRef>
              <c:f>'Cost Breakdown'!$H$15:$H$23</c:f>
              <c:numCache>
                <c:formatCode>0.0%</c:formatCode>
                <c:ptCount val="9"/>
                <c:pt idx="0">
                  <c:v>0</c:v>
                </c:pt>
                <c:pt idx="1">
                  <c:v>2.0421711803274747E-2</c:v>
                </c:pt>
                <c:pt idx="2">
                  <c:v>1.9373101099213776E-2</c:v>
                </c:pt>
                <c:pt idx="3">
                  <c:v>1.1608704739204317E-2</c:v>
                </c:pt>
                <c:pt idx="4">
                  <c:v>1.3825812543262685E-2</c:v>
                </c:pt>
                <c:pt idx="5">
                  <c:v>3.050289374236731E-2</c:v>
                </c:pt>
                <c:pt idx="6">
                  <c:v>3.086827738326429E-3</c:v>
                </c:pt>
                <c:pt idx="7">
                  <c:v>4.0773943947084584E-2</c:v>
                </c:pt>
                <c:pt idx="8">
                  <c:v>4.163314351273169E-3</c:v>
                </c:pt>
              </c:numCache>
            </c:numRef>
          </c:val>
          <c:extLst>
            <c:ext xmlns:c16="http://schemas.microsoft.com/office/drawing/2014/chart" uri="{C3380CC4-5D6E-409C-BE32-E72D297353CC}">
              <c16:uniqueId val="{00000005-83BF-49E8-A3B0-D841A512960C}"/>
            </c:ext>
          </c:extLst>
        </c:ser>
        <c:dLbls>
          <c:showLegendKey val="0"/>
          <c:showVal val="0"/>
          <c:showCatName val="0"/>
          <c:showSerName val="0"/>
          <c:showPercent val="0"/>
          <c:showBubbleSize val="0"/>
        </c:dLbls>
        <c:gapWidth val="150"/>
        <c:overlap val="100"/>
        <c:axId val="73829625"/>
        <c:axId val="61443045"/>
      </c:barChart>
      <c:catAx>
        <c:axId val="73829625"/>
        <c:scaling>
          <c:orientation val="maxMin"/>
        </c:scaling>
        <c:delete val="0"/>
        <c:axPos val="l"/>
        <c:numFmt formatCode="General" sourceLinked="0"/>
        <c:majorTickMark val="out"/>
        <c:minorTickMark val="none"/>
        <c:tickLblPos val="low"/>
        <c:spPr>
          <a:ln w="3240">
            <a:solidFill>
              <a:srgbClr val="000000"/>
            </a:solidFill>
            <a:prstDash val="solid"/>
            <a:round/>
          </a:ln>
        </c:spPr>
        <c:txPr>
          <a:bodyPr/>
          <a:lstStyle/>
          <a:p>
            <a:pPr>
              <a:defRPr sz="1100" b="0" strike="noStrike" spc="-1">
                <a:solidFill>
                  <a:srgbClr val="000000"/>
                </a:solidFill>
                <a:latin typeface="Calibri"/>
              </a:defRPr>
            </a:pPr>
            <a:endParaRPr lang="en-US"/>
          </a:p>
        </c:txPr>
        <c:crossAx val="61443045"/>
        <c:crosses val="autoZero"/>
        <c:auto val="1"/>
        <c:lblAlgn val="ctr"/>
        <c:lblOffset val="100"/>
        <c:noMultiLvlLbl val="0"/>
      </c:catAx>
      <c:valAx>
        <c:axId val="61443045"/>
        <c:scaling>
          <c:orientation val="minMax"/>
        </c:scaling>
        <c:delete val="0"/>
        <c:axPos val="b"/>
        <c:numFmt formatCode="0%" sourceLinked="0"/>
        <c:majorTickMark val="out"/>
        <c:minorTickMark val="none"/>
        <c:tickLblPos val="nextTo"/>
        <c:spPr>
          <a:ln w="3240">
            <a:solidFill>
              <a:srgbClr val="000000"/>
            </a:solidFill>
            <a:prstDash val="solid"/>
            <a:round/>
          </a:ln>
        </c:spPr>
        <c:txPr>
          <a:bodyPr/>
          <a:lstStyle/>
          <a:p>
            <a:pPr>
              <a:defRPr sz="1100" b="0" strike="noStrike" spc="-1">
                <a:solidFill>
                  <a:srgbClr val="000000"/>
                </a:solidFill>
                <a:latin typeface="Calibri"/>
                <a:ea typeface="Arial"/>
              </a:defRPr>
            </a:pPr>
            <a:endParaRPr lang="en-US"/>
          </a:p>
        </c:txPr>
        <c:crossAx val="73829625"/>
        <c:crosses val="max"/>
        <c:crossBetween val="between"/>
      </c:valAx>
    </c:plotArea>
    <c:legend>
      <c:legendPos val="t"/>
      <c:layout>
        <c:manualLayout>
          <c:xMode val="edge"/>
          <c:yMode val="edge"/>
          <c:x val="0.13272407214158499"/>
          <c:y val="5.4366116441017199E-3"/>
          <c:w val="0.84887075862509098"/>
          <c:h val="0.125617584739809"/>
        </c:manualLayout>
      </c:layout>
      <c:overlay val="0"/>
      <c:spPr>
        <a:noFill/>
        <a:ln w="3240">
          <a:solidFill>
            <a:srgbClr val="000000"/>
          </a:solidFill>
          <a:prstDash val="solid"/>
          <a:round/>
        </a:ln>
      </c:spPr>
      <c:txPr>
        <a:bodyPr/>
        <a:lstStyle/>
        <a:p>
          <a:pPr>
            <a:defRPr sz="1100" b="0" strike="noStrike" spc="-1">
              <a:solidFill>
                <a:srgbClr val="000000"/>
              </a:solidFill>
              <a:latin typeface="Calibri"/>
              <a:ea typeface="Arial"/>
            </a:defRPr>
          </a:pPr>
          <a:endParaRPr lang="en-US"/>
        </a:p>
      </c:txPr>
    </c:legend>
    <c:plotVisOnly val="1"/>
    <c:dispBlanksAs val="gap"/>
    <c:showDLblsOverMax val="1"/>
  </c:chart>
  <c:spPr>
    <a:solidFill>
      <a:srgbClr val="FFFFFF"/>
    </a:solidFill>
    <a:ln w="9360">
      <a:noFill/>
      <a:prstDash val="soli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layoutTarget val="inner"/>
          <c:xMode val="edge"/>
          <c:yMode val="edge"/>
          <c:x val="3.9983320978502601E-2"/>
          <c:y val="0.14710577165420499"/>
          <c:w val="0.93096738324685002"/>
          <c:h val="0.76787364529950397"/>
        </c:manualLayout>
      </c:layout>
      <c:barChart>
        <c:barDir val="bar"/>
        <c:grouping val="stacked"/>
        <c:varyColors val="0"/>
        <c:ser>
          <c:idx val="0"/>
          <c:order val="0"/>
          <c:tx>
            <c:strRef>
              <c:f>'Cost Breakdown'!$C$2</c:f>
              <c:strCache>
                <c:ptCount val="1"/>
                <c:pt idx="0">
                  <c:v> Capital Recovery Charge </c:v>
                </c:pt>
              </c:strCache>
            </c:strRef>
          </c:tx>
          <c:spPr>
            <a:pattFill prst="wdUpDiag">
              <a:fgClr>
                <a:srgbClr val="9999FF"/>
              </a:fgClr>
              <a:bgClr>
                <a:srgbClr val="FFFFFF"/>
              </a:bgClr>
            </a:patt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Breakdown'!$B$3:$B$11</c:f>
              <c:strCache>
                <c:ptCount val="9"/>
                <c:pt idx="0">
                  <c:v> Feedstock + Handling: 5.9¢ </c:v>
                </c:pt>
                <c:pt idx="1">
                  <c:v> Pretreatment / Conditioning: 45.0¢ </c:v>
                </c:pt>
                <c:pt idx="2">
                  <c:v> Enzymatic Hydrolysis and Fermentation: 24.6¢ </c:v>
                </c:pt>
                <c:pt idx="3">
                  <c:v> Cellulase Enzyme: 19.0¢ </c:v>
                </c:pt>
                <c:pt idx="4">
                  <c:v> Distillation and Solids Recovery: 17.8¢ </c:v>
                </c:pt>
                <c:pt idx="5">
                  <c:v> Wastewater Treatment: 49.4¢ </c:v>
                </c:pt>
                <c:pt idx="6">
                  <c:v> Storage: 3.6¢ </c:v>
                </c:pt>
                <c:pt idx="7">
                  <c:v> Boiler/Turbogenerator: (Net) 24.1¢ </c:v>
                </c:pt>
                <c:pt idx="8">
                  <c:v> Utilities: 8.3¢ </c:v>
                </c:pt>
              </c:strCache>
            </c:strRef>
          </c:cat>
          <c:val>
            <c:numRef>
              <c:f>'Cost Breakdown'!$C$3:$C$11</c:f>
              <c:numCache>
                <c:formatCode>\$#,##0.000</c:formatCode>
                <c:ptCount val="9"/>
                <c:pt idx="0">
                  <c:v>0</c:v>
                </c:pt>
                <c:pt idx="1">
                  <c:v>0.19709312306090798</c:v>
                </c:pt>
                <c:pt idx="2">
                  <c:v>0.18697281774422378</c:v>
                </c:pt>
                <c:pt idx="3">
                  <c:v>0.11203741849764272</c:v>
                </c:pt>
                <c:pt idx="4">
                  <c:v>0.13343507142086647</c:v>
                </c:pt>
                <c:pt idx="5">
                  <c:v>0.29438818097090935</c:v>
                </c:pt>
                <c:pt idx="6">
                  <c:v>2.9791455542930327E-2</c:v>
                </c:pt>
                <c:pt idx="7">
                  <c:v>0.39351568710085527</c:v>
                </c:pt>
                <c:pt idx="8">
                  <c:v>4.0180795600354376E-2</c:v>
                </c:pt>
              </c:numCache>
            </c:numRef>
          </c:val>
          <c:extLst>
            <c:ext xmlns:c16="http://schemas.microsoft.com/office/drawing/2014/chart" uri="{C3380CC4-5D6E-409C-BE32-E72D297353CC}">
              <c16:uniqueId val="{00000000-1C88-43E1-9717-AC098717EF99}"/>
            </c:ext>
          </c:extLst>
        </c:ser>
        <c:ser>
          <c:idx val="1"/>
          <c:order val="1"/>
          <c:tx>
            <c:strRef>
              <c:f>'Cost Breakdown'!$D$2</c:f>
              <c:strCache>
                <c:ptCount val="1"/>
                <c:pt idx="0">
                  <c:v> Raw Materials &amp; Waste </c:v>
                </c:pt>
              </c:strCache>
            </c:strRef>
          </c:tx>
          <c:spPr>
            <a:solidFill>
              <a:srgbClr val="993366"/>
            </a:solid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Breakdown'!$B$3:$B$11</c:f>
              <c:strCache>
                <c:ptCount val="9"/>
                <c:pt idx="0">
                  <c:v> Feedstock + Handling: 5.9¢ </c:v>
                </c:pt>
                <c:pt idx="1">
                  <c:v> Pretreatment / Conditioning: 45.0¢ </c:v>
                </c:pt>
                <c:pt idx="2">
                  <c:v> Enzymatic Hydrolysis and Fermentation: 24.6¢ </c:v>
                </c:pt>
                <c:pt idx="3">
                  <c:v> Cellulase Enzyme: 19.0¢ </c:v>
                </c:pt>
                <c:pt idx="4">
                  <c:v> Distillation and Solids Recovery: 17.8¢ </c:v>
                </c:pt>
                <c:pt idx="5">
                  <c:v> Wastewater Treatment: 49.4¢ </c:v>
                </c:pt>
                <c:pt idx="6">
                  <c:v> Storage: 3.6¢ </c:v>
                </c:pt>
                <c:pt idx="7">
                  <c:v> Boiler/Turbogenerator: (Net) 24.1¢ </c:v>
                </c:pt>
                <c:pt idx="8">
                  <c:v> Utilities: 8.3¢ </c:v>
                </c:pt>
              </c:strCache>
            </c:strRef>
          </c:cat>
          <c:val>
            <c:numRef>
              <c:f>'Cost Breakdown'!$D$3:$D$11</c:f>
              <c:numCache>
                <c:formatCode>\$#,##0.000</c:formatCode>
                <c:ptCount val="9"/>
                <c:pt idx="0">
                  <c:v>5.8664934722082236E-2</c:v>
                </c:pt>
                <c:pt idx="1">
                  <c:v>0.16642779141785571</c:v>
                </c:pt>
                <c:pt idx="2">
                  <c:v>0</c:v>
                </c:pt>
                <c:pt idx="3">
                  <c:v>1.2298770465563585E-2</c:v>
                </c:pt>
                <c:pt idx="4">
                  <c:v>0</c:v>
                </c:pt>
                <c:pt idx="5">
                  <c:v>8.0285355355646487E-2</c:v>
                </c:pt>
                <c:pt idx="6">
                  <c:v>0</c:v>
                </c:pt>
                <c:pt idx="7">
                  <c:v>8.628142195603708E-2</c:v>
                </c:pt>
                <c:pt idx="8">
                  <c:v>1.0629772828279217E-2</c:v>
                </c:pt>
              </c:numCache>
            </c:numRef>
          </c:val>
          <c:extLst>
            <c:ext xmlns:c16="http://schemas.microsoft.com/office/drawing/2014/chart" uri="{C3380CC4-5D6E-409C-BE32-E72D297353CC}">
              <c16:uniqueId val="{00000001-1C88-43E1-9717-AC098717EF99}"/>
            </c:ext>
          </c:extLst>
        </c:ser>
        <c:ser>
          <c:idx val="2"/>
          <c:order val="2"/>
          <c:tx>
            <c:strRef>
              <c:f>'Cost Breakdown'!$E$2</c:f>
              <c:strCache>
                <c:ptCount val="1"/>
                <c:pt idx="0">
                  <c:v> Process Electricity </c:v>
                </c:pt>
              </c:strCache>
            </c:strRef>
          </c:tx>
          <c:spPr>
            <a:solidFill>
              <a:srgbClr val="FFFFFF"/>
            </a:solid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Breakdown'!$B$3:$B$11</c:f>
              <c:strCache>
                <c:ptCount val="9"/>
                <c:pt idx="0">
                  <c:v> Feedstock + Handling: 5.9¢ </c:v>
                </c:pt>
                <c:pt idx="1">
                  <c:v> Pretreatment / Conditioning: 45.0¢ </c:v>
                </c:pt>
                <c:pt idx="2">
                  <c:v> Enzymatic Hydrolysis and Fermentation: 24.6¢ </c:v>
                </c:pt>
                <c:pt idx="3">
                  <c:v> Cellulase Enzyme: 19.0¢ </c:v>
                </c:pt>
                <c:pt idx="4">
                  <c:v> Distillation and Solids Recovery: 17.8¢ </c:v>
                </c:pt>
                <c:pt idx="5">
                  <c:v> Wastewater Treatment: 49.4¢ </c:v>
                </c:pt>
                <c:pt idx="6">
                  <c:v> Storage: 3.6¢ </c:v>
                </c:pt>
                <c:pt idx="7">
                  <c:v> Boiler/Turbogenerator: (Net) 24.1¢ </c:v>
                </c:pt>
                <c:pt idx="8">
                  <c:v> Utilities: 8.3¢ </c:v>
                </c:pt>
              </c:strCache>
            </c:strRef>
          </c:cat>
          <c:val>
            <c:numRef>
              <c:f>'Cost Breakdown'!$E$3:$E$11</c:f>
              <c:numCache>
                <c:formatCode>\$#,##0.000</c:formatCode>
                <c:ptCount val="9"/>
                <c:pt idx="0">
                  <c:v>0</c:v>
                </c:pt>
                <c:pt idx="1">
                  <c:v>4.5624424185219024E-2</c:v>
                </c:pt>
                <c:pt idx="2">
                  <c:v>2.0880339162781175E-2</c:v>
                </c:pt>
                <c:pt idx="3">
                  <c:v>4.2843341036032524E-2</c:v>
                </c:pt>
                <c:pt idx="4">
                  <c:v>1.7065257880362082E-2</c:v>
                </c:pt>
                <c:pt idx="5">
                  <c:v>5.9063294844503567E-2</c:v>
                </c:pt>
                <c:pt idx="6">
                  <c:v>8.730587563012813E-5</c:v>
                </c:pt>
                <c:pt idx="7">
                  <c:v>1.0988357416987494E-2</c:v>
                </c:pt>
                <c:pt idx="8">
                  <c:v>2.4149130189735118E-2</c:v>
                </c:pt>
              </c:numCache>
            </c:numRef>
          </c:val>
          <c:extLst>
            <c:ext xmlns:c16="http://schemas.microsoft.com/office/drawing/2014/chart" uri="{C3380CC4-5D6E-409C-BE32-E72D297353CC}">
              <c16:uniqueId val="{00000002-1C88-43E1-9717-AC098717EF99}"/>
            </c:ext>
          </c:extLst>
        </c:ser>
        <c:ser>
          <c:idx val="3"/>
          <c:order val="3"/>
          <c:tx>
            <c:strRef>
              <c:f>'Cost Breakdown'!$F$2</c:f>
              <c:strCache>
                <c:ptCount val="1"/>
                <c:pt idx="0">
                  <c:v> Grid Electricity </c:v>
                </c:pt>
              </c:strCache>
            </c:strRef>
          </c:tx>
          <c:spPr>
            <a:pattFill prst="horz">
              <a:fgClr>
                <a:srgbClr val="000000"/>
              </a:fgClr>
              <a:bgClr>
                <a:srgbClr val="FFFFFF"/>
              </a:bgClr>
            </a:patt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Breakdown'!$B$3:$B$11</c:f>
              <c:strCache>
                <c:ptCount val="9"/>
                <c:pt idx="0">
                  <c:v> Feedstock + Handling: 5.9¢ </c:v>
                </c:pt>
                <c:pt idx="1">
                  <c:v> Pretreatment / Conditioning: 45.0¢ </c:v>
                </c:pt>
                <c:pt idx="2">
                  <c:v> Enzymatic Hydrolysis and Fermentation: 24.6¢ </c:v>
                </c:pt>
                <c:pt idx="3">
                  <c:v> Cellulase Enzyme: 19.0¢ </c:v>
                </c:pt>
                <c:pt idx="4">
                  <c:v> Distillation and Solids Recovery: 17.8¢ </c:v>
                </c:pt>
                <c:pt idx="5">
                  <c:v> Wastewater Treatment: 49.4¢ </c:v>
                </c:pt>
                <c:pt idx="6">
                  <c:v> Storage: 3.6¢ </c:v>
                </c:pt>
                <c:pt idx="7">
                  <c:v> Boiler/Turbogenerator: (Net) 24.1¢ </c:v>
                </c:pt>
                <c:pt idx="8">
                  <c:v> Utilities: 8.3¢ </c:v>
                </c:pt>
              </c:strCache>
            </c:strRef>
          </c:cat>
          <c:val>
            <c:numRef>
              <c:f>'Cost Breakdown'!$F$3:$F$11</c:f>
              <c:numCache>
                <c:formatCode>\$#,##0.000</c:formatCode>
                <c:ptCount val="9"/>
                <c:pt idx="0">
                  <c:v>0</c:v>
                </c:pt>
                <c:pt idx="1">
                  <c:v>0</c:v>
                </c:pt>
                <c:pt idx="2">
                  <c:v>0</c:v>
                </c:pt>
                <c:pt idx="3">
                  <c:v>0</c:v>
                </c:pt>
                <c:pt idx="4">
                  <c:v>0</c:v>
                </c:pt>
                <c:pt idx="5">
                  <c:v>0</c:v>
                </c:pt>
                <c:pt idx="6">
                  <c:v>0</c:v>
                </c:pt>
                <c:pt idx="7">
                  <c:v>-0.10969822882166641</c:v>
                </c:pt>
                <c:pt idx="8">
                  <c:v>0</c:v>
                </c:pt>
              </c:numCache>
            </c:numRef>
          </c:val>
          <c:extLst>
            <c:ext xmlns:c16="http://schemas.microsoft.com/office/drawing/2014/chart" uri="{C3380CC4-5D6E-409C-BE32-E72D297353CC}">
              <c16:uniqueId val="{00000003-1C88-43E1-9717-AC098717EF99}"/>
            </c:ext>
          </c:extLst>
        </c:ser>
        <c:ser>
          <c:idx val="4"/>
          <c:order val="4"/>
          <c:tx>
            <c:strRef>
              <c:f>'Cost Breakdown'!$G$2</c:f>
              <c:strCache>
                <c:ptCount val="1"/>
                <c:pt idx="0">
                  <c:v> Total Plant Electricity </c:v>
                </c:pt>
              </c:strCache>
            </c:strRef>
          </c:tx>
          <c:spPr>
            <a:pattFill prst="openDmnd">
              <a:fgClr>
                <a:srgbClr val="000000"/>
              </a:fgClr>
              <a:bgClr>
                <a:srgbClr val="FFFFFF"/>
              </a:bgClr>
            </a:patt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Breakdown'!$B$3:$B$11</c:f>
              <c:strCache>
                <c:ptCount val="9"/>
                <c:pt idx="0">
                  <c:v> Feedstock + Handling: 5.9¢ </c:v>
                </c:pt>
                <c:pt idx="1">
                  <c:v> Pretreatment / Conditioning: 45.0¢ </c:v>
                </c:pt>
                <c:pt idx="2">
                  <c:v> Enzymatic Hydrolysis and Fermentation: 24.6¢ </c:v>
                </c:pt>
                <c:pt idx="3">
                  <c:v> Cellulase Enzyme: 19.0¢ </c:v>
                </c:pt>
                <c:pt idx="4">
                  <c:v> Distillation and Solids Recovery: 17.8¢ </c:v>
                </c:pt>
                <c:pt idx="5">
                  <c:v> Wastewater Treatment: 49.4¢ </c:v>
                </c:pt>
                <c:pt idx="6">
                  <c:v> Storage: 3.6¢ </c:v>
                </c:pt>
                <c:pt idx="7">
                  <c:v> Boiler/Turbogenerator: (Net) 24.1¢ </c:v>
                </c:pt>
                <c:pt idx="8">
                  <c:v> Utilities: 8.3¢ </c:v>
                </c:pt>
              </c:strCache>
            </c:strRef>
          </c:cat>
          <c:val>
            <c:numRef>
              <c:f>'Cost Breakdown'!$G$3:$G$11</c:f>
              <c:numCache>
                <c:formatCode>\$#,##0.000</c:formatCode>
                <c:ptCount val="9"/>
                <c:pt idx="0">
                  <c:v>0</c:v>
                </c:pt>
                <c:pt idx="1">
                  <c:v>0</c:v>
                </c:pt>
                <c:pt idx="2">
                  <c:v>0</c:v>
                </c:pt>
                <c:pt idx="3">
                  <c:v>0</c:v>
                </c:pt>
                <c:pt idx="4">
                  <c:v>0</c:v>
                </c:pt>
                <c:pt idx="5">
                  <c:v>0</c:v>
                </c:pt>
                <c:pt idx="6">
                  <c:v>0</c:v>
                </c:pt>
                <c:pt idx="7">
                  <c:v>-0.22070145059125112</c:v>
                </c:pt>
                <c:pt idx="8">
                  <c:v>0</c:v>
                </c:pt>
              </c:numCache>
            </c:numRef>
          </c:val>
          <c:extLst>
            <c:ext xmlns:c16="http://schemas.microsoft.com/office/drawing/2014/chart" uri="{C3380CC4-5D6E-409C-BE32-E72D297353CC}">
              <c16:uniqueId val="{00000004-1C88-43E1-9717-AC098717EF99}"/>
            </c:ext>
          </c:extLst>
        </c:ser>
        <c:ser>
          <c:idx val="5"/>
          <c:order val="5"/>
          <c:tx>
            <c:strRef>
              <c:f>'Cost Breakdown'!$H$2</c:f>
              <c:strCache>
                <c:ptCount val="1"/>
                <c:pt idx="0">
                  <c:v> Fixed Costs </c:v>
                </c:pt>
              </c:strCache>
            </c:strRef>
          </c:tx>
          <c:spPr>
            <a:gradFill>
              <a:gsLst>
                <a:gs pos="0">
                  <a:srgbClr val="CC99FF"/>
                </a:gs>
                <a:gs pos="100000">
                  <a:srgbClr val="000000"/>
                </a:gs>
              </a:gsLst>
              <a:lin ang="2700000"/>
            </a:gradFill>
            <a:ln w="12600">
              <a:solidFill>
                <a:srgbClr val="000000"/>
              </a:solidFill>
              <a:prstDash val="solid"/>
              <a:round/>
            </a:ln>
          </c:spPr>
          <c:invertIfNegative val="0"/>
          <c:dLbls>
            <c:spPr>
              <a:noFill/>
              <a:ln>
                <a:noFill/>
              </a:ln>
              <a:effectLst/>
            </c:spPr>
            <c:txPr>
              <a:bodyPr wrap="square"/>
              <a:lstStyle/>
              <a:p>
                <a:pPr>
                  <a:defRPr sz="1000" b="0" strike="noStrike" spc="-1">
                    <a:solidFill>
                      <a:srgbClr val="000000"/>
                    </a:solidFill>
                    <a:latin typeface="Calibri"/>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'Cost Breakdown'!$B$3:$B$11</c:f>
              <c:strCache>
                <c:ptCount val="9"/>
                <c:pt idx="0">
                  <c:v> Feedstock + Handling: 5.9¢ </c:v>
                </c:pt>
                <c:pt idx="1">
                  <c:v> Pretreatment / Conditioning: 45.0¢ </c:v>
                </c:pt>
                <c:pt idx="2">
                  <c:v> Enzymatic Hydrolysis and Fermentation: 24.6¢ </c:v>
                </c:pt>
                <c:pt idx="3">
                  <c:v> Cellulase Enzyme: 19.0¢ </c:v>
                </c:pt>
                <c:pt idx="4">
                  <c:v> Distillation and Solids Recovery: 17.8¢ </c:v>
                </c:pt>
                <c:pt idx="5">
                  <c:v> Wastewater Treatment: 49.4¢ </c:v>
                </c:pt>
                <c:pt idx="6">
                  <c:v> Storage: 3.6¢ </c:v>
                </c:pt>
                <c:pt idx="7">
                  <c:v> Boiler/Turbogenerator: (Net) 24.1¢ </c:v>
                </c:pt>
                <c:pt idx="8">
                  <c:v> Utilities: 8.3¢ </c:v>
                </c:pt>
              </c:strCache>
            </c:strRef>
          </c:cat>
          <c:val>
            <c:numRef>
              <c:f>'Cost Breakdown'!$H$3:$H$11</c:f>
              <c:numCache>
                <c:formatCode>\$#,##0.000</c:formatCode>
                <c:ptCount val="9"/>
                <c:pt idx="0">
                  <c:v>0</c:v>
                </c:pt>
                <c:pt idx="1">
                  <c:v>4.0362051709375166E-2</c:v>
                </c:pt>
                <c:pt idx="2">
                  <c:v>3.8289547706379379E-2</c:v>
                </c:pt>
                <c:pt idx="3">
                  <c:v>2.2943774032081785E-2</c:v>
                </c:pt>
                <c:pt idx="4">
                  <c:v>2.7325728918856422E-2</c:v>
                </c:pt>
                <c:pt idx="5">
                  <c:v>6.0286786258416478E-2</c:v>
                </c:pt>
                <c:pt idx="6">
                  <c:v>6.1008940872569768E-3</c:v>
                </c:pt>
                <c:pt idx="7">
                  <c:v>8.0586781844776176E-2</c:v>
                </c:pt>
                <c:pt idx="8">
                  <c:v>8.2284928289667238E-3</c:v>
                </c:pt>
              </c:numCache>
            </c:numRef>
          </c:val>
          <c:extLst>
            <c:ext xmlns:c16="http://schemas.microsoft.com/office/drawing/2014/chart" uri="{C3380CC4-5D6E-409C-BE32-E72D297353CC}">
              <c16:uniqueId val="{00000005-1C88-43E1-9717-AC098717EF99}"/>
            </c:ext>
          </c:extLst>
        </c:ser>
        <c:dLbls>
          <c:showLegendKey val="0"/>
          <c:showVal val="0"/>
          <c:showCatName val="0"/>
          <c:showSerName val="0"/>
          <c:showPercent val="0"/>
          <c:showBubbleSize val="0"/>
        </c:dLbls>
        <c:gapWidth val="150"/>
        <c:overlap val="100"/>
        <c:axId val="11651806"/>
        <c:axId val="71380312"/>
      </c:barChart>
      <c:catAx>
        <c:axId val="11651806"/>
        <c:scaling>
          <c:orientation val="maxMin"/>
        </c:scaling>
        <c:delete val="0"/>
        <c:axPos val="l"/>
        <c:numFmt formatCode="General" sourceLinked="0"/>
        <c:majorTickMark val="out"/>
        <c:minorTickMark val="none"/>
        <c:tickLblPos val="low"/>
        <c:spPr>
          <a:ln w="3240">
            <a:solidFill>
              <a:srgbClr val="000000"/>
            </a:solidFill>
            <a:prstDash val="solid"/>
            <a:round/>
          </a:ln>
        </c:spPr>
        <c:txPr>
          <a:bodyPr/>
          <a:lstStyle/>
          <a:p>
            <a:pPr>
              <a:defRPr sz="1100" b="0" strike="noStrike" spc="-1">
                <a:solidFill>
                  <a:srgbClr val="000000"/>
                </a:solidFill>
                <a:latin typeface="Calibri"/>
              </a:defRPr>
            </a:pPr>
            <a:endParaRPr lang="en-US"/>
          </a:p>
        </c:txPr>
        <c:crossAx val="71380312"/>
        <c:crosses val="autoZero"/>
        <c:auto val="1"/>
        <c:lblAlgn val="ctr"/>
        <c:lblOffset val="100"/>
        <c:noMultiLvlLbl val="0"/>
      </c:catAx>
      <c:valAx>
        <c:axId val="71380312"/>
        <c:scaling>
          <c:orientation val="minMax"/>
        </c:scaling>
        <c:delete val="0"/>
        <c:axPos val="b"/>
        <c:numFmt formatCode="\$#,##0.00" sourceLinked="0"/>
        <c:majorTickMark val="in"/>
        <c:minorTickMark val="none"/>
        <c:tickLblPos val="nextTo"/>
        <c:spPr>
          <a:ln w="3240">
            <a:solidFill>
              <a:srgbClr val="000000"/>
            </a:solidFill>
            <a:prstDash val="solid"/>
            <a:round/>
          </a:ln>
        </c:spPr>
        <c:txPr>
          <a:bodyPr/>
          <a:lstStyle/>
          <a:p>
            <a:pPr>
              <a:defRPr sz="1100" b="0" strike="noStrike" spc="-1">
                <a:solidFill>
                  <a:srgbClr val="000000"/>
                </a:solidFill>
                <a:latin typeface="Calibri"/>
                <a:ea typeface="Arial"/>
              </a:defRPr>
            </a:pPr>
            <a:endParaRPr lang="en-US"/>
          </a:p>
        </c:txPr>
        <c:crossAx val="11651806"/>
        <c:crosses val="max"/>
        <c:crossBetween val="between"/>
      </c:valAx>
    </c:plotArea>
    <c:legend>
      <c:legendPos val="t"/>
      <c:layout>
        <c:manualLayout>
          <c:xMode val="edge"/>
          <c:yMode val="edge"/>
          <c:x val="0.13272407214158499"/>
          <c:y val="5.4366116441017199E-3"/>
          <c:w val="0.84887075862509198"/>
          <c:h val="0.125617584739809"/>
        </c:manualLayout>
      </c:layout>
      <c:overlay val="0"/>
      <c:spPr>
        <a:noFill/>
        <a:ln w="3240">
          <a:solidFill>
            <a:srgbClr val="000000"/>
          </a:solidFill>
          <a:prstDash val="solid"/>
          <a:round/>
        </a:ln>
      </c:spPr>
      <c:txPr>
        <a:bodyPr/>
        <a:lstStyle/>
        <a:p>
          <a:pPr>
            <a:defRPr sz="1100" b="0" strike="noStrike" spc="-1">
              <a:solidFill>
                <a:srgbClr val="000000"/>
              </a:solidFill>
              <a:latin typeface="Calibri"/>
              <a:ea typeface="Arial"/>
            </a:defRPr>
          </a:pPr>
          <a:endParaRPr lang="en-US"/>
        </a:p>
      </c:txPr>
    </c:legend>
    <c:plotVisOnly val="1"/>
    <c:dispBlanksAs val="gap"/>
    <c:showDLblsOverMax val="1"/>
  </c:chart>
  <c:spPr>
    <a:solidFill>
      <a:srgbClr val="FFFFFF"/>
    </a:solidFill>
    <a:ln w="9360">
      <a:noFill/>
      <a:prstDash val="soli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layoutTarget val="inner"/>
          <c:xMode val="edge"/>
          <c:yMode val="edge"/>
          <c:x val="8.3248147201635606E-2"/>
          <c:y val="0.12557077625570801"/>
          <c:w val="0.54331714796831099"/>
          <c:h val="0.564283675799087"/>
        </c:manualLayout>
      </c:layout>
      <c:pieChart>
        <c:varyColors val="1"/>
        <c:ser>
          <c:idx val="0"/>
          <c:order val="0"/>
          <c:spPr>
            <a:solidFill>
              <a:srgbClr val="4F81BD"/>
            </a:solidFill>
            <a:ln w="0">
              <a:noFill/>
              <a:prstDash val="solid"/>
            </a:ln>
          </c:spPr>
          <c:dPt>
            <c:idx val="0"/>
            <c:bubble3D val="0"/>
            <c:spPr>
              <a:solidFill>
                <a:srgbClr val="4672A8"/>
              </a:solidFill>
              <a:ln w="0">
                <a:noFill/>
                <a:prstDash val="solid"/>
              </a:ln>
            </c:spPr>
            <c:extLst>
              <c:ext xmlns:c16="http://schemas.microsoft.com/office/drawing/2014/chart" uri="{C3380CC4-5D6E-409C-BE32-E72D297353CC}">
                <c16:uniqueId val="{00000001-48D8-4FA8-AD70-86172D2FA209}"/>
              </c:ext>
            </c:extLst>
          </c:dPt>
          <c:dPt>
            <c:idx val="1"/>
            <c:bubble3D val="0"/>
            <c:spPr>
              <a:solidFill>
                <a:srgbClr val="AB4744"/>
              </a:solidFill>
              <a:ln w="0">
                <a:noFill/>
                <a:prstDash val="solid"/>
              </a:ln>
            </c:spPr>
            <c:extLst>
              <c:ext xmlns:c16="http://schemas.microsoft.com/office/drawing/2014/chart" uri="{C3380CC4-5D6E-409C-BE32-E72D297353CC}">
                <c16:uniqueId val="{00000003-48D8-4FA8-AD70-86172D2FA209}"/>
              </c:ext>
            </c:extLst>
          </c:dPt>
          <c:dPt>
            <c:idx val="2"/>
            <c:bubble3D val="0"/>
            <c:spPr>
              <a:solidFill>
                <a:srgbClr val="8AA64F"/>
              </a:solidFill>
              <a:ln w="0">
                <a:noFill/>
                <a:prstDash val="solid"/>
              </a:ln>
            </c:spPr>
            <c:extLst>
              <c:ext xmlns:c16="http://schemas.microsoft.com/office/drawing/2014/chart" uri="{C3380CC4-5D6E-409C-BE32-E72D297353CC}">
                <c16:uniqueId val="{00000005-48D8-4FA8-AD70-86172D2FA209}"/>
              </c:ext>
            </c:extLst>
          </c:dPt>
          <c:dPt>
            <c:idx val="3"/>
            <c:bubble3D val="0"/>
            <c:spPr>
              <a:solidFill>
                <a:srgbClr val="725990"/>
              </a:solidFill>
              <a:ln w="0">
                <a:noFill/>
                <a:prstDash val="solid"/>
              </a:ln>
            </c:spPr>
            <c:extLst>
              <c:ext xmlns:c16="http://schemas.microsoft.com/office/drawing/2014/chart" uri="{C3380CC4-5D6E-409C-BE32-E72D297353CC}">
                <c16:uniqueId val="{00000007-48D8-4FA8-AD70-86172D2FA209}"/>
              </c:ext>
            </c:extLst>
          </c:dPt>
          <c:dPt>
            <c:idx val="4"/>
            <c:bubble3D val="0"/>
            <c:spPr>
              <a:solidFill>
                <a:srgbClr val="4299B0"/>
              </a:solidFill>
              <a:ln w="0">
                <a:noFill/>
                <a:prstDash val="solid"/>
              </a:ln>
            </c:spPr>
            <c:extLst>
              <c:ext xmlns:c16="http://schemas.microsoft.com/office/drawing/2014/chart" uri="{C3380CC4-5D6E-409C-BE32-E72D297353CC}">
                <c16:uniqueId val="{00000009-48D8-4FA8-AD70-86172D2FA209}"/>
              </c:ext>
            </c:extLst>
          </c:dPt>
          <c:dPt>
            <c:idx val="5"/>
            <c:bubble3D val="0"/>
            <c:spPr>
              <a:solidFill>
                <a:srgbClr val="DC853E"/>
              </a:solidFill>
              <a:ln w="0">
                <a:noFill/>
                <a:prstDash val="solid"/>
              </a:ln>
            </c:spPr>
            <c:extLst>
              <c:ext xmlns:c16="http://schemas.microsoft.com/office/drawing/2014/chart" uri="{C3380CC4-5D6E-409C-BE32-E72D297353CC}">
                <c16:uniqueId val="{0000000B-48D8-4FA8-AD70-86172D2FA209}"/>
              </c:ext>
            </c:extLst>
          </c:dPt>
          <c:dPt>
            <c:idx val="6"/>
            <c:bubble3D val="0"/>
            <c:spPr>
              <a:solidFill>
                <a:srgbClr val="93A9CE"/>
              </a:solidFill>
              <a:ln w="0">
                <a:noFill/>
                <a:prstDash val="solid"/>
              </a:ln>
            </c:spPr>
            <c:extLst>
              <c:ext xmlns:c16="http://schemas.microsoft.com/office/drawing/2014/chart" uri="{C3380CC4-5D6E-409C-BE32-E72D297353CC}">
                <c16:uniqueId val="{0000000D-48D8-4FA8-AD70-86172D2FA209}"/>
              </c:ext>
            </c:extLst>
          </c:dPt>
          <c:dPt>
            <c:idx val="7"/>
            <c:bubble3D val="0"/>
            <c:spPr>
              <a:solidFill>
                <a:srgbClr val="D09493"/>
              </a:solidFill>
              <a:ln w="0">
                <a:noFill/>
                <a:prstDash val="solid"/>
              </a:ln>
            </c:spPr>
            <c:extLst>
              <c:ext xmlns:c16="http://schemas.microsoft.com/office/drawing/2014/chart" uri="{C3380CC4-5D6E-409C-BE32-E72D297353CC}">
                <c16:uniqueId val="{0000000F-48D8-4FA8-AD70-86172D2FA209}"/>
              </c:ext>
            </c:extLst>
          </c:dPt>
          <c:dPt>
            <c:idx val="8"/>
            <c:bubble3D val="0"/>
            <c:spPr>
              <a:solidFill>
                <a:srgbClr val="B8CD97"/>
              </a:solidFill>
              <a:ln w="0">
                <a:noFill/>
                <a:prstDash val="solid"/>
              </a:ln>
            </c:spPr>
            <c:extLst>
              <c:ext xmlns:c16="http://schemas.microsoft.com/office/drawing/2014/chart" uri="{C3380CC4-5D6E-409C-BE32-E72D297353CC}">
                <c16:uniqueId val="{00000011-48D8-4FA8-AD70-86172D2FA209}"/>
              </c:ext>
            </c:extLst>
          </c:dPt>
          <c:dLbls>
            <c:dLbl>
              <c:idx val="0"/>
              <c:spPr/>
              <c:txPr>
                <a:bodyPr wrap="square"/>
                <a:lstStyle/>
                <a:p>
                  <a:pPr>
                    <a:defRPr sz="1600" b="1" strike="noStrike" spc="-1">
                      <a:solidFill>
                        <a:srgbClr val="000000"/>
                      </a:solidFill>
                      <a:latin typeface="Calibri"/>
                    </a:defRPr>
                  </a:pPr>
                  <a:endParaRPr lang="en-US"/>
                </a:p>
              </c:txPr>
              <c:dLblPos val="bestFit"/>
              <c:showLegendKey val="0"/>
              <c:showVal val="1"/>
              <c:showCatName val="1"/>
              <c:showSerName val="0"/>
              <c:showPercent val="0"/>
              <c:showBubbleSize val="1"/>
              <c:extLst>
                <c:ext xmlns:c16="http://schemas.microsoft.com/office/drawing/2014/chart" uri="{C3380CC4-5D6E-409C-BE32-E72D297353CC}">
                  <c16:uniqueId val="{00000001-48D8-4FA8-AD70-86172D2FA209}"/>
                </c:ext>
              </c:extLst>
            </c:dLbl>
            <c:dLbl>
              <c:idx val="1"/>
              <c:spPr/>
              <c:txPr>
                <a:bodyPr wrap="square"/>
                <a:lstStyle/>
                <a:p>
                  <a:pPr>
                    <a:defRPr sz="1600" b="1" strike="noStrike" spc="-1">
                      <a:solidFill>
                        <a:srgbClr val="000000"/>
                      </a:solidFill>
                      <a:latin typeface="Calibri"/>
                    </a:defRPr>
                  </a:pPr>
                  <a:endParaRPr lang="en-US"/>
                </a:p>
              </c:txPr>
              <c:dLblPos val="bestFit"/>
              <c:showLegendKey val="0"/>
              <c:showVal val="1"/>
              <c:showCatName val="1"/>
              <c:showSerName val="0"/>
              <c:showPercent val="0"/>
              <c:showBubbleSize val="1"/>
              <c:extLst>
                <c:ext xmlns:c16="http://schemas.microsoft.com/office/drawing/2014/chart" uri="{C3380CC4-5D6E-409C-BE32-E72D297353CC}">
                  <c16:uniqueId val="{00000003-48D8-4FA8-AD70-86172D2FA209}"/>
                </c:ext>
              </c:extLst>
            </c:dLbl>
            <c:dLbl>
              <c:idx val="2"/>
              <c:spPr/>
              <c:txPr>
                <a:bodyPr wrap="square"/>
                <a:lstStyle/>
                <a:p>
                  <a:pPr>
                    <a:defRPr sz="1600" b="1" strike="noStrike" spc="-1">
                      <a:solidFill>
                        <a:srgbClr val="000000"/>
                      </a:solidFill>
                      <a:latin typeface="Calibri"/>
                    </a:defRPr>
                  </a:pPr>
                  <a:endParaRPr lang="en-US"/>
                </a:p>
              </c:txPr>
              <c:dLblPos val="bestFit"/>
              <c:showLegendKey val="0"/>
              <c:showVal val="1"/>
              <c:showCatName val="1"/>
              <c:showSerName val="0"/>
              <c:showPercent val="0"/>
              <c:showBubbleSize val="1"/>
              <c:extLst>
                <c:ext xmlns:c16="http://schemas.microsoft.com/office/drawing/2014/chart" uri="{C3380CC4-5D6E-409C-BE32-E72D297353CC}">
                  <c16:uniqueId val="{00000005-48D8-4FA8-AD70-86172D2FA209}"/>
                </c:ext>
              </c:extLst>
            </c:dLbl>
            <c:dLbl>
              <c:idx val="3"/>
              <c:spPr/>
              <c:txPr>
                <a:bodyPr wrap="square"/>
                <a:lstStyle/>
                <a:p>
                  <a:pPr>
                    <a:defRPr sz="1600" b="1" strike="noStrike" spc="-1">
                      <a:solidFill>
                        <a:srgbClr val="000000"/>
                      </a:solidFill>
                      <a:latin typeface="Calibri"/>
                    </a:defRPr>
                  </a:pPr>
                  <a:endParaRPr lang="en-US"/>
                </a:p>
              </c:txPr>
              <c:dLblPos val="bestFit"/>
              <c:showLegendKey val="0"/>
              <c:showVal val="1"/>
              <c:showCatName val="1"/>
              <c:showSerName val="0"/>
              <c:showPercent val="0"/>
              <c:showBubbleSize val="1"/>
              <c:extLst>
                <c:ext xmlns:c16="http://schemas.microsoft.com/office/drawing/2014/chart" uri="{C3380CC4-5D6E-409C-BE32-E72D297353CC}">
                  <c16:uniqueId val="{00000007-48D8-4FA8-AD70-86172D2FA209}"/>
                </c:ext>
              </c:extLst>
            </c:dLbl>
            <c:dLbl>
              <c:idx val="4"/>
              <c:spPr/>
              <c:txPr>
                <a:bodyPr wrap="square"/>
                <a:lstStyle/>
                <a:p>
                  <a:pPr>
                    <a:defRPr sz="1600" b="1" strike="noStrike" spc="-1">
                      <a:solidFill>
                        <a:srgbClr val="000000"/>
                      </a:solidFill>
                      <a:latin typeface="Calibri"/>
                    </a:defRPr>
                  </a:pPr>
                  <a:endParaRPr lang="en-US"/>
                </a:p>
              </c:txPr>
              <c:dLblPos val="bestFit"/>
              <c:showLegendKey val="0"/>
              <c:showVal val="1"/>
              <c:showCatName val="1"/>
              <c:showSerName val="0"/>
              <c:showPercent val="0"/>
              <c:showBubbleSize val="1"/>
              <c:extLst>
                <c:ext xmlns:c16="http://schemas.microsoft.com/office/drawing/2014/chart" uri="{C3380CC4-5D6E-409C-BE32-E72D297353CC}">
                  <c16:uniqueId val="{00000009-48D8-4FA8-AD70-86172D2FA209}"/>
                </c:ext>
              </c:extLst>
            </c:dLbl>
            <c:dLbl>
              <c:idx val="5"/>
              <c:spPr/>
              <c:txPr>
                <a:bodyPr wrap="square"/>
                <a:lstStyle/>
                <a:p>
                  <a:pPr>
                    <a:defRPr sz="1600" b="1" strike="noStrike" spc="-1">
                      <a:solidFill>
                        <a:srgbClr val="000000"/>
                      </a:solidFill>
                      <a:latin typeface="Calibri"/>
                    </a:defRPr>
                  </a:pPr>
                  <a:endParaRPr lang="en-US"/>
                </a:p>
              </c:txPr>
              <c:dLblPos val="bestFit"/>
              <c:showLegendKey val="0"/>
              <c:showVal val="1"/>
              <c:showCatName val="1"/>
              <c:showSerName val="0"/>
              <c:showPercent val="0"/>
              <c:showBubbleSize val="1"/>
              <c:extLst>
                <c:ext xmlns:c16="http://schemas.microsoft.com/office/drawing/2014/chart" uri="{C3380CC4-5D6E-409C-BE32-E72D297353CC}">
                  <c16:uniqueId val="{0000000B-48D8-4FA8-AD70-86172D2FA209}"/>
                </c:ext>
              </c:extLst>
            </c:dLbl>
            <c:dLbl>
              <c:idx val="6"/>
              <c:spPr/>
              <c:txPr>
                <a:bodyPr wrap="square"/>
                <a:lstStyle/>
                <a:p>
                  <a:pPr>
                    <a:defRPr sz="1600" b="1" strike="noStrike" spc="-1">
                      <a:solidFill>
                        <a:srgbClr val="000000"/>
                      </a:solidFill>
                      <a:latin typeface="Calibri"/>
                    </a:defRPr>
                  </a:pPr>
                  <a:endParaRPr lang="en-US"/>
                </a:p>
              </c:txPr>
              <c:dLblPos val="bestFit"/>
              <c:showLegendKey val="0"/>
              <c:showVal val="1"/>
              <c:showCatName val="1"/>
              <c:showSerName val="0"/>
              <c:showPercent val="0"/>
              <c:showBubbleSize val="1"/>
              <c:extLst>
                <c:ext xmlns:c16="http://schemas.microsoft.com/office/drawing/2014/chart" uri="{C3380CC4-5D6E-409C-BE32-E72D297353CC}">
                  <c16:uniqueId val="{0000000D-48D8-4FA8-AD70-86172D2FA209}"/>
                </c:ext>
              </c:extLst>
            </c:dLbl>
            <c:dLbl>
              <c:idx val="7"/>
              <c:spPr/>
              <c:txPr>
                <a:bodyPr wrap="square"/>
                <a:lstStyle/>
                <a:p>
                  <a:pPr>
                    <a:defRPr sz="1600" b="1" strike="noStrike" spc="-1">
                      <a:solidFill>
                        <a:srgbClr val="000000"/>
                      </a:solidFill>
                      <a:latin typeface="Calibri"/>
                    </a:defRPr>
                  </a:pPr>
                  <a:endParaRPr lang="en-US"/>
                </a:p>
              </c:txPr>
              <c:dLblPos val="bestFit"/>
              <c:showLegendKey val="0"/>
              <c:showVal val="1"/>
              <c:showCatName val="1"/>
              <c:showSerName val="0"/>
              <c:showPercent val="0"/>
              <c:showBubbleSize val="1"/>
              <c:extLst>
                <c:ext xmlns:c16="http://schemas.microsoft.com/office/drawing/2014/chart" uri="{C3380CC4-5D6E-409C-BE32-E72D297353CC}">
                  <c16:uniqueId val="{0000000F-48D8-4FA8-AD70-86172D2FA209}"/>
                </c:ext>
              </c:extLst>
            </c:dLbl>
            <c:dLbl>
              <c:idx val="8"/>
              <c:spPr/>
              <c:txPr>
                <a:bodyPr wrap="square"/>
                <a:lstStyle/>
                <a:p>
                  <a:pPr>
                    <a:defRPr sz="1600" b="1" strike="noStrike" spc="-1">
                      <a:solidFill>
                        <a:srgbClr val="000000"/>
                      </a:solidFill>
                      <a:latin typeface="Calibri"/>
                    </a:defRPr>
                  </a:pPr>
                  <a:endParaRPr lang="en-US"/>
                </a:p>
              </c:txPr>
              <c:dLblPos val="bestFit"/>
              <c:showLegendKey val="0"/>
              <c:showVal val="1"/>
              <c:showCatName val="1"/>
              <c:showSerName val="0"/>
              <c:showPercent val="0"/>
              <c:showBubbleSize val="1"/>
              <c:extLst>
                <c:ext xmlns:c16="http://schemas.microsoft.com/office/drawing/2014/chart" uri="{C3380CC4-5D6E-409C-BE32-E72D297353CC}">
                  <c16:uniqueId val="{00000011-48D8-4FA8-AD70-86172D2FA209}"/>
                </c:ext>
              </c:extLst>
            </c:dLbl>
            <c:spPr>
              <a:noFill/>
              <a:ln>
                <a:noFill/>
              </a:ln>
              <a:effectLst/>
            </c:spPr>
            <c:txPr>
              <a:bodyPr wrap="square"/>
              <a:lstStyle/>
              <a:p>
                <a:pPr>
                  <a:defRPr sz="1600" b="1" strike="noStrike" spc="-1">
                    <a:solidFill>
                      <a:srgbClr val="000000"/>
                    </a:solidFill>
                    <a:latin typeface="Calibri"/>
                  </a:defRPr>
                </a:pPr>
                <a:endParaRPr lang="en-US"/>
              </a:p>
            </c:txPr>
            <c:dLblPos val="bestFit"/>
            <c:showLegendKey val="0"/>
            <c:showVal val="1"/>
            <c:showCatName val="1"/>
            <c:showSerName val="0"/>
            <c:showPercent val="0"/>
            <c:showBubbleSize val="1"/>
            <c:showLeaderLines val="1"/>
            <c:extLst>
              <c:ext xmlns:c15="http://schemas.microsoft.com/office/drawing/2012/chart" uri="{CE6537A1-D6FC-4f65-9D91-7224C49458BB}"/>
            </c:extLst>
          </c:dLbls>
          <c:cat>
            <c:strRef>
              <c:f>'Cost Breakdown'!$B$58:$B$66</c:f>
              <c:strCache>
                <c:ptCount val="9"/>
                <c:pt idx="0">
                  <c:v> Feedstock </c:v>
                </c:pt>
                <c:pt idx="1">
                  <c:v> Enzyme </c:v>
                </c:pt>
                <c:pt idx="2">
                  <c:v> Wastewater Treatment </c:v>
                </c:pt>
                <c:pt idx="3">
                  <c:v> Pre-treatment </c:v>
                </c:pt>
                <c:pt idx="4">
                  <c:v> Enz. Hydr. &amp; Ferm. </c:v>
                </c:pt>
                <c:pt idx="5">
                  <c:v> Recovery </c:v>
                </c:pt>
                <c:pt idx="6">
                  <c:v> Utilities </c:v>
                </c:pt>
                <c:pt idx="7">
                  <c:v> Boiler/Generator </c:v>
                </c:pt>
                <c:pt idx="8">
                  <c:v> Storage </c:v>
                </c:pt>
              </c:strCache>
            </c:strRef>
          </c:cat>
          <c:val>
            <c:numRef>
              <c:f>'Cost Breakdown'!$C$58:$C$66</c:f>
              <c:numCache>
                <c:formatCode>0.0%</c:formatCode>
                <c:ptCount val="9"/>
                <c:pt idx="0">
                  <c:v>2.9682296590834923E-2</c:v>
                </c:pt>
                <c:pt idx="1">
                  <c:v>9.6195390412033135E-2</c:v>
                </c:pt>
                <c:pt idx="2">
                  <c:v>0.24995775764324241</c:v>
                </c:pt>
                <c:pt idx="3">
                  <c:v>0.22743418609501953</c:v>
                </c:pt>
                <c:pt idx="4">
                  <c:v>0.12453914415172174</c:v>
                </c:pt>
                <c:pt idx="5">
                  <c:v>8.9973436886495423E-2</c:v>
                </c:pt>
                <c:pt idx="6">
                  <c:v>4.2090161407194453E-2</c:v>
                </c:pt>
                <c:pt idx="7">
                  <c:v>0.12192324587762977</c:v>
                </c:pt>
                <c:pt idx="8">
                  <c:v>1.8204380709175939E-2</c:v>
                </c:pt>
              </c:numCache>
            </c:numRef>
          </c:val>
          <c:extLst>
            <c:ext xmlns:c16="http://schemas.microsoft.com/office/drawing/2014/chart" uri="{C3380CC4-5D6E-409C-BE32-E72D297353CC}">
              <c16:uniqueId val="{00000012-48D8-4FA8-AD70-86172D2FA209}"/>
            </c:ext>
          </c:extLst>
        </c:ser>
        <c:dLbls>
          <c:showLegendKey val="0"/>
          <c:showVal val="0"/>
          <c:showCatName val="0"/>
          <c:showSerName val="0"/>
          <c:showPercent val="0"/>
          <c:showBubbleSize val="0"/>
          <c:showLeaderLines val="1"/>
        </c:dLbls>
        <c:firstSliceAng val="138"/>
      </c:pieChart>
    </c:plotArea>
    <c:plotVisOnly val="1"/>
    <c:dispBlanksAs val="gap"/>
    <c:showDLblsOverMax val="1"/>
  </c:chart>
  <c:spPr>
    <a:solidFill>
      <a:srgbClr val="FFFFFF"/>
    </a:solidFill>
    <a:ln w="9360">
      <a:noFill/>
      <a:prstDash val="soli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a:lstStyle/>
          <a:p>
            <a:pPr>
              <a:defRPr sz="1800" b="1" strike="noStrike" spc="-1">
                <a:solidFill>
                  <a:srgbClr val="000000"/>
                </a:solidFill>
                <a:latin typeface="Calibri"/>
              </a:defRPr>
            </a:pPr>
            <a:r>
              <a:rPr sz="1800" b="1" strike="noStrike" spc="-1">
                <a:solidFill>
                  <a:srgbClr val="000000"/>
                </a:solidFill>
                <a:latin typeface="Calibri"/>
              </a:rPr>
              <a:t>Tornado: Sensitivity of Minimum Selling Price ($/gal)</a:t>
            </a:r>
          </a:p>
        </c:rich>
      </c:tx>
      <c:overlay val="0"/>
      <c:spPr>
        <a:noFill/>
        <a:ln w="0">
          <a:noFill/>
          <a:prstDash val="solid"/>
        </a:ln>
      </c:spPr>
    </c:title>
    <c:autoTitleDeleted val="0"/>
    <c:plotArea>
      <c:layout/>
      <c:barChart>
        <c:barDir val="bar"/>
        <c:grouping val="stacked"/>
        <c:varyColors val="0"/>
        <c:ser>
          <c:idx val="0"/>
          <c:order val="0"/>
          <c:tx>
            <c:v>Low case</c:v>
          </c:tx>
          <c:spPr>
            <a:solidFill>
              <a:srgbClr val="4F81BD"/>
            </a:solidFill>
            <a:ln w="0">
              <a:noFill/>
              <a:prstDash val="solid"/>
            </a:ln>
          </c:spPr>
          <c:invertIfNegative val="0"/>
          <c:dLbls>
            <c:spPr>
              <a:noFill/>
              <a:ln>
                <a:noFill/>
              </a:ln>
              <a:effectLst/>
            </c:spPr>
            <c:txPr>
              <a:bodyPr/>
              <a:lstStyle/>
              <a:p>
                <a:pPr>
                  <a:defRPr sz="1000" b="0" strike="noStrike" spc="-1">
                    <a:solidFill>
                      <a:srgbClr val="000000"/>
                    </a:solidFill>
                    <a:latin typeface="Arial"/>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AP_SENSITIVITY!$J$4:$J$11</c:f>
              <c:strCache>
                <c:ptCount val="8"/>
                <c:pt idx="0">
                  <c:v>Steam/natural gas</c:v>
                </c:pt>
                <c:pt idx="1">
                  <c:v>Plant life</c:v>
                </c:pt>
                <c:pt idx="2">
                  <c:v>Discount rate</c:v>
                </c:pt>
                <c:pt idx="3">
                  <c:v>Apple pomace feedstock</c:v>
                </c:pt>
                <c:pt idx="4">
                  <c:v>Feedstock transport</c:v>
                </c:pt>
                <c:pt idx="5">
                  <c:v>Annual OPEX</c:v>
                </c:pt>
                <c:pt idx="6">
                  <c:v>Annual ethanol production</c:v>
                </c:pt>
                <c:pt idx="7">
                  <c:v>Total capital investment</c:v>
                </c:pt>
              </c:strCache>
            </c:strRef>
          </c:cat>
          <c:val>
            <c:numRef>
              <c:f>AP_SENSITIVITY!$K$4:$K$11</c:f>
              <c:numCache>
                <c:formatCode>General_)</c:formatCode>
                <c:ptCount val="8"/>
                <c:pt idx="0">
                  <c:v>-6.3011943938947823E-2</c:v>
                </c:pt>
                <c:pt idx="1">
                  <c:v>0.18029525633892707</c:v>
                </c:pt>
                <c:pt idx="2">
                  <c:v>-0.20079295817029319</c:v>
                </c:pt>
                <c:pt idx="3">
                  <c:v>-0.26062030918289825</c:v>
                </c:pt>
                <c:pt idx="4">
                  <c:v>-0.32577538647862303</c:v>
                </c:pt>
                <c:pt idx="5">
                  <c:v>-0.55460043184267649</c:v>
                </c:pt>
                <c:pt idx="6">
                  <c:v>0.75602593477355029</c:v>
                </c:pt>
                <c:pt idx="7">
                  <c:v>-0.45334344135102134</c:v>
                </c:pt>
              </c:numCache>
            </c:numRef>
          </c:val>
          <c:extLst>
            <c:ext xmlns:c16="http://schemas.microsoft.com/office/drawing/2014/chart" uri="{C3380CC4-5D6E-409C-BE32-E72D297353CC}">
              <c16:uniqueId val="{00000000-F688-4E75-82F1-D8461F3EF3BA}"/>
            </c:ext>
          </c:extLst>
        </c:ser>
        <c:ser>
          <c:idx val="1"/>
          <c:order val="1"/>
          <c:tx>
            <c:v>High case</c:v>
          </c:tx>
          <c:spPr>
            <a:solidFill>
              <a:srgbClr val="C0504D"/>
            </a:solidFill>
            <a:ln w="0">
              <a:noFill/>
              <a:prstDash val="solid"/>
            </a:ln>
          </c:spPr>
          <c:invertIfNegative val="0"/>
          <c:dLbls>
            <c:spPr>
              <a:noFill/>
              <a:ln>
                <a:noFill/>
              </a:ln>
              <a:effectLst/>
            </c:spPr>
            <c:txPr>
              <a:bodyPr/>
              <a:lstStyle/>
              <a:p>
                <a:pPr>
                  <a:defRPr sz="1000" b="0" strike="noStrike" spc="-1">
                    <a:solidFill>
                      <a:srgbClr val="000000"/>
                    </a:solidFill>
                    <a:latin typeface="Arial"/>
                  </a:defRPr>
                </a:pPr>
                <a:endParaRPr lang="en-US"/>
              </a:p>
            </c:txPr>
            <c:dLblPos val="ctr"/>
            <c:showLegendKey val="0"/>
            <c:showVal val="0"/>
            <c:showCatName val="0"/>
            <c:showSerName val="0"/>
            <c:showPercent val="0"/>
            <c:showBubbleSize val="1"/>
            <c:showLeaderLines val="0"/>
            <c:extLst>
              <c:ext xmlns:c15="http://schemas.microsoft.com/office/drawing/2012/chart" uri="{CE6537A1-D6FC-4f65-9D91-7224C49458BB}">
                <c15:showLeaderLines val="0"/>
              </c:ext>
            </c:extLst>
          </c:dLbls>
          <c:cat>
            <c:strRef>
              <c:f>AP_SENSITIVITY!$J$4:$J$11</c:f>
              <c:strCache>
                <c:ptCount val="8"/>
                <c:pt idx="0">
                  <c:v>Steam/natural gas</c:v>
                </c:pt>
                <c:pt idx="1">
                  <c:v>Plant life</c:v>
                </c:pt>
                <c:pt idx="2">
                  <c:v>Discount rate</c:v>
                </c:pt>
                <c:pt idx="3">
                  <c:v>Apple pomace feedstock</c:v>
                </c:pt>
                <c:pt idx="4">
                  <c:v>Feedstock transport</c:v>
                </c:pt>
                <c:pt idx="5">
                  <c:v>Annual OPEX</c:v>
                </c:pt>
                <c:pt idx="6">
                  <c:v>Annual ethanol production</c:v>
                </c:pt>
                <c:pt idx="7">
                  <c:v>Total capital investment</c:v>
                </c:pt>
              </c:strCache>
            </c:strRef>
          </c:cat>
          <c:val>
            <c:numRef>
              <c:f>AP_SENSITIVITY!$L$4:$L$11</c:f>
              <c:numCache>
                <c:formatCode>General_)</c:formatCode>
                <c:ptCount val="8"/>
                <c:pt idx="0">
                  <c:v>0.10501990656491156</c:v>
                </c:pt>
                <c:pt idx="1">
                  <c:v>-0.14641113390800609</c:v>
                </c:pt>
                <c:pt idx="2">
                  <c:v>0.5442228712487216</c:v>
                </c:pt>
                <c:pt idx="3">
                  <c:v>0.5212406183657956</c:v>
                </c:pt>
                <c:pt idx="4">
                  <c:v>0.65155077295724428</c:v>
                </c:pt>
                <c:pt idx="5">
                  <c:v>0.55460043184267693</c:v>
                </c:pt>
                <c:pt idx="6">
                  <c:v>-0.38946790579243595</c:v>
                </c:pt>
                <c:pt idx="7">
                  <c:v>0.75557240225170119</c:v>
                </c:pt>
              </c:numCache>
            </c:numRef>
          </c:val>
          <c:extLst>
            <c:ext xmlns:c16="http://schemas.microsoft.com/office/drawing/2014/chart" uri="{C3380CC4-5D6E-409C-BE32-E72D297353CC}">
              <c16:uniqueId val="{00000001-F688-4E75-82F1-D8461F3EF3BA}"/>
            </c:ext>
          </c:extLst>
        </c:ser>
        <c:dLbls>
          <c:showLegendKey val="0"/>
          <c:showVal val="0"/>
          <c:showCatName val="0"/>
          <c:showSerName val="0"/>
          <c:showPercent val="0"/>
          <c:showBubbleSize val="0"/>
        </c:dLbls>
        <c:gapWidth val="150"/>
        <c:overlap val="100"/>
        <c:axId val="33525660"/>
        <c:axId val="80111505"/>
      </c:barChart>
      <c:catAx>
        <c:axId val="33525660"/>
        <c:scaling>
          <c:orientation val="minMax"/>
        </c:scaling>
        <c:delete val="0"/>
        <c:axPos val="l"/>
        <c:title>
          <c:tx>
            <c:rich>
              <a:bodyPr rot="-5400000"/>
              <a:lstStyle/>
              <a:p>
                <a:pPr>
                  <a:defRPr sz="1000" b="1" strike="noStrike" spc="-1">
                    <a:solidFill>
                      <a:srgbClr val="000000"/>
                    </a:solidFill>
                    <a:latin typeface="Calibri"/>
                  </a:defRPr>
                </a:pPr>
                <a:r>
                  <a:rPr sz="1000" b="1" strike="noStrike" spc="-1">
                    <a:solidFill>
                      <a:srgbClr val="000000"/>
                    </a:solidFill>
                    <a:latin typeface="Calibri"/>
                  </a:rPr>
                  <a:t>Change in MSP ($/gal) vs base case</a:t>
                </a:r>
              </a:p>
            </c:rich>
          </c:tx>
          <c:overlay val="0"/>
          <c:spPr>
            <a:noFill/>
            <a:ln w="0">
              <a:noFill/>
              <a:prstDash val="solid"/>
            </a:ln>
          </c:spPr>
        </c:title>
        <c:numFmt formatCode="General" sourceLinked="0"/>
        <c:majorTickMark val="none"/>
        <c:minorTickMark val="none"/>
        <c:tickLblPos val="nextTo"/>
        <c:spPr>
          <a:ln w="0">
            <a:solidFill>
              <a:srgbClr val="B3B3B3"/>
            </a:solidFill>
            <a:prstDash val="solid"/>
          </a:ln>
        </c:spPr>
        <c:txPr>
          <a:bodyPr/>
          <a:lstStyle/>
          <a:p>
            <a:pPr>
              <a:defRPr sz="1000" b="0" strike="noStrike" spc="-1">
                <a:solidFill>
                  <a:srgbClr val="000000"/>
                </a:solidFill>
                <a:latin typeface="Calibri"/>
              </a:defRPr>
            </a:pPr>
            <a:endParaRPr lang="en-US"/>
          </a:p>
        </c:txPr>
        <c:crossAx val="80111505"/>
        <c:crosses val="autoZero"/>
        <c:auto val="1"/>
        <c:lblAlgn val="ctr"/>
        <c:lblOffset val="100"/>
        <c:noMultiLvlLbl val="0"/>
      </c:catAx>
      <c:valAx>
        <c:axId val="80111505"/>
        <c:scaling>
          <c:orientation val="minMax"/>
        </c:scaling>
        <c:delete val="0"/>
        <c:axPos val="b"/>
        <c:majorGridlines>
          <c:spPr>
            <a:ln w="0">
              <a:solidFill>
                <a:srgbClr val="B3B3B3"/>
              </a:solidFill>
              <a:prstDash val="solid"/>
            </a:ln>
          </c:spPr>
        </c:majorGridlines>
        <c:numFmt formatCode="General_)" sourceLinked="0"/>
        <c:majorTickMark val="none"/>
        <c:minorTickMark val="none"/>
        <c:tickLblPos val="nextTo"/>
        <c:spPr>
          <a:ln w="0">
            <a:solidFill>
              <a:srgbClr val="B3B3B3"/>
            </a:solidFill>
            <a:prstDash val="solid"/>
          </a:ln>
        </c:spPr>
        <c:txPr>
          <a:bodyPr/>
          <a:lstStyle/>
          <a:p>
            <a:pPr>
              <a:defRPr sz="1000" b="0" strike="noStrike" spc="-1">
                <a:solidFill>
                  <a:srgbClr val="000000"/>
                </a:solidFill>
                <a:latin typeface="Calibri"/>
              </a:defRPr>
            </a:pPr>
            <a:endParaRPr lang="en-US"/>
          </a:p>
        </c:txPr>
        <c:crossAx val="33525660"/>
        <c:crosses val="autoZero"/>
        <c:crossBetween val="between"/>
      </c:valAx>
    </c:plotArea>
    <c:legend>
      <c:legendPos val="b"/>
      <c:overlay val="0"/>
      <c:spPr>
        <a:noFill/>
        <a:ln w="0">
          <a:noFill/>
          <a:prstDash val="solid"/>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w="9360">
      <a:solidFill>
        <a:srgbClr val="D9D9D9"/>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24</xdr:col>
      <xdr:colOff>476280</xdr:colOff>
      <xdr:row>30</xdr:row>
      <xdr:rowOff>47520</xdr:rowOff>
    </xdr:from>
    <xdr:to>
      <xdr:col>29</xdr:col>
      <xdr:colOff>588960</xdr:colOff>
      <xdr:row>54</xdr:row>
      <xdr:rowOff>33840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440640</xdr:colOff>
      <xdr:row>81</xdr:row>
      <xdr:rowOff>119160</xdr:rowOff>
    </xdr:from>
    <xdr:to>
      <xdr:col>13</xdr:col>
      <xdr:colOff>236520</xdr:colOff>
      <xdr:row>104</xdr:row>
      <xdr:rowOff>69840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4</xdr:row>
          <xdr:rowOff>88900</xdr:rowOff>
        </xdr:from>
        <xdr:to>
          <xdr:col>1</xdr:col>
          <xdr:colOff>82550</xdr:colOff>
          <xdr:row>5</xdr:row>
          <xdr:rowOff>44450</xdr:rowOff>
        </xdr:to>
        <xdr:sp macro="" textlink="">
          <xdr:nvSpPr>
            <xdr:cNvPr id="1001" name="Button 3" hidden="1">
              <a:extLst>
                <a:ext uri="{63B3BB69-23CF-44E3-9099-C40C66FF867C}">
                  <a14:compatExt spid="_x0000_s1001"/>
                </a:ext>
                <a:ext uri="{FF2B5EF4-FFF2-40B4-BE49-F238E27FC236}">
                  <a16:creationId xmlns:a16="http://schemas.microsoft.com/office/drawing/2014/main" id="{9BB5076E-1685-E50E-D659-F1618208D64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1000" b="0" i="0" u="none" strike="noStrike" baseline="0">
                  <a:solidFill>
                    <a:srgbClr val="000000"/>
                  </a:solidFill>
                  <a:latin typeface="Courier New"/>
                  <a:cs typeface="Courier New"/>
                </a:rPr>
                <a:t>Solve DCFROR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15</xdr:col>
      <xdr:colOff>76320</xdr:colOff>
      <xdr:row>13</xdr:row>
      <xdr:rowOff>85680</xdr:rowOff>
    </xdr:from>
    <xdr:to>
      <xdr:col>19</xdr:col>
      <xdr:colOff>474480</xdr:colOff>
      <xdr:row>35</xdr:row>
      <xdr:rowOff>45720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1295280</xdr:colOff>
      <xdr:row>24</xdr:row>
      <xdr:rowOff>57240</xdr:rowOff>
    </xdr:from>
    <xdr:to>
      <xdr:col>11</xdr:col>
      <xdr:colOff>903960</xdr:colOff>
      <xdr:row>51</xdr:row>
      <xdr:rowOff>128520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25</xdr:row>
      <xdr:rowOff>0</xdr:rowOff>
    </xdr:from>
    <xdr:to>
      <xdr:col>4</xdr:col>
      <xdr:colOff>1098720</xdr:colOff>
      <xdr:row>52</xdr:row>
      <xdr:rowOff>74520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1365120</xdr:colOff>
      <xdr:row>53</xdr:row>
      <xdr:rowOff>0</xdr:rowOff>
    </xdr:from>
    <xdr:to>
      <xdr:col>8</xdr:col>
      <xdr:colOff>321840</xdr:colOff>
      <xdr:row>85</xdr:row>
      <xdr:rowOff>82800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13</xdr:row>
      <xdr:rowOff>0</xdr:rowOff>
    </xdr:from>
    <xdr:to>
      <xdr:col>19</xdr:col>
      <xdr:colOff>627120</xdr:colOff>
      <xdr:row>33</xdr:row>
      <xdr:rowOff>34200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nrel.gov/docs/fy11osti/47764.pdf"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hyperlink" Target="http://www.che.com/ei"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61"/>
  <sheetViews>
    <sheetView zoomScaleNormal="100" workbookViewId="0">
      <selection activeCell="J17" sqref="J17"/>
    </sheetView>
  </sheetViews>
  <sheetFormatPr defaultColWidth="8.6640625" defaultRowHeight="13"/>
  <cols>
    <col min="1" max="1" width="16" style="1" customWidth="1"/>
    <col min="2" max="2" width="12.6640625" style="1" customWidth="1"/>
    <col min="3" max="3" width="9" style="1" customWidth="1"/>
    <col min="4" max="4" width="8.6640625" style="1" customWidth="1"/>
    <col min="5" max="5" width="7" style="1" customWidth="1"/>
    <col min="6" max="6" width="7.33203125" style="1" customWidth="1"/>
    <col min="7" max="7" width="15.25" style="1" customWidth="1"/>
    <col min="8" max="8" width="9" style="1" customWidth="1"/>
    <col min="9" max="9" width="15.25" style="1" customWidth="1"/>
    <col min="10" max="10" width="16.25" style="1" customWidth="1"/>
    <col min="11" max="14" width="9" style="1" customWidth="1"/>
  </cols>
  <sheetData>
    <row r="1" spans="1:9" ht="18" customHeight="1">
      <c r="A1" s="2" t="s">
        <v>32</v>
      </c>
      <c r="B1" s="3"/>
      <c r="C1" s="3"/>
      <c r="D1" s="3"/>
      <c r="E1" s="3"/>
      <c r="F1" s="3"/>
      <c r="G1" s="3"/>
      <c r="H1" s="3"/>
      <c r="I1" s="4"/>
    </row>
    <row r="2" spans="1:9" ht="12.75" customHeight="1">
      <c r="A2" s="5" t="s">
        <v>33</v>
      </c>
      <c r="B2" s="5"/>
      <c r="C2" s="5"/>
      <c r="D2" s="5"/>
      <c r="E2" s="5"/>
      <c r="F2" s="5"/>
      <c r="G2" s="5"/>
      <c r="H2" s="5"/>
      <c r="I2" s="5"/>
    </row>
    <row r="3" spans="1:9" ht="12.75" customHeight="1">
      <c r="A3" s="5" t="s">
        <v>34</v>
      </c>
      <c r="B3" s="5"/>
      <c r="C3" s="5"/>
      <c r="D3" s="5"/>
      <c r="E3" s="5"/>
      <c r="F3" s="5"/>
      <c r="G3" s="5"/>
      <c r="H3" s="5"/>
      <c r="I3" s="5"/>
    </row>
    <row r="4" spans="1:9" ht="12.75" customHeight="1">
      <c r="A4" s="5" t="s">
        <v>35</v>
      </c>
      <c r="B4" s="5"/>
      <c r="C4" s="5"/>
      <c r="D4" s="5"/>
      <c r="E4" s="5"/>
      <c r="F4" s="5"/>
      <c r="G4" s="5"/>
      <c r="H4" s="5"/>
      <c r="I4" s="5"/>
    </row>
    <row r="5" spans="1:9" ht="12.75" customHeight="1">
      <c r="A5" s="6" t="s">
        <v>36</v>
      </c>
      <c r="B5" s="6"/>
      <c r="C5" s="6"/>
      <c r="D5" s="6"/>
      <c r="E5" s="6"/>
      <c r="F5" s="6"/>
      <c r="G5" s="6"/>
      <c r="H5" s="6"/>
      <c r="I5" s="6"/>
    </row>
    <row r="6" spans="1:9" ht="12.75" customHeight="1">
      <c r="A6" s="7" t="s">
        <v>37</v>
      </c>
      <c r="B6" s="8"/>
      <c r="C6" s="8"/>
      <c r="D6" s="8"/>
      <c r="E6" s="8"/>
      <c r="F6" s="8"/>
      <c r="G6" s="8"/>
      <c r="H6" s="8"/>
      <c r="I6" s="8"/>
    </row>
    <row r="8" spans="1:9" ht="12.75" customHeight="1">
      <c r="A8" s="9" t="s">
        <v>38</v>
      </c>
    </row>
    <row r="9" spans="1:9" ht="12" customHeight="1">
      <c r="A9" s="1" t="s">
        <v>39</v>
      </c>
    </row>
    <row r="10" spans="1:9" ht="12" customHeight="1">
      <c r="A10" s="1" t="s">
        <v>40</v>
      </c>
    </row>
    <row r="11" spans="1:9" ht="12" customHeight="1">
      <c r="A11" s="1" t="s">
        <v>41</v>
      </c>
    </row>
    <row r="12" spans="1:9" ht="12" customHeight="1">
      <c r="A12" s="1" t="s">
        <v>42</v>
      </c>
    </row>
    <row r="14" spans="1:9" ht="12" customHeight="1">
      <c r="B14" s="1" t="s">
        <v>43</v>
      </c>
    </row>
    <row r="15" spans="1:9" ht="12" customHeight="1">
      <c r="B15" s="1" t="s">
        <v>44</v>
      </c>
      <c r="C15" s="1" t="s">
        <v>45</v>
      </c>
      <c r="D15" s="1" t="s">
        <v>46</v>
      </c>
    </row>
    <row r="19" spans="1:7" ht="12" customHeight="1">
      <c r="A19" s="10" t="s">
        <v>47</v>
      </c>
      <c r="B19" s="1" t="s">
        <v>32</v>
      </c>
    </row>
    <row r="20" spans="1:7" ht="12" customHeight="1">
      <c r="A20" s="10" t="s">
        <v>48</v>
      </c>
      <c r="B20" s="1" t="s">
        <v>32</v>
      </c>
    </row>
    <row r="21" spans="1:7" ht="12" customHeight="1">
      <c r="A21" s="11" t="s">
        <v>49</v>
      </c>
      <c r="B21" s="1" t="s">
        <v>50</v>
      </c>
    </row>
    <row r="22" spans="1:7" ht="12" customHeight="1">
      <c r="A22" s="11" t="s">
        <v>51</v>
      </c>
      <c r="B22" s="1" t="s">
        <v>52</v>
      </c>
    </row>
    <row r="23" spans="1:7" ht="12" customHeight="1">
      <c r="A23" s="11" t="s">
        <v>53</v>
      </c>
      <c r="B23" s="12">
        <v>2026</v>
      </c>
    </row>
    <row r="24" spans="1:7" ht="12" customHeight="1">
      <c r="A24" s="11" t="s">
        <v>54</v>
      </c>
      <c r="B24" s="1" t="str">
        <f>IF(B25&lt;&gt;"",B25,BASECASE)</f>
        <v>APPLEP-2026</v>
      </c>
    </row>
    <row r="25" spans="1:7" ht="12" customHeight="1">
      <c r="A25" s="11" t="s">
        <v>55</v>
      </c>
      <c r="B25" s="1" t="s">
        <v>56</v>
      </c>
    </row>
    <row r="27" spans="1:7" ht="12.75" customHeight="1">
      <c r="A27" s="9" t="s">
        <v>57</v>
      </c>
    </row>
    <row r="28" spans="1:7" ht="12.75" customHeight="1">
      <c r="A28" s="13" t="s">
        <v>58</v>
      </c>
      <c r="B28" s="13" t="s">
        <v>59</v>
      </c>
      <c r="C28" s="13" t="s">
        <v>60</v>
      </c>
      <c r="D28" s="13" t="s">
        <v>61</v>
      </c>
      <c r="E28" s="13" t="s">
        <v>62</v>
      </c>
      <c r="F28" s="13" t="s">
        <v>63</v>
      </c>
      <c r="G28" s="13" t="s">
        <v>64</v>
      </c>
    </row>
    <row r="29" spans="1:7" ht="12" customHeight="1">
      <c r="A29" s="10" t="s">
        <v>65</v>
      </c>
      <c r="B29" s="1" t="s">
        <v>66</v>
      </c>
      <c r="C29" s="1" t="s">
        <v>67</v>
      </c>
      <c r="D29" s="1">
        <v>7</v>
      </c>
      <c r="E29" s="1" t="s">
        <v>68</v>
      </c>
      <c r="F29" s="1">
        <f ca="1">COUNTA(INDIRECT(B29&amp;"!"&amp;C29&amp;D29&amp;":"&amp;C29&amp;65556))+D29-1</f>
        <v>617</v>
      </c>
      <c r="G29" s="1" t="str">
        <f ca="1">B29&amp;"!"&amp;C29&amp;D29&amp;":"&amp;E29&amp;F29</f>
        <v>aspen!C7:E617</v>
      </c>
    </row>
    <row r="30" spans="1:7" ht="12" customHeight="1">
      <c r="A30" s="10" t="s">
        <v>69</v>
      </c>
      <c r="B30" s="1" t="s">
        <v>70</v>
      </c>
      <c r="C30" s="1" t="s">
        <v>71</v>
      </c>
      <c r="D30" s="1">
        <v>9</v>
      </c>
      <c r="E30" s="10" t="s">
        <v>72</v>
      </c>
      <c r="F30" s="1">
        <f ca="1">COUNTA(INDIRECT(B30&amp;"!"&amp;C30&amp;D30&amp;":"&amp;C30&amp;65556))+D30-1</f>
        <v>420</v>
      </c>
      <c r="G30" s="1" t="str">
        <f ca="1">B30&amp;"!"&amp;C30&amp;D30&amp;":"&amp;E30&amp;F30</f>
        <v>aspen2!B9:HT420</v>
      </c>
    </row>
    <row r="31" spans="1:7" ht="12" customHeight="1">
      <c r="A31" s="10" t="s">
        <v>73</v>
      </c>
      <c r="B31" s="1" t="s">
        <v>74</v>
      </c>
      <c r="C31" s="1" t="s">
        <v>71</v>
      </c>
      <c r="D31" s="1">
        <v>7</v>
      </c>
      <c r="E31" s="1" t="s">
        <v>75</v>
      </c>
      <c r="F31" s="1">
        <f ca="1">COUNTA(INDIRECT(B31&amp;"!"&amp;C31&amp;D31&amp;":"&amp;C31&amp;65556))+D31-1</f>
        <v>154</v>
      </c>
      <c r="G31" s="1" t="str">
        <f ca="1">B31&amp;"!"&amp;C31&amp;D31&amp;":"&amp;E31&amp;F31</f>
        <v>aspenqw!B7:D154</v>
      </c>
    </row>
    <row r="32" spans="1:7" ht="12" customHeight="1">
      <c r="A32" s="10" t="s">
        <v>76</v>
      </c>
      <c r="B32" s="1" t="s">
        <v>74</v>
      </c>
      <c r="C32" s="1" t="s">
        <v>77</v>
      </c>
      <c r="D32" s="1">
        <v>7</v>
      </c>
      <c r="E32" s="1" t="s">
        <v>78</v>
      </c>
      <c r="F32" s="1">
        <f ca="1">COUNTA(INDIRECT(B32&amp;"!"&amp;C32&amp;D32&amp;":"&amp;C32&amp;65556))+D32-1</f>
        <v>274</v>
      </c>
      <c r="G32" s="1" t="str">
        <f ca="1">B32&amp;"!"&amp;C32&amp;D32&amp;":"&amp;E32&amp;F32</f>
        <v>aspenqw!F7:H274</v>
      </c>
    </row>
    <row r="34" spans="1:7" ht="12" customHeight="1">
      <c r="A34" s="1" t="s">
        <v>79</v>
      </c>
      <c r="G34" s="1" t="s">
        <v>80</v>
      </c>
    </row>
    <row r="35" spans="1:7" ht="12" customHeight="1">
      <c r="A35" s="1" t="s">
        <v>81</v>
      </c>
      <c r="G35" s="1" t="s">
        <v>82</v>
      </c>
    </row>
    <row r="36" spans="1:7" ht="12" customHeight="1">
      <c r="A36" s="1" t="s">
        <v>83</v>
      </c>
      <c r="G36" s="1" t="s">
        <v>84</v>
      </c>
    </row>
    <row r="37" spans="1:7" ht="12" customHeight="1">
      <c r="A37" s="1" t="s">
        <v>85</v>
      </c>
      <c r="G37" s="1" t="s">
        <v>86</v>
      </c>
    </row>
    <row r="39" spans="1:7" ht="13.5" customHeight="1">
      <c r="A39" s="1" t="s">
        <v>87</v>
      </c>
      <c r="B39" s="14">
        <v>0.80400000000000005</v>
      </c>
      <c r="C39" s="15" t="s">
        <v>88</v>
      </c>
    </row>
    <row r="41" spans="1:7" ht="12" customHeight="1">
      <c r="A41" s="16" t="s">
        <v>89</v>
      </c>
    </row>
    <row r="42" spans="1:7" ht="12" customHeight="1">
      <c r="A42" s="17" t="s">
        <v>90</v>
      </c>
      <c r="B42" s="17" t="s">
        <v>91</v>
      </c>
    </row>
    <row r="43" spans="1:7" ht="12" customHeight="1">
      <c r="A43" s="18" t="s">
        <v>92</v>
      </c>
      <c r="B43" s="18" t="s">
        <v>93</v>
      </c>
    </row>
    <row r="44" spans="1:7" ht="12" customHeight="1">
      <c r="A44" s="18" t="s">
        <v>94</v>
      </c>
      <c r="B44" s="19" t="s">
        <v>95</v>
      </c>
    </row>
    <row r="45" spans="1:7" ht="12" customHeight="1">
      <c r="A45" s="18" t="s">
        <v>96</v>
      </c>
      <c r="B45" s="18" t="s">
        <v>97</v>
      </c>
    </row>
    <row r="46" spans="1:7" ht="12" customHeight="1">
      <c r="A46" s="18" t="s">
        <v>98</v>
      </c>
      <c r="B46" s="18" t="s">
        <v>99</v>
      </c>
    </row>
    <row r="47" spans="1:7" ht="12" customHeight="1">
      <c r="A47" s="18" t="s">
        <v>100</v>
      </c>
      <c r="B47" s="18" t="s">
        <v>67</v>
      </c>
    </row>
    <row r="48" spans="1:7" ht="12" customHeight="1">
      <c r="A48" s="18" t="s">
        <v>101</v>
      </c>
      <c r="B48" s="18" t="s">
        <v>102</v>
      </c>
    </row>
    <row r="49" spans="1:2" ht="12" customHeight="1">
      <c r="A49" s="18" t="s">
        <v>103</v>
      </c>
      <c r="B49" s="18" t="s">
        <v>104</v>
      </c>
    </row>
    <row r="50" spans="1:2" ht="12" customHeight="1">
      <c r="A50" s="18" t="s">
        <v>105</v>
      </c>
      <c r="B50" s="18" t="s">
        <v>106</v>
      </c>
    </row>
    <row r="51" spans="1:2" ht="12" customHeight="1">
      <c r="A51" s="18" t="s">
        <v>107</v>
      </c>
      <c r="B51" s="18" t="s">
        <v>108</v>
      </c>
    </row>
    <row r="52" spans="1:2" ht="12" customHeight="1">
      <c r="A52" s="18" t="s">
        <v>109</v>
      </c>
      <c r="B52" s="18" t="s">
        <v>110</v>
      </c>
    </row>
    <row r="53" spans="1:2" ht="12" customHeight="1">
      <c r="A53" s="18" t="s">
        <v>111</v>
      </c>
      <c r="B53" s="18" t="s">
        <v>112</v>
      </c>
    </row>
    <row r="54" spans="1:2" ht="12" customHeight="1">
      <c r="A54" s="18" t="s">
        <v>113</v>
      </c>
      <c r="B54" s="18" t="s">
        <v>114</v>
      </c>
    </row>
    <row r="55" spans="1:2" ht="12" customHeight="1">
      <c r="A55" s="18" t="s">
        <v>115</v>
      </c>
      <c r="B55" s="18" t="s">
        <v>116</v>
      </c>
    </row>
    <row r="56" spans="1:2" ht="12" customHeight="1">
      <c r="A56" s="18"/>
      <c r="B56" s="18"/>
    </row>
    <row r="57" spans="1:2" ht="12" customHeight="1">
      <c r="A57" s="18"/>
      <c r="B57" s="18"/>
    </row>
    <row r="58" spans="1:2" ht="12" customHeight="1">
      <c r="A58" s="18"/>
      <c r="B58" s="18"/>
    </row>
    <row r="59" spans="1:2" ht="12" customHeight="1">
      <c r="A59" s="18"/>
      <c r="B59" s="18"/>
    </row>
    <row r="60" spans="1:2" ht="12" customHeight="1">
      <c r="A60" s="18"/>
      <c r="B60" s="18"/>
    </row>
    <row r="61" spans="1:2" ht="12" customHeight="1">
      <c r="A61" s="18"/>
      <c r="B61" s="18"/>
    </row>
  </sheetData>
  <hyperlinks>
    <hyperlink ref="A5" r:id="rId1" xr:uid="{00000000-0004-0000-0000-000000000000}"/>
  </hyperlinks>
  <pageMargins left="0.75" right="0.75" top="1" bottom="1" header="0.511811023622047" footer="0.511811023622047"/>
  <pageSetup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S53"/>
  <sheetViews>
    <sheetView showGridLines="0" topLeftCell="A46" zoomScaleNormal="100" workbookViewId="0">
      <selection activeCell="A3" sqref="A3"/>
    </sheetView>
  </sheetViews>
  <sheetFormatPr defaultColWidth="8.6640625" defaultRowHeight="13"/>
  <cols>
    <col min="1" max="1" width="31.4140625" style="20" customWidth="1"/>
    <col min="2" max="2" width="12.08203125" style="20" customWidth="1"/>
    <col min="4" max="4" width="8.33203125" style="20" customWidth="1"/>
    <col min="5" max="5" width="18.9140625" style="20" customWidth="1"/>
    <col min="6" max="6" width="11.4140625" style="21" customWidth="1"/>
    <col min="7" max="9" width="9" style="1" customWidth="1"/>
    <col min="10" max="10" width="24.75" style="1" customWidth="1"/>
    <col min="11" max="19" width="9" style="1" customWidth="1"/>
  </cols>
  <sheetData>
    <row r="1" spans="1:19" ht="22.5" customHeight="1">
      <c r="A1" s="1202" t="s">
        <v>117</v>
      </c>
      <c r="B1" s="1197"/>
      <c r="C1" s="1198"/>
      <c r="D1" s="1197"/>
      <c r="E1" s="1197"/>
      <c r="F1" s="1199"/>
    </row>
    <row r="2" spans="1:19" ht="12" customHeight="1">
      <c r="A2" s="1196" t="str">
        <f>'Set-up'!B19</f>
        <v>Seattle Gas Works Retrofit: Apple Pomace Biorefinery — ChemE 486, Spring 2026</v>
      </c>
      <c r="B2" s="1197"/>
      <c r="C2" s="1198"/>
      <c r="D2" s="1197"/>
      <c r="E2" s="1197"/>
      <c r="F2" s="1199"/>
    </row>
    <row r="3" spans="1:19" ht="12" customHeight="1">
      <c r="A3" s="1196" t="s">
        <v>118</v>
      </c>
      <c r="B3" s="1197"/>
      <c r="C3" s="1198"/>
      <c r="D3" s="1197"/>
      <c r="E3" s="1197"/>
      <c r="F3" s="1199"/>
      <c r="G3" s="1" t="s">
        <v>119</v>
      </c>
    </row>
    <row r="4" spans="1:19" ht="12" customHeight="1">
      <c r="A4" s="1196" t="str">
        <f>"All Values in "&amp;DCFROR!B34&amp;"$"</f>
        <v>All Values in 2024$</v>
      </c>
      <c r="B4" s="1197"/>
      <c r="C4" s="1198"/>
      <c r="D4" s="1197"/>
      <c r="E4" s="1197"/>
      <c r="F4" s="1199"/>
    </row>
    <row r="5" spans="1:19" s="29" customFormat="1" ht="20.25" customHeight="1">
      <c r="A5" s="24"/>
      <c r="B5" s="24"/>
      <c r="C5" s="25" t="s">
        <v>120</v>
      </c>
      <c r="D5" s="26">
        <f ca="1">IF((ABS(DCFROR!B37)&lt;0.1),DCFROR!B35,"")</f>
        <v>1.9764284256965601</v>
      </c>
      <c r="E5" s="27" t="s">
        <v>121</v>
      </c>
      <c r="F5" s="28"/>
      <c r="G5" s="24"/>
      <c r="H5" s="24"/>
      <c r="I5" s="24"/>
      <c r="K5" s="24"/>
      <c r="L5" s="24"/>
      <c r="M5" s="24"/>
      <c r="N5" s="24"/>
      <c r="O5" s="24"/>
      <c r="P5" s="24"/>
      <c r="Q5" s="24"/>
      <c r="R5" s="24"/>
      <c r="S5" s="24"/>
    </row>
    <row r="6" spans="1:19" s="31" customFormat="1" ht="14.25" customHeight="1">
      <c r="A6" s="30"/>
      <c r="C6" s="32" t="s">
        <v>122</v>
      </c>
      <c r="D6" s="33">
        <f ca="1">D5/0.658</f>
        <v>3.0036906165601214</v>
      </c>
      <c r="E6" s="34" t="s">
        <v>123</v>
      </c>
      <c r="F6" s="35"/>
      <c r="G6" s="30"/>
      <c r="H6" s="30"/>
      <c r="I6" s="30"/>
      <c r="K6" s="30"/>
      <c r="L6" s="30"/>
      <c r="M6" s="30"/>
      <c r="N6" s="30"/>
      <c r="O6" s="30"/>
      <c r="P6" s="30"/>
      <c r="Q6" s="30"/>
      <c r="R6" s="30"/>
      <c r="S6" s="30"/>
    </row>
    <row r="7" spans="1:19" s="39" customFormat="1" ht="5.25" customHeight="1">
      <c r="A7" s="1"/>
      <c r="B7" s="1"/>
      <c r="C7" s="36"/>
      <c r="D7" s="37"/>
      <c r="E7" s="38"/>
      <c r="F7" s="23"/>
      <c r="G7" s="1"/>
      <c r="H7" s="1"/>
      <c r="I7" s="1"/>
      <c r="J7" s="1"/>
      <c r="K7" s="1"/>
      <c r="L7" s="1"/>
      <c r="M7" s="1"/>
      <c r="N7" s="1"/>
      <c r="O7" s="1"/>
      <c r="P7" s="1"/>
      <c r="Q7" s="1"/>
      <c r="R7" s="1"/>
      <c r="S7" s="1"/>
    </row>
    <row r="8" spans="1:19" s="39" customFormat="1" ht="12.75" customHeight="1">
      <c r="A8" s="1"/>
      <c r="B8" s="1" t="s">
        <v>124</v>
      </c>
      <c r="C8" s="40" t="s">
        <v>49</v>
      </c>
      <c r="D8" s="41">
        <f ca="1">F19/100</f>
        <v>5.8664934722082236E-2</v>
      </c>
      <c r="E8" s="38" t="s">
        <v>121</v>
      </c>
      <c r="F8" s="23"/>
      <c r="G8" s="1"/>
      <c r="H8" s="1"/>
      <c r="I8" s="1"/>
      <c r="J8" s="1"/>
      <c r="K8" s="1"/>
      <c r="L8" s="1"/>
      <c r="M8" s="1"/>
      <c r="N8" s="1"/>
      <c r="O8" s="1"/>
      <c r="P8" s="1"/>
      <c r="Q8" s="1"/>
      <c r="R8" s="1"/>
      <c r="S8" s="1"/>
    </row>
    <row r="9" spans="1:19" s="39" customFormat="1" ht="12.75" customHeight="1">
      <c r="A9" s="1"/>
      <c r="B9" s="1"/>
      <c r="C9" s="40" t="s">
        <v>125</v>
      </c>
      <c r="D9" s="41">
        <f ca="1">'Cost Breakdown'!I6</f>
        <v>0.19012330403132061</v>
      </c>
      <c r="E9" s="38" t="s">
        <v>121</v>
      </c>
      <c r="F9" s="23"/>
      <c r="G9" s="1"/>
      <c r="H9" s="1"/>
      <c r="I9" s="1"/>
      <c r="J9" s="1"/>
      <c r="K9" s="1"/>
      <c r="L9" s="1"/>
      <c r="M9" s="1"/>
      <c r="N9" s="1"/>
      <c r="O9" s="1"/>
      <c r="P9" s="1"/>
      <c r="Q9" s="1"/>
      <c r="R9" s="1"/>
      <c r="S9" s="1"/>
    </row>
    <row r="10" spans="1:19" s="39" customFormat="1" ht="12.75" customHeight="1">
      <c r="A10" s="1"/>
      <c r="B10" s="1"/>
      <c r="C10" s="40" t="s">
        <v>126</v>
      </c>
      <c r="D10" s="41">
        <f ca="1">D5-D8-D9</f>
        <v>1.7276401869431572</v>
      </c>
      <c r="E10" s="38" t="s">
        <v>121</v>
      </c>
      <c r="F10" s="23"/>
      <c r="G10" s="1"/>
      <c r="H10" s="1"/>
      <c r="I10" s="1"/>
      <c r="J10" s="1"/>
      <c r="K10" s="1"/>
      <c r="L10" s="1"/>
      <c r="M10" s="1"/>
      <c r="N10" s="1"/>
      <c r="O10" s="1"/>
      <c r="P10" s="1"/>
      <c r="Q10" s="1"/>
      <c r="R10" s="1"/>
      <c r="S10" s="1"/>
    </row>
    <row r="11" spans="1:19" s="39" customFormat="1" ht="4.5" customHeight="1">
      <c r="A11" s="1"/>
      <c r="B11" s="1"/>
      <c r="C11" s="36"/>
      <c r="D11" s="38"/>
      <c r="E11" s="38"/>
      <c r="F11" s="23"/>
      <c r="G11" s="1"/>
      <c r="H11" s="1"/>
      <c r="I11" s="1"/>
      <c r="L11" s="1"/>
      <c r="M11" s="1"/>
      <c r="N11" s="1"/>
      <c r="O11" s="1"/>
      <c r="P11" s="1"/>
      <c r="Q11" s="1"/>
      <c r="R11" s="1"/>
      <c r="S11" s="1"/>
    </row>
    <row r="12" spans="1:19" ht="12" customHeight="1">
      <c r="A12" s="1"/>
      <c r="B12" s="1"/>
      <c r="C12" s="40" t="s">
        <v>127</v>
      </c>
      <c r="D12" s="42">
        <f ca="1">OPEX!B3</f>
        <v>59.887722870891487</v>
      </c>
      <c r="E12" s="43" t="s">
        <v>128</v>
      </c>
      <c r="F12" s="23"/>
    </row>
    <row r="13" spans="1:19" ht="12" customHeight="1">
      <c r="A13" s="1"/>
      <c r="B13" s="1"/>
      <c r="C13" s="40" t="s">
        <v>129</v>
      </c>
      <c r="D13" s="42">
        <f ca="1">OPEX!E4</f>
        <v>255.73343856354143</v>
      </c>
      <c r="E13" s="44" t="s">
        <v>130</v>
      </c>
      <c r="F13" s="23"/>
    </row>
    <row r="14" spans="1:19" ht="12" customHeight="1">
      <c r="A14" s="1"/>
      <c r="B14" s="40"/>
      <c r="C14" s="40" t="s">
        <v>131</v>
      </c>
      <c r="D14" s="45">
        <f>OPEX!$G$12*(0.01/(1-OPEX!$M$7))</f>
        <v>15</v>
      </c>
      <c r="E14" s="46" t="s">
        <v>132</v>
      </c>
      <c r="F14" s="23"/>
    </row>
    <row r="15" spans="1:19" ht="12" customHeight="1">
      <c r="A15" s="1"/>
      <c r="B15" s="40"/>
      <c r="C15" s="40" t="s">
        <v>133</v>
      </c>
      <c r="D15" s="47">
        <f>DCFROR!B31</f>
        <v>0.1</v>
      </c>
      <c r="E15" s="46"/>
      <c r="F15" s="23"/>
    </row>
    <row r="16" spans="1:19" ht="12" customHeight="1">
      <c r="A16" s="1"/>
      <c r="B16" s="40"/>
      <c r="C16" s="40" t="s">
        <v>134</v>
      </c>
      <c r="D16" s="47">
        <f>DCFROR!B8</f>
        <v>0.4</v>
      </c>
      <c r="E16" s="46"/>
      <c r="F16" s="23"/>
    </row>
    <row r="17" spans="1:6" ht="4.5" customHeight="1">
      <c r="A17" s="1"/>
      <c r="B17" s="1"/>
      <c r="C17" s="1"/>
      <c r="D17" s="1"/>
      <c r="E17" s="1"/>
      <c r="F17" s="23"/>
    </row>
    <row r="18" spans="1:6" ht="12" customHeight="1">
      <c r="A18" s="1200" t="s">
        <v>135</v>
      </c>
      <c r="B18" s="1201"/>
      <c r="C18" s="1"/>
      <c r="D18" s="1200" t="s">
        <v>136</v>
      </c>
      <c r="E18" s="1201"/>
      <c r="F18" s="1201"/>
    </row>
    <row r="19" spans="1:6" ht="12" customHeight="1">
      <c r="A19" s="1" t="s">
        <v>137</v>
      </c>
      <c r="B19" s="48">
        <f ca="1">ROUND(CAPEXpt,-5)</f>
        <v>45300000</v>
      </c>
      <c r="C19" s="1"/>
      <c r="D19" s="1" t="s">
        <v>138</v>
      </c>
      <c r="E19" s="1"/>
      <c r="F19" s="42">
        <f ca="1">OPEX!M12</f>
        <v>5.8664934722082238</v>
      </c>
    </row>
    <row r="20" spans="1:6" ht="12" customHeight="1">
      <c r="A20" s="1" t="s">
        <v>139</v>
      </c>
      <c r="B20" s="48">
        <f ca="1">ROUND(CAPEX200-CAPEXpt, -5)</f>
        <v>4600000</v>
      </c>
      <c r="C20" s="1"/>
      <c r="D20" s="1" t="s">
        <v>140</v>
      </c>
      <c r="E20" s="1"/>
      <c r="F20" s="42">
        <f ca="1">OPEX!M13</f>
        <v>5.4043798342105136</v>
      </c>
    </row>
    <row r="21" spans="1:6" ht="12" customHeight="1">
      <c r="A21" s="12" t="s">
        <v>141</v>
      </c>
      <c r="B21" s="48">
        <f ca="1">ROUND(CAPEX300,-5)</f>
        <v>47300000</v>
      </c>
      <c r="C21" s="1"/>
      <c r="D21" s="1" t="s">
        <v>142</v>
      </c>
      <c r="E21" s="1"/>
      <c r="F21" s="42">
        <f ca="1">OPEX!M14</f>
        <v>11.238399307575056</v>
      </c>
    </row>
    <row r="22" spans="1:6" ht="12" customHeight="1">
      <c r="A22" s="12" t="s">
        <v>143</v>
      </c>
      <c r="B22" s="48">
        <f ca="1">ROUND(CAPEX400,-5)</f>
        <v>28400000</v>
      </c>
      <c r="C22" s="1"/>
      <c r="D22" s="1" t="s">
        <v>144</v>
      </c>
      <c r="E22" s="1"/>
      <c r="F22" s="42">
        <f ca="1">OPEX!M19</f>
        <v>0</v>
      </c>
    </row>
    <row r="23" spans="1:6" ht="12" customHeight="1">
      <c r="A23" s="1" t="s">
        <v>145</v>
      </c>
      <c r="B23" s="48">
        <f ca="1">ROUND(CAPEX500,-5)</f>
        <v>33800000</v>
      </c>
      <c r="C23" s="1"/>
      <c r="D23" s="1" t="s">
        <v>146</v>
      </c>
      <c r="E23" s="1"/>
      <c r="F23" s="42">
        <f ca="1">SUM(OPEX!M16:M18)+SUM(OPEX!M20:M29)+OPEX!M15</f>
        <v>14.607847849398391</v>
      </c>
    </row>
    <row r="24" spans="1:6" ht="12" customHeight="1">
      <c r="A24" s="1" t="s">
        <v>147</v>
      </c>
      <c r="B24" s="48">
        <f ca="1">ROUND(CAPEX600,-5)</f>
        <v>74500000</v>
      </c>
      <c r="C24" s="1"/>
      <c r="D24" s="1" t="s">
        <v>148</v>
      </c>
      <c r="E24" s="1"/>
      <c r="F24" s="42">
        <f ca="1">SUM(OPEX!M32:M32)</f>
        <v>4.3416842111542451</v>
      </c>
    </row>
    <row r="25" spans="1:6" ht="12" customHeight="1">
      <c r="A25" s="1" t="s">
        <v>149</v>
      </c>
      <c r="B25" s="48">
        <f ca="1">ROUND(CAPEX700,-5)</f>
        <v>7500000</v>
      </c>
      <c r="C25" s="1"/>
      <c r="D25" s="1" t="s">
        <v>150</v>
      </c>
      <c r="E25" s="1"/>
      <c r="F25" s="42">
        <f ca="1">-OPEX!M37</f>
        <v>-10.96982283737036</v>
      </c>
    </row>
    <row r="26" spans="1:6" ht="12" customHeight="1">
      <c r="A26" s="1" t="s">
        <v>151</v>
      </c>
      <c r="B26" s="48">
        <f ca="1">ROUND(CAPEX800,-5)</f>
        <v>99600000</v>
      </c>
      <c r="C26" s="1"/>
      <c r="D26" s="1" t="s">
        <v>152</v>
      </c>
      <c r="E26" s="1"/>
      <c r="F26" s="42">
        <f ca="1">OPEX!M59</f>
        <v>28.412405738610907</v>
      </c>
    </row>
    <row r="27" spans="1:6" ht="12" customHeight="1">
      <c r="A27" s="17" t="s">
        <v>153</v>
      </c>
      <c r="B27" s="49">
        <f ca="1">ROUND(CAPEX900,-5)</f>
        <v>10200000</v>
      </c>
      <c r="C27" s="1"/>
      <c r="D27" s="1" t="s">
        <v>154</v>
      </c>
      <c r="E27" s="1"/>
      <c r="F27" s="42">
        <f ca="1">F40/(D12*1000000)*100</f>
        <v>33.729784723236214</v>
      </c>
    </row>
    <row r="28" spans="1:6" ht="12" customHeight="1">
      <c r="A28" s="12" t="s">
        <v>155</v>
      </c>
      <c r="B28" s="48">
        <f ca="1">SUM(B19:B27)</f>
        <v>351200000</v>
      </c>
      <c r="C28" s="1"/>
      <c r="D28" s="1" t="s">
        <v>156</v>
      </c>
      <c r="E28" s="1"/>
      <c r="F28" s="42">
        <f ca="1">D5*DCFROR!B79/DCFROR!B80*100</f>
        <v>18.284304732389682</v>
      </c>
    </row>
    <row r="29" spans="1:6" ht="12" customHeight="1">
      <c r="A29" s="1"/>
      <c r="B29" s="1"/>
      <c r="C29" s="1"/>
      <c r="D29" s="1" t="s">
        <v>157</v>
      </c>
      <c r="E29" s="1"/>
      <c r="F29" s="42">
        <f ca="1">D5*100-SUM(F19:F28)</f>
        <v>86.727365538243134</v>
      </c>
    </row>
    <row r="30" spans="1:6" ht="12" customHeight="1">
      <c r="A30" s="1" t="s">
        <v>158</v>
      </c>
      <c r="B30" s="48">
        <f ca="1">B33-B28</f>
        <v>285400000</v>
      </c>
      <c r="C30" s="1"/>
      <c r="D30" s="1"/>
      <c r="E30" s="1"/>
      <c r="F30" s="23"/>
    </row>
    <row r="31" spans="1:6" ht="12" customHeight="1">
      <c r="A31" s="1" t="s">
        <v>159</v>
      </c>
      <c r="B31" s="50">
        <f ca="1">B30/B33</f>
        <v>0.44831919572730128</v>
      </c>
      <c r="C31" s="1"/>
      <c r="D31" s="1200" t="s">
        <v>160</v>
      </c>
      <c r="E31" s="1201"/>
      <c r="F31" s="1201"/>
    </row>
    <row r="32" spans="1:6" ht="12" customHeight="1">
      <c r="A32" s="1"/>
      <c r="B32" s="1"/>
      <c r="C32" s="1"/>
      <c r="D32" s="1" t="s">
        <v>138</v>
      </c>
      <c r="E32" s="1"/>
      <c r="F32" s="51">
        <f ca="1">ROUND(OPEX!L12*1000000,-5)</f>
        <v>3500000</v>
      </c>
    </row>
    <row r="33" spans="1:6" ht="12" customHeight="1">
      <c r="A33" s="1" t="s">
        <v>161</v>
      </c>
      <c r="B33" s="48">
        <f ca="1">ROUND(DCFROR!K27,-5)</f>
        <v>636600000</v>
      </c>
      <c r="C33" s="1"/>
      <c r="D33" s="1" t="s">
        <v>140</v>
      </c>
      <c r="E33" s="1"/>
      <c r="F33" s="51">
        <f ca="1">ROUND(SUM(OPEX!L13)*1000000,-5)</f>
        <v>3200000</v>
      </c>
    </row>
    <row r="34" spans="1:6" ht="12" customHeight="1">
      <c r="A34" s="1"/>
      <c r="B34" s="1"/>
      <c r="C34" s="1"/>
      <c r="D34" s="1" t="s">
        <v>142</v>
      </c>
      <c r="E34" s="1"/>
      <c r="F34" s="51">
        <f ca="1">ROUND(SUM(OPEX!L14)*1000000,-5)</f>
        <v>6700000</v>
      </c>
    </row>
    <row r="35" spans="1:6" ht="12" customHeight="1">
      <c r="A35" s="12" t="s">
        <v>162</v>
      </c>
      <c r="B35" s="52">
        <f ca="1">B28/(D12*1000000)</f>
        <v>5.8643071261388906</v>
      </c>
      <c r="C35" s="1"/>
      <c r="D35" s="1" t="s">
        <v>144</v>
      </c>
      <c r="E35" s="1"/>
      <c r="F35" s="51">
        <f ca="1">ROUND(SUM(OPEX!L19)*1000000,-5)</f>
        <v>0</v>
      </c>
    </row>
    <row r="36" spans="1:6" ht="12" customHeight="1">
      <c r="A36" s="12" t="s">
        <v>163</v>
      </c>
      <c r="B36" s="52">
        <f ca="1">B33/(D12*1000000)</f>
        <v>10.629891561788206</v>
      </c>
      <c r="C36" s="1"/>
      <c r="D36" s="1" t="s">
        <v>146</v>
      </c>
      <c r="E36" s="1"/>
      <c r="F36" s="51">
        <f ca="1">ROUND((SUM(OPEX!L15:L18,OPEX!L20:L29))*1000000,-5)</f>
        <v>8700000</v>
      </c>
    </row>
    <row r="37" spans="1:6" ht="12" customHeight="1">
      <c r="A37" s="1"/>
      <c r="B37" s="1"/>
      <c r="C37" s="1"/>
      <c r="D37" s="1" t="s">
        <v>148</v>
      </c>
      <c r="E37" s="1"/>
      <c r="F37" s="51">
        <f ca="1">ROUND(OPEX!L32*1000000,-5)</f>
        <v>2600000</v>
      </c>
    </row>
    <row r="38" spans="1:6" ht="12" customHeight="1">
      <c r="A38" s="1" t="s">
        <v>164</v>
      </c>
      <c r="B38" s="53">
        <f>IF(D16&lt;0.999,DCFROR!B9,"N/A")</f>
        <v>0.08</v>
      </c>
      <c r="C38" s="1"/>
      <c r="D38" s="1" t="s">
        <v>150</v>
      </c>
      <c r="E38" s="1"/>
      <c r="F38" s="51">
        <f ca="1">-ROUND(OPEX!L37*1000000,-5)</f>
        <v>-6600000</v>
      </c>
    </row>
    <row r="39" spans="1:6" ht="12" customHeight="1">
      <c r="A39" s="1" t="s">
        <v>165</v>
      </c>
      <c r="B39" s="54">
        <f>IF(D16&lt;0.999,DCFROR!B10,"N/A")</f>
        <v>10</v>
      </c>
      <c r="C39" s="1"/>
      <c r="D39" s="1" t="s">
        <v>152</v>
      </c>
      <c r="E39" s="1"/>
      <c r="F39" s="51">
        <f ca="1">ROUND(OPEX!L59*1000000,-5)</f>
        <v>17000000</v>
      </c>
    </row>
    <row r="40" spans="1:6" ht="12" customHeight="1">
      <c r="A40" s="1" t="s">
        <v>166</v>
      </c>
      <c r="B40" s="55">
        <f ca="1">(F40+F41+F42)/B33</f>
        <v>0.13006597549481622</v>
      </c>
      <c r="C40" s="1"/>
      <c r="D40" s="1" t="s">
        <v>154</v>
      </c>
      <c r="E40" s="1"/>
      <c r="F40" s="51">
        <f ca="1">ROUND(DCFROR!B4/30,-5)</f>
        <v>20200000</v>
      </c>
    </row>
    <row r="41" spans="1:6" ht="12" customHeight="1">
      <c r="A41" s="1"/>
      <c r="B41" s="1"/>
      <c r="C41" s="1"/>
      <c r="D41" s="1" t="s">
        <v>156</v>
      </c>
      <c r="E41" s="1"/>
      <c r="F41" s="51">
        <f ca="1">ROUND(F28*$F$32/F19,-5)</f>
        <v>10900000</v>
      </c>
    </row>
    <row r="42" spans="1:6" ht="12" customHeight="1">
      <c r="A42" s="1" t="s">
        <v>167</v>
      </c>
      <c r="B42" s="42">
        <f ca="1">OPEX!E75</f>
        <v>61.656505719209918</v>
      </c>
      <c r="C42" s="1"/>
      <c r="D42" s="1" t="s">
        <v>157</v>
      </c>
      <c r="E42" s="1"/>
      <c r="F42" s="51">
        <f ca="1">ROUND(F29*F32/F19,-5)</f>
        <v>51700000</v>
      </c>
    </row>
    <row r="43" spans="1:6" ht="12" customHeight="1">
      <c r="A43" s="1" t="s">
        <v>168</v>
      </c>
      <c r="B43" s="56">
        <f ca="1">OPEX!C84</f>
        <v>1.9710444275316001</v>
      </c>
      <c r="C43" s="1"/>
      <c r="D43" s="1"/>
      <c r="E43" s="1"/>
      <c r="F43" s="23"/>
    </row>
    <row r="44" spans="1:6" ht="12" customHeight="1">
      <c r="A44" s="1" t="s">
        <v>169</v>
      </c>
      <c r="B44" s="56">
        <f ca="1">OPEX!C85</f>
        <v>2.1</v>
      </c>
      <c r="C44" s="1"/>
      <c r="D44" s="1200" t="s">
        <v>170</v>
      </c>
      <c r="E44" s="1201"/>
      <c r="F44" s="1201"/>
    </row>
    <row r="45" spans="1:6" ht="12" customHeight="1">
      <c r="A45" s="1"/>
      <c r="B45" s="1"/>
      <c r="C45" s="1"/>
      <c r="D45" s="1" t="s">
        <v>171</v>
      </c>
      <c r="E45" s="1"/>
      <c r="F45" s="57">
        <f ca="1">'Operating Summaries'!D41</f>
        <v>19.924855446216078</v>
      </c>
    </row>
    <row r="46" spans="1:6" ht="12" customHeight="1">
      <c r="A46" s="12" t="s">
        <v>172</v>
      </c>
      <c r="B46" s="40"/>
      <c r="C46" s="1"/>
      <c r="D46" s="1" t="s">
        <v>173</v>
      </c>
      <c r="E46" s="1"/>
      <c r="F46" s="42">
        <f ca="1">VLOOKUP("SACHDAYS",INDIRECT(LU_SENS),2,FALSE())</f>
        <v>3.5</v>
      </c>
    </row>
    <row r="47" spans="1:6" ht="12" customHeight="1">
      <c r="A47" s="12" t="s">
        <v>174</v>
      </c>
      <c r="B47" s="58">
        <f ca="1">'Operating Summaries'!N11</f>
        <v>78.788403634410557</v>
      </c>
      <c r="C47" s="1"/>
      <c r="D47" s="1" t="s">
        <v>175</v>
      </c>
      <c r="E47" s="1"/>
      <c r="F47" s="42">
        <f ca="1">VLOOKUP("FERMDAYS",INDIRECT(LU_SENS),2,FALSE())</f>
        <v>1.5</v>
      </c>
    </row>
    <row r="48" spans="1:6" ht="12" customHeight="1">
      <c r="A48" s="12" t="s">
        <v>176</v>
      </c>
      <c r="B48" s="58">
        <f ca="1">'Operating Summaries'!N12</f>
        <v>336.44340466572328</v>
      </c>
      <c r="C48" s="1"/>
      <c r="D48" s="1" t="s">
        <v>177</v>
      </c>
      <c r="F48" s="59">
        <f ca="1">'Operating Summaries'!F53</f>
        <v>5.3768807417270484E-2</v>
      </c>
    </row>
    <row r="49" spans="1:6" ht="12" customHeight="1">
      <c r="A49" s="12" t="s">
        <v>178</v>
      </c>
      <c r="B49" s="60">
        <f ca="1">D13/B48</f>
        <v>0.76010834219689327</v>
      </c>
      <c r="C49" s="1"/>
      <c r="D49" s="1" t="s">
        <v>179</v>
      </c>
      <c r="E49" s="1"/>
      <c r="F49" s="42">
        <f ca="1">OPEX!E35*OPHOURS/(ETHMMGAL*1000000)</f>
        <v>1.7981928614511191</v>
      </c>
    </row>
    <row r="50" spans="1:6" ht="12" customHeight="1">
      <c r="A50" s="1"/>
      <c r="B50" s="1"/>
      <c r="C50" s="1"/>
      <c r="D50" s="1" t="s">
        <v>180</v>
      </c>
      <c r="E50" s="1"/>
      <c r="F50" s="42">
        <f ca="1">(-'Operating Summaries'!H15-OPEX!E35)*OPHOURS/(ETHMMGAL*1000000)</f>
        <v>3.9813041520550092</v>
      </c>
    </row>
    <row r="51" spans="1:6" ht="12" customHeight="1">
      <c r="A51" s="1"/>
      <c r="B51" s="1"/>
      <c r="C51" s="1"/>
      <c r="D51" s="1" t="s">
        <v>181</v>
      </c>
      <c r="E51" s="1"/>
      <c r="F51" s="42">
        <f ca="1">OPEX!E29/3.7854*OPEX!B7/Summary!D12/1000000</f>
        <v>5.4351137173370008</v>
      </c>
    </row>
    <row r="52" spans="1:6" ht="12" customHeight="1">
      <c r="A52" s="1"/>
      <c r="B52" s="1"/>
      <c r="C52" s="1"/>
    </row>
    <row r="53" spans="1:6" ht="12" customHeight="1">
      <c r="C53" s="1"/>
    </row>
  </sheetData>
  <mergeCells count="8">
    <mergeCell ref="D44:F44"/>
    <mergeCell ref="A4:F4"/>
    <mergeCell ref="A18:B18"/>
    <mergeCell ref="A2:F2"/>
    <mergeCell ref="A3:F3"/>
    <mergeCell ref="D31:F31"/>
    <mergeCell ref="A1:F1"/>
    <mergeCell ref="D18:F18"/>
  </mergeCells>
  <pageMargins left="0.75" right="0.75" top="1" bottom="1" header="0.511811023622047" footer="0.5"/>
  <pageSetup orientation="portrait" horizontalDpi="300" verticalDpi="300"/>
  <headerFooter>
    <oddFooter>&amp;L&amp;"Arial,Regular"File: &amp;F&amp;C&amp;"Arial,Regular"NREL Protected Information&amp;R&amp;"Arial,Regular"&amp;D &amp;T</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34"/>
  <sheetViews>
    <sheetView zoomScaleNormal="100" workbookViewId="0"/>
  </sheetViews>
  <sheetFormatPr defaultColWidth="8.6640625" defaultRowHeight="13"/>
  <cols>
    <col min="1" max="2" width="36.6640625" style="20" customWidth="1"/>
  </cols>
  <sheetData>
    <row r="1" spans="1:16" ht="13.5" customHeight="1">
      <c r="A1" s="61" t="s">
        <v>182</v>
      </c>
    </row>
    <row r="2" spans="1:16" ht="12" customHeight="1">
      <c r="P2" t="e">
        <f ca="1">_xll.cb.recalccounterfn()</f>
        <v>#NAME?</v>
      </c>
    </row>
    <row r="3" spans="1:16" ht="12" customHeight="1">
      <c r="A3" t="s">
        <v>183</v>
      </c>
      <c r="B3" t="s">
        <v>184</v>
      </c>
      <c r="C3">
        <v>0</v>
      </c>
    </row>
    <row r="4" spans="1:16" ht="12" customHeight="1">
      <c r="A4" t="s">
        <v>185</v>
      </c>
    </row>
    <row r="5" spans="1:16" ht="12" customHeight="1">
      <c r="A5" t="s">
        <v>186</v>
      </c>
    </row>
    <row r="7" spans="1:16" ht="13.5" customHeight="1">
      <c r="A7" s="61" t="s">
        <v>187</v>
      </c>
      <c r="B7" t="s">
        <v>188</v>
      </c>
    </row>
    <row r="8" spans="1:16" ht="12" customHeight="1">
      <c r="B8">
        <v>2</v>
      </c>
    </row>
    <row r="10" spans="1:16" ht="12" customHeight="1">
      <c r="A10" t="s">
        <v>189</v>
      </c>
    </row>
    <row r="11" spans="1:16" ht="12" customHeight="1">
      <c r="A11" t="e">
        <f>CB_DATA_!#REF!</f>
        <v>#REF!</v>
      </c>
      <c r="B11" t="e">
        <f>#REF!</f>
        <v>#REF!</v>
      </c>
    </row>
    <row r="13" spans="1:16" ht="12" customHeight="1">
      <c r="A13" t="s">
        <v>190</v>
      </c>
    </row>
    <row r="14" spans="1:16" ht="12" customHeight="1">
      <c r="A14" t="s">
        <v>191</v>
      </c>
      <c r="B14" t="s">
        <v>192</v>
      </c>
    </row>
    <row r="16" spans="1:16" ht="12" customHeight="1">
      <c r="A16" t="s">
        <v>193</v>
      </c>
    </row>
    <row r="19" spans="1:2" ht="12" customHeight="1">
      <c r="A19" t="s">
        <v>194</v>
      </c>
    </row>
    <row r="20" spans="1:2" ht="12" customHeight="1">
      <c r="A20">
        <v>34</v>
      </c>
      <c r="B20">
        <v>34</v>
      </c>
    </row>
    <row r="25" spans="1:2" ht="13.5" customHeight="1">
      <c r="A25" s="61" t="s">
        <v>195</v>
      </c>
    </row>
    <row r="26" spans="1:2" ht="12" customHeight="1">
      <c r="A26" t="s">
        <v>196</v>
      </c>
      <c r="B26" t="s">
        <v>197</v>
      </c>
    </row>
    <row r="27" spans="1:2" ht="12" customHeight="1">
      <c r="A27" s="62" t="s">
        <v>198</v>
      </c>
      <c r="B27" s="62" t="s">
        <v>199</v>
      </c>
    </row>
    <row r="28" spans="1:2" ht="12" customHeight="1">
      <c r="A28" t="s">
        <v>200</v>
      </c>
      <c r="B28" t="s">
        <v>200</v>
      </c>
    </row>
    <row r="29" spans="1:2" ht="12" customHeight="1">
      <c r="A29" t="s">
        <v>197</v>
      </c>
      <c r="B29" t="s">
        <v>196</v>
      </c>
    </row>
    <row r="30" spans="1:2" ht="12" customHeight="1">
      <c r="A30" s="62" t="s">
        <v>201</v>
      </c>
      <c r="B30" s="62" t="s">
        <v>202</v>
      </c>
    </row>
    <row r="31" spans="1:2" ht="12" customHeight="1">
      <c r="A31" t="s">
        <v>200</v>
      </c>
      <c r="B31" t="s">
        <v>200</v>
      </c>
    </row>
    <row r="32" spans="1:2" ht="12" customHeight="1">
      <c r="A32" t="s">
        <v>203</v>
      </c>
      <c r="B32" t="s">
        <v>204</v>
      </c>
    </row>
    <row r="33" spans="1:2" ht="409.6" customHeight="1">
      <c r="A33" s="62" t="s">
        <v>205</v>
      </c>
      <c r="B33" s="63" t="s">
        <v>206</v>
      </c>
    </row>
    <row r="34" spans="1:2" ht="12" customHeight="1">
      <c r="A34" t="s">
        <v>207</v>
      </c>
      <c r="B34" t="s">
        <v>200</v>
      </c>
    </row>
  </sheetData>
  <pageMargins left="0.7" right="0.7" top="0.75" bottom="0.75"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N291"/>
  <sheetViews>
    <sheetView topLeftCell="A79" zoomScale="80" zoomScaleNormal="80" workbookViewId="0">
      <selection activeCell="N8" sqref="N8"/>
    </sheetView>
  </sheetViews>
  <sheetFormatPr defaultColWidth="8.9140625" defaultRowHeight="13.5"/>
  <cols>
    <col min="1" max="1" width="12.4140625" style="64" customWidth="1"/>
    <col min="2" max="2" width="19.25" style="64" customWidth="1"/>
    <col min="3" max="3" width="20.75" style="15" customWidth="1"/>
    <col min="4" max="4" width="24" style="15" customWidth="1"/>
    <col min="5" max="5" width="11.6640625" style="65" customWidth="1"/>
    <col min="6" max="6" width="13.08203125" style="15" customWidth="1"/>
    <col min="7" max="7" width="12.75" style="65" customWidth="1"/>
    <col min="8" max="8" width="12.4140625" style="65" customWidth="1"/>
    <col min="9" max="9" width="11.08203125" style="64" customWidth="1"/>
    <col min="10" max="10" width="12.6640625" style="64" customWidth="1"/>
    <col min="11" max="11" width="11.08203125" style="64" customWidth="1"/>
    <col min="12" max="12" width="14.33203125" style="64" customWidth="1"/>
    <col min="13" max="13" width="14.08203125" style="64" customWidth="1"/>
    <col min="14" max="14" width="52.33203125" style="64" customWidth="1"/>
    <col min="15" max="15" width="8.9140625" style="64" customWidth="1"/>
    <col min="16" max="16" width="9.25" style="64" customWidth="1"/>
    <col min="17" max="17" width="8.9140625" style="64" customWidth="1"/>
    <col min="18" max="16384" width="8.9140625" style="64"/>
  </cols>
  <sheetData>
    <row r="1" spans="1:14" ht="27" hidden="1" customHeight="1">
      <c r="A1" s="64" t="s">
        <v>208</v>
      </c>
      <c r="B1" s="66" t="s">
        <v>209</v>
      </c>
    </row>
    <row r="2" spans="1:14" ht="54" hidden="1" customHeight="1">
      <c r="A2" s="64" t="s">
        <v>210</v>
      </c>
      <c r="B2" s="15">
        <f ca="1">VLOOKUP(B1,INDIRECT(LU_SENS),2,FALSE())</f>
        <v>21672.530900000002</v>
      </c>
      <c r="D2" s="67"/>
      <c r="E2" s="68"/>
      <c r="F2" s="69"/>
      <c r="G2" s="70"/>
      <c r="H2" s="71"/>
      <c r="I2" s="72"/>
      <c r="J2" s="73"/>
    </row>
    <row r="3" spans="1:14" ht="38.25" hidden="1" customHeight="1">
      <c r="A3" s="64" t="s">
        <v>211</v>
      </c>
      <c r="B3" s="74">
        <f ca="1">VLOOKUP(B1,INDIRECT(LU_SENS),2,FALSE())*($B$7/('Set-up'!$B$39*3.7854*1000000))</f>
        <v>59.887722870891487</v>
      </c>
      <c r="D3" s="64" t="s">
        <v>212</v>
      </c>
      <c r="E3" s="75">
        <f ca="1">E12*2.20462*(1-$M$7)*B7/2000</f>
        <v>234180.25897309999</v>
      </c>
      <c r="F3" s="15" t="s">
        <v>213</v>
      </c>
      <c r="G3" s="65">
        <f ca="1">(E12+E27)*2.20462*(1-$M$7)*B7/2000</f>
        <v>234180.25897333171</v>
      </c>
    </row>
    <row r="4" spans="1:14" ht="13.5" hidden="1" customHeight="1">
      <c r="D4" s="64" t="s">
        <v>214</v>
      </c>
      <c r="E4" s="75">
        <f ca="1">B3*1000000/E3</f>
        <v>255.73343856354143</v>
      </c>
    </row>
    <row r="5" spans="1:14" ht="17.25" customHeight="1">
      <c r="A5" s="76" t="s">
        <v>215</v>
      </c>
      <c r="B5" s="77"/>
      <c r="C5" s="78"/>
      <c r="D5" s="79"/>
      <c r="E5" s="80"/>
      <c r="F5" s="81"/>
      <c r="G5" s="82"/>
      <c r="H5" s="82"/>
      <c r="I5" s="79"/>
      <c r="J5" s="79"/>
      <c r="K5" s="79"/>
      <c r="L5" s="79"/>
      <c r="M5" s="79"/>
    </row>
    <row r="6" spans="1:14" ht="18" customHeight="1">
      <c r="A6" s="83"/>
      <c r="D6" s="64"/>
      <c r="E6" s="75"/>
    </row>
    <row r="7" spans="1:14" ht="25.5" customHeight="1">
      <c r="A7" s="84" t="s">
        <v>216</v>
      </c>
      <c r="B7" s="85">
        <v>8410</v>
      </c>
      <c r="D7" s="86" t="s">
        <v>217</v>
      </c>
      <c r="E7" s="87">
        <v>1E-10</v>
      </c>
      <c r="F7" s="85" t="s">
        <v>121</v>
      </c>
      <c r="H7" s="88" t="s">
        <v>218</v>
      </c>
      <c r="I7" s="89">
        <v>15</v>
      </c>
      <c r="J7" s="90" t="s">
        <v>219</v>
      </c>
      <c r="L7" s="88" t="s">
        <v>220</v>
      </c>
      <c r="M7" s="91">
        <v>0.75</v>
      </c>
    </row>
    <row r="8" spans="1:14" ht="12.75" customHeight="1">
      <c r="A8" s="92"/>
      <c r="B8" s="92"/>
      <c r="E8" s="15"/>
      <c r="F8" s="75"/>
      <c r="G8" s="15"/>
      <c r="H8" s="75"/>
      <c r="I8" s="75"/>
    </row>
    <row r="9" spans="1:14" ht="15" customHeight="1">
      <c r="A9" s="93" t="s">
        <v>221</v>
      </c>
      <c r="B9" s="94"/>
      <c r="C9" s="95"/>
      <c r="D9" s="95"/>
      <c r="E9" s="95"/>
      <c r="F9" s="96"/>
      <c r="G9" s="95"/>
      <c r="H9" s="96"/>
      <c r="I9" s="96"/>
      <c r="J9" s="94"/>
      <c r="K9" s="94"/>
      <c r="L9" s="94"/>
      <c r="M9" s="97" t="str">
        <f>CASEID</f>
        <v>APPLEP-2026</v>
      </c>
    </row>
    <row r="10" spans="1:14" s="104" customFormat="1" ht="54" customHeight="1">
      <c r="A10" s="98"/>
      <c r="B10" s="99" t="s">
        <v>222</v>
      </c>
      <c r="C10" s="100" t="s">
        <v>223</v>
      </c>
      <c r="D10" s="100" t="s">
        <v>224</v>
      </c>
      <c r="E10" s="101" t="s">
        <v>225</v>
      </c>
      <c r="F10" s="101" t="s">
        <v>226</v>
      </c>
      <c r="G10" s="101" t="s">
        <v>227</v>
      </c>
      <c r="H10" s="100" t="s">
        <v>228</v>
      </c>
      <c r="I10" s="102" t="str">
        <f>costyear &amp; " Cost ($ / ton)"</f>
        <v>2024 Cost ($ / ton)</v>
      </c>
      <c r="J10" s="102" t="str">
        <f>costyear &amp; " Cost ($/lb)"</f>
        <v>2024 Cost ($/lb)</v>
      </c>
      <c r="K10" s="101" t="s">
        <v>229</v>
      </c>
      <c r="L10" s="102" t="str">
        <f>"MM$/yr ("&amp;costyear&amp;")"</f>
        <v>MM$/yr (2024)</v>
      </c>
      <c r="M10" s="103" t="str">
        <f>"Cents/Gallon Ethanol ("&amp;costyear&amp;")"</f>
        <v>Cents/Gallon Ethanol (2024)</v>
      </c>
      <c r="N10" s="104" t="s">
        <v>230</v>
      </c>
    </row>
    <row r="11" spans="1:14" s="104" customFormat="1" ht="13.5" customHeight="1">
      <c r="A11" s="1214" t="s">
        <v>231</v>
      </c>
      <c r="B11" s="1215"/>
      <c r="C11" s="1215"/>
      <c r="D11" s="1215"/>
      <c r="E11" s="1215"/>
      <c r="F11" s="1215"/>
      <c r="G11" s="1215"/>
      <c r="H11" s="1215"/>
      <c r="I11" s="1215"/>
      <c r="J11" s="1215"/>
      <c r="K11" s="1215"/>
      <c r="L11" s="1215"/>
      <c r="M11" s="1216"/>
    </row>
    <row r="12" spans="1:14" ht="13.5" customHeight="1">
      <c r="A12" s="105" t="s">
        <v>232</v>
      </c>
      <c r="B12" s="106"/>
      <c r="C12" s="106" t="s">
        <v>49</v>
      </c>
      <c r="D12" s="107" t="s">
        <v>233</v>
      </c>
      <c r="E12" s="108">
        <f ca="1">IFERROR(VLOOKUP(D12,INDIRECT(LU_SENS),2,FALSE()),0)</f>
        <v>101044</v>
      </c>
      <c r="F12" s="108">
        <f t="shared" ref="F12:F29" ca="1" si="0">E12*2.205</f>
        <v>222802.02000000002</v>
      </c>
      <c r="G12" s="109">
        <f>I7*100*(1-$M$7)</f>
        <v>375</v>
      </c>
      <c r="H12" s="109">
        <f>DCFROR!$B$34</f>
        <v>2024</v>
      </c>
      <c r="I12" s="110">
        <f ca="1">G12*VLOOKUP(DCFROR!$B$34,INDIRECT(IX_CHEM),4,FALSE())/VLOOKUP(H12,INDIRECT(IX_CHEM),4,FALSE())/100</f>
        <v>3.75</v>
      </c>
      <c r="J12" s="111">
        <f t="shared" ref="J12:J29" ca="1" si="1">I12/2000</f>
        <v>1.8749999999999999E-3</v>
      </c>
      <c r="K12" s="112">
        <f t="shared" ref="K12:K29" ca="1" si="2">F12*J12</f>
        <v>417.75378750000004</v>
      </c>
      <c r="L12" s="110">
        <f t="shared" ref="L12:L29" ca="1" si="3">($K12*$B$7/1000000)</f>
        <v>3.5133093528750003</v>
      </c>
      <c r="M12" s="113">
        <f t="shared" ref="M12:M29" ca="1" si="4">(L12*100)/$B$3</f>
        <v>5.8664934722082238</v>
      </c>
      <c r="N12" s="114" t="s">
        <v>234</v>
      </c>
    </row>
    <row r="13" spans="1:14" ht="13.5" customHeight="1">
      <c r="A13" s="115" t="s">
        <v>235</v>
      </c>
      <c r="B13" s="116"/>
      <c r="C13" s="116" t="s">
        <v>236</v>
      </c>
      <c r="D13" s="117" t="s">
        <v>237</v>
      </c>
      <c r="E13" s="118">
        <f ca="1">IFERROR(VLOOKUP(D13,INDIRECT(LU_SENS),2,FALSE()),0)</f>
        <v>2526.1</v>
      </c>
      <c r="F13" s="118">
        <f t="shared" ca="1" si="0"/>
        <v>5570.0505000000003</v>
      </c>
      <c r="G13" s="119">
        <v>9000</v>
      </c>
      <c r="H13" s="119">
        <v>2009</v>
      </c>
      <c r="I13" s="120">
        <f ca="1">G13*VLOOKUP(DCFROR!$B$34,INDIRECT(IX_CHEM),4,FALSE())/VLOOKUP(H13,INDIRECT(IX_CHEM),4,FALSE())/100</f>
        <v>138.18424566088117</v>
      </c>
      <c r="J13" s="121">
        <f t="shared" ca="1" si="1"/>
        <v>6.9092122830440583E-2</v>
      </c>
      <c r="K13" s="122">
        <f t="shared" ca="1" si="2"/>
        <v>384.84661331775703</v>
      </c>
      <c r="L13" s="120">
        <f t="shared" ca="1" si="3"/>
        <v>3.2365600180023368</v>
      </c>
      <c r="M13" s="123">
        <f t="shared" ca="1" si="4"/>
        <v>5.4043798342105136</v>
      </c>
      <c r="N13" s="114" t="s">
        <v>238</v>
      </c>
    </row>
    <row r="14" spans="1:14" ht="13.5" customHeight="1">
      <c r="A14" s="124"/>
      <c r="B14" s="125"/>
      <c r="C14" s="125" t="s">
        <v>142</v>
      </c>
      <c r="D14" s="126" t="s">
        <v>239</v>
      </c>
      <c r="E14" s="127">
        <f ca="1">IFERROR(VLOOKUP(D14,INDIRECT(LU_SENS),2,FALSE()),0)</f>
        <v>1050.60419</v>
      </c>
      <c r="F14" s="127">
        <f t="shared" ca="1" si="0"/>
        <v>2316.5822389499999</v>
      </c>
      <c r="G14" s="128">
        <v>45000</v>
      </c>
      <c r="H14" s="128">
        <v>2009</v>
      </c>
      <c r="I14" s="129">
        <f ca="1">G14*VLOOKUP(DCFROR!$B$34,INDIRECT(IX_CHEM),4,FALSE())/VLOOKUP(H14,INDIRECT(IX_CHEM),4,FALSE())/100</f>
        <v>690.92122830440599</v>
      </c>
      <c r="J14" s="130">
        <f t="shared" ca="1" si="1"/>
        <v>0.34546061415220297</v>
      </c>
      <c r="K14" s="131">
        <f t="shared" ca="1" si="2"/>
        <v>800.28792300175235</v>
      </c>
      <c r="L14" s="129">
        <f t="shared" ca="1" si="3"/>
        <v>6.7304214324447376</v>
      </c>
      <c r="M14" s="132">
        <f t="shared" ca="1" si="4"/>
        <v>11.238399307575056</v>
      </c>
      <c r="N14" s="114" t="s">
        <v>240</v>
      </c>
    </row>
    <row r="15" spans="1:14" ht="12.75" customHeight="1">
      <c r="A15" s="115" t="s">
        <v>241</v>
      </c>
      <c r="B15" s="116"/>
      <c r="C15" s="116" t="s">
        <v>242</v>
      </c>
      <c r="D15" s="117" t="s">
        <v>243</v>
      </c>
      <c r="E15" s="118">
        <f ca="1">IFERROR(VLOOKUP(D15,INDIRECT(LU_SENS),2,FALSE()),0)</f>
        <v>0</v>
      </c>
      <c r="F15" s="118">
        <f t="shared" ca="1" si="0"/>
        <v>0</v>
      </c>
      <c r="G15" s="119">
        <v>5700</v>
      </c>
      <c r="H15" s="119">
        <v>2009</v>
      </c>
      <c r="I15" s="120">
        <f ca="1">G15*VLOOKUP(DCFROR!$B$34,INDIRECT(IX_CHEM),4,FALSE())/VLOOKUP(H15,INDIRECT(IX_CHEM),4,FALSE())/100</f>
        <v>87.516688918558089</v>
      </c>
      <c r="J15" s="121">
        <f t="shared" ca="1" si="1"/>
        <v>4.3758344459279043E-2</v>
      </c>
      <c r="K15" s="122">
        <f t="shared" ca="1" si="2"/>
        <v>0</v>
      </c>
      <c r="L15" s="120">
        <f t="shared" ca="1" si="3"/>
        <v>0</v>
      </c>
      <c r="M15" s="123">
        <f t="shared" ca="1" si="4"/>
        <v>0</v>
      </c>
      <c r="N15" s="114" t="s">
        <v>244</v>
      </c>
    </row>
    <row r="16" spans="1:14" ht="13.5" customHeight="1">
      <c r="A16" s="133"/>
      <c r="C16" s="64" t="s">
        <v>245</v>
      </c>
      <c r="D16" s="134" t="s">
        <v>246</v>
      </c>
      <c r="E16" s="15">
        <v>0</v>
      </c>
      <c r="F16" s="15">
        <f t="shared" si="0"/>
        <v>0</v>
      </c>
      <c r="G16" s="75">
        <v>99000</v>
      </c>
      <c r="H16" s="75">
        <v>2009</v>
      </c>
      <c r="I16" s="65">
        <f ca="1">G16*VLOOKUP(DCFROR!$B$34,INDIRECT(IX_CHEM),4,FALSE())/VLOOKUP(H16,INDIRECT(IX_CHEM),4,FALSE())/100</f>
        <v>1520.0267022696928</v>
      </c>
      <c r="J16" s="135">
        <f t="shared" ca="1" si="1"/>
        <v>0.76001335113484636</v>
      </c>
      <c r="K16" s="74">
        <f t="shared" ca="1" si="2"/>
        <v>0</v>
      </c>
      <c r="L16" s="65">
        <f t="shared" ca="1" si="3"/>
        <v>0</v>
      </c>
      <c r="M16" s="136">
        <f t="shared" ca="1" si="4"/>
        <v>0</v>
      </c>
      <c r="N16" s="114" t="s">
        <v>247</v>
      </c>
    </row>
    <row r="17" spans="1:14" ht="13.5" customHeight="1">
      <c r="A17" s="124"/>
      <c r="B17" s="125"/>
      <c r="C17" s="125" t="s">
        <v>248</v>
      </c>
      <c r="D17" s="126" t="s">
        <v>249</v>
      </c>
      <c r="E17" s="127">
        <f ca="1">IFERROR(VLOOKUP(D17,INDIRECT(LU_SENS),2,FALSE()),0)</f>
        <v>0</v>
      </c>
      <c r="F17" s="127">
        <f t="shared" ca="1" si="0"/>
        <v>0</v>
      </c>
      <c r="G17" s="128">
        <v>113000</v>
      </c>
      <c r="H17" s="128">
        <v>2009</v>
      </c>
      <c r="I17" s="65">
        <f ca="1">G17*VLOOKUP(DCFROR!$B$34,INDIRECT(IX_CHEM),4,FALSE())/VLOOKUP(H17,INDIRECT(IX_CHEM),4,FALSE())/100</f>
        <v>1734.9799732977303</v>
      </c>
      <c r="J17" s="135">
        <f t="shared" ca="1" si="1"/>
        <v>0.86748998664886512</v>
      </c>
      <c r="K17" s="74">
        <f t="shared" ca="1" si="2"/>
        <v>0</v>
      </c>
      <c r="L17" s="65">
        <f t="shared" ca="1" si="3"/>
        <v>0</v>
      </c>
      <c r="M17" s="136">
        <f t="shared" ca="1" si="4"/>
        <v>0</v>
      </c>
      <c r="N17" s="114" t="s">
        <v>250</v>
      </c>
    </row>
    <row r="18" spans="1:14" ht="13.5" customHeight="1">
      <c r="A18" s="137" t="s">
        <v>251</v>
      </c>
      <c r="B18" s="138"/>
      <c r="C18" s="116" t="s">
        <v>252</v>
      </c>
      <c r="D18" s="117" t="s">
        <v>253</v>
      </c>
      <c r="E18" s="118">
        <f ca="1">IFERROR(VLOOKUP(D18,INDIRECT(LU_SENS),2,FALSE()),0)</f>
        <v>1.0000000000000001E-5</v>
      </c>
      <c r="F18" s="118">
        <f t="shared" ca="1" si="0"/>
        <v>2.2050000000000004E-5</v>
      </c>
      <c r="G18" s="119">
        <f ca="1">IF(E18&gt;0.00001,1/(B7/(B3*1000000)*F18/2000/E7)*100,0)</f>
        <v>0</v>
      </c>
      <c r="H18" s="119">
        <f>DCFROR!$B$34</f>
        <v>2024</v>
      </c>
      <c r="I18" s="120">
        <f ca="1">G18*VLOOKUP(DCFROR!$B$34,INDIRECT(IX_CHEM),4,FALSE())/VLOOKUP(H18,INDIRECT(IX_CHEM),4,FALSE())/100</f>
        <v>0</v>
      </c>
      <c r="J18" s="121">
        <f t="shared" ca="1" si="1"/>
        <v>0</v>
      </c>
      <c r="K18" s="122">
        <f t="shared" ca="1" si="2"/>
        <v>0</v>
      </c>
      <c r="L18" s="120">
        <f t="shared" ca="1" si="3"/>
        <v>0</v>
      </c>
      <c r="M18" s="123">
        <f t="shared" ca="1" si="4"/>
        <v>0</v>
      </c>
      <c r="N18" s="114" t="s">
        <v>254</v>
      </c>
    </row>
    <row r="19" spans="1:14" ht="27" customHeight="1">
      <c r="A19" s="133"/>
      <c r="C19" s="64" t="s">
        <v>255</v>
      </c>
      <c r="D19" s="64" t="s">
        <v>256</v>
      </c>
      <c r="E19" s="139">
        <v>0</v>
      </c>
      <c r="F19" s="139">
        <f t="shared" si="0"/>
        <v>0</v>
      </c>
      <c r="G19" s="75">
        <v>58220</v>
      </c>
      <c r="H19" s="75">
        <v>2009</v>
      </c>
      <c r="I19" s="65">
        <f ca="1">G19*VLOOKUP(DCFROR!$B$34,INDIRECT(IX_CHEM),4,FALSE())/VLOOKUP(H19,INDIRECT(IX_CHEM),4,FALSE())/100</f>
        <v>893.89853137516695</v>
      </c>
      <c r="J19" s="135">
        <f t="shared" ca="1" si="1"/>
        <v>0.44694926568758347</v>
      </c>
      <c r="K19" s="74">
        <f t="shared" ca="1" si="2"/>
        <v>0</v>
      </c>
      <c r="L19" s="65">
        <f t="shared" ca="1" si="3"/>
        <v>0</v>
      </c>
      <c r="M19" s="136">
        <f t="shared" ca="1" si="4"/>
        <v>0</v>
      </c>
      <c r="N19" s="114" t="s">
        <v>257</v>
      </c>
    </row>
    <row r="20" spans="1:14" ht="13.5" customHeight="1">
      <c r="A20" s="133"/>
      <c r="C20" s="64" t="s">
        <v>242</v>
      </c>
      <c r="D20" s="134" t="s">
        <v>258</v>
      </c>
      <c r="E20" s="15">
        <v>0</v>
      </c>
      <c r="F20" s="15">
        <f t="shared" si="0"/>
        <v>0</v>
      </c>
      <c r="G20" s="75">
        <f>G15</f>
        <v>5700</v>
      </c>
      <c r="H20" s="75">
        <f>H15</f>
        <v>2009</v>
      </c>
      <c r="I20" s="65">
        <f ca="1">G20*VLOOKUP(DCFROR!$B$34,INDIRECT(IX_CHEM),4,FALSE())/VLOOKUP(H20,INDIRECT(IX_CHEM),4,FALSE())/100</f>
        <v>87.516688918558089</v>
      </c>
      <c r="J20" s="135">
        <f t="shared" ca="1" si="1"/>
        <v>4.3758344459279043E-2</v>
      </c>
      <c r="K20" s="74">
        <f t="shared" ca="1" si="2"/>
        <v>0</v>
      </c>
      <c r="L20" s="65">
        <f t="shared" ca="1" si="3"/>
        <v>0</v>
      </c>
      <c r="M20" s="136">
        <f t="shared" ca="1" si="4"/>
        <v>0</v>
      </c>
      <c r="N20" s="114" t="str">
        <f>N15</f>
        <v>Corn Products via HGI</v>
      </c>
    </row>
    <row r="21" spans="1:14" ht="13.5" customHeight="1">
      <c r="A21" s="133"/>
      <c r="C21" s="64" t="s">
        <v>142</v>
      </c>
      <c r="D21" s="64" t="s">
        <v>259</v>
      </c>
      <c r="E21" s="15">
        <f ca="1">IFERROR(VLOOKUP(D21,INDIRECT(LU_SENS),2,FALSE()),0)</f>
        <v>114.973133</v>
      </c>
      <c r="F21" s="15">
        <f t="shared" ca="1" si="0"/>
        <v>253.51575826500002</v>
      </c>
      <c r="G21" s="75">
        <f>G14</f>
        <v>45000</v>
      </c>
      <c r="H21" s="75">
        <f>H14</f>
        <v>2009</v>
      </c>
      <c r="I21" s="65">
        <f ca="1">G21*VLOOKUP(DCFROR!$B$34,INDIRECT(IX_CHEM),4,FALSE())/VLOOKUP(H21,INDIRECT(IX_CHEM),4,FALSE())/100</f>
        <v>690.92122830440599</v>
      </c>
      <c r="J21" s="135">
        <f t="shared" ca="1" si="1"/>
        <v>0.34546061415220297</v>
      </c>
      <c r="K21" s="74">
        <f t="shared" ca="1" si="2"/>
        <v>87.579709547488335</v>
      </c>
      <c r="L21" s="65">
        <f t="shared" ca="1" si="3"/>
        <v>0.73654535729437698</v>
      </c>
      <c r="M21" s="136">
        <f t="shared" ca="1" si="4"/>
        <v>1.2298770465563584</v>
      </c>
      <c r="N21" s="114" t="str">
        <f>N14</f>
        <v>Terra Industries via HGI, anhydrous, delivery to Iowa</v>
      </c>
    </row>
    <row r="22" spans="1:14" ht="13.5" customHeight="1">
      <c r="A22" s="133"/>
      <c r="C22" s="64" t="s">
        <v>260</v>
      </c>
      <c r="D22" s="64" t="s">
        <v>261</v>
      </c>
      <c r="E22" s="15">
        <v>0</v>
      </c>
      <c r="F22" s="15">
        <f t="shared" si="0"/>
        <v>0</v>
      </c>
      <c r="G22" s="75">
        <v>74530</v>
      </c>
      <c r="H22" s="75">
        <v>2007</v>
      </c>
      <c r="I22" s="65">
        <f ca="1">G22*VLOOKUP(DCFROR!$B$34,INDIRECT(IX_CHEM),4,FALSE())/VLOOKUP(H22,INDIRECT(IX_CHEM),4,FALSE())/100</f>
        <v>1264.7737333989178</v>
      </c>
      <c r="J22" s="135">
        <f t="shared" ca="1" si="1"/>
        <v>0.63238686669945887</v>
      </c>
      <c r="K22" s="74">
        <f t="shared" ca="1" si="2"/>
        <v>0</v>
      </c>
      <c r="L22" s="65">
        <f t="shared" ca="1" si="3"/>
        <v>0</v>
      </c>
      <c r="M22" s="136">
        <f t="shared" ca="1" si="4"/>
        <v>0</v>
      </c>
      <c r="N22" s="114" t="s">
        <v>262</v>
      </c>
    </row>
    <row r="23" spans="1:14" ht="13.5" customHeight="1">
      <c r="A23" s="133"/>
      <c r="C23" s="64" t="s">
        <v>263</v>
      </c>
      <c r="D23" s="64" t="s">
        <v>264</v>
      </c>
      <c r="E23" s="15">
        <v>0</v>
      </c>
      <c r="F23" s="15">
        <f t="shared" si="0"/>
        <v>0</v>
      </c>
      <c r="G23" s="75">
        <v>25400</v>
      </c>
      <c r="H23" s="75">
        <v>2005</v>
      </c>
      <c r="I23" s="65">
        <f ca="1">G23*VLOOKUP(DCFROR!$B$34,INDIRECT(IX_CHEM),4,FALSE())/VLOOKUP(H23,INDIRECT(IX_CHEM),4,FALSE())/100</f>
        <v>467.85904965296317</v>
      </c>
      <c r="J23" s="135">
        <f t="shared" ca="1" si="1"/>
        <v>0.23392952482648158</v>
      </c>
      <c r="K23" s="74">
        <f t="shared" ca="1" si="2"/>
        <v>0</v>
      </c>
      <c r="L23" s="65">
        <f t="shared" ca="1" si="3"/>
        <v>0</v>
      </c>
      <c r="M23" s="136">
        <f t="shared" ca="1" si="4"/>
        <v>0</v>
      </c>
      <c r="N23" s="114" t="s">
        <v>262</v>
      </c>
    </row>
    <row r="24" spans="1:14" ht="13.5" customHeight="1">
      <c r="A24" s="115" t="s">
        <v>265</v>
      </c>
      <c r="B24" s="116"/>
      <c r="C24" s="116" t="s">
        <v>266</v>
      </c>
      <c r="D24" s="117" t="s">
        <v>267</v>
      </c>
      <c r="E24" s="118">
        <f t="shared" ref="E24:E29" ca="1" si="5">IFERROR(VLOOKUP(D24,INDIRECT(LU_SENS),2,FALSE()),0)</f>
        <v>2251.6052800000002</v>
      </c>
      <c r="F24" s="118">
        <f t="shared" ca="1" si="0"/>
        <v>4964.789642400001</v>
      </c>
      <c r="G24" s="119">
        <v>15000</v>
      </c>
      <c r="H24" s="119">
        <v>2009</v>
      </c>
      <c r="I24" s="120">
        <f ca="1">G24*VLOOKUP(DCFROR!$B$34,INDIRECT(IX_CHEM),4,FALSE())/VLOOKUP(H24,INDIRECT(IX_CHEM),4,FALSE())/100</f>
        <v>230.30707610146862</v>
      </c>
      <c r="J24" s="121">
        <f t="shared" ca="1" si="1"/>
        <v>0.11515353805073431</v>
      </c>
      <c r="K24" s="122">
        <f t="shared" ca="1" si="2"/>
        <v>571.71309300000007</v>
      </c>
      <c r="L24" s="120">
        <f t="shared" ca="1" si="3"/>
        <v>4.8081071121300001</v>
      </c>
      <c r="M24" s="123">
        <f t="shared" ca="1" si="4"/>
        <v>8.0285355355646484</v>
      </c>
      <c r="N24" s="114"/>
    </row>
    <row r="25" spans="1:14" ht="13.5" customHeight="1">
      <c r="A25" s="115" t="s">
        <v>268</v>
      </c>
      <c r="B25" s="116"/>
      <c r="C25" s="116" t="s">
        <v>269</v>
      </c>
      <c r="D25" s="117" t="s">
        <v>270</v>
      </c>
      <c r="E25" s="118">
        <f t="shared" ca="1" si="5"/>
        <v>0.249041227</v>
      </c>
      <c r="F25" s="118">
        <f t="shared" ca="1" si="0"/>
        <v>0.54913590553500002</v>
      </c>
      <c r="G25" s="119">
        <v>280000</v>
      </c>
      <c r="H25" s="119">
        <v>1991</v>
      </c>
      <c r="I25" s="120">
        <f ca="1">G25*VLOOKUP(DCFROR!$B$34,INDIRECT(IX_CHEM),4,FALSE())/VLOOKUP(H25,INDIRECT(IX_CHEM),4,FALSE())/100</f>
        <v>7691.0828025477704</v>
      </c>
      <c r="J25" s="121">
        <f t="shared" ca="1" si="1"/>
        <v>3.8455414012738851</v>
      </c>
      <c r="K25" s="122">
        <f t="shared" ca="1" si="2"/>
        <v>2.111724859660868</v>
      </c>
      <c r="L25" s="120">
        <f t="shared" ca="1" si="3"/>
        <v>1.7759606069747899E-2</v>
      </c>
      <c r="M25" s="123">
        <f t="shared" ca="1" si="4"/>
        <v>2.9654836113964154E-2</v>
      </c>
      <c r="N25" s="114"/>
    </row>
    <row r="26" spans="1:14" ht="13.5" customHeight="1">
      <c r="A26" s="133"/>
      <c r="C26" s="64" t="s">
        <v>271</v>
      </c>
      <c r="D26" s="134" t="s">
        <v>272</v>
      </c>
      <c r="E26" s="15">
        <f t="shared" ca="1" si="5"/>
        <v>895.36632199999997</v>
      </c>
      <c r="F26" s="15">
        <f t="shared" ca="1" si="0"/>
        <v>1974.28274001</v>
      </c>
      <c r="G26" s="75">
        <v>20000</v>
      </c>
      <c r="H26" s="75">
        <v>2009</v>
      </c>
      <c r="I26" s="65">
        <f ca="1">G26*VLOOKUP(DCFROR!$B$34,INDIRECT(IX_CHEM),4,FALSE())/VLOOKUP(H26,INDIRECT(IX_CHEM),4,FALSE())/100</f>
        <v>307.07610146862481</v>
      </c>
      <c r="J26" s="135">
        <f t="shared" ca="1" si="1"/>
        <v>0.1535380507343124</v>
      </c>
      <c r="K26" s="74">
        <f t="shared" ca="1" si="2"/>
        <v>303.12752349953269</v>
      </c>
      <c r="L26" s="65">
        <f t="shared" ca="1" si="3"/>
        <v>2.5493024726310698</v>
      </c>
      <c r="M26" s="136">
        <f t="shared" ca="1" si="4"/>
        <v>4.2568031483296922</v>
      </c>
      <c r="N26" s="114"/>
    </row>
    <row r="27" spans="1:14" ht="13.5" customHeight="1">
      <c r="A27" s="124"/>
      <c r="B27" s="125"/>
      <c r="C27" s="125" t="s">
        <v>49</v>
      </c>
      <c r="D27" s="126" t="s">
        <v>273</v>
      </c>
      <c r="E27" s="127">
        <f t="shared" ca="1" si="5"/>
        <v>9.9999999999999995E-8</v>
      </c>
      <c r="F27" s="127">
        <f t="shared" ca="1" si="0"/>
        <v>2.205E-7</v>
      </c>
      <c r="G27" s="128">
        <f>G12</f>
        <v>375</v>
      </c>
      <c r="H27" s="128">
        <f>H12</f>
        <v>2024</v>
      </c>
      <c r="I27" s="129">
        <f ca="1">G27*VLOOKUP(DCFROR!$B$34,INDIRECT(IX_CHEM),4,FALSE())/VLOOKUP(H27,INDIRECT(IX_CHEM),4,FALSE())/100</f>
        <v>3.75</v>
      </c>
      <c r="J27" s="130">
        <f t="shared" ca="1" si="1"/>
        <v>1.8749999999999999E-3</v>
      </c>
      <c r="K27" s="131">
        <f t="shared" ca="1" si="2"/>
        <v>4.134375E-10</v>
      </c>
      <c r="L27" s="129">
        <f t="shared" ca="1" si="3"/>
        <v>3.477009375E-12</v>
      </c>
      <c r="M27" s="132">
        <f t="shared" ca="1" si="4"/>
        <v>5.8058800841299062E-12</v>
      </c>
      <c r="N27" s="114" t="s">
        <v>234</v>
      </c>
    </row>
    <row r="28" spans="1:14" ht="27" customHeight="1">
      <c r="A28" s="115" t="s">
        <v>274</v>
      </c>
      <c r="B28" s="116"/>
      <c r="C28" s="116" t="s">
        <v>275</v>
      </c>
      <c r="D28" s="117" t="s">
        <v>276</v>
      </c>
      <c r="E28" s="118">
        <f t="shared" ca="1" si="5"/>
        <v>2.2224049699999999</v>
      </c>
      <c r="F28" s="118">
        <f t="shared" ca="1" si="0"/>
        <v>4.90040295885</v>
      </c>
      <c r="G28" s="119">
        <v>200000</v>
      </c>
      <c r="H28" s="119">
        <v>1999</v>
      </c>
      <c r="I28" s="120">
        <f ca="1">G28*VLOOKUP(DCFROR!$B$34,INDIRECT(IX_CHEM),4,FALSE())/VLOOKUP(H28,INDIRECT(IX_CHEM),4,FALSE())/100</f>
        <v>4609.218436873748</v>
      </c>
      <c r="J28" s="121">
        <f t="shared" ca="1" si="1"/>
        <v>2.3046092184368741</v>
      </c>
      <c r="K28" s="122">
        <f t="shared" ca="1" si="2"/>
        <v>11.293513833021043</v>
      </c>
      <c r="L28" s="120">
        <f t="shared" ca="1" si="3"/>
        <v>9.4978451335706968E-2</v>
      </c>
      <c r="M28" s="123">
        <f t="shared" ca="1" si="4"/>
        <v>0.15859419390592891</v>
      </c>
      <c r="N28" s="114"/>
    </row>
    <row r="29" spans="1:14" ht="13.5" customHeight="1">
      <c r="A29" s="124"/>
      <c r="B29" s="125"/>
      <c r="C29" s="125" t="s">
        <v>277</v>
      </c>
      <c r="D29" s="126" t="s">
        <v>278</v>
      </c>
      <c r="E29" s="127">
        <f t="shared" ca="1" si="5"/>
        <v>146508.296</v>
      </c>
      <c r="F29" s="127">
        <f t="shared" ca="1" si="0"/>
        <v>323050.79268000001</v>
      </c>
      <c r="G29" s="128">
        <v>19.97</v>
      </c>
      <c r="H29" s="128">
        <v>2004</v>
      </c>
      <c r="I29" s="129">
        <f ca="1">G29*VLOOKUP(DCFROR!$B$34,INDIRECT(IX_CHEM),4,FALSE())/VLOOKUP(H29,INDIRECT(IX_CHEM),4,FALSE())/100</f>
        <v>0.39870659722222213</v>
      </c>
      <c r="J29" s="130">
        <f t="shared" ca="1" si="1"/>
        <v>1.9935329861111106E-4</v>
      </c>
      <c r="K29" s="131">
        <f t="shared" ca="1" si="2"/>
        <v>64.401241139692175</v>
      </c>
      <c r="L29" s="129">
        <f t="shared" ca="1" si="3"/>
        <v>0.54161443798481113</v>
      </c>
      <c r="M29" s="132">
        <f t="shared" ca="1" si="4"/>
        <v>0.90438308892199282</v>
      </c>
      <c r="N29" s="114" t="s">
        <v>279</v>
      </c>
    </row>
    <row r="30" spans="1:14" ht="13.5" customHeight="1">
      <c r="A30" s="140"/>
      <c r="B30" s="141"/>
      <c r="C30" s="142" t="s">
        <v>280</v>
      </c>
      <c r="D30" s="141"/>
      <c r="E30" s="143"/>
      <c r="F30" s="143"/>
      <c r="G30" s="144"/>
      <c r="H30" s="141"/>
      <c r="I30" s="145"/>
      <c r="J30" s="145"/>
      <c r="K30" s="146">
        <f ca="1">SUM(K12:K28)</f>
        <v>2578.713888559626</v>
      </c>
      <c r="L30" s="147">
        <f ca="1">SUM(L12:L29)</f>
        <v>22.228598240771266</v>
      </c>
      <c r="M30" s="148">
        <f ca="1">SUM(M12:M29)</f>
        <v>37.117120463392183</v>
      </c>
      <c r="N30" s="149"/>
    </row>
    <row r="31" spans="1:14" ht="13.5" customHeight="1">
      <c r="A31" s="1203" t="s">
        <v>281</v>
      </c>
      <c r="B31" s="1204"/>
      <c r="C31" s="1205"/>
      <c r="D31" s="1205"/>
      <c r="E31" s="1206"/>
      <c r="F31" s="1205"/>
      <c r="G31" s="1206"/>
      <c r="H31" s="1206"/>
      <c r="I31" s="1204"/>
      <c r="J31" s="1204"/>
      <c r="K31" s="1204"/>
      <c r="L31" s="1204"/>
      <c r="M31" s="1207"/>
    </row>
    <row r="32" spans="1:14" ht="13.5" customHeight="1">
      <c r="A32" s="105" t="s">
        <v>268</v>
      </c>
      <c r="B32" s="106"/>
      <c r="C32" s="106" t="s">
        <v>282</v>
      </c>
      <c r="D32" s="107" t="s">
        <v>283</v>
      </c>
      <c r="E32" s="108">
        <f ca="1">VLOOKUP(D32,INDIRECT(LU_SENS),2,FALSE())</f>
        <v>5725.5733200000004</v>
      </c>
      <c r="F32" s="108">
        <f ca="1">E32*2.205</f>
        <v>12624.889170600001</v>
      </c>
      <c r="G32" s="109">
        <v>1820</v>
      </c>
      <c r="H32" s="109">
        <v>1993</v>
      </c>
      <c r="I32" s="110">
        <f ca="1">G32*VLOOKUP(DCFROR!$B$34,INDIRECT(IX_CHEM),4,FALSE())/VLOOKUP(H32,INDIRECT(IX_CHEM),4,FALSE())/100</f>
        <v>48.978159126365064</v>
      </c>
      <c r="J32" s="111">
        <f ca="1">I32/2000</f>
        <v>2.4489079563182532E-2</v>
      </c>
      <c r="K32" s="112">
        <f ca="1">F32*J32</f>
        <v>309.17191537518494</v>
      </c>
      <c r="L32" s="110">
        <f ca="1">($K32*$B$7/1000000)</f>
        <v>2.6001358083053052</v>
      </c>
      <c r="M32" s="113">
        <f ca="1">(L32*100)/$B$3</f>
        <v>4.3416842111542451</v>
      </c>
      <c r="N32" s="150"/>
    </row>
    <row r="33" spans="1:13" ht="13.5" customHeight="1">
      <c r="A33" s="140"/>
      <c r="B33" s="141"/>
      <c r="C33" s="142" t="s">
        <v>280</v>
      </c>
      <c r="D33" s="141"/>
      <c r="E33" s="143"/>
      <c r="F33" s="143"/>
      <c r="G33" s="145"/>
      <c r="H33" s="143"/>
      <c r="I33" s="151"/>
      <c r="J33" s="145"/>
      <c r="K33" s="146">
        <f ca="1">SUM(K32:K32)</f>
        <v>309.17191537518494</v>
      </c>
      <c r="L33" s="147">
        <f ca="1">SUM(L32:L32)</f>
        <v>2.6001358083053052</v>
      </c>
      <c r="M33" s="148">
        <f ca="1">SUM(M32:M32)</f>
        <v>4.3416842111542451</v>
      </c>
    </row>
    <row r="34" spans="1:13" ht="13.5" customHeight="1">
      <c r="A34" s="1203" t="s">
        <v>284</v>
      </c>
      <c r="B34" s="1204"/>
      <c r="C34" s="1205"/>
      <c r="D34" s="1205"/>
      <c r="E34" s="1206"/>
      <c r="F34" s="1205"/>
      <c r="G34" s="1206"/>
      <c r="H34" s="1206"/>
      <c r="I34" s="1204"/>
      <c r="J34" s="1204"/>
      <c r="K34" s="1204"/>
      <c r="L34" s="1204"/>
      <c r="M34" s="1207"/>
    </row>
    <row r="35" spans="1:13" ht="13.5" customHeight="1">
      <c r="A35" s="152"/>
      <c r="B35" s="153"/>
      <c r="C35" s="153" t="s">
        <v>285</v>
      </c>
      <c r="D35" s="154" t="s">
        <v>286</v>
      </c>
      <c r="E35" s="155">
        <f ca="1">-1*VLOOKUP(D35,INDIRECT(LU_SENS),2,FALSE())</f>
        <v>12804.9555</v>
      </c>
      <c r="F35" s="155" t="s">
        <v>287</v>
      </c>
      <c r="G35" s="156" t="s">
        <v>288</v>
      </c>
      <c r="H35" s="157"/>
      <c r="I35" s="158" t="s">
        <v>289</v>
      </c>
      <c r="J35" s="159">
        <v>5.7167549120763501E-2</v>
      </c>
      <c r="K35" s="160">
        <f ca="1">J35*E35</f>
        <v>732.02792253544078</v>
      </c>
      <c r="L35" s="161">
        <f ca="1">($K35*$B$7/1000000)</f>
        <v>6.1563548285230567</v>
      </c>
      <c r="M35" s="162">
        <f ca="1">(L35*100)/$B$3</f>
        <v>10.279827873561313</v>
      </c>
    </row>
    <row r="36" spans="1:13" ht="13.5" customHeight="1">
      <c r="A36" s="124"/>
      <c r="B36" s="125"/>
      <c r="C36" s="125" t="s">
        <v>290</v>
      </c>
      <c r="D36" s="163" t="s">
        <v>291</v>
      </c>
      <c r="E36" s="127">
        <f ca="1">VLOOKUP(D36,INDIRECT(LU_SENS),2,FALSE())</f>
        <v>859.48470299999997</v>
      </c>
      <c r="F36" s="127" t="s">
        <v>287</v>
      </c>
      <c r="G36" s="164" t="s">
        <v>288</v>
      </c>
      <c r="H36" s="128"/>
      <c r="I36" s="165" t="s">
        <v>289</v>
      </c>
      <c r="J36" s="130">
        <v>5.7167549120763501E-2</v>
      </c>
      <c r="K36" s="131">
        <f ca="1">J36*E36</f>
        <v>49.134633977297327</v>
      </c>
      <c r="L36" s="129">
        <f ca="1">($K36*$B$7/1000000)</f>
        <v>0.4132222717490705</v>
      </c>
      <c r="M36" s="132">
        <f ca="1">(L36*100)/$B$3</f>
        <v>0.68999496380904768</v>
      </c>
    </row>
    <row r="37" spans="1:13" ht="13.5" customHeight="1">
      <c r="A37" s="140"/>
      <c r="B37" s="141"/>
      <c r="C37" s="142" t="s">
        <v>280</v>
      </c>
      <c r="D37" s="141"/>
      <c r="E37" s="143"/>
      <c r="F37" s="143"/>
      <c r="G37" s="143"/>
      <c r="H37" s="143"/>
      <c r="I37" s="143"/>
      <c r="J37" s="145"/>
      <c r="K37" s="146">
        <f ca="1">SUM(K35:K36)</f>
        <v>781.16255651273809</v>
      </c>
      <c r="L37" s="147">
        <f ca="1">SUM(L35:L36)</f>
        <v>6.5695771002721273</v>
      </c>
      <c r="M37" s="148">
        <f ca="1">SUM(M35:M36)</f>
        <v>10.96982283737036</v>
      </c>
    </row>
    <row r="38" spans="1:13" ht="13.5" customHeight="1">
      <c r="A38" s="166"/>
      <c r="B38" s="167"/>
      <c r="C38" s="168" t="s">
        <v>292</v>
      </c>
      <c r="D38" s="167"/>
      <c r="E38" s="169"/>
      <c r="F38" s="169"/>
      <c r="G38" s="169"/>
      <c r="H38" s="169"/>
      <c r="I38" s="169"/>
      <c r="J38" s="169"/>
      <c r="K38" s="170">
        <f ca="1">K33+K30-K35</f>
        <v>2155.8578813993704</v>
      </c>
      <c r="L38" s="171">
        <f ca="1">L33+L30-L37</f>
        <v>18.259156948804446</v>
      </c>
      <c r="M38" s="172">
        <f ca="1">M33+M30-M35</f>
        <v>31.178976800985115</v>
      </c>
    </row>
    <row r="39" spans="1:13" ht="15" customHeight="1">
      <c r="A39" s="93" t="s">
        <v>293</v>
      </c>
      <c r="B39" s="94"/>
      <c r="C39" s="173"/>
      <c r="D39" s="94"/>
      <c r="E39" s="95"/>
      <c r="F39" s="95"/>
      <c r="G39" s="96"/>
      <c r="H39" s="95"/>
      <c r="I39" s="96"/>
      <c r="J39" s="96"/>
      <c r="K39" s="96"/>
      <c r="L39" s="94"/>
      <c r="M39" s="97" t="str">
        <f>CASEID</f>
        <v>APPLEP-2026</v>
      </c>
    </row>
    <row r="40" spans="1:13" ht="40.5" customHeight="1">
      <c r="A40" s="174"/>
      <c r="B40" s="175"/>
      <c r="C40" s="176" t="s">
        <v>294</v>
      </c>
      <c r="D40" s="176" t="s">
        <v>295</v>
      </c>
      <c r="E40" s="177" t="s">
        <v>296</v>
      </c>
      <c r="F40" s="177" t="str">
        <f>costyear &amp; " Salary"</f>
        <v>2024 Salary</v>
      </c>
      <c r="G40" s="176" t="s">
        <v>297</v>
      </c>
      <c r="H40" s="176" t="s">
        <v>298</v>
      </c>
      <c r="I40" s="177" t="str">
        <f>costyear &amp; " Cost"</f>
        <v>2024 Cost</v>
      </c>
      <c r="J40" s="178"/>
      <c r="K40" s="178"/>
      <c r="L40" s="177" t="str">
        <f>"MM$/yr ("&amp;DCFROR!$B$34&amp;")"</f>
        <v>MM$/yr (2024)</v>
      </c>
      <c r="M40" s="179" t="str">
        <f>"Cents/Gallon Ethanol ("&amp;DCFROR!$B$34&amp;")"</f>
        <v>Cents/Gallon Ethanol (2024)</v>
      </c>
    </row>
    <row r="41" spans="1:13" ht="13.5" customHeight="1">
      <c r="A41" s="1211" t="s">
        <v>299</v>
      </c>
      <c r="B41" s="1212"/>
      <c r="C41" s="1212"/>
      <c r="D41" s="1212"/>
      <c r="E41" s="1212"/>
      <c r="F41" s="1212"/>
      <c r="G41" s="1212"/>
      <c r="H41" s="1212"/>
      <c r="I41" s="1212"/>
      <c r="J41" s="1212"/>
      <c r="K41" s="1212"/>
      <c r="L41" s="1212"/>
      <c r="M41" s="1213"/>
    </row>
    <row r="42" spans="1:13" ht="13.5" customHeight="1">
      <c r="A42" s="152"/>
      <c r="B42" s="153"/>
      <c r="C42" s="153" t="s">
        <v>300</v>
      </c>
      <c r="D42" s="157">
        <v>147000</v>
      </c>
      <c r="E42" s="157">
        <v>2009</v>
      </c>
      <c r="F42" s="155">
        <f t="shared" ref="F42:F53" ca="1" si="6">(D42)*VLOOKUP(costyear,INDIRECT(IX_LABOR),4,FALSE())/VLOOKUP(E42,INDIRECT(IX_LABOR),4,FALSE())</f>
        <v>240413.79310344826</v>
      </c>
      <c r="G42" s="155">
        <v>1</v>
      </c>
      <c r="H42" s="155">
        <f t="shared" ref="H42:H53" si="7">G42*D42</f>
        <v>147000</v>
      </c>
      <c r="I42" s="155">
        <f ca="1">(H42)*VLOOKUP(DCFROR!$B$34,INDIRECT(IX_LABOR),4,FALSE())/VLOOKUP(E42,INDIRECT(IX_LABOR),4,FALSE())</f>
        <v>240413.79310344826</v>
      </c>
      <c r="J42" s="161"/>
      <c r="K42" s="161"/>
      <c r="L42" s="153"/>
      <c r="M42" s="180"/>
    </row>
    <row r="43" spans="1:13" ht="13.5" customHeight="1">
      <c r="A43" s="133"/>
      <c r="C43" s="64" t="s">
        <v>301</v>
      </c>
      <c r="D43" s="75">
        <v>70000</v>
      </c>
      <c r="E43" s="75">
        <v>2009</v>
      </c>
      <c r="F43" s="15">
        <f t="shared" ca="1" si="6"/>
        <v>114482.75862068965</v>
      </c>
      <c r="G43" s="15">
        <v>2</v>
      </c>
      <c r="H43" s="15">
        <f t="shared" si="7"/>
        <v>140000</v>
      </c>
      <c r="I43" s="15">
        <f ca="1">(H43)*VLOOKUP(DCFROR!$B$34,INDIRECT(IX_LABOR),4,FALSE())/VLOOKUP(E43,INDIRECT(IX_LABOR),4,FALSE())</f>
        <v>228965.5172413793</v>
      </c>
      <c r="J43" s="65"/>
      <c r="K43" s="65"/>
      <c r="M43" s="181"/>
    </row>
    <row r="44" spans="1:13" ht="13.5" customHeight="1">
      <c r="A44" s="133"/>
      <c r="C44" s="64" t="s">
        <v>302</v>
      </c>
      <c r="D44" s="75">
        <v>57000</v>
      </c>
      <c r="E44" s="75">
        <v>2009</v>
      </c>
      <c r="F44" s="15">
        <f t="shared" ca="1" si="6"/>
        <v>93221.674876847304</v>
      </c>
      <c r="G44" s="15">
        <v>1</v>
      </c>
      <c r="H44" s="15">
        <f t="shared" si="7"/>
        <v>57000</v>
      </c>
      <c r="I44" s="15">
        <f ca="1">(H44)*VLOOKUP(DCFROR!$B$34,INDIRECT(IX_LABOR),4,FALSE())/VLOOKUP(E44,INDIRECT(IX_LABOR),4,FALSE())</f>
        <v>93221.674876847304</v>
      </c>
      <c r="J44" s="65"/>
      <c r="K44" s="65"/>
      <c r="M44" s="181"/>
    </row>
    <row r="45" spans="1:13" ht="13.5" customHeight="1">
      <c r="A45" s="133"/>
      <c r="C45" s="64" t="s">
        <v>303</v>
      </c>
      <c r="D45" s="75">
        <v>40000</v>
      </c>
      <c r="E45" s="75">
        <v>2009</v>
      </c>
      <c r="F45" s="15">
        <f t="shared" ca="1" si="6"/>
        <v>65418.719211822659</v>
      </c>
      <c r="G45" s="15">
        <v>12</v>
      </c>
      <c r="H45" s="15">
        <f t="shared" si="7"/>
        <v>480000</v>
      </c>
      <c r="I45" s="15">
        <f ca="1">(H45)*VLOOKUP(DCFROR!$B$34,INDIRECT(IX_LABOR),4,FALSE())/VLOOKUP(E45,INDIRECT(IX_LABOR),4,FALSE())</f>
        <v>785024.630541872</v>
      </c>
      <c r="J45" s="65"/>
      <c r="K45" s="65"/>
      <c r="M45" s="181"/>
    </row>
    <row r="46" spans="1:13" ht="13.5" customHeight="1">
      <c r="A46" s="133"/>
      <c r="C46" s="64" t="s">
        <v>304</v>
      </c>
      <c r="D46" s="75">
        <v>56000</v>
      </c>
      <c r="E46" s="75">
        <v>2009</v>
      </c>
      <c r="F46" s="15">
        <f t="shared" ca="1" si="6"/>
        <v>91586.206896551739</v>
      </c>
      <c r="G46" s="15">
        <v>1</v>
      </c>
      <c r="H46" s="15">
        <f t="shared" si="7"/>
        <v>56000</v>
      </c>
      <c r="I46" s="15">
        <f ca="1">(H46)*VLOOKUP(DCFROR!$B$34,INDIRECT(IX_LABOR),4,FALSE())/VLOOKUP(E46,INDIRECT(IX_LABOR),4,FALSE())</f>
        <v>91586.206896551739</v>
      </c>
      <c r="J46" s="65"/>
      <c r="K46" s="65"/>
      <c r="M46" s="181"/>
    </row>
    <row r="47" spans="1:13" ht="13.5" customHeight="1">
      <c r="A47" s="133"/>
      <c r="C47" s="64" t="s">
        <v>305</v>
      </c>
      <c r="D47" s="75">
        <v>40000</v>
      </c>
      <c r="E47" s="75">
        <v>2009</v>
      </c>
      <c r="F47" s="15">
        <f t="shared" ca="1" si="6"/>
        <v>65418.719211822659</v>
      </c>
      <c r="G47" s="15">
        <v>2</v>
      </c>
      <c r="H47" s="15">
        <f t="shared" si="7"/>
        <v>80000</v>
      </c>
      <c r="I47" s="15">
        <f ca="1">(H47)*VLOOKUP(DCFROR!$B$34,INDIRECT(IX_LABOR),4,FALSE())/VLOOKUP(E47,INDIRECT(IX_LABOR),4,FALSE())</f>
        <v>130837.43842364532</v>
      </c>
      <c r="J47" s="65"/>
      <c r="K47" s="65"/>
      <c r="L47" s="134"/>
      <c r="M47" s="181"/>
    </row>
    <row r="48" spans="1:13" ht="13.5" customHeight="1">
      <c r="A48" s="133"/>
      <c r="C48" s="64" t="s">
        <v>306</v>
      </c>
      <c r="D48" s="75">
        <v>40000</v>
      </c>
      <c r="E48" s="75">
        <v>2009</v>
      </c>
      <c r="F48" s="15">
        <f t="shared" ca="1" si="6"/>
        <v>65418.719211822659</v>
      </c>
      <c r="G48" s="15">
        <v>2</v>
      </c>
      <c r="H48" s="15">
        <f t="shared" si="7"/>
        <v>80000</v>
      </c>
      <c r="I48" s="15">
        <f ca="1">(H48)*VLOOKUP(DCFROR!$B$34,INDIRECT(IX_LABOR),4,FALSE())/VLOOKUP(E48,INDIRECT(IX_LABOR),4,FALSE())</f>
        <v>130837.43842364532</v>
      </c>
      <c r="J48" s="65"/>
      <c r="K48" s="65"/>
      <c r="L48" s="134"/>
      <c r="M48" s="181"/>
    </row>
    <row r="49" spans="1:14" ht="13.5" customHeight="1">
      <c r="A49" s="133"/>
      <c r="C49" s="64" t="s">
        <v>307</v>
      </c>
      <c r="D49" s="75">
        <v>48000</v>
      </c>
      <c r="E49" s="75">
        <v>2009</v>
      </c>
      <c r="F49" s="15">
        <f t="shared" ca="1" si="6"/>
        <v>78502.463054187203</v>
      </c>
      <c r="G49" s="15">
        <v>4</v>
      </c>
      <c r="H49" s="15">
        <f t="shared" si="7"/>
        <v>192000</v>
      </c>
      <c r="I49" s="15">
        <f ca="1">(H49)*VLOOKUP(DCFROR!$B$34,INDIRECT(IX_LABOR),4,FALSE())/VLOOKUP(E49,INDIRECT(IX_LABOR),4,FALSE())</f>
        <v>314009.85221674881</v>
      </c>
      <c r="J49" s="65"/>
      <c r="K49" s="65"/>
      <c r="M49" s="181"/>
    </row>
    <row r="50" spans="1:14" ht="13.5" customHeight="1">
      <c r="A50" s="133"/>
      <c r="C50" s="64" t="s">
        <v>308</v>
      </c>
      <c r="D50" s="75">
        <v>40000</v>
      </c>
      <c r="E50" s="75">
        <v>2009</v>
      </c>
      <c r="F50" s="15">
        <f t="shared" ca="1" si="6"/>
        <v>65418.719211822659</v>
      </c>
      <c r="G50" s="15">
        <v>20</v>
      </c>
      <c r="H50" s="15">
        <f t="shared" si="7"/>
        <v>800000</v>
      </c>
      <c r="I50" s="15">
        <f ca="1">(H50)*VLOOKUP(DCFROR!$B$34,INDIRECT(IX_LABOR),4,FALSE())/VLOOKUP(E50,INDIRECT(IX_LABOR),4,FALSE())</f>
        <v>1308374.3842364533</v>
      </c>
      <c r="J50" s="65"/>
      <c r="K50" s="65"/>
      <c r="M50" s="181"/>
    </row>
    <row r="51" spans="1:14" ht="13.5" customHeight="1">
      <c r="A51" s="133"/>
      <c r="C51" s="64" t="s">
        <v>309</v>
      </c>
      <c r="D51" s="75">
        <v>40000</v>
      </c>
      <c r="E51" s="75">
        <v>2009</v>
      </c>
      <c r="F51" s="15">
        <f t="shared" ca="1" si="6"/>
        <v>65418.719211822659</v>
      </c>
      <c r="G51" s="15">
        <v>8</v>
      </c>
      <c r="H51" s="15">
        <f t="shared" si="7"/>
        <v>320000</v>
      </c>
      <c r="I51" s="15">
        <f ca="1">(H51)*VLOOKUP(DCFROR!$B$34,INDIRECT(IX_LABOR),4,FALSE())/VLOOKUP(E51,INDIRECT(IX_LABOR),4,FALSE())</f>
        <v>523349.75369458128</v>
      </c>
      <c r="J51" s="65"/>
      <c r="K51" s="65"/>
      <c r="M51" s="181"/>
    </row>
    <row r="52" spans="1:14" ht="13.5" customHeight="1">
      <c r="A52" s="133"/>
      <c r="C52" s="64" t="s">
        <v>310</v>
      </c>
      <c r="D52" s="75">
        <v>28000</v>
      </c>
      <c r="E52" s="75">
        <v>2009</v>
      </c>
      <c r="F52" s="15">
        <f t="shared" ca="1" si="6"/>
        <v>45793.10344827587</v>
      </c>
      <c r="G52" s="15">
        <v>4</v>
      </c>
      <c r="H52" s="15">
        <f t="shared" si="7"/>
        <v>112000</v>
      </c>
      <c r="I52" s="15">
        <f ca="1">(H52)*VLOOKUP(DCFROR!$B$34,INDIRECT(IX_LABOR),4,FALSE())/VLOOKUP(E52,INDIRECT(IX_LABOR),4,FALSE())</f>
        <v>183172.41379310348</v>
      </c>
      <c r="J52" s="65"/>
      <c r="K52" s="65"/>
      <c r="M52" s="181"/>
    </row>
    <row r="53" spans="1:14" ht="13.5" customHeight="1">
      <c r="A53" s="124"/>
      <c r="B53" s="125"/>
      <c r="C53" s="125" t="s">
        <v>311</v>
      </c>
      <c r="D53" s="128">
        <v>36000</v>
      </c>
      <c r="E53" s="128">
        <v>2009</v>
      </c>
      <c r="F53" s="127">
        <f t="shared" ca="1" si="6"/>
        <v>58876.847290640391</v>
      </c>
      <c r="G53" s="127">
        <v>3</v>
      </c>
      <c r="H53" s="127">
        <f t="shared" si="7"/>
        <v>108000</v>
      </c>
      <c r="I53" s="127">
        <f ca="1">(H53)*VLOOKUP(DCFROR!$B$34,INDIRECT(IX_LABOR),4,FALSE())/VLOOKUP(E53,INDIRECT(IX_LABOR),4,FALSE())</f>
        <v>176630.54187192119</v>
      </c>
      <c r="J53" s="182"/>
      <c r="K53" s="182"/>
      <c r="L53" s="125"/>
      <c r="M53" s="183"/>
    </row>
    <row r="54" spans="1:14" ht="13.5" customHeight="1">
      <c r="A54" s="133"/>
      <c r="C54" s="64" t="s">
        <v>312</v>
      </c>
      <c r="D54" s="64"/>
      <c r="E54" s="184"/>
      <c r="F54" s="65"/>
      <c r="G54" s="15"/>
      <c r="H54" s="15">
        <f>SUM(H42:H53)</f>
        <v>2572000</v>
      </c>
      <c r="I54" s="15">
        <f ca="1">SUM(I42:I53)</f>
        <v>4206423.6453201966</v>
      </c>
      <c r="J54" s="185"/>
      <c r="K54" s="185"/>
      <c r="L54" s="65">
        <f ca="1">I54/1000000</f>
        <v>4.2064236453201964</v>
      </c>
      <c r="M54" s="136">
        <f ca="1">(L54*100)/$B$3</f>
        <v>7.0238497035337017</v>
      </c>
    </row>
    <row r="55" spans="1:14" ht="13.5" customHeight="1">
      <c r="A55" s="124"/>
      <c r="B55" s="125"/>
      <c r="C55" s="186" t="s">
        <v>313</v>
      </c>
      <c r="D55" s="186"/>
      <c r="E55" s="187"/>
      <c r="F55" s="129"/>
      <c r="G55" s="127"/>
      <c r="H55" s="127">
        <f>0.9*H54</f>
        <v>2314800</v>
      </c>
      <c r="I55" s="127">
        <f ca="1">0.9*I54</f>
        <v>3785781.2807881772</v>
      </c>
      <c r="J55" s="188"/>
      <c r="K55" s="188"/>
      <c r="L55" s="129">
        <f ca="1">I55/1000000</f>
        <v>3.7857812807881772</v>
      </c>
      <c r="M55" s="132">
        <f ca="1">(L55*100)/$B$3</f>
        <v>6.3214647331803322</v>
      </c>
    </row>
    <row r="56" spans="1:14" ht="13.5" customHeight="1">
      <c r="A56" s="1208" t="s">
        <v>314</v>
      </c>
      <c r="B56" s="1209"/>
      <c r="C56" s="1209"/>
      <c r="D56" s="1209"/>
      <c r="E56" s="1209"/>
      <c r="F56" s="1209"/>
      <c r="G56" s="1209"/>
      <c r="H56" s="1209"/>
      <c r="I56" s="1209"/>
      <c r="J56" s="1209"/>
      <c r="K56" s="1209"/>
      <c r="L56" s="1209"/>
      <c r="M56" s="1210"/>
      <c r="N56" s="189"/>
    </row>
    <row r="57" spans="1:14" ht="13.5" customHeight="1">
      <c r="A57" s="133"/>
      <c r="C57" s="64" t="s">
        <v>24</v>
      </c>
      <c r="D57" s="190">
        <v>0.03</v>
      </c>
      <c r="E57" s="66" t="s">
        <v>315</v>
      </c>
      <c r="I57" s="15">
        <f ca="1">ISBL*OPEX!D57</f>
        <v>4779037.6415587626</v>
      </c>
      <c r="J57" s="65"/>
      <c r="K57" s="185"/>
      <c r="L57" s="65">
        <f ca="1">I57/1000000</f>
        <v>4.7790376415587623</v>
      </c>
      <c r="M57" s="136">
        <f ca="1">(L57*100)/$B$3</f>
        <v>7.9799955858425538</v>
      </c>
      <c r="N57" s="66"/>
    </row>
    <row r="58" spans="1:14" ht="13.5" customHeight="1">
      <c r="A58" s="124"/>
      <c r="B58" s="125"/>
      <c r="C58" s="186" t="s">
        <v>316</v>
      </c>
      <c r="D58" s="191">
        <v>7.0000000000000001E-3</v>
      </c>
      <c r="E58" s="192" t="s">
        <v>317</v>
      </c>
      <c r="F58" s="127"/>
      <c r="G58" s="129"/>
      <c r="H58" s="129"/>
      <c r="I58" s="127">
        <f ca="1">FCI*OPEX!D58</f>
        <v>4244300.242025435</v>
      </c>
      <c r="J58" s="129"/>
      <c r="K58" s="127"/>
      <c r="L58" s="129">
        <f ca="1">I58/1000000</f>
        <v>4.2443002420254352</v>
      </c>
      <c r="M58" s="132">
        <f ca="1">(L58*100)/$B$3</f>
        <v>7.0870957160543222</v>
      </c>
      <c r="N58" s="193"/>
    </row>
    <row r="59" spans="1:14" ht="13.5" customHeight="1">
      <c r="A59" s="140"/>
      <c r="B59" s="141"/>
      <c r="C59" s="194" t="s">
        <v>318</v>
      </c>
      <c r="D59" s="141"/>
      <c r="E59" s="143"/>
      <c r="F59" s="143"/>
      <c r="G59" s="145"/>
      <c r="H59" s="145"/>
      <c r="I59" s="145"/>
      <c r="J59" s="145"/>
      <c r="K59" s="143"/>
      <c r="L59" s="147">
        <f ca="1">SUM(L40:L58)</f>
        <v>17.015542809692569</v>
      </c>
      <c r="M59" s="148">
        <f ca="1">SUM(M40:M58)</f>
        <v>28.412405738610907</v>
      </c>
    </row>
    <row r="60" spans="1:14" ht="13.5" customHeight="1">
      <c r="C60" s="195"/>
      <c r="D60" s="64"/>
      <c r="E60" s="15"/>
      <c r="I60" s="65"/>
      <c r="J60" s="65"/>
      <c r="K60" s="15"/>
      <c r="L60" s="184"/>
      <c r="M60" s="184"/>
    </row>
    <row r="61" spans="1:14" ht="13.5" customHeight="1">
      <c r="C61" s="195"/>
      <c r="D61" s="64"/>
      <c r="E61" s="15"/>
      <c r="I61" s="65"/>
      <c r="J61" s="65"/>
      <c r="K61" s="15"/>
      <c r="L61" s="184"/>
      <c r="M61" s="184"/>
    </row>
    <row r="62" spans="1:14" ht="13.5" customHeight="1">
      <c r="C62" s="195"/>
      <c r="D62" s="64"/>
      <c r="E62" s="15"/>
      <c r="I62" s="65"/>
      <c r="J62" s="65"/>
      <c r="K62" s="15"/>
      <c r="L62" s="184"/>
      <c r="M62" s="184"/>
    </row>
    <row r="63" spans="1:14" ht="13.5" customHeight="1">
      <c r="C63" s="195"/>
      <c r="D63" s="64"/>
      <c r="E63" s="15"/>
      <c r="I63" s="65"/>
      <c r="J63" s="65"/>
      <c r="K63" s="15"/>
      <c r="L63" s="184"/>
      <c r="M63" s="184"/>
    </row>
    <row r="64" spans="1:14" ht="13.5" customHeight="1">
      <c r="C64" s="195"/>
      <c r="D64" s="64"/>
      <c r="E64" s="15"/>
      <c r="I64" s="65"/>
      <c r="J64" s="65"/>
      <c r="K64" s="15"/>
      <c r="L64" s="184"/>
      <c r="M64" s="184"/>
    </row>
    <row r="65" spans="1:13" ht="13.5" customHeight="1">
      <c r="C65" s="195"/>
      <c r="D65" s="64"/>
      <c r="E65" s="15"/>
      <c r="I65" s="65"/>
      <c r="J65" s="65"/>
      <c r="K65" s="15"/>
      <c r="L65" s="184"/>
      <c r="M65" s="184"/>
    </row>
    <row r="66" spans="1:13" ht="40.5" customHeight="1">
      <c r="A66" s="196"/>
      <c r="B66" s="197"/>
      <c r="C66" s="197"/>
      <c r="D66" s="197"/>
      <c r="E66" s="198"/>
      <c r="F66" s="198"/>
      <c r="G66" s="199"/>
      <c r="H66" s="199"/>
      <c r="I66" s="199"/>
      <c r="J66" s="199"/>
      <c r="K66" s="198"/>
      <c r="L66" s="102" t="str">
        <f>"MM$/yr ("&amp;DCFROR!$B$34&amp;")"</f>
        <v>MM$/yr (2024)</v>
      </c>
      <c r="M66" s="103" t="str">
        <f>"Cents/Gallon Ethanol ("&amp;DCFROR!$B$34&amp;")"</f>
        <v>Cents/Gallon Ethanol (2024)</v>
      </c>
    </row>
    <row r="67" spans="1:13" ht="15" customHeight="1">
      <c r="A67" s="200" t="s">
        <v>319</v>
      </c>
      <c r="B67" s="201"/>
      <c r="C67" s="202"/>
      <c r="D67" s="201"/>
      <c r="E67" s="202"/>
      <c r="F67" s="202"/>
      <c r="G67" s="203"/>
      <c r="H67" s="203"/>
      <c r="I67" s="203"/>
      <c r="J67" s="203"/>
      <c r="K67" s="202"/>
      <c r="L67" s="204">
        <f ca="1">L59+L38</f>
        <v>35.274699758497015</v>
      </c>
      <c r="M67" s="205">
        <f ca="1">M59+M38</f>
        <v>59.591382539596026</v>
      </c>
    </row>
    <row r="68" spans="1:13" ht="13.5" customHeight="1">
      <c r="G68" s="15"/>
      <c r="I68" s="65"/>
    </row>
    <row r="69" spans="1:13" ht="13.5" customHeight="1">
      <c r="G69" s="15"/>
      <c r="I69" s="65"/>
    </row>
    <row r="70" spans="1:13" ht="15" customHeight="1">
      <c r="A70" s="93" t="s">
        <v>320</v>
      </c>
      <c r="B70" s="94"/>
      <c r="C70" s="173"/>
      <c r="D70" s="94"/>
      <c r="E70" s="95"/>
      <c r="F70" s="95"/>
      <c r="G70" s="96"/>
      <c r="H70" s="95"/>
      <c r="I70" s="96"/>
      <c r="J70" s="96"/>
      <c r="K70" s="96"/>
      <c r="L70" s="94"/>
      <c r="M70" s="206"/>
    </row>
    <row r="71" spans="1:13" ht="13.5" customHeight="1">
      <c r="A71" s="133"/>
      <c r="B71" s="207" t="s">
        <v>321</v>
      </c>
      <c r="D71" s="134" t="s">
        <v>322</v>
      </c>
      <c r="E71" s="15">
        <f ca="1">VLOOKUP(D71,INDIRECT(LU_SENS),2,FALSE())</f>
        <v>22273.6283</v>
      </c>
      <c r="F71" s="65" t="s">
        <v>225</v>
      </c>
      <c r="G71" s="15"/>
      <c r="I71" s="65"/>
      <c r="M71" s="181"/>
    </row>
    <row r="72" spans="1:13" ht="13.5" customHeight="1">
      <c r="A72" s="133"/>
      <c r="B72" s="207" t="s">
        <v>323</v>
      </c>
      <c r="D72" s="134" t="s">
        <v>324</v>
      </c>
      <c r="E72" s="14">
        <f ca="1">VLOOKUP(D72,INDIRECT(LU_SENS),2,FALSE())</f>
        <v>0.80259468199999995</v>
      </c>
      <c r="F72" s="65" t="s">
        <v>325</v>
      </c>
      <c r="G72" s="15"/>
      <c r="I72" s="65"/>
      <c r="M72" s="181"/>
    </row>
    <row r="73" spans="1:13" ht="13.5" customHeight="1">
      <c r="A73" s="133"/>
      <c r="B73" s="207" t="s">
        <v>326</v>
      </c>
      <c r="D73" s="134" t="s">
        <v>327</v>
      </c>
      <c r="E73" s="15">
        <f ca="1">VLOOKUP(D73,INDIRECT(LU_SENS),2,FALSE())</f>
        <v>464.92967399999998</v>
      </c>
      <c r="F73" s="65" t="s">
        <v>225</v>
      </c>
      <c r="G73" s="15"/>
      <c r="I73" s="65"/>
      <c r="M73" s="181"/>
    </row>
    <row r="74" spans="1:13" ht="13.5" customHeight="1">
      <c r="A74" s="133"/>
      <c r="B74" s="207" t="s">
        <v>328</v>
      </c>
      <c r="D74" s="134" t="s">
        <v>329</v>
      </c>
      <c r="E74" s="14">
        <f ca="1">VLOOKUP(D74,INDIRECT(LU_SENS),2,FALSE())</f>
        <v>0.68559253899999995</v>
      </c>
      <c r="F74" s="65" t="s">
        <v>325</v>
      </c>
      <c r="G74" s="15"/>
      <c r="I74" s="65"/>
      <c r="M74" s="181"/>
    </row>
    <row r="75" spans="1:13" ht="13.5" customHeight="1">
      <c r="A75" s="133"/>
      <c r="B75" s="207" t="s">
        <v>330</v>
      </c>
      <c r="D75" s="64"/>
      <c r="E75" s="74">
        <f ca="1">VLOOKUP(D71,INDIRECT(LU_SENS),2,FALSE())*($B$7/($E$72*3.7854*1000000))</f>
        <v>61.656505719209918</v>
      </c>
      <c r="F75" s="65" t="s">
        <v>331</v>
      </c>
      <c r="G75" s="15"/>
      <c r="I75" s="65"/>
      <c r="M75" s="181"/>
    </row>
    <row r="76" spans="1:13" ht="13.5" customHeight="1">
      <c r="A76" s="133"/>
      <c r="B76" s="207" t="s">
        <v>332</v>
      </c>
      <c r="D76" s="64"/>
      <c r="E76" s="74">
        <f ca="1">E73*($B$7/($E$74*3.7854*1000000))</f>
        <v>1.5066258031671467</v>
      </c>
      <c r="F76" s="65" t="s">
        <v>331</v>
      </c>
      <c r="G76" s="15"/>
      <c r="I76" s="65"/>
      <c r="M76" s="181"/>
    </row>
    <row r="77" spans="1:13" ht="13.5" customHeight="1">
      <c r="A77" s="133"/>
      <c r="B77" s="207" t="s">
        <v>333</v>
      </c>
      <c r="D77" s="64"/>
      <c r="E77" s="208">
        <v>2.1</v>
      </c>
      <c r="F77" s="65"/>
      <c r="G77" s="15"/>
      <c r="I77" s="65"/>
      <c r="M77" s="181"/>
    </row>
    <row r="78" spans="1:13" ht="13.5" customHeight="1">
      <c r="A78" s="133"/>
      <c r="C78" s="64"/>
      <c r="D78" s="64"/>
      <c r="E78" s="64"/>
      <c r="F78" s="64"/>
      <c r="G78" s="15"/>
      <c r="I78" s="65"/>
      <c r="M78" s="181"/>
    </row>
    <row r="79" spans="1:13" s="104" customFormat="1" ht="51" customHeight="1">
      <c r="A79" s="209"/>
      <c r="B79" s="104" t="s">
        <v>222</v>
      </c>
      <c r="C79" s="210" t="s">
        <v>223</v>
      </c>
      <c r="D79" s="210" t="s">
        <v>224</v>
      </c>
      <c r="E79" s="211"/>
      <c r="F79" s="211"/>
      <c r="G79" s="211"/>
      <c r="H79" s="210"/>
      <c r="I79" s="212"/>
      <c r="J79" s="212"/>
      <c r="K79" s="211"/>
      <c r="L79" s="212" t="str">
        <f>"MM$/yr ("&amp;DCFROR!$B$34&amp;")"</f>
        <v>MM$/yr (2024)</v>
      </c>
      <c r="M79" s="213" t="str">
        <f>"Cents/Gallon Ethanol ("&amp;DCFROR!$B$34&amp;")"</f>
        <v>Cents/Gallon Ethanol (2024)</v>
      </c>
    </row>
    <row r="80" spans="1:13" ht="27" customHeight="1">
      <c r="A80" s="133"/>
      <c r="B80" s="64" t="s">
        <v>334</v>
      </c>
      <c r="C80" s="64" t="s">
        <v>335</v>
      </c>
      <c r="D80" s="134" t="s">
        <v>327</v>
      </c>
      <c r="E80" s="15"/>
      <c r="G80" s="75"/>
      <c r="H80" s="64"/>
      <c r="I80" s="65"/>
      <c r="J80" s="135"/>
      <c r="K80" s="74"/>
      <c r="L80" s="65">
        <f ca="1">E76*E77</f>
        <v>3.1639141866510081</v>
      </c>
      <c r="M80" s="136">
        <f ca="1">(L80*100)/$B$3</f>
        <v>5.2830764553728473</v>
      </c>
    </row>
    <row r="81" spans="1:13" ht="13.5" customHeight="1">
      <c r="A81" s="133"/>
      <c r="B81" s="64" t="s">
        <v>336</v>
      </c>
      <c r="C81" s="214">
        <f ca="1">B3*1000000*DCFROR!B35</f>
        <v>118363797.83226794</v>
      </c>
      <c r="D81" s="15" t="s">
        <v>337</v>
      </c>
      <c r="E81" s="15"/>
      <c r="F81" s="65"/>
      <c r="G81" s="15"/>
      <c r="I81" s="65"/>
      <c r="M81" s="181"/>
    </row>
    <row r="82" spans="1:13" ht="13.5" customHeight="1">
      <c r="A82" s="133"/>
      <c r="B82" s="64" t="s">
        <v>338</v>
      </c>
      <c r="C82" s="214">
        <f ca="1">L80*1000000</f>
        <v>3163914.1866510082</v>
      </c>
      <c r="D82" s="15" t="s">
        <v>337</v>
      </c>
      <c r="E82" s="15"/>
      <c r="F82" s="65"/>
      <c r="G82" s="15"/>
      <c r="I82" s="65"/>
      <c r="M82" s="181"/>
    </row>
    <row r="83" spans="1:13" ht="27" customHeight="1">
      <c r="A83" s="133"/>
      <c r="B83" s="64" t="s">
        <v>339</v>
      </c>
      <c r="C83" s="214">
        <f ca="1">C81+C82</f>
        <v>121527712.01891895</v>
      </c>
      <c r="D83" s="15" t="s">
        <v>337</v>
      </c>
      <c r="E83" s="15"/>
      <c r="F83" s="65"/>
      <c r="G83" s="15"/>
      <c r="I83" s="65"/>
      <c r="M83" s="181"/>
    </row>
    <row r="84" spans="1:13" ht="13.5" customHeight="1">
      <c r="A84" s="133"/>
      <c r="B84" s="64" t="s">
        <v>340</v>
      </c>
      <c r="C84" s="215">
        <f ca="1">C83/E75/1000000</f>
        <v>1.9710444275316001</v>
      </c>
      <c r="D84" s="15" t="s">
        <v>341</v>
      </c>
      <c r="E84" s="15"/>
      <c r="F84" s="65"/>
      <c r="G84" s="15"/>
      <c r="I84" s="65"/>
      <c r="M84" s="181"/>
    </row>
    <row r="85" spans="1:13" ht="13.5" customHeight="1">
      <c r="A85" s="140"/>
      <c r="B85" s="141" t="s">
        <v>338</v>
      </c>
      <c r="C85" s="216">
        <f ca="1">L80/E76</f>
        <v>2.1</v>
      </c>
      <c r="D85" s="143" t="s">
        <v>341</v>
      </c>
      <c r="E85" s="143"/>
      <c r="F85" s="145"/>
      <c r="G85" s="143"/>
      <c r="H85" s="145"/>
      <c r="I85" s="145"/>
      <c r="J85" s="141"/>
      <c r="K85" s="141"/>
      <c r="L85" s="141"/>
      <c r="M85" s="217"/>
    </row>
    <row r="86" spans="1:13" ht="13.5" customHeight="1">
      <c r="C86" s="64"/>
      <c r="E86" s="15"/>
      <c r="F86" s="65"/>
      <c r="G86" s="15"/>
      <c r="I86" s="65"/>
    </row>
    <row r="87" spans="1:13" ht="13.5" customHeight="1">
      <c r="C87" s="64"/>
      <c r="E87" s="15"/>
      <c r="F87" s="65"/>
      <c r="G87" s="15"/>
      <c r="I87" s="65"/>
    </row>
    <row r="88" spans="1:13" ht="13.5" customHeight="1">
      <c r="C88" s="64"/>
      <c r="D88" s="64"/>
      <c r="E88" s="64"/>
      <c r="F88" s="64"/>
      <c r="G88" s="64"/>
      <c r="H88" s="64"/>
    </row>
    <row r="89" spans="1:13" ht="13.5" customHeight="1">
      <c r="C89" s="64"/>
      <c r="D89" s="64"/>
      <c r="E89" s="64"/>
      <c r="F89" s="64"/>
      <c r="G89" s="64"/>
      <c r="H89" s="64"/>
    </row>
    <row r="90" spans="1:13" ht="13.5" customHeight="1">
      <c r="B90" s="104"/>
      <c r="C90" s="64"/>
      <c r="D90" s="64"/>
      <c r="E90" s="64"/>
      <c r="F90" s="64"/>
      <c r="G90" s="64"/>
      <c r="H90" s="64"/>
      <c r="L90" s="208"/>
    </row>
    <row r="91" spans="1:13" ht="13.5" customHeight="1">
      <c r="C91" s="64"/>
      <c r="D91" s="64"/>
      <c r="E91" s="64"/>
      <c r="F91" s="64"/>
      <c r="G91" s="64"/>
      <c r="H91" s="64"/>
      <c r="L91" s="208"/>
    </row>
    <row r="92" spans="1:13" ht="13.5" customHeight="1">
      <c r="C92" s="64"/>
      <c r="D92" s="64"/>
      <c r="E92" s="64"/>
      <c r="F92" s="64"/>
      <c r="G92" s="64"/>
      <c r="H92" s="64"/>
      <c r="L92" s="208"/>
    </row>
    <row r="93" spans="1:13" ht="13.5" customHeight="1">
      <c r="C93" s="64"/>
      <c r="D93" s="64"/>
      <c r="E93" s="64"/>
      <c r="F93" s="64"/>
      <c r="G93" s="64"/>
      <c r="H93" s="64"/>
      <c r="L93" s="208"/>
    </row>
    <row r="94" spans="1:13" ht="13.5" customHeight="1">
      <c r="C94" s="64"/>
      <c r="D94" s="64"/>
      <c r="E94" s="64"/>
      <c r="F94" s="64"/>
      <c r="G94" s="64"/>
      <c r="H94" s="64"/>
      <c r="L94" s="208"/>
    </row>
    <row r="95" spans="1:13" ht="13.5" customHeight="1">
      <c r="C95" s="64"/>
      <c r="D95" s="64"/>
      <c r="E95" s="64"/>
      <c r="F95" s="64"/>
      <c r="G95" s="64"/>
      <c r="H95" s="64"/>
    </row>
    <row r="96" spans="1:13" ht="13.5" customHeight="1">
      <c r="C96" s="64"/>
      <c r="D96" s="64"/>
      <c r="E96" s="64"/>
      <c r="F96" s="64"/>
      <c r="G96" s="64"/>
      <c r="H96" s="64"/>
    </row>
    <row r="97" s="64" customFormat="1" ht="13.5" customHeight="1"/>
    <row r="98" s="64" customFormat="1" ht="13.5" customHeight="1"/>
    <row r="99" s="64" customFormat="1" ht="13.5" customHeight="1"/>
    <row r="100" s="64" customFormat="1" ht="13.5" customHeight="1"/>
    <row r="101" s="64" customFormat="1" ht="13.5" customHeight="1"/>
    <row r="102" s="64" customFormat="1" ht="13.5" customHeight="1"/>
    <row r="103" s="64" customFormat="1" ht="13.5" customHeight="1"/>
    <row r="104" s="64" customFormat="1" ht="13.5" customHeight="1"/>
    <row r="105" s="64" customFormat="1" ht="13.5" customHeight="1"/>
    <row r="106" s="64" customFormat="1" ht="13.5" customHeight="1"/>
    <row r="107" s="64" customFormat="1" ht="13.5" customHeight="1"/>
    <row r="108" s="64" customFormat="1" ht="13.5" customHeight="1"/>
    <row r="109" s="64" customFormat="1" ht="13.5" customHeight="1"/>
    <row r="110" s="64" customFormat="1" ht="13.5" customHeight="1"/>
    <row r="111" s="64" customFormat="1" ht="13.5" customHeight="1"/>
    <row r="112" s="64" customFormat="1" ht="13.5" customHeight="1"/>
    <row r="113" s="64" customFormat="1" ht="13.5" customHeight="1"/>
    <row r="114" s="64" customFormat="1" ht="13.5" customHeight="1"/>
    <row r="115" s="64" customFormat="1" ht="13.5" customHeight="1"/>
    <row r="116" s="64" customFormat="1" ht="13.5" customHeight="1"/>
    <row r="117" s="64" customFormat="1" ht="13.5" customHeight="1"/>
    <row r="118" s="64" customFormat="1" ht="13.5" customHeight="1"/>
    <row r="119" s="64" customFormat="1" ht="13.5" customHeight="1"/>
    <row r="120" s="64" customFormat="1" ht="13.5" customHeight="1"/>
    <row r="121" s="64" customFormat="1" ht="13.5" customHeight="1"/>
    <row r="122" s="64" customFormat="1" ht="13.5" customHeight="1"/>
    <row r="123" s="64" customFormat="1" ht="13.5" customHeight="1"/>
    <row r="124" s="64" customFormat="1" ht="13.5" customHeight="1"/>
    <row r="125" s="64" customFormat="1" ht="13.5" customHeight="1"/>
    <row r="126" s="64" customFormat="1" ht="13.5" customHeight="1"/>
    <row r="127" s="64" customFormat="1" ht="13.5" customHeight="1"/>
    <row r="128" s="64" customFormat="1" ht="13.5" customHeight="1"/>
    <row r="129" s="64" customFormat="1" ht="13.5" customHeight="1"/>
    <row r="130" s="64" customFormat="1" ht="13.5" customHeight="1"/>
    <row r="131" s="64" customFormat="1" ht="13.5" customHeight="1"/>
    <row r="132" s="64" customFormat="1" ht="13.5" customHeight="1"/>
    <row r="133" s="64" customFormat="1" ht="13.5" customHeight="1"/>
    <row r="134" s="64" customFormat="1" ht="13.5" customHeight="1"/>
    <row r="135" s="64" customFormat="1" ht="13.5" customHeight="1"/>
    <row r="136" s="64" customFormat="1" ht="13.5" customHeight="1"/>
    <row r="137" s="64" customFormat="1" ht="13.5" customHeight="1"/>
    <row r="138" s="64" customFormat="1" ht="13.5" customHeight="1"/>
    <row r="139" s="64" customFormat="1" ht="13.5" customHeight="1"/>
    <row r="140" s="64" customFormat="1" ht="13.5" customHeight="1"/>
    <row r="141" s="64" customFormat="1" ht="13.5" customHeight="1"/>
    <row r="142" s="64" customFormat="1" ht="13.5" customHeight="1"/>
    <row r="143" s="64" customFormat="1" ht="13.5" customHeight="1"/>
    <row r="144" s="64" customFormat="1" ht="13.5" customHeight="1"/>
    <row r="145" s="64" customFormat="1" ht="13.5" customHeight="1"/>
    <row r="146" s="64" customFormat="1" ht="13.5" customHeight="1"/>
    <row r="147" s="64" customFormat="1" ht="13.5" customHeight="1"/>
    <row r="148" s="64" customFormat="1" ht="13.5" customHeight="1"/>
    <row r="149" s="64" customFormat="1" ht="13.5" customHeight="1"/>
    <row r="150" s="64" customFormat="1" ht="13.5" customHeight="1"/>
    <row r="151" s="64" customFormat="1" ht="13.5" customHeight="1"/>
    <row r="152" s="64" customFormat="1" ht="13.5" customHeight="1"/>
    <row r="153" s="64" customFormat="1" ht="13.5" customHeight="1"/>
    <row r="154" s="64" customFormat="1" ht="13.5" customHeight="1"/>
    <row r="155" s="64" customFormat="1" ht="13.5" customHeight="1"/>
    <row r="156" s="64" customFormat="1" ht="13.5" customHeight="1"/>
    <row r="157" s="64" customFormat="1" ht="13.5" customHeight="1"/>
    <row r="158" s="64" customFormat="1" ht="13.5" customHeight="1"/>
    <row r="159" s="64" customFormat="1" ht="13.5" customHeight="1"/>
    <row r="160" s="64" customFormat="1" ht="13.5" customHeight="1"/>
    <row r="161" s="64" customFormat="1" ht="13.5" customHeight="1"/>
    <row r="162" s="64" customFormat="1" ht="13.5" customHeight="1"/>
    <row r="163" s="64" customFormat="1" ht="13.5" customHeight="1"/>
    <row r="164" s="64" customFormat="1" ht="13.5" customHeight="1"/>
    <row r="165" s="64" customFormat="1" ht="13.5" customHeight="1"/>
    <row r="166" s="64" customFormat="1" ht="13.5" customHeight="1"/>
    <row r="167" s="64" customFormat="1" ht="13.5" customHeight="1"/>
    <row r="168" s="64" customFormat="1" ht="13.5" customHeight="1"/>
    <row r="169" s="64" customFormat="1" ht="13.5" customHeight="1"/>
    <row r="170" s="64" customFormat="1" ht="13.5" customHeight="1"/>
    <row r="171" s="64" customFormat="1" ht="13.5" customHeight="1"/>
    <row r="172" s="64" customFormat="1" ht="13.5" customHeight="1"/>
    <row r="173" s="64" customFormat="1" ht="13.5" customHeight="1"/>
    <row r="174" s="64" customFormat="1" ht="13.5" customHeight="1"/>
    <row r="175" s="64" customFormat="1" ht="13.5" customHeight="1"/>
    <row r="176" s="64" customFormat="1" ht="13.5" customHeight="1"/>
    <row r="177" s="64" customFormat="1" ht="13.5" customHeight="1"/>
    <row r="178" s="64" customFormat="1" ht="13.5" customHeight="1"/>
    <row r="179" s="64" customFormat="1" ht="13.5" customHeight="1"/>
    <row r="180" s="64" customFormat="1" ht="13.5" customHeight="1"/>
    <row r="181" s="64" customFormat="1" ht="13.5" customHeight="1"/>
    <row r="182" s="64" customFormat="1" ht="13.5" customHeight="1"/>
    <row r="183" s="64" customFormat="1" ht="13.5" customHeight="1"/>
    <row r="184" s="64" customFormat="1" ht="13.5" customHeight="1"/>
    <row r="185" s="64" customFormat="1" ht="13.5" customHeight="1"/>
    <row r="186" s="64" customFormat="1" ht="13.5" customHeight="1"/>
    <row r="187" s="64" customFormat="1" ht="13.5" customHeight="1"/>
    <row r="188" s="64" customFormat="1" ht="13.5" customHeight="1"/>
    <row r="189" s="64" customFormat="1" ht="13.5" customHeight="1"/>
    <row r="190" s="64" customFormat="1" ht="13.5" customHeight="1"/>
    <row r="191" s="64" customFormat="1" ht="13.5" customHeight="1"/>
    <row r="192" s="64" customFormat="1" ht="13.5" customHeight="1"/>
    <row r="193" s="64" customFormat="1" ht="13.5" customHeight="1"/>
    <row r="194" s="64" customFormat="1" ht="13.5" customHeight="1"/>
    <row r="195" s="64" customFormat="1" ht="13.5" customHeight="1"/>
    <row r="196" s="64" customFormat="1" ht="13.5" customHeight="1"/>
    <row r="197" s="64" customFormat="1" ht="13.5" customHeight="1"/>
    <row r="198" s="64" customFormat="1" ht="13.5" customHeight="1"/>
    <row r="199" s="64" customFormat="1" ht="13.5" customHeight="1"/>
    <row r="200" s="64" customFormat="1" ht="13.5" customHeight="1"/>
    <row r="201" s="64" customFormat="1" ht="13.5" customHeight="1"/>
    <row r="202" s="64" customFormat="1" ht="13.5" customHeight="1"/>
    <row r="203" s="64" customFormat="1" ht="13.5" customHeight="1"/>
    <row r="204" s="64" customFormat="1" ht="13.5" customHeight="1"/>
    <row r="205" s="64" customFormat="1" ht="13.5" customHeight="1"/>
    <row r="206" s="64" customFormat="1" ht="13.5" customHeight="1"/>
    <row r="207" s="64" customFormat="1" ht="13.5" customHeight="1"/>
    <row r="208" s="64" customFormat="1" ht="13.5" customHeight="1"/>
    <row r="209" s="64" customFormat="1" ht="13.5" customHeight="1"/>
    <row r="210" s="64" customFormat="1" ht="13.5" customHeight="1"/>
    <row r="211" s="64" customFormat="1" ht="13.5" customHeight="1"/>
    <row r="212" s="64" customFormat="1" ht="13.5" customHeight="1"/>
    <row r="213" s="64" customFormat="1" ht="13.5" customHeight="1"/>
    <row r="214" s="64" customFormat="1" ht="13.5" customHeight="1"/>
    <row r="215" s="64" customFormat="1" ht="13.5" customHeight="1"/>
    <row r="216" s="64" customFormat="1" ht="13.5" customHeight="1"/>
    <row r="217" s="64" customFormat="1" ht="13.5" customHeight="1"/>
    <row r="218" s="64" customFormat="1" ht="13.5" customHeight="1"/>
    <row r="219" s="64" customFormat="1" ht="13.5" customHeight="1"/>
    <row r="220" s="64" customFormat="1" ht="13.5" customHeight="1"/>
    <row r="221" s="64" customFormat="1" ht="13.5" customHeight="1"/>
    <row r="222" s="64" customFormat="1" ht="13.5" customHeight="1"/>
    <row r="223" s="64" customFormat="1" ht="13.5" customHeight="1"/>
    <row r="224" s="64" customFormat="1" ht="13.5" customHeight="1"/>
    <row r="225" s="64" customFormat="1" ht="13.5" customHeight="1"/>
    <row r="226" s="64" customFormat="1" ht="13.5" customHeight="1"/>
    <row r="227" s="64" customFormat="1" ht="13.5" customHeight="1"/>
    <row r="228" s="64" customFormat="1" ht="13.5" customHeight="1"/>
    <row r="229" s="64" customFormat="1" ht="13.5" customHeight="1"/>
    <row r="230" s="64" customFormat="1" ht="13.5" customHeight="1"/>
    <row r="231" s="64" customFormat="1" ht="13.5" customHeight="1"/>
    <row r="232" s="64" customFormat="1" ht="13.5" customHeight="1"/>
    <row r="233" s="64" customFormat="1" ht="13.5" customHeight="1"/>
    <row r="234" s="64" customFormat="1" ht="13.5" customHeight="1"/>
    <row r="235" s="64" customFormat="1" ht="13.5" customHeight="1"/>
    <row r="236" s="64" customFormat="1" ht="13.5" customHeight="1"/>
    <row r="237" s="64" customFormat="1" ht="13.5" customHeight="1"/>
    <row r="238" s="64" customFormat="1" ht="13.5" customHeight="1"/>
    <row r="239" s="64" customFormat="1" ht="13.5" customHeight="1"/>
    <row r="240" s="64" customFormat="1" ht="13.5" customHeight="1"/>
    <row r="241" s="64" customFormat="1" ht="13.5" customHeight="1"/>
    <row r="242" s="64" customFormat="1" ht="13.5" customHeight="1"/>
    <row r="243" s="64" customFormat="1" ht="13.5" customHeight="1"/>
    <row r="244" s="64" customFormat="1" ht="13.5" customHeight="1"/>
    <row r="245" s="64" customFormat="1" ht="13.5" customHeight="1"/>
    <row r="246" s="64" customFormat="1" ht="13.5" customHeight="1"/>
    <row r="247" s="64" customFormat="1" ht="13.5" customHeight="1"/>
    <row r="248" s="64" customFormat="1" ht="13.5" customHeight="1"/>
    <row r="249" s="64" customFormat="1" ht="13.5" customHeight="1"/>
    <row r="250" s="64" customFormat="1" ht="13.5" customHeight="1"/>
    <row r="251" s="64" customFormat="1" ht="13.5" customHeight="1"/>
    <row r="252" s="64" customFormat="1" ht="13.5" customHeight="1"/>
    <row r="253" s="64" customFormat="1" ht="13.5" customHeight="1"/>
    <row r="254" s="64" customFormat="1" ht="13.5" customHeight="1"/>
    <row r="255" s="64" customFormat="1" ht="13.5" customHeight="1"/>
    <row r="256" s="64" customFormat="1" ht="13.5" customHeight="1"/>
    <row r="257" s="64" customFormat="1" ht="13.5" customHeight="1"/>
    <row r="258" s="64" customFormat="1" ht="13.5" customHeight="1"/>
    <row r="259" s="64" customFormat="1" ht="13.5" customHeight="1"/>
    <row r="260" s="64" customFormat="1" ht="13.5" customHeight="1"/>
    <row r="261" s="64" customFormat="1" ht="13.5" customHeight="1"/>
    <row r="262" s="64" customFormat="1" ht="13.5" customHeight="1"/>
    <row r="263" s="64" customFormat="1" ht="13.5" customHeight="1"/>
    <row r="264" s="64" customFormat="1" ht="13.5" customHeight="1"/>
    <row r="265" s="64" customFormat="1" ht="13.5" customHeight="1"/>
    <row r="266" s="64" customFormat="1" ht="13.5" customHeight="1"/>
    <row r="267" s="64" customFormat="1" ht="13.5" customHeight="1"/>
    <row r="268" s="64" customFormat="1" ht="13.5" customHeight="1"/>
    <row r="269" s="64" customFormat="1" ht="13.5" customHeight="1"/>
    <row r="270" s="64" customFormat="1" ht="13.5" customHeight="1"/>
    <row r="271" s="64" customFormat="1" ht="13.5" customHeight="1"/>
    <row r="272" s="64" customFormat="1" ht="13.5" customHeight="1"/>
    <row r="273" s="64" customFormat="1" ht="13.5" customHeight="1"/>
    <row r="274" s="64" customFormat="1" ht="13.5" customHeight="1"/>
    <row r="275" s="64" customFormat="1" ht="13.5" customHeight="1"/>
    <row r="276" s="64" customFormat="1" ht="13.5" customHeight="1"/>
    <row r="277" s="64" customFormat="1" ht="13.5" customHeight="1"/>
    <row r="278" s="64" customFormat="1" ht="13.5" customHeight="1"/>
    <row r="279" s="64" customFormat="1" ht="13.5" customHeight="1"/>
    <row r="280" s="64" customFormat="1" ht="13.5" customHeight="1"/>
    <row r="281" s="64" customFormat="1" ht="13.5" customHeight="1"/>
    <row r="282" s="64" customFormat="1" ht="13.5" customHeight="1"/>
    <row r="283" s="64" customFormat="1" ht="13.5" customHeight="1"/>
    <row r="284" s="64" customFormat="1" ht="13.5" customHeight="1"/>
    <row r="285" s="64" customFormat="1" ht="13.5" customHeight="1"/>
    <row r="286" s="64" customFormat="1" ht="13.5" customHeight="1"/>
    <row r="287" s="64" customFormat="1" ht="13.5" customHeight="1"/>
    <row r="288" s="64" customFormat="1" ht="13.5" customHeight="1"/>
    <row r="289" s="64" customFormat="1" ht="13.5" customHeight="1"/>
    <row r="290" s="64" customFormat="1" ht="13.5" customHeight="1"/>
    <row r="291" s="64" customFormat="1" ht="13.5" customHeight="1"/>
  </sheetData>
  <mergeCells count="5">
    <mergeCell ref="A31:M31"/>
    <mergeCell ref="A34:M34"/>
    <mergeCell ref="A56:M56"/>
    <mergeCell ref="A41:M41"/>
    <mergeCell ref="A11:M11"/>
  </mergeCells>
  <printOptions gridLines="1"/>
  <pageMargins left="0.75" right="0.27986111111111101" top="0.87013888888888902" bottom="0.59027777777777801" header="0.5" footer="0.511811023622047"/>
  <pageSetup orientation="portrait" horizontalDpi="300" verticalDpi="300"/>
  <headerFooter>
    <oddHeader>&amp;L&amp;"Courier New,Bold"NREL Protected Information&amp;C&amp;D&amp;R&amp;A</oddHeader>
  </headerFooter>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Z235"/>
  <sheetViews>
    <sheetView showGridLines="0" zoomScale="70" zoomScaleNormal="70" workbookViewId="0">
      <pane xSplit="3" ySplit="2" topLeftCell="D189" activePane="bottomRight" state="frozen"/>
      <selection pane="topRight" activeCell="D1" sqref="D1"/>
      <selection pane="bottomLeft" activeCell="A189" sqref="A189"/>
      <selection pane="bottomRight" activeCell="Y228" sqref="Y228"/>
    </sheetView>
  </sheetViews>
  <sheetFormatPr defaultColWidth="7.75" defaultRowHeight="12.5"/>
  <cols>
    <col min="1" max="1" width="3.08203125" style="218" customWidth="1"/>
    <col min="2" max="2" width="3.9140625" style="219" customWidth="1"/>
    <col min="3" max="3" width="29" style="220" customWidth="1"/>
    <col min="4" max="4" width="15.08203125" style="221" customWidth="1"/>
    <col min="5" max="5" width="14.25" style="221" hidden="1" customWidth="1"/>
    <col min="6" max="6" width="36.08203125" style="221" customWidth="1"/>
    <col min="7" max="7" width="9.25" style="221" customWidth="1"/>
    <col min="8" max="8" width="11.75" style="221" customWidth="1"/>
    <col min="9" max="9" width="18.4140625" style="221" hidden="1" customWidth="1"/>
    <col min="10" max="10" width="3.08203125" style="222" customWidth="1"/>
    <col min="11" max="11" width="11.6640625" style="223" customWidth="1"/>
    <col min="12" max="12" width="5.4140625" style="224" customWidth="1"/>
    <col min="13" max="13" width="10.4140625" style="225" hidden="1" customWidth="1"/>
    <col min="14" max="14" width="18.33203125" style="225" customWidth="1"/>
    <col min="15" max="15" width="8.6640625" style="224" customWidth="1"/>
    <col min="16" max="16" width="6.4140625" style="225" customWidth="1"/>
    <col min="17" max="17" width="4.33203125" style="226" customWidth="1"/>
    <col min="18" max="18" width="3.33203125" style="227" customWidth="1"/>
    <col min="19" max="19" width="8.6640625" style="225" customWidth="1"/>
    <col min="20" max="20" width="5.25" style="225" customWidth="1"/>
    <col min="21" max="21" width="11.25" style="225" customWidth="1"/>
    <col min="22" max="22" width="11.4140625" style="225" customWidth="1"/>
    <col min="23" max="23" width="13.33203125" style="225" customWidth="1"/>
    <col min="24" max="24" width="14.08203125" style="225" customWidth="1"/>
    <col min="25" max="25" width="21.4140625" style="225" customWidth="1"/>
    <col min="26" max="26" width="65.6640625" style="218" customWidth="1"/>
    <col min="27" max="250" width="7.6640625" style="218" customWidth="1"/>
    <col min="251" max="251" width="4.6640625" style="218" customWidth="1"/>
    <col min="252" max="252" width="3" style="218" customWidth="1"/>
    <col min="253" max="253" width="5" style="218" customWidth="1"/>
    <col min="254" max="254" width="32.08203125" style="218" customWidth="1"/>
    <col min="255" max="255" width="9.9140625" style="218" customWidth="1"/>
    <col min="256" max="256" width="15" style="218" customWidth="1"/>
    <col min="257" max="257" width="14.25" style="218" customWidth="1"/>
    <col min="258" max="258" width="36.08203125" style="218" customWidth="1"/>
    <col min="259" max="259" width="8.25" style="218" customWidth="1"/>
    <col min="260" max="260" width="15.08203125" style="218" customWidth="1"/>
    <col min="261" max="261" width="7.33203125" style="218" customWidth="1"/>
    <col min="262" max="262" width="18.75" style="218" customWidth="1"/>
    <col min="263" max="263" width="8.08203125" style="218" customWidth="1"/>
    <col min="264" max="264" width="16" style="218" customWidth="1"/>
    <col min="265" max="265" width="38.9140625" style="218" customWidth="1"/>
    <col min="266" max="506" width="7.6640625" style="218" customWidth="1"/>
    <col min="507" max="507" width="4.6640625" style="218" customWidth="1"/>
    <col min="508" max="508" width="3" style="218" customWidth="1"/>
    <col min="509" max="509" width="5" style="218" customWidth="1"/>
    <col min="510" max="510" width="32.08203125" style="218" customWidth="1"/>
    <col min="511" max="511" width="9.9140625" style="218" customWidth="1"/>
    <col min="512" max="512" width="15" style="218" customWidth="1"/>
    <col min="513" max="513" width="14.25" style="218" customWidth="1"/>
    <col min="514" max="514" width="36.08203125" style="218" customWidth="1"/>
    <col min="515" max="515" width="8.25" style="218" customWidth="1"/>
    <col min="516" max="516" width="15.08203125" style="218" customWidth="1"/>
    <col min="517" max="517" width="7.33203125" style="218" customWidth="1"/>
    <col min="518" max="518" width="18.75" style="218" customWidth="1"/>
    <col min="519" max="519" width="8.08203125" style="218" customWidth="1"/>
    <col min="520" max="520" width="16" style="218" customWidth="1"/>
    <col min="521" max="521" width="38.9140625" style="218" customWidth="1"/>
    <col min="522" max="762" width="7.6640625" style="218" customWidth="1"/>
    <col min="763" max="763" width="4.6640625" style="218" customWidth="1"/>
    <col min="764" max="764" width="3" style="218" customWidth="1"/>
    <col min="765" max="765" width="5" style="218" customWidth="1"/>
    <col min="766" max="766" width="32.08203125" style="218" customWidth="1"/>
    <col min="767" max="767" width="9.9140625" style="218" customWidth="1"/>
    <col min="768" max="768" width="15" style="218" customWidth="1"/>
    <col min="769" max="769" width="14.25" style="218" customWidth="1"/>
    <col min="770" max="770" width="36.08203125" style="218" customWidth="1"/>
    <col min="771" max="771" width="8.25" style="218" customWidth="1"/>
    <col min="772" max="772" width="15.08203125" style="218" customWidth="1"/>
    <col min="773" max="773" width="7.33203125" style="218" customWidth="1"/>
    <col min="774" max="774" width="18.75" style="218" customWidth="1"/>
    <col min="775" max="775" width="8.08203125" style="218" customWidth="1"/>
    <col min="776" max="776" width="16" style="218" customWidth="1"/>
    <col min="777" max="777" width="38.9140625" style="218" customWidth="1"/>
    <col min="778" max="1018" width="7.6640625" style="218" customWidth="1"/>
    <col min="1019" max="1019" width="4.6640625" style="218" customWidth="1"/>
    <col min="1020" max="1020" width="3" style="218" customWidth="1"/>
    <col min="1021" max="1021" width="5" style="218" customWidth="1"/>
    <col min="1022" max="1022" width="32.08203125" style="218" customWidth="1"/>
    <col min="1023" max="1023" width="9.9140625" style="218" customWidth="1"/>
    <col min="1024" max="1024" width="15" style="218" customWidth="1"/>
    <col min="1025" max="1025" width="14.25" style="218" customWidth="1"/>
    <col min="1026" max="1026" width="36.08203125" style="218" customWidth="1"/>
    <col min="1027" max="1027" width="8.25" style="218" customWidth="1"/>
    <col min="1028" max="1028" width="15.08203125" style="218" customWidth="1"/>
    <col min="1029" max="1029" width="7.33203125" style="218" customWidth="1"/>
    <col min="1030" max="1030" width="18.75" style="218" customWidth="1"/>
    <col min="1031" max="1031" width="8.08203125" style="218" customWidth="1"/>
    <col min="1032" max="1032" width="16" style="218" customWidth="1"/>
    <col min="1033" max="1033" width="38.9140625" style="218" customWidth="1"/>
    <col min="1034" max="1274" width="7.6640625" style="218" customWidth="1"/>
    <col min="1275" max="1275" width="4.6640625" style="218" customWidth="1"/>
    <col min="1276" max="1276" width="3" style="218" customWidth="1"/>
    <col min="1277" max="1277" width="5" style="218" customWidth="1"/>
    <col min="1278" max="1278" width="32.08203125" style="218" customWidth="1"/>
    <col min="1279" max="1279" width="9.9140625" style="218" customWidth="1"/>
    <col min="1280" max="1280" width="15" style="218" customWidth="1"/>
    <col min="1281" max="1281" width="14.25" style="218" customWidth="1"/>
    <col min="1282" max="1282" width="36.08203125" style="218" customWidth="1"/>
    <col min="1283" max="1283" width="8.25" style="218" customWidth="1"/>
    <col min="1284" max="1284" width="15.08203125" style="218" customWidth="1"/>
    <col min="1285" max="1285" width="7.33203125" style="218" customWidth="1"/>
    <col min="1286" max="1286" width="18.75" style="218" customWidth="1"/>
    <col min="1287" max="1287" width="8.08203125" style="218" customWidth="1"/>
    <col min="1288" max="1288" width="16" style="218" customWidth="1"/>
    <col min="1289" max="1289" width="38.9140625" style="218" customWidth="1"/>
    <col min="1290" max="1530" width="7.6640625" style="218" customWidth="1"/>
    <col min="1531" max="1531" width="4.6640625" style="218" customWidth="1"/>
    <col min="1532" max="1532" width="3" style="218" customWidth="1"/>
    <col min="1533" max="1533" width="5" style="218" customWidth="1"/>
    <col min="1534" max="1534" width="32.08203125" style="218" customWidth="1"/>
    <col min="1535" max="1535" width="9.9140625" style="218" customWidth="1"/>
    <col min="1536" max="1536" width="15" style="218" customWidth="1"/>
    <col min="1537" max="1537" width="14.25" style="218" customWidth="1"/>
    <col min="1538" max="1538" width="36.08203125" style="218" customWidth="1"/>
    <col min="1539" max="1539" width="8.25" style="218" customWidth="1"/>
    <col min="1540" max="1540" width="15.08203125" style="218" customWidth="1"/>
    <col min="1541" max="1541" width="7.33203125" style="218" customWidth="1"/>
    <col min="1542" max="1542" width="18.75" style="218" customWidth="1"/>
    <col min="1543" max="1543" width="8.08203125" style="218" customWidth="1"/>
    <col min="1544" max="1544" width="16" style="218" customWidth="1"/>
    <col min="1545" max="1545" width="38.9140625" style="218" customWidth="1"/>
    <col min="1546" max="1786" width="7.6640625" style="218" customWidth="1"/>
    <col min="1787" max="1787" width="4.6640625" style="218" customWidth="1"/>
    <col min="1788" max="1788" width="3" style="218" customWidth="1"/>
    <col min="1789" max="1789" width="5" style="218" customWidth="1"/>
    <col min="1790" max="1790" width="32.08203125" style="218" customWidth="1"/>
    <col min="1791" max="1791" width="9.9140625" style="218" customWidth="1"/>
    <col min="1792" max="1792" width="15" style="218" customWidth="1"/>
    <col min="1793" max="1793" width="14.25" style="218" customWidth="1"/>
    <col min="1794" max="1794" width="36.08203125" style="218" customWidth="1"/>
    <col min="1795" max="1795" width="8.25" style="218" customWidth="1"/>
    <col min="1796" max="1796" width="15.08203125" style="218" customWidth="1"/>
    <col min="1797" max="1797" width="7.33203125" style="218" customWidth="1"/>
    <col min="1798" max="1798" width="18.75" style="218" customWidth="1"/>
    <col min="1799" max="1799" width="8.08203125" style="218" customWidth="1"/>
    <col min="1800" max="1800" width="16" style="218" customWidth="1"/>
    <col min="1801" max="1801" width="38.9140625" style="218" customWidth="1"/>
    <col min="1802" max="2042" width="7.6640625" style="218" customWidth="1"/>
    <col min="2043" max="2043" width="4.6640625" style="218" customWidth="1"/>
    <col min="2044" max="2044" width="3" style="218" customWidth="1"/>
    <col min="2045" max="2045" width="5" style="218" customWidth="1"/>
    <col min="2046" max="2046" width="32.08203125" style="218" customWidth="1"/>
    <col min="2047" max="2047" width="9.9140625" style="218" customWidth="1"/>
    <col min="2048" max="2048" width="15" style="218" customWidth="1"/>
    <col min="2049" max="2049" width="14.25" style="218" customWidth="1"/>
    <col min="2050" max="2050" width="36.08203125" style="218" customWidth="1"/>
    <col min="2051" max="2051" width="8.25" style="218" customWidth="1"/>
    <col min="2052" max="2052" width="15.08203125" style="218" customWidth="1"/>
    <col min="2053" max="2053" width="7.33203125" style="218" customWidth="1"/>
    <col min="2054" max="2054" width="18.75" style="218" customWidth="1"/>
    <col min="2055" max="2055" width="8.08203125" style="218" customWidth="1"/>
    <col min="2056" max="2056" width="16" style="218" customWidth="1"/>
    <col min="2057" max="2057" width="38.9140625" style="218" customWidth="1"/>
    <col min="2058" max="2298" width="7.6640625" style="218" customWidth="1"/>
    <col min="2299" max="2299" width="4.6640625" style="218" customWidth="1"/>
    <col min="2300" max="2300" width="3" style="218" customWidth="1"/>
    <col min="2301" max="2301" width="5" style="218" customWidth="1"/>
    <col min="2302" max="2302" width="32.08203125" style="218" customWidth="1"/>
    <col min="2303" max="2303" width="9.9140625" style="218" customWidth="1"/>
    <col min="2304" max="2304" width="15" style="218" customWidth="1"/>
    <col min="2305" max="2305" width="14.25" style="218" customWidth="1"/>
    <col min="2306" max="2306" width="36.08203125" style="218" customWidth="1"/>
    <col min="2307" max="2307" width="8.25" style="218" customWidth="1"/>
    <col min="2308" max="2308" width="15.08203125" style="218" customWidth="1"/>
    <col min="2309" max="2309" width="7.33203125" style="218" customWidth="1"/>
    <col min="2310" max="2310" width="18.75" style="218" customWidth="1"/>
    <col min="2311" max="2311" width="8.08203125" style="218" customWidth="1"/>
    <col min="2312" max="2312" width="16" style="218" customWidth="1"/>
    <col min="2313" max="2313" width="38.9140625" style="218" customWidth="1"/>
    <col min="2314" max="2554" width="7.6640625" style="218" customWidth="1"/>
    <col min="2555" max="2555" width="4.6640625" style="218" customWidth="1"/>
    <col min="2556" max="2556" width="3" style="218" customWidth="1"/>
    <col min="2557" max="2557" width="5" style="218" customWidth="1"/>
    <col min="2558" max="2558" width="32.08203125" style="218" customWidth="1"/>
    <col min="2559" max="2559" width="9.9140625" style="218" customWidth="1"/>
    <col min="2560" max="2560" width="15" style="218" customWidth="1"/>
    <col min="2561" max="2561" width="14.25" style="218" customWidth="1"/>
    <col min="2562" max="2562" width="36.08203125" style="218" customWidth="1"/>
    <col min="2563" max="2563" width="8.25" style="218" customWidth="1"/>
    <col min="2564" max="2564" width="15.08203125" style="218" customWidth="1"/>
    <col min="2565" max="2565" width="7.33203125" style="218" customWidth="1"/>
    <col min="2566" max="2566" width="18.75" style="218" customWidth="1"/>
    <col min="2567" max="2567" width="8.08203125" style="218" customWidth="1"/>
    <col min="2568" max="2568" width="16" style="218" customWidth="1"/>
    <col min="2569" max="2569" width="38.9140625" style="218" customWidth="1"/>
    <col min="2570" max="2810" width="7.6640625" style="218" customWidth="1"/>
    <col min="2811" max="2811" width="4.6640625" style="218" customWidth="1"/>
    <col min="2812" max="2812" width="3" style="218" customWidth="1"/>
    <col min="2813" max="2813" width="5" style="218" customWidth="1"/>
    <col min="2814" max="2814" width="32.08203125" style="218" customWidth="1"/>
    <col min="2815" max="2815" width="9.9140625" style="218" customWidth="1"/>
    <col min="2816" max="2816" width="15" style="218" customWidth="1"/>
    <col min="2817" max="2817" width="14.25" style="218" customWidth="1"/>
    <col min="2818" max="2818" width="36.08203125" style="218" customWidth="1"/>
    <col min="2819" max="2819" width="8.25" style="218" customWidth="1"/>
    <col min="2820" max="2820" width="15.08203125" style="218" customWidth="1"/>
    <col min="2821" max="2821" width="7.33203125" style="218" customWidth="1"/>
    <col min="2822" max="2822" width="18.75" style="218" customWidth="1"/>
    <col min="2823" max="2823" width="8.08203125" style="218" customWidth="1"/>
    <col min="2824" max="2824" width="16" style="218" customWidth="1"/>
    <col min="2825" max="2825" width="38.9140625" style="218" customWidth="1"/>
    <col min="2826" max="3066" width="7.6640625" style="218" customWidth="1"/>
    <col min="3067" max="3067" width="4.6640625" style="218" customWidth="1"/>
    <col min="3068" max="3068" width="3" style="218" customWidth="1"/>
    <col min="3069" max="3069" width="5" style="218" customWidth="1"/>
    <col min="3070" max="3070" width="32.08203125" style="218" customWidth="1"/>
    <col min="3071" max="3071" width="9.9140625" style="218" customWidth="1"/>
    <col min="3072" max="3072" width="15" style="218" customWidth="1"/>
    <col min="3073" max="3073" width="14.25" style="218" customWidth="1"/>
    <col min="3074" max="3074" width="36.08203125" style="218" customWidth="1"/>
    <col min="3075" max="3075" width="8.25" style="218" customWidth="1"/>
    <col min="3076" max="3076" width="15.08203125" style="218" customWidth="1"/>
    <col min="3077" max="3077" width="7.33203125" style="218" customWidth="1"/>
    <col min="3078" max="3078" width="18.75" style="218" customWidth="1"/>
    <col min="3079" max="3079" width="8.08203125" style="218" customWidth="1"/>
    <col min="3080" max="3080" width="16" style="218" customWidth="1"/>
    <col min="3081" max="3081" width="38.9140625" style="218" customWidth="1"/>
    <col min="3082" max="3322" width="7.6640625" style="218" customWidth="1"/>
    <col min="3323" max="3323" width="4.6640625" style="218" customWidth="1"/>
    <col min="3324" max="3324" width="3" style="218" customWidth="1"/>
    <col min="3325" max="3325" width="5" style="218" customWidth="1"/>
    <col min="3326" max="3326" width="32.08203125" style="218" customWidth="1"/>
    <col min="3327" max="3327" width="9.9140625" style="218" customWidth="1"/>
    <col min="3328" max="3328" width="15" style="218" customWidth="1"/>
    <col min="3329" max="3329" width="14.25" style="218" customWidth="1"/>
    <col min="3330" max="3330" width="36.08203125" style="218" customWidth="1"/>
    <col min="3331" max="3331" width="8.25" style="218" customWidth="1"/>
    <col min="3332" max="3332" width="15.08203125" style="218" customWidth="1"/>
    <col min="3333" max="3333" width="7.33203125" style="218" customWidth="1"/>
    <col min="3334" max="3334" width="18.75" style="218" customWidth="1"/>
    <col min="3335" max="3335" width="8.08203125" style="218" customWidth="1"/>
    <col min="3336" max="3336" width="16" style="218" customWidth="1"/>
    <col min="3337" max="3337" width="38.9140625" style="218" customWidth="1"/>
    <col min="3338" max="3578" width="7.6640625" style="218" customWidth="1"/>
    <col min="3579" max="3579" width="4.6640625" style="218" customWidth="1"/>
    <col min="3580" max="3580" width="3" style="218" customWidth="1"/>
    <col min="3581" max="3581" width="5" style="218" customWidth="1"/>
    <col min="3582" max="3582" width="32.08203125" style="218" customWidth="1"/>
    <col min="3583" max="3583" width="9.9140625" style="218" customWidth="1"/>
    <col min="3584" max="3584" width="15" style="218" customWidth="1"/>
    <col min="3585" max="3585" width="14.25" style="218" customWidth="1"/>
    <col min="3586" max="3586" width="36.08203125" style="218" customWidth="1"/>
    <col min="3587" max="3587" width="8.25" style="218" customWidth="1"/>
    <col min="3588" max="3588" width="15.08203125" style="218" customWidth="1"/>
    <col min="3589" max="3589" width="7.33203125" style="218" customWidth="1"/>
    <col min="3590" max="3590" width="18.75" style="218" customWidth="1"/>
    <col min="3591" max="3591" width="8.08203125" style="218" customWidth="1"/>
    <col min="3592" max="3592" width="16" style="218" customWidth="1"/>
    <col min="3593" max="3593" width="38.9140625" style="218" customWidth="1"/>
    <col min="3594" max="3834" width="7.6640625" style="218" customWidth="1"/>
    <col min="3835" max="3835" width="4.6640625" style="218" customWidth="1"/>
    <col min="3836" max="3836" width="3" style="218" customWidth="1"/>
    <col min="3837" max="3837" width="5" style="218" customWidth="1"/>
    <col min="3838" max="3838" width="32.08203125" style="218" customWidth="1"/>
    <col min="3839" max="3839" width="9.9140625" style="218" customWidth="1"/>
    <col min="3840" max="3840" width="15" style="218" customWidth="1"/>
    <col min="3841" max="3841" width="14.25" style="218" customWidth="1"/>
    <col min="3842" max="3842" width="36.08203125" style="218" customWidth="1"/>
    <col min="3843" max="3843" width="8.25" style="218" customWidth="1"/>
    <col min="3844" max="3844" width="15.08203125" style="218" customWidth="1"/>
    <col min="3845" max="3845" width="7.33203125" style="218" customWidth="1"/>
    <col min="3846" max="3846" width="18.75" style="218" customWidth="1"/>
    <col min="3847" max="3847" width="8.08203125" style="218" customWidth="1"/>
    <col min="3848" max="3848" width="16" style="218" customWidth="1"/>
    <col min="3849" max="3849" width="38.9140625" style="218" customWidth="1"/>
    <col min="3850" max="4090" width="7.6640625" style="218" customWidth="1"/>
    <col min="4091" max="4091" width="4.6640625" style="218" customWidth="1"/>
    <col min="4092" max="4092" width="3" style="218" customWidth="1"/>
    <col min="4093" max="4093" width="5" style="218" customWidth="1"/>
    <col min="4094" max="4094" width="32.08203125" style="218" customWidth="1"/>
    <col min="4095" max="4095" width="9.9140625" style="218" customWidth="1"/>
    <col min="4096" max="4096" width="15" style="218" customWidth="1"/>
    <col min="4097" max="4097" width="14.25" style="218" customWidth="1"/>
    <col min="4098" max="4098" width="36.08203125" style="218" customWidth="1"/>
    <col min="4099" max="4099" width="8.25" style="218" customWidth="1"/>
    <col min="4100" max="4100" width="15.08203125" style="218" customWidth="1"/>
    <col min="4101" max="4101" width="7.33203125" style="218" customWidth="1"/>
    <col min="4102" max="4102" width="18.75" style="218" customWidth="1"/>
    <col min="4103" max="4103" width="8.08203125" style="218" customWidth="1"/>
    <col min="4104" max="4104" width="16" style="218" customWidth="1"/>
    <col min="4105" max="4105" width="38.9140625" style="218" customWidth="1"/>
    <col min="4106" max="4346" width="7.6640625" style="218" customWidth="1"/>
    <col min="4347" max="4347" width="4.6640625" style="218" customWidth="1"/>
    <col min="4348" max="4348" width="3" style="218" customWidth="1"/>
    <col min="4349" max="4349" width="5" style="218" customWidth="1"/>
    <col min="4350" max="4350" width="32.08203125" style="218" customWidth="1"/>
    <col min="4351" max="4351" width="9.9140625" style="218" customWidth="1"/>
    <col min="4352" max="4352" width="15" style="218" customWidth="1"/>
    <col min="4353" max="4353" width="14.25" style="218" customWidth="1"/>
    <col min="4354" max="4354" width="36.08203125" style="218" customWidth="1"/>
    <col min="4355" max="4355" width="8.25" style="218" customWidth="1"/>
    <col min="4356" max="4356" width="15.08203125" style="218" customWidth="1"/>
    <col min="4357" max="4357" width="7.33203125" style="218" customWidth="1"/>
    <col min="4358" max="4358" width="18.75" style="218" customWidth="1"/>
    <col min="4359" max="4359" width="8.08203125" style="218" customWidth="1"/>
    <col min="4360" max="4360" width="16" style="218" customWidth="1"/>
    <col min="4361" max="4361" width="38.9140625" style="218" customWidth="1"/>
    <col min="4362" max="4602" width="7.6640625" style="218" customWidth="1"/>
    <col min="4603" max="4603" width="4.6640625" style="218" customWidth="1"/>
    <col min="4604" max="4604" width="3" style="218" customWidth="1"/>
    <col min="4605" max="4605" width="5" style="218" customWidth="1"/>
    <col min="4606" max="4606" width="32.08203125" style="218" customWidth="1"/>
    <col min="4607" max="4607" width="9.9140625" style="218" customWidth="1"/>
    <col min="4608" max="4608" width="15" style="218" customWidth="1"/>
    <col min="4609" max="4609" width="14.25" style="218" customWidth="1"/>
    <col min="4610" max="4610" width="36.08203125" style="218" customWidth="1"/>
    <col min="4611" max="4611" width="8.25" style="218" customWidth="1"/>
    <col min="4612" max="4612" width="15.08203125" style="218" customWidth="1"/>
    <col min="4613" max="4613" width="7.33203125" style="218" customWidth="1"/>
    <col min="4614" max="4614" width="18.75" style="218" customWidth="1"/>
    <col min="4615" max="4615" width="8.08203125" style="218" customWidth="1"/>
    <col min="4616" max="4616" width="16" style="218" customWidth="1"/>
    <col min="4617" max="4617" width="38.9140625" style="218" customWidth="1"/>
    <col min="4618" max="4858" width="7.6640625" style="218" customWidth="1"/>
    <col min="4859" max="4859" width="4.6640625" style="218" customWidth="1"/>
    <col min="4860" max="4860" width="3" style="218" customWidth="1"/>
    <col min="4861" max="4861" width="5" style="218" customWidth="1"/>
    <col min="4862" max="4862" width="32.08203125" style="218" customWidth="1"/>
    <col min="4863" max="4863" width="9.9140625" style="218" customWidth="1"/>
    <col min="4864" max="4864" width="15" style="218" customWidth="1"/>
    <col min="4865" max="4865" width="14.25" style="218" customWidth="1"/>
    <col min="4866" max="4866" width="36.08203125" style="218" customWidth="1"/>
    <col min="4867" max="4867" width="8.25" style="218" customWidth="1"/>
    <col min="4868" max="4868" width="15.08203125" style="218" customWidth="1"/>
    <col min="4869" max="4869" width="7.33203125" style="218" customWidth="1"/>
    <col min="4870" max="4870" width="18.75" style="218" customWidth="1"/>
    <col min="4871" max="4871" width="8.08203125" style="218" customWidth="1"/>
    <col min="4872" max="4872" width="16" style="218" customWidth="1"/>
    <col min="4873" max="4873" width="38.9140625" style="218" customWidth="1"/>
    <col min="4874" max="5114" width="7.6640625" style="218" customWidth="1"/>
    <col min="5115" max="5115" width="4.6640625" style="218" customWidth="1"/>
    <col min="5116" max="5116" width="3" style="218" customWidth="1"/>
    <col min="5117" max="5117" width="5" style="218" customWidth="1"/>
    <col min="5118" max="5118" width="32.08203125" style="218" customWidth="1"/>
    <col min="5119" max="5119" width="9.9140625" style="218" customWidth="1"/>
    <col min="5120" max="5120" width="15" style="218" customWidth="1"/>
    <col min="5121" max="5121" width="14.25" style="218" customWidth="1"/>
    <col min="5122" max="5122" width="36.08203125" style="218" customWidth="1"/>
    <col min="5123" max="5123" width="8.25" style="218" customWidth="1"/>
    <col min="5124" max="5124" width="15.08203125" style="218" customWidth="1"/>
    <col min="5125" max="5125" width="7.33203125" style="218" customWidth="1"/>
    <col min="5126" max="5126" width="18.75" style="218" customWidth="1"/>
    <col min="5127" max="5127" width="8.08203125" style="218" customWidth="1"/>
    <col min="5128" max="5128" width="16" style="218" customWidth="1"/>
    <col min="5129" max="5129" width="38.9140625" style="218" customWidth="1"/>
    <col min="5130" max="5370" width="7.6640625" style="218" customWidth="1"/>
    <col min="5371" max="5371" width="4.6640625" style="218" customWidth="1"/>
    <col min="5372" max="5372" width="3" style="218" customWidth="1"/>
    <col min="5373" max="5373" width="5" style="218" customWidth="1"/>
    <col min="5374" max="5374" width="32.08203125" style="218" customWidth="1"/>
    <col min="5375" max="5375" width="9.9140625" style="218" customWidth="1"/>
    <col min="5376" max="5376" width="15" style="218" customWidth="1"/>
    <col min="5377" max="5377" width="14.25" style="218" customWidth="1"/>
    <col min="5378" max="5378" width="36.08203125" style="218" customWidth="1"/>
    <col min="5379" max="5379" width="8.25" style="218" customWidth="1"/>
    <col min="5380" max="5380" width="15.08203125" style="218" customWidth="1"/>
    <col min="5381" max="5381" width="7.33203125" style="218" customWidth="1"/>
    <col min="5382" max="5382" width="18.75" style="218" customWidth="1"/>
    <col min="5383" max="5383" width="8.08203125" style="218" customWidth="1"/>
    <col min="5384" max="5384" width="16" style="218" customWidth="1"/>
    <col min="5385" max="5385" width="38.9140625" style="218" customWidth="1"/>
    <col min="5386" max="5626" width="7.6640625" style="218" customWidth="1"/>
    <col min="5627" max="5627" width="4.6640625" style="218" customWidth="1"/>
    <col min="5628" max="5628" width="3" style="218" customWidth="1"/>
    <col min="5629" max="5629" width="5" style="218" customWidth="1"/>
    <col min="5630" max="5630" width="32.08203125" style="218" customWidth="1"/>
    <col min="5631" max="5631" width="9.9140625" style="218" customWidth="1"/>
    <col min="5632" max="5632" width="15" style="218" customWidth="1"/>
    <col min="5633" max="5633" width="14.25" style="218" customWidth="1"/>
    <col min="5634" max="5634" width="36.08203125" style="218" customWidth="1"/>
    <col min="5635" max="5635" width="8.25" style="218" customWidth="1"/>
    <col min="5636" max="5636" width="15.08203125" style="218" customWidth="1"/>
    <col min="5637" max="5637" width="7.33203125" style="218" customWidth="1"/>
    <col min="5638" max="5638" width="18.75" style="218" customWidth="1"/>
    <col min="5639" max="5639" width="8.08203125" style="218" customWidth="1"/>
    <col min="5640" max="5640" width="16" style="218" customWidth="1"/>
    <col min="5641" max="5641" width="38.9140625" style="218" customWidth="1"/>
    <col min="5642" max="5882" width="7.6640625" style="218" customWidth="1"/>
    <col min="5883" max="5883" width="4.6640625" style="218" customWidth="1"/>
    <col min="5884" max="5884" width="3" style="218" customWidth="1"/>
    <col min="5885" max="5885" width="5" style="218" customWidth="1"/>
    <col min="5886" max="5886" width="32.08203125" style="218" customWidth="1"/>
    <col min="5887" max="5887" width="9.9140625" style="218" customWidth="1"/>
    <col min="5888" max="5888" width="15" style="218" customWidth="1"/>
    <col min="5889" max="5889" width="14.25" style="218" customWidth="1"/>
    <col min="5890" max="5890" width="36.08203125" style="218" customWidth="1"/>
    <col min="5891" max="5891" width="8.25" style="218" customWidth="1"/>
    <col min="5892" max="5892" width="15.08203125" style="218" customWidth="1"/>
    <col min="5893" max="5893" width="7.33203125" style="218" customWidth="1"/>
    <col min="5894" max="5894" width="18.75" style="218" customWidth="1"/>
    <col min="5895" max="5895" width="8.08203125" style="218" customWidth="1"/>
    <col min="5896" max="5896" width="16" style="218" customWidth="1"/>
    <col min="5897" max="5897" width="38.9140625" style="218" customWidth="1"/>
    <col min="5898" max="6138" width="7.6640625" style="218" customWidth="1"/>
    <col min="6139" max="6139" width="4.6640625" style="218" customWidth="1"/>
    <col min="6140" max="6140" width="3" style="218" customWidth="1"/>
    <col min="6141" max="6141" width="5" style="218" customWidth="1"/>
    <col min="6142" max="6142" width="32.08203125" style="218" customWidth="1"/>
    <col min="6143" max="6143" width="9.9140625" style="218" customWidth="1"/>
    <col min="6144" max="6144" width="15" style="218" customWidth="1"/>
    <col min="6145" max="6145" width="14.25" style="218" customWidth="1"/>
    <col min="6146" max="6146" width="36.08203125" style="218" customWidth="1"/>
    <col min="6147" max="6147" width="8.25" style="218" customWidth="1"/>
    <col min="6148" max="6148" width="15.08203125" style="218" customWidth="1"/>
    <col min="6149" max="6149" width="7.33203125" style="218" customWidth="1"/>
    <col min="6150" max="6150" width="18.75" style="218" customWidth="1"/>
    <col min="6151" max="6151" width="8.08203125" style="218" customWidth="1"/>
    <col min="6152" max="6152" width="16" style="218" customWidth="1"/>
    <col min="6153" max="6153" width="38.9140625" style="218" customWidth="1"/>
    <col min="6154" max="6394" width="7.6640625" style="218" customWidth="1"/>
    <col min="6395" max="6395" width="4.6640625" style="218" customWidth="1"/>
    <col min="6396" max="6396" width="3" style="218" customWidth="1"/>
    <col min="6397" max="6397" width="5" style="218" customWidth="1"/>
    <col min="6398" max="6398" width="32.08203125" style="218" customWidth="1"/>
    <col min="6399" max="6399" width="9.9140625" style="218" customWidth="1"/>
    <col min="6400" max="6400" width="15" style="218" customWidth="1"/>
    <col min="6401" max="6401" width="14.25" style="218" customWidth="1"/>
    <col min="6402" max="6402" width="36.08203125" style="218" customWidth="1"/>
    <col min="6403" max="6403" width="8.25" style="218" customWidth="1"/>
    <col min="6404" max="6404" width="15.08203125" style="218" customWidth="1"/>
    <col min="6405" max="6405" width="7.33203125" style="218" customWidth="1"/>
    <col min="6406" max="6406" width="18.75" style="218" customWidth="1"/>
    <col min="6407" max="6407" width="8.08203125" style="218" customWidth="1"/>
    <col min="6408" max="6408" width="16" style="218" customWidth="1"/>
    <col min="6409" max="6409" width="38.9140625" style="218" customWidth="1"/>
    <col min="6410" max="6650" width="7.6640625" style="218" customWidth="1"/>
    <col min="6651" max="6651" width="4.6640625" style="218" customWidth="1"/>
    <col min="6652" max="6652" width="3" style="218" customWidth="1"/>
    <col min="6653" max="6653" width="5" style="218" customWidth="1"/>
    <col min="6654" max="6654" width="32.08203125" style="218" customWidth="1"/>
    <col min="6655" max="6655" width="9.9140625" style="218" customWidth="1"/>
    <col min="6656" max="6656" width="15" style="218" customWidth="1"/>
    <col min="6657" max="6657" width="14.25" style="218" customWidth="1"/>
    <col min="6658" max="6658" width="36.08203125" style="218" customWidth="1"/>
    <col min="6659" max="6659" width="8.25" style="218" customWidth="1"/>
    <col min="6660" max="6660" width="15.08203125" style="218" customWidth="1"/>
    <col min="6661" max="6661" width="7.33203125" style="218" customWidth="1"/>
    <col min="6662" max="6662" width="18.75" style="218" customWidth="1"/>
    <col min="6663" max="6663" width="8.08203125" style="218" customWidth="1"/>
    <col min="6664" max="6664" width="16" style="218" customWidth="1"/>
    <col min="6665" max="6665" width="38.9140625" style="218" customWidth="1"/>
    <col min="6666" max="6906" width="7.6640625" style="218" customWidth="1"/>
    <col min="6907" max="6907" width="4.6640625" style="218" customWidth="1"/>
    <col min="6908" max="6908" width="3" style="218" customWidth="1"/>
    <col min="6909" max="6909" width="5" style="218" customWidth="1"/>
    <col min="6910" max="6910" width="32.08203125" style="218" customWidth="1"/>
    <col min="6911" max="6911" width="9.9140625" style="218" customWidth="1"/>
    <col min="6912" max="6912" width="15" style="218" customWidth="1"/>
    <col min="6913" max="6913" width="14.25" style="218" customWidth="1"/>
    <col min="6914" max="6914" width="36.08203125" style="218" customWidth="1"/>
    <col min="6915" max="6915" width="8.25" style="218" customWidth="1"/>
    <col min="6916" max="6916" width="15.08203125" style="218" customWidth="1"/>
    <col min="6917" max="6917" width="7.33203125" style="218" customWidth="1"/>
    <col min="6918" max="6918" width="18.75" style="218" customWidth="1"/>
    <col min="6919" max="6919" width="8.08203125" style="218" customWidth="1"/>
    <col min="6920" max="6920" width="16" style="218" customWidth="1"/>
    <col min="6921" max="6921" width="38.9140625" style="218" customWidth="1"/>
    <col min="6922" max="7162" width="7.6640625" style="218" customWidth="1"/>
    <col min="7163" max="7163" width="4.6640625" style="218" customWidth="1"/>
    <col min="7164" max="7164" width="3" style="218" customWidth="1"/>
    <col min="7165" max="7165" width="5" style="218" customWidth="1"/>
    <col min="7166" max="7166" width="32.08203125" style="218" customWidth="1"/>
    <col min="7167" max="7167" width="9.9140625" style="218" customWidth="1"/>
    <col min="7168" max="7168" width="15" style="218" customWidth="1"/>
    <col min="7169" max="7169" width="14.25" style="218" customWidth="1"/>
    <col min="7170" max="7170" width="36.08203125" style="218" customWidth="1"/>
    <col min="7171" max="7171" width="8.25" style="218" customWidth="1"/>
    <col min="7172" max="7172" width="15.08203125" style="218" customWidth="1"/>
    <col min="7173" max="7173" width="7.33203125" style="218" customWidth="1"/>
    <col min="7174" max="7174" width="18.75" style="218" customWidth="1"/>
    <col min="7175" max="7175" width="8.08203125" style="218" customWidth="1"/>
    <col min="7176" max="7176" width="16" style="218" customWidth="1"/>
    <col min="7177" max="7177" width="38.9140625" style="218" customWidth="1"/>
    <col min="7178" max="7418" width="7.6640625" style="218" customWidth="1"/>
    <col min="7419" max="7419" width="4.6640625" style="218" customWidth="1"/>
    <col min="7420" max="7420" width="3" style="218" customWidth="1"/>
    <col min="7421" max="7421" width="5" style="218" customWidth="1"/>
    <col min="7422" max="7422" width="32.08203125" style="218" customWidth="1"/>
    <col min="7423" max="7423" width="9.9140625" style="218" customWidth="1"/>
    <col min="7424" max="7424" width="15" style="218" customWidth="1"/>
    <col min="7425" max="7425" width="14.25" style="218" customWidth="1"/>
    <col min="7426" max="7426" width="36.08203125" style="218" customWidth="1"/>
    <col min="7427" max="7427" width="8.25" style="218" customWidth="1"/>
    <col min="7428" max="7428" width="15.08203125" style="218" customWidth="1"/>
    <col min="7429" max="7429" width="7.33203125" style="218" customWidth="1"/>
    <col min="7430" max="7430" width="18.75" style="218" customWidth="1"/>
    <col min="7431" max="7431" width="8.08203125" style="218" customWidth="1"/>
    <col min="7432" max="7432" width="16" style="218" customWidth="1"/>
    <col min="7433" max="7433" width="38.9140625" style="218" customWidth="1"/>
    <col min="7434" max="7674" width="7.6640625" style="218" customWidth="1"/>
    <col min="7675" max="7675" width="4.6640625" style="218" customWidth="1"/>
    <col min="7676" max="7676" width="3" style="218" customWidth="1"/>
    <col min="7677" max="7677" width="5" style="218" customWidth="1"/>
    <col min="7678" max="7678" width="32.08203125" style="218" customWidth="1"/>
    <col min="7679" max="7679" width="9.9140625" style="218" customWidth="1"/>
    <col min="7680" max="7680" width="15" style="218" customWidth="1"/>
    <col min="7681" max="7681" width="14.25" style="218" customWidth="1"/>
    <col min="7682" max="7682" width="36.08203125" style="218" customWidth="1"/>
    <col min="7683" max="7683" width="8.25" style="218" customWidth="1"/>
    <col min="7684" max="7684" width="15.08203125" style="218" customWidth="1"/>
    <col min="7685" max="7685" width="7.33203125" style="218" customWidth="1"/>
    <col min="7686" max="7686" width="18.75" style="218" customWidth="1"/>
    <col min="7687" max="7687" width="8.08203125" style="218" customWidth="1"/>
    <col min="7688" max="7688" width="16" style="218" customWidth="1"/>
    <col min="7689" max="7689" width="38.9140625" style="218" customWidth="1"/>
    <col min="7690" max="7930" width="7.6640625" style="218" customWidth="1"/>
    <col min="7931" max="7931" width="4.6640625" style="218" customWidth="1"/>
    <col min="7932" max="7932" width="3" style="218" customWidth="1"/>
    <col min="7933" max="7933" width="5" style="218" customWidth="1"/>
    <col min="7934" max="7934" width="32.08203125" style="218" customWidth="1"/>
    <col min="7935" max="7935" width="9.9140625" style="218" customWidth="1"/>
    <col min="7936" max="7936" width="15" style="218" customWidth="1"/>
    <col min="7937" max="7937" width="14.25" style="218" customWidth="1"/>
    <col min="7938" max="7938" width="36.08203125" style="218" customWidth="1"/>
    <col min="7939" max="7939" width="8.25" style="218" customWidth="1"/>
    <col min="7940" max="7940" width="15.08203125" style="218" customWidth="1"/>
    <col min="7941" max="7941" width="7.33203125" style="218" customWidth="1"/>
    <col min="7942" max="7942" width="18.75" style="218" customWidth="1"/>
    <col min="7943" max="7943" width="8.08203125" style="218" customWidth="1"/>
    <col min="7944" max="7944" width="16" style="218" customWidth="1"/>
    <col min="7945" max="7945" width="38.9140625" style="218" customWidth="1"/>
    <col min="7946" max="8186" width="7.6640625" style="218" customWidth="1"/>
    <col min="8187" max="8187" width="4.6640625" style="218" customWidth="1"/>
    <col min="8188" max="8188" width="3" style="218" customWidth="1"/>
    <col min="8189" max="8189" width="5" style="218" customWidth="1"/>
    <col min="8190" max="8190" width="32.08203125" style="218" customWidth="1"/>
    <col min="8191" max="8191" width="9.9140625" style="218" customWidth="1"/>
    <col min="8192" max="8192" width="15" style="218" customWidth="1"/>
    <col min="8193" max="8193" width="14.25" style="218" customWidth="1"/>
    <col min="8194" max="8194" width="36.08203125" style="218" customWidth="1"/>
    <col min="8195" max="8195" width="8.25" style="218" customWidth="1"/>
    <col min="8196" max="8196" width="15.08203125" style="218" customWidth="1"/>
    <col min="8197" max="8197" width="7.33203125" style="218" customWidth="1"/>
    <col min="8198" max="8198" width="18.75" style="218" customWidth="1"/>
    <col min="8199" max="8199" width="8.08203125" style="218" customWidth="1"/>
    <col min="8200" max="8200" width="16" style="218" customWidth="1"/>
    <col min="8201" max="8201" width="38.9140625" style="218" customWidth="1"/>
    <col min="8202" max="8442" width="7.6640625" style="218" customWidth="1"/>
    <col min="8443" max="8443" width="4.6640625" style="218" customWidth="1"/>
    <col min="8444" max="8444" width="3" style="218" customWidth="1"/>
    <col min="8445" max="8445" width="5" style="218" customWidth="1"/>
    <col min="8446" max="8446" width="32.08203125" style="218" customWidth="1"/>
    <col min="8447" max="8447" width="9.9140625" style="218" customWidth="1"/>
    <col min="8448" max="8448" width="15" style="218" customWidth="1"/>
    <col min="8449" max="8449" width="14.25" style="218" customWidth="1"/>
    <col min="8450" max="8450" width="36.08203125" style="218" customWidth="1"/>
    <col min="8451" max="8451" width="8.25" style="218" customWidth="1"/>
    <col min="8452" max="8452" width="15.08203125" style="218" customWidth="1"/>
    <col min="8453" max="8453" width="7.33203125" style="218" customWidth="1"/>
    <col min="8454" max="8454" width="18.75" style="218" customWidth="1"/>
    <col min="8455" max="8455" width="8.08203125" style="218" customWidth="1"/>
    <col min="8456" max="8456" width="16" style="218" customWidth="1"/>
    <col min="8457" max="8457" width="38.9140625" style="218" customWidth="1"/>
    <col min="8458" max="8698" width="7.6640625" style="218" customWidth="1"/>
    <col min="8699" max="8699" width="4.6640625" style="218" customWidth="1"/>
    <col min="8700" max="8700" width="3" style="218" customWidth="1"/>
    <col min="8701" max="8701" width="5" style="218" customWidth="1"/>
    <col min="8702" max="8702" width="32.08203125" style="218" customWidth="1"/>
    <col min="8703" max="8703" width="9.9140625" style="218" customWidth="1"/>
    <col min="8704" max="8704" width="15" style="218" customWidth="1"/>
    <col min="8705" max="8705" width="14.25" style="218" customWidth="1"/>
    <col min="8706" max="8706" width="36.08203125" style="218" customWidth="1"/>
    <col min="8707" max="8707" width="8.25" style="218" customWidth="1"/>
    <col min="8708" max="8708" width="15.08203125" style="218" customWidth="1"/>
    <col min="8709" max="8709" width="7.33203125" style="218" customWidth="1"/>
    <col min="8710" max="8710" width="18.75" style="218" customWidth="1"/>
    <col min="8711" max="8711" width="8.08203125" style="218" customWidth="1"/>
    <col min="8712" max="8712" width="16" style="218" customWidth="1"/>
    <col min="8713" max="8713" width="38.9140625" style="218" customWidth="1"/>
    <col min="8714" max="8954" width="7.6640625" style="218" customWidth="1"/>
    <col min="8955" max="8955" width="4.6640625" style="218" customWidth="1"/>
    <col min="8956" max="8956" width="3" style="218" customWidth="1"/>
    <col min="8957" max="8957" width="5" style="218" customWidth="1"/>
    <col min="8958" max="8958" width="32.08203125" style="218" customWidth="1"/>
    <col min="8959" max="8959" width="9.9140625" style="218" customWidth="1"/>
    <col min="8960" max="8960" width="15" style="218" customWidth="1"/>
    <col min="8961" max="8961" width="14.25" style="218" customWidth="1"/>
    <col min="8962" max="8962" width="36.08203125" style="218" customWidth="1"/>
    <col min="8963" max="8963" width="8.25" style="218" customWidth="1"/>
    <col min="8964" max="8964" width="15.08203125" style="218" customWidth="1"/>
    <col min="8965" max="8965" width="7.33203125" style="218" customWidth="1"/>
    <col min="8966" max="8966" width="18.75" style="218" customWidth="1"/>
    <col min="8967" max="8967" width="8.08203125" style="218" customWidth="1"/>
    <col min="8968" max="8968" width="16" style="218" customWidth="1"/>
    <col min="8969" max="8969" width="38.9140625" style="218" customWidth="1"/>
    <col min="8970" max="9210" width="7.6640625" style="218" customWidth="1"/>
    <col min="9211" max="9211" width="4.6640625" style="218" customWidth="1"/>
    <col min="9212" max="9212" width="3" style="218" customWidth="1"/>
    <col min="9213" max="9213" width="5" style="218" customWidth="1"/>
    <col min="9214" max="9214" width="32.08203125" style="218" customWidth="1"/>
    <col min="9215" max="9215" width="9.9140625" style="218" customWidth="1"/>
    <col min="9216" max="9216" width="15" style="218" customWidth="1"/>
    <col min="9217" max="9217" width="14.25" style="218" customWidth="1"/>
    <col min="9218" max="9218" width="36.08203125" style="218" customWidth="1"/>
    <col min="9219" max="9219" width="8.25" style="218" customWidth="1"/>
    <col min="9220" max="9220" width="15.08203125" style="218" customWidth="1"/>
    <col min="9221" max="9221" width="7.33203125" style="218" customWidth="1"/>
    <col min="9222" max="9222" width="18.75" style="218" customWidth="1"/>
    <col min="9223" max="9223" width="8.08203125" style="218" customWidth="1"/>
    <col min="9224" max="9224" width="16" style="218" customWidth="1"/>
    <col min="9225" max="9225" width="38.9140625" style="218" customWidth="1"/>
    <col min="9226" max="9466" width="7.6640625" style="218" customWidth="1"/>
    <col min="9467" max="9467" width="4.6640625" style="218" customWidth="1"/>
    <col min="9468" max="9468" width="3" style="218" customWidth="1"/>
    <col min="9469" max="9469" width="5" style="218" customWidth="1"/>
    <col min="9470" max="9470" width="32.08203125" style="218" customWidth="1"/>
    <col min="9471" max="9471" width="9.9140625" style="218" customWidth="1"/>
    <col min="9472" max="9472" width="15" style="218" customWidth="1"/>
    <col min="9473" max="9473" width="14.25" style="218" customWidth="1"/>
    <col min="9474" max="9474" width="36.08203125" style="218" customWidth="1"/>
    <col min="9475" max="9475" width="8.25" style="218" customWidth="1"/>
    <col min="9476" max="9476" width="15.08203125" style="218" customWidth="1"/>
    <col min="9477" max="9477" width="7.33203125" style="218" customWidth="1"/>
    <col min="9478" max="9478" width="18.75" style="218" customWidth="1"/>
    <col min="9479" max="9479" width="8.08203125" style="218" customWidth="1"/>
    <col min="9480" max="9480" width="16" style="218" customWidth="1"/>
    <col min="9481" max="9481" width="38.9140625" style="218" customWidth="1"/>
    <col min="9482" max="9722" width="7.6640625" style="218" customWidth="1"/>
    <col min="9723" max="9723" width="4.6640625" style="218" customWidth="1"/>
    <col min="9724" max="9724" width="3" style="218" customWidth="1"/>
    <col min="9725" max="9725" width="5" style="218" customWidth="1"/>
    <col min="9726" max="9726" width="32.08203125" style="218" customWidth="1"/>
    <col min="9727" max="9727" width="9.9140625" style="218" customWidth="1"/>
    <col min="9728" max="9728" width="15" style="218" customWidth="1"/>
    <col min="9729" max="9729" width="14.25" style="218" customWidth="1"/>
    <col min="9730" max="9730" width="36.08203125" style="218" customWidth="1"/>
    <col min="9731" max="9731" width="8.25" style="218" customWidth="1"/>
    <col min="9732" max="9732" width="15.08203125" style="218" customWidth="1"/>
    <col min="9733" max="9733" width="7.33203125" style="218" customWidth="1"/>
    <col min="9734" max="9734" width="18.75" style="218" customWidth="1"/>
    <col min="9735" max="9735" width="8.08203125" style="218" customWidth="1"/>
    <col min="9736" max="9736" width="16" style="218" customWidth="1"/>
    <col min="9737" max="9737" width="38.9140625" style="218" customWidth="1"/>
    <col min="9738" max="9978" width="7.6640625" style="218" customWidth="1"/>
    <col min="9979" max="9979" width="4.6640625" style="218" customWidth="1"/>
    <col min="9980" max="9980" width="3" style="218" customWidth="1"/>
    <col min="9981" max="9981" width="5" style="218" customWidth="1"/>
    <col min="9982" max="9982" width="32.08203125" style="218" customWidth="1"/>
    <col min="9983" max="9983" width="9.9140625" style="218" customWidth="1"/>
    <col min="9984" max="9984" width="15" style="218" customWidth="1"/>
    <col min="9985" max="9985" width="14.25" style="218" customWidth="1"/>
    <col min="9986" max="9986" width="36.08203125" style="218" customWidth="1"/>
    <col min="9987" max="9987" width="8.25" style="218" customWidth="1"/>
    <col min="9988" max="9988" width="15.08203125" style="218" customWidth="1"/>
    <col min="9989" max="9989" width="7.33203125" style="218" customWidth="1"/>
    <col min="9990" max="9990" width="18.75" style="218" customWidth="1"/>
    <col min="9991" max="9991" width="8.08203125" style="218" customWidth="1"/>
    <col min="9992" max="9992" width="16" style="218" customWidth="1"/>
    <col min="9993" max="9993" width="38.9140625" style="218" customWidth="1"/>
    <col min="9994" max="10234" width="7.6640625" style="218" customWidth="1"/>
    <col min="10235" max="10235" width="4.6640625" style="218" customWidth="1"/>
    <col min="10236" max="10236" width="3" style="218" customWidth="1"/>
    <col min="10237" max="10237" width="5" style="218" customWidth="1"/>
    <col min="10238" max="10238" width="32.08203125" style="218" customWidth="1"/>
    <col min="10239" max="10239" width="9.9140625" style="218" customWidth="1"/>
    <col min="10240" max="10240" width="15" style="218" customWidth="1"/>
    <col min="10241" max="10241" width="14.25" style="218" customWidth="1"/>
    <col min="10242" max="10242" width="36.08203125" style="218" customWidth="1"/>
    <col min="10243" max="10243" width="8.25" style="218" customWidth="1"/>
    <col min="10244" max="10244" width="15.08203125" style="218" customWidth="1"/>
    <col min="10245" max="10245" width="7.33203125" style="218" customWidth="1"/>
    <col min="10246" max="10246" width="18.75" style="218" customWidth="1"/>
    <col min="10247" max="10247" width="8.08203125" style="218" customWidth="1"/>
    <col min="10248" max="10248" width="16" style="218" customWidth="1"/>
    <col min="10249" max="10249" width="38.9140625" style="218" customWidth="1"/>
    <col min="10250" max="10490" width="7.6640625" style="218" customWidth="1"/>
    <col min="10491" max="10491" width="4.6640625" style="218" customWidth="1"/>
    <col min="10492" max="10492" width="3" style="218" customWidth="1"/>
    <col min="10493" max="10493" width="5" style="218" customWidth="1"/>
    <col min="10494" max="10494" width="32.08203125" style="218" customWidth="1"/>
    <col min="10495" max="10495" width="9.9140625" style="218" customWidth="1"/>
    <col min="10496" max="10496" width="15" style="218" customWidth="1"/>
    <col min="10497" max="10497" width="14.25" style="218" customWidth="1"/>
    <col min="10498" max="10498" width="36.08203125" style="218" customWidth="1"/>
    <col min="10499" max="10499" width="8.25" style="218" customWidth="1"/>
    <col min="10500" max="10500" width="15.08203125" style="218" customWidth="1"/>
    <col min="10501" max="10501" width="7.33203125" style="218" customWidth="1"/>
    <col min="10502" max="10502" width="18.75" style="218" customWidth="1"/>
    <col min="10503" max="10503" width="8.08203125" style="218" customWidth="1"/>
    <col min="10504" max="10504" width="16" style="218" customWidth="1"/>
    <col min="10505" max="10505" width="38.9140625" style="218" customWidth="1"/>
    <col min="10506" max="10746" width="7.6640625" style="218" customWidth="1"/>
    <col min="10747" max="10747" width="4.6640625" style="218" customWidth="1"/>
    <col min="10748" max="10748" width="3" style="218" customWidth="1"/>
    <col min="10749" max="10749" width="5" style="218" customWidth="1"/>
    <col min="10750" max="10750" width="32.08203125" style="218" customWidth="1"/>
    <col min="10751" max="10751" width="9.9140625" style="218" customWidth="1"/>
    <col min="10752" max="10752" width="15" style="218" customWidth="1"/>
    <col min="10753" max="10753" width="14.25" style="218" customWidth="1"/>
    <col min="10754" max="10754" width="36.08203125" style="218" customWidth="1"/>
    <col min="10755" max="10755" width="8.25" style="218" customWidth="1"/>
    <col min="10756" max="10756" width="15.08203125" style="218" customWidth="1"/>
    <col min="10757" max="10757" width="7.33203125" style="218" customWidth="1"/>
    <col min="10758" max="10758" width="18.75" style="218" customWidth="1"/>
    <col min="10759" max="10759" width="8.08203125" style="218" customWidth="1"/>
    <col min="10760" max="10760" width="16" style="218" customWidth="1"/>
    <col min="10761" max="10761" width="38.9140625" style="218" customWidth="1"/>
    <col min="10762" max="11002" width="7.6640625" style="218" customWidth="1"/>
    <col min="11003" max="11003" width="4.6640625" style="218" customWidth="1"/>
    <col min="11004" max="11004" width="3" style="218" customWidth="1"/>
    <col min="11005" max="11005" width="5" style="218" customWidth="1"/>
    <col min="11006" max="11006" width="32.08203125" style="218" customWidth="1"/>
    <col min="11007" max="11007" width="9.9140625" style="218" customWidth="1"/>
    <col min="11008" max="11008" width="15" style="218" customWidth="1"/>
    <col min="11009" max="11009" width="14.25" style="218" customWidth="1"/>
    <col min="11010" max="11010" width="36.08203125" style="218" customWidth="1"/>
    <col min="11011" max="11011" width="8.25" style="218" customWidth="1"/>
    <col min="11012" max="11012" width="15.08203125" style="218" customWidth="1"/>
    <col min="11013" max="11013" width="7.33203125" style="218" customWidth="1"/>
    <col min="11014" max="11014" width="18.75" style="218" customWidth="1"/>
    <col min="11015" max="11015" width="8.08203125" style="218" customWidth="1"/>
    <col min="11016" max="11016" width="16" style="218" customWidth="1"/>
    <col min="11017" max="11017" width="38.9140625" style="218" customWidth="1"/>
    <col min="11018" max="11258" width="7.6640625" style="218" customWidth="1"/>
    <col min="11259" max="11259" width="4.6640625" style="218" customWidth="1"/>
    <col min="11260" max="11260" width="3" style="218" customWidth="1"/>
    <col min="11261" max="11261" width="5" style="218" customWidth="1"/>
    <col min="11262" max="11262" width="32.08203125" style="218" customWidth="1"/>
    <col min="11263" max="11263" width="9.9140625" style="218" customWidth="1"/>
    <col min="11264" max="11264" width="15" style="218" customWidth="1"/>
    <col min="11265" max="11265" width="14.25" style="218" customWidth="1"/>
    <col min="11266" max="11266" width="36.08203125" style="218" customWidth="1"/>
    <col min="11267" max="11267" width="8.25" style="218" customWidth="1"/>
    <col min="11268" max="11268" width="15.08203125" style="218" customWidth="1"/>
    <col min="11269" max="11269" width="7.33203125" style="218" customWidth="1"/>
    <col min="11270" max="11270" width="18.75" style="218" customWidth="1"/>
    <col min="11271" max="11271" width="8.08203125" style="218" customWidth="1"/>
    <col min="11272" max="11272" width="16" style="218" customWidth="1"/>
    <col min="11273" max="11273" width="38.9140625" style="218" customWidth="1"/>
    <col min="11274" max="11514" width="7.6640625" style="218" customWidth="1"/>
    <col min="11515" max="11515" width="4.6640625" style="218" customWidth="1"/>
    <col min="11516" max="11516" width="3" style="218" customWidth="1"/>
    <col min="11517" max="11517" width="5" style="218" customWidth="1"/>
    <col min="11518" max="11518" width="32.08203125" style="218" customWidth="1"/>
    <col min="11519" max="11519" width="9.9140625" style="218" customWidth="1"/>
    <col min="11520" max="11520" width="15" style="218" customWidth="1"/>
    <col min="11521" max="11521" width="14.25" style="218" customWidth="1"/>
    <col min="11522" max="11522" width="36.08203125" style="218" customWidth="1"/>
    <col min="11523" max="11523" width="8.25" style="218" customWidth="1"/>
    <col min="11524" max="11524" width="15.08203125" style="218" customWidth="1"/>
    <col min="11525" max="11525" width="7.33203125" style="218" customWidth="1"/>
    <col min="11526" max="11526" width="18.75" style="218" customWidth="1"/>
    <col min="11527" max="11527" width="8.08203125" style="218" customWidth="1"/>
    <col min="11528" max="11528" width="16" style="218" customWidth="1"/>
    <col min="11529" max="11529" width="38.9140625" style="218" customWidth="1"/>
    <col min="11530" max="11770" width="7.6640625" style="218" customWidth="1"/>
    <col min="11771" max="11771" width="4.6640625" style="218" customWidth="1"/>
    <col min="11772" max="11772" width="3" style="218" customWidth="1"/>
    <col min="11773" max="11773" width="5" style="218" customWidth="1"/>
    <col min="11774" max="11774" width="32.08203125" style="218" customWidth="1"/>
    <col min="11775" max="11775" width="9.9140625" style="218" customWidth="1"/>
    <col min="11776" max="11776" width="15" style="218" customWidth="1"/>
    <col min="11777" max="11777" width="14.25" style="218" customWidth="1"/>
    <col min="11778" max="11778" width="36.08203125" style="218" customWidth="1"/>
    <col min="11779" max="11779" width="8.25" style="218" customWidth="1"/>
    <col min="11780" max="11780" width="15.08203125" style="218" customWidth="1"/>
    <col min="11781" max="11781" width="7.33203125" style="218" customWidth="1"/>
    <col min="11782" max="11782" width="18.75" style="218" customWidth="1"/>
    <col min="11783" max="11783" width="8.08203125" style="218" customWidth="1"/>
    <col min="11784" max="11784" width="16" style="218" customWidth="1"/>
    <col min="11785" max="11785" width="38.9140625" style="218" customWidth="1"/>
    <col min="11786" max="12026" width="7.6640625" style="218" customWidth="1"/>
    <col min="12027" max="12027" width="4.6640625" style="218" customWidth="1"/>
    <col min="12028" max="12028" width="3" style="218" customWidth="1"/>
    <col min="12029" max="12029" width="5" style="218" customWidth="1"/>
    <col min="12030" max="12030" width="32.08203125" style="218" customWidth="1"/>
    <col min="12031" max="12031" width="9.9140625" style="218" customWidth="1"/>
    <col min="12032" max="12032" width="15" style="218" customWidth="1"/>
    <col min="12033" max="12033" width="14.25" style="218" customWidth="1"/>
    <col min="12034" max="12034" width="36.08203125" style="218" customWidth="1"/>
    <col min="12035" max="12035" width="8.25" style="218" customWidth="1"/>
    <col min="12036" max="12036" width="15.08203125" style="218" customWidth="1"/>
    <col min="12037" max="12037" width="7.33203125" style="218" customWidth="1"/>
    <col min="12038" max="12038" width="18.75" style="218" customWidth="1"/>
    <col min="12039" max="12039" width="8.08203125" style="218" customWidth="1"/>
    <col min="12040" max="12040" width="16" style="218" customWidth="1"/>
    <col min="12041" max="12041" width="38.9140625" style="218" customWidth="1"/>
    <col min="12042" max="12282" width="7.6640625" style="218" customWidth="1"/>
    <col min="12283" max="12283" width="4.6640625" style="218" customWidth="1"/>
    <col min="12284" max="12284" width="3" style="218" customWidth="1"/>
    <col min="12285" max="12285" width="5" style="218" customWidth="1"/>
    <col min="12286" max="12286" width="32.08203125" style="218" customWidth="1"/>
    <col min="12287" max="12287" width="9.9140625" style="218" customWidth="1"/>
    <col min="12288" max="12288" width="15" style="218" customWidth="1"/>
    <col min="12289" max="12289" width="14.25" style="218" customWidth="1"/>
    <col min="12290" max="12290" width="36.08203125" style="218" customWidth="1"/>
    <col min="12291" max="12291" width="8.25" style="218" customWidth="1"/>
    <col min="12292" max="12292" width="15.08203125" style="218" customWidth="1"/>
    <col min="12293" max="12293" width="7.33203125" style="218" customWidth="1"/>
    <col min="12294" max="12294" width="18.75" style="218" customWidth="1"/>
    <col min="12295" max="12295" width="8.08203125" style="218" customWidth="1"/>
    <col min="12296" max="12296" width="16" style="218" customWidth="1"/>
    <col min="12297" max="12297" width="38.9140625" style="218" customWidth="1"/>
    <col min="12298" max="12538" width="7.6640625" style="218" customWidth="1"/>
    <col min="12539" max="12539" width="4.6640625" style="218" customWidth="1"/>
    <col min="12540" max="12540" width="3" style="218" customWidth="1"/>
    <col min="12541" max="12541" width="5" style="218" customWidth="1"/>
    <col min="12542" max="12542" width="32.08203125" style="218" customWidth="1"/>
    <col min="12543" max="12543" width="9.9140625" style="218" customWidth="1"/>
    <col min="12544" max="12544" width="15" style="218" customWidth="1"/>
    <col min="12545" max="12545" width="14.25" style="218" customWidth="1"/>
    <col min="12546" max="12546" width="36.08203125" style="218" customWidth="1"/>
    <col min="12547" max="12547" width="8.25" style="218" customWidth="1"/>
    <col min="12548" max="12548" width="15.08203125" style="218" customWidth="1"/>
    <col min="12549" max="12549" width="7.33203125" style="218" customWidth="1"/>
    <col min="12550" max="12550" width="18.75" style="218" customWidth="1"/>
    <col min="12551" max="12551" width="8.08203125" style="218" customWidth="1"/>
    <col min="12552" max="12552" width="16" style="218" customWidth="1"/>
    <col min="12553" max="12553" width="38.9140625" style="218" customWidth="1"/>
    <col min="12554" max="12794" width="7.6640625" style="218" customWidth="1"/>
    <col min="12795" max="12795" width="4.6640625" style="218" customWidth="1"/>
    <col min="12796" max="12796" width="3" style="218" customWidth="1"/>
    <col min="12797" max="12797" width="5" style="218" customWidth="1"/>
    <col min="12798" max="12798" width="32.08203125" style="218" customWidth="1"/>
    <col min="12799" max="12799" width="9.9140625" style="218" customWidth="1"/>
    <col min="12800" max="12800" width="15" style="218" customWidth="1"/>
    <col min="12801" max="12801" width="14.25" style="218" customWidth="1"/>
    <col min="12802" max="12802" width="36.08203125" style="218" customWidth="1"/>
    <col min="12803" max="12803" width="8.25" style="218" customWidth="1"/>
    <col min="12804" max="12804" width="15.08203125" style="218" customWidth="1"/>
    <col min="12805" max="12805" width="7.33203125" style="218" customWidth="1"/>
    <col min="12806" max="12806" width="18.75" style="218" customWidth="1"/>
    <col min="12807" max="12807" width="8.08203125" style="218" customWidth="1"/>
    <col min="12808" max="12808" width="16" style="218" customWidth="1"/>
    <col min="12809" max="12809" width="38.9140625" style="218" customWidth="1"/>
    <col min="12810" max="13050" width="7.6640625" style="218" customWidth="1"/>
    <col min="13051" max="13051" width="4.6640625" style="218" customWidth="1"/>
    <col min="13052" max="13052" width="3" style="218" customWidth="1"/>
    <col min="13053" max="13053" width="5" style="218" customWidth="1"/>
    <col min="13054" max="13054" width="32.08203125" style="218" customWidth="1"/>
    <col min="13055" max="13055" width="9.9140625" style="218" customWidth="1"/>
    <col min="13056" max="13056" width="15" style="218" customWidth="1"/>
    <col min="13057" max="13057" width="14.25" style="218" customWidth="1"/>
    <col min="13058" max="13058" width="36.08203125" style="218" customWidth="1"/>
    <col min="13059" max="13059" width="8.25" style="218" customWidth="1"/>
    <col min="13060" max="13060" width="15.08203125" style="218" customWidth="1"/>
    <col min="13061" max="13061" width="7.33203125" style="218" customWidth="1"/>
    <col min="13062" max="13062" width="18.75" style="218" customWidth="1"/>
    <col min="13063" max="13063" width="8.08203125" style="218" customWidth="1"/>
    <col min="13064" max="13064" width="16" style="218" customWidth="1"/>
    <col min="13065" max="13065" width="38.9140625" style="218" customWidth="1"/>
    <col min="13066" max="13306" width="7.6640625" style="218" customWidth="1"/>
    <col min="13307" max="13307" width="4.6640625" style="218" customWidth="1"/>
    <col min="13308" max="13308" width="3" style="218" customWidth="1"/>
    <col min="13309" max="13309" width="5" style="218" customWidth="1"/>
    <col min="13310" max="13310" width="32.08203125" style="218" customWidth="1"/>
    <col min="13311" max="13311" width="9.9140625" style="218" customWidth="1"/>
    <col min="13312" max="13312" width="15" style="218" customWidth="1"/>
    <col min="13313" max="13313" width="14.25" style="218" customWidth="1"/>
    <col min="13314" max="13314" width="36.08203125" style="218" customWidth="1"/>
    <col min="13315" max="13315" width="8.25" style="218" customWidth="1"/>
    <col min="13316" max="13316" width="15.08203125" style="218" customWidth="1"/>
    <col min="13317" max="13317" width="7.33203125" style="218" customWidth="1"/>
    <col min="13318" max="13318" width="18.75" style="218" customWidth="1"/>
    <col min="13319" max="13319" width="8.08203125" style="218" customWidth="1"/>
    <col min="13320" max="13320" width="16" style="218" customWidth="1"/>
    <col min="13321" max="13321" width="38.9140625" style="218" customWidth="1"/>
    <col min="13322" max="13562" width="7.6640625" style="218" customWidth="1"/>
    <col min="13563" max="13563" width="4.6640625" style="218" customWidth="1"/>
    <col min="13564" max="13564" width="3" style="218" customWidth="1"/>
    <col min="13565" max="13565" width="5" style="218" customWidth="1"/>
    <col min="13566" max="13566" width="32.08203125" style="218" customWidth="1"/>
    <col min="13567" max="13567" width="9.9140625" style="218" customWidth="1"/>
    <col min="13568" max="13568" width="15" style="218" customWidth="1"/>
    <col min="13569" max="13569" width="14.25" style="218" customWidth="1"/>
    <col min="13570" max="13570" width="36.08203125" style="218" customWidth="1"/>
    <col min="13571" max="13571" width="8.25" style="218" customWidth="1"/>
    <col min="13572" max="13572" width="15.08203125" style="218" customWidth="1"/>
    <col min="13573" max="13573" width="7.33203125" style="218" customWidth="1"/>
    <col min="13574" max="13574" width="18.75" style="218" customWidth="1"/>
    <col min="13575" max="13575" width="8.08203125" style="218" customWidth="1"/>
    <col min="13576" max="13576" width="16" style="218" customWidth="1"/>
    <col min="13577" max="13577" width="38.9140625" style="218" customWidth="1"/>
    <col min="13578" max="13818" width="7.6640625" style="218" customWidth="1"/>
    <col min="13819" max="13819" width="4.6640625" style="218" customWidth="1"/>
    <col min="13820" max="13820" width="3" style="218" customWidth="1"/>
    <col min="13821" max="13821" width="5" style="218" customWidth="1"/>
    <col min="13822" max="13822" width="32.08203125" style="218" customWidth="1"/>
    <col min="13823" max="13823" width="9.9140625" style="218" customWidth="1"/>
    <col min="13824" max="13824" width="15" style="218" customWidth="1"/>
    <col min="13825" max="13825" width="14.25" style="218" customWidth="1"/>
    <col min="13826" max="13826" width="36.08203125" style="218" customWidth="1"/>
    <col min="13827" max="13827" width="8.25" style="218" customWidth="1"/>
    <col min="13828" max="13828" width="15.08203125" style="218" customWidth="1"/>
    <col min="13829" max="13829" width="7.33203125" style="218" customWidth="1"/>
    <col min="13830" max="13830" width="18.75" style="218" customWidth="1"/>
    <col min="13831" max="13831" width="8.08203125" style="218" customWidth="1"/>
    <col min="13832" max="13832" width="16" style="218" customWidth="1"/>
    <col min="13833" max="13833" width="38.9140625" style="218" customWidth="1"/>
    <col min="13834" max="14074" width="7.6640625" style="218" customWidth="1"/>
    <col min="14075" max="14075" width="4.6640625" style="218" customWidth="1"/>
    <col min="14076" max="14076" width="3" style="218" customWidth="1"/>
    <col min="14077" max="14077" width="5" style="218" customWidth="1"/>
    <col min="14078" max="14078" width="32.08203125" style="218" customWidth="1"/>
    <col min="14079" max="14079" width="9.9140625" style="218" customWidth="1"/>
    <col min="14080" max="14080" width="15" style="218" customWidth="1"/>
    <col min="14081" max="14081" width="14.25" style="218" customWidth="1"/>
    <col min="14082" max="14082" width="36.08203125" style="218" customWidth="1"/>
    <col min="14083" max="14083" width="8.25" style="218" customWidth="1"/>
    <col min="14084" max="14084" width="15.08203125" style="218" customWidth="1"/>
    <col min="14085" max="14085" width="7.33203125" style="218" customWidth="1"/>
    <col min="14086" max="14086" width="18.75" style="218" customWidth="1"/>
    <col min="14087" max="14087" width="8.08203125" style="218" customWidth="1"/>
    <col min="14088" max="14088" width="16" style="218" customWidth="1"/>
    <col min="14089" max="14089" width="38.9140625" style="218" customWidth="1"/>
    <col min="14090" max="14330" width="7.6640625" style="218" customWidth="1"/>
    <col min="14331" max="14331" width="4.6640625" style="218" customWidth="1"/>
    <col min="14332" max="14332" width="3" style="218" customWidth="1"/>
    <col min="14333" max="14333" width="5" style="218" customWidth="1"/>
    <col min="14334" max="14334" width="32.08203125" style="218" customWidth="1"/>
    <col min="14335" max="14335" width="9.9140625" style="218" customWidth="1"/>
    <col min="14336" max="14336" width="15" style="218" customWidth="1"/>
    <col min="14337" max="14337" width="14.25" style="218" customWidth="1"/>
    <col min="14338" max="14338" width="36.08203125" style="218" customWidth="1"/>
    <col min="14339" max="14339" width="8.25" style="218" customWidth="1"/>
    <col min="14340" max="14340" width="15.08203125" style="218" customWidth="1"/>
    <col min="14341" max="14341" width="7.33203125" style="218" customWidth="1"/>
    <col min="14342" max="14342" width="18.75" style="218" customWidth="1"/>
    <col min="14343" max="14343" width="8.08203125" style="218" customWidth="1"/>
    <col min="14344" max="14344" width="16" style="218" customWidth="1"/>
    <col min="14345" max="14345" width="38.9140625" style="218" customWidth="1"/>
    <col min="14346" max="14586" width="7.6640625" style="218" customWidth="1"/>
    <col min="14587" max="14587" width="4.6640625" style="218" customWidth="1"/>
    <col min="14588" max="14588" width="3" style="218" customWidth="1"/>
    <col min="14589" max="14589" width="5" style="218" customWidth="1"/>
    <col min="14590" max="14590" width="32.08203125" style="218" customWidth="1"/>
    <col min="14591" max="14591" width="9.9140625" style="218" customWidth="1"/>
    <col min="14592" max="14592" width="15" style="218" customWidth="1"/>
    <col min="14593" max="14593" width="14.25" style="218" customWidth="1"/>
    <col min="14594" max="14594" width="36.08203125" style="218" customWidth="1"/>
    <col min="14595" max="14595" width="8.25" style="218" customWidth="1"/>
    <col min="14596" max="14596" width="15.08203125" style="218" customWidth="1"/>
    <col min="14597" max="14597" width="7.33203125" style="218" customWidth="1"/>
    <col min="14598" max="14598" width="18.75" style="218" customWidth="1"/>
    <col min="14599" max="14599" width="8.08203125" style="218" customWidth="1"/>
    <col min="14600" max="14600" width="16" style="218" customWidth="1"/>
    <col min="14601" max="14601" width="38.9140625" style="218" customWidth="1"/>
    <col min="14602" max="14842" width="7.6640625" style="218" customWidth="1"/>
    <col min="14843" max="14843" width="4.6640625" style="218" customWidth="1"/>
    <col min="14844" max="14844" width="3" style="218" customWidth="1"/>
    <col min="14845" max="14845" width="5" style="218" customWidth="1"/>
    <col min="14846" max="14846" width="32.08203125" style="218" customWidth="1"/>
    <col min="14847" max="14847" width="9.9140625" style="218" customWidth="1"/>
    <col min="14848" max="14848" width="15" style="218" customWidth="1"/>
    <col min="14849" max="14849" width="14.25" style="218" customWidth="1"/>
    <col min="14850" max="14850" width="36.08203125" style="218" customWidth="1"/>
    <col min="14851" max="14851" width="8.25" style="218" customWidth="1"/>
    <col min="14852" max="14852" width="15.08203125" style="218" customWidth="1"/>
    <col min="14853" max="14853" width="7.33203125" style="218" customWidth="1"/>
    <col min="14854" max="14854" width="18.75" style="218" customWidth="1"/>
    <col min="14855" max="14855" width="8.08203125" style="218" customWidth="1"/>
    <col min="14856" max="14856" width="16" style="218" customWidth="1"/>
    <col min="14857" max="14857" width="38.9140625" style="218" customWidth="1"/>
    <col min="14858" max="15098" width="7.6640625" style="218" customWidth="1"/>
    <col min="15099" max="15099" width="4.6640625" style="218" customWidth="1"/>
    <col min="15100" max="15100" width="3" style="218" customWidth="1"/>
    <col min="15101" max="15101" width="5" style="218" customWidth="1"/>
    <col min="15102" max="15102" width="32.08203125" style="218" customWidth="1"/>
    <col min="15103" max="15103" width="9.9140625" style="218" customWidth="1"/>
    <col min="15104" max="15104" width="15" style="218" customWidth="1"/>
    <col min="15105" max="15105" width="14.25" style="218" customWidth="1"/>
    <col min="15106" max="15106" width="36.08203125" style="218" customWidth="1"/>
    <col min="15107" max="15107" width="8.25" style="218" customWidth="1"/>
    <col min="15108" max="15108" width="15.08203125" style="218" customWidth="1"/>
    <col min="15109" max="15109" width="7.33203125" style="218" customWidth="1"/>
    <col min="15110" max="15110" width="18.75" style="218" customWidth="1"/>
    <col min="15111" max="15111" width="8.08203125" style="218" customWidth="1"/>
    <col min="15112" max="15112" width="16" style="218" customWidth="1"/>
    <col min="15113" max="15113" width="38.9140625" style="218" customWidth="1"/>
    <col min="15114" max="15354" width="7.6640625" style="218" customWidth="1"/>
    <col min="15355" max="15355" width="4.6640625" style="218" customWidth="1"/>
    <col min="15356" max="15356" width="3" style="218" customWidth="1"/>
    <col min="15357" max="15357" width="5" style="218" customWidth="1"/>
    <col min="15358" max="15358" width="32.08203125" style="218" customWidth="1"/>
    <col min="15359" max="15359" width="9.9140625" style="218" customWidth="1"/>
    <col min="15360" max="15360" width="15" style="218" customWidth="1"/>
    <col min="15361" max="15361" width="14.25" style="218" customWidth="1"/>
    <col min="15362" max="15362" width="36.08203125" style="218" customWidth="1"/>
    <col min="15363" max="15363" width="8.25" style="218" customWidth="1"/>
    <col min="15364" max="15364" width="15.08203125" style="218" customWidth="1"/>
    <col min="15365" max="15365" width="7.33203125" style="218" customWidth="1"/>
    <col min="15366" max="15366" width="18.75" style="218" customWidth="1"/>
    <col min="15367" max="15367" width="8.08203125" style="218" customWidth="1"/>
    <col min="15368" max="15368" width="16" style="218" customWidth="1"/>
    <col min="15369" max="15369" width="38.9140625" style="218" customWidth="1"/>
    <col min="15370" max="15610" width="7.6640625" style="218" customWidth="1"/>
    <col min="15611" max="15611" width="4.6640625" style="218" customWidth="1"/>
    <col min="15612" max="15612" width="3" style="218" customWidth="1"/>
    <col min="15613" max="15613" width="5" style="218" customWidth="1"/>
    <col min="15614" max="15614" width="32.08203125" style="218" customWidth="1"/>
    <col min="15615" max="15615" width="9.9140625" style="218" customWidth="1"/>
    <col min="15616" max="15616" width="15" style="218" customWidth="1"/>
    <col min="15617" max="15617" width="14.25" style="218" customWidth="1"/>
    <col min="15618" max="15618" width="36.08203125" style="218" customWidth="1"/>
    <col min="15619" max="15619" width="8.25" style="218" customWidth="1"/>
    <col min="15620" max="15620" width="15.08203125" style="218" customWidth="1"/>
    <col min="15621" max="15621" width="7.33203125" style="218" customWidth="1"/>
    <col min="15622" max="15622" width="18.75" style="218" customWidth="1"/>
    <col min="15623" max="15623" width="8.08203125" style="218" customWidth="1"/>
    <col min="15624" max="15624" width="16" style="218" customWidth="1"/>
    <col min="15625" max="15625" width="38.9140625" style="218" customWidth="1"/>
    <col min="15626" max="15866" width="7.6640625" style="218" customWidth="1"/>
    <col min="15867" max="15867" width="4.6640625" style="218" customWidth="1"/>
    <col min="15868" max="15868" width="3" style="218" customWidth="1"/>
    <col min="15869" max="15869" width="5" style="218" customWidth="1"/>
    <col min="15870" max="15870" width="32.08203125" style="218" customWidth="1"/>
    <col min="15871" max="15871" width="9.9140625" style="218" customWidth="1"/>
    <col min="15872" max="15872" width="15" style="218" customWidth="1"/>
    <col min="15873" max="15873" width="14.25" style="218" customWidth="1"/>
    <col min="15874" max="15874" width="36.08203125" style="218" customWidth="1"/>
    <col min="15875" max="15875" width="8.25" style="218" customWidth="1"/>
    <col min="15876" max="15876" width="15.08203125" style="218" customWidth="1"/>
    <col min="15877" max="15877" width="7.33203125" style="218" customWidth="1"/>
    <col min="15878" max="15878" width="18.75" style="218" customWidth="1"/>
    <col min="15879" max="15879" width="8.08203125" style="218" customWidth="1"/>
    <col min="15880" max="15880" width="16" style="218" customWidth="1"/>
    <col min="15881" max="15881" width="38.9140625" style="218" customWidth="1"/>
    <col min="15882" max="16122" width="7.6640625" style="218" customWidth="1"/>
    <col min="16123" max="16123" width="4.6640625" style="218" customWidth="1"/>
    <col min="16124" max="16124" width="3" style="218" customWidth="1"/>
    <col min="16125" max="16125" width="5" style="218" customWidth="1"/>
    <col min="16126" max="16126" width="32.08203125" style="218" customWidth="1"/>
    <col min="16127" max="16127" width="9.9140625" style="218" customWidth="1"/>
    <col min="16128" max="16128" width="15" style="218" customWidth="1"/>
    <col min="16129" max="16129" width="14.25" style="218" customWidth="1"/>
    <col min="16130" max="16130" width="36.08203125" style="218" customWidth="1"/>
    <col min="16131" max="16131" width="8.25" style="218" customWidth="1"/>
    <col min="16132" max="16132" width="15.08203125" style="218" customWidth="1"/>
    <col min="16133" max="16133" width="7.33203125" style="218" customWidth="1"/>
    <col min="16134" max="16134" width="18.75" style="218" customWidth="1"/>
    <col min="16135" max="16135" width="8.08203125" style="218" customWidth="1"/>
    <col min="16136" max="16136" width="16" style="218" customWidth="1"/>
    <col min="16137" max="16137" width="38.9140625" style="218" customWidth="1"/>
    <col min="16138" max="16384" width="7.6640625" style="218" customWidth="1"/>
  </cols>
  <sheetData>
    <row r="1" spans="1:26" ht="20.25" customHeight="1">
      <c r="A1" s="228" t="s">
        <v>342</v>
      </c>
      <c r="B1" s="229"/>
      <c r="C1" s="230"/>
      <c r="D1" s="231"/>
      <c r="E1" s="231"/>
      <c r="F1" s="231"/>
      <c r="G1" s="231"/>
      <c r="H1" s="231"/>
      <c r="I1" s="231"/>
      <c r="J1" s="231"/>
      <c r="K1" s="232"/>
      <c r="L1" s="233" t="s">
        <v>343</v>
      </c>
      <c r="M1" s="234"/>
      <c r="N1" s="234"/>
      <c r="O1" s="234"/>
      <c r="P1" s="234"/>
      <c r="Q1" s="234"/>
      <c r="R1" s="234"/>
      <c r="S1" s="234"/>
      <c r="T1" s="234"/>
      <c r="U1" s="234"/>
      <c r="V1" s="234"/>
      <c r="W1" s="235"/>
      <c r="X1" s="236"/>
      <c r="Y1" s="236"/>
      <c r="Z1" s="237"/>
    </row>
    <row r="2" spans="1:26" s="251" customFormat="1" ht="66" customHeight="1">
      <c r="A2" s="1217" t="s">
        <v>344</v>
      </c>
      <c r="B2" s="1218"/>
      <c r="C2" s="238" t="s">
        <v>345</v>
      </c>
      <c r="D2" s="238" t="s">
        <v>346</v>
      </c>
      <c r="E2" s="239" t="s">
        <v>347</v>
      </c>
      <c r="F2" s="240" t="s">
        <v>348</v>
      </c>
      <c r="G2" s="241" t="s">
        <v>349</v>
      </c>
      <c r="H2" s="240" t="s">
        <v>350</v>
      </c>
      <c r="I2" s="240" t="s">
        <v>351</v>
      </c>
      <c r="J2" s="242" t="s">
        <v>352</v>
      </c>
      <c r="K2" s="243" t="s">
        <v>353</v>
      </c>
      <c r="L2" s="244" t="s">
        <v>354</v>
      </c>
      <c r="M2" s="239" t="s">
        <v>355</v>
      </c>
      <c r="N2" s="239" t="s">
        <v>356</v>
      </c>
      <c r="O2" s="242" t="s">
        <v>357</v>
      </c>
      <c r="P2" s="245" t="s">
        <v>91</v>
      </c>
      <c r="Q2" s="246" t="s">
        <v>358</v>
      </c>
      <c r="R2" s="247" t="s">
        <v>359</v>
      </c>
      <c r="S2" s="245" t="s">
        <v>360</v>
      </c>
      <c r="T2" s="245" t="s">
        <v>361</v>
      </c>
      <c r="U2" s="239" t="s">
        <v>362</v>
      </c>
      <c r="V2" s="239" t="s">
        <v>363</v>
      </c>
      <c r="W2" s="248" t="s">
        <v>364</v>
      </c>
      <c r="X2" s="249"/>
      <c r="Y2" s="249" t="s">
        <v>365</v>
      </c>
      <c r="Z2" s="250" t="s">
        <v>366</v>
      </c>
    </row>
    <row r="3" spans="1:26" s="275" customFormat="1" ht="15" customHeight="1">
      <c r="A3" s="252" t="s">
        <v>67</v>
      </c>
      <c r="B3" s="253">
        <v>101</v>
      </c>
      <c r="C3" s="254" t="s">
        <v>367</v>
      </c>
      <c r="D3" s="255" t="s">
        <v>368</v>
      </c>
      <c r="E3" s="256"/>
      <c r="F3" s="257" t="s">
        <v>369</v>
      </c>
      <c r="G3" s="258" t="s">
        <v>370</v>
      </c>
      <c r="H3" s="256" t="s">
        <v>371</v>
      </c>
      <c r="I3" s="259" t="s">
        <v>372</v>
      </c>
      <c r="J3" s="260">
        <v>2</v>
      </c>
      <c r="K3" s="261">
        <v>5397000</v>
      </c>
      <c r="L3" s="262">
        <v>2009</v>
      </c>
      <c r="M3" s="263">
        <f>K3</f>
        <v>5397000</v>
      </c>
      <c r="N3" s="264" t="s">
        <v>233</v>
      </c>
      <c r="O3" s="265">
        <v>94697</v>
      </c>
      <c r="P3" s="266" t="s">
        <v>225</v>
      </c>
      <c r="Q3" s="267">
        <v>0.6</v>
      </c>
      <c r="R3" s="268">
        <v>1.7</v>
      </c>
      <c r="S3" s="265">
        <f ca="1">IF(N3&lt;&gt;"",VLOOKUP(N3,INDIRECT(LU_SENS),2,FALSE()),"")</f>
        <v>101044</v>
      </c>
      <c r="T3" s="269">
        <f ca="1">S3/O3</f>
        <v>1.0670242985522245</v>
      </c>
      <c r="U3" s="263">
        <f ca="1">M3*T3^Q3</f>
        <v>5611216.2171469955</v>
      </c>
      <c r="V3" s="270">
        <f ca="1">U3*VLOOKUP(DCFROR!$B$34,INDIRECT(IX_CAP),4,FALSE())/VLOOKUP(L3,INDIRECT(IX_CAP),4,FALSE())</f>
        <v>8547455.2455103695</v>
      </c>
      <c r="W3" s="271">
        <f ca="1">V3*R3</f>
        <v>14530673.917367628</v>
      </c>
      <c r="X3" s="272"/>
      <c r="Y3" s="273" t="s">
        <v>373</v>
      </c>
      <c r="Z3" s="274"/>
    </row>
    <row r="4" spans="1:26" s="275" customFormat="1" ht="15" customHeight="1">
      <c r="A4" s="276" t="s">
        <v>67</v>
      </c>
      <c r="B4" s="277">
        <v>102</v>
      </c>
      <c r="C4" s="278" t="s">
        <v>374</v>
      </c>
      <c r="D4" s="279" t="s">
        <v>368</v>
      </c>
      <c r="E4" s="274"/>
      <c r="F4" s="274" t="s">
        <v>375</v>
      </c>
      <c r="G4" s="280" t="s">
        <v>376</v>
      </c>
      <c r="H4" s="274" t="s">
        <v>371</v>
      </c>
      <c r="I4" s="281" t="s">
        <v>377</v>
      </c>
      <c r="J4" s="282">
        <v>2</v>
      </c>
      <c r="K4" s="283" t="s">
        <v>378</v>
      </c>
      <c r="L4" s="284"/>
      <c r="M4" s="285"/>
      <c r="N4" s="286"/>
      <c r="O4" s="287"/>
      <c r="P4" s="288"/>
      <c r="Q4" s="289"/>
      <c r="R4" s="290"/>
      <c r="S4" s="287"/>
      <c r="T4" s="291"/>
      <c r="U4" s="292"/>
      <c r="V4" s="285"/>
      <c r="W4" s="293"/>
      <c r="X4" s="272"/>
      <c r="Y4" s="286"/>
      <c r="Z4" s="274"/>
    </row>
    <row r="5" spans="1:26" s="275" customFormat="1" ht="15" customHeight="1">
      <c r="A5" s="276" t="s">
        <v>67</v>
      </c>
      <c r="B5" s="277">
        <v>103</v>
      </c>
      <c r="C5" s="278" t="s">
        <v>379</v>
      </c>
      <c r="D5" s="279" t="s">
        <v>368</v>
      </c>
      <c r="E5" s="274"/>
      <c r="F5" s="294" t="s">
        <v>380</v>
      </c>
      <c r="G5" s="280" t="s">
        <v>381</v>
      </c>
      <c r="H5" s="274" t="s">
        <v>371</v>
      </c>
      <c r="I5" s="281" t="s">
        <v>377</v>
      </c>
      <c r="J5" s="282">
        <v>1</v>
      </c>
      <c r="K5" s="283" t="s">
        <v>378</v>
      </c>
      <c r="L5" s="284"/>
      <c r="M5" s="285"/>
      <c r="N5" s="286"/>
      <c r="O5" s="287"/>
      <c r="P5" s="288"/>
      <c r="Q5" s="289"/>
      <c r="R5" s="290"/>
      <c r="S5" s="287"/>
      <c r="T5" s="291"/>
      <c r="U5" s="285"/>
      <c r="V5" s="285"/>
      <c r="W5" s="293"/>
      <c r="X5" s="272"/>
      <c r="Y5" s="286"/>
      <c r="Z5" s="274"/>
    </row>
    <row r="6" spans="1:26" s="275" customFormat="1" ht="15" customHeight="1">
      <c r="A6" s="276" t="s">
        <v>67</v>
      </c>
      <c r="B6" s="277">
        <v>104</v>
      </c>
      <c r="C6" s="278" t="s">
        <v>382</v>
      </c>
      <c r="D6" s="279" t="s">
        <v>383</v>
      </c>
      <c r="E6" s="274"/>
      <c r="F6" s="294" t="s">
        <v>384</v>
      </c>
      <c r="G6" s="280" t="s">
        <v>385</v>
      </c>
      <c r="H6" s="274" t="s">
        <v>371</v>
      </c>
      <c r="I6" s="295" t="s">
        <v>386</v>
      </c>
      <c r="J6" s="282">
        <v>2</v>
      </c>
      <c r="K6" s="283">
        <v>3046000</v>
      </c>
      <c r="L6" s="296">
        <v>2009</v>
      </c>
      <c r="M6" s="273">
        <f>K6</f>
        <v>3046000</v>
      </c>
      <c r="N6" s="297" t="s">
        <v>233</v>
      </c>
      <c r="O6" s="298">
        <v>94697</v>
      </c>
      <c r="P6" s="278" t="s">
        <v>225</v>
      </c>
      <c r="Q6" s="299">
        <v>0.6</v>
      </c>
      <c r="R6" s="300">
        <v>1.7</v>
      </c>
      <c r="S6" s="298">
        <f ca="1">IF(N6&lt;&gt;"",VLOOKUP(N6,INDIRECT(LU_SENS),2,FALSE()),"")</f>
        <v>101044</v>
      </c>
      <c r="T6" s="301">
        <f ca="1">S6/O6</f>
        <v>1.0670242985522245</v>
      </c>
      <c r="U6" s="273">
        <f ca="1">M6*T6^Q6</f>
        <v>3166900.981550815</v>
      </c>
      <c r="V6" s="273">
        <f ca="1">U6*VLOOKUP(DCFROR!$B$34,INDIRECT(IX_CAP),4,FALSE())/VLOOKUP(L6,INDIRECT(IX_CAP),4,FALSE())</f>
        <v>4824077.9466045182</v>
      </c>
      <c r="W6" s="302">
        <f ca="1">V6*R6</f>
        <v>8200932.509227681</v>
      </c>
      <c r="X6" s="272"/>
      <c r="Y6" s="273" t="s">
        <v>373</v>
      </c>
      <c r="Z6" s="274"/>
    </row>
    <row r="7" spans="1:26" s="275" customFormat="1" ht="15" customHeight="1">
      <c r="A7" s="276" t="s">
        <v>67</v>
      </c>
      <c r="B7" s="277">
        <v>105</v>
      </c>
      <c r="C7" s="278" t="s">
        <v>387</v>
      </c>
      <c r="D7" s="279" t="s">
        <v>368</v>
      </c>
      <c r="E7" s="274"/>
      <c r="F7" s="274" t="s">
        <v>388</v>
      </c>
      <c r="G7" s="280" t="s">
        <v>389</v>
      </c>
      <c r="H7" s="274" t="s">
        <v>371</v>
      </c>
      <c r="I7" s="281" t="s">
        <v>377</v>
      </c>
      <c r="J7" s="282">
        <v>2</v>
      </c>
      <c r="K7" s="283" t="s">
        <v>378</v>
      </c>
      <c r="L7" s="284"/>
      <c r="M7" s="286"/>
      <c r="N7" s="286"/>
      <c r="O7" s="287"/>
      <c r="P7" s="303"/>
      <c r="Q7" s="291"/>
      <c r="R7" s="304"/>
      <c r="S7" s="287"/>
      <c r="T7" s="286"/>
      <c r="U7" s="286"/>
      <c r="V7" s="286"/>
      <c r="W7" s="305"/>
      <c r="X7" s="306"/>
      <c r="Y7" s="286"/>
      <c r="Z7" s="274"/>
    </row>
    <row r="8" spans="1:26" s="275" customFormat="1" ht="15" customHeight="1">
      <c r="A8" s="276" t="s">
        <v>67</v>
      </c>
      <c r="B8" s="277">
        <v>106</v>
      </c>
      <c r="C8" s="278" t="s">
        <v>374</v>
      </c>
      <c r="D8" s="279" t="s">
        <v>368</v>
      </c>
      <c r="E8" s="274"/>
      <c r="F8" s="274" t="s">
        <v>390</v>
      </c>
      <c r="G8" s="280" t="s">
        <v>381</v>
      </c>
      <c r="H8" s="274" t="s">
        <v>371</v>
      </c>
      <c r="I8" s="281" t="s">
        <v>377</v>
      </c>
      <c r="J8" s="282">
        <v>1</v>
      </c>
      <c r="K8" s="283" t="s">
        <v>378</v>
      </c>
      <c r="L8" s="284"/>
      <c r="M8" s="286"/>
      <c r="N8" s="286"/>
      <c r="O8" s="287"/>
      <c r="P8" s="303"/>
      <c r="Q8" s="291"/>
      <c r="R8" s="304"/>
      <c r="S8" s="287"/>
      <c r="T8" s="286"/>
      <c r="U8" s="286"/>
      <c r="V8" s="286"/>
      <c r="W8" s="305"/>
      <c r="X8" s="306"/>
      <c r="Y8" s="286"/>
      <c r="Z8" s="274"/>
    </row>
    <row r="9" spans="1:26" s="275" customFormat="1" ht="15" customHeight="1">
      <c r="A9" s="276" t="s">
        <v>67</v>
      </c>
      <c r="B9" s="277">
        <v>107</v>
      </c>
      <c r="C9" s="278" t="s">
        <v>391</v>
      </c>
      <c r="D9" s="279" t="s">
        <v>368</v>
      </c>
      <c r="E9" s="274"/>
      <c r="F9" s="294" t="s">
        <v>392</v>
      </c>
      <c r="G9" s="280" t="s">
        <v>393</v>
      </c>
      <c r="H9" s="274" t="s">
        <v>371</v>
      </c>
      <c r="I9" s="281" t="s">
        <v>377</v>
      </c>
      <c r="J9" s="282">
        <v>1</v>
      </c>
      <c r="K9" s="283" t="s">
        <v>378</v>
      </c>
      <c r="L9" s="284"/>
      <c r="M9" s="286"/>
      <c r="N9" s="286"/>
      <c r="O9" s="287"/>
      <c r="P9" s="303"/>
      <c r="Q9" s="291"/>
      <c r="R9" s="304"/>
      <c r="S9" s="287"/>
      <c r="T9" s="286"/>
      <c r="U9" s="286"/>
      <c r="V9" s="286"/>
      <c r="W9" s="305"/>
      <c r="X9" s="306"/>
      <c r="Y9" s="286"/>
      <c r="Z9" s="274"/>
    </row>
    <row r="10" spans="1:26" s="275" customFormat="1" ht="15" customHeight="1">
      <c r="A10" s="276" t="s">
        <v>67</v>
      </c>
      <c r="B10" s="277">
        <v>108</v>
      </c>
      <c r="C10" s="278" t="s">
        <v>394</v>
      </c>
      <c r="D10" s="279" t="s">
        <v>368</v>
      </c>
      <c r="E10" s="274"/>
      <c r="F10" s="294" t="s">
        <v>395</v>
      </c>
      <c r="G10" s="280" t="s">
        <v>396</v>
      </c>
      <c r="H10" s="274" t="s">
        <v>371</v>
      </c>
      <c r="I10" s="281" t="s">
        <v>377</v>
      </c>
      <c r="J10" s="282">
        <v>1</v>
      </c>
      <c r="K10" s="283" t="s">
        <v>378</v>
      </c>
      <c r="L10" s="284"/>
      <c r="M10" s="286"/>
      <c r="N10" s="286"/>
      <c r="O10" s="287"/>
      <c r="P10" s="303"/>
      <c r="Q10" s="291"/>
      <c r="R10" s="304"/>
      <c r="S10" s="287"/>
      <c r="T10" s="286"/>
      <c r="U10" s="286"/>
      <c r="V10" s="286"/>
      <c r="W10" s="305"/>
      <c r="X10" s="306"/>
      <c r="Y10" s="286"/>
      <c r="Z10" s="274"/>
    </row>
    <row r="11" spans="1:26" s="275" customFormat="1" ht="15" customHeight="1">
      <c r="A11" s="276" t="s">
        <v>397</v>
      </c>
      <c r="B11" s="277">
        <v>101</v>
      </c>
      <c r="C11" s="278" t="s">
        <v>398</v>
      </c>
      <c r="D11" s="279" t="s">
        <v>399</v>
      </c>
      <c r="E11" s="274"/>
      <c r="F11" s="294" t="s">
        <v>400</v>
      </c>
      <c r="G11" s="307"/>
      <c r="H11" s="274" t="s">
        <v>401</v>
      </c>
      <c r="I11" s="295" t="s">
        <v>386</v>
      </c>
      <c r="J11" s="282">
        <v>2</v>
      </c>
      <c r="K11" s="283">
        <v>110000</v>
      </c>
      <c r="L11" s="296">
        <v>2009</v>
      </c>
      <c r="M11" s="273">
        <f t="shared" ref="M11:M16" si="0">K11</f>
        <v>110000</v>
      </c>
      <c r="N11" s="297" t="s">
        <v>233</v>
      </c>
      <c r="O11" s="298">
        <v>94697</v>
      </c>
      <c r="P11" s="278" t="s">
        <v>225</v>
      </c>
      <c r="Q11" s="299">
        <v>0.6</v>
      </c>
      <c r="R11" s="300">
        <v>1.7</v>
      </c>
      <c r="S11" s="298">
        <f t="shared" ref="S11:S16" ca="1" si="1">IF(N11&lt;&gt;"",VLOOKUP(N11,INDIRECT(LU_SENS),2,FALSE()),"")</f>
        <v>101044</v>
      </c>
      <c r="T11" s="301">
        <f t="shared" ref="T11:T16" ca="1" si="2">S11/O11</f>
        <v>1.0670242985522245</v>
      </c>
      <c r="U11" s="273">
        <f t="shared" ref="U11:U16" ca="1" si="3">M11*T11^Q11</f>
        <v>114366.08928778386</v>
      </c>
      <c r="V11" s="273">
        <f ca="1">U11*VLOOKUP(DCFROR!$B$34,INDIRECT(IX_CAP),4,FALSE())/VLOOKUP(L11,INDIRECT(IX_CAP),4,FALSE())</f>
        <v>174211.61330482503</v>
      </c>
      <c r="W11" s="302">
        <f t="shared" ref="W11:W16" ca="1" si="4">V11*R11</f>
        <v>296159.74261820252</v>
      </c>
      <c r="X11" s="272"/>
      <c r="Y11" s="273" t="s">
        <v>373</v>
      </c>
      <c r="Z11" s="274"/>
    </row>
    <row r="12" spans="1:26" s="275" customFormat="1" ht="15" customHeight="1">
      <c r="A12" s="276" t="s">
        <v>397</v>
      </c>
      <c r="B12" s="277">
        <v>102</v>
      </c>
      <c r="C12" s="278" t="s">
        <v>402</v>
      </c>
      <c r="D12" s="279" t="s">
        <v>403</v>
      </c>
      <c r="E12" s="274"/>
      <c r="F12" s="294" t="s">
        <v>404</v>
      </c>
      <c r="G12" s="307" t="s">
        <v>405</v>
      </c>
      <c r="H12" s="274" t="s">
        <v>371</v>
      </c>
      <c r="I12" s="295" t="s">
        <v>386</v>
      </c>
      <c r="J12" s="282">
        <v>2</v>
      </c>
      <c r="K12" s="283">
        <v>484000</v>
      </c>
      <c r="L12" s="296">
        <v>2009</v>
      </c>
      <c r="M12" s="273">
        <f t="shared" si="0"/>
        <v>484000</v>
      </c>
      <c r="N12" s="297" t="s">
        <v>233</v>
      </c>
      <c r="O12" s="298">
        <v>94697</v>
      </c>
      <c r="P12" s="278" t="s">
        <v>225</v>
      </c>
      <c r="Q12" s="299">
        <v>0.6</v>
      </c>
      <c r="R12" s="300">
        <v>1.7</v>
      </c>
      <c r="S12" s="298">
        <f t="shared" ca="1" si="1"/>
        <v>101044</v>
      </c>
      <c r="T12" s="301">
        <f t="shared" ca="1" si="2"/>
        <v>1.0670242985522245</v>
      </c>
      <c r="U12" s="273">
        <f t="shared" ca="1" si="3"/>
        <v>503210.79286624904</v>
      </c>
      <c r="V12" s="273">
        <f ca="1">U12*VLOOKUP(DCFROR!$B$34,INDIRECT(IX_CAP),4,FALSE())/VLOOKUP(L12,INDIRECT(IX_CAP),4,FALSE())</f>
        <v>766531.0985412302</v>
      </c>
      <c r="W12" s="302">
        <f t="shared" ca="1" si="4"/>
        <v>1303102.8675200914</v>
      </c>
      <c r="X12" s="272"/>
      <c r="Y12" s="273" t="s">
        <v>373</v>
      </c>
      <c r="Z12" s="274"/>
    </row>
    <row r="13" spans="1:26" s="275" customFormat="1" ht="15" customHeight="1">
      <c r="A13" s="276" t="s">
        <v>397</v>
      </c>
      <c r="B13" s="277">
        <v>103</v>
      </c>
      <c r="C13" s="278" t="s">
        <v>406</v>
      </c>
      <c r="D13" s="279" t="s">
        <v>403</v>
      </c>
      <c r="E13" s="274"/>
      <c r="F13" s="294" t="s">
        <v>407</v>
      </c>
      <c r="G13" s="307" t="s">
        <v>376</v>
      </c>
      <c r="H13" s="274" t="s">
        <v>371</v>
      </c>
      <c r="I13" s="295" t="s">
        <v>386</v>
      </c>
      <c r="J13" s="282">
        <v>2</v>
      </c>
      <c r="K13" s="283">
        <v>502000</v>
      </c>
      <c r="L13" s="296">
        <v>2009</v>
      </c>
      <c r="M13" s="273">
        <f t="shared" si="0"/>
        <v>502000</v>
      </c>
      <c r="N13" s="297" t="s">
        <v>233</v>
      </c>
      <c r="O13" s="298">
        <v>94697</v>
      </c>
      <c r="P13" s="278" t="s">
        <v>225</v>
      </c>
      <c r="Q13" s="299">
        <v>0.6</v>
      </c>
      <c r="R13" s="300">
        <v>1.7</v>
      </c>
      <c r="S13" s="298">
        <f t="shared" ca="1" si="1"/>
        <v>101044</v>
      </c>
      <c r="T13" s="301">
        <f t="shared" ca="1" si="2"/>
        <v>1.0670242985522245</v>
      </c>
      <c r="U13" s="273">
        <f t="shared" ca="1" si="3"/>
        <v>521925.24384061364</v>
      </c>
      <c r="V13" s="273">
        <f ca="1">U13*VLOOKUP(DCFROR!$B$34,INDIRECT(IX_CAP),4,FALSE())/VLOOKUP(L13,INDIRECT(IX_CAP),4,FALSE())</f>
        <v>795038.45344565599</v>
      </c>
      <c r="W13" s="302">
        <f t="shared" ca="1" si="4"/>
        <v>1351565.3708576153</v>
      </c>
      <c r="X13" s="272"/>
      <c r="Y13" s="273" t="s">
        <v>373</v>
      </c>
      <c r="Z13" s="274"/>
    </row>
    <row r="14" spans="1:26" s="275" customFormat="1" ht="15" customHeight="1">
      <c r="A14" s="276" t="s">
        <v>397</v>
      </c>
      <c r="B14" s="277">
        <v>104</v>
      </c>
      <c r="C14" s="278" t="s">
        <v>408</v>
      </c>
      <c r="D14" s="279" t="s">
        <v>409</v>
      </c>
      <c r="E14" s="274"/>
      <c r="F14" s="294" t="s">
        <v>410</v>
      </c>
      <c r="G14" s="307"/>
      <c r="H14" s="274" t="s">
        <v>401</v>
      </c>
      <c r="I14" s="295" t="s">
        <v>386</v>
      </c>
      <c r="J14" s="282">
        <v>2</v>
      </c>
      <c r="K14" s="283">
        <v>3500000</v>
      </c>
      <c r="L14" s="296">
        <v>2009</v>
      </c>
      <c r="M14" s="273">
        <f t="shared" si="0"/>
        <v>3500000</v>
      </c>
      <c r="N14" s="297" t="s">
        <v>233</v>
      </c>
      <c r="O14" s="298">
        <v>94697</v>
      </c>
      <c r="P14" s="278" t="s">
        <v>225</v>
      </c>
      <c r="Q14" s="299">
        <v>0.6</v>
      </c>
      <c r="R14" s="300">
        <v>1.7</v>
      </c>
      <c r="S14" s="298">
        <f t="shared" ca="1" si="1"/>
        <v>101044</v>
      </c>
      <c r="T14" s="301">
        <f t="shared" ca="1" si="2"/>
        <v>1.0670242985522245</v>
      </c>
      <c r="U14" s="273">
        <f t="shared" ca="1" si="3"/>
        <v>3638921.022793123</v>
      </c>
      <c r="V14" s="273">
        <f ca="1">U14*VLOOKUP(DCFROR!$B$34,INDIRECT(IX_CAP),4,FALSE())/VLOOKUP(L14,INDIRECT(IX_CAP),4,FALSE())</f>
        <v>5543096.786971706</v>
      </c>
      <c r="W14" s="302">
        <f t="shared" ca="1" si="4"/>
        <v>9423264.5378518999</v>
      </c>
      <c r="X14" s="272"/>
      <c r="Y14" s="273" t="s">
        <v>373</v>
      </c>
      <c r="Z14" s="274"/>
    </row>
    <row r="15" spans="1:26" s="275" customFormat="1" ht="15" customHeight="1">
      <c r="A15" s="276" t="s">
        <v>397</v>
      </c>
      <c r="B15" s="277">
        <v>105</v>
      </c>
      <c r="C15" s="278" t="s">
        <v>411</v>
      </c>
      <c r="D15" s="279" t="s">
        <v>412</v>
      </c>
      <c r="E15" s="274"/>
      <c r="F15" s="294" t="s">
        <v>413</v>
      </c>
      <c r="G15" s="307"/>
      <c r="H15" s="274" t="s">
        <v>371</v>
      </c>
      <c r="I15" s="281" t="s">
        <v>386</v>
      </c>
      <c r="J15" s="282">
        <v>2</v>
      </c>
      <c r="K15" s="283">
        <v>10790</v>
      </c>
      <c r="L15" s="296">
        <v>2009</v>
      </c>
      <c r="M15" s="273">
        <f t="shared" si="0"/>
        <v>10790</v>
      </c>
      <c r="N15" s="297" t="s">
        <v>233</v>
      </c>
      <c r="O15" s="298">
        <v>94697</v>
      </c>
      <c r="P15" s="278" t="s">
        <v>225</v>
      </c>
      <c r="Q15" s="299">
        <v>0.6</v>
      </c>
      <c r="R15" s="300">
        <v>1.7</v>
      </c>
      <c r="S15" s="298">
        <f t="shared" ca="1" si="1"/>
        <v>101044</v>
      </c>
      <c r="T15" s="301">
        <f t="shared" ca="1" si="2"/>
        <v>1.0670242985522245</v>
      </c>
      <c r="U15" s="273">
        <f t="shared" ca="1" si="3"/>
        <v>11218.2736674108</v>
      </c>
      <c r="V15" s="273">
        <f ca="1">U15*VLOOKUP(DCFROR!$B$34,INDIRECT(IX_CAP),4,FALSE())/VLOOKUP(L15,INDIRECT(IX_CAP),4,FALSE())</f>
        <v>17088.5755232642</v>
      </c>
      <c r="W15" s="302">
        <f t="shared" ca="1" si="4"/>
        <v>29050.57838954914</v>
      </c>
      <c r="X15" s="272"/>
      <c r="Y15" s="273" t="s">
        <v>373</v>
      </c>
      <c r="Z15" s="274"/>
    </row>
    <row r="16" spans="1:26" s="275" customFormat="1" ht="15" customHeight="1">
      <c r="A16" s="276" t="s">
        <v>397</v>
      </c>
      <c r="B16" s="277">
        <v>106</v>
      </c>
      <c r="C16" s="278" t="s">
        <v>414</v>
      </c>
      <c r="D16" s="279" t="s">
        <v>415</v>
      </c>
      <c r="E16" s="274"/>
      <c r="F16" s="294" t="s">
        <v>416</v>
      </c>
      <c r="G16" s="307" t="s">
        <v>417</v>
      </c>
      <c r="H16" s="274" t="s">
        <v>371</v>
      </c>
      <c r="I16" s="295" t="s">
        <v>386</v>
      </c>
      <c r="J16" s="282">
        <v>6</v>
      </c>
      <c r="K16" s="283">
        <v>279900</v>
      </c>
      <c r="L16" s="296">
        <v>2009</v>
      </c>
      <c r="M16" s="273">
        <f t="shared" si="0"/>
        <v>279900</v>
      </c>
      <c r="N16" s="297" t="s">
        <v>233</v>
      </c>
      <c r="O16" s="298">
        <v>94697</v>
      </c>
      <c r="P16" s="278" t="s">
        <v>225</v>
      </c>
      <c r="Q16" s="299">
        <v>0.6</v>
      </c>
      <c r="R16" s="300">
        <v>1.7</v>
      </c>
      <c r="S16" s="298">
        <f t="shared" ca="1" si="1"/>
        <v>101044</v>
      </c>
      <c r="T16" s="301">
        <f t="shared" ca="1" si="2"/>
        <v>1.0670242985522245</v>
      </c>
      <c r="U16" s="273">
        <f t="shared" ca="1" si="3"/>
        <v>291009.71265137004</v>
      </c>
      <c r="V16" s="273">
        <f ca="1">U16*VLOOKUP(DCFROR!$B$34,INDIRECT(IX_CAP),4,FALSE())/VLOOKUP(L16,INDIRECT(IX_CAP),4,FALSE())</f>
        <v>443289.36876382295</v>
      </c>
      <c r="W16" s="302">
        <f t="shared" ca="1" si="4"/>
        <v>753591.92689849902</v>
      </c>
      <c r="X16" s="272"/>
      <c r="Y16" s="273" t="s">
        <v>373</v>
      </c>
      <c r="Z16" s="274"/>
    </row>
    <row r="17" spans="1:26" s="275" customFormat="1" ht="15" customHeight="1">
      <c r="A17" s="308"/>
      <c r="B17" s="309"/>
      <c r="C17" s="310"/>
      <c r="D17" s="311"/>
      <c r="E17" s="312"/>
      <c r="F17" s="312"/>
      <c r="G17" s="313"/>
      <c r="H17" s="312"/>
      <c r="I17" s="314"/>
      <c r="J17" s="315"/>
      <c r="K17" s="316"/>
      <c r="L17" s="317"/>
      <c r="M17" s="318"/>
      <c r="N17" s="314"/>
      <c r="O17" s="315"/>
      <c r="P17" s="319"/>
      <c r="Q17" s="320"/>
      <c r="R17" s="321"/>
      <c r="S17" s="322"/>
      <c r="T17" s="323" t="s">
        <v>418</v>
      </c>
      <c r="U17" s="324">
        <f ca="1">SUM(U3:U16)</f>
        <v>13858768.333804362</v>
      </c>
      <c r="V17" s="318">
        <f ca="1">SUM(V3:V16)</f>
        <v>21110789.088665392</v>
      </c>
      <c r="W17" s="325">
        <f ca="1">SUM(W3:W16)</f>
        <v>35888341.450731166</v>
      </c>
      <c r="X17" s="326">
        <f ca="1">W17/V17</f>
        <v>1.7</v>
      </c>
      <c r="Y17" s="327"/>
      <c r="Z17" s="328"/>
    </row>
    <row r="18" spans="1:26" s="275" customFormat="1" ht="15" customHeight="1">
      <c r="A18" s="252" t="s">
        <v>419</v>
      </c>
      <c r="B18" s="253">
        <v>201</v>
      </c>
      <c r="C18" s="254" t="s">
        <v>420</v>
      </c>
      <c r="D18" s="329" t="s">
        <v>421</v>
      </c>
      <c r="E18" s="256"/>
      <c r="F18" s="330" t="s">
        <v>422</v>
      </c>
      <c r="G18" s="331"/>
      <c r="H18" s="256" t="s">
        <v>423</v>
      </c>
      <c r="I18" s="332" t="s">
        <v>424</v>
      </c>
      <c r="J18" s="260">
        <v>1</v>
      </c>
      <c r="K18" s="261">
        <v>6000</v>
      </c>
      <c r="L18" s="333">
        <v>2009</v>
      </c>
      <c r="M18" s="270">
        <f>K18</f>
        <v>6000</v>
      </c>
      <c r="N18" s="334" t="s">
        <v>425</v>
      </c>
      <c r="O18" s="335">
        <v>136260</v>
      </c>
      <c r="P18" s="336" t="s">
        <v>225</v>
      </c>
      <c r="Q18" s="337">
        <v>0.5</v>
      </c>
      <c r="R18" s="338">
        <v>1</v>
      </c>
      <c r="S18" s="339">
        <f ca="1">IF(N18&lt;&gt;"",VLOOKUP(N18,INDIRECT(LU_SENS),2,FALSE()),"")</f>
        <v>38299.388800000001</v>
      </c>
      <c r="T18" s="340">
        <f ca="1">S18/O18</f>
        <v>0.28107580214296202</v>
      </c>
      <c r="U18" s="270">
        <f ca="1">M18*T18^Q18</f>
        <v>3180.9949508206755</v>
      </c>
      <c r="V18" s="270">
        <f ca="1">U18*VLOOKUP(DCFROR!$B$34,INDIRECT(IX_CAP),4,FALSE())/VLOOKUP(L18,INDIRECT(IX_CAP),4,FALSE())</f>
        <v>4845.5470126507707</v>
      </c>
      <c r="W18" s="271">
        <f ca="1">V18*R18</f>
        <v>4845.5470126507707</v>
      </c>
      <c r="X18" s="272"/>
      <c r="Y18" s="273" t="s">
        <v>426</v>
      </c>
      <c r="Z18" s="274"/>
    </row>
    <row r="19" spans="1:26" s="275" customFormat="1" ht="15" customHeight="1">
      <c r="A19" s="276" t="s">
        <v>419</v>
      </c>
      <c r="B19" s="277">
        <v>203</v>
      </c>
      <c r="C19" s="278" t="s">
        <v>427</v>
      </c>
      <c r="D19" s="279" t="s">
        <v>428</v>
      </c>
      <c r="E19" s="274"/>
      <c r="F19" s="294" t="s">
        <v>429</v>
      </c>
      <c r="G19" s="307" t="s">
        <v>430</v>
      </c>
      <c r="H19" s="274" t="s">
        <v>431</v>
      </c>
      <c r="I19" s="295" t="s">
        <v>432</v>
      </c>
      <c r="J19" s="341">
        <v>1</v>
      </c>
      <c r="K19" s="342" t="s">
        <v>378</v>
      </c>
      <c r="L19" s="284"/>
      <c r="M19" s="286"/>
      <c r="N19" s="286"/>
      <c r="O19" s="343"/>
      <c r="P19" s="303"/>
      <c r="Q19" s="291"/>
      <c r="R19" s="304"/>
      <c r="S19" s="287"/>
      <c r="T19" s="286"/>
      <c r="U19" s="286"/>
      <c r="V19" s="286"/>
      <c r="W19" s="305"/>
      <c r="X19" s="272"/>
      <c r="Y19" s="327"/>
      <c r="Z19" s="274"/>
    </row>
    <row r="20" spans="1:26" s="275" customFormat="1" ht="15" customHeight="1">
      <c r="A20" s="276" t="s">
        <v>419</v>
      </c>
      <c r="B20" s="277">
        <v>204</v>
      </c>
      <c r="C20" s="278" t="s">
        <v>433</v>
      </c>
      <c r="D20" s="279" t="s">
        <v>434</v>
      </c>
      <c r="E20" s="274"/>
      <c r="F20" s="294" t="s">
        <v>429</v>
      </c>
      <c r="G20" s="307" t="s">
        <v>430</v>
      </c>
      <c r="H20" s="274" t="s">
        <v>431</v>
      </c>
      <c r="I20" s="295" t="s">
        <v>386</v>
      </c>
      <c r="J20" s="282">
        <v>3</v>
      </c>
      <c r="K20" s="283">
        <f>J20*30000</f>
        <v>90000</v>
      </c>
      <c r="L20" s="296">
        <v>2009</v>
      </c>
      <c r="M20" s="273">
        <f>K20</f>
        <v>90000</v>
      </c>
      <c r="N20" s="297" t="s">
        <v>435</v>
      </c>
      <c r="O20" s="344">
        <v>252891</v>
      </c>
      <c r="P20" s="345" t="s">
        <v>225</v>
      </c>
      <c r="Q20" s="299">
        <v>0.5</v>
      </c>
      <c r="R20" s="227">
        <v>1.5</v>
      </c>
      <c r="S20" s="298">
        <f ca="1">IF(N20&lt;&gt;"",VLOOKUP(N20,INDIRECT(LU_SENS),2,FALSE()),"")</f>
        <v>277415.185</v>
      </c>
      <c r="T20" s="301">
        <f ca="1">S20/O20</f>
        <v>1.0969753174292483</v>
      </c>
      <c r="U20" s="273">
        <f ca="1">M20*T20^Q20</f>
        <v>94262.930525084506</v>
      </c>
      <c r="V20" s="273">
        <f ca="1">U20*VLOOKUP(DCFROR!$B$34,INDIRECT(IX_CAP),4,FALSE())/VLOOKUP(L20,INDIRECT(IX_CAP),4,FALSE())</f>
        <v>143588.8671535585</v>
      </c>
      <c r="W20" s="302">
        <f ca="1">V20*R20</f>
        <v>215383.30073033774</v>
      </c>
      <c r="X20" s="272"/>
      <c r="Y20" s="273" t="s">
        <v>436</v>
      </c>
      <c r="Z20" s="274" t="s">
        <v>437</v>
      </c>
    </row>
    <row r="21" spans="1:26" s="275" customFormat="1" ht="15" customHeight="1">
      <c r="A21" s="276" t="s">
        <v>419</v>
      </c>
      <c r="B21" s="277">
        <v>208</v>
      </c>
      <c r="C21" s="278" t="s">
        <v>438</v>
      </c>
      <c r="D21" s="279" t="s">
        <v>434</v>
      </c>
      <c r="E21" s="274"/>
      <c r="F21" s="294" t="s">
        <v>429</v>
      </c>
      <c r="G21" s="307" t="s">
        <v>430</v>
      </c>
      <c r="H21" s="274" t="s">
        <v>431</v>
      </c>
      <c r="I21" s="295" t="s">
        <v>386</v>
      </c>
      <c r="J21" s="282">
        <v>3</v>
      </c>
      <c r="K21" s="283">
        <f>J21*30000</f>
        <v>90000</v>
      </c>
      <c r="L21" s="296">
        <v>2009</v>
      </c>
      <c r="M21" s="273">
        <f>K21</f>
        <v>90000</v>
      </c>
      <c r="N21" s="297" t="s">
        <v>439</v>
      </c>
      <c r="O21" s="344">
        <v>264116</v>
      </c>
      <c r="P21" s="345" t="s">
        <v>225</v>
      </c>
      <c r="Q21" s="299">
        <v>0.5</v>
      </c>
      <c r="R21" s="300">
        <v>1.5</v>
      </c>
      <c r="S21" s="298">
        <f ca="1">IF(N21&lt;&gt;"",VLOOKUP(N21,INDIRECT(LU_SENS),2,FALSE()),"")</f>
        <v>291537.25699999998</v>
      </c>
      <c r="T21" s="301">
        <f ca="1">S21/O21</f>
        <v>1.1038227786275727</v>
      </c>
      <c r="U21" s="273">
        <f ca="1">M21*T21^Q21</f>
        <v>94556.673518495445</v>
      </c>
      <c r="V21" s="273">
        <f ca="1">U21*VLOOKUP(DCFROR!$B$34,INDIRECT(IX_CAP),4,FALSE())/VLOOKUP(L21,INDIRECT(IX_CAP),4,FALSE())</f>
        <v>144036.3200751176</v>
      </c>
      <c r="W21" s="302">
        <f ca="1">V21*R21</f>
        <v>216054.48011267639</v>
      </c>
      <c r="X21" s="272"/>
      <c r="Y21" s="273" t="s">
        <v>436</v>
      </c>
      <c r="Z21" s="274" t="s">
        <v>437</v>
      </c>
    </row>
    <row r="22" spans="1:26" s="275" customFormat="1" ht="15" customHeight="1">
      <c r="A22" s="276" t="s">
        <v>419</v>
      </c>
      <c r="B22" s="277">
        <v>209</v>
      </c>
      <c r="C22" s="278" t="s">
        <v>440</v>
      </c>
      <c r="D22" s="279" t="s">
        <v>441</v>
      </c>
      <c r="E22" s="274"/>
      <c r="F22" s="294"/>
      <c r="G22" s="307" t="s">
        <v>393</v>
      </c>
      <c r="H22" s="274" t="s">
        <v>442</v>
      </c>
      <c r="I22" s="295" t="s">
        <v>386</v>
      </c>
      <c r="J22" s="282">
        <v>1</v>
      </c>
      <c r="K22" s="283">
        <v>21900</v>
      </c>
      <c r="L22" s="296">
        <v>2009</v>
      </c>
      <c r="M22" s="273">
        <f>K22</f>
        <v>21900</v>
      </c>
      <c r="N22" s="297" t="s">
        <v>443</v>
      </c>
      <c r="O22" s="344">
        <v>410369</v>
      </c>
      <c r="P22" s="345" t="s">
        <v>225</v>
      </c>
      <c r="Q22" s="299">
        <v>0.5</v>
      </c>
      <c r="R22" s="300">
        <v>1.5</v>
      </c>
      <c r="S22" s="298">
        <f ca="1">IF(N22&lt;&gt;"",VLOOKUP(N22,INDIRECT(LU_SENS),2,FALSE()),"")</f>
        <v>429389.37599999999</v>
      </c>
      <c r="T22" s="301">
        <f ca="1">S22/O22</f>
        <v>1.0463494464737833</v>
      </c>
      <c r="U22" s="273">
        <f ca="1">M22*T22^Q22</f>
        <v>22401.778010311842</v>
      </c>
      <c r="V22" s="273">
        <f ca="1">U22*VLOOKUP(DCFROR!$B$34,INDIRECT(IX_CAP),4,FALSE())/VLOOKUP(L22,INDIRECT(IX_CAP),4,FALSE())</f>
        <v>34124.187618696902</v>
      </c>
      <c r="W22" s="302">
        <f ca="1">V22*R22</f>
        <v>51186.281428045353</v>
      </c>
      <c r="X22" s="272"/>
      <c r="Y22" s="273" t="s">
        <v>436</v>
      </c>
      <c r="Z22" s="346"/>
    </row>
    <row r="23" spans="1:26" s="275" customFormat="1" ht="15" customHeight="1">
      <c r="A23" s="276" t="s">
        <v>419</v>
      </c>
      <c r="B23" s="277">
        <v>210</v>
      </c>
      <c r="C23" s="278" t="s">
        <v>444</v>
      </c>
      <c r="D23" s="279" t="s">
        <v>421</v>
      </c>
      <c r="E23" s="274"/>
      <c r="F23" s="294"/>
      <c r="G23" s="307"/>
      <c r="H23" s="274" t="s">
        <v>442</v>
      </c>
      <c r="I23" s="295" t="s">
        <v>445</v>
      </c>
      <c r="J23" s="282">
        <v>1</v>
      </c>
      <c r="K23" s="283">
        <v>5000</v>
      </c>
      <c r="L23" s="296">
        <v>2009</v>
      </c>
      <c r="M23" s="273">
        <f>K23</f>
        <v>5000</v>
      </c>
      <c r="N23" s="297" t="s">
        <v>446</v>
      </c>
      <c r="O23" s="344">
        <v>157478</v>
      </c>
      <c r="P23" s="345" t="s">
        <v>225</v>
      </c>
      <c r="Q23" s="299">
        <v>0.5</v>
      </c>
      <c r="R23" s="227">
        <v>1</v>
      </c>
      <c r="S23" s="298">
        <f ca="1">IF(N23&lt;&gt;"",VLOOKUP(N23,INDIRECT(LU_SENS),2,FALSE()),"")</f>
        <v>151974.19</v>
      </c>
      <c r="T23" s="301">
        <f ca="1">S23/O23</f>
        <v>0.96505029273930332</v>
      </c>
      <c r="U23" s="273">
        <f ca="1">M23*T23^Q23</f>
        <v>4911.8486660810904</v>
      </c>
      <c r="V23" s="273">
        <f ca="1">U23*VLOOKUP(DCFROR!$B$34,INDIRECT(IX_CAP),4,FALSE())/VLOOKUP(L23,INDIRECT(IX_CAP),4,FALSE())</f>
        <v>7482.1224171957592</v>
      </c>
      <c r="W23" s="302">
        <f ca="1">V23*R23</f>
        <v>7482.1224171957592</v>
      </c>
      <c r="X23" s="272"/>
      <c r="Y23" s="273" t="s">
        <v>426</v>
      </c>
      <c r="Z23" s="346"/>
    </row>
    <row r="24" spans="1:26" s="275" customFormat="1" ht="15" customHeight="1">
      <c r="A24" s="276" t="s">
        <v>419</v>
      </c>
      <c r="B24" s="277">
        <v>224</v>
      </c>
      <c r="C24" s="278" t="s">
        <v>447</v>
      </c>
      <c r="D24" s="279" t="s">
        <v>441</v>
      </c>
      <c r="E24" s="274"/>
      <c r="F24" s="294"/>
      <c r="G24" s="307" t="s">
        <v>381</v>
      </c>
      <c r="H24" s="274" t="s">
        <v>442</v>
      </c>
      <c r="I24" s="295" t="s">
        <v>386</v>
      </c>
      <c r="J24" s="282">
        <v>1</v>
      </c>
      <c r="K24" s="283">
        <v>0</v>
      </c>
      <c r="L24" s="296">
        <v>2009</v>
      </c>
      <c r="M24" s="273">
        <f>K24</f>
        <v>0</v>
      </c>
      <c r="N24" s="297" t="s">
        <v>448</v>
      </c>
      <c r="O24" s="344">
        <v>410846</v>
      </c>
      <c r="P24" s="345" t="s">
        <v>225</v>
      </c>
      <c r="Q24" s="299">
        <v>0.5</v>
      </c>
      <c r="R24" s="300">
        <v>1.5</v>
      </c>
      <c r="S24" s="298">
        <f ca="1">IF(N24&lt;&gt;"",VLOOKUP(N24,INDIRECT(LU_SENS),2,FALSE()),"")</f>
        <v>429389.701</v>
      </c>
      <c r="T24" s="301">
        <f ca="1">S24/O24</f>
        <v>1.0451354059671993</v>
      </c>
      <c r="U24" s="273">
        <f ca="1">M24*T24^Q24</f>
        <v>0</v>
      </c>
      <c r="V24" s="273">
        <f ca="1">U24*VLOOKUP(DCFROR!$B$34,INDIRECT(IX_CAP),4,FALSE())/VLOOKUP(L24,INDIRECT(IX_CAP),4,FALSE())</f>
        <v>0</v>
      </c>
      <c r="W24" s="302">
        <f ca="1">V24*R24</f>
        <v>0</v>
      </c>
      <c r="X24" s="272"/>
      <c r="Y24" s="273" t="s">
        <v>436</v>
      </c>
      <c r="Z24" s="346"/>
    </row>
    <row r="25" spans="1:26" s="275" customFormat="1" ht="15" customHeight="1">
      <c r="A25" s="276" t="s">
        <v>67</v>
      </c>
      <c r="B25" s="277">
        <v>201</v>
      </c>
      <c r="C25" s="278" t="s">
        <v>367</v>
      </c>
      <c r="D25" s="279" t="s">
        <v>428</v>
      </c>
      <c r="E25" s="274"/>
      <c r="F25" s="294" t="s">
        <v>449</v>
      </c>
      <c r="G25" s="307" t="s">
        <v>450</v>
      </c>
      <c r="H25" s="274" t="s">
        <v>451</v>
      </c>
      <c r="I25" s="295" t="s">
        <v>452</v>
      </c>
      <c r="J25" s="282">
        <v>2</v>
      </c>
      <c r="K25" s="283" t="s">
        <v>378</v>
      </c>
      <c r="L25" s="284"/>
      <c r="M25" s="286"/>
      <c r="N25" s="286"/>
      <c r="O25" s="343"/>
      <c r="P25" s="303"/>
      <c r="Q25" s="291"/>
      <c r="R25" s="304"/>
      <c r="S25" s="287"/>
      <c r="T25" s="286"/>
      <c r="U25" s="286"/>
      <c r="V25" s="286"/>
      <c r="W25" s="305"/>
      <c r="X25" s="306"/>
      <c r="Y25" s="286"/>
      <c r="Z25" s="274"/>
    </row>
    <row r="26" spans="1:26" s="275" customFormat="1" ht="15" customHeight="1">
      <c r="A26" s="276" t="s">
        <v>67</v>
      </c>
      <c r="B26" s="277">
        <v>202</v>
      </c>
      <c r="C26" s="278" t="s">
        <v>453</v>
      </c>
      <c r="D26" s="279" t="s">
        <v>428</v>
      </c>
      <c r="E26" s="274"/>
      <c r="F26" s="294" t="s">
        <v>449</v>
      </c>
      <c r="G26" s="307" t="s">
        <v>450</v>
      </c>
      <c r="H26" s="274" t="s">
        <v>451</v>
      </c>
      <c r="I26" s="295" t="s">
        <v>452</v>
      </c>
      <c r="J26" s="282">
        <v>2</v>
      </c>
      <c r="K26" s="283" t="s">
        <v>378</v>
      </c>
      <c r="L26" s="284"/>
      <c r="M26" s="286"/>
      <c r="N26" s="286"/>
      <c r="O26" s="343"/>
      <c r="P26" s="303"/>
      <c r="Q26" s="291"/>
      <c r="R26" s="304"/>
      <c r="S26" s="287"/>
      <c r="T26" s="286"/>
      <c r="U26" s="286"/>
      <c r="V26" s="286"/>
      <c r="W26" s="305"/>
      <c r="X26" s="306"/>
      <c r="Y26" s="286"/>
      <c r="Z26" s="274"/>
    </row>
    <row r="27" spans="1:26" s="275" customFormat="1" ht="15" customHeight="1">
      <c r="A27" s="276" t="s">
        <v>67</v>
      </c>
      <c r="B27" s="277">
        <v>203</v>
      </c>
      <c r="C27" s="278" t="s">
        <v>454</v>
      </c>
      <c r="D27" s="279" t="s">
        <v>428</v>
      </c>
      <c r="E27" s="274"/>
      <c r="F27" s="294" t="s">
        <v>449</v>
      </c>
      <c r="G27" s="307" t="s">
        <v>450</v>
      </c>
      <c r="H27" s="274" t="s">
        <v>451</v>
      </c>
      <c r="I27" s="295" t="s">
        <v>452</v>
      </c>
      <c r="J27" s="282">
        <v>4</v>
      </c>
      <c r="K27" s="283" t="s">
        <v>378</v>
      </c>
      <c r="L27" s="284"/>
      <c r="M27" s="286"/>
      <c r="N27" s="286"/>
      <c r="O27" s="343"/>
      <c r="P27" s="303"/>
      <c r="Q27" s="291"/>
      <c r="R27" s="304"/>
      <c r="S27" s="287"/>
      <c r="T27" s="286"/>
      <c r="U27" s="286"/>
      <c r="V27" s="286"/>
      <c r="W27" s="305"/>
      <c r="X27" s="306"/>
      <c r="Y27" s="286"/>
      <c r="Z27" s="274"/>
    </row>
    <row r="28" spans="1:26" s="275" customFormat="1" ht="15" customHeight="1">
      <c r="A28" s="276" t="s">
        <v>67</v>
      </c>
      <c r="B28" s="277">
        <v>204</v>
      </c>
      <c r="C28" s="278" t="s">
        <v>455</v>
      </c>
      <c r="D28" s="279" t="s">
        <v>428</v>
      </c>
      <c r="E28" s="274"/>
      <c r="F28" s="294" t="s">
        <v>456</v>
      </c>
      <c r="G28" s="307" t="s">
        <v>457</v>
      </c>
      <c r="H28" s="274" t="s">
        <v>458</v>
      </c>
      <c r="I28" s="295" t="s">
        <v>452</v>
      </c>
      <c r="J28" s="282">
        <v>1</v>
      </c>
      <c r="K28" s="283" t="s">
        <v>378</v>
      </c>
      <c r="L28" s="284"/>
      <c r="M28" s="286"/>
      <c r="N28" s="286"/>
      <c r="O28" s="343"/>
      <c r="P28" s="303"/>
      <c r="Q28" s="291"/>
      <c r="R28" s="304"/>
      <c r="S28" s="287"/>
      <c r="T28" s="286"/>
      <c r="U28" s="286"/>
      <c r="V28" s="286"/>
      <c r="W28" s="305"/>
      <c r="X28" s="306"/>
      <c r="Y28" s="286"/>
      <c r="Z28" s="274"/>
    </row>
    <row r="29" spans="1:26" s="275" customFormat="1" ht="15" customHeight="1">
      <c r="A29" s="276" t="s">
        <v>67</v>
      </c>
      <c r="B29" s="277">
        <v>205</v>
      </c>
      <c r="C29" s="278" t="s">
        <v>459</v>
      </c>
      <c r="D29" s="279" t="s">
        <v>428</v>
      </c>
      <c r="E29" s="274"/>
      <c r="F29" s="294" t="s">
        <v>460</v>
      </c>
      <c r="G29" s="307" t="s">
        <v>450</v>
      </c>
      <c r="H29" s="274" t="s">
        <v>458</v>
      </c>
      <c r="I29" s="295" t="s">
        <v>452</v>
      </c>
      <c r="J29" s="282">
        <v>2</v>
      </c>
      <c r="K29" s="283" t="s">
        <v>378</v>
      </c>
      <c r="L29" s="284"/>
      <c r="M29" s="286"/>
      <c r="N29" s="286"/>
      <c r="O29" s="343"/>
      <c r="P29" s="303"/>
      <c r="Q29" s="291"/>
      <c r="R29" s="304"/>
      <c r="S29" s="287"/>
      <c r="T29" s="286"/>
      <c r="U29" s="286"/>
      <c r="V29" s="286"/>
      <c r="W29" s="305"/>
      <c r="X29" s="306"/>
      <c r="Y29" s="286"/>
      <c r="Z29" s="274"/>
    </row>
    <row r="30" spans="1:26" s="275" customFormat="1" ht="28.5" customHeight="1">
      <c r="A30" s="276" t="s">
        <v>67</v>
      </c>
      <c r="B30" s="277">
        <v>206</v>
      </c>
      <c r="C30" s="278" t="s">
        <v>461</v>
      </c>
      <c r="D30" s="279" t="s">
        <v>428</v>
      </c>
      <c r="E30" s="274"/>
      <c r="F30" s="294" t="s">
        <v>462</v>
      </c>
      <c r="G30" s="307" t="s">
        <v>463</v>
      </c>
      <c r="H30" s="274" t="s">
        <v>464</v>
      </c>
      <c r="I30" s="295" t="s">
        <v>452</v>
      </c>
      <c r="J30" s="282">
        <v>1</v>
      </c>
      <c r="K30" s="283" t="s">
        <v>378</v>
      </c>
      <c r="L30" s="284"/>
      <c r="M30" s="286"/>
      <c r="N30" s="286"/>
      <c r="O30" s="343"/>
      <c r="P30" s="303"/>
      <c r="Q30" s="291"/>
      <c r="R30" s="304"/>
      <c r="S30" s="287"/>
      <c r="T30" s="286"/>
      <c r="U30" s="286"/>
      <c r="V30" s="286"/>
      <c r="W30" s="305"/>
      <c r="X30" s="306"/>
      <c r="Y30" s="286"/>
      <c r="Z30" s="274"/>
    </row>
    <row r="31" spans="1:26" s="275" customFormat="1" ht="28.5" customHeight="1">
      <c r="A31" s="276" t="s">
        <v>67</v>
      </c>
      <c r="B31" s="277">
        <v>207</v>
      </c>
      <c r="C31" s="278" t="s">
        <v>465</v>
      </c>
      <c r="D31" s="279" t="s">
        <v>428</v>
      </c>
      <c r="E31" s="274"/>
      <c r="F31" s="294" t="s">
        <v>466</v>
      </c>
      <c r="G31" s="307" t="s">
        <v>467</v>
      </c>
      <c r="H31" s="274" t="s">
        <v>464</v>
      </c>
      <c r="I31" s="295" t="s">
        <v>452</v>
      </c>
      <c r="J31" s="282">
        <v>1</v>
      </c>
      <c r="K31" s="283" t="s">
        <v>378</v>
      </c>
      <c r="L31" s="284"/>
      <c r="M31" s="286"/>
      <c r="N31" s="286"/>
      <c r="O31" s="343"/>
      <c r="P31" s="303"/>
      <c r="Q31" s="291"/>
      <c r="R31" s="304"/>
      <c r="S31" s="287"/>
      <c r="T31" s="286"/>
      <c r="U31" s="286"/>
      <c r="V31" s="286"/>
      <c r="W31" s="305"/>
      <c r="X31" s="306"/>
      <c r="Y31" s="286"/>
      <c r="Z31" s="274"/>
    </row>
    <row r="32" spans="1:26" s="275" customFormat="1" ht="15" customHeight="1">
      <c r="A32" s="276" t="s">
        <v>78</v>
      </c>
      <c r="B32" s="277">
        <v>201</v>
      </c>
      <c r="C32" s="278" t="s">
        <v>468</v>
      </c>
      <c r="D32" s="279" t="s">
        <v>469</v>
      </c>
      <c r="E32" s="274"/>
      <c r="F32" s="294" t="s">
        <v>470</v>
      </c>
      <c r="G32" s="307"/>
      <c r="H32" s="274" t="s">
        <v>471</v>
      </c>
      <c r="I32" s="295" t="s">
        <v>445</v>
      </c>
      <c r="J32" s="282">
        <v>1</v>
      </c>
      <c r="K32" s="283">
        <v>92000</v>
      </c>
      <c r="L32" s="296">
        <v>2010</v>
      </c>
      <c r="M32" s="273">
        <f>K32</f>
        <v>92000</v>
      </c>
      <c r="N32" s="297" t="s">
        <v>472</v>
      </c>
      <c r="O32" s="298">
        <v>-7.5</v>
      </c>
      <c r="P32" s="278" t="s">
        <v>473</v>
      </c>
      <c r="Q32" s="299">
        <v>0.7</v>
      </c>
      <c r="R32" s="300">
        <v>2.2000000000000002</v>
      </c>
      <c r="S32" s="298">
        <f ca="1">IF(N32&lt;&gt;"",VLOOKUP(N32,INDIRECT(LU_SENS),2,FALSE()),"")</f>
        <v>-8.9823875900000001</v>
      </c>
      <c r="T32" s="301">
        <f ca="1">S32/O32</f>
        <v>1.1976516786666667</v>
      </c>
      <c r="U32" s="273">
        <f ca="1">M32*T32^Q32</f>
        <v>104380.45764152837</v>
      </c>
      <c r="V32" s="273">
        <f ca="1">U32*VLOOKUP(DCFROR!$B$34,INDIRECT(IX_CAP),4,FALSE())/VLOOKUP(L32,INDIRECT(IX_CAP),4,FALSE())</f>
        <v>150658.06794665044</v>
      </c>
      <c r="W32" s="302">
        <f ca="1">V32*R32</f>
        <v>331447.74948263098</v>
      </c>
      <c r="X32" s="272"/>
      <c r="Y32" s="273" t="s">
        <v>474</v>
      </c>
      <c r="Z32" s="346"/>
    </row>
    <row r="33" spans="1:26" s="275" customFormat="1" ht="15" customHeight="1">
      <c r="A33" s="276" t="s">
        <v>78</v>
      </c>
      <c r="B33" s="277">
        <v>244</v>
      </c>
      <c r="C33" s="278" t="s">
        <v>475</v>
      </c>
      <c r="D33" s="279" t="s">
        <v>469</v>
      </c>
      <c r="E33" s="274"/>
      <c r="F33" s="294" t="s">
        <v>476</v>
      </c>
      <c r="G33" s="280"/>
      <c r="H33" s="274" t="s">
        <v>471</v>
      </c>
      <c r="I33" s="295" t="s">
        <v>445</v>
      </c>
      <c r="J33" s="282">
        <v>1</v>
      </c>
      <c r="K33" s="283">
        <v>34000</v>
      </c>
      <c r="L33" s="296">
        <v>2009</v>
      </c>
      <c r="M33" s="273">
        <f>K33</f>
        <v>34000</v>
      </c>
      <c r="N33" s="297" t="s">
        <v>477</v>
      </c>
      <c r="O33" s="298">
        <v>1.83</v>
      </c>
      <c r="P33" s="278" t="s">
        <v>473</v>
      </c>
      <c r="Q33" s="299">
        <v>0.7</v>
      </c>
      <c r="R33" s="300">
        <v>2.2000000000000002</v>
      </c>
      <c r="S33" s="298">
        <f ca="1">IF(N33&lt;&gt;"",VLOOKUP(N33,INDIRECT(LU_SENS),2,FALSE()),"")</f>
        <v>7.00842835</v>
      </c>
      <c r="T33" s="301">
        <f ca="1">S33/O33</f>
        <v>3.8297422677595625</v>
      </c>
      <c r="U33" s="273">
        <f ca="1">M33*T33^Q33</f>
        <v>87035.734887656523</v>
      </c>
      <c r="V33" s="273">
        <f ca="1">U33*VLOOKUP(DCFROR!$B$34,INDIRECT(IX_CAP),4,FALSE())/VLOOKUP(L33,INDIRECT(IX_CAP),4,FALSE())</f>
        <v>132579.82225653756</v>
      </c>
      <c r="W33" s="302">
        <f ca="1">V33*R33</f>
        <v>291675.60896438267</v>
      </c>
      <c r="X33" s="272"/>
      <c r="Y33" s="273" t="s">
        <v>474</v>
      </c>
      <c r="Z33" s="274"/>
    </row>
    <row r="34" spans="1:26" s="275" customFormat="1" ht="15" customHeight="1">
      <c r="A34" s="276" t="s">
        <v>397</v>
      </c>
      <c r="B34" s="277">
        <v>201</v>
      </c>
      <c r="C34" s="278" t="s">
        <v>478</v>
      </c>
      <c r="D34" s="279" t="s">
        <v>428</v>
      </c>
      <c r="E34" s="274"/>
      <c r="F34" s="294" t="s">
        <v>479</v>
      </c>
      <c r="G34" s="307" t="s">
        <v>450</v>
      </c>
      <c r="H34" s="274" t="s">
        <v>480</v>
      </c>
      <c r="I34" s="295" t="s">
        <v>452</v>
      </c>
      <c r="J34" s="282">
        <v>2</v>
      </c>
      <c r="K34" s="283" t="s">
        <v>378</v>
      </c>
      <c r="L34" s="284"/>
      <c r="M34" s="286"/>
      <c r="N34" s="286"/>
      <c r="O34" s="343"/>
      <c r="P34" s="303"/>
      <c r="Q34" s="291"/>
      <c r="R34" s="304"/>
      <c r="S34" s="287"/>
      <c r="T34" s="286"/>
      <c r="U34" s="286"/>
      <c r="V34" s="286"/>
      <c r="W34" s="305"/>
      <c r="X34" s="306"/>
      <c r="Y34" s="286"/>
      <c r="Z34" s="274"/>
    </row>
    <row r="35" spans="1:26" s="275" customFormat="1" ht="15" customHeight="1">
      <c r="A35" s="276" t="s">
        <v>397</v>
      </c>
      <c r="B35" s="277">
        <v>202</v>
      </c>
      <c r="C35" s="278" t="s">
        <v>481</v>
      </c>
      <c r="D35" s="279" t="s">
        <v>428</v>
      </c>
      <c r="E35" s="274"/>
      <c r="F35" s="294"/>
      <c r="G35" s="307" t="s">
        <v>482</v>
      </c>
      <c r="H35" s="274" t="s">
        <v>431</v>
      </c>
      <c r="I35" s="295" t="s">
        <v>452</v>
      </c>
      <c r="J35" s="282">
        <v>2</v>
      </c>
      <c r="K35" s="283" t="s">
        <v>378</v>
      </c>
      <c r="L35" s="284"/>
      <c r="M35" s="286"/>
      <c r="N35" s="286"/>
      <c r="O35" s="343"/>
      <c r="P35" s="303"/>
      <c r="Q35" s="291"/>
      <c r="R35" s="304"/>
      <c r="S35" s="287"/>
      <c r="T35" s="286"/>
      <c r="U35" s="286"/>
      <c r="V35" s="286"/>
      <c r="W35" s="305"/>
      <c r="X35" s="306"/>
      <c r="Y35" s="286"/>
      <c r="Z35" s="274"/>
    </row>
    <row r="36" spans="1:26" s="275" customFormat="1" ht="24.75" customHeight="1">
      <c r="A36" s="276" t="s">
        <v>397</v>
      </c>
      <c r="B36" s="277">
        <v>203</v>
      </c>
      <c r="C36" s="278" t="s">
        <v>483</v>
      </c>
      <c r="D36" s="279" t="s">
        <v>428</v>
      </c>
      <c r="E36" s="274"/>
      <c r="F36" s="294"/>
      <c r="G36" s="307" t="s">
        <v>484</v>
      </c>
      <c r="H36" s="274" t="s">
        <v>431</v>
      </c>
      <c r="I36" s="295" t="s">
        <v>452</v>
      </c>
      <c r="J36" s="282">
        <v>2</v>
      </c>
      <c r="K36" s="283" t="s">
        <v>378</v>
      </c>
      <c r="L36" s="284"/>
      <c r="M36" s="286"/>
      <c r="N36" s="286"/>
      <c r="O36" s="343"/>
      <c r="P36" s="303"/>
      <c r="Q36" s="291"/>
      <c r="R36" s="304"/>
      <c r="S36" s="287"/>
      <c r="T36" s="286"/>
      <c r="U36" s="286"/>
      <c r="V36" s="286"/>
      <c r="W36" s="305"/>
      <c r="X36" s="306"/>
      <c r="Y36" s="286"/>
      <c r="Z36" s="274"/>
    </row>
    <row r="37" spans="1:26" s="275" customFormat="1" ht="15" customHeight="1">
      <c r="A37" s="276" t="s">
        <v>397</v>
      </c>
      <c r="B37" s="277">
        <v>204</v>
      </c>
      <c r="C37" s="278" t="s">
        <v>485</v>
      </c>
      <c r="D37" s="279" t="s">
        <v>428</v>
      </c>
      <c r="E37" s="274"/>
      <c r="F37" s="294" t="s">
        <v>486</v>
      </c>
      <c r="G37" s="307" t="s">
        <v>487</v>
      </c>
      <c r="H37" s="274" t="s">
        <v>458</v>
      </c>
      <c r="I37" s="295" t="s">
        <v>452</v>
      </c>
      <c r="J37" s="282">
        <v>1</v>
      </c>
      <c r="K37" s="283" t="s">
        <v>378</v>
      </c>
      <c r="L37" s="284"/>
      <c r="M37" s="286"/>
      <c r="N37" s="286"/>
      <c r="O37" s="343"/>
      <c r="P37" s="303"/>
      <c r="Q37" s="291"/>
      <c r="R37" s="304"/>
      <c r="S37" s="287"/>
      <c r="T37" s="286"/>
      <c r="U37" s="286"/>
      <c r="V37" s="286"/>
      <c r="W37" s="305"/>
      <c r="X37" s="306"/>
      <c r="Y37" s="286"/>
      <c r="Z37" s="274"/>
    </row>
    <row r="38" spans="1:26" s="275" customFormat="1" ht="28.5" customHeight="1">
      <c r="A38" s="276" t="s">
        <v>397</v>
      </c>
      <c r="B38" s="277">
        <v>205</v>
      </c>
      <c r="C38" s="278" t="s">
        <v>481</v>
      </c>
      <c r="D38" s="279" t="s">
        <v>428</v>
      </c>
      <c r="E38" s="274"/>
      <c r="F38" s="294"/>
      <c r="G38" s="307" t="s">
        <v>482</v>
      </c>
      <c r="H38" s="274" t="s">
        <v>464</v>
      </c>
      <c r="I38" s="295" t="s">
        <v>452</v>
      </c>
      <c r="J38" s="282">
        <v>2</v>
      </c>
      <c r="K38" s="283" t="s">
        <v>378</v>
      </c>
      <c r="L38" s="284"/>
      <c r="M38" s="286"/>
      <c r="N38" s="286"/>
      <c r="O38" s="343"/>
      <c r="P38" s="303"/>
      <c r="Q38" s="291"/>
      <c r="R38" s="304"/>
      <c r="S38" s="287"/>
      <c r="T38" s="286"/>
      <c r="U38" s="286"/>
      <c r="V38" s="286"/>
      <c r="W38" s="305"/>
      <c r="X38" s="306"/>
      <c r="Y38" s="286"/>
      <c r="Z38" s="274"/>
    </row>
    <row r="39" spans="1:26" s="275" customFormat="1" ht="28.5" customHeight="1">
      <c r="A39" s="276" t="s">
        <v>397</v>
      </c>
      <c r="B39" s="277">
        <v>206</v>
      </c>
      <c r="C39" s="278" t="s">
        <v>483</v>
      </c>
      <c r="D39" s="279" t="s">
        <v>428</v>
      </c>
      <c r="E39" s="274"/>
      <c r="F39" s="294"/>
      <c r="G39" s="307" t="s">
        <v>488</v>
      </c>
      <c r="H39" s="274" t="s">
        <v>464</v>
      </c>
      <c r="I39" s="295" t="s">
        <v>452</v>
      </c>
      <c r="J39" s="282">
        <v>2</v>
      </c>
      <c r="K39" s="283" t="s">
        <v>378</v>
      </c>
      <c r="L39" s="284"/>
      <c r="M39" s="286"/>
      <c r="N39" s="286"/>
      <c r="O39" s="343"/>
      <c r="P39" s="303"/>
      <c r="Q39" s="291"/>
      <c r="R39" s="304"/>
      <c r="S39" s="287"/>
      <c r="T39" s="286"/>
      <c r="U39" s="286"/>
      <c r="V39" s="286"/>
      <c r="W39" s="305"/>
      <c r="X39" s="306"/>
      <c r="Y39" s="286"/>
      <c r="Z39" s="274"/>
    </row>
    <row r="40" spans="1:26" s="275" customFormat="1" ht="28.5" customHeight="1">
      <c r="A40" s="276" t="s">
        <v>397</v>
      </c>
      <c r="B40" s="277">
        <v>207</v>
      </c>
      <c r="C40" s="278" t="s">
        <v>489</v>
      </c>
      <c r="D40" s="279" t="s">
        <v>428</v>
      </c>
      <c r="E40" s="274"/>
      <c r="F40" s="294" t="s">
        <v>490</v>
      </c>
      <c r="G40" s="307"/>
      <c r="H40" s="274" t="s">
        <v>464</v>
      </c>
      <c r="I40" s="295" t="s">
        <v>432</v>
      </c>
      <c r="J40" s="282">
        <v>3</v>
      </c>
      <c r="K40" s="283">
        <v>19812400</v>
      </c>
      <c r="L40" s="296">
        <v>2009</v>
      </c>
      <c r="M40" s="273">
        <f t="shared" ref="M40:M48" si="5">K40</f>
        <v>19812400</v>
      </c>
      <c r="N40" s="297" t="s">
        <v>491</v>
      </c>
      <c r="O40" s="344">
        <v>83333</v>
      </c>
      <c r="P40" s="345" t="s">
        <v>225</v>
      </c>
      <c r="Q40" s="299">
        <v>0.6</v>
      </c>
      <c r="R40" s="347">
        <v>1.5</v>
      </c>
      <c r="S40" s="298">
        <f t="shared" ref="S40:S48" ca="1" si="6">IF(N40&lt;&gt;"",VLOOKUP(N40,INDIRECT(LU_SENS),2,FALSE()),"")</f>
        <v>83333.333299999998</v>
      </c>
      <c r="T40" s="301">
        <f t="shared" ref="T40:T48" ca="1" si="7">S40/O40</f>
        <v>1.0000039996159984</v>
      </c>
      <c r="U40" s="273">
        <f t="shared" ref="U40:U48" ca="1" si="8">M40*T40^Q40</f>
        <v>19812447.545157172</v>
      </c>
      <c r="V40" s="273">
        <f ca="1">U40*VLOOKUP(DCFROR!$B$34,INDIRECT(IX_CAP),4,FALSE())/VLOOKUP(L40,INDIRECT(IX_CAP),4,FALSE())</f>
        <v>30179911.474228688</v>
      </c>
      <c r="W40" s="302">
        <f t="shared" ref="W40:W48" ca="1" si="9">V40*R40</f>
        <v>45269867.211343035</v>
      </c>
      <c r="X40" s="306"/>
      <c r="Y40" s="273" t="s">
        <v>492</v>
      </c>
      <c r="Z40" s="274"/>
    </row>
    <row r="41" spans="1:26" s="275" customFormat="1" ht="15" customHeight="1">
      <c r="A41" s="276" t="s">
        <v>493</v>
      </c>
      <c r="B41" s="277">
        <v>201</v>
      </c>
      <c r="C41" s="278" t="s">
        <v>494</v>
      </c>
      <c r="D41" s="279" t="s">
        <v>495</v>
      </c>
      <c r="E41" s="348" t="s">
        <v>496</v>
      </c>
      <c r="F41" s="294" t="s">
        <v>497</v>
      </c>
      <c r="G41" s="349"/>
      <c r="H41" s="274" t="s">
        <v>498</v>
      </c>
      <c r="I41" s="295" t="s">
        <v>445</v>
      </c>
      <c r="J41" s="282">
        <v>1</v>
      </c>
      <c r="K41" s="283">
        <v>8000</v>
      </c>
      <c r="L41" s="296">
        <v>2009</v>
      </c>
      <c r="M41" s="273">
        <f t="shared" si="5"/>
        <v>8000</v>
      </c>
      <c r="N41" s="297" t="s">
        <v>499</v>
      </c>
      <c r="O41" s="298">
        <v>3720</v>
      </c>
      <c r="P41" s="278" t="s">
        <v>225</v>
      </c>
      <c r="Q41" s="299">
        <v>0.8</v>
      </c>
      <c r="R41" s="300">
        <v>2.2999999999999998</v>
      </c>
      <c r="S41" s="298">
        <f t="shared" ca="1" si="6"/>
        <v>2526.1</v>
      </c>
      <c r="T41" s="301">
        <f t="shared" ca="1" si="7"/>
        <v>0.67905913978494625</v>
      </c>
      <c r="U41" s="273">
        <f t="shared" ca="1" si="8"/>
        <v>5869.7021775678413</v>
      </c>
      <c r="V41" s="273">
        <f ca="1">U41*VLOOKUP(DCFROR!$B$34,INDIRECT(IX_CAP),4,FALSE())/VLOOKUP(L41,INDIRECT(IX_CAP),4,FALSE())</f>
        <v>8941.2018225070588</v>
      </c>
      <c r="W41" s="302">
        <f t="shared" ca="1" si="9"/>
        <v>20564.764191766233</v>
      </c>
      <c r="X41" s="272"/>
      <c r="Y41" s="273" t="s">
        <v>500</v>
      </c>
      <c r="Z41" s="279" t="s">
        <v>501</v>
      </c>
    </row>
    <row r="42" spans="1:26" s="275" customFormat="1" ht="15" customHeight="1">
      <c r="A42" s="276" t="s">
        <v>493</v>
      </c>
      <c r="B42" s="277">
        <v>203</v>
      </c>
      <c r="C42" s="278" t="s">
        <v>502</v>
      </c>
      <c r="D42" s="279" t="s">
        <v>503</v>
      </c>
      <c r="F42" s="294" t="s">
        <v>504</v>
      </c>
      <c r="G42" s="350">
        <v>125</v>
      </c>
      <c r="H42" s="274" t="s">
        <v>498</v>
      </c>
      <c r="I42" s="295" t="s">
        <v>445</v>
      </c>
      <c r="J42" s="282">
        <v>1</v>
      </c>
      <c r="K42" s="283">
        <v>25635</v>
      </c>
      <c r="L42" s="296">
        <v>2010</v>
      </c>
      <c r="M42" s="273">
        <f t="shared" si="5"/>
        <v>25635</v>
      </c>
      <c r="N42" s="297" t="s">
        <v>439</v>
      </c>
      <c r="O42" s="298">
        <v>292407</v>
      </c>
      <c r="P42" s="278" t="s">
        <v>225</v>
      </c>
      <c r="Q42" s="299">
        <v>0.8</v>
      </c>
      <c r="R42" s="300">
        <v>2.2999999999999998</v>
      </c>
      <c r="S42" s="298">
        <f t="shared" ca="1" si="6"/>
        <v>291537.25699999998</v>
      </c>
      <c r="T42" s="301">
        <f t="shared" ca="1" si="7"/>
        <v>0.99702557394316815</v>
      </c>
      <c r="U42" s="273">
        <f t="shared" ca="1" si="8"/>
        <v>25573.982304945061</v>
      </c>
      <c r="V42" s="273">
        <f ca="1">U42*VLOOKUP(DCFROR!$B$34,INDIRECT(IX_CAP),4,FALSE())/VLOOKUP(L42,INDIRECT(IX_CAP),4,FALSE())</f>
        <v>36912.338294174515</v>
      </c>
      <c r="W42" s="302">
        <f t="shared" ca="1" si="9"/>
        <v>84898.378076601381</v>
      </c>
      <c r="X42" s="272"/>
      <c r="Y42" s="273" t="s">
        <v>500</v>
      </c>
      <c r="Z42" s="346" t="s">
        <v>505</v>
      </c>
    </row>
    <row r="43" spans="1:26" s="275" customFormat="1" ht="15" customHeight="1">
      <c r="A43" s="276" t="s">
        <v>493</v>
      </c>
      <c r="B43" s="277">
        <v>204</v>
      </c>
      <c r="C43" s="278" t="s">
        <v>506</v>
      </c>
      <c r="D43" s="279" t="s">
        <v>503</v>
      </c>
      <c r="E43" s="274"/>
      <c r="F43" s="294" t="s">
        <v>507</v>
      </c>
      <c r="G43" s="280">
        <v>75</v>
      </c>
      <c r="H43" s="274" t="s">
        <v>498</v>
      </c>
      <c r="I43" s="295" t="s">
        <v>445</v>
      </c>
      <c r="J43" s="282">
        <v>1</v>
      </c>
      <c r="K43" s="283">
        <v>30000</v>
      </c>
      <c r="L43" s="296">
        <v>2009</v>
      </c>
      <c r="M43" s="273">
        <f t="shared" si="5"/>
        <v>30000</v>
      </c>
      <c r="N43" s="297" t="s">
        <v>435</v>
      </c>
      <c r="O43" s="298">
        <v>204390</v>
      </c>
      <c r="P43" s="278" t="s">
        <v>225</v>
      </c>
      <c r="Q43" s="299">
        <v>0.8</v>
      </c>
      <c r="R43" s="300">
        <v>2.2999999999999998</v>
      </c>
      <c r="S43" s="298">
        <f t="shared" ca="1" si="6"/>
        <v>277415.185</v>
      </c>
      <c r="T43" s="301">
        <f t="shared" ca="1" si="7"/>
        <v>1.3572835510543568</v>
      </c>
      <c r="U43" s="273">
        <f t="shared" ca="1" si="8"/>
        <v>38305.199048391267</v>
      </c>
      <c r="V43" s="273">
        <f ca="1">U43*VLOOKUP(DCFROR!$B$34,INDIRECT(IX_CAP),4,FALSE())/VLOOKUP(L43,INDIRECT(IX_CAP),4,FALSE())</f>
        <v>58349.55593690565</v>
      </c>
      <c r="W43" s="302">
        <f t="shared" ca="1" si="9"/>
        <v>134203.97865488299</v>
      </c>
      <c r="X43" s="272"/>
      <c r="Y43" s="273" t="s">
        <v>500</v>
      </c>
      <c r="Z43" s="279" t="s">
        <v>508</v>
      </c>
    </row>
    <row r="44" spans="1:26" s="275" customFormat="1" ht="15" customHeight="1">
      <c r="A44" s="276" t="s">
        <v>493</v>
      </c>
      <c r="B44" s="277">
        <v>208</v>
      </c>
      <c r="C44" s="278" t="s">
        <v>509</v>
      </c>
      <c r="D44" s="279" t="s">
        <v>503</v>
      </c>
      <c r="E44" s="274"/>
      <c r="F44" s="294" t="s">
        <v>507</v>
      </c>
      <c r="G44" s="280">
        <v>75</v>
      </c>
      <c r="H44" s="274" t="s">
        <v>498</v>
      </c>
      <c r="I44" s="295" t="s">
        <v>445</v>
      </c>
      <c r="J44" s="282">
        <v>1</v>
      </c>
      <c r="K44" s="283">
        <v>17408</v>
      </c>
      <c r="L44" s="296">
        <v>2010</v>
      </c>
      <c r="M44" s="273">
        <f t="shared" si="5"/>
        <v>17408</v>
      </c>
      <c r="N44" s="297" t="s">
        <v>510</v>
      </c>
      <c r="O44" s="298">
        <v>292407</v>
      </c>
      <c r="P44" s="278" t="s">
        <v>225</v>
      </c>
      <c r="Q44" s="299">
        <v>0.8</v>
      </c>
      <c r="R44" s="300">
        <v>2.2999999999999998</v>
      </c>
      <c r="S44" s="298">
        <f t="shared" ca="1" si="6"/>
        <v>291537.25699999998</v>
      </c>
      <c r="T44" s="301">
        <f t="shared" ca="1" si="7"/>
        <v>0.99702557394316815</v>
      </c>
      <c r="U44" s="273">
        <f t="shared" ca="1" si="8"/>
        <v>17366.564617299926</v>
      </c>
      <c r="V44" s="273">
        <f ca="1">U44*VLOOKUP(DCFROR!$B$34,INDIRECT(IX_CAP),4,FALSE())/VLOOKUP(L44,INDIRECT(IX_CAP),4,FALSE())</f>
        <v>25066.119954163838</v>
      </c>
      <c r="W44" s="302">
        <f t="shared" ca="1" si="9"/>
        <v>57652.075894576825</v>
      </c>
      <c r="X44" s="272"/>
      <c r="Y44" s="273" t="s">
        <v>500</v>
      </c>
      <c r="Z44" s="279" t="s">
        <v>508</v>
      </c>
    </row>
    <row r="45" spans="1:26" s="275" customFormat="1" ht="15" customHeight="1">
      <c r="A45" s="276" t="s">
        <v>493</v>
      </c>
      <c r="B45" s="277">
        <v>209</v>
      </c>
      <c r="C45" s="278" t="s">
        <v>511</v>
      </c>
      <c r="D45" s="279" t="s">
        <v>495</v>
      </c>
      <c r="E45" s="274" t="s">
        <v>512</v>
      </c>
      <c r="F45" s="294" t="s">
        <v>513</v>
      </c>
      <c r="G45" s="280">
        <v>100</v>
      </c>
      <c r="H45" s="274" t="s">
        <v>498</v>
      </c>
      <c r="I45" s="295" t="s">
        <v>445</v>
      </c>
      <c r="J45" s="282">
        <v>1</v>
      </c>
      <c r="K45" s="283">
        <v>22500</v>
      </c>
      <c r="L45" s="296">
        <v>2009</v>
      </c>
      <c r="M45" s="273">
        <f t="shared" si="5"/>
        <v>22500</v>
      </c>
      <c r="N45" s="297" t="s">
        <v>443</v>
      </c>
      <c r="O45" s="298">
        <v>402194</v>
      </c>
      <c r="P45" s="278" t="s">
        <v>225</v>
      </c>
      <c r="Q45" s="299">
        <v>0.8</v>
      </c>
      <c r="R45" s="300">
        <v>2.2999999999999998</v>
      </c>
      <c r="S45" s="298">
        <f t="shared" ca="1" si="6"/>
        <v>429389.37599999999</v>
      </c>
      <c r="T45" s="301">
        <f t="shared" ca="1" si="7"/>
        <v>1.0676175576960372</v>
      </c>
      <c r="U45" s="273">
        <f t="shared" ca="1" si="8"/>
        <v>23709.100853788412</v>
      </c>
      <c r="V45" s="273">
        <f ca="1">U45*VLOOKUP(DCFROR!$B$34,INDIRECT(IX_CAP),4,FALSE())/VLOOKUP(L45,INDIRECT(IX_CAP),4,FALSE())</f>
        <v>36115.606780536094</v>
      </c>
      <c r="W45" s="302">
        <f t="shared" ca="1" si="9"/>
        <v>83065.895595233014</v>
      </c>
      <c r="X45" s="272"/>
      <c r="Y45" s="273" t="s">
        <v>500</v>
      </c>
      <c r="Z45" s="279" t="s">
        <v>508</v>
      </c>
    </row>
    <row r="46" spans="1:26" s="275" customFormat="1" ht="15" customHeight="1">
      <c r="A46" s="276" t="s">
        <v>493</v>
      </c>
      <c r="B46" s="277">
        <v>239</v>
      </c>
      <c r="C46" s="278" t="s">
        <v>514</v>
      </c>
      <c r="D46" s="279" t="s">
        <v>495</v>
      </c>
      <c r="E46" s="274" t="s">
        <v>512</v>
      </c>
      <c r="F46" s="294" t="s">
        <v>515</v>
      </c>
      <c r="G46" s="280">
        <v>60</v>
      </c>
      <c r="H46" s="274" t="s">
        <v>498</v>
      </c>
      <c r="I46" s="295" t="s">
        <v>445</v>
      </c>
      <c r="J46" s="282">
        <v>1</v>
      </c>
      <c r="K46" s="283">
        <v>0</v>
      </c>
      <c r="L46" s="296">
        <v>2009</v>
      </c>
      <c r="M46" s="273">
        <f t="shared" si="5"/>
        <v>0</v>
      </c>
      <c r="N46" s="297" t="s">
        <v>448</v>
      </c>
      <c r="O46" s="298">
        <v>402194</v>
      </c>
      <c r="P46" s="278" t="s">
        <v>225</v>
      </c>
      <c r="Q46" s="299">
        <v>0.8</v>
      </c>
      <c r="R46" s="300">
        <v>2.2999999999999998</v>
      </c>
      <c r="S46" s="298">
        <f t="shared" ca="1" si="6"/>
        <v>429389.701</v>
      </c>
      <c r="T46" s="301">
        <f t="shared" ca="1" si="7"/>
        <v>1.0676183657637857</v>
      </c>
      <c r="U46" s="273">
        <f t="shared" ca="1" si="8"/>
        <v>0</v>
      </c>
      <c r="V46" s="273">
        <f ca="1">U46*VLOOKUP(DCFROR!$B$34,INDIRECT(IX_CAP),4,FALSE())/VLOOKUP(L46,INDIRECT(IX_CAP),4,FALSE())</f>
        <v>0</v>
      </c>
      <c r="W46" s="302">
        <f t="shared" ca="1" si="9"/>
        <v>0</v>
      </c>
      <c r="X46" s="272"/>
      <c r="Y46" s="273" t="s">
        <v>500</v>
      </c>
      <c r="Z46" s="279" t="s">
        <v>508</v>
      </c>
    </row>
    <row r="47" spans="1:26" s="275" customFormat="1" ht="15" customHeight="1">
      <c r="A47" s="276" t="s">
        <v>516</v>
      </c>
      <c r="B47" s="277">
        <v>205</v>
      </c>
      <c r="C47" s="278" t="s">
        <v>517</v>
      </c>
      <c r="D47" s="279" t="s">
        <v>518</v>
      </c>
      <c r="E47" s="274"/>
      <c r="F47" s="294"/>
      <c r="G47" s="280"/>
      <c r="H47" s="274"/>
      <c r="I47" s="295"/>
      <c r="J47" s="282"/>
      <c r="K47" s="283">
        <v>35000000</v>
      </c>
      <c r="L47" s="296">
        <v>2009</v>
      </c>
      <c r="M47" s="273">
        <f t="shared" si="5"/>
        <v>35000000</v>
      </c>
      <c r="N47" s="297" t="s">
        <v>519</v>
      </c>
      <c r="O47" s="298">
        <v>39000</v>
      </c>
      <c r="P47" s="278" t="s">
        <v>225</v>
      </c>
      <c r="Q47" s="299">
        <v>0.7</v>
      </c>
      <c r="R47" s="300">
        <v>1.7</v>
      </c>
      <c r="S47" s="298">
        <f t="shared" ca="1" si="6"/>
        <v>0</v>
      </c>
      <c r="T47" s="301">
        <f t="shared" ca="1" si="7"/>
        <v>0</v>
      </c>
      <c r="U47" s="273">
        <f t="shared" ca="1" si="8"/>
        <v>0</v>
      </c>
      <c r="V47" s="273">
        <f ca="1">U47*VLOOKUP(DCFROR!$B$34,INDIRECT(IX_CAP),4,FALSE())/VLOOKUP(L47,INDIRECT(IX_CAP),4,FALSE())</f>
        <v>0</v>
      </c>
      <c r="W47" s="302">
        <f t="shared" ca="1" si="9"/>
        <v>0</v>
      </c>
      <c r="X47" s="272"/>
      <c r="Y47" s="273" t="s">
        <v>373</v>
      </c>
      <c r="Z47" s="274"/>
    </row>
    <row r="48" spans="1:26" s="275" customFormat="1" ht="15" customHeight="1">
      <c r="A48" s="276" t="s">
        <v>520</v>
      </c>
      <c r="B48" s="277">
        <v>201</v>
      </c>
      <c r="C48" s="278" t="s">
        <v>521</v>
      </c>
      <c r="D48" s="279"/>
      <c r="E48" s="274"/>
      <c r="F48" s="294" t="s">
        <v>522</v>
      </c>
      <c r="G48" s="307"/>
      <c r="H48" s="274" t="s">
        <v>523</v>
      </c>
      <c r="I48" s="295" t="s">
        <v>445</v>
      </c>
      <c r="J48" s="282">
        <v>1</v>
      </c>
      <c r="K48" s="283">
        <v>6210</v>
      </c>
      <c r="L48" s="296">
        <v>2010</v>
      </c>
      <c r="M48" s="273">
        <f t="shared" si="5"/>
        <v>6210</v>
      </c>
      <c r="N48" s="297" t="s">
        <v>499</v>
      </c>
      <c r="O48" s="298">
        <v>1981</v>
      </c>
      <c r="P48" s="278" t="s">
        <v>225</v>
      </c>
      <c r="Q48" s="299">
        <v>0.7</v>
      </c>
      <c r="R48" s="300">
        <v>3</v>
      </c>
      <c r="S48" s="298">
        <f t="shared" ca="1" si="6"/>
        <v>2526.1</v>
      </c>
      <c r="T48" s="301">
        <f t="shared" ca="1" si="7"/>
        <v>1.2751640585562847</v>
      </c>
      <c r="U48" s="273">
        <f t="shared" ca="1" si="8"/>
        <v>7361.8649202129491</v>
      </c>
      <c r="V48" s="273">
        <f ca="1">U48*VLOOKUP(DCFROR!$B$34,INDIRECT(IX_CAP),4,FALSE())/VLOOKUP(L48,INDIRECT(IX_CAP),4,FALSE())</f>
        <v>10625.785424054638</v>
      </c>
      <c r="W48" s="302">
        <f t="shared" ca="1" si="9"/>
        <v>31877.356272163917</v>
      </c>
      <c r="X48" s="272"/>
      <c r="Y48" s="273" t="s">
        <v>524</v>
      </c>
      <c r="Z48" s="346" t="s">
        <v>525</v>
      </c>
    </row>
    <row r="49" spans="1:26" s="275" customFormat="1" ht="15" customHeight="1">
      <c r="A49" s="276" t="s">
        <v>520</v>
      </c>
      <c r="B49" s="277">
        <v>203</v>
      </c>
      <c r="C49" s="278" t="s">
        <v>526</v>
      </c>
      <c r="D49" s="279" t="s">
        <v>428</v>
      </c>
      <c r="E49" s="274"/>
      <c r="F49" s="294" t="s">
        <v>527</v>
      </c>
      <c r="G49" s="307"/>
      <c r="H49" s="274" t="s">
        <v>528</v>
      </c>
      <c r="I49" s="295" t="s">
        <v>452</v>
      </c>
      <c r="J49" s="282">
        <v>1</v>
      </c>
      <c r="K49" s="283" t="s">
        <v>378</v>
      </c>
      <c r="L49" s="284"/>
      <c r="M49" s="286"/>
      <c r="N49" s="286"/>
      <c r="O49" s="287"/>
      <c r="P49" s="303"/>
      <c r="Q49" s="291"/>
      <c r="R49" s="304"/>
      <c r="S49" s="287"/>
      <c r="T49" s="286"/>
      <c r="U49" s="286"/>
      <c r="V49" s="286"/>
      <c r="W49" s="305"/>
      <c r="X49" s="306"/>
      <c r="Y49" s="286"/>
      <c r="Z49" s="274"/>
    </row>
    <row r="50" spans="1:26" s="275" customFormat="1" ht="15" customHeight="1">
      <c r="A50" s="276" t="s">
        <v>520</v>
      </c>
      <c r="B50" s="277">
        <v>204</v>
      </c>
      <c r="C50" s="278" t="s">
        <v>529</v>
      </c>
      <c r="D50" s="279"/>
      <c r="E50" s="274"/>
      <c r="F50" s="294" t="s">
        <v>530</v>
      </c>
      <c r="G50" s="307"/>
      <c r="H50" s="274" t="s">
        <v>528</v>
      </c>
      <c r="I50" s="295" t="s">
        <v>445</v>
      </c>
      <c r="J50" s="282">
        <v>1</v>
      </c>
      <c r="K50" s="283">
        <v>511000</v>
      </c>
      <c r="L50" s="296">
        <v>2009</v>
      </c>
      <c r="M50" s="273">
        <f>K50</f>
        <v>511000</v>
      </c>
      <c r="N50" s="297" t="s">
        <v>510</v>
      </c>
      <c r="O50" s="351">
        <v>264116</v>
      </c>
      <c r="P50" s="345" t="s">
        <v>225</v>
      </c>
      <c r="Q50" s="299">
        <v>0.7</v>
      </c>
      <c r="R50" s="300">
        <v>2</v>
      </c>
      <c r="S50" s="298">
        <f ca="1">IF(N50&lt;&gt;"",VLOOKUP(N50,INDIRECT(LU_SENS),2,FALSE()),"")</f>
        <v>291537.25699999998</v>
      </c>
      <c r="T50" s="301">
        <f ca="1">S50/O50</f>
        <v>1.1038227786275727</v>
      </c>
      <c r="U50" s="273">
        <f ca="1">M50*T50^Q50</f>
        <v>547583.61750090483</v>
      </c>
      <c r="V50" s="273">
        <f ca="1">U50*VLOOKUP(DCFROR!$B$34,INDIRECT(IX_CAP),4,FALSE())/VLOOKUP(L50,INDIRECT(IX_CAP),4,FALSE())</f>
        <v>834123.34913435404</v>
      </c>
      <c r="W50" s="302">
        <f ca="1">V50*R50</f>
        <v>1668246.6982687081</v>
      </c>
      <c r="X50" s="272"/>
      <c r="Y50" s="273" t="s">
        <v>531</v>
      </c>
      <c r="Z50" s="274" t="s">
        <v>437</v>
      </c>
    </row>
    <row r="51" spans="1:26" s="275" customFormat="1" ht="28.5" customHeight="1">
      <c r="A51" s="276" t="s">
        <v>520</v>
      </c>
      <c r="B51" s="277">
        <v>208</v>
      </c>
      <c r="C51" s="278" t="s">
        <v>532</v>
      </c>
      <c r="D51" s="279"/>
      <c r="E51" s="274"/>
      <c r="F51" s="294" t="s">
        <v>533</v>
      </c>
      <c r="G51" s="307"/>
      <c r="H51" s="274" t="s">
        <v>528</v>
      </c>
      <c r="I51" s="295" t="s">
        <v>445</v>
      </c>
      <c r="J51" s="282">
        <v>1</v>
      </c>
      <c r="K51" s="283">
        <v>203000</v>
      </c>
      <c r="L51" s="296">
        <v>2009</v>
      </c>
      <c r="M51" s="273">
        <f>K51</f>
        <v>203000</v>
      </c>
      <c r="N51" s="297" t="s">
        <v>510</v>
      </c>
      <c r="O51" s="351">
        <v>264116</v>
      </c>
      <c r="P51" s="345" t="s">
        <v>225</v>
      </c>
      <c r="Q51" s="299">
        <v>0.7</v>
      </c>
      <c r="R51" s="300">
        <v>2</v>
      </c>
      <c r="S51" s="298">
        <f ca="1">IF(N51&lt;&gt;"",VLOOKUP(N51,INDIRECT(LU_SENS),2,FALSE()),"")</f>
        <v>291537.25699999998</v>
      </c>
      <c r="T51" s="301">
        <f ca="1">S51/O51</f>
        <v>1.1038227786275727</v>
      </c>
      <c r="U51" s="273">
        <f ca="1">M51*T51^Q51</f>
        <v>217533.21791131835</v>
      </c>
      <c r="V51" s="273">
        <f ca="1">U51*VLOOKUP(DCFROR!$B$34,INDIRECT(IX_CAP),4,FALSE())/VLOOKUP(L51,INDIRECT(IX_CAP),4,FALSE())</f>
        <v>331364.07020405843</v>
      </c>
      <c r="W51" s="302">
        <f ca="1">V51*R51</f>
        <v>662728.14040811686</v>
      </c>
      <c r="X51" s="272"/>
      <c r="Y51" s="273" t="s">
        <v>531</v>
      </c>
      <c r="Z51" s="274" t="s">
        <v>437</v>
      </c>
    </row>
    <row r="52" spans="1:26" s="275" customFormat="1" ht="15" customHeight="1">
      <c r="A52" s="276" t="s">
        <v>520</v>
      </c>
      <c r="B52" s="277">
        <v>209</v>
      </c>
      <c r="C52" s="278" t="s">
        <v>534</v>
      </c>
      <c r="D52" s="279"/>
      <c r="E52" s="274"/>
      <c r="F52" s="294" t="s">
        <v>535</v>
      </c>
      <c r="G52" s="307"/>
      <c r="H52" s="274" t="s">
        <v>423</v>
      </c>
      <c r="I52" s="295" t="s">
        <v>445</v>
      </c>
      <c r="J52" s="282">
        <v>1</v>
      </c>
      <c r="K52" s="283">
        <v>236000</v>
      </c>
      <c r="L52" s="296">
        <v>2009</v>
      </c>
      <c r="M52" s="273">
        <f>K52</f>
        <v>236000</v>
      </c>
      <c r="N52" s="297" t="s">
        <v>443</v>
      </c>
      <c r="O52" s="351">
        <v>410369</v>
      </c>
      <c r="P52" s="345" t="s">
        <v>225</v>
      </c>
      <c r="Q52" s="299">
        <v>0.7</v>
      </c>
      <c r="R52" s="300">
        <v>2</v>
      </c>
      <c r="S52" s="298">
        <f ca="1">IF(N52&lt;&gt;"",VLOOKUP(N52,INDIRECT(LU_SENS),2,FALSE()),"")</f>
        <v>429389.37599999999</v>
      </c>
      <c r="T52" s="301">
        <f ca="1">S52/O52</f>
        <v>1.0463494464737833</v>
      </c>
      <c r="U52" s="273">
        <f ca="1">M52*T52^Q52</f>
        <v>243604.73594141103</v>
      </c>
      <c r="V52" s="273">
        <f ca="1">U52*VLOOKUP(DCFROR!$B$34,INDIRECT(IX_CAP),4,FALSE())/VLOOKUP(L52,INDIRECT(IX_CAP),4,FALSE())</f>
        <v>371078.30058137915</v>
      </c>
      <c r="W52" s="302">
        <f ca="1">V52*R52</f>
        <v>742156.60116275831</v>
      </c>
      <c r="X52" s="272"/>
      <c r="Y52" s="273" t="s">
        <v>531</v>
      </c>
      <c r="Z52" s="274"/>
    </row>
    <row r="53" spans="1:26" s="275" customFormat="1" ht="15" customHeight="1">
      <c r="A53" s="276" t="s">
        <v>520</v>
      </c>
      <c r="B53" s="277">
        <v>224</v>
      </c>
      <c r="C53" s="278" t="s">
        <v>536</v>
      </c>
      <c r="D53" s="279" t="s">
        <v>469</v>
      </c>
      <c r="E53" s="274"/>
      <c r="F53" s="294" t="s">
        <v>537</v>
      </c>
      <c r="G53" s="307"/>
      <c r="H53" s="274" t="s">
        <v>423</v>
      </c>
      <c r="I53" s="295" t="s">
        <v>386</v>
      </c>
      <c r="J53" s="282">
        <v>1</v>
      </c>
      <c r="K53" s="283">
        <v>0</v>
      </c>
      <c r="L53" s="296">
        <v>2009</v>
      </c>
      <c r="M53" s="273">
        <f>K53</f>
        <v>0</v>
      </c>
      <c r="N53" s="297" t="s">
        <v>448</v>
      </c>
      <c r="O53" s="351">
        <v>410369</v>
      </c>
      <c r="P53" s="345" t="s">
        <v>225</v>
      </c>
      <c r="Q53" s="299">
        <v>0.7</v>
      </c>
      <c r="R53" s="300">
        <v>2</v>
      </c>
      <c r="S53" s="298">
        <f ca="1">IF(N53&lt;&gt;"",VLOOKUP(N53,INDIRECT(LU_SENS),2,FALSE()),"")</f>
        <v>429389.701</v>
      </c>
      <c r="T53" s="301">
        <f ca="1">S53/O53</f>
        <v>1.0463502384439372</v>
      </c>
      <c r="U53" s="273">
        <f ca="1">M53*T53^Q53</f>
        <v>0</v>
      </c>
      <c r="V53" s="273">
        <f ca="1">U53*VLOOKUP(DCFROR!$B$34,INDIRECT(IX_CAP),4,FALSE())/VLOOKUP(L53,INDIRECT(IX_CAP),4,FALSE())</f>
        <v>0</v>
      </c>
      <c r="W53" s="302">
        <f ca="1">V53*R53</f>
        <v>0</v>
      </c>
      <c r="X53" s="272"/>
      <c r="Y53" s="273" t="s">
        <v>531</v>
      </c>
      <c r="Z53" s="274"/>
    </row>
    <row r="54" spans="1:26" s="275" customFormat="1" ht="15" customHeight="1">
      <c r="A54" s="308"/>
      <c r="B54" s="309"/>
      <c r="C54" s="310"/>
      <c r="D54" s="311"/>
      <c r="E54" s="312"/>
      <c r="F54" s="312"/>
      <c r="G54" s="313"/>
      <c r="H54" s="312"/>
      <c r="I54" s="314"/>
      <c r="J54" s="315"/>
      <c r="K54" s="316"/>
      <c r="L54" s="317"/>
      <c r="M54" s="318"/>
      <c r="N54" s="314"/>
      <c r="O54" s="315"/>
      <c r="P54" s="319"/>
      <c r="Q54" s="320"/>
      <c r="R54" s="321"/>
      <c r="S54" s="322"/>
      <c r="T54" s="352" t="s">
        <v>538</v>
      </c>
      <c r="U54" s="353">
        <f ca="1">SUM(U18:U53)</f>
        <v>21350085.948632993</v>
      </c>
      <c r="V54" s="318">
        <f ca="1">SUM(V18:V53)</f>
        <v>32509802.736841232</v>
      </c>
      <c r="W54" s="325">
        <f ca="1">SUM(W18:W53)</f>
        <v>49873336.190015763</v>
      </c>
      <c r="X54" s="326">
        <f ca="1">W54/V54</f>
        <v>1.5341014706772604</v>
      </c>
      <c r="Y54" s="327"/>
      <c r="Z54" s="328"/>
    </row>
    <row r="55" spans="1:26" s="275" customFormat="1" ht="15" customHeight="1">
      <c r="A55" s="252" t="s">
        <v>419</v>
      </c>
      <c r="B55" s="253">
        <v>300</v>
      </c>
      <c r="C55" s="254" t="s">
        <v>539</v>
      </c>
      <c r="D55" s="329" t="s">
        <v>441</v>
      </c>
      <c r="E55" s="256"/>
      <c r="F55" s="330"/>
      <c r="G55" s="331" t="s">
        <v>540</v>
      </c>
      <c r="H55" s="256" t="s">
        <v>423</v>
      </c>
      <c r="I55" s="332" t="s">
        <v>386</v>
      </c>
      <c r="J55" s="260">
        <v>1</v>
      </c>
      <c r="K55" s="261">
        <v>52500</v>
      </c>
      <c r="L55" s="333">
        <v>2009</v>
      </c>
      <c r="M55" s="270">
        <f t="shared" ref="M55:M68" si="10">K55</f>
        <v>52500</v>
      </c>
      <c r="N55" s="334" t="s">
        <v>541</v>
      </c>
      <c r="O55" s="339">
        <v>1</v>
      </c>
      <c r="P55" s="254" t="s">
        <v>542</v>
      </c>
      <c r="Q55" s="337">
        <v>1</v>
      </c>
      <c r="R55" s="338">
        <v>1.5</v>
      </c>
      <c r="S55" s="339">
        <f ca="1">IF(N55&lt;&gt;"",VLOOKUP(N55,INDIRECT(LU_SENS),2,FALSE()),"")</f>
        <v>12</v>
      </c>
      <c r="T55" s="260">
        <f t="shared" ref="T55:T68" ca="1" si="11">S55/O55</f>
        <v>12</v>
      </c>
      <c r="U55" s="270">
        <f t="shared" ref="U55:U68" ca="1" si="12">M55*T55^Q55</f>
        <v>630000</v>
      </c>
      <c r="V55" s="270">
        <f ca="1">U55*VLOOKUP(DCFROR!$B$34,INDIRECT(IX_CAP),4,FALSE())/VLOOKUP(L55,INDIRECT(IX_CAP),4,FALSE())</f>
        <v>959666.60279747087</v>
      </c>
      <c r="W55" s="271">
        <f t="shared" ref="W55:W68" ca="1" si="13">V55*R55</f>
        <v>1439499.9041962062</v>
      </c>
      <c r="X55" s="272"/>
      <c r="Y55" s="273" t="s">
        <v>436</v>
      </c>
      <c r="Z55" s="346"/>
    </row>
    <row r="56" spans="1:26" s="275" customFormat="1" ht="15" customHeight="1">
      <c r="A56" s="276" t="s">
        <v>419</v>
      </c>
      <c r="B56" s="277">
        <v>301</v>
      </c>
      <c r="C56" s="278" t="s">
        <v>543</v>
      </c>
      <c r="D56" s="279" t="s">
        <v>441</v>
      </c>
      <c r="E56" s="274"/>
      <c r="F56" s="294"/>
      <c r="G56" s="307" t="s">
        <v>544</v>
      </c>
      <c r="H56" s="274" t="s">
        <v>423</v>
      </c>
      <c r="I56" s="295" t="s">
        <v>386</v>
      </c>
      <c r="J56" s="282">
        <v>1</v>
      </c>
      <c r="K56" s="283">
        <v>31800</v>
      </c>
      <c r="L56" s="296">
        <v>2009</v>
      </c>
      <c r="M56" s="273">
        <f t="shared" si="10"/>
        <v>31800</v>
      </c>
      <c r="N56" s="297" t="s">
        <v>545</v>
      </c>
      <c r="O56" s="351">
        <v>40414</v>
      </c>
      <c r="P56" s="345" t="s">
        <v>225</v>
      </c>
      <c r="Q56" s="299">
        <v>0.5</v>
      </c>
      <c r="R56" s="300">
        <v>1.5</v>
      </c>
      <c r="S56" s="298">
        <f ca="1">IF(N56&lt;&gt;"",VLOOKUP(N56,INDIRECT(LU_SENS),2,FALSE()),"")</f>
        <v>42590.406600000002</v>
      </c>
      <c r="T56" s="301">
        <f t="shared" ca="1" si="11"/>
        <v>1.0538527886376008</v>
      </c>
      <c r="U56" s="273">
        <f t="shared" ca="1" si="12"/>
        <v>32645.031689093023</v>
      </c>
      <c r="V56" s="273">
        <f ca="1">U56*VLOOKUP(DCFROR!$B$34,INDIRECT(IX_CAP),4,FALSE())/VLOOKUP(L56,INDIRECT(IX_CAP),4,FALSE())</f>
        <v>49727.534379821715</v>
      </c>
      <c r="W56" s="302">
        <f t="shared" ca="1" si="13"/>
        <v>74591.301569732575</v>
      </c>
      <c r="X56" s="272"/>
      <c r="Y56" s="273" t="s">
        <v>436</v>
      </c>
      <c r="Z56" s="346"/>
    </row>
    <row r="57" spans="1:26" s="275" customFormat="1" ht="15" customHeight="1">
      <c r="A57" s="276" t="s">
        <v>419</v>
      </c>
      <c r="B57" s="277">
        <v>304</v>
      </c>
      <c r="C57" s="278" t="s">
        <v>546</v>
      </c>
      <c r="D57" s="279" t="s">
        <v>441</v>
      </c>
      <c r="E57" s="274"/>
      <c r="F57" s="294"/>
      <c r="G57" s="307" t="s">
        <v>547</v>
      </c>
      <c r="H57" s="274" t="s">
        <v>442</v>
      </c>
      <c r="I57" s="295" t="s">
        <v>386</v>
      </c>
      <c r="J57" s="282">
        <v>2</v>
      </c>
      <c r="K57" s="283">
        <v>26000</v>
      </c>
      <c r="L57" s="296">
        <v>2009</v>
      </c>
      <c r="M57" s="273">
        <f t="shared" si="10"/>
        <v>26000</v>
      </c>
      <c r="N57" s="297"/>
      <c r="O57" s="351">
        <v>2</v>
      </c>
      <c r="P57" s="345" t="s">
        <v>542</v>
      </c>
      <c r="Q57" s="299">
        <v>0.5</v>
      </c>
      <c r="R57" s="300">
        <v>1.5</v>
      </c>
      <c r="S57" s="298">
        <v>2</v>
      </c>
      <c r="T57" s="301">
        <f t="shared" si="11"/>
        <v>1</v>
      </c>
      <c r="U57" s="273">
        <f t="shared" si="12"/>
        <v>26000</v>
      </c>
      <c r="V57" s="273">
        <f ca="1">U57*VLOOKUP(DCFROR!$B$34,INDIRECT(IX_CAP),4,FALSE())/VLOOKUP(L57,INDIRECT(IX_CAP),4,FALSE())</f>
        <v>39605.288369419432</v>
      </c>
      <c r="W57" s="302">
        <f t="shared" ca="1" si="13"/>
        <v>59407.932554129147</v>
      </c>
      <c r="X57" s="272"/>
      <c r="Y57" s="273" t="s">
        <v>436</v>
      </c>
      <c r="Z57" s="346"/>
    </row>
    <row r="58" spans="1:26" s="275" customFormat="1" ht="15" customHeight="1">
      <c r="A58" s="276" t="s">
        <v>419</v>
      </c>
      <c r="B58" s="277">
        <v>305</v>
      </c>
      <c r="C58" s="278" t="s">
        <v>548</v>
      </c>
      <c r="D58" s="279" t="s">
        <v>441</v>
      </c>
      <c r="E58" s="274"/>
      <c r="F58" s="294"/>
      <c r="G58" s="307" t="s">
        <v>393</v>
      </c>
      <c r="H58" s="274" t="s">
        <v>442</v>
      </c>
      <c r="I58" s="295" t="s">
        <v>386</v>
      </c>
      <c r="J58" s="282">
        <v>2</v>
      </c>
      <c r="K58" s="283">
        <v>43000</v>
      </c>
      <c r="L58" s="296">
        <v>2009</v>
      </c>
      <c r="M58" s="273">
        <f t="shared" si="10"/>
        <v>43000</v>
      </c>
      <c r="N58" s="297"/>
      <c r="O58" s="351">
        <v>2</v>
      </c>
      <c r="P58" s="345" t="s">
        <v>542</v>
      </c>
      <c r="Q58" s="299">
        <v>0.5</v>
      </c>
      <c r="R58" s="300">
        <v>1.5</v>
      </c>
      <c r="S58" s="298">
        <v>2</v>
      </c>
      <c r="T58" s="301">
        <f t="shared" si="11"/>
        <v>1</v>
      </c>
      <c r="U58" s="273">
        <f t="shared" si="12"/>
        <v>43000</v>
      </c>
      <c r="V58" s="273">
        <f ca="1">U58*VLOOKUP(DCFROR!$B$34,INDIRECT(IX_CAP),4,FALSE())/VLOOKUP(L58,INDIRECT(IX_CAP),4,FALSE())</f>
        <v>65501.053841732137</v>
      </c>
      <c r="W58" s="302">
        <f t="shared" ca="1" si="13"/>
        <v>98251.580762598198</v>
      </c>
      <c r="X58" s="272"/>
      <c r="Y58" s="273" t="s">
        <v>436</v>
      </c>
      <c r="Z58" s="346"/>
    </row>
    <row r="59" spans="1:26" s="275" customFormat="1" ht="15" customHeight="1">
      <c r="A59" s="276" t="s">
        <v>419</v>
      </c>
      <c r="B59" s="277">
        <v>306</v>
      </c>
      <c r="C59" s="278" t="s">
        <v>549</v>
      </c>
      <c r="D59" s="279" t="s">
        <v>441</v>
      </c>
      <c r="E59" s="274"/>
      <c r="F59" s="294"/>
      <c r="G59" s="307" t="s">
        <v>381</v>
      </c>
      <c r="H59" s="274" t="s">
        <v>423</v>
      </c>
      <c r="I59" s="295" t="s">
        <v>386</v>
      </c>
      <c r="J59" s="282">
        <v>2</v>
      </c>
      <c r="K59" s="283">
        <v>68300</v>
      </c>
      <c r="L59" s="296">
        <v>2009</v>
      </c>
      <c r="M59" s="273">
        <f t="shared" si="10"/>
        <v>68300</v>
      </c>
      <c r="N59" s="297" t="s">
        <v>550</v>
      </c>
      <c r="O59" s="351">
        <v>425878</v>
      </c>
      <c r="P59" s="345" t="s">
        <v>225</v>
      </c>
      <c r="Q59" s="299">
        <v>0.5</v>
      </c>
      <c r="R59" s="300">
        <v>1.5</v>
      </c>
      <c r="S59" s="298">
        <f ca="1">IF(N59&lt;&gt;"",VLOOKUP(N59,INDIRECT(LU_SENS),2,FALSE()),"")</f>
        <v>450517.04</v>
      </c>
      <c r="T59" s="301">
        <f t="shared" ca="1" si="11"/>
        <v>1.0578546907799886</v>
      </c>
      <c r="U59" s="273">
        <f t="shared" ca="1" si="12"/>
        <v>70247.959176567267</v>
      </c>
      <c r="V59" s="273">
        <f ca="1">U59*VLOOKUP(DCFROR!$B$34,INDIRECT(IX_CAP),4,FALSE())/VLOOKUP(L59,INDIRECT(IX_CAP),4,FALSE())</f>
        <v>107007.33386735193</v>
      </c>
      <c r="W59" s="302">
        <f t="shared" ca="1" si="13"/>
        <v>160511.0008010279</v>
      </c>
      <c r="X59" s="272"/>
      <c r="Y59" s="273" t="s">
        <v>436</v>
      </c>
      <c r="Z59" s="346"/>
    </row>
    <row r="60" spans="1:26" s="275" customFormat="1" ht="15" customHeight="1">
      <c r="A60" s="276" t="s">
        <v>419</v>
      </c>
      <c r="B60" s="277">
        <v>308</v>
      </c>
      <c r="C60" s="278" t="s">
        <v>551</v>
      </c>
      <c r="D60" s="279" t="s">
        <v>552</v>
      </c>
      <c r="E60" s="274"/>
      <c r="F60" s="294" t="s">
        <v>553</v>
      </c>
      <c r="G60" s="307" t="s">
        <v>554</v>
      </c>
      <c r="H60" s="274" t="s">
        <v>528</v>
      </c>
      <c r="I60" s="295" t="s">
        <v>445</v>
      </c>
      <c r="J60" s="282">
        <v>1</v>
      </c>
      <c r="K60" s="283">
        <v>109000</v>
      </c>
      <c r="L60" s="296">
        <v>2009</v>
      </c>
      <c r="M60" s="273">
        <f t="shared" si="10"/>
        <v>109000</v>
      </c>
      <c r="N60" s="297" t="s">
        <v>555</v>
      </c>
      <c r="O60" s="351">
        <v>379938</v>
      </c>
      <c r="P60" s="345" t="s">
        <v>225</v>
      </c>
      <c r="Q60" s="299">
        <v>0.5</v>
      </c>
      <c r="R60" s="300">
        <v>1.7</v>
      </c>
      <c r="S60" s="298">
        <f ca="1">IF(N60&lt;&gt;"",VLOOKUP(N60,INDIRECT(LU_SENS),2,FALSE()),"")</f>
        <v>443226.18400000001</v>
      </c>
      <c r="T60" s="301">
        <f t="shared" ca="1" si="11"/>
        <v>1.1665750306628977</v>
      </c>
      <c r="U60" s="273">
        <f t="shared" ca="1" si="12"/>
        <v>117728.83223452905</v>
      </c>
      <c r="V60" s="273">
        <f ca="1">U60*VLOOKUP(DCFROR!$B$34,INDIRECT(IX_CAP),4,FALSE())/VLOOKUP(L60,INDIRECT(IX_CAP),4,FALSE())</f>
        <v>179334.0134632125</v>
      </c>
      <c r="W60" s="302">
        <f t="shared" ca="1" si="13"/>
        <v>304867.82288746123</v>
      </c>
      <c r="X60" s="272"/>
      <c r="Y60" s="273" t="s">
        <v>373</v>
      </c>
      <c r="Z60" s="346" t="s">
        <v>556</v>
      </c>
    </row>
    <row r="61" spans="1:26" s="275" customFormat="1" ht="15" customHeight="1">
      <c r="A61" s="276" t="s">
        <v>77</v>
      </c>
      <c r="B61" s="277">
        <v>300</v>
      </c>
      <c r="C61" s="278" t="s">
        <v>557</v>
      </c>
      <c r="D61" s="279" t="s">
        <v>469</v>
      </c>
      <c r="E61" s="274"/>
      <c r="F61" s="294" t="s">
        <v>558</v>
      </c>
      <c r="G61" s="307"/>
      <c r="H61" s="274" t="s">
        <v>471</v>
      </c>
      <c r="I61" s="295" t="s">
        <v>386</v>
      </c>
      <c r="J61" s="282">
        <v>12</v>
      </c>
      <c r="K61" s="283">
        <f>J61*844000</f>
        <v>10128000</v>
      </c>
      <c r="L61" s="296">
        <v>2009</v>
      </c>
      <c r="M61" s="273">
        <f t="shared" si="10"/>
        <v>10128000</v>
      </c>
      <c r="N61" s="297" t="s">
        <v>541</v>
      </c>
      <c r="O61" s="298">
        <v>12</v>
      </c>
      <c r="P61" s="278" t="s">
        <v>542</v>
      </c>
      <c r="Q61" s="299">
        <v>1</v>
      </c>
      <c r="R61" s="300">
        <v>1.5</v>
      </c>
      <c r="S61" s="298">
        <f ca="1">IF(N61&lt;&gt;"",VLOOKUP(N61,INDIRECT(LU_SENS),2,FALSE()),"")</f>
        <v>12</v>
      </c>
      <c r="T61" s="301">
        <f t="shared" ca="1" si="11"/>
        <v>1</v>
      </c>
      <c r="U61" s="273">
        <f t="shared" ca="1" si="12"/>
        <v>10128000</v>
      </c>
      <c r="V61" s="273">
        <f ca="1">U61*VLOOKUP(DCFROR!$B$34,INDIRECT(IX_CAP),4,FALSE())/VLOOKUP(L61,INDIRECT(IX_CAP),4,FALSE())</f>
        <v>15427783.100210769</v>
      </c>
      <c r="W61" s="302">
        <f t="shared" ca="1" si="13"/>
        <v>23141674.650316153</v>
      </c>
      <c r="X61" s="272"/>
      <c r="Y61" s="273" t="s">
        <v>559</v>
      </c>
      <c r="Z61" s="274" t="s">
        <v>560</v>
      </c>
    </row>
    <row r="62" spans="1:26" s="275" customFormat="1" ht="15" customHeight="1">
      <c r="A62" s="276" t="s">
        <v>77</v>
      </c>
      <c r="B62" s="277">
        <v>301</v>
      </c>
      <c r="C62" s="278" t="s">
        <v>561</v>
      </c>
      <c r="D62" s="279" t="s">
        <v>562</v>
      </c>
      <c r="E62" s="274"/>
      <c r="F62" s="294" t="s">
        <v>563</v>
      </c>
      <c r="G62" s="307"/>
      <c r="H62" s="274" t="s">
        <v>471</v>
      </c>
      <c r="I62" s="295" t="s">
        <v>386</v>
      </c>
      <c r="J62" s="282">
        <v>2</v>
      </c>
      <c r="K62" s="283">
        <v>75400</v>
      </c>
      <c r="L62" s="296">
        <v>2009</v>
      </c>
      <c r="M62" s="273">
        <f t="shared" si="10"/>
        <v>75400</v>
      </c>
      <c r="N62" s="297"/>
      <c r="O62" s="351">
        <v>2</v>
      </c>
      <c r="P62" s="345" t="s">
        <v>542</v>
      </c>
      <c r="Q62" s="299">
        <v>0.7</v>
      </c>
      <c r="R62" s="300">
        <v>1.8</v>
      </c>
      <c r="S62" s="298">
        <v>2</v>
      </c>
      <c r="T62" s="301">
        <f t="shared" si="11"/>
        <v>1</v>
      </c>
      <c r="U62" s="273">
        <f t="shared" si="12"/>
        <v>75400</v>
      </c>
      <c r="V62" s="273">
        <f ca="1">U62*VLOOKUP(DCFROR!$B$34,INDIRECT(IX_CAP),4,FALSE())/VLOOKUP(L62,INDIRECT(IX_CAP),4,FALSE())</f>
        <v>114855.33627131635</v>
      </c>
      <c r="W62" s="302">
        <f t="shared" ca="1" si="13"/>
        <v>206739.60528836944</v>
      </c>
      <c r="X62" s="272"/>
      <c r="Y62" s="273" t="s">
        <v>564</v>
      </c>
      <c r="Z62" s="274" t="s">
        <v>565</v>
      </c>
    </row>
    <row r="63" spans="1:26" s="275" customFormat="1" ht="15" customHeight="1">
      <c r="A63" s="276" t="s">
        <v>77</v>
      </c>
      <c r="B63" s="277">
        <v>302</v>
      </c>
      <c r="C63" s="278" t="s">
        <v>566</v>
      </c>
      <c r="D63" s="279" t="s">
        <v>562</v>
      </c>
      <c r="E63" s="274"/>
      <c r="F63" s="294" t="s">
        <v>567</v>
      </c>
      <c r="G63" s="307"/>
      <c r="H63" s="274" t="s">
        <v>471</v>
      </c>
      <c r="I63" s="295" t="s">
        <v>386</v>
      </c>
      <c r="J63" s="282">
        <v>2</v>
      </c>
      <c r="K63" s="283">
        <v>116600</v>
      </c>
      <c r="L63" s="296">
        <v>2009</v>
      </c>
      <c r="M63" s="273">
        <f t="shared" si="10"/>
        <v>116600</v>
      </c>
      <c r="N63" s="297"/>
      <c r="O63" s="351">
        <v>2</v>
      </c>
      <c r="P63" s="345" t="s">
        <v>542</v>
      </c>
      <c r="Q63" s="299">
        <v>0.7</v>
      </c>
      <c r="R63" s="300">
        <v>1.8</v>
      </c>
      <c r="S63" s="298">
        <v>2</v>
      </c>
      <c r="T63" s="301">
        <f t="shared" si="11"/>
        <v>1</v>
      </c>
      <c r="U63" s="273">
        <f t="shared" si="12"/>
        <v>116600</v>
      </c>
      <c r="V63" s="273">
        <f ca="1">U63*VLOOKUP(DCFROR!$B$34,INDIRECT(IX_CAP),4,FALSE())/VLOOKUP(L63,INDIRECT(IX_CAP),4,FALSE())</f>
        <v>177614.48553362713</v>
      </c>
      <c r="W63" s="302">
        <f t="shared" ca="1" si="13"/>
        <v>319706.07396052883</v>
      </c>
      <c r="X63" s="272"/>
      <c r="Y63" s="273" t="s">
        <v>564</v>
      </c>
      <c r="Z63" s="274" t="s">
        <v>568</v>
      </c>
    </row>
    <row r="64" spans="1:26" s="275" customFormat="1" ht="15" customHeight="1">
      <c r="A64" s="276" t="s">
        <v>77</v>
      </c>
      <c r="B64" s="277">
        <v>303</v>
      </c>
      <c r="C64" s="278" t="s">
        <v>569</v>
      </c>
      <c r="D64" s="279" t="s">
        <v>562</v>
      </c>
      <c r="E64" s="274"/>
      <c r="F64" s="294" t="s">
        <v>570</v>
      </c>
      <c r="G64" s="307"/>
      <c r="H64" s="274" t="s">
        <v>471</v>
      </c>
      <c r="I64" s="295" t="s">
        <v>386</v>
      </c>
      <c r="J64" s="282">
        <v>2</v>
      </c>
      <c r="K64" s="283">
        <v>157600</v>
      </c>
      <c r="L64" s="296">
        <v>2009</v>
      </c>
      <c r="M64" s="273">
        <f t="shared" si="10"/>
        <v>157600</v>
      </c>
      <c r="N64" s="297"/>
      <c r="O64" s="351">
        <v>2</v>
      </c>
      <c r="P64" s="345" t="s">
        <v>542</v>
      </c>
      <c r="Q64" s="299">
        <v>0.7</v>
      </c>
      <c r="R64" s="300">
        <v>1.8</v>
      </c>
      <c r="S64" s="298">
        <v>2</v>
      </c>
      <c r="T64" s="301">
        <f t="shared" si="11"/>
        <v>1</v>
      </c>
      <c r="U64" s="273">
        <f t="shared" si="12"/>
        <v>157600</v>
      </c>
      <c r="V64" s="273">
        <f ca="1">U64*VLOOKUP(DCFROR!$B$34,INDIRECT(IX_CAP),4,FALSE())/VLOOKUP(L64,INDIRECT(IX_CAP),4,FALSE())</f>
        <v>240068.97873155779</v>
      </c>
      <c r="W64" s="302">
        <f t="shared" ca="1" si="13"/>
        <v>432124.16171680402</v>
      </c>
      <c r="X64" s="272"/>
      <c r="Y64" s="273" t="s">
        <v>564</v>
      </c>
      <c r="Z64" s="274"/>
    </row>
    <row r="65" spans="1:26" s="275" customFormat="1" ht="15" customHeight="1">
      <c r="A65" s="276" t="s">
        <v>77</v>
      </c>
      <c r="B65" s="277">
        <v>304</v>
      </c>
      <c r="C65" s="278" t="s">
        <v>571</v>
      </c>
      <c r="D65" s="279" t="s">
        <v>469</v>
      </c>
      <c r="E65" s="274"/>
      <c r="F65" s="294" t="s">
        <v>572</v>
      </c>
      <c r="G65" s="307"/>
      <c r="H65" s="274" t="s">
        <v>471</v>
      </c>
      <c r="I65" s="295" t="s">
        <v>386</v>
      </c>
      <c r="J65" s="282">
        <v>2</v>
      </c>
      <c r="K65" s="283">
        <v>352000</v>
      </c>
      <c r="L65" s="296">
        <v>2009</v>
      </c>
      <c r="M65" s="273">
        <f t="shared" si="10"/>
        <v>352000</v>
      </c>
      <c r="N65" s="297"/>
      <c r="O65" s="351">
        <v>2</v>
      </c>
      <c r="P65" s="345" t="s">
        <v>542</v>
      </c>
      <c r="Q65" s="299">
        <v>0.7</v>
      </c>
      <c r="R65" s="300">
        <v>2</v>
      </c>
      <c r="S65" s="298">
        <v>2</v>
      </c>
      <c r="T65" s="301">
        <f t="shared" si="11"/>
        <v>1</v>
      </c>
      <c r="U65" s="273">
        <f t="shared" si="12"/>
        <v>352000</v>
      </c>
      <c r="V65" s="273">
        <f ca="1">U65*VLOOKUP(DCFROR!$B$34,INDIRECT(IX_CAP),4,FALSE())/VLOOKUP(L65,INDIRECT(IX_CAP),4,FALSE())</f>
        <v>536194.67330906307</v>
      </c>
      <c r="W65" s="302">
        <f t="shared" ca="1" si="13"/>
        <v>1072389.3466181261</v>
      </c>
      <c r="X65" s="272"/>
      <c r="Y65" s="273" t="s">
        <v>531</v>
      </c>
      <c r="Z65" s="274"/>
    </row>
    <row r="66" spans="1:26" s="275" customFormat="1" ht="15" customHeight="1">
      <c r="A66" s="276" t="s">
        <v>77</v>
      </c>
      <c r="B66" s="277">
        <v>305</v>
      </c>
      <c r="C66" s="278" t="s">
        <v>573</v>
      </c>
      <c r="D66" s="279" t="s">
        <v>469</v>
      </c>
      <c r="E66" s="274"/>
      <c r="F66" s="294" t="s">
        <v>574</v>
      </c>
      <c r="G66" s="307"/>
      <c r="H66" s="274" t="s">
        <v>471</v>
      </c>
      <c r="I66" s="295" t="s">
        <v>386</v>
      </c>
      <c r="J66" s="282">
        <v>2</v>
      </c>
      <c r="K66" s="283">
        <v>1180000</v>
      </c>
      <c r="L66" s="296">
        <v>2009</v>
      </c>
      <c r="M66" s="273">
        <f t="shared" si="10"/>
        <v>1180000</v>
      </c>
      <c r="N66" s="297"/>
      <c r="O66" s="351">
        <v>2</v>
      </c>
      <c r="P66" s="345" t="s">
        <v>542</v>
      </c>
      <c r="Q66" s="299">
        <v>0.7</v>
      </c>
      <c r="R66" s="300">
        <v>2</v>
      </c>
      <c r="S66" s="298">
        <v>2</v>
      </c>
      <c r="T66" s="301">
        <f t="shared" si="11"/>
        <v>1</v>
      </c>
      <c r="U66" s="273">
        <f t="shared" si="12"/>
        <v>1180000</v>
      </c>
      <c r="V66" s="273">
        <f ca="1">U66*VLOOKUP(DCFROR!$B$34,INDIRECT(IX_CAP),4,FALSE())/VLOOKUP(L66,INDIRECT(IX_CAP),4,FALSE())</f>
        <v>1797470.779842882</v>
      </c>
      <c r="W66" s="302">
        <f t="shared" ca="1" si="13"/>
        <v>3594941.5596857639</v>
      </c>
      <c r="X66" s="272"/>
      <c r="Y66" s="273" t="s">
        <v>531</v>
      </c>
      <c r="Z66" s="274"/>
    </row>
    <row r="67" spans="1:26" s="275" customFormat="1" ht="15" customHeight="1">
      <c r="A67" s="276" t="s">
        <v>78</v>
      </c>
      <c r="B67" s="277">
        <v>300</v>
      </c>
      <c r="C67" s="278" t="s">
        <v>575</v>
      </c>
      <c r="D67" s="279" t="s">
        <v>576</v>
      </c>
      <c r="E67" s="274"/>
      <c r="F67" s="294" t="s">
        <v>577</v>
      </c>
      <c r="G67" s="307"/>
      <c r="H67" s="274" t="s">
        <v>471</v>
      </c>
      <c r="I67" s="295" t="s">
        <v>386</v>
      </c>
      <c r="J67" s="282">
        <v>12</v>
      </c>
      <c r="K67" s="283">
        <v>86928</v>
      </c>
      <c r="L67" s="296">
        <v>2009</v>
      </c>
      <c r="M67" s="273">
        <f t="shared" si="10"/>
        <v>86928</v>
      </c>
      <c r="N67" s="297" t="s">
        <v>541</v>
      </c>
      <c r="O67" s="298">
        <v>12</v>
      </c>
      <c r="P67" s="278" t="s">
        <v>542</v>
      </c>
      <c r="Q67" s="299">
        <v>1</v>
      </c>
      <c r="R67" s="300">
        <v>2.2000000000000002</v>
      </c>
      <c r="S67" s="298">
        <f ca="1">IF(N67&lt;&gt;"",VLOOKUP(N67,INDIRECT(LU_SENS),2,FALSE()),"")</f>
        <v>12</v>
      </c>
      <c r="T67" s="301">
        <f t="shared" ca="1" si="11"/>
        <v>1</v>
      </c>
      <c r="U67" s="273">
        <f t="shared" ca="1" si="12"/>
        <v>86928</v>
      </c>
      <c r="V67" s="273">
        <f ca="1">U67*VLOOKUP(DCFROR!$B$34,INDIRECT(IX_CAP),4,FALSE())/VLOOKUP(L67,INDIRECT(IX_CAP),4,FALSE())</f>
        <v>132415.71182218817</v>
      </c>
      <c r="W67" s="302">
        <f t="shared" ca="1" si="13"/>
        <v>291314.56600881397</v>
      </c>
      <c r="X67" s="272"/>
      <c r="Y67" s="273" t="s">
        <v>578</v>
      </c>
      <c r="Z67" s="274"/>
    </row>
    <row r="68" spans="1:26" s="275" customFormat="1" ht="15" customHeight="1">
      <c r="A68" s="276" t="s">
        <v>78</v>
      </c>
      <c r="B68" s="277">
        <v>301</v>
      </c>
      <c r="C68" s="278" t="s">
        <v>579</v>
      </c>
      <c r="D68" s="279" t="s">
        <v>580</v>
      </c>
      <c r="E68" s="274" t="s">
        <v>581</v>
      </c>
      <c r="F68" s="294" t="s">
        <v>582</v>
      </c>
      <c r="G68" s="307"/>
      <c r="H68" s="274" t="s">
        <v>583</v>
      </c>
      <c r="I68" s="295" t="s">
        <v>386</v>
      </c>
      <c r="J68" s="282">
        <v>1</v>
      </c>
      <c r="K68" s="283">
        <v>85000</v>
      </c>
      <c r="L68" s="296">
        <v>2010</v>
      </c>
      <c r="M68" s="273">
        <f t="shared" si="10"/>
        <v>85000</v>
      </c>
      <c r="N68" s="297" t="s">
        <v>584</v>
      </c>
      <c r="O68" s="298">
        <v>8.1999999999999993</v>
      </c>
      <c r="P68" s="278" t="s">
        <v>473</v>
      </c>
      <c r="Q68" s="299">
        <v>0.7</v>
      </c>
      <c r="R68" s="300">
        <v>2.2000000000000002</v>
      </c>
      <c r="S68" s="298">
        <f ca="1">IF(N68&lt;&gt;"",VLOOKUP(N68,INDIRECT(LU_SENS),2,FALSE()),"")</f>
        <v>10.925946400000001</v>
      </c>
      <c r="T68" s="301">
        <f t="shared" ca="1" si="11"/>
        <v>1.3324324878048783</v>
      </c>
      <c r="U68" s="273">
        <f t="shared" ca="1" si="12"/>
        <v>103913.165520793</v>
      </c>
      <c r="V68" s="273">
        <f ca="1">U68*VLOOKUP(DCFROR!$B$34,INDIRECT(IX_CAP),4,FALSE())/VLOOKUP(L68,INDIRECT(IX_CAP),4,FALSE())</f>
        <v>149983.59947173283</v>
      </c>
      <c r="W68" s="302">
        <f t="shared" ca="1" si="13"/>
        <v>329963.91883781226</v>
      </c>
      <c r="X68" s="272"/>
      <c r="Y68" s="273" t="s">
        <v>474</v>
      </c>
      <c r="Z68" s="346" t="s">
        <v>585</v>
      </c>
    </row>
    <row r="69" spans="1:26" s="275" customFormat="1" ht="15" customHeight="1">
      <c r="A69" s="276" t="s">
        <v>78</v>
      </c>
      <c r="B69" s="277">
        <v>304</v>
      </c>
      <c r="C69" s="278" t="s">
        <v>586</v>
      </c>
      <c r="D69" s="279" t="s">
        <v>469</v>
      </c>
      <c r="E69" s="274"/>
      <c r="F69" s="294" t="s">
        <v>587</v>
      </c>
      <c r="G69" s="307"/>
      <c r="H69" s="274" t="s">
        <v>471</v>
      </c>
      <c r="I69" s="295" t="s">
        <v>386</v>
      </c>
      <c r="J69" s="282">
        <v>1</v>
      </c>
      <c r="K69" s="283" t="s">
        <v>378</v>
      </c>
      <c r="L69" s="284"/>
      <c r="M69" s="286"/>
      <c r="N69" s="286"/>
      <c r="O69" s="287"/>
      <c r="P69" s="303"/>
      <c r="Q69" s="291"/>
      <c r="R69" s="304"/>
      <c r="S69" s="287"/>
      <c r="T69" s="286"/>
      <c r="U69" s="286"/>
      <c r="V69" s="286"/>
      <c r="W69" s="305"/>
      <c r="X69" s="306"/>
      <c r="Y69" s="286"/>
      <c r="Z69" s="274"/>
    </row>
    <row r="70" spans="1:26" s="275" customFormat="1" ht="15" customHeight="1">
      <c r="A70" s="276" t="s">
        <v>78</v>
      </c>
      <c r="B70" s="277">
        <v>305</v>
      </c>
      <c r="C70" s="278" t="s">
        <v>588</v>
      </c>
      <c r="D70" s="279" t="s">
        <v>469</v>
      </c>
      <c r="E70" s="274"/>
      <c r="F70" s="294" t="s">
        <v>587</v>
      </c>
      <c r="G70" s="307"/>
      <c r="H70" s="274" t="s">
        <v>471</v>
      </c>
      <c r="I70" s="295" t="s">
        <v>386</v>
      </c>
      <c r="J70" s="282">
        <v>1</v>
      </c>
      <c r="K70" s="283" t="s">
        <v>378</v>
      </c>
      <c r="L70" s="284"/>
      <c r="M70" s="286"/>
      <c r="N70" s="286"/>
      <c r="O70" s="287"/>
      <c r="P70" s="303"/>
      <c r="Q70" s="291"/>
      <c r="R70" s="304"/>
      <c r="S70" s="287"/>
      <c r="T70" s="286"/>
      <c r="U70" s="286"/>
      <c r="V70" s="286"/>
      <c r="W70" s="305"/>
      <c r="X70" s="306"/>
      <c r="Y70" s="286"/>
      <c r="Z70" s="274"/>
    </row>
    <row r="71" spans="1:26" s="275" customFormat="1" ht="15" customHeight="1">
      <c r="A71" s="276" t="s">
        <v>78</v>
      </c>
      <c r="B71" s="277">
        <v>310</v>
      </c>
      <c r="C71" s="278" t="s">
        <v>589</v>
      </c>
      <c r="D71" s="279" t="s">
        <v>576</v>
      </c>
      <c r="E71" s="274"/>
      <c r="F71" s="294" t="s">
        <v>577</v>
      </c>
      <c r="G71" s="307"/>
      <c r="H71" s="274" t="s">
        <v>423</v>
      </c>
      <c r="I71" s="295" t="s">
        <v>386</v>
      </c>
      <c r="J71" s="282">
        <v>1</v>
      </c>
      <c r="K71" s="283">
        <v>23900</v>
      </c>
      <c r="L71" s="296">
        <v>2009</v>
      </c>
      <c r="M71" s="273">
        <f t="shared" ref="M71:M79" si="14">K71</f>
        <v>23900</v>
      </c>
      <c r="N71" s="297" t="s">
        <v>590</v>
      </c>
      <c r="O71" s="351">
        <v>5.4039999999999999</v>
      </c>
      <c r="P71" s="345" t="s">
        <v>473</v>
      </c>
      <c r="Q71" s="299">
        <v>0.7</v>
      </c>
      <c r="R71" s="300">
        <v>1.8</v>
      </c>
      <c r="S71" s="354">
        <f t="shared" ref="S71:S79" ca="1" si="15">IF(N71&lt;&gt;"",VLOOKUP(N71,INDIRECT(LU_SENS),2,FALSE()),"")</f>
        <v>6.3824211799999997</v>
      </c>
      <c r="T71" s="301">
        <f t="shared" ref="T71:T79" ca="1" si="16">S71/O71</f>
        <v>1.1810549925980756</v>
      </c>
      <c r="U71" s="273">
        <f t="shared" ref="U71:U79" ca="1" si="17">M71*T71^Q71</f>
        <v>26852.639709729181</v>
      </c>
      <c r="V71" s="273">
        <f ca="1">U71*VLOOKUP(DCFROR!$B$34,INDIRECT(IX_CAP),4,FALSE())/VLOOKUP(L71,INDIRECT(IX_CAP),4,FALSE())</f>
        <v>40904.097660921056</v>
      </c>
      <c r="W71" s="302">
        <f t="shared" ref="W71:W79" ca="1" si="18">V71*R71</f>
        <v>73627.375789657905</v>
      </c>
      <c r="X71" s="272"/>
      <c r="Y71" s="273" t="s">
        <v>578</v>
      </c>
      <c r="Z71" s="274"/>
    </row>
    <row r="72" spans="1:26" s="275" customFormat="1" ht="15" customHeight="1">
      <c r="A72" s="276" t="s">
        <v>493</v>
      </c>
      <c r="B72" s="277">
        <v>300</v>
      </c>
      <c r="C72" s="278" t="s">
        <v>591</v>
      </c>
      <c r="D72" s="279" t="s">
        <v>495</v>
      </c>
      <c r="E72" s="274" t="s">
        <v>592</v>
      </c>
      <c r="F72" s="294" t="s">
        <v>593</v>
      </c>
      <c r="G72" s="280">
        <v>20</v>
      </c>
      <c r="H72" s="274" t="s">
        <v>498</v>
      </c>
      <c r="I72" s="295" t="s">
        <v>445</v>
      </c>
      <c r="J72" s="282">
        <v>5</v>
      </c>
      <c r="K72" s="283">
        <v>47200</v>
      </c>
      <c r="L72" s="296">
        <v>2009</v>
      </c>
      <c r="M72" s="273">
        <f t="shared" si="14"/>
        <v>47200</v>
      </c>
      <c r="N72" s="297" t="s">
        <v>541</v>
      </c>
      <c r="O72" s="298">
        <v>12</v>
      </c>
      <c r="P72" s="278" t="s">
        <v>542</v>
      </c>
      <c r="Q72" s="299">
        <v>0.8</v>
      </c>
      <c r="R72" s="300">
        <v>2.2999999999999998</v>
      </c>
      <c r="S72" s="298">
        <f t="shared" ca="1" si="15"/>
        <v>12</v>
      </c>
      <c r="T72" s="301">
        <f t="shared" ca="1" si="16"/>
        <v>1</v>
      </c>
      <c r="U72" s="273">
        <f t="shared" ca="1" si="17"/>
        <v>47200</v>
      </c>
      <c r="V72" s="273">
        <f ca="1">U72*VLOOKUP(DCFROR!$B$34,INDIRECT(IX_CAP),4,FALSE())/VLOOKUP(L72,INDIRECT(IX_CAP),4,FALSE())</f>
        <v>71898.831193715276</v>
      </c>
      <c r="W72" s="302">
        <f t="shared" ca="1" si="18"/>
        <v>165367.31174554513</v>
      </c>
      <c r="X72" s="272"/>
      <c r="Y72" s="273" t="s">
        <v>500</v>
      </c>
      <c r="Z72" s="346" t="s">
        <v>594</v>
      </c>
    </row>
    <row r="73" spans="1:26" s="275" customFormat="1" ht="15" customHeight="1">
      <c r="A73" s="276" t="s">
        <v>493</v>
      </c>
      <c r="B73" s="277">
        <v>301</v>
      </c>
      <c r="C73" s="278" t="s">
        <v>595</v>
      </c>
      <c r="D73" s="279" t="s">
        <v>495</v>
      </c>
      <c r="E73" s="274" t="s">
        <v>596</v>
      </c>
      <c r="F73" s="294" t="s">
        <v>597</v>
      </c>
      <c r="G73" s="280">
        <v>10</v>
      </c>
      <c r="H73" s="274" t="s">
        <v>498</v>
      </c>
      <c r="I73" s="295" t="s">
        <v>445</v>
      </c>
      <c r="J73" s="282">
        <v>1</v>
      </c>
      <c r="K73" s="283">
        <v>8200</v>
      </c>
      <c r="L73" s="296">
        <v>2009</v>
      </c>
      <c r="M73" s="273">
        <f t="shared" si="14"/>
        <v>8200</v>
      </c>
      <c r="N73" s="297" t="s">
        <v>598</v>
      </c>
      <c r="O73" s="298">
        <v>43149</v>
      </c>
      <c r="P73" s="278" t="s">
        <v>225</v>
      </c>
      <c r="Q73" s="299">
        <v>0.8</v>
      </c>
      <c r="R73" s="300">
        <v>2.2999999999999998</v>
      </c>
      <c r="S73" s="298">
        <f t="shared" ca="1" si="15"/>
        <v>42590.406600000002</v>
      </c>
      <c r="T73" s="301">
        <f t="shared" ca="1" si="16"/>
        <v>0.98705431412083711</v>
      </c>
      <c r="U73" s="273">
        <f t="shared" ca="1" si="17"/>
        <v>8114.9657876945912</v>
      </c>
      <c r="V73" s="273">
        <f ca="1">U73*VLOOKUP(DCFROR!$B$34,INDIRECT(IX_CAP),4,FALSE())/VLOOKUP(L73,INDIRECT(IX_CAP),4,FALSE())</f>
        <v>12361.36769729297</v>
      </c>
      <c r="W73" s="302">
        <f t="shared" ca="1" si="18"/>
        <v>28431.145703773829</v>
      </c>
      <c r="X73" s="272"/>
      <c r="Y73" s="273" t="s">
        <v>500</v>
      </c>
      <c r="Z73" s="279" t="s">
        <v>508</v>
      </c>
    </row>
    <row r="74" spans="1:26" s="275" customFormat="1" ht="15" customHeight="1">
      <c r="A74" s="276" t="s">
        <v>493</v>
      </c>
      <c r="B74" s="277">
        <v>302</v>
      </c>
      <c r="C74" s="278" t="s">
        <v>599</v>
      </c>
      <c r="D74" s="279" t="s">
        <v>495</v>
      </c>
      <c r="E74" s="274" t="s">
        <v>600</v>
      </c>
      <c r="F74" s="294" t="s">
        <v>601</v>
      </c>
      <c r="G74" s="280">
        <v>40</v>
      </c>
      <c r="H74" s="274" t="s">
        <v>498</v>
      </c>
      <c r="I74" s="295" t="s">
        <v>445</v>
      </c>
      <c r="J74" s="282">
        <v>2</v>
      </c>
      <c r="K74" s="283">
        <v>24300</v>
      </c>
      <c r="L74" s="296">
        <v>2009</v>
      </c>
      <c r="M74" s="273">
        <f t="shared" si="14"/>
        <v>24300</v>
      </c>
      <c r="N74" s="297" t="s">
        <v>598</v>
      </c>
      <c r="O74" s="298">
        <v>43149</v>
      </c>
      <c r="P74" s="278" t="s">
        <v>225</v>
      </c>
      <c r="Q74" s="299">
        <v>0.8</v>
      </c>
      <c r="R74" s="300">
        <v>2.2999999999999998</v>
      </c>
      <c r="S74" s="298">
        <f t="shared" ca="1" si="15"/>
        <v>42590.406600000002</v>
      </c>
      <c r="T74" s="301">
        <f t="shared" ca="1" si="16"/>
        <v>0.98705431412083711</v>
      </c>
      <c r="U74" s="273">
        <f t="shared" ca="1" si="17"/>
        <v>24048.008370851043</v>
      </c>
      <c r="V74" s="273">
        <f ca="1">U74*VLOOKUP(DCFROR!$B$34,INDIRECT(IX_CAP),4,FALSE())/VLOOKUP(L74,INDIRECT(IX_CAP),4,FALSE())</f>
        <v>36631.857932221843</v>
      </c>
      <c r="W74" s="302">
        <f t="shared" ca="1" si="18"/>
        <v>84253.273244110227</v>
      </c>
      <c r="X74" s="272"/>
      <c r="Y74" s="273" t="s">
        <v>500</v>
      </c>
      <c r="Z74" s="279" t="s">
        <v>508</v>
      </c>
    </row>
    <row r="75" spans="1:26" s="275" customFormat="1" ht="15" customHeight="1">
      <c r="A75" s="276" t="s">
        <v>493</v>
      </c>
      <c r="B75" s="277">
        <v>306</v>
      </c>
      <c r="C75" s="278" t="s">
        <v>602</v>
      </c>
      <c r="D75" s="279" t="s">
        <v>495</v>
      </c>
      <c r="E75" s="274" t="s">
        <v>603</v>
      </c>
      <c r="F75" s="294" t="s">
        <v>604</v>
      </c>
      <c r="G75" s="280">
        <v>125</v>
      </c>
      <c r="H75" s="274" t="s">
        <v>498</v>
      </c>
      <c r="I75" s="295" t="s">
        <v>445</v>
      </c>
      <c r="J75" s="282">
        <v>1</v>
      </c>
      <c r="K75" s="283">
        <v>26800</v>
      </c>
      <c r="L75" s="296">
        <v>2009</v>
      </c>
      <c r="M75" s="273">
        <f t="shared" si="14"/>
        <v>26800</v>
      </c>
      <c r="N75" s="297" t="s">
        <v>550</v>
      </c>
      <c r="O75" s="298">
        <v>488719</v>
      </c>
      <c r="P75" s="278" t="s">
        <v>225</v>
      </c>
      <c r="Q75" s="299">
        <v>0.8</v>
      </c>
      <c r="R75" s="300">
        <v>2.2999999999999998</v>
      </c>
      <c r="S75" s="298">
        <f t="shared" ca="1" si="15"/>
        <v>450517.04</v>
      </c>
      <c r="T75" s="301">
        <f t="shared" ca="1" si="16"/>
        <v>0.921832464053986</v>
      </c>
      <c r="U75" s="273">
        <f t="shared" ca="1" si="17"/>
        <v>25110.559692639254</v>
      </c>
      <c r="V75" s="273">
        <f ca="1">U75*VLOOKUP(DCFROR!$B$34,INDIRECT(IX_CAP),4,FALSE())/VLOOKUP(L75,INDIRECT(IX_CAP),4,FALSE())</f>
        <v>38250.421451711452</v>
      </c>
      <c r="W75" s="302">
        <f t="shared" ca="1" si="18"/>
        <v>87975.969338936338</v>
      </c>
      <c r="X75" s="272"/>
      <c r="Y75" s="273" t="s">
        <v>500</v>
      </c>
      <c r="Z75" s="279" t="s">
        <v>508</v>
      </c>
    </row>
    <row r="76" spans="1:26" s="275" customFormat="1" ht="15" customHeight="1">
      <c r="A76" s="276" t="s">
        <v>493</v>
      </c>
      <c r="B76" s="277">
        <v>310</v>
      </c>
      <c r="C76" s="278" t="s">
        <v>605</v>
      </c>
      <c r="D76" s="279" t="s">
        <v>495</v>
      </c>
      <c r="E76" s="274" t="s">
        <v>592</v>
      </c>
      <c r="F76" s="294" t="s">
        <v>606</v>
      </c>
      <c r="G76" s="280">
        <v>20</v>
      </c>
      <c r="H76" s="274" t="s">
        <v>498</v>
      </c>
      <c r="I76" s="295" t="s">
        <v>445</v>
      </c>
      <c r="J76" s="282">
        <v>5</v>
      </c>
      <c r="K76" s="283">
        <v>47200</v>
      </c>
      <c r="L76" s="296">
        <v>2009</v>
      </c>
      <c r="M76" s="273">
        <f t="shared" si="14"/>
        <v>47200</v>
      </c>
      <c r="N76" s="297" t="s">
        <v>607</v>
      </c>
      <c r="O76" s="351">
        <v>421776</v>
      </c>
      <c r="P76" s="345" t="s">
        <v>225</v>
      </c>
      <c r="Q76" s="299">
        <v>0.8</v>
      </c>
      <c r="R76" s="300">
        <v>2.2999999999999998</v>
      </c>
      <c r="S76" s="298">
        <f t="shared" ca="1" si="15"/>
        <v>443226.18400000001</v>
      </c>
      <c r="T76" s="301">
        <f t="shared" ca="1" si="16"/>
        <v>1.050856814991844</v>
      </c>
      <c r="U76" s="273">
        <f t="shared" ca="1" si="17"/>
        <v>49110.780319475365</v>
      </c>
      <c r="V76" s="273">
        <f ca="1">U76*VLOOKUP(DCFROR!$B$34,INDIRECT(IX_CAP),4,FALSE())/VLOOKUP(L76,INDIRECT(IX_CAP),4,FALSE())</f>
        <v>74809.485253847321</v>
      </c>
      <c r="W76" s="302">
        <f t="shared" ca="1" si="18"/>
        <v>172061.81608384883</v>
      </c>
      <c r="X76" s="272"/>
      <c r="Y76" s="273" t="s">
        <v>500</v>
      </c>
      <c r="Z76" s="346" t="s">
        <v>594</v>
      </c>
    </row>
    <row r="77" spans="1:26" s="275" customFormat="1" ht="15" customHeight="1">
      <c r="A77" s="276" t="s">
        <v>520</v>
      </c>
      <c r="B77" s="277">
        <v>301</v>
      </c>
      <c r="C77" s="278" t="s">
        <v>608</v>
      </c>
      <c r="D77" s="279" t="s">
        <v>469</v>
      </c>
      <c r="E77" s="274" t="s">
        <v>609</v>
      </c>
      <c r="F77" s="294" t="s">
        <v>610</v>
      </c>
      <c r="G77" s="307"/>
      <c r="H77" s="274" t="s">
        <v>498</v>
      </c>
      <c r="I77" s="295" t="s">
        <v>386</v>
      </c>
      <c r="J77" s="282">
        <v>1</v>
      </c>
      <c r="K77" s="283">
        <v>439000</v>
      </c>
      <c r="L77" s="296">
        <v>2009</v>
      </c>
      <c r="M77" s="273">
        <f t="shared" si="14"/>
        <v>439000</v>
      </c>
      <c r="N77" s="297" t="s">
        <v>598</v>
      </c>
      <c r="O77" s="351">
        <v>40414</v>
      </c>
      <c r="P77" s="345" t="s">
        <v>225</v>
      </c>
      <c r="Q77" s="299">
        <v>0.7</v>
      </c>
      <c r="R77" s="300">
        <v>1.8</v>
      </c>
      <c r="S77" s="298">
        <f t="shared" ca="1" si="15"/>
        <v>42590.406600000002</v>
      </c>
      <c r="T77" s="301">
        <f t="shared" ca="1" si="16"/>
        <v>1.0538527886376008</v>
      </c>
      <c r="U77" s="273">
        <f t="shared" ca="1" si="17"/>
        <v>455418.30710354075</v>
      </c>
      <c r="V77" s="273">
        <f ca="1">U77*VLOOKUP(DCFROR!$B$34,INDIRECT(IX_CAP),4,FALSE())/VLOOKUP(L77,INDIRECT(IX_CAP),4,FALSE())</f>
        <v>693729.74544417497</v>
      </c>
      <c r="W77" s="302">
        <f t="shared" ca="1" si="18"/>
        <v>1248713.541799515</v>
      </c>
      <c r="X77" s="272"/>
      <c r="Y77" s="273" t="s">
        <v>611</v>
      </c>
      <c r="Z77" s="274"/>
    </row>
    <row r="78" spans="1:26" s="275" customFormat="1" ht="15" customHeight="1">
      <c r="A78" s="276" t="s">
        <v>520</v>
      </c>
      <c r="B78" s="277">
        <v>306</v>
      </c>
      <c r="C78" s="278" t="s">
        <v>612</v>
      </c>
      <c r="D78" s="279" t="s">
        <v>469</v>
      </c>
      <c r="E78" s="274" t="s">
        <v>613</v>
      </c>
      <c r="F78" s="294" t="s">
        <v>537</v>
      </c>
      <c r="G78" s="307"/>
      <c r="H78" s="274" t="s">
        <v>498</v>
      </c>
      <c r="I78" s="295" t="s">
        <v>386</v>
      </c>
      <c r="J78" s="282">
        <v>1</v>
      </c>
      <c r="K78" s="283">
        <v>636000</v>
      </c>
      <c r="L78" s="296">
        <v>2009</v>
      </c>
      <c r="M78" s="273">
        <f t="shared" si="14"/>
        <v>636000</v>
      </c>
      <c r="N78" s="297" t="s">
        <v>550</v>
      </c>
      <c r="O78" s="351">
        <v>425878</v>
      </c>
      <c r="P78" s="345" t="s">
        <v>225</v>
      </c>
      <c r="Q78" s="299">
        <v>0.7</v>
      </c>
      <c r="R78" s="300">
        <v>1.8</v>
      </c>
      <c r="S78" s="298">
        <f t="shared" ca="1" si="15"/>
        <v>450517.04</v>
      </c>
      <c r="T78" s="301">
        <f t="shared" ca="1" si="16"/>
        <v>1.0578546907799886</v>
      </c>
      <c r="U78" s="273">
        <f t="shared" ca="1" si="17"/>
        <v>661538.80887728336</v>
      </c>
      <c r="V78" s="273">
        <f ca="1">U78*VLOOKUP(DCFROR!$B$34,INDIRECT(IX_CAP),4,FALSE())/VLOOKUP(L78,INDIRECT(IX_CAP),4,FALSE())</f>
        <v>1007709.0497364252</v>
      </c>
      <c r="W78" s="302">
        <f t="shared" ca="1" si="18"/>
        <v>1813876.2895255652</v>
      </c>
      <c r="X78" s="272"/>
      <c r="Y78" s="273" t="s">
        <v>611</v>
      </c>
      <c r="Z78" s="274"/>
    </row>
    <row r="79" spans="1:26" s="275" customFormat="1" ht="15" customHeight="1">
      <c r="A79" s="276" t="s">
        <v>520</v>
      </c>
      <c r="B79" s="277">
        <v>310</v>
      </c>
      <c r="C79" s="278" t="s">
        <v>614</v>
      </c>
      <c r="D79" s="279" t="s">
        <v>615</v>
      </c>
      <c r="E79" s="274"/>
      <c r="F79" s="294" t="s">
        <v>616</v>
      </c>
      <c r="G79" s="307"/>
      <c r="H79" s="274" t="s">
        <v>471</v>
      </c>
      <c r="I79" s="295" t="s">
        <v>386</v>
      </c>
      <c r="J79" s="282">
        <v>8</v>
      </c>
      <c r="K79" s="283">
        <v>3840000</v>
      </c>
      <c r="L79" s="296">
        <v>2009</v>
      </c>
      <c r="M79" s="273">
        <f t="shared" si="14"/>
        <v>3840000</v>
      </c>
      <c r="N79" s="297" t="s">
        <v>607</v>
      </c>
      <c r="O79" s="351">
        <v>421776</v>
      </c>
      <c r="P79" s="345" t="s">
        <v>225</v>
      </c>
      <c r="Q79" s="299">
        <v>0.7</v>
      </c>
      <c r="R79" s="300">
        <v>2</v>
      </c>
      <c r="S79" s="298">
        <f t="shared" ca="1" si="15"/>
        <v>443226.18400000001</v>
      </c>
      <c r="T79" s="301">
        <f t="shared" ca="1" si="16"/>
        <v>1.050856814991844</v>
      </c>
      <c r="U79" s="273">
        <f t="shared" ca="1" si="17"/>
        <v>3975682.6077437173</v>
      </c>
      <c r="V79" s="273">
        <f ca="1">U79*VLOOKUP(DCFROR!$B$34,INDIRECT(IX_CAP),4,FALSE())/VLOOKUP(L79,INDIRECT(IX_CAP),4,FALSE())</f>
        <v>6056079.0824990524</v>
      </c>
      <c r="W79" s="302">
        <f t="shared" ca="1" si="18"/>
        <v>12112158.164998105</v>
      </c>
      <c r="X79" s="272"/>
      <c r="Y79" s="273" t="s">
        <v>531</v>
      </c>
      <c r="Z79" s="274" t="s">
        <v>617</v>
      </c>
    </row>
    <row r="80" spans="1:26" s="275" customFormat="1" ht="15" customHeight="1">
      <c r="A80" s="308"/>
      <c r="B80" s="309"/>
      <c r="C80" s="310"/>
      <c r="D80" s="311"/>
      <c r="E80" s="312"/>
      <c r="F80" s="312"/>
      <c r="G80" s="313"/>
      <c r="H80" s="312"/>
      <c r="I80" s="314"/>
      <c r="J80" s="315"/>
      <c r="K80" s="316"/>
      <c r="L80" s="317"/>
      <c r="M80" s="318"/>
      <c r="N80" s="314"/>
      <c r="O80" s="315"/>
      <c r="P80" s="319"/>
      <c r="Q80" s="320"/>
      <c r="R80" s="321"/>
      <c r="S80" s="322"/>
      <c r="T80" s="352" t="s">
        <v>618</v>
      </c>
      <c r="U80" s="353">
        <f ca="1">SUM(U55:U79)</f>
        <v>18393139.66622591</v>
      </c>
      <c r="V80" s="318">
        <f ca="1">SUM(V55:V79)</f>
        <v>28009602.430781513</v>
      </c>
      <c r="W80" s="325">
        <f ca="1">SUM(W55:W79)</f>
        <v>47312448.313432582</v>
      </c>
      <c r="X80" s="326">
        <f ca="1">W80/V80</f>
        <v>1.6891510127768881</v>
      </c>
      <c r="Y80" s="327"/>
      <c r="Z80" s="328"/>
    </row>
    <row r="81" spans="1:26" s="275" customFormat="1" ht="15" customHeight="1">
      <c r="A81" s="252" t="s">
        <v>419</v>
      </c>
      <c r="B81" s="253">
        <v>400</v>
      </c>
      <c r="C81" s="254" t="s">
        <v>619</v>
      </c>
      <c r="D81" s="329" t="s">
        <v>441</v>
      </c>
      <c r="E81" s="256"/>
      <c r="F81" s="330"/>
      <c r="G81" s="331">
        <v>800</v>
      </c>
      <c r="H81" s="256" t="s">
        <v>528</v>
      </c>
      <c r="I81" s="332" t="s">
        <v>386</v>
      </c>
      <c r="J81" s="260"/>
      <c r="K81" s="261">
        <v>580000</v>
      </c>
      <c r="L81" s="333">
        <v>2009</v>
      </c>
      <c r="M81" s="270">
        <f t="shared" ref="M81:M91" si="19">K81</f>
        <v>580000</v>
      </c>
      <c r="N81" s="334" t="s">
        <v>620</v>
      </c>
      <c r="O81" s="339">
        <v>1</v>
      </c>
      <c r="P81" s="254" t="s">
        <v>542</v>
      </c>
      <c r="Q81" s="337">
        <v>1</v>
      </c>
      <c r="R81" s="338">
        <v>1.5</v>
      </c>
      <c r="S81" s="339">
        <f ca="1">IF(N81&lt;&gt;"",CEILING(VLOOKUP(N81,INDIRECT(LU_SENS),2,FALSE()),1),"")</f>
        <v>9</v>
      </c>
      <c r="T81" s="340">
        <f t="shared" ref="T81:T91" ca="1" si="20">S81/O81</f>
        <v>9</v>
      </c>
      <c r="U81" s="270">
        <f t="shared" ref="U81:U91" ca="1" si="21">M81*T81^Q81</f>
        <v>5220000</v>
      </c>
      <c r="V81" s="270">
        <f ca="1">U81*VLOOKUP(DCFROR!$B$34,INDIRECT(IX_CAP),4,FALSE())/VLOOKUP(L81,INDIRECT(IX_CAP),4,FALSE())</f>
        <v>7951523.2803219007</v>
      </c>
      <c r="W81" s="271">
        <f t="shared" ref="W81:W91" ca="1" si="22">V81*R81</f>
        <v>11927284.920482852</v>
      </c>
      <c r="X81" s="272"/>
      <c r="Y81" s="273" t="s">
        <v>436</v>
      </c>
      <c r="Z81" s="355" t="s">
        <v>621</v>
      </c>
    </row>
    <row r="82" spans="1:26" s="275" customFormat="1" ht="15" customHeight="1">
      <c r="A82" s="276" t="s">
        <v>419</v>
      </c>
      <c r="B82" s="277">
        <v>401</v>
      </c>
      <c r="C82" s="278" t="s">
        <v>619</v>
      </c>
      <c r="D82" s="279" t="s">
        <v>441</v>
      </c>
      <c r="E82" s="274"/>
      <c r="F82" s="294"/>
      <c r="G82" s="307" t="s">
        <v>622</v>
      </c>
      <c r="H82" s="274" t="s">
        <v>528</v>
      </c>
      <c r="I82" s="295" t="s">
        <v>386</v>
      </c>
      <c r="J82" s="282"/>
      <c r="K82" s="283">
        <v>3420</v>
      </c>
      <c r="L82" s="296">
        <v>2009</v>
      </c>
      <c r="M82" s="273">
        <f t="shared" si="19"/>
        <v>3420</v>
      </c>
      <c r="N82" s="297" t="s">
        <v>623</v>
      </c>
      <c r="O82" s="298">
        <v>1</v>
      </c>
      <c r="P82" s="278" t="s">
        <v>542</v>
      </c>
      <c r="Q82" s="299">
        <v>1</v>
      </c>
      <c r="R82" s="300">
        <v>1.5</v>
      </c>
      <c r="S82" s="298">
        <f ca="1">IF(N82&lt;&gt;"",CEILING(VLOOKUP(N82,INDIRECT(LU_SENS),2,FALSE()),1),"")</f>
        <v>4</v>
      </c>
      <c r="T82" s="301">
        <f t="shared" ca="1" si="20"/>
        <v>4</v>
      </c>
      <c r="U82" s="273">
        <f t="shared" ca="1" si="21"/>
        <v>13680</v>
      </c>
      <c r="V82" s="273">
        <f ca="1">U82*VLOOKUP(DCFROR!$B$34,INDIRECT(IX_CAP),4,FALSE())/VLOOKUP(L82,INDIRECT(IX_CAP),4,FALSE())</f>
        <v>20838.474803602225</v>
      </c>
      <c r="W82" s="302">
        <f t="shared" ca="1" si="22"/>
        <v>31257.712205403339</v>
      </c>
      <c r="X82" s="272"/>
      <c r="Y82" s="273" t="s">
        <v>436</v>
      </c>
      <c r="Z82" s="355" t="s">
        <v>624</v>
      </c>
    </row>
    <row r="83" spans="1:26" s="275" customFormat="1" ht="15" customHeight="1">
      <c r="A83" s="276" t="s">
        <v>419</v>
      </c>
      <c r="B83" s="277">
        <v>402</v>
      </c>
      <c r="C83" s="278" t="s">
        <v>619</v>
      </c>
      <c r="D83" s="279" t="s">
        <v>441</v>
      </c>
      <c r="E83" s="274"/>
      <c r="F83" s="294"/>
      <c r="G83" s="307" t="s">
        <v>625</v>
      </c>
      <c r="H83" s="274" t="s">
        <v>528</v>
      </c>
      <c r="I83" s="295" t="s">
        <v>386</v>
      </c>
      <c r="J83" s="282"/>
      <c r="K83" s="283">
        <v>63000</v>
      </c>
      <c r="L83" s="296">
        <v>2009</v>
      </c>
      <c r="M83" s="273">
        <f t="shared" si="19"/>
        <v>63000</v>
      </c>
      <c r="N83" s="297" t="s">
        <v>623</v>
      </c>
      <c r="O83" s="298">
        <v>1</v>
      </c>
      <c r="P83" s="278" t="s">
        <v>542</v>
      </c>
      <c r="Q83" s="299">
        <v>1</v>
      </c>
      <c r="R83" s="300">
        <v>1.5</v>
      </c>
      <c r="S83" s="298">
        <f ca="1">IF(N83&lt;&gt;"",CEILING(VLOOKUP(N83,INDIRECT(LU_SENS),2,FALSE()),1),"")</f>
        <v>4</v>
      </c>
      <c r="T83" s="301">
        <f t="shared" ca="1" si="20"/>
        <v>4</v>
      </c>
      <c r="U83" s="273">
        <f t="shared" ca="1" si="21"/>
        <v>252000</v>
      </c>
      <c r="V83" s="273">
        <f ca="1">U83*VLOOKUP(DCFROR!$B$34,INDIRECT(IX_CAP),4,FALSE())/VLOOKUP(L83,INDIRECT(IX_CAP),4,FALSE())</f>
        <v>383866.64111898834</v>
      </c>
      <c r="W83" s="302">
        <f t="shared" ca="1" si="22"/>
        <v>575799.96167848248</v>
      </c>
      <c r="X83" s="272"/>
      <c r="Y83" s="273" t="s">
        <v>436</v>
      </c>
      <c r="Z83" s="355" t="s">
        <v>626</v>
      </c>
    </row>
    <row r="84" spans="1:26" s="275" customFormat="1" ht="15" customHeight="1">
      <c r="A84" s="276" t="s">
        <v>419</v>
      </c>
      <c r="B84" s="277">
        <v>403</v>
      </c>
      <c r="C84" s="278" t="s">
        <v>619</v>
      </c>
      <c r="D84" s="279" t="s">
        <v>441</v>
      </c>
      <c r="E84" s="274"/>
      <c r="F84" s="294"/>
      <c r="G84" s="307" t="s">
        <v>627</v>
      </c>
      <c r="H84" s="274" t="s">
        <v>528</v>
      </c>
      <c r="I84" s="295" t="s">
        <v>386</v>
      </c>
      <c r="J84" s="282"/>
      <c r="K84" s="283">
        <v>11000</v>
      </c>
      <c r="L84" s="296">
        <v>2009</v>
      </c>
      <c r="M84" s="273">
        <f t="shared" si="19"/>
        <v>11000</v>
      </c>
      <c r="N84" s="297" t="s">
        <v>623</v>
      </c>
      <c r="O84" s="298">
        <v>1</v>
      </c>
      <c r="P84" s="278" t="s">
        <v>542</v>
      </c>
      <c r="Q84" s="299">
        <v>1</v>
      </c>
      <c r="R84" s="300">
        <v>1.5</v>
      </c>
      <c r="S84" s="298">
        <f ca="1">IF(N84&lt;&gt;"",CEILING(VLOOKUP(N84,INDIRECT(LU_SENS),2,FALSE()),1),"")</f>
        <v>4</v>
      </c>
      <c r="T84" s="301">
        <f t="shared" ca="1" si="20"/>
        <v>4</v>
      </c>
      <c r="U84" s="273">
        <f t="shared" ca="1" si="21"/>
        <v>44000</v>
      </c>
      <c r="V84" s="273">
        <f ca="1">U84*VLOOKUP(DCFROR!$B$34,INDIRECT(IX_CAP),4,FALSE())/VLOOKUP(L84,INDIRECT(IX_CAP),4,FALSE())</f>
        <v>67024.334163632884</v>
      </c>
      <c r="W84" s="302">
        <f t="shared" ca="1" si="22"/>
        <v>100536.50124544933</v>
      </c>
      <c r="X84" s="272"/>
      <c r="Y84" s="273" t="s">
        <v>436</v>
      </c>
      <c r="Z84" s="355" t="s">
        <v>628</v>
      </c>
    </row>
    <row r="85" spans="1:26" s="275" customFormat="1" ht="15" customHeight="1">
      <c r="A85" s="276" t="s">
        <v>419</v>
      </c>
      <c r="B85" s="277">
        <v>405</v>
      </c>
      <c r="C85" s="278" t="s">
        <v>629</v>
      </c>
      <c r="D85" s="279" t="s">
        <v>441</v>
      </c>
      <c r="E85" s="274"/>
      <c r="F85" s="294"/>
      <c r="G85" s="307" t="s">
        <v>547</v>
      </c>
      <c r="H85" s="274" t="s">
        <v>630</v>
      </c>
      <c r="I85" s="295" t="s">
        <v>386</v>
      </c>
      <c r="J85" s="282">
        <v>1</v>
      </c>
      <c r="K85" s="283">
        <v>8500</v>
      </c>
      <c r="L85" s="296">
        <v>2009</v>
      </c>
      <c r="M85" s="273">
        <f t="shared" si="19"/>
        <v>8500</v>
      </c>
      <c r="N85" s="297" t="s">
        <v>631</v>
      </c>
      <c r="O85" s="351">
        <v>12255</v>
      </c>
      <c r="P85" s="345" t="s">
        <v>225</v>
      </c>
      <c r="Q85" s="299">
        <v>0.5</v>
      </c>
      <c r="R85" s="300">
        <v>1.5</v>
      </c>
      <c r="S85" s="298">
        <f ca="1">IF(N85&lt;&gt;"",VLOOKUP(N85,INDIRECT(LU_SENS),2,FALSE()),"")</f>
        <v>15801.260700000001</v>
      </c>
      <c r="T85" s="301">
        <f t="shared" ca="1" si="20"/>
        <v>1.289372558139535</v>
      </c>
      <c r="U85" s="273">
        <f t="shared" ca="1" si="21"/>
        <v>9651.7960673431862</v>
      </c>
      <c r="V85" s="273">
        <f ca="1">U85*VLOOKUP(DCFROR!$B$34,INDIRECT(IX_CAP),4,FALSE())/VLOOKUP(L85,INDIRECT(IX_CAP),4,FALSE())</f>
        <v>14702.391020382896</v>
      </c>
      <c r="W85" s="302">
        <f t="shared" ca="1" si="22"/>
        <v>22053.586530574343</v>
      </c>
      <c r="X85" s="272"/>
      <c r="Y85" s="273" t="s">
        <v>436</v>
      </c>
      <c r="Z85" s="274"/>
    </row>
    <row r="86" spans="1:26" s="275" customFormat="1" ht="15" customHeight="1">
      <c r="A86" s="276" t="s">
        <v>419</v>
      </c>
      <c r="B86" s="277">
        <v>406</v>
      </c>
      <c r="C86" s="278" t="s">
        <v>632</v>
      </c>
      <c r="D86" s="279" t="s">
        <v>441</v>
      </c>
      <c r="E86" s="274"/>
      <c r="F86" s="294"/>
      <c r="G86" s="307" t="s">
        <v>633</v>
      </c>
      <c r="H86" s="274" t="s">
        <v>371</v>
      </c>
      <c r="I86" s="295" t="s">
        <v>386</v>
      </c>
      <c r="J86" s="282">
        <v>1</v>
      </c>
      <c r="K86" s="283">
        <v>4800</v>
      </c>
      <c r="L86" s="296">
        <v>2009</v>
      </c>
      <c r="M86" s="273">
        <f t="shared" si="19"/>
        <v>4800</v>
      </c>
      <c r="N86" s="297" t="s">
        <v>634</v>
      </c>
      <c r="O86" s="351">
        <v>174</v>
      </c>
      <c r="P86" s="345" t="s">
        <v>225</v>
      </c>
      <c r="Q86" s="299">
        <v>0.5</v>
      </c>
      <c r="R86" s="300">
        <v>1.6</v>
      </c>
      <c r="S86" s="298">
        <f ca="1">IF(N86&lt;&gt;"",VLOOKUP(N86,INDIRECT(LU_SENS),2,FALSE()),"")</f>
        <v>223.984489</v>
      </c>
      <c r="T86" s="301">
        <f t="shared" ca="1" si="20"/>
        <v>1.2872671781609195</v>
      </c>
      <c r="U86" s="273">
        <f t="shared" ca="1" si="21"/>
        <v>5445.9742732432715</v>
      </c>
      <c r="V86" s="273">
        <f ca="1">U86*VLOOKUP(DCFROR!$B$34,INDIRECT(IX_CAP),4,FALSE())/VLOOKUP(L86,INDIRECT(IX_CAP),4,FALSE())</f>
        <v>8295.7454440091988</v>
      </c>
      <c r="W86" s="302">
        <f t="shared" ca="1" si="22"/>
        <v>13273.192710414718</v>
      </c>
      <c r="X86" s="272"/>
      <c r="Y86" s="273" t="s">
        <v>635</v>
      </c>
      <c r="Z86" s="349" t="s">
        <v>636</v>
      </c>
    </row>
    <row r="87" spans="1:26" s="275" customFormat="1" ht="15" customHeight="1">
      <c r="A87" s="276" t="s">
        <v>419</v>
      </c>
      <c r="B87" s="277">
        <v>410</v>
      </c>
      <c r="C87" s="278" t="s">
        <v>637</v>
      </c>
      <c r="D87" s="279" t="s">
        <v>441</v>
      </c>
      <c r="E87" s="274"/>
      <c r="F87" s="294"/>
      <c r="G87" s="307" t="s">
        <v>393</v>
      </c>
      <c r="H87" s="274" t="s">
        <v>528</v>
      </c>
      <c r="I87" s="295" t="s">
        <v>386</v>
      </c>
      <c r="J87" s="282">
        <v>1</v>
      </c>
      <c r="K87" s="283">
        <v>26900</v>
      </c>
      <c r="L87" s="296">
        <v>2009</v>
      </c>
      <c r="M87" s="273">
        <f t="shared" si="19"/>
        <v>26900</v>
      </c>
      <c r="N87" s="297" t="s">
        <v>638</v>
      </c>
      <c r="O87" s="351">
        <v>10930</v>
      </c>
      <c r="P87" s="345" t="s">
        <v>225</v>
      </c>
      <c r="Q87" s="299">
        <v>0.5</v>
      </c>
      <c r="R87" s="300">
        <v>1.5</v>
      </c>
      <c r="S87" s="298">
        <f ca="1">IF(N87&lt;&gt;"",VLOOKUP(N87,INDIRECT(LU_SENS),2,FALSE()),"")</f>
        <v>13836.482900000001</v>
      </c>
      <c r="T87" s="301">
        <f t="shared" ca="1" si="20"/>
        <v>1.265917923147301</v>
      </c>
      <c r="U87" s="273">
        <f t="shared" ca="1" si="21"/>
        <v>30266.001856350609</v>
      </c>
      <c r="V87" s="273">
        <f ca="1">U87*VLOOKUP(DCFROR!$B$34,INDIRECT(IX_CAP),4,FALSE())/VLOOKUP(L87,INDIRECT(IX_CAP),4,FALSE())</f>
        <v>46103.605050390368</v>
      </c>
      <c r="W87" s="302">
        <f t="shared" ca="1" si="22"/>
        <v>69155.407575585559</v>
      </c>
      <c r="X87" s="272"/>
      <c r="Y87" s="273" t="s">
        <v>436</v>
      </c>
      <c r="Z87" s="274"/>
    </row>
    <row r="88" spans="1:26" s="275" customFormat="1" ht="15" customHeight="1">
      <c r="A88" s="276" t="s">
        <v>77</v>
      </c>
      <c r="B88" s="277">
        <v>400</v>
      </c>
      <c r="C88" s="278" t="s">
        <v>639</v>
      </c>
      <c r="D88" s="279" t="s">
        <v>469</v>
      </c>
      <c r="E88" s="274"/>
      <c r="F88" s="294" t="s">
        <v>640</v>
      </c>
      <c r="G88" s="307"/>
      <c r="H88" s="274" t="s">
        <v>528</v>
      </c>
      <c r="I88" s="295" t="s">
        <v>386</v>
      </c>
      <c r="J88" s="282"/>
      <c r="K88" s="283">
        <v>400500</v>
      </c>
      <c r="L88" s="296">
        <v>2009</v>
      </c>
      <c r="M88" s="273">
        <f t="shared" si="19"/>
        <v>400500</v>
      </c>
      <c r="N88" s="297" t="s">
        <v>620</v>
      </c>
      <c r="O88" s="298">
        <v>1</v>
      </c>
      <c r="P88" s="278" t="s">
        <v>542</v>
      </c>
      <c r="Q88" s="299">
        <v>1</v>
      </c>
      <c r="R88" s="300">
        <v>2</v>
      </c>
      <c r="S88" s="298">
        <f ca="1">IF(N88&lt;&gt;"",CEILING(VLOOKUP(N88,INDIRECT(LU_SENS),2,FALSE()),1),"")</f>
        <v>9</v>
      </c>
      <c r="T88" s="301">
        <f t="shared" ca="1" si="20"/>
        <v>9</v>
      </c>
      <c r="U88" s="273">
        <f t="shared" ca="1" si="21"/>
        <v>3604500</v>
      </c>
      <c r="V88" s="273">
        <f ca="1">U88*VLOOKUP(DCFROR!$B$34,INDIRECT(IX_CAP),4,FALSE())/VLOOKUP(L88,INDIRECT(IX_CAP),4,FALSE())</f>
        <v>5490663.9202912441</v>
      </c>
      <c r="W88" s="302">
        <f t="shared" ca="1" si="22"/>
        <v>10981327.840582488</v>
      </c>
      <c r="X88" s="272"/>
      <c r="Y88" s="273" t="s">
        <v>531</v>
      </c>
      <c r="Z88" s="274"/>
    </row>
    <row r="89" spans="1:26" s="275" customFormat="1" ht="15" customHeight="1">
      <c r="A89" s="276" t="s">
        <v>77</v>
      </c>
      <c r="B89" s="277">
        <v>401</v>
      </c>
      <c r="C89" s="278" t="s">
        <v>641</v>
      </c>
      <c r="D89" s="279" t="s">
        <v>562</v>
      </c>
      <c r="E89" s="274"/>
      <c r="F89" s="294" t="s">
        <v>642</v>
      </c>
      <c r="G89" s="307"/>
      <c r="H89" s="274" t="s">
        <v>471</v>
      </c>
      <c r="I89" s="295" t="s">
        <v>386</v>
      </c>
      <c r="J89" s="282"/>
      <c r="K89" s="283">
        <v>46000</v>
      </c>
      <c r="L89" s="296">
        <v>2009</v>
      </c>
      <c r="M89" s="273">
        <f t="shared" si="19"/>
        <v>46000</v>
      </c>
      <c r="N89" s="297" t="s">
        <v>623</v>
      </c>
      <c r="O89" s="298">
        <v>1</v>
      </c>
      <c r="P89" s="278" t="s">
        <v>542</v>
      </c>
      <c r="Q89" s="299">
        <v>1</v>
      </c>
      <c r="R89" s="300">
        <v>1.8</v>
      </c>
      <c r="S89" s="298">
        <f ca="1">IF(N89&lt;&gt;"",CEILING(VLOOKUP(N89,INDIRECT(LU_SENS),2,FALSE()),1),"")</f>
        <v>4</v>
      </c>
      <c r="T89" s="301">
        <f t="shared" ca="1" si="20"/>
        <v>4</v>
      </c>
      <c r="U89" s="273">
        <f t="shared" ca="1" si="21"/>
        <v>184000</v>
      </c>
      <c r="V89" s="273">
        <f ca="1">U89*VLOOKUP(DCFROR!$B$34,INDIRECT(IX_CAP),4,FALSE())/VLOOKUP(L89,INDIRECT(IX_CAP),4,FALSE())</f>
        <v>280283.57922973752</v>
      </c>
      <c r="W89" s="302">
        <f t="shared" ca="1" si="22"/>
        <v>504510.44261352753</v>
      </c>
      <c r="X89" s="272"/>
      <c r="Y89" s="273" t="s">
        <v>564</v>
      </c>
      <c r="Z89" s="346"/>
    </row>
    <row r="90" spans="1:26" s="275" customFormat="1" ht="15" customHeight="1">
      <c r="A90" s="276" t="s">
        <v>77</v>
      </c>
      <c r="B90" s="277">
        <v>402</v>
      </c>
      <c r="C90" s="278" t="s">
        <v>643</v>
      </c>
      <c r="D90" s="279" t="s">
        <v>562</v>
      </c>
      <c r="E90" s="274"/>
      <c r="F90" s="294" t="s">
        <v>644</v>
      </c>
      <c r="G90" s="307"/>
      <c r="H90" s="274" t="s">
        <v>471</v>
      </c>
      <c r="I90" s="295" t="s">
        <v>386</v>
      </c>
      <c r="J90" s="282"/>
      <c r="K90" s="283">
        <v>57500</v>
      </c>
      <c r="L90" s="296">
        <v>2009</v>
      </c>
      <c r="M90" s="273">
        <f t="shared" si="19"/>
        <v>57500</v>
      </c>
      <c r="N90" s="297" t="s">
        <v>623</v>
      </c>
      <c r="O90" s="298">
        <v>1</v>
      </c>
      <c r="P90" s="278" t="s">
        <v>542</v>
      </c>
      <c r="Q90" s="299">
        <v>1</v>
      </c>
      <c r="R90" s="300">
        <v>1.8</v>
      </c>
      <c r="S90" s="298">
        <f ca="1">IF(N90&lt;&gt;"",CEILING(VLOOKUP(N90,INDIRECT(LU_SENS),2,FALSE()),1),"")</f>
        <v>4</v>
      </c>
      <c r="T90" s="301">
        <f t="shared" ca="1" si="20"/>
        <v>4</v>
      </c>
      <c r="U90" s="273">
        <f t="shared" ca="1" si="21"/>
        <v>230000</v>
      </c>
      <c r="V90" s="273">
        <f ca="1">U90*VLOOKUP(DCFROR!$B$34,INDIRECT(IX_CAP),4,FALSE())/VLOOKUP(L90,INDIRECT(IX_CAP),4,FALSE())</f>
        <v>350354.47403717187</v>
      </c>
      <c r="W90" s="302">
        <f t="shared" ca="1" si="22"/>
        <v>630638.05326690932</v>
      </c>
      <c r="X90" s="272"/>
      <c r="Y90" s="273" t="s">
        <v>564</v>
      </c>
      <c r="Z90" s="346"/>
    </row>
    <row r="91" spans="1:26" s="275" customFormat="1" ht="15" customHeight="1">
      <c r="A91" s="276" t="s">
        <v>77</v>
      </c>
      <c r="B91" s="277">
        <v>403</v>
      </c>
      <c r="C91" s="278" t="s">
        <v>645</v>
      </c>
      <c r="D91" s="279" t="s">
        <v>562</v>
      </c>
      <c r="E91" s="274"/>
      <c r="F91" s="294" t="s">
        <v>646</v>
      </c>
      <c r="G91" s="307"/>
      <c r="H91" s="274" t="s">
        <v>471</v>
      </c>
      <c r="I91" s="295" t="s">
        <v>386</v>
      </c>
      <c r="J91" s="282"/>
      <c r="K91" s="283">
        <v>95400</v>
      </c>
      <c r="L91" s="296">
        <v>2009</v>
      </c>
      <c r="M91" s="273">
        <f t="shared" si="19"/>
        <v>95400</v>
      </c>
      <c r="N91" s="297" t="s">
        <v>623</v>
      </c>
      <c r="O91" s="298">
        <v>1</v>
      </c>
      <c r="P91" s="278" t="s">
        <v>542</v>
      </c>
      <c r="Q91" s="299">
        <v>1</v>
      </c>
      <c r="R91" s="300">
        <v>1.8</v>
      </c>
      <c r="S91" s="298">
        <f ca="1">IF(N91&lt;&gt;"",CEILING(VLOOKUP(N91,INDIRECT(LU_SENS),2,FALSE()),1),"")</f>
        <v>4</v>
      </c>
      <c r="T91" s="301">
        <f t="shared" ca="1" si="20"/>
        <v>4</v>
      </c>
      <c r="U91" s="273">
        <f t="shared" ca="1" si="21"/>
        <v>381600</v>
      </c>
      <c r="V91" s="273">
        <f ca="1">U91*VLOOKUP(DCFROR!$B$34,INDIRECT(IX_CAP),4,FALSE())/VLOOKUP(L91,INDIRECT(IX_CAP),4,FALSE())</f>
        <v>581283.77083732514</v>
      </c>
      <c r="W91" s="302">
        <f t="shared" ca="1" si="22"/>
        <v>1046310.7875071852</v>
      </c>
      <c r="X91" s="272"/>
      <c r="Y91" s="273" t="s">
        <v>564</v>
      </c>
      <c r="Z91" s="346"/>
    </row>
    <row r="92" spans="1:26" s="275" customFormat="1" ht="15" customHeight="1">
      <c r="A92" s="276" t="s">
        <v>78</v>
      </c>
      <c r="B92" s="277">
        <v>400</v>
      </c>
      <c r="C92" s="278" t="s">
        <v>647</v>
      </c>
      <c r="D92" s="279" t="s">
        <v>469</v>
      </c>
      <c r="E92" s="274"/>
      <c r="F92" s="294" t="s">
        <v>648</v>
      </c>
      <c r="G92" s="307"/>
      <c r="H92" s="274" t="s">
        <v>471</v>
      </c>
      <c r="I92" s="295" t="s">
        <v>386</v>
      </c>
      <c r="J92" s="282"/>
      <c r="K92" s="283" t="s">
        <v>378</v>
      </c>
      <c r="L92" s="284"/>
      <c r="M92" s="286"/>
      <c r="N92" s="286"/>
      <c r="O92" s="287"/>
      <c r="P92" s="303"/>
      <c r="Q92" s="291"/>
      <c r="R92" s="304"/>
      <c r="S92" s="287"/>
      <c r="T92" s="286"/>
      <c r="U92" s="286"/>
      <c r="V92" s="286"/>
      <c r="W92" s="305"/>
      <c r="X92" s="306"/>
      <c r="Y92" s="286"/>
      <c r="Z92" s="274" t="s">
        <v>649</v>
      </c>
    </row>
    <row r="93" spans="1:26" s="275" customFormat="1" ht="15" customHeight="1">
      <c r="A93" s="276" t="s">
        <v>78</v>
      </c>
      <c r="B93" s="277">
        <v>405</v>
      </c>
      <c r="C93" s="278" t="s">
        <v>650</v>
      </c>
      <c r="D93" s="279" t="s">
        <v>469</v>
      </c>
      <c r="E93" s="274"/>
      <c r="F93" s="294" t="s">
        <v>651</v>
      </c>
      <c r="G93" s="307"/>
      <c r="H93" s="274" t="s">
        <v>471</v>
      </c>
      <c r="I93" s="295" t="s">
        <v>386</v>
      </c>
      <c r="J93" s="282">
        <v>1</v>
      </c>
      <c r="K93" s="283" t="s">
        <v>378</v>
      </c>
      <c r="L93" s="284"/>
      <c r="M93" s="286"/>
      <c r="N93" s="286"/>
      <c r="O93" s="287"/>
      <c r="P93" s="303"/>
      <c r="Q93" s="291"/>
      <c r="R93" s="304"/>
      <c r="S93" s="287"/>
      <c r="T93" s="286"/>
      <c r="U93" s="286"/>
      <c r="V93" s="286"/>
      <c r="W93" s="305"/>
      <c r="X93" s="306"/>
      <c r="Y93" s="286"/>
      <c r="Z93" s="274" t="s">
        <v>652</v>
      </c>
    </row>
    <row r="94" spans="1:26" s="275" customFormat="1" ht="15" customHeight="1">
      <c r="A94" s="276" t="s">
        <v>397</v>
      </c>
      <c r="B94" s="277">
        <v>401</v>
      </c>
      <c r="C94" s="278" t="s">
        <v>653</v>
      </c>
      <c r="D94" s="279" t="s">
        <v>654</v>
      </c>
      <c r="E94" s="274" t="s">
        <v>655</v>
      </c>
      <c r="F94" s="294" t="s">
        <v>656</v>
      </c>
      <c r="G94" s="307"/>
      <c r="H94" s="274" t="s">
        <v>371</v>
      </c>
      <c r="I94" s="295" t="s">
        <v>386</v>
      </c>
      <c r="J94" s="282">
        <v>2</v>
      </c>
      <c r="K94" s="283">
        <f>175000*2</f>
        <v>350000</v>
      </c>
      <c r="L94" s="296">
        <v>2009</v>
      </c>
      <c r="M94" s="273">
        <f>K94</f>
        <v>350000</v>
      </c>
      <c r="N94" s="297" t="s">
        <v>657</v>
      </c>
      <c r="O94" s="298">
        <v>33168</v>
      </c>
      <c r="P94" s="278" t="s">
        <v>225</v>
      </c>
      <c r="Q94" s="299">
        <v>0.6</v>
      </c>
      <c r="R94" s="300">
        <v>1.6</v>
      </c>
      <c r="S94" s="298">
        <f t="shared" ref="S94:S100" ca="1" si="23">IF(N94&lt;&gt;"",VLOOKUP(N94,INDIRECT(LU_SENS),2,FALSE()),"")</f>
        <v>32582.828799999999</v>
      </c>
      <c r="T94" s="301">
        <f t="shared" ref="T94:T100" ca="1" si="24">S94/O94</f>
        <v>0.98235735648818134</v>
      </c>
      <c r="U94" s="273">
        <f t="shared" ref="U94:U100" ca="1" si="25">M94*T94^Q94</f>
        <v>346281.86303536652</v>
      </c>
      <c r="V94" s="273">
        <f ca="1">U94*VLOOKUP(DCFROR!$B$34,INDIRECT(IX_CAP),4,FALSE())/VLOOKUP(L94,INDIRECT(IX_CAP),4,FALSE())</f>
        <v>527484.34779290366</v>
      </c>
      <c r="W94" s="302">
        <f t="shared" ref="W94:W100" ca="1" si="26">V94*R94</f>
        <v>843974.95646864595</v>
      </c>
      <c r="X94" s="272"/>
      <c r="Y94" s="273" t="s">
        <v>658</v>
      </c>
      <c r="Z94" s="274" t="s">
        <v>659</v>
      </c>
    </row>
    <row r="95" spans="1:26" s="275" customFormat="1" ht="15" customHeight="1">
      <c r="A95" s="276" t="s">
        <v>493</v>
      </c>
      <c r="B95" s="277">
        <v>400</v>
      </c>
      <c r="C95" s="278" t="s">
        <v>660</v>
      </c>
      <c r="D95" s="279" t="s">
        <v>495</v>
      </c>
      <c r="E95" s="274" t="s">
        <v>609</v>
      </c>
      <c r="F95" s="356" t="s">
        <v>661</v>
      </c>
      <c r="G95" s="357">
        <v>3</v>
      </c>
      <c r="H95" s="274" t="s">
        <v>498</v>
      </c>
      <c r="I95" s="295" t="s">
        <v>445</v>
      </c>
      <c r="J95" s="282">
        <v>1</v>
      </c>
      <c r="K95" s="283">
        <v>7357</v>
      </c>
      <c r="L95" s="296">
        <v>2010</v>
      </c>
      <c r="M95" s="273">
        <f>K95</f>
        <v>7357</v>
      </c>
      <c r="N95" s="297" t="s">
        <v>662</v>
      </c>
      <c r="O95" s="298">
        <f>59*60*3.785</f>
        <v>13398.9</v>
      </c>
      <c r="P95" s="278" t="s">
        <v>225</v>
      </c>
      <c r="Q95" s="299">
        <v>0.8</v>
      </c>
      <c r="R95" s="300">
        <v>2.2999999999999998</v>
      </c>
      <c r="S95" s="298">
        <f t="shared" ca="1" si="23"/>
        <v>13836.482900000001</v>
      </c>
      <c r="T95" s="301">
        <f t="shared" ca="1" si="24"/>
        <v>1.0326581211890529</v>
      </c>
      <c r="U95" s="273">
        <f t="shared" ca="1" si="25"/>
        <v>7548.5929636233586</v>
      </c>
      <c r="V95" s="273">
        <f ca="1">U95*VLOOKUP(DCFROR!$B$34,INDIRECT(IX_CAP),4,FALSE())/VLOOKUP(L95,INDIRECT(IX_CAP),4,FALSE())</f>
        <v>10895.300301526091</v>
      </c>
      <c r="W95" s="302">
        <f t="shared" ca="1" si="26"/>
        <v>25059.190693510009</v>
      </c>
      <c r="X95" s="272"/>
      <c r="Y95" s="273" t="s">
        <v>500</v>
      </c>
      <c r="Z95" s="279" t="s">
        <v>508</v>
      </c>
    </row>
    <row r="96" spans="1:26" s="275" customFormat="1" ht="15" customHeight="1">
      <c r="A96" s="276" t="s">
        <v>493</v>
      </c>
      <c r="B96" s="277">
        <v>401</v>
      </c>
      <c r="C96" s="278" t="s">
        <v>663</v>
      </c>
      <c r="D96" s="279" t="s">
        <v>495</v>
      </c>
      <c r="E96" s="358" t="s">
        <v>613</v>
      </c>
      <c r="F96" s="294" t="s">
        <v>664</v>
      </c>
      <c r="G96" s="350">
        <v>2</v>
      </c>
      <c r="H96" s="274" t="s">
        <v>498</v>
      </c>
      <c r="I96" s="295" t="s">
        <v>445</v>
      </c>
      <c r="J96" s="282">
        <v>4</v>
      </c>
      <c r="K96" s="283">
        <f>7493*4</f>
        <v>29972</v>
      </c>
      <c r="L96" s="296">
        <v>2010</v>
      </c>
      <c r="M96" s="273">
        <f>K96</f>
        <v>29972</v>
      </c>
      <c r="N96" s="297" t="s">
        <v>665</v>
      </c>
      <c r="O96" s="298">
        <f>3*60*3.785</f>
        <v>681.30000000000007</v>
      </c>
      <c r="P96" s="278" t="s">
        <v>225</v>
      </c>
      <c r="Q96" s="299">
        <v>0.8</v>
      </c>
      <c r="R96" s="300">
        <v>2.2999999999999998</v>
      </c>
      <c r="S96" s="298">
        <f t="shared" ca="1" si="23"/>
        <v>769.70806000000005</v>
      </c>
      <c r="T96" s="301">
        <f t="shared" ca="1" si="24"/>
        <v>1.1297637751357699</v>
      </c>
      <c r="U96" s="273">
        <f t="shared" ca="1" si="25"/>
        <v>33045.00639203241</v>
      </c>
      <c r="V96" s="273">
        <f ca="1">U96*VLOOKUP(DCFROR!$B$34,INDIRECT(IX_CAP),4,FALSE())/VLOOKUP(L96,INDIRECT(IX_CAP),4,FALSE())</f>
        <v>47695.679160613232</v>
      </c>
      <c r="W96" s="302">
        <f t="shared" ca="1" si="26"/>
        <v>109700.06206941043</v>
      </c>
      <c r="X96" s="272"/>
      <c r="Y96" s="273" t="s">
        <v>500</v>
      </c>
      <c r="Z96" s="279" t="s">
        <v>666</v>
      </c>
    </row>
    <row r="97" spans="1:26" s="275" customFormat="1" ht="15" customHeight="1">
      <c r="A97" s="276" t="s">
        <v>493</v>
      </c>
      <c r="B97" s="277">
        <v>405</v>
      </c>
      <c r="C97" s="278" t="s">
        <v>667</v>
      </c>
      <c r="D97" s="279" t="s">
        <v>495</v>
      </c>
      <c r="E97" s="358" t="s">
        <v>592</v>
      </c>
      <c r="F97" s="356" t="s">
        <v>668</v>
      </c>
      <c r="G97" s="357">
        <v>3</v>
      </c>
      <c r="H97" s="274" t="s">
        <v>498</v>
      </c>
      <c r="I97" s="295" t="s">
        <v>445</v>
      </c>
      <c r="J97" s="282">
        <v>1</v>
      </c>
      <c r="K97" s="283">
        <v>7357</v>
      </c>
      <c r="L97" s="296">
        <v>2010</v>
      </c>
      <c r="M97" s="273">
        <f>K97</f>
        <v>7357</v>
      </c>
      <c r="N97" s="297" t="s">
        <v>631</v>
      </c>
      <c r="O97" s="298">
        <f>63*60*3.785</f>
        <v>14307.300000000001</v>
      </c>
      <c r="P97" s="278" t="s">
        <v>225</v>
      </c>
      <c r="Q97" s="299">
        <v>0.8</v>
      </c>
      <c r="R97" s="300">
        <v>2.2999999999999998</v>
      </c>
      <c r="S97" s="298">
        <f t="shared" ca="1" si="23"/>
        <v>15801.260700000001</v>
      </c>
      <c r="T97" s="301">
        <f t="shared" ca="1" si="24"/>
        <v>1.1044194711790485</v>
      </c>
      <c r="U97" s="273">
        <f t="shared" ca="1" si="25"/>
        <v>7965.4075218290172</v>
      </c>
      <c r="V97" s="273">
        <f ca="1">U97*VLOOKUP(DCFROR!$B$34,INDIRECT(IX_CAP),4,FALSE())/VLOOKUP(L97,INDIRECT(IX_CAP),4,FALSE())</f>
        <v>11496.911728130119</v>
      </c>
      <c r="W97" s="302">
        <f t="shared" ca="1" si="26"/>
        <v>26442.89697469927</v>
      </c>
      <c r="X97" s="272"/>
      <c r="Y97" s="273" t="s">
        <v>500</v>
      </c>
      <c r="Z97" s="279" t="s">
        <v>508</v>
      </c>
    </row>
    <row r="98" spans="1:26" s="275" customFormat="1" ht="15" customHeight="1">
      <c r="A98" s="276" t="s">
        <v>493</v>
      </c>
      <c r="B98" s="277">
        <v>406</v>
      </c>
      <c r="C98" s="278" t="s">
        <v>669</v>
      </c>
      <c r="D98" s="279" t="s">
        <v>503</v>
      </c>
      <c r="E98" s="359"/>
      <c r="F98" s="294" t="s">
        <v>670</v>
      </c>
      <c r="G98" s="280">
        <v>0.5</v>
      </c>
      <c r="H98" s="274" t="s">
        <v>498</v>
      </c>
      <c r="I98" s="295" t="s">
        <v>445</v>
      </c>
      <c r="J98" s="282">
        <v>1</v>
      </c>
      <c r="K98" s="283">
        <v>1500</v>
      </c>
      <c r="L98" s="296">
        <v>2009</v>
      </c>
      <c r="M98" s="273">
        <f>K98</f>
        <v>1500</v>
      </c>
      <c r="N98" s="297" t="s">
        <v>634</v>
      </c>
      <c r="O98" s="298">
        <v>454</v>
      </c>
      <c r="P98" s="278" t="s">
        <v>225</v>
      </c>
      <c r="Q98" s="299">
        <v>0.8</v>
      </c>
      <c r="R98" s="300">
        <v>2.2999999999999998</v>
      </c>
      <c r="S98" s="298">
        <f t="shared" ca="1" si="23"/>
        <v>223.984489</v>
      </c>
      <c r="T98" s="301">
        <f t="shared" ca="1" si="24"/>
        <v>0.4933579052863436</v>
      </c>
      <c r="U98" s="273">
        <f t="shared" ca="1" si="25"/>
        <v>852.35582259123305</v>
      </c>
      <c r="V98" s="273">
        <f ca="1">U98*VLOOKUP(DCFROR!$B$34,INDIRECT(IX_CAP),4,FALSE())/VLOOKUP(L98,INDIRECT(IX_CAP),4,FALSE())</f>
        <v>1298.3768518107497</v>
      </c>
      <c r="W98" s="302">
        <f t="shared" ca="1" si="26"/>
        <v>2986.2667591647241</v>
      </c>
      <c r="X98" s="272"/>
      <c r="Y98" s="273" t="s">
        <v>500</v>
      </c>
      <c r="Z98" s="279" t="s">
        <v>508</v>
      </c>
    </row>
    <row r="99" spans="1:26" s="275" customFormat="1" ht="15" customHeight="1">
      <c r="A99" s="276" t="s">
        <v>493</v>
      </c>
      <c r="B99" s="277">
        <v>410</v>
      </c>
      <c r="C99" s="278" t="s">
        <v>671</v>
      </c>
      <c r="D99" s="279" t="s">
        <v>503</v>
      </c>
      <c r="E99" s="359"/>
      <c r="F99" s="294" t="s">
        <v>672</v>
      </c>
      <c r="G99" s="280">
        <v>1</v>
      </c>
      <c r="H99" s="274" t="s">
        <v>498</v>
      </c>
      <c r="I99" s="295" t="s">
        <v>445</v>
      </c>
      <c r="J99" s="282">
        <v>1</v>
      </c>
      <c r="K99" s="283">
        <v>1500</v>
      </c>
      <c r="L99" s="296">
        <v>2009</v>
      </c>
      <c r="M99" s="273">
        <v>5700</v>
      </c>
      <c r="N99" s="297" t="s">
        <v>673</v>
      </c>
      <c r="O99" s="298">
        <v>18168</v>
      </c>
      <c r="P99" s="278" t="s">
        <v>225</v>
      </c>
      <c r="Q99" s="299">
        <v>0.8</v>
      </c>
      <c r="R99" s="300">
        <v>2.2999999999999998</v>
      </c>
      <c r="S99" s="298">
        <f t="shared" ca="1" si="23"/>
        <v>13836.482900000001</v>
      </c>
      <c r="T99" s="301">
        <f t="shared" ca="1" si="24"/>
        <v>0.76158536437692648</v>
      </c>
      <c r="U99" s="273">
        <f t="shared" ca="1" si="25"/>
        <v>4584.0540242376665</v>
      </c>
      <c r="V99" s="273">
        <f ca="1">U99*VLOOKUP(DCFROR!$B$34,INDIRECT(IX_CAP),4,FALSE())/VLOOKUP(L99,INDIRECT(IX_CAP),4,FALSE())</f>
        <v>6982.7992896511696</v>
      </c>
      <c r="W99" s="302">
        <f t="shared" ca="1" si="26"/>
        <v>16060.438366197688</v>
      </c>
      <c r="X99" s="272"/>
      <c r="Y99" s="273" t="s">
        <v>500</v>
      </c>
      <c r="Z99" s="274"/>
    </row>
    <row r="100" spans="1:26" s="275" customFormat="1" ht="15" customHeight="1">
      <c r="A100" s="276" t="s">
        <v>493</v>
      </c>
      <c r="B100" s="277">
        <v>420</v>
      </c>
      <c r="C100" s="278" t="s">
        <v>674</v>
      </c>
      <c r="D100" s="279" t="s">
        <v>503</v>
      </c>
      <c r="E100" s="359"/>
      <c r="F100" s="294" t="s">
        <v>670</v>
      </c>
      <c r="G100" s="280">
        <v>1</v>
      </c>
      <c r="H100" s="274" t="s">
        <v>498</v>
      </c>
      <c r="I100" s="295" t="s">
        <v>445</v>
      </c>
      <c r="J100" s="282">
        <v>1</v>
      </c>
      <c r="K100" s="283">
        <v>1500</v>
      </c>
      <c r="L100" s="296">
        <v>2009</v>
      </c>
      <c r="M100" s="273">
        <f>K100</f>
        <v>1500</v>
      </c>
      <c r="N100" s="297" t="s">
        <v>675</v>
      </c>
      <c r="O100" s="298">
        <v>10.6</v>
      </c>
      <c r="P100" s="278" t="s">
        <v>225</v>
      </c>
      <c r="Q100" s="299">
        <v>0.8</v>
      </c>
      <c r="R100" s="300">
        <v>2.2999999999999998</v>
      </c>
      <c r="S100" s="360">
        <f t="shared" ca="1" si="23"/>
        <v>13.357530000000001</v>
      </c>
      <c r="T100" s="301">
        <f t="shared" ca="1" si="24"/>
        <v>1.2601443396226415</v>
      </c>
      <c r="U100" s="273">
        <f t="shared" ca="1" si="25"/>
        <v>1804.7933971753921</v>
      </c>
      <c r="V100" s="273">
        <f ca="1">U100*VLOOKUP(DCFROR!$B$34,INDIRECT(IX_CAP),4,FALSE())/VLOOKUP(L100,INDIRECT(IX_CAP),4,FALSE())</f>
        <v>2749.2062670136747</v>
      </c>
      <c r="W100" s="302">
        <f t="shared" ca="1" si="26"/>
        <v>6323.1744141314512</v>
      </c>
      <c r="X100" s="272"/>
      <c r="Y100" s="273" t="s">
        <v>500</v>
      </c>
      <c r="Z100" s="274"/>
    </row>
    <row r="101" spans="1:26" s="275" customFormat="1" ht="15" customHeight="1">
      <c r="A101" s="276" t="s">
        <v>520</v>
      </c>
      <c r="B101" s="277">
        <v>401</v>
      </c>
      <c r="C101" s="278" t="s">
        <v>676</v>
      </c>
      <c r="D101" s="279" t="s">
        <v>677</v>
      </c>
      <c r="E101" s="274"/>
      <c r="F101" s="294" t="s">
        <v>678</v>
      </c>
      <c r="G101" s="307"/>
      <c r="H101" s="274" t="s">
        <v>423</v>
      </c>
      <c r="I101" s="295"/>
      <c r="J101" s="282">
        <v>1</v>
      </c>
      <c r="K101" s="283">
        <v>0</v>
      </c>
      <c r="L101" s="284"/>
      <c r="M101" s="286"/>
      <c r="N101" s="286"/>
      <c r="O101" s="287"/>
      <c r="P101" s="303"/>
      <c r="Q101" s="291"/>
      <c r="R101" s="304"/>
      <c r="S101" s="287"/>
      <c r="T101" s="286"/>
      <c r="U101" s="286"/>
      <c r="V101" s="286"/>
      <c r="W101" s="305"/>
      <c r="X101" s="306"/>
      <c r="Y101" s="286"/>
      <c r="Z101" s="346" t="s">
        <v>679</v>
      </c>
    </row>
    <row r="102" spans="1:26" s="275" customFormat="1" ht="15" customHeight="1">
      <c r="A102" s="276" t="s">
        <v>520</v>
      </c>
      <c r="B102" s="277">
        <v>405</v>
      </c>
      <c r="C102" s="278" t="s">
        <v>680</v>
      </c>
      <c r="D102" s="279" t="s">
        <v>469</v>
      </c>
      <c r="E102" s="274"/>
      <c r="F102" s="294" t="s">
        <v>681</v>
      </c>
      <c r="G102" s="307"/>
      <c r="H102" s="274" t="s">
        <v>471</v>
      </c>
      <c r="I102" s="295" t="s">
        <v>386</v>
      </c>
      <c r="J102" s="282">
        <v>1</v>
      </c>
      <c r="K102" s="283">
        <v>176000</v>
      </c>
      <c r="L102" s="296">
        <v>2009</v>
      </c>
      <c r="M102" s="273">
        <f>K102</f>
        <v>176000</v>
      </c>
      <c r="N102" s="297" t="s">
        <v>631</v>
      </c>
      <c r="O102" s="298">
        <v>12255</v>
      </c>
      <c r="P102" s="278" t="s">
        <v>225</v>
      </c>
      <c r="Q102" s="299">
        <v>0.7</v>
      </c>
      <c r="R102" s="300">
        <v>1.8</v>
      </c>
      <c r="S102" s="298">
        <f ca="1">IF(N102&lt;&gt;"",VLOOKUP(N102,INDIRECT(LU_SENS),2,FALSE()),"")</f>
        <v>15801.260700000001</v>
      </c>
      <c r="T102" s="301">
        <f ca="1">S102/O102</f>
        <v>1.289372558139535</v>
      </c>
      <c r="U102" s="273">
        <f ca="1">M102*T102^Q102</f>
        <v>210270.12060335121</v>
      </c>
      <c r="V102" s="273">
        <f ca="1">U102*VLOOKUP(DCFROR!$B$34,INDIRECT(IX_CAP),4,FALSE())/VLOOKUP(L102,INDIRECT(IX_CAP),4,FALSE())</f>
        <v>320300.33699878177</v>
      </c>
      <c r="W102" s="302">
        <f ca="1">V102*R102</f>
        <v>576540.60659780726</v>
      </c>
      <c r="X102" s="272"/>
      <c r="Y102" s="273" t="s">
        <v>611</v>
      </c>
      <c r="Z102" s="346" t="s">
        <v>682</v>
      </c>
    </row>
    <row r="103" spans="1:26" s="275" customFormat="1" ht="15" customHeight="1">
      <c r="A103" s="276" t="s">
        <v>520</v>
      </c>
      <c r="B103" s="277">
        <v>406</v>
      </c>
      <c r="C103" s="278" t="s">
        <v>683</v>
      </c>
      <c r="D103" s="279" t="s">
        <v>684</v>
      </c>
      <c r="E103" s="274"/>
      <c r="F103" s="356" t="s">
        <v>685</v>
      </c>
      <c r="G103" s="307"/>
      <c r="H103" s="274" t="s">
        <v>686</v>
      </c>
      <c r="I103" s="295" t="s">
        <v>445</v>
      </c>
      <c r="J103" s="282">
        <v>1</v>
      </c>
      <c r="K103" s="283">
        <v>9000</v>
      </c>
      <c r="L103" s="296">
        <v>2010</v>
      </c>
      <c r="M103" s="273">
        <f>K103</f>
        <v>9000</v>
      </c>
      <c r="N103" s="297" t="s">
        <v>634</v>
      </c>
      <c r="O103" s="298">
        <v>224</v>
      </c>
      <c r="P103" s="278" t="s">
        <v>225</v>
      </c>
      <c r="Q103" s="299">
        <v>0.7</v>
      </c>
      <c r="R103" s="300">
        <v>3</v>
      </c>
      <c r="S103" s="298">
        <f ca="1">IF(N103&lt;&gt;"",VLOOKUP(N103,INDIRECT(LU_SENS),2,FALSE()),"")</f>
        <v>223.984489</v>
      </c>
      <c r="T103" s="301">
        <f ca="1">S103/O103</f>
        <v>0.9999307544642857</v>
      </c>
      <c r="U103" s="273">
        <f ca="1">M103*T103^Q103</f>
        <v>8999.5637485936422</v>
      </c>
      <c r="V103" s="273">
        <f ca="1">U103*VLOOKUP(DCFROR!$B$34,INDIRECT(IX_CAP),4,FALSE())/VLOOKUP(L103,INDIRECT(IX_CAP),4,FALSE())</f>
        <v>12989.566412730477</v>
      </c>
      <c r="W103" s="302">
        <f ca="1">V103*R103</f>
        <v>38968.699238191432</v>
      </c>
      <c r="X103" s="272"/>
      <c r="Y103" s="273" t="s">
        <v>524</v>
      </c>
      <c r="Z103" s="346" t="s">
        <v>687</v>
      </c>
    </row>
    <row r="104" spans="1:26" s="275" customFormat="1" ht="15" customHeight="1">
      <c r="A104" s="276" t="s">
        <v>520</v>
      </c>
      <c r="B104" s="277">
        <v>410</v>
      </c>
      <c r="C104" s="278" t="s">
        <v>688</v>
      </c>
      <c r="D104" s="279" t="s">
        <v>469</v>
      </c>
      <c r="E104" s="274"/>
      <c r="F104" s="280" t="s">
        <v>689</v>
      </c>
      <c r="G104" s="307"/>
      <c r="H104" s="274" t="s">
        <v>471</v>
      </c>
      <c r="I104" s="295" t="s">
        <v>386</v>
      </c>
      <c r="J104" s="282">
        <v>1</v>
      </c>
      <c r="K104" s="283">
        <f>273273*(80/94)^0.6</f>
        <v>248069.86171544748</v>
      </c>
      <c r="L104" s="296">
        <v>2009</v>
      </c>
      <c r="M104" s="273">
        <f>K104</f>
        <v>248069.86171544748</v>
      </c>
      <c r="N104" s="297" t="s">
        <v>673</v>
      </c>
      <c r="O104" s="298">
        <v>10930</v>
      </c>
      <c r="P104" s="278" t="s">
        <v>225</v>
      </c>
      <c r="Q104" s="299">
        <v>0.7</v>
      </c>
      <c r="R104" s="300">
        <v>1.8</v>
      </c>
      <c r="S104" s="298">
        <f ca="1">IF(N104&lt;&gt;"",VLOOKUP(N104,INDIRECT(LU_SENS),2,FALSE()),"")</f>
        <v>13836.482900000001</v>
      </c>
      <c r="T104" s="301">
        <f ca="1">S104/O104</f>
        <v>1.265917923147301</v>
      </c>
      <c r="U104" s="273">
        <f ca="1">M104*T104^Q104</f>
        <v>292588.92862414051</v>
      </c>
      <c r="V104" s="273">
        <f ca="1">U104*VLOOKUP(DCFROR!$B$34,INDIRECT(IX_CAP),4,FALSE())/VLOOKUP(L104,INDIRECT(IX_CAP),4,FALSE())</f>
        <v>445694.95737917552</v>
      </c>
      <c r="W104" s="302">
        <f ca="1">V104*R104</f>
        <v>802250.92328251596</v>
      </c>
      <c r="X104" s="272"/>
      <c r="Y104" s="273" t="s">
        <v>611</v>
      </c>
      <c r="Z104" s="346" t="s">
        <v>690</v>
      </c>
    </row>
    <row r="105" spans="1:26" s="275" customFormat="1" ht="15" customHeight="1">
      <c r="A105" s="308"/>
      <c r="B105" s="309"/>
      <c r="C105" s="310"/>
      <c r="D105" s="311"/>
      <c r="E105" s="312"/>
      <c r="F105" s="312"/>
      <c r="G105" s="313"/>
      <c r="H105" s="312"/>
      <c r="I105" s="314"/>
      <c r="J105" s="315"/>
      <c r="K105" s="316"/>
      <c r="L105" s="317"/>
      <c r="M105" s="318"/>
      <c r="N105" s="314"/>
      <c r="O105" s="315"/>
      <c r="P105" s="319"/>
      <c r="Q105" s="320"/>
      <c r="R105" s="321"/>
      <c r="S105" s="322"/>
      <c r="T105" s="352" t="s">
        <v>691</v>
      </c>
      <c r="U105" s="353">
        <f ca="1">SUM(U81:U104)</f>
        <v>10889084.458329877</v>
      </c>
      <c r="V105" s="318">
        <f ca="1">SUM(V81:V104)</f>
        <v>16582527.698500723</v>
      </c>
      <c r="W105" s="325">
        <f ca="1">SUM(W81:W104)</f>
        <v>28350455.621263135</v>
      </c>
      <c r="X105" s="326">
        <f ca="1">W105/V105</f>
        <v>1.7096582702422616</v>
      </c>
      <c r="Y105" s="327"/>
      <c r="Z105" s="361"/>
    </row>
    <row r="106" spans="1:26" s="275" customFormat="1" ht="15" customHeight="1">
      <c r="A106" s="252" t="s">
        <v>419</v>
      </c>
      <c r="B106" s="253">
        <v>530</v>
      </c>
      <c r="C106" s="254" t="s">
        <v>692</v>
      </c>
      <c r="D106" s="329" t="s">
        <v>441</v>
      </c>
      <c r="E106" s="256"/>
      <c r="F106" s="330"/>
      <c r="G106" s="331" t="s">
        <v>547</v>
      </c>
      <c r="H106" s="256" t="s">
        <v>442</v>
      </c>
      <c r="I106" s="332" t="s">
        <v>386</v>
      </c>
      <c r="J106" s="260">
        <v>1</v>
      </c>
      <c r="K106" s="261">
        <v>26000</v>
      </c>
      <c r="L106" s="333">
        <v>2009</v>
      </c>
      <c r="M106" s="270">
        <f>K106</f>
        <v>26000</v>
      </c>
      <c r="N106" s="334" t="s">
        <v>693</v>
      </c>
      <c r="O106" s="339">
        <v>337439</v>
      </c>
      <c r="P106" s="254" t="s">
        <v>225</v>
      </c>
      <c r="Q106" s="337">
        <v>0.5</v>
      </c>
      <c r="R106" s="338">
        <v>1.5</v>
      </c>
      <c r="S106" s="339">
        <f ca="1">IF(N106&lt;&gt;"",VLOOKUP(N106,INDIRECT(LU_SENS),2,FALSE()),"")</f>
        <v>355311.76899999997</v>
      </c>
      <c r="T106" s="340">
        <f ca="1">S106/O106</f>
        <v>1.0529659256932362</v>
      </c>
      <c r="U106" s="270">
        <f ca="1">M106*T106^Q106</f>
        <v>26679.673269525392</v>
      </c>
      <c r="V106" s="270">
        <f ca="1">U106*VLOOKUP(DCFROR!$B$34,INDIRECT(IX_CAP),4,FALSE())/VLOOKUP(L106,INDIRECT(IX_CAP),4,FALSE())</f>
        <v>40640.621286209403</v>
      </c>
      <c r="W106" s="271">
        <f ca="1">V106*R106</f>
        <v>60960.931929314102</v>
      </c>
      <c r="X106" s="272"/>
      <c r="Y106" s="273" t="s">
        <v>436</v>
      </c>
      <c r="Z106" s="274" t="s">
        <v>694</v>
      </c>
    </row>
    <row r="107" spans="1:26" s="275" customFormat="1" ht="15" customHeight="1">
      <c r="A107" s="276" t="s">
        <v>67</v>
      </c>
      <c r="B107" s="277">
        <v>501</v>
      </c>
      <c r="C107" s="278" t="s">
        <v>695</v>
      </c>
      <c r="D107" s="279" t="s">
        <v>696</v>
      </c>
      <c r="E107" s="274"/>
      <c r="F107" s="294" t="s">
        <v>697</v>
      </c>
      <c r="G107" s="280">
        <v>10</v>
      </c>
      <c r="H107" s="274" t="s">
        <v>423</v>
      </c>
      <c r="I107" s="295" t="s">
        <v>445</v>
      </c>
      <c r="J107" s="282">
        <v>1</v>
      </c>
      <c r="K107" s="283">
        <v>70000</v>
      </c>
      <c r="L107" s="296">
        <v>2009</v>
      </c>
      <c r="M107" s="273">
        <f>K107</f>
        <v>70000</v>
      </c>
      <c r="N107" s="297" t="s">
        <v>698</v>
      </c>
      <c r="O107" s="298">
        <v>28630</v>
      </c>
      <c r="P107" s="278" t="s">
        <v>225</v>
      </c>
      <c r="Q107" s="299">
        <v>0.8</v>
      </c>
      <c r="R107" s="300">
        <v>1.7</v>
      </c>
      <c r="S107" s="298">
        <f ca="1">IF(N107&lt;&gt;"",VLOOKUP(N107,INDIRECT(LU_SENS),2,FALSE()),"")</f>
        <v>36530.594100000002</v>
      </c>
      <c r="T107" s="301">
        <f ca="1">S107/O107</f>
        <v>1.2759550855745723</v>
      </c>
      <c r="U107" s="273">
        <f ca="1">M107*T107^Q107</f>
        <v>85068.024951857748</v>
      </c>
      <c r="V107" s="273">
        <f ca="1">U107*VLOOKUP(DCFROR!$B$34,INDIRECT(IX_CAP),4,FALSE())/VLOOKUP(L107,INDIRECT(IX_CAP),4,FALSE())</f>
        <v>129582.44843212666</v>
      </c>
      <c r="W107" s="302">
        <f ca="1">V107*R107</f>
        <v>220290.16233461534</v>
      </c>
      <c r="X107" s="272"/>
      <c r="Y107" s="273" t="s">
        <v>373</v>
      </c>
      <c r="Z107" s="274" t="s">
        <v>699</v>
      </c>
    </row>
    <row r="108" spans="1:26" s="275" customFormat="1" ht="15" customHeight="1">
      <c r="A108" s="276" t="s">
        <v>67</v>
      </c>
      <c r="B108" s="277">
        <v>502</v>
      </c>
      <c r="C108" s="278" t="s">
        <v>700</v>
      </c>
      <c r="D108" s="279" t="s">
        <v>696</v>
      </c>
      <c r="E108" s="274"/>
      <c r="F108" s="294" t="s">
        <v>701</v>
      </c>
      <c r="G108" s="280">
        <v>15</v>
      </c>
      <c r="H108" s="274" t="s">
        <v>423</v>
      </c>
      <c r="I108" s="295" t="s">
        <v>445</v>
      </c>
      <c r="J108" s="282">
        <v>1</v>
      </c>
      <c r="K108" s="283">
        <v>20000</v>
      </c>
      <c r="L108" s="296">
        <v>2009</v>
      </c>
      <c r="M108" s="273">
        <f>K108</f>
        <v>20000</v>
      </c>
      <c r="N108" s="297" t="s">
        <v>698</v>
      </c>
      <c r="O108" s="298">
        <v>28630</v>
      </c>
      <c r="P108" s="278" t="s">
        <v>225</v>
      </c>
      <c r="Q108" s="299">
        <v>0.8</v>
      </c>
      <c r="R108" s="300">
        <v>1.7</v>
      </c>
      <c r="S108" s="298">
        <f ca="1">IF(N108&lt;&gt;"",VLOOKUP(N108,INDIRECT(LU_SENS),2,FALSE()),"")</f>
        <v>36530.594100000002</v>
      </c>
      <c r="T108" s="301">
        <f ca="1">S108/O108</f>
        <v>1.2759550855745723</v>
      </c>
      <c r="U108" s="273">
        <f ca="1">M108*T108^Q108</f>
        <v>24305.149986245073</v>
      </c>
      <c r="V108" s="273">
        <f ca="1">U108*VLOOKUP(DCFROR!$B$34,INDIRECT(IX_CAP),4,FALSE())/VLOOKUP(L108,INDIRECT(IX_CAP),4,FALSE())</f>
        <v>37023.556694893334</v>
      </c>
      <c r="W108" s="302">
        <f ca="1">V108*R108</f>
        <v>62940.046381318665</v>
      </c>
      <c r="X108" s="272"/>
      <c r="Y108" s="273" t="s">
        <v>373</v>
      </c>
      <c r="Z108" s="274" t="s">
        <v>699</v>
      </c>
    </row>
    <row r="109" spans="1:26" s="275" customFormat="1" ht="15" customHeight="1">
      <c r="A109" s="276" t="s">
        <v>75</v>
      </c>
      <c r="B109" s="277">
        <v>501</v>
      </c>
      <c r="C109" s="278" t="s">
        <v>702</v>
      </c>
      <c r="D109" s="279" t="s">
        <v>703</v>
      </c>
      <c r="E109" s="274"/>
      <c r="F109" s="294" t="s">
        <v>704</v>
      </c>
      <c r="G109" s="307"/>
      <c r="H109" s="274" t="s">
        <v>498</v>
      </c>
      <c r="I109" s="295" t="s">
        <v>705</v>
      </c>
      <c r="J109" s="282">
        <v>1</v>
      </c>
      <c r="K109" s="283">
        <f>4162000-440000-315000</f>
        <v>3407000</v>
      </c>
      <c r="L109" s="296">
        <v>2009</v>
      </c>
      <c r="M109" s="273">
        <f>K109</f>
        <v>3407000</v>
      </c>
      <c r="N109" s="297" t="s">
        <v>706</v>
      </c>
      <c r="O109" s="298">
        <v>30379</v>
      </c>
      <c r="P109" s="278" t="s">
        <v>225</v>
      </c>
      <c r="Q109" s="299">
        <v>0.6</v>
      </c>
      <c r="R109" s="347">
        <v>2.4</v>
      </c>
      <c r="S109" s="298">
        <f ca="1">IF(N109&lt;&gt;"",VLOOKUP(N109,INDIRECT(LU_SENS),2,FALSE()),"")</f>
        <v>29168.814399999999</v>
      </c>
      <c r="T109" s="301">
        <f ca="1">S109/O109</f>
        <v>0.96016374469205701</v>
      </c>
      <c r="U109" s="273">
        <f ca="1">M109*T109^Q109</f>
        <v>3324905.5698926202</v>
      </c>
      <c r="V109" s="273">
        <f ca="1">U109*VLOOKUP(DCFROR!$B$34,INDIRECT(IX_CAP),4,FALSE())/VLOOKUP(L109,INDIRECT(IX_CAP),4,FALSE())</f>
        <v>5064763.2267956175</v>
      </c>
      <c r="W109" s="302">
        <f ca="1">V109*R109</f>
        <v>12155431.744309481</v>
      </c>
      <c r="X109" s="272"/>
      <c r="Y109" s="273" t="s">
        <v>707</v>
      </c>
      <c r="Z109" s="274" t="s">
        <v>708</v>
      </c>
    </row>
    <row r="110" spans="1:26" s="275" customFormat="1" ht="15" customHeight="1">
      <c r="A110" s="276" t="s">
        <v>75</v>
      </c>
      <c r="B110" s="277">
        <v>502</v>
      </c>
      <c r="C110" s="278" t="s">
        <v>709</v>
      </c>
      <c r="D110" s="279" t="s">
        <v>703</v>
      </c>
      <c r="E110" s="274"/>
      <c r="F110" s="294" t="s">
        <v>710</v>
      </c>
      <c r="G110" s="307"/>
      <c r="H110" s="274" t="s">
        <v>498</v>
      </c>
      <c r="I110" s="295" t="s">
        <v>711</v>
      </c>
      <c r="J110" s="282">
        <v>1</v>
      </c>
      <c r="K110" s="283" t="s">
        <v>378</v>
      </c>
      <c r="L110" s="284"/>
      <c r="M110" s="286"/>
      <c r="N110" s="286"/>
      <c r="O110" s="287"/>
      <c r="P110" s="303"/>
      <c r="Q110" s="291"/>
      <c r="R110" s="304"/>
      <c r="S110" s="287"/>
      <c r="T110" s="286"/>
      <c r="U110" s="286"/>
      <c r="V110" s="286"/>
      <c r="W110" s="305"/>
      <c r="X110" s="306"/>
      <c r="Y110" s="286"/>
      <c r="Z110" s="274"/>
    </row>
    <row r="111" spans="1:26" s="275" customFormat="1" ht="15" customHeight="1">
      <c r="A111" s="276" t="s">
        <v>78</v>
      </c>
      <c r="B111" s="277">
        <v>501</v>
      </c>
      <c r="C111" s="278" t="s">
        <v>712</v>
      </c>
      <c r="D111" s="279" t="s">
        <v>703</v>
      </c>
      <c r="E111" s="274"/>
      <c r="F111" s="294" t="s">
        <v>713</v>
      </c>
      <c r="G111" s="307"/>
      <c r="H111" s="274" t="s">
        <v>714</v>
      </c>
      <c r="I111" s="295" t="s">
        <v>711</v>
      </c>
      <c r="J111" s="282">
        <v>1</v>
      </c>
      <c r="K111" s="283" t="s">
        <v>378</v>
      </c>
      <c r="L111" s="284"/>
      <c r="M111" s="286"/>
      <c r="N111" s="286"/>
      <c r="O111" s="287"/>
      <c r="P111" s="303"/>
      <c r="Q111" s="291"/>
      <c r="R111" s="304"/>
      <c r="S111" s="287"/>
      <c r="T111" s="286"/>
      <c r="U111" s="286"/>
      <c r="V111" s="286"/>
      <c r="W111" s="305"/>
      <c r="X111" s="306"/>
      <c r="Y111" s="286"/>
      <c r="Z111" s="274"/>
    </row>
    <row r="112" spans="1:26" s="275" customFormat="1" ht="15" customHeight="1">
      <c r="A112" s="276" t="s">
        <v>78</v>
      </c>
      <c r="B112" s="277">
        <v>502</v>
      </c>
      <c r="C112" s="278" t="s">
        <v>715</v>
      </c>
      <c r="D112" s="279" t="s">
        <v>703</v>
      </c>
      <c r="E112" s="274"/>
      <c r="F112" s="294" t="s">
        <v>713</v>
      </c>
      <c r="G112" s="307"/>
      <c r="H112" s="274" t="s">
        <v>714</v>
      </c>
      <c r="I112" s="295" t="s">
        <v>711</v>
      </c>
      <c r="J112" s="282">
        <v>1</v>
      </c>
      <c r="K112" s="283" t="s">
        <v>378</v>
      </c>
      <c r="L112" s="284"/>
      <c r="M112" s="286"/>
      <c r="N112" s="286"/>
      <c r="O112" s="287"/>
      <c r="P112" s="303"/>
      <c r="Q112" s="291"/>
      <c r="R112" s="304"/>
      <c r="S112" s="287"/>
      <c r="T112" s="286"/>
      <c r="U112" s="286"/>
      <c r="V112" s="286"/>
      <c r="W112" s="305"/>
      <c r="X112" s="306"/>
      <c r="Y112" s="286"/>
      <c r="Z112" s="274"/>
    </row>
    <row r="113" spans="1:26" s="275" customFormat="1" ht="15" customHeight="1">
      <c r="A113" s="276" t="s">
        <v>78</v>
      </c>
      <c r="B113" s="277">
        <v>504</v>
      </c>
      <c r="C113" s="278" t="s">
        <v>716</v>
      </c>
      <c r="D113" s="279" t="s">
        <v>703</v>
      </c>
      <c r="E113" s="274"/>
      <c r="F113" s="294" t="s">
        <v>713</v>
      </c>
      <c r="G113" s="307"/>
      <c r="H113" s="274" t="s">
        <v>714</v>
      </c>
      <c r="I113" s="295" t="s">
        <v>711</v>
      </c>
      <c r="J113" s="282">
        <v>1</v>
      </c>
      <c r="K113" s="283" t="s">
        <v>378</v>
      </c>
      <c r="L113" s="284"/>
      <c r="M113" s="286"/>
      <c r="N113" s="286"/>
      <c r="O113" s="287"/>
      <c r="P113" s="303"/>
      <c r="Q113" s="291"/>
      <c r="R113" s="304"/>
      <c r="S113" s="287"/>
      <c r="T113" s="286"/>
      <c r="U113" s="286"/>
      <c r="V113" s="286"/>
      <c r="W113" s="305"/>
      <c r="X113" s="306"/>
      <c r="Y113" s="286"/>
      <c r="Z113" s="274"/>
    </row>
    <row r="114" spans="1:26" s="275" customFormat="1" ht="15" customHeight="1">
      <c r="A114" s="276" t="s">
        <v>78</v>
      </c>
      <c r="B114" s="277">
        <v>505</v>
      </c>
      <c r="C114" s="278" t="s">
        <v>717</v>
      </c>
      <c r="D114" s="279" t="s">
        <v>718</v>
      </c>
      <c r="E114" s="274" t="s">
        <v>719</v>
      </c>
      <c r="F114" s="356" t="s">
        <v>720</v>
      </c>
      <c r="G114" s="357" t="s">
        <v>721</v>
      </c>
      <c r="H114" s="274" t="s">
        <v>371</v>
      </c>
      <c r="I114" s="295" t="s">
        <v>386</v>
      </c>
      <c r="J114" s="282">
        <v>1</v>
      </c>
      <c r="K114" s="283">
        <v>487000</v>
      </c>
      <c r="L114" s="296">
        <v>2010</v>
      </c>
      <c r="M114" s="273">
        <f>K114</f>
        <v>487000</v>
      </c>
      <c r="N114" s="297" t="s">
        <v>722</v>
      </c>
      <c r="O114" s="351">
        <v>23.2</v>
      </c>
      <c r="P114" s="345" t="s">
        <v>473</v>
      </c>
      <c r="Q114" s="299">
        <v>0.6</v>
      </c>
      <c r="R114" s="300">
        <v>2.8</v>
      </c>
      <c r="S114" s="298">
        <f ca="1">IF(N114&lt;&gt;"",VLOOKUP(N114,INDIRECT(LU_SENS),2,FALSE()),"")</f>
        <v>23.1402316</v>
      </c>
      <c r="T114" s="301">
        <f ca="1">S114/O114</f>
        <v>0.99742377586206898</v>
      </c>
      <c r="U114" s="273">
        <f ca="1">M114*T114^Q114</f>
        <v>486246.83897763537</v>
      </c>
      <c r="V114" s="273">
        <f ca="1">U114*VLOOKUP(DCFROR!$B$34,INDIRECT(IX_CAP),4,FALSE())/VLOOKUP(L114,INDIRECT(IX_CAP),4,FALSE())</f>
        <v>701826.86453743675</v>
      </c>
      <c r="W114" s="302">
        <f ca="1">V114*R114</f>
        <v>1965115.2207048228</v>
      </c>
      <c r="X114" s="272"/>
      <c r="Y114" s="273" t="s">
        <v>723</v>
      </c>
      <c r="Z114" s="274" t="s">
        <v>724</v>
      </c>
    </row>
    <row r="115" spans="1:26" s="275" customFormat="1" ht="15" customHeight="1">
      <c r="A115" s="276" t="s">
        <v>78</v>
      </c>
      <c r="B115" s="277">
        <v>512</v>
      </c>
      <c r="C115" s="278" t="s">
        <v>725</v>
      </c>
      <c r="D115" s="279" t="s">
        <v>703</v>
      </c>
      <c r="E115" s="274"/>
      <c r="F115" s="294" t="s">
        <v>726</v>
      </c>
      <c r="G115" s="307"/>
      <c r="H115" s="274" t="s">
        <v>498</v>
      </c>
      <c r="I115" s="295" t="s">
        <v>711</v>
      </c>
      <c r="J115" s="282">
        <v>1</v>
      </c>
      <c r="K115" s="283" t="s">
        <v>378</v>
      </c>
      <c r="L115" s="284"/>
      <c r="M115" s="286"/>
      <c r="N115" s="286"/>
      <c r="O115" s="287"/>
      <c r="P115" s="303"/>
      <c r="Q115" s="291"/>
      <c r="R115" s="304"/>
      <c r="S115" s="287"/>
      <c r="T115" s="286"/>
      <c r="U115" s="286"/>
      <c r="V115" s="286"/>
      <c r="W115" s="305"/>
      <c r="X115" s="306"/>
      <c r="Y115" s="286"/>
      <c r="Z115" s="274"/>
    </row>
    <row r="116" spans="1:26" s="275" customFormat="1" ht="15" customHeight="1">
      <c r="A116" s="276" t="s">
        <v>397</v>
      </c>
      <c r="B116" s="277">
        <v>503</v>
      </c>
      <c r="C116" s="278" t="s">
        <v>727</v>
      </c>
      <c r="D116" s="279" t="s">
        <v>728</v>
      </c>
      <c r="E116" s="274"/>
      <c r="F116" s="294"/>
      <c r="G116" s="307"/>
      <c r="H116" s="274" t="s">
        <v>442</v>
      </c>
      <c r="I116" s="295" t="s">
        <v>386</v>
      </c>
      <c r="J116" s="282">
        <v>1</v>
      </c>
      <c r="K116" s="283">
        <f>ROUND((1.2^0.6)*2331604.71, -3)</f>
        <v>2601000</v>
      </c>
      <c r="L116" s="296">
        <v>2009</v>
      </c>
      <c r="M116" s="273">
        <f>K116</f>
        <v>2601000</v>
      </c>
      <c r="N116" s="297" t="s">
        <v>729</v>
      </c>
      <c r="O116" s="298">
        <v>22687</v>
      </c>
      <c r="P116" s="278" t="s">
        <v>225</v>
      </c>
      <c r="Q116" s="299">
        <v>0.6</v>
      </c>
      <c r="R116" s="300">
        <v>1.8</v>
      </c>
      <c r="S116" s="298">
        <f ca="1">IF(N116&lt;&gt;"",VLOOKUP(N116,INDIRECT(LU_SENS),2,FALSE()),"")</f>
        <v>21808.6986</v>
      </c>
      <c r="T116" s="301">
        <f ca="1">S116/O116</f>
        <v>0.9612861374355357</v>
      </c>
      <c r="U116" s="273">
        <f ca="1">M116*T116^Q116</f>
        <v>2540106.69911029</v>
      </c>
      <c r="V116" s="273">
        <f ca="1">U116*VLOOKUP(DCFROR!$B$34,INDIRECT(IX_CAP),4,FALSE())/VLOOKUP(L116,INDIRECT(IX_CAP),4,FALSE())</f>
        <v>3869294.5502829673</v>
      </c>
      <c r="W116" s="302">
        <f ca="1">V116*R116</f>
        <v>6964730.1905093417</v>
      </c>
      <c r="X116" s="272"/>
      <c r="Y116" s="273" t="s">
        <v>564</v>
      </c>
      <c r="Z116" s="346"/>
    </row>
    <row r="117" spans="1:26" s="275" customFormat="1" ht="15" customHeight="1">
      <c r="A117" s="276" t="s">
        <v>397</v>
      </c>
      <c r="B117" s="277">
        <v>505</v>
      </c>
      <c r="C117" s="278" t="s">
        <v>730</v>
      </c>
      <c r="D117" s="279" t="s">
        <v>731</v>
      </c>
      <c r="E117" s="274" t="s">
        <v>732</v>
      </c>
      <c r="F117" s="294" t="s">
        <v>733</v>
      </c>
      <c r="G117" s="307" t="s">
        <v>734</v>
      </c>
      <c r="H117" s="274"/>
      <c r="I117" s="295" t="s">
        <v>735</v>
      </c>
      <c r="J117" s="282">
        <v>1</v>
      </c>
      <c r="K117" s="283">
        <v>75200</v>
      </c>
      <c r="L117" s="296">
        <v>2009</v>
      </c>
      <c r="M117" s="273">
        <f>K117</f>
        <v>75200</v>
      </c>
      <c r="N117" s="297" t="s">
        <v>736</v>
      </c>
      <c r="O117" s="298">
        <v>808</v>
      </c>
      <c r="P117" s="278" t="s">
        <v>225</v>
      </c>
      <c r="Q117" s="299">
        <v>0.6</v>
      </c>
      <c r="R117" s="300">
        <v>1.6</v>
      </c>
      <c r="S117" s="298">
        <f ca="1">IF(N117&lt;&gt;"",VLOOKUP(N117,INDIRECT(LU_SENS),2,FALSE()),"")</f>
        <v>809.38037599999996</v>
      </c>
      <c r="T117" s="301">
        <f ca="1">S117/O117</f>
        <v>1.0017083861386138</v>
      </c>
      <c r="U117" s="273">
        <f ca="1">M117*T117^Q117</f>
        <v>75277.056066255289</v>
      </c>
      <c r="V117" s="273">
        <f ca="1">U117*VLOOKUP(DCFROR!$B$34,INDIRECT(IX_CAP),4,FALSE())/VLOOKUP(L117,INDIRECT(IX_CAP),4,FALSE())</f>
        <v>114668.05819634597</v>
      </c>
      <c r="W117" s="302">
        <f ca="1">V117*R117</f>
        <v>183468.89311415356</v>
      </c>
      <c r="X117" s="272"/>
      <c r="Y117" s="273" t="s">
        <v>737</v>
      </c>
      <c r="Z117" s="346"/>
    </row>
    <row r="118" spans="1:26" s="275" customFormat="1" ht="15" customHeight="1">
      <c r="A118" s="276" t="s">
        <v>397</v>
      </c>
      <c r="B118" s="277">
        <v>507</v>
      </c>
      <c r="C118" s="278" t="s">
        <v>738</v>
      </c>
      <c r="D118" s="279" t="s">
        <v>731</v>
      </c>
      <c r="E118" s="274" t="s">
        <v>739</v>
      </c>
      <c r="F118" s="294" t="s">
        <v>740</v>
      </c>
      <c r="G118" s="307" t="s">
        <v>741</v>
      </c>
      <c r="H118" s="274"/>
      <c r="I118" s="295" t="s">
        <v>735</v>
      </c>
      <c r="J118" s="282">
        <v>2</v>
      </c>
      <c r="K118" s="283">
        <v>405000</v>
      </c>
      <c r="L118" s="296">
        <v>2009</v>
      </c>
      <c r="M118" s="273">
        <f>K118</f>
        <v>405000</v>
      </c>
      <c r="N118" s="297" t="s">
        <v>742</v>
      </c>
      <c r="O118" s="298">
        <v>12233</v>
      </c>
      <c r="P118" s="278" t="s">
        <v>225</v>
      </c>
      <c r="Q118" s="299">
        <v>0.6</v>
      </c>
      <c r="R118" s="300">
        <v>1.6</v>
      </c>
      <c r="S118" s="298">
        <f ca="1">IF(N118&lt;&gt;"",VLOOKUP(N118,INDIRECT(LU_SENS),2,FALSE()),"")</f>
        <v>12113.6379</v>
      </c>
      <c r="T118" s="301">
        <f ca="1">S118/O118</f>
        <v>0.99024261424017002</v>
      </c>
      <c r="U118" s="273">
        <f ca="1">M118*T118^Q118</f>
        <v>402624.30702757614</v>
      </c>
      <c r="V118" s="273">
        <f ca="1">U118*VLOOKUP(DCFROR!$B$34,INDIRECT(IX_CAP),4,FALSE())/VLOOKUP(L118,INDIRECT(IX_CAP),4,FALSE())</f>
        <v>613309.68401403143</v>
      </c>
      <c r="W118" s="302">
        <f ca="1">V118*R118</f>
        <v>981295.49442245031</v>
      </c>
      <c r="X118" s="272"/>
      <c r="Y118" s="273" t="s">
        <v>737</v>
      </c>
      <c r="Z118" s="346"/>
    </row>
    <row r="119" spans="1:26" s="275" customFormat="1" ht="15" customHeight="1">
      <c r="A119" s="276" t="s">
        <v>493</v>
      </c>
      <c r="B119" s="277">
        <v>501</v>
      </c>
      <c r="C119" s="278" t="s">
        <v>743</v>
      </c>
      <c r="D119" s="279" t="s">
        <v>703</v>
      </c>
      <c r="E119" s="274"/>
      <c r="F119" s="294" t="s">
        <v>744</v>
      </c>
      <c r="G119" s="280">
        <v>200</v>
      </c>
      <c r="H119" s="274" t="s">
        <v>498</v>
      </c>
      <c r="I119" s="295" t="s">
        <v>711</v>
      </c>
      <c r="J119" s="282">
        <v>1</v>
      </c>
      <c r="K119" s="283" t="s">
        <v>378</v>
      </c>
      <c r="L119" s="284"/>
      <c r="M119" s="362"/>
      <c r="N119" s="362"/>
      <c r="O119" s="363"/>
      <c r="P119" s="364"/>
      <c r="Q119" s="365"/>
      <c r="R119" s="366"/>
      <c r="S119" s="363"/>
      <c r="T119" s="362"/>
      <c r="U119" s="362"/>
      <c r="V119" s="362"/>
      <c r="W119" s="367"/>
      <c r="X119" s="306"/>
      <c r="Y119" s="286"/>
      <c r="Z119" s="274"/>
    </row>
    <row r="120" spans="1:26" s="275" customFormat="1" ht="15" customHeight="1">
      <c r="A120" s="276" t="s">
        <v>493</v>
      </c>
      <c r="B120" s="277">
        <v>503</v>
      </c>
      <c r="C120" s="278" t="s">
        <v>745</v>
      </c>
      <c r="D120" s="279" t="s">
        <v>703</v>
      </c>
      <c r="E120" s="274"/>
      <c r="F120" s="294" t="s">
        <v>746</v>
      </c>
      <c r="G120" s="280">
        <v>2</v>
      </c>
      <c r="H120" s="274" t="s">
        <v>498</v>
      </c>
      <c r="I120" s="295" t="s">
        <v>711</v>
      </c>
      <c r="J120" s="282">
        <v>1</v>
      </c>
      <c r="K120" s="283" t="s">
        <v>378</v>
      </c>
      <c r="L120" s="284"/>
      <c r="M120" s="286"/>
      <c r="N120" s="286"/>
      <c r="O120" s="287"/>
      <c r="P120" s="303"/>
      <c r="Q120" s="291"/>
      <c r="R120" s="304"/>
      <c r="S120" s="287"/>
      <c r="T120" s="286"/>
      <c r="U120" s="286"/>
      <c r="V120" s="286"/>
      <c r="W120" s="305"/>
      <c r="X120" s="306"/>
      <c r="Y120" s="286"/>
      <c r="Z120" s="274"/>
    </row>
    <row r="121" spans="1:26" s="275" customFormat="1" ht="15" customHeight="1">
      <c r="A121" s="276" t="s">
        <v>493</v>
      </c>
      <c r="B121" s="277">
        <v>504</v>
      </c>
      <c r="C121" s="278" t="s">
        <v>747</v>
      </c>
      <c r="D121" s="279" t="s">
        <v>703</v>
      </c>
      <c r="E121" s="274"/>
      <c r="F121" s="294" t="s">
        <v>748</v>
      </c>
      <c r="G121" s="280">
        <v>15</v>
      </c>
      <c r="H121" s="274" t="s">
        <v>498</v>
      </c>
      <c r="I121" s="295" t="s">
        <v>711</v>
      </c>
      <c r="J121" s="282">
        <v>1</v>
      </c>
      <c r="K121" s="283" t="s">
        <v>378</v>
      </c>
      <c r="L121" s="284"/>
      <c r="M121" s="286"/>
      <c r="N121" s="286"/>
      <c r="O121" s="287"/>
      <c r="P121" s="303"/>
      <c r="Q121" s="291"/>
      <c r="R121" s="304"/>
      <c r="S121" s="287"/>
      <c r="T121" s="286"/>
      <c r="U121" s="286"/>
      <c r="V121" s="286"/>
      <c r="W121" s="305"/>
      <c r="X121" s="306"/>
      <c r="Y121" s="286"/>
      <c r="Z121" s="274"/>
    </row>
    <row r="122" spans="1:26" s="275" customFormat="1" ht="15" customHeight="1">
      <c r="A122" s="276" t="s">
        <v>493</v>
      </c>
      <c r="B122" s="277">
        <v>505</v>
      </c>
      <c r="C122" s="278" t="s">
        <v>749</v>
      </c>
      <c r="D122" s="279" t="s">
        <v>703</v>
      </c>
      <c r="E122" s="274"/>
      <c r="F122" s="294" t="s">
        <v>750</v>
      </c>
      <c r="G122" s="280">
        <v>50</v>
      </c>
      <c r="H122" s="274" t="s">
        <v>498</v>
      </c>
      <c r="I122" s="295" t="s">
        <v>711</v>
      </c>
      <c r="J122" s="282">
        <v>1</v>
      </c>
      <c r="K122" s="283" t="s">
        <v>378</v>
      </c>
      <c r="L122" s="284"/>
      <c r="M122" s="286"/>
      <c r="N122" s="286"/>
      <c r="O122" s="287"/>
      <c r="P122" s="303"/>
      <c r="Q122" s="291"/>
      <c r="R122" s="304"/>
      <c r="S122" s="287"/>
      <c r="T122" s="286"/>
      <c r="U122" s="286"/>
      <c r="V122" s="286"/>
      <c r="W122" s="305"/>
      <c r="X122" s="306"/>
      <c r="Y122" s="286"/>
      <c r="Z122" s="274"/>
    </row>
    <row r="123" spans="1:26" s="275" customFormat="1" ht="15" customHeight="1">
      <c r="A123" s="276" t="s">
        <v>493</v>
      </c>
      <c r="B123" s="277">
        <v>506</v>
      </c>
      <c r="C123" s="278" t="s">
        <v>751</v>
      </c>
      <c r="D123" s="279" t="s">
        <v>703</v>
      </c>
      <c r="E123" s="274"/>
      <c r="F123" s="294" t="s">
        <v>752</v>
      </c>
      <c r="G123" s="280">
        <v>75</v>
      </c>
      <c r="H123" s="274" t="s">
        <v>498</v>
      </c>
      <c r="I123" s="295" t="s">
        <v>711</v>
      </c>
      <c r="J123" s="282">
        <v>1</v>
      </c>
      <c r="K123" s="283" t="s">
        <v>378</v>
      </c>
      <c r="L123" s="284"/>
      <c r="M123" s="286"/>
      <c r="N123" s="286"/>
      <c r="O123" s="287"/>
      <c r="P123" s="303"/>
      <c r="Q123" s="291"/>
      <c r="R123" s="304"/>
      <c r="S123" s="287"/>
      <c r="T123" s="286"/>
      <c r="U123" s="286"/>
      <c r="V123" s="286"/>
      <c r="W123" s="305"/>
      <c r="X123" s="306"/>
      <c r="Y123" s="286"/>
      <c r="Z123" s="274"/>
    </row>
    <row r="124" spans="1:26" s="275" customFormat="1" ht="15" customHeight="1">
      <c r="A124" s="276" t="s">
        <v>493</v>
      </c>
      <c r="B124" s="277">
        <v>515</v>
      </c>
      <c r="C124" s="368" t="s">
        <v>753</v>
      </c>
      <c r="D124" s="369" t="s">
        <v>495</v>
      </c>
      <c r="E124" s="370" t="s">
        <v>754</v>
      </c>
      <c r="F124" s="294" t="s">
        <v>755</v>
      </c>
      <c r="G124" s="280"/>
      <c r="H124" s="274" t="s">
        <v>498</v>
      </c>
      <c r="I124" s="295" t="s">
        <v>445</v>
      </c>
      <c r="J124" s="282">
        <v>1</v>
      </c>
      <c r="K124" s="283">
        <v>6300</v>
      </c>
      <c r="L124" s="296">
        <v>2009</v>
      </c>
      <c r="M124" s="273">
        <f t="shared" ref="M124:M130" si="27">K124</f>
        <v>6300</v>
      </c>
      <c r="N124" s="297" t="s">
        <v>756</v>
      </c>
      <c r="O124" s="298">
        <v>24527</v>
      </c>
      <c r="P124" s="278" t="s">
        <v>225</v>
      </c>
      <c r="Q124" s="299">
        <v>0.8</v>
      </c>
      <c r="R124" s="300">
        <v>2.2999999999999998</v>
      </c>
      <c r="S124" s="298">
        <f t="shared" ref="S124:S130" ca="1" si="28">IF(N124&lt;&gt;"",VLOOKUP(N124,INDIRECT(LU_SENS),2,FALSE()),"")</f>
        <v>27138.3868</v>
      </c>
      <c r="T124" s="301">
        <f t="shared" ref="T124:T130" ca="1" si="29">S124/O124</f>
        <v>1.1064698821706691</v>
      </c>
      <c r="U124" s="273">
        <f t="shared" ref="U124:U130" ca="1" si="30">M124*T124^Q124</f>
        <v>6831.1249165950985</v>
      </c>
      <c r="V124" s="273">
        <f ca="1">U124*VLOOKUP(DCFROR!$B$34,INDIRECT(IX_CAP),4,FALSE())/VLOOKUP(L124,INDIRECT(IX_CAP),4,FALSE())</f>
        <v>10405.718161895198</v>
      </c>
      <c r="W124" s="302">
        <f t="shared" ref="W124:W130" ca="1" si="31">V124*R124</f>
        <v>23933.151772358953</v>
      </c>
      <c r="X124" s="272"/>
      <c r="Y124" s="273" t="s">
        <v>500</v>
      </c>
      <c r="Z124" s="274"/>
    </row>
    <row r="125" spans="1:26" s="275" customFormat="1" ht="15" customHeight="1">
      <c r="A125" s="276" t="s">
        <v>493</v>
      </c>
      <c r="B125" s="277">
        <v>530</v>
      </c>
      <c r="C125" s="278" t="s">
        <v>757</v>
      </c>
      <c r="D125" s="279" t="s">
        <v>758</v>
      </c>
      <c r="E125" s="371" t="s">
        <v>759</v>
      </c>
      <c r="F125" s="294" t="s">
        <v>760</v>
      </c>
      <c r="G125" s="280"/>
      <c r="H125" s="274" t="s">
        <v>442</v>
      </c>
      <c r="I125" s="295" t="s">
        <v>735</v>
      </c>
      <c r="J125" s="282">
        <v>1</v>
      </c>
      <c r="K125" s="283">
        <v>13040</v>
      </c>
      <c r="L125" s="296">
        <v>2010</v>
      </c>
      <c r="M125" s="273">
        <f t="shared" si="27"/>
        <v>13040</v>
      </c>
      <c r="N125" s="297" t="s">
        <v>761</v>
      </c>
      <c r="O125" s="298">
        <v>31815</v>
      </c>
      <c r="P125" s="278" t="s">
        <v>225</v>
      </c>
      <c r="Q125" s="299">
        <v>0.8</v>
      </c>
      <c r="R125" s="300">
        <v>2.2999999999999998</v>
      </c>
      <c r="S125" s="298">
        <f t="shared" ca="1" si="28"/>
        <v>36530.594100000002</v>
      </c>
      <c r="T125" s="301">
        <f t="shared" ca="1" si="29"/>
        <v>1.1482192079207922</v>
      </c>
      <c r="U125" s="273">
        <f t="shared" ca="1" si="30"/>
        <v>14564.562298547589</v>
      </c>
      <c r="V125" s="273">
        <f ca="1">U125*VLOOKUP(DCFROR!$B$34,INDIRECT(IX_CAP),4,FALSE())/VLOOKUP(L125,INDIRECT(IX_CAP),4,FALSE())</f>
        <v>21021.835561629148</v>
      </c>
      <c r="W125" s="302">
        <f t="shared" ca="1" si="31"/>
        <v>48350.221791747041</v>
      </c>
      <c r="X125" s="272"/>
      <c r="Y125" s="273" t="s">
        <v>500</v>
      </c>
      <c r="Z125" s="279" t="s">
        <v>762</v>
      </c>
    </row>
    <row r="126" spans="1:26" s="275" customFormat="1" ht="15" customHeight="1">
      <c r="A126" s="276" t="s">
        <v>493</v>
      </c>
      <c r="B126" s="277">
        <v>531</v>
      </c>
      <c r="C126" s="278" t="s">
        <v>763</v>
      </c>
      <c r="D126" s="279" t="s">
        <v>764</v>
      </c>
      <c r="E126" s="372" t="s">
        <v>765</v>
      </c>
      <c r="F126" s="294" t="s">
        <v>766</v>
      </c>
      <c r="G126" s="280" t="s">
        <v>554</v>
      </c>
      <c r="H126" s="274" t="s">
        <v>442</v>
      </c>
      <c r="I126" s="295" t="s">
        <v>735</v>
      </c>
      <c r="J126" s="282">
        <v>1</v>
      </c>
      <c r="K126" s="283">
        <v>18173</v>
      </c>
      <c r="L126" s="296">
        <v>2010</v>
      </c>
      <c r="M126" s="273">
        <f t="shared" si="27"/>
        <v>18173</v>
      </c>
      <c r="N126" s="297" t="s">
        <v>761</v>
      </c>
      <c r="O126" s="298">
        <v>31815</v>
      </c>
      <c r="P126" s="278" t="s">
        <v>225</v>
      </c>
      <c r="Q126" s="299">
        <v>0.8</v>
      </c>
      <c r="R126" s="300">
        <v>2.2999999999999998</v>
      </c>
      <c r="S126" s="298">
        <f t="shared" ca="1" si="28"/>
        <v>36530.594100000002</v>
      </c>
      <c r="T126" s="301">
        <f t="shared" ca="1" si="29"/>
        <v>1.1482192079207922</v>
      </c>
      <c r="U126" s="273">
        <f t="shared" ca="1" si="30"/>
        <v>20297.683332170654</v>
      </c>
      <c r="V126" s="273">
        <f ca="1">U126*VLOOKUP(DCFROR!$B$34,INDIRECT(IX_CAP),4,FALSE())/VLOOKUP(L126,INDIRECT(IX_CAP),4,FALSE())</f>
        <v>29296.765158089453</v>
      </c>
      <c r="W126" s="302">
        <f t="shared" ca="1" si="31"/>
        <v>67382.55986360574</v>
      </c>
      <c r="X126" s="272"/>
      <c r="Y126" s="273" t="s">
        <v>500</v>
      </c>
      <c r="Z126" s="274" t="s">
        <v>767</v>
      </c>
    </row>
    <row r="127" spans="1:26" s="275" customFormat="1" ht="15" customHeight="1">
      <c r="A127" s="276" t="s">
        <v>493</v>
      </c>
      <c r="B127" s="277">
        <v>532</v>
      </c>
      <c r="C127" s="278" t="s">
        <v>768</v>
      </c>
      <c r="D127" s="279" t="s">
        <v>764</v>
      </c>
      <c r="E127" s="372" t="s">
        <v>769</v>
      </c>
      <c r="F127" s="294"/>
      <c r="G127" s="280" t="s">
        <v>554</v>
      </c>
      <c r="H127" s="274" t="s">
        <v>442</v>
      </c>
      <c r="I127" s="295" t="s">
        <v>735</v>
      </c>
      <c r="J127" s="282">
        <v>1</v>
      </c>
      <c r="K127" s="283">
        <v>17057</v>
      </c>
      <c r="L127" s="296">
        <v>2010</v>
      </c>
      <c r="M127" s="273">
        <f t="shared" si="27"/>
        <v>17057</v>
      </c>
      <c r="N127" s="297" t="s">
        <v>761</v>
      </c>
      <c r="O127" s="298">
        <v>31815</v>
      </c>
      <c r="P127" s="278" t="s">
        <v>225</v>
      </c>
      <c r="Q127" s="299">
        <v>0.8</v>
      </c>
      <c r="R127" s="300">
        <v>2.2999999999999998</v>
      </c>
      <c r="S127" s="298">
        <f t="shared" ca="1" si="28"/>
        <v>36530.594100000002</v>
      </c>
      <c r="T127" s="301">
        <f t="shared" ca="1" si="29"/>
        <v>1.1482192079207922</v>
      </c>
      <c r="U127" s="273">
        <f t="shared" ca="1" si="30"/>
        <v>19051.206988215203</v>
      </c>
      <c r="V127" s="273">
        <f ca="1">U127*VLOOKUP(DCFROR!$B$34,INDIRECT(IX_CAP),4,FALSE())/VLOOKUP(L127,INDIRECT(IX_CAP),4,FALSE())</f>
        <v>27497.657145299723</v>
      </c>
      <c r="W127" s="302">
        <f t="shared" ca="1" si="31"/>
        <v>63244.611434189355</v>
      </c>
      <c r="X127" s="272"/>
      <c r="Y127" s="273" t="s">
        <v>500</v>
      </c>
      <c r="Z127" s="274" t="s">
        <v>767</v>
      </c>
    </row>
    <row r="128" spans="1:26" s="275" customFormat="1" ht="15" customHeight="1">
      <c r="A128" s="276" t="s">
        <v>493</v>
      </c>
      <c r="B128" s="277">
        <v>533</v>
      </c>
      <c r="C128" s="278" t="s">
        <v>770</v>
      </c>
      <c r="D128" s="279" t="s">
        <v>764</v>
      </c>
      <c r="E128" s="372" t="s">
        <v>765</v>
      </c>
      <c r="F128" s="294"/>
      <c r="G128" s="280" t="s">
        <v>734</v>
      </c>
      <c r="H128" s="274" t="s">
        <v>442</v>
      </c>
      <c r="I128" s="295" t="s">
        <v>735</v>
      </c>
      <c r="J128" s="282">
        <v>1</v>
      </c>
      <c r="K128" s="283">
        <v>29154</v>
      </c>
      <c r="L128" s="296">
        <v>2010</v>
      </c>
      <c r="M128" s="273">
        <f t="shared" si="27"/>
        <v>29154</v>
      </c>
      <c r="N128" s="297" t="s">
        <v>761</v>
      </c>
      <c r="O128" s="298">
        <v>31815</v>
      </c>
      <c r="P128" s="278" t="s">
        <v>225</v>
      </c>
      <c r="Q128" s="299">
        <v>0.8</v>
      </c>
      <c r="R128" s="300">
        <v>2.2999999999999998</v>
      </c>
      <c r="S128" s="298">
        <f t="shared" ca="1" si="28"/>
        <v>36530.594100000002</v>
      </c>
      <c r="T128" s="301">
        <f t="shared" ca="1" si="29"/>
        <v>1.1482192079207922</v>
      </c>
      <c r="U128" s="273">
        <f t="shared" ca="1" si="30"/>
        <v>32562.519114406165</v>
      </c>
      <c r="V128" s="273">
        <f ca="1">U128*VLOOKUP(DCFROR!$B$34,INDIRECT(IX_CAP),4,FALSE())/VLOOKUP(L128,INDIRECT(IX_CAP),4,FALSE())</f>
        <v>46999.278678200622</v>
      </c>
      <c r="W128" s="302">
        <f t="shared" ca="1" si="31"/>
        <v>108098.34095986142</v>
      </c>
      <c r="X128" s="272"/>
      <c r="Y128" s="273" t="s">
        <v>500</v>
      </c>
      <c r="Z128" s="274" t="s">
        <v>767</v>
      </c>
    </row>
    <row r="129" spans="1:26" s="275" customFormat="1" ht="15" customHeight="1">
      <c r="A129" s="276" t="s">
        <v>493</v>
      </c>
      <c r="B129" s="277">
        <v>581</v>
      </c>
      <c r="C129" s="278" t="s">
        <v>771</v>
      </c>
      <c r="D129" s="279" t="s">
        <v>758</v>
      </c>
      <c r="E129" s="371" t="s">
        <v>759</v>
      </c>
      <c r="F129" s="294" t="s">
        <v>760</v>
      </c>
      <c r="G129" s="280" t="s">
        <v>772</v>
      </c>
      <c r="H129" s="274" t="s">
        <v>442</v>
      </c>
      <c r="I129" s="295" t="s">
        <v>735</v>
      </c>
      <c r="J129" s="282">
        <v>1</v>
      </c>
      <c r="K129" s="283">
        <v>13040</v>
      </c>
      <c r="L129" s="296">
        <v>2010</v>
      </c>
      <c r="M129" s="273">
        <f t="shared" si="27"/>
        <v>13040</v>
      </c>
      <c r="N129" s="297" t="s">
        <v>761</v>
      </c>
      <c r="O129" s="298">
        <v>31815</v>
      </c>
      <c r="P129" s="278" t="s">
        <v>225</v>
      </c>
      <c r="Q129" s="299">
        <v>0.8</v>
      </c>
      <c r="R129" s="300">
        <v>2.2999999999999998</v>
      </c>
      <c r="S129" s="298">
        <f t="shared" ca="1" si="28"/>
        <v>36530.594100000002</v>
      </c>
      <c r="T129" s="301">
        <f t="shared" ca="1" si="29"/>
        <v>1.1482192079207922</v>
      </c>
      <c r="U129" s="273">
        <f t="shared" ca="1" si="30"/>
        <v>14564.562298547589</v>
      </c>
      <c r="V129" s="273">
        <f ca="1">U129*VLOOKUP(DCFROR!$B$34,INDIRECT(IX_CAP),4,FALSE())/VLOOKUP(L129,INDIRECT(IX_CAP),4,FALSE())</f>
        <v>21021.835561629148</v>
      </c>
      <c r="W129" s="302">
        <f t="shared" ca="1" si="31"/>
        <v>48350.221791747041</v>
      </c>
      <c r="X129" s="272"/>
      <c r="Y129" s="273" t="s">
        <v>500</v>
      </c>
      <c r="Z129" s="346"/>
    </row>
    <row r="130" spans="1:26" s="275" customFormat="1" ht="15" customHeight="1">
      <c r="A130" s="276" t="s">
        <v>516</v>
      </c>
      <c r="B130" s="277">
        <v>505</v>
      </c>
      <c r="C130" s="278" t="s">
        <v>773</v>
      </c>
      <c r="D130" s="279" t="s">
        <v>518</v>
      </c>
      <c r="E130" s="274" t="s">
        <v>774</v>
      </c>
      <c r="F130" s="294" t="s">
        <v>775</v>
      </c>
      <c r="G130" s="307"/>
      <c r="H130" s="274" t="s">
        <v>528</v>
      </c>
      <c r="I130" s="295" t="s">
        <v>735</v>
      </c>
      <c r="J130" s="282">
        <v>2</v>
      </c>
      <c r="K130" s="283">
        <v>3294700</v>
      </c>
      <c r="L130" s="296">
        <v>2010</v>
      </c>
      <c r="M130" s="273">
        <f t="shared" si="27"/>
        <v>3294700</v>
      </c>
      <c r="N130" s="297" t="s">
        <v>761</v>
      </c>
      <c r="O130" s="298">
        <v>31815</v>
      </c>
      <c r="P130" s="278" t="s">
        <v>225</v>
      </c>
      <c r="Q130" s="299">
        <v>0.8</v>
      </c>
      <c r="R130" s="300">
        <v>1.7</v>
      </c>
      <c r="S130" s="298">
        <f t="shared" ca="1" si="28"/>
        <v>36530.594100000002</v>
      </c>
      <c r="T130" s="301">
        <f t="shared" ca="1" si="29"/>
        <v>1.1482192079207922</v>
      </c>
      <c r="U130" s="273">
        <f t="shared" ca="1" si="30"/>
        <v>3679897.5003853329</v>
      </c>
      <c r="V130" s="273">
        <f ca="1">U130*VLOOKUP(DCFROR!$B$34,INDIRECT(IX_CAP),4,FALSE())/VLOOKUP(L130,INDIRECT(IX_CAP),4,FALSE())</f>
        <v>5311398.8976149959</v>
      </c>
      <c r="W130" s="302">
        <f t="shared" ca="1" si="31"/>
        <v>9029378.1259454936</v>
      </c>
      <c r="X130" s="272"/>
      <c r="Y130" s="273" t="s">
        <v>373</v>
      </c>
      <c r="Z130" s="274"/>
    </row>
    <row r="131" spans="1:26" s="275" customFormat="1" ht="15" customHeight="1">
      <c r="A131" s="276" t="s">
        <v>520</v>
      </c>
      <c r="B131" s="277">
        <v>503</v>
      </c>
      <c r="C131" s="278" t="s">
        <v>776</v>
      </c>
      <c r="D131" s="279" t="s">
        <v>703</v>
      </c>
      <c r="E131" s="274"/>
      <c r="F131" s="294" t="s">
        <v>777</v>
      </c>
      <c r="G131" s="307"/>
      <c r="H131" s="274" t="s">
        <v>498</v>
      </c>
      <c r="I131" s="295" t="s">
        <v>711</v>
      </c>
      <c r="J131" s="282">
        <v>1</v>
      </c>
      <c r="K131" s="283" t="s">
        <v>378</v>
      </c>
      <c r="L131" s="284"/>
      <c r="M131" s="286"/>
      <c r="N131" s="286"/>
      <c r="O131" s="287"/>
      <c r="P131" s="303"/>
      <c r="Q131" s="291"/>
      <c r="R131" s="304"/>
      <c r="S131" s="287"/>
      <c r="T131" s="286"/>
      <c r="U131" s="286"/>
      <c r="V131" s="286"/>
      <c r="W131" s="305"/>
      <c r="X131" s="306"/>
      <c r="Y131" s="286"/>
      <c r="Z131" s="274"/>
    </row>
    <row r="132" spans="1:26" s="275" customFormat="1" ht="15" customHeight="1">
      <c r="A132" s="276" t="s">
        <v>520</v>
      </c>
      <c r="B132" s="277">
        <v>505</v>
      </c>
      <c r="C132" s="278" t="s">
        <v>778</v>
      </c>
      <c r="D132" s="279" t="s">
        <v>703</v>
      </c>
      <c r="E132" s="274"/>
      <c r="F132" s="294" t="s">
        <v>777</v>
      </c>
      <c r="G132" s="307"/>
      <c r="H132" s="274" t="s">
        <v>498</v>
      </c>
      <c r="I132" s="295" t="s">
        <v>711</v>
      </c>
      <c r="J132" s="282">
        <v>1</v>
      </c>
      <c r="K132" s="283" t="s">
        <v>378</v>
      </c>
      <c r="L132" s="284"/>
      <c r="M132" s="286"/>
      <c r="N132" s="286"/>
      <c r="O132" s="287"/>
      <c r="P132" s="303"/>
      <c r="Q132" s="291"/>
      <c r="R132" s="304"/>
      <c r="S132" s="287"/>
      <c r="T132" s="286"/>
      <c r="U132" s="286"/>
      <c r="V132" s="286"/>
      <c r="W132" s="305"/>
      <c r="X132" s="306"/>
      <c r="Y132" s="286"/>
      <c r="Z132" s="274"/>
    </row>
    <row r="133" spans="1:26" s="275" customFormat="1" ht="15" customHeight="1">
      <c r="A133" s="276" t="s">
        <v>520</v>
      </c>
      <c r="B133" s="277">
        <v>512</v>
      </c>
      <c r="C133" s="278" t="s">
        <v>779</v>
      </c>
      <c r="D133" s="279" t="s">
        <v>780</v>
      </c>
      <c r="E133" s="274"/>
      <c r="F133" s="294" t="s">
        <v>781</v>
      </c>
      <c r="G133" s="307"/>
      <c r="H133" s="274" t="s">
        <v>782</v>
      </c>
      <c r="I133" s="295" t="s">
        <v>780</v>
      </c>
      <c r="J133" s="282">
        <v>1</v>
      </c>
      <c r="K133" s="283">
        <v>215000</v>
      </c>
      <c r="L133" s="296">
        <v>2009</v>
      </c>
      <c r="M133" s="273">
        <f t="shared" ref="M133:M138" si="32">K133</f>
        <v>215000</v>
      </c>
      <c r="N133" s="297" t="s">
        <v>783</v>
      </c>
      <c r="O133" s="298">
        <v>22608</v>
      </c>
      <c r="P133" s="278" t="s">
        <v>225</v>
      </c>
      <c r="Q133" s="299">
        <v>0.6</v>
      </c>
      <c r="R133" s="300">
        <v>2.4</v>
      </c>
      <c r="S133" s="298">
        <f t="shared" ref="S133:S138" ca="1" si="33">IF(N133&lt;&gt;"",VLOOKUP(N133,INDIRECT(LU_SENS),2,FALSE()),"")</f>
        <v>21759.645199999999</v>
      </c>
      <c r="T133" s="301">
        <f t="shared" ref="T133:T138" ca="1" si="34">S133/O133</f>
        <v>0.96247546001415429</v>
      </c>
      <c r="U133" s="273">
        <f t="shared" ref="U133:U138" ca="1" si="35">M133*T133^Q133</f>
        <v>210122.35472323687</v>
      </c>
      <c r="V133" s="273">
        <f ca="1">U133*VLOOKUP(DCFROR!$B$34,INDIRECT(IX_CAP),4,FALSE())/VLOOKUP(L133,INDIRECT(IX_CAP),4,FALSE())</f>
        <v>320075.24814135529</v>
      </c>
      <c r="W133" s="302">
        <f t="shared" ref="W133:W138" ca="1" si="36">V133*R133</f>
        <v>768180.59553925262</v>
      </c>
      <c r="X133" s="272"/>
      <c r="Y133" s="273" t="s">
        <v>784</v>
      </c>
      <c r="Z133" s="274" t="s">
        <v>785</v>
      </c>
    </row>
    <row r="134" spans="1:26" s="275" customFormat="1" ht="15" customHeight="1">
      <c r="A134" s="276" t="s">
        <v>520</v>
      </c>
      <c r="B134" s="277">
        <v>530</v>
      </c>
      <c r="C134" s="278" t="s">
        <v>786</v>
      </c>
      <c r="D134" s="279"/>
      <c r="E134" s="274"/>
      <c r="F134" s="294" t="s">
        <v>787</v>
      </c>
      <c r="G134" s="307"/>
      <c r="H134" s="274" t="s">
        <v>442</v>
      </c>
      <c r="I134" s="295" t="s">
        <v>445</v>
      </c>
      <c r="J134" s="282">
        <v>1</v>
      </c>
      <c r="K134" s="283">
        <v>103000</v>
      </c>
      <c r="L134" s="296">
        <v>2010</v>
      </c>
      <c r="M134" s="273">
        <f t="shared" si="32"/>
        <v>103000</v>
      </c>
      <c r="N134" s="297" t="s">
        <v>761</v>
      </c>
      <c r="O134" s="298">
        <v>31815</v>
      </c>
      <c r="P134" s="278" t="s">
        <v>225</v>
      </c>
      <c r="Q134" s="299">
        <v>0.7</v>
      </c>
      <c r="R134" s="300">
        <v>2</v>
      </c>
      <c r="S134" s="298">
        <f t="shared" ca="1" si="33"/>
        <v>36530.594100000002</v>
      </c>
      <c r="T134" s="301">
        <f t="shared" ca="1" si="34"/>
        <v>1.1482192079207922</v>
      </c>
      <c r="U134" s="273">
        <f t="shared" ca="1" si="35"/>
        <v>113463.08563952804</v>
      </c>
      <c r="V134" s="273">
        <f ca="1">U134*VLOOKUP(DCFROR!$B$34,INDIRECT(IX_CAP),4,FALSE())/VLOOKUP(L134,INDIRECT(IX_CAP),4,FALSE())</f>
        <v>163767.52556903558</v>
      </c>
      <c r="W134" s="302">
        <f t="shared" ca="1" si="36"/>
        <v>327535.05113807117</v>
      </c>
      <c r="X134" s="272"/>
      <c r="Y134" s="273" t="s">
        <v>788</v>
      </c>
      <c r="Z134" s="346" t="s">
        <v>767</v>
      </c>
    </row>
    <row r="135" spans="1:26" s="275" customFormat="1" ht="15" customHeight="1">
      <c r="A135" s="276" t="s">
        <v>520</v>
      </c>
      <c r="B135" s="277">
        <v>531</v>
      </c>
      <c r="C135" s="278" t="s">
        <v>789</v>
      </c>
      <c r="D135" s="279"/>
      <c r="E135" s="274"/>
      <c r="F135" s="294" t="s">
        <v>790</v>
      </c>
      <c r="G135" s="307"/>
      <c r="H135" s="274" t="s">
        <v>442</v>
      </c>
      <c r="I135" s="295" t="s">
        <v>445</v>
      </c>
      <c r="J135" s="282">
        <v>1</v>
      </c>
      <c r="K135" s="283">
        <v>174800</v>
      </c>
      <c r="L135" s="296">
        <v>2010</v>
      </c>
      <c r="M135" s="273">
        <f t="shared" si="32"/>
        <v>174800</v>
      </c>
      <c r="N135" s="297" t="s">
        <v>761</v>
      </c>
      <c r="O135" s="298">
        <v>31815</v>
      </c>
      <c r="P135" s="278" t="s">
        <v>225</v>
      </c>
      <c r="Q135" s="299">
        <v>0.7</v>
      </c>
      <c r="R135" s="300">
        <v>2</v>
      </c>
      <c r="S135" s="298">
        <f t="shared" ca="1" si="33"/>
        <v>36530.594100000002</v>
      </c>
      <c r="T135" s="301">
        <f t="shared" ca="1" si="34"/>
        <v>1.1482192079207922</v>
      </c>
      <c r="U135" s="273">
        <f t="shared" ca="1" si="35"/>
        <v>192556.7705804806</v>
      </c>
      <c r="V135" s="273">
        <f ca="1">U135*VLOOKUP(DCFROR!$B$34,INDIRECT(IX_CAP),4,FALSE())/VLOOKUP(L135,INDIRECT(IX_CAP),4,FALSE())</f>
        <v>277927.80067444098</v>
      </c>
      <c r="W135" s="302">
        <f t="shared" ca="1" si="36"/>
        <v>555855.60134888196</v>
      </c>
      <c r="X135" s="272"/>
      <c r="Y135" s="273" t="s">
        <v>788</v>
      </c>
      <c r="Z135" s="346" t="s">
        <v>767</v>
      </c>
    </row>
    <row r="136" spans="1:26" s="275" customFormat="1" ht="15" customHeight="1">
      <c r="A136" s="276" t="s">
        <v>520</v>
      </c>
      <c r="B136" s="277">
        <v>532</v>
      </c>
      <c r="C136" s="278" t="s">
        <v>791</v>
      </c>
      <c r="D136" s="279" t="s">
        <v>792</v>
      </c>
      <c r="E136" s="274"/>
      <c r="F136" s="294" t="s">
        <v>793</v>
      </c>
      <c r="G136" s="307"/>
      <c r="H136" s="274" t="s">
        <v>686</v>
      </c>
      <c r="I136" s="295" t="s">
        <v>445</v>
      </c>
      <c r="J136" s="282">
        <v>1</v>
      </c>
      <c r="K136" s="283">
        <v>1520</v>
      </c>
      <c r="L136" s="296">
        <v>2010</v>
      </c>
      <c r="M136" s="273">
        <f t="shared" si="32"/>
        <v>1520</v>
      </c>
      <c r="N136" s="297" t="s">
        <v>761</v>
      </c>
      <c r="O136" s="298">
        <v>31815</v>
      </c>
      <c r="P136" s="278" t="s">
        <v>225</v>
      </c>
      <c r="Q136" s="299">
        <v>0.7</v>
      </c>
      <c r="R136" s="300">
        <v>3</v>
      </c>
      <c r="S136" s="298">
        <f t="shared" ca="1" si="33"/>
        <v>36530.594100000002</v>
      </c>
      <c r="T136" s="301">
        <f t="shared" ca="1" si="34"/>
        <v>1.1482192079207922</v>
      </c>
      <c r="U136" s="273">
        <f t="shared" ca="1" si="35"/>
        <v>1674.4067006998314</v>
      </c>
      <c r="V136" s="273">
        <f ca="1">U136*VLOOKUP(DCFROR!$B$34,INDIRECT(IX_CAP),4,FALSE())/VLOOKUP(L136,INDIRECT(IX_CAP),4,FALSE())</f>
        <v>2416.763484125574</v>
      </c>
      <c r="W136" s="302">
        <f t="shared" ca="1" si="36"/>
        <v>7250.290452376722</v>
      </c>
      <c r="X136" s="272"/>
      <c r="Y136" s="273" t="s">
        <v>794</v>
      </c>
      <c r="Z136" s="274" t="s">
        <v>767</v>
      </c>
    </row>
    <row r="137" spans="1:26" s="275" customFormat="1" ht="15" customHeight="1">
      <c r="A137" s="276" t="s">
        <v>520</v>
      </c>
      <c r="B137" s="277">
        <v>533</v>
      </c>
      <c r="C137" s="278" t="s">
        <v>795</v>
      </c>
      <c r="D137" s="279"/>
      <c r="E137" s="274"/>
      <c r="F137" s="294" t="s">
        <v>796</v>
      </c>
      <c r="G137" s="307"/>
      <c r="H137" s="274" t="s">
        <v>371</v>
      </c>
      <c r="I137" s="295" t="s">
        <v>735</v>
      </c>
      <c r="J137" s="282">
        <v>1</v>
      </c>
      <c r="K137" s="283">
        <v>8000</v>
      </c>
      <c r="L137" s="296">
        <v>2010</v>
      </c>
      <c r="M137" s="273">
        <f t="shared" si="32"/>
        <v>8000</v>
      </c>
      <c r="N137" s="297" t="s">
        <v>761</v>
      </c>
      <c r="O137" s="298">
        <v>31815</v>
      </c>
      <c r="P137" s="278" t="s">
        <v>225</v>
      </c>
      <c r="Q137" s="299">
        <v>0.7</v>
      </c>
      <c r="R137" s="300">
        <v>3.1</v>
      </c>
      <c r="S137" s="298">
        <f t="shared" ca="1" si="33"/>
        <v>36530.594100000002</v>
      </c>
      <c r="T137" s="301">
        <f t="shared" ca="1" si="34"/>
        <v>1.1482192079207922</v>
      </c>
      <c r="U137" s="273">
        <f t="shared" ca="1" si="35"/>
        <v>8812.6668457885862</v>
      </c>
      <c r="V137" s="273">
        <f ca="1">U137*VLOOKUP(DCFROR!$B$34,INDIRECT(IX_CAP),4,FALSE())/VLOOKUP(L137,INDIRECT(IX_CAP),4,FALSE())</f>
        <v>12719.807811187231</v>
      </c>
      <c r="W137" s="302">
        <f t="shared" ca="1" si="36"/>
        <v>39431.40421468042</v>
      </c>
      <c r="X137" s="272"/>
      <c r="Y137" s="273" t="s">
        <v>797</v>
      </c>
      <c r="Z137" s="274" t="s">
        <v>767</v>
      </c>
    </row>
    <row r="138" spans="1:26" s="275" customFormat="1" ht="15" customHeight="1">
      <c r="A138" s="276" t="s">
        <v>520</v>
      </c>
      <c r="B138" s="277">
        <v>534</v>
      </c>
      <c r="C138" s="278" t="s">
        <v>798</v>
      </c>
      <c r="D138" s="279"/>
      <c r="E138" s="274"/>
      <c r="F138" s="294" t="s">
        <v>799</v>
      </c>
      <c r="G138" s="307"/>
      <c r="H138" s="274" t="s">
        <v>371</v>
      </c>
      <c r="I138" s="295" t="s">
        <v>735</v>
      </c>
      <c r="J138" s="282">
        <v>2</v>
      </c>
      <c r="K138" s="283">
        <v>17000</v>
      </c>
      <c r="L138" s="296">
        <v>2010</v>
      </c>
      <c r="M138" s="273">
        <f t="shared" si="32"/>
        <v>17000</v>
      </c>
      <c r="N138" s="297" t="s">
        <v>761</v>
      </c>
      <c r="O138" s="298">
        <v>31815</v>
      </c>
      <c r="P138" s="278" t="s">
        <v>225</v>
      </c>
      <c r="Q138" s="299">
        <v>0.7</v>
      </c>
      <c r="R138" s="300">
        <v>3.1</v>
      </c>
      <c r="S138" s="298">
        <f t="shared" ca="1" si="33"/>
        <v>36530.594100000002</v>
      </c>
      <c r="T138" s="301">
        <f t="shared" ca="1" si="34"/>
        <v>1.1482192079207922</v>
      </c>
      <c r="U138" s="273">
        <f t="shared" ca="1" si="35"/>
        <v>18726.917047300743</v>
      </c>
      <c r="V138" s="273">
        <f ca="1">U138*VLOOKUP(DCFROR!$B$34,INDIRECT(IX_CAP),4,FALSE())/VLOOKUP(L138,INDIRECT(IX_CAP),4,FALSE())</f>
        <v>27029.591598772862</v>
      </c>
      <c r="W138" s="302">
        <f t="shared" ca="1" si="36"/>
        <v>83791.73395619588</v>
      </c>
      <c r="X138" s="272"/>
      <c r="Y138" s="273" t="s">
        <v>797</v>
      </c>
      <c r="Z138" s="274" t="s">
        <v>767</v>
      </c>
    </row>
    <row r="139" spans="1:26" s="275" customFormat="1" ht="15" customHeight="1">
      <c r="A139" s="308"/>
      <c r="B139" s="309"/>
      <c r="C139" s="310"/>
      <c r="D139" s="311"/>
      <c r="E139" s="312"/>
      <c r="F139" s="312"/>
      <c r="G139" s="313"/>
      <c r="H139" s="312"/>
      <c r="I139" s="314"/>
      <c r="J139" s="315"/>
      <c r="K139" s="316"/>
      <c r="L139" s="317"/>
      <c r="M139" s="318"/>
      <c r="N139" s="314"/>
      <c r="O139" s="373"/>
      <c r="P139" s="374"/>
      <c r="Q139" s="320"/>
      <c r="R139" s="321"/>
      <c r="S139" s="322"/>
      <c r="T139" s="352" t="s">
        <v>800</v>
      </c>
      <c r="U139" s="353">
        <f ca="1">SUM(U106:U138)</f>
        <v>11298338.680152858</v>
      </c>
      <c r="V139" s="318">
        <f ca="1">SUM(V106:V138)</f>
        <v>16842687.735400278</v>
      </c>
      <c r="W139" s="325">
        <f ca="1">SUM(W106:W138)</f>
        <v>33765014.593913957</v>
      </c>
      <c r="X139" s="326">
        <f ca="1">W139/V139</f>
        <v>2.0047284094061788</v>
      </c>
      <c r="Y139" s="327"/>
      <c r="Z139" s="328"/>
    </row>
    <row r="140" spans="1:26" s="275" customFormat="1" ht="15" customHeight="1">
      <c r="A140" s="375" t="s">
        <v>71</v>
      </c>
      <c r="B140" s="376">
        <v>606</v>
      </c>
      <c r="C140" s="377" t="s">
        <v>801</v>
      </c>
      <c r="D140" s="378" t="s">
        <v>802</v>
      </c>
      <c r="E140" s="379"/>
      <c r="F140" s="380" t="s">
        <v>803</v>
      </c>
      <c r="G140" s="381">
        <v>200</v>
      </c>
      <c r="H140" s="379"/>
      <c r="I140" s="382" t="s">
        <v>804</v>
      </c>
      <c r="J140" s="341">
        <v>4</v>
      </c>
      <c r="K140" s="283" t="s">
        <v>378</v>
      </c>
      <c r="L140" s="284"/>
      <c r="M140" s="286"/>
      <c r="N140" s="286"/>
      <c r="O140" s="287"/>
      <c r="P140" s="303"/>
      <c r="Q140" s="291"/>
      <c r="R140" s="304"/>
      <c r="S140" s="287"/>
      <c r="T140" s="286"/>
      <c r="U140" s="286"/>
      <c r="V140" s="286"/>
      <c r="W140" s="305"/>
      <c r="X140" s="306"/>
      <c r="Y140" s="286"/>
      <c r="Z140" s="274" t="s">
        <v>805</v>
      </c>
    </row>
    <row r="141" spans="1:26" s="275" customFormat="1" ht="15" customHeight="1">
      <c r="A141" s="375" t="s">
        <v>71</v>
      </c>
      <c r="B141" s="376">
        <v>608</v>
      </c>
      <c r="C141" s="377" t="s">
        <v>806</v>
      </c>
      <c r="D141" s="378" t="s">
        <v>802</v>
      </c>
      <c r="E141" s="379"/>
      <c r="F141" s="380" t="s">
        <v>807</v>
      </c>
      <c r="G141" s="383">
        <v>1000</v>
      </c>
      <c r="H141" s="379"/>
      <c r="I141" s="382" t="s">
        <v>804</v>
      </c>
      <c r="J141" s="341">
        <v>8</v>
      </c>
      <c r="K141" s="384">
        <v>1933750</v>
      </c>
      <c r="L141" s="296">
        <v>2010</v>
      </c>
      <c r="M141" s="273">
        <f t="shared" ref="M141:M148" si="37">K141</f>
        <v>1933750</v>
      </c>
      <c r="N141" s="297" t="s">
        <v>808</v>
      </c>
      <c r="O141" s="298">
        <v>393100</v>
      </c>
      <c r="P141" s="385" t="s">
        <v>225</v>
      </c>
      <c r="Q141" s="301">
        <v>0.6</v>
      </c>
      <c r="R141" s="386">
        <v>1</v>
      </c>
      <c r="S141" s="298">
        <f t="shared" ref="S141:S148" ca="1" si="38">IF(N141&lt;&gt;"",VLOOKUP(N141,INDIRECT(LU_SENS),2,FALSE()),"")</f>
        <v>410597.82799999998</v>
      </c>
      <c r="T141" s="301">
        <f t="shared" ref="T141:T148" ca="1" si="39">S141/O141</f>
        <v>1.0445124090562197</v>
      </c>
      <c r="U141" s="273">
        <f t="shared" ref="U141:U148" ca="1" si="40">M141*T141^Q141</f>
        <v>1984945.052308003</v>
      </c>
      <c r="V141" s="273">
        <f ca="1">U141*VLOOKUP(DCFROR!$B$34,INDIRECT(IX_CAP),4,FALSE())/VLOOKUP(L141,INDIRECT(IX_CAP),4,FALSE())</f>
        <v>2864980.6038214639</v>
      </c>
      <c r="W141" s="302">
        <f t="shared" ref="W141:W148" ca="1" si="41">V141*R141</f>
        <v>2864980.6038214639</v>
      </c>
      <c r="X141" s="306"/>
      <c r="Y141" s="286"/>
      <c r="Z141" s="274" t="s">
        <v>805</v>
      </c>
    </row>
    <row r="142" spans="1:26" s="275" customFormat="1" ht="15" customHeight="1">
      <c r="A142" s="276" t="s">
        <v>67</v>
      </c>
      <c r="B142" s="277">
        <v>614</v>
      </c>
      <c r="C142" s="377" t="s">
        <v>809</v>
      </c>
      <c r="D142" s="279"/>
      <c r="E142" s="379"/>
      <c r="F142" s="294"/>
      <c r="G142" s="387"/>
      <c r="H142" s="274" t="s">
        <v>371</v>
      </c>
      <c r="I142" s="295" t="s">
        <v>810</v>
      </c>
      <c r="J142" s="282">
        <v>1</v>
      </c>
      <c r="K142" s="283">
        <v>25000</v>
      </c>
      <c r="L142" s="296">
        <v>2010</v>
      </c>
      <c r="M142" s="273">
        <f t="shared" si="37"/>
        <v>25000</v>
      </c>
      <c r="N142" s="297" t="s">
        <v>808</v>
      </c>
      <c r="O142" s="298">
        <v>393100</v>
      </c>
      <c r="P142" s="385" t="s">
        <v>225</v>
      </c>
      <c r="Q142" s="301">
        <v>0.6</v>
      </c>
      <c r="R142" s="386">
        <v>1</v>
      </c>
      <c r="S142" s="298">
        <f t="shared" ca="1" si="38"/>
        <v>410597.82799999998</v>
      </c>
      <c r="T142" s="301">
        <f t="shared" ca="1" si="39"/>
        <v>1.0445124090562197</v>
      </c>
      <c r="U142" s="273">
        <f t="shared" ca="1" si="40"/>
        <v>25661.862343994868</v>
      </c>
      <c r="V142" s="273">
        <f ca="1">U142*VLOOKUP(DCFROR!$B$34,INDIRECT(IX_CAP),4,FALSE())/VLOOKUP(L142,INDIRECT(IX_CAP),4,FALSE())</f>
        <v>37039.180398467543</v>
      </c>
      <c r="W142" s="302">
        <f t="shared" ca="1" si="41"/>
        <v>37039.180398467543</v>
      </c>
      <c r="X142" s="306"/>
      <c r="Y142" s="286"/>
      <c r="Z142" s="274"/>
    </row>
    <row r="143" spans="1:26" s="275" customFormat="1" ht="15" customHeight="1">
      <c r="A143" s="276" t="s">
        <v>78</v>
      </c>
      <c r="B143" s="277">
        <v>602</v>
      </c>
      <c r="C143" s="377" t="s">
        <v>811</v>
      </c>
      <c r="D143" s="279" t="s">
        <v>812</v>
      </c>
      <c r="E143" s="274"/>
      <c r="F143" s="294" t="s">
        <v>813</v>
      </c>
      <c r="G143" s="387"/>
      <c r="H143" s="274" t="s">
        <v>814</v>
      </c>
      <c r="I143" s="295" t="s">
        <v>810</v>
      </c>
      <c r="J143" s="282">
        <v>1</v>
      </c>
      <c r="K143" s="283">
        <v>83863</v>
      </c>
      <c r="L143" s="296">
        <v>2010</v>
      </c>
      <c r="M143" s="273">
        <f t="shared" si="37"/>
        <v>83863</v>
      </c>
      <c r="N143" s="297" t="s">
        <v>808</v>
      </c>
      <c r="O143" s="298">
        <v>393100</v>
      </c>
      <c r="P143" s="385" t="s">
        <v>225</v>
      </c>
      <c r="Q143" s="301">
        <v>0.6</v>
      </c>
      <c r="R143" s="386">
        <v>1</v>
      </c>
      <c r="S143" s="298">
        <f t="shared" ca="1" si="38"/>
        <v>410597.82799999998</v>
      </c>
      <c r="T143" s="301">
        <f t="shared" ca="1" si="39"/>
        <v>1.0445124090562197</v>
      </c>
      <c r="U143" s="273">
        <f t="shared" ca="1" si="40"/>
        <v>86083.230470177659</v>
      </c>
      <c r="V143" s="273">
        <f ca="1">U143*VLOOKUP(DCFROR!$B$34,INDIRECT(IX_CAP),4,FALSE())/VLOOKUP(L143,INDIRECT(IX_CAP),4,FALSE())</f>
        <v>124248.67143026734</v>
      </c>
      <c r="W143" s="302">
        <f t="shared" ca="1" si="41"/>
        <v>124248.67143026734</v>
      </c>
      <c r="X143" s="306"/>
      <c r="Y143" s="286"/>
      <c r="Z143" s="274" t="s">
        <v>815</v>
      </c>
    </row>
    <row r="144" spans="1:26" s="275" customFormat="1" ht="15" customHeight="1">
      <c r="A144" s="276" t="s">
        <v>397</v>
      </c>
      <c r="B144" s="277">
        <v>606</v>
      </c>
      <c r="C144" s="377" t="s">
        <v>816</v>
      </c>
      <c r="D144" s="378" t="s">
        <v>802</v>
      </c>
      <c r="E144" s="379"/>
      <c r="F144" s="380"/>
      <c r="G144" s="381"/>
      <c r="H144" s="379"/>
      <c r="I144" s="382" t="s">
        <v>804</v>
      </c>
      <c r="J144" s="341">
        <v>4</v>
      </c>
      <c r="K144" s="384">
        <v>32955</v>
      </c>
      <c r="L144" s="296">
        <v>2010</v>
      </c>
      <c r="M144" s="273">
        <f t="shared" si="37"/>
        <v>32955</v>
      </c>
      <c r="N144" s="297" t="s">
        <v>808</v>
      </c>
      <c r="O144" s="298">
        <v>393100</v>
      </c>
      <c r="P144" s="385" t="s">
        <v>225</v>
      </c>
      <c r="Q144" s="301">
        <v>0.6</v>
      </c>
      <c r="R144" s="386">
        <v>1</v>
      </c>
      <c r="S144" s="298">
        <f t="shared" ca="1" si="38"/>
        <v>410597.82799999998</v>
      </c>
      <c r="T144" s="301">
        <f t="shared" ca="1" si="39"/>
        <v>1.0445124090562197</v>
      </c>
      <c r="U144" s="273">
        <f t="shared" ca="1" si="40"/>
        <v>33827.466941854036</v>
      </c>
      <c r="V144" s="273">
        <f ca="1">U144*VLOOKUP(DCFROR!$B$34,INDIRECT(IX_CAP),4,FALSE())/VLOOKUP(L144,INDIRECT(IX_CAP),4,FALSE())</f>
        <v>48825.04760125991</v>
      </c>
      <c r="W144" s="302">
        <f t="shared" ca="1" si="41"/>
        <v>48825.04760125991</v>
      </c>
      <c r="X144" s="306"/>
      <c r="Y144" s="286"/>
      <c r="Z144" s="274" t="s">
        <v>805</v>
      </c>
    </row>
    <row r="145" spans="1:26" s="275" customFormat="1" ht="15" customHeight="1">
      <c r="A145" s="375" t="s">
        <v>397</v>
      </c>
      <c r="B145" s="376" t="s">
        <v>817</v>
      </c>
      <c r="C145" s="377" t="s">
        <v>818</v>
      </c>
      <c r="D145" s="378" t="s">
        <v>802</v>
      </c>
      <c r="E145" s="379"/>
      <c r="F145" s="380" t="s">
        <v>819</v>
      </c>
      <c r="G145" s="381">
        <v>10</v>
      </c>
      <c r="H145" s="379"/>
      <c r="I145" s="382" t="s">
        <v>804</v>
      </c>
      <c r="J145" s="341">
        <v>1</v>
      </c>
      <c r="K145" s="384">
        <v>9300</v>
      </c>
      <c r="L145" s="296">
        <v>2010</v>
      </c>
      <c r="M145" s="273">
        <f t="shared" si="37"/>
        <v>9300</v>
      </c>
      <c r="N145" s="297" t="s">
        <v>808</v>
      </c>
      <c r="O145" s="298">
        <v>393100</v>
      </c>
      <c r="P145" s="385" t="s">
        <v>225</v>
      </c>
      <c r="Q145" s="301">
        <v>0.6</v>
      </c>
      <c r="R145" s="386">
        <v>1</v>
      </c>
      <c r="S145" s="298">
        <f t="shared" ca="1" si="38"/>
        <v>410597.82799999998</v>
      </c>
      <c r="T145" s="301">
        <f t="shared" ca="1" si="39"/>
        <v>1.0445124090562197</v>
      </c>
      <c r="U145" s="273">
        <f t="shared" ca="1" si="40"/>
        <v>9546.2127919660907</v>
      </c>
      <c r="V145" s="273">
        <f ca="1">U145*VLOOKUP(DCFROR!$B$34,INDIRECT(IX_CAP),4,FALSE())/VLOOKUP(L145,INDIRECT(IX_CAP),4,FALSE())</f>
        <v>13778.575108229925</v>
      </c>
      <c r="W145" s="302">
        <f t="shared" ca="1" si="41"/>
        <v>13778.575108229925</v>
      </c>
      <c r="X145" s="306"/>
      <c r="Y145" s="286"/>
      <c r="Z145" s="274"/>
    </row>
    <row r="146" spans="1:26" s="275" customFormat="1" ht="15" customHeight="1">
      <c r="A146" s="375" t="s">
        <v>397</v>
      </c>
      <c r="B146" s="376" t="s">
        <v>820</v>
      </c>
      <c r="C146" s="377" t="s">
        <v>821</v>
      </c>
      <c r="D146" s="378" t="s">
        <v>802</v>
      </c>
      <c r="E146" s="379"/>
      <c r="F146" s="380" t="s">
        <v>822</v>
      </c>
      <c r="G146" s="381">
        <v>1.5</v>
      </c>
      <c r="H146" s="379"/>
      <c r="I146" s="382" t="s">
        <v>804</v>
      </c>
      <c r="J146" s="341">
        <v>3</v>
      </c>
      <c r="K146" s="384">
        <v>22800</v>
      </c>
      <c r="L146" s="296">
        <v>2010</v>
      </c>
      <c r="M146" s="273">
        <f t="shared" si="37"/>
        <v>22800</v>
      </c>
      <c r="N146" s="297" t="s">
        <v>808</v>
      </c>
      <c r="O146" s="298">
        <v>393100</v>
      </c>
      <c r="P146" s="385" t="s">
        <v>225</v>
      </c>
      <c r="Q146" s="301">
        <v>0.6</v>
      </c>
      <c r="R146" s="386">
        <v>1</v>
      </c>
      <c r="S146" s="298">
        <f t="shared" ca="1" si="38"/>
        <v>410597.82799999998</v>
      </c>
      <c r="T146" s="301">
        <f t="shared" ca="1" si="39"/>
        <v>1.0445124090562197</v>
      </c>
      <c r="U146" s="273">
        <f t="shared" ca="1" si="40"/>
        <v>23403.618457723318</v>
      </c>
      <c r="V146" s="273">
        <f ca="1">U146*VLOOKUP(DCFROR!$B$34,INDIRECT(IX_CAP),4,FALSE())/VLOOKUP(L146,INDIRECT(IX_CAP),4,FALSE())</f>
        <v>33779.732523402396</v>
      </c>
      <c r="W146" s="302">
        <f t="shared" ca="1" si="41"/>
        <v>33779.732523402396</v>
      </c>
      <c r="X146" s="306"/>
      <c r="Y146" s="286"/>
      <c r="Z146" s="274"/>
    </row>
    <row r="147" spans="1:26" s="275" customFormat="1" ht="15" customHeight="1">
      <c r="A147" s="375" t="s">
        <v>397</v>
      </c>
      <c r="B147" s="376" t="s">
        <v>823</v>
      </c>
      <c r="C147" s="377" t="s">
        <v>824</v>
      </c>
      <c r="D147" s="378"/>
      <c r="E147" s="379"/>
      <c r="F147" s="380"/>
      <c r="G147" s="381"/>
      <c r="H147" s="379"/>
      <c r="I147" s="382" t="s">
        <v>804</v>
      </c>
      <c r="J147" s="341"/>
      <c r="K147" s="384">
        <v>3801095</v>
      </c>
      <c r="L147" s="296">
        <v>2010</v>
      </c>
      <c r="M147" s="273">
        <f t="shared" si="37"/>
        <v>3801095</v>
      </c>
      <c r="N147" s="297" t="s">
        <v>808</v>
      </c>
      <c r="O147" s="298">
        <v>393100</v>
      </c>
      <c r="P147" s="385" t="s">
        <v>225</v>
      </c>
      <c r="Q147" s="301">
        <v>0.6</v>
      </c>
      <c r="R147" s="386">
        <v>1</v>
      </c>
      <c r="S147" s="298">
        <f t="shared" ca="1" si="38"/>
        <v>410597.82799999998</v>
      </c>
      <c r="T147" s="301">
        <f t="shared" ca="1" si="39"/>
        <v>1.0445124090562197</v>
      </c>
      <c r="U147" s="273">
        <f t="shared" ca="1" si="40"/>
        <v>3901727.0658578868</v>
      </c>
      <c r="V147" s="273">
        <f ca="1">U147*VLOOKUP(DCFROR!$B$34,INDIRECT(IX_CAP),4,FALSE())/VLOOKUP(L147,INDIRECT(IX_CAP),4,FALSE())</f>
        <v>5631577.7366685187</v>
      </c>
      <c r="W147" s="302">
        <f t="shared" ca="1" si="41"/>
        <v>5631577.7366685187</v>
      </c>
      <c r="X147" s="306"/>
      <c r="Y147" s="286"/>
      <c r="Z147" s="274"/>
    </row>
    <row r="148" spans="1:26" s="275" customFormat="1" ht="15" customHeight="1">
      <c r="A148" s="375" t="s">
        <v>493</v>
      </c>
      <c r="B148" s="376">
        <v>602</v>
      </c>
      <c r="C148" s="377" t="s">
        <v>825</v>
      </c>
      <c r="D148" s="378" t="s">
        <v>802</v>
      </c>
      <c r="E148" s="379"/>
      <c r="F148" s="380" t="s">
        <v>826</v>
      </c>
      <c r="G148" s="381">
        <v>50</v>
      </c>
      <c r="H148" s="379" t="s">
        <v>371</v>
      </c>
      <c r="I148" s="382" t="s">
        <v>804</v>
      </c>
      <c r="J148" s="341">
        <v>4</v>
      </c>
      <c r="K148" s="384">
        <v>231488</v>
      </c>
      <c r="L148" s="296">
        <v>2010</v>
      </c>
      <c r="M148" s="273">
        <f t="shared" si="37"/>
        <v>231488</v>
      </c>
      <c r="N148" s="297" t="s">
        <v>808</v>
      </c>
      <c r="O148" s="388">
        <v>393100</v>
      </c>
      <c r="P148" s="389" t="s">
        <v>225</v>
      </c>
      <c r="Q148" s="301">
        <v>0.6</v>
      </c>
      <c r="R148" s="386">
        <v>1</v>
      </c>
      <c r="S148" s="298">
        <f t="shared" ca="1" si="38"/>
        <v>410597.82799999998</v>
      </c>
      <c r="T148" s="301">
        <f t="shared" ca="1" si="39"/>
        <v>1.0445124090562197</v>
      </c>
      <c r="U148" s="273">
        <f t="shared" ca="1" si="40"/>
        <v>237616.52761146735</v>
      </c>
      <c r="V148" s="273">
        <f ca="1">U148*VLOOKUP(DCFROR!$B$34,INDIRECT(IX_CAP),4,FALSE())/VLOOKUP(L148,INDIRECT(IX_CAP),4,FALSE())</f>
        <v>342965.03168321814</v>
      </c>
      <c r="W148" s="302">
        <f t="shared" ca="1" si="41"/>
        <v>342965.03168321814</v>
      </c>
      <c r="X148" s="306"/>
      <c r="Y148" s="327"/>
      <c r="Z148" s="274" t="s">
        <v>815</v>
      </c>
    </row>
    <row r="149" spans="1:26" s="275" customFormat="1" ht="15" customHeight="1">
      <c r="A149" s="375" t="s">
        <v>493</v>
      </c>
      <c r="B149" s="376">
        <v>606</v>
      </c>
      <c r="C149" s="377" t="s">
        <v>827</v>
      </c>
      <c r="D149" s="378" t="s">
        <v>802</v>
      </c>
      <c r="E149" s="379"/>
      <c r="F149" s="380" t="s">
        <v>828</v>
      </c>
      <c r="G149" s="381">
        <v>7.5</v>
      </c>
      <c r="H149" s="379"/>
      <c r="I149" s="382" t="s">
        <v>804</v>
      </c>
      <c r="J149" s="341">
        <v>4</v>
      </c>
      <c r="K149" s="283" t="s">
        <v>378</v>
      </c>
      <c r="L149" s="284"/>
      <c r="M149" s="286"/>
      <c r="N149" s="286"/>
      <c r="O149" s="287"/>
      <c r="P149" s="303"/>
      <c r="Q149" s="291"/>
      <c r="R149" s="304"/>
      <c r="S149" s="287"/>
      <c r="T149" s="286"/>
      <c r="U149" s="286"/>
      <c r="V149" s="286"/>
      <c r="W149" s="305"/>
      <c r="X149" s="272"/>
      <c r="Y149" s="273"/>
      <c r="Z149" s="274" t="s">
        <v>805</v>
      </c>
    </row>
    <row r="150" spans="1:26" s="275" customFormat="1" ht="15" customHeight="1">
      <c r="A150" s="375" t="s">
        <v>493</v>
      </c>
      <c r="B150" s="376">
        <v>607</v>
      </c>
      <c r="C150" s="377" t="s">
        <v>829</v>
      </c>
      <c r="D150" s="378" t="s">
        <v>802</v>
      </c>
      <c r="E150" s="379"/>
      <c r="F150" s="380" t="s">
        <v>830</v>
      </c>
      <c r="G150" s="381">
        <v>3</v>
      </c>
      <c r="H150" s="379"/>
      <c r="I150" s="382" t="s">
        <v>804</v>
      </c>
      <c r="J150" s="341">
        <v>6</v>
      </c>
      <c r="K150" s="384">
        <v>93300</v>
      </c>
      <c r="L150" s="296">
        <v>2010</v>
      </c>
      <c r="M150" s="273">
        <f>K150</f>
        <v>93300</v>
      </c>
      <c r="N150" s="297" t="s">
        <v>808</v>
      </c>
      <c r="O150" s="298">
        <v>393100</v>
      </c>
      <c r="P150" s="385" t="s">
        <v>225</v>
      </c>
      <c r="Q150" s="301">
        <v>0.6</v>
      </c>
      <c r="R150" s="386">
        <v>1</v>
      </c>
      <c r="S150" s="298">
        <f ca="1">IF(N150&lt;&gt;"",VLOOKUP(N150,INDIRECT(LU_SENS),2,FALSE()),"")</f>
        <v>410597.82799999998</v>
      </c>
      <c r="T150" s="301">
        <f ca="1">S150/O150</f>
        <v>1.0445124090562197</v>
      </c>
      <c r="U150" s="273">
        <f ca="1">M150*T150^Q150</f>
        <v>95770.070267788848</v>
      </c>
      <c r="V150" s="273">
        <f ca="1">U150*VLOOKUP(DCFROR!$B$34,INDIRECT(IX_CAP),4,FALSE())/VLOOKUP(L150,INDIRECT(IX_CAP),4,FALSE())</f>
        <v>138230.22124708086</v>
      </c>
      <c r="W150" s="302">
        <f ca="1">V150*R150</f>
        <v>138230.22124708086</v>
      </c>
      <c r="X150" s="306"/>
      <c r="Y150" s="286"/>
      <c r="Z150" s="274" t="s">
        <v>805</v>
      </c>
    </row>
    <row r="151" spans="1:26" s="275" customFormat="1" ht="15" customHeight="1">
      <c r="A151" s="375" t="s">
        <v>493</v>
      </c>
      <c r="B151" s="376">
        <v>608</v>
      </c>
      <c r="C151" s="377" t="s">
        <v>831</v>
      </c>
      <c r="D151" s="378" t="s">
        <v>802</v>
      </c>
      <c r="E151" s="379"/>
      <c r="F151" s="380"/>
      <c r="G151" s="381">
        <v>15</v>
      </c>
      <c r="H151" s="379"/>
      <c r="I151" s="382" t="s">
        <v>804</v>
      </c>
      <c r="J151" s="341">
        <v>4</v>
      </c>
      <c r="K151" s="384">
        <v>84000</v>
      </c>
      <c r="L151" s="296">
        <v>2010</v>
      </c>
      <c r="M151" s="273">
        <f>K151</f>
        <v>84000</v>
      </c>
      <c r="N151" s="297" t="s">
        <v>808</v>
      </c>
      <c r="O151" s="298">
        <v>393100</v>
      </c>
      <c r="P151" s="385" t="s">
        <v>225</v>
      </c>
      <c r="Q151" s="301">
        <v>0.6</v>
      </c>
      <c r="R151" s="386">
        <v>1</v>
      </c>
      <c r="S151" s="298">
        <f ca="1">IF(N151&lt;&gt;"",VLOOKUP(N151,INDIRECT(LU_SENS),2,FALSE()),"")</f>
        <v>410597.82799999998</v>
      </c>
      <c r="T151" s="301">
        <f ca="1">S151/O151</f>
        <v>1.0445124090562197</v>
      </c>
      <c r="U151" s="273">
        <f ca="1">M151*T151^Q151</f>
        <v>86223.857475822762</v>
      </c>
      <c r="V151" s="273">
        <f ca="1">U151*VLOOKUP(DCFROR!$B$34,INDIRECT(IX_CAP),4,FALSE())/VLOOKUP(L151,INDIRECT(IX_CAP),4,FALSE())</f>
        <v>124451.64613885096</v>
      </c>
      <c r="W151" s="302">
        <f ca="1">V151*R151</f>
        <v>124451.64613885096</v>
      </c>
      <c r="X151" s="306"/>
      <c r="Y151" s="286"/>
      <c r="Z151" s="274" t="s">
        <v>805</v>
      </c>
    </row>
    <row r="152" spans="1:26" s="275" customFormat="1" ht="15" customHeight="1">
      <c r="A152" s="375" t="s">
        <v>493</v>
      </c>
      <c r="B152" s="376">
        <v>609</v>
      </c>
      <c r="C152" s="377" t="s">
        <v>832</v>
      </c>
      <c r="D152" s="378" t="s">
        <v>802</v>
      </c>
      <c r="E152" s="379"/>
      <c r="F152" s="380"/>
      <c r="G152" s="381">
        <v>40</v>
      </c>
      <c r="H152" s="379"/>
      <c r="I152" s="382" t="s">
        <v>804</v>
      </c>
      <c r="J152" s="341">
        <v>6</v>
      </c>
      <c r="K152" s="384">
        <v>177300</v>
      </c>
      <c r="L152" s="296">
        <v>2010</v>
      </c>
      <c r="M152" s="273">
        <f>K152</f>
        <v>177300</v>
      </c>
      <c r="N152" s="297" t="s">
        <v>808</v>
      </c>
      <c r="O152" s="298">
        <v>393100</v>
      </c>
      <c r="P152" s="385" t="s">
        <v>225</v>
      </c>
      <c r="Q152" s="301">
        <v>0.6</v>
      </c>
      <c r="R152" s="386">
        <v>1</v>
      </c>
      <c r="S152" s="298">
        <f ca="1">IF(N152&lt;&gt;"",VLOOKUP(N152,INDIRECT(LU_SENS),2,FALSE()),"")</f>
        <v>410597.82799999998</v>
      </c>
      <c r="T152" s="301">
        <f ca="1">S152/O152</f>
        <v>1.0445124090562197</v>
      </c>
      <c r="U152" s="273">
        <f ca="1">M152*T152^Q152</f>
        <v>181993.9277436116</v>
      </c>
      <c r="V152" s="273">
        <f ca="1">U152*VLOOKUP(DCFROR!$B$34,INDIRECT(IX_CAP),4,FALSE())/VLOOKUP(L152,INDIRECT(IX_CAP),4,FALSE())</f>
        <v>262681.86738593178</v>
      </c>
      <c r="W152" s="302">
        <f ca="1">V152*R152</f>
        <v>262681.86738593178</v>
      </c>
      <c r="X152" s="306"/>
      <c r="Y152" s="286"/>
      <c r="Z152" s="274" t="s">
        <v>805</v>
      </c>
    </row>
    <row r="153" spans="1:26" s="275" customFormat="1" ht="15" customHeight="1">
      <c r="A153" s="375" t="s">
        <v>493</v>
      </c>
      <c r="B153" s="376">
        <v>610</v>
      </c>
      <c r="C153" s="377" t="s">
        <v>833</v>
      </c>
      <c r="D153" s="378" t="s">
        <v>802</v>
      </c>
      <c r="E153" s="379"/>
      <c r="F153" s="380"/>
      <c r="G153" s="381" t="s">
        <v>834</v>
      </c>
      <c r="H153" s="379"/>
      <c r="I153" s="382" t="s">
        <v>804</v>
      </c>
      <c r="J153" s="341">
        <v>1</v>
      </c>
      <c r="K153" s="283" t="s">
        <v>378</v>
      </c>
      <c r="L153" s="284"/>
      <c r="M153" s="286"/>
      <c r="N153" s="286"/>
      <c r="O153" s="287"/>
      <c r="P153" s="303"/>
      <c r="Q153" s="291"/>
      <c r="R153" s="304"/>
      <c r="S153" s="287"/>
      <c r="T153" s="286"/>
      <c r="U153" s="286"/>
      <c r="V153" s="286"/>
      <c r="W153" s="305"/>
      <c r="X153" s="306"/>
      <c r="Y153" s="286"/>
      <c r="Z153" s="274" t="s">
        <v>805</v>
      </c>
    </row>
    <row r="154" spans="1:26" s="275" customFormat="1" ht="15" customHeight="1">
      <c r="A154" s="375" t="s">
        <v>493</v>
      </c>
      <c r="B154" s="376">
        <v>611</v>
      </c>
      <c r="C154" s="377" t="s">
        <v>835</v>
      </c>
      <c r="D154" s="378" t="s">
        <v>802</v>
      </c>
      <c r="E154" s="379"/>
      <c r="F154" s="380"/>
      <c r="G154" s="381">
        <v>10</v>
      </c>
      <c r="H154" s="379"/>
      <c r="I154" s="382" t="s">
        <v>804</v>
      </c>
      <c r="J154" s="341">
        <v>2</v>
      </c>
      <c r="K154" s="384">
        <v>61200</v>
      </c>
      <c r="L154" s="296">
        <v>2010</v>
      </c>
      <c r="M154" s="273">
        <f>K154</f>
        <v>61200</v>
      </c>
      <c r="N154" s="297" t="s">
        <v>808</v>
      </c>
      <c r="O154" s="298">
        <v>393100</v>
      </c>
      <c r="P154" s="385" t="s">
        <v>225</v>
      </c>
      <c r="Q154" s="301">
        <v>0.6</v>
      </c>
      <c r="R154" s="386">
        <v>1</v>
      </c>
      <c r="S154" s="298">
        <f ca="1">IF(N154&lt;&gt;"",VLOOKUP(N154,INDIRECT(LU_SENS),2,FALSE()),"")</f>
        <v>410597.82799999998</v>
      </c>
      <c r="T154" s="301">
        <f ca="1">S154/O154</f>
        <v>1.0445124090562197</v>
      </c>
      <c r="U154" s="273">
        <f ca="1">M154*T154^Q154</f>
        <v>62820.239018099433</v>
      </c>
      <c r="V154" s="273">
        <f ca="1">U154*VLOOKUP(DCFROR!$B$34,INDIRECT(IX_CAP),4,FALSE())/VLOOKUP(L154,INDIRECT(IX_CAP),4,FALSE())</f>
        <v>90671.913615448531</v>
      </c>
      <c r="W154" s="302">
        <f ca="1">V154*R154</f>
        <v>90671.913615448531</v>
      </c>
      <c r="X154" s="306"/>
      <c r="Y154" s="286"/>
      <c r="Z154" s="274" t="s">
        <v>805</v>
      </c>
    </row>
    <row r="155" spans="1:26" s="275" customFormat="1" ht="15" customHeight="1">
      <c r="A155" s="375" t="s">
        <v>493</v>
      </c>
      <c r="B155" s="376">
        <v>612</v>
      </c>
      <c r="C155" s="377" t="s">
        <v>836</v>
      </c>
      <c r="D155" s="378" t="s">
        <v>802</v>
      </c>
      <c r="E155" s="379"/>
      <c r="F155" s="380"/>
      <c r="G155" s="381">
        <v>15</v>
      </c>
      <c r="H155" s="379"/>
      <c r="I155" s="382" t="s">
        <v>804</v>
      </c>
      <c r="J155" s="341">
        <v>2</v>
      </c>
      <c r="K155" s="384">
        <v>70800</v>
      </c>
      <c r="L155" s="296">
        <v>2010</v>
      </c>
      <c r="M155" s="273">
        <f>K155</f>
        <v>70800</v>
      </c>
      <c r="N155" s="297" t="s">
        <v>808</v>
      </c>
      <c r="O155" s="298">
        <v>393100</v>
      </c>
      <c r="P155" s="385" t="s">
        <v>225</v>
      </c>
      <c r="Q155" s="301">
        <v>0.6</v>
      </c>
      <c r="R155" s="386">
        <v>1</v>
      </c>
      <c r="S155" s="298">
        <f ca="1">IF(N155&lt;&gt;"",VLOOKUP(N155,INDIRECT(LU_SENS),2,FALSE()),"")</f>
        <v>410597.82799999998</v>
      </c>
      <c r="T155" s="301">
        <f ca="1">S155/O155</f>
        <v>1.0445124090562197</v>
      </c>
      <c r="U155" s="273">
        <f ca="1">M155*T155^Q155</f>
        <v>72674.394158193463</v>
      </c>
      <c r="V155" s="273">
        <f ca="1">U155*VLOOKUP(DCFROR!$B$34,INDIRECT(IX_CAP),4,FALSE())/VLOOKUP(L155,INDIRECT(IX_CAP),4,FALSE())</f>
        <v>104894.95888846007</v>
      </c>
      <c r="W155" s="302">
        <f ca="1">V155*R155</f>
        <v>104894.95888846007</v>
      </c>
      <c r="X155" s="306"/>
      <c r="Y155" s="286"/>
      <c r="Z155" s="274"/>
    </row>
    <row r="156" spans="1:26" s="275" customFormat="1" ht="15" customHeight="1">
      <c r="A156" s="276" t="s">
        <v>493</v>
      </c>
      <c r="B156" s="277">
        <v>616</v>
      </c>
      <c r="C156" s="278" t="s">
        <v>837</v>
      </c>
      <c r="D156" s="279"/>
      <c r="E156" s="379"/>
      <c r="F156" s="294"/>
      <c r="G156" s="387"/>
      <c r="H156" s="274" t="s">
        <v>371</v>
      </c>
      <c r="I156" s="295" t="s">
        <v>445</v>
      </c>
      <c r="J156" s="282">
        <v>1</v>
      </c>
      <c r="K156" s="283" t="s">
        <v>378</v>
      </c>
      <c r="L156" s="284"/>
      <c r="M156" s="286"/>
      <c r="N156" s="286"/>
      <c r="O156" s="287"/>
      <c r="P156" s="303"/>
      <c r="Q156" s="291"/>
      <c r="R156" s="304"/>
      <c r="S156" s="287"/>
      <c r="T156" s="286"/>
      <c r="U156" s="286"/>
      <c r="V156" s="286"/>
      <c r="W156" s="305"/>
      <c r="X156" s="306"/>
      <c r="Y156" s="286"/>
      <c r="Z156" s="274"/>
    </row>
    <row r="157" spans="1:26" s="275" customFormat="1" ht="15" customHeight="1">
      <c r="A157" s="375" t="s">
        <v>838</v>
      </c>
      <c r="B157" s="376">
        <v>609</v>
      </c>
      <c r="C157" s="377" t="s">
        <v>839</v>
      </c>
      <c r="D157" s="378" t="s">
        <v>802</v>
      </c>
      <c r="E157" s="379"/>
      <c r="F157" s="380" t="s">
        <v>840</v>
      </c>
      <c r="G157" s="381"/>
      <c r="H157" s="379"/>
      <c r="I157" s="382" t="s">
        <v>804</v>
      </c>
      <c r="J157" s="341">
        <v>3</v>
      </c>
      <c r="K157" s="384">
        <v>5248750</v>
      </c>
      <c r="L157" s="296">
        <v>2010</v>
      </c>
      <c r="M157" s="273">
        <f>K157</f>
        <v>5248750</v>
      </c>
      <c r="N157" s="297" t="s">
        <v>808</v>
      </c>
      <c r="O157" s="298">
        <v>393100</v>
      </c>
      <c r="P157" s="385" t="s">
        <v>225</v>
      </c>
      <c r="Q157" s="301">
        <v>0.6</v>
      </c>
      <c r="R157" s="386">
        <v>1</v>
      </c>
      <c r="S157" s="298">
        <f ca="1">IF(N157&lt;&gt;"",VLOOKUP(N157,INDIRECT(LU_SENS),2,FALSE()),"")</f>
        <v>410597.82799999998</v>
      </c>
      <c r="T157" s="301">
        <f ca="1">S157/O157</f>
        <v>1.0445124090562197</v>
      </c>
      <c r="U157" s="273">
        <f ca="1">M157*T157^Q157</f>
        <v>5387707.9991217228</v>
      </c>
      <c r="V157" s="273">
        <f ca="1">U157*VLOOKUP(DCFROR!$B$34,INDIRECT(IX_CAP),4,FALSE())/VLOOKUP(L157,INDIRECT(IX_CAP),4,FALSE())</f>
        <v>7776375.9246582612</v>
      </c>
      <c r="W157" s="302">
        <f ca="1">V157*R157</f>
        <v>7776375.9246582612</v>
      </c>
      <c r="X157" s="306"/>
      <c r="Y157" s="286"/>
      <c r="Z157" s="274" t="s">
        <v>805</v>
      </c>
    </row>
    <row r="158" spans="1:26" s="275" customFormat="1" ht="15" customHeight="1">
      <c r="A158" s="375" t="s">
        <v>516</v>
      </c>
      <c r="B158" s="376">
        <v>610</v>
      </c>
      <c r="C158" s="377" t="s">
        <v>841</v>
      </c>
      <c r="D158" s="378" t="s">
        <v>802</v>
      </c>
      <c r="E158" s="379"/>
      <c r="F158" s="380"/>
      <c r="G158" s="381"/>
      <c r="H158" s="379"/>
      <c r="I158" s="382" t="s">
        <v>804</v>
      </c>
      <c r="J158" s="341">
        <v>1</v>
      </c>
      <c r="K158" s="384">
        <v>2210979</v>
      </c>
      <c r="L158" s="296">
        <v>2010</v>
      </c>
      <c r="M158" s="273">
        <f>K158</f>
        <v>2210979</v>
      </c>
      <c r="N158" s="297" t="s">
        <v>808</v>
      </c>
      <c r="O158" s="298">
        <v>393100</v>
      </c>
      <c r="P158" s="385" t="s">
        <v>225</v>
      </c>
      <c r="Q158" s="301">
        <v>0.6</v>
      </c>
      <c r="R158" s="386">
        <v>1</v>
      </c>
      <c r="S158" s="298">
        <f ca="1">IF(N158&lt;&gt;"",VLOOKUP(N158,INDIRECT(LU_SENS),2,FALSE()),"")</f>
        <v>410597.82799999998</v>
      </c>
      <c r="T158" s="301">
        <f ca="1">S158/O158</f>
        <v>1.0445124090562197</v>
      </c>
      <c r="U158" s="273">
        <f ca="1">M158*T158^Q158</f>
        <v>2269513.5497385371</v>
      </c>
      <c r="V158" s="273">
        <f ca="1">U158*VLOOKUP(DCFROR!$B$34,INDIRECT(IX_CAP),4,FALSE())/VLOOKUP(L158,INDIRECT(IX_CAP),4,FALSE())</f>
        <v>3275714.0015289346</v>
      </c>
      <c r="W158" s="302">
        <f ca="1">V158*R158</f>
        <v>3275714.0015289346</v>
      </c>
      <c r="X158" s="306"/>
      <c r="Y158" s="286"/>
      <c r="Z158" s="274" t="s">
        <v>805</v>
      </c>
    </row>
    <row r="159" spans="1:26" s="275" customFormat="1" ht="15" customHeight="1">
      <c r="A159" s="375" t="s">
        <v>516</v>
      </c>
      <c r="B159" s="376">
        <v>611</v>
      </c>
      <c r="C159" s="377" t="s">
        <v>842</v>
      </c>
      <c r="D159" s="378"/>
      <c r="E159" s="379"/>
      <c r="F159" s="380"/>
      <c r="G159" s="381"/>
      <c r="H159" s="379"/>
      <c r="I159" s="382" t="s">
        <v>804</v>
      </c>
      <c r="J159" s="341">
        <v>3</v>
      </c>
      <c r="K159" s="384">
        <v>6493500</v>
      </c>
      <c r="L159" s="296">
        <v>2010</v>
      </c>
      <c r="M159" s="273">
        <f>K159</f>
        <v>6493500</v>
      </c>
      <c r="N159" s="297" t="s">
        <v>808</v>
      </c>
      <c r="O159" s="298">
        <v>393100</v>
      </c>
      <c r="P159" s="385" t="s">
        <v>225</v>
      </c>
      <c r="Q159" s="301">
        <v>0.6</v>
      </c>
      <c r="R159" s="386">
        <v>1</v>
      </c>
      <c r="S159" s="298">
        <f ca="1">IF(N159&lt;&gt;"",VLOOKUP(N159,INDIRECT(LU_SENS),2,FALSE()),"")</f>
        <v>410597.82799999998</v>
      </c>
      <c r="T159" s="301">
        <f ca="1">S159/O159</f>
        <v>1.0445124090562197</v>
      </c>
      <c r="U159" s="273">
        <f ca="1">M159*T159^Q159</f>
        <v>6665412.1252292274</v>
      </c>
      <c r="V159" s="273">
        <f ca="1">U159*VLOOKUP(DCFROR!$B$34,INDIRECT(IX_CAP),4,FALSE())/VLOOKUP(L159,INDIRECT(IX_CAP),4,FALSE())</f>
        <v>9620556.7166979592</v>
      </c>
      <c r="W159" s="302">
        <f ca="1">V159*R159</f>
        <v>9620556.7166979592</v>
      </c>
      <c r="X159" s="306"/>
      <c r="Y159" s="286"/>
      <c r="Z159" s="274"/>
    </row>
    <row r="160" spans="1:26" s="275" customFormat="1" ht="15" customHeight="1">
      <c r="A160" s="375" t="s">
        <v>520</v>
      </c>
      <c r="B160" s="376">
        <v>606</v>
      </c>
      <c r="C160" s="377" t="s">
        <v>843</v>
      </c>
      <c r="D160" s="378" t="s">
        <v>802</v>
      </c>
      <c r="E160" s="379"/>
      <c r="F160" s="380" t="s">
        <v>844</v>
      </c>
      <c r="G160" s="381"/>
      <c r="H160" s="379" t="s">
        <v>401</v>
      </c>
      <c r="I160" s="382" t="s">
        <v>804</v>
      </c>
      <c r="J160" s="341">
        <v>4</v>
      </c>
      <c r="K160" s="384">
        <v>27000000</v>
      </c>
      <c r="L160" s="296">
        <v>2010</v>
      </c>
      <c r="M160" s="273">
        <f>K160</f>
        <v>27000000</v>
      </c>
      <c r="N160" s="297" t="s">
        <v>808</v>
      </c>
      <c r="O160" s="298">
        <v>393100</v>
      </c>
      <c r="P160" s="385" t="s">
        <v>225</v>
      </c>
      <c r="Q160" s="301">
        <v>0.6</v>
      </c>
      <c r="R160" s="386">
        <v>1</v>
      </c>
      <c r="S160" s="298">
        <f ca="1">IF(N160&lt;&gt;"",VLOOKUP(N160,INDIRECT(LU_SENS),2,FALSE()),"")</f>
        <v>410597.82799999998</v>
      </c>
      <c r="T160" s="301">
        <f ca="1">S160/O160</f>
        <v>1.0445124090562197</v>
      </c>
      <c r="U160" s="273">
        <f ca="1">M160*T160^Q160</f>
        <v>27714811.331514459</v>
      </c>
      <c r="V160" s="273">
        <f ca="1">U160*VLOOKUP(DCFROR!$B$34,INDIRECT(IX_CAP),4,FALSE())/VLOOKUP(L160,INDIRECT(IX_CAP),4,FALSE())</f>
        <v>40002314.830344945</v>
      </c>
      <c r="W160" s="302">
        <f ca="1">V160*R160</f>
        <v>40002314.830344945</v>
      </c>
      <c r="X160" s="306"/>
      <c r="Y160" s="286"/>
      <c r="Z160" s="274" t="s">
        <v>815</v>
      </c>
    </row>
    <row r="161" spans="1:26" s="275" customFormat="1" ht="15" customHeight="1">
      <c r="A161" s="375" t="s">
        <v>520</v>
      </c>
      <c r="B161" s="376">
        <v>608</v>
      </c>
      <c r="C161" s="377" t="s">
        <v>845</v>
      </c>
      <c r="D161" s="378" t="s">
        <v>802</v>
      </c>
      <c r="E161" s="379"/>
      <c r="F161" s="380" t="s">
        <v>846</v>
      </c>
      <c r="G161" s="381"/>
      <c r="H161" s="379" t="s">
        <v>401</v>
      </c>
      <c r="I161" s="382" t="s">
        <v>804</v>
      </c>
      <c r="J161" s="341">
        <v>3</v>
      </c>
      <c r="K161" s="384">
        <v>2700000</v>
      </c>
      <c r="L161" s="296">
        <v>2010</v>
      </c>
      <c r="M161" s="273">
        <f>K161</f>
        <v>2700000</v>
      </c>
      <c r="N161" s="297" t="s">
        <v>808</v>
      </c>
      <c r="O161" s="298">
        <v>393100</v>
      </c>
      <c r="P161" s="385" t="s">
        <v>225</v>
      </c>
      <c r="Q161" s="301">
        <v>0.6</v>
      </c>
      <c r="R161" s="386">
        <v>1</v>
      </c>
      <c r="S161" s="298">
        <f ca="1">IF(N161&lt;&gt;"",VLOOKUP(N161,INDIRECT(LU_SENS),2,FALSE()),"")</f>
        <v>410597.82799999998</v>
      </c>
      <c r="T161" s="301">
        <f ca="1">S161/O161</f>
        <v>1.0445124090562197</v>
      </c>
      <c r="U161" s="273">
        <f ca="1">M161*T161^Q161</f>
        <v>2771481.1331514455</v>
      </c>
      <c r="V161" s="273">
        <f ca="1">U161*VLOOKUP(DCFROR!$B$34,INDIRECT(IX_CAP),4,FALSE())/VLOOKUP(L161,INDIRECT(IX_CAP),4,FALSE())</f>
        <v>4000231.4830344939</v>
      </c>
      <c r="W161" s="302">
        <f ca="1">V161*R161</f>
        <v>4000231.4830344939</v>
      </c>
      <c r="X161" s="306"/>
      <c r="Y161" s="286"/>
      <c r="Z161" s="274" t="s">
        <v>805</v>
      </c>
    </row>
    <row r="162" spans="1:26" s="275" customFormat="1" ht="15" customHeight="1">
      <c r="A162" s="375" t="s">
        <v>520</v>
      </c>
      <c r="B162" s="376">
        <v>609</v>
      </c>
      <c r="C162" s="377" t="s">
        <v>847</v>
      </c>
      <c r="D162" s="378" t="s">
        <v>802</v>
      </c>
      <c r="E162" s="379"/>
      <c r="F162" s="380"/>
      <c r="G162" s="381"/>
      <c r="H162" s="379"/>
      <c r="I162" s="382" t="s">
        <v>804</v>
      </c>
      <c r="J162" s="341">
        <v>1</v>
      </c>
      <c r="K162" s="283" t="s">
        <v>378</v>
      </c>
      <c r="L162" s="284"/>
      <c r="M162" s="286"/>
      <c r="N162" s="286"/>
      <c r="O162" s="287"/>
      <c r="P162" s="303"/>
      <c r="Q162" s="291"/>
      <c r="R162" s="304"/>
      <c r="S162" s="287"/>
      <c r="T162" s="286"/>
      <c r="U162" s="286"/>
      <c r="V162" s="286"/>
      <c r="W162" s="305"/>
      <c r="X162" s="306"/>
      <c r="Y162" s="286"/>
      <c r="Z162" s="274" t="s">
        <v>805</v>
      </c>
    </row>
    <row r="163" spans="1:26" s="275" customFormat="1" ht="15" customHeight="1">
      <c r="A163" s="308"/>
      <c r="B163" s="309"/>
      <c r="C163" s="310"/>
      <c r="D163" s="311"/>
      <c r="E163" s="312"/>
      <c r="F163" s="312"/>
      <c r="G163" s="313"/>
      <c r="H163" s="312"/>
      <c r="I163" s="314"/>
      <c r="J163" s="315"/>
      <c r="K163" s="316"/>
      <c r="L163" s="317"/>
      <c r="M163" s="318"/>
      <c r="N163" s="314"/>
      <c r="O163" s="315"/>
      <c r="P163" s="319"/>
      <c r="Q163" s="320"/>
      <c r="R163" s="321"/>
      <c r="S163" s="322"/>
      <c r="T163" s="352" t="s">
        <v>848</v>
      </c>
      <c r="U163" s="353">
        <f ca="1">SUM(U140:U162)</f>
        <v>51611219.664201975</v>
      </c>
      <c r="V163" s="318">
        <f ca="1">SUM(V140:V162)</f>
        <v>74493318.142775193</v>
      </c>
      <c r="W163" s="325">
        <f ca="1">SUM(W140:W162)</f>
        <v>74493318.142775193</v>
      </c>
      <c r="X163" s="326">
        <f ca="1">W163/V163</f>
        <v>1</v>
      </c>
      <c r="Y163" s="390"/>
      <c r="Z163" s="328"/>
    </row>
    <row r="164" spans="1:26" s="275" customFormat="1" ht="15" customHeight="1">
      <c r="A164" s="252" t="s">
        <v>419</v>
      </c>
      <c r="B164" s="253">
        <v>701</v>
      </c>
      <c r="C164" s="254" t="s">
        <v>849</v>
      </c>
      <c r="D164" s="329"/>
      <c r="E164" s="256"/>
      <c r="F164" s="330" t="s">
        <v>850</v>
      </c>
      <c r="G164" s="331"/>
      <c r="H164" s="256" t="s">
        <v>423</v>
      </c>
      <c r="I164" s="332" t="s">
        <v>445</v>
      </c>
      <c r="J164" s="260">
        <v>1</v>
      </c>
      <c r="K164" s="261">
        <v>3850</v>
      </c>
      <c r="L164" s="333">
        <v>2009</v>
      </c>
      <c r="M164" s="270">
        <f t="shared" ref="M164:M179" si="42">K164</f>
        <v>3850</v>
      </c>
      <c r="N164" s="334" t="s">
        <v>851</v>
      </c>
      <c r="O164" s="339">
        <v>23154</v>
      </c>
      <c r="P164" s="254" t="s">
        <v>225</v>
      </c>
      <c r="Q164" s="337">
        <v>0.5</v>
      </c>
      <c r="R164" s="338">
        <v>1</v>
      </c>
      <c r="S164" s="339">
        <f t="shared" ref="S164:S179" ca="1" si="43">IF(N164&lt;&gt;"",VLOOKUP(N164,INDIRECT(LU_SENS),2,FALSE()),"")</f>
        <v>22273.6283</v>
      </c>
      <c r="T164" s="340">
        <f t="shared" ref="T164:T179" ca="1" si="44">S164/O164</f>
        <v>0.96197755463418844</v>
      </c>
      <c r="U164" s="270">
        <f t="shared" ref="U164:U179" ca="1" si="45">M164*T164^Q164</f>
        <v>3776.0974965651058</v>
      </c>
      <c r="V164" s="270">
        <f ca="1">U164*VLOOKUP(DCFROR!$B$34,INDIRECT(IX_CAP),4,FALSE())/VLOOKUP(L164,INDIRECT(IX_CAP),4,FALSE())</f>
        <v>5752.0550100963001</v>
      </c>
      <c r="W164" s="271">
        <f t="shared" ref="W164:W179" ca="1" si="46">V164*R164</f>
        <v>5752.0550100963001</v>
      </c>
      <c r="X164" s="272"/>
      <c r="Y164" s="273" t="s">
        <v>426</v>
      </c>
      <c r="Z164" s="274"/>
    </row>
    <row r="165" spans="1:26" s="275" customFormat="1" ht="15" customHeight="1">
      <c r="A165" s="276" t="s">
        <v>419</v>
      </c>
      <c r="B165" s="277">
        <v>720</v>
      </c>
      <c r="C165" s="278" t="s">
        <v>852</v>
      </c>
      <c r="D165" s="279" t="s">
        <v>441</v>
      </c>
      <c r="E165" s="274"/>
      <c r="F165" s="294"/>
      <c r="G165" s="307" t="s">
        <v>393</v>
      </c>
      <c r="H165" s="274" t="s">
        <v>423</v>
      </c>
      <c r="I165" s="295" t="s">
        <v>386</v>
      </c>
      <c r="J165" s="282">
        <v>1</v>
      </c>
      <c r="K165" s="283">
        <v>21200</v>
      </c>
      <c r="L165" s="296">
        <v>2009</v>
      </c>
      <c r="M165" s="273">
        <f t="shared" si="42"/>
        <v>21200</v>
      </c>
      <c r="N165" s="297" t="s">
        <v>853</v>
      </c>
      <c r="O165" s="298">
        <v>1393</v>
      </c>
      <c r="P165" s="278" t="s">
        <v>225</v>
      </c>
      <c r="Q165" s="299">
        <v>0.5</v>
      </c>
      <c r="R165" s="300">
        <v>1.5</v>
      </c>
      <c r="S165" s="298">
        <f t="shared" ca="1" si="43"/>
        <v>1322.4930099999999</v>
      </c>
      <c r="T165" s="301">
        <f t="shared" ca="1" si="44"/>
        <v>0.94938478822684846</v>
      </c>
      <c r="U165" s="273">
        <f t="shared" ca="1" si="45"/>
        <v>20656.51227145267</v>
      </c>
      <c r="V165" s="273">
        <f ca="1">U165*VLOOKUP(DCFROR!$B$34,INDIRECT(IX_CAP),4,FALSE())/VLOOKUP(L165,INDIRECT(IX_CAP),4,FALSE())</f>
        <v>31465.658662205158</v>
      </c>
      <c r="W165" s="302">
        <f t="shared" ca="1" si="46"/>
        <v>47198.487993307739</v>
      </c>
      <c r="X165" s="272"/>
      <c r="Y165" s="273" t="s">
        <v>436</v>
      </c>
      <c r="Z165" s="274" t="s">
        <v>854</v>
      </c>
    </row>
    <row r="166" spans="1:26" s="275" customFormat="1" ht="15" customHeight="1">
      <c r="A166" s="276" t="s">
        <v>419</v>
      </c>
      <c r="B166" s="277">
        <v>760</v>
      </c>
      <c r="C166" s="278" t="s">
        <v>855</v>
      </c>
      <c r="D166" s="279" t="s">
        <v>441</v>
      </c>
      <c r="E166" s="274"/>
      <c r="F166" s="294"/>
      <c r="G166" s="307" t="s">
        <v>856</v>
      </c>
      <c r="H166" s="274" t="s">
        <v>423</v>
      </c>
      <c r="I166" s="295" t="s">
        <v>386</v>
      </c>
      <c r="J166" s="282">
        <v>1</v>
      </c>
      <c r="K166" s="283">
        <v>9800</v>
      </c>
      <c r="L166" s="296">
        <v>2009</v>
      </c>
      <c r="M166" s="273">
        <f t="shared" si="42"/>
        <v>9800</v>
      </c>
      <c r="N166" s="297" t="s">
        <v>857</v>
      </c>
      <c r="O166" s="298">
        <v>163</v>
      </c>
      <c r="P166" s="278" t="s">
        <v>225</v>
      </c>
      <c r="Q166" s="299">
        <v>0.5</v>
      </c>
      <c r="R166" s="300">
        <v>1.5</v>
      </c>
      <c r="S166" s="298">
        <f t="shared" ca="1" si="43"/>
        <v>144.01762199999999</v>
      </c>
      <c r="T166" s="301">
        <f t="shared" ca="1" si="44"/>
        <v>0.8835436932515337</v>
      </c>
      <c r="U166" s="273">
        <f t="shared" ca="1" si="45"/>
        <v>9211.7064814222831</v>
      </c>
      <c r="V166" s="273">
        <f ca="1">U166*VLOOKUP(DCFROR!$B$34,INDIRECT(IX_CAP),4,FALSE())/VLOOKUP(L166,INDIRECT(IX_CAP),4,FALSE())</f>
        <v>14032.011214276137</v>
      </c>
      <c r="W166" s="302">
        <f t="shared" ca="1" si="46"/>
        <v>21048.016821414207</v>
      </c>
      <c r="X166" s="272"/>
      <c r="Y166" s="273" t="s">
        <v>436</v>
      </c>
      <c r="Z166" s="274"/>
    </row>
    <row r="167" spans="1:26" s="275" customFormat="1" ht="15" customHeight="1">
      <c r="A167" s="276" t="s">
        <v>67</v>
      </c>
      <c r="B167" s="277">
        <v>755</v>
      </c>
      <c r="C167" s="278" t="s">
        <v>858</v>
      </c>
      <c r="D167" s="279" t="s">
        <v>859</v>
      </c>
      <c r="E167" s="274"/>
      <c r="F167" s="294" t="s">
        <v>860</v>
      </c>
      <c r="G167" s="307"/>
      <c r="H167" s="274"/>
      <c r="I167" s="295" t="s">
        <v>445</v>
      </c>
      <c r="J167" s="282">
        <v>1</v>
      </c>
      <c r="K167" s="283">
        <v>30000</v>
      </c>
      <c r="L167" s="296">
        <v>2009</v>
      </c>
      <c r="M167" s="273">
        <f t="shared" si="42"/>
        <v>30000</v>
      </c>
      <c r="N167" s="297" t="s">
        <v>857</v>
      </c>
      <c r="O167" s="298">
        <v>163</v>
      </c>
      <c r="P167" s="278" t="s">
        <v>225</v>
      </c>
      <c r="Q167" s="299">
        <v>0.6</v>
      </c>
      <c r="R167" s="300">
        <v>1.7</v>
      </c>
      <c r="S167" s="298">
        <f t="shared" ca="1" si="43"/>
        <v>144.01762199999999</v>
      </c>
      <c r="T167" s="301">
        <f t="shared" ca="1" si="44"/>
        <v>0.8835436932515337</v>
      </c>
      <c r="U167" s="273">
        <f t="shared" ca="1" si="45"/>
        <v>27852.108187156184</v>
      </c>
      <c r="V167" s="273">
        <f ca="1">U167*VLOOKUP(DCFROR!$B$34,INDIRECT(IX_CAP),4,FALSE())/VLOOKUP(L167,INDIRECT(IX_CAP),4,FALSE())</f>
        <v>42426.568324945714</v>
      </c>
      <c r="W167" s="302">
        <f t="shared" ca="1" si="46"/>
        <v>72125.166152407706</v>
      </c>
      <c r="X167" s="272"/>
      <c r="Y167" s="273" t="s">
        <v>373</v>
      </c>
      <c r="Z167" s="274" t="s">
        <v>861</v>
      </c>
    </row>
    <row r="168" spans="1:26" s="275" customFormat="1" ht="15" customHeight="1">
      <c r="A168" s="276" t="s">
        <v>493</v>
      </c>
      <c r="B168" s="277">
        <v>701</v>
      </c>
      <c r="C168" s="278" t="s">
        <v>862</v>
      </c>
      <c r="D168" s="279" t="s">
        <v>495</v>
      </c>
      <c r="E168" s="391" t="s">
        <v>754</v>
      </c>
      <c r="F168" s="294" t="s">
        <v>863</v>
      </c>
      <c r="G168" s="307">
        <v>5</v>
      </c>
      <c r="H168" s="274" t="s">
        <v>371</v>
      </c>
      <c r="I168" s="295" t="s">
        <v>445</v>
      </c>
      <c r="J168" s="282">
        <v>2</v>
      </c>
      <c r="K168" s="283">
        <v>9200</v>
      </c>
      <c r="L168" s="296">
        <v>2009</v>
      </c>
      <c r="M168" s="273">
        <f t="shared" si="42"/>
        <v>9200</v>
      </c>
      <c r="N168" s="297" t="s">
        <v>729</v>
      </c>
      <c r="O168" s="298">
        <v>22681</v>
      </c>
      <c r="P168" s="278" t="s">
        <v>225</v>
      </c>
      <c r="Q168" s="299">
        <v>0.8</v>
      </c>
      <c r="R168" s="300">
        <v>3.1</v>
      </c>
      <c r="S168" s="298">
        <f t="shared" ca="1" si="43"/>
        <v>21808.6986</v>
      </c>
      <c r="T168" s="301">
        <f t="shared" ca="1" si="44"/>
        <v>0.96154043472510031</v>
      </c>
      <c r="U168" s="273">
        <f t="shared" ca="1" si="45"/>
        <v>8915.831843136204</v>
      </c>
      <c r="V168" s="273">
        <f ca="1">U168*VLOOKUP(DCFROR!$B$34,INDIRECT(IX_CAP),4,FALSE())/VLOOKUP(L168,INDIRECT(IX_CAP),4,FALSE())</f>
        <v>13581.31120002545</v>
      </c>
      <c r="W168" s="302">
        <f t="shared" ca="1" si="46"/>
        <v>42102.064720078895</v>
      </c>
      <c r="X168" s="272"/>
      <c r="Y168" s="273" t="s">
        <v>864</v>
      </c>
      <c r="Z168" s="274"/>
    </row>
    <row r="169" spans="1:26" s="275" customFormat="1" ht="15" customHeight="1">
      <c r="A169" s="276" t="s">
        <v>493</v>
      </c>
      <c r="B169" s="277">
        <v>703</v>
      </c>
      <c r="C169" s="278" t="s">
        <v>494</v>
      </c>
      <c r="D169" s="279" t="s">
        <v>495</v>
      </c>
      <c r="E169" s="274" t="s">
        <v>865</v>
      </c>
      <c r="F169" s="380" t="s">
        <v>866</v>
      </c>
      <c r="G169" s="307">
        <v>0.5</v>
      </c>
      <c r="H169" s="274" t="s">
        <v>528</v>
      </c>
      <c r="I169" s="295" t="s">
        <v>445</v>
      </c>
      <c r="J169" s="282">
        <v>1</v>
      </c>
      <c r="K169" s="283">
        <v>7493</v>
      </c>
      <c r="L169" s="296">
        <v>2010</v>
      </c>
      <c r="M169" s="273">
        <f t="shared" si="42"/>
        <v>7493</v>
      </c>
      <c r="N169" s="297" t="s">
        <v>499</v>
      </c>
      <c r="O169" s="298">
        <v>1981</v>
      </c>
      <c r="P169" s="278" t="s">
        <v>225</v>
      </c>
      <c r="Q169" s="299">
        <v>0.8</v>
      </c>
      <c r="R169" s="300">
        <v>2.2999999999999998</v>
      </c>
      <c r="S169" s="298">
        <f t="shared" ca="1" si="43"/>
        <v>2526.1</v>
      </c>
      <c r="T169" s="301">
        <f t="shared" ca="1" si="44"/>
        <v>1.2751640585562847</v>
      </c>
      <c r="U169" s="273">
        <f t="shared" ca="1" si="45"/>
        <v>9101.4079956449023</v>
      </c>
      <c r="V169" s="273">
        <f ca="1">U169*VLOOKUP(DCFROR!$B$34,INDIRECT(IX_CAP),4,FALSE())/VLOOKUP(L169,INDIRECT(IX_CAP),4,FALSE())</f>
        <v>13136.563828136706</v>
      </c>
      <c r="W169" s="302">
        <f t="shared" ca="1" si="46"/>
        <v>30214.096804714423</v>
      </c>
      <c r="X169" s="272"/>
      <c r="Y169" s="273" t="s">
        <v>500</v>
      </c>
      <c r="Z169" s="279" t="s">
        <v>501</v>
      </c>
    </row>
    <row r="170" spans="1:26" s="275" customFormat="1" ht="15" customHeight="1">
      <c r="A170" s="276" t="s">
        <v>493</v>
      </c>
      <c r="B170" s="277">
        <v>704</v>
      </c>
      <c r="C170" s="278" t="s">
        <v>867</v>
      </c>
      <c r="D170" s="279" t="s">
        <v>495</v>
      </c>
      <c r="E170" s="392" t="s">
        <v>868</v>
      </c>
      <c r="F170" s="294" t="s">
        <v>869</v>
      </c>
      <c r="G170" s="307">
        <v>125</v>
      </c>
      <c r="H170" s="274" t="s">
        <v>371</v>
      </c>
      <c r="I170" s="295" t="s">
        <v>445</v>
      </c>
      <c r="J170" s="282">
        <v>1</v>
      </c>
      <c r="K170" s="283">
        <v>15000</v>
      </c>
      <c r="L170" s="296">
        <v>2009</v>
      </c>
      <c r="M170" s="273">
        <f t="shared" si="42"/>
        <v>15000</v>
      </c>
      <c r="N170" s="297" t="s">
        <v>870</v>
      </c>
      <c r="O170" s="298">
        <v>8343</v>
      </c>
      <c r="P170" s="278" t="s">
        <v>225</v>
      </c>
      <c r="Q170" s="299">
        <v>0.8</v>
      </c>
      <c r="R170" s="300">
        <v>3.1</v>
      </c>
      <c r="S170" s="298">
        <f t="shared" ca="1" si="43"/>
        <v>8021.6018199999999</v>
      </c>
      <c r="T170" s="301">
        <f t="shared" ca="1" si="44"/>
        <v>0.96147690518997964</v>
      </c>
      <c r="U170" s="273">
        <f t="shared" ca="1" si="45"/>
        <v>14535.913990224333</v>
      </c>
      <c r="V170" s="273">
        <f ca="1">U170*VLOOKUP(DCFROR!$B$34,INDIRECT(IX_CAP),4,FALSE())/VLOOKUP(L170,INDIRECT(IX_CAP),4,FALSE())</f>
        <v>22142.2717421505</v>
      </c>
      <c r="W170" s="302">
        <f t="shared" ca="1" si="46"/>
        <v>68641.042400666556</v>
      </c>
      <c r="X170" s="272"/>
      <c r="Y170" s="273" t="s">
        <v>864</v>
      </c>
      <c r="Z170" s="346" t="s">
        <v>871</v>
      </c>
    </row>
    <row r="171" spans="1:26" s="275" customFormat="1" ht="15" customHeight="1">
      <c r="A171" s="276" t="s">
        <v>493</v>
      </c>
      <c r="B171" s="277">
        <v>710</v>
      </c>
      <c r="C171" s="278" t="s">
        <v>872</v>
      </c>
      <c r="D171" s="279" t="s">
        <v>495</v>
      </c>
      <c r="E171" s="274"/>
      <c r="F171" s="294" t="s">
        <v>873</v>
      </c>
      <c r="G171" s="307">
        <v>0.5</v>
      </c>
      <c r="H171" s="274" t="s">
        <v>371</v>
      </c>
      <c r="I171" s="295" t="s">
        <v>445</v>
      </c>
      <c r="J171" s="282">
        <v>1</v>
      </c>
      <c r="K171" s="283">
        <v>3000</v>
      </c>
      <c r="L171" s="296">
        <v>2009</v>
      </c>
      <c r="M171" s="273">
        <f t="shared" si="42"/>
        <v>3000</v>
      </c>
      <c r="N171" s="297" t="s">
        <v>874</v>
      </c>
      <c r="O171" s="298">
        <v>473</v>
      </c>
      <c r="P171" s="278" t="s">
        <v>225</v>
      </c>
      <c r="Q171" s="299">
        <v>0.8</v>
      </c>
      <c r="R171" s="300">
        <v>3.1</v>
      </c>
      <c r="S171" s="298">
        <f t="shared" ca="1" si="43"/>
        <v>464.92967399999998</v>
      </c>
      <c r="T171" s="301">
        <f t="shared" ca="1" si="44"/>
        <v>0.98293799999999998</v>
      </c>
      <c r="U171" s="273">
        <f t="shared" ca="1" si="45"/>
        <v>2958.9808518061664</v>
      </c>
      <c r="V171" s="273">
        <f ca="1">U171*VLOOKUP(DCFROR!$B$34,INDIRECT(IX_CAP),4,FALSE())/VLOOKUP(L171,INDIRECT(IX_CAP),4,FALSE())</f>
        <v>4507.3573044374452</v>
      </c>
      <c r="W171" s="302">
        <f t="shared" ca="1" si="46"/>
        <v>13972.807643756081</v>
      </c>
      <c r="X171" s="272"/>
      <c r="Y171" s="273" t="s">
        <v>864</v>
      </c>
      <c r="Z171" s="274"/>
    </row>
    <row r="172" spans="1:26" s="275" customFormat="1" ht="15" customHeight="1">
      <c r="A172" s="276" t="s">
        <v>493</v>
      </c>
      <c r="B172" s="277">
        <v>720</v>
      </c>
      <c r="C172" s="278" t="s">
        <v>875</v>
      </c>
      <c r="D172" s="279" t="s">
        <v>495</v>
      </c>
      <c r="E172" s="274"/>
      <c r="F172" s="294" t="s">
        <v>876</v>
      </c>
      <c r="G172" s="307">
        <v>0.5</v>
      </c>
      <c r="H172" s="274" t="s">
        <v>371</v>
      </c>
      <c r="I172" s="295" t="s">
        <v>445</v>
      </c>
      <c r="J172" s="282">
        <v>1</v>
      </c>
      <c r="K172" s="283">
        <v>3000</v>
      </c>
      <c r="L172" s="296">
        <v>2009</v>
      </c>
      <c r="M172" s="273">
        <f t="shared" si="42"/>
        <v>3000</v>
      </c>
      <c r="N172" s="297" t="s">
        <v>853</v>
      </c>
      <c r="O172" s="298">
        <v>1393</v>
      </c>
      <c r="P172" s="278" t="s">
        <v>225</v>
      </c>
      <c r="Q172" s="299">
        <v>0.8</v>
      </c>
      <c r="R172" s="300">
        <v>3.1</v>
      </c>
      <c r="S172" s="298">
        <f t="shared" ca="1" si="43"/>
        <v>1322.4930099999999</v>
      </c>
      <c r="T172" s="301">
        <f t="shared" ca="1" si="44"/>
        <v>0.94938478822684846</v>
      </c>
      <c r="U172" s="273">
        <f t="shared" ca="1" si="45"/>
        <v>2877.8958292173606</v>
      </c>
      <c r="V172" s="273">
        <f ca="1">U172*VLOOKUP(DCFROR!$B$34,INDIRECT(IX_CAP),4,FALSE())/VLOOKUP(L172,INDIRECT(IX_CAP),4,FALSE())</f>
        <v>4383.8420851270394</v>
      </c>
      <c r="W172" s="302">
        <f t="shared" ca="1" si="46"/>
        <v>13589.910463893822</v>
      </c>
      <c r="X172" s="272"/>
      <c r="Y172" s="273" t="s">
        <v>864</v>
      </c>
      <c r="Z172" s="274"/>
    </row>
    <row r="173" spans="1:26" s="275" customFormat="1" ht="15" customHeight="1">
      <c r="A173" s="276" t="s">
        <v>493</v>
      </c>
      <c r="B173" s="277">
        <v>760</v>
      </c>
      <c r="C173" s="278" t="s">
        <v>877</v>
      </c>
      <c r="D173" s="279" t="s">
        <v>495</v>
      </c>
      <c r="E173" s="274"/>
      <c r="F173" s="294" t="s">
        <v>878</v>
      </c>
      <c r="G173" s="307">
        <v>0.5</v>
      </c>
      <c r="H173" s="274" t="s">
        <v>371</v>
      </c>
      <c r="I173" s="295" t="s">
        <v>445</v>
      </c>
      <c r="J173" s="282">
        <v>1</v>
      </c>
      <c r="K173" s="283">
        <v>3000</v>
      </c>
      <c r="L173" s="296">
        <v>2009</v>
      </c>
      <c r="M173" s="273">
        <f t="shared" si="42"/>
        <v>3000</v>
      </c>
      <c r="N173" s="297" t="s">
        <v>857</v>
      </c>
      <c r="O173" s="298">
        <v>163</v>
      </c>
      <c r="P173" s="278" t="s">
        <v>225</v>
      </c>
      <c r="Q173" s="299">
        <v>0.8</v>
      </c>
      <c r="R173" s="300">
        <v>3.1</v>
      </c>
      <c r="S173" s="298">
        <f t="shared" ca="1" si="43"/>
        <v>144.01762199999999</v>
      </c>
      <c r="T173" s="301">
        <f t="shared" ca="1" si="44"/>
        <v>0.8835436932515337</v>
      </c>
      <c r="U173" s="273">
        <f t="shared" ca="1" si="45"/>
        <v>2717.0878454250196</v>
      </c>
      <c r="V173" s="273">
        <f ca="1">U173*VLOOKUP(DCFROR!$B$34,INDIRECT(IX_CAP),4,FALSE())/VLOOKUP(L173,INDIRECT(IX_CAP),4,FALSE())</f>
        <v>4138.886447811632</v>
      </c>
      <c r="W173" s="302">
        <f t="shared" ca="1" si="46"/>
        <v>12830.54798821606</v>
      </c>
      <c r="X173" s="272"/>
      <c r="Y173" s="273" t="s">
        <v>864</v>
      </c>
      <c r="Z173" s="274"/>
    </row>
    <row r="174" spans="1:26" s="275" customFormat="1" ht="15" customHeight="1">
      <c r="A174" s="276" t="s">
        <v>520</v>
      </c>
      <c r="B174" s="277">
        <v>701</v>
      </c>
      <c r="C174" s="278" t="s">
        <v>879</v>
      </c>
      <c r="D174" s="279" t="s">
        <v>469</v>
      </c>
      <c r="E174" s="274"/>
      <c r="F174" s="294" t="s">
        <v>880</v>
      </c>
      <c r="G174" s="307"/>
      <c r="H174" s="274" t="s">
        <v>630</v>
      </c>
      <c r="I174" s="295" t="s">
        <v>386</v>
      </c>
      <c r="J174" s="282">
        <v>2</v>
      </c>
      <c r="K174" s="283">
        <v>1340000</v>
      </c>
      <c r="L174" s="296">
        <v>2009</v>
      </c>
      <c r="M174" s="273">
        <f t="shared" si="42"/>
        <v>1340000</v>
      </c>
      <c r="N174" s="297" t="s">
        <v>729</v>
      </c>
      <c r="O174" s="298">
        <v>22681</v>
      </c>
      <c r="P174" s="278" t="s">
        <v>225</v>
      </c>
      <c r="Q174" s="299">
        <v>0.7</v>
      </c>
      <c r="R174" s="300">
        <v>1.7</v>
      </c>
      <c r="S174" s="298">
        <f t="shared" ca="1" si="43"/>
        <v>21808.6986</v>
      </c>
      <c r="T174" s="301">
        <f t="shared" ca="1" si="44"/>
        <v>0.96154043472510031</v>
      </c>
      <c r="U174" s="273">
        <f t="shared" ca="1" si="45"/>
        <v>1303713.2659285429</v>
      </c>
      <c r="V174" s="273">
        <f ca="1">U174*VLOOKUP(DCFROR!$B$34,INDIRECT(IX_CAP),4,FALSE())/VLOOKUP(L174,INDIRECT(IX_CAP),4,FALSE())</f>
        <v>1985920.7633899057</v>
      </c>
      <c r="W174" s="302">
        <f t="shared" ca="1" si="46"/>
        <v>3376065.2977628396</v>
      </c>
      <c r="X174" s="272"/>
      <c r="Y174" s="273" t="s">
        <v>881</v>
      </c>
      <c r="Z174" s="274"/>
    </row>
    <row r="175" spans="1:26" s="275" customFormat="1" ht="15" customHeight="1">
      <c r="A175" s="276" t="s">
        <v>520</v>
      </c>
      <c r="B175" s="277">
        <v>703</v>
      </c>
      <c r="C175" s="278" t="s">
        <v>882</v>
      </c>
      <c r="D175" s="279"/>
      <c r="E175" s="274"/>
      <c r="F175" s="380" t="s">
        <v>883</v>
      </c>
      <c r="G175" s="307"/>
      <c r="H175" s="274" t="s">
        <v>442</v>
      </c>
      <c r="I175" s="295" t="s">
        <v>445</v>
      </c>
      <c r="J175" s="282">
        <v>1</v>
      </c>
      <c r="K175" s="283">
        <v>96000</v>
      </c>
      <c r="L175" s="296">
        <v>2010</v>
      </c>
      <c r="M175" s="273">
        <f t="shared" si="42"/>
        <v>96000</v>
      </c>
      <c r="N175" s="297" t="s">
        <v>499</v>
      </c>
      <c r="O175" s="298">
        <v>1981</v>
      </c>
      <c r="P175" s="278" t="s">
        <v>225</v>
      </c>
      <c r="Q175" s="299">
        <v>0.7</v>
      </c>
      <c r="R175" s="300">
        <v>1.5</v>
      </c>
      <c r="S175" s="298">
        <f t="shared" ca="1" si="43"/>
        <v>2526.1</v>
      </c>
      <c r="T175" s="301">
        <f t="shared" ca="1" si="44"/>
        <v>1.2751640585562847</v>
      </c>
      <c r="U175" s="273">
        <f t="shared" ca="1" si="45"/>
        <v>113806.60746222916</v>
      </c>
      <c r="V175" s="273">
        <f ca="1">U175*VLOOKUP(DCFROR!$B$34,INDIRECT(IX_CAP),4,FALSE())/VLOOKUP(L175,INDIRECT(IX_CAP),4,FALSE())</f>
        <v>164263.3495506031</v>
      </c>
      <c r="W175" s="302">
        <f t="shared" ca="1" si="46"/>
        <v>246395.02432590467</v>
      </c>
      <c r="X175" s="272"/>
      <c r="Y175" s="273" t="s">
        <v>884</v>
      </c>
      <c r="Z175" s="274" t="s">
        <v>885</v>
      </c>
    </row>
    <row r="176" spans="1:26" s="275" customFormat="1" ht="15" customHeight="1">
      <c r="A176" s="276" t="s">
        <v>520</v>
      </c>
      <c r="B176" s="277">
        <v>704</v>
      </c>
      <c r="C176" s="278" t="s">
        <v>886</v>
      </c>
      <c r="D176" s="279"/>
      <c r="E176" s="274"/>
      <c r="F176" s="294" t="s">
        <v>887</v>
      </c>
      <c r="G176" s="307"/>
      <c r="H176" s="274" t="s">
        <v>888</v>
      </c>
      <c r="I176" s="295" t="s">
        <v>445</v>
      </c>
      <c r="J176" s="282">
        <v>1</v>
      </c>
      <c r="K176" s="283">
        <v>803000</v>
      </c>
      <c r="L176" s="296">
        <v>2009</v>
      </c>
      <c r="M176" s="273">
        <f t="shared" si="42"/>
        <v>803000</v>
      </c>
      <c r="N176" s="297" t="s">
        <v>870</v>
      </c>
      <c r="O176" s="298">
        <v>8343</v>
      </c>
      <c r="P176" s="278" t="s">
        <v>225</v>
      </c>
      <c r="Q176" s="299">
        <v>0.7</v>
      </c>
      <c r="R176" s="300">
        <v>1.7</v>
      </c>
      <c r="S176" s="298">
        <f t="shared" ca="1" si="43"/>
        <v>8021.6018199999999</v>
      </c>
      <c r="T176" s="301">
        <f t="shared" ca="1" si="44"/>
        <v>0.96147690518997964</v>
      </c>
      <c r="U176" s="273">
        <f t="shared" ca="1" si="45"/>
        <v>781218.90626930003</v>
      </c>
      <c r="V176" s="273">
        <f ca="1">U176*VLOOKUP(DCFROR!$B$34,INDIRECT(IX_CAP),4,FALSE())/VLOOKUP(L176,INDIRECT(IX_CAP),4,FALSE())</f>
        <v>1190015.3870168491</v>
      </c>
      <c r="W176" s="302">
        <f t="shared" ca="1" si="46"/>
        <v>2023026.1579286435</v>
      </c>
      <c r="X176" s="272"/>
      <c r="Y176" s="273" t="s">
        <v>881</v>
      </c>
      <c r="Z176" s="274" t="s">
        <v>889</v>
      </c>
    </row>
    <row r="177" spans="1:26" s="275" customFormat="1" ht="15" customHeight="1">
      <c r="A177" s="276" t="s">
        <v>520</v>
      </c>
      <c r="B177" s="277">
        <v>706</v>
      </c>
      <c r="C177" s="278" t="s">
        <v>890</v>
      </c>
      <c r="D177" s="279" t="s">
        <v>891</v>
      </c>
      <c r="E177" s="274"/>
      <c r="F177" s="380" t="s">
        <v>892</v>
      </c>
      <c r="G177" s="307"/>
      <c r="H177" s="274" t="s">
        <v>893</v>
      </c>
      <c r="I177" s="295" t="s">
        <v>386</v>
      </c>
      <c r="J177" s="282">
        <v>2</v>
      </c>
      <c r="K177" s="283">
        <v>196000</v>
      </c>
      <c r="L177" s="296">
        <v>2010</v>
      </c>
      <c r="M177" s="273">
        <f t="shared" si="42"/>
        <v>196000</v>
      </c>
      <c r="N177" s="297" t="s">
        <v>894</v>
      </c>
      <c r="O177" s="298">
        <v>1171</v>
      </c>
      <c r="P177" s="278" t="s">
        <v>225</v>
      </c>
      <c r="Q177" s="299">
        <v>0.7</v>
      </c>
      <c r="R177" s="300">
        <v>2</v>
      </c>
      <c r="S177" s="298">
        <f t="shared" ca="1" si="43"/>
        <v>1165.5773200000001</v>
      </c>
      <c r="T177" s="301">
        <f t="shared" ca="1" si="44"/>
        <v>0.9953691887275834</v>
      </c>
      <c r="U177" s="273">
        <f t="shared" ca="1" si="45"/>
        <v>195364.21047943647</v>
      </c>
      <c r="V177" s="273">
        <f ca="1">U177*VLOOKUP(DCFROR!$B$34,INDIRECT(IX_CAP),4,FALSE())/VLOOKUP(L177,INDIRECT(IX_CAP),4,FALSE())</f>
        <v>281979.93342620193</v>
      </c>
      <c r="W177" s="302">
        <f t="shared" ca="1" si="46"/>
        <v>563959.86685240385</v>
      </c>
      <c r="X177" s="272"/>
      <c r="Y177" s="273" t="s">
        <v>788</v>
      </c>
      <c r="Z177" s="274"/>
    </row>
    <row r="178" spans="1:26" s="275" customFormat="1" ht="15" customHeight="1">
      <c r="A178" s="276" t="s">
        <v>520</v>
      </c>
      <c r="B178" s="277">
        <v>710</v>
      </c>
      <c r="C178" s="278" t="s">
        <v>895</v>
      </c>
      <c r="D178" s="279"/>
      <c r="E178" s="274"/>
      <c r="F178" s="294" t="s">
        <v>896</v>
      </c>
      <c r="G178" s="307"/>
      <c r="H178" s="274" t="s">
        <v>371</v>
      </c>
      <c r="I178" s="295" t="s">
        <v>445</v>
      </c>
      <c r="J178" s="282">
        <v>1</v>
      </c>
      <c r="K178" s="283">
        <f>ROUND((65/80)^0.65*232770,-4)</f>
        <v>200000</v>
      </c>
      <c r="L178" s="296">
        <v>2009</v>
      </c>
      <c r="M178" s="273">
        <f t="shared" si="42"/>
        <v>200000</v>
      </c>
      <c r="N178" s="297" t="s">
        <v>874</v>
      </c>
      <c r="O178" s="298">
        <v>473</v>
      </c>
      <c r="P178" s="278" t="s">
        <v>225</v>
      </c>
      <c r="Q178" s="299">
        <v>0.7</v>
      </c>
      <c r="R178" s="300">
        <v>1.7</v>
      </c>
      <c r="S178" s="298">
        <f t="shared" ca="1" si="43"/>
        <v>464.92967399999998</v>
      </c>
      <c r="T178" s="301">
        <f t="shared" ca="1" si="44"/>
        <v>0.98293799999999998</v>
      </c>
      <c r="U178" s="273">
        <f t="shared" ca="1" si="45"/>
        <v>197605.16100353908</v>
      </c>
      <c r="V178" s="273">
        <f ca="1">U178*VLOOKUP(DCFROR!$B$34,INDIRECT(IX_CAP),4,FALSE())/VLOOKUP(L178,INDIRECT(IX_CAP),4,FALSE())</f>
        <v>301008.05326272</v>
      </c>
      <c r="W178" s="302">
        <f t="shared" ca="1" si="46"/>
        <v>511713.69054662401</v>
      </c>
      <c r="X178" s="272"/>
      <c r="Y178" s="273" t="s">
        <v>881</v>
      </c>
      <c r="Z178" s="274" t="s">
        <v>897</v>
      </c>
    </row>
    <row r="179" spans="1:26" s="275" customFormat="1" ht="15" customHeight="1">
      <c r="A179" s="276" t="s">
        <v>520</v>
      </c>
      <c r="B179" s="277">
        <v>720</v>
      </c>
      <c r="C179" s="278" t="s">
        <v>898</v>
      </c>
      <c r="D179" s="279"/>
      <c r="E179" s="274"/>
      <c r="F179" s="294" t="s">
        <v>899</v>
      </c>
      <c r="G179" s="307"/>
      <c r="H179" s="274" t="s">
        <v>900</v>
      </c>
      <c r="I179" s="295" t="s">
        <v>445</v>
      </c>
      <c r="J179" s="282">
        <v>1</v>
      </c>
      <c r="K179" s="283">
        <v>70000</v>
      </c>
      <c r="L179" s="296">
        <v>2009</v>
      </c>
      <c r="M179" s="273">
        <f t="shared" si="42"/>
        <v>70000</v>
      </c>
      <c r="N179" s="297" t="s">
        <v>853</v>
      </c>
      <c r="O179" s="298">
        <v>1393</v>
      </c>
      <c r="P179" s="278" t="s">
        <v>225</v>
      </c>
      <c r="Q179" s="299">
        <v>0.7</v>
      </c>
      <c r="R179" s="300">
        <v>2.6</v>
      </c>
      <c r="S179" s="298">
        <f t="shared" ca="1" si="43"/>
        <v>1322.4930099999999</v>
      </c>
      <c r="T179" s="301">
        <f t="shared" ca="1" si="44"/>
        <v>0.94938478822684846</v>
      </c>
      <c r="U179" s="273">
        <f t="shared" ca="1" si="45"/>
        <v>67500.599221556375</v>
      </c>
      <c r="V179" s="273">
        <f ca="1">U179*VLOOKUP(DCFROR!$B$34,INDIRECT(IX_CAP),4,FALSE())/VLOOKUP(L179,INDIRECT(IX_CAP),4,FALSE())</f>
        <v>102822.33451070572</v>
      </c>
      <c r="W179" s="302">
        <f t="shared" ca="1" si="46"/>
        <v>267338.0697278349</v>
      </c>
      <c r="X179" s="272"/>
      <c r="Y179" s="273" t="s">
        <v>901</v>
      </c>
      <c r="Z179" s="274" t="s">
        <v>897</v>
      </c>
    </row>
    <row r="180" spans="1:26" s="275" customFormat="1" ht="15" customHeight="1">
      <c r="A180" s="276" t="s">
        <v>520</v>
      </c>
      <c r="B180" s="277">
        <v>755</v>
      </c>
      <c r="C180" s="278" t="s">
        <v>902</v>
      </c>
      <c r="D180" s="279" t="s">
        <v>859</v>
      </c>
      <c r="E180" s="274"/>
      <c r="F180" s="294" t="s">
        <v>903</v>
      </c>
      <c r="G180" s="307"/>
      <c r="H180" s="274"/>
      <c r="I180" s="295" t="s">
        <v>445</v>
      </c>
      <c r="J180" s="282">
        <v>1</v>
      </c>
      <c r="K180" s="283" t="s">
        <v>378</v>
      </c>
      <c r="L180" s="284"/>
      <c r="M180" s="286"/>
      <c r="N180" s="286"/>
      <c r="O180" s="287"/>
      <c r="P180" s="303"/>
      <c r="Q180" s="291"/>
      <c r="R180" s="304"/>
      <c r="S180" s="287"/>
      <c r="T180" s="286"/>
      <c r="U180" s="286"/>
      <c r="V180" s="286"/>
      <c r="W180" s="305"/>
      <c r="X180" s="306"/>
      <c r="Y180" s="286"/>
      <c r="Z180" s="274" t="s">
        <v>904</v>
      </c>
    </row>
    <row r="181" spans="1:26" s="275" customFormat="1" ht="15" customHeight="1">
      <c r="A181" s="276" t="s">
        <v>520</v>
      </c>
      <c r="B181" s="277">
        <v>760</v>
      </c>
      <c r="C181" s="278" t="s">
        <v>905</v>
      </c>
      <c r="D181" s="279"/>
      <c r="E181" s="274"/>
      <c r="F181" s="294" t="s">
        <v>906</v>
      </c>
      <c r="G181" s="307"/>
      <c r="H181" s="274" t="s">
        <v>423</v>
      </c>
      <c r="I181" s="295" t="s">
        <v>445</v>
      </c>
      <c r="J181" s="282">
        <v>1</v>
      </c>
      <c r="K181" s="283">
        <v>102000</v>
      </c>
      <c r="L181" s="296">
        <v>2009</v>
      </c>
      <c r="M181" s="273">
        <f>K181</f>
        <v>102000</v>
      </c>
      <c r="N181" s="297" t="s">
        <v>894</v>
      </c>
      <c r="O181" s="298">
        <v>1615</v>
      </c>
      <c r="P181" s="278" t="s">
        <v>225</v>
      </c>
      <c r="Q181" s="299">
        <v>0.7</v>
      </c>
      <c r="R181" s="300">
        <v>1.8</v>
      </c>
      <c r="S181" s="298">
        <f ca="1">IF(N181&lt;&gt;"",VLOOKUP(N181,INDIRECT(LU_SENS),2,FALSE()),"")</f>
        <v>1165.5773200000001</v>
      </c>
      <c r="T181" s="301">
        <f ca="1">S181/O181</f>
        <v>0.72171970278637776</v>
      </c>
      <c r="U181" s="273">
        <f ca="1">M181*T181^Q181</f>
        <v>81181.704371289394</v>
      </c>
      <c r="V181" s="273">
        <f ca="1">U181*VLOOKUP(DCFROR!$B$34,INDIRECT(IX_CAP),4,FALSE())/VLOOKUP(L181,INDIRECT(IX_CAP),4,FALSE())</f>
        <v>123662.49276714901</v>
      </c>
      <c r="W181" s="302">
        <f ca="1">V181*R181</f>
        <v>222592.48698086824</v>
      </c>
      <c r="X181" s="272"/>
      <c r="Y181" s="273" t="s">
        <v>907</v>
      </c>
      <c r="Z181" s="274"/>
    </row>
    <row r="182" spans="1:26" s="275" customFormat="1" ht="15" customHeight="1">
      <c r="A182" s="308"/>
      <c r="B182" s="309"/>
      <c r="C182" s="310"/>
      <c r="D182" s="311"/>
      <c r="E182" s="312"/>
      <c r="F182" s="312"/>
      <c r="G182" s="313"/>
      <c r="H182" s="312"/>
      <c r="I182" s="314"/>
      <c r="J182" s="315"/>
      <c r="K182" s="316"/>
      <c r="L182" s="317"/>
      <c r="M182" s="318"/>
      <c r="N182" s="314"/>
      <c r="O182" s="315"/>
      <c r="P182" s="319"/>
      <c r="Q182" s="320"/>
      <c r="R182" s="321"/>
      <c r="S182" s="322"/>
      <c r="T182" s="352" t="s">
        <v>908</v>
      </c>
      <c r="U182" s="353">
        <f ca="1">SUM(U164:U181)</f>
        <v>2842993.9975279435</v>
      </c>
      <c r="V182" s="318">
        <f ca="1">SUM(V164:V181)</f>
        <v>4305238.839743346</v>
      </c>
      <c r="W182" s="325">
        <f ca="1">SUM(W164:W181)</f>
        <v>7538564.7901236713</v>
      </c>
      <c r="X182" s="326">
        <f ca="1">W182/V182</f>
        <v>1.7510212721608445</v>
      </c>
      <c r="Y182" s="286"/>
      <c r="Z182" s="361"/>
    </row>
    <row r="183" spans="1:26" s="275" customFormat="1" ht="15" customHeight="1">
      <c r="A183" s="252" t="s">
        <v>78</v>
      </c>
      <c r="B183" s="253">
        <v>801</v>
      </c>
      <c r="C183" s="254" t="s">
        <v>909</v>
      </c>
      <c r="D183" s="329" t="s">
        <v>910</v>
      </c>
      <c r="E183" s="256"/>
      <c r="F183" s="330"/>
      <c r="G183" s="331"/>
      <c r="H183" s="256"/>
      <c r="I183" s="332" t="s">
        <v>911</v>
      </c>
      <c r="J183" s="260">
        <v>1</v>
      </c>
      <c r="K183" s="261" t="s">
        <v>378</v>
      </c>
      <c r="L183" s="393"/>
      <c r="M183" s="394"/>
      <c r="N183" s="394"/>
      <c r="O183" s="395"/>
      <c r="P183" s="396"/>
      <c r="Q183" s="397"/>
      <c r="R183" s="398"/>
      <c r="S183" s="395"/>
      <c r="T183" s="394"/>
      <c r="U183" s="394"/>
      <c r="V183" s="394"/>
      <c r="W183" s="399"/>
      <c r="X183" s="306"/>
      <c r="Y183" s="286"/>
      <c r="Z183" s="274"/>
    </row>
    <row r="184" spans="1:26" s="275" customFormat="1" ht="15" customHeight="1">
      <c r="A184" s="276" t="s">
        <v>78</v>
      </c>
      <c r="B184" s="277">
        <v>811</v>
      </c>
      <c r="C184" s="278" t="s">
        <v>912</v>
      </c>
      <c r="D184" s="279" t="s">
        <v>910</v>
      </c>
      <c r="E184" s="274"/>
      <c r="F184" s="294"/>
      <c r="G184" s="307"/>
      <c r="H184" s="274"/>
      <c r="I184" s="295" t="s">
        <v>911</v>
      </c>
      <c r="J184" s="282">
        <v>1</v>
      </c>
      <c r="K184" s="283" t="s">
        <v>378</v>
      </c>
      <c r="L184" s="284"/>
      <c r="M184" s="286"/>
      <c r="N184" s="286"/>
      <c r="O184" s="287"/>
      <c r="P184" s="303"/>
      <c r="Q184" s="291"/>
      <c r="R184" s="304"/>
      <c r="S184" s="287"/>
      <c r="T184" s="286"/>
      <c r="U184" s="286"/>
      <c r="V184" s="286"/>
      <c r="W184" s="305"/>
      <c r="X184" s="306"/>
      <c r="Y184" s="286"/>
      <c r="Z184" s="274"/>
    </row>
    <row r="185" spans="1:26" s="275" customFormat="1" ht="15" customHeight="1">
      <c r="A185" s="276" t="s">
        <v>78</v>
      </c>
      <c r="B185" s="277">
        <v>812</v>
      </c>
      <c r="C185" s="278" t="s">
        <v>913</v>
      </c>
      <c r="D185" s="279" t="s">
        <v>469</v>
      </c>
      <c r="E185" s="274"/>
      <c r="F185" s="294" t="s">
        <v>914</v>
      </c>
      <c r="G185" s="307"/>
      <c r="H185" s="274" t="s">
        <v>423</v>
      </c>
      <c r="I185" s="295" t="s">
        <v>445</v>
      </c>
      <c r="J185" s="282">
        <v>1</v>
      </c>
      <c r="K185" s="283">
        <v>41000</v>
      </c>
      <c r="L185" s="296">
        <v>2009</v>
      </c>
      <c r="M185" s="273">
        <f>K185</f>
        <v>41000</v>
      </c>
      <c r="N185" s="297" t="s">
        <v>915</v>
      </c>
      <c r="O185" s="298">
        <v>-2.4</v>
      </c>
      <c r="P185" s="278" t="s">
        <v>473</v>
      </c>
      <c r="Q185" s="299">
        <v>0.7</v>
      </c>
      <c r="R185" s="300">
        <v>2.2000000000000002</v>
      </c>
      <c r="S185" s="298">
        <f ca="1">IF(N185&lt;&gt;"",VLOOKUP(N185,INDIRECT(LU_SENS),2,FALSE()),"")</f>
        <v>-2.2741854099999999</v>
      </c>
      <c r="T185" s="301">
        <f ca="1">S185/O185</f>
        <v>0.9475772541666666</v>
      </c>
      <c r="U185" s="273">
        <f ca="1">M185*T185^Q185</f>
        <v>39483.359287374326</v>
      </c>
      <c r="V185" s="273">
        <f ca="1">U185*VLOOKUP(DCFROR!$B$34,INDIRECT(IX_CAP),4,FALSE())/VLOOKUP(L185,INDIRECT(IX_CAP),4,FALSE())</f>
        <v>60144.224244994424</v>
      </c>
      <c r="W185" s="302">
        <f ca="1">V185*R185</f>
        <v>132317.29333898774</v>
      </c>
      <c r="X185" s="272"/>
      <c r="Y185" s="273" t="s">
        <v>916</v>
      </c>
      <c r="Z185" s="274" t="s">
        <v>437</v>
      </c>
    </row>
    <row r="186" spans="1:26" s="275" customFormat="1" ht="15" customHeight="1">
      <c r="A186" s="276" t="s">
        <v>397</v>
      </c>
      <c r="B186" s="277" t="s">
        <v>917</v>
      </c>
      <c r="C186" s="278" t="s">
        <v>918</v>
      </c>
      <c r="D186" s="279" t="s">
        <v>910</v>
      </c>
      <c r="E186" s="274"/>
      <c r="F186" s="400"/>
      <c r="G186" s="307"/>
      <c r="H186" s="274"/>
      <c r="I186" s="295"/>
      <c r="J186" s="282"/>
      <c r="K186" s="283" t="s">
        <v>378</v>
      </c>
      <c r="L186" s="284"/>
      <c r="M186" s="286"/>
      <c r="N186" s="286"/>
      <c r="O186" s="287"/>
      <c r="P186" s="303"/>
      <c r="Q186" s="291"/>
      <c r="R186" s="304"/>
      <c r="S186" s="287"/>
      <c r="T186" s="286"/>
      <c r="U186" s="286"/>
      <c r="V186" s="286"/>
      <c r="W186" s="305"/>
      <c r="X186" s="272"/>
      <c r="Y186" s="273"/>
      <c r="Z186" s="274"/>
    </row>
    <row r="187" spans="1:26" s="275" customFormat="1" ht="15" customHeight="1">
      <c r="A187" s="276" t="s">
        <v>397</v>
      </c>
      <c r="B187" s="277">
        <v>803</v>
      </c>
      <c r="C187" s="278" t="s">
        <v>919</v>
      </c>
      <c r="D187" s="279" t="s">
        <v>910</v>
      </c>
      <c r="E187" s="274" t="s">
        <v>920</v>
      </c>
      <c r="F187" s="380" t="s">
        <v>921</v>
      </c>
      <c r="G187" s="307" t="s">
        <v>922</v>
      </c>
      <c r="H187" s="274" t="s">
        <v>371</v>
      </c>
      <c r="I187" s="295" t="s">
        <v>911</v>
      </c>
      <c r="J187" s="282">
        <v>1</v>
      </c>
      <c r="K187" s="283">
        <v>28550000</v>
      </c>
      <c r="L187" s="296">
        <v>2010</v>
      </c>
      <c r="M187" s="273">
        <f>K187</f>
        <v>28550000</v>
      </c>
      <c r="N187" s="297" t="s">
        <v>923</v>
      </c>
      <c r="O187" s="351">
        <v>238686</v>
      </c>
      <c r="P187" s="345" t="s">
        <v>225</v>
      </c>
      <c r="Q187" s="299">
        <v>0.6</v>
      </c>
      <c r="R187" s="300">
        <v>1.8</v>
      </c>
      <c r="S187" s="298">
        <f ca="1">IF(N187&lt;&gt;"",VLOOKUP(N187,INDIRECT(LU_SENS),2,FALSE()),"")</f>
        <v>235119.12700000001</v>
      </c>
      <c r="T187" s="301">
        <f ca="1">S187/O187</f>
        <v>0.9850562119269668</v>
      </c>
      <c r="U187" s="273">
        <f ca="1">M187*T187^Q187</f>
        <v>28293242.44310049</v>
      </c>
      <c r="V187" s="273">
        <f ca="1">U187*VLOOKUP(DCFROR!$B$34,INDIRECT(IX_CAP),4,FALSE())/VLOOKUP(L187,INDIRECT(IX_CAP),4,FALSE())</f>
        <v>40837196.336719118</v>
      </c>
      <c r="W187" s="302">
        <f ca="1">V187*R187</f>
        <v>73506953.406094417</v>
      </c>
      <c r="X187" s="272"/>
      <c r="Y187" s="273" t="s">
        <v>924</v>
      </c>
      <c r="Z187" s="274"/>
    </row>
    <row r="188" spans="1:26" s="275" customFormat="1" ht="15" customHeight="1">
      <c r="A188" s="276" t="s">
        <v>397</v>
      </c>
      <c r="B188" s="277">
        <v>804</v>
      </c>
      <c r="C188" s="278" t="s">
        <v>925</v>
      </c>
      <c r="D188" s="279" t="s">
        <v>910</v>
      </c>
      <c r="E188" s="274"/>
      <c r="F188" s="294" t="s">
        <v>926</v>
      </c>
      <c r="G188" s="307"/>
      <c r="H188" s="274"/>
      <c r="I188" s="295"/>
      <c r="J188" s="282"/>
      <c r="K188" s="283" t="s">
        <v>378</v>
      </c>
      <c r="L188" s="284"/>
      <c r="M188" s="286"/>
      <c r="N188" s="286"/>
      <c r="O188" s="287"/>
      <c r="P188" s="303"/>
      <c r="Q188" s="291"/>
      <c r="R188" s="304"/>
      <c r="S188" s="287"/>
      <c r="T188" s="286"/>
      <c r="U188" s="286"/>
      <c r="V188" s="286"/>
      <c r="W188" s="305"/>
      <c r="X188" s="306"/>
      <c r="Y188" s="286"/>
      <c r="Z188" s="274"/>
    </row>
    <row r="189" spans="1:26" s="275" customFormat="1" ht="15" customHeight="1">
      <c r="A189" s="276" t="s">
        <v>397</v>
      </c>
      <c r="B189" s="277">
        <v>811</v>
      </c>
      <c r="C189" s="278" t="s">
        <v>927</v>
      </c>
      <c r="D189" s="279" t="s">
        <v>928</v>
      </c>
      <c r="E189" s="274" t="s">
        <v>929</v>
      </c>
      <c r="F189" s="294" t="s">
        <v>930</v>
      </c>
      <c r="G189" s="307"/>
      <c r="H189" s="274"/>
      <c r="I189" s="295" t="s">
        <v>386</v>
      </c>
      <c r="J189" s="282">
        <v>1</v>
      </c>
      <c r="K189" s="283">
        <v>9500000</v>
      </c>
      <c r="L189" s="296">
        <v>2010</v>
      </c>
      <c r="M189" s="273">
        <f>K189</f>
        <v>9500000</v>
      </c>
      <c r="N189" s="297" t="s">
        <v>931</v>
      </c>
      <c r="O189" s="351">
        <v>-42200</v>
      </c>
      <c r="P189" s="345" t="s">
        <v>287</v>
      </c>
      <c r="Q189" s="299">
        <v>0.6</v>
      </c>
      <c r="R189" s="300">
        <v>1.8</v>
      </c>
      <c r="S189" s="298">
        <f ca="1">IF(N189&lt;&gt;"",VLOOKUP(N189,INDIRECT(LU_SENS),2,FALSE()),"")</f>
        <v>-41155.875800000002</v>
      </c>
      <c r="T189" s="301">
        <f ca="1">S189/O189</f>
        <v>0.97525772037914693</v>
      </c>
      <c r="U189" s="273">
        <f ca="1">M189*T189^Q189</f>
        <v>9358262.9407643918</v>
      </c>
      <c r="V189" s="273">
        <f ca="1">U189*VLOOKUP(DCFROR!$B$34,INDIRECT(IX_CAP),4,FALSE())/VLOOKUP(L189,INDIRECT(IX_CAP),4,FALSE())</f>
        <v>13507296.728227472</v>
      </c>
      <c r="W189" s="302">
        <f ca="1">V189*R189</f>
        <v>24313134.110809449</v>
      </c>
      <c r="X189" s="272"/>
      <c r="Y189" s="273" t="s">
        <v>932</v>
      </c>
      <c r="Z189" s="274"/>
    </row>
    <row r="190" spans="1:26" s="275" customFormat="1" ht="15" customHeight="1">
      <c r="A190" s="276" t="s">
        <v>397</v>
      </c>
      <c r="B190" s="277">
        <v>820</v>
      </c>
      <c r="C190" s="278" t="s">
        <v>933</v>
      </c>
      <c r="D190" s="279" t="s">
        <v>934</v>
      </c>
      <c r="E190" s="274"/>
      <c r="F190" s="294"/>
      <c r="G190" s="307"/>
      <c r="H190" s="274"/>
      <c r="I190" s="295" t="s">
        <v>386</v>
      </c>
      <c r="J190" s="282">
        <v>1</v>
      </c>
      <c r="K190" s="283">
        <v>78000</v>
      </c>
      <c r="L190" s="296">
        <v>2010</v>
      </c>
      <c r="M190" s="273">
        <f>K190</f>
        <v>78000</v>
      </c>
      <c r="N190" s="297" t="s">
        <v>923</v>
      </c>
      <c r="O190" s="298">
        <v>235803</v>
      </c>
      <c r="P190" s="278" t="s">
        <v>225</v>
      </c>
      <c r="Q190" s="299">
        <v>0.6</v>
      </c>
      <c r="R190" s="300">
        <v>1.8</v>
      </c>
      <c r="S190" s="298">
        <f ca="1">IF(N190&lt;&gt;"",VLOOKUP(N190,INDIRECT(LU_SENS),2,FALSE()),"")</f>
        <v>235119.12700000001</v>
      </c>
      <c r="T190" s="301">
        <f ca="1">S190/O190</f>
        <v>0.99709981213131305</v>
      </c>
      <c r="U190" s="273">
        <f ca="1">M190*T190^Q190</f>
        <v>77864.192373208469</v>
      </c>
      <c r="V190" s="273">
        <f ca="1">U190*VLOOKUP(DCFROR!$B$34,INDIRECT(IX_CAP),4,FALSE())/VLOOKUP(L190,INDIRECT(IX_CAP),4,FALSE())</f>
        <v>112385.6807129643</v>
      </c>
      <c r="W190" s="302">
        <f ca="1">V190*R190</f>
        <v>202294.22528333575</v>
      </c>
      <c r="X190" s="272"/>
      <c r="Y190" s="273" t="s">
        <v>935</v>
      </c>
      <c r="Z190" s="274"/>
    </row>
    <row r="191" spans="1:26" s="275" customFormat="1" ht="15" customHeight="1">
      <c r="A191" s="276" t="s">
        <v>397</v>
      </c>
      <c r="B191" s="277">
        <v>830</v>
      </c>
      <c r="C191" s="278" t="s">
        <v>936</v>
      </c>
      <c r="D191" s="279" t="s">
        <v>934</v>
      </c>
      <c r="E191" s="274"/>
      <c r="F191" s="294"/>
      <c r="G191" s="307"/>
      <c r="H191" s="274"/>
      <c r="I191" s="295" t="s">
        <v>386</v>
      </c>
      <c r="J191" s="282">
        <v>1</v>
      </c>
      <c r="K191" s="283">
        <v>40000</v>
      </c>
      <c r="L191" s="296">
        <v>2010</v>
      </c>
      <c r="M191" s="273">
        <f>K191</f>
        <v>40000</v>
      </c>
      <c r="N191" s="297" t="s">
        <v>923</v>
      </c>
      <c r="O191" s="298">
        <v>235803</v>
      </c>
      <c r="P191" s="278" t="s">
        <v>225</v>
      </c>
      <c r="Q191" s="299">
        <v>0</v>
      </c>
      <c r="R191" s="300">
        <v>1.8</v>
      </c>
      <c r="S191" s="298">
        <f ca="1">IF(N191&lt;&gt;"",VLOOKUP(N191,INDIRECT(LU_SENS),2,FALSE()),"")</f>
        <v>235119.12700000001</v>
      </c>
      <c r="T191" s="301">
        <f ca="1">S191/O191</f>
        <v>0.99709981213131305</v>
      </c>
      <c r="U191" s="273">
        <f ca="1">M191*T191^Q191</f>
        <v>40000</v>
      </c>
      <c r="V191" s="273">
        <f ca="1">U191*VLOOKUP(DCFROR!$B$34,INDIRECT(IX_CAP),4,FALSE())/VLOOKUP(L191,INDIRECT(IX_CAP),4,FALSE())</f>
        <v>57734.20479302833</v>
      </c>
      <c r="W191" s="302">
        <f ca="1">V191*R191</f>
        <v>103921.56862745099</v>
      </c>
      <c r="X191" s="272"/>
      <c r="Y191" s="273" t="s">
        <v>935</v>
      </c>
      <c r="Z191" s="274" t="s">
        <v>937</v>
      </c>
    </row>
    <row r="192" spans="1:26" s="275" customFormat="1" ht="15" customHeight="1">
      <c r="A192" s="276" t="s">
        <v>397</v>
      </c>
      <c r="B192" s="277">
        <v>832</v>
      </c>
      <c r="C192" s="278" t="s">
        <v>938</v>
      </c>
      <c r="D192" s="279" t="s">
        <v>934</v>
      </c>
      <c r="E192" s="274"/>
      <c r="F192" s="294"/>
      <c r="G192" s="307"/>
      <c r="H192" s="274"/>
      <c r="I192" s="295" t="s">
        <v>386</v>
      </c>
      <c r="J192" s="282">
        <v>1</v>
      </c>
      <c r="K192" s="283" t="s">
        <v>378</v>
      </c>
      <c r="L192" s="284"/>
      <c r="M192" s="286"/>
      <c r="N192" s="286"/>
      <c r="O192" s="287"/>
      <c r="P192" s="303"/>
      <c r="Q192" s="291"/>
      <c r="R192" s="304"/>
      <c r="S192" s="287"/>
      <c r="T192" s="286"/>
      <c r="U192" s="286"/>
      <c r="V192" s="286"/>
      <c r="W192" s="305"/>
      <c r="X192" s="306"/>
      <c r="Y192" s="286"/>
      <c r="Z192" s="274"/>
    </row>
    <row r="193" spans="1:26" s="275" customFormat="1" ht="15" customHeight="1">
      <c r="A193" s="276" t="s">
        <v>397</v>
      </c>
      <c r="B193" s="277">
        <v>834</v>
      </c>
      <c r="C193" s="278" t="s">
        <v>939</v>
      </c>
      <c r="D193" s="279" t="s">
        <v>934</v>
      </c>
      <c r="E193" s="274"/>
      <c r="F193" s="294"/>
      <c r="G193" s="307"/>
      <c r="H193" s="274"/>
      <c r="I193" s="295" t="s">
        <v>386</v>
      </c>
      <c r="J193" s="282">
        <v>1</v>
      </c>
      <c r="K193" s="283" t="s">
        <v>378</v>
      </c>
      <c r="L193" s="284"/>
      <c r="M193" s="286"/>
      <c r="N193" s="286"/>
      <c r="O193" s="287"/>
      <c r="P193" s="303"/>
      <c r="Q193" s="291"/>
      <c r="R193" s="304"/>
      <c r="S193" s="287"/>
      <c r="T193" s="286"/>
      <c r="U193" s="286"/>
      <c r="V193" s="286"/>
      <c r="W193" s="305"/>
      <c r="X193" s="306"/>
      <c r="Y193" s="286"/>
      <c r="Z193" s="274"/>
    </row>
    <row r="194" spans="1:26" s="275" customFormat="1" ht="15" customHeight="1">
      <c r="A194" s="276" t="s">
        <v>493</v>
      </c>
      <c r="B194" s="277">
        <v>804</v>
      </c>
      <c r="C194" s="278" t="s">
        <v>940</v>
      </c>
      <c r="D194" s="279" t="s">
        <v>934</v>
      </c>
      <c r="E194" s="274"/>
      <c r="F194" s="294"/>
      <c r="G194" s="307"/>
      <c r="H194" s="274" t="s">
        <v>528</v>
      </c>
      <c r="I194" s="295" t="s">
        <v>386</v>
      </c>
      <c r="J194" s="282">
        <v>2</v>
      </c>
      <c r="K194" s="283" t="s">
        <v>378</v>
      </c>
      <c r="L194" s="284"/>
      <c r="M194" s="286"/>
      <c r="N194" s="286"/>
      <c r="O194" s="287"/>
      <c r="P194" s="303"/>
      <c r="Q194" s="291"/>
      <c r="R194" s="304"/>
      <c r="S194" s="287"/>
      <c r="T194" s="286"/>
      <c r="U194" s="286"/>
      <c r="V194" s="286"/>
      <c r="W194" s="305"/>
      <c r="X194" s="306"/>
      <c r="Y194" s="286"/>
      <c r="Z194" s="274"/>
    </row>
    <row r="195" spans="1:26" s="275" customFormat="1" ht="15" customHeight="1">
      <c r="A195" s="276" t="s">
        <v>493</v>
      </c>
      <c r="B195" s="277">
        <v>811</v>
      </c>
      <c r="C195" s="278" t="s">
        <v>941</v>
      </c>
      <c r="D195" s="279" t="s">
        <v>934</v>
      </c>
      <c r="E195" s="274"/>
      <c r="F195" s="294"/>
      <c r="G195" s="307"/>
      <c r="H195" s="274" t="s">
        <v>423</v>
      </c>
      <c r="I195" s="295" t="s">
        <v>386</v>
      </c>
      <c r="J195" s="282">
        <v>2</v>
      </c>
      <c r="K195" s="283" t="s">
        <v>378</v>
      </c>
      <c r="L195" s="284"/>
      <c r="M195" s="286"/>
      <c r="N195" s="286"/>
      <c r="O195" s="287"/>
      <c r="P195" s="303"/>
      <c r="Q195" s="291"/>
      <c r="R195" s="304"/>
      <c r="S195" s="287"/>
      <c r="T195" s="286"/>
      <c r="U195" s="286"/>
      <c r="V195" s="286"/>
      <c r="W195" s="305"/>
      <c r="X195" s="306"/>
      <c r="Y195" s="286"/>
      <c r="Z195" s="274"/>
    </row>
    <row r="196" spans="1:26" s="275" customFormat="1" ht="15" customHeight="1">
      <c r="A196" s="276" t="s">
        <v>493</v>
      </c>
      <c r="B196" s="277">
        <v>824</v>
      </c>
      <c r="C196" s="278" t="s">
        <v>942</v>
      </c>
      <c r="D196" s="279" t="s">
        <v>934</v>
      </c>
      <c r="E196" s="274"/>
      <c r="F196" s="294"/>
      <c r="G196" s="307"/>
      <c r="H196" s="274" t="s">
        <v>423</v>
      </c>
      <c r="I196" s="295" t="s">
        <v>386</v>
      </c>
      <c r="J196" s="282">
        <v>2</v>
      </c>
      <c r="K196" s="283" t="s">
        <v>378</v>
      </c>
      <c r="L196" s="284"/>
      <c r="M196" s="286"/>
      <c r="N196" s="286"/>
      <c r="O196" s="287"/>
      <c r="P196" s="303"/>
      <c r="Q196" s="291"/>
      <c r="R196" s="304"/>
      <c r="S196" s="287"/>
      <c r="T196" s="286"/>
      <c r="U196" s="286"/>
      <c r="V196" s="286"/>
      <c r="W196" s="305"/>
      <c r="X196" s="306"/>
      <c r="Y196" s="286"/>
      <c r="Z196" s="274"/>
    </row>
    <row r="197" spans="1:26" s="275" customFormat="1" ht="15" customHeight="1">
      <c r="A197" s="276" t="s">
        <v>493</v>
      </c>
      <c r="B197" s="277">
        <v>826</v>
      </c>
      <c r="C197" s="278" t="s">
        <v>943</v>
      </c>
      <c r="D197" s="279" t="s">
        <v>934</v>
      </c>
      <c r="E197" s="274"/>
      <c r="F197" s="294"/>
      <c r="G197" s="307"/>
      <c r="H197" s="274" t="s">
        <v>528</v>
      </c>
      <c r="I197" s="295" t="s">
        <v>386</v>
      </c>
      <c r="J197" s="282">
        <v>5</v>
      </c>
      <c r="K197" s="283" t="s">
        <v>378</v>
      </c>
      <c r="L197" s="284"/>
      <c r="M197" s="286"/>
      <c r="N197" s="286"/>
      <c r="O197" s="287"/>
      <c r="P197" s="303"/>
      <c r="Q197" s="291"/>
      <c r="R197" s="304"/>
      <c r="S197" s="287"/>
      <c r="T197" s="286"/>
      <c r="U197" s="286"/>
      <c r="V197" s="286"/>
      <c r="W197" s="305"/>
      <c r="X197" s="306"/>
      <c r="Y197" s="286"/>
      <c r="Z197" s="274"/>
    </row>
    <row r="198" spans="1:26" s="275" customFormat="1" ht="15" customHeight="1">
      <c r="A198" s="276" t="s">
        <v>493</v>
      </c>
      <c r="B198" s="277">
        <v>828</v>
      </c>
      <c r="C198" s="278" t="s">
        <v>944</v>
      </c>
      <c r="D198" s="279" t="s">
        <v>934</v>
      </c>
      <c r="E198" s="274"/>
      <c r="F198" s="294"/>
      <c r="G198" s="307"/>
      <c r="H198" s="274" t="s">
        <v>371</v>
      </c>
      <c r="I198" s="295" t="s">
        <v>386</v>
      </c>
      <c r="J198" s="282">
        <v>2</v>
      </c>
      <c r="K198" s="283" t="s">
        <v>378</v>
      </c>
      <c r="L198" s="284"/>
      <c r="M198" s="286"/>
      <c r="N198" s="286"/>
      <c r="O198" s="287"/>
      <c r="P198" s="303"/>
      <c r="Q198" s="291"/>
      <c r="R198" s="304"/>
      <c r="S198" s="287"/>
      <c r="T198" s="286"/>
      <c r="U198" s="286"/>
      <c r="V198" s="286"/>
      <c r="W198" s="305"/>
      <c r="X198" s="306"/>
      <c r="Y198" s="286"/>
      <c r="Z198" s="274"/>
    </row>
    <row r="199" spans="1:26" s="275" customFormat="1" ht="15" customHeight="1">
      <c r="A199" s="276" t="s">
        <v>493</v>
      </c>
      <c r="B199" s="277">
        <v>830</v>
      </c>
      <c r="C199" s="278" t="s">
        <v>945</v>
      </c>
      <c r="D199" s="279" t="s">
        <v>934</v>
      </c>
      <c r="E199" s="274"/>
      <c r="F199" s="294"/>
      <c r="G199" s="307"/>
      <c r="H199" s="274" t="s">
        <v>371</v>
      </c>
      <c r="I199" s="295" t="s">
        <v>386</v>
      </c>
      <c r="J199" s="282">
        <v>1</v>
      </c>
      <c r="K199" s="283" t="s">
        <v>378</v>
      </c>
      <c r="L199" s="284"/>
      <c r="M199" s="286"/>
      <c r="N199" s="286"/>
      <c r="O199" s="287"/>
      <c r="P199" s="303"/>
      <c r="Q199" s="291"/>
      <c r="R199" s="304"/>
      <c r="S199" s="287"/>
      <c r="T199" s="286"/>
      <c r="U199" s="286"/>
      <c r="V199" s="286"/>
      <c r="W199" s="305"/>
      <c r="X199" s="306"/>
      <c r="Y199" s="286"/>
      <c r="Z199" s="274" t="s">
        <v>937</v>
      </c>
    </row>
    <row r="200" spans="1:26" s="275" customFormat="1" ht="15" customHeight="1">
      <c r="A200" s="276" t="s">
        <v>520</v>
      </c>
      <c r="B200" s="277">
        <v>804</v>
      </c>
      <c r="C200" s="278" t="s">
        <v>946</v>
      </c>
      <c r="D200" s="279" t="s">
        <v>934</v>
      </c>
      <c r="E200" s="274"/>
      <c r="F200" s="294"/>
      <c r="G200" s="307"/>
      <c r="H200" s="274" t="s">
        <v>630</v>
      </c>
      <c r="I200" s="295" t="s">
        <v>386</v>
      </c>
      <c r="J200" s="282">
        <v>1</v>
      </c>
      <c r="K200" s="283" t="s">
        <v>378</v>
      </c>
      <c r="L200" s="284"/>
      <c r="M200" s="286"/>
      <c r="N200" s="286"/>
      <c r="O200" s="287"/>
      <c r="P200" s="303"/>
      <c r="Q200" s="291"/>
      <c r="R200" s="304"/>
      <c r="S200" s="287"/>
      <c r="T200" s="286"/>
      <c r="U200" s="286"/>
      <c r="V200" s="286"/>
      <c r="W200" s="305"/>
      <c r="X200" s="306"/>
      <c r="Y200" s="286"/>
      <c r="Z200" s="274"/>
    </row>
    <row r="201" spans="1:26" s="275" customFormat="1" ht="15" customHeight="1">
      <c r="A201" s="276" t="s">
        <v>520</v>
      </c>
      <c r="B201" s="277">
        <v>824</v>
      </c>
      <c r="C201" s="278" t="s">
        <v>947</v>
      </c>
      <c r="D201" s="279" t="s">
        <v>934</v>
      </c>
      <c r="E201" s="274"/>
      <c r="F201" s="294"/>
      <c r="G201" s="307"/>
      <c r="H201" s="274" t="s">
        <v>423</v>
      </c>
      <c r="I201" s="295" t="s">
        <v>386</v>
      </c>
      <c r="J201" s="282">
        <v>1</v>
      </c>
      <c r="K201" s="283" t="s">
        <v>378</v>
      </c>
      <c r="L201" s="284"/>
      <c r="M201" s="286"/>
      <c r="N201" s="286"/>
      <c r="O201" s="287"/>
      <c r="P201" s="303"/>
      <c r="Q201" s="291"/>
      <c r="R201" s="304"/>
      <c r="S201" s="287"/>
      <c r="T201" s="286"/>
      <c r="U201" s="286"/>
      <c r="V201" s="286"/>
      <c r="W201" s="305"/>
      <c r="X201" s="306"/>
      <c r="Y201" s="286"/>
      <c r="Z201" s="274"/>
    </row>
    <row r="202" spans="1:26" s="275" customFormat="1" ht="15" customHeight="1">
      <c r="A202" s="276" t="s">
        <v>520</v>
      </c>
      <c r="B202" s="277">
        <v>826</v>
      </c>
      <c r="C202" s="278" t="s">
        <v>948</v>
      </c>
      <c r="D202" s="279" t="s">
        <v>934</v>
      </c>
      <c r="E202" s="274"/>
      <c r="F202" s="294" t="s">
        <v>949</v>
      </c>
      <c r="G202" s="307"/>
      <c r="H202" s="274" t="s">
        <v>950</v>
      </c>
      <c r="I202" s="295" t="s">
        <v>386</v>
      </c>
      <c r="J202" s="282">
        <v>1</v>
      </c>
      <c r="K202" s="283">
        <v>305000</v>
      </c>
      <c r="L202" s="296">
        <v>2010</v>
      </c>
      <c r="M202" s="273">
        <f>K202</f>
        <v>305000</v>
      </c>
      <c r="N202" s="297" t="s">
        <v>923</v>
      </c>
      <c r="O202" s="298">
        <v>235803</v>
      </c>
      <c r="P202" s="278" t="s">
        <v>225</v>
      </c>
      <c r="Q202" s="299">
        <v>0.6</v>
      </c>
      <c r="R202" s="300">
        <v>3</v>
      </c>
      <c r="S202" s="298">
        <f ca="1">IF(N202&lt;&gt;"",VLOOKUP(N202,INDIRECT(LU_SENS),2,FALSE()),"")</f>
        <v>235119.12700000001</v>
      </c>
      <c r="T202" s="301">
        <f ca="1">S202/O202</f>
        <v>0.99709981213131305</v>
      </c>
      <c r="U202" s="273">
        <f ca="1">M202*T202^Q202</f>
        <v>304468.95735677669</v>
      </c>
      <c r="V202" s="273">
        <f ca="1">U202*VLOOKUP(DCFROR!$B$34,INDIRECT(IX_CAP),4,FALSE())/VLOOKUP(L202,INDIRECT(IX_CAP),4,FALSE())</f>
        <v>439456.82842889882</v>
      </c>
      <c r="W202" s="302">
        <f ca="1">V202*R202</f>
        <v>1318370.4852866963</v>
      </c>
      <c r="X202" s="272"/>
      <c r="Y202" s="273" t="s">
        <v>951</v>
      </c>
      <c r="Z202" s="274"/>
    </row>
    <row r="203" spans="1:26" s="275" customFormat="1" ht="15" customHeight="1">
      <c r="A203" s="276" t="s">
        <v>520</v>
      </c>
      <c r="B203" s="277">
        <v>828</v>
      </c>
      <c r="C203" s="278" t="s">
        <v>952</v>
      </c>
      <c r="D203" s="279" t="s">
        <v>934</v>
      </c>
      <c r="E203" s="274"/>
      <c r="F203" s="294"/>
      <c r="G203" s="307"/>
      <c r="H203" s="274" t="s">
        <v>371</v>
      </c>
      <c r="I203" s="295" t="s">
        <v>386</v>
      </c>
      <c r="J203" s="282">
        <v>1</v>
      </c>
      <c r="K203" s="283" t="s">
        <v>378</v>
      </c>
      <c r="L203" s="284"/>
      <c r="M203" s="286"/>
      <c r="N203" s="286"/>
      <c r="O203" s="287"/>
      <c r="P203" s="303"/>
      <c r="Q203" s="291"/>
      <c r="R203" s="304"/>
      <c r="S203" s="287"/>
      <c r="T203" s="286"/>
      <c r="U203" s="286"/>
      <c r="V203" s="286"/>
      <c r="W203" s="305"/>
      <c r="X203" s="306"/>
      <c r="Y203" s="286"/>
      <c r="Z203" s="274"/>
    </row>
    <row r="204" spans="1:26" s="275" customFormat="1" ht="15" customHeight="1">
      <c r="A204" s="276" t="s">
        <v>520</v>
      </c>
      <c r="B204" s="277">
        <v>830</v>
      </c>
      <c r="C204" s="278" t="s">
        <v>953</v>
      </c>
      <c r="D204" s="279" t="s">
        <v>934</v>
      </c>
      <c r="E204" s="274"/>
      <c r="F204" s="294"/>
      <c r="G204" s="307"/>
      <c r="H204" s="274" t="s">
        <v>528</v>
      </c>
      <c r="I204" s="295" t="s">
        <v>386</v>
      </c>
      <c r="J204" s="282">
        <v>1</v>
      </c>
      <c r="K204" s="283" t="s">
        <v>378</v>
      </c>
      <c r="L204" s="284"/>
      <c r="M204" s="286"/>
      <c r="N204" s="286"/>
      <c r="O204" s="287"/>
      <c r="P204" s="303"/>
      <c r="Q204" s="291"/>
      <c r="R204" s="304"/>
      <c r="S204" s="287"/>
      <c r="T204" s="286"/>
      <c r="U204" s="286"/>
      <c r="V204" s="286"/>
      <c r="W204" s="305"/>
      <c r="X204" s="306"/>
      <c r="Y204" s="286"/>
      <c r="Z204" s="274" t="s">
        <v>937</v>
      </c>
    </row>
    <row r="205" spans="1:26" s="275" customFormat="1" ht="15" customHeight="1">
      <c r="A205" s="308"/>
      <c r="B205" s="309"/>
      <c r="C205" s="310"/>
      <c r="D205" s="311"/>
      <c r="E205" s="312"/>
      <c r="F205" s="312"/>
      <c r="G205" s="313"/>
      <c r="H205" s="312"/>
      <c r="I205" s="314"/>
      <c r="J205" s="315"/>
      <c r="K205" s="316"/>
      <c r="L205" s="317"/>
      <c r="M205" s="318"/>
      <c r="N205" s="314"/>
      <c r="O205" s="315"/>
      <c r="P205" s="319"/>
      <c r="Q205" s="320"/>
      <c r="R205" s="321"/>
      <c r="S205" s="322"/>
      <c r="T205" s="352" t="s">
        <v>954</v>
      </c>
      <c r="U205" s="353">
        <f ca="1">SUM(U183:U204)</f>
        <v>38113321.892882235</v>
      </c>
      <c r="V205" s="318">
        <f ca="1">SUM(V183:V204)</f>
        <v>55014214.00312648</v>
      </c>
      <c r="W205" s="325">
        <f ca="1">SUM(W183:W204)</f>
        <v>99576991.089440331</v>
      </c>
      <c r="X205" s="326">
        <f ca="1">W205/V205</f>
        <v>1.8100229712230611</v>
      </c>
      <c r="Y205" s="286"/>
      <c r="Z205" s="328"/>
    </row>
    <row r="206" spans="1:26" s="275" customFormat="1" ht="15" customHeight="1">
      <c r="A206" s="252" t="s">
        <v>397</v>
      </c>
      <c r="B206" s="253">
        <v>902</v>
      </c>
      <c r="C206" s="254" t="s">
        <v>955</v>
      </c>
      <c r="D206" s="329" t="s">
        <v>956</v>
      </c>
      <c r="E206" s="256"/>
      <c r="F206" s="380" t="s">
        <v>957</v>
      </c>
      <c r="G206" s="331" t="s">
        <v>958</v>
      </c>
      <c r="H206" s="256" t="s">
        <v>959</v>
      </c>
      <c r="I206" s="332"/>
      <c r="J206" s="260">
        <v>1</v>
      </c>
      <c r="K206" s="261">
        <v>1375000</v>
      </c>
      <c r="L206" s="333">
        <v>2010</v>
      </c>
      <c r="M206" s="270">
        <f t="shared" ref="M206:M215" si="47">K206</f>
        <v>1375000</v>
      </c>
      <c r="N206" s="334" t="s">
        <v>960</v>
      </c>
      <c r="O206" s="401">
        <f>44200*60*3.785</f>
        <v>10037820</v>
      </c>
      <c r="P206" s="402" t="s">
        <v>225</v>
      </c>
      <c r="Q206" s="337">
        <v>0.6</v>
      </c>
      <c r="R206" s="338">
        <v>1.5</v>
      </c>
      <c r="S206" s="339">
        <f t="shared" ref="S206:S215" ca="1" si="48">IF(N206&lt;&gt;"",VLOOKUP(N206,INDIRECT(LU_SENS),2,FALSE()),"")</f>
        <v>11112024.800000001</v>
      </c>
      <c r="T206" s="340">
        <f t="shared" ref="T206:T215" ca="1" si="49">S206/O206</f>
        <v>1.1070157464469377</v>
      </c>
      <c r="U206" s="270">
        <f t="shared" ref="U206:U215" ca="1" si="50">M206*T206^Q206</f>
        <v>1461487.0692666501</v>
      </c>
      <c r="V206" s="270">
        <f ca="1">U206*VLOOKUP(DCFROR!$B$34,INDIRECT(IX_CAP),4,FALSE())/VLOOKUP(L206,INDIRECT(IX_CAP),4,FALSE())</f>
        <v>2109444.8439850886</v>
      </c>
      <c r="W206" s="271">
        <f t="shared" ref="W206:W215" ca="1" si="51">V206*R206</f>
        <v>3164167.2659776332</v>
      </c>
      <c r="X206" s="272"/>
      <c r="Y206" s="273" t="s">
        <v>961</v>
      </c>
      <c r="Z206" s="274" t="s">
        <v>962</v>
      </c>
    </row>
    <row r="207" spans="1:26" s="275" customFormat="1" ht="15" customHeight="1">
      <c r="A207" s="276" t="s">
        <v>397</v>
      </c>
      <c r="B207" s="277">
        <v>904</v>
      </c>
      <c r="C207" s="278" t="s">
        <v>963</v>
      </c>
      <c r="D207" s="279" t="s">
        <v>964</v>
      </c>
      <c r="E207" s="274" t="s">
        <v>965</v>
      </c>
      <c r="F207" s="380" t="s">
        <v>966</v>
      </c>
      <c r="G207" s="307" t="s">
        <v>734</v>
      </c>
      <c r="H207" s="274"/>
      <c r="I207" s="295" t="s">
        <v>445</v>
      </c>
      <c r="J207" s="282">
        <v>1</v>
      </c>
      <c r="K207" s="283">
        <v>28000</v>
      </c>
      <c r="L207" s="296">
        <v>2010</v>
      </c>
      <c r="M207" s="273">
        <f t="shared" si="47"/>
        <v>28000</v>
      </c>
      <c r="N207" s="297" t="s">
        <v>491</v>
      </c>
      <c r="O207" s="298">
        <v>83333</v>
      </c>
      <c r="P207" s="278" t="s">
        <v>225</v>
      </c>
      <c r="Q207" s="299">
        <v>0.6</v>
      </c>
      <c r="R207" s="300">
        <v>1.6</v>
      </c>
      <c r="S207" s="298">
        <f t="shared" ca="1" si="48"/>
        <v>83333.333299999998</v>
      </c>
      <c r="T207" s="301">
        <f t="shared" ca="1" si="49"/>
        <v>1.0000039996159984</v>
      </c>
      <c r="U207" s="273">
        <f t="shared" ca="1" si="50"/>
        <v>28000.067193495026</v>
      </c>
      <c r="V207" s="273">
        <f ca="1">U207*VLOOKUP(DCFROR!$B$34,INDIRECT(IX_CAP),4,FALSE())/VLOOKUP(L207,INDIRECT(IX_CAP),4,FALSE())</f>
        <v>40414.040339194893</v>
      </c>
      <c r="W207" s="302">
        <f t="shared" ca="1" si="51"/>
        <v>64662.46454271183</v>
      </c>
      <c r="X207" s="272"/>
      <c r="Y207" s="273" t="s">
        <v>737</v>
      </c>
      <c r="Z207" s="274" t="s">
        <v>967</v>
      </c>
    </row>
    <row r="208" spans="1:26" s="275" customFormat="1" ht="15" customHeight="1">
      <c r="A208" s="276" t="s">
        <v>397</v>
      </c>
      <c r="B208" s="277">
        <v>908</v>
      </c>
      <c r="C208" s="278" t="s">
        <v>968</v>
      </c>
      <c r="D208" s="279" t="s">
        <v>969</v>
      </c>
      <c r="E208" s="274"/>
      <c r="F208" s="380" t="s">
        <v>970</v>
      </c>
      <c r="G208" s="307" t="s">
        <v>971</v>
      </c>
      <c r="H208" s="274"/>
      <c r="I208" s="295" t="s">
        <v>445</v>
      </c>
      <c r="J208" s="282">
        <v>1</v>
      </c>
      <c r="K208" s="283">
        <v>1275750</v>
      </c>
      <c r="L208" s="296">
        <v>2010</v>
      </c>
      <c r="M208" s="273">
        <f t="shared" si="47"/>
        <v>1275750</v>
      </c>
      <c r="N208" s="297" t="s">
        <v>972</v>
      </c>
      <c r="O208" s="298">
        <v>14.2</v>
      </c>
      <c r="P208" s="278" t="s">
        <v>473</v>
      </c>
      <c r="Q208" s="299">
        <v>0.6</v>
      </c>
      <c r="R208" s="300">
        <v>1.6</v>
      </c>
      <c r="S208" s="298">
        <f t="shared" ca="1" si="48"/>
        <v>13.220241100000001</v>
      </c>
      <c r="T208" s="301">
        <f t="shared" ca="1" si="49"/>
        <v>0.93100289436619732</v>
      </c>
      <c r="U208" s="273">
        <f t="shared" ca="1" si="50"/>
        <v>1222182.8792790861</v>
      </c>
      <c r="V208" s="273">
        <f ca="1">U208*VLOOKUP(DCFROR!$B$34,INDIRECT(IX_CAP),4,FALSE())/VLOOKUP(L208,INDIRECT(IX_CAP),4,FALSE())</f>
        <v>1764043.9161707943</v>
      </c>
      <c r="W208" s="302">
        <f t="shared" ca="1" si="51"/>
        <v>2822470.265873271</v>
      </c>
      <c r="X208" s="272"/>
      <c r="Y208" s="273" t="s">
        <v>737</v>
      </c>
      <c r="Z208" s="274" t="s">
        <v>973</v>
      </c>
    </row>
    <row r="209" spans="1:26" s="275" customFormat="1" ht="15" customHeight="1">
      <c r="A209" s="276" t="s">
        <v>397</v>
      </c>
      <c r="B209" s="277">
        <v>910</v>
      </c>
      <c r="C209" s="278" t="s">
        <v>974</v>
      </c>
      <c r="D209" s="279"/>
      <c r="E209" s="274"/>
      <c r="F209" s="294" t="s">
        <v>975</v>
      </c>
      <c r="G209" s="307"/>
      <c r="H209" s="274" t="s">
        <v>976</v>
      </c>
      <c r="I209" s="295" t="s">
        <v>445</v>
      </c>
      <c r="J209" s="282">
        <v>1</v>
      </c>
      <c r="K209" s="283">
        <v>421000</v>
      </c>
      <c r="L209" s="296">
        <v>2009</v>
      </c>
      <c r="M209" s="273">
        <f t="shared" si="47"/>
        <v>421000</v>
      </c>
      <c r="N209" s="297" t="s">
        <v>977</v>
      </c>
      <c r="O209" s="298">
        <v>63</v>
      </c>
      <c r="P209" s="278" t="s">
        <v>225</v>
      </c>
      <c r="Q209" s="299">
        <v>0.6</v>
      </c>
      <c r="R209" s="300">
        <v>1.8</v>
      </c>
      <c r="S209" s="298">
        <f t="shared" ca="1" si="48"/>
        <v>145</v>
      </c>
      <c r="T209" s="301">
        <f t="shared" ca="1" si="49"/>
        <v>2.3015873015873014</v>
      </c>
      <c r="U209" s="273">
        <f t="shared" ca="1" si="50"/>
        <v>694222.31185777427</v>
      </c>
      <c r="V209" s="273">
        <f ca="1">U209*VLOOKUP(DCFROR!$B$34,INDIRECT(IX_CAP),4,FALSE())/VLOOKUP(L209,INDIRECT(IX_CAP),4,FALSE())</f>
        <v>1057495.1866773914</v>
      </c>
      <c r="W209" s="302">
        <f t="shared" ca="1" si="51"/>
        <v>1903491.3360193046</v>
      </c>
      <c r="X209" s="272"/>
      <c r="Y209" s="273" t="s">
        <v>564</v>
      </c>
      <c r="Z209" s="274"/>
    </row>
    <row r="210" spans="1:26" s="275" customFormat="1" ht="15" customHeight="1">
      <c r="A210" s="276" t="s">
        <v>493</v>
      </c>
      <c r="B210" s="277">
        <v>902</v>
      </c>
      <c r="C210" s="278" t="s">
        <v>978</v>
      </c>
      <c r="D210" s="279" t="s">
        <v>495</v>
      </c>
      <c r="E210" s="403" t="s">
        <v>979</v>
      </c>
      <c r="F210" s="294" t="s">
        <v>980</v>
      </c>
      <c r="G210" s="387">
        <v>500</v>
      </c>
      <c r="H210" s="274" t="s">
        <v>371</v>
      </c>
      <c r="I210" s="295" t="s">
        <v>445</v>
      </c>
      <c r="J210" s="282">
        <v>3</v>
      </c>
      <c r="K210" s="283">
        <f>94557*3</f>
        <v>283671</v>
      </c>
      <c r="L210" s="296">
        <v>2010</v>
      </c>
      <c r="M210" s="273">
        <f t="shared" si="47"/>
        <v>283671</v>
      </c>
      <c r="N210" s="297" t="s">
        <v>960</v>
      </c>
      <c r="O210" s="351">
        <f>16120*60*3.785*3</f>
        <v>10982556</v>
      </c>
      <c r="P210" s="345" t="s">
        <v>225</v>
      </c>
      <c r="Q210" s="299">
        <v>0.8</v>
      </c>
      <c r="R210" s="300">
        <v>3.1</v>
      </c>
      <c r="S210" s="298">
        <f t="shared" ca="1" si="48"/>
        <v>11112024.800000001</v>
      </c>
      <c r="T210" s="301">
        <f t="shared" ca="1" si="49"/>
        <v>1.011788585462255</v>
      </c>
      <c r="U210" s="273">
        <f t="shared" ca="1" si="50"/>
        <v>286343.12487930094</v>
      </c>
      <c r="V210" s="273">
        <f ca="1">U210*VLOOKUP(DCFROR!$B$34,INDIRECT(IX_CAP),4,FALSE())/VLOOKUP(L210,INDIRECT(IX_CAP),4,FALSE())</f>
        <v>413294.81532143115</v>
      </c>
      <c r="W210" s="302">
        <f t="shared" ca="1" si="51"/>
        <v>1281213.9274964365</v>
      </c>
      <c r="X210" s="272"/>
      <c r="Y210" s="273" t="s">
        <v>864</v>
      </c>
      <c r="Z210" s="274"/>
    </row>
    <row r="211" spans="1:26" s="275" customFormat="1" ht="15" customHeight="1">
      <c r="A211" s="276" t="s">
        <v>493</v>
      </c>
      <c r="B211" s="277">
        <v>912</v>
      </c>
      <c r="C211" s="278" t="s">
        <v>981</v>
      </c>
      <c r="D211" s="279" t="s">
        <v>495</v>
      </c>
      <c r="E211" s="404" t="s">
        <v>982</v>
      </c>
      <c r="F211" s="294" t="s">
        <v>983</v>
      </c>
      <c r="G211" s="387">
        <v>20</v>
      </c>
      <c r="H211" s="274" t="s">
        <v>371</v>
      </c>
      <c r="I211" s="295" t="s">
        <v>445</v>
      </c>
      <c r="J211" s="282">
        <v>1</v>
      </c>
      <c r="K211" s="283">
        <v>6864</v>
      </c>
      <c r="L211" s="296">
        <v>2010</v>
      </c>
      <c r="M211" s="273">
        <f t="shared" si="47"/>
        <v>6864</v>
      </c>
      <c r="N211" s="297" t="s">
        <v>984</v>
      </c>
      <c r="O211" s="351">
        <f>685*60*3.785</f>
        <v>155563.5</v>
      </c>
      <c r="P211" s="345" t="s">
        <v>225</v>
      </c>
      <c r="Q211" s="299">
        <v>0.8</v>
      </c>
      <c r="R211" s="300">
        <v>3.1</v>
      </c>
      <c r="S211" s="298">
        <f t="shared" ca="1" si="48"/>
        <v>146508.296</v>
      </c>
      <c r="T211" s="301">
        <f t="shared" ca="1" si="49"/>
        <v>0.94179094710520139</v>
      </c>
      <c r="U211" s="273">
        <f t="shared" ca="1" si="50"/>
        <v>6542.4571070025768</v>
      </c>
      <c r="V211" s="273">
        <f ca="1">U211*VLOOKUP(DCFROR!$B$34,INDIRECT(IX_CAP),4,FALSE())/VLOOKUP(L211,INDIRECT(IX_CAP),4,FALSE())</f>
        <v>9443.0889616322602</v>
      </c>
      <c r="W211" s="302">
        <f t="shared" ca="1" si="51"/>
        <v>29273.575781060008</v>
      </c>
      <c r="X211" s="272"/>
      <c r="Y211" s="273" t="s">
        <v>864</v>
      </c>
      <c r="Z211" s="274"/>
    </row>
    <row r="212" spans="1:26" s="275" customFormat="1" ht="15" customHeight="1">
      <c r="A212" s="276" t="s">
        <v>493</v>
      </c>
      <c r="B212" s="277">
        <v>914</v>
      </c>
      <c r="C212" s="278" t="s">
        <v>985</v>
      </c>
      <c r="D212" s="279" t="s">
        <v>495</v>
      </c>
      <c r="E212" s="274" t="s">
        <v>600</v>
      </c>
      <c r="F212" s="294" t="s">
        <v>986</v>
      </c>
      <c r="G212" s="387">
        <v>75</v>
      </c>
      <c r="H212" s="274" t="s">
        <v>371</v>
      </c>
      <c r="I212" s="295" t="s">
        <v>445</v>
      </c>
      <c r="J212" s="282">
        <v>1</v>
      </c>
      <c r="K212" s="283">
        <v>15292</v>
      </c>
      <c r="L212" s="296">
        <v>2010</v>
      </c>
      <c r="M212" s="273">
        <f t="shared" si="47"/>
        <v>15292</v>
      </c>
      <c r="N212" s="297" t="s">
        <v>987</v>
      </c>
      <c r="O212" s="351">
        <f>2285*60*3.785</f>
        <v>518923.5</v>
      </c>
      <c r="P212" s="345" t="s">
        <v>225</v>
      </c>
      <c r="Q212" s="299">
        <v>0.8</v>
      </c>
      <c r="R212" s="300">
        <v>3.1</v>
      </c>
      <c r="S212" s="298">
        <f t="shared" ca="1" si="48"/>
        <v>522263.39799999999</v>
      </c>
      <c r="T212" s="301">
        <f t="shared" ca="1" si="49"/>
        <v>1.0064362049512114</v>
      </c>
      <c r="U212" s="273">
        <f t="shared" ca="1" si="50"/>
        <v>15370.687409536346</v>
      </c>
      <c r="V212" s="273">
        <f ca="1">U212*VLOOKUP(DCFROR!$B$34,INDIRECT(IX_CAP),4,FALSE())/VLOOKUP(L212,INDIRECT(IX_CAP),4,FALSE())</f>
        <v>22185.360367794838</v>
      </c>
      <c r="W212" s="302">
        <f t="shared" ca="1" si="51"/>
        <v>68774.617140164002</v>
      </c>
      <c r="X212" s="272"/>
      <c r="Y212" s="273" t="s">
        <v>864</v>
      </c>
      <c r="Z212" s="274"/>
    </row>
    <row r="213" spans="1:26" s="275" customFormat="1" ht="15" customHeight="1">
      <c r="A213" s="276" t="s">
        <v>516</v>
      </c>
      <c r="B213" s="277">
        <v>904</v>
      </c>
      <c r="C213" s="278" t="s">
        <v>988</v>
      </c>
      <c r="D213" s="279" t="s">
        <v>989</v>
      </c>
      <c r="E213" s="274" t="s">
        <v>990</v>
      </c>
      <c r="F213" s="294" t="s">
        <v>991</v>
      </c>
      <c r="G213" s="307"/>
      <c r="H213" s="274" t="s">
        <v>371</v>
      </c>
      <c r="I213" s="295" t="s">
        <v>445</v>
      </c>
      <c r="J213" s="282">
        <v>1</v>
      </c>
      <c r="K213" s="283">
        <v>15000</v>
      </c>
      <c r="L213" s="296">
        <v>2009</v>
      </c>
      <c r="M213" s="273">
        <f t="shared" si="47"/>
        <v>15000</v>
      </c>
      <c r="N213" s="297" t="s">
        <v>491</v>
      </c>
      <c r="O213" s="298">
        <v>83333</v>
      </c>
      <c r="P213" s="278" t="s">
        <v>225</v>
      </c>
      <c r="Q213" s="299">
        <v>0.6</v>
      </c>
      <c r="R213" s="300">
        <v>1.8</v>
      </c>
      <c r="S213" s="298">
        <f t="shared" ca="1" si="48"/>
        <v>83333.333299999998</v>
      </c>
      <c r="T213" s="301">
        <f t="shared" ca="1" si="49"/>
        <v>1.0000039996159984</v>
      </c>
      <c r="U213" s="273">
        <f t="shared" ca="1" si="50"/>
        <v>15000.035996515191</v>
      </c>
      <c r="V213" s="273">
        <f ca="1">U213*VLOOKUP(DCFROR!$B$34,INDIRECT(IX_CAP),4,FALSE())/VLOOKUP(L213,INDIRECT(IX_CAP),4,FALSE())</f>
        <v>22849.259661294458</v>
      </c>
      <c r="W213" s="302">
        <f t="shared" ca="1" si="51"/>
        <v>41128.667390330025</v>
      </c>
      <c r="X213" s="272"/>
      <c r="Y213" s="273" t="s">
        <v>564</v>
      </c>
      <c r="Z213" s="274" t="s">
        <v>992</v>
      </c>
    </row>
    <row r="214" spans="1:26" s="275" customFormat="1" ht="15" customHeight="1">
      <c r="A214" s="276" t="s">
        <v>520</v>
      </c>
      <c r="B214" s="277">
        <v>904</v>
      </c>
      <c r="C214" s="278" t="s">
        <v>993</v>
      </c>
      <c r="D214" s="279" t="s">
        <v>964</v>
      </c>
      <c r="E214" s="274"/>
      <c r="F214" s="294" t="s">
        <v>994</v>
      </c>
      <c r="G214" s="307"/>
      <c r="H214" s="274" t="s">
        <v>371</v>
      </c>
      <c r="I214" s="295" t="s">
        <v>445</v>
      </c>
      <c r="J214" s="282">
        <v>1</v>
      </c>
      <c r="K214" s="283">
        <v>16000</v>
      </c>
      <c r="L214" s="296">
        <v>2009</v>
      </c>
      <c r="M214" s="273">
        <f t="shared" si="47"/>
        <v>16000</v>
      </c>
      <c r="N214" s="297" t="s">
        <v>491</v>
      </c>
      <c r="O214" s="298">
        <v>83333</v>
      </c>
      <c r="P214" s="278" t="s">
        <v>225</v>
      </c>
      <c r="Q214" s="299">
        <v>0.6</v>
      </c>
      <c r="R214" s="300">
        <v>3.1</v>
      </c>
      <c r="S214" s="298">
        <f t="shared" ca="1" si="48"/>
        <v>83333.333299999998</v>
      </c>
      <c r="T214" s="301">
        <f t="shared" ca="1" si="49"/>
        <v>1.0000039996159984</v>
      </c>
      <c r="U214" s="273">
        <f t="shared" ca="1" si="50"/>
        <v>16000.038396282871</v>
      </c>
      <c r="V214" s="273">
        <f ca="1">U214*VLOOKUP(DCFROR!$B$34,INDIRECT(IX_CAP),4,FALSE())/VLOOKUP(L214,INDIRECT(IX_CAP),4,FALSE())</f>
        <v>24372.543638714091</v>
      </c>
      <c r="W214" s="302">
        <f t="shared" ca="1" si="51"/>
        <v>75554.885280013681</v>
      </c>
      <c r="X214" s="272"/>
      <c r="Y214" s="273" t="s">
        <v>995</v>
      </c>
      <c r="Z214" s="274"/>
    </row>
    <row r="215" spans="1:26" s="275" customFormat="1" ht="15" customHeight="1">
      <c r="A215" s="276" t="s">
        <v>520</v>
      </c>
      <c r="B215" s="277">
        <v>914</v>
      </c>
      <c r="C215" s="278" t="s">
        <v>996</v>
      </c>
      <c r="D215" s="279"/>
      <c r="E215" s="274"/>
      <c r="F215" s="294" t="s">
        <v>997</v>
      </c>
      <c r="G215" s="307"/>
      <c r="H215" s="274" t="s">
        <v>371</v>
      </c>
      <c r="I215" s="295" t="s">
        <v>445</v>
      </c>
      <c r="J215" s="282">
        <v>1</v>
      </c>
      <c r="K215" s="283">
        <v>250000</v>
      </c>
      <c r="L215" s="296">
        <v>2009</v>
      </c>
      <c r="M215" s="273">
        <f t="shared" si="47"/>
        <v>250000</v>
      </c>
      <c r="N215" s="297" t="s">
        <v>987</v>
      </c>
      <c r="O215" s="351">
        <v>451555</v>
      </c>
      <c r="P215" s="345" t="s">
        <v>225</v>
      </c>
      <c r="Q215" s="299">
        <v>0.7</v>
      </c>
      <c r="R215" s="300">
        <v>1.7</v>
      </c>
      <c r="S215" s="298">
        <f t="shared" ca="1" si="48"/>
        <v>522263.39799999999</v>
      </c>
      <c r="T215" s="301">
        <f t="shared" ca="1" si="49"/>
        <v>1.1565886724762211</v>
      </c>
      <c r="U215" s="273">
        <f t="shared" ca="1" si="50"/>
        <v>276799.47550204501</v>
      </c>
      <c r="V215" s="273">
        <f ca="1">U215*VLOOKUP(DCFROR!$B$34,INDIRECT(IX_CAP),4,FALSE())/VLOOKUP(L215,INDIRECT(IX_CAP),4,FALSE())</f>
        <v>421643.19414471317</v>
      </c>
      <c r="W215" s="302">
        <f t="shared" ca="1" si="51"/>
        <v>716793.43004601239</v>
      </c>
      <c r="X215" s="272"/>
      <c r="Y215" s="273" t="s">
        <v>881</v>
      </c>
      <c r="Z215" s="346" t="s">
        <v>998</v>
      </c>
    </row>
    <row r="216" spans="1:26" ht="15" customHeight="1">
      <c r="A216" s="308"/>
      <c r="B216" s="309"/>
      <c r="C216" s="310"/>
      <c r="D216" s="311"/>
      <c r="E216" s="312"/>
      <c r="F216" s="312"/>
      <c r="G216" s="313"/>
      <c r="H216" s="312"/>
      <c r="I216" s="314"/>
      <c r="J216" s="315"/>
      <c r="K216" s="316"/>
      <c r="L216" s="317"/>
      <c r="M216" s="318"/>
      <c r="N216" s="314"/>
      <c r="O216" s="315"/>
      <c r="P216" s="319"/>
      <c r="Q216" s="320"/>
      <c r="R216" s="321" t="s">
        <v>119</v>
      </c>
      <c r="S216" s="322"/>
      <c r="T216" s="352" t="s">
        <v>999</v>
      </c>
      <c r="U216" s="353">
        <f ca="1">SUM(U206:U215)</f>
        <v>4021948.1468876889</v>
      </c>
      <c r="V216" s="318">
        <f ca="1">SUM(V206:V215)</f>
        <v>5885186.2492680484</v>
      </c>
      <c r="W216" s="325">
        <f ca="1">SUM(W206:W215)</f>
        <v>10167530.435546936</v>
      </c>
      <c r="X216" s="326">
        <f ca="1">W216/V216</f>
        <v>1.7276480309882276</v>
      </c>
      <c r="Y216" s="405"/>
      <c r="Z216" s="406"/>
    </row>
    <row r="217" spans="1:26" ht="15" customHeight="1">
      <c r="B217" s="407"/>
      <c r="C217" s="218"/>
      <c r="D217" s="218"/>
      <c r="E217" s="218"/>
      <c r="F217" s="218"/>
      <c r="G217" s="218"/>
      <c r="H217" s="218"/>
      <c r="I217" s="218"/>
      <c r="J217" s="408"/>
      <c r="K217" s="218"/>
      <c r="Y217" s="306"/>
    </row>
    <row r="218" spans="1:26" ht="15" customHeight="1">
      <c r="B218" s="407"/>
      <c r="C218" s="218"/>
      <c r="D218" s="218"/>
      <c r="E218" s="218"/>
      <c r="F218" s="218"/>
      <c r="G218" s="218"/>
      <c r="H218" s="218"/>
      <c r="I218" s="218"/>
      <c r="J218" s="408"/>
      <c r="K218" s="218"/>
      <c r="R218" s="409"/>
      <c r="S218" s="410"/>
      <c r="T218" s="411" t="s">
        <v>1000</v>
      </c>
      <c r="U218" s="412">
        <f ca="1">U216+U205+U182+U163+U139+U105+U80+U54</f>
        <v>158520132.45484146</v>
      </c>
      <c r="V218" s="413">
        <f ca="1">V216+V205+V182+V163+V139+V105+V80+V54</f>
        <v>233642577.83643681</v>
      </c>
      <c r="W218" s="414">
        <f ca="1">W216+W205+W182+W163+W139+W105+W80+W54</f>
        <v>351077659.17651153</v>
      </c>
      <c r="X218" s="326">
        <f ca="1">W218/V218</f>
        <v>1.5026270572236453</v>
      </c>
      <c r="Y218" s="306"/>
    </row>
    <row r="219" spans="1:26" ht="15" customHeight="1">
      <c r="B219" s="407"/>
      <c r="C219" s="218"/>
      <c r="D219" s="218"/>
      <c r="E219" s="218"/>
      <c r="F219" s="218"/>
      <c r="G219" s="218"/>
      <c r="H219" s="218"/>
      <c r="I219" s="218"/>
      <c r="J219" s="408"/>
      <c r="K219" s="218"/>
    </row>
    <row r="220" spans="1:26" ht="15" customHeight="1">
      <c r="B220" s="407"/>
      <c r="C220" s="218"/>
      <c r="D220" s="218"/>
      <c r="E220" s="218"/>
      <c r="F220" s="218"/>
      <c r="G220" s="218"/>
      <c r="H220" s="218"/>
      <c r="I220" s="218"/>
      <c r="J220" s="408"/>
      <c r="K220" s="218"/>
    </row>
    <row r="221" spans="1:26" ht="15" customHeight="1">
      <c r="B221" s="407"/>
      <c r="C221" s="218"/>
      <c r="D221" s="218"/>
      <c r="E221" s="218"/>
      <c r="F221" s="218"/>
      <c r="G221" s="218"/>
      <c r="H221" s="218"/>
      <c r="I221" s="218"/>
      <c r="J221" s="408"/>
      <c r="K221" s="218"/>
      <c r="U221" s="225" t="s">
        <v>1001</v>
      </c>
      <c r="V221" s="415">
        <f ca="1">V216+V182+V139+V105+V80+V54</f>
        <v>104135045.69053514</v>
      </c>
      <c r="W221" s="415">
        <f ca="1">W216+W182+W139+W105+W80+W54</f>
        <v>177007349.94429603</v>
      </c>
      <c r="X221" s="415"/>
      <c r="Y221" s="415"/>
    </row>
    <row r="222" spans="1:26" ht="15" customHeight="1">
      <c r="B222" s="407"/>
      <c r="C222" s="218"/>
      <c r="D222" s="218"/>
      <c r="E222" s="218"/>
      <c r="F222" s="218"/>
      <c r="G222" s="218"/>
      <c r="H222" s="218"/>
      <c r="I222" s="218"/>
      <c r="J222" s="408"/>
      <c r="K222" s="218"/>
    </row>
    <row r="223" spans="1:26" ht="15" customHeight="1">
      <c r="B223" s="407"/>
      <c r="C223" s="218"/>
      <c r="D223" s="218"/>
      <c r="E223" s="218"/>
      <c r="F223" s="218"/>
      <c r="G223" s="218"/>
      <c r="H223" s="218"/>
      <c r="I223" s="218"/>
      <c r="J223" s="408"/>
      <c r="K223" s="218"/>
      <c r="W223" s="226">
        <f ca="1">W221/V221</f>
        <v>1.6997865490002302</v>
      </c>
      <c r="X223" s="226"/>
      <c r="Y223" s="226"/>
    </row>
    <row r="224" spans="1:26" ht="12.75" customHeight="1">
      <c r="B224" s="407"/>
      <c r="C224" s="218"/>
      <c r="D224" s="218"/>
      <c r="E224" s="218"/>
      <c r="F224" s="218"/>
      <c r="G224" s="218"/>
      <c r="H224" s="218"/>
      <c r="I224" s="218"/>
      <c r="J224" s="408"/>
      <c r="K224" s="218"/>
      <c r="U224" s="412"/>
      <c r="V224" s="412">
        <f ca="1">V216+V205+V182+V163/1.7+V139+V80+V54</f>
        <v>186386330.90267572</v>
      </c>
    </row>
    <row r="225" spans="2:25" ht="12" customHeight="1">
      <c r="B225" s="407"/>
      <c r="C225" s="218"/>
      <c r="D225" s="218"/>
      <c r="E225" s="218"/>
      <c r="F225" s="218"/>
      <c r="G225" s="218"/>
      <c r="H225" s="218"/>
      <c r="I225" s="218"/>
      <c r="J225" s="408"/>
      <c r="K225" s="218"/>
      <c r="W225" s="415"/>
      <c r="X225" s="415"/>
      <c r="Y225" s="415"/>
    </row>
    <row r="226" spans="2:25" ht="12" customHeight="1">
      <c r="B226" s="407"/>
      <c r="C226" s="218"/>
      <c r="D226" s="218"/>
      <c r="E226" s="218"/>
      <c r="F226" s="218"/>
      <c r="G226" s="218"/>
      <c r="H226" s="218"/>
      <c r="I226" s="218"/>
      <c r="J226" s="408"/>
      <c r="K226" s="218"/>
    </row>
    <row r="227" spans="2:25" ht="12" customHeight="1">
      <c r="B227" s="407"/>
      <c r="C227" s="218"/>
      <c r="D227" s="218"/>
      <c r="E227" s="218"/>
      <c r="F227" s="218"/>
      <c r="G227" s="218"/>
      <c r="H227" s="218"/>
      <c r="I227" s="218"/>
      <c r="J227" s="408"/>
      <c r="K227" s="218"/>
    </row>
    <row r="228" spans="2:25" ht="12" customHeight="1">
      <c r="B228" s="407"/>
      <c r="C228" s="218"/>
      <c r="D228" s="218"/>
      <c r="E228" s="218"/>
      <c r="F228" s="218"/>
      <c r="G228" s="218"/>
      <c r="H228" s="218"/>
      <c r="I228" s="218"/>
      <c r="J228" s="408"/>
      <c r="K228" s="218"/>
    </row>
    <row r="229" spans="2:25" ht="12" customHeight="1">
      <c r="B229" s="407"/>
      <c r="C229" s="218"/>
      <c r="D229" s="218"/>
      <c r="E229" s="218"/>
      <c r="F229" s="218"/>
      <c r="G229" s="218"/>
      <c r="H229" s="218"/>
      <c r="I229" s="218"/>
      <c r="J229" s="408"/>
      <c r="K229" s="218"/>
    </row>
    <row r="230" spans="2:25" ht="12" customHeight="1">
      <c r="B230" s="407"/>
      <c r="C230" s="218"/>
      <c r="D230" s="218"/>
      <c r="E230" s="218"/>
      <c r="F230" s="218"/>
      <c r="G230" s="218"/>
      <c r="H230" s="218"/>
      <c r="I230" s="218"/>
      <c r="J230" s="408"/>
      <c r="K230" s="218"/>
    </row>
    <row r="231" spans="2:25" ht="12" customHeight="1">
      <c r="B231" s="407"/>
      <c r="C231" s="218"/>
      <c r="D231" s="218"/>
      <c r="E231" s="218"/>
      <c r="F231" s="218"/>
      <c r="G231" s="218"/>
      <c r="H231" s="218"/>
      <c r="I231" s="218"/>
      <c r="J231" s="408"/>
      <c r="K231" s="218"/>
    </row>
    <row r="232" spans="2:25" ht="12" customHeight="1">
      <c r="B232" s="407"/>
    </row>
    <row r="233" spans="2:25" ht="12" customHeight="1">
      <c r="B233" s="407"/>
    </row>
    <row r="234" spans="2:25" ht="12" customHeight="1">
      <c r="B234" s="407"/>
    </row>
    <row r="235" spans="2:25" ht="12" customHeight="1">
      <c r="B235" s="407"/>
    </row>
  </sheetData>
  <mergeCells count="1">
    <mergeCell ref="A2:B2"/>
  </mergeCells>
  <printOptions horizontalCentered="1"/>
  <pageMargins left="0.62013888888888902" right="0.35" top="0.5" bottom="0.5" header="0.511811023622047" footer="0.511811023622047"/>
  <pageSetup fitToHeight="0" orientation="landscape" horizontalDpi="300" verticalDpi="300"/>
  <rowBreaks count="3" manualBreakCount="3">
    <brk id="17" max="16383" man="1"/>
    <brk id="54" max="16383" man="1"/>
    <brk id="105"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BG124"/>
  <sheetViews>
    <sheetView showGridLines="0" topLeftCell="A60" zoomScale="80" zoomScaleNormal="80" workbookViewId="0">
      <selection activeCell="K25" sqref="K25"/>
    </sheetView>
  </sheetViews>
  <sheetFormatPr defaultColWidth="8.9140625" defaultRowHeight="13.5"/>
  <cols>
    <col min="1" max="1" width="42.33203125" style="207" customWidth="1"/>
    <col min="2" max="2" width="17.75" style="207" customWidth="1"/>
    <col min="3" max="3" width="17.9140625" style="207" customWidth="1"/>
    <col min="4" max="4" width="17.6640625" style="207" customWidth="1"/>
    <col min="5" max="8" width="15.6640625" style="207" customWidth="1"/>
    <col min="9" max="9" width="14.9140625" style="207" customWidth="1"/>
    <col min="10" max="10" width="17.33203125" style="207" customWidth="1"/>
    <col min="11" max="11" width="16.9140625" style="207" customWidth="1"/>
    <col min="12" max="12" width="17.25" style="207" customWidth="1"/>
    <col min="13" max="13" width="15.6640625" style="207" customWidth="1"/>
    <col min="14" max="14" width="17.75" style="207" customWidth="1"/>
    <col min="15" max="19" width="15.6640625" style="207" customWidth="1"/>
    <col min="20" max="20" width="16.9140625" style="207" customWidth="1"/>
    <col min="21" max="21" width="17.6640625" style="207" customWidth="1"/>
    <col min="22" max="66" width="15.6640625" style="207" customWidth="1"/>
    <col min="67" max="67" width="8.9140625" style="207" customWidth="1"/>
    <col min="68" max="16384" width="8.9140625" style="207"/>
  </cols>
  <sheetData>
    <row r="1" spans="1:21" s="189" customFormat="1" ht="18" customHeight="1">
      <c r="A1" s="416" t="str">
        <f>Summary!A2</f>
        <v>Seattle Gas Works Retrofit: Apple Pomace Biorefinery — ChemE 486, Spring 2026</v>
      </c>
      <c r="B1" s="417"/>
      <c r="C1" s="418"/>
      <c r="D1" s="419">
        <v>1</v>
      </c>
      <c r="E1" s="420"/>
      <c r="F1" s="207"/>
      <c r="G1" s="421" t="s">
        <v>1002</v>
      </c>
      <c r="H1" s="417"/>
      <c r="J1" s="417"/>
      <c r="K1" s="417"/>
      <c r="M1" s="417"/>
      <c r="Q1" s="421" t="s">
        <v>1003</v>
      </c>
      <c r="R1" s="417"/>
      <c r="T1" s="417"/>
      <c r="U1" s="417"/>
    </row>
    <row r="2" spans="1:21" s="189" customFormat="1" ht="13.5" customHeight="1">
      <c r="A2" s="418"/>
      <c r="B2" s="418"/>
      <c r="C2" s="418"/>
      <c r="D2" s="419"/>
      <c r="E2" s="420"/>
      <c r="F2" s="207"/>
      <c r="G2" s="422" t="s">
        <v>1004</v>
      </c>
      <c r="H2" s="423"/>
      <c r="I2" s="423"/>
      <c r="J2" s="424" t="s">
        <v>1005</v>
      </c>
      <c r="K2" s="425" t="s">
        <v>1006</v>
      </c>
      <c r="M2" s="417"/>
      <c r="N2" s="417"/>
      <c r="Q2" s="422" t="s">
        <v>1004</v>
      </c>
      <c r="R2" s="423"/>
      <c r="S2" s="423"/>
      <c r="T2" s="424" t="s">
        <v>1005</v>
      </c>
      <c r="U2" s="425" t="s">
        <v>1006</v>
      </c>
    </row>
    <row r="3" spans="1:21" s="189" customFormat="1" ht="13.5" customHeight="1">
      <c r="A3" s="426" t="s">
        <v>1007</v>
      </c>
      <c r="B3" s="426" t="s">
        <v>1008</v>
      </c>
      <c r="C3" s="426"/>
      <c r="D3" s="417" t="s">
        <v>1009</v>
      </c>
      <c r="E3" s="420"/>
      <c r="F3" s="207"/>
      <c r="G3" s="427" t="s">
        <v>1010</v>
      </c>
      <c r="J3" s="428">
        <f ca="1">CAPEX!V17</f>
        <v>21110789.088665392</v>
      </c>
      <c r="K3" s="429">
        <f ca="1">CAPEX!W17</f>
        <v>35888341.450731166</v>
      </c>
      <c r="M3" s="417"/>
      <c r="N3" s="430"/>
      <c r="Q3" s="427" t="s">
        <v>1010</v>
      </c>
      <c r="T3" s="428">
        <f t="shared" ref="T3:T13" ca="1" si="0">ROUND(J3,-5)</f>
        <v>21100000</v>
      </c>
      <c r="U3" s="429">
        <f t="shared" ref="U3:U13" ca="1" si="1">ROUND(K3,-5)</f>
        <v>35900000</v>
      </c>
    </row>
    <row r="4" spans="1:21" s="189" customFormat="1" ht="13.5" customHeight="1">
      <c r="A4" s="431" t="s">
        <v>1011</v>
      </c>
      <c r="B4" s="432">
        <f ca="1">K24*D1</f>
        <v>606328606.00363362</v>
      </c>
      <c r="C4" s="431"/>
      <c r="D4" s="433">
        <v>132</v>
      </c>
      <c r="E4" s="420" t="s">
        <v>1012</v>
      </c>
      <c r="F4" s="207"/>
      <c r="G4" s="427" t="s">
        <v>1013</v>
      </c>
      <c r="J4" s="428">
        <f ca="1">CAPEX!V40</f>
        <v>30179911.474228688</v>
      </c>
      <c r="K4" s="434">
        <f ca="1">CAPEX!W40</f>
        <v>45269867.211343035</v>
      </c>
      <c r="N4" s="430"/>
      <c r="Q4" s="427" t="s">
        <v>1013</v>
      </c>
      <c r="T4" s="428">
        <f t="shared" ca="1" si="0"/>
        <v>30200000</v>
      </c>
      <c r="U4" s="434">
        <f t="shared" ca="1" si="1"/>
        <v>45300000</v>
      </c>
    </row>
    <row r="5" spans="1:21" s="189" customFormat="1" ht="13.5" customHeight="1">
      <c r="A5" s="431" t="s">
        <v>1014</v>
      </c>
      <c r="B5" s="432">
        <f ca="1">B4-B6</f>
        <v>506751614.91419327</v>
      </c>
      <c r="C5" s="431"/>
      <c r="D5" s="435">
        <v>14000</v>
      </c>
      <c r="E5" s="420" t="s">
        <v>1015</v>
      </c>
      <c r="F5" s="207"/>
      <c r="G5" s="427" t="s">
        <v>1016</v>
      </c>
      <c r="J5" s="428">
        <f ca="1">CAPEX!V54-J4</f>
        <v>2329891.262612544</v>
      </c>
      <c r="K5" s="434">
        <f ca="1">CAPEX!W54-CAPEXpt</f>
        <v>4603468.9786727279</v>
      </c>
      <c r="L5" s="436" t="s">
        <v>1017</v>
      </c>
      <c r="M5" s="437">
        <f ca="1">CAPEXpt+CAPEXnc</f>
        <v>49873336.190015763</v>
      </c>
      <c r="N5" s="430"/>
      <c r="Q5" s="427" t="s">
        <v>1016</v>
      </c>
      <c r="T5" s="428">
        <f t="shared" ca="1" si="0"/>
        <v>2300000</v>
      </c>
      <c r="U5" s="434">
        <f t="shared" ca="1" si="1"/>
        <v>4600000</v>
      </c>
    </row>
    <row r="6" spans="1:21" s="189" customFormat="1" ht="13.5" customHeight="1">
      <c r="A6" s="431" t="s">
        <v>1018</v>
      </c>
      <c r="B6" s="432">
        <f ca="1">CAPEX800*D1</f>
        <v>99576991.089440331</v>
      </c>
      <c r="C6" s="431"/>
      <c r="D6" s="417"/>
      <c r="E6" s="420"/>
      <c r="F6" s="207"/>
      <c r="G6" s="427" t="s">
        <v>1019</v>
      </c>
      <c r="J6" s="428">
        <f ca="1">CAPEX!V80</f>
        <v>28009602.430781513</v>
      </c>
      <c r="K6" s="434">
        <f ca="1">CAPEX!W80</f>
        <v>47312448.313432582</v>
      </c>
      <c r="M6" s="417"/>
      <c r="N6" s="430"/>
      <c r="Q6" s="427" t="s">
        <v>1019</v>
      </c>
      <c r="T6" s="428">
        <f t="shared" ca="1" si="0"/>
        <v>28000000</v>
      </c>
      <c r="U6" s="434">
        <f t="shared" ca="1" si="1"/>
        <v>47300000</v>
      </c>
    </row>
    <row r="7" spans="1:21" s="189" customFormat="1" ht="13.5" customHeight="1">
      <c r="A7" s="431"/>
      <c r="B7" s="432"/>
      <c r="C7" s="431"/>
      <c r="D7" s="417"/>
      <c r="E7" s="420"/>
      <c r="F7" s="207"/>
      <c r="G7" s="427" t="s">
        <v>1020</v>
      </c>
      <c r="J7" s="428">
        <f ca="1">CAPEX!V105</f>
        <v>16582527.698500723</v>
      </c>
      <c r="K7" s="434">
        <f ca="1">CAPEX!W105</f>
        <v>28350455.621263135</v>
      </c>
      <c r="M7" s="417"/>
      <c r="N7" s="430"/>
      <c r="Q7" s="427" t="s">
        <v>1020</v>
      </c>
      <c r="T7" s="428">
        <f t="shared" ca="1" si="0"/>
        <v>16600000</v>
      </c>
      <c r="U7" s="434">
        <f t="shared" ca="1" si="1"/>
        <v>28400000</v>
      </c>
    </row>
    <row r="8" spans="1:21" s="189" customFormat="1" ht="13.5" customHeight="1">
      <c r="A8" s="431" t="s">
        <v>1021</v>
      </c>
      <c r="B8" s="438">
        <v>0.4</v>
      </c>
      <c r="C8" s="431"/>
      <c r="D8" s="417"/>
      <c r="E8" s="420"/>
      <c r="F8" s="207"/>
      <c r="G8" s="427" t="s">
        <v>1022</v>
      </c>
      <c r="J8" s="428">
        <f ca="1">CAPEX!V139</f>
        <v>16842687.735400278</v>
      </c>
      <c r="K8" s="434">
        <f ca="1">CAPEX!W139</f>
        <v>33765014.593913957</v>
      </c>
      <c r="L8" s="436" t="s">
        <v>1023</v>
      </c>
      <c r="M8" s="439">
        <f ca="1">SUM(K4:K8)</f>
        <v>159301254.71862543</v>
      </c>
      <c r="N8" s="430"/>
      <c r="Q8" s="427" t="s">
        <v>1022</v>
      </c>
      <c r="T8" s="428">
        <f t="shared" ca="1" si="0"/>
        <v>16800000</v>
      </c>
      <c r="U8" s="434">
        <f t="shared" ca="1" si="1"/>
        <v>33800000</v>
      </c>
    </row>
    <row r="9" spans="1:21" s="189" customFormat="1" ht="13.5" customHeight="1">
      <c r="A9" s="431" t="s">
        <v>1024</v>
      </c>
      <c r="B9" s="440">
        <v>0.08</v>
      </c>
      <c r="C9" s="431"/>
      <c r="D9" s="417"/>
      <c r="E9" s="420"/>
      <c r="F9" s="207"/>
      <c r="G9" s="427" t="s">
        <v>1025</v>
      </c>
      <c r="J9" s="428">
        <f ca="1">CAPEX!V163</f>
        <v>74493318.142775193</v>
      </c>
      <c r="K9" s="434">
        <f ca="1">CAPEX!W163</f>
        <v>74493318.142775193</v>
      </c>
      <c r="M9" s="417"/>
      <c r="N9" s="430"/>
      <c r="Q9" s="427" t="s">
        <v>1025</v>
      </c>
      <c r="T9" s="428">
        <f t="shared" ca="1" si="0"/>
        <v>74500000</v>
      </c>
      <c r="U9" s="434">
        <f t="shared" ca="1" si="1"/>
        <v>74500000</v>
      </c>
    </row>
    <row r="10" spans="1:21" s="189" customFormat="1" ht="13.5" customHeight="1">
      <c r="A10" s="431" t="s">
        <v>1026</v>
      </c>
      <c r="B10" s="441">
        <v>10</v>
      </c>
      <c r="C10" s="431"/>
      <c r="D10" s="417"/>
      <c r="E10" s="420"/>
      <c r="F10" s="207"/>
      <c r="G10" s="427" t="s">
        <v>1027</v>
      </c>
      <c r="J10" s="428">
        <f ca="1">CAPEX!V182</f>
        <v>4305238.839743346</v>
      </c>
      <c r="K10" s="434">
        <f ca="1">CAPEX!W182</f>
        <v>7538564.7901236713</v>
      </c>
      <c r="M10" s="417"/>
      <c r="N10" s="430"/>
      <c r="Q10" s="427" t="s">
        <v>1027</v>
      </c>
      <c r="T10" s="428">
        <f t="shared" ca="1" si="0"/>
        <v>4300000</v>
      </c>
      <c r="U10" s="434">
        <f t="shared" ca="1" si="1"/>
        <v>7500000</v>
      </c>
    </row>
    <row r="11" spans="1:21" s="189" customFormat="1" ht="13.5" customHeight="1">
      <c r="A11" s="431" t="s">
        <v>1028</v>
      </c>
      <c r="B11" s="432">
        <f ca="1">-PMT(B9,B10,FCI*(1-B8))</f>
        <v>54216505.28107921</v>
      </c>
      <c r="C11" s="431"/>
      <c r="D11" s="207"/>
      <c r="E11" s="207"/>
      <c r="F11" s="207"/>
      <c r="G11" s="427" t="s">
        <v>1029</v>
      </c>
      <c r="J11" s="428">
        <f ca="1">CAPEX!V205</f>
        <v>55014214.00312648</v>
      </c>
      <c r="K11" s="434">
        <f ca="1">CAPEX!W205</f>
        <v>99576991.089440331</v>
      </c>
      <c r="M11" s="417"/>
      <c r="N11" s="430"/>
      <c r="Q11" s="427" t="s">
        <v>1029</v>
      </c>
      <c r="T11" s="428">
        <f t="shared" ca="1" si="0"/>
        <v>55000000</v>
      </c>
      <c r="U11" s="434">
        <f t="shared" ca="1" si="1"/>
        <v>99600000</v>
      </c>
    </row>
    <row r="12" spans="1:21" s="189" customFormat="1" ht="13.5" customHeight="1">
      <c r="A12" s="189" t="s">
        <v>1030</v>
      </c>
      <c r="C12" s="417" t="s">
        <v>1031</v>
      </c>
      <c r="D12" s="442">
        <v>4320</v>
      </c>
      <c r="E12" s="207"/>
      <c r="F12" s="207"/>
      <c r="G12" s="427" t="s">
        <v>1032</v>
      </c>
      <c r="J12" s="428">
        <f ca="1">CAPEX!V216</f>
        <v>5885186.2492680484</v>
      </c>
      <c r="K12" s="434">
        <f ca="1">CAPEX!W216</f>
        <v>10167530.435546936</v>
      </c>
      <c r="M12" s="417"/>
      <c r="N12" s="430"/>
      <c r="Q12" s="427" t="s">
        <v>1032</v>
      </c>
      <c r="T12" s="428">
        <f t="shared" ca="1" si="0"/>
        <v>5900000</v>
      </c>
      <c r="U12" s="434">
        <f t="shared" ca="1" si="1"/>
        <v>10200000</v>
      </c>
    </row>
    <row r="13" spans="1:21" s="189" customFormat="1" ht="13.5" customHeight="1">
      <c r="A13" s="431" t="s">
        <v>1033</v>
      </c>
      <c r="B13" s="432">
        <f ca="1">(D12*D13)*VLOOKUP(B34,INDIRECT(IX_CAP),4,FALSE())/VLOOKUP(D14,INDIRECT(IX_CAP),4,FALSE())</f>
        <v>705396.66238767654</v>
      </c>
      <c r="C13" s="417" t="s">
        <v>1034</v>
      </c>
      <c r="D13" s="443">
        <v>80</v>
      </c>
      <c r="E13" s="207"/>
      <c r="F13" s="207"/>
      <c r="G13" s="444" t="s">
        <v>1035</v>
      </c>
      <c r="H13" s="445"/>
      <c r="I13" s="445"/>
      <c r="J13" s="446">
        <f ca="1">SUM(J4:J12)</f>
        <v>233642577.83643681</v>
      </c>
      <c r="K13" s="447">
        <f ca="1">SUM(K4:K12)</f>
        <v>351077659.17651153</v>
      </c>
      <c r="M13" s="417"/>
      <c r="N13" s="417"/>
      <c r="Q13" s="444" t="s">
        <v>1035</v>
      </c>
      <c r="R13" s="445"/>
      <c r="S13" s="445"/>
      <c r="T13" s="446">
        <f t="shared" ca="1" si="0"/>
        <v>233600000</v>
      </c>
      <c r="U13" s="447">
        <f t="shared" ca="1" si="1"/>
        <v>351100000</v>
      </c>
    </row>
    <row r="14" spans="1:21" s="189" customFormat="1" ht="13.5" customHeight="1">
      <c r="C14" s="417" t="s">
        <v>1036</v>
      </c>
      <c r="D14" s="442">
        <v>1998</v>
      </c>
      <c r="E14" s="207"/>
      <c r="F14" s="207"/>
      <c r="G14" s="448" t="s">
        <v>1037</v>
      </c>
      <c r="I14" s="449">
        <v>0.04</v>
      </c>
      <c r="J14" s="417" t="s">
        <v>315</v>
      </c>
      <c r="K14" s="434">
        <f ca="1">I14*ISBL</f>
        <v>6372050.1887450172</v>
      </c>
      <c r="Q14" s="448" t="s">
        <v>1037</v>
      </c>
      <c r="S14" s="449">
        <v>0.04</v>
      </c>
      <c r="T14" s="417" t="s">
        <v>315</v>
      </c>
      <c r="U14" s="434">
        <f t="shared" ref="U14:U27" ca="1" si="2">ROUND(K14,-5)</f>
        <v>6400000</v>
      </c>
    </row>
    <row r="15" spans="1:21" s="189" customFormat="1" ht="13.5" customHeight="1">
      <c r="D15" s="420"/>
      <c r="E15" s="420"/>
      <c r="F15" s="207"/>
      <c r="G15" s="427" t="s">
        <v>1038</v>
      </c>
      <c r="I15" s="449">
        <v>0.09</v>
      </c>
      <c r="J15" s="417" t="s">
        <v>315</v>
      </c>
      <c r="K15" s="434">
        <f ca="1">I15*ISBL</f>
        <v>14337112.924676288</v>
      </c>
      <c r="O15" s="450"/>
      <c r="Q15" s="427" t="s">
        <v>1038</v>
      </c>
      <c r="S15" s="449">
        <v>0.09</v>
      </c>
      <c r="T15" s="417" t="s">
        <v>315</v>
      </c>
      <c r="U15" s="434">
        <f t="shared" ca="1" si="2"/>
        <v>14300000</v>
      </c>
    </row>
    <row r="16" spans="1:21" s="189" customFormat="1" ht="13.5" customHeight="1">
      <c r="A16" s="431" t="s">
        <v>1039</v>
      </c>
      <c r="B16" s="451">
        <v>0.05</v>
      </c>
      <c r="D16" s="420"/>
      <c r="E16" s="420"/>
      <c r="F16" s="207"/>
      <c r="G16" s="452" t="s">
        <v>1040</v>
      </c>
      <c r="I16" s="449">
        <v>4.4999999999999998E-2</v>
      </c>
      <c r="J16" s="417" t="s">
        <v>315</v>
      </c>
      <c r="K16" s="434">
        <f ca="1">I16*ISBL</f>
        <v>7168556.462338144</v>
      </c>
      <c r="O16" s="453"/>
      <c r="Q16" s="452" t="s">
        <v>1040</v>
      </c>
      <c r="S16" s="449">
        <v>4.4999999999999998E-2</v>
      </c>
      <c r="T16" s="417" t="s">
        <v>315</v>
      </c>
      <c r="U16" s="434">
        <f t="shared" ca="1" si="2"/>
        <v>7200000</v>
      </c>
    </row>
    <row r="17" spans="1:21" s="189" customFormat="1" ht="13.5" customHeight="1">
      <c r="A17" s="431" t="s">
        <v>1041</v>
      </c>
      <c r="B17" s="417"/>
      <c r="C17" s="417"/>
      <c r="D17" s="420"/>
      <c r="E17" s="420"/>
      <c r="F17" s="207"/>
      <c r="G17" s="454" t="s">
        <v>1042</v>
      </c>
      <c r="I17" s="455"/>
      <c r="J17" s="417"/>
      <c r="K17" s="456">
        <f ca="1">SUM(K13:K16)</f>
        <v>378955378.752271</v>
      </c>
      <c r="O17" s="453"/>
      <c r="Q17" s="454" t="s">
        <v>1042</v>
      </c>
      <c r="S17" s="455"/>
      <c r="T17" s="417"/>
      <c r="U17" s="456">
        <f t="shared" ca="1" si="2"/>
        <v>379000000</v>
      </c>
    </row>
    <row r="18" spans="1:21" s="189" customFormat="1" ht="13.5" customHeight="1">
      <c r="A18" s="417" t="s">
        <v>1014</v>
      </c>
      <c r="B18" s="442">
        <v>0</v>
      </c>
      <c r="C18" s="417" t="s">
        <v>1043</v>
      </c>
      <c r="D18" s="420"/>
      <c r="E18" s="420"/>
      <c r="F18" s="207"/>
      <c r="G18" s="427" t="s">
        <v>1044</v>
      </c>
      <c r="I18" s="449">
        <v>0.1</v>
      </c>
      <c r="J18" s="417" t="s">
        <v>1045</v>
      </c>
      <c r="K18" s="434">
        <f ca="1">I18*K17</f>
        <v>37895537.875227101</v>
      </c>
      <c r="O18" s="453"/>
      <c r="Q18" s="427" t="s">
        <v>1044</v>
      </c>
      <c r="S18" s="449">
        <v>0.1</v>
      </c>
      <c r="T18" s="417" t="s">
        <v>1045</v>
      </c>
      <c r="U18" s="434">
        <f t="shared" ca="1" si="2"/>
        <v>37900000</v>
      </c>
    </row>
    <row r="19" spans="1:21" s="189" customFormat="1" ht="13.5" customHeight="1">
      <c r="A19" s="417" t="s">
        <v>1018</v>
      </c>
      <c r="B19" s="442">
        <v>0</v>
      </c>
      <c r="C19" s="417" t="s">
        <v>1043</v>
      </c>
      <c r="D19" s="420"/>
      <c r="E19" s="420"/>
      <c r="F19" s="207"/>
      <c r="G19" s="427" t="s">
        <v>1046</v>
      </c>
      <c r="I19" s="449">
        <v>0.1</v>
      </c>
      <c r="J19" s="417" t="s">
        <v>1045</v>
      </c>
      <c r="K19" s="434">
        <f ca="1">I19*K17</f>
        <v>37895537.875227101</v>
      </c>
      <c r="O19" s="453"/>
      <c r="Q19" s="427" t="s">
        <v>1046</v>
      </c>
      <c r="S19" s="449">
        <v>0.1</v>
      </c>
      <c r="T19" s="417" t="s">
        <v>1045</v>
      </c>
      <c r="U19" s="434">
        <f t="shared" ca="1" si="2"/>
        <v>37900000</v>
      </c>
    </row>
    <row r="20" spans="1:21" s="189" customFormat="1" ht="13.5" customHeight="1">
      <c r="A20" s="431" t="s">
        <v>1047</v>
      </c>
      <c r="B20" s="433"/>
      <c r="C20" s="417"/>
      <c r="D20" s="420"/>
      <c r="E20" s="420"/>
      <c r="F20" s="207"/>
      <c r="G20" s="427" t="s">
        <v>1048</v>
      </c>
      <c r="I20" s="449">
        <v>0.2</v>
      </c>
      <c r="J20" s="417" t="s">
        <v>1045</v>
      </c>
      <c r="K20" s="434">
        <f ca="1">I20*K17</f>
        <v>75791075.750454202</v>
      </c>
      <c r="O20" s="453"/>
      <c r="Q20" s="427" t="s">
        <v>1048</v>
      </c>
      <c r="S20" s="449">
        <v>0.2</v>
      </c>
      <c r="T20" s="417" t="s">
        <v>1045</v>
      </c>
      <c r="U20" s="434">
        <f t="shared" ca="1" si="2"/>
        <v>75800000</v>
      </c>
    </row>
    <row r="21" spans="1:21" s="189" customFormat="1" ht="13.5" customHeight="1">
      <c r="A21" s="417" t="s">
        <v>1014</v>
      </c>
      <c r="B21" s="442">
        <v>7</v>
      </c>
      <c r="C21" s="417" t="s">
        <v>1049</v>
      </c>
      <c r="D21" s="420"/>
      <c r="E21" s="420"/>
      <c r="F21" s="207"/>
      <c r="G21" s="427" t="s">
        <v>1050</v>
      </c>
      <c r="I21" s="449">
        <v>0.1</v>
      </c>
      <c r="J21" s="417" t="s">
        <v>1045</v>
      </c>
      <c r="K21" s="434">
        <f ca="1">I21*K17</f>
        <v>37895537.875227101</v>
      </c>
      <c r="M21" s="457">
        <f ca="1">K21/FCI</f>
        <v>6.25E-2</v>
      </c>
      <c r="N21" s="189" t="s">
        <v>317</v>
      </c>
      <c r="O21" s="457">
        <f ca="1">K21/J13</f>
        <v>0.16219448623682003</v>
      </c>
      <c r="P21" s="189" t="s">
        <v>1051</v>
      </c>
      <c r="Q21" s="427" t="s">
        <v>1050</v>
      </c>
      <c r="S21" s="449">
        <v>0.1</v>
      </c>
      <c r="T21" s="417" t="s">
        <v>1045</v>
      </c>
      <c r="U21" s="434">
        <f t="shared" ca="1" si="2"/>
        <v>37900000</v>
      </c>
    </row>
    <row r="22" spans="1:21" s="189" customFormat="1" ht="13.5" customHeight="1">
      <c r="A22" s="417" t="s">
        <v>1052</v>
      </c>
      <c r="B22" s="442">
        <v>20</v>
      </c>
      <c r="C22" s="417" t="s">
        <v>1049</v>
      </c>
      <c r="D22" s="420"/>
      <c r="E22" s="420"/>
      <c r="F22" s="207"/>
      <c r="G22" s="427" t="s">
        <v>1053</v>
      </c>
      <c r="I22" s="449">
        <v>0.1</v>
      </c>
      <c r="J22" s="417" t="s">
        <v>1045</v>
      </c>
      <c r="K22" s="434">
        <f ca="1">I22*K17</f>
        <v>37895537.875227101</v>
      </c>
      <c r="M22" s="457">
        <f ca="1">K22/FCI</f>
        <v>6.25E-2</v>
      </c>
      <c r="N22" s="189" t="s">
        <v>317</v>
      </c>
      <c r="O22" s="453"/>
      <c r="Q22" s="427" t="s">
        <v>1053</v>
      </c>
      <c r="S22" s="449">
        <v>0.1</v>
      </c>
      <c r="T22" s="417" t="s">
        <v>1045</v>
      </c>
      <c r="U22" s="434">
        <f t="shared" ca="1" si="2"/>
        <v>37900000</v>
      </c>
    </row>
    <row r="23" spans="1:21" s="189" customFormat="1" ht="13.5" customHeight="1">
      <c r="A23" s="431" t="s">
        <v>1054</v>
      </c>
      <c r="B23" s="442">
        <v>2</v>
      </c>
      <c r="C23" s="417"/>
      <c r="D23" s="420"/>
      <c r="E23" s="420"/>
      <c r="F23" s="207"/>
      <c r="G23" s="458" t="s">
        <v>1055</v>
      </c>
      <c r="K23" s="459">
        <f ca="1">SUM(K18:K22)</f>
        <v>227373227.25136259</v>
      </c>
      <c r="M23" s="460">
        <f ca="1">K23/J13</f>
        <v>0.9731669174209201</v>
      </c>
      <c r="N23" s="189" t="s">
        <v>1051</v>
      </c>
      <c r="O23" s="453"/>
      <c r="Q23" s="458" t="s">
        <v>1055</v>
      </c>
      <c r="U23" s="459">
        <f t="shared" ca="1" si="2"/>
        <v>227400000</v>
      </c>
    </row>
    <row r="24" spans="1:21" s="189" customFormat="1" ht="13.5" customHeight="1">
      <c r="A24" s="431" t="s">
        <v>1056</v>
      </c>
      <c r="B24" s="461">
        <v>0</v>
      </c>
      <c r="C24" s="417"/>
      <c r="D24" s="420"/>
      <c r="E24" s="420"/>
      <c r="F24" s="207"/>
      <c r="G24" s="454" t="s">
        <v>1057</v>
      </c>
      <c r="K24" s="456">
        <f ca="1">K17+K23</f>
        <v>606328606.00363362</v>
      </c>
      <c r="O24" s="453"/>
      <c r="Q24" s="454" t="s">
        <v>1057</v>
      </c>
      <c r="U24" s="456">
        <f t="shared" ca="1" si="2"/>
        <v>606300000</v>
      </c>
    </row>
    <row r="25" spans="1:21" s="189" customFormat="1" ht="13.5" customHeight="1">
      <c r="A25" s="431" t="s">
        <v>1058</v>
      </c>
      <c r="B25" s="461">
        <v>0.6</v>
      </c>
      <c r="C25" s="417"/>
      <c r="D25" s="420"/>
      <c r="E25" s="420"/>
      <c r="F25" s="207"/>
      <c r="G25" s="452" t="s">
        <v>1059</v>
      </c>
      <c r="K25" s="434">
        <v>0</v>
      </c>
      <c r="Q25" s="189" t="s">
        <v>1059</v>
      </c>
      <c r="U25" s="434">
        <f t="shared" si="2"/>
        <v>0</v>
      </c>
    </row>
    <row r="26" spans="1:21" s="189" customFormat="1" ht="13.5" customHeight="1">
      <c r="A26" s="431" t="s">
        <v>1060</v>
      </c>
      <c r="B26" s="462">
        <v>0.4</v>
      </c>
      <c r="C26" s="417"/>
      <c r="D26" s="420"/>
      <c r="E26" s="420"/>
      <c r="F26" s="207"/>
      <c r="G26" s="452" t="s">
        <v>1061</v>
      </c>
      <c r="I26" s="449">
        <v>0.05</v>
      </c>
      <c r="J26" s="417" t="s">
        <v>317</v>
      </c>
      <c r="K26" s="434">
        <f ca="1">I26*K24</f>
        <v>30316430.300181683</v>
      </c>
      <c r="M26" s="463"/>
      <c r="N26" s="417"/>
      <c r="O26" s="453"/>
      <c r="Q26" s="452" t="s">
        <v>1061</v>
      </c>
      <c r="S26" s="449">
        <v>0.05</v>
      </c>
      <c r="T26" s="417" t="s">
        <v>317</v>
      </c>
      <c r="U26" s="434">
        <f t="shared" ca="1" si="2"/>
        <v>30300000</v>
      </c>
    </row>
    <row r="27" spans="1:21" s="189" customFormat="1" ht="13.5" customHeight="1">
      <c r="A27" s="431" t="s">
        <v>1062</v>
      </c>
      <c r="B27" s="464">
        <v>0.25</v>
      </c>
      <c r="C27" s="417"/>
      <c r="D27" s="420"/>
      <c r="E27" s="420"/>
      <c r="F27" s="207"/>
      <c r="G27" s="465" t="s">
        <v>161</v>
      </c>
      <c r="J27" s="417"/>
      <c r="K27" s="456">
        <f ca="1">FCI+K26+K25</f>
        <v>636645036.30381525</v>
      </c>
      <c r="M27" s="189" t="s">
        <v>1063</v>
      </c>
      <c r="Q27" s="465" t="s">
        <v>161</v>
      </c>
      <c r="T27" s="417"/>
      <c r="U27" s="456">
        <f t="shared" ca="1" si="2"/>
        <v>636600000</v>
      </c>
    </row>
    <row r="28" spans="1:21" s="189" customFormat="1" ht="13.5" customHeight="1">
      <c r="A28" s="431" t="s">
        <v>1064</v>
      </c>
      <c r="B28" s="461">
        <v>0.5</v>
      </c>
      <c r="C28" s="417"/>
      <c r="D28" s="420"/>
      <c r="E28" s="420"/>
      <c r="F28" s="207"/>
      <c r="G28" s="452"/>
      <c r="K28" s="466"/>
      <c r="M28" s="189" t="s">
        <v>1065</v>
      </c>
      <c r="O28" s="453">
        <f ca="1">0.1*FCI</f>
        <v>60632860.600363366</v>
      </c>
      <c r="Q28" s="452"/>
      <c r="U28" s="466"/>
    </row>
    <row r="29" spans="1:21" s="189" customFormat="1" ht="13.5" customHeight="1">
      <c r="A29" s="431" t="s">
        <v>1066</v>
      </c>
      <c r="B29" s="461">
        <v>0.75</v>
      </c>
      <c r="C29" s="417"/>
      <c r="D29" s="420"/>
      <c r="E29" s="420"/>
      <c r="F29" s="207"/>
      <c r="G29" s="427" t="s">
        <v>1067</v>
      </c>
      <c r="J29" s="417"/>
      <c r="K29" s="467">
        <f ca="1">(FCI-J9*1.6)/(J13-CAPEX600)</f>
        <v>3.0608957774158871</v>
      </c>
      <c r="M29" s="189" t="s">
        <v>1068</v>
      </c>
      <c r="O29" s="453">
        <f ca="1">J55/12</f>
        <v>3487023.0715640946</v>
      </c>
      <c r="Q29" s="427" t="s">
        <v>1069</v>
      </c>
      <c r="T29" s="417"/>
      <c r="U29" s="467">
        <f ca="1">K29</f>
        <v>3.0608957774158871</v>
      </c>
    </row>
    <row r="30" spans="1:21" s="189" customFormat="1" ht="13.5" customHeight="1">
      <c r="A30" s="431" t="s">
        <v>1070</v>
      </c>
      <c r="B30" s="461">
        <v>1</v>
      </c>
      <c r="C30" s="417"/>
      <c r="D30" s="420"/>
      <c r="E30" s="420"/>
      <c r="F30" s="207"/>
      <c r="G30" s="452" t="s">
        <v>1071</v>
      </c>
      <c r="K30" s="468" t="str">
        <f ca="1">TEXT(Summary!B36,"$#.##") &amp; "/gal"</f>
        <v>$10.63/gal</v>
      </c>
      <c r="M30" s="189" t="s">
        <v>1072</v>
      </c>
      <c r="O30" s="453">
        <f ca="1">J55</f>
        <v>41844276.858769134</v>
      </c>
      <c r="Q30" s="452" t="s">
        <v>1071</v>
      </c>
      <c r="U30" s="468" t="str">
        <f ca="1">K30</f>
        <v>$10.63/gal</v>
      </c>
    </row>
    <row r="31" spans="1:21" s="189" customFormat="1" ht="13.5" customHeight="1">
      <c r="A31" s="417" t="s">
        <v>1073</v>
      </c>
      <c r="B31" s="469">
        <v>0.1</v>
      </c>
      <c r="C31" s="417" t="s">
        <v>1074</v>
      </c>
      <c r="D31" s="420"/>
      <c r="E31" s="420"/>
      <c r="F31" s="207"/>
      <c r="G31" s="452"/>
      <c r="K31" s="466"/>
      <c r="M31" s="189" t="s">
        <v>1075</v>
      </c>
      <c r="O31" s="453">
        <f ca="1">O30*0.1</f>
        <v>4184427.6858769134</v>
      </c>
      <c r="Q31" s="452"/>
      <c r="U31" s="466"/>
    </row>
    <row r="32" spans="1:21" s="189" customFormat="1" ht="13.5" customHeight="1">
      <c r="A32" s="417" t="s">
        <v>1076</v>
      </c>
      <c r="B32" s="469">
        <v>0.35</v>
      </c>
      <c r="C32" s="417"/>
      <c r="D32" s="420"/>
      <c r="E32" s="420"/>
      <c r="F32" s="207"/>
      <c r="G32" s="470" t="str">
        <f>DCFROR!$B$34&amp;" Dollars"</f>
        <v>2024 Dollars</v>
      </c>
      <c r="K32" s="466"/>
      <c r="M32" s="189" t="s">
        <v>1077</v>
      </c>
      <c r="O32" s="453">
        <f ca="1">O30*0.35</f>
        <v>14645496.900569197</v>
      </c>
      <c r="Q32" s="470" t="str">
        <f>DCFROR!$B$34&amp;" Dollars"</f>
        <v>2024 Dollars</v>
      </c>
      <c r="U32" s="466"/>
    </row>
    <row r="33" spans="1:35" s="189" customFormat="1" ht="13.5" customHeight="1">
      <c r="A33" s="417" t="s">
        <v>1078</v>
      </c>
      <c r="B33" s="471">
        <f ca="1">OPEX!B3</f>
        <v>59.887722870891487</v>
      </c>
      <c r="C33" s="417" t="s">
        <v>1079</v>
      </c>
      <c r="D33" s="420"/>
      <c r="E33" s="420"/>
      <c r="F33" s="207"/>
      <c r="G33" s="166" t="s">
        <v>1080</v>
      </c>
      <c r="H33" s="167"/>
      <c r="I33" s="167"/>
      <c r="J33" s="167"/>
      <c r="K33" s="472" t="str">
        <f>CASEID</f>
        <v>APPLEP-2026</v>
      </c>
      <c r="M33" s="189" t="s">
        <v>1081</v>
      </c>
      <c r="O33" s="450">
        <f ca="1">K26</f>
        <v>30316430.300181683</v>
      </c>
      <c r="Q33" s="166" t="s">
        <v>1080</v>
      </c>
      <c r="R33" s="167"/>
      <c r="S33" s="167"/>
      <c r="T33" s="167"/>
      <c r="U33" s="472" t="str">
        <f>CASEID</f>
        <v>APPLEP-2026</v>
      </c>
    </row>
    <row r="34" spans="1:35" s="189" customFormat="1" ht="13.5" customHeight="1">
      <c r="A34" s="417" t="s">
        <v>1082</v>
      </c>
      <c r="B34" s="442">
        <v>2024</v>
      </c>
      <c r="C34" s="417"/>
      <c r="D34" s="418"/>
      <c r="E34" s="418"/>
      <c r="F34" s="207"/>
    </row>
    <row r="35" spans="1:35" s="189" customFormat="1" ht="13.5" customHeight="1">
      <c r="A35" s="416" t="s">
        <v>1083</v>
      </c>
      <c r="B35" s="473">
        <v>1.9764284256965601</v>
      </c>
      <c r="C35" s="474" t="s">
        <v>1084</v>
      </c>
      <c r="D35" s="475"/>
      <c r="E35" s="476"/>
      <c r="F35" s="207"/>
    </row>
    <row r="36" spans="1:35" s="189" customFormat="1" ht="13.5" customHeight="1">
      <c r="A36" s="416"/>
      <c r="B36" s="477"/>
      <c r="C36" s="474"/>
      <c r="D36" s="417"/>
      <c r="E36" s="417"/>
      <c r="F36" s="207"/>
      <c r="J36" s="189" t="s">
        <v>1085</v>
      </c>
      <c r="K36" s="207">
        <f ca="1">SUM(K4:K8,CAPEX700,CAPEX900)/SUM(J4:J8,J10,J12)</f>
        <v>1.6997865490002302</v>
      </c>
    </row>
    <row r="37" spans="1:35" s="189" customFormat="1" ht="13.5" customHeight="1">
      <c r="A37" s="474" t="s">
        <v>1086</v>
      </c>
      <c r="B37" s="478">
        <f ca="1">E71</f>
        <v>6.5565109252929688E-7</v>
      </c>
      <c r="C37" s="474" t="s">
        <v>1087</v>
      </c>
      <c r="D37" s="431"/>
      <c r="E37" s="417"/>
      <c r="F37" s="207"/>
    </row>
    <row r="38" spans="1:35" s="189" customFormat="1" ht="13.5" customHeight="1">
      <c r="F38" s="207"/>
    </row>
    <row r="39" spans="1:35" s="189" customFormat="1" ht="13.5" customHeight="1">
      <c r="A39" s="195" t="s">
        <v>1088</v>
      </c>
      <c r="B39" s="479"/>
      <c r="C39" s="479"/>
      <c r="D39" s="479"/>
      <c r="E39" s="479"/>
      <c r="F39" s="207"/>
    </row>
    <row r="40" spans="1:35" s="433" customFormat="1" ht="13.5" customHeight="1">
      <c r="A40" s="480" t="s">
        <v>1089</v>
      </c>
      <c r="B40" s="481"/>
      <c r="C40" s="481">
        <v>-2</v>
      </c>
      <c r="D40" s="481">
        <v>-1</v>
      </c>
      <c r="E40" s="481">
        <v>0</v>
      </c>
      <c r="F40" s="481">
        <v>1</v>
      </c>
      <c r="G40" s="481">
        <v>2</v>
      </c>
      <c r="H40" s="481">
        <v>3</v>
      </c>
      <c r="I40" s="481">
        <v>4</v>
      </c>
      <c r="J40" s="481">
        <v>5</v>
      </c>
      <c r="K40" s="481">
        <v>6</v>
      </c>
      <c r="L40" s="481">
        <v>7</v>
      </c>
      <c r="M40" s="481">
        <v>8</v>
      </c>
      <c r="N40" s="481">
        <v>9</v>
      </c>
      <c r="O40" s="481">
        <v>10</v>
      </c>
      <c r="P40" s="481">
        <v>11</v>
      </c>
      <c r="Q40" s="481">
        <v>12</v>
      </c>
      <c r="R40" s="481">
        <v>13</v>
      </c>
      <c r="S40" s="481">
        <v>14</v>
      </c>
      <c r="T40" s="481">
        <v>15</v>
      </c>
      <c r="U40" s="481">
        <v>16</v>
      </c>
      <c r="V40" s="481">
        <v>17</v>
      </c>
      <c r="W40" s="481">
        <v>18</v>
      </c>
      <c r="X40" s="481">
        <v>19</v>
      </c>
      <c r="Y40" s="481">
        <v>20</v>
      </c>
      <c r="Z40" s="481">
        <v>21</v>
      </c>
      <c r="AA40" s="481">
        <v>22</v>
      </c>
      <c r="AB40" s="481">
        <v>23</v>
      </c>
      <c r="AC40" s="481">
        <v>24</v>
      </c>
      <c r="AD40" s="481">
        <v>25</v>
      </c>
      <c r="AE40" s="481">
        <v>26</v>
      </c>
      <c r="AF40" s="481">
        <v>27</v>
      </c>
      <c r="AG40" s="481">
        <v>28</v>
      </c>
      <c r="AH40" s="481">
        <v>29</v>
      </c>
      <c r="AI40" s="481">
        <v>30</v>
      </c>
    </row>
    <row r="41" spans="1:35" s="417" customFormat="1" ht="13.5" customHeight="1">
      <c r="A41" s="417" t="s">
        <v>1011</v>
      </c>
      <c r="C41" s="482">
        <f ca="1">FCI*B24*B8</f>
        <v>0</v>
      </c>
      <c r="D41" s="482">
        <f ca="1">FCI*B25*B8</f>
        <v>145518865.44087207</v>
      </c>
      <c r="E41" s="482">
        <f ca="1">FCI*B26*B8</f>
        <v>97012576.960581392</v>
      </c>
    </row>
    <row r="42" spans="1:35" s="417" customFormat="1" ht="13.5" customHeight="1">
      <c r="A42" s="417" t="s">
        <v>1090</v>
      </c>
      <c r="C42" s="482">
        <f>K25</f>
        <v>0</v>
      </c>
      <c r="D42" s="483"/>
      <c r="E42" s="483"/>
      <c r="AI42" s="483">
        <f>-C42</f>
        <v>0</v>
      </c>
    </row>
    <row r="43" spans="1:35" s="417" customFormat="1" ht="13.5" customHeight="1">
      <c r="A43" s="484" t="s">
        <v>1091</v>
      </c>
      <c r="B43" s="485" t="s">
        <v>119</v>
      </c>
      <c r="C43" s="484"/>
      <c r="D43" s="484"/>
      <c r="E43" s="486">
        <f ca="1">B16*B4</f>
        <v>30316430.300181683</v>
      </c>
      <c r="F43" s="484"/>
      <c r="G43" s="484"/>
      <c r="H43" s="484"/>
      <c r="I43" s="484"/>
      <c r="J43" s="484"/>
      <c r="K43" s="484"/>
      <c r="L43" s="484"/>
      <c r="M43" s="484"/>
      <c r="N43" s="484"/>
      <c r="O43" s="484"/>
      <c r="P43" s="484"/>
      <c r="Q43" s="484"/>
      <c r="R43" s="484"/>
      <c r="S43" s="484"/>
      <c r="T43" s="484"/>
      <c r="U43" s="484"/>
      <c r="V43" s="484"/>
      <c r="W43" s="484"/>
      <c r="X43" s="484"/>
      <c r="Y43" s="484"/>
      <c r="Z43" s="484"/>
      <c r="AA43" s="484"/>
      <c r="AB43" s="484"/>
      <c r="AC43" s="484"/>
      <c r="AD43" s="484"/>
      <c r="AE43" s="484"/>
      <c r="AF43" s="484"/>
      <c r="AG43" s="484"/>
      <c r="AH43" s="484"/>
      <c r="AI43" s="485">
        <f ca="1">-E43</f>
        <v>-30316430.300181683</v>
      </c>
    </row>
    <row r="44" spans="1:35" s="417" customFormat="1" ht="13.5" customHeight="1">
      <c r="A44" s="417" t="s">
        <v>1092</v>
      </c>
      <c r="B44" s="483"/>
      <c r="E44" s="483"/>
      <c r="F44" s="482">
        <f ca="1">B11</f>
        <v>54216505.28107921</v>
      </c>
      <c r="G44" s="482">
        <f ca="1">IF($B$10&gt;1,$B$11,0)</f>
        <v>54216505.28107921</v>
      </c>
      <c r="H44" s="482">
        <f ca="1">IF($B$10&gt;2,$B$11,0)</f>
        <v>54216505.28107921</v>
      </c>
      <c r="I44" s="482">
        <f ca="1">IF($B$10&gt;3,$B$11,0)</f>
        <v>54216505.28107921</v>
      </c>
      <c r="J44" s="482">
        <f ca="1">IF($B$10&gt;4,$B$11,0)</f>
        <v>54216505.28107921</v>
      </c>
      <c r="K44" s="482">
        <f ca="1">IF($B$10&gt;5,$B$11,0)</f>
        <v>54216505.28107921</v>
      </c>
      <c r="L44" s="482">
        <f ca="1">IF($B$10&gt;6,$B$11,0)</f>
        <v>54216505.28107921</v>
      </c>
      <c r="M44" s="482">
        <f ca="1">IF($B$10&gt;7,$B$11,0)</f>
        <v>54216505.28107921</v>
      </c>
      <c r="N44" s="482">
        <f ca="1">IF($B$10&gt;8,$B$11,0)</f>
        <v>54216505.28107921</v>
      </c>
      <c r="O44" s="482">
        <f ca="1">IF($B$10&gt;9,$B$11,0)</f>
        <v>54216505.28107921</v>
      </c>
      <c r="P44" s="482">
        <f>IF($B$10&gt;10,$B$11,0)</f>
        <v>0</v>
      </c>
      <c r="Q44" s="482">
        <f>IF($B$10&gt;11,$B$11,0)</f>
        <v>0</v>
      </c>
      <c r="R44" s="482">
        <f>IF($B$10&gt;12,$B$11,0)</f>
        <v>0</v>
      </c>
      <c r="S44" s="482">
        <f>IF($B$10&gt;13,$B$11,0)</f>
        <v>0</v>
      </c>
      <c r="T44" s="482">
        <f>IF($B$10&gt;14,$B$11,0)</f>
        <v>0</v>
      </c>
      <c r="U44" s="482">
        <f>IF($B$10&gt;15,$B$11,0)</f>
        <v>0</v>
      </c>
      <c r="V44" s="482">
        <f>IF($B$10&gt;16,$B$11,0)</f>
        <v>0</v>
      </c>
      <c r="W44" s="482">
        <f>IF($B$10&gt;17,$B$11,0)</f>
        <v>0</v>
      </c>
      <c r="X44" s="482">
        <f t="shared" ref="X44:AH44" si="3">IF($B$10&gt;18,$B$11,0)</f>
        <v>0</v>
      </c>
      <c r="Y44" s="482">
        <f t="shared" si="3"/>
        <v>0</v>
      </c>
      <c r="Z44" s="482">
        <f t="shared" si="3"/>
        <v>0</v>
      </c>
      <c r="AA44" s="482">
        <f t="shared" si="3"/>
        <v>0</v>
      </c>
      <c r="AB44" s="482">
        <f t="shared" si="3"/>
        <v>0</v>
      </c>
      <c r="AC44" s="482">
        <f t="shared" si="3"/>
        <v>0</v>
      </c>
      <c r="AD44" s="482">
        <f t="shared" si="3"/>
        <v>0</v>
      </c>
      <c r="AE44" s="482">
        <f t="shared" si="3"/>
        <v>0</v>
      </c>
      <c r="AF44" s="482">
        <f t="shared" si="3"/>
        <v>0</v>
      </c>
      <c r="AG44" s="482">
        <f t="shared" si="3"/>
        <v>0</v>
      </c>
      <c r="AH44" s="482">
        <f t="shared" si="3"/>
        <v>0</v>
      </c>
      <c r="AI44" s="482">
        <f>IF($B$10&gt;19,$B$11,0)</f>
        <v>0</v>
      </c>
    </row>
    <row r="45" spans="1:35" s="417" customFormat="1" ht="13.5" customHeight="1">
      <c r="A45" s="417" t="s">
        <v>1093</v>
      </c>
      <c r="B45" s="483"/>
      <c r="C45" s="482">
        <f ca="1">$B$9*C46</f>
        <v>0</v>
      </c>
      <c r="D45" s="482">
        <f ca="1">$B$9*D46</f>
        <v>17462263.852904648</v>
      </c>
      <c r="E45" s="482">
        <f ca="1">$B$9*E46</f>
        <v>29103773.088174414</v>
      </c>
      <c r="F45" s="482">
        <f ca="1">B4*(1-B8)*B9</f>
        <v>29103773.088174414</v>
      </c>
      <c r="G45" s="482">
        <f t="shared" ref="G45:AH45" ca="1" si="4">$B$9*F46</f>
        <v>27094754.512742028</v>
      </c>
      <c r="H45" s="482">
        <f t="shared" ca="1" si="4"/>
        <v>24925014.451275054</v>
      </c>
      <c r="I45" s="482">
        <f t="shared" ca="1" si="4"/>
        <v>22581695.184890725</v>
      </c>
      <c r="J45" s="482">
        <f t="shared" ca="1" si="4"/>
        <v>20050910.377195645</v>
      </c>
      <c r="K45" s="482">
        <f t="shared" ca="1" si="4"/>
        <v>17317662.784884959</v>
      </c>
      <c r="L45" s="482">
        <f t="shared" ca="1" si="4"/>
        <v>14365755.385189421</v>
      </c>
      <c r="M45" s="482">
        <f t="shared" ca="1" si="4"/>
        <v>11177695.393518237</v>
      </c>
      <c r="N45" s="482">
        <f t="shared" ca="1" si="4"/>
        <v>7734590.6025133608</v>
      </c>
      <c r="O45" s="482">
        <f t="shared" ca="1" si="4"/>
        <v>4016037.4282280928</v>
      </c>
      <c r="P45" s="482">
        <f t="shared" ca="1" si="4"/>
        <v>3.3900141716003419E-9</v>
      </c>
      <c r="Q45" s="482">
        <f t="shared" ca="1" si="4"/>
        <v>3.6612153053283692E-9</v>
      </c>
      <c r="R45" s="482">
        <f t="shared" ca="1" si="4"/>
        <v>3.9541125297546384E-9</v>
      </c>
      <c r="S45" s="482">
        <f t="shared" ca="1" si="4"/>
        <v>4.2704415321350102E-9</v>
      </c>
      <c r="T45" s="482">
        <f t="shared" ca="1" si="4"/>
        <v>4.6120768547058105E-9</v>
      </c>
      <c r="U45" s="482">
        <f t="shared" ca="1" si="4"/>
        <v>4.9810430030822757E-9</v>
      </c>
      <c r="V45" s="482">
        <f t="shared" ca="1" si="4"/>
        <v>5.3795264433288583E-9</v>
      </c>
      <c r="W45" s="482">
        <f t="shared" ca="1" si="4"/>
        <v>5.8098885587951662E-9</v>
      </c>
      <c r="X45" s="482">
        <f t="shared" ca="1" si="4"/>
        <v>6.2746796434987793E-9</v>
      </c>
      <c r="Y45" s="482">
        <f t="shared" ca="1" si="4"/>
        <v>6.7766540149786814E-9</v>
      </c>
      <c r="Z45" s="482">
        <f t="shared" ca="1" si="4"/>
        <v>7.3187863361769755E-9</v>
      </c>
      <c r="AA45" s="482">
        <f t="shared" ca="1" si="4"/>
        <v>7.9042892430711344E-9</v>
      </c>
      <c r="AB45" s="482">
        <f t="shared" ca="1" si="4"/>
        <v>8.536632382516824E-9</v>
      </c>
      <c r="AC45" s="482">
        <f t="shared" ca="1" si="4"/>
        <v>9.2195629731181691E-9</v>
      </c>
      <c r="AD45" s="482">
        <f t="shared" ca="1" si="4"/>
        <v>9.957128010967623E-9</v>
      </c>
      <c r="AE45" s="482">
        <f t="shared" ca="1" si="4"/>
        <v>1.0753698251845033E-8</v>
      </c>
      <c r="AF45" s="482">
        <f t="shared" ca="1" si="4"/>
        <v>1.1613994111992635E-8</v>
      </c>
      <c r="AG45" s="482">
        <f t="shared" ca="1" si="4"/>
        <v>1.2543113640952046E-8</v>
      </c>
      <c r="AH45" s="482">
        <f t="shared" ca="1" si="4"/>
        <v>1.3546562732228209E-8</v>
      </c>
      <c r="AI45" s="482">
        <f ca="1">$B$9*X46</f>
        <v>6.7766540149786814E-9</v>
      </c>
    </row>
    <row r="46" spans="1:35" s="417" customFormat="1" ht="13.5" customHeight="1">
      <c r="A46" s="484" t="s">
        <v>1094</v>
      </c>
      <c r="B46" s="485"/>
      <c r="C46" s="486">
        <f ca="1">FCI*(1-B8)*B24</f>
        <v>0</v>
      </c>
      <c r="D46" s="486">
        <f ca="1">FCI*(1-B8)*B25+C46</f>
        <v>218278298.16130811</v>
      </c>
      <c r="E46" s="486">
        <f ca="1">FCI*(1-B8)*B26+D46</f>
        <v>363797163.60218018</v>
      </c>
      <c r="F46" s="486">
        <f ca="1">FCI*(1-B8)-F44+F45</f>
        <v>338684431.40927535</v>
      </c>
      <c r="G46" s="486">
        <f t="shared" ref="G46:AH46" ca="1" si="5">F46-G44+G45</f>
        <v>311562680.64093816</v>
      </c>
      <c r="H46" s="486">
        <f t="shared" ca="1" si="5"/>
        <v>282271189.81113404</v>
      </c>
      <c r="I46" s="486">
        <f t="shared" ca="1" si="5"/>
        <v>250636379.71494555</v>
      </c>
      <c r="J46" s="486">
        <f t="shared" ca="1" si="5"/>
        <v>216470784.81106201</v>
      </c>
      <c r="K46" s="486">
        <f t="shared" ca="1" si="5"/>
        <v>179571942.31486776</v>
      </c>
      <c r="L46" s="486">
        <f t="shared" ca="1" si="5"/>
        <v>139721192.41897798</v>
      </c>
      <c r="M46" s="486">
        <f t="shared" ca="1" si="5"/>
        <v>96682382.531417012</v>
      </c>
      <c r="N46" s="486">
        <f t="shared" ca="1" si="5"/>
        <v>50200467.85285116</v>
      </c>
      <c r="O46" s="486">
        <f t="shared" ca="1" si="5"/>
        <v>4.2375177145004272E-8</v>
      </c>
      <c r="P46" s="486">
        <f t="shared" ca="1" si="5"/>
        <v>4.5765191316604615E-8</v>
      </c>
      <c r="Q46" s="486">
        <f t="shared" ca="1" si="5"/>
        <v>4.9426406621932981E-8</v>
      </c>
      <c r="R46" s="486">
        <f t="shared" ca="1" si="5"/>
        <v>5.3380519151687622E-8</v>
      </c>
      <c r="S46" s="486">
        <f t="shared" ca="1" si="5"/>
        <v>5.7650960683822634E-8</v>
      </c>
      <c r="T46" s="486">
        <f t="shared" ca="1" si="5"/>
        <v>6.2263037538528442E-8</v>
      </c>
      <c r="U46" s="486">
        <f t="shared" ca="1" si="5"/>
        <v>6.7244080541610722E-8</v>
      </c>
      <c r="V46" s="486">
        <f t="shared" ca="1" si="5"/>
        <v>7.2623606984939575E-8</v>
      </c>
      <c r="W46" s="486">
        <f t="shared" ca="1" si="5"/>
        <v>7.8433495543734742E-8</v>
      </c>
      <c r="X46" s="486">
        <f t="shared" ca="1" si="5"/>
        <v>8.4708175187233516E-8</v>
      </c>
      <c r="Y46" s="486">
        <f t="shared" ca="1" si="5"/>
        <v>9.1484829202212192E-8</v>
      </c>
      <c r="Z46" s="486">
        <f t="shared" ca="1" si="5"/>
        <v>9.8803615538389172E-8</v>
      </c>
      <c r="AA46" s="486">
        <f t="shared" ca="1" si="5"/>
        <v>1.067079047814603E-7</v>
      </c>
      <c r="AB46" s="486">
        <f t="shared" ca="1" si="5"/>
        <v>1.1524453716397712E-7</v>
      </c>
      <c r="AC46" s="486">
        <f t="shared" ca="1" si="5"/>
        <v>1.2446410013709529E-7</v>
      </c>
      <c r="AD46" s="486">
        <f t="shared" ca="1" si="5"/>
        <v>1.3442122814806291E-7</v>
      </c>
      <c r="AE46" s="486">
        <f t="shared" ca="1" si="5"/>
        <v>1.4517492639990794E-7</v>
      </c>
      <c r="AF46" s="486">
        <f t="shared" ca="1" si="5"/>
        <v>1.5678892051190057E-7</v>
      </c>
      <c r="AG46" s="486">
        <f t="shared" ca="1" si="5"/>
        <v>1.6933203415285262E-7</v>
      </c>
      <c r="AH46" s="486">
        <f t="shared" ca="1" si="5"/>
        <v>1.8287859688508082E-7</v>
      </c>
      <c r="AI46" s="486">
        <f ca="1">X46-AI44+AI45</f>
        <v>9.1484829202212192E-8</v>
      </c>
    </row>
    <row r="47" spans="1:35" s="417" customFormat="1" ht="13.5" customHeight="1">
      <c r="A47" s="417" t="s">
        <v>1095</v>
      </c>
      <c r="B47" s="483" t="s">
        <v>119</v>
      </c>
      <c r="C47" s="483" t="s">
        <v>119</v>
      </c>
      <c r="D47" s="483" t="s">
        <v>119</v>
      </c>
      <c r="E47" s="483" t="s">
        <v>119</v>
      </c>
      <c r="F47" s="482">
        <f ca="1">($B$33*$B$35*1000000)*(1-B27)+($B$33*$B$35*1000000)*B27*B28</f>
        <v>103568323.10323444</v>
      </c>
      <c r="G47" s="482">
        <f t="shared" ref="G47:AI47" ca="1" si="6">$B$33*$B$35*1000000</f>
        <v>118363797.83226794</v>
      </c>
      <c r="H47" s="482">
        <f t="shared" ca="1" si="6"/>
        <v>118363797.83226794</v>
      </c>
      <c r="I47" s="482">
        <f t="shared" ca="1" si="6"/>
        <v>118363797.83226794</v>
      </c>
      <c r="J47" s="482">
        <f t="shared" ca="1" si="6"/>
        <v>118363797.83226794</v>
      </c>
      <c r="K47" s="482">
        <f t="shared" ca="1" si="6"/>
        <v>118363797.83226794</v>
      </c>
      <c r="L47" s="482">
        <f t="shared" ca="1" si="6"/>
        <v>118363797.83226794</v>
      </c>
      <c r="M47" s="482">
        <f t="shared" ca="1" si="6"/>
        <v>118363797.83226794</v>
      </c>
      <c r="N47" s="482">
        <f t="shared" ca="1" si="6"/>
        <v>118363797.83226794</v>
      </c>
      <c r="O47" s="482">
        <f t="shared" ca="1" si="6"/>
        <v>118363797.83226794</v>
      </c>
      <c r="P47" s="482">
        <f t="shared" ca="1" si="6"/>
        <v>118363797.83226794</v>
      </c>
      <c r="Q47" s="482">
        <f t="shared" ca="1" si="6"/>
        <v>118363797.83226794</v>
      </c>
      <c r="R47" s="482">
        <f t="shared" ca="1" si="6"/>
        <v>118363797.83226794</v>
      </c>
      <c r="S47" s="482">
        <f t="shared" ca="1" si="6"/>
        <v>118363797.83226794</v>
      </c>
      <c r="T47" s="482">
        <f t="shared" ca="1" si="6"/>
        <v>118363797.83226794</v>
      </c>
      <c r="U47" s="482">
        <f t="shared" ca="1" si="6"/>
        <v>118363797.83226794</v>
      </c>
      <c r="V47" s="482">
        <f t="shared" ca="1" si="6"/>
        <v>118363797.83226794</v>
      </c>
      <c r="W47" s="482">
        <f t="shared" ca="1" si="6"/>
        <v>118363797.83226794</v>
      </c>
      <c r="X47" s="482">
        <f t="shared" ca="1" si="6"/>
        <v>118363797.83226794</v>
      </c>
      <c r="Y47" s="482">
        <f t="shared" ca="1" si="6"/>
        <v>118363797.83226794</v>
      </c>
      <c r="Z47" s="482">
        <f t="shared" ca="1" si="6"/>
        <v>118363797.83226794</v>
      </c>
      <c r="AA47" s="482">
        <f t="shared" ca="1" si="6"/>
        <v>118363797.83226794</v>
      </c>
      <c r="AB47" s="482">
        <f t="shared" ca="1" si="6"/>
        <v>118363797.83226794</v>
      </c>
      <c r="AC47" s="482">
        <f t="shared" ca="1" si="6"/>
        <v>118363797.83226794</v>
      </c>
      <c r="AD47" s="482">
        <f t="shared" ca="1" si="6"/>
        <v>118363797.83226794</v>
      </c>
      <c r="AE47" s="482">
        <f t="shared" ca="1" si="6"/>
        <v>118363797.83226794</v>
      </c>
      <c r="AF47" s="482">
        <f t="shared" ca="1" si="6"/>
        <v>118363797.83226794</v>
      </c>
      <c r="AG47" s="482">
        <f t="shared" ca="1" si="6"/>
        <v>118363797.83226794</v>
      </c>
      <c r="AH47" s="482">
        <f t="shared" ca="1" si="6"/>
        <v>118363797.83226794</v>
      </c>
      <c r="AI47" s="482">
        <f t="shared" ca="1" si="6"/>
        <v>118363797.83226794</v>
      </c>
    </row>
    <row r="48" spans="1:35" s="417" customFormat="1" ht="12" customHeight="1">
      <c r="A48" s="417" t="s">
        <v>1096</v>
      </c>
      <c r="B48" s="483" t="s">
        <v>119</v>
      </c>
      <c r="C48" s="483" t="s">
        <v>119</v>
      </c>
      <c r="D48" s="483" t="s">
        <v>119</v>
      </c>
      <c r="E48" s="483" t="s">
        <v>119</v>
      </c>
      <c r="F48" s="482">
        <f ca="1">(OPEX!$L$37*1000000)*(1-B27)+(OPEX!$L$37*1000000)*B27*B28</f>
        <v>5748379.9627381116</v>
      </c>
      <c r="G48" s="482">
        <f ca="1">OPEX!$L$37*1000000</f>
        <v>6569577.1002721274</v>
      </c>
      <c r="H48" s="482">
        <f ca="1">OPEX!$L$37*1000000</f>
        <v>6569577.1002721274</v>
      </c>
      <c r="I48" s="482">
        <f ca="1">OPEX!$L$37*1000000</f>
        <v>6569577.1002721274</v>
      </c>
      <c r="J48" s="482">
        <f ca="1">OPEX!$L$37*1000000</f>
        <v>6569577.1002721274</v>
      </c>
      <c r="K48" s="482">
        <f ca="1">OPEX!$L$37*1000000</f>
        <v>6569577.1002721274</v>
      </c>
      <c r="L48" s="482">
        <f ca="1">OPEX!$L$37*1000000</f>
        <v>6569577.1002721274</v>
      </c>
      <c r="M48" s="482">
        <f ca="1">OPEX!$L$37*1000000</f>
        <v>6569577.1002721274</v>
      </c>
      <c r="N48" s="482">
        <f ca="1">OPEX!$L$37*1000000</f>
        <v>6569577.1002721274</v>
      </c>
      <c r="O48" s="482">
        <f ca="1">OPEX!$L$37*1000000</f>
        <v>6569577.1002721274</v>
      </c>
      <c r="P48" s="482">
        <f ca="1">OPEX!$L$37*1000000</f>
        <v>6569577.1002721274</v>
      </c>
      <c r="Q48" s="482">
        <f ca="1">OPEX!$L$37*1000000</f>
        <v>6569577.1002721274</v>
      </c>
      <c r="R48" s="482">
        <f ca="1">OPEX!$L$37*1000000</f>
        <v>6569577.1002721274</v>
      </c>
      <c r="S48" s="482">
        <f ca="1">OPEX!$L$37*1000000</f>
        <v>6569577.1002721274</v>
      </c>
      <c r="T48" s="482">
        <f ca="1">OPEX!$L$37*1000000</f>
        <v>6569577.1002721274</v>
      </c>
      <c r="U48" s="482">
        <f ca="1">OPEX!$L$37*1000000</f>
        <v>6569577.1002721274</v>
      </c>
      <c r="V48" s="482">
        <f ca="1">OPEX!$L$37*1000000</f>
        <v>6569577.1002721274</v>
      </c>
      <c r="W48" s="482">
        <f ca="1">OPEX!$L$37*1000000</f>
        <v>6569577.1002721274</v>
      </c>
      <c r="X48" s="482">
        <f ca="1">OPEX!$L$37*1000000</f>
        <v>6569577.1002721274</v>
      </c>
      <c r="Y48" s="482">
        <f ca="1">OPEX!$L$37*1000000</f>
        <v>6569577.1002721274</v>
      </c>
      <c r="Z48" s="482">
        <f ca="1">OPEX!$L$37*1000000</f>
        <v>6569577.1002721274</v>
      </c>
      <c r="AA48" s="482">
        <f ca="1">OPEX!$L$37*1000000</f>
        <v>6569577.1002721274</v>
      </c>
      <c r="AB48" s="482">
        <f ca="1">OPEX!$L$37*1000000</f>
        <v>6569577.1002721274</v>
      </c>
      <c r="AC48" s="482">
        <f ca="1">OPEX!$L$37*1000000</f>
        <v>6569577.1002721274</v>
      </c>
      <c r="AD48" s="482">
        <f ca="1">OPEX!$L$37*1000000</f>
        <v>6569577.1002721274</v>
      </c>
      <c r="AE48" s="482">
        <f ca="1">OPEX!$L$37*1000000</f>
        <v>6569577.1002721274</v>
      </c>
      <c r="AF48" s="482">
        <f ca="1">OPEX!$L$37*1000000</f>
        <v>6569577.1002721274</v>
      </c>
      <c r="AG48" s="482">
        <f ca="1">OPEX!$L$37*1000000</f>
        <v>6569577.1002721274</v>
      </c>
      <c r="AH48" s="482">
        <f ca="1">OPEX!$L$37*1000000</f>
        <v>6569577.1002721274</v>
      </c>
      <c r="AI48" s="482">
        <f ca="1">OPEX!$L$37*1000000</f>
        <v>6569577.1002721274</v>
      </c>
    </row>
    <row r="49" spans="1:59" s="417" customFormat="1" ht="13.5" customHeight="1">
      <c r="A49" s="484" t="s">
        <v>1097</v>
      </c>
      <c r="B49" s="485"/>
      <c r="C49" s="485"/>
      <c r="D49" s="485"/>
      <c r="E49" s="485"/>
      <c r="F49" s="486">
        <f t="shared" ref="F49:AI49" ca="1" si="7">F47+F48</f>
        <v>109316703.06597255</v>
      </c>
      <c r="G49" s="486">
        <f t="shared" ca="1" si="7"/>
        <v>124933374.93254007</v>
      </c>
      <c r="H49" s="486">
        <f t="shared" ca="1" si="7"/>
        <v>124933374.93254007</v>
      </c>
      <c r="I49" s="486">
        <f t="shared" ca="1" si="7"/>
        <v>124933374.93254007</v>
      </c>
      <c r="J49" s="486">
        <f t="shared" ca="1" si="7"/>
        <v>124933374.93254007</v>
      </c>
      <c r="K49" s="486">
        <f t="shared" ca="1" si="7"/>
        <v>124933374.93254007</v>
      </c>
      <c r="L49" s="486">
        <f t="shared" ca="1" si="7"/>
        <v>124933374.93254007</v>
      </c>
      <c r="M49" s="486">
        <f t="shared" ca="1" si="7"/>
        <v>124933374.93254007</v>
      </c>
      <c r="N49" s="486">
        <f t="shared" ca="1" si="7"/>
        <v>124933374.93254007</v>
      </c>
      <c r="O49" s="486">
        <f t="shared" ca="1" si="7"/>
        <v>124933374.93254007</v>
      </c>
      <c r="P49" s="486">
        <f t="shared" ca="1" si="7"/>
        <v>124933374.93254007</v>
      </c>
      <c r="Q49" s="486">
        <f t="shared" ca="1" si="7"/>
        <v>124933374.93254007</v>
      </c>
      <c r="R49" s="486">
        <f t="shared" ca="1" si="7"/>
        <v>124933374.93254007</v>
      </c>
      <c r="S49" s="486">
        <f t="shared" ca="1" si="7"/>
        <v>124933374.93254007</v>
      </c>
      <c r="T49" s="486">
        <f t="shared" ca="1" si="7"/>
        <v>124933374.93254007</v>
      </c>
      <c r="U49" s="486">
        <f t="shared" ca="1" si="7"/>
        <v>124933374.93254007</v>
      </c>
      <c r="V49" s="486">
        <f t="shared" ca="1" si="7"/>
        <v>124933374.93254007</v>
      </c>
      <c r="W49" s="486">
        <f t="shared" ca="1" si="7"/>
        <v>124933374.93254007</v>
      </c>
      <c r="X49" s="486">
        <f t="shared" ca="1" si="7"/>
        <v>124933374.93254007</v>
      </c>
      <c r="Y49" s="486">
        <f t="shared" ca="1" si="7"/>
        <v>124933374.93254007</v>
      </c>
      <c r="Z49" s="486">
        <f t="shared" ca="1" si="7"/>
        <v>124933374.93254007</v>
      </c>
      <c r="AA49" s="486">
        <f t="shared" ca="1" si="7"/>
        <v>124933374.93254007</v>
      </c>
      <c r="AB49" s="486">
        <f t="shared" ca="1" si="7"/>
        <v>124933374.93254007</v>
      </c>
      <c r="AC49" s="486">
        <f t="shared" ca="1" si="7"/>
        <v>124933374.93254007</v>
      </c>
      <c r="AD49" s="486">
        <f t="shared" ca="1" si="7"/>
        <v>124933374.93254007</v>
      </c>
      <c r="AE49" s="486">
        <f t="shared" ca="1" si="7"/>
        <v>124933374.93254007</v>
      </c>
      <c r="AF49" s="486">
        <f t="shared" ca="1" si="7"/>
        <v>124933374.93254007</v>
      </c>
      <c r="AG49" s="486">
        <f t="shared" ca="1" si="7"/>
        <v>124933374.93254007</v>
      </c>
      <c r="AH49" s="486">
        <f t="shared" ca="1" si="7"/>
        <v>124933374.93254007</v>
      </c>
      <c r="AI49" s="486">
        <f t="shared" ca="1" si="7"/>
        <v>124933374.93254007</v>
      </c>
    </row>
    <row r="50" spans="1:59" s="417" customFormat="1" ht="13.5" customHeight="1">
      <c r="A50" s="417" t="s">
        <v>1098</v>
      </c>
    </row>
    <row r="51" spans="1:59" s="417" customFormat="1" ht="13.5" customHeight="1">
      <c r="A51" s="431" t="s">
        <v>1099</v>
      </c>
      <c r="F51" s="482">
        <f ca="1">(OPEX!$L$12*1000000)*(1-B27)+(OPEX!$L$12*1000000)*(B27)*B28</f>
        <v>3074145.6837656256</v>
      </c>
      <c r="G51" s="482">
        <f ca="1">OPEX!$L$12*1000000</f>
        <v>3513309.3528750003</v>
      </c>
      <c r="H51" s="482">
        <f ca="1">OPEX!$L$12*1000000</f>
        <v>3513309.3528750003</v>
      </c>
      <c r="I51" s="482">
        <f ca="1">OPEX!$L$12*1000000</f>
        <v>3513309.3528750003</v>
      </c>
      <c r="J51" s="482">
        <f ca="1">OPEX!$L$12*1000000</f>
        <v>3513309.3528750003</v>
      </c>
      <c r="K51" s="482">
        <f ca="1">OPEX!$L$12*1000000</f>
        <v>3513309.3528750003</v>
      </c>
      <c r="L51" s="482">
        <f ca="1">OPEX!$L$12*1000000</f>
        <v>3513309.3528750003</v>
      </c>
      <c r="M51" s="482">
        <f ca="1">OPEX!$L$12*1000000</f>
        <v>3513309.3528750003</v>
      </c>
      <c r="N51" s="482">
        <f ca="1">OPEX!$L$12*1000000</f>
        <v>3513309.3528750003</v>
      </c>
      <c r="O51" s="482">
        <f ca="1">OPEX!$L$12*1000000</f>
        <v>3513309.3528750003</v>
      </c>
      <c r="P51" s="482">
        <f ca="1">OPEX!$L$12*1000000</f>
        <v>3513309.3528750003</v>
      </c>
      <c r="Q51" s="482">
        <f ca="1">OPEX!$L$12*1000000</f>
        <v>3513309.3528750003</v>
      </c>
      <c r="R51" s="482">
        <f ca="1">OPEX!$L$12*1000000</f>
        <v>3513309.3528750003</v>
      </c>
      <c r="S51" s="482">
        <f ca="1">OPEX!$L$12*1000000</f>
        <v>3513309.3528750003</v>
      </c>
      <c r="T51" s="482">
        <f ca="1">OPEX!$L$12*1000000</f>
        <v>3513309.3528750003</v>
      </c>
      <c r="U51" s="482">
        <f ca="1">OPEX!$L$12*1000000</f>
        <v>3513309.3528750003</v>
      </c>
      <c r="V51" s="482">
        <f ca="1">OPEX!$L$12*1000000</f>
        <v>3513309.3528750003</v>
      </c>
      <c r="W51" s="482">
        <f ca="1">OPEX!$L$12*1000000</f>
        <v>3513309.3528750003</v>
      </c>
      <c r="X51" s="482">
        <f ca="1">OPEX!$L$12*1000000</f>
        <v>3513309.3528750003</v>
      </c>
      <c r="Y51" s="482">
        <f ca="1">OPEX!$L$12*1000000</f>
        <v>3513309.3528750003</v>
      </c>
      <c r="Z51" s="482">
        <f ca="1">OPEX!$L$12*1000000</f>
        <v>3513309.3528750003</v>
      </c>
      <c r="AA51" s="482">
        <f ca="1">OPEX!$L$12*1000000</f>
        <v>3513309.3528750003</v>
      </c>
      <c r="AB51" s="482">
        <f ca="1">OPEX!$L$12*1000000</f>
        <v>3513309.3528750003</v>
      </c>
      <c r="AC51" s="482">
        <f ca="1">OPEX!$L$12*1000000</f>
        <v>3513309.3528750003</v>
      </c>
      <c r="AD51" s="482">
        <f ca="1">OPEX!$L$12*1000000</f>
        <v>3513309.3528750003</v>
      </c>
      <c r="AE51" s="482">
        <f ca="1">OPEX!$L$12*1000000</f>
        <v>3513309.3528750003</v>
      </c>
      <c r="AF51" s="482">
        <f ca="1">OPEX!$L$12*1000000</f>
        <v>3513309.3528750003</v>
      </c>
      <c r="AG51" s="482">
        <f ca="1">OPEX!$L$12*1000000</f>
        <v>3513309.3528750003</v>
      </c>
      <c r="AH51" s="482">
        <f ca="1">OPEX!$L$12*1000000</f>
        <v>3513309.3528750003</v>
      </c>
      <c r="AI51" s="482">
        <f ca="1">OPEX!$L$12*1000000</f>
        <v>3513309.3528750003</v>
      </c>
      <c r="AJ51" s="483" t="s">
        <v>119</v>
      </c>
      <c r="AK51" s="483" t="s">
        <v>119</v>
      </c>
      <c r="AL51" s="483" t="s">
        <v>119</v>
      </c>
      <c r="AM51" s="483" t="s">
        <v>119</v>
      </c>
      <c r="AN51" s="483" t="s">
        <v>119</v>
      </c>
      <c r="AO51" s="483" t="s">
        <v>119</v>
      </c>
      <c r="AP51" s="483" t="s">
        <v>119</v>
      </c>
      <c r="AQ51" s="483" t="s">
        <v>119</v>
      </c>
      <c r="AR51" s="483" t="s">
        <v>119</v>
      </c>
      <c r="AS51" s="483" t="s">
        <v>119</v>
      </c>
      <c r="AT51" s="483" t="s">
        <v>119</v>
      </c>
      <c r="AU51" s="483" t="s">
        <v>119</v>
      </c>
      <c r="AV51" s="483" t="s">
        <v>119</v>
      </c>
      <c r="AW51" s="483" t="s">
        <v>119</v>
      </c>
      <c r="AX51" s="483" t="s">
        <v>119</v>
      </c>
      <c r="AY51" s="483" t="s">
        <v>119</v>
      </c>
      <c r="AZ51" s="483" t="s">
        <v>119</v>
      </c>
      <c r="BA51" s="483" t="s">
        <v>119</v>
      </c>
      <c r="BB51" s="483" t="s">
        <v>119</v>
      </c>
      <c r="BC51" s="483" t="s">
        <v>119</v>
      </c>
      <c r="BD51" s="483" t="s">
        <v>119</v>
      </c>
      <c r="BE51" s="483" t="s">
        <v>119</v>
      </c>
      <c r="BF51" s="483" t="s">
        <v>119</v>
      </c>
      <c r="BG51" s="483" t="s">
        <v>119</v>
      </c>
    </row>
    <row r="52" spans="1:59" s="417" customFormat="1" ht="13.5" customHeight="1">
      <c r="A52" s="431" t="s">
        <v>1100</v>
      </c>
      <c r="F52" s="482">
        <f ca="1">B13</f>
        <v>705396.66238767654</v>
      </c>
      <c r="G52" s="482"/>
      <c r="H52" s="482"/>
      <c r="I52" s="482"/>
      <c r="J52" s="482"/>
      <c r="K52" s="482">
        <f ca="1">B13</f>
        <v>705396.66238767654</v>
      </c>
      <c r="L52" s="482"/>
      <c r="M52" s="482"/>
      <c r="N52" s="482"/>
      <c r="O52" s="482"/>
      <c r="P52" s="482">
        <f ca="1">B13</f>
        <v>705396.66238767654</v>
      </c>
      <c r="Q52" s="482"/>
      <c r="R52" s="482"/>
      <c r="S52" s="482"/>
      <c r="T52" s="482"/>
      <c r="U52" s="482">
        <f ca="1">B13</f>
        <v>705396.66238767654</v>
      </c>
      <c r="V52" s="482"/>
      <c r="W52" s="482"/>
      <c r="X52" s="482"/>
      <c r="Y52" s="482"/>
      <c r="Z52" s="482">
        <f ca="1">U52</f>
        <v>705396.66238767654</v>
      </c>
      <c r="AA52" s="482"/>
      <c r="AB52" s="482"/>
      <c r="AC52" s="482"/>
      <c r="AD52" s="482"/>
      <c r="AE52" s="482">
        <f ca="1">Z52</f>
        <v>705396.66238767654</v>
      </c>
      <c r="AF52" s="482"/>
      <c r="AG52" s="482"/>
      <c r="AH52" s="482"/>
      <c r="AI52" s="482"/>
      <c r="AJ52" s="483"/>
      <c r="AK52" s="483"/>
      <c r="AL52" s="483"/>
      <c r="AM52" s="483"/>
      <c r="AN52" s="483"/>
      <c r="AO52" s="483"/>
      <c r="AP52" s="483"/>
      <c r="AQ52" s="483"/>
      <c r="AR52" s="483"/>
      <c r="AS52" s="483"/>
      <c r="AT52" s="483"/>
      <c r="AU52" s="483"/>
      <c r="AV52" s="483"/>
      <c r="AW52" s="483"/>
      <c r="AX52" s="483"/>
      <c r="AY52" s="483"/>
      <c r="AZ52" s="483"/>
      <c r="BA52" s="483"/>
      <c r="BB52" s="483"/>
      <c r="BC52" s="483"/>
      <c r="BD52" s="483"/>
      <c r="BE52" s="483"/>
      <c r="BF52" s="483"/>
      <c r="BG52" s="483"/>
    </row>
    <row r="53" spans="1:59" s="417" customFormat="1" ht="13.5" customHeight="1">
      <c r="A53" s="417" t="s">
        <v>1101</v>
      </c>
      <c r="F53" s="482">
        <f ca="1">((SUM(OPEX!$L$13:$L$29)+OPEX!$L$32)*1000000)*(1-B27)+((SUM(OPEX!$L$13:$L$29)+OPEX!$L$32)*1000000)*B27*B29</f>
        <v>19983210.652688969</v>
      </c>
      <c r="G53" s="482">
        <f ca="1">(SUM(OPEX!$L$13:$L$29)+OPEX!$L$32)*1000000</f>
        <v>21315424.696201567</v>
      </c>
      <c r="H53" s="482">
        <f ca="1">(SUM(OPEX!$L$13:$L$29)+OPEX!$L$32)*1000000</f>
        <v>21315424.696201567</v>
      </c>
      <c r="I53" s="482">
        <f ca="1">(SUM(OPEX!$L$13:$L$29)+OPEX!$L$32)*1000000</f>
        <v>21315424.696201567</v>
      </c>
      <c r="J53" s="482">
        <f ca="1">(SUM(OPEX!$L$13:$L$29)+OPEX!$L$32)*1000000</f>
        <v>21315424.696201567</v>
      </c>
      <c r="K53" s="482">
        <f ca="1">(SUM(OPEX!$L$13:$L$29)+OPEX!$L$32)*1000000</f>
        <v>21315424.696201567</v>
      </c>
      <c r="L53" s="482">
        <f ca="1">(SUM(OPEX!$L$13:$L$29)+OPEX!$L$32)*1000000</f>
        <v>21315424.696201567</v>
      </c>
      <c r="M53" s="482">
        <f ca="1">(SUM(OPEX!$L$13:$L$29)+OPEX!$L$32)*1000000</f>
        <v>21315424.696201567</v>
      </c>
      <c r="N53" s="482">
        <f ca="1">(SUM(OPEX!$L$13:$L$29)+OPEX!$L$32)*1000000</f>
        <v>21315424.696201567</v>
      </c>
      <c r="O53" s="482">
        <f ca="1">(SUM(OPEX!$L$13:$L$29)+OPEX!$L$32)*1000000</f>
        <v>21315424.696201567</v>
      </c>
      <c r="P53" s="482">
        <f ca="1">(SUM(OPEX!$L$13:$L$29)+OPEX!$L$32)*1000000</f>
        <v>21315424.696201567</v>
      </c>
      <c r="Q53" s="482">
        <f ca="1">(SUM(OPEX!$L$13:$L$29)+OPEX!$L$32)*1000000</f>
        <v>21315424.696201567</v>
      </c>
      <c r="R53" s="482">
        <f ca="1">(SUM(OPEX!$L$13:$L$29)+OPEX!$L$32)*1000000</f>
        <v>21315424.696201567</v>
      </c>
      <c r="S53" s="482">
        <f ca="1">(SUM(OPEX!$L$13:$L$29)+OPEX!$L$32)*1000000</f>
        <v>21315424.696201567</v>
      </c>
      <c r="T53" s="482">
        <f ca="1">(SUM(OPEX!$L$13:$L$29)+OPEX!$L$32)*1000000</f>
        <v>21315424.696201567</v>
      </c>
      <c r="U53" s="482">
        <f ca="1">(SUM(OPEX!$L$13:$L$29)+OPEX!$L$32)*1000000</f>
        <v>21315424.696201567</v>
      </c>
      <c r="V53" s="482">
        <f ca="1">(SUM(OPEX!$L$13:$L$29)+OPEX!$L$32)*1000000</f>
        <v>21315424.696201567</v>
      </c>
      <c r="W53" s="482">
        <f ca="1">(SUM(OPEX!$L$13:$L$29)+OPEX!$L$32)*1000000</f>
        <v>21315424.696201567</v>
      </c>
      <c r="X53" s="482">
        <f ca="1">(SUM(OPEX!$L$13:$L$29)+OPEX!$L$32)*1000000</f>
        <v>21315424.696201567</v>
      </c>
      <c r="Y53" s="482">
        <f ca="1">(SUM(OPEX!$L$13:$L$29)+OPEX!$L$32)*1000000</f>
        <v>21315424.696201567</v>
      </c>
      <c r="Z53" s="482">
        <f ca="1">(SUM(OPEX!$L$13:$L$29)+OPEX!$L$32)*1000000</f>
        <v>21315424.696201567</v>
      </c>
      <c r="AA53" s="482">
        <f ca="1">(SUM(OPEX!$L$13:$L$29)+OPEX!$L$32)*1000000</f>
        <v>21315424.696201567</v>
      </c>
      <c r="AB53" s="482">
        <f ca="1">(SUM(OPEX!$L$13:$L$29)+OPEX!$L$32)*1000000</f>
        <v>21315424.696201567</v>
      </c>
      <c r="AC53" s="482">
        <f ca="1">(SUM(OPEX!$L$13:$L$29)+OPEX!$L$32)*1000000</f>
        <v>21315424.696201567</v>
      </c>
      <c r="AD53" s="482">
        <f ca="1">(SUM(OPEX!$L$13:$L$29)+OPEX!$L$32)*1000000</f>
        <v>21315424.696201567</v>
      </c>
      <c r="AE53" s="482">
        <f ca="1">(SUM(OPEX!$L$13:$L$29)+OPEX!$L$32)*1000000</f>
        <v>21315424.696201567</v>
      </c>
      <c r="AF53" s="482">
        <f ca="1">(SUM(OPEX!$L$13:$L$29)+OPEX!$L$32)*1000000</f>
        <v>21315424.696201567</v>
      </c>
      <c r="AG53" s="482">
        <f ca="1">(SUM(OPEX!$L$13:$L$29)+OPEX!$L$32)*1000000</f>
        <v>21315424.696201567</v>
      </c>
      <c r="AH53" s="482">
        <f ca="1">(SUM(OPEX!$L$13:$L$29)+OPEX!$L$32)*1000000</f>
        <v>21315424.696201567</v>
      </c>
      <c r="AI53" s="482">
        <f ca="1">(SUM(OPEX!$L$13:$L$29)+OPEX!$L$32)*1000000</f>
        <v>21315424.696201567</v>
      </c>
    </row>
    <row r="54" spans="1:59" s="417" customFormat="1" ht="13.5" customHeight="1">
      <c r="A54" s="417" t="s">
        <v>1102</v>
      </c>
      <c r="F54" s="482">
        <f ca="1">(OPEX!$L$59*1000000)*(1-B27)+(OPEX!$L$59*1000000)*B27*B30</f>
        <v>17015542.809692569</v>
      </c>
      <c r="G54" s="482">
        <f ca="1">OPEX!$L$59*1000000</f>
        <v>17015542.809692569</v>
      </c>
      <c r="H54" s="482">
        <f ca="1">OPEX!$L$59*1000000</f>
        <v>17015542.809692569</v>
      </c>
      <c r="I54" s="482">
        <f ca="1">OPEX!$L$59*1000000</f>
        <v>17015542.809692569</v>
      </c>
      <c r="J54" s="482">
        <f ca="1">OPEX!$L$59*1000000</f>
        <v>17015542.809692569</v>
      </c>
      <c r="K54" s="482">
        <f ca="1">OPEX!$L$59*1000000</f>
        <v>17015542.809692569</v>
      </c>
      <c r="L54" s="482">
        <f ca="1">OPEX!$L$59*1000000</f>
        <v>17015542.809692569</v>
      </c>
      <c r="M54" s="482">
        <f ca="1">OPEX!$L$59*1000000</f>
        <v>17015542.809692569</v>
      </c>
      <c r="N54" s="482">
        <f ca="1">OPEX!$L$59*1000000</f>
        <v>17015542.809692569</v>
      </c>
      <c r="O54" s="482">
        <f ca="1">OPEX!$L$59*1000000</f>
        <v>17015542.809692569</v>
      </c>
      <c r="P54" s="482">
        <f ca="1">OPEX!$L$59*1000000</f>
        <v>17015542.809692569</v>
      </c>
      <c r="Q54" s="482">
        <f ca="1">OPEX!$L$59*1000000</f>
        <v>17015542.809692569</v>
      </c>
      <c r="R54" s="482">
        <f ca="1">OPEX!$L$59*1000000</f>
        <v>17015542.809692569</v>
      </c>
      <c r="S54" s="482">
        <f ca="1">OPEX!$L$59*1000000</f>
        <v>17015542.809692569</v>
      </c>
      <c r="T54" s="482">
        <f ca="1">OPEX!$L$59*1000000</f>
        <v>17015542.809692569</v>
      </c>
      <c r="U54" s="482">
        <f ca="1">OPEX!$L$59*1000000</f>
        <v>17015542.809692569</v>
      </c>
      <c r="V54" s="482">
        <f ca="1">OPEX!$L$59*1000000</f>
        <v>17015542.809692569</v>
      </c>
      <c r="W54" s="482">
        <f ca="1">OPEX!$L$59*1000000</f>
        <v>17015542.809692569</v>
      </c>
      <c r="X54" s="482">
        <f ca="1">OPEX!$L$59*1000000</f>
        <v>17015542.809692569</v>
      </c>
      <c r="Y54" s="482">
        <f ca="1">OPEX!$L$59*1000000</f>
        <v>17015542.809692569</v>
      </c>
      <c r="Z54" s="482">
        <f ca="1">OPEX!$L$59*1000000</f>
        <v>17015542.809692569</v>
      </c>
      <c r="AA54" s="482">
        <f ca="1">OPEX!$L$59*1000000</f>
        <v>17015542.809692569</v>
      </c>
      <c r="AB54" s="482">
        <f ca="1">OPEX!$L$59*1000000</f>
        <v>17015542.809692569</v>
      </c>
      <c r="AC54" s="482">
        <f ca="1">OPEX!$L$59*1000000</f>
        <v>17015542.809692569</v>
      </c>
      <c r="AD54" s="482">
        <f ca="1">OPEX!$L$59*1000000</f>
        <v>17015542.809692569</v>
      </c>
      <c r="AE54" s="482">
        <f ca="1">OPEX!$L$59*1000000</f>
        <v>17015542.809692569</v>
      </c>
      <c r="AF54" s="482">
        <f ca="1">OPEX!$L$59*1000000</f>
        <v>17015542.809692569</v>
      </c>
      <c r="AG54" s="482">
        <f ca="1">OPEX!$L$59*1000000</f>
        <v>17015542.809692569</v>
      </c>
      <c r="AH54" s="482">
        <f ca="1">OPEX!$L$59*1000000</f>
        <v>17015542.809692569</v>
      </c>
      <c r="AI54" s="482">
        <f ca="1">OPEX!$L$59*1000000</f>
        <v>17015542.809692569</v>
      </c>
    </row>
    <row r="55" spans="1:59" s="417" customFormat="1" ht="13.5" customHeight="1">
      <c r="A55" s="484" t="s">
        <v>1103</v>
      </c>
      <c r="B55" s="484"/>
      <c r="C55" s="484"/>
      <c r="D55" s="484"/>
      <c r="E55" s="484"/>
      <c r="F55" s="486">
        <f t="shared" ref="F55:AI55" ca="1" si="8">SUM(F51:F54)</f>
        <v>40778295.808534838</v>
      </c>
      <c r="G55" s="486">
        <f t="shared" ca="1" si="8"/>
        <v>41844276.858769134</v>
      </c>
      <c r="H55" s="486">
        <f t="shared" ca="1" si="8"/>
        <v>41844276.858769134</v>
      </c>
      <c r="I55" s="486">
        <f t="shared" ca="1" si="8"/>
        <v>41844276.858769134</v>
      </c>
      <c r="J55" s="486">
        <f t="shared" ca="1" si="8"/>
        <v>41844276.858769134</v>
      </c>
      <c r="K55" s="486">
        <f t="shared" ca="1" si="8"/>
        <v>42549673.52115681</v>
      </c>
      <c r="L55" s="486">
        <f t="shared" ca="1" si="8"/>
        <v>41844276.858769134</v>
      </c>
      <c r="M55" s="486">
        <f t="shared" ca="1" si="8"/>
        <v>41844276.858769134</v>
      </c>
      <c r="N55" s="486">
        <f t="shared" ca="1" si="8"/>
        <v>41844276.858769134</v>
      </c>
      <c r="O55" s="486">
        <f t="shared" ca="1" si="8"/>
        <v>41844276.858769134</v>
      </c>
      <c r="P55" s="486">
        <f t="shared" ca="1" si="8"/>
        <v>42549673.52115681</v>
      </c>
      <c r="Q55" s="486">
        <f t="shared" ca="1" si="8"/>
        <v>41844276.858769134</v>
      </c>
      <c r="R55" s="486">
        <f t="shared" ca="1" si="8"/>
        <v>41844276.858769134</v>
      </c>
      <c r="S55" s="486">
        <f t="shared" ca="1" si="8"/>
        <v>41844276.858769134</v>
      </c>
      <c r="T55" s="486">
        <f t="shared" ca="1" si="8"/>
        <v>41844276.858769134</v>
      </c>
      <c r="U55" s="486">
        <f t="shared" ca="1" si="8"/>
        <v>42549673.52115681</v>
      </c>
      <c r="V55" s="486">
        <f t="shared" ca="1" si="8"/>
        <v>41844276.858769134</v>
      </c>
      <c r="W55" s="486">
        <f t="shared" ca="1" si="8"/>
        <v>41844276.858769134</v>
      </c>
      <c r="X55" s="486">
        <f t="shared" ca="1" si="8"/>
        <v>41844276.858769134</v>
      </c>
      <c r="Y55" s="486">
        <f t="shared" ca="1" si="8"/>
        <v>41844276.858769134</v>
      </c>
      <c r="Z55" s="486">
        <f t="shared" ca="1" si="8"/>
        <v>42549673.52115681</v>
      </c>
      <c r="AA55" s="486">
        <f t="shared" ca="1" si="8"/>
        <v>41844276.858769134</v>
      </c>
      <c r="AB55" s="486">
        <f t="shared" ca="1" si="8"/>
        <v>41844276.858769134</v>
      </c>
      <c r="AC55" s="486">
        <f t="shared" ca="1" si="8"/>
        <v>41844276.858769134</v>
      </c>
      <c r="AD55" s="486">
        <f t="shared" ca="1" si="8"/>
        <v>41844276.858769134</v>
      </c>
      <c r="AE55" s="486">
        <f t="shared" ca="1" si="8"/>
        <v>42549673.52115681</v>
      </c>
      <c r="AF55" s="486">
        <f t="shared" ca="1" si="8"/>
        <v>41844276.858769134</v>
      </c>
      <c r="AG55" s="486">
        <f t="shared" ca="1" si="8"/>
        <v>41844276.858769134</v>
      </c>
      <c r="AH55" s="486">
        <f t="shared" ca="1" si="8"/>
        <v>41844276.858769134</v>
      </c>
      <c r="AI55" s="486">
        <f t="shared" ca="1" si="8"/>
        <v>41844276.858769134</v>
      </c>
    </row>
    <row r="56" spans="1:59" s="417" customFormat="1" ht="13.5" customHeight="1">
      <c r="A56" s="417" t="s">
        <v>1104</v>
      </c>
      <c r="F56" s="483"/>
      <c r="G56" s="483"/>
      <c r="H56" s="483"/>
      <c r="I56" s="483"/>
      <c r="J56" s="483"/>
      <c r="K56" s="483"/>
      <c r="L56" s="483"/>
      <c r="M56" s="483"/>
      <c r="N56" s="483"/>
      <c r="O56" s="483"/>
      <c r="P56" s="483"/>
      <c r="Q56" s="483"/>
      <c r="R56" s="483"/>
      <c r="S56" s="483"/>
      <c r="T56" s="483"/>
      <c r="U56" s="483"/>
      <c r="V56" s="483"/>
      <c r="W56" s="483"/>
      <c r="X56" s="483"/>
      <c r="Y56" s="483"/>
      <c r="Z56" s="483"/>
      <c r="AA56" s="483"/>
      <c r="AB56" s="483"/>
      <c r="AC56" s="483"/>
      <c r="AD56" s="483"/>
      <c r="AE56" s="483"/>
      <c r="AF56" s="483"/>
      <c r="AG56" s="483"/>
      <c r="AH56" s="483"/>
      <c r="AI56" s="483"/>
    </row>
    <row r="57" spans="1:59" s="417" customFormat="1" ht="13.5" customHeight="1">
      <c r="A57" s="417" t="s">
        <v>1105</v>
      </c>
      <c r="F57" s="487">
        <v>0.1429</v>
      </c>
      <c r="G57" s="463">
        <v>0.24490000000000001</v>
      </c>
      <c r="H57" s="463">
        <v>0.1749</v>
      </c>
      <c r="I57" s="463">
        <v>0.1249</v>
      </c>
      <c r="J57" s="463">
        <v>8.9300000000000004E-2</v>
      </c>
      <c r="K57" s="463">
        <v>8.9200000000000002E-2</v>
      </c>
      <c r="L57" s="463">
        <v>8.9300000000000004E-2</v>
      </c>
      <c r="M57" s="463">
        <v>4.4600000000000001E-2</v>
      </c>
    </row>
    <row r="58" spans="1:59" s="417" customFormat="1" ht="13.5" customHeight="1">
      <c r="A58" s="417" t="s">
        <v>1106</v>
      </c>
      <c r="F58" s="482">
        <f t="shared" ref="F58:M58" ca="1" si="9">$B$5*F57</f>
        <v>72414805.771238223</v>
      </c>
      <c r="G58" s="482">
        <f t="shared" ca="1" si="9"/>
        <v>124103470.49248594</v>
      </c>
      <c r="H58" s="482">
        <f t="shared" ca="1" si="9"/>
        <v>88630857.448492408</v>
      </c>
      <c r="I58" s="482">
        <f t="shared" ca="1" si="9"/>
        <v>63293276.702782735</v>
      </c>
      <c r="J58" s="482">
        <f t="shared" ca="1" si="9"/>
        <v>45252919.211837463</v>
      </c>
      <c r="K58" s="482">
        <f t="shared" ca="1" si="9"/>
        <v>45202244.050346039</v>
      </c>
      <c r="L58" s="482">
        <f t="shared" ca="1" si="9"/>
        <v>45252919.211837463</v>
      </c>
      <c r="M58" s="482">
        <f t="shared" ca="1" si="9"/>
        <v>22601122.02517302</v>
      </c>
      <c r="N58" s="483"/>
      <c r="O58" s="483"/>
      <c r="P58" s="483"/>
      <c r="Q58" s="483"/>
      <c r="R58" s="483"/>
      <c r="S58" s="483"/>
      <c r="T58" s="483"/>
      <c r="U58" s="483"/>
      <c r="V58" s="483"/>
      <c r="W58" s="483"/>
      <c r="X58" s="483"/>
      <c r="Y58" s="483"/>
      <c r="Z58" s="483"/>
      <c r="AA58" s="483"/>
      <c r="AB58" s="483"/>
      <c r="AC58" s="483"/>
      <c r="AD58" s="483"/>
      <c r="AE58" s="483"/>
      <c r="AF58" s="483"/>
      <c r="AG58" s="483"/>
      <c r="AH58" s="483"/>
      <c r="AI58" s="483"/>
    </row>
    <row r="59" spans="1:59" s="417" customFormat="1" ht="13.5" customHeight="1">
      <c r="A59" s="417" t="s">
        <v>1107</v>
      </c>
      <c r="F59" s="482">
        <f ca="1">$B$5-$B$18-F58</f>
        <v>434336809.14295506</v>
      </c>
      <c r="G59" s="482">
        <f t="shared" ref="G59:M59" ca="1" si="10">F59-G58</f>
        <v>310233338.65046912</v>
      </c>
      <c r="H59" s="482">
        <f t="shared" ca="1" si="10"/>
        <v>221602481.20197672</v>
      </c>
      <c r="I59" s="482">
        <f t="shared" ca="1" si="10"/>
        <v>158309204.49919397</v>
      </c>
      <c r="J59" s="482">
        <f t="shared" ca="1" si="10"/>
        <v>113056285.2873565</v>
      </c>
      <c r="K59" s="482">
        <f t="shared" ca="1" si="10"/>
        <v>67854041.237010449</v>
      </c>
      <c r="L59" s="482">
        <f t="shared" ca="1" si="10"/>
        <v>22601122.025172986</v>
      </c>
      <c r="M59" s="482">
        <f t="shared" ca="1" si="10"/>
        <v>-3.3527612686157227E-8</v>
      </c>
    </row>
    <row r="60" spans="1:59" s="417" customFormat="1" ht="13.5" customHeight="1">
      <c r="A60" s="417" t="s">
        <v>1108</v>
      </c>
      <c r="F60" s="463">
        <v>3.7499999999999999E-2</v>
      </c>
      <c r="G60" s="463">
        <v>7.2190000000000004E-2</v>
      </c>
      <c r="H60" s="463">
        <v>6.6769999999999996E-2</v>
      </c>
      <c r="I60" s="463">
        <v>6.1769999999999999E-2</v>
      </c>
      <c r="J60" s="463">
        <v>5.713E-2</v>
      </c>
      <c r="K60" s="463">
        <v>5.2850000000000001E-2</v>
      </c>
      <c r="L60" s="463">
        <v>4.888E-2</v>
      </c>
      <c r="M60" s="463">
        <v>4.5220000000000003E-2</v>
      </c>
      <c r="N60" s="463">
        <v>4.462E-2</v>
      </c>
      <c r="O60" s="463">
        <v>4.4609999999999997E-2</v>
      </c>
      <c r="P60" s="463">
        <v>4.462E-2</v>
      </c>
      <c r="Q60" s="463">
        <v>4.4609999999999997E-2</v>
      </c>
      <c r="R60" s="463">
        <v>4.462E-2</v>
      </c>
      <c r="S60" s="463">
        <v>4.4609999999999997E-2</v>
      </c>
      <c r="T60" s="463">
        <v>4.462E-2</v>
      </c>
      <c r="U60" s="463">
        <v>4.4609999999999997E-2</v>
      </c>
      <c r="V60" s="463">
        <v>4.462E-2</v>
      </c>
      <c r="W60" s="463">
        <v>4.4609999999999997E-2</v>
      </c>
      <c r="X60" s="463">
        <v>4.462E-2</v>
      </c>
      <c r="Y60" s="463">
        <v>4.4609999999999997E-2</v>
      </c>
      <c r="Z60" s="463">
        <v>2.231E-2</v>
      </c>
    </row>
    <row r="61" spans="1:59" s="417" customFormat="1" ht="13.5" customHeight="1">
      <c r="A61" s="417" t="s">
        <v>1106</v>
      </c>
      <c r="F61" s="482">
        <f t="shared" ref="F61:Z61" ca="1" si="11">$B$6*F60</f>
        <v>3734137.1658540121</v>
      </c>
      <c r="G61" s="482">
        <f t="shared" ca="1" si="11"/>
        <v>7188462.9867466977</v>
      </c>
      <c r="H61" s="482">
        <f t="shared" ca="1" si="11"/>
        <v>6648755.6950419303</v>
      </c>
      <c r="I61" s="482">
        <f t="shared" ca="1" si="11"/>
        <v>6150870.7395947287</v>
      </c>
      <c r="J61" s="482">
        <f t="shared" ca="1" si="11"/>
        <v>5688833.5009397259</v>
      </c>
      <c r="K61" s="482">
        <f t="shared" ca="1" si="11"/>
        <v>5262643.9790769219</v>
      </c>
      <c r="L61" s="482">
        <f t="shared" ca="1" si="11"/>
        <v>4867323.3244518433</v>
      </c>
      <c r="M61" s="482">
        <f t="shared" ca="1" si="11"/>
        <v>4502871.5370644918</v>
      </c>
      <c r="N61" s="482">
        <f t="shared" ca="1" si="11"/>
        <v>4443125.342410828</v>
      </c>
      <c r="O61" s="482">
        <f t="shared" ca="1" si="11"/>
        <v>4442129.5724999327</v>
      </c>
      <c r="P61" s="482">
        <f t="shared" ca="1" si="11"/>
        <v>4443125.342410828</v>
      </c>
      <c r="Q61" s="482">
        <f t="shared" ca="1" si="11"/>
        <v>4442129.5724999327</v>
      </c>
      <c r="R61" s="482">
        <f t="shared" ca="1" si="11"/>
        <v>4443125.342410828</v>
      </c>
      <c r="S61" s="482">
        <f t="shared" ca="1" si="11"/>
        <v>4442129.5724999327</v>
      </c>
      <c r="T61" s="482">
        <f t="shared" ca="1" si="11"/>
        <v>4443125.342410828</v>
      </c>
      <c r="U61" s="482">
        <f t="shared" ca="1" si="11"/>
        <v>4442129.5724999327</v>
      </c>
      <c r="V61" s="482">
        <f t="shared" ca="1" si="11"/>
        <v>4443125.342410828</v>
      </c>
      <c r="W61" s="482">
        <f t="shared" ca="1" si="11"/>
        <v>4442129.5724999327</v>
      </c>
      <c r="X61" s="482">
        <f t="shared" ca="1" si="11"/>
        <v>4443125.342410828</v>
      </c>
      <c r="Y61" s="482">
        <f t="shared" ca="1" si="11"/>
        <v>4442129.5724999327</v>
      </c>
      <c r="Z61" s="482">
        <f t="shared" ca="1" si="11"/>
        <v>2221562.671205414</v>
      </c>
    </row>
    <row r="62" spans="1:59" s="417" customFormat="1" ht="13.5" customHeight="1">
      <c r="A62" s="484" t="s">
        <v>1107</v>
      </c>
      <c r="B62" s="484"/>
      <c r="C62" s="484"/>
      <c r="D62" s="484"/>
      <c r="E62" s="484"/>
      <c r="F62" s="486">
        <f ca="1">B6-B19-F61</f>
        <v>95842853.923586324</v>
      </c>
      <c r="G62" s="486">
        <f t="shared" ref="G62:Z62" ca="1" si="12">F62-G61</f>
        <v>88654390.936839625</v>
      </c>
      <c r="H62" s="486">
        <f t="shared" ca="1" si="12"/>
        <v>82005635.241797701</v>
      </c>
      <c r="I62" s="486">
        <f t="shared" ca="1" si="12"/>
        <v>75854764.502202973</v>
      </c>
      <c r="J62" s="486">
        <f t="shared" ca="1" si="12"/>
        <v>70165931.001263246</v>
      </c>
      <c r="K62" s="486">
        <f t="shared" ca="1" si="12"/>
        <v>64903287.022186324</v>
      </c>
      <c r="L62" s="486">
        <f t="shared" ca="1" si="12"/>
        <v>60035963.697734483</v>
      </c>
      <c r="M62" s="486">
        <f t="shared" ca="1" si="12"/>
        <v>55533092.16066999</v>
      </c>
      <c r="N62" s="486">
        <f t="shared" ca="1" si="12"/>
        <v>51089966.818259165</v>
      </c>
      <c r="O62" s="486">
        <f t="shared" ca="1" si="12"/>
        <v>46647837.245759234</v>
      </c>
      <c r="P62" s="486">
        <f t="shared" ca="1" si="12"/>
        <v>42204711.903348409</v>
      </c>
      <c r="Q62" s="486">
        <f t="shared" ca="1" si="12"/>
        <v>37762582.330848478</v>
      </c>
      <c r="R62" s="486">
        <f t="shared" ca="1" si="12"/>
        <v>33319456.988437649</v>
      </c>
      <c r="S62" s="486">
        <f t="shared" ca="1" si="12"/>
        <v>28877327.415937714</v>
      </c>
      <c r="T62" s="486">
        <f t="shared" ca="1" si="12"/>
        <v>24434202.073526885</v>
      </c>
      <c r="U62" s="486">
        <f t="shared" ca="1" si="12"/>
        <v>19992072.501026951</v>
      </c>
      <c r="V62" s="486">
        <f t="shared" ca="1" si="12"/>
        <v>15548947.158616122</v>
      </c>
      <c r="W62" s="486">
        <f t="shared" ca="1" si="12"/>
        <v>11106817.586116189</v>
      </c>
      <c r="X62" s="486">
        <f t="shared" ca="1" si="12"/>
        <v>6663692.2437053612</v>
      </c>
      <c r="Y62" s="486">
        <f t="shared" ca="1" si="12"/>
        <v>2221562.6712054284</v>
      </c>
      <c r="Z62" s="486">
        <f t="shared" ca="1" si="12"/>
        <v>1.4435499906539917E-8</v>
      </c>
      <c r="AA62" s="484"/>
      <c r="AB62" s="484"/>
      <c r="AC62" s="484"/>
      <c r="AD62" s="484"/>
      <c r="AE62" s="484"/>
      <c r="AF62" s="484"/>
      <c r="AG62" s="484"/>
      <c r="AH62" s="484"/>
      <c r="AI62" s="484"/>
    </row>
    <row r="63" spans="1:59" s="417" customFormat="1" ht="13.5" customHeight="1">
      <c r="A63" s="417" t="s">
        <v>1109</v>
      </c>
      <c r="F63" s="483">
        <f t="shared" ref="F63:AI63" ca="1" si="13">F49-F55-F58-F61-F45</f>
        <v>-36714308.767828941</v>
      </c>
      <c r="G63" s="483">
        <f t="shared" ca="1" si="13"/>
        <v>-75297589.918203726</v>
      </c>
      <c r="H63" s="483">
        <f t="shared" ca="1" si="13"/>
        <v>-37115529.52103845</v>
      </c>
      <c r="I63" s="483">
        <f t="shared" ca="1" si="13"/>
        <v>-8936744.5534972474</v>
      </c>
      <c r="J63" s="483">
        <f t="shared" ca="1" si="13"/>
        <v>12096434.983798105</v>
      </c>
      <c r="K63" s="482">
        <f t="shared" ca="1" si="13"/>
        <v>14601150.597075351</v>
      </c>
      <c r="L63" s="482">
        <f t="shared" ca="1" si="13"/>
        <v>18603100.152292214</v>
      </c>
      <c r="M63" s="482">
        <f t="shared" ca="1" si="13"/>
        <v>44807409.118015185</v>
      </c>
      <c r="N63" s="482">
        <f t="shared" ca="1" si="13"/>
        <v>70911382.12884675</v>
      </c>
      <c r="O63" s="482">
        <f t="shared" ca="1" si="13"/>
        <v>74630931.073042914</v>
      </c>
      <c r="P63" s="482">
        <f t="shared" ca="1" si="13"/>
        <v>77940576.068972439</v>
      </c>
      <c r="Q63" s="482">
        <f t="shared" ca="1" si="13"/>
        <v>78646968.501271009</v>
      </c>
      <c r="R63" s="482">
        <f t="shared" ca="1" si="13"/>
        <v>78645972.731360108</v>
      </c>
      <c r="S63" s="482">
        <f t="shared" ca="1" si="13"/>
        <v>78646968.501271009</v>
      </c>
      <c r="T63" s="482">
        <f t="shared" ca="1" si="13"/>
        <v>78645972.731360108</v>
      </c>
      <c r="U63" s="482">
        <f t="shared" ca="1" si="13"/>
        <v>77941571.83888334</v>
      </c>
      <c r="V63" s="482">
        <f t="shared" ca="1" si="13"/>
        <v>78645972.731360108</v>
      </c>
      <c r="W63" s="482">
        <f t="shared" ca="1" si="13"/>
        <v>78646968.501271009</v>
      </c>
      <c r="X63" s="482">
        <f t="shared" ca="1" si="13"/>
        <v>78645972.731360108</v>
      </c>
      <c r="Y63" s="482">
        <f t="shared" ca="1" si="13"/>
        <v>78646968.501271009</v>
      </c>
      <c r="Z63" s="482">
        <f t="shared" ca="1" si="13"/>
        <v>80162138.740177855</v>
      </c>
      <c r="AA63" s="482">
        <f t="shared" ca="1" si="13"/>
        <v>83089098.073770925</v>
      </c>
      <c r="AB63" s="482">
        <f t="shared" ca="1" si="13"/>
        <v>83089098.073770925</v>
      </c>
      <c r="AC63" s="482">
        <f t="shared" ca="1" si="13"/>
        <v>83089098.073770925</v>
      </c>
      <c r="AD63" s="482">
        <f t="shared" ca="1" si="13"/>
        <v>83089098.073770925</v>
      </c>
      <c r="AE63" s="482">
        <f t="shared" ca="1" si="13"/>
        <v>82383701.411383256</v>
      </c>
      <c r="AF63" s="482">
        <f t="shared" ca="1" si="13"/>
        <v>83089098.073770925</v>
      </c>
      <c r="AG63" s="482">
        <f t="shared" ca="1" si="13"/>
        <v>83089098.073770925</v>
      </c>
      <c r="AH63" s="482">
        <f t="shared" ca="1" si="13"/>
        <v>83089098.073770925</v>
      </c>
      <c r="AI63" s="482">
        <f t="shared" ca="1" si="13"/>
        <v>83089098.07377094</v>
      </c>
    </row>
    <row r="64" spans="1:59" s="417" customFormat="1" ht="13.5" customHeight="1">
      <c r="A64" s="417" t="s">
        <v>1110</v>
      </c>
      <c r="F64" s="482"/>
      <c r="G64" s="483">
        <f t="shared" ref="G64:AH64" ca="1" si="14">IF(F65&lt;0,F65,0)</f>
        <v>-36714308.767828941</v>
      </c>
      <c r="H64" s="483">
        <f t="shared" ca="1" si="14"/>
        <v>-112011898.68603267</v>
      </c>
      <c r="I64" s="483">
        <f t="shared" ca="1" si="14"/>
        <v>-149127428.20707113</v>
      </c>
      <c r="J64" s="483">
        <f t="shared" ca="1" si="14"/>
        <v>-158064172.76056838</v>
      </c>
      <c r="K64" s="483">
        <f t="shared" ca="1" si="14"/>
        <v>-145967737.77677026</v>
      </c>
      <c r="L64" s="483">
        <f t="shared" ca="1" si="14"/>
        <v>-131366587.17969492</v>
      </c>
      <c r="M64" s="483">
        <f t="shared" ca="1" si="14"/>
        <v>-112763487.0274027</v>
      </c>
      <c r="N64" s="483">
        <f t="shared" ca="1" si="14"/>
        <v>-67956077.909387514</v>
      </c>
      <c r="O64" s="482">
        <f t="shared" ca="1" si="14"/>
        <v>0</v>
      </c>
      <c r="P64" s="482">
        <f t="shared" ca="1" si="14"/>
        <v>0</v>
      </c>
      <c r="Q64" s="482">
        <f t="shared" ca="1" si="14"/>
        <v>0</v>
      </c>
      <c r="R64" s="482">
        <f t="shared" ca="1" si="14"/>
        <v>0</v>
      </c>
      <c r="S64" s="482">
        <f t="shared" ca="1" si="14"/>
        <v>0</v>
      </c>
      <c r="T64" s="482">
        <f t="shared" ca="1" si="14"/>
        <v>0</v>
      </c>
      <c r="U64" s="482">
        <f t="shared" ca="1" si="14"/>
        <v>0</v>
      </c>
      <c r="V64" s="482">
        <f t="shared" ca="1" si="14"/>
        <v>0</v>
      </c>
      <c r="W64" s="482">
        <f t="shared" ca="1" si="14"/>
        <v>0</v>
      </c>
      <c r="X64" s="482">
        <f t="shared" ca="1" si="14"/>
        <v>0</v>
      </c>
      <c r="Y64" s="482">
        <f t="shared" ca="1" si="14"/>
        <v>0</v>
      </c>
      <c r="Z64" s="482">
        <f t="shared" ca="1" si="14"/>
        <v>0</v>
      </c>
      <c r="AA64" s="482">
        <f t="shared" ca="1" si="14"/>
        <v>0</v>
      </c>
      <c r="AB64" s="482">
        <f t="shared" ca="1" si="14"/>
        <v>0</v>
      </c>
      <c r="AC64" s="482">
        <f t="shared" ca="1" si="14"/>
        <v>0</v>
      </c>
      <c r="AD64" s="482">
        <f t="shared" ca="1" si="14"/>
        <v>0</v>
      </c>
      <c r="AE64" s="482">
        <f t="shared" ca="1" si="14"/>
        <v>0</v>
      </c>
      <c r="AF64" s="482">
        <f t="shared" ca="1" si="14"/>
        <v>0</v>
      </c>
      <c r="AG64" s="482">
        <f t="shared" ca="1" si="14"/>
        <v>0</v>
      </c>
      <c r="AH64" s="482">
        <f t="shared" ca="1" si="14"/>
        <v>0</v>
      </c>
      <c r="AI64" s="482">
        <f ca="1">IF(X65&lt;0,X65,0)</f>
        <v>0</v>
      </c>
    </row>
    <row r="65" spans="1:37" s="417" customFormat="1" ht="13.5" customHeight="1">
      <c r="A65" s="417" t="s">
        <v>1111</v>
      </c>
      <c r="F65" s="483">
        <f t="shared" ref="F65:AI65" ca="1" si="15">F63+F64</f>
        <v>-36714308.767828941</v>
      </c>
      <c r="G65" s="483">
        <f t="shared" ca="1" si="15"/>
        <v>-112011898.68603267</v>
      </c>
      <c r="H65" s="483">
        <f t="shared" ca="1" si="15"/>
        <v>-149127428.20707113</v>
      </c>
      <c r="I65" s="483">
        <f t="shared" ca="1" si="15"/>
        <v>-158064172.76056838</v>
      </c>
      <c r="J65" s="483">
        <f t="shared" ca="1" si="15"/>
        <v>-145967737.77677026</v>
      </c>
      <c r="K65" s="483">
        <f t="shared" ca="1" si="15"/>
        <v>-131366587.17969492</v>
      </c>
      <c r="L65" s="483">
        <f t="shared" ca="1" si="15"/>
        <v>-112763487.0274027</v>
      </c>
      <c r="M65" s="483">
        <f t="shared" ca="1" si="15"/>
        <v>-67956077.909387514</v>
      </c>
      <c r="N65" s="482">
        <f t="shared" ca="1" si="15"/>
        <v>2955304.2194592357</v>
      </c>
      <c r="O65" s="482">
        <f t="shared" ca="1" si="15"/>
        <v>74630931.073042914</v>
      </c>
      <c r="P65" s="482">
        <f t="shared" ca="1" si="15"/>
        <v>77940576.068972439</v>
      </c>
      <c r="Q65" s="482">
        <f t="shared" ca="1" si="15"/>
        <v>78646968.501271009</v>
      </c>
      <c r="R65" s="482">
        <f t="shared" ca="1" si="15"/>
        <v>78645972.731360108</v>
      </c>
      <c r="S65" s="482">
        <f t="shared" ca="1" si="15"/>
        <v>78646968.501271009</v>
      </c>
      <c r="T65" s="482">
        <f t="shared" ca="1" si="15"/>
        <v>78645972.731360108</v>
      </c>
      <c r="U65" s="482">
        <f t="shared" ca="1" si="15"/>
        <v>77941571.83888334</v>
      </c>
      <c r="V65" s="482">
        <f t="shared" ca="1" si="15"/>
        <v>78645972.731360108</v>
      </c>
      <c r="W65" s="482">
        <f t="shared" ca="1" si="15"/>
        <v>78646968.501271009</v>
      </c>
      <c r="X65" s="482">
        <f t="shared" ca="1" si="15"/>
        <v>78645972.731360108</v>
      </c>
      <c r="Y65" s="482">
        <f t="shared" ca="1" si="15"/>
        <v>78646968.501271009</v>
      </c>
      <c r="Z65" s="482">
        <f t="shared" ca="1" si="15"/>
        <v>80162138.740177855</v>
      </c>
      <c r="AA65" s="482">
        <f t="shared" ca="1" si="15"/>
        <v>83089098.073770925</v>
      </c>
      <c r="AB65" s="482">
        <f t="shared" ca="1" si="15"/>
        <v>83089098.073770925</v>
      </c>
      <c r="AC65" s="482">
        <f t="shared" ca="1" si="15"/>
        <v>83089098.073770925</v>
      </c>
      <c r="AD65" s="482">
        <f t="shared" ca="1" si="15"/>
        <v>83089098.073770925</v>
      </c>
      <c r="AE65" s="482">
        <f t="shared" ca="1" si="15"/>
        <v>82383701.411383256</v>
      </c>
      <c r="AF65" s="482">
        <f t="shared" ca="1" si="15"/>
        <v>83089098.073770925</v>
      </c>
      <c r="AG65" s="482">
        <f t="shared" ca="1" si="15"/>
        <v>83089098.073770925</v>
      </c>
      <c r="AH65" s="482">
        <f t="shared" ca="1" si="15"/>
        <v>83089098.073770925</v>
      </c>
      <c r="AI65" s="482">
        <f t="shared" ca="1" si="15"/>
        <v>83089098.07377094</v>
      </c>
    </row>
    <row r="66" spans="1:37" s="417" customFormat="1" ht="13.5" customHeight="1">
      <c r="A66" s="484" t="s">
        <v>1112</v>
      </c>
      <c r="B66" s="484"/>
      <c r="C66" s="484"/>
      <c r="D66" s="484"/>
      <c r="E66" s="484"/>
      <c r="F66" s="486">
        <f t="shared" ref="F66:AI66" ca="1" si="16">IF(F65*($B$32)&lt;0,0,F65*$B$32)</f>
        <v>0</v>
      </c>
      <c r="G66" s="486">
        <f t="shared" ca="1" si="16"/>
        <v>0</v>
      </c>
      <c r="H66" s="486">
        <f t="shared" ca="1" si="16"/>
        <v>0</v>
      </c>
      <c r="I66" s="486">
        <f t="shared" ca="1" si="16"/>
        <v>0</v>
      </c>
      <c r="J66" s="486">
        <f t="shared" ca="1" si="16"/>
        <v>0</v>
      </c>
      <c r="K66" s="486">
        <f t="shared" ca="1" si="16"/>
        <v>0</v>
      </c>
      <c r="L66" s="486">
        <f t="shared" ca="1" si="16"/>
        <v>0</v>
      </c>
      <c r="M66" s="486">
        <f t="shared" ca="1" si="16"/>
        <v>0</v>
      </c>
      <c r="N66" s="486">
        <f t="shared" ca="1" si="16"/>
        <v>1034356.4768107324</v>
      </c>
      <c r="O66" s="486">
        <f t="shared" ca="1" si="16"/>
        <v>26120825.875565019</v>
      </c>
      <c r="P66" s="486">
        <f t="shared" ca="1" si="16"/>
        <v>27279201.624140352</v>
      </c>
      <c r="Q66" s="486">
        <f t="shared" ca="1" si="16"/>
        <v>27526438.975444853</v>
      </c>
      <c r="R66" s="486">
        <f t="shared" ca="1" si="16"/>
        <v>27526090.455976035</v>
      </c>
      <c r="S66" s="486">
        <f t="shared" ca="1" si="16"/>
        <v>27526438.975444853</v>
      </c>
      <c r="T66" s="486">
        <f t="shared" ca="1" si="16"/>
        <v>27526090.455976035</v>
      </c>
      <c r="U66" s="486">
        <f t="shared" ca="1" si="16"/>
        <v>27279550.143609166</v>
      </c>
      <c r="V66" s="486">
        <f t="shared" ca="1" si="16"/>
        <v>27526090.455976035</v>
      </c>
      <c r="W66" s="486">
        <f t="shared" ca="1" si="16"/>
        <v>27526438.975444853</v>
      </c>
      <c r="X66" s="486">
        <f t="shared" ca="1" si="16"/>
        <v>27526090.455976035</v>
      </c>
      <c r="Y66" s="486">
        <f t="shared" ca="1" si="16"/>
        <v>27526438.975444853</v>
      </c>
      <c r="Z66" s="486">
        <f t="shared" ca="1" si="16"/>
        <v>28056748.559062246</v>
      </c>
      <c r="AA66" s="486">
        <f t="shared" ca="1" si="16"/>
        <v>29081184.325819824</v>
      </c>
      <c r="AB66" s="486">
        <f t="shared" ca="1" si="16"/>
        <v>29081184.325819824</v>
      </c>
      <c r="AC66" s="486">
        <f t="shared" ca="1" si="16"/>
        <v>29081184.325819824</v>
      </c>
      <c r="AD66" s="486">
        <f t="shared" ca="1" si="16"/>
        <v>29081184.325819824</v>
      </c>
      <c r="AE66" s="486">
        <f t="shared" ca="1" si="16"/>
        <v>28834295.493984137</v>
      </c>
      <c r="AF66" s="486">
        <f t="shared" ca="1" si="16"/>
        <v>29081184.325819824</v>
      </c>
      <c r="AG66" s="486">
        <f t="shared" ca="1" si="16"/>
        <v>29081184.325819824</v>
      </c>
      <c r="AH66" s="486">
        <f t="shared" ca="1" si="16"/>
        <v>29081184.325819824</v>
      </c>
      <c r="AI66" s="486">
        <f t="shared" ca="1" si="16"/>
        <v>29081184.325819828</v>
      </c>
    </row>
    <row r="67" spans="1:37" s="417" customFormat="1" ht="13.5" customHeight="1">
      <c r="A67" s="417" t="s">
        <v>1113</v>
      </c>
      <c r="F67" s="482">
        <f t="shared" ref="F67:AI67" ca="1" si="17">F49-F55-F66-F44</f>
        <v>14321901.976358496</v>
      </c>
      <c r="G67" s="482">
        <f t="shared" ca="1" si="17"/>
        <v>28872592.79269173</v>
      </c>
      <c r="H67" s="482">
        <f t="shared" ca="1" si="17"/>
        <v>28872592.79269173</v>
      </c>
      <c r="I67" s="482">
        <f t="shared" ca="1" si="17"/>
        <v>28872592.79269173</v>
      </c>
      <c r="J67" s="482">
        <f t="shared" ca="1" si="17"/>
        <v>28872592.79269173</v>
      </c>
      <c r="K67" s="482">
        <f t="shared" ca="1" si="17"/>
        <v>28167196.130304061</v>
      </c>
      <c r="L67" s="482">
        <f t="shared" ca="1" si="17"/>
        <v>28872592.79269173</v>
      </c>
      <c r="M67" s="482">
        <f t="shared" ca="1" si="17"/>
        <v>28872592.79269173</v>
      </c>
      <c r="N67" s="482">
        <f t="shared" ca="1" si="17"/>
        <v>27838236.315880992</v>
      </c>
      <c r="O67" s="482">
        <f t="shared" ca="1" si="17"/>
        <v>2751766.9171267077</v>
      </c>
      <c r="P67" s="482">
        <f t="shared" ca="1" si="17"/>
        <v>55104499.787242919</v>
      </c>
      <c r="Q67" s="482">
        <f t="shared" ca="1" si="17"/>
        <v>55562659.098326087</v>
      </c>
      <c r="R67" s="482">
        <f t="shared" ca="1" si="17"/>
        <v>55563007.617794901</v>
      </c>
      <c r="S67" s="482">
        <f t="shared" ca="1" si="17"/>
        <v>55562659.098326087</v>
      </c>
      <c r="T67" s="482">
        <f t="shared" ca="1" si="17"/>
        <v>55563007.617794901</v>
      </c>
      <c r="U67" s="482">
        <f t="shared" ca="1" si="17"/>
        <v>55104151.267774105</v>
      </c>
      <c r="V67" s="482">
        <f t="shared" ca="1" si="17"/>
        <v>55563007.617794901</v>
      </c>
      <c r="W67" s="482">
        <f t="shared" ca="1" si="17"/>
        <v>55562659.098326087</v>
      </c>
      <c r="X67" s="482">
        <f t="shared" ca="1" si="17"/>
        <v>55563007.617794901</v>
      </c>
      <c r="Y67" s="482">
        <f t="shared" ca="1" si="17"/>
        <v>55562659.098326087</v>
      </c>
      <c r="Z67" s="482">
        <f t="shared" ca="1" si="17"/>
        <v>54326952.852321029</v>
      </c>
      <c r="AA67" s="482">
        <f t="shared" ca="1" si="17"/>
        <v>54007913.74795112</v>
      </c>
      <c r="AB67" s="482">
        <f t="shared" ca="1" si="17"/>
        <v>54007913.74795112</v>
      </c>
      <c r="AC67" s="482">
        <f t="shared" ca="1" si="17"/>
        <v>54007913.74795112</v>
      </c>
      <c r="AD67" s="482">
        <f t="shared" ca="1" si="17"/>
        <v>54007913.74795112</v>
      </c>
      <c r="AE67" s="482">
        <f t="shared" ca="1" si="17"/>
        <v>53549405.917399138</v>
      </c>
      <c r="AF67" s="482">
        <f t="shared" ca="1" si="17"/>
        <v>54007913.74795112</v>
      </c>
      <c r="AG67" s="482">
        <f t="shared" ca="1" si="17"/>
        <v>54007913.74795112</v>
      </c>
      <c r="AH67" s="482">
        <f t="shared" ca="1" si="17"/>
        <v>54007913.74795112</v>
      </c>
      <c r="AI67" s="482">
        <f t="shared" ca="1" si="17"/>
        <v>54007913.747951113</v>
      </c>
    </row>
    <row r="68" spans="1:37" s="488" customFormat="1" ht="13.5" customHeight="1">
      <c r="A68" s="488" t="s">
        <v>1114</v>
      </c>
      <c r="C68" s="488">
        <f t="shared" ref="C68:AI68" si="18">1/(1+$B$31)^C40</f>
        <v>1.2100000000000002</v>
      </c>
      <c r="D68" s="488">
        <f t="shared" si="18"/>
        <v>1.1000000000000001</v>
      </c>
      <c r="E68" s="488">
        <f t="shared" si="18"/>
        <v>1</v>
      </c>
      <c r="F68" s="488">
        <f t="shared" si="18"/>
        <v>0.90909090909090906</v>
      </c>
      <c r="G68" s="488">
        <f t="shared" si="18"/>
        <v>0.82644628099173545</v>
      </c>
      <c r="H68" s="488">
        <f t="shared" si="18"/>
        <v>0.75131480090157754</v>
      </c>
      <c r="I68" s="488">
        <f t="shared" si="18"/>
        <v>0.68301345536507052</v>
      </c>
      <c r="J68" s="488">
        <f t="shared" si="18"/>
        <v>0.62092132305915493</v>
      </c>
      <c r="K68" s="488">
        <f t="shared" si="18"/>
        <v>0.56447393005377722</v>
      </c>
      <c r="L68" s="488">
        <f t="shared" si="18"/>
        <v>0.51315811823070645</v>
      </c>
      <c r="M68" s="488">
        <f t="shared" si="18"/>
        <v>0.46650738020973315</v>
      </c>
      <c r="N68" s="488">
        <f t="shared" si="18"/>
        <v>0.42409761837248466</v>
      </c>
      <c r="O68" s="488">
        <f t="shared" si="18"/>
        <v>0.38554328942953148</v>
      </c>
      <c r="P68" s="488">
        <f t="shared" si="18"/>
        <v>0.3504938994813922</v>
      </c>
      <c r="Q68" s="488">
        <f t="shared" si="18"/>
        <v>0.31863081771035656</v>
      </c>
      <c r="R68" s="488">
        <f t="shared" si="18"/>
        <v>0.28966437973668779</v>
      </c>
      <c r="S68" s="488">
        <f t="shared" si="18"/>
        <v>0.26333125430607973</v>
      </c>
      <c r="T68" s="488">
        <f t="shared" si="18"/>
        <v>0.23939204936916339</v>
      </c>
      <c r="U68" s="488">
        <f t="shared" si="18"/>
        <v>0.21762913579014853</v>
      </c>
      <c r="V68" s="488">
        <f t="shared" si="18"/>
        <v>0.19784466890013502</v>
      </c>
      <c r="W68" s="488">
        <f t="shared" si="18"/>
        <v>0.17985878990921364</v>
      </c>
      <c r="X68" s="488">
        <f t="shared" si="18"/>
        <v>0.16350799082655781</v>
      </c>
      <c r="Y68" s="488">
        <f t="shared" si="18"/>
        <v>0.14864362802414349</v>
      </c>
      <c r="Z68" s="488">
        <f t="shared" si="18"/>
        <v>0.13513057093103953</v>
      </c>
      <c r="AA68" s="488">
        <f t="shared" si="18"/>
        <v>0.12284597357367227</v>
      </c>
      <c r="AB68" s="488">
        <f t="shared" si="18"/>
        <v>0.11167815779424752</v>
      </c>
      <c r="AC68" s="488">
        <f t="shared" si="18"/>
        <v>0.10152559799477048</v>
      </c>
      <c r="AD68" s="488">
        <f t="shared" si="18"/>
        <v>9.2295998177064048E-2</v>
      </c>
      <c r="AE68" s="488">
        <f t="shared" si="18"/>
        <v>8.3905452888240042E-2</v>
      </c>
      <c r="AF68" s="488">
        <f t="shared" si="18"/>
        <v>7.6277684443854576E-2</v>
      </c>
      <c r="AG68" s="488">
        <f t="shared" si="18"/>
        <v>6.9343349494413245E-2</v>
      </c>
      <c r="AH68" s="488">
        <f t="shared" si="18"/>
        <v>6.3039408631284766E-2</v>
      </c>
      <c r="AI68" s="488">
        <f t="shared" si="18"/>
        <v>5.7308553301167964E-2</v>
      </c>
    </row>
    <row r="69" spans="1:37" s="417" customFormat="1" ht="13.5" customHeight="1">
      <c r="A69" s="417" t="s">
        <v>1115</v>
      </c>
      <c r="B69" s="482">
        <f ca="1">SUM(F69:AI69)</f>
        <v>333974631.81033343</v>
      </c>
      <c r="F69" s="482">
        <f t="shared" ref="F69:AI69" ca="1" si="19">F68*F67</f>
        <v>13019910.887598632</v>
      </c>
      <c r="G69" s="482">
        <f t="shared" ca="1" si="19"/>
        <v>23861646.936108865</v>
      </c>
      <c r="H69" s="482">
        <f t="shared" ca="1" si="19"/>
        <v>21692406.305553511</v>
      </c>
      <c r="I69" s="482">
        <f t="shared" ca="1" si="19"/>
        <v>19720369.368685011</v>
      </c>
      <c r="J69" s="482">
        <f t="shared" ca="1" si="19"/>
        <v>17927608.51698637</v>
      </c>
      <c r="K69" s="482">
        <f t="shared" ca="1" si="19"/>
        <v>15899647.898268279</v>
      </c>
      <c r="L69" s="482">
        <f t="shared" ca="1" si="19"/>
        <v>14816205.385939145</v>
      </c>
      <c r="M69" s="482">
        <f t="shared" ca="1" si="19"/>
        <v>13469277.623581043</v>
      </c>
      <c r="N69" s="482">
        <f t="shared" ca="1" si="19"/>
        <v>11806129.721255541</v>
      </c>
      <c r="O69" s="482">
        <f t="shared" ca="1" si="19"/>
        <v>1060925.2689723917</v>
      </c>
      <c r="P69" s="482">
        <f t="shared" ca="1" si="19"/>
        <v>19313791.009402316</v>
      </c>
      <c r="Q69" s="482">
        <f t="shared" ca="1" si="19"/>
        <v>17703975.502661426</v>
      </c>
      <c r="R69" s="482">
        <f t="shared" ca="1" si="19"/>
        <v>16094624.137913419</v>
      </c>
      <c r="S69" s="482">
        <f t="shared" ca="1" si="19"/>
        <v>14631384.712943321</v>
      </c>
      <c r="T69" s="482">
        <f t="shared" ca="1" si="19"/>
        <v>13301342.262738358</v>
      </c>
      <c r="U69" s="482">
        <f t="shared" ca="1" si="19"/>
        <v>11992268.818855297</v>
      </c>
      <c r="V69" s="482">
        <f t="shared" ca="1" si="19"/>
        <v>10992844.845238313</v>
      </c>
      <c r="W69" s="482">
        <f t="shared" ca="1" si="19"/>
        <v>9993432.6295630895</v>
      </c>
      <c r="X69" s="482">
        <f t="shared" ca="1" si="19"/>
        <v>9084995.7398663703</v>
      </c>
      <c r="Y69" s="482">
        <f t="shared" ca="1" si="19"/>
        <v>8259035.2310438752</v>
      </c>
      <c r="Z69" s="482">
        <f t="shared" ca="1" si="19"/>
        <v>7341232.1558778072</v>
      </c>
      <c r="AA69" s="482">
        <f t="shared" ca="1" si="19"/>
        <v>6634654.7450499749</v>
      </c>
      <c r="AB69" s="482">
        <f t="shared" ca="1" si="19"/>
        <v>6031504.3136817953</v>
      </c>
      <c r="AC69" s="482">
        <f t="shared" ca="1" si="19"/>
        <v>5483185.739710723</v>
      </c>
      <c r="AD69" s="482">
        <f t="shared" ca="1" si="19"/>
        <v>4984714.3088279292</v>
      </c>
      <c r="AE69" s="482">
        <f t="shared" ca="1" si="19"/>
        <v>4493087.1553955758</v>
      </c>
      <c r="AF69" s="482">
        <f t="shared" ca="1" si="19"/>
        <v>4119598.6023371308</v>
      </c>
      <c r="AG69" s="482">
        <f t="shared" ca="1" si="19"/>
        <v>3745089.6384883006</v>
      </c>
      <c r="AH69" s="482">
        <f t="shared" ca="1" si="19"/>
        <v>3404626.9440802732</v>
      </c>
      <c r="AI69" s="482">
        <f t="shared" ca="1" si="19"/>
        <v>3095115.4037093385</v>
      </c>
    </row>
    <row r="70" spans="1:37" s="483" customFormat="1" ht="13.5" customHeight="1">
      <c r="A70" s="483" t="s">
        <v>1116</v>
      </c>
      <c r="C70" s="482">
        <f ca="1">(C41+C42+C45)*C68</f>
        <v>0</v>
      </c>
      <c r="D70" s="482">
        <f ca="1">(D41+D45)*D68</f>
        <v>179279242.2231544</v>
      </c>
      <c r="E70" s="482">
        <f ca="1">(E41+E45+E43)*E68</f>
        <v>156432780.34893748</v>
      </c>
      <c r="G70" s="483" t="s">
        <v>119</v>
      </c>
      <c r="AI70" s="483">
        <f ca="1">(AI41+AI45+AI43+AI42)*AI68</f>
        <v>-1737390.7617591051</v>
      </c>
    </row>
    <row r="71" spans="1:37" s="417" customFormat="1" ht="13.5" customHeight="1">
      <c r="A71" s="417" t="s">
        <v>1117</v>
      </c>
      <c r="C71" s="482"/>
      <c r="D71" s="482"/>
      <c r="E71" s="482">
        <f ca="1">B69-SUM(B70:AI70)</f>
        <v>6.5565109252929688E-7</v>
      </c>
      <c r="G71" s="483"/>
    </row>
    <row r="72" spans="1:37" s="417" customFormat="1" ht="13.5" customHeight="1">
      <c r="G72" s="483"/>
    </row>
    <row r="73" spans="1:37" s="417" customFormat="1" ht="13.5" customHeight="1">
      <c r="G73" s="483" t="s">
        <v>119</v>
      </c>
    </row>
    <row r="74" spans="1:37" s="417" customFormat="1" ht="13.5" customHeight="1">
      <c r="B74" s="489"/>
      <c r="F74" s="417" t="s">
        <v>1118</v>
      </c>
      <c r="G74" s="483"/>
    </row>
    <row r="75" spans="1:37" s="417" customFormat="1" ht="13.5" customHeight="1">
      <c r="F75" s="417" t="s">
        <v>1119</v>
      </c>
      <c r="G75" s="483"/>
    </row>
    <row r="76" spans="1:37" s="417" customFormat="1" ht="13.5" customHeight="1">
      <c r="F76" s="417" t="s">
        <v>1120</v>
      </c>
      <c r="G76" s="483"/>
    </row>
    <row r="77" spans="1:37" s="417" customFormat="1" ht="13.5" customHeight="1">
      <c r="F77" s="417" t="s">
        <v>1121</v>
      </c>
      <c r="G77" s="483"/>
    </row>
    <row r="78" spans="1:37" s="417" customFormat="1" ht="13.5" customHeight="1">
      <c r="G78" s="483" t="s">
        <v>119</v>
      </c>
    </row>
    <row r="79" spans="1:37" s="417" customFormat="1" ht="13.5" customHeight="1">
      <c r="A79" s="417" t="s">
        <v>1122</v>
      </c>
      <c r="B79" s="483">
        <f ca="1">SUM(F79:AI79)</f>
        <v>101980895.79248843</v>
      </c>
      <c r="C79" s="483"/>
      <c r="D79" s="483"/>
      <c r="E79" s="483"/>
      <c r="F79" s="483">
        <f t="shared" ref="F79:AI79" ca="1" si="20">F66*F68</f>
        <v>0</v>
      </c>
      <c r="G79" s="483">
        <f t="shared" ca="1" si="20"/>
        <v>0</v>
      </c>
      <c r="H79" s="483">
        <f t="shared" ca="1" si="20"/>
        <v>0</v>
      </c>
      <c r="I79" s="483">
        <f t="shared" ca="1" si="20"/>
        <v>0</v>
      </c>
      <c r="J79" s="483">
        <f t="shared" ca="1" si="20"/>
        <v>0</v>
      </c>
      <c r="K79" s="483">
        <f t="shared" ca="1" si="20"/>
        <v>0</v>
      </c>
      <c r="L79" s="483">
        <f t="shared" ca="1" si="20"/>
        <v>0</v>
      </c>
      <c r="M79" s="483">
        <f t="shared" ca="1" si="20"/>
        <v>0</v>
      </c>
      <c r="N79" s="483">
        <f t="shared" ca="1" si="20"/>
        <v>438668.11836358579</v>
      </c>
      <c r="O79" s="483">
        <f t="shared" ca="1" si="20"/>
        <v>10070709.130681358</v>
      </c>
      <c r="P79" s="483">
        <f t="shared" ca="1" si="20"/>
        <v>9561193.7519840803</v>
      </c>
      <c r="Q79" s="483">
        <f t="shared" ca="1" si="20"/>
        <v>8770771.7594002225</v>
      </c>
      <c r="R79" s="483">
        <f t="shared" ca="1" si="20"/>
        <v>7973327.91850626</v>
      </c>
      <c r="S79" s="483">
        <f t="shared" ca="1" si="20"/>
        <v>7248571.7019836539</v>
      </c>
      <c r="T79" s="483">
        <f t="shared" ca="1" si="20"/>
        <v>6589527.2053770721</v>
      </c>
      <c r="U79" s="483">
        <f t="shared" ca="1" si="20"/>
        <v>5936824.9224976851</v>
      </c>
      <c r="V79" s="483">
        <f t="shared" ca="1" si="20"/>
        <v>5445890.2523777457</v>
      </c>
      <c r="W79" s="483">
        <f t="shared" ca="1" si="20"/>
        <v>4950872.0046333261</v>
      </c>
      <c r="X79" s="483">
        <f t="shared" ca="1" si="20"/>
        <v>4500735.74576673</v>
      </c>
      <c r="Y79" s="483">
        <f t="shared" ca="1" si="20"/>
        <v>4091629.7558953101</v>
      </c>
      <c r="Z79" s="483">
        <f t="shared" ca="1" si="20"/>
        <v>3791324.4512547022</v>
      </c>
      <c r="AA79" s="483">
        <f t="shared" ca="1" si="20"/>
        <v>3572506.4011807544</v>
      </c>
      <c r="AB79" s="483">
        <f t="shared" ca="1" si="20"/>
        <v>3247733.0919825039</v>
      </c>
      <c r="AC79" s="483">
        <f t="shared" ca="1" si="20"/>
        <v>2952484.6290750038</v>
      </c>
      <c r="AD79" s="483">
        <f t="shared" ca="1" si="20"/>
        <v>2684076.93552273</v>
      </c>
      <c r="AE79" s="483">
        <f t="shared" ca="1" si="20"/>
        <v>2419354.6221360783</v>
      </c>
      <c r="AF79" s="483">
        <f t="shared" ca="1" si="20"/>
        <v>2218245.4012584542</v>
      </c>
      <c r="AG79" s="483">
        <f t="shared" ca="1" si="20"/>
        <v>2016586.7284167765</v>
      </c>
      <c r="AH79" s="483">
        <f t="shared" ca="1" si="20"/>
        <v>1833260.6621970695</v>
      </c>
      <c r="AI79" s="483">
        <f t="shared" ca="1" si="20"/>
        <v>1666600.6019973359</v>
      </c>
    </row>
    <row r="80" spans="1:37" s="417" customFormat="1" ht="13.5" customHeight="1">
      <c r="A80" s="417" t="s">
        <v>1123</v>
      </c>
      <c r="B80" s="483">
        <f ca="1">SUM(F80:AI80)</f>
        <v>1102354966.580838</v>
      </c>
      <c r="C80" s="483"/>
      <c r="D80" s="483"/>
      <c r="E80" s="483"/>
      <c r="F80" s="483">
        <f t="shared" ref="F80:AI80" ca="1" si="21">F47*F68</f>
        <v>94153021.002940401</v>
      </c>
      <c r="G80" s="483">
        <f t="shared" ca="1" si="21"/>
        <v>97821320.522535473</v>
      </c>
      <c r="H80" s="483">
        <f t="shared" ca="1" si="21"/>
        <v>88928473.202304959</v>
      </c>
      <c r="I80" s="483">
        <f t="shared" ca="1" si="21"/>
        <v>80844066.547549963</v>
      </c>
      <c r="J80" s="483">
        <f t="shared" ca="1" si="21"/>
        <v>73494605.952318147</v>
      </c>
      <c r="K80" s="483">
        <f t="shared" ca="1" si="21"/>
        <v>66813278.138471037</v>
      </c>
      <c r="L80" s="483">
        <f t="shared" ca="1" si="21"/>
        <v>60739343.762246385</v>
      </c>
      <c r="M80" s="483">
        <f t="shared" ca="1" si="21"/>
        <v>55217585.238405809</v>
      </c>
      <c r="N80" s="483">
        <f t="shared" ca="1" si="21"/>
        <v>50197804.762187093</v>
      </c>
      <c r="O80" s="483">
        <f t="shared" ca="1" si="21"/>
        <v>45634367.96562463</v>
      </c>
      <c r="P80" s="483">
        <f t="shared" ca="1" si="21"/>
        <v>41485789.059658751</v>
      </c>
      <c r="Q80" s="483">
        <f t="shared" ca="1" si="21"/>
        <v>37714353.69059886</v>
      </c>
      <c r="R80" s="483">
        <f t="shared" ca="1" si="21"/>
        <v>34285776.082362607</v>
      </c>
      <c r="S80" s="483">
        <f t="shared" ca="1" si="21"/>
        <v>31168887.347602356</v>
      </c>
      <c r="T80" s="483">
        <f t="shared" ca="1" si="21"/>
        <v>28335352.134183962</v>
      </c>
      <c r="U80" s="483">
        <f t="shared" ca="1" si="21"/>
        <v>25759411.031076327</v>
      </c>
      <c r="V80" s="483">
        <f t="shared" ca="1" si="21"/>
        <v>23417646.391887572</v>
      </c>
      <c r="W80" s="483">
        <f t="shared" ca="1" si="21"/>
        <v>21288769.447170515</v>
      </c>
      <c r="X80" s="483">
        <f t="shared" ca="1" si="21"/>
        <v>19353426.770155009</v>
      </c>
      <c r="Y80" s="483">
        <f t="shared" ca="1" si="21"/>
        <v>17594024.336504556</v>
      </c>
      <c r="Z80" s="483">
        <f t="shared" ca="1" si="21"/>
        <v>15994567.578640506</v>
      </c>
      <c r="AA80" s="483">
        <f t="shared" ca="1" si="21"/>
        <v>14540515.980582274</v>
      </c>
      <c r="AB80" s="483">
        <f t="shared" ca="1" si="21"/>
        <v>13218650.89143843</v>
      </c>
      <c r="AC80" s="483">
        <f t="shared" ca="1" si="21"/>
        <v>12016955.355853122</v>
      </c>
      <c r="AD80" s="483">
        <f t="shared" ca="1" si="21"/>
        <v>10924504.86895738</v>
      </c>
      <c r="AE80" s="483">
        <f t="shared" ca="1" si="21"/>
        <v>9931368.0626885258</v>
      </c>
      <c r="AF80" s="483">
        <f t="shared" ca="1" si="21"/>
        <v>9028516.4206259325</v>
      </c>
      <c r="AG80" s="483">
        <f t="shared" ca="1" si="21"/>
        <v>8207742.200569029</v>
      </c>
      <c r="AH80" s="483">
        <f t="shared" ca="1" si="21"/>
        <v>7461583.8186991168</v>
      </c>
      <c r="AI80" s="483">
        <f t="shared" ca="1" si="21"/>
        <v>6783258.0169991963</v>
      </c>
      <c r="AK80" s="483">
        <f ca="1">SUM(C80:AI80)</f>
        <v>1102354966.580838</v>
      </c>
    </row>
    <row r="81" spans="7:12" s="420" customFormat="1" ht="13.5" customHeight="1">
      <c r="G81" s="420" t="s">
        <v>119</v>
      </c>
    </row>
    <row r="82" spans="7:12" s="420" customFormat="1" ht="13.5" customHeight="1">
      <c r="G82" s="420" t="s">
        <v>119</v>
      </c>
    </row>
    <row r="83" spans="7:12" s="420" customFormat="1" ht="13.5" customHeight="1">
      <c r="G83" s="420" t="s">
        <v>119</v>
      </c>
      <c r="H83" s="420">
        <v>0.32</v>
      </c>
      <c r="I83" s="420">
        <v>0.192</v>
      </c>
      <c r="J83" s="420">
        <v>0.1152</v>
      </c>
      <c r="K83" s="420">
        <v>0.1152</v>
      </c>
      <c r="L83" s="420">
        <v>5.7599999999999998E-2</v>
      </c>
    </row>
    <row r="84" spans="7:12" s="420" customFormat="1" ht="13.5" customHeight="1">
      <c r="G84" s="420" t="s">
        <v>119</v>
      </c>
      <c r="H84" s="420">
        <f>H83/2</f>
        <v>0.16</v>
      </c>
      <c r="I84" s="420">
        <f>I83/2</f>
        <v>9.6000000000000002E-2</v>
      </c>
      <c r="J84" s="420">
        <f>J83/2</f>
        <v>5.7599999999999998E-2</v>
      </c>
      <c r="K84" s="420">
        <f>K83/2</f>
        <v>5.7599999999999998E-2</v>
      </c>
      <c r="L84" s="420">
        <f>L83/2</f>
        <v>2.8799999999999999E-2</v>
      </c>
    </row>
    <row r="85" spans="7:12" s="420" customFormat="1" ht="13.5" customHeight="1">
      <c r="G85" s="420" t="s">
        <v>119</v>
      </c>
    </row>
    <row r="86" spans="7:12" ht="13.5" customHeight="1">
      <c r="G86" s="207" t="s">
        <v>119</v>
      </c>
    </row>
    <row r="87" spans="7:12" ht="13.5" customHeight="1">
      <c r="G87" s="207" t="s">
        <v>119</v>
      </c>
    </row>
    <row r="88" spans="7:12" ht="13.5" customHeight="1">
      <c r="G88" s="207" t="s">
        <v>119</v>
      </c>
    </row>
    <row r="89" spans="7:12" ht="13.5" customHeight="1">
      <c r="G89" s="207" t="s">
        <v>119</v>
      </c>
    </row>
    <row r="90" spans="7:12" ht="13.5" customHeight="1">
      <c r="G90" s="207" t="s">
        <v>119</v>
      </c>
    </row>
    <row r="91" spans="7:12" ht="13.5" customHeight="1">
      <c r="G91" s="207" t="s">
        <v>119</v>
      </c>
    </row>
    <row r="92" spans="7:12" ht="13.5" customHeight="1">
      <c r="G92" s="207" t="s">
        <v>119</v>
      </c>
    </row>
    <row r="93" spans="7:12" ht="13.5" customHeight="1">
      <c r="G93" s="207" t="s">
        <v>119</v>
      </c>
    </row>
    <row r="94" spans="7:12" ht="13.5" customHeight="1">
      <c r="G94" s="207" t="s">
        <v>119</v>
      </c>
    </row>
    <row r="95" spans="7:12" ht="13.5" customHeight="1">
      <c r="G95" s="207" t="s">
        <v>119</v>
      </c>
    </row>
    <row r="96" spans="7:12" ht="13.5" customHeight="1">
      <c r="G96" s="207" t="s">
        <v>119</v>
      </c>
    </row>
    <row r="97" spans="7:7" ht="13.5" customHeight="1">
      <c r="G97" s="207" t="s">
        <v>119</v>
      </c>
    </row>
    <row r="98" spans="7:7" ht="13.5" customHeight="1">
      <c r="G98" s="207" t="s">
        <v>119</v>
      </c>
    </row>
    <row r="99" spans="7:7" ht="13.5" customHeight="1">
      <c r="G99" s="207" t="s">
        <v>119</v>
      </c>
    </row>
    <row r="100" spans="7:7" ht="13.5" customHeight="1">
      <c r="G100" s="207" t="s">
        <v>119</v>
      </c>
    </row>
    <row r="101" spans="7:7" ht="13.5" customHeight="1">
      <c r="G101" s="207" t="s">
        <v>119</v>
      </c>
    </row>
    <row r="102" spans="7:7" ht="13.5" customHeight="1">
      <c r="G102" s="207" t="s">
        <v>119</v>
      </c>
    </row>
    <row r="103" spans="7:7" ht="13.5" customHeight="1">
      <c r="G103" s="207" t="s">
        <v>119</v>
      </c>
    </row>
    <row r="104" spans="7:7" ht="13.5" customHeight="1">
      <c r="G104" s="207" t="s">
        <v>119</v>
      </c>
    </row>
    <row r="105" spans="7:7" ht="13.5" customHeight="1">
      <c r="G105" s="207" t="s">
        <v>119</v>
      </c>
    </row>
    <row r="106" spans="7:7" ht="13.5" customHeight="1">
      <c r="G106" s="207" t="s">
        <v>119</v>
      </c>
    </row>
    <row r="107" spans="7:7" ht="13.5" customHeight="1">
      <c r="G107" s="207" t="s">
        <v>119</v>
      </c>
    </row>
    <row r="108" spans="7:7" ht="13.5" customHeight="1">
      <c r="G108" s="207" t="s">
        <v>119</v>
      </c>
    </row>
    <row r="109" spans="7:7" ht="13.5" customHeight="1">
      <c r="G109" s="207" t="s">
        <v>119</v>
      </c>
    </row>
    <row r="110" spans="7:7" ht="13.5" customHeight="1">
      <c r="G110" s="207" t="s">
        <v>119</v>
      </c>
    </row>
    <row r="111" spans="7:7" ht="13.5" customHeight="1">
      <c r="G111" s="207" t="s">
        <v>119</v>
      </c>
    </row>
    <row r="112" spans="7:7" ht="13.5" customHeight="1">
      <c r="G112" s="207" t="s">
        <v>119</v>
      </c>
    </row>
    <row r="113" spans="7:7" ht="13.5" customHeight="1">
      <c r="G113" s="207" t="s">
        <v>119</v>
      </c>
    </row>
    <row r="114" spans="7:7" ht="13.5" customHeight="1">
      <c r="G114" s="207" t="s">
        <v>119</v>
      </c>
    </row>
    <row r="115" spans="7:7" ht="13.5" customHeight="1">
      <c r="G115" s="207" t="s">
        <v>119</v>
      </c>
    </row>
    <row r="116" spans="7:7" ht="13.5" customHeight="1">
      <c r="G116" s="207" t="s">
        <v>119</v>
      </c>
    </row>
    <row r="117" spans="7:7" ht="13.5" customHeight="1">
      <c r="G117" s="207" t="s">
        <v>119</v>
      </c>
    </row>
    <row r="118" spans="7:7" ht="13.5" customHeight="1">
      <c r="G118" s="207" t="s">
        <v>119</v>
      </c>
    </row>
    <row r="119" spans="7:7" ht="13.5" customHeight="1">
      <c r="G119" s="207" t="s">
        <v>119</v>
      </c>
    </row>
    <row r="120" spans="7:7" ht="13.5" customHeight="1">
      <c r="G120" s="207" t="s">
        <v>119</v>
      </c>
    </row>
    <row r="121" spans="7:7" ht="13.5" customHeight="1">
      <c r="G121" s="207" t="s">
        <v>119</v>
      </c>
    </row>
    <row r="122" spans="7:7" ht="13.5" customHeight="1">
      <c r="G122" s="207" t="s">
        <v>119</v>
      </c>
    </row>
    <row r="123" spans="7:7" ht="13.5" customHeight="1">
      <c r="G123" s="207" t="s">
        <v>119</v>
      </c>
    </row>
    <row r="124" spans="7:7" ht="13.5" customHeight="1">
      <c r="G124" s="207" t="s">
        <v>119</v>
      </c>
    </row>
  </sheetData>
  <printOptions horizontalCentered="1"/>
  <pageMargins left="0.75" right="0.75" top="0.75" bottom="0.75" header="0.511811023622047" footer="0.511811023622047"/>
  <pageSetup fitToWidth="2" fitToHeight="0" orientation="landscape"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L371"/>
  <sheetViews>
    <sheetView showGridLines="0" topLeftCell="A75" zoomScale="80" zoomScaleNormal="80" workbookViewId="0">
      <selection activeCell="G53" sqref="G53"/>
    </sheetView>
  </sheetViews>
  <sheetFormatPr defaultColWidth="9" defaultRowHeight="13.5"/>
  <cols>
    <col min="1" max="1" width="32.08203125" style="189" customWidth="1"/>
    <col min="2" max="2" width="9" style="189" hidden="1" customWidth="1"/>
    <col min="3" max="3" width="13" style="189" hidden="1" customWidth="1"/>
    <col min="4" max="4" width="8.33203125" style="189" customWidth="1"/>
    <col min="5" max="5" width="33.75" style="189" customWidth="1"/>
    <col min="6" max="6" width="6.9140625" style="189" customWidth="1"/>
    <col min="7" max="7" width="38.4140625" style="189" customWidth="1"/>
    <col min="8" max="8" width="8.25" style="189" customWidth="1"/>
    <col min="9" max="9" width="7.6640625" style="189" customWidth="1"/>
    <col min="10" max="10" width="16.08203125" style="189" customWidth="1"/>
    <col min="11" max="11" width="18.75" style="189" customWidth="1"/>
    <col min="12" max="15" width="9" style="189" customWidth="1"/>
    <col min="16" max="16" width="2.08203125" style="189" customWidth="1"/>
    <col min="17" max="17" width="19.33203125" style="490" customWidth="1"/>
    <col min="18" max="18" width="22.9140625" style="189" customWidth="1"/>
    <col min="19" max="19" width="11.33203125" style="189" customWidth="1"/>
    <col min="20" max="20" width="6.4140625" style="189" customWidth="1"/>
    <col min="21" max="21" width="23.75" style="189" customWidth="1"/>
    <col min="22" max="22" width="10.08203125" style="189" customWidth="1"/>
    <col min="23" max="23" width="6.4140625" style="189" customWidth="1"/>
    <col min="24" max="24" width="24.4140625" style="490" customWidth="1"/>
    <col min="25" max="25" width="17.6640625" style="189" customWidth="1"/>
    <col min="26" max="26" width="23.75" style="189" customWidth="1"/>
    <col min="27" max="27" width="10" style="189" customWidth="1"/>
    <col min="28" max="28" width="9" style="189" customWidth="1"/>
    <col min="29" max="29" width="10.08203125" style="189" customWidth="1"/>
    <col min="30" max="30" width="10.08203125" style="20" customWidth="1"/>
    <col min="31" max="31" width="2.25" style="189" customWidth="1"/>
    <col min="32" max="32" width="9" style="189" customWidth="1"/>
    <col min="33" max="33" width="18.75" style="189" customWidth="1"/>
    <col min="34" max="34" width="9" style="189" customWidth="1"/>
    <col min="35" max="16384" width="9" style="189"/>
  </cols>
  <sheetData>
    <row r="1" spans="1:36" ht="13.5" customHeight="1">
      <c r="A1" s="491" t="s">
        <v>1124</v>
      </c>
      <c r="B1" s="491"/>
      <c r="C1" s="491"/>
      <c r="D1" s="491"/>
      <c r="E1" s="491"/>
      <c r="F1" s="491"/>
      <c r="G1" s="491"/>
      <c r="H1" s="491"/>
      <c r="J1" s="491" t="s">
        <v>1125</v>
      </c>
      <c r="K1" s="491"/>
      <c r="L1" s="491"/>
      <c r="M1" s="491"/>
      <c r="N1" s="491"/>
      <c r="O1" s="491"/>
      <c r="P1" s="492"/>
      <c r="R1" s="493" t="s">
        <v>1126</v>
      </c>
      <c r="S1" s="494"/>
      <c r="T1" s="494"/>
      <c r="U1" s="494"/>
      <c r="V1" s="495" t="s">
        <v>1127</v>
      </c>
      <c r="W1" s="496">
        <f ca="1">V15/S15</f>
        <v>0.99988775358703863</v>
      </c>
      <c r="Y1" s="497" t="s">
        <v>1128</v>
      </c>
      <c r="Z1" s="498" t="s">
        <v>1129</v>
      </c>
      <c r="AA1" s="499" t="s">
        <v>1130</v>
      </c>
      <c r="AB1" s="498"/>
      <c r="AC1" s="500"/>
      <c r="AD1" s="501"/>
      <c r="AE1" s="502"/>
      <c r="AG1" s="503" t="s">
        <v>1131</v>
      </c>
      <c r="AH1" s="504"/>
      <c r="AI1" s="504"/>
    </row>
    <row r="2" spans="1:36" ht="13.5" customHeight="1">
      <c r="A2" s="505" t="s">
        <v>49</v>
      </c>
      <c r="B2" s="506"/>
      <c r="C2" s="506"/>
      <c r="D2" s="507"/>
      <c r="E2" s="508" t="s">
        <v>1132</v>
      </c>
      <c r="F2" s="507"/>
      <c r="G2" s="508" t="s">
        <v>151</v>
      </c>
      <c r="H2" s="509"/>
      <c r="L2" s="510"/>
      <c r="M2" s="510" t="s">
        <v>1133</v>
      </c>
      <c r="N2" s="207"/>
      <c r="O2" s="207"/>
      <c r="P2" s="511"/>
      <c r="Q2" s="497" t="s">
        <v>1128</v>
      </c>
      <c r="R2" s="512" t="s">
        <v>1134</v>
      </c>
      <c r="S2" s="513" t="s">
        <v>225</v>
      </c>
      <c r="T2" s="513" t="s">
        <v>1135</v>
      </c>
      <c r="U2" s="514" t="s">
        <v>1136</v>
      </c>
      <c r="V2" s="515" t="s">
        <v>225</v>
      </c>
      <c r="W2" s="516" t="s">
        <v>1135</v>
      </c>
      <c r="X2" s="497" t="s">
        <v>1137</v>
      </c>
      <c r="Y2" s="517" t="s">
        <v>1138</v>
      </c>
      <c r="Z2" s="518" t="s">
        <v>1139</v>
      </c>
      <c r="AA2" s="519">
        <f ca="1">IF(Y2&lt;&gt;"",VLOOKUP(Y2,INDIRECT(LU_SENS),2,FALSE()),"")</f>
        <v>97.060327700000002</v>
      </c>
      <c r="AB2" s="518" t="s">
        <v>1140</v>
      </c>
      <c r="AC2" s="520" t="s">
        <v>1141</v>
      </c>
      <c r="AD2" s="501"/>
      <c r="AE2" s="521"/>
      <c r="AG2" s="522" t="s">
        <v>1142</v>
      </c>
      <c r="AH2" s="523"/>
      <c r="AI2" s="523"/>
      <c r="AJ2" s="523"/>
    </row>
    <row r="3" spans="1:36" ht="13.5" customHeight="1">
      <c r="A3" s="427" t="s">
        <v>1143</v>
      </c>
      <c r="C3" s="487"/>
      <c r="D3" s="524">
        <f ca="1">VLOOKUP("CMIX.H2O.101",INDIRECT(LU_SENS),2,FALSE())/(VLOOKUP("strm.101",INDIRECT(LU_SENS),2,FALSE()))</f>
        <v>0.20618080539171052</v>
      </c>
      <c r="E3" s="417" t="s">
        <v>1144</v>
      </c>
      <c r="F3" s="525">
        <f ca="1">VLOOKUP("cmix.nh3.a200.275",INDIRECT(LU_SENS),2,FALSE())/(VLOOKUP("cmix.nh3.a200.275",INDIRECT(LU_SENS),2,FALSE())-VLOOKUP("cmix.nh3.a200.228",INDIRECT(LU_SENS),2,FALSE()))-1</f>
        <v>1.0000000284793309E-4</v>
      </c>
      <c r="G3" s="417" t="s">
        <v>1145</v>
      </c>
      <c r="H3" s="526">
        <f ca="1">VLOOKUP( "CMIX.H2O.A800.623", INDIRECT(LU_SENS), 2, FALSE() ) / VLOOKUP( "STRM.A800.623", INDIRECT(LU_SENS), 2, FALSE() )</f>
        <v>0.78983990188059994</v>
      </c>
      <c r="L3" s="510" t="s">
        <v>1146</v>
      </c>
      <c r="M3" s="510" t="s">
        <v>1146</v>
      </c>
      <c r="N3" s="207" t="s">
        <v>1147</v>
      </c>
      <c r="O3" s="207"/>
      <c r="P3" s="511"/>
      <c r="Q3" s="490" t="s">
        <v>1148</v>
      </c>
      <c r="R3" s="527" t="s">
        <v>1149</v>
      </c>
      <c r="S3" s="528">
        <f ca="1">IF(Q3&lt;&gt;"",VLOOKUP(Q3,INDIRECT(LU_SENS),2,FALSE()),"")</f>
        <v>20833.333299999998</v>
      </c>
      <c r="T3" s="529">
        <f ca="1">S3/3.7894*OPEX!$B$7/Summary!$D$12/1000000</f>
        <v>0.7720519191359172</v>
      </c>
      <c r="U3" s="527" t="s">
        <v>1150</v>
      </c>
      <c r="V3" s="528">
        <f ca="1">IF(X3&lt;&gt;"",VLOOKUP(X3,INDIRECT(LU_SENS),2,FALSE()),"")</f>
        <v>109.04044500000001</v>
      </c>
      <c r="W3" s="530">
        <f ca="1">V3/3.7894*OPEX!$B$7/Summary!$D$12/1000000</f>
        <v>4.0408744780982527E-3</v>
      </c>
      <c r="X3" s="490" t="s">
        <v>1151</v>
      </c>
      <c r="Y3" s="517"/>
      <c r="Z3" s="518"/>
      <c r="AA3" s="531"/>
      <c r="AB3" s="518"/>
      <c r="AC3" s="520"/>
      <c r="AD3" s="501"/>
      <c r="AE3" s="521"/>
      <c r="AG3" s="532"/>
      <c r="AH3" s="533" t="s">
        <v>1152</v>
      </c>
      <c r="AI3" s="533" t="s">
        <v>1153</v>
      </c>
      <c r="AJ3" s="523"/>
    </row>
    <row r="4" spans="1:36" ht="13.5" customHeight="1">
      <c r="A4" s="534" t="s">
        <v>137</v>
      </c>
      <c r="B4" s="535"/>
      <c r="C4" s="535"/>
      <c r="D4" s="536"/>
      <c r="E4" s="417" t="s">
        <v>1154</v>
      </c>
      <c r="F4" s="537">
        <f ca="1">VLOOKUP("amload",INDIRECT(LU_SENS),2,FALSE())</f>
        <v>4.7603851099999996</v>
      </c>
      <c r="G4" s="417" t="s">
        <v>1155</v>
      </c>
      <c r="H4" s="526">
        <f ca="1">VLOOKUP( "CMIX.H2O.A800.571", INDIRECT(LU_SENS), 2, FALSE() ) / VLOOKUP( "STRM.A800.571", INDIRECT(LU_SENS), 2, FALSE() )</f>
        <v>0.3502617604568331</v>
      </c>
      <c r="J4" s="189" t="s">
        <v>1156</v>
      </c>
      <c r="K4" s="66" t="s">
        <v>1157</v>
      </c>
      <c r="L4" s="510">
        <f t="shared" ref="L4:L9" ca="1" si="0">VLOOKUP(K4,INDIRECT(LU_SENS),2,FALSE())</f>
        <v>29204.880399999998</v>
      </c>
      <c r="M4" s="510">
        <f ca="1">L4*0.568256</f>
        <v>16595.848516582399</v>
      </c>
      <c r="N4" s="538">
        <f ca="1">M4*OPHOURS/('Set-up'!$B$39*3.7854*1000000)</f>
        <v>45.859322169354115</v>
      </c>
      <c r="O4" s="538"/>
      <c r="P4" s="539"/>
      <c r="Q4" s="490" t="s">
        <v>1158</v>
      </c>
      <c r="R4" s="527" t="s">
        <v>1159</v>
      </c>
      <c r="S4" s="528">
        <f ca="1">IF(Q4&lt;&gt;"",VLOOKUP(Q4,INDIRECT(LU_SENS),2,FALSE()),"")</f>
        <v>426.69977</v>
      </c>
      <c r="T4" s="529">
        <f ca="1">S4/3.7894*OPEX!$B$7/Summary!$D$12/1000000</f>
        <v>1.5812850088821575E-2</v>
      </c>
      <c r="U4" s="527" t="s">
        <v>1160</v>
      </c>
      <c r="V4" s="528">
        <f ca="1">V35</f>
        <v>136747.93890000001</v>
      </c>
      <c r="W4" s="530">
        <f ca="1">V4/3.7894*OPEX!$B$7/Summary!$D$12/1000000</f>
        <v>5.0676724240583324</v>
      </c>
      <c r="Y4" s="517" t="s">
        <v>1161</v>
      </c>
      <c r="Z4" s="518" t="s">
        <v>1162</v>
      </c>
      <c r="AA4" s="519">
        <f t="shared" ref="AA4:AA12" ca="1" si="1">IF(Y4&lt;&gt;"",VLOOKUP(Y4,INDIRECT(LU_SENS),2,FALSE()),"")</f>
        <v>50.134577399999998</v>
      </c>
      <c r="AB4" s="540">
        <f t="shared" ref="AB4:AB12" ca="1" si="2">AA4/$AA$15</f>
        <v>0.51653239775294169</v>
      </c>
      <c r="AC4" s="541">
        <f t="shared" ref="AC4:AC12" ca="1" si="3">AB4*$W$4</f>
        <v>2.6176169882253126</v>
      </c>
      <c r="AD4" s="501"/>
      <c r="AE4" s="542"/>
      <c r="AG4" s="543" t="s">
        <v>1163</v>
      </c>
      <c r="AH4" s="543"/>
      <c r="AI4" s="543"/>
      <c r="AJ4" s="523"/>
    </row>
    <row r="5" spans="1:36" ht="13.5" customHeight="1">
      <c r="A5" s="427" t="s">
        <v>1164</v>
      </c>
      <c r="C5" s="420"/>
      <c r="D5" s="544">
        <f ca="1">VLOOKUP( "CMIX.H2SO4.A200.217", INDIRECT(LU_SENS), 2, FALSE() )/( VLOOKUP( "CMIX.H2SO4.A200.217", INDIRECT(LU_SENS), 2, FALSE() ) + VLOOKUP( "CMIX.H2O.A200.217", INDIRECT(LU_SENS), 2, FALSE() ))*100</f>
        <v>0.81702173375085929</v>
      </c>
      <c r="E5" s="474" t="s">
        <v>1165</v>
      </c>
      <c r="F5" s="545"/>
      <c r="G5" s="417" t="s">
        <v>1166</v>
      </c>
      <c r="H5" s="526">
        <f ca="1">VLOOKUP( "CMIX.H2O.A800.801", INDIRECT(LU_SENS), 2, FALSE() ) /VLOOKUP( "STRM.A800.801", INDIRECT(LU_SENS), 2, FALSE() )</f>
        <v>0.44294372874033594</v>
      </c>
      <c r="J5" s="189" t="s">
        <v>1167</v>
      </c>
      <c r="K5" s="66" t="s">
        <v>1168</v>
      </c>
      <c r="L5" s="510">
        <f t="shared" ca="1" si="0"/>
        <v>641.66666699999996</v>
      </c>
      <c r="M5" s="510">
        <f ca="1">L5*0.53836</f>
        <v>345.44766684611994</v>
      </c>
      <c r="N5" s="538">
        <f ca="1">M5*OPHOURS/('Set-up'!$B$39*3.7854*1000000)</f>
        <v>0.95457582845003486</v>
      </c>
      <c r="O5" s="538"/>
      <c r="P5" s="539"/>
      <c r="R5" s="527" t="s">
        <v>1169</v>
      </c>
      <c r="S5" s="528">
        <f ca="1">S55+S56+S57</f>
        <v>3054.9635479999997</v>
      </c>
      <c r="T5" s="529">
        <f ca="1">T55+T56</f>
        <v>2.9765217044570698E-2</v>
      </c>
      <c r="U5" s="527" t="s">
        <v>1170</v>
      </c>
      <c r="V5" s="528">
        <f ca="1">V36+V37</f>
        <v>773.54528430000005</v>
      </c>
      <c r="W5" s="530">
        <f ca="1">V5/3.7894*OPEX!$B$7/Summary!$D$12/1000000</f>
        <v>2.8666421867419252E-2</v>
      </c>
      <c r="Y5" s="517" t="s">
        <v>1171</v>
      </c>
      <c r="Z5" s="518" t="s">
        <v>1172</v>
      </c>
      <c r="AA5" s="519">
        <f t="shared" ca="1" si="1"/>
        <v>13.220241100000001</v>
      </c>
      <c r="AB5" s="540">
        <f t="shared" ca="1" si="2"/>
        <v>0.13620704887511406</v>
      </c>
      <c r="AC5" s="541">
        <f t="shared" ca="1" si="3"/>
        <v>0.69025270554678109</v>
      </c>
      <c r="AE5" s="542"/>
      <c r="AG5" s="546" t="s">
        <v>1173</v>
      </c>
      <c r="AH5" s="547">
        <f ca="1">'Energy Bal'!FC17</f>
        <v>0</v>
      </c>
      <c r="AI5" s="548" t="e">
        <f ca="1">AH5/$AH$5</f>
        <v>#DIV/0!</v>
      </c>
      <c r="AJ5" s="523"/>
    </row>
    <row r="6" spans="1:36" ht="13.5" customHeight="1">
      <c r="A6" s="427" t="s">
        <v>1174</v>
      </c>
      <c r="C6" s="488"/>
      <c r="D6" s="537">
        <f ca="1">VLOOKUP( "CMIX.H2SO4.A200.217", INDIRECT(LU_SENS), 2, FALSE() )/( VLOOKUP( "STRM.101", INDIRECT(LU_SENS), 2, FALSE() ) - VLOOKUP( "CMIX.H2O.101", INDIRECT(LU_SENS), 2, FALSE() ))*1000</f>
        <v>22.960371054988375</v>
      </c>
      <c r="E6" s="417" t="s">
        <v>1175</v>
      </c>
      <c r="F6" s="525">
        <f ca="1">VLOOKUP("OSLR1",INDIRECT(LU_SENS),2,FALSE())</f>
        <v>0.01</v>
      </c>
      <c r="G6" s="189" t="s">
        <v>1176</v>
      </c>
      <c r="H6" s="549">
        <f ca="1">'Energy Bal'!CJ5</f>
        <v>0</v>
      </c>
      <c r="J6" s="189" t="s">
        <v>1177</v>
      </c>
      <c r="K6" s="66" t="s">
        <v>1178</v>
      </c>
      <c r="L6" s="510">
        <f t="shared" ca="1" si="0"/>
        <v>16273.075999999999</v>
      </c>
      <c r="M6" s="510">
        <f ca="1">L6*0.58117</f>
        <v>9457.4235789199993</v>
      </c>
      <c r="N6" s="538">
        <f ca="1">M6*OPHOURS/('Set-up'!$B$39*3.7854*1000000)</f>
        <v>26.133706532954843</v>
      </c>
      <c r="O6" s="538"/>
      <c r="P6" s="539"/>
      <c r="R6" s="527" t="s">
        <v>1179</v>
      </c>
      <c r="S6" s="528">
        <f ca="1">S20+S24</f>
        <v>1290.7214602899992</v>
      </c>
      <c r="T6" s="529">
        <f ca="1">T56+T57</f>
        <v>2.4627322442920277E-2</v>
      </c>
      <c r="U6" s="527" t="s">
        <v>1180</v>
      </c>
      <c r="V6" s="528">
        <f ca="1">IF(X6&lt;&gt;"",VLOOKUP(X6,INDIRECT(LU_SENS),2,FALSE()),"")</f>
        <v>520.42632200000003</v>
      </c>
      <c r="W6" s="530">
        <f ca="1">V6/3.7894*OPEX!$B$7/Summary!$D$12/1000000</f>
        <v>1.9286214782967392E-2</v>
      </c>
      <c r="X6" s="490" t="s">
        <v>1181</v>
      </c>
      <c r="Y6" s="517" t="s">
        <v>1182</v>
      </c>
      <c r="Z6" s="518" t="s">
        <v>1183</v>
      </c>
      <c r="AA6" s="519">
        <f t="shared" ca="1" si="1"/>
        <v>10.925946400000001</v>
      </c>
      <c r="AB6" s="540">
        <f t="shared" ca="1" si="2"/>
        <v>0.11256912064271479</v>
      </c>
      <c r="AC6" s="541">
        <f t="shared" ca="1" si="3"/>
        <v>0.57046342848158138</v>
      </c>
      <c r="AE6" s="542"/>
      <c r="AG6" s="532" t="s">
        <v>255</v>
      </c>
      <c r="AH6" s="547">
        <f ca="1">'Energy Bal'!FK17</f>
        <v>0</v>
      </c>
      <c r="AI6" s="548" t="e">
        <f ca="1">AH6/$AH$5</f>
        <v>#DIV/0!</v>
      </c>
      <c r="AJ6" s="523"/>
    </row>
    <row r="7" spans="1:36" ht="13.5" customHeight="1">
      <c r="A7" s="427" t="s">
        <v>1184</v>
      </c>
      <c r="C7" s="449"/>
      <c r="D7" s="525">
        <f ca="1">(VLOOKUP("SOL254",INDIRECT(LU_SENS),2,FALSE())+VLOOKUP("SCIS.A200.254s",INDIRECT(LU_SENS),2,FALSE()))/(VLOOKUP("STRM.A200.254s",INDIRECT(LU_SENS),2,FALSE()))</f>
        <v>0.30074972536200573</v>
      </c>
      <c r="E7" s="417" t="s">
        <v>1185</v>
      </c>
      <c r="F7" s="525">
        <f ca="1">VLOOKUP("OSLR2",INDIRECT(LU_SENS),2,FALSE())</f>
        <v>0.01</v>
      </c>
      <c r="G7" s="189" t="s">
        <v>1186</v>
      </c>
      <c r="H7" s="550" t="e">
        <f ca="1">'Energy Bal'!BY17/'Operating Summaries'!H6</f>
        <v>#DIV/0!</v>
      </c>
      <c r="J7" s="189" t="s">
        <v>1187</v>
      </c>
      <c r="K7" s="66" t="s">
        <v>1188</v>
      </c>
      <c r="L7" s="510">
        <f t="shared" ca="1" si="0"/>
        <v>1983.09887</v>
      </c>
      <c r="M7" s="510">
        <f ca="1">L7*0.58117</f>
        <v>1152.5175702778999</v>
      </c>
      <c r="N7" s="538">
        <f ca="1">M7*OPHOURS/('Set-up'!$B$39*3.7854*1000000)</f>
        <v>3.184752771658804</v>
      </c>
      <c r="O7" s="538"/>
      <c r="P7" s="539"/>
      <c r="R7" s="527" t="s">
        <v>1189</v>
      </c>
      <c r="S7" s="528">
        <f ca="1">S38+S34</f>
        <v>121.12378200001957</v>
      </c>
      <c r="T7" s="529">
        <f>T57+T58</f>
        <v>0</v>
      </c>
      <c r="U7" s="527" t="s">
        <v>1190</v>
      </c>
      <c r="V7" s="528">
        <f ca="1">-V19-V23</f>
        <v>2471.3009999999776</v>
      </c>
      <c r="W7" s="530">
        <f ca="1">V7/3.7894*OPEX!$B$7/Summary!$D$12/1000000</f>
        <v>9.1582688777532034E-2</v>
      </c>
      <c r="Y7" s="517" t="s">
        <v>1191</v>
      </c>
      <c r="Z7" s="518" t="s">
        <v>1192</v>
      </c>
      <c r="AA7" s="519">
        <f t="shared" ca="1" si="1"/>
        <v>7.00842835</v>
      </c>
      <c r="AB7" s="540">
        <f t="shared" ca="1" si="2"/>
        <v>7.2207256704734754E-2</v>
      </c>
      <c r="AC7" s="541">
        <f t="shared" ca="1" si="3"/>
        <v>0.36592272361948547</v>
      </c>
      <c r="AE7" s="542"/>
      <c r="AG7" s="532" t="s">
        <v>140</v>
      </c>
      <c r="AH7" s="547">
        <f ca="1">'Energy Bal'!GR49</f>
        <v>0</v>
      </c>
      <c r="AI7" s="548" t="e">
        <f ca="1">AH7/$AH$5</f>
        <v>#DIV/0!</v>
      </c>
      <c r="AJ7" s="523"/>
    </row>
    <row r="8" spans="1:36" ht="13.5" customHeight="1">
      <c r="A8" s="427" t="s">
        <v>1193</v>
      </c>
      <c r="C8" s="449"/>
      <c r="D8" s="525">
        <f ca="1">( VLOOKUP( "SCIS.A200.M207FD", INDIRECT(LU_SENS), 2, FALSE() )) / ( VLOOKUP( "STRM.A200.M207FD", INDIRECT(LU_SENS), 2, FALSE() ) )</f>
        <v>0.22633942455916389</v>
      </c>
      <c r="E8" s="417" t="s">
        <v>1194</v>
      </c>
      <c r="F8" s="525">
        <f ca="1">VLOOKUP("OSLR5",INDIRECT(LU_SENS),2,FALSE())</f>
        <v>0</v>
      </c>
      <c r="G8" s="189" t="s">
        <v>1195</v>
      </c>
      <c r="H8" s="550" t="e">
        <f ca="1">'Energy Bal'!CC17/'Operating Summaries'!H6</f>
        <v>#DIV/0!</v>
      </c>
      <c r="J8" s="189" t="s">
        <v>1196</v>
      </c>
      <c r="K8" s="66" t="s">
        <v>1197</v>
      </c>
      <c r="L8" s="510">
        <f t="shared" ca="1" si="0"/>
        <v>499.94089100000002</v>
      </c>
      <c r="M8" s="510">
        <f ca="1">L8*0.568256</f>
        <v>284.094410956096</v>
      </c>
      <c r="N8" s="538">
        <f ca="1">M8*OPHOURS/('Set-up'!$B$39*3.7854*1000000)</f>
        <v>0.7850383248274817</v>
      </c>
      <c r="O8" s="538"/>
      <c r="P8" s="539"/>
      <c r="R8" s="527" t="s">
        <v>1198</v>
      </c>
      <c r="S8" s="528">
        <f ca="1">S42+S49</f>
        <v>2677.8290400000105</v>
      </c>
      <c r="T8" s="529">
        <f ca="1">S8/3.7894*OPEX!$B$7/Summary!$D$12/1000000</f>
        <v>9.9236306532373239E-2</v>
      </c>
      <c r="U8" s="527" t="s">
        <v>1199</v>
      </c>
      <c r="V8" s="528">
        <f ca="1">-V27-V31</f>
        <v>2631.1730000000098</v>
      </c>
      <c r="W8" s="530">
        <f ca="1">V8/3.7894*OPEX!$B$7/Summary!$D$12/1000000</f>
        <v>9.7507304038985262E-2</v>
      </c>
      <c r="Y8" s="517" t="s">
        <v>1200</v>
      </c>
      <c r="Z8" s="518" t="s">
        <v>1201</v>
      </c>
      <c r="AA8" s="519">
        <f t="shared" ca="1" si="1"/>
        <v>6.3824211799999997</v>
      </c>
      <c r="AB8" s="540">
        <f t="shared" ca="1" si="2"/>
        <v>6.575755669129385E-2</v>
      </c>
      <c r="AC8" s="541">
        <f t="shared" ca="1" si="3"/>
        <v>0.33323775671792233</v>
      </c>
      <c r="AE8" s="542"/>
      <c r="AG8" s="532" t="s">
        <v>142</v>
      </c>
      <c r="AH8" s="547">
        <f ca="1">'Energy Bal'!GR50</f>
        <v>0</v>
      </c>
      <c r="AI8" s="548" t="e">
        <f ca="1">AH8/$AH$5</f>
        <v>#DIV/0!</v>
      </c>
      <c r="AJ8" s="523"/>
    </row>
    <row r="9" spans="1:36" ht="13.5" customHeight="1">
      <c r="A9" s="427" t="s">
        <v>1202</v>
      </c>
      <c r="C9" s="449"/>
      <c r="D9" s="525">
        <f ca="1">( VLOOKUP( "SCIS.A200.254s", INDIRECT(LU_SENS), 2, FALSE() )) / ( VLOOKUP( "STRM.A200.254s", INDIRECT(LU_SENS), 2, FALSE() ) )</f>
        <v>0.1661325237117067</v>
      </c>
      <c r="E9" s="417" t="s">
        <v>1203</v>
      </c>
      <c r="F9" s="525">
        <f ca="1">VLOOKUP("OSLR6",INDIRECT(LU_SENS),2,FALSE())</f>
        <v>0.01</v>
      </c>
      <c r="G9" s="417" t="s">
        <v>1204</v>
      </c>
      <c r="H9" s="551" t="e">
        <f ca="1">'Energy Bal'!CJ5*1000000/'Energy Bal'!CJ2</f>
        <v>#DIV/0!</v>
      </c>
      <c r="J9" s="189" t="s">
        <v>1205</v>
      </c>
      <c r="K9" s="66" t="s">
        <v>1206</v>
      </c>
      <c r="L9" s="510">
        <f t="shared" ca="1" si="0"/>
        <v>1191.5257899999999</v>
      </c>
      <c r="M9" s="510">
        <f ca="1">L9*0.568256</f>
        <v>677.09167932223988</v>
      </c>
      <c r="N9" s="538">
        <f ca="1">M9*OPHOURS/('Set-up'!$B$39*3.7854*1000000)</f>
        <v>1.8710080071652742</v>
      </c>
      <c r="O9" s="538"/>
      <c r="P9" s="539"/>
      <c r="R9" s="527" t="s">
        <v>1207</v>
      </c>
      <c r="S9" s="528">
        <f ca="1">S29+S54</f>
        <v>23869.148710000001</v>
      </c>
      <c r="T9" s="529">
        <f ca="1">S9/3.7894*OPEX!$B$7/Summary!$D$12/1000000</f>
        <v>0.88455466076070055</v>
      </c>
      <c r="U9" s="527" t="s">
        <v>1208</v>
      </c>
      <c r="V9" s="528">
        <f ca="1">IF(X9&lt;&gt;"",VLOOKUP(X9,INDIRECT(LU_SENS),2,FALSE()),"")</f>
        <v>4343.5125600000001</v>
      </c>
      <c r="W9" s="530">
        <f ca="1">V9/3.7894*OPEX!$B$7/Summary!$D$12/1000000</f>
        <v>0.16096402622901254</v>
      </c>
      <c r="X9" s="490" t="s">
        <v>1209</v>
      </c>
      <c r="Y9" s="517" t="s">
        <v>1210</v>
      </c>
      <c r="Z9" s="518" t="s">
        <v>1211</v>
      </c>
      <c r="AA9" s="519">
        <f t="shared" ca="1" si="1"/>
        <v>5.1979905000000004</v>
      </c>
      <c r="AB9" s="540">
        <f t="shared" ca="1" si="2"/>
        <v>5.3554465514693117E-2</v>
      </c>
      <c r="AC9" s="541">
        <f t="shared" ca="1" si="3"/>
        <v>0.27139648807399325</v>
      </c>
      <c r="AE9" s="542"/>
      <c r="AG9" s="532" t="s">
        <v>1212</v>
      </c>
      <c r="AH9" s="547">
        <f ca="1">'Energy Bal'!GR51</f>
        <v>0</v>
      </c>
      <c r="AI9" s="548"/>
      <c r="AJ9" s="523"/>
    </row>
    <row r="10" spans="1:36" ht="13.5" customHeight="1">
      <c r="A10" s="427" t="s">
        <v>1213</v>
      </c>
      <c r="C10" s="417"/>
      <c r="D10" s="552">
        <f ca="1">VLOOKUP("TEMP.A200.217",INDIRECT(LU_SENS),2,FALSE())</f>
        <v>158</v>
      </c>
      <c r="E10" s="417" t="s">
        <v>1214</v>
      </c>
      <c r="F10" s="525">
        <f ca="1">VLOOKUP("OSLR6",INDIRECT(LU_SENS),2,FALSE())</f>
        <v>0.01</v>
      </c>
      <c r="G10" s="417" t="s">
        <v>1215</v>
      </c>
      <c r="H10" s="551" t="e">
        <f ca="1">H9*1.8</f>
        <v>#DIV/0!</v>
      </c>
      <c r="L10" s="510"/>
      <c r="M10" s="510">
        <f ca="1">SUM(M4:M9)</f>
        <v>28512.423422904754</v>
      </c>
      <c r="N10" s="538"/>
      <c r="O10" s="538"/>
      <c r="P10" s="539"/>
      <c r="Q10" s="490" t="s">
        <v>1216</v>
      </c>
      <c r="R10" s="527" t="s">
        <v>1217</v>
      </c>
      <c r="S10" s="528">
        <f ca="1">IF(Q10&lt;&gt;"",VLOOKUP(Q10,INDIRECT(LU_SENS),2,FALSE()),"")</f>
        <v>638.15416100000004</v>
      </c>
      <c r="T10" s="529">
        <f ca="1">S10/3.7894*OPEX!$B$7/Summary!$D$12/1000000</f>
        <v>2.3649030983660266E-2</v>
      </c>
      <c r="U10" s="527" t="s">
        <v>1218</v>
      </c>
      <c r="V10" s="528">
        <f ca="1">IF(X10&lt;&gt;"",VLOOKUP(X10,INDIRECT(LU_SENS),2,FALSE()),"")</f>
        <v>4946.4734799999997</v>
      </c>
      <c r="W10" s="530">
        <f ca="1">V10/3.7894*OPEX!$B$7/Summary!$D$12/1000000</f>
        <v>0.18330884876636228</v>
      </c>
      <c r="X10" s="490" t="s">
        <v>1219</v>
      </c>
      <c r="Y10" s="517" t="s">
        <v>1220</v>
      </c>
      <c r="Z10" s="518" t="s">
        <v>1221</v>
      </c>
      <c r="AA10" s="519">
        <f t="shared" ca="1" si="1"/>
        <v>2.5565325300000001</v>
      </c>
      <c r="AB10" s="540">
        <f t="shared" ca="1" si="2"/>
        <v>2.6339742870841364E-2</v>
      </c>
      <c r="AC10" s="541">
        <f t="shared" ca="1" si="3"/>
        <v>0.13348118860334984</v>
      </c>
      <c r="AE10" s="542"/>
      <c r="AG10" s="532"/>
      <c r="AH10" s="547"/>
      <c r="AI10" s="548"/>
      <c r="AJ10" s="523"/>
    </row>
    <row r="11" spans="1:36" ht="13.5" customHeight="1">
      <c r="A11" s="427" t="s">
        <v>1222</v>
      </c>
      <c r="C11" s="430"/>
      <c r="D11" s="537">
        <f ca="1">VLOOKUP("PRES.A200.217",INDIRECT(LU_SENS),2,FALSE())</f>
        <v>5.6755846200000004</v>
      </c>
      <c r="E11" s="417" t="s">
        <v>1223</v>
      </c>
      <c r="F11" s="525">
        <f ca="1">VLOOKUP("OSLR7",INDIRECT(LU_SENS),2,FALSE())</f>
        <v>0.01</v>
      </c>
      <c r="G11" s="417"/>
      <c r="H11" s="551"/>
      <c r="J11" s="189" t="s">
        <v>1224</v>
      </c>
      <c r="L11" s="510"/>
      <c r="M11" s="510"/>
      <c r="N11" s="538">
        <f ca="1">SUM(N4:N10)</f>
        <v>78.788403634410557</v>
      </c>
      <c r="O11" s="538"/>
      <c r="P11" s="539"/>
      <c r="Q11" s="490" t="s">
        <v>1225</v>
      </c>
      <c r="R11" s="527" t="s">
        <v>1226</v>
      </c>
      <c r="S11" s="528">
        <f ca="1">IF(Q11&lt;&gt;"",VLOOKUP(Q11,INDIRECT(LU_SENS),2,FALSE()),"")</f>
        <v>237.25283300000001</v>
      </c>
      <c r="T11" s="529">
        <f ca="1">S11/3.7894*OPEX!$B$7/Summary!$D$12/1000000</f>
        <v>8.7922322558955691E-3</v>
      </c>
      <c r="U11" s="527" t="s">
        <v>1227</v>
      </c>
      <c r="V11" s="528">
        <f ca="1">IF(X11&lt;&gt;"",VLOOKUP(X11,INDIRECT(LU_SENS),2,FALSE()),"")</f>
        <v>54450.7912</v>
      </c>
      <c r="W11" s="530">
        <f ca="1">V11/3.7894*OPEX!$B$7/Summary!$D$12/1000000</f>
        <v>2.0178642197611802</v>
      </c>
      <c r="X11" s="490" t="s">
        <v>1228</v>
      </c>
      <c r="Y11" s="517" t="s">
        <v>1229</v>
      </c>
      <c r="Z11" s="518" t="s">
        <v>1230</v>
      </c>
      <c r="AA11" s="519">
        <f t="shared" ca="1" si="1"/>
        <v>1.17206583</v>
      </c>
      <c r="AB11" s="540">
        <f t="shared" ca="1" si="2"/>
        <v>1.2075697151367467E-2</v>
      </c>
      <c r="AC11" s="541">
        <f t="shared" ca="1" si="3"/>
        <v>6.119567745526467E-2</v>
      </c>
      <c r="AE11" s="542"/>
      <c r="AG11" s="532" t="s">
        <v>1231</v>
      </c>
      <c r="AH11" s="547">
        <f ca="1">'Energy Bal'!GB17</f>
        <v>0</v>
      </c>
      <c r="AI11" s="548" t="e">
        <f ca="1">AH11/$AH$5</f>
        <v>#DIV/0!</v>
      </c>
      <c r="AJ11" s="523"/>
    </row>
    <row r="12" spans="1:36" ht="13.5" customHeight="1">
      <c r="A12" s="465" t="s">
        <v>1232</v>
      </c>
      <c r="B12" s="474" t="s">
        <v>1233</v>
      </c>
      <c r="C12" s="474" t="s">
        <v>1234</v>
      </c>
      <c r="D12" s="553" t="s">
        <v>1235</v>
      </c>
      <c r="E12" s="554" t="s">
        <v>1236</v>
      </c>
      <c r="F12" s="536"/>
      <c r="G12" s="417" t="s">
        <v>1237</v>
      </c>
      <c r="H12" s="555" t="e">
        <f ca="1">-'Energy Bal'!CN20/'Energy Bal'!CJ5</f>
        <v>#DIV/0!</v>
      </c>
      <c r="J12" s="189" t="s">
        <v>1238</v>
      </c>
      <c r="L12" s="510"/>
      <c r="M12" s="510"/>
      <c r="N12" s="538">
        <f ca="1">N11*1000000/OPEX!E3</f>
        <v>336.44340466572328</v>
      </c>
      <c r="O12" s="538"/>
      <c r="P12" s="539"/>
      <c r="Q12" s="490" t="s">
        <v>1239</v>
      </c>
      <c r="R12" s="527" t="s">
        <v>1240</v>
      </c>
      <c r="S12" s="528">
        <f ca="1">IF(Q12&lt;&gt;"",VLOOKUP(Q12,INDIRECT(LU_SENS),2,FALSE()),"")</f>
        <v>4372.4889899999998</v>
      </c>
      <c r="T12" s="529">
        <f ca="1">S12/3.7894*OPEX!$B$7/Summary!$D$12/1000000</f>
        <v>0.16203784903350865</v>
      </c>
      <c r="U12" s="527" t="s">
        <v>1241</v>
      </c>
      <c r="V12" s="528">
        <f ca="1">IF(X12&lt;&gt;"",VLOOKUP(X12,INDIRECT(LU_SENS),2,FALSE()),"")</f>
        <v>2584.0065300000001</v>
      </c>
      <c r="W12" s="530">
        <f ca="1">V12/3.7894*OPEX!$B$7/Summary!$D$12/1000000</f>
        <v>9.5759385779434644E-2</v>
      </c>
      <c r="X12" s="490" t="s">
        <v>1242</v>
      </c>
      <c r="Y12" s="517" t="s">
        <v>1243</v>
      </c>
      <c r="Z12" s="518" t="s">
        <v>1244</v>
      </c>
      <c r="AA12" s="519">
        <f t="shared" ca="1" si="1"/>
        <v>0.46168611500000001</v>
      </c>
      <c r="AB12" s="540">
        <f t="shared" ca="1" si="2"/>
        <v>4.7567137962988074E-3</v>
      </c>
      <c r="AC12" s="541">
        <f t="shared" ca="1" si="3"/>
        <v>2.4105467334641289E-2</v>
      </c>
      <c r="AE12" s="542"/>
      <c r="AG12" s="532"/>
      <c r="AH12" s="547"/>
      <c r="AI12" s="548"/>
      <c r="AJ12" s="523"/>
    </row>
    <row r="13" spans="1:36" ht="13.5" customHeight="1">
      <c r="A13" s="427" t="s">
        <v>1245</v>
      </c>
      <c r="B13" s="449">
        <f ca="1">VLOOKUP("PRETRX01",INDIRECT(LU_SENS),2,FALSE())</f>
        <v>3.0000000000000001E-3</v>
      </c>
      <c r="C13" s="449"/>
      <c r="D13" s="525">
        <f ca="1">B13</f>
        <v>3.0000000000000001E-3</v>
      </c>
      <c r="E13" s="417" t="s">
        <v>1184</v>
      </c>
      <c r="F13" s="525">
        <f ca="1">(VLOOKUP("SOL300",INDIRECT(LU_SENS),2,FALSE())+VLOOKUP("SCIS.a300.f300fd",INDIRECT(LU_SENS),2,FALSE()))/(VLOOKUP("STRM.A300.f300FD",INDIRECT(LU_SENS),2,FALSE()))</f>
        <v>0.1982422596796507</v>
      </c>
      <c r="H13" s="466"/>
      <c r="P13" s="556"/>
      <c r="Q13" s="490" t="s">
        <v>1246</v>
      </c>
      <c r="R13" s="527" t="s">
        <v>1247</v>
      </c>
      <c r="S13" s="528">
        <f ca="1">IF(Q13&lt;&gt;"",VLOOKUP(Q13,INDIRECT(LU_SENS),2,FALSE()),"")</f>
        <v>5571.7241700000004</v>
      </c>
      <c r="T13" s="529">
        <f ca="1">S13/3.7894*OPEX!$B$7/Summary!$D$12/1000000</f>
        <v>0.20647969657090237</v>
      </c>
      <c r="U13" s="452"/>
      <c r="W13" s="466"/>
      <c r="Z13" s="518"/>
      <c r="AA13" s="530"/>
      <c r="AB13" s="518"/>
      <c r="AC13" s="520"/>
      <c r="AE13" s="542"/>
      <c r="AG13" s="532" t="s">
        <v>298</v>
      </c>
      <c r="AH13" s="547">
        <f ca="1">SUM(AH5:AH12)</f>
        <v>0</v>
      </c>
      <c r="AI13" s="548" t="e">
        <f ca="1">SUM(AI5:AI12)</f>
        <v>#DIV/0!</v>
      </c>
      <c r="AJ13" s="523"/>
    </row>
    <row r="14" spans="1:36" ht="13.5" customHeight="1">
      <c r="A14" s="427" t="s">
        <v>1248</v>
      </c>
      <c r="B14" s="449">
        <f ca="1">VLOOKUP("PRETRX02",INDIRECT(LU_SENS),2,FALSE())</f>
        <v>0</v>
      </c>
      <c r="C14" s="449"/>
      <c r="D14" s="525">
        <f ca="1">B14</f>
        <v>0</v>
      </c>
      <c r="E14" s="417" t="s">
        <v>1249</v>
      </c>
      <c r="F14" s="525">
        <f ca="1">VLOOKUP("SCIS.A300.F300FD",INDIRECT(LU_SENS),2,FALSE())/(VLOOKUP("STRM.A300.f300FD",INDIRECT(LU_SENS),2,FALSE()))</f>
        <v>5.0993109744947328E-2</v>
      </c>
      <c r="G14" s="417" t="s">
        <v>1250</v>
      </c>
      <c r="H14" s="549">
        <f ca="1">VLOOKUP( "STRM.A800.a810.812", INDIRECT(LU_SENS), 2, FALSE() )</f>
        <v>235119.12700000001</v>
      </c>
      <c r="J14" s="491" t="s">
        <v>1251</v>
      </c>
      <c r="K14" s="491"/>
      <c r="L14" s="491"/>
      <c r="M14" s="491"/>
      <c r="N14" s="491"/>
      <c r="O14" s="491"/>
      <c r="P14" s="492"/>
      <c r="Q14" s="490" t="s">
        <v>1252</v>
      </c>
      <c r="R14" s="557" t="s">
        <v>1253</v>
      </c>
      <c r="S14" s="558">
        <f ca="1">IF(Q14&lt;&gt;"",VLOOKUP(Q14,INDIRECT(LU_SENS),2,FALSE()),"")</f>
        <v>146508.296</v>
      </c>
      <c r="T14" s="559">
        <f ca="1">S14/3.7894*OPEX!$B$7/Summary!$D$12/1000000</f>
        <v>5.4293765413013881</v>
      </c>
      <c r="U14" s="560"/>
      <c r="V14" s="186"/>
      <c r="W14" s="561"/>
      <c r="Z14" s="518"/>
      <c r="AA14" s="562"/>
      <c r="AB14" s="518"/>
      <c r="AC14" s="520"/>
      <c r="AE14" s="521"/>
      <c r="AG14" s="543" t="s">
        <v>1254</v>
      </c>
      <c r="AH14" s="543"/>
      <c r="AI14" s="543"/>
      <c r="AJ14" s="533">
        <v>2002</v>
      </c>
    </row>
    <row r="15" spans="1:36" ht="13.5" customHeight="1">
      <c r="A15" s="427" t="s">
        <v>1255</v>
      </c>
      <c r="B15" s="449">
        <f ca="1">VLOOKUP("PRETRX03",INDIRECT(LU_SENS),2,FALSE())</f>
        <v>9.9000000000000005E-2</v>
      </c>
      <c r="C15" s="449"/>
      <c r="D15" s="525">
        <f ca="1">B15</f>
        <v>9.9000000000000005E-2</v>
      </c>
      <c r="E15" s="417" t="s">
        <v>1213</v>
      </c>
      <c r="F15" s="552">
        <f ca="1">VLOOKUP("TEMP.A300.308",INDIRECT(LU_SENS),2,FALSE())</f>
        <v>32</v>
      </c>
      <c r="G15" s="417" t="s">
        <v>1256</v>
      </c>
      <c r="H15" s="549">
        <f ca="1">VLOOKUP("work.wtotal",INDIRECT(LU_SENS),2,FALSE())</f>
        <v>-41155.875800000002</v>
      </c>
      <c r="J15" s="189" t="s">
        <v>1257</v>
      </c>
      <c r="L15" s="510">
        <f ca="1">VLOOKUP( "CMIX.GLUCOSE.A300.301", INDIRECT(LU_SENS), 2, FALSE() ) + VLOOKUP( "CMIX.XYLOSE.A300.301", INDIRECT(LU_SENS), 2, FALSE() ) +
VLOOKUP( "CMIX.ARABINOS.A300.301", INDIRECT(LU_SENS), 2, FALSE() ) + VLOOKUP( "CMIX.MANNOSE.A300.301", INDIRECT(LU_SENS), 2, FALSE() ) +
VLOOKUP( "CMIX.GALACTOS.A300.301", INDIRECT(LU_SENS), 2, FALSE() ) + VLOOKUP( "CMIX.GLUCOLIG.A300.301", INDIRECT(LU_SENS), 2, FALSE() ) +
VLOOKUP( "CMIX.CELLOB.A300.301", INDIRECT(LU_SENS), 2, FALSE() ) + VLOOKUP( "CMIX.XYLOLIG.A300.301", INDIRECT(LU_SENS), 2, FALSE() ) +
VLOOKUP( "CMIX.MANOLIG.A300.301", INDIRECT(LU_SENS), 2, FALSE() ) + VLOOKUP( "CMIX.GALAOLIG.A300.301", INDIRECT(LU_SENS), 2, FALSE() ) +
VLOOKUP( "CMIX.ARABOLIG.A300.301", INDIRECT(LU_SENS), 2, FALSE() )</f>
        <v>24275.328705836797</v>
      </c>
      <c r="P15" s="556"/>
      <c r="R15" s="563" t="s">
        <v>1258</v>
      </c>
      <c r="S15" s="564">
        <f ca="1">SUM(S3:S14)</f>
        <v>209601.73576429003</v>
      </c>
      <c r="T15" s="565">
        <f ca="1">S15/3.7894*OPEX!$B$7/Summary!$D$12/1000000</f>
        <v>7.7675242852779363</v>
      </c>
      <c r="U15" s="566" t="s">
        <v>1259</v>
      </c>
      <c r="V15" s="567">
        <f ca="1">SUM(V3:V14)</f>
        <v>209578.2087213</v>
      </c>
      <c r="W15" s="568">
        <f ca="1">V15/3.7894*OPEX!$B$7/Summary!$D$12/1000000</f>
        <v>7.7666524085393238</v>
      </c>
      <c r="Z15" s="518" t="s">
        <v>1260</v>
      </c>
      <c r="AA15" s="569">
        <f ca="1">SUM(AA4:AA13)</f>
        <v>97.059889405000007</v>
      </c>
      <c r="AB15" s="518"/>
      <c r="AC15" s="541">
        <f ca="1">SUM(AC4:AC12)</f>
        <v>5.0676724240583324</v>
      </c>
      <c r="AE15" s="521"/>
      <c r="AG15" s="546" t="s">
        <v>1261</v>
      </c>
      <c r="AH15" s="547">
        <f ca="1">'Energy Bal'!GF17</f>
        <v>0</v>
      </c>
      <c r="AI15" s="548" t="e">
        <f t="shared" ref="AI15:AI20" ca="1" si="4">AH15/$AH$5</f>
        <v>#DIV/0!</v>
      </c>
      <c r="AJ15" s="570">
        <v>0.48699999999999999</v>
      </c>
    </row>
    <row r="16" spans="1:36" ht="13.5" customHeight="1">
      <c r="A16" s="427" t="s">
        <v>1262</v>
      </c>
      <c r="B16" s="449">
        <f ca="1">VLOOKUP("PRETRX04",INDIRECT(LU_SENS),2,FALSE())</f>
        <v>3.0000000000000001E-3</v>
      </c>
      <c r="C16" s="449"/>
      <c r="D16" s="525">
        <f ca="1">B16</f>
        <v>3.0000000000000001E-3</v>
      </c>
      <c r="E16" s="417" t="s">
        <v>1222</v>
      </c>
      <c r="F16" s="537">
        <f ca="1">VLOOKUP("PRES.A300.308",INDIRECT(LU_SENS),2,FALSE())</f>
        <v>1</v>
      </c>
      <c r="G16" s="417" t="s">
        <v>1263</v>
      </c>
      <c r="H16" s="549">
        <f ca="1">VLOOKUP("Work.a900.wka100",INDIRECT(LU_SENS),2,FALSE())</f>
        <v>859.48470299999997</v>
      </c>
      <c r="J16" s="189" t="s">
        <v>1264</v>
      </c>
      <c r="L16" s="510">
        <f ca="1">VLOOKUP( "CMIX.LACID.A300.301", INDIRECT(LU_SENS), 2, FALSE() ) +
VLOOKUP( "CMIX.LGNSOL.A300.301", INDIRECT(LU_SENS), 2, FALSE() ) + VLOOKUP( "CMIX.EXTRACT.A300.301", INDIRECT(LU_SENS), 2, FALSE() ) +
VLOOKUP( "CCIS.PROTEIN.A300.301", INDIRECT(LU_SENS), 2, FALSE() )</f>
        <v>15448.93163807</v>
      </c>
      <c r="P16" s="556"/>
      <c r="R16" s="512" t="s">
        <v>1265</v>
      </c>
      <c r="S16" s="571"/>
      <c r="T16" s="572"/>
      <c r="U16" s="514" t="s">
        <v>1233</v>
      </c>
      <c r="V16" s="573"/>
      <c r="W16" s="574"/>
      <c r="Z16" s="575" t="s">
        <v>1127</v>
      </c>
      <c r="AA16" s="576">
        <f ca="1">AA15/AA2</f>
        <v>0.99999548430331542</v>
      </c>
      <c r="AB16" s="575"/>
      <c r="AC16" s="577"/>
      <c r="AE16" s="542"/>
      <c r="AG16" s="546" t="s">
        <v>1266</v>
      </c>
      <c r="AH16" s="547">
        <f ca="1">'Energy Bal'!GO17</f>
        <v>-97.876128199999997</v>
      </c>
      <c r="AI16" s="548" t="e">
        <f t="shared" ca="1" si="4"/>
        <v>#DIV/0!</v>
      </c>
      <c r="AJ16" s="570">
        <v>0.22</v>
      </c>
    </row>
    <row r="17" spans="1:38" ht="15" customHeight="1">
      <c r="A17" s="427" t="s">
        <v>1267</v>
      </c>
      <c r="B17" s="449">
        <f ca="1">VLOOKUP("PRETRX05",INDIRECT(LU_SENS),2,FALSE())</f>
        <v>2.4E-2</v>
      </c>
      <c r="C17" s="449"/>
      <c r="D17" s="525">
        <f ca="1">B17-C36*B17</f>
        <v>2.4E-2</v>
      </c>
      <c r="E17" s="417" t="s">
        <v>1268</v>
      </c>
      <c r="F17" s="537">
        <f ca="1">VLOOKUP("FERMDAYS",INDIRECT(LU_SENS),2,FALSE())</f>
        <v>1.5</v>
      </c>
      <c r="G17" s="417" t="s">
        <v>1269</v>
      </c>
      <c r="H17" s="549">
        <f ca="1">VLOOKUP("Work.a900.wka200",INDIRECT(LU_SENS),2,FALSE())</f>
        <v>5683.1566499999999</v>
      </c>
      <c r="J17" s="189" t="s">
        <v>1270</v>
      </c>
      <c r="L17" s="510">
        <f ca="1">VLOOKUP( "CCIS.CELLULOS.A300.301", INDIRECT(LU_SENS), 2, FALSE() )</f>
        <v>26138.367999999999</v>
      </c>
      <c r="P17" s="556"/>
      <c r="Q17" s="490" t="s">
        <v>1271</v>
      </c>
      <c r="R17" s="527" t="s">
        <v>1272</v>
      </c>
      <c r="S17" s="528">
        <f ca="1">IF(Q17&lt;&gt;"",VLOOKUP(Q17,INDIRECT(LU_SENS),2,FALSE()),"")</f>
        <v>664.81490699999995</v>
      </c>
      <c r="T17" s="578"/>
      <c r="U17" s="527" t="s">
        <v>1273</v>
      </c>
      <c r="V17" s="528">
        <f ca="1">IF(X17&lt;&gt;"",VLOOKUP(X17,INDIRECT(LU_SENS),2,FALSE()),"")</f>
        <v>226041.83499999999</v>
      </c>
      <c r="W17" s="578"/>
      <c r="X17" s="490" t="s">
        <v>1274</v>
      </c>
      <c r="Z17" s="490"/>
      <c r="AA17" s="490"/>
      <c r="AE17" s="521"/>
      <c r="AG17" s="546" t="s">
        <v>1275</v>
      </c>
      <c r="AH17" s="547">
        <f ca="1">'Energy Bal'!GU52</f>
        <v>-38.318762897309142</v>
      </c>
      <c r="AI17" s="548" t="e">
        <f t="shared" ca="1" si="4"/>
        <v>#DIV/0!</v>
      </c>
      <c r="AJ17" s="570">
        <v>0.06</v>
      </c>
    </row>
    <row r="18" spans="1:38" ht="13.5" customHeight="1">
      <c r="A18" s="427" t="s">
        <v>1276</v>
      </c>
      <c r="B18" s="449">
        <f ca="1">VLOOKUP("PRETRX06",INDIRECT(LU_SENS),2,FALSE())</f>
        <v>0.9</v>
      </c>
      <c r="C18" s="449"/>
      <c r="D18" s="525">
        <f ca="1">B18+B27*C36</f>
        <v>0.9</v>
      </c>
      <c r="E18" s="474" t="s">
        <v>1277</v>
      </c>
      <c r="F18" s="579"/>
      <c r="G18" s="417" t="s">
        <v>1278</v>
      </c>
      <c r="H18" s="549">
        <f ca="1">VLOOKUP("Work.a900.wka300",INDIRECT(LU_SENS),2,FALSE())</f>
        <v>2600.9366799999998</v>
      </c>
      <c r="J18" s="189" t="s">
        <v>1279</v>
      </c>
      <c r="L18" s="510">
        <f ca="1">VLOOKUP( "CMIX.GLUCOSE.A300.306a", INDIRECT(LU_SENS), 2, FALSE() ) + VLOOKUP( "CMIX.XYLOSE.A300.306a", INDIRECT(LU_SENS), 2, FALSE() ) +
VLOOKUP( "CMIX.ARABINOS.A300.306a", INDIRECT(LU_SENS), 2, FALSE() ) + VLOOKUP( "CMIX.MANNOSE.A300.306a", INDIRECT(LU_SENS), 2, FALSE() ) +
VLOOKUP( "CMIX.GALACTOS.A300.306a", INDIRECT(LU_SENS), 2, FALSE() ) + VLOOKUP( "CMIX.GLUCOLIG.A300.306a", INDIRECT(LU_SENS), 2, FALSE() ) +
VLOOKUP( "CMIX.CELLOB.A300.306a", INDIRECT(LU_SENS), 2, FALSE() ) + VLOOKUP( "CMIX.XYLOLIG.A300.306a", INDIRECT(LU_SENS), 2, FALSE() ) +
VLOOKUP( "CMIX.MANOLIG.A300.306a", INDIRECT(LU_SENS), 2, FALSE() ) + VLOOKUP( "CMIX.GALAOLIG.A300.306a", INDIRECT(LU_SENS), 2, FALSE() ) +
VLOOKUP( "CMIX.ARABOLIG.A300.306a", INDIRECT(LU_SENS), 2, FALSE() )</f>
        <v>51790.238164100003</v>
      </c>
      <c r="P18" s="556"/>
      <c r="Q18" s="490" t="s">
        <v>1280</v>
      </c>
      <c r="R18" s="527" t="s">
        <v>1272</v>
      </c>
      <c r="S18" s="528">
        <f ca="1">IF(Q18&lt;&gt;"",VLOOKUP(Q18,INDIRECT(LU_SENS),2,FALSE()),"")</f>
        <v>3.9497547100000001</v>
      </c>
      <c r="T18" s="578"/>
      <c r="U18" s="527" t="s">
        <v>1281</v>
      </c>
      <c r="V18" s="528">
        <f ca="1">IF(X18&lt;&gt;"",VLOOKUP(X18,INDIRECT(LU_SENS),2,FALSE()),"")</f>
        <v>223570.53400000001</v>
      </c>
      <c r="W18" s="578"/>
      <c r="X18" s="490" t="s">
        <v>1282</v>
      </c>
      <c r="Y18" s="490"/>
      <c r="Z18" s="490"/>
      <c r="AA18" s="207">
        <f ca="1">AA2*3.97</f>
        <v>385.32950096900004</v>
      </c>
      <c r="AB18" s="189" t="s">
        <v>1283</v>
      </c>
      <c r="AE18" s="556"/>
      <c r="AG18" s="546" t="s">
        <v>1284</v>
      </c>
      <c r="AH18" s="547">
        <f ca="1">'Energy Bal'!GU28</f>
        <v>-11.010438304336802</v>
      </c>
      <c r="AI18" s="548" t="e">
        <f t="shared" ca="1" si="4"/>
        <v>#DIV/0!</v>
      </c>
      <c r="AJ18" s="570">
        <v>4.4999999999999998E-2</v>
      </c>
    </row>
    <row r="19" spans="1:38" ht="13.5" customHeight="1">
      <c r="A19" s="427" t="s">
        <v>1285</v>
      </c>
      <c r="B19" s="449">
        <f ca="1">VLOOKUP("PRETRX07",INDIRECT(LU_SENS),2,FALSE())</f>
        <v>0.05</v>
      </c>
      <c r="C19" s="449"/>
      <c r="D19" s="525">
        <f ca="1">B19</f>
        <v>0.05</v>
      </c>
      <c r="E19" s="417" t="s">
        <v>1286</v>
      </c>
      <c r="F19" s="525">
        <f ca="1">VLOOKUP("FERMRX07",INDIRECT(LU_SENS),2,FALSE())</f>
        <v>0.95</v>
      </c>
      <c r="G19" s="417" t="s">
        <v>1287</v>
      </c>
      <c r="H19" s="549">
        <f ca="1">VLOOKUP("Work.a900.wka400",INDIRECT(LU_SENS),2,FALSE())</f>
        <v>5336.7340599999998</v>
      </c>
      <c r="J19" s="189" t="s">
        <v>1288</v>
      </c>
      <c r="L19" s="510">
        <f ca="1">VLOOKUP( "CMIX.LACID.A300.306a", INDIRECT(LU_SENS), 2, FALSE() ) +
VLOOKUP( "CMIX.LGNSOL.A300.306a", INDIRECT(LU_SENS), 2, FALSE() ) + VLOOKUP( "CMIX.EXTRACT.A300.306a", INDIRECT(LU_SENS), 2, FALSE() ) +
VLOOKUP( "CCIS.protein.A300.306a", INDIRECT(LU_SENS), 2, FALSE() )</f>
        <v>15530.766333200001</v>
      </c>
      <c r="P19" s="556"/>
      <c r="Q19" s="490" t="s">
        <v>1289</v>
      </c>
      <c r="R19" s="527" t="s">
        <v>1290</v>
      </c>
      <c r="S19" s="528">
        <f ca="1">IF(Q19&lt;&gt;"",VLOOKUP(Q19,INDIRECT(LU_SENS),2,FALSE()),"")</f>
        <v>750.95952199999999</v>
      </c>
      <c r="T19" s="578"/>
      <c r="U19" s="580"/>
      <c r="V19" s="567">
        <f ca="1">V18-V17</f>
        <v>-2471.3009999999776</v>
      </c>
      <c r="W19" s="581"/>
      <c r="Y19" s="490"/>
      <c r="Z19" s="517" t="str">
        <f ca="1">"Total Duty = "&amp;TEXT(AA2,"#,##0") &amp; " MMkcal/hr (" &amp;TEXT(AA18,"#,##0") &amp; " MMBtu/hr)"</f>
        <v>Total Duty = 97 MMkcal/hr (385 MMBtu/hr)</v>
      </c>
      <c r="AA19" s="490"/>
      <c r="AE19" s="556"/>
      <c r="AG19" s="546" t="s">
        <v>1291</v>
      </c>
      <c r="AH19" s="547">
        <f ca="1">'Energy Bal'!GU30</f>
        <v>-4.062880379424394</v>
      </c>
      <c r="AI19" s="548" t="e">
        <f t="shared" ca="1" si="4"/>
        <v>#DIV/0!</v>
      </c>
      <c r="AJ19" s="570">
        <v>4.0000000000000001E-3</v>
      </c>
    </row>
    <row r="20" spans="1:38" ht="13.5" customHeight="1">
      <c r="A20" s="427" t="s">
        <v>1292</v>
      </c>
      <c r="B20" s="449">
        <f ca="1">VLOOKUP("PRETRX08",INDIRECT(LU_SENS),2,FALSE())</f>
        <v>0</v>
      </c>
      <c r="C20" s="449"/>
      <c r="D20" s="525">
        <f ca="1">B20</f>
        <v>0</v>
      </c>
      <c r="E20" s="417" t="s">
        <v>1293</v>
      </c>
      <c r="F20" s="525">
        <f ca="1">VLOOKUP("FERMRX08",INDIRECT(LU_SENS),2,FALSE())</f>
        <v>0.02</v>
      </c>
      <c r="G20" s="417" t="s">
        <v>1294</v>
      </c>
      <c r="H20" s="549">
        <f ca="1">VLOOKUP("Work.a900.wka500",INDIRECT(LU_SENS),2,FALSE())</f>
        <v>2125.71524</v>
      </c>
      <c r="J20" s="189" t="s">
        <v>1295</v>
      </c>
      <c r="L20" s="510">
        <f ca="1">VLOOKUP( "CMIX.GLUCOSE.A300.304", INDIRECT(LU_SENS), 2, FALSE() ) + VLOOKUP( "CMIX.XYLOSE.A300.304", INDIRECT(LU_SENS), 2, FALSE() ) +
VLOOKUP( "CMIX.ARABINOS.A300.304", INDIRECT(LU_SENS), 2, FALSE() ) + VLOOKUP( "CMIX.MANNOSE.A300.304", INDIRECT(LU_SENS), 2, FALSE() ) +
VLOOKUP( "CMIX.GALACTOS.A300.304", INDIRECT(LU_SENS), 2, FALSE() ) + VLOOKUP( "CMIX.GLUCOLIG.A300.304", INDIRECT(LU_SENS), 2, FALSE() ) +
VLOOKUP( "CMIX.CELLOB.A300.304", INDIRECT(LU_SENS), 2, FALSE() ) + VLOOKUP( "CMIX.XYLOLIG.A300.304", INDIRECT(LU_SENS), 2, FALSE() ) +
VLOOKUP( "CMIX.MANOLIG.A300.304", INDIRECT(LU_SENS), 2, FALSE() ) + VLOOKUP( "CMIX.GALAOLIG.A300.304", INDIRECT(LU_SENS), 2, FALSE() ) +
VLOOKUP( "CMIX.ARABOLIG.A300.304", INDIRECT(LU_SENS), 2, FALSE() )</f>
        <v>878.8391444099999</v>
      </c>
      <c r="P20" s="556"/>
      <c r="R20" s="580"/>
      <c r="S20" s="567">
        <f ca="1">S19-S17-S18</f>
        <v>82.194860290000051</v>
      </c>
      <c r="T20" s="581"/>
      <c r="U20" s="514" t="s">
        <v>1296</v>
      </c>
      <c r="V20" s="515"/>
      <c r="W20" s="516"/>
      <c r="Y20" s="490"/>
      <c r="Z20"/>
      <c r="AA20"/>
      <c r="AB20"/>
      <c r="AC20"/>
      <c r="AE20" s="556"/>
      <c r="AG20" s="546" t="s">
        <v>1297</v>
      </c>
      <c r="AH20" s="547">
        <f ca="1">'Energy Bal'!GU34</f>
        <v>0</v>
      </c>
      <c r="AI20" s="548" t="e">
        <f t="shared" ca="1" si="4"/>
        <v>#DIV/0!</v>
      </c>
      <c r="AJ20" s="570">
        <v>3.0000000000000001E-3</v>
      </c>
    </row>
    <row r="21" spans="1:38" ht="13.5" customHeight="1">
      <c r="A21" s="427" t="s">
        <v>1298</v>
      </c>
      <c r="B21" s="449">
        <f ca="1">VLOOKUP("PRETRX09",INDIRECT(LU_SENS),2,FALSE())</f>
        <v>2.4E-2</v>
      </c>
      <c r="C21" s="449"/>
      <c r="D21" s="525">
        <f ca="1">B21-C36*B21</f>
        <v>2.4E-2</v>
      </c>
      <c r="E21" s="417" t="s">
        <v>1299</v>
      </c>
      <c r="F21" s="525">
        <f ca="1">VLOOKUP("FERMRX09",INDIRECT(LU_SENS),2,FALSE())</f>
        <v>4.0000000000000001E-3</v>
      </c>
      <c r="G21" s="417" t="s">
        <v>1300</v>
      </c>
      <c r="H21" s="549">
        <f ca="1">VLOOKUP("Work.a900.wka600",INDIRECT(LU_SENS),2,FALSE())</f>
        <v>7357.1549199999999</v>
      </c>
      <c r="J21" s="189" t="s">
        <v>1301</v>
      </c>
      <c r="L21" s="510">
        <f ca="1">VLOOKUP( "CMIX.LACID.A300.304", INDIRECT(LU_SENS), 2, FALSE() ) +
VLOOKUP( "CMIX.LGNSOL.A300.304", INDIRECT(LU_SENS), 2, FALSE() ) + VLOOKUP( "CMIX.EXTRACT.A300.304", INDIRECT(LU_SENS), 2, FALSE() ) +
VLOOKUP( "CCIS.protein.A300.304", INDIRECT(LU_SENS), 2, FALSE() )</f>
        <v>1649.151496</v>
      </c>
      <c r="P21" s="556"/>
      <c r="R21" s="512" t="s">
        <v>1302</v>
      </c>
      <c r="S21" s="571"/>
      <c r="T21" s="572"/>
      <c r="U21" s="527" t="s">
        <v>1272</v>
      </c>
      <c r="V21" s="528">
        <f ca="1">IF(X21&lt;&gt;"",VLOOKUP(X21,INDIRECT(LU_SENS),2,FALSE()),"")</f>
        <v>203952.38699999999</v>
      </c>
      <c r="W21" s="578"/>
      <c r="X21" s="490" t="s">
        <v>1303</v>
      </c>
      <c r="Y21" s="490"/>
      <c r="Z21"/>
      <c r="AA21"/>
      <c r="AB21"/>
      <c r="AC21"/>
      <c r="AE21" s="556"/>
      <c r="AG21" s="546" t="s">
        <v>1304</v>
      </c>
      <c r="AH21" s="547">
        <f ca="1">'Energy Bal'!GU22</f>
        <v>0</v>
      </c>
      <c r="AI21" s="548"/>
      <c r="AJ21" s="570"/>
    </row>
    <row r="22" spans="1:38" ht="13.5" customHeight="1">
      <c r="A22" s="427" t="s">
        <v>1305</v>
      </c>
      <c r="B22" s="449">
        <f ca="1">VLOOKUP("PRETRX10",INDIRECT(LU_SENS),2,FALSE())</f>
        <v>0.9</v>
      </c>
      <c r="C22" s="449"/>
      <c r="D22" s="525">
        <f ca="1">B22+C36*B21</f>
        <v>0.9</v>
      </c>
      <c r="E22" s="417" t="s">
        <v>1306</v>
      </c>
      <c r="F22" s="525">
        <f ca="1">VLOOKUP("FERMRX10",INDIRECT(LU_SENS),2,FALSE())</f>
        <v>6.0000000000000001E-3</v>
      </c>
      <c r="G22" s="417" t="s">
        <v>1307</v>
      </c>
      <c r="H22" s="549">
        <f ca="1">VLOOKUP("Work.a900.wka700",INDIRECT(LU_SENS),2,FALSE())</f>
        <v>10.875161200000001</v>
      </c>
      <c r="P22" s="556"/>
      <c r="Q22" s="490" t="s">
        <v>1308</v>
      </c>
      <c r="R22" s="527" t="s">
        <v>1309</v>
      </c>
      <c r="S22" s="528">
        <f ca="1">IF(Q22&lt;&gt;"",VLOOKUP(Q22,INDIRECT(LU_SENS),2,FALSE()),"")</f>
        <v>14032.124900000001</v>
      </c>
      <c r="T22" s="578"/>
      <c r="U22" s="527" t="s">
        <v>1290</v>
      </c>
      <c r="V22" s="528">
        <f ca="1">IF(X22&lt;&gt;"",VLOOKUP(X22,INDIRECT(LU_SENS),2,FALSE()),"")</f>
        <v>203952.38699999999</v>
      </c>
      <c r="W22" s="578"/>
      <c r="X22" s="490" t="s">
        <v>1310</v>
      </c>
      <c r="Y22" s="582"/>
      <c r="Z22"/>
      <c r="AA22"/>
      <c r="AB22"/>
      <c r="AC22"/>
      <c r="AE22" s="556"/>
      <c r="AG22" s="546"/>
      <c r="AH22" s="547"/>
      <c r="AI22" s="548"/>
      <c r="AJ22" s="570"/>
    </row>
    <row r="23" spans="1:38" ht="13.5" customHeight="1">
      <c r="A23" s="427" t="s">
        <v>1311</v>
      </c>
      <c r="B23" s="449">
        <f ca="1">VLOOKUP("PRETRX11",INDIRECT(LU_SENS),2,FALSE())</f>
        <v>0.05</v>
      </c>
      <c r="C23" s="449"/>
      <c r="D23" s="525">
        <f ca="1">B23</f>
        <v>0.05</v>
      </c>
      <c r="E23" s="417" t="s">
        <v>1312</v>
      </c>
      <c r="F23" s="525">
        <f ca="1">VLOOKUP("FERMRX11",INDIRECT(LU_SENS),2,FALSE())</f>
        <v>0</v>
      </c>
      <c r="G23" s="417" t="s">
        <v>1313</v>
      </c>
      <c r="H23" s="549">
        <f ca="1">VLOOKUP("Work.a900.wka800",INDIRECT(LU_SENS),2,FALSE())</f>
        <v>1368.7527600000001</v>
      </c>
      <c r="J23" s="189" t="s">
        <v>1314</v>
      </c>
      <c r="L23" s="457">
        <f ca="1">L18/VLOOKUP( "strm.A300.306a", INDIRECT(LU_SENS), 2, FALSE() )</f>
        <v>0.11684832481030741</v>
      </c>
      <c r="P23" s="556"/>
      <c r="Q23" s="490" t="s">
        <v>1315</v>
      </c>
      <c r="R23" s="527" t="s">
        <v>1290</v>
      </c>
      <c r="S23" s="528">
        <f ca="1">IF(Q23&lt;&gt;"",VLOOKUP(Q23,INDIRECT(LU_SENS),2,FALSE()),"")</f>
        <v>15240.6515</v>
      </c>
      <c r="T23" s="578"/>
      <c r="U23" s="580"/>
      <c r="V23" s="567">
        <f ca="1">V22-V21</f>
        <v>0</v>
      </c>
      <c r="W23" s="581"/>
      <c r="Y23" s="582"/>
      <c r="Z23"/>
      <c r="AA23"/>
      <c r="AB23"/>
      <c r="AC23"/>
      <c r="AE23" s="556"/>
      <c r="AG23" s="546" t="s">
        <v>298</v>
      </c>
      <c r="AH23" s="547">
        <f ca="1">SUM(AH15:AH22)</f>
        <v>-151.26820978107034</v>
      </c>
      <c r="AI23" s="548" t="e">
        <f ca="1">SUM(AI15:AI22)</f>
        <v>#DIV/0!</v>
      </c>
      <c r="AJ23" s="570">
        <v>0.96599999999999997</v>
      </c>
    </row>
    <row r="24" spans="1:38" ht="13.5" customHeight="1">
      <c r="A24" s="427" t="s">
        <v>1316</v>
      </c>
      <c r="B24" s="449">
        <f ca="1">VLOOKUP("PRETRX12",INDIRECT(LU_SENS),2,FALSE())</f>
        <v>2.4E-2</v>
      </c>
      <c r="C24" s="449"/>
      <c r="D24" s="525">
        <f ca="1">B24-C39*B24</f>
        <v>2.4E-2</v>
      </c>
      <c r="E24" s="417" t="s">
        <v>1317</v>
      </c>
      <c r="F24" s="525">
        <f ca="1">VLOOKUP("FERMRX12",INDIRECT(LU_SENS),2,FALSE())</f>
        <v>0</v>
      </c>
      <c r="G24" s="417" t="s">
        <v>1318</v>
      </c>
      <c r="H24" s="549">
        <f ca="1">VLOOKUP("Work.a900.wka900",INDIRECT(LU_SENS),2,FALSE())</f>
        <v>3008.1100700000002</v>
      </c>
      <c r="J24" s="189" t="s">
        <v>1319</v>
      </c>
      <c r="L24" s="457">
        <f ca="1">VLOOKUP( "cmix.glucose.A300.306a", INDIRECT(LU_SENS), 2, FALSE() )/VLOOKUP( "strm.A300.306a", INDIRECT(LU_SENS), 2, FALSE() )</f>
        <v>6.6982808707787708E-2</v>
      </c>
      <c r="P24" s="556"/>
      <c r="R24" s="580"/>
      <c r="S24" s="567">
        <f ca="1">S23-S22</f>
        <v>1208.5265999999992</v>
      </c>
      <c r="T24" s="581"/>
      <c r="U24" s="514" t="s">
        <v>1320</v>
      </c>
      <c r="V24" s="515"/>
      <c r="W24" s="516"/>
      <c r="Y24" s="582"/>
      <c r="Z24"/>
      <c r="AA24"/>
      <c r="AB24"/>
      <c r="AC24"/>
      <c r="AE24" s="556"/>
      <c r="AG24" s="583"/>
      <c r="AH24" s="584"/>
      <c r="AI24" s="585"/>
      <c r="AJ24" s="523"/>
    </row>
    <row r="25" spans="1:38" ht="13.5" customHeight="1">
      <c r="A25" s="427" t="s">
        <v>1321</v>
      </c>
      <c r="B25" s="449">
        <f ca="1">VLOOKUP("PRETRX13",INDIRECT(LU_SENS),2,FALSE())</f>
        <v>0.9</v>
      </c>
      <c r="C25" s="449"/>
      <c r="D25" s="525">
        <f ca="1">B25+C39*B24</f>
        <v>0.9</v>
      </c>
      <c r="E25" s="417" t="s">
        <v>1322</v>
      </c>
      <c r="F25" s="525">
        <f ca="1">VLOOKUP("FERMRX16",INDIRECT(LU_SENS),2,FALSE())</f>
        <v>0.85</v>
      </c>
      <c r="G25" s="417" t="s">
        <v>1323</v>
      </c>
      <c r="H25" s="549">
        <f ca="1">-VLOOKUP("work.a900.wknet",INDIRECT(LU_SENS),2,FALSE())</f>
        <v>12804.9555</v>
      </c>
      <c r="J25" s="189" t="s">
        <v>1324</v>
      </c>
      <c r="L25" s="457">
        <f ca="1">VLOOKUP( "cmix.xylose.A300.306a", INDIRECT(LU_SENS), 2, FALSE() )/VLOOKUP( "strm.A300.306a", INDIRECT(LU_SENS), 2, FALSE() )</f>
        <v>3.7173602689135291E-2</v>
      </c>
      <c r="P25" s="556"/>
      <c r="R25" s="512" t="s">
        <v>1325</v>
      </c>
      <c r="S25" s="513"/>
      <c r="T25" s="586"/>
      <c r="U25" s="527" t="s">
        <v>1272</v>
      </c>
      <c r="V25" s="528">
        <f ca="1">IF(X25&lt;&gt;"",VLOOKUP(X25,INDIRECT(LU_SENS),2,FALSE()),"")</f>
        <v>353960.55499999999</v>
      </c>
      <c r="W25" s="578"/>
      <c r="X25" s="490" t="s">
        <v>1326</v>
      </c>
      <c r="Y25" s="490"/>
      <c r="Z25"/>
      <c r="AA25"/>
      <c r="AB25"/>
      <c r="AC25"/>
      <c r="AE25" s="556"/>
    </row>
    <row r="26" spans="1:38" ht="13.5" customHeight="1">
      <c r="A26" s="427" t="s">
        <v>1327</v>
      </c>
      <c r="B26" s="449">
        <f ca="1">VLOOKUP("PRETRX14",INDIRECT(LU_SENS),2,FALSE())</f>
        <v>0.05</v>
      </c>
      <c r="C26" s="449"/>
      <c r="D26" s="525">
        <f ca="1">B26</f>
        <v>0.05</v>
      </c>
      <c r="E26" s="417" t="s">
        <v>1328</v>
      </c>
      <c r="F26" s="525">
        <f ca="1">VLOOKUP("FERMRX17",INDIRECT(LU_SENS),2,FALSE())</f>
        <v>1.9E-2</v>
      </c>
      <c r="G26" s="417" t="s">
        <v>1329</v>
      </c>
      <c r="H26" s="549">
        <f ca="1">SUM(H16:H24)</f>
        <v>28350.920244200002</v>
      </c>
      <c r="P26" s="556"/>
      <c r="Q26" s="490" t="s">
        <v>1330</v>
      </c>
      <c r="R26" s="527" t="s">
        <v>1273</v>
      </c>
      <c r="S26" s="528">
        <f ca="1">IF(Q26&lt;&gt;"",VLOOKUP(Q26,INDIRECT(LU_SENS),2,FALSE()),"")</f>
        <v>6496.0223999999998</v>
      </c>
      <c r="T26" s="578"/>
      <c r="U26" s="527" t="s">
        <v>1290</v>
      </c>
      <c r="V26" s="528">
        <f ca="1">IF(X26&lt;&gt;"",VLOOKUP(X26,INDIRECT(LU_SENS),2,FALSE()),"")</f>
        <v>353960.55499999999</v>
      </c>
      <c r="W26" s="578"/>
      <c r="X26" s="490" t="s">
        <v>1331</v>
      </c>
      <c r="Y26" s="490"/>
      <c r="Z26"/>
      <c r="AA26"/>
      <c r="AB26"/>
      <c r="AC26"/>
      <c r="AE26" s="556"/>
    </row>
    <row r="27" spans="1:38" ht="13.5" customHeight="1">
      <c r="A27" s="427" t="s">
        <v>1332</v>
      </c>
      <c r="B27" s="449">
        <f ca="1">VLOOKUP("PRETRX15",INDIRECT(LU_SENS),2,FALSE())</f>
        <v>2.4E-2</v>
      </c>
      <c r="C27" s="449"/>
      <c r="D27" s="525">
        <f ca="1">B27-C38*B27</f>
        <v>2.4E-2</v>
      </c>
      <c r="E27" s="417" t="s">
        <v>1333</v>
      </c>
      <c r="F27" s="525">
        <f ca="1">VLOOKUP("FERMRX18",INDIRECT(LU_SENS),2,FALSE())</f>
        <v>3.0000000000000001E-3</v>
      </c>
      <c r="G27" s="417" t="s">
        <v>1334</v>
      </c>
      <c r="H27" s="550">
        <f ca="1">SUM(H16:H24)/-H15</f>
        <v>0.68886689186189065</v>
      </c>
      <c r="J27" s="189" t="s">
        <v>1335</v>
      </c>
      <c r="P27" s="556"/>
      <c r="Q27" s="490" t="s">
        <v>1336</v>
      </c>
      <c r="R27" s="527" t="s">
        <v>1337</v>
      </c>
      <c r="S27" s="528">
        <f ca="1">IF(Q27&lt;&gt;"",VLOOKUP(Q27,INDIRECT(LU_SENS),2,FALSE()),"")</f>
        <v>20504.1548</v>
      </c>
      <c r="T27" s="578"/>
      <c r="U27" s="580"/>
      <c r="V27" s="567">
        <f ca="1">V26-V25</f>
        <v>0</v>
      </c>
      <c r="W27" s="581"/>
      <c r="Y27" s="490"/>
      <c r="Z27"/>
      <c r="AA27"/>
      <c r="AB27"/>
      <c r="AC27"/>
      <c r="AE27" s="556"/>
      <c r="AG27" s="503" t="s">
        <v>1338</v>
      </c>
      <c r="AH27" s="504"/>
      <c r="AI27" s="504"/>
    </row>
    <row r="28" spans="1:38" ht="13.5" customHeight="1">
      <c r="A28" s="427" t="s">
        <v>1339</v>
      </c>
      <c r="B28" s="449">
        <f ca="1">VLOOKUP("PRETRX16",INDIRECT(LU_SENS),2,FALSE())</f>
        <v>0.9</v>
      </c>
      <c r="C28" s="449"/>
      <c r="D28" s="525">
        <f ca="1">B28+B27*C38</f>
        <v>0.9</v>
      </c>
      <c r="E28" s="417" t="s">
        <v>1340</v>
      </c>
      <c r="F28" s="525">
        <f ca="1">VLOOKUP("FERMRX19",INDIRECT(LU_SENS),2,FALSE())</f>
        <v>4.5999999999999999E-2</v>
      </c>
      <c r="G28" s="554" t="s">
        <v>147</v>
      </c>
      <c r="H28" s="587"/>
      <c r="J28" s="189" t="s">
        <v>1341</v>
      </c>
      <c r="L28" s="457">
        <f ca="1">VLOOKUP( "cmix.nh4acet.A300.306a", INDIRECT(LU_SENS), 2, FALSE() )/VLOOKUP( "strm.A300.306a", INDIRECT(LU_SENS), 2, FALSE() )*59/77</f>
        <v>3.2155303762538626E-3</v>
      </c>
      <c r="P28" s="556"/>
      <c r="Q28" s="490" t="s">
        <v>1342</v>
      </c>
      <c r="R28" s="527" t="s">
        <v>1281</v>
      </c>
      <c r="S28" s="528">
        <f ca="1">IF(Q28&lt;&gt;"",VLOOKUP(Q28,INDIRECT(LU_SENS),2,FALSE()),"")</f>
        <v>50695.162700000001</v>
      </c>
      <c r="T28" s="578"/>
      <c r="U28" s="514" t="s">
        <v>1343</v>
      </c>
      <c r="V28" s="515"/>
      <c r="W28" s="516"/>
      <c r="Y28" s="490"/>
      <c r="Z28"/>
      <c r="AA28"/>
      <c r="AB28"/>
      <c r="AC28"/>
      <c r="AE28" s="556"/>
      <c r="AG28" s="9" t="s">
        <v>1344</v>
      </c>
      <c r="AH28"/>
      <c r="AI28"/>
      <c r="AJ28" s="39"/>
      <c r="AK28" s="39"/>
      <c r="AL28" s="39"/>
    </row>
    <row r="29" spans="1:38" ht="13.5" customHeight="1">
      <c r="A29" s="427" t="s">
        <v>1345</v>
      </c>
      <c r="B29" s="449">
        <f ca="1">VLOOKUP("PRETRX17",INDIRECT(LU_SENS),2,FALSE())</f>
        <v>0.05</v>
      </c>
      <c r="C29" s="449"/>
      <c r="D29" s="525">
        <f t="shared" ref="D29:D35" ca="1" si="5">B29</f>
        <v>0.05</v>
      </c>
      <c r="E29" s="417" t="s">
        <v>1346</v>
      </c>
      <c r="F29" s="525">
        <f ca="1">VLOOKUP("FERMRX20",INDIRECT(LU_SENS),2,FALSE())</f>
        <v>8.9999999999999993E-3</v>
      </c>
      <c r="G29" s="189" t="s">
        <v>1347</v>
      </c>
      <c r="H29" s="549">
        <f ca="1">(VLOOKUP("cmix.nh4acet.a300.f300fd",INDIRECT(LU_SENS),2,FALSE())*14/77+VLOOKUP("cmix.nh4so4.a300.f300fd",INDIRECT(LU_SENS),2,FALSE())*14/132+VLOOKUP("cmix.dap.a300.f300fd",INDIRECT(LU_SENS),2,FALSE())*2*14/132)/(VLOOKUP("smix.a300.f300fd",INDIRECT(LU_SENS),2,FALSE())/VLOOKUP("den.a300.f300fd",INDIRECT(LU_SENS),2,FALSE()))*1000000</f>
        <v>1589.9393666113167</v>
      </c>
      <c r="J29" s="189" t="s">
        <v>1348</v>
      </c>
      <c r="L29" s="457">
        <f ca="1">(VLOOKUP( "cmix.HMF.A300.306a", INDIRECT(LU_SENS), 2, FALSE() )+VLOOKUP( "cmix.furfural.A300.306a", INDIRECT(LU_SENS), 2, FALSE() ))/VLOOKUP( "strm.A300.306a", INDIRECT(LU_SENS), 2, FALSE() )</f>
        <v>1.5856801856473316E-3</v>
      </c>
      <c r="P29" s="556"/>
      <c r="R29" s="580"/>
      <c r="S29" s="567">
        <f ca="1">S28-S27-S26</f>
        <v>23694.985500000003</v>
      </c>
      <c r="T29" s="581"/>
      <c r="U29" s="527" t="s">
        <v>1272</v>
      </c>
      <c r="V29" s="528">
        <f ca="1">IF(X29&lt;&gt;"",VLOOKUP(X29,INDIRECT(LU_SENS),2,FALSE()),"")</f>
        <v>353960.55499999999</v>
      </c>
      <c r="W29" s="578"/>
      <c r="X29" s="490" t="s">
        <v>1331</v>
      </c>
      <c r="Y29" s="490"/>
      <c r="Z29" s="490"/>
      <c r="AA29" s="490"/>
      <c r="AE29" s="556"/>
      <c r="AG29" s="588"/>
      <c r="AH29" s="589" t="s">
        <v>1349</v>
      </c>
      <c r="AI29" s="589" t="s">
        <v>1350</v>
      </c>
      <c r="AJ29" s="39"/>
      <c r="AL29" s="39"/>
    </row>
    <row r="30" spans="1:38" ht="13.5" customHeight="1">
      <c r="A30" s="427" t="s">
        <v>1351</v>
      </c>
      <c r="B30" s="449">
        <f ca="1">VLOOKUP("PRETRX18",INDIRECT(LU_SENS),2,FALSE())</f>
        <v>0</v>
      </c>
      <c r="C30" s="449"/>
      <c r="D30" s="525">
        <f t="shared" ca="1" si="5"/>
        <v>0</v>
      </c>
      <c r="E30" s="417" t="s">
        <v>1352</v>
      </c>
      <c r="F30" s="525">
        <f ca="1">VLOOKUP("FERMRX21",INDIRECT(LU_SENS),2,FALSE())</f>
        <v>0</v>
      </c>
      <c r="G30" s="189" t="s">
        <v>1353</v>
      </c>
      <c r="H30" s="549">
        <f ca="1">(VLOOKUP("cmix.nh4acet.a300.315",INDIRECT(LU_SENS),2,FALSE())*14/77+VLOOKUP("cmix.nh4so4.a300.315",INDIRECT(LU_SENS),2,FALSE())*14/132+VLOOKUP("cmix.dap.a300.315",INDIRECT(LU_SENS),2,FALSE())*2*14/132)/(VLOOKUP("smix.a300.315",INDIRECT(LU_SENS),2,FALSE())/VLOOKUP("den.a300.315",INDIRECT(LU_SENS),2,FALSE()))*1000000</f>
        <v>1563.8451713776867</v>
      </c>
      <c r="P30" s="556"/>
      <c r="R30" s="512" t="s">
        <v>1354</v>
      </c>
      <c r="S30" s="590"/>
      <c r="T30" s="591"/>
      <c r="U30" s="490" t="s">
        <v>1290</v>
      </c>
      <c r="V30" s="528">
        <f ca="1">IF(X30&lt;&gt;"",VLOOKUP(X30,INDIRECT(LU_SENS),2,FALSE()),"")</f>
        <v>351329.38199999998</v>
      </c>
      <c r="W30" s="578"/>
      <c r="X30" s="490" t="s">
        <v>1355</v>
      </c>
      <c r="Y30" s="490"/>
      <c r="Z30" s="490" t="s">
        <v>1356</v>
      </c>
      <c r="AA30" s="490"/>
      <c r="AE30" s="556"/>
      <c r="AG30" s="592" t="s">
        <v>1357</v>
      </c>
      <c r="AH30" s="593"/>
      <c r="AI30" s="593"/>
      <c r="AJ30" s="39"/>
      <c r="AL30" s="39"/>
    </row>
    <row r="31" spans="1:38" ht="13.5" customHeight="1">
      <c r="A31" s="427" t="s">
        <v>1358</v>
      </c>
      <c r="B31" s="449">
        <f ca="1">VLOOKUP("PRETRX19",INDIRECT(LU_SENS),2,FALSE())</f>
        <v>0</v>
      </c>
      <c r="C31" s="449"/>
      <c r="D31" s="525">
        <f t="shared" ca="1" si="5"/>
        <v>0</v>
      </c>
      <c r="E31" s="417" t="s">
        <v>1359</v>
      </c>
      <c r="F31" s="525">
        <f ca="1">VLOOKUP("FERMRX22",INDIRECT(LU_SENS),2,FALSE())</f>
        <v>0</v>
      </c>
      <c r="G31" s="189" t="s">
        <v>1360</v>
      </c>
      <c r="H31" s="549">
        <f ca="1">(VLOOKUP("ccis.protein.a300.315",INDIRECT(LU_SENS),2,FALSE())*0.29*14/22.84)/(VLOOKUP("smix.a300.315",INDIRECT(LU_SENS),2,FALSE())/VLOOKUP("den.a300.315",INDIRECT(LU_SENS),2,FALSE()))*1000000</f>
        <v>1266.3793110962672</v>
      </c>
      <c r="P31" s="556"/>
      <c r="Q31" s="490" t="s">
        <v>1361</v>
      </c>
      <c r="R31" s="527" t="s">
        <v>1272</v>
      </c>
      <c r="S31" s="528">
        <f ca="1">IF(Q31&lt;&gt;"",VLOOKUP(Q31,INDIRECT(LU_SENS),2,FALSE()),"")</f>
        <v>35132.938199999997</v>
      </c>
      <c r="T31" s="578"/>
      <c r="U31" s="594"/>
      <c r="V31" s="567">
        <f ca="1">V30-V29</f>
        <v>-2631.1730000000098</v>
      </c>
      <c r="W31" s="581"/>
      <c r="Y31" s="490"/>
      <c r="Z31" s="490"/>
      <c r="AA31" s="490"/>
      <c r="AE31" s="556"/>
      <c r="AG31" s="595" t="s">
        <v>1173</v>
      </c>
      <c r="AH31" s="596">
        <f ca="1">'Energy Bal'!F10</f>
        <v>0</v>
      </c>
      <c r="AI31" s="597" t="e">
        <f ca="1">AH31/$AH$34</f>
        <v>#DIV/0!</v>
      </c>
      <c r="AJ31" s="39"/>
      <c r="AL31" s="39"/>
    </row>
    <row r="32" spans="1:38" ht="13.5" customHeight="1">
      <c r="A32" s="427" t="s">
        <v>1362</v>
      </c>
      <c r="B32" s="449">
        <f ca="1">VLOOKUP("PRETRX20",INDIRECT(LU_SENS),2,FALSE())</f>
        <v>1</v>
      </c>
      <c r="C32" s="449"/>
      <c r="D32" s="525">
        <f t="shared" ca="1" si="5"/>
        <v>1</v>
      </c>
      <c r="E32" s="417" t="s">
        <v>1363</v>
      </c>
      <c r="F32" s="525">
        <f ca="1">VLOOKUP("FERMRX26",INDIRECT(LU_SENS),2,FALSE())</f>
        <v>0.85</v>
      </c>
      <c r="G32" s="189" t="s">
        <v>1364</v>
      </c>
      <c r="H32" s="549">
        <f ca="1">(VLOOKUP("ccis.enzyme.a300.315",INDIRECT(LU_SENS),2,FALSE())*0.24*14/24+VLOOKUP("ccis.denz.a300.315",INDIRECT(LU_SENS),2,FALSE())*0.24*14/24)/(VLOOKUP("smix.a300.315",INDIRECT(LU_SENS),2,FALSE())/VLOOKUP("den.a300.315",INDIRECT(LU_SENS),2,FALSE()))*1000000</f>
        <v>201.39530469545852</v>
      </c>
      <c r="P32" s="556"/>
      <c r="Q32" s="490" t="s">
        <v>1365</v>
      </c>
      <c r="R32" s="452" t="s">
        <v>1272</v>
      </c>
      <c r="S32" s="528">
        <f ca="1">IF(Q32&lt;&gt;"",VLOOKUP(Q32,INDIRECT(LU_SENS),2,FALSE()),"")</f>
        <v>105.79911800000001</v>
      </c>
      <c r="T32" s="466"/>
      <c r="U32" s="598" t="s">
        <v>1366</v>
      </c>
      <c r="V32" s="515"/>
      <c r="W32" s="516"/>
      <c r="Y32" s="490"/>
      <c r="Z32" s="490"/>
      <c r="AA32" s="490"/>
      <c r="AE32" s="556"/>
      <c r="AG32" s="595" t="s">
        <v>255</v>
      </c>
      <c r="AH32" s="596">
        <f ca="1">'Energy Bal'!AE10</f>
        <v>0</v>
      </c>
      <c r="AI32" s="597" t="e">
        <f ca="1">AH32/$AH$34</f>
        <v>#DIV/0!</v>
      </c>
      <c r="AJ32" s="39"/>
      <c r="AL32" s="39"/>
    </row>
    <row r="33" spans="1:38" ht="13.5" customHeight="1">
      <c r="A33" s="427" t="s">
        <v>1367</v>
      </c>
      <c r="B33" s="449">
        <f ca="1">VLOOKUP("PRETRX21",INDIRECT(LU_SENS),2,FALSE())</f>
        <v>1</v>
      </c>
      <c r="C33" s="449"/>
      <c r="D33" s="525">
        <f t="shared" ca="1" si="5"/>
        <v>1</v>
      </c>
      <c r="E33" s="417" t="s">
        <v>1368</v>
      </c>
      <c r="F33" s="525">
        <f ca="1">VLOOKUP("FERMRX27",INDIRECT(LU_SENS),2,FALSE())</f>
        <v>1.9E-2</v>
      </c>
      <c r="G33" s="189" t="s">
        <v>1369</v>
      </c>
      <c r="H33" s="549">
        <f ca="1">(VLOOKUP("cmix.nh4acet.a600.612",INDIRECT(LU_SENS),2,FALSE())*14/77+VLOOKUP("cmix.nh4so4.a600.612",INDIRECT(LU_SENS),2,FALSE())*14/132+VLOOKUP("cmix.dap.a600.612",INDIRECT(LU_SENS),2,FALSE())*2*14/132)/(VLOOKUP("smix.a600.612",INDIRECT(LU_SENS),2,FALSE())/VLOOKUP("den.a600.612",INDIRECT(LU_SENS),2,FALSE()))*1000000</f>
        <v>668.42917282938151</v>
      </c>
      <c r="P33" s="556"/>
      <c r="Q33" s="490" t="s">
        <v>1370</v>
      </c>
      <c r="R33" s="527" t="s">
        <v>1290</v>
      </c>
      <c r="S33" s="528">
        <f ca="1">IF(Q33&lt;&gt;"",VLOOKUP(Q33,INDIRECT(LU_SENS),2,FALSE()),"")</f>
        <v>35270.596100000002</v>
      </c>
      <c r="T33" s="578"/>
      <c r="U33" s="490" t="s">
        <v>1371</v>
      </c>
      <c r="V33" s="528">
        <f ca="1">IF(X33&lt;&gt;"",VLOOKUP(X33,INDIRECT(LU_SENS),2,FALSE()),"")</f>
        <v>16461.6041</v>
      </c>
      <c r="W33" s="578"/>
      <c r="X33" s="490" t="s">
        <v>1372</v>
      </c>
      <c r="Y33" s="490"/>
      <c r="Z33" s="490"/>
      <c r="AA33" s="490"/>
      <c r="AE33" s="556"/>
      <c r="AG33" s="595" t="s">
        <v>1373</v>
      </c>
      <c r="AH33" s="596">
        <f ca="1">'Energy Bal'!GR3+'Energy Bal'!GR21</f>
        <v>0</v>
      </c>
      <c r="AI33" s="597" t="e">
        <f ca="1">AH33/$AH$34</f>
        <v>#DIV/0!</v>
      </c>
      <c r="AL33" s="39"/>
    </row>
    <row r="34" spans="1:38" ht="13.5" customHeight="1">
      <c r="A34" s="427" t="s">
        <v>1374</v>
      </c>
      <c r="B34" s="449">
        <f ca="1">VLOOKUP("PRETRX22",INDIRECT(LU_SENS),2,FALSE())</f>
        <v>1</v>
      </c>
      <c r="C34" s="449"/>
      <c r="D34" s="525">
        <f t="shared" ca="1" si="5"/>
        <v>1</v>
      </c>
      <c r="E34" s="417" t="s">
        <v>1375</v>
      </c>
      <c r="F34" s="525">
        <f ca="1">VLOOKUP("FERMRX28",INDIRECT(LU_SENS),2,FALSE())</f>
        <v>3.0000000000000001E-3</v>
      </c>
      <c r="G34" s="189" t="s">
        <v>1360</v>
      </c>
      <c r="H34" s="549">
        <f ca="1">(VLOOKUP("CCIS.protein.a600.612",INDIRECT(LU_SENS),2,FALSE())*0.29*14/22.84)/(VLOOKUP("smix.a600.612",INDIRECT(LU_SENS),2,FALSE())/VLOOKUP("den.a600.612",INDIRECT(LU_SENS),2,FALSE()))*1000000</f>
        <v>271.10414797944537</v>
      </c>
      <c r="P34" s="556"/>
      <c r="R34" s="580"/>
      <c r="S34" s="567">
        <f ca="1">S33-S31-S32</f>
        <v>31.858782000005604</v>
      </c>
      <c r="T34" s="581"/>
      <c r="U34" s="490" t="s">
        <v>1376</v>
      </c>
      <c r="V34" s="528">
        <f ca="1">IF(X34&lt;&gt;"",VLOOKUP(X34,INDIRECT(LU_SENS),2,FALSE()),"")</f>
        <v>153209.54300000001</v>
      </c>
      <c r="W34" s="578"/>
      <c r="X34" s="490" t="s">
        <v>1377</v>
      </c>
      <c r="Y34" s="490"/>
      <c r="Z34" s="490"/>
      <c r="AA34" s="490"/>
      <c r="AE34" s="556"/>
      <c r="AG34" s="595" t="s">
        <v>298</v>
      </c>
      <c r="AH34" s="596">
        <f ca="1">SUM(AH31:AH33)</f>
        <v>0</v>
      </c>
      <c r="AI34" s="597" t="e">
        <f ca="1">AH34/$AH$34</f>
        <v>#DIV/0!</v>
      </c>
      <c r="AJ34" s="39"/>
      <c r="AL34" s="39"/>
    </row>
    <row r="35" spans="1:38" ht="13.5" customHeight="1">
      <c r="A35" s="427" t="s">
        <v>1378</v>
      </c>
      <c r="B35" s="449">
        <f ca="1">VLOOKUP("PRETRX23",INDIRECT(LU_SENS),2,FALSE())</f>
        <v>0.05</v>
      </c>
      <c r="C35" s="449"/>
      <c r="D35" s="525">
        <f t="shared" ca="1" si="5"/>
        <v>0.05</v>
      </c>
      <c r="E35" s="417" t="s">
        <v>1379</v>
      </c>
      <c r="F35" s="525">
        <f ca="1">VLOOKUP("FERMRX29",INDIRECT(LU_SENS),2,FALSE())</f>
        <v>1.4999999999999999E-2</v>
      </c>
      <c r="G35" s="189" t="s">
        <v>1364</v>
      </c>
      <c r="H35" s="549">
        <f ca="1">(VLOOKUP("ccis.enzyme.a600.612",INDIRECT(LU_SENS),2,FALSE())*0.24*14/24+VLOOKUP("ccis.denz.a600.612",INDIRECT(LU_SENS),2,FALSE())*0.24*14/24)/(VLOOKUP("smix.a600.612",INDIRECT(LU_SENS),2,FALSE())/VLOOKUP("den.a600.612",INDIRECT(LU_SENS),2,FALSE()))*1000000</f>
        <v>43.114335441629855</v>
      </c>
      <c r="P35" s="556"/>
      <c r="R35" s="512" t="s">
        <v>1380</v>
      </c>
      <c r="S35" s="590"/>
      <c r="T35" s="591"/>
      <c r="U35" s="594"/>
      <c r="V35" s="567">
        <f ca="1">V34-V33</f>
        <v>136747.93890000001</v>
      </c>
      <c r="W35" s="581"/>
      <c r="Y35" s="490"/>
      <c r="Z35" s="490"/>
      <c r="AA35" s="490"/>
      <c r="AE35" s="556"/>
      <c r="AG35" s="592" t="s">
        <v>1381</v>
      </c>
      <c r="AH35" s="593"/>
      <c r="AI35" s="593"/>
      <c r="AJ35" s="39"/>
      <c r="AL35" s="39"/>
    </row>
    <row r="36" spans="1:38" ht="13.5" customHeight="1">
      <c r="A36" s="427" t="s">
        <v>1382</v>
      </c>
      <c r="B36" s="449"/>
      <c r="C36" s="449">
        <f ca="1">VLOOKUP("OLIG04",INDIRECT(LU_SENS),2,FALSE())</f>
        <v>0</v>
      </c>
      <c r="D36" s="525"/>
      <c r="E36" s="417" t="s">
        <v>1383</v>
      </c>
      <c r="F36" s="525">
        <f ca="1">VLOOKUP("FERMRX30",INDIRECT(LU_SENS),2,FALSE())</f>
        <v>0</v>
      </c>
      <c r="G36" s="417" t="s">
        <v>1384</v>
      </c>
      <c r="H36" s="549">
        <f ca="1">VLOOKUP("STRM.a600.601",INDIRECT(LU_SENS),2,FALSE())/VLOOKUP("den.a600.601",INDIRECT(LU_SENS),2,FALSE())</f>
        <v>416593.38500668947</v>
      </c>
      <c r="P36" s="556"/>
      <c r="Q36" s="490" t="s">
        <v>1385</v>
      </c>
      <c r="R36" s="527" t="s">
        <v>1272</v>
      </c>
      <c r="S36" s="528">
        <f ca="1">IF(Q36&lt;&gt;"",VLOOKUP(Q36,INDIRECT(LU_SENS),2,FALSE()),"")</f>
        <v>351905.25</v>
      </c>
      <c r="T36" s="578"/>
      <c r="U36" s="599" t="s">
        <v>1386</v>
      </c>
      <c r="V36" s="600">
        <f ca="1">IF(X36&lt;&gt;"",VLOOKUP(X36,INDIRECT(LU_SENS),2,FALSE()),"")</f>
        <v>736.75367300000005</v>
      </c>
      <c r="W36" s="601">
        <f ca="1">V36/3.7894*OPEX!$B$7/Summary!$D$12/1000000</f>
        <v>2.73029802278489E-2</v>
      </c>
      <c r="X36" s="490" t="s">
        <v>1387</v>
      </c>
      <c r="Y36" s="490"/>
      <c r="AB36" s="490"/>
      <c r="AE36" s="556"/>
      <c r="AG36" s="595" t="s">
        <v>1388</v>
      </c>
      <c r="AH36" s="596">
        <f ca="1">'Energy Bal'!GM10</f>
        <v>40762023.054065995</v>
      </c>
      <c r="AI36" s="597" t="e">
        <f t="shared" ref="AI36:AI43" ca="1" si="6">AH36/$AH$34</f>
        <v>#DIV/0!</v>
      </c>
      <c r="AJ36" s="39"/>
      <c r="AL36" s="39"/>
    </row>
    <row r="37" spans="1:38" ht="13.5" customHeight="1">
      <c r="A37" s="427" t="s">
        <v>1389</v>
      </c>
      <c r="B37" s="449"/>
      <c r="C37" s="449">
        <f ca="1">VLOOKUP("OLIG03",INDIRECT(LU_SENS),2,FALSE())</f>
        <v>0</v>
      </c>
      <c r="D37" s="525"/>
      <c r="E37" s="417" t="s">
        <v>1390</v>
      </c>
      <c r="F37" s="525">
        <f ca="1">VLOOKUP("FERMRX31",INDIRECT(LU_SENS),2,FALSE())</f>
        <v>0</v>
      </c>
      <c r="G37" s="417" t="s">
        <v>1391</v>
      </c>
      <c r="H37" s="549">
        <f ca="1">H36/3.7854/60</f>
        <v>1834.2112018399175</v>
      </c>
      <c r="P37" s="556"/>
      <c r="Q37" s="490" t="s">
        <v>1392</v>
      </c>
      <c r="R37" s="527" t="s">
        <v>1290</v>
      </c>
      <c r="S37" s="528">
        <f ca="1">IF(Q37&lt;&gt;"",VLOOKUP(Q37,INDIRECT(LU_SENS),2,FALSE()),"")</f>
        <v>351994.51500000001</v>
      </c>
      <c r="T37" s="578"/>
      <c r="U37" s="580" t="s">
        <v>1393</v>
      </c>
      <c r="V37" s="602">
        <f ca="1">IF(X37&lt;&gt;"",VLOOKUP(X37,INDIRECT(LU_SENS),2,FALSE()),"")</f>
        <v>36.7916113</v>
      </c>
      <c r="W37" s="603">
        <f ca="1">V37/3.7894*OPEX!$B$7/Summary!$D$12/1000000</f>
        <v>1.3634416395703563E-3</v>
      </c>
      <c r="X37" s="490" t="s">
        <v>1394</v>
      </c>
      <c r="Z37" s="490"/>
      <c r="AA37" s="490"/>
      <c r="AB37" s="490"/>
      <c r="AE37" s="556"/>
      <c r="AG37" s="595" t="s">
        <v>1395</v>
      </c>
      <c r="AH37" s="596">
        <f ca="1">'Energy Bal'!GF10</f>
        <v>0.51877116037644366</v>
      </c>
      <c r="AI37" s="597" t="e">
        <f t="shared" ca="1" si="6"/>
        <v>#DIV/0!</v>
      </c>
      <c r="AJ37" s="39"/>
      <c r="AL37" s="39"/>
    </row>
    <row r="38" spans="1:38" ht="13.5" customHeight="1">
      <c r="A38" s="427" t="s">
        <v>1396</v>
      </c>
      <c r="B38" s="449"/>
      <c r="C38" s="449">
        <f ca="1">VLOOKUP("OLIG01",INDIRECT(LU_SENS),2,FALSE())</f>
        <v>0</v>
      </c>
      <c r="D38" s="525"/>
      <c r="E38" s="417" t="s">
        <v>1397</v>
      </c>
      <c r="F38" s="525">
        <f ca="1">VLOOKUP("FERMRX35",INDIRECT(LU_SENS),2,FALSE())</f>
        <v>0</v>
      </c>
      <c r="G38" s="417" t="s">
        <v>1398</v>
      </c>
      <c r="H38" s="604">
        <f ca="1">H37*60*24/1000000</f>
        <v>2.6412641306494815</v>
      </c>
      <c r="P38" s="556"/>
      <c r="R38" s="580"/>
      <c r="S38" s="567">
        <f ca="1">S37-S36</f>
        <v>89.26500000001397</v>
      </c>
      <c r="T38" s="581"/>
      <c r="U38" s="517"/>
      <c r="V38" s="517"/>
      <c r="W38" s="517"/>
      <c r="Y38" s="490"/>
      <c r="Z38" s="490"/>
      <c r="AA38" s="490"/>
      <c r="AB38" s="490"/>
      <c r="AE38" s="556"/>
      <c r="AG38" s="595" t="s">
        <v>1399</v>
      </c>
      <c r="AH38" s="596">
        <f ca="1">'Energy Bal'!GG10</f>
        <v>618383.68979667476</v>
      </c>
      <c r="AI38" s="597" t="e">
        <f t="shared" ca="1" si="6"/>
        <v>#DIV/0!</v>
      </c>
      <c r="AJ38" s="39"/>
      <c r="AL38" s="39"/>
    </row>
    <row r="39" spans="1:38" ht="13.5" customHeight="1">
      <c r="A39" s="427" t="s">
        <v>1400</v>
      </c>
      <c r="B39" s="449"/>
      <c r="C39" s="449">
        <f ca="1">VLOOKUP("OLIG02",INDIRECT(LU_SENS),2,FALSE())</f>
        <v>0</v>
      </c>
      <c r="D39" s="525"/>
      <c r="E39" s="417" t="s">
        <v>1401</v>
      </c>
      <c r="F39" s="525">
        <f ca="1">VLOOKUP("FERMRX36",INDIRECT(LU_SENS),2,FALSE())</f>
        <v>0</v>
      </c>
      <c r="G39" s="417" t="s">
        <v>1402</v>
      </c>
      <c r="H39" s="549">
        <f ca="1">VLOOKUP("CODTO1",INDIRECT(LU_SENS),2,FALSE())</f>
        <v>26542.269799999998</v>
      </c>
      <c r="P39" s="556"/>
      <c r="R39" s="512" t="s">
        <v>1403</v>
      </c>
      <c r="S39" s="590"/>
      <c r="T39" s="591"/>
      <c r="Y39" s="490"/>
      <c r="Z39" s="490"/>
      <c r="AA39" s="490"/>
      <c r="AB39" s="490"/>
      <c r="AE39" s="556"/>
      <c r="AG39" s="595" t="s">
        <v>1404</v>
      </c>
      <c r="AH39" s="596">
        <f ca="1">'Energy Bal'!GL10</f>
        <v>0</v>
      </c>
      <c r="AI39" s="597" t="e">
        <f t="shared" ca="1" si="6"/>
        <v>#DIV/0!</v>
      </c>
      <c r="AJ39" s="39"/>
      <c r="AL39" s="39"/>
    </row>
    <row r="40" spans="1:38" ht="13.5" customHeight="1">
      <c r="A40" s="534" t="s">
        <v>1405</v>
      </c>
      <c r="B40" s="535"/>
      <c r="C40" s="535"/>
      <c r="D40" s="536"/>
      <c r="E40" s="417" t="s">
        <v>1406</v>
      </c>
      <c r="F40" s="525">
        <f ca="1">VLOOKUP("FERMRX37",INDIRECT(LU_SENS),2,FALSE())</f>
        <v>0</v>
      </c>
      <c r="G40" s="417" t="s">
        <v>1407</v>
      </c>
      <c r="H40" s="604">
        <f ca="1">H39*1000/H36</f>
        <v>63.712653045544144</v>
      </c>
      <c r="P40" s="556"/>
      <c r="Q40" s="490" t="s">
        <v>1408</v>
      </c>
      <c r="R40" s="527" t="s">
        <v>1272</v>
      </c>
      <c r="S40" s="528">
        <f ca="1">IF(Q40&lt;&gt;"",VLOOKUP(Q40,INDIRECT(LU_SENS),2,FALSE()),"")</f>
        <v>384198.027</v>
      </c>
      <c r="T40" s="578"/>
      <c r="Y40" s="490"/>
      <c r="Z40" s="490"/>
      <c r="AA40" s="490"/>
      <c r="AB40" s="490"/>
      <c r="AE40" s="556"/>
      <c r="AG40" s="595" t="s">
        <v>1409</v>
      </c>
      <c r="AH40" s="596">
        <f ca="1">'Energy Bal'!GU21</f>
        <v>707.15452770287993</v>
      </c>
      <c r="AI40" s="597" t="e">
        <f t="shared" ca="1" si="6"/>
        <v>#DIV/0!</v>
      </c>
      <c r="AJ40" s="39"/>
      <c r="AL40" s="39"/>
    </row>
    <row r="41" spans="1:38" ht="13.5" customHeight="1">
      <c r="A41" s="427" t="s">
        <v>1410</v>
      </c>
      <c r="C41" s="430"/>
      <c r="D41" s="537">
        <f ca="1">1000*VLOOKUP("CCIS.enzyme.422",INDIRECT(LU_SENS),2,FALSE()) / VLOOKUP("CCIS.CELLULOS.A300.301",INDIRECT(LU_SENS),2,FALSE())</f>
        <v>19.924855446216078</v>
      </c>
      <c r="E41" s="417" t="s">
        <v>1411</v>
      </c>
      <c r="F41" s="525">
        <f ca="1">VLOOKUP("FERMRX38",INDIRECT(LU_SENS),2,FALSE())</f>
        <v>0</v>
      </c>
      <c r="G41" s="417"/>
      <c r="H41" s="605"/>
      <c r="P41" s="556"/>
      <c r="Q41" s="490" t="s">
        <v>1412</v>
      </c>
      <c r="R41" s="527" t="s">
        <v>1290</v>
      </c>
      <c r="S41" s="528">
        <f ca="1">IF(Q41&lt;&gt;"",VLOOKUP(Q41,INDIRECT(LU_SENS),2,FALSE()),"")</f>
        <v>383381.86</v>
      </c>
      <c r="T41" s="578"/>
      <c r="U41" s="517"/>
      <c r="V41" s="606"/>
      <c r="W41" s="606"/>
      <c r="Y41" s="490"/>
      <c r="Z41" s="490"/>
      <c r="AA41" s="490"/>
      <c r="AB41" s="490"/>
      <c r="AE41" s="556"/>
      <c r="AG41" s="595" t="s">
        <v>1413</v>
      </c>
      <c r="AH41" s="596">
        <f ca="1">'Energy Bal'!GJ10</f>
        <v>160871303.39882758</v>
      </c>
      <c r="AI41" s="597" t="e">
        <f t="shared" ca="1" si="6"/>
        <v>#DIV/0!</v>
      </c>
      <c r="AJ41" s="39"/>
      <c r="AL41" s="39"/>
    </row>
    <row r="42" spans="1:38" ht="13.5" customHeight="1">
      <c r="A42" s="427" t="s">
        <v>1184</v>
      </c>
      <c r="C42" s="449"/>
      <c r="D42" s="525">
        <f ca="1">(VLOOKUP("SOL310FD",INDIRECT(LU_SENS),2,FALSE())+VLOOKUP("SCIS.A300.T310FD",INDIRECT(LU_SENS),2,FALSE()))/(VLOOKUP("STRM.A300.T310FD",INDIRECT(LU_SENS),2,FALSE()))</f>
        <v>0.1997680292732886</v>
      </c>
      <c r="E42" s="417" t="s">
        <v>1414</v>
      </c>
      <c r="F42" s="525">
        <f ca="1">VLOOKUP("FERMRX39",INDIRECT(LU_SENS),2,FALSE())</f>
        <v>0</v>
      </c>
      <c r="G42" s="417" t="s">
        <v>1415</v>
      </c>
      <c r="H42" s="555">
        <f ca="1">VLOOKUP("cmix.ch4.a600.615",INDIRECT(LU_SENS),2,FALSE())/16/(VLOOKUP("cmix.ch4.a600.615",INDIRECT(LU_SENS),2,FALSE())/16+VLOOKUP("cmix.co2.a600.615",INDIRECT(LU_SENS),2,FALSE())/44)</f>
        <v>0.50896056301196391</v>
      </c>
      <c r="P42" s="556"/>
      <c r="R42" s="580"/>
      <c r="S42" s="567">
        <f ca="1">S41-S40</f>
        <v>-816.16700000001583</v>
      </c>
      <c r="T42" s="581"/>
      <c r="Y42" s="490"/>
      <c r="Z42" s="490"/>
      <c r="AA42" s="490"/>
      <c r="AB42" s="490"/>
      <c r="AE42" s="556"/>
      <c r="AG42" s="595" t="s">
        <v>1416</v>
      </c>
      <c r="AH42" s="596">
        <f ca="1">'Energy Bal'!GD10+'Energy Bal'!GE10</f>
        <v>20622211.588483199</v>
      </c>
      <c r="AI42" s="597" t="e">
        <f t="shared" ca="1" si="6"/>
        <v>#DIV/0!</v>
      </c>
      <c r="AJ42" s="39"/>
      <c r="AL42" s="39"/>
    </row>
    <row r="43" spans="1:38" ht="13.5" customHeight="1">
      <c r="A43" s="427" t="s">
        <v>1249</v>
      </c>
      <c r="C43" s="449"/>
      <c r="D43" s="525">
        <f ca="1">( VLOOKUP( "SCIS.A300.T310FD", INDIRECT(LU_SENS), 2, FALSE() )) / ( VLOOKUP( "STRM.A300.T310FD", INDIRECT(LU_SENS), 2, FALSE() ) )</f>
        <v>0.106083317496423</v>
      </c>
      <c r="E43" s="417" t="s">
        <v>1417</v>
      </c>
      <c r="F43" s="525">
        <f ca="1">VLOOKUP("FERMRX40",INDIRECT(LU_SENS),2,FALSE())</f>
        <v>0</v>
      </c>
      <c r="G43" s="607" t="s">
        <v>1418</v>
      </c>
      <c r="H43" s="555">
        <f ca="1">VLOOKUP("cmix.co2.a600.615",INDIRECT(LU_SENS),2,FALSE())/44/(VLOOKUP("cmix.ch4.a600.615",INDIRECT(LU_SENS),2,FALSE())/16+VLOOKUP("cmix.co2.a600.615",INDIRECT(LU_SENS),2,FALSE())/44)</f>
        <v>0.49103943698803604</v>
      </c>
      <c r="P43" s="556"/>
      <c r="R43" s="512" t="s">
        <v>1419</v>
      </c>
      <c r="S43" s="590"/>
      <c r="T43" s="591"/>
      <c r="U43" s="517"/>
      <c r="V43" s="608"/>
      <c r="W43" s="608"/>
      <c r="Y43" s="490"/>
      <c r="AB43" s="490"/>
      <c r="AE43" s="556"/>
      <c r="AG43" s="595" t="s">
        <v>298</v>
      </c>
      <c r="AH43" s="596">
        <f ca="1">SUM(AH36:AH42)</f>
        <v>222874629.40447229</v>
      </c>
      <c r="AI43" s="597" t="e">
        <f t="shared" ca="1" si="6"/>
        <v>#DIV/0!</v>
      </c>
      <c r="AJ43" s="39"/>
      <c r="AK43" s="609"/>
      <c r="AL43" s="39"/>
    </row>
    <row r="44" spans="1:38" ht="13.5" customHeight="1">
      <c r="A44" s="427" t="s">
        <v>1213</v>
      </c>
      <c r="C44" s="417"/>
      <c r="D44" s="552">
        <f ca="1">VLOOKUP("TEMP.A300.308",INDIRECT(LU_SENS),2,FALSE())</f>
        <v>32</v>
      </c>
      <c r="E44" s="417" t="s">
        <v>1420</v>
      </c>
      <c r="F44" s="525">
        <f ca="1">VLOOKUP("FERMRX44",INDIRECT(LU_SENS),2,FALSE())</f>
        <v>0</v>
      </c>
      <c r="G44" s="189" t="s">
        <v>1421</v>
      </c>
      <c r="H44" s="610">
        <f ca="1">VLOOKUP("cmix.ch4.a600.615",INDIRECT(LU_SENS),2,FALSE())/H39/0.91</f>
        <v>0.22272451197493626</v>
      </c>
      <c r="P44" s="556"/>
      <c r="Q44" s="490" t="s">
        <v>1422</v>
      </c>
      <c r="R44" s="527" t="s">
        <v>1273</v>
      </c>
      <c r="S44" s="528">
        <f ca="1">IF(Q44&lt;&gt;"",VLOOKUP(Q44,INDIRECT(LU_SENS),2,FALSE()),"")</f>
        <v>464425.26699999999</v>
      </c>
      <c r="T44" s="578"/>
      <c r="AB44" s="490"/>
      <c r="AE44" s="556"/>
      <c r="AG44"/>
      <c r="AH44"/>
      <c r="AI44"/>
      <c r="AJ44" s="39"/>
      <c r="AK44" s="39"/>
      <c r="AL44" s="39"/>
    </row>
    <row r="45" spans="1:38" ht="13.5" customHeight="1">
      <c r="A45" s="427" t="s">
        <v>1222</v>
      </c>
      <c r="C45" s="430"/>
      <c r="D45" s="537">
        <f ca="1">VLOOKUP("PRES.A300.308",INDIRECT(LU_SENS),2,FALSE())</f>
        <v>1</v>
      </c>
      <c r="E45" s="417" t="s">
        <v>1423</v>
      </c>
      <c r="F45" s="525">
        <f ca="1">VLOOKUP("FERMRX45",INDIRECT(LU_SENS),2,FALSE())</f>
        <v>0</v>
      </c>
      <c r="G45" s="189" t="s">
        <v>1424</v>
      </c>
      <c r="H45" s="610">
        <f ca="1">VLOOKUP("ccis.biomass.a600.602e",INDIRECT(LU_SENS),2,FALSE())/H39/0.91</f>
        <v>4.4445475917316353E-2</v>
      </c>
      <c r="P45" s="556"/>
      <c r="Q45" s="490" t="s">
        <v>1239</v>
      </c>
      <c r="R45" s="452" t="s">
        <v>1425</v>
      </c>
      <c r="S45" s="528">
        <f ca="1">IF(Q45&lt;&gt;"",VLOOKUP(Q45,INDIRECT(LU_SENS),2,FALSE()),"")</f>
        <v>4372.4889899999998</v>
      </c>
      <c r="T45" s="466"/>
      <c r="AB45" s="490"/>
      <c r="AE45" s="556"/>
    </row>
    <row r="46" spans="1:38" ht="13.5" customHeight="1">
      <c r="A46" s="427" t="s">
        <v>1268</v>
      </c>
      <c r="C46" s="417"/>
      <c r="D46" s="537">
        <f ca="1">VLOOKUP("SACHDAYS",INDIRECT(LU_SENS),2,FALSE())</f>
        <v>3.5</v>
      </c>
      <c r="E46" s="417" t="s">
        <v>1426</v>
      </c>
      <c r="F46" s="525">
        <f ca="1">VLOOKUP("FERMRX46",INDIRECT(LU_SENS),2,FALSE())</f>
        <v>0</v>
      </c>
      <c r="G46" s="417"/>
      <c r="H46" s="605"/>
      <c r="P46" s="556"/>
      <c r="Q46" s="490" t="s">
        <v>1427</v>
      </c>
      <c r="R46" s="527" t="s">
        <v>1337</v>
      </c>
      <c r="S46" s="528">
        <f ca="1">IF(Q46&lt;&gt;"",VLOOKUP(Q46,INDIRECT(LU_SENS),2,FALSE()),"")</f>
        <v>2147854.08</v>
      </c>
      <c r="T46" s="578"/>
      <c r="AB46" s="490"/>
      <c r="AE46" s="556"/>
    </row>
    <row r="47" spans="1:38" ht="13.5" customHeight="1">
      <c r="A47" s="465" t="s">
        <v>1277</v>
      </c>
      <c r="B47" s="474" t="s">
        <v>1320</v>
      </c>
      <c r="C47" s="474" t="s">
        <v>1428</v>
      </c>
      <c r="D47" s="553" t="s">
        <v>1235</v>
      </c>
      <c r="E47" s="417" t="s">
        <v>1429</v>
      </c>
      <c r="F47" s="525">
        <f ca="1">VLOOKUP("FERMRX47",INDIRECT(LU_SENS),2,FALSE())</f>
        <v>0</v>
      </c>
      <c r="H47" s="466"/>
      <c r="P47" s="556"/>
      <c r="Q47" s="490" t="s">
        <v>1430</v>
      </c>
      <c r="R47" s="527" t="s">
        <v>1431</v>
      </c>
      <c r="S47" s="528">
        <f ca="1">IF(Q47&lt;&gt;"",VLOOKUP(Q47,INDIRECT(LU_SENS),2,FALSE()),"")</f>
        <v>2251.7679699999999</v>
      </c>
      <c r="T47" s="578"/>
      <c r="Z47" s="517"/>
      <c r="AA47" s="517"/>
      <c r="AB47" s="490"/>
      <c r="AC47" s="517"/>
      <c r="AE47" s="556"/>
    </row>
    <row r="48" spans="1:38" ht="13.5" customHeight="1">
      <c r="A48" s="427" t="s">
        <v>1245</v>
      </c>
      <c r="B48" s="449">
        <f ca="1">VLOOKUP("SACHRX01",INDIRECT(LU_SENS),2,FALSE())</f>
        <v>0</v>
      </c>
      <c r="C48" s="449">
        <f ca="1">VLOOKUP("SAC01B",INDIRECT(LU_SENS),2,FALSE())</f>
        <v>0.04</v>
      </c>
      <c r="D48" s="525">
        <f ca="1">B48+C48*(1-SUM($B$48:$B$50))</f>
        <v>0.04</v>
      </c>
      <c r="E48" s="417" t="s">
        <v>1432</v>
      </c>
      <c r="F48" s="525">
        <f ca="1">VLOOKUP("FERMRX48",INDIRECT(LU_SENS),2,FALSE())</f>
        <v>0</v>
      </c>
      <c r="H48" s="466"/>
      <c r="P48" s="556"/>
      <c r="Q48" s="490" t="s">
        <v>1433</v>
      </c>
      <c r="R48" s="527" t="s">
        <v>1281</v>
      </c>
      <c r="S48" s="528">
        <f ca="1">IF(Q48&lt;&gt;"",VLOOKUP(Q48,INDIRECT(LU_SENS),2,FALSE()),"")</f>
        <v>2622397.6</v>
      </c>
      <c r="T48" s="578"/>
      <c r="Y48" s="517"/>
      <c r="Z48" s="517"/>
      <c r="AA48" s="517"/>
      <c r="AB48" s="611"/>
      <c r="AC48" s="517"/>
      <c r="AD48" s="523"/>
      <c r="AE48" s="556"/>
    </row>
    <row r="49" spans="1:31" ht="13.5" customHeight="1">
      <c r="A49" s="427" t="s">
        <v>1248</v>
      </c>
      <c r="B49" s="449">
        <f ca="1">VLOOKUP("SACHRX02",INDIRECT(LU_SENS),2,FALSE())</f>
        <v>0</v>
      </c>
      <c r="C49" s="449">
        <f ca="1">VLOOKUP("SAC02b",INDIRECT(LU_SENS),2,FALSE())</f>
        <v>1.2E-2</v>
      </c>
      <c r="D49" s="525">
        <f ca="1">B49+C49*(1-SUM($B$48:$B$50))</f>
        <v>1.2E-2</v>
      </c>
      <c r="E49" s="417" t="s">
        <v>1434</v>
      </c>
      <c r="F49" s="525">
        <f ca="1">VLOOKUP("FERMRX49",INDIRECT(LU_SENS),2,FALSE())</f>
        <v>0</v>
      </c>
      <c r="H49" s="466"/>
      <c r="P49" s="556"/>
      <c r="R49" s="580"/>
      <c r="S49" s="567">
        <f ca="1">S48-S46-S44-S45-S47</f>
        <v>3493.9960400000264</v>
      </c>
      <c r="T49" s="581"/>
      <c r="Y49" s="517"/>
      <c r="Z49" s="517"/>
      <c r="AA49" s="517"/>
      <c r="AB49" s="611"/>
      <c r="AC49" s="517"/>
      <c r="AD49" s="517"/>
      <c r="AE49" s="556"/>
    </row>
    <row r="50" spans="1:31" ht="13.5" customHeight="1">
      <c r="A50" s="427" t="s">
        <v>1255</v>
      </c>
      <c r="B50" s="449">
        <f ca="1">VLOOKUP("SACHRX03",INDIRECT(LU_SENS),2,FALSE())</f>
        <v>0</v>
      </c>
      <c r="C50" s="449">
        <f ca="1">VLOOKUP("SAC03b",INDIRECT(LU_SENS),2,FALSE())</f>
        <v>0.9</v>
      </c>
      <c r="D50" s="525">
        <f ca="1">B50+C50*(1-SUM($B$48:$B$50))</f>
        <v>0.9</v>
      </c>
      <c r="E50" s="417"/>
      <c r="F50" s="579"/>
      <c r="H50" s="466"/>
      <c r="P50" s="556"/>
      <c r="R50" s="512" t="s">
        <v>1435</v>
      </c>
      <c r="S50" s="590"/>
      <c r="T50" s="591"/>
      <c r="Y50" s="517"/>
      <c r="Z50" s="517"/>
      <c r="AA50" s="517"/>
      <c r="AB50" s="517"/>
      <c r="AC50" s="517"/>
      <c r="AD50" s="517"/>
      <c r="AE50" s="556"/>
    </row>
    <row r="51" spans="1:31" ht="13.5" customHeight="1">
      <c r="A51" s="427" t="s">
        <v>1436</v>
      </c>
      <c r="B51" s="449">
        <f ca="1">VLOOKUP("SACHRX04",INDIRECT(LU_SENS),2,FALSE())</f>
        <v>0</v>
      </c>
      <c r="C51" s="449">
        <f ca="1">VLOOKUP("SAC04b",INDIRECT(LU_SENS),2,FALSE())</f>
        <v>0</v>
      </c>
      <c r="D51" s="525">
        <f ca="1">B51+C51*(1-SUM($B$51:$B$52))</f>
        <v>0</v>
      </c>
      <c r="E51" s="417" t="s">
        <v>1437</v>
      </c>
      <c r="F51" s="612">
        <f ca="1">VLOOKUP("strm.a300.311",INDIRECT(LU_SENS),2,FALSE())/VLOOKUP("smix.a300.307",INDIRECT(LU_SENS),2,FALSE())</f>
        <v>2.4999999973613516E-3</v>
      </c>
      <c r="H51" s="466"/>
      <c r="P51" s="556"/>
      <c r="Q51" s="490" t="s">
        <v>1438</v>
      </c>
      <c r="R51" s="527" t="s">
        <v>1272</v>
      </c>
      <c r="S51" s="528">
        <f ca="1">IF(Q51&lt;&gt;"",VLOOKUP(Q51,INDIRECT(LU_SENS),2,FALSE()),"")</f>
        <v>50695.162700000001</v>
      </c>
      <c r="T51" s="578"/>
      <c r="Y51" s="517"/>
      <c r="Z51" s="517"/>
      <c r="AA51" s="517"/>
      <c r="AB51" s="517"/>
      <c r="AC51" s="517"/>
      <c r="AD51" s="517"/>
      <c r="AE51" s="556"/>
    </row>
    <row r="52" spans="1:31" ht="13.5" customHeight="1">
      <c r="A52" s="427" t="s">
        <v>1439</v>
      </c>
      <c r="B52" s="449">
        <f ca="1">VLOOKUP("SACHRX05",INDIRECT(LU_SENS),2,FALSE())</f>
        <v>0</v>
      </c>
      <c r="C52" s="449">
        <f ca="1">VLOOKUP("sac05b",INDIRECT(LU_SENS),2,FALSE())</f>
        <v>0</v>
      </c>
      <c r="D52" s="525">
        <f ca="1">B52+C52*(1-SUM($B$51:$B$52))</f>
        <v>0</v>
      </c>
      <c r="E52" s="417" t="s">
        <v>1440</v>
      </c>
      <c r="F52" s="525">
        <f ca="1">1-VLOOKUP( "cmix.glucose.A300.308a", INDIRECT(LU_SENS), 2, FALSE() ) / VLOOKUP( "cmix.glucose.A300.f300fd", INDIRECT(LU_SENS), 2, FALSE() )</f>
        <v>3.0000002419223626E-2</v>
      </c>
      <c r="H52" s="466"/>
      <c r="P52" s="556"/>
      <c r="Q52" s="490" t="s">
        <v>1441</v>
      </c>
      <c r="R52" s="452" t="s">
        <v>1272</v>
      </c>
      <c r="S52" s="528">
        <f ca="1">IF(Q52&lt;&gt;"",VLOOKUP(Q52,INDIRECT(LU_SENS),2,FALSE()),"")</f>
        <v>3581.4652900000001</v>
      </c>
      <c r="T52" s="466"/>
      <c r="Y52" s="517"/>
      <c r="Z52" s="517"/>
      <c r="AA52" s="517"/>
      <c r="AB52" s="517"/>
      <c r="AC52" s="517"/>
      <c r="AD52" s="517"/>
      <c r="AE52" s="556"/>
    </row>
    <row r="53" spans="1:31" ht="13.5" customHeight="1">
      <c r="A53" s="427" t="s">
        <v>1442</v>
      </c>
      <c r="B53" s="449">
        <f ca="1">VLOOKUP("SACHRX06",INDIRECT(LU_SENS),2,FALSE())</f>
        <v>0</v>
      </c>
      <c r="C53" s="449">
        <f ca="1">VLOOKUP("sac06b",INDIRECT(LU_SENS),2,FALSE())</f>
        <v>1</v>
      </c>
      <c r="D53" s="525">
        <f ca="1">B53</f>
        <v>0</v>
      </c>
      <c r="E53" s="613" t="s">
        <v>1443</v>
      </c>
      <c r="F53" s="525">
        <f ca="1">VLOOKUP( "CMIX.ETHANOL.A300.315", INDIRECT(LU_SENS), 2, FALSE() ) / VLOOKUP( "SMIX.A300.315", INDIRECT(LU_SENS), 2, FALSE() )</f>
        <v>5.3768807417270484E-2</v>
      </c>
      <c r="H53" s="466"/>
      <c r="P53" s="556"/>
      <c r="Q53" s="490" t="s">
        <v>1444</v>
      </c>
      <c r="R53" s="527" t="s">
        <v>1290</v>
      </c>
      <c r="S53" s="528">
        <f ca="1">IF(Q53&lt;&gt;"",VLOOKUP(Q53,INDIRECT(LU_SENS),2,FALSE()),"")</f>
        <v>54450.7912</v>
      </c>
      <c r="T53" s="578"/>
      <c r="Y53" s="517"/>
      <c r="Z53" s="517"/>
      <c r="AA53" s="517"/>
      <c r="AB53" s="517"/>
      <c r="AC53" s="517"/>
      <c r="AD53" s="517"/>
      <c r="AE53" s="556"/>
    </row>
    <row r="54" spans="1:31" ht="13.5" customHeight="1">
      <c r="A54" s="427" t="s">
        <v>1267</v>
      </c>
      <c r="B54" s="449">
        <f ca="1">VLOOKUP("SACHRX13",INDIRECT(LU_SENS),2,FALSE())</f>
        <v>0</v>
      </c>
      <c r="C54" s="449">
        <f ca="1">VLOOKUP("sac13b",INDIRECT(LU_SENS),2,FALSE())</f>
        <v>0</v>
      </c>
      <c r="D54" s="525">
        <v>0</v>
      </c>
      <c r="E54" s="554" t="s">
        <v>1445</v>
      </c>
      <c r="F54" s="536"/>
      <c r="H54" s="466"/>
      <c r="P54" s="556"/>
      <c r="R54" s="527"/>
      <c r="S54" s="564">
        <f ca="1">S53-S51-S52</f>
        <v>174.1632099999988</v>
      </c>
      <c r="T54" s="614"/>
      <c r="Y54" s="517"/>
      <c r="Z54" s="517"/>
      <c r="AA54" s="517"/>
      <c r="AB54" s="517"/>
      <c r="AC54" s="517"/>
      <c r="AD54" s="517"/>
      <c r="AE54" s="556"/>
    </row>
    <row r="55" spans="1:31" ht="13.5" customHeight="1">
      <c r="A55" s="427" t="s">
        <v>1276</v>
      </c>
      <c r="B55" s="449">
        <f ca="1">VLOOKUP("SACHRX14",INDIRECT(LU_SENS),2,FALSE())</f>
        <v>0</v>
      </c>
      <c r="C55" s="449">
        <f ca="1">VLOOKUP("sac14b",INDIRECT(LU_SENS),2,FALSE())</f>
        <v>0</v>
      </c>
      <c r="D55" s="525">
        <v>0</v>
      </c>
      <c r="E55" s="417" t="s">
        <v>1446</v>
      </c>
      <c r="F55" s="615">
        <f ca="1">VLOOKUP( "CMIX.glucose.A400.401", INDIRECT(LU_SENS), 2, FALSE() )</f>
        <v>2417.9653600000001</v>
      </c>
      <c r="H55" s="466"/>
      <c r="P55" s="556"/>
      <c r="Q55" s="490" t="s">
        <v>1447</v>
      </c>
      <c r="R55" s="599" t="s">
        <v>1448</v>
      </c>
      <c r="S55" s="600">
        <f ca="1">IF(Q55&lt;&gt;"",VLOOKUP(Q55,INDIRECT(LU_SENS),2,FALSE()),"")</f>
        <v>138.64284000000001</v>
      </c>
      <c r="T55" s="601">
        <f ca="1">S55/3.7894*OPEX!$B$7/Summary!$D$12/1000000</f>
        <v>5.1378946016504201E-3</v>
      </c>
      <c r="Y55" s="517"/>
      <c r="Z55" s="517"/>
      <c r="AA55" s="517"/>
      <c r="AB55" s="517"/>
      <c r="AC55" s="517"/>
      <c r="AD55" s="517"/>
      <c r="AE55" s="556"/>
    </row>
    <row r="56" spans="1:31" ht="13.5" customHeight="1">
      <c r="A56" s="427" t="s">
        <v>1449</v>
      </c>
      <c r="B56" s="449">
        <f ca="1">VLOOKUP("SACHRX15",INDIRECT(LU_SENS),2,FALSE())</f>
        <v>0</v>
      </c>
      <c r="C56" s="449">
        <f ca="1">VLOOKUP("sac15b",INDIRECT(LU_SENS),2,FALSE())</f>
        <v>0</v>
      </c>
      <c r="D56" s="525">
        <v>0</v>
      </c>
      <c r="E56" s="417" t="s">
        <v>1450</v>
      </c>
      <c r="F56" s="552">
        <f ca="1">VLOOKUP("ccis.enzyme.a400.420a",INDIRECT(LU_SENS),2,FALSE())</f>
        <v>578.67022699999995</v>
      </c>
      <c r="G56" s="417"/>
      <c r="H56" s="605"/>
      <c r="P56" s="556"/>
      <c r="Q56" s="490" t="s">
        <v>1451</v>
      </c>
      <c r="R56" s="527" t="s">
        <v>1452</v>
      </c>
      <c r="S56" s="528">
        <f ca="1">IF(Q56&lt;&gt;"",VLOOKUP(Q56,INDIRECT(LU_SENS),2,FALSE()),"")</f>
        <v>664.55273799999998</v>
      </c>
      <c r="T56" s="530">
        <f ca="1">S56/3.7894*OPEX!$B$7/Summary!$D$12/1000000</f>
        <v>2.4627322442920277E-2</v>
      </c>
      <c r="U56" s="517"/>
      <c r="V56" s="517"/>
      <c r="W56" s="517"/>
      <c r="Y56" s="517"/>
      <c r="Z56" s="517"/>
      <c r="AA56" s="517"/>
      <c r="AB56" s="517"/>
      <c r="AC56" s="517"/>
      <c r="AD56" s="517"/>
      <c r="AE56" s="556"/>
    </row>
    <row r="57" spans="1:31" ht="13.5" customHeight="1">
      <c r="A57" s="427" t="s">
        <v>1292</v>
      </c>
      <c r="B57" s="449">
        <f ca="1">VLOOKUP("SACHRX23",INDIRECT(LU_SENS),2,FALSE())</f>
        <v>0</v>
      </c>
      <c r="C57" s="449">
        <f ca="1">VLOOKUP("sac23b",INDIRECT(LU_SENS),2,FALSE())</f>
        <v>0</v>
      </c>
      <c r="D57" s="525">
        <v>0</v>
      </c>
      <c r="E57" s="417" t="s">
        <v>1453</v>
      </c>
      <c r="F57" s="544">
        <f ca="1">F56/F55</f>
        <v>0.2393211402333737</v>
      </c>
      <c r="H57" s="466"/>
      <c r="P57" s="556"/>
      <c r="Q57" s="490" t="s">
        <v>1430</v>
      </c>
      <c r="R57" s="166" t="s">
        <v>1454</v>
      </c>
      <c r="S57" s="602">
        <f ca="1">IF(Q57&lt;&gt;"",VLOOKUP(Q57,INDIRECT(LU_SENS),2,FALSE()),"")</f>
        <v>2251.7679699999999</v>
      </c>
      <c r="T57" s="616"/>
      <c r="Y57" s="517"/>
      <c r="Z57" s="517" t="s">
        <v>1455</v>
      </c>
      <c r="AA57" s="617">
        <f ca="1">-H15*OPHOURS/ETHMMGAL/1000000</f>
        <v>5.7794970135061279</v>
      </c>
      <c r="AB57" s="517" t="s">
        <v>1456</v>
      </c>
      <c r="AC57" s="517"/>
      <c r="AD57" s="517"/>
      <c r="AE57" s="556"/>
    </row>
    <row r="58" spans="1:31" ht="13.5" customHeight="1">
      <c r="A58" s="427" t="s">
        <v>1332</v>
      </c>
      <c r="B58" s="449">
        <f ca="1">VLOOKUP("SACHRX24",INDIRECT(LU_SENS),2,FALSE())</f>
        <v>0</v>
      </c>
      <c r="C58" s="449">
        <f ca="1">VLOOKUP("sac24b",INDIRECT(LU_SENS),2,FALSE())</f>
        <v>0</v>
      </c>
      <c r="D58" s="525">
        <v>0</v>
      </c>
      <c r="E58" s="417" t="s">
        <v>1457</v>
      </c>
      <c r="F58" s="615">
        <f ca="1">F56*1000/VLOOKUP("cmix.h2o.a400.420a",INDIRECT(LU_SENS),2,FALSE())</f>
        <v>39.897566225972945</v>
      </c>
      <c r="H58" s="466"/>
      <c r="P58" s="556"/>
      <c r="T58" s="517"/>
      <c r="U58" s="517"/>
      <c r="V58" s="517"/>
      <c r="W58" s="517"/>
      <c r="Y58" s="517"/>
      <c r="Z58" s="517" t="s">
        <v>1458</v>
      </c>
      <c r="AA58" s="617">
        <f ca="1">AC4/AA57</f>
        <v>0.45291432491585232</v>
      </c>
      <c r="AB58" s="517" t="s">
        <v>1459</v>
      </c>
      <c r="AC58" s="517"/>
      <c r="AD58" s="517"/>
      <c r="AE58" s="556"/>
    </row>
    <row r="59" spans="1:31" ht="13.5" customHeight="1">
      <c r="A59" s="427" t="s">
        <v>1339</v>
      </c>
      <c r="B59" s="449">
        <f ca="1">VLOOKUP("SACHRX25",INDIRECT(LU_SENS),2,FALSE())</f>
        <v>0</v>
      </c>
      <c r="C59" s="449">
        <f ca="1">VLOOKUP("sac25b",INDIRECT(LU_SENS),2,FALSE())</f>
        <v>0</v>
      </c>
      <c r="D59" s="525">
        <v>0</v>
      </c>
      <c r="E59" s="417"/>
      <c r="F59" s="579"/>
      <c r="H59" s="466"/>
      <c r="P59" s="556"/>
      <c r="T59" s="517"/>
      <c r="U59" s="517"/>
      <c r="V59" s="517"/>
      <c r="W59" s="517"/>
      <c r="Y59" s="517"/>
      <c r="Z59" s="517"/>
      <c r="AA59" s="517"/>
      <c r="AB59" s="517"/>
      <c r="AC59" s="517"/>
      <c r="AD59" s="517"/>
      <c r="AE59" s="556"/>
    </row>
    <row r="60" spans="1:31" ht="13.5" customHeight="1">
      <c r="A60" s="427" t="s">
        <v>1316</v>
      </c>
      <c r="B60" s="449">
        <f ca="1">VLOOKUP("SACHRX32",INDIRECT(LU_SENS),2,FALSE())</f>
        <v>0</v>
      </c>
      <c r="C60" s="449">
        <f ca="1">VLOOKUP("sac32b",INDIRECT(LU_SENS),2,FALSE())</f>
        <v>0</v>
      </c>
      <c r="D60" s="525">
        <v>0</v>
      </c>
      <c r="E60" s="417" t="s">
        <v>1460</v>
      </c>
      <c r="F60" s="552">
        <f ca="1">VLOOKUP("work.a400.wm401",INDIRECT(LU_SENS),2,FALSE())</f>
        <v>1408.1699100000001</v>
      </c>
      <c r="H60" s="466"/>
      <c r="P60" s="556"/>
      <c r="R60" s="517"/>
      <c r="S60" s="517"/>
      <c r="T60" s="517"/>
      <c r="U60" s="517"/>
      <c r="V60" s="517"/>
      <c r="W60" s="517"/>
      <c r="Y60" s="517"/>
      <c r="Z60" s="517"/>
      <c r="AA60" s="517"/>
      <c r="AB60" s="517"/>
      <c r="AC60" s="517"/>
      <c r="AD60" s="517"/>
      <c r="AE60" s="556"/>
    </row>
    <row r="61" spans="1:31" ht="13.5" customHeight="1">
      <c r="A61" s="427" t="s">
        <v>1321</v>
      </c>
      <c r="B61" s="449">
        <f ca="1">VLOOKUP("SACHRX33",INDIRECT(LU_SENS),2,FALSE())</f>
        <v>0</v>
      </c>
      <c r="C61" s="449">
        <f ca="1">VLOOKUP("sac33b",INDIRECT(LU_SENS),2,FALSE())</f>
        <v>0</v>
      </c>
      <c r="D61" s="525">
        <v>0</v>
      </c>
      <c r="E61" s="417" t="s">
        <v>1461</v>
      </c>
      <c r="F61" s="552">
        <f ca="1">VLOOKUP("work.a400.wt400",INDIRECT(LU_SENS),2,FALSE())+VLOOKUP("work.a400.wt401-3",INDIRECT(LU_SENS),2,FALSE())</f>
        <v>2325.5013260000001</v>
      </c>
      <c r="H61" s="466"/>
      <c r="P61" s="556"/>
      <c r="R61" s="517"/>
      <c r="S61" s="517"/>
      <c r="T61" s="517"/>
      <c r="U61" s="517"/>
      <c r="V61" s="517"/>
      <c r="W61" s="517"/>
      <c r="Y61" s="517"/>
      <c r="AA61" s="517"/>
      <c r="AB61" s="517"/>
      <c r="AC61" s="517"/>
      <c r="AD61" s="517"/>
      <c r="AE61" s="556"/>
    </row>
    <row r="62" spans="1:31" ht="13.5" customHeight="1">
      <c r="A62" s="427" t="s">
        <v>1462</v>
      </c>
      <c r="B62" s="449">
        <f ca="1">VLOOKUP("SACHRX34",INDIRECT(LU_SENS),2,FALSE())</f>
        <v>0</v>
      </c>
      <c r="C62" s="449">
        <f ca="1">VLOOKUP("sac34b",INDIRECT(LU_SENS),2,FALSE())</f>
        <v>0</v>
      </c>
      <c r="D62" s="525">
        <v>0</v>
      </c>
      <c r="E62" s="417" t="s">
        <v>1463</v>
      </c>
      <c r="F62" s="552">
        <f ca="1">VLOOKUP("work.a900.wm908-4",INDIRECT(LU_SENS),2,FALSE())</f>
        <v>1583.85013</v>
      </c>
      <c r="H62" s="466"/>
      <c r="P62" s="556"/>
      <c r="R62" s="517"/>
      <c r="S62" s="517"/>
      <c r="T62" s="517"/>
      <c r="U62" s="517"/>
      <c r="V62" s="517"/>
      <c r="W62" s="517"/>
      <c r="Y62" s="517"/>
      <c r="Z62" s="517"/>
      <c r="AA62" s="517"/>
      <c r="AB62" s="517"/>
      <c r="AC62" s="517"/>
      <c r="AD62" s="517"/>
      <c r="AE62" s="556"/>
    </row>
    <row r="63" spans="1:31" ht="13.5" customHeight="1">
      <c r="A63" s="427" t="s">
        <v>1298</v>
      </c>
      <c r="B63" s="449">
        <f ca="1">VLOOKUP("SACHRX41",INDIRECT(LU_SENS),2,FALSE())</f>
        <v>0</v>
      </c>
      <c r="C63" s="449">
        <f ca="1">VLOOKUP("sac41b",INDIRECT(LU_SENS),2,FALSE())</f>
        <v>0</v>
      </c>
      <c r="D63" s="525">
        <v>0</v>
      </c>
      <c r="E63" s="417" t="s">
        <v>1464</v>
      </c>
      <c r="F63" s="552">
        <f ca="1">VLOOKUP("work.a900.wka400",INDIRECT(LU_SENS),2,FALSE())</f>
        <v>5336.7340599999998</v>
      </c>
      <c r="H63" s="466"/>
      <c r="P63" s="556"/>
      <c r="R63" s="517"/>
      <c r="S63" s="517"/>
      <c r="T63" s="517"/>
      <c r="U63" s="517"/>
      <c r="V63" s="517"/>
      <c r="W63" s="517"/>
      <c r="Y63" s="517"/>
      <c r="Z63" s="517"/>
      <c r="AA63" s="517"/>
      <c r="AB63" s="517"/>
      <c r="AC63" s="517"/>
      <c r="AD63" s="517"/>
      <c r="AE63" s="556"/>
    </row>
    <row r="64" spans="1:31" ht="13.5" customHeight="1">
      <c r="A64" s="427" t="s">
        <v>1305</v>
      </c>
      <c r="B64" s="449">
        <f ca="1">VLOOKUP("SACHRX42",INDIRECT(LU_SENS),2,FALSE())</f>
        <v>0</v>
      </c>
      <c r="C64" s="449">
        <f ca="1">VLOOKUP("sac42b",INDIRECT(LU_SENS),2,FALSE())</f>
        <v>0</v>
      </c>
      <c r="D64" s="525">
        <v>0</v>
      </c>
      <c r="E64" s="417"/>
      <c r="F64" s="579"/>
      <c r="H64" s="466"/>
      <c r="P64" s="556"/>
      <c r="R64" s="517"/>
      <c r="S64" s="517"/>
      <c r="T64" s="517"/>
      <c r="U64" s="517"/>
      <c r="V64" s="517"/>
      <c r="W64" s="517"/>
      <c r="Y64" s="517"/>
      <c r="Z64" s="517"/>
      <c r="AA64" s="517"/>
      <c r="AB64" s="517"/>
      <c r="AC64" s="517"/>
      <c r="AD64" s="517"/>
      <c r="AE64" s="556"/>
    </row>
    <row r="65" spans="1:31" ht="13.5" customHeight="1">
      <c r="A65" s="427" t="s">
        <v>1465</v>
      </c>
      <c r="B65" s="449">
        <f ca="1">VLOOKUP("SACHRX43",INDIRECT(LU_SENS),2,FALSE())</f>
        <v>0</v>
      </c>
      <c r="C65" s="449">
        <f ca="1">VLOOKUP("sac43b",INDIRECT(LU_SENS),2,FALSE())</f>
        <v>0</v>
      </c>
      <c r="D65" s="525">
        <v>0</v>
      </c>
      <c r="E65" s="417" t="s">
        <v>1466</v>
      </c>
      <c r="F65" s="552">
        <f ca="1">F63/F56</f>
        <v>9.2224099512899258</v>
      </c>
      <c r="H65" s="466"/>
      <c r="P65" s="556"/>
      <c r="R65" s="517"/>
      <c r="S65" s="517"/>
      <c r="T65" s="517"/>
      <c r="U65" s="517"/>
      <c r="V65" s="517"/>
      <c r="W65" s="517"/>
      <c r="Y65" s="517"/>
      <c r="Z65" s="517"/>
      <c r="AA65" s="517"/>
      <c r="AB65" s="517"/>
      <c r="AC65" s="517"/>
      <c r="AD65" s="517"/>
      <c r="AE65" s="556"/>
    </row>
    <row r="66" spans="1:31" ht="13.5" customHeight="1">
      <c r="A66" s="427"/>
      <c r="B66" s="417"/>
      <c r="C66" s="417"/>
      <c r="D66" s="579"/>
      <c r="E66" s="417" t="s">
        <v>1467</v>
      </c>
      <c r="F66" s="579"/>
      <c r="H66" s="466"/>
      <c r="P66" s="556"/>
      <c r="R66" s="517"/>
      <c r="S66" s="517"/>
      <c r="T66" s="517"/>
      <c r="U66" s="517"/>
      <c r="V66" s="517"/>
      <c r="W66" s="517"/>
      <c r="Y66" s="528"/>
      <c r="Z66" s="517"/>
      <c r="AA66" s="517"/>
      <c r="AB66" s="517"/>
      <c r="AC66" s="517"/>
      <c r="AD66" s="517"/>
      <c r="AE66" s="556"/>
    </row>
    <row r="67" spans="1:31" ht="13.5" customHeight="1">
      <c r="A67" s="427"/>
      <c r="B67" s="417"/>
      <c r="C67" s="417"/>
      <c r="D67" s="579"/>
      <c r="E67" s="417" t="s">
        <v>1468</v>
      </c>
      <c r="F67" s="525">
        <f ca="1">VLOOKUP("s4pro",INDIRECT(LU_SENS),2,FALSE())</f>
        <v>0.31250024999999998</v>
      </c>
      <c r="H67" s="466"/>
      <c r="P67" s="556"/>
      <c r="R67" s="517"/>
      <c r="S67" s="517"/>
      <c r="T67" s="517"/>
      <c r="U67" s="517"/>
      <c r="V67" s="517"/>
      <c r="W67" s="517"/>
      <c r="Y67" s="617"/>
      <c r="Z67" s="517"/>
      <c r="AA67" s="517"/>
      <c r="AB67" s="517"/>
      <c r="AC67" s="517"/>
      <c r="AD67" s="517"/>
      <c r="AE67" s="556"/>
    </row>
    <row r="68" spans="1:31" ht="13.5" customHeight="1">
      <c r="A68" s="427"/>
      <c r="B68" s="417"/>
      <c r="C68" s="417"/>
      <c r="D68" s="579"/>
      <c r="E68" s="417" t="s">
        <v>1469</v>
      </c>
      <c r="F68" s="525">
        <f ca="1">VLOOKUP("s4bms",INDIRECT(LU_SENS),2,FALSE())</f>
        <v>4.0650416699999997E-2</v>
      </c>
      <c r="H68" s="466"/>
      <c r="P68" s="556"/>
      <c r="R68" s="517"/>
      <c r="S68" s="517"/>
      <c r="T68" s="517"/>
      <c r="U68" s="517"/>
      <c r="V68" s="517"/>
      <c r="W68" s="517"/>
      <c r="Y68" s="618"/>
      <c r="Z68" s="517"/>
      <c r="AA68" s="517"/>
      <c r="AB68" s="517"/>
      <c r="AC68" s="517"/>
      <c r="AD68" s="517"/>
      <c r="AE68" s="556"/>
    </row>
    <row r="69" spans="1:31" ht="13.5" customHeight="1">
      <c r="A69" s="619"/>
      <c r="B69" s="484"/>
      <c r="C69" s="484"/>
      <c r="D69" s="620"/>
      <c r="E69" s="484" t="s">
        <v>1470</v>
      </c>
      <c r="F69" s="621">
        <f ca="1">VLOOKUP("s4co2",INDIRECT(LU_SENS),2,FALSE())</f>
        <v>0.67601442899999997</v>
      </c>
      <c r="G69" s="167"/>
      <c r="H69" s="622"/>
      <c r="P69" s="556"/>
      <c r="R69" s="517"/>
      <c r="S69" s="517"/>
      <c r="T69" s="517"/>
      <c r="U69" s="517"/>
      <c r="V69" s="517"/>
      <c r="W69" s="517"/>
      <c r="Y69" s="517"/>
      <c r="Z69" s="517"/>
      <c r="AA69" s="517"/>
      <c r="AB69" s="517"/>
      <c r="AC69" s="517"/>
      <c r="AD69" s="517"/>
      <c r="AE69" s="556"/>
    </row>
    <row r="70" spans="1:31" ht="13.5" customHeight="1">
      <c r="A70" s="417"/>
      <c r="B70" s="417"/>
      <c r="C70" s="417"/>
      <c r="D70" s="579"/>
      <c r="E70" s="417"/>
      <c r="F70" s="579"/>
      <c r="I70" s="623"/>
      <c r="P70" s="556"/>
      <c r="R70" s="517"/>
      <c r="S70" s="517"/>
      <c r="T70" s="517"/>
      <c r="U70" s="517"/>
      <c r="V70" s="517"/>
      <c r="W70" s="517"/>
      <c r="Y70" s="517"/>
      <c r="Z70" s="517"/>
      <c r="AA70" s="517"/>
      <c r="AB70" s="517"/>
      <c r="AC70" s="517"/>
      <c r="AD70" s="517"/>
      <c r="AE70" s="556"/>
    </row>
    <row r="71" spans="1:31" ht="13.5" customHeight="1">
      <c r="A71" s="417"/>
      <c r="B71" s="417"/>
      <c r="C71" s="417"/>
      <c r="D71" s="579"/>
      <c r="E71" s="417"/>
      <c r="F71" s="579"/>
      <c r="P71" s="556"/>
      <c r="R71" s="517"/>
      <c r="S71" s="517"/>
      <c r="T71" s="517"/>
      <c r="U71" s="517"/>
      <c r="V71" s="517"/>
      <c r="W71" s="517"/>
      <c r="Y71" s="517"/>
      <c r="Z71" s="517"/>
      <c r="AA71" s="517"/>
      <c r="AB71" s="517"/>
      <c r="AC71" s="517"/>
      <c r="AD71" s="517"/>
      <c r="AE71" s="556"/>
    </row>
    <row r="72" spans="1:31" ht="13.5" customHeight="1">
      <c r="E72" s="417"/>
      <c r="F72" s="579"/>
      <c r="P72" s="556"/>
      <c r="R72" s="517"/>
      <c r="S72" s="517"/>
      <c r="T72" s="517"/>
      <c r="U72" s="517"/>
      <c r="V72" s="517"/>
      <c r="W72" s="517"/>
      <c r="Y72" s="517"/>
      <c r="Z72" s="517"/>
      <c r="AA72" s="517"/>
      <c r="AB72" s="517"/>
      <c r="AC72" s="517"/>
      <c r="AD72" s="517"/>
      <c r="AE72" s="556"/>
    </row>
    <row r="73" spans="1:31" ht="13.5" customHeight="1">
      <c r="P73" s="556"/>
      <c r="R73" s="517"/>
      <c r="S73" s="517"/>
      <c r="T73" s="517"/>
      <c r="U73" s="517"/>
      <c r="V73" s="517"/>
      <c r="W73" s="517"/>
      <c r="Y73" s="517"/>
      <c r="Z73" s="517"/>
      <c r="AA73" s="517"/>
      <c r="AB73" s="517"/>
      <c r="AC73" s="517"/>
      <c r="AD73" s="517"/>
      <c r="AE73" s="556"/>
    </row>
    <row r="74" spans="1:31" ht="13.5" customHeight="1">
      <c r="P74" s="556"/>
      <c r="R74" s="517"/>
      <c r="S74" s="517"/>
      <c r="T74" s="517"/>
      <c r="U74" s="517"/>
      <c r="V74" s="517"/>
      <c r="W74" s="517"/>
      <c r="Y74" s="517"/>
      <c r="Z74" s="517"/>
      <c r="AA74" s="517"/>
      <c r="AB74" s="517"/>
      <c r="AC74" s="517"/>
      <c r="AD74" s="517"/>
      <c r="AE74" s="556"/>
    </row>
    <row r="75" spans="1:31" ht="13.5" customHeight="1">
      <c r="J75" s="189" t="s">
        <v>1471</v>
      </c>
      <c r="P75" s="556"/>
      <c r="R75" s="517"/>
      <c r="S75" s="517"/>
      <c r="T75" s="517"/>
      <c r="U75" s="517"/>
      <c r="V75" s="517"/>
      <c r="W75" s="517"/>
      <c r="Y75" s="517"/>
      <c r="Z75" s="517"/>
      <c r="AA75" s="517"/>
      <c r="AB75" s="517"/>
      <c r="AC75" s="517"/>
      <c r="AD75" s="517"/>
      <c r="AE75" s="556"/>
    </row>
    <row r="76" spans="1:31" ht="13.5" customHeight="1">
      <c r="P76" s="556"/>
      <c r="R76" s="517"/>
      <c r="S76" s="517"/>
      <c r="T76" s="517"/>
      <c r="U76" s="517"/>
      <c r="V76" s="517"/>
      <c r="W76" s="517"/>
      <c r="Y76" s="517"/>
      <c r="Z76" s="517"/>
      <c r="AA76" s="517"/>
      <c r="AB76" s="517"/>
      <c r="AC76" s="517"/>
      <c r="AD76" s="517"/>
      <c r="AE76" s="556"/>
    </row>
    <row r="77" spans="1:31" ht="13.5" customHeight="1">
      <c r="P77" s="556"/>
      <c r="R77" s="517"/>
      <c r="S77" s="517"/>
      <c r="T77" s="517"/>
      <c r="U77" s="517"/>
      <c r="V77" s="517"/>
      <c r="W77" s="517"/>
      <c r="Y77" s="517"/>
      <c r="Z77" s="517"/>
      <c r="AA77" s="517"/>
      <c r="AB77" s="517"/>
      <c r="AC77" s="517"/>
      <c r="AD77" s="517"/>
      <c r="AE77" s="556"/>
    </row>
    <row r="78" spans="1:31" ht="13.5" customHeight="1">
      <c r="P78" s="556"/>
      <c r="R78" s="517"/>
      <c r="S78" s="517"/>
      <c r="T78" s="517"/>
      <c r="U78" s="517"/>
      <c r="V78" s="517"/>
      <c r="W78" s="517"/>
      <c r="Y78" s="517"/>
      <c r="Z78" s="517"/>
      <c r="AA78" s="517"/>
      <c r="AB78" s="517"/>
      <c r="AC78" s="517"/>
      <c r="AD78" s="517"/>
      <c r="AE78" s="556"/>
    </row>
    <row r="79" spans="1:31" ht="13.5" customHeight="1">
      <c r="P79" s="556"/>
      <c r="R79" s="517"/>
      <c r="S79" s="517"/>
      <c r="T79" s="517"/>
      <c r="U79" s="517"/>
      <c r="V79" s="517"/>
      <c r="W79" s="517"/>
      <c r="Y79" s="517"/>
      <c r="Z79" s="517"/>
      <c r="AA79" s="517"/>
      <c r="AB79" s="517"/>
      <c r="AC79" s="517"/>
      <c r="AD79" s="517"/>
      <c r="AE79" s="556"/>
    </row>
    <row r="80" spans="1:31" ht="13.5" customHeight="1">
      <c r="P80" s="556"/>
      <c r="R80" s="517"/>
      <c r="S80" s="517"/>
      <c r="T80" s="517"/>
      <c r="U80" s="517"/>
      <c r="V80" s="517"/>
      <c r="W80" s="517"/>
      <c r="Y80" s="517"/>
      <c r="Z80" s="517"/>
      <c r="AA80" s="517"/>
      <c r="AB80" s="517"/>
      <c r="AC80" s="517"/>
      <c r="AD80" s="517"/>
      <c r="AE80" s="556"/>
    </row>
    <row r="81" spans="7:31" ht="13.5" customHeight="1">
      <c r="P81" s="556"/>
      <c r="R81" s="517"/>
      <c r="S81" s="517"/>
      <c r="T81" s="517"/>
      <c r="U81" s="517"/>
      <c r="V81" s="517"/>
      <c r="W81" s="517"/>
      <c r="Y81" s="517"/>
      <c r="Z81" s="517"/>
      <c r="AA81" s="517"/>
      <c r="AB81" s="517"/>
      <c r="AC81" s="517"/>
      <c r="AD81" s="517"/>
      <c r="AE81" s="556"/>
    </row>
    <row r="82" spans="7:31" ht="13.5" customHeight="1">
      <c r="P82" s="556"/>
      <c r="R82" s="517"/>
      <c r="S82" s="517"/>
      <c r="T82" s="517"/>
      <c r="U82" s="517"/>
      <c r="V82" s="517"/>
      <c r="W82" s="517"/>
      <c r="Y82" s="517"/>
      <c r="Z82" s="517"/>
      <c r="AA82" s="517"/>
      <c r="AB82" s="517"/>
      <c r="AC82" s="517"/>
      <c r="AD82" s="517"/>
      <c r="AE82" s="556"/>
    </row>
    <row r="83" spans="7:31" ht="13.5" customHeight="1">
      <c r="P83" s="556"/>
      <c r="R83" s="517"/>
      <c r="S83" s="517"/>
      <c r="T83" s="517"/>
      <c r="U83" s="517"/>
      <c r="V83" s="517"/>
      <c r="W83" s="517"/>
      <c r="Y83" s="517"/>
      <c r="Z83" s="517"/>
      <c r="AA83" s="517"/>
      <c r="AB83" s="517"/>
      <c r="AC83" s="517"/>
      <c r="AD83" s="517"/>
      <c r="AE83" s="556"/>
    </row>
    <row r="84" spans="7:31" ht="13.5" customHeight="1">
      <c r="P84" s="556"/>
      <c r="R84" s="517"/>
      <c r="S84" s="517"/>
      <c r="T84" s="517"/>
      <c r="U84" s="517"/>
      <c r="V84" s="517"/>
      <c r="W84" s="517"/>
      <c r="Y84" s="517"/>
      <c r="Z84" s="517"/>
      <c r="AA84" s="517"/>
      <c r="AB84" s="517"/>
      <c r="AC84" s="517"/>
      <c r="AD84" s="517"/>
      <c r="AE84" s="556"/>
    </row>
    <row r="85" spans="7:31" ht="13.5" customHeight="1">
      <c r="P85" s="556"/>
      <c r="R85" s="517"/>
      <c r="S85" s="517"/>
      <c r="T85" s="517"/>
      <c r="U85" s="517"/>
      <c r="V85" s="517"/>
      <c r="W85" s="517"/>
      <c r="Y85" s="517"/>
      <c r="Z85" s="517"/>
      <c r="AA85" s="517"/>
      <c r="AB85" s="517"/>
      <c r="AC85" s="517"/>
      <c r="AD85" s="517"/>
      <c r="AE85" s="556"/>
    </row>
    <row r="86" spans="7:31" ht="13.5" customHeight="1">
      <c r="P86" s="556"/>
      <c r="R86" s="517"/>
      <c r="S86" s="517"/>
      <c r="T86" s="517"/>
      <c r="U86" s="517"/>
      <c r="V86" s="517"/>
      <c r="W86" s="517"/>
      <c r="Y86" s="517"/>
      <c r="Z86" s="517"/>
      <c r="AA86" s="517"/>
      <c r="AB86" s="517"/>
      <c r="AC86" s="517"/>
      <c r="AD86" s="517"/>
      <c r="AE86" s="556"/>
    </row>
    <row r="87" spans="7:31" ht="13.5" customHeight="1">
      <c r="P87" s="556"/>
      <c r="R87" s="517"/>
      <c r="S87" s="517"/>
      <c r="T87" s="517"/>
      <c r="U87" s="517"/>
      <c r="V87" s="517"/>
      <c r="W87" s="517"/>
      <c r="Y87" s="517"/>
      <c r="Z87" s="517"/>
      <c r="AA87" s="517"/>
      <c r="AB87" s="517"/>
      <c r="AC87" s="517"/>
      <c r="AD87" s="517"/>
      <c r="AE87" s="556"/>
    </row>
    <row r="88" spans="7:31" ht="13.5" customHeight="1">
      <c r="P88" s="556"/>
      <c r="R88" s="517"/>
      <c r="S88" s="517"/>
      <c r="T88" s="517"/>
      <c r="U88" s="517"/>
      <c r="V88" s="517"/>
      <c r="W88" s="517"/>
      <c r="Y88" s="517"/>
      <c r="Z88" s="517"/>
      <c r="AA88" s="517"/>
      <c r="AB88" s="517"/>
      <c r="AC88" s="517"/>
      <c r="AD88" s="517"/>
      <c r="AE88" s="556"/>
    </row>
    <row r="89" spans="7:31" ht="13.5" customHeight="1">
      <c r="P89" s="556"/>
      <c r="R89" s="517"/>
      <c r="S89" s="517"/>
      <c r="T89" s="517"/>
      <c r="U89" s="517"/>
      <c r="V89" s="517"/>
      <c r="W89" s="517"/>
      <c r="Y89" s="517"/>
      <c r="Z89" s="517"/>
      <c r="AA89" s="517"/>
      <c r="AB89" s="517"/>
      <c r="AC89" s="517"/>
      <c r="AD89" s="517"/>
      <c r="AE89" s="556"/>
    </row>
    <row r="90" spans="7:31" ht="13.5" customHeight="1">
      <c r="P90" s="556"/>
      <c r="R90" s="517"/>
      <c r="S90" s="517"/>
      <c r="T90" s="517"/>
      <c r="U90" s="517"/>
      <c r="V90" s="517"/>
      <c r="W90" s="517"/>
      <c r="Y90" s="517"/>
      <c r="Z90" s="517"/>
      <c r="AA90" s="517"/>
      <c r="AB90" s="517"/>
      <c r="AC90" s="517"/>
      <c r="AD90" s="517"/>
      <c r="AE90" s="556"/>
    </row>
    <row r="91" spans="7:31" ht="13.5" customHeight="1">
      <c r="P91" s="556"/>
      <c r="R91" s="517"/>
      <c r="S91" s="517"/>
      <c r="T91" s="517"/>
      <c r="U91" s="517"/>
      <c r="V91" s="517"/>
      <c r="W91" s="517"/>
      <c r="Y91" s="517"/>
      <c r="Z91" s="517"/>
      <c r="AA91" s="517"/>
      <c r="AB91" s="517"/>
      <c r="AC91" s="517"/>
      <c r="AD91" s="517"/>
      <c r="AE91" s="556"/>
    </row>
    <row r="92" spans="7:31" ht="13.5" customHeight="1">
      <c r="P92" s="556"/>
      <c r="R92" s="517"/>
      <c r="S92" s="517"/>
      <c r="T92" s="517"/>
      <c r="U92" s="517"/>
      <c r="V92" s="517"/>
      <c r="W92" s="517"/>
      <c r="Y92" s="517"/>
      <c r="Z92" s="517"/>
      <c r="AA92" s="517"/>
      <c r="AB92" s="517"/>
      <c r="AC92" s="517"/>
      <c r="AD92" s="517"/>
      <c r="AE92" s="556"/>
    </row>
    <row r="93" spans="7:31" ht="13.5" customHeight="1">
      <c r="P93" s="556"/>
      <c r="R93" s="517"/>
      <c r="S93" s="517"/>
      <c r="T93" s="517"/>
      <c r="U93" s="517"/>
      <c r="V93" s="517"/>
      <c r="W93" s="517"/>
      <c r="Y93" s="517"/>
      <c r="Z93" s="517"/>
      <c r="AA93" s="517"/>
      <c r="AB93" s="517"/>
      <c r="AC93" s="517"/>
      <c r="AD93" s="517"/>
      <c r="AE93" s="556"/>
    </row>
    <row r="94" spans="7:31" ht="13.5" customHeight="1">
      <c r="P94" s="556"/>
      <c r="R94" s="517"/>
      <c r="S94" s="517"/>
      <c r="T94" s="517"/>
      <c r="U94" s="517"/>
      <c r="V94" s="517"/>
      <c r="W94" s="517"/>
      <c r="Y94" s="517"/>
      <c r="Z94" s="517"/>
      <c r="AA94" s="517"/>
      <c r="AB94" s="517"/>
      <c r="AC94" s="517"/>
      <c r="AD94" s="517"/>
      <c r="AE94" s="556"/>
    </row>
    <row r="95" spans="7:31" ht="13.5" customHeight="1">
      <c r="P95" s="556"/>
      <c r="R95" s="517"/>
      <c r="S95" s="517"/>
      <c r="T95" s="517"/>
      <c r="U95" s="517"/>
      <c r="V95" s="517"/>
      <c r="W95" s="517"/>
      <c r="Y95" s="517"/>
      <c r="Z95" s="517"/>
      <c r="AA95" s="517"/>
      <c r="AB95" s="517"/>
      <c r="AC95" s="517"/>
      <c r="AD95" s="517"/>
      <c r="AE95" s="556"/>
    </row>
    <row r="96" spans="7:31" ht="13.5" customHeight="1">
      <c r="G96" s="207">
        <f ca="1">-H15/1000</f>
        <v>41.155875800000004</v>
      </c>
      <c r="P96" s="556"/>
      <c r="R96" s="517"/>
      <c r="S96" s="517"/>
      <c r="T96" s="517"/>
      <c r="U96" s="517"/>
      <c r="V96" s="517"/>
      <c r="W96" s="517"/>
      <c r="Y96" s="517"/>
      <c r="Z96" s="517"/>
      <c r="AA96" s="517"/>
      <c r="AB96" s="517"/>
      <c r="AC96" s="517"/>
      <c r="AD96" s="517"/>
      <c r="AE96" s="556"/>
    </row>
    <row r="97" spans="7:31" ht="13.5" customHeight="1">
      <c r="G97" s="517" t="str">
        <f ca="1">"Total Power Generated = "&amp;TEXT(G96,"#,##0") &amp; " MW"</f>
        <v>Total Power Generated = 41 MW</v>
      </c>
      <c r="P97" s="556"/>
      <c r="R97" s="517"/>
      <c r="S97" s="517"/>
      <c r="T97" s="517"/>
      <c r="U97" s="517"/>
      <c r="V97" s="517"/>
      <c r="W97" s="517"/>
      <c r="Y97" s="517"/>
      <c r="Z97" s="517"/>
      <c r="AA97" s="517"/>
      <c r="AB97" s="517"/>
      <c r="AC97" s="517"/>
      <c r="AD97" s="517"/>
      <c r="AE97" s="556"/>
    </row>
    <row r="98" spans="7:31" ht="13.5" customHeight="1">
      <c r="P98" s="556"/>
      <c r="R98" s="517"/>
      <c r="S98" s="517"/>
      <c r="T98" s="517"/>
      <c r="U98" s="517"/>
      <c r="V98" s="517"/>
      <c r="W98" s="517"/>
      <c r="Y98" s="517"/>
      <c r="Z98" s="517"/>
      <c r="AA98" s="517"/>
      <c r="AB98" s="517"/>
      <c r="AC98" s="517"/>
      <c r="AD98" s="517"/>
      <c r="AE98" s="556"/>
    </row>
    <row r="99" spans="7:31" ht="13.5" customHeight="1">
      <c r="P99" s="556"/>
      <c r="R99" s="517"/>
      <c r="S99" s="517"/>
      <c r="T99" s="517"/>
      <c r="U99" s="517"/>
      <c r="V99" s="517"/>
      <c r="W99" s="517"/>
      <c r="Y99" s="517"/>
      <c r="Z99" s="517"/>
      <c r="AA99" s="517"/>
      <c r="AB99" s="517"/>
      <c r="AC99" s="517"/>
      <c r="AD99" s="517"/>
      <c r="AE99" s="556"/>
    </row>
    <row r="100" spans="7:31" ht="13.5" customHeight="1">
      <c r="P100" s="556"/>
      <c r="R100" s="517"/>
      <c r="S100" s="517"/>
      <c r="T100" s="517"/>
      <c r="U100" s="517"/>
      <c r="V100" s="517"/>
      <c r="W100" s="517"/>
      <c r="Y100" s="517"/>
      <c r="Z100" s="517"/>
      <c r="AA100" s="517"/>
      <c r="AB100" s="517"/>
      <c r="AC100" s="517"/>
      <c r="AD100" s="517"/>
      <c r="AE100" s="556"/>
    </row>
    <row r="101" spans="7:31" ht="13.5" customHeight="1">
      <c r="P101" s="556"/>
      <c r="R101" s="517"/>
      <c r="S101" s="517"/>
      <c r="T101" s="517"/>
      <c r="U101" s="517"/>
      <c r="V101" s="517"/>
      <c r="W101" s="517"/>
      <c r="Y101" s="517"/>
      <c r="Z101" s="517"/>
      <c r="AA101" s="517"/>
      <c r="AB101" s="517"/>
      <c r="AC101" s="517"/>
      <c r="AD101" s="517"/>
      <c r="AE101" s="556"/>
    </row>
    <row r="102" spans="7:31" ht="13.5" customHeight="1">
      <c r="P102" s="556"/>
      <c r="R102" s="517"/>
      <c r="S102" s="517"/>
      <c r="T102" s="517"/>
      <c r="U102" s="517"/>
      <c r="V102" s="517"/>
      <c r="W102" s="517"/>
      <c r="Y102" s="517"/>
      <c r="Z102" s="517"/>
      <c r="AA102" s="517"/>
      <c r="AB102" s="517"/>
      <c r="AC102" s="517"/>
      <c r="AD102" s="517"/>
      <c r="AE102" s="556"/>
    </row>
    <row r="103" spans="7:31" ht="13.5" customHeight="1">
      <c r="P103" s="556"/>
      <c r="R103" s="517"/>
      <c r="S103" s="517"/>
      <c r="T103" s="517"/>
      <c r="U103" s="517"/>
      <c r="V103" s="517"/>
      <c r="W103" s="517"/>
      <c r="Y103" s="517"/>
      <c r="Z103" s="517"/>
      <c r="AA103" s="517"/>
      <c r="AB103" s="517"/>
      <c r="AC103" s="517"/>
      <c r="AD103" s="517"/>
      <c r="AE103" s="556"/>
    </row>
    <row r="104" spans="7:31" ht="13.5" customHeight="1">
      <c r="P104" s="556"/>
      <c r="R104" s="517"/>
      <c r="S104" s="517"/>
      <c r="T104" s="517"/>
      <c r="U104" s="517"/>
      <c r="V104" s="517"/>
      <c r="W104" s="517"/>
      <c r="Y104" s="517"/>
      <c r="Z104" s="517"/>
      <c r="AA104" s="517"/>
      <c r="AB104" s="517"/>
      <c r="AC104" s="517"/>
      <c r="AD104" s="517"/>
      <c r="AE104" s="556"/>
    </row>
    <row r="105" spans="7:31" ht="13.5" customHeight="1">
      <c r="P105" s="556"/>
      <c r="R105" s="517"/>
      <c r="S105" s="517"/>
      <c r="T105" s="517"/>
      <c r="U105" s="517"/>
      <c r="V105" s="517"/>
      <c r="W105" s="517"/>
      <c r="Y105" s="517"/>
      <c r="Z105" s="517"/>
      <c r="AA105" s="517"/>
      <c r="AB105" s="517"/>
      <c r="AC105" s="517"/>
      <c r="AD105" s="517"/>
      <c r="AE105" s="556"/>
    </row>
    <row r="106" spans="7:31" ht="13.5" customHeight="1">
      <c r="P106" s="556"/>
      <c r="R106" s="517"/>
      <c r="S106" s="517"/>
      <c r="T106" s="517"/>
      <c r="U106" s="517"/>
      <c r="V106" s="517"/>
      <c r="W106" s="517"/>
      <c r="Y106" s="517"/>
      <c r="Z106" s="517"/>
      <c r="AA106" s="517"/>
      <c r="AB106" s="517"/>
      <c r="AC106" s="517"/>
      <c r="AD106" s="517"/>
      <c r="AE106" s="556"/>
    </row>
    <row r="107" spans="7:31" ht="13.5" customHeight="1">
      <c r="P107" s="556"/>
      <c r="R107" s="517"/>
      <c r="S107" s="517"/>
      <c r="T107" s="517"/>
      <c r="U107" s="517"/>
      <c r="V107" s="517"/>
      <c r="W107" s="517"/>
      <c r="Y107" s="517"/>
      <c r="Z107" s="517"/>
      <c r="AA107" s="517"/>
      <c r="AB107" s="517"/>
      <c r="AC107" s="517"/>
      <c r="AD107" s="517"/>
      <c r="AE107" s="556"/>
    </row>
    <row r="108" spans="7:31" ht="13.5" customHeight="1">
      <c r="P108" s="556"/>
      <c r="R108" s="517"/>
      <c r="S108" s="517"/>
      <c r="T108" s="517"/>
      <c r="U108" s="517"/>
      <c r="V108" s="517"/>
      <c r="W108" s="517"/>
      <c r="Y108" s="517"/>
      <c r="Z108" s="517"/>
      <c r="AA108" s="517"/>
      <c r="AB108" s="517"/>
      <c r="AC108" s="517"/>
      <c r="AD108" s="517"/>
      <c r="AE108" s="556"/>
    </row>
    <row r="109" spans="7:31" ht="13.5" customHeight="1">
      <c r="P109" s="556"/>
      <c r="R109" s="517"/>
      <c r="S109" s="517"/>
      <c r="T109" s="517"/>
      <c r="U109" s="517"/>
      <c r="V109" s="517"/>
      <c r="W109" s="517"/>
      <c r="Y109" s="517"/>
      <c r="Z109" s="517"/>
      <c r="AA109" s="517"/>
      <c r="AB109" s="517"/>
      <c r="AC109" s="517"/>
      <c r="AD109" s="517"/>
      <c r="AE109" s="556"/>
    </row>
    <row r="110" spans="7:31" ht="13.5" customHeight="1">
      <c r="P110" s="556"/>
      <c r="R110" s="517"/>
      <c r="S110" s="517"/>
      <c r="T110" s="517"/>
      <c r="U110" s="517"/>
      <c r="V110" s="517"/>
      <c r="W110" s="517"/>
      <c r="Y110" s="517"/>
      <c r="Z110" s="517"/>
      <c r="AA110" s="517"/>
      <c r="AB110" s="517"/>
      <c r="AC110" s="517"/>
      <c r="AD110" s="517"/>
      <c r="AE110" s="556"/>
    </row>
    <row r="111" spans="7:31" ht="13.5" customHeight="1">
      <c r="P111" s="556"/>
      <c r="R111" s="517"/>
      <c r="S111" s="517"/>
      <c r="T111" s="517"/>
      <c r="U111" s="517"/>
      <c r="V111" s="517"/>
      <c r="W111" s="517"/>
      <c r="Y111" s="517"/>
      <c r="Z111" s="517"/>
      <c r="AA111" s="517"/>
      <c r="AB111" s="517"/>
      <c r="AC111" s="517"/>
      <c r="AD111" s="517"/>
      <c r="AE111" s="556"/>
    </row>
    <row r="112" spans="7:31" ht="13.5" customHeight="1">
      <c r="P112" s="556"/>
      <c r="R112" s="517"/>
      <c r="S112" s="517"/>
      <c r="T112" s="517"/>
      <c r="U112" s="517"/>
      <c r="V112" s="517"/>
      <c r="W112" s="517"/>
      <c r="Y112" s="517"/>
      <c r="Z112" s="517"/>
      <c r="AA112" s="517"/>
      <c r="AB112" s="517"/>
      <c r="AC112" s="517"/>
      <c r="AD112" s="517"/>
      <c r="AE112" s="556"/>
    </row>
    <row r="113" spans="16:31" ht="13.5" customHeight="1">
      <c r="P113" s="556"/>
      <c r="R113" s="517"/>
      <c r="S113" s="517"/>
      <c r="T113" s="517"/>
      <c r="U113" s="517"/>
      <c r="V113" s="517"/>
      <c r="W113" s="517"/>
      <c r="Y113" s="517"/>
      <c r="Z113" s="517"/>
      <c r="AA113" s="517"/>
      <c r="AB113" s="517"/>
      <c r="AC113" s="517"/>
      <c r="AD113" s="517"/>
      <c r="AE113" s="556"/>
    </row>
    <row r="114" spans="16:31" ht="13.5" customHeight="1">
      <c r="P114" s="556"/>
      <c r="R114" s="517"/>
      <c r="S114" s="517"/>
      <c r="T114" s="517"/>
      <c r="U114" s="517"/>
      <c r="V114" s="517"/>
      <c r="W114" s="517"/>
      <c r="Y114" s="517"/>
      <c r="Z114" s="517"/>
      <c r="AA114" s="517"/>
      <c r="AB114" s="517"/>
      <c r="AC114" s="517"/>
      <c r="AD114" s="517"/>
      <c r="AE114" s="556"/>
    </row>
    <row r="115" spans="16:31" ht="13.5" customHeight="1">
      <c r="P115" s="556"/>
      <c r="R115" s="517"/>
      <c r="S115" s="517"/>
      <c r="T115" s="517"/>
      <c r="U115" s="517"/>
      <c r="V115" s="517"/>
      <c r="W115" s="517"/>
      <c r="Y115" s="517"/>
      <c r="Z115" s="517"/>
      <c r="AA115" s="517"/>
      <c r="AB115" s="517"/>
      <c r="AC115" s="517"/>
      <c r="AD115" s="517"/>
      <c r="AE115" s="556"/>
    </row>
    <row r="116" spans="16:31" ht="13.5" customHeight="1">
      <c r="P116" s="556"/>
      <c r="R116" s="517"/>
      <c r="S116" s="517"/>
      <c r="T116" s="517"/>
      <c r="U116" s="517"/>
      <c r="V116" s="517"/>
      <c r="W116" s="517"/>
      <c r="Y116" s="517"/>
      <c r="Z116" s="517"/>
      <c r="AA116" s="517"/>
      <c r="AB116" s="517"/>
      <c r="AC116" s="517"/>
      <c r="AD116" s="517"/>
      <c r="AE116" s="556"/>
    </row>
    <row r="117" spans="16:31" ht="13.5" customHeight="1">
      <c r="P117" s="556"/>
      <c r="R117" s="517"/>
      <c r="S117" s="517"/>
      <c r="T117" s="517"/>
      <c r="U117" s="517"/>
      <c r="V117" s="517"/>
      <c r="W117" s="517"/>
      <c r="Y117" s="517"/>
      <c r="Z117" s="517"/>
      <c r="AA117" s="517"/>
      <c r="AB117" s="517"/>
      <c r="AC117" s="517"/>
      <c r="AD117" s="517"/>
      <c r="AE117" s="556"/>
    </row>
    <row r="118" spans="16:31" ht="13.5" customHeight="1">
      <c r="P118" s="556"/>
      <c r="R118" s="517"/>
      <c r="S118" s="517"/>
      <c r="T118" s="517"/>
      <c r="U118" s="517"/>
      <c r="V118" s="517"/>
      <c r="W118" s="517"/>
      <c r="Y118" s="517"/>
      <c r="Z118" s="517"/>
      <c r="AA118" s="517"/>
      <c r="AB118" s="517"/>
      <c r="AC118" s="517"/>
      <c r="AD118" s="517"/>
      <c r="AE118" s="556"/>
    </row>
    <row r="119" spans="16:31" ht="13.5" customHeight="1">
      <c r="P119" s="556"/>
      <c r="R119" s="517"/>
      <c r="S119" s="517"/>
      <c r="T119" s="517"/>
      <c r="U119" s="517"/>
      <c r="V119" s="517"/>
      <c r="W119" s="517"/>
      <c r="Y119" s="517"/>
      <c r="Z119" s="517"/>
      <c r="AA119" s="517"/>
      <c r="AB119" s="517"/>
      <c r="AC119" s="517"/>
      <c r="AD119" s="517"/>
      <c r="AE119" s="556"/>
    </row>
    <row r="120" spans="16:31" ht="13.5" customHeight="1">
      <c r="P120" s="556"/>
      <c r="R120" s="517"/>
      <c r="S120" s="517"/>
      <c r="T120" s="517"/>
      <c r="U120" s="517"/>
      <c r="V120" s="517"/>
      <c r="W120" s="517"/>
      <c r="Y120" s="517"/>
      <c r="Z120" s="517"/>
      <c r="AA120" s="517"/>
      <c r="AB120" s="517"/>
      <c r="AC120" s="517"/>
      <c r="AD120" s="517"/>
      <c r="AE120" s="556"/>
    </row>
    <row r="121" spans="16:31" ht="13.5" customHeight="1">
      <c r="P121" s="556"/>
      <c r="R121" s="517"/>
      <c r="S121" s="517"/>
      <c r="T121" s="517"/>
      <c r="U121" s="517"/>
      <c r="V121" s="517"/>
      <c r="W121" s="517"/>
      <c r="Y121" s="517"/>
      <c r="Z121" s="517"/>
      <c r="AA121" s="517"/>
      <c r="AB121" s="517"/>
      <c r="AC121" s="517"/>
      <c r="AD121" s="517"/>
      <c r="AE121" s="556"/>
    </row>
    <row r="122" spans="16:31" ht="13.5" customHeight="1">
      <c r="P122" s="556"/>
      <c r="R122" s="517"/>
      <c r="S122" s="517"/>
      <c r="T122" s="517"/>
      <c r="U122" s="517"/>
      <c r="V122" s="517"/>
      <c r="W122" s="517"/>
      <c r="Y122" s="517"/>
      <c r="Z122" s="517"/>
      <c r="AA122" s="517"/>
      <c r="AB122" s="517"/>
      <c r="AC122" s="517"/>
      <c r="AD122" s="517"/>
      <c r="AE122" s="556"/>
    </row>
    <row r="123" spans="16:31" ht="13.5" customHeight="1">
      <c r="P123" s="556"/>
      <c r="R123" s="517"/>
      <c r="S123" s="517"/>
      <c r="T123" s="517"/>
      <c r="U123" s="517"/>
      <c r="V123" s="517"/>
      <c r="W123" s="517"/>
      <c r="Y123" s="517"/>
      <c r="Z123" s="517"/>
      <c r="AA123" s="517"/>
      <c r="AB123" s="517"/>
      <c r="AC123" s="517"/>
      <c r="AD123" s="517"/>
      <c r="AE123" s="556"/>
    </row>
    <row r="124" spans="16:31" ht="13.5" customHeight="1">
      <c r="P124" s="556"/>
      <c r="R124" s="517"/>
      <c r="S124" s="517"/>
      <c r="T124" s="517"/>
      <c r="U124" s="517"/>
      <c r="V124" s="517"/>
      <c r="W124" s="517"/>
      <c r="Y124" s="517"/>
      <c r="Z124" s="517"/>
      <c r="AA124" s="517"/>
      <c r="AB124" s="517"/>
      <c r="AC124" s="517"/>
      <c r="AD124" s="517"/>
      <c r="AE124" s="556"/>
    </row>
    <row r="125" spans="16:31" ht="13.5" customHeight="1">
      <c r="P125" s="556"/>
      <c r="R125" s="517"/>
      <c r="S125" s="517"/>
      <c r="T125" s="517"/>
      <c r="U125" s="517"/>
      <c r="V125" s="517"/>
      <c r="W125" s="517"/>
      <c r="Y125" s="517"/>
      <c r="Z125" s="517"/>
      <c r="AA125" s="517"/>
      <c r="AB125" s="517"/>
      <c r="AC125" s="517"/>
      <c r="AD125" s="517"/>
      <c r="AE125" s="556"/>
    </row>
    <row r="126" spans="16:31" ht="13.5" customHeight="1">
      <c r="P126" s="556"/>
      <c r="R126" s="517"/>
      <c r="S126" s="517"/>
      <c r="T126" s="517"/>
      <c r="U126" s="517"/>
      <c r="V126" s="517"/>
      <c r="W126" s="517"/>
      <c r="Y126" s="517"/>
      <c r="Z126" s="517"/>
      <c r="AA126" s="517"/>
      <c r="AB126" s="517"/>
      <c r="AC126" s="517"/>
      <c r="AD126" s="517"/>
      <c r="AE126" s="556"/>
    </row>
    <row r="127" spans="16:31" ht="13.5" customHeight="1">
      <c r="P127" s="556"/>
      <c r="R127" s="517"/>
      <c r="S127" s="517"/>
      <c r="T127" s="517"/>
      <c r="U127" s="517"/>
      <c r="V127" s="517"/>
      <c r="W127" s="517"/>
      <c r="Y127" s="517"/>
      <c r="Z127" s="517"/>
      <c r="AA127" s="517"/>
      <c r="AB127" s="517"/>
      <c r="AC127" s="517"/>
      <c r="AD127" s="517"/>
      <c r="AE127" s="556"/>
    </row>
    <row r="128" spans="16:31" ht="13.5" customHeight="1">
      <c r="P128" s="556"/>
      <c r="R128" s="517"/>
      <c r="S128" s="517"/>
      <c r="T128" s="517"/>
      <c r="U128" s="517"/>
      <c r="V128" s="517"/>
      <c r="W128" s="517"/>
      <c r="Y128" s="517"/>
      <c r="Z128" s="517"/>
      <c r="AA128" s="517"/>
      <c r="AB128" s="517"/>
      <c r="AC128" s="517"/>
      <c r="AD128" s="517"/>
      <c r="AE128" s="556"/>
    </row>
    <row r="129" spans="16:31" ht="13.5" customHeight="1">
      <c r="P129" s="556"/>
      <c r="R129" s="517"/>
      <c r="S129" s="517"/>
      <c r="T129" s="517"/>
      <c r="U129" s="517"/>
      <c r="V129" s="517"/>
      <c r="W129" s="517"/>
      <c r="Y129" s="517"/>
      <c r="Z129" s="517"/>
      <c r="AA129" s="517"/>
      <c r="AB129" s="517"/>
      <c r="AC129" s="517"/>
      <c r="AD129" s="517"/>
      <c r="AE129" s="556"/>
    </row>
    <row r="130" spans="16:31" ht="13.5" customHeight="1">
      <c r="P130" s="556"/>
      <c r="R130" s="517"/>
      <c r="S130" s="517"/>
      <c r="T130" s="517"/>
      <c r="U130" s="517"/>
      <c r="V130" s="517"/>
      <c r="W130" s="517"/>
      <c r="Y130" s="517"/>
      <c r="Z130" s="517"/>
      <c r="AA130" s="517"/>
      <c r="AB130" s="517"/>
      <c r="AC130" s="517"/>
      <c r="AD130" s="517"/>
      <c r="AE130" s="556"/>
    </row>
    <row r="131" spans="16:31" ht="13.5" customHeight="1">
      <c r="P131" s="556"/>
      <c r="R131" s="517"/>
      <c r="S131" s="517"/>
      <c r="T131" s="517"/>
      <c r="U131" s="517"/>
      <c r="V131" s="517"/>
      <c r="W131" s="517"/>
      <c r="Y131" s="517"/>
      <c r="Z131" s="517"/>
      <c r="AA131" s="517"/>
      <c r="AB131" s="517"/>
      <c r="AC131" s="517"/>
      <c r="AD131" s="517"/>
      <c r="AE131" s="556"/>
    </row>
    <row r="132" spans="16:31" ht="13.5" customHeight="1">
      <c r="P132" s="556"/>
      <c r="R132" s="517"/>
      <c r="S132" s="517"/>
      <c r="T132" s="517"/>
      <c r="U132" s="517"/>
      <c r="V132" s="517"/>
      <c r="W132" s="517"/>
      <c r="Y132" s="517"/>
      <c r="Z132" s="517"/>
      <c r="AA132" s="517"/>
      <c r="AB132" s="517"/>
      <c r="AC132" s="517"/>
      <c r="AD132" s="517"/>
      <c r="AE132" s="556"/>
    </row>
    <row r="133" spans="16:31" ht="13.5" customHeight="1">
      <c r="P133" s="556"/>
      <c r="R133" s="517"/>
      <c r="S133" s="517"/>
      <c r="T133" s="517"/>
      <c r="U133" s="517"/>
      <c r="V133" s="517"/>
      <c r="W133" s="517"/>
      <c r="Y133" s="517"/>
      <c r="Z133" s="517"/>
      <c r="AA133" s="517"/>
      <c r="AB133" s="517"/>
      <c r="AC133" s="517"/>
      <c r="AD133" s="517"/>
      <c r="AE133" s="556"/>
    </row>
    <row r="134" spans="16:31" ht="13.5" customHeight="1">
      <c r="P134" s="556"/>
      <c r="R134" s="517"/>
      <c r="S134" s="517"/>
      <c r="T134" s="517"/>
      <c r="U134" s="517"/>
      <c r="V134" s="517"/>
      <c r="W134" s="517"/>
      <c r="Y134" s="517"/>
      <c r="Z134" s="517"/>
      <c r="AA134" s="517"/>
      <c r="AB134" s="517"/>
      <c r="AC134" s="517"/>
      <c r="AD134" s="517"/>
      <c r="AE134" s="556"/>
    </row>
    <row r="135" spans="16:31" ht="13.5" customHeight="1">
      <c r="P135" s="556"/>
      <c r="R135" s="517"/>
      <c r="S135" s="517"/>
      <c r="T135" s="517"/>
      <c r="U135" s="517"/>
      <c r="V135" s="517"/>
      <c r="W135" s="517"/>
      <c r="Y135" s="517"/>
      <c r="Z135" s="517"/>
      <c r="AA135" s="517"/>
      <c r="AB135" s="517"/>
      <c r="AC135" s="517"/>
      <c r="AD135" s="517"/>
      <c r="AE135" s="556"/>
    </row>
    <row r="136" spans="16:31" ht="13.5" customHeight="1">
      <c r="P136" s="556"/>
      <c r="R136" s="517"/>
      <c r="S136" s="517"/>
      <c r="T136" s="517"/>
      <c r="U136" s="517"/>
      <c r="V136" s="517"/>
      <c r="W136" s="517"/>
      <c r="Y136" s="517"/>
      <c r="Z136" s="517"/>
      <c r="AA136" s="517"/>
      <c r="AB136" s="517"/>
      <c r="AC136" s="517"/>
      <c r="AD136" s="517"/>
      <c r="AE136" s="556"/>
    </row>
    <row r="137" spans="16:31" ht="13.5" customHeight="1">
      <c r="P137" s="556"/>
      <c r="R137" s="517"/>
      <c r="S137" s="517"/>
      <c r="T137" s="517"/>
      <c r="U137" s="517"/>
      <c r="V137" s="517"/>
      <c r="W137" s="517"/>
      <c r="Y137" s="517"/>
      <c r="Z137" s="517"/>
      <c r="AA137" s="517"/>
      <c r="AB137" s="517"/>
      <c r="AC137" s="517"/>
      <c r="AD137" s="517"/>
      <c r="AE137" s="556"/>
    </row>
    <row r="138" spans="16:31" ht="13.5" customHeight="1">
      <c r="P138" s="556"/>
      <c r="R138" s="517"/>
      <c r="S138" s="517"/>
      <c r="T138" s="517"/>
      <c r="U138" s="517"/>
      <c r="V138" s="517"/>
      <c r="W138" s="517"/>
      <c r="Y138" s="517"/>
      <c r="Z138" s="517"/>
      <c r="AA138" s="517"/>
      <c r="AB138" s="517"/>
      <c r="AC138" s="517"/>
      <c r="AD138" s="517"/>
      <c r="AE138" s="556"/>
    </row>
    <row r="139" spans="16:31" ht="13.5" customHeight="1">
      <c r="P139" s="556"/>
      <c r="R139" s="517"/>
      <c r="S139" s="517"/>
      <c r="T139" s="517"/>
      <c r="U139" s="517"/>
      <c r="V139" s="517"/>
      <c r="W139" s="517"/>
      <c r="Y139" s="517"/>
      <c r="Z139" s="517"/>
      <c r="AA139" s="517"/>
      <c r="AB139" s="517"/>
      <c r="AC139" s="517"/>
      <c r="AD139" s="517"/>
      <c r="AE139" s="556"/>
    </row>
    <row r="140" spans="16:31" ht="13.5" customHeight="1">
      <c r="P140" s="556"/>
      <c r="R140" s="517"/>
      <c r="S140" s="517"/>
      <c r="T140" s="517"/>
      <c r="U140" s="517"/>
      <c r="V140" s="517"/>
      <c r="W140" s="517"/>
      <c r="Y140" s="517"/>
      <c r="Z140" s="517"/>
      <c r="AA140" s="517"/>
      <c r="AB140" s="517"/>
      <c r="AC140" s="517"/>
      <c r="AD140" s="517"/>
      <c r="AE140" s="556"/>
    </row>
    <row r="141" spans="16:31" ht="13.5" customHeight="1">
      <c r="P141" s="556"/>
      <c r="R141" s="517"/>
      <c r="S141" s="517"/>
      <c r="T141" s="517"/>
      <c r="U141" s="517"/>
      <c r="V141" s="517"/>
      <c r="W141" s="517"/>
      <c r="Y141" s="517"/>
      <c r="Z141" s="517"/>
      <c r="AA141" s="517"/>
      <c r="AB141" s="517"/>
      <c r="AC141" s="517"/>
      <c r="AD141" s="517"/>
      <c r="AE141" s="556"/>
    </row>
    <row r="142" spans="16:31" ht="13.5" customHeight="1">
      <c r="P142" s="556"/>
      <c r="R142" s="517"/>
      <c r="S142" s="517"/>
      <c r="T142" s="517"/>
      <c r="U142" s="517"/>
      <c r="V142" s="517"/>
      <c r="W142" s="517"/>
      <c r="Y142" s="517"/>
      <c r="Z142" s="517"/>
      <c r="AA142" s="517"/>
      <c r="AB142" s="517"/>
      <c r="AC142" s="517"/>
      <c r="AD142" s="517"/>
      <c r="AE142" s="556"/>
    </row>
    <row r="143" spans="16:31" ht="13.5" customHeight="1">
      <c r="P143" s="556"/>
      <c r="R143" s="517"/>
      <c r="S143" s="517"/>
      <c r="T143" s="517"/>
      <c r="U143" s="517"/>
      <c r="V143" s="517"/>
      <c r="W143" s="517"/>
      <c r="Y143" s="517"/>
      <c r="Z143" s="517"/>
      <c r="AA143" s="517"/>
      <c r="AB143" s="517"/>
      <c r="AC143" s="517"/>
      <c r="AD143" s="517"/>
      <c r="AE143" s="556"/>
    </row>
    <row r="144" spans="16:31" ht="13.5" customHeight="1">
      <c r="P144" s="556"/>
      <c r="R144" s="517"/>
      <c r="S144" s="517"/>
      <c r="T144" s="517"/>
      <c r="U144" s="517"/>
      <c r="V144" s="517"/>
      <c r="W144" s="517"/>
      <c r="Y144" s="517"/>
      <c r="Z144" s="517"/>
      <c r="AA144" s="517"/>
      <c r="AB144" s="517"/>
      <c r="AC144" s="517"/>
      <c r="AD144" s="517"/>
      <c r="AE144" s="556"/>
    </row>
    <row r="145" spans="16:31" ht="13.5" customHeight="1">
      <c r="P145" s="556"/>
      <c r="R145" s="517"/>
      <c r="S145" s="517"/>
      <c r="T145" s="517"/>
      <c r="U145" s="517"/>
      <c r="V145" s="517"/>
      <c r="W145" s="517"/>
      <c r="Y145" s="517"/>
      <c r="Z145" s="517"/>
      <c r="AA145" s="517"/>
      <c r="AB145" s="517"/>
      <c r="AC145" s="517"/>
      <c r="AD145" s="517"/>
      <c r="AE145" s="556"/>
    </row>
    <row r="146" spans="16:31" ht="13.5" customHeight="1">
      <c r="P146" s="556"/>
      <c r="R146" s="517"/>
      <c r="S146" s="517"/>
      <c r="T146" s="517"/>
      <c r="U146" s="517"/>
      <c r="V146" s="517"/>
      <c r="W146" s="517"/>
      <c r="Y146" s="517"/>
      <c r="Z146" s="517"/>
      <c r="AA146" s="517"/>
      <c r="AB146" s="517"/>
      <c r="AC146" s="517"/>
      <c r="AD146" s="517"/>
      <c r="AE146" s="556"/>
    </row>
    <row r="147" spans="16:31" ht="13.5" customHeight="1">
      <c r="P147" s="556"/>
      <c r="R147" s="517"/>
      <c r="S147" s="517"/>
      <c r="T147" s="517"/>
      <c r="U147" s="517"/>
      <c r="V147" s="517"/>
      <c r="W147" s="517"/>
      <c r="Y147" s="517"/>
      <c r="Z147" s="517"/>
      <c r="AA147" s="517"/>
      <c r="AB147" s="517"/>
      <c r="AC147" s="517"/>
      <c r="AD147" s="517"/>
      <c r="AE147" s="556"/>
    </row>
    <row r="148" spans="16:31" ht="13.5" customHeight="1">
      <c r="P148" s="556"/>
      <c r="R148" s="517"/>
      <c r="S148" s="517"/>
      <c r="T148" s="517"/>
      <c r="U148" s="517"/>
      <c r="V148" s="517"/>
      <c r="W148" s="517"/>
      <c r="Y148" s="517"/>
      <c r="Z148" s="517"/>
      <c r="AA148" s="517"/>
      <c r="AB148" s="517"/>
      <c r="AC148" s="517"/>
      <c r="AD148" s="517"/>
      <c r="AE148" s="556"/>
    </row>
    <row r="149" spans="16:31" ht="13.5" customHeight="1">
      <c r="P149" s="556"/>
      <c r="R149" s="517"/>
      <c r="S149" s="517"/>
      <c r="T149" s="517"/>
      <c r="U149" s="517"/>
      <c r="V149" s="517"/>
      <c r="W149" s="517"/>
      <c r="Y149" s="517"/>
      <c r="Z149" s="517"/>
      <c r="AA149" s="517"/>
      <c r="AB149" s="517"/>
      <c r="AC149" s="517"/>
      <c r="AD149" s="517"/>
      <c r="AE149" s="556"/>
    </row>
    <row r="150" spans="16:31" ht="13.5" customHeight="1">
      <c r="P150" s="556"/>
      <c r="R150" s="517"/>
      <c r="S150" s="517"/>
      <c r="T150" s="517"/>
      <c r="U150" s="517"/>
      <c r="V150" s="517"/>
      <c r="W150" s="517"/>
      <c r="Y150" s="517"/>
      <c r="Z150" s="517"/>
      <c r="AA150" s="517"/>
      <c r="AB150" s="517"/>
      <c r="AC150" s="517"/>
      <c r="AD150" s="517"/>
      <c r="AE150" s="556"/>
    </row>
    <row r="151" spans="16:31" ht="13.5" customHeight="1">
      <c r="P151" s="556"/>
      <c r="R151" s="517"/>
      <c r="S151" s="517"/>
      <c r="T151" s="517"/>
      <c r="U151" s="517"/>
      <c r="V151" s="517"/>
      <c r="W151" s="517"/>
      <c r="Y151" s="517"/>
      <c r="Z151" s="517"/>
      <c r="AA151" s="517"/>
      <c r="AB151" s="517"/>
      <c r="AC151" s="517"/>
      <c r="AD151" s="517"/>
      <c r="AE151" s="556"/>
    </row>
    <row r="152" spans="16:31" ht="13.5" customHeight="1">
      <c r="P152" s="556"/>
      <c r="R152" s="517"/>
      <c r="S152" s="517"/>
      <c r="T152" s="517"/>
      <c r="Y152" s="517"/>
      <c r="Z152" s="517"/>
      <c r="AA152" s="517"/>
      <c r="AB152" s="517"/>
      <c r="AC152" s="517"/>
      <c r="AD152" s="517"/>
      <c r="AE152" s="556"/>
    </row>
    <row r="153" spans="16:31" ht="13.5" customHeight="1">
      <c r="P153" s="556"/>
      <c r="R153" s="517"/>
      <c r="S153" s="517"/>
      <c r="T153" s="517"/>
      <c r="Y153" s="517"/>
      <c r="Z153" s="517"/>
      <c r="AA153" s="517"/>
      <c r="AB153" s="517"/>
      <c r="AC153" s="517"/>
      <c r="AD153" s="517"/>
      <c r="AE153" s="556"/>
    </row>
    <row r="154" spans="16:31" ht="13.5" customHeight="1">
      <c r="P154" s="556"/>
      <c r="R154" s="517"/>
      <c r="S154" s="517"/>
      <c r="T154" s="517"/>
      <c r="Y154" s="517"/>
      <c r="Z154" s="517"/>
      <c r="AA154" s="517"/>
      <c r="AB154" s="517"/>
      <c r="AC154" s="517"/>
      <c r="AD154" s="517"/>
      <c r="AE154" s="556"/>
    </row>
    <row r="155" spans="16:31" ht="13.5" customHeight="1">
      <c r="P155" s="556"/>
      <c r="R155" s="517"/>
      <c r="S155" s="517"/>
      <c r="T155" s="517"/>
      <c r="Y155" s="517"/>
      <c r="AD155" s="517"/>
      <c r="AE155" s="556"/>
    </row>
    <row r="156" spans="16:31" ht="13.5" customHeight="1">
      <c r="P156" s="556"/>
      <c r="R156" s="517"/>
      <c r="S156" s="517"/>
      <c r="T156" s="517"/>
      <c r="AD156" s="624"/>
      <c r="AE156" s="556"/>
    </row>
    <row r="157" spans="16:31" ht="13.5" customHeight="1">
      <c r="P157" s="556"/>
      <c r="AD157" s="624"/>
      <c r="AE157" s="556"/>
    </row>
    <row r="158" spans="16:31" ht="13.5" customHeight="1">
      <c r="P158" s="556"/>
      <c r="AD158" s="624"/>
      <c r="AE158" s="556"/>
    </row>
    <row r="159" spans="16:31" ht="13.5" customHeight="1">
      <c r="P159" s="556"/>
      <c r="AD159" s="624"/>
      <c r="AE159" s="556"/>
    </row>
    <row r="160" spans="16:31" ht="13.5" customHeight="1">
      <c r="P160" s="556"/>
      <c r="AD160" s="624"/>
      <c r="AE160" s="556"/>
    </row>
    <row r="161" spans="16:31" ht="13.5" customHeight="1">
      <c r="P161" s="556"/>
      <c r="AD161" s="624"/>
      <c r="AE161" s="556"/>
    </row>
    <row r="162" spans="16:31" ht="13.5" customHeight="1">
      <c r="P162" s="556"/>
      <c r="AD162" s="624"/>
      <c r="AE162" s="556"/>
    </row>
    <row r="163" spans="16:31" ht="13.5" customHeight="1">
      <c r="P163" s="556"/>
      <c r="AD163" s="624"/>
      <c r="AE163" s="556"/>
    </row>
    <row r="164" spans="16:31" ht="13.5" customHeight="1">
      <c r="P164" s="556"/>
      <c r="AD164" s="624"/>
      <c r="AE164" s="556"/>
    </row>
    <row r="165" spans="16:31" ht="13.5" customHeight="1">
      <c r="P165" s="556"/>
      <c r="AD165" s="624"/>
      <c r="AE165" s="556"/>
    </row>
    <row r="166" spans="16:31" ht="13.5" customHeight="1">
      <c r="P166" s="556"/>
      <c r="AD166" s="624"/>
      <c r="AE166" s="556"/>
    </row>
    <row r="167" spans="16:31" ht="13.5" customHeight="1">
      <c r="P167" s="556"/>
      <c r="AD167" s="624"/>
      <c r="AE167" s="556"/>
    </row>
    <row r="168" spans="16:31" ht="13.5" customHeight="1">
      <c r="P168" s="556"/>
      <c r="AD168" s="624"/>
      <c r="AE168" s="556"/>
    </row>
    <row r="169" spans="16:31" ht="13.5" customHeight="1">
      <c r="P169" s="556"/>
      <c r="AD169" s="624"/>
      <c r="AE169" s="556"/>
    </row>
    <row r="170" spans="16:31" ht="13.5" customHeight="1">
      <c r="P170" s="556"/>
      <c r="AD170" s="624"/>
      <c r="AE170" s="556"/>
    </row>
    <row r="171" spans="16:31" ht="13.5" customHeight="1">
      <c r="P171" s="556"/>
      <c r="AD171" s="624"/>
      <c r="AE171" s="556"/>
    </row>
    <row r="172" spans="16:31" ht="13.5" customHeight="1">
      <c r="P172" s="556"/>
      <c r="AD172" s="624"/>
      <c r="AE172" s="556"/>
    </row>
    <row r="173" spans="16:31" ht="13.5" customHeight="1">
      <c r="P173" s="556"/>
      <c r="AD173" s="624"/>
      <c r="AE173" s="556"/>
    </row>
    <row r="174" spans="16:31" ht="13.5" customHeight="1">
      <c r="P174" s="556"/>
      <c r="AD174" s="624"/>
      <c r="AE174" s="556"/>
    </row>
    <row r="175" spans="16:31" ht="13.5" customHeight="1">
      <c r="P175" s="556"/>
      <c r="AD175" s="624"/>
      <c r="AE175" s="556"/>
    </row>
    <row r="176" spans="16:31" ht="13.5" customHeight="1">
      <c r="P176" s="556"/>
      <c r="AD176" s="624"/>
      <c r="AE176" s="556"/>
    </row>
    <row r="177" spans="16:31" ht="13.5" customHeight="1">
      <c r="P177" s="556"/>
      <c r="AD177" s="624"/>
      <c r="AE177" s="556"/>
    </row>
    <row r="178" spans="16:31" ht="13.5" customHeight="1">
      <c r="P178" s="556"/>
      <c r="AD178" s="624"/>
      <c r="AE178" s="556"/>
    </row>
    <row r="179" spans="16:31" ht="13.5" customHeight="1">
      <c r="P179" s="556"/>
      <c r="AD179" s="624"/>
      <c r="AE179" s="556"/>
    </row>
    <row r="180" spans="16:31" ht="13.5" customHeight="1">
      <c r="P180" s="556"/>
      <c r="AD180" s="624"/>
      <c r="AE180" s="556"/>
    </row>
    <row r="181" spans="16:31" ht="13.5" customHeight="1">
      <c r="P181" s="556"/>
      <c r="AD181" s="624"/>
      <c r="AE181" s="556"/>
    </row>
    <row r="182" spans="16:31" ht="13.5" customHeight="1">
      <c r="P182" s="556"/>
      <c r="AD182" s="624"/>
      <c r="AE182" s="556"/>
    </row>
    <row r="183" spans="16:31" ht="13.5" customHeight="1">
      <c r="P183" s="556"/>
      <c r="AD183" s="624"/>
      <c r="AE183" s="556"/>
    </row>
    <row r="184" spans="16:31" ht="13.5" customHeight="1">
      <c r="P184" s="556"/>
      <c r="AD184" s="624"/>
      <c r="AE184" s="556"/>
    </row>
    <row r="185" spans="16:31" ht="13.5" customHeight="1">
      <c r="P185" s="556"/>
      <c r="AD185" s="624"/>
      <c r="AE185" s="556"/>
    </row>
    <row r="186" spans="16:31" ht="13.5" customHeight="1">
      <c r="P186" s="556"/>
      <c r="AD186" s="624"/>
      <c r="AE186" s="556"/>
    </row>
    <row r="187" spans="16:31" ht="13.5" customHeight="1">
      <c r="P187" s="556"/>
      <c r="AD187" s="624"/>
      <c r="AE187" s="556"/>
    </row>
    <row r="188" spans="16:31" ht="13.5" customHeight="1">
      <c r="P188" s="556"/>
      <c r="AD188" s="624"/>
      <c r="AE188" s="556"/>
    </row>
    <row r="189" spans="16:31" ht="13.5" customHeight="1">
      <c r="P189" s="556"/>
      <c r="AD189" s="624"/>
      <c r="AE189" s="556"/>
    </row>
    <row r="190" spans="16:31" ht="13.5" customHeight="1">
      <c r="P190" s="556"/>
      <c r="AD190" s="624"/>
      <c r="AE190" s="556"/>
    </row>
    <row r="191" spans="16:31" ht="13.5" customHeight="1">
      <c r="P191" s="556"/>
      <c r="AD191" s="624"/>
      <c r="AE191" s="556"/>
    </row>
    <row r="192" spans="16:31" ht="13.5" customHeight="1">
      <c r="P192" s="556"/>
      <c r="AD192" s="624"/>
      <c r="AE192" s="556"/>
    </row>
    <row r="193" spans="16:31" ht="13.5" customHeight="1">
      <c r="P193" s="556"/>
      <c r="AD193" s="624"/>
      <c r="AE193" s="556"/>
    </row>
    <row r="194" spans="16:31" ht="13.5" customHeight="1">
      <c r="P194" s="556"/>
      <c r="AD194" s="624"/>
      <c r="AE194" s="556"/>
    </row>
    <row r="195" spans="16:31" ht="13.5" customHeight="1">
      <c r="P195" s="556"/>
      <c r="AD195" s="624"/>
      <c r="AE195" s="556"/>
    </row>
    <row r="196" spans="16:31" ht="13.5" customHeight="1">
      <c r="P196" s="556"/>
      <c r="AD196" s="624"/>
      <c r="AE196" s="556"/>
    </row>
    <row r="197" spans="16:31" ht="13.5" customHeight="1">
      <c r="P197" s="556"/>
      <c r="AD197" s="624"/>
      <c r="AE197" s="556"/>
    </row>
    <row r="198" spans="16:31" ht="13.5" customHeight="1">
      <c r="P198" s="556"/>
      <c r="AD198" s="624"/>
      <c r="AE198" s="556"/>
    </row>
    <row r="199" spans="16:31" ht="13.5" customHeight="1">
      <c r="P199" s="556"/>
      <c r="AD199" s="624"/>
      <c r="AE199" s="556"/>
    </row>
    <row r="200" spans="16:31" ht="13.5" customHeight="1">
      <c r="P200" s="556"/>
      <c r="AD200" s="624"/>
      <c r="AE200" s="556"/>
    </row>
    <row r="201" spans="16:31" ht="13.5" customHeight="1">
      <c r="P201" s="556"/>
      <c r="AD201" s="624"/>
      <c r="AE201" s="556"/>
    </row>
    <row r="202" spans="16:31" ht="13.5" customHeight="1">
      <c r="P202" s="556"/>
      <c r="AD202" s="624"/>
      <c r="AE202" s="556"/>
    </row>
    <row r="203" spans="16:31" ht="13.5" customHeight="1">
      <c r="P203" s="556"/>
      <c r="AD203" s="624"/>
      <c r="AE203" s="556"/>
    </row>
    <row r="204" spans="16:31" ht="13.5" customHeight="1">
      <c r="P204" s="556"/>
      <c r="AD204" s="624"/>
      <c r="AE204" s="556"/>
    </row>
    <row r="205" spans="16:31" ht="13.5" customHeight="1">
      <c r="P205" s="556"/>
      <c r="AD205" s="624"/>
      <c r="AE205" s="556"/>
    </row>
    <row r="206" spans="16:31" ht="13.5" customHeight="1">
      <c r="P206" s="556"/>
      <c r="AD206" s="624"/>
      <c r="AE206" s="556"/>
    </row>
    <row r="207" spans="16:31" ht="13.5" customHeight="1">
      <c r="P207" s="556"/>
      <c r="AD207" s="624"/>
      <c r="AE207" s="556"/>
    </row>
    <row r="208" spans="16:31" ht="13.5" customHeight="1">
      <c r="P208" s="556"/>
      <c r="AD208" s="624"/>
      <c r="AE208" s="556"/>
    </row>
    <row r="209" spans="16:31" ht="13.5" customHeight="1">
      <c r="P209" s="556"/>
      <c r="AD209" s="624"/>
      <c r="AE209" s="556"/>
    </row>
    <row r="210" spans="16:31" ht="13.5" customHeight="1">
      <c r="P210" s="556"/>
      <c r="AD210" s="624"/>
      <c r="AE210" s="556"/>
    </row>
    <row r="211" spans="16:31" ht="13.5" customHeight="1">
      <c r="P211" s="556"/>
      <c r="AD211" s="624"/>
      <c r="AE211" s="556"/>
    </row>
    <row r="212" spans="16:31" ht="13.5" customHeight="1">
      <c r="P212" s="556"/>
      <c r="AD212" s="624"/>
      <c r="AE212" s="556"/>
    </row>
    <row r="213" spans="16:31" ht="13.5" customHeight="1">
      <c r="P213" s="556"/>
      <c r="AD213" s="624"/>
      <c r="AE213" s="556"/>
    </row>
    <row r="214" spans="16:31" ht="13.5" customHeight="1">
      <c r="P214" s="556"/>
      <c r="AD214" s="624"/>
      <c r="AE214" s="556"/>
    </row>
    <row r="215" spans="16:31" ht="13.5" customHeight="1">
      <c r="P215" s="556"/>
      <c r="AD215" s="624"/>
      <c r="AE215" s="556"/>
    </row>
    <row r="216" spans="16:31" ht="13.5" customHeight="1">
      <c r="P216" s="556"/>
      <c r="AD216" s="624"/>
      <c r="AE216" s="556"/>
    </row>
    <row r="217" spans="16:31" ht="13.5" customHeight="1">
      <c r="P217" s="556"/>
      <c r="AD217" s="624"/>
      <c r="AE217" s="556"/>
    </row>
    <row r="218" spans="16:31" ht="13.5" customHeight="1">
      <c r="P218" s="556"/>
      <c r="AD218" s="624"/>
      <c r="AE218" s="556"/>
    </row>
    <row r="219" spans="16:31" ht="13.5" customHeight="1">
      <c r="P219" s="556"/>
      <c r="AD219" s="624"/>
      <c r="AE219" s="556"/>
    </row>
    <row r="220" spans="16:31" ht="13.5" customHeight="1">
      <c r="P220" s="556"/>
      <c r="AD220" s="624"/>
      <c r="AE220" s="556"/>
    </row>
    <row r="221" spans="16:31" ht="13.5" customHeight="1">
      <c r="P221" s="556"/>
      <c r="AD221" s="624"/>
      <c r="AE221" s="556"/>
    </row>
    <row r="222" spans="16:31" ht="13.5" customHeight="1">
      <c r="P222" s="556"/>
      <c r="AD222" s="624"/>
      <c r="AE222" s="556"/>
    </row>
    <row r="223" spans="16:31" ht="13.5" customHeight="1">
      <c r="P223" s="556"/>
      <c r="AD223" s="624"/>
      <c r="AE223" s="556"/>
    </row>
    <row r="224" spans="16:31" ht="13.5" customHeight="1">
      <c r="P224" s="556"/>
      <c r="AD224" s="624"/>
      <c r="AE224" s="556"/>
    </row>
    <row r="225" spans="16:31" ht="13.5" customHeight="1">
      <c r="P225" s="556"/>
      <c r="AD225" s="624"/>
      <c r="AE225" s="556"/>
    </row>
    <row r="226" spans="16:31" ht="13.5" customHeight="1">
      <c r="P226" s="556"/>
      <c r="AD226" s="624"/>
      <c r="AE226" s="556"/>
    </row>
    <row r="227" spans="16:31" ht="13.5" customHeight="1">
      <c r="P227" s="556"/>
      <c r="AD227" s="624"/>
      <c r="AE227" s="556"/>
    </row>
    <row r="228" spans="16:31" ht="13.5" customHeight="1">
      <c r="P228" s="556"/>
      <c r="AD228" s="624"/>
      <c r="AE228" s="556"/>
    </row>
    <row r="229" spans="16:31" ht="13.5" customHeight="1">
      <c r="P229" s="556"/>
      <c r="AD229" s="624"/>
      <c r="AE229" s="556"/>
    </row>
    <row r="230" spans="16:31" ht="13.5" customHeight="1">
      <c r="P230" s="556"/>
      <c r="AD230" s="624"/>
      <c r="AE230" s="556"/>
    </row>
    <row r="231" spans="16:31" ht="13.5" customHeight="1">
      <c r="P231" s="556"/>
      <c r="AD231" s="624"/>
      <c r="AE231" s="556"/>
    </row>
    <row r="232" spans="16:31" ht="13.5" customHeight="1">
      <c r="P232" s="556"/>
      <c r="AD232" s="624"/>
      <c r="AE232" s="556"/>
    </row>
    <row r="233" spans="16:31" ht="13.5" customHeight="1">
      <c r="P233" s="556"/>
      <c r="AD233" s="624"/>
      <c r="AE233" s="556"/>
    </row>
    <row r="234" spans="16:31" ht="13.5" customHeight="1">
      <c r="P234" s="556"/>
      <c r="AD234" s="624"/>
      <c r="AE234" s="556"/>
    </row>
    <row r="235" spans="16:31" ht="13.5" customHeight="1">
      <c r="P235" s="556"/>
      <c r="AD235" s="624"/>
      <c r="AE235" s="556"/>
    </row>
    <row r="236" spans="16:31" ht="13.5" customHeight="1">
      <c r="P236" s="556"/>
      <c r="AD236" s="624"/>
      <c r="AE236" s="556"/>
    </row>
    <row r="237" spans="16:31" ht="13.5" customHeight="1">
      <c r="P237" s="556"/>
      <c r="AD237" s="624"/>
      <c r="AE237" s="556"/>
    </row>
    <row r="238" spans="16:31" ht="13.5" customHeight="1">
      <c r="P238" s="556"/>
      <c r="AD238" s="624"/>
      <c r="AE238" s="556"/>
    </row>
    <row r="239" spans="16:31" ht="13.5" customHeight="1">
      <c r="P239" s="556"/>
      <c r="AD239" s="624"/>
      <c r="AE239" s="556"/>
    </row>
    <row r="240" spans="16:31" ht="13.5" customHeight="1">
      <c r="P240" s="556"/>
      <c r="AD240" s="624"/>
      <c r="AE240" s="556"/>
    </row>
    <row r="241" spans="16:31" ht="13.5" customHeight="1">
      <c r="P241" s="556"/>
      <c r="AD241" s="624"/>
      <c r="AE241" s="556"/>
    </row>
    <row r="242" spans="16:31" ht="13.5" customHeight="1">
      <c r="P242" s="556"/>
      <c r="AD242" s="624"/>
      <c r="AE242" s="556"/>
    </row>
    <row r="243" spans="16:31" ht="13.5" customHeight="1">
      <c r="P243" s="556"/>
      <c r="AD243" s="624"/>
      <c r="AE243" s="556"/>
    </row>
    <row r="244" spans="16:31" ht="13.5" customHeight="1">
      <c r="P244" s="556"/>
      <c r="AD244" s="624"/>
      <c r="AE244" s="556"/>
    </row>
    <row r="245" spans="16:31" ht="13.5" customHeight="1">
      <c r="P245" s="556"/>
      <c r="AD245" s="624"/>
      <c r="AE245" s="556"/>
    </row>
    <row r="246" spans="16:31" ht="13.5" customHeight="1">
      <c r="P246" s="556"/>
      <c r="AD246" s="624"/>
      <c r="AE246" s="556"/>
    </row>
    <row r="247" spans="16:31" ht="13.5" customHeight="1">
      <c r="P247" s="556"/>
      <c r="AD247" s="624"/>
      <c r="AE247" s="556"/>
    </row>
    <row r="248" spans="16:31" ht="13.5" customHeight="1">
      <c r="P248" s="556"/>
      <c r="AD248" s="624"/>
      <c r="AE248" s="556"/>
    </row>
    <row r="249" spans="16:31" ht="13.5" customHeight="1">
      <c r="P249" s="556"/>
      <c r="AD249" s="624"/>
      <c r="AE249" s="556"/>
    </row>
    <row r="250" spans="16:31" ht="13.5" customHeight="1">
      <c r="P250" s="556"/>
      <c r="AD250" s="624"/>
      <c r="AE250" s="556"/>
    </row>
    <row r="251" spans="16:31" ht="13.5" customHeight="1">
      <c r="P251" s="556"/>
      <c r="AD251" s="624"/>
      <c r="AE251" s="556"/>
    </row>
    <row r="252" spans="16:31" ht="13.5" customHeight="1">
      <c r="P252" s="556"/>
      <c r="AD252" s="624"/>
      <c r="AE252" s="556"/>
    </row>
    <row r="253" spans="16:31" ht="13.5" customHeight="1">
      <c r="P253" s="556"/>
      <c r="AD253" s="624"/>
      <c r="AE253" s="556"/>
    </row>
    <row r="254" spans="16:31" ht="13.5" customHeight="1">
      <c r="P254" s="556"/>
      <c r="AD254" s="624"/>
      <c r="AE254" s="556"/>
    </row>
    <row r="255" spans="16:31" ht="13.5" customHeight="1">
      <c r="P255" s="556"/>
      <c r="AD255" s="624"/>
      <c r="AE255" s="556"/>
    </row>
    <row r="256" spans="16:31" ht="13.5" customHeight="1">
      <c r="P256" s="556"/>
      <c r="AD256" s="624"/>
      <c r="AE256" s="556"/>
    </row>
    <row r="257" spans="16:31" ht="13.5" customHeight="1">
      <c r="P257" s="556"/>
      <c r="AD257" s="624"/>
      <c r="AE257" s="556"/>
    </row>
    <row r="258" spans="16:31" ht="13.5" customHeight="1">
      <c r="P258" s="556"/>
      <c r="AD258" s="624"/>
      <c r="AE258" s="556"/>
    </row>
    <row r="259" spans="16:31" ht="13.5" customHeight="1">
      <c r="P259" s="556"/>
      <c r="AD259" s="624"/>
      <c r="AE259" s="556"/>
    </row>
    <row r="260" spans="16:31" ht="13.5" customHeight="1">
      <c r="P260" s="556"/>
      <c r="AD260" s="624"/>
      <c r="AE260" s="556"/>
    </row>
    <row r="261" spans="16:31" ht="13.5" customHeight="1">
      <c r="P261" s="556"/>
      <c r="AD261" s="624"/>
      <c r="AE261" s="556"/>
    </row>
    <row r="262" spans="16:31" ht="13.5" customHeight="1">
      <c r="P262" s="556"/>
      <c r="AD262" s="624"/>
      <c r="AE262" s="556"/>
    </row>
    <row r="263" spans="16:31" ht="13.5" customHeight="1">
      <c r="P263" s="556"/>
      <c r="AD263" s="624"/>
      <c r="AE263" s="556"/>
    </row>
    <row r="264" spans="16:31" ht="13.5" customHeight="1">
      <c r="P264" s="556"/>
      <c r="AD264" s="624"/>
      <c r="AE264" s="556"/>
    </row>
    <row r="265" spans="16:31" ht="13.5" customHeight="1">
      <c r="P265" s="556"/>
      <c r="AD265" s="624"/>
      <c r="AE265" s="556"/>
    </row>
    <row r="266" spans="16:31" ht="13.5" customHeight="1">
      <c r="P266" s="556"/>
      <c r="AD266" s="624"/>
      <c r="AE266" s="556"/>
    </row>
    <row r="267" spans="16:31" ht="13.5" customHeight="1">
      <c r="P267" s="556"/>
      <c r="AD267" s="624"/>
      <c r="AE267" s="556"/>
    </row>
    <row r="268" spans="16:31" ht="13.5" customHeight="1">
      <c r="P268" s="556"/>
      <c r="AD268" s="624"/>
      <c r="AE268" s="556"/>
    </row>
    <row r="269" spans="16:31" ht="13.5" customHeight="1">
      <c r="P269" s="556"/>
      <c r="AD269" s="624"/>
      <c r="AE269" s="556"/>
    </row>
    <row r="270" spans="16:31" ht="13.5" customHeight="1">
      <c r="P270" s="556"/>
      <c r="AD270" s="624"/>
      <c r="AE270" s="556"/>
    </row>
    <row r="271" spans="16:31" ht="13.5" customHeight="1">
      <c r="P271" s="556"/>
      <c r="AD271" s="624"/>
      <c r="AE271" s="556"/>
    </row>
    <row r="272" spans="16:31" ht="13.5" customHeight="1">
      <c r="P272" s="556"/>
      <c r="AD272" s="624"/>
      <c r="AE272" s="556"/>
    </row>
    <row r="273" spans="16:31" ht="13.5" customHeight="1">
      <c r="P273" s="556"/>
      <c r="AD273" s="624"/>
      <c r="AE273" s="556"/>
    </row>
    <row r="274" spans="16:31" ht="13.5" customHeight="1">
      <c r="P274" s="556"/>
      <c r="AD274" s="624"/>
      <c r="AE274" s="556"/>
    </row>
    <row r="275" spans="16:31" ht="13.5" customHeight="1">
      <c r="P275" s="556"/>
      <c r="AD275" s="624"/>
      <c r="AE275" s="556"/>
    </row>
    <row r="276" spans="16:31" ht="13.5" customHeight="1">
      <c r="P276" s="556"/>
      <c r="AD276" s="624"/>
      <c r="AE276" s="556"/>
    </row>
    <row r="277" spans="16:31" ht="13.5" customHeight="1">
      <c r="P277" s="556"/>
      <c r="AD277" s="624"/>
      <c r="AE277" s="556"/>
    </row>
    <row r="278" spans="16:31" ht="13.5" customHeight="1">
      <c r="P278" s="556"/>
      <c r="AD278" s="624"/>
      <c r="AE278" s="556"/>
    </row>
    <row r="279" spans="16:31" ht="13.5" customHeight="1">
      <c r="P279" s="556"/>
      <c r="AD279" s="624"/>
      <c r="AE279" s="556"/>
    </row>
    <row r="280" spans="16:31" ht="13.5" customHeight="1">
      <c r="P280" s="556"/>
      <c r="AD280" s="624"/>
      <c r="AE280" s="556"/>
    </row>
    <row r="281" spans="16:31" ht="13.5" customHeight="1">
      <c r="P281" s="556"/>
      <c r="AD281" s="624"/>
      <c r="AE281" s="556"/>
    </row>
    <row r="282" spans="16:31" ht="13.5" customHeight="1">
      <c r="P282" s="556"/>
      <c r="AD282" s="624"/>
      <c r="AE282" s="556"/>
    </row>
    <row r="283" spans="16:31" ht="13.5" customHeight="1">
      <c r="P283" s="556"/>
      <c r="AD283" s="624"/>
      <c r="AE283" s="556"/>
    </row>
    <row r="284" spans="16:31" ht="13.5" customHeight="1">
      <c r="P284" s="556"/>
      <c r="AD284" s="624"/>
      <c r="AE284" s="556"/>
    </row>
    <row r="285" spans="16:31" ht="13.5" customHeight="1">
      <c r="P285" s="556"/>
      <c r="AD285" s="624"/>
      <c r="AE285" s="556"/>
    </row>
    <row r="286" spans="16:31" ht="13.5" customHeight="1">
      <c r="P286" s="556"/>
      <c r="AD286" s="624"/>
      <c r="AE286" s="556"/>
    </row>
    <row r="287" spans="16:31" ht="13.5" customHeight="1">
      <c r="P287" s="556"/>
      <c r="AD287" s="624"/>
      <c r="AE287" s="556"/>
    </row>
    <row r="288" spans="16:31" ht="13.5" customHeight="1">
      <c r="P288" s="556"/>
      <c r="AD288" s="624"/>
      <c r="AE288" s="556"/>
    </row>
    <row r="289" spans="16:31" ht="13.5" customHeight="1">
      <c r="P289" s="556"/>
      <c r="AD289" s="624"/>
      <c r="AE289" s="556"/>
    </row>
    <row r="290" spans="16:31" ht="13.5" customHeight="1">
      <c r="P290" s="556"/>
      <c r="AD290" s="624"/>
      <c r="AE290" s="556"/>
    </row>
    <row r="291" spans="16:31" ht="13.5" customHeight="1">
      <c r="P291" s="556"/>
      <c r="AD291" s="624"/>
      <c r="AE291" s="556"/>
    </row>
    <row r="292" spans="16:31" ht="13.5" customHeight="1">
      <c r="P292" s="556"/>
      <c r="AD292" s="624"/>
      <c r="AE292" s="556"/>
    </row>
    <row r="293" spans="16:31" ht="13.5" customHeight="1">
      <c r="P293" s="556"/>
      <c r="AD293" s="624"/>
      <c r="AE293" s="556"/>
    </row>
    <row r="294" spans="16:31" ht="13.5" customHeight="1">
      <c r="P294" s="556"/>
      <c r="AD294" s="624"/>
      <c r="AE294" s="556"/>
    </row>
    <row r="295" spans="16:31" ht="13.5" customHeight="1">
      <c r="P295" s="556"/>
      <c r="AD295" s="624"/>
      <c r="AE295" s="556"/>
    </row>
    <row r="296" spans="16:31" ht="13.5" customHeight="1">
      <c r="P296" s="556"/>
      <c r="AD296" s="624"/>
      <c r="AE296" s="556"/>
    </row>
    <row r="297" spans="16:31" ht="13.5" customHeight="1">
      <c r="P297" s="556"/>
      <c r="AD297" s="624"/>
      <c r="AE297" s="556"/>
    </row>
    <row r="298" spans="16:31" ht="13.5" customHeight="1">
      <c r="P298" s="556"/>
      <c r="AD298" s="624"/>
      <c r="AE298" s="556"/>
    </row>
    <row r="299" spans="16:31" ht="13.5" customHeight="1">
      <c r="P299" s="556"/>
      <c r="AD299" s="624"/>
      <c r="AE299" s="556"/>
    </row>
    <row r="300" spans="16:31" ht="13.5" customHeight="1">
      <c r="P300" s="556"/>
      <c r="AD300" s="624"/>
      <c r="AE300" s="556"/>
    </row>
    <row r="301" spans="16:31" ht="13.5" customHeight="1">
      <c r="P301" s="556"/>
      <c r="AD301" s="624"/>
      <c r="AE301" s="556"/>
    </row>
    <row r="302" spans="16:31" ht="13.5" customHeight="1">
      <c r="P302" s="556"/>
      <c r="AD302" s="624"/>
      <c r="AE302" s="556"/>
    </row>
    <row r="303" spans="16:31" ht="13.5" customHeight="1">
      <c r="P303" s="556"/>
      <c r="AD303" s="624"/>
      <c r="AE303" s="556"/>
    </row>
    <row r="304" spans="16:31" ht="13.5" customHeight="1">
      <c r="P304" s="556"/>
      <c r="AD304" s="624"/>
      <c r="AE304" s="556"/>
    </row>
    <row r="305" spans="16:31" ht="13.5" customHeight="1">
      <c r="P305" s="556"/>
      <c r="AD305" s="624"/>
      <c r="AE305" s="556"/>
    </row>
    <row r="306" spans="16:31" ht="13.5" customHeight="1">
      <c r="P306" s="556"/>
      <c r="AD306" s="624"/>
      <c r="AE306" s="556"/>
    </row>
    <row r="307" spans="16:31" ht="13.5" customHeight="1">
      <c r="P307" s="556"/>
      <c r="AD307" s="624"/>
      <c r="AE307" s="556"/>
    </row>
    <row r="308" spans="16:31" ht="13.5" customHeight="1">
      <c r="P308" s="556"/>
      <c r="AD308" s="624"/>
      <c r="AE308" s="556"/>
    </row>
    <row r="309" spans="16:31" ht="13.5" customHeight="1">
      <c r="P309" s="556"/>
      <c r="AD309" s="624"/>
      <c r="AE309" s="556"/>
    </row>
    <row r="310" spans="16:31" ht="13.5" customHeight="1">
      <c r="P310" s="556"/>
      <c r="AD310" s="624"/>
      <c r="AE310" s="556"/>
    </row>
    <row r="311" spans="16:31" ht="13.5" customHeight="1">
      <c r="P311" s="556"/>
      <c r="AD311" s="624"/>
      <c r="AE311" s="556"/>
    </row>
    <row r="312" spans="16:31" ht="13.5" customHeight="1">
      <c r="P312" s="556"/>
      <c r="AD312" s="624"/>
      <c r="AE312" s="556"/>
    </row>
    <row r="313" spans="16:31" ht="13.5" customHeight="1">
      <c r="P313" s="556"/>
      <c r="AD313" s="624"/>
      <c r="AE313" s="556"/>
    </row>
    <row r="314" spans="16:31" ht="13.5" customHeight="1">
      <c r="P314" s="556"/>
      <c r="AD314" s="624"/>
      <c r="AE314" s="556"/>
    </row>
    <row r="315" spans="16:31" ht="13.5" customHeight="1">
      <c r="P315" s="556"/>
      <c r="AD315" s="624"/>
      <c r="AE315" s="556"/>
    </row>
    <row r="316" spans="16:31" ht="13.5" customHeight="1">
      <c r="P316" s="556"/>
      <c r="AD316" s="624"/>
      <c r="AE316" s="556"/>
    </row>
    <row r="317" spans="16:31" ht="13.5" customHeight="1">
      <c r="P317" s="556"/>
      <c r="AD317" s="624"/>
      <c r="AE317" s="556"/>
    </row>
    <row r="318" spans="16:31" ht="13.5" customHeight="1">
      <c r="P318" s="556"/>
      <c r="AD318" s="624"/>
      <c r="AE318" s="556"/>
    </row>
    <row r="319" spans="16:31" ht="13.5" customHeight="1">
      <c r="P319" s="556"/>
      <c r="AD319" s="624"/>
      <c r="AE319" s="556"/>
    </row>
    <row r="320" spans="16:31" ht="13.5" customHeight="1">
      <c r="P320" s="556"/>
      <c r="AD320" s="624"/>
      <c r="AE320" s="556"/>
    </row>
    <row r="321" spans="16:31" ht="13.5" customHeight="1">
      <c r="P321" s="556"/>
      <c r="AD321" s="624"/>
      <c r="AE321" s="556"/>
    </row>
    <row r="322" spans="16:31" ht="13.5" customHeight="1">
      <c r="P322" s="556"/>
      <c r="AD322" s="624"/>
      <c r="AE322" s="556"/>
    </row>
    <row r="323" spans="16:31" ht="13.5" customHeight="1">
      <c r="P323" s="556"/>
      <c r="AD323" s="624"/>
      <c r="AE323" s="556"/>
    </row>
    <row r="324" spans="16:31" ht="13.5" customHeight="1">
      <c r="P324" s="556"/>
      <c r="AD324" s="624"/>
      <c r="AE324" s="556"/>
    </row>
    <row r="325" spans="16:31" ht="13.5" customHeight="1">
      <c r="P325" s="556"/>
      <c r="AD325" s="624"/>
      <c r="AE325" s="556"/>
    </row>
    <row r="326" spans="16:31" ht="13.5" customHeight="1">
      <c r="P326" s="556"/>
      <c r="AD326" s="624"/>
      <c r="AE326" s="556"/>
    </row>
    <row r="327" spans="16:31" ht="13.5" customHeight="1">
      <c r="P327" s="556"/>
      <c r="AD327" s="624"/>
      <c r="AE327" s="556"/>
    </row>
    <row r="328" spans="16:31" ht="13.5" customHeight="1">
      <c r="P328" s="556"/>
      <c r="AD328" s="624"/>
      <c r="AE328" s="556"/>
    </row>
    <row r="329" spans="16:31" ht="13.5" customHeight="1">
      <c r="P329" s="556"/>
      <c r="AD329" s="624"/>
      <c r="AE329" s="556"/>
    </row>
    <row r="330" spans="16:31" ht="13.5" customHeight="1">
      <c r="P330" s="556"/>
      <c r="AD330" s="624"/>
      <c r="AE330" s="556"/>
    </row>
    <row r="331" spans="16:31" ht="13.5" customHeight="1">
      <c r="P331" s="556"/>
      <c r="AD331" s="624"/>
      <c r="AE331" s="556"/>
    </row>
    <row r="332" spans="16:31" ht="13.5" customHeight="1">
      <c r="P332" s="556"/>
      <c r="AD332" s="624"/>
      <c r="AE332" s="556"/>
    </row>
    <row r="333" spans="16:31" ht="13.5" customHeight="1">
      <c r="P333" s="556"/>
      <c r="AD333" s="624"/>
      <c r="AE333" s="556"/>
    </row>
    <row r="334" spans="16:31" ht="13.5" customHeight="1">
      <c r="P334" s="556"/>
      <c r="AD334" s="624"/>
      <c r="AE334" s="556"/>
    </row>
    <row r="335" spans="16:31" ht="13.5" customHeight="1">
      <c r="P335" s="556"/>
      <c r="AD335" s="624"/>
      <c r="AE335" s="556"/>
    </row>
    <row r="336" spans="16:31" ht="13.5" customHeight="1">
      <c r="P336" s="556"/>
      <c r="AD336" s="624"/>
      <c r="AE336" s="556"/>
    </row>
    <row r="337" spans="16:31" ht="13.5" customHeight="1">
      <c r="P337" s="556"/>
      <c r="AD337" s="624"/>
      <c r="AE337" s="556"/>
    </row>
    <row r="338" spans="16:31" ht="13.5" customHeight="1">
      <c r="P338" s="556"/>
      <c r="AD338" s="624"/>
      <c r="AE338" s="556"/>
    </row>
    <row r="339" spans="16:31" ht="13.5" customHeight="1">
      <c r="P339" s="556"/>
      <c r="AD339" s="624"/>
      <c r="AE339" s="556"/>
    </row>
    <row r="340" spans="16:31" ht="13.5" customHeight="1">
      <c r="P340" s="556"/>
      <c r="AD340" s="624"/>
      <c r="AE340" s="556"/>
    </row>
    <row r="341" spans="16:31" ht="13.5" customHeight="1">
      <c r="P341" s="556"/>
      <c r="AD341" s="624"/>
      <c r="AE341" s="556"/>
    </row>
    <row r="342" spans="16:31" ht="13.5" customHeight="1">
      <c r="P342" s="556"/>
      <c r="AD342" s="624"/>
      <c r="AE342" s="556"/>
    </row>
    <row r="343" spans="16:31" ht="13.5" customHeight="1">
      <c r="P343" s="556"/>
      <c r="AD343" s="624"/>
      <c r="AE343" s="556"/>
    </row>
    <row r="344" spans="16:31" ht="13.5" customHeight="1">
      <c r="P344" s="556"/>
      <c r="AD344" s="624"/>
      <c r="AE344" s="556"/>
    </row>
    <row r="345" spans="16:31" ht="13.5" customHeight="1">
      <c r="P345" s="556"/>
      <c r="AD345" s="624"/>
      <c r="AE345" s="556"/>
    </row>
    <row r="346" spans="16:31" ht="13.5" customHeight="1">
      <c r="P346" s="556"/>
      <c r="AD346" s="624"/>
      <c r="AE346" s="556"/>
    </row>
    <row r="347" spans="16:31" ht="13.5" customHeight="1">
      <c r="P347" s="556"/>
      <c r="AD347" s="624"/>
      <c r="AE347" s="556"/>
    </row>
    <row r="348" spans="16:31" ht="13.5" customHeight="1">
      <c r="P348" s="556"/>
      <c r="AD348" s="624"/>
      <c r="AE348" s="556"/>
    </row>
    <row r="349" spans="16:31" ht="13.5" customHeight="1">
      <c r="P349" s="556"/>
      <c r="AD349" s="624"/>
      <c r="AE349" s="556"/>
    </row>
    <row r="350" spans="16:31" ht="13.5" customHeight="1">
      <c r="P350" s="556"/>
      <c r="AD350" s="624"/>
      <c r="AE350" s="556"/>
    </row>
    <row r="351" spans="16:31" ht="13.5" customHeight="1">
      <c r="P351" s="556"/>
      <c r="AD351" s="624"/>
      <c r="AE351" s="556"/>
    </row>
    <row r="352" spans="16:31" ht="13.5" customHeight="1">
      <c r="P352" s="556"/>
      <c r="AD352" s="624"/>
      <c r="AE352" s="556"/>
    </row>
    <row r="353" spans="16:31" ht="13.5" customHeight="1">
      <c r="P353" s="556"/>
      <c r="AD353" s="624"/>
      <c r="AE353" s="556"/>
    </row>
    <row r="354" spans="16:31" ht="13.5" customHeight="1">
      <c r="P354" s="556"/>
      <c r="AD354" s="624"/>
      <c r="AE354" s="556"/>
    </row>
    <row r="355" spans="16:31" ht="13.5" customHeight="1">
      <c r="P355" s="556"/>
      <c r="AD355" s="624"/>
      <c r="AE355" s="556"/>
    </row>
    <row r="356" spans="16:31" ht="13.5" customHeight="1">
      <c r="P356" s="556"/>
      <c r="AD356" s="624"/>
      <c r="AE356" s="556"/>
    </row>
    <row r="357" spans="16:31" ht="13.5" customHeight="1">
      <c r="P357" s="556"/>
      <c r="AD357" s="624"/>
      <c r="AE357" s="556"/>
    </row>
    <row r="358" spans="16:31" ht="13.5" customHeight="1">
      <c r="P358" s="556"/>
      <c r="AD358" s="624"/>
      <c r="AE358" s="556"/>
    </row>
    <row r="359" spans="16:31" ht="13.5" customHeight="1">
      <c r="P359" s="556"/>
      <c r="AD359" s="624"/>
      <c r="AE359" s="556"/>
    </row>
    <row r="360" spans="16:31" ht="13.5" customHeight="1">
      <c r="P360" s="556"/>
      <c r="AD360" s="624"/>
      <c r="AE360" s="556"/>
    </row>
    <row r="361" spans="16:31" ht="13.5" customHeight="1">
      <c r="P361" s="556"/>
      <c r="AD361" s="624"/>
      <c r="AE361" s="556"/>
    </row>
    <row r="362" spans="16:31" ht="13.5" customHeight="1">
      <c r="P362" s="556"/>
      <c r="AD362" s="624"/>
      <c r="AE362" s="556"/>
    </row>
    <row r="363" spans="16:31" ht="13.5" customHeight="1">
      <c r="P363" s="556"/>
      <c r="AD363" s="624"/>
      <c r="AE363" s="556"/>
    </row>
    <row r="364" spans="16:31" ht="13.5" customHeight="1">
      <c r="P364" s="556"/>
      <c r="AD364" s="624"/>
      <c r="AE364" s="556"/>
    </row>
    <row r="365" spans="16:31" ht="13.5" customHeight="1">
      <c r="P365" s="556"/>
      <c r="AD365" s="624"/>
      <c r="AE365" s="556"/>
    </row>
    <row r="366" spans="16:31" ht="13.5" customHeight="1">
      <c r="P366" s="556"/>
      <c r="AD366" s="624"/>
      <c r="AE366" s="556"/>
    </row>
    <row r="367" spans="16:31" ht="13.5" customHeight="1">
      <c r="P367" s="556"/>
      <c r="AD367" s="624"/>
      <c r="AE367" s="556"/>
    </row>
    <row r="368" spans="16:31" ht="13.5" customHeight="1">
      <c r="P368" s="556"/>
      <c r="AD368" s="624"/>
      <c r="AE368" s="556"/>
    </row>
    <row r="369" spans="16:31" ht="13.5" customHeight="1">
      <c r="P369" s="556"/>
      <c r="AD369" s="624"/>
      <c r="AE369" s="556"/>
    </row>
    <row r="370" spans="16:31" ht="13.5" customHeight="1">
      <c r="P370" s="556"/>
      <c r="AD370" s="624"/>
    </row>
    <row r="371" spans="16:31" ht="13.5" customHeight="1">
      <c r="P371" s="556"/>
      <c r="AD371" s="624"/>
    </row>
  </sheetData>
  <pageMargins left="0.75" right="0.75" top="1" bottom="1" header="0.511811023622047" footer="0.511811023622047"/>
  <pageSetup orientation="portrait" horizontalDpi="300" verticalDpi="30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I617"/>
  <sheetViews>
    <sheetView zoomScaleNormal="100" workbookViewId="0">
      <pane ySplit="6" topLeftCell="A550" activePane="bottomLeft" state="frozen"/>
      <selection pane="bottomLeft" activeCell="C4" sqref="C4"/>
    </sheetView>
  </sheetViews>
  <sheetFormatPr defaultColWidth="9" defaultRowHeight="13.5"/>
  <cols>
    <col min="1" max="1" width="19.6640625" style="92" customWidth="1"/>
    <col min="2" max="2" width="26.25" style="582" customWidth="1"/>
    <col min="3" max="3" width="24.9140625" style="92" customWidth="1"/>
    <col min="4" max="4" width="17.08203125" style="92" customWidth="1"/>
    <col min="5" max="5" width="17.25" style="92" customWidth="1"/>
    <col min="6" max="6" width="9" style="582" customWidth="1"/>
    <col min="7" max="7" width="9" style="92" customWidth="1"/>
    <col min="8" max="16384" width="9" style="92"/>
  </cols>
  <sheetData>
    <row r="1" spans="1:9" ht="13.5" customHeight="1">
      <c r="B1" s="625">
        <f ca="1">DCFROR!B37</f>
        <v>6.5565109252929688E-7</v>
      </c>
    </row>
    <row r="2" spans="1:9" ht="13.5" customHeight="1">
      <c r="B2" s="626" t="s">
        <v>1472</v>
      </c>
      <c r="C2" s="627" t="s">
        <v>1473</v>
      </c>
      <c r="F2" s="626"/>
    </row>
    <row r="3" spans="1:9" ht="13.5" customHeight="1">
      <c r="A3" s="628" t="s">
        <v>1474</v>
      </c>
      <c r="B3" s="626"/>
      <c r="C3" s="629">
        <v>43759</v>
      </c>
      <c r="D3" s="630">
        <v>0.77290509259259255</v>
      </c>
    </row>
    <row r="4" spans="1:9" ht="13.5" customHeight="1">
      <c r="C4" s="92" t="s">
        <v>43</v>
      </c>
    </row>
    <row r="5" spans="1:9" ht="40.5" customHeight="1">
      <c r="B5" s="631" t="s">
        <v>1475</v>
      </c>
      <c r="G5" s="613"/>
    </row>
    <row r="6" spans="1:9" ht="54" customHeight="1">
      <c r="B6" s="631" t="s">
        <v>1476</v>
      </c>
      <c r="G6" s="632"/>
      <c r="I6" s="633"/>
    </row>
    <row r="7" spans="1:9" ht="13.5" customHeight="1">
      <c r="B7" s="634" t="s">
        <v>1188</v>
      </c>
      <c r="C7" s="92" t="s">
        <v>1477</v>
      </c>
      <c r="D7" s="92">
        <v>4.7603851099999996</v>
      </c>
      <c r="F7" s="582" t="s">
        <v>1474</v>
      </c>
    </row>
    <row r="8" spans="1:9" ht="13.5" customHeight="1">
      <c r="B8" s="634" t="s">
        <v>1478</v>
      </c>
      <c r="C8" s="92" t="s">
        <v>1188</v>
      </c>
      <c r="D8" s="92">
        <v>1983.09887</v>
      </c>
      <c r="E8" s="92" t="s">
        <v>1479</v>
      </c>
      <c r="F8" s="92" t="s">
        <v>1474</v>
      </c>
    </row>
    <row r="9" spans="1:9" ht="13.5" customHeight="1">
      <c r="B9" s="634" t="s">
        <v>1157</v>
      </c>
      <c r="C9" s="92" t="s">
        <v>1480</v>
      </c>
      <c r="D9" s="92">
        <v>1073.5122699999999</v>
      </c>
      <c r="E9" s="92" t="s">
        <v>1479</v>
      </c>
      <c r="F9" s="582" t="s">
        <v>1474</v>
      </c>
    </row>
    <row r="10" spans="1:9" ht="13.5" customHeight="1">
      <c r="B10" s="634" t="s">
        <v>1481</v>
      </c>
      <c r="C10" s="92" t="s">
        <v>1157</v>
      </c>
      <c r="D10" s="92">
        <v>29204.880399999998</v>
      </c>
      <c r="E10" s="92" t="s">
        <v>1479</v>
      </c>
      <c r="F10" s="582" t="s">
        <v>1474</v>
      </c>
    </row>
    <row r="11" spans="1:9" ht="13.5" customHeight="1">
      <c r="B11" s="634" t="s">
        <v>1482</v>
      </c>
      <c r="C11" s="66" t="s">
        <v>1483</v>
      </c>
      <c r="D11" s="92">
        <v>26138.367999999999</v>
      </c>
      <c r="E11" s="92" t="s">
        <v>1479</v>
      </c>
      <c r="F11" s="92" t="s">
        <v>1474</v>
      </c>
    </row>
    <row r="12" spans="1:9" ht="13.5" customHeight="1">
      <c r="A12" s="189"/>
      <c r="B12" s="634" t="s">
        <v>1484</v>
      </c>
      <c r="C12" s="92" t="s">
        <v>1485</v>
      </c>
      <c r="D12" s="92">
        <v>0</v>
      </c>
      <c r="E12" s="92" t="s">
        <v>1479</v>
      </c>
      <c r="F12" s="582" t="s">
        <v>1474</v>
      </c>
    </row>
    <row r="13" spans="1:9" ht="13.5" customHeight="1">
      <c r="A13" s="189"/>
      <c r="B13" s="634" t="s">
        <v>1486</v>
      </c>
      <c r="C13" s="92" t="s">
        <v>1487</v>
      </c>
      <c r="D13" s="92">
        <v>57.8670227</v>
      </c>
      <c r="E13" s="92" t="s">
        <v>1479</v>
      </c>
      <c r="F13" s="582" t="s">
        <v>1474</v>
      </c>
    </row>
    <row r="14" spans="1:9" ht="13.5" customHeight="1">
      <c r="A14" s="582"/>
      <c r="B14" s="635" t="s">
        <v>1488</v>
      </c>
      <c r="C14" s="92" t="s">
        <v>1489</v>
      </c>
      <c r="D14" s="92">
        <v>0.86106129799999997</v>
      </c>
      <c r="E14" s="92" t="s">
        <v>1479</v>
      </c>
      <c r="F14" s="582" t="s">
        <v>1474</v>
      </c>
    </row>
    <row r="15" spans="1:9" ht="13.5" customHeight="1">
      <c r="B15" s="635" t="s">
        <v>1490</v>
      </c>
      <c r="C15" s="92" t="s">
        <v>1491</v>
      </c>
      <c r="D15" s="92">
        <v>520.80320400000005</v>
      </c>
      <c r="E15" s="92" t="s">
        <v>1479</v>
      </c>
      <c r="F15" s="582" t="s">
        <v>1474</v>
      </c>
    </row>
    <row r="16" spans="1:9" ht="13.5" customHeight="1">
      <c r="A16" s="582"/>
      <c r="B16" s="634" t="s">
        <v>1492</v>
      </c>
      <c r="C16" s="92" t="s">
        <v>253</v>
      </c>
      <c r="D16" s="92">
        <v>1.0000000000000001E-5</v>
      </c>
      <c r="E16" s="92" t="s">
        <v>1479</v>
      </c>
      <c r="F16" s="636" t="s">
        <v>1474</v>
      </c>
    </row>
    <row r="17" spans="2:6" ht="13.5" customHeight="1">
      <c r="B17" s="634" t="s">
        <v>1493</v>
      </c>
      <c r="C17" s="92" t="s">
        <v>1494</v>
      </c>
      <c r="D17" s="92">
        <v>520.80320400000005</v>
      </c>
      <c r="E17" s="92" t="s">
        <v>1479</v>
      </c>
      <c r="F17" s="582" t="s">
        <v>1474</v>
      </c>
    </row>
    <row r="18" spans="2:6" ht="13.5" customHeight="1">
      <c r="B18" s="634" t="s">
        <v>1495</v>
      </c>
      <c r="C18" s="92" t="s">
        <v>1496</v>
      </c>
      <c r="D18" s="92">
        <v>520.80320400000005</v>
      </c>
      <c r="E18" s="92" t="s">
        <v>1479</v>
      </c>
      <c r="F18" s="582" t="s">
        <v>1474</v>
      </c>
    </row>
    <row r="19" spans="2:6" ht="13.5" customHeight="1">
      <c r="B19" s="634" t="s">
        <v>1497</v>
      </c>
      <c r="C19" s="92" t="s">
        <v>1498</v>
      </c>
      <c r="D19" s="92">
        <v>578.67022699999995</v>
      </c>
      <c r="E19" s="92" t="s">
        <v>1479</v>
      </c>
      <c r="F19" s="582" t="s">
        <v>1474</v>
      </c>
    </row>
    <row r="20" spans="2:6" ht="13.5" customHeight="1">
      <c r="B20" s="634" t="s">
        <v>1206</v>
      </c>
      <c r="C20" s="92" t="s">
        <v>1499</v>
      </c>
      <c r="D20" s="92">
        <v>7.7495516799999997</v>
      </c>
      <c r="E20" s="92" t="s">
        <v>1479</v>
      </c>
      <c r="F20" s="582" t="s">
        <v>1474</v>
      </c>
    </row>
    <row r="21" spans="2:6" ht="13.5" customHeight="1">
      <c r="B21" s="634" t="s">
        <v>1500</v>
      </c>
      <c r="C21" s="92" t="s">
        <v>1206</v>
      </c>
      <c r="D21" s="92">
        <v>1191.5257899999999</v>
      </c>
      <c r="E21" s="92" t="s">
        <v>1479</v>
      </c>
      <c r="F21" s="582" t="s">
        <v>1474</v>
      </c>
    </row>
    <row r="22" spans="2:6" ht="13.5" customHeight="1">
      <c r="B22" s="634" t="s">
        <v>1197</v>
      </c>
      <c r="C22" s="92" t="s">
        <v>1501</v>
      </c>
      <c r="D22" s="92">
        <v>0</v>
      </c>
      <c r="E22" s="92" t="s">
        <v>1479</v>
      </c>
      <c r="F22" s="582" t="s">
        <v>1474</v>
      </c>
    </row>
    <row r="23" spans="2:6" ht="13.5" customHeight="1">
      <c r="B23" s="634" t="s">
        <v>1502</v>
      </c>
      <c r="C23" s="92" t="s">
        <v>1197</v>
      </c>
      <c r="D23" s="92">
        <v>499.94089100000002</v>
      </c>
      <c r="E23" s="92" t="s">
        <v>1479</v>
      </c>
      <c r="F23" s="92" t="s">
        <v>1474</v>
      </c>
    </row>
    <row r="24" spans="2:6" ht="13.5" customHeight="1">
      <c r="B24" s="635" t="s">
        <v>1503</v>
      </c>
      <c r="C24" s="92" t="s">
        <v>1504</v>
      </c>
      <c r="D24" s="92">
        <v>0</v>
      </c>
      <c r="E24" s="92" t="s">
        <v>1479</v>
      </c>
      <c r="F24" s="582" t="s">
        <v>1474</v>
      </c>
    </row>
    <row r="25" spans="2:6" ht="13.5" customHeight="1">
      <c r="B25" s="634" t="s">
        <v>1178</v>
      </c>
      <c r="C25" s="92" t="s">
        <v>1503</v>
      </c>
      <c r="D25" s="92">
        <v>2583.0279399999999</v>
      </c>
      <c r="E25" s="92" t="s">
        <v>1479</v>
      </c>
      <c r="F25" s="582" t="s">
        <v>1474</v>
      </c>
    </row>
    <row r="26" spans="2:6" ht="13.5" customHeight="1">
      <c r="B26" s="634" t="s">
        <v>1505</v>
      </c>
      <c r="C26" s="92" t="s">
        <v>1506</v>
      </c>
      <c r="D26" s="92">
        <v>306.379976</v>
      </c>
      <c r="E26" s="92" t="s">
        <v>1479</v>
      </c>
    </row>
    <row r="27" spans="2:6" ht="13.5" customHeight="1">
      <c r="B27" s="634" t="s">
        <v>1507</v>
      </c>
      <c r="C27" s="92" t="s">
        <v>1508</v>
      </c>
      <c r="D27" s="92">
        <v>2624.15112</v>
      </c>
      <c r="E27" s="92" t="s">
        <v>1479</v>
      </c>
      <c r="F27" s="582" t="s">
        <v>1474</v>
      </c>
    </row>
    <row r="28" spans="2:6" ht="13.5" customHeight="1">
      <c r="B28" s="634" t="s">
        <v>1509</v>
      </c>
      <c r="C28" s="92" t="s">
        <v>1510</v>
      </c>
      <c r="D28" s="92">
        <v>236.863696</v>
      </c>
      <c r="E28" s="92" t="s">
        <v>1479</v>
      </c>
      <c r="F28" s="582" t="s">
        <v>1474</v>
      </c>
    </row>
    <row r="29" spans="2:6" ht="13.5" customHeight="1">
      <c r="B29" s="634" t="s">
        <v>1509</v>
      </c>
      <c r="C29" s="92" t="s">
        <v>1511</v>
      </c>
      <c r="D29" s="92">
        <v>2865.78566</v>
      </c>
      <c r="E29" s="92" t="s">
        <v>1479</v>
      </c>
    </row>
    <row r="30" spans="2:6" ht="13.5" customHeight="1">
      <c r="B30" s="634" t="s">
        <v>1512</v>
      </c>
      <c r="C30" s="92" t="s">
        <v>1513</v>
      </c>
      <c r="D30" s="92">
        <v>2624.15112</v>
      </c>
      <c r="E30" s="92" t="s">
        <v>1479</v>
      </c>
      <c r="F30" s="582" t="s">
        <v>1474</v>
      </c>
    </row>
    <row r="31" spans="2:6" ht="13.5" customHeight="1">
      <c r="B31" s="634" t="s">
        <v>1514</v>
      </c>
      <c r="C31" s="92" t="s">
        <v>1515</v>
      </c>
      <c r="D31" s="92">
        <v>41.123179499999999</v>
      </c>
      <c r="E31" s="92" t="s">
        <v>1479</v>
      </c>
    </row>
    <row r="32" spans="2:6" ht="13.5" customHeight="1">
      <c r="B32" s="634" t="s">
        <v>1516</v>
      </c>
      <c r="C32" s="92" t="s">
        <v>1517</v>
      </c>
      <c r="D32" s="92">
        <v>0</v>
      </c>
      <c r="E32" s="92" t="s">
        <v>1479</v>
      </c>
      <c r="F32" s="582" t="s">
        <v>1474</v>
      </c>
    </row>
    <row r="33" spans="1:6" ht="13.5" customHeight="1">
      <c r="B33" s="634" t="s">
        <v>1518</v>
      </c>
      <c r="C33" s="92" t="s">
        <v>1519</v>
      </c>
      <c r="D33" s="92">
        <v>42.642890700000002</v>
      </c>
      <c r="E33" s="92" t="s">
        <v>1479</v>
      </c>
    </row>
    <row r="34" spans="1:6" ht="13.5" customHeight="1">
      <c r="B34" s="634" t="s">
        <v>1520</v>
      </c>
      <c r="C34" s="92" t="s">
        <v>1521</v>
      </c>
      <c r="D34" s="92">
        <v>0</v>
      </c>
      <c r="E34" s="92" t="s">
        <v>1479</v>
      </c>
    </row>
    <row r="35" spans="1:6" ht="13.5" customHeight="1">
      <c r="B35" s="634" t="s">
        <v>1522</v>
      </c>
      <c r="C35" s="92" t="s">
        <v>1178</v>
      </c>
      <c r="D35" s="92">
        <v>16273.075999999999</v>
      </c>
      <c r="E35" s="92" t="s">
        <v>1479</v>
      </c>
    </row>
    <row r="36" spans="1:6" ht="13.5" customHeight="1">
      <c r="B36" s="634" t="s">
        <v>1523</v>
      </c>
      <c r="C36" s="92" t="s">
        <v>620</v>
      </c>
      <c r="D36" s="92">
        <v>9</v>
      </c>
      <c r="F36" s="582" t="s">
        <v>1474</v>
      </c>
    </row>
    <row r="37" spans="1:6" ht="13.5" customHeight="1">
      <c r="B37" s="634" t="s">
        <v>1524</v>
      </c>
      <c r="C37" s="92" t="s">
        <v>1505</v>
      </c>
      <c r="D37" s="92">
        <v>0</v>
      </c>
      <c r="E37" s="92" t="s">
        <v>1479</v>
      </c>
    </row>
    <row r="38" spans="1:6" ht="13.5" customHeight="1">
      <c r="B38" s="634" t="s">
        <v>1525</v>
      </c>
      <c r="C38" s="92" t="s">
        <v>1509</v>
      </c>
      <c r="D38" s="92">
        <v>2007.86628</v>
      </c>
      <c r="E38" s="92" t="s">
        <v>1479</v>
      </c>
      <c r="F38" s="92" t="s">
        <v>1474</v>
      </c>
    </row>
    <row r="39" spans="1:6" ht="13.5" customHeight="1">
      <c r="A39" s="189"/>
      <c r="B39" s="634" t="s">
        <v>1526</v>
      </c>
      <c r="C39" s="92" t="s">
        <v>1509</v>
      </c>
      <c r="D39" s="92">
        <v>2007.86628</v>
      </c>
      <c r="E39" s="92" t="s">
        <v>1479</v>
      </c>
    </row>
    <row r="40" spans="1:6" ht="13.5" customHeight="1">
      <c r="A40" s="189"/>
      <c r="B40" s="634" t="s">
        <v>1526</v>
      </c>
      <c r="C40" s="92" t="s">
        <v>1527</v>
      </c>
      <c r="D40" s="92">
        <v>2007.86628</v>
      </c>
      <c r="E40" s="92" t="s">
        <v>1479</v>
      </c>
    </row>
    <row r="41" spans="1:6" ht="13.5" customHeight="1">
      <c r="A41" s="189"/>
      <c r="B41" s="634" t="s">
        <v>1528</v>
      </c>
      <c r="C41" s="92" t="s">
        <v>1512</v>
      </c>
      <c r="D41" s="92">
        <v>200.58584200000001</v>
      </c>
      <c r="E41" s="92" t="s">
        <v>1479</v>
      </c>
    </row>
    <row r="42" spans="1:6" ht="13.5" customHeight="1">
      <c r="A42" s="189"/>
      <c r="B42" s="634" t="s">
        <v>1529</v>
      </c>
      <c r="C42" s="92" t="s">
        <v>1514</v>
      </c>
      <c r="D42" s="92">
        <v>2007.86628</v>
      </c>
      <c r="E42" s="92" t="s">
        <v>1479</v>
      </c>
    </row>
    <row r="43" spans="1:6" ht="13.5" customHeight="1">
      <c r="A43" s="637"/>
      <c r="B43" s="634" t="s">
        <v>1530</v>
      </c>
      <c r="C43" s="92" t="s">
        <v>1516</v>
      </c>
      <c r="D43" s="92">
        <v>0</v>
      </c>
      <c r="E43" s="92" t="s">
        <v>1479</v>
      </c>
    </row>
    <row r="44" spans="1:6" ht="13.5" customHeight="1">
      <c r="A44" s="638"/>
      <c r="B44" s="634" t="s">
        <v>1531</v>
      </c>
      <c r="C44" s="92" t="s">
        <v>1532</v>
      </c>
      <c r="D44" s="92">
        <v>1978.75162</v>
      </c>
      <c r="E44" s="92" t="s">
        <v>1479</v>
      </c>
      <c r="F44" s="582" t="s">
        <v>1474</v>
      </c>
    </row>
    <row r="45" spans="1:6" ht="13.5" customHeight="1">
      <c r="A45" s="189"/>
      <c r="B45" s="634" t="s">
        <v>1533</v>
      </c>
      <c r="C45" s="92" t="s">
        <v>1534</v>
      </c>
      <c r="D45" s="92">
        <v>2007.86628</v>
      </c>
      <c r="E45" s="92" t="s">
        <v>1479</v>
      </c>
    </row>
    <row r="46" spans="1:6" ht="13.5" customHeight="1">
      <c r="B46" s="634" t="s">
        <v>1535</v>
      </c>
      <c r="C46" s="92" t="s">
        <v>1536</v>
      </c>
      <c r="D46" s="92">
        <v>0</v>
      </c>
      <c r="E46" s="92" t="s">
        <v>1479</v>
      </c>
      <c r="F46" s="92" t="s">
        <v>1474</v>
      </c>
    </row>
    <row r="47" spans="1:6" ht="13.5" customHeight="1">
      <c r="B47" s="634" t="s">
        <v>1537</v>
      </c>
      <c r="C47" s="92" t="s">
        <v>1538</v>
      </c>
      <c r="D47" s="92">
        <v>0</v>
      </c>
      <c r="E47" s="92" t="s">
        <v>1479</v>
      </c>
      <c r="F47" s="582" t="s">
        <v>1474</v>
      </c>
    </row>
    <row r="48" spans="1:6" ht="13.5" customHeight="1">
      <c r="B48" s="634" t="s">
        <v>1539</v>
      </c>
      <c r="C48" s="92" t="s">
        <v>1540</v>
      </c>
      <c r="D48" s="92">
        <v>0</v>
      </c>
      <c r="E48" s="92" t="s">
        <v>1479</v>
      </c>
      <c r="F48" s="92" t="s">
        <v>1474</v>
      </c>
    </row>
    <row r="49" spans="2:6" ht="13.5" customHeight="1">
      <c r="B49" s="634" t="s">
        <v>1541</v>
      </c>
      <c r="C49" s="92" t="s">
        <v>1526</v>
      </c>
      <c r="D49" s="92">
        <v>47.594047600000003</v>
      </c>
      <c r="E49" s="92" t="s">
        <v>1479</v>
      </c>
      <c r="F49" s="582" t="s">
        <v>1474</v>
      </c>
    </row>
    <row r="50" spans="2:6" ht="13.5" customHeight="1">
      <c r="B50" s="634" t="s">
        <v>1541</v>
      </c>
      <c r="C50" s="92" t="s">
        <v>1526</v>
      </c>
      <c r="D50" s="92">
        <v>47.594047600000003</v>
      </c>
      <c r="E50" s="92" t="s">
        <v>1479</v>
      </c>
    </row>
    <row r="51" spans="2:6" ht="13.5" customHeight="1">
      <c r="B51" s="634" t="s">
        <v>1542</v>
      </c>
      <c r="C51" s="92" t="s">
        <v>1543</v>
      </c>
      <c r="D51" s="92">
        <v>47.594047600000003</v>
      </c>
      <c r="E51" s="92" t="s">
        <v>1479</v>
      </c>
      <c r="F51" s="582" t="s">
        <v>1474</v>
      </c>
    </row>
    <row r="52" spans="2:6" ht="13.5" customHeight="1">
      <c r="B52" s="634" t="s">
        <v>1544</v>
      </c>
      <c r="C52" s="92" t="s">
        <v>1528</v>
      </c>
      <c r="D52" s="92">
        <v>4.7594047599999998</v>
      </c>
      <c r="E52" s="92" t="s">
        <v>1479</v>
      </c>
      <c r="F52" s="582" t="s">
        <v>1474</v>
      </c>
    </row>
    <row r="53" spans="2:6" ht="13.5" customHeight="1">
      <c r="B53" s="634" t="s">
        <v>1545</v>
      </c>
      <c r="C53" s="92" t="s">
        <v>1529</v>
      </c>
      <c r="D53" s="92">
        <v>47.594047600000003</v>
      </c>
      <c r="E53" s="92" t="s">
        <v>1479</v>
      </c>
      <c r="F53" s="92" t="s">
        <v>1474</v>
      </c>
    </row>
    <row r="54" spans="2:6" ht="13.5" customHeight="1">
      <c r="B54" s="634" t="s">
        <v>1546</v>
      </c>
      <c r="C54" s="92" t="s">
        <v>1530</v>
      </c>
      <c r="D54" s="92">
        <v>0</v>
      </c>
      <c r="E54" s="92" t="s">
        <v>1479</v>
      </c>
      <c r="F54" s="582" t="s">
        <v>1474</v>
      </c>
    </row>
    <row r="55" spans="2:6" ht="13.5" customHeight="1">
      <c r="B55" s="634" t="s">
        <v>1547</v>
      </c>
      <c r="C55" s="92" t="s">
        <v>1548</v>
      </c>
      <c r="D55" s="92">
        <v>47.594047600000003</v>
      </c>
      <c r="E55" s="92" t="s">
        <v>1479</v>
      </c>
      <c r="F55" s="582" t="s">
        <v>1474</v>
      </c>
    </row>
    <row r="56" spans="2:6" ht="13.5" customHeight="1">
      <c r="B56" s="634" t="s">
        <v>1549</v>
      </c>
      <c r="C56" s="92" t="s">
        <v>1550</v>
      </c>
      <c r="D56" s="92">
        <v>0</v>
      </c>
      <c r="E56" s="92" t="s">
        <v>1479</v>
      </c>
      <c r="F56" s="582" t="s">
        <v>1474</v>
      </c>
    </row>
    <row r="57" spans="2:6" ht="13.5" customHeight="1">
      <c r="B57" s="634" t="s">
        <v>1551</v>
      </c>
      <c r="C57" s="92" t="s">
        <v>1552</v>
      </c>
      <c r="D57" s="92">
        <v>0</v>
      </c>
      <c r="E57" s="92" t="s">
        <v>1479</v>
      </c>
    </row>
    <row r="58" spans="2:6" ht="13.5" customHeight="1">
      <c r="B58" s="634" t="s">
        <v>1553</v>
      </c>
      <c r="C58" s="92" t="s">
        <v>1554</v>
      </c>
      <c r="D58" s="92">
        <v>0</v>
      </c>
      <c r="E58" s="92" t="s">
        <v>1479</v>
      </c>
    </row>
    <row r="59" spans="2:6" ht="13.5" customHeight="1">
      <c r="B59" s="634" t="s">
        <v>1555</v>
      </c>
      <c r="C59" s="92" t="s">
        <v>1541</v>
      </c>
      <c r="D59" s="92">
        <v>1.44536797E-4</v>
      </c>
      <c r="E59" s="92" t="s">
        <v>1479</v>
      </c>
    </row>
    <row r="60" spans="2:6" ht="13.5" customHeight="1">
      <c r="B60" s="634" t="s">
        <v>1556</v>
      </c>
      <c r="C60" s="92" t="s">
        <v>1541</v>
      </c>
      <c r="D60" s="92">
        <v>1.44536797E-4</v>
      </c>
      <c r="E60" s="92" t="s">
        <v>1479</v>
      </c>
    </row>
    <row r="61" spans="2:6" ht="13.5" customHeight="1">
      <c r="B61" s="634" t="s">
        <v>1557</v>
      </c>
      <c r="C61" s="92" t="s">
        <v>1558</v>
      </c>
      <c r="D61" s="92">
        <v>331.08546999999999</v>
      </c>
      <c r="E61" s="92" t="s">
        <v>1479</v>
      </c>
    </row>
    <row r="62" spans="2:6" ht="13.5" customHeight="1">
      <c r="B62" s="634" t="s">
        <v>1559</v>
      </c>
      <c r="C62" s="92" t="s">
        <v>1542</v>
      </c>
      <c r="D62" s="92">
        <v>33.108547000000002</v>
      </c>
      <c r="E62" s="92" t="s">
        <v>1479</v>
      </c>
    </row>
    <row r="63" spans="2:6" ht="13.5" customHeight="1">
      <c r="B63" s="634" t="s">
        <v>1560</v>
      </c>
      <c r="C63" s="92" t="s">
        <v>1544</v>
      </c>
      <c r="D63" s="92">
        <v>331.08546999999999</v>
      </c>
      <c r="E63" s="92" t="s">
        <v>1479</v>
      </c>
    </row>
    <row r="64" spans="2:6" ht="13.5" customHeight="1">
      <c r="B64" s="634" t="s">
        <v>1561</v>
      </c>
      <c r="C64" s="92" t="s">
        <v>1545</v>
      </c>
      <c r="D64" s="92">
        <v>0</v>
      </c>
      <c r="E64" s="92" t="s">
        <v>1479</v>
      </c>
    </row>
    <row r="65" spans="1:6" ht="13.5" customHeight="1">
      <c r="B65" s="634" t="s">
        <v>1562</v>
      </c>
      <c r="C65" s="92" t="s">
        <v>1563</v>
      </c>
      <c r="D65" s="92">
        <v>1.44536797E-4</v>
      </c>
      <c r="E65" s="92" t="s">
        <v>1479</v>
      </c>
    </row>
    <row r="66" spans="1:6" ht="13.5" customHeight="1">
      <c r="B66" s="634" t="s">
        <v>1564</v>
      </c>
      <c r="C66" s="92" t="s">
        <v>1565</v>
      </c>
      <c r="D66" s="92">
        <v>0</v>
      </c>
      <c r="E66" s="92" t="s">
        <v>1479</v>
      </c>
    </row>
    <row r="67" spans="1:6" ht="13.5" customHeight="1">
      <c r="B67" s="634" t="s">
        <v>1566</v>
      </c>
      <c r="C67" s="92" t="s">
        <v>1567</v>
      </c>
      <c r="D67" s="92">
        <v>0</v>
      </c>
      <c r="E67" s="92" t="s">
        <v>1479</v>
      </c>
    </row>
    <row r="68" spans="1:6" ht="13.5" customHeight="1">
      <c r="B68" s="634" t="s">
        <v>1568</v>
      </c>
      <c r="C68" s="92" t="s">
        <v>1569</v>
      </c>
      <c r="D68" s="92">
        <v>0</v>
      </c>
      <c r="E68" s="92" t="s">
        <v>1479</v>
      </c>
    </row>
    <row r="69" spans="1:6" ht="13.5" customHeight="1">
      <c r="B69" s="634" t="s">
        <v>1570</v>
      </c>
      <c r="C69" s="92" t="s">
        <v>1571</v>
      </c>
      <c r="D69" s="92">
        <v>5379.5688200000004</v>
      </c>
      <c r="E69" s="92" t="s">
        <v>1479</v>
      </c>
    </row>
    <row r="70" spans="1:6" ht="13.5" customHeight="1">
      <c r="B70" s="634" t="s">
        <v>1572</v>
      </c>
      <c r="C70" s="92" t="s">
        <v>1555</v>
      </c>
      <c r="D70" s="92">
        <v>1.5649835699999999E-3</v>
      </c>
      <c r="E70" s="92" t="s">
        <v>1479</v>
      </c>
    </row>
    <row r="71" spans="1:6" ht="13.5" customHeight="1">
      <c r="B71" s="634" t="s">
        <v>1573</v>
      </c>
      <c r="C71" s="92" t="s">
        <v>1556</v>
      </c>
      <c r="D71" s="92">
        <v>0</v>
      </c>
      <c r="E71" s="92" t="s">
        <v>1479</v>
      </c>
    </row>
    <row r="72" spans="1:6" ht="13.5" customHeight="1">
      <c r="B72" s="634" t="s">
        <v>1574</v>
      </c>
      <c r="C72" s="92" t="s">
        <v>1557</v>
      </c>
      <c r="D72" s="92">
        <v>61.960911299999999</v>
      </c>
      <c r="E72" s="92" t="s">
        <v>1479</v>
      </c>
      <c r="F72" s="582" t="s">
        <v>1474</v>
      </c>
    </row>
    <row r="73" spans="1:6" ht="13.5" customHeight="1">
      <c r="B73" s="634" t="s">
        <v>1575</v>
      </c>
      <c r="C73" s="92" t="s">
        <v>1559</v>
      </c>
      <c r="D73" s="92">
        <v>26.9246227</v>
      </c>
      <c r="E73" s="92" t="s">
        <v>1479</v>
      </c>
      <c r="F73" s="582" t="s">
        <v>1474</v>
      </c>
    </row>
    <row r="74" spans="1:6" ht="13.5" customHeight="1">
      <c r="A74" s="189"/>
      <c r="B74" s="634" t="s">
        <v>1576</v>
      </c>
      <c r="C74" s="92" t="s">
        <v>1560</v>
      </c>
      <c r="D74" s="92">
        <v>2287.1875199999999</v>
      </c>
      <c r="E74" s="92" t="s">
        <v>1479</v>
      </c>
    </row>
    <row r="75" spans="1:6" ht="13.5" customHeight="1">
      <c r="A75" s="189"/>
      <c r="B75" s="639" t="s">
        <v>1577</v>
      </c>
      <c r="C75" s="92" t="s">
        <v>1561</v>
      </c>
      <c r="D75" s="92">
        <v>95.090250999999995</v>
      </c>
      <c r="E75" s="92" t="s">
        <v>1479</v>
      </c>
    </row>
    <row r="76" spans="1:6" ht="13.5" customHeight="1">
      <c r="B76" s="634" t="s">
        <v>209</v>
      </c>
      <c r="C76" s="92" t="s">
        <v>1562</v>
      </c>
      <c r="D76" s="92">
        <v>20699.174900000002</v>
      </c>
      <c r="E76" s="92" t="s">
        <v>1479</v>
      </c>
    </row>
    <row r="77" spans="1:6" ht="13.5" customHeight="1">
      <c r="A77" s="189"/>
      <c r="B77" s="634" t="s">
        <v>1578</v>
      </c>
      <c r="C77" s="92" t="s">
        <v>1579</v>
      </c>
      <c r="D77" s="92">
        <v>14272.9059</v>
      </c>
      <c r="E77" s="92" t="s">
        <v>1479</v>
      </c>
      <c r="F77" s="582" t="s">
        <v>1474</v>
      </c>
    </row>
    <row r="78" spans="1:6" ht="13.5" customHeight="1">
      <c r="A78" s="189"/>
      <c r="B78" s="635" t="s">
        <v>1580</v>
      </c>
      <c r="C78" s="92" t="s">
        <v>1566</v>
      </c>
      <c r="D78" s="92">
        <v>44.318733799999997</v>
      </c>
      <c r="E78" s="92" t="s">
        <v>1479</v>
      </c>
      <c r="F78" s="582" t="s">
        <v>1474</v>
      </c>
    </row>
    <row r="79" spans="1:6" ht="13.5" customHeight="1">
      <c r="A79" s="189"/>
      <c r="B79" s="635" t="s">
        <v>1581</v>
      </c>
      <c r="C79" s="92" t="s">
        <v>1568</v>
      </c>
      <c r="D79" s="92">
        <v>73396.508600000001</v>
      </c>
      <c r="E79" s="92" t="s">
        <v>1479</v>
      </c>
      <c r="F79" s="582" t="s">
        <v>1474</v>
      </c>
    </row>
    <row r="80" spans="1:6" ht="13.5" customHeight="1">
      <c r="A80" s="637"/>
      <c r="B80" s="635" t="s">
        <v>1582</v>
      </c>
      <c r="C80" s="92" t="s">
        <v>1583</v>
      </c>
      <c r="D80" s="92">
        <v>130.569007</v>
      </c>
      <c r="E80" s="92" t="s">
        <v>1479</v>
      </c>
      <c r="F80" s="582" t="s">
        <v>1474</v>
      </c>
    </row>
    <row r="81" spans="1:6" ht="13.5" customHeight="1">
      <c r="B81" s="635" t="s">
        <v>1584</v>
      </c>
      <c r="C81" s="92" t="s">
        <v>1585</v>
      </c>
      <c r="D81" s="92">
        <v>141.58121299999999</v>
      </c>
      <c r="E81" s="92" t="s">
        <v>1479</v>
      </c>
      <c r="F81" s="92" t="s">
        <v>1474</v>
      </c>
    </row>
    <row r="82" spans="1:6" ht="13.5" customHeight="1">
      <c r="A82" s="637"/>
      <c r="B82" s="635" t="s">
        <v>1586</v>
      </c>
      <c r="C82" s="92" t="s">
        <v>1587</v>
      </c>
      <c r="D82" s="92">
        <v>8.5127121900000002</v>
      </c>
      <c r="E82" s="92" t="s">
        <v>1479</v>
      </c>
    </row>
    <row r="83" spans="1:6" ht="13.5" customHeight="1">
      <c r="A83" s="189"/>
      <c r="B83" s="635" t="s">
        <v>1588</v>
      </c>
      <c r="C83" s="92" t="s">
        <v>1574</v>
      </c>
      <c r="D83" s="92">
        <v>7.2467510600000002</v>
      </c>
      <c r="E83" s="92" t="s">
        <v>1479</v>
      </c>
      <c r="F83" s="92" t="s">
        <v>1474</v>
      </c>
    </row>
    <row r="84" spans="1:6" ht="13.5" customHeight="1">
      <c r="A84" s="189"/>
      <c r="B84" s="635" t="s">
        <v>1589</v>
      </c>
      <c r="C84" s="92" t="s">
        <v>1575</v>
      </c>
      <c r="D84" s="92">
        <v>464.92967399999998</v>
      </c>
      <c r="E84" s="92" t="s">
        <v>1479</v>
      </c>
      <c r="F84" s="582" t="s">
        <v>1474</v>
      </c>
    </row>
    <row r="85" spans="1:6" ht="13.5" customHeight="1">
      <c r="A85" s="637"/>
      <c r="B85" s="634" t="s">
        <v>1590</v>
      </c>
      <c r="C85" s="92" t="s">
        <v>1576</v>
      </c>
      <c r="D85" s="92">
        <v>21672.530900000002</v>
      </c>
      <c r="E85" s="92" t="s">
        <v>1479</v>
      </c>
    </row>
    <row r="86" spans="1:6" ht="13.5" customHeight="1">
      <c r="A86" s="189"/>
      <c r="B86" s="634" t="s">
        <v>1591</v>
      </c>
      <c r="C86" s="92" t="s">
        <v>1577</v>
      </c>
      <c r="D86" s="92">
        <v>21516.440900000001</v>
      </c>
      <c r="E86" s="92" t="s">
        <v>1479</v>
      </c>
    </row>
    <row r="87" spans="1:6" ht="13.5" customHeight="1">
      <c r="A87" s="637"/>
      <c r="B87" s="634" t="s">
        <v>1592</v>
      </c>
      <c r="C87" s="92" t="s">
        <v>1593</v>
      </c>
      <c r="D87" s="92">
        <v>21672.530900000002</v>
      </c>
      <c r="E87" s="92" t="s">
        <v>1479</v>
      </c>
    </row>
    <row r="88" spans="1:6" ht="13.5" customHeight="1">
      <c r="A88" s="189"/>
      <c r="B88" s="634" t="s">
        <v>1594</v>
      </c>
      <c r="C88" s="92" t="s">
        <v>1578</v>
      </c>
      <c r="D88" s="92">
        <v>4.31591536</v>
      </c>
      <c r="E88" s="92" t="s">
        <v>1479</v>
      </c>
    </row>
    <row r="89" spans="1:6" ht="13.5" customHeight="1">
      <c r="A89" s="189"/>
      <c r="B89" s="634" t="s">
        <v>1595</v>
      </c>
      <c r="C89" s="92" t="s">
        <v>1580</v>
      </c>
      <c r="D89" s="92">
        <v>12208.3331</v>
      </c>
      <c r="E89" s="92" t="s">
        <v>1479</v>
      </c>
    </row>
    <row r="90" spans="1:6" ht="13.5" customHeight="1">
      <c r="A90" s="637"/>
      <c r="B90" s="634" t="s">
        <v>1595</v>
      </c>
      <c r="C90" s="92" t="s">
        <v>1581</v>
      </c>
      <c r="D90" s="92">
        <v>1220.83331</v>
      </c>
      <c r="E90" s="92" t="s">
        <v>1479</v>
      </c>
    </row>
    <row r="91" spans="1:6" ht="13.5" customHeight="1">
      <c r="A91" s="189"/>
      <c r="B91" s="634" t="s">
        <v>1596</v>
      </c>
      <c r="C91" s="92" t="s">
        <v>1582</v>
      </c>
      <c r="D91" s="92">
        <v>12208.3331</v>
      </c>
      <c r="E91" s="92" t="s">
        <v>1479</v>
      </c>
    </row>
    <row r="92" spans="1:6" ht="13.5" customHeight="1">
      <c r="A92" s="637"/>
      <c r="B92" s="634" t="s">
        <v>1597</v>
      </c>
      <c r="C92" s="92" t="s">
        <v>1584</v>
      </c>
      <c r="D92" s="92">
        <v>0</v>
      </c>
      <c r="E92" s="92" t="s">
        <v>1479</v>
      </c>
    </row>
    <row r="93" spans="1:6" ht="13.5" customHeight="1">
      <c r="A93" s="637"/>
      <c r="B93" s="634" t="s">
        <v>1598</v>
      </c>
      <c r="C93" s="92" t="s">
        <v>1599</v>
      </c>
      <c r="D93" s="92">
        <v>12208.3331</v>
      </c>
      <c r="E93" s="92" t="s">
        <v>1479</v>
      </c>
      <c r="F93" s="582" t="s">
        <v>1474</v>
      </c>
    </row>
    <row r="94" spans="1:6" ht="13.5" customHeight="1">
      <c r="A94" s="189"/>
      <c r="B94" s="634" t="s">
        <v>1600</v>
      </c>
      <c r="C94" s="92" t="s">
        <v>1601</v>
      </c>
      <c r="D94" s="92">
        <v>0</v>
      </c>
      <c r="E94" s="92" t="s">
        <v>1479</v>
      </c>
      <c r="F94" s="582" t="s">
        <v>1474</v>
      </c>
    </row>
    <row r="95" spans="1:6" ht="13.5" customHeight="1">
      <c r="B95" s="634" t="s">
        <v>1602</v>
      </c>
      <c r="C95" s="92" t="s">
        <v>1603</v>
      </c>
      <c r="D95" s="92">
        <v>0</v>
      </c>
      <c r="E95" s="92" t="s">
        <v>1479</v>
      </c>
      <c r="F95" s="582" t="s">
        <v>1474</v>
      </c>
    </row>
    <row r="96" spans="1:6" ht="13.5" customHeight="1">
      <c r="B96" s="634" t="s">
        <v>1604</v>
      </c>
      <c r="C96" s="92" t="s">
        <v>1590</v>
      </c>
      <c r="D96" s="92">
        <v>0</v>
      </c>
      <c r="E96" s="92" t="s">
        <v>1479</v>
      </c>
    </row>
    <row r="97" spans="2:6" ht="13.5" customHeight="1">
      <c r="B97" s="634" t="s">
        <v>1605</v>
      </c>
      <c r="C97" s="92" t="s">
        <v>1606</v>
      </c>
      <c r="D97" s="92">
        <v>333.55381199999999</v>
      </c>
      <c r="E97" s="92" t="s">
        <v>1479</v>
      </c>
    </row>
    <row r="98" spans="2:6" ht="13.5" customHeight="1">
      <c r="B98" s="634" t="s">
        <v>1607</v>
      </c>
      <c r="C98" s="92" t="s">
        <v>1592</v>
      </c>
      <c r="D98" s="92">
        <v>1.7386370600000001</v>
      </c>
      <c r="E98" s="92" t="s">
        <v>1479</v>
      </c>
    </row>
    <row r="99" spans="2:6" ht="13.5" customHeight="1">
      <c r="B99" s="634" t="s">
        <v>1608</v>
      </c>
      <c r="C99" s="92" t="s">
        <v>1595</v>
      </c>
      <c r="D99" s="92">
        <v>1179.6069600000001</v>
      </c>
      <c r="E99" s="92" t="s">
        <v>1479</v>
      </c>
    </row>
    <row r="100" spans="2:6" ht="13.5" customHeight="1">
      <c r="B100" s="634" t="s">
        <v>1609</v>
      </c>
      <c r="C100" s="92" t="s">
        <v>1595</v>
      </c>
      <c r="D100" s="92">
        <v>1179.6069600000001</v>
      </c>
      <c r="E100" s="92" t="s">
        <v>1479</v>
      </c>
    </row>
    <row r="101" spans="2:6" ht="13.5" customHeight="1">
      <c r="B101" s="634" t="s">
        <v>1609</v>
      </c>
      <c r="C101" s="92" t="s">
        <v>1610</v>
      </c>
      <c r="D101" s="92">
        <v>1179.6069600000001</v>
      </c>
      <c r="E101" s="92" t="s">
        <v>1479</v>
      </c>
    </row>
    <row r="102" spans="2:6" ht="13.5" customHeight="1">
      <c r="B102" s="634" t="s">
        <v>1611</v>
      </c>
      <c r="C102" s="92" t="s">
        <v>1596</v>
      </c>
      <c r="D102" s="92">
        <v>117.960696</v>
      </c>
      <c r="E102" s="92" t="s">
        <v>1479</v>
      </c>
    </row>
    <row r="103" spans="2:6" ht="13.5" customHeight="1">
      <c r="B103" s="634" t="s">
        <v>1612</v>
      </c>
      <c r="C103" s="92" t="s">
        <v>1597</v>
      </c>
      <c r="D103" s="92">
        <v>1179.6069600000001</v>
      </c>
      <c r="E103" s="92" t="s">
        <v>1479</v>
      </c>
    </row>
    <row r="104" spans="2:6" ht="13.5" customHeight="1">
      <c r="B104" s="634" t="s">
        <v>1613</v>
      </c>
      <c r="C104" s="92" t="s">
        <v>1598</v>
      </c>
      <c r="D104" s="92">
        <v>0</v>
      </c>
      <c r="E104" s="92" t="s">
        <v>1479</v>
      </c>
    </row>
    <row r="105" spans="2:6" ht="13.5" customHeight="1">
      <c r="B105" s="634" t="s">
        <v>1614</v>
      </c>
      <c r="C105" s="92" t="s">
        <v>1615</v>
      </c>
      <c r="D105" s="92">
        <v>1162.5026499999999</v>
      </c>
      <c r="E105" s="92" t="s">
        <v>1479</v>
      </c>
    </row>
    <row r="106" spans="2:6" ht="13.5" customHeight="1">
      <c r="B106" s="634" t="s">
        <v>1616</v>
      </c>
      <c r="C106" s="92" t="s">
        <v>1617</v>
      </c>
      <c r="D106" s="92">
        <v>1179.6069600000001</v>
      </c>
      <c r="E106" s="92" t="s">
        <v>1479</v>
      </c>
    </row>
    <row r="107" spans="2:6" ht="13.5" customHeight="1">
      <c r="B107" s="634" t="s">
        <v>1618</v>
      </c>
      <c r="C107" s="92" t="s">
        <v>1619</v>
      </c>
      <c r="D107" s="92">
        <v>0</v>
      </c>
      <c r="E107" s="92" t="s">
        <v>1479</v>
      </c>
      <c r="F107" s="582" t="s">
        <v>1474</v>
      </c>
    </row>
    <row r="108" spans="2:6" ht="13.5" customHeight="1">
      <c r="B108" s="634" t="s">
        <v>1620</v>
      </c>
      <c r="C108" s="92" t="s">
        <v>1621</v>
      </c>
      <c r="D108" s="92">
        <v>0</v>
      </c>
      <c r="E108" s="92" t="s">
        <v>1479</v>
      </c>
    </row>
    <row r="109" spans="2:6" ht="13.5" customHeight="1">
      <c r="B109" s="634" t="s">
        <v>1622</v>
      </c>
      <c r="C109" s="92" t="s">
        <v>1623</v>
      </c>
      <c r="D109" s="92">
        <v>0</v>
      </c>
      <c r="E109" s="92" t="s">
        <v>1479</v>
      </c>
      <c r="F109" s="582" t="s">
        <v>1474</v>
      </c>
    </row>
    <row r="110" spans="2:6" ht="13.5" customHeight="1">
      <c r="B110" s="634" t="s">
        <v>1624</v>
      </c>
      <c r="C110" s="92" t="s">
        <v>1609</v>
      </c>
      <c r="D110" s="92">
        <v>28.596618400000001</v>
      </c>
      <c r="E110" s="92" t="s">
        <v>1479</v>
      </c>
    </row>
    <row r="111" spans="2:6" ht="13.5" customHeight="1">
      <c r="B111" s="634" t="s">
        <v>1624</v>
      </c>
      <c r="C111" s="92" t="s">
        <v>1609</v>
      </c>
      <c r="D111" s="92">
        <v>28.596618400000001</v>
      </c>
      <c r="E111" s="92" t="s">
        <v>1479</v>
      </c>
      <c r="F111" s="582" t="s">
        <v>1474</v>
      </c>
    </row>
    <row r="112" spans="2:6" ht="13.5" customHeight="1">
      <c r="B112" s="634" t="s">
        <v>1625</v>
      </c>
      <c r="C112" s="92" t="s">
        <v>1626</v>
      </c>
      <c r="D112" s="92">
        <v>28.596618400000001</v>
      </c>
      <c r="E112" s="92" t="s">
        <v>1479</v>
      </c>
    </row>
    <row r="113" spans="2:6" ht="13.5" customHeight="1">
      <c r="B113" s="634" t="s">
        <v>1627</v>
      </c>
      <c r="C113" s="92" t="s">
        <v>1611</v>
      </c>
      <c r="D113" s="92">
        <v>2.8596618399999998</v>
      </c>
      <c r="E113" s="92" t="s">
        <v>1479</v>
      </c>
    </row>
    <row r="114" spans="2:6" ht="13.5" customHeight="1">
      <c r="B114" s="634" t="s">
        <v>1628</v>
      </c>
      <c r="C114" s="92" t="s">
        <v>1612</v>
      </c>
      <c r="D114" s="92">
        <v>28.596618400000001</v>
      </c>
      <c r="E114" s="92" t="s">
        <v>1479</v>
      </c>
    </row>
    <row r="115" spans="2:6" ht="13.5" customHeight="1">
      <c r="B115" s="635" t="s">
        <v>1629</v>
      </c>
      <c r="C115" s="92" t="s">
        <v>1613</v>
      </c>
      <c r="D115" s="92">
        <v>0</v>
      </c>
      <c r="E115" s="92" t="s">
        <v>1479</v>
      </c>
    </row>
    <row r="116" spans="2:6" ht="13.5" customHeight="1">
      <c r="B116" s="634" t="s">
        <v>1630</v>
      </c>
      <c r="C116" s="92" t="s">
        <v>1631</v>
      </c>
      <c r="D116" s="92">
        <v>28.596618400000001</v>
      </c>
      <c r="E116" s="92" t="s">
        <v>1479</v>
      </c>
    </row>
    <row r="117" spans="2:6" ht="13.5" customHeight="1">
      <c r="B117" s="635" t="s">
        <v>1632</v>
      </c>
      <c r="C117" s="92" t="s">
        <v>1633</v>
      </c>
      <c r="D117" s="92">
        <v>0</v>
      </c>
      <c r="E117" s="92" t="s">
        <v>1479</v>
      </c>
    </row>
    <row r="118" spans="2:6" ht="13.5" customHeight="1">
      <c r="B118" s="635" t="s">
        <v>1634</v>
      </c>
      <c r="C118" s="92" t="s">
        <v>1635</v>
      </c>
      <c r="D118" s="92">
        <v>0</v>
      </c>
      <c r="E118" s="92" t="s">
        <v>1479</v>
      </c>
    </row>
    <row r="119" spans="2:6" ht="13.5" customHeight="1">
      <c r="B119" s="634" t="s">
        <v>1636</v>
      </c>
      <c r="C119" s="92" t="s">
        <v>1637</v>
      </c>
      <c r="D119" s="92">
        <v>0</v>
      </c>
      <c r="E119" s="92" t="s">
        <v>1479</v>
      </c>
    </row>
    <row r="120" spans="2:6" ht="13.5" customHeight="1">
      <c r="B120" s="634" t="s">
        <v>1638</v>
      </c>
      <c r="C120" s="92" t="s">
        <v>1624</v>
      </c>
      <c r="D120" s="92">
        <v>87.614647199999993</v>
      </c>
      <c r="E120" s="92" t="s">
        <v>1479</v>
      </c>
      <c r="F120" s="582" t="s">
        <v>1474</v>
      </c>
    </row>
    <row r="121" spans="2:6" ht="13.5" customHeight="1">
      <c r="B121" s="634" t="s">
        <v>1639</v>
      </c>
      <c r="C121" s="92" t="s">
        <v>1624</v>
      </c>
      <c r="D121" s="92">
        <v>87.614647199999993</v>
      </c>
      <c r="E121" s="92" t="s">
        <v>1479</v>
      </c>
      <c r="F121" s="92" t="s">
        <v>1474</v>
      </c>
    </row>
    <row r="122" spans="2:6" ht="13.5" customHeight="1">
      <c r="B122" s="635" t="s">
        <v>1640</v>
      </c>
      <c r="C122" s="92" t="s">
        <v>1641</v>
      </c>
      <c r="D122" s="92">
        <v>1133.1493700000001</v>
      </c>
      <c r="E122" s="92" t="s">
        <v>1479</v>
      </c>
    </row>
    <row r="123" spans="2:6" ht="13.5" customHeight="1">
      <c r="B123" s="634" t="s">
        <v>1640</v>
      </c>
      <c r="C123" s="92" t="s">
        <v>1625</v>
      </c>
      <c r="D123" s="92">
        <v>113.314937</v>
      </c>
      <c r="E123" s="92" t="s">
        <v>1479</v>
      </c>
      <c r="F123" s="92" t="s">
        <v>1474</v>
      </c>
    </row>
    <row r="124" spans="2:6" ht="13.5" customHeight="1">
      <c r="B124" s="635" t="s">
        <v>1642</v>
      </c>
      <c r="C124" s="92" t="s">
        <v>1627</v>
      </c>
      <c r="D124" s="92">
        <v>1133.1493700000001</v>
      </c>
      <c r="E124" s="92" t="s">
        <v>1479</v>
      </c>
      <c r="F124" s="582" t="s">
        <v>1474</v>
      </c>
    </row>
    <row r="125" spans="2:6" ht="13.5" customHeight="1">
      <c r="B125" s="635" t="s">
        <v>1643</v>
      </c>
      <c r="C125" s="92" t="s">
        <v>1628</v>
      </c>
      <c r="D125" s="92">
        <v>0</v>
      </c>
      <c r="E125" s="92" t="s">
        <v>1479</v>
      </c>
      <c r="F125" s="582" t="s">
        <v>1474</v>
      </c>
    </row>
    <row r="126" spans="2:6" ht="13.5" customHeight="1">
      <c r="B126" s="634" t="s">
        <v>1644</v>
      </c>
      <c r="C126" s="92" t="s">
        <v>1645</v>
      </c>
      <c r="D126" s="92">
        <v>87.614647199999993</v>
      </c>
      <c r="E126" s="92" t="s">
        <v>1479</v>
      </c>
    </row>
    <row r="127" spans="2:6" ht="13.5" customHeight="1">
      <c r="B127" s="635" t="s">
        <v>1646</v>
      </c>
      <c r="C127" s="92" t="s">
        <v>1647</v>
      </c>
      <c r="D127" s="92">
        <v>0</v>
      </c>
      <c r="E127" s="92" t="s">
        <v>1479</v>
      </c>
    </row>
    <row r="128" spans="2:6" ht="13.5" customHeight="1">
      <c r="B128" s="634" t="s">
        <v>1648</v>
      </c>
      <c r="C128" s="92" t="s">
        <v>1649</v>
      </c>
      <c r="D128" s="92">
        <v>0</v>
      </c>
      <c r="E128" s="92" t="s">
        <v>1479</v>
      </c>
      <c r="F128" s="582" t="s">
        <v>1474</v>
      </c>
    </row>
    <row r="129" spans="2:6" ht="13.5" customHeight="1">
      <c r="B129" s="634" t="s">
        <v>1650</v>
      </c>
      <c r="C129" s="92" t="s">
        <v>1651</v>
      </c>
      <c r="D129" s="92">
        <v>0</v>
      </c>
      <c r="E129" s="92" t="s">
        <v>1479</v>
      </c>
      <c r="F129" s="582" t="s">
        <v>1474</v>
      </c>
    </row>
    <row r="130" spans="2:6" ht="13.5" customHeight="1">
      <c r="B130" s="634" t="s">
        <v>1652</v>
      </c>
      <c r="C130" s="92" t="s">
        <v>1636</v>
      </c>
      <c r="D130" s="92">
        <v>0</v>
      </c>
      <c r="E130" s="92" t="s">
        <v>1479</v>
      </c>
      <c r="F130" s="582" t="s">
        <v>1474</v>
      </c>
    </row>
    <row r="131" spans="2:6" ht="13.5" customHeight="1">
      <c r="B131" s="634" t="s">
        <v>1653</v>
      </c>
      <c r="C131" s="92" t="s">
        <v>1654</v>
      </c>
      <c r="D131" s="92">
        <v>0</v>
      </c>
      <c r="E131" s="92" t="s">
        <v>1479</v>
      </c>
    </row>
    <row r="132" spans="2:6" ht="13.5" customHeight="1">
      <c r="B132" s="634" t="s">
        <v>1655</v>
      </c>
      <c r="C132" s="92" t="s">
        <v>1640</v>
      </c>
      <c r="D132" s="92">
        <v>3550.2458900000001</v>
      </c>
      <c r="E132" s="92" t="s">
        <v>1479</v>
      </c>
    </row>
    <row r="133" spans="2:6" ht="13.5" customHeight="1">
      <c r="B133" s="634" t="s">
        <v>1656</v>
      </c>
      <c r="C133" s="92" t="s">
        <v>1640</v>
      </c>
      <c r="D133" s="92">
        <v>3550.2458900000001</v>
      </c>
      <c r="E133" s="92" t="s">
        <v>1479</v>
      </c>
      <c r="F133" s="92" t="s">
        <v>1474</v>
      </c>
    </row>
    <row r="134" spans="2:6" ht="13.5" customHeight="1">
      <c r="B134" s="634" t="s">
        <v>1657</v>
      </c>
      <c r="C134" s="92" t="s">
        <v>1658</v>
      </c>
      <c r="D134" s="92">
        <v>29688.5353</v>
      </c>
      <c r="E134" s="92" t="s">
        <v>1479</v>
      </c>
      <c r="F134" s="582" t="s">
        <v>1474</v>
      </c>
    </row>
    <row r="135" spans="2:6" ht="13.5" customHeight="1">
      <c r="B135" s="634" t="s">
        <v>1659</v>
      </c>
      <c r="C135" s="92" t="s">
        <v>1642</v>
      </c>
      <c r="D135" s="92">
        <v>148.442677</v>
      </c>
      <c r="E135" s="92" t="s">
        <v>1479</v>
      </c>
      <c r="F135" s="582" t="s">
        <v>1474</v>
      </c>
    </row>
    <row r="136" spans="2:6" ht="13.5" customHeight="1">
      <c r="B136" s="634" t="s">
        <v>1447</v>
      </c>
      <c r="C136" s="92" t="s">
        <v>1643</v>
      </c>
      <c r="D136" s="92">
        <v>29688.5353</v>
      </c>
      <c r="E136" s="92" t="s">
        <v>1479</v>
      </c>
      <c r="F136" s="582" t="s">
        <v>1474</v>
      </c>
    </row>
    <row r="137" spans="2:6" ht="13.5" customHeight="1">
      <c r="B137" s="634" t="s">
        <v>1252</v>
      </c>
      <c r="C137" s="92" t="s">
        <v>1660</v>
      </c>
      <c r="D137" s="92">
        <v>26062.080699999999</v>
      </c>
      <c r="E137" s="92" t="s">
        <v>1479</v>
      </c>
    </row>
    <row r="138" spans="2:6" ht="13.5" customHeight="1">
      <c r="B138" s="634" t="s">
        <v>1661</v>
      </c>
      <c r="C138" s="92" t="s">
        <v>1646</v>
      </c>
      <c r="D138" s="92">
        <v>0</v>
      </c>
      <c r="E138" s="92" t="s">
        <v>1479</v>
      </c>
      <c r="F138" s="582" t="s">
        <v>1474</v>
      </c>
    </row>
    <row r="139" spans="2:6" ht="13.5" customHeight="1">
      <c r="B139" s="640" t="s">
        <v>1662</v>
      </c>
      <c r="C139" s="92" t="s">
        <v>1663</v>
      </c>
      <c r="D139" s="92">
        <v>26868.124500000002</v>
      </c>
      <c r="E139" s="92" t="s">
        <v>1479</v>
      </c>
    </row>
    <row r="140" spans="2:6" ht="13.5" customHeight="1">
      <c r="B140" s="634" t="s">
        <v>1303</v>
      </c>
      <c r="C140" s="92" t="s">
        <v>1664</v>
      </c>
      <c r="D140" s="92">
        <v>29258.051500000001</v>
      </c>
      <c r="E140" s="92" t="s">
        <v>1479</v>
      </c>
      <c r="F140" s="582" t="s">
        <v>1474</v>
      </c>
    </row>
    <row r="141" spans="2:6" ht="13.5" customHeight="1">
      <c r="B141" s="634" t="s">
        <v>1310</v>
      </c>
      <c r="C141" s="92" t="s">
        <v>1665</v>
      </c>
      <c r="D141" s="92">
        <v>3550.2458900000001</v>
      </c>
      <c r="E141" s="92" t="s">
        <v>1479</v>
      </c>
    </row>
    <row r="142" spans="2:6" ht="13.5" customHeight="1">
      <c r="B142" s="634" t="s">
        <v>1666</v>
      </c>
      <c r="C142" s="92" t="s">
        <v>256</v>
      </c>
      <c r="D142" s="92">
        <v>2417.9653600000001</v>
      </c>
      <c r="E142" s="92" t="s">
        <v>1479</v>
      </c>
    </row>
    <row r="143" spans="2:6" ht="13.5" customHeight="1">
      <c r="B143" s="634" t="s">
        <v>1667</v>
      </c>
      <c r="C143" s="92" t="s">
        <v>1668</v>
      </c>
      <c r="D143" s="92">
        <v>0</v>
      </c>
      <c r="E143" s="92" t="s">
        <v>1479</v>
      </c>
      <c r="F143" s="582" t="s">
        <v>1474</v>
      </c>
    </row>
    <row r="144" spans="2:6" ht="13.5" customHeight="1">
      <c r="B144" s="634" t="s">
        <v>1669</v>
      </c>
      <c r="C144" s="92" t="s">
        <v>1670</v>
      </c>
      <c r="D144" s="92">
        <v>0</v>
      </c>
      <c r="E144" s="92" t="s">
        <v>1479</v>
      </c>
    </row>
    <row r="145" spans="2:6" ht="13.5" customHeight="1">
      <c r="B145" s="634" t="s">
        <v>1671</v>
      </c>
      <c r="C145" s="92" t="s">
        <v>1657</v>
      </c>
      <c r="D145" s="92">
        <v>20833.333299999998</v>
      </c>
      <c r="E145" s="92" t="s">
        <v>1479</v>
      </c>
    </row>
    <row r="146" spans="2:6" ht="13.5" customHeight="1">
      <c r="B146" s="634" t="s">
        <v>1274</v>
      </c>
      <c r="C146" s="92" t="s">
        <v>1659</v>
      </c>
      <c r="D146" s="92">
        <v>109.04044500000001</v>
      </c>
      <c r="E146" s="92" t="s">
        <v>1479</v>
      </c>
    </row>
    <row r="147" spans="2:6" ht="13.5" customHeight="1">
      <c r="B147" s="634" t="s">
        <v>1361</v>
      </c>
      <c r="C147" s="92" t="s">
        <v>1672</v>
      </c>
      <c r="D147" s="92">
        <v>138.64284000000001</v>
      </c>
      <c r="E147" s="92" t="s">
        <v>1479</v>
      </c>
      <c r="F147" s="582" t="s">
        <v>1474</v>
      </c>
    </row>
    <row r="148" spans="2:6" ht="13.5" customHeight="1">
      <c r="B148" s="634" t="s">
        <v>1370</v>
      </c>
      <c r="C148" s="92" t="s">
        <v>1673</v>
      </c>
      <c r="D148" s="92">
        <v>146508.296</v>
      </c>
      <c r="E148" s="92" t="s">
        <v>1479</v>
      </c>
      <c r="F148" s="582" t="s">
        <v>1474</v>
      </c>
    </row>
    <row r="149" spans="2:6" ht="13.5" customHeight="1">
      <c r="B149" s="634" t="s">
        <v>1331</v>
      </c>
      <c r="C149" s="92" t="s">
        <v>1674</v>
      </c>
      <c r="D149" s="92">
        <v>24460.080999999998</v>
      </c>
      <c r="E149" s="92" t="s">
        <v>1479</v>
      </c>
    </row>
    <row r="150" spans="2:6" ht="13.5" customHeight="1">
      <c r="B150" s="634" t="s">
        <v>1355</v>
      </c>
      <c r="C150" s="92" t="s">
        <v>1662</v>
      </c>
      <c r="D150" s="92">
        <v>223570.53400000001</v>
      </c>
      <c r="E150" s="92" t="s">
        <v>1479</v>
      </c>
    </row>
    <row r="151" spans="2:6" ht="13.5" customHeight="1">
      <c r="B151" s="634" t="s">
        <v>1392</v>
      </c>
      <c r="C151" s="92" t="s">
        <v>1675</v>
      </c>
      <c r="D151" s="92">
        <v>203952.38699999999</v>
      </c>
      <c r="E151" s="92" t="s">
        <v>1479</v>
      </c>
    </row>
    <row r="152" spans="2:6" ht="13.5" customHeight="1">
      <c r="B152" s="634" t="s">
        <v>1365</v>
      </c>
      <c r="C152" s="92" t="s">
        <v>1676</v>
      </c>
      <c r="D152" s="92">
        <v>203952.38699999999</v>
      </c>
      <c r="E152" s="92" t="s">
        <v>1479</v>
      </c>
      <c r="F152" s="92" t="s">
        <v>1474</v>
      </c>
    </row>
    <row r="153" spans="2:6" ht="13.5" customHeight="1">
      <c r="B153" s="634" t="s">
        <v>1385</v>
      </c>
      <c r="C153" s="92" t="s">
        <v>1677</v>
      </c>
      <c r="D153" s="92">
        <v>340907.02500000002</v>
      </c>
      <c r="E153" s="92" t="s">
        <v>1479</v>
      </c>
      <c r="F153" s="582" t="s">
        <v>1474</v>
      </c>
    </row>
    <row r="154" spans="2:6" ht="13.5" customHeight="1">
      <c r="B154" s="634" t="s">
        <v>1326</v>
      </c>
      <c r="C154" s="92" t="s">
        <v>1678</v>
      </c>
      <c r="D154" s="92">
        <v>2.2768270199999999E-2</v>
      </c>
      <c r="E154" s="92" t="s">
        <v>1479</v>
      </c>
      <c r="F154" s="582" t="s">
        <v>1474</v>
      </c>
    </row>
    <row r="155" spans="2:6" ht="13.5" customHeight="1">
      <c r="B155" s="634" t="s">
        <v>1158</v>
      </c>
      <c r="C155" s="92" t="s">
        <v>1679</v>
      </c>
      <c r="D155" s="92">
        <v>340907.04700000002</v>
      </c>
      <c r="E155" s="92" t="s">
        <v>1479</v>
      </c>
      <c r="F155" s="582" t="s">
        <v>1474</v>
      </c>
    </row>
    <row r="156" spans="2:6" ht="13.5" customHeight="1">
      <c r="B156" s="634" t="s">
        <v>1271</v>
      </c>
      <c r="C156" s="92" t="s">
        <v>1680</v>
      </c>
      <c r="D156" s="92">
        <v>150923.58600000001</v>
      </c>
      <c r="E156" s="92" t="s">
        <v>1479</v>
      </c>
      <c r="F156" s="582" t="s">
        <v>1474</v>
      </c>
    </row>
    <row r="157" spans="2:6" ht="13.5" customHeight="1">
      <c r="B157" s="634" t="s">
        <v>1280</v>
      </c>
      <c r="C157" s="92" t="s">
        <v>1681</v>
      </c>
      <c r="D157" s="92">
        <v>226041.83499999999</v>
      </c>
      <c r="E157" s="92" t="s">
        <v>1479</v>
      </c>
    </row>
    <row r="158" spans="2:6" ht="13.5" customHeight="1">
      <c r="B158" s="634" t="s">
        <v>1289</v>
      </c>
      <c r="C158" s="92" t="s">
        <v>1682</v>
      </c>
      <c r="D158" s="92">
        <v>35132.938199999997</v>
      </c>
      <c r="E158" s="92" t="s">
        <v>1479</v>
      </c>
    </row>
    <row r="159" spans="2:6" ht="13.5" customHeight="1">
      <c r="B159" s="634" t="s">
        <v>1683</v>
      </c>
      <c r="C159" s="92" t="s">
        <v>1684</v>
      </c>
      <c r="D159" s="92">
        <v>35270.596100000002</v>
      </c>
      <c r="E159" s="92" t="s">
        <v>1479</v>
      </c>
      <c r="F159" s="92" t="s">
        <v>1474</v>
      </c>
    </row>
    <row r="160" spans="2:6" ht="13.5" customHeight="1">
      <c r="B160" s="634" t="s">
        <v>1315</v>
      </c>
      <c r="C160" s="92" t="s">
        <v>1685</v>
      </c>
      <c r="D160" s="92">
        <v>353960.55499999999</v>
      </c>
      <c r="E160" s="92" t="s">
        <v>1479</v>
      </c>
      <c r="F160" s="582" t="s">
        <v>1474</v>
      </c>
    </row>
    <row r="161" spans="2:6" ht="13.5" customHeight="1">
      <c r="B161" s="634" t="s">
        <v>1686</v>
      </c>
      <c r="C161" s="92" t="s">
        <v>1687</v>
      </c>
      <c r="D161" s="92">
        <v>351329.38199999998</v>
      </c>
      <c r="E161" s="92" t="s">
        <v>1479</v>
      </c>
      <c r="F161" s="582" t="s">
        <v>1474</v>
      </c>
    </row>
    <row r="162" spans="2:6" ht="13.5" customHeight="1">
      <c r="B162" s="634" t="s">
        <v>1688</v>
      </c>
      <c r="C162" s="92" t="s">
        <v>1689</v>
      </c>
      <c r="D162" s="92">
        <v>351994.51500000001</v>
      </c>
      <c r="E162" s="92" t="s">
        <v>1479</v>
      </c>
      <c r="F162" s="582" t="s">
        <v>1474</v>
      </c>
    </row>
    <row r="163" spans="2:6" ht="13.5" customHeight="1">
      <c r="B163" s="634" t="s">
        <v>1690</v>
      </c>
      <c r="C163" s="92" t="s">
        <v>1691</v>
      </c>
      <c r="D163" s="92">
        <v>105.79911800000001</v>
      </c>
      <c r="E163" s="92" t="s">
        <v>1479</v>
      </c>
    </row>
    <row r="164" spans="2:6" ht="13.5" customHeight="1">
      <c r="B164" s="634" t="s">
        <v>1387</v>
      </c>
      <c r="C164" s="92" t="s">
        <v>1692</v>
      </c>
      <c r="D164" s="92">
        <v>351905.25</v>
      </c>
      <c r="E164" s="92" t="s">
        <v>1479</v>
      </c>
      <c r="F164" s="92" t="s">
        <v>1474</v>
      </c>
    </row>
    <row r="165" spans="2:6" ht="13.5" customHeight="1">
      <c r="B165" s="634" t="s">
        <v>1394</v>
      </c>
      <c r="C165" s="92" t="s">
        <v>1693</v>
      </c>
      <c r="D165" s="92">
        <v>353960.55499999999</v>
      </c>
      <c r="E165" s="92" t="s">
        <v>1479</v>
      </c>
      <c r="F165" s="582" t="s">
        <v>1474</v>
      </c>
    </row>
    <row r="166" spans="2:6" ht="13.5" customHeight="1">
      <c r="B166" s="634" t="s">
        <v>1216</v>
      </c>
      <c r="C166" s="92" t="s">
        <v>1694</v>
      </c>
      <c r="D166" s="92">
        <v>426.69977</v>
      </c>
      <c r="E166" s="92" t="s">
        <v>1479</v>
      </c>
    </row>
    <row r="167" spans="2:6" ht="13.5" customHeight="1">
      <c r="B167" s="634" t="s">
        <v>1216</v>
      </c>
      <c r="C167" s="92" t="s">
        <v>1695</v>
      </c>
      <c r="D167" s="92">
        <v>664.81490699999995</v>
      </c>
      <c r="E167" s="92" t="s">
        <v>1479</v>
      </c>
      <c r="F167" s="92" t="s">
        <v>1474</v>
      </c>
    </row>
    <row r="168" spans="2:6" ht="13.5" customHeight="1">
      <c r="B168" s="634" t="s">
        <v>1308</v>
      </c>
      <c r="C168" s="92" t="s">
        <v>1696</v>
      </c>
      <c r="D168" s="92">
        <v>3.9497547100000001</v>
      </c>
      <c r="E168" s="92" t="s">
        <v>1479</v>
      </c>
    </row>
    <row r="169" spans="2:6" ht="13.5" customHeight="1">
      <c r="B169" s="634" t="s">
        <v>1151</v>
      </c>
      <c r="C169" s="92" t="s">
        <v>1697</v>
      </c>
      <c r="D169" s="92">
        <v>750.95952199999999</v>
      </c>
      <c r="E169" s="92" t="s">
        <v>1479</v>
      </c>
      <c r="F169" s="582" t="s">
        <v>1474</v>
      </c>
    </row>
    <row r="170" spans="2:6" ht="13.5" customHeight="1">
      <c r="B170" s="634" t="s">
        <v>1698</v>
      </c>
      <c r="C170" s="92" t="s">
        <v>1699</v>
      </c>
      <c r="D170" s="92">
        <v>13345.651099999999</v>
      </c>
      <c r="E170" s="92" t="s">
        <v>1479</v>
      </c>
    </row>
    <row r="171" spans="2:6" ht="13.5" customHeight="1">
      <c r="B171" s="641" t="s">
        <v>1700</v>
      </c>
      <c r="C171" s="92" t="s">
        <v>1701</v>
      </c>
      <c r="D171" s="92">
        <v>15240.6515</v>
      </c>
      <c r="E171" s="92" t="s">
        <v>1479</v>
      </c>
    </row>
    <row r="172" spans="2:6" ht="13.5" customHeight="1">
      <c r="B172" s="634" t="s">
        <v>1225</v>
      </c>
      <c r="C172" s="92" t="s">
        <v>1702</v>
      </c>
      <c r="D172" s="92">
        <v>13053.508099999999</v>
      </c>
      <c r="E172" s="92" t="s">
        <v>1479</v>
      </c>
    </row>
    <row r="173" spans="2:6" ht="13.5" customHeight="1">
      <c r="B173" s="634" t="s">
        <v>1408</v>
      </c>
      <c r="C173" s="92" t="s">
        <v>1703</v>
      </c>
      <c r="D173" s="92">
        <v>14503.8979</v>
      </c>
      <c r="E173" s="92" t="s">
        <v>1479</v>
      </c>
    </row>
    <row r="174" spans="2:6" ht="13.5" customHeight="1">
      <c r="B174" s="634" t="s">
        <v>1412</v>
      </c>
      <c r="C174" s="92" t="s">
        <v>1704</v>
      </c>
      <c r="D174" s="92">
        <v>0</v>
      </c>
      <c r="E174" s="92" t="s">
        <v>1479</v>
      </c>
    </row>
    <row r="175" spans="2:6" ht="13.5" customHeight="1">
      <c r="B175" s="634" t="s">
        <v>1422</v>
      </c>
      <c r="C175" s="92" t="s">
        <v>1705</v>
      </c>
      <c r="D175" s="92">
        <v>736.75367300000005</v>
      </c>
      <c r="E175" s="92" t="s">
        <v>1479</v>
      </c>
    </row>
    <row r="176" spans="2:6" ht="13.5" customHeight="1">
      <c r="B176" s="634" t="s">
        <v>1706</v>
      </c>
      <c r="C176" s="92" t="s">
        <v>1707</v>
      </c>
      <c r="D176" s="92">
        <v>36.7916113</v>
      </c>
      <c r="E176" s="92" t="s">
        <v>1479</v>
      </c>
    </row>
    <row r="177" spans="2:6" ht="13.5" customHeight="1">
      <c r="B177" s="634" t="s">
        <v>1433</v>
      </c>
      <c r="C177" s="92" t="s">
        <v>1708</v>
      </c>
      <c r="D177" s="92">
        <v>638.15416100000004</v>
      </c>
      <c r="E177" s="92" t="s">
        <v>1479</v>
      </c>
      <c r="F177" s="582" t="s">
        <v>1474</v>
      </c>
    </row>
    <row r="178" spans="2:6" ht="13.5" customHeight="1">
      <c r="B178" s="634" t="s">
        <v>1709</v>
      </c>
      <c r="C178" s="92" t="s">
        <v>1708</v>
      </c>
      <c r="D178" s="92">
        <v>638.15416100000004</v>
      </c>
      <c r="E178" s="92" t="s">
        <v>1479</v>
      </c>
      <c r="F178" s="582" t="s">
        <v>1474</v>
      </c>
    </row>
    <row r="179" spans="2:6" ht="13.5" customHeight="1">
      <c r="B179" s="634" t="s">
        <v>1427</v>
      </c>
      <c r="C179" s="92" t="s">
        <v>1710</v>
      </c>
      <c r="D179" s="92">
        <v>14032.124900000001</v>
      </c>
      <c r="E179" s="92" t="s">
        <v>1479</v>
      </c>
      <c r="F179" s="636"/>
    </row>
    <row r="180" spans="2:6" ht="13.5" customHeight="1">
      <c r="B180" s="634" t="s">
        <v>1209</v>
      </c>
      <c r="C180" s="92" t="s">
        <v>1711</v>
      </c>
      <c r="D180" s="92">
        <v>109.04044500000001</v>
      </c>
      <c r="E180" s="92" t="s">
        <v>1479</v>
      </c>
      <c r="F180" s="92" t="s">
        <v>1474</v>
      </c>
    </row>
    <row r="181" spans="2:6" ht="13.5" customHeight="1">
      <c r="B181" s="634" t="s">
        <v>1712</v>
      </c>
      <c r="C181" s="92" t="s">
        <v>1713</v>
      </c>
      <c r="D181" s="92">
        <v>26774.6126</v>
      </c>
      <c r="E181" s="92" t="s">
        <v>1479</v>
      </c>
      <c r="F181" s="582" t="s">
        <v>1474</v>
      </c>
    </row>
    <row r="182" spans="2:6" ht="13.5" customHeight="1">
      <c r="B182" s="634" t="s">
        <v>1219</v>
      </c>
      <c r="C182" s="92" t="s">
        <v>1700</v>
      </c>
      <c r="D182" s="92">
        <v>520.42632200000003</v>
      </c>
      <c r="E182" s="92" t="s">
        <v>1479</v>
      </c>
    </row>
    <row r="183" spans="2:6" ht="13.5" customHeight="1">
      <c r="B183" s="634" t="s">
        <v>1239</v>
      </c>
      <c r="C183" s="92" t="s">
        <v>1714</v>
      </c>
      <c r="D183" s="92">
        <v>237.25283300000001</v>
      </c>
      <c r="E183" s="92" t="s">
        <v>1479</v>
      </c>
      <c r="F183" s="582" t="s">
        <v>1474</v>
      </c>
    </row>
    <row r="184" spans="2:6" ht="13.5" customHeight="1">
      <c r="B184" s="634" t="s">
        <v>1430</v>
      </c>
      <c r="C184" s="92" t="s">
        <v>1715</v>
      </c>
      <c r="D184" s="92">
        <v>384198.027</v>
      </c>
      <c r="E184" s="92" t="s">
        <v>1479</v>
      </c>
    </row>
    <row r="185" spans="2:6" ht="13.5" customHeight="1">
      <c r="B185" s="634" t="s">
        <v>1716</v>
      </c>
      <c r="C185" s="92" t="s">
        <v>1717</v>
      </c>
      <c r="D185" s="92">
        <v>383381.86</v>
      </c>
      <c r="E185" s="92" t="s">
        <v>1479</v>
      </c>
      <c r="F185" s="582" t="s">
        <v>1474</v>
      </c>
    </row>
    <row r="186" spans="2:6" ht="13.5" customHeight="1">
      <c r="B186" s="634" t="s">
        <v>1451</v>
      </c>
      <c r="C186" s="92" t="s">
        <v>1718</v>
      </c>
      <c r="D186" s="92">
        <v>464425.26699999999</v>
      </c>
      <c r="E186" s="92" t="s">
        <v>1479</v>
      </c>
      <c r="F186" s="582" t="s">
        <v>1474</v>
      </c>
    </row>
    <row r="187" spans="2:6" ht="13.5" customHeight="1">
      <c r="B187" s="634" t="s">
        <v>1444</v>
      </c>
      <c r="C187" s="92" t="s">
        <v>1719</v>
      </c>
      <c r="D187" s="92">
        <v>2618054.09</v>
      </c>
      <c r="E187" s="92" t="s">
        <v>1479</v>
      </c>
      <c r="F187" s="582" t="s">
        <v>1474</v>
      </c>
    </row>
    <row r="188" spans="2:6" ht="13.5" customHeight="1">
      <c r="B188" s="634" t="s">
        <v>1441</v>
      </c>
      <c r="C188" s="92" t="s">
        <v>1720</v>
      </c>
      <c r="D188" s="92">
        <v>2622397.6</v>
      </c>
      <c r="E188" s="92" t="s">
        <v>1479</v>
      </c>
    </row>
    <row r="189" spans="2:6" ht="13.5" customHeight="1">
      <c r="B189" s="634" t="s">
        <v>1721</v>
      </c>
      <c r="C189" s="92" t="s">
        <v>1722</v>
      </c>
      <c r="D189" s="92">
        <v>2617517.0499999998</v>
      </c>
      <c r="E189" s="92" t="s">
        <v>1479</v>
      </c>
      <c r="F189" s="92" t="s">
        <v>1474</v>
      </c>
    </row>
    <row r="190" spans="2:6" ht="13.5" customHeight="1">
      <c r="B190" s="634" t="s">
        <v>1723</v>
      </c>
      <c r="C190" s="92" t="s">
        <v>1724</v>
      </c>
      <c r="D190" s="92">
        <v>2147854.08</v>
      </c>
      <c r="E190" s="92" t="s">
        <v>1479</v>
      </c>
    </row>
    <row r="191" spans="2:6" ht="13.5" customHeight="1">
      <c r="B191" s="634" t="s">
        <v>1336</v>
      </c>
      <c r="C191" s="92" t="s">
        <v>1725</v>
      </c>
      <c r="D191" s="92">
        <v>4343.5125600000001</v>
      </c>
      <c r="E191" s="92" t="s">
        <v>1479</v>
      </c>
    </row>
    <row r="192" spans="2:6" ht="13.5" customHeight="1">
      <c r="B192" s="634" t="s">
        <v>1336</v>
      </c>
      <c r="C192" s="92" t="s">
        <v>1726</v>
      </c>
      <c r="D192" s="92">
        <v>380710.52399999998</v>
      </c>
      <c r="E192" s="92" t="s">
        <v>1479</v>
      </c>
    </row>
    <row r="193" spans="2:6" ht="13.5" customHeight="1">
      <c r="B193" s="634" t="s">
        <v>1330</v>
      </c>
      <c r="C193" s="92" t="s">
        <v>1727</v>
      </c>
      <c r="D193" s="92">
        <v>4946.4734799999997</v>
      </c>
      <c r="E193" s="92" t="s">
        <v>1479</v>
      </c>
    </row>
    <row r="194" spans="2:6" ht="13.5" customHeight="1">
      <c r="B194" s="634" t="s">
        <v>1246</v>
      </c>
      <c r="C194" s="92" t="s">
        <v>1728</v>
      </c>
      <c r="D194" s="92">
        <v>4372.4889899999998</v>
      </c>
      <c r="E194" s="92" t="s">
        <v>1479</v>
      </c>
    </row>
    <row r="195" spans="2:6" ht="13.5" customHeight="1">
      <c r="B195" s="634" t="s">
        <v>1342</v>
      </c>
      <c r="C195" s="92" t="s">
        <v>1729</v>
      </c>
      <c r="D195" s="92">
        <v>2251.7679699999999</v>
      </c>
      <c r="E195" s="92" t="s">
        <v>1479</v>
      </c>
    </row>
    <row r="196" spans="2:6" ht="13.5" customHeight="1">
      <c r="B196" s="634" t="s">
        <v>1438</v>
      </c>
      <c r="C196" s="92" t="s">
        <v>1730</v>
      </c>
      <c r="D196" s="92">
        <v>16462.6132</v>
      </c>
      <c r="E196" s="92" t="s">
        <v>1479</v>
      </c>
    </row>
    <row r="197" spans="2:6" ht="13.5" customHeight="1">
      <c r="B197" s="634" t="s">
        <v>1228</v>
      </c>
      <c r="C197" s="92" t="s">
        <v>1731</v>
      </c>
      <c r="D197" s="92">
        <v>664.55273799999998</v>
      </c>
      <c r="E197" s="92" t="s">
        <v>1479</v>
      </c>
    </row>
    <row r="198" spans="2:6" ht="13.5" customHeight="1">
      <c r="B198" s="634" t="s">
        <v>1732</v>
      </c>
      <c r="C198" s="92" t="s">
        <v>1733</v>
      </c>
      <c r="D198" s="92">
        <v>54450.7912</v>
      </c>
      <c r="E198" s="92" t="s">
        <v>1479</v>
      </c>
      <c r="F198" s="92" t="s">
        <v>1474</v>
      </c>
    </row>
    <row r="199" spans="2:6" ht="13.5" customHeight="1">
      <c r="B199" s="634" t="s">
        <v>1242</v>
      </c>
      <c r="C199" s="92" t="s">
        <v>1734</v>
      </c>
      <c r="D199" s="92">
        <v>3581.4652900000001</v>
      </c>
      <c r="E199" s="92" t="s">
        <v>1479</v>
      </c>
    </row>
    <row r="200" spans="2:6" ht="13.5" customHeight="1">
      <c r="B200" s="634" t="s">
        <v>1735</v>
      </c>
      <c r="C200" s="92" t="s">
        <v>1736</v>
      </c>
      <c r="D200" s="92">
        <v>12795.270200000001</v>
      </c>
      <c r="E200" s="92" t="s">
        <v>1479</v>
      </c>
      <c r="F200" s="582" t="s">
        <v>1474</v>
      </c>
    </row>
    <row r="201" spans="2:6" ht="13.5" customHeight="1">
      <c r="B201" s="634" t="s">
        <v>1737</v>
      </c>
      <c r="C201" s="92" t="s">
        <v>1738</v>
      </c>
      <c r="D201" s="92">
        <v>7708.8845799999999</v>
      </c>
      <c r="E201" s="92" t="s">
        <v>1479</v>
      </c>
    </row>
    <row r="202" spans="2:6" ht="13.5" customHeight="1">
      <c r="B202" s="634" t="s">
        <v>1372</v>
      </c>
      <c r="C202" s="92" t="s">
        <v>1739</v>
      </c>
      <c r="D202" s="92">
        <v>20504.1548</v>
      </c>
      <c r="E202" s="92" t="s">
        <v>1479</v>
      </c>
      <c r="F202" s="582" t="s">
        <v>1474</v>
      </c>
    </row>
    <row r="203" spans="2:6" ht="13.5" customHeight="1">
      <c r="B203" s="634" t="s">
        <v>1740</v>
      </c>
      <c r="C203" s="92" t="s">
        <v>1739</v>
      </c>
      <c r="D203" s="92">
        <v>20504.1548</v>
      </c>
      <c r="E203" s="92" t="s">
        <v>1479</v>
      </c>
      <c r="F203" s="582" t="s">
        <v>1474</v>
      </c>
    </row>
    <row r="204" spans="2:6" ht="13.5" customHeight="1">
      <c r="B204" s="634" t="s">
        <v>1741</v>
      </c>
      <c r="C204" s="92" t="s">
        <v>1742</v>
      </c>
      <c r="D204" s="92">
        <v>6496.0223999999998</v>
      </c>
      <c r="E204" s="92" t="s">
        <v>1479</v>
      </c>
      <c r="F204" s="582" t="s">
        <v>1474</v>
      </c>
    </row>
    <row r="205" spans="2:6" ht="13.5" customHeight="1">
      <c r="B205" s="634" t="s">
        <v>1743</v>
      </c>
      <c r="C205" s="92" t="s">
        <v>1744</v>
      </c>
      <c r="D205" s="92">
        <v>5571.7241700000004</v>
      </c>
      <c r="E205" s="92" t="s">
        <v>1479</v>
      </c>
      <c r="F205" s="582" t="s">
        <v>1474</v>
      </c>
    </row>
    <row r="206" spans="2:6" ht="13.5" customHeight="1">
      <c r="B206" s="634" t="s">
        <v>1745</v>
      </c>
      <c r="C206" s="92" t="s">
        <v>1746</v>
      </c>
      <c r="D206" s="92">
        <v>50695.162700000001</v>
      </c>
      <c r="E206" s="92" t="s">
        <v>1479</v>
      </c>
      <c r="F206" s="582" t="s">
        <v>1474</v>
      </c>
    </row>
    <row r="207" spans="2:6" ht="13.5" customHeight="1">
      <c r="B207" s="640" t="s">
        <v>1747</v>
      </c>
      <c r="C207" s="92" t="s">
        <v>1748</v>
      </c>
      <c r="D207" s="92">
        <v>50695.162700000001</v>
      </c>
      <c r="E207" s="92" t="s">
        <v>1479</v>
      </c>
    </row>
    <row r="208" spans="2:6" ht="13.5" customHeight="1">
      <c r="B208" s="634" t="s">
        <v>1749</v>
      </c>
      <c r="C208" s="92" t="s">
        <v>1732</v>
      </c>
      <c r="D208" s="92">
        <v>54450.7912</v>
      </c>
      <c r="E208" s="92" t="s">
        <v>1479</v>
      </c>
    </row>
    <row r="209" spans="2:6" ht="13.5" customHeight="1">
      <c r="B209" s="634" t="s">
        <v>1750</v>
      </c>
      <c r="C209" s="92" t="s">
        <v>1732</v>
      </c>
      <c r="D209" s="92">
        <v>54450.7912</v>
      </c>
      <c r="E209" s="92" t="s">
        <v>1479</v>
      </c>
    </row>
    <row r="210" spans="2:6" ht="13.5" customHeight="1">
      <c r="B210" s="634" t="s">
        <v>1751</v>
      </c>
      <c r="C210" s="92" t="s">
        <v>1752</v>
      </c>
      <c r="D210" s="92">
        <v>2584.0065300000001</v>
      </c>
      <c r="E210" s="92" t="s">
        <v>1479</v>
      </c>
    </row>
    <row r="211" spans="2:6" ht="13.5" customHeight="1">
      <c r="B211" s="634" t="s">
        <v>1753</v>
      </c>
      <c r="C211" s="92" t="s">
        <v>1754</v>
      </c>
      <c r="D211" s="92">
        <v>145</v>
      </c>
      <c r="E211" s="92" t="s">
        <v>1479</v>
      </c>
    </row>
    <row r="212" spans="2:6" ht="13.5" customHeight="1">
      <c r="B212" s="634" t="s">
        <v>1755</v>
      </c>
      <c r="C212" s="92" t="s">
        <v>1737</v>
      </c>
      <c r="D212" s="92">
        <v>153209.54300000001</v>
      </c>
      <c r="E212" s="92" t="s">
        <v>1479</v>
      </c>
    </row>
    <row r="213" spans="2:6" ht="13.5" customHeight="1">
      <c r="B213" s="634" t="s">
        <v>1756</v>
      </c>
      <c r="C213" s="92" t="s">
        <v>1757</v>
      </c>
      <c r="D213" s="92">
        <v>16461.6041</v>
      </c>
      <c r="E213" s="92" t="s">
        <v>1479</v>
      </c>
    </row>
    <row r="214" spans="2:6" ht="13.5" customHeight="1">
      <c r="B214" s="634" t="s">
        <v>1758</v>
      </c>
      <c r="C214" s="92" t="s">
        <v>1759</v>
      </c>
      <c r="D214" s="92">
        <v>127496.95299999999</v>
      </c>
      <c r="E214" s="92" t="s">
        <v>1479</v>
      </c>
      <c r="F214" s="582" t="s">
        <v>1474</v>
      </c>
    </row>
    <row r="215" spans="2:6" ht="13.5" customHeight="1">
      <c r="B215" s="634" t="s">
        <v>1760</v>
      </c>
      <c r="C215" s="92" t="s">
        <v>1761</v>
      </c>
      <c r="D215" s="92">
        <v>264916.58600000001</v>
      </c>
      <c r="E215" s="92" t="s">
        <v>1479</v>
      </c>
    </row>
    <row r="216" spans="2:6" ht="13.5" customHeight="1">
      <c r="B216" s="634" t="s">
        <v>1762</v>
      </c>
      <c r="C216" s="92" t="s">
        <v>1763</v>
      </c>
      <c r="D216" s="92">
        <v>10974402.699999999</v>
      </c>
      <c r="E216" s="92" t="s">
        <v>1479</v>
      </c>
      <c r="F216" s="582" t="s">
        <v>1474</v>
      </c>
    </row>
    <row r="217" spans="2:6" ht="13.5" customHeight="1">
      <c r="B217" s="635" t="s">
        <v>1764</v>
      </c>
      <c r="C217" s="92" t="s">
        <v>1765</v>
      </c>
      <c r="D217" s="92">
        <v>11111822.4</v>
      </c>
      <c r="E217" s="92" t="s">
        <v>1479</v>
      </c>
    </row>
    <row r="218" spans="2:6" ht="13.5" customHeight="1">
      <c r="B218" s="635" t="s">
        <v>1766</v>
      </c>
      <c r="C218" s="92" t="s">
        <v>1747</v>
      </c>
      <c r="D218" s="92">
        <v>1841.6666700000001</v>
      </c>
      <c r="E218" s="92" t="s">
        <v>1479</v>
      </c>
    </row>
    <row r="219" spans="2:6" ht="13.5" customHeight="1">
      <c r="B219" s="635" t="s">
        <v>1767</v>
      </c>
      <c r="C219" s="92" t="s">
        <v>1749</v>
      </c>
      <c r="D219" s="92">
        <v>3.1178954300000003E-5</v>
      </c>
      <c r="E219" s="92" t="s">
        <v>1479</v>
      </c>
    </row>
    <row r="220" spans="2:6" ht="13.5" customHeight="1">
      <c r="B220" s="635" t="s">
        <v>1768</v>
      </c>
      <c r="C220" s="92" t="s">
        <v>1769</v>
      </c>
      <c r="D220" s="92">
        <v>369.26118000000002</v>
      </c>
      <c r="E220" s="92" t="s">
        <v>1479</v>
      </c>
      <c r="F220" s="582" t="s">
        <v>1474</v>
      </c>
    </row>
    <row r="221" spans="2:6" ht="13.5" customHeight="1">
      <c r="B221" s="635" t="s">
        <v>1770</v>
      </c>
      <c r="C221" s="92" t="s">
        <v>1751</v>
      </c>
      <c r="D221" s="92">
        <v>0</v>
      </c>
      <c r="E221" s="92" t="s">
        <v>1479</v>
      </c>
    </row>
    <row r="222" spans="2:6" ht="13.5" customHeight="1">
      <c r="B222" s="635" t="s">
        <v>1771</v>
      </c>
      <c r="C222" s="92" t="s">
        <v>1753</v>
      </c>
      <c r="D222" s="92">
        <v>1.0326440699999999</v>
      </c>
      <c r="E222" s="92" t="s">
        <v>1479</v>
      </c>
    </row>
    <row r="223" spans="2:6" ht="13.5" customHeight="1">
      <c r="B223" s="635" t="s">
        <v>1772</v>
      </c>
      <c r="C223" s="92" t="s">
        <v>1773</v>
      </c>
      <c r="D223" s="92">
        <v>56.284416399999998</v>
      </c>
      <c r="E223" s="92" t="s">
        <v>1479</v>
      </c>
    </row>
    <row r="224" spans="2:6" ht="13.5" customHeight="1">
      <c r="B224" s="634" t="s">
        <v>1774</v>
      </c>
      <c r="C224" s="92" t="s">
        <v>1775</v>
      </c>
      <c r="D224" s="92">
        <v>41.744159199999999</v>
      </c>
      <c r="E224" s="92" t="s">
        <v>1479</v>
      </c>
    </row>
    <row r="225" spans="2:6" ht="13.5" customHeight="1">
      <c r="B225" s="634" t="s">
        <v>1776</v>
      </c>
      <c r="C225" s="92" t="s">
        <v>1777</v>
      </c>
      <c r="D225" s="92">
        <v>234.495059</v>
      </c>
      <c r="E225" s="92" t="s">
        <v>1479</v>
      </c>
    </row>
    <row r="226" spans="2:6" ht="13.5" customHeight="1">
      <c r="B226" s="634" t="s">
        <v>1776</v>
      </c>
      <c r="C226" s="92" t="s">
        <v>1778</v>
      </c>
      <c r="D226" s="92">
        <v>40.711514899999997</v>
      </c>
      <c r="E226" s="92" t="s">
        <v>1479</v>
      </c>
    </row>
    <row r="227" spans="2:6" ht="13.5" customHeight="1">
      <c r="B227" s="634" t="s">
        <v>1779</v>
      </c>
      <c r="C227" s="92" t="s">
        <v>1762</v>
      </c>
      <c r="D227" s="92">
        <v>0</v>
      </c>
      <c r="E227" s="92" t="s">
        <v>1479</v>
      </c>
    </row>
    <row r="228" spans="2:6" ht="13.5" customHeight="1">
      <c r="B228" s="634" t="s">
        <v>1780</v>
      </c>
      <c r="C228" s="92" t="s">
        <v>1764</v>
      </c>
      <c r="D228" s="92">
        <v>656.53795400000001</v>
      </c>
      <c r="E228" s="92" t="s">
        <v>1479</v>
      </c>
      <c r="F228" s="582" t="s">
        <v>1474</v>
      </c>
    </row>
    <row r="229" spans="2:6" ht="13.5" customHeight="1">
      <c r="B229" s="634" t="s">
        <v>1781</v>
      </c>
      <c r="C229" s="92" t="s">
        <v>1766</v>
      </c>
      <c r="D229" s="92">
        <v>65.6537936</v>
      </c>
      <c r="E229" s="92" t="s">
        <v>1479</v>
      </c>
      <c r="F229" s="92" t="s">
        <v>1474</v>
      </c>
    </row>
    <row r="230" spans="2:6" ht="13.5" customHeight="1">
      <c r="B230" s="634" t="s">
        <v>1782</v>
      </c>
      <c r="C230" s="92" t="s">
        <v>1767</v>
      </c>
      <c r="D230" s="92">
        <v>656.53795400000001</v>
      </c>
      <c r="E230" s="92" t="s">
        <v>1479</v>
      </c>
    </row>
    <row r="231" spans="2:6" ht="13.5" customHeight="1">
      <c r="B231" s="634" t="s">
        <v>1783</v>
      </c>
      <c r="C231" s="92" t="s">
        <v>1768</v>
      </c>
      <c r="D231" s="92">
        <v>0</v>
      </c>
      <c r="E231" s="92" t="s">
        <v>1479</v>
      </c>
      <c r="F231" s="582" t="s">
        <v>1474</v>
      </c>
    </row>
    <row r="232" spans="2:6" ht="13.5" customHeight="1">
      <c r="B232" s="634" t="s">
        <v>1784</v>
      </c>
      <c r="C232" s="92" t="s">
        <v>1785</v>
      </c>
      <c r="D232" s="92">
        <v>656.53795400000001</v>
      </c>
      <c r="E232" s="92" t="s">
        <v>1479</v>
      </c>
      <c r="F232" s="582" t="s">
        <v>1474</v>
      </c>
    </row>
    <row r="233" spans="2:6" ht="13.5" customHeight="1">
      <c r="B233" s="634" t="s">
        <v>1786</v>
      </c>
      <c r="C233" s="92" t="s">
        <v>1787</v>
      </c>
      <c r="D233" s="92">
        <v>0</v>
      </c>
      <c r="E233" s="92" t="s">
        <v>1479</v>
      </c>
      <c r="F233" s="582" t="s">
        <v>1474</v>
      </c>
    </row>
    <row r="234" spans="2:6" ht="13.5" customHeight="1">
      <c r="B234" s="634" t="s">
        <v>1788</v>
      </c>
      <c r="C234" s="92" t="s">
        <v>1789</v>
      </c>
      <c r="D234" s="92">
        <v>0</v>
      </c>
      <c r="E234" s="92" t="s">
        <v>1479</v>
      </c>
      <c r="F234" s="582" t="s">
        <v>1474</v>
      </c>
    </row>
    <row r="235" spans="2:6" ht="13.5" customHeight="1">
      <c r="B235" s="634" t="s">
        <v>1790</v>
      </c>
      <c r="C235" s="92" t="s">
        <v>1776</v>
      </c>
      <c r="D235" s="92">
        <v>494.93998199999999</v>
      </c>
      <c r="E235" s="92" t="s">
        <v>1479</v>
      </c>
    </row>
    <row r="236" spans="2:6" ht="13.5" customHeight="1">
      <c r="B236" s="634" t="s">
        <v>1791</v>
      </c>
      <c r="C236" s="92" t="s">
        <v>1776</v>
      </c>
      <c r="D236" s="92">
        <v>494.93998199999999</v>
      </c>
      <c r="E236" s="92" t="s">
        <v>1479</v>
      </c>
      <c r="F236" s="582" t="s">
        <v>1474</v>
      </c>
    </row>
    <row r="237" spans="2:6" ht="13.5" customHeight="1">
      <c r="B237" s="634" t="s">
        <v>1791</v>
      </c>
      <c r="C237" s="92" t="s">
        <v>1792</v>
      </c>
      <c r="D237" s="92">
        <v>494.93998199999999</v>
      </c>
      <c r="E237" s="92" t="s">
        <v>1479</v>
      </c>
    </row>
    <row r="238" spans="2:6" ht="13.5" customHeight="1">
      <c r="B238" s="634" t="s">
        <v>1793</v>
      </c>
      <c r="C238" s="92" t="s">
        <v>1779</v>
      </c>
      <c r="D238" s="92">
        <v>49.4939982</v>
      </c>
      <c r="E238" s="92" t="s">
        <v>1479</v>
      </c>
      <c r="F238" s="582" t="s">
        <v>1474</v>
      </c>
    </row>
    <row r="239" spans="2:6" ht="13.5" customHeight="1">
      <c r="B239" s="634" t="s">
        <v>1794</v>
      </c>
      <c r="C239" s="92" t="s">
        <v>1780</v>
      </c>
      <c r="D239" s="92">
        <v>494.93998199999999</v>
      </c>
      <c r="E239" s="92" t="s">
        <v>1479</v>
      </c>
      <c r="F239" s="582" t="s">
        <v>1474</v>
      </c>
    </row>
    <row r="240" spans="2:6" ht="13.5" customHeight="1">
      <c r="B240" s="634" t="s">
        <v>1795</v>
      </c>
      <c r="C240" s="92" t="s">
        <v>1781</v>
      </c>
      <c r="D240" s="92">
        <v>0</v>
      </c>
      <c r="E240" s="92" t="s">
        <v>1479</v>
      </c>
    </row>
    <row r="241" spans="2:6" ht="13.5" customHeight="1">
      <c r="B241" s="634" t="s">
        <v>1796</v>
      </c>
      <c r="C241" s="92" t="s">
        <v>1797</v>
      </c>
      <c r="D241" s="92">
        <v>487.763351</v>
      </c>
      <c r="E241" s="92" t="s">
        <v>1479</v>
      </c>
    </row>
    <row r="242" spans="2:6" ht="13.5" customHeight="1">
      <c r="B242" s="634" t="s">
        <v>1798</v>
      </c>
      <c r="C242" s="92" t="s">
        <v>1799</v>
      </c>
      <c r="D242" s="92">
        <v>494.93998199999999</v>
      </c>
      <c r="E242" s="92" t="s">
        <v>1479</v>
      </c>
      <c r="F242" s="582" t="s">
        <v>1474</v>
      </c>
    </row>
    <row r="243" spans="2:6" ht="13.5" customHeight="1">
      <c r="B243" s="634" t="s">
        <v>1800</v>
      </c>
      <c r="C243" s="92" t="s">
        <v>1801</v>
      </c>
      <c r="D243" s="92">
        <v>0</v>
      </c>
      <c r="E243" s="92" t="s">
        <v>1479</v>
      </c>
      <c r="F243" s="92" t="s">
        <v>1474</v>
      </c>
    </row>
    <row r="244" spans="2:6" ht="13.5" customHeight="1">
      <c r="B244" s="634" t="s">
        <v>1802</v>
      </c>
      <c r="C244" s="92" t="s">
        <v>1803</v>
      </c>
      <c r="D244" s="92">
        <v>0</v>
      </c>
      <c r="E244" s="92" t="s">
        <v>1479</v>
      </c>
      <c r="F244" s="582" t="s">
        <v>1474</v>
      </c>
    </row>
    <row r="245" spans="2:6" ht="13.5" customHeight="1">
      <c r="B245" s="634" t="s">
        <v>1804</v>
      </c>
      <c r="C245" s="92" t="s">
        <v>1805</v>
      </c>
      <c r="D245" s="92">
        <v>0</v>
      </c>
      <c r="E245" s="92" t="s">
        <v>1479</v>
      </c>
      <c r="F245" s="92" t="s">
        <v>1474</v>
      </c>
    </row>
    <row r="246" spans="2:6" ht="13.5" customHeight="1">
      <c r="B246" s="634" t="s">
        <v>1806</v>
      </c>
      <c r="C246" s="92" t="s">
        <v>1791</v>
      </c>
      <c r="D246" s="92">
        <v>11.998581100000001</v>
      </c>
      <c r="E246" s="92" t="s">
        <v>1479</v>
      </c>
      <c r="F246" s="92" t="s">
        <v>1474</v>
      </c>
    </row>
    <row r="247" spans="2:6" ht="13.5" customHeight="1">
      <c r="B247" s="634" t="s">
        <v>1806</v>
      </c>
      <c r="C247" s="92" t="s">
        <v>1791</v>
      </c>
      <c r="D247" s="92">
        <v>11.998581100000001</v>
      </c>
      <c r="E247" s="92" t="s">
        <v>1479</v>
      </c>
    </row>
    <row r="248" spans="2:6" ht="13.5" customHeight="1">
      <c r="B248" s="634" t="s">
        <v>1807</v>
      </c>
      <c r="C248" s="92" t="s">
        <v>1808</v>
      </c>
      <c r="D248" s="92">
        <v>11.998581100000001</v>
      </c>
      <c r="E248" s="92" t="s">
        <v>1479</v>
      </c>
      <c r="F248" s="582" t="s">
        <v>1474</v>
      </c>
    </row>
    <row r="249" spans="2:6" ht="13.5" customHeight="1">
      <c r="B249" s="634" t="s">
        <v>1809</v>
      </c>
      <c r="C249" s="92" t="s">
        <v>1793</v>
      </c>
      <c r="D249" s="92">
        <v>1.1998581100000001</v>
      </c>
      <c r="E249" s="92" t="s">
        <v>1479</v>
      </c>
      <c r="F249" s="582" t="s">
        <v>1474</v>
      </c>
    </row>
    <row r="250" spans="2:6" ht="13.5" customHeight="1">
      <c r="B250" s="634" t="s">
        <v>267</v>
      </c>
      <c r="C250" s="92" t="s">
        <v>1794</v>
      </c>
      <c r="D250" s="92">
        <v>11.998581100000001</v>
      </c>
      <c r="E250" s="92" t="s">
        <v>1479</v>
      </c>
    </row>
    <row r="251" spans="2:6" ht="13.5" customHeight="1">
      <c r="B251" s="634" t="s">
        <v>1810</v>
      </c>
      <c r="C251" s="92" t="s">
        <v>1795</v>
      </c>
      <c r="D251" s="92">
        <v>0</v>
      </c>
      <c r="E251" s="92" t="s">
        <v>1479</v>
      </c>
    </row>
    <row r="252" spans="2:6" ht="13.5" customHeight="1">
      <c r="B252" s="634" t="s">
        <v>1811</v>
      </c>
      <c r="C252" s="92" t="s">
        <v>1812</v>
      </c>
      <c r="D252" s="92">
        <v>11.998581100000001</v>
      </c>
      <c r="E252" s="92" t="s">
        <v>1479</v>
      </c>
      <c r="F252" s="582" t="s">
        <v>1474</v>
      </c>
    </row>
    <row r="253" spans="2:6" ht="13.5" customHeight="1">
      <c r="B253" s="634" t="s">
        <v>1813</v>
      </c>
      <c r="C253" s="92" t="s">
        <v>1814</v>
      </c>
      <c r="D253" s="92">
        <v>0</v>
      </c>
      <c r="E253" s="92" t="s">
        <v>1479</v>
      </c>
    </row>
    <row r="254" spans="2:6" ht="13.5" customHeight="1">
      <c r="B254" s="634" t="s">
        <v>1815</v>
      </c>
      <c r="C254" s="92" t="s">
        <v>1816</v>
      </c>
      <c r="D254" s="92">
        <v>0</v>
      </c>
      <c r="E254" s="92" t="s">
        <v>1479</v>
      </c>
      <c r="F254" s="582" t="s">
        <v>1474</v>
      </c>
    </row>
    <row r="255" spans="2:6" ht="13.5" customHeight="1">
      <c r="B255" s="634" t="s">
        <v>1817</v>
      </c>
      <c r="C255" s="92" t="s">
        <v>1818</v>
      </c>
      <c r="D255" s="92">
        <v>0</v>
      </c>
      <c r="E255" s="92" t="s">
        <v>1479</v>
      </c>
    </row>
    <row r="256" spans="2:6" ht="13.5" customHeight="1">
      <c r="B256" s="634" t="s">
        <v>1819</v>
      </c>
      <c r="C256" s="92" t="s">
        <v>1804</v>
      </c>
      <c r="D256" s="92">
        <v>23337.183199999999</v>
      </c>
      <c r="E256" s="92" t="s">
        <v>1479</v>
      </c>
    </row>
    <row r="257" spans="2:6" ht="13.5" customHeight="1">
      <c r="B257" s="634" t="s">
        <v>1820</v>
      </c>
      <c r="C257" s="92" t="s">
        <v>1806</v>
      </c>
      <c r="D257" s="92">
        <v>1166.85886</v>
      </c>
      <c r="E257" s="92" t="s">
        <v>1479</v>
      </c>
    </row>
    <row r="258" spans="2:6" ht="13.5" customHeight="1">
      <c r="B258" s="634" t="s">
        <v>1821</v>
      </c>
      <c r="C258" s="92" t="s">
        <v>1806</v>
      </c>
      <c r="D258" s="92">
        <v>1166.85886</v>
      </c>
      <c r="E258" s="92" t="s">
        <v>1479</v>
      </c>
    </row>
    <row r="259" spans="2:6" ht="13.5" customHeight="1">
      <c r="B259" s="634" t="s">
        <v>1822</v>
      </c>
      <c r="C259" s="92" t="s">
        <v>1807</v>
      </c>
      <c r="D259" s="92">
        <v>37.317801799999998</v>
      </c>
      <c r="E259" s="92" t="s">
        <v>1479</v>
      </c>
    </row>
    <row r="260" spans="2:6" ht="13.5" customHeight="1">
      <c r="B260" s="634" t="s">
        <v>1823</v>
      </c>
      <c r="C260" s="92" t="s">
        <v>1809</v>
      </c>
      <c r="D260" s="92">
        <v>223980.84899999999</v>
      </c>
      <c r="E260" s="92" t="s">
        <v>1479</v>
      </c>
      <c r="F260" s="582" t="s">
        <v>1474</v>
      </c>
    </row>
    <row r="261" spans="2:6" ht="13.5" customHeight="1">
      <c r="B261" s="634" t="s">
        <v>1824</v>
      </c>
      <c r="C261" s="92" t="s">
        <v>267</v>
      </c>
      <c r="D261" s="92">
        <v>2251.6052800000002</v>
      </c>
      <c r="E261" s="92" t="s">
        <v>1479</v>
      </c>
    </row>
    <row r="262" spans="2:6" ht="13.5" customHeight="1">
      <c r="B262" s="634" t="s">
        <v>1825</v>
      </c>
      <c r="C262" s="92" t="s">
        <v>1810</v>
      </c>
      <c r="D262" s="92">
        <v>0.200431212</v>
      </c>
      <c r="E262" s="92" t="s">
        <v>1479</v>
      </c>
    </row>
    <row r="263" spans="2:6" ht="13.5" customHeight="1">
      <c r="B263" s="634" t="s">
        <v>1826</v>
      </c>
      <c r="C263" s="92" t="s">
        <v>1827</v>
      </c>
      <c r="D263" s="92">
        <v>0.10504991700000001</v>
      </c>
      <c r="E263" s="92" t="s">
        <v>1479</v>
      </c>
      <c r="F263" s="92"/>
    </row>
    <row r="264" spans="2:6" ht="13.5" customHeight="1">
      <c r="B264" s="634" t="s">
        <v>1828</v>
      </c>
      <c r="C264" s="92" t="s">
        <v>1829</v>
      </c>
      <c r="D264" s="92">
        <v>1050.60419</v>
      </c>
      <c r="E264" s="92" t="s">
        <v>1479</v>
      </c>
      <c r="F264" s="582" t="s">
        <v>1474</v>
      </c>
    </row>
    <row r="265" spans="2:6" ht="13.5" customHeight="1">
      <c r="B265" s="634" t="s">
        <v>1830</v>
      </c>
      <c r="C265" s="92" t="s">
        <v>1815</v>
      </c>
      <c r="D265" s="92">
        <v>0.20529159699999999</v>
      </c>
      <c r="E265" s="92" t="s">
        <v>1479</v>
      </c>
    </row>
    <row r="266" spans="2:6" ht="13.5" customHeight="1">
      <c r="B266" s="634" t="s">
        <v>1831</v>
      </c>
      <c r="C266" s="92" t="s">
        <v>1832</v>
      </c>
      <c r="D266" s="92">
        <v>1860.01629</v>
      </c>
      <c r="E266" s="92" t="s">
        <v>1479</v>
      </c>
    </row>
    <row r="267" spans="2:6" ht="13.5" customHeight="1">
      <c r="B267" s="634" t="s">
        <v>1833</v>
      </c>
      <c r="C267" s="92" t="s">
        <v>1834</v>
      </c>
      <c r="D267" s="92">
        <v>1860.01629</v>
      </c>
      <c r="E267" s="92" t="s">
        <v>1479</v>
      </c>
    </row>
    <row r="268" spans="2:6" ht="13.5" customHeight="1">
      <c r="B268" s="634" t="s">
        <v>1835</v>
      </c>
      <c r="C268" s="92" t="s">
        <v>1836</v>
      </c>
      <c r="D268" s="92">
        <v>1860.01629</v>
      </c>
      <c r="E268" s="92" t="s">
        <v>1479</v>
      </c>
      <c r="F268" s="582" t="s">
        <v>1474</v>
      </c>
    </row>
    <row r="269" spans="2:6" ht="13.5" customHeight="1">
      <c r="B269" s="634" t="s">
        <v>1837</v>
      </c>
      <c r="C269" s="92" t="s">
        <v>1838</v>
      </c>
      <c r="D269" s="92">
        <v>92.860307899999995</v>
      </c>
      <c r="E269" s="92" t="s">
        <v>1479</v>
      </c>
      <c r="F269" s="582" t="s">
        <v>1474</v>
      </c>
    </row>
    <row r="270" spans="2:6" ht="13.5" customHeight="1">
      <c r="B270" s="635" t="s">
        <v>1506</v>
      </c>
      <c r="C270" s="92" t="s">
        <v>1822</v>
      </c>
      <c r="D270" s="92">
        <v>0</v>
      </c>
      <c r="E270" s="92" t="s">
        <v>1479</v>
      </c>
      <c r="F270" s="582" t="s">
        <v>1474</v>
      </c>
    </row>
    <row r="271" spans="2:6" ht="13.5" customHeight="1">
      <c r="B271" s="635" t="s">
        <v>1508</v>
      </c>
      <c r="C271" s="92" t="s">
        <v>1839</v>
      </c>
      <c r="D271" s="92">
        <v>2481.5570400000001</v>
      </c>
      <c r="E271" s="92" t="s">
        <v>1479</v>
      </c>
      <c r="F271" s="582" t="s">
        <v>1474</v>
      </c>
    </row>
    <row r="272" spans="2:6" ht="13.5" customHeight="1">
      <c r="B272" s="635" t="s">
        <v>1510</v>
      </c>
      <c r="C272" s="92" t="s">
        <v>1840</v>
      </c>
      <c r="D272" s="92">
        <v>2481.5570400000001</v>
      </c>
      <c r="E272" s="92" t="s">
        <v>1479</v>
      </c>
      <c r="F272" s="582" t="s">
        <v>1474</v>
      </c>
    </row>
    <row r="273" spans="2:6" ht="13.5" customHeight="1">
      <c r="B273" s="634" t="s">
        <v>1841</v>
      </c>
      <c r="C273" s="92" t="s">
        <v>1842</v>
      </c>
      <c r="D273" s="92">
        <v>0</v>
      </c>
      <c r="E273" s="92" t="s">
        <v>1479</v>
      </c>
    </row>
    <row r="274" spans="2:6" ht="13.5" customHeight="1">
      <c r="B274" s="635" t="s">
        <v>1843</v>
      </c>
      <c r="C274" s="92" t="s">
        <v>1826</v>
      </c>
      <c r="D274" s="92">
        <v>35.799585100000002</v>
      </c>
      <c r="E274" s="92" t="s">
        <v>1479</v>
      </c>
    </row>
    <row r="275" spans="2:6" ht="13.5" customHeight="1">
      <c r="B275" s="635" t="s">
        <v>1844</v>
      </c>
      <c r="C275" s="92" t="s">
        <v>1828</v>
      </c>
      <c r="D275" s="92">
        <v>62.054753300000002</v>
      </c>
      <c r="E275" s="92" t="s">
        <v>1479</v>
      </c>
    </row>
    <row r="276" spans="2:6" ht="13.5" customHeight="1">
      <c r="B276" s="635" t="s">
        <v>1845</v>
      </c>
      <c r="C276" s="92" t="s">
        <v>1830</v>
      </c>
      <c r="D276" s="92">
        <v>5439.9560799999999</v>
      </c>
      <c r="E276" s="92" t="s">
        <v>1479</v>
      </c>
      <c r="F276" s="582" t="s">
        <v>1474</v>
      </c>
    </row>
    <row r="277" spans="2:6" ht="13.5" customHeight="1">
      <c r="B277" s="634" t="s">
        <v>1846</v>
      </c>
      <c r="C277" s="92" t="s">
        <v>1831</v>
      </c>
      <c r="D277" s="92">
        <v>286.966454</v>
      </c>
      <c r="E277" s="92" t="s">
        <v>1479</v>
      </c>
    </row>
    <row r="278" spans="2:6" ht="13.5" customHeight="1">
      <c r="B278" s="634" t="s">
        <v>1521</v>
      </c>
      <c r="C278" s="92" t="s">
        <v>1833</v>
      </c>
      <c r="D278" s="92">
        <v>171.77323899999999</v>
      </c>
      <c r="E278" s="92" t="s">
        <v>1479</v>
      </c>
    </row>
    <row r="279" spans="2:6" ht="13.5" customHeight="1">
      <c r="B279" s="634" t="s">
        <v>1847</v>
      </c>
      <c r="C279" s="92" t="s">
        <v>1835</v>
      </c>
      <c r="D279" s="92">
        <v>19.330649099999999</v>
      </c>
      <c r="E279" s="92" t="s">
        <v>1479</v>
      </c>
    </row>
    <row r="280" spans="2:6" ht="13.5" customHeight="1">
      <c r="B280" s="634" t="s">
        <v>1848</v>
      </c>
      <c r="C280" s="92" t="s">
        <v>1837</v>
      </c>
      <c r="D280" s="92">
        <v>11322.1679</v>
      </c>
      <c r="E280" s="92" t="s">
        <v>1479</v>
      </c>
    </row>
    <row r="281" spans="2:6" ht="13.5" customHeight="1">
      <c r="B281" s="634" t="s">
        <v>1849</v>
      </c>
      <c r="C281" s="92" t="s">
        <v>1847</v>
      </c>
      <c r="D281" s="92">
        <v>1.4293185E-2</v>
      </c>
      <c r="E281" s="92" t="s">
        <v>1479</v>
      </c>
    </row>
    <row r="282" spans="2:6" ht="13.5" customHeight="1">
      <c r="B282" s="634" t="s">
        <v>1850</v>
      </c>
      <c r="C282" s="92" t="s">
        <v>1848</v>
      </c>
      <c r="D282" s="92">
        <v>53.856369299999997</v>
      </c>
      <c r="E282" s="92" t="s">
        <v>1479</v>
      </c>
    </row>
    <row r="283" spans="2:6" ht="13.5" customHeight="1">
      <c r="B283" s="634" t="s">
        <v>1851</v>
      </c>
      <c r="C283" s="92" t="s">
        <v>1168</v>
      </c>
      <c r="D283" s="92">
        <v>641.66666699999996</v>
      </c>
      <c r="E283" s="92" t="s">
        <v>1479</v>
      </c>
    </row>
    <row r="284" spans="2:6" ht="13.5" customHeight="1">
      <c r="B284" s="635" t="s">
        <v>1852</v>
      </c>
      <c r="C284" s="92" t="s">
        <v>1850</v>
      </c>
      <c r="D284" s="92">
        <v>0</v>
      </c>
      <c r="E284" s="92" t="s">
        <v>1479</v>
      </c>
    </row>
    <row r="285" spans="2:6" ht="13.5" customHeight="1">
      <c r="B285" s="634" t="s">
        <v>1852</v>
      </c>
      <c r="C285" s="92" t="s">
        <v>1852</v>
      </c>
      <c r="D285" s="92">
        <v>390.55115499999999</v>
      </c>
      <c r="E285" s="92" t="s">
        <v>1479</v>
      </c>
    </row>
    <row r="286" spans="2:6" ht="13.5" customHeight="1">
      <c r="B286" s="635" t="s">
        <v>1853</v>
      </c>
      <c r="C286" s="92" t="s">
        <v>1852</v>
      </c>
      <c r="D286" s="92">
        <v>390.55115499999999</v>
      </c>
      <c r="E286" s="92" t="s">
        <v>1479</v>
      </c>
    </row>
    <row r="287" spans="2:6" ht="13.5" customHeight="1">
      <c r="B287" s="635" t="s">
        <v>1854</v>
      </c>
      <c r="C287" s="92" t="s">
        <v>1855</v>
      </c>
      <c r="D287" s="92">
        <v>390.55115499999999</v>
      </c>
      <c r="E287" s="92" t="s">
        <v>1479</v>
      </c>
      <c r="F287" s="92" t="s">
        <v>1474</v>
      </c>
    </row>
    <row r="288" spans="2:6" ht="13.5" customHeight="1">
      <c r="B288" s="635" t="s">
        <v>1856</v>
      </c>
      <c r="C288" s="92" t="s">
        <v>1853</v>
      </c>
      <c r="D288" s="92">
        <v>39.055115499999999</v>
      </c>
      <c r="E288" s="92" t="s">
        <v>1479</v>
      </c>
      <c r="F288" s="582" t="s">
        <v>1474</v>
      </c>
    </row>
    <row r="289" spans="2:6" ht="13.5" customHeight="1">
      <c r="B289" s="635" t="s">
        <v>1857</v>
      </c>
      <c r="C289" s="92" t="s">
        <v>1854</v>
      </c>
      <c r="D289" s="92">
        <v>390.55115499999999</v>
      </c>
      <c r="E289" s="92" t="s">
        <v>1479</v>
      </c>
    </row>
    <row r="290" spans="2:6" ht="13.5" customHeight="1">
      <c r="B290" s="634" t="s">
        <v>1858</v>
      </c>
      <c r="C290" s="92" t="s">
        <v>1856</v>
      </c>
      <c r="D290" s="92">
        <v>0</v>
      </c>
      <c r="E290" s="92" t="s">
        <v>1479</v>
      </c>
      <c r="F290" s="582" t="s">
        <v>1474</v>
      </c>
    </row>
    <row r="291" spans="2:6" ht="13.5" customHeight="1">
      <c r="B291" s="635" t="s">
        <v>1859</v>
      </c>
      <c r="C291" s="92" t="s">
        <v>1860</v>
      </c>
      <c r="D291" s="92">
        <v>390.55115499999999</v>
      </c>
      <c r="E291" s="92" t="s">
        <v>1479</v>
      </c>
      <c r="F291" s="582" t="s">
        <v>1474</v>
      </c>
    </row>
    <row r="292" spans="2:6" ht="13.5" customHeight="1">
      <c r="B292" s="635" t="s">
        <v>1861</v>
      </c>
      <c r="C292" s="92" t="s">
        <v>1862</v>
      </c>
      <c r="D292" s="92">
        <v>0</v>
      </c>
      <c r="E292" s="92" t="s">
        <v>1479</v>
      </c>
      <c r="F292" s="92" t="s">
        <v>1474</v>
      </c>
    </row>
    <row r="293" spans="2:6" ht="13.5" customHeight="1">
      <c r="B293" s="634" t="s">
        <v>1863</v>
      </c>
      <c r="C293" s="92" t="s">
        <v>1864</v>
      </c>
      <c r="D293" s="92">
        <v>0</v>
      </c>
      <c r="E293" s="92" t="s">
        <v>1479</v>
      </c>
      <c r="F293" s="582" t="s">
        <v>1474</v>
      </c>
    </row>
    <row r="294" spans="2:6" ht="13.5" customHeight="1">
      <c r="B294" s="634" t="s">
        <v>1865</v>
      </c>
      <c r="C294" s="92" t="s">
        <v>1866</v>
      </c>
      <c r="D294" s="92">
        <v>0</v>
      </c>
      <c r="E294" s="92" t="s">
        <v>1479</v>
      </c>
    </row>
    <row r="295" spans="2:6" ht="13.5" customHeight="1">
      <c r="B295" s="634" t="s">
        <v>1865</v>
      </c>
      <c r="C295" s="92" t="s">
        <v>1865</v>
      </c>
      <c r="D295" s="92">
        <v>16476.314399999999</v>
      </c>
      <c r="E295" s="92" t="s">
        <v>1479</v>
      </c>
    </row>
    <row r="296" spans="2:6" ht="13.5" customHeight="1">
      <c r="B296" s="634" t="s">
        <v>1867</v>
      </c>
      <c r="C296" s="92" t="s">
        <v>1865</v>
      </c>
      <c r="D296" s="92">
        <v>16476.314399999999</v>
      </c>
      <c r="E296" s="92" t="s">
        <v>1479</v>
      </c>
      <c r="F296" s="582" t="s">
        <v>1474</v>
      </c>
    </row>
    <row r="297" spans="2:6" ht="13.5" customHeight="1">
      <c r="B297" s="634" t="s">
        <v>1868</v>
      </c>
      <c r="C297" s="92" t="s">
        <v>1869</v>
      </c>
      <c r="D297" s="92">
        <v>16476.314399999999</v>
      </c>
      <c r="E297" s="92" t="s">
        <v>1479</v>
      </c>
    </row>
    <row r="298" spans="2:6" ht="13.5" customHeight="1">
      <c r="B298" s="634" t="s">
        <v>1870</v>
      </c>
      <c r="C298" s="92" t="s">
        <v>1867</v>
      </c>
      <c r="D298" s="92">
        <v>168.05840699999999</v>
      </c>
      <c r="E298" s="92" t="s">
        <v>1479</v>
      </c>
    </row>
    <row r="299" spans="2:6" ht="13.5" customHeight="1">
      <c r="B299" s="634" t="s">
        <v>1871</v>
      </c>
      <c r="C299" s="92" t="s">
        <v>1868</v>
      </c>
      <c r="D299" s="92">
        <v>16476.314399999999</v>
      </c>
      <c r="E299" s="92" t="s">
        <v>1479</v>
      </c>
    </row>
    <row r="300" spans="2:6" ht="13.5" customHeight="1">
      <c r="B300" s="634" t="s">
        <v>1872</v>
      </c>
      <c r="C300" s="92" t="s">
        <v>1870</v>
      </c>
      <c r="D300" s="92">
        <v>0</v>
      </c>
      <c r="E300" s="92" t="s">
        <v>1479</v>
      </c>
      <c r="F300" s="582" t="s">
        <v>1474</v>
      </c>
    </row>
    <row r="301" spans="2:6" ht="13.5" customHeight="1">
      <c r="B301" s="634" t="s">
        <v>1873</v>
      </c>
      <c r="C301" s="92" t="s">
        <v>1874</v>
      </c>
      <c r="D301" s="92">
        <v>16237.403</v>
      </c>
      <c r="E301" s="92" t="s">
        <v>1479</v>
      </c>
    </row>
    <row r="302" spans="2:6" ht="13.5" customHeight="1">
      <c r="B302" s="634" t="s">
        <v>1875</v>
      </c>
      <c r="C302" s="92" t="s">
        <v>1876</v>
      </c>
      <c r="D302" s="92">
        <v>16476.314399999999</v>
      </c>
      <c r="E302" s="92" t="s">
        <v>1479</v>
      </c>
    </row>
    <row r="303" spans="2:6" ht="13.5" customHeight="1">
      <c r="B303" s="634" t="s">
        <v>1877</v>
      </c>
      <c r="C303" s="92" t="s">
        <v>1878</v>
      </c>
      <c r="D303" s="92">
        <v>0</v>
      </c>
      <c r="E303" s="92" t="s">
        <v>1479</v>
      </c>
    </row>
    <row r="304" spans="2:6" ht="13.5" customHeight="1">
      <c r="B304" s="634" t="s">
        <v>1879</v>
      </c>
      <c r="C304" s="92" t="s">
        <v>1880</v>
      </c>
      <c r="D304" s="92">
        <v>0</v>
      </c>
      <c r="E304" s="92" t="s">
        <v>1479</v>
      </c>
    </row>
    <row r="305" spans="2:6" ht="13.5" customHeight="1">
      <c r="B305" s="634" t="s">
        <v>1881</v>
      </c>
      <c r="C305" s="92" t="s">
        <v>1882</v>
      </c>
      <c r="D305" s="92">
        <v>0</v>
      </c>
      <c r="E305" s="92" t="s">
        <v>1479</v>
      </c>
    </row>
    <row r="306" spans="2:6" ht="13.5" customHeight="1">
      <c r="B306" s="634" t="s">
        <v>324</v>
      </c>
      <c r="C306" s="92" t="s">
        <v>1877</v>
      </c>
      <c r="D306" s="92">
        <v>0</v>
      </c>
      <c r="E306" s="92" t="s">
        <v>1479</v>
      </c>
    </row>
    <row r="307" spans="2:6" ht="13.5" customHeight="1">
      <c r="B307" s="634" t="s">
        <v>1883</v>
      </c>
      <c r="C307" s="92" t="s">
        <v>1884</v>
      </c>
      <c r="D307" s="92">
        <v>26542.269799999998</v>
      </c>
    </row>
    <row r="308" spans="2:6" ht="13.5" customHeight="1">
      <c r="B308" s="634" t="s">
        <v>1885</v>
      </c>
      <c r="C308" s="92" t="s">
        <v>1886</v>
      </c>
      <c r="D308" s="92">
        <v>640.69006300000001</v>
      </c>
      <c r="F308" s="582" t="s">
        <v>1474</v>
      </c>
    </row>
    <row r="309" spans="2:6" ht="13.5" customHeight="1">
      <c r="B309" s="634" t="s">
        <v>1887</v>
      </c>
      <c r="C309" s="92" t="s">
        <v>1888</v>
      </c>
      <c r="D309" s="92">
        <v>1</v>
      </c>
      <c r="F309" s="582" t="s">
        <v>1474</v>
      </c>
    </row>
    <row r="310" spans="2:6" ht="13.5" customHeight="1">
      <c r="B310" s="634" t="s">
        <v>1889</v>
      </c>
      <c r="C310" s="92" t="s">
        <v>1881</v>
      </c>
      <c r="D310" s="92">
        <v>0.78435813899999995</v>
      </c>
      <c r="E310" s="92" t="s">
        <v>1890</v>
      </c>
      <c r="F310" s="582" t="s">
        <v>1474</v>
      </c>
    </row>
    <row r="311" spans="2:6" ht="13.5" customHeight="1">
      <c r="B311" s="634" t="s">
        <v>1891</v>
      </c>
      <c r="C311" s="92" t="s">
        <v>324</v>
      </c>
      <c r="D311" s="92">
        <v>0.80259468199999995</v>
      </c>
      <c r="E311" s="92" t="s">
        <v>1890</v>
      </c>
    </row>
    <row r="312" spans="2:6" ht="13.5" customHeight="1">
      <c r="B312" s="634" t="s">
        <v>1892</v>
      </c>
      <c r="C312" s="92" t="s">
        <v>1893</v>
      </c>
      <c r="D312" s="92">
        <v>0.994787223</v>
      </c>
      <c r="E312" s="92" t="s">
        <v>1890</v>
      </c>
    </row>
    <row r="313" spans="2:6" ht="13.5" customHeight="1">
      <c r="B313" s="634" t="s">
        <v>329</v>
      </c>
      <c r="C313" s="92" t="s">
        <v>1894</v>
      </c>
      <c r="D313" s="92">
        <v>1.0575667900000001</v>
      </c>
      <c r="E313" s="92" t="s">
        <v>1890</v>
      </c>
    </row>
    <row r="314" spans="2:6" ht="13.5" customHeight="1">
      <c r="B314" s="634" t="s">
        <v>1895</v>
      </c>
      <c r="C314" s="92" t="s">
        <v>1896</v>
      </c>
      <c r="D314" s="92">
        <v>1.0650481300000001</v>
      </c>
      <c r="E314" s="92" t="s">
        <v>1890</v>
      </c>
    </row>
    <row r="315" spans="2:6" ht="13.5" customHeight="1">
      <c r="B315" s="634" t="s">
        <v>1897</v>
      </c>
      <c r="C315" s="92" t="s">
        <v>1898</v>
      </c>
      <c r="D315" s="92">
        <v>1.2859428399999999</v>
      </c>
      <c r="E315" s="92" t="s">
        <v>1890</v>
      </c>
      <c r="F315" s="582" t="s">
        <v>1474</v>
      </c>
    </row>
    <row r="316" spans="2:6" ht="13.5" customHeight="1">
      <c r="B316" s="634" t="s">
        <v>472</v>
      </c>
      <c r="C316" s="92" t="s">
        <v>1899</v>
      </c>
      <c r="D316" s="92">
        <v>0.98560813199999997</v>
      </c>
      <c r="E316" s="92" t="s">
        <v>1890</v>
      </c>
      <c r="F316" s="582" t="s">
        <v>1474</v>
      </c>
    </row>
    <row r="317" spans="2:6" ht="13.5" customHeight="1">
      <c r="B317" s="634" t="s">
        <v>477</v>
      </c>
      <c r="C317" s="92" t="s">
        <v>1900</v>
      </c>
      <c r="D317" s="92">
        <v>0.98372921300000005</v>
      </c>
      <c r="E317" s="92" t="s">
        <v>1890</v>
      </c>
      <c r="F317" s="582" t="s">
        <v>1474</v>
      </c>
    </row>
    <row r="318" spans="2:6" ht="13.5" customHeight="1">
      <c r="B318" s="634" t="s">
        <v>584</v>
      </c>
      <c r="C318" s="92" t="s">
        <v>1901</v>
      </c>
      <c r="D318" s="92">
        <v>0.98300937799999999</v>
      </c>
      <c r="E318" s="92" t="s">
        <v>1890</v>
      </c>
    </row>
    <row r="319" spans="2:6" ht="13.5" customHeight="1">
      <c r="B319" s="634" t="s">
        <v>1200</v>
      </c>
      <c r="C319" s="92" t="s">
        <v>1892</v>
      </c>
      <c r="D319" s="92">
        <v>0.80531012000000002</v>
      </c>
      <c r="E319" s="92" t="s">
        <v>1890</v>
      </c>
    </row>
    <row r="320" spans="2:6" ht="13.5" customHeight="1">
      <c r="B320" s="634" t="s">
        <v>1902</v>
      </c>
      <c r="C320" s="92" t="s">
        <v>329</v>
      </c>
      <c r="D320" s="92">
        <v>0.68559253899999995</v>
      </c>
      <c r="E320" s="92" t="s">
        <v>1890</v>
      </c>
      <c r="F320" s="92" t="s">
        <v>1474</v>
      </c>
    </row>
    <row r="321" spans="2:6" ht="13.5" customHeight="1">
      <c r="B321" s="634" t="s">
        <v>1229</v>
      </c>
      <c r="C321" s="92" t="s">
        <v>491</v>
      </c>
      <c r="D321" s="92">
        <v>83333.333299999998</v>
      </c>
      <c r="F321" s="92" t="s">
        <v>1474</v>
      </c>
    </row>
    <row r="322" spans="2:6" ht="13.5" customHeight="1">
      <c r="B322" s="640" t="s">
        <v>1243</v>
      </c>
      <c r="C322" s="92" t="s">
        <v>1903</v>
      </c>
      <c r="D322" s="92">
        <v>1.5</v>
      </c>
    </row>
    <row r="323" spans="2:6" ht="13.5" customHeight="1">
      <c r="B323" s="634" t="s">
        <v>1904</v>
      </c>
      <c r="C323" s="92" t="s">
        <v>1905</v>
      </c>
      <c r="D323" s="92">
        <v>0.95</v>
      </c>
      <c r="F323" s="582" t="s">
        <v>1474</v>
      </c>
    </row>
    <row r="324" spans="2:6" ht="13.5" customHeight="1">
      <c r="B324" s="634" t="s">
        <v>1220</v>
      </c>
      <c r="C324" s="92" t="s">
        <v>1906</v>
      </c>
      <c r="D324" s="92">
        <v>0.02</v>
      </c>
      <c r="F324" s="582" t="s">
        <v>1474</v>
      </c>
    </row>
    <row r="325" spans="2:6" ht="13.5" customHeight="1">
      <c r="B325" s="635" t="s">
        <v>1907</v>
      </c>
      <c r="C325" s="92" t="s">
        <v>1908</v>
      </c>
      <c r="D325" s="92">
        <v>4.0000000000000001E-3</v>
      </c>
    </row>
    <row r="326" spans="2:6" ht="13.5" customHeight="1">
      <c r="B326" s="634" t="s">
        <v>1210</v>
      </c>
      <c r="C326" s="92" t="s">
        <v>1909</v>
      </c>
      <c r="D326" s="92">
        <v>6.0000000000000001E-3</v>
      </c>
      <c r="F326" s="582" t="s">
        <v>1474</v>
      </c>
    </row>
    <row r="327" spans="2:6" ht="13.5" customHeight="1">
      <c r="B327" s="640" t="s">
        <v>1910</v>
      </c>
      <c r="C327" s="92" t="s">
        <v>1911</v>
      </c>
      <c r="D327" s="92">
        <v>0</v>
      </c>
    </row>
    <row r="328" spans="2:6" ht="13.5" customHeight="1">
      <c r="B328" s="640" t="s">
        <v>1912</v>
      </c>
      <c r="C328" s="92" t="s">
        <v>1913</v>
      </c>
      <c r="D328" s="92">
        <v>0</v>
      </c>
    </row>
    <row r="329" spans="2:6" ht="13.5" customHeight="1">
      <c r="B329" s="640" t="s">
        <v>1914</v>
      </c>
      <c r="C329" s="92" t="s">
        <v>1915</v>
      </c>
      <c r="D329" s="92">
        <v>0.85</v>
      </c>
    </row>
    <row r="330" spans="2:6" ht="13.5" customHeight="1">
      <c r="B330" s="635" t="s">
        <v>1916</v>
      </c>
      <c r="C330" s="92" t="s">
        <v>1917</v>
      </c>
      <c r="D330" s="92">
        <v>1.9E-2</v>
      </c>
    </row>
    <row r="331" spans="2:6" ht="13.5" customHeight="1">
      <c r="B331" s="640" t="s">
        <v>1918</v>
      </c>
      <c r="C331" s="92" t="s">
        <v>1919</v>
      </c>
      <c r="D331" s="92">
        <v>3.0000000000000001E-3</v>
      </c>
    </row>
    <row r="332" spans="2:6" ht="13.5" customHeight="1">
      <c r="B332" s="640" t="s">
        <v>1920</v>
      </c>
      <c r="C332" s="92" t="s">
        <v>1921</v>
      </c>
      <c r="D332" s="92">
        <v>4.5999999999999999E-2</v>
      </c>
    </row>
    <row r="333" spans="2:6" ht="13.5" customHeight="1">
      <c r="B333" s="634" t="s">
        <v>1171</v>
      </c>
      <c r="C333" s="92" t="s">
        <v>1922</v>
      </c>
      <c r="D333" s="92">
        <v>8.9999999999999993E-3</v>
      </c>
    </row>
    <row r="334" spans="2:6" ht="13.5" customHeight="1">
      <c r="B334" s="634" t="s">
        <v>972</v>
      </c>
      <c r="C334" s="92" t="s">
        <v>1923</v>
      </c>
      <c r="D334" s="92">
        <v>0</v>
      </c>
    </row>
    <row r="335" spans="2:6" ht="13.5" customHeight="1">
      <c r="B335" s="634" t="s">
        <v>1161</v>
      </c>
      <c r="C335" s="92" t="s">
        <v>1924</v>
      </c>
      <c r="D335" s="92">
        <v>0</v>
      </c>
      <c r="F335" s="582" t="s">
        <v>1474</v>
      </c>
    </row>
    <row r="336" spans="2:6" ht="13.5" customHeight="1">
      <c r="B336" s="634" t="s">
        <v>1138</v>
      </c>
      <c r="C336" s="92" t="s">
        <v>1925</v>
      </c>
      <c r="D336" s="92">
        <v>0.85</v>
      </c>
    </row>
    <row r="337" spans="2:6" ht="13.5" customHeight="1">
      <c r="B337" s="634" t="s">
        <v>915</v>
      </c>
      <c r="C337" s="92" t="s">
        <v>1926</v>
      </c>
      <c r="D337" s="92">
        <v>1.9E-2</v>
      </c>
    </row>
    <row r="338" spans="2:6" ht="13.5" customHeight="1">
      <c r="B338" s="634" t="s">
        <v>1927</v>
      </c>
      <c r="C338" s="92" t="s">
        <v>1928</v>
      </c>
      <c r="D338" s="92">
        <v>3.0000000000000001E-3</v>
      </c>
    </row>
    <row r="339" spans="2:6" ht="13.5" customHeight="1">
      <c r="B339" s="634" t="s">
        <v>1929</v>
      </c>
      <c r="C339" s="92" t="s">
        <v>1930</v>
      </c>
      <c r="D339" s="92">
        <v>1.4999999999999999E-2</v>
      </c>
    </row>
    <row r="340" spans="2:6" ht="13.5" customHeight="1">
      <c r="B340" s="640" t="s">
        <v>1931</v>
      </c>
      <c r="C340" s="92" t="s">
        <v>1932</v>
      </c>
      <c r="D340" s="92">
        <v>0</v>
      </c>
      <c r="F340" s="582" t="s">
        <v>1474</v>
      </c>
    </row>
    <row r="341" spans="2:6" ht="13.5" customHeight="1">
      <c r="B341" s="640" t="s">
        <v>1933</v>
      </c>
      <c r="C341" s="92" t="s">
        <v>1934</v>
      </c>
      <c r="D341" s="92">
        <v>0</v>
      </c>
    </row>
    <row r="342" spans="2:6" ht="13.5" customHeight="1">
      <c r="B342" s="634" t="s">
        <v>1935</v>
      </c>
      <c r="C342" s="92" t="s">
        <v>1936</v>
      </c>
      <c r="D342" s="92">
        <v>0</v>
      </c>
      <c r="F342" s="582" t="s">
        <v>1474</v>
      </c>
    </row>
    <row r="343" spans="2:6" ht="13.5" customHeight="1">
      <c r="B343" s="635" t="s">
        <v>1937</v>
      </c>
      <c r="C343" s="92" t="s">
        <v>1938</v>
      </c>
      <c r="D343" s="92">
        <v>0</v>
      </c>
      <c r="F343" s="92" t="s">
        <v>1474</v>
      </c>
    </row>
    <row r="344" spans="2:6" ht="13.5" customHeight="1">
      <c r="B344" s="634" t="s">
        <v>1939</v>
      </c>
      <c r="C344" s="92" t="s">
        <v>1940</v>
      </c>
      <c r="D344" s="92">
        <v>0</v>
      </c>
    </row>
    <row r="345" spans="2:6" ht="13.5" customHeight="1">
      <c r="B345" s="634" t="s">
        <v>519</v>
      </c>
      <c r="C345" s="92" t="s">
        <v>1941</v>
      </c>
      <c r="D345" s="92">
        <v>0</v>
      </c>
    </row>
    <row r="346" spans="2:6" ht="13.5" customHeight="1">
      <c r="B346" s="634" t="s">
        <v>1942</v>
      </c>
      <c r="C346" s="92" t="s">
        <v>1943</v>
      </c>
      <c r="D346" s="92">
        <v>0</v>
      </c>
      <c r="F346" s="582" t="s">
        <v>1474</v>
      </c>
    </row>
    <row r="347" spans="2:6" ht="13.5" customHeight="1">
      <c r="B347" s="634" t="s">
        <v>1944</v>
      </c>
      <c r="C347" s="92" t="s">
        <v>1945</v>
      </c>
      <c r="D347" s="92">
        <v>0</v>
      </c>
      <c r="F347" s="582" t="s">
        <v>1474</v>
      </c>
    </row>
    <row r="348" spans="2:6" ht="13.5" customHeight="1">
      <c r="B348" s="635" t="s">
        <v>1946</v>
      </c>
      <c r="C348" s="92" t="s">
        <v>1947</v>
      </c>
      <c r="D348" s="92">
        <v>0</v>
      </c>
      <c r="F348" s="582" t="s">
        <v>1474</v>
      </c>
    </row>
    <row r="349" spans="2:6" ht="13.5" customHeight="1">
      <c r="B349" s="635" t="s">
        <v>1948</v>
      </c>
      <c r="C349" s="92" t="s">
        <v>1949</v>
      </c>
      <c r="D349" s="92">
        <v>0</v>
      </c>
      <c r="F349" s="582" t="s">
        <v>1474</v>
      </c>
    </row>
    <row r="350" spans="2:6" ht="13.5" customHeight="1">
      <c r="B350" s="634" t="s">
        <v>1950</v>
      </c>
      <c r="C350" s="92" t="s">
        <v>1951</v>
      </c>
      <c r="D350" s="92">
        <v>0</v>
      </c>
      <c r="F350" s="92" t="s">
        <v>1474</v>
      </c>
    </row>
    <row r="351" spans="2:6" ht="13.5" customHeight="1">
      <c r="B351" s="635" t="s">
        <v>1952</v>
      </c>
      <c r="C351" s="92" t="s">
        <v>1953</v>
      </c>
      <c r="D351" s="92">
        <v>0</v>
      </c>
    </row>
    <row r="352" spans="2:6" ht="13.5" customHeight="1">
      <c r="B352" s="634" t="s">
        <v>1954</v>
      </c>
      <c r="C352" s="92" t="s">
        <v>1955</v>
      </c>
      <c r="D352" s="92">
        <v>0</v>
      </c>
    </row>
    <row r="353" spans="2:6" ht="13.5" customHeight="1">
      <c r="B353" s="634" t="s">
        <v>1956</v>
      </c>
      <c r="C353" s="92" t="s">
        <v>1957</v>
      </c>
      <c r="D353" s="92">
        <v>0</v>
      </c>
    </row>
    <row r="354" spans="2:6" ht="13.5" customHeight="1">
      <c r="B354" s="634" t="s">
        <v>1958</v>
      </c>
      <c r="C354" s="92" t="s">
        <v>1959</v>
      </c>
      <c r="D354" s="92">
        <v>-8.9823875900000001</v>
      </c>
      <c r="E354" s="92" t="s">
        <v>1960</v>
      </c>
      <c r="F354" s="582" t="s">
        <v>1474</v>
      </c>
    </row>
    <row r="355" spans="2:6" ht="13.5" customHeight="1">
      <c r="B355" s="634" t="s">
        <v>1961</v>
      </c>
      <c r="C355" s="92" t="s">
        <v>1191</v>
      </c>
      <c r="D355" s="92">
        <v>7.00842835</v>
      </c>
      <c r="E355" s="92" t="s">
        <v>1960</v>
      </c>
      <c r="F355" s="582" t="s">
        <v>1474</v>
      </c>
    </row>
    <row r="356" spans="2:6" ht="13.5" customHeight="1">
      <c r="B356" s="640" t="s">
        <v>1962</v>
      </c>
      <c r="C356" s="92" t="s">
        <v>1182</v>
      </c>
      <c r="D356" s="92">
        <v>10.925946400000001</v>
      </c>
      <c r="E356" s="92" t="s">
        <v>1960</v>
      </c>
      <c r="F356" s="582" t="s">
        <v>1474</v>
      </c>
    </row>
    <row r="357" spans="2:6" ht="13.5" customHeight="1">
      <c r="B357" s="634" t="s">
        <v>1963</v>
      </c>
      <c r="C357" s="92" t="s">
        <v>1200</v>
      </c>
      <c r="D357" s="92">
        <v>6.3824211799999997</v>
      </c>
      <c r="E357" s="92" t="s">
        <v>1960</v>
      </c>
    </row>
    <row r="358" spans="2:6" ht="13.5" customHeight="1">
      <c r="B358" s="634" t="s">
        <v>1964</v>
      </c>
      <c r="C358" s="92" t="s">
        <v>1902</v>
      </c>
      <c r="D358" s="92">
        <v>0.91612400699999996</v>
      </c>
      <c r="E358" s="92" t="s">
        <v>1960</v>
      </c>
    </row>
    <row r="359" spans="2:6" ht="13.5" customHeight="1">
      <c r="B359" s="634" t="s">
        <v>1965</v>
      </c>
      <c r="C359" s="92" t="s">
        <v>1966</v>
      </c>
      <c r="D359" s="92">
        <v>55.025695599999999</v>
      </c>
      <c r="E359" s="92" t="s">
        <v>1960</v>
      </c>
    </row>
    <row r="360" spans="2:6" ht="13.5" customHeight="1">
      <c r="B360" s="634" t="s">
        <v>1967</v>
      </c>
      <c r="C360" s="92" t="s">
        <v>1229</v>
      </c>
      <c r="D360" s="92">
        <v>1.17206583</v>
      </c>
      <c r="E360" s="92" t="s">
        <v>1960</v>
      </c>
      <c r="F360" s="92" t="s">
        <v>1474</v>
      </c>
    </row>
    <row r="361" spans="2:6" ht="13.5" customHeight="1">
      <c r="B361" s="634" t="s">
        <v>233</v>
      </c>
      <c r="C361" s="92" t="s">
        <v>1243</v>
      </c>
      <c r="D361" s="92">
        <v>0.46168611500000001</v>
      </c>
      <c r="E361" s="92" t="s">
        <v>1960</v>
      </c>
      <c r="F361" s="582" t="s">
        <v>1474</v>
      </c>
    </row>
    <row r="362" spans="2:6" ht="13.5" customHeight="1">
      <c r="B362" s="634" t="s">
        <v>1968</v>
      </c>
      <c r="C362" s="92" t="s">
        <v>1904</v>
      </c>
      <c r="D362" s="92">
        <v>23.1402316</v>
      </c>
      <c r="E362" s="92" t="s">
        <v>1960</v>
      </c>
    </row>
    <row r="363" spans="2:6" ht="13.5" customHeight="1">
      <c r="B363" s="634" t="s">
        <v>550</v>
      </c>
      <c r="C363" s="92" t="s">
        <v>1220</v>
      </c>
      <c r="D363" s="92">
        <v>2.5565325300000001</v>
      </c>
      <c r="E363" s="92" t="s">
        <v>1960</v>
      </c>
    </row>
    <row r="364" spans="2:6" ht="13.5" customHeight="1">
      <c r="B364" s="634" t="s">
        <v>1969</v>
      </c>
      <c r="C364" s="92" t="s">
        <v>1907</v>
      </c>
      <c r="D364" s="92">
        <v>-0.30048771899999999</v>
      </c>
      <c r="E364" s="92" t="s">
        <v>1960</v>
      </c>
    </row>
    <row r="365" spans="2:6" ht="13.5" customHeight="1">
      <c r="B365" s="634" t="s">
        <v>1970</v>
      </c>
      <c r="C365" s="92" t="s">
        <v>1210</v>
      </c>
      <c r="D365" s="92">
        <v>5.1979905000000004</v>
      </c>
      <c r="E365" s="92" t="s">
        <v>1960</v>
      </c>
      <c r="F365" s="582" t="s">
        <v>1474</v>
      </c>
    </row>
    <row r="366" spans="2:6" ht="13.5" customHeight="1">
      <c r="B366" s="634" t="s">
        <v>1971</v>
      </c>
      <c r="C366" s="92" t="s">
        <v>1910</v>
      </c>
      <c r="D366" s="92">
        <v>-33.105315699999998</v>
      </c>
      <c r="E366" s="92" t="s">
        <v>1960</v>
      </c>
    </row>
    <row r="367" spans="2:6" ht="13.5" customHeight="1">
      <c r="B367" s="634" t="s">
        <v>1972</v>
      </c>
      <c r="C367" s="92" t="s">
        <v>1912</v>
      </c>
      <c r="D367" s="92">
        <v>-5.9378448099999996</v>
      </c>
      <c r="E367" s="92" t="s">
        <v>1960</v>
      </c>
      <c r="F367" s="92" t="s">
        <v>1474</v>
      </c>
    </row>
    <row r="368" spans="2:6" ht="13.5" customHeight="1">
      <c r="B368" s="634" t="s">
        <v>322</v>
      </c>
      <c r="C368" s="92" t="s">
        <v>1914</v>
      </c>
      <c r="D368" s="92">
        <v>50.134577399999998</v>
      </c>
      <c r="E368" s="92" t="s">
        <v>1960</v>
      </c>
      <c r="F368" s="582" t="s">
        <v>1474</v>
      </c>
    </row>
    <row r="369" spans="2:6" ht="13.5" customHeight="1">
      <c r="B369" s="634" t="s">
        <v>237</v>
      </c>
      <c r="C369" s="92" t="s">
        <v>1916</v>
      </c>
      <c r="D369" s="92">
        <v>-39.5249095</v>
      </c>
      <c r="E369" s="92" t="s">
        <v>1960</v>
      </c>
      <c r="F369" s="582" t="s">
        <v>1474</v>
      </c>
    </row>
    <row r="370" spans="2:6" ht="13.5" customHeight="1">
      <c r="B370" s="634" t="s">
        <v>894</v>
      </c>
      <c r="C370" s="92" t="s">
        <v>1918</v>
      </c>
      <c r="D370" s="92">
        <v>144.60307399999999</v>
      </c>
      <c r="E370" s="92" t="s">
        <v>1960</v>
      </c>
      <c r="F370" s="582" t="s">
        <v>1474</v>
      </c>
    </row>
    <row r="371" spans="2:6" ht="13.5" customHeight="1">
      <c r="B371" s="634" t="s">
        <v>1973</v>
      </c>
      <c r="C371" s="92" t="s">
        <v>1920</v>
      </c>
      <c r="D371" s="92">
        <v>13.111578</v>
      </c>
      <c r="E371" s="92" t="s">
        <v>1960</v>
      </c>
    </row>
    <row r="372" spans="2:6" ht="13.5" customHeight="1">
      <c r="B372" s="634" t="s">
        <v>246</v>
      </c>
      <c r="C372" s="92" t="s">
        <v>1171</v>
      </c>
      <c r="D372" s="92">
        <v>13.220241100000001</v>
      </c>
      <c r="E372" s="92" t="s">
        <v>1960</v>
      </c>
    </row>
    <row r="373" spans="2:6" ht="13.5" customHeight="1">
      <c r="B373" s="634" t="s">
        <v>278</v>
      </c>
      <c r="C373" s="92" t="s">
        <v>1974</v>
      </c>
      <c r="D373" s="92">
        <v>13.220241100000001</v>
      </c>
      <c r="E373" s="92" t="s">
        <v>1960</v>
      </c>
    </row>
    <row r="374" spans="2:6" ht="13.5" customHeight="1">
      <c r="B374" s="634" t="s">
        <v>1975</v>
      </c>
      <c r="C374" s="92" t="s">
        <v>1161</v>
      </c>
      <c r="D374" s="92">
        <v>50.134577399999998</v>
      </c>
      <c r="E374" s="92" t="s">
        <v>1960</v>
      </c>
      <c r="F374" s="92" t="s">
        <v>1474</v>
      </c>
    </row>
    <row r="375" spans="2:6" ht="13.5" customHeight="1">
      <c r="B375" s="640" t="s">
        <v>1976</v>
      </c>
      <c r="C375" s="92" t="s">
        <v>1138</v>
      </c>
      <c r="D375" s="92">
        <v>97.060327700000002</v>
      </c>
      <c r="E375" s="92" t="s">
        <v>1960</v>
      </c>
      <c r="F375" s="582" t="s">
        <v>1474</v>
      </c>
    </row>
    <row r="376" spans="2:6" ht="13.5" customHeight="1">
      <c r="B376" s="640" t="s">
        <v>1977</v>
      </c>
      <c r="C376" s="92" t="s">
        <v>1978</v>
      </c>
      <c r="D376" s="92">
        <v>-2.2741854099999999</v>
      </c>
      <c r="E376" s="92" t="s">
        <v>1960</v>
      </c>
    </row>
    <row r="377" spans="2:6" ht="13.5" customHeight="1">
      <c r="B377" s="634" t="s">
        <v>1979</v>
      </c>
      <c r="C377" s="92" t="s">
        <v>623</v>
      </c>
      <c r="D377" s="92">
        <v>4</v>
      </c>
    </row>
    <row r="378" spans="2:6" ht="13.5" customHeight="1">
      <c r="B378" s="634" t="s">
        <v>1980</v>
      </c>
      <c r="C378" s="92" t="s">
        <v>1981</v>
      </c>
      <c r="D378" s="92">
        <v>2</v>
      </c>
    </row>
    <row r="379" spans="2:6" ht="13.5" customHeight="1">
      <c r="B379" s="634" t="s">
        <v>439</v>
      </c>
      <c r="C379" s="92" t="s">
        <v>1982</v>
      </c>
      <c r="D379" s="92">
        <v>1</v>
      </c>
    </row>
    <row r="380" spans="2:6" ht="13.5" customHeight="1">
      <c r="B380" s="634" t="s">
        <v>510</v>
      </c>
      <c r="C380" s="92" t="s">
        <v>1983</v>
      </c>
      <c r="D380" s="92">
        <v>12</v>
      </c>
      <c r="F380" s="582" t="s">
        <v>1474</v>
      </c>
    </row>
    <row r="381" spans="2:6" ht="13.5" customHeight="1">
      <c r="B381" s="634" t="s">
        <v>1984</v>
      </c>
      <c r="C381" s="92" t="s">
        <v>1985</v>
      </c>
      <c r="D381" s="92">
        <v>24</v>
      </c>
    </row>
    <row r="382" spans="2:6" ht="13.5" customHeight="1">
      <c r="B382" s="634" t="s">
        <v>1986</v>
      </c>
      <c r="C382" s="92" t="s">
        <v>1987</v>
      </c>
      <c r="D382" s="92">
        <v>2</v>
      </c>
    </row>
    <row r="383" spans="2:6" ht="13.5" customHeight="1">
      <c r="B383" s="634" t="s">
        <v>1988</v>
      </c>
      <c r="C383" s="92" t="s">
        <v>1989</v>
      </c>
      <c r="D383" s="92">
        <v>180.15768</v>
      </c>
    </row>
    <row r="384" spans="2:6" ht="13.5" customHeight="1">
      <c r="B384" s="634" t="s">
        <v>435</v>
      </c>
      <c r="C384" s="92" t="s">
        <v>1990</v>
      </c>
      <c r="D384" s="92">
        <v>22.839600000000001</v>
      </c>
      <c r="F384" s="582" t="s">
        <v>1474</v>
      </c>
    </row>
    <row r="385" spans="2:6" ht="13.5" customHeight="1">
      <c r="B385" s="634" t="s">
        <v>1991</v>
      </c>
      <c r="C385" s="92" t="s">
        <v>1992</v>
      </c>
      <c r="D385" s="92">
        <v>0</v>
      </c>
      <c r="F385" s="582" t="s">
        <v>1474</v>
      </c>
    </row>
    <row r="386" spans="2:6" ht="13.5" customHeight="1">
      <c r="B386" s="634" t="s">
        <v>1993</v>
      </c>
      <c r="C386" s="92" t="s">
        <v>1994</v>
      </c>
      <c r="D386" s="92">
        <v>0</v>
      </c>
      <c r="F386" s="582" t="s">
        <v>1474</v>
      </c>
    </row>
    <row r="387" spans="2:6" ht="13.5" customHeight="1">
      <c r="B387" s="634" t="s">
        <v>239</v>
      </c>
      <c r="C387" s="92" t="s">
        <v>1995</v>
      </c>
      <c r="D387" s="92">
        <v>0</v>
      </c>
      <c r="F387" s="582" t="s">
        <v>1474</v>
      </c>
    </row>
    <row r="388" spans="2:6" ht="13.5" customHeight="1">
      <c r="B388" s="634" t="s">
        <v>446</v>
      </c>
      <c r="C388" s="92" t="s">
        <v>1996</v>
      </c>
      <c r="D388" s="92">
        <v>0</v>
      </c>
    </row>
    <row r="389" spans="2:6" ht="13.5" customHeight="1">
      <c r="B389" s="634" t="s">
        <v>1997</v>
      </c>
      <c r="C389" s="92" t="s">
        <v>1998</v>
      </c>
      <c r="D389" s="92">
        <v>0.01</v>
      </c>
    </row>
    <row r="390" spans="2:6" ht="13.5" customHeight="1">
      <c r="B390" s="634" t="s">
        <v>1999</v>
      </c>
      <c r="C390" s="92" t="s">
        <v>2000</v>
      </c>
      <c r="D390" s="92">
        <v>0.01</v>
      </c>
      <c r="F390" s="582" t="s">
        <v>1474</v>
      </c>
    </row>
    <row r="391" spans="2:6" ht="13.5" customHeight="1">
      <c r="B391" s="634" t="s">
        <v>2001</v>
      </c>
      <c r="C391" s="92" t="s">
        <v>2002</v>
      </c>
      <c r="D391" s="92">
        <v>0</v>
      </c>
      <c r="F391" s="582" t="s">
        <v>1474</v>
      </c>
    </row>
    <row r="392" spans="2:6" ht="13.5" customHeight="1">
      <c r="B392" s="634" t="s">
        <v>545</v>
      </c>
      <c r="C392" s="92" t="s">
        <v>2003</v>
      </c>
      <c r="D392" s="92">
        <v>0.01</v>
      </c>
    </row>
    <row r="393" spans="2:6" ht="13.5" customHeight="1">
      <c r="B393" s="634" t="s">
        <v>607</v>
      </c>
      <c r="C393" s="92" t="s">
        <v>2004</v>
      </c>
      <c r="D393" s="92">
        <v>0.01</v>
      </c>
    </row>
    <row r="394" spans="2:6" ht="13.5" customHeight="1">
      <c r="B394" s="634" t="s">
        <v>2005</v>
      </c>
      <c r="C394" s="92" t="s">
        <v>2006</v>
      </c>
      <c r="D394" s="92">
        <v>0</v>
      </c>
      <c r="F394" s="92" t="s">
        <v>1474</v>
      </c>
    </row>
    <row r="395" spans="2:6" ht="13.5" customHeight="1">
      <c r="B395" s="634" t="s">
        <v>2007</v>
      </c>
      <c r="C395" s="92" t="s">
        <v>1931</v>
      </c>
      <c r="D395" s="92">
        <v>5.6755846200000004</v>
      </c>
      <c r="E395" s="92" t="s">
        <v>2008</v>
      </c>
    </row>
    <row r="396" spans="2:6" ht="13.5" customHeight="1">
      <c r="B396" s="634" t="s">
        <v>2009</v>
      </c>
      <c r="C396" s="92" t="s">
        <v>2010</v>
      </c>
      <c r="D396" s="92">
        <v>1</v>
      </c>
      <c r="E396" s="92" t="s">
        <v>2008</v>
      </c>
      <c r="F396" s="92" t="s">
        <v>1474</v>
      </c>
    </row>
    <row r="397" spans="2:6" ht="13.5" customHeight="1">
      <c r="B397" s="634" t="s">
        <v>555</v>
      </c>
      <c r="C397" s="92" t="s">
        <v>1933</v>
      </c>
      <c r="D397" s="92">
        <v>1</v>
      </c>
      <c r="E397" s="92" t="s">
        <v>2008</v>
      </c>
      <c r="F397" s="582" t="s">
        <v>1474</v>
      </c>
    </row>
    <row r="398" spans="2:6" ht="13.5" customHeight="1">
      <c r="B398" s="634" t="s">
        <v>2011</v>
      </c>
      <c r="C398" s="92" t="s">
        <v>2012</v>
      </c>
      <c r="D398" s="92">
        <v>3.0000000000000001E-3</v>
      </c>
      <c r="F398" s="582" t="s">
        <v>1474</v>
      </c>
    </row>
    <row r="399" spans="2:6" ht="13.5" customHeight="1">
      <c r="B399" s="634" t="s">
        <v>2013</v>
      </c>
      <c r="C399" s="92" t="s">
        <v>2014</v>
      </c>
      <c r="D399" s="92">
        <v>0</v>
      </c>
    </row>
    <row r="400" spans="2:6" ht="13.5" customHeight="1">
      <c r="B400" s="634" t="s">
        <v>665</v>
      </c>
      <c r="C400" s="92" t="s">
        <v>2015</v>
      </c>
      <c r="D400" s="92">
        <v>9.9000000000000005E-2</v>
      </c>
    </row>
    <row r="401" spans="2:6" ht="13.5" customHeight="1">
      <c r="B401" s="634" t="s">
        <v>634</v>
      </c>
      <c r="C401" s="92" t="s">
        <v>2016</v>
      </c>
      <c r="D401" s="92">
        <v>3.0000000000000001E-3</v>
      </c>
      <c r="F401" s="582" t="s">
        <v>1474</v>
      </c>
    </row>
    <row r="402" spans="2:6" ht="13.5" customHeight="1">
      <c r="B402" s="634" t="s">
        <v>662</v>
      </c>
      <c r="C402" s="92" t="s">
        <v>2017</v>
      </c>
      <c r="D402" s="92">
        <v>2.4E-2</v>
      </c>
    </row>
    <row r="403" spans="2:6" ht="13.5" customHeight="1">
      <c r="B403" s="634" t="s">
        <v>673</v>
      </c>
      <c r="C403" s="92" t="s">
        <v>2018</v>
      </c>
      <c r="D403" s="92">
        <v>0.9</v>
      </c>
    </row>
    <row r="404" spans="2:6" ht="13.5" customHeight="1">
      <c r="B404" s="634" t="s">
        <v>261</v>
      </c>
      <c r="C404" s="92" t="s">
        <v>2019</v>
      </c>
      <c r="D404" s="92">
        <v>0.05</v>
      </c>
      <c r="F404" s="92" t="s">
        <v>1474</v>
      </c>
    </row>
    <row r="405" spans="2:6" ht="13.5" customHeight="1">
      <c r="B405" s="634" t="s">
        <v>264</v>
      </c>
      <c r="C405" s="92" t="s">
        <v>2020</v>
      </c>
      <c r="D405" s="92">
        <v>0</v>
      </c>
    </row>
    <row r="406" spans="2:6" ht="13.5" customHeight="1">
      <c r="B406" s="634" t="s">
        <v>675</v>
      </c>
      <c r="C406" s="92" t="s">
        <v>2021</v>
      </c>
      <c r="D406" s="92">
        <v>2.4E-2</v>
      </c>
      <c r="F406" s="92" t="s">
        <v>1474</v>
      </c>
    </row>
    <row r="407" spans="2:6" ht="13.5" customHeight="1">
      <c r="B407" s="634" t="s">
        <v>657</v>
      </c>
      <c r="C407" s="92" t="s">
        <v>2022</v>
      </c>
      <c r="D407" s="92">
        <v>0.9</v>
      </c>
      <c r="F407" s="582" t="s">
        <v>1474</v>
      </c>
    </row>
    <row r="408" spans="2:6" ht="13.5" customHeight="1">
      <c r="B408" s="634" t="s">
        <v>2023</v>
      </c>
      <c r="C408" s="92" t="s">
        <v>2024</v>
      </c>
      <c r="D408" s="92">
        <v>0.05</v>
      </c>
    </row>
    <row r="409" spans="2:6" ht="13.5" customHeight="1">
      <c r="B409" s="634" t="s">
        <v>706</v>
      </c>
      <c r="C409" s="92" t="s">
        <v>2025</v>
      </c>
      <c r="D409" s="92">
        <v>2.4E-2</v>
      </c>
      <c r="F409" s="582" t="s">
        <v>1474</v>
      </c>
    </row>
    <row r="410" spans="2:6" ht="13.5" customHeight="1">
      <c r="B410" s="634" t="s">
        <v>2026</v>
      </c>
      <c r="C410" s="92" t="s">
        <v>2027</v>
      </c>
      <c r="D410" s="92">
        <v>0.9</v>
      </c>
    </row>
    <row r="411" spans="2:6" ht="13.5" customHeight="1">
      <c r="B411" s="634" t="s">
        <v>2028</v>
      </c>
      <c r="C411" s="92" t="s">
        <v>2029</v>
      </c>
      <c r="D411" s="92">
        <v>0.05</v>
      </c>
    </row>
    <row r="412" spans="2:6" ht="13.5" customHeight="1">
      <c r="B412" s="634" t="s">
        <v>2030</v>
      </c>
      <c r="C412" s="92" t="s">
        <v>2031</v>
      </c>
      <c r="D412" s="92">
        <v>2.4E-2</v>
      </c>
      <c r="F412" s="582" t="s">
        <v>1474</v>
      </c>
    </row>
    <row r="413" spans="2:6" ht="13.5" customHeight="1">
      <c r="B413" s="634" t="s">
        <v>2032</v>
      </c>
      <c r="C413" s="92" t="s">
        <v>2033</v>
      </c>
      <c r="D413" s="92">
        <v>0.9</v>
      </c>
    </row>
    <row r="414" spans="2:6" ht="13.5" customHeight="1">
      <c r="B414" s="634" t="s">
        <v>2034</v>
      </c>
      <c r="C414" s="92" t="s">
        <v>2035</v>
      </c>
      <c r="D414" s="92">
        <v>0.05</v>
      </c>
    </row>
    <row r="415" spans="2:6" ht="13.5" customHeight="1">
      <c r="B415" s="634" t="s">
        <v>2036</v>
      </c>
      <c r="C415" s="92" t="s">
        <v>2037</v>
      </c>
      <c r="D415" s="92">
        <v>0</v>
      </c>
      <c r="F415" s="582" t="s">
        <v>1474</v>
      </c>
    </row>
    <row r="416" spans="2:6" ht="13.5" customHeight="1">
      <c r="B416" s="634" t="s">
        <v>2038</v>
      </c>
      <c r="C416" s="92" t="s">
        <v>2039</v>
      </c>
      <c r="D416" s="92">
        <v>0</v>
      </c>
      <c r="F416" s="582" t="s">
        <v>1474</v>
      </c>
    </row>
    <row r="417" spans="2:6" ht="13.5" customHeight="1">
      <c r="B417" s="634" t="s">
        <v>761</v>
      </c>
      <c r="C417" s="92" t="s">
        <v>2040</v>
      </c>
      <c r="D417" s="92">
        <v>1</v>
      </c>
      <c r="F417" s="582" t="s">
        <v>1474</v>
      </c>
    </row>
    <row r="418" spans="2:6" ht="13.5" customHeight="1">
      <c r="B418" s="634" t="s">
        <v>2041</v>
      </c>
      <c r="C418" s="92" t="s">
        <v>2042</v>
      </c>
      <c r="D418" s="92">
        <v>1</v>
      </c>
    </row>
    <row r="419" spans="2:6" ht="13.5" customHeight="1">
      <c r="B419" s="634" t="s">
        <v>736</v>
      </c>
      <c r="C419" s="92" t="s">
        <v>2043</v>
      </c>
      <c r="D419" s="92">
        <v>1</v>
      </c>
      <c r="F419" s="582" t="s">
        <v>1474</v>
      </c>
    </row>
    <row r="420" spans="2:6" ht="13.5" customHeight="1">
      <c r="B420" s="634" t="s">
        <v>808</v>
      </c>
      <c r="C420" s="92" t="s">
        <v>2044</v>
      </c>
      <c r="D420" s="92">
        <v>0.05</v>
      </c>
    </row>
    <row r="421" spans="2:6" ht="13.5" customHeight="1">
      <c r="B421" s="634" t="s">
        <v>808</v>
      </c>
      <c r="C421" s="92" t="s">
        <v>2045</v>
      </c>
      <c r="D421" s="92">
        <v>0</v>
      </c>
    </row>
    <row r="422" spans="2:6" ht="13.5" customHeight="1">
      <c r="B422" s="634" t="s">
        <v>2046</v>
      </c>
      <c r="C422" s="92" t="s">
        <v>2047</v>
      </c>
      <c r="D422" s="92">
        <v>339.44645800000001</v>
      </c>
    </row>
    <row r="423" spans="2:6" ht="13.5" customHeight="1">
      <c r="B423" s="634" t="s">
        <v>2048</v>
      </c>
      <c r="C423" s="92" t="s">
        <v>2049</v>
      </c>
      <c r="D423" s="92">
        <v>4.0650416699999997E-2</v>
      </c>
    </row>
    <row r="424" spans="2:6" ht="13.5" customHeight="1">
      <c r="B424" s="634" t="s">
        <v>2050</v>
      </c>
      <c r="C424" s="92" t="s">
        <v>2051</v>
      </c>
      <c r="D424" s="92">
        <v>0.67601442899999997</v>
      </c>
    </row>
    <row r="425" spans="2:6" ht="13.5" customHeight="1">
      <c r="B425" s="634" t="s">
        <v>2052</v>
      </c>
      <c r="C425" s="92" t="s">
        <v>2053</v>
      </c>
      <c r="D425" s="92">
        <v>0.31250024999999998</v>
      </c>
    </row>
    <row r="426" spans="2:6" ht="13.5" customHeight="1">
      <c r="B426" s="634" t="s">
        <v>2054</v>
      </c>
      <c r="C426" s="92" t="s">
        <v>2055</v>
      </c>
      <c r="D426" s="92">
        <v>0.04</v>
      </c>
    </row>
    <row r="427" spans="2:6" ht="13.5" customHeight="1">
      <c r="B427" s="634" t="s">
        <v>2056</v>
      </c>
      <c r="C427" s="92" t="s">
        <v>2057</v>
      </c>
      <c r="D427" s="92">
        <v>1.2E-2</v>
      </c>
    </row>
    <row r="428" spans="2:6" ht="13.5" customHeight="1">
      <c r="B428" s="634" t="s">
        <v>2058</v>
      </c>
      <c r="C428" s="92" t="s">
        <v>2059</v>
      </c>
      <c r="D428" s="92">
        <v>0.9</v>
      </c>
    </row>
    <row r="429" spans="2:6" ht="13.5" customHeight="1">
      <c r="B429" s="634" t="s">
        <v>2060</v>
      </c>
      <c r="C429" s="92" t="s">
        <v>2061</v>
      </c>
      <c r="D429" s="92">
        <v>0</v>
      </c>
    </row>
    <row r="430" spans="2:6" ht="13.5" customHeight="1">
      <c r="B430" s="634" t="s">
        <v>327</v>
      </c>
      <c r="C430" s="92" t="s">
        <v>2062</v>
      </c>
      <c r="D430" s="92">
        <v>0</v>
      </c>
    </row>
    <row r="431" spans="2:6" ht="13.5" customHeight="1">
      <c r="B431" s="634" t="s">
        <v>2063</v>
      </c>
      <c r="C431" s="92" t="s">
        <v>2064</v>
      </c>
      <c r="D431" s="92">
        <v>1</v>
      </c>
    </row>
    <row r="432" spans="2:6" ht="13.5" customHeight="1">
      <c r="B432" s="634" t="s">
        <v>2065</v>
      </c>
      <c r="C432" s="92" t="s">
        <v>2066</v>
      </c>
      <c r="D432" s="92">
        <v>0</v>
      </c>
    </row>
    <row r="433" spans="2:4" ht="13.5" customHeight="1">
      <c r="B433" s="634" t="s">
        <v>2067</v>
      </c>
      <c r="C433" s="92" t="s">
        <v>2068</v>
      </c>
      <c r="D433" s="92">
        <v>0</v>
      </c>
    </row>
    <row r="434" spans="2:4" ht="13.5" customHeight="1">
      <c r="B434" s="634" t="s">
        <v>2069</v>
      </c>
      <c r="C434" s="92" t="s">
        <v>2070</v>
      </c>
      <c r="D434" s="92">
        <v>0</v>
      </c>
    </row>
    <row r="435" spans="2:4" ht="13.5" customHeight="1">
      <c r="B435" s="634" t="s">
        <v>2071</v>
      </c>
      <c r="C435" s="92" t="s">
        <v>2072</v>
      </c>
      <c r="D435" s="92">
        <v>0</v>
      </c>
    </row>
    <row r="436" spans="2:4" ht="13.5" customHeight="1">
      <c r="B436" s="634" t="s">
        <v>259</v>
      </c>
      <c r="C436" s="92" t="s">
        <v>2073</v>
      </c>
      <c r="D436" s="92">
        <v>0</v>
      </c>
    </row>
    <row r="437" spans="2:4" ht="13.5" customHeight="1">
      <c r="B437" s="634" t="s">
        <v>2074</v>
      </c>
      <c r="C437" s="92" t="s">
        <v>2075</v>
      </c>
      <c r="D437" s="92">
        <v>0</v>
      </c>
    </row>
    <row r="438" spans="2:4" ht="13.5" customHeight="1">
      <c r="B438" s="634" t="s">
        <v>2076</v>
      </c>
      <c r="C438" s="92" t="s">
        <v>2077</v>
      </c>
      <c r="D438" s="92">
        <v>0</v>
      </c>
    </row>
    <row r="439" spans="2:4" ht="13.5" customHeight="1">
      <c r="B439" s="634" t="s">
        <v>2078</v>
      </c>
      <c r="C439" s="92" t="s">
        <v>2079</v>
      </c>
      <c r="D439" s="92">
        <v>0</v>
      </c>
    </row>
    <row r="440" spans="2:4" ht="13.5" customHeight="1">
      <c r="B440" s="634" t="s">
        <v>2080</v>
      </c>
      <c r="C440" s="92" t="s">
        <v>2081</v>
      </c>
      <c r="D440" s="92">
        <v>0</v>
      </c>
    </row>
    <row r="441" spans="2:4" ht="13.5" customHeight="1">
      <c r="B441" s="634" t="s">
        <v>2082</v>
      </c>
      <c r="C441" s="92" t="s">
        <v>2083</v>
      </c>
      <c r="D441" s="92">
        <v>0</v>
      </c>
    </row>
    <row r="442" spans="2:4" ht="13.5" customHeight="1">
      <c r="B442" s="634" t="s">
        <v>283</v>
      </c>
      <c r="C442" s="92" t="s">
        <v>2084</v>
      </c>
      <c r="D442" s="92">
        <v>0</v>
      </c>
    </row>
    <row r="443" spans="2:4" ht="13.5" customHeight="1">
      <c r="B443" s="634" t="s">
        <v>2085</v>
      </c>
      <c r="C443" s="92" t="s">
        <v>2086</v>
      </c>
      <c r="D443" s="92">
        <v>0</v>
      </c>
    </row>
    <row r="444" spans="2:4" ht="13.5" customHeight="1">
      <c r="B444" s="640" t="s">
        <v>273</v>
      </c>
      <c r="C444" s="92" t="s">
        <v>2087</v>
      </c>
      <c r="D444" s="92">
        <v>3.5</v>
      </c>
    </row>
    <row r="445" spans="2:4" ht="13.5" customHeight="1">
      <c r="B445" s="634" t="s">
        <v>272</v>
      </c>
      <c r="C445" s="92" t="s">
        <v>2088</v>
      </c>
      <c r="D445" s="92">
        <v>0</v>
      </c>
    </row>
    <row r="446" spans="2:4" ht="13.5" customHeight="1">
      <c r="B446" s="640" t="s">
        <v>2089</v>
      </c>
      <c r="C446" s="92" t="s">
        <v>2090</v>
      </c>
      <c r="D446" s="92">
        <v>0</v>
      </c>
    </row>
    <row r="447" spans="2:4" ht="13.5" customHeight="1">
      <c r="B447" s="634" t="s">
        <v>2091</v>
      </c>
      <c r="C447" s="92" t="s">
        <v>2092</v>
      </c>
      <c r="D447" s="92">
        <v>0</v>
      </c>
    </row>
    <row r="448" spans="2:4" ht="13.5" customHeight="1">
      <c r="B448" s="634" t="s">
        <v>2093</v>
      </c>
      <c r="C448" s="92" t="s">
        <v>2094</v>
      </c>
      <c r="D448" s="92">
        <v>0</v>
      </c>
    </row>
    <row r="449" spans="2:8" ht="13.5" customHeight="1">
      <c r="B449" s="634" t="s">
        <v>2095</v>
      </c>
      <c r="C449" s="92" t="s">
        <v>2096</v>
      </c>
      <c r="D449" s="92">
        <v>0</v>
      </c>
    </row>
    <row r="450" spans="2:8" ht="13.5" customHeight="1">
      <c r="B450" s="634" t="s">
        <v>923</v>
      </c>
      <c r="C450" s="92" t="s">
        <v>2097</v>
      </c>
      <c r="D450" s="92">
        <v>0</v>
      </c>
    </row>
    <row r="451" spans="2:8" ht="13.5" customHeight="1">
      <c r="B451" s="634" t="s">
        <v>2098</v>
      </c>
      <c r="C451" s="92" t="s">
        <v>2099</v>
      </c>
      <c r="D451" s="92">
        <v>0</v>
      </c>
    </row>
    <row r="452" spans="2:8" ht="13.5" customHeight="1">
      <c r="B452" s="634" t="s">
        <v>2100</v>
      </c>
      <c r="C452" s="92" t="s">
        <v>2101</v>
      </c>
      <c r="D452" s="92">
        <v>0</v>
      </c>
    </row>
    <row r="453" spans="2:8" ht="13.5" customHeight="1">
      <c r="B453" s="634" t="s">
        <v>2102</v>
      </c>
      <c r="C453" s="92" t="s">
        <v>2103</v>
      </c>
      <c r="D453" s="92">
        <v>0</v>
      </c>
    </row>
    <row r="454" spans="2:8" ht="13.5" customHeight="1">
      <c r="B454" s="640" t="s">
        <v>2104</v>
      </c>
      <c r="C454" s="92" t="s">
        <v>2105</v>
      </c>
      <c r="D454" s="92">
        <v>0</v>
      </c>
    </row>
    <row r="455" spans="2:8" ht="13.5" customHeight="1">
      <c r="B455" s="634" t="s">
        <v>2106</v>
      </c>
      <c r="C455" s="92" t="s">
        <v>2107</v>
      </c>
      <c r="D455" s="92">
        <v>0</v>
      </c>
    </row>
    <row r="456" spans="2:8" ht="13.5" customHeight="1">
      <c r="B456" s="640" t="s">
        <v>2108</v>
      </c>
      <c r="C456" s="92" t="s">
        <v>2109</v>
      </c>
      <c r="D456" s="92">
        <v>0</v>
      </c>
    </row>
    <row r="457" spans="2:8" ht="13.5" customHeight="1">
      <c r="B457" s="635" t="s">
        <v>2110</v>
      </c>
      <c r="C457" s="92" t="s">
        <v>2111</v>
      </c>
      <c r="D457" s="92">
        <v>0</v>
      </c>
    </row>
    <row r="458" spans="2:8" ht="13.5" customHeight="1">
      <c r="B458" s="634" t="s">
        <v>2112</v>
      </c>
      <c r="C458" s="92" t="s">
        <v>2113</v>
      </c>
      <c r="D458" s="92">
        <v>0</v>
      </c>
    </row>
    <row r="459" spans="2:8" ht="13.5" customHeight="1">
      <c r="B459" s="634" t="s">
        <v>2114</v>
      </c>
      <c r="C459" s="92" t="s">
        <v>2115</v>
      </c>
      <c r="D459" s="92">
        <v>0</v>
      </c>
      <c r="H459" s="510"/>
    </row>
    <row r="460" spans="2:8" ht="13.5" customHeight="1">
      <c r="B460" s="634" t="s">
        <v>2116</v>
      </c>
      <c r="C460" s="92" t="s">
        <v>2117</v>
      </c>
      <c r="D460" s="92">
        <v>0</v>
      </c>
    </row>
    <row r="461" spans="2:8" ht="13.5" customHeight="1">
      <c r="B461" s="634" t="s">
        <v>270</v>
      </c>
      <c r="C461" s="92" t="s">
        <v>2118</v>
      </c>
      <c r="D461" s="92">
        <v>0</v>
      </c>
    </row>
    <row r="462" spans="2:8" ht="13.5" customHeight="1">
      <c r="B462" s="634" t="s">
        <v>276</v>
      </c>
      <c r="C462" s="92" t="s">
        <v>2119</v>
      </c>
      <c r="D462" s="92">
        <v>0</v>
      </c>
    </row>
    <row r="463" spans="2:8" ht="13.5" customHeight="1">
      <c r="B463" s="634" t="s">
        <v>2120</v>
      </c>
      <c r="C463" s="92" t="s">
        <v>2121</v>
      </c>
      <c r="D463" s="92">
        <v>0</v>
      </c>
    </row>
    <row r="464" spans="2:8" ht="13.5" customHeight="1">
      <c r="B464" s="634" t="s">
        <v>960</v>
      </c>
      <c r="C464" s="92" t="s">
        <v>1937</v>
      </c>
      <c r="D464" s="92">
        <v>727.59563500000002</v>
      </c>
      <c r="E464" s="92" t="s">
        <v>1479</v>
      </c>
    </row>
    <row r="465" spans="2:5" ht="13.5" customHeight="1">
      <c r="B465" s="634" t="s">
        <v>2122</v>
      </c>
      <c r="C465" s="92" t="s">
        <v>1939</v>
      </c>
      <c r="D465" s="92">
        <v>0</v>
      </c>
      <c r="E465" s="92" t="s">
        <v>1479</v>
      </c>
    </row>
    <row r="466" spans="2:5" ht="13.5" customHeight="1">
      <c r="B466" s="634" t="s">
        <v>2123</v>
      </c>
      <c r="C466" s="92" t="s">
        <v>2124</v>
      </c>
      <c r="D466" s="92">
        <v>0</v>
      </c>
      <c r="E466" s="92" t="s">
        <v>1479</v>
      </c>
    </row>
    <row r="467" spans="2:5" ht="13.5" customHeight="1">
      <c r="B467" s="634" t="s">
        <v>2123</v>
      </c>
      <c r="C467" s="92" t="s">
        <v>2125</v>
      </c>
      <c r="D467" s="92">
        <v>46087.684800000003</v>
      </c>
      <c r="E467" s="92" t="s">
        <v>1479</v>
      </c>
    </row>
    <row r="468" spans="2:5" ht="13.5" customHeight="1">
      <c r="B468" s="634" t="s">
        <v>2126</v>
      </c>
      <c r="C468" s="92" t="s">
        <v>2127</v>
      </c>
      <c r="D468" s="92">
        <v>70483.333299999998</v>
      </c>
      <c r="E468" s="92" t="s">
        <v>1479</v>
      </c>
    </row>
    <row r="469" spans="2:5" ht="13.5" customHeight="1">
      <c r="B469" s="634" t="s">
        <v>2128</v>
      </c>
      <c r="C469" s="92" t="s">
        <v>2129</v>
      </c>
      <c r="D469" s="92">
        <v>22135.177800000001</v>
      </c>
      <c r="E469" s="92" t="s">
        <v>1479</v>
      </c>
    </row>
    <row r="470" spans="2:5" ht="13.5" customHeight="1">
      <c r="B470" s="635" t="s">
        <v>2130</v>
      </c>
      <c r="C470" s="92" t="s">
        <v>1946</v>
      </c>
      <c r="D470" s="92">
        <v>2408.93318</v>
      </c>
      <c r="E470" s="92" t="s">
        <v>1479</v>
      </c>
    </row>
    <row r="471" spans="2:5" ht="13.5" customHeight="1">
      <c r="B471" s="634" t="s">
        <v>2131</v>
      </c>
      <c r="C471" s="92" t="s">
        <v>1948</v>
      </c>
      <c r="D471" s="92">
        <v>236.863696</v>
      </c>
      <c r="E471" s="92" t="s">
        <v>1479</v>
      </c>
    </row>
    <row r="472" spans="2:5" ht="13.5" customHeight="1">
      <c r="B472" s="634" t="s">
        <v>2132</v>
      </c>
      <c r="C472" s="92" t="s">
        <v>2133</v>
      </c>
      <c r="D472" s="92">
        <v>22567.4568</v>
      </c>
      <c r="E472" s="92" t="s">
        <v>1479</v>
      </c>
    </row>
    <row r="473" spans="2:5" ht="13.5" customHeight="1">
      <c r="B473" s="634" t="s">
        <v>2134</v>
      </c>
      <c r="C473" s="92" t="s">
        <v>2135</v>
      </c>
      <c r="D473" s="92">
        <v>47018.904000000002</v>
      </c>
      <c r="E473" s="92" t="s">
        <v>1479</v>
      </c>
    </row>
    <row r="474" spans="2:5" ht="13.5" customHeight="1">
      <c r="B474" s="634" t="s">
        <v>2136</v>
      </c>
      <c r="C474" s="92" t="s">
        <v>1954</v>
      </c>
      <c r="D474" s="92">
        <v>0</v>
      </c>
      <c r="E474" s="92" t="s">
        <v>1479</v>
      </c>
    </row>
    <row r="475" spans="2:5" ht="13.5" customHeight="1">
      <c r="B475" s="634" t="s">
        <v>2137</v>
      </c>
      <c r="C475" s="92" t="s">
        <v>2138</v>
      </c>
      <c r="D475" s="92">
        <v>22748.5406</v>
      </c>
      <c r="E475" s="92" t="s">
        <v>1479</v>
      </c>
    </row>
    <row r="476" spans="2:5" ht="13.5" customHeight="1">
      <c r="B476" s="634" t="s">
        <v>2139</v>
      </c>
      <c r="C476" s="92" t="s">
        <v>2140</v>
      </c>
      <c r="D476" s="92">
        <v>231327.50099999999</v>
      </c>
      <c r="E476" s="92" t="s">
        <v>1479</v>
      </c>
    </row>
    <row r="477" spans="2:5" ht="13.5" customHeight="1">
      <c r="B477" s="634" t="s">
        <v>2141</v>
      </c>
      <c r="C477" s="92" t="s">
        <v>2142</v>
      </c>
      <c r="D477" s="92">
        <v>378981.91399999999</v>
      </c>
      <c r="E477" s="92" t="s">
        <v>1479</v>
      </c>
    </row>
    <row r="478" spans="2:5" ht="13.5" customHeight="1">
      <c r="B478" s="634" t="s">
        <v>2143</v>
      </c>
      <c r="C478" s="92" t="s">
        <v>1962</v>
      </c>
      <c r="D478" s="92">
        <v>400165.85700000002</v>
      </c>
      <c r="E478" s="92" t="s">
        <v>1479</v>
      </c>
    </row>
    <row r="479" spans="2:5" ht="13.5" customHeight="1">
      <c r="B479" s="634" t="s">
        <v>2144</v>
      </c>
      <c r="C479" s="92" t="s">
        <v>1962</v>
      </c>
      <c r="D479" s="92">
        <v>400165.85700000002</v>
      </c>
      <c r="E479" s="92" t="s">
        <v>1479</v>
      </c>
    </row>
    <row r="480" spans="2:5" ht="13.5" customHeight="1">
      <c r="B480" s="634" t="s">
        <v>2145</v>
      </c>
      <c r="C480" s="92" t="s">
        <v>2146</v>
      </c>
      <c r="D480" s="92">
        <v>419991.48700000002</v>
      </c>
      <c r="E480" s="92" t="s">
        <v>1479</v>
      </c>
    </row>
    <row r="481" spans="2:5" ht="13.5" customHeight="1">
      <c r="B481" s="634" t="s">
        <v>2147</v>
      </c>
      <c r="C481" s="92" t="s">
        <v>1965</v>
      </c>
      <c r="D481" s="92">
        <v>2844.6651299999999</v>
      </c>
      <c r="E481" s="92" t="s">
        <v>1479</v>
      </c>
    </row>
    <row r="482" spans="2:5" ht="13.5" customHeight="1">
      <c r="B482" s="634" t="s">
        <v>2148</v>
      </c>
      <c r="C482" s="92" t="s">
        <v>2149</v>
      </c>
      <c r="D482" s="92">
        <v>27505.274099999999</v>
      </c>
      <c r="E482" s="92" t="s">
        <v>1479</v>
      </c>
    </row>
    <row r="483" spans="2:5" ht="13.5" customHeight="1">
      <c r="B483" s="634" t="s">
        <v>286</v>
      </c>
      <c r="C483" s="92" t="s">
        <v>2150</v>
      </c>
      <c r="D483" s="92">
        <v>12851.075800000001</v>
      </c>
    </row>
    <row r="484" spans="2:5" ht="13.5" customHeight="1">
      <c r="B484" s="634" t="s">
        <v>2151</v>
      </c>
      <c r="C484" s="92" t="s">
        <v>2152</v>
      </c>
      <c r="D484" s="92">
        <v>37344.855900000002</v>
      </c>
    </row>
    <row r="485" spans="2:5" ht="13.5" customHeight="1">
      <c r="B485" s="634" t="s">
        <v>2153</v>
      </c>
      <c r="C485" s="92" t="s">
        <v>2154</v>
      </c>
      <c r="D485" s="92">
        <v>65166.4283</v>
      </c>
    </row>
    <row r="486" spans="2:5" ht="13.5" customHeight="1">
      <c r="B486" s="634" t="s">
        <v>2155</v>
      </c>
      <c r="C486" s="92" t="s">
        <v>2156</v>
      </c>
      <c r="D486" s="92">
        <v>69038.426699999996</v>
      </c>
    </row>
    <row r="487" spans="2:5" ht="13.5" customHeight="1">
      <c r="B487" s="634" t="s">
        <v>2157</v>
      </c>
      <c r="C487" s="92" t="s">
        <v>2158</v>
      </c>
      <c r="D487" s="92">
        <v>41523.5173</v>
      </c>
    </row>
    <row r="488" spans="2:5" ht="13.5" customHeight="1">
      <c r="B488" s="634" t="s">
        <v>2159</v>
      </c>
      <c r="C488" s="92" t="s">
        <v>249</v>
      </c>
      <c r="D488" s="92">
        <v>0</v>
      </c>
    </row>
    <row r="489" spans="2:5" ht="13.5" customHeight="1">
      <c r="B489" s="634" t="s">
        <v>631</v>
      </c>
      <c r="C489" s="92" t="s">
        <v>233</v>
      </c>
      <c r="D489" s="92">
        <v>101044</v>
      </c>
      <c r="E489" s="92" t="s">
        <v>1479</v>
      </c>
    </row>
    <row r="490" spans="2:5" ht="13.5" customHeight="1">
      <c r="C490" s="92" t="s">
        <v>1968</v>
      </c>
      <c r="D490" s="92">
        <v>13836.482900000001</v>
      </c>
      <c r="E490" s="92" t="s">
        <v>1479</v>
      </c>
    </row>
    <row r="491" spans="2:5" ht="13.5" customHeight="1">
      <c r="C491" s="92" t="s">
        <v>2160</v>
      </c>
      <c r="D491" s="92">
        <v>450517.04</v>
      </c>
      <c r="E491" s="92" t="s">
        <v>1479</v>
      </c>
    </row>
    <row r="492" spans="2:5" ht="13.5" customHeight="1">
      <c r="C492" s="92" t="s">
        <v>1969</v>
      </c>
      <c r="D492" s="92">
        <v>355311.76899999997</v>
      </c>
      <c r="E492" s="92" t="s">
        <v>1479</v>
      </c>
    </row>
    <row r="493" spans="2:5" ht="13.5" customHeight="1">
      <c r="C493" s="92" t="s">
        <v>1970</v>
      </c>
      <c r="D493" s="92">
        <v>27138.3868</v>
      </c>
      <c r="E493" s="92" t="s">
        <v>1479</v>
      </c>
    </row>
    <row r="494" spans="2:5" ht="13.5" customHeight="1">
      <c r="C494" s="92" t="s">
        <v>1971</v>
      </c>
      <c r="D494" s="92">
        <v>21866.071199999998</v>
      </c>
      <c r="E494" s="92" t="s">
        <v>1479</v>
      </c>
    </row>
    <row r="495" spans="2:5" ht="13.5" customHeight="1">
      <c r="C495" s="92" t="s">
        <v>1972</v>
      </c>
      <c r="D495" s="92">
        <v>9760.0596800000003</v>
      </c>
      <c r="E495" s="92" t="s">
        <v>1479</v>
      </c>
    </row>
    <row r="496" spans="2:5" ht="13.5" customHeight="1">
      <c r="C496" s="92" t="s">
        <v>322</v>
      </c>
      <c r="D496" s="92">
        <v>22273.6283</v>
      </c>
      <c r="E496" s="92" t="s">
        <v>1479</v>
      </c>
    </row>
    <row r="497" spans="3:5" ht="13.5" customHeight="1">
      <c r="C497" s="92" t="s">
        <v>237</v>
      </c>
      <c r="D497" s="92">
        <v>2526.1</v>
      </c>
      <c r="E497" s="92" t="s">
        <v>1479</v>
      </c>
    </row>
    <row r="498" spans="3:5" ht="13.5" customHeight="1">
      <c r="C498" s="92" t="s">
        <v>2161</v>
      </c>
      <c r="D498" s="92">
        <v>1165.5773200000001</v>
      </c>
      <c r="E498" s="92" t="s">
        <v>1479</v>
      </c>
    </row>
    <row r="499" spans="3:5" ht="13.5" customHeight="1">
      <c r="C499" s="92" t="s">
        <v>1973</v>
      </c>
      <c r="D499" s="92">
        <v>1322.4930099999999</v>
      </c>
      <c r="E499" s="92" t="s">
        <v>1479</v>
      </c>
    </row>
    <row r="500" spans="3:5" ht="13.5" customHeight="1">
      <c r="C500" s="92" t="s">
        <v>246</v>
      </c>
      <c r="D500" s="92">
        <v>144.01762199999999</v>
      </c>
      <c r="E500" s="92" t="s">
        <v>1479</v>
      </c>
    </row>
    <row r="501" spans="3:5" ht="13.5" customHeight="1">
      <c r="C501" s="92" t="s">
        <v>278</v>
      </c>
      <c r="D501" s="92">
        <v>146508.296</v>
      </c>
      <c r="E501" s="92" t="s">
        <v>1479</v>
      </c>
    </row>
    <row r="502" spans="3:5" ht="13.5" customHeight="1">
      <c r="C502" s="92" t="s">
        <v>1975</v>
      </c>
      <c r="D502" s="92">
        <v>38299.388800000001</v>
      </c>
      <c r="E502" s="92" t="s">
        <v>1479</v>
      </c>
    </row>
    <row r="503" spans="3:5" ht="13.5" customHeight="1">
      <c r="C503" s="92" t="s">
        <v>1976</v>
      </c>
      <c r="D503" s="92">
        <v>3846.6628799999999</v>
      </c>
      <c r="E503" s="92" t="s">
        <v>1479</v>
      </c>
    </row>
    <row r="504" spans="3:5" ht="13.5" customHeight="1">
      <c r="C504" s="92" t="s">
        <v>1977</v>
      </c>
      <c r="D504" s="92">
        <v>24460.080999999998</v>
      </c>
      <c r="E504" s="92" t="s">
        <v>1479</v>
      </c>
    </row>
    <row r="505" spans="3:5" ht="13.5" customHeight="1">
      <c r="C505" s="92" t="s">
        <v>1979</v>
      </c>
      <c r="D505" s="92">
        <v>311405.33899999998</v>
      </c>
      <c r="E505" s="92" t="s">
        <v>1479</v>
      </c>
    </row>
    <row r="506" spans="3:5" ht="13.5" customHeight="1">
      <c r="C506" s="92" t="s">
        <v>1980</v>
      </c>
      <c r="D506" s="92">
        <v>19868.082699999999</v>
      </c>
      <c r="E506" s="92" t="s">
        <v>1479</v>
      </c>
    </row>
    <row r="507" spans="3:5" ht="13.5" customHeight="1">
      <c r="C507" s="92" t="s">
        <v>2162</v>
      </c>
      <c r="D507" s="92">
        <v>291537.25699999998</v>
      </c>
      <c r="E507" s="92" t="s">
        <v>1479</v>
      </c>
    </row>
    <row r="508" spans="3:5" ht="13.5" customHeight="1">
      <c r="C508" s="92" t="s">
        <v>2163</v>
      </c>
      <c r="D508" s="92">
        <v>291537.25699999998</v>
      </c>
      <c r="E508" s="92" t="s">
        <v>1479</v>
      </c>
    </row>
    <row r="509" spans="3:5" ht="13.5" customHeight="1">
      <c r="C509" s="92" t="s">
        <v>1984</v>
      </c>
      <c r="D509" s="92">
        <v>429389.37599999999</v>
      </c>
      <c r="E509" s="92" t="s">
        <v>1479</v>
      </c>
    </row>
    <row r="510" spans="3:5" ht="13.5" customHeight="1">
      <c r="C510" s="92" t="s">
        <v>1986</v>
      </c>
      <c r="D510" s="92">
        <v>429389.701</v>
      </c>
      <c r="E510" s="92" t="s">
        <v>1479</v>
      </c>
    </row>
    <row r="511" spans="3:5" ht="13.5" customHeight="1">
      <c r="C511" s="92" t="s">
        <v>1988</v>
      </c>
      <c r="D511" s="92">
        <v>15912.6561</v>
      </c>
      <c r="E511" s="92" t="s">
        <v>1479</v>
      </c>
    </row>
    <row r="512" spans="3:5" ht="13.5" customHeight="1">
      <c r="C512" s="92" t="s">
        <v>2164</v>
      </c>
      <c r="D512" s="92">
        <v>277415.185</v>
      </c>
      <c r="E512" s="92" t="s">
        <v>1479</v>
      </c>
    </row>
    <row r="513" spans="3:5" ht="13.5" customHeight="1">
      <c r="C513" s="92" t="s">
        <v>2165</v>
      </c>
      <c r="D513" s="92">
        <v>0</v>
      </c>
      <c r="E513" s="92" t="s">
        <v>1479</v>
      </c>
    </row>
    <row r="514" spans="3:5" ht="13.5" customHeight="1">
      <c r="C514" s="92" t="s">
        <v>2166</v>
      </c>
      <c r="D514" s="92">
        <v>277415.185</v>
      </c>
      <c r="E514" s="92" t="s">
        <v>1479</v>
      </c>
    </row>
    <row r="515" spans="3:5" ht="13.5" customHeight="1">
      <c r="C515" s="92" t="s">
        <v>239</v>
      </c>
      <c r="D515" s="92">
        <v>1050.60419</v>
      </c>
      <c r="E515" s="92" t="s">
        <v>1479</v>
      </c>
    </row>
    <row r="516" spans="3:5" ht="13.5" customHeight="1">
      <c r="C516" s="92" t="s">
        <v>2167</v>
      </c>
      <c r="D516" s="92">
        <v>151974.19</v>
      </c>
      <c r="E516" s="92" t="s">
        <v>1479</v>
      </c>
    </row>
    <row r="517" spans="3:5" ht="13.5" customHeight="1">
      <c r="C517" s="92" t="s">
        <v>2168</v>
      </c>
      <c r="D517" s="92">
        <v>0</v>
      </c>
      <c r="E517" s="92" t="s">
        <v>1479</v>
      </c>
    </row>
    <row r="518" spans="3:5" ht="13.5" customHeight="1">
      <c r="C518" s="92" t="s">
        <v>2169</v>
      </c>
      <c r="D518" s="92">
        <v>311405.46299999999</v>
      </c>
      <c r="E518" s="92" t="s">
        <v>1479</v>
      </c>
    </row>
    <row r="519" spans="3:5" ht="13.5" customHeight="1">
      <c r="C519" s="92" t="s">
        <v>2170</v>
      </c>
      <c r="D519" s="92">
        <v>44322.619299999998</v>
      </c>
      <c r="E519" s="92" t="s">
        <v>1479</v>
      </c>
    </row>
    <row r="520" spans="3:5" ht="13.5" customHeight="1">
      <c r="C520" s="92" t="s">
        <v>545</v>
      </c>
      <c r="D520" s="92">
        <v>42590.406600000002</v>
      </c>
      <c r="E520" s="92" t="s">
        <v>1479</v>
      </c>
    </row>
    <row r="521" spans="3:5" ht="13.5" customHeight="1">
      <c r="C521" s="92" t="s">
        <v>2171</v>
      </c>
      <c r="D521" s="92">
        <v>443226.18400000001</v>
      </c>
      <c r="E521" s="92" t="s">
        <v>1479</v>
      </c>
    </row>
    <row r="522" spans="3:5" ht="13.5" customHeight="1">
      <c r="C522" s="92" t="s">
        <v>2172</v>
      </c>
      <c r="D522" s="92">
        <v>443226.19300000003</v>
      </c>
      <c r="E522" s="92" t="s">
        <v>1479</v>
      </c>
    </row>
    <row r="523" spans="3:5" ht="13.5" customHeight="1">
      <c r="C523" s="92" t="s">
        <v>2007</v>
      </c>
      <c r="D523" s="92">
        <v>947.45478400000002</v>
      </c>
      <c r="E523" s="92" t="s">
        <v>1479</v>
      </c>
    </row>
    <row r="524" spans="3:5" ht="13.5" customHeight="1">
      <c r="C524" s="92" t="s">
        <v>2173</v>
      </c>
      <c r="D524" s="92">
        <v>442558.94400000002</v>
      </c>
      <c r="E524" s="92" t="s">
        <v>1479</v>
      </c>
    </row>
    <row r="525" spans="3:5" ht="13.5" customHeight="1">
      <c r="C525" s="92" t="s">
        <v>2174</v>
      </c>
      <c r="D525" s="92">
        <v>416465.38199999998</v>
      </c>
      <c r="E525" s="92" t="s">
        <v>1479</v>
      </c>
    </row>
    <row r="526" spans="3:5" ht="13.5" customHeight="1">
      <c r="C526" s="92" t="s">
        <v>2175</v>
      </c>
      <c r="D526" s="92">
        <v>39530.811199999996</v>
      </c>
      <c r="E526" s="92" t="s">
        <v>1479</v>
      </c>
    </row>
    <row r="527" spans="3:5" ht="13.5" customHeight="1">
      <c r="C527" s="92" t="s">
        <v>2176</v>
      </c>
      <c r="D527" s="92">
        <v>136251.51300000001</v>
      </c>
      <c r="E527" s="92" t="s">
        <v>1479</v>
      </c>
    </row>
    <row r="528" spans="3:5" ht="13.5" customHeight="1">
      <c r="C528" s="92" t="s">
        <v>2176</v>
      </c>
      <c r="D528" s="92">
        <v>136251.51300000001</v>
      </c>
      <c r="E528" s="92" t="s">
        <v>1479</v>
      </c>
    </row>
    <row r="529" spans="3:6" ht="13.5" customHeight="1">
      <c r="C529" s="92" t="s">
        <v>2177</v>
      </c>
      <c r="D529" s="92">
        <v>443226.18400000001</v>
      </c>
      <c r="E529" s="92" t="s">
        <v>1479</v>
      </c>
    </row>
    <row r="530" spans="3:6" ht="13.5" customHeight="1">
      <c r="C530" s="92" t="s">
        <v>2178</v>
      </c>
      <c r="D530" s="92">
        <v>11419.2086</v>
      </c>
      <c r="E530" s="92" t="s">
        <v>1479</v>
      </c>
    </row>
    <row r="531" spans="3:6" ht="13.5" customHeight="1">
      <c r="C531" s="92" t="s">
        <v>2179</v>
      </c>
      <c r="D531" s="92">
        <v>2844.6651299999999</v>
      </c>
      <c r="E531" s="92" t="s">
        <v>1479</v>
      </c>
    </row>
    <row r="532" spans="3:6" ht="13.5" customHeight="1">
      <c r="C532" s="92" t="s">
        <v>2180</v>
      </c>
      <c r="D532" s="92">
        <v>15801.260700000001</v>
      </c>
      <c r="E532" s="92" t="s">
        <v>1479</v>
      </c>
    </row>
    <row r="533" spans="3:6" ht="13.5" customHeight="1">
      <c r="C533" s="92" t="s">
        <v>2181</v>
      </c>
      <c r="D533" s="92">
        <v>769.70806000000005</v>
      </c>
      <c r="E533" s="92" t="s">
        <v>1479</v>
      </c>
    </row>
    <row r="534" spans="3:6" ht="13.5" customHeight="1">
      <c r="C534" s="92" t="s">
        <v>2182</v>
      </c>
      <c r="D534" s="92">
        <v>223.984489</v>
      </c>
      <c r="E534" s="92" t="s">
        <v>1479</v>
      </c>
    </row>
    <row r="535" spans="3:6" ht="13.5" customHeight="1">
      <c r="C535" s="92" t="s">
        <v>2183</v>
      </c>
      <c r="D535" s="92">
        <v>13836.482900000001</v>
      </c>
      <c r="E535" s="92" t="s">
        <v>1479</v>
      </c>
      <c r="F535" s="92"/>
    </row>
    <row r="536" spans="3:6" ht="13.5" customHeight="1">
      <c r="C536" s="92" t="s">
        <v>2184</v>
      </c>
      <c r="D536" s="92">
        <v>13836.482900000001</v>
      </c>
      <c r="E536" s="92" t="s">
        <v>1479</v>
      </c>
      <c r="F536" s="92"/>
    </row>
    <row r="537" spans="3:6" ht="13.5" customHeight="1">
      <c r="C537" s="92" t="s">
        <v>261</v>
      </c>
      <c r="D537" s="92">
        <v>67.351979200000002</v>
      </c>
      <c r="E537" s="92" t="s">
        <v>1479</v>
      </c>
      <c r="F537" s="92"/>
    </row>
    <row r="538" spans="3:6" ht="13.5" customHeight="1">
      <c r="C538" s="92" t="s">
        <v>264</v>
      </c>
      <c r="D538" s="92">
        <v>16.4154968</v>
      </c>
      <c r="E538" s="92" t="s">
        <v>1479</v>
      </c>
      <c r="F538" s="92"/>
    </row>
    <row r="539" spans="3:6" ht="13.5" customHeight="1">
      <c r="C539" s="92" t="s">
        <v>2185</v>
      </c>
      <c r="D539" s="92">
        <v>13.357530000000001</v>
      </c>
      <c r="E539" s="92" t="s">
        <v>1479</v>
      </c>
      <c r="F539" s="92"/>
    </row>
    <row r="540" spans="3:6" ht="13.5" customHeight="1">
      <c r="C540" s="92" t="s">
        <v>2186</v>
      </c>
      <c r="D540" s="92">
        <v>32582.828799999999</v>
      </c>
      <c r="E540" s="92" t="s">
        <v>1479</v>
      </c>
      <c r="F540" s="92"/>
    </row>
    <row r="541" spans="3:6" ht="13.5" customHeight="1">
      <c r="C541" s="92" t="s">
        <v>2187</v>
      </c>
      <c r="D541" s="92">
        <v>391779.15399999998</v>
      </c>
      <c r="E541" s="92" t="s">
        <v>1479</v>
      </c>
      <c r="F541" s="92"/>
    </row>
    <row r="542" spans="3:6" ht="13.5" customHeight="1">
      <c r="C542" s="92" t="s">
        <v>2188</v>
      </c>
      <c r="D542" s="92">
        <v>29168.814399999999</v>
      </c>
      <c r="E542" s="92" t="s">
        <v>1479</v>
      </c>
      <c r="F542" s="92"/>
    </row>
    <row r="543" spans="3:6" ht="13.5" customHeight="1">
      <c r="C543" s="92" t="s">
        <v>2026</v>
      </c>
      <c r="D543" s="92">
        <v>21808.6986</v>
      </c>
      <c r="E543" s="92" t="s">
        <v>1479</v>
      </c>
      <c r="F543" s="92"/>
    </row>
    <row r="544" spans="3:6" ht="13.5" customHeight="1">
      <c r="C544" s="92" t="s">
        <v>2028</v>
      </c>
      <c r="D544" s="92">
        <v>36319.101999999999</v>
      </c>
      <c r="E544" s="92" t="s">
        <v>1479</v>
      </c>
    </row>
    <row r="545" spans="3:5" ht="13.5" customHeight="1">
      <c r="C545" s="92" t="s">
        <v>2030</v>
      </c>
      <c r="D545" s="92">
        <v>21759.645199999999</v>
      </c>
      <c r="E545" s="92" t="s">
        <v>1479</v>
      </c>
    </row>
    <row r="546" spans="3:5" ht="13.5" customHeight="1">
      <c r="C546" s="92" t="s">
        <v>2189</v>
      </c>
      <c r="D546" s="92">
        <v>26774.6126</v>
      </c>
      <c r="E546" s="92" t="s">
        <v>1479</v>
      </c>
    </row>
    <row r="547" spans="3:5" ht="13.5" customHeight="1">
      <c r="C547" s="92" t="s">
        <v>2190</v>
      </c>
      <c r="D547" s="92">
        <v>355311.76899999997</v>
      </c>
      <c r="E547" s="92" t="s">
        <v>1479</v>
      </c>
    </row>
    <row r="548" spans="3:5" ht="13.5" customHeight="1">
      <c r="C548" s="92" t="s">
        <v>2036</v>
      </c>
      <c r="D548" s="92">
        <v>36530.594100000002</v>
      </c>
      <c r="E548" s="92" t="s">
        <v>1479</v>
      </c>
    </row>
    <row r="549" spans="3:5" ht="13.5" customHeight="1">
      <c r="C549" s="92" t="s">
        <v>2038</v>
      </c>
      <c r="D549" s="92">
        <v>12113.6379</v>
      </c>
      <c r="E549" s="92" t="s">
        <v>1479</v>
      </c>
    </row>
    <row r="550" spans="3:5" ht="13.5" customHeight="1">
      <c r="C550" s="92" t="s">
        <v>2191</v>
      </c>
      <c r="D550" s="92">
        <v>36530.594100000002</v>
      </c>
      <c r="E550" s="92" t="s">
        <v>1479</v>
      </c>
    </row>
    <row r="551" spans="3:5" ht="13.5" customHeight="1">
      <c r="C551" s="92" t="s">
        <v>2041</v>
      </c>
      <c r="D551" s="92">
        <v>355311.76899999997</v>
      </c>
      <c r="E551" s="92" t="s">
        <v>1479</v>
      </c>
    </row>
    <row r="552" spans="3:5" ht="13.5" customHeight="1">
      <c r="C552" s="92" t="s">
        <v>2192</v>
      </c>
      <c r="D552" s="92">
        <v>809.38037599999996</v>
      </c>
      <c r="E552" s="92" t="s">
        <v>1479</v>
      </c>
    </row>
    <row r="553" spans="3:5" ht="13.5" customHeight="1">
      <c r="C553" s="92" t="s">
        <v>2193</v>
      </c>
      <c r="D553" s="92">
        <v>410597.82799999998</v>
      </c>
      <c r="E553" s="92" t="s">
        <v>1479</v>
      </c>
    </row>
    <row r="554" spans="3:5" ht="13.5" customHeight="1">
      <c r="C554" s="92" t="s">
        <v>2193</v>
      </c>
      <c r="D554" s="92">
        <v>410597.82799999998</v>
      </c>
      <c r="E554" s="92" t="s">
        <v>1479</v>
      </c>
    </row>
    <row r="555" spans="3:5" ht="13.5" customHeight="1">
      <c r="C555" s="92" t="s">
        <v>2046</v>
      </c>
      <c r="D555" s="92">
        <v>28649.373599999999</v>
      </c>
      <c r="E555" s="92" t="s">
        <v>1479</v>
      </c>
    </row>
    <row r="556" spans="3:5" ht="13.5" customHeight="1">
      <c r="C556" s="92" t="s">
        <v>2048</v>
      </c>
      <c r="D556" s="92">
        <v>2197782.92</v>
      </c>
      <c r="E556" s="92" t="s">
        <v>1479</v>
      </c>
    </row>
    <row r="557" spans="3:5" ht="13.5" customHeight="1">
      <c r="C557" s="92" t="s">
        <v>2194</v>
      </c>
      <c r="D557" s="92">
        <v>385684.58899999998</v>
      </c>
      <c r="E557" s="92" t="s">
        <v>1479</v>
      </c>
    </row>
    <row r="558" spans="3:5" ht="13.5" customHeight="1">
      <c r="C558" s="92" t="s">
        <v>2052</v>
      </c>
      <c r="D558" s="92">
        <v>2289357.21</v>
      </c>
      <c r="E558" s="92" t="s">
        <v>1479</v>
      </c>
    </row>
    <row r="559" spans="3:5" ht="13.5" customHeight="1">
      <c r="C559" s="92" t="s">
        <v>2195</v>
      </c>
      <c r="D559" s="92">
        <v>375755.10100000002</v>
      </c>
      <c r="E559" s="92" t="s">
        <v>1479</v>
      </c>
    </row>
    <row r="560" spans="3:5" ht="13.5" customHeight="1">
      <c r="C560" s="92" t="s">
        <v>2056</v>
      </c>
      <c r="D560" s="92">
        <v>9909.0438400000003</v>
      </c>
      <c r="E560" s="92" t="s">
        <v>1479</v>
      </c>
    </row>
    <row r="561" spans="3:5" ht="13.5" customHeight="1">
      <c r="C561" s="92" t="s">
        <v>2058</v>
      </c>
      <c r="D561" s="92">
        <v>223250.22500000001</v>
      </c>
      <c r="E561" s="92" t="s">
        <v>1479</v>
      </c>
    </row>
    <row r="562" spans="3:5" ht="13.5" customHeight="1">
      <c r="C562" s="92" t="s">
        <v>2196</v>
      </c>
      <c r="D562" s="92">
        <v>4503.3732499999996</v>
      </c>
      <c r="E562" s="92" t="s">
        <v>1479</v>
      </c>
    </row>
    <row r="563" spans="3:5" ht="13.5" customHeight="1">
      <c r="C563" s="92" t="s">
        <v>327</v>
      </c>
      <c r="D563" s="92">
        <v>464.92967399999998</v>
      </c>
      <c r="E563" s="92" t="s">
        <v>1479</v>
      </c>
    </row>
    <row r="564" spans="3:5" ht="13.5" customHeight="1">
      <c r="C564" s="92" t="s">
        <v>2197</v>
      </c>
      <c r="D564" s="92">
        <v>1980.6120000000001</v>
      </c>
      <c r="E564" s="92" t="s">
        <v>1479</v>
      </c>
    </row>
    <row r="565" spans="3:5" ht="13.5" customHeight="1">
      <c r="C565" s="92" t="s">
        <v>2065</v>
      </c>
      <c r="D565" s="92">
        <v>8021.6018199999999</v>
      </c>
      <c r="E565" s="92" t="s">
        <v>1479</v>
      </c>
    </row>
    <row r="566" spans="3:5" ht="13.5" customHeight="1">
      <c r="C566" s="92" t="s">
        <v>2067</v>
      </c>
      <c r="D566" s="92">
        <v>2.0000000000000002E-5</v>
      </c>
      <c r="E566" s="92" t="s">
        <v>1479</v>
      </c>
    </row>
    <row r="567" spans="3:5" ht="13.5" customHeight="1">
      <c r="C567" s="92" t="s">
        <v>243</v>
      </c>
      <c r="D567" s="92">
        <v>0</v>
      </c>
      <c r="E567" s="92" t="s">
        <v>1479</v>
      </c>
    </row>
    <row r="568" spans="3:5" ht="13.5" customHeight="1">
      <c r="C568" s="92" t="s">
        <v>258</v>
      </c>
      <c r="D568" s="92">
        <v>164.492718</v>
      </c>
      <c r="E568" s="92" t="s">
        <v>1479</v>
      </c>
    </row>
    <row r="569" spans="3:5" ht="13.5" customHeight="1">
      <c r="C569" s="92" t="s">
        <v>259</v>
      </c>
      <c r="D569" s="92">
        <v>114.973133</v>
      </c>
      <c r="E569" s="92" t="s">
        <v>1479</v>
      </c>
    </row>
    <row r="570" spans="3:5" ht="13.5" customHeight="1">
      <c r="C570" s="92" t="s">
        <v>2198</v>
      </c>
      <c r="D570" s="92">
        <v>36530.594100000002</v>
      </c>
      <c r="E570" s="92" t="s">
        <v>1479</v>
      </c>
    </row>
    <row r="571" spans="3:5" ht="13.5" customHeight="1">
      <c r="C571" s="92" t="s">
        <v>2199</v>
      </c>
      <c r="D571" s="92">
        <v>9760.0596800000003</v>
      </c>
      <c r="E571" s="92" t="s">
        <v>1479</v>
      </c>
    </row>
    <row r="572" spans="3:5" ht="13.5" customHeight="1">
      <c r="C572" s="92" t="s">
        <v>2200</v>
      </c>
      <c r="D572" s="92">
        <v>46290.6538</v>
      </c>
      <c r="E572" s="92" t="s">
        <v>1479</v>
      </c>
    </row>
    <row r="573" spans="3:5" ht="13.5" customHeight="1">
      <c r="C573" s="92" t="s">
        <v>2201</v>
      </c>
      <c r="D573" s="92">
        <v>318397.18800000002</v>
      </c>
      <c r="E573" s="92" t="s">
        <v>1479</v>
      </c>
    </row>
    <row r="574" spans="3:5" ht="13.5" customHeight="1">
      <c r="C574" s="92" t="s">
        <v>2202</v>
      </c>
      <c r="D574" s="92">
        <v>284480.68800000002</v>
      </c>
      <c r="E574" s="92" t="s">
        <v>1479</v>
      </c>
    </row>
    <row r="575" spans="3:5" ht="13.5" customHeight="1">
      <c r="C575" s="92" t="s">
        <v>283</v>
      </c>
      <c r="D575" s="92">
        <v>5725.5733200000004</v>
      </c>
      <c r="E575" s="92" t="s">
        <v>1479</v>
      </c>
    </row>
    <row r="576" spans="3:5" ht="13.5" customHeight="1">
      <c r="C576" s="92" t="s">
        <v>2085</v>
      </c>
      <c r="D576" s="92">
        <v>4687.9886399999996</v>
      </c>
      <c r="E576" s="92" t="s">
        <v>1479</v>
      </c>
    </row>
    <row r="577" spans="3:5" ht="13.5" customHeight="1">
      <c r="C577" s="92" t="s">
        <v>273</v>
      </c>
      <c r="D577" s="92">
        <v>9.9999999999999995E-8</v>
      </c>
      <c r="E577" s="92" t="s">
        <v>1479</v>
      </c>
    </row>
    <row r="578" spans="3:5" ht="13.5" customHeight="1">
      <c r="C578" s="92" t="s">
        <v>272</v>
      </c>
      <c r="D578" s="92">
        <v>895.36632199999997</v>
      </c>
      <c r="E578" s="92" t="s">
        <v>1479</v>
      </c>
    </row>
    <row r="579" spans="3:5" ht="13.5" customHeight="1">
      <c r="C579" s="92" t="s">
        <v>2089</v>
      </c>
      <c r="D579" s="92">
        <v>35577.318099999997</v>
      </c>
      <c r="E579" s="92" t="s">
        <v>1479</v>
      </c>
    </row>
    <row r="580" spans="3:5" ht="13.5" customHeight="1">
      <c r="C580" s="92" t="s">
        <v>2091</v>
      </c>
      <c r="D580" s="92">
        <v>206751.33799999999</v>
      </c>
      <c r="E580" s="92" t="s">
        <v>1479</v>
      </c>
    </row>
    <row r="581" spans="3:5" ht="13.5" customHeight="1">
      <c r="C581" s="92" t="s">
        <v>2093</v>
      </c>
      <c r="D581" s="92">
        <v>242328.65599999999</v>
      </c>
      <c r="E581" s="92" t="s">
        <v>1479</v>
      </c>
    </row>
    <row r="582" spans="3:5" ht="13.5" customHeight="1">
      <c r="C582" s="92" t="s">
        <v>2095</v>
      </c>
      <c r="D582" s="92">
        <v>235119.12700000001</v>
      </c>
      <c r="E582" s="92" t="s">
        <v>1479</v>
      </c>
    </row>
    <row r="583" spans="3:5" ht="13.5" customHeight="1">
      <c r="C583" s="92" t="s">
        <v>2095</v>
      </c>
      <c r="D583" s="92">
        <v>235119.12700000001</v>
      </c>
      <c r="E583" s="92" t="s">
        <v>1479</v>
      </c>
    </row>
    <row r="584" spans="3:5" ht="13.5" customHeight="1">
      <c r="C584" s="92" t="s">
        <v>2098</v>
      </c>
      <c r="D584" s="92">
        <v>242389.701</v>
      </c>
      <c r="E584" s="92" t="s">
        <v>1479</v>
      </c>
    </row>
    <row r="585" spans="3:5" ht="13.5" customHeight="1">
      <c r="C585" s="92" t="s">
        <v>2100</v>
      </c>
      <c r="D585" s="92">
        <v>242389.701</v>
      </c>
      <c r="E585" s="92" t="s">
        <v>1479</v>
      </c>
    </row>
    <row r="586" spans="3:5" ht="13.5" customHeight="1">
      <c r="C586" s="92" t="s">
        <v>2102</v>
      </c>
      <c r="D586" s="92">
        <v>75837.334099999993</v>
      </c>
      <c r="E586" s="92" t="s">
        <v>1479</v>
      </c>
    </row>
    <row r="587" spans="3:5" ht="13.5" customHeight="1">
      <c r="C587" s="92" t="s">
        <v>2104</v>
      </c>
      <c r="D587" s="92">
        <v>61.0448904</v>
      </c>
      <c r="E587" s="92" t="s">
        <v>1479</v>
      </c>
    </row>
    <row r="588" spans="3:5" ht="13.5" customHeight="1">
      <c r="C588" s="92" t="s">
        <v>2106</v>
      </c>
      <c r="D588" s="92">
        <v>100288.591</v>
      </c>
      <c r="E588" s="92" t="s">
        <v>1479</v>
      </c>
    </row>
    <row r="589" spans="3:5" ht="13.5" customHeight="1">
      <c r="C589" s="92" t="s">
        <v>2108</v>
      </c>
      <c r="D589" s="92">
        <v>30625.412499999999</v>
      </c>
      <c r="E589" s="92" t="s">
        <v>1479</v>
      </c>
    </row>
    <row r="590" spans="3:5" ht="13.5" customHeight="1">
      <c r="C590" s="92" t="s">
        <v>2110</v>
      </c>
      <c r="D590" s="92">
        <v>75837.334099999993</v>
      </c>
      <c r="E590" s="92" t="s">
        <v>1479</v>
      </c>
    </row>
    <row r="591" spans="3:5" ht="13.5" customHeight="1">
      <c r="C591" s="92" t="s">
        <v>2112</v>
      </c>
      <c r="D591" s="92">
        <v>146508.296</v>
      </c>
      <c r="E591" s="92" t="s">
        <v>1479</v>
      </c>
    </row>
    <row r="592" spans="3:5" ht="13.5" customHeight="1">
      <c r="C592" s="92" t="s">
        <v>2114</v>
      </c>
      <c r="D592" s="92">
        <v>522263.39799999999</v>
      </c>
      <c r="E592" s="92" t="s">
        <v>1479</v>
      </c>
    </row>
    <row r="593" spans="3:5" ht="13.5" customHeight="1">
      <c r="C593" s="92" t="s">
        <v>2116</v>
      </c>
      <c r="D593" s="92">
        <v>145</v>
      </c>
      <c r="E593" s="92" t="s">
        <v>1479</v>
      </c>
    </row>
    <row r="594" spans="3:5" ht="13.5" customHeight="1">
      <c r="C594" s="92" t="s">
        <v>270</v>
      </c>
      <c r="D594" s="92">
        <v>0.249041227</v>
      </c>
      <c r="E594" s="92" t="s">
        <v>1479</v>
      </c>
    </row>
    <row r="595" spans="3:5" ht="13.5" customHeight="1">
      <c r="C595" s="92" t="s">
        <v>276</v>
      </c>
      <c r="D595" s="92">
        <v>2.2224049699999999</v>
      </c>
      <c r="E595" s="92" t="s">
        <v>1479</v>
      </c>
    </row>
    <row r="596" spans="3:5" ht="13.5" customHeight="1">
      <c r="C596" s="92" t="s">
        <v>2120</v>
      </c>
      <c r="D596" s="92">
        <v>11112024.800000001</v>
      </c>
      <c r="E596" s="92" t="s">
        <v>1479</v>
      </c>
    </row>
    <row r="597" spans="3:5" ht="13.5" customHeight="1">
      <c r="C597" s="92" t="s">
        <v>2203</v>
      </c>
      <c r="D597" s="92">
        <v>11112024.800000001</v>
      </c>
      <c r="E597" s="92" t="s">
        <v>1479</v>
      </c>
    </row>
    <row r="598" spans="3:5" ht="13.5" customHeight="1">
      <c r="C598" s="92" t="s">
        <v>2130</v>
      </c>
      <c r="D598" s="92">
        <v>158</v>
      </c>
      <c r="E598" s="92" t="s">
        <v>2204</v>
      </c>
    </row>
    <row r="599" spans="3:5" ht="13.5" customHeight="1">
      <c r="C599" s="92" t="s">
        <v>2205</v>
      </c>
      <c r="D599" s="92">
        <v>32</v>
      </c>
      <c r="E599" s="92" t="s">
        <v>2204</v>
      </c>
    </row>
    <row r="600" spans="3:5" ht="13.5" customHeight="1">
      <c r="C600" s="92" t="s">
        <v>2206</v>
      </c>
      <c r="D600" s="92">
        <v>32</v>
      </c>
      <c r="E600" s="92" t="s">
        <v>2204</v>
      </c>
    </row>
    <row r="601" spans="3:5" ht="13.5" customHeight="1">
      <c r="C601" s="92" t="s">
        <v>2207</v>
      </c>
      <c r="D601" s="92">
        <v>1408.1699100000001</v>
      </c>
      <c r="E601" s="92" t="s">
        <v>2208</v>
      </c>
    </row>
    <row r="602" spans="3:5" ht="13.5" customHeight="1">
      <c r="C602" s="92" t="s">
        <v>2209</v>
      </c>
      <c r="D602" s="92">
        <v>2093.1605100000002</v>
      </c>
      <c r="E602" s="92" t="s">
        <v>2208</v>
      </c>
    </row>
    <row r="603" spans="3:5" ht="13.5" customHeight="1">
      <c r="C603" s="92" t="s">
        <v>2210</v>
      </c>
      <c r="D603" s="92">
        <v>232.34081599999999</v>
      </c>
      <c r="E603" s="92" t="s">
        <v>2208</v>
      </c>
    </row>
    <row r="604" spans="3:5" ht="13.5" customHeight="1">
      <c r="C604" s="92" t="s">
        <v>291</v>
      </c>
      <c r="D604" s="92">
        <v>859.48470299999997</v>
      </c>
      <c r="E604" s="92" t="s">
        <v>2208</v>
      </c>
    </row>
    <row r="605" spans="3:5" ht="13.5" customHeight="1">
      <c r="C605" s="92" t="s">
        <v>2211</v>
      </c>
      <c r="D605" s="92">
        <v>5683.1566499999999</v>
      </c>
      <c r="E605" s="92" t="s">
        <v>2208</v>
      </c>
    </row>
    <row r="606" spans="3:5" ht="13.5" customHeight="1">
      <c r="C606" s="92" t="s">
        <v>2212</v>
      </c>
      <c r="D606" s="92">
        <v>2600.9366799999998</v>
      </c>
      <c r="E606" s="92" t="s">
        <v>2208</v>
      </c>
    </row>
    <row r="607" spans="3:5" ht="13.5" customHeight="1">
      <c r="C607" s="92" t="s">
        <v>2213</v>
      </c>
      <c r="D607" s="92">
        <v>5336.7340599999998</v>
      </c>
      <c r="E607" s="92" t="s">
        <v>2208</v>
      </c>
    </row>
    <row r="608" spans="3:5" ht="13.5" customHeight="1">
      <c r="C608" s="92" t="s">
        <v>2214</v>
      </c>
      <c r="D608" s="92">
        <v>2125.71524</v>
      </c>
      <c r="E608" s="92" t="s">
        <v>2208</v>
      </c>
    </row>
    <row r="609" spans="3:5" ht="13.5" customHeight="1">
      <c r="C609" s="92" t="s">
        <v>2215</v>
      </c>
      <c r="D609" s="92">
        <v>7357.1549199999999</v>
      </c>
      <c r="E609" s="92" t="s">
        <v>2208</v>
      </c>
    </row>
    <row r="610" spans="3:5" ht="13.5" customHeight="1">
      <c r="C610" s="92" t="s">
        <v>2216</v>
      </c>
      <c r="D610" s="92">
        <v>10.875161200000001</v>
      </c>
      <c r="E610" s="92" t="s">
        <v>2208</v>
      </c>
    </row>
    <row r="611" spans="3:5" ht="13.5" customHeight="1">
      <c r="C611" s="92" t="s">
        <v>2217</v>
      </c>
      <c r="D611" s="92">
        <v>1368.7527600000001</v>
      </c>
      <c r="E611" s="92" t="s">
        <v>2208</v>
      </c>
    </row>
    <row r="612" spans="3:5" ht="13.5" customHeight="1">
      <c r="C612" s="92" t="s">
        <v>2218</v>
      </c>
      <c r="D612" s="92">
        <v>3008.1100700000002</v>
      </c>
      <c r="E612" s="92" t="s">
        <v>2208</v>
      </c>
    </row>
    <row r="613" spans="3:5" ht="13.5" customHeight="1">
      <c r="C613" s="92" t="s">
        <v>286</v>
      </c>
      <c r="D613" s="92">
        <v>-12804.9555</v>
      </c>
      <c r="E613" s="92" t="s">
        <v>2208</v>
      </c>
    </row>
    <row r="614" spans="3:5" ht="13.5" customHeight="1">
      <c r="C614" s="92" t="s">
        <v>2219</v>
      </c>
      <c r="D614" s="92">
        <v>2448.1927900000001</v>
      </c>
      <c r="E614" s="92" t="s">
        <v>2208</v>
      </c>
    </row>
    <row r="615" spans="3:5" ht="13.5" customHeight="1">
      <c r="C615" s="92" t="s">
        <v>2220</v>
      </c>
      <c r="D615" s="92">
        <v>1583.85013</v>
      </c>
      <c r="E615" s="92" t="s">
        <v>2208</v>
      </c>
    </row>
    <row r="616" spans="3:5" ht="13.5" customHeight="1">
      <c r="C616" s="92" t="s">
        <v>2155</v>
      </c>
      <c r="D616" s="92">
        <v>-41155.875800000002</v>
      </c>
      <c r="E616" s="92" t="s">
        <v>2208</v>
      </c>
    </row>
    <row r="617" spans="3:5" ht="13.5" customHeight="1">
      <c r="C617" s="92" t="s">
        <v>2157</v>
      </c>
      <c r="D617" s="92">
        <v>-41155.875800000002</v>
      </c>
      <c r="E617" s="92" t="s">
        <v>2208</v>
      </c>
    </row>
  </sheetData>
  <pageMargins left="0.75" right="0.75" top="1" bottom="1" header="0.511811023622047" footer="0.511811023622047"/>
  <pageSetup paperSize="3"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autoPict="0" macro="Module1.solvedcfror">
                <anchor moveWithCells="1" sizeWithCells="1">
                  <from>
                    <xdr:col>0</xdr:col>
                    <xdr:colOff>69850</xdr:colOff>
                    <xdr:row>4</xdr:row>
                    <xdr:rowOff>88900</xdr:rowOff>
                  </from>
                  <to>
                    <xdr:col>1</xdr:col>
                    <xdr:colOff>82550</xdr:colOff>
                    <xdr:row>5</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R87"/>
  <sheetViews>
    <sheetView topLeftCell="A60" zoomScaleNormal="100" workbookViewId="0">
      <selection activeCell="C3" sqref="C3"/>
    </sheetView>
  </sheetViews>
  <sheetFormatPr defaultColWidth="9" defaultRowHeight="12.5"/>
  <cols>
    <col min="1" max="1" width="18" style="642" customWidth="1"/>
    <col min="2" max="2" width="29.08203125" style="642" customWidth="1"/>
    <col min="3" max="3" width="18.33203125" style="642" customWidth="1"/>
    <col min="4" max="4" width="22.08203125" style="642" customWidth="1"/>
    <col min="5" max="5" width="18.33203125" style="642" customWidth="1"/>
    <col min="6" max="6" width="14.6640625" style="642" customWidth="1"/>
    <col min="7" max="7" width="20.08203125" style="642" customWidth="1"/>
    <col min="8" max="8" width="12.4140625" style="642" customWidth="1"/>
    <col min="9" max="9" width="12.08203125" style="642" customWidth="1"/>
    <col min="10" max="10" width="10.4140625" style="642" customWidth="1"/>
    <col min="11" max="11" width="10.08203125" style="642" customWidth="1"/>
    <col min="12" max="12" width="16.33203125" style="642" customWidth="1"/>
    <col min="13" max="13" width="26" style="642" customWidth="1"/>
    <col min="14" max="14" width="10.9140625" style="642" customWidth="1"/>
    <col min="15" max="15" width="9" style="642" customWidth="1"/>
    <col min="16" max="16" width="21.75" style="642" customWidth="1"/>
    <col min="17" max="17" width="9" style="642" customWidth="1"/>
    <col min="18" max="18" width="15.08203125" style="642" customWidth="1"/>
    <col min="19" max="19" width="9" style="642" customWidth="1"/>
    <col min="20" max="16384" width="9" style="642"/>
  </cols>
  <sheetData>
    <row r="1" spans="1:18" ht="13.5" customHeight="1">
      <c r="A1" s="643" t="s">
        <v>2221</v>
      </c>
      <c r="M1" s="644" t="s">
        <v>2222</v>
      </c>
      <c r="N1" s="644"/>
      <c r="P1" s="644" t="s">
        <v>2223</v>
      </c>
      <c r="Q1" s="644" t="s">
        <v>341</v>
      </c>
      <c r="R1" s="644" t="s">
        <v>2224</v>
      </c>
    </row>
    <row r="2" spans="1:18" ht="13.5" customHeight="1">
      <c r="A2" s="645" t="s">
        <v>2225</v>
      </c>
      <c r="B2" s="646"/>
      <c r="C2" s="647" t="s">
        <v>2226</v>
      </c>
      <c r="D2" s="647" t="s">
        <v>2227</v>
      </c>
      <c r="E2" s="647" t="s">
        <v>2228</v>
      </c>
      <c r="F2" s="647" t="s">
        <v>285</v>
      </c>
      <c r="G2" s="647" t="s">
        <v>2229</v>
      </c>
      <c r="H2" s="647" t="s">
        <v>152</v>
      </c>
      <c r="I2" s="647" t="s">
        <v>2230</v>
      </c>
      <c r="J2" s="647" t="s">
        <v>2224</v>
      </c>
      <c r="K2" s="648"/>
      <c r="M2" s="9" t="s">
        <v>2231</v>
      </c>
      <c r="N2" s="649">
        <f ca="1">Summary!D5</f>
        <v>1.9764284256965601</v>
      </c>
      <c r="P2" s="642" t="s">
        <v>2232</v>
      </c>
      <c r="Q2" s="650">
        <f ca="1">C6</f>
        <v>0.11203741849764272</v>
      </c>
      <c r="R2" s="651">
        <f ca="1">Q2/$Q$8</f>
        <v>0.58928819414576261</v>
      </c>
    </row>
    <row r="3" spans="1:18" ht="12.75" customHeight="1">
      <c r="A3" s="652" t="s">
        <v>232</v>
      </c>
      <c r="B3" s="653" t="str">
        <f ca="1">"Feedstock + Handling: "&amp;J3</f>
        <v>Feedstock + Handling: 5.9¢</v>
      </c>
      <c r="C3" s="654">
        <v>0</v>
      </c>
      <c r="D3" s="654">
        <f ca="1">OPEX!$M$12/100</f>
        <v>5.8664934722082236E-2</v>
      </c>
      <c r="E3" s="654">
        <v>0</v>
      </c>
      <c r="F3" s="655">
        <v>0</v>
      </c>
      <c r="G3" s="655">
        <v>0</v>
      </c>
      <c r="H3" s="654">
        <v>0</v>
      </c>
      <c r="I3" s="655">
        <f ca="1">D3</f>
        <v>5.8664934722082236E-2</v>
      </c>
      <c r="J3" s="50" t="str">
        <f t="shared" ref="J3:J9" ca="1" si="0">TEXT(100*I3,"0.0") &amp; "¢"</f>
        <v>5.9¢</v>
      </c>
      <c r="K3" s="656" t="s">
        <v>49</v>
      </c>
      <c r="M3" s="1" t="s">
        <v>2233</v>
      </c>
      <c r="N3" s="649">
        <f ca="1">Summary!D8</f>
        <v>5.8664934722082236E-2</v>
      </c>
      <c r="P3" s="642" t="s">
        <v>255</v>
      </c>
      <c r="Q3" s="650">
        <f ca="1">OPEX!M19/100</f>
        <v>0</v>
      </c>
      <c r="R3" s="651">
        <f ca="1">Q3/$Q$8</f>
        <v>0</v>
      </c>
    </row>
    <row r="4" spans="1:18" ht="12.75" customHeight="1">
      <c r="A4" s="652" t="s">
        <v>235</v>
      </c>
      <c r="B4" s="653" t="str">
        <f ca="1">"Pretreatment / Conditioning: "&amp;J4</f>
        <v>Pretreatment / Conditioning: 45.0¢</v>
      </c>
      <c r="C4" s="654">
        <f ca="1">(CAPEX200/CAPEX)*((Summary!$F$27+Summary!$F$29+Summary!$F$28)/100)</f>
        <v>0.19709312306090798</v>
      </c>
      <c r="D4" s="654">
        <f ca="1">(OPEX!$M$13+OPEX!$M$14)/100</f>
        <v>0.16642779141785571</v>
      </c>
      <c r="E4" s="654">
        <f ca="1">('Operating Summaries'!$H$17*OPEX!$B$7*OPEX!$J$35)/(OPEX!$B$3*1000000)</f>
        <v>4.5624424185219024E-2</v>
      </c>
      <c r="F4" s="655">
        <v>0</v>
      </c>
      <c r="G4" s="655">
        <v>0</v>
      </c>
      <c r="H4" s="654">
        <f ca="1">(CAPEX200/CAPEX)*(Summary!$F$26/100)</f>
        <v>4.0362051709375166E-2</v>
      </c>
      <c r="I4" s="655">
        <f t="shared" ref="I4:I11" ca="1" si="1">SUM(C4:H4)</f>
        <v>0.44950739037335785</v>
      </c>
      <c r="J4" s="50" t="str">
        <f t="shared" ca="1" si="0"/>
        <v>45.0¢</v>
      </c>
      <c r="K4" s="656" t="s">
        <v>2234</v>
      </c>
      <c r="M4" s="1" t="s">
        <v>2235</v>
      </c>
      <c r="N4" s="649">
        <f ca="1">Summary!D9</f>
        <v>0.19012330403132061</v>
      </c>
      <c r="P4" s="642" t="s">
        <v>2236</v>
      </c>
      <c r="Q4" s="650">
        <f ca="1">D6-Q3</f>
        <v>1.2298770465563585E-2</v>
      </c>
      <c r="R4" s="651">
        <f ca="1">Q4/$Q$8</f>
        <v>6.4688390138315219E-2</v>
      </c>
    </row>
    <row r="5" spans="1:18" ht="12.75" customHeight="1">
      <c r="A5" s="652" t="s">
        <v>241</v>
      </c>
      <c r="B5" s="653" t="str">
        <f ca="1">"Enzymatic Hydrolysis and Fermentation: "&amp;J5</f>
        <v>Enzymatic Hydrolysis and Fermentation: 24.6¢</v>
      </c>
      <c r="C5" s="654">
        <f ca="1">(CAPEX300/CAPEX)*((Summary!$F$27+Summary!$F$29+Summary!$F$28)/100)</f>
        <v>0.18697281774422378</v>
      </c>
      <c r="D5" s="654">
        <f ca="1">SUM(OPEX!$M$15:$M$17)/100</f>
        <v>0</v>
      </c>
      <c r="E5" s="654">
        <f ca="1">('Operating Summaries'!$H$18*OPEX!$B$7*OPEX!$J$35)/(OPEX!$B$3*1000000)</f>
        <v>2.0880339162781175E-2</v>
      </c>
      <c r="F5" s="655">
        <v>0</v>
      </c>
      <c r="G5" s="655">
        <v>0</v>
      </c>
      <c r="H5" s="654">
        <f ca="1">(CAPEX300/CAPEX)*(Summary!$F$26/100)</f>
        <v>3.8289547706379379E-2</v>
      </c>
      <c r="I5" s="655">
        <f t="shared" ca="1" si="1"/>
        <v>0.24614270461338433</v>
      </c>
      <c r="J5" s="50" t="str">
        <f t="shared" ca="1" si="0"/>
        <v>24.6¢</v>
      </c>
      <c r="K5" s="656" t="s">
        <v>2237</v>
      </c>
      <c r="M5" s="1" t="s">
        <v>2238</v>
      </c>
      <c r="N5" s="649">
        <f ca="1">Summary!D10</f>
        <v>1.7276401869431572</v>
      </c>
      <c r="P5" s="642" t="s">
        <v>16</v>
      </c>
      <c r="Q5" s="650">
        <f ca="1">E6</f>
        <v>4.2843341036032524E-2</v>
      </c>
      <c r="R5" s="651">
        <f ca="1">Q5/$Q$8</f>
        <v>0.22534502676733717</v>
      </c>
    </row>
    <row r="6" spans="1:18" ht="12.75" customHeight="1">
      <c r="A6" s="652" t="s">
        <v>251</v>
      </c>
      <c r="B6" s="653" t="str">
        <f ca="1">"Cellulase Enzyme: "&amp;J6</f>
        <v>Cellulase Enzyme: 19.0¢</v>
      </c>
      <c r="C6" s="654">
        <f ca="1">(CAPEX400/CAPEX)*((Summary!$F$27+Summary!$F$29+Summary!$F$28)/100)</f>
        <v>0.11203741849764272</v>
      </c>
      <c r="D6" s="654">
        <f ca="1">SUM(OPEX!$M$18:$M$23)/100</f>
        <v>1.2298770465563585E-2</v>
      </c>
      <c r="E6" s="654">
        <f ca="1">('Operating Summaries'!$H$19*OPEX!$B$7*OPEX!$J$35)/(OPEX!$B$3*1000000)</f>
        <v>4.2843341036032524E-2</v>
      </c>
      <c r="F6" s="655">
        <v>0</v>
      </c>
      <c r="G6" s="655">
        <v>0</v>
      </c>
      <c r="H6" s="654">
        <f ca="1">(CAPEX400/CAPEX)*(Summary!$F$26/100)</f>
        <v>2.2943774032081785E-2</v>
      </c>
      <c r="I6" s="655">
        <f t="shared" ca="1" si="1"/>
        <v>0.19012330403132061</v>
      </c>
      <c r="J6" s="50" t="str">
        <f t="shared" ca="1" si="0"/>
        <v>19.0¢</v>
      </c>
      <c r="K6" s="656" t="s">
        <v>2239</v>
      </c>
      <c r="M6" s="1" t="s">
        <v>2240</v>
      </c>
      <c r="N6" s="649">
        <f ca="1">Summary!B36</f>
        <v>10.629891561788206</v>
      </c>
      <c r="P6" s="642" t="s">
        <v>152</v>
      </c>
      <c r="Q6" s="650">
        <f ca="1">H6</f>
        <v>2.2943774032081785E-2</v>
      </c>
      <c r="R6" s="651">
        <f ca="1">Q6/$Q$8</f>
        <v>0.120678388948585</v>
      </c>
    </row>
    <row r="7" spans="1:18" ht="12.75" customHeight="1">
      <c r="A7" s="652" t="s">
        <v>2241</v>
      </c>
      <c r="B7" s="653" t="str">
        <f ca="1">"Distillation and Solids Recovery: "&amp;J7</f>
        <v>Distillation and Solids Recovery: 17.8¢</v>
      </c>
      <c r="C7" s="654">
        <f ca="1">(CAPEX500/CAPEX)*((Summary!$F$27+Summary!$F$29+Summary!$F$28)/100)</f>
        <v>0.13343507142086647</v>
      </c>
      <c r="D7" s="654">
        <v>0</v>
      </c>
      <c r="E7" s="654">
        <f ca="1">('Operating Summaries'!$H$20*OPEX!$B$7*OPEX!$J$35)/(OPEX!$B$3*1000000)</f>
        <v>1.7065257880362082E-2</v>
      </c>
      <c r="F7" s="655">
        <v>0</v>
      </c>
      <c r="G7" s="655">
        <v>0</v>
      </c>
      <c r="H7" s="654">
        <f ca="1">(CAPEX500/CAPEX)*(Summary!$F$26/100)</f>
        <v>2.7325728918856422E-2</v>
      </c>
      <c r="I7" s="655">
        <f t="shared" ca="1" si="1"/>
        <v>0.17782605822008499</v>
      </c>
      <c r="J7" s="50" t="str">
        <f t="shared" ca="1" si="0"/>
        <v>17.8¢</v>
      </c>
      <c r="K7" s="656" t="s">
        <v>2242</v>
      </c>
      <c r="M7" s="1" t="s">
        <v>2243</v>
      </c>
      <c r="N7" s="58">
        <f ca="1">Summary!D13</f>
        <v>255.73343856354143</v>
      </c>
    </row>
    <row r="8" spans="1:18" ht="12.75" customHeight="1">
      <c r="A8" s="652" t="s">
        <v>265</v>
      </c>
      <c r="B8" s="653" t="str">
        <f ca="1">"Wastewater Treatment: "&amp;J8</f>
        <v>Wastewater Treatment: 49.4¢</v>
      </c>
      <c r="C8" s="654">
        <f ca="1">(CAPEX600/CAPEX)*((Summary!$F$27+Summary!$F$29+Summary!$F$28)/100)</f>
        <v>0.29438818097090935</v>
      </c>
      <c r="D8" s="654">
        <f ca="1">SUM(OPEX!$M$24)/100</f>
        <v>8.0285355355646487E-2</v>
      </c>
      <c r="E8" s="654">
        <f ca="1">('Operating Summaries'!$H$21*OPEX!$B$7*OPEX!$J$35)/(OPEX!$B$3*1000000)</f>
        <v>5.9063294844503567E-2</v>
      </c>
      <c r="F8" s="655">
        <v>0</v>
      </c>
      <c r="G8" s="655">
        <v>0</v>
      </c>
      <c r="H8" s="654">
        <f ca="1">(CAPEX600/CAPEX)*(Summary!$F$26/100)</f>
        <v>6.0286786258416478E-2</v>
      </c>
      <c r="I8" s="655">
        <f t="shared" ca="1" si="1"/>
        <v>0.49402361742947593</v>
      </c>
      <c r="J8" s="50" t="str">
        <f t="shared" ca="1" si="0"/>
        <v>49.4¢</v>
      </c>
      <c r="K8" s="656" t="s">
        <v>2244</v>
      </c>
      <c r="M8" s="657"/>
      <c r="N8" s="657"/>
      <c r="P8" s="642" t="s">
        <v>2245</v>
      </c>
      <c r="Q8" s="650">
        <f ca="1">SUM(Q2:Q6)</f>
        <v>0.19012330403132061</v>
      </c>
      <c r="R8" s="642" t="str">
        <f ca="1">TEXT(Q8,"$#,##0.00") &amp; "/gal ethanol"</f>
        <v>$0.19/gal ethanol</v>
      </c>
    </row>
    <row r="9" spans="1:18" ht="12.75" customHeight="1">
      <c r="A9" s="652" t="s">
        <v>2246</v>
      </c>
      <c r="B9" s="653" t="str">
        <f ca="1">"Storage: "&amp;J9</f>
        <v>Storage: 3.6¢</v>
      </c>
      <c r="C9" s="654">
        <f ca="1">(CAPEX700/CAPEX)*((Summary!$F$27+Summary!$F$29+Summary!$F$28)/100)</f>
        <v>2.9791455542930327E-2</v>
      </c>
      <c r="D9" s="654">
        <v>0</v>
      </c>
      <c r="E9" s="654">
        <f ca="1">('Operating Summaries'!$H$22*OPEX!$B$7*OPEX!$J$35)/(OPEX!$B$3*1000000)</f>
        <v>8.730587563012813E-5</v>
      </c>
      <c r="F9" s="655">
        <v>0</v>
      </c>
      <c r="G9" s="655">
        <v>0</v>
      </c>
      <c r="H9" s="654">
        <f ca="1">(CAPEX700/CAPEX)*(Summary!$F$26/100)</f>
        <v>6.1008940872569768E-3</v>
      </c>
      <c r="I9" s="655">
        <f t="shared" ca="1" si="1"/>
        <v>3.5979655505817429E-2</v>
      </c>
      <c r="J9" s="50" t="str">
        <f t="shared" ca="1" si="0"/>
        <v>3.6¢</v>
      </c>
      <c r="K9" s="656" t="s">
        <v>2247</v>
      </c>
      <c r="M9" s="9" t="s">
        <v>2248</v>
      </c>
      <c r="N9" s="1"/>
    </row>
    <row r="10" spans="1:18" ht="12.75" customHeight="1">
      <c r="A10" s="652" t="s">
        <v>268</v>
      </c>
      <c r="B10" s="653" t="str">
        <f ca="1">"Boiler/Turbogenerator: "&amp;J10</f>
        <v>Boiler/Turbogenerator: (Net) 24.1¢</v>
      </c>
      <c r="C10" s="654">
        <f ca="1">(CAPEX800/CAPEX)*((Summary!$F$27+Summary!$F$29+Summary!$F$28)/100)</f>
        <v>0.39351568710085527</v>
      </c>
      <c r="D10" s="654">
        <f ca="1">(OPEX!$M$32+SUM(OPEX!$M$25:$M$27))/100</f>
        <v>8.628142195603708E-2</v>
      </c>
      <c r="E10" s="654">
        <f ca="1">('Operating Summaries'!$H$23*OPEX!$B$7*OPEX!$J$35)/(OPEX!$B$3*1000000)</f>
        <v>1.0988357416987494E-2</v>
      </c>
      <c r="F10" s="654">
        <f ca="1">((('Operating Summaries'!$H$15*OPEX!$B$7*OPEX!$J$35)/(OPEX!$B$3*1000000)))-G10</f>
        <v>-0.10969822882166641</v>
      </c>
      <c r="G10" s="655">
        <f ca="1">-E12</f>
        <v>-0.22070145059125112</v>
      </c>
      <c r="H10" s="654">
        <f ca="1">(CAPEX800/CAPEX)*(Summary!$F$26/100)</f>
        <v>8.0586781844776176E-2</v>
      </c>
      <c r="I10" s="655">
        <f t="shared" ca="1" si="1"/>
        <v>0.24097256890573848</v>
      </c>
      <c r="J10" s="50" t="str">
        <f ca="1">"(Net) " &amp; TEXT(100*I10,"0.0") &amp; "¢"</f>
        <v>(Net) 24.1¢</v>
      </c>
      <c r="K10" s="656" t="s">
        <v>2249</v>
      </c>
      <c r="M10" s="658" t="s">
        <v>49</v>
      </c>
      <c r="N10" s="659"/>
      <c r="P10" s="642" t="s">
        <v>2250</v>
      </c>
      <c r="Q10" s="650">
        <f ca="1">Q8*ETOHRATE/'Set-up'!B39/3.785/'Operating Summaries'!F56</f>
        <v>2.3398709903429422</v>
      </c>
      <c r="R10" s="642" t="str">
        <f ca="1">TEXT(Q10,"$#,##0.00") &amp; "/kg protein"</f>
        <v>$2.34/kg protein</v>
      </c>
    </row>
    <row r="11" spans="1:18" ht="13.5" customHeight="1">
      <c r="A11" s="652" t="s">
        <v>274</v>
      </c>
      <c r="B11" s="653" t="str">
        <f ca="1">"Utilities: "&amp;J11</f>
        <v>Utilities: 8.3¢</v>
      </c>
      <c r="C11" s="654">
        <f ca="1">(CAPEX900/CAPEX)*((Summary!$F$27+Summary!$F$29+Summary!$F$28)/100)</f>
        <v>4.0180795600354376E-2</v>
      </c>
      <c r="D11" s="654">
        <f ca="1">((OPEX!$M$29/100)+(OPEX!$M$28/100))</f>
        <v>1.0629772828279217E-2</v>
      </c>
      <c r="E11" s="654">
        <f ca="1">('Operating Summaries'!$H$24*OPEX!$B$7*OPEX!$J$35)/(OPEX!$B$3*1000000)</f>
        <v>2.4149130189735118E-2</v>
      </c>
      <c r="F11" s="655">
        <v>0</v>
      </c>
      <c r="G11" s="655">
        <v>0</v>
      </c>
      <c r="H11" s="654">
        <f ca="1">(CAPEX900/CAPEX)*(Summary!$F$26/100)</f>
        <v>8.2284928289667238E-3</v>
      </c>
      <c r="I11" s="655">
        <f t="shared" ca="1" si="1"/>
        <v>8.3188191447335427E-2</v>
      </c>
      <c r="J11" s="50" t="str">
        <f ca="1">TEXT(100*I11,"0.0") &amp; "¢"</f>
        <v>8.3¢</v>
      </c>
      <c r="K11" s="656" t="s">
        <v>2251</v>
      </c>
      <c r="M11" s="1" t="s">
        <v>2252</v>
      </c>
      <c r="N11" s="649">
        <f>OPEX!I7</f>
        <v>15</v>
      </c>
      <c r="P11" s="642" t="s">
        <v>2253</v>
      </c>
      <c r="Q11" s="650">
        <f ca="1">Q10*'Operating Summaries'!F58/1000</f>
        <v>9.3355157797440441E-2</v>
      </c>
      <c r="R11" s="642" t="str">
        <f ca="1">TEXT(Q11,"$#,##0.00") &amp; "/L broth"</f>
        <v>$0.09/L broth</v>
      </c>
    </row>
    <row r="12" spans="1:18" ht="13.5" customHeight="1">
      <c r="A12" s="660"/>
      <c r="B12" s="661" t="s">
        <v>2254</v>
      </c>
      <c r="C12" s="662">
        <f t="shared" ref="C12:I12" ca="1" si="2">SUM(C3:C11)</f>
        <v>1.3874145499386903</v>
      </c>
      <c r="D12" s="662">
        <f t="shared" ca="1" si="2"/>
        <v>0.41458804674546429</v>
      </c>
      <c r="E12" s="662">
        <f t="shared" ca="1" si="2"/>
        <v>0.22070145059125112</v>
      </c>
      <c r="F12" s="663">
        <f t="shared" ca="1" si="2"/>
        <v>-0.10969822882166641</v>
      </c>
      <c r="G12" s="663">
        <f t="shared" ca="1" si="2"/>
        <v>-0.22070145059125112</v>
      </c>
      <c r="H12" s="662">
        <f t="shared" ca="1" si="2"/>
        <v>0.28412405738610907</v>
      </c>
      <c r="I12" s="664">
        <f t="shared" ca="1" si="2"/>
        <v>1.9764284252485971</v>
      </c>
      <c r="J12" s="665" t="str">
        <f ca="1">TEXT(I12,"$0.00") &amp; " MESP"</f>
        <v>$1.98 MESP</v>
      </c>
      <c r="K12" s="666" t="s">
        <v>2255</v>
      </c>
      <c r="M12" s="658" t="s">
        <v>137</v>
      </c>
      <c r="N12" s="659"/>
    </row>
    <row r="13" spans="1:18" ht="13.5" customHeight="1">
      <c r="A13" s="643" t="s">
        <v>2256</v>
      </c>
      <c r="M13" s="1" t="s">
        <v>2257</v>
      </c>
      <c r="N13" s="667">
        <f ca="1">'Operating Summaries'!D18</f>
        <v>0.9</v>
      </c>
    </row>
    <row r="14" spans="1:18" ht="13.5" customHeight="1">
      <c r="A14" s="645" t="s">
        <v>2225</v>
      </c>
      <c r="B14" s="646"/>
      <c r="C14" s="647" t="s">
        <v>2226</v>
      </c>
      <c r="D14" s="647" t="s">
        <v>2227</v>
      </c>
      <c r="E14" s="647" t="s">
        <v>2228</v>
      </c>
      <c r="F14" s="647" t="s">
        <v>285</v>
      </c>
      <c r="G14" s="647" t="s">
        <v>2229</v>
      </c>
      <c r="H14" s="647" t="s">
        <v>152</v>
      </c>
      <c r="I14" s="647" t="s">
        <v>2230</v>
      </c>
      <c r="J14" s="647" t="s">
        <v>2224</v>
      </c>
      <c r="K14" s="648"/>
      <c r="M14" s="1" t="s">
        <v>2258</v>
      </c>
      <c r="N14" s="667">
        <f ca="1">'Operating Summaries'!D19+'Operating Summaries'!D20</f>
        <v>0.05</v>
      </c>
      <c r="O14" s="668"/>
    </row>
    <row r="15" spans="1:18" ht="12.75" customHeight="1">
      <c r="A15" s="652" t="s">
        <v>232</v>
      </c>
      <c r="B15" s="653" t="s">
        <v>138</v>
      </c>
      <c r="C15" s="669">
        <f>C3/DCFROR!$B$35</f>
        <v>0</v>
      </c>
      <c r="D15" s="669">
        <f ca="1">D3/DCFROR!$B$35</f>
        <v>2.9682296590834923E-2</v>
      </c>
      <c r="E15" s="669">
        <f>E3/DCFROR!$B$35</f>
        <v>0</v>
      </c>
      <c r="F15" s="669">
        <f>F3/DCFROR!$B$35</f>
        <v>0</v>
      </c>
      <c r="G15" s="669">
        <f>G3/DCFROR!$B$35</f>
        <v>0</v>
      </c>
      <c r="H15" s="669">
        <f>H3/DCFROR!$B$35</f>
        <v>0</v>
      </c>
      <c r="I15" s="670">
        <f ca="1">D15</f>
        <v>2.9682296590834923E-2</v>
      </c>
      <c r="J15" s="50" t="str">
        <f t="shared" ref="J15:J21" ca="1" si="3">TEXT(I15,"0%")</f>
        <v>3%</v>
      </c>
      <c r="K15" s="656" t="s">
        <v>49</v>
      </c>
      <c r="M15" s="1" t="s">
        <v>2259</v>
      </c>
      <c r="N15" s="1" t="str">
        <f ca="1">IF(VLOOKUP("strm.a200.254b",INDIRECT(LU_SENS),2,FALSE())&gt;0, "Yes","No")</f>
        <v>No</v>
      </c>
    </row>
    <row r="16" spans="1:18" ht="12.75" customHeight="1">
      <c r="A16" s="652" t="s">
        <v>235</v>
      </c>
      <c r="B16" s="653" t="s">
        <v>2260</v>
      </c>
      <c r="C16" s="669">
        <f ca="1">C4/DCFROR!$B$35</f>
        <v>9.9721862172390943E-2</v>
      </c>
      <c r="D16" s="669">
        <f ca="1">D4/DCFROR!$B$35</f>
        <v>8.4206333633964486E-2</v>
      </c>
      <c r="E16" s="669">
        <f ca="1">E4/DCFROR!$B$35</f>
        <v>2.308427848538934E-2</v>
      </c>
      <c r="F16" s="669">
        <f>F4/DCFROR!$B$35</f>
        <v>0</v>
      </c>
      <c r="G16" s="669">
        <f>G4/DCFROR!$B$35</f>
        <v>0</v>
      </c>
      <c r="H16" s="669">
        <f ca="1">H4/DCFROR!$B$35</f>
        <v>2.0421711803274747E-2</v>
      </c>
      <c r="I16" s="670">
        <f t="shared" ref="I16:I23" ca="1" si="4">SUM(C16:H16)</f>
        <v>0.22743418609501953</v>
      </c>
      <c r="J16" s="50" t="str">
        <f t="shared" ca="1" si="3"/>
        <v>23%</v>
      </c>
      <c r="K16" s="656" t="s">
        <v>2234</v>
      </c>
      <c r="M16" s="1" t="s">
        <v>2261</v>
      </c>
      <c r="N16" s="667">
        <f ca="1">'Operating Summaries'!F6</f>
        <v>0.01</v>
      </c>
    </row>
    <row r="17" spans="1:14" ht="12.75" customHeight="1">
      <c r="A17" s="652" t="s">
        <v>241</v>
      </c>
      <c r="B17" s="653" t="s">
        <v>2262</v>
      </c>
      <c r="C17" s="669">
        <f ca="1">C5/DCFROR!$B$35</f>
        <v>9.4601360369692244E-2</v>
      </c>
      <c r="D17" s="669">
        <f ca="1">D5/DCFROR!$B$35</f>
        <v>0</v>
      </c>
      <c r="E17" s="669">
        <f ca="1">E5/DCFROR!$B$35</f>
        <v>1.0564682682815716E-2</v>
      </c>
      <c r="F17" s="669">
        <f>F5/DCFROR!$B$35</f>
        <v>0</v>
      </c>
      <c r="G17" s="669">
        <f>G5/DCFROR!$B$35</f>
        <v>0</v>
      </c>
      <c r="H17" s="669">
        <f ca="1">H5/DCFROR!$B$35</f>
        <v>1.9373101099213776E-2</v>
      </c>
      <c r="I17" s="670">
        <f t="shared" ca="1" si="4"/>
        <v>0.12453914415172174</v>
      </c>
      <c r="J17" s="50" t="str">
        <f t="shared" ca="1" si="3"/>
        <v>12%</v>
      </c>
      <c r="K17" s="656" t="s">
        <v>2237</v>
      </c>
      <c r="M17" s="1" t="s">
        <v>2263</v>
      </c>
      <c r="N17" s="1">
        <f ca="1">'Operating Summaries'!F8</f>
        <v>0</v>
      </c>
    </row>
    <row r="18" spans="1:14" ht="12.75" customHeight="1">
      <c r="A18" s="652" t="s">
        <v>251</v>
      </c>
      <c r="B18" s="653" t="s">
        <v>2264</v>
      </c>
      <c r="C18" s="669">
        <f ca="1">C6/DCFROR!$B$35</f>
        <v>5.6686807901053612E-2</v>
      </c>
      <c r="D18" s="669">
        <f ca="1">D6/DCFROR!$B$35</f>
        <v>6.2227249444811459E-3</v>
      </c>
      <c r="E18" s="669">
        <f ca="1">E6/DCFROR!$B$35</f>
        <v>2.1677152827294054E-2</v>
      </c>
      <c r="F18" s="669">
        <f>F6/DCFROR!$B$35</f>
        <v>0</v>
      </c>
      <c r="G18" s="669">
        <f>G6/DCFROR!$B$35</f>
        <v>0</v>
      </c>
      <c r="H18" s="669">
        <f ca="1">H6/DCFROR!$B$35</f>
        <v>1.1608704739204317E-2</v>
      </c>
      <c r="I18" s="670">
        <f t="shared" ca="1" si="4"/>
        <v>9.6195390412033135E-2</v>
      </c>
      <c r="J18" s="50" t="str">
        <f t="shared" ca="1" si="3"/>
        <v>10%</v>
      </c>
      <c r="K18" s="656" t="s">
        <v>2239</v>
      </c>
      <c r="M18" s="658" t="s">
        <v>2265</v>
      </c>
      <c r="N18" s="659"/>
    </row>
    <row r="19" spans="1:14" ht="12.75" customHeight="1">
      <c r="A19" s="652" t="s">
        <v>2241</v>
      </c>
      <c r="B19" s="653" t="s">
        <v>145</v>
      </c>
      <c r="C19" s="669">
        <f ca="1">C7/DCFROR!$B$35</f>
        <v>6.751323229620089E-2</v>
      </c>
      <c r="D19" s="669">
        <f>D7/DCFROR!$B$35</f>
        <v>0</v>
      </c>
      <c r="E19" s="669">
        <f ca="1">E7/DCFROR!$B$35</f>
        <v>8.6343920470318622E-3</v>
      </c>
      <c r="F19" s="669">
        <f>F7/DCFROR!$B$35</f>
        <v>0</v>
      </c>
      <c r="G19" s="669">
        <f>G7/DCFROR!$B$35</f>
        <v>0</v>
      </c>
      <c r="H19" s="669">
        <f ca="1">H7/DCFROR!$B$35</f>
        <v>1.3825812543262685E-2</v>
      </c>
      <c r="I19" s="670">
        <f t="shared" ca="1" si="4"/>
        <v>8.9973436886495423E-2</v>
      </c>
      <c r="J19" s="50" t="str">
        <f t="shared" ca="1" si="3"/>
        <v>9%</v>
      </c>
      <c r="K19" s="656" t="s">
        <v>2242</v>
      </c>
      <c r="M19" s="1" t="s">
        <v>2266</v>
      </c>
      <c r="N19" s="671">
        <f ca="1">Summary!F45</f>
        <v>19.924855446216078</v>
      </c>
    </row>
    <row r="20" spans="1:14" ht="12.75" customHeight="1">
      <c r="A20" s="652" t="s">
        <v>265</v>
      </c>
      <c r="B20" s="653" t="s">
        <v>147</v>
      </c>
      <c r="C20" s="669">
        <f ca="1">C8/DCFROR!$B$35</f>
        <v>0.14894957851416099</v>
      </c>
      <c r="D20" s="669">
        <f ca="1">D8/DCFROR!$B$35</f>
        <v>4.0621433243832862E-2</v>
      </c>
      <c r="E20" s="669">
        <f ca="1">E8/DCFROR!$B$35</f>
        <v>2.9883852142881251E-2</v>
      </c>
      <c r="F20" s="669">
        <f>F8/DCFROR!$B$35</f>
        <v>0</v>
      </c>
      <c r="G20" s="669">
        <f>G8/DCFROR!$B$35</f>
        <v>0</v>
      </c>
      <c r="H20" s="669">
        <f ca="1">H8/DCFROR!$B$35</f>
        <v>3.050289374236731E-2</v>
      </c>
      <c r="I20" s="670">
        <f t="shared" ca="1" si="4"/>
        <v>0.24995775764324241</v>
      </c>
      <c r="J20" s="50" t="str">
        <f t="shared" ca="1" si="3"/>
        <v>25%</v>
      </c>
      <c r="K20" s="656" t="s">
        <v>2244</v>
      </c>
      <c r="M20" s="1" t="s">
        <v>2267</v>
      </c>
      <c r="N20" s="1">
        <f ca="1">'Operating Summaries'!D46+'Operating Summaries'!F17</f>
        <v>5</v>
      </c>
    </row>
    <row r="21" spans="1:14" ht="12.75" customHeight="1">
      <c r="A21" s="652" t="s">
        <v>2246</v>
      </c>
      <c r="B21" s="653" t="s">
        <v>149</v>
      </c>
      <c r="C21" s="669">
        <f ca="1">C9/DCFROR!$B$35</f>
        <v>1.5073379412882514E-2</v>
      </c>
      <c r="D21" s="669">
        <f>D9/DCFROR!$B$35</f>
        <v>0</v>
      </c>
      <c r="E21" s="669">
        <f ca="1">E9/DCFROR!$B$35</f>
        <v>4.4173557966997257E-5</v>
      </c>
      <c r="F21" s="669">
        <f>F9/DCFROR!$B$35</f>
        <v>0</v>
      </c>
      <c r="G21" s="669">
        <f>G9/DCFROR!$B$35</f>
        <v>0</v>
      </c>
      <c r="H21" s="669">
        <f ca="1">H9/DCFROR!$B$35</f>
        <v>3.086827738326429E-3</v>
      </c>
      <c r="I21" s="670">
        <f t="shared" ca="1" si="4"/>
        <v>1.8204380709175939E-2</v>
      </c>
      <c r="J21" s="50" t="str">
        <f t="shared" ca="1" si="3"/>
        <v>2%</v>
      </c>
      <c r="K21" s="656" t="s">
        <v>2247</v>
      </c>
      <c r="M21" s="1" t="s">
        <v>2268</v>
      </c>
      <c r="N21" s="672">
        <f ca="1">'Operating Summaries'!F51</f>
        <v>2.4999999973613516E-3</v>
      </c>
    </row>
    <row r="22" spans="1:14" ht="12.75" customHeight="1">
      <c r="A22" s="652" t="s">
        <v>268</v>
      </c>
      <c r="B22" s="653" t="s">
        <v>151</v>
      </c>
      <c r="C22" s="669">
        <f ca="1">C10/DCFROR!$B$35</f>
        <v>0.19910444617399542</v>
      </c>
      <c r="D22" s="669">
        <f ca="1">D10/DCFROR!$B$35</f>
        <v>4.3655222134152717E-2</v>
      </c>
      <c r="E22" s="669">
        <f ca="1">E10/DCFROR!$B$35</f>
        <v>5.5597041988074145E-3</v>
      </c>
      <c r="F22" s="669">
        <f ca="1">F10/DCFROR!$B$35</f>
        <v>-5.5503264067356776E-2</v>
      </c>
      <c r="G22" s="669">
        <f ca="1">G10/DCFROR!$B$35</f>
        <v>-0.11166680650905357</v>
      </c>
      <c r="H22" s="669">
        <f ca="1">H10/DCFROR!$B$35</f>
        <v>4.0773943947084584E-2</v>
      </c>
      <c r="I22" s="670">
        <f t="shared" ca="1" si="4"/>
        <v>0.12192324587762977</v>
      </c>
      <c r="J22" s="50" t="str">
        <f ca="1">TEXT(I22,"0%") &amp; " (Net)"</f>
        <v>12% (Net)</v>
      </c>
      <c r="K22" s="656" t="s">
        <v>2249</v>
      </c>
      <c r="M22" s="1" t="s">
        <v>2269</v>
      </c>
      <c r="N22" s="667">
        <f ca="1">'Operating Summaries'!D50*'Operating Summaries'!F19</f>
        <v>0.85499999999999998</v>
      </c>
    </row>
    <row r="23" spans="1:14" ht="13.5" customHeight="1">
      <c r="A23" s="652" t="s">
        <v>274</v>
      </c>
      <c r="B23" s="653" t="s">
        <v>153</v>
      </c>
      <c r="C23" s="669">
        <f ca="1">C11/DCFROR!$B$35</f>
        <v>2.0330002886997187E-2</v>
      </c>
      <c r="D23" s="669">
        <f ca="1">D11/DCFROR!$B$35</f>
        <v>5.3782736020571683E-3</v>
      </c>
      <c r="E23" s="669">
        <f ca="1">E11/DCFROR!$B$35</f>
        <v>1.2218570566866923E-2</v>
      </c>
      <c r="F23" s="669">
        <f>F11/DCFROR!$B$35</f>
        <v>0</v>
      </c>
      <c r="G23" s="669">
        <f>G11/DCFROR!$B$35</f>
        <v>0</v>
      </c>
      <c r="H23" s="669">
        <f ca="1">H11/DCFROR!$B$35</f>
        <v>4.163314351273169E-3</v>
      </c>
      <c r="I23" s="670">
        <f t="shared" ca="1" si="4"/>
        <v>4.2090161407194453E-2</v>
      </c>
      <c r="J23" s="50" t="str">
        <f ca="1">TEXT(I23,"0%")</f>
        <v>4%</v>
      </c>
      <c r="K23" s="656" t="s">
        <v>2251</v>
      </c>
      <c r="M23" s="1" t="s">
        <v>2270</v>
      </c>
      <c r="N23" s="667">
        <f ca="1">'Operating Summaries'!F25</f>
        <v>0.85</v>
      </c>
    </row>
    <row r="24" spans="1:14" ht="13.5" customHeight="1">
      <c r="A24" s="660"/>
      <c r="B24" s="661" t="s">
        <v>2254</v>
      </c>
      <c r="C24" s="673">
        <f t="shared" ref="C24:I24" ca="1" si="5">SUM(C15:C23)</f>
        <v>0.70198066972737372</v>
      </c>
      <c r="D24" s="673">
        <f t="shared" ca="1" si="5"/>
        <v>0.2097662841493233</v>
      </c>
      <c r="E24" s="673">
        <f t="shared" ca="1" si="5"/>
        <v>0.11166680650905357</v>
      </c>
      <c r="F24" s="673">
        <f t="shared" ca="1" si="5"/>
        <v>-5.5503264067356776E-2</v>
      </c>
      <c r="G24" s="673">
        <f t="shared" ca="1" si="5"/>
        <v>-0.11166680650905357</v>
      </c>
      <c r="H24" s="673">
        <f t="shared" ca="1" si="5"/>
        <v>0.14375630996400704</v>
      </c>
      <c r="I24" s="665">
        <f t="shared" ca="1" si="5"/>
        <v>0.99999999977334741</v>
      </c>
      <c r="J24" s="665"/>
      <c r="K24" s="666" t="s">
        <v>2255</v>
      </c>
      <c r="M24" s="1" t="s">
        <v>2271</v>
      </c>
      <c r="N24" s="667">
        <f ca="1">'Operating Summaries'!F32</f>
        <v>0.85</v>
      </c>
    </row>
    <row r="25" spans="1:14" ht="12.75" customHeight="1">
      <c r="C25" s="674"/>
      <c r="D25" s="674"/>
      <c r="E25" s="674"/>
      <c r="F25" s="674"/>
      <c r="G25" s="675"/>
      <c r="I25" s="676"/>
      <c r="J25" s="676"/>
      <c r="M25" s="9" t="s">
        <v>2272</v>
      </c>
      <c r="N25" s="1"/>
    </row>
    <row r="26" spans="1:14" ht="12" customHeight="1">
      <c r="M26" s="1" t="s">
        <v>2273</v>
      </c>
      <c r="N26" s="667">
        <f ca="1">'Operating Summaries'!D7</f>
        <v>0.30074972536200573</v>
      </c>
    </row>
    <row r="27" spans="1:14" ht="12" customHeight="1">
      <c r="M27" s="1" t="s">
        <v>2274</v>
      </c>
      <c r="N27" s="1">
        <f ca="1">'Operating Summaries'!D10</f>
        <v>158</v>
      </c>
    </row>
    <row r="28" spans="1:14" ht="12.75" customHeight="1">
      <c r="E28" s="653"/>
      <c r="F28" s="653"/>
      <c r="G28" s="653"/>
      <c r="M28" s="1" t="s">
        <v>2275</v>
      </c>
      <c r="N28" s="58">
        <f ca="1">'Operating Summaries'!D6</f>
        <v>22.960371054988375</v>
      </c>
    </row>
    <row r="29" spans="1:14" ht="12.75" customHeight="1">
      <c r="E29" s="653"/>
      <c r="F29" s="670"/>
      <c r="M29" s="1" t="s">
        <v>2276</v>
      </c>
      <c r="N29" s="1" t="s">
        <v>2277</v>
      </c>
    </row>
    <row r="30" spans="1:14" ht="12.75" customHeight="1">
      <c r="E30" s="653"/>
      <c r="F30" s="670"/>
      <c r="M30" s="1" t="s">
        <v>2278</v>
      </c>
      <c r="N30" s="677">
        <f ca="1">'Operating Summaries'!F4</f>
        <v>4.7603851099999996</v>
      </c>
    </row>
    <row r="31" spans="1:14" ht="12.75" customHeight="1">
      <c r="E31" s="653"/>
      <c r="F31" s="670"/>
      <c r="M31" s="1" t="s">
        <v>2279</v>
      </c>
      <c r="N31" s="1" t="str">
        <f ca="1">IF(VLOOKUP("strm.a200.254b",INDIRECT(LU_SENS),2,FALSE())&gt;0, "Liquor","Whole-slurry")</f>
        <v>Whole-slurry</v>
      </c>
    </row>
    <row r="32" spans="1:14" ht="12.75" customHeight="1">
      <c r="E32" s="653"/>
      <c r="F32" s="670"/>
      <c r="M32" s="1" t="s">
        <v>2280</v>
      </c>
      <c r="N32" s="1" t="str">
        <f ca="1">IF(VLOOKUP("strm.a200.301liq",INDIRECT(LU_SENS),2,FALSE())&gt;0, "Washed-solids","Whole-slurry")</f>
        <v>Whole-slurry</v>
      </c>
    </row>
    <row r="33" spans="1:18" ht="12.75" customHeight="1">
      <c r="E33" s="653"/>
      <c r="F33" s="670"/>
      <c r="M33" s="1" t="s">
        <v>2281</v>
      </c>
      <c r="N33" s="667">
        <f ca="1">'Operating Summaries'!D42</f>
        <v>0.1997680292732886</v>
      </c>
    </row>
    <row r="34" spans="1:18" ht="12.75" customHeight="1">
      <c r="E34" s="653"/>
      <c r="F34" s="670"/>
      <c r="M34" s="1" t="s">
        <v>2282</v>
      </c>
      <c r="N34" s="1" t="str">
        <f>CASEID</f>
        <v>APPLEP-2026</v>
      </c>
    </row>
    <row r="35" spans="1:18" ht="12.75" customHeight="1">
      <c r="E35" s="653"/>
      <c r="F35" s="670"/>
      <c r="M35" s="9" t="s">
        <v>2283</v>
      </c>
      <c r="N35" s="1"/>
    </row>
    <row r="36" spans="1:18" ht="12.75" customHeight="1">
      <c r="E36" s="653"/>
      <c r="F36" s="670"/>
      <c r="M36" s="1" t="s">
        <v>2284</v>
      </c>
      <c r="N36" s="677">
        <f ca="1">'Operating Summaries'!H14*OPEX!B7/(OPEX!B3*1000000)*2.205</f>
        <v>72.803917698523222</v>
      </c>
    </row>
    <row r="37" spans="1:18" ht="12.75" customHeight="1">
      <c r="E37" s="653"/>
      <c r="F37" s="670"/>
      <c r="G37" s="674"/>
      <c r="M37" s="1" t="s">
        <v>2285</v>
      </c>
      <c r="N37" s="1">
        <f ca="1">Summary!F25/100</f>
        <v>-0.1096982283737036</v>
      </c>
    </row>
    <row r="38" spans="1:18" ht="12" customHeight="1">
      <c r="M38" s="1" t="s">
        <v>2286</v>
      </c>
      <c r="N38" s="1">
        <f ca="1">Summary!F49</f>
        <v>1.7981928614511191</v>
      </c>
    </row>
    <row r="39" spans="1:18" ht="12" customHeight="1">
      <c r="M39" s="1" t="s">
        <v>2287</v>
      </c>
      <c r="N39" s="1">
        <f ca="1">Summary!F49+Summary!F50</f>
        <v>5.7794970135061288</v>
      </c>
    </row>
    <row r="40" spans="1:18" ht="12" customHeight="1">
      <c r="D40" s="668"/>
      <c r="E40" s="678"/>
      <c r="F40" s="668"/>
      <c r="G40" s="678"/>
      <c r="I40" s="678"/>
      <c r="J40" s="678"/>
      <c r="K40" s="679"/>
      <c r="M40" s="1" t="s">
        <v>2288</v>
      </c>
      <c r="N40" s="1">
        <f ca="1">Summary!F51</f>
        <v>5.4351137173370008</v>
      </c>
    </row>
    <row r="41" spans="1:18" ht="12" customHeight="1">
      <c r="A41" s="679"/>
      <c r="B41" s="680"/>
      <c r="C41" s="668"/>
      <c r="D41" s="668"/>
      <c r="E41" s="678"/>
      <c r="F41" s="668"/>
      <c r="G41" s="678"/>
      <c r="I41" s="678"/>
      <c r="J41" s="678"/>
      <c r="K41" s="679"/>
    </row>
    <row r="42" spans="1:18" ht="12" customHeight="1">
      <c r="A42" s="679"/>
      <c r="B42" s="680"/>
      <c r="C42" s="668"/>
      <c r="D42" s="668"/>
      <c r="E42" s="678"/>
      <c r="F42" s="668"/>
      <c r="G42" s="678"/>
      <c r="I42" s="678"/>
      <c r="J42" s="678"/>
      <c r="K42" s="679"/>
      <c r="L42" s="679"/>
      <c r="P42" s="642" t="s">
        <v>2289</v>
      </c>
      <c r="Q42" s="655">
        <f ca="1">I8</f>
        <v>0.49402361742947593</v>
      </c>
      <c r="R42" s="642" t="s">
        <v>121</v>
      </c>
    </row>
    <row r="43" spans="1:18" ht="12" customHeight="1">
      <c r="A43" s="679"/>
      <c r="B43" s="680"/>
      <c r="C43" s="668"/>
      <c r="D43" s="668"/>
      <c r="E43" s="678"/>
      <c r="F43" s="668"/>
      <c r="G43" s="678"/>
      <c r="H43" s="678"/>
      <c r="I43" s="679"/>
      <c r="J43" s="679"/>
      <c r="K43" s="679"/>
      <c r="L43" s="679"/>
      <c r="Q43" s="650">
        <f ca="1">Q42*ETHMMGAL</f>
        <v>29.585949492291771</v>
      </c>
      <c r="R43" s="642" t="s">
        <v>2290</v>
      </c>
    </row>
    <row r="44" spans="1:18" ht="12" customHeight="1">
      <c r="A44" s="679"/>
      <c r="B44" s="679"/>
      <c r="C44" s="668"/>
      <c r="D44" s="668"/>
      <c r="E44" s="678"/>
      <c r="F44" s="668"/>
      <c r="G44" s="678"/>
      <c r="H44" s="678"/>
      <c r="I44" s="679"/>
      <c r="J44" s="679"/>
      <c r="K44" s="679"/>
      <c r="L44" s="679"/>
      <c r="P44" s="642" t="s">
        <v>2291</v>
      </c>
      <c r="Q44" s="642">
        <f ca="1">'Operating Summaries'!H39</f>
        <v>26542.269799999998</v>
      </c>
      <c r="R44" s="642" t="s">
        <v>225</v>
      </c>
    </row>
    <row r="45" spans="1:18" ht="12" customHeight="1">
      <c r="A45" s="679"/>
      <c r="B45" s="679"/>
      <c r="C45" s="668"/>
      <c r="D45" s="668"/>
      <c r="E45" s="678"/>
      <c r="F45" s="668"/>
      <c r="G45" s="678"/>
      <c r="H45" s="678"/>
      <c r="I45" s="679"/>
      <c r="J45" s="679"/>
      <c r="K45" s="679"/>
      <c r="L45" s="679"/>
    </row>
    <row r="46" spans="1:18" ht="12" customHeight="1">
      <c r="L46" s="679"/>
      <c r="Q46" s="650">
        <f ca="1">Q43/OPHOURS/Q44*1000000</f>
        <v>0.13254137029466873</v>
      </c>
      <c r="R46" s="642" t="s">
        <v>2292</v>
      </c>
    </row>
    <row r="47" spans="1:18" ht="12" customHeight="1">
      <c r="L47" s="679"/>
    </row>
    <row r="58" spans="2:3" ht="12.75" customHeight="1">
      <c r="B58" s="653" t="s">
        <v>49</v>
      </c>
      <c r="C58" s="670">
        <f ca="1">$I$15</f>
        <v>2.9682296590834923E-2</v>
      </c>
    </row>
    <row r="59" spans="2:3" ht="12.75" customHeight="1">
      <c r="B59" s="653" t="s">
        <v>2293</v>
      </c>
      <c r="C59" s="670">
        <f ca="1">$I$18</f>
        <v>9.6195390412033135E-2</v>
      </c>
    </row>
    <row r="60" spans="2:3" ht="12.75" customHeight="1">
      <c r="B60" s="653" t="s">
        <v>147</v>
      </c>
      <c r="C60" s="670">
        <f ca="1">$I$20</f>
        <v>0.24995775764324241</v>
      </c>
    </row>
    <row r="61" spans="2:3" ht="12.75" customHeight="1">
      <c r="B61" s="653" t="s">
        <v>2294</v>
      </c>
      <c r="C61" s="670">
        <f ca="1">$I$16</f>
        <v>0.22743418609501953</v>
      </c>
    </row>
    <row r="62" spans="2:3" ht="12.75" customHeight="1">
      <c r="B62" s="653" t="s">
        <v>2295</v>
      </c>
      <c r="C62" s="670">
        <f ca="1">$I$17</f>
        <v>0.12453914415172174</v>
      </c>
    </row>
    <row r="63" spans="2:3" ht="12.75" customHeight="1">
      <c r="B63" s="653" t="s">
        <v>2296</v>
      </c>
      <c r="C63" s="670">
        <f ca="1">$I$19</f>
        <v>8.9973436886495423E-2</v>
      </c>
    </row>
    <row r="64" spans="2:3" ht="12.75" customHeight="1">
      <c r="B64" s="653" t="s">
        <v>153</v>
      </c>
      <c r="C64" s="670">
        <f ca="1">$I$23</f>
        <v>4.2090161407194453E-2</v>
      </c>
    </row>
    <row r="65" spans="2:3" ht="12.75" customHeight="1">
      <c r="B65" s="653" t="s">
        <v>2297</v>
      </c>
      <c r="C65" s="670">
        <f ca="1">$I$22</f>
        <v>0.12192324587762977</v>
      </c>
    </row>
    <row r="66" spans="2:3" ht="12.75" customHeight="1">
      <c r="B66" s="653" t="s">
        <v>149</v>
      </c>
      <c r="C66" s="670">
        <f ca="1">$I$21</f>
        <v>1.8204380709175939E-2</v>
      </c>
    </row>
    <row r="67" spans="2:3" ht="12" customHeight="1"/>
    <row r="68" spans="2:3" ht="12" customHeight="1"/>
    <row r="69" spans="2:3" ht="12" customHeight="1"/>
    <row r="70" spans="2:3" ht="12" customHeight="1"/>
    <row r="71" spans="2:3" ht="12" customHeight="1"/>
    <row r="72" spans="2:3" ht="12" customHeight="1"/>
    <row r="73" spans="2:3" ht="12" customHeight="1"/>
    <row r="74" spans="2:3" ht="12" customHeight="1"/>
    <row r="75" spans="2:3" ht="12" customHeight="1"/>
    <row r="76" spans="2:3" ht="12" customHeight="1"/>
    <row r="77" spans="2:3" ht="12" customHeight="1"/>
    <row r="78" spans="2:3" ht="12" customHeight="1"/>
    <row r="79" spans="2:3" ht="12" customHeight="1"/>
    <row r="80" spans="2:3" ht="12" customHeight="1"/>
    <row r="81" ht="12" customHeight="1"/>
    <row r="82" ht="12" customHeight="1"/>
    <row r="83" ht="12" customHeight="1"/>
    <row r="84" ht="12" customHeight="1"/>
    <row r="85" ht="12" customHeight="1"/>
    <row r="86" ht="12" customHeight="1"/>
    <row r="87" ht="12" customHeight="1"/>
  </sheetData>
  <pageMargins left="0.75" right="0.75" top="1" bottom="1" header="0.511811023622047" footer="0.511811023622047"/>
  <pageSetup orientation="portrait" horizontalDpi="300" verticalDpi="3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GY127"/>
  <sheetViews>
    <sheetView zoomScale="80" zoomScaleNormal="80" workbookViewId="0">
      <pane xSplit="5" ySplit="24" topLeftCell="F89" activePane="bottomRight" state="frozen"/>
      <selection pane="topRight" activeCell="F1" sqref="F1"/>
      <selection pane="bottomLeft" activeCell="A89" sqref="A89"/>
      <selection pane="bottomRight" activeCell="L63" sqref="L63"/>
    </sheetView>
  </sheetViews>
  <sheetFormatPr defaultColWidth="9" defaultRowHeight="13"/>
  <cols>
    <col min="1" max="1" width="20.9140625" style="523" customWidth="1"/>
    <col min="2" max="2" width="4" style="523" customWidth="1"/>
    <col min="3" max="3" width="7" style="523" customWidth="1"/>
    <col min="4" max="4" width="13.6640625" style="523" customWidth="1"/>
    <col min="5" max="5" width="9" style="523" customWidth="1"/>
    <col min="6" max="6" width="10.4140625" style="523" customWidth="1"/>
    <col min="7" max="7" width="10" style="523" customWidth="1"/>
    <col min="8" max="8" width="9" style="523" customWidth="1"/>
    <col min="9" max="9" width="10" style="523" customWidth="1"/>
    <col min="10" max="12" width="9" style="523" customWidth="1"/>
    <col min="13" max="13" width="10" style="523" customWidth="1"/>
    <col min="14" max="15" width="9" style="523" customWidth="1"/>
    <col min="16" max="16" width="11.25" style="523" customWidth="1"/>
    <col min="17" max="17" width="4" style="523" customWidth="1"/>
    <col min="18" max="18" width="12.08203125" style="523" customWidth="1"/>
    <col min="19" max="19" width="9.6640625" style="523" customWidth="1"/>
    <col min="20" max="20" width="10.4140625" style="523" customWidth="1"/>
    <col min="21" max="21" width="10.25" style="523" customWidth="1"/>
    <col min="22" max="24" width="9" style="523" customWidth="1"/>
    <col min="25" max="25" width="10.6640625" style="523" customWidth="1"/>
    <col min="26" max="27" width="9" style="523" customWidth="1"/>
    <col min="28" max="28" width="4" style="523" customWidth="1"/>
    <col min="29" max="29" width="12.08203125" style="523" customWidth="1"/>
    <col min="30" max="30" width="9" style="523" customWidth="1"/>
    <col min="31" max="31" width="10.4140625" style="523" customWidth="1"/>
    <col min="32" max="32" width="10.25" style="523" customWidth="1"/>
    <col min="33" max="37" width="9" style="523" customWidth="1"/>
    <col min="38" max="38" width="10.6640625" style="523" customWidth="1"/>
    <col min="39" max="40" width="9" style="523" customWidth="1"/>
    <col min="41" max="41" width="4" style="523" customWidth="1"/>
    <col min="42" max="42" width="12.08203125" style="523" customWidth="1"/>
    <col min="43" max="43" width="9" style="523" customWidth="1"/>
    <col min="44" max="44" width="10.4140625" style="523" customWidth="1"/>
    <col min="45" max="45" width="10.25" style="523" customWidth="1"/>
    <col min="46" max="47" width="9" style="523" customWidth="1"/>
    <col min="48" max="48" width="10.6640625" style="523" customWidth="1"/>
    <col min="49" max="55" width="9" style="523" customWidth="1"/>
    <col min="56" max="56" width="4" style="523" customWidth="1"/>
    <col min="57" max="57" width="12.08203125" style="523" customWidth="1"/>
    <col min="58" max="58" width="9" style="523" customWidth="1"/>
    <col min="59" max="59" width="10.4140625" style="523" customWidth="1"/>
    <col min="60" max="60" width="10.25" style="523" customWidth="1"/>
    <col min="61" max="61" width="9" style="523" customWidth="1"/>
    <col min="62" max="62" width="10.6640625" style="523" customWidth="1"/>
    <col min="63" max="67" width="9" style="523" customWidth="1"/>
    <col min="68" max="68" width="4" style="523" customWidth="1"/>
    <col min="69" max="69" width="9" style="523" customWidth="1"/>
    <col min="70" max="71" width="11.75" style="523" customWidth="1"/>
    <col min="72" max="75" width="9" style="523" customWidth="1"/>
    <col min="76" max="76" width="4" style="523" customWidth="1"/>
    <col min="77" max="84" width="9" style="523" customWidth="1"/>
    <col min="85" max="85" width="4" style="523" customWidth="1"/>
    <col min="86" max="90" width="9" style="523" customWidth="1"/>
    <col min="91" max="91" width="4" style="523" customWidth="1"/>
    <col min="92" max="97" width="9" style="523" customWidth="1"/>
    <col min="98" max="98" width="4" style="523" customWidth="1"/>
    <col min="99" max="112" width="9" style="523" customWidth="1"/>
    <col min="113" max="113" width="4" style="523" customWidth="1"/>
    <col min="114" max="120" width="9" style="523" customWidth="1"/>
    <col min="121" max="121" width="4" style="523" customWidth="1"/>
    <col min="122" max="122" width="13.9140625" style="523" customWidth="1"/>
    <col min="123" max="126" width="9" style="523" customWidth="1"/>
    <col min="127" max="127" width="4" style="523" customWidth="1"/>
    <col min="128" max="128" width="13.9140625" style="523" customWidth="1"/>
    <col min="129" max="132" width="9" style="523" customWidth="1"/>
    <col min="133" max="133" width="4" style="523" customWidth="1"/>
    <col min="134" max="134" width="13.9140625" style="523" customWidth="1"/>
    <col min="135" max="138" width="9" style="523" customWidth="1"/>
    <col min="139" max="139" width="4" style="523" customWidth="1"/>
    <col min="140" max="140" width="14.9140625" style="523" customWidth="1"/>
    <col min="141" max="144" width="9" style="523" customWidth="1"/>
    <col min="145" max="145" width="4" style="523" customWidth="1"/>
    <col min="146" max="146" width="13.9140625" style="523" customWidth="1"/>
    <col min="147" max="150" width="9" style="523" customWidth="1"/>
    <col min="151" max="151" width="4" style="523" customWidth="1"/>
    <col min="152" max="153" width="9" style="523" customWidth="1"/>
    <col min="154" max="154" width="4" style="523" customWidth="1"/>
    <col min="155" max="157" width="9" style="523" customWidth="1"/>
    <col min="158" max="158" width="4" style="523" customWidth="1"/>
    <col min="159" max="198" width="9" style="523" customWidth="1"/>
    <col min="199" max="199" width="15.75" style="523" customWidth="1"/>
    <col min="200" max="200" width="8.6640625" style="617" customWidth="1"/>
    <col min="201" max="201" width="8.08203125" style="617" customWidth="1"/>
    <col min="202" max="202" width="14.4140625" style="523" customWidth="1"/>
    <col min="203" max="203" width="8.6640625" style="617" customWidth="1"/>
    <col min="204" max="205" width="9.6640625" style="617" customWidth="1"/>
    <col min="206" max="206" width="10.9140625" style="523" customWidth="1"/>
    <col min="207" max="207" width="9" style="617" customWidth="1"/>
    <col min="208" max="208" width="9" style="523" customWidth="1"/>
    <col min="209" max="16384" width="9" style="523"/>
  </cols>
  <sheetData>
    <row r="1" spans="1:207" ht="12.75" customHeight="1">
      <c r="B1" s="1221" t="s">
        <v>2298</v>
      </c>
      <c r="C1" s="522"/>
      <c r="F1" s="522" t="s">
        <v>2299</v>
      </c>
      <c r="H1" s="584" t="s">
        <v>2300</v>
      </c>
      <c r="I1" s="584" t="s">
        <v>2301</v>
      </c>
      <c r="J1" s="584" t="s">
        <v>1127</v>
      </c>
      <c r="K1" s="584"/>
      <c r="Q1" s="681"/>
      <c r="R1" s="522" t="s">
        <v>2302</v>
      </c>
      <c r="T1" s="584" t="s">
        <v>2300</v>
      </c>
      <c r="U1" s="584" t="s">
        <v>2301</v>
      </c>
      <c r="V1" s="584" t="s">
        <v>1127</v>
      </c>
      <c r="AB1" s="681"/>
      <c r="AC1" s="522" t="s">
        <v>2303</v>
      </c>
      <c r="AE1" s="584" t="s">
        <v>2300</v>
      </c>
      <c r="AF1" s="584" t="s">
        <v>2301</v>
      </c>
      <c r="AG1" s="584" t="s">
        <v>1127</v>
      </c>
      <c r="AO1" s="681"/>
      <c r="AP1" s="522" t="s">
        <v>2242</v>
      </c>
      <c r="AR1" s="584" t="s">
        <v>2300</v>
      </c>
      <c r="AS1" s="584" t="s">
        <v>2301</v>
      </c>
      <c r="AT1" s="584" t="s">
        <v>1127</v>
      </c>
      <c r="AU1" s="584"/>
      <c r="BD1" s="681"/>
      <c r="BE1" s="522" t="s">
        <v>2304</v>
      </c>
      <c r="BG1" s="584" t="s">
        <v>2300</v>
      </c>
      <c r="BH1" s="584" t="s">
        <v>2301</v>
      </c>
      <c r="BI1" s="584" t="s">
        <v>1127</v>
      </c>
      <c r="BP1" s="681"/>
      <c r="BQ1" s="522" t="s">
        <v>2305</v>
      </c>
      <c r="BT1" s="584" t="s">
        <v>2300</v>
      </c>
      <c r="BU1" s="584" t="s">
        <v>2301</v>
      </c>
      <c r="BV1" s="584" t="s">
        <v>1127</v>
      </c>
      <c r="BW1" s="584"/>
      <c r="BX1" s="681"/>
      <c r="BY1" s="522" t="s">
        <v>2306</v>
      </c>
      <c r="CA1" s="584" t="s">
        <v>2300</v>
      </c>
      <c r="CB1" s="584" t="s">
        <v>2301</v>
      </c>
      <c r="CC1" s="584" t="s">
        <v>1127</v>
      </c>
      <c r="CG1" s="681"/>
      <c r="CH1" s="522" t="s">
        <v>2307</v>
      </c>
      <c r="CJ1" s="584" t="s">
        <v>2300</v>
      </c>
      <c r="CK1" s="584" t="s">
        <v>2301</v>
      </c>
      <c r="CL1" s="584" t="s">
        <v>1127</v>
      </c>
      <c r="CM1" s="681"/>
      <c r="CN1" s="522" t="s">
        <v>2308</v>
      </c>
      <c r="CP1" s="584" t="s">
        <v>2300</v>
      </c>
      <c r="CQ1" s="584" t="s">
        <v>2301</v>
      </c>
      <c r="CR1" s="584" t="s">
        <v>1127</v>
      </c>
      <c r="CS1" s="584"/>
      <c r="CT1" s="681"/>
      <c r="CU1" s="522" t="s">
        <v>2309</v>
      </c>
      <c r="CW1" s="584" t="s">
        <v>2300</v>
      </c>
      <c r="CX1" s="584" t="s">
        <v>2301</v>
      </c>
      <c r="CY1" s="584" t="s">
        <v>1127</v>
      </c>
      <c r="CZ1" s="584"/>
      <c r="DA1" s="584"/>
      <c r="DI1" s="681"/>
      <c r="DJ1" s="522" t="s">
        <v>2310</v>
      </c>
      <c r="DL1" s="584" t="s">
        <v>2300</v>
      </c>
      <c r="DM1" s="584" t="s">
        <v>2301</v>
      </c>
      <c r="DN1" s="584" t="s">
        <v>1127</v>
      </c>
      <c r="DQ1" s="681"/>
      <c r="DR1" s="522"/>
      <c r="DT1" s="584" t="s">
        <v>2300</v>
      </c>
      <c r="DU1" s="584" t="s">
        <v>2301</v>
      </c>
      <c r="DV1" s="584" t="s">
        <v>1127</v>
      </c>
      <c r="DW1" s="681"/>
      <c r="DX1" s="522" t="s">
        <v>2311</v>
      </c>
      <c r="DZ1" s="584" t="s">
        <v>2300</v>
      </c>
      <c r="EA1" s="584" t="s">
        <v>2301</v>
      </c>
      <c r="EB1" s="584" t="s">
        <v>1127</v>
      </c>
      <c r="EC1" s="681"/>
      <c r="ED1" s="522" t="s">
        <v>2312</v>
      </c>
      <c r="EF1" s="584" t="s">
        <v>2300</v>
      </c>
      <c r="EG1" s="584" t="s">
        <v>2301</v>
      </c>
      <c r="EH1" s="584" t="s">
        <v>1127</v>
      </c>
      <c r="EI1" s="681"/>
      <c r="EJ1" s="522" t="s">
        <v>2313</v>
      </c>
      <c r="EL1" s="584" t="s">
        <v>2300</v>
      </c>
      <c r="EM1" s="584" t="s">
        <v>2301</v>
      </c>
      <c r="EN1" s="584" t="s">
        <v>1127</v>
      </c>
      <c r="EO1" s="681"/>
      <c r="EP1" s="522" t="s">
        <v>2314</v>
      </c>
      <c r="ER1" s="584" t="s">
        <v>2300</v>
      </c>
      <c r="ES1" s="584" t="s">
        <v>2301</v>
      </c>
      <c r="ET1" s="584" t="s">
        <v>1127</v>
      </c>
      <c r="EU1" s="681"/>
      <c r="EX1" s="681"/>
      <c r="FB1" s="681"/>
      <c r="FC1" s="522" t="s">
        <v>2315</v>
      </c>
      <c r="FE1" s="584" t="s">
        <v>2300</v>
      </c>
      <c r="FF1" s="584" t="s">
        <v>2301</v>
      </c>
      <c r="FG1" s="584" t="s">
        <v>1127</v>
      </c>
      <c r="GQ1" s="523" t="s">
        <v>2316</v>
      </c>
      <c r="GT1" s="523" t="s">
        <v>2317</v>
      </c>
      <c r="GX1" s="523" t="s">
        <v>2318</v>
      </c>
    </row>
    <row r="2" spans="1:207" ht="12.75" customHeight="1">
      <c r="A2" s="682"/>
      <c r="B2" s="1222"/>
      <c r="F2" s="523" t="s">
        <v>2319</v>
      </c>
      <c r="G2" s="523" t="s">
        <v>225</v>
      </c>
      <c r="H2" s="683">
        <f ca="1">SUM(F9:N9)</f>
        <v>0</v>
      </c>
      <c r="I2" s="683">
        <f ca="1">SUM(O9:P9)</f>
        <v>0</v>
      </c>
      <c r="J2" s="684" t="e">
        <f ca="1">1-(H2-I2)/H2</f>
        <v>#DIV/0!</v>
      </c>
      <c r="K2" s="585"/>
      <c r="Q2" s="685"/>
      <c r="R2" s="523" t="s">
        <v>2319</v>
      </c>
      <c r="S2" s="523" t="s">
        <v>225</v>
      </c>
      <c r="T2" s="683">
        <f ca="1">SUM(R9:X9)</f>
        <v>0</v>
      </c>
      <c r="U2" s="683">
        <f ca="1">SUM(Y9:AA9)</f>
        <v>0</v>
      </c>
      <c r="V2" s="684" t="e">
        <f ca="1">1-(T2-U2)/T2</f>
        <v>#DIV/0!</v>
      </c>
      <c r="AB2" s="685"/>
      <c r="AC2" s="523" t="s">
        <v>2319</v>
      </c>
      <c r="AD2" s="523" t="s">
        <v>225</v>
      </c>
      <c r="AE2" s="683">
        <f ca="1">SUM(AC9:AK9)</f>
        <v>0</v>
      </c>
      <c r="AF2" s="683">
        <f ca="1">SUM(AL9:AN9)</f>
        <v>0</v>
      </c>
      <c r="AG2" s="684" t="e">
        <f ca="1">1-(AE2-AF2)/AE2</f>
        <v>#DIV/0!</v>
      </c>
      <c r="AO2" s="685"/>
      <c r="AP2" s="523" t="s">
        <v>2319</v>
      </c>
      <c r="AQ2" s="523" t="s">
        <v>225</v>
      </c>
      <c r="AR2" s="683">
        <f ca="1">SUM(AP9:AU9)</f>
        <v>0</v>
      </c>
      <c r="AS2" s="683">
        <f ca="1">SUM(AV9:BC9)</f>
        <v>0</v>
      </c>
      <c r="AT2" s="684" t="e">
        <f ca="1">1-(AR2-AS2)/AR2</f>
        <v>#DIV/0!</v>
      </c>
      <c r="AU2" s="585"/>
      <c r="BD2" s="685"/>
      <c r="BE2" s="523" t="s">
        <v>2319</v>
      </c>
      <c r="BF2" s="523" t="s">
        <v>225</v>
      </c>
      <c r="BG2" s="683">
        <f ca="1">SUM(BE9:BI9)</f>
        <v>0</v>
      </c>
      <c r="BH2" s="683">
        <f ca="1">SUM(BJ9:BO9)</f>
        <v>0</v>
      </c>
      <c r="BI2" s="684" t="e">
        <f ca="1">1-(BG2-BH2)/BG2</f>
        <v>#DIV/0!</v>
      </c>
      <c r="BP2" s="685"/>
      <c r="BQ2" s="523" t="s">
        <v>2319</v>
      </c>
      <c r="BR2" s="523" t="s">
        <v>225</v>
      </c>
      <c r="BT2" s="683">
        <f ca="1">SUM(BQ9:BR9)</f>
        <v>0</v>
      </c>
      <c r="BU2" s="683">
        <f ca="1">SUM(BT9:BV9)</f>
        <v>0</v>
      </c>
      <c r="BV2" s="686" t="e">
        <f ca="1">1-(BT2-BU2)/BT2</f>
        <v>#DIV/0!</v>
      </c>
      <c r="BW2" s="687"/>
      <c r="BX2" s="685"/>
      <c r="BY2" s="523" t="s">
        <v>2319</v>
      </c>
      <c r="BZ2" s="523" t="s">
        <v>225</v>
      </c>
      <c r="CA2" s="683">
        <f ca="1">SUM(BY9:CD9)</f>
        <v>0</v>
      </c>
      <c r="CB2" s="683">
        <f ca="1">SUM(CE9:CF9)</f>
        <v>0</v>
      </c>
      <c r="CC2" s="684" t="e">
        <f ca="1">1-(CA2-CB2)/CA2</f>
        <v>#DIV/0!</v>
      </c>
      <c r="CG2" s="685"/>
      <c r="CH2" s="523" t="s">
        <v>2319</v>
      </c>
      <c r="CI2" s="523" t="s">
        <v>225</v>
      </c>
      <c r="CJ2" s="683">
        <f ca="1">SUM(CH9:CI9)</f>
        <v>0</v>
      </c>
      <c r="CK2" s="683">
        <f ca="1">SUM(CJ9)</f>
        <v>0</v>
      </c>
      <c r="CL2" s="686" t="e">
        <f ca="1">1-(CJ2-CK2)/CJ2</f>
        <v>#DIV/0!</v>
      </c>
      <c r="CM2" s="685"/>
      <c r="CN2" s="523" t="s">
        <v>2319</v>
      </c>
      <c r="CO2" s="523" t="s">
        <v>225</v>
      </c>
      <c r="CP2" s="683">
        <f ca="1">SUM(CN9:CO9)</f>
        <v>0</v>
      </c>
      <c r="CQ2" s="683">
        <f ca="1">SUM(CP9:CS9)</f>
        <v>0</v>
      </c>
      <c r="CR2" s="686" t="e">
        <f ca="1">1-(CP2-CQ2)/CP2</f>
        <v>#DIV/0!</v>
      </c>
      <c r="CS2" s="687"/>
      <c r="CT2" s="685"/>
      <c r="CU2" s="523" t="s">
        <v>2319</v>
      </c>
      <c r="CV2" s="523" t="s">
        <v>225</v>
      </c>
      <c r="CW2" s="683">
        <f ca="1">SUM(CU9:DC9)</f>
        <v>0</v>
      </c>
      <c r="CX2" s="683">
        <f ca="1">SUM(DD9:DH9)</f>
        <v>0</v>
      </c>
      <c r="CY2" s="686" t="e">
        <f ca="1">1-(CW2-CX2)/CW2</f>
        <v>#DIV/0!</v>
      </c>
      <c r="CZ2" s="687"/>
      <c r="DA2" s="687"/>
      <c r="DI2" s="685"/>
      <c r="DJ2" s="523" t="s">
        <v>2319</v>
      </c>
      <c r="DK2" s="523" t="s">
        <v>225</v>
      </c>
      <c r="DL2" s="683">
        <f ca="1">SUM(DJ9:DN9)</f>
        <v>0</v>
      </c>
      <c r="DM2" s="683">
        <f ca="1">SUM(DO9:DP9)</f>
        <v>0</v>
      </c>
      <c r="DN2" s="686" t="e">
        <f ca="1">1-(DL2-DM2)/DL2</f>
        <v>#DIV/0!</v>
      </c>
      <c r="DQ2" s="685"/>
      <c r="DR2" s="523" t="s">
        <v>2319</v>
      </c>
      <c r="DS2" s="523" t="s">
        <v>225</v>
      </c>
      <c r="DT2" s="683">
        <f ca="1">SUM(DR9:DS9)</f>
        <v>0</v>
      </c>
      <c r="DU2" s="683">
        <f ca="1">SUM(DT9)</f>
        <v>0</v>
      </c>
      <c r="DV2" s="686" t="e">
        <f ca="1">1-(DT2-DU2)/DT2</f>
        <v>#DIV/0!</v>
      </c>
      <c r="DW2" s="685"/>
      <c r="DX2" s="523" t="s">
        <v>2319</v>
      </c>
      <c r="DY2" s="523" t="s">
        <v>225</v>
      </c>
      <c r="DZ2" s="683">
        <f ca="1">SUM(DX9:DY9)</f>
        <v>0</v>
      </c>
      <c r="EA2" s="683">
        <f ca="1">SUM(DZ9)</f>
        <v>0</v>
      </c>
      <c r="EB2" s="686" t="e">
        <f ca="1">1-(DZ2-EA2)/DZ2</f>
        <v>#DIV/0!</v>
      </c>
      <c r="EC2" s="685"/>
      <c r="ED2" s="523" t="s">
        <v>2319</v>
      </c>
      <c r="EE2" s="523" t="s">
        <v>225</v>
      </c>
      <c r="EF2" s="683">
        <f ca="1">SUM(ED9:ED9)</f>
        <v>0</v>
      </c>
      <c r="EG2" s="683">
        <f ca="1">SUM(EE9)</f>
        <v>0</v>
      </c>
      <c r="EH2" s="686" t="e">
        <f ca="1">1-(EF2-EG2)/EF2</f>
        <v>#DIV/0!</v>
      </c>
      <c r="EI2" s="685"/>
      <c r="EJ2" s="523" t="s">
        <v>2319</v>
      </c>
      <c r="EK2" s="523" t="s">
        <v>225</v>
      </c>
      <c r="EL2" s="683">
        <f ca="1">SUM(EJ9:EK9)</f>
        <v>0</v>
      </c>
      <c r="EM2" s="683">
        <f ca="1">SUM(EL9:EM9)</f>
        <v>0</v>
      </c>
      <c r="EN2" s="686" t="e">
        <f ca="1">1-(EL2-EM2)/EL2</f>
        <v>#DIV/0!</v>
      </c>
      <c r="EO2" s="685"/>
      <c r="EP2" s="523" t="s">
        <v>2319</v>
      </c>
      <c r="EQ2" s="523" t="s">
        <v>225</v>
      </c>
      <c r="ER2" s="683">
        <f ca="1">SUM(EP9:EP9)</f>
        <v>0</v>
      </c>
      <c r="ES2" s="683">
        <f ca="1">SUM(EQ9:ES9)</f>
        <v>0</v>
      </c>
      <c r="ET2" s="686" t="e">
        <f ca="1">1-(ER2-ES2)/ER2</f>
        <v>#DIV/0!</v>
      </c>
      <c r="EU2" s="685"/>
      <c r="EV2" s="523" t="s">
        <v>2320</v>
      </c>
      <c r="EX2" s="685"/>
      <c r="EY2" s="523" t="s">
        <v>2313</v>
      </c>
      <c r="FB2" s="685"/>
      <c r="FC2" s="523" t="s">
        <v>2319</v>
      </c>
      <c r="FD2" s="523" t="s">
        <v>225</v>
      </c>
      <c r="FE2" s="683">
        <f ca="1">SUM(FC9:GB9)</f>
        <v>0</v>
      </c>
      <c r="FF2" s="683">
        <f ca="1">SUM(GD9:GO9)</f>
        <v>0</v>
      </c>
      <c r="FG2" s="688" t="e">
        <f ca="1">1-(FE2-FF2)/FF2</f>
        <v>#DIV/0!</v>
      </c>
      <c r="GQ2" s="523" t="s">
        <v>2321</v>
      </c>
      <c r="GR2" s="689">
        <f ca="1">FG9+FH9+FI9+FJ9</f>
        <v>0</v>
      </c>
      <c r="GS2" s="690" t="s">
        <v>225</v>
      </c>
      <c r="GT2" s="523" t="s">
        <v>2322</v>
      </c>
      <c r="GU2" s="689">
        <f ca="1">GG9+GH9</f>
        <v>0</v>
      </c>
      <c r="GV2" s="690" t="s">
        <v>225</v>
      </c>
    </row>
    <row r="3" spans="1:207" ht="12.75" customHeight="1">
      <c r="A3" s="682"/>
      <c r="B3" s="1222"/>
      <c r="F3" s="523" t="s">
        <v>2323</v>
      </c>
      <c r="G3" s="523" t="s">
        <v>2324</v>
      </c>
      <c r="H3" s="683">
        <f ca="1">SUM(F10:N10)</f>
        <v>0</v>
      </c>
      <c r="I3" s="683">
        <f ca="1">SUM(O10:P10)</f>
        <v>0</v>
      </c>
      <c r="J3" s="684" t="e">
        <f ca="1">1-(H3-I3)/H3</f>
        <v>#DIV/0!</v>
      </c>
      <c r="K3" s="585"/>
      <c r="Q3" s="685"/>
      <c r="R3" s="523" t="s">
        <v>2323</v>
      </c>
      <c r="S3" s="523" t="s">
        <v>2324</v>
      </c>
      <c r="T3" s="683">
        <f ca="1">SUM(R10:X10)</f>
        <v>318.91908155674076</v>
      </c>
      <c r="U3" s="683">
        <f ca="1">SUM(Y10:AA10)</f>
        <v>618419.37521295529</v>
      </c>
      <c r="V3" s="684">
        <f ca="1">1-(T3-U3)/T3</f>
        <v>1939.1106113634305</v>
      </c>
      <c r="AB3" s="685"/>
      <c r="AC3" s="523" t="s">
        <v>2323</v>
      </c>
      <c r="AD3" s="523" t="s">
        <v>2324</v>
      </c>
      <c r="AE3" s="683">
        <f ca="1">SUM(AC10:AK10)</f>
        <v>26788355.565191999</v>
      </c>
      <c r="AF3" s="683">
        <f ca="1">SUM(AL10:AN10)</f>
        <v>20622495.372593559</v>
      </c>
      <c r="AG3" s="684">
        <f ca="1">1-(AE3-AF3)/AE3</f>
        <v>0.76983058263530824</v>
      </c>
      <c r="AO3" s="685"/>
      <c r="AP3" s="523" t="s">
        <v>2323</v>
      </c>
      <c r="AQ3" s="523" t="s">
        <v>2324</v>
      </c>
      <c r="AR3" s="683">
        <f ca="1">SUM(AP10:AT10)</f>
        <v>1300859849.5884049</v>
      </c>
      <c r="AS3" s="683">
        <f ca="1">SUM(AV10:BC10)</f>
        <v>1310820934.3422916</v>
      </c>
      <c r="AT3" s="684">
        <f ca="1">1-(AR3-AS3)/AR3</f>
        <v>1.0076573081696989</v>
      </c>
      <c r="AU3" s="585"/>
      <c r="BD3" s="685"/>
      <c r="BE3" s="523" t="s">
        <v>2323</v>
      </c>
      <c r="BF3" s="523" t="s">
        <v>2324</v>
      </c>
      <c r="BG3" s="683">
        <f ca="1">SUM(BE10:BI10)</f>
        <v>1300859849.5884049</v>
      </c>
      <c r="BH3" s="683">
        <f ca="1">SUM(BJ10:BO10)</f>
        <v>1300859849.556731</v>
      </c>
      <c r="BI3" s="684">
        <f ca="1">1-(BG3-BH3)/BG3</f>
        <v>0.99999999997565159</v>
      </c>
      <c r="BP3" s="685"/>
      <c r="BQ3" s="523" t="s">
        <v>2323</v>
      </c>
      <c r="BR3" s="523" t="s">
        <v>2324</v>
      </c>
      <c r="BT3" s="683">
        <f ca="1">SUM(BQ10:BR10)</f>
        <v>9961070.6131919995</v>
      </c>
      <c r="BU3" s="683">
        <f ca="1">SUM(BT10:BV10)</f>
        <v>9961084.78556077</v>
      </c>
      <c r="BV3" s="686">
        <f ca="1">1-(BT3-BU3)/BT3</f>
        <v>1.0000014227756555</v>
      </c>
      <c r="BW3" s="687"/>
      <c r="BX3" s="685"/>
      <c r="BY3" s="523" t="s">
        <v>2323</v>
      </c>
      <c r="BZ3" s="523" t="s">
        <v>2324</v>
      </c>
      <c r="CA3" s="683">
        <f ca="1">SUM(BY10:CD10)</f>
        <v>247944843.91928217</v>
      </c>
      <c r="CB3" s="683">
        <f ca="1">SUM(CE10:CF10)</f>
        <v>40762023.054065995</v>
      </c>
      <c r="CC3" s="684">
        <f ca="1">1-(CA3-CB3)/CA3</f>
        <v>0.16439955923155225</v>
      </c>
      <c r="CG3" s="685"/>
      <c r="CH3" s="523" t="s">
        <v>2323</v>
      </c>
      <c r="CI3" s="523" t="s">
        <v>2324</v>
      </c>
      <c r="CJ3" s="683">
        <f ca="1">SUM(CH10:CI10)</f>
        <v>247941936.24232206</v>
      </c>
      <c r="CK3" s="683">
        <f ca="1">SUM(CJ10)</f>
        <v>41318870.325836398</v>
      </c>
      <c r="CL3" s="686">
        <f ca="1">1-(CJ3-CK3)/CJ3</f>
        <v>0.16664736491149301</v>
      </c>
      <c r="CM3" s="685"/>
      <c r="CN3" s="523" t="s">
        <v>2323</v>
      </c>
      <c r="CO3" s="523" t="s">
        <v>2324</v>
      </c>
      <c r="CP3" s="683">
        <f ca="1">SUM(CN10:CO10)</f>
        <v>0</v>
      </c>
      <c r="CQ3" s="683">
        <f ca="1">SUM(CP10:CR10)</f>
        <v>0</v>
      </c>
      <c r="CR3" s="686" t="e">
        <f ca="1">1-(CP3-CQ3)/CP3</f>
        <v>#DIV/0!</v>
      </c>
      <c r="CS3" s="687"/>
      <c r="CT3" s="685"/>
      <c r="CU3" s="523" t="s">
        <v>2323</v>
      </c>
      <c r="CV3" s="523" t="s">
        <v>2324</v>
      </c>
      <c r="CW3" s="683">
        <f ca="1">SUM(CU10:DC10)</f>
        <v>183532354.02202925</v>
      </c>
      <c r="CX3" s="683">
        <f ca="1">SUM(DD10:DH10)</f>
        <v>164987560.43388468</v>
      </c>
      <c r="CY3" s="686">
        <f ca="1">1-(CW3-CX3)/CW3</f>
        <v>0.89895627020662172</v>
      </c>
      <c r="CZ3" s="687"/>
      <c r="DA3" s="687"/>
      <c r="DI3" s="685"/>
      <c r="DJ3" s="523" t="s">
        <v>2323</v>
      </c>
      <c r="DK3" s="523" t="s">
        <v>2324</v>
      </c>
      <c r="DL3" s="683">
        <f ca="1">SUM(DJ10:DN10)</f>
        <v>183593597.48641708</v>
      </c>
      <c r="DM3" s="683">
        <f ca="1">SUM(DO10:DP10)</f>
        <v>160938370.2391308</v>
      </c>
      <c r="DN3" s="686">
        <f ca="1">1-(DL3-DM3)/DL3</f>
        <v>0.87660121291014848</v>
      </c>
      <c r="DQ3" s="685"/>
      <c r="DR3" s="523" t="s">
        <v>2323</v>
      </c>
      <c r="DS3" s="523" t="s">
        <v>2324</v>
      </c>
      <c r="DT3" s="683">
        <f ca="1">SUM(DR10:DS10)</f>
        <v>346.502329079292</v>
      </c>
      <c r="DU3" s="683">
        <f ca="1">SUM(DT10)</f>
        <v>4108274.1866735006</v>
      </c>
      <c r="DV3" s="686">
        <f ca="1">1-(DT3-DU3)/DT3</f>
        <v>11856.41146363949</v>
      </c>
      <c r="DW3" s="685"/>
      <c r="DX3" s="523" t="s">
        <v>2323</v>
      </c>
      <c r="DY3" s="523" t="s">
        <v>2324</v>
      </c>
      <c r="DZ3" s="683">
        <f ca="1">SUM(DX10:DY10)</f>
        <v>346.502329079292</v>
      </c>
      <c r="EA3" s="683">
        <f ca="1">SUM(DZ10)</f>
        <v>4108274.1866735006</v>
      </c>
      <c r="EB3" s="686">
        <f ca="1">1-(DZ3-EA3)/DZ3</f>
        <v>11856.41146363949</v>
      </c>
      <c r="EC3" s="685"/>
      <c r="ED3" s="523" t="s">
        <v>2323</v>
      </c>
      <c r="EE3" s="523" t="s">
        <v>2324</v>
      </c>
      <c r="EF3" s="683">
        <f ca="1">SUM(ED10:ED10)</f>
        <v>18.765295655292</v>
      </c>
      <c r="EG3" s="683">
        <f ca="1">SUM(EE10)</f>
        <v>0</v>
      </c>
      <c r="EH3" s="686">
        <f ca="1">1-(EF3-EG3)/EF3</f>
        <v>0</v>
      </c>
      <c r="EI3" s="685"/>
      <c r="EJ3" s="523" t="s">
        <v>2323</v>
      </c>
      <c r="EK3" s="523" t="s">
        <v>2324</v>
      </c>
      <c r="EL3" s="683">
        <f ca="1">SUM(EJ10:EK10)</f>
        <v>5351512939.4131918</v>
      </c>
      <c r="EM3" s="683">
        <f ca="1">SUM(EL10:EM10)</f>
        <v>5351512924.7858295</v>
      </c>
      <c r="EN3" s="686">
        <f ca="1">IFERROR(1-(EL3-EM3)/EL3,"N/A")</f>
        <v>0.99999999726668654</v>
      </c>
      <c r="EO3" s="685"/>
      <c r="EP3" s="523" t="s">
        <v>2323</v>
      </c>
      <c r="EQ3" s="523" t="s">
        <v>2324</v>
      </c>
      <c r="ER3" s="683">
        <f ca="1">SUM(EP10:EP10)</f>
        <v>10119.884147315281</v>
      </c>
      <c r="ES3" s="683">
        <f ca="1">SUM(EQ10:ES10)</f>
        <v>11036.72699370288</v>
      </c>
      <c r="ET3" s="686">
        <f ca="1">1-(ER3-ES3)/ER3</f>
        <v>1.0905981563663285</v>
      </c>
      <c r="EU3" s="685"/>
      <c r="EV3" s="523">
        <f ca="1">EW12-EV12-EV23</f>
        <v>-0.19184206644230883</v>
      </c>
      <c r="EX3" s="685"/>
      <c r="EY3" s="523">
        <f ca="1">FA12-EY12-EY23</f>
        <v>97.876128199999997</v>
      </c>
      <c r="FB3" s="685"/>
      <c r="FC3" s="523" t="s">
        <v>2323</v>
      </c>
      <c r="FD3" s="523" t="s">
        <v>2324</v>
      </c>
      <c r="FE3" s="683">
        <f ca="1">SUM(FC10:GB10)</f>
        <v>454149588.08476806</v>
      </c>
      <c r="FF3" s="683">
        <f ca="1">SUM(GD10:GO10)</f>
        <v>222874629.40447232</v>
      </c>
      <c r="FG3" s="688">
        <f ca="1">1-(FE3-FF3)/FF3</f>
        <v>-3.7690827790804793E-2</v>
      </c>
      <c r="GR3" s="618">
        <f ca="1">SUM(FG10:FJ10)</f>
        <v>0</v>
      </c>
      <c r="GS3" s="690" t="s">
        <v>2325</v>
      </c>
      <c r="GU3" s="618">
        <f ca="1">GG10+GH10</f>
        <v>618383.68979667476</v>
      </c>
      <c r="GV3" s="690" t="s">
        <v>2325</v>
      </c>
    </row>
    <row r="4" spans="1:207" ht="12.75" customHeight="1">
      <c r="A4" s="682"/>
      <c r="B4" s="1222"/>
      <c r="F4" s="523" t="s">
        <v>2326</v>
      </c>
      <c r="G4" s="523" t="s">
        <v>1130</v>
      </c>
      <c r="H4" s="691">
        <f ca="1">(SUM(F12:N12)+F20)</f>
        <v>-2.2741854099999999</v>
      </c>
      <c r="I4" s="691">
        <f ca="1">(SUM(O12:P12)+O20)-SUM(O23:P23)</f>
        <v>2.8113499289925281</v>
      </c>
      <c r="J4" s="684">
        <f ca="1">1-(H4-I4)/H4</f>
        <v>-1.2362008465231198</v>
      </c>
      <c r="K4" s="585"/>
      <c r="Q4" s="685"/>
      <c r="R4" s="523" t="s">
        <v>2326</v>
      </c>
      <c r="S4" s="523" t="s">
        <v>1130</v>
      </c>
      <c r="T4" s="683">
        <f ca="1">SUM(R12:X12)+SUM(R20:X20)</f>
        <v>0</v>
      </c>
      <c r="U4" s="683">
        <f ca="1">SUM(Y12:AA12)+SUM(Y20:AA20)-SUM(Y23:AA23)</f>
        <v>21.398718290788448</v>
      </c>
      <c r="V4" s="684" t="e">
        <f ca="1">1-(T4-U4)/T4</f>
        <v>#DIV/0!</v>
      </c>
      <c r="AB4" s="685"/>
      <c r="AC4" s="523" t="s">
        <v>2326</v>
      </c>
      <c r="AD4" s="523" t="s">
        <v>1130</v>
      </c>
      <c r="AE4" s="683">
        <f ca="1">SUM(AC12:AK12)+SUM(AC20:AK20)</f>
        <v>0</v>
      </c>
      <c r="AF4" s="683">
        <f ca="1">SUM(AL12:AN12)+SUM(AL20:AN20)-SUM(AL23:AN23)</f>
        <v>6.4979107894702075</v>
      </c>
      <c r="AG4" s="684" t="e">
        <f ca="1">1-(AE4-AF4)/AE4</f>
        <v>#DIV/0!</v>
      </c>
      <c r="AI4" s="523" t="s">
        <v>2327</v>
      </c>
      <c r="AO4" s="685"/>
      <c r="AP4" s="523" t="s">
        <v>2326</v>
      </c>
      <c r="AQ4" s="523" t="s">
        <v>1130</v>
      </c>
      <c r="AR4" s="683">
        <f ca="1">SUM(AP12:AT12)+SUM(AP20:AT20)</f>
        <v>0</v>
      </c>
      <c r="AS4" s="683">
        <f ca="1">SUM(AV12:BA12)+SUM(AV20:AX20)-SUM(AV23:AX23)</f>
        <v>-32.688475634549825</v>
      </c>
      <c r="AT4" s="684" t="e">
        <f ca="1">1-(AR4-AS4)/AR4</f>
        <v>#DIV/0!</v>
      </c>
      <c r="AU4" s="585"/>
      <c r="BD4" s="685"/>
      <c r="BE4" s="523" t="s">
        <v>2326</v>
      </c>
      <c r="BF4" s="523" t="s">
        <v>1130</v>
      </c>
      <c r="BG4" s="683">
        <f ca="1">SUM(BE12:BI12)+SUM(BE20:BI20)</f>
        <v>0</v>
      </c>
      <c r="BH4" s="683">
        <f ca="1">SUM(BJ12:BO12)+SUM(BJ20:BL20)-SUM(BJ23:BL23)</f>
        <v>-31.389610873484706</v>
      </c>
      <c r="BI4" s="684" t="e">
        <f ca="1">1-(BG4-BH4)/BG4</f>
        <v>#DIV/0!</v>
      </c>
      <c r="BP4" s="685"/>
      <c r="BQ4" s="523" t="s">
        <v>2326</v>
      </c>
      <c r="BR4" s="523" t="s">
        <v>1130</v>
      </c>
      <c r="BT4" s="683">
        <f ca="1">SUM(BQ12:BR12)-SUM(BQ23:BR23)</f>
        <v>0</v>
      </c>
      <c r="BU4" s="683">
        <f ca="1">SUM(BT12:BV12)+SUM(BT20:BV20)-SUM(BT23:BV23)</f>
        <v>-0.163863648626</v>
      </c>
      <c r="BV4" s="686" t="e">
        <f ca="1">1-(BT4-BU4)/BT4</f>
        <v>#DIV/0!</v>
      </c>
      <c r="BW4" s="687"/>
      <c r="BX4" s="685"/>
      <c r="BY4" s="523" t="s">
        <v>2326</v>
      </c>
      <c r="BZ4" s="523" t="s">
        <v>1130</v>
      </c>
      <c r="CA4" s="691">
        <f ca="1">SUM(BY12:CD12)+SUM(BY20:CD20)</f>
        <v>0</v>
      </c>
      <c r="CB4" s="691">
        <f ca="1">SUM(CE12:CF12)+SUM(CE20:CF20)-SUM(CE23)</f>
        <v>154.69884428494896</v>
      </c>
      <c r="CC4" s="684" t="e">
        <f ca="1">1-(CA4-CB4)/CA4</f>
        <v>#DIV/0!</v>
      </c>
      <c r="CE4" s="523" t="s">
        <v>2328</v>
      </c>
      <c r="CF4" s="692" t="e">
        <f ca="1">CE20/SUM(BY17:CD17)</f>
        <v>#DIV/0!</v>
      </c>
      <c r="CG4" s="685"/>
      <c r="CH4" s="523" t="s">
        <v>2326</v>
      </c>
      <c r="CI4" s="523" t="s">
        <v>1130</v>
      </c>
      <c r="CJ4" s="691">
        <f ca="1">SUM(CH12:CI12)</f>
        <v>0</v>
      </c>
      <c r="CK4" s="691">
        <f ca="1">(CJ12+CJ20)</f>
        <v>88.760105699999997</v>
      </c>
      <c r="CL4" s="686" t="e">
        <f ca="1">1-(CJ4-CK4)/CJ4</f>
        <v>#DIV/0!</v>
      </c>
      <c r="CM4" s="685"/>
      <c r="CN4" s="523" t="s">
        <v>2326</v>
      </c>
      <c r="CO4" s="523" t="s">
        <v>1130</v>
      </c>
      <c r="CP4" s="691">
        <f ca="1">SUM(CN12)+SUM(CN20:CO20)+CN23</f>
        <v>105.5257632</v>
      </c>
      <c r="CQ4" s="691">
        <f ca="1">SUM(CP12:CS12)+SUM(CP20:CR20)-SUM(CP23:CR23)</f>
        <v>84.193411491178523</v>
      </c>
      <c r="CR4" s="686">
        <f ca="1">1-(CP4-CQ4)/CP4</f>
        <v>0.79784698009346899</v>
      </c>
      <c r="CS4" s="687"/>
      <c r="CT4" s="685"/>
      <c r="CU4" s="523" t="s">
        <v>2326</v>
      </c>
      <c r="CV4" s="523" t="s">
        <v>1130</v>
      </c>
      <c r="CW4" s="691">
        <f ca="1">SUM(CU12:DC12)+SUM(CU20:DC20)-SUM(CU23:DC23)</f>
        <v>0</v>
      </c>
      <c r="CX4" s="691">
        <f ca="1">SUM(DD12:DH12)+SUM(DD20:DH20)-SUM(DD23:DH23)</f>
        <v>24.797742971660611</v>
      </c>
      <c r="CY4" s="686" t="e">
        <f ca="1">1-(CW4-CX4)/CW4</f>
        <v>#DIV/0!</v>
      </c>
      <c r="CZ4" s="687"/>
      <c r="DA4" s="687"/>
      <c r="DI4" s="685"/>
      <c r="DJ4" s="523" t="s">
        <v>2326</v>
      </c>
      <c r="DK4" s="523" t="s">
        <v>1130</v>
      </c>
      <c r="DL4" s="691">
        <f ca="1">SUM(DJ12:DN12)+SUM(DJ20:DN20)-SUM(DJ23:DN23)</f>
        <v>0</v>
      </c>
      <c r="DM4" s="691">
        <f ca="1">SUM(DO12:DP12)+SUM(DO20:DP20)-SUM(DO23:DP23)</f>
        <v>25.845648600000001</v>
      </c>
      <c r="DN4" s="686" t="e">
        <f ca="1">1-(DL4-DM4)/DL4</f>
        <v>#DIV/0!</v>
      </c>
      <c r="DQ4" s="685"/>
      <c r="DR4" s="523" t="s">
        <v>2326</v>
      </c>
      <c r="DS4" s="523" t="s">
        <v>1130</v>
      </c>
      <c r="DT4" s="691">
        <f ca="1">SUM(DR12:DS12)+DR20</f>
        <v>0</v>
      </c>
      <c r="DU4" s="691">
        <f ca="1">SUM(DT12)+DT20</f>
        <v>-1.4094978899999999</v>
      </c>
      <c r="DV4" s="686" t="e">
        <f ca="1">1-(DT4-DU4)/DT4</f>
        <v>#DIV/0!</v>
      </c>
      <c r="DW4" s="685"/>
      <c r="DX4" s="523" t="s">
        <v>2326</v>
      </c>
      <c r="DY4" s="523" t="s">
        <v>1130</v>
      </c>
      <c r="DZ4" s="691">
        <f ca="1">SUM(DX12:DY12)+DX20</f>
        <v>0</v>
      </c>
      <c r="EA4" s="691">
        <f ca="1">SUM(DZ12)+DZ20</f>
        <v>-1.4094978899999999</v>
      </c>
      <c r="EB4" s="686" t="e">
        <f ca="1">1-(DZ4-EA4)/DZ4</f>
        <v>#DIV/0!</v>
      </c>
      <c r="EC4" s="685"/>
      <c r="ED4" s="523" t="s">
        <v>2326</v>
      </c>
      <c r="EE4" s="523" t="s">
        <v>1130</v>
      </c>
      <c r="EF4" s="691">
        <f ca="1">SUM(ED12)+ED20</f>
        <v>0</v>
      </c>
      <c r="EG4" s="691">
        <f ca="1">SUM(EE12)+EE20</f>
        <v>-0.68356873200000001</v>
      </c>
      <c r="EH4" s="686" t="e">
        <f ca="1">1-(EF4-EG4)/EF4</f>
        <v>#DIV/0!</v>
      </c>
      <c r="EI4" s="685"/>
      <c r="EJ4" s="523" t="s">
        <v>2326</v>
      </c>
      <c r="EK4" s="523" t="s">
        <v>1130</v>
      </c>
      <c r="EL4" s="691">
        <f ca="1">SUM(EJ12:EK12)+SUM(EJ20:EK20)</f>
        <v>97.060327700000002</v>
      </c>
      <c r="EM4" s="691">
        <f ca="1">SUM(EL12:EM12)-SUM(EL23:EM23)-EL20</f>
        <v>-2.1382923912664946</v>
      </c>
      <c r="EN4" s="686">
        <f ca="1">1-(EL4-EM4)/EL4</f>
        <v>-2.2030549885177164E-2</v>
      </c>
      <c r="EO4" s="685"/>
      <c r="EP4" s="523" t="s">
        <v>2326</v>
      </c>
      <c r="EQ4" s="523" t="s">
        <v>1130</v>
      </c>
      <c r="ER4" s="691">
        <f ca="1">SUM(EP12)+EP20</f>
        <v>0</v>
      </c>
      <c r="ES4" s="691">
        <f ca="1">SUM(EQ12:ES12)+EQ20-EQ23</f>
        <v>-1.2072292750126401</v>
      </c>
      <c r="ET4" s="686" t="e">
        <f ca="1">1-(ER4-ES4)/ER4</f>
        <v>#DIV/0!</v>
      </c>
      <c r="EU4" s="685"/>
      <c r="EX4" s="685"/>
      <c r="FB4" s="685"/>
      <c r="FC4" s="523" t="s">
        <v>2326</v>
      </c>
      <c r="FD4" s="523" t="s">
        <v>1130</v>
      </c>
      <c r="FE4" s="691">
        <f ca="1">SUM(FC12:GB12)+SUM(FC20:GB20)-SUM(FC23:GB23)</f>
        <v>-4.062880379424394</v>
      </c>
      <c r="FF4" s="691">
        <f ca="1">SUM(GD12:GO12)+SUM(GD20:GO20)-SUM(GD23:GO23)</f>
        <v>147.20532940164591</v>
      </c>
      <c r="FG4" s="688">
        <f ca="1">1-(FE4-FF4)/FF4</f>
        <v>2.0276000902680567</v>
      </c>
      <c r="GR4" s="618">
        <f ca="1">SUM(FG17:FJ17)</f>
        <v>0</v>
      </c>
      <c r="GS4" s="690" t="s">
        <v>473</v>
      </c>
      <c r="GU4" s="618">
        <f ca="1">GG17+GH17</f>
        <v>0</v>
      </c>
      <c r="GV4" s="690" t="s">
        <v>473</v>
      </c>
    </row>
    <row r="5" spans="1:207" ht="12.75" customHeight="1">
      <c r="A5" s="682"/>
      <c r="B5" s="1222"/>
      <c r="F5" s="523" t="s">
        <v>2329</v>
      </c>
      <c r="G5" s="523" t="s">
        <v>1130</v>
      </c>
      <c r="H5" s="691">
        <f ca="1">(SUM(F17:N17)-F20)</f>
        <v>2.2741854099999999</v>
      </c>
      <c r="I5" s="691">
        <f ca="1">(SUM(O17:P17)-O20)+SUM(O23:P23)</f>
        <v>-2.8113499289925281</v>
      </c>
      <c r="J5" s="684">
        <f ca="1">1-(H5-I5)/H5</f>
        <v>-1.2362008465231198</v>
      </c>
      <c r="K5" s="585"/>
      <c r="Q5" s="685"/>
      <c r="R5" s="523" t="s">
        <v>2329</v>
      </c>
      <c r="S5" s="523" t="s">
        <v>1130</v>
      </c>
      <c r="T5" s="691">
        <f ca="1">SUM(R17:X17)</f>
        <v>0</v>
      </c>
      <c r="U5" s="691">
        <f ca="1">SUM(Y17:AA17)-SUM(Y20:AA20)+SUM(Y23:AA23)</f>
        <v>-21.398718290788448</v>
      </c>
      <c r="V5" s="684" t="e">
        <f ca="1">1-(T5-U5)/T5</f>
        <v>#DIV/0!</v>
      </c>
      <c r="AB5" s="685"/>
      <c r="AC5" s="523" t="s">
        <v>2329</v>
      </c>
      <c r="AD5" s="523" t="s">
        <v>1130</v>
      </c>
      <c r="AE5" s="691">
        <f ca="1">SUM(AC17:AK17)-SUM(AC20:AK20)+SUM(AC23:AK23)</f>
        <v>0</v>
      </c>
      <c r="AF5" s="691">
        <f ca="1">SUM(AL17:AN17)-SUM(AL20:AN20)+SUM(AL23:AN23)</f>
        <v>-6.4979107894702075</v>
      </c>
      <c r="AG5" s="684" t="e">
        <f ca="1">1-(AE5-AF5)/AE5</f>
        <v>#DIV/0!</v>
      </c>
      <c r="AO5" s="685"/>
      <c r="AP5" s="523" t="s">
        <v>2329</v>
      </c>
      <c r="AQ5" s="523" t="s">
        <v>1130</v>
      </c>
      <c r="AR5" s="691">
        <f ca="1">SUM(AP17:AT17)-SUM(AP20:AT20)+SUM(AP23:AT23)</f>
        <v>0</v>
      </c>
      <c r="AS5" s="691">
        <f ca="1">SUM(AV17:BA17)-SUM(AV20:AX20)+SUM(AV23:AX23)</f>
        <v>32.688475634549825</v>
      </c>
      <c r="AT5" s="684" t="e">
        <f ca="1">1-(AR5-AS5)/AR5</f>
        <v>#DIV/0!</v>
      </c>
      <c r="AU5" s="585"/>
      <c r="BD5" s="685"/>
      <c r="BE5" s="523" t="s">
        <v>2329</v>
      </c>
      <c r="BF5" s="523" t="s">
        <v>1130</v>
      </c>
      <c r="BG5" s="691">
        <f ca="1">SUM(BE17:BI17)-SUM(BE20:BI20)+SUM(BE23:BI23)</f>
        <v>0</v>
      </c>
      <c r="BH5" s="691">
        <f ca="1">SUM(BJ17:BO17)-SUM(BJ20:BL20)+SUM(BJ23:BL23)</f>
        <v>31.389610873484706</v>
      </c>
      <c r="BI5" s="684" t="e">
        <f ca="1">1-(BG5-BH5)/BG5</f>
        <v>#DIV/0!</v>
      </c>
      <c r="BP5" s="685"/>
      <c r="BQ5" s="523" t="s">
        <v>2329</v>
      </c>
      <c r="BR5" s="523" t="s">
        <v>1130</v>
      </c>
      <c r="BT5" s="691">
        <f ca="1">SUM(BQ17:BR17)</f>
        <v>0</v>
      </c>
      <c r="BU5" s="691">
        <f ca="1">SUM(BT17:BV17)-SUM(BT20:BV20)+SUM(BT23:BV23)</f>
        <v>0.163863648626</v>
      </c>
      <c r="BV5" s="686" t="e">
        <f ca="1">1-(BT5-BU5)/BT5</f>
        <v>#DIV/0!</v>
      </c>
      <c r="BW5" s="687"/>
      <c r="BX5" s="685"/>
      <c r="BY5" s="523" t="s">
        <v>2329</v>
      </c>
      <c r="BZ5" s="523" t="s">
        <v>1130</v>
      </c>
      <c r="CA5" s="683">
        <f ca="1">SUM(BY17:CD17)</f>
        <v>0</v>
      </c>
      <c r="CB5" s="683">
        <f ca="1">SUM(CE17:CF17)-SUM(CE20:CF20)+SUM(CE23)</f>
        <v>-154.69884428494896</v>
      </c>
      <c r="CC5" s="684" t="e">
        <f ca="1">1-(CA5-CB5)/CA5</f>
        <v>#DIV/0!</v>
      </c>
      <c r="CG5" s="685"/>
      <c r="CH5" s="523" t="s">
        <v>2329</v>
      </c>
      <c r="CI5" s="523" t="s">
        <v>1130</v>
      </c>
      <c r="CJ5" s="683">
        <f ca="1">SUM(CH17:CI17)</f>
        <v>0</v>
      </c>
      <c r="CK5" s="683">
        <f ca="1">CJ17-CJ20</f>
        <v>-88.760105699999997</v>
      </c>
      <c r="CL5" s="686" t="e">
        <f ca="1">1-(CJ5-CK5)/CJ5</f>
        <v>#DIV/0!</v>
      </c>
      <c r="CM5" s="685"/>
      <c r="CN5" s="523" t="s">
        <v>2329</v>
      </c>
      <c r="CO5" s="523" t="s">
        <v>1130</v>
      </c>
      <c r="CP5" s="683">
        <f ca="1">SUM(CN17:CO17)-SUM(CN20:CO20)-CN23</f>
        <v>-105.5257632</v>
      </c>
      <c r="CQ5" s="683">
        <f ca="1">SUM(CP17:CS17)-SUM(CP20:CR20)+SUM(CP23:CR23)</f>
        <v>-84.193411491178523</v>
      </c>
      <c r="CR5" s="686">
        <f ca="1">1-(CP5-CQ5)/CP5</f>
        <v>0.79784698009346899</v>
      </c>
      <c r="CS5" s="687"/>
      <c r="CT5" s="685"/>
      <c r="CU5" s="523" t="s">
        <v>2329</v>
      </c>
      <c r="CV5" s="523" t="s">
        <v>1130</v>
      </c>
      <c r="CW5" s="693">
        <f ca="1">SUM(CU17:DC17)-SUM(CU20:DC20)+SUM(CU23:DC23)</f>
        <v>0</v>
      </c>
      <c r="CX5" s="693">
        <f ca="1">SUM(DD17:DH17)-SUM(DD20:DH20)+SUM(DD23:DH23)</f>
        <v>-24.797742971660611</v>
      </c>
      <c r="CY5" s="686" t="e">
        <f ca="1">1-(CW5-CX5)/CW5</f>
        <v>#DIV/0!</v>
      </c>
      <c r="CZ5" s="687"/>
      <c r="DA5" s="687"/>
      <c r="DI5" s="685"/>
      <c r="DJ5" s="523" t="s">
        <v>2329</v>
      </c>
      <c r="DK5" s="523" t="s">
        <v>1130</v>
      </c>
      <c r="DL5" s="693">
        <f ca="1">SUM(DJ17:DN17)-SUM(DJ20:DN20)+SUM(DJ23:DN23)</f>
        <v>0</v>
      </c>
      <c r="DM5" s="693">
        <f ca="1">SUM(DO17:DP17)-SUM(DO20:DP20)+SUM(DO23:DP23)</f>
        <v>-25.845648600000001</v>
      </c>
      <c r="DN5" s="686" t="e">
        <f ca="1">1-(DL5-DM5)/DL5</f>
        <v>#DIV/0!</v>
      </c>
      <c r="DQ5" s="685"/>
      <c r="DR5" s="523" t="s">
        <v>2329</v>
      </c>
      <c r="DS5" s="523" t="s">
        <v>1130</v>
      </c>
      <c r="DT5" s="693">
        <f ca="1">SUM(DR17:DS17)</f>
        <v>0</v>
      </c>
      <c r="DU5" s="693">
        <f ca="1">SUM(DT17)-DT20</f>
        <v>1.4094978899999999</v>
      </c>
      <c r="DV5" s="686" t="e">
        <f ca="1">1-(DT5-DU5)/DT5</f>
        <v>#DIV/0!</v>
      </c>
      <c r="DW5" s="685"/>
      <c r="DX5" s="523" t="s">
        <v>2329</v>
      </c>
      <c r="DY5" s="523" t="s">
        <v>1130</v>
      </c>
      <c r="DZ5" s="693">
        <f ca="1">SUM(DX17:DY17)</f>
        <v>0</v>
      </c>
      <c r="EA5" s="693">
        <f ca="1">SUM(DZ17)-DZ20</f>
        <v>1.4094978899999999</v>
      </c>
      <c r="EB5" s="686" t="e">
        <f ca="1">1-(DZ5-EA5)/DZ5</f>
        <v>#DIV/0!</v>
      </c>
      <c r="EC5" s="685"/>
      <c r="ED5" s="523" t="s">
        <v>2329</v>
      </c>
      <c r="EE5" s="523" t="s">
        <v>1130</v>
      </c>
      <c r="EF5" s="693">
        <f ca="1">SUM(ED17:ED17)</f>
        <v>0</v>
      </c>
      <c r="EG5" s="693">
        <f ca="1">SUM(EE17)-EE20</f>
        <v>0.68356873200000001</v>
      </c>
      <c r="EH5" s="686" t="e">
        <f ca="1">1-(EF5-EG5)/EF5</f>
        <v>#DIV/0!</v>
      </c>
      <c r="EI5" s="685"/>
      <c r="EJ5" s="523" t="s">
        <v>2329</v>
      </c>
      <c r="EK5" s="523" t="s">
        <v>1130</v>
      </c>
      <c r="EL5" s="693">
        <f ca="1">SUM(EJ17:EJ17)-EJ20</f>
        <v>-97.060327700000002</v>
      </c>
      <c r="EM5" s="693">
        <f ca="1">SUM(EL17:EM17)+SUM(EL23:EM23)+EL20</f>
        <v>2.1382923912664946</v>
      </c>
      <c r="EN5" s="686">
        <f ca="1">1-(EL5-EM5)/EL5</f>
        <v>-2.2030549885177164E-2</v>
      </c>
      <c r="EO5" s="685"/>
      <c r="EP5" s="523" t="s">
        <v>2329</v>
      </c>
      <c r="EQ5" s="523" t="s">
        <v>1130</v>
      </c>
      <c r="ER5" s="693">
        <f ca="1">SUM(EP17:EP17)</f>
        <v>0</v>
      </c>
      <c r="ES5" s="693">
        <f ca="1">SUM(EQ17:ES17)-EQ20+EQ23</f>
        <v>1.2072292750126401</v>
      </c>
      <c r="ET5" s="686" t="e">
        <f ca="1">1-(ER5-ES5)/ER5</f>
        <v>#DIV/0!</v>
      </c>
      <c r="EU5" s="685"/>
      <c r="EX5" s="685"/>
      <c r="FB5" s="685"/>
      <c r="FC5" s="523" t="s">
        <v>2329</v>
      </c>
      <c r="FD5" s="523" t="s">
        <v>1130</v>
      </c>
      <c r="FE5" s="683">
        <f ca="1">SUM(FC17:GB17)-SUM(FC20:GB20)+SUM(FC23:GB23)</f>
        <v>4.062880379424394</v>
      </c>
      <c r="FF5" s="683">
        <f ca="1">SUM(GD17:GO17)-SUM(GD20:GO20)+SUM(GD23:GO23)</f>
        <v>-147.20532940164591</v>
      </c>
      <c r="FG5" s="688">
        <f ca="1">1-(FE5-FF5)/FF5</f>
        <v>2.0276000902680567</v>
      </c>
      <c r="GX5" s="523">
        <v>274</v>
      </c>
      <c r="GY5" s="618">
        <f ca="1">M17</f>
        <v>0</v>
      </c>
    </row>
    <row r="6" spans="1:207" ht="12.75" customHeight="1">
      <c r="A6" s="682"/>
      <c r="B6" s="1222"/>
      <c r="C6" s="694"/>
      <c r="D6" s="695"/>
      <c r="E6" s="696"/>
      <c r="F6" s="697" t="s">
        <v>2330</v>
      </c>
      <c r="G6" s="698"/>
      <c r="H6" s="698"/>
      <c r="I6" s="698"/>
      <c r="J6" s="698"/>
      <c r="K6" s="698"/>
      <c r="L6" s="698"/>
      <c r="M6" s="699"/>
      <c r="N6" s="700"/>
      <c r="O6" s="701" t="s">
        <v>2331</v>
      </c>
      <c r="P6" s="702"/>
      <c r="Q6" s="703"/>
      <c r="R6" s="704" t="s">
        <v>2330</v>
      </c>
      <c r="S6" s="705"/>
      <c r="T6" s="705"/>
      <c r="U6" s="705"/>
      <c r="V6" s="705"/>
      <c r="W6" s="705"/>
      <c r="X6" s="700"/>
      <c r="Y6" s="706" t="s">
        <v>2331</v>
      </c>
      <c r="Z6" s="707"/>
      <c r="AA6" s="707"/>
      <c r="AB6" s="703"/>
      <c r="AC6" s="704" t="s">
        <v>2330</v>
      </c>
      <c r="AD6" s="705"/>
      <c r="AE6" s="705"/>
      <c r="AF6" s="705"/>
      <c r="AG6" s="705"/>
      <c r="AH6" s="705"/>
      <c r="AI6" s="705"/>
      <c r="AJ6" s="705"/>
      <c r="AK6" s="700"/>
      <c r="AL6" s="706" t="s">
        <v>2331</v>
      </c>
      <c r="AM6" s="707"/>
      <c r="AN6" s="707"/>
      <c r="AO6" s="703"/>
      <c r="AP6" s="704" t="s">
        <v>2330</v>
      </c>
      <c r="AQ6" s="705"/>
      <c r="AR6" s="705"/>
      <c r="AS6" s="705"/>
      <c r="AT6" s="700"/>
      <c r="AU6" s="705"/>
      <c r="AV6" s="706" t="s">
        <v>2331</v>
      </c>
      <c r="AW6" s="707"/>
      <c r="AX6" s="707"/>
      <c r="AY6" s="708"/>
      <c r="AZ6" s="708"/>
      <c r="BA6" s="708"/>
      <c r="BB6" s="708"/>
      <c r="BC6" s="708"/>
      <c r="BD6" s="703"/>
      <c r="BE6" s="704" t="s">
        <v>2330</v>
      </c>
      <c r="BF6" s="705"/>
      <c r="BG6" s="705"/>
      <c r="BH6" s="705"/>
      <c r="BI6" s="700"/>
      <c r="BJ6" s="706" t="s">
        <v>2331</v>
      </c>
      <c r="BK6" s="707"/>
      <c r="BL6" s="707"/>
      <c r="BM6" s="708"/>
      <c r="BN6" s="708"/>
      <c r="BO6" s="708"/>
      <c r="BP6" s="703"/>
      <c r="BQ6" s="709" t="s">
        <v>2330</v>
      </c>
      <c r="BR6" s="705"/>
      <c r="BS6" s="705"/>
      <c r="BT6" s="710" t="s">
        <v>2331</v>
      </c>
      <c r="BU6" s="707"/>
      <c r="BV6" s="707"/>
      <c r="BW6" s="708"/>
      <c r="BX6" s="703"/>
      <c r="BY6" s="711" t="s">
        <v>2330</v>
      </c>
      <c r="BZ6" s="711"/>
      <c r="CA6" s="711"/>
      <c r="CB6" s="711"/>
      <c r="CC6" s="711"/>
      <c r="CD6" s="712"/>
      <c r="CE6" s="713" t="s">
        <v>2331</v>
      </c>
      <c r="CF6" s="714"/>
      <c r="CG6" s="703"/>
      <c r="CH6" s="697" t="s">
        <v>2330</v>
      </c>
      <c r="CI6" s="699"/>
      <c r="CJ6" s="715" t="s">
        <v>2331</v>
      </c>
      <c r="CK6" s="716"/>
      <c r="CL6" s="716"/>
      <c r="CM6" s="703"/>
      <c r="CN6" s="697" t="s">
        <v>2330</v>
      </c>
      <c r="CO6" s="699"/>
      <c r="CP6" s="715" t="s">
        <v>2331</v>
      </c>
      <c r="CQ6" s="716"/>
      <c r="CR6" s="716"/>
      <c r="CS6" s="717"/>
      <c r="CT6" s="703"/>
      <c r="CU6" s="718" t="s">
        <v>2330</v>
      </c>
      <c r="CV6" s="711"/>
      <c r="CW6" s="711"/>
      <c r="CX6" s="711"/>
      <c r="CY6" s="711"/>
      <c r="CZ6" s="711"/>
      <c r="DA6" s="711"/>
      <c r="DB6" s="711"/>
      <c r="DC6" s="712"/>
      <c r="DD6" s="719" t="s">
        <v>2331</v>
      </c>
      <c r="DE6" s="701"/>
      <c r="DF6" s="701"/>
      <c r="DG6" s="701"/>
      <c r="DH6" s="702"/>
      <c r="DI6" s="703"/>
      <c r="DJ6" s="718" t="s">
        <v>2330</v>
      </c>
      <c r="DK6" s="711"/>
      <c r="DL6" s="711"/>
      <c r="DM6" s="711"/>
      <c r="DN6" s="711"/>
      <c r="DO6" s="719" t="s">
        <v>2331</v>
      </c>
      <c r="DP6" s="701"/>
      <c r="DQ6" s="703"/>
      <c r="DR6" s="720" t="s">
        <v>2332</v>
      </c>
      <c r="DS6" s="720" t="s">
        <v>2332</v>
      </c>
      <c r="DT6" s="710" t="s">
        <v>2331</v>
      </c>
      <c r="DU6" s="707"/>
      <c r="DW6" s="703"/>
      <c r="DX6" s="720" t="s">
        <v>2332</v>
      </c>
      <c r="DY6" s="720" t="s">
        <v>2332</v>
      </c>
      <c r="DZ6" s="710" t="s">
        <v>2331</v>
      </c>
      <c r="EA6" s="707"/>
      <c r="EC6" s="703"/>
      <c r="ED6" s="720" t="s">
        <v>2332</v>
      </c>
      <c r="EE6" s="710" t="s">
        <v>2331</v>
      </c>
      <c r="EF6" s="707"/>
      <c r="EG6" s="707"/>
      <c r="EI6" s="703"/>
      <c r="EJ6" s="720"/>
      <c r="EK6" s="720"/>
      <c r="EL6" s="707"/>
      <c r="EM6" s="707"/>
      <c r="EO6" s="703"/>
      <c r="EP6" s="720" t="s">
        <v>2332</v>
      </c>
      <c r="EQ6" s="710" t="s">
        <v>2331</v>
      </c>
      <c r="ER6" s="707"/>
      <c r="ES6" s="707"/>
      <c r="EU6" s="703"/>
      <c r="EV6" s="703"/>
      <c r="EW6" s="703"/>
      <c r="EX6" s="703"/>
      <c r="EY6" s="703"/>
      <c r="EZ6" s="703"/>
      <c r="FA6" s="703"/>
      <c r="FB6" s="703"/>
      <c r="FC6" s="721" t="s">
        <v>2333</v>
      </c>
      <c r="FD6" s="1224" t="s">
        <v>235</v>
      </c>
      <c r="FE6" s="1220"/>
      <c r="FF6" s="1220"/>
      <c r="FG6" s="1219" t="s">
        <v>241</v>
      </c>
      <c r="FH6" s="1220"/>
      <c r="FI6" s="1220"/>
      <c r="FJ6" s="1220"/>
      <c r="FK6" s="1224" t="s">
        <v>251</v>
      </c>
      <c r="FL6" s="1220"/>
      <c r="FM6" s="1220"/>
      <c r="FN6" s="1220"/>
      <c r="FO6" s="1220"/>
      <c r="FP6" s="1220"/>
      <c r="FQ6" s="1220"/>
      <c r="FR6" s="1220"/>
      <c r="FS6" s="1220"/>
      <c r="FT6" s="1219" t="s">
        <v>2241</v>
      </c>
      <c r="FU6" s="1220"/>
      <c r="FV6" s="722"/>
      <c r="FW6" s="1224" t="s">
        <v>265</v>
      </c>
      <c r="FX6" s="1220"/>
      <c r="FY6" s="1219" t="s">
        <v>268</v>
      </c>
      <c r="FZ6" s="1220"/>
      <c r="GA6" s="698" t="s">
        <v>2334</v>
      </c>
      <c r="GB6" s="698" t="s">
        <v>274</v>
      </c>
      <c r="GC6" s="723"/>
      <c r="GD6" s="1223" t="s">
        <v>2331</v>
      </c>
      <c r="GE6" s="1220"/>
      <c r="GF6" s="1220"/>
      <c r="GG6" s="1220"/>
      <c r="GH6" s="1220"/>
      <c r="GI6" s="1220"/>
      <c r="GJ6" s="1220"/>
      <c r="GK6" s="1220"/>
      <c r="GL6" s="1220"/>
      <c r="GM6" s="1220"/>
      <c r="GN6" s="1220"/>
      <c r="GO6" s="1220"/>
      <c r="GQ6" s="523" t="s">
        <v>2335</v>
      </c>
      <c r="GR6" s="689">
        <f ca="1">FD9+FE9+FF9</f>
        <v>0</v>
      </c>
      <c r="GS6" s="690" t="s">
        <v>225</v>
      </c>
      <c r="GT6" s="523" t="s">
        <v>2336</v>
      </c>
      <c r="GU6" s="689">
        <f ca="1">GF9</f>
        <v>0</v>
      </c>
      <c r="GV6" s="690" t="s">
        <v>225</v>
      </c>
      <c r="GX6" s="523">
        <v>400</v>
      </c>
      <c r="GY6" s="618">
        <f ca="1">AD17</f>
        <v>0</v>
      </c>
    </row>
    <row r="7" spans="1:207" ht="25.5" customHeight="1">
      <c r="B7" s="1222"/>
      <c r="D7" s="724" t="s">
        <v>2337</v>
      </c>
      <c r="E7" s="725"/>
      <c r="F7" s="726" t="s">
        <v>49</v>
      </c>
      <c r="G7" s="727" t="s">
        <v>2338</v>
      </c>
      <c r="H7" s="727" t="s">
        <v>2339</v>
      </c>
      <c r="I7" s="727" t="s">
        <v>2340</v>
      </c>
      <c r="J7" s="727" t="s">
        <v>2341</v>
      </c>
      <c r="K7" s="727" t="s">
        <v>2341</v>
      </c>
      <c r="L7" s="728" t="s">
        <v>142</v>
      </c>
      <c r="M7" s="729" t="s">
        <v>2340</v>
      </c>
      <c r="N7" s="730" t="s">
        <v>2339</v>
      </c>
      <c r="O7" s="731" t="s">
        <v>2342</v>
      </c>
      <c r="P7" s="731" t="s">
        <v>2343</v>
      </c>
      <c r="Q7" s="732"/>
      <c r="R7" s="733" t="s">
        <v>2344</v>
      </c>
      <c r="S7" s="733" t="s">
        <v>2345</v>
      </c>
      <c r="T7" s="733" t="s">
        <v>2346</v>
      </c>
      <c r="U7" s="733" t="s">
        <v>2347</v>
      </c>
      <c r="V7" s="734" t="s">
        <v>2346</v>
      </c>
      <c r="W7" s="733" t="s">
        <v>2347</v>
      </c>
      <c r="X7" s="735" t="s">
        <v>2348</v>
      </c>
      <c r="Y7" s="733" t="s">
        <v>2349</v>
      </c>
      <c r="Z7" s="733" t="s">
        <v>2350</v>
      </c>
      <c r="AA7" s="727" t="s">
        <v>2350</v>
      </c>
      <c r="AB7" s="732"/>
      <c r="AC7" s="733" t="s">
        <v>2351</v>
      </c>
      <c r="AD7" s="733" t="s">
        <v>2352</v>
      </c>
      <c r="AE7" s="733" t="s">
        <v>1319</v>
      </c>
      <c r="AF7" s="733" t="s">
        <v>2353</v>
      </c>
      <c r="AG7" s="734"/>
      <c r="AH7" s="733"/>
      <c r="AI7" s="733"/>
      <c r="AJ7" s="733" t="s">
        <v>2354</v>
      </c>
      <c r="AK7" s="735" t="s">
        <v>2355</v>
      </c>
      <c r="AL7" s="733" t="s">
        <v>2345</v>
      </c>
      <c r="AM7" s="733" t="s">
        <v>2350</v>
      </c>
      <c r="AN7" s="727" t="s">
        <v>2350</v>
      </c>
      <c r="AO7" s="732"/>
      <c r="AP7" s="733"/>
      <c r="AQ7" s="733"/>
      <c r="AR7" s="733"/>
      <c r="AS7" s="733"/>
      <c r="AT7" s="736"/>
      <c r="AU7" s="733"/>
      <c r="AV7" s="733"/>
      <c r="AW7" s="733"/>
      <c r="AX7" s="727"/>
      <c r="AY7" s="733"/>
      <c r="AZ7" s="733"/>
      <c r="BA7" s="733"/>
      <c r="BB7" s="733"/>
      <c r="BC7" s="733"/>
      <c r="BD7" s="732"/>
      <c r="BE7" s="733"/>
      <c r="BF7" s="733"/>
      <c r="BG7" s="733"/>
      <c r="BH7" s="733"/>
      <c r="BI7" s="736"/>
      <c r="BJ7" s="733"/>
      <c r="BK7" s="733"/>
      <c r="BL7" s="727"/>
      <c r="BM7" s="733"/>
      <c r="BN7" s="733"/>
      <c r="BO7" s="733"/>
      <c r="BP7" s="732"/>
      <c r="BQ7" s="724" t="s">
        <v>2356</v>
      </c>
      <c r="BR7" s="737" t="s">
        <v>2357</v>
      </c>
      <c r="BS7" s="583"/>
      <c r="BT7" s="523" t="s">
        <v>2358</v>
      </c>
      <c r="BU7" s="724" t="s">
        <v>2350</v>
      </c>
      <c r="BV7" s="738" t="s">
        <v>2359</v>
      </c>
      <c r="BX7" s="732"/>
      <c r="BY7" s="738" t="s">
        <v>2360</v>
      </c>
      <c r="BZ7" s="738" t="s">
        <v>2361</v>
      </c>
      <c r="CA7" s="738" t="s">
        <v>1425</v>
      </c>
      <c r="CB7" s="738" t="s">
        <v>2362</v>
      </c>
      <c r="CC7" s="738" t="s">
        <v>2363</v>
      </c>
      <c r="CD7" s="738" t="s">
        <v>2364</v>
      </c>
      <c r="CE7" s="724" t="s">
        <v>2365</v>
      </c>
      <c r="CF7" s="724" t="s">
        <v>2366</v>
      </c>
      <c r="CG7" s="732"/>
      <c r="CH7" s="738"/>
      <c r="CI7" s="739"/>
      <c r="CJ7" s="740"/>
      <c r="CK7" s="741"/>
      <c r="CL7" s="741"/>
      <c r="CM7" s="732"/>
      <c r="CN7" s="738" t="s">
        <v>2367</v>
      </c>
      <c r="CO7" s="739"/>
      <c r="CP7" s="740" t="s">
        <v>2368</v>
      </c>
      <c r="CQ7" s="741" t="s">
        <v>2369</v>
      </c>
      <c r="CR7" s="741" t="s">
        <v>2370</v>
      </c>
      <c r="CS7" s="584"/>
      <c r="CT7" s="732"/>
      <c r="CU7" s="738" t="s">
        <v>2371</v>
      </c>
      <c r="CV7" s="738"/>
      <c r="CW7" s="738"/>
      <c r="CX7" s="724"/>
      <c r="CY7" s="738"/>
      <c r="CZ7" s="738"/>
      <c r="DA7" s="738"/>
      <c r="DB7" s="738" t="s">
        <v>2372</v>
      </c>
      <c r="DC7" s="742" t="s">
        <v>1425</v>
      </c>
      <c r="DD7" s="738" t="s">
        <v>2363</v>
      </c>
      <c r="DE7" s="738" t="s">
        <v>2373</v>
      </c>
      <c r="DF7" s="738" t="s">
        <v>2374</v>
      </c>
      <c r="DG7" s="738" t="s">
        <v>2375</v>
      </c>
      <c r="DH7" s="742" t="s">
        <v>2376</v>
      </c>
      <c r="DI7" s="732"/>
      <c r="DJ7" s="738"/>
      <c r="DK7" s="738"/>
      <c r="DL7" s="738" t="s">
        <v>2354</v>
      </c>
      <c r="DM7" s="724" t="s">
        <v>2372</v>
      </c>
      <c r="DN7" s="738"/>
      <c r="DO7" s="738"/>
      <c r="DP7" s="738"/>
      <c r="DQ7" s="732"/>
      <c r="DR7" s="743"/>
      <c r="DS7" s="724"/>
      <c r="DT7" s="738"/>
      <c r="DU7" s="738"/>
      <c r="DW7" s="732"/>
      <c r="DX7" s="743"/>
      <c r="DY7" s="724"/>
      <c r="DZ7" s="738"/>
      <c r="EA7" s="738"/>
      <c r="EC7" s="732"/>
      <c r="ED7" s="743"/>
      <c r="EE7" s="724"/>
      <c r="EF7" s="738"/>
      <c r="EG7" s="738"/>
      <c r="EI7" s="732"/>
      <c r="EJ7" s="743" t="s">
        <v>1376</v>
      </c>
      <c r="EK7" s="724" t="s">
        <v>2377</v>
      </c>
      <c r="EL7" s="738" t="s">
        <v>1371</v>
      </c>
      <c r="EM7" s="738" t="s">
        <v>2378</v>
      </c>
      <c r="EO7" s="732"/>
      <c r="EP7" s="743"/>
      <c r="EQ7" s="724"/>
      <c r="ER7" s="738"/>
      <c r="ES7" s="738"/>
      <c r="EU7" s="732"/>
      <c r="EV7" s="738"/>
      <c r="EW7" s="738"/>
      <c r="EX7" s="732"/>
      <c r="EY7" s="738"/>
      <c r="EZ7" s="738"/>
      <c r="FA7" s="738"/>
      <c r="FB7" s="732"/>
      <c r="FC7" s="724" t="s">
        <v>49</v>
      </c>
      <c r="FD7" s="738" t="s">
        <v>2339</v>
      </c>
      <c r="FE7" s="738" t="s">
        <v>142</v>
      </c>
      <c r="FF7" s="740" t="s">
        <v>2339</v>
      </c>
      <c r="FG7" s="744" t="s">
        <v>2346</v>
      </c>
      <c r="FH7" s="738" t="s">
        <v>2346</v>
      </c>
      <c r="FI7" s="738" t="s">
        <v>2347</v>
      </c>
      <c r="FJ7" s="738" t="s">
        <v>2347</v>
      </c>
      <c r="FK7" s="738" t="s">
        <v>255</v>
      </c>
      <c r="FL7" s="738" t="s">
        <v>2379</v>
      </c>
      <c r="FM7" s="738"/>
      <c r="FN7" s="738" t="s">
        <v>2380</v>
      </c>
      <c r="FO7" s="738" t="s">
        <v>2381</v>
      </c>
      <c r="FP7" s="738" t="s">
        <v>2382</v>
      </c>
      <c r="FQ7" s="738" t="s">
        <v>2347</v>
      </c>
      <c r="FR7" s="738" t="s">
        <v>2383</v>
      </c>
      <c r="FS7" s="738" t="s">
        <v>1425</v>
      </c>
      <c r="FT7" s="738" t="s">
        <v>1425</v>
      </c>
      <c r="FU7" s="738" t="s">
        <v>1425</v>
      </c>
      <c r="FV7" s="738"/>
      <c r="FW7" s="738" t="s">
        <v>1425</v>
      </c>
      <c r="FX7" s="738" t="s">
        <v>2384</v>
      </c>
      <c r="FY7" s="738" t="s">
        <v>2385</v>
      </c>
      <c r="FZ7" s="738" t="s">
        <v>271</v>
      </c>
      <c r="GA7" s="738"/>
      <c r="GB7" s="738" t="s">
        <v>2386</v>
      </c>
      <c r="GC7" s="696"/>
      <c r="GD7" s="724" t="s">
        <v>2387</v>
      </c>
      <c r="GE7" s="738" t="s">
        <v>2387</v>
      </c>
      <c r="GF7" s="738" t="s">
        <v>1261</v>
      </c>
      <c r="GG7" s="738" t="s">
        <v>1180</v>
      </c>
      <c r="GH7" s="738"/>
      <c r="GI7" s="738"/>
      <c r="GJ7" s="738" t="s">
        <v>1208</v>
      </c>
      <c r="GK7" s="738" t="s">
        <v>2375</v>
      </c>
      <c r="GL7" s="738" t="s">
        <v>2388</v>
      </c>
      <c r="GM7" s="738" t="s">
        <v>2389</v>
      </c>
      <c r="GN7" s="738" t="s">
        <v>2390</v>
      </c>
      <c r="GO7" s="738" t="s">
        <v>2391</v>
      </c>
      <c r="GR7" s="618">
        <f ca="1">FD10+FE10+FF10</f>
        <v>0</v>
      </c>
      <c r="GS7" s="690" t="s">
        <v>2325</v>
      </c>
      <c r="GU7" s="618">
        <f ca="1">GF10</f>
        <v>0.51877116037644366</v>
      </c>
      <c r="GV7" s="690" t="s">
        <v>2325</v>
      </c>
      <c r="GX7" s="523">
        <v>615</v>
      </c>
      <c r="GY7" s="618">
        <f ca="1">DD17</f>
        <v>0</v>
      </c>
    </row>
    <row r="8" spans="1:207" s="745" customFormat="1" ht="12.75" customHeight="1">
      <c r="B8" s="746">
        <v>1</v>
      </c>
      <c r="C8" s="747" t="s">
        <v>2392</v>
      </c>
      <c r="D8" s="748" t="s">
        <v>2393</v>
      </c>
      <c r="E8" s="749" t="s">
        <v>2394</v>
      </c>
      <c r="F8" s="750" t="s">
        <v>2395</v>
      </c>
      <c r="G8" s="750" t="s">
        <v>2396</v>
      </c>
      <c r="H8" s="750" t="s">
        <v>2397</v>
      </c>
      <c r="I8" s="750" t="s">
        <v>2398</v>
      </c>
      <c r="J8" s="750" t="s">
        <v>2399</v>
      </c>
      <c r="K8" s="750" t="s">
        <v>2400</v>
      </c>
      <c r="L8" s="750" t="s">
        <v>2401</v>
      </c>
      <c r="M8" s="750" t="s">
        <v>2402</v>
      </c>
      <c r="N8" s="750" t="s">
        <v>2403</v>
      </c>
      <c r="O8" s="751" t="s">
        <v>2404</v>
      </c>
      <c r="P8" s="750" t="s">
        <v>2405</v>
      </c>
      <c r="Q8" s="752"/>
      <c r="R8" s="750">
        <v>301</v>
      </c>
      <c r="S8" s="750">
        <v>422</v>
      </c>
      <c r="T8" s="750" t="s">
        <v>2406</v>
      </c>
      <c r="U8" s="750" t="s">
        <v>2407</v>
      </c>
      <c r="V8" s="750" t="s">
        <v>2408</v>
      </c>
      <c r="W8" s="750" t="s">
        <v>2409</v>
      </c>
      <c r="X8" s="750">
        <v>551</v>
      </c>
      <c r="Y8" s="753">
        <v>501</v>
      </c>
      <c r="Z8" s="753">
        <v>317</v>
      </c>
      <c r="AA8" s="754">
        <v>305</v>
      </c>
      <c r="AB8" s="752"/>
      <c r="AC8" s="750" t="s">
        <v>2410</v>
      </c>
      <c r="AD8" s="750" t="s">
        <v>2411</v>
      </c>
      <c r="AE8" s="750" t="s">
        <v>2412</v>
      </c>
      <c r="AF8" s="750" t="s">
        <v>2413</v>
      </c>
      <c r="AG8" s="750" t="s">
        <v>2414</v>
      </c>
      <c r="AH8" s="750" t="s">
        <v>2415</v>
      </c>
      <c r="AI8" s="750" t="s">
        <v>2416</v>
      </c>
      <c r="AJ8" s="750" t="s">
        <v>2417</v>
      </c>
      <c r="AK8" s="750" t="s">
        <v>2418</v>
      </c>
      <c r="AL8" s="750">
        <v>422</v>
      </c>
      <c r="AM8" s="750" t="s">
        <v>2419</v>
      </c>
      <c r="AN8" s="750" t="s">
        <v>2420</v>
      </c>
      <c r="AO8" s="752"/>
      <c r="AP8" s="750">
        <v>501</v>
      </c>
      <c r="AQ8" s="750">
        <v>305</v>
      </c>
      <c r="AR8" s="750">
        <v>317</v>
      </c>
      <c r="AS8" s="750" t="s">
        <v>2421</v>
      </c>
      <c r="AT8" s="750" t="s">
        <v>2422</v>
      </c>
      <c r="AU8" s="751" t="s">
        <v>2423</v>
      </c>
      <c r="AV8" s="751" t="s">
        <v>2424</v>
      </c>
      <c r="AW8" s="750">
        <v>551</v>
      </c>
      <c r="AX8" s="750">
        <v>515</v>
      </c>
      <c r="AY8" s="750">
        <v>516</v>
      </c>
      <c r="AZ8" s="750" t="s">
        <v>2425</v>
      </c>
      <c r="BA8" s="750">
        <v>535</v>
      </c>
      <c r="BB8" s="755">
        <v>571</v>
      </c>
      <c r="BC8" s="755">
        <v>560</v>
      </c>
      <c r="BD8" s="752"/>
      <c r="BE8" s="750">
        <v>501</v>
      </c>
      <c r="BF8" s="750">
        <v>305</v>
      </c>
      <c r="BG8" s="750">
        <v>317</v>
      </c>
      <c r="BH8" s="750" t="s">
        <v>2421</v>
      </c>
      <c r="BI8" s="750" t="s">
        <v>2422</v>
      </c>
      <c r="BJ8" s="751" t="s">
        <v>2424</v>
      </c>
      <c r="BK8" s="750">
        <v>551</v>
      </c>
      <c r="BL8" s="750">
        <v>515</v>
      </c>
      <c r="BM8" s="750" t="s">
        <v>2426</v>
      </c>
      <c r="BN8" s="750" t="s">
        <v>2425</v>
      </c>
      <c r="BO8" s="750">
        <v>516</v>
      </c>
      <c r="BP8" s="752"/>
      <c r="BQ8" s="750" t="s">
        <v>2427</v>
      </c>
      <c r="BR8" s="750" t="s">
        <v>2426</v>
      </c>
      <c r="BS8" s="750" t="s">
        <v>2428</v>
      </c>
      <c r="BT8" s="750" t="s">
        <v>2429</v>
      </c>
      <c r="BU8" s="750" t="s">
        <v>2430</v>
      </c>
      <c r="BV8" s="750" t="s">
        <v>2431</v>
      </c>
      <c r="BW8" s="750" t="s">
        <v>2432</v>
      </c>
      <c r="BX8" s="752"/>
      <c r="BY8" s="750">
        <v>571</v>
      </c>
      <c r="BZ8" s="753">
        <v>560</v>
      </c>
      <c r="CA8" s="750" t="s">
        <v>2433</v>
      </c>
      <c r="CB8" s="750">
        <v>623</v>
      </c>
      <c r="CC8" s="753">
        <v>615</v>
      </c>
      <c r="CD8" s="750" t="s">
        <v>2434</v>
      </c>
      <c r="CE8" s="750" t="s">
        <v>2435</v>
      </c>
      <c r="CF8" s="750" t="s">
        <v>2436</v>
      </c>
      <c r="CG8" s="752"/>
      <c r="CH8" s="750" t="s">
        <v>2437</v>
      </c>
      <c r="CI8" s="750" t="s">
        <v>2438</v>
      </c>
      <c r="CJ8" s="750" t="s">
        <v>2439</v>
      </c>
      <c r="CK8" s="750"/>
      <c r="CL8" s="754"/>
      <c r="CM8" s="752"/>
      <c r="CN8" s="750" t="s">
        <v>2440</v>
      </c>
      <c r="CO8" s="750"/>
      <c r="CP8" s="750" t="s">
        <v>2441</v>
      </c>
      <c r="CQ8" s="750" t="s">
        <v>2442</v>
      </c>
      <c r="CR8" s="750" t="s">
        <v>2443</v>
      </c>
      <c r="CS8" s="755" t="s">
        <v>2444</v>
      </c>
      <c r="CT8" s="752"/>
      <c r="CU8" s="750">
        <v>260</v>
      </c>
      <c r="CV8" s="750">
        <v>944</v>
      </c>
      <c r="CW8" s="750">
        <v>821</v>
      </c>
      <c r="CX8" s="750">
        <v>535</v>
      </c>
      <c r="CY8" s="750" t="s">
        <v>2445</v>
      </c>
      <c r="CZ8" s="750"/>
      <c r="DA8" s="750"/>
      <c r="DB8" s="750" t="s">
        <v>2446</v>
      </c>
      <c r="DC8" s="750" t="s">
        <v>2447</v>
      </c>
      <c r="DD8" s="751" t="s">
        <v>2448</v>
      </c>
      <c r="DE8" s="750" t="s">
        <v>2449</v>
      </c>
      <c r="DF8" s="750" t="s">
        <v>2450</v>
      </c>
      <c r="DG8" s="750" t="s">
        <v>2451</v>
      </c>
      <c r="DH8" s="750" t="s">
        <v>2452</v>
      </c>
      <c r="DI8" s="752"/>
      <c r="DJ8" s="750" t="s">
        <v>2453</v>
      </c>
      <c r="DK8" s="750" t="s">
        <v>2454</v>
      </c>
      <c r="DL8" s="750" t="s">
        <v>2447</v>
      </c>
      <c r="DM8" s="750" t="s">
        <v>2455</v>
      </c>
      <c r="DN8" s="750"/>
      <c r="DO8" s="751" t="s">
        <v>2456</v>
      </c>
      <c r="DP8" s="750"/>
      <c r="DQ8" s="752"/>
      <c r="DR8" s="750" t="s">
        <v>2457</v>
      </c>
      <c r="DS8" s="750" t="s">
        <v>2458</v>
      </c>
      <c r="DT8" s="750" t="s">
        <v>2459</v>
      </c>
      <c r="DU8" s="750"/>
      <c r="DV8" s="756"/>
      <c r="DW8" s="752"/>
      <c r="DX8" s="750" t="s">
        <v>2457</v>
      </c>
      <c r="DY8" s="750" t="s">
        <v>2458</v>
      </c>
      <c r="DZ8" s="750" t="s">
        <v>2459</v>
      </c>
      <c r="EA8" s="750"/>
      <c r="EB8" s="756"/>
      <c r="EC8" s="752"/>
      <c r="ED8" s="750" t="s">
        <v>2460</v>
      </c>
      <c r="EE8" s="750" t="s">
        <v>2461</v>
      </c>
      <c r="EF8" s="750"/>
      <c r="EG8" s="750"/>
      <c r="EH8" s="756"/>
      <c r="EI8" s="752"/>
      <c r="EJ8" s="750" t="s">
        <v>2462</v>
      </c>
      <c r="EK8" s="750" t="s">
        <v>2463</v>
      </c>
      <c r="EL8" s="750" t="s">
        <v>2464</v>
      </c>
      <c r="EM8" s="750" t="s">
        <v>2465</v>
      </c>
      <c r="EN8" s="756"/>
      <c r="EO8" s="752"/>
      <c r="EP8" s="750" t="s">
        <v>2466</v>
      </c>
      <c r="EQ8" s="750" t="s">
        <v>2451</v>
      </c>
      <c r="ER8" s="750" t="s">
        <v>2467</v>
      </c>
      <c r="ES8" s="750" t="s">
        <v>2468</v>
      </c>
      <c r="ET8" s="756"/>
      <c r="EU8" s="752"/>
      <c r="EV8" s="750" t="s">
        <v>2469</v>
      </c>
      <c r="EW8" s="750" t="s">
        <v>2425</v>
      </c>
      <c r="EX8" s="752"/>
      <c r="EY8" s="750" t="s">
        <v>2462</v>
      </c>
      <c r="EZ8" s="750" t="s">
        <v>2464</v>
      </c>
      <c r="FA8" s="750"/>
      <c r="FB8" s="752"/>
      <c r="FC8" s="750">
        <v>101</v>
      </c>
      <c r="FD8" s="750" t="s">
        <v>2470</v>
      </c>
      <c r="FE8" s="750" t="s">
        <v>2471</v>
      </c>
      <c r="FF8" s="750" t="s">
        <v>2472</v>
      </c>
      <c r="FG8" s="750" t="s">
        <v>2406</v>
      </c>
      <c r="FH8" s="750" t="s">
        <v>2408</v>
      </c>
      <c r="FI8" s="750" t="s">
        <v>2473</v>
      </c>
      <c r="FJ8" s="750" t="s">
        <v>2474</v>
      </c>
      <c r="FK8" s="750">
        <v>401</v>
      </c>
      <c r="FL8" s="750" t="s">
        <v>2410</v>
      </c>
      <c r="FM8" s="750"/>
      <c r="FN8" s="750" t="s">
        <v>2475</v>
      </c>
      <c r="FO8" s="750" t="s">
        <v>2476</v>
      </c>
      <c r="FP8" s="750" t="s">
        <v>2415</v>
      </c>
      <c r="FQ8" s="750" t="s">
        <v>2477</v>
      </c>
      <c r="FR8" s="750" t="s">
        <v>2416</v>
      </c>
      <c r="FS8" s="750" t="s">
        <v>2417</v>
      </c>
      <c r="FT8" s="750" t="s">
        <v>2427</v>
      </c>
      <c r="FU8" s="750"/>
      <c r="FV8" s="750"/>
      <c r="FW8" s="750" t="s">
        <v>2478</v>
      </c>
      <c r="FX8" s="750" t="s">
        <v>2446</v>
      </c>
      <c r="FY8" s="750" t="s">
        <v>2433</v>
      </c>
      <c r="FZ8" s="750" t="s">
        <v>2479</v>
      </c>
      <c r="GA8" s="750"/>
      <c r="GB8" s="750">
        <v>903</v>
      </c>
      <c r="GC8" s="757"/>
      <c r="GD8" s="750" t="s">
        <v>2420</v>
      </c>
      <c r="GE8" s="750" t="s">
        <v>2419</v>
      </c>
      <c r="GF8" s="750">
        <v>515</v>
      </c>
      <c r="GG8" s="750" t="s">
        <v>2424</v>
      </c>
      <c r="GH8" s="750"/>
      <c r="GI8" s="750"/>
      <c r="GJ8" s="750" t="s">
        <v>2449</v>
      </c>
      <c r="GK8" s="750" t="s">
        <v>2480</v>
      </c>
      <c r="GL8" s="750" t="s">
        <v>2435</v>
      </c>
      <c r="GM8" s="750" t="s">
        <v>2436</v>
      </c>
      <c r="GN8" s="750" t="s">
        <v>2442</v>
      </c>
      <c r="GO8" s="750"/>
      <c r="GR8" s="618">
        <f ca="1">FD17+FE17+FF17</f>
        <v>0</v>
      </c>
      <c r="GS8" s="758" t="s">
        <v>473</v>
      </c>
      <c r="GU8" s="618">
        <f ca="1">GF17</f>
        <v>0</v>
      </c>
      <c r="GV8" s="758" t="s">
        <v>473</v>
      </c>
      <c r="GX8" s="745">
        <v>626</v>
      </c>
      <c r="GY8" s="618">
        <f ca="1">DF17</f>
        <v>0</v>
      </c>
    </row>
    <row r="9" spans="1:207" ht="12.75" customHeight="1">
      <c r="A9" s="759"/>
      <c r="B9" s="760">
        <v>2</v>
      </c>
      <c r="C9" s="760"/>
      <c r="D9" s="761" t="s">
        <v>2481</v>
      </c>
      <c r="E9" s="533" t="s">
        <v>225</v>
      </c>
      <c r="F9" s="683">
        <f t="shared" ref="F9:P9" ca="1" si="0">IF(F8&lt;&gt;"",VLOOKUP(F$8,INDIRECT(LU_MAT),$B9,FALSE()),0)</f>
        <v>0</v>
      </c>
      <c r="G9" s="683">
        <f t="shared" ca="1" si="0"/>
        <v>0</v>
      </c>
      <c r="H9" s="683">
        <f t="shared" ca="1" si="0"/>
        <v>0</v>
      </c>
      <c r="I9" s="683">
        <f t="shared" ca="1" si="0"/>
        <v>0</v>
      </c>
      <c r="J9" s="683">
        <f t="shared" ca="1" si="0"/>
        <v>0</v>
      </c>
      <c r="K9" s="683">
        <f t="shared" ca="1" si="0"/>
        <v>0</v>
      </c>
      <c r="L9" s="683">
        <f t="shared" ca="1" si="0"/>
        <v>0</v>
      </c>
      <c r="M9" s="683">
        <f t="shared" ca="1" si="0"/>
        <v>0</v>
      </c>
      <c r="N9" s="683">
        <f t="shared" ca="1" si="0"/>
        <v>0</v>
      </c>
      <c r="O9" s="762">
        <f t="shared" ca="1" si="0"/>
        <v>0</v>
      </c>
      <c r="P9" s="683">
        <f t="shared" ca="1" si="0"/>
        <v>0</v>
      </c>
      <c r="Q9" s="681"/>
      <c r="R9" s="683">
        <f t="shared" ref="R9:AA9" ca="1" si="1">IF(R8&lt;&gt;"",VLOOKUP(R$8,INDIRECT(LU_MAT),$B9,FALSE()),0)</f>
        <v>0</v>
      </c>
      <c r="S9" s="683">
        <f t="shared" ca="1" si="1"/>
        <v>0</v>
      </c>
      <c r="T9" s="683">
        <f t="shared" ca="1" si="1"/>
        <v>0</v>
      </c>
      <c r="U9" s="683">
        <f t="shared" ca="1" si="1"/>
        <v>0</v>
      </c>
      <c r="V9" s="683">
        <f t="shared" ca="1" si="1"/>
        <v>0</v>
      </c>
      <c r="W9" s="683">
        <f t="shared" ca="1" si="1"/>
        <v>0</v>
      </c>
      <c r="X9" s="683">
        <f t="shared" ca="1" si="1"/>
        <v>0</v>
      </c>
      <c r="Y9" s="762">
        <f t="shared" ca="1" si="1"/>
        <v>0</v>
      </c>
      <c r="Z9" s="683">
        <f t="shared" ca="1" si="1"/>
        <v>0</v>
      </c>
      <c r="AA9" s="683">
        <f t="shared" ca="1" si="1"/>
        <v>0</v>
      </c>
      <c r="AB9" s="681"/>
      <c r="AC9" s="683">
        <f t="shared" ref="AC9:AN9" ca="1" si="2">IF(AC8&lt;&gt;"",VLOOKUP(AC$8,INDIRECT(LU_MAT),$B9,FALSE()),0)</f>
        <v>0</v>
      </c>
      <c r="AD9" s="683">
        <f t="shared" ca="1" si="2"/>
        <v>0</v>
      </c>
      <c r="AE9" s="683">
        <f t="shared" ca="1" si="2"/>
        <v>0</v>
      </c>
      <c r="AF9" s="683">
        <f t="shared" ca="1" si="2"/>
        <v>0</v>
      </c>
      <c r="AG9" s="683">
        <f t="shared" ca="1" si="2"/>
        <v>0</v>
      </c>
      <c r="AH9" s="683">
        <f t="shared" ca="1" si="2"/>
        <v>0</v>
      </c>
      <c r="AI9" s="683">
        <f t="shared" ca="1" si="2"/>
        <v>0</v>
      </c>
      <c r="AJ9" s="683">
        <f t="shared" ca="1" si="2"/>
        <v>0</v>
      </c>
      <c r="AK9" s="683">
        <f t="shared" ca="1" si="2"/>
        <v>0</v>
      </c>
      <c r="AL9" s="762">
        <f t="shared" ca="1" si="2"/>
        <v>0</v>
      </c>
      <c r="AM9" s="683">
        <f t="shared" ca="1" si="2"/>
        <v>0</v>
      </c>
      <c r="AN9" s="683">
        <f t="shared" ca="1" si="2"/>
        <v>0</v>
      </c>
      <c r="AO9" s="681"/>
      <c r="AP9" s="683">
        <f t="shared" ref="AP9:BC9" ca="1" si="3">IF(AP8&lt;&gt;"",VLOOKUP(AP$8,INDIRECT(LU_MAT),$B9,FALSE()),0)</f>
        <v>0</v>
      </c>
      <c r="AQ9" s="683">
        <f t="shared" ca="1" si="3"/>
        <v>0</v>
      </c>
      <c r="AR9" s="683">
        <f t="shared" ca="1" si="3"/>
        <v>0</v>
      </c>
      <c r="AS9" s="683">
        <f t="shared" ca="1" si="3"/>
        <v>0</v>
      </c>
      <c r="AT9" s="683">
        <f t="shared" ca="1" si="3"/>
        <v>0</v>
      </c>
      <c r="AU9" s="683">
        <f t="shared" ca="1" si="3"/>
        <v>0</v>
      </c>
      <c r="AV9" s="762">
        <f t="shared" ca="1" si="3"/>
        <v>0</v>
      </c>
      <c r="AW9" s="683">
        <f t="shared" ca="1" si="3"/>
        <v>0</v>
      </c>
      <c r="AX9" s="683">
        <f t="shared" ca="1" si="3"/>
        <v>0</v>
      </c>
      <c r="AY9" s="683">
        <f t="shared" ca="1" si="3"/>
        <v>0</v>
      </c>
      <c r="AZ9" s="683">
        <f t="shared" ca="1" si="3"/>
        <v>0</v>
      </c>
      <c r="BA9" s="683">
        <f t="shared" ca="1" si="3"/>
        <v>0</v>
      </c>
      <c r="BB9" s="683">
        <f t="shared" ca="1" si="3"/>
        <v>0</v>
      </c>
      <c r="BC9" s="683">
        <f t="shared" ca="1" si="3"/>
        <v>0</v>
      </c>
      <c r="BD9" s="681"/>
      <c r="BE9" s="683">
        <f t="shared" ref="BE9:BO9" ca="1" si="4">IF(BE8&lt;&gt;"",VLOOKUP(BE$8,INDIRECT(LU_MAT),$B9,FALSE()),0)</f>
        <v>0</v>
      </c>
      <c r="BF9" s="683">
        <f t="shared" ca="1" si="4"/>
        <v>0</v>
      </c>
      <c r="BG9" s="683">
        <f t="shared" ca="1" si="4"/>
        <v>0</v>
      </c>
      <c r="BH9" s="683">
        <f t="shared" ca="1" si="4"/>
        <v>0</v>
      </c>
      <c r="BI9" s="683">
        <f t="shared" ca="1" si="4"/>
        <v>0</v>
      </c>
      <c r="BJ9" s="762">
        <f t="shared" ca="1" si="4"/>
        <v>0</v>
      </c>
      <c r="BK9" s="683">
        <f t="shared" ca="1" si="4"/>
        <v>0</v>
      </c>
      <c r="BL9" s="683">
        <f t="shared" ca="1" si="4"/>
        <v>0</v>
      </c>
      <c r="BM9" s="683">
        <f t="shared" ca="1" si="4"/>
        <v>0</v>
      </c>
      <c r="BN9" s="683">
        <f t="shared" ca="1" si="4"/>
        <v>0</v>
      </c>
      <c r="BO9" s="683">
        <f t="shared" ca="1" si="4"/>
        <v>0</v>
      </c>
      <c r="BP9" s="681"/>
      <c r="BQ9" s="683">
        <f t="shared" ref="BQ9:BW9" ca="1" si="5">IF(BQ8&lt;&gt;"",VLOOKUP(BQ$8,INDIRECT(LU_MAT),$B9,FALSE()),0)</f>
        <v>0</v>
      </c>
      <c r="BR9" s="683">
        <f t="shared" ca="1" si="5"/>
        <v>0</v>
      </c>
      <c r="BS9" s="683">
        <f t="shared" ca="1" si="5"/>
        <v>0</v>
      </c>
      <c r="BT9" s="683">
        <f t="shared" ca="1" si="5"/>
        <v>0</v>
      </c>
      <c r="BU9" s="683">
        <f t="shared" ca="1" si="5"/>
        <v>0</v>
      </c>
      <c r="BV9" s="683">
        <f t="shared" ca="1" si="5"/>
        <v>0</v>
      </c>
      <c r="BW9" s="683">
        <f t="shared" ca="1" si="5"/>
        <v>0</v>
      </c>
      <c r="BX9" s="681"/>
      <c r="BY9" s="683">
        <f t="shared" ref="BY9:CF9" ca="1" si="6">IF(BY8&lt;&gt;"",VLOOKUP(BY$8,INDIRECT(LU_MAT),$B9,FALSE()),0)</f>
        <v>0</v>
      </c>
      <c r="BZ9" s="683">
        <f t="shared" ca="1" si="6"/>
        <v>0</v>
      </c>
      <c r="CA9" s="683">
        <f t="shared" ca="1" si="6"/>
        <v>0</v>
      </c>
      <c r="CB9" s="683">
        <f t="shared" ca="1" si="6"/>
        <v>0</v>
      </c>
      <c r="CC9" s="683">
        <f t="shared" ca="1" si="6"/>
        <v>0</v>
      </c>
      <c r="CD9" s="683">
        <f t="shared" ca="1" si="6"/>
        <v>0</v>
      </c>
      <c r="CE9" s="683">
        <f t="shared" ca="1" si="6"/>
        <v>0</v>
      </c>
      <c r="CF9" s="683">
        <f t="shared" ca="1" si="6"/>
        <v>0</v>
      </c>
      <c r="CG9" s="681"/>
      <c r="CH9" s="683">
        <f ca="1">IF(CH8&lt;&gt;"",VLOOKUP(CH$8,INDIRECT(LU_MAT),$B9,FALSE()),0)</f>
        <v>0</v>
      </c>
      <c r="CI9" s="683">
        <f ca="1">IF(CI8&lt;&gt;"",VLOOKUP(CI$8,INDIRECT(LU_MAT),$B9,FALSE()),0)</f>
        <v>0</v>
      </c>
      <c r="CJ9" s="683">
        <f ca="1">IF(CJ8&lt;&gt;"",VLOOKUP(CJ$8,INDIRECT(LU_MAT),$B9,FALSE()),0)</f>
        <v>0</v>
      </c>
      <c r="CK9" s="683">
        <f ca="1">IF(CK8&lt;&gt;"",VLOOKUP(CK$8,INDIRECT(LU_MAT),$B9,FALSE()),0)</f>
        <v>0</v>
      </c>
      <c r="CL9" s="683">
        <f ca="1">IF(CL8&lt;&gt;"",VLOOKUP(CL$8,INDIRECT(LU_MAT),$B9,FALSE()),0)</f>
        <v>0</v>
      </c>
      <c r="CM9" s="681"/>
      <c r="CN9" s="683">
        <f t="shared" ref="CN9:CS9" ca="1" si="7">IF(CN8&lt;&gt;"",VLOOKUP(CN$8,INDIRECT(LU_MAT),$B9,FALSE()),0)</f>
        <v>0</v>
      </c>
      <c r="CO9" s="683">
        <f t="shared" ca="1" si="7"/>
        <v>0</v>
      </c>
      <c r="CP9" s="683">
        <f t="shared" ca="1" si="7"/>
        <v>0</v>
      </c>
      <c r="CQ9" s="683">
        <f t="shared" ca="1" si="7"/>
        <v>0</v>
      </c>
      <c r="CR9" s="683">
        <f t="shared" ca="1" si="7"/>
        <v>0</v>
      </c>
      <c r="CS9" s="683">
        <f t="shared" ca="1" si="7"/>
        <v>0</v>
      </c>
      <c r="CT9" s="681"/>
      <c r="CU9" s="683">
        <f t="shared" ref="CU9:DH9" ca="1" si="8">IF(CU8&lt;&gt;"",VLOOKUP(CU$8,INDIRECT(LU_MAT),$B9,FALSE()),0)</f>
        <v>0</v>
      </c>
      <c r="CV9" s="683">
        <f t="shared" ca="1" si="8"/>
        <v>0</v>
      </c>
      <c r="CW9" s="683">
        <f t="shared" ca="1" si="8"/>
        <v>0</v>
      </c>
      <c r="CX9" s="683">
        <f t="shared" ca="1" si="8"/>
        <v>0</v>
      </c>
      <c r="CY9" s="683">
        <f t="shared" ca="1" si="8"/>
        <v>0</v>
      </c>
      <c r="CZ9" s="683">
        <f t="shared" ca="1" si="8"/>
        <v>0</v>
      </c>
      <c r="DA9" s="683">
        <f t="shared" ca="1" si="8"/>
        <v>0</v>
      </c>
      <c r="DB9" s="683">
        <f t="shared" ca="1" si="8"/>
        <v>0</v>
      </c>
      <c r="DC9" s="683">
        <f t="shared" ca="1" si="8"/>
        <v>0</v>
      </c>
      <c r="DD9" s="762">
        <f t="shared" ca="1" si="8"/>
        <v>0</v>
      </c>
      <c r="DE9" s="683">
        <f t="shared" ca="1" si="8"/>
        <v>0</v>
      </c>
      <c r="DF9" s="683">
        <f t="shared" ca="1" si="8"/>
        <v>0</v>
      </c>
      <c r="DG9" s="683">
        <f t="shared" ca="1" si="8"/>
        <v>0</v>
      </c>
      <c r="DH9" s="683">
        <f t="shared" ca="1" si="8"/>
        <v>0</v>
      </c>
      <c r="DI9" s="681"/>
      <c r="DJ9" s="683">
        <f t="shared" ref="DJ9:DP9" ca="1" si="9">IF(DJ8&lt;&gt;"",VLOOKUP(DJ$8,INDIRECT(LU_MAT),$B9,FALSE()),0)</f>
        <v>0</v>
      </c>
      <c r="DK9" s="683">
        <f t="shared" ca="1" si="9"/>
        <v>0</v>
      </c>
      <c r="DL9" s="683">
        <f t="shared" ca="1" si="9"/>
        <v>0</v>
      </c>
      <c r="DM9" s="683">
        <f t="shared" ca="1" si="9"/>
        <v>0</v>
      </c>
      <c r="DN9" s="683">
        <f t="shared" ca="1" si="9"/>
        <v>0</v>
      </c>
      <c r="DO9" s="762">
        <f t="shared" ca="1" si="9"/>
        <v>0</v>
      </c>
      <c r="DP9" s="683">
        <f t="shared" ca="1" si="9"/>
        <v>0</v>
      </c>
      <c r="DQ9" s="681"/>
      <c r="DR9" s="683">
        <f ca="1">IF(DR8&lt;&gt;"",VLOOKUP(DR$8,INDIRECT(LU_MAT),$B9,FALSE()),0)</f>
        <v>0</v>
      </c>
      <c r="DS9" s="683">
        <f ca="1">IF(DS8&lt;&gt;"",VLOOKUP(DS$8,INDIRECT(LU_MAT),$B9,FALSE()),0)</f>
        <v>0</v>
      </c>
      <c r="DT9" s="683">
        <f ca="1">IF(DT8&lt;&gt;"",VLOOKUP(DT$8,INDIRECT(LU_MAT),$B9,FALSE()),0)</f>
        <v>0</v>
      </c>
      <c r="DU9" s="683">
        <f ca="1">IF(DU8&lt;&gt;"",VLOOKUP(DU$8,INDIRECT(LU_MAT),$B9,FALSE()),0)</f>
        <v>0</v>
      </c>
      <c r="DW9" s="681"/>
      <c r="DX9" s="683">
        <f ca="1">IF(DX8&lt;&gt;"",VLOOKUP(DX$8,INDIRECT(LU_MAT),$B9,FALSE()),0)</f>
        <v>0</v>
      </c>
      <c r="DY9" s="683">
        <f ca="1">IF(DY8&lt;&gt;"",VLOOKUP(DY$8,INDIRECT(LU_MAT),$B9,FALSE()),0)</f>
        <v>0</v>
      </c>
      <c r="DZ9" s="683">
        <f ca="1">IF(DZ8&lt;&gt;"",VLOOKUP(DZ$8,INDIRECT(LU_MAT),$B9,FALSE()),0)</f>
        <v>0</v>
      </c>
      <c r="EA9" s="683">
        <f ca="1">IF(EA8&lt;&gt;"",VLOOKUP(EA$8,INDIRECT(LU_MAT),$B9,FALSE()),0)</f>
        <v>0</v>
      </c>
      <c r="EC9" s="681"/>
      <c r="ED9" s="683">
        <f ca="1">IF(ED8&lt;&gt;"",VLOOKUP(ED$8,INDIRECT(LU_MAT),$B9,FALSE()),0)</f>
        <v>0</v>
      </c>
      <c r="EE9" s="683">
        <f ca="1">IF(EE8&lt;&gt;"",VLOOKUP(EE$8,INDIRECT(LU_MAT),$B9,FALSE()),0)</f>
        <v>0</v>
      </c>
      <c r="EF9" s="683">
        <f ca="1">IF(EF8&lt;&gt;"",VLOOKUP(EF$8,INDIRECT(LU_MAT),$B9,FALSE()),0)</f>
        <v>0</v>
      </c>
      <c r="EG9" s="683">
        <f ca="1">IF(EG8&lt;&gt;"",VLOOKUP(EG$8,INDIRECT(LU_MAT),$B9,FALSE()),0)</f>
        <v>0</v>
      </c>
      <c r="EI9" s="681"/>
      <c r="EJ9" s="683">
        <f ca="1">IF(EJ8&lt;&gt;"",VLOOKUP(EJ$8,INDIRECT(LU_MAT),$B9,FALSE()),0)</f>
        <v>0</v>
      </c>
      <c r="EK9" s="683">
        <f ca="1">IF(EK8&lt;&gt;"",VLOOKUP(EK$8,INDIRECT(LU_MAT),$B9,FALSE()),0)</f>
        <v>0</v>
      </c>
      <c r="EL9" s="683">
        <f ca="1">IF(EL8&lt;&gt;"",VLOOKUP(EL$8,INDIRECT(LU_MAT),$B9,FALSE()),0)</f>
        <v>0</v>
      </c>
      <c r="EM9" s="683">
        <f ca="1">IF(EM8&lt;&gt;"",VLOOKUP(EM$8,INDIRECT(LU_MAT),$B9,FALSE()),0)</f>
        <v>0</v>
      </c>
      <c r="EO9" s="681"/>
      <c r="EP9" s="683">
        <f ca="1">IF(EP8&lt;&gt;"",VLOOKUP(EP$8,INDIRECT(LU_MAT),$B9,FALSE()),0)</f>
        <v>0</v>
      </c>
      <c r="EQ9" s="683">
        <f ca="1">IF(EQ8&lt;&gt;"",VLOOKUP(EQ$8,INDIRECT(LU_MAT),$B9,FALSE()),0)</f>
        <v>0</v>
      </c>
      <c r="ER9" s="683">
        <f ca="1">IF(ER8&lt;&gt;"",VLOOKUP(ER$8,INDIRECT(LU_MAT),$B9,FALSE()),0)</f>
        <v>0</v>
      </c>
      <c r="ES9" s="683">
        <f ca="1">IF(ES8&lt;&gt;"",VLOOKUP(ES$8,INDIRECT(LU_MAT),$B9,FALSE()),0)</f>
        <v>0</v>
      </c>
      <c r="EU9" s="681"/>
      <c r="EV9" s="683">
        <f ca="1">IF(EV8&lt;&gt;"",VLOOKUP(EV$8,INDIRECT(LU_MAT),$B9,FALSE()),0)</f>
        <v>0</v>
      </c>
      <c r="EW9" s="683">
        <f ca="1">IF(EW8&lt;&gt;"",VLOOKUP(EW$8,INDIRECT(LU_MAT),$B9,FALSE()),0)</f>
        <v>0</v>
      </c>
      <c r="EX9" s="681"/>
      <c r="EY9" s="683">
        <f ca="1">IF(EY8&lt;&gt;"",VLOOKUP(EY$8,INDIRECT(LU_MAT),$B9,FALSE()),0)</f>
        <v>0</v>
      </c>
      <c r="EZ9" s="683">
        <f ca="1">IF(EZ8&lt;&gt;"",VLOOKUP(EZ$8,INDIRECT(LU_MAT),$B9,FALSE()),0)</f>
        <v>0</v>
      </c>
      <c r="FA9" s="683">
        <f ca="1">EY9-EZ9</f>
        <v>0</v>
      </c>
      <c r="FB9" s="681"/>
      <c r="FC9" s="683">
        <f t="shared" ref="FC9:GB9" ca="1" si="10">IF(FC8&lt;&gt;"",VLOOKUP(FC$8,INDIRECT(LU_MAT),$B9,FALSE()),0)</f>
        <v>0</v>
      </c>
      <c r="FD9" s="683">
        <f t="shared" ca="1" si="10"/>
        <v>0</v>
      </c>
      <c r="FE9" s="683">
        <f t="shared" ca="1" si="10"/>
        <v>0</v>
      </c>
      <c r="FF9" s="683">
        <f t="shared" ca="1" si="10"/>
        <v>0</v>
      </c>
      <c r="FG9" s="683">
        <f t="shared" ca="1" si="10"/>
        <v>0</v>
      </c>
      <c r="FH9" s="683">
        <f t="shared" ca="1" si="10"/>
        <v>0</v>
      </c>
      <c r="FI9" s="683">
        <f t="shared" ca="1" si="10"/>
        <v>0</v>
      </c>
      <c r="FJ9" s="683">
        <f t="shared" ca="1" si="10"/>
        <v>0</v>
      </c>
      <c r="FK9" s="683">
        <f t="shared" ca="1" si="10"/>
        <v>0</v>
      </c>
      <c r="FL9" s="683">
        <f t="shared" ca="1" si="10"/>
        <v>0</v>
      </c>
      <c r="FM9" s="683">
        <f t="shared" ca="1" si="10"/>
        <v>0</v>
      </c>
      <c r="FN9" s="683">
        <f t="shared" ca="1" si="10"/>
        <v>0</v>
      </c>
      <c r="FO9" s="683">
        <f t="shared" ca="1" si="10"/>
        <v>0</v>
      </c>
      <c r="FP9" s="683">
        <f t="shared" ca="1" si="10"/>
        <v>0</v>
      </c>
      <c r="FQ9" s="683">
        <f t="shared" ca="1" si="10"/>
        <v>0</v>
      </c>
      <c r="FR9" s="683">
        <f t="shared" ca="1" si="10"/>
        <v>0</v>
      </c>
      <c r="FS9" s="683">
        <f t="shared" ca="1" si="10"/>
        <v>0</v>
      </c>
      <c r="FT9" s="683">
        <f t="shared" ca="1" si="10"/>
        <v>0</v>
      </c>
      <c r="FU9" s="683">
        <f t="shared" ca="1" si="10"/>
        <v>0</v>
      </c>
      <c r="FV9" s="683">
        <f t="shared" ca="1" si="10"/>
        <v>0</v>
      </c>
      <c r="FW9" s="683">
        <f t="shared" ca="1" si="10"/>
        <v>0</v>
      </c>
      <c r="FX9" s="683">
        <f t="shared" ca="1" si="10"/>
        <v>0</v>
      </c>
      <c r="FY9" s="683">
        <f t="shared" ca="1" si="10"/>
        <v>0</v>
      </c>
      <c r="FZ9" s="683">
        <f t="shared" ca="1" si="10"/>
        <v>0</v>
      </c>
      <c r="GA9" s="683">
        <f t="shared" ca="1" si="10"/>
        <v>0</v>
      </c>
      <c r="GB9" s="683">
        <f t="shared" ca="1" si="10"/>
        <v>0</v>
      </c>
      <c r="GC9" s="763"/>
      <c r="GD9" s="683">
        <f t="shared" ref="GD9:GN9" ca="1" si="11">IF(GD8&lt;&gt;"",VLOOKUP(GD$8,INDIRECT(LU_MAT),$B9,FALSE()),0)</f>
        <v>0</v>
      </c>
      <c r="GE9" s="683">
        <f t="shared" ca="1" si="11"/>
        <v>0</v>
      </c>
      <c r="GF9" s="683">
        <f t="shared" ca="1" si="11"/>
        <v>0</v>
      </c>
      <c r="GG9" s="683">
        <f t="shared" ca="1" si="11"/>
        <v>0</v>
      </c>
      <c r="GH9" s="683">
        <f t="shared" ca="1" si="11"/>
        <v>0</v>
      </c>
      <c r="GI9" s="683">
        <f t="shared" ca="1" si="11"/>
        <v>0</v>
      </c>
      <c r="GJ9" s="683">
        <f t="shared" ca="1" si="11"/>
        <v>0</v>
      </c>
      <c r="GK9" s="683">
        <f t="shared" ca="1" si="11"/>
        <v>0</v>
      </c>
      <c r="GL9" s="683">
        <f t="shared" ca="1" si="11"/>
        <v>0</v>
      </c>
      <c r="GM9" s="683">
        <f t="shared" ca="1" si="11"/>
        <v>0</v>
      </c>
      <c r="GN9" s="683">
        <f t="shared" ca="1" si="11"/>
        <v>0</v>
      </c>
      <c r="GO9" s="683">
        <f ca="1">FA9</f>
        <v>0</v>
      </c>
      <c r="GX9" s="523">
        <v>571</v>
      </c>
      <c r="GY9" s="618">
        <f ca="1">BY17</f>
        <v>0</v>
      </c>
    </row>
    <row r="10" spans="1:207" ht="12.75" customHeight="1">
      <c r="A10" s="759"/>
      <c r="B10" s="760"/>
      <c r="C10" s="760"/>
      <c r="D10" s="761" t="s">
        <v>2482</v>
      </c>
      <c r="E10" s="533" t="s">
        <v>2324</v>
      </c>
      <c r="F10" s="683">
        <f t="shared" ref="F10:P10" ca="1" si="12">IF(F8&lt;&gt;"",F96+F97,0)</f>
        <v>0</v>
      </c>
      <c r="G10" s="683">
        <f t="shared" ca="1" si="12"/>
        <v>0</v>
      </c>
      <c r="H10" s="683">
        <f t="shared" ca="1" si="12"/>
        <v>0</v>
      </c>
      <c r="I10" s="683">
        <f t="shared" ca="1" si="12"/>
        <v>0</v>
      </c>
      <c r="J10" s="683">
        <f t="shared" ca="1" si="12"/>
        <v>0</v>
      </c>
      <c r="K10" s="683">
        <f t="shared" ca="1" si="12"/>
        <v>0</v>
      </c>
      <c r="L10" s="683">
        <f t="shared" ca="1" si="12"/>
        <v>0</v>
      </c>
      <c r="M10" s="683">
        <f t="shared" ca="1" si="12"/>
        <v>0</v>
      </c>
      <c r="N10" s="683">
        <f t="shared" ca="1" si="12"/>
        <v>0</v>
      </c>
      <c r="O10" s="683">
        <f t="shared" ca="1" si="12"/>
        <v>0</v>
      </c>
      <c r="P10" s="683">
        <f t="shared" ca="1" si="12"/>
        <v>0</v>
      </c>
      <c r="Q10" s="681"/>
      <c r="R10" s="683">
        <f t="shared" ref="R10:AA10" ca="1" si="13">IF(R8&lt;&gt;"",R96+R97,0)</f>
        <v>0</v>
      </c>
      <c r="S10" s="683">
        <f t="shared" ca="1" si="13"/>
        <v>283.78411035948005</v>
      </c>
      <c r="T10" s="683">
        <f t="shared" ca="1" si="13"/>
        <v>0</v>
      </c>
      <c r="U10" s="683">
        <f t="shared" ca="1" si="13"/>
        <v>0</v>
      </c>
      <c r="V10" s="683">
        <f t="shared" ca="1" si="13"/>
        <v>0</v>
      </c>
      <c r="W10" s="683">
        <f t="shared" ca="1" si="13"/>
        <v>0</v>
      </c>
      <c r="X10" s="683">
        <f t="shared" ca="1" si="13"/>
        <v>35.134971197260732</v>
      </c>
      <c r="Y10" s="683">
        <f t="shared" ca="1" si="13"/>
        <v>702.62575647680478</v>
      </c>
      <c r="Z10" s="683">
        <f t="shared" ca="1" si="13"/>
        <v>557055.29589656729</v>
      </c>
      <c r="AA10" s="683">
        <f t="shared" ca="1" si="13"/>
        <v>60661.453559911279</v>
      </c>
      <c r="AB10" s="681"/>
      <c r="AC10" s="683">
        <f t="shared" ref="AC10:AN10" ca="1" si="14">IF(AC8&lt;&gt;"",AC96+AC97,0)</f>
        <v>0</v>
      </c>
      <c r="AD10" s="683">
        <f t="shared" ca="1" si="14"/>
        <v>0</v>
      </c>
      <c r="AE10" s="683">
        <f t="shared" ca="1" si="14"/>
        <v>0</v>
      </c>
      <c r="AF10" s="683">
        <f t="shared" ca="1" si="14"/>
        <v>0</v>
      </c>
      <c r="AG10" s="683">
        <f t="shared" ca="1" si="14"/>
        <v>0</v>
      </c>
      <c r="AH10" s="683">
        <f t="shared" ca="1" si="14"/>
        <v>0</v>
      </c>
      <c r="AI10" s="683">
        <f t="shared" ca="1" si="14"/>
        <v>0</v>
      </c>
      <c r="AJ10" s="683">
        <f t="shared" ca="1" si="14"/>
        <v>26788355.565191999</v>
      </c>
      <c r="AK10" s="683">
        <f t="shared" ca="1" si="14"/>
        <v>0</v>
      </c>
      <c r="AL10" s="683">
        <f t="shared" ca="1" si="14"/>
        <v>283.78411035948005</v>
      </c>
      <c r="AM10" s="683">
        <f t="shared" ca="1" si="14"/>
        <v>1035727.8632532</v>
      </c>
      <c r="AN10" s="683">
        <f t="shared" ca="1" si="14"/>
        <v>19586483.725230001</v>
      </c>
      <c r="AO10" s="681"/>
      <c r="AP10" s="683">
        <f t="shared" ref="AP10:BC10" ca="1" si="15">IF(AP8&lt;&gt;"",AP96+AP97,0)</f>
        <v>702.62575647680478</v>
      </c>
      <c r="AQ10" s="683">
        <f t="shared" ca="1" si="15"/>
        <v>60661.453559911279</v>
      </c>
      <c r="AR10" s="683">
        <f t="shared" ca="1" si="15"/>
        <v>557055.29589656729</v>
      </c>
      <c r="AS10" s="683">
        <f t="shared" ca="1" si="15"/>
        <v>0</v>
      </c>
      <c r="AT10" s="683">
        <f t="shared" ca="1" si="15"/>
        <v>1300241430.213192</v>
      </c>
      <c r="AU10" s="683">
        <f t="shared" ca="1" si="15"/>
        <v>9961070.6131919995</v>
      </c>
      <c r="AV10" s="683">
        <f t="shared" ca="1" si="15"/>
        <v>618383.68979667476</v>
      </c>
      <c r="AW10" s="683">
        <f t="shared" ca="1" si="15"/>
        <v>35.134971197260732</v>
      </c>
      <c r="AX10" s="683">
        <f t="shared" ca="1" si="15"/>
        <v>0.51877116037644366</v>
      </c>
      <c r="AY10" s="683">
        <f t="shared" ca="1" si="15"/>
        <v>0</v>
      </c>
      <c r="AZ10" s="683">
        <f t="shared" ca="1" si="15"/>
        <v>1300241430.213192</v>
      </c>
      <c r="BA10" s="683">
        <f t="shared" ca="1" si="15"/>
        <v>8.0981536680000004E-20</v>
      </c>
      <c r="BB10" s="683">
        <f t="shared" ca="1" si="15"/>
        <v>1931.0444787697197</v>
      </c>
      <c r="BC10" s="683">
        <f t="shared" ca="1" si="15"/>
        <v>9959153.7410819996</v>
      </c>
      <c r="BD10" s="681"/>
      <c r="BE10" s="683">
        <f t="shared" ref="BE10:BO10" ca="1" si="16">IF(BE8&lt;&gt;"",BE96+BE97,0)</f>
        <v>702.62575647680478</v>
      </c>
      <c r="BF10" s="683">
        <f t="shared" ca="1" si="16"/>
        <v>60661.453559911279</v>
      </c>
      <c r="BG10" s="683">
        <f t="shared" ca="1" si="16"/>
        <v>557055.29589656729</v>
      </c>
      <c r="BH10" s="683">
        <f t="shared" ca="1" si="16"/>
        <v>0</v>
      </c>
      <c r="BI10" s="683">
        <f t="shared" ca="1" si="16"/>
        <v>1300241430.213192</v>
      </c>
      <c r="BJ10" s="683">
        <f t="shared" ca="1" si="16"/>
        <v>618383.68979667476</v>
      </c>
      <c r="BK10" s="683">
        <f t="shared" ca="1" si="16"/>
        <v>35.134971197260732</v>
      </c>
      <c r="BL10" s="683">
        <f t="shared" ca="1" si="16"/>
        <v>0.51877116037644366</v>
      </c>
      <c r="BM10" s="683">
        <f t="shared" ca="1" si="16"/>
        <v>8.0981536680000004E-20</v>
      </c>
      <c r="BN10" s="683">
        <f t="shared" ca="1" si="16"/>
        <v>1300241430.213192</v>
      </c>
      <c r="BO10" s="683">
        <f t="shared" ca="1" si="16"/>
        <v>0</v>
      </c>
      <c r="BP10" s="681"/>
      <c r="BQ10" s="683">
        <f t="shared" ref="BQ10:BW10" ca="1" si="17">IF(BQ8&lt;&gt;"",BQ96+BQ97,0)</f>
        <v>9961070.6131919995</v>
      </c>
      <c r="BR10" s="683">
        <f t="shared" ca="1" si="17"/>
        <v>8.0981536680000004E-20</v>
      </c>
      <c r="BS10" s="683">
        <f t="shared" ca="1" si="17"/>
        <v>681427.91879640007</v>
      </c>
      <c r="BT10" s="683">
        <f t="shared" ca="1" si="17"/>
        <v>8.0981536680000004E-20</v>
      </c>
      <c r="BU10" s="683">
        <f t="shared" ca="1" si="17"/>
        <v>9959153.7410819996</v>
      </c>
      <c r="BV10" s="683">
        <f t="shared" ca="1" si="17"/>
        <v>1931.0444787697197</v>
      </c>
      <c r="BW10" s="683">
        <f t="shared" ca="1" si="17"/>
        <v>681427.91879640007</v>
      </c>
      <c r="BX10" s="681"/>
      <c r="BY10" s="683">
        <f t="shared" ref="BY10:CF10" ca="1" si="18">IF(BY8&lt;&gt;"",BY96+BY97,0)</f>
        <v>1931.0444787697197</v>
      </c>
      <c r="BZ10" s="683">
        <f t="shared" ca="1" si="18"/>
        <v>9959153.7410819996</v>
      </c>
      <c r="CA10" s="683">
        <f t="shared" ca="1" si="18"/>
        <v>233868209.25319201</v>
      </c>
      <c r="CB10" s="683">
        <f t="shared" ca="1" si="18"/>
        <v>168.20493190776</v>
      </c>
      <c r="CC10" s="683">
        <f t="shared" ca="1" si="18"/>
        <v>4115381.6755975028</v>
      </c>
      <c r="CD10" s="683">
        <f t="shared" ca="1" si="18"/>
        <v>0</v>
      </c>
      <c r="CE10" s="683">
        <f t="shared" ca="1" si="18"/>
        <v>0</v>
      </c>
      <c r="CF10" s="683">
        <f t="shared" ca="1" si="18"/>
        <v>40762023.054065995</v>
      </c>
      <c r="CG10" s="681"/>
      <c r="CH10" s="683">
        <f ca="1">IF(CH8&lt;&gt;"",CH96+CH97,0)</f>
        <v>247939837.1079984</v>
      </c>
      <c r="CI10" s="683">
        <f ca="1">IF(CI8&lt;&gt;"",CI96+CI97,0)</f>
        <v>2099.1343236699595</v>
      </c>
      <c r="CJ10" s="683">
        <f ca="1">IF(CJ8&lt;&gt;"",CJ96+CJ97,0)</f>
        <v>41318870.325836398</v>
      </c>
      <c r="CK10" s="683">
        <f>IF(CK8&lt;&gt;"",CK96+CK97,0)</f>
        <v>0</v>
      </c>
      <c r="CL10" s="683">
        <f>IF(CL8&lt;&gt;"",CL96+CL97,0)</f>
        <v>0</v>
      </c>
      <c r="CM10" s="681"/>
      <c r="CN10" s="683">
        <f t="shared" ref="CN10:CS10" ca="1" si="19">IF(CN8&lt;&gt;"",CN96+CN97,0)</f>
        <v>0</v>
      </c>
      <c r="CO10" s="683">
        <f t="shared" si="19"/>
        <v>0</v>
      </c>
      <c r="CP10" s="683">
        <f t="shared" ca="1" si="19"/>
        <v>0</v>
      </c>
      <c r="CQ10" s="683">
        <f t="shared" ca="1" si="19"/>
        <v>0</v>
      </c>
      <c r="CR10" s="683">
        <f t="shared" ca="1" si="19"/>
        <v>0</v>
      </c>
      <c r="CS10" s="683">
        <f t="shared" ca="1" si="19"/>
        <v>0</v>
      </c>
      <c r="CT10" s="681"/>
      <c r="CU10" s="683">
        <f t="shared" ref="CU10:DH10" ca="1" si="20">IF(CU8&lt;&gt;"",CU96+CU97,0)</f>
        <v>0</v>
      </c>
      <c r="CV10" s="683">
        <f t="shared" ca="1" si="20"/>
        <v>401.36883724116001</v>
      </c>
      <c r="CW10" s="683">
        <f t="shared" ca="1" si="20"/>
        <v>0</v>
      </c>
      <c r="CX10" s="683">
        <f t="shared" ca="1" si="20"/>
        <v>8.0981536680000004E-20</v>
      </c>
      <c r="CY10" s="683">
        <f t="shared" ca="1" si="20"/>
        <v>0</v>
      </c>
      <c r="CZ10" s="683">
        <f t="shared" si="20"/>
        <v>0</v>
      </c>
      <c r="DA10" s="683">
        <f t="shared" si="20"/>
        <v>0</v>
      </c>
      <c r="DB10" s="683">
        <f t="shared" ca="1" si="20"/>
        <v>0</v>
      </c>
      <c r="DC10" s="683">
        <f t="shared" ca="1" si="20"/>
        <v>183531952.65319201</v>
      </c>
      <c r="DD10" s="683">
        <f t="shared" ca="1" si="20"/>
        <v>4115381.6755975028</v>
      </c>
      <c r="DE10" s="683">
        <f t="shared" ca="1" si="20"/>
        <v>160871303.39882758</v>
      </c>
      <c r="DF10" s="683">
        <f t="shared" ca="1" si="20"/>
        <v>0</v>
      </c>
      <c r="DG10" s="683">
        <f t="shared" ca="1" si="20"/>
        <v>707.15452770287993</v>
      </c>
      <c r="DH10" s="683">
        <f t="shared" ca="1" si="20"/>
        <v>168.20493190776</v>
      </c>
      <c r="DI10" s="681"/>
      <c r="DJ10" s="683">
        <f t="shared" ref="DJ10:DP10" ca="1" si="21">IF(DJ8&lt;&gt;"",DJ96+DJ97,0)</f>
        <v>57092.104332669594</v>
      </c>
      <c r="DK10" s="683">
        <f t="shared" ca="1" si="21"/>
        <v>4552.7288923957321</v>
      </c>
      <c r="DL10" s="683">
        <f t="shared" ca="1" si="21"/>
        <v>183531952.65319201</v>
      </c>
      <c r="DM10" s="683">
        <f t="shared" ca="1" si="21"/>
        <v>0</v>
      </c>
      <c r="DN10" s="683">
        <f t="shared" si="21"/>
        <v>0</v>
      </c>
      <c r="DO10" s="683">
        <f t="shared" ca="1" si="21"/>
        <v>160938370.2391308</v>
      </c>
      <c r="DP10" s="683">
        <f t="shared" si="21"/>
        <v>0</v>
      </c>
      <c r="DQ10" s="681"/>
      <c r="DR10" s="683">
        <f ca="1">IF(DR8&lt;&gt;"",DR96+DR97,0)</f>
        <v>346.502329079292</v>
      </c>
      <c r="DS10" s="683">
        <f ca="1">IF(DS8&lt;&gt;"",DS96+DS97,0)</f>
        <v>0</v>
      </c>
      <c r="DT10" s="683">
        <f ca="1">IF(DT8&lt;&gt;"",DT96+DT97,0)</f>
        <v>4108274.1866735006</v>
      </c>
      <c r="DU10" s="683">
        <f>IF(DU8&lt;&gt;"",DU96+DU97,0)</f>
        <v>0</v>
      </c>
      <c r="DV10" s="683"/>
      <c r="DW10" s="681"/>
      <c r="DX10" s="683">
        <f ca="1">IF(DX8&lt;&gt;"",DX96+DX97,0)</f>
        <v>346.502329079292</v>
      </c>
      <c r="DY10" s="683">
        <f ca="1">IF(DY8&lt;&gt;"",DY96+DY97,0)</f>
        <v>0</v>
      </c>
      <c r="DZ10" s="683">
        <f ca="1">IF(DZ8&lt;&gt;"",DZ96+DZ97,0)</f>
        <v>4108274.1866735006</v>
      </c>
      <c r="EA10" s="683">
        <f>IF(EA8&lt;&gt;"",EA96+EA97,0)</f>
        <v>0</v>
      </c>
      <c r="EB10" s="683"/>
      <c r="EC10" s="681"/>
      <c r="ED10" s="683">
        <f ca="1">IF(ED8&lt;&gt;"",ED96+ED97,0)</f>
        <v>18.765295655292</v>
      </c>
      <c r="EE10" s="683">
        <f ca="1">IF(EE8&lt;&gt;"",EE96+EE97,0)</f>
        <v>0</v>
      </c>
      <c r="EF10" s="683">
        <f>IF(EF8&lt;&gt;"",EF96+EF97,0)</f>
        <v>0</v>
      </c>
      <c r="EG10" s="683">
        <f>IF(EG8&lt;&gt;"",EG96+EG97,0)</f>
        <v>0</v>
      </c>
      <c r="EH10" s="683"/>
      <c r="EI10" s="681"/>
      <c r="EJ10" s="683">
        <f ca="1">IF(EJ8&lt;&gt;"",EJ96+EJ97,0)</f>
        <v>0</v>
      </c>
      <c r="EK10" s="683">
        <f ca="1">IF(EK8&lt;&gt;"",EK96+EK97,0)</f>
        <v>5351512939.4131918</v>
      </c>
      <c r="EL10" s="683">
        <f ca="1">IF(EL8&lt;&gt;"",EL96+EL97,0)</f>
        <v>401.34423844116003</v>
      </c>
      <c r="EM10" s="683">
        <f ca="1">IF(EM8&lt;&gt;"",EM96+EM97,0)</f>
        <v>5351512523.4415913</v>
      </c>
      <c r="EN10" s="683"/>
      <c r="EO10" s="681"/>
      <c r="EP10" s="683">
        <f ca="1">IF(EP8&lt;&gt;"",EP96+EP97,0)</f>
        <v>10119.884147315281</v>
      </c>
      <c r="EQ10" s="683">
        <f ca="1">IF(EQ8&lt;&gt;"",EQ96+EQ97,0)</f>
        <v>707.15452770287993</v>
      </c>
      <c r="ER10" s="683">
        <f ca="1">IF(ER8&lt;&gt;"",ER96+ER97,0)</f>
        <v>0</v>
      </c>
      <c r="ES10" s="683">
        <f ca="1">IF(ES8&lt;&gt;"",ES96+ES97,0)</f>
        <v>10329.572466</v>
      </c>
      <c r="ET10" s="683"/>
      <c r="EU10" s="681"/>
      <c r="EV10" s="683">
        <f ca="1">IF(EV8&lt;&gt;"",EV96+EV97,0)</f>
        <v>1300241430.213192</v>
      </c>
      <c r="EW10" s="683">
        <f ca="1">IF(EW8&lt;&gt;"",EW96+EW97,0)</f>
        <v>1300241430.213192</v>
      </c>
      <c r="EX10" s="681"/>
      <c r="EY10" s="683">
        <f ca="1">IF(EY8&lt;&gt;"",EY96+EY97,0)</f>
        <v>0</v>
      </c>
      <c r="EZ10" s="683">
        <f ca="1">IF(EZ8&lt;&gt;"",EZ96+EZ97,0)</f>
        <v>401.34423844116003</v>
      </c>
      <c r="FA10" s="683">
        <f>IF(FA8&lt;&gt;"",FA96+FA97,0)</f>
        <v>0</v>
      </c>
      <c r="FB10" s="681"/>
      <c r="FC10" s="683">
        <f t="shared" ref="FC10:GB10" ca="1" si="22">IF(FC8&lt;&gt;"",FC96+FC97,0)</f>
        <v>0</v>
      </c>
      <c r="FD10" s="683">
        <f t="shared" ca="1" si="22"/>
        <v>0</v>
      </c>
      <c r="FE10" s="683">
        <f t="shared" ca="1" si="22"/>
        <v>0</v>
      </c>
      <c r="FF10" s="683">
        <f t="shared" ca="1" si="22"/>
        <v>0</v>
      </c>
      <c r="FG10" s="683">
        <f t="shared" ca="1" si="22"/>
        <v>0</v>
      </c>
      <c r="FH10" s="683">
        <f t="shared" ca="1" si="22"/>
        <v>0</v>
      </c>
      <c r="FI10" s="683">
        <f t="shared" ca="1" si="22"/>
        <v>0</v>
      </c>
      <c r="FJ10" s="683">
        <f t="shared" ca="1" si="22"/>
        <v>0</v>
      </c>
      <c r="FK10" s="683">
        <f t="shared" ca="1" si="22"/>
        <v>0</v>
      </c>
      <c r="FL10" s="683">
        <f t="shared" ca="1" si="22"/>
        <v>0</v>
      </c>
      <c r="FM10" s="683">
        <f t="shared" si="22"/>
        <v>0</v>
      </c>
      <c r="FN10" s="683">
        <f t="shared" ca="1" si="22"/>
        <v>0</v>
      </c>
      <c r="FO10" s="683">
        <f t="shared" ca="1" si="22"/>
        <v>0</v>
      </c>
      <c r="FP10" s="683">
        <f t="shared" ca="1" si="22"/>
        <v>0</v>
      </c>
      <c r="FQ10" s="683">
        <f t="shared" ca="1" si="22"/>
        <v>0</v>
      </c>
      <c r="FR10" s="683">
        <f t="shared" ca="1" si="22"/>
        <v>0</v>
      </c>
      <c r="FS10" s="683">
        <f t="shared" ca="1" si="22"/>
        <v>26788355.565191999</v>
      </c>
      <c r="FT10" s="683">
        <f t="shared" ca="1" si="22"/>
        <v>9961070.6131919995</v>
      </c>
      <c r="FU10" s="683">
        <f t="shared" si="22"/>
        <v>0</v>
      </c>
      <c r="FV10" s="683">
        <f t="shared" si="22"/>
        <v>0</v>
      </c>
      <c r="FW10" s="683">
        <f t="shared" ca="1" si="22"/>
        <v>183531952.65319201</v>
      </c>
      <c r="FX10" s="683">
        <f t="shared" ca="1" si="22"/>
        <v>0</v>
      </c>
      <c r="FY10" s="683">
        <f t="shared" ca="1" si="22"/>
        <v>233868209.25319201</v>
      </c>
      <c r="FZ10" s="683">
        <f t="shared" ca="1" si="22"/>
        <v>0</v>
      </c>
      <c r="GA10" s="683">
        <f t="shared" si="22"/>
        <v>0</v>
      </c>
      <c r="GB10" s="683">
        <f t="shared" ca="1" si="22"/>
        <v>0</v>
      </c>
      <c r="GC10" s="763"/>
      <c r="GD10" s="683">
        <f t="shared" ref="GD10:GO10" ca="1" si="23">IF(GD8&lt;&gt;"",GD96+GD97,0)</f>
        <v>19586483.725230001</v>
      </c>
      <c r="GE10" s="683">
        <f t="shared" ca="1" si="23"/>
        <v>1035727.8632532</v>
      </c>
      <c r="GF10" s="683">
        <f t="shared" ca="1" si="23"/>
        <v>0.51877116037644366</v>
      </c>
      <c r="GG10" s="683">
        <f t="shared" ca="1" si="23"/>
        <v>618383.68979667476</v>
      </c>
      <c r="GH10" s="683">
        <f t="shared" si="23"/>
        <v>0</v>
      </c>
      <c r="GI10" s="683">
        <f t="shared" si="23"/>
        <v>0</v>
      </c>
      <c r="GJ10" s="683">
        <f t="shared" ca="1" si="23"/>
        <v>160871303.39882758</v>
      </c>
      <c r="GK10" s="683">
        <f t="shared" ca="1" si="23"/>
        <v>707.15452770287993</v>
      </c>
      <c r="GL10" s="683">
        <f t="shared" ca="1" si="23"/>
        <v>0</v>
      </c>
      <c r="GM10" s="683">
        <f t="shared" ca="1" si="23"/>
        <v>40762023.054065995</v>
      </c>
      <c r="GN10" s="683">
        <f t="shared" ca="1" si="23"/>
        <v>0</v>
      </c>
      <c r="GO10" s="683">
        <f t="shared" si="23"/>
        <v>0</v>
      </c>
      <c r="GQ10" s="523" t="s">
        <v>2483</v>
      </c>
      <c r="GR10" s="689">
        <f ca="1">FC9</f>
        <v>0</v>
      </c>
      <c r="GS10" s="690" t="s">
        <v>225</v>
      </c>
      <c r="GT10" s="523" t="s">
        <v>2484</v>
      </c>
      <c r="GU10" s="618">
        <f ca="1">-GL20-GE20-GF20</f>
        <v>-0.63546264245769113</v>
      </c>
      <c r="GV10" s="690" t="s">
        <v>473</v>
      </c>
      <c r="GX10" s="523">
        <v>211</v>
      </c>
      <c r="GY10" s="618">
        <f ca="1">I17</f>
        <v>0</v>
      </c>
    </row>
    <row r="11" spans="1:207" ht="12.75" customHeight="1">
      <c r="A11" s="733"/>
      <c r="B11" s="760">
        <v>69</v>
      </c>
      <c r="C11" s="760"/>
      <c r="D11" s="532" t="s">
        <v>2485</v>
      </c>
      <c r="E11" s="533" t="s">
        <v>67</v>
      </c>
      <c r="F11" s="683">
        <f t="shared" ref="F11:P11" ca="1" si="24">IF(F9&lt;&gt;0,VLOOKUP(F$8,INDIRECT(LU_MAT),$B11,FALSE()),0)</f>
        <v>0</v>
      </c>
      <c r="G11" s="683">
        <f t="shared" ca="1" si="24"/>
        <v>0</v>
      </c>
      <c r="H11" s="683">
        <f t="shared" ca="1" si="24"/>
        <v>0</v>
      </c>
      <c r="I11" s="683">
        <f t="shared" ca="1" si="24"/>
        <v>0</v>
      </c>
      <c r="J11" s="683">
        <f t="shared" ca="1" si="24"/>
        <v>0</v>
      </c>
      <c r="K11" s="683">
        <f t="shared" ca="1" si="24"/>
        <v>0</v>
      </c>
      <c r="L11" s="683">
        <f t="shared" ca="1" si="24"/>
        <v>0</v>
      </c>
      <c r="M11" s="683">
        <f t="shared" ca="1" si="24"/>
        <v>0</v>
      </c>
      <c r="N11" s="683">
        <f t="shared" ca="1" si="24"/>
        <v>0</v>
      </c>
      <c r="O11" s="762">
        <f t="shared" ca="1" si="24"/>
        <v>0</v>
      </c>
      <c r="P11" s="683">
        <f t="shared" ca="1" si="24"/>
        <v>0</v>
      </c>
      <c r="Q11" s="764"/>
      <c r="R11" s="683">
        <f t="shared" ref="R11:AA11" ca="1" si="25">IF(R9&lt;&gt;0,VLOOKUP(R$8,INDIRECT(LU_MAT),$B11,FALSE()),0)</f>
        <v>0</v>
      </c>
      <c r="S11" s="683">
        <f t="shared" ca="1" si="25"/>
        <v>0</v>
      </c>
      <c r="T11" s="683">
        <f t="shared" ca="1" si="25"/>
        <v>0</v>
      </c>
      <c r="U11" s="683">
        <f t="shared" ca="1" si="25"/>
        <v>0</v>
      </c>
      <c r="V11" s="683">
        <f t="shared" ca="1" si="25"/>
        <v>0</v>
      </c>
      <c r="W11" s="683">
        <f t="shared" ca="1" si="25"/>
        <v>0</v>
      </c>
      <c r="X11" s="683">
        <f t="shared" ca="1" si="25"/>
        <v>0</v>
      </c>
      <c r="Y11" s="762">
        <f t="shared" ca="1" si="25"/>
        <v>0</v>
      </c>
      <c r="Z11" s="683">
        <f t="shared" ca="1" si="25"/>
        <v>0</v>
      </c>
      <c r="AA11" s="683">
        <f t="shared" ca="1" si="25"/>
        <v>0</v>
      </c>
      <c r="AB11" s="764"/>
      <c r="AC11" s="683">
        <f t="shared" ref="AC11:AN11" ca="1" si="26">IF(AC9&lt;&gt;0,VLOOKUP(AC$8,INDIRECT(LU_MAT),$B11,FALSE()),0)</f>
        <v>0</v>
      </c>
      <c r="AD11" s="683">
        <f t="shared" ca="1" si="26"/>
        <v>0</v>
      </c>
      <c r="AE11" s="683">
        <f t="shared" ca="1" si="26"/>
        <v>0</v>
      </c>
      <c r="AF11" s="683">
        <f t="shared" ca="1" si="26"/>
        <v>0</v>
      </c>
      <c r="AG11" s="683">
        <f t="shared" ca="1" si="26"/>
        <v>0</v>
      </c>
      <c r="AH11" s="683">
        <f t="shared" ca="1" si="26"/>
        <v>0</v>
      </c>
      <c r="AI11" s="683">
        <f t="shared" ca="1" si="26"/>
        <v>0</v>
      </c>
      <c r="AJ11" s="683">
        <f t="shared" ca="1" si="26"/>
        <v>0</v>
      </c>
      <c r="AK11" s="683">
        <f t="shared" ca="1" si="26"/>
        <v>0</v>
      </c>
      <c r="AL11" s="762">
        <f t="shared" ca="1" si="26"/>
        <v>0</v>
      </c>
      <c r="AM11" s="683">
        <f t="shared" ca="1" si="26"/>
        <v>0</v>
      </c>
      <c r="AN11" s="683">
        <f t="shared" ca="1" si="26"/>
        <v>0</v>
      </c>
      <c r="AO11" s="764"/>
      <c r="AP11" s="683">
        <f t="shared" ref="AP11:BC11" ca="1" si="27">IF(AP9&lt;&gt;0,VLOOKUP(AP$8,INDIRECT(LU_MAT),$B11,FALSE()),0)</f>
        <v>0</v>
      </c>
      <c r="AQ11" s="683">
        <f t="shared" ca="1" si="27"/>
        <v>0</v>
      </c>
      <c r="AR11" s="683">
        <f t="shared" ca="1" si="27"/>
        <v>0</v>
      </c>
      <c r="AS11" s="683">
        <f t="shared" ca="1" si="27"/>
        <v>0</v>
      </c>
      <c r="AT11" s="683">
        <f t="shared" ca="1" si="27"/>
        <v>0</v>
      </c>
      <c r="AU11" s="683">
        <f t="shared" ca="1" si="27"/>
        <v>0</v>
      </c>
      <c r="AV11" s="762">
        <f t="shared" ca="1" si="27"/>
        <v>0</v>
      </c>
      <c r="AW11" s="683">
        <f t="shared" ca="1" si="27"/>
        <v>0</v>
      </c>
      <c r="AX11" s="683">
        <f t="shared" ca="1" si="27"/>
        <v>0</v>
      </c>
      <c r="AY11" s="683">
        <f t="shared" ca="1" si="27"/>
        <v>0</v>
      </c>
      <c r="AZ11" s="683">
        <f t="shared" ca="1" si="27"/>
        <v>0</v>
      </c>
      <c r="BA11" s="683">
        <f t="shared" ca="1" si="27"/>
        <v>0</v>
      </c>
      <c r="BB11" s="683">
        <f t="shared" ca="1" si="27"/>
        <v>0</v>
      </c>
      <c r="BC11" s="683">
        <f t="shared" ca="1" si="27"/>
        <v>0</v>
      </c>
      <c r="BD11" s="764"/>
      <c r="BE11" s="683">
        <f t="shared" ref="BE11:BO11" ca="1" si="28">IF(BE9&lt;&gt;0,VLOOKUP(BE$8,INDIRECT(LU_MAT),$B11,FALSE()),0)</f>
        <v>0</v>
      </c>
      <c r="BF11" s="683">
        <f t="shared" ca="1" si="28"/>
        <v>0</v>
      </c>
      <c r="BG11" s="683">
        <f t="shared" ca="1" si="28"/>
        <v>0</v>
      </c>
      <c r="BH11" s="683">
        <f t="shared" ca="1" si="28"/>
        <v>0</v>
      </c>
      <c r="BI11" s="683">
        <f t="shared" ca="1" si="28"/>
        <v>0</v>
      </c>
      <c r="BJ11" s="762">
        <f t="shared" ca="1" si="28"/>
        <v>0</v>
      </c>
      <c r="BK11" s="683">
        <f t="shared" ca="1" si="28"/>
        <v>0</v>
      </c>
      <c r="BL11" s="683">
        <f t="shared" ca="1" si="28"/>
        <v>0</v>
      </c>
      <c r="BM11" s="683">
        <f t="shared" ca="1" si="28"/>
        <v>0</v>
      </c>
      <c r="BN11" s="683">
        <f t="shared" ca="1" si="28"/>
        <v>0</v>
      </c>
      <c r="BO11" s="683">
        <f t="shared" ca="1" si="28"/>
        <v>0</v>
      </c>
      <c r="BP11" s="764"/>
      <c r="BQ11" s="683">
        <f t="shared" ref="BQ11:BW11" ca="1" si="29">IF(BQ9&lt;&gt;0,VLOOKUP(BQ$8,INDIRECT(LU_MAT),$B11,FALSE()),0)</f>
        <v>0</v>
      </c>
      <c r="BR11" s="683">
        <f t="shared" ca="1" si="29"/>
        <v>0</v>
      </c>
      <c r="BS11" s="683">
        <f t="shared" ca="1" si="29"/>
        <v>0</v>
      </c>
      <c r="BT11" s="683">
        <f t="shared" ca="1" si="29"/>
        <v>0</v>
      </c>
      <c r="BU11" s="683">
        <f t="shared" ca="1" si="29"/>
        <v>0</v>
      </c>
      <c r="BV11" s="683">
        <f t="shared" ca="1" si="29"/>
        <v>0</v>
      </c>
      <c r="BW11" s="683">
        <f t="shared" ca="1" si="29"/>
        <v>0</v>
      </c>
      <c r="BX11" s="764"/>
      <c r="BY11" s="683">
        <f t="shared" ref="BY11:CF11" ca="1" si="30">IF(BY9&lt;&gt;0,VLOOKUP(BY$8,INDIRECT(LU_MAT),$B11,FALSE()),0)</f>
        <v>0</v>
      </c>
      <c r="BZ11" s="683">
        <f t="shared" ca="1" si="30"/>
        <v>0</v>
      </c>
      <c r="CA11" s="683">
        <f t="shared" ca="1" si="30"/>
        <v>0</v>
      </c>
      <c r="CB11" s="683">
        <f t="shared" ca="1" si="30"/>
        <v>0</v>
      </c>
      <c r="CC11" s="683">
        <f t="shared" ca="1" si="30"/>
        <v>0</v>
      </c>
      <c r="CD11" s="683">
        <f t="shared" ca="1" si="30"/>
        <v>0</v>
      </c>
      <c r="CE11" s="683">
        <f t="shared" ca="1" si="30"/>
        <v>0</v>
      </c>
      <c r="CF11" s="683">
        <f t="shared" ca="1" si="30"/>
        <v>0</v>
      </c>
      <c r="CG11" s="764"/>
      <c r="CH11" s="683">
        <f ca="1">IF(CH9&lt;&gt;0,VLOOKUP(CH$8,INDIRECT(LU_MAT),$B11,FALSE()),0)</f>
        <v>0</v>
      </c>
      <c r="CI11" s="683">
        <f ca="1">IF(CI9&lt;&gt;0,VLOOKUP(CI$8,INDIRECT(LU_MAT),$B11,FALSE()),0)</f>
        <v>0</v>
      </c>
      <c r="CJ11" s="683">
        <f ca="1">IF(CJ9&lt;&gt;0,VLOOKUP(CJ$8,INDIRECT(LU_MAT),$B11,FALSE()),0)</f>
        <v>0</v>
      </c>
      <c r="CK11" s="683">
        <f ca="1">IF(CK9&lt;&gt;0,VLOOKUP(CK$8,INDIRECT(LU_MAT),$B11,FALSE()),0)</f>
        <v>0</v>
      </c>
      <c r="CL11" s="683">
        <f ca="1">IF(CL9&lt;&gt;0,VLOOKUP(CL$8,INDIRECT(LU_MAT),$B11,FALSE()),0)</f>
        <v>0</v>
      </c>
      <c r="CM11" s="764"/>
      <c r="CN11" s="683">
        <f t="shared" ref="CN11:CS11" ca="1" si="31">IF(CN9&lt;&gt;0,VLOOKUP(CN$8,INDIRECT(LU_MAT),$B11,FALSE()),0)</f>
        <v>0</v>
      </c>
      <c r="CO11" s="683">
        <f t="shared" ca="1" si="31"/>
        <v>0</v>
      </c>
      <c r="CP11" s="683">
        <f t="shared" ca="1" si="31"/>
        <v>0</v>
      </c>
      <c r="CQ11" s="683">
        <f t="shared" ca="1" si="31"/>
        <v>0</v>
      </c>
      <c r="CR11" s="683">
        <f t="shared" ca="1" si="31"/>
        <v>0</v>
      </c>
      <c r="CS11" s="683">
        <f t="shared" ca="1" si="31"/>
        <v>0</v>
      </c>
      <c r="CT11" s="764"/>
      <c r="CU11" s="683">
        <f t="shared" ref="CU11:DH11" ca="1" si="32">IF(CU9&lt;&gt;0,VLOOKUP(CU$8,INDIRECT(LU_MAT),$B11,FALSE()),0)</f>
        <v>0</v>
      </c>
      <c r="CV11" s="683">
        <f t="shared" ca="1" si="32"/>
        <v>0</v>
      </c>
      <c r="CW11" s="683">
        <f t="shared" ca="1" si="32"/>
        <v>0</v>
      </c>
      <c r="CX11" s="683">
        <f t="shared" ca="1" si="32"/>
        <v>0</v>
      </c>
      <c r="CY11" s="683">
        <f t="shared" ca="1" si="32"/>
        <v>0</v>
      </c>
      <c r="CZ11" s="683">
        <f t="shared" ca="1" si="32"/>
        <v>0</v>
      </c>
      <c r="DA11" s="683">
        <f t="shared" ca="1" si="32"/>
        <v>0</v>
      </c>
      <c r="DB11" s="683">
        <f t="shared" ca="1" si="32"/>
        <v>0</v>
      </c>
      <c r="DC11" s="683">
        <f t="shared" ca="1" si="32"/>
        <v>0</v>
      </c>
      <c r="DD11" s="762">
        <f t="shared" ca="1" si="32"/>
        <v>0</v>
      </c>
      <c r="DE11" s="683">
        <f t="shared" ca="1" si="32"/>
        <v>0</v>
      </c>
      <c r="DF11" s="683">
        <f t="shared" ca="1" si="32"/>
        <v>0</v>
      </c>
      <c r="DG11" s="683">
        <f t="shared" ca="1" si="32"/>
        <v>0</v>
      </c>
      <c r="DH11" s="683">
        <f t="shared" ca="1" si="32"/>
        <v>0</v>
      </c>
      <c r="DI11" s="764"/>
      <c r="DJ11" s="683">
        <f t="shared" ref="DJ11:DP11" ca="1" si="33">IF(DJ9&lt;&gt;0,VLOOKUP(DJ$8,INDIRECT(LU_MAT),$B11,FALSE()),0)</f>
        <v>0</v>
      </c>
      <c r="DK11" s="683">
        <f t="shared" ca="1" si="33"/>
        <v>0</v>
      </c>
      <c r="DL11" s="683">
        <f t="shared" ca="1" si="33"/>
        <v>0</v>
      </c>
      <c r="DM11" s="683">
        <f t="shared" ca="1" si="33"/>
        <v>0</v>
      </c>
      <c r="DN11" s="683">
        <f t="shared" ca="1" si="33"/>
        <v>0</v>
      </c>
      <c r="DO11" s="762">
        <f t="shared" ca="1" si="33"/>
        <v>0</v>
      </c>
      <c r="DP11" s="683">
        <f t="shared" ca="1" si="33"/>
        <v>0</v>
      </c>
      <c r="DQ11" s="764"/>
      <c r="DR11" s="683">
        <f ca="1">IF(DR9&lt;&gt;0,VLOOKUP(DR$8,INDIRECT(LU_MAT),$B11,FALSE()),0)</f>
        <v>0</v>
      </c>
      <c r="DS11" s="683">
        <f ca="1">IF(DS9&lt;&gt;0,VLOOKUP(DS$8,INDIRECT(LU_MAT),$B11,FALSE()),0)</f>
        <v>0</v>
      </c>
      <c r="DT11" s="683">
        <f ca="1">IF(DT9&lt;&gt;0,VLOOKUP(DT$8,INDIRECT(LU_MAT),$B11,FALSE()),0)</f>
        <v>0</v>
      </c>
      <c r="DU11" s="683">
        <f ca="1">IF(DU9&lt;&gt;0,VLOOKUP(DU$8,INDIRECT(LU_MAT),$B11,FALSE()),0)</f>
        <v>0</v>
      </c>
      <c r="DV11" s="765"/>
      <c r="DW11" s="764"/>
      <c r="DX11" s="683">
        <f ca="1">IF(DX9&lt;&gt;0,VLOOKUP(DX$8,INDIRECT(LU_MAT),$B11,FALSE()),0)</f>
        <v>0</v>
      </c>
      <c r="DY11" s="683">
        <f ca="1">IF(DY9&lt;&gt;0,VLOOKUP(DY$8,INDIRECT(LU_MAT),$B11,FALSE()),0)</f>
        <v>0</v>
      </c>
      <c r="DZ11" s="683">
        <f ca="1">IF(DZ9&lt;&gt;0,VLOOKUP(DZ$8,INDIRECT(LU_MAT),$B11,FALSE()),0)</f>
        <v>0</v>
      </c>
      <c r="EA11" s="683">
        <f ca="1">IF(EA9&lt;&gt;0,VLOOKUP(EA$8,INDIRECT(LU_MAT),$B11,FALSE()),0)</f>
        <v>0</v>
      </c>
      <c r="EB11" s="765"/>
      <c r="EC11" s="764"/>
      <c r="ED11" s="683">
        <f ca="1">IF(ED9&lt;&gt;0,VLOOKUP(ED$8,INDIRECT(LU_MAT),$B11,FALSE()),0)</f>
        <v>0</v>
      </c>
      <c r="EE11" s="683">
        <f ca="1">IF(EE9&lt;&gt;0,VLOOKUP(EE$8,INDIRECT(LU_MAT),$B11,FALSE()),0)</f>
        <v>0</v>
      </c>
      <c r="EF11" s="683">
        <f ca="1">IF(EF9&lt;&gt;0,VLOOKUP(EF$8,INDIRECT(LU_MAT),$B11,FALSE()),0)</f>
        <v>0</v>
      </c>
      <c r="EG11" s="683">
        <f ca="1">IF(EG9&lt;&gt;0,VLOOKUP(EG$8,INDIRECT(LU_MAT),$B11,FALSE()),0)</f>
        <v>0</v>
      </c>
      <c r="EH11" s="765"/>
      <c r="EI11" s="764"/>
      <c r="EJ11" s="683">
        <f ca="1">IF(EJ9&lt;&gt;0,VLOOKUP(EJ$8,INDIRECT(LU_MAT),$B11,FALSE()),0)</f>
        <v>0</v>
      </c>
      <c r="EK11" s="683">
        <f ca="1">IF(EK9&lt;&gt;0,VLOOKUP(EK$8,INDIRECT(LU_MAT),$B11,FALSE()),0)</f>
        <v>0</v>
      </c>
      <c r="EL11" s="683">
        <f ca="1">IF(EL9&lt;&gt;0,VLOOKUP(EL$8,INDIRECT(LU_MAT),$B11,FALSE()),0)</f>
        <v>0</v>
      </c>
      <c r="EM11" s="683">
        <f ca="1">IF(EM9&lt;&gt;0,VLOOKUP(EM$8,INDIRECT(LU_MAT),$B11,FALSE()),0)</f>
        <v>0</v>
      </c>
      <c r="EN11" s="765"/>
      <c r="EO11" s="764"/>
      <c r="EP11" s="683">
        <f ca="1">IF(EP9&lt;&gt;0,VLOOKUP(EP$8,INDIRECT(LU_MAT),$B11,FALSE()),0)</f>
        <v>0</v>
      </c>
      <c r="EQ11" s="683">
        <f ca="1">IF(EQ9&lt;&gt;0,VLOOKUP(EQ$8,INDIRECT(LU_MAT),$B11,FALSE()),0)</f>
        <v>0</v>
      </c>
      <c r="ER11" s="683">
        <f ca="1">IF(ER9&lt;&gt;0,VLOOKUP(ER$8,INDIRECT(LU_MAT),$B11,FALSE()),0)</f>
        <v>0</v>
      </c>
      <c r="ES11" s="683">
        <f ca="1">IF(ES9&lt;&gt;0,VLOOKUP(ES$8,INDIRECT(LU_MAT),$B11,FALSE()),0)</f>
        <v>0</v>
      </c>
      <c r="ET11" s="765"/>
      <c r="EU11" s="764"/>
      <c r="EV11" s="683">
        <f ca="1">IF(EV9&lt;&gt;0,VLOOKUP(EV$8,INDIRECT(LU_MAT),$B11,FALSE()),0)</f>
        <v>0</v>
      </c>
      <c r="EW11" s="683">
        <f ca="1">IF(EW9&lt;&gt;0,VLOOKUP(EW$8,INDIRECT(LU_MAT),$B11,FALSE()),0)</f>
        <v>0</v>
      </c>
      <c r="EX11" s="764"/>
      <c r="EY11" s="683">
        <f ca="1">IF(EY9&lt;&gt;0,VLOOKUP(EY$8,INDIRECT(LU_MAT),$B11,FALSE()),0)</f>
        <v>0</v>
      </c>
      <c r="EZ11" s="683">
        <f ca="1">IF(EZ9&lt;&gt;0,VLOOKUP(EZ$8,INDIRECT(LU_MAT),$B11,FALSE()),0)</f>
        <v>0</v>
      </c>
      <c r="FA11" s="683">
        <f ca="1">EY11-EZ11</f>
        <v>0</v>
      </c>
      <c r="FB11" s="764"/>
      <c r="FC11" s="683">
        <f t="shared" ref="FC11:GB11" ca="1" si="34">IF(FC9&lt;&gt;0,VLOOKUP(FC$8,INDIRECT(LU_MAT),$B11,FALSE()),0)</f>
        <v>0</v>
      </c>
      <c r="FD11" s="683">
        <f t="shared" ca="1" si="34"/>
        <v>0</v>
      </c>
      <c r="FE11" s="683">
        <f t="shared" ca="1" si="34"/>
        <v>0</v>
      </c>
      <c r="FF11" s="683">
        <f t="shared" ca="1" si="34"/>
        <v>0</v>
      </c>
      <c r="FG11" s="683">
        <f t="shared" ca="1" si="34"/>
        <v>0</v>
      </c>
      <c r="FH11" s="683">
        <f t="shared" ca="1" si="34"/>
        <v>0</v>
      </c>
      <c r="FI11" s="683">
        <f t="shared" ca="1" si="34"/>
        <v>0</v>
      </c>
      <c r="FJ11" s="683">
        <f t="shared" ca="1" si="34"/>
        <v>0</v>
      </c>
      <c r="FK11" s="683">
        <f t="shared" ca="1" si="34"/>
        <v>0</v>
      </c>
      <c r="FL11" s="683">
        <f t="shared" ca="1" si="34"/>
        <v>0</v>
      </c>
      <c r="FM11" s="683">
        <f t="shared" ca="1" si="34"/>
        <v>0</v>
      </c>
      <c r="FN11" s="683">
        <f t="shared" ca="1" si="34"/>
        <v>0</v>
      </c>
      <c r="FO11" s="683">
        <f t="shared" ca="1" si="34"/>
        <v>0</v>
      </c>
      <c r="FP11" s="683">
        <f t="shared" ca="1" si="34"/>
        <v>0</v>
      </c>
      <c r="FQ11" s="683">
        <f t="shared" ca="1" si="34"/>
        <v>0</v>
      </c>
      <c r="FR11" s="683">
        <f t="shared" ca="1" si="34"/>
        <v>0</v>
      </c>
      <c r="FS11" s="683">
        <f t="shared" ca="1" si="34"/>
        <v>0</v>
      </c>
      <c r="FT11" s="683">
        <f t="shared" ca="1" si="34"/>
        <v>0</v>
      </c>
      <c r="FU11" s="683">
        <f t="shared" ca="1" si="34"/>
        <v>0</v>
      </c>
      <c r="FV11" s="683">
        <f t="shared" ca="1" si="34"/>
        <v>0</v>
      </c>
      <c r="FW11" s="683">
        <f t="shared" ca="1" si="34"/>
        <v>0</v>
      </c>
      <c r="FX11" s="683">
        <f t="shared" ca="1" si="34"/>
        <v>0</v>
      </c>
      <c r="FY11" s="683">
        <f t="shared" ca="1" si="34"/>
        <v>0</v>
      </c>
      <c r="FZ11" s="683">
        <f t="shared" ca="1" si="34"/>
        <v>0</v>
      </c>
      <c r="GA11" s="683">
        <f t="shared" ca="1" si="34"/>
        <v>0</v>
      </c>
      <c r="GB11" s="683">
        <f t="shared" ca="1" si="34"/>
        <v>0</v>
      </c>
      <c r="GC11" s="766"/>
      <c r="GD11" s="683">
        <f t="shared" ref="GD11:GN11" ca="1" si="35">IF(GD9&lt;&gt;0,VLOOKUP(GD$8,INDIRECT(LU_MAT),$B11,FALSE()),0)</f>
        <v>0</v>
      </c>
      <c r="GE11" s="683">
        <f t="shared" ca="1" si="35"/>
        <v>0</v>
      </c>
      <c r="GF11" s="683">
        <f t="shared" ca="1" si="35"/>
        <v>0</v>
      </c>
      <c r="GG11" s="683">
        <f t="shared" ca="1" si="35"/>
        <v>0</v>
      </c>
      <c r="GH11" s="683">
        <f t="shared" ca="1" si="35"/>
        <v>0</v>
      </c>
      <c r="GI11" s="683">
        <f t="shared" ca="1" si="35"/>
        <v>0</v>
      </c>
      <c r="GJ11" s="683">
        <f t="shared" ca="1" si="35"/>
        <v>0</v>
      </c>
      <c r="GK11" s="683">
        <f t="shared" ca="1" si="35"/>
        <v>0</v>
      </c>
      <c r="GL11" s="683">
        <f t="shared" ca="1" si="35"/>
        <v>0</v>
      </c>
      <c r="GM11" s="683">
        <f t="shared" ca="1" si="35"/>
        <v>0</v>
      </c>
      <c r="GN11" s="683">
        <f t="shared" ca="1" si="35"/>
        <v>0</v>
      </c>
      <c r="GO11" s="683">
        <f t="shared" ref="GO11:GO17" ca="1" si="36">FA11</f>
        <v>0</v>
      </c>
      <c r="GR11" s="618">
        <f ca="1">FC10</f>
        <v>0</v>
      </c>
      <c r="GS11" s="690" t="s">
        <v>2325</v>
      </c>
      <c r="GX11" s="523">
        <v>422</v>
      </c>
      <c r="GY11" s="618">
        <f ca="1">S17</f>
        <v>0</v>
      </c>
    </row>
    <row r="12" spans="1:207" ht="25.5" customHeight="1">
      <c r="A12" s="733"/>
      <c r="B12" s="760">
        <v>3</v>
      </c>
      <c r="C12" s="760"/>
      <c r="D12" s="767" t="s">
        <v>2326</v>
      </c>
      <c r="E12" s="532" t="s">
        <v>1130</v>
      </c>
      <c r="F12" s="683">
        <f t="shared" ref="F12:P12" ca="1" si="37">IF(F9&lt;&gt;0,VLOOKUP(F$8,INDIRECT(LU_MAT),$B12,FALSE()),0)</f>
        <v>0</v>
      </c>
      <c r="G12" s="683">
        <f t="shared" ca="1" si="37"/>
        <v>0</v>
      </c>
      <c r="H12" s="683">
        <f t="shared" ca="1" si="37"/>
        <v>0</v>
      </c>
      <c r="I12" s="683">
        <f t="shared" ca="1" si="37"/>
        <v>0</v>
      </c>
      <c r="J12" s="683">
        <f t="shared" ca="1" si="37"/>
        <v>0</v>
      </c>
      <c r="K12" s="683">
        <f t="shared" ca="1" si="37"/>
        <v>0</v>
      </c>
      <c r="L12" s="683">
        <f t="shared" ca="1" si="37"/>
        <v>0</v>
      </c>
      <c r="M12" s="683">
        <f t="shared" ca="1" si="37"/>
        <v>0</v>
      </c>
      <c r="N12" s="683">
        <f t="shared" ca="1" si="37"/>
        <v>0</v>
      </c>
      <c r="O12" s="762">
        <f t="shared" ca="1" si="37"/>
        <v>0</v>
      </c>
      <c r="P12" s="683">
        <f t="shared" ca="1" si="37"/>
        <v>0</v>
      </c>
      <c r="Q12" s="768"/>
      <c r="R12" s="683">
        <f t="shared" ref="R12:AA12" ca="1" si="38">IF(R9&lt;&gt;0,VLOOKUP(R$8,INDIRECT(LU_MAT),$B12,FALSE()),0)</f>
        <v>0</v>
      </c>
      <c r="S12" s="683">
        <f t="shared" ca="1" si="38"/>
        <v>0</v>
      </c>
      <c r="T12" s="683">
        <f t="shared" ca="1" si="38"/>
        <v>0</v>
      </c>
      <c r="U12" s="683">
        <f t="shared" ca="1" si="38"/>
        <v>0</v>
      </c>
      <c r="V12" s="683">
        <f t="shared" ca="1" si="38"/>
        <v>0</v>
      </c>
      <c r="W12" s="683">
        <f t="shared" ca="1" si="38"/>
        <v>0</v>
      </c>
      <c r="X12" s="683">
        <f t="shared" ca="1" si="38"/>
        <v>0</v>
      </c>
      <c r="Y12" s="762">
        <f t="shared" ca="1" si="38"/>
        <v>0</v>
      </c>
      <c r="Z12" s="683">
        <f t="shared" ca="1" si="38"/>
        <v>0</v>
      </c>
      <c r="AA12" s="683">
        <f t="shared" ca="1" si="38"/>
        <v>0</v>
      </c>
      <c r="AB12" s="768"/>
      <c r="AC12" s="683">
        <f t="shared" ref="AC12:AN12" ca="1" si="39">IF(AC9&lt;&gt;0,VLOOKUP(AC$8,INDIRECT(LU_MAT),$B12,FALSE()),0)</f>
        <v>0</v>
      </c>
      <c r="AD12" s="683">
        <f t="shared" ca="1" si="39"/>
        <v>0</v>
      </c>
      <c r="AE12" s="683">
        <f t="shared" ca="1" si="39"/>
        <v>0</v>
      </c>
      <c r="AF12" s="683">
        <f t="shared" ca="1" si="39"/>
        <v>0</v>
      </c>
      <c r="AG12" s="683">
        <f t="shared" ca="1" si="39"/>
        <v>0</v>
      </c>
      <c r="AH12" s="683">
        <f t="shared" ca="1" si="39"/>
        <v>0</v>
      </c>
      <c r="AI12" s="683">
        <f t="shared" ca="1" si="39"/>
        <v>0</v>
      </c>
      <c r="AJ12" s="683">
        <f t="shared" ca="1" si="39"/>
        <v>0</v>
      </c>
      <c r="AK12" s="683">
        <f t="shared" ca="1" si="39"/>
        <v>0</v>
      </c>
      <c r="AL12" s="762">
        <f t="shared" ca="1" si="39"/>
        <v>0</v>
      </c>
      <c r="AM12" s="683">
        <f t="shared" ca="1" si="39"/>
        <v>0</v>
      </c>
      <c r="AN12" s="683">
        <f t="shared" ca="1" si="39"/>
        <v>0</v>
      </c>
      <c r="AO12" s="768"/>
      <c r="AP12" s="683">
        <f t="shared" ref="AP12:BC12" ca="1" si="40">IF(AP9&lt;&gt;0,VLOOKUP(AP$8,INDIRECT(LU_MAT),$B12,FALSE()),0)</f>
        <v>0</v>
      </c>
      <c r="AQ12" s="683">
        <f t="shared" ca="1" si="40"/>
        <v>0</v>
      </c>
      <c r="AR12" s="683">
        <f t="shared" ca="1" si="40"/>
        <v>0</v>
      </c>
      <c r="AS12" s="683">
        <f t="shared" ca="1" si="40"/>
        <v>0</v>
      </c>
      <c r="AT12" s="683">
        <f t="shared" ca="1" si="40"/>
        <v>0</v>
      </c>
      <c r="AU12" s="683">
        <f t="shared" ca="1" si="40"/>
        <v>0</v>
      </c>
      <c r="AV12" s="762">
        <f t="shared" ca="1" si="40"/>
        <v>0</v>
      </c>
      <c r="AW12" s="683">
        <f t="shared" ca="1" si="40"/>
        <v>0</v>
      </c>
      <c r="AX12" s="683">
        <f t="shared" ca="1" si="40"/>
        <v>0</v>
      </c>
      <c r="AY12" s="683">
        <f t="shared" ca="1" si="40"/>
        <v>0</v>
      </c>
      <c r="AZ12" s="683">
        <f t="shared" ca="1" si="40"/>
        <v>0</v>
      </c>
      <c r="BA12" s="683">
        <f t="shared" ca="1" si="40"/>
        <v>0</v>
      </c>
      <c r="BB12" s="683">
        <f t="shared" ca="1" si="40"/>
        <v>0</v>
      </c>
      <c r="BC12" s="683">
        <f t="shared" ca="1" si="40"/>
        <v>0</v>
      </c>
      <c r="BD12" s="768"/>
      <c r="BE12" s="683">
        <f t="shared" ref="BE12:BO12" ca="1" si="41">IF(BE9&lt;&gt;0,VLOOKUP(BE$8,INDIRECT(LU_MAT),$B12,FALSE()),0)</f>
        <v>0</v>
      </c>
      <c r="BF12" s="683">
        <f t="shared" ca="1" si="41"/>
        <v>0</v>
      </c>
      <c r="BG12" s="683">
        <f t="shared" ca="1" si="41"/>
        <v>0</v>
      </c>
      <c r="BH12" s="683">
        <f t="shared" ca="1" si="41"/>
        <v>0</v>
      </c>
      <c r="BI12" s="683">
        <f t="shared" ca="1" si="41"/>
        <v>0</v>
      </c>
      <c r="BJ12" s="762">
        <f t="shared" ca="1" si="41"/>
        <v>0</v>
      </c>
      <c r="BK12" s="683">
        <f t="shared" ca="1" si="41"/>
        <v>0</v>
      </c>
      <c r="BL12" s="683">
        <f t="shared" ca="1" si="41"/>
        <v>0</v>
      </c>
      <c r="BM12" s="683">
        <f t="shared" ca="1" si="41"/>
        <v>0</v>
      </c>
      <c r="BN12" s="683">
        <f t="shared" ca="1" si="41"/>
        <v>0</v>
      </c>
      <c r="BO12" s="683">
        <f t="shared" ca="1" si="41"/>
        <v>0</v>
      </c>
      <c r="BP12" s="768"/>
      <c r="BQ12" s="683">
        <f t="shared" ref="BQ12:BW12" ca="1" si="42">IF(BQ9&lt;&gt;0,VLOOKUP(BQ$8,INDIRECT(LU_MAT),$B12,FALSE()),0)</f>
        <v>0</v>
      </c>
      <c r="BR12" s="683">
        <f t="shared" ca="1" si="42"/>
        <v>0</v>
      </c>
      <c r="BS12" s="683">
        <f t="shared" ca="1" si="42"/>
        <v>0</v>
      </c>
      <c r="BT12" s="683">
        <f t="shared" ca="1" si="42"/>
        <v>0</v>
      </c>
      <c r="BU12" s="683">
        <f t="shared" ca="1" si="42"/>
        <v>0</v>
      </c>
      <c r="BV12" s="683">
        <f t="shared" ca="1" si="42"/>
        <v>0</v>
      </c>
      <c r="BW12" s="683">
        <f t="shared" ca="1" si="42"/>
        <v>0</v>
      </c>
      <c r="BX12" s="768"/>
      <c r="BY12" s="683">
        <f t="shared" ref="BY12:CF12" ca="1" si="43">IF(BY9&lt;&gt;0,VLOOKUP(BY$8,INDIRECT(LU_MAT),$B12,FALSE()),0)</f>
        <v>0</v>
      </c>
      <c r="BZ12" s="683">
        <f t="shared" ca="1" si="43"/>
        <v>0</v>
      </c>
      <c r="CA12" s="683">
        <f t="shared" ca="1" si="43"/>
        <v>0</v>
      </c>
      <c r="CB12" s="683">
        <f t="shared" ca="1" si="43"/>
        <v>0</v>
      </c>
      <c r="CC12" s="683">
        <f t="shared" ca="1" si="43"/>
        <v>0</v>
      </c>
      <c r="CD12" s="683">
        <f t="shared" ca="1" si="43"/>
        <v>0</v>
      </c>
      <c r="CE12" s="683">
        <f t="shared" ca="1" si="43"/>
        <v>0</v>
      </c>
      <c r="CF12" s="683">
        <f t="shared" ca="1" si="43"/>
        <v>0</v>
      </c>
      <c r="CG12" s="768"/>
      <c r="CH12" s="683">
        <f ca="1">IF(CH9&lt;&gt;0,VLOOKUP(CH$8,INDIRECT(LU_MAT),$B12,FALSE()),0)</f>
        <v>0</v>
      </c>
      <c r="CI12" s="683">
        <f ca="1">IF(CI9&lt;&gt;0,VLOOKUP(CI$8,INDIRECT(LU_MAT),$B12,FALSE()),0)</f>
        <v>0</v>
      </c>
      <c r="CJ12" s="683">
        <f ca="1">IF(CJ9&lt;&gt;0,VLOOKUP(CJ$8,INDIRECT(LU_MAT),$B12,FALSE()),0)</f>
        <v>0</v>
      </c>
      <c r="CK12" s="683">
        <f ca="1">IF(CK9&lt;&gt;0,VLOOKUP(CK$8,INDIRECT(LU_MAT),$B12,FALSE()),0)</f>
        <v>0</v>
      </c>
      <c r="CL12" s="683">
        <f ca="1">IF(CL9&lt;&gt;0,VLOOKUP(CL$8,INDIRECT(LU_MAT),$B12,FALSE()),0)</f>
        <v>0</v>
      </c>
      <c r="CM12" s="768"/>
      <c r="CN12" s="683">
        <f t="shared" ref="CN12:CS12" ca="1" si="44">IF(CN9&lt;&gt;0,VLOOKUP(CN$8,INDIRECT(LU_MAT),$B12,FALSE()),0)</f>
        <v>0</v>
      </c>
      <c r="CO12" s="683">
        <f t="shared" ca="1" si="44"/>
        <v>0</v>
      </c>
      <c r="CP12" s="683">
        <f t="shared" ca="1" si="44"/>
        <v>0</v>
      </c>
      <c r="CQ12" s="683">
        <f t="shared" ca="1" si="44"/>
        <v>0</v>
      </c>
      <c r="CR12" s="683">
        <f t="shared" ca="1" si="44"/>
        <v>0</v>
      </c>
      <c r="CS12" s="683">
        <f t="shared" ca="1" si="44"/>
        <v>0</v>
      </c>
      <c r="CT12" s="768"/>
      <c r="CU12" s="683">
        <f t="shared" ref="CU12:DH12" ca="1" si="45">IF(CU9&lt;&gt;0,VLOOKUP(CU$8,INDIRECT(LU_MAT),$B12,FALSE()),0)</f>
        <v>0</v>
      </c>
      <c r="CV12" s="683">
        <f t="shared" ca="1" si="45"/>
        <v>0</v>
      </c>
      <c r="CW12" s="683">
        <f t="shared" ca="1" si="45"/>
        <v>0</v>
      </c>
      <c r="CX12" s="683">
        <f t="shared" ca="1" si="45"/>
        <v>0</v>
      </c>
      <c r="CY12" s="683">
        <f t="shared" ca="1" si="45"/>
        <v>0</v>
      </c>
      <c r="CZ12" s="683">
        <f t="shared" ca="1" si="45"/>
        <v>0</v>
      </c>
      <c r="DA12" s="683">
        <f t="shared" ca="1" si="45"/>
        <v>0</v>
      </c>
      <c r="DB12" s="683">
        <f t="shared" ca="1" si="45"/>
        <v>0</v>
      </c>
      <c r="DC12" s="683">
        <f t="shared" ca="1" si="45"/>
        <v>0</v>
      </c>
      <c r="DD12" s="762">
        <f t="shared" ca="1" si="45"/>
        <v>0</v>
      </c>
      <c r="DE12" s="683">
        <f t="shared" ca="1" si="45"/>
        <v>0</v>
      </c>
      <c r="DF12" s="683">
        <f t="shared" ca="1" si="45"/>
        <v>0</v>
      </c>
      <c r="DG12" s="683">
        <f t="shared" ca="1" si="45"/>
        <v>0</v>
      </c>
      <c r="DH12" s="683">
        <f t="shared" ca="1" si="45"/>
        <v>0</v>
      </c>
      <c r="DI12" s="768"/>
      <c r="DJ12" s="683">
        <f t="shared" ref="DJ12:DP12" ca="1" si="46">IF(DJ9&lt;&gt;0,VLOOKUP(DJ$8,INDIRECT(LU_MAT),$B12,FALSE()),0)</f>
        <v>0</v>
      </c>
      <c r="DK12" s="683">
        <f t="shared" ca="1" si="46"/>
        <v>0</v>
      </c>
      <c r="DL12" s="683">
        <f t="shared" ca="1" si="46"/>
        <v>0</v>
      </c>
      <c r="DM12" s="683">
        <f t="shared" ca="1" si="46"/>
        <v>0</v>
      </c>
      <c r="DN12" s="683">
        <f t="shared" ca="1" si="46"/>
        <v>0</v>
      </c>
      <c r="DO12" s="762">
        <f t="shared" ca="1" si="46"/>
        <v>0</v>
      </c>
      <c r="DP12" s="683">
        <f t="shared" ca="1" si="46"/>
        <v>0</v>
      </c>
      <c r="DQ12" s="768"/>
      <c r="DR12" s="683">
        <f ca="1">IF(DR9&lt;&gt;0,VLOOKUP(DR$8,INDIRECT(LU_MAT),$B12,FALSE()),0)</f>
        <v>0</v>
      </c>
      <c r="DS12" s="683">
        <f ca="1">IF(DS9&lt;&gt;0,VLOOKUP(DS$8,INDIRECT(LU_MAT),$B12,FALSE()),0)</f>
        <v>0</v>
      </c>
      <c r="DT12" s="683">
        <f ca="1">IF(DT9&lt;&gt;0,VLOOKUP(DT$8,INDIRECT(LU_MAT),$B12,FALSE()),0)</f>
        <v>0</v>
      </c>
      <c r="DU12" s="683">
        <f ca="1">IF(DU9&lt;&gt;0,VLOOKUP(DU$8,INDIRECT(LU_MAT),$B12,FALSE()),0)</f>
        <v>0</v>
      </c>
      <c r="DV12" s="769"/>
      <c r="DW12" s="768"/>
      <c r="DX12" s="683">
        <f ca="1">IF(DX9&lt;&gt;0,VLOOKUP(DX$8,INDIRECT(LU_MAT),$B12,FALSE()),0)</f>
        <v>0</v>
      </c>
      <c r="DY12" s="683">
        <f ca="1">IF(DY9&lt;&gt;0,VLOOKUP(DY$8,INDIRECT(LU_MAT),$B12,FALSE()),0)</f>
        <v>0</v>
      </c>
      <c r="DZ12" s="683">
        <f ca="1">IF(DZ9&lt;&gt;0,VLOOKUP(DZ$8,INDIRECT(LU_MAT),$B12,FALSE()),0)</f>
        <v>0</v>
      </c>
      <c r="EA12" s="683">
        <f ca="1">IF(EA9&lt;&gt;0,VLOOKUP(EA$8,INDIRECT(LU_MAT),$B12,FALSE()),0)</f>
        <v>0</v>
      </c>
      <c r="EB12" s="769"/>
      <c r="EC12" s="768"/>
      <c r="ED12" s="683">
        <f ca="1">IF(ED9&lt;&gt;0,VLOOKUP(ED$8,INDIRECT(LU_MAT),$B12,FALSE()),0)</f>
        <v>0</v>
      </c>
      <c r="EE12" s="683">
        <f ca="1">IF(EE9&lt;&gt;0,VLOOKUP(EE$8,INDIRECT(LU_MAT),$B12,FALSE()),0)</f>
        <v>0</v>
      </c>
      <c r="EF12" s="683">
        <f ca="1">IF(EF9&lt;&gt;0,VLOOKUP(EF$8,INDIRECT(LU_MAT),$B12,FALSE()),0)</f>
        <v>0</v>
      </c>
      <c r="EG12" s="683">
        <f ca="1">IF(EG9&lt;&gt;0,VLOOKUP(EG$8,INDIRECT(LU_MAT),$B12,FALSE()),0)</f>
        <v>0</v>
      </c>
      <c r="EH12" s="769"/>
      <c r="EI12" s="768"/>
      <c r="EJ12" s="683">
        <f ca="1">IF(EJ9&lt;&gt;0,VLOOKUP(EJ$8,INDIRECT(LU_MAT),$B12,FALSE()),0)</f>
        <v>0</v>
      </c>
      <c r="EK12" s="683">
        <f ca="1">IF(EK9&lt;&gt;0,VLOOKUP(EK$8,INDIRECT(LU_MAT),$B12,FALSE()),0)</f>
        <v>0</v>
      </c>
      <c r="EL12" s="683">
        <f ca="1">IF(EL9&lt;&gt;0,VLOOKUP(EL$8,INDIRECT(LU_MAT),$B12,FALSE()),0)</f>
        <v>0</v>
      </c>
      <c r="EM12" s="683">
        <f ca="1">IF(EM9&lt;&gt;0,VLOOKUP(EM$8,INDIRECT(LU_MAT),$B12,FALSE()),0)</f>
        <v>0</v>
      </c>
      <c r="EN12" s="769"/>
      <c r="EO12" s="768"/>
      <c r="EP12" s="683">
        <f ca="1">IF(EP9&lt;&gt;0,VLOOKUP(EP$8,INDIRECT(LU_MAT),$B12,FALSE()),0)</f>
        <v>0</v>
      </c>
      <c r="EQ12" s="683">
        <f ca="1">IF(EQ9&lt;&gt;0,VLOOKUP(EQ$8,INDIRECT(LU_MAT),$B12,FALSE()),0)</f>
        <v>0</v>
      </c>
      <c r="ER12" s="683">
        <f ca="1">IF(ER9&lt;&gt;0,VLOOKUP(ER$8,INDIRECT(LU_MAT),$B12,FALSE()),0)</f>
        <v>0</v>
      </c>
      <c r="ES12" s="683">
        <f ca="1">IF(ES9&lt;&gt;0,VLOOKUP(ES$8,INDIRECT(LU_MAT),$B12,FALSE()),0)</f>
        <v>0</v>
      </c>
      <c r="ET12" s="769"/>
      <c r="EU12" s="768"/>
      <c r="EV12" s="683">
        <f ca="1">IF(EV9&lt;&gt;0,VLOOKUP(EV$8,INDIRECT(LU_MAT),$B12,FALSE()),0)</f>
        <v>0</v>
      </c>
      <c r="EW12" s="683">
        <f ca="1">IF(EW9&lt;&gt;0,VLOOKUP(EW$8,INDIRECT(LU_MAT),$B12,FALSE()),0)</f>
        <v>0</v>
      </c>
      <c r="EX12" s="768"/>
      <c r="EY12" s="683">
        <f ca="1">IF(EY9&lt;&gt;0,VLOOKUP(EY$8,INDIRECT(LU_MAT),$B12,FALSE()),0)</f>
        <v>0</v>
      </c>
      <c r="EZ12" s="683">
        <f ca="1">IF(EZ9&lt;&gt;0,VLOOKUP(EZ$8,INDIRECT(LU_MAT),$B12,FALSE()),0)</f>
        <v>0</v>
      </c>
      <c r="FA12" s="683">
        <f ca="1">EY12-EZ12+EY20</f>
        <v>97.876128199999997</v>
      </c>
      <c r="FB12" s="768"/>
      <c r="FC12" s="683">
        <f t="shared" ref="FC12:GB12" ca="1" si="47">IF(FC9&lt;&gt;0,VLOOKUP(FC$8,INDIRECT(LU_MAT),$B12,FALSE()),0)</f>
        <v>0</v>
      </c>
      <c r="FD12" s="683">
        <f t="shared" ca="1" si="47"/>
        <v>0</v>
      </c>
      <c r="FE12" s="683">
        <f t="shared" ca="1" si="47"/>
        <v>0</v>
      </c>
      <c r="FF12" s="683">
        <f t="shared" ca="1" si="47"/>
        <v>0</v>
      </c>
      <c r="FG12" s="683">
        <f t="shared" ca="1" si="47"/>
        <v>0</v>
      </c>
      <c r="FH12" s="683">
        <f t="shared" ca="1" si="47"/>
        <v>0</v>
      </c>
      <c r="FI12" s="683">
        <f t="shared" ca="1" si="47"/>
        <v>0</v>
      </c>
      <c r="FJ12" s="683">
        <f t="shared" ca="1" si="47"/>
        <v>0</v>
      </c>
      <c r="FK12" s="683">
        <f t="shared" ca="1" si="47"/>
        <v>0</v>
      </c>
      <c r="FL12" s="683">
        <f t="shared" ca="1" si="47"/>
        <v>0</v>
      </c>
      <c r="FM12" s="683">
        <f t="shared" ca="1" si="47"/>
        <v>0</v>
      </c>
      <c r="FN12" s="683">
        <f t="shared" ca="1" si="47"/>
        <v>0</v>
      </c>
      <c r="FO12" s="683">
        <f t="shared" ca="1" si="47"/>
        <v>0</v>
      </c>
      <c r="FP12" s="683">
        <f t="shared" ca="1" si="47"/>
        <v>0</v>
      </c>
      <c r="FQ12" s="683">
        <f t="shared" ca="1" si="47"/>
        <v>0</v>
      </c>
      <c r="FR12" s="683">
        <f t="shared" ca="1" si="47"/>
        <v>0</v>
      </c>
      <c r="FS12" s="683">
        <f t="shared" ca="1" si="47"/>
        <v>0</v>
      </c>
      <c r="FT12" s="683">
        <f t="shared" ca="1" si="47"/>
        <v>0</v>
      </c>
      <c r="FU12" s="683">
        <f t="shared" ca="1" si="47"/>
        <v>0</v>
      </c>
      <c r="FV12" s="683">
        <f t="shared" ca="1" si="47"/>
        <v>0</v>
      </c>
      <c r="FW12" s="683">
        <f t="shared" ca="1" si="47"/>
        <v>0</v>
      </c>
      <c r="FX12" s="683">
        <f t="shared" ca="1" si="47"/>
        <v>0</v>
      </c>
      <c r="FY12" s="683">
        <f t="shared" ca="1" si="47"/>
        <v>0</v>
      </c>
      <c r="FZ12" s="683">
        <f t="shared" ca="1" si="47"/>
        <v>0</v>
      </c>
      <c r="GA12" s="683">
        <f t="shared" ca="1" si="47"/>
        <v>0</v>
      </c>
      <c r="GB12" s="683">
        <f t="shared" ca="1" si="47"/>
        <v>0</v>
      </c>
      <c r="GC12" s="723"/>
      <c r="GD12" s="683">
        <f t="shared" ref="GD12:GN12" ca="1" si="48">IF(GD9&lt;&gt;0,VLOOKUP(GD$8,INDIRECT(LU_MAT),$B12,FALSE()),0)</f>
        <v>0</v>
      </c>
      <c r="GE12" s="683">
        <f t="shared" ca="1" si="48"/>
        <v>0</v>
      </c>
      <c r="GF12" s="683">
        <f t="shared" ca="1" si="48"/>
        <v>0</v>
      </c>
      <c r="GG12" s="683">
        <f t="shared" ca="1" si="48"/>
        <v>0</v>
      </c>
      <c r="GH12" s="683">
        <f t="shared" ca="1" si="48"/>
        <v>0</v>
      </c>
      <c r="GI12" s="683">
        <f t="shared" ca="1" si="48"/>
        <v>0</v>
      </c>
      <c r="GJ12" s="683">
        <f t="shared" ca="1" si="48"/>
        <v>0</v>
      </c>
      <c r="GK12" s="683">
        <f t="shared" ca="1" si="48"/>
        <v>0</v>
      </c>
      <c r="GL12" s="683">
        <f t="shared" ca="1" si="48"/>
        <v>0</v>
      </c>
      <c r="GM12" s="683">
        <f t="shared" ca="1" si="48"/>
        <v>0</v>
      </c>
      <c r="GN12" s="683">
        <f t="shared" ca="1" si="48"/>
        <v>0</v>
      </c>
      <c r="GO12" s="683">
        <f t="shared" ca="1" si="36"/>
        <v>97.876128199999997</v>
      </c>
      <c r="GP12" s="770"/>
      <c r="GR12" s="618">
        <f ca="1">FC17</f>
        <v>0</v>
      </c>
      <c r="GS12" s="690" t="s">
        <v>473</v>
      </c>
      <c r="GT12" s="523" t="s">
        <v>2486</v>
      </c>
      <c r="GU12" s="689">
        <f ca="1">GD9+GE9</f>
        <v>0</v>
      </c>
      <c r="GV12" s="690" t="s">
        <v>225</v>
      </c>
      <c r="GX12" s="523">
        <v>301</v>
      </c>
      <c r="GY12" s="618">
        <f ca="1">R17</f>
        <v>0</v>
      </c>
    </row>
    <row r="13" spans="1:207" ht="12.75" customHeight="1">
      <c r="A13" s="733"/>
      <c r="B13" s="760"/>
      <c r="C13" s="760"/>
      <c r="D13" s="767" t="s">
        <v>2487</v>
      </c>
      <c r="E13" s="532" t="s">
        <v>1130</v>
      </c>
      <c r="F13" s="683">
        <f t="shared" ref="F13:P13" ca="1" si="49">IF(F9&lt;&gt;0,F87,0)</f>
        <v>0</v>
      </c>
      <c r="G13" s="683">
        <f t="shared" ca="1" si="49"/>
        <v>0</v>
      </c>
      <c r="H13" s="683">
        <f t="shared" ca="1" si="49"/>
        <v>0</v>
      </c>
      <c r="I13" s="683">
        <f t="shared" ca="1" si="49"/>
        <v>0</v>
      </c>
      <c r="J13" s="683">
        <f t="shared" ca="1" si="49"/>
        <v>0</v>
      </c>
      <c r="K13" s="683">
        <f t="shared" ca="1" si="49"/>
        <v>0</v>
      </c>
      <c r="L13" s="683">
        <f t="shared" ca="1" si="49"/>
        <v>0</v>
      </c>
      <c r="M13" s="683">
        <f t="shared" ca="1" si="49"/>
        <v>0</v>
      </c>
      <c r="N13" s="683">
        <f t="shared" ca="1" si="49"/>
        <v>0</v>
      </c>
      <c r="O13" s="762">
        <f t="shared" ca="1" si="49"/>
        <v>0</v>
      </c>
      <c r="P13" s="683">
        <f t="shared" ca="1" si="49"/>
        <v>0</v>
      </c>
      <c r="Q13" s="771"/>
      <c r="R13" s="683">
        <f t="shared" ref="R13:AA13" ca="1" si="50">IF(R9&lt;&gt;0,R87,0)</f>
        <v>0</v>
      </c>
      <c r="S13" s="683">
        <f t="shared" ca="1" si="50"/>
        <v>0</v>
      </c>
      <c r="T13" s="683">
        <f t="shared" ca="1" si="50"/>
        <v>0</v>
      </c>
      <c r="U13" s="683">
        <f t="shared" ca="1" si="50"/>
        <v>0</v>
      </c>
      <c r="V13" s="683">
        <f t="shared" ca="1" si="50"/>
        <v>0</v>
      </c>
      <c r="W13" s="683">
        <f t="shared" ca="1" si="50"/>
        <v>0</v>
      </c>
      <c r="X13" s="683">
        <f t="shared" ca="1" si="50"/>
        <v>0</v>
      </c>
      <c r="Y13" s="762">
        <f t="shared" ca="1" si="50"/>
        <v>0</v>
      </c>
      <c r="Z13" s="683">
        <f t="shared" ca="1" si="50"/>
        <v>0</v>
      </c>
      <c r="AA13" s="683">
        <f t="shared" ca="1" si="50"/>
        <v>0</v>
      </c>
      <c r="AB13" s="771"/>
      <c r="AC13" s="683">
        <f t="shared" ref="AC13:AN13" ca="1" si="51">IF(AC9&lt;&gt;0,AC87,0)</f>
        <v>0</v>
      </c>
      <c r="AD13" s="683">
        <f t="shared" ca="1" si="51"/>
        <v>0</v>
      </c>
      <c r="AE13" s="683">
        <f t="shared" ca="1" si="51"/>
        <v>0</v>
      </c>
      <c r="AF13" s="683">
        <f t="shared" ca="1" si="51"/>
        <v>0</v>
      </c>
      <c r="AG13" s="683">
        <f t="shared" ca="1" si="51"/>
        <v>0</v>
      </c>
      <c r="AH13" s="683">
        <f t="shared" ca="1" si="51"/>
        <v>0</v>
      </c>
      <c r="AI13" s="683">
        <f t="shared" ca="1" si="51"/>
        <v>0</v>
      </c>
      <c r="AJ13" s="683">
        <f t="shared" ca="1" si="51"/>
        <v>0</v>
      </c>
      <c r="AK13" s="683">
        <f t="shared" ca="1" si="51"/>
        <v>0</v>
      </c>
      <c r="AL13" s="762">
        <f t="shared" ca="1" si="51"/>
        <v>0</v>
      </c>
      <c r="AM13" s="683">
        <f t="shared" ca="1" si="51"/>
        <v>0</v>
      </c>
      <c r="AN13" s="683">
        <f t="shared" ca="1" si="51"/>
        <v>0</v>
      </c>
      <c r="AO13" s="771"/>
      <c r="AP13" s="683">
        <f t="shared" ref="AP13:BC13" ca="1" si="52">IF(AP9&lt;&gt;0,AP87,0)</f>
        <v>0</v>
      </c>
      <c r="AQ13" s="683">
        <f t="shared" ca="1" si="52"/>
        <v>0</v>
      </c>
      <c r="AR13" s="683">
        <f t="shared" ca="1" si="52"/>
        <v>0</v>
      </c>
      <c r="AS13" s="683">
        <f t="shared" ca="1" si="52"/>
        <v>0</v>
      </c>
      <c r="AT13" s="683">
        <f t="shared" ca="1" si="52"/>
        <v>0</v>
      </c>
      <c r="AU13" s="683">
        <f t="shared" ca="1" si="52"/>
        <v>0</v>
      </c>
      <c r="AV13" s="762">
        <f t="shared" ca="1" si="52"/>
        <v>0</v>
      </c>
      <c r="AW13" s="683">
        <f t="shared" ca="1" si="52"/>
        <v>0</v>
      </c>
      <c r="AX13" s="683">
        <f t="shared" ca="1" si="52"/>
        <v>0</v>
      </c>
      <c r="AY13" s="683">
        <f t="shared" ca="1" si="52"/>
        <v>0</v>
      </c>
      <c r="AZ13" s="683">
        <f t="shared" ca="1" si="52"/>
        <v>0</v>
      </c>
      <c r="BA13" s="683">
        <f t="shared" ca="1" si="52"/>
        <v>0</v>
      </c>
      <c r="BB13" s="683">
        <f t="shared" ca="1" si="52"/>
        <v>0</v>
      </c>
      <c r="BC13" s="683">
        <f t="shared" ca="1" si="52"/>
        <v>0</v>
      </c>
      <c r="BD13" s="771"/>
      <c r="BE13" s="683">
        <f t="shared" ref="BE13:BO13" ca="1" si="53">IF(BE9&lt;&gt;0,BE87,0)</f>
        <v>0</v>
      </c>
      <c r="BF13" s="683">
        <f t="shared" ca="1" si="53"/>
        <v>0</v>
      </c>
      <c r="BG13" s="683">
        <f t="shared" ca="1" si="53"/>
        <v>0</v>
      </c>
      <c r="BH13" s="683">
        <f t="shared" ca="1" si="53"/>
        <v>0</v>
      </c>
      <c r="BI13" s="683">
        <f t="shared" ca="1" si="53"/>
        <v>0</v>
      </c>
      <c r="BJ13" s="762">
        <f t="shared" ca="1" si="53"/>
        <v>0</v>
      </c>
      <c r="BK13" s="683">
        <f t="shared" ca="1" si="53"/>
        <v>0</v>
      </c>
      <c r="BL13" s="683">
        <f t="shared" ca="1" si="53"/>
        <v>0</v>
      </c>
      <c r="BM13" s="683">
        <f t="shared" ca="1" si="53"/>
        <v>0</v>
      </c>
      <c r="BN13" s="683">
        <f t="shared" ca="1" si="53"/>
        <v>0</v>
      </c>
      <c r="BO13" s="683">
        <f t="shared" ca="1" si="53"/>
        <v>0</v>
      </c>
      <c r="BP13" s="771"/>
      <c r="BQ13" s="683">
        <f t="shared" ref="BQ13:BW13" ca="1" si="54">IF(BQ9&lt;&gt;0,BQ87,0)</f>
        <v>0</v>
      </c>
      <c r="BR13" s="683">
        <f t="shared" ca="1" si="54"/>
        <v>0</v>
      </c>
      <c r="BS13" s="683">
        <f t="shared" ca="1" si="54"/>
        <v>0</v>
      </c>
      <c r="BT13" s="683">
        <f t="shared" ca="1" si="54"/>
        <v>0</v>
      </c>
      <c r="BU13" s="683">
        <f t="shared" ca="1" si="54"/>
        <v>0</v>
      </c>
      <c r="BV13" s="683">
        <f t="shared" ca="1" si="54"/>
        <v>0</v>
      </c>
      <c r="BW13" s="683">
        <f t="shared" ca="1" si="54"/>
        <v>0</v>
      </c>
      <c r="BX13" s="771"/>
      <c r="BY13" s="683">
        <f t="shared" ref="BY13:CF13" ca="1" si="55">IF(BY9&lt;&gt;0,BY87,0)</f>
        <v>0</v>
      </c>
      <c r="BZ13" s="683">
        <f t="shared" ca="1" si="55"/>
        <v>0</v>
      </c>
      <c r="CA13" s="683">
        <f t="shared" ca="1" si="55"/>
        <v>0</v>
      </c>
      <c r="CB13" s="683">
        <f t="shared" ca="1" si="55"/>
        <v>0</v>
      </c>
      <c r="CC13" s="683">
        <f t="shared" ca="1" si="55"/>
        <v>0</v>
      </c>
      <c r="CD13" s="683">
        <f t="shared" ca="1" si="55"/>
        <v>0</v>
      </c>
      <c r="CE13" s="683">
        <f t="shared" ca="1" si="55"/>
        <v>0</v>
      </c>
      <c r="CF13" s="683">
        <f t="shared" ca="1" si="55"/>
        <v>0</v>
      </c>
      <c r="CG13" s="771"/>
      <c r="CH13" s="683">
        <f ca="1">IF(CH9&lt;&gt;0,CH87,0)</f>
        <v>0</v>
      </c>
      <c r="CI13" s="683">
        <f ca="1">IF(CI9&lt;&gt;0,CI87,0)</f>
        <v>0</v>
      </c>
      <c r="CJ13" s="683">
        <f ca="1">IF(CJ9&lt;&gt;0,CJ87,0)</f>
        <v>0</v>
      </c>
      <c r="CK13" s="683">
        <f ca="1">IF(CK9&lt;&gt;0,CK87,0)</f>
        <v>0</v>
      </c>
      <c r="CL13" s="683">
        <f ca="1">IF(CL9&lt;&gt;0,CL87,0)</f>
        <v>0</v>
      </c>
      <c r="CM13" s="771"/>
      <c r="CN13" s="683">
        <f t="shared" ref="CN13:CS13" ca="1" si="56">IF(CN9&lt;&gt;0,CN87,0)</f>
        <v>0</v>
      </c>
      <c r="CO13" s="683">
        <f t="shared" ca="1" si="56"/>
        <v>0</v>
      </c>
      <c r="CP13" s="683">
        <f t="shared" ca="1" si="56"/>
        <v>0</v>
      </c>
      <c r="CQ13" s="683">
        <f t="shared" ca="1" si="56"/>
        <v>0</v>
      </c>
      <c r="CR13" s="683">
        <f t="shared" ca="1" si="56"/>
        <v>0</v>
      </c>
      <c r="CS13" s="683">
        <f t="shared" ca="1" si="56"/>
        <v>0</v>
      </c>
      <c r="CT13" s="771"/>
      <c r="CU13" s="683">
        <f t="shared" ref="CU13:DH13" ca="1" si="57">IF(CU9&lt;&gt;0,CU87,0)</f>
        <v>0</v>
      </c>
      <c r="CV13" s="683">
        <f t="shared" ca="1" si="57"/>
        <v>0</v>
      </c>
      <c r="CW13" s="683">
        <f t="shared" ca="1" si="57"/>
        <v>0</v>
      </c>
      <c r="CX13" s="683">
        <f t="shared" ca="1" si="57"/>
        <v>0</v>
      </c>
      <c r="CY13" s="683">
        <f t="shared" ca="1" si="57"/>
        <v>0</v>
      </c>
      <c r="CZ13" s="683">
        <f t="shared" ca="1" si="57"/>
        <v>0</v>
      </c>
      <c r="DA13" s="683">
        <f t="shared" ca="1" si="57"/>
        <v>0</v>
      </c>
      <c r="DB13" s="683">
        <f t="shared" ca="1" si="57"/>
        <v>0</v>
      </c>
      <c r="DC13" s="683">
        <f t="shared" ca="1" si="57"/>
        <v>0</v>
      </c>
      <c r="DD13" s="762">
        <f t="shared" ca="1" si="57"/>
        <v>0</v>
      </c>
      <c r="DE13" s="683">
        <f t="shared" ca="1" si="57"/>
        <v>0</v>
      </c>
      <c r="DF13" s="683">
        <f t="shared" ca="1" si="57"/>
        <v>0</v>
      </c>
      <c r="DG13" s="683">
        <f t="shared" ca="1" si="57"/>
        <v>0</v>
      </c>
      <c r="DH13" s="683">
        <f t="shared" ca="1" si="57"/>
        <v>0</v>
      </c>
      <c r="DI13" s="771"/>
      <c r="DJ13" s="683">
        <f t="shared" ref="DJ13:DP13" ca="1" si="58">IF(DJ9&lt;&gt;0,DJ87,0)</f>
        <v>0</v>
      </c>
      <c r="DK13" s="683">
        <f t="shared" ca="1" si="58"/>
        <v>0</v>
      </c>
      <c r="DL13" s="683">
        <f t="shared" ca="1" si="58"/>
        <v>0</v>
      </c>
      <c r="DM13" s="683">
        <f t="shared" ca="1" si="58"/>
        <v>0</v>
      </c>
      <c r="DN13" s="683">
        <f t="shared" ca="1" si="58"/>
        <v>0</v>
      </c>
      <c r="DO13" s="762">
        <f t="shared" ca="1" si="58"/>
        <v>0</v>
      </c>
      <c r="DP13" s="683">
        <f t="shared" ca="1" si="58"/>
        <v>0</v>
      </c>
      <c r="DQ13" s="771"/>
      <c r="DR13" s="683">
        <f ca="1">IF(DR9&lt;&gt;0,DR87,0)</f>
        <v>0</v>
      </c>
      <c r="DS13" s="683">
        <f ca="1">IF(DS9&lt;&gt;0,DS87,0)</f>
        <v>0</v>
      </c>
      <c r="DT13" s="683">
        <f ca="1">IF(DT9&lt;&gt;0,DT87,0)</f>
        <v>0</v>
      </c>
      <c r="DU13" s="683">
        <f ca="1">IF(DU9&lt;&gt;0,DU87,0)</f>
        <v>0</v>
      </c>
      <c r="DV13" s="769"/>
      <c r="DW13" s="771"/>
      <c r="DX13" s="683">
        <f ca="1">IF(DX9&lt;&gt;0,DX87,0)</f>
        <v>0</v>
      </c>
      <c r="DY13" s="683">
        <f ca="1">IF(DY9&lt;&gt;0,DY87,0)</f>
        <v>0</v>
      </c>
      <c r="DZ13" s="683">
        <f ca="1">IF(DZ9&lt;&gt;0,DZ87,0)</f>
        <v>0</v>
      </c>
      <c r="EA13" s="683">
        <f ca="1">IF(EA9&lt;&gt;0,EA87,0)</f>
        <v>0</v>
      </c>
      <c r="EB13" s="769"/>
      <c r="EC13" s="771"/>
      <c r="ED13" s="683">
        <f ca="1">IF(ED9&lt;&gt;0,ED87,0)</f>
        <v>0</v>
      </c>
      <c r="EE13" s="683">
        <f ca="1">IF(EE9&lt;&gt;0,EE87,0)</f>
        <v>0</v>
      </c>
      <c r="EF13" s="683">
        <f ca="1">IF(EF9&lt;&gt;0,EF87,0)</f>
        <v>0</v>
      </c>
      <c r="EG13" s="683">
        <f ca="1">IF(EG9&lt;&gt;0,EG87,0)</f>
        <v>0</v>
      </c>
      <c r="EH13" s="769"/>
      <c r="EI13" s="771"/>
      <c r="EJ13" s="683">
        <f ca="1">IF(EJ9&lt;&gt;0,EJ87,0)</f>
        <v>0</v>
      </c>
      <c r="EK13" s="683">
        <f ca="1">IF(EK9&lt;&gt;0,EK87,0)</f>
        <v>0</v>
      </c>
      <c r="EL13" s="683">
        <f ca="1">IF(EL9&lt;&gt;0,EL87,0)</f>
        <v>0</v>
      </c>
      <c r="EM13" s="683">
        <f ca="1">IF(EM9&lt;&gt;0,EM87,0)</f>
        <v>0</v>
      </c>
      <c r="EN13" s="769"/>
      <c r="EO13" s="771"/>
      <c r="EP13" s="683">
        <f ca="1">IF(EP9&lt;&gt;0,EP87,0)</f>
        <v>0</v>
      </c>
      <c r="EQ13" s="683">
        <f ca="1">IF(EQ9&lt;&gt;0,EQ87,0)</f>
        <v>0</v>
      </c>
      <c r="ER13" s="683">
        <f ca="1">IF(ER9&lt;&gt;0,ER87,0)</f>
        <v>0</v>
      </c>
      <c r="ES13" s="683">
        <f ca="1">IF(ES9&lt;&gt;0,ES87,0)</f>
        <v>0</v>
      </c>
      <c r="ET13" s="769"/>
      <c r="EU13" s="771"/>
      <c r="EV13" s="683">
        <f ca="1">IF(EV9&lt;&gt;0,EV87,0)</f>
        <v>0</v>
      </c>
      <c r="EW13" s="683">
        <f ca="1">IF(EW9&lt;&gt;0,EW87,0)</f>
        <v>0</v>
      </c>
      <c r="EX13" s="771"/>
      <c r="EY13" s="683">
        <f ca="1">IF(EY9&lt;&gt;0,EY87,0)</f>
        <v>0</v>
      </c>
      <c r="EZ13" s="683">
        <f ca="1">IF(EZ9&lt;&gt;0,EZ87,0)</f>
        <v>0</v>
      </c>
      <c r="FA13" s="683">
        <f ca="1">EY13-EZ13</f>
        <v>0</v>
      </c>
      <c r="FB13" s="771"/>
      <c r="FC13" s="683">
        <f t="shared" ref="FC13:GB13" ca="1" si="59">IF(FC9&lt;&gt;0,FC87,0)</f>
        <v>0</v>
      </c>
      <c r="FD13" s="683">
        <f t="shared" ca="1" si="59"/>
        <v>0</v>
      </c>
      <c r="FE13" s="683">
        <f t="shared" ca="1" si="59"/>
        <v>0</v>
      </c>
      <c r="FF13" s="683">
        <f t="shared" ca="1" si="59"/>
        <v>0</v>
      </c>
      <c r="FG13" s="683">
        <f t="shared" ca="1" si="59"/>
        <v>0</v>
      </c>
      <c r="FH13" s="683">
        <f t="shared" ca="1" si="59"/>
        <v>0</v>
      </c>
      <c r="FI13" s="683">
        <f t="shared" ca="1" si="59"/>
        <v>0</v>
      </c>
      <c r="FJ13" s="683">
        <f t="shared" ca="1" si="59"/>
        <v>0</v>
      </c>
      <c r="FK13" s="683">
        <f t="shared" ca="1" si="59"/>
        <v>0</v>
      </c>
      <c r="FL13" s="683">
        <f t="shared" ca="1" si="59"/>
        <v>0</v>
      </c>
      <c r="FM13" s="683">
        <f t="shared" ca="1" si="59"/>
        <v>0</v>
      </c>
      <c r="FN13" s="683">
        <f t="shared" ca="1" si="59"/>
        <v>0</v>
      </c>
      <c r="FO13" s="683">
        <f t="shared" ca="1" si="59"/>
        <v>0</v>
      </c>
      <c r="FP13" s="683">
        <f t="shared" ca="1" si="59"/>
        <v>0</v>
      </c>
      <c r="FQ13" s="683">
        <f t="shared" ca="1" si="59"/>
        <v>0</v>
      </c>
      <c r="FR13" s="683">
        <f t="shared" ca="1" si="59"/>
        <v>0</v>
      </c>
      <c r="FS13" s="683">
        <f t="shared" ca="1" si="59"/>
        <v>0</v>
      </c>
      <c r="FT13" s="683">
        <f t="shared" ca="1" si="59"/>
        <v>0</v>
      </c>
      <c r="FU13" s="683">
        <f t="shared" ca="1" si="59"/>
        <v>0</v>
      </c>
      <c r="FV13" s="683">
        <f t="shared" ca="1" si="59"/>
        <v>0</v>
      </c>
      <c r="FW13" s="683">
        <f t="shared" ca="1" si="59"/>
        <v>0</v>
      </c>
      <c r="FX13" s="683">
        <f t="shared" ca="1" si="59"/>
        <v>0</v>
      </c>
      <c r="FY13" s="683">
        <f t="shared" ca="1" si="59"/>
        <v>0</v>
      </c>
      <c r="FZ13" s="683">
        <f t="shared" ca="1" si="59"/>
        <v>0</v>
      </c>
      <c r="GA13" s="683">
        <f t="shared" ca="1" si="59"/>
        <v>0</v>
      </c>
      <c r="GB13" s="683">
        <f t="shared" ca="1" si="59"/>
        <v>0</v>
      </c>
      <c r="GC13" s="772"/>
      <c r="GD13" s="683">
        <f t="shared" ref="GD13:GN13" ca="1" si="60">IF(GD9&lt;&gt;0,GD87,0)</f>
        <v>0</v>
      </c>
      <c r="GE13" s="683">
        <f t="shared" ca="1" si="60"/>
        <v>0</v>
      </c>
      <c r="GF13" s="683">
        <f t="shared" ca="1" si="60"/>
        <v>0</v>
      </c>
      <c r="GG13" s="683">
        <f t="shared" ca="1" si="60"/>
        <v>0</v>
      </c>
      <c r="GH13" s="683">
        <f t="shared" ca="1" si="60"/>
        <v>0</v>
      </c>
      <c r="GI13" s="683">
        <f t="shared" ca="1" si="60"/>
        <v>0</v>
      </c>
      <c r="GJ13" s="683">
        <f t="shared" ca="1" si="60"/>
        <v>0</v>
      </c>
      <c r="GK13" s="683">
        <f t="shared" ca="1" si="60"/>
        <v>0</v>
      </c>
      <c r="GL13" s="683">
        <f t="shared" ca="1" si="60"/>
        <v>0</v>
      </c>
      <c r="GM13" s="683">
        <f t="shared" ca="1" si="60"/>
        <v>0</v>
      </c>
      <c r="GN13" s="683">
        <f t="shared" ca="1" si="60"/>
        <v>0</v>
      </c>
      <c r="GO13" s="683">
        <f t="shared" ca="1" si="36"/>
        <v>0</v>
      </c>
      <c r="GP13" s="770"/>
      <c r="GU13" s="618">
        <f ca="1">GD10+GE10</f>
        <v>20622211.588483199</v>
      </c>
      <c r="GV13" s="690" t="s">
        <v>2325</v>
      </c>
      <c r="GX13" s="523">
        <v>516</v>
      </c>
      <c r="GY13" s="618">
        <f ca="1">G17</f>
        <v>0</v>
      </c>
    </row>
    <row r="14" spans="1:207" ht="12.75" customHeight="1">
      <c r="A14" s="733"/>
      <c r="B14" s="760"/>
      <c r="C14" s="760"/>
      <c r="D14" s="767" t="s">
        <v>2488</v>
      </c>
      <c r="E14" s="532" t="s">
        <v>1130</v>
      </c>
      <c r="F14" s="683">
        <f t="shared" ref="F14:P14" ca="1" si="61">IF(F9&lt;&gt;0,F94,0)</f>
        <v>0</v>
      </c>
      <c r="G14" s="683">
        <f t="shared" ca="1" si="61"/>
        <v>0</v>
      </c>
      <c r="H14" s="683">
        <f t="shared" ca="1" si="61"/>
        <v>0</v>
      </c>
      <c r="I14" s="683">
        <f t="shared" ca="1" si="61"/>
        <v>0</v>
      </c>
      <c r="J14" s="683">
        <f t="shared" ca="1" si="61"/>
        <v>0</v>
      </c>
      <c r="K14" s="683">
        <f t="shared" ca="1" si="61"/>
        <v>0</v>
      </c>
      <c r="L14" s="683">
        <f t="shared" ca="1" si="61"/>
        <v>0</v>
      </c>
      <c r="M14" s="683">
        <f t="shared" ca="1" si="61"/>
        <v>0</v>
      </c>
      <c r="N14" s="683">
        <f t="shared" ca="1" si="61"/>
        <v>0</v>
      </c>
      <c r="O14" s="762">
        <f t="shared" ca="1" si="61"/>
        <v>0</v>
      </c>
      <c r="P14" s="683">
        <f t="shared" ca="1" si="61"/>
        <v>0</v>
      </c>
      <c r="Q14" s="771"/>
      <c r="R14" s="683">
        <f t="shared" ref="R14:AA14" ca="1" si="62">IF(R9&lt;&gt;0,R94,0)</f>
        <v>0</v>
      </c>
      <c r="S14" s="683">
        <f t="shared" ca="1" si="62"/>
        <v>0</v>
      </c>
      <c r="T14" s="683">
        <f t="shared" ca="1" si="62"/>
        <v>0</v>
      </c>
      <c r="U14" s="683">
        <f t="shared" ca="1" si="62"/>
        <v>0</v>
      </c>
      <c r="V14" s="683">
        <f t="shared" ca="1" si="62"/>
        <v>0</v>
      </c>
      <c r="W14" s="683">
        <f t="shared" ca="1" si="62"/>
        <v>0</v>
      </c>
      <c r="X14" s="683">
        <f t="shared" ca="1" si="62"/>
        <v>0</v>
      </c>
      <c r="Y14" s="762">
        <f t="shared" ca="1" si="62"/>
        <v>0</v>
      </c>
      <c r="Z14" s="683">
        <f t="shared" ca="1" si="62"/>
        <v>0</v>
      </c>
      <c r="AA14" s="683">
        <f t="shared" ca="1" si="62"/>
        <v>0</v>
      </c>
      <c r="AB14" s="771"/>
      <c r="AC14" s="683">
        <f t="shared" ref="AC14:AN14" ca="1" si="63">IF(AC9&lt;&gt;0,AC94,0)</f>
        <v>0</v>
      </c>
      <c r="AD14" s="683">
        <f t="shared" ca="1" si="63"/>
        <v>0</v>
      </c>
      <c r="AE14" s="683">
        <f t="shared" ca="1" si="63"/>
        <v>0</v>
      </c>
      <c r="AF14" s="683">
        <f t="shared" ca="1" si="63"/>
        <v>0</v>
      </c>
      <c r="AG14" s="683">
        <f t="shared" ca="1" si="63"/>
        <v>0</v>
      </c>
      <c r="AH14" s="683">
        <f t="shared" ca="1" si="63"/>
        <v>0</v>
      </c>
      <c r="AI14" s="683">
        <f t="shared" ca="1" si="63"/>
        <v>0</v>
      </c>
      <c r="AJ14" s="683">
        <f t="shared" ca="1" si="63"/>
        <v>0</v>
      </c>
      <c r="AK14" s="683">
        <f t="shared" ca="1" si="63"/>
        <v>0</v>
      </c>
      <c r="AL14" s="762">
        <f t="shared" ca="1" si="63"/>
        <v>0</v>
      </c>
      <c r="AM14" s="683">
        <f t="shared" ca="1" si="63"/>
        <v>0</v>
      </c>
      <c r="AN14" s="683">
        <f t="shared" ca="1" si="63"/>
        <v>0</v>
      </c>
      <c r="AO14" s="771"/>
      <c r="AP14" s="683">
        <f t="shared" ref="AP14:BC14" ca="1" si="64">IF(AP9&lt;&gt;0,AP94,0)</f>
        <v>0</v>
      </c>
      <c r="AQ14" s="683">
        <f t="shared" ca="1" si="64"/>
        <v>0</v>
      </c>
      <c r="AR14" s="683">
        <f t="shared" ca="1" si="64"/>
        <v>0</v>
      </c>
      <c r="AS14" s="683">
        <f t="shared" ca="1" si="64"/>
        <v>0</v>
      </c>
      <c r="AT14" s="683">
        <f t="shared" ca="1" si="64"/>
        <v>0</v>
      </c>
      <c r="AU14" s="683">
        <f t="shared" ca="1" si="64"/>
        <v>0</v>
      </c>
      <c r="AV14" s="762">
        <f t="shared" ca="1" si="64"/>
        <v>0</v>
      </c>
      <c r="AW14" s="683">
        <f t="shared" ca="1" si="64"/>
        <v>0</v>
      </c>
      <c r="AX14" s="683">
        <f t="shared" ca="1" si="64"/>
        <v>0</v>
      </c>
      <c r="AY14" s="683">
        <f t="shared" ca="1" si="64"/>
        <v>0</v>
      </c>
      <c r="AZ14" s="683">
        <f t="shared" ca="1" si="64"/>
        <v>0</v>
      </c>
      <c r="BA14" s="683">
        <f t="shared" ca="1" si="64"/>
        <v>0</v>
      </c>
      <c r="BB14" s="683">
        <f t="shared" ca="1" si="64"/>
        <v>0</v>
      </c>
      <c r="BC14" s="683">
        <f t="shared" ca="1" si="64"/>
        <v>0</v>
      </c>
      <c r="BD14" s="771"/>
      <c r="BE14" s="683">
        <f t="shared" ref="BE14:BO14" ca="1" si="65">IF(BE9&lt;&gt;0,BE94,0)</f>
        <v>0</v>
      </c>
      <c r="BF14" s="683">
        <f t="shared" ca="1" si="65"/>
        <v>0</v>
      </c>
      <c r="BG14" s="683">
        <f t="shared" ca="1" si="65"/>
        <v>0</v>
      </c>
      <c r="BH14" s="683">
        <f t="shared" ca="1" si="65"/>
        <v>0</v>
      </c>
      <c r="BI14" s="683">
        <f t="shared" ca="1" si="65"/>
        <v>0</v>
      </c>
      <c r="BJ14" s="762">
        <f t="shared" ca="1" si="65"/>
        <v>0</v>
      </c>
      <c r="BK14" s="683">
        <f t="shared" ca="1" si="65"/>
        <v>0</v>
      </c>
      <c r="BL14" s="683">
        <f t="shared" ca="1" si="65"/>
        <v>0</v>
      </c>
      <c r="BM14" s="683">
        <f t="shared" ca="1" si="65"/>
        <v>0</v>
      </c>
      <c r="BN14" s="683">
        <f t="shared" ca="1" si="65"/>
        <v>0</v>
      </c>
      <c r="BO14" s="683">
        <f t="shared" ca="1" si="65"/>
        <v>0</v>
      </c>
      <c r="BP14" s="771"/>
      <c r="BQ14" s="683">
        <f t="shared" ref="BQ14:BW14" ca="1" si="66">IF(BQ9&lt;&gt;0,BQ94,0)</f>
        <v>0</v>
      </c>
      <c r="BR14" s="683">
        <f t="shared" ca="1" si="66"/>
        <v>0</v>
      </c>
      <c r="BS14" s="683">
        <f t="shared" ca="1" si="66"/>
        <v>0</v>
      </c>
      <c r="BT14" s="683">
        <f t="shared" ca="1" si="66"/>
        <v>0</v>
      </c>
      <c r="BU14" s="683">
        <f t="shared" ca="1" si="66"/>
        <v>0</v>
      </c>
      <c r="BV14" s="683">
        <f t="shared" ca="1" si="66"/>
        <v>0</v>
      </c>
      <c r="BW14" s="683">
        <f t="shared" ca="1" si="66"/>
        <v>0</v>
      </c>
      <c r="BX14" s="771"/>
      <c r="BY14" s="683">
        <f t="shared" ref="BY14:CF14" ca="1" si="67">IF(BY9&lt;&gt;0,BY94,0)</f>
        <v>0</v>
      </c>
      <c r="BZ14" s="683">
        <f t="shared" ca="1" si="67"/>
        <v>0</v>
      </c>
      <c r="CA14" s="683">
        <f t="shared" ca="1" si="67"/>
        <v>0</v>
      </c>
      <c r="CB14" s="683">
        <f t="shared" ca="1" si="67"/>
        <v>0</v>
      </c>
      <c r="CC14" s="683">
        <f t="shared" ca="1" si="67"/>
        <v>0</v>
      </c>
      <c r="CD14" s="683">
        <f t="shared" ca="1" si="67"/>
        <v>0</v>
      </c>
      <c r="CE14" s="683">
        <f t="shared" ca="1" si="67"/>
        <v>0</v>
      </c>
      <c r="CF14" s="683">
        <f t="shared" ca="1" si="67"/>
        <v>0</v>
      </c>
      <c r="CG14" s="771"/>
      <c r="CH14" s="683">
        <f ca="1">IF(CH9&lt;&gt;0,CH94,0)</f>
        <v>0</v>
      </c>
      <c r="CI14" s="683">
        <f ca="1">IF(CI9&lt;&gt;0,CI94,0)</f>
        <v>0</v>
      </c>
      <c r="CJ14" s="683">
        <f ca="1">IF(CJ9&lt;&gt;0,CJ94,0)</f>
        <v>0</v>
      </c>
      <c r="CK14" s="683">
        <f ca="1">IF(CK9&lt;&gt;0,CK94,0)</f>
        <v>0</v>
      </c>
      <c r="CL14" s="683">
        <f ca="1">IF(CL9&lt;&gt;0,CL94,0)</f>
        <v>0</v>
      </c>
      <c r="CM14" s="771"/>
      <c r="CN14" s="683">
        <f t="shared" ref="CN14:CS14" ca="1" si="68">IF(CN9&lt;&gt;0,CN94,0)</f>
        <v>0</v>
      </c>
      <c r="CO14" s="683">
        <f t="shared" ca="1" si="68"/>
        <v>0</v>
      </c>
      <c r="CP14" s="683">
        <f t="shared" ca="1" si="68"/>
        <v>0</v>
      </c>
      <c r="CQ14" s="683">
        <f t="shared" ca="1" si="68"/>
        <v>0</v>
      </c>
      <c r="CR14" s="683">
        <f t="shared" ca="1" si="68"/>
        <v>0</v>
      </c>
      <c r="CS14" s="683">
        <f t="shared" ca="1" si="68"/>
        <v>0</v>
      </c>
      <c r="CT14" s="771"/>
      <c r="CU14" s="683">
        <f t="shared" ref="CU14:DH14" ca="1" si="69">IF(CU9&lt;&gt;0,CU94,0)</f>
        <v>0</v>
      </c>
      <c r="CV14" s="683">
        <f t="shared" ca="1" si="69"/>
        <v>0</v>
      </c>
      <c r="CW14" s="683">
        <f t="shared" ca="1" si="69"/>
        <v>0</v>
      </c>
      <c r="CX14" s="683">
        <f t="shared" ca="1" si="69"/>
        <v>0</v>
      </c>
      <c r="CY14" s="683">
        <f t="shared" ca="1" si="69"/>
        <v>0</v>
      </c>
      <c r="CZ14" s="683">
        <f t="shared" ca="1" si="69"/>
        <v>0</v>
      </c>
      <c r="DA14" s="683">
        <f t="shared" ca="1" si="69"/>
        <v>0</v>
      </c>
      <c r="DB14" s="683">
        <f t="shared" ca="1" si="69"/>
        <v>0</v>
      </c>
      <c r="DC14" s="683">
        <f t="shared" ca="1" si="69"/>
        <v>0</v>
      </c>
      <c r="DD14" s="762">
        <f t="shared" ca="1" si="69"/>
        <v>0</v>
      </c>
      <c r="DE14" s="683">
        <f t="shared" ca="1" si="69"/>
        <v>0</v>
      </c>
      <c r="DF14" s="683">
        <f t="shared" ca="1" si="69"/>
        <v>0</v>
      </c>
      <c r="DG14" s="683">
        <f t="shared" ca="1" si="69"/>
        <v>0</v>
      </c>
      <c r="DH14" s="683">
        <f t="shared" ca="1" si="69"/>
        <v>0</v>
      </c>
      <c r="DI14" s="771"/>
      <c r="DJ14" s="683">
        <f t="shared" ref="DJ14:DP14" ca="1" si="70">IF(DJ9&lt;&gt;0,DJ94,0)</f>
        <v>0</v>
      </c>
      <c r="DK14" s="683">
        <f t="shared" ca="1" si="70"/>
        <v>0</v>
      </c>
      <c r="DL14" s="683">
        <f t="shared" ca="1" si="70"/>
        <v>0</v>
      </c>
      <c r="DM14" s="683">
        <f t="shared" ca="1" si="70"/>
        <v>0</v>
      </c>
      <c r="DN14" s="683">
        <f t="shared" ca="1" si="70"/>
        <v>0</v>
      </c>
      <c r="DO14" s="762">
        <f t="shared" ca="1" si="70"/>
        <v>0</v>
      </c>
      <c r="DP14" s="683">
        <f t="shared" ca="1" si="70"/>
        <v>0</v>
      </c>
      <c r="DQ14" s="771"/>
      <c r="DR14" s="683">
        <f ca="1">IF(DR9&lt;&gt;0,DR94,0)</f>
        <v>0</v>
      </c>
      <c r="DS14" s="683">
        <f ca="1">IF(DS9&lt;&gt;0,DS94,0)</f>
        <v>0</v>
      </c>
      <c r="DT14" s="683">
        <f ca="1">IF(DT9&lt;&gt;0,DT94,0)</f>
        <v>0</v>
      </c>
      <c r="DU14" s="683">
        <f ca="1">IF(DU9&lt;&gt;0,DU94,0)</f>
        <v>0</v>
      </c>
      <c r="DV14" s="769"/>
      <c r="DW14" s="771"/>
      <c r="DX14" s="683">
        <f ca="1">IF(DX9&lt;&gt;0,DX94,0)</f>
        <v>0</v>
      </c>
      <c r="DY14" s="683">
        <f ca="1">IF(DY9&lt;&gt;0,DY94,0)</f>
        <v>0</v>
      </c>
      <c r="DZ14" s="683">
        <f ca="1">IF(DZ9&lt;&gt;0,DZ94,0)</f>
        <v>0</v>
      </c>
      <c r="EA14" s="683">
        <f ca="1">IF(EA9&lt;&gt;0,EA94,0)</f>
        <v>0</v>
      </c>
      <c r="EB14" s="769"/>
      <c r="EC14" s="771"/>
      <c r="ED14" s="683">
        <f ca="1">IF(ED9&lt;&gt;0,ED94,0)</f>
        <v>0</v>
      </c>
      <c r="EE14" s="683">
        <f ca="1">IF(EE9&lt;&gt;0,EE94,0)</f>
        <v>0</v>
      </c>
      <c r="EF14" s="683">
        <f ca="1">IF(EF9&lt;&gt;0,EF94,0)</f>
        <v>0</v>
      </c>
      <c r="EG14" s="683">
        <f ca="1">IF(EG9&lt;&gt;0,EG94,0)</f>
        <v>0</v>
      </c>
      <c r="EH14" s="769"/>
      <c r="EI14" s="771"/>
      <c r="EJ14" s="683">
        <f ca="1">IF(EJ9&lt;&gt;0,EJ94,0)</f>
        <v>0</v>
      </c>
      <c r="EK14" s="683">
        <f ca="1">IF(EK9&lt;&gt;0,EK94,0)</f>
        <v>0</v>
      </c>
      <c r="EL14" s="683">
        <f ca="1">IF(EL9&lt;&gt;0,EL94,0)</f>
        <v>0</v>
      </c>
      <c r="EM14" s="683">
        <f ca="1">IF(EM9&lt;&gt;0,EM94,0)</f>
        <v>0</v>
      </c>
      <c r="EN14" s="769"/>
      <c r="EO14" s="771"/>
      <c r="EP14" s="683">
        <f ca="1">IF(EP9&lt;&gt;0,EP94,0)</f>
        <v>0</v>
      </c>
      <c r="EQ14" s="683">
        <f ca="1">IF(EQ9&lt;&gt;0,EQ94,0)</f>
        <v>0</v>
      </c>
      <c r="ER14" s="683">
        <f ca="1">IF(ER9&lt;&gt;0,ER94,0)</f>
        <v>0</v>
      </c>
      <c r="ES14" s="683">
        <f ca="1">IF(ES9&lt;&gt;0,ES94,0)</f>
        <v>0</v>
      </c>
      <c r="ET14" s="769"/>
      <c r="EU14" s="771"/>
      <c r="EV14" s="683">
        <f ca="1">IF(EV9&lt;&gt;0,EV94,0)</f>
        <v>0</v>
      </c>
      <c r="EW14" s="683">
        <f ca="1">IF(EW9&lt;&gt;0,EW94,0)</f>
        <v>0</v>
      </c>
      <c r="EX14" s="771"/>
      <c r="EY14" s="683">
        <f ca="1">IF(EY9&lt;&gt;0,EY94,0)</f>
        <v>0</v>
      </c>
      <c r="EZ14" s="683">
        <f ca="1">IF(EZ9&lt;&gt;0,EZ94,0)</f>
        <v>0</v>
      </c>
      <c r="FA14" s="683">
        <f ca="1">EY14-EZ14</f>
        <v>0</v>
      </c>
      <c r="FB14" s="771"/>
      <c r="FC14" s="683">
        <f t="shared" ref="FC14:GB14" ca="1" si="71">IF(FC9&lt;&gt;0,FC94,0)</f>
        <v>0</v>
      </c>
      <c r="FD14" s="683">
        <f t="shared" ca="1" si="71"/>
        <v>0</v>
      </c>
      <c r="FE14" s="683">
        <f t="shared" ca="1" si="71"/>
        <v>0</v>
      </c>
      <c r="FF14" s="683">
        <f t="shared" ca="1" si="71"/>
        <v>0</v>
      </c>
      <c r="FG14" s="683">
        <f t="shared" ca="1" si="71"/>
        <v>0</v>
      </c>
      <c r="FH14" s="683">
        <f t="shared" ca="1" si="71"/>
        <v>0</v>
      </c>
      <c r="FI14" s="683">
        <f t="shared" ca="1" si="71"/>
        <v>0</v>
      </c>
      <c r="FJ14" s="683">
        <f t="shared" ca="1" si="71"/>
        <v>0</v>
      </c>
      <c r="FK14" s="683">
        <f t="shared" ca="1" si="71"/>
        <v>0</v>
      </c>
      <c r="FL14" s="683">
        <f t="shared" ca="1" si="71"/>
        <v>0</v>
      </c>
      <c r="FM14" s="683">
        <f t="shared" ca="1" si="71"/>
        <v>0</v>
      </c>
      <c r="FN14" s="683">
        <f t="shared" ca="1" si="71"/>
        <v>0</v>
      </c>
      <c r="FO14" s="683">
        <f t="shared" ca="1" si="71"/>
        <v>0</v>
      </c>
      <c r="FP14" s="683">
        <f t="shared" ca="1" si="71"/>
        <v>0</v>
      </c>
      <c r="FQ14" s="683">
        <f t="shared" ca="1" si="71"/>
        <v>0</v>
      </c>
      <c r="FR14" s="683">
        <f t="shared" ca="1" si="71"/>
        <v>0</v>
      </c>
      <c r="FS14" s="683">
        <f t="shared" ca="1" si="71"/>
        <v>0</v>
      </c>
      <c r="FT14" s="683">
        <f t="shared" ca="1" si="71"/>
        <v>0</v>
      </c>
      <c r="FU14" s="683">
        <f t="shared" ca="1" si="71"/>
        <v>0</v>
      </c>
      <c r="FV14" s="683">
        <f t="shared" ca="1" si="71"/>
        <v>0</v>
      </c>
      <c r="FW14" s="683">
        <f t="shared" ca="1" si="71"/>
        <v>0</v>
      </c>
      <c r="FX14" s="683">
        <f t="shared" ca="1" si="71"/>
        <v>0</v>
      </c>
      <c r="FY14" s="683">
        <f t="shared" ca="1" si="71"/>
        <v>0</v>
      </c>
      <c r="FZ14" s="683">
        <f t="shared" ca="1" si="71"/>
        <v>0</v>
      </c>
      <c r="GA14" s="683">
        <f t="shared" ca="1" si="71"/>
        <v>0</v>
      </c>
      <c r="GB14" s="683">
        <f t="shared" ca="1" si="71"/>
        <v>0</v>
      </c>
      <c r="GC14" s="772"/>
      <c r="GD14" s="683">
        <f t="shared" ref="GD14:GN14" ca="1" si="72">IF(GD9&lt;&gt;0,GD94,0)</f>
        <v>0</v>
      </c>
      <c r="GE14" s="683">
        <f t="shared" ca="1" si="72"/>
        <v>0</v>
      </c>
      <c r="GF14" s="683">
        <f t="shared" ca="1" si="72"/>
        <v>0</v>
      </c>
      <c r="GG14" s="683">
        <f t="shared" ca="1" si="72"/>
        <v>0</v>
      </c>
      <c r="GH14" s="683">
        <f t="shared" ca="1" si="72"/>
        <v>0</v>
      </c>
      <c r="GI14" s="683">
        <f t="shared" ca="1" si="72"/>
        <v>0</v>
      </c>
      <c r="GJ14" s="683">
        <f t="shared" ca="1" si="72"/>
        <v>0</v>
      </c>
      <c r="GK14" s="683">
        <f t="shared" ca="1" si="72"/>
        <v>0</v>
      </c>
      <c r="GL14" s="683">
        <f t="shared" ca="1" si="72"/>
        <v>0</v>
      </c>
      <c r="GM14" s="683">
        <f t="shared" ca="1" si="72"/>
        <v>0</v>
      </c>
      <c r="GN14" s="683">
        <f t="shared" ca="1" si="72"/>
        <v>0</v>
      </c>
      <c r="GO14" s="683">
        <f t="shared" ca="1" si="36"/>
        <v>0</v>
      </c>
      <c r="GP14" s="773"/>
      <c r="GQ14" s="523" t="s">
        <v>2489</v>
      </c>
      <c r="GR14" s="689">
        <f ca="1">FT9</f>
        <v>0</v>
      </c>
      <c r="GS14" s="617" t="s">
        <v>225</v>
      </c>
      <c r="GU14" s="618">
        <f ca="1">GD17+GE17</f>
        <v>0</v>
      </c>
      <c r="GV14" s="690" t="s">
        <v>473</v>
      </c>
      <c r="GX14" s="523">
        <v>501</v>
      </c>
      <c r="GY14" s="618">
        <f ca="1">BE17</f>
        <v>0</v>
      </c>
    </row>
    <row r="15" spans="1:207" ht="12.75" customHeight="1">
      <c r="A15" s="733"/>
      <c r="B15" s="760">
        <v>163</v>
      </c>
      <c r="C15" s="760"/>
      <c r="D15" s="767" t="s">
        <v>2490</v>
      </c>
      <c r="E15" s="532" t="s">
        <v>1130</v>
      </c>
      <c r="F15" s="683">
        <f t="shared" ref="F15:P15" ca="1" si="73">IF(F9&lt;&gt;0,VLOOKUP(F$8,INDIRECT(LU_MAT),$B15,FALSE())/4.1868*3600/1000000000,0)</f>
        <v>0</v>
      </c>
      <c r="G15" s="683">
        <f t="shared" ca="1" si="73"/>
        <v>0</v>
      </c>
      <c r="H15" s="683">
        <f t="shared" ca="1" si="73"/>
        <v>0</v>
      </c>
      <c r="I15" s="683">
        <f t="shared" ca="1" si="73"/>
        <v>0</v>
      </c>
      <c r="J15" s="683">
        <f t="shared" ca="1" si="73"/>
        <v>0</v>
      </c>
      <c r="K15" s="683">
        <f t="shared" ca="1" si="73"/>
        <v>0</v>
      </c>
      <c r="L15" s="683">
        <f t="shared" ca="1" si="73"/>
        <v>0</v>
      </c>
      <c r="M15" s="683">
        <f t="shared" ca="1" si="73"/>
        <v>0</v>
      </c>
      <c r="N15" s="683">
        <f t="shared" ca="1" si="73"/>
        <v>0</v>
      </c>
      <c r="O15" s="762">
        <f t="shared" ca="1" si="73"/>
        <v>0</v>
      </c>
      <c r="P15" s="683">
        <f t="shared" ca="1" si="73"/>
        <v>0</v>
      </c>
      <c r="Q15" s="768"/>
      <c r="R15" s="683">
        <f t="shared" ref="R15:AA15" ca="1" si="74">IF(R9&lt;&gt;0,VLOOKUP(R$8,INDIRECT(LU_MAT),$B15,FALSE())/4.1868*3600/1000000000,0)</f>
        <v>0</v>
      </c>
      <c r="S15" s="683">
        <f t="shared" ca="1" si="74"/>
        <v>0</v>
      </c>
      <c r="T15" s="683">
        <f t="shared" ca="1" si="74"/>
        <v>0</v>
      </c>
      <c r="U15" s="683">
        <f t="shared" ca="1" si="74"/>
        <v>0</v>
      </c>
      <c r="V15" s="683">
        <f t="shared" ca="1" si="74"/>
        <v>0</v>
      </c>
      <c r="W15" s="683">
        <f t="shared" ca="1" si="74"/>
        <v>0</v>
      </c>
      <c r="X15" s="683">
        <f t="shared" ca="1" si="74"/>
        <v>0</v>
      </c>
      <c r="Y15" s="762">
        <f t="shared" ca="1" si="74"/>
        <v>0</v>
      </c>
      <c r="Z15" s="683">
        <f t="shared" ca="1" si="74"/>
        <v>0</v>
      </c>
      <c r="AA15" s="683">
        <f t="shared" ca="1" si="74"/>
        <v>0</v>
      </c>
      <c r="AB15" s="768"/>
      <c r="AC15" s="683">
        <f t="shared" ref="AC15:AN15" ca="1" si="75">IF(AC9&lt;&gt;0,VLOOKUP(AC$8,INDIRECT(LU_MAT),$B15,FALSE())/4.1868*3600/1000000000,0)</f>
        <v>0</v>
      </c>
      <c r="AD15" s="683">
        <f t="shared" ca="1" si="75"/>
        <v>0</v>
      </c>
      <c r="AE15" s="683">
        <f t="shared" ca="1" si="75"/>
        <v>0</v>
      </c>
      <c r="AF15" s="683">
        <f t="shared" ca="1" si="75"/>
        <v>0</v>
      </c>
      <c r="AG15" s="683">
        <f t="shared" ca="1" si="75"/>
        <v>0</v>
      </c>
      <c r="AH15" s="683">
        <f t="shared" ca="1" si="75"/>
        <v>0</v>
      </c>
      <c r="AI15" s="683">
        <f t="shared" ca="1" si="75"/>
        <v>0</v>
      </c>
      <c r="AJ15" s="683">
        <f t="shared" ca="1" si="75"/>
        <v>0</v>
      </c>
      <c r="AK15" s="683">
        <f t="shared" ca="1" si="75"/>
        <v>0</v>
      </c>
      <c r="AL15" s="762">
        <f t="shared" ca="1" si="75"/>
        <v>0</v>
      </c>
      <c r="AM15" s="683">
        <f t="shared" ca="1" si="75"/>
        <v>0</v>
      </c>
      <c r="AN15" s="683">
        <f t="shared" ca="1" si="75"/>
        <v>0</v>
      </c>
      <c r="AO15" s="768"/>
      <c r="AP15" s="683">
        <f t="shared" ref="AP15:BC15" ca="1" si="76">IF(AP9&lt;&gt;0,VLOOKUP(AP$8,INDIRECT(LU_MAT),$B15,FALSE())/4.1868*3600/1000000000,0)</f>
        <v>0</v>
      </c>
      <c r="AQ15" s="683">
        <f t="shared" ca="1" si="76"/>
        <v>0</v>
      </c>
      <c r="AR15" s="683">
        <f t="shared" ca="1" si="76"/>
        <v>0</v>
      </c>
      <c r="AS15" s="683">
        <f t="shared" ca="1" si="76"/>
        <v>0</v>
      </c>
      <c r="AT15" s="683">
        <f t="shared" ca="1" si="76"/>
        <v>0</v>
      </c>
      <c r="AU15" s="683">
        <f t="shared" ca="1" si="76"/>
        <v>0</v>
      </c>
      <c r="AV15" s="762">
        <f t="shared" ca="1" si="76"/>
        <v>0</v>
      </c>
      <c r="AW15" s="683">
        <f t="shared" ca="1" si="76"/>
        <v>0</v>
      </c>
      <c r="AX15" s="683">
        <f t="shared" ca="1" si="76"/>
        <v>0</v>
      </c>
      <c r="AY15" s="683">
        <f t="shared" ca="1" si="76"/>
        <v>0</v>
      </c>
      <c r="AZ15" s="683">
        <f t="shared" ca="1" si="76"/>
        <v>0</v>
      </c>
      <c r="BA15" s="683">
        <f t="shared" ca="1" si="76"/>
        <v>0</v>
      </c>
      <c r="BB15" s="683">
        <f t="shared" ca="1" si="76"/>
        <v>0</v>
      </c>
      <c r="BC15" s="683">
        <f t="shared" ca="1" si="76"/>
        <v>0</v>
      </c>
      <c r="BD15" s="768"/>
      <c r="BE15" s="683">
        <f t="shared" ref="BE15:BO15" ca="1" si="77">IF(BE9&lt;&gt;0,VLOOKUP(BE$8,INDIRECT(LU_MAT),$B15,FALSE())/4.1868*3600/1000000000,0)</f>
        <v>0</v>
      </c>
      <c r="BF15" s="683">
        <f t="shared" ca="1" si="77"/>
        <v>0</v>
      </c>
      <c r="BG15" s="683">
        <f t="shared" ca="1" si="77"/>
        <v>0</v>
      </c>
      <c r="BH15" s="683">
        <f t="shared" ca="1" si="77"/>
        <v>0</v>
      </c>
      <c r="BI15" s="683">
        <f t="shared" ca="1" si="77"/>
        <v>0</v>
      </c>
      <c r="BJ15" s="762">
        <f t="shared" ca="1" si="77"/>
        <v>0</v>
      </c>
      <c r="BK15" s="683">
        <f t="shared" ca="1" si="77"/>
        <v>0</v>
      </c>
      <c r="BL15" s="683">
        <f t="shared" ca="1" si="77"/>
        <v>0</v>
      </c>
      <c r="BM15" s="683">
        <f t="shared" ca="1" si="77"/>
        <v>0</v>
      </c>
      <c r="BN15" s="683">
        <f t="shared" ca="1" si="77"/>
        <v>0</v>
      </c>
      <c r="BO15" s="683">
        <f t="shared" ca="1" si="77"/>
        <v>0</v>
      </c>
      <c r="BP15" s="768"/>
      <c r="BQ15" s="683">
        <f t="shared" ref="BQ15:BW15" ca="1" si="78">IF(BQ9&lt;&gt;0,VLOOKUP(BQ$8,INDIRECT(LU_MAT),$B15,FALSE())/4.1868*3600/1000000000,0)</f>
        <v>0</v>
      </c>
      <c r="BR15" s="683">
        <f t="shared" ca="1" si="78"/>
        <v>0</v>
      </c>
      <c r="BS15" s="683">
        <f t="shared" ca="1" si="78"/>
        <v>0</v>
      </c>
      <c r="BT15" s="683">
        <f t="shared" ca="1" si="78"/>
        <v>0</v>
      </c>
      <c r="BU15" s="683">
        <f t="shared" ca="1" si="78"/>
        <v>0</v>
      </c>
      <c r="BV15" s="683">
        <f t="shared" ca="1" si="78"/>
        <v>0</v>
      </c>
      <c r="BW15" s="683">
        <f t="shared" ca="1" si="78"/>
        <v>0</v>
      </c>
      <c r="BX15" s="768"/>
      <c r="BY15" s="683">
        <f t="shared" ref="BY15:CF15" ca="1" si="79">IF(BY9&lt;&gt;0,VLOOKUP(BY$8,INDIRECT(LU_MAT),$B15,FALSE())/4.1868*3600/1000000000,0)</f>
        <v>0</v>
      </c>
      <c r="BZ15" s="683">
        <f t="shared" ca="1" si="79"/>
        <v>0</v>
      </c>
      <c r="CA15" s="683">
        <f t="shared" ca="1" si="79"/>
        <v>0</v>
      </c>
      <c r="CB15" s="683">
        <f t="shared" ca="1" si="79"/>
        <v>0</v>
      </c>
      <c r="CC15" s="683">
        <f t="shared" ca="1" si="79"/>
        <v>0</v>
      </c>
      <c r="CD15" s="683">
        <f t="shared" ca="1" si="79"/>
        <v>0</v>
      </c>
      <c r="CE15" s="683">
        <f t="shared" ca="1" si="79"/>
        <v>0</v>
      </c>
      <c r="CF15" s="683">
        <f t="shared" ca="1" si="79"/>
        <v>0</v>
      </c>
      <c r="CG15" s="768"/>
      <c r="CH15" s="683">
        <f ca="1">IF(CH9&lt;&gt;0,VLOOKUP(CH$8,INDIRECT(LU_MAT),$B15,FALSE())/4.1868*3600/1000000000,0)</f>
        <v>0</v>
      </c>
      <c r="CI15" s="683">
        <f ca="1">IF(CI9&lt;&gt;0,VLOOKUP(CI$8,INDIRECT(LU_MAT),$B15,FALSE())/4.1868*3600/1000000000,0)</f>
        <v>0</v>
      </c>
      <c r="CJ15" s="683">
        <f ca="1">IF(CJ9&lt;&gt;0,VLOOKUP(CJ$8,INDIRECT(LU_MAT),$B15,FALSE())/4.1868*3600/1000000000,0)</f>
        <v>0</v>
      </c>
      <c r="CK15" s="683">
        <f ca="1">IF(CK9&lt;&gt;0,VLOOKUP(CK$8,INDIRECT(LU_MAT),$B15,FALSE())/4.1868*3600/1000000000,0)</f>
        <v>0</v>
      </c>
      <c r="CL15" s="683">
        <f ca="1">IF(CL9&lt;&gt;0,VLOOKUP(CL$8,INDIRECT(LU_MAT),$B15,FALSE())/4.1868*3600/1000000000,0)</f>
        <v>0</v>
      </c>
      <c r="CM15" s="768"/>
      <c r="CN15" s="683">
        <f t="shared" ref="CN15:CS15" ca="1" si="80">IF(CN9&lt;&gt;0,VLOOKUP(CN$8,INDIRECT(LU_MAT),$B15,FALSE())/4.1868*3600/1000000000,0)</f>
        <v>0</v>
      </c>
      <c r="CO15" s="683">
        <f t="shared" ca="1" si="80"/>
        <v>0</v>
      </c>
      <c r="CP15" s="683">
        <f t="shared" ca="1" si="80"/>
        <v>0</v>
      </c>
      <c r="CQ15" s="683">
        <f t="shared" ca="1" si="80"/>
        <v>0</v>
      </c>
      <c r="CR15" s="683">
        <f t="shared" ca="1" si="80"/>
        <v>0</v>
      </c>
      <c r="CS15" s="683">
        <f t="shared" ca="1" si="80"/>
        <v>0</v>
      </c>
      <c r="CT15" s="768"/>
      <c r="CU15" s="683">
        <f t="shared" ref="CU15:DH15" ca="1" si="81">IF(CU9&lt;&gt;0,VLOOKUP(CU$8,INDIRECT(LU_MAT),$B15,FALSE())/4.1868*3600/1000000000,0)</f>
        <v>0</v>
      </c>
      <c r="CV15" s="683">
        <f t="shared" ca="1" si="81"/>
        <v>0</v>
      </c>
      <c r="CW15" s="683">
        <f t="shared" ca="1" si="81"/>
        <v>0</v>
      </c>
      <c r="CX15" s="683">
        <f t="shared" ca="1" si="81"/>
        <v>0</v>
      </c>
      <c r="CY15" s="683">
        <f t="shared" ca="1" si="81"/>
        <v>0</v>
      </c>
      <c r="CZ15" s="683">
        <f t="shared" ca="1" si="81"/>
        <v>0</v>
      </c>
      <c r="DA15" s="683">
        <f t="shared" ca="1" si="81"/>
        <v>0</v>
      </c>
      <c r="DB15" s="683">
        <f t="shared" ca="1" si="81"/>
        <v>0</v>
      </c>
      <c r="DC15" s="683">
        <f t="shared" ca="1" si="81"/>
        <v>0</v>
      </c>
      <c r="DD15" s="762">
        <f t="shared" ca="1" si="81"/>
        <v>0</v>
      </c>
      <c r="DE15" s="683">
        <f t="shared" ca="1" si="81"/>
        <v>0</v>
      </c>
      <c r="DF15" s="683">
        <f t="shared" ca="1" si="81"/>
        <v>0</v>
      </c>
      <c r="DG15" s="683">
        <f t="shared" ca="1" si="81"/>
        <v>0</v>
      </c>
      <c r="DH15" s="683">
        <f t="shared" ca="1" si="81"/>
        <v>0</v>
      </c>
      <c r="DI15" s="768"/>
      <c r="DJ15" s="683">
        <f t="shared" ref="DJ15:DP15" ca="1" si="82">IF(DJ9&lt;&gt;0,VLOOKUP(DJ$8,INDIRECT(LU_MAT),$B15,FALSE())/4.1868*3600/1000000000,0)</f>
        <v>0</v>
      </c>
      <c r="DK15" s="683">
        <f t="shared" ca="1" si="82"/>
        <v>0</v>
      </c>
      <c r="DL15" s="683">
        <f t="shared" ca="1" si="82"/>
        <v>0</v>
      </c>
      <c r="DM15" s="683">
        <f t="shared" ca="1" si="82"/>
        <v>0</v>
      </c>
      <c r="DN15" s="683">
        <f t="shared" ca="1" si="82"/>
        <v>0</v>
      </c>
      <c r="DO15" s="762">
        <f t="shared" ca="1" si="82"/>
        <v>0</v>
      </c>
      <c r="DP15" s="683">
        <f t="shared" ca="1" si="82"/>
        <v>0</v>
      </c>
      <c r="DQ15" s="768"/>
      <c r="DR15" s="683">
        <f ca="1">IF(DR9&lt;&gt;0,VLOOKUP(DR$8,INDIRECT(LU_MAT),$B15,FALSE())/4.1868*3600/1000000000,0)</f>
        <v>0</v>
      </c>
      <c r="DS15" s="683">
        <f ca="1">IF(DS9&lt;&gt;0,VLOOKUP(DS$8,INDIRECT(LU_MAT),$B15,FALSE())/4.1868*3600/1000000000,0)</f>
        <v>0</v>
      </c>
      <c r="DT15" s="683">
        <f ca="1">IF(DT9&lt;&gt;0,VLOOKUP(DT$8,INDIRECT(LU_MAT),$B15,FALSE())/4.1868*3600/1000000000,0)</f>
        <v>0</v>
      </c>
      <c r="DU15" s="683">
        <f ca="1">IF(DU9&lt;&gt;0,VLOOKUP(DU$8,INDIRECT(LU_MAT),$B15,FALSE())/4.1868*3600/1000000000,0)</f>
        <v>0</v>
      </c>
      <c r="DV15" s="774"/>
      <c r="DW15" s="768"/>
      <c r="DX15" s="683">
        <f ca="1">IF(DX9&lt;&gt;0,VLOOKUP(DX$8,INDIRECT(LU_MAT),$B15,FALSE())/4.1868*3600/1000000000,0)</f>
        <v>0</v>
      </c>
      <c r="DY15" s="683">
        <f ca="1">IF(DY9&lt;&gt;0,VLOOKUP(DY$8,INDIRECT(LU_MAT),$B15,FALSE())/4.1868*3600/1000000000,0)</f>
        <v>0</v>
      </c>
      <c r="DZ15" s="683">
        <f ca="1">IF(DZ9&lt;&gt;0,VLOOKUP(DZ$8,INDIRECT(LU_MAT),$B15,FALSE())/4.1868*3600/1000000000,0)</f>
        <v>0</v>
      </c>
      <c r="EA15" s="683">
        <f ca="1">IF(EA9&lt;&gt;0,VLOOKUP(EA$8,INDIRECT(LU_MAT),$B15,FALSE())/4.1868*3600/1000000000,0)</f>
        <v>0</v>
      </c>
      <c r="EB15" s="774"/>
      <c r="EC15" s="768"/>
      <c r="ED15" s="683">
        <f ca="1">IF(ED9&lt;&gt;0,VLOOKUP(ED$8,INDIRECT(LU_MAT),$B15,FALSE())/4.1868*3600/1000000000,0)</f>
        <v>0</v>
      </c>
      <c r="EE15" s="683">
        <f ca="1">IF(EE9&lt;&gt;0,VLOOKUP(EE$8,INDIRECT(LU_MAT),$B15,FALSE())/4.1868*3600/1000000000,0)</f>
        <v>0</v>
      </c>
      <c r="EF15" s="683">
        <f ca="1">IF(EF9&lt;&gt;0,VLOOKUP(EF$8,INDIRECT(LU_MAT),$B15,FALSE())/4.1868*3600/1000000000,0)</f>
        <v>0</v>
      </c>
      <c r="EG15" s="683">
        <f ca="1">IF(EG9&lt;&gt;0,VLOOKUP(EG$8,INDIRECT(LU_MAT),$B15,FALSE())/4.1868*3600/1000000000,0)</f>
        <v>0</v>
      </c>
      <c r="EH15" s="774"/>
      <c r="EI15" s="768"/>
      <c r="EJ15" s="683">
        <f ca="1">IF(EJ9&lt;&gt;0,VLOOKUP(EJ$8,INDIRECT(LU_MAT),$B15,FALSE())/4.1868*3600/1000000000,0)</f>
        <v>0</v>
      </c>
      <c r="EK15" s="683">
        <f ca="1">IF(EK9&lt;&gt;0,VLOOKUP(EK$8,INDIRECT(LU_MAT),$B15,FALSE())/4.1868*3600/1000000000,0)</f>
        <v>0</v>
      </c>
      <c r="EL15" s="683">
        <f ca="1">IF(EL9&lt;&gt;0,VLOOKUP(EL$8,INDIRECT(LU_MAT),$B15,FALSE())/4.1868*3600/1000000000,0)</f>
        <v>0</v>
      </c>
      <c r="EM15" s="683">
        <f ca="1">IF(EM9&lt;&gt;0,VLOOKUP(EM$8,INDIRECT(LU_MAT),$B15,FALSE())/4.1868*3600/1000000000,0)</f>
        <v>0</v>
      </c>
      <c r="EN15" s="774"/>
      <c r="EO15" s="768"/>
      <c r="EP15" s="683">
        <f ca="1">IF(EP9&lt;&gt;0,VLOOKUP(EP$8,INDIRECT(LU_MAT),$B15,FALSE())/4.1868*3600/1000000000,0)</f>
        <v>0</v>
      </c>
      <c r="EQ15" s="683">
        <f ca="1">IF(EQ9&lt;&gt;0,VLOOKUP(EQ$8,INDIRECT(LU_MAT),$B15,FALSE())/4.1868*3600/1000000000,0)</f>
        <v>0</v>
      </c>
      <c r="ER15" s="683">
        <f ca="1">IF(ER9&lt;&gt;0,VLOOKUP(ER$8,INDIRECT(LU_MAT),$B15,FALSE())/4.1868*3600/1000000000,0)</f>
        <v>0</v>
      </c>
      <c r="ES15" s="683">
        <f ca="1">IF(ES9&lt;&gt;0,VLOOKUP(ES$8,INDIRECT(LU_MAT),$B15,FALSE())/4.1868*3600/1000000000,0)</f>
        <v>0</v>
      </c>
      <c r="ET15" s="774"/>
      <c r="EU15" s="768"/>
      <c r="EV15" s="683">
        <f ca="1">IF(EV9&lt;&gt;0,VLOOKUP(EV$8,INDIRECT(LU_MAT),$B15,FALSE())/4.1868*3600/1000000000,0)</f>
        <v>0</v>
      </c>
      <c r="EW15" s="683">
        <f ca="1">IF(EW9&lt;&gt;0,VLOOKUP(EW$8,INDIRECT(LU_MAT),$B15,FALSE())/4.1868*3600/1000000000,0)</f>
        <v>0</v>
      </c>
      <c r="EX15" s="768"/>
      <c r="EY15" s="683">
        <f ca="1">IF(EY9&lt;&gt;0,VLOOKUP(EY$8,INDIRECT(LU_MAT),$B15,FALSE())/4.1868*3600/1000000000,0)</f>
        <v>0</v>
      </c>
      <c r="EZ15" s="683">
        <f ca="1">IF(EZ9&lt;&gt;0,VLOOKUP(EZ$8,INDIRECT(LU_MAT),$B15,FALSE())/4.1868*3600/1000000000,0)</f>
        <v>0</v>
      </c>
      <c r="FA15" s="683">
        <f ca="1">EY15-EZ15</f>
        <v>0</v>
      </c>
      <c r="FB15" s="768"/>
      <c r="FC15" s="683">
        <f t="shared" ref="FC15:GB15" ca="1" si="83">IF(FC9&lt;&gt;0,VLOOKUP(FC$8,INDIRECT(LU_MAT),$B15,FALSE())/4.1868*3600/1000000000,0)</f>
        <v>0</v>
      </c>
      <c r="FD15" s="683">
        <f t="shared" ca="1" si="83"/>
        <v>0</v>
      </c>
      <c r="FE15" s="683">
        <f t="shared" ca="1" si="83"/>
        <v>0</v>
      </c>
      <c r="FF15" s="683">
        <f t="shared" ca="1" si="83"/>
        <v>0</v>
      </c>
      <c r="FG15" s="683">
        <f t="shared" ca="1" si="83"/>
        <v>0</v>
      </c>
      <c r="FH15" s="683">
        <f t="shared" ca="1" si="83"/>
        <v>0</v>
      </c>
      <c r="FI15" s="683">
        <f t="shared" ca="1" si="83"/>
        <v>0</v>
      </c>
      <c r="FJ15" s="683">
        <f t="shared" ca="1" si="83"/>
        <v>0</v>
      </c>
      <c r="FK15" s="683">
        <f t="shared" ca="1" si="83"/>
        <v>0</v>
      </c>
      <c r="FL15" s="683">
        <f t="shared" ca="1" si="83"/>
        <v>0</v>
      </c>
      <c r="FM15" s="683">
        <f t="shared" ca="1" si="83"/>
        <v>0</v>
      </c>
      <c r="FN15" s="683">
        <f t="shared" ca="1" si="83"/>
        <v>0</v>
      </c>
      <c r="FO15" s="683">
        <f t="shared" ca="1" si="83"/>
        <v>0</v>
      </c>
      <c r="FP15" s="683">
        <f t="shared" ca="1" si="83"/>
        <v>0</v>
      </c>
      <c r="FQ15" s="683">
        <f t="shared" ca="1" si="83"/>
        <v>0</v>
      </c>
      <c r="FR15" s="683">
        <f t="shared" ca="1" si="83"/>
        <v>0</v>
      </c>
      <c r="FS15" s="683">
        <f t="shared" ca="1" si="83"/>
        <v>0</v>
      </c>
      <c r="FT15" s="683">
        <f t="shared" ca="1" si="83"/>
        <v>0</v>
      </c>
      <c r="FU15" s="683">
        <f t="shared" ca="1" si="83"/>
        <v>0</v>
      </c>
      <c r="FV15" s="683">
        <f t="shared" ca="1" si="83"/>
        <v>0</v>
      </c>
      <c r="FW15" s="683">
        <f t="shared" ca="1" si="83"/>
        <v>0</v>
      </c>
      <c r="FX15" s="683">
        <f t="shared" ca="1" si="83"/>
        <v>0</v>
      </c>
      <c r="FY15" s="683">
        <f t="shared" ca="1" si="83"/>
        <v>0</v>
      </c>
      <c r="FZ15" s="683">
        <f t="shared" ca="1" si="83"/>
        <v>0</v>
      </c>
      <c r="GA15" s="683">
        <f t="shared" ca="1" si="83"/>
        <v>0</v>
      </c>
      <c r="GB15" s="683">
        <f t="shared" ca="1" si="83"/>
        <v>0</v>
      </c>
      <c r="GC15" s="772"/>
      <c r="GD15" s="683">
        <f t="shared" ref="GD15:GN15" ca="1" si="84">IF(GD9&lt;&gt;0,VLOOKUP(GD$8,INDIRECT(LU_MAT),$B15,FALSE())/4.1868*3600/1000000000,0)</f>
        <v>0</v>
      </c>
      <c r="GE15" s="683">
        <f t="shared" ca="1" si="84"/>
        <v>0</v>
      </c>
      <c r="GF15" s="683">
        <f t="shared" ca="1" si="84"/>
        <v>0</v>
      </c>
      <c r="GG15" s="683">
        <f t="shared" ca="1" si="84"/>
        <v>0</v>
      </c>
      <c r="GH15" s="683">
        <f t="shared" ca="1" si="84"/>
        <v>0</v>
      </c>
      <c r="GI15" s="683">
        <f t="shared" ca="1" si="84"/>
        <v>0</v>
      </c>
      <c r="GJ15" s="683">
        <f t="shared" ca="1" si="84"/>
        <v>0</v>
      </c>
      <c r="GK15" s="683">
        <f t="shared" ca="1" si="84"/>
        <v>0</v>
      </c>
      <c r="GL15" s="683">
        <f t="shared" ca="1" si="84"/>
        <v>0</v>
      </c>
      <c r="GM15" s="683">
        <f t="shared" ca="1" si="84"/>
        <v>0</v>
      </c>
      <c r="GN15" s="683">
        <f t="shared" ca="1" si="84"/>
        <v>0</v>
      </c>
      <c r="GO15" s="683">
        <f t="shared" ca="1" si="36"/>
        <v>0</v>
      </c>
      <c r="GP15" s="773"/>
      <c r="GR15" s="689"/>
      <c r="GX15" s="523">
        <v>535</v>
      </c>
      <c r="GY15" s="618">
        <f ca="1">BT17</f>
        <v>0</v>
      </c>
    </row>
    <row r="16" spans="1:207" ht="12.75" customHeight="1">
      <c r="A16" s="759"/>
      <c r="B16" s="760"/>
      <c r="C16" s="760"/>
      <c r="D16" s="767" t="s">
        <v>2491</v>
      </c>
      <c r="E16" s="532" t="s">
        <v>1130</v>
      </c>
      <c r="F16" s="683">
        <f t="shared" ref="F16:P16" ca="1" si="85">IF(F9&lt;&gt;0,F15-F12,0)</f>
        <v>0</v>
      </c>
      <c r="G16" s="683">
        <f t="shared" ca="1" si="85"/>
        <v>0</v>
      </c>
      <c r="H16" s="683">
        <f t="shared" ca="1" si="85"/>
        <v>0</v>
      </c>
      <c r="I16" s="683">
        <f t="shared" ca="1" si="85"/>
        <v>0</v>
      </c>
      <c r="J16" s="683">
        <f t="shared" ca="1" si="85"/>
        <v>0</v>
      </c>
      <c r="K16" s="683">
        <f t="shared" ca="1" si="85"/>
        <v>0</v>
      </c>
      <c r="L16" s="683">
        <f t="shared" ca="1" si="85"/>
        <v>0</v>
      </c>
      <c r="M16" s="683">
        <f t="shared" ca="1" si="85"/>
        <v>0</v>
      </c>
      <c r="N16" s="683">
        <f t="shared" ca="1" si="85"/>
        <v>0</v>
      </c>
      <c r="O16" s="762">
        <f t="shared" ca="1" si="85"/>
        <v>0</v>
      </c>
      <c r="P16" s="683">
        <f t="shared" ca="1" si="85"/>
        <v>0</v>
      </c>
      <c r="Q16" s="771"/>
      <c r="R16" s="683">
        <f t="shared" ref="R16:AA16" ca="1" si="86">IF(R9&lt;&gt;0,R15-R12,0)</f>
        <v>0</v>
      </c>
      <c r="S16" s="683">
        <f t="shared" ca="1" si="86"/>
        <v>0</v>
      </c>
      <c r="T16" s="683">
        <f t="shared" ca="1" si="86"/>
        <v>0</v>
      </c>
      <c r="U16" s="683">
        <f t="shared" ca="1" si="86"/>
        <v>0</v>
      </c>
      <c r="V16" s="683">
        <f t="shared" ca="1" si="86"/>
        <v>0</v>
      </c>
      <c r="W16" s="683">
        <f t="shared" ca="1" si="86"/>
        <v>0</v>
      </c>
      <c r="X16" s="683">
        <f t="shared" ca="1" si="86"/>
        <v>0</v>
      </c>
      <c r="Y16" s="762">
        <f t="shared" ca="1" si="86"/>
        <v>0</v>
      </c>
      <c r="Z16" s="683">
        <f t="shared" ca="1" si="86"/>
        <v>0</v>
      </c>
      <c r="AA16" s="683">
        <f t="shared" ca="1" si="86"/>
        <v>0</v>
      </c>
      <c r="AB16" s="771"/>
      <c r="AC16" s="683">
        <f t="shared" ref="AC16:AN16" ca="1" si="87">IF(AC9&lt;&gt;0,AC15-AC12,0)</f>
        <v>0</v>
      </c>
      <c r="AD16" s="683">
        <f t="shared" ca="1" si="87"/>
        <v>0</v>
      </c>
      <c r="AE16" s="683">
        <f t="shared" ca="1" si="87"/>
        <v>0</v>
      </c>
      <c r="AF16" s="683">
        <f t="shared" ca="1" si="87"/>
        <v>0</v>
      </c>
      <c r="AG16" s="683">
        <f t="shared" ca="1" si="87"/>
        <v>0</v>
      </c>
      <c r="AH16" s="683">
        <f t="shared" ca="1" si="87"/>
        <v>0</v>
      </c>
      <c r="AI16" s="683">
        <f t="shared" ca="1" si="87"/>
        <v>0</v>
      </c>
      <c r="AJ16" s="683">
        <f t="shared" ca="1" si="87"/>
        <v>0</v>
      </c>
      <c r="AK16" s="683">
        <f t="shared" ca="1" si="87"/>
        <v>0</v>
      </c>
      <c r="AL16" s="762">
        <f t="shared" ca="1" si="87"/>
        <v>0</v>
      </c>
      <c r="AM16" s="683">
        <f t="shared" ca="1" si="87"/>
        <v>0</v>
      </c>
      <c r="AN16" s="683">
        <f t="shared" ca="1" si="87"/>
        <v>0</v>
      </c>
      <c r="AO16" s="771"/>
      <c r="AP16" s="683">
        <f t="shared" ref="AP16:BC16" ca="1" si="88">IF(AP9&lt;&gt;0,AP15-AP12,0)</f>
        <v>0</v>
      </c>
      <c r="AQ16" s="683">
        <f t="shared" ca="1" si="88"/>
        <v>0</v>
      </c>
      <c r="AR16" s="683">
        <f t="shared" ca="1" si="88"/>
        <v>0</v>
      </c>
      <c r="AS16" s="683">
        <f t="shared" ca="1" si="88"/>
        <v>0</v>
      </c>
      <c r="AT16" s="683">
        <f t="shared" ca="1" si="88"/>
        <v>0</v>
      </c>
      <c r="AU16" s="683">
        <f t="shared" ca="1" si="88"/>
        <v>0</v>
      </c>
      <c r="AV16" s="762">
        <f t="shared" ca="1" si="88"/>
        <v>0</v>
      </c>
      <c r="AW16" s="683">
        <f t="shared" ca="1" si="88"/>
        <v>0</v>
      </c>
      <c r="AX16" s="683">
        <f t="shared" ca="1" si="88"/>
        <v>0</v>
      </c>
      <c r="AY16" s="683">
        <f t="shared" ca="1" si="88"/>
        <v>0</v>
      </c>
      <c r="AZ16" s="683">
        <f t="shared" ca="1" si="88"/>
        <v>0</v>
      </c>
      <c r="BA16" s="683">
        <f t="shared" ca="1" si="88"/>
        <v>0</v>
      </c>
      <c r="BB16" s="683">
        <f t="shared" ca="1" si="88"/>
        <v>0</v>
      </c>
      <c r="BC16" s="683">
        <f t="shared" ca="1" si="88"/>
        <v>0</v>
      </c>
      <c r="BD16" s="771"/>
      <c r="BE16" s="683">
        <f t="shared" ref="BE16:BO16" ca="1" si="89">IF(BE9&lt;&gt;0,BE15-BE12,0)</f>
        <v>0</v>
      </c>
      <c r="BF16" s="683">
        <f t="shared" ca="1" si="89"/>
        <v>0</v>
      </c>
      <c r="BG16" s="683">
        <f t="shared" ca="1" si="89"/>
        <v>0</v>
      </c>
      <c r="BH16" s="683">
        <f t="shared" ca="1" si="89"/>
        <v>0</v>
      </c>
      <c r="BI16" s="683">
        <f t="shared" ca="1" si="89"/>
        <v>0</v>
      </c>
      <c r="BJ16" s="762">
        <f t="shared" ca="1" si="89"/>
        <v>0</v>
      </c>
      <c r="BK16" s="683">
        <f t="shared" ca="1" si="89"/>
        <v>0</v>
      </c>
      <c r="BL16" s="683">
        <f t="shared" ca="1" si="89"/>
        <v>0</v>
      </c>
      <c r="BM16" s="683">
        <f t="shared" ca="1" si="89"/>
        <v>0</v>
      </c>
      <c r="BN16" s="683">
        <f t="shared" ca="1" si="89"/>
        <v>0</v>
      </c>
      <c r="BO16" s="683">
        <f t="shared" ca="1" si="89"/>
        <v>0</v>
      </c>
      <c r="BP16" s="771"/>
      <c r="BQ16" s="683">
        <f t="shared" ref="BQ16:BW16" ca="1" si="90">IF(BQ9&lt;&gt;0,BQ15-BQ12,0)</f>
        <v>0</v>
      </c>
      <c r="BR16" s="683">
        <f t="shared" ca="1" si="90"/>
        <v>0</v>
      </c>
      <c r="BS16" s="683">
        <f t="shared" ca="1" si="90"/>
        <v>0</v>
      </c>
      <c r="BT16" s="683">
        <f t="shared" ca="1" si="90"/>
        <v>0</v>
      </c>
      <c r="BU16" s="683">
        <f t="shared" ca="1" si="90"/>
        <v>0</v>
      </c>
      <c r="BV16" s="683">
        <f t="shared" ca="1" si="90"/>
        <v>0</v>
      </c>
      <c r="BW16" s="683">
        <f t="shared" ca="1" si="90"/>
        <v>0</v>
      </c>
      <c r="BX16" s="771"/>
      <c r="BY16" s="683">
        <f t="shared" ref="BY16:CF16" ca="1" si="91">IF(BY9&lt;&gt;0,BY15-BY12,0)</f>
        <v>0</v>
      </c>
      <c r="BZ16" s="683">
        <f t="shared" ca="1" si="91"/>
        <v>0</v>
      </c>
      <c r="CA16" s="683">
        <f t="shared" ca="1" si="91"/>
        <v>0</v>
      </c>
      <c r="CB16" s="683">
        <f t="shared" ca="1" si="91"/>
        <v>0</v>
      </c>
      <c r="CC16" s="683">
        <f t="shared" ca="1" si="91"/>
        <v>0</v>
      </c>
      <c r="CD16" s="683">
        <f t="shared" ca="1" si="91"/>
        <v>0</v>
      </c>
      <c r="CE16" s="683">
        <f t="shared" ca="1" si="91"/>
        <v>0</v>
      </c>
      <c r="CF16" s="683">
        <f t="shared" ca="1" si="91"/>
        <v>0</v>
      </c>
      <c r="CG16" s="771"/>
      <c r="CH16" s="683">
        <f ca="1">IF(CH9&lt;&gt;0,CH15-CH12,0)</f>
        <v>0</v>
      </c>
      <c r="CI16" s="683">
        <f ca="1">IF(CI9&lt;&gt;0,CI15-CI12,0)</f>
        <v>0</v>
      </c>
      <c r="CJ16" s="683">
        <f ca="1">IF(CJ9&lt;&gt;0,CJ15-CJ12,0)</f>
        <v>0</v>
      </c>
      <c r="CK16" s="683">
        <f ca="1">IF(CK9&lt;&gt;0,CK15-CK12,0)</f>
        <v>0</v>
      </c>
      <c r="CL16" s="683">
        <f ca="1">IF(CL9&lt;&gt;0,CL15-CL12,0)</f>
        <v>0</v>
      </c>
      <c r="CM16" s="771"/>
      <c r="CN16" s="683">
        <f t="shared" ref="CN16:CS16" ca="1" si="92">IF(CN9&lt;&gt;0,CN15-CN12,0)</f>
        <v>0</v>
      </c>
      <c r="CO16" s="683">
        <f t="shared" ca="1" si="92"/>
        <v>0</v>
      </c>
      <c r="CP16" s="683">
        <f t="shared" ca="1" si="92"/>
        <v>0</v>
      </c>
      <c r="CQ16" s="683">
        <f t="shared" ca="1" si="92"/>
        <v>0</v>
      </c>
      <c r="CR16" s="683">
        <f t="shared" ca="1" si="92"/>
        <v>0</v>
      </c>
      <c r="CS16" s="683">
        <f t="shared" ca="1" si="92"/>
        <v>0</v>
      </c>
      <c r="CT16" s="771"/>
      <c r="CU16" s="683">
        <f t="shared" ref="CU16:DH16" ca="1" si="93">IF(CU9&lt;&gt;0,CU15-CU12,0)</f>
        <v>0</v>
      </c>
      <c r="CV16" s="683">
        <f t="shared" ca="1" si="93"/>
        <v>0</v>
      </c>
      <c r="CW16" s="683">
        <f t="shared" ca="1" si="93"/>
        <v>0</v>
      </c>
      <c r="CX16" s="683">
        <f t="shared" ca="1" si="93"/>
        <v>0</v>
      </c>
      <c r="CY16" s="683">
        <f t="shared" ca="1" si="93"/>
        <v>0</v>
      </c>
      <c r="CZ16" s="683">
        <f t="shared" ca="1" si="93"/>
        <v>0</v>
      </c>
      <c r="DA16" s="683">
        <f t="shared" ca="1" si="93"/>
        <v>0</v>
      </c>
      <c r="DB16" s="683">
        <f t="shared" ca="1" si="93"/>
        <v>0</v>
      </c>
      <c r="DC16" s="683">
        <f t="shared" ca="1" si="93"/>
        <v>0</v>
      </c>
      <c r="DD16" s="762">
        <f t="shared" ca="1" si="93"/>
        <v>0</v>
      </c>
      <c r="DE16" s="683">
        <f t="shared" ca="1" si="93"/>
        <v>0</v>
      </c>
      <c r="DF16" s="683">
        <f t="shared" ca="1" si="93"/>
        <v>0</v>
      </c>
      <c r="DG16" s="683">
        <f t="shared" ca="1" si="93"/>
        <v>0</v>
      </c>
      <c r="DH16" s="683">
        <f t="shared" ca="1" si="93"/>
        <v>0</v>
      </c>
      <c r="DI16" s="771"/>
      <c r="DJ16" s="683">
        <f t="shared" ref="DJ16:DP16" ca="1" si="94">IF(DJ9&lt;&gt;0,DJ15-DJ12,0)</f>
        <v>0</v>
      </c>
      <c r="DK16" s="683">
        <f t="shared" ca="1" si="94"/>
        <v>0</v>
      </c>
      <c r="DL16" s="683">
        <f t="shared" ca="1" si="94"/>
        <v>0</v>
      </c>
      <c r="DM16" s="683">
        <f t="shared" ca="1" si="94"/>
        <v>0</v>
      </c>
      <c r="DN16" s="683">
        <f t="shared" ca="1" si="94"/>
        <v>0</v>
      </c>
      <c r="DO16" s="762">
        <f t="shared" ca="1" si="94"/>
        <v>0</v>
      </c>
      <c r="DP16" s="683">
        <f t="shared" ca="1" si="94"/>
        <v>0</v>
      </c>
      <c r="DQ16" s="771"/>
      <c r="DR16" s="683">
        <f ca="1">IF(DR9&lt;&gt;0,DR15-DR12,0)</f>
        <v>0</v>
      </c>
      <c r="DS16" s="683">
        <f ca="1">IF(DS9&lt;&gt;0,DS15-DS12,0)</f>
        <v>0</v>
      </c>
      <c r="DT16" s="683">
        <f ca="1">IF(DT9&lt;&gt;0,DT15-DT12,0)</f>
        <v>0</v>
      </c>
      <c r="DU16" s="683">
        <f ca="1">IF(DU9&lt;&gt;0,DU15-DU12,0)</f>
        <v>0</v>
      </c>
      <c r="DV16" s="770"/>
      <c r="DW16" s="771"/>
      <c r="DX16" s="683">
        <f ca="1">IF(DX9&lt;&gt;0,DX15-DX12,0)</f>
        <v>0</v>
      </c>
      <c r="DY16" s="683">
        <f ca="1">IF(DY9&lt;&gt;0,DY15-DY12,0)</f>
        <v>0</v>
      </c>
      <c r="DZ16" s="683">
        <f ca="1">IF(DZ9&lt;&gt;0,DZ15-DZ12,0)</f>
        <v>0</v>
      </c>
      <c r="EA16" s="683">
        <f ca="1">IF(EA9&lt;&gt;0,EA15-EA12,0)</f>
        <v>0</v>
      </c>
      <c r="EB16" s="770"/>
      <c r="EC16" s="771"/>
      <c r="ED16" s="683">
        <f ca="1">IF(ED9&lt;&gt;0,ED15-ED12,0)</f>
        <v>0</v>
      </c>
      <c r="EE16" s="683">
        <f ca="1">IF(EE9&lt;&gt;0,EE15-EE12,0)</f>
        <v>0</v>
      </c>
      <c r="EF16" s="683">
        <f ca="1">IF(EF9&lt;&gt;0,EF15-EF12,0)</f>
        <v>0</v>
      </c>
      <c r="EG16" s="683">
        <f ca="1">IF(EG9&lt;&gt;0,EG15-EG12,0)</f>
        <v>0</v>
      </c>
      <c r="EH16" s="770"/>
      <c r="EI16" s="771"/>
      <c r="EJ16" s="683">
        <f ca="1">IF(EJ9&lt;&gt;0,EJ15-EJ12,0)</f>
        <v>0</v>
      </c>
      <c r="EK16" s="683">
        <f ca="1">IF(EK9&lt;&gt;0,EK15-EK12,0)</f>
        <v>0</v>
      </c>
      <c r="EL16" s="683">
        <f ca="1">IF(EL9&lt;&gt;0,EL15-EL12,0)</f>
        <v>0</v>
      </c>
      <c r="EM16" s="683">
        <f ca="1">IF(EM9&lt;&gt;0,EM15-EM12,0)</f>
        <v>0</v>
      </c>
      <c r="EN16" s="775"/>
      <c r="EO16" s="771"/>
      <c r="EP16" s="683">
        <f ca="1">IF(EP9&lt;&gt;0,EP15-EP12,0)</f>
        <v>0</v>
      </c>
      <c r="EQ16" s="683">
        <f ca="1">IF(EQ9&lt;&gt;0,EQ15-EQ12,0)</f>
        <v>0</v>
      </c>
      <c r="ER16" s="683">
        <f ca="1">IF(ER9&lt;&gt;0,ER15-ER12,0)</f>
        <v>0</v>
      </c>
      <c r="ES16" s="683">
        <f ca="1">IF(ES9&lt;&gt;0,ES15-ES12,0)</f>
        <v>0</v>
      </c>
      <c r="ET16" s="770"/>
      <c r="EU16" s="771"/>
      <c r="EV16" s="683">
        <f ca="1">IF(EV9&lt;&gt;0,EV15-EV12,0)</f>
        <v>0</v>
      </c>
      <c r="EW16" s="683">
        <f ca="1">IF(EW9&lt;&gt;0,EW15-EW12,0)</f>
        <v>0</v>
      </c>
      <c r="EX16" s="771"/>
      <c r="EY16" s="683">
        <f ca="1">IF(EY9&lt;&gt;0,EY15-EY12,0)</f>
        <v>0</v>
      </c>
      <c r="EZ16" s="683">
        <f ca="1">IF(EZ9&lt;&gt;0,EZ15-EZ12,0)</f>
        <v>0</v>
      </c>
      <c r="FA16" s="683">
        <f ca="1">EY16-EZ16</f>
        <v>0</v>
      </c>
      <c r="FB16" s="771"/>
      <c r="FC16" s="683">
        <f t="shared" ref="FC16:GB16" ca="1" si="95">IF(FC9&lt;&gt;0,FC15-FC12,0)</f>
        <v>0</v>
      </c>
      <c r="FD16" s="683">
        <f t="shared" ca="1" si="95"/>
        <v>0</v>
      </c>
      <c r="FE16" s="683">
        <f t="shared" ca="1" si="95"/>
        <v>0</v>
      </c>
      <c r="FF16" s="683">
        <f t="shared" ca="1" si="95"/>
        <v>0</v>
      </c>
      <c r="FG16" s="683">
        <f t="shared" ca="1" si="95"/>
        <v>0</v>
      </c>
      <c r="FH16" s="683">
        <f t="shared" ca="1" si="95"/>
        <v>0</v>
      </c>
      <c r="FI16" s="683">
        <f t="shared" ca="1" si="95"/>
        <v>0</v>
      </c>
      <c r="FJ16" s="683">
        <f t="shared" ca="1" si="95"/>
        <v>0</v>
      </c>
      <c r="FK16" s="683">
        <f t="shared" ca="1" si="95"/>
        <v>0</v>
      </c>
      <c r="FL16" s="683">
        <f t="shared" ca="1" si="95"/>
        <v>0</v>
      </c>
      <c r="FM16" s="683">
        <f t="shared" ca="1" si="95"/>
        <v>0</v>
      </c>
      <c r="FN16" s="683">
        <f t="shared" ca="1" si="95"/>
        <v>0</v>
      </c>
      <c r="FO16" s="683">
        <f t="shared" ca="1" si="95"/>
        <v>0</v>
      </c>
      <c r="FP16" s="683">
        <f t="shared" ca="1" si="95"/>
        <v>0</v>
      </c>
      <c r="FQ16" s="683">
        <f t="shared" ca="1" si="95"/>
        <v>0</v>
      </c>
      <c r="FR16" s="683">
        <f t="shared" ca="1" si="95"/>
        <v>0</v>
      </c>
      <c r="FS16" s="683">
        <f t="shared" ca="1" si="95"/>
        <v>0</v>
      </c>
      <c r="FT16" s="683">
        <f t="shared" ca="1" si="95"/>
        <v>0</v>
      </c>
      <c r="FU16" s="683">
        <f t="shared" ca="1" si="95"/>
        <v>0</v>
      </c>
      <c r="FV16" s="683">
        <f t="shared" ca="1" si="95"/>
        <v>0</v>
      </c>
      <c r="FW16" s="683">
        <f t="shared" ca="1" si="95"/>
        <v>0</v>
      </c>
      <c r="FX16" s="683">
        <f t="shared" ca="1" si="95"/>
        <v>0</v>
      </c>
      <c r="FY16" s="683">
        <f t="shared" ca="1" si="95"/>
        <v>0</v>
      </c>
      <c r="FZ16" s="683">
        <f t="shared" ca="1" si="95"/>
        <v>0</v>
      </c>
      <c r="GA16" s="683">
        <f t="shared" ca="1" si="95"/>
        <v>0</v>
      </c>
      <c r="GB16" s="683">
        <f t="shared" ca="1" si="95"/>
        <v>0</v>
      </c>
      <c r="GC16" s="776"/>
      <c r="GD16" s="683">
        <f t="shared" ref="GD16:GN16" ca="1" si="96">IF(GD9&lt;&gt;0,GD15-GD12,0)</f>
        <v>0</v>
      </c>
      <c r="GE16" s="683">
        <f t="shared" ca="1" si="96"/>
        <v>0</v>
      </c>
      <c r="GF16" s="683">
        <f t="shared" ca="1" si="96"/>
        <v>0</v>
      </c>
      <c r="GG16" s="683">
        <f t="shared" ca="1" si="96"/>
        <v>0</v>
      </c>
      <c r="GH16" s="683">
        <f t="shared" ca="1" si="96"/>
        <v>0</v>
      </c>
      <c r="GI16" s="683">
        <f t="shared" ca="1" si="96"/>
        <v>0</v>
      </c>
      <c r="GJ16" s="683">
        <f t="shared" ca="1" si="96"/>
        <v>0</v>
      </c>
      <c r="GK16" s="683">
        <f t="shared" ca="1" si="96"/>
        <v>0</v>
      </c>
      <c r="GL16" s="683">
        <f t="shared" ca="1" si="96"/>
        <v>0</v>
      </c>
      <c r="GM16" s="683">
        <f t="shared" ca="1" si="96"/>
        <v>0</v>
      </c>
      <c r="GN16" s="683">
        <f t="shared" ca="1" si="96"/>
        <v>0</v>
      </c>
      <c r="GO16" s="683">
        <f t="shared" ca="1" si="36"/>
        <v>0</v>
      </c>
      <c r="GP16" s="773"/>
      <c r="GQ16" s="523" t="s">
        <v>2492</v>
      </c>
      <c r="GR16" s="689">
        <f ca="1">FK9</f>
        <v>0</v>
      </c>
      <c r="GS16" s="690" t="s">
        <v>225</v>
      </c>
      <c r="GT16" s="523" t="s">
        <v>2493</v>
      </c>
      <c r="GU16" s="689">
        <f ca="1">GJ9</f>
        <v>0</v>
      </c>
      <c r="GV16" s="690" t="s">
        <v>225</v>
      </c>
      <c r="GX16" s="523" t="s">
        <v>2494</v>
      </c>
      <c r="GY16" s="618">
        <f ca="1">CQ20</f>
        <v>50.134577399999998</v>
      </c>
    </row>
    <row r="17" spans="1:207" ht="12.75" customHeight="1">
      <c r="A17" s="733"/>
      <c r="B17" s="760"/>
      <c r="C17" s="760"/>
      <c r="D17" s="532" t="s">
        <v>2329</v>
      </c>
      <c r="E17" s="532" t="s">
        <v>1130</v>
      </c>
      <c r="F17" s="683">
        <f t="shared" ref="F17:P17" ca="1" si="97">IF(F9&lt;&gt;0,(F13+F14+F16),0)</f>
        <v>0</v>
      </c>
      <c r="G17" s="683">
        <f t="shared" ca="1" si="97"/>
        <v>0</v>
      </c>
      <c r="H17" s="683">
        <f t="shared" ca="1" si="97"/>
        <v>0</v>
      </c>
      <c r="I17" s="683">
        <f t="shared" ca="1" si="97"/>
        <v>0</v>
      </c>
      <c r="J17" s="683">
        <f t="shared" ca="1" si="97"/>
        <v>0</v>
      </c>
      <c r="K17" s="683">
        <f t="shared" ca="1" si="97"/>
        <v>0</v>
      </c>
      <c r="L17" s="683">
        <f t="shared" ca="1" si="97"/>
        <v>0</v>
      </c>
      <c r="M17" s="683">
        <f t="shared" ca="1" si="97"/>
        <v>0</v>
      </c>
      <c r="N17" s="683">
        <f t="shared" ca="1" si="97"/>
        <v>0</v>
      </c>
      <c r="O17" s="762">
        <f t="shared" ca="1" si="97"/>
        <v>0</v>
      </c>
      <c r="P17" s="683">
        <f t="shared" ca="1" si="97"/>
        <v>0</v>
      </c>
      <c r="Q17" s="681"/>
      <c r="R17" s="683">
        <f t="shared" ref="R17:AA17" ca="1" si="98">IF(R9&lt;&gt;0,(R13+R14+R16),0)</f>
        <v>0</v>
      </c>
      <c r="S17" s="683">
        <f t="shared" ca="1" si="98"/>
        <v>0</v>
      </c>
      <c r="T17" s="683">
        <f t="shared" ca="1" si="98"/>
        <v>0</v>
      </c>
      <c r="U17" s="683">
        <f t="shared" ca="1" si="98"/>
        <v>0</v>
      </c>
      <c r="V17" s="683">
        <f t="shared" ca="1" si="98"/>
        <v>0</v>
      </c>
      <c r="W17" s="683">
        <f t="shared" ca="1" si="98"/>
        <v>0</v>
      </c>
      <c r="X17" s="683">
        <f t="shared" ca="1" si="98"/>
        <v>0</v>
      </c>
      <c r="Y17" s="762">
        <f t="shared" ca="1" si="98"/>
        <v>0</v>
      </c>
      <c r="Z17" s="683">
        <f t="shared" ca="1" si="98"/>
        <v>0</v>
      </c>
      <c r="AA17" s="683">
        <f t="shared" ca="1" si="98"/>
        <v>0</v>
      </c>
      <c r="AB17" s="681"/>
      <c r="AC17" s="683">
        <f t="shared" ref="AC17:AN17" ca="1" si="99">IF(AC9&lt;&gt;0,(AC13+AC14+AC16),0)</f>
        <v>0</v>
      </c>
      <c r="AD17" s="683">
        <f t="shared" ca="1" si="99"/>
        <v>0</v>
      </c>
      <c r="AE17" s="683">
        <f t="shared" ca="1" si="99"/>
        <v>0</v>
      </c>
      <c r="AF17" s="683">
        <f t="shared" ca="1" si="99"/>
        <v>0</v>
      </c>
      <c r="AG17" s="683">
        <f t="shared" ca="1" si="99"/>
        <v>0</v>
      </c>
      <c r="AH17" s="683">
        <f t="shared" ca="1" si="99"/>
        <v>0</v>
      </c>
      <c r="AI17" s="683">
        <f t="shared" ca="1" si="99"/>
        <v>0</v>
      </c>
      <c r="AJ17" s="683">
        <f t="shared" ca="1" si="99"/>
        <v>0</v>
      </c>
      <c r="AK17" s="683">
        <f t="shared" ca="1" si="99"/>
        <v>0</v>
      </c>
      <c r="AL17" s="762">
        <f t="shared" ca="1" si="99"/>
        <v>0</v>
      </c>
      <c r="AM17" s="683">
        <f t="shared" ca="1" si="99"/>
        <v>0</v>
      </c>
      <c r="AN17" s="683">
        <f t="shared" ca="1" si="99"/>
        <v>0</v>
      </c>
      <c r="AO17" s="681"/>
      <c r="AP17" s="683">
        <f t="shared" ref="AP17:BC17" ca="1" si="100">IF(AP9&lt;&gt;0,(AP13+AP14+AP16),0)</f>
        <v>0</v>
      </c>
      <c r="AQ17" s="683">
        <f t="shared" ca="1" si="100"/>
        <v>0</v>
      </c>
      <c r="AR17" s="683">
        <f t="shared" ca="1" si="100"/>
        <v>0</v>
      </c>
      <c r="AS17" s="683">
        <f t="shared" ca="1" si="100"/>
        <v>0</v>
      </c>
      <c r="AT17" s="683">
        <f t="shared" ca="1" si="100"/>
        <v>0</v>
      </c>
      <c r="AU17" s="683">
        <f t="shared" ca="1" si="100"/>
        <v>0</v>
      </c>
      <c r="AV17" s="762">
        <f t="shared" ca="1" si="100"/>
        <v>0</v>
      </c>
      <c r="AW17" s="683">
        <f t="shared" ca="1" si="100"/>
        <v>0</v>
      </c>
      <c r="AX17" s="683">
        <f t="shared" ca="1" si="100"/>
        <v>0</v>
      </c>
      <c r="AY17" s="683">
        <f t="shared" ca="1" si="100"/>
        <v>0</v>
      </c>
      <c r="AZ17" s="683">
        <f t="shared" ca="1" si="100"/>
        <v>0</v>
      </c>
      <c r="BA17" s="683">
        <f t="shared" ca="1" si="100"/>
        <v>0</v>
      </c>
      <c r="BB17" s="683">
        <f t="shared" ca="1" si="100"/>
        <v>0</v>
      </c>
      <c r="BC17" s="683">
        <f t="shared" ca="1" si="100"/>
        <v>0</v>
      </c>
      <c r="BD17" s="681"/>
      <c r="BE17" s="683">
        <f t="shared" ref="BE17:BO17" ca="1" si="101">IF(BE9&lt;&gt;0,(BE13+BE14+BE16),0)</f>
        <v>0</v>
      </c>
      <c r="BF17" s="683">
        <f t="shared" ca="1" si="101"/>
        <v>0</v>
      </c>
      <c r="BG17" s="683">
        <f t="shared" ca="1" si="101"/>
        <v>0</v>
      </c>
      <c r="BH17" s="683">
        <f t="shared" ca="1" si="101"/>
        <v>0</v>
      </c>
      <c r="BI17" s="683">
        <f t="shared" ca="1" si="101"/>
        <v>0</v>
      </c>
      <c r="BJ17" s="762">
        <f t="shared" ca="1" si="101"/>
        <v>0</v>
      </c>
      <c r="BK17" s="683">
        <f t="shared" ca="1" si="101"/>
        <v>0</v>
      </c>
      <c r="BL17" s="683">
        <f t="shared" ca="1" si="101"/>
        <v>0</v>
      </c>
      <c r="BM17" s="683">
        <f t="shared" ca="1" si="101"/>
        <v>0</v>
      </c>
      <c r="BN17" s="683">
        <f t="shared" ca="1" si="101"/>
        <v>0</v>
      </c>
      <c r="BO17" s="683">
        <f t="shared" ca="1" si="101"/>
        <v>0</v>
      </c>
      <c r="BP17" s="681"/>
      <c r="BQ17" s="683">
        <f t="shared" ref="BQ17:BW17" ca="1" si="102">IF(BQ9&lt;&gt;0,(BQ13+BQ14+BQ16),0)</f>
        <v>0</v>
      </c>
      <c r="BR17" s="683">
        <f t="shared" ca="1" si="102"/>
        <v>0</v>
      </c>
      <c r="BS17" s="683">
        <f t="shared" ca="1" si="102"/>
        <v>0</v>
      </c>
      <c r="BT17" s="683">
        <f t="shared" ca="1" si="102"/>
        <v>0</v>
      </c>
      <c r="BU17" s="683">
        <f t="shared" ca="1" si="102"/>
        <v>0</v>
      </c>
      <c r="BV17" s="683">
        <f t="shared" ca="1" si="102"/>
        <v>0</v>
      </c>
      <c r="BW17" s="683">
        <f t="shared" ca="1" si="102"/>
        <v>0</v>
      </c>
      <c r="BX17" s="681"/>
      <c r="BY17" s="683">
        <f t="shared" ref="BY17:CF17" ca="1" si="103">IF(BY9&lt;&gt;0,(BY13+BY14+BY16),0)</f>
        <v>0</v>
      </c>
      <c r="BZ17" s="683">
        <f t="shared" ca="1" si="103"/>
        <v>0</v>
      </c>
      <c r="CA17" s="683">
        <f t="shared" ca="1" si="103"/>
        <v>0</v>
      </c>
      <c r="CB17" s="683">
        <f t="shared" ca="1" si="103"/>
        <v>0</v>
      </c>
      <c r="CC17" s="683">
        <f t="shared" ca="1" si="103"/>
        <v>0</v>
      </c>
      <c r="CD17" s="683">
        <f t="shared" ca="1" si="103"/>
        <v>0</v>
      </c>
      <c r="CE17" s="683">
        <f t="shared" ca="1" si="103"/>
        <v>0</v>
      </c>
      <c r="CF17" s="683">
        <f t="shared" ca="1" si="103"/>
        <v>0</v>
      </c>
      <c r="CG17" s="681"/>
      <c r="CH17" s="683">
        <f ca="1">IF(CH9&lt;&gt;0,(CH13+CH14+CH16),0)</f>
        <v>0</v>
      </c>
      <c r="CI17" s="683">
        <f ca="1">IF(CI9&lt;&gt;0,(CI13+CI14+CI16),0)</f>
        <v>0</v>
      </c>
      <c r="CJ17" s="683">
        <f ca="1">IF(CJ9&lt;&gt;0,(CJ13+CJ14+CJ16),0)</f>
        <v>0</v>
      </c>
      <c r="CK17" s="683">
        <f ca="1">IF(CK9&lt;&gt;0,(CK13+CK14+CK16),0)</f>
        <v>0</v>
      </c>
      <c r="CL17" s="683">
        <f ca="1">IF(CL9&lt;&gt;0,(CL13+CL14+CL16),0)</f>
        <v>0</v>
      </c>
      <c r="CM17" s="681"/>
      <c r="CN17" s="683">
        <f t="shared" ref="CN17:CS17" ca="1" si="104">IF(CN9&lt;&gt;0,(CN13+CN14+CN16),0)</f>
        <v>0</v>
      </c>
      <c r="CO17" s="683">
        <f t="shared" ca="1" si="104"/>
        <v>0</v>
      </c>
      <c r="CP17" s="683">
        <f t="shared" ca="1" si="104"/>
        <v>0</v>
      </c>
      <c r="CQ17" s="683">
        <f t="shared" ca="1" si="104"/>
        <v>0</v>
      </c>
      <c r="CR17" s="683">
        <f t="shared" ca="1" si="104"/>
        <v>0</v>
      </c>
      <c r="CS17" s="683">
        <f t="shared" ca="1" si="104"/>
        <v>0</v>
      </c>
      <c r="CT17" s="681"/>
      <c r="CU17" s="683">
        <f t="shared" ref="CU17:DH17" ca="1" si="105">IF(CU9&lt;&gt;0,(CU13+CU14+CU16),0)</f>
        <v>0</v>
      </c>
      <c r="CV17" s="683">
        <f t="shared" ca="1" si="105"/>
        <v>0</v>
      </c>
      <c r="CW17" s="683">
        <f t="shared" ca="1" si="105"/>
        <v>0</v>
      </c>
      <c r="CX17" s="683">
        <f t="shared" ca="1" si="105"/>
        <v>0</v>
      </c>
      <c r="CY17" s="683">
        <f t="shared" ca="1" si="105"/>
        <v>0</v>
      </c>
      <c r="CZ17" s="683">
        <f t="shared" ca="1" si="105"/>
        <v>0</v>
      </c>
      <c r="DA17" s="683">
        <f t="shared" ca="1" si="105"/>
        <v>0</v>
      </c>
      <c r="DB17" s="683">
        <f t="shared" ca="1" si="105"/>
        <v>0</v>
      </c>
      <c r="DC17" s="683">
        <f t="shared" ca="1" si="105"/>
        <v>0</v>
      </c>
      <c r="DD17" s="762">
        <f t="shared" ca="1" si="105"/>
        <v>0</v>
      </c>
      <c r="DE17" s="683">
        <f t="shared" ca="1" si="105"/>
        <v>0</v>
      </c>
      <c r="DF17" s="683">
        <f t="shared" ca="1" si="105"/>
        <v>0</v>
      </c>
      <c r="DG17" s="683">
        <f t="shared" ca="1" si="105"/>
        <v>0</v>
      </c>
      <c r="DH17" s="683">
        <f t="shared" ca="1" si="105"/>
        <v>0</v>
      </c>
      <c r="DI17" s="681"/>
      <c r="DJ17" s="683">
        <f t="shared" ref="DJ17:DP17" ca="1" si="106">IF(DJ9&lt;&gt;0,(DJ13+DJ14+DJ16),0)</f>
        <v>0</v>
      </c>
      <c r="DK17" s="683">
        <f t="shared" ca="1" si="106"/>
        <v>0</v>
      </c>
      <c r="DL17" s="683">
        <f t="shared" ca="1" si="106"/>
        <v>0</v>
      </c>
      <c r="DM17" s="683">
        <f t="shared" ca="1" si="106"/>
        <v>0</v>
      </c>
      <c r="DN17" s="683">
        <f t="shared" ca="1" si="106"/>
        <v>0</v>
      </c>
      <c r="DO17" s="762">
        <f t="shared" ca="1" si="106"/>
        <v>0</v>
      </c>
      <c r="DP17" s="683">
        <f t="shared" ca="1" si="106"/>
        <v>0</v>
      </c>
      <c r="DQ17" s="681"/>
      <c r="DR17" s="683">
        <f ca="1">IF(DR9&lt;&gt;0,(DR13+DR14+DR16),0)</f>
        <v>0</v>
      </c>
      <c r="DS17" s="683">
        <f ca="1">IF(DS9&lt;&gt;0,(DS13+DS14+DS16),0)</f>
        <v>0</v>
      </c>
      <c r="DT17" s="683">
        <f ca="1">IF(DT9&lt;&gt;0,(DT13+DT14+DT16),0)</f>
        <v>0</v>
      </c>
      <c r="DU17" s="683">
        <f ca="1">IF(DU9&lt;&gt;0,(DU13+DU14+DU16),0)</f>
        <v>0</v>
      </c>
      <c r="DW17" s="681"/>
      <c r="DX17" s="683">
        <f ca="1">IF(DX9&lt;&gt;0,(DX13+DX14+DX16),0)</f>
        <v>0</v>
      </c>
      <c r="DY17" s="683">
        <f ca="1">IF(DY9&lt;&gt;0,(DY13+DY14+DY16),0)</f>
        <v>0</v>
      </c>
      <c r="DZ17" s="683">
        <f ca="1">IF(DZ9&lt;&gt;0,(DZ13+DZ14+DZ16),0)</f>
        <v>0</v>
      </c>
      <c r="EA17" s="683">
        <f ca="1">IF(EA9&lt;&gt;0,(EA13+EA14+EA16),0)</f>
        <v>0</v>
      </c>
      <c r="EC17" s="681"/>
      <c r="ED17" s="683">
        <f ca="1">IF(ED9&lt;&gt;0,(ED13+ED14+ED16),0)</f>
        <v>0</v>
      </c>
      <c r="EE17" s="683">
        <f ca="1">IF(EE9&lt;&gt;0,(EE13+EE14+EE16),0)</f>
        <v>0</v>
      </c>
      <c r="EF17" s="683">
        <f ca="1">IF(EF9&lt;&gt;0,(EF13+EF14+EF16),0)</f>
        <v>0</v>
      </c>
      <c r="EG17" s="683">
        <f ca="1">IF(EG9&lt;&gt;0,(EG13+EG14+EG16),0)</f>
        <v>0</v>
      </c>
      <c r="EI17" s="681"/>
      <c r="EJ17" s="683">
        <f ca="1">IF(EJ9&lt;&gt;0,(EJ13+EJ14+EJ16),0)</f>
        <v>0</v>
      </c>
      <c r="EK17" s="683">
        <f ca="1">IF(EK9&lt;&gt;0,(EK13+EK14+EK16),0)</f>
        <v>0</v>
      </c>
      <c r="EL17" s="683">
        <f ca="1">IF(EL9&lt;&gt;0,(EL13+EL14+EL16),0)</f>
        <v>0</v>
      </c>
      <c r="EM17" s="683">
        <f ca="1">IF(EM9&lt;&gt;0,(EM13+EM14+EM16),0)</f>
        <v>0</v>
      </c>
      <c r="EO17" s="681"/>
      <c r="EP17" s="683">
        <f ca="1">IF(EP9&lt;&gt;0,(EP13+EP14+EP16),0)</f>
        <v>0</v>
      </c>
      <c r="EQ17" s="683">
        <f ca="1">IF(EQ9&lt;&gt;0,(EQ13+EQ14+EQ16),0)</f>
        <v>0</v>
      </c>
      <c r="ER17" s="683">
        <f ca="1">IF(ER9&lt;&gt;0,(ER13+ER14+ER16),0)</f>
        <v>0</v>
      </c>
      <c r="ES17" s="683">
        <f ca="1">IF(ES9&lt;&gt;0,(ES13+ES14+ES16),0)</f>
        <v>0</v>
      </c>
      <c r="EU17" s="681"/>
      <c r="EV17" s="683">
        <f ca="1">IF(EV9&lt;&gt;0,(EV13+EV14+EV16),0)</f>
        <v>0</v>
      </c>
      <c r="EW17" s="683">
        <f ca="1">IF(EW9&lt;&gt;0,(EW13+EW14+EW16),0)</f>
        <v>0</v>
      </c>
      <c r="EX17" s="681"/>
      <c r="EY17" s="683">
        <f ca="1">IF(EY9&lt;&gt;0,(EY13+EY14+EY16),0)</f>
        <v>0</v>
      </c>
      <c r="EZ17" s="683">
        <f ca="1">IF(EZ9&lt;&gt;0,(EZ13+EZ14+EZ16),0)</f>
        <v>0</v>
      </c>
      <c r="FA17" s="683">
        <f ca="1">EY17-EZ17-EY20</f>
        <v>-97.876128199999997</v>
      </c>
      <c r="FB17" s="681"/>
      <c r="FC17" s="683">
        <f t="shared" ref="FC17:GB17" ca="1" si="107">IF(FC9&lt;&gt;0,(FC13+FC14+FC16),0)</f>
        <v>0</v>
      </c>
      <c r="FD17" s="683">
        <f t="shared" ca="1" si="107"/>
        <v>0</v>
      </c>
      <c r="FE17" s="683">
        <f t="shared" ca="1" si="107"/>
        <v>0</v>
      </c>
      <c r="FF17" s="683">
        <f t="shared" ca="1" si="107"/>
        <v>0</v>
      </c>
      <c r="FG17" s="683">
        <f t="shared" ca="1" si="107"/>
        <v>0</v>
      </c>
      <c r="FH17" s="683">
        <f t="shared" ca="1" si="107"/>
        <v>0</v>
      </c>
      <c r="FI17" s="683">
        <f t="shared" ca="1" si="107"/>
        <v>0</v>
      </c>
      <c r="FJ17" s="683">
        <f t="shared" ca="1" si="107"/>
        <v>0</v>
      </c>
      <c r="FK17" s="683">
        <f t="shared" ca="1" si="107"/>
        <v>0</v>
      </c>
      <c r="FL17" s="683">
        <f t="shared" ca="1" si="107"/>
        <v>0</v>
      </c>
      <c r="FM17" s="683">
        <f t="shared" ca="1" si="107"/>
        <v>0</v>
      </c>
      <c r="FN17" s="683">
        <f t="shared" ca="1" si="107"/>
        <v>0</v>
      </c>
      <c r="FO17" s="683">
        <f t="shared" ca="1" si="107"/>
        <v>0</v>
      </c>
      <c r="FP17" s="683">
        <f t="shared" ca="1" si="107"/>
        <v>0</v>
      </c>
      <c r="FQ17" s="683">
        <f t="shared" ca="1" si="107"/>
        <v>0</v>
      </c>
      <c r="FR17" s="683">
        <f t="shared" ca="1" si="107"/>
        <v>0</v>
      </c>
      <c r="FS17" s="683">
        <f t="shared" ca="1" si="107"/>
        <v>0</v>
      </c>
      <c r="FT17" s="683">
        <f t="shared" ca="1" si="107"/>
        <v>0</v>
      </c>
      <c r="FU17" s="683">
        <f t="shared" ca="1" si="107"/>
        <v>0</v>
      </c>
      <c r="FV17" s="683">
        <f t="shared" ca="1" si="107"/>
        <v>0</v>
      </c>
      <c r="FW17" s="683">
        <f t="shared" ca="1" si="107"/>
        <v>0</v>
      </c>
      <c r="FX17" s="683">
        <f t="shared" ca="1" si="107"/>
        <v>0</v>
      </c>
      <c r="FY17" s="683">
        <f t="shared" ca="1" si="107"/>
        <v>0</v>
      </c>
      <c r="FZ17" s="683">
        <f t="shared" ca="1" si="107"/>
        <v>0</v>
      </c>
      <c r="GA17" s="683">
        <f t="shared" ca="1" si="107"/>
        <v>0</v>
      </c>
      <c r="GB17" s="683">
        <f t="shared" ca="1" si="107"/>
        <v>0</v>
      </c>
      <c r="GC17" s="777"/>
      <c r="GD17" s="683">
        <f t="shared" ref="GD17:GN17" ca="1" si="108">IF(GD9&lt;&gt;0,(GD13+GD14+GD16),0)</f>
        <v>0</v>
      </c>
      <c r="GE17" s="683">
        <f t="shared" ca="1" si="108"/>
        <v>0</v>
      </c>
      <c r="GF17" s="683">
        <f t="shared" ca="1" si="108"/>
        <v>0</v>
      </c>
      <c r="GG17" s="683">
        <f t="shared" ca="1" si="108"/>
        <v>0</v>
      </c>
      <c r="GH17" s="683">
        <f t="shared" ca="1" si="108"/>
        <v>0</v>
      </c>
      <c r="GI17" s="683">
        <f t="shared" ca="1" si="108"/>
        <v>0</v>
      </c>
      <c r="GJ17" s="683">
        <f t="shared" ca="1" si="108"/>
        <v>0</v>
      </c>
      <c r="GK17" s="683">
        <f t="shared" ca="1" si="108"/>
        <v>0</v>
      </c>
      <c r="GL17" s="683">
        <f t="shared" ca="1" si="108"/>
        <v>0</v>
      </c>
      <c r="GM17" s="683">
        <f t="shared" ca="1" si="108"/>
        <v>0</v>
      </c>
      <c r="GN17" s="683">
        <f t="shared" ca="1" si="108"/>
        <v>0</v>
      </c>
      <c r="GO17" s="683">
        <f t="shared" ca="1" si="36"/>
        <v>-97.876128199999997</v>
      </c>
      <c r="GP17" s="778"/>
      <c r="GR17" s="618">
        <f ca="1">FK10</f>
        <v>0</v>
      </c>
      <c r="GS17" s="690" t="s">
        <v>2325</v>
      </c>
      <c r="GU17" s="618">
        <f ca="1">GJ10</f>
        <v>160871303.39882758</v>
      </c>
      <c r="GV17" s="690" t="s">
        <v>2325</v>
      </c>
      <c r="GX17" s="523" t="s">
        <v>2495</v>
      </c>
      <c r="GY17" s="618">
        <f ca="1">J17+K17</f>
        <v>0</v>
      </c>
    </row>
    <row r="18" spans="1:207" ht="12.75" customHeight="1">
      <c r="A18" s="733"/>
      <c r="B18" s="760"/>
      <c r="C18" s="760"/>
      <c r="D18" s="779"/>
      <c r="E18" s="741"/>
      <c r="F18" s="780"/>
      <c r="G18" s="780"/>
      <c r="H18" s="780"/>
      <c r="I18" s="780"/>
      <c r="J18" s="780"/>
      <c r="K18" s="780"/>
      <c r="L18" s="780"/>
      <c r="M18" s="780"/>
      <c r="N18" s="762"/>
      <c r="O18" s="780"/>
      <c r="P18" s="780"/>
      <c r="Q18" s="681"/>
      <c r="R18" s="780"/>
      <c r="S18" s="780"/>
      <c r="T18" s="780"/>
      <c r="U18" s="780"/>
      <c r="V18" s="780"/>
      <c r="W18" s="780"/>
      <c r="X18" s="762"/>
      <c r="Y18" s="780"/>
      <c r="Z18" s="780"/>
      <c r="AA18" s="780"/>
      <c r="AB18" s="681"/>
      <c r="AC18" s="780"/>
      <c r="AD18" s="780"/>
      <c r="AE18" s="780"/>
      <c r="AF18" s="780"/>
      <c r="AG18" s="780"/>
      <c r="AH18" s="780"/>
      <c r="AI18" s="780"/>
      <c r="AJ18" s="780"/>
      <c r="AK18" s="762"/>
      <c r="AL18" s="780"/>
      <c r="AM18" s="780"/>
      <c r="AN18" s="780"/>
      <c r="AO18" s="681"/>
      <c r="AP18" s="780"/>
      <c r="AQ18" s="780"/>
      <c r="AR18" s="780"/>
      <c r="AS18" s="780"/>
      <c r="AT18" s="762"/>
      <c r="AU18" s="762"/>
      <c r="AV18" s="780"/>
      <c r="AW18" s="780"/>
      <c r="AX18" s="780"/>
      <c r="AY18" s="780"/>
      <c r="AZ18" s="780"/>
      <c r="BA18" s="780"/>
      <c r="BB18" s="780"/>
      <c r="BC18" s="780"/>
      <c r="BD18" s="681"/>
      <c r="BE18" s="780"/>
      <c r="BF18" s="780"/>
      <c r="BG18" s="780"/>
      <c r="BH18" s="780"/>
      <c r="BI18" s="762"/>
      <c r="BJ18" s="780"/>
      <c r="BK18" s="780"/>
      <c r="BL18" s="780"/>
      <c r="BM18" s="780"/>
      <c r="BN18" s="780"/>
      <c r="BO18" s="780"/>
      <c r="BP18" s="681"/>
      <c r="BQ18" s="780"/>
      <c r="BR18" s="683"/>
      <c r="BS18" s="683"/>
      <c r="BT18" s="683"/>
      <c r="BU18" s="683"/>
      <c r="BV18" s="683"/>
      <c r="BW18" s="683"/>
      <c r="BX18" s="681"/>
      <c r="BY18" s="780"/>
      <c r="BZ18" s="780"/>
      <c r="CA18" s="780"/>
      <c r="CB18" s="780"/>
      <c r="CC18" s="780"/>
      <c r="CD18" s="780"/>
      <c r="CE18" s="780"/>
      <c r="CF18" s="780"/>
      <c r="CG18" s="681"/>
      <c r="CH18" s="780"/>
      <c r="CI18" s="683"/>
      <c r="CJ18" s="781"/>
      <c r="CK18" s="683"/>
      <c r="CL18" s="782"/>
      <c r="CM18" s="681"/>
      <c r="CN18" s="683"/>
      <c r="CO18" s="683"/>
      <c r="CP18" s="781"/>
      <c r="CQ18" s="683"/>
      <c r="CR18" s="683"/>
      <c r="CS18" s="683"/>
      <c r="CT18" s="681"/>
      <c r="CU18" s="683"/>
      <c r="CV18" s="683"/>
      <c r="CW18" s="683"/>
      <c r="CX18" s="683"/>
      <c r="CY18" s="683"/>
      <c r="CZ18" s="683"/>
      <c r="DA18" s="683"/>
      <c r="DB18" s="683"/>
      <c r="DC18" s="683"/>
      <c r="DD18" s="762"/>
      <c r="DE18" s="683"/>
      <c r="DF18" s="683"/>
      <c r="DG18" s="683"/>
      <c r="DH18" s="683"/>
      <c r="DI18" s="681"/>
      <c r="DJ18" s="683"/>
      <c r="DK18" s="683"/>
      <c r="DL18" s="683"/>
      <c r="DM18" s="683"/>
      <c r="DN18" s="683"/>
      <c r="DO18" s="762"/>
      <c r="DP18" s="683"/>
      <c r="DQ18" s="681"/>
      <c r="DR18" s="683"/>
      <c r="DS18" s="683"/>
      <c r="DT18" s="683"/>
      <c r="DU18" s="683"/>
      <c r="DW18" s="681"/>
      <c r="DX18" s="683"/>
      <c r="DY18" s="683"/>
      <c r="DZ18" s="683"/>
      <c r="EA18" s="683"/>
      <c r="EC18" s="681"/>
      <c r="ED18" s="683"/>
      <c r="EE18" s="683"/>
      <c r="EF18" s="683"/>
      <c r="EG18" s="683"/>
      <c r="EI18" s="681"/>
      <c r="EJ18" s="683"/>
      <c r="EK18" s="781"/>
      <c r="EL18" s="683"/>
      <c r="EM18" s="683"/>
      <c r="EO18" s="681"/>
      <c r="EP18" s="683"/>
      <c r="EQ18" s="683"/>
      <c r="ER18" s="683"/>
      <c r="ES18" s="683"/>
      <c r="EU18" s="681"/>
      <c r="EV18" s="683"/>
      <c r="EW18" s="683"/>
      <c r="EX18" s="681"/>
      <c r="EY18" s="683"/>
      <c r="EZ18" s="683"/>
      <c r="FA18" s="683"/>
      <c r="FB18" s="681"/>
      <c r="FC18" s="780"/>
      <c r="FD18" s="780"/>
      <c r="FE18" s="780"/>
      <c r="FF18" s="780"/>
      <c r="FG18" s="780"/>
      <c r="FH18" s="780"/>
      <c r="FI18" s="780"/>
      <c r="FJ18" s="780"/>
      <c r="FK18" s="780"/>
      <c r="FL18" s="780"/>
      <c r="FM18" s="780"/>
      <c r="FN18" s="780"/>
      <c r="FO18" s="780"/>
      <c r="FP18" s="780"/>
      <c r="FQ18" s="780"/>
      <c r="FR18" s="780"/>
      <c r="FS18" s="780"/>
      <c r="FT18" s="780"/>
      <c r="FU18" s="780"/>
      <c r="FV18" s="780"/>
      <c r="FW18" s="780"/>
      <c r="FX18" s="780"/>
      <c r="FY18" s="780"/>
      <c r="FZ18" s="780"/>
      <c r="GA18" s="780"/>
      <c r="GB18" s="780"/>
      <c r="GC18" s="781"/>
      <c r="GD18" s="683"/>
      <c r="GE18" s="683"/>
      <c r="GF18" s="683"/>
      <c r="GG18" s="683"/>
      <c r="GH18" s="683"/>
      <c r="GI18" s="683"/>
      <c r="GJ18" s="683"/>
      <c r="GK18" s="683"/>
      <c r="GL18" s="683"/>
      <c r="GM18" s="683"/>
      <c r="GN18" s="683"/>
      <c r="GO18" s="683"/>
      <c r="GP18" s="584"/>
      <c r="GR18" s="618">
        <f ca="1">FK17</f>
        <v>0</v>
      </c>
      <c r="GS18" s="690" t="s">
        <v>473</v>
      </c>
      <c r="GU18" s="618">
        <f ca="1">GJ17</f>
        <v>0</v>
      </c>
      <c r="GV18" s="690" t="s">
        <v>473</v>
      </c>
      <c r="GX18" s="523" t="s">
        <v>2496</v>
      </c>
      <c r="GY18" s="618">
        <f ca="1">BK20</f>
        <v>-39.077310799999999</v>
      </c>
    </row>
    <row r="19" spans="1:207" ht="12.75" customHeight="1">
      <c r="A19" s="783"/>
      <c r="B19" s="618"/>
      <c r="C19" s="618"/>
      <c r="D19" s="784" t="s">
        <v>2497</v>
      </c>
      <c r="E19" s="784" t="s">
        <v>2394</v>
      </c>
      <c r="F19" s="532" t="s">
        <v>2498</v>
      </c>
      <c r="G19" s="532"/>
      <c r="H19" s="785"/>
      <c r="I19" s="785"/>
      <c r="J19" s="785"/>
      <c r="K19" s="785"/>
      <c r="L19" s="785"/>
      <c r="M19" s="785"/>
      <c r="N19" s="785"/>
      <c r="O19" s="786" t="s">
        <v>2499</v>
      </c>
      <c r="P19" s="785"/>
      <c r="Q19" s="771"/>
      <c r="R19" s="532"/>
      <c r="S19" s="785"/>
      <c r="T19" s="785"/>
      <c r="U19" s="785"/>
      <c r="V19" s="785"/>
      <c r="W19" s="785"/>
      <c r="X19" s="785"/>
      <c r="Y19" s="786" t="s">
        <v>2500</v>
      </c>
      <c r="Z19" s="785" t="s">
        <v>2501</v>
      </c>
      <c r="AA19" s="785" t="s">
        <v>2502</v>
      </c>
      <c r="AB19" s="771"/>
      <c r="AC19" s="532"/>
      <c r="AD19" s="532"/>
      <c r="AE19" s="785"/>
      <c r="AF19" s="785"/>
      <c r="AG19" s="785"/>
      <c r="AH19" s="785"/>
      <c r="AI19" s="785"/>
      <c r="AJ19" s="785"/>
      <c r="AK19" s="785"/>
      <c r="AL19" s="533" t="s">
        <v>2503</v>
      </c>
      <c r="AM19" s="533" t="s">
        <v>2504</v>
      </c>
      <c r="AN19" s="533"/>
      <c r="AO19" s="771"/>
      <c r="AP19" s="532"/>
      <c r="AQ19" s="532"/>
      <c r="AR19" s="785"/>
      <c r="AS19" s="785"/>
      <c r="AT19" s="785"/>
      <c r="AU19" s="785"/>
      <c r="AV19" s="787"/>
      <c r="AW19" s="532" t="s">
        <v>2505</v>
      </c>
      <c r="AX19" s="532" t="s">
        <v>2506</v>
      </c>
      <c r="AY19" s="533"/>
      <c r="AZ19" s="533"/>
      <c r="BA19" s="533"/>
      <c r="BB19" s="533"/>
      <c r="BC19" s="533"/>
      <c r="BD19" s="771"/>
      <c r="BE19" s="532"/>
      <c r="BF19" s="532"/>
      <c r="BG19" s="785"/>
      <c r="BH19" s="785"/>
      <c r="BI19" s="785"/>
      <c r="BJ19" s="787" t="s">
        <v>2507</v>
      </c>
      <c r="BK19" s="532" t="s">
        <v>2505</v>
      </c>
      <c r="BL19" s="532" t="s">
        <v>2506</v>
      </c>
      <c r="BM19" s="533"/>
      <c r="BN19" s="533"/>
      <c r="BO19" s="533"/>
      <c r="BP19" s="771"/>
      <c r="BQ19" s="532"/>
      <c r="BR19" s="532"/>
      <c r="BS19" s="532"/>
      <c r="BT19" s="532" t="s">
        <v>2508</v>
      </c>
      <c r="BU19" s="532"/>
      <c r="BV19" s="532"/>
      <c r="BW19" s="532"/>
      <c r="BX19" s="771"/>
      <c r="BY19" s="532"/>
      <c r="BZ19" s="532"/>
      <c r="CA19" s="532"/>
      <c r="CB19" s="532"/>
      <c r="CD19" s="532"/>
      <c r="CE19" s="532" t="s">
        <v>2509</v>
      </c>
      <c r="CF19" s="532" t="s">
        <v>2510</v>
      </c>
      <c r="CG19" s="771"/>
      <c r="CH19" s="532"/>
      <c r="CI19" s="533"/>
      <c r="CJ19" s="523" t="s">
        <v>2511</v>
      </c>
      <c r="CK19" s="533"/>
      <c r="CL19" s="740"/>
      <c r="CM19" s="771"/>
      <c r="CN19" s="532" t="s">
        <v>2509</v>
      </c>
      <c r="CO19" s="533"/>
      <c r="CP19" s="523" t="s">
        <v>2512</v>
      </c>
      <c r="CQ19" s="533" t="s">
        <v>2513</v>
      </c>
      <c r="CR19" s="533"/>
      <c r="CS19" s="533"/>
      <c r="CT19" s="771"/>
      <c r="CU19" s="533"/>
      <c r="CV19" s="533"/>
      <c r="CW19" s="533"/>
      <c r="CX19" s="533"/>
      <c r="CY19" s="533"/>
      <c r="CZ19" s="533"/>
      <c r="DA19" s="533"/>
      <c r="DB19" s="533"/>
      <c r="DC19" s="533"/>
      <c r="DD19" s="744" t="s">
        <v>2514</v>
      </c>
      <c r="DE19" s="533" t="s">
        <v>2515</v>
      </c>
      <c r="DF19" s="533" t="s">
        <v>2516</v>
      </c>
      <c r="DG19" s="533" t="s">
        <v>2517</v>
      </c>
      <c r="DH19" s="533"/>
      <c r="DI19" s="771"/>
      <c r="DJ19" s="533"/>
      <c r="DK19" s="533"/>
      <c r="DL19" s="533"/>
      <c r="DM19" s="533"/>
      <c r="DN19" s="533"/>
      <c r="DO19" s="744" t="s">
        <v>2514</v>
      </c>
      <c r="DP19" s="533"/>
      <c r="DQ19" s="771"/>
      <c r="DR19" s="533"/>
      <c r="DS19" s="532"/>
      <c r="DT19" s="533" t="s">
        <v>2518</v>
      </c>
      <c r="DU19" s="532"/>
      <c r="DV19" s="781"/>
      <c r="DW19" s="771"/>
      <c r="DX19" s="533"/>
      <c r="DY19" s="532"/>
      <c r="DZ19" s="533" t="s">
        <v>2518</v>
      </c>
      <c r="EA19" s="532"/>
      <c r="EB19" s="781"/>
      <c r="EC19" s="771"/>
      <c r="ED19" s="533"/>
      <c r="EE19" s="532" t="s">
        <v>2519</v>
      </c>
      <c r="EF19" s="533"/>
      <c r="EG19" s="532"/>
      <c r="EH19" s="781"/>
      <c r="EI19" s="771"/>
      <c r="EJ19" s="532" t="s">
        <v>2520</v>
      </c>
      <c r="EK19" s="532"/>
      <c r="EL19" s="533"/>
      <c r="EM19" s="532"/>
      <c r="EN19" s="781"/>
      <c r="EO19" s="771"/>
      <c r="EP19" s="533"/>
      <c r="EQ19" s="532" t="s">
        <v>2515</v>
      </c>
      <c r="ER19" s="533"/>
      <c r="ES19" s="532"/>
      <c r="ET19" s="781"/>
      <c r="EU19" s="771"/>
      <c r="EV19" s="533"/>
      <c r="EW19" s="533"/>
      <c r="EX19" s="771"/>
      <c r="EY19" s="533" t="s">
        <v>2521</v>
      </c>
      <c r="EZ19" s="533"/>
      <c r="FA19" s="533"/>
      <c r="FB19" s="771"/>
      <c r="FC19" s="532"/>
      <c r="FD19" s="532"/>
      <c r="FE19" s="533"/>
      <c r="FF19" s="533"/>
      <c r="FG19" s="533"/>
      <c r="FH19" s="533"/>
      <c r="FI19" s="533"/>
      <c r="FJ19" s="533"/>
      <c r="FK19" s="533"/>
      <c r="FL19" s="533"/>
      <c r="FM19" s="533"/>
      <c r="FN19" s="533"/>
      <c r="FO19" s="533"/>
      <c r="FP19" s="533"/>
      <c r="FQ19" s="533"/>
      <c r="FR19" s="533"/>
      <c r="FS19" s="533"/>
      <c r="FT19" s="533"/>
      <c r="FU19" s="533"/>
      <c r="FV19" s="533"/>
      <c r="FW19" s="533"/>
      <c r="FX19" s="533"/>
      <c r="FY19" s="533"/>
      <c r="FZ19" s="533"/>
      <c r="GA19" s="533"/>
      <c r="GB19" s="533"/>
      <c r="GC19" s="781"/>
      <c r="GD19" s="533" t="s">
        <v>2510</v>
      </c>
      <c r="GE19" s="533" t="s">
        <v>2522</v>
      </c>
      <c r="GF19" s="533" t="s">
        <v>2508</v>
      </c>
      <c r="GG19" s="533" t="s">
        <v>2523</v>
      </c>
      <c r="GH19" s="533" t="s">
        <v>2524</v>
      </c>
      <c r="GI19" s="533" t="s">
        <v>2515</v>
      </c>
      <c r="GJ19" s="533" t="s">
        <v>2525</v>
      </c>
      <c r="GK19" s="533" t="s">
        <v>2526</v>
      </c>
      <c r="GL19" s="533" t="s">
        <v>2320</v>
      </c>
      <c r="GM19" s="533"/>
      <c r="GN19" s="533"/>
      <c r="GO19" s="533"/>
      <c r="GP19" s="773"/>
    </row>
    <row r="20" spans="1:207" s="792" customFormat="1" ht="12.75" customHeight="1">
      <c r="A20" s="733"/>
      <c r="B20" s="517"/>
      <c r="C20" s="517"/>
      <c r="D20" s="532" t="s">
        <v>2497</v>
      </c>
      <c r="E20" s="532" t="s">
        <v>1130</v>
      </c>
      <c r="F20" s="683">
        <f t="shared" ref="F20:P20" ca="1" si="109">IF(F19&lt;&gt;"",VLOOKUP(F19,INDIRECT(LU_HEAT),2,FALSE()),0)</f>
        <v>-2.2741854099999999</v>
      </c>
      <c r="G20" s="683">
        <f t="shared" ca="1" si="109"/>
        <v>0</v>
      </c>
      <c r="H20" s="683">
        <f t="shared" ca="1" si="109"/>
        <v>0</v>
      </c>
      <c r="I20" s="683">
        <f t="shared" ca="1" si="109"/>
        <v>0</v>
      </c>
      <c r="J20" s="683">
        <f t="shared" ca="1" si="109"/>
        <v>0</v>
      </c>
      <c r="K20" s="683">
        <f t="shared" ca="1" si="109"/>
        <v>0</v>
      </c>
      <c r="L20" s="683">
        <f t="shared" ca="1" si="109"/>
        <v>0</v>
      </c>
      <c r="M20" s="683">
        <f t="shared" ca="1" si="109"/>
        <v>0</v>
      </c>
      <c r="N20" s="683">
        <f t="shared" ca="1" si="109"/>
        <v>0</v>
      </c>
      <c r="O20" s="762">
        <f t="shared" ca="1" si="109"/>
        <v>7.00842835</v>
      </c>
      <c r="P20" s="683">
        <f t="shared" ca="1" si="109"/>
        <v>0</v>
      </c>
      <c r="Q20" s="681"/>
      <c r="R20" s="683">
        <f t="shared" ref="R20:AA20" ca="1" si="110">IF(R19&lt;&gt;"",VLOOKUP(R19,INDIRECT(LU_HEAT),2,FALSE()),0)</f>
        <v>0</v>
      </c>
      <c r="S20" s="683">
        <f t="shared" ca="1" si="110"/>
        <v>0</v>
      </c>
      <c r="T20" s="683">
        <f t="shared" ca="1" si="110"/>
        <v>0</v>
      </c>
      <c r="U20" s="683">
        <f t="shared" ca="1" si="110"/>
        <v>0</v>
      </c>
      <c r="V20" s="683">
        <f t="shared" ca="1" si="110"/>
        <v>0</v>
      </c>
      <c r="W20" s="683">
        <f t="shared" ca="1" si="110"/>
        <v>0</v>
      </c>
      <c r="X20" s="683">
        <f t="shared" ca="1" si="110"/>
        <v>0</v>
      </c>
      <c r="Y20" s="762">
        <f t="shared" ca="1" si="110"/>
        <v>4.6674503500000002</v>
      </c>
      <c r="Z20" s="683">
        <f t="shared" ca="1" si="110"/>
        <v>17.308367499999999</v>
      </c>
      <c r="AA20" s="683">
        <f t="shared" ca="1" si="110"/>
        <v>0.91612400699999996</v>
      </c>
      <c r="AB20" s="681"/>
      <c r="AC20" s="683">
        <f t="shared" ref="AC20:AN20" ca="1" si="111">IF(AC19&lt;&gt;"",VLOOKUP(AC19,INDIRECT(LU_HEAT),2,FALSE()),0)</f>
        <v>0</v>
      </c>
      <c r="AD20" s="683">
        <f t="shared" ca="1" si="111"/>
        <v>0</v>
      </c>
      <c r="AE20" s="683">
        <f t="shared" ca="1" si="111"/>
        <v>0</v>
      </c>
      <c r="AF20" s="683">
        <f t="shared" ca="1" si="111"/>
        <v>0</v>
      </c>
      <c r="AG20" s="683">
        <f t="shared" ca="1" si="111"/>
        <v>0</v>
      </c>
      <c r="AH20" s="683">
        <f t="shared" ca="1" si="111"/>
        <v>0</v>
      </c>
      <c r="AI20" s="683">
        <f t="shared" ca="1" si="111"/>
        <v>0</v>
      </c>
      <c r="AJ20" s="683">
        <f t="shared" ca="1" si="111"/>
        <v>0</v>
      </c>
      <c r="AK20" s="683">
        <f t="shared" ca="1" si="111"/>
        <v>0</v>
      </c>
      <c r="AL20" s="762">
        <f t="shared" ca="1" si="111"/>
        <v>8.5527907200000008</v>
      </c>
      <c r="AM20" s="683">
        <f t="shared" ca="1" si="111"/>
        <v>1.17206583</v>
      </c>
      <c r="AN20" s="683">
        <f t="shared" ca="1" si="111"/>
        <v>0</v>
      </c>
      <c r="AO20" s="681"/>
      <c r="AP20" s="683">
        <f t="shared" ref="AP20:BC20" ca="1" si="112">IF(AP19&lt;&gt;"",VLOOKUP(AP19,INDIRECT(LU_HEAT),2,FALSE()),0)</f>
        <v>0</v>
      </c>
      <c r="AQ20" s="683">
        <f t="shared" ca="1" si="112"/>
        <v>0</v>
      </c>
      <c r="AR20" s="683">
        <f t="shared" ca="1" si="112"/>
        <v>0</v>
      </c>
      <c r="AS20" s="683">
        <f t="shared" ca="1" si="112"/>
        <v>0</v>
      </c>
      <c r="AT20" s="683">
        <f t="shared" ca="1" si="112"/>
        <v>0</v>
      </c>
      <c r="AU20" s="683">
        <f t="shared" ca="1" si="112"/>
        <v>0</v>
      </c>
      <c r="AV20" s="762">
        <f t="shared" ca="1" si="112"/>
        <v>0</v>
      </c>
      <c r="AW20" s="683">
        <f t="shared" ca="1" si="112"/>
        <v>-39.077310799999999</v>
      </c>
      <c r="AX20" s="683">
        <f t="shared" ca="1" si="112"/>
        <v>8.2166475699999992</v>
      </c>
      <c r="AY20" s="683">
        <f t="shared" ca="1" si="112"/>
        <v>0</v>
      </c>
      <c r="AZ20" s="683">
        <f t="shared" ca="1" si="112"/>
        <v>0</v>
      </c>
      <c r="BA20" s="683">
        <f t="shared" ca="1" si="112"/>
        <v>0</v>
      </c>
      <c r="BB20" s="683">
        <f t="shared" ca="1" si="112"/>
        <v>0</v>
      </c>
      <c r="BC20" s="683">
        <f t="shared" ca="1" si="112"/>
        <v>0</v>
      </c>
      <c r="BD20" s="681"/>
      <c r="BE20" s="683">
        <f t="shared" ref="BE20:BO20" ca="1" si="113">IF(BE19&lt;&gt;"",VLOOKUP(BE19,INDIRECT(LU_HEAT),2,FALSE()),0)</f>
        <v>0</v>
      </c>
      <c r="BF20" s="683">
        <f t="shared" ca="1" si="113"/>
        <v>0</v>
      </c>
      <c r="BG20" s="683">
        <f t="shared" ca="1" si="113"/>
        <v>0</v>
      </c>
      <c r="BH20" s="683">
        <f t="shared" ca="1" si="113"/>
        <v>0</v>
      </c>
      <c r="BI20" s="683">
        <f t="shared" ca="1" si="113"/>
        <v>0</v>
      </c>
      <c r="BJ20" s="762">
        <f t="shared" ca="1" si="113"/>
        <v>1.75213568E-12</v>
      </c>
      <c r="BK20" s="683">
        <f t="shared" ca="1" si="113"/>
        <v>-39.077310799999999</v>
      </c>
      <c r="BL20" s="683">
        <f t="shared" ca="1" si="113"/>
        <v>8.2166475699999992</v>
      </c>
      <c r="BM20" s="683">
        <f t="shared" ca="1" si="113"/>
        <v>0</v>
      </c>
      <c r="BN20" s="683">
        <f t="shared" ca="1" si="113"/>
        <v>0</v>
      </c>
      <c r="BO20" s="683">
        <f t="shared" ca="1" si="113"/>
        <v>0</v>
      </c>
      <c r="BP20" s="681"/>
      <c r="BQ20" s="683">
        <f t="shared" ref="BQ20:BW20" ca="1" si="114">IF(BQ19&lt;&gt;"",VLOOKUP(BQ19,INDIRECT(LU_HEAT),2,FALSE()),0)</f>
        <v>0</v>
      </c>
      <c r="BR20" s="683">
        <f t="shared" ca="1" si="114"/>
        <v>0</v>
      </c>
      <c r="BS20" s="683">
        <f t="shared" ca="1" si="114"/>
        <v>0</v>
      </c>
      <c r="BT20" s="683">
        <f t="shared" ca="1" si="114"/>
        <v>0.73391689599999999</v>
      </c>
      <c r="BU20" s="683">
        <f t="shared" ca="1" si="114"/>
        <v>0</v>
      </c>
      <c r="BV20" s="683">
        <f t="shared" ca="1" si="114"/>
        <v>0</v>
      </c>
      <c r="BW20" s="683">
        <f t="shared" ca="1" si="114"/>
        <v>0</v>
      </c>
      <c r="BX20" s="681"/>
      <c r="BY20" s="683">
        <f t="shared" ref="BY20:CF20" ca="1" si="115">IF(BY19&lt;&gt;"",VLOOKUP(BY19,INDIRECT(LU_HEAT),2,FALSE()),0)</f>
        <v>0</v>
      </c>
      <c r="BZ20" s="683">
        <f t="shared" ca="1" si="115"/>
        <v>0</v>
      </c>
      <c r="CA20" s="683">
        <f t="shared" ca="1" si="115"/>
        <v>0</v>
      </c>
      <c r="CB20" s="683">
        <f t="shared" ca="1" si="115"/>
        <v>0</v>
      </c>
      <c r="CC20" s="683">
        <f t="shared" ca="1" si="115"/>
        <v>0</v>
      </c>
      <c r="CD20" s="683">
        <f t="shared" ca="1" si="115"/>
        <v>0</v>
      </c>
      <c r="CE20" s="683">
        <f t="shared" ca="1" si="115"/>
        <v>144.60307399999999</v>
      </c>
      <c r="CF20" s="683">
        <f t="shared" ca="1" si="115"/>
        <v>10.218204399999999</v>
      </c>
      <c r="CG20" s="681"/>
      <c r="CH20" s="683">
        <f ca="1">IF(CH19&lt;&gt;"",VLOOKUP(CH19,INDIRECT(LU_HEAT),2,FALSE()),0)</f>
        <v>0</v>
      </c>
      <c r="CI20" s="683">
        <f ca="1">IF(CI19&lt;&gt;"",VLOOKUP(CI19,INDIRECT(LU_HEAT),2,FALSE()),0)</f>
        <v>0</v>
      </c>
      <c r="CJ20" s="683">
        <f ca="1">IF(CJ19&lt;&gt;"",VLOOKUP(CJ19,INDIRECT(LU_HEAT),2,FALSE()),0)</f>
        <v>88.760105699999997</v>
      </c>
      <c r="CK20" s="683">
        <f ca="1">IF(CK19&lt;&gt;"",VLOOKUP(CK19,INDIRECT(LU_HEAT),2,FALSE()),0)</f>
        <v>0</v>
      </c>
      <c r="CL20" s="683">
        <f ca="1">IF(CL19&lt;&gt;"",VLOOKUP(CL19,INDIRECT(LU_HEAT),2,FALSE()),0)</f>
        <v>0</v>
      </c>
      <c r="CM20" s="681"/>
      <c r="CN20" s="683">
        <f t="shared" ref="CN20:CS20" ca="1" si="116">IF(CN19&lt;&gt;"",VLOOKUP(CN19,INDIRECT(LU_HEAT),2,FALSE()),0)</f>
        <v>144.60307399999999</v>
      </c>
      <c r="CO20" s="683">
        <f t="shared" ca="1" si="116"/>
        <v>0</v>
      </c>
      <c r="CP20" s="683">
        <f t="shared" ca="1" si="116"/>
        <v>-2.2028198899999998</v>
      </c>
      <c r="CQ20" s="683">
        <f t="shared" ca="1" si="116"/>
        <v>50.134577399999998</v>
      </c>
      <c r="CR20" s="683">
        <f t="shared" ca="1" si="116"/>
        <v>0</v>
      </c>
      <c r="CS20" s="683">
        <f t="shared" ca="1" si="116"/>
        <v>0</v>
      </c>
      <c r="CT20" s="681"/>
      <c r="CU20" s="683">
        <f t="shared" ref="CU20:DH20" ca="1" si="117">IF(CU19&lt;&gt;"",VLOOKUP(CU19,INDIRECT(LU_HEAT),2,FALSE()),0)</f>
        <v>0</v>
      </c>
      <c r="CV20" s="683">
        <f t="shared" ca="1" si="117"/>
        <v>0</v>
      </c>
      <c r="CW20" s="683">
        <f t="shared" ca="1" si="117"/>
        <v>0</v>
      </c>
      <c r="CX20" s="683">
        <f t="shared" ca="1" si="117"/>
        <v>0</v>
      </c>
      <c r="CY20" s="683">
        <f t="shared" ca="1" si="117"/>
        <v>0</v>
      </c>
      <c r="CZ20" s="683">
        <f t="shared" ca="1" si="117"/>
        <v>0</v>
      </c>
      <c r="DA20" s="683">
        <f t="shared" ca="1" si="117"/>
        <v>0</v>
      </c>
      <c r="DB20" s="683">
        <f t="shared" ca="1" si="117"/>
        <v>0</v>
      </c>
      <c r="DC20" s="683">
        <f t="shared" ca="1" si="117"/>
        <v>0</v>
      </c>
      <c r="DD20" s="762">
        <f t="shared" ca="1" si="117"/>
        <v>25.845648600000001</v>
      </c>
      <c r="DE20" s="683">
        <f t="shared" ca="1" si="117"/>
        <v>0.65731509399999999</v>
      </c>
      <c r="DF20" s="683">
        <f t="shared" ca="1" si="117"/>
        <v>-2.09306663</v>
      </c>
      <c r="DG20" s="683">
        <f t="shared" ca="1" si="117"/>
        <v>6.7139514800000004</v>
      </c>
      <c r="DH20" s="683">
        <f t="shared" ca="1" si="117"/>
        <v>0</v>
      </c>
      <c r="DI20" s="681"/>
      <c r="DJ20" s="683">
        <f t="shared" ref="DJ20:DP20" ca="1" si="118">IF(DJ19&lt;&gt;"",VLOOKUP(DJ19,INDIRECT(LU_HEAT),2,FALSE()),0)</f>
        <v>0</v>
      </c>
      <c r="DK20" s="683">
        <f t="shared" ca="1" si="118"/>
        <v>0</v>
      </c>
      <c r="DL20" s="683">
        <f t="shared" ca="1" si="118"/>
        <v>0</v>
      </c>
      <c r="DM20" s="683">
        <f t="shared" ca="1" si="118"/>
        <v>0</v>
      </c>
      <c r="DN20" s="683">
        <f t="shared" ca="1" si="118"/>
        <v>0</v>
      </c>
      <c r="DO20" s="762">
        <f t="shared" ca="1" si="118"/>
        <v>25.845648600000001</v>
      </c>
      <c r="DP20" s="683">
        <f t="shared" ca="1" si="118"/>
        <v>0</v>
      </c>
      <c r="DQ20" s="681"/>
      <c r="DR20" s="788"/>
      <c r="DS20" s="683">
        <f ca="1">IF(DS19&lt;&gt;"",VLOOKUP(DS19,INDIRECT(LU_HEAT),2,FALSE()),0)</f>
        <v>0</v>
      </c>
      <c r="DT20" s="683">
        <f ca="1">IF(DT19&lt;&gt;"",VLOOKUP(DT19,INDIRECT(LU_HEAT),2,FALSE()),0)</f>
        <v>-1.4094978899999999</v>
      </c>
      <c r="DU20" s="683">
        <f ca="1">IF(DU19&lt;&gt;"",VLOOKUP(DU19,INDIRECT(LU_HEAT),2,FALSE()),0)</f>
        <v>0</v>
      </c>
      <c r="DV20" s="523"/>
      <c r="DW20" s="681"/>
      <c r="DX20" s="788"/>
      <c r="DY20" s="683">
        <f ca="1">IF(DY19&lt;&gt;"",VLOOKUP(DY19,INDIRECT(LU_HEAT),2,FALSE()),0)</f>
        <v>0</v>
      </c>
      <c r="DZ20" s="683">
        <f ca="1">IF(DZ19&lt;&gt;"",VLOOKUP(DZ19,INDIRECT(LU_HEAT),2,FALSE()),0)</f>
        <v>-1.4094978899999999</v>
      </c>
      <c r="EA20" s="683">
        <f ca="1">IF(EA19&lt;&gt;"",VLOOKUP(EA19,INDIRECT(LU_HEAT),2,FALSE()),0)</f>
        <v>0</v>
      </c>
      <c r="EB20" s="523"/>
      <c r="EC20" s="681"/>
      <c r="ED20" s="788"/>
      <c r="EE20" s="683">
        <f ca="1">IF(EE19&lt;&gt;"",VLOOKUP(EE19,INDIRECT(LU_HEAT),2,FALSE()),0)</f>
        <v>-0.68356873200000001</v>
      </c>
      <c r="EF20" s="789"/>
      <c r="EG20" s="790"/>
      <c r="EH20" s="523"/>
      <c r="EI20" s="681"/>
      <c r="EJ20" s="683">
        <f ca="1">IF(EJ19&lt;&gt;"",VLOOKUP(EJ19,INDIRECT(LU_HEAT),2,FALSE()),0)</f>
        <v>97.060327700000002</v>
      </c>
      <c r="EK20" s="683">
        <f ca="1">IF(EK19&lt;&gt;"",VLOOKUP(EK19,INDIRECT(LU_HEAT),2,FALSE()),0)</f>
        <v>0</v>
      </c>
      <c r="EL20" s="683">
        <f ca="1">IF(EL19&lt;&gt;"",VLOOKUP(EL19,INDIRECT(LU_WORK),2,FALSE())*859.8576/1000000,0)</f>
        <v>0</v>
      </c>
      <c r="EM20" s="532"/>
      <c r="EN20" s="523"/>
      <c r="EO20" s="681"/>
      <c r="EP20" s="788"/>
      <c r="EQ20" s="683">
        <f ca="1">IF(EQ19&lt;&gt;"",VLOOKUP(EQ19,INDIRECT(LU_HEAT),2,FALSE()),0)</f>
        <v>0.65731509399999999</v>
      </c>
      <c r="ER20" s="789"/>
      <c r="ES20" s="790"/>
      <c r="ET20" s="523"/>
      <c r="EU20" s="681"/>
      <c r="EV20" s="683">
        <f ca="1">IF(EV19&lt;&gt;"",VLOOKUP(EV19,INDIRECT(LU_HEAT),2,FALSE()),0)</f>
        <v>0</v>
      </c>
      <c r="EW20" s="683">
        <f ca="1">IF(EW19&lt;&gt;"",VLOOKUP(EW19,INDIRECT(LU_HEAT),2,FALSE()),0)</f>
        <v>0</v>
      </c>
      <c r="EX20" s="681"/>
      <c r="EY20" s="683">
        <f ca="1">IF(EY19&lt;&gt;"",VLOOKUP(EY19,INDIRECT(LU_HEAT),2,FALSE()),0)</f>
        <v>97.876128199999997</v>
      </c>
      <c r="EZ20" s="683">
        <f ca="1">IF(EZ19&lt;&gt;"",VLOOKUP(EZ19,INDIRECT(LU_HEAT),2,FALSE()),0)</f>
        <v>0</v>
      </c>
      <c r="FA20" s="683">
        <f ca="1">IF(FA19&lt;&gt;"",VLOOKUP(FA19,INDIRECT(LU_HEAT),2,FALSE()),0)</f>
        <v>0</v>
      </c>
      <c r="FB20" s="681"/>
      <c r="FC20" s="683">
        <f t="shared" ref="FC20:GB20" ca="1" si="119">IF(FC19&lt;&gt;"",VLOOKUP(FC19,INDIRECT(LU_HEAT),2,FALSE()),0)</f>
        <v>0</v>
      </c>
      <c r="FD20" s="683">
        <f t="shared" ca="1" si="119"/>
        <v>0</v>
      </c>
      <c r="FE20" s="683">
        <f t="shared" ca="1" si="119"/>
        <v>0</v>
      </c>
      <c r="FF20" s="683">
        <f t="shared" ca="1" si="119"/>
        <v>0</v>
      </c>
      <c r="FG20" s="683">
        <f t="shared" ca="1" si="119"/>
        <v>0</v>
      </c>
      <c r="FH20" s="683">
        <f t="shared" ca="1" si="119"/>
        <v>0</v>
      </c>
      <c r="FI20" s="683">
        <f t="shared" ca="1" si="119"/>
        <v>0</v>
      </c>
      <c r="FJ20" s="683">
        <f t="shared" ca="1" si="119"/>
        <v>0</v>
      </c>
      <c r="FK20" s="683">
        <f t="shared" ca="1" si="119"/>
        <v>0</v>
      </c>
      <c r="FL20" s="683">
        <f t="shared" ca="1" si="119"/>
        <v>0</v>
      </c>
      <c r="FM20" s="683">
        <f t="shared" ca="1" si="119"/>
        <v>0</v>
      </c>
      <c r="FN20" s="683">
        <f t="shared" ca="1" si="119"/>
        <v>0</v>
      </c>
      <c r="FO20" s="683">
        <f t="shared" ca="1" si="119"/>
        <v>0</v>
      </c>
      <c r="FP20" s="683">
        <f t="shared" ca="1" si="119"/>
        <v>0</v>
      </c>
      <c r="FQ20" s="683">
        <f t="shared" ca="1" si="119"/>
        <v>0</v>
      </c>
      <c r="FR20" s="683">
        <f t="shared" ca="1" si="119"/>
        <v>0</v>
      </c>
      <c r="FS20" s="683">
        <f t="shared" ca="1" si="119"/>
        <v>0</v>
      </c>
      <c r="FT20" s="683">
        <f t="shared" ca="1" si="119"/>
        <v>0</v>
      </c>
      <c r="FU20" s="683">
        <f t="shared" ca="1" si="119"/>
        <v>0</v>
      </c>
      <c r="FV20" s="683">
        <f t="shared" ca="1" si="119"/>
        <v>0</v>
      </c>
      <c r="FW20" s="683">
        <f t="shared" ca="1" si="119"/>
        <v>0</v>
      </c>
      <c r="FX20" s="683">
        <f t="shared" ca="1" si="119"/>
        <v>0</v>
      </c>
      <c r="FY20" s="683">
        <f t="shared" ca="1" si="119"/>
        <v>0</v>
      </c>
      <c r="FZ20" s="683">
        <f t="shared" ca="1" si="119"/>
        <v>0</v>
      </c>
      <c r="GA20" s="683">
        <f t="shared" ca="1" si="119"/>
        <v>0</v>
      </c>
      <c r="GB20" s="683">
        <f t="shared" ca="1" si="119"/>
        <v>0</v>
      </c>
      <c r="GC20" s="523"/>
      <c r="GD20" s="683">
        <f t="shared" ref="GD20:GK20" ca="1" si="120">IF(GD19&lt;&gt;"",VLOOKUP(GD19,INDIRECT(LU_HEAT),2,FALSE()),0)</f>
        <v>10.218204399999999</v>
      </c>
      <c r="GE20" s="683">
        <f t="shared" ca="1" si="120"/>
        <v>9.3387812900000006E-2</v>
      </c>
      <c r="GF20" s="683">
        <f t="shared" ca="1" si="120"/>
        <v>0.73391689599999999</v>
      </c>
      <c r="GG20" s="683">
        <f t="shared" ca="1" si="120"/>
        <v>25.845648600000001</v>
      </c>
      <c r="GH20" s="683">
        <f t="shared" ca="1" si="120"/>
        <v>-2.09306663</v>
      </c>
      <c r="GI20" s="683">
        <f t="shared" ca="1" si="120"/>
        <v>0.65731509399999999</v>
      </c>
      <c r="GJ20" s="683">
        <f t="shared" ca="1" si="120"/>
        <v>-3.4962728000000002E-3</v>
      </c>
      <c r="GK20" s="683">
        <f t="shared" ca="1" si="120"/>
        <v>1.6431673600000001</v>
      </c>
      <c r="GL20" s="683">
        <f ca="1">EV3</f>
        <v>-0.19184206644230883</v>
      </c>
      <c r="GM20" s="683">
        <f ca="1">IF(GM19&lt;&gt;"",VLOOKUP(GM19,INDIRECT(LU_HEAT),2,FALSE()),0)</f>
        <v>0</v>
      </c>
      <c r="GN20" s="683">
        <f ca="1">IF(GN19&lt;&gt;"",VLOOKUP(GN19,INDIRECT(LU_HEAT),2,FALSE()),0)</f>
        <v>0</v>
      </c>
      <c r="GO20" s="683">
        <f ca="1">IF(GO19&lt;&gt;"",VLOOKUP(GO19,INDIRECT(LU_HEAT),2,FALSE()),0)</f>
        <v>0</v>
      </c>
      <c r="GP20" s="791"/>
      <c r="GQ20" s="523" t="s">
        <v>2527</v>
      </c>
      <c r="GR20" s="689">
        <f ca="1">FL9+FM9+FN9+FO9+FP9+FQ9+FR9</f>
        <v>0</v>
      </c>
      <c r="GS20" s="690" t="s">
        <v>225</v>
      </c>
      <c r="GT20" s="523" t="s">
        <v>2528</v>
      </c>
      <c r="GU20" s="689">
        <f ca="1">GK9</f>
        <v>0</v>
      </c>
      <c r="GV20" s="690" t="s">
        <v>225</v>
      </c>
      <c r="GW20" s="617"/>
      <c r="GX20" s="792" t="s">
        <v>2529</v>
      </c>
      <c r="GY20" s="618">
        <f ca="1">P23+O23</f>
        <v>4.1970784210074719</v>
      </c>
    </row>
    <row r="21" spans="1:207" s="617" customFormat="1" ht="12.75" customHeight="1">
      <c r="A21" s="733"/>
      <c r="B21" s="517"/>
      <c r="C21" s="517"/>
      <c r="D21" s="523"/>
      <c r="E21" s="793"/>
      <c r="F21" s="523"/>
      <c r="G21" s="523"/>
      <c r="H21" s="523"/>
      <c r="I21" s="523"/>
      <c r="J21" s="523"/>
      <c r="K21" s="523"/>
      <c r="L21" s="523"/>
      <c r="M21" s="523"/>
      <c r="N21" s="696"/>
      <c r="O21" s="523"/>
      <c r="P21" s="523"/>
      <c r="Q21" s="681"/>
      <c r="R21" s="523"/>
      <c r="S21" s="523"/>
      <c r="T21" s="523"/>
      <c r="U21" s="523"/>
      <c r="V21" s="523"/>
      <c r="W21" s="523"/>
      <c r="X21" s="696"/>
      <c r="Y21" s="523"/>
      <c r="Z21" s="523"/>
      <c r="AA21" s="523"/>
      <c r="AB21" s="681"/>
      <c r="AC21" s="523"/>
      <c r="AD21" s="523"/>
      <c r="AE21" s="523"/>
      <c r="AF21" s="523"/>
      <c r="AG21" s="523"/>
      <c r="AH21" s="523"/>
      <c r="AI21" s="523"/>
      <c r="AJ21" s="523"/>
      <c r="AK21" s="696"/>
      <c r="AL21" s="523"/>
      <c r="AM21" s="523"/>
      <c r="AN21" s="523"/>
      <c r="AO21" s="681"/>
      <c r="AP21" s="523"/>
      <c r="AQ21" s="523"/>
      <c r="AR21" s="523"/>
      <c r="AS21" s="523"/>
      <c r="AT21" s="696"/>
      <c r="AU21" s="696"/>
      <c r="AV21" s="523"/>
      <c r="AW21" s="523"/>
      <c r="AX21" s="523"/>
      <c r="AY21" s="523"/>
      <c r="AZ21" s="523"/>
      <c r="BA21" s="523"/>
      <c r="BB21" s="523"/>
      <c r="BC21" s="523"/>
      <c r="BD21" s="681"/>
      <c r="BE21" s="523"/>
      <c r="BF21" s="523"/>
      <c r="BG21" s="523"/>
      <c r="BH21" s="523"/>
      <c r="BI21" s="696"/>
      <c r="BJ21" s="523"/>
      <c r="BK21" s="523"/>
      <c r="BL21" s="523"/>
      <c r="BM21" s="523"/>
      <c r="BN21" s="523"/>
      <c r="BO21" s="523"/>
      <c r="BP21" s="681"/>
      <c r="BQ21" s="523"/>
      <c r="BR21" s="523"/>
      <c r="BS21" s="523"/>
      <c r="BT21" s="523"/>
      <c r="BU21" s="523"/>
      <c r="BV21" s="523"/>
      <c r="BW21" s="523"/>
      <c r="BX21" s="681"/>
      <c r="BY21" s="523"/>
      <c r="BZ21" s="523"/>
      <c r="CA21" s="523"/>
      <c r="CB21" s="523"/>
      <c r="CC21" s="523"/>
      <c r="CD21" s="523"/>
      <c r="CE21" s="523"/>
      <c r="CF21" s="523"/>
      <c r="CG21" s="681"/>
      <c r="CH21" s="523"/>
      <c r="CI21" s="523"/>
      <c r="CJ21" s="523"/>
      <c r="CK21" s="523"/>
      <c r="CL21" s="523"/>
      <c r="CM21" s="681"/>
      <c r="CN21" s="523"/>
      <c r="CO21" s="523"/>
      <c r="CP21" s="523"/>
      <c r="CQ21" s="523"/>
      <c r="CR21" s="523"/>
      <c r="CS21" s="523"/>
      <c r="CT21" s="681"/>
      <c r="CU21" s="523"/>
      <c r="CV21" s="523"/>
      <c r="CW21" s="523"/>
      <c r="CX21" s="523"/>
      <c r="CY21" s="523"/>
      <c r="CZ21" s="523"/>
      <c r="DA21" s="523"/>
      <c r="DB21" s="523"/>
      <c r="DC21" s="696"/>
      <c r="DD21" s="523"/>
      <c r="DE21" s="523"/>
      <c r="DF21" s="523"/>
      <c r="DG21" s="523"/>
      <c r="DH21" s="523"/>
      <c r="DI21" s="681"/>
      <c r="DJ21" s="523"/>
      <c r="DK21" s="523"/>
      <c r="DL21" s="523"/>
      <c r="DM21" s="523"/>
      <c r="DN21" s="523"/>
      <c r="DO21" s="523"/>
      <c r="DP21" s="523"/>
      <c r="DQ21" s="681"/>
      <c r="DR21" s="523"/>
      <c r="DS21" s="523"/>
      <c r="DT21" s="523"/>
      <c r="DU21" s="523"/>
      <c r="DV21" s="523"/>
      <c r="DW21" s="681"/>
      <c r="DX21" s="523"/>
      <c r="DY21" s="523"/>
      <c r="DZ21" s="523"/>
      <c r="EA21" s="523"/>
      <c r="EB21" s="523"/>
      <c r="EC21" s="681"/>
      <c r="ED21" s="523"/>
      <c r="EE21" s="523"/>
      <c r="EF21" s="523"/>
      <c r="EG21" s="523"/>
      <c r="EH21" s="523"/>
      <c r="EI21" s="681"/>
      <c r="EJ21" s="523"/>
      <c r="EK21" s="523"/>
      <c r="EL21" s="523"/>
      <c r="EM21" s="523"/>
      <c r="EN21" s="523"/>
      <c r="EO21" s="681"/>
      <c r="EP21" s="523"/>
      <c r="EQ21" s="523"/>
      <c r="ER21" s="523"/>
      <c r="ES21" s="523"/>
      <c r="ET21" s="523"/>
      <c r="EU21" s="681"/>
      <c r="EV21" s="523"/>
      <c r="EW21" s="523"/>
      <c r="EX21" s="681"/>
      <c r="EY21" s="523"/>
      <c r="EZ21" s="523"/>
      <c r="FA21" s="523"/>
      <c r="FB21" s="681"/>
      <c r="FC21" s="523"/>
      <c r="FD21" s="523"/>
      <c r="FE21" s="523"/>
      <c r="FF21" s="523"/>
      <c r="FG21" s="523"/>
      <c r="FH21" s="523"/>
      <c r="FI21" s="523"/>
      <c r="FJ21" s="523"/>
      <c r="FK21" s="523"/>
      <c r="FL21" s="523"/>
      <c r="FM21" s="523"/>
      <c r="FN21" s="523"/>
      <c r="FO21" s="523"/>
      <c r="FP21" s="523"/>
      <c r="FQ21" s="523"/>
      <c r="FR21" s="523"/>
      <c r="FS21" s="523"/>
      <c r="FT21" s="523"/>
      <c r="FU21" s="523"/>
      <c r="FV21" s="523"/>
      <c r="FW21" s="523"/>
      <c r="FX21" s="523"/>
      <c r="FY21" s="523"/>
      <c r="FZ21" s="523"/>
      <c r="GA21" s="523"/>
      <c r="GB21" s="523"/>
      <c r="GC21" s="523"/>
      <c r="GD21" s="523"/>
      <c r="GE21" s="523"/>
      <c r="GF21" s="523"/>
      <c r="GG21" s="523"/>
      <c r="GH21" s="523"/>
      <c r="GI21" s="523"/>
      <c r="GJ21" s="523"/>
      <c r="GK21" s="523"/>
      <c r="GL21" s="523"/>
      <c r="GM21" s="523"/>
      <c r="GN21" s="523"/>
      <c r="GO21" s="523"/>
      <c r="GP21" s="773"/>
      <c r="GQ21" s="523"/>
      <c r="GR21" s="618">
        <f ca="1">FL10+FM10+FN10+FO10+FP10+FQ10+FR10</f>
        <v>0</v>
      </c>
      <c r="GS21" s="690" t="s">
        <v>2325</v>
      </c>
      <c r="GT21" s="523"/>
      <c r="GU21" s="618">
        <f ca="1">GK10</f>
        <v>707.15452770287993</v>
      </c>
      <c r="GV21" s="690" t="s">
        <v>2325</v>
      </c>
      <c r="GX21" s="617" t="s">
        <v>2530</v>
      </c>
      <c r="GY21" s="618">
        <f ca="1">Y23</f>
        <v>1.4932235662115521</v>
      </c>
    </row>
    <row r="22" spans="1:207" ht="12.75" customHeight="1">
      <c r="A22" s="733"/>
      <c r="B22" s="517"/>
      <c r="C22" s="517"/>
      <c r="D22" s="532" t="s">
        <v>2531</v>
      </c>
      <c r="E22" s="532" t="s">
        <v>2394</v>
      </c>
      <c r="F22" s="533"/>
      <c r="G22" s="785"/>
      <c r="H22" s="785"/>
      <c r="I22" s="785"/>
      <c r="J22" s="785"/>
      <c r="K22" s="785"/>
      <c r="L22" s="785"/>
      <c r="M22" s="785"/>
      <c r="N22" s="785"/>
      <c r="O22" s="786"/>
      <c r="P22" s="532" t="s">
        <v>2532</v>
      </c>
      <c r="Q22" s="681"/>
      <c r="R22" s="785"/>
      <c r="S22" s="785"/>
      <c r="T22" s="785"/>
      <c r="U22" s="785"/>
      <c r="V22" s="785"/>
      <c r="W22" s="785"/>
      <c r="X22" s="785"/>
      <c r="Y22" s="786" t="s">
        <v>2533</v>
      </c>
      <c r="Z22" s="785"/>
      <c r="AA22" s="785"/>
      <c r="AB22" s="681"/>
      <c r="AC22" s="785"/>
      <c r="AD22" s="785"/>
      <c r="AE22" s="785"/>
      <c r="AF22" s="785"/>
      <c r="AG22" s="785"/>
      <c r="AH22" s="785"/>
      <c r="AI22" s="785"/>
      <c r="AJ22" s="785"/>
      <c r="AK22" s="785"/>
      <c r="AL22" s="785" t="s">
        <v>2534</v>
      </c>
      <c r="AM22" s="785"/>
      <c r="AN22" s="785"/>
      <c r="AO22" s="681"/>
      <c r="AP22" s="785"/>
      <c r="AQ22" s="785"/>
      <c r="AR22" s="785"/>
      <c r="AS22" s="785"/>
      <c r="AT22" s="785"/>
      <c r="AU22" s="785"/>
      <c r="AV22" s="786" t="s">
        <v>2535</v>
      </c>
      <c r="AW22" s="785"/>
      <c r="AX22" s="785"/>
      <c r="AY22" s="785"/>
      <c r="AZ22" s="785"/>
      <c r="BA22" s="785"/>
      <c r="BB22" s="785"/>
      <c r="BC22" s="785"/>
      <c r="BD22" s="681"/>
      <c r="BE22" s="785"/>
      <c r="BF22" s="785"/>
      <c r="BG22" s="785"/>
      <c r="BH22" s="785"/>
      <c r="BI22" s="785"/>
      <c r="BJ22" s="786" t="s">
        <v>2536</v>
      </c>
      <c r="BK22" s="785"/>
      <c r="BL22" s="785"/>
      <c r="BM22" s="785"/>
      <c r="BN22" s="785"/>
      <c r="BO22" s="785"/>
      <c r="BP22" s="681"/>
      <c r="BQ22" s="785"/>
      <c r="BR22" s="785"/>
      <c r="BS22" s="785"/>
      <c r="BT22" s="785" t="s">
        <v>2537</v>
      </c>
      <c r="BU22" s="785"/>
      <c r="BV22" s="532"/>
      <c r="BW22" s="532"/>
      <c r="BX22" s="681"/>
      <c r="BY22" s="785"/>
      <c r="BZ22" s="532"/>
      <c r="CA22" s="532"/>
      <c r="CB22" s="532"/>
      <c r="CC22" s="532"/>
      <c r="CD22" s="532"/>
      <c r="CE22" s="532" t="s">
        <v>2538</v>
      </c>
      <c r="CF22" s="532"/>
      <c r="CG22" s="681"/>
      <c r="CH22" s="785"/>
      <c r="CI22" s="533"/>
      <c r="CJ22" s="532"/>
      <c r="CK22" s="533"/>
      <c r="CL22" s="740"/>
      <c r="CM22" s="681"/>
      <c r="CN22" s="532" t="s">
        <v>2505</v>
      </c>
      <c r="CO22" s="533"/>
      <c r="CP22" s="532" t="s">
        <v>2539</v>
      </c>
      <c r="CQ22" s="533" t="s">
        <v>2540</v>
      </c>
      <c r="CR22" s="533" t="s">
        <v>2541</v>
      </c>
      <c r="CS22" s="533"/>
      <c r="CT22" s="681"/>
      <c r="CU22" s="533"/>
      <c r="CV22" s="533"/>
      <c r="CW22" s="533"/>
      <c r="CX22" s="533"/>
      <c r="CY22" s="533"/>
      <c r="CZ22" s="533"/>
      <c r="DA22" s="533"/>
      <c r="DB22" s="533"/>
      <c r="DC22" s="533"/>
      <c r="DD22" s="744" t="s">
        <v>2542</v>
      </c>
      <c r="DE22" s="533"/>
      <c r="DF22" s="533"/>
      <c r="DG22" s="533"/>
      <c r="DH22" s="533"/>
      <c r="DI22" s="681"/>
      <c r="DJ22" s="533"/>
      <c r="DK22" s="533"/>
      <c r="DL22" s="533"/>
      <c r="DM22" s="533"/>
      <c r="DN22" s="533"/>
      <c r="DO22" s="744"/>
      <c r="DP22" s="533"/>
      <c r="DQ22" s="681"/>
      <c r="DR22" s="584"/>
      <c r="DS22" s="584"/>
      <c r="DT22" s="584"/>
      <c r="DW22" s="681"/>
      <c r="DX22" s="584"/>
      <c r="DY22" s="584"/>
      <c r="DZ22" s="584"/>
      <c r="EC22" s="681"/>
      <c r="ED22" s="584"/>
      <c r="EE22" s="584"/>
      <c r="EF22" s="584"/>
      <c r="EI22" s="681"/>
      <c r="EJ22" s="744"/>
      <c r="EK22" s="533"/>
      <c r="EL22" s="533" t="s">
        <v>2543</v>
      </c>
      <c r="EM22" s="532" t="s">
        <v>2544</v>
      </c>
      <c r="EO22" s="681"/>
      <c r="EP22" s="744"/>
      <c r="EQ22" s="546" t="s">
        <v>2545</v>
      </c>
      <c r="ER22" s="533"/>
      <c r="ES22" s="532"/>
      <c r="EU22" s="681"/>
      <c r="EV22" s="533" t="s">
        <v>2546</v>
      </c>
      <c r="EW22" s="533"/>
      <c r="EX22" s="681"/>
      <c r="EY22" s="533"/>
      <c r="EZ22" s="533"/>
      <c r="FA22" s="533"/>
      <c r="FB22" s="681"/>
      <c r="FC22" s="533"/>
      <c r="FD22" s="533"/>
      <c r="FE22" s="533"/>
      <c r="FF22" s="533" t="s">
        <v>2547</v>
      </c>
      <c r="FG22" s="533" t="s">
        <v>2548</v>
      </c>
      <c r="FH22" s="533" t="s">
        <v>2549</v>
      </c>
      <c r="FI22" s="533" t="s">
        <v>2550</v>
      </c>
      <c r="FJ22" s="533" t="s">
        <v>2551</v>
      </c>
      <c r="FK22" s="533" t="s">
        <v>2552</v>
      </c>
      <c r="FL22" s="533" t="s">
        <v>2553</v>
      </c>
      <c r="FM22" s="533"/>
      <c r="FN22" s="533"/>
      <c r="FO22" s="533"/>
      <c r="FP22" s="533"/>
      <c r="FQ22" s="533"/>
      <c r="FR22" s="533"/>
      <c r="FS22" s="533"/>
      <c r="FT22" s="533"/>
      <c r="FU22" s="533"/>
      <c r="FV22" s="533"/>
      <c r="FW22" s="533"/>
      <c r="FX22" s="533"/>
      <c r="FY22" s="533"/>
      <c r="FZ22" s="533"/>
      <c r="GA22" s="533"/>
      <c r="GB22" s="533"/>
      <c r="GD22" s="533" t="s">
        <v>2554</v>
      </c>
      <c r="GE22" s="533" t="s">
        <v>2541</v>
      </c>
      <c r="GF22" s="533"/>
      <c r="GG22" s="533"/>
      <c r="GH22" s="533"/>
      <c r="GI22" s="533"/>
      <c r="GJ22" s="533"/>
      <c r="GK22" s="533"/>
      <c r="GL22" s="533"/>
      <c r="GM22" s="533"/>
      <c r="GN22" s="533"/>
      <c r="GO22" s="533"/>
      <c r="GP22" s="791"/>
      <c r="GR22" s="618">
        <f ca="1">SUM(FL17:FR17)</f>
        <v>0</v>
      </c>
      <c r="GS22" s="690" t="s">
        <v>473</v>
      </c>
      <c r="GU22" s="618">
        <f ca="1">GK17</f>
        <v>0</v>
      </c>
      <c r="GV22" s="690" t="s">
        <v>473</v>
      </c>
      <c r="GX22" s="523" t="s">
        <v>2555</v>
      </c>
      <c r="GY22" s="618">
        <f ca="1">AL23</f>
        <v>3.2269457605297922</v>
      </c>
    </row>
    <row r="23" spans="1:207" s="617" customFormat="1" ht="13.5" customHeight="1">
      <c r="A23" s="733"/>
      <c r="B23" s="517"/>
      <c r="C23" s="517"/>
      <c r="D23" s="532" t="s">
        <v>2531</v>
      </c>
      <c r="E23" s="532" t="s">
        <v>1130</v>
      </c>
      <c r="F23" s="683">
        <f t="shared" ref="F23:P23" ca="1" si="121">IF(F22&lt;&gt;"",VLOOKUP(F22,INDIRECT(LU_WORK),2,FALSE())*859.8576/1000000,0)</f>
        <v>0</v>
      </c>
      <c r="G23" s="683">
        <f t="shared" ca="1" si="121"/>
        <v>0</v>
      </c>
      <c r="H23" s="683">
        <f t="shared" ca="1" si="121"/>
        <v>0</v>
      </c>
      <c r="I23" s="683">
        <f t="shared" ca="1" si="121"/>
        <v>0</v>
      </c>
      <c r="J23" s="683">
        <f t="shared" ca="1" si="121"/>
        <v>0</v>
      </c>
      <c r="K23" s="683">
        <f t="shared" ca="1" si="121"/>
        <v>0</v>
      </c>
      <c r="L23" s="683">
        <f t="shared" ca="1" si="121"/>
        <v>0</v>
      </c>
      <c r="M23" s="683">
        <f t="shared" ca="1" si="121"/>
        <v>0</v>
      </c>
      <c r="N23" s="683">
        <f t="shared" ca="1" si="121"/>
        <v>0</v>
      </c>
      <c r="O23" s="762">
        <f t="shared" ca="1" si="121"/>
        <v>0</v>
      </c>
      <c r="P23" s="683">
        <f t="shared" ca="1" si="121"/>
        <v>4.1970784210074719</v>
      </c>
      <c r="Q23" s="681"/>
      <c r="R23" s="683">
        <f t="shared" ref="R23:AA23" ca="1" si="122">IF(R22&lt;&gt;"",VLOOKUP(R22,INDIRECT(LU_WORK),2,FALSE())*859.8576/1000000,0)</f>
        <v>0</v>
      </c>
      <c r="S23" s="683">
        <f t="shared" ca="1" si="122"/>
        <v>0</v>
      </c>
      <c r="T23" s="683">
        <f t="shared" ca="1" si="122"/>
        <v>0</v>
      </c>
      <c r="U23" s="683">
        <f t="shared" ca="1" si="122"/>
        <v>0</v>
      </c>
      <c r="V23" s="683">
        <f t="shared" ca="1" si="122"/>
        <v>0</v>
      </c>
      <c r="W23" s="683">
        <f t="shared" ca="1" si="122"/>
        <v>0</v>
      </c>
      <c r="X23" s="683">
        <f t="shared" ca="1" si="122"/>
        <v>0</v>
      </c>
      <c r="Y23" s="762">
        <f t="shared" ca="1" si="122"/>
        <v>1.4932235662115521</v>
      </c>
      <c r="Z23" s="683">
        <f t="shared" ca="1" si="122"/>
        <v>0</v>
      </c>
      <c r="AA23" s="683">
        <f t="shared" ca="1" si="122"/>
        <v>0</v>
      </c>
      <c r="AB23" s="681"/>
      <c r="AC23" s="683">
        <f t="shared" ref="AC23:AL23" ca="1" si="123">IF(AC22&lt;&gt;"",VLOOKUP(AC22,INDIRECT(LU_WORK),2,FALSE())*859.8576/1000000,0)</f>
        <v>0</v>
      </c>
      <c r="AD23" s="683">
        <f t="shared" ca="1" si="123"/>
        <v>0</v>
      </c>
      <c r="AE23" s="683">
        <f t="shared" ca="1" si="123"/>
        <v>0</v>
      </c>
      <c r="AF23" s="683">
        <f t="shared" ca="1" si="123"/>
        <v>0</v>
      </c>
      <c r="AG23" s="683">
        <f t="shared" ca="1" si="123"/>
        <v>0</v>
      </c>
      <c r="AH23" s="683">
        <f t="shared" ca="1" si="123"/>
        <v>0</v>
      </c>
      <c r="AI23" s="683">
        <f t="shared" ca="1" si="123"/>
        <v>0</v>
      </c>
      <c r="AJ23" s="683">
        <f t="shared" ca="1" si="123"/>
        <v>0</v>
      </c>
      <c r="AK23" s="683">
        <f t="shared" ca="1" si="123"/>
        <v>0</v>
      </c>
      <c r="AL23" s="762">
        <f t="shared" ca="1" si="123"/>
        <v>3.2269457605297922</v>
      </c>
      <c r="AM23" s="683"/>
      <c r="AN23" s="683">
        <f ca="1">IF(AN22&lt;&gt;"",VLOOKUP(AN22,INDIRECT(LU_WORK),2,FALSE())*859.8576/1000000,0)</f>
        <v>0</v>
      </c>
      <c r="AO23" s="681"/>
      <c r="AP23" s="683">
        <f t="shared" ref="AP23:BC23" ca="1" si="124">IF(AP22&lt;&gt;"",VLOOKUP(AP22,INDIRECT(LU_WORK),2,FALSE())*859.8576/1000000,0)</f>
        <v>0</v>
      </c>
      <c r="AQ23" s="683">
        <f t="shared" ca="1" si="124"/>
        <v>0</v>
      </c>
      <c r="AR23" s="683">
        <f t="shared" ca="1" si="124"/>
        <v>0</v>
      </c>
      <c r="AS23" s="683">
        <f t="shared" ca="1" si="124"/>
        <v>0</v>
      </c>
      <c r="AT23" s="683">
        <f t="shared" ca="1" si="124"/>
        <v>0</v>
      </c>
      <c r="AU23" s="683">
        <f t="shared" ca="1" si="124"/>
        <v>0</v>
      </c>
      <c r="AV23" s="762">
        <f t="shared" ca="1" si="124"/>
        <v>1.8278124045498241</v>
      </c>
      <c r="AW23" s="683">
        <f t="shared" ca="1" si="124"/>
        <v>0</v>
      </c>
      <c r="AX23" s="683">
        <f t="shared" ca="1" si="124"/>
        <v>0</v>
      </c>
      <c r="AY23" s="683">
        <f t="shared" ca="1" si="124"/>
        <v>0</v>
      </c>
      <c r="AZ23" s="683">
        <f t="shared" ca="1" si="124"/>
        <v>0</v>
      </c>
      <c r="BA23" s="683">
        <f t="shared" ca="1" si="124"/>
        <v>0</v>
      </c>
      <c r="BB23" s="683">
        <f t="shared" ca="1" si="124"/>
        <v>0</v>
      </c>
      <c r="BC23" s="683">
        <f t="shared" ca="1" si="124"/>
        <v>0</v>
      </c>
      <c r="BD23" s="681"/>
      <c r="BE23" s="683">
        <f t="shared" ref="BE23:BO23" ca="1" si="125">IF(BE22&lt;&gt;"",VLOOKUP(BE22,INDIRECT(LU_WORK),2,FALSE())*859.8576/1000000,0)</f>
        <v>0</v>
      </c>
      <c r="BF23" s="683">
        <f t="shared" ca="1" si="125"/>
        <v>0</v>
      </c>
      <c r="BG23" s="683">
        <f t="shared" ca="1" si="125"/>
        <v>0</v>
      </c>
      <c r="BH23" s="683">
        <f t="shared" ca="1" si="125"/>
        <v>0</v>
      </c>
      <c r="BI23" s="683">
        <f t="shared" ca="1" si="125"/>
        <v>0</v>
      </c>
      <c r="BJ23" s="762">
        <f t="shared" ca="1" si="125"/>
        <v>0.52894764348646084</v>
      </c>
      <c r="BK23" s="683">
        <f t="shared" ca="1" si="125"/>
        <v>0</v>
      </c>
      <c r="BL23" s="683">
        <f t="shared" ca="1" si="125"/>
        <v>0</v>
      </c>
      <c r="BM23" s="683">
        <f t="shared" ca="1" si="125"/>
        <v>0</v>
      </c>
      <c r="BN23" s="683">
        <f t="shared" ca="1" si="125"/>
        <v>0</v>
      </c>
      <c r="BO23" s="683">
        <f t="shared" ca="1" si="125"/>
        <v>0</v>
      </c>
      <c r="BP23" s="681"/>
      <c r="BQ23" s="683">
        <f t="shared" ref="BQ23:BW23" ca="1" si="126">IF(BQ22&lt;&gt;"",VLOOKUP(BQ22,INDIRECT(LU_WORK),2,FALSE())*859.8576/1000000,0)</f>
        <v>0</v>
      </c>
      <c r="BR23" s="683">
        <f t="shared" ca="1" si="126"/>
        <v>0</v>
      </c>
      <c r="BS23" s="683">
        <f t="shared" ca="1" si="126"/>
        <v>0</v>
      </c>
      <c r="BT23" s="683">
        <f t="shared" ca="1" si="126"/>
        <v>0.89778054462599999</v>
      </c>
      <c r="BU23" s="683">
        <f t="shared" ca="1" si="126"/>
        <v>0</v>
      </c>
      <c r="BV23" s="683">
        <f t="shared" ca="1" si="126"/>
        <v>0</v>
      </c>
      <c r="BW23" s="683">
        <f t="shared" ca="1" si="126"/>
        <v>0</v>
      </c>
      <c r="BX23" s="681"/>
      <c r="BY23" s="683">
        <f t="shared" ref="BY23:CF23" ca="1" si="127">IF(BY22&lt;&gt;"",VLOOKUP(BY22,INDIRECT(LU_WORK),2,FALSE())*859.8576/1000000,0)</f>
        <v>0</v>
      </c>
      <c r="BZ23" s="683">
        <f t="shared" ca="1" si="127"/>
        <v>0</v>
      </c>
      <c r="CA23" s="683">
        <f t="shared" ca="1" si="127"/>
        <v>0</v>
      </c>
      <c r="CB23" s="683">
        <f t="shared" ca="1" si="127"/>
        <v>0</v>
      </c>
      <c r="CC23" s="683">
        <f t="shared" ca="1" si="127"/>
        <v>0</v>
      </c>
      <c r="CD23" s="683">
        <f t="shared" ca="1" si="127"/>
        <v>0</v>
      </c>
      <c r="CE23" s="683">
        <f t="shared" ca="1" si="127"/>
        <v>0.1224341150510352</v>
      </c>
      <c r="CF23" s="683">
        <f t="shared" ca="1" si="127"/>
        <v>0</v>
      </c>
      <c r="CG23" s="681"/>
      <c r="CH23" s="683">
        <f ca="1">IF(CH22&lt;&gt;"",VLOOKUP(CH22,INDIRECT(LU_WORK),2,FALSE())*859.8576/1000000,0)</f>
        <v>0</v>
      </c>
      <c r="CI23" s="683">
        <f ca="1">IF(CI22&lt;&gt;"",VLOOKUP(CI22,INDIRECT(LU_WORK),2,FALSE())*859.8576/1000000,0)</f>
        <v>0</v>
      </c>
      <c r="CJ23" s="683">
        <f ca="1">IF(CJ22&lt;&gt;"",VLOOKUP(CJ22,INDIRECT(LU_WORK),2,FALSE())*859.8576/1000000,0)</f>
        <v>0</v>
      </c>
      <c r="CK23" s="683">
        <f ca="1">IF(CK22&lt;&gt;"",VLOOKUP(CK22,INDIRECT(LU_WORK),2,FALSE())*859.8576/1000000,0)</f>
        <v>0</v>
      </c>
      <c r="CL23" s="683">
        <f ca="1">IF(CL22&lt;&gt;"",VLOOKUP(CL22,INDIRECT(LU_WORK),2,FALSE())*859.8576/1000000,0)</f>
        <v>0</v>
      </c>
      <c r="CM23" s="681"/>
      <c r="CN23" s="683">
        <f ca="1">IF(CN22&lt;&gt;"",VLOOKUP(CN22,INDIRECT(LU_HEAT),2,FALSE()),0)</f>
        <v>-39.077310799999999</v>
      </c>
      <c r="CO23" s="785"/>
      <c r="CP23" s="683">
        <f ca="1">IF(CP22&lt;&gt;"",VLOOKUP(CP22,INDIRECT(LU_WORK),2,FALSE())*859.8576/1000000,0)</f>
        <v>-35.388192591286085</v>
      </c>
      <c r="CQ23" s="683">
        <f ca="1">IF(CQ22&lt;&gt;"",VLOOKUP(CQ22,INDIRECT(LU_WORK),2,FALSE())*859.8576/1000000,0)</f>
        <v>0.54206631375899517</v>
      </c>
      <c r="CR23" s="683">
        <f ca="1">VLOOKUP("a800.wtotal",INDIRECT(LU_WORK),2,FALSE())*859.8576/1000000/25</f>
        <v>-1.4155277036514433</v>
      </c>
      <c r="CS23" s="683"/>
      <c r="CT23" s="681"/>
      <c r="CU23" s="683">
        <f t="shared" ref="CU23:DH23" ca="1" si="128">IF(CU22&lt;&gt;"",VLOOKUP(CU22,INDIRECT(LU_WORK),2,FALSE())*859.8576/1000000,0)</f>
        <v>0</v>
      </c>
      <c r="CV23" s="683">
        <f t="shared" ca="1" si="128"/>
        <v>0</v>
      </c>
      <c r="CW23" s="683">
        <f t="shared" ca="1" si="128"/>
        <v>0</v>
      </c>
      <c r="CX23" s="683">
        <f t="shared" ca="1" si="128"/>
        <v>0</v>
      </c>
      <c r="CY23" s="683">
        <f t="shared" ca="1" si="128"/>
        <v>0</v>
      </c>
      <c r="CZ23" s="683">
        <f t="shared" ca="1" si="128"/>
        <v>0</v>
      </c>
      <c r="DA23" s="683">
        <f t="shared" ca="1" si="128"/>
        <v>0</v>
      </c>
      <c r="DB23" s="683">
        <f t="shared" ca="1" si="128"/>
        <v>0</v>
      </c>
      <c r="DC23" s="683">
        <f t="shared" ca="1" si="128"/>
        <v>0</v>
      </c>
      <c r="DD23" s="762">
        <f t="shared" ca="1" si="128"/>
        <v>6.326105572339392</v>
      </c>
      <c r="DE23" s="683">
        <f t="shared" ca="1" si="128"/>
        <v>0</v>
      </c>
      <c r="DF23" s="683">
        <f t="shared" ca="1" si="128"/>
        <v>0</v>
      </c>
      <c r="DG23" s="683">
        <f t="shared" ca="1" si="128"/>
        <v>0</v>
      </c>
      <c r="DH23" s="683">
        <f t="shared" ca="1" si="128"/>
        <v>0</v>
      </c>
      <c r="DI23" s="681"/>
      <c r="DJ23" s="683">
        <f t="shared" ref="DJ23:DP23" ca="1" si="129">IF(DJ22&lt;&gt;"",VLOOKUP(DJ22,INDIRECT(LU_WORK),2,FALSE())*859.8576/1000000,0)</f>
        <v>0</v>
      </c>
      <c r="DK23" s="683">
        <f t="shared" ca="1" si="129"/>
        <v>0</v>
      </c>
      <c r="DL23" s="683">
        <f t="shared" ca="1" si="129"/>
        <v>0</v>
      </c>
      <c r="DM23" s="683">
        <f t="shared" ca="1" si="129"/>
        <v>0</v>
      </c>
      <c r="DN23" s="683">
        <f t="shared" ca="1" si="129"/>
        <v>0</v>
      </c>
      <c r="DO23" s="762">
        <f t="shared" ca="1" si="129"/>
        <v>0</v>
      </c>
      <c r="DP23" s="683">
        <f t="shared" ca="1" si="129"/>
        <v>0</v>
      </c>
      <c r="DQ23" s="681"/>
      <c r="DR23" s="774"/>
      <c r="DS23" s="774"/>
      <c r="DT23" s="774"/>
      <c r="DU23" s="523"/>
      <c r="DV23" s="523"/>
      <c r="DW23" s="681"/>
      <c r="DX23" s="774"/>
      <c r="DY23" s="774"/>
      <c r="DZ23" s="774"/>
      <c r="EA23" s="523"/>
      <c r="EB23" s="523"/>
      <c r="EC23" s="681"/>
      <c r="ED23" s="774"/>
      <c r="EE23" s="774"/>
      <c r="EF23" s="774"/>
      <c r="EG23" s="523"/>
      <c r="EH23" s="523"/>
      <c r="EI23" s="681"/>
      <c r="EJ23" s="786"/>
      <c r="EK23" s="785"/>
      <c r="EL23" s="683">
        <f ca="1">IF(EL22&lt;&gt;"",VLOOKUP(EL22,INDIRECT(LU_WORK),2,FALSE())*859.8576/1000000,0)</f>
        <v>0.85872375651447852</v>
      </c>
      <c r="EM23" s="683">
        <f ca="1">IF(EM22&lt;&gt;"",VLOOKUP(EM22,INDIRECT(LU_WORK),2,FALSE())*859.8576/1000000,0)</f>
        <v>1.2795686347520161</v>
      </c>
      <c r="EN23" s="523"/>
      <c r="EO23" s="681"/>
      <c r="EP23" s="683">
        <f ca="1">IF(EP22&lt;&gt;"",VLOOKUP(EP22,INDIRECT(LU_WORK),2,FALSE())*859.8576/1000000,0)</f>
        <v>0</v>
      </c>
      <c r="EQ23" s="683">
        <f ca="1">IF(EQ22&lt;&gt;"",VLOOKUP(EQ22,INDIRECT(LU_WORK),2,FALSE())*859.8576/1000000,0)</f>
        <v>1.8645443690126402</v>
      </c>
      <c r="ER23" s="683">
        <f ca="1">IF(ER22&lt;&gt;"",VLOOKUP(ER22,INDIRECT(LU_WORK),2,FALSE())*859.8576/1000000,0)</f>
        <v>0</v>
      </c>
      <c r="ES23" s="683">
        <f ca="1">IF(ES22&lt;&gt;"",VLOOKUP(ES22,INDIRECT(LU_WORK),2,FALSE())*859.8576/1000000,0)</f>
        <v>0</v>
      </c>
      <c r="ET23" s="523"/>
      <c r="EU23" s="681"/>
      <c r="EV23" s="683">
        <f ca="1">IF(EV22&lt;&gt;"",VLOOKUP(EV22,INDIRECT(LU_WORK),2,FALSE())*859.8576/1000000,0)</f>
        <v>0.19184206644230883</v>
      </c>
      <c r="EW23" s="683">
        <f ca="1">IF(EW22&lt;&gt;"",VLOOKUP(EW22,INDIRECT(LU_WORK),2,FALSE())*859.8576/1000000,0)</f>
        <v>0</v>
      </c>
      <c r="EX23" s="681"/>
      <c r="EY23" s="683">
        <f ca="1">IF(EY22&lt;&gt;"",VLOOKUP(EY22,INDIRECT(LU_WORK),2,FALSE())*859.8576/1000000,0)</f>
        <v>0</v>
      </c>
      <c r="EZ23" s="683">
        <f ca="1">IF(EZ22&lt;&gt;"",VLOOKUP(EZ22,INDIRECT(LU_WORK),2,FALSE())*859.8576/1000000,0)</f>
        <v>0</v>
      </c>
      <c r="FA23" s="683">
        <f ca="1">IF(FA22&lt;&gt;"",VLOOKUP(FA22,INDIRECT(LU_WORK),2,FALSE())*859.8576/1000000,0)</f>
        <v>0</v>
      </c>
      <c r="FB23" s="681"/>
      <c r="FC23" s="683">
        <f t="shared" ref="FC23:GB23" ca="1" si="130">IF(FC22&lt;&gt;"",VLOOKUP(FC22,INDIRECT(LU_WORK),2,FALSE())*859.8576/1000000,0)</f>
        <v>0</v>
      </c>
      <c r="FD23" s="683">
        <f t="shared" ca="1" si="130"/>
        <v>0</v>
      </c>
      <c r="FE23" s="683">
        <f t="shared" ca="1" si="130"/>
        <v>0</v>
      </c>
      <c r="FF23" s="683">
        <f t="shared" ca="1" si="130"/>
        <v>0.73903445395829281</v>
      </c>
      <c r="FG23" s="683">
        <f t="shared" ca="1" si="130"/>
        <v>2.1050971767467042</v>
      </c>
      <c r="FH23" s="683">
        <f t="shared" ca="1" si="130"/>
        <v>0.68962701820528316</v>
      </c>
      <c r="FI23" s="683">
        <f t="shared" ca="1" si="130"/>
        <v>0.37489791360000002</v>
      </c>
      <c r="FJ23" s="683">
        <f t="shared" ca="1" si="130"/>
        <v>0.1288428332307984</v>
      </c>
      <c r="FK23" s="683">
        <f t="shared" ca="1" si="130"/>
        <v>1.6029893674270559E-2</v>
      </c>
      <c r="FL23" s="683">
        <f t="shared" ca="1" si="130"/>
        <v>9.3510900090451217E-3</v>
      </c>
      <c r="FM23" s="683">
        <f t="shared" ca="1" si="130"/>
        <v>0</v>
      </c>
      <c r="FN23" s="683">
        <f t="shared" ca="1" si="130"/>
        <v>0</v>
      </c>
      <c r="FO23" s="683">
        <f t="shared" ca="1" si="130"/>
        <v>0</v>
      </c>
      <c r="FP23" s="683">
        <f t="shared" ca="1" si="130"/>
        <v>0</v>
      </c>
      <c r="FQ23" s="683">
        <f t="shared" ca="1" si="130"/>
        <v>0</v>
      </c>
      <c r="FR23" s="683">
        <f t="shared" ca="1" si="130"/>
        <v>0</v>
      </c>
      <c r="FS23" s="683">
        <f t="shared" ca="1" si="130"/>
        <v>0</v>
      </c>
      <c r="FT23" s="683">
        <f t="shared" ca="1" si="130"/>
        <v>0</v>
      </c>
      <c r="FU23" s="683">
        <f t="shared" ca="1" si="130"/>
        <v>0</v>
      </c>
      <c r="FV23" s="683">
        <f t="shared" ca="1" si="130"/>
        <v>0</v>
      </c>
      <c r="FW23" s="683">
        <f t="shared" ca="1" si="130"/>
        <v>0</v>
      </c>
      <c r="FX23" s="683">
        <f t="shared" ca="1" si="130"/>
        <v>0</v>
      </c>
      <c r="FY23" s="683">
        <f t="shared" ca="1" si="130"/>
        <v>0</v>
      </c>
      <c r="FZ23" s="683">
        <f t="shared" ca="1" si="130"/>
        <v>0</v>
      </c>
      <c r="GA23" s="683">
        <f t="shared" ca="1" si="130"/>
        <v>0</v>
      </c>
      <c r="GB23" s="683">
        <f t="shared" ca="1" si="130"/>
        <v>0</v>
      </c>
      <c r="GC23" s="523"/>
      <c r="GD23" s="683">
        <f ca="1">IF(GD22&lt;&gt;"",VLOOKUP(GD22,INDIRECT(LU_WORK),2,FALSE())*859.8576/1000000,0)</f>
        <v>-11.010438304336802</v>
      </c>
      <c r="GE23" s="683">
        <f ca="1">VLOOKUP("a800.wtotal",INDIRECT(LU_WORK),2,FALSE())*859.8576/1000000/25</f>
        <v>-1.4155277036514433</v>
      </c>
      <c r="GF23" s="683">
        <f t="shared" ref="GF23:GO23" ca="1" si="131">IF(GF22&lt;&gt;"",VLOOKUP(GF22,INDIRECT(LU_WORK),2,FALSE())*859.8576/1000000,0)</f>
        <v>0</v>
      </c>
      <c r="GG23" s="683">
        <f t="shared" ca="1" si="131"/>
        <v>0</v>
      </c>
      <c r="GH23" s="683">
        <f t="shared" ca="1" si="131"/>
        <v>0</v>
      </c>
      <c r="GI23" s="683">
        <f t="shared" ca="1" si="131"/>
        <v>0</v>
      </c>
      <c r="GJ23" s="683">
        <f t="shared" ca="1" si="131"/>
        <v>0</v>
      </c>
      <c r="GK23" s="683">
        <f t="shared" ca="1" si="131"/>
        <v>0</v>
      </c>
      <c r="GL23" s="683">
        <f t="shared" ca="1" si="131"/>
        <v>0</v>
      </c>
      <c r="GM23" s="683">
        <f t="shared" ca="1" si="131"/>
        <v>0</v>
      </c>
      <c r="GN23" s="683">
        <f t="shared" ca="1" si="131"/>
        <v>0</v>
      </c>
      <c r="GO23" s="683">
        <f t="shared" ca="1" si="131"/>
        <v>0</v>
      </c>
      <c r="GP23" s="781"/>
      <c r="GQ23" s="523"/>
      <c r="GT23" s="523"/>
      <c r="GX23" s="617" t="s">
        <v>2556</v>
      </c>
      <c r="GY23" s="618">
        <f ca="1">BT23+BJ23</f>
        <v>1.4267281881124609</v>
      </c>
    </row>
    <row r="24" spans="1:207" ht="12.75" customHeight="1">
      <c r="A24" s="794" t="s">
        <v>2487</v>
      </c>
      <c r="B24" s="795"/>
      <c r="C24" s="796"/>
      <c r="D24" s="797" t="s">
        <v>2557</v>
      </c>
      <c r="E24" s="798"/>
      <c r="F24" s="799"/>
      <c r="G24" s="797"/>
      <c r="H24" s="797"/>
      <c r="I24" s="797"/>
      <c r="J24" s="797"/>
      <c r="K24" s="797"/>
      <c r="L24" s="797"/>
      <c r="M24" s="797"/>
      <c r="N24" s="800"/>
      <c r="O24" s="797"/>
      <c r="P24" s="801"/>
      <c r="Q24" s="681"/>
      <c r="R24" s="797"/>
      <c r="S24" s="797"/>
      <c r="T24" s="797"/>
      <c r="U24" s="797"/>
      <c r="V24" s="797"/>
      <c r="W24" s="797"/>
      <c r="X24" s="800"/>
      <c r="Y24" s="797"/>
      <c r="Z24" s="797"/>
      <c r="AA24" s="797"/>
      <c r="AB24" s="681"/>
      <c r="AC24" s="797"/>
      <c r="AD24" s="797"/>
      <c r="AE24" s="797"/>
      <c r="AF24" s="797"/>
      <c r="AG24" s="797"/>
      <c r="AH24" s="797"/>
      <c r="AI24" s="797"/>
      <c r="AJ24" s="797"/>
      <c r="AK24" s="800"/>
      <c r="AL24" s="797"/>
      <c r="AM24" s="797"/>
      <c r="AN24" s="797"/>
      <c r="AO24" s="681"/>
      <c r="AP24" s="797"/>
      <c r="AQ24" s="797"/>
      <c r="AR24" s="797"/>
      <c r="AS24" s="797"/>
      <c r="AT24" s="800"/>
      <c r="AU24" s="800"/>
      <c r="AV24" s="797"/>
      <c r="AW24" s="797"/>
      <c r="AX24" s="797"/>
      <c r="AY24" s="802"/>
      <c r="AZ24" s="802"/>
      <c r="BA24" s="802"/>
      <c r="BB24" s="802"/>
      <c r="BC24" s="802"/>
      <c r="BD24" s="681"/>
      <c r="BE24" s="797"/>
      <c r="BF24" s="797"/>
      <c r="BG24" s="797"/>
      <c r="BH24" s="797"/>
      <c r="BI24" s="800"/>
      <c r="BJ24" s="797"/>
      <c r="BK24" s="797"/>
      <c r="BL24" s="797"/>
      <c r="BM24" s="802"/>
      <c r="BN24" s="802"/>
      <c r="BO24" s="802"/>
      <c r="BP24" s="681"/>
      <c r="BQ24" s="797"/>
      <c r="BR24" s="797"/>
      <c r="BS24" s="797"/>
      <c r="BT24" s="797"/>
      <c r="BU24" s="797"/>
      <c r="BV24" s="797"/>
      <c r="BW24" s="797"/>
      <c r="BX24" s="681"/>
      <c r="BY24" s="797"/>
      <c r="BZ24" s="797"/>
      <c r="CA24" s="797"/>
      <c r="CB24" s="797"/>
      <c r="CC24" s="797"/>
      <c r="CD24" s="797"/>
      <c r="CE24" s="797"/>
      <c r="CF24" s="797"/>
      <c r="CG24" s="681"/>
      <c r="CH24" s="797"/>
      <c r="CI24" s="797"/>
      <c r="CJ24" s="797"/>
      <c r="CK24" s="797"/>
      <c r="CL24" s="797"/>
      <c r="CM24" s="681"/>
      <c r="CN24" s="797"/>
      <c r="CO24" s="797"/>
      <c r="CP24" s="797"/>
      <c r="CQ24" s="797"/>
      <c r="CR24" s="797"/>
      <c r="CS24" s="797"/>
      <c r="CT24" s="681"/>
      <c r="CU24" s="797"/>
      <c r="CV24" s="797"/>
      <c r="CW24" s="797"/>
      <c r="CX24" s="797"/>
      <c r="CY24" s="797"/>
      <c r="CZ24" s="797"/>
      <c r="DA24" s="797"/>
      <c r="DB24" s="797"/>
      <c r="DC24" s="800"/>
      <c r="DD24" s="797"/>
      <c r="DE24" s="797"/>
      <c r="DF24" s="797"/>
      <c r="DG24" s="797"/>
      <c r="DH24" s="797"/>
      <c r="DI24" s="681"/>
      <c r="DJ24" s="797"/>
      <c r="DK24" s="797"/>
      <c r="DL24" s="797"/>
      <c r="DM24" s="797"/>
      <c r="DN24" s="797"/>
      <c r="DO24" s="797"/>
      <c r="DP24" s="797"/>
      <c r="DQ24" s="681"/>
      <c r="DR24" s="797"/>
      <c r="DS24" s="797"/>
      <c r="DT24" s="797"/>
      <c r="DU24" s="797"/>
      <c r="DW24" s="681"/>
      <c r="DX24" s="797"/>
      <c r="DY24" s="797"/>
      <c r="DZ24" s="797"/>
      <c r="EA24" s="797"/>
      <c r="EC24" s="681"/>
      <c r="ED24" s="797"/>
      <c r="EE24" s="797"/>
      <c r="EF24" s="797"/>
      <c r="EG24" s="797"/>
      <c r="EI24" s="681"/>
      <c r="EJ24" s="797"/>
      <c r="EK24" s="797"/>
      <c r="EL24" s="797"/>
      <c r="EM24" s="797"/>
      <c r="EO24" s="681"/>
      <c r="EP24" s="797"/>
      <c r="EQ24" s="797"/>
      <c r="ER24" s="797"/>
      <c r="ES24" s="797"/>
      <c r="EU24" s="681"/>
      <c r="EV24" s="797"/>
      <c r="EW24" s="797"/>
      <c r="EX24" s="681"/>
      <c r="EY24" s="797"/>
      <c r="EZ24" s="797"/>
      <c r="FA24" s="797"/>
      <c r="FB24" s="681"/>
      <c r="FC24" s="797"/>
      <c r="FD24" s="797"/>
      <c r="FE24" s="797"/>
      <c r="FF24" s="797"/>
      <c r="FG24" s="797"/>
      <c r="FH24" s="797"/>
      <c r="FI24" s="797"/>
      <c r="FJ24" s="797"/>
      <c r="FK24" s="797"/>
      <c r="FL24" s="797"/>
      <c r="FM24" s="797"/>
      <c r="FN24" s="797"/>
      <c r="FO24" s="797"/>
      <c r="FP24" s="797"/>
      <c r="FQ24" s="797"/>
      <c r="FR24" s="797"/>
      <c r="FS24" s="797"/>
      <c r="FT24" s="797"/>
      <c r="FU24" s="797"/>
      <c r="FV24" s="797"/>
      <c r="FW24" s="797"/>
      <c r="FX24" s="797"/>
      <c r="FY24" s="797"/>
      <c r="FZ24" s="797"/>
      <c r="GA24" s="797"/>
      <c r="GB24" s="797"/>
      <c r="GD24" s="797"/>
      <c r="GE24" s="797"/>
      <c r="GF24" s="797"/>
      <c r="GG24" s="797"/>
      <c r="GH24" s="797"/>
      <c r="GI24" s="797"/>
      <c r="GJ24" s="797"/>
      <c r="GK24" s="797"/>
      <c r="GL24" s="797"/>
      <c r="GM24" s="797"/>
      <c r="GN24" s="797"/>
      <c r="GO24" s="797"/>
      <c r="GQ24" s="523" t="s">
        <v>2558</v>
      </c>
      <c r="GR24" s="689">
        <f ca="1">FS9</f>
        <v>0</v>
      </c>
      <c r="GS24" s="617" t="s">
        <v>225</v>
      </c>
      <c r="GT24" s="523" t="s">
        <v>2559</v>
      </c>
      <c r="GU24" s="618">
        <f ca="1">-GG20-GH20-GI20-GK20</f>
        <v>-26.053064424000002</v>
      </c>
      <c r="GV24" s="690" t="s">
        <v>473</v>
      </c>
      <c r="GX24" s="523" t="s">
        <v>2560</v>
      </c>
      <c r="GY24" s="618">
        <f ca="1">DD23</f>
        <v>6.326105572339392</v>
      </c>
    </row>
    <row r="25" spans="1:207" ht="12.75" customHeight="1">
      <c r="A25" s="803" t="s">
        <v>2561</v>
      </c>
      <c r="B25" s="618">
        <v>6</v>
      </c>
      <c r="C25" s="804">
        <v>180.15768</v>
      </c>
      <c r="D25" s="523">
        <v>-0.61003928257999995</v>
      </c>
      <c r="E25" s="805" t="s">
        <v>1130</v>
      </c>
      <c r="F25" s="806">
        <f t="shared" ref="F25:P34" ca="1" si="132">VLOOKUP(F$8,INDIRECT(LU_MAT),$B25,FALSE())*$D25/$C25</f>
        <v>0</v>
      </c>
      <c r="G25" s="781">
        <f t="shared" ca="1" si="132"/>
        <v>-1.3339186469563343E-3</v>
      </c>
      <c r="H25" s="781">
        <f t="shared" ca="1" si="132"/>
        <v>0</v>
      </c>
      <c r="I25" s="781">
        <f t="shared" ca="1" si="132"/>
        <v>0</v>
      </c>
      <c r="J25" s="781">
        <f t="shared" ca="1" si="132"/>
        <v>0</v>
      </c>
      <c r="K25" s="781">
        <f t="shared" ca="1" si="132"/>
        <v>0</v>
      </c>
      <c r="L25" s="781">
        <f t="shared" ca="1" si="132"/>
        <v>0</v>
      </c>
      <c r="M25" s="781">
        <f t="shared" ca="1" si="132"/>
        <v>0</v>
      </c>
      <c r="N25" s="766">
        <f t="shared" ca="1" si="132"/>
        <v>0</v>
      </c>
      <c r="O25" s="781">
        <f t="shared" ca="1" si="132"/>
        <v>-9.1353123594301565E-4</v>
      </c>
      <c r="P25" s="807">
        <f t="shared" ca="1" si="132"/>
        <v>-4.203874110133188E-4</v>
      </c>
      <c r="Q25" s="542"/>
      <c r="R25" s="781">
        <f t="shared" ref="R25:AA34" ca="1" si="133">VLOOKUP(R$8,INDIRECT(LU_MAT),$B25,FALSE())*$D25/$C25</f>
        <v>-4.203874110133188E-4</v>
      </c>
      <c r="S25" s="781">
        <f t="shared" ca="1" si="133"/>
        <v>0</v>
      </c>
      <c r="T25" s="781">
        <f t="shared" ca="1" si="133"/>
        <v>0</v>
      </c>
      <c r="U25" s="781">
        <f t="shared" ca="1" si="133"/>
        <v>0</v>
      </c>
      <c r="V25" s="781">
        <f t="shared" ca="1" si="133"/>
        <v>0</v>
      </c>
      <c r="W25" s="781">
        <f t="shared" ca="1" si="133"/>
        <v>0</v>
      </c>
      <c r="X25" s="766">
        <f t="shared" ca="1" si="133"/>
        <v>-3.118215605586357E-2</v>
      </c>
      <c r="Y25" s="781">
        <f t="shared" ca="1" si="133"/>
        <v>-1.6126715905976541</v>
      </c>
      <c r="Z25" s="781">
        <f t="shared" ca="1" si="133"/>
        <v>-2.4316270080523995E-2</v>
      </c>
      <c r="AA25" s="781">
        <f t="shared" ca="1" si="133"/>
        <v>-2.3525026108510544E-3</v>
      </c>
      <c r="AB25" s="542"/>
      <c r="AC25" s="781">
        <f t="shared" ref="AC25:AN34" ca="1" si="134">VLOOKUP(AC$8,INDIRECT(LU_MAT),$B25,FALSE())*$D25/$C25</f>
        <v>0</v>
      </c>
      <c r="AD25" s="781">
        <f t="shared" ca="1" si="134"/>
        <v>0</v>
      </c>
      <c r="AE25" s="781">
        <f t="shared" ca="1" si="134"/>
        <v>0</v>
      </c>
      <c r="AF25" s="781">
        <f t="shared" ca="1" si="134"/>
        <v>0</v>
      </c>
      <c r="AG25" s="781">
        <f t="shared" ca="1" si="134"/>
        <v>0</v>
      </c>
      <c r="AH25" s="781">
        <f t="shared" ca="1" si="134"/>
        <v>0</v>
      </c>
      <c r="AI25" s="781">
        <f t="shared" ca="1" si="134"/>
        <v>0</v>
      </c>
      <c r="AJ25" s="781">
        <f t="shared" ca="1" si="134"/>
        <v>0</v>
      </c>
      <c r="AK25" s="766">
        <f t="shared" ca="1" si="134"/>
        <v>0</v>
      </c>
      <c r="AL25" s="781">
        <f t="shared" ca="1" si="134"/>
        <v>0</v>
      </c>
      <c r="AM25" s="781">
        <f t="shared" ca="1" si="134"/>
        <v>0</v>
      </c>
      <c r="AN25" s="781">
        <f t="shared" ca="1" si="134"/>
        <v>0</v>
      </c>
      <c r="AO25" s="542"/>
      <c r="AP25" s="781">
        <f t="shared" ref="AP25:BC34" ca="1" si="135">VLOOKUP(AP$8,INDIRECT(LU_MAT),$B25,FALSE())*$D25/$C25</f>
        <v>-1.6126715905976541</v>
      </c>
      <c r="AQ25" s="781">
        <f t="shared" ca="1" si="135"/>
        <v>-2.3525026108510544E-3</v>
      </c>
      <c r="AR25" s="781">
        <f t="shared" ca="1" si="135"/>
        <v>-2.4316270080523995E-2</v>
      </c>
      <c r="AS25" s="781">
        <f t="shared" ca="1" si="135"/>
        <v>0</v>
      </c>
      <c r="AT25" s="766">
        <f t="shared" ca="1" si="135"/>
        <v>0</v>
      </c>
      <c r="AU25" s="766">
        <f t="shared" ca="1" si="135"/>
        <v>0</v>
      </c>
      <c r="AV25" s="781">
        <f t="shared" ca="1" si="135"/>
        <v>-3.1722600222253595E-4</v>
      </c>
      <c r="AW25" s="781">
        <f t="shared" ca="1" si="135"/>
        <v>-3.118215605586357E-2</v>
      </c>
      <c r="AX25" s="781">
        <f t="shared" ca="1" si="135"/>
        <v>-1.5929622732510018</v>
      </c>
      <c r="AY25" s="781">
        <f t="shared" ca="1" si="135"/>
        <v>-1.3339186469563343E-3</v>
      </c>
      <c r="AZ25" s="781">
        <f t="shared" ca="1" si="135"/>
        <v>0</v>
      </c>
      <c r="BA25" s="781">
        <f t="shared" ca="1" si="135"/>
        <v>-1.3040913984840209E-2</v>
      </c>
      <c r="BB25" s="781">
        <f t="shared" ca="1" si="135"/>
        <v>-4.1882937649189296E-4</v>
      </c>
      <c r="BC25" s="781">
        <f t="shared" ca="1" si="135"/>
        <v>-8.5348511149038538E-5</v>
      </c>
      <c r="BD25" s="542"/>
      <c r="BE25" s="781">
        <f t="shared" ref="BE25:BO34" ca="1" si="136">VLOOKUP(BE$8,INDIRECT(LU_MAT),$B25,FALSE())*$D25/$C25</f>
        <v>-1.6126715905976541</v>
      </c>
      <c r="BF25" s="781">
        <f t="shared" ca="1" si="136"/>
        <v>-2.3525026108510544E-3</v>
      </c>
      <c r="BG25" s="781">
        <f t="shared" ca="1" si="136"/>
        <v>-2.4316270080523995E-2</v>
      </c>
      <c r="BH25" s="781">
        <f t="shared" ca="1" si="136"/>
        <v>0</v>
      </c>
      <c r="BI25" s="766">
        <f t="shared" ca="1" si="136"/>
        <v>0</v>
      </c>
      <c r="BJ25" s="781">
        <f t="shared" ca="1" si="136"/>
        <v>-3.1722600222253595E-4</v>
      </c>
      <c r="BK25" s="781">
        <f t="shared" ca="1" si="136"/>
        <v>-3.118215605586357E-2</v>
      </c>
      <c r="BL25" s="781">
        <f t="shared" ca="1" si="136"/>
        <v>-1.5929622732510018</v>
      </c>
      <c r="BM25" s="781">
        <f t="shared" ca="1" si="136"/>
        <v>-1.35450918714653E-2</v>
      </c>
      <c r="BN25" s="781">
        <f t="shared" ca="1" si="136"/>
        <v>0</v>
      </c>
      <c r="BO25" s="781">
        <f t="shared" ca="1" si="136"/>
        <v>-1.3339186469563343E-3</v>
      </c>
      <c r="BP25" s="542"/>
      <c r="BQ25" s="781">
        <f t="shared" ref="BQ25:BW34" ca="1" si="137">VLOOKUP(BQ$8,INDIRECT(LU_MAT),$B25,FALSE())*$D25/$C25</f>
        <v>0</v>
      </c>
      <c r="BR25" s="781">
        <f t="shared" ca="1" si="137"/>
        <v>-1.35450918714653E-2</v>
      </c>
      <c r="BS25" s="781">
        <f t="shared" ca="1" si="137"/>
        <v>0</v>
      </c>
      <c r="BT25" s="781">
        <f t="shared" ca="1" si="137"/>
        <v>-1.3040913984840209E-2</v>
      </c>
      <c r="BU25" s="781">
        <f t="shared" ca="1" si="137"/>
        <v>-8.5348511149038538E-5</v>
      </c>
      <c r="BV25" s="781">
        <f t="shared" ca="1" si="137"/>
        <v>-4.1882937649189296E-4</v>
      </c>
      <c r="BW25" s="781">
        <f t="shared" ca="1" si="137"/>
        <v>0</v>
      </c>
      <c r="BX25" s="542"/>
      <c r="BY25" s="781">
        <f t="shared" ref="BY25:CF34" ca="1" si="138">VLOOKUP(BY$8,INDIRECT(LU_MAT),$B25,FALSE())*$D25/$C25</f>
        <v>-4.1882937649189296E-4</v>
      </c>
      <c r="BZ25" s="781">
        <f t="shared" ca="1" si="138"/>
        <v>-8.5348511149038538E-5</v>
      </c>
      <c r="CA25" s="781">
        <f t="shared" ca="1" si="138"/>
        <v>0</v>
      </c>
      <c r="CB25" s="781">
        <f t="shared" ca="1" si="138"/>
        <v>-5.8084749423331299E-6</v>
      </c>
      <c r="CC25" s="781">
        <f t="shared" ca="1" si="138"/>
        <v>-4.1622029739020995E-5</v>
      </c>
      <c r="CD25" s="781">
        <f t="shared" ca="1" si="138"/>
        <v>0</v>
      </c>
      <c r="CE25" s="781">
        <f t="shared" ca="1" si="138"/>
        <v>0</v>
      </c>
      <c r="CF25" s="781">
        <f t="shared" ca="1" si="138"/>
        <v>0</v>
      </c>
      <c r="CG25" s="542"/>
      <c r="CH25" s="781">
        <f t="shared" ref="CH25:CL34" ca="1" si="139">VLOOKUP(CH$8,INDIRECT(LU_MAT),$B25,FALSE())*$D25/$C25</f>
        <v>-1.2697054054944544E-4</v>
      </c>
      <c r="CI25" s="781">
        <f t="shared" ca="1" si="139"/>
        <v>-4.2463785079085937E-4</v>
      </c>
      <c r="CJ25" s="781">
        <f t="shared" ca="1" si="139"/>
        <v>0</v>
      </c>
      <c r="CK25" s="781" t="e">
        <f t="shared" ca="1" si="139"/>
        <v>#N/A</v>
      </c>
      <c r="CL25" s="781" t="e">
        <f t="shared" ca="1" si="139"/>
        <v>#N/A</v>
      </c>
      <c r="CM25" s="542"/>
      <c r="CN25" s="781">
        <f t="shared" ref="CN25:CS34" ca="1" si="140">VLOOKUP(CN$8,INDIRECT(LU_MAT),$B25,FALSE())*$D25/$C25</f>
        <v>0</v>
      </c>
      <c r="CO25" s="781" t="e">
        <f t="shared" ca="1" si="140"/>
        <v>#N/A</v>
      </c>
      <c r="CP25" s="781">
        <f t="shared" ca="1" si="140"/>
        <v>0</v>
      </c>
      <c r="CQ25" s="781">
        <f t="shared" ca="1" si="140"/>
        <v>0</v>
      </c>
      <c r="CR25" s="781">
        <f t="shared" ca="1" si="140"/>
        <v>0</v>
      </c>
      <c r="CS25" s="781">
        <f t="shared" ca="1" si="140"/>
        <v>0</v>
      </c>
      <c r="CT25" s="542"/>
      <c r="CU25" s="781">
        <f t="shared" ref="CU25:DH34" ca="1" si="141">VLOOKUP(CU$8,INDIRECT(LU_MAT),$B25,FALSE())*$D25/$C25</f>
        <v>-9.1353123594301565E-4</v>
      </c>
      <c r="CV25" s="781">
        <f t="shared" ca="1" si="141"/>
        <v>0</v>
      </c>
      <c r="CW25" s="781">
        <f t="shared" ca="1" si="141"/>
        <v>0</v>
      </c>
      <c r="CX25" s="781">
        <f t="shared" ca="1" si="141"/>
        <v>-1.3040913984840209E-2</v>
      </c>
      <c r="CY25" s="781">
        <f t="shared" ca="1" si="141"/>
        <v>0</v>
      </c>
      <c r="CZ25" s="781" t="e">
        <f t="shared" ca="1" si="141"/>
        <v>#N/A</v>
      </c>
      <c r="DA25" s="781" t="e">
        <f t="shared" ca="1" si="141"/>
        <v>#N/A</v>
      </c>
      <c r="DB25" s="781">
        <f t="shared" ca="1" si="141"/>
        <v>0</v>
      </c>
      <c r="DC25" s="766">
        <f t="shared" ca="1" si="141"/>
        <v>0</v>
      </c>
      <c r="DD25" s="781">
        <f t="shared" ca="1" si="141"/>
        <v>-4.1622029739020995E-5</v>
      </c>
      <c r="DE25" s="781">
        <f t="shared" ca="1" si="141"/>
        <v>-1.5467303066398866E-6</v>
      </c>
      <c r="DF25" s="781">
        <f t="shared" ca="1" si="141"/>
        <v>0</v>
      </c>
      <c r="DG25" s="781">
        <f t="shared" ca="1" si="141"/>
        <v>-7.0353769199522982E-6</v>
      </c>
      <c r="DH25" s="781">
        <f t="shared" ca="1" si="141"/>
        <v>-5.8084749423331299E-6</v>
      </c>
      <c r="DI25" s="542"/>
      <c r="DJ25" s="781">
        <f t="shared" ref="DJ25:DP34" ca="1" si="142">VLOOKUP(DJ$8,INDIRECT(LU_MAT),$B25,FALSE())*$D25/$C25</f>
        <v>-3.974718753955381E-5</v>
      </c>
      <c r="DK25" s="781">
        <f t="shared" ca="1" si="142"/>
        <v>-1.2101355857744647E-3</v>
      </c>
      <c r="DL25" s="781">
        <f t="shared" ca="1" si="142"/>
        <v>0</v>
      </c>
      <c r="DM25" s="781">
        <f t="shared" ca="1" si="142"/>
        <v>0</v>
      </c>
      <c r="DN25" s="781" t="e">
        <f t="shared" ca="1" si="142"/>
        <v>#N/A</v>
      </c>
      <c r="DO25" s="781">
        <f t="shared" ca="1" si="142"/>
        <v>-4.9995311040917257E-5</v>
      </c>
      <c r="DP25" s="781" t="e">
        <f t="shared" ca="1" si="142"/>
        <v>#N/A</v>
      </c>
      <c r="DQ25" s="542"/>
      <c r="DR25" s="781">
        <f t="shared" ref="DR25:DU44" ca="1" si="143">VLOOKUP(DR$8,INDIRECT(LU_MAT),$B25,FALSE())*$D25/$C25</f>
        <v>-1.2047109779486366E-2</v>
      </c>
      <c r="DS25" s="781">
        <f t="shared" ca="1" si="143"/>
        <v>0</v>
      </c>
      <c r="DT25" s="781">
        <f t="shared" ca="1" si="143"/>
        <v>0</v>
      </c>
      <c r="DU25" s="781" t="e">
        <f t="shared" ca="1" si="143"/>
        <v>#N/A</v>
      </c>
      <c r="DV25" s="617"/>
      <c r="DW25" s="542"/>
      <c r="DX25" s="781">
        <f t="shared" ref="DX25:EA44" ca="1" si="144">VLOOKUP(DX$8,INDIRECT(LU_MAT),$B25,FALSE())*$D25/$C25</f>
        <v>-1.2047109779486366E-2</v>
      </c>
      <c r="DY25" s="781">
        <f t="shared" ca="1" si="144"/>
        <v>0</v>
      </c>
      <c r="DZ25" s="781">
        <f t="shared" ca="1" si="144"/>
        <v>0</v>
      </c>
      <c r="EA25" s="781" t="e">
        <f t="shared" ca="1" si="144"/>
        <v>#N/A</v>
      </c>
      <c r="EB25" s="617"/>
      <c r="EC25" s="542"/>
      <c r="ED25" s="781">
        <f t="shared" ref="ED25:EG44" ca="1" si="145">VLOOKUP(ED$8,INDIRECT(LU_MAT),$B25,FALSE())*$D25/$C25</f>
        <v>-6.5143536597468048E-4</v>
      </c>
      <c r="EE25" s="781">
        <f t="shared" ca="1" si="145"/>
        <v>0</v>
      </c>
      <c r="EF25" s="781" t="e">
        <f t="shared" ca="1" si="145"/>
        <v>#N/A</v>
      </c>
      <c r="EG25" s="781" t="e">
        <f t="shared" ca="1" si="145"/>
        <v>#N/A</v>
      </c>
      <c r="EH25" s="617"/>
      <c r="EI25" s="542"/>
      <c r="EJ25" s="781">
        <f t="shared" ref="EJ25:EM44" ca="1" si="146">VLOOKUP(EJ$8,INDIRECT(LU_MAT),$B25,FALSE())*$D25/$C25</f>
        <v>0</v>
      </c>
      <c r="EK25" s="781">
        <f t="shared" ca="1" si="146"/>
        <v>0</v>
      </c>
      <c r="EL25" s="781">
        <f t="shared" ca="1" si="146"/>
        <v>0</v>
      </c>
      <c r="EM25" s="781">
        <f t="shared" ca="1" si="146"/>
        <v>0</v>
      </c>
      <c r="EN25" s="617"/>
      <c r="EO25" s="542"/>
      <c r="EP25" s="781">
        <f t="shared" ref="EP25:ES44" ca="1" si="147">VLOOKUP(EP$8,INDIRECT(LU_MAT),$B25,FALSE())*$D25/$C25</f>
        <v>-7.0452648576180554E-6</v>
      </c>
      <c r="EQ25" s="781">
        <f t="shared" ca="1" si="147"/>
        <v>-7.0353769199522982E-6</v>
      </c>
      <c r="ER25" s="781">
        <f t="shared" ca="1" si="147"/>
        <v>0</v>
      </c>
      <c r="ES25" s="781">
        <f t="shared" ca="1" si="147"/>
        <v>-9.8879451152675319E-9</v>
      </c>
      <c r="ET25" s="617"/>
      <c r="EU25" s="542"/>
      <c r="EV25" s="781">
        <f t="shared" ref="EV25:EW44" ca="1" si="148">VLOOKUP(EV$8,INDIRECT(LU_MAT),$B25,FALSE())*$D25/$C25</f>
        <v>0</v>
      </c>
      <c r="EW25" s="781">
        <f t="shared" ca="1" si="148"/>
        <v>0</v>
      </c>
      <c r="EX25" s="542"/>
      <c r="EY25" s="781">
        <f t="shared" ref="EY25:FA44" ca="1" si="149">VLOOKUP(EY$8,INDIRECT(LU_MAT),$B25,FALSE())*$D25/$C25</f>
        <v>0</v>
      </c>
      <c r="EZ25" s="781">
        <f t="shared" ca="1" si="149"/>
        <v>0</v>
      </c>
      <c r="FA25" s="781" t="e">
        <f t="shared" ca="1" si="149"/>
        <v>#N/A</v>
      </c>
      <c r="FB25" s="542"/>
      <c r="FC25" s="781">
        <f t="shared" ref="FC25:FL34" ca="1" si="150">VLOOKUP(FC$8,INDIRECT(LU_MAT),$B25,FALSE())*$D25/$C25</f>
        <v>0</v>
      </c>
      <c r="FD25" s="781">
        <f t="shared" ca="1" si="150"/>
        <v>0</v>
      </c>
      <c r="FE25" s="781">
        <f t="shared" ca="1" si="150"/>
        <v>0</v>
      </c>
      <c r="FF25" s="781">
        <f t="shared" ca="1" si="150"/>
        <v>0</v>
      </c>
      <c r="FG25" s="781">
        <f t="shared" ca="1" si="150"/>
        <v>0</v>
      </c>
      <c r="FH25" s="781">
        <f t="shared" ca="1" si="150"/>
        <v>0</v>
      </c>
      <c r="FI25" s="781">
        <f t="shared" ca="1" si="150"/>
        <v>0</v>
      </c>
      <c r="FJ25" s="781">
        <f t="shared" ca="1" si="150"/>
        <v>0</v>
      </c>
      <c r="FK25" s="781">
        <f t="shared" ca="1" si="150"/>
        <v>0</v>
      </c>
      <c r="FL25" s="781">
        <f t="shared" ca="1" si="150"/>
        <v>0</v>
      </c>
      <c r="FM25" s="781" t="e">
        <f t="shared" ref="FM25:FV34" ca="1" si="151">VLOOKUP(FM$8,INDIRECT(LU_MAT),$B25,FALSE())*$D25/$C25</f>
        <v>#N/A</v>
      </c>
      <c r="FN25" s="781">
        <f t="shared" ca="1" si="151"/>
        <v>0</v>
      </c>
      <c r="FO25" s="781">
        <f t="shared" ca="1" si="151"/>
        <v>0</v>
      </c>
      <c r="FP25" s="781">
        <f t="shared" ca="1" si="151"/>
        <v>0</v>
      </c>
      <c r="FQ25" s="781">
        <f t="shared" ca="1" si="151"/>
        <v>0</v>
      </c>
      <c r="FR25" s="781">
        <f t="shared" ca="1" si="151"/>
        <v>0</v>
      </c>
      <c r="FS25" s="781">
        <f t="shared" ca="1" si="151"/>
        <v>0</v>
      </c>
      <c r="FT25" s="781">
        <f t="shared" ca="1" si="151"/>
        <v>0</v>
      </c>
      <c r="FU25" s="781" t="e">
        <f t="shared" ca="1" si="151"/>
        <v>#N/A</v>
      </c>
      <c r="FV25" s="781" t="e">
        <f t="shared" ca="1" si="151"/>
        <v>#N/A</v>
      </c>
      <c r="FW25" s="781">
        <f t="shared" ref="FW25:GB34" ca="1" si="152">VLOOKUP(FW$8,INDIRECT(LU_MAT),$B25,FALSE())*$D25/$C25</f>
        <v>0</v>
      </c>
      <c r="FX25" s="781">
        <f t="shared" ca="1" si="152"/>
        <v>0</v>
      </c>
      <c r="FY25" s="781">
        <f t="shared" ca="1" si="152"/>
        <v>0</v>
      </c>
      <c r="FZ25" s="781">
        <f t="shared" ca="1" si="152"/>
        <v>0</v>
      </c>
      <c r="GA25" s="781" t="e">
        <f t="shared" ca="1" si="152"/>
        <v>#N/A</v>
      </c>
      <c r="GB25" s="781">
        <f t="shared" ca="1" si="152"/>
        <v>0</v>
      </c>
      <c r="GC25" s="617"/>
      <c r="GD25" s="781">
        <f t="shared" ref="GD25:GO34" ca="1" si="153">VLOOKUP(GD$8,INDIRECT(LU_MAT),$B25,FALSE())*$D25/$C25</f>
        <v>0</v>
      </c>
      <c r="GE25" s="781">
        <f t="shared" ca="1" si="153"/>
        <v>0</v>
      </c>
      <c r="GF25" s="781">
        <f t="shared" ca="1" si="153"/>
        <v>-1.5929622732510018</v>
      </c>
      <c r="GG25" s="781">
        <f t="shared" ca="1" si="153"/>
        <v>-3.1722600222253595E-4</v>
      </c>
      <c r="GH25" s="781" t="e">
        <f t="shared" ca="1" si="153"/>
        <v>#N/A</v>
      </c>
      <c r="GI25" s="781" t="e">
        <f t="shared" ca="1" si="153"/>
        <v>#N/A</v>
      </c>
      <c r="GJ25" s="781">
        <f t="shared" ca="1" si="153"/>
        <v>-1.5467303066398866E-6</v>
      </c>
      <c r="GK25" s="781">
        <f t="shared" ca="1" si="153"/>
        <v>-7.0353769199522982E-6</v>
      </c>
      <c r="GL25" s="781">
        <f t="shared" ca="1" si="153"/>
        <v>0</v>
      </c>
      <c r="GM25" s="781">
        <f t="shared" ca="1" si="153"/>
        <v>0</v>
      </c>
      <c r="GN25" s="781">
        <f t="shared" ca="1" si="153"/>
        <v>0</v>
      </c>
      <c r="GO25" s="781" t="e">
        <f t="shared" ca="1" si="153"/>
        <v>#N/A</v>
      </c>
    </row>
    <row r="26" spans="1:207" ht="12.75" customHeight="1">
      <c r="A26" s="803" t="s">
        <v>2562</v>
      </c>
      <c r="B26" s="618">
        <v>9</v>
      </c>
      <c r="C26" s="804">
        <v>150.13140000000001</v>
      </c>
      <c r="D26" s="523">
        <v>-0.50928265215000001</v>
      </c>
      <c r="E26" s="805" t="s">
        <v>1130</v>
      </c>
      <c r="F26" s="806">
        <f t="shared" ca="1" si="132"/>
        <v>0</v>
      </c>
      <c r="G26" s="781">
        <f t="shared" ca="1" si="132"/>
        <v>-6.731325033178323E-11</v>
      </c>
      <c r="H26" s="781">
        <f t="shared" ca="1" si="132"/>
        <v>0</v>
      </c>
      <c r="I26" s="781">
        <f t="shared" ca="1" si="132"/>
        <v>0</v>
      </c>
      <c r="J26" s="781">
        <f t="shared" ca="1" si="132"/>
        <v>0</v>
      </c>
      <c r="K26" s="781">
        <f t="shared" ca="1" si="132"/>
        <v>0</v>
      </c>
      <c r="L26" s="781">
        <f t="shared" ca="1" si="132"/>
        <v>0</v>
      </c>
      <c r="M26" s="781">
        <f t="shared" ca="1" si="132"/>
        <v>0</v>
      </c>
      <c r="N26" s="766">
        <f t="shared" ca="1" si="132"/>
        <v>0</v>
      </c>
      <c r="O26" s="781">
        <f t="shared" ca="1" si="132"/>
        <v>-2.7624851119403209E-10</v>
      </c>
      <c r="P26" s="807">
        <f t="shared" ca="1" si="132"/>
        <v>-9.3193818459504762E-3</v>
      </c>
      <c r="Q26" s="542"/>
      <c r="R26" s="781">
        <f t="shared" ca="1" si="133"/>
        <v>-9.3193818459504762E-3</v>
      </c>
      <c r="S26" s="781">
        <f t="shared" ca="1" si="133"/>
        <v>0</v>
      </c>
      <c r="T26" s="781">
        <f t="shared" ca="1" si="133"/>
        <v>0</v>
      </c>
      <c r="U26" s="781">
        <f t="shared" ca="1" si="133"/>
        <v>0</v>
      </c>
      <c r="V26" s="781">
        <f t="shared" ca="1" si="133"/>
        <v>0</v>
      </c>
      <c r="W26" s="781">
        <f t="shared" ca="1" si="133"/>
        <v>0</v>
      </c>
      <c r="X26" s="766">
        <f t="shared" ca="1" si="133"/>
        <v>0</v>
      </c>
      <c r="Y26" s="781">
        <f t="shared" ca="1" si="133"/>
        <v>-9.0398003875189394E-3</v>
      </c>
      <c r="Z26" s="781">
        <f t="shared" ca="1" si="133"/>
        <v>-5.3580728568620896E-17</v>
      </c>
      <c r="AA26" s="781">
        <f t="shared" ca="1" si="133"/>
        <v>-5.6988625786994205E-18</v>
      </c>
      <c r="AB26" s="542"/>
      <c r="AC26" s="781">
        <f t="shared" ca="1" si="134"/>
        <v>0</v>
      </c>
      <c r="AD26" s="781">
        <f t="shared" ca="1" si="134"/>
        <v>0</v>
      </c>
      <c r="AE26" s="781">
        <f t="shared" ca="1" si="134"/>
        <v>0</v>
      </c>
      <c r="AF26" s="781">
        <f t="shared" ca="1" si="134"/>
        <v>0</v>
      </c>
      <c r="AG26" s="781">
        <f t="shared" ca="1" si="134"/>
        <v>0</v>
      </c>
      <c r="AH26" s="781">
        <f t="shared" ca="1" si="134"/>
        <v>0</v>
      </c>
      <c r="AI26" s="781">
        <f t="shared" ca="1" si="134"/>
        <v>0</v>
      </c>
      <c r="AJ26" s="781">
        <f t="shared" ca="1" si="134"/>
        <v>0</v>
      </c>
      <c r="AK26" s="766">
        <f t="shared" ca="1" si="134"/>
        <v>0</v>
      </c>
      <c r="AL26" s="781">
        <f t="shared" ca="1" si="134"/>
        <v>0</v>
      </c>
      <c r="AM26" s="781">
        <f t="shared" ca="1" si="134"/>
        <v>0</v>
      </c>
      <c r="AN26" s="781">
        <f t="shared" ca="1" si="134"/>
        <v>0</v>
      </c>
      <c r="AO26" s="542"/>
      <c r="AP26" s="781">
        <f t="shared" ca="1" si="135"/>
        <v>-9.0398003875189394E-3</v>
      </c>
      <c r="AQ26" s="781">
        <f t="shared" ca="1" si="135"/>
        <v>-5.6988625786994205E-18</v>
      </c>
      <c r="AR26" s="781">
        <f t="shared" ca="1" si="135"/>
        <v>-5.3580728568620896E-17</v>
      </c>
      <c r="AS26" s="781">
        <f t="shared" ca="1" si="135"/>
        <v>0</v>
      </c>
      <c r="AT26" s="766">
        <f t="shared" ca="1" si="135"/>
        <v>0</v>
      </c>
      <c r="AU26" s="766">
        <f t="shared" ca="1" si="135"/>
        <v>0</v>
      </c>
      <c r="AV26" s="781">
        <f t="shared" ca="1" si="135"/>
        <v>0</v>
      </c>
      <c r="AW26" s="781">
        <f t="shared" ca="1" si="135"/>
        <v>0</v>
      </c>
      <c r="AX26" s="781">
        <f t="shared" ca="1" si="135"/>
        <v>0</v>
      </c>
      <c r="AY26" s="781">
        <f t="shared" ca="1" si="135"/>
        <v>-6.731325033178323E-11</v>
      </c>
      <c r="AZ26" s="781">
        <f t="shared" ca="1" si="135"/>
        <v>0</v>
      </c>
      <c r="BA26" s="781">
        <f t="shared" ca="1" si="135"/>
        <v>-8.7033192252644088E-3</v>
      </c>
      <c r="BB26" s="781">
        <f t="shared" ca="1" si="135"/>
        <v>-3.3648110153332831E-4</v>
      </c>
      <c r="BC26" s="781">
        <f t="shared" ca="1" si="135"/>
        <v>-6.3469095003258261E-16</v>
      </c>
      <c r="BD26" s="542"/>
      <c r="BE26" s="781">
        <f t="shared" ca="1" si="136"/>
        <v>-9.0398003875189394E-3</v>
      </c>
      <c r="BF26" s="781">
        <f t="shared" ca="1" si="136"/>
        <v>-5.6988625786994205E-18</v>
      </c>
      <c r="BG26" s="781">
        <f t="shared" ca="1" si="136"/>
        <v>-5.3580728568620896E-17</v>
      </c>
      <c r="BH26" s="781">
        <f t="shared" ca="1" si="136"/>
        <v>0</v>
      </c>
      <c r="BI26" s="766">
        <f t="shared" ca="1" si="136"/>
        <v>0</v>
      </c>
      <c r="BJ26" s="781">
        <f t="shared" ca="1" si="136"/>
        <v>0</v>
      </c>
      <c r="BK26" s="781">
        <f t="shared" ca="1" si="136"/>
        <v>0</v>
      </c>
      <c r="BL26" s="781">
        <f t="shared" ca="1" si="136"/>
        <v>0</v>
      </c>
      <c r="BM26" s="781">
        <f t="shared" ca="1" si="136"/>
        <v>-9.0398003196740188E-3</v>
      </c>
      <c r="BN26" s="781">
        <f t="shared" ca="1" si="136"/>
        <v>0</v>
      </c>
      <c r="BO26" s="781">
        <f t="shared" ca="1" si="136"/>
        <v>-6.731325033178323E-11</v>
      </c>
      <c r="BP26" s="542"/>
      <c r="BQ26" s="781">
        <f t="shared" ca="1" si="137"/>
        <v>0</v>
      </c>
      <c r="BR26" s="781">
        <f t="shared" ca="1" si="137"/>
        <v>-9.0398003196740188E-3</v>
      </c>
      <c r="BS26" s="781">
        <f t="shared" ca="1" si="137"/>
        <v>0</v>
      </c>
      <c r="BT26" s="781">
        <f t="shared" ca="1" si="137"/>
        <v>-8.7033192252644088E-3</v>
      </c>
      <c r="BU26" s="781">
        <f t="shared" ca="1" si="137"/>
        <v>-6.3469095003258261E-16</v>
      </c>
      <c r="BV26" s="781">
        <f t="shared" ca="1" si="137"/>
        <v>-3.3648110153332831E-4</v>
      </c>
      <c r="BW26" s="781">
        <f t="shared" ca="1" si="137"/>
        <v>0</v>
      </c>
      <c r="BX26" s="542"/>
      <c r="BY26" s="781">
        <f t="shared" ca="1" si="138"/>
        <v>-3.3648110153332831E-4</v>
      </c>
      <c r="BZ26" s="781">
        <f t="shared" ca="1" si="138"/>
        <v>-6.3469095003258261E-16</v>
      </c>
      <c r="CA26" s="781">
        <f t="shared" ca="1" si="138"/>
        <v>0</v>
      </c>
      <c r="CB26" s="781">
        <f t="shared" ca="1" si="138"/>
        <v>-3.749196557338245E-6</v>
      </c>
      <c r="CC26" s="781">
        <f t="shared" ca="1" si="138"/>
        <v>-1.6792652189741839E-17</v>
      </c>
      <c r="CD26" s="781">
        <f t="shared" ca="1" si="138"/>
        <v>0</v>
      </c>
      <c r="CE26" s="781">
        <f t="shared" ca="1" si="138"/>
        <v>0</v>
      </c>
      <c r="CF26" s="781">
        <f t="shared" ca="1" si="138"/>
        <v>0</v>
      </c>
      <c r="CG26" s="542"/>
      <c r="CH26" s="781">
        <f t="shared" ca="1" si="139"/>
        <v>-6.5148359933891536E-16</v>
      </c>
      <c r="CI26" s="781">
        <f t="shared" ca="1" si="139"/>
        <v>-3.4023029636062112E-4</v>
      </c>
      <c r="CJ26" s="781">
        <f t="shared" ca="1" si="139"/>
        <v>0</v>
      </c>
      <c r="CK26" s="781" t="e">
        <f t="shared" ca="1" si="139"/>
        <v>#N/A</v>
      </c>
      <c r="CL26" s="781" t="e">
        <f t="shared" ca="1" si="139"/>
        <v>#N/A</v>
      </c>
      <c r="CM26" s="542"/>
      <c r="CN26" s="781">
        <f t="shared" ca="1" si="140"/>
        <v>0</v>
      </c>
      <c r="CO26" s="781" t="e">
        <f t="shared" ca="1" si="140"/>
        <v>#N/A</v>
      </c>
      <c r="CP26" s="781">
        <f t="shared" ca="1" si="140"/>
        <v>0</v>
      </c>
      <c r="CQ26" s="781">
        <f t="shared" ca="1" si="140"/>
        <v>0</v>
      </c>
      <c r="CR26" s="781">
        <f t="shared" ca="1" si="140"/>
        <v>0</v>
      </c>
      <c r="CS26" s="781">
        <f t="shared" ca="1" si="140"/>
        <v>0</v>
      </c>
      <c r="CT26" s="542"/>
      <c r="CU26" s="781">
        <f t="shared" ca="1" si="141"/>
        <v>-2.7624851119403209E-10</v>
      </c>
      <c r="CV26" s="781">
        <f t="shared" ca="1" si="141"/>
        <v>0</v>
      </c>
      <c r="CW26" s="781">
        <f t="shared" ca="1" si="141"/>
        <v>0</v>
      </c>
      <c r="CX26" s="781">
        <f t="shared" ca="1" si="141"/>
        <v>-8.7033192252644088E-3</v>
      </c>
      <c r="CY26" s="781">
        <f t="shared" ca="1" si="141"/>
        <v>0</v>
      </c>
      <c r="CZ26" s="781" t="e">
        <f t="shared" ca="1" si="141"/>
        <v>#N/A</v>
      </c>
      <c r="DA26" s="781" t="e">
        <f t="shared" ca="1" si="141"/>
        <v>#N/A</v>
      </c>
      <c r="DB26" s="781">
        <f t="shared" ca="1" si="141"/>
        <v>0</v>
      </c>
      <c r="DC26" s="766">
        <f t="shared" ca="1" si="141"/>
        <v>0</v>
      </c>
      <c r="DD26" s="781">
        <f t="shared" ca="1" si="141"/>
        <v>-1.6792652189741839E-17</v>
      </c>
      <c r="DE26" s="781">
        <f t="shared" ca="1" si="141"/>
        <v>-1.2036135725604427E-19</v>
      </c>
      <c r="DF26" s="781">
        <f t="shared" ca="1" si="141"/>
        <v>0</v>
      </c>
      <c r="DG26" s="781">
        <f t="shared" ca="1" si="141"/>
        <v>-4.6948884781249497E-6</v>
      </c>
      <c r="DH26" s="781">
        <f t="shared" ca="1" si="141"/>
        <v>-3.749196557338245E-6</v>
      </c>
      <c r="DI26" s="542"/>
      <c r="DJ26" s="781">
        <f t="shared" ca="1" si="142"/>
        <v>-2.6487093821719185E-5</v>
      </c>
      <c r="DK26" s="781">
        <f t="shared" ca="1" si="142"/>
        <v>-7.8065318574526712E-4</v>
      </c>
      <c r="DL26" s="781">
        <f t="shared" ca="1" si="142"/>
        <v>0</v>
      </c>
      <c r="DM26" s="781">
        <f t="shared" ca="1" si="142"/>
        <v>0</v>
      </c>
      <c r="DN26" s="781" t="e">
        <f t="shared" ca="1" si="142"/>
        <v>#N/A</v>
      </c>
      <c r="DO26" s="781">
        <f t="shared" ca="1" si="142"/>
        <v>-3.228561119353464E-5</v>
      </c>
      <c r="DP26" s="781" t="e">
        <f t="shared" ca="1" si="142"/>
        <v>#N/A</v>
      </c>
      <c r="DQ26" s="542"/>
      <c r="DR26" s="781">
        <f t="shared" ca="1" si="143"/>
        <v>-7.5137236584337267E-3</v>
      </c>
      <c r="DS26" s="781">
        <f t="shared" ca="1" si="143"/>
        <v>0</v>
      </c>
      <c r="DT26" s="781">
        <f t="shared" ca="1" si="143"/>
        <v>0</v>
      </c>
      <c r="DU26" s="781" t="e">
        <f t="shared" ca="1" si="143"/>
        <v>#N/A</v>
      </c>
      <c r="DV26" s="617"/>
      <c r="DW26" s="542"/>
      <c r="DX26" s="781">
        <f t="shared" ca="1" si="144"/>
        <v>-7.5137236584337267E-3</v>
      </c>
      <c r="DY26" s="781">
        <f t="shared" ca="1" si="144"/>
        <v>0</v>
      </c>
      <c r="DZ26" s="781">
        <f t="shared" ca="1" si="144"/>
        <v>0</v>
      </c>
      <c r="EA26" s="781" t="e">
        <f t="shared" ca="1" si="144"/>
        <v>#N/A</v>
      </c>
      <c r="EB26" s="617"/>
      <c r="EC26" s="542"/>
      <c r="ED26" s="781">
        <f t="shared" ca="1" si="145"/>
        <v>-4.062970634981467E-4</v>
      </c>
      <c r="EE26" s="781">
        <f t="shared" ca="1" si="145"/>
        <v>0</v>
      </c>
      <c r="EF26" s="781" t="e">
        <f t="shared" ca="1" si="145"/>
        <v>#N/A</v>
      </c>
      <c r="EG26" s="781" t="e">
        <f t="shared" ca="1" si="145"/>
        <v>#N/A</v>
      </c>
      <c r="EH26" s="617"/>
      <c r="EI26" s="542"/>
      <c r="EJ26" s="781">
        <f t="shared" ca="1" si="146"/>
        <v>0</v>
      </c>
      <c r="EK26" s="781">
        <f t="shared" ca="1" si="146"/>
        <v>0</v>
      </c>
      <c r="EL26" s="781">
        <f t="shared" ca="1" si="146"/>
        <v>0</v>
      </c>
      <c r="EM26" s="781">
        <f t="shared" ca="1" si="146"/>
        <v>0</v>
      </c>
      <c r="EN26" s="617"/>
      <c r="EO26" s="542"/>
      <c r="EP26" s="781">
        <f t="shared" ca="1" si="147"/>
        <v>-4.6948884781249497E-6</v>
      </c>
      <c r="EQ26" s="781">
        <f t="shared" ca="1" si="147"/>
        <v>-4.6948884781249497E-6</v>
      </c>
      <c r="ER26" s="781">
        <f t="shared" ca="1" si="147"/>
        <v>0</v>
      </c>
      <c r="ES26" s="781">
        <f t="shared" ca="1" si="147"/>
        <v>-2.4672143390223305E-18</v>
      </c>
      <c r="ET26" s="617"/>
      <c r="EU26" s="542"/>
      <c r="EV26" s="781">
        <f t="shared" ca="1" si="148"/>
        <v>0</v>
      </c>
      <c r="EW26" s="781">
        <f t="shared" ca="1" si="148"/>
        <v>0</v>
      </c>
      <c r="EX26" s="542"/>
      <c r="EY26" s="781">
        <f t="shared" ca="1" si="149"/>
        <v>0</v>
      </c>
      <c r="EZ26" s="781">
        <f t="shared" ca="1" si="149"/>
        <v>0</v>
      </c>
      <c r="FA26" s="781" t="e">
        <f t="shared" ca="1" si="149"/>
        <v>#N/A</v>
      </c>
      <c r="FB26" s="542"/>
      <c r="FC26" s="781">
        <f t="shared" ca="1" si="150"/>
        <v>0</v>
      </c>
      <c r="FD26" s="781">
        <f t="shared" ca="1" si="150"/>
        <v>0</v>
      </c>
      <c r="FE26" s="781">
        <f t="shared" ca="1" si="150"/>
        <v>0</v>
      </c>
      <c r="FF26" s="781">
        <f t="shared" ca="1" si="150"/>
        <v>0</v>
      </c>
      <c r="FG26" s="781">
        <f t="shared" ca="1" si="150"/>
        <v>0</v>
      </c>
      <c r="FH26" s="781">
        <f t="shared" ca="1" si="150"/>
        <v>0</v>
      </c>
      <c r="FI26" s="781">
        <f t="shared" ca="1" si="150"/>
        <v>0</v>
      </c>
      <c r="FJ26" s="781">
        <f t="shared" ca="1" si="150"/>
        <v>0</v>
      </c>
      <c r="FK26" s="781">
        <f t="shared" ca="1" si="150"/>
        <v>0</v>
      </c>
      <c r="FL26" s="781">
        <f t="shared" ca="1" si="150"/>
        <v>0</v>
      </c>
      <c r="FM26" s="781" t="e">
        <f t="shared" ca="1" si="151"/>
        <v>#N/A</v>
      </c>
      <c r="FN26" s="781">
        <f t="shared" ca="1" si="151"/>
        <v>0</v>
      </c>
      <c r="FO26" s="781">
        <f t="shared" ca="1" si="151"/>
        <v>0</v>
      </c>
      <c r="FP26" s="781">
        <f t="shared" ca="1" si="151"/>
        <v>0</v>
      </c>
      <c r="FQ26" s="781">
        <f t="shared" ca="1" si="151"/>
        <v>0</v>
      </c>
      <c r="FR26" s="781">
        <f t="shared" ca="1" si="151"/>
        <v>0</v>
      </c>
      <c r="FS26" s="781">
        <f t="shared" ca="1" si="151"/>
        <v>0</v>
      </c>
      <c r="FT26" s="781">
        <f t="shared" ca="1" si="151"/>
        <v>0</v>
      </c>
      <c r="FU26" s="781" t="e">
        <f t="shared" ca="1" si="151"/>
        <v>#N/A</v>
      </c>
      <c r="FV26" s="781" t="e">
        <f t="shared" ca="1" si="151"/>
        <v>#N/A</v>
      </c>
      <c r="FW26" s="781">
        <f t="shared" ca="1" si="152"/>
        <v>0</v>
      </c>
      <c r="FX26" s="781">
        <f t="shared" ca="1" si="152"/>
        <v>0</v>
      </c>
      <c r="FY26" s="781">
        <f t="shared" ca="1" si="152"/>
        <v>0</v>
      </c>
      <c r="FZ26" s="781">
        <f t="shared" ca="1" si="152"/>
        <v>0</v>
      </c>
      <c r="GA26" s="781" t="e">
        <f t="shared" ca="1" si="152"/>
        <v>#N/A</v>
      </c>
      <c r="GB26" s="781">
        <f t="shared" ca="1" si="152"/>
        <v>0</v>
      </c>
      <c r="GC26" s="617"/>
      <c r="GD26" s="781">
        <f t="shared" ca="1" si="153"/>
        <v>0</v>
      </c>
      <c r="GE26" s="781">
        <f t="shared" ca="1" si="153"/>
        <v>0</v>
      </c>
      <c r="GF26" s="781">
        <f t="shared" ca="1" si="153"/>
        <v>0</v>
      </c>
      <c r="GG26" s="781">
        <f t="shared" ca="1" si="153"/>
        <v>0</v>
      </c>
      <c r="GH26" s="781" t="e">
        <f t="shared" ca="1" si="153"/>
        <v>#N/A</v>
      </c>
      <c r="GI26" s="781" t="e">
        <f t="shared" ca="1" si="153"/>
        <v>#N/A</v>
      </c>
      <c r="GJ26" s="781">
        <f t="shared" ca="1" si="153"/>
        <v>-1.2036135725604427E-19</v>
      </c>
      <c r="GK26" s="781">
        <f t="shared" ca="1" si="153"/>
        <v>-4.6948884781249497E-6</v>
      </c>
      <c r="GL26" s="781">
        <f t="shared" ca="1" si="153"/>
        <v>0</v>
      </c>
      <c r="GM26" s="781">
        <f t="shared" ca="1" si="153"/>
        <v>0</v>
      </c>
      <c r="GN26" s="781">
        <f t="shared" ca="1" si="153"/>
        <v>0</v>
      </c>
      <c r="GO26" s="781" t="e">
        <f t="shared" ca="1" si="153"/>
        <v>#N/A</v>
      </c>
      <c r="GQ26" s="523" t="s">
        <v>2563</v>
      </c>
      <c r="GR26" s="689">
        <f ca="1">FW9</f>
        <v>0</v>
      </c>
      <c r="GS26" s="617" t="s">
        <v>225</v>
      </c>
      <c r="GT26" s="523" t="s">
        <v>2564</v>
      </c>
      <c r="GU26" s="618">
        <f ca="1">-GD20+GE23-GJ20</f>
        <v>-11.630235830851444</v>
      </c>
      <c r="GV26" s="690" t="s">
        <v>473</v>
      </c>
    </row>
    <row r="27" spans="1:207" ht="12.75" customHeight="1">
      <c r="A27" s="803" t="s">
        <v>2565</v>
      </c>
      <c r="B27" s="618">
        <v>12</v>
      </c>
      <c r="C27" s="804">
        <v>342.3</v>
      </c>
      <c r="D27" s="523">
        <v>-1.28227780351</v>
      </c>
      <c r="E27" s="805" t="s">
        <v>1130</v>
      </c>
      <c r="F27" s="806">
        <f t="shared" ca="1" si="132"/>
        <v>0</v>
      </c>
      <c r="G27" s="781">
        <f t="shared" ca="1" si="132"/>
        <v>-1.5817834683331261E-9</v>
      </c>
      <c r="H27" s="781">
        <f t="shared" ca="1" si="132"/>
        <v>0</v>
      </c>
      <c r="I27" s="781">
        <f t="shared" ca="1" si="132"/>
        <v>0</v>
      </c>
      <c r="J27" s="781">
        <f t="shared" ca="1" si="132"/>
        <v>0</v>
      </c>
      <c r="K27" s="781">
        <f t="shared" ca="1" si="132"/>
        <v>0</v>
      </c>
      <c r="L27" s="781">
        <f t="shared" ca="1" si="132"/>
        <v>0</v>
      </c>
      <c r="M27" s="781">
        <f t="shared" ca="1" si="132"/>
        <v>0</v>
      </c>
      <c r="N27" s="766">
        <f t="shared" ca="1" si="132"/>
        <v>0</v>
      </c>
      <c r="O27" s="781">
        <f t="shared" ca="1" si="132"/>
        <v>0</v>
      </c>
      <c r="P27" s="807">
        <f t="shared" ca="1" si="132"/>
        <v>-1.5817820822893417E-9</v>
      </c>
      <c r="Q27" s="542"/>
      <c r="R27" s="781">
        <f t="shared" ca="1" si="133"/>
        <v>-1.5817820822893417E-9</v>
      </c>
      <c r="S27" s="781">
        <f t="shared" ca="1" si="133"/>
        <v>0</v>
      </c>
      <c r="T27" s="781">
        <f t="shared" ca="1" si="133"/>
        <v>0</v>
      </c>
      <c r="U27" s="781">
        <f t="shared" ca="1" si="133"/>
        <v>0</v>
      </c>
      <c r="V27" s="781">
        <f t="shared" ca="1" si="133"/>
        <v>0</v>
      </c>
      <c r="W27" s="781">
        <f t="shared" ca="1" si="133"/>
        <v>0</v>
      </c>
      <c r="X27" s="766">
        <f t="shared" ca="1" si="133"/>
        <v>-6.2955602979032351E-13</v>
      </c>
      <c r="Y27" s="781">
        <f t="shared" ca="1" si="133"/>
        <v>-3.6233338091365692E-3</v>
      </c>
      <c r="Z27" s="781">
        <f t="shared" ca="1" si="133"/>
        <v>-5.7067904008249543E-13</v>
      </c>
      <c r="AA27" s="781">
        <f t="shared" ca="1" si="133"/>
        <v>-5.8876668295512765E-14</v>
      </c>
      <c r="AB27" s="542"/>
      <c r="AC27" s="781">
        <f t="shared" ca="1" si="134"/>
        <v>0</v>
      </c>
      <c r="AD27" s="781">
        <f t="shared" ca="1" si="134"/>
        <v>0</v>
      </c>
      <c r="AE27" s="781">
        <f t="shared" ca="1" si="134"/>
        <v>0</v>
      </c>
      <c r="AF27" s="781">
        <f t="shared" ca="1" si="134"/>
        <v>0</v>
      </c>
      <c r="AG27" s="781">
        <f t="shared" ca="1" si="134"/>
        <v>0</v>
      </c>
      <c r="AH27" s="781">
        <f t="shared" ca="1" si="134"/>
        <v>0</v>
      </c>
      <c r="AI27" s="781">
        <f t="shared" ca="1" si="134"/>
        <v>0</v>
      </c>
      <c r="AJ27" s="781">
        <f t="shared" ca="1" si="134"/>
        <v>0</v>
      </c>
      <c r="AK27" s="766">
        <f t="shared" ca="1" si="134"/>
        <v>0</v>
      </c>
      <c r="AL27" s="781">
        <f t="shared" ca="1" si="134"/>
        <v>0</v>
      </c>
      <c r="AM27" s="781">
        <f t="shared" ca="1" si="134"/>
        <v>0</v>
      </c>
      <c r="AN27" s="781">
        <f t="shared" ca="1" si="134"/>
        <v>0</v>
      </c>
      <c r="AO27" s="542"/>
      <c r="AP27" s="781">
        <f t="shared" ca="1" si="135"/>
        <v>-3.6233338091365692E-3</v>
      </c>
      <c r="AQ27" s="781">
        <f t="shared" ca="1" si="135"/>
        <v>-5.8876668295512765E-14</v>
      </c>
      <c r="AR27" s="781">
        <f t="shared" ca="1" si="135"/>
        <v>-5.7067904008249543E-13</v>
      </c>
      <c r="AS27" s="781">
        <f t="shared" ca="1" si="135"/>
        <v>0</v>
      </c>
      <c r="AT27" s="766">
        <f t="shared" ca="1" si="135"/>
        <v>0</v>
      </c>
      <c r="AU27" s="766">
        <f t="shared" ca="1" si="135"/>
        <v>0</v>
      </c>
      <c r="AV27" s="781">
        <f t="shared" ca="1" si="135"/>
        <v>0</v>
      </c>
      <c r="AW27" s="781">
        <f t="shared" ca="1" si="135"/>
        <v>-6.2955602979032351E-13</v>
      </c>
      <c r="AX27" s="781">
        <f t="shared" ca="1" si="135"/>
        <v>0</v>
      </c>
      <c r="AY27" s="781">
        <f t="shared" ca="1" si="135"/>
        <v>-1.5817834683331261E-9</v>
      </c>
      <c r="AZ27" s="781">
        <f t="shared" ca="1" si="135"/>
        <v>0</v>
      </c>
      <c r="BA27" s="781">
        <f t="shared" ca="1" si="135"/>
        <v>-3.4884638897004164E-3</v>
      </c>
      <c r="BB27" s="781">
        <f t="shared" ca="1" si="135"/>
        <v>-1.3486833410174942E-4</v>
      </c>
      <c r="BC27" s="781">
        <f t="shared" ca="1" si="135"/>
        <v>-1.0749792258733728E-12</v>
      </c>
      <c r="BD27" s="542"/>
      <c r="BE27" s="781">
        <f t="shared" ca="1" si="136"/>
        <v>-3.6233338091365692E-3</v>
      </c>
      <c r="BF27" s="781">
        <f t="shared" ca="1" si="136"/>
        <v>-5.8876668295512765E-14</v>
      </c>
      <c r="BG27" s="781">
        <f t="shared" ca="1" si="136"/>
        <v>-5.7067904008249543E-13</v>
      </c>
      <c r="BH27" s="781">
        <f t="shared" ca="1" si="136"/>
        <v>0</v>
      </c>
      <c r="BI27" s="766">
        <f t="shared" ca="1" si="136"/>
        <v>0</v>
      </c>
      <c r="BJ27" s="781">
        <f t="shared" ca="1" si="136"/>
        <v>0</v>
      </c>
      <c r="BK27" s="781">
        <f t="shared" ca="1" si="136"/>
        <v>-6.2955602979032351E-13</v>
      </c>
      <c r="BL27" s="781">
        <f t="shared" ca="1" si="136"/>
        <v>0</v>
      </c>
      <c r="BM27" s="781">
        <f t="shared" ca="1" si="136"/>
        <v>-3.6233322245513787E-3</v>
      </c>
      <c r="BN27" s="781">
        <f t="shared" ca="1" si="136"/>
        <v>0</v>
      </c>
      <c r="BO27" s="781">
        <f t="shared" ca="1" si="136"/>
        <v>-1.5817834683331261E-9</v>
      </c>
      <c r="BP27" s="542"/>
      <c r="BQ27" s="781">
        <f t="shared" ca="1" si="137"/>
        <v>0</v>
      </c>
      <c r="BR27" s="781">
        <f t="shared" ca="1" si="137"/>
        <v>-3.6233322245513787E-3</v>
      </c>
      <c r="BS27" s="781">
        <f t="shared" ca="1" si="137"/>
        <v>0</v>
      </c>
      <c r="BT27" s="781">
        <f t="shared" ca="1" si="137"/>
        <v>-3.4884638897004164E-3</v>
      </c>
      <c r="BU27" s="781">
        <f t="shared" ca="1" si="137"/>
        <v>-1.0749792258733728E-12</v>
      </c>
      <c r="BV27" s="781">
        <f t="shared" ca="1" si="137"/>
        <v>-1.3486833410174942E-4</v>
      </c>
      <c r="BW27" s="781">
        <f t="shared" ca="1" si="137"/>
        <v>0</v>
      </c>
      <c r="BX27" s="542"/>
      <c r="BY27" s="781">
        <f t="shared" ca="1" si="138"/>
        <v>-1.3486833410174942E-4</v>
      </c>
      <c r="BZ27" s="781">
        <f t="shared" ca="1" si="138"/>
        <v>-1.0749792258733728E-12</v>
      </c>
      <c r="CA27" s="781">
        <f t="shared" ca="1" si="138"/>
        <v>0</v>
      </c>
      <c r="CB27" s="781">
        <f t="shared" ca="1" si="138"/>
        <v>-1.5027526939982807E-6</v>
      </c>
      <c r="CC27" s="781">
        <f t="shared" ca="1" si="138"/>
        <v>-1.1696205355984142E-13</v>
      </c>
      <c r="CD27" s="781">
        <f t="shared" ca="1" si="138"/>
        <v>0</v>
      </c>
      <c r="CE27" s="781">
        <f t="shared" ca="1" si="138"/>
        <v>0</v>
      </c>
      <c r="CF27" s="781">
        <f t="shared" ca="1" si="138"/>
        <v>0</v>
      </c>
      <c r="CG27" s="542"/>
      <c r="CH27" s="781">
        <f t="shared" ca="1" si="139"/>
        <v>-1.1919412798078205E-12</v>
      </c>
      <c r="CI27" s="781">
        <f t="shared" ca="1" si="139"/>
        <v>-1.3637108689314536E-4</v>
      </c>
      <c r="CJ27" s="781">
        <f t="shared" ca="1" si="139"/>
        <v>0</v>
      </c>
      <c r="CK27" s="781" t="e">
        <f t="shared" ca="1" si="139"/>
        <v>#N/A</v>
      </c>
      <c r="CL27" s="781" t="e">
        <f t="shared" ca="1" si="139"/>
        <v>#N/A</v>
      </c>
      <c r="CM27" s="542"/>
      <c r="CN27" s="781">
        <f t="shared" ca="1" si="140"/>
        <v>0</v>
      </c>
      <c r="CO27" s="781" t="e">
        <f t="shared" ca="1" si="140"/>
        <v>#N/A</v>
      </c>
      <c r="CP27" s="781">
        <f t="shared" ca="1" si="140"/>
        <v>0</v>
      </c>
      <c r="CQ27" s="781">
        <f t="shared" ca="1" si="140"/>
        <v>0</v>
      </c>
      <c r="CR27" s="781">
        <f t="shared" ca="1" si="140"/>
        <v>0</v>
      </c>
      <c r="CS27" s="781">
        <f t="shared" ca="1" si="140"/>
        <v>0</v>
      </c>
      <c r="CT27" s="542"/>
      <c r="CU27" s="781">
        <f t="shared" ca="1" si="141"/>
        <v>0</v>
      </c>
      <c r="CV27" s="781">
        <f t="shared" ca="1" si="141"/>
        <v>0</v>
      </c>
      <c r="CW27" s="781">
        <f t="shared" ca="1" si="141"/>
        <v>0</v>
      </c>
      <c r="CX27" s="781">
        <f t="shared" ca="1" si="141"/>
        <v>-3.4884638897004164E-3</v>
      </c>
      <c r="CY27" s="781">
        <f t="shared" ca="1" si="141"/>
        <v>0</v>
      </c>
      <c r="CZ27" s="781" t="e">
        <f t="shared" ca="1" si="141"/>
        <v>#N/A</v>
      </c>
      <c r="DA27" s="781" t="e">
        <f t="shared" ca="1" si="141"/>
        <v>#N/A</v>
      </c>
      <c r="DB27" s="781">
        <f t="shared" ca="1" si="141"/>
        <v>0</v>
      </c>
      <c r="DC27" s="766">
        <f t="shared" ca="1" si="141"/>
        <v>0</v>
      </c>
      <c r="DD27" s="781">
        <f t="shared" ca="1" si="141"/>
        <v>-1.1696205355984142E-13</v>
      </c>
      <c r="DE27" s="781">
        <f t="shared" ca="1" si="141"/>
        <v>-2.4865013717062768E-15</v>
      </c>
      <c r="DF27" s="781">
        <f t="shared" ca="1" si="141"/>
        <v>0</v>
      </c>
      <c r="DG27" s="781">
        <f t="shared" ca="1" si="141"/>
        <v>-1.8818048575719309E-6</v>
      </c>
      <c r="DH27" s="781">
        <f t="shared" ca="1" si="141"/>
        <v>-1.5027526939982807E-6</v>
      </c>
      <c r="DI27" s="542"/>
      <c r="DJ27" s="781">
        <f t="shared" ca="1" si="142"/>
        <v>-1.0616555016461832E-5</v>
      </c>
      <c r="DK27" s="781">
        <f t="shared" ca="1" si="142"/>
        <v>-3.1290135394201174E-4</v>
      </c>
      <c r="DL27" s="781">
        <f t="shared" ca="1" si="142"/>
        <v>0</v>
      </c>
      <c r="DM27" s="781">
        <f t="shared" ca="1" si="142"/>
        <v>0</v>
      </c>
      <c r="DN27" s="781" t="e">
        <f t="shared" ca="1" si="142"/>
        <v>#N/A</v>
      </c>
      <c r="DO27" s="781">
        <f t="shared" ca="1" si="142"/>
        <v>-1.2940716350846813E-5</v>
      </c>
      <c r="DP27" s="781" t="e">
        <f t="shared" ca="1" si="142"/>
        <v>#N/A</v>
      </c>
      <c r="DQ27" s="542"/>
      <c r="DR27" s="781">
        <f t="shared" ca="1" si="143"/>
        <v>-3.0116501808573996E-3</v>
      </c>
      <c r="DS27" s="781">
        <f t="shared" ca="1" si="143"/>
        <v>0</v>
      </c>
      <c r="DT27" s="781">
        <f t="shared" ca="1" si="143"/>
        <v>0</v>
      </c>
      <c r="DU27" s="781" t="e">
        <f t="shared" ca="1" si="143"/>
        <v>#N/A</v>
      </c>
      <c r="DV27" s="617"/>
      <c r="DW27" s="542"/>
      <c r="DX27" s="781">
        <f t="shared" ca="1" si="144"/>
        <v>-3.0116501808573996E-3</v>
      </c>
      <c r="DY27" s="781">
        <f t="shared" ca="1" si="144"/>
        <v>0</v>
      </c>
      <c r="DZ27" s="781">
        <f t="shared" ca="1" si="144"/>
        <v>0</v>
      </c>
      <c r="EA27" s="781" t="e">
        <f t="shared" ca="1" si="144"/>
        <v>#N/A</v>
      </c>
      <c r="EB27" s="617"/>
      <c r="EC27" s="542"/>
      <c r="ED27" s="781">
        <f t="shared" ca="1" si="145"/>
        <v>-1.628519598563376E-4</v>
      </c>
      <c r="EE27" s="781">
        <f t="shared" ca="1" si="145"/>
        <v>0</v>
      </c>
      <c r="EF27" s="781" t="e">
        <f t="shared" ca="1" si="145"/>
        <v>#N/A</v>
      </c>
      <c r="EG27" s="781" t="e">
        <f t="shared" ca="1" si="145"/>
        <v>#N/A</v>
      </c>
      <c r="EH27" s="617"/>
      <c r="EI27" s="542"/>
      <c r="EJ27" s="781">
        <f t="shared" ca="1" si="146"/>
        <v>0</v>
      </c>
      <c r="EK27" s="781">
        <f t="shared" ca="1" si="146"/>
        <v>0</v>
      </c>
      <c r="EL27" s="781">
        <f t="shared" ca="1" si="146"/>
        <v>0</v>
      </c>
      <c r="EM27" s="781">
        <f t="shared" ca="1" si="146"/>
        <v>0</v>
      </c>
      <c r="EN27" s="617"/>
      <c r="EO27" s="542"/>
      <c r="EP27" s="781">
        <f t="shared" ca="1" si="147"/>
        <v>-1.8818048575719309E-6</v>
      </c>
      <c r="EQ27" s="781">
        <f t="shared" ca="1" si="147"/>
        <v>-1.8818048575719309E-6</v>
      </c>
      <c r="ER27" s="781">
        <f t="shared" ca="1" si="147"/>
        <v>0</v>
      </c>
      <c r="ES27" s="781">
        <f t="shared" ca="1" si="147"/>
        <v>-3.7945727794929401E-16</v>
      </c>
      <c r="ET27" s="617"/>
      <c r="EU27" s="542"/>
      <c r="EV27" s="781">
        <f t="shared" ca="1" si="148"/>
        <v>0</v>
      </c>
      <c r="EW27" s="781">
        <f t="shared" ca="1" si="148"/>
        <v>0</v>
      </c>
      <c r="EX27" s="542"/>
      <c r="EY27" s="781">
        <f t="shared" ca="1" si="149"/>
        <v>0</v>
      </c>
      <c r="EZ27" s="781">
        <f t="shared" ca="1" si="149"/>
        <v>0</v>
      </c>
      <c r="FA27" s="781" t="e">
        <f t="shared" ca="1" si="149"/>
        <v>#N/A</v>
      </c>
      <c r="FB27" s="542"/>
      <c r="FC27" s="781">
        <f t="shared" ca="1" si="150"/>
        <v>0</v>
      </c>
      <c r="FD27" s="781">
        <f t="shared" ca="1" si="150"/>
        <v>0</v>
      </c>
      <c r="FE27" s="781">
        <f t="shared" ca="1" si="150"/>
        <v>0</v>
      </c>
      <c r="FF27" s="781">
        <f t="shared" ca="1" si="150"/>
        <v>0</v>
      </c>
      <c r="FG27" s="781">
        <f t="shared" ca="1" si="150"/>
        <v>0</v>
      </c>
      <c r="FH27" s="781">
        <f t="shared" ca="1" si="150"/>
        <v>0</v>
      </c>
      <c r="FI27" s="781">
        <f t="shared" ca="1" si="150"/>
        <v>0</v>
      </c>
      <c r="FJ27" s="781">
        <f t="shared" ca="1" si="150"/>
        <v>0</v>
      </c>
      <c r="FK27" s="781">
        <f t="shared" ca="1" si="150"/>
        <v>0</v>
      </c>
      <c r="FL27" s="781">
        <f t="shared" ca="1" si="150"/>
        <v>0</v>
      </c>
      <c r="FM27" s="781" t="e">
        <f t="shared" ca="1" si="151"/>
        <v>#N/A</v>
      </c>
      <c r="FN27" s="781">
        <f t="shared" ca="1" si="151"/>
        <v>0</v>
      </c>
      <c r="FO27" s="781">
        <f t="shared" ca="1" si="151"/>
        <v>0</v>
      </c>
      <c r="FP27" s="781">
        <f t="shared" ca="1" si="151"/>
        <v>0</v>
      </c>
      <c r="FQ27" s="781">
        <f t="shared" ca="1" si="151"/>
        <v>0</v>
      </c>
      <c r="FR27" s="781">
        <f t="shared" ca="1" si="151"/>
        <v>0</v>
      </c>
      <c r="FS27" s="781">
        <f t="shared" ca="1" si="151"/>
        <v>0</v>
      </c>
      <c r="FT27" s="781">
        <f t="shared" ca="1" si="151"/>
        <v>0</v>
      </c>
      <c r="FU27" s="781" t="e">
        <f t="shared" ca="1" si="151"/>
        <v>#N/A</v>
      </c>
      <c r="FV27" s="781" t="e">
        <f t="shared" ca="1" si="151"/>
        <v>#N/A</v>
      </c>
      <c r="FW27" s="781">
        <f t="shared" ca="1" si="152"/>
        <v>0</v>
      </c>
      <c r="FX27" s="781">
        <f t="shared" ca="1" si="152"/>
        <v>0</v>
      </c>
      <c r="FY27" s="781">
        <f t="shared" ca="1" si="152"/>
        <v>0</v>
      </c>
      <c r="FZ27" s="781">
        <f t="shared" ca="1" si="152"/>
        <v>0</v>
      </c>
      <c r="GA27" s="781" t="e">
        <f t="shared" ca="1" si="152"/>
        <v>#N/A</v>
      </c>
      <c r="GB27" s="781">
        <f t="shared" ca="1" si="152"/>
        <v>0</v>
      </c>
      <c r="GC27" s="617"/>
      <c r="GD27" s="781">
        <f t="shared" ca="1" si="153"/>
        <v>0</v>
      </c>
      <c r="GE27" s="781">
        <f t="shared" ca="1" si="153"/>
        <v>0</v>
      </c>
      <c r="GF27" s="781">
        <f t="shared" ca="1" si="153"/>
        <v>0</v>
      </c>
      <c r="GG27" s="781">
        <f t="shared" ca="1" si="153"/>
        <v>0</v>
      </c>
      <c r="GH27" s="781" t="e">
        <f t="shared" ca="1" si="153"/>
        <v>#N/A</v>
      </c>
      <c r="GI27" s="781" t="e">
        <f t="shared" ca="1" si="153"/>
        <v>#N/A</v>
      </c>
      <c r="GJ27" s="781">
        <f t="shared" ca="1" si="153"/>
        <v>-2.4865013717062768E-15</v>
      </c>
      <c r="GK27" s="781">
        <f t="shared" ca="1" si="153"/>
        <v>-1.8818048575719309E-6</v>
      </c>
      <c r="GL27" s="781">
        <f t="shared" ca="1" si="153"/>
        <v>0</v>
      </c>
      <c r="GM27" s="781">
        <f t="shared" ca="1" si="153"/>
        <v>0</v>
      </c>
      <c r="GN27" s="781">
        <f t="shared" ca="1" si="153"/>
        <v>0</v>
      </c>
      <c r="GO27" s="781" t="e">
        <f t="shared" ca="1" si="153"/>
        <v>#N/A</v>
      </c>
    </row>
    <row r="28" spans="1:207" ht="12.75" customHeight="1">
      <c r="A28" s="803" t="s">
        <v>2566</v>
      </c>
      <c r="B28" s="618">
        <v>18</v>
      </c>
      <c r="C28" s="804">
        <v>180.16</v>
      </c>
      <c r="D28" s="523">
        <v>-0.61003928257999995</v>
      </c>
      <c r="E28" s="805" t="s">
        <v>1130</v>
      </c>
      <c r="F28" s="806">
        <f t="shared" ca="1" si="132"/>
        <v>0</v>
      </c>
      <c r="G28" s="781">
        <f t="shared" ca="1" si="132"/>
        <v>-1.2412065185808106E-10</v>
      </c>
      <c r="H28" s="781">
        <f t="shared" ca="1" si="132"/>
        <v>0</v>
      </c>
      <c r="I28" s="781">
        <f t="shared" ca="1" si="132"/>
        <v>0</v>
      </c>
      <c r="J28" s="781">
        <f t="shared" ca="1" si="132"/>
        <v>0</v>
      </c>
      <c r="K28" s="781">
        <f t="shared" ca="1" si="132"/>
        <v>0</v>
      </c>
      <c r="L28" s="781">
        <f t="shared" ca="1" si="132"/>
        <v>0</v>
      </c>
      <c r="M28" s="781">
        <f t="shared" ca="1" si="132"/>
        <v>0</v>
      </c>
      <c r="N28" s="766">
        <f t="shared" ca="1" si="132"/>
        <v>0</v>
      </c>
      <c r="O28" s="781">
        <f t="shared" ca="1" si="132"/>
        <v>-3.3565047079968937E-10</v>
      </c>
      <c r="P28" s="807">
        <f t="shared" ca="1" si="132"/>
        <v>-1.2198214283200806E-3</v>
      </c>
      <c r="Q28" s="542"/>
      <c r="R28" s="781">
        <f t="shared" ca="1" si="133"/>
        <v>-1.2198214283200806E-3</v>
      </c>
      <c r="S28" s="781">
        <f t="shared" ca="1" si="133"/>
        <v>0</v>
      </c>
      <c r="T28" s="781">
        <f t="shared" ca="1" si="133"/>
        <v>0</v>
      </c>
      <c r="U28" s="781">
        <f t="shared" ca="1" si="133"/>
        <v>0</v>
      </c>
      <c r="V28" s="781">
        <f t="shared" ca="1" si="133"/>
        <v>0</v>
      </c>
      <c r="W28" s="781">
        <f t="shared" ca="1" si="133"/>
        <v>0</v>
      </c>
      <c r="X28" s="766">
        <f t="shared" ca="1" si="133"/>
        <v>-4.2961354155072204E-14</v>
      </c>
      <c r="Y28" s="781">
        <f t="shared" ca="1" si="133"/>
        <v>-1.2198214283200806E-3</v>
      </c>
      <c r="Z28" s="781">
        <f t="shared" ca="1" si="133"/>
        <v>-3.8943563180684771E-14</v>
      </c>
      <c r="AA28" s="781">
        <f t="shared" ca="1" si="133"/>
        <v>-4.0177877575950358E-15</v>
      </c>
      <c r="AB28" s="542"/>
      <c r="AC28" s="781">
        <f t="shared" ca="1" si="134"/>
        <v>0</v>
      </c>
      <c r="AD28" s="781">
        <f t="shared" ca="1" si="134"/>
        <v>0</v>
      </c>
      <c r="AE28" s="781">
        <f t="shared" ca="1" si="134"/>
        <v>0</v>
      </c>
      <c r="AF28" s="781">
        <f t="shared" ca="1" si="134"/>
        <v>0</v>
      </c>
      <c r="AG28" s="781">
        <f t="shared" ca="1" si="134"/>
        <v>0</v>
      </c>
      <c r="AH28" s="781">
        <f t="shared" ca="1" si="134"/>
        <v>0</v>
      </c>
      <c r="AI28" s="781">
        <f t="shared" ca="1" si="134"/>
        <v>0</v>
      </c>
      <c r="AJ28" s="781">
        <f t="shared" ca="1" si="134"/>
        <v>0</v>
      </c>
      <c r="AK28" s="766">
        <f t="shared" ca="1" si="134"/>
        <v>0</v>
      </c>
      <c r="AL28" s="781">
        <f t="shared" ca="1" si="134"/>
        <v>0</v>
      </c>
      <c r="AM28" s="781">
        <f t="shared" ca="1" si="134"/>
        <v>0</v>
      </c>
      <c r="AN28" s="781">
        <f t="shared" ca="1" si="134"/>
        <v>0</v>
      </c>
      <c r="AO28" s="542"/>
      <c r="AP28" s="781">
        <f t="shared" ca="1" si="135"/>
        <v>-1.2198214283200806E-3</v>
      </c>
      <c r="AQ28" s="781">
        <f t="shared" ca="1" si="135"/>
        <v>-4.0177877575950358E-15</v>
      </c>
      <c r="AR28" s="781">
        <f t="shared" ca="1" si="135"/>
        <v>-3.8943563180684771E-14</v>
      </c>
      <c r="AS28" s="781">
        <f t="shared" ca="1" si="135"/>
        <v>0</v>
      </c>
      <c r="AT28" s="766">
        <f t="shared" ca="1" si="135"/>
        <v>0</v>
      </c>
      <c r="AU28" s="766">
        <f t="shared" ca="1" si="135"/>
        <v>0</v>
      </c>
      <c r="AV28" s="781">
        <f t="shared" ca="1" si="135"/>
        <v>0</v>
      </c>
      <c r="AW28" s="781">
        <f t="shared" ca="1" si="135"/>
        <v>-4.2961354155072204E-14</v>
      </c>
      <c r="AX28" s="781">
        <f t="shared" ca="1" si="135"/>
        <v>0</v>
      </c>
      <c r="AY28" s="781">
        <f t="shared" ca="1" si="135"/>
        <v>-1.2412065185808106E-10</v>
      </c>
      <c r="AZ28" s="781">
        <f t="shared" ca="1" si="135"/>
        <v>0</v>
      </c>
      <c r="BA28" s="781">
        <f t="shared" ca="1" si="135"/>
        <v>-1.1744168912181758E-3</v>
      </c>
      <c r="BB28" s="781">
        <f t="shared" ca="1" si="135"/>
        <v>-4.5404411816306155E-5</v>
      </c>
      <c r="BC28" s="781">
        <f t="shared" ca="1" si="135"/>
        <v>-4.7614960738830888E-14</v>
      </c>
      <c r="BD28" s="542"/>
      <c r="BE28" s="781">
        <f t="shared" ca="1" si="136"/>
        <v>-1.2198214283200806E-3</v>
      </c>
      <c r="BF28" s="781">
        <f t="shared" ca="1" si="136"/>
        <v>-4.0177877575950358E-15</v>
      </c>
      <c r="BG28" s="781">
        <f t="shared" ca="1" si="136"/>
        <v>-3.8943563180684771E-14</v>
      </c>
      <c r="BH28" s="781">
        <f t="shared" ca="1" si="136"/>
        <v>0</v>
      </c>
      <c r="BI28" s="766">
        <f t="shared" ca="1" si="136"/>
        <v>0</v>
      </c>
      <c r="BJ28" s="781">
        <f t="shared" ca="1" si="136"/>
        <v>0</v>
      </c>
      <c r="BK28" s="781">
        <f t="shared" ca="1" si="136"/>
        <v>-4.2961354155072204E-14</v>
      </c>
      <c r="BL28" s="781">
        <f t="shared" ca="1" si="136"/>
        <v>0</v>
      </c>
      <c r="BM28" s="781">
        <f t="shared" ca="1" si="136"/>
        <v>-1.2198213030344821E-3</v>
      </c>
      <c r="BN28" s="781">
        <f t="shared" ca="1" si="136"/>
        <v>0</v>
      </c>
      <c r="BO28" s="781">
        <f t="shared" ca="1" si="136"/>
        <v>-1.2412065185808106E-10</v>
      </c>
      <c r="BP28" s="542"/>
      <c r="BQ28" s="781">
        <f t="shared" ca="1" si="137"/>
        <v>0</v>
      </c>
      <c r="BR28" s="781">
        <f t="shared" ca="1" si="137"/>
        <v>-1.2198213030344821E-3</v>
      </c>
      <c r="BS28" s="781">
        <f t="shared" ca="1" si="137"/>
        <v>0</v>
      </c>
      <c r="BT28" s="781">
        <f t="shared" ca="1" si="137"/>
        <v>-1.1744168912181758E-3</v>
      </c>
      <c r="BU28" s="781">
        <f t="shared" ca="1" si="137"/>
        <v>-4.7614960738830888E-14</v>
      </c>
      <c r="BV28" s="781">
        <f t="shared" ca="1" si="137"/>
        <v>-4.5404411816306155E-5</v>
      </c>
      <c r="BW28" s="781">
        <f t="shared" ca="1" si="137"/>
        <v>0</v>
      </c>
      <c r="BX28" s="542"/>
      <c r="BY28" s="781">
        <f t="shared" ca="1" si="138"/>
        <v>-4.5404411816306155E-5</v>
      </c>
      <c r="BZ28" s="781">
        <f t="shared" ca="1" si="138"/>
        <v>-4.7614960738830888E-14</v>
      </c>
      <c r="CA28" s="781">
        <f t="shared" ca="1" si="138"/>
        <v>0</v>
      </c>
      <c r="CB28" s="781">
        <f t="shared" ca="1" si="138"/>
        <v>-5.7543755378662562E-7</v>
      </c>
      <c r="CC28" s="781">
        <f t="shared" ca="1" si="138"/>
        <v>-7.6491942209930741E-15</v>
      </c>
      <c r="CD28" s="781">
        <f t="shared" ca="1" si="138"/>
        <v>0</v>
      </c>
      <c r="CE28" s="781">
        <f t="shared" ca="1" si="138"/>
        <v>0</v>
      </c>
      <c r="CF28" s="781">
        <f t="shared" ca="1" si="138"/>
        <v>0</v>
      </c>
      <c r="CG28" s="542"/>
      <c r="CH28" s="781">
        <f t="shared" ca="1" si="139"/>
        <v>-5.5264155129128836E-14</v>
      </c>
      <c r="CI28" s="781">
        <f t="shared" ca="1" si="139"/>
        <v>-4.5979849248193282E-5</v>
      </c>
      <c r="CJ28" s="781">
        <f t="shared" ca="1" si="139"/>
        <v>0</v>
      </c>
      <c r="CK28" s="781" t="e">
        <f t="shared" ca="1" si="139"/>
        <v>#N/A</v>
      </c>
      <c r="CL28" s="781" t="e">
        <f t="shared" ca="1" si="139"/>
        <v>#N/A</v>
      </c>
      <c r="CM28" s="542"/>
      <c r="CN28" s="781">
        <f t="shared" ca="1" si="140"/>
        <v>0</v>
      </c>
      <c r="CO28" s="781" t="e">
        <f t="shared" ca="1" si="140"/>
        <v>#N/A</v>
      </c>
      <c r="CP28" s="781">
        <f t="shared" ca="1" si="140"/>
        <v>0</v>
      </c>
      <c r="CQ28" s="781">
        <f t="shared" ca="1" si="140"/>
        <v>0</v>
      </c>
      <c r="CR28" s="781">
        <f t="shared" ca="1" si="140"/>
        <v>0</v>
      </c>
      <c r="CS28" s="781">
        <f t="shared" ca="1" si="140"/>
        <v>0</v>
      </c>
      <c r="CT28" s="542"/>
      <c r="CU28" s="781">
        <f t="shared" ca="1" si="141"/>
        <v>-3.3565047079968937E-10</v>
      </c>
      <c r="CV28" s="781">
        <f t="shared" ca="1" si="141"/>
        <v>0</v>
      </c>
      <c r="CW28" s="781">
        <f t="shared" ca="1" si="141"/>
        <v>0</v>
      </c>
      <c r="CX28" s="781">
        <f t="shared" ca="1" si="141"/>
        <v>-1.1744168912181758E-3</v>
      </c>
      <c r="CY28" s="781">
        <f t="shared" ca="1" si="141"/>
        <v>0</v>
      </c>
      <c r="CZ28" s="781" t="e">
        <f t="shared" ca="1" si="141"/>
        <v>#N/A</v>
      </c>
      <c r="DA28" s="781" t="e">
        <f t="shared" ca="1" si="141"/>
        <v>#N/A</v>
      </c>
      <c r="DB28" s="781">
        <f t="shared" ca="1" si="141"/>
        <v>0</v>
      </c>
      <c r="DC28" s="766">
        <f t="shared" ca="1" si="141"/>
        <v>0</v>
      </c>
      <c r="DD28" s="781">
        <f t="shared" ca="1" si="141"/>
        <v>-7.6491942209930741E-15</v>
      </c>
      <c r="DE28" s="781">
        <f t="shared" ca="1" si="141"/>
        <v>-1.6177534723052485E-15</v>
      </c>
      <c r="DF28" s="781">
        <f t="shared" ca="1" si="141"/>
        <v>0</v>
      </c>
      <c r="DG28" s="781">
        <f t="shared" ca="1" si="141"/>
        <v>-5.1098835621777357E-6</v>
      </c>
      <c r="DH28" s="781">
        <f t="shared" ca="1" si="141"/>
        <v>-5.7543755378662562E-7</v>
      </c>
      <c r="DI28" s="542"/>
      <c r="DJ28" s="781">
        <f t="shared" ca="1" si="142"/>
        <v>-2.8828366460057289E-5</v>
      </c>
      <c r="DK28" s="781">
        <f t="shared" ca="1" si="142"/>
        <v>-1.0632329485549356E-4</v>
      </c>
      <c r="DL28" s="781">
        <f t="shared" ca="1" si="142"/>
        <v>0</v>
      </c>
      <c r="DM28" s="781">
        <f t="shared" ca="1" si="142"/>
        <v>0</v>
      </c>
      <c r="DN28" s="781" t="e">
        <f t="shared" ca="1" si="142"/>
        <v>#N/A</v>
      </c>
      <c r="DO28" s="781">
        <f t="shared" ca="1" si="142"/>
        <v>-3.5139431895992288E-5</v>
      </c>
      <c r="DP28" s="781" t="e">
        <f t="shared" ca="1" si="142"/>
        <v>#N/A</v>
      </c>
      <c r="DQ28" s="542"/>
      <c r="DR28" s="781">
        <f t="shared" ca="1" si="143"/>
        <v>-1.0138943590025228E-3</v>
      </c>
      <c r="DS28" s="781">
        <f t="shared" ca="1" si="143"/>
        <v>0</v>
      </c>
      <c r="DT28" s="781">
        <f t="shared" ca="1" si="143"/>
        <v>0</v>
      </c>
      <c r="DU28" s="781" t="e">
        <f t="shared" ca="1" si="143"/>
        <v>#N/A</v>
      </c>
      <c r="DV28" s="617"/>
      <c r="DW28" s="542"/>
      <c r="DX28" s="781">
        <f t="shared" ca="1" si="144"/>
        <v>-1.0138943590025228E-3</v>
      </c>
      <c r="DY28" s="781">
        <f t="shared" ca="1" si="144"/>
        <v>0</v>
      </c>
      <c r="DZ28" s="781">
        <f t="shared" ca="1" si="144"/>
        <v>0</v>
      </c>
      <c r="EA28" s="781" t="e">
        <f t="shared" ca="1" si="144"/>
        <v>#N/A</v>
      </c>
      <c r="EB28" s="617"/>
      <c r="EC28" s="542"/>
      <c r="ED28" s="781">
        <f t="shared" ca="1" si="145"/>
        <v>-5.4825319294343797E-5</v>
      </c>
      <c r="EE28" s="781">
        <f t="shared" ca="1" si="145"/>
        <v>0</v>
      </c>
      <c r="EF28" s="781" t="e">
        <f t="shared" ca="1" si="145"/>
        <v>#N/A</v>
      </c>
      <c r="EG28" s="781" t="e">
        <f t="shared" ca="1" si="145"/>
        <v>#N/A</v>
      </c>
      <c r="EH28" s="617"/>
      <c r="EI28" s="542"/>
      <c r="EJ28" s="781">
        <f t="shared" ca="1" si="146"/>
        <v>0</v>
      </c>
      <c r="EK28" s="781">
        <f t="shared" ca="1" si="146"/>
        <v>0</v>
      </c>
      <c r="EL28" s="781">
        <f t="shared" ca="1" si="146"/>
        <v>0</v>
      </c>
      <c r="EM28" s="781">
        <f t="shared" ca="1" si="146"/>
        <v>0</v>
      </c>
      <c r="EN28" s="617"/>
      <c r="EO28" s="542"/>
      <c r="EP28" s="781">
        <f t="shared" ca="1" si="147"/>
        <v>-5.1098835621777357E-6</v>
      </c>
      <c r="EQ28" s="781">
        <f t="shared" ca="1" si="147"/>
        <v>-5.1098835621777357E-6</v>
      </c>
      <c r="ER28" s="781">
        <f t="shared" ca="1" si="147"/>
        <v>0</v>
      </c>
      <c r="ES28" s="781">
        <f t="shared" ca="1" si="147"/>
        <v>-1.5587769054465514E-16</v>
      </c>
      <c r="ET28" s="617"/>
      <c r="EU28" s="542"/>
      <c r="EV28" s="781">
        <f t="shared" ca="1" si="148"/>
        <v>0</v>
      </c>
      <c r="EW28" s="781">
        <f t="shared" ca="1" si="148"/>
        <v>0</v>
      </c>
      <c r="EX28" s="542"/>
      <c r="EY28" s="781">
        <f t="shared" ca="1" si="149"/>
        <v>0</v>
      </c>
      <c r="EZ28" s="781">
        <f t="shared" ca="1" si="149"/>
        <v>0</v>
      </c>
      <c r="FA28" s="781" t="e">
        <f t="shared" ca="1" si="149"/>
        <v>#N/A</v>
      </c>
      <c r="FB28" s="542"/>
      <c r="FC28" s="781">
        <f t="shared" ca="1" si="150"/>
        <v>0</v>
      </c>
      <c r="FD28" s="781">
        <f t="shared" ca="1" si="150"/>
        <v>0</v>
      </c>
      <c r="FE28" s="781">
        <f t="shared" ca="1" si="150"/>
        <v>0</v>
      </c>
      <c r="FF28" s="781">
        <f t="shared" ca="1" si="150"/>
        <v>0</v>
      </c>
      <c r="FG28" s="781">
        <f t="shared" ca="1" si="150"/>
        <v>0</v>
      </c>
      <c r="FH28" s="781">
        <f t="shared" ca="1" si="150"/>
        <v>0</v>
      </c>
      <c r="FI28" s="781">
        <f t="shared" ca="1" si="150"/>
        <v>0</v>
      </c>
      <c r="FJ28" s="781">
        <f t="shared" ca="1" si="150"/>
        <v>0</v>
      </c>
      <c r="FK28" s="781">
        <f t="shared" ca="1" si="150"/>
        <v>0</v>
      </c>
      <c r="FL28" s="781">
        <f t="shared" ca="1" si="150"/>
        <v>0</v>
      </c>
      <c r="FM28" s="781" t="e">
        <f t="shared" ca="1" si="151"/>
        <v>#N/A</v>
      </c>
      <c r="FN28" s="781">
        <f t="shared" ca="1" si="151"/>
        <v>0</v>
      </c>
      <c r="FO28" s="781">
        <f t="shared" ca="1" si="151"/>
        <v>0</v>
      </c>
      <c r="FP28" s="781">
        <f t="shared" ca="1" si="151"/>
        <v>0</v>
      </c>
      <c r="FQ28" s="781">
        <f t="shared" ca="1" si="151"/>
        <v>0</v>
      </c>
      <c r="FR28" s="781">
        <f t="shared" ca="1" si="151"/>
        <v>0</v>
      </c>
      <c r="FS28" s="781">
        <f t="shared" ca="1" si="151"/>
        <v>0</v>
      </c>
      <c r="FT28" s="781">
        <f t="shared" ca="1" si="151"/>
        <v>0</v>
      </c>
      <c r="FU28" s="781" t="e">
        <f t="shared" ca="1" si="151"/>
        <v>#N/A</v>
      </c>
      <c r="FV28" s="781" t="e">
        <f t="shared" ca="1" si="151"/>
        <v>#N/A</v>
      </c>
      <c r="FW28" s="781">
        <f t="shared" ca="1" si="152"/>
        <v>0</v>
      </c>
      <c r="FX28" s="781">
        <f t="shared" ca="1" si="152"/>
        <v>0</v>
      </c>
      <c r="FY28" s="781">
        <f t="shared" ca="1" si="152"/>
        <v>0</v>
      </c>
      <c r="FZ28" s="781">
        <f t="shared" ca="1" si="152"/>
        <v>0</v>
      </c>
      <c r="GA28" s="781" t="e">
        <f t="shared" ca="1" si="152"/>
        <v>#N/A</v>
      </c>
      <c r="GB28" s="781">
        <f t="shared" ca="1" si="152"/>
        <v>0</v>
      </c>
      <c r="GC28" s="617"/>
      <c r="GD28" s="781">
        <f t="shared" ca="1" si="153"/>
        <v>0</v>
      </c>
      <c r="GE28" s="781">
        <f t="shared" ca="1" si="153"/>
        <v>0</v>
      </c>
      <c r="GF28" s="781">
        <f t="shared" ca="1" si="153"/>
        <v>0</v>
      </c>
      <c r="GG28" s="781">
        <f t="shared" ca="1" si="153"/>
        <v>0</v>
      </c>
      <c r="GH28" s="781" t="e">
        <f t="shared" ca="1" si="153"/>
        <v>#N/A</v>
      </c>
      <c r="GI28" s="781" t="e">
        <f t="shared" ca="1" si="153"/>
        <v>#N/A</v>
      </c>
      <c r="GJ28" s="781">
        <f t="shared" ca="1" si="153"/>
        <v>-1.6177534723052485E-15</v>
      </c>
      <c r="GK28" s="781">
        <f t="shared" ca="1" si="153"/>
        <v>-5.1098835621777357E-6</v>
      </c>
      <c r="GL28" s="781">
        <f t="shared" ca="1" si="153"/>
        <v>0</v>
      </c>
      <c r="GM28" s="781">
        <f t="shared" ca="1" si="153"/>
        <v>0</v>
      </c>
      <c r="GN28" s="781">
        <f t="shared" ca="1" si="153"/>
        <v>0</v>
      </c>
      <c r="GO28" s="781" t="e">
        <f t="shared" ca="1" si="153"/>
        <v>#N/A</v>
      </c>
      <c r="GQ28" s="523" t="s">
        <v>2567</v>
      </c>
      <c r="GR28" s="689">
        <f ca="1">FX9</f>
        <v>0</v>
      </c>
      <c r="GS28" s="690" t="s">
        <v>225</v>
      </c>
      <c r="GT28" s="523" t="s">
        <v>2568</v>
      </c>
      <c r="GU28" s="618">
        <f ca="1">GD23</f>
        <v>-11.010438304336802</v>
      </c>
      <c r="GV28" s="690" t="s">
        <v>473</v>
      </c>
    </row>
    <row r="29" spans="1:207" ht="12.75" customHeight="1">
      <c r="A29" s="803" t="s">
        <v>2569</v>
      </c>
      <c r="B29" s="618">
        <v>10</v>
      </c>
      <c r="C29" s="804">
        <v>150.13140000000001</v>
      </c>
      <c r="D29" s="523">
        <v>-0.50928265215000001</v>
      </c>
      <c r="E29" s="805" t="s">
        <v>1130</v>
      </c>
      <c r="F29" s="806">
        <f t="shared" ca="1" si="132"/>
        <v>0</v>
      </c>
      <c r="G29" s="781">
        <f t="shared" ca="1" si="132"/>
        <v>-2.4414908454567939E-9</v>
      </c>
      <c r="H29" s="781">
        <f t="shared" ca="1" si="132"/>
        <v>0</v>
      </c>
      <c r="I29" s="781">
        <f t="shared" ca="1" si="132"/>
        <v>0</v>
      </c>
      <c r="J29" s="781">
        <f t="shared" ca="1" si="132"/>
        <v>0</v>
      </c>
      <c r="K29" s="781">
        <f t="shared" ca="1" si="132"/>
        <v>0</v>
      </c>
      <c r="L29" s="781">
        <f t="shared" ca="1" si="132"/>
        <v>0</v>
      </c>
      <c r="M29" s="781">
        <f t="shared" ca="1" si="132"/>
        <v>0</v>
      </c>
      <c r="N29" s="766">
        <f t="shared" ca="1" si="132"/>
        <v>0</v>
      </c>
      <c r="O29" s="781">
        <f t="shared" ca="1" si="132"/>
        <v>-1.0347410838346158E-7</v>
      </c>
      <c r="P29" s="807">
        <f t="shared" ca="1" si="132"/>
        <v>-0.37228529849362063</v>
      </c>
      <c r="Q29" s="542"/>
      <c r="R29" s="781">
        <f t="shared" ca="1" si="133"/>
        <v>-0.37228529849362063</v>
      </c>
      <c r="S29" s="781">
        <f t="shared" ca="1" si="133"/>
        <v>0</v>
      </c>
      <c r="T29" s="781">
        <f t="shared" ca="1" si="133"/>
        <v>0</v>
      </c>
      <c r="U29" s="781">
        <f t="shared" ca="1" si="133"/>
        <v>0</v>
      </c>
      <c r="V29" s="781">
        <f t="shared" ca="1" si="133"/>
        <v>0</v>
      </c>
      <c r="W29" s="781">
        <f t="shared" ca="1" si="133"/>
        <v>0</v>
      </c>
      <c r="X29" s="766">
        <f t="shared" ca="1" si="133"/>
        <v>-8.9110568807883969E-13</v>
      </c>
      <c r="Y29" s="781">
        <f t="shared" ca="1" si="133"/>
        <v>-2.3994257254461103E-2</v>
      </c>
      <c r="Z29" s="781">
        <f t="shared" ca="1" si="133"/>
        <v>-7.6603169604679449E-13</v>
      </c>
      <c r="AA29" s="781">
        <f t="shared" ca="1" si="133"/>
        <v>-1.2507392825781902E-13</v>
      </c>
      <c r="AB29" s="542"/>
      <c r="AC29" s="781">
        <f t="shared" ca="1" si="134"/>
        <v>0</v>
      </c>
      <c r="AD29" s="781">
        <f t="shared" ca="1" si="134"/>
        <v>0</v>
      </c>
      <c r="AE29" s="781">
        <f t="shared" ca="1" si="134"/>
        <v>0</v>
      </c>
      <c r="AF29" s="781">
        <f t="shared" ca="1" si="134"/>
        <v>0</v>
      </c>
      <c r="AG29" s="781">
        <f t="shared" ca="1" si="134"/>
        <v>0</v>
      </c>
      <c r="AH29" s="781">
        <f t="shared" ca="1" si="134"/>
        <v>0</v>
      </c>
      <c r="AI29" s="781">
        <f t="shared" ca="1" si="134"/>
        <v>0</v>
      </c>
      <c r="AJ29" s="781">
        <f t="shared" ca="1" si="134"/>
        <v>0</v>
      </c>
      <c r="AK29" s="766">
        <f t="shared" ca="1" si="134"/>
        <v>0</v>
      </c>
      <c r="AL29" s="781">
        <f t="shared" ca="1" si="134"/>
        <v>0</v>
      </c>
      <c r="AM29" s="781">
        <f t="shared" ca="1" si="134"/>
        <v>0</v>
      </c>
      <c r="AN29" s="781">
        <f t="shared" ca="1" si="134"/>
        <v>0</v>
      </c>
      <c r="AO29" s="542"/>
      <c r="AP29" s="781">
        <f t="shared" ca="1" si="135"/>
        <v>-2.3994257254461103E-2</v>
      </c>
      <c r="AQ29" s="781">
        <f t="shared" ca="1" si="135"/>
        <v>-1.2507392825781902E-13</v>
      </c>
      <c r="AR29" s="781">
        <f t="shared" ca="1" si="135"/>
        <v>-7.6603169604679449E-13</v>
      </c>
      <c r="AS29" s="781">
        <f t="shared" ca="1" si="135"/>
        <v>0</v>
      </c>
      <c r="AT29" s="766">
        <f t="shared" ca="1" si="135"/>
        <v>0</v>
      </c>
      <c r="AU29" s="766">
        <f t="shared" ca="1" si="135"/>
        <v>0</v>
      </c>
      <c r="AV29" s="781">
        <f t="shared" ca="1" si="135"/>
        <v>0</v>
      </c>
      <c r="AW29" s="781">
        <f t="shared" ca="1" si="135"/>
        <v>-8.9110568807883969E-13</v>
      </c>
      <c r="AX29" s="781">
        <f t="shared" ca="1" si="135"/>
        <v>0</v>
      </c>
      <c r="AY29" s="781">
        <f t="shared" ca="1" si="135"/>
        <v>-2.4414908454567939E-9</v>
      </c>
      <c r="AZ29" s="781">
        <f t="shared" ca="1" si="135"/>
        <v>0</v>
      </c>
      <c r="BA29" s="781">
        <f t="shared" ca="1" si="135"/>
        <v>-2.3101136260128E-2</v>
      </c>
      <c r="BB29" s="781">
        <f t="shared" ca="1" si="135"/>
        <v>-8.9311854173919054E-4</v>
      </c>
      <c r="BC29" s="781">
        <f t="shared" ca="1" si="135"/>
        <v>-9.3660071487887014E-13</v>
      </c>
      <c r="BD29" s="542"/>
      <c r="BE29" s="781">
        <f t="shared" ca="1" si="136"/>
        <v>-2.3994257254461103E-2</v>
      </c>
      <c r="BF29" s="781">
        <f t="shared" ca="1" si="136"/>
        <v>-1.2507392825781902E-13</v>
      </c>
      <c r="BG29" s="781">
        <f t="shared" ca="1" si="136"/>
        <v>-7.6603169604679449E-13</v>
      </c>
      <c r="BH29" s="781">
        <f t="shared" ca="1" si="136"/>
        <v>0</v>
      </c>
      <c r="BI29" s="766">
        <f t="shared" ca="1" si="136"/>
        <v>0</v>
      </c>
      <c r="BJ29" s="781">
        <f t="shared" ca="1" si="136"/>
        <v>0</v>
      </c>
      <c r="BK29" s="781">
        <f t="shared" ca="1" si="136"/>
        <v>-8.9110568807883969E-13</v>
      </c>
      <c r="BL29" s="781">
        <f t="shared" ca="1" si="136"/>
        <v>0</v>
      </c>
      <c r="BM29" s="781">
        <f t="shared" ca="1" si="136"/>
        <v>-2.3994254812043932E-2</v>
      </c>
      <c r="BN29" s="781">
        <f t="shared" ca="1" si="136"/>
        <v>0</v>
      </c>
      <c r="BO29" s="781">
        <f t="shared" ca="1" si="136"/>
        <v>-2.4414908454567939E-9</v>
      </c>
      <c r="BP29" s="542"/>
      <c r="BQ29" s="781">
        <f t="shared" ca="1" si="137"/>
        <v>0</v>
      </c>
      <c r="BR29" s="781">
        <f t="shared" ca="1" si="137"/>
        <v>-2.3994254812043932E-2</v>
      </c>
      <c r="BS29" s="781">
        <f t="shared" ca="1" si="137"/>
        <v>0</v>
      </c>
      <c r="BT29" s="781">
        <f t="shared" ca="1" si="137"/>
        <v>-2.3101136260128E-2</v>
      </c>
      <c r="BU29" s="781">
        <f t="shared" ca="1" si="137"/>
        <v>-9.3660071487887014E-13</v>
      </c>
      <c r="BV29" s="781">
        <f t="shared" ca="1" si="137"/>
        <v>-8.9311854173919054E-4</v>
      </c>
      <c r="BW29" s="781">
        <f t="shared" ca="1" si="137"/>
        <v>0</v>
      </c>
      <c r="BX29" s="542"/>
      <c r="BY29" s="781">
        <f t="shared" ca="1" si="138"/>
        <v>-8.9311854173919054E-4</v>
      </c>
      <c r="BZ29" s="781">
        <f t="shared" ca="1" si="138"/>
        <v>-9.3660071487887014E-13</v>
      </c>
      <c r="CA29" s="781">
        <f t="shared" ca="1" si="138"/>
        <v>0</v>
      </c>
      <c r="CB29" s="781">
        <f t="shared" ca="1" si="138"/>
        <v>-9.9515005439839688E-6</v>
      </c>
      <c r="CC29" s="781">
        <f t="shared" ca="1" si="138"/>
        <v>-1.4777657004444854E-13</v>
      </c>
      <c r="CD29" s="781">
        <f t="shared" ca="1" si="138"/>
        <v>0</v>
      </c>
      <c r="CE29" s="781">
        <f t="shared" ca="1" si="138"/>
        <v>0</v>
      </c>
      <c r="CF29" s="781">
        <f t="shared" ca="1" si="138"/>
        <v>0</v>
      </c>
      <c r="CG29" s="542"/>
      <c r="CH29" s="781">
        <f t="shared" ca="1" si="139"/>
        <v>-1.0843772832271954E-12</v>
      </c>
      <c r="CI29" s="781">
        <f t="shared" ca="1" si="139"/>
        <v>-9.0307004499697128E-4</v>
      </c>
      <c r="CJ29" s="781">
        <f t="shared" ca="1" si="139"/>
        <v>0</v>
      </c>
      <c r="CK29" s="781" t="e">
        <f t="shared" ca="1" si="139"/>
        <v>#N/A</v>
      </c>
      <c r="CL29" s="781" t="e">
        <f t="shared" ca="1" si="139"/>
        <v>#N/A</v>
      </c>
      <c r="CM29" s="542"/>
      <c r="CN29" s="781">
        <f t="shared" ca="1" si="140"/>
        <v>0</v>
      </c>
      <c r="CO29" s="781" t="e">
        <f t="shared" ca="1" si="140"/>
        <v>#N/A</v>
      </c>
      <c r="CP29" s="781">
        <f t="shared" ca="1" si="140"/>
        <v>0</v>
      </c>
      <c r="CQ29" s="781">
        <f t="shared" ca="1" si="140"/>
        <v>0</v>
      </c>
      <c r="CR29" s="781">
        <f t="shared" ca="1" si="140"/>
        <v>0</v>
      </c>
      <c r="CS29" s="781">
        <f t="shared" ca="1" si="140"/>
        <v>0</v>
      </c>
      <c r="CT29" s="542"/>
      <c r="CU29" s="781">
        <f t="shared" ca="1" si="141"/>
        <v>-1.0347410838346158E-7</v>
      </c>
      <c r="CV29" s="781">
        <f t="shared" ca="1" si="141"/>
        <v>0</v>
      </c>
      <c r="CW29" s="781">
        <f t="shared" ca="1" si="141"/>
        <v>0</v>
      </c>
      <c r="CX29" s="781">
        <f t="shared" ca="1" si="141"/>
        <v>-2.3101136260128E-2</v>
      </c>
      <c r="CY29" s="781">
        <f t="shared" ca="1" si="141"/>
        <v>0</v>
      </c>
      <c r="CZ29" s="781" t="e">
        <f t="shared" ca="1" si="141"/>
        <v>#N/A</v>
      </c>
      <c r="DA29" s="781" t="e">
        <f t="shared" ca="1" si="141"/>
        <v>#N/A</v>
      </c>
      <c r="DB29" s="781">
        <f t="shared" ca="1" si="141"/>
        <v>0</v>
      </c>
      <c r="DC29" s="766">
        <f t="shared" ca="1" si="141"/>
        <v>0</v>
      </c>
      <c r="DD29" s="781">
        <f t="shared" ca="1" si="141"/>
        <v>-1.4777657004444854E-13</v>
      </c>
      <c r="DE29" s="781">
        <f t="shared" ca="1" si="141"/>
        <v>-3.9452722475435817E-15</v>
      </c>
      <c r="DF29" s="781">
        <f t="shared" ca="1" si="141"/>
        <v>0</v>
      </c>
      <c r="DG29" s="781">
        <f t="shared" ca="1" si="141"/>
        <v>-1.246165262778916E-5</v>
      </c>
      <c r="DH29" s="781">
        <f t="shared" ca="1" si="141"/>
        <v>-9.9515005439839688E-6</v>
      </c>
      <c r="DI29" s="542"/>
      <c r="DJ29" s="781">
        <f t="shared" ca="1" si="142"/>
        <v>-7.0304750362315641E-5</v>
      </c>
      <c r="DK29" s="781">
        <f t="shared" ca="1" si="142"/>
        <v>-2.0720894412167849E-3</v>
      </c>
      <c r="DL29" s="781">
        <f t="shared" ca="1" si="142"/>
        <v>0</v>
      </c>
      <c r="DM29" s="781">
        <f t="shared" ca="1" si="142"/>
        <v>0</v>
      </c>
      <c r="DN29" s="781" t="e">
        <f t="shared" ca="1" si="142"/>
        <v>#N/A</v>
      </c>
      <c r="DO29" s="781">
        <f t="shared" ca="1" si="142"/>
        <v>-8.5695767690302006E-5</v>
      </c>
      <c r="DP29" s="781" t="e">
        <f t="shared" ca="1" si="142"/>
        <v>#N/A</v>
      </c>
      <c r="DQ29" s="542"/>
      <c r="DR29" s="781">
        <f t="shared" ca="1" si="143"/>
        <v>-1.9943692979276648E-2</v>
      </c>
      <c r="DS29" s="781">
        <f t="shared" ca="1" si="143"/>
        <v>0</v>
      </c>
      <c r="DT29" s="781">
        <f t="shared" ca="1" si="143"/>
        <v>0</v>
      </c>
      <c r="DU29" s="781" t="e">
        <f t="shared" ca="1" si="143"/>
        <v>#N/A</v>
      </c>
      <c r="DV29" s="617"/>
      <c r="DW29" s="542"/>
      <c r="DX29" s="781">
        <f t="shared" ca="1" si="144"/>
        <v>-1.9943692979276648E-2</v>
      </c>
      <c r="DY29" s="781">
        <f t="shared" ca="1" si="144"/>
        <v>0</v>
      </c>
      <c r="DZ29" s="781">
        <f t="shared" ca="1" si="144"/>
        <v>0</v>
      </c>
      <c r="EA29" s="781" t="e">
        <f t="shared" ca="1" si="144"/>
        <v>#N/A</v>
      </c>
      <c r="EB29" s="617"/>
      <c r="EC29" s="542"/>
      <c r="ED29" s="781">
        <f t="shared" ca="1" si="145"/>
        <v>-1.0784351739787491E-3</v>
      </c>
      <c r="EE29" s="781">
        <f t="shared" ca="1" si="145"/>
        <v>0</v>
      </c>
      <c r="EF29" s="781" t="e">
        <f t="shared" ca="1" si="145"/>
        <v>#N/A</v>
      </c>
      <c r="EG29" s="781" t="e">
        <f t="shared" ca="1" si="145"/>
        <v>#N/A</v>
      </c>
      <c r="EH29" s="617"/>
      <c r="EI29" s="542"/>
      <c r="EJ29" s="781">
        <f t="shared" ca="1" si="146"/>
        <v>0</v>
      </c>
      <c r="EK29" s="781">
        <f t="shared" ca="1" si="146"/>
        <v>0</v>
      </c>
      <c r="EL29" s="781">
        <f t="shared" ca="1" si="146"/>
        <v>0</v>
      </c>
      <c r="EM29" s="781">
        <f t="shared" ca="1" si="146"/>
        <v>0</v>
      </c>
      <c r="EN29" s="617"/>
      <c r="EO29" s="542"/>
      <c r="EP29" s="781">
        <f t="shared" ca="1" si="147"/>
        <v>-1.246165262778916E-5</v>
      </c>
      <c r="EQ29" s="781">
        <f t="shared" ca="1" si="147"/>
        <v>-1.246165262778916E-5</v>
      </c>
      <c r="ER29" s="781">
        <f t="shared" ca="1" si="147"/>
        <v>0</v>
      </c>
      <c r="ES29" s="781">
        <f t="shared" ca="1" si="147"/>
        <v>-3.8014440331287462E-16</v>
      </c>
      <c r="ET29" s="617"/>
      <c r="EU29" s="542"/>
      <c r="EV29" s="781">
        <f t="shared" ca="1" si="148"/>
        <v>0</v>
      </c>
      <c r="EW29" s="781">
        <f t="shared" ca="1" si="148"/>
        <v>0</v>
      </c>
      <c r="EX29" s="542"/>
      <c r="EY29" s="781">
        <f t="shared" ca="1" si="149"/>
        <v>0</v>
      </c>
      <c r="EZ29" s="781">
        <f t="shared" ca="1" si="149"/>
        <v>0</v>
      </c>
      <c r="FA29" s="781" t="e">
        <f t="shared" ca="1" si="149"/>
        <v>#N/A</v>
      </c>
      <c r="FB29" s="542"/>
      <c r="FC29" s="781">
        <f t="shared" ca="1" si="150"/>
        <v>0</v>
      </c>
      <c r="FD29" s="781">
        <f t="shared" ca="1" si="150"/>
        <v>0</v>
      </c>
      <c r="FE29" s="781">
        <f t="shared" ca="1" si="150"/>
        <v>0</v>
      </c>
      <c r="FF29" s="781">
        <f t="shared" ca="1" si="150"/>
        <v>0</v>
      </c>
      <c r="FG29" s="781">
        <f t="shared" ca="1" si="150"/>
        <v>0</v>
      </c>
      <c r="FH29" s="781">
        <f t="shared" ca="1" si="150"/>
        <v>0</v>
      </c>
      <c r="FI29" s="781">
        <f t="shared" ca="1" si="150"/>
        <v>0</v>
      </c>
      <c r="FJ29" s="781">
        <f t="shared" ca="1" si="150"/>
        <v>0</v>
      </c>
      <c r="FK29" s="781">
        <f t="shared" ca="1" si="150"/>
        <v>0</v>
      </c>
      <c r="FL29" s="781">
        <f t="shared" ca="1" si="150"/>
        <v>0</v>
      </c>
      <c r="FM29" s="781" t="e">
        <f t="shared" ca="1" si="151"/>
        <v>#N/A</v>
      </c>
      <c r="FN29" s="781">
        <f t="shared" ca="1" si="151"/>
        <v>0</v>
      </c>
      <c r="FO29" s="781">
        <f t="shared" ca="1" si="151"/>
        <v>0</v>
      </c>
      <c r="FP29" s="781">
        <f t="shared" ca="1" si="151"/>
        <v>0</v>
      </c>
      <c r="FQ29" s="781">
        <f t="shared" ca="1" si="151"/>
        <v>0</v>
      </c>
      <c r="FR29" s="781">
        <f t="shared" ca="1" si="151"/>
        <v>0</v>
      </c>
      <c r="FS29" s="781">
        <f t="shared" ca="1" si="151"/>
        <v>0</v>
      </c>
      <c r="FT29" s="781">
        <f t="shared" ca="1" si="151"/>
        <v>0</v>
      </c>
      <c r="FU29" s="781" t="e">
        <f t="shared" ca="1" si="151"/>
        <v>#N/A</v>
      </c>
      <c r="FV29" s="781" t="e">
        <f t="shared" ca="1" si="151"/>
        <v>#N/A</v>
      </c>
      <c r="FW29" s="781">
        <f t="shared" ca="1" si="152"/>
        <v>0</v>
      </c>
      <c r="FX29" s="781">
        <f t="shared" ca="1" si="152"/>
        <v>0</v>
      </c>
      <c r="FY29" s="781">
        <f t="shared" ca="1" si="152"/>
        <v>0</v>
      </c>
      <c r="FZ29" s="781">
        <f t="shared" ca="1" si="152"/>
        <v>0</v>
      </c>
      <c r="GA29" s="781" t="e">
        <f t="shared" ca="1" si="152"/>
        <v>#N/A</v>
      </c>
      <c r="GB29" s="781">
        <f t="shared" ca="1" si="152"/>
        <v>0</v>
      </c>
      <c r="GC29" s="617"/>
      <c r="GD29" s="781">
        <f t="shared" ca="1" si="153"/>
        <v>0</v>
      </c>
      <c r="GE29" s="781">
        <f t="shared" ca="1" si="153"/>
        <v>0</v>
      </c>
      <c r="GF29" s="781">
        <f t="shared" ca="1" si="153"/>
        <v>0</v>
      </c>
      <c r="GG29" s="781">
        <f t="shared" ca="1" si="153"/>
        <v>0</v>
      </c>
      <c r="GH29" s="781" t="e">
        <f t="shared" ca="1" si="153"/>
        <v>#N/A</v>
      </c>
      <c r="GI29" s="781" t="e">
        <f t="shared" ca="1" si="153"/>
        <v>#N/A</v>
      </c>
      <c r="GJ29" s="781">
        <f t="shared" ca="1" si="153"/>
        <v>-3.9452722475435817E-15</v>
      </c>
      <c r="GK29" s="781">
        <f t="shared" ca="1" si="153"/>
        <v>-1.246165262778916E-5</v>
      </c>
      <c r="GL29" s="781">
        <f t="shared" ca="1" si="153"/>
        <v>0</v>
      </c>
      <c r="GM29" s="781">
        <f t="shared" ca="1" si="153"/>
        <v>0</v>
      </c>
      <c r="GN29" s="781">
        <f t="shared" ca="1" si="153"/>
        <v>0</v>
      </c>
      <c r="GO29" s="781" t="e">
        <f t="shared" ca="1" si="153"/>
        <v>#N/A</v>
      </c>
      <c r="GR29" s="618">
        <f ca="1">FX10</f>
        <v>0</v>
      </c>
      <c r="GS29" s="690" t="s">
        <v>2325</v>
      </c>
    </row>
    <row r="30" spans="1:207" ht="12.75" customHeight="1">
      <c r="A30" s="803" t="s">
        <v>2570</v>
      </c>
      <c r="B30" s="618">
        <v>7</v>
      </c>
      <c r="C30" s="804">
        <v>180.15768</v>
      </c>
      <c r="D30" s="523">
        <v>-0.61003928257999995</v>
      </c>
      <c r="E30" s="805" t="s">
        <v>1130</v>
      </c>
      <c r="F30" s="806">
        <f t="shared" ca="1" si="132"/>
        <v>0</v>
      </c>
      <c r="G30" s="781">
        <f t="shared" ca="1" si="132"/>
        <v>-7.2951301222238692E-11</v>
      </c>
      <c r="H30" s="781">
        <f t="shared" ca="1" si="132"/>
        <v>0</v>
      </c>
      <c r="I30" s="781">
        <f t="shared" ca="1" si="132"/>
        <v>0</v>
      </c>
      <c r="J30" s="781">
        <f t="shared" ca="1" si="132"/>
        <v>0</v>
      </c>
      <c r="K30" s="781">
        <f t="shared" ca="1" si="132"/>
        <v>0</v>
      </c>
      <c r="L30" s="781">
        <f t="shared" ca="1" si="132"/>
        <v>0</v>
      </c>
      <c r="M30" s="781">
        <f t="shared" ca="1" si="132"/>
        <v>0</v>
      </c>
      <c r="N30" s="766">
        <f t="shared" ca="1" si="132"/>
        <v>0</v>
      </c>
      <c r="O30" s="781">
        <f t="shared" ca="1" si="132"/>
        <v>-1.958207497687251E-9</v>
      </c>
      <c r="P30" s="807">
        <f t="shared" ca="1" si="132"/>
        <v>-6.672839409515019E-2</v>
      </c>
      <c r="Q30" s="542"/>
      <c r="R30" s="781">
        <f t="shared" ca="1" si="133"/>
        <v>-6.672839409515019E-2</v>
      </c>
      <c r="S30" s="781">
        <f t="shared" ca="1" si="133"/>
        <v>0</v>
      </c>
      <c r="T30" s="781">
        <f t="shared" ca="1" si="133"/>
        <v>0</v>
      </c>
      <c r="U30" s="781">
        <f t="shared" ca="1" si="133"/>
        <v>0</v>
      </c>
      <c r="V30" s="781">
        <f t="shared" ca="1" si="133"/>
        <v>0</v>
      </c>
      <c r="W30" s="781">
        <f t="shared" ca="1" si="133"/>
        <v>0</v>
      </c>
      <c r="X30" s="766">
        <f t="shared" ca="1" si="133"/>
        <v>0</v>
      </c>
      <c r="Y30" s="781">
        <f t="shared" ca="1" si="133"/>
        <v>-9.7969597133653347E-3</v>
      </c>
      <c r="Z30" s="781">
        <f t="shared" ca="1" si="133"/>
        <v>-5.8068565363062027E-17</v>
      </c>
      <c r="AA30" s="781">
        <f t="shared" ca="1" si="133"/>
        <v>-1.7061299114911709E-17</v>
      </c>
      <c r="AB30" s="542"/>
      <c r="AC30" s="781">
        <f t="shared" ca="1" si="134"/>
        <v>0</v>
      </c>
      <c r="AD30" s="781">
        <f t="shared" ca="1" si="134"/>
        <v>0</v>
      </c>
      <c r="AE30" s="781">
        <f t="shared" ca="1" si="134"/>
        <v>-4.5446696164064909E-2</v>
      </c>
      <c r="AF30" s="781">
        <f t="shared" ca="1" si="134"/>
        <v>0</v>
      </c>
      <c r="AG30" s="781">
        <f t="shared" ca="1" si="134"/>
        <v>0</v>
      </c>
      <c r="AH30" s="781">
        <f t="shared" ca="1" si="134"/>
        <v>0</v>
      </c>
      <c r="AI30" s="781">
        <f t="shared" ca="1" si="134"/>
        <v>0</v>
      </c>
      <c r="AJ30" s="781">
        <f t="shared" ca="1" si="134"/>
        <v>0</v>
      </c>
      <c r="AK30" s="766">
        <f t="shared" ca="1" si="134"/>
        <v>0</v>
      </c>
      <c r="AL30" s="781">
        <f t="shared" ca="1" si="134"/>
        <v>0</v>
      </c>
      <c r="AM30" s="781">
        <f t="shared" ca="1" si="134"/>
        <v>-4.095398579568281E-17</v>
      </c>
      <c r="AN30" s="781">
        <f t="shared" ca="1" si="134"/>
        <v>0</v>
      </c>
      <c r="AO30" s="542"/>
      <c r="AP30" s="781">
        <f t="shared" ca="1" si="135"/>
        <v>-9.7969597133653347E-3</v>
      </c>
      <c r="AQ30" s="781">
        <f t="shared" ca="1" si="135"/>
        <v>-1.7061299114911709E-17</v>
      </c>
      <c r="AR30" s="781">
        <f t="shared" ca="1" si="135"/>
        <v>-5.8068565363062027E-17</v>
      </c>
      <c r="AS30" s="781">
        <f t="shared" ca="1" si="135"/>
        <v>0</v>
      </c>
      <c r="AT30" s="766">
        <f t="shared" ca="1" si="135"/>
        <v>0</v>
      </c>
      <c r="AU30" s="766">
        <f t="shared" ca="1" si="135"/>
        <v>0</v>
      </c>
      <c r="AV30" s="781">
        <f t="shared" ca="1" si="135"/>
        <v>0</v>
      </c>
      <c r="AW30" s="781">
        <f t="shared" ca="1" si="135"/>
        <v>0</v>
      </c>
      <c r="AX30" s="781">
        <f t="shared" ca="1" si="135"/>
        <v>0</v>
      </c>
      <c r="AY30" s="781">
        <f t="shared" ca="1" si="135"/>
        <v>-7.2951301222238692E-11</v>
      </c>
      <c r="AZ30" s="781">
        <f t="shared" ca="1" si="135"/>
        <v>0</v>
      </c>
      <c r="BA30" s="781">
        <f t="shared" ca="1" si="135"/>
        <v>-9.4322954017115011E-3</v>
      </c>
      <c r="BB30" s="781">
        <f t="shared" ca="1" si="135"/>
        <v>-3.6466422361417107E-4</v>
      </c>
      <c r="BC30" s="781">
        <f t="shared" ca="1" si="135"/>
        <v>-6.8785165516611944E-16</v>
      </c>
      <c r="BD30" s="542"/>
      <c r="BE30" s="781">
        <f t="shared" ca="1" si="136"/>
        <v>-9.7969597133653347E-3</v>
      </c>
      <c r="BF30" s="781">
        <f t="shared" ca="1" si="136"/>
        <v>-1.7061299114911709E-17</v>
      </c>
      <c r="BG30" s="781">
        <f t="shared" ca="1" si="136"/>
        <v>-5.8068565363062027E-17</v>
      </c>
      <c r="BH30" s="781">
        <f t="shared" ca="1" si="136"/>
        <v>0</v>
      </c>
      <c r="BI30" s="766">
        <f t="shared" ca="1" si="136"/>
        <v>0</v>
      </c>
      <c r="BJ30" s="781">
        <f t="shared" ca="1" si="136"/>
        <v>0</v>
      </c>
      <c r="BK30" s="781">
        <f t="shared" ca="1" si="136"/>
        <v>0</v>
      </c>
      <c r="BL30" s="781">
        <f t="shared" ca="1" si="136"/>
        <v>0</v>
      </c>
      <c r="BM30" s="781">
        <f t="shared" ca="1" si="136"/>
        <v>-9.7969596456425161E-3</v>
      </c>
      <c r="BN30" s="781">
        <f t="shared" ca="1" si="136"/>
        <v>0</v>
      </c>
      <c r="BO30" s="781">
        <f t="shared" ca="1" si="136"/>
        <v>-7.2951301222238692E-11</v>
      </c>
      <c r="BP30" s="542"/>
      <c r="BQ30" s="781">
        <f t="shared" ca="1" si="137"/>
        <v>0</v>
      </c>
      <c r="BR30" s="781">
        <f t="shared" ca="1" si="137"/>
        <v>-9.7969596456425161E-3</v>
      </c>
      <c r="BS30" s="781">
        <f t="shared" ca="1" si="137"/>
        <v>0</v>
      </c>
      <c r="BT30" s="781">
        <f t="shared" ca="1" si="137"/>
        <v>-9.4322954017115011E-3</v>
      </c>
      <c r="BU30" s="781">
        <f t="shared" ca="1" si="137"/>
        <v>-6.8785165516611944E-16</v>
      </c>
      <c r="BV30" s="781">
        <f t="shared" ca="1" si="137"/>
        <v>-3.6466422361417107E-4</v>
      </c>
      <c r="BW30" s="781">
        <f t="shared" ca="1" si="137"/>
        <v>0</v>
      </c>
      <c r="BX30" s="542"/>
      <c r="BY30" s="781">
        <f t="shared" ca="1" si="138"/>
        <v>-3.6466422361417107E-4</v>
      </c>
      <c r="BZ30" s="781">
        <f t="shared" ca="1" si="138"/>
        <v>-6.8785165516611944E-16</v>
      </c>
      <c r="CA30" s="781">
        <f t="shared" ca="1" si="138"/>
        <v>0</v>
      </c>
      <c r="CB30" s="781">
        <f t="shared" ca="1" si="138"/>
        <v>-4.0632240447030609E-6</v>
      </c>
      <c r="CC30" s="781">
        <f t="shared" ca="1" si="138"/>
        <v>-1.8199181311540011E-17</v>
      </c>
      <c r="CD30" s="781">
        <f t="shared" ca="1" si="138"/>
        <v>0</v>
      </c>
      <c r="CE30" s="781">
        <f t="shared" ca="1" si="138"/>
        <v>0</v>
      </c>
      <c r="CF30" s="781">
        <f t="shared" ca="1" si="138"/>
        <v>0</v>
      </c>
      <c r="CG30" s="542"/>
      <c r="CH30" s="781">
        <f t="shared" ca="1" si="139"/>
        <v>-7.0605083834003683E-16</v>
      </c>
      <c r="CI30" s="781">
        <f t="shared" ca="1" si="139"/>
        <v>-3.6872744704936878E-4</v>
      </c>
      <c r="CJ30" s="781">
        <f t="shared" ca="1" si="139"/>
        <v>0</v>
      </c>
      <c r="CK30" s="781" t="e">
        <f t="shared" ca="1" si="139"/>
        <v>#N/A</v>
      </c>
      <c r="CL30" s="781" t="e">
        <f t="shared" ca="1" si="139"/>
        <v>#N/A</v>
      </c>
      <c r="CM30" s="542"/>
      <c r="CN30" s="781">
        <f t="shared" ca="1" si="140"/>
        <v>0</v>
      </c>
      <c r="CO30" s="781" t="e">
        <f t="shared" ca="1" si="140"/>
        <v>#N/A</v>
      </c>
      <c r="CP30" s="781">
        <f t="shared" ca="1" si="140"/>
        <v>0</v>
      </c>
      <c r="CQ30" s="781">
        <f t="shared" ca="1" si="140"/>
        <v>0</v>
      </c>
      <c r="CR30" s="781">
        <f t="shared" ca="1" si="140"/>
        <v>0</v>
      </c>
      <c r="CS30" s="781">
        <f t="shared" ca="1" si="140"/>
        <v>0</v>
      </c>
      <c r="CT30" s="542"/>
      <c r="CU30" s="781">
        <f t="shared" ca="1" si="141"/>
        <v>-1.958207497687251E-9</v>
      </c>
      <c r="CV30" s="781">
        <f t="shared" ca="1" si="141"/>
        <v>0</v>
      </c>
      <c r="CW30" s="781">
        <f t="shared" ca="1" si="141"/>
        <v>0</v>
      </c>
      <c r="CX30" s="781">
        <f t="shared" ca="1" si="141"/>
        <v>-9.4322954017115011E-3</v>
      </c>
      <c r="CY30" s="781">
        <f t="shared" ca="1" si="141"/>
        <v>0</v>
      </c>
      <c r="CZ30" s="781" t="e">
        <f t="shared" ca="1" si="141"/>
        <v>#N/A</v>
      </c>
      <c r="DA30" s="781" t="e">
        <f t="shared" ca="1" si="141"/>
        <v>#N/A</v>
      </c>
      <c r="DB30" s="781">
        <f t="shared" ca="1" si="141"/>
        <v>0</v>
      </c>
      <c r="DC30" s="766">
        <f t="shared" ca="1" si="141"/>
        <v>0</v>
      </c>
      <c r="DD30" s="781">
        <f t="shared" ca="1" si="141"/>
        <v>-1.8199181311540011E-17</v>
      </c>
      <c r="DE30" s="781">
        <f t="shared" ca="1" si="141"/>
        <v>-1.3044265654792239E-19</v>
      </c>
      <c r="DF30" s="781">
        <f t="shared" ca="1" si="141"/>
        <v>0</v>
      </c>
      <c r="DG30" s="781">
        <f t="shared" ca="1" si="141"/>
        <v>-5.0881257550968599E-6</v>
      </c>
      <c r="DH30" s="781">
        <f t="shared" ca="1" si="141"/>
        <v>-4.0632240447030609E-6</v>
      </c>
      <c r="DI30" s="542"/>
      <c r="DJ30" s="781">
        <f t="shared" ca="1" si="142"/>
        <v>-2.8705615823918759E-5</v>
      </c>
      <c r="DK30" s="781">
        <f t="shared" ca="1" si="142"/>
        <v>-8.4603960738972904E-4</v>
      </c>
      <c r="DL30" s="781">
        <f t="shared" ca="1" si="142"/>
        <v>0</v>
      </c>
      <c r="DM30" s="781">
        <f t="shared" ca="1" si="142"/>
        <v>0</v>
      </c>
      <c r="DN30" s="781" t="e">
        <f t="shared" ca="1" si="142"/>
        <v>#N/A</v>
      </c>
      <c r="DO30" s="781">
        <f t="shared" ca="1" si="142"/>
        <v>-3.4989808951571677E-5</v>
      </c>
      <c r="DP30" s="781" t="e">
        <f t="shared" ca="1" si="142"/>
        <v>#N/A</v>
      </c>
      <c r="DQ30" s="542"/>
      <c r="DR30" s="781">
        <f t="shared" ca="1" si="143"/>
        <v>-8.1430626636250988E-3</v>
      </c>
      <c r="DS30" s="781">
        <f t="shared" ca="1" si="143"/>
        <v>0</v>
      </c>
      <c r="DT30" s="781">
        <f t="shared" ca="1" si="143"/>
        <v>0</v>
      </c>
      <c r="DU30" s="781" t="e">
        <f t="shared" ca="1" si="143"/>
        <v>#N/A</v>
      </c>
      <c r="DV30" s="617"/>
      <c r="DW30" s="542"/>
      <c r="DX30" s="781">
        <f t="shared" ca="1" si="144"/>
        <v>-8.1430626636250988E-3</v>
      </c>
      <c r="DY30" s="781">
        <f t="shared" ca="1" si="144"/>
        <v>0</v>
      </c>
      <c r="DZ30" s="781">
        <f t="shared" ca="1" si="144"/>
        <v>0</v>
      </c>
      <c r="EA30" s="781" t="e">
        <f t="shared" ca="1" si="144"/>
        <v>#N/A</v>
      </c>
      <c r="EB30" s="617"/>
      <c r="EC30" s="542"/>
      <c r="ED30" s="781">
        <f t="shared" ca="1" si="145"/>
        <v>-4.4032793744444554E-4</v>
      </c>
      <c r="EE30" s="781">
        <f t="shared" ca="1" si="145"/>
        <v>0</v>
      </c>
      <c r="EF30" s="781" t="e">
        <f t="shared" ca="1" si="145"/>
        <v>#N/A</v>
      </c>
      <c r="EG30" s="781" t="e">
        <f t="shared" ca="1" si="145"/>
        <v>#N/A</v>
      </c>
      <c r="EH30" s="617"/>
      <c r="EI30" s="542"/>
      <c r="EJ30" s="781">
        <f t="shared" ca="1" si="146"/>
        <v>0</v>
      </c>
      <c r="EK30" s="781">
        <f t="shared" ca="1" si="146"/>
        <v>0</v>
      </c>
      <c r="EL30" s="781">
        <f t="shared" ca="1" si="146"/>
        <v>0</v>
      </c>
      <c r="EM30" s="781">
        <f t="shared" ca="1" si="146"/>
        <v>0</v>
      </c>
      <c r="EN30" s="617"/>
      <c r="EO30" s="542"/>
      <c r="EP30" s="781">
        <f t="shared" ca="1" si="147"/>
        <v>-5.0881257550968599E-6</v>
      </c>
      <c r="EQ30" s="781">
        <f t="shared" ca="1" si="147"/>
        <v>-5.0881257550968599E-6</v>
      </c>
      <c r="ER30" s="781">
        <f t="shared" ca="1" si="147"/>
        <v>0</v>
      </c>
      <c r="ES30" s="781">
        <f t="shared" ca="1" si="147"/>
        <v>-2.6738647702582873E-18</v>
      </c>
      <c r="ET30" s="617"/>
      <c r="EU30" s="542"/>
      <c r="EV30" s="781">
        <f t="shared" ca="1" si="148"/>
        <v>0</v>
      </c>
      <c r="EW30" s="781">
        <f t="shared" ca="1" si="148"/>
        <v>0</v>
      </c>
      <c r="EX30" s="542"/>
      <c r="EY30" s="781">
        <f t="shared" ca="1" si="149"/>
        <v>0</v>
      </c>
      <c r="EZ30" s="781">
        <f t="shared" ca="1" si="149"/>
        <v>0</v>
      </c>
      <c r="FA30" s="781" t="e">
        <f t="shared" ca="1" si="149"/>
        <v>#N/A</v>
      </c>
      <c r="FB30" s="542"/>
      <c r="FC30" s="781">
        <f t="shared" ca="1" si="150"/>
        <v>0</v>
      </c>
      <c r="FD30" s="781">
        <f t="shared" ca="1" si="150"/>
        <v>0</v>
      </c>
      <c r="FE30" s="781">
        <f t="shared" ca="1" si="150"/>
        <v>0</v>
      </c>
      <c r="FF30" s="781">
        <f t="shared" ca="1" si="150"/>
        <v>0</v>
      </c>
      <c r="FG30" s="781">
        <f t="shared" ca="1" si="150"/>
        <v>0</v>
      </c>
      <c r="FH30" s="781">
        <f t="shared" ca="1" si="150"/>
        <v>0</v>
      </c>
      <c r="FI30" s="781">
        <f t="shared" ca="1" si="150"/>
        <v>0</v>
      </c>
      <c r="FJ30" s="781">
        <f t="shared" ca="1" si="150"/>
        <v>0</v>
      </c>
      <c r="FK30" s="781">
        <f t="shared" ca="1" si="150"/>
        <v>-4.5446696164064909E-2</v>
      </c>
      <c r="FL30" s="781">
        <f t="shared" ca="1" si="150"/>
        <v>0</v>
      </c>
      <c r="FM30" s="781" t="e">
        <f t="shared" ca="1" si="151"/>
        <v>#N/A</v>
      </c>
      <c r="FN30" s="781">
        <f t="shared" ca="1" si="151"/>
        <v>0</v>
      </c>
      <c r="FO30" s="781">
        <f t="shared" ca="1" si="151"/>
        <v>0</v>
      </c>
      <c r="FP30" s="781">
        <f t="shared" ca="1" si="151"/>
        <v>0</v>
      </c>
      <c r="FQ30" s="781">
        <f t="shared" ca="1" si="151"/>
        <v>0</v>
      </c>
      <c r="FR30" s="781">
        <f t="shared" ca="1" si="151"/>
        <v>0</v>
      </c>
      <c r="FS30" s="781">
        <f t="shared" ca="1" si="151"/>
        <v>0</v>
      </c>
      <c r="FT30" s="781">
        <f t="shared" ca="1" si="151"/>
        <v>0</v>
      </c>
      <c r="FU30" s="781" t="e">
        <f t="shared" ca="1" si="151"/>
        <v>#N/A</v>
      </c>
      <c r="FV30" s="781" t="e">
        <f t="shared" ca="1" si="151"/>
        <v>#N/A</v>
      </c>
      <c r="FW30" s="781">
        <f t="shared" ca="1" si="152"/>
        <v>0</v>
      </c>
      <c r="FX30" s="781">
        <f t="shared" ca="1" si="152"/>
        <v>0</v>
      </c>
      <c r="FY30" s="781">
        <f t="shared" ca="1" si="152"/>
        <v>0</v>
      </c>
      <c r="FZ30" s="781">
        <f t="shared" ca="1" si="152"/>
        <v>0</v>
      </c>
      <c r="GA30" s="781" t="e">
        <f t="shared" ca="1" si="152"/>
        <v>#N/A</v>
      </c>
      <c r="GB30" s="781">
        <f t="shared" ca="1" si="152"/>
        <v>0</v>
      </c>
      <c r="GC30" s="617"/>
      <c r="GD30" s="781">
        <f t="shared" ca="1" si="153"/>
        <v>0</v>
      </c>
      <c r="GE30" s="781">
        <f t="shared" ca="1" si="153"/>
        <v>-4.095398579568281E-17</v>
      </c>
      <c r="GF30" s="781">
        <f t="shared" ca="1" si="153"/>
        <v>0</v>
      </c>
      <c r="GG30" s="781">
        <f t="shared" ca="1" si="153"/>
        <v>0</v>
      </c>
      <c r="GH30" s="781" t="e">
        <f t="shared" ca="1" si="153"/>
        <v>#N/A</v>
      </c>
      <c r="GI30" s="781" t="e">
        <f t="shared" ca="1" si="153"/>
        <v>#N/A</v>
      </c>
      <c r="GJ30" s="781">
        <f t="shared" ca="1" si="153"/>
        <v>-1.3044265654792239E-19</v>
      </c>
      <c r="GK30" s="781">
        <f t="shared" ca="1" si="153"/>
        <v>-5.0881257550968599E-6</v>
      </c>
      <c r="GL30" s="781">
        <f t="shared" ca="1" si="153"/>
        <v>0</v>
      </c>
      <c r="GM30" s="781">
        <f t="shared" ca="1" si="153"/>
        <v>0</v>
      </c>
      <c r="GN30" s="781">
        <f t="shared" ca="1" si="153"/>
        <v>0</v>
      </c>
      <c r="GO30" s="781" t="e">
        <f t="shared" ca="1" si="153"/>
        <v>#N/A</v>
      </c>
      <c r="GR30" s="618">
        <f ca="1">FX17</f>
        <v>0</v>
      </c>
      <c r="GS30" s="690" t="s">
        <v>473</v>
      </c>
      <c r="GT30" s="523" t="s">
        <v>2571</v>
      </c>
      <c r="GU30" s="618">
        <f ca="1">-SUM(FF23:FL23)</f>
        <v>-4.062880379424394</v>
      </c>
      <c r="GV30" s="690" t="s">
        <v>473</v>
      </c>
    </row>
    <row r="31" spans="1:207" ht="12.75" customHeight="1">
      <c r="A31" s="803" t="s">
        <v>2572</v>
      </c>
      <c r="B31" s="618">
        <v>8</v>
      </c>
      <c r="C31" s="804">
        <v>180.15768</v>
      </c>
      <c r="D31" s="523">
        <v>-0.61003928257999995</v>
      </c>
      <c r="E31" s="805" t="s">
        <v>1130</v>
      </c>
      <c r="F31" s="806">
        <f t="shared" ca="1" si="132"/>
        <v>0</v>
      </c>
      <c r="G31" s="781">
        <f t="shared" ca="1" si="132"/>
        <v>-1.6014117884352859E-10</v>
      </c>
      <c r="H31" s="781">
        <f t="shared" ca="1" si="132"/>
        <v>0</v>
      </c>
      <c r="I31" s="781">
        <f t="shared" ca="1" si="132"/>
        <v>0</v>
      </c>
      <c r="J31" s="781">
        <f t="shared" ca="1" si="132"/>
        <v>0</v>
      </c>
      <c r="K31" s="781">
        <f t="shared" ca="1" si="132"/>
        <v>0</v>
      </c>
      <c r="L31" s="781">
        <f t="shared" ca="1" si="132"/>
        <v>0</v>
      </c>
      <c r="M31" s="781">
        <f t="shared" ca="1" si="132"/>
        <v>0</v>
      </c>
      <c r="N31" s="766">
        <f t="shared" ca="1" si="132"/>
        <v>0</v>
      </c>
      <c r="O31" s="781">
        <f t="shared" ca="1" si="132"/>
        <v>-6.5720734106125172E-10</v>
      </c>
      <c r="P31" s="807">
        <f t="shared" ca="1" si="132"/>
        <v>-2.2171218682127795E-2</v>
      </c>
      <c r="Q31" s="542"/>
      <c r="R31" s="781">
        <f t="shared" ca="1" si="133"/>
        <v>-2.2171218682127795E-2</v>
      </c>
      <c r="S31" s="781">
        <f t="shared" ca="1" si="133"/>
        <v>0</v>
      </c>
      <c r="T31" s="781">
        <f t="shared" ca="1" si="133"/>
        <v>0</v>
      </c>
      <c r="U31" s="781">
        <f t="shared" ca="1" si="133"/>
        <v>0</v>
      </c>
      <c r="V31" s="781">
        <f t="shared" ca="1" si="133"/>
        <v>0</v>
      </c>
      <c r="W31" s="781">
        <f t="shared" ca="1" si="133"/>
        <v>0</v>
      </c>
      <c r="X31" s="766">
        <f t="shared" ca="1" si="133"/>
        <v>0</v>
      </c>
      <c r="Y31" s="781">
        <f t="shared" ca="1" si="133"/>
        <v>-2.1506082113198609E-2</v>
      </c>
      <c r="Z31" s="781">
        <f t="shared" ca="1" si="133"/>
        <v>-1.2747090652185198E-16</v>
      </c>
      <c r="AA31" s="781">
        <f t="shared" ca="1" si="133"/>
        <v>-1.3557844416580915E-17</v>
      </c>
      <c r="AB31" s="542"/>
      <c r="AC31" s="781">
        <f t="shared" ca="1" si="134"/>
        <v>0</v>
      </c>
      <c r="AD31" s="781">
        <f t="shared" ca="1" si="134"/>
        <v>0</v>
      </c>
      <c r="AE31" s="781">
        <f t="shared" ca="1" si="134"/>
        <v>0</v>
      </c>
      <c r="AF31" s="781">
        <f t="shared" ca="1" si="134"/>
        <v>0</v>
      </c>
      <c r="AG31" s="781">
        <f t="shared" ca="1" si="134"/>
        <v>0</v>
      </c>
      <c r="AH31" s="781">
        <f t="shared" ca="1" si="134"/>
        <v>0</v>
      </c>
      <c r="AI31" s="781">
        <f t="shared" ca="1" si="134"/>
        <v>0</v>
      </c>
      <c r="AJ31" s="781">
        <f t="shared" ca="1" si="134"/>
        <v>0</v>
      </c>
      <c r="AK31" s="766">
        <f t="shared" ca="1" si="134"/>
        <v>0</v>
      </c>
      <c r="AL31" s="781">
        <f t="shared" ca="1" si="134"/>
        <v>0</v>
      </c>
      <c r="AM31" s="781">
        <f t="shared" ca="1" si="134"/>
        <v>0</v>
      </c>
      <c r="AN31" s="781">
        <f t="shared" ca="1" si="134"/>
        <v>0</v>
      </c>
      <c r="AO31" s="542"/>
      <c r="AP31" s="781">
        <f t="shared" ca="1" si="135"/>
        <v>-2.1506082113198609E-2</v>
      </c>
      <c r="AQ31" s="781">
        <f t="shared" ca="1" si="135"/>
        <v>-1.3557844416580915E-17</v>
      </c>
      <c r="AR31" s="781">
        <f t="shared" ca="1" si="135"/>
        <v>-1.2747090652185198E-16</v>
      </c>
      <c r="AS31" s="781">
        <f t="shared" ca="1" si="135"/>
        <v>0</v>
      </c>
      <c r="AT31" s="766">
        <f t="shared" ca="1" si="135"/>
        <v>0</v>
      </c>
      <c r="AU31" s="766">
        <f t="shared" ca="1" si="135"/>
        <v>0</v>
      </c>
      <c r="AV31" s="781">
        <f t="shared" ca="1" si="135"/>
        <v>0</v>
      </c>
      <c r="AW31" s="781">
        <f t="shared" ca="1" si="135"/>
        <v>0</v>
      </c>
      <c r="AX31" s="781">
        <f t="shared" ca="1" si="135"/>
        <v>0</v>
      </c>
      <c r="AY31" s="781">
        <f t="shared" ca="1" si="135"/>
        <v>-1.6014117884352859E-10</v>
      </c>
      <c r="AZ31" s="781">
        <f t="shared" ca="1" si="135"/>
        <v>0</v>
      </c>
      <c r="BA31" s="781">
        <f t="shared" ca="1" si="135"/>
        <v>-2.0705578637402727E-2</v>
      </c>
      <c r="BB31" s="781">
        <f t="shared" ca="1" si="135"/>
        <v>-8.0050332003340227E-4</v>
      </c>
      <c r="BC31" s="781">
        <f t="shared" ca="1" si="135"/>
        <v>-1.5099576430530008E-15</v>
      </c>
      <c r="BD31" s="542"/>
      <c r="BE31" s="781">
        <f t="shared" ca="1" si="136"/>
        <v>-2.1506082113198609E-2</v>
      </c>
      <c r="BF31" s="781">
        <f t="shared" ca="1" si="136"/>
        <v>-1.3557844416580915E-17</v>
      </c>
      <c r="BG31" s="781">
        <f t="shared" ca="1" si="136"/>
        <v>-1.2747090652185198E-16</v>
      </c>
      <c r="BH31" s="781">
        <f t="shared" ca="1" si="136"/>
        <v>0</v>
      </c>
      <c r="BI31" s="766">
        <f t="shared" ca="1" si="136"/>
        <v>0</v>
      </c>
      <c r="BJ31" s="781">
        <f t="shared" ca="1" si="136"/>
        <v>0</v>
      </c>
      <c r="BK31" s="781">
        <f t="shared" ca="1" si="136"/>
        <v>0</v>
      </c>
      <c r="BL31" s="781">
        <f t="shared" ca="1" si="136"/>
        <v>0</v>
      </c>
      <c r="BM31" s="781">
        <f t="shared" ca="1" si="136"/>
        <v>-2.1506081977752976E-2</v>
      </c>
      <c r="BN31" s="781">
        <f t="shared" ca="1" si="136"/>
        <v>0</v>
      </c>
      <c r="BO31" s="781">
        <f t="shared" ca="1" si="136"/>
        <v>-1.6014117884352859E-10</v>
      </c>
      <c r="BP31" s="542"/>
      <c r="BQ31" s="781">
        <f t="shared" ca="1" si="137"/>
        <v>0</v>
      </c>
      <c r="BR31" s="781">
        <f t="shared" ca="1" si="137"/>
        <v>-2.1506081977752976E-2</v>
      </c>
      <c r="BS31" s="781">
        <f t="shared" ca="1" si="137"/>
        <v>0</v>
      </c>
      <c r="BT31" s="781">
        <f t="shared" ca="1" si="137"/>
        <v>-2.0705578637402727E-2</v>
      </c>
      <c r="BU31" s="781">
        <f t="shared" ca="1" si="137"/>
        <v>-1.5099576430530008E-15</v>
      </c>
      <c r="BV31" s="781">
        <f t="shared" ca="1" si="137"/>
        <v>-8.0050332003340227E-4</v>
      </c>
      <c r="BW31" s="781">
        <f t="shared" ca="1" si="137"/>
        <v>0</v>
      </c>
      <c r="BX31" s="542"/>
      <c r="BY31" s="781">
        <f t="shared" ca="1" si="138"/>
        <v>-8.0050332003340227E-4</v>
      </c>
      <c r="BZ31" s="781">
        <f t="shared" ca="1" si="138"/>
        <v>-1.5099576430530008E-15</v>
      </c>
      <c r="CA31" s="781">
        <f t="shared" ca="1" si="138"/>
        <v>0</v>
      </c>
      <c r="CB31" s="781">
        <f t="shared" ca="1" si="138"/>
        <v>-8.9195032743074168E-6</v>
      </c>
      <c r="CC31" s="781">
        <f t="shared" ca="1" si="138"/>
        <v>-3.9950457237128452E-17</v>
      </c>
      <c r="CD31" s="781">
        <f t="shared" ca="1" si="138"/>
        <v>0</v>
      </c>
      <c r="CE31" s="781">
        <f t="shared" ca="1" si="138"/>
        <v>0</v>
      </c>
      <c r="CF31" s="781">
        <f t="shared" ca="1" si="138"/>
        <v>0</v>
      </c>
      <c r="CG31" s="542"/>
      <c r="CH31" s="781">
        <f t="shared" ca="1" si="139"/>
        <v>-1.5499080982584447E-15</v>
      </c>
      <c r="CI31" s="781">
        <f t="shared" ca="1" si="139"/>
        <v>-8.094228214114706E-4</v>
      </c>
      <c r="CJ31" s="781">
        <f t="shared" ca="1" si="139"/>
        <v>0</v>
      </c>
      <c r="CK31" s="781" t="e">
        <f t="shared" ca="1" si="139"/>
        <v>#N/A</v>
      </c>
      <c r="CL31" s="781" t="e">
        <f t="shared" ca="1" si="139"/>
        <v>#N/A</v>
      </c>
      <c r="CM31" s="542"/>
      <c r="CN31" s="781">
        <f t="shared" ca="1" si="140"/>
        <v>0</v>
      </c>
      <c r="CO31" s="781" t="e">
        <f t="shared" ca="1" si="140"/>
        <v>#N/A</v>
      </c>
      <c r="CP31" s="781">
        <f t="shared" ca="1" si="140"/>
        <v>0</v>
      </c>
      <c r="CQ31" s="781">
        <f t="shared" ca="1" si="140"/>
        <v>0</v>
      </c>
      <c r="CR31" s="781">
        <f t="shared" ca="1" si="140"/>
        <v>0</v>
      </c>
      <c r="CS31" s="781">
        <f t="shared" ca="1" si="140"/>
        <v>0</v>
      </c>
      <c r="CT31" s="542"/>
      <c r="CU31" s="781">
        <f t="shared" ca="1" si="141"/>
        <v>-6.5720734106125172E-10</v>
      </c>
      <c r="CV31" s="781">
        <f t="shared" ca="1" si="141"/>
        <v>0</v>
      </c>
      <c r="CW31" s="781">
        <f t="shared" ca="1" si="141"/>
        <v>0</v>
      </c>
      <c r="CX31" s="781">
        <f t="shared" ca="1" si="141"/>
        <v>-2.0705578637402727E-2</v>
      </c>
      <c r="CY31" s="781">
        <f t="shared" ca="1" si="141"/>
        <v>0</v>
      </c>
      <c r="CZ31" s="781" t="e">
        <f t="shared" ca="1" si="141"/>
        <v>#N/A</v>
      </c>
      <c r="DA31" s="781" t="e">
        <f t="shared" ca="1" si="141"/>
        <v>#N/A</v>
      </c>
      <c r="DB31" s="781">
        <f t="shared" ca="1" si="141"/>
        <v>0</v>
      </c>
      <c r="DC31" s="766">
        <f t="shared" ca="1" si="141"/>
        <v>0</v>
      </c>
      <c r="DD31" s="781">
        <f t="shared" ca="1" si="141"/>
        <v>-3.9950457237128452E-17</v>
      </c>
      <c r="DE31" s="781">
        <f t="shared" ca="1" si="141"/>
        <v>-2.8634495488298486E-19</v>
      </c>
      <c r="DF31" s="781">
        <f t="shared" ca="1" si="141"/>
        <v>0</v>
      </c>
      <c r="DG31" s="781">
        <f t="shared" ca="1" si="141"/>
        <v>-1.1169345878837811E-5</v>
      </c>
      <c r="DH31" s="781">
        <f t="shared" ca="1" si="141"/>
        <v>-8.9195032743074168E-6</v>
      </c>
      <c r="DI31" s="542"/>
      <c r="DJ31" s="781">
        <f t="shared" ca="1" si="142"/>
        <v>-6.3013959422631363E-5</v>
      </c>
      <c r="DK31" s="781">
        <f t="shared" ca="1" si="142"/>
        <v>-1.8572082173820641E-3</v>
      </c>
      <c r="DL31" s="781">
        <f t="shared" ca="1" si="142"/>
        <v>0</v>
      </c>
      <c r="DM31" s="781">
        <f t="shared" ca="1" si="142"/>
        <v>0</v>
      </c>
      <c r="DN31" s="781" t="e">
        <f t="shared" ca="1" si="142"/>
        <v>#N/A</v>
      </c>
      <c r="DO31" s="781">
        <f t="shared" ca="1" si="142"/>
        <v>-7.6808887031554126E-5</v>
      </c>
      <c r="DP31" s="781" t="e">
        <f t="shared" ca="1" si="142"/>
        <v>#N/A</v>
      </c>
      <c r="DQ31" s="542"/>
      <c r="DR31" s="781">
        <f t="shared" ca="1" si="143"/>
        <v>-1.7875478604160194E-2</v>
      </c>
      <c r="DS31" s="781">
        <f t="shared" ca="1" si="143"/>
        <v>0</v>
      </c>
      <c r="DT31" s="781">
        <f t="shared" ca="1" si="143"/>
        <v>0</v>
      </c>
      <c r="DU31" s="781" t="e">
        <f t="shared" ca="1" si="143"/>
        <v>#N/A</v>
      </c>
      <c r="DV31" s="617"/>
      <c r="DW31" s="542"/>
      <c r="DX31" s="781">
        <f t="shared" ca="1" si="144"/>
        <v>-1.7875478604160194E-2</v>
      </c>
      <c r="DY31" s="781">
        <f t="shared" ca="1" si="144"/>
        <v>0</v>
      </c>
      <c r="DZ31" s="781">
        <f t="shared" ca="1" si="144"/>
        <v>0</v>
      </c>
      <c r="EA31" s="781" t="e">
        <f t="shared" ca="1" si="144"/>
        <v>#N/A</v>
      </c>
      <c r="EB31" s="617"/>
      <c r="EC31" s="542"/>
      <c r="ED31" s="781">
        <f t="shared" ca="1" si="145"/>
        <v>-9.6659855793213413E-4</v>
      </c>
      <c r="EE31" s="781">
        <f t="shared" ca="1" si="145"/>
        <v>0</v>
      </c>
      <c r="EF31" s="781" t="e">
        <f t="shared" ca="1" si="145"/>
        <v>#N/A</v>
      </c>
      <c r="EG31" s="781" t="e">
        <f t="shared" ca="1" si="145"/>
        <v>#N/A</v>
      </c>
      <c r="EH31" s="617"/>
      <c r="EI31" s="542"/>
      <c r="EJ31" s="781">
        <f t="shared" ca="1" si="146"/>
        <v>0</v>
      </c>
      <c r="EK31" s="781">
        <f t="shared" ca="1" si="146"/>
        <v>0</v>
      </c>
      <c r="EL31" s="781">
        <f t="shared" ca="1" si="146"/>
        <v>0</v>
      </c>
      <c r="EM31" s="781">
        <f t="shared" ca="1" si="146"/>
        <v>0</v>
      </c>
      <c r="EN31" s="617"/>
      <c r="EO31" s="542"/>
      <c r="EP31" s="781">
        <f t="shared" ca="1" si="147"/>
        <v>-1.1169345878837811E-5</v>
      </c>
      <c r="EQ31" s="781">
        <f t="shared" ca="1" si="147"/>
        <v>-1.1169345878837811E-5</v>
      </c>
      <c r="ER31" s="781">
        <f t="shared" ca="1" si="147"/>
        <v>0</v>
      </c>
      <c r="ES31" s="781">
        <f t="shared" ca="1" si="147"/>
        <v>-5.869611275471275E-18</v>
      </c>
      <c r="ET31" s="617"/>
      <c r="EU31" s="542"/>
      <c r="EV31" s="781">
        <f t="shared" ca="1" si="148"/>
        <v>0</v>
      </c>
      <c r="EW31" s="781">
        <f t="shared" ca="1" si="148"/>
        <v>0</v>
      </c>
      <c r="EX31" s="542"/>
      <c r="EY31" s="781">
        <f t="shared" ca="1" si="149"/>
        <v>0</v>
      </c>
      <c r="EZ31" s="781">
        <f t="shared" ca="1" si="149"/>
        <v>0</v>
      </c>
      <c r="FA31" s="781" t="e">
        <f t="shared" ca="1" si="149"/>
        <v>#N/A</v>
      </c>
      <c r="FB31" s="542"/>
      <c r="FC31" s="781">
        <f t="shared" ca="1" si="150"/>
        <v>0</v>
      </c>
      <c r="FD31" s="781">
        <f t="shared" ca="1" si="150"/>
        <v>0</v>
      </c>
      <c r="FE31" s="781">
        <f t="shared" ca="1" si="150"/>
        <v>0</v>
      </c>
      <c r="FF31" s="781">
        <f t="shared" ca="1" si="150"/>
        <v>0</v>
      </c>
      <c r="FG31" s="781">
        <f t="shared" ca="1" si="150"/>
        <v>0</v>
      </c>
      <c r="FH31" s="781">
        <f t="shared" ca="1" si="150"/>
        <v>0</v>
      </c>
      <c r="FI31" s="781">
        <f t="shared" ca="1" si="150"/>
        <v>0</v>
      </c>
      <c r="FJ31" s="781">
        <f t="shared" ca="1" si="150"/>
        <v>0</v>
      </c>
      <c r="FK31" s="781">
        <f t="shared" ca="1" si="150"/>
        <v>0</v>
      </c>
      <c r="FL31" s="781">
        <f t="shared" ca="1" si="150"/>
        <v>0</v>
      </c>
      <c r="FM31" s="781" t="e">
        <f t="shared" ca="1" si="151"/>
        <v>#N/A</v>
      </c>
      <c r="FN31" s="781">
        <f t="shared" ca="1" si="151"/>
        <v>0</v>
      </c>
      <c r="FO31" s="781">
        <f t="shared" ca="1" si="151"/>
        <v>0</v>
      </c>
      <c r="FP31" s="781">
        <f t="shared" ca="1" si="151"/>
        <v>0</v>
      </c>
      <c r="FQ31" s="781">
        <f t="shared" ca="1" si="151"/>
        <v>0</v>
      </c>
      <c r="FR31" s="781">
        <f t="shared" ca="1" si="151"/>
        <v>0</v>
      </c>
      <c r="FS31" s="781">
        <f t="shared" ca="1" si="151"/>
        <v>0</v>
      </c>
      <c r="FT31" s="781">
        <f t="shared" ca="1" si="151"/>
        <v>0</v>
      </c>
      <c r="FU31" s="781" t="e">
        <f t="shared" ca="1" si="151"/>
        <v>#N/A</v>
      </c>
      <c r="FV31" s="781" t="e">
        <f t="shared" ca="1" si="151"/>
        <v>#N/A</v>
      </c>
      <c r="FW31" s="781">
        <f t="shared" ca="1" si="152"/>
        <v>0</v>
      </c>
      <c r="FX31" s="781">
        <f t="shared" ca="1" si="152"/>
        <v>0</v>
      </c>
      <c r="FY31" s="781">
        <f t="shared" ca="1" si="152"/>
        <v>0</v>
      </c>
      <c r="FZ31" s="781">
        <f t="shared" ca="1" si="152"/>
        <v>0</v>
      </c>
      <c r="GA31" s="781" t="e">
        <f t="shared" ca="1" si="152"/>
        <v>#N/A</v>
      </c>
      <c r="GB31" s="781">
        <f t="shared" ca="1" si="152"/>
        <v>0</v>
      </c>
      <c r="GC31" s="617"/>
      <c r="GD31" s="781">
        <f t="shared" ca="1" si="153"/>
        <v>0</v>
      </c>
      <c r="GE31" s="781">
        <f t="shared" ca="1" si="153"/>
        <v>0</v>
      </c>
      <c r="GF31" s="781">
        <f t="shared" ca="1" si="153"/>
        <v>0</v>
      </c>
      <c r="GG31" s="781">
        <f t="shared" ca="1" si="153"/>
        <v>0</v>
      </c>
      <c r="GH31" s="781" t="e">
        <f t="shared" ca="1" si="153"/>
        <v>#N/A</v>
      </c>
      <c r="GI31" s="781" t="e">
        <f t="shared" ca="1" si="153"/>
        <v>#N/A</v>
      </c>
      <c r="GJ31" s="781">
        <f t="shared" ca="1" si="153"/>
        <v>-2.8634495488298486E-19</v>
      </c>
      <c r="GK31" s="781">
        <f t="shared" ca="1" si="153"/>
        <v>-1.1169345878837811E-5</v>
      </c>
      <c r="GL31" s="781">
        <f t="shared" ca="1" si="153"/>
        <v>0</v>
      </c>
      <c r="GM31" s="781">
        <f t="shared" ca="1" si="153"/>
        <v>0</v>
      </c>
      <c r="GN31" s="781">
        <f t="shared" ca="1" si="153"/>
        <v>0</v>
      </c>
      <c r="GO31" s="781" t="e">
        <f t="shared" ca="1" si="153"/>
        <v>#N/A</v>
      </c>
    </row>
    <row r="32" spans="1:207" ht="12.75" customHeight="1">
      <c r="A32" s="803" t="s">
        <v>2573</v>
      </c>
      <c r="B32" s="618">
        <v>13</v>
      </c>
      <c r="C32" s="804">
        <v>162.14240000000001</v>
      </c>
      <c r="D32" s="523">
        <v>-0.61951084092999997</v>
      </c>
      <c r="E32" s="805" t="s">
        <v>1130</v>
      </c>
      <c r="F32" s="806">
        <f t="shared" ca="1" si="132"/>
        <v>-7.162337659738045E-3</v>
      </c>
      <c r="G32" s="781">
        <f t="shared" ca="1" si="132"/>
        <v>0</v>
      </c>
      <c r="H32" s="781">
        <f t="shared" ca="1" si="132"/>
        <v>0</v>
      </c>
      <c r="I32" s="781">
        <f t="shared" ca="1" si="132"/>
        <v>0</v>
      </c>
      <c r="J32" s="781">
        <f t="shared" ca="1" si="132"/>
        <v>0</v>
      </c>
      <c r="K32" s="781">
        <f t="shared" ca="1" si="132"/>
        <v>0</v>
      </c>
      <c r="L32" s="781">
        <f t="shared" ca="1" si="132"/>
        <v>0</v>
      </c>
      <c r="M32" s="781">
        <f t="shared" ca="1" si="132"/>
        <v>0</v>
      </c>
      <c r="N32" s="766">
        <f t="shared" ca="1" si="132"/>
        <v>0</v>
      </c>
      <c r="O32" s="781">
        <f t="shared" ca="1" si="132"/>
        <v>0</v>
      </c>
      <c r="P32" s="807">
        <f t="shared" ca="1" si="132"/>
        <v>0</v>
      </c>
      <c r="Q32" s="542"/>
      <c r="R32" s="781">
        <f t="shared" ca="1" si="133"/>
        <v>0</v>
      </c>
      <c r="S32" s="781">
        <f t="shared" ca="1" si="133"/>
        <v>0</v>
      </c>
      <c r="T32" s="781">
        <f t="shared" ca="1" si="133"/>
        <v>0</v>
      </c>
      <c r="U32" s="781">
        <f t="shared" ca="1" si="133"/>
        <v>0</v>
      </c>
      <c r="V32" s="781">
        <f t="shared" ca="1" si="133"/>
        <v>0</v>
      </c>
      <c r="W32" s="781">
        <f t="shared" ca="1" si="133"/>
        <v>0</v>
      </c>
      <c r="X32" s="766">
        <f t="shared" ca="1" si="133"/>
        <v>0</v>
      </c>
      <c r="Y32" s="781">
        <f t="shared" ca="1" si="133"/>
        <v>0</v>
      </c>
      <c r="Z32" s="781">
        <f t="shared" ca="1" si="133"/>
        <v>0</v>
      </c>
      <c r="AA32" s="781">
        <f t="shared" ca="1" si="133"/>
        <v>0</v>
      </c>
      <c r="AB32" s="542"/>
      <c r="AC32" s="781">
        <f t="shared" ca="1" si="134"/>
        <v>0</v>
      </c>
      <c r="AD32" s="781">
        <f t="shared" ca="1" si="134"/>
        <v>0</v>
      </c>
      <c r="AE32" s="781">
        <f t="shared" ca="1" si="134"/>
        <v>0</v>
      </c>
      <c r="AF32" s="781">
        <f t="shared" ca="1" si="134"/>
        <v>0</v>
      </c>
      <c r="AG32" s="781">
        <f t="shared" ca="1" si="134"/>
        <v>0</v>
      </c>
      <c r="AH32" s="781">
        <f t="shared" ca="1" si="134"/>
        <v>0</v>
      </c>
      <c r="AI32" s="781">
        <f t="shared" ca="1" si="134"/>
        <v>0</v>
      </c>
      <c r="AJ32" s="781">
        <f t="shared" ca="1" si="134"/>
        <v>0</v>
      </c>
      <c r="AK32" s="766">
        <f t="shared" ca="1" si="134"/>
        <v>0</v>
      </c>
      <c r="AL32" s="781">
        <f t="shared" ca="1" si="134"/>
        <v>0</v>
      </c>
      <c r="AM32" s="781">
        <f t="shared" ca="1" si="134"/>
        <v>0</v>
      </c>
      <c r="AN32" s="781">
        <f t="shared" ca="1" si="134"/>
        <v>0</v>
      </c>
      <c r="AO32" s="542"/>
      <c r="AP32" s="781">
        <f t="shared" ca="1" si="135"/>
        <v>0</v>
      </c>
      <c r="AQ32" s="781">
        <f t="shared" ca="1" si="135"/>
        <v>0</v>
      </c>
      <c r="AR32" s="781">
        <f t="shared" ca="1" si="135"/>
        <v>0</v>
      </c>
      <c r="AS32" s="781">
        <f t="shared" ca="1" si="135"/>
        <v>0</v>
      </c>
      <c r="AT32" s="766">
        <f t="shared" ca="1" si="135"/>
        <v>0</v>
      </c>
      <c r="AU32" s="766">
        <f t="shared" ca="1" si="135"/>
        <v>0</v>
      </c>
      <c r="AV32" s="781">
        <f t="shared" ca="1" si="135"/>
        <v>0</v>
      </c>
      <c r="AW32" s="781">
        <f t="shared" ca="1" si="135"/>
        <v>0</v>
      </c>
      <c r="AX32" s="781">
        <f t="shared" ca="1" si="135"/>
        <v>0</v>
      </c>
      <c r="AY32" s="781">
        <f t="shared" ca="1" si="135"/>
        <v>0</v>
      </c>
      <c r="AZ32" s="781">
        <f t="shared" ca="1" si="135"/>
        <v>0</v>
      </c>
      <c r="BA32" s="781">
        <f t="shared" ca="1" si="135"/>
        <v>0</v>
      </c>
      <c r="BB32" s="781">
        <f t="shared" ca="1" si="135"/>
        <v>0</v>
      </c>
      <c r="BC32" s="781">
        <f t="shared" ca="1" si="135"/>
        <v>0</v>
      </c>
      <c r="BD32" s="542"/>
      <c r="BE32" s="781">
        <f t="shared" ca="1" si="136"/>
        <v>0</v>
      </c>
      <c r="BF32" s="781">
        <f t="shared" ca="1" si="136"/>
        <v>0</v>
      </c>
      <c r="BG32" s="781">
        <f t="shared" ca="1" si="136"/>
        <v>0</v>
      </c>
      <c r="BH32" s="781">
        <f t="shared" ca="1" si="136"/>
        <v>0</v>
      </c>
      <c r="BI32" s="766">
        <f t="shared" ca="1" si="136"/>
        <v>0</v>
      </c>
      <c r="BJ32" s="781">
        <f t="shared" ca="1" si="136"/>
        <v>0</v>
      </c>
      <c r="BK32" s="781">
        <f t="shared" ca="1" si="136"/>
        <v>0</v>
      </c>
      <c r="BL32" s="781">
        <f t="shared" ca="1" si="136"/>
        <v>0</v>
      </c>
      <c r="BM32" s="781">
        <f t="shared" ca="1" si="136"/>
        <v>0</v>
      </c>
      <c r="BN32" s="781">
        <f t="shared" ca="1" si="136"/>
        <v>0</v>
      </c>
      <c r="BO32" s="781">
        <f t="shared" ca="1" si="136"/>
        <v>0</v>
      </c>
      <c r="BP32" s="542"/>
      <c r="BQ32" s="781">
        <f t="shared" ca="1" si="137"/>
        <v>0</v>
      </c>
      <c r="BR32" s="781">
        <f t="shared" ca="1" si="137"/>
        <v>0</v>
      </c>
      <c r="BS32" s="781">
        <f t="shared" ca="1" si="137"/>
        <v>0</v>
      </c>
      <c r="BT32" s="781">
        <f t="shared" ca="1" si="137"/>
        <v>0</v>
      </c>
      <c r="BU32" s="781">
        <f t="shared" ca="1" si="137"/>
        <v>0</v>
      </c>
      <c r="BV32" s="781">
        <f t="shared" ca="1" si="137"/>
        <v>0</v>
      </c>
      <c r="BW32" s="781">
        <f t="shared" ca="1" si="137"/>
        <v>0</v>
      </c>
      <c r="BX32" s="542"/>
      <c r="BY32" s="781">
        <f t="shared" ca="1" si="138"/>
        <v>0</v>
      </c>
      <c r="BZ32" s="781">
        <f t="shared" ca="1" si="138"/>
        <v>0</v>
      </c>
      <c r="CA32" s="781">
        <f t="shared" ca="1" si="138"/>
        <v>0</v>
      </c>
      <c r="CB32" s="781">
        <f t="shared" ca="1" si="138"/>
        <v>0</v>
      </c>
      <c r="CC32" s="781">
        <f t="shared" ca="1" si="138"/>
        <v>0</v>
      </c>
      <c r="CD32" s="781">
        <f t="shared" ca="1" si="138"/>
        <v>0</v>
      </c>
      <c r="CE32" s="781">
        <f t="shared" ca="1" si="138"/>
        <v>0</v>
      </c>
      <c r="CF32" s="781">
        <f t="shared" ca="1" si="138"/>
        <v>0</v>
      </c>
      <c r="CG32" s="542"/>
      <c r="CH32" s="781">
        <f t="shared" ca="1" si="139"/>
        <v>0</v>
      </c>
      <c r="CI32" s="781">
        <f t="shared" ca="1" si="139"/>
        <v>0</v>
      </c>
      <c r="CJ32" s="781">
        <f t="shared" ca="1" si="139"/>
        <v>0</v>
      </c>
      <c r="CK32" s="781" t="e">
        <f t="shared" ca="1" si="139"/>
        <v>#N/A</v>
      </c>
      <c r="CL32" s="781" t="e">
        <f t="shared" ca="1" si="139"/>
        <v>#N/A</v>
      </c>
      <c r="CM32" s="542"/>
      <c r="CN32" s="781">
        <f t="shared" ca="1" si="140"/>
        <v>0</v>
      </c>
      <c r="CO32" s="781" t="e">
        <f t="shared" ca="1" si="140"/>
        <v>#N/A</v>
      </c>
      <c r="CP32" s="781">
        <f t="shared" ca="1" si="140"/>
        <v>0</v>
      </c>
      <c r="CQ32" s="781">
        <f t="shared" ca="1" si="140"/>
        <v>0</v>
      </c>
      <c r="CR32" s="781">
        <f t="shared" ca="1" si="140"/>
        <v>0</v>
      </c>
      <c r="CS32" s="781">
        <f t="shared" ca="1" si="140"/>
        <v>0</v>
      </c>
      <c r="CT32" s="542"/>
      <c r="CU32" s="781">
        <f t="shared" ca="1" si="141"/>
        <v>0</v>
      </c>
      <c r="CV32" s="781">
        <f t="shared" ca="1" si="141"/>
        <v>0</v>
      </c>
      <c r="CW32" s="781">
        <f t="shared" ca="1" si="141"/>
        <v>0</v>
      </c>
      <c r="CX32" s="781">
        <f t="shared" ca="1" si="141"/>
        <v>0</v>
      </c>
      <c r="CY32" s="781">
        <f t="shared" ca="1" si="141"/>
        <v>0</v>
      </c>
      <c r="CZ32" s="781" t="e">
        <f t="shared" ca="1" si="141"/>
        <v>#N/A</v>
      </c>
      <c r="DA32" s="781" t="e">
        <f t="shared" ca="1" si="141"/>
        <v>#N/A</v>
      </c>
      <c r="DB32" s="781">
        <f t="shared" ca="1" si="141"/>
        <v>0</v>
      </c>
      <c r="DC32" s="766">
        <f t="shared" ca="1" si="141"/>
        <v>0</v>
      </c>
      <c r="DD32" s="781">
        <f t="shared" ca="1" si="141"/>
        <v>0</v>
      </c>
      <c r="DE32" s="781">
        <f t="shared" ca="1" si="141"/>
        <v>0</v>
      </c>
      <c r="DF32" s="781">
        <f t="shared" ca="1" si="141"/>
        <v>0</v>
      </c>
      <c r="DG32" s="781">
        <f t="shared" ca="1" si="141"/>
        <v>0</v>
      </c>
      <c r="DH32" s="781">
        <f t="shared" ca="1" si="141"/>
        <v>0</v>
      </c>
      <c r="DI32" s="542"/>
      <c r="DJ32" s="781">
        <f t="shared" ca="1" si="142"/>
        <v>0</v>
      </c>
      <c r="DK32" s="781">
        <f t="shared" ca="1" si="142"/>
        <v>0</v>
      </c>
      <c r="DL32" s="781">
        <f t="shared" ca="1" si="142"/>
        <v>0</v>
      </c>
      <c r="DM32" s="781">
        <f t="shared" ca="1" si="142"/>
        <v>0</v>
      </c>
      <c r="DN32" s="781" t="e">
        <f t="shared" ca="1" si="142"/>
        <v>#N/A</v>
      </c>
      <c r="DO32" s="781">
        <f t="shared" ca="1" si="142"/>
        <v>0</v>
      </c>
      <c r="DP32" s="781" t="e">
        <f t="shared" ca="1" si="142"/>
        <v>#N/A</v>
      </c>
      <c r="DQ32" s="542"/>
      <c r="DR32" s="781">
        <f t="shared" ca="1" si="143"/>
        <v>0</v>
      </c>
      <c r="DS32" s="781">
        <f t="shared" ca="1" si="143"/>
        <v>0</v>
      </c>
      <c r="DT32" s="781">
        <f t="shared" ca="1" si="143"/>
        <v>0</v>
      </c>
      <c r="DU32" s="781" t="e">
        <f t="shared" ca="1" si="143"/>
        <v>#N/A</v>
      </c>
      <c r="DV32" s="617"/>
      <c r="DW32" s="542"/>
      <c r="DX32" s="781">
        <f t="shared" ca="1" si="144"/>
        <v>0</v>
      </c>
      <c r="DY32" s="781">
        <f t="shared" ca="1" si="144"/>
        <v>0</v>
      </c>
      <c r="DZ32" s="781">
        <f t="shared" ca="1" si="144"/>
        <v>0</v>
      </c>
      <c r="EA32" s="781" t="e">
        <f t="shared" ca="1" si="144"/>
        <v>#N/A</v>
      </c>
      <c r="EB32" s="617"/>
      <c r="EC32" s="542"/>
      <c r="ED32" s="781">
        <f t="shared" ca="1" si="145"/>
        <v>0</v>
      </c>
      <c r="EE32" s="781">
        <f t="shared" ca="1" si="145"/>
        <v>0</v>
      </c>
      <c r="EF32" s="781" t="e">
        <f t="shared" ca="1" si="145"/>
        <v>#N/A</v>
      </c>
      <c r="EG32" s="781" t="e">
        <f t="shared" ca="1" si="145"/>
        <v>#N/A</v>
      </c>
      <c r="EH32" s="617"/>
      <c r="EI32" s="542"/>
      <c r="EJ32" s="781">
        <f t="shared" ca="1" si="146"/>
        <v>0</v>
      </c>
      <c r="EK32" s="781">
        <f t="shared" ca="1" si="146"/>
        <v>0</v>
      </c>
      <c r="EL32" s="781">
        <f t="shared" ca="1" si="146"/>
        <v>0</v>
      </c>
      <c r="EM32" s="781">
        <f t="shared" ca="1" si="146"/>
        <v>0</v>
      </c>
      <c r="EN32" s="617"/>
      <c r="EO32" s="542"/>
      <c r="EP32" s="781">
        <f t="shared" ca="1" si="147"/>
        <v>0</v>
      </c>
      <c r="EQ32" s="781">
        <f t="shared" ca="1" si="147"/>
        <v>0</v>
      </c>
      <c r="ER32" s="781">
        <f t="shared" ca="1" si="147"/>
        <v>0</v>
      </c>
      <c r="ES32" s="781">
        <f t="shared" ca="1" si="147"/>
        <v>0</v>
      </c>
      <c r="ET32" s="617"/>
      <c r="EU32" s="542"/>
      <c r="EV32" s="781">
        <f t="shared" ca="1" si="148"/>
        <v>0</v>
      </c>
      <c r="EW32" s="781">
        <f t="shared" ca="1" si="148"/>
        <v>0</v>
      </c>
      <c r="EX32" s="542"/>
      <c r="EY32" s="781">
        <f t="shared" ca="1" si="149"/>
        <v>0</v>
      </c>
      <c r="EZ32" s="781">
        <f t="shared" ca="1" si="149"/>
        <v>0</v>
      </c>
      <c r="FA32" s="781" t="e">
        <f t="shared" ca="1" si="149"/>
        <v>#N/A</v>
      </c>
      <c r="FB32" s="542"/>
      <c r="FC32" s="781">
        <f t="shared" ca="1" si="150"/>
        <v>-7.162337659738045E-3</v>
      </c>
      <c r="FD32" s="781">
        <f t="shared" ca="1" si="150"/>
        <v>0</v>
      </c>
      <c r="FE32" s="781">
        <f t="shared" ca="1" si="150"/>
        <v>0</v>
      </c>
      <c r="FF32" s="781">
        <f t="shared" ca="1" si="150"/>
        <v>0</v>
      </c>
      <c r="FG32" s="781">
        <f t="shared" ca="1" si="150"/>
        <v>0</v>
      </c>
      <c r="FH32" s="781">
        <f t="shared" ca="1" si="150"/>
        <v>0</v>
      </c>
      <c r="FI32" s="781">
        <f t="shared" ca="1" si="150"/>
        <v>0</v>
      </c>
      <c r="FJ32" s="781">
        <f t="shared" ca="1" si="150"/>
        <v>0</v>
      </c>
      <c r="FK32" s="781">
        <f t="shared" ca="1" si="150"/>
        <v>0</v>
      </c>
      <c r="FL32" s="781">
        <f t="shared" ca="1" si="150"/>
        <v>0</v>
      </c>
      <c r="FM32" s="781" t="e">
        <f t="shared" ca="1" si="151"/>
        <v>#N/A</v>
      </c>
      <c r="FN32" s="781">
        <f t="shared" ca="1" si="151"/>
        <v>0</v>
      </c>
      <c r="FO32" s="781">
        <f t="shared" ca="1" si="151"/>
        <v>0</v>
      </c>
      <c r="FP32" s="781">
        <f t="shared" ca="1" si="151"/>
        <v>0</v>
      </c>
      <c r="FQ32" s="781">
        <f t="shared" ca="1" si="151"/>
        <v>0</v>
      </c>
      <c r="FR32" s="781">
        <f t="shared" ca="1" si="151"/>
        <v>0</v>
      </c>
      <c r="FS32" s="781">
        <f t="shared" ca="1" si="151"/>
        <v>0</v>
      </c>
      <c r="FT32" s="781">
        <f t="shared" ca="1" si="151"/>
        <v>0</v>
      </c>
      <c r="FU32" s="781" t="e">
        <f t="shared" ca="1" si="151"/>
        <v>#N/A</v>
      </c>
      <c r="FV32" s="781" t="e">
        <f t="shared" ca="1" si="151"/>
        <v>#N/A</v>
      </c>
      <c r="FW32" s="781">
        <f t="shared" ca="1" si="152"/>
        <v>0</v>
      </c>
      <c r="FX32" s="781">
        <f t="shared" ca="1" si="152"/>
        <v>0</v>
      </c>
      <c r="FY32" s="781">
        <f t="shared" ca="1" si="152"/>
        <v>0</v>
      </c>
      <c r="FZ32" s="781">
        <f t="shared" ca="1" si="152"/>
        <v>0</v>
      </c>
      <c r="GA32" s="781" t="e">
        <f t="shared" ca="1" si="152"/>
        <v>#N/A</v>
      </c>
      <c r="GB32" s="781">
        <f t="shared" ca="1" si="152"/>
        <v>0</v>
      </c>
      <c r="GC32" s="617"/>
      <c r="GD32" s="781">
        <f t="shared" ca="1" si="153"/>
        <v>0</v>
      </c>
      <c r="GE32" s="781">
        <f t="shared" ca="1" si="153"/>
        <v>0</v>
      </c>
      <c r="GF32" s="781">
        <f t="shared" ca="1" si="153"/>
        <v>0</v>
      </c>
      <c r="GG32" s="781">
        <f t="shared" ca="1" si="153"/>
        <v>0</v>
      </c>
      <c r="GH32" s="781" t="e">
        <f t="shared" ca="1" si="153"/>
        <v>#N/A</v>
      </c>
      <c r="GI32" s="781" t="e">
        <f t="shared" ca="1" si="153"/>
        <v>#N/A</v>
      </c>
      <c r="GJ32" s="781">
        <f t="shared" ca="1" si="153"/>
        <v>0</v>
      </c>
      <c r="GK32" s="781">
        <f t="shared" ca="1" si="153"/>
        <v>0</v>
      </c>
      <c r="GL32" s="781">
        <f t="shared" ca="1" si="153"/>
        <v>0</v>
      </c>
      <c r="GM32" s="781">
        <f t="shared" ca="1" si="153"/>
        <v>0</v>
      </c>
      <c r="GN32" s="781">
        <f t="shared" ca="1" si="153"/>
        <v>0</v>
      </c>
      <c r="GO32" s="781" t="e">
        <f t="shared" ca="1" si="153"/>
        <v>#N/A</v>
      </c>
      <c r="GP32" s="808"/>
      <c r="GQ32" s="523" t="s">
        <v>2574</v>
      </c>
      <c r="GR32" s="689">
        <f ca="1">FY9</f>
        <v>0</v>
      </c>
      <c r="GS32" s="617" t="s">
        <v>225</v>
      </c>
      <c r="GT32" s="517" t="s">
        <v>2575</v>
      </c>
      <c r="GU32" s="689">
        <f ca="1">GM9+GN9+GL9</f>
        <v>0</v>
      </c>
      <c r="GV32" s="690" t="s">
        <v>225</v>
      </c>
    </row>
    <row r="33" spans="1:204" ht="12.75" customHeight="1">
      <c r="A33" s="803" t="s">
        <v>2576</v>
      </c>
      <c r="B33" s="618">
        <v>11</v>
      </c>
      <c r="C33" s="804">
        <v>342.30009999999999</v>
      </c>
      <c r="D33" s="523">
        <v>-1.28227780351</v>
      </c>
      <c r="E33" s="805" t="s">
        <v>1130</v>
      </c>
      <c r="F33" s="806">
        <f t="shared" ca="1" si="132"/>
        <v>0</v>
      </c>
      <c r="G33" s="781">
        <f t="shared" ca="1" si="132"/>
        <v>-5.5871828923158803E-10</v>
      </c>
      <c r="H33" s="781">
        <f t="shared" ca="1" si="132"/>
        <v>0</v>
      </c>
      <c r="I33" s="781">
        <f t="shared" ca="1" si="132"/>
        <v>0</v>
      </c>
      <c r="J33" s="781">
        <f t="shared" ca="1" si="132"/>
        <v>0</v>
      </c>
      <c r="K33" s="781">
        <f t="shared" ca="1" si="132"/>
        <v>0</v>
      </c>
      <c r="L33" s="781">
        <f t="shared" ca="1" si="132"/>
        <v>0</v>
      </c>
      <c r="M33" s="781">
        <f t="shared" ca="1" si="132"/>
        <v>0</v>
      </c>
      <c r="N33" s="766">
        <f t="shared" ca="1" si="132"/>
        <v>0</v>
      </c>
      <c r="O33" s="781">
        <f t="shared" ca="1" si="132"/>
        <v>-1.392496651060074E-8</v>
      </c>
      <c r="P33" s="807">
        <f t="shared" ca="1" si="132"/>
        <v>-5.010007232805317E-2</v>
      </c>
      <c r="Q33" s="542"/>
      <c r="R33" s="781">
        <f t="shared" ca="1" si="133"/>
        <v>-5.010007232805317E-2</v>
      </c>
      <c r="S33" s="781">
        <f t="shared" ca="1" si="133"/>
        <v>0</v>
      </c>
      <c r="T33" s="781">
        <f t="shared" ca="1" si="133"/>
        <v>0</v>
      </c>
      <c r="U33" s="781">
        <f t="shared" ca="1" si="133"/>
        <v>0</v>
      </c>
      <c r="V33" s="781">
        <f t="shared" ca="1" si="133"/>
        <v>0</v>
      </c>
      <c r="W33" s="781">
        <f t="shared" ca="1" si="133"/>
        <v>0</v>
      </c>
      <c r="X33" s="766">
        <f t="shared" ca="1" si="133"/>
        <v>-3.4015320167057808E-13</v>
      </c>
      <c r="Y33" s="781">
        <f t="shared" ca="1" si="133"/>
        <v>-5.4909197446905457E-3</v>
      </c>
      <c r="Z33" s="781">
        <f t="shared" ca="1" si="133"/>
        <v>-1.7530105347810721E-13</v>
      </c>
      <c r="AA33" s="781">
        <f t="shared" ca="1" si="133"/>
        <v>-1.6485213358282441E-13</v>
      </c>
      <c r="AB33" s="542"/>
      <c r="AC33" s="781">
        <f t="shared" ca="1" si="134"/>
        <v>0</v>
      </c>
      <c r="AD33" s="781">
        <f t="shared" ca="1" si="134"/>
        <v>0</v>
      </c>
      <c r="AE33" s="781">
        <f t="shared" ca="1" si="134"/>
        <v>0</v>
      </c>
      <c r="AF33" s="781">
        <f t="shared" ca="1" si="134"/>
        <v>0</v>
      </c>
      <c r="AG33" s="781">
        <f t="shared" ca="1" si="134"/>
        <v>0</v>
      </c>
      <c r="AH33" s="781">
        <f t="shared" ca="1" si="134"/>
        <v>0</v>
      </c>
      <c r="AI33" s="781">
        <f t="shared" ca="1" si="134"/>
        <v>0</v>
      </c>
      <c r="AJ33" s="781">
        <f t="shared" ca="1" si="134"/>
        <v>0</v>
      </c>
      <c r="AK33" s="766">
        <f t="shared" ca="1" si="134"/>
        <v>0</v>
      </c>
      <c r="AL33" s="781">
        <f t="shared" ca="1" si="134"/>
        <v>0</v>
      </c>
      <c r="AM33" s="781">
        <f t="shared" ca="1" si="134"/>
        <v>0</v>
      </c>
      <c r="AN33" s="781">
        <f t="shared" ca="1" si="134"/>
        <v>0</v>
      </c>
      <c r="AO33" s="542"/>
      <c r="AP33" s="781">
        <f t="shared" ca="1" si="135"/>
        <v>-5.4909197446905457E-3</v>
      </c>
      <c r="AQ33" s="781">
        <f t="shared" ca="1" si="135"/>
        <v>-1.6485213358282441E-13</v>
      </c>
      <c r="AR33" s="781">
        <f t="shared" ca="1" si="135"/>
        <v>-1.7530105347810721E-13</v>
      </c>
      <c r="AS33" s="781">
        <f t="shared" ca="1" si="135"/>
        <v>0</v>
      </c>
      <c r="AT33" s="766">
        <f t="shared" ca="1" si="135"/>
        <v>0</v>
      </c>
      <c r="AU33" s="766">
        <f t="shared" ca="1" si="135"/>
        <v>0</v>
      </c>
      <c r="AV33" s="781">
        <f t="shared" ca="1" si="135"/>
        <v>0</v>
      </c>
      <c r="AW33" s="781">
        <f t="shared" ca="1" si="135"/>
        <v>-3.4015320167057808E-13</v>
      </c>
      <c r="AX33" s="781">
        <f t="shared" ca="1" si="135"/>
        <v>0</v>
      </c>
      <c r="AY33" s="781">
        <f t="shared" ca="1" si="135"/>
        <v>-5.5871828923158803E-10</v>
      </c>
      <c r="AZ33" s="781">
        <f t="shared" ca="1" si="135"/>
        <v>0</v>
      </c>
      <c r="BA33" s="781">
        <f t="shared" ca="1" si="135"/>
        <v>-5.286535211500222E-3</v>
      </c>
      <c r="BB33" s="781">
        <f t="shared" ca="1" si="135"/>
        <v>-2.0438399937631912E-4</v>
      </c>
      <c r="BC33" s="781">
        <f t="shared" ca="1" si="135"/>
        <v>-2.1433459322245262E-13</v>
      </c>
      <c r="BD33" s="542"/>
      <c r="BE33" s="781">
        <f t="shared" ca="1" si="136"/>
        <v>-5.4909197446905457E-3</v>
      </c>
      <c r="BF33" s="781">
        <f t="shared" ca="1" si="136"/>
        <v>-1.6485213358282441E-13</v>
      </c>
      <c r="BG33" s="781">
        <f t="shared" ca="1" si="136"/>
        <v>-1.7530105347810721E-13</v>
      </c>
      <c r="BH33" s="781">
        <f t="shared" ca="1" si="136"/>
        <v>0</v>
      </c>
      <c r="BI33" s="766">
        <f t="shared" ca="1" si="136"/>
        <v>0</v>
      </c>
      <c r="BJ33" s="781">
        <f t="shared" ca="1" si="136"/>
        <v>0</v>
      </c>
      <c r="BK33" s="781">
        <f t="shared" ca="1" si="136"/>
        <v>-3.4015320167057808E-13</v>
      </c>
      <c r="BL33" s="781">
        <f t="shared" ca="1" si="136"/>
        <v>0</v>
      </c>
      <c r="BM33" s="781">
        <f t="shared" ca="1" si="136"/>
        <v>-5.4909192202416985E-3</v>
      </c>
      <c r="BN33" s="781">
        <f t="shared" ca="1" si="136"/>
        <v>0</v>
      </c>
      <c r="BO33" s="781">
        <f t="shared" ca="1" si="136"/>
        <v>-5.5871828923158803E-10</v>
      </c>
      <c r="BP33" s="542"/>
      <c r="BQ33" s="781">
        <f t="shared" ca="1" si="137"/>
        <v>0</v>
      </c>
      <c r="BR33" s="781">
        <f t="shared" ca="1" si="137"/>
        <v>-5.4909192202416985E-3</v>
      </c>
      <c r="BS33" s="781">
        <f t="shared" ca="1" si="137"/>
        <v>0</v>
      </c>
      <c r="BT33" s="781">
        <f t="shared" ca="1" si="137"/>
        <v>-5.286535211500222E-3</v>
      </c>
      <c r="BU33" s="781">
        <f t="shared" ca="1" si="137"/>
        <v>-2.1433459322245262E-13</v>
      </c>
      <c r="BV33" s="781">
        <f t="shared" ca="1" si="137"/>
        <v>-2.0438399937631912E-4</v>
      </c>
      <c r="BW33" s="781">
        <f t="shared" ca="1" si="137"/>
        <v>0</v>
      </c>
      <c r="BX33" s="542"/>
      <c r="BY33" s="781">
        <f t="shared" ca="1" si="138"/>
        <v>-2.0438399937631912E-4</v>
      </c>
      <c r="BZ33" s="781">
        <f t="shared" ca="1" si="138"/>
        <v>-2.1433459322245262E-13</v>
      </c>
      <c r="CA33" s="781">
        <f t="shared" ca="1" si="138"/>
        <v>0</v>
      </c>
      <c r="CB33" s="781">
        <f t="shared" ca="1" si="138"/>
        <v>-2.2773278454417623E-6</v>
      </c>
      <c r="CC33" s="781">
        <f t="shared" ca="1" si="138"/>
        <v>-3.3817583172835304E-14</v>
      </c>
      <c r="CD33" s="781">
        <f t="shared" ca="1" si="138"/>
        <v>0</v>
      </c>
      <c r="CE33" s="781">
        <f t="shared" ca="1" si="138"/>
        <v>0</v>
      </c>
      <c r="CF33" s="781">
        <f t="shared" ca="1" si="138"/>
        <v>0</v>
      </c>
      <c r="CG33" s="542"/>
      <c r="CH33" s="781">
        <f t="shared" ca="1" si="139"/>
        <v>-2.4815217639528795E-13</v>
      </c>
      <c r="CI33" s="781">
        <f t="shared" ca="1" si="139"/>
        <v>-2.0666132708690259E-4</v>
      </c>
      <c r="CJ33" s="781">
        <f t="shared" ca="1" si="139"/>
        <v>0</v>
      </c>
      <c r="CK33" s="781" t="e">
        <f t="shared" ca="1" si="139"/>
        <v>#N/A</v>
      </c>
      <c r="CL33" s="781" t="e">
        <f t="shared" ca="1" si="139"/>
        <v>#N/A</v>
      </c>
      <c r="CM33" s="542"/>
      <c r="CN33" s="781">
        <f t="shared" ca="1" si="140"/>
        <v>0</v>
      </c>
      <c r="CO33" s="781" t="e">
        <f t="shared" ca="1" si="140"/>
        <v>#N/A</v>
      </c>
      <c r="CP33" s="781">
        <f t="shared" ca="1" si="140"/>
        <v>0</v>
      </c>
      <c r="CQ33" s="781">
        <f t="shared" ca="1" si="140"/>
        <v>0</v>
      </c>
      <c r="CR33" s="781">
        <f t="shared" ca="1" si="140"/>
        <v>0</v>
      </c>
      <c r="CS33" s="781">
        <f t="shared" ca="1" si="140"/>
        <v>0</v>
      </c>
      <c r="CT33" s="542"/>
      <c r="CU33" s="781">
        <f t="shared" ca="1" si="141"/>
        <v>-1.392496651060074E-8</v>
      </c>
      <c r="CV33" s="781">
        <f t="shared" ca="1" si="141"/>
        <v>0</v>
      </c>
      <c r="CW33" s="781">
        <f t="shared" ca="1" si="141"/>
        <v>0</v>
      </c>
      <c r="CX33" s="781">
        <f t="shared" ca="1" si="141"/>
        <v>-5.286535211500222E-3</v>
      </c>
      <c r="CY33" s="781">
        <f t="shared" ca="1" si="141"/>
        <v>0</v>
      </c>
      <c r="CZ33" s="781" t="e">
        <f t="shared" ca="1" si="141"/>
        <v>#N/A</v>
      </c>
      <c r="DA33" s="781" t="e">
        <f t="shared" ca="1" si="141"/>
        <v>#N/A</v>
      </c>
      <c r="DB33" s="781">
        <f t="shared" ca="1" si="141"/>
        <v>0</v>
      </c>
      <c r="DC33" s="766">
        <f t="shared" ca="1" si="141"/>
        <v>0</v>
      </c>
      <c r="DD33" s="781">
        <f t="shared" ca="1" si="141"/>
        <v>-3.3817583172835304E-14</v>
      </c>
      <c r="DE33" s="781">
        <f t="shared" ca="1" si="141"/>
        <v>-9.0284659288767513E-16</v>
      </c>
      <c r="DF33" s="781">
        <f t="shared" ca="1" si="141"/>
        <v>0</v>
      </c>
      <c r="DG33" s="781">
        <f t="shared" ca="1" si="141"/>
        <v>-2.8517577193035965E-6</v>
      </c>
      <c r="DH33" s="781">
        <f t="shared" ca="1" si="141"/>
        <v>-2.2773278454417623E-6</v>
      </c>
      <c r="DI33" s="542"/>
      <c r="DJ33" s="781">
        <f t="shared" ca="1" si="142"/>
        <v>-1.6088726022284737E-5</v>
      </c>
      <c r="DK33" s="781">
        <f t="shared" ca="1" si="142"/>
        <v>-4.7418245838358393E-4</v>
      </c>
      <c r="DL33" s="781">
        <f t="shared" ca="1" si="142"/>
        <v>0</v>
      </c>
      <c r="DM33" s="781">
        <f t="shared" ca="1" si="142"/>
        <v>0</v>
      </c>
      <c r="DN33" s="781" t="e">
        <f t="shared" ca="1" si="142"/>
        <v>#N/A</v>
      </c>
      <c r="DO33" s="781">
        <f t="shared" ca="1" si="142"/>
        <v>-1.9610847341770964E-5</v>
      </c>
      <c r="DP33" s="781" t="e">
        <f t="shared" ca="1" si="142"/>
        <v>#N/A</v>
      </c>
      <c r="DQ33" s="542"/>
      <c r="DR33" s="781">
        <f t="shared" ca="1" si="143"/>
        <v>-4.5639677221828599E-3</v>
      </c>
      <c r="DS33" s="781">
        <f t="shared" ca="1" si="143"/>
        <v>0</v>
      </c>
      <c r="DT33" s="781">
        <f t="shared" ca="1" si="143"/>
        <v>0</v>
      </c>
      <c r="DU33" s="781" t="e">
        <f t="shared" ca="1" si="143"/>
        <v>#N/A</v>
      </c>
      <c r="DV33" s="617"/>
      <c r="DW33" s="542"/>
      <c r="DX33" s="781">
        <f t="shared" ca="1" si="144"/>
        <v>-4.5639677221828599E-3</v>
      </c>
      <c r="DY33" s="781">
        <f t="shared" ca="1" si="144"/>
        <v>0</v>
      </c>
      <c r="DZ33" s="781">
        <f t="shared" ca="1" si="144"/>
        <v>0</v>
      </c>
      <c r="EA33" s="781" t="e">
        <f t="shared" ca="1" si="144"/>
        <v>#N/A</v>
      </c>
      <c r="EB33" s="617"/>
      <c r="EC33" s="542"/>
      <c r="ED33" s="781">
        <f t="shared" ca="1" si="145"/>
        <v>-2.4679197298536231E-4</v>
      </c>
      <c r="EE33" s="781">
        <f t="shared" ca="1" si="145"/>
        <v>0</v>
      </c>
      <c r="EF33" s="781" t="e">
        <f t="shared" ca="1" si="145"/>
        <v>#N/A</v>
      </c>
      <c r="EG33" s="781" t="e">
        <f t="shared" ca="1" si="145"/>
        <v>#N/A</v>
      </c>
      <c r="EH33" s="617"/>
      <c r="EI33" s="542"/>
      <c r="EJ33" s="781">
        <f t="shared" ca="1" si="146"/>
        <v>0</v>
      </c>
      <c r="EK33" s="781">
        <f t="shared" ca="1" si="146"/>
        <v>0</v>
      </c>
      <c r="EL33" s="781">
        <f t="shared" ca="1" si="146"/>
        <v>0</v>
      </c>
      <c r="EM33" s="781">
        <f t="shared" ca="1" si="146"/>
        <v>0</v>
      </c>
      <c r="EN33" s="617"/>
      <c r="EO33" s="542"/>
      <c r="EP33" s="781">
        <f t="shared" ca="1" si="147"/>
        <v>-2.8517577193035965E-6</v>
      </c>
      <c r="EQ33" s="781">
        <f t="shared" ca="1" si="147"/>
        <v>-2.8517577193035965E-6</v>
      </c>
      <c r="ER33" s="781">
        <f t="shared" ca="1" si="147"/>
        <v>0</v>
      </c>
      <c r="ES33" s="781">
        <f t="shared" ca="1" si="147"/>
        <v>-8.6993255790790178E-17</v>
      </c>
      <c r="ET33" s="617"/>
      <c r="EU33" s="542"/>
      <c r="EV33" s="781">
        <f t="shared" ca="1" si="148"/>
        <v>0</v>
      </c>
      <c r="EW33" s="781">
        <f t="shared" ca="1" si="148"/>
        <v>0</v>
      </c>
      <c r="EX33" s="542"/>
      <c r="EY33" s="781">
        <f t="shared" ca="1" si="149"/>
        <v>0</v>
      </c>
      <c r="EZ33" s="781">
        <f t="shared" ca="1" si="149"/>
        <v>0</v>
      </c>
      <c r="FA33" s="781" t="e">
        <f t="shared" ca="1" si="149"/>
        <v>#N/A</v>
      </c>
      <c r="FB33" s="542"/>
      <c r="FC33" s="781">
        <f t="shared" ca="1" si="150"/>
        <v>0</v>
      </c>
      <c r="FD33" s="781">
        <f t="shared" ca="1" si="150"/>
        <v>0</v>
      </c>
      <c r="FE33" s="781">
        <f t="shared" ca="1" si="150"/>
        <v>0</v>
      </c>
      <c r="FF33" s="781">
        <f t="shared" ca="1" si="150"/>
        <v>0</v>
      </c>
      <c r="FG33" s="781">
        <f t="shared" ca="1" si="150"/>
        <v>0</v>
      </c>
      <c r="FH33" s="781">
        <f t="shared" ca="1" si="150"/>
        <v>0</v>
      </c>
      <c r="FI33" s="781">
        <f t="shared" ca="1" si="150"/>
        <v>0</v>
      </c>
      <c r="FJ33" s="781">
        <f t="shared" ca="1" si="150"/>
        <v>0</v>
      </c>
      <c r="FK33" s="781">
        <f t="shared" ca="1" si="150"/>
        <v>0</v>
      </c>
      <c r="FL33" s="781">
        <f t="shared" ca="1" si="150"/>
        <v>0</v>
      </c>
      <c r="FM33" s="781" t="e">
        <f t="shared" ca="1" si="151"/>
        <v>#N/A</v>
      </c>
      <c r="FN33" s="781">
        <f t="shared" ca="1" si="151"/>
        <v>0</v>
      </c>
      <c r="FO33" s="781">
        <f t="shared" ca="1" si="151"/>
        <v>0</v>
      </c>
      <c r="FP33" s="781">
        <f t="shared" ca="1" si="151"/>
        <v>0</v>
      </c>
      <c r="FQ33" s="781">
        <f t="shared" ca="1" si="151"/>
        <v>0</v>
      </c>
      <c r="FR33" s="781">
        <f t="shared" ca="1" si="151"/>
        <v>0</v>
      </c>
      <c r="FS33" s="781">
        <f t="shared" ca="1" si="151"/>
        <v>0</v>
      </c>
      <c r="FT33" s="781">
        <f t="shared" ca="1" si="151"/>
        <v>0</v>
      </c>
      <c r="FU33" s="781" t="e">
        <f t="shared" ca="1" si="151"/>
        <v>#N/A</v>
      </c>
      <c r="FV33" s="781" t="e">
        <f t="shared" ca="1" si="151"/>
        <v>#N/A</v>
      </c>
      <c r="FW33" s="781">
        <f t="shared" ca="1" si="152"/>
        <v>0</v>
      </c>
      <c r="FX33" s="781">
        <f t="shared" ca="1" si="152"/>
        <v>0</v>
      </c>
      <c r="FY33" s="781">
        <f t="shared" ca="1" si="152"/>
        <v>0</v>
      </c>
      <c r="FZ33" s="781">
        <f t="shared" ca="1" si="152"/>
        <v>0</v>
      </c>
      <c r="GA33" s="781" t="e">
        <f t="shared" ca="1" si="152"/>
        <v>#N/A</v>
      </c>
      <c r="GB33" s="781">
        <f t="shared" ca="1" si="152"/>
        <v>0</v>
      </c>
      <c r="GC33" s="617"/>
      <c r="GD33" s="781">
        <f t="shared" ca="1" si="153"/>
        <v>0</v>
      </c>
      <c r="GE33" s="781">
        <f t="shared" ca="1" si="153"/>
        <v>0</v>
      </c>
      <c r="GF33" s="781">
        <f t="shared" ca="1" si="153"/>
        <v>0</v>
      </c>
      <c r="GG33" s="781">
        <f t="shared" ca="1" si="153"/>
        <v>0</v>
      </c>
      <c r="GH33" s="781" t="e">
        <f t="shared" ca="1" si="153"/>
        <v>#N/A</v>
      </c>
      <c r="GI33" s="781" t="e">
        <f t="shared" ca="1" si="153"/>
        <v>#N/A</v>
      </c>
      <c r="GJ33" s="781">
        <f t="shared" ca="1" si="153"/>
        <v>-9.0284659288767513E-16</v>
      </c>
      <c r="GK33" s="781">
        <f t="shared" ca="1" si="153"/>
        <v>-2.8517577193035965E-6</v>
      </c>
      <c r="GL33" s="781">
        <f t="shared" ca="1" si="153"/>
        <v>0</v>
      </c>
      <c r="GM33" s="781">
        <f t="shared" ca="1" si="153"/>
        <v>0</v>
      </c>
      <c r="GN33" s="781">
        <f t="shared" ca="1" si="153"/>
        <v>0</v>
      </c>
      <c r="GO33" s="781" t="e">
        <f t="shared" ca="1" si="153"/>
        <v>#N/A</v>
      </c>
      <c r="GP33" s="808"/>
      <c r="GU33" s="618">
        <f ca="1">GM10+GN10+GL10</f>
        <v>40762023.054065995</v>
      </c>
      <c r="GV33" s="690" t="s">
        <v>2325</v>
      </c>
    </row>
    <row r="34" spans="1:204" ht="12.75" customHeight="1">
      <c r="A34" s="803" t="s">
        <v>2577</v>
      </c>
      <c r="B34" s="618">
        <v>16</v>
      </c>
      <c r="C34" s="804">
        <v>132.11612</v>
      </c>
      <c r="D34" s="523">
        <v>-0.51886643737722904</v>
      </c>
      <c r="E34" s="805" t="s">
        <v>1130</v>
      </c>
      <c r="F34" s="806">
        <f t="shared" ca="1" si="132"/>
        <v>0</v>
      </c>
      <c r="G34" s="781">
        <f t="shared" ca="1" si="132"/>
        <v>-2.1640873464528068E-12</v>
      </c>
      <c r="H34" s="781">
        <f t="shared" ca="1" si="132"/>
        <v>0</v>
      </c>
      <c r="I34" s="781">
        <f t="shared" ca="1" si="132"/>
        <v>0</v>
      </c>
      <c r="J34" s="781">
        <f t="shared" ca="1" si="132"/>
        <v>0</v>
      </c>
      <c r="K34" s="781">
        <f t="shared" ca="1" si="132"/>
        <v>0</v>
      </c>
      <c r="L34" s="781">
        <f t="shared" ca="1" si="132"/>
        <v>0</v>
      </c>
      <c r="M34" s="781">
        <f t="shared" ca="1" si="132"/>
        <v>0</v>
      </c>
      <c r="N34" s="766">
        <f t="shared" ca="1" si="132"/>
        <v>0</v>
      </c>
      <c r="O34" s="781">
        <f t="shared" ca="1" si="132"/>
        <v>-8.2839221103486645E-12</v>
      </c>
      <c r="P34" s="807">
        <f t="shared" ca="1" si="132"/>
        <v>-2.9062506287312541E-4</v>
      </c>
      <c r="Q34" s="542"/>
      <c r="R34" s="781">
        <f t="shared" ca="1" si="133"/>
        <v>-2.9062506287312541E-4</v>
      </c>
      <c r="S34" s="781">
        <f t="shared" ca="1" si="133"/>
        <v>0</v>
      </c>
      <c r="T34" s="781">
        <f t="shared" ca="1" si="133"/>
        <v>0</v>
      </c>
      <c r="U34" s="781">
        <f t="shared" ca="1" si="133"/>
        <v>0</v>
      </c>
      <c r="V34" s="781">
        <f t="shared" ca="1" si="133"/>
        <v>0</v>
      </c>
      <c r="W34" s="781">
        <f t="shared" ca="1" si="133"/>
        <v>0</v>
      </c>
      <c r="X34" s="766">
        <f t="shared" ca="1" si="133"/>
        <v>0</v>
      </c>
      <c r="Y34" s="781">
        <f t="shared" ca="1" si="133"/>
        <v>-2.9062506287312541E-4</v>
      </c>
      <c r="Z34" s="781">
        <f t="shared" ca="1" si="133"/>
        <v>-1.7225936406426006E-18</v>
      </c>
      <c r="AA34" s="781">
        <f t="shared" ca="1" si="133"/>
        <v>-1.77719115836551E-19</v>
      </c>
      <c r="AB34" s="542"/>
      <c r="AC34" s="781">
        <f t="shared" ca="1" si="134"/>
        <v>0</v>
      </c>
      <c r="AD34" s="781">
        <f t="shared" ca="1" si="134"/>
        <v>0</v>
      </c>
      <c r="AE34" s="781">
        <f t="shared" ca="1" si="134"/>
        <v>0</v>
      </c>
      <c r="AF34" s="781">
        <f t="shared" ca="1" si="134"/>
        <v>0</v>
      </c>
      <c r="AG34" s="781">
        <f t="shared" ca="1" si="134"/>
        <v>0</v>
      </c>
      <c r="AH34" s="781">
        <f t="shared" ca="1" si="134"/>
        <v>0</v>
      </c>
      <c r="AI34" s="781">
        <f t="shared" ca="1" si="134"/>
        <v>0</v>
      </c>
      <c r="AJ34" s="781">
        <f t="shared" ca="1" si="134"/>
        <v>0</v>
      </c>
      <c r="AK34" s="766">
        <f t="shared" ca="1" si="134"/>
        <v>0</v>
      </c>
      <c r="AL34" s="781">
        <f t="shared" ca="1" si="134"/>
        <v>0</v>
      </c>
      <c r="AM34" s="781">
        <f t="shared" ca="1" si="134"/>
        <v>0</v>
      </c>
      <c r="AN34" s="781">
        <f t="shared" ca="1" si="134"/>
        <v>0</v>
      </c>
      <c r="AO34" s="542"/>
      <c r="AP34" s="781">
        <f t="shared" ca="1" si="135"/>
        <v>-2.9062506287312541E-4</v>
      </c>
      <c r="AQ34" s="781">
        <f t="shared" ca="1" si="135"/>
        <v>-1.77719115836551E-19</v>
      </c>
      <c r="AR34" s="781">
        <f t="shared" ca="1" si="135"/>
        <v>-1.7225936406426006E-18</v>
      </c>
      <c r="AS34" s="781">
        <f t="shared" ca="1" si="135"/>
        <v>0</v>
      </c>
      <c r="AT34" s="766">
        <f t="shared" ca="1" si="135"/>
        <v>0</v>
      </c>
      <c r="AU34" s="766">
        <f t="shared" ca="1" si="135"/>
        <v>0</v>
      </c>
      <c r="AV34" s="781">
        <f t="shared" ca="1" si="135"/>
        <v>0</v>
      </c>
      <c r="AW34" s="781">
        <f t="shared" ca="1" si="135"/>
        <v>0</v>
      </c>
      <c r="AX34" s="781">
        <f t="shared" ca="1" si="135"/>
        <v>0</v>
      </c>
      <c r="AY34" s="781">
        <f t="shared" ca="1" si="135"/>
        <v>-2.1640873464528068E-12</v>
      </c>
      <c r="AZ34" s="781">
        <f t="shared" ca="1" si="135"/>
        <v>0</v>
      </c>
      <c r="BA34" s="781">
        <f t="shared" ca="1" si="135"/>
        <v>-2.7980736177679757E-4</v>
      </c>
      <c r="BB34" s="781">
        <f t="shared" ca="1" si="135"/>
        <v>-1.0817699211199158E-5</v>
      </c>
      <c r="BC34" s="781">
        <f t="shared" ca="1" si="135"/>
        <v>-2.0750111232307273E-17</v>
      </c>
      <c r="BD34" s="542"/>
      <c r="BE34" s="781">
        <f t="shared" ca="1" si="136"/>
        <v>-2.9062506287312541E-4</v>
      </c>
      <c r="BF34" s="781">
        <f t="shared" ca="1" si="136"/>
        <v>-1.77719115836551E-19</v>
      </c>
      <c r="BG34" s="781">
        <f t="shared" ca="1" si="136"/>
        <v>-1.7225936406426006E-18</v>
      </c>
      <c r="BH34" s="781">
        <f t="shared" ca="1" si="136"/>
        <v>0</v>
      </c>
      <c r="BI34" s="766">
        <f t="shared" ca="1" si="136"/>
        <v>0</v>
      </c>
      <c r="BJ34" s="781">
        <f t="shared" ca="1" si="136"/>
        <v>0</v>
      </c>
      <c r="BK34" s="781">
        <f t="shared" ca="1" si="136"/>
        <v>0</v>
      </c>
      <c r="BL34" s="781">
        <f t="shared" ca="1" si="136"/>
        <v>0</v>
      </c>
      <c r="BM34" s="781">
        <f t="shared" ca="1" si="136"/>
        <v>-2.9062506090944966E-4</v>
      </c>
      <c r="BN34" s="781">
        <f t="shared" ca="1" si="136"/>
        <v>0</v>
      </c>
      <c r="BO34" s="781">
        <f t="shared" ca="1" si="136"/>
        <v>-2.1640873464528068E-12</v>
      </c>
      <c r="BP34" s="542"/>
      <c r="BQ34" s="781">
        <f t="shared" ca="1" si="137"/>
        <v>0</v>
      </c>
      <c r="BR34" s="781">
        <f t="shared" ca="1" si="137"/>
        <v>-2.9062506090944966E-4</v>
      </c>
      <c r="BS34" s="781">
        <f t="shared" ca="1" si="137"/>
        <v>0</v>
      </c>
      <c r="BT34" s="781">
        <f t="shared" ca="1" si="137"/>
        <v>-2.7980736177679757E-4</v>
      </c>
      <c r="BU34" s="781">
        <f t="shared" ca="1" si="137"/>
        <v>-2.0750111232307273E-17</v>
      </c>
      <c r="BV34" s="781">
        <f t="shared" ca="1" si="137"/>
        <v>-1.0817699211199158E-5</v>
      </c>
      <c r="BW34" s="781">
        <f t="shared" ca="1" si="137"/>
        <v>0</v>
      </c>
      <c r="BX34" s="542"/>
      <c r="BY34" s="781">
        <f t="shared" ca="1" si="138"/>
        <v>-1.0817699211199158E-5</v>
      </c>
      <c r="BZ34" s="781">
        <f t="shared" ca="1" si="138"/>
        <v>-2.0750111232307273E-17</v>
      </c>
      <c r="CA34" s="781">
        <f t="shared" ca="1" si="138"/>
        <v>0</v>
      </c>
      <c r="CB34" s="781">
        <f t="shared" ca="1" si="138"/>
        <v>-1.2053479505224791E-7</v>
      </c>
      <c r="CC34" s="781">
        <f t="shared" ca="1" si="138"/>
        <v>-5.3987537202836299E-19</v>
      </c>
      <c r="CD34" s="781">
        <f t="shared" ca="1" si="138"/>
        <v>0</v>
      </c>
      <c r="CE34" s="781">
        <f t="shared" ca="1" si="138"/>
        <v>0</v>
      </c>
      <c r="CF34" s="781">
        <f t="shared" ca="1" si="138"/>
        <v>0</v>
      </c>
      <c r="CG34" s="542"/>
      <c r="CH34" s="781">
        <f t="shared" ca="1" si="139"/>
        <v>-2.1289986604335638E-17</v>
      </c>
      <c r="CI34" s="781">
        <f t="shared" ca="1" si="139"/>
        <v>-1.0938233987007385E-5</v>
      </c>
      <c r="CJ34" s="781">
        <f t="shared" ca="1" si="139"/>
        <v>0</v>
      </c>
      <c r="CK34" s="781" t="e">
        <f t="shared" ca="1" si="139"/>
        <v>#N/A</v>
      </c>
      <c r="CL34" s="781" t="e">
        <f t="shared" ca="1" si="139"/>
        <v>#N/A</v>
      </c>
      <c r="CM34" s="542"/>
      <c r="CN34" s="781">
        <f t="shared" ca="1" si="140"/>
        <v>0</v>
      </c>
      <c r="CO34" s="781" t="e">
        <f t="shared" ca="1" si="140"/>
        <v>#N/A</v>
      </c>
      <c r="CP34" s="781">
        <f t="shared" ca="1" si="140"/>
        <v>0</v>
      </c>
      <c r="CQ34" s="781">
        <f t="shared" ca="1" si="140"/>
        <v>0</v>
      </c>
      <c r="CR34" s="781">
        <f t="shared" ca="1" si="140"/>
        <v>0</v>
      </c>
      <c r="CS34" s="781">
        <f t="shared" ca="1" si="140"/>
        <v>0</v>
      </c>
      <c r="CT34" s="542"/>
      <c r="CU34" s="781">
        <f t="shared" ca="1" si="141"/>
        <v>-8.2839221103486645E-12</v>
      </c>
      <c r="CV34" s="781">
        <f t="shared" ca="1" si="141"/>
        <v>0</v>
      </c>
      <c r="CW34" s="781">
        <f t="shared" ca="1" si="141"/>
        <v>0</v>
      </c>
      <c r="CX34" s="781">
        <f t="shared" ca="1" si="141"/>
        <v>-2.7980736177679757E-4</v>
      </c>
      <c r="CY34" s="781">
        <f t="shared" ca="1" si="141"/>
        <v>0</v>
      </c>
      <c r="CZ34" s="781" t="e">
        <f t="shared" ca="1" si="141"/>
        <v>#N/A</v>
      </c>
      <c r="DA34" s="781" t="e">
        <f t="shared" ca="1" si="141"/>
        <v>#N/A</v>
      </c>
      <c r="DB34" s="781">
        <f t="shared" ca="1" si="141"/>
        <v>0</v>
      </c>
      <c r="DC34" s="766">
        <f t="shared" ca="1" si="141"/>
        <v>0</v>
      </c>
      <c r="DD34" s="781">
        <f t="shared" ca="1" si="141"/>
        <v>-5.3987537202836299E-19</v>
      </c>
      <c r="DE34" s="781">
        <f t="shared" ca="1" si="141"/>
        <v>-3.8695574558678648E-21</v>
      </c>
      <c r="DF34" s="781">
        <f t="shared" ca="1" si="141"/>
        <v>0</v>
      </c>
      <c r="DG34" s="781">
        <f t="shared" ca="1" si="141"/>
        <v>-1.5093831690120833E-7</v>
      </c>
      <c r="DH34" s="781">
        <f t="shared" ca="1" si="141"/>
        <v>-1.2053479505224791E-7</v>
      </c>
      <c r="DI34" s="542"/>
      <c r="DJ34" s="781">
        <f t="shared" ca="1" si="142"/>
        <v>-8.5154682273986447E-7</v>
      </c>
      <c r="DK34" s="781">
        <f t="shared" ca="1" si="142"/>
        <v>-2.5097609617641161E-5</v>
      </c>
      <c r="DL34" s="781">
        <f t="shared" ca="1" si="142"/>
        <v>0</v>
      </c>
      <c r="DM34" s="781">
        <f t="shared" ca="1" si="142"/>
        <v>0</v>
      </c>
      <c r="DN34" s="781" t="e">
        <f t="shared" ca="1" si="142"/>
        <v>#N/A</v>
      </c>
      <c r="DO34" s="781">
        <f t="shared" ca="1" si="142"/>
        <v>-1.0379662576152411E-6</v>
      </c>
      <c r="DP34" s="781" t="e">
        <f t="shared" ca="1" si="142"/>
        <v>#N/A</v>
      </c>
      <c r="DQ34" s="542"/>
      <c r="DR34" s="781">
        <f t="shared" ca="1" si="143"/>
        <v>-2.4156245936030621E-4</v>
      </c>
      <c r="DS34" s="781">
        <f t="shared" ca="1" si="143"/>
        <v>0</v>
      </c>
      <c r="DT34" s="781">
        <f t="shared" ca="1" si="143"/>
        <v>0</v>
      </c>
      <c r="DU34" s="781" t="e">
        <f t="shared" ca="1" si="143"/>
        <v>#N/A</v>
      </c>
      <c r="DV34" s="617"/>
      <c r="DW34" s="542"/>
      <c r="DX34" s="781">
        <f t="shared" ca="1" si="144"/>
        <v>-2.4156245936030621E-4</v>
      </c>
      <c r="DY34" s="781">
        <f t="shared" ca="1" si="144"/>
        <v>0</v>
      </c>
      <c r="DZ34" s="781">
        <f t="shared" ca="1" si="144"/>
        <v>0</v>
      </c>
      <c r="EA34" s="781" t="e">
        <f t="shared" ca="1" si="144"/>
        <v>#N/A</v>
      </c>
      <c r="EB34" s="617"/>
      <c r="EC34" s="542"/>
      <c r="ED34" s="781">
        <f t="shared" ca="1" si="145"/>
        <v>-1.3062247456004675E-5</v>
      </c>
      <c r="EE34" s="781">
        <f t="shared" ca="1" si="145"/>
        <v>0</v>
      </c>
      <c r="EF34" s="781" t="e">
        <f t="shared" ca="1" si="145"/>
        <v>#N/A</v>
      </c>
      <c r="EG34" s="781" t="e">
        <f t="shared" ca="1" si="145"/>
        <v>#N/A</v>
      </c>
      <c r="EH34" s="617"/>
      <c r="EI34" s="542"/>
      <c r="EJ34" s="781">
        <f t="shared" ca="1" si="146"/>
        <v>0</v>
      </c>
      <c r="EK34" s="781">
        <f t="shared" ca="1" si="146"/>
        <v>0</v>
      </c>
      <c r="EL34" s="781">
        <f t="shared" ca="1" si="146"/>
        <v>0</v>
      </c>
      <c r="EM34" s="781">
        <f t="shared" ca="1" si="146"/>
        <v>0</v>
      </c>
      <c r="EN34" s="617"/>
      <c r="EO34" s="542"/>
      <c r="EP34" s="781">
        <f t="shared" ca="1" si="147"/>
        <v>-1.5093831690120833E-7</v>
      </c>
      <c r="EQ34" s="781">
        <f t="shared" ca="1" si="147"/>
        <v>-1.5093831690120833E-7</v>
      </c>
      <c r="ER34" s="781">
        <f t="shared" ca="1" si="147"/>
        <v>0</v>
      </c>
      <c r="ES34" s="781">
        <f t="shared" ca="1" si="147"/>
        <v>-7.9319707415417605E-20</v>
      </c>
      <c r="ET34" s="617"/>
      <c r="EU34" s="542"/>
      <c r="EV34" s="781">
        <f t="shared" ca="1" si="148"/>
        <v>0</v>
      </c>
      <c r="EW34" s="781">
        <f t="shared" ca="1" si="148"/>
        <v>0</v>
      </c>
      <c r="EX34" s="542"/>
      <c r="EY34" s="781">
        <f t="shared" ca="1" si="149"/>
        <v>0</v>
      </c>
      <c r="EZ34" s="781">
        <f t="shared" ca="1" si="149"/>
        <v>0</v>
      </c>
      <c r="FA34" s="781" t="e">
        <f t="shared" ca="1" si="149"/>
        <v>#N/A</v>
      </c>
      <c r="FB34" s="542"/>
      <c r="FC34" s="781">
        <f t="shared" ca="1" si="150"/>
        <v>0</v>
      </c>
      <c r="FD34" s="781">
        <f t="shared" ca="1" si="150"/>
        <v>0</v>
      </c>
      <c r="FE34" s="781">
        <f t="shared" ca="1" si="150"/>
        <v>0</v>
      </c>
      <c r="FF34" s="781">
        <f t="shared" ca="1" si="150"/>
        <v>0</v>
      </c>
      <c r="FG34" s="781">
        <f t="shared" ca="1" si="150"/>
        <v>0</v>
      </c>
      <c r="FH34" s="781">
        <f t="shared" ca="1" si="150"/>
        <v>0</v>
      </c>
      <c r="FI34" s="781">
        <f t="shared" ca="1" si="150"/>
        <v>0</v>
      </c>
      <c r="FJ34" s="781">
        <f t="shared" ca="1" si="150"/>
        <v>0</v>
      </c>
      <c r="FK34" s="781">
        <f t="shared" ca="1" si="150"/>
        <v>0</v>
      </c>
      <c r="FL34" s="781">
        <f t="shared" ca="1" si="150"/>
        <v>0</v>
      </c>
      <c r="FM34" s="781" t="e">
        <f t="shared" ca="1" si="151"/>
        <v>#N/A</v>
      </c>
      <c r="FN34" s="781">
        <f t="shared" ca="1" si="151"/>
        <v>0</v>
      </c>
      <c r="FO34" s="781">
        <f t="shared" ca="1" si="151"/>
        <v>0</v>
      </c>
      <c r="FP34" s="781">
        <f t="shared" ca="1" si="151"/>
        <v>0</v>
      </c>
      <c r="FQ34" s="781">
        <f t="shared" ca="1" si="151"/>
        <v>0</v>
      </c>
      <c r="FR34" s="781">
        <f t="shared" ca="1" si="151"/>
        <v>0</v>
      </c>
      <c r="FS34" s="781">
        <f t="shared" ca="1" si="151"/>
        <v>0</v>
      </c>
      <c r="FT34" s="781">
        <f t="shared" ca="1" si="151"/>
        <v>0</v>
      </c>
      <c r="FU34" s="781" t="e">
        <f t="shared" ca="1" si="151"/>
        <v>#N/A</v>
      </c>
      <c r="FV34" s="781" t="e">
        <f t="shared" ca="1" si="151"/>
        <v>#N/A</v>
      </c>
      <c r="FW34" s="781">
        <f t="shared" ca="1" si="152"/>
        <v>0</v>
      </c>
      <c r="FX34" s="781">
        <f t="shared" ca="1" si="152"/>
        <v>0</v>
      </c>
      <c r="FY34" s="781">
        <f t="shared" ca="1" si="152"/>
        <v>0</v>
      </c>
      <c r="FZ34" s="781">
        <f t="shared" ca="1" si="152"/>
        <v>0</v>
      </c>
      <c r="GA34" s="781" t="e">
        <f t="shared" ca="1" si="152"/>
        <v>#N/A</v>
      </c>
      <c r="GB34" s="781">
        <f t="shared" ca="1" si="152"/>
        <v>0</v>
      </c>
      <c r="GC34" s="617"/>
      <c r="GD34" s="781">
        <f t="shared" ca="1" si="153"/>
        <v>0</v>
      </c>
      <c r="GE34" s="781">
        <f t="shared" ca="1" si="153"/>
        <v>0</v>
      </c>
      <c r="GF34" s="781">
        <f t="shared" ca="1" si="153"/>
        <v>0</v>
      </c>
      <c r="GG34" s="781">
        <f t="shared" ca="1" si="153"/>
        <v>0</v>
      </c>
      <c r="GH34" s="781" t="e">
        <f t="shared" ca="1" si="153"/>
        <v>#N/A</v>
      </c>
      <c r="GI34" s="781" t="e">
        <f t="shared" ca="1" si="153"/>
        <v>#N/A</v>
      </c>
      <c r="GJ34" s="781">
        <f t="shared" ca="1" si="153"/>
        <v>-3.8695574558678648E-21</v>
      </c>
      <c r="GK34" s="781">
        <f t="shared" ca="1" si="153"/>
        <v>-1.5093831690120833E-7</v>
      </c>
      <c r="GL34" s="781">
        <f t="shared" ca="1" si="153"/>
        <v>0</v>
      </c>
      <c r="GM34" s="781">
        <f t="shared" ca="1" si="153"/>
        <v>0</v>
      </c>
      <c r="GN34" s="781">
        <f t="shared" ca="1" si="153"/>
        <v>0</v>
      </c>
      <c r="GO34" s="781" t="e">
        <f t="shared" ca="1" si="153"/>
        <v>#N/A</v>
      </c>
      <c r="GQ34" s="523" t="s">
        <v>2578</v>
      </c>
      <c r="GR34" s="689">
        <f ca="1">FZ9</f>
        <v>0</v>
      </c>
      <c r="GS34" s="690" t="s">
        <v>225</v>
      </c>
      <c r="GU34" s="618">
        <f ca="1">GM17+GN17+GL17</f>
        <v>0</v>
      </c>
      <c r="GV34" s="690" t="s">
        <v>473</v>
      </c>
    </row>
    <row r="35" spans="1:204" ht="12.75" customHeight="1">
      <c r="A35" s="803" t="s">
        <v>2579</v>
      </c>
      <c r="B35" s="618">
        <v>15</v>
      </c>
      <c r="C35" s="804">
        <v>162.14240000000001</v>
      </c>
      <c r="D35" s="523">
        <v>-0.61951084092999997</v>
      </c>
      <c r="E35" s="805" t="s">
        <v>1130</v>
      </c>
      <c r="F35" s="806">
        <f t="shared" ref="F35:P44" ca="1" si="154">VLOOKUP(F$8,INDIRECT(LU_MAT),$B35,FALSE())*$D35/$C35</f>
        <v>0</v>
      </c>
      <c r="G35" s="781">
        <f t="shared" ca="1" si="154"/>
        <v>-5.0177857927207223E-12</v>
      </c>
      <c r="H35" s="781">
        <f t="shared" ca="1" si="154"/>
        <v>0</v>
      </c>
      <c r="I35" s="781">
        <f t="shared" ca="1" si="154"/>
        <v>0</v>
      </c>
      <c r="J35" s="781">
        <f t="shared" ca="1" si="154"/>
        <v>0</v>
      </c>
      <c r="K35" s="781">
        <f t="shared" ca="1" si="154"/>
        <v>0</v>
      </c>
      <c r="L35" s="781">
        <f t="shared" ca="1" si="154"/>
        <v>0</v>
      </c>
      <c r="M35" s="781">
        <f t="shared" ca="1" si="154"/>
        <v>0</v>
      </c>
      <c r="N35" s="766">
        <f t="shared" ca="1" si="154"/>
        <v>0</v>
      </c>
      <c r="O35" s="781">
        <f t="shared" ca="1" si="154"/>
        <v>-1.9207610377195407E-11</v>
      </c>
      <c r="P35" s="807">
        <f t="shared" ca="1" si="154"/>
        <v>-6.7386111635284456E-4</v>
      </c>
      <c r="Q35" s="542"/>
      <c r="R35" s="781">
        <f t="shared" ref="R35:AA44" ca="1" si="155">VLOOKUP(R$8,INDIRECT(LU_MAT),$B35,FALSE())*$D35/$C35</f>
        <v>-6.7386111635284456E-4</v>
      </c>
      <c r="S35" s="781">
        <f t="shared" ca="1" si="155"/>
        <v>0</v>
      </c>
      <c r="T35" s="781">
        <f t="shared" ca="1" si="155"/>
        <v>0</v>
      </c>
      <c r="U35" s="781">
        <f t="shared" ca="1" si="155"/>
        <v>0</v>
      </c>
      <c r="V35" s="781">
        <f t="shared" ca="1" si="155"/>
        <v>0</v>
      </c>
      <c r="W35" s="781">
        <f t="shared" ca="1" si="155"/>
        <v>0</v>
      </c>
      <c r="X35" s="766">
        <f t="shared" ca="1" si="155"/>
        <v>0</v>
      </c>
      <c r="Y35" s="781">
        <f t="shared" ca="1" si="155"/>
        <v>-6.7386111635284456E-4</v>
      </c>
      <c r="Z35" s="781">
        <f t="shared" ca="1" si="155"/>
        <v>-3.9941113585723883E-18</v>
      </c>
      <c r="AA35" s="781">
        <f t="shared" ca="1" si="155"/>
        <v>-4.1207045420657685E-19</v>
      </c>
      <c r="AB35" s="542"/>
      <c r="AC35" s="781">
        <f t="shared" ref="AC35:AN44" ca="1" si="156">VLOOKUP(AC$8,INDIRECT(LU_MAT),$B35,FALSE())*$D35/$C35</f>
        <v>0</v>
      </c>
      <c r="AD35" s="781">
        <f t="shared" ca="1" si="156"/>
        <v>0</v>
      </c>
      <c r="AE35" s="781">
        <f t="shared" ca="1" si="156"/>
        <v>0</v>
      </c>
      <c r="AF35" s="781">
        <f t="shared" ca="1" si="156"/>
        <v>0</v>
      </c>
      <c r="AG35" s="781">
        <f t="shared" ca="1" si="156"/>
        <v>0</v>
      </c>
      <c r="AH35" s="781">
        <f t="shared" ca="1" si="156"/>
        <v>0</v>
      </c>
      <c r="AI35" s="781">
        <f t="shared" ca="1" si="156"/>
        <v>0</v>
      </c>
      <c r="AJ35" s="781">
        <f t="shared" ca="1" si="156"/>
        <v>0</v>
      </c>
      <c r="AK35" s="766">
        <f t="shared" ca="1" si="156"/>
        <v>0</v>
      </c>
      <c r="AL35" s="781">
        <f t="shared" ca="1" si="156"/>
        <v>0</v>
      </c>
      <c r="AM35" s="781">
        <f t="shared" ca="1" si="156"/>
        <v>0</v>
      </c>
      <c r="AN35" s="781">
        <f t="shared" ca="1" si="156"/>
        <v>0</v>
      </c>
      <c r="AO35" s="542"/>
      <c r="AP35" s="781">
        <f t="shared" ref="AP35:BC44" ca="1" si="157">VLOOKUP(AP$8,INDIRECT(LU_MAT),$B35,FALSE())*$D35/$C35</f>
        <v>-6.7386111635284456E-4</v>
      </c>
      <c r="AQ35" s="781">
        <f t="shared" ca="1" si="157"/>
        <v>-4.1207045420657685E-19</v>
      </c>
      <c r="AR35" s="781">
        <f t="shared" ca="1" si="157"/>
        <v>-3.9941113585723883E-18</v>
      </c>
      <c r="AS35" s="781">
        <f t="shared" ca="1" si="157"/>
        <v>0</v>
      </c>
      <c r="AT35" s="766">
        <f t="shared" ca="1" si="157"/>
        <v>0</v>
      </c>
      <c r="AU35" s="766">
        <f t="shared" ca="1" si="157"/>
        <v>0</v>
      </c>
      <c r="AV35" s="781">
        <f t="shared" ca="1" si="157"/>
        <v>0</v>
      </c>
      <c r="AW35" s="781">
        <f t="shared" ca="1" si="157"/>
        <v>0</v>
      </c>
      <c r="AX35" s="781">
        <f t="shared" ca="1" si="157"/>
        <v>0</v>
      </c>
      <c r="AY35" s="781">
        <f t="shared" ca="1" si="157"/>
        <v>-5.0177857927207223E-12</v>
      </c>
      <c r="AZ35" s="781">
        <f t="shared" ca="1" si="157"/>
        <v>0</v>
      </c>
      <c r="BA35" s="781">
        <f t="shared" ca="1" si="157"/>
        <v>-6.487785275956857E-4</v>
      </c>
      <c r="BB35" s="781">
        <f t="shared" ca="1" si="157"/>
        <v>-2.5082581574087853E-5</v>
      </c>
      <c r="BC35" s="781">
        <f t="shared" ca="1" si="157"/>
        <v>-4.8112481995852145E-17</v>
      </c>
      <c r="BD35" s="542"/>
      <c r="BE35" s="781">
        <f t="shared" ref="BE35:BO44" ca="1" si="158">VLOOKUP(BE$8,INDIRECT(LU_MAT),$B35,FALSE())*$D35/$C35</f>
        <v>-6.7386111635284456E-4</v>
      </c>
      <c r="BF35" s="781">
        <f t="shared" ca="1" si="158"/>
        <v>-4.1207045420657685E-19</v>
      </c>
      <c r="BG35" s="781">
        <f t="shared" ca="1" si="158"/>
        <v>-3.9941113585723883E-18</v>
      </c>
      <c r="BH35" s="781">
        <f t="shared" ca="1" si="158"/>
        <v>0</v>
      </c>
      <c r="BI35" s="766">
        <f t="shared" ca="1" si="158"/>
        <v>0</v>
      </c>
      <c r="BJ35" s="781">
        <f t="shared" ca="1" si="158"/>
        <v>0</v>
      </c>
      <c r="BK35" s="781">
        <f t="shared" ca="1" si="158"/>
        <v>0</v>
      </c>
      <c r="BL35" s="781">
        <f t="shared" ca="1" si="158"/>
        <v>0</v>
      </c>
      <c r="BM35" s="781">
        <f t="shared" ca="1" si="158"/>
        <v>-6.7386110871127966E-4</v>
      </c>
      <c r="BN35" s="781">
        <f t="shared" ca="1" si="158"/>
        <v>0</v>
      </c>
      <c r="BO35" s="781">
        <f t="shared" ca="1" si="158"/>
        <v>-5.0177857927207223E-12</v>
      </c>
      <c r="BP35" s="542"/>
      <c r="BQ35" s="781">
        <f t="shared" ref="BQ35:BW44" ca="1" si="159">VLOOKUP(BQ$8,INDIRECT(LU_MAT),$B35,FALSE())*$D35/$C35</f>
        <v>0</v>
      </c>
      <c r="BR35" s="781">
        <f t="shared" ca="1" si="159"/>
        <v>-6.7386110871127966E-4</v>
      </c>
      <c r="BS35" s="781">
        <f t="shared" ca="1" si="159"/>
        <v>0</v>
      </c>
      <c r="BT35" s="781">
        <f t="shared" ca="1" si="159"/>
        <v>-6.487785275956857E-4</v>
      </c>
      <c r="BU35" s="781">
        <f t="shared" ca="1" si="159"/>
        <v>-4.8112481995852145E-17</v>
      </c>
      <c r="BV35" s="781">
        <f t="shared" ca="1" si="159"/>
        <v>-2.5082581574087853E-5</v>
      </c>
      <c r="BW35" s="781">
        <f t="shared" ca="1" si="159"/>
        <v>0</v>
      </c>
      <c r="BX35" s="542"/>
      <c r="BY35" s="781">
        <f t="shared" ref="BY35:CF44" ca="1" si="160">VLOOKUP(BY$8,INDIRECT(LU_MAT),$B35,FALSE())*$D35/$C35</f>
        <v>-2.5082581574087853E-5</v>
      </c>
      <c r="BZ35" s="781">
        <f t="shared" ca="1" si="160"/>
        <v>-4.8112481995852145E-17</v>
      </c>
      <c r="CA35" s="781">
        <f t="shared" ca="1" si="160"/>
        <v>0</v>
      </c>
      <c r="CB35" s="781">
        <f t="shared" ca="1" si="160"/>
        <v>-2.7947937619438106E-7</v>
      </c>
      <c r="CC35" s="781">
        <f t="shared" ca="1" si="160"/>
        <v>-1.2517881846202053E-18</v>
      </c>
      <c r="CD35" s="781">
        <f t="shared" ca="1" si="160"/>
        <v>0</v>
      </c>
      <c r="CE35" s="781">
        <f t="shared" ca="1" si="160"/>
        <v>0</v>
      </c>
      <c r="CF35" s="781">
        <f t="shared" ca="1" si="160"/>
        <v>0</v>
      </c>
      <c r="CG35" s="542"/>
      <c r="CH35" s="781">
        <f t="shared" ref="CH35:CL44" ca="1" si="161">VLOOKUP(CH$8,INDIRECT(LU_MAT),$B35,FALSE())*$D35/$C35</f>
        <v>-4.9364270058207314E-17</v>
      </c>
      <c r="CI35" s="781">
        <f t="shared" ca="1" si="161"/>
        <v>-2.5362060923154676E-5</v>
      </c>
      <c r="CJ35" s="781">
        <f t="shared" ca="1" si="161"/>
        <v>0</v>
      </c>
      <c r="CK35" s="781" t="e">
        <f t="shared" ca="1" si="161"/>
        <v>#N/A</v>
      </c>
      <c r="CL35" s="781" t="e">
        <f t="shared" ca="1" si="161"/>
        <v>#N/A</v>
      </c>
      <c r="CM35" s="542"/>
      <c r="CN35" s="781">
        <f t="shared" ref="CN35:CS44" ca="1" si="162">VLOOKUP(CN$8,INDIRECT(LU_MAT),$B35,FALSE())*$D35/$C35</f>
        <v>0</v>
      </c>
      <c r="CO35" s="781" t="e">
        <f t="shared" ca="1" si="162"/>
        <v>#N/A</v>
      </c>
      <c r="CP35" s="781">
        <f t="shared" ca="1" si="162"/>
        <v>0</v>
      </c>
      <c r="CQ35" s="781">
        <f t="shared" ca="1" si="162"/>
        <v>0</v>
      </c>
      <c r="CR35" s="781">
        <f t="shared" ca="1" si="162"/>
        <v>0</v>
      </c>
      <c r="CS35" s="781">
        <f t="shared" ca="1" si="162"/>
        <v>0</v>
      </c>
      <c r="CT35" s="542"/>
      <c r="CU35" s="781">
        <f t="shared" ref="CU35:DH44" ca="1" si="163">VLOOKUP(CU$8,INDIRECT(LU_MAT),$B35,FALSE())*$D35/$C35</f>
        <v>-1.9207610377195407E-11</v>
      </c>
      <c r="CV35" s="781">
        <f t="shared" ca="1" si="163"/>
        <v>0</v>
      </c>
      <c r="CW35" s="781">
        <f t="shared" ca="1" si="163"/>
        <v>0</v>
      </c>
      <c r="CX35" s="781">
        <f t="shared" ca="1" si="163"/>
        <v>-6.487785275956857E-4</v>
      </c>
      <c r="CY35" s="781">
        <f t="shared" ca="1" si="163"/>
        <v>0</v>
      </c>
      <c r="CZ35" s="781" t="e">
        <f t="shared" ca="1" si="163"/>
        <v>#N/A</v>
      </c>
      <c r="DA35" s="781" t="e">
        <f t="shared" ca="1" si="163"/>
        <v>#N/A</v>
      </c>
      <c r="DB35" s="781">
        <f t="shared" ca="1" si="163"/>
        <v>0</v>
      </c>
      <c r="DC35" s="766">
        <f t="shared" ca="1" si="163"/>
        <v>0</v>
      </c>
      <c r="DD35" s="781">
        <f t="shared" ca="1" si="163"/>
        <v>-1.2517881846202053E-18</v>
      </c>
      <c r="DE35" s="781">
        <f t="shared" ca="1" si="163"/>
        <v>-8.9721934901685432E-21</v>
      </c>
      <c r="DF35" s="781">
        <f t="shared" ca="1" si="163"/>
        <v>0</v>
      </c>
      <c r="DG35" s="781">
        <f t="shared" ca="1" si="163"/>
        <v>-3.4997484901633039E-7</v>
      </c>
      <c r="DH35" s="781">
        <f t="shared" ca="1" si="163"/>
        <v>-2.7947937619438106E-7</v>
      </c>
      <c r="DI35" s="542"/>
      <c r="DJ35" s="781">
        <f t="shared" ref="DJ35:DP44" ca="1" si="164">VLOOKUP(DJ$8,INDIRECT(LU_MAT),$B35,FALSE())*$D35/$C35</f>
        <v>-1.974448747432019E-6</v>
      </c>
      <c r="DK35" s="781">
        <f t="shared" ca="1" si="164"/>
        <v>-5.8192858521936398E-5</v>
      </c>
      <c r="DL35" s="781">
        <f t="shared" ca="1" si="164"/>
        <v>0</v>
      </c>
      <c r="DM35" s="781">
        <f t="shared" ca="1" si="164"/>
        <v>0</v>
      </c>
      <c r="DN35" s="781" t="e">
        <f t="shared" ca="1" si="164"/>
        <v>#N/A</v>
      </c>
      <c r="DO35" s="781">
        <f t="shared" ca="1" si="164"/>
        <v>-2.4066922950540135E-6</v>
      </c>
      <c r="DP35" s="781" t="e">
        <f t="shared" ca="1" si="164"/>
        <v>#N/A</v>
      </c>
      <c r="DQ35" s="542"/>
      <c r="DR35" s="781">
        <f t="shared" ca="1" si="143"/>
        <v>-5.6010154766390307E-4</v>
      </c>
      <c r="DS35" s="781">
        <f t="shared" ca="1" si="143"/>
        <v>0</v>
      </c>
      <c r="DT35" s="781">
        <f t="shared" ca="1" si="143"/>
        <v>0</v>
      </c>
      <c r="DU35" s="781" t="e">
        <f t="shared" ca="1" si="143"/>
        <v>#N/A</v>
      </c>
      <c r="DV35" s="617"/>
      <c r="DW35" s="542"/>
      <c r="DX35" s="781">
        <f t="shared" ca="1" si="144"/>
        <v>-5.6010154766390307E-4</v>
      </c>
      <c r="DY35" s="781">
        <f t="shared" ca="1" si="144"/>
        <v>0</v>
      </c>
      <c r="DZ35" s="781">
        <f t="shared" ca="1" si="144"/>
        <v>0</v>
      </c>
      <c r="EA35" s="781" t="e">
        <f t="shared" ca="1" si="144"/>
        <v>#N/A</v>
      </c>
      <c r="EB35" s="617"/>
      <c r="EC35" s="542"/>
      <c r="ED35" s="781">
        <f t="shared" ca="1" si="145"/>
        <v>-3.0286928953951249E-5</v>
      </c>
      <c r="EE35" s="781">
        <f t="shared" ca="1" si="145"/>
        <v>0</v>
      </c>
      <c r="EF35" s="781" t="e">
        <f t="shared" ca="1" si="145"/>
        <v>#N/A</v>
      </c>
      <c r="EG35" s="781" t="e">
        <f t="shared" ca="1" si="145"/>
        <v>#N/A</v>
      </c>
      <c r="EH35" s="617"/>
      <c r="EI35" s="542"/>
      <c r="EJ35" s="781">
        <f t="shared" ca="1" si="146"/>
        <v>0</v>
      </c>
      <c r="EK35" s="781">
        <f t="shared" ca="1" si="146"/>
        <v>0</v>
      </c>
      <c r="EL35" s="781">
        <f t="shared" ca="1" si="146"/>
        <v>0</v>
      </c>
      <c r="EM35" s="781">
        <f t="shared" ca="1" si="146"/>
        <v>0</v>
      </c>
      <c r="EN35" s="617"/>
      <c r="EO35" s="542"/>
      <c r="EP35" s="781">
        <f t="shared" ca="1" si="147"/>
        <v>-3.4997484901633039E-7</v>
      </c>
      <c r="EQ35" s="781">
        <f t="shared" ca="1" si="147"/>
        <v>-3.4997484901633039E-7</v>
      </c>
      <c r="ER35" s="781">
        <f t="shared" ca="1" si="147"/>
        <v>0</v>
      </c>
      <c r="ES35" s="781">
        <f t="shared" ca="1" si="147"/>
        <v>-1.8391554397337905E-19</v>
      </c>
      <c r="ET35" s="617"/>
      <c r="EU35" s="542"/>
      <c r="EV35" s="781">
        <f t="shared" ca="1" si="148"/>
        <v>0</v>
      </c>
      <c r="EW35" s="781">
        <f t="shared" ca="1" si="148"/>
        <v>0</v>
      </c>
      <c r="EX35" s="542"/>
      <c r="EY35" s="781">
        <f t="shared" ca="1" si="149"/>
        <v>0</v>
      </c>
      <c r="EZ35" s="781">
        <f t="shared" ca="1" si="149"/>
        <v>0</v>
      </c>
      <c r="FA35" s="781" t="e">
        <f t="shared" ca="1" si="149"/>
        <v>#N/A</v>
      </c>
      <c r="FB35" s="542"/>
      <c r="FC35" s="781">
        <f t="shared" ref="FC35:FL44" ca="1" si="165">VLOOKUP(FC$8,INDIRECT(LU_MAT),$B35,FALSE())*$D35/$C35</f>
        <v>0</v>
      </c>
      <c r="FD35" s="781">
        <f t="shared" ca="1" si="165"/>
        <v>0</v>
      </c>
      <c r="FE35" s="781">
        <f t="shared" ca="1" si="165"/>
        <v>0</v>
      </c>
      <c r="FF35" s="781">
        <f t="shared" ca="1" si="165"/>
        <v>0</v>
      </c>
      <c r="FG35" s="781">
        <f t="shared" ca="1" si="165"/>
        <v>0</v>
      </c>
      <c r="FH35" s="781">
        <f t="shared" ca="1" si="165"/>
        <v>0</v>
      </c>
      <c r="FI35" s="781">
        <f t="shared" ca="1" si="165"/>
        <v>0</v>
      </c>
      <c r="FJ35" s="781">
        <f t="shared" ca="1" si="165"/>
        <v>0</v>
      </c>
      <c r="FK35" s="781">
        <f t="shared" ca="1" si="165"/>
        <v>0</v>
      </c>
      <c r="FL35" s="781">
        <f t="shared" ca="1" si="165"/>
        <v>0</v>
      </c>
      <c r="FM35" s="781" t="e">
        <f t="shared" ref="FM35:FV44" ca="1" si="166">VLOOKUP(FM$8,INDIRECT(LU_MAT),$B35,FALSE())*$D35/$C35</f>
        <v>#N/A</v>
      </c>
      <c r="FN35" s="781">
        <f t="shared" ca="1" si="166"/>
        <v>0</v>
      </c>
      <c r="FO35" s="781">
        <f t="shared" ca="1" si="166"/>
        <v>0</v>
      </c>
      <c r="FP35" s="781">
        <f t="shared" ca="1" si="166"/>
        <v>0</v>
      </c>
      <c r="FQ35" s="781">
        <f t="shared" ca="1" si="166"/>
        <v>0</v>
      </c>
      <c r="FR35" s="781">
        <f t="shared" ca="1" si="166"/>
        <v>0</v>
      </c>
      <c r="FS35" s="781">
        <f t="shared" ca="1" si="166"/>
        <v>0</v>
      </c>
      <c r="FT35" s="781">
        <f t="shared" ca="1" si="166"/>
        <v>0</v>
      </c>
      <c r="FU35" s="781" t="e">
        <f t="shared" ca="1" si="166"/>
        <v>#N/A</v>
      </c>
      <c r="FV35" s="781" t="e">
        <f t="shared" ca="1" si="166"/>
        <v>#N/A</v>
      </c>
      <c r="FW35" s="781">
        <f t="shared" ref="FW35:GB44" ca="1" si="167">VLOOKUP(FW$8,INDIRECT(LU_MAT),$B35,FALSE())*$D35/$C35</f>
        <v>0</v>
      </c>
      <c r="FX35" s="781">
        <f t="shared" ca="1" si="167"/>
        <v>0</v>
      </c>
      <c r="FY35" s="781">
        <f t="shared" ca="1" si="167"/>
        <v>0</v>
      </c>
      <c r="FZ35" s="781">
        <f t="shared" ca="1" si="167"/>
        <v>0</v>
      </c>
      <c r="GA35" s="781" t="e">
        <f t="shared" ca="1" si="167"/>
        <v>#N/A</v>
      </c>
      <c r="GB35" s="781">
        <f t="shared" ca="1" si="167"/>
        <v>0</v>
      </c>
      <c r="GC35" s="617"/>
      <c r="GD35" s="781">
        <f t="shared" ref="GD35:GO44" ca="1" si="168">VLOOKUP(GD$8,INDIRECT(LU_MAT),$B35,FALSE())*$D35/$C35</f>
        <v>0</v>
      </c>
      <c r="GE35" s="781">
        <f t="shared" ca="1" si="168"/>
        <v>0</v>
      </c>
      <c r="GF35" s="781">
        <f t="shared" ca="1" si="168"/>
        <v>0</v>
      </c>
      <c r="GG35" s="781">
        <f t="shared" ca="1" si="168"/>
        <v>0</v>
      </c>
      <c r="GH35" s="781" t="e">
        <f t="shared" ca="1" si="168"/>
        <v>#N/A</v>
      </c>
      <c r="GI35" s="781" t="e">
        <f t="shared" ca="1" si="168"/>
        <v>#N/A</v>
      </c>
      <c r="GJ35" s="781">
        <f t="shared" ca="1" si="168"/>
        <v>-8.9721934901685432E-21</v>
      </c>
      <c r="GK35" s="781">
        <f t="shared" ca="1" si="168"/>
        <v>-3.4997484901633039E-7</v>
      </c>
      <c r="GL35" s="781">
        <f t="shared" ca="1" si="168"/>
        <v>0</v>
      </c>
      <c r="GM35" s="781">
        <f t="shared" ca="1" si="168"/>
        <v>0</v>
      </c>
      <c r="GN35" s="781">
        <f t="shared" ca="1" si="168"/>
        <v>0</v>
      </c>
      <c r="GO35" s="781" t="e">
        <f t="shared" ca="1" si="168"/>
        <v>#N/A</v>
      </c>
      <c r="GR35" s="618">
        <f ca="1">FZ10</f>
        <v>0</v>
      </c>
      <c r="GS35" s="690" t="s">
        <v>2325</v>
      </c>
    </row>
    <row r="36" spans="1:204" ht="12.75" customHeight="1">
      <c r="A36" s="803" t="s">
        <v>2580</v>
      </c>
      <c r="B36" s="618">
        <v>14</v>
      </c>
      <c r="C36" s="804">
        <v>162.14240000000001</v>
      </c>
      <c r="D36" s="523">
        <v>-0.61951084092999997</v>
      </c>
      <c r="E36" s="805" t="s">
        <v>1130</v>
      </c>
      <c r="F36" s="806">
        <f t="shared" ca="1" si="154"/>
        <v>0</v>
      </c>
      <c r="G36" s="781">
        <f t="shared" ca="1" si="154"/>
        <v>-1.9883122923613427E-10</v>
      </c>
      <c r="H36" s="781">
        <f t="shared" ca="1" si="154"/>
        <v>0</v>
      </c>
      <c r="I36" s="781">
        <f t="shared" ca="1" si="154"/>
        <v>0</v>
      </c>
      <c r="J36" s="781">
        <f t="shared" ca="1" si="154"/>
        <v>0</v>
      </c>
      <c r="K36" s="781">
        <f t="shared" ca="1" si="154"/>
        <v>0</v>
      </c>
      <c r="L36" s="781">
        <f t="shared" ca="1" si="154"/>
        <v>0</v>
      </c>
      <c r="M36" s="781">
        <f t="shared" ca="1" si="154"/>
        <v>0</v>
      </c>
      <c r="N36" s="766">
        <f t="shared" ca="1" si="154"/>
        <v>0</v>
      </c>
      <c r="O36" s="781">
        <f t="shared" ca="1" si="154"/>
        <v>-5.8848496771591161E-11</v>
      </c>
      <c r="P36" s="807">
        <f t="shared" ca="1" si="154"/>
        <v>-2.064583409370276E-3</v>
      </c>
      <c r="Q36" s="542"/>
      <c r="R36" s="781">
        <f t="shared" ca="1" si="155"/>
        <v>-2.064583409370276E-3</v>
      </c>
      <c r="S36" s="781">
        <f t="shared" ca="1" si="155"/>
        <v>0</v>
      </c>
      <c r="T36" s="781">
        <f t="shared" ca="1" si="155"/>
        <v>0</v>
      </c>
      <c r="U36" s="781">
        <f t="shared" ca="1" si="155"/>
        <v>0</v>
      </c>
      <c r="V36" s="781">
        <f t="shared" ca="1" si="155"/>
        <v>0</v>
      </c>
      <c r="W36" s="781">
        <f t="shared" ca="1" si="155"/>
        <v>0</v>
      </c>
      <c r="X36" s="766">
        <f t="shared" ca="1" si="155"/>
        <v>0</v>
      </c>
      <c r="Y36" s="781">
        <f t="shared" ca="1" si="155"/>
        <v>-2.670194373550365E-2</v>
      </c>
      <c r="Z36" s="781">
        <f t="shared" ca="1" si="155"/>
        <v>-1.582678313034793E-16</v>
      </c>
      <c r="AA36" s="781">
        <f t="shared" ca="1" si="155"/>
        <v>-1.6328412248251008E-17</v>
      </c>
      <c r="AB36" s="542"/>
      <c r="AC36" s="781">
        <f t="shared" ca="1" si="156"/>
        <v>0</v>
      </c>
      <c r="AD36" s="781">
        <f t="shared" ca="1" si="156"/>
        <v>0</v>
      </c>
      <c r="AE36" s="781">
        <f t="shared" ca="1" si="156"/>
        <v>0</v>
      </c>
      <c r="AF36" s="781">
        <f t="shared" ca="1" si="156"/>
        <v>0</v>
      </c>
      <c r="AG36" s="781">
        <f t="shared" ca="1" si="156"/>
        <v>0</v>
      </c>
      <c r="AH36" s="781">
        <f t="shared" ca="1" si="156"/>
        <v>0</v>
      </c>
      <c r="AI36" s="781">
        <f t="shared" ca="1" si="156"/>
        <v>0</v>
      </c>
      <c r="AJ36" s="781">
        <f t="shared" ca="1" si="156"/>
        <v>0</v>
      </c>
      <c r="AK36" s="766">
        <f t="shared" ca="1" si="156"/>
        <v>0</v>
      </c>
      <c r="AL36" s="781">
        <f t="shared" ca="1" si="156"/>
        <v>0</v>
      </c>
      <c r="AM36" s="781">
        <f t="shared" ca="1" si="156"/>
        <v>0</v>
      </c>
      <c r="AN36" s="781">
        <f t="shared" ca="1" si="156"/>
        <v>0</v>
      </c>
      <c r="AO36" s="542"/>
      <c r="AP36" s="781">
        <f t="shared" ca="1" si="157"/>
        <v>-2.670194373550365E-2</v>
      </c>
      <c r="AQ36" s="781">
        <f t="shared" ca="1" si="157"/>
        <v>-1.6328412248251008E-17</v>
      </c>
      <c r="AR36" s="781">
        <f t="shared" ca="1" si="157"/>
        <v>-1.582678313034793E-16</v>
      </c>
      <c r="AS36" s="781">
        <f t="shared" ca="1" si="157"/>
        <v>0</v>
      </c>
      <c r="AT36" s="766">
        <f t="shared" ca="1" si="157"/>
        <v>0</v>
      </c>
      <c r="AU36" s="766">
        <f t="shared" ca="1" si="157"/>
        <v>0</v>
      </c>
      <c r="AV36" s="781">
        <f t="shared" ca="1" si="157"/>
        <v>0</v>
      </c>
      <c r="AW36" s="781">
        <f t="shared" ca="1" si="157"/>
        <v>0</v>
      </c>
      <c r="AX36" s="781">
        <f t="shared" ca="1" si="157"/>
        <v>0</v>
      </c>
      <c r="AY36" s="781">
        <f t="shared" ca="1" si="157"/>
        <v>-1.9883122923613427E-10</v>
      </c>
      <c r="AZ36" s="781">
        <f t="shared" ca="1" si="157"/>
        <v>0</v>
      </c>
      <c r="BA36" s="781">
        <f t="shared" ca="1" si="157"/>
        <v>-2.5708038889828155E-2</v>
      </c>
      <c r="BB36" s="781">
        <f t="shared" ca="1" si="157"/>
        <v>-9.9390462789089888E-4</v>
      </c>
      <c r="BC36" s="781">
        <f t="shared" ca="1" si="157"/>
        <v>-1.9064711660604919E-15</v>
      </c>
      <c r="BD36" s="542"/>
      <c r="BE36" s="781">
        <f t="shared" ca="1" si="158"/>
        <v>-2.670194373550365E-2</v>
      </c>
      <c r="BF36" s="781">
        <f t="shared" ca="1" si="158"/>
        <v>-1.6328412248251008E-17</v>
      </c>
      <c r="BG36" s="781">
        <f t="shared" ca="1" si="158"/>
        <v>-1.582678313034793E-16</v>
      </c>
      <c r="BH36" s="781">
        <f t="shared" ca="1" si="158"/>
        <v>0</v>
      </c>
      <c r="BI36" s="766">
        <f t="shared" ca="1" si="158"/>
        <v>0</v>
      </c>
      <c r="BJ36" s="781">
        <f t="shared" ca="1" si="158"/>
        <v>0</v>
      </c>
      <c r="BK36" s="781">
        <f t="shared" ca="1" si="158"/>
        <v>0</v>
      </c>
      <c r="BL36" s="781">
        <f t="shared" ca="1" si="158"/>
        <v>0</v>
      </c>
      <c r="BM36" s="781">
        <f t="shared" ca="1" si="158"/>
        <v>-2.6701943544464524E-2</v>
      </c>
      <c r="BN36" s="781">
        <f t="shared" ca="1" si="158"/>
        <v>0</v>
      </c>
      <c r="BO36" s="781">
        <f t="shared" ca="1" si="158"/>
        <v>-1.9883122923613427E-10</v>
      </c>
      <c r="BP36" s="542"/>
      <c r="BQ36" s="781">
        <f t="shared" ca="1" si="159"/>
        <v>0</v>
      </c>
      <c r="BR36" s="781">
        <f t="shared" ca="1" si="159"/>
        <v>-2.6701943544464524E-2</v>
      </c>
      <c r="BS36" s="781">
        <f t="shared" ca="1" si="159"/>
        <v>0</v>
      </c>
      <c r="BT36" s="781">
        <f t="shared" ca="1" si="159"/>
        <v>-2.5708038889828155E-2</v>
      </c>
      <c r="BU36" s="781">
        <f t="shared" ca="1" si="159"/>
        <v>-1.9064711660604919E-15</v>
      </c>
      <c r="BV36" s="781">
        <f t="shared" ca="1" si="159"/>
        <v>-9.9390462789089888E-4</v>
      </c>
      <c r="BW36" s="781">
        <f t="shared" ca="1" si="159"/>
        <v>0</v>
      </c>
      <c r="BX36" s="542"/>
      <c r="BY36" s="781">
        <f t="shared" ca="1" si="160"/>
        <v>-9.9390462789089888E-4</v>
      </c>
      <c r="BZ36" s="781">
        <f t="shared" ca="1" si="160"/>
        <v>-1.9064711660604919E-15</v>
      </c>
      <c r="CA36" s="781">
        <f t="shared" ca="1" si="160"/>
        <v>0</v>
      </c>
      <c r="CB36" s="781">
        <f t="shared" ca="1" si="160"/>
        <v>-1.1074451702242648E-5</v>
      </c>
      <c r="CC36" s="781">
        <f t="shared" ca="1" si="160"/>
        <v>-4.9602471392729337E-17</v>
      </c>
      <c r="CD36" s="781">
        <f t="shared" ca="1" si="160"/>
        <v>0</v>
      </c>
      <c r="CE36" s="781">
        <f t="shared" ca="1" si="160"/>
        <v>0</v>
      </c>
      <c r="CF36" s="781">
        <f t="shared" ca="1" si="160"/>
        <v>0</v>
      </c>
      <c r="CG36" s="542"/>
      <c r="CH36" s="781">
        <f t="shared" ca="1" si="161"/>
        <v>-1.9560736378352998E-15</v>
      </c>
      <c r="CI36" s="781">
        <f t="shared" ca="1" si="161"/>
        <v>-1.0049790818474032E-3</v>
      </c>
      <c r="CJ36" s="781">
        <f t="shared" ca="1" si="161"/>
        <v>0</v>
      </c>
      <c r="CK36" s="781" t="e">
        <f t="shared" ca="1" si="161"/>
        <v>#N/A</v>
      </c>
      <c r="CL36" s="781" t="e">
        <f t="shared" ca="1" si="161"/>
        <v>#N/A</v>
      </c>
      <c r="CM36" s="542"/>
      <c r="CN36" s="781">
        <f t="shared" ca="1" si="162"/>
        <v>0</v>
      </c>
      <c r="CO36" s="781" t="e">
        <f t="shared" ca="1" si="162"/>
        <v>#N/A</v>
      </c>
      <c r="CP36" s="781">
        <f t="shared" ca="1" si="162"/>
        <v>0</v>
      </c>
      <c r="CQ36" s="781">
        <f t="shared" ca="1" si="162"/>
        <v>0</v>
      </c>
      <c r="CR36" s="781">
        <f t="shared" ca="1" si="162"/>
        <v>0</v>
      </c>
      <c r="CS36" s="781">
        <f t="shared" ca="1" si="162"/>
        <v>0</v>
      </c>
      <c r="CT36" s="542"/>
      <c r="CU36" s="781">
        <f t="shared" ca="1" si="163"/>
        <v>-5.8848496771591161E-11</v>
      </c>
      <c r="CV36" s="781">
        <f t="shared" ca="1" si="163"/>
        <v>0</v>
      </c>
      <c r="CW36" s="781">
        <f t="shared" ca="1" si="163"/>
        <v>0</v>
      </c>
      <c r="CX36" s="781">
        <f t="shared" ca="1" si="163"/>
        <v>-2.5708038889828155E-2</v>
      </c>
      <c r="CY36" s="781">
        <f t="shared" ca="1" si="163"/>
        <v>0</v>
      </c>
      <c r="CZ36" s="781" t="e">
        <f t="shared" ca="1" si="163"/>
        <v>#N/A</v>
      </c>
      <c r="DA36" s="781" t="e">
        <f t="shared" ca="1" si="163"/>
        <v>#N/A</v>
      </c>
      <c r="DB36" s="781">
        <f t="shared" ca="1" si="163"/>
        <v>0</v>
      </c>
      <c r="DC36" s="766">
        <f t="shared" ca="1" si="163"/>
        <v>0</v>
      </c>
      <c r="DD36" s="781">
        <f t="shared" ca="1" si="163"/>
        <v>-4.9602471392729337E-17</v>
      </c>
      <c r="DE36" s="781">
        <f t="shared" ca="1" si="163"/>
        <v>-3.5552578114133271E-19</v>
      </c>
      <c r="DF36" s="781">
        <f t="shared" ca="1" si="163"/>
        <v>0</v>
      </c>
      <c r="DG36" s="781">
        <f t="shared" ca="1" si="163"/>
        <v>-1.3867855345076551E-5</v>
      </c>
      <c r="DH36" s="781">
        <f t="shared" ca="1" si="163"/>
        <v>-1.1074451702242648E-5</v>
      </c>
      <c r="DI36" s="542"/>
      <c r="DJ36" s="781">
        <f t="shared" ca="1" si="164"/>
        <v>-7.8238107027312609E-5</v>
      </c>
      <c r="DK36" s="781">
        <f t="shared" ca="1" si="164"/>
        <v>-2.3059089748002125E-3</v>
      </c>
      <c r="DL36" s="781">
        <f t="shared" ca="1" si="164"/>
        <v>0</v>
      </c>
      <c r="DM36" s="781">
        <f t="shared" ca="1" si="164"/>
        <v>0</v>
      </c>
      <c r="DN36" s="781" t="e">
        <f t="shared" ca="1" si="164"/>
        <v>#N/A</v>
      </c>
      <c r="DO36" s="781">
        <f t="shared" ca="1" si="164"/>
        <v>-9.5365883211968492E-5</v>
      </c>
      <c r="DP36" s="781" t="e">
        <f t="shared" ca="1" si="164"/>
        <v>#N/A</v>
      </c>
      <c r="DQ36" s="542"/>
      <c r="DR36" s="781">
        <f t="shared" ca="1" si="143"/>
        <v>-2.2194187089172656E-2</v>
      </c>
      <c r="DS36" s="781">
        <f t="shared" ca="1" si="143"/>
        <v>0</v>
      </c>
      <c r="DT36" s="781">
        <f t="shared" ca="1" si="143"/>
        <v>0</v>
      </c>
      <c r="DU36" s="781" t="e">
        <f t="shared" ca="1" si="143"/>
        <v>#N/A</v>
      </c>
      <c r="DV36" s="617"/>
      <c r="DW36" s="542"/>
      <c r="DX36" s="781">
        <f t="shared" ca="1" si="144"/>
        <v>-2.2194187089172656E-2</v>
      </c>
      <c r="DY36" s="781">
        <f t="shared" ca="1" si="144"/>
        <v>0</v>
      </c>
      <c r="DZ36" s="781">
        <f t="shared" ca="1" si="144"/>
        <v>0</v>
      </c>
      <c r="EA36" s="781" t="e">
        <f t="shared" ca="1" si="144"/>
        <v>#N/A</v>
      </c>
      <c r="EB36" s="617"/>
      <c r="EC36" s="542"/>
      <c r="ED36" s="781">
        <f t="shared" ca="1" si="145"/>
        <v>-1.2001283819536293E-3</v>
      </c>
      <c r="EE36" s="781">
        <f t="shared" ca="1" si="145"/>
        <v>0</v>
      </c>
      <c r="EF36" s="781" t="e">
        <f t="shared" ca="1" si="145"/>
        <v>#N/A</v>
      </c>
      <c r="EG36" s="781" t="e">
        <f t="shared" ca="1" si="145"/>
        <v>#N/A</v>
      </c>
      <c r="EH36" s="617"/>
      <c r="EI36" s="542"/>
      <c r="EJ36" s="781">
        <f t="shared" ca="1" si="146"/>
        <v>0</v>
      </c>
      <c r="EK36" s="781">
        <f t="shared" ca="1" si="146"/>
        <v>0</v>
      </c>
      <c r="EL36" s="781">
        <f t="shared" ca="1" si="146"/>
        <v>0</v>
      </c>
      <c r="EM36" s="781">
        <f t="shared" ca="1" si="146"/>
        <v>0</v>
      </c>
      <c r="EN36" s="617"/>
      <c r="EO36" s="542"/>
      <c r="EP36" s="781">
        <f t="shared" ca="1" si="147"/>
        <v>-1.3867855345076551E-5</v>
      </c>
      <c r="EQ36" s="781">
        <f t="shared" ca="1" si="147"/>
        <v>-1.3867855345076551E-5</v>
      </c>
      <c r="ER36" s="781">
        <f t="shared" ca="1" si="147"/>
        <v>0</v>
      </c>
      <c r="ES36" s="781">
        <f t="shared" ca="1" si="147"/>
        <v>-7.2877070083957601E-18</v>
      </c>
      <c r="ET36" s="617"/>
      <c r="EU36" s="542"/>
      <c r="EV36" s="781">
        <f t="shared" ca="1" si="148"/>
        <v>0</v>
      </c>
      <c r="EW36" s="781">
        <f t="shared" ca="1" si="148"/>
        <v>0</v>
      </c>
      <c r="EX36" s="542"/>
      <c r="EY36" s="781">
        <f t="shared" ca="1" si="149"/>
        <v>0</v>
      </c>
      <c r="EZ36" s="781">
        <f t="shared" ca="1" si="149"/>
        <v>0</v>
      </c>
      <c r="FA36" s="781" t="e">
        <f t="shared" ca="1" si="149"/>
        <v>#N/A</v>
      </c>
      <c r="FB36" s="542"/>
      <c r="FC36" s="781">
        <f t="shared" ca="1" si="165"/>
        <v>0</v>
      </c>
      <c r="FD36" s="781">
        <f t="shared" ca="1" si="165"/>
        <v>0</v>
      </c>
      <c r="FE36" s="781">
        <f t="shared" ca="1" si="165"/>
        <v>0</v>
      </c>
      <c r="FF36" s="781">
        <f t="shared" ca="1" si="165"/>
        <v>0</v>
      </c>
      <c r="FG36" s="781">
        <f t="shared" ca="1" si="165"/>
        <v>0</v>
      </c>
      <c r="FH36" s="781">
        <f t="shared" ca="1" si="165"/>
        <v>0</v>
      </c>
      <c r="FI36" s="781">
        <f t="shared" ca="1" si="165"/>
        <v>0</v>
      </c>
      <c r="FJ36" s="781">
        <f t="shared" ca="1" si="165"/>
        <v>0</v>
      </c>
      <c r="FK36" s="781">
        <f t="shared" ca="1" si="165"/>
        <v>0</v>
      </c>
      <c r="FL36" s="781">
        <f t="shared" ca="1" si="165"/>
        <v>0</v>
      </c>
      <c r="FM36" s="781" t="e">
        <f t="shared" ca="1" si="166"/>
        <v>#N/A</v>
      </c>
      <c r="FN36" s="781">
        <f t="shared" ca="1" si="166"/>
        <v>0</v>
      </c>
      <c r="FO36" s="781">
        <f t="shared" ca="1" si="166"/>
        <v>0</v>
      </c>
      <c r="FP36" s="781">
        <f t="shared" ca="1" si="166"/>
        <v>0</v>
      </c>
      <c r="FQ36" s="781">
        <f t="shared" ca="1" si="166"/>
        <v>0</v>
      </c>
      <c r="FR36" s="781">
        <f t="shared" ca="1" si="166"/>
        <v>0</v>
      </c>
      <c r="FS36" s="781">
        <f t="shared" ca="1" si="166"/>
        <v>0</v>
      </c>
      <c r="FT36" s="781">
        <f t="shared" ca="1" si="166"/>
        <v>0</v>
      </c>
      <c r="FU36" s="781" t="e">
        <f t="shared" ca="1" si="166"/>
        <v>#N/A</v>
      </c>
      <c r="FV36" s="781" t="e">
        <f t="shared" ca="1" si="166"/>
        <v>#N/A</v>
      </c>
      <c r="FW36" s="781">
        <f t="shared" ca="1" si="167"/>
        <v>0</v>
      </c>
      <c r="FX36" s="781">
        <f t="shared" ca="1" si="167"/>
        <v>0</v>
      </c>
      <c r="FY36" s="781">
        <f t="shared" ca="1" si="167"/>
        <v>0</v>
      </c>
      <c r="FZ36" s="781">
        <f t="shared" ca="1" si="167"/>
        <v>0</v>
      </c>
      <c r="GA36" s="781" t="e">
        <f t="shared" ca="1" si="167"/>
        <v>#N/A</v>
      </c>
      <c r="GB36" s="781">
        <f t="shared" ca="1" si="167"/>
        <v>0</v>
      </c>
      <c r="GC36" s="617"/>
      <c r="GD36" s="781">
        <f t="shared" ca="1" si="168"/>
        <v>0</v>
      </c>
      <c r="GE36" s="781">
        <f t="shared" ca="1" si="168"/>
        <v>0</v>
      </c>
      <c r="GF36" s="781">
        <f t="shared" ca="1" si="168"/>
        <v>0</v>
      </c>
      <c r="GG36" s="781">
        <f t="shared" ca="1" si="168"/>
        <v>0</v>
      </c>
      <c r="GH36" s="781" t="e">
        <f t="shared" ca="1" si="168"/>
        <v>#N/A</v>
      </c>
      <c r="GI36" s="781" t="e">
        <f t="shared" ca="1" si="168"/>
        <v>#N/A</v>
      </c>
      <c r="GJ36" s="781">
        <f t="shared" ca="1" si="168"/>
        <v>-3.5552578114133271E-19</v>
      </c>
      <c r="GK36" s="781">
        <f t="shared" ca="1" si="168"/>
        <v>-1.3867855345076551E-5</v>
      </c>
      <c r="GL36" s="781">
        <f t="shared" ca="1" si="168"/>
        <v>0</v>
      </c>
      <c r="GM36" s="781">
        <f t="shared" ca="1" si="168"/>
        <v>0</v>
      </c>
      <c r="GN36" s="781">
        <f t="shared" ca="1" si="168"/>
        <v>0</v>
      </c>
      <c r="GO36" s="781" t="e">
        <f t="shared" ca="1" si="168"/>
        <v>#N/A</v>
      </c>
      <c r="GR36" s="618">
        <f ca="1">FZ17</f>
        <v>0</v>
      </c>
      <c r="GS36" s="690" t="s">
        <v>473</v>
      </c>
      <c r="GT36" s="523" t="s">
        <v>2581</v>
      </c>
      <c r="GU36" s="689">
        <f ca="1">GO9</f>
        <v>0</v>
      </c>
      <c r="GV36" s="690" t="s">
        <v>225</v>
      </c>
    </row>
    <row r="37" spans="1:204" ht="12.75" customHeight="1">
      <c r="A37" s="803" t="s">
        <v>2582</v>
      </c>
      <c r="B37" s="618">
        <v>17</v>
      </c>
      <c r="C37" s="804">
        <v>132.11612</v>
      </c>
      <c r="D37" s="523">
        <v>-0.51886643737722904</v>
      </c>
      <c r="E37" s="805" t="s">
        <v>1130</v>
      </c>
      <c r="F37" s="806">
        <f t="shared" ca="1" si="154"/>
        <v>0</v>
      </c>
      <c r="G37" s="781">
        <f t="shared" ca="1" si="154"/>
        <v>-1.1813257593874941E-9</v>
      </c>
      <c r="H37" s="781">
        <f t="shared" ca="1" si="154"/>
        <v>0</v>
      </c>
      <c r="I37" s="781">
        <f t="shared" ca="1" si="154"/>
        <v>0</v>
      </c>
      <c r="J37" s="781">
        <f t="shared" ca="1" si="154"/>
        <v>0</v>
      </c>
      <c r="K37" s="781">
        <f t="shared" ca="1" si="154"/>
        <v>0</v>
      </c>
      <c r="L37" s="781">
        <f t="shared" ca="1" si="154"/>
        <v>0</v>
      </c>
      <c r="M37" s="781">
        <f t="shared" ca="1" si="154"/>
        <v>0</v>
      </c>
      <c r="N37" s="766">
        <f t="shared" ca="1" si="154"/>
        <v>0</v>
      </c>
      <c r="O37" s="781">
        <f t="shared" ca="1" si="154"/>
        <v>-3.1945735194130306E-9</v>
      </c>
      <c r="P37" s="807">
        <f t="shared" ca="1" si="154"/>
        <v>-1.1609723703881258E-2</v>
      </c>
      <c r="Q37" s="542"/>
      <c r="R37" s="781">
        <f t="shared" ca="1" si="155"/>
        <v>-1.1609723703881258E-2</v>
      </c>
      <c r="S37" s="781">
        <f t="shared" ca="1" si="155"/>
        <v>0</v>
      </c>
      <c r="T37" s="781">
        <f t="shared" ca="1" si="155"/>
        <v>0</v>
      </c>
      <c r="U37" s="781">
        <f t="shared" ca="1" si="155"/>
        <v>0</v>
      </c>
      <c r="V37" s="781">
        <f t="shared" ca="1" si="155"/>
        <v>0</v>
      </c>
      <c r="W37" s="781">
        <f t="shared" ca="1" si="155"/>
        <v>0</v>
      </c>
      <c r="X37" s="766">
        <f t="shared" ca="1" si="155"/>
        <v>-4.0888727086534208E-13</v>
      </c>
      <c r="Y37" s="781">
        <f t="shared" ca="1" si="155"/>
        <v>-1.1609723703881258E-2</v>
      </c>
      <c r="Z37" s="781">
        <f t="shared" ca="1" si="155"/>
        <v>-3.7064770297034512E-13</v>
      </c>
      <c r="AA37" s="781">
        <f t="shared" ca="1" si="155"/>
        <v>-3.8239536319091256E-14</v>
      </c>
      <c r="AB37" s="542"/>
      <c r="AC37" s="781">
        <f t="shared" ca="1" si="156"/>
        <v>0</v>
      </c>
      <c r="AD37" s="781">
        <f t="shared" ca="1" si="156"/>
        <v>0</v>
      </c>
      <c r="AE37" s="781">
        <f t="shared" ca="1" si="156"/>
        <v>0</v>
      </c>
      <c r="AF37" s="781">
        <f t="shared" ca="1" si="156"/>
        <v>0</v>
      </c>
      <c r="AG37" s="781">
        <f t="shared" ca="1" si="156"/>
        <v>0</v>
      </c>
      <c r="AH37" s="781">
        <f t="shared" ca="1" si="156"/>
        <v>0</v>
      </c>
      <c r="AI37" s="781">
        <f t="shared" ca="1" si="156"/>
        <v>0</v>
      </c>
      <c r="AJ37" s="781">
        <f t="shared" ca="1" si="156"/>
        <v>0</v>
      </c>
      <c r="AK37" s="766">
        <f t="shared" ca="1" si="156"/>
        <v>0</v>
      </c>
      <c r="AL37" s="781">
        <f t="shared" ca="1" si="156"/>
        <v>0</v>
      </c>
      <c r="AM37" s="781">
        <f t="shared" ca="1" si="156"/>
        <v>0</v>
      </c>
      <c r="AN37" s="781">
        <f t="shared" ca="1" si="156"/>
        <v>0</v>
      </c>
      <c r="AO37" s="542"/>
      <c r="AP37" s="781">
        <f t="shared" ca="1" si="157"/>
        <v>-1.1609723703881258E-2</v>
      </c>
      <c r="AQ37" s="781">
        <f t="shared" ca="1" si="157"/>
        <v>-3.8239536319091256E-14</v>
      </c>
      <c r="AR37" s="781">
        <f t="shared" ca="1" si="157"/>
        <v>-3.7064770297034512E-13</v>
      </c>
      <c r="AS37" s="781">
        <f t="shared" ca="1" si="157"/>
        <v>0</v>
      </c>
      <c r="AT37" s="766">
        <f t="shared" ca="1" si="157"/>
        <v>0</v>
      </c>
      <c r="AU37" s="766">
        <f t="shared" ca="1" si="157"/>
        <v>0</v>
      </c>
      <c r="AV37" s="781">
        <f t="shared" ca="1" si="157"/>
        <v>0</v>
      </c>
      <c r="AW37" s="781">
        <f t="shared" ca="1" si="157"/>
        <v>-4.0888727086534208E-13</v>
      </c>
      <c r="AX37" s="781">
        <f t="shared" ca="1" si="157"/>
        <v>0</v>
      </c>
      <c r="AY37" s="781">
        <f t="shared" ca="1" si="157"/>
        <v>-1.1813257593874941E-9</v>
      </c>
      <c r="AZ37" s="781">
        <f t="shared" ca="1" si="157"/>
        <v>0</v>
      </c>
      <c r="BA37" s="781">
        <f t="shared" ca="1" si="157"/>
        <v>-1.1177583319408832E-2</v>
      </c>
      <c r="BB37" s="781">
        <f t="shared" ca="1" si="157"/>
        <v>-4.3213921804903846E-4</v>
      </c>
      <c r="BC37" s="781">
        <f t="shared" ca="1" si="157"/>
        <v>-4.5317825192179693E-13</v>
      </c>
      <c r="BD37" s="542"/>
      <c r="BE37" s="781">
        <f t="shared" ca="1" si="158"/>
        <v>-1.1609723703881258E-2</v>
      </c>
      <c r="BF37" s="781">
        <f t="shared" ca="1" si="158"/>
        <v>-3.8239536319091256E-14</v>
      </c>
      <c r="BG37" s="781">
        <f t="shared" ca="1" si="158"/>
        <v>-3.7064770297034512E-13</v>
      </c>
      <c r="BH37" s="781">
        <f t="shared" ca="1" si="158"/>
        <v>0</v>
      </c>
      <c r="BI37" s="766">
        <f t="shared" ca="1" si="158"/>
        <v>0</v>
      </c>
      <c r="BJ37" s="781">
        <f t="shared" ca="1" si="158"/>
        <v>0</v>
      </c>
      <c r="BK37" s="781">
        <f t="shared" ca="1" si="158"/>
        <v>-4.0888727086534208E-13</v>
      </c>
      <c r="BL37" s="781">
        <f t="shared" ca="1" si="158"/>
        <v>0</v>
      </c>
      <c r="BM37" s="781">
        <f t="shared" ca="1" si="158"/>
        <v>-1.1609722525675817E-2</v>
      </c>
      <c r="BN37" s="781">
        <f t="shared" ca="1" si="158"/>
        <v>0</v>
      </c>
      <c r="BO37" s="781">
        <f t="shared" ca="1" si="158"/>
        <v>-1.1813257593874941E-9</v>
      </c>
      <c r="BP37" s="542"/>
      <c r="BQ37" s="781">
        <f t="shared" ca="1" si="159"/>
        <v>0</v>
      </c>
      <c r="BR37" s="781">
        <f t="shared" ca="1" si="159"/>
        <v>-1.1609722525675817E-2</v>
      </c>
      <c r="BS37" s="781">
        <f t="shared" ca="1" si="159"/>
        <v>0</v>
      </c>
      <c r="BT37" s="781">
        <f t="shared" ca="1" si="159"/>
        <v>-1.1177583319408832E-2</v>
      </c>
      <c r="BU37" s="781">
        <f t="shared" ca="1" si="159"/>
        <v>-4.5317825192179693E-13</v>
      </c>
      <c r="BV37" s="781">
        <f t="shared" ca="1" si="159"/>
        <v>-4.3213921804903846E-4</v>
      </c>
      <c r="BW37" s="781">
        <f t="shared" ca="1" si="159"/>
        <v>0</v>
      </c>
      <c r="BX37" s="542"/>
      <c r="BY37" s="781">
        <f t="shared" ca="1" si="160"/>
        <v>-4.3213921804903846E-4</v>
      </c>
      <c r="BZ37" s="781">
        <f t="shared" ca="1" si="160"/>
        <v>-4.5317825192179693E-13</v>
      </c>
      <c r="CA37" s="781">
        <f t="shared" ca="1" si="160"/>
        <v>0</v>
      </c>
      <c r="CB37" s="781">
        <f t="shared" ca="1" si="160"/>
        <v>-4.8150557824079927E-6</v>
      </c>
      <c r="CC37" s="781">
        <f t="shared" ca="1" si="160"/>
        <v>-7.1502023701153652E-14</v>
      </c>
      <c r="CD37" s="781">
        <f t="shared" ca="1" si="160"/>
        <v>0</v>
      </c>
      <c r="CE37" s="781">
        <f t="shared" ca="1" si="160"/>
        <v>0</v>
      </c>
      <c r="CF37" s="781">
        <f t="shared" ca="1" si="160"/>
        <v>0</v>
      </c>
      <c r="CG37" s="542"/>
      <c r="CH37" s="781">
        <f t="shared" ca="1" si="161"/>
        <v>-5.2468027248106954E-13</v>
      </c>
      <c r="CI37" s="781">
        <f t="shared" ca="1" si="161"/>
        <v>-4.3695427269251449E-4</v>
      </c>
      <c r="CJ37" s="781">
        <f t="shared" ca="1" si="161"/>
        <v>0</v>
      </c>
      <c r="CK37" s="781" t="e">
        <f t="shared" ca="1" si="161"/>
        <v>#N/A</v>
      </c>
      <c r="CL37" s="781" t="e">
        <f t="shared" ca="1" si="161"/>
        <v>#N/A</v>
      </c>
      <c r="CM37" s="542"/>
      <c r="CN37" s="781">
        <f t="shared" ca="1" si="162"/>
        <v>0</v>
      </c>
      <c r="CO37" s="781" t="e">
        <f t="shared" ca="1" si="162"/>
        <v>#N/A</v>
      </c>
      <c r="CP37" s="781">
        <f t="shared" ca="1" si="162"/>
        <v>0</v>
      </c>
      <c r="CQ37" s="781">
        <f t="shared" ca="1" si="162"/>
        <v>0</v>
      </c>
      <c r="CR37" s="781">
        <f t="shared" ca="1" si="162"/>
        <v>0</v>
      </c>
      <c r="CS37" s="781">
        <f t="shared" ca="1" si="162"/>
        <v>0</v>
      </c>
      <c r="CT37" s="542"/>
      <c r="CU37" s="781">
        <f t="shared" ca="1" si="163"/>
        <v>-3.1945735194130306E-9</v>
      </c>
      <c r="CV37" s="781">
        <f t="shared" ca="1" si="163"/>
        <v>0</v>
      </c>
      <c r="CW37" s="781">
        <f t="shared" ca="1" si="163"/>
        <v>0</v>
      </c>
      <c r="CX37" s="781">
        <f t="shared" ca="1" si="163"/>
        <v>-1.1177583319408832E-2</v>
      </c>
      <c r="CY37" s="781">
        <f t="shared" ca="1" si="163"/>
        <v>0</v>
      </c>
      <c r="CZ37" s="781" t="e">
        <f t="shared" ca="1" si="163"/>
        <v>#N/A</v>
      </c>
      <c r="DA37" s="781" t="e">
        <f t="shared" ca="1" si="163"/>
        <v>#N/A</v>
      </c>
      <c r="DB37" s="781">
        <f t="shared" ca="1" si="163"/>
        <v>0</v>
      </c>
      <c r="DC37" s="766">
        <f t="shared" ca="1" si="163"/>
        <v>0</v>
      </c>
      <c r="DD37" s="781">
        <f t="shared" ca="1" si="163"/>
        <v>-7.1502023701153652E-14</v>
      </c>
      <c r="DE37" s="781">
        <f t="shared" ca="1" si="163"/>
        <v>-1.9089287984828985E-15</v>
      </c>
      <c r="DF37" s="781">
        <f t="shared" ca="1" si="163"/>
        <v>0</v>
      </c>
      <c r="DG37" s="781">
        <f t="shared" ca="1" si="163"/>
        <v>-6.0295984913802242E-6</v>
      </c>
      <c r="DH37" s="781">
        <f t="shared" ca="1" si="163"/>
        <v>-4.8150557824079927E-6</v>
      </c>
      <c r="DI37" s="542"/>
      <c r="DJ37" s="781">
        <f t="shared" ca="1" si="164"/>
        <v>-3.4017110724909401E-5</v>
      </c>
      <c r="DK37" s="781">
        <f t="shared" ca="1" si="164"/>
        <v>-1.0025851095871337E-3</v>
      </c>
      <c r="DL37" s="781">
        <f t="shared" ca="1" si="164"/>
        <v>0</v>
      </c>
      <c r="DM37" s="781">
        <f t="shared" ca="1" si="164"/>
        <v>0</v>
      </c>
      <c r="DN37" s="781" t="e">
        <f t="shared" ca="1" si="164"/>
        <v>#N/A</v>
      </c>
      <c r="DO37" s="781">
        <f t="shared" ca="1" si="164"/>
        <v>-4.1464088788917606E-5</v>
      </c>
      <c r="DP37" s="781" t="e">
        <f t="shared" ca="1" si="164"/>
        <v>#N/A</v>
      </c>
      <c r="DQ37" s="542"/>
      <c r="DR37" s="781">
        <f t="shared" ca="1" si="143"/>
        <v>-9.6498004380928433E-3</v>
      </c>
      <c r="DS37" s="781">
        <f t="shared" ca="1" si="143"/>
        <v>0</v>
      </c>
      <c r="DT37" s="781">
        <f t="shared" ca="1" si="143"/>
        <v>0</v>
      </c>
      <c r="DU37" s="781" t="e">
        <f t="shared" ca="1" si="143"/>
        <v>#N/A</v>
      </c>
      <c r="DV37" s="617"/>
      <c r="DW37" s="542"/>
      <c r="DX37" s="781">
        <f t="shared" ca="1" si="144"/>
        <v>-9.6498004380928433E-3</v>
      </c>
      <c r="DY37" s="781">
        <f t="shared" ca="1" si="144"/>
        <v>0</v>
      </c>
      <c r="DZ37" s="781">
        <f t="shared" ca="1" si="144"/>
        <v>0</v>
      </c>
      <c r="EA37" s="781" t="e">
        <f t="shared" ca="1" si="144"/>
        <v>#N/A</v>
      </c>
      <c r="EB37" s="617"/>
      <c r="EC37" s="542"/>
      <c r="ED37" s="781">
        <f t="shared" ca="1" si="145"/>
        <v>-5.2180327152893068E-4</v>
      </c>
      <c r="EE37" s="781">
        <f t="shared" ca="1" si="145"/>
        <v>0</v>
      </c>
      <c r="EF37" s="781" t="e">
        <f t="shared" ca="1" si="145"/>
        <v>#N/A</v>
      </c>
      <c r="EG37" s="781" t="e">
        <f t="shared" ca="1" si="145"/>
        <v>#N/A</v>
      </c>
      <c r="EH37" s="617"/>
      <c r="EI37" s="542"/>
      <c r="EJ37" s="781">
        <f t="shared" ca="1" si="146"/>
        <v>0</v>
      </c>
      <c r="EK37" s="781">
        <f t="shared" ca="1" si="146"/>
        <v>0</v>
      </c>
      <c r="EL37" s="781">
        <f t="shared" ca="1" si="146"/>
        <v>0</v>
      </c>
      <c r="EM37" s="781">
        <f t="shared" ca="1" si="146"/>
        <v>0</v>
      </c>
      <c r="EN37" s="617"/>
      <c r="EO37" s="542"/>
      <c r="EP37" s="781">
        <f t="shared" ca="1" si="147"/>
        <v>-6.0295984913802242E-6</v>
      </c>
      <c r="EQ37" s="781">
        <f t="shared" ca="1" si="147"/>
        <v>-6.0295984913802242E-6</v>
      </c>
      <c r="ER37" s="781">
        <f t="shared" ca="1" si="147"/>
        <v>0</v>
      </c>
      <c r="ES37" s="781">
        <f t="shared" ca="1" si="147"/>
        <v>-1.8393371909153556E-16</v>
      </c>
      <c r="ET37" s="617"/>
      <c r="EU37" s="542"/>
      <c r="EV37" s="781">
        <f t="shared" ca="1" si="148"/>
        <v>0</v>
      </c>
      <c r="EW37" s="781">
        <f t="shared" ca="1" si="148"/>
        <v>0</v>
      </c>
      <c r="EX37" s="542"/>
      <c r="EY37" s="781">
        <f t="shared" ca="1" si="149"/>
        <v>0</v>
      </c>
      <c r="EZ37" s="781">
        <f t="shared" ca="1" si="149"/>
        <v>0</v>
      </c>
      <c r="FA37" s="781" t="e">
        <f t="shared" ca="1" si="149"/>
        <v>#N/A</v>
      </c>
      <c r="FB37" s="542"/>
      <c r="FC37" s="781">
        <f t="shared" ca="1" si="165"/>
        <v>0</v>
      </c>
      <c r="FD37" s="781">
        <f t="shared" ca="1" si="165"/>
        <v>0</v>
      </c>
      <c r="FE37" s="781">
        <f t="shared" ca="1" si="165"/>
        <v>0</v>
      </c>
      <c r="FF37" s="781">
        <f t="shared" ca="1" si="165"/>
        <v>0</v>
      </c>
      <c r="FG37" s="781">
        <f t="shared" ca="1" si="165"/>
        <v>0</v>
      </c>
      <c r="FH37" s="781">
        <f t="shared" ca="1" si="165"/>
        <v>0</v>
      </c>
      <c r="FI37" s="781">
        <f t="shared" ca="1" si="165"/>
        <v>0</v>
      </c>
      <c r="FJ37" s="781">
        <f t="shared" ca="1" si="165"/>
        <v>0</v>
      </c>
      <c r="FK37" s="781">
        <f t="shared" ca="1" si="165"/>
        <v>0</v>
      </c>
      <c r="FL37" s="781">
        <f t="shared" ca="1" si="165"/>
        <v>0</v>
      </c>
      <c r="FM37" s="781" t="e">
        <f t="shared" ca="1" si="166"/>
        <v>#N/A</v>
      </c>
      <c r="FN37" s="781">
        <f t="shared" ca="1" si="166"/>
        <v>0</v>
      </c>
      <c r="FO37" s="781">
        <f t="shared" ca="1" si="166"/>
        <v>0</v>
      </c>
      <c r="FP37" s="781">
        <f t="shared" ca="1" si="166"/>
        <v>0</v>
      </c>
      <c r="FQ37" s="781">
        <f t="shared" ca="1" si="166"/>
        <v>0</v>
      </c>
      <c r="FR37" s="781">
        <f t="shared" ca="1" si="166"/>
        <v>0</v>
      </c>
      <c r="FS37" s="781">
        <f t="shared" ca="1" si="166"/>
        <v>0</v>
      </c>
      <c r="FT37" s="781">
        <f t="shared" ca="1" si="166"/>
        <v>0</v>
      </c>
      <c r="FU37" s="781" t="e">
        <f t="shared" ca="1" si="166"/>
        <v>#N/A</v>
      </c>
      <c r="FV37" s="781" t="e">
        <f t="shared" ca="1" si="166"/>
        <v>#N/A</v>
      </c>
      <c r="FW37" s="781">
        <f t="shared" ca="1" si="167"/>
        <v>0</v>
      </c>
      <c r="FX37" s="781">
        <f t="shared" ca="1" si="167"/>
        <v>0</v>
      </c>
      <c r="FY37" s="781">
        <f t="shared" ca="1" si="167"/>
        <v>0</v>
      </c>
      <c r="FZ37" s="781">
        <f t="shared" ca="1" si="167"/>
        <v>0</v>
      </c>
      <c r="GA37" s="781" t="e">
        <f t="shared" ca="1" si="167"/>
        <v>#N/A</v>
      </c>
      <c r="GB37" s="781">
        <f t="shared" ca="1" si="167"/>
        <v>0</v>
      </c>
      <c r="GC37" s="617"/>
      <c r="GD37" s="781">
        <f t="shared" ca="1" si="168"/>
        <v>0</v>
      </c>
      <c r="GE37" s="781">
        <f t="shared" ca="1" si="168"/>
        <v>0</v>
      </c>
      <c r="GF37" s="781">
        <f t="shared" ca="1" si="168"/>
        <v>0</v>
      </c>
      <c r="GG37" s="781">
        <f t="shared" ca="1" si="168"/>
        <v>0</v>
      </c>
      <c r="GH37" s="781" t="e">
        <f t="shared" ca="1" si="168"/>
        <v>#N/A</v>
      </c>
      <c r="GI37" s="781" t="e">
        <f t="shared" ca="1" si="168"/>
        <v>#N/A</v>
      </c>
      <c r="GJ37" s="781">
        <f t="shared" ca="1" si="168"/>
        <v>-1.9089287984828985E-15</v>
      </c>
      <c r="GK37" s="781">
        <f t="shared" ca="1" si="168"/>
        <v>-6.0295984913802242E-6</v>
      </c>
      <c r="GL37" s="781">
        <f t="shared" ca="1" si="168"/>
        <v>0</v>
      </c>
      <c r="GM37" s="781">
        <f t="shared" ca="1" si="168"/>
        <v>0</v>
      </c>
      <c r="GN37" s="781">
        <f t="shared" ca="1" si="168"/>
        <v>0</v>
      </c>
      <c r="GO37" s="781" t="e">
        <f t="shared" ca="1" si="168"/>
        <v>#N/A</v>
      </c>
      <c r="GU37" s="618">
        <f>GO10</f>
        <v>0</v>
      </c>
      <c r="GV37" s="690" t="s">
        <v>2325</v>
      </c>
    </row>
    <row r="38" spans="1:204" ht="12.75" customHeight="1">
      <c r="A38" s="803" t="s">
        <v>2583</v>
      </c>
      <c r="B38" s="618">
        <v>24</v>
      </c>
      <c r="C38" s="804">
        <v>152.15</v>
      </c>
      <c r="D38" s="523">
        <v>-0.57333426379999997</v>
      </c>
      <c r="E38" s="805" t="s">
        <v>1130</v>
      </c>
      <c r="F38" s="806">
        <f t="shared" ca="1" si="154"/>
        <v>0</v>
      </c>
      <c r="G38" s="781">
        <f t="shared" ca="1" si="154"/>
        <v>-4.3255816432936555E-5</v>
      </c>
      <c r="H38" s="781">
        <f t="shared" ca="1" si="154"/>
        <v>0</v>
      </c>
      <c r="I38" s="781">
        <f t="shared" ca="1" si="154"/>
        <v>0</v>
      </c>
      <c r="J38" s="781">
        <f t="shared" ca="1" si="154"/>
        <v>0</v>
      </c>
      <c r="K38" s="781">
        <f t="shared" ca="1" si="154"/>
        <v>0</v>
      </c>
      <c r="L38" s="781">
        <f t="shared" ca="1" si="154"/>
        <v>0</v>
      </c>
      <c r="M38" s="781">
        <f t="shared" ca="1" si="154"/>
        <v>0</v>
      </c>
      <c r="N38" s="766">
        <f t="shared" ca="1" si="154"/>
        <v>0</v>
      </c>
      <c r="O38" s="781">
        <f t="shared" ca="1" si="154"/>
        <v>-5.7799412422700535E-8</v>
      </c>
      <c r="P38" s="807">
        <f t="shared" ca="1" si="154"/>
        <v>-4.3198016878075247E-5</v>
      </c>
      <c r="Q38" s="542"/>
      <c r="R38" s="781">
        <f t="shared" ca="1" si="155"/>
        <v>-4.3198016878075247E-5</v>
      </c>
      <c r="S38" s="781">
        <f t="shared" ca="1" si="155"/>
        <v>-1.7030618397307518E-3</v>
      </c>
      <c r="T38" s="781">
        <f t="shared" ca="1" si="155"/>
        <v>0</v>
      </c>
      <c r="U38" s="781">
        <f t="shared" ca="1" si="155"/>
        <v>-2.1798887911631893E-3</v>
      </c>
      <c r="V38" s="781">
        <f t="shared" ca="1" si="155"/>
        <v>0</v>
      </c>
      <c r="W38" s="781">
        <f t="shared" ca="1" si="155"/>
        <v>-9.8094995715390029E-3</v>
      </c>
      <c r="X38" s="766">
        <f t="shared" ca="1" si="155"/>
        <v>-1.5944493289685687E-8</v>
      </c>
      <c r="Y38" s="781">
        <f t="shared" ca="1" si="155"/>
        <v>-7.0896005428779163E-2</v>
      </c>
      <c r="Z38" s="781">
        <f t="shared" ca="1" si="155"/>
        <v>-1.5402444499377823E-8</v>
      </c>
      <c r="AA38" s="781">
        <f t="shared" ca="1" si="155"/>
        <v>-5.2774072975566669E-10</v>
      </c>
      <c r="AB38" s="542"/>
      <c r="AC38" s="781">
        <f t="shared" ca="1" si="156"/>
        <v>-8.1380886960019913E-5</v>
      </c>
      <c r="AD38" s="781">
        <f t="shared" ca="1" si="156"/>
        <v>0</v>
      </c>
      <c r="AE38" s="781">
        <f t="shared" ca="1" si="156"/>
        <v>0</v>
      </c>
      <c r="AF38" s="781">
        <f t="shared" ca="1" si="156"/>
        <v>-1.6216990605621962E-3</v>
      </c>
      <c r="AG38" s="781">
        <f t="shared" ca="1" si="156"/>
        <v>0</v>
      </c>
      <c r="AH38" s="781">
        <f t="shared" ca="1" si="156"/>
        <v>0</v>
      </c>
      <c r="AI38" s="781">
        <f t="shared" ca="1" si="156"/>
        <v>0</v>
      </c>
      <c r="AJ38" s="781">
        <f t="shared" ca="1" si="156"/>
        <v>0</v>
      </c>
      <c r="AK38" s="766">
        <f t="shared" ca="1" si="156"/>
        <v>0</v>
      </c>
      <c r="AL38" s="781">
        <f t="shared" ca="1" si="156"/>
        <v>-1.7030618397307518E-3</v>
      </c>
      <c r="AM38" s="781">
        <f t="shared" ca="1" si="156"/>
        <v>-8.414614726111496E-10</v>
      </c>
      <c r="AN38" s="781">
        <f t="shared" ca="1" si="156"/>
        <v>-1.7265616449406562E-8</v>
      </c>
      <c r="AO38" s="542"/>
      <c r="AP38" s="781">
        <f t="shared" ca="1" si="157"/>
        <v>-7.0896005428779163E-2</v>
      </c>
      <c r="AQ38" s="781">
        <f t="shared" ca="1" si="157"/>
        <v>-5.2774072975566669E-10</v>
      </c>
      <c r="AR38" s="781">
        <f t="shared" ca="1" si="157"/>
        <v>-1.5402444499377823E-8</v>
      </c>
      <c r="AS38" s="781">
        <f t="shared" ca="1" si="157"/>
        <v>0</v>
      </c>
      <c r="AT38" s="766">
        <f t="shared" ca="1" si="157"/>
        <v>0</v>
      </c>
      <c r="AU38" s="766">
        <f t="shared" ca="1" si="157"/>
        <v>0</v>
      </c>
      <c r="AV38" s="781">
        <f t="shared" ca="1" si="157"/>
        <v>-1.0708428762258664E-29</v>
      </c>
      <c r="AW38" s="781">
        <f t="shared" ca="1" si="157"/>
        <v>-1.5944493289685687E-8</v>
      </c>
      <c r="AX38" s="781">
        <f t="shared" ca="1" si="157"/>
        <v>0</v>
      </c>
      <c r="AY38" s="781">
        <f t="shared" ca="1" si="157"/>
        <v>-4.3255816432936555E-5</v>
      </c>
      <c r="AZ38" s="781">
        <f t="shared" ca="1" si="157"/>
        <v>0</v>
      </c>
      <c r="BA38" s="781">
        <f t="shared" ca="1" si="157"/>
        <v>-6.8215455406468714E-2</v>
      </c>
      <c r="BB38" s="781">
        <f t="shared" ca="1" si="157"/>
        <v>-2.6372653541448525E-3</v>
      </c>
      <c r="BC38" s="781">
        <f t="shared" ca="1" si="157"/>
        <v>-2.8656529281260852E-8</v>
      </c>
      <c r="BD38" s="542"/>
      <c r="BE38" s="781">
        <f t="shared" ca="1" si="158"/>
        <v>-7.0896005428779163E-2</v>
      </c>
      <c r="BF38" s="781">
        <f t="shared" ca="1" si="158"/>
        <v>-5.2774072975566669E-10</v>
      </c>
      <c r="BG38" s="781">
        <f t="shared" ca="1" si="158"/>
        <v>-1.5402444499377823E-8</v>
      </c>
      <c r="BH38" s="781">
        <f t="shared" ca="1" si="158"/>
        <v>0</v>
      </c>
      <c r="BI38" s="766">
        <f t="shared" ca="1" si="158"/>
        <v>0</v>
      </c>
      <c r="BJ38" s="781">
        <f t="shared" ca="1" si="158"/>
        <v>-1.0708428762258664E-29</v>
      </c>
      <c r="BK38" s="781">
        <f t="shared" ca="1" si="158"/>
        <v>-1.5944493289685687E-8</v>
      </c>
      <c r="BL38" s="781">
        <f t="shared" ca="1" si="158"/>
        <v>0</v>
      </c>
      <c r="BM38" s="781">
        <f t="shared" ca="1" si="158"/>
        <v>-7.0852749685449648E-2</v>
      </c>
      <c r="BN38" s="781">
        <f t="shared" ca="1" si="158"/>
        <v>0</v>
      </c>
      <c r="BO38" s="781">
        <f t="shared" ca="1" si="158"/>
        <v>-4.3255816432936555E-5</v>
      </c>
      <c r="BP38" s="542"/>
      <c r="BQ38" s="781">
        <f t="shared" ca="1" si="159"/>
        <v>0</v>
      </c>
      <c r="BR38" s="781">
        <f t="shared" ca="1" si="159"/>
        <v>-7.0852749685449648E-2</v>
      </c>
      <c r="BS38" s="781">
        <f t="shared" ca="1" si="159"/>
        <v>0</v>
      </c>
      <c r="BT38" s="781">
        <f t="shared" ca="1" si="159"/>
        <v>-6.8215455406468714E-2</v>
      </c>
      <c r="BU38" s="781">
        <f t="shared" ca="1" si="159"/>
        <v>-2.8656529281260852E-8</v>
      </c>
      <c r="BV38" s="781">
        <f t="shared" ca="1" si="159"/>
        <v>-2.6372653541448525E-3</v>
      </c>
      <c r="BW38" s="781">
        <f t="shared" ca="1" si="159"/>
        <v>0</v>
      </c>
      <c r="BX38" s="542"/>
      <c r="BY38" s="781">
        <f t="shared" ca="1" si="160"/>
        <v>-2.6372653541448525E-3</v>
      </c>
      <c r="BZ38" s="781">
        <f t="shared" ca="1" si="160"/>
        <v>-2.8656529281260852E-8</v>
      </c>
      <c r="CA38" s="781">
        <f t="shared" ca="1" si="160"/>
        <v>0</v>
      </c>
      <c r="CB38" s="781">
        <f t="shared" ca="1" si="160"/>
        <v>-2.938571117228832E-5</v>
      </c>
      <c r="CC38" s="781">
        <f t="shared" ca="1" si="160"/>
        <v>-3.2328650154552985E-9</v>
      </c>
      <c r="CD38" s="781">
        <f t="shared" ca="1" si="160"/>
        <v>0</v>
      </c>
      <c r="CE38" s="781">
        <f t="shared" ca="1" si="160"/>
        <v>0</v>
      </c>
      <c r="CF38" s="781">
        <f t="shared" ca="1" si="160"/>
        <v>0</v>
      </c>
      <c r="CG38" s="542"/>
      <c r="CH38" s="781">
        <f t="shared" ca="1" si="161"/>
        <v>-3.1889394300484371E-8</v>
      </c>
      <c r="CI38" s="781">
        <f t="shared" ca="1" si="161"/>
        <v>-2.6666510658070091E-3</v>
      </c>
      <c r="CJ38" s="781">
        <f t="shared" ca="1" si="161"/>
        <v>0</v>
      </c>
      <c r="CK38" s="781" t="e">
        <f t="shared" ca="1" si="161"/>
        <v>#N/A</v>
      </c>
      <c r="CL38" s="781" t="e">
        <f t="shared" ca="1" si="161"/>
        <v>#N/A</v>
      </c>
      <c r="CM38" s="542"/>
      <c r="CN38" s="781">
        <f t="shared" ca="1" si="162"/>
        <v>0</v>
      </c>
      <c r="CO38" s="781" t="e">
        <f t="shared" ca="1" si="162"/>
        <v>#N/A</v>
      </c>
      <c r="CP38" s="781">
        <f t="shared" ca="1" si="162"/>
        <v>0</v>
      </c>
      <c r="CQ38" s="781">
        <f t="shared" ca="1" si="162"/>
        <v>0</v>
      </c>
      <c r="CR38" s="781">
        <f t="shared" ca="1" si="162"/>
        <v>0</v>
      </c>
      <c r="CS38" s="781">
        <f t="shared" ca="1" si="162"/>
        <v>0</v>
      </c>
      <c r="CT38" s="542"/>
      <c r="CU38" s="781">
        <f t="shared" ca="1" si="163"/>
        <v>-5.7799412422700535E-8</v>
      </c>
      <c r="CV38" s="781">
        <f t="shared" ca="1" si="163"/>
        <v>0</v>
      </c>
      <c r="CW38" s="781">
        <f t="shared" ca="1" si="163"/>
        <v>0</v>
      </c>
      <c r="CX38" s="781">
        <f t="shared" ca="1" si="163"/>
        <v>-6.8215455406468714E-2</v>
      </c>
      <c r="CY38" s="781">
        <f t="shared" ca="1" si="163"/>
        <v>0</v>
      </c>
      <c r="CZ38" s="781" t="e">
        <f t="shared" ca="1" si="163"/>
        <v>#N/A</v>
      </c>
      <c r="DA38" s="781" t="e">
        <f t="shared" ca="1" si="163"/>
        <v>#N/A</v>
      </c>
      <c r="DB38" s="781">
        <f t="shared" ca="1" si="163"/>
        <v>0</v>
      </c>
      <c r="DC38" s="766">
        <f t="shared" ca="1" si="163"/>
        <v>0</v>
      </c>
      <c r="DD38" s="781">
        <f t="shared" ca="1" si="163"/>
        <v>-3.2328650154552985E-9</v>
      </c>
      <c r="DE38" s="781">
        <f t="shared" ca="1" si="163"/>
        <v>-6.2690209178048187E-11</v>
      </c>
      <c r="DF38" s="781">
        <f t="shared" ca="1" si="163"/>
        <v>0</v>
      </c>
      <c r="DG38" s="781">
        <f t="shared" ca="1" si="163"/>
        <v>-3.6797899416261216E-5</v>
      </c>
      <c r="DH38" s="781">
        <f t="shared" ca="1" si="163"/>
        <v>-2.938571117228832E-5</v>
      </c>
      <c r="DI38" s="542"/>
      <c r="DJ38" s="781">
        <f t="shared" ca="1" si="164"/>
        <v>-2.0760231715750152E-4</v>
      </c>
      <c r="DK38" s="781">
        <f t="shared" ca="1" si="164"/>
        <v>-6.1186573656402598E-3</v>
      </c>
      <c r="DL38" s="781">
        <f t="shared" ca="1" si="164"/>
        <v>0</v>
      </c>
      <c r="DM38" s="781">
        <f t="shared" ca="1" si="164"/>
        <v>0</v>
      </c>
      <c r="DN38" s="781" t="e">
        <f t="shared" ca="1" si="164"/>
        <v>#N/A</v>
      </c>
      <c r="DO38" s="781">
        <f t="shared" ca="1" si="164"/>
        <v>-2.5305038746263917E-4</v>
      </c>
      <c r="DP38" s="781" t="e">
        <f t="shared" ca="1" si="164"/>
        <v>#N/A</v>
      </c>
      <c r="DQ38" s="542"/>
      <c r="DR38" s="781">
        <f t="shared" ca="1" si="143"/>
        <v>-5.8891612499541751E-2</v>
      </c>
      <c r="DS38" s="781">
        <f t="shared" ca="1" si="143"/>
        <v>0</v>
      </c>
      <c r="DT38" s="781">
        <f t="shared" ca="1" si="143"/>
        <v>0</v>
      </c>
      <c r="DU38" s="781" t="e">
        <f t="shared" ca="1" si="143"/>
        <v>#N/A</v>
      </c>
      <c r="DV38" s="617"/>
      <c r="DW38" s="542"/>
      <c r="DX38" s="781">
        <f t="shared" ca="1" si="144"/>
        <v>-5.8891612499541751E-2</v>
      </c>
      <c r="DY38" s="781">
        <f t="shared" ca="1" si="144"/>
        <v>0</v>
      </c>
      <c r="DZ38" s="781">
        <f t="shared" ca="1" si="144"/>
        <v>0</v>
      </c>
      <c r="EA38" s="781" t="e">
        <f t="shared" ca="1" si="144"/>
        <v>#N/A</v>
      </c>
      <c r="EB38" s="617"/>
      <c r="EC38" s="542"/>
      <c r="ED38" s="781">
        <f t="shared" ca="1" si="145"/>
        <v>-3.1845048110429519E-3</v>
      </c>
      <c r="EE38" s="781">
        <f t="shared" ca="1" si="145"/>
        <v>0</v>
      </c>
      <c r="EF38" s="781" t="e">
        <f t="shared" ca="1" si="145"/>
        <v>#N/A</v>
      </c>
      <c r="EG38" s="781" t="e">
        <f t="shared" ca="1" si="145"/>
        <v>#N/A</v>
      </c>
      <c r="EH38" s="617"/>
      <c r="EI38" s="542"/>
      <c r="EJ38" s="781">
        <f t="shared" ca="1" si="146"/>
        <v>0</v>
      </c>
      <c r="EK38" s="781">
        <f t="shared" ca="1" si="146"/>
        <v>0</v>
      </c>
      <c r="EL38" s="781">
        <f t="shared" ca="1" si="146"/>
        <v>0</v>
      </c>
      <c r="EM38" s="781">
        <f t="shared" ca="1" si="146"/>
        <v>0</v>
      </c>
      <c r="EN38" s="617"/>
      <c r="EO38" s="542"/>
      <c r="EP38" s="781">
        <f t="shared" ca="1" si="147"/>
        <v>-3.6797911097734882E-5</v>
      </c>
      <c r="EQ38" s="781">
        <f t="shared" ca="1" si="147"/>
        <v>-3.6797899416261216E-5</v>
      </c>
      <c r="ER38" s="781">
        <f t="shared" ca="1" si="147"/>
        <v>0</v>
      </c>
      <c r="ES38" s="781">
        <f t="shared" ca="1" si="147"/>
        <v>-1.1710421145763089E-11</v>
      </c>
      <c r="ET38" s="617"/>
      <c r="EU38" s="542"/>
      <c r="EV38" s="781">
        <f t="shared" ca="1" si="148"/>
        <v>0</v>
      </c>
      <c r="EW38" s="781">
        <f t="shared" ca="1" si="148"/>
        <v>0</v>
      </c>
      <c r="EX38" s="542"/>
      <c r="EY38" s="781">
        <f t="shared" ca="1" si="149"/>
        <v>0</v>
      </c>
      <c r="EZ38" s="781">
        <f t="shared" ca="1" si="149"/>
        <v>0</v>
      </c>
      <c r="FA38" s="781" t="e">
        <f t="shared" ca="1" si="149"/>
        <v>#N/A</v>
      </c>
      <c r="FB38" s="542"/>
      <c r="FC38" s="781">
        <f t="shared" ca="1" si="165"/>
        <v>0</v>
      </c>
      <c r="FD38" s="781">
        <f t="shared" ca="1" si="165"/>
        <v>0</v>
      </c>
      <c r="FE38" s="781">
        <f t="shared" ca="1" si="165"/>
        <v>0</v>
      </c>
      <c r="FF38" s="781">
        <f t="shared" ca="1" si="165"/>
        <v>0</v>
      </c>
      <c r="FG38" s="781">
        <f t="shared" ca="1" si="165"/>
        <v>0</v>
      </c>
      <c r="FH38" s="781">
        <f t="shared" ca="1" si="165"/>
        <v>0</v>
      </c>
      <c r="FI38" s="781">
        <f t="shared" ca="1" si="165"/>
        <v>-2.1798887911631893E-3</v>
      </c>
      <c r="FJ38" s="781">
        <f t="shared" ca="1" si="165"/>
        <v>-9.8094995715390029E-3</v>
      </c>
      <c r="FK38" s="781">
        <f t="shared" ca="1" si="165"/>
        <v>0</v>
      </c>
      <c r="FL38" s="781">
        <f t="shared" ca="1" si="165"/>
        <v>-8.1380886960019913E-5</v>
      </c>
      <c r="FM38" s="781" t="e">
        <f t="shared" ca="1" si="166"/>
        <v>#N/A</v>
      </c>
      <c r="FN38" s="781">
        <f t="shared" ca="1" si="166"/>
        <v>0</v>
      </c>
      <c r="FO38" s="781">
        <f t="shared" ca="1" si="166"/>
        <v>0</v>
      </c>
      <c r="FP38" s="781">
        <f t="shared" ca="1" si="166"/>
        <v>0</v>
      </c>
      <c r="FQ38" s="781">
        <f t="shared" ca="1" si="166"/>
        <v>-1.6216990605621962E-3</v>
      </c>
      <c r="FR38" s="781">
        <f t="shared" ca="1" si="166"/>
        <v>0</v>
      </c>
      <c r="FS38" s="781">
        <f t="shared" ca="1" si="166"/>
        <v>0</v>
      </c>
      <c r="FT38" s="781">
        <f t="shared" ca="1" si="166"/>
        <v>0</v>
      </c>
      <c r="FU38" s="781" t="e">
        <f t="shared" ca="1" si="166"/>
        <v>#N/A</v>
      </c>
      <c r="FV38" s="781" t="e">
        <f t="shared" ca="1" si="166"/>
        <v>#N/A</v>
      </c>
      <c r="FW38" s="781">
        <f t="shared" ca="1" si="167"/>
        <v>0</v>
      </c>
      <c r="FX38" s="781">
        <f t="shared" ca="1" si="167"/>
        <v>0</v>
      </c>
      <c r="FY38" s="781">
        <f t="shared" ca="1" si="167"/>
        <v>0</v>
      </c>
      <c r="FZ38" s="781">
        <f t="shared" ca="1" si="167"/>
        <v>0</v>
      </c>
      <c r="GA38" s="781" t="e">
        <f t="shared" ca="1" si="167"/>
        <v>#N/A</v>
      </c>
      <c r="GB38" s="781">
        <f t="shared" ca="1" si="167"/>
        <v>0</v>
      </c>
      <c r="GC38" s="617"/>
      <c r="GD38" s="781">
        <f t="shared" ca="1" si="168"/>
        <v>-1.7265616449406562E-8</v>
      </c>
      <c r="GE38" s="781">
        <f t="shared" ca="1" si="168"/>
        <v>-8.414614726111496E-10</v>
      </c>
      <c r="GF38" s="781">
        <f t="shared" ca="1" si="168"/>
        <v>0</v>
      </c>
      <c r="GG38" s="781">
        <f t="shared" ca="1" si="168"/>
        <v>-1.0708428762258664E-29</v>
      </c>
      <c r="GH38" s="781" t="e">
        <f t="shared" ca="1" si="168"/>
        <v>#N/A</v>
      </c>
      <c r="GI38" s="781" t="e">
        <f t="shared" ca="1" si="168"/>
        <v>#N/A</v>
      </c>
      <c r="GJ38" s="781">
        <f t="shared" ca="1" si="168"/>
        <v>-6.2690209178048187E-11</v>
      </c>
      <c r="GK38" s="781">
        <f t="shared" ca="1" si="168"/>
        <v>-3.6797899416261216E-5</v>
      </c>
      <c r="GL38" s="781">
        <f t="shared" ca="1" si="168"/>
        <v>0</v>
      </c>
      <c r="GM38" s="781">
        <f t="shared" ca="1" si="168"/>
        <v>0</v>
      </c>
      <c r="GN38" s="781">
        <f t="shared" ca="1" si="168"/>
        <v>0</v>
      </c>
      <c r="GO38" s="781" t="e">
        <f t="shared" ca="1" si="168"/>
        <v>#N/A</v>
      </c>
      <c r="GQ38" s="523" t="s">
        <v>2584</v>
      </c>
      <c r="GR38" s="689">
        <f ca="1">GB9</f>
        <v>0</v>
      </c>
      <c r="GS38" s="690" t="s">
        <v>225</v>
      </c>
      <c r="GU38" s="618">
        <f ca="1">GO17</f>
        <v>-97.876128199999997</v>
      </c>
      <c r="GV38" s="690" t="s">
        <v>473</v>
      </c>
    </row>
    <row r="39" spans="1:204" ht="12.75" customHeight="1">
      <c r="A39" s="803" t="s">
        <v>2585</v>
      </c>
      <c r="B39" s="618">
        <v>19</v>
      </c>
      <c r="C39" s="804">
        <v>152.15</v>
      </c>
      <c r="D39" s="523">
        <v>-0.87468325684000003</v>
      </c>
      <c r="E39" s="805" t="s">
        <v>1130</v>
      </c>
      <c r="F39" s="806">
        <f t="shared" ca="1" si="154"/>
        <v>-0.38956726366034367</v>
      </c>
      <c r="G39" s="781">
        <f t="shared" ca="1" si="154"/>
        <v>-2.9008426116604409E-9</v>
      </c>
      <c r="H39" s="781">
        <f t="shared" ca="1" si="154"/>
        <v>0</v>
      </c>
      <c r="I39" s="781">
        <f t="shared" ca="1" si="154"/>
        <v>0</v>
      </c>
      <c r="J39" s="781">
        <f t="shared" ca="1" si="154"/>
        <v>0</v>
      </c>
      <c r="K39" s="781">
        <f t="shared" ca="1" si="154"/>
        <v>0</v>
      </c>
      <c r="L39" s="781">
        <f t="shared" ca="1" si="154"/>
        <v>0</v>
      </c>
      <c r="M39" s="781">
        <f t="shared" ca="1" si="154"/>
        <v>0</v>
      </c>
      <c r="N39" s="766">
        <f t="shared" ca="1" si="154"/>
        <v>0</v>
      </c>
      <c r="O39" s="781">
        <f t="shared" ca="1" si="154"/>
        <v>-1.1432217554892476E-8</v>
      </c>
      <c r="P39" s="807">
        <f t="shared" ca="1" si="154"/>
        <v>-0.38956725503711065</v>
      </c>
      <c r="Q39" s="542"/>
      <c r="R39" s="781">
        <f t="shared" ca="1" si="155"/>
        <v>-0.38956725503711065</v>
      </c>
      <c r="S39" s="781">
        <f t="shared" ca="1" si="155"/>
        <v>0</v>
      </c>
      <c r="T39" s="781">
        <f t="shared" ca="1" si="155"/>
        <v>0</v>
      </c>
      <c r="U39" s="781">
        <f t="shared" ca="1" si="155"/>
        <v>0</v>
      </c>
      <c r="V39" s="781">
        <f t="shared" ca="1" si="155"/>
        <v>0</v>
      </c>
      <c r="W39" s="781">
        <f t="shared" ca="1" si="155"/>
        <v>0</v>
      </c>
      <c r="X39" s="766">
        <f t="shared" ca="1" si="155"/>
        <v>0</v>
      </c>
      <c r="Y39" s="781">
        <f t="shared" ca="1" si="155"/>
        <v>-0.38956725503711065</v>
      </c>
      <c r="Z39" s="781">
        <f t="shared" ca="1" si="155"/>
        <v>-2.3090440615944159E-15</v>
      </c>
      <c r="AA39" s="781">
        <f t="shared" ca="1" si="155"/>
        <v>-2.3822291000097264E-16</v>
      </c>
      <c r="AB39" s="542"/>
      <c r="AC39" s="781">
        <f t="shared" ca="1" si="156"/>
        <v>0</v>
      </c>
      <c r="AD39" s="781">
        <f t="shared" ca="1" si="156"/>
        <v>0</v>
      </c>
      <c r="AE39" s="781">
        <f t="shared" ca="1" si="156"/>
        <v>0</v>
      </c>
      <c r="AF39" s="781">
        <f t="shared" ca="1" si="156"/>
        <v>0</v>
      </c>
      <c r="AG39" s="781">
        <f t="shared" ca="1" si="156"/>
        <v>0</v>
      </c>
      <c r="AH39" s="781">
        <f t="shared" ca="1" si="156"/>
        <v>0</v>
      </c>
      <c r="AI39" s="781">
        <f t="shared" ca="1" si="156"/>
        <v>0</v>
      </c>
      <c r="AJ39" s="781">
        <f t="shared" ca="1" si="156"/>
        <v>0</v>
      </c>
      <c r="AK39" s="766">
        <f t="shared" ca="1" si="156"/>
        <v>0</v>
      </c>
      <c r="AL39" s="781">
        <f t="shared" ca="1" si="156"/>
        <v>0</v>
      </c>
      <c r="AM39" s="781">
        <f t="shared" ca="1" si="156"/>
        <v>0</v>
      </c>
      <c r="AN39" s="781">
        <f t="shared" ca="1" si="156"/>
        <v>0</v>
      </c>
      <c r="AO39" s="542"/>
      <c r="AP39" s="781">
        <f t="shared" ca="1" si="157"/>
        <v>-0.38956725503711065</v>
      </c>
      <c r="AQ39" s="781">
        <f t="shared" ca="1" si="157"/>
        <v>-2.3822291000097264E-16</v>
      </c>
      <c r="AR39" s="781">
        <f t="shared" ca="1" si="157"/>
        <v>-2.3090440615944159E-15</v>
      </c>
      <c r="AS39" s="781">
        <f t="shared" ca="1" si="157"/>
        <v>0</v>
      </c>
      <c r="AT39" s="766">
        <f t="shared" ca="1" si="157"/>
        <v>0</v>
      </c>
      <c r="AU39" s="766">
        <f t="shared" ca="1" si="157"/>
        <v>0</v>
      </c>
      <c r="AV39" s="781">
        <f t="shared" ca="1" si="157"/>
        <v>0</v>
      </c>
      <c r="AW39" s="781">
        <f t="shared" ca="1" si="157"/>
        <v>0</v>
      </c>
      <c r="AX39" s="781">
        <f t="shared" ca="1" si="157"/>
        <v>0</v>
      </c>
      <c r="AY39" s="781">
        <f t="shared" ca="1" si="157"/>
        <v>-2.9008426116604409E-9</v>
      </c>
      <c r="AZ39" s="781">
        <f t="shared" ca="1" si="157"/>
        <v>0</v>
      </c>
      <c r="BA39" s="781">
        <f t="shared" ca="1" si="157"/>
        <v>-0.37506670886487736</v>
      </c>
      <c r="BB39" s="781">
        <f t="shared" ca="1" si="157"/>
        <v>-1.4500543527775267E-2</v>
      </c>
      <c r="BC39" s="781">
        <f t="shared" ca="1" si="157"/>
        <v>-2.7351799828272244E-14</v>
      </c>
      <c r="BD39" s="542"/>
      <c r="BE39" s="781">
        <f t="shared" ca="1" si="158"/>
        <v>-0.38956725503711065</v>
      </c>
      <c r="BF39" s="781">
        <f t="shared" ca="1" si="158"/>
        <v>-2.3822291000097264E-16</v>
      </c>
      <c r="BG39" s="781">
        <f t="shared" ca="1" si="158"/>
        <v>-2.3090440615944159E-15</v>
      </c>
      <c r="BH39" s="781">
        <f t="shared" ca="1" si="158"/>
        <v>0</v>
      </c>
      <c r="BI39" s="766">
        <f t="shared" ca="1" si="158"/>
        <v>0</v>
      </c>
      <c r="BJ39" s="781">
        <f t="shared" ca="1" si="158"/>
        <v>0</v>
      </c>
      <c r="BK39" s="781">
        <f t="shared" ca="1" si="158"/>
        <v>0</v>
      </c>
      <c r="BL39" s="781">
        <f t="shared" ca="1" si="158"/>
        <v>0</v>
      </c>
      <c r="BM39" s="781">
        <f t="shared" ca="1" si="158"/>
        <v>-0.38956725216269972</v>
      </c>
      <c r="BN39" s="781">
        <f t="shared" ca="1" si="158"/>
        <v>0</v>
      </c>
      <c r="BO39" s="781">
        <f t="shared" ca="1" si="158"/>
        <v>-2.9008426116604409E-9</v>
      </c>
      <c r="BP39" s="542"/>
      <c r="BQ39" s="781">
        <f t="shared" ca="1" si="159"/>
        <v>0</v>
      </c>
      <c r="BR39" s="781">
        <f t="shared" ca="1" si="159"/>
        <v>-0.38956725216269972</v>
      </c>
      <c r="BS39" s="781">
        <f t="shared" ca="1" si="159"/>
        <v>0</v>
      </c>
      <c r="BT39" s="781">
        <f t="shared" ca="1" si="159"/>
        <v>-0.37506670886487736</v>
      </c>
      <c r="BU39" s="781">
        <f t="shared" ca="1" si="159"/>
        <v>-2.7351799828272244E-14</v>
      </c>
      <c r="BV39" s="781">
        <f t="shared" ca="1" si="159"/>
        <v>-1.4500543527775267E-2</v>
      </c>
      <c r="BW39" s="781">
        <f t="shared" ca="1" si="159"/>
        <v>0</v>
      </c>
      <c r="BX39" s="542"/>
      <c r="BY39" s="781">
        <f t="shared" ca="1" si="160"/>
        <v>-1.4500543527775267E-2</v>
      </c>
      <c r="BZ39" s="781">
        <f t="shared" ca="1" si="160"/>
        <v>-2.7351799828272244E-14</v>
      </c>
      <c r="CA39" s="781">
        <f t="shared" ca="1" si="160"/>
        <v>0</v>
      </c>
      <c r="CB39" s="781">
        <f t="shared" ca="1" si="160"/>
        <v>-1.6157040525102199E-4</v>
      </c>
      <c r="CC39" s="781">
        <f t="shared" ca="1" si="160"/>
        <v>-7.2367388071085891E-16</v>
      </c>
      <c r="CD39" s="781">
        <f t="shared" ca="1" si="160"/>
        <v>0</v>
      </c>
      <c r="CE39" s="781">
        <f t="shared" ca="1" si="160"/>
        <v>0</v>
      </c>
      <c r="CF39" s="781">
        <f t="shared" ca="1" si="160"/>
        <v>0</v>
      </c>
      <c r="CG39" s="542"/>
      <c r="CH39" s="781">
        <f t="shared" ca="1" si="161"/>
        <v>-2.807547372048075E-14</v>
      </c>
      <c r="CI39" s="781">
        <f t="shared" ca="1" si="161"/>
        <v>-1.4662113938200232E-2</v>
      </c>
      <c r="CJ39" s="781">
        <f t="shared" ca="1" si="161"/>
        <v>0</v>
      </c>
      <c r="CK39" s="781" t="e">
        <f t="shared" ca="1" si="161"/>
        <v>#N/A</v>
      </c>
      <c r="CL39" s="781" t="e">
        <f t="shared" ca="1" si="161"/>
        <v>#N/A</v>
      </c>
      <c r="CM39" s="542"/>
      <c r="CN39" s="781">
        <f t="shared" ca="1" si="162"/>
        <v>0</v>
      </c>
      <c r="CO39" s="781" t="e">
        <f t="shared" ca="1" si="162"/>
        <v>#N/A</v>
      </c>
      <c r="CP39" s="781">
        <f t="shared" ca="1" si="162"/>
        <v>0</v>
      </c>
      <c r="CQ39" s="781">
        <f t="shared" ca="1" si="162"/>
        <v>0</v>
      </c>
      <c r="CR39" s="781">
        <f t="shared" ca="1" si="162"/>
        <v>0</v>
      </c>
      <c r="CS39" s="781">
        <f t="shared" ca="1" si="162"/>
        <v>0</v>
      </c>
      <c r="CT39" s="542"/>
      <c r="CU39" s="781">
        <f t="shared" ca="1" si="163"/>
        <v>-1.1432217554892476E-8</v>
      </c>
      <c r="CV39" s="781">
        <f t="shared" ca="1" si="163"/>
        <v>0</v>
      </c>
      <c r="CW39" s="781">
        <f t="shared" ca="1" si="163"/>
        <v>0</v>
      </c>
      <c r="CX39" s="781">
        <f t="shared" ca="1" si="163"/>
        <v>-0.37506670886487736</v>
      </c>
      <c r="CY39" s="781">
        <f t="shared" ca="1" si="163"/>
        <v>0</v>
      </c>
      <c r="CZ39" s="781" t="e">
        <f t="shared" ca="1" si="163"/>
        <v>#N/A</v>
      </c>
      <c r="DA39" s="781" t="e">
        <f t="shared" ca="1" si="163"/>
        <v>#N/A</v>
      </c>
      <c r="DB39" s="781">
        <f t="shared" ca="1" si="163"/>
        <v>0</v>
      </c>
      <c r="DC39" s="766">
        <f t="shared" ca="1" si="163"/>
        <v>0</v>
      </c>
      <c r="DD39" s="781">
        <f t="shared" ca="1" si="163"/>
        <v>-7.2367388071085891E-16</v>
      </c>
      <c r="DE39" s="781">
        <f t="shared" ca="1" si="163"/>
        <v>-5.1869335071481394E-18</v>
      </c>
      <c r="DF39" s="781">
        <f t="shared" ca="1" si="163"/>
        <v>0</v>
      </c>
      <c r="DG39" s="781">
        <f t="shared" ca="1" si="163"/>
        <v>-2.0232469039000963E-4</v>
      </c>
      <c r="DH39" s="781">
        <f t="shared" ca="1" si="163"/>
        <v>-1.6157040525102199E-4</v>
      </c>
      <c r="DI39" s="542"/>
      <c r="DJ39" s="781">
        <f t="shared" ca="1" si="164"/>
        <v>-1.1414526877628092E-3</v>
      </c>
      <c r="DK39" s="781">
        <f t="shared" ca="1" si="164"/>
        <v>-3.364199493193553E-2</v>
      </c>
      <c r="DL39" s="781">
        <f t="shared" ca="1" si="164"/>
        <v>0</v>
      </c>
      <c r="DM39" s="781">
        <f t="shared" ca="1" si="164"/>
        <v>0</v>
      </c>
      <c r="DN39" s="781" t="e">
        <f t="shared" ca="1" si="164"/>
        <v>#N/A</v>
      </c>
      <c r="DO39" s="781">
        <f t="shared" ca="1" si="164"/>
        <v>-1.3913379034082162E-3</v>
      </c>
      <c r="DP39" s="781" t="e">
        <f t="shared" ca="1" si="164"/>
        <v>#N/A</v>
      </c>
      <c r="DQ39" s="542"/>
      <c r="DR39" s="781">
        <f t="shared" ca="1" si="143"/>
        <v>-0.32380147546626292</v>
      </c>
      <c r="DS39" s="781">
        <f t="shared" ca="1" si="143"/>
        <v>0</v>
      </c>
      <c r="DT39" s="781">
        <f t="shared" ca="1" si="143"/>
        <v>0</v>
      </c>
      <c r="DU39" s="781" t="e">
        <f t="shared" ca="1" si="143"/>
        <v>#N/A</v>
      </c>
      <c r="DV39" s="617"/>
      <c r="DW39" s="542"/>
      <c r="DX39" s="781">
        <f t="shared" ca="1" si="144"/>
        <v>-0.32380147546626292</v>
      </c>
      <c r="DY39" s="781">
        <f t="shared" ca="1" si="144"/>
        <v>0</v>
      </c>
      <c r="DZ39" s="781">
        <f t="shared" ca="1" si="144"/>
        <v>0</v>
      </c>
      <c r="EA39" s="781" t="e">
        <f t="shared" ca="1" si="144"/>
        <v>#N/A</v>
      </c>
      <c r="EB39" s="617"/>
      <c r="EC39" s="542"/>
      <c r="ED39" s="781">
        <f t="shared" ca="1" si="145"/>
        <v>-1.7509239672711487E-2</v>
      </c>
      <c r="EE39" s="781">
        <f t="shared" ca="1" si="145"/>
        <v>0</v>
      </c>
      <c r="EF39" s="781" t="e">
        <f t="shared" ca="1" si="145"/>
        <v>#N/A</v>
      </c>
      <c r="EG39" s="781" t="e">
        <f t="shared" ca="1" si="145"/>
        <v>#N/A</v>
      </c>
      <c r="EH39" s="617"/>
      <c r="EI39" s="542"/>
      <c r="EJ39" s="781">
        <f t="shared" ca="1" si="146"/>
        <v>0</v>
      </c>
      <c r="EK39" s="781">
        <f t="shared" ca="1" si="146"/>
        <v>0</v>
      </c>
      <c r="EL39" s="781">
        <f t="shared" ca="1" si="146"/>
        <v>0</v>
      </c>
      <c r="EM39" s="781">
        <f t="shared" ca="1" si="146"/>
        <v>0</v>
      </c>
      <c r="EN39" s="617"/>
      <c r="EO39" s="542"/>
      <c r="EP39" s="781">
        <f t="shared" ca="1" si="147"/>
        <v>-2.0232469039000963E-4</v>
      </c>
      <c r="EQ39" s="781">
        <f t="shared" ca="1" si="147"/>
        <v>-2.0232469039000963E-4</v>
      </c>
      <c r="ER39" s="781">
        <f t="shared" ca="1" si="147"/>
        <v>0</v>
      </c>
      <c r="ES39" s="781">
        <f t="shared" ca="1" si="147"/>
        <v>-1.0632379877933807E-16</v>
      </c>
      <c r="ET39" s="617"/>
      <c r="EU39" s="542"/>
      <c r="EV39" s="781">
        <f t="shared" ca="1" si="148"/>
        <v>0</v>
      </c>
      <c r="EW39" s="781">
        <f t="shared" ca="1" si="148"/>
        <v>0</v>
      </c>
      <c r="EX39" s="542"/>
      <c r="EY39" s="781">
        <f t="shared" ca="1" si="149"/>
        <v>0</v>
      </c>
      <c r="EZ39" s="781">
        <f t="shared" ca="1" si="149"/>
        <v>0</v>
      </c>
      <c r="FA39" s="781" t="e">
        <f t="shared" ca="1" si="149"/>
        <v>#N/A</v>
      </c>
      <c r="FB39" s="542"/>
      <c r="FC39" s="781">
        <f t="shared" ca="1" si="165"/>
        <v>-0.38956726366034367</v>
      </c>
      <c r="FD39" s="781">
        <f t="shared" ca="1" si="165"/>
        <v>0</v>
      </c>
      <c r="FE39" s="781">
        <f t="shared" ca="1" si="165"/>
        <v>0</v>
      </c>
      <c r="FF39" s="781">
        <f t="shared" ca="1" si="165"/>
        <v>0</v>
      </c>
      <c r="FG39" s="781">
        <f t="shared" ca="1" si="165"/>
        <v>0</v>
      </c>
      <c r="FH39" s="781">
        <f t="shared" ca="1" si="165"/>
        <v>0</v>
      </c>
      <c r="FI39" s="781">
        <f t="shared" ca="1" si="165"/>
        <v>0</v>
      </c>
      <c r="FJ39" s="781">
        <f t="shared" ca="1" si="165"/>
        <v>0</v>
      </c>
      <c r="FK39" s="781">
        <f t="shared" ca="1" si="165"/>
        <v>0</v>
      </c>
      <c r="FL39" s="781">
        <f t="shared" ca="1" si="165"/>
        <v>0</v>
      </c>
      <c r="FM39" s="781" t="e">
        <f t="shared" ca="1" si="166"/>
        <v>#N/A</v>
      </c>
      <c r="FN39" s="781">
        <f t="shared" ca="1" si="166"/>
        <v>0</v>
      </c>
      <c r="FO39" s="781">
        <f t="shared" ca="1" si="166"/>
        <v>0</v>
      </c>
      <c r="FP39" s="781">
        <f t="shared" ca="1" si="166"/>
        <v>0</v>
      </c>
      <c r="FQ39" s="781">
        <f t="shared" ca="1" si="166"/>
        <v>0</v>
      </c>
      <c r="FR39" s="781">
        <f t="shared" ca="1" si="166"/>
        <v>0</v>
      </c>
      <c r="FS39" s="781">
        <f t="shared" ca="1" si="166"/>
        <v>0</v>
      </c>
      <c r="FT39" s="781">
        <f t="shared" ca="1" si="166"/>
        <v>0</v>
      </c>
      <c r="FU39" s="781" t="e">
        <f t="shared" ca="1" si="166"/>
        <v>#N/A</v>
      </c>
      <c r="FV39" s="781" t="e">
        <f t="shared" ca="1" si="166"/>
        <v>#N/A</v>
      </c>
      <c r="FW39" s="781">
        <f t="shared" ca="1" si="167"/>
        <v>0</v>
      </c>
      <c r="FX39" s="781">
        <f t="shared" ca="1" si="167"/>
        <v>0</v>
      </c>
      <c r="FY39" s="781">
        <f t="shared" ca="1" si="167"/>
        <v>0</v>
      </c>
      <c r="FZ39" s="781">
        <f t="shared" ca="1" si="167"/>
        <v>0</v>
      </c>
      <c r="GA39" s="781" t="e">
        <f t="shared" ca="1" si="167"/>
        <v>#N/A</v>
      </c>
      <c r="GB39" s="781">
        <f t="shared" ca="1" si="167"/>
        <v>0</v>
      </c>
      <c r="GC39" s="617"/>
      <c r="GD39" s="781">
        <f t="shared" ca="1" si="168"/>
        <v>0</v>
      </c>
      <c r="GE39" s="781">
        <f t="shared" ca="1" si="168"/>
        <v>0</v>
      </c>
      <c r="GF39" s="781">
        <f t="shared" ca="1" si="168"/>
        <v>0</v>
      </c>
      <c r="GG39" s="781">
        <f t="shared" ca="1" si="168"/>
        <v>0</v>
      </c>
      <c r="GH39" s="781" t="e">
        <f t="shared" ca="1" si="168"/>
        <v>#N/A</v>
      </c>
      <c r="GI39" s="781" t="e">
        <f t="shared" ca="1" si="168"/>
        <v>#N/A</v>
      </c>
      <c r="GJ39" s="781">
        <f t="shared" ca="1" si="168"/>
        <v>-5.1869335071481394E-18</v>
      </c>
      <c r="GK39" s="781">
        <f t="shared" ca="1" si="168"/>
        <v>-2.0232469039000963E-4</v>
      </c>
      <c r="GL39" s="781">
        <f t="shared" ca="1" si="168"/>
        <v>0</v>
      </c>
      <c r="GM39" s="781">
        <f t="shared" ca="1" si="168"/>
        <v>0</v>
      </c>
      <c r="GN39" s="781">
        <f t="shared" ca="1" si="168"/>
        <v>0</v>
      </c>
      <c r="GO39" s="781" t="e">
        <f t="shared" ca="1" si="168"/>
        <v>#N/A</v>
      </c>
      <c r="GR39" s="618">
        <f ca="1">GB10</f>
        <v>0</v>
      </c>
      <c r="GS39" s="690" t="s">
        <v>2325</v>
      </c>
    </row>
    <row r="40" spans="1:204" ht="12.75" customHeight="1">
      <c r="A40" s="803" t="s">
        <v>2586</v>
      </c>
      <c r="B40" s="618">
        <v>5</v>
      </c>
      <c r="C40" s="804">
        <v>46.069040000000001</v>
      </c>
      <c r="D40" s="523">
        <v>-0.29496760951000001</v>
      </c>
      <c r="E40" s="805" t="s">
        <v>1130</v>
      </c>
      <c r="F40" s="806">
        <f t="shared" ca="1" si="154"/>
        <v>-7.4042813384858173</v>
      </c>
      <c r="G40" s="781">
        <f t="shared" ca="1" si="154"/>
        <v>-12.840969401136887</v>
      </c>
      <c r="H40" s="781">
        <f t="shared" ca="1" si="154"/>
        <v>-4.9266336512073759E-2</v>
      </c>
      <c r="I40" s="781">
        <f t="shared" ca="1" si="154"/>
        <v>-49.981622771989869</v>
      </c>
      <c r="J40" s="781">
        <f t="shared" ca="1" si="154"/>
        <v>-8.6932474392682639</v>
      </c>
      <c r="K40" s="781">
        <f t="shared" ca="1" si="154"/>
        <v>-1.3671251631272905</v>
      </c>
      <c r="L40" s="781">
        <f t="shared" ca="1" si="154"/>
        <v>0</v>
      </c>
      <c r="M40" s="781">
        <f t="shared" ca="1" si="154"/>
        <v>-53.639073252469302</v>
      </c>
      <c r="N40" s="766">
        <f t="shared" ca="1" si="154"/>
        <v>-8.0919685681102381E-6</v>
      </c>
      <c r="O40" s="781">
        <f t="shared" ca="1" si="154"/>
        <v>-11.937038620422028</v>
      </c>
      <c r="P40" s="807">
        <f t="shared" ca="1" si="154"/>
        <v>-121.16024111287561</v>
      </c>
      <c r="Q40" s="542"/>
      <c r="R40" s="781">
        <f t="shared" ca="1" si="155"/>
        <v>-121.16024111287561</v>
      </c>
      <c r="S40" s="781">
        <f t="shared" ca="1" si="155"/>
        <v>-4.6392886194301406</v>
      </c>
      <c r="T40" s="781">
        <f t="shared" ca="1" si="155"/>
        <v>0</v>
      </c>
      <c r="U40" s="781">
        <f t="shared" ca="1" si="155"/>
        <v>-3.7601588761389651E-2</v>
      </c>
      <c r="V40" s="781">
        <f t="shared" ca="1" si="155"/>
        <v>0</v>
      </c>
      <c r="W40" s="781">
        <f t="shared" ca="1" si="155"/>
        <v>-0.16920714926618519</v>
      </c>
      <c r="X40" s="766">
        <f t="shared" ca="1" si="155"/>
        <v>-9.48338878014318</v>
      </c>
      <c r="Y40" s="781">
        <f t="shared" ca="1" si="155"/>
        <v>-134.45317420764655</v>
      </c>
      <c r="Z40" s="781">
        <f t="shared" ca="1" si="155"/>
        <v>-0.13100251844993957</v>
      </c>
      <c r="AA40" s="781">
        <f t="shared" ca="1" si="155"/>
        <v>-1.3464811043478781E-2</v>
      </c>
      <c r="AB40" s="542"/>
      <c r="AC40" s="781">
        <f t="shared" ca="1" si="156"/>
        <v>-1.4037645660000715E-3</v>
      </c>
      <c r="AD40" s="781">
        <f t="shared" ca="1" si="156"/>
        <v>-4.0584495855858114</v>
      </c>
      <c r="AE40" s="781">
        <f t="shared" ca="1" si="156"/>
        <v>-0.15165144714554291</v>
      </c>
      <c r="AF40" s="781">
        <f t="shared" ca="1" si="156"/>
        <v>-2.7973198194650013E-2</v>
      </c>
      <c r="AG40" s="781">
        <f t="shared" ca="1" si="156"/>
        <v>0</v>
      </c>
      <c r="AH40" s="781">
        <f t="shared" ca="1" si="156"/>
        <v>0</v>
      </c>
      <c r="AI40" s="781">
        <f t="shared" ca="1" si="156"/>
        <v>0</v>
      </c>
      <c r="AJ40" s="781">
        <f t="shared" ca="1" si="156"/>
        <v>-0.2268035014329586</v>
      </c>
      <c r="AK40" s="766">
        <f t="shared" ca="1" si="156"/>
        <v>0</v>
      </c>
      <c r="AL40" s="781">
        <f t="shared" ca="1" si="156"/>
        <v>-4.6392886194301406</v>
      </c>
      <c r="AM40" s="781">
        <f t="shared" ca="1" si="156"/>
        <v>-1.307594119263609E-2</v>
      </c>
      <c r="AN40" s="781">
        <f t="shared" ca="1" si="156"/>
        <v>-0.2618463106701423</v>
      </c>
      <c r="AO40" s="542"/>
      <c r="AP40" s="781">
        <f t="shared" ca="1" si="157"/>
        <v>-134.45317420764655</v>
      </c>
      <c r="AQ40" s="781">
        <f t="shared" ca="1" si="157"/>
        <v>-1.3464811043478781E-2</v>
      </c>
      <c r="AR40" s="781">
        <f t="shared" ca="1" si="157"/>
        <v>-0.13100251844993957</v>
      </c>
      <c r="AS40" s="781">
        <f t="shared" ca="1" si="157"/>
        <v>-9.515844729084483</v>
      </c>
      <c r="AT40" s="766">
        <f t="shared" ca="1" si="157"/>
        <v>-11.009578448424254</v>
      </c>
      <c r="AU40" s="766">
        <f t="shared" ca="1" si="157"/>
        <v>-8.4320962947282238E-2</v>
      </c>
      <c r="AV40" s="781">
        <f t="shared" ca="1" si="157"/>
        <v>-0.18496237947182495</v>
      </c>
      <c r="AW40" s="781">
        <f t="shared" ca="1" si="157"/>
        <v>-9.48338878014318</v>
      </c>
      <c r="AX40" s="781">
        <f t="shared" ca="1" si="157"/>
        <v>-3.8753574159203372E-2</v>
      </c>
      <c r="AY40" s="781">
        <f t="shared" ca="1" si="157"/>
        <v>-12.840969401136887</v>
      </c>
      <c r="AZ40" s="781">
        <f t="shared" ca="1" si="157"/>
        <v>-11.009578448424254</v>
      </c>
      <c r="BA40" s="781">
        <f t="shared" ca="1" si="157"/>
        <v>-117.04048089593478</v>
      </c>
      <c r="BB40" s="781">
        <f t="shared" ca="1" si="157"/>
        <v>-4.5475094784385952</v>
      </c>
      <c r="BC40" s="781">
        <f t="shared" ca="1" si="157"/>
        <v>-6.1741454899986586E-2</v>
      </c>
      <c r="BD40" s="542"/>
      <c r="BE40" s="781">
        <f t="shared" ca="1" si="158"/>
        <v>-134.45317420764655</v>
      </c>
      <c r="BF40" s="781">
        <f t="shared" ca="1" si="158"/>
        <v>-1.3464811043478781E-2</v>
      </c>
      <c r="BG40" s="781">
        <f t="shared" ca="1" si="158"/>
        <v>-0.13100251844993957</v>
      </c>
      <c r="BH40" s="781">
        <f t="shared" ca="1" si="158"/>
        <v>-9.515844729084483</v>
      </c>
      <c r="BI40" s="766">
        <f t="shared" ca="1" si="158"/>
        <v>-11.009578448424254</v>
      </c>
      <c r="BJ40" s="781">
        <f t="shared" ca="1" si="158"/>
        <v>-0.18496237947182495</v>
      </c>
      <c r="BK40" s="781">
        <f t="shared" ca="1" si="158"/>
        <v>-9.48338878014318</v>
      </c>
      <c r="BL40" s="781">
        <f t="shared" ca="1" si="158"/>
        <v>-3.8753574159203372E-2</v>
      </c>
      <c r="BM40" s="781">
        <f t="shared" ca="1" si="158"/>
        <v>-121.56541096889781</v>
      </c>
      <c r="BN40" s="781">
        <f t="shared" ca="1" si="158"/>
        <v>-11.009578448424254</v>
      </c>
      <c r="BO40" s="781">
        <f t="shared" ca="1" si="158"/>
        <v>-12.840969401136887</v>
      </c>
      <c r="BP40" s="542"/>
      <c r="BQ40" s="781">
        <f t="shared" ca="1" si="159"/>
        <v>-8.4320962947282238E-2</v>
      </c>
      <c r="BR40" s="781">
        <f t="shared" ca="1" si="159"/>
        <v>-121.56541096889781</v>
      </c>
      <c r="BS40" s="781">
        <f t="shared" ca="1" si="159"/>
        <v>0</v>
      </c>
      <c r="BT40" s="781">
        <f t="shared" ca="1" si="159"/>
        <v>-117.04048089593478</v>
      </c>
      <c r="BU40" s="781">
        <f t="shared" ca="1" si="159"/>
        <v>-6.1741454899986586E-2</v>
      </c>
      <c r="BV40" s="781">
        <f t="shared" ca="1" si="159"/>
        <v>-4.5475094784385952</v>
      </c>
      <c r="BW40" s="781">
        <f t="shared" ca="1" si="159"/>
        <v>0</v>
      </c>
      <c r="BX40" s="542"/>
      <c r="BY40" s="781">
        <f t="shared" ca="1" si="160"/>
        <v>-4.5475094784385952</v>
      </c>
      <c r="BZ40" s="781">
        <f t="shared" ca="1" si="160"/>
        <v>-6.1741454899986586E-2</v>
      </c>
      <c r="CA40" s="781">
        <f t="shared" ca="1" si="160"/>
        <v>-1.9802214371974589</v>
      </c>
      <c r="CB40" s="781">
        <f t="shared" ca="1" si="160"/>
        <v>-2.739780011724807</v>
      </c>
      <c r="CC40" s="781">
        <f t="shared" ca="1" si="160"/>
        <v>-0.26675922375186073</v>
      </c>
      <c r="CD40" s="781">
        <f t="shared" ca="1" si="160"/>
        <v>-1.2728724747885647</v>
      </c>
      <c r="CE40" s="781">
        <f t="shared" ca="1" si="160"/>
        <v>0</v>
      </c>
      <c r="CF40" s="781">
        <f t="shared" ca="1" si="160"/>
        <v>-19.35211092742032</v>
      </c>
      <c r="CG40" s="542"/>
      <c r="CH40" s="781">
        <f t="shared" ca="1" si="161"/>
        <v>-2.3087221140565419</v>
      </c>
      <c r="CI40" s="781">
        <f t="shared" ca="1" si="161"/>
        <v>-7.2872895093715924</v>
      </c>
      <c r="CJ40" s="781">
        <f t="shared" ca="1" si="161"/>
        <v>-18.01733989062431</v>
      </c>
      <c r="CK40" s="781" t="e">
        <f t="shared" ca="1" si="161"/>
        <v>#N/A</v>
      </c>
      <c r="CL40" s="781" t="e">
        <f t="shared" ca="1" si="161"/>
        <v>#N/A</v>
      </c>
      <c r="CM40" s="542"/>
      <c r="CN40" s="781">
        <f t="shared" ca="1" si="162"/>
        <v>-12.644374674927898</v>
      </c>
      <c r="CO40" s="781" t="e">
        <f t="shared" ca="1" si="162"/>
        <v>#N/A</v>
      </c>
      <c r="CP40" s="781">
        <f t="shared" ca="1" si="162"/>
        <v>-8.6932474392682639</v>
      </c>
      <c r="CQ40" s="781">
        <f t="shared" ca="1" si="162"/>
        <v>-0.91837014624804969</v>
      </c>
      <c r="CR40" s="781">
        <f t="shared" ca="1" si="162"/>
        <v>-1.6660411503487456</v>
      </c>
      <c r="CS40" s="781">
        <f t="shared" ca="1" si="162"/>
        <v>-1.3671251631272905</v>
      </c>
      <c r="CT40" s="542"/>
      <c r="CU40" s="781">
        <f t="shared" ca="1" si="163"/>
        <v>-11.937038620422028</v>
      </c>
      <c r="CV40" s="781">
        <f t="shared" ca="1" si="163"/>
        <v>-5.8509033366053318</v>
      </c>
      <c r="CW40" s="781">
        <f t="shared" ca="1" si="163"/>
        <v>-1.6661369671983333</v>
      </c>
      <c r="CX40" s="781">
        <f t="shared" ca="1" si="163"/>
        <v>-117.04048089593478</v>
      </c>
      <c r="CY40" s="781">
        <f t="shared" ca="1" si="163"/>
        <v>-5.1533798110739111E-2</v>
      </c>
      <c r="CZ40" s="781" t="e">
        <f t="shared" ca="1" si="163"/>
        <v>#N/A</v>
      </c>
      <c r="DA40" s="781" t="e">
        <f t="shared" ca="1" si="163"/>
        <v>#N/A</v>
      </c>
      <c r="DB40" s="781">
        <f t="shared" ca="1" si="163"/>
        <v>-0.80029073026302744</v>
      </c>
      <c r="DC40" s="766">
        <f t="shared" ca="1" si="163"/>
        <v>-1.5540066538936324</v>
      </c>
      <c r="DD40" s="781">
        <f t="shared" ca="1" si="163"/>
        <v>-0.26675922375186073</v>
      </c>
      <c r="DE40" s="781">
        <f t="shared" ca="1" si="163"/>
        <v>-1.5437082729859808</v>
      </c>
      <c r="DF40" s="781">
        <f t="shared" ca="1" si="163"/>
        <v>-133.54543104960126</v>
      </c>
      <c r="DG40" s="781">
        <f t="shared" ca="1" si="163"/>
        <v>-1.7580039024191829</v>
      </c>
      <c r="DH40" s="781">
        <f t="shared" ca="1" si="163"/>
        <v>-2.739780011724807</v>
      </c>
      <c r="DI40" s="542"/>
      <c r="DJ40" s="781">
        <f t="shared" ca="1" si="164"/>
        <v>-763.35916443244355</v>
      </c>
      <c r="DK40" s="781">
        <f t="shared" ca="1" si="164"/>
        <v>-165.05929643252199</v>
      </c>
      <c r="DL40" s="781">
        <f t="shared" ca="1" si="164"/>
        <v>-1.5540066538936324</v>
      </c>
      <c r="DM40" s="781">
        <f t="shared" ca="1" si="164"/>
        <v>-0.80029073026302744</v>
      </c>
      <c r="DN40" s="781" t="e">
        <f t="shared" ca="1" si="164"/>
        <v>#N/A</v>
      </c>
      <c r="DO40" s="781">
        <f t="shared" ca="1" si="164"/>
        <v>-932.01454246205549</v>
      </c>
      <c r="DP40" s="781" t="e">
        <f t="shared" ca="1" si="164"/>
        <v>#N/A</v>
      </c>
      <c r="DQ40" s="542"/>
      <c r="DR40" s="781">
        <f t="shared" ca="1" si="143"/>
        <v>0</v>
      </c>
      <c r="DS40" s="781">
        <f t="shared" ca="1" si="143"/>
        <v>-6.8273046680824896</v>
      </c>
      <c r="DT40" s="781">
        <f t="shared" ca="1" si="143"/>
        <v>-6.5372343784463576</v>
      </c>
      <c r="DU40" s="781" t="e">
        <f t="shared" ca="1" si="143"/>
        <v>#N/A</v>
      </c>
      <c r="DV40" s="617"/>
      <c r="DW40" s="542"/>
      <c r="DX40" s="781">
        <f t="shared" ca="1" si="144"/>
        <v>0</v>
      </c>
      <c r="DY40" s="781">
        <f t="shared" ca="1" si="144"/>
        <v>-6.8273046680824896</v>
      </c>
      <c r="DZ40" s="781">
        <f t="shared" ca="1" si="144"/>
        <v>-6.5372343784463576</v>
      </c>
      <c r="EA40" s="781" t="e">
        <f t="shared" ca="1" si="144"/>
        <v>#N/A</v>
      </c>
      <c r="EB40" s="617"/>
      <c r="EC40" s="542"/>
      <c r="ED40" s="781">
        <f t="shared" ca="1" si="145"/>
        <v>0</v>
      </c>
      <c r="EE40" s="781">
        <f t="shared" ca="1" si="145"/>
        <v>0</v>
      </c>
      <c r="EF40" s="781" t="e">
        <f t="shared" ca="1" si="145"/>
        <v>#N/A</v>
      </c>
      <c r="EG40" s="781" t="e">
        <f t="shared" ca="1" si="145"/>
        <v>#N/A</v>
      </c>
      <c r="EH40" s="617"/>
      <c r="EI40" s="542"/>
      <c r="EJ40" s="781">
        <f t="shared" ca="1" si="146"/>
        <v>-54.451514980665991</v>
      </c>
      <c r="EK40" s="781">
        <f t="shared" ca="1" si="146"/>
        <v>-45.313118977257112</v>
      </c>
      <c r="EL40" s="781">
        <f t="shared" ca="1" si="146"/>
        <v>-5.8505447133135018</v>
      </c>
      <c r="EM40" s="781">
        <f t="shared" ca="1" si="146"/>
        <v>-94.152812798797399</v>
      </c>
      <c r="EN40" s="617"/>
      <c r="EO40" s="542"/>
      <c r="EP40" s="781">
        <f t="shared" ca="1" si="147"/>
        <v>-27.061323163063516</v>
      </c>
      <c r="EQ40" s="781">
        <f t="shared" ca="1" si="147"/>
        <v>-1.7580039024191829</v>
      </c>
      <c r="ER40" s="781">
        <f t="shared" ca="1" si="147"/>
        <v>-25.300138717483698</v>
      </c>
      <c r="ES40" s="781">
        <f t="shared" ca="1" si="147"/>
        <v>-3.1805611266912822E-3</v>
      </c>
      <c r="ET40" s="617"/>
      <c r="EU40" s="542"/>
      <c r="EV40" s="781">
        <f t="shared" ca="1" si="148"/>
        <v>-11.009578448424254</v>
      </c>
      <c r="EW40" s="781">
        <f t="shared" ca="1" si="148"/>
        <v>-11.009578448424254</v>
      </c>
      <c r="EX40" s="542"/>
      <c r="EY40" s="781">
        <f t="shared" ca="1" si="149"/>
        <v>-54.451514980665991</v>
      </c>
      <c r="EZ40" s="781">
        <f t="shared" ca="1" si="149"/>
        <v>-5.8505447133135018</v>
      </c>
      <c r="FA40" s="781" t="e">
        <f t="shared" ca="1" si="149"/>
        <v>#N/A</v>
      </c>
      <c r="FB40" s="542"/>
      <c r="FC40" s="781">
        <f t="shared" ca="1" si="165"/>
        <v>-7.4042813384858173</v>
      </c>
      <c r="FD40" s="781">
        <f t="shared" ca="1" si="165"/>
        <v>-4.9266336512073759E-2</v>
      </c>
      <c r="FE40" s="781">
        <f t="shared" ca="1" si="165"/>
        <v>0</v>
      </c>
      <c r="FF40" s="781">
        <f t="shared" ca="1" si="165"/>
        <v>-8.0919685681102381E-6</v>
      </c>
      <c r="FG40" s="781">
        <f t="shared" ca="1" si="165"/>
        <v>0</v>
      </c>
      <c r="FH40" s="781">
        <f t="shared" ca="1" si="165"/>
        <v>0</v>
      </c>
      <c r="FI40" s="781">
        <f t="shared" ca="1" si="165"/>
        <v>-3.7601588761389651E-2</v>
      </c>
      <c r="FJ40" s="781">
        <f t="shared" ca="1" si="165"/>
        <v>-0.16920714926618519</v>
      </c>
      <c r="FK40" s="781">
        <f t="shared" ca="1" si="165"/>
        <v>-0.15165144714554291</v>
      </c>
      <c r="FL40" s="781">
        <f t="shared" ca="1" si="165"/>
        <v>-1.4037645660000715E-3</v>
      </c>
      <c r="FM40" s="781" t="e">
        <f t="shared" ca="1" si="166"/>
        <v>#N/A</v>
      </c>
      <c r="FN40" s="781">
        <f t="shared" ca="1" si="166"/>
        <v>0</v>
      </c>
      <c r="FO40" s="781">
        <f t="shared" ca="1" si="166"/>
        <v>0</v>
      </c>
      <c r="FP40" s="781">
        <f t="shared" ca="1" si="166"/>
        <v>0</v>
      </c>
      <c r="FQ40" s="781">
        <f t="shared" ca="1" si="166"/>
        <v>-2.7973198194650013E-2</v>
      </c>
      <c r="FR40" s="781">
        <f t="shared" ca="1" si="166"/>
        <v>0</v>
      </c>
      <c r="FS40" s="781">
        <f t="shared" ca="1" si="166"/>
        <v>-0.2268035014329586</v>
      </c>
      <c r="FT40" s="781">
        <f t="shared" ca="1" si="166"/>
        <v>-8.4320962947282238E-2</v>
      </c>
      <c r="FU40" s="781" t="e">
        <f t="shared" ca="1" si="166"/>
        <v>#N/A</v>
      </c>
      <c r="FV40" s="781" t="e">
        <f t="shared" ca="1" si="166"/>
        <v>#N/A</v>
      </c>
      <c r="FW40" s="781">
        <f t="shared" ca="1" si="167"/>
        <v>-1.5540066538936324</v>
      </c>
      <c r="FX40" s="781">
        <f t="shared" ca="1" si="167"/>
        <v>-0.80029073026302744</v>
      </c>
      <c r="FY40" s="781">
        <f t="shared" ca="1" si="167"/>
        <v>-1.9802214371974589</v>
      </c>
      <c r="FZ40" s="781">
        <f t="shared" ca="1" si="167"/>
        <v>0</v>
      </c>
      <c r="GA40" s="781" t="e">
        <f t="shared" ca="1" si="167"/>
        <v>#N/A</v>
      </c>
      <c r="GB40" s="781">
        <f t="shared" ca="1" si="167"/>
        <v>-52.06985493578906</v>
      </c>
      <c r="GC40" s="617"/>
      <c r="GD40" s="781">
        <f t="shared" ca="1" si="168"/>
        <v>-0.2618463106701423</v>
      </c>
      <c r="GE40" s="781">
        <f t="shared" ca="1" si="168"/>
        <v>-1.307594119263609E-2</v>
      </c>
      <c r="GF40" s="781">
        <f t="shared" ca="1" si="168"/>
        <v>-3.8753574159203372E-2</v>
      </c>
      <c r="GG40" s="781">
        <f t="shared" ca="1" si="168"/>
        <v>-0.18496237947182495</v>
      </c>
      <c r="GH40" s="781" t="e">
        <f t="shared" ca="1" si="168"/>
        <v>#N/A</v>
      </c>
      <c r="GI40" s="781" t="e">
        <f t="shared" ca="1" si="168"/>
        <v>#N/A</v>
      </c>
      <c r="GJ40" s="781">
        <f t="shared" ca="1" si="168"/>
        <v>-1.5437082729859808</v>
      </c>
      <c r="GK40" s="781">
        <f t="shared" ca="1" si="168"/>
        <v>-1.7580039024191829</v>
      </c>
      <c r="GL40" s="781">
        <f t="shared" ca="1" si="168"/>
        <v>0</v>
      </c>
      <c r="GM40" s="781">
        <f t="shared" ca="1" si="168"/>
        <v>-19.35211092742032</v>
      </c>
      <c r="GN40" s="781">
        <f t="shared" ca="1" si="168"/>
        <v>-0.91837014624804969</v>
      </c>
      <c r="GO40" s="781" t="e">
        <f t="shared" ca="1" si="168"/>
        <v>#N/A</v>
      </c>
      <c r="GR40" s="618">
        <f ca="1">GB17</f>
        <v>0</v>
      </c>
      <c r="GS40" s="690" t="s">
        <v>473</v>
      </c>
    </row>
    <row r="41" spans="1:204" ht="12.75" customHeight="1">
      <c r="A41" s="803" t="s">
        <v>2587</v>
      </c>
      <c r="B41" s="618">
        <v>4</v>
      </c>
      <c r="C41" s="804">
        <v>18.015280000000001</v>
      </c>
      <c r="D41" s="523">
        <v>0</v>
      </c>
      <c r="E41" s="805" t="s">
        <v>1130</v>
      </c>
      <c r="F41" s="806">
        <f t="shared" ca="1" si="154"/>
        <v>0</v>
      </c>
      <c r="G41" s="781">
        <f t="shared" ca="1" si="154"/>
        <v>0</v>
      </c>
      <c r="H41" s="781">
        <f t="shared" ca="1" si="154"/>
        <v>0</v>
      </c>
      <c r="I41" s="781">
        <f t="shared" ca="1" si="154"/>
        <v>0</v>
      </c>
      <c r="J41" s="781">
        <f t="shared" ca="1" si="154"/>
        <v>0</v>
      </c>
      <c r="K41" s="781">
        <f t="shared" ca="1" si="154"/>
        <v>0</v>
      </c>
      <c r="L41" s="781">
        <f t="shared" ca="1" si="154"/>
        <v>0</v>
      </c>
      <c r="M41" s="781">
        <f t="shared" ca="1" si="154"/>
        <v>0</v>
      </c>
      <c r="N41" s="766">
        <f t="shared" ca="1" si="154"/>
        <v>0</v>
      </c>
      <c r="O41" s="781">
        <f t="shared" ca="1" si="154"/>
        <v>0</v>
      </c>
      <c r="P41" s="807">
        <f t="shared" ca="1" si="154"/>
        <v>0</v>
      </c>
      <c r="Q41" s="542"/>
      <c r="R41" s="781">
        <f t="shared" ca="1" si="155"/>
        <v>0</v>
      </c>
      <c r="S41" s="781">
        <f t="shared" ca="1" si="155"/>
        <v>0</v>
      </c>
      <c r="T41" s="781">
        <f t="shared" ca="1" si="155"/>
        <v>0</v>
      </c>
      <c r="U41" s="781">
        <f t="shared" ca="1" si="155"/>
        <v>0</v>
      </c>
      <c r="V41" s="781">
        <f t="shared" ca="1" si="155"/>
        <v>0</v>
      </c>
      <c r="W41" s="781">
        <f t="shared" ca="1" si="155"/>
        <v>0</v>
      </c>
      <c r="X41" s="766">
        <f t="shared" ca="1" si="155"/>
        <v>0</v>
      </c>
      <c r="Y41" s="781">
        <f t="shared" ca="1" si="155"/>
        <v>0</v>
      </c>
      <c r="Z41" s="781">
        <f t="shared" ca="1" si="155"/>
        <v>0</v>
      </c>
      <c r="AA41" s="781">
        <f t="shared" ca="1" si="155"/>
        <v>0</v>
      </c>
      <c r="AB41" s="542"/>
      <c r="AC41" s="781">
        <f t="shared" ca="1" si="156"/>
        <v>0</v>
      </c>
      <c r="AD41" s="781">
        <f t="shared" ca="1" si="156"/>
        <v>0</v>
      </c>
      <c r="AE41" s="781">
        <f t="shared" ca="1" si="156"/>
        <v>0</v>
      </c>
      <c r="AF41" s="781">
        <f t="shared" ca="1" si="156"/>
        <v>0</v>
      </c>
      <c r="AG41" s="781">
        <f t="shared" ca="1" si="156"/>
        <v>0</v>
      </c>
      <c r="AH41" s="781">
        <f t="shared" ca="1" si="156"/>
        <v>0</v>
      </c>
      <c r="AI41" s="781">
        <f t="shared" ca="1" si="156"/>
        <v>0</v>
      </c>
      <c r="AJ41" s="781">
        <f t="shared" ca="1" si="156"/>
        <v>0</v>
      </c>
      <c r="AK41" s="766">
        <f t="shared" ca="1" si="156"/>
        <v>0</v>
      </c>
      <c r="AL41" s="781">
        <f t="shared" ca="1" si="156"/>
        <v>0</v>
      </c>
      <c r="AM41" s="781">
        <f t="shared" ca="1" si="156"/>
        <v>0</v>
      </c>
      <c r="AN41" s="781">
        <f t="shared" ca="1" si="156"/>
        <v>0</v>
      </c>
      <c r="AO41" s="542"/>
      <c r="AP41" s="781">
        <f t="shared" ca="1" si="157"/>
        <v>0</v>
      </c>
      <c r="AQ41" s="781">
        <f t="shared" ca="1" si="157"/>
        <v>0</v>
      </c>
      <c r="AR41" s="781">
        <f t="shared" ca="1" si="157"/>
        <v>0</v>
      </c>
      <c r="AS41" s="781">
        <f t="shared" ca="1" si="157"/>
        <v>0</v>
      </c>
      <c r="AT41" s="766">
        <f t="shared" ca="1" si="157"/>
        <v>0</v>
      </c>
      <c r="AU41" s="766">
        <f t="shared" ca="1" si="157"/>
        <v>0</v>
      </c>
      <c r="AV41" s="781">
        <f t="shared" ca="1" si="157"/>
        <v>0</v>
      </c>
      <c r="AW41" s="781">
        <f t="shared" ca="1" si="157"/>
        <v>0</v>
      </c>
      <c r="AX41" s="781">
        <f t="shared" ca="1" si="157"/>
        <v>0</v>
      </c>
      <c r="AY41" s="781">
        <f t="shared" ca="1" si="157"/>
        <v>0</v>
      </c>
      <c r="AZ41" s="781">
        <f t="shared" ca="1" si="157"/>
        <v>0</v>
      </c>
      <c r="BA41" s="781">
        <f t="shared" ca="1" si="157"/>
        <v>0</v>
      </c>
      <c r="BB41" s="781">
        <f t="shared" ca="1" si="157"/>
        <v>0</v>
      </c>
      <c r="BC41" s="781">
        <f t="shared" ca="1" si="157"/>
        <v>0</v>
      </c>
      <c r="BD41" s="542"/>
      <c r="BE41" s="781">
        <f t="shared" ca="1" si="158"/>
        <v>0</v>
      </c>
      <c r="BF41" s="781">
        <f t="shared" ca="1" si="158"/>
        <v>0</v>
      </c>
      <c r="BG41" s="781">
        <f t="shared" ca="1" si="158"/>
        <v>0</v>
      </c>
      <c r="BH41" s="781">
        <f t="shared" ca="1" si="158"/>
        <v>0</v>
      </c>
      <c r="BI41" s="766">
        <f t="shared" ca="1" si="158"/>
        <v>0</v>
      </c>
      <c r="BJ41" s="781">
        <f t="shared" ca="1" si="158"/>
        <v>0</v>
      </c>
      <c r="BK41" s="781">
        <f t="shared" ca="1" si="158"/>
        <v>0</v>
      </c>
      <c r="BL41" s="781">
        <f t="shared" ca="1" si="158"/>
        <v>0</v>
      </c>
      <c r="BM41" s="781">
        <f t="shared" ca="1" si="158"/>
        <v>0</v>
      </c>
      <c r="BN41" s="781">
        <f t="shared" ca="1" si="158"/>
        <v>0</v>
      </c>
      <c r="BO41" s="781">
        <f t="shared" ca="1" si="158"/>
        <v>0</v>
      </c>
      <c r="BP41" s="542"/>
      <c r="BQ41" s="781">
        <f t="shared" ca="1" si="159"/>
        <v>0</v>
      </c>
      <c r="BR41" s="781">
        <f t="shared" ca="1" si="159"/>
        <v>0</v>
      </c>
      <c r="BS41" s="781">
        <f t="shared" ca="1" si="159"/>
        <v>0</v>
      </c>
      <c r="BT41" s="781">
        <f t="shared" ca="1" si="159"/>
        <v>0</v>
      </c>
      <c r="BU41" s="781">
        <f t="shared" ca="1" si="159"/>
        <v>0</v>
      </c>
      <c r="BV41" s="781">
        <f t="shared" ca="1" si="159"/>
        <v>0</v>
      </c>
      <c r="BW41" s="781">
        <f t="shared" ca="1" si="159"/>
        <v>0</v>
      </c>
      <c r="BX41" s="542"/>
      <c r="BY41" s="781">
        <f t="shared" ca="1" si="160"/>
        <v>0</v>
      </c>
      <c r="BZ41" s="781">
        <f t="shared" ca="1" si="160"/>
        <v>0</v>
      </c>
      <c r="CA41" s="781">
        <f t="shared" ca="1" si="160"/>
        <v>0</v>
      </c>
      <c r="CB41" s="781">
        <f t="shared" ca="1" si="160"/>
        <v>0</v>
      </c>
      <c r="CC41" s="781">
        <f t="shared" ca="1" si="160"/>
        <v>0</v>
      </c>
      <c r="CD41" s="781">
        <f t="shared" ca="1" si="160"/>
        <v>0</v>
      </c>
      <c r="CE41" s="781">
        <f t="shared" ca="1" si="160"/>
        <v>0</v>
      </c>
      <c r="CF41" s="781">
        <f t="shared" ca="1" si="160"/>
        <v>0</v>
      </c>
      <c r="CG41" s="542"/>
      <c r="CH41" s="781">
        <f t="shared" ca="1" si="161"/>
        <v>0</v>
      </c>
      <c r="CI41" s="781">
        <f t="shared" ca="1" si="161"/>
        <v>0</v>
      </c>
      <c r="CJ41" s="781">
        <f t="shared" ca="1" si="161"/>
        <v>0</v>
      </c>
      <c r="CK41" s="781" t="e">
        <f t="shared" ca="1" si="161"/>
        <v>#N/A</v>
      </c>
      <c r="CL41" s="781" t="e">
        <f t="shared" ca="1" si="161"/>
        <v>#N/A</v>
      </c>
      <c r="CM41" s="542"/>
      <c r="CN41" s="781">
        <f t="shared" ca="1" si="162"/>
        <v>0</v>
      </c>
      <c r="CO41" s="781" t="e">
        <f t="shared" ca="1" si="162"/>
        <v>#N/A</v>
      </c>
      <c r="CP41" s="781">
        <f t="shared" ca="1" si="162"/>
        <v>0</v>
      </c>
      <c r="CQ41" s="781">
        <f t="shared" ca="1" si="162"/>
        <v>0</v>
      </c>
      <c r="CR41" s="781">
        <f t="shared" ca="1" si="162"/>
        <v>0</v>
      </c>
      <c r="CS41" s="781">
        <f t="shared" ca="1" si="162"/>
        <v>0</v>
      </c>
      <c r="CT41" s="542"/>
      <c r="CU41" s="781">
        <f t="shared" ca="1" si="163"/>
        <v>0</v>
      </c>
      <c r="CV41" s="781">
        <f t="shared" ca="1" si="163"/>
        <v>0</v>
      </c>
      <c r="CW41" s="781">
        <f t="shared" ca="1" si="163"/>
        <v>0</v>
      </c>
      <c r="CX41" s="781">
        <f t="shared" ca="1" si="163"/>
        <v>0</v>
      </c>
      <c r="CY41" s="781">
        <f t="shared" ca="1" si="163"/>
        <v>0</v>
      </c>
      <c r="CZ41" s="781" t="e">
        <f t="shared" ca="1" si="163"/>
        <v>#N/A</v>
      </c>
      <c r="DA41" s="781" t="e">
        <f t="shared" ca="1" si="163"/>
        <v>#N/A</v>
      </c>
      <c r="DB41" s="781">
        <f t="shared" ca="1" si="163"/>
        <v>0</v>
      </c>
      <c r="DC41" s="766">
        <f t="shared" ca="1" si="163"/>
        <v>0</v>
      </c>
      <c r="DD41" s="781">
        <f t="shared" ca="1" si="163"/>
        <v>0</v>
      </c>
      <c r="DE41" s="781">
        <f t="shared" ca="1" si="163"/>
        <v>0</v>
      </c>
      <c r="DF41" s="781">
        <f t="shared" ca="1" si="163"/>
        <v>0</v>
      </c>
      <c r="DG41" s="781">
        <f t="shared" ca="1" si="163"/>
        <v>0</v>
      </c>
      <c r="DH41" s="781">
        <f t="shared" ca="1" si="163"/>
        <v>0</v>
      </c>
      <c r="DI41" s="542"/>
      <c r="DJ41" s="781">
        <f t="shared" ca="1" si="164"/>
        <v>0</v>
      </c>
      <c r="DK41" s="781">
        <f t="shared" ca="1" si="164"/>
        <v>0</v>
      </c>
      <c r="DL41" s="781">
        <f t="shared" ca="1" si="164"/>
        <v>0</v>
      </c>
      <c r="DM41" s="781">
        <f t="shared" ca="1" si="164"/>
        <v>0</v>
      </c>
      <c r="DN41" s="781" t="e">
        <f t="shared" ca="1" si="164"/>
        <v>#N/A</v>
      </c>
      <c r="DO41" s="781">
        <f t="shared" ca="1" si="164"/>
        <v>0</v>
      </c>
      <c r="DP41" s="781" t="e">
        <f t="shared" ca="1" si="164"/>
        <v>#N/A</v>
      </c>
      <c r="DQ41" s="542"/>
      <c r="DR41" s="781">
        <f t="shared" ca="1" si="143"/>
        <v>0</v>
      </c>
      <c r="DS41" s="781">
        <f t="shared" ca="1" si="143"/>
        <v>0</v>
      </c>
      <c r="DT41" s="781">
        <f t="shared" ca="1" si="143"/>
        <v>0</v>
      </c>
      <c r="DU41" s="781" t="e">
        <f t="shared" ca="1" si="143"/>
        <v>#N/A</v>
      </c>
      <c r="DV41" s="617"/>
      <c r="DW41" s="542"/>
      <c r="DX41" s="781">
        <f t="shared" ca="1" si="144"/>
        <v>0</v>
      </c>
      <c r="DY41" s="781">
        <f t="shared" ca="1" si="144"/>
        <v>0</v>
      </c>
      <c r="DZ41" s="781">
        <f t="shared" ca="1" si="144"/>
        <v>0</v>
      </c>
      <c r="EA41" s="781" t="e">
        <f t="shared" ca="1" si="144"/>
        <v>#N/A</v>
      </c>
      <c r="EB41" s="617"/>
      <c r="EC41" s="542"/>
      <c r="ED41" s="781">
        <f t="shared" ca="1" si="145"/>
        <v>0</v>
      </c>
      <c r="EE41" s="781">
        <f t="shared" ca="1" si="145"/>
        <v>0</v>
      </c>
      <c r="EF41" s="781" t="e">
        <f t="shared" ca="1" si="145"/>
        <v>#N/A</v>
      </c>
      <c r="EG41" s="781" t="e">
        <f t="shared" ca="1" si="145"/>
        <v>#N/A</v>
      </c>
      <c r="EH41" s="617"/>
      <c r="EI41" s="542"/>
      <c r="EJ41" s="781">
        <f t="shared" ca="1" si="146"/>
        <v>0</v>
      </c>
      <c r="EK41" s="781">
        <f t="shared" ca="1" si="146"/>
        <v>0</v>
      </c>
      <c r="EL41" s="781">
        <f t="shared" ca="1" si="146"/>
        <v>0</v>
      </c>
      <c r="EM41" s="781">
        <f t="shared" ca="1" si="146"/>
        <v>0</v>
      </c>
      <c r="EN41" s="617"/>
      <c r="EO41" s="542"/>
      <c r="EP41" s="781">
        <f t="shared" ca="1" si="147"/>
        <v>0</v>
      </c>
      <c r="EQ41" s="781">
        <f t="shared" ca="1" si="147"/>
        <v>0</v>
      </c>
      <c r="ER41" s="781">
        <f t="shared" ca="1" si="147"/>
        <v>0</v>
      </c>
      <c r="ES41" s="781">
        <f t="shared" ca="1" si="147"/>
        <v>0</v>
      </c>
      <c r="ET41" s="617"/>
      <c r="EU41" s="542"/>
      <c r="EV41" s="781">
        <f t="shared" ca="1" si="148"/>
        <v>0</v>
      </c>
      <c r="EW41" s="781">
        <f t="shared" ca="1" si="148"/>
        <v>0</v>
      </c>
      <c r="EX41" s="542"/>
      <c r="EY41" s="781">
        <f t="shared" ca="1" si="149"/>
        <v>0</v>
      </c>
      <c r="EZ41" s="781">
        <f t="shared" ca="1" si="149"/>
        <v>0</v>
      </c>
      <c r="FA41" s="781" t="e">
        <f t="shared" ca="1" si="149"/>
        <v>#N/A</v>
      </c>
      <c r="FB41" s="542"/>
      <c r="FC41" s="781">
        <f t="shared" ca="1" si="165"/>
        <v>0</v>
      </c>
      <c r="FD41" s="781">
        <f t="shared" ca="1" si="165"/>
        <v>0</v>
      </c>
      <c r="FE41" s="781">
        <f t="shared" ca="1" si="165"/>
        <v>0</v>
      </c>
      <c r="FF41" s="781">
        <f t="shared" ca="1" si="165"/>
        <v>0</v>
      </c>
      <c r="FG41" s="781">
        <f t="shared" ca="1" si="165"/>
        <v>0</v>
      </c>
      <c r="FH41" s="781">
        <f t="shared" ca="1" si="165"/>
        <v>0</v>
      </c>
      <c r="FI41" s="781">
        <f t="shared" ca="1" si="165"/>
        <v>0</v>
      </c>
      <c r="FJ41" s="781">
        <f t="shared" ca="1" si="165"/>
        <v>0</v>
      </c>
      <c r="FK41" s="781">
        <f t="shared" ca="1" si="165"/>
        <v>0</v>
      </c>
      <c r="FL41" s="781">
        <f t="shared" ca="1" si="165"/>
        <v>0</v>
      </c>
      <c r="FM41" s="781" t="e">
        <f t="shared" ca="1" si="166"/>
        <v>#N/A</v>
      </c>
      <c r="FN41" s="781">
        <f t="shared" ca="1" si="166"/>
        <v>0</v>
      </c>
      <c r="FO41" s="781">
        <f t="shared" ca="1" si="166"/>
        <v>0</v>
      </c>
      <c r="FP41" s="781">
        <f t="shared" ca="1" si="166"/>
        <v>0</v>
      </c>
      <c r="FQ41" s="781">
        <f t="shared" ca="1" si="166"/>
        <v>0</v>
      </c>
      <c r="FR41" s="781">
        <f t="shared" ca="1" si="166"/>
        <v>0</v>
      </c>
      <c r="FS41" s="781">
        <f t="shared" ca="1" si="166"/>
        <v>0</v>
      </c>
      <c r="FT41" s="781">
        <f t="shared" ca="1" si="166"/>
        <v>0</v>
      </c>
      <c r="FU41" s="781" t="e">
        <f t="shared" ca="1" si="166"/>
        <v>#N/A</v>
      </c>
      <c r="FV41" s="781" t="e">
        <f t="shared" ca="1" si="166"/>
        <v>#N/A</v>
      </c>
      <c r="FW41" s="781">
        <f t="shared" ca="1" si="167"/>
        <v>0</v>
      </c>
      <c r="FX41" s="781">
        <f t="shared" ca="1" si="167"/>
        <v>0</v>
      </c>
      <c r="FY41" s="781">
        <f t="shared" ca="1" si="167"/>
        <v>0</v>
      </c>
      <c r="FZ41" s="781">
        <f t="shared" ca="1" si="167"/>
        <v>0</v>
      </c>
      <c r="GA41" s="781" t="e">
        <f t="shared" ca="1" si="167"/>
        <v>#N/A</v>
      </c>
      <c r="GB41" s="781">
        <f t="shared" ca="1" si="167"/>
        <v>0</v>
      </c>
      <c r="GC41" s="617"/>
      <c r="GD41" s="781">
        <f t="shared" ca="1" si="168"/>
        <v>0</v>
      </c>
      <c r="GE41" s="781">
        <f t="shared" ca="1" si="168"/>
        <v>0</v>
      </c>
      <c r="GF41" s="781">
        <f t="shared" ca="1" si="168"/>
        <v>0</v>
      </c>
      <c r="GG41" s="781">
        <f t="shared" ca="1" si="168"/>
        <v>0</v>
      </c>
      <c r="GH41" s="781" t="e">
        <f t="shared" ca="1" si="168"/>
        <v>#N/A</v>
      </c>
      <c r="GI41" s="781" t="e">
        <f t="shared" ca="1" si="168"/>
        <v>#N/A</v>
      </c>
      <c r="GJ41" s="781">
        <f t="shared" ca="1" si="168"/>
        <v>0</v>
      </c>
      <c r="GK41" s="781">
        <f t="shared" ca="1" si="168"/>
        <v>0</v>
      </c>
      <c r="GL41" s="781">
        <f t="shared" ca="1" si="168"/>
        <v>0</v>
      </c>
      <c r="GM41" s="781">
        <f t="shared" ca="1" si="168"/>
        <v>0</v>
      </c>
      <c r="GN41" s="781">
        <f t="shared" ca="1" si="168"/>
        <v>0</v>
      </c>
      <c r="GO41" s="781" t="e">
        <f t="shared" ca="1" si="168"/>
        <v>#N/A</v>
      </c>
    </row>
    <row r="42" spans="1:204" ht="12.75" customHeight="1">
      <c r="A42" s="803" t="s">
        <v>2588</v>
      </c>
      <c r="B42" s="618">
        <v>21</v>
      </c>
      <c r="C42" s="804">
        <v>96.085560000000001</v>
      </c>
      <c r="D42" s="523">
        <v>-0.53771555019999995</v>
      </c>
      <c r="E42" s="805" t="s">
        <v>1130</v>
      </c>
      <c r="F42" s="806">
        <f t="shared" ca="1" si="154"/>
        <v>0</v>
      </c>
      <c r="G42" s="781">
        <f t="shared" ca="1" si="154"/>
        <v>-2.3446617638265028E-5</v>
      </c>
      <c r="H42" s="781">
        <f t="shared" ca="1" si="154"/>
        <v>0</v>
      </c>
      <c r="I42" s="781">
        <f t="shared" ca="1" si="154"/>
        <v>0</v>
      </c>
      <c r="J42" s="781">
        <f t="shared" ca="1" si="154"/>
        <v>0</v>
      </c>
      <c r="K42" s="781">
        <f t="shared" ca="1" si="154"/>
        <v>0</v>
      </c>
      <c r="L42" s="781">
        <f t="shared" ca="1" si="154"/>
        <v>0</v>
      </c>
      <c r="M42" s="781">
        <f t="shared" ca="1" si="154"/>
        <v>0</v>
      </c>
      <c r="N42" s="766">
        <f t="shared" ca="1" si="154"/>
        <v>0</v>
      </c>
      <c r="O42" s="781">
        <f t="shared" ca="1" si="154"/>
        <v>-4.723635506206925E-5</v>
      </c>
      <c r="P42" s="807">
        <f t="shared" ca="1" si="154"/>
        <v>-1.6386213086631626E-2</v>
      </c>
      <c r="Q42" s="542"/>
      <c r="R42" s="781">
        <f t="shared" ca="1" si="155"/>
        <v>-1.6386213086631626E-2</v>
      </c>
      <c r="S42" s="781">
        <f t="shared" ca="1" si="155"/>
        <v>0</v>
      </c>
      <c r="T42" s="781">
        <f t="shared" ca="1" si="155"/>
        <v>0</v>
      </c>
      <c r="U42" s="781">
        <f t="shared" ca="1" si="155"/>
        <v>0</v>
      </c>
      <c r="V42" s="781">
        <f t="shared" ca="1" si="155"/>
        <v>0</v>
      </c>
      <c r="W42" s="781">
        <f t="shared" ca="1" si="155"/>
        <v>0</v>
      </c>
      <c r="X42" s="766">
        <f t="shared" ca="1" si="155"/>
        <v>-5.45773484566354E-8</v>
      </c>
      <c r="Y42" s="781">
        <f t="shared" ca="1" si="155"/>
        <v>-1.6386213086631626E-2</v>
      </c>
      <c r="Z42" s="781">
        <f t="shared" ca="1" si="155"/>
        <v>-4.941642397024182E-8</v>
      </c>
      <c r="AA42" s="781">
        <f t="shared" ca="1" si="155"/>
        <v>-5.142424286028516E-9</v>
      </c>
      <c r="AB42" s="542"/>
      <c r="AC42" s="781">
        <f t="shared" ca="1" si="156"/>
        <v>0</v>
      </c>
      <c r="AD42" s="781">
        <f t="shared" ca="1" si="156"/>
        <v>0</v>
      </c>
      <c r="AE42" s="781">
        <f t="shared" ca="1" si="156"/>
        <v>0</v>
      </c>
      <c r="AF42" s="781">
        <f t="shared" ca="1" si="156"/>
        <v>0</v>
      </c>
      <c r="AG42" s="781">
        <f t="shared" ca="1" si="156"/>
        <v>0</v>
      </c>
      <c r="AH42" s="781">
        <f t="shared" ca="1" si="156"/>
        <v>0</v>
      </c>
      <c r="AI42" s="781">
        <f t="shared" ca="1" si="156"/>
        <v>0</v>
      </c>
      <c r="AJ42" s="781">
        <f t="shared" ca="1" si="156"/>
        <v>0</v>
      </c>
      <c r="AK42" s="766">
        <f t="shared" ca="1" si="156"/>
        <v>0</v>
      </c>
      <c r="AL42" s="781">
        <f t="shared" ca="1" si="156"/>
        <v>0</v>
      </c>
      <c r="AM42" s="781">
        <f t="shared" ca="1" si="156"/>
        <v>0</v>
      </c>
      <c r="AN42" s="781">
        <f t="shared" ca="1" si="156"/>
        <v>0</v>
      </c>
      <c r="AO42" s="542"/>
      <c r="AP42" s="781">
        <f t="shared" ca="1" si="157"/>
        <v>-1.6386213086631626E-2</v>
      </c>
      <c r="AQ42" s="781">
        <f t="shared" ca="1" si="157"/>
        <v>-5.142424286028516E-9</v>
      </c>
      <c r="AR42" s="781">
        <f t="shared" ca="1" si="157"/>
        <v>-4.941642397024182E-8</v>
      </c>
      <c r="AS42" s="781">
        <f t="shared" ca="1" si="157"/>
        <v>0</v>
      </c>
      <c r="AT42" s="766">
        <f t="shared" ca="1" si="157"/>
        <v>0</v>
      </c>
      <c r="AU42" s="766">
        <f t="shared" ca="1" si="157"/>
        <v>0</v>
      </c>
      <c r="AV42" s="781">
        <f t="shared" ca="1" si="157"/>
        <v>-6.6261526826507464E-24</v>
      </c>
      <c r="AW42" s="781">
        <f t="shared" ca="1" si="157"/>
        <v>-5.45773484566354E-8</v>
      </c>
      <c r="AX42" s="781">
        <f t="shared" ca="1" si="157"/>
        <v>0</v>
      </c>
      <c r="AY42" s="781">
        <f t="shared" ca="1" si="157"/>
        <v>-2.3446617638265028E-5</v>
      </c>
      <c r="AZ42" s="781">
        <f t="shared" ca="1" si="157"/>
        <v>0</v>
      </c>
      <c r="BA42" s="781">
        <f t="shared" ca="1" si="157"/>
        <v>-1.5753708605629645E-2</v>
      </c>
      <c r="BB42" s="781">
        <f t="shared" ca="1" si="157"/>
        <v>-6.0899745249158685E-4</v>
      </c>
      <c r="BC42" s="781">
        <f t="shared" ca="1" si="157"/>
        <v>-6.0435267713790457E-8</v>
      </c>
      <c r="BD42" s="542"/>
      <c r="BE42" s="781">
        <f t="shared" ca="1" si="158"/>
        <v>-1.6386213086631626E-2</v>
      </c>
      <c r="BF42" s="781">
        <f t="shared" ca="1" si="158"/>
        <v>-5.142424286028516E-9</v>
      </c>
      <c r="BG42" s="781">
        <f t="shared" ca="1" si="158"/>
        <v>-4.941642397024182E-8</v>
      </c>
      <c r="BH42" s="781">
        <f t="shared" ca="1" si="158"/>
        <v>0</v>
      </c>
      <c r="BI42" s="766">
        <f t="shared" ca="1" si="158"/>
        <v>0</v>
      </c>
      <c r="BJ42" s="781">
        <f t="shared" ca="1" si="158"/>
        <v>-6.6261526826507464E-24</v>
      </c>
      <c r="BK42" s="781">
        <f t="shared" ca="1" si="158"/>
        <v>-5.45773484566354E-8</v>
      </c>
      <c r="BL42" s="781">
        <f t="shared" ca="1" si="158"/>
        <v>0</v>
      </c>
      <c r="BM42" s="781">
        <f t="shared" ca="1" si="158"/>
        <v>-1.6362766452484523E-2</v>
      </c>
      <c r="BN42" s="781">
        <f t="shared" ca="1" si="158"/>
        <v>0</v>
      </c>
      <c r="BO42" s="781">
        <f t="shared" ca="1" si="158"/>
        <v>-2.3446617638265028E-5</v>
      </c>
      <c r="BP42" s="542"/>
      <c r="BQ42" s="781">
        <f t="shared" ca="1" si="159"/>
        <v>0</v>
      </c>
      <c r="BR42" s="781">
        <f t="shared" ca="1" si="159"/>
        <v>-1.6362766452484523E-2</v>
      </c>
      <c r="BS42" s="781">
        <f t="shared" ca="1" si="159"/>
        <v>0</v>
      </c>
      <c r="BT42" s="781">
        <f t="shared" ca="1" si="159"/>
        <v>-1.5753708605629645E-2</v>
      </c>
      <c r="BU42" s="781">
        <f t="shared" ca="1" si="159"/>
        <v>-6.0435267713790457E-8</v>
      </c>
      <c r="BV42" s="781">
        <f t="shared" ca="1" si="159"/>
        <v>-6.0899745249158685E-4</v>
      </c>
      <c r="BW42" s="781">
        <f t="shared" ca="1" si="159"/>
        <v>0</v>
      </c>
      <c r="BX42" s="542"/>
      <c r="BY42" s="781">
        <f t="shared" ca="1" si="160"/>
        <v>-6.0899745249158685E-4</v>
      </c>
      <c r="BZ42" s="781">
        <f t="shared" ca="1" si="160"/>
        <v>-6.0435267713790457E-8</v>
      </c>
      <c r="CA42" s="781">
        <f t="shared" ca="1" si="160"/>
        <v>0</v>
      </c>
      <c r="CB42" s="781">
        <f t="shared" ca="1" si="160"/>
        <v>-6.8066268438813821E-6</v>
      </c>
      <c r="CC42" s="781">
        <f t="shared" ca="1" si="160"/>
        <v>-1.4223195624824544E-8</v>
      </c>
      <c r="CD42" s="781">
        <f t="shared" ca="1" si="160"/>
        <v>0</v>
      </c>
      <c r="CE42" s="781">
        <f t="shared" ca="1" si="160"/>
        <v>0</v>
      </c>
      <c r="CF42" s="781">
        <f t="shared" ca="1" si="160"/>
        <v>0</v>
      </c>
      <c r="CG42" s="542"/>
      <c r="CH42" s="781">
        <f t="shared" ca="1" si="161"/>
        <v>-7.4658463730350127E-8</v>
      </c>
      <c r="CI42" s="781">
        <f t="shared" ca="1" si="161"/>
        <v>-6.1580407967124103E-4</v>
      </c>
      <c r="CJ42" s="781">
        <f t="shared" ca="1" si="161"/>
        <v>0</v>
      </c>
      <c r="CK42" s="781" t="e">
        <f t="shared" ca="1" si="161"/>
        <v>#N/A</v>
      </c>
      <c r="CL42" s="781" t="e">
        <f t="shared" ca="1" si="161"/>
        <v>#N/A</v>
      </c>
      <c r="CM42" s="542"/>
      <c r="CN42" s="781">
        <f t="shared" ca="1" si="162"/>
        <v>0</v>
      </c>
      <c r="CO42" s="781" t="e">
        <f t="shared" ca="1" si="162"/>
        <v>#N/A</v>
      </c>
      <c r="CP42" s="781">
        <f t="shared" ca="1" si="162"/>
        <v>0</v>
      </c>
      <c r="CQ42" s="781">
        <f t="shared" ca="1" si="162"/>
        <v>0</v>
      </c>
      <c r="CR42" s="781">
        <f t="shared" ca="1" si="162"/>
        <v>0</v>
      </c>
      <c r="CS42" s="781">
        <f t="shared" ca="1" si="162"/>
        <v>0</v>
      </c>
      <c r="CT42" s="542"/>
      <c r="CU42" s="781">
        <f t="shared" ca="1" si="163"/>
        <v>-4.723635506206925E-5</v>
      </c>
      <c r="CV42" s="781">
        <f t="shared" ca="1" si="163"/>
        <v>0</v>
      </c>
      <c r="CW42" s="781">
        <f t="shared" ca="1" si="163"/>
        <v>0</v>
      </c>
      <c r="CX42" s="781">
        <f t="shared" ca="1" si="163"/>
        <v>-1.5753708605629645E-2</v>
      </c>
      <c r="CY42" s="781">
        <f t="shared" ca="1" si="163"/>
        <v>0</v>
      </c>
      <c r="CZ42" s="781" t="e">
        <f t="shared" ca="1" si="163"/>
        <v>#N/A</v>
      </c>
      <c r="DA42" s="781" t="e">
        <f t="shared" ca="1" si="163"/>
        <v>#N/A</v>
      </c>
      <c r="DB42" s="781">
        <f t="shared" ca="1" si="163"/>
        <v>0</v>
      </c>
      <c r="DC42" s="766">
        <f t="shared" ca="1" si="163"/>
        <v>0</v>
      </c>
      <c r="DD42" s="781">
        <f t="shared" ca="1" si="163"/>
        <v>-1.4223195624824544E-8</v>
      </c>
      <c r="DE42" s="781">
        <f t="shared" ca="1" si="163"/>
        <v>-4.1727980382217746E-10</v>
      </c>
      <c r="DF42" s="781">
        <f t="shared" ca="1" si="163"/>
        <v>0</v>
      </c>
      <c r="DG42" s="781">
        <f t="shared" ca="1" si="163"/>
        <v>-8.5234475934210937E-6</v>
      </c>
      <c r="DH42" s="781">
        <f t="shared" ca="1" si="163"/>
        <v>-6.8066268438813821E-6</v>
      </c>
      <c r="DI42" s="542"/>
      <c r="DJ42" s="781">
        <f t="shared" ca="1" si="164"/>
        <v>-4.8086692027816216E-5</v>
      </c>
      <c r="DK42" s="781">
        <f t="shared" ca="1" si="164"/>
        <v>-1.4172678191073376E-3</v>
      </c>
      <c r="DL42" s="781">
        <f t="shared" ca="1" si="164"/>
        <v>0</v>
      </c>
      <c r="DM42" s="781">
        <f t="shared" ca="1" si="164"/>
        <v>0</v>
      </c>
      <c r="DN42" s="781" t="e">
        <f t="shared" ca="1" si="164"/>
        <v>#N/A</v>
      </c>
      <c r="DO42" s="781">
        <f t="shared" ca="1" si="164"/>
        <v>-5.8614180114110155E-5</v>
      </c>
      <c r="DP42" s="781" t="e">
        <f t="shared" ca="1" si="164"/>
        <v>#N/A</v>
      </c>
      <c r="DQ42" s="542"/>
      <c r="DR42" s="781">
        <f t="shared" ca="1" si="143"/>
        <v>-1.3641224358902908E-2</v>
      </c>
      <c r="DS42" s="781">
        <f t="shared" ca="1" si="143"/>
        <v>0</v>
      </c>
      <c r="DT42" s="781">
        <f t="shared" ca="1" si="143"/>
        <v>0</v>
      </c>
      <c r="DU42" s="781" t="e">
        <f t="shared" ca="1" si="143"/>
        <v>#N/A</v>
      </c>
      <c r="DV42" s="617"/>
      <c r="DW42" s="542"/>
      <c r="DX42" s="781">
        <f t="shared" ca="1" si="144"/>
        <v>-1.3641224358902908E-2</v>
      </c>
      <c r="DY42" s="781">
        <f t="shared" ca="1" si="144"/>
        <v>0</v>
      </c>
      <c r="DZ42" s="781">
        <f t="shared" ca="1" si="144"/>
        <v>0</v>
      </c>
      <c r="EA42" s="781" t="e">
        <f t="shared" ca="1" si="144"/>
        <v>#N/A</v>
      </c>
      <c r="EB42" s="617"/>
      <c r="EC42" s="542"/>
      <c r="ED42" s="781">
        <f t="shared" ca="1" si="145"/>
        <v>-7.3763551001287324E-4</v>
      </c>
      <c r="EE42" s="781">
        <f t="shared" ca="1" si="145"/>
        <v>0</v>
      </c>
      <c r="EF42" s="781" t="e">
        <f t="shared" ca="1" si="145"/>
        <v>#N/A</v>
      </c>
      <c r="EG42" s="781" t="e">
        <f t="shared" ca="1" si="145"/>
        <v>#N/A</v>
      </c>
      <c r="EH42" s="617"/>
      <c r="EI42" s="542"/>
      <c r="EJ42" s="781">
        <f t="shared" ca="1" si="146"/>
        <v>0</v>
      </c>
      <c r="EK42" s="781">
        <f t="shared" ca="1" si="146"/>
        <v>0</v>
      </c>
      <c r="EL42" s="781">
        <f t="shared" ca="1" si="146"/>
        <v>0</v>
      </c>
      <c r="EM42" s="781">
        <f t="shared" ca="1" si="146"/>
        <v>0</v>
      </c>
      <c r="EN42" s="617"/>
      <c r="EO42" s="542"/>
      <c r="EP42" s="781">
        <f t="shared" ca="1" si="147"/>
        <v>-8.5234588977774535E-6</v>
      </c>
      <c r="EQ42" s="781">
        <f t="shared" ca="1" si="147"/>
        <v>-8.5234475934210937E-6</v>
      </c>
      <c r="ER42" s="781">
        <f t="shared" ca="1" si="147"/>
        <v>0</v>
      </c>
      <c r="ES42" s="781">
        <f t="shared" ca="1" si="147"/>
        <v>-1.1332810713275548E-11</v>
      </c>
      <c r="ET42" s="617"/>
      <c r="EU42" s="542"/>
      <c r="EV42" s="781">
        <f t="shared" ca="1" si="148"/>
        <v>0</v>
      </c>
      <c r="EW42" s="781">
        <f t="shared" ca="1" si="148"/>
        <v>0</v>
      </c>
      <c r="EX42" s="542"/>
      <c r="EY42" s="781">
        <f t="shared" ca="1" si="149"/>
        <v>0</v>
      </c>
      <c r="EZ42" s="781">
        <f t="shared" ca="1" si="149"/>
        <v>0</v>
      </c>
      <c r="FA42" s="781" t="e">
        <f t="shared" ca="1" si="149"/>
        <v>#N/A</v>
      </c>
      <c r="FB42" s="542"/>
      <c r="FC42" s="781">
        <f t="shared" ca="1" si="165"/>
        <v>0</v>
      </c>
      <c r="FD42" s="781">
        <f t="shared" ca="1" si="165"/>
        <v>0</v>
      </c>
      <c r="FE42" s="781">
        <f t="shared" ca="1" si="165"/>
        <v>0</v>
      </c>
      <c r="FF42" s="781">
        <f t="shared" ca="1" si="165"/>
        <v>0</v>
      </c>
      <c r="FG42" s="781">
        <f t="shared" ca="1" si="165"/>
        <v>0</v>
      </c>
      <c r="FH42" s="781">
        <f t="shared" ca="1" si="165"/>
        <v>0</v>
      </c>
      <c r="FI42" s="781">
        <f t="shared" ca="1" si="165"/>
        <v>0</v>
      </c>
      <c r="FJ42" s="781">
        <f t="shared" ca="1" si="165"/>
        <v>0</v>
      </c>
      <c r="FK42" s="781">
        <f t="shared" ca="1" si="165"/>
        <v>0</v>
      </c>
      <c r="FL42" s="781">
        <f t="shared" ca="1" si="165"/>
        <v>0</v>
      </c>
      <c r="FM42" s="781" t="e">
        <f t="shared" ca="1" si="166"/>
        <v>#N/A</v>
      </c>
      <c r="FN42" s="781">
        <f t="shared" ca="1" si="166"/>
        <v>0</v>
      </c>
      <c r="FO42" s="781">
        <f t="shared" ca="1" si="166"/>
        <v>0</v>
      </c>
      <c r="FP42" s="781">
        <f t="shared" ca="1" si="166"/>
        <v>0</v>
      </c>
      <c r="FQ42" s="781">
        <f t="shared" ca="1" si="166"/>
        <v>0</v>
      </c>
      <c r="FR42" s="781">
        <f t="shared" ca="1" si="166"/>
        <v>0</v>
      </c>
      <c r="FS42" s="781">
        <f t="shared" ca="1" si="166"/>
        <v>0</v>
      </c>
      <c r="FT42" s="781">
        <f t="shared" ca="1" si="166"/>
        <v>0</v>
      </c>
      <c r="FU42" s="781" t="e">
        <f t="shared" ca="1" si="166"/>
        <v>#N/A</v>
      </c>
      <c r="FV42" s="781" t="e">
        <f t="shared" ca="1" si="166"/>
        <v>#N/A</v>
      </c>
      <c r="FW42" s="781">
        <f t="shared" ca="1" si="167"/>
        <v>0</v>
      </c>
      <c r="FX42" s="781">
        <f t="shared" ca="1" si="167"/>
        <v>0</v>
      </c>
      <c r="FY42" s="781">
        <f t="shared" ca="1" si="167"/>
        <v>0</v>
      </c>
      <c r="FZ42" s="781">
        <f t="shared" ca="1" si="167"/>
        <v>0</v>
      </c>
      <c r="GA42" s="781" t="e">
        <f t="shared" ca="1" si="167"/>
        <v>#N/A</v>
      </c>
      <c r="GB42" s="781">
        <f t="shared" ca="1" si="167"/>
        <v>0</v>
      </c>
      <c r="GC42" s="617"/>
      <c r="GD42" s="781">
        <f t="shared" ca="1" si="168"/>
        <v>0</v>
      </c>
      <c r="GE42" s="781">
        <f t="shared" ca="1" si="168"/>
        <v>0</v>
      </c>
      <c r="GF42" s="781">
        <f t="shared" ca="1" si="168"/>
        <v>0</v>
      </c>
      <c r="GG42" s="781">
        <f t="shared" ca="1" si="168"/>
        <v>-6.6261526826507464E-24</v>
      </c>
      <c r="GH42" s="781" t="e">
        <f t="shared" ca="1" si="168"/>
        <v>#N/A</v>
      </c>
      <c r="GI42" s="781" t="e">
        <f t="shared" ca="1" si="168"/>
        <v>#N/A</v>
      </c>
      <c r="GJ42" s="781">
        <f t="shared" ca="1" si="168"/>
        <v>-4.1727980382217746E-10</v>
      </c>
      <c r="GK42" s="781">
        <f t="shared" ca="1" si="168"/>
        <v>-8.5234475934210937E-6</v>
      </c>
      <c r="GL42" s="781">
        <f t="shared" ca="1" si="168"/>
        <v>0</v>
      </c>
      <c r="GM42" s="781">
        <f t="shared" ca="1" si="168"/>
        <v>0</v>
      </c>
      <c r="GN42" s="781">
        <f t="shared" ca="1" si="168"/>
        <v>0</v>
      </c>
      <c r="GO42" s="781" t="e">
        <f t="shared" ca="1" si="168"/>
        <v>#N/A</v>
      </c>
      <c r="GQ42" s="523" t="s">
        <v>2589</v>
      </c>
      <c r="GR42" s="689"/>
      <c r="GS42" s="617" t="s">
        <v>225</v>
      </c>
    </row>
    <row r="43" spans="1:204" ht="12.75" customHeight="1">
      <c r="A43" s="803" t="s">
        <v>2590</v>
      </c>
      <c r="B43" s="618">
        <v>20</v>
      </c>
      <c r="C43" s="804">
        <v>126.1116</v>
      </c>
      <c r="D43" s="523">
        <v>-0.63752126262999997</v>
      </c>
      <c r="E43" s="805" t="s">
        <v>1130</v>
      </c>
      <c r="F43" s="806">
        <f t="shared" ca="1" si="154"/>
        <v>0</v>
      </c>
      <c r="G43" s="781">
        <f t="shared" ca="1" si="154"/>
        <v>-1.3729109686056298E-6</v>
      </c>
      <c r="H43" s="781">
        <f t="shared" ca="1" si="154"/>
        <v>0</v>
      </c>
      <c r="I43" s="781">
        <f t="shared" ca="1" si="154"/>
        <v>0</v>
      </c>
      <c r="J43" s="781">
        <f t="shared" ca="1" si="154"/>
        <v>0</v>
      </c>
      <c r="K43" s="781">
        <f t="shared" ca="1" si="154"/>
        <v>0</v>
      </c>
      <c r="L43" s="781">
        <f t="shared" ca="1" si="154"/>
        <v>0</v>
      </c>
      <c r="M43" s="781">
        <f t="shared" ca="1" si="154"/>
        <v>0</v>
      </c>
      <c r="N43" s="766">
        <f t="shared" ca="1" si="154"/>
        <v>0</v>
      </c>
      <c r="O43" s="781">
        <f t="shared" ca="1" si="154"/>
        <v>-3.0701786511829015E-6</v>
      </c>
      <c r="P43" s="807">
        <f t="shared" ca="1" si="154"/>
        <v>-2.1813648861707419E-2</v>
      </c>
      <c r="Q43" s="542"/>
      <c r="R43" s="781">
        <f t="shared" ca="1" si="155"/>
        <v>-2.1813648861707419E-2</v>
      </c>
      <c r="S43" s="781">
        <f t="shared" ca="1" si="155"/>
        <v>0</v>
      </c>
      <c r="T43" s="781">
        <f t="shared" ca="1" si="155"/>
        <v>0</v>
      </c>
      <c r="U43" s="781">
        <f t="shared" ca="1" si="155"/>
        <v>0</v>
      </c>
      <c r="V43" s="781">
        <f t="shared" ca="1" si="155"/>
        <v>0</v>
      </c>
      <c r="W43" s="781">
        <f t="shared" ca="1" si="155"/>
        <v>0</v>
      </c>
      <c r="X43" s="766">
        <f t="shared" ca="1" si="155"/>
        <v>-6.4531077278044524E-10</v>
      </c>
      <c r="Y43" s="781">
        <f t="shared" ca="1" si="155"/>
        <v>-2.1813648861707419E-2</v>
      </c>
      <c r="Z43" s="781">
        <f t="shared" ca="1" si="155"/>
        <v>-5.8491903502696281E-10</v>
      </c>
      <c r="AA43" s="781">
        <f t="shared" ca="1" si="155"/>
        <v>-6.0345801519532539E-11</v>
      </c>
      <c r="AB43" s="542"/>
      <c r="AC43" s="781">
        <f t="shared" ca="1" si="156"/>
        <v>0</v>
      </c>
      <c r="AD43" s="781">
        <f t="shared" ca="1" si="156"/>
        <v>0</v>
      </c>
      <c r="AE43" s="781">
        <f t="shared" ca="1" si="156"/>
        <v>0</v>
      </c>
      <c r="AF43" s="781">
        <f t="shared" ca="1" si="156"/>
        <v>0</v>
      </c>
      <c r="AG43" s="781">
        <f t="shared" ca="1" si="156"/>
        <v>0</v>
      </c>
      <c r="AH43" s="781">
        <f t="shared" ca="1" si="156"/>
        <v>0</v>
      </c>
      <c r="AI43" s="781">
        <f t="shared" ca="1" si="156"/>
        <v>0</v>
      </c>
      <c r="AJ43" s="781">
        <f t="shared" ca="1" si="156"/>
        <v>0</v>
      </c>
      <c r="AK43" s="766">
        <f t="shared" ca="1" si="156"/>
        <v>0</v>
      </c>
      <c r="AL43" s="781">
        <f t="shared" ca="1" si="156"/>
        <v>0</v>
      </c>
      <c r="AM43" s="781">
        <f t="shared" ca="1" si="156"/>
        <v>0</v>
      </c>
      <c r="AN43" s="781">
        <f t="shared" ca="1" si="156"/>
        <v>0</v>
      </c>
      <c r="AO43" s="542"/>
      <c r="AP43" s="781">
        <f t="shared" ca="1" si="157"/>
        <v>-2.1813648861707419E-2</v>
      </c>
      <c r="AQ43" s="781">
        <f t="shared" ca="1" si="157"/>
        <v>-6.0345801519532539E-11</v>
      </c>
      <c r="AR43" s="781">
        <f t="shared" ca="1" si="157"/>
        <v>-5.8491903502696281E-10</v>
      </c>
      <c r="AS43" s="781">
        <f t="shared" ca="1" si="157"/>
        <v>0</v>
      </c>
      <c r="AT43" s="766">
        <f t="shared" ca="1" si="157"/>
        <v>0</v>
      </c>
      <c r="AU43" s="766">
        <f t="shared" ca="1" si="157"/>
        <v>0</v>
      </c>
      <c r="AV43" s="781">
        <f t="shared" ca="1" si="157"/>
        <v>-9.2416929224448865E-35</v>
      </c>
      <c r="AW43" s="781">
        <f t="shared" ca="1" si="157"/>
        <v>-6.4531077278044524E-10</v>
      </c>
      <c r="AX43" s="781">
        <f t="shared" ca="1" si="157"/>
        <v>0</v>
      </c>
      <c r="AY43" s="781">
        <f t="shared" ca="1" si="157"/>
        <v>-1.3729109686056298E-6</v>
      </c>
      <c r="AZ43" s="781">
        <f t="shared" ca="1" si="157"/>
        <v>0</v>
      </c>
      <c r="BA43" s="781">
        <f t="shared" ca="1" si="157"/>
        <v>-2.1000375413295629E-2</v>
      </c>
      <c r="BB43" s="781">
        <f t="shared" ca="1" si="157"/>
        <v>-8.1189957744267206E-4</v>
      </c>
      <c r="BC43" s="781">
        <f t="shared" ca="1" si="157"/>
        <v>-9.5020372070184074E-10</v>
      </c>
      <c r="BD43" s="542"/>
      <c r="BE43" s="781">
        <f t="shared" ca="1" si="158"/>
        <v>-2.1813648861707419E-2</v>
      </c>
      <c r="BF43" s="781">
        <f t="shared" ca="1" si="158"/>
        <v>-6.0345801519532539E-11</v>
      </c>
      <c r="BG43" s="781">
        <f t="shared" ca="1" si="158"/>
        <v>-5.8491903502696281E-10</v>
      </c>
      <c r="BH43" s="781">
        <f t="shared" ca="1" si="158"/>
        <v>0</v>
      </c>
      <c r="BI43" s="766">
        <f t="shared" ca="1" si="158"/>
        <v>0</v>
      </c>
      <c r="BJ43" s="781">
        <f t="shared" ca="1" si="158"/>
        <v>-9.2416929224448865E-35</v>
      </c>
      <c r="BK43" s="781">
        <f t="shared" ca="1" si="158"/>
        <v>-6.4531077278044524E-10</v>
      </c>
      <c r="BL43" s="781">
        <f t="shared" ca="1" si="158"/>
        <v>0</v>
      </c>
      <c r="BM43" s="781">
        <f t="shared" ca="1" si="158"/>
        <v>-2.1812275966394814E-2</v>
      </c>
      <c r="BN43" s="781">
        <f t="shared" ca="1" si="158"/>
        <v>0</v>
      </c>
      <c r="BO43" s="781">
        <f t="shared" ca="1" si="158"/>
        <v>-1.3729109686056298E-6</v>
      </c>
      <c r="BP43" s="542"/>
      <c r="BQ43" s="781">
        <f t="shared" ca="1" si="159"/>
        <v>0</v>
      </c>
      <c r="BR43" s="781">
        <f t="shared" ca="1" si="159"/>
        <v>-2.1812275966394814E-2</v>
      </c>
      <c r="BS43" s="781">
        <f t="shared" ca="1" si="159"/>
        <v>0</v>
      </c>
      <c r="BT43" s="781">
        <f t="shared" ca="1" si="159"/>
        <v>-2.1000375413295629E-2</v>
      </c>
      <c r="BU43" s="781">
        <f t="shared" ca="1" si="159"/>
        <v>-9.5020372070184074E-10</v>
      </c>
      <c r="BV43" s="781">
        <f t="shared" ca="1" si="159"/>
        <v>-8.1189957744267206E-4</v>
      </c>
      <c r="BW43" s="781">
        <f t="shared" ca="1" si="159"/>
        <v>0</v>
      </c>
      <c r="BX43" s="542"/>
      <c r="BY43" s="781">
        <f t="shared" ca="1" si="160"/>
        <v>-8.1189957744267206E-4</v>
      </c>
      <c r="BZ43" s="781">
        <f t="shared" ca="1" si="160"/>
        <v>-9.5020372070184074E-10</v>
      </c>
      <c r="CA43" s="781">
        <f t="shared" ca="1" si="160"/>
        <v>0</v>
      </c>
      <c r="CB43" s="781">
        <f t="shared" ca="1" si="160"/>
        <v>-3.7646535340697294E-5</v>
      </c>
      <c r="CC43" s="781">
        <f t="shared" ca="1" si="160"/>
        <v>-1.7731511775088582E-10</v>
      </c>
      <c r="CD43" s="781">
        <f t="shared" ca="1" si="160"/>
        <v>0</v>
      </c>
      <c r="CE43" s="781">
        <f t="shared" ca="1" si="160"/>
        <v>0</v>
      </c>
      <c r="CF43" s="781">
        <f t="shared" ca="1" si="160"/>
        <v>0</v>
      </c>
      <c r="CG43" s="542"/>
      <c r="CH43" s="781">
        <f t="shared" ca="1" si="161"/>
        <v>-1.1275188374416834E-9</v>
      </c>
      <c r="CI43" s="781">
        <f t="shared" ca="1" si="161"/>
        <v>-8.4954611298557799E-4</v>
      </c>
      <c r="CJ43" s="781">
        <f t="shared" ca="1" si="161"/>
        <v>0</v>
      </c>
      <c r="CK43" s="781" t="e">
        <f t="shared" ca="1" si="161"/>
        <v>#N/A</v>
      </c>
      <c r="CL43" s="781" t="e">
        <f t="shared" ca="1" si="161"/>
        <v>#N/A</v>
      </c>
      <c r="CM43" s="542"/>
      <c r="CN43" s="781">
        <f t="shared" ca="1" si="162"/>
        <v>0</v>
      </c>
      <c r="CO43" s="781" t="e">
        <f t="shared" ca="1" si="162"/>
        <v>#N/A</v>
      </c>
      <c r="CP43" s="781">
        <f t="shared" ca="1" si="162"/>
        <v>0</v>
      </c>
      <c r="CQ43" s="781">
        <f t="shared" ca="1" si="162"/>
        <v>0</v>
      </c>
      <c r="CR43" s="781">
        <f t="shared" ca="1" si="162"/>
        <v>0</v>
      </c>
      <c r="CS43" s="781">
        <f t="shared" ca="1" si="162"/>
        <v>0</v>
      </c>
      <c r="CT43" s="542"/>
      <c r="CU43" s="781">
        <f t="shared" ca="1" si="163"/>
        <v>-3.0701786511829015E-6</v>
      </c>
      <c r="CV43" s="781">
        <f t="shared" ca="1" si="163"/>
        <v>0</v>
      </c>
      <c r="CW43" s="781">
        <f t="shared" ca="1" si="163"/>
        <v>0</v>
      </c>
      <c r="CX43" s="781">
        <f t="shared" ca="1" si="163"/>
        <v>-2.1000375413295629E-2</v>
      </c>
      <c r="CY43" s="781">
        <f t="shared" ca="1" si="163"/>
        <v>0</v>
      </c>
      <c r="CZ43" s="781" t="e">
        <f t="shared" ca="1" si="163"/>
        <v>#N/A</v>
      </c>
      <c r="DA43" s="781" t="e">
        <f t="shared" ca="1" si="163"/>
        <v>#N/A</v>
      </c>
      <c r="DB43" s="781">
        <f t="shared" ca="1" si="163"/>
        <v>0</v>
      </c>
      <c r="DC43" s="766">
        <f t="shared" ca="1" si="163"/>
        <v>0</v>
      </c>
      <c r="DD43" s="781">
        <f t="shared" ca="1" si="163"/>
        <v>-1.7731511775088582E-10</v>
      </c>
      <c r="DE43" s="781">
        <f t="shared" ca="1" si="163"/>
        <v>-4.2226416638999129E-10</v>
      </c>
      <c r="DF43" s="781">
        <f t="shared" ca="1" si="163"/>
        <v>0</v>
      </c>
      <c r="DG43" s="781">
        <f t="shared" ca="1" si="163"/>
        <v>-1.8526629671285727E-3</v>
      </c>
      <c r="DH43" s="781">
        <f t="shared" ca="1" si="163"/>
        <v>-3.7646535340697294E-5</v>
      </c>
      <c r="DI43" s="542"/>
      <c r="DJ43" s="781">
        <f t="shared" ca="1" si="164"/>
        <v>-1.0452145925063166E-2</v>
      </c>
      <c r="DK43" s="781">
        <f t="shared" ca="1" si="164"/>
        <v>-2.2881695292700428E-3</v>
      </c>
      <c r="DL43" s="781">
        <f t="shared" ca="1" si="164"/>
        <v>0</v>
      </c>
      <c r="DM43" s="781">
        <f t="shared" ca="1" si="164"/>
        <v>0</v>
      </c>
      <c r="DN43" s="781" t="e">
        <f t="shared" ca="1" si="164"/>
        <v>#N/A</v>
      </c>
      <c r="DO43" s="781">
        <f t="shared" ca="1" si="164"/>
        <v>-1.2740315479609285E-2</v>
      </c>
      <c r="DP43" s="781" t="e">
        <f t="shared" ca="1" si="164"/>
        <v>#N/A</v>
      </c>
      <c r="DQ43" s="542"/>
      <c r="DR43" s="781">
        <f t="shared" ca="1" si="143"/>
        <v>-1.8132631667244714E-2</v>
      </c>
      <c r="DS43" s="781">
        <f t="shared" ca="1" si="143"/>
        <v>0</v>
      </c>
      <c r="DT43" s="781">
        <f t="shared" ca="1" si="143"/>
        <v>0</v>
      </c>
      <c r="DU43" s="781" t="e">
        <f t="shared" ca="1" si="143"/>
        <v>#N/A</v>
      </c>
      <c r="DV43" s="617"/>
      <c r="DW43" s="542"/>
      <c r="DX43" s="781">
        <f t="shared" ca="1" si="144"/>
        <v>-1.8132631667244714E-2</v>
      </c>
      <c r="DY43" s="781">
        <f t="shared" ca="1" si="144"/>
        <v>0</v>
      </c>
      <c r="DZ43" s="781">
        <f t="shared" ca="1" si="144"/>
        <v>0</v>
      </c>
      <c r="EA43" s="781" t="e">
        <f t="shared" ca="1" si="144"/>
        <v>#N/A</v>
      </c>
      <c r="EB43" s="617"/>
      <c r="EC43" s="542"/>
      <c r="ED43" s="781">
        <f t="shared" ca="1" si="145"/>
        <v>-9.8050385086208888E-4</v>
      </c>
      <c r="EE43" s="781">
        <f t="shared" ca="1" si="145"/>
        <v>0</v>
      </c>
      <c r="EF43" s="781" t="e">
        <f t="shared" ca="1" si="145"/>
        <v>#N/A</v>
      </c>
      <c r="EG43" s="781" t="e">
        <f t="shared" ca="1" si="145"/>
        <v>#N/A</v>
      </c>
      <c r="EH43" s="617"/>
      <c r="EI43" s="542"/>
      <c r="EJ43" s="781">
        <f t="shared" ca="1" si="146"/>
        <v>0</v>
      </c>
      <c r="EK43" s="781">
        <f t="shared" ca="1" si="146"/>
        <v>0</v>
      </c>
      <c r="EL43" s="781">
        <f t="shared" ca="1" si="146"/>
        <v>0</v>
      </c>
      <c r="EM43" s="781">
        <f t="shared" ca="1" si="146"/>
        <v>0</v>
      </c>
      <c r="EN43" s="617"/>
      <c r="EO43" s="542"/>
      <c r="EP43" s="781">
        <f t="shared" ca="1" si="147"/>
        <v>-1.8526630277911538E-3</v>
      </c>
      <c r="EQ43" s="781">
        <f t="shared" ca="1" si="147"/>
        <v>-1.8526629671285727E-3</v>
      </c>
      <c r="ER43" s="781">
        <f t="shared" ca="1" si="147"/>
        <v>0</v>
      </c>
      <c r="ES43" s="781">
        <f t="shared" ca="1" si="147"/>
        <v>-5.844766329340721E-11</v>
      </c>
      <c r="ET43" s="617"/>
      <c r="EU43" s="542"/>
      <c r="EV43" s="781">
        <f t="shared" ca="1" si="148"/>
        <v>0</v>
      </c>
      <c r="EW43" s="781">
        <f t="shared" ca="1" si="148"/>
        <v>0</v>
      </c>
      <c r="EX43" s="542"/>
      <c r="EY43" s="781">
        <f t="shared" ca="1" si="149"/>
        <v>0</v>
      </c>
      <c r="EZ43" s="781">
        <f t="shared" ca="1" si="149"/>
        <v>0</v>
      </c>
      <c r="FA43" s="781" t="e">
        <f t="shared" ca="1" si="149"/>
        <v>#N/A</v>
      </c>
      <c r="FB43" s="542"/>
      <c r="FC43" s="781">
        <f t="shared" ca="1" si="165"/>
        <v>0</v>
      </c>
      <c r="FD43" s="781">
        <f t="shared" ca="1" si="165"/>
        <v>0</v>
      </c>
      <c r="FE43" s="781">
        <f t="shared" ca="1" si="165"/>
        <v>0</v>
      </c>
      <c r="FF43" s="781">
        <f t="shared" ca="1" si="165"/>
        <v>0</v>
      </c>
      <c r="FG43" s="781">
        <f t="shared" ca="1" si="165"/>
        <v>0</v>
      </c>
      <c r="FH43" s="781">
        <f t="shared" ca="1" si="165"/>
        <v>0</v>
      </c>
      <c r="FI43" s="781">
        <f t="shared" ca="1" si="165"/>
        <v>0</v>
      </c>
      <c r="FJ43" s="781">
        <f t="shared" ca="1" si="165"/>
        <v>0</v>
      </c>
      <c r="FK43" s="781">
        <f t="shared" ca="1" si="165"/>
        <v>0</v>
      </c>
      <c r="FL43" s="781">
        <f t="shared" ca="1" si="165"/>
        <v>0</v>
      </c>
      <c r="FM43" s="781" t="e">
        <f t="shared" ca="1" si="166"/>
        <v>#N/A</v>
      </c>
      <c r="FN43" s="781">
        <f t="shared" ca="1" si="166"/>
        <v>0</v>
      </c>
      <c r="FO43" s="781">
        <f t="shared" ca="1" si="166"/>
        <v>0</v>
      </c>
      <c r="FP43" s="781">
        <f t="shared" ca="1" si="166"/>
        <v>0</v>
      </c>
      <c r="FQ43" s="781">
        <f t="shared" ca="1" si="166"/>
        <v>0</v>
      </c>
      <c r="FR43" s="781">
        <f t="shared" ca="1" si="166"/>
        <v>0</v>
      </c>
      <c r="FS43" s="781">
        <f t="shared" ca="1" si="166"/>
        <v>0</v>
      </c>
      <c r="FT43" s="781">
        <f t="shared" ca="1" si="166"/>
        <v>0</v>
      </c>
      <c r="FU43" s="781" t="e">
        <f t="shared" ca="1" si="166"/>
        <v>#N/A</v>
      </c>
      <c r="FV43" s="781" t="e">
        <f t="shared" ca="1" si="166"/>
        <v>#N/A</v>
      </c>
      <c r="FW43" s="781">
        <f t="shared" ca="1" si="167"/>
        <v>0</v>
      </c>
      <c r="FX43" s="781">
        <f t="shared" ca="1" si="167"/>
        <v>0</v>
      </c>
      <c r="FY43" s="781">
        <f t="shared" ca="1" si="167"/>
        <v>0</v>
      </c>
      <c r="FZ43" s="781">
        <f t="shared" ca="1" si="167"/>
        <v>0</v>
      </c>
      <c r="GA43" s="781" t="e">
        <f t="shared" ca="1" si="167"/>
        <v>#N/A</v>
      </c>
      <c r="GB43" s="781">
        <f t="shared" ca="1" si="167"/>
        <v>0</v>
      </c>
      <c r="GC43" s="617"/>
      <c r="GD43" s="781">
        <f t="shared" ca="1" si="168"/>
        <v>0</v>
      </c>
      <c r="GE43" s="781">
        <f t="shared" ca="1" si="168"/>
        <v>0</v>
      </c>
      <c r="GF43" s="781">
        <f t="shared" ca="1" si="168"/>
        <v>0</v>
      </c>
      <c r="GG43" s="781">
        <f t="shared" ca="1" si="168"/>
        <v>-9.2416929224448865E-35</v>
      </c>
      <c r="GH43" s="781" t="e">
        <f t="shared" ca="1" si="168"/>
        <v>#N/A</v>
      </c>
      <c r="GI43" s="781" t="e">
        <f t="shared" ca="1" si="168"/>
        <v>#N/A</v>
      </c>
      <c r="GJ43" s="781">
        <f t="shared" ca="1" si="168"/>
        <v>-4.2226416638999129E-10</v>
      </c>
      <c r="GK43" s="781">
        <f t="shared" ca="1" si="168"/>
        <v>-1.8526629671285727E-3</v>
      </c>
      <c r="GL43" s="781">
        <f t="shared" ca="1" si="168"/>
        <v>0</v>
      </c>
      <c r="GM43" s="781">
        <f t="shared" ca="1" si="168"/>
        <v>0</v>
      </c>
      <c r="GN43" s="781">
        <f t="shared" ca="1" si="168"/>
        <v>0</v>
      </c>
      <c r="GO43" s="781" t="e">
        <f t="shared" ca="1" si="168"/>
        <v>#N/A</v>
      </c>
    </row>
    <row r="44" spans="1:204" ht="12.75" customHeight="1">
      <c r="A44" s="803" t="s">
        <v>2591</v>
      </c>
      <c r="B44" s="618">
        <v>28</v>
      </c>
      <c r="C44" s="804">
        <v>98.079480000000004</v>
      </c>
      <c r="D44" s="523">
        <v>6.0835002399999998E-2</v>
      </c>
      <c r="E44" s="805" t="s">
        <v>1130</v>
      </c>
      <c r="F44" s="806">
        <f t="shared" ca="1" si="154"/>
        <v>0</v>
      </c>
      <c r="G44" s="781">
        <f t="shared" ca="1" si="154"/>
        <v>3.6719566114656703E-13</v>
      </c>
      <c r="H44" s="781">
        <f t="shared" ca="1" si="154"/>
        <v>0</v>
      </c>
      <c r="I44" s="781">
        <f t="shared" ca="1" si="154"/>
        <v>0</v>
      </c>
      <c r="J44" s="781">
        <f t="shared" ca="1" si="154"/>
        <v>0</v>
      </c>
      <c r="K44" s="781">
        <f t="shared" ca="1" si="154"/>
        <v>0</v>
      </c>
      <c r="L44" s="781">
        <f t="shared" ca="1" si="154"/>
        <v>3.8263577578158459E-2</v>
      </c>
      <c r="M44" s="781">
        <f t="shared" ca="1" si="154"/>
        <v>0</v>
      </c>
      <c r="N44" s="766">
        <f t="shared" ca="1" si="154"/>
        <v>0</v>
      </c>
      <c r="O44" s="781">
        <f t="shared" ca="1" si="154"/>
        <v>2.356465379645612E-13</v>
      </c>
      <c r="P44" s="807">
        <f t="shared" ca="1" si="154"/>
        <v>0</v>
      </c>
      <c r="Q44" s="542"/>
      <c r="R44" s="781">
        <f t="shared" ca="1" si="155"/>
        <v>0</v>
      </c>
      <c r="S44" s="781">
        <f t="shared" ca="1" si="155"/>
        <v>7.3300501003460555E-6</v>
      </c>
      <c r="T44" s="781">
        <f t="shared" ca="1" si="155"/>
        <v>0</v>
      </c>
      <c r="U44" s="781">
        <f t="shared" ca="1" si="155"/>
        <v>0</v>
      </c>
      <c r="V44" s="781">
        <f t="shared" ca="1" si="155"/>
        <v>0</v>
      </c>
      <c r="W44" s="781">
        <f t="shared" ca="1" si="155"/>
        <v>0</v>
      </c>
      <c r="X44" s="766">
        <f t="shared" ca="1" si="155"/>
        <v>2.1873842314831122E-7</v>
      </c>
      <c r="Y44" s="781">
        <f t="shared" ca="1" si="155"/>
        <v>7.3903908901624222E-6</v>
      </c>
      <c r="Z44" s="781">
        <f t="shared" ca="1" si="155"/>
        <v>1.4359950504844636E-7</v>
      </c>
      <c r="AA44" s="781">
        <f t="shared" ca="1" si="155"/>
        <v>1.4798160227006485E-8</v>
      </c>
      <c r="AB44" s="542"/>
      <c r="AC44" s="781">
        <f t="shared" ca="1" si="156"/>
        <v>2.0832757375756185E-4</v>
      </c>
      <c r="AD44" s="781">
        <f t="shared" ca="1" si="156"/>
        <v>0</v>
      </c>
      <c r="AE44" s="781">
        <f t="shared" ca="1" si="156"/>
        <v>0</v>
      </c>
      <c r="AF44" s="781">
        <f t="shared" ca="1" si="156"/>
        <v>0</v>
      </c>
      <c r="AG44" s="781">
        <f t="shared" ca="1" si="156"/>
        <v>3.9790566563504071E-3</v>
      </c>
      <c r="AH44" s="781">
        <f t="shared" ca="1" si="156"/>
        <v>0</v>
      </c>
      <c r="AI44" s="781">
        <f t="shared" ca="1" si="156"/>
        <v>0</v>
      </c>
      <c r="AJ44" s="781">
        <f t="shared" ca="1" si="156"/>
        <v>0</v>
      </c>
      <c r="AK44" s="766">
        <f t="shared" ca="1" si="156"/>
        <v>0</v>
      </c>
      <c r="AL44" s="781">
        <f t="shared" ca="1" si="156"/>
        <v>7.3300501003460555E-6</v>
      </c>
      <c r="AM44" s="781">
        <f t="shared" ca="1" si="156"/>
        <v>1.0188264362038477E-5</v>
      </c>
      <c r="AN44" s="781">
        <f t="shared" ca="1" si="156"/>
        <v>7.4768319447843381E-6</v>
      </c>
      <c r="AO44" s="542"/>
      <c r="AP44" s="781">
        <f t="shared" ca="1" si="157"/>
        <v>7.3903908901624222E-6</v>
      </c>
      <c r="AQ44" s="781">
        <f t="shared" ca="1" si="157"/>
        <v>1.4798160227006485E-8</v>
      </c>
      <c r="AR44" s="781">
        <f t="shared" ca="1" si="157"/>
        <v>1.4359950504844636E-7</v>
      </c>
      <c r="AS44" s="781">
        <f t="shared" ca="1" si="157"/>
        <v>0</v>
      </c>
      <c r="AT44" s="766">
        <f t="shared" ca="1" si="157"/>
        <v>0</v>
      </c>
      <c r="AU44" s="766">
        <f t="shared" ca="1" si="157"/>
        <v>0</v>
      </c>
      <c r="AV44" s="781">
        <f t="shared" ca="1" si="157"/>
        <v>3.5000733726059914E-9</v>
      </c>
      <c r="AW44" s="781">
        <f t="shared" ca="1" si="157"/>
        <v>2.1873842314831122E-7</v>
      </c>
      <c r="AX44" s="781">
        <f t="shared" ca="1" si="157"/>
        <v>7.2998141127012081E-6</v>
      </c>
      <c r="AY44" s="781">
        <f t="shared" ca="1" si="157"/>
        <v>3.6719566114656703E-13</v>
      </c>
      <c r="AZ44" s="781">
        <f t="shared" ca="1" si="157"/>
        <v>0</v>
      </c>
      <c r="BA44" s="781">
        <f t="shared" ca="1" si="157"/>
        <v>2.5741735465178763E-8</v>
      </c>
      <c r="BB44" s="781">
        <f t="shared" ca="1" si="157"/>
        <v>7.9510666865516377E-10</v>
      </c>
      <c r="BC44" s="781">
        <f t="shared" ca="1" si="157"/>
        <v>2.0010071439281559E-10</v>
      </c>
      <c r="BD44" s="542"/>
      <c r="BE44" s="781">
        <f t="shared" ca="1" si="158"/>
        <v>7.3903908901624222E-6</v>
      </c>
      <c r="BF44" s="781">
        <f t="shared" ca="1" si="158"/>
        <v>1.4798160227006485E-8</v>
      </c>
      <c r="BG44" s="781">
        <f t="shared" ca="1" si="158"/>
        <v>1.4359950504844636E-7</v>
      </c>
      <c r="BH44" s="781">
        <f t="shared" ca="1" si="158"/>
        <v>0</v>
      </c>
      <c r="BI44" s="766">
        <f t="shared" ca="1" si="158"/>
        <v>0</v>
      </c>
      <c r="BJ44" s="781">
        <f t="shared" ca="1" si="158"/>
        <v>3.5000733726059914E-9</v>
      </c>
      <c r="BK44" s="781">
        <f t="shared" ca="1" si="158"/>
        <v>2.1873842314831122E-7</v>
      </c>
      <c r="BL44" s="781">
        <f t="shared" ca="1" si="158"/>
        <v>7.2998141127012081E-6</v>
      </c>
      <c r="BM44" s="781">
        <f t="shared" ca="1" si="158"/>
        <v>2.6736942890404576E-8</v>
      </c>
      <c r="BN44" s="781">
        <f t="shared" ca="1" si="158"/>
        <v>0</v>
      </c>
      <c r="BO44" s="781">
        <f t="shared" ca="1" si="158"/>
        <v>3.6719566114656703E-13</v>
      </c>
      <c r="BP44" s="542"/>
      <c r="BQ44" s="781">
        <f t="shared" ca="1" si="159"/>
        <v>0</v>
      </c>
      <c r="BR44" s="781">
        <f t="shared" ca="1" si="159"/>
        <v>2.6736942890404576E-8</v>
      </c>
      <c r="BS44" s="781">
        <f t="shared" ca="1" si="159"/>
        <v>0</v>
      </c>
      <c r="BT44" s="781">
        <f t="shared" ca="1" si="159"/>
        <v>2.5741735465178763E-8</v>
      </c>
      <c r="BU44" s="781">
        <f t="shared" ca="1" si="159"/>
        <v>2.0010071439281559E-10</v>
      </c>
      <c r="BV44" s="781">
        <f t="shared" ca="1" si="159"/>
        <v>7.9510666865516377E-10</v>
      </c>
      <c r="BW44" s="781">
        <f t="shared" ca="1" si="159"/>
        <v>0</v>
      </c>
      <c r="BX44" s="542"/>
      <c r="BY44" s="781">
        <f t="shared" ca="1" si="160"/>
        <v>7.9510666865516377E-10</v>
      </c>
      <c r="BZ44" s="781">
        <f t="shared" ca="1" si="160"/>
        <v>2.0010071439281559E-10</v>
      </c>
      <c r="CA44" s="781">
        <f t="shared" ca="1" si="160"/>
        <v>0</v>
      </c>
      <c r="CB44" s="781">
        <f t="shared" ca="1" si="160"/>
        <v>1.1804637050339646E-4</v>
      </c>
      <c r="CC44" s="781">
        <f t="shared" ca="1" si="160"/>
        <v>9.9171917557821067E-4</v>
      </c>
      <c r="CD44" s="781">
        <f t="shared" ca="1" si="160"/>
        <v>0</v>
      </c>
      <c r="CE44" s="781">
        <f t="shared" ca="1" si="160"/>
        <v>0</v>
      </c>
      <c r="CF44" s="781">
        <f t="shared" ca="1" si="160"/>
        <v>1.1097665447038865E-3</v>
      </c>
      <c r="CG44" s="542"/>
      <c r="CH44" s="781">
        <f t="shared" ca="1" si="161"/>
        <v>9.9171937406214179E-4</v>
      </c>
      <c r="CI44" s="781">
        <f t="shared" ca="1" si="161"/>
        <v>1.1804716567964613E-4</v>
      </c>
      <c r="CJ44" s="781">
        <f t="shared" ca="1" si="161"/>
        <v>1.1097665447038865E-3</v>
      </c>
      <c r="CK44" s="781" t="e">
        <f t="shared" ca="1" si="161"/>
        <v>#N/A</v>
      </c>
      <c r="CL44" s="781" t="e">
        <f t="shared" ca="1" si="161"/>
        <v>#N/A</v>
      </c>
      <c r="CM44" s="542"/>
      <c r="CN44" s="781">
        <f t="shared" ca="1" si="162"/>
        <v>0</v>
      </c>
      <c r="CO44" s="781" t="e">
        <f t="shared" ca="1" si="162"/>
        <v>#N/A</v>
      </c>
      <c r="CP44" s="781">
        <f t="shared" ca="1" si="162"/>
        <v>0</v>
      </c>
      <c r="CQ44" s="781">
        <f t="shared" ca="1" si="162"/>
        <v>0</v>
      </c>
      <c r="CR44" s="781">
        <f t="shared" ca="1" si="162"/>
        <v>0</v>
      </c>
      <c r="CS44" s="781">
        <f t="shared" ca="1" si="162"/>
        <v>0</v>
      </c>
      <c r="CT44" s="542"/>
      <c r="CU44" s="781">
        <f t="shared" ca="1" si="163"/>
        <v>2.356465379645612E-13</v>
      </c>
      <c r="CV44" s="781">
        <f t="shared" ca="1" si="163"/>
        <v>0</v>
      </c>
      <c r="CW44" s="781">
        <f t="shared" ca="1" si="163"/>
        <v>0</v>
      </c>
      <c r="CX44" s="781">
        <f t="shared" ca="1" si="163"/>
        <v>2.5741735465178763E-8</v>
      </c>
      <c r="CY44" s="781">
        <f t="shared" ca="1" si="163"/>
        <v>0</v>
      </c>
      <c r="CZ44" s="781" t="e">
        <f t="shared" ca="1" si="163"/>
        <v>#N/A</v>
      </c>
      <c r="DA44" s="781" t="e">
        <f t="shared" ca="1" si="163"/>
        <v>#N/A</v>
      </c>
      <c r="DB44" s="781">
        <f t="shared" ca="1" si="163"/>
        <v>0</v>
      </c>
      <c r="DC44" s="766">
        <f t="shared" ca="1" si="163"/>
        <v>0</v>
      </c>
      <c r="DD44" s="781">
        <f t="shared" ca="1" si="163"/>
        <v>9.9171917557821067E-4</v>
      </c>
      <c r="DE44" s="781">
        <f t="shared" ca="1" si="163"/>
        <v>1.9450913424704325E-5</v>
      </c>
      <c r="DF44" s="781">
        <f t="shared" ca="1" si="163"/>
        <v>0</v>
      </c>
      <c r="DG44" s="781">
        <f t="shared" ca="1" si="163"/>
        <v>1.0058950220024682E-4</v>
      </c>
      <c r="DH44" s="781">
        <f t="shared" ca="1" si="163"/>
        <v>1.1804637050339646E-4</v>
      </c>
      <c r="DI44" s="542"/>
      <c r="DJ44" s="781">
        <f t="shared" ca="1" si="164"/>
        <v>5.6865522878654358E-4</v>
      </c>
      <c r="DK44" s="781">
        <f t="shared" ca="1" si="164"/>
        <v>2.4724043656165439E-2</v>
      </c>
      <c r="DL44" s="781">
        <f t="shared" ca="1" si="164"/>
        <v>0</v>
      </c>
      <c r="DM44" s="781">
        <f t="shared" ca="1" si="164"/>
        <v>0</v>
      </c>
      <c r="DN44" s="781" t="e">
        <f t="shared" ca="1" si="164"/>
        <v>#N/A</v>
      </c>
      <c r="DO44" s="781">
        <f t="shared" ca="1" si="164"/>
        <v>7.1259527953876692E-4</v>
      </c>
      <c r="DP44" s="781" t="e">
        <f t="shared" ca="1" si="164"/>
        <v>#N/A</v>
      </c>
      <c r="DQ44" s="542"/>
      <c r="DR44" s="781">
        <f t="shared" ca="1" si="143"/>
        <v>2.2223481311814683E-8</v>
      </c>
      <c r="DS44" s="781">
        <f t="shared" ca="1" si="143"/>
        <v>0</v>
      </c>
      <c r="DT44" s="781">
        <f t="shared" ca="1" si="143"/>
        <v>2.5809907190398745E-2</v>
      </c>
      <c r="DU44" s="781" t="e">
        <f t="shared" ca="1" si="143"/>
        <v>#N/A</v>
      </c>
      <c r="DV44" s="617"/>
      <c r="DW44" s="542"/>
      <c r="DX44" s="781">
        <f t="shared" ca="1" si="144"/>
        <v>2.2223481311814683E-8</v>
      </c>
      <c r="DY44" s="781">
        <f t="shared" ca="1" si="144"/>
        <v>0</v>
      </c>
      <c r="DZ44" s="781">
        <f t="shared" ca="1" si="144"/>
        <v>2.5809907190398745E-2</v>
      </c>
      <c r="EA44" s="781" t="e">
        <f t="shared" ca="1" si="144"/>
        <v>#N/A</v>
      </c>
      <c r="EB44" s="617"/>
      <c r="EC44" s="542"/>
      <c r="ED44" s="781">
        <f t="shared" ca="1" si="145"/>
        <v>1.2017124395125566E-9</v>
      </c>
      <c r="EE44" s="781">
        <f t="shared" ca="1" si="145"/>
        <v>0</v>
      </c>
      <c r="EF44" s="781" t="e">
        <f t="shared" ca="1" si="145"/>
        <v>#N/A</v>
      </c>
      <c r="EG44" s="781" t="e">
        <f t="shared" ca="1" si="145"/>
        <v>#N/A</v>
      </c>
      <c r="EH44" s="617"/>
      <c r="EI44" s="542"/>
      <c r="EJ44" s="781">
        <f t="shared" ca="1" si="146"/>
        <v>0</v>
      </c>
      <c r="EK44" s="781">
        <f t="shared" ca="1" si="146"/>
        <v>0</v>
      </c>
      <c r="EL44" s="781">
        <f t="shared" ca="1" si="146"/>
        <v>0</v>
      </c>
      <c r="EM44" s="781">
        <f t="shared" ca="1" si="146"/>
        <v>0</v>
      </c>
      <c r="EN44" s="617"/>
      <c r="EO44" s="542"/>
      <c r="EP44" s="781">
        <f t="shared" ca="1" si="147"/>
        <v>1.0079522645317938E-4</v>
      </c>
      <c r="EQ44" s="781">
        <f t="shared" ca="1" si="147"/>
        <v>1.0058950220024682E-4</v>
      </c>
      <c r="ER44" s="781">
        <f t="shared" ca="1" si="147"/>
        <v>0</v>
      </c>
      <c r="ES44" s="781">
        <f t="shared" ca="1" si="147"/>
        <v>2.0572443839099591E-7</v>
      </c>
      <c r="ET44" s="617"/>
      <c r="EU44" s="542"/>
      <c r="EV44" s="781">
        <f t="shared" ca="1" si="148"/>
        <v>0</v>
      </c>
      <c r="EW44" s="781">
        <f t="shared" ca="1" si="148"/>
        <v>0</v>
      </c>
      <c r="EX44" s="542"/>
      <c r="EY44" s="781">
        <f t="shared" ca="1" si="149"/>
        <v>0</v>
      </c>
      <c r="EZ44" s="781">
        <f t="shared" ca="1" si="149"/>
        <v>0</v>
      </c>
      <c r="FA44" s="781" t="e">
        <f t="shared" ca="1" si="149"/>
        <v>#N/A</v>
      </c>
      <c r="FB44" s="542"/>
      <c r="FC44" s="781">
        <f t="shared" ca="1" si="165"/>
        <v>0</v>
      </c>
      <c r="FD44" s="781">
        <f t="shared" ca="1" si="165"/>
        <v>0</v>
      </c>
      <c r="FE44" s="781">
        <f t="shared" ca="1" si="165"/>
        <v>3.8263577578158459E-2</v>
      </c>
      <c r="FF44" s="781">
        <f t="shared" ca="1" si="165"/>
        <v>0</v>
      </c>
      <c r="FG44" s="781">
        <f t="shared" ca="1" si="165"/>
        <v>0</v>
      </c>
      <c r="FH44" s="781">
        <f t="shared" ca="1" si="165"/>
        <v>0</v>
      </c>
      <c r="FI44" s="781">
        <f t="shared" ca="1" si="165"/>
        <v>0</v>
      </c>
      <c r="FJ44" s="781">
        <f t="shared" ca="1" si="165"/>
        <v>0</v>
      </c>
      <c r="FK44" s="781">
        <f t="shared" ca="1" si="165"/>
        <v>0</v>
      </c>
      <c r="FL44" s="781">
        <f t="shared" ca="1" si="165"/>
        <v>2.0832757375756185E-4</v>
      </c>
      <c r="FM44" s="781" t="e">
        <f t="shared" ca="1" si="166"/>
        <v>#N/A</v>
      </c>
      <c r="FN44" s="781">
        <f t="shared" ca="1" si="166"/>
        <v>0</v>
      </c>
      <c r="FO44" s="781">
        <f t="shared" ca="1" si="166"/>
        <v>3.9790566563504071E-3</v>
      </c>
      <c r="FP44" s="781">
        <f t="shared" ca="1" si="166"/>
        <v>0</v>
      </c>
      <c r="FQ44" s="781">
        <f t="shared" ca="1" si="166"/>
        <v>0</v>
      </c>
      <c r="FR44" s="781">
        <f t="shared" ca="1" si="166"/>
        <v>0</v>
      </c>
      <c r="FS44" s="781">
        <f t="shared" ca="1" si="166"/>
        <v>0</v>
      </c>
      <c r="FT44" s="781">
        <f t="shared" ca="1" si="166"/>
        <v>0</v>
      </c>
      <c r="FU44" s="781" t="e">
        <f t="shared" ca="1" si="166"/>
        <v>#N/A</v>
      </c>
      <c r="FV44" s="781" t="e">
        <f t="shared" ca="1" si="166"/>
        <v>#N/A</v>
      </c>
      <c r="FW44" s="781">
        <f t="shared" ca="1" si="167"/>
        <v>0</v>
      </c>
      <c r="FX44" s="781">
        <f t="shared" ca="1" si="167"/>
        <v>0</v>
      </c>
      <c r="FY44" s="781">
        <f t="shared" ca="1" si="167"/>
        <v>0</v>
      </c>
      <c r="FZ44" s="781">
        <f t="shared" ca="1" si="167"/>
        <v>0</v>
      </c>
      <c r="GA44" s="781" t="e">
        <f t="shared" ca="1" si="167"/>
        <v>#N/A</v>
      </c>
      <c r="GB44" s="781">
        <f t="shared" ca="1" si="167"/>
        <v>0</v>
      </c>
      <c r="GC44" s="617"/>
      <c r="GD44" s="781">
        <f t="shared" ca="1" si="168"/>
        <v>7.4768319447843381E-6</v>
      </c>
      <c r="GE44" s="781">
        <f t="shared" ca="1" si="168"/>
        <v>1.0188264362038477E-5</v>
      </c>
      <c r="GF44" s="781">
        <f t="shared" ca="1" si="168"/>
        <v>7.2998141127012081E-6</v>
      </c>
      <c r="GG44" s="781">
        <f t="shared" ca="1" si="168"/>
        <v>3.5000733726059914E-9</v>
      </c>
      <c r="GH44" s="781" t="e">
        <f t="shared" ca="1" si="168"/>
        <v>#N/A</v>
      </c>
      <c r="GI44" s="781" t="e">
        <f t="shared" ca="1" si="168"/>
        <v>#N/A</v>
      </c>
      <c r="GJ44" s="781">
        <f t="shared" ca="1" si="168"/>
        <v>1.9450913424704325E-5</v>
      </c>
      <c r="GK44" s="781">
        <f t="shared" ca="1" si="168"/>
        <v>1.0058950220024682E-4</v>
      </c>
      <c r="GL44" s="781">
        <f t="shared" ca="1" si="168"/>
        <v>0</v>
      </c>
      <c r="GM44" s="781">
        <f t="shared" ca="1" si="168"/>
        <v>1.1097665447038865E-3</v>
      </c>
      <c r="GN44" s="781">
        <f t="shared" ca="1" si="168"/>
        <v>0</v>
      </c>
      <c r="GO44" s="781" t="e">
        <f t="shared" ca="1" si="168"/>
        <v>#N/A</v>
      </c>
      <c r="GQ44" s="523" t="s">
        <v>1260</v>
      </c>
      <c r="GR44" s="689">
        <f ca="1">GR2+GR6+GR10+GR14+GR16+GR20+GR24+GR26+GR28+GR32+GR38+GR42+GR34</f>
        <v>0</v>
      </c>
      <c r="GS44" s="690" t="s">
        <v>225</v>
      </c>
      <c r="GT44" s="523" t="s">
        <v>1260</v>
      </c>
      <c r="GU44" s="689">
        <f ca="1">GU2+GU6+GU12+GU16+GU20+GU32+GU36</f>
        <v>0</v>
      </c>
      <c r="GV44" s="690" t="s">
        <v>225</v>
      </c>
    </row>
    <row r="45" spans="1:204" ht="12.75" customHeight="1">
      <c r="A45" s="803" t="s">
        <v>2592</v>
      </c>
      <c r="B45" s="618">
        <v>40</v>
      </c>
      <c r="C45" s="804">
        <v>28.013480000000001</v>
      </c>
      <c r="D45" s="523">
        <v>0</v>
      </c>
      <c r="E45" s="807" t="s">
        <v>1130</v>
      </c>
      <c r="F45" s="806">
        <f t="shared" ref="F45:P54" ca="1" si="169">VLOOKUP(F$8,INDIRECT(LU_MAT),$B45,FALSE())*$D45/$C45</f>
        <v>0</v>
      </c>
      <c r="G45" s="781">
        <f t="shared" ca="1" si="169"/>
        <v>0</v>
      </c>
      <c r="H45" s="781">
        <f t="shared" ca="1" si="169"/>
        <v>0</v>
      </c>
      <c r="I45" s="781">
        <f t="shared" ca="1" si="169"/>
        <v>0</v>
      </c>
      <c r="J45" s="781">
        <f t="shared" ca="1" si="169"/>
        <v>0</v>
      </c>
      <c r="K45" s="781">
        <f t="shared" ca="1" si="169"/>
        <v>0</v>
      </c>
      <c r="L45" s="781">
        <f t="shared" ca="1" si="169"/>
        <v>0</v>
      </c>
      <c r="M45" s="781">
        <f t="shared" ca="1" si="169"/>
        <v>0</v>
      </c>
      <c r="N45" s="766">
        <f t="shared" ca="1" si="169"/>
        <v>0</v>
      </c>
      <c r="O45" s="781">
        <f t="shared" ca="1" si="169"/>
        <v>0</v>
      </c>
      <c r="P45" s="807">
        <f t="shared" ca="1" si="169"/>
        <v>0</v>
      </c>
      <c r="Q45" s="542"/>
      <c r="R45" s="781">
        <f t="shared" ref="R45:AA54" ca="1" si="170">VLOOKUP(R$8,INDIRECT(LU_MAT),$B45,FALSE())*$D45/$C45</f>
        <v>0</v>
      </c>
      <c r="S45" s="781">
        <f t="shared" ca="1" si="170"/>
        <v>0</v>
      </c>
      <c r="T45" s="781">
        <f t="shared" ca="1" si="170"/>
        <v>0</v>
      </c>
      <c r="U45" s="781">
        <f t="shared" ca="1" si="170"/>
        <v>0</v>
      </c>
      <c r="V45" s="781">
        <f t="shared" ca="1" si="170"/>
        <v>0</v>
      </c>
      <c r="W45" s="781">
        <f t="shared" ca="1" si="170"/>
        <v>0</v>
      </c>
      <c r="X45" s="766">
        <f t="shared" ca="1" si="170"/>
        <v>0</v>
      </c>
      <c r="Y45" s="781">
        <f t="shared" ca="1" si="170"/>
        <v>0</v>
      </c>
      <c r="Z45" s="781">
        <f t="shared" ca="1" si="170"/>
        <v>0</v>
      </c>
      <c r="AA45" s="781">
        <f t="shared" ca="1" si="170"/>
        <v>0</v>
      </c>
      <c r="AB45" s="542"/>
      <c r="AC45" s="781">
        <f t="shared" ref="AC45:AN54" ca="1" si="171">VLOOKUP(AC$8,INDIRECT(LU_MAT),$B45,FALSE())*$D45/$C45</f>
        <v>0</v>
      </c>
      <c r="AD45" s="781">
        <f t="shared" ca="1" si="171"/>
        <v>0</v>
      </c>
      <c r="AE45" s="781">
        <f t="shared" ca="1" si="171"/>
        <v>0</v>
      </c>
      <c r="AF45" s="781">
        <f t="shared" ca="1" si="171"/>
        <v>0</v>
      </c>
      <c r="AG45" s="781">
        <f t="shared" ca="1" si="171"/>
        <v>0</v>
      </c>
      <c r="AH45" s="781">
        <f t="shared" ca="1" si="171"/>
        <v>0</v>
      </c>
      <c r="AI45" s="781">
        <f t="shared" ca="1" si="171"/>
        <v>0</v>
      </c>
      <c r="AJ45" s="781">
        <f t="shared" ca="1" si="171"/>
        <v>0</v>
      </c>
      <c r="AK45" s="766">
        <f t="shared" ca="1" si="171"/>
        <v>0</v>
      </c>
      <c r="AL45" s="781">
        <f t="shared" ca="1" si="171"/>
        <v>0</v>
      </c>
      <c r="AM45" s="781">
        <f t="shared" ca="1" si="171"/>
        <v>0</v>
      </c>
      <c r="AN45" s="781">
        <f t="shared" ca="1" si="171"/>
        <v>0</v>
      </c>
      <c r="AO45" s="542"/>
      <c r="AP45" s="781">
        <f t="shared" ref="AP45:BC54" ca="1" si="172">VLOOKUP(AP$8,INDIRECT(LU_MAT),$B45,FALSE())*$D45/$C45</f>
        <v>0</v>
      </c>
      <c r="AQ45" s="781">
        <f t="shared" ca="1" si="172"/>
        <v>0</v>
      </c>
      <c r="AR45" s="781">
        <f t="shared" ca="1" si="172"/>
        <v>0</v>
      </c>
      <c r="AS45" s="781">
        <f t="shared" ca="1" si="172"/>
        <v>0</v>
      </c>
      <c r="AT45" s="766">
        <f t="shared" ca="1" si="172"/>
        <v>0</v>
      </c>
      <c r="AU45" s="766">
        <f t="shared" ca="1" si="172"/>
        <v>0</v>
      </c>
      <c r="AV45" s="781">
        <f t="shared" ca="1" si="172"/>
        <v>0</v>
      </c>
      <c r="AW45" s="781">
        <f t="shared" ca="1" si="172"/>
        <v>0</v>
      </c>
      <c r="AX45" s="781">
        <f t="shared" ca="1" si="172"/>
        <v>0</v>
      </c>
      <c r="AY45" s="781">
        <f t="shared" ca="1" si="172"/>
        <v>0</v>
      </c>
      <c r="AZ45" s="781">
        <f t="shared" ca="1" si="172"/>
        <v>0</v>
      </c>
      <c r="BA45" s="781">
        <f t="shared" ca="1" si="172"/>
        <v>0</v>
      </c>
      <c r="BB45" s="781">
        <f t="shared" ca="1" si="172"/>
        <v>0</v>
      </c>
      <c r="BC45" s="781">
        <f t="shared" ca="1" si="172"/>
        <v>0</v>
      </c>
      <c r="BD45" s="542"/>
      <c r="BE45" s="781">
        <f t="shared" ref="BE45:BO54" ca="1" si="173">VLOOKUP(BE$8,INDIRECT(LU_MAT),$B45,FALSE())*$D45/$C45</f>
        <v>0</v>
      </c>
      <c r="BF45" s="781">
        <f t="shared" ca="1" si="173"/>
        <v>0</v>
      </c>
      <c r="BG45" s="781">
        <f t="shared" ca="1" si="173"/>
        <v>0</v>
      </c>
      <c r="BH45" s="781">
        <f t="shared" ca="1" si="173"/>
        <v>0</v>
      </c>
      <c r="BI45" s="766">
        <f t="shared" ca="1" si="173"/>
        <v>0</v>
      </c>
      <c r="BJ45" s="781">
        <f t="shared" ca="1" si="173"/>
        <v>0</v>
      </c>
      <c r="BK45" s="781">
        <f t="shared" ca="1" si="173"/>
        <v>0</v>
      </c>
      <c r="BL45" s="781">
        <f t="shared" ca="1" si="173"/>
        <v>0</v>
      </c>
      <c r="BM45" s="781">
        <f t="shared" ca="1" si="173"/>
        <v>0</v>
      </c>
      <c r="BN45" s="781">
        <f t="shared" ca="1" si="173"/>
        <v>0</v>
      </c>
      <c r="BO45" s="781">
        <f t="shared" ca="1" si="173"/>
        <v>0</v>
      </c>
      <c r="BP45" s="542"/>
      <c r="BQ45" s="781">
        <f t="shared" ref="BQ45:BW54" ca="1" si="174">VLOOKUP(BQ$8,INDIRECT(LU_MAT),$B45,FALSE())*$D45/$C45</f>
        <v>0</v>
      </c>
      <c r="BR45" s="781">
        <f t="shared" ca="1" si="174"/>
        <v>0</v>
      </c>
      <c r="BS45" s="781">
        <f t="shared" ca="1" si="174"/>
        <v>0</v>
      </c>
      <c r="BT45" s="781">
        <f t="shared" ca="1" si="174"/>
        <v>0</v>
      </c>
      <c r="BU45" s="781">
        <f t="shared" ca="1" si="174"/>
        <v>0</v>
      </c>
      <c r="BV45" s="781">
        <f t="shared" ca="1" si="174"/>
        <v>0</v>
      </c>
      <c r="BW45" s="781">
        <f t="shared" ca="1" si="174"/>
        <v>0</v>
      </c>
      <c r="BX45" s="542"/>
      <c r="BY45" s="781">
        <f t="shared" ref="BY45:CF54" ca="1" si="175">VLOOKUP(BY$8,INDIRECT(LU_MAT),$B45,FALSE())*$D45/$C45</f>
        <v>0</v>
      </c>
      <c r="BZ45" s="781">
        <f t="shared" ca="1" si="175"/>
        <v>0</v>
      </c>
      <c r="CA45" s="781">
        <f t="shared" ca="1" si="175"/>
        <v>0</v>
      </c>
      <c r="CB45" s="781">
        <f t="shared" ca="1" si="175"/>
        <v>0</v>
      </c>
      <c r="CC45" s="781">
        <f t="shared" ca="1" si="175"/>
        <v>0</v>
      </c>
      <c r="CD45" s="781">
        <f t="shared" ca="1" si="175"/>
        <v>0</v>
      </c>
      <c r="CE45" s="781">
        <f t="shared" ca="1" si="175"/>
        <v>0</v>
      </c>
      <c r="CF45" s="781">
        <f t="shared" ca="1" si="175"/>
        <v>0</v>
      </c>
      <c r="CG45" s="542"/>
      <c r="CH45" s="781">
        <f t="shared" ref="CH45:CL54" ca="1" si="176">VLOOKUP(CH$8,INDIRECT(LU_MAT),$B45,FALSE())*$D45/$C45</f>
        <v>0</v>
      </c>
      <c r="CI45" s="781">
        <f t="shared" ca="1" si="176"/>
        <v>0</v>
      </c>
      <c r="CJ45" s="781">
        <f t="shared" ca="1" si="176"/>
        <v>0</v>
      </c>
      <c r="CK45" s="781" t="e">
        <f t="shared" ca="1" si="176"/>
        <v>#N/A</v>
      </c>
      <c r="CL45" s="781" t="e">
        <f t="shared" ca="1" si="176"/>
        <v>#N/A</v>
      </c>
      <c r="CM45" s="542"/>
      <c r="CN45" s="781">
        <f t="shared" ref="CN45:CS54" ca="1" si="177">VLOOKUP(CN$8,INDIRECT(LU_MAT),$B45,FALSE())*$D45/$C45</f>
        <v>0</v>
      </c>
      <c r="CO45" s="781" t="e">
        <f t="shared" ca="1" si="177"/>
        <v>#N/A</v>
      </c>
      <c r="CP45" s="781">
        <f t="shared" ca="1" si="177"/>
        <v>0</v>
      </c>
      <c r="CQ45" s="781">
        <f t="shared" ca="1" si="177"/>
        <v>0</v>
      </c>
      <c r="CR45" s="781">
        <f t="shared" ca="1" si="177"/>
        <v>0</v>
      </c>
      <c r="CS45" s="781">
        <f t="shared" ca="1" si="177"/>
        <v>0</v>
      </c>
      <c r="CT45" s="542"/>
      <c r="CU45" s="781">
        <f t="shared" ref="CU45:DH54" ca="1" si="178">VLOOKUP(CU$8,INDIRECT(LU_MAT),$B45,FALSE())*$D45/$C45</f>
        <v>0</v>
      </c>
      <c r="CV45" s="781">
        <f t="shared" ca="1" si="178"/>
        <v>0</v>
      </c>
      <c r="CW45" s="781">
        <f t="shared" ca="1" si="178"/>
        <v>0</v>
      </c>
      <c r="CX45" s="781">
        <f t="shared" ca="1" si="178"/>
        <v>0</v>
      </c>
      <c r="CY45" s="781">
        <f t="shared" ca="1" si="178"/>
        <v>0</v>
      </c>
      <c r="CZ45" s="781" t="e">
        <f t="shared" ca="1" si="178"/>
        <v>#N/A</v>
      </c>
      <c r="DA45" s="781" t="e">
        <f t="shared" ca="1" si="178"/>
        <v>#N/A</v>
      </c>
      <c r="DB45" s="781">
        <f t="shared" ca="1" si="178"/>
        <v>0</v>
      </c>
      <c r="DC45" s="766">
        <f t="shared" ca="1" si="178"/>
        <v>0</v>
      </c>
      <c r="DD45" s="781">
        <f t="shared" ca="1" si="178"/>
        <v>0</v>
      </c>
      <c r="DE45" s="781">
        <f t="shared" ca="1" si="178"/>
        <v>0</v>
      </c>
      <c r="DF45" s="781">
        <f t="shared" ca="1" si="178"/>
        <v>0</v>
      </c>
      <c r="DG45" s="781">
        <f t="shared" ca="1" si="178"/>
        <v>0</v>
      </c>
      <c r="DH45" s="781">
        <f t="shared" ca="1" si="178"/>
        <v>0</v>
      </c>
      <c r="DI45" s="542"/>
      <c r="DJ45" s="781">
        <f t="shared" ref="DJ45:DP54" ca="1" si="179">VLOOKUP(DJ$8,INDIRECT(LU_MAT),$B45,FALSE())*$D45/$C45</f>
        <v>0</v>
      </c>
      <c r="DK45" s="781">
        <f t="shared" ca="1" si="179"/>
        <v>0</v>
      </c>
      <c r="DL45" s="781">
        <f t="shared" ca="1" si="179"/>
        <v>0</v>
      </c>
      <c r="DM45" s="781">
        <f t="shared" ca="1" si="179"/>
        <v>0</v>
      </c>
      <c r="DN45" s="781" t="e">
        <f t="shared" ca="1" si="179"/>
        <v>#N/A</v>
      </c>
      <c r="DO45" s="781">
        <f t="shared" ca="1" si="179"/>
        <v>0</v>
      </c>
      <c r="DP45" s="781" t="e">
        <f t="shared" ca="1" si="179"/>
        <v>#N/A</v>
      </c>
      <c r="DQ45" s="542"/>
      <c r="DR45" s="781">
        <f t="shared" ref="DR45:DU64" ca="1" si="180">VLOOKUP(DR$8,INDIRECT(LU_MAT),$B45,FALSE())*$D45/$C45</f>
        <v>0</v>
      </c>
      <c r="DS45" s="781">
        <f t="shared" ca="1" si="180"/>
        <v>0</v>
      </c>
      <c r="DT45" s="781">
        <f t="shared" ca="1" si="180"/>
        <v>0</v>
      </c>
      <c r="DU45" s="781" t="e">
        <f t="shared" ca="1" si="180"/>
        <v>#N/A</v>
      </c>
      <c r="DV45" s="617"/>
      <c r="DW45" s="542"/>
      <c r="DX45" s="781">
        <f t="shared" ref="DX45:EA64" ca="1" si="181">VLOOKUP(DX$8,INDIRECT(LU_MAT),$B45,FALSE())*$D45/$C45</f>
        <v>0</v>
      </c>
      <c r="DY45" s="781">
        <f t="shared" ca="1" si="181"/>
        <v>0</v>
      </c>
      <c r="DZ45" s="781">
        <f t="shared" ca="1" si="181"/>
        <v>0</v>
      </c>
      <c r="EA45" s="781" t="e">
        <f t="shared" ca="1" si="181"/>
        <v>#N/A</v>
      </c>
      <c r="EB45" s="617"/>
      <c r="EC45" s="542"/>
      <c r="ED45" s="781">
        <f t="shared" ref="ED45:EG64" ca="1" si="182">VLOOKUP(ED$8,INDIRECT(LU_MAT),$B45,FALSE())*$D45/$C45</f>
        <v>0</v>
      </c>
      <c r="EE45" s="781">
        <f t="shared" ca="1" si="182"/>
        <v>0</v>
      </c>
      <c r="EF45" s="781" t="e">
        <f t="shared" ca="1" si="182"/>
        <v>#N/A</v>
      </c>
      <c r="EG45" s="781" t="e">
        <f t="shared" ca="1" si="182"/>
        <v>#N/A</v>
      </c>
      <c r="EH45" s="617"/>
      <c r="EI45" s="542"/>
      <c r="EJ45" s="781">
        <f t="shared" ref="EJ45:EM64" ca="1" si="183">VLOOKUP(EJ$8,INDIRECT(LU_MAT),$B45,FALSE())*$D45/$C45</f>
        <v>0</v>
      </c>
      <c r="EK45" s="781">
        <f t="shared" ca="1" si="183"/>
        <v>0</v>
      </c>
      <c r="EL45" s="781">
        <f t="shared" ca="1" si="183"/>
        <v>0</v>
      </c>
      <c r="EM45" s="781">
        <f t="shared" ca="1" si="183"/>
        <v>0</v>
      </c>
      <c r="EN45" s="617"/>
      <c r="EO45" s="542"/>
      <c r="EP45" s="781">
        <f t="shared" ref="EP45:ES64" ca="1" si="184">VLOOKUP(EP$8,INDIRECT(LU_MAT),$B45,FALSE())*$D45/$C45</f>
        <v>0</v>
      </c>
      <c r="EQ45" s="781">
        <f t="shared" ca="1" si="184"/>
        <v>0</v>
      </c>
      <c r="ER45" s="781">
        <f t="shared" ca="1" si="184"/>
        <v>0</v>
      </c>
      <c r="ES45" s="781">
        <f t="shared" ca="1" si="184"/>
        <v>0</v>
      </c>
      <c r="ET45" s="617"/>
      <c r="EU45" s="542"/>
      <c r="EV45" s="781">
        <f t="shared" ref="EV45:EW64" ca="1" si="185">VLOOKUP(EV$8,INDIRECT(LU_MAT),$B45,FALSE())*$D45/$C45</f>
        <v>0</v>
      </c>
      <c r="EW45" s="781">
        <f t="shared" ca="1" si="185"/>
        <v>0</v>
      </c>
      <c r="EX45" s="542"/>
      <c r="EY45" s="781">
        <f t="shared" ref="EY45:FA64" ca="1" si="186">VLOOKUP(EY$8,INDIRECT(LU_MAT),$B45,FALSE())*$D45/$C45</f>
        <v>0</v>
      </c>
      <c r="EZ45" s="781">
        <f t="shared" ca="1" si="186"/>
        <v>0</v>
      </c>
      <c r="FA45" s="781" t="e">
        <f t="shared" ca="1" si="186"/>
        <v>#N/A</v>
      </c>
      <c r="FB45" s="542"/>
      <c r="FC45" s="781">
        <f t="shared" ref="FC45:FL54" ca="1" si="187">VLOOKUP(FC$8,INDIRECT(LU_MAT),$B45,FALSE())*$D45/$C45</f>
        <v>0</v>
      </c>
      <c r="FD45" s="781">
        <f t="shared" ca="1" si="187"/>
        <v>0</v>
      </c>
      <c r="FE45" s="781">
        <f t="shared" ca="1" si="187"/>
        <v>0</v>
      </c>
      <c r="FF45" s="781">
        <f t="shared" ca="1" si="187"/>
        <v>0</v>
      </c>
      <c r="FG45" s="781">
        <f t="shared" ca="1" si="187"/>
        <v>0</v>
      </c>
      <c r="FH45" s="781">
        <f t="shared" ca="1" si="187"/>
        <v>0</v>
      </c>
      <c r="FI45" s="781">
        <f t="shared" ca="1" si="187"/>
        <v>0</v>
      </c>
      <c r="FJ45" s="781">
        <f t="shared" ca="1" si="187"/>
        <v>0</v>
      </c>
      <c r="FK45" s="781">
        <f t="shared" ca="1" si="187"/>
        <v>0</v>
      </c>
      <c r="FL45" s="781">
        <f t="shared" ca="1" si="187"/>
        <v>0</v>
      </c>
      <c r="FM45" s="781" t="e">
        <f t="shared" ref="FM45:FV54" ca="1" si="188">VLOOKUP(FM$8,INDIRECT(LU_MAT),$B45,FALSE())*$D45/$C45</f>
        <v>#N/A</v>
      </c>
      <c r="FN45" s="781">
        <f t="shared" ca="1" si="188"/>
        <v>0</v>
      </c>
      <c r="FO45" s="781">
        <f t="shared" ca="1" si="188"/>
        <v>0</v>
      </c>
      <c r="FP45" s="781">
        <f t="shared" ca="1" si="188"/>
        <v>0</v>
      </c>
      <c r="FQ45" s="781">
        <f t="shared" ca="1" si="188"/>
        <v>0</v>
      </c>
      <c r="FR45" s="781">
        <f t="shared" ca="1" si="188"/>
        <v>0</v>
      </c>
      <c r="FS45" s="781">
        <f t="shared" ca="1" si="188"/>
        <v>0</v>
      </c>
      <c r="FT45" s="781">
        <f t="shared" ca="1" si="188"/>
        <v>0</v>
      </c>
      <c r="FU45" s="781" t="e">
        <f t="shared" ca="1" si="188"/>
        <v>#N/A</v>
      </c>
      <c r="FV45" s="781" t="e">
        <f t="shared" ca="1" si="188"/>
        <v>#N/A</v>
      </c>
      <c r="FW45" s="781">
        <f t="shared" ref="FW45:GB54" ca="1" si="189">VLOOKUP(FW$8,INDIRECT(LU_MAT),$B45,FALSE())*$D45/$C45</f>
        <v>0</v>
      </c>
      <c r="FX45" s="781">
        <f t="shared" ca="1" si="189"/>
        <v>0</v>
      </c>
      <c r="FY45" s="781">
        <f t="shared" ca="1" si="189"/>
        <v>0</v>
      </c>
      <c r="FZ45" s="781">
        <f t="shared" ca="1" si="189"/>
        <v>0</v>
      </c>
      <c r="GA45" s="781" t="e">
        <f t="shared" ca="1" si="189"/>
        <v>#N/A</v>
      </c>
      <c r="GB45" s="781">
        <f t="shared" ca="1" si="189"/>
        <v>0</v>
      </c>
      <c r="GC45" s="617"/>
      <c r="GD45" s="781">
        <f t="shared" ref="GD45:GO54" ca="1" si="190">VLOOKUP(GD$8,INDIRECT(LU_MAT),$B45,FALSE())*$D45/$C45</f>
        <v>0</v>
      </c>
      <c r="GE45" s="781">
        <f t="shared" ca="1" si="190"/>
        <v>0</v>
      </c>
      <c r="GF45" s="781">
        <f t="shared" ca="1" si="190"/>
        <v>0</v>
      </c>
      <c r="GG45" s="781">
        <f t="shared" ca="1" si="190"/>
        <v>0</v>
      </c>
      <c r="GH45" s="781" t="e">
        <f t="shared" ca="1" si="190"/>
        <v>#N/A</v>
      </c>
      <c r="GI45" s="781" t="e">
        <f t="shared" ca="1" si="190"/>
        <v>#N/A</v>
      </c>
      <c r="GJ45" s="781">
        <f t="shared" ca="1" si="190"/>
        <v>0</v>
      </c>
      <c r="GK45" s="781">
        <f t="shared" ca="1" si="190"/>
        <v>0</v>
      </c>
      <c r="GL45" s="781">
        <f t="shared" ca="1" si="190"/>
        <v>0</v>
      </c>
      <c r="GM45" s="781">
        <f t="shared" ca="1" si="190"/>
        <v>0</v>
      </c>
      <c r="GN45" s="781">
        <f t="shared" ca="1" si="190"/>
        <v>0</v>
      </c>
      <c r="GO45" s="781" t="e">
        <f t="shared" ca="1" si="190"/>
        <v>#N/A</v>
      </c>
      <c r="GR45" s="618">
        <f ca="1">GR3+GR7+GR11+GR17+GR21+GR29+GR35+GR39</f>
        <v>0</v>
      </c>
      <c r="GS45" s="690" t="s">
        <v>2325</v>
      </c>
      <c r="GU45" s="618">
        <f ca="1">GU3+GU7+GU13+GU17+GU21+GU33+GU37</f>
        <v>222874629.40447232</v>
      </c>
      <c r="GV45" s="690" t="s">
        <v>2325</v>
      </c>
    </row>
    <row r="46" spans="1:204" ht="12.75" customHeight="1">
      <c r="A46" s="803" t="s">
        <v>2593</v>
      </c>
      <c r="B46" s="618">
        <v>44</v>
      </c>
      <c r="C46" s="804">
        <v>44.009799999999998</v>
      </c>
      <c r="D46" s="523">
        <v>0</v>
      </c>
      <c r="E46" s="807" t="s">
        <v>1130</v>
      </c>
      <c r="F46" s="806">
        <f t="shared" ca="1" si="169"/>
        <v>0</v>
      </c>
      <c r="G46" s="781">
        <f t="shared" ca="1" si="169"/>
        <v>0</v>
      </c>
      <c r="H46" s="781">
        <f t="shared" ca="1" si="169"/>
        <v>0</v>
      </c>
      <c r="I46" s="781">
        <f t="shared" ca="1" si="169"/>
        <v>0</v>
      </c>
      <c r="J46" s="781">
        <f t="shared" ca="1" si="169"/>
        <v>0</v>
      </c>
      <c r="K46" s="781">
        <f t="shared" ca="1" si="169"/>
        <v>0</v>
      </c>
      <c r="L46" s="781">
        <f t="shared" ca="1" si="169"/>
        <v>0</v>
      </c>
      <c r="M46" s="781">
        <f t="shared" ca="1" si="169"/>
        <v>0</v>
      </c>
      <c r="N46" s="766">
        <f t="shared" ca="1" si="169"/>
        <v>0</v>
      </c>
      <c r="O46" s="781">
        <f t="shared" ca="1" si="169"/>
        <v>0</v>
      </c>
      <c r="P46" s="807">
        <f t="shared" ca="1" si="169"/>
        <v>0</v>
      </c>
      <c r="Q46" s="542"/>
      <c r="R46" s="781">
        <f t="shared" ca="1" si="170"/>
        <v>0</v>
      </c>
      <c r="S46" s="781">
        <f t="shared" ca="1" si="170"/>
        <v>0</v>
      </c>
      <c r="T46" s="781">
        <f t="shared" ca="1" si="170"/>
        <v>0</v>
      </c>
      <c r="U46" s="781">
        <f t="shared" ca="1" si="170"/>
        <v>0</v>
      </c>
      <c r="V46" s="781">
        <f t="shared" ca="1" si="170"/>
        <v>0</v>
      </c>
      <c r="W46" s="781">
        <f t="shared" ca="1" si="170"/>
        <v>0</v>
      </c>
      <c r="X46" s="766">
        <f t="shared" ca="1" si="170"/>
        <v>0</v>
      </c>
      <c r="Y46" s="781">
        <f t="shared" ca="1" si="170"/>
        <v>0</v>
      </c>
      <c r="Z46" s="781">
        <f t="shared" ca="1" si="170"/>
        <v>0</v>
      </c>
      <c r="AA46" s="781">
        <f t="shared" ca="1" si="170"/>
        <v>0</v>
      </c>
      <c r="AB46" s="542"/>
      <c r="AC46" s="781">
        <f t="shared" ca="1" si="171"/>
        <v>0</v>
      </c>
      <c r="AD46" s="781">
        <f t="shared" ca="1" si="171"/>
        <v>0</v>
      </c>
      <c r="AE46" s="781">
        <f t="shared" ca="1" si="171"/>
        <v>0</v>
      </c>
      <c r="AF46" s="781">
        <f t="shared" ca="1" si="171"/>
        <v>0</v>
      </c>
      <c r="AG46" s="781">
        <f t="shared" ca="1" si="171"/>
        <v>0</v>
      </c>
      <c r="AH46" s="781">
        <f t="shared" ca="1" si="171"/>
        <v>0</v>
      </c>
      <c r="AI46" s="781">
        <f t="shared" ca="1" si="171"/>
        <v>0</v>
      </c>
      <c r="AJ46" s="781">
        <f t="shared" ca="1" si="171"/>
        <v>0</v>
      </c>
      <c r="AK46" s="766">
        <f t="shared" ca="1" si="171"/>
        <v>0</v>
      </c>
      <c r="AL46" s="781">
        <f t="shared" ca="1" si="171"/>
        <v>0</v>
      </c>
      <c r="AM46" s="781">
        <f t="shared" ca="1" si="171"/>
        <v>0</v>
      </c>
      <c r="AN46" s="781">
        <f t="shared" ca="1" si="171"/>
        <v>0</v>
      </c>
      <c r="AO46" s="542"/>
      <c r="AP46" s="781">
        <f t="shared" ca="1" si="172"/>
        <v>0</v>
      </c>
      <c r="AQ46" s="781">
        <f t="shared" ca="1" si="172"/>
        <v>0</v>
      </c>
      <c r="AR46" s="781">
        <f t="shared" ca="1" si="172"/>
        <v>0</v>
      </c>
      <c r="AS46" s="781">
        <f t="shared" ca="1" si="172"/>
        <v>0</v>
      </c>
      <c r="AT46" s="766">
        <f t="shared" ca="1" si="172"/>
        <v>0</v>
      </c>
      <c r="AU46" s="766">
        <f t="shared" ca="1" si="172"/>
        <v>0</v>
      </c>
      <c r="AV46" s="781">
        <f t="shared" ca="1" si="172"/>
        <v>0</v>
      </c>
      <c r="AW46" s="781">
        <f t="shared" ca="1" si="172"/>
        <v>0</v>
      </c>
      <c r="AX46" s="781">
        <f t="shared" ca="1" si="172"/>
        <v>0</v>
      </c>
      <c r="AY46" s="781">
        <f t="shared" ca="1" si="172"/>
        <v>0</v>
      </c>
      <c r="AZ46" s="781">
        <f t="shared" ca="1" si="172"/>
        <v>0</v>
      </c>
      <c r="BA46" s="781">
        <f t="shared" ca="1" si="172"/>
        <v>0</v>
      </c>
      <c r="BB46" s="781">
        <f t="shared" ca="1" si="172"/>
        <v>0</v>
      </c>
      <c r="BC46" s="781">
        <f t="shared" ca="1" si="172"/>
        <v>0</v>
      </c>
      <c r="BD46" s="542"/>
      <c r="BE46" s="781">
        <f t="shared" ca="1" si="173"/>
        <v>0</v>
      </c>
      <c r="BF46" s="781">
        <f t="shared" ca="1" si="173"/>
        <v>0</v>
      </c>
      <c r="BG46" s="781">
        <f t="shared" ca="1" si="173"/>
        <v>0</v>
      </c>
      <c r="BH46" s="781">
        <f t="shared" ca="1" si="173"/>
        <v>0</v>
      </c>
      <c r="BI46" s="766">
        <f t="shared" ca="1" si="173"/>
        <v>0</v>
      </c>
      <c r="BJ46" s="781">
        <f t="shared" ca="1" si="173"/>
        <v>0</v>
      </c>
      <c r="BK46" s="781">
        <f t="shared" ca="1" si="173"/>
        <v>0</v>
      </c>
      <c r="BL46" s="781">
        <f t="shared" ca="1" si="173"/>
        <v>0</v>
      </c>
      <c r="BM46" s="781">
        <f t="shared" ca="1" si="173"/>
        <v>0</v>
      </c>
      <c r="BN46" s="781">
        <f t="shared" ca="1" si="173"/>
        <v>0</v>
      </c>
      <c r="BO46" s="781">
        <f t="shared" ca="1" si="173"/>
        <v>0</v>
      </c>
      <c r="BP46" s="542"/>
      <c r="BQ46" s="781">
        <f t="shared" ca="1" si="174"/>
        <v>0</v>
      </c>
      <c r="BR46" s="781">
        <f t="shared" ca="1" si="174"/>
        <v>0</v>
      </c>
      <c r="BS46" s="781">
        <f t="shared" ca="1" si="174"/>
        <v>0</v>
      </c>
      <c r="BT46" s="781">
        <f t="shared" ca="1" si="174"/>
        <v>0</v>
      </c>
      <c r="BU46" s="781">
        <f t="shared" ca="1" si="174"/>
        <v>0</v>
      </c>
      <c r="BV46" s="781">
        <f t="shared" ca="1" si="174"/>
        <v>0</v>
      </c>
      <c r="BW46" s="781">
        <f t="shared" ca="1" si="174"/>
        <v>0</v>
      </c>
      <c r="BX46" s="542"/>
      <c r="BY46" s="781">
        <f t="shared" ca="1" si="175"/>
        <v>0</v>
      </c>
      <c r="BZ46" s="781">
        <f t="shared" ca="1" si="175"/>
        <v>0</v>
      </c>
      <c r="CA46" s="781">
        <f t="shared" ca="1" si="175"/>
        <v>0</v>
      </c>
      <c r="CB46" s="781">
        <f t="shared" ca="1" si="175"/>
        <v>0</v>
      </c>
      <c r="CC46" s="781">
        <f t="shared" ca="1" si="175"/>
        <v>0</v>
      </c>
      <c r="CD46" s="781">
        <f t="shared" ca="1" si="175"/>
        <v>0</v>
      </c>
      <c r="CE46" s="781">
        <f t="shared" ca="1" si="175"/>
        <v>0</v>
      </c>
      <c r="CF46" s="781">
        <f t="shared" ca="1" si="175"/>
        <v>0</v>
      </c>
      <c r="CG46" s="542"/>
      <c r="CH46" s="781">
        <f t="shared" ca="1" si="176"/>
        <v>0</v>
      </c>
      <c r="CI46" s="781">
        <f t="shared" ca="1" si="176"/>
        <v>0</v>
      </c>
      <c r="CJ46" s="781">
        <f t="shared" ca="1" si="176"/>
        <v>0</v>
      </c>
      <c r="CK46" s="781" t="e">
        <f t="shared" ca="1" si="176"/>
        <v>#N/A</v>
      </c>
      <c r="CL46" s="781" t="e">
        <f t="shared" ca="1" si="176"/>
        <v>#N/A</v>
      </c>
      <c r="CM46" s="542"/>
      <c r="CN46" s="781">
        <f t="shared" ca="1" si="177"/>
        <v>0</v>
      </c>
      <c r="CO46" s="781" t="e">
        <f t="shared" ca="1" si="177"/>
        <v>#N/A</v>
      </c>
      <c r="CP46" s="781">
        <f t="shared" ca="1" si="177"/>
        <v>0</v>
      </c>
      <c r="CQ46" s="781">
        <f t="shared" ca="1" si="177"/>
        <v>0</v>
      </c>
      <c r="CR46" s="781">
        <f t="shared" ca="1" si="177"/>
        <v>0</v>
      </c>
      <c r="CS46" s="781">
        <f t="shared" ca="1" si="177"/>
        <v>0</v>
      </c>
      <c r="CT46" s="542"/>
      <c r="CU46" s="781">
        <f t="shared" ca="1" si="178"/>
        <v>0</v>
      </c>
      <c r="CV46" s="781">
        <f t="shared" ca="1" si="178"/>
        <v>0</v>
      </c>
      <c r="CW46" s="781">
        <f t="shared" ca="1" si="178"/>
        <v>0</v>
      </c>
      <c r="CX46" s="781">
        <f t="shared" ca="1" si="178"/>
        <v>0</v>
      </c>
      <c r="CY46" s="781">
        <f t="shared" ca="1" si="178"/>
        <v>0</v>
      </c>
      <c r="CZ46" s="781" t="e">
        <f t="shared" ca="1" si="178"/>
        <v>#N/A</v>
      </c>
      <c r="DA46" s="781" t="e">
        <f t="shared" ca="1" si="178"/>
        <v>#N/A</v>
      </c>
      <c r="DB46" s="781">
        <f t="shared" ca="1" si="178"/>
        <v>0</v>
      </c>
      <c r="DC46" s="766">
        <f t="shared" ca="1" si="178"/>
        <v>0</v>
      </c>
      <c r="DD46" s="781">
        <f t="shared" ca="1" si="178"/>
        <v>0</v>
      </c>
      <c r="DE46" s="781">
        <f t="shared" ca="1" si="178"/>
        <v>0</v>
      </c>
      <c r="DF46" s="781">
        <f t="shared" ca="1" si="178"/>
        <v>0</v>
      </c>
      <c r="DG46" s="781">
        <f t="shared" ca="1" si="178"/>
        <v>0</v>
      </c>
      <c r="DH46" s="781">
        <f t="shared" ca="1" si="178"/>
        <v>0</v>
      </c>
      <c r="DI46" s="542"/>
      <c r="DJ46" s="781">
        <f t="shared" ca="1" si="179"/>
        <v>0</v>
      </c>
      <c r="DK46" s="781">
        <f t="shared" ca="1" si="179"/>
        <v>0</v>
      </c>
      <c r="DL46" s="781">
        <f t="shared" ca="1" si="179"/>
        <v>0</v>
      </c>
      <c r="DM46" s="781">
        <f t="shared" ca="1" si="179"/>
        <v>0</v>
      </c>
      <c r="DN46" s="781" t="e">
        <f t="shared" ca="1" si="179"/>
        <v>#N/A</v>
      </c>
      <c r="DO46" s="781">
        <f t="shared" ca="1" si="179"/>
        <v>0</v>
      </c>
      <c r="DP46" s="781" t="e">
        <f t="shared" ca="1" si="179"/>
        <v>#N/A</v>
      </c>
      <c r="DQ46" s="542"/>
      <c r="DR46" s="781">
        <f t="shared" ca="1" si="180"/>
        <v>0</v>
      </c>
      <c r="DS46" s="781">
        <f t="shared" ca="1" si="180"/>
        <v>0</v>
      </c>
      <c r="DT46" s="781">
        <f t="shared" ca="1" si="180"/>
        <v>0</v>
      </c>
      <c r="DU46" s="781" t="e">
        <f t="shared" ca="1" si="180"/>
        <v>#N/A</v>
      </c>
      <c r="DV46" s="617"/>
      <c r="DW46" s="542"/>
      <c r="DX46" s="781">
        <f t="shared" ca="1" si="181"/>
        <v>0</v>
      </c>
      <c r="DY46" s="781">
        <f t="shared" ca="1" si="181"/>
        <v>0</v>
      </c>
      <c r="DZ46" s="781">
        <f t="shared" ca="1" si="181"/>
        <v>0</v>
      </c>
      <c r="EA46" s="781" t="e">
        <f t="shared" ca="1" si="181"/>
        <v>#N/A</v>
      </c>
      <c r="EB46" s="617"/>
      <c r="EC46" s="542"/>
      <c r="ED46" s="781">
        <f t="shared" ca="1" si="182"/>
        <v>0</v>
      </c>
      <c r="EE46" s="781">
        <f t="shared" ca="1" si="182"/>
        <v>0</v>
      </c>
      <c r="EF46" s="781" t="e">
        <f t="shared" ca="1" si="182"/>
        <v>#N/A</v>
      </c>
      <c r="EG46" s="781" t="e">
        <f t="shared" ca="1" si="182"/>
        <v>#N/A</v>
      </c>
      <c r="EH46" s="617"/>
      <c r="EI46" s="542"/>
      <c r="EJ46" s="781">
        <f t="shared" ca="1" si="183"/>
        <v>0</v>
      </c>
      <c r="EK46" s="781">
        <f t="shared" ca="1" si="183"/>
        <v>0</v>
      </c>
      <c r="EL46" s="781">
        <f t="shared" ca="1" si="183"/>
        <v>0</v>
      </c>
      <c r="EM46" s="781">
        <f t="shared" ca="1" si="183"/>
        <v>0</v>
      </c>
      <c r="EN46" s="617"/>
      <c r="EO46" s="542"/>
      <c r="EP46" s="781">
        <f t="shared" ca="1" si="184"/>
        <v>0</v>
      </c>
      <c r="EQ46" s="781">
        <f t="shared" ca="1" si="184"/>
        <v>0</v>
      </c>
      <c r="ER46" s="781">
        <f t="shared" ca="1" si="184"/>
        <v>0</v>
      </c>
      <c r="ES46" s="781">
        <f t="shared" ca="1" si="184"/>
        <v>0</v>
      </c>
      <c r="ET46" s="617"/>
      <c r="EU46" s="542"/>
      <c r="EV46" s="781">
        <f t="shared" ca="1" si="185"/>
        <v>0</v>
      </c>
      <c r="EW46" s="781">
        <f t="shared" ca="1" si="185"/>
        <v>0</v>
      </c>
      <c r="EX46" s="542"/>
      <c r="EY46" s="781">
        <f t="shared" ca="1" si="186"/>
        <v>0</v>
      </c>
      <c r="EZ46" s="781">
        <f t="shared" ca="1" si="186"/>
        <v>0</v>
      </c>
      <c r="FA46" s="781" t="e">
        <f t="shared" ca="1" si="186"/>
        <v>#N/A</v>
      </c>
      <c r="FB46" s="542"/>
      <c r="FC46" s="781">
        <f t="shared" ca="1" si="187"/>
        <v>0</v>
      </c>
      <c r="FD46" s="781">
        <f t="shared" ca="1" si="187"/>
        <v>0</v>
      </c>
      <c r="FE46" s="781">
        <f t="shared" ca="1" si="187"/>
        <v>0</v>
      </c>
      <c r="FF46" s="781">
        <f t="shared" ca="1" si="187"/>
        <v>0</v>
      </c>
      <c r="FG46" s="781">
        <f t="shared" ca="1" si="187"/>
        <v>0</v>
      </c>
      <c r="FH46" s="781">
        <f t="shared" ca="1" si="187"/>
        <v>0</v>
      </c>
      <c r="FI46" s="781">
        <f t="shared" ca="1" si="187"/>
        <v>0</v>
      </c>
      <c r="FJ46" s="781">
        <f t="shared" ca="1" si="187"/>
        <v>0</v>
      </c>
      <c r="FK46" s="781">
        <f t="shared" ca="1" si="187"/>
        <v>0</v>
      </c>
      <c r="FL46" s="781">
        <f t="shared" ca="1" si="187"/>
        <v>0</v>
      </c>
      <c r="FM46" s="781" t="e">
        <f t="shared" ca="1" si="188"/>
        <v>#N/A</v>
      </c>
      <c r="FN46" s="781">
        <f t="shared" ca="1" si="188"/>
        <v>0</v>
      </c>
      <c r="FO46" s="781">
        <f t="shared" ca="1" si="188"/>
        <v>0</v>
      </c>
      <c r="FP46" s="781">
        <f t="shared" ca="1" si="188"/>
        <v>0</v>
      </c>
      <c r="FQ46" s="781">
        <f t="shared" ca="1" si="188"/>
        <v>0</v>
      </c>
      <c r="FR46" s="781">
        <f t="shared" ca="1" si="188"/>
        <v>0</v>
      </c>
      <c r="FS46" s="781">
        <f t="shared" ca="1" si="188"/>
        <v>0</v>
      </c>
      <c r="FT46" s="781">
        <f t="shared" ca="1" si="188"/>
        <v>0</v>
      </c>
      <c r="FU46" s="781" t="e">
        <f t="shared" ca="1" si="188"/>
        <v>#N/A</v>
      </c>
      <c r="FV46" s="781" t="e">
        <f t="shared" ca="1" si="188"/>
        <v>#N/A</v>
      </c>
      <c r="FW46" s="781">
        <f t="shared" ca="1" si="189"/>
        <v>0</v>
      </c>
      <c r="FX46" s="781">
        <f t="shared" ca="1" si="189"/>
        <v>0</v>
      </c>
      <c r="FY46" s="781">
        <f t="shared" ca="1" si="189"/>
        <v>0</v>
      </c>
      <c r="FZ46" s="781">
        <f t="shared" ca="1" si="189"/>
        <v>0</v>
      </c>
      <c r="GA46" s="781" t="e">
        <f t="shared" ca="1" si="189"/>
        <v>#N/A</v>
      </c>
      <c r="GB46" s="781">
        <f t="shared" ca="1" si="189"/>
        <v>0</v>
      </c>
      <c r="GC46" s="617"/>
      <c r="GD46" s="781">
        <f t="shared" ca="1" si="190"/>
        <v>0</v>
      </c>
      <c r="GE46" s="781">
        <f t="shared" ca="1" si="190"/>
        <v>0</v>
      </c>
      <c r="GF46" s="781">
        <f t="shared" ca="1" si="190"/>
        <v>0</v>
      </c>
      <c r="GG46" s="781">
        <f t="shared" ca="1" si="190"/>
        <v>0</v>
      </c>
      <c r="GH46" s="781" t="e">
        <f t="shared" ca="1" si="190"/>
        <v>#N/A</v>
      </c>
      <c r="GI46" s="781" t="e">
        <f t="shared" ca="1" si="190"/>
        <v>#N/A</v>
      </c>
      <c r="GJ46" s="781">
        <f t="shared" ca="1" si="190"/>
        <v>0</v>
      </c>
      <c r="GK46" s="781">
        <f t="shared" ca="1" si="190"/>
        <v>0</v>
      </c>
      <c r="GL46" s="781">
        <f t="shared" ca="1" si="190"/>
        <v>0</v>
      </c>
      <c r="GM46" s="781">
        <f t="shared" ca="1" si="190"/>
        <v>0</v>
      </c>
      <c r="GN46" s="781">
        <f t="shared" ca="1" si="190"/>
        <v>0</v>
      </c>
      <c r="GO46" s="781" t="e">
        <f t="shared" ca="1" si="190"/>
        <v>#N/A</v>
      </c>
      <c r="GR46" s="618">
        <f ca="1">GR4+GR8+GR12+GR18+GR22+GR30+GR36+GR40</f>
        <v>0</v>
      </c>
      <c r="GS46" s="690" t="s">
        <v>473</v>
      </c>
      <c r="GU46" s="618">
        <f ca="1">GU4+GU8+GU10+GU14+GU18+GU24+GU26+GU28+GU30+GU34+GU38+GU22</f>
        <v>-151.26820978107034</v>
      </c>
      <c r="GV46" s="690" t="s">
        <v>473</v>
      </c>
    </row>
    <row r="47" spans="1:204" ht="12.75" customHeight="1">
      <c r="A47" s="803" t="s">
        <v>2594</v>
      </c>
      <c r="B47" s="618">
        <v>39</v>
      </c>
      <c r="C47" s="804">
        <v>31.998799999999999</v>
      </c>
      <c r="D47" s="523">
        <v>0</v>
      </c>
      <c r="E47" s="807" t="s">
        <v>1130</v>
      </c>
      <c r="F47" s="806">
        <f t="shared" ca="1" si="169"/>
        <v>0</v>
      </c>
      <c r="G47" s="781">
        <f t="shared" ca="1" si="169"/>
        <v>0</v>
      </c>
      <c r="H47" s="781">
        <f t="shared" ca="1" si="169"/>
        <v>0</v>
      </c>
      <c r="I47" s="781">
        <f t="shared" ca="1" si="169"/>
        <v>0</v>
      </c>
      <c r="J47" s="781">
        <f t="shared" ca="1" si="169"/>
        <v>0</v>
      </c>
      <c r="K47" s="781">
        <f t="shared" ca="1" si="169"/>
        <v>0</v>
      </c>
      <c r="L47" s="781">
        <f t="shared" ca="1" si="169"/>
        <v>0</v>
      </c>
      <c r="M47" s="781">
        <f t="shared" ca="1" si="169"/>
        <v>0</v>
      </c>
      <c r="N47" s="766">
        <f t="shared" ca="1" si="169"/>
        <v>0</v>
      </c>
      <c r="O47" s="781">
        <f t="shared" ca="1" si="169"/>
        <v>0</v>
      </c>
      <c r="P47" s="807">
        <f t="shared" ca="1" si="169"/>
        <v>0</v>
      </c>
      <c r="Q47" s="542"/>
      <c r="R47" s="781">
        <f t="shared" ca="1" si="170"/>
        <v>0</v>
      </c>
      <c r="S47" s="781">
        <f t="shared" ca="1" si="170"/>
        <v>0</v>
      </c>
      <c r="T47" s="781">
        <f t="shared" ca="1" si="170"/>
        <v>0</v>
      </c>
      <c r="U47" s="781">
        <f t="shared" ca="1" si="170"/>
        <v>0</v>
      </c>
      <c r="V47" s="781">
        <f t="shared" ca="1" si="170"/>
        <v>0</v>
      </c>
      <c r="W47" s="781">
        <f t="shared" ca="1" si="170"/>
        <v>0</v>
      </c>
      <c r="X47" s="766">
        <f t="shared" ca="1" si="170"/>
        <v>0</v>
      </c>
      <c r="Y47" s="781">
        <f t="shared" ca="1" si="170"/>
        <v>0</v>
      </c>
      <c r="Z47" s="781">
        <f t="shared" ca="1" si="170"/>
        <v>0</v>
      </c>
      <c r="AA47" s="781">
        <f t="shared" ca="1" si="170"/>
        <v>0</v>
      </c>
      <c r="AB47" s="542"/>
      <c r="AC47" s="781">
        <f t="shared" ca="1" si="171"/>
        <v>0</v>
      </c>
      <c r="AD47" s="781">
        <f t="shared" ca="1" si="171"/>
        <v>0</v>
      </c>
      <c r="AE47" s="781">
        <f t="shared" ca="1" si="171"/>
        <v>0</v>
      </c>
      <c r="AF47" s="781">
        <f t="shared" ca="1" si="171"/>
        <v>0</v>
      </c>
      <c r="AG47" s="781">
        <f t="shared" ca="1" si="171"/>
        <v>0</v>
      </c>
      <c r="AH47" s="781">
        <f t="shared" ca="1" si="171"/>
        <v>0</v>
      </c>
      <c r="AI47" s="781">
        <f t="shared" ca="1" si="171"/>
        <v>0</v>
      </c>
      <c r="AJ47" s="781">
        <f t="shared" ca="1" si="171"/>
        <v>0</v>
      </c>
      <c r="AK47" s="766">
        <f t="shared" ca="1" si="171"/>
        <v>0</v>
      </c>
      <c r="AL47" s="781">
        <f t="shared" ca="1" si="171"/>
        <v>0</v>
      </c>
      <c r="AM47" s="781">
        <f t="shared" ca="1" si="171"/>
        <v>0</v>
      </c>
      <c r="AN47" s="781">
        <f t="shared" ca="1" si="171"/>
        <v>0</v>
      </c>
      <c r="AO47" s="542"/>
      <c r="AP47" s="781">
        <f t="shared" ca="1" si="172"/>
        <v>0</v>
      </c>
      <c r="AQ47" s="781">
        <f t="shared" ca="1" si="172"/>
        <v>0</v>
      </c>
      <c r="AR47" s="781">
        <f t="shared" ca="1" si="172"/>
        <v>0</v>
      </c>
      <c r="AS47" s="781">
        <f t="shared" ca="1" si="172"/>
        <v>0</v>
      </c>
      <c r="AT47" s="766">
        <f t="shared" ca="1" si="172"/>
        <v>0</v>
      </c>
      <c r="AU47" s="766">
        <f t="shared" ca="1" si="172"/>
        <v>0</v>
      </c>
      <c r="AV47" s="781">
        <f t="shared" ca="1" si="172"/>
        <v>0</v>
      </c>
      <c r="AW47" s="781">
        <f t="shared" ca="1" si="172"/>
        <v>0</v>
      </c>
      <c r="AX47" s="781">
        <f t="shared" ca="1" si="172"/>
        <v>0</v>
      </c>
      <c r="AY47" s="781">
        <f t="shared" ca="1" si="172"/>
        <v>0</v>
      </c>
      <c r="AZ47" s="781">
        <f t="shared" ca="1" si="172"/>
        <v>0</v>
      </c>
      <c r="BA47" s="781">
        <f t="shared" ca="1" si="172"/>
        <v>0</v>
      </c>
      <c r="BB47" s="781">
        <f t="shared" ca="1" si="172"/>
        <v>0</v>
      </c>
      <c r="BC47" s="781">
        <f t="shared" ca="1" si="172"/>
        <v>0</v>
      </c>
      <c r="BD47" s="542"/>
      <c r="BE47" s="781">
        <f t="shared" ca="1" si="173"/>
        <v>0</v>
      </c>
      <c r="BF47" s="781">
        <f t="shared" ca="1" si="173"/>
        <v>0</v>
      </c>
      <c r="BG47" s="781">
        <f t="shared" ca="1" si="173"/>
        <v>0</v>
      </c>
      <c r="BH47" s="781">
        <f t="shared" ca="1" si="173"/>
        <v>0</v>
      </c>
      <c r="BI47" s="766">
        <f t="shared" ca="1" si="173"/>
        <v>0</v>
      </c>
      <c r="BJ47" s="781">
        <f t="shared" ca="1" si="173"/>
        <v>0</v>
      </c>
      <c r="BK47" s="781">
        <f t="shared" ca="1" si="173"/>
        <v>0</v>
      </c>
      <c r="BL47" s="781">
        <f t="shared" ca="1" si="173"/>
        <v>0</v>
      </c>
      <c r="BM47" s="781">
        <f t="shared" ca="1" si="173"/>
        <v>0</v>
      </c>
      <c r="BN47" s="781">
        <f t="shared" ca="1" si="173"/>
        <v>0</v>
      </c>
      <c r="BO47" s="781">
        <f t="shared" ca="1" si="173"/>
        <v>0</v>
      </c>
      <c r="BP47" s="542"/>
      <c r="BQ47" s="781">
        <f t="shared" ca="1" si="174"/>
        <v>0</v>
      </c>
      <c r="BR47" s="781">
        <f t="shared" ca="1" si="174"/>
        <v>0</v>
      </c>
      <c r="BS47" s="781">
        <f t="shared" ca="1" si="174"/>
        <v>0</v>
      </c>
      <c r="BT47" s="781">
        <f t="shared" ca="1" si="174"/>
        <v>0</v>
      </c>
      <c r="BU47" s="781">
        <f t="shared" ca="1" si="174"/>
        <v>0</v>
      </c>
      <c r="BV47" s="781">
        <f t="shared" ca="1" si="174"/>
        <v>0</v>
      </c>
      <c r="BW47" s="781">
        <f t="shared" ca="1" si="174"/>
        <v>0</v>
      </c>
      <c r="BX47" s="542"/>
      <c r="BY47" s="781">
        <f t="shared" ca="1" si="175"/>
        <v>0</v>
      </c>
      <c r="BZ47" s="781">
        <f t="shared" ca="1" si="175"/>
        <v>0</v>
      </c>
      <c r="CA47" s="781">
        <f t="shared" ca="1" si="175"/>
        <v>0</v>
      </c>
      <c r="CB47" s="781">
        <f t="shared" ca="1" si="175"/>
        <v>0</v>
      </c>
      <c r="CC47" s="781">
        <f t="shared" ca="1" si="175"/>
        <v>0</v>
      </c>
      <c r="CD47" s="781">
        <f t="shared" ca="1" si="175"/>
        <v>0</v>
      </c>
      <c r="CE47" s="781">
        <f t="shared" ca="1" si="175"/>
        <v>0</v>
      </c>
      <c r="CF47" s="781">
        <f t="shared" ca="1" si="175"/>
        <v>0</v>
      </c>
      <c r="CG47" s="542"/>
      <c r="CH47" s="781">
        <f t="shared" ca="1" si="176"/>
        <v>0</v>
      </c>
      <c r="CI47" s="781">
        <f t="shared" ca="1" si="176"/>
        <v>0</v>
      </c>
      <c r="CJ47" s="781">
        <f t="shared" ca="1" si="176"/>
        <v>0</v>
      </c>
      <c r="CK47" s="781" t="e">
        <f t="shared" ca="1" si="176"/>
        <v>#N/A</v>
      </c>
      <c r="CL47" s="781" t="e">
        <f t="shared" ca="1" si="176"/>
        <v>#N/A</v>
      </c>
      <c r="CM47" s="542"/>
      <c r="CN47" s="781">
        <f t="shared" ca="1" si="177"/>
        <v>0</v>
      </c>
      <c r="CO47" s="781" t="e">
        <f t="shared" ca="1" si="177"/>
        <v>#N/A</v>
      </c>
      <c r="CP47" s="781">
        <f t="shared" ca="1" si="177"/>
        <v>0</v>
      </c>
      <c r="CQ47" s="781">
        <f t="shared" ca="1" si="177"/>
        <v>0</v>
      </c>
      <c r="CR47" s="781">
        <f t="shared" ca="1" si="177"/>
        <v>0</v>
      </c>
      <c r="CS47" s="781">
        <f t="shared" ca="1" si="177"/>
        <v>0</v>
      </c>
      <c r="CT47" s="542"/>
      <c r="CU47" s="781">
        <f t="shared" ca="1" si="178"/>
        <v>0</v>
      </c>
      <c r="CV47" s="781">
        <f t="shared" ca="1" si="178"/>
        <v>0</v>
      </c>
      <c r="CW47" s="781">
        <f t="shared" ca="1" si="178"/>
        <v>0</v>
      </c>
      <c r="CX47" s="781">
        <f t="shared" ca="1" si="178"/>
        <v>0</v>
      </c>
      <c r="CY47" s="781">
        <f t="shared" ca="1" si="178"/>
        <v>0</v>
      </c>
      <c r="CZ47" s="781" t="e">
        <f t="shared" ca="1" si="178"/>
        <v>#N/A</v>
      </c>
      <c r="DA47" s="781" t="e">
        <f t="shared" ca="1" si="178"/>
        <v>#N/A</v>
      </c>
      <c r="DB47" s="781">
        <f t="shared" ca="1" si="178"/>
        <v>0</v>
      </c>
      <c r="DC47" s="766">
        <f t="shared" ca="1" si="178"/>
        <v>0</v>
      </c>
      <c r="DD47" s="781">
        <f t="shared" ca="1" si="178"/>
        <v>0</v>
      </c>
      <c r="DE47" s="781">
        <f t="shared" ca="1" si="178"/>
        <v>0</v>
      </c>
      <c r="DF47" s="781">
        <f t="shared" ca="1" si="178"/>
        <v>0</v>
      </c>
      <c r="DG47" s="781">
        <f t="shared" ca="1" si="178"/>
        <v>0</v>
      </c>
      <c r="DH47" s="781">
        <f t="shared" ca="1" si="178"/>
        <v>0</v>
      </c>
      <c r="DI47" s="542"/>
      <c r="DJ47" s="781">
        <f t="shared" ca="1" si="179"/>
        <v>0</v>
      </c>
      <c r="DK47" s="781">
        <f t="shared" ca="1" si="179"/>
        <v>0</v>
      </c>
      <c r="DL47" s="781">
        <f t="shared" ca="1" si="179"/>
        <v>0</v>
      </c>
      <c r="DM47" s="781">
        <f t="shared" ca="1" si="179"/>
        <v>0</v>
      </c>
      <c r="DN47" s="781" t="e">
        <f t="shared" ca="1" si="179"/>
        <v>#N/A</v>
      </c>
      <c r="DO47" s="781">
        <f t="shared" ca="1" si="179"/>
        <v>0</v>
      </c>
      <c r="DP47" s="781" t="e">
        <f t="shared" ca="1" si="179"/>
        <v>#N/A</v>
      </c>
      <c r="DQ47" s="542"/>
      <c r="DR47" s="781">
        <f t="shared" ca="1" si="180"/>
        <v>0</v>
      </c>
      <c r="DS47" s="781">
        <f t="shared" ca="1" si="180"/>
        <v>0</v>
      </c>
      <c r="DT47" s="781">
        <f t="shared" ca="1" si="180"/>
        <v>0</v>
      </c>
      <c r="DU47" s="781" t="e">
        <f t="shared" ca="1" si="180"/>
        <v>#N/A</v>
      </c>
      <c r="DV47" s="617"/>
      <c r="DW47" s="542"/>
      <c r="DX47" s="781">
        <f t="shared" ca="1" si="181"/>
        <v>0</v>
      </c>
      <c r="DY47" s="781">
        <f t="shared" ca="1" si="181"/>
        <v>0</v>
      </c>
      <c r="DZ47" s="781">
        <f t="shared" ca="1" si="181"/>
        <v>0</v>
      </c>
      <c r="EA47" s="781" t="e">
        <f t="shared" ca="1" si="181"/>
        <v>#N/A</v>
      </c>
      <c r="EB47" s="617"/>
      <c r="EC47" s="542"/>
      <c r="ED47" s="781">
        <f t="shared" ca="1" si="182"/>
        <v>0</v>
      </c>
      <c r="EE47" s="781">
        <f t="shared" ca="1" si="182"/>
        <v>0</v>
      </c>
      <c r="EF47" s="781" t="e">
        <f t="shared" ca="1" si="182"/>
        <v>#N/A</v>
      </c>
      <c r="EG47" s="781" t="e">
        <f t="shared" ca="1" si="182"/>
        <v>#N/A</v>
      </c>
      <c r="EH47" s="617"/>
      <c r="EI47" s="542"/>
      <c r="EJ47" s="781">
        <f t="shared" ca="1" si="183"/>
        <v>0</v>
      </c>
      <c r="EK47" s="781">
        <f t="shared" ca="1" si="183"/>
        <v>0</v>
      </c>
      <c r="EL47" s="781">
        <f t="shared" ca="1" si="183"/>
        <v>0</v>
      </c>
      <c r="EM47" s="781">
        <f t="shared" ca="1" si="183"/>
        <v>0</v>
      </c>
      <c r="EN47" s="617"/>
      <c r="EO47" s="542"/>
      <c r="EP47" s="781">
        <f t="shared" ca="1" si="184"/>
        <v>0</v>
      </c>
      <c r="EQ47" s="781">
        <f t="shared" ca="1" si="184"/>
        <v>0</v>
      </c>
      <c r="ER47" s="781">
        <f t="shared" ca="1" si="184"/>
        <v>0</v>
      </c>
      <c r="ES47" s="781">
        <f t="shared" ca="1" si="184"/>
        <v>0</v>
      </c>
      <c r="ET47" s="617"/>
      <c r="EU47" s="542"/>
      <c r="EV47" s="781">
        <f t="shared" ca="1" si="185"/>
        <v>0</v>
      </c>
      <c r="EW47" s="781">
        <f t="shared" ca="1" si="185"/>
        <v>0</v>
      </c>
      <c r="EX47" s="542"/>
      <c r="EY47" s="781">
        <f t="shared" ca="1" si="186"/>
        <v>0</v>
      </c>
      <c r="EZ47" s="781">
        <f t="shared" ca="1" si="186"/>
        <v>0</v>
      </c>
      <c r="FA47" s="781" t="e">
        <f t="shared" ca="1" si="186"/>
        <v>#N/A</v>
      </c>
      <c r="FB47" s="542"/>
      <c r="FC47" s="781">
        <f t="shared" ca="1" si="187"/>
        <v>0</v>
      </c>
      <c r="FD47" s="781">
        <f t="shared" ca="1" si="187"/>
        <v>0</v>
      </c>
      <c r="FE47" s="781">
        <f t="shared" ca="1" si="187"/>
        <v>0</v>
      </c>
      <c r="FF47" s="781">
        <f t="shared" ca="1" si="187"/>
        <v>0</v>
      </c>
      <c r="FG47" s="781">
        <f t="shared" ca="1" si="187"/>
        <v>0</v>
      </c>
      <c r="FH47" s="781">
        <f t="shared" ca="1" si="187"/>
        <v>0</v>
      </c>
      <c r="FI47" s="781">
        <f t="shared" ca="1" si="187"/>
        <v>0</v>
      </c>
      <c r="FJ47" s="781">
        <f t="shared" ca="1" si="187"/>
        <v>0</v>
      </c>
      <c r="FK47" s="781">
        <f t="shared" ca="1" si="187"/>
        <v>0</v>
      </c>
      <c r="FL47" s="781">
        <f t="shared" ca="1" si="187"/>
        <v>0</v>
      </c>
      <c r="FM47" s="781" t="e">
        <f t="shared" ca="1" si="188"/>
        <v>#N/A</v>
      </c>
      <c r="FN47" s="781">
        <f t="shared" ca="1" si="188"/>
        <v>0</v>
      </c>
      <c r="FO47" s="781">
        <f t="shared" ca="1" si="188"/>
        <v>0</v>
      </c>
      <c r="FP47" s="781">
        <f t="shared" ca="1" si="188"/>
        <v>0</v>
      </c>
      <c r="FQ47" s="781">
        <f t="shared" ca="1" si="188"/>
        <v>0</v>
      </c>
      <c r="FR47" s="781">
        <f t="shared" ca="1" si="188"/>
        <v>0</v>
      </c>
      <c r="FS47" s="781">
        <f t="shared" ca="1" si="188"/>
        <v>0</v>
      </c>
      <c r="FT47" s="781">
        <f t="shared" ca="1" si="188"/>
        <v>0</v>
      </c>
      <c r="FU47" s="781" t="e">
        <f t="shared" ca="1" si="188"/>
        <v>#N/A</v>
      </c>
      <c r="FV47" s="781" t="e">
        <f t="shared" ca="1" si="188"/>
        <v>#N/A</v>
      </c>
      <c r="FW47" s="781">
        <f t="shared" ca="1" si="189"/>
        <v>0</v>
      </c>
      <c r="FX47" s="781">
        <f t="shared" ca="1" si="189"/>
        <v>0</v>
      </c>
      <c r="FY47" s="781">
        <f t="shared" ca="1" si="189"/>
        <v>0</v>
      </c>
      <c r="FZ47" s="781">
        <f t="shared" ca="1" si="189"/>
        <v>0</v>
      </c>
      <c r="GA47" s="781" t="e">
        <f t="shared" ca="1" si="189"/>
        <v>#N/A</v>
      </c>
      <c r="GB47" s="781">
        <f t="shared" ca="1" si="189"/>
        <v>0</v>
      </c>
      <c r="GC47" s="617"/>
      <c r="GD47" s="781">
        <f t="shared" ca="1" si="190"/>
        <v>0</v>
      </c>
      <c r="GE47" s="781">
        <f t="shared" ca="1" si="190"/>
        <v>0</v>
      </c>
      <c r="GF47" s="781">
        <f t="shared" ca="1" si="190"/>
        <v>0</v>
      </c>
      <c r="GG47" s="781">
        <f t="shared" ca="1" si="190"/>
        <v>0</v>
      </c>
      <c r="GH47" s="781" t="e">
        <f t="shared" ca="1" si="190"/>
        <v>#N/A</v>
      </c>
      <c r="GI47" s="781" t="e">
        <f t="shared" ca="1" si="190"/>
        <v>#N/A</v>
      </c>
      <c r="GJ47" s="781">
        <f t="shared" ca="1" si="190"/>
        <v>0</v>
      </c>
      <c r="GK47" s="781">
        <f t="shared" ca="1" si="190"/>
        <v>0</v>
      </c>
      <c r="GL47" s="781">
        <f t="shared" ca="1" si="190"/>
        <v>0</v>
      </c>
      <c r="GM47" s="781">
        <f t="shared" ca="1" si="190"/>
        <v>0</v>
      </c>
      <c r="GN47" s="781">
        <f t="shared" ca="1" si="190"/>
        <v>0</v>
      </c>
      <c r="GO47" s="781" t="e">
        <f t="shared" ca="1" si="190"/>
        <v>#N/A</v>
      </c>
    </row>
    <row r="48" spans="1:204" ht="12.75" customHeight="1">
      <c r="A48" s="803" t="s">
        <v>2595</v>
      </c>
      <c r="B48" s="618">
        <v>45</v>
      </c>
      <c r="C48" s="804">
        <v>16.042760000000001</v>
      </c>
      <c r="D48" s="523">
        <v>-0.19170201585999999</v>
      </c>
      <c r="E48" s="807" t="s">
        <v>1130</v>
      </c>
      <c r="F48" s="806">
        <f t="shared" ca="1" si="169"/>
        <v>0</v>
      </c>
      <c r="G48" s="781">
        <f t="shared" ca="1" si="169"/>
        <v>0</v>
      </c>
      <c r="H48" s="781">
        <f t="shared" ca="1" si="169"/>
        <v>0</v>
      </c>
      <c r="I48" s="781">
        <f t="shared" ca="1" si="169"/>
        <v>0</v>
      </c>
      <c r="J48" s="781">
        <f t="shared" ca="1" si="169"/>
        <v>0</v>
      </c>
      <c r="K48" s="781">
        <f t="shared" ca="1" si="169"/>
        <v>0</v>
      </c>
      <c r="L48" s="781">
        <f t="shared" ca="1" si="169"/>
        <v>0</v>
      </c>
      <c r="M48" s="781">
        <f t="shared" ca="1" si="169"/>
        <v>0</v>
      </c>
      <c r="N48" s="766">
        <f t="shared" ca="1" si="169"/>
        <v>0</v>
      </c>
      <c r="O48" s="781">
        <f t="shared" ca="1" si="169"/>
        <v>0</v>
      </c>
      <c r="P48" s="807">
        <f t="shared" ca="1" si="169"/>
        <v>0</v>
      </c>
      <c r="Q48" s="542"/>
      <c r="R48" s="781">
        <f t="shared" ca="1" si="170"/>
        <v>0</v>
      </c>
      <c r="S48" s="781">
        <f t="shared" ca="1" si="170"/>
        <v>-2.3165641570338261E-4</v>
      </c>
      <c r="T48" s="781">
        <f t="shared" ca="1" si="170"/>
        <v>0</v>
      </c>
      <c r="U48" s="781">
        <f t="shared" ca="1" si="170"/>
        <v>0</v>
      </c>
      <c r="V48" s="781">
        <f t="shared" ca="1" si="170"/>
        <v>0</v>
      </c>
      <c r="W48" s="781">
        <f t="shared" ca="1" si="170"/>
        <v>0</v>
      </c>
      <c r="X48" s="766">
        <f t="shared" ca="1" si="170"/>
        <v>-7.6437153774431546E-3</v>
      </c>
      <c r="Y48" s="781">
        <f t="shared" ca="1" si="170"/>
        <v>-0.14888060812011686</v>
      </c>
      <c r="Z48" s="781">
        <f t="shared" ca="1" si="170"/>
        <v>-4.9751979145500425</v>
      </c>
      <c r="AA48" s="781">
        <f t="shared" ca="1" si="170"/>
        <v>-0.51106872500465172</v>
      </c>
      <c r="AB48" s="542"/>
      <c r="AC48" s="781">
        <f t="shared" ca="1" si="171"/>
        <v>0</v>
      </c>
      <c r="AD48" s="781">
        <f t="shared" ca="1" si="171"/>
        <v>0</v>
      </c>
      <c r="AE48" s="781">
        <f t="shared" ca="1" si="171"/>
        <v>0</v>
      </c>
      <c r="AF48" s="781">
        <f t="shared" ca="1" si="171"/>
        <v>0</v>
      </c>
      <c r="AG48" s="781">
        <f t="shared" ca="1" si="171"/>
        <v>0</v>
      </c>
      <c r="AH48" s="781">
        <f t="shared" ca="1" si="171"/>
        <v>0</v>
      </c>
      <c r="AI48" s="781">
        <f t="shared" ca="1" si="171"/>
        <v>0</v>
      </c>
      <c r="AJ48" s="781">
        <f t="shared" ca="1" si="171"/>
        <v>0</v>
      </c>
      <c r="AK48" s="766">
        <f t="shared" ca="1" si="171"/>
        <v>0</v>
      </c>
      <c r="AL48" s="781">
        <f t="shared" ca="1" si="171"/>
        <v>-2.3165641570338261E-4</v>
      </c>
      <c r="AM48" s="781">
        <f t="shared" ca="1" si="171"/>
        <v>-2.5818689346517723E-2</v>
      </c>
      <c r="AN48" s="781">
        <f t="shared" ca="1" si="171"/>
        <v>-0.62101196813840964</v>
      </c>
      <c r="AO48" s="542"/>
      <c r="AP48" s="781">
        <f t="shared" ca="1" si="172"/>
        <v>-0.14888060812011686</v>
      </c>
      <c r="AQ48" s="781">
        <f t="shared" ca="1" si="172"/>
        <v>-0.51106872500465172</v>
      </c>
      <c r="AR48" s="781">
        <f t="shared" ca="1" si="172"/>
        <v>-4.9751979145500425</v>
      </c>
      <c r="AS48" s="781">
        <f t="shared" ca="1" si="172"/>
        <v>0</v>
      </c>
      <c r="AT48" s="766">
        <f t="shared" ca="1" si="172"/>
        <v>0</v>
      </c>
      <c r="AU48" s="766">
        <f t="shared" ca="1" si="172"/>
        <v>0</v>
      </c>
      <c r="AV48" s="781">
        <f t="shared" ca="1" si="172"/>
        <v>-5.620193040731535</v>
      </c>
      <c r="AW48" s="781">
        <f t="shared" ca="1" si="172"/>
        <v>-7.6437153774431546E-3</v>
      </c>
      <c r="AX48" s="781">
        <f t="shared" ca="1" si="172"/>
        <v>-7.310512513202562E-3</v>
      </c>
      <c r="AY48" s="781">
        <f t="shared" ca="1" si="172"/>
        <v>0</v>
      </c>
      <c r="AZ48" s="781">
        <f t="shared" ca="1" si="172"/>
        <v>0</v>
      </c>
      <c r="BA48" s="781">
        <f t="shared" ca="1" si="172"/>
        <v>-6.4793572590601281E-21</v>
      </c>
      <c r="BB48" s="781">
        <f t="shared" ca="1" si="172"/>
        <v>0</v>
      </c>
      <c r="BC48" s="781">
        <f t="shared" ca="1" si="172"/>
        <v>0</v>
      </c>
      <c r="BD48" s="542"/>
      <c r="BE48" s="781">
        <f t="shared" ca="1" si="173"/>
        <v>-0.14888060812011686</v>
      </c>
      <c r="BF48" s="781">
        <f t="shared" ca="1" si="173"/>
        <v>-0.51106872500465172</v>
      </c>
      <c r="BG48" s="781">
        <f t="shared" ca="1" si="173"/>
        <v>-4.9751979145500425</v>
      </c>
      <c r="BH48" s="781">
        <f t="shared" ca="1" si="173"/>
        <v>0</v>
      </c>
      <c r="BI48" s="766">
        <f t="shared" ca="1" si="173"/>
        <v>0</v>
      </c>
      <c r="BJ48" s="781">
        <f t="shared" ca="1" si="173"/>
        <v>-5.620193040731535</v>
      </c>
      <c r="BK48" s="781">
        <f t="shared" ca="1" si="173"/>
        <v>-7.6437153774431546E-3</v>
      </c>
      <c r="BL48" s="781">
        <f t="shared" ca="1" si="173"/>
        <v>-7.310512513202562E-3</v>
      </c>
      <c r="BM48" s="781">
        <f t="shared" ca="1" si="173"/>
        <v>-6.729857228817219E-21</v>
      </c>
      <c r="BN48" s="781">
        <f t="shared" ca="1" si="173"/>
        <v>0</v>
      </c>
      <c r="BO48" s="781">
        <f t="shared" ca="1" si="173"/>
        <v>0</v>
      </c>
      <c r="BP48" s="542"/>
      <c r="BQ48" s="781">
        <f t="shared" ca="1" si="174"/>
        <v>0</v>
      </c>
      <c r="BR48" s="781">
        <f t="shared" ca="1" si="174"/>
        <v>-6.729857228817219E-21</v>
      </c>
      <c r="BS48" s="781">
        <f t="shared" ca="1" si="174"/>
        <v>0</v>
      </c>
      <c r="BT48" s="781">
        <f t="shared" ca="1" si="174"/>
        <v>-6.4793572590601281E-21</v>
      </c>
      <c r="BU48" s="781">
        <f t="shared" ca="1" si="174"/>
        <v>0</v>
      </c>
      <c r="BV48" s="781">
        <f t="shared" ca="1" si="174"/>
        <v>0</v>
      </c>
      <c r="BW48" s="781">
        <f t="shared" ca="1" si="174"/>
        <v>0</v>
      </c>
      <c r="BX48" s="542"/>
      <c r="BY48" s="781">
        <f t="shared" ca="1" si="175"/>
        <v>0</v>
      </c>
      <c r="BZ48" s="781">
        <f t="shared" ca="1" si="175"/>
        <v>0</v>
      </c>
      <c r="CA48" s="781">
        <f t="shared" ca="1" si="175"/>
        <v>0</v>
      </c>
      <c r="CB48" s="781">
        <f t="shared" ca="1" si="175"/>
        <v>-2.7437332558075979E-4</v>
      </c>
      <c r="CC48" s="781">
        <f t="shared" ca="1" si="175"/>
        <v>-3.8753470376836758</v>
      </c>
      <c r="CD48" s="781">
        <f t="shared" ca="1" si="175"/>
        <v>0</v>
      </c>
      <c r="CE48" s="781">
        <f t="shared" ca="1" si="175"/>
        <v>0</v>
      </c>
      <c r="CF48" s="781">
        <f t="shared" ca="1" si="175"/>
        <v>-19.928453610616497</v>
      </c>
      <c r="CG48" s="542"/>
      <c r="CH48" s="781">
        <f t="shared" ca="1" si="176"/>
        <v>-3.8753470376836758</v>
      </c>
      <c r="CI48" s="781">
        <f t="shared" ca="1" si="176"/>
        <v>-2.7437332558075979E-4</v>
      </c>
      <c r="CJ48" s="781">
        <f t="shared" ca="1" si="176"/>
        <v>-19.928453610616497</v>
      </c>
      <c r="CK48" s="781" t="e">
        <f t="shared" ca="1" si="176"/>
        <v>#N/A</v>
      </c>
      <c r="CL48" s="781" t="e">
        <f t="shared" ca="1" si="176"/>
        <v>#N/A</v>
      </c>
      <c r="CM48" s="542"/>
      <c r="CN48" s="781">
        <f t="shared" ca="1" si="177"/>
        <v>0</v>
      </c>
      <c r="CO48" s="781" t="e">
        <f t="shared" ca="1" si="177"/>
        <v>#N/A</v>
      </c>
      <c r="CP48" s="781">
        <f t="shared" ca="1" si="177"/>
        <v>0</v>
      </c>
      <c r="CQ48" s="781">
        <f t="shared" ca="1" si="177"/>
        <v>0</v>
      </c>
      <c r="CR48" s="781">
        <f t="shared" ca="1" si="177"/>
        <v>0</v>
      </c>
      <c r="CS48" s="781">
        <f t="shared" ca="1" si="177"/>
        <v>0</v>
      </c>
      <c r="CT48" s="542"/>
      <c r="CU48" s="781">
        <f t="shared" ca="1" si="178"/>
        <v>0</v>
      </c>
      <c r="CV48" s="781">
        <f t="shared" ca="1" si="178"/>
        <v>0</v>
      </c>
      <c r="CW48" s="781">
        <f t="shared" ca="1" si="178"/>
        <v>0</v>
      </c>
      <c r="CX48" s="781">
        <f t="shared" ca="1" si="178"/>
        <v>-6.4793572590601281E-21</v>
      </c>
      <c r="CY48" s="781">
        <f t="shared" ca="1" si="178"/>
        <v>0</v>
      </c>
      <c r="CZ48" s="781" t="e">
        <f t="shared" ca="1" si="178"/>
        <v>#N/A</v>
      </c>
      <c r="DA48" s="781" t="e">
        <f t="shared" ca="1" si="178"/>
        <v>#N/A</v>
      </c>
      <c r="DB48" s="781">
        <f t="shared" ca="1" si="178"/>
        <v>0</v>
      </c>
      <c r="DC48" s="766">
        <f t="shared" ca="1" si="178"/>
        <v>0</v>
      </c>
      <c r="DD48" s="781">
        <f t="shared" ca="1" si="178"/>
        <v>-3.8753470376836758</v>
      </c>
      <c r="DE48" s="781">
        <f t="shared" ca="1" si="178"/>
        <v>-1.0470257626821868</v>
      </c>
      <c r="DF48" s="781">
        <f t="shared" ca="1" si="178"/>
        <v>0</v>
      </c>
      <c r="DG48" s="781">
        <f t="shared" ca="1" si="178"/>
        <v>-9.0242863606335069E-4</v>
      </c>
      <c r="DH48" s="781">
        <f t="shared" ca="1" si="178"/>
        <v>-2.7437332558075979E-4</v>
      </c>
      <c r="DI48" s="542"/>
      <c r="DJ48" s="781">
        <f t="shared" ca="1" si="179"/>
        <v>-9.8721261055717043E-3</v>
      </c>
      <c r="DK48" s="781">
        <f t="shared" ca="1" si="179"/>
        <v>-5.2806508067910915E-2</v>
      </c>
      <c r="DL48" s="781">
        <f t="shared" ca="1" si="179"/>
        <v>0</v>
      </c>
      <c r="DM48" s="781">
        <f t="shared" ca="1" si="179"/>
        <v>0</v>
      </c>
      <c r="DN48" s="781" t="e">
        <f t="shared" ca="1" si="179"/>
        <v>#N/A</v>
      </c>
      <c r="DO48" s="781">
        <f t="shared" ca="1" si="179"/>
        <v>-1.0590590840888856</v>
      </c>
      <c r="DP48" s="781" t="e">
        <f t="shared" ca="1" si="179"/>
        <v>#N/A</v>
      </c>
      <c r="DQ48" s="542"/>
      <c r="DR48" s="781">
        <f t="shared" ca="1" si="180"/>
        <v>0</v>
      </c>
      <c r="DS48" s="781">
        <f t="shared" ca="1" si="180"/>
        <v>0</v>
      </c>
      <c r="DT48" s="781">
        <f t="shared" ca="1" si="180"/>
        <v>-3.9271691587990807</v>
      </c>
      <c r="DU48" s="781" t="e">
        <f t="shared" ca="1" si="180"/>
        <v>#N/A</v>
      </c>
      <c r="DV48" s="617"/>
      <c r="DW48" s="542"/>
      <c r="DX48" s="781">
        <f t="shared" ca="1" si="181"/>
        <v>0</v>
      </c>
      <c r="DY48" s="781">
        <f t="shared" ca="1" si="181"/>
        <v>0</v>
      </c>
      <c r="DZ48" s="781">
        <f t="shared" ca="1" si="181"/>
        <v>-3.9271691587990807</v>
      </c>
      <c r="EA48" s="781" t="e">
        <f t="shared" ca="1" si="181"/>
        <v>#N/A</v>
      </c>
      <c r="EB48" s="617"/>
      <c r="EC48" s="542"/>
      <c r="ED48" s="781">
        <f t="shared" ca="1" si="182"/>
        <v>0</v>
      </c>
      <c r="EE48" s="781">
        <f t="shared" ca="1" si="182"/>
        <v>0</v>
      </c>
      <c r="EF48" s="781" t="e">
        <f t="shared" ca="1" si="182"/>
        <v>#N/A</v>
      </c>
      <c r="EG48" s="781" t="e">
        <f t="shared" ca="1" si="182"/>
        <v>#N/A</v>
      </c>
      <c r="EH48" s="617"/>
      <c r="EI48" s="542"/>
      <c r="EJ48" s="781">
        <f t="shared" ca="1" si="183"/>
        <v>0</v>
      </c>
      <c r="EK48" s="781">
        <f t="shared" ca="1" si="183"/>
        <v>0</v>
      </c>
      <c r="EL48" s="781">
        <f t="shared" ca="1" si="183"/>
        <v>0</v>
      </c>
      <c r="EM48" s="781">
        <f t="shared" ca="1" si="183"/>
        <v>0</v>
      </c>
      <c r="EN48" s="617"/>
      <c r="EO48" s="542"/>
      <c r="EP48" s="781">
        <f t="shared" ca="1" si="184"/>
        <v>-1.7498539779686887E-3</v>
      </c>
      <c r="EQ48" s="781">
        <f t="shared" ca="1" si="184"/>
        <v>-9.0242863606335069E-4</v>
      </c>
      <c r="ER48" s="781">
        <f t="shared" ca="1" si="184"/>
        <v>0</v>
      </c>
      <c r="ES48" s="781">
        <f t="shared" ca="1" si="184"/>
        <v>-8.4742534429522618E-4</v>
      </c>
      <c r="ET48" s="617"/>
      <c r="EU48" s="542"/>
      <c r="EV48" s="781">
        <f t="shared" ca="1" si="185"/>
        <v>0</v>
      </c>
      <c r="EW48" s="781">
        <f t="shared" ca="1" si="185"/>
        <v>0</v>
      </c>
      <c r="EX48" s="542"/>
      <c r="EY48" s="781">
        <f t="shared" ca="1" si="186"/>
        <v>0</v>
      </c>
      <c r="EZ48" s="781">
        <f t="shared" ca="1" si="186"/>
        <v>0</v>
      </c>
      <c r="FA48" s="781" t="e">
        <f t="shared" ca="1" si="186"/>
        <v>#N/A</v>
      </c>
      <c r="FB48" s="542"/>
      <c r="FC48" s="781">
        <f t="shared" ca="1" si="187"/>
        <v>0</v>
      </c>
      <c r="FD48" s="781">
        <f t="shared" ca="1" si="187"/>
        <v>0</v>
      </c>
      <c r="FE48" s="781">
        <f t="shared" ca="1" si="187"/>
        <v>0</v>
      </c>
      <c r="FF48" s="781">
        <f t="shared" ca="1" si="187"/>
        <v>0</v>
      </c>
      <c r="FG48" s="781">
        <f t="shared" ca="1" si="187"/>
        <v>0</v>
      </c>
      <c r="FH48" s="781">
        <f t="shared" ca="1" si="187"/>
        <v>0</v>
      </c>
      <c r="FI48" s="781">
        <f t="shared" ca="1" si="187"/>
        <v>0</v>
      </c>
      <c r="FJ48" s="781">
        <f t="shared" ca="1" si="187"/>
        <v>0</v>
      </c>
      <c r="FK48" s="781">
        <f t="shared" ca="1" si="187"/>
        <v>0</v>
      </c>
      <c r="FL48" s="781">
        <f t="shared" ca="1" si="187"/>
        <v>0</v>
      </c>
      <c r="FM48" s="781" t="e">
        <f t="shared" ca="1" si="188"/>
        <v>#N/A</v>
      </c>
      <c r="FN48" s="781">
        <f t="shared" ca="1" si="188"/>
        <v>0</v>
      </c>
      <c r="FO48" s="781">
        <f t="shared" ca="1" si="188"/>
        <v>0</v>
      </c>
      <c r="FP48" s="781">
        <f t="shared" ca="1" si="188"/>
        <v>0</v>
      </c>
      <c r="FQ48" s="781">
        <f t="shared" ca="1" si="188"/>
        <v>0</v>
      </c>
      <c r="FR48" s="781">
        <f t="shared" ca="1" si="188"/>
        <v>0</v>
      </c>
      <c r="FS48" s="781">
        <f t="shared" ca="1" si="188"/>
        <v>0</v>
      </c>
      <c r="FT48" s="781">
        <f t="shared" ca="1" si="188"/>
        <v>0</v>
      </c>
      <c r="FU48" s="781" t="e">
        <f t="shared" ca="1" si="188"/>
        <v>#N/A</v>
      </c>
      <c r="FV48" s="781" t="e">
        <f t="shared" ca="1" si="188"/>
        <v>#N/A</v>
      </c>
      <c r="FW48" s="781">
        <f t="shared" ca="1" si="189"/>
        <v>0</v>
      </c>
      <c r="FX48" s="781">
        <f t="shared" ca="1" si="189"/>
        <v>0</v>
      </c>
      <c r="FY48" s="781">
        <f t="shared" ca="1" si="189"/>
        <v>0</v>
      </c>
      <c r="FZ48" s="781">
        <f t="shared" ca="1" si="189"/>
        <v>0</v>
      </c>
      <c r="GA48" s="781" t="e">
        <f t="shared" ca="1" si="189"/>
        <v>#N/A</v>
      </c>
      <c r="GB48" s="781">
        <f t="shared" ca="1" si="189"/>
        <v>0</v>
      </c>
      <c r="GC48" s="617"/>
      <c r="GD48" s="781">
        <f t="shared" ca="1" si="190"/>
        <v>-0.62101196813840964</v>
      </c>
      <c r="GE48" s="781">
        <f t="shared" ca="1" si="190"/>
        <v>-2.5818689346517723E-2</v>
      </c>
      <c r="GF48" s="781">
        <f t="shared" ca="1" si="190"/>
        <v>-7.310512513202562E-3</v>
      </c>
      <c r="GG48" s="781">
        <f t="shared" ca="1" si="190"/>
        <v>-5.620193040731535</v>
      </c>
      <c r="GH48" s="781" t="e">
        <f t="shared" ca="1" si="190"/>
        <v>#N/A</v>
      </c>
      <c r="GI48" s="781" t="e">
        <f t="shared" ca="1" si="190"/>
        <v>#N/A</v>
      </c>
      <c r="GJ48" s="781">
        <f t="shared" ca="1" si="190"/>
        <v>-1.0470257626821868</v>
      </c>
      <c r="GK48" s="781">
        <f t="shared" ca="1" si="190"/>
        <v>-9.0242863606335069E-4</v>
      </c>
      <c r="GL48" s="781">
        <f t="shared" ca="1" si="190"/>
        <v>0</v>
      </c>
      <c r="GM48" s="781">
        <f t="shared" ca="1" si="190"/>
        <v>-19.928453610616497</v>
      </c>
      <c r="GN48" s="781">
        <f t="shared" ca="1" si="190"/>
        <v>0</v>
      </c>
      <c r="GO48" s="781" t="e">
        <f t="shared" ca="1" si="190"/>
        <v>#N/A</v>
      </c>
    </row>
    <row r="49" spans="1:203" ht="12.75" customHeight="1">
      <c r="A49" s="803" t="s">
        <v>2596</v>
      </c>
      <c r="B49" s="618">
        <v>41</v>
      </c>
      <c r="C49" s="804">
        <v>30.006139999999998</v>
      </c>
      <c r="D49" s="523">
        <v>-1.3630935320000001E-2</v>
      </c>
      <c r="E49" s="807" t="s">
        <v>1130</v>
      </c>
      <c r="F49" s="806">
        <f t="shared" ca="1" si="169"/>
        <v>0</v>
      </c>
      <c r="G49" s="781">
        <f t="shared" ca="1" si="169"/>
        <v>0</v>
      </c>
      <c r="H49" s="781">
        <f t="shared" ca="1" si="169"/>
        <v>0</v>
      </c>
      <c r="I49" s="781">
        <f t="shared" ca="1" si="169"/>
        <v>0</v>
      </c>
      <c r="J49" s="781">
        <f t="shared" ca="1" si="169"/>
        <v>0</v>
      </c>
      <c r="K49" s="781">
        <f t="shared" ca="1" si="169"/>
        <v>0</v>
      </c>
      <c r="L49" s="781">
        <f t="shared" ca="1" si="169"/>
        <v>0</v>
      </c>
      <c r="M49" s="781">
        <f t="shared" ca="1" si="169"/>
        <v>0</v>
      </c>
      <c r="N49" s="766">
        <f t="shared" ca="1" si="169"/>
        <v>0</v>
      </c>
      <c r="O49" s="781">
        <f t="shared" ca="1" si="169"/>
        <v>0</v>
      </c>
      <c r="P49" s="807">
        <f t="shared" ca="1" si="169"/>
        <v>0</v>
      </c>
      <c r="Q49" s="542"/>
      <c r="R49" s="781">
        <f t="shared" ca="1" si="170"/>
        <v>0</v>
      </c>
      <c r="S49" s="781">
        <f t="shared" ca="1" si="170"/>
        <v>-2.833180235275261E-6</v>
      </c>
      <c r="T49" s="781">
        <f t="shared" ca="1" si="170"/>
        <v>0</v>
      </c>
      <c r="U49" s="781">
        <f t="shared" ca="1" si="170"/>
        <v>0</v>
      </c>
      <c r="V49" s="781">
        <f t="shared" ca="1" si="170"/>
        <v>0</v>
      </c>
      <c r="W49" s="781">
        <f t="shared" ca="1" si="170"/>
        <v>0</v>
      </c>
      <c r="X49" s="766">
        <f t="shared" ca="1" si="170"/>
        <v>-8.4258460833566206E-11</v>
      </c>
      <c r="Y49" s="781">
        <f t="shared" ca="1" si="170"/>
        <v>-1.6876644484520331E-9</v>
      </c>
      <c r="Z49" s="781">
        <f t="shared" ca="1" si="170"/>
        <v>-2.54842961694202E-6</v>
      </c>
      <c r="AA49" s="781">
        <f t="shared" ca="1" si="170"/>
        <v>-2.8314721379565785E-7</v>
      </c>
      <c r="AB49" s="542"/>
      <c r="AC49" s="781">
        <f t="shared" ca="1" si="171"/>
        <v>0</v>
      </c>
      <c r="AD49" s="781">
        <f t="shared" ca="1" si="171"/>
        <v>0</v>
      </c>
      <c r="AE49" s="781">
        <f t="shared" ca="1" si="171"/>
        <v>0</v>
      </c>
      <c r="AF49" s="781">
        <f t="shared" ca="1" si="171"/>
        <v>0</v>
      </c>
      <c r="AG49" s="781">
        <f t="shared" ca="1" si="171"/>
        <v>0</v>
      </c>
      <c r="AH49" s="781">
        <f t="shared" ca="1" si="171"/>
        <v>0</v>
      </c>
      <c r="AI49" s="781">
        <f t="shared" ca="1" si="171"/>
        <v>0</v>
      </c>
      <c r="AJ49" s="781">
        <f t="shared" ca="1" si="171"/>
        <v>-0.39736470529058948</v>
      </c>
      <c r="AK49" s="766">
        <f t="shared" ca="1" si="171"/>
        <v>0</v>
      </c>
      <c r="AL49" s="781">
        <f t="shared" ca="1" si="171"/>
        <v>-2.833180235275261E-6</v>
      </c>
      <c r="AM49" s="781">
        <f t="shared" ca="1" si="171"/>
        <v>-1.8921989266819022E-2</v>
      </c>
      <c r="AN49" s="781">
        <f t="shared" ca="1" si="171"/>
        <v>-0.37843988255048921</v>
      </c>
      <c r="AO49" s="542"/>
      <c r="AP49" s="781">
        <f t="shared" ca="1" si="172"/>
        <v>-1.6876644484520331E-9</v>
      </c>
      <c r="AQ49" s="781">
        <f t="shared" ca="1" si="172"/>
        <v>-2.8314721379565785E-7</v>
      </c>
      <c r="AR49" s="781">
        <f t="shared" ca="1" si="172"/>
        <v>-2.54842961694202E-6</v>
      </c>
      <c r="AS49" s="781">
        <f t="shared" ca="1" si="172"/>
        <v>0</v>
      </c>
      <c r="AT49" s="766">
        <f t="shared" ca="1" si="172"/>
        <v>-19.289022769952325</v>
      </c>
      <c r="AU49" s="766">
        <f t="shared" ca="1" si="172"/>
        <v>-0.147732174975445</v>
      </c>
      <c r="AV49" s="781">
        <f t="shared" ca="1" si="172"/>
        <v>-2.8331798446017402E-6</v>
      </c>
      <c r="AW49" s="781">
        <f t="shared" ca="1" si="172"/>
        <v>-8.4258460833566206E-11</v>
      </c>
      <c r="AX49" s="781">
        <f t="shared" ca="1" si="172"/>
        <v>-3.9063444579694841E-13</v>
      </c>
      <c r="AY49" s="781">
        <f t="shared" ca="1" si="172"/>
        <v>0</v>
      </c>
      <c r="AZ49" s="781">
        <f t="shared" ca="1" si="172"/>
        <v>-19.289022769952325</v>
      </c>
      <c r="BA49" s="781">
        <f t="shared" ca="1" si="172"/>
        <v>-1.2944156072734837E-22</v>
      </c>
      <c r="BB49" s="781">
        <f t="shared" ca="1" si="172"/>
        <v>-1.5497866818880858E-5</v>
      </c>
      <c r="BC49" s="781">
        <f t="shared" ca="1" si="172"/>
        <v>-0.14771667704770827</v>
      </c>
      <c r="BD49" s="542"/>
      <c r="BE49" s="781">
        <f t="shared" ca="1" si="173"/>
        <v>-1.6876644484520331E-9</v>
      </c>
      <c r="BF49" s="781">
        <f t="shared" ca="1" si="173"/>
        <v>-2.8314721379565785E-7</v>
      </c>
      <c r="BG49" s="781">
        <f t="shared" ca="1" si="173"/>
        <v>-2.54842961694202E-6</v>
      </c>
      <c r="BH49" s="781">
        <f t="shared" ca="1" si="173"/>
        <v>0</v>
      </c>
      <c r="BI49" s="766">
        <f t="shared" ca="1" si="173"/>
        <v>-19.289022769952325</v>
      </c>
      <c r="BJ49" s="781">
        <f t="shared" ca="1" si="173"/>
        <v>-2.8331798446017402E-6</v>
      </c>
      <c r="BK49" s="781">
        <f t="shared" ca="1" si="173"/>
        <v>-8.4258460833566206E-11</v>
      </c>
      <c r="BL49" s="781">
        <f t="shared" ca="1" si="173"/>
        <v>-3.9063444579694841E-13</v>
      </c>
      <c r="BM49" s="781">
        <f t="shared" ca="1" si="173"/>
        <v>-1.3444593181185398E-22</v>
      </c>
      <c r="BN49" s="781">
        <f t="shared" ca="1" si="173"/>
        <v>-19.289022769952325</v>
      </c>
      <c r="BO49" s="781">
        <f t="shared" ca="1" si="173"/>
        <v>0</v>
      </c>
      <c r="BP49" s="542"/>
      <c r="BQ49" s="781">
        <f t="shared" ca="1" si="174"/>
        <v>-0.147732174975445</v>
      </c>
      <c r="BR49" s="781">
        <f t="shared" ca="1" si="174"/>
        <v>-1.3444593181185398E-22</v>
      </c>
      <c r="BS49" s="781">
        <f t="shared" ca="1" si="174"/>
        <v>-1.0068006569934722E-2</v>
      </c>
      <c r="BT49" s="781">
        <f t="shared" ca="1" si="174"/>
        <v>-1.2944156072734837E-22</v>
      </c>
      <c r="BU49" s="781">
        <f t="shared" ca="1" si="174"/>
        <v>-0.14771667704770827</v>
      </c>
      <c r="BV49" s="781">
        <f t="shared" ca="1" si="174"/>
        <v>-1.5497866818880858E-5</v>
      </c>
      <c r="BW49" s="781">
        <f t="shared" ca="1" si="174"/>
        <v>-1.0068006569934722E-2</v>
      </c>
      <c r="BX49" s="542"/>
      <c r="BY49" s="781">
        <f t="shared" ca="1" si="175"/>
        <v>-1.5497866818880858E-5</v>
      </c>
      <c r="BZ49" s="781">
        <f t="shared" ca="1" si="175"/>
        <v>-0.14771667704770827</v>
      </c>
      <c r="CA49" s="781">
        <f t="shared" ca="1" si="175"/>
        <v>-3.4693913560910041</v>
      </c>
      <c r="CB49" s="781">
        <f t="shared" ca="1" si="175"/>
        <v>-1.3667749212749007E-6</v>
      </c>
      <c r="CC49" s="781">
        <f t="shared" ca="1" si="175"/>
        <v>-8.7424426809165168E-5</v>
      </c>
      <c r="CD49" s="781">
        <f t="shared" ca="1" si="175"/>
        <v>0</v>
      </c>
      <c r="CE49" s="781">
        <f t="shared" ca="1" si="175"/>
        <v>0</v>
      </c>
      <c r="CF49" s="781">
        <f t="shared" ca="1" si="175"/>
        <v>-3.6321129831327204</v>
      </c>
      <c r="CG49" s="542"/>
      <c r="CH49" s="781">
        <f t="shared" ca="1" si="176"/>
        <v>-3.6171954554245405</v>
      </c>
      <c r="CI49" s="781">
        <f t="shared" ca="1" si="176"/>
        <v>-1.686464176741205E-5</v>
      </c>
      <c r="CJ49" s="781">
        <f t="shared" ca="1" si="176"/>
        <v>-3.6321129831327204</v>
      </c>
      <c r="CK49" s="781" t="e">
        <f t="shared" ca="1" si="176"/>
        <v>#N/A</v>
      </c>
      <c r="CL49" s="781" t="e">
        <f t="shared" ca="1" si="176"/>
        <v>#N/A</v>
      </c>
      <c r="CM49" s="542"/>
      <c r="CN49" s="781">
        <f t="shared" ca="1" si="177"/>
        <v>0</v>
      </c>
      <c r="CO49" s="781" t="e">
        <f t="shared" ca="1" si="177"/>
        <v>#N/A</v>
      </c>
      <c r="CP49" s="781">
        <f t="shared" ca="1" si="177"/>
        <v>0</v>
      </c>
      <c r="CQ49" s="781">
        <f t="shared" ca="1" si="177"/>
        <v>0</v>
      </c>
      <c r="CR49" s="781">
        <f t="shared" ca="1" si="177"/>
        <v>0</v>
      </c>
      <c r="CS49" s="781">
        <f t="shared" ca="1" si="177"/>
        <v>0</v>
      </c>
      <c r="CT49" s="542"/>
      <c r="CU49" s="781">
        <f t="shared" ca="1" si="178"/>
        <v>0</v>
      </c>
      <c r="CV49" s="781">
        <f t="shared" ca="1" si="178"/>
        <v>-3.1242121660823968E-6</v>
      </c>
      <c r="CW49" s="781">
        <f t="shared" ca="1" si="178"/>
        <v>0</v>
      </c>
      <c r="CX49" s="781">
        <f t="shared" ca="1" si="178"/>
        <v>-1.2944156072734837E-22</v>
      </c>
      <c r="CY49" s="781">
        <f t="shared" ca="1" si="178"/>
        <v>0</v>
      </c>
      <c r="CZ49" s="781" t="e">
        <f t="shared" ca="1" si="178"/>
        <v>#N/A</v>
      </c>
      <c r="DA49" s="781" t="e">
        <f t="shared" ca="1" si="178"/>
        <v>#N/A</v>
      </c>
      <c r="DB49" s="781">
        <f t="shared" ca="1" si="178"/>
        <v>0</v>
      </c>
      <c r="DC49" s="766">
        <f t="shared" ca="1" si="178"/>
        <v>-2.7226537127333903</v>
      </c>
      <c r="DD49" s="781">
        <f t="shared" ca="1" si="178"/>
        <v>-8.7424426809165168E-5</v>
      </c>
      <c r="DE49" s="781">
        <f t="shared" ca="1" si="178"/>
        <v>-2.7225643484367446</v>
      </c>
      <c r="DF49" s="781">
        <f t="shared" ca="1" si="178"/>
        <v>0</v>
      </c>
      <c r="DG49" s="781">
        <f t="shared" ca="1" si="178"/>
        <v>-3.5526648435742595E-6</v>
      </c>
      <c r="DH49" s="781">
        <f t="shared" ca="1" si="178"/>
        <v>-1.3667749212749007E-6</v>
      </c>
      <c r="DI49" s="542"/>
      <c r="DJ49" s="781">
        <f t="shared" ca="1" si="179"/>
        <v>-4.9646709321227536E-4</v>
      </c>
      <c r="DK49" s="781">
        <f t="shared" ca="1" si="179"/>
        <v>-1.9320244352952163E-5</v>
      </c>
      <c r="DL49" s="781">
        <f t="shared" ca="1" si="179"/>
        <v>-2.7226537127333903</v>
      </c>
      <c r="DM49" s="781">
        <f t="shared" ca="1" si="179"/>
        <v>0</v>
      </c>
      <c r="DN49" s="781" t="e">
        <f t="shared" ca="1" si="179"/>
        <v>#N/A</v>
      </c>
      <c r="DO49" s="781">
        <f t="shared" ca="1" si="179"/>
        <v>-2.7231694971785636</v>
      </c>
      <c r="DP49" s="781" t="e">
        <f t="shared" ca="1" si="179"/>
        <v>#N/A</v>
      </c>
      <c r="DQ49" s="542"/>
      <c r="DR49" s="781">
        <f t="shared" ca="1" si="180"/>
        <v>-2.6971854741996666E-6</v>
      </c>
      <c r="DS49" s="781">
        <f t="shared" ca="1" si="180"/>
        <v>0</v>
      </c>
      <c r="DT49" s="781">
        <f t="shared" ca="1" si="180"/>
        <v>-2.6971854741996666E-6</v>
      </c>
      <c r="DU49" s="781" t="e">
        <f t="shared" ca="1" si="180"/>
        <v>#N/A</v>
      </c>
      <c r="DV49" s="617"/>
      <c r="DW49" s="542"/>
      <c r="DX49" s="781">
        <f t="shared" ca="1" si="181"/>
        <v>-2.6971854741996666E-6</v>
      </c>
      <c r="DY49" s="781">
        <f t="shared" ca="1" si="181"/>
        <v>0</v>
      </c>
      <c r="DZ49" s="781">
        <f t="shared" ca="1" si="181"/>
        <v>-2.6971854741996666E-6</v>
      </c>
      <c r="EA49" s="781" t="e">
        <f t="shared" ca="1" si="181"/>
        <v>#N/A</v>
      </c>
      <c r="EB49" s="617"/>
      <c r="EC49" s="542"/>
      <c r="ED49" s="781">
        <f t="shared" ca="1" si="182"/>
        <v>-1.4584759634476145E-7</v>
      </c>
      <c r="EE49" s="781">
        <f t="shared" ca="1" si="182"/>
        <v>0</v>
      </c>
      <c r="EF49" s="781" t="e">
        <f t="shared" ca="1" si="182"/>
        <v>#N/A</v>
      </c>
      <c r="EG49" s="781" t="e">
        <f t="shared" ca="1" si="182"/>
        <v>#N/A</v>
      </c>
      <c r="EH49" s="617"/>
      <c r="EI49" s="542"/>
      <c r="EJ49" s="781">
        <f t="shared" ca="1" si="183"/>
        <v>0</v>
      </c>
      <c r="EK49" s="781">
        <f t="shared" ca="1" si="183"/>
        <v>-79.389577597614149</v>
      </c>
      <c r="EL49" s="781">
        <f t="shared" ca="1" si="183"/>
        <v>-3.1240206724589319E-6</v>
      </c>
      <c r="EM49" s="781">
        <f t="shared" ca="1" si="183"/>
        <v>-79.389574417713376</v>
      </c>
      <c r="EN49" s="617"/>
      <c r="EO49" s="542"/>
      <c r="EP49" s="781">
        <f t="shared" ca="1" si="184"/>
        <v>-8.7999617251699537E-5</v>
      </c>
      <c r="EQ49" s="781">
        <f t="shared" ca="1" si="184"/>
        <v>-3.5526648435742595E-6</v>
      </c>
      <c r="ER49" s="781">
        <f t="shared" ca="1" si="184"/>
        <v>0</v>
      </c>
      <c r="ES49" s="781">
        <f t="shared" ca="1" si="184"/>
        <v>-8.4446952630718339E-5</v>
      </c>
      <c r="ET49" s="617"/>
      <c r="EU49" s="542"/>
      <c r="EV49" s="781">
        <f t="shared" ca="1" si="185"/>
        <v>-19.289022769952325</v>
      </c>
      <c r="EW49" s="781">
        <f t="shared" ca="1" si="185"/>
        <v>-19.289022769952325</v>
      </c>
      <c r="EX49" s="542"/>
      <c r="EY49" s="781">
        <f t="shared" ca="1" si="186"/>
        <v>0</v>
      </c>
      <c r="EZ49" s="781">
        <f t="shared" ca="1" si="186"/>
        <v>-3.1240206724589319E-6</v>
      </c>
      <c r="FA49" s="781" t="e">
        <f t="shared" ca="1" si="186"/>
        <v>#N/A</v>
      </c>
      <c r="FB49" s="542"/>
      <c r="FC49" s="781">
        <f t="shared" ca="1" si="187"/>
        <v>0</v>
      </c>
      <c r="FD49" s="781">
        <f t="shared" ca="1" si="187"/>
        <v>0</v>
      </c>
      <c r="FE49" s="781">
        <f t="shared" ca="1" si="187"/>
        <v>0</v>
      </c>
      <c r="FF49" s="781">
        <f t="shared" ca="1" si="187"/>
        <v>0</v>
      </c>
      <c r="FG49" s="781">
        <f t="shared" ca="1" si="187"/>
        <v>0</v>
      </c>
      <c r="FH49" s="781">
        <f t="shared" ca="1" si="187"/>
        <v>0</v>
      </c>
      <c r="FI49" s="781">
        <f t="shared" ca="1" si="187"/>
        <v>0</v>
      </c>
      <c r="FJ49" s="781">
        <f t="shared" ca="1" si="187"/>
        <v>0</v>
      </c>
      <c r="FK49" s="781">
        <f t="shared" ca="1" si="187"/>
        <v>0</v>
      </c>
      <c r="FL49" s="781">
        <f t="shared" ca="1" si="187"/>
        <v>0</v>
      </c>
      <c r="FM49" s="781" t="e">
        <f t="shared" ca="1" si="188"/>
        <v>#N/A</v>
      </c>
      <c r="FN49" s="781">
        <f t="shared" ca="1" si="188"/>
        <v>0</v>
      </c>
      <c r="FO49" s="781">
        <f t="shared" ca="1" si="188"/>
        <v>0</v>
      </c>
      <c r="FP49" s="781">
        <f t="shared" ca="1" si="188"/>
        <v>0</v>
      </c>
      <c r="FQ49" s="781">
        <f t="shared" ca="1" si="188"/>
        <v>0</v>
      </c>
      <c r="FR49" s="781">
        <f t="shared" ca="1" si="188"/>
        <v>0</v>
      </c>
      <c r="FS49" s="781">
        <f t="shared" ca="1" si="188"/>
        <v>-0.39736470529058948</v>
      </c>
      <c r="FT49" s="781">
        <f t="shared" ca="1" si="188"/>
        <v>-0.147732174975445</v>
      </c>
      <c r="FU49" s="781" t="e">
        <f t="shared" ca="1" si="188"/>
        <v>#N/A</v>
      </c>
      <c r="FV49" s="781" t="e">
        <f t="shared" ca="1" si="188"/>
        <v>#N/A</v>
      </c>
      <c r="FW49" s="781">
        <f t="shared" ca="1" si="189"/>
        <v>-2.7226537127333903</v>
      </c>
      <c r="FX49" s="781">
        <f t="shared" ca="1" si="189"/>
        <v>0</v>
      </c>
      <c r="FY49" s="781">
        <f t="shared" ca="1" si="189"/>
        <v>-3.4693913560910041</v>
      </c>
      <c r="FZ49" s="781">
        <f t="shared" ca="1" si="189"/>
        <v>0</v>
      </c>
      <c r="GA49" s="781" t="e">
        <f t="shared" ca="1" si="189"/>
        <v>#N/A</v>
      </c>
      <c r="GB49" s="781">
        <f t="shared" ca="1" si="189"/>
        <v>0</v>
      </c>
      <c r="GC49" s="617"/>
      <c r="GD49" s="781">
        <f t="shared" ca="1" si="190"/>
        <v>-0.37843988255048921</v>
      </c>
      <c r="GE49" s="781">
        <f t="shared" ca="1" si="190"/>
        <v>-1.8921989266819022E-2</v>
      </c>
      <c r="GF49" s="781">
        <f t="shared" ca="1" si="190"/>
        <v>-3.9063444579694841E-13</v>
      </c>
      <c r="GG49" s="781">
        <f t="shared" ca="1" si="190"/>
        <v>-2.8331798446017402E-6</v>
      </c>
      <c r="GH49" s="781" t="e">
        <f t="shared" ca="1" si="190"/>
        <v>#N/A</v>
      </c>
      <c r="GI49" s="781" t="e">
        <f t="shared" ca="1" si="190"/>
        <v>#N/A</v>
      </c>
      <c r="GJ49" s="781">
        <f t="shared" ca="1" si="190"/>
        <v>-2.7225643484367446</v>
      </c>
      <c r="GK49" s="781">
        <f t="shared" ca="1" si="190"/>
        <v>-3.5526648435742595E-6</v>
      </c>
      <c r="GL49" s="781">
        <f t="shared" ca="1" si="190"/>
        <v>0</v>
      </c>
      <c r="GM49" s="781">
        <f t="shared" ca="1" si="190"/>
        <v>-3.6321129831327204</v>
      </c>
      <c r="GN49" s="781">
        <f t="shared" ca="1" si="190"/>
        <v>0</v>
      </c>
      <c r="GO49" s="781" t="e">
        <f t="shared" ca="1" si="190"/>
        <v>#N/A</v>
      </c>
      <c r="GQ49" s="523" t="s">
        <v>2339</v>
      </c>
      <c r="GR49" s="809">
        <f ca="1">H17</f>
        <v>0</v>
      </c>
    </row>
    <row r="50" spans="1:203" ht="12.75" customHeight="1">
      <c r="A50" s="803" t="s">
        <v>2597</v>
      </c>
      <c r="B50" s="618">
        <v>42</v>
      </c>
      <c r="C50" s="804">
        <v>46.005540000000003</v>
      </c>
      <c r="D50" s="523">
        <v>0</v>
      </c>
      <c r="E50" s="807" t="s">
        <v>1130</v>
      </c>
      <c r="F50" s="806">
        <f t="shared" ca="1" si="169"/>
        <v>0</v>
      </c>
      <c r="G50" s="781">
        <f t="shared" ca="1" si="169"/>
        <v>0</v>
      </c>
      <c r="H50" s="781">
        <f t="shared" ca="1" si="169"/>
        <v>0</v>
      </c>
      <c r="I50" s="781">
        <f t="shared" ca="1" si="169"/>
        <v>0</v>
      </c>
      <c r="J50" s="781">
        <f t="shared" ca="1" si="169"/>
        <v>0</v>
      </c>
      <c r="K50" s="781">
        <f t="shared" ca="1" si="169"/>
        <v>0</v>
      </c>
      <c r="L50" s="781">
        <f t="shared" ca="1" si="169"/>
        <v>0</v>
      </c>
      <c r="M50" s="781">
        <f t="shared" ca="1" si="169"/>
        <v>0</v>
      </c>
      <c r="N50" s="766">
        <f t="shared" ca="1" si="169"/>
        <v>0</v>
      </c>
      <c r="O50" s="781">
        <f t="shared" ca="1" si="169"/>
        <v>0</v>
      </c>
      <c r="P50" s="807">
        <f t="shared" ca="1" si="169"/>
        <v>0</v>
      </c>
      <c r="Q50" s="542"/>
      <c r="R50" s="781">
        <f t="shared" ca="1" si="170"/>
        <v>0</v>
      </c>
      <c r="S50" s="781">
        <f t="shared" ca="1" si="170"/>
        <v>0</v>
      </c>
      <c r="T50" s="781">
        <f t="shared" ca="1" si="170"/>
        <v>0</v>
      </c>
      <c r="U50" s="781">
        <f t="shared" ca="1" si="170"/>
        <v>0</v>
      </c>
      <c r="V50" s="781">
        <f t="shared" ca="1" si="170"/>
        <v>0</v>
      </c>
      <c r="W50" s="781">
        <f t="shared" ca="1" si="170"/>
        <v>0</v>
      </c>
      <c r="X50" s="766">
        <f t="shared" ca="1" si="170"/>
        <v>0</v>
      </c>
      <c r="Y50" s="781">
        <f t="shared" ca="1" si="170"/>
        <v>0</v>
      </c>
      <c r="Z50" s="781">
        <f t="shared" ca="1" si="170"/>
        <v>0</v>
      </c>
      <c r="AA50" s="781">
        <f t="shared" ca="1" si="170"/>
        <v>0</v>
      </c>
      <c r="AB50" s="542"/>
      <c r="AC50" s="781">
        <f t="shared" ca="1" si="171"/>
        <v>0</v>
      </c>
      <c r="AD50" s="781">
        <f t="shared" ca="1" si="171"/>
        <v>0</v>
      </c>
      <c r="AE50" s="781">
        <f t="shared" ca="1" si="171"/>
        <v>0</v>
      </c>
      <c r="AF50" s="781">
        <f t="shared" ca="1" si="171"/>
        <v>0</v>
      </c>
      <c r="AG50" s="781">
        <f t="shared" ca="1" si="171"/>
        <v>0</v>
      </c>
      <c r="AH50" s="781">
        <f t="shared" ca="1" si="171"/>
        <v>0</v>
      </c>
      <c r="AI50" s="781">
        <f t="shared" ca="1" si="171"/>
        <v>0</v>
      </c>
      <c r="AJ50" s="781">
        <f t="shared" ca="1" si="171"/>
        <v>0</v>
      </c>
      <c r="AK50" s="766">
        <f t="shared" ca="1" si="171"/>
        <v>0</v>
      </c>
      <c r="AL50" s="781">
        <f t="shared" ca="1" si="171"/>
        <v>0</v>
      </c>
      <c r="AM50" s="781">
        <f t="shared" ca="1" si="171"/>
        <v>0</v>
      </c>
      <c r="AN50" s="781">
        <f t="shared" ca="1" si="171"/>
        <v>0</v>
      </c>
      <c r="AO50" s="542"/>
      <c r="AP50" s="781">
        <f t="shared" ca="1" si="172"/>
        <v>0</v>
      </c>
      <c r="AQ50" s="781">
        <f t="shared" ca="1" si="172"/>
        <v>0</v>
      </c>
      <c r="AR50" s="781">
        <f t="shared" ca="1" si="172"/>
        <v>0</v>
      </c>
      <c r="AS50" s="781">
        <f t="shared" ca="1" si="172"/>
        <v>0</v>
      </c>
      <c r="AT50" s="766">
        <f t="shared" ca="1" si="172"/>
        <v>0</v>
      </c>
      <c r="AU50" s="766">
        <f t="shared" ca="1" si="172"/>
        <v>0</v>
      </c>
      <c r="AV50" s="781">
        <f t="shared" ca="1" si="172"/>
        <v>0</v>
      </c>
      <c r="AW50" s="781">
        <f t="shared" ca="1" si="172"/>
        <v>0</v>
      </c>
      <c r="AX50" s="781">
        <f t="shared" ca="1" si="172"/>
        <v>0</v>
      </c>
      <c r="AY50" s="781">
        <f t="shared" ca="1" si="172"/>
        <v>0</v>
      </c>
      <c r="AZ50" s="781">
        <f t="shared" ca="1" si="172"/>
        <v>0</v>
      </c>
      <c r="BA50" s="781">
        <f t="shared" ca="1" si="172"/>
        <v>0</v>
      </c>
      <c r="BB50" s="781">
        <f t="shared" ca="1" si="172"/>
        <v>0</v>
      </c>
      <c r="BC50" s="781">
        <f t="shared" ca="1" si="172"/>
        <v>0</v>
      </c>
      <c r="BD50" s="542"/>
      <c r="BE50" s="781">
        <f t="shared" ca="1" si="173"/>
        <v>0</v>
      </c>
      <c r="BF50" s="781">
        <f t="shared" ca="1" si="173"/>
        <v>0</v>
      </c>
      <c r="BG50" s="781">
        <f t="shared" ca="1" si="173"/>
        <v>0</v>
      </c>
      <c r="BH50" s="781">
        <f t="shared" ca="1" si="173"/>
        <v>0</v>
      </c>
      <c r="BI50" s="766">
        <f t="shared" ca="1" si="173"/>
        <v>0</v>
      </c>
      <c r="BJ50" s="781">
        <f t="shared" ca="1" si="173"/>
        <v>0</v>
      </c>
      <c r="BK50" s="781">
        <f t="shared" ca="1" si="173"/>
        <v>0</v>
      </c>
      <c r="BL50" s="781">
        <f t="shared" ca="1" si="173"/>
        <v>0</v>
      </c>
      <c r="BM50" s="781">
        <f t="shared" ca="1" si="173"/>
        <v>0</v>
      </c>
      <c r="BN50" s="781">
        <f t="shared" ca="1" si="173"/>
        <v>0</v>
      </c>
      <c r="BO50" s="781">
        <f t="shared" ca="1" si="173"/>
        <v>0</v>
      </c>
      <c r="BP50" s="542"/>
      <c r="BQ50" s="781">
        <f t="shared" ca="1" si="174"/>
        <v>0</v>
      </c>
      <c r="BR50" s="781">
        <f t="shared" ca="1" si="174"/>
        <v>0</v>
      </c>
      <c r="BS50" s="781">
        <f t="shared" ca="1" si="174"/>
        <v>0</v>
      </c>
      <c r="BT50" s="781">
        <f t="shared" ca="1" si="174"/>
        <v>0</v>
      </c>
      <c r="BU50" s="781">
        <f t="shared" ca="1" si="174"/>
        <v>0</v>
      </c>
      <c r="BV50" s="781">
        <f t="shared" ca="1" si="174"/>
        <v>0</v>
      </c>
      <c r="BW50" s="781">
        <f t="shared" ca="1" si="174"/>
        <v>0</v>
      </c>
      <c r="BX50" s="542"/>
      <c r="BY50" s="781">
        <f t="shared" ca="1" si="175"/>
        <v>0</v>
      </c>
      <c r="BZ50" s="781">
        <f t="shared" ca="1" si="175"/>
        <v>0</v>
      </c>
      <c r="CA50" s="781">
        <f t="shared" ca="1" si="175"/>
        <v>0</v>
      </c>
      <c r="CB50" s="781">
        <f t="shared" ca="1" si="175"/>
        <v>0</v>
      </c>
      <c r="CC50" s="781">
        <f t="shared" ca="1" si="175"/>
        <v>0</v>
      </c>
      <c r="CD50" s="781">
        <f t="shared" ca="1" si="175"/>
        <v>0</v>
      </c>
      <c r="CE50" s="781">
        <f t="shared" ca="1" si="175"/>
        <v>0</v>
      </c>
      <c r="CF50" s="781">
        <f t="shared" ca="1" si="175"/>
        <v>0</v>
      </c>
      <c r="CG50" s="542"/>
      <c r="CH50" s="781">
        <f t="shared" ca="1" si="176"/>
        <v>0</v>
      </c>
      <c r="CI50" s="781">
        <f t="shared" ca="1" si="176"/>
        <v>0</v>
      </c>
      <c r="CJ50" s="781">
        <f t="shared" ca="1" si="176"/>
        <v>0</v>
      </c>
      <c r="CK50" s="781" t="e">
        <f t="shared" ca="1" si="176"/>
        <v>#N/A</v>
      </c>
      <c r="CL50" s="781" t="e">
        <f t="shared" ca="1" si="176"/>
        <v>#N/A</v>
      </c>
      <c r="CM50" s="542"/>
      <c r="CN50" s="781">
        <f t="shared" ca="1" si="177"/>
        <v>0</v>
      </c>
      <c r="CO50" s="781" t="e">
        <f t="shared" ca="1" si="177"/>
        <v>#N/A</v>
      </c>
      <c r="CP50" s="781">
        <f t="shared" ca="1" si="177"/>
        <v>0</v>
      </c>
      <c r="CQ50" s="781">
        <f t="shared" ca="1" si="177"/>
        <v>0</v>
      </c>
      <c r="CR50" s="781">
        <f t="shared" ca="1" si="177"/>
        <v>0</v>
      </c>
      <c r="CS50" s="781">
        <f t="shared" ca="1" si="177"/>
        <v>0</v>
      </c>
      <c r="CT50" s="542"/>
      <c r="CU50" s="781">
        <f t="shared" ca="1" si="178"/>
        <v>0</v>
      </c>
      <c r="CV50" s="781">
        <f t="shared" ca="1" si="178"/>
        <v>0</v>
      </c>
      <c r="CW50" s="781">
        <f t="shared" ca="1" si="178"/>
        <v>0</v>
      </c>
      <c r="CX50" s="781">
        <f t="shared" ca="1" si="178"/>
        <v>0</v>
      </c>
      <c r="CY50" s="781">
        <f t="shared" ca="1" si="178"/>
        <v>0</v>
      </c>
      <c r="CZ50" s="781" t="e">
        <f t="shared" ca="1" si="178"/>
        <v>#N/A</v>
      </c>
      <c r="DA50" s="781" t="e">
        <f t="shared" ca="1" si="178"/>
        <v>#N/A</v>
      </c>
      <c r="DB50" s="781">
        <f t="shared" ca="1" si="178"/>
        <v>0</v>
      </c>
      <c r="DC50" s="766">
        <f t="shared" ca="1" si="178"/>
        <v>0</v>
      </c>
      <c r="DD50" s="781">
        <f t="shared" ca="1" si="178"/>
        <v>0</v>
      </c>
      <c r="DE50" s="781">
        <f t="shared" ca="1" si="178"/>
        <v>0</v>
      </c>
      <c r="DF50" s="781">
        <f t="shared" ca="1" si="178"/>
        <v>0</v>
      </c>
      <c r="DG50" s="781">
        <f t="shared" ca="1" si="178"/>
        <v>0</v>
      </c>
      <c r="DH50" s="781">
        <f t="shared" ca="1" si="178"/>
        <v>0</v>
      </c>
      <c r="DI50" s="542"/>
      <c r="DJ50" s="781">
        <f t="shared" ca="1" si="179"/>
        <v>0</v>
      </c>
      <c r="DK50" s="781">
        <f t="shared" ca="1" si="179"/>
        <v>0</v>
      </c>
      <c r="DL50" s="781">
        <f t="shared" ca="1" si="179"/>
        <v>0</v>
      </c>
      <c r="DM50" s="781">
        <f t="shared" ca="1" si="179"/>
        <v>0</v>
      </c>
      <c r="DN50" s="781" t="e">
        <f t="shared" ca="1" si="179"/>
        <v>#N/A</v>
      </c>
      <c r="DO50" s="781">
        <f t="shared" ca="1" si="179"/>
        <v>0</v>
      </c>
      <c r="DP50" s="781" t="e">
        <f t="shared" ca="1" si="179"/>
        <v>#N/A</v>
      </c>
      <c r="DQ50" s="542"/>
      <c r="DR50" s="781">
        <f t="shared" ca="1" si="180"/>
        <v>0</v>
      </c>
      <c r="DS50" s="781">
        <f t="shared" ca="1" si="180"/>
        <v>0</v>
      </c>
      <c r="DT50" s="781">
        <f t="shared" ca="1" si="180"/>
        <v>0</v>
      </c>
      <c r="DU50" s="781" t="e">
        <f t="shared" ca="1" si="180"/>
        <v>#N/A</v>
      </c>
      <c r="DV50" s="617"/>
      <c r="DW50" s="542"/>
      <c r="DX50" s="781">
        <f t="shared" ca="1" si="181"/>
        <v>0</v>
      </c>
      <c r="DY50" s="781">
        <f t="shared" ca="1" si="181"/>
        <v>0</v>
      </c>
      <c r="DZ50" s="781">
        <f t="shared" ca="1" si="181"/>
        <v>0</v>
      </c>
      <c r="EA50" s="781" t="e">
        <f t="shared" ca="1" si="181"/>
        <v>#N/A</v>
      </c>
      <c r="EB50" s="617"/>
      <c r="EC50" s="542"/>
      <c r="ED50" s="781">
        <f t="shared" ca="1" si="182"/>
        <v>0</v>
      </c>
      <c r="EE50" s="781">
        <f t="shared" ca="1" si="182"/>
        <v>0</v>
      </c>
      <c r="EF50" s="781" t="e">
        <f t="shared" ca="1" si="182"/>
        <v>#N/A</v>
      </c>
      <c r="EG50" s="781" t="e">
        <f t="shared" ca="1" si="182"/>
        <v>#N/A</v>
      </c>
      <c r="EH50" s="617"/>
      <c r="EI50" s="542"/>
      <c r="EJ50" s="781">
        <f t="shared" ca="1" si="183"/>
        <v>0</v>
      </c>
      <c r="EK50" s="781">
        <f t="shared" ca="1" si="183"/>
        <v>0</v>
      </c>
      <c r="EL50" s="781">
        <f t="shared" ca="1" si="183"/>
        <v>0</v>
      </c>
      <c r="EM50" s="781">
        <f t="shared" ca="1" si="183"/>
        <v>0</v>
      </c>
      <c r="EN50" s="617"/>
      <c r="EO50" s="542"/>
      <c r="EP50" s="781">
        <f t="shared" ca="1" si="184"/>
        <v>0</v>
      </c>
      <c r="EQ50" s="781">
        <f t="shared" ca="1" si="184"/>
        <v>0</v>
      </c>
      <c r="ER50" s="781">
        <f t="shared" ca="1" si="184"/>
        <v>0</v>
      </c>
      <c r="ES50" s="781">
        <f t="shared" ca="1" si="184"/>
        <v>0</v>
      </c>
      <c r="ET50" s="617"/>
      <c r="EU50" s="542"/>
      <c r="EV50" s="781">
        <f t="shared" ca="1" si="185"/>
        <v>0</v>
      </c>
      <c r="EW50" s="781">
        <f t="shared" ca="1" si="185"/>
        <v>0</v>
      </c>
      <c r="EX50" s="542"/>
      <c r="EY50" s="781">
        <f t="shared" ca="1" si="186"/>
        <v>0</v>
      </c>
      <c r="EZ50" s="781">
        <f t="shared" ca="1" si="186"/>
        <v>0</v>
      </c>
      <c r="FA50" s="781" t="e">
        <f t="shared" ca="1" si="186"/>
        <v>#N/A</v>
      </c>
      <c r="FB50" s="542"/>
      <c r="FC50" s="781">
        <f t="shared" ca="1" si="187"/>
        <v>0</v>
      </c>
      <c r="FD50" s="781">
        <f t="shared" ca="1" si="187"/>
        <v>0</v>
      </c>
      <c r="FE50" s="781">
        <f t="shared" ca="1" si="187"/>
        <v>0</v>
      </c>
      <c r="FF50" s="781">
        <f t="shared" ca="1" si="187"/>
        <v>0</v>
      </c>
      <c r="FG50" s="781">
        <f t="shared" ca="1" si="187"/>
        <v>0</v>
      </c>
      <c r="FH50" s="781">
        <f t="shared" ca="1" si="187"/>
        <v>0</v>
      </c>
      <c r="FI50" s="781">
        <f t="shared" ca="1" si="187"/>
        <v>0</v>
      </c>
      <c r="FJ50" s="781">
        <f t="shared" ca="1" si="187"/>
        <v>0</v>
      </c>
      <c r="FK50" s="781">
        <f t="shared" ca="1" si="187"/>
        <v>0</v>
      </c>
      <c r="FL50" s="781">
        <f t="shared" ca="1" si="187"/>
        <v>0</v>
      </c>
      <c r="FM50" s="781" t="e">
        <f t="shared" ca="1" si="188"/>
        <v>#N/A</v>
      </c>
      <c r="FN50" s="781">
        <f t="shared" ca="1" si="188"/>
        <v>0</v>
      </c>
      <c r="FO50" s="781">
        <f t="shared" ca="1" si="188"/>
        <v>0</v>
      </c>
      <c r="FP50" s="781">
        <f t="shared" ca="1" si="188"/>
        <v>0</v>
      </c>
      <c r="FQ50" s="781">
        <f t="shared" ca="1" si="188"/>
        <v>0</v>
      </c>
      <c r="FR50" s="781">
        <f t="shared" ca="1" si="188"/>
        <v>0</v>
      </c>
      <c r="FS50" s="781">
        <f t="shared" ca="1" si="188"/>
        <v>0</v>
      </c>
      <c r="FT50" s="781">
        <f t="shared" ca="1" si="188"/>
        <v>0</v>
      </c>
      <c r="FU50" s="781" t="e">
        <f t="shared" ca="1" si="188"/>
        <v>#N/A</v>
      </c>
      <c r="FV50" s="781" t="e">
        <f t="shared" ca="1" si="188"/>
        <v>#N/A</v>
      </c>
      <c r="FW50" s="781">
        <f t="shared" ca="1" si="189"/>
        <v>0</v>
      </c>
      <c r="FX50" s="781">
        <f t="shared" ca="1" si="189"/>
        <v>0</v>
      </c>
      <c r="FY50" s="781">
        <f t="shared" ca="1" si="189"/>
        <v>0</v>
      </c>
      <c r="FZ50" s="781">
        <f t="shared" ca="1" si="189"/>
        <v>0</v>
      </c>
      <c r="GA50" s="781" t="e">
        <f t="shared" ca="1" si="189"/>
        <v>#N/A</v>
      </c>
      <c r="GB50" s="781">
        <f t="shared" ca="1" si="189"/>
        <v>0</v>
      </c>
      <c r="GC50" s="617"/>
      <c r="GD50" s="781">
        <f t="shared" ca="1" si="190"/>
        <v>0</v>
      </c>
      <c r="GE50" s="781">
        <f t="shared" ca="1" si="190"/>
        <v>0</v>
      </c>
      <c r="GF50" s="781">
        <f t="shared" ca="1" si="190"/>
        <v>0</v>
      </c>
      <c r="GG50" s="781">
        <f t="shared" ca="1" si="190"/>
        <v>0</v>
      </c>
      <c r="GH50" s="781" t="e">
        <f t="shared" ca="1" si="190"/>
        <v>#N/A</v>
      </c>
      <c r="GI50" s="781" t="e">
        <f t="shared" ca="1" si="190"/>
        <v>#N/A</v>
      </c>
      <c r="GJ50" s="781">
        <f t="shared" ca="1" si="190"/>
        <v>0</v>
      </c>
      <c r="GK50" s="781">
        <f t="shared" ca="1" si="190"/>
        <v>0</v>
      </c>
      <c r="GL50" s="781">
        <f t="shared" ca="1" si="190"/>
        <v>0</v>
      </c>
      <c r="GM50" s="781">
        <f t="shared" ca="1" si="190"/>
        <v>0</v>
      </c>
      <c r="GN50" s="781">
        <f t="shared" ca="1" si="190"/>
        <v>0</v>
      </c>
      <c r="GO50" s="781" t="e">
        <f t="shared" ca="1" si="190"/>
        <v>#N/A</v>
      </c>
      <c r="GQ50" s="523" t="s">
        <v>142</v>
      </c>
      <c r="GR50" s="809">
        <f ca="1">L17</f>
        <v>0</v>
      </c>
    </row>
    <row r="51" spans="1:203" ht="12.75" customHeight="1">
      <c r="A51" s="803" t="s">
        <v>2598</v>
      </c>
      <c r="B51" s="618">
        <v>27</v>
      </c>
      <c r="C51" s="804">
        <v>17.030560000000001</v>
      </c>
      <c r="D51" s="523">
        <v>-7.5671873515000002E-2</v>
      </c>
      <c r="E51" s="805" t="s">
        <v>1130</v>
      </c>
      <c r="F51" s="806">
        <f t="shared" ca="1" si="169"/>
        <v>0</v>
      </c>
      <c r="G51" s="781">
        <f t="shared" ca="1" si="169"/>
        <v>-7.6340164375577962E-8</v>
      </c>
      <c r="H51" s="781">
        <f t="shared" ca="1" si="169"/>
        <v>0</v>
      </c>
      <c r="I51" s="781">
        <f t="shared" ca="1" si="169"/>
        <v>0</v>
      </c>
      <c r="J51" s="781">
        <f t="shared" ca="1" si="169"/>
        <v>0</v>
      </c>
      <c r="K51" s="781">
        <f t="shared" ca="1" si="169"/>
        <v>0</v>
      </c>
      <c r="L51" s="781">
        <f t="shared" ca="1" si="169"/>
        <v>0</v>
      </c>
      <c r="M51" s="781">
        <f t="shared" ca="1" si="169"/>
        <v>0</v>
      </c>
      <c r="N51" s="766">
        <f t="shared" ca="1" si="169"/>
        <v>0</v>
      </c>
      <c r="O51" s="781">
        <f t="shared" ca="1" si="169"/>
        <v>-8.0387469191459423E-13</v>
      </c>
      <c r="P51" s="807">
        <f t="shared" ca="1" si="169"/>
        <v>-7.6339360582753852E-8</v>
      </c>
      <c r="Q51" s="542"/>
      <c r="R51" s="781">
        <f t="shared" ca="1" si="170"/>
        <v>-7.6339360582753852E-8</v>
      </c>
      <c r="S51" s="781">
        <f t="shared" ca="1" si="170"/>
        <v>0</v>
      </c>
      <c r="T51" s="781">
        <f t="shared" ca="1" si="170"/>
        <v>0</v>
      </c>
      <c r="U51" s="781">
        <f t="shared" ca="1" si="170"/>
        <v>0</v>
      </c>
      <c r="V51" s="781">
        <f t="shared" ca="1" si="170"/>
        <v>0</v>
      </c>
      <c r="W51" s="781">
        <f t="shared" ca="1" si="170"/>
        <v>0</v>
      </c>
      <c r="X51" s="766">
        <f t="shared" ca="1" si="170"/>
        <v>-1.1679011448786447E-11</v>
      </c>
      <c r="Y51" s="781">
        <f t="shared" ca="1" si="170"/>
        <v>-1.7222392298729679E-2</v>
      </c>
      <c r="Z51" s="781">
        <f t="shared" ca="1" si="170"/>
        <v>-1.0651551785417755E-11</v>
      </c>
      <c r="AA51" s="781">
        <f t="shared" ca="1" si="170"/>
        <v>-1.0273766669830539E-12</v>
      </c>
      <c r="AB51" s="542"/>
      <c r="AC51" s="781">
        <f t="shared" ca="1" si="171"/>
        <v>0</v>
      </c>
      <c r="AD51" s="781">
        <f t="shared" ca="1" si="171"/>
        <v>0</v>
      </c>
      <c r="AE51" s="781">
        <f t="shared" ca="1" si="171"/>
        <v>0</v>
      </c>
      <c r="AF51" s="781">
        <f t="shared" ca="1" si="171"/>
        <v>0</v>
      </c>
      <c r="AG51" s="781">
        <f t="shared" ca="1" si="171"/>
        <v>0</v>
      </c>
      <c r="AH51" s="781">
        <f t="shared" ca="1" si="171"/>
        <v>0</v>
      </c>
      <c r="AI51" s="781">
        <f t="shared" ca="1" si="171"/>
        <v>0</v>
      </c>
      <c r="AJ51" s="781">
        <f t="shared" ca="1" si="171"/>
        <v>0</v>
      </c>
      <c r="AK51" s="766">
        <f t="shared" ca="1" si="171"/>
        <v>0</v>
      </c>
      <c r="AL51" s="781">
        <f t="shared" ca="1" si="171"/>
        <v>0</v>
      </c>
      <c r="AM51" s="781">
        <f t="shared" ca="1" si="171"/>
        <v>0</v>
      </c>
      <c r="AN51" s="781">
        <f t="shared" ca="1" si="171"/>
        <v>0</v>
      </c>
      <c r="AO51" s="542"/>
      <c r="AP51" s="781">
        <f t="shared" ca="1" si="172"/>
        <v>-1.7222392298729679E-2</v>
      </c>
      <c r="AQ51" s="781">
        <f t="shared" ca="1" si="172"/>
        <v>-1.0273766669830539E-12</v>
      </c>
      <c r="AR51" s="781">
        <f t="shared" ca="1" si="172"/>
        <v>-1.0651551785417755E-11</v>
      </c>
      <c r="AS51" s="781">
        <f t="shared" ca="1" si="172"/>
        <v>0</v>
      </c>
      <c r="AT51" s="766">
        <f t="shared" ca="1" si="172"/>
        <v>0</v>
      </c>
      <c r="AU51" s="766">
        <f t="shared" ca="1" si="172"/>
        <v>0</v>
      </c>
      <c r="AV51" s="781">
        <f t="shared" ca="1" si="172"/>
        <v>0</v>
      </c>
      <c r="AW51" s="781">
        <f t="shared" ca="1" si="172"/>
        <v>-1.1679011448786447E-11</v>
      </c>
      <c r="AX51" s="781">
        <f t="shared" ca="1" si="172"/>
        <v>0</v>
      </c>
      <c r="AY51" s="781">
        <f t="shared" ca="1" si="172"/>
        <v>-7.6340164375577962E-8</v>
      </c>
      <c r="AZ51" s="781">
        <f t="shared" ca="1" si="172"/>
        <v>0</v>
      </c>
      <c r="BA51" s="781">
        <f t="shared" ca="1" si="172"/>
        <v>-1.6581263770452263E-2</v>
      </c>
      <c r="BB51" s="781">
        <f t="shared" ca="1" si="172"/>
        <v>-6.4105217462407196E-4</v>
      </c>
      <c r="BC51" s="781">
        <f t="shared" ca="1" si="172"/>
        <v>-2.4635089914071613E-11</v>
      </c>
      <c r="BD51" s="542"/>
      <c r="BE51" s="781">
        <f t="shared" ca="1" si="173"/>
        <v>-1.7222392298729679E-2</v>
      </c>
      <c r="BF51" s="781">
        <f t="shared" ca="1" si="173"/>
        <v>-1.0273766669830539E-12</v>
      </c>
      <c r="BG51" s="781">
        <f t="shared" ca="1" si="173"/>
        <v>-1.0651551785417755E-11</v>
      </c>
      <c r="BH51" s="781">
        <f t="shared" ca="1" si="173"/>
        <v>0</v>
      </c>
      <c r="BI51" s="766">
        <f t="shared" ca="1" si="173"/>
        <v>0</v>
      </c>
      <c r="BJ51" s="781">
        <f t="shared" ca="1" si="173"/>
        <v>0</v>
      </c>
      <c r="BK51" s="781">
        <f t="shared" ca="1" si="173"/>
        <v>-1.1679011448786447E-11</v>
      </c>
      <c r="BL51" s="781">
        <f t="shared" ca="1" si="173"/>
        <v>0</v>
      </c>
      <c r="BM51" s="781">
        <f t="shared" ca="1" si="173"/>
        <v>-1.7222315962849535E-2</v>
      </c>
      <c r="BN51" s="781">
        <f t="shared" ca="1" si="173"/>
        <v>0</v>
      </c>
      <c r="BO51" s="781">
        <f t="shared" ca="1" si="173"/>
        <v>-7.6340164375577962E-8</v>
      </c>
      <c r="BP51" s="542"/>
      <c r="BQ51" s="781">
        <f t="shared" ca="1" si="174"/>
        <v>0</v>
      </c>
      <c r="BR51" s="781">
        <f t="shared" ca="1" si="174"/>
        <v>-1.7222315962849535E-2</v>
      </c>
      <c r="BS51" s="781">
        <f t="shared" ca="1" si="174"/>
        <v>0</v>
      </c>
      <c r="BT51" s="781">
        <f t="shared" ca="1" si="174"/>
        <v>-1.6581263770452263E-2</v>
      </c>
      <c r="BU51" s="781">
        <f t="shared" ca="1" si="174"/>
        <v>-2.4635089914071613E-11</v>
      </c>
      <c r="BV51" s="781">
        <f t="shared" ca="1" si="174"/>
        <v>-6.4105217462407196E-4</v>
      </c>
      <c r="BW51" s="781">
        <f t="shared" ca="1" si="174"/>
        <v>0</v>
      </c>
      <c r="BX51" s="542"/>
      <c r="BY51" s="781">
        <f t="shared" ca="1" si="175"/>
        <v>-6.4105217462407196E-4</v>
      </c>
      <c r="BZ51" s="781">
        <f t="shared" ca="1" si="175"/>
        <v>-2.4635089914071613E-11</v>
      </c>
      <c r="CA51" s="781">
        <f t="shared" ca="1" si="175"/>
        <v>0</v>
      </c>
      <c r="CB51" s="781">
        <f t="shared" ca="1" si="175"/>
        <v>-7.1428398372709701E-6</v>
      </c>
      <c r="CC51" s="781">
        <f t="shared" ca="1" si="175"/>
        <v>-2.2825156331673998E-12</v>
      </c>
      <c r="CD51" s="781">
        <f t="shared" ca="1" si="175"/>
        <v>0</v>
      </c>
      <c r="CE51" s="781">
        <f t="shared" ca="1" si="175"/>
        <v>0</v>
      </c>
      <c r="CF51" s="781">
        <f t="shared" ca="1" si="175"/>
        <v>0</v>
      </c>
      <c r="CG51" s="542"/>
      <c r="CH51" s="781">
        <f t="shared" ca="1" si="176"/>
        <v>-2.6917605556125613E-11</v>
      </c>
      <c r="CI51" s="781">
        <f t="shared" ca="1" si="176"/>
        <v>-6.4819501357268308E-4</v>
      </c>
      <c r="CJ51" s="781">
        <f t="shared" ca="1" si="176"/>
        <v>0</v>
      </c>
      <c r="CK51" s="781" t="e">
        <f t="shared" ca="1" si="176"/>
        <v>#N/A</v>
      </c>
      <c r="CL51" s="781" t="e">
        <f t="shared" ca="1" si="176"/>
        <v>#N/A</v>
      </c>
      <c r="CM51" s="542"/>
      <c r="CN51" s="781">
        <f t="shared" ca="1" si="177"/>
        <v>0</v>
      </c>
      <c r="CO51" s="781" t="e">
        <f t="shared" ca="1" si="177"/>
        <v>#N/A</v>
      </c>
      <c r="CP51" s="781">
        <f t="shared" ca="1" si="177"/>
        <v>0</v>
      </c>
      <c r="CQ51" s="781">
        <f t="shared" ca="1" si="177"/>
        <v>0</v>
      </c>
      <c r="CR51" s="781">
        <f t="shared" ca="1" si="177"/>
        <v>0</v>
      </c>
      <c r="CS51" s="781">
        <f t="shared" ca="1" si="177"/>
        <v>0</v>
      </c>
      <c r="CT51" s="542"/>
      <c r="CU51" s="781">
        <f t="shared" ca="1" si="178"/>
        <v>-8.0387469191459423E-13</v>
      </c>
      <c r="CV51" s="781">
        <f t="shared" ca="1" si="178"/>
        <v>0</v>
      </c>
      <c r="CW51" s="781">
        <f t="shared" ca="1" si="178"/>
        <v>0</v>
      </c>
      <c r="CX51" s="781">
        <f t="shared" ca="1" si="178"/>
        <v>-1.6581263770452263E-2</v>
      </c>
      <c r="CY51" s="781">
        <f t="shared" ca="1" si="178"/>
        <v>0</v>
      </c>
      <c r="CZ51" s="781" t="e">
        <f t="shared" ca="1" si="178"/>
        <v>#N/A</v>
      </c>
      <c r="DA51" s="781" t="e">
        <f t="shared" ca="1" si="178"/>
        <v>#N/A</v>
      </c>
      <c r="DB51" s="781">
        <f t="shared" ca="1" si="178"/>
        <v>0</v>
      </c>
      <c r="DC51" s="766">
        <f t="shared" ca="1" si="178"/>
        <v>0</v>
      </c>
      <c r="DD51" s="781">
        <f t="shared" ca="1" si="178"/>
        <v>-2.2825156331673998E-12</v>
      </c>
      <c r="DE51" s="781">
        <f t="shared" ca="1" si="178"/>
        <v>-4.1871570181657593E-14</v>
      </c>
      <c r="DF51" s="781">
        <f t="shared" ca="1" si="178"/>
        <v>0</v>
      </c>
      <c r="DG51" s="781">
        <f t="shared" ca="1" si="178"/>
        <v>-8.9445393642009117E-6</v>
      </c>
      <c r="DH51" s="781">
        <f t="shared" ca="1" si="178"/>
        <v>-7.1428398372709701E-6</v>
      </c>
      <c r="DI51" s="542"/>
      <c r="DJ51" s="781">
        <f t="shared" ca="1" si="179"/>
        <v>-5.0462296562616809E-5</v>
      </c>
      <c r="DK51" s="781">
        <f t="shared" ca="1" si="179"/>
        <v>-1.487273494008662E-3</v>
      </c>
      <c r="DL51" s="781">
        <f t="shared" ca="1" si="179"/>
        <v>0</v>
      </c>
      <c r="DM51" s="781">
        <f t="shared" ca="1" si="179"/>
        <v>0</v>
      </c>
      <c r="DN51" s="781" t="e">
        <f t="shared" ca="1" si="179"/>
        <v>#N/A</v>
      </c>
      <c r="DO51" s="781">
        <f t="shared" ca="1" si="179"/>
        <v>-6.1509431409572789E-5</v>
      </c>
      <c r="DP51" s="781" t="e">
        <f t="shared" ca="1" si="179"/>
        <v>#N/A</v>
      </c>
      <c r="DQ51" s="542"/>
      <c r="DR51" s="781">
        <f t="shared" ca="1" si="180"/>
        <v>-1.4314886901997387E-2</v>
      </c>
      <c r="DS51" s="781">
        <f t="shared" ca="1" si="180"/>
        <v>0</v>
      </c>
      <c r="DT51" s="781">
        <f t="shared" ca="1" si="180"/>
        <v>0</v>
      </c>
      <c r="DU51" s="781" t="e">
        <f t="shared" ca="1" si="180"/>
        <v>#N/A</v>
      </c>
      <c r="DV51" s="617"/>
      <c r="DW51" s="542"/>
      <c r="DX51" s="781">
        <f t="shared" ca="1" si="181"/>
        <v>-1.4314886901997387E-2</v>
      </c>
      <c r="DY51" s="781">
        <f t="shared" ca="1" si="181"/>
        <v>0</v>
      </c>
      <c r="DZ51" s="781">
        <f t="shared" ca="1" si="181"/>
        <v>0</v>
      </c>
      <c r="EA51" s="781" t="e">
        <f t="shared" ca="1" si="181"/>
        <v>#N/A</v>
      </c>
      <c r="EB51" s="617"/>
      <c r="EC51" s="542"/>
      <c r="ED51" s="781">
        <f t="shared" ca="1" si="182"/>
        <v>-7.740631357791225E-4</v>
      </c>
      <c r="EE51" s="781">
        <f t="shared" ca="1" si="182"/>
        <v>0</v>
      </c>
      <c r="EF51" s="781" t="e">
        <f t="shared" ca="1" si="182"/>
        <v>#N/A</v>
      </c>
      <c r="EG51" s="781" t="e">
        <f t="shared" ca="1" si="182"/>
        <v>#N/A</v>
      </c>
      <c r="EH51" s="617"/>
      <c r="EI51" s="542"/>
      <c r="EJ51" s="781">
        <f t="shared" ca="1" si="183"/>
        <v>0</v>
      </c>
      <c r="EK51" s="781">
        <f t="shared" ca="1" si="183"/>
        <v>0</v>
      </c>
      <c r="EL51" s="781">
        <f t="shared" ca="1" si="183"/>
        <v>0</v>
      </c>
      <c r="EM51" s="781">
        <f t="shared" ca="1" si="183"/>
        <v>0</v>
      </c>
      <c r="EN51" s="617"/>
      <c r="EO51" s="542"/>
      <c r="EP51" s="781">
        <f t="shared" ca="1" si="184"/>
        <v>-8.944539408633902E-6</v>
      </c>
      <c r="EQ51" s="781">
        <f t="shared" ca="1" si="184"/>
        <v>-8.9445393642009117E-6</v>
      </c>
      <c r="ER51" s="781">
        <f t="shared" ca="1" si="184"/>
        <v>0</v>
      </c>
      <c r="ES51" s="781">
        <f t="shared" ca="1" si="184"/>
        <v>-1.3678509860145666E-14</v>
      </c>
      <c r="ET51" s="617"/>
      <c r="EU51" s="542"/>
      <c r="EV51" s="781">
        <f t="shared" ca="1" si="185"/>
        <v>0</v>
      </c>
      <c r="EW51" s="781">
        <f t="shared" ca="1" si="185"/>
        <v>0</v>
      </c>
      <c r="EX51" s="542"/>
      <c r="EY51" s="781">
        <f t="shared" ca="1" si="186"/>
        <v>0</v>
      </c>
      <c r="EZ51" s="781">
        <f t="shared" ca="1" si="186"/>
        <v>0</v>
      </c>
      <c r="FA51" s="781" t="e">
        <f t="shared" ca="1" si="186"/>
        <v>#N/A</v>
      </c>
      <c r="FB51" s="542"/>
      <c r="FC51" s="781">
        <f t="shared" ca="1" si="187"/>
        <v>0</v>
      </c>
      <c r="FD51" s="781">
        <f t="shared" ca="1" si="187"/>
        <v>0</v>
      </c>
      <c r="FE51" s="781">
        <f t="shared" ca="1" si="187"/>
        <v>0</v>
      </c>
      <c r="FF51" s="781">
        <f t="shared" ca="1" si="187"/>
        <v>0</v>
      </c>
      <c r="FG51" s="781">
        <f t="shared" ca="1" si="187"/>
        <v>0</v>
      </c>
      <c r="FH51" s="781">
        <f t="shared" ca="1" si="187"/>
        <v>0</v>
      </c>
      <c r="FI51" s="781">
        <f t="shared" ca="1" si="187"/>
        <v>0</v>
      </c>
      <c r="FJ51" s="781">
        <f t="shared" ca="1" si="187"/>
        <v>0</v>
      </c>
      <c r="FK51" s="781">
        <f t="shared" ca="1" si="187"/>
        <v>0</v>
      </c>
      <c r="FL51" s="781">
        <f t="shared" ca="1" si="187"/>
        <v>0</v>
      </c>
      <c r="FM51" s="781" t="e">
        <f t="shared" ca="1" si="188"/>
        <v>#N/A</v>
      </c>
      <c r="FN51" s="781">
        <f t="shared" ca="1" si="188"/>
        <v>0</v>
      </c>
      <c r="FO51" s="781">
        <f t="shared" ca="1" si="188"/>
        <v>0</v>
      </c>
      <c r="FP51" s="781">
        <f t="shared" ca="1" si="188"/>
        <v>0</v>
      </c>
      <c r="FQ51" s="781">
        <f t="shared" ca="1" si="188"/>
        <v>0</v>
      </c>
      <c r="FR51" s="781">
        <f t="shared" ca="1" si="188"/>
        <v>0</v>
      </c>
      <c r="FS51" s="781">
        <f t="shared" ca="1" si="188"/>
        <v>0</v>
      </c>
      <c r="FT51" s="781">
        <f t="shared" ca="1" si="188"/>
        <v>0</v>
      </c>
      <c r="FU51" s="781" t="e">
        <f t="shared" ca="1" si="188"/>
        <v>#N/A</v>
      </c>
      <c r="FV51" s="781" t="e">
        <f t="shared" ca="1" si="188"/>
        <v>#N/A</v>
      </c>
      <c r="FW51" s="781">
        <f t="shared" ca="1" si="189"/>
        <v>0</v>
      </c>
      <c r="FX51" s="781">
        <f t="shared" ca="1" si="189"/>
        <v>0</v>
      </c>
      <c r="FY51" s="781">
        <f t="shared" ca="1" si="189"/>
        <v>0</v>
      </c>
      <c r="FZ51" s="781">
        <f t="shared" ca="1" si="189"/>
        <v>0</v>
      </c>
      <c r="GA51" s="781" t="e">
        <f t="shared" ca="1" si="189"/>
        <v>#N/A</v>
      </c>
      <c r="GB51" s="781">
        <f t="shared" ca="1" si="189"/>
        <v>0</v>
      </c>
      <c r="GC51" s="617"/>
      <c r="GD51" s="781">
        <f t="shared" ca="1" si="190"/>
        <v>0</v>
      </c>
      <c r="GE51" s="781">
        <f t="shared" ca="1" si="190"/>
        <v>0</v>
      </c>
      <c r="GF51" s="781">
        <f t="shared" ca="1" si="190"/>
        <v>0</v>
      </c>
      <c r="GG51" s="781">
        <f t="shared" ca="1" si="190"/>
        <v>0</v>
      </c>
      <c r="GH51" s="781" t="e">
        <f t="shared" ca="1" si="190"/>
        <v>#N/A</v>
      </c>
      <c r="GI51" s="781" t="e">
        <f t="shared" ca="1" si="190"/>
        <v>#N/A</v>
      </c>
      <c r="GJ51" s="781">
        <f t="shared" ca="1" si="190"/>
        <v>-4.1871570181657593E-14</v>
      </c>
      <c r="GK51" s="781">
        <f t="shared" ca="1" si="190"/>
        <v>-8.9445393642009117E-6</v>
      </c>
      <c r="GL51" s="781">
        <f t="shared" ca="1" si="190"/>
        <v>0</v>
      </c>
      <c r="GM51" s="781">
        <f t="shared" ca="1" si="190"/>
        <v>0</v>
      </c>
      <c r="GN51" s="781">
        <f t="shared" ca="1" si="190"/>
        <v>0</v>
      </c>
      <c r="GO51" s="781" t="e">
        <f t="shared" ca="1" si="190"/>
        <v>#N/A</v>
      </c>
      <c r="GQ51" s="523" t="s">
        <v>2599</v>
      </c>
      <c r="GR51" s="809">
        <f ca="1">GR4+GR22+GR30+GR36</f>
        <v>0</v>
      </c>
    </row>
    <row r="52" spans="1:203" ht="12.75" customHeight="1">
      <c r="A52" s="803" t="s">
        <v>2600</v>
      </c>
      <c r="B52" s="618">
        <v>23</v>
      </c>
      <c r="C52" s="804">
        <v>90.07884</v>
      </c>
      <c r="D52" s="523">
        <v>-0.29211150129000002</v>
      </c>
      <c r="E52" s="805" t="s">
        <v>1130</v>
      </c>
      <c r="F52" s="806">
        <f t="shared" ca="1" si="169"/>
        <v>0</v>
      </c>
      <c r="G52" s="781">
        <f t="shared" ca="1" si="169"/>
        <v>0</v>
      </c>
      <c r="H52" s="781">
        <f t="shared" ca="1" si="169"/>
        <v>0</v>
      </c>
      <c r="I52" s="781">
        <f t="shared" ca="1" si="169"/>
        <v>0</v>
      </c>
      <c r="J52" s="781">
        <f t="shared" ca="1" si="169"/>
        <v>0</v>
      </c>
      <c r="K52" s="781">
        <f t="shared" ca="1" si="169"/>
        <v>0</v>
      </c>
      <c r="L52" s="781">
        <f t="shared" ca="1" si="169"/>
        <v>0</v>
      </c>
      <c r="M52" s="781">
        <f t="shared" ca="1" si="169"/>
        <v>0</v>
      </c>
      <c r="N52" s="766">
        <f t="shared" ca="1" si="169"/>
        <v>0</v>
      </c>
      <c r="O52" s="781">
        <f t="shared" ca="1" si="169"/>
        <v>-3.190663243312426E-3</v>
      </c>
      <c r="P52" s="807">
        <f t="shared" ca="1" si="169"/>
        <v>0</v>
      </c>
      <c r="Q52" s="542"/>
      <c r="R52" s="781">
        <f t="shared" ca="1" si="170"/>
        <v>0</v>
      </c>
      <c r="S52" s="781">
        <f t="shared" ca="1" si="170"/>
        <v>0</v>
      </c>
      <c r="T52" s="781">
        <f t="shared" ca="1" si="170"/>
        <v>0</v>
      </c>
      <c r="U52" s="781">
        <f t="shared" ca="1" si="170"/>
        <v>0</v>
      </c>
      <c r="V52" s="781">
        <f t="shared" ca="1" si="170"/>
        <v>0</v>
      </c>
      <c r="W52" s="781">
        <f t="shared" ca="1" si="170"/>
        <v>0</v>
      </c>
      <c r="X52" s="766">
        <f t="shared" ca="1" si="170"/>
        <v>0</v>
      </c>
      <c r="Y52" s="781">
        <f t="shared" ca="1" si="170"/>
        <v>0</v>
      </c>
      <c r="Z52" s="781">
        <f t="shared" ca="1" si="170"/>
        <v>0</v>
      </c>
      <c r="AA52" s="781">
        <f t="shared" ca="1" si="170"/>
        <v>0</v>
      </c>
      <c r="AB52" s="542"/>
      <c r="AC52" s="781">
        <f t="shared" ca="1" si="171"/>
        <v>0</v>
      </c>
      <c r="AD52" s="781">
        <f t="shared" ca="1" si="171"/>
        <v>0</v>
      </c>
      <c r="AE52" s="781">
        <f t="shared" ca="1" si="171"/>
        <v>0</v>
      </c>
      <c r="AF52" s="781">
        <f t="shared" ca="1" si="171"/>
        <v>0</v>
      </c>
      <c r="AG52" s="781">
        <f t="shared" ca="1" si="171"/>
        <v>0</v>
      </c>
      <c r="AH52" s="781">
        <f t="shared" ca="1" si="171"/>
        <v>0</v>
      </c>
      <c r="AI52" s="781">
        <f t="shared" ca="1" si="171"/>
        <v>0</v>
      </c>
      <c r="AJ52" s="781">
        <f t="shared" ca="1" si="171"/>
        <v>0</v>
      </c>
      <c r="AK52" s="766">
        <f t="shared" ca="1" si="171"/>
        <v>0</v>
      </c>
      <c r="AL52" s="781">
        <f t="shared" ca="1" si="171"/>
        <v>0</v>
      </c>
      <c r="AM52" s="781">
        <f t="shared" ca="1" si="171"/>
        <v>0</v>
      </c>
      <c r="AN52" s="781">
        <f t="shared" ca="1" si="171"/>
        <v>0</v>
      </c>
      <c r="AO52" s="542"/>
      <c r="AP52" s="781">
        <f t="shared" ca="1" si="172"/>
        <v>0</v>
      </c>
      <c r="AQ52" s="781">
        <f t="shared" ca="1" si="172"/>
        <v>0</v>
      </c>
      <c r="AR52" s="781">
        <f t="shared" ca="1" si="172"/>
        <v>0</v>
      </c>
      <c r="AS52" s="781">
        <f t="shared" ca="1" si="172"/>
        <v>0</v>
      </c>
      <c r="AT52" s="766">
        <f t="shared" ca="1" si="172"/>
        <v>0</v>
      </c>
      <c r="AU52" s="766">
        <f t="shared" ca="1" si="172"/>
        <v>0</v>
      </c>
      <c r="AV52" s="781">
        <f t="shared" ca="1" si="172"/>
        <v>0</v>
      </c>
      <c r="AW52" s="781">
        <f t="shared" ca="1" si="172"/>
        <v>0</v>
      </c>
      <c r="AX52" s="781">
        <f t="shared" ca="1" si="172"/>
        <v>0</v>
      </c>
      <c r="AY52" s="781">
        <f t="shared" ca="1" si="172"/>
        <v>0</v>
      </c>
      <c r="AZ52" s="781">
        <f t="shared" ca="1" si="172"/>
        <v>0</v>
      </c>
      <c r="BA52" s="781">
        <f t="shared" ca="1" si="172"/>
        <v>0</v>
      </c>
      <c r="BB52" s="781">
        <f t="shared" ca="1" si="172"/>
        <v>0</v>
      </c>
      <c r="BC52" s="781">
        <f t="shared" ca="1" si="172"/>
        <v>0</v>
      </c>
      <c r="BD52" s="542"/>
      <c r="BE52" s="781">
        <f t="shared" ca="1" si="173"/>
        <v>0</v>
      </c>
      <c r="BF52" s="781">
        <f t="shared" ca="1" si="173"/>
        <v>0</v>
      </c>
      <c r="BG52" s="781">
        <f t="shared" ca="1" si="173"/>
        <v>0</v>
      </c>
      <c r="BH52" s="781">
        <f t="shared" ca="1" si="173"/>
        <v>0</v>
      </c>
      <c r="BI52" s="766">
        <f t="shared" ca="1" si="173"/>
        <v>0</v>
      </c>
      <c r="BJ52" s="781">
        <f t="shared" ca="1" si="173"/>
        <v>0</v>
      </c>
      <c r="BK52" s="781">
        <f t="shared" ca="1" si="173"/>
        <v>0</v>
      </c>
      <c r="BL52" s="781">
        <f t="shared" ca="1" si="173"/>
        <v>0</v>
      </c>
      <c r="BM52" s="781">
        <f t="shared" ca="1" si="173"/>
        <v>0</v>
      </c>
      <c r="BN52" s="781">
        <f t="shared" ca="1" si="173"/>
        <v>0</v>
      </c>
      <c r="BO52" s="781">
        <f t="shared" ca="1" si="173"/>
        <v>0</v>
      </c>
      <c r="BP52" s="542"/>
      <c r="BQ52" s="781">
        <f t="shared" ca="1" si="174"/>
        <v>0</v>
      </c>
      <c r="BR52" s="781">
        <f t="shared" ca="1" si="174"/>
        <v>0</v>
      </c>
      <c r="BS52" s="781">
        <f t="shared" ca="1" si="174"/>
        <v>0</v>
      </c>
      <c r="BT52" s="781">
        <f t="shared" ca="1" si="174"/>
        <v>0</v>
      </c>
      <c r="BU52" s="781">
        <f t="shared" ca="1" si="174"/>
        <v>0</v>
      </c>
      <c r="BV52" s="781">
        <f t="shared" ca="1" si="174"/>
        <v>0</v>
      </c>
      <c r="BW52" s="781">
        <f t="shared" ca="1" si="174"/>
        <v>0</v>
      </c>
      <c r="BX52" s="542"/>
      <c r="BY52" s="781">
        <f t="shared" ca="1" si="175"/>
        <v>0</v>
      </c>
      <c r="BZ52" s="781">
        <f t="shared" ca="1" si="175"/>
        <v>0</v>
      </c>
      <c r="CA52" s="781">
        <f t="shared" ca="1" si="175"/>
        <v>0</v>
      </c>
      <c r="CB52" s="781">
        <f t="shared" ca="1" si="175"/>
        <v>-1.3727378066401048E-6</v>
      </c>
      <c r="CC52" s="781">
        <f t="shared" ca="1" si="175"/>
        <v>-3.5506778843939002E-7</v>
      </c>
      <c r="CD52" s="781">
        <f t="shared" ca="1" si="175"/>
        <v>0</v>
      </c>
      <c r="CE52" s="781">
        <f t="shared" ca="1" si="175"/>
        <v>0</v>
      </c>
      <c r="CF52" s="781">
        <f t="shared" ca="1" si="175"/>
        <v>0</v>
      </c>
      <c r="CG52" s="542"/>
      <c r="CH52" s="781">
        <f t="shared" ca="1" si="176"/>
        <v>-3.5506778843939002E-7</v>
      </c>
      <c r="CI52" s="781">
        <f t="shared" ca="1" si="176"/>
        <v>-1.3727378066401048E-6</v>
      </c>
      <c r="CJ52" s="781">
        <f t="shared" ca="1" si="176"/>
        <v>0</v>
      </c>
      <c r="CK52" s="781" t="e">
        <f t="shared" ca="1" si="176"/>
        <v>#N/A</v>
      </c>
      <c r="CL52" s="781" t="e">
        <f t="shared" ca="1" si="176"/>
        <v>#N/A</v>
      </c>
      <c r="CM52" s="542"/>
      <c r="CN52" s="781">
        <f t="shared" ca="1" si="177"/>
        <v>0</v>
      </c>
      <c r="CO52" s="781" t="e">
        <f t="shared" ca="1" si="177"/>
        <v>#N/A</v>
      </c>
      <c r="CP52" s="781">
        <f t="shared" ca="1" si="177"/>
        <v>0</v>
      </c>
      <c r="CQ52" s="781">
        <f t="shared" ca="1" si="177"/>
        <v>0</v>
      </c>
      <c r="CR52" s="781">
        <f t="shared" ca="1" si="177"/>
        <v>0</v>
      </c>
      <c r="CS52" s="781">
        <f t="shared" ca="1" si="177"/>
        <v>0</v>
      </c>
      <c r="CT52" s="542"/>
      <c r="CU52" s="781">
        <f t="shared" ca="1" si="178"/>
        <v>-3.190663243312426E-3</v>
      </c>
      <c r="CV52" s="781">
        <f t="shared" ca="1" si="178"/>
        <v>0</v>
      </c>
      <c r="CW52" s="781">
        <f t="shared" ca="1" si="178"/>
        <v>0</v>
      </c>
      <c r="CX52" s="781">
        <f t="shared" ca="1" si="178"/>
        <v>0</v>
      </c>
      <c r="CY52" s="781">
        <f t="shared" ca="1" si="178"/>
        <v>0</v>
      </c>
      <c r="CZ52" s="781" t="e">
        <f t="shared" ca="1" si="178"/>
        <v>#N/A</v>
      </c>
      <c r="DA52" s="781" t="e">
        <f t="shared" ca="1" si="178"/>
        <v>#N/A</v>
      </c>
      <c r="DB52" s="781">
        <f t="shared" ca="1" si="178"/>
        <v>0</v>
      </c>
      <c r="DC52" s="766">
        <f t="shared" ca="1" si="178"/>
        <v>0</v>
      </c>
      <c r="DD52" s="781">
        <f t="shared" ca="1" si="178"/>
        <v>-3.5506778843939002E-7</v>
      </c>
      <c r="DE52" s="781">
        <f t="shared" ca="1" si="178"/>
        <v>-1.2846050395610698E-8</v>
      </c>
      <c r="DF52" s="781">
        <f t="shared" ca="1" si="178"/>
        <v>0</v>
      </c>
      <c r="DG52" s="781">
        <f t="shared" ca="1" si="178"/>
        <v>-1.7169835547535204E-6</v>
      </c>
      <c r="DH52" s="781">
        <f t="shared" ca="1" si="178"/>
        <v>-1.3727378066401048E-6</v>
      </c>
      <c r="DI52" s="542"/>
      <c r="DJ52" s="781">
        <f t="shared" ca="1" si="179"/>
        <v>-9.6873352226823601E-6</v>
      </c>
      <c r="DK52" s="781">
        <f t="shared" ca="1" si="179"/>
        <v>-2.8583564029508899E-4</v>
      </c>
      <c r="DL52" s="781">
        <f t="shared" ca="1" si="179"/>
        <v>0</v>
      </c>
      <c r="DM52" s="781">
        <f t="shared" ca="1" si="179"/>
        <v>0</v>
      </c>
      <c r="DN52" s="781" t="e">
        <f t="shared" ca="1" si="179"/>
        <v>#N/A</v>
      </c>
      <c r="DO52" s="781">
        <f t="shared" ca="1" si="179"/>
        <v>-1.1820919031087952E-5</v>
      </c>
      <c r="DP52" s="781" t="e">
        <f t="shared" ca="1" si="179"/>
        <v>#N/A</v>
      </c>
      <c r="DQ52" s="542"/>
      <c r="DR52" s="781">
        <f t="shared" ca="1" si="180"/>
        <v>-2.7545538182314473E-3</v>
      </c>
      <c r="DS52" s="781">
        <f t="shared" ca="1" si="180"/>
        <v>0</v>
      </c>
      <c r="DT52" s="781">
        <f t="shared" ca="1" si="180"/>
        <v>0</v>
      </c>
      <c r="DU52" s="781" t="e">
        <f t="shared" ca="1" si="180"/>
        <v>#N/A</v>
      </c>
      <c r="DV52" s="617"/>
      <c r="DW52" s="542"/>
      <c r="DX52" s="781">
        <f t="shared" ca="1" si="181"/>
        <v>-2.7545538182314473E-3</v>
      </c>
      <c r="DY52" s="781">
        <f t="shared" ca="1" si="181"/>
        <v>0</v>
      </c>
      <c r="DZ52" s="781">
        <f t="shared" ca="1" si="181"/>
        <v>0</v>
      </c>
      <c r="EA52" s="781" t="e">
        <f t="shared" ca="1" si="181"/>
        <v>#N/A</v>
      </c>
      <c r="EB52" s="617"/>
      <c r="EC52" s="542"/>
      <c r="ED52" s="781">
        <f t="shared" ca="1" si="182"/>
        <v>-1.4894973214515058E-4</v>
      </c>
      <c r="EE52" s="781">
        <f t="shared" ca="1" si="182"/>
        <v>0</v>
      </c>
      <c r="EF52" s="781" t="e">
        <f t="shared" ca="1" si="182"/>
        <v>#N/A</v>
      </c>
      <c r="EG52" s="781" t="e">
        <f t="shared" ca="1" si="182"/>
        <v>#N/A</v>
      </c>
      <c r="EH52" s="617"/>
      <c r="EI52" s="542"/>
      <c r="EJ52" s="781">
        <f t="shared" ca="1" si="183"/>
        <v>0</v>
      </c>
      <c r="EK52" s="781">
        <f t="shared" ca="1" si="183"/>
        <v>0</v>
      </c>
      <c r="EL52" s="781">
        <f t="shared" ca="1" si="183"/>
        <v>0</v>
      </c>
      <c r="EM52" s="781">
        <f t="shared" ca="1" si="183"/>
        <v>0</v>
      </c>
      <c r="EN52" s="617"/>
      <c r="EO52" s="542"/>
      <c r="EP52" s="781">
        <f t="shared" ca="1" si="184"/>
        <v>-1.7170988442942589E-6</v>
      </c>
      <c r="EQ52" s="781">
        <f t="shared" ca="1" si="184"/>
        <v>-1.7169835547535204E-6</v>
      </c>
      <c r="ER52" s="781">
        <f t="shared" ca="1" si="184"/>
        <v>0</v>
      </c>
      <c r="ES52" s="781">
        <f t="shared" ca="1" si="184"/>
        <v>-1.1528927904115914E-10</v>
      </c>
      <c r="ET52" s="617"/>
      <c r="EU52" s="542"/>
      <c r="EV52" s="781">
        <f t="shared" ca="1" si="185"/>
        <v>0</v>
      </c>
      <c r="EW52" s="781">
        <f t="shared" ca="1" si="185"/>
        <v>0</v>
      </c>
      <c r="EX52" s="542"/>
      <c r="EY52" s="781">
        <f t="shared" ca="1" si="186"/>
        <v>0</v>
      </c>
      <c r="EZ52" s="781">
        <f t="shared" ca="1" si="186"/>
        <v>0</v>
      </c>
      <c r="FA52" s="781" t="e">
        <f t="shared" ca="1" si="186"/>
        <v>#N/A</v>
      </c>
      <c r="FB52" s="542"/>
      <c r="FC52" s="781">
        <f t="shared" ca="1" si="187"/>
        <v>0</v>
      </c>
      <c r="FD52" s="781">
        <f t="shared" ca="1" si="187"/>
        <v>0</v>
      </c>
      <c r="FE52" s="781">
        <f t="shared" ca="1" si="187"/>
        <v>0</v>
      </c>
      <c r="FF52" s="781">
        <f t="shared" ca="1" si="187"/>
        <v>0</v>
      </c>
      <c r="FG52" s="781">
        <f t="shared" ca="1" si="187"/>
        <v>0</v>
      </c>
      <c r="FH52" s="781">
        <f t="shared" ca="1" si="187"/>
        <v>0</v>
      </c>
      <c r="FI52" s="781">
        <f t="shared" ca="1" si="187"/>
        <v>0</v>
      </c>
      <c r="FJ52" s="781">
        <f t="shared" ca="1" si="187"/>
        <v>0</v>
      </c>
      <c r="FK52" s="781">
        <f t="shared" ca="1" si="187"/>
        <v>0</v>
      </c>
      <c r="FL52" s="781">
        <f t="shared" ca="1" si="187"/>
        <v>0</v>
      </c>
      <c r="FM52" s="781" t="e">
        <f t="shared" ca="1" si="188"/>
        <v>#N/A</v>
      </c>
      <c r="FN52" s="781">
        <f t="shared" ca="1" si="188"/>
        <v>0</v>
      </c>
      <c r="FO52" s="781">
        <f t="shared" ca="1" si="188"/>
        <v>0</v>
      </c>
      <c r="FP52" s="781">
        <f t="shared" ca="1" si="188"/>
        <v>0</v>
      </c>
      <c r="FQ52" s="781">
        <f t="shared" ca="1" si="188"/>
        <v>0</v>
      </c>
      <c r="FR52" s="781">
        <f t="shared" ca="1" si="188"/>
        <v>0</v>
      </c>
      <c r="FS52" s="781">
        <f t="shared" ca="1" si="188"/>
        <v>0</v>
      </c>
      <c r="FT52" s="781">
        <f t="shared" ca="1" si="188"/>
        <v>0</v>
      </c>
      <c r="FU52" s="781" t="e">
        <f t="shared" ca="1" si="188"/>
        <v>#N/A</v>
      </c>
      <c r="FV52" s="781" t="e">
        <f t="shared" ca="1" si="188"/>
        <v>#N/A</v>
      </c>
      <c r="FW52" s="781">
        <f t="shared" ca="1" si="189"/>
        <v>0</v>
      </c>
      <c r="FX52" s="781">
        <f t="shared" ca="1" si="189"/>
        <v>0</v>
      </c>
      <c r="FY52" s="781">
        <f t="shared" ca="1" si="189"/>
        <v>0</v>
      </c>
      <c r="FZ52" s="781">
        <f t="shared" ca="1" si="189"/>
        <v>0</v>
      </c>
      <c r="GA52" s="781" t="e">
        <f t="shared" ca="1" si="189"/>
        <v>#N/A</v>
      </c>
      <c r="GB52" s="781">
        <f t="shared" ca="1" si="189"/>
        <v>0</v>
      </c>
      <c r="GC52" s="617"/>
      <c r="GD52" s="781">
        <f t="shared" ca="1" si="190"/>
        <v>0</v>
      </c>
      <c r="GE52" s="781">
        <f t="shared" ca="1" si="190"/>
        <v>0</v>
      </c>
      <c r="GF52" s="781">
        <f t="shared" ca="1" si="190"/>
        <v>0</v>
      </c>
      <c r="GG52" s="781">
        <f t="shared" ca="1" si="190"/>
        <v>0</v>
      </c>
      <c r="GH52" s="781" t="e">
        <f t="shared" ca="1" si="190"/>
        <v>#N/A</v>
      </c>
      <c r="GI52" s="781" t="e">
        <f t="shared" ca="1" si="190"/>
        <v>#N/A</v>
      </c>
      <c r="GJ52" s="781">
        <f t="shared" ca="1" si="190"/>
        <v>-1.2846050395610698E-8</v>
      </c>
      <c r="GK52" s="781">
        <f t="shared" ca="1" si="190"/>
        <v>-1.7169835547535204E-6</v>
      </c>
      <c r="GL52" s="781">
        <f t="shared" ca="1" si="190"/>
        <v>0</v>
      </c>
      <c r="GM52" s="781">
        <f t="shared" ca="1" si="190"/>
        <v>0</v>
      </c>
      <c r="GN52" s="781">
        <f t="shared" ca="1" si="190"/>
        <v>0</v>
      </c>
      <c r="GO52" s="781" t="e">
        <f t="shared" ca="1" si="190"/>
        <v>#N/A</v>
      </c>
      <c r="GT52" s="523" t="s">
        <v>2601</v>
      </c>
      <c r="GU52" s="617">
        <f ca="1">GU10+GU18+GU24+GU26+GU4+GU14</f>
        <v>-38.318762897309142</v>
      </c>
    </row>
    <row r="53" spans="1:203" ht="12.75" customHeight="1">
      <c r="A53" s="803" t="s">
        <v>2602</v>
      </c>
      <c r="B53" s="618">
        <v>22</v>
      </c>
      <c r="C53" s="804">
        <v>60.05256</v>
      </c>
      <c r="D53" s="523">
        <v>-0.19452268085999999</v>
      </c>
      <c r="E53" s="805" t="s">
        <v>1130</v>
      </c>
      <c r="F53" s="806">
        <f t="shared" ca="1" si="169"/>
        <v>0</v>
      </c>
      <c r="G53" s="781">
        <f t="shared" ca="1" si="169"/>
        <v>-5.6929094560142441E-3</v>
      </c>
      <c r="H53" s="781">
        <f t="shared" ca="1" si="169"/>
        <v>0</v>
      </c>
      <c r="I53" s="781">
        <f t="shared" ca="1" si="169"/>
        <v>0</v>
      </c>
      <c r="J53" s="781">
        <f t="shared" ca="1" si="169"/>
        <v>0</v>
      </c>
      <c r="K53" s="781">
        <f t="shared" ca="1" si="169"/>
        <v>0</v>
      </c>
      <c r="L53" s="781">
        <f t="shared" ca="1" si="169"/>
        <v>0</v>
      </c>
      <c r="M53" s="781">
        <f t="shared" ca="1" si="169"/>
        <v>0</v>
      </c>
      <c r="N53" s="766">
        <f t="shared" ca="1" si="169"/>
        <v>0</v>
      </c>
      <c r="O53" s="781">
        <f t="shared" ca="1" si="169"/>
        <v>-1.1135321209438843E-2</v>
      </c>
      <c r="P53" s="807">
        <f t="shared" ca="1" si="169"/>
        <v>-1.1244664695308229E-2</v>
      </c>
      <c r="Q53" s="542"/>
      <c r="R53" s="781">
        <f t="shared" ca="1" si="170"/>
        <v>-1.1244664695308229E-2</v>
      </c>
      <c r="S53" s="781">
        <f t="shared" ca="1" si="170"/>
        <v>0</v>
      </c>
      <c r="T53" s="781">
        <f t="shared" ca="1" si="170"/>
        <v>0</v>
      </c>
      <c r="U53" s="781">
        <f t="shared" ca="1" si="170"/>
        <v>0</v>
      </c>
      <c r="V53" s="781">
        <f t="shared" ca="1" si="170"/>
        <v>0</v>
      </c>
      <c r="W53" s="781">
        <f t="shared" ca="1" si="170"/>
        <v>0</v>
      </c>
      <c r="X53" s="766">
        <f t="shared" ca="1" si="170"/>
        <v>-9.058096386144498E-5</v>
      </c>
      <c r="Y53" s="781">
        <f t="shared" ca="1" si="170"/>
        <v>-1.1249386973430787E-2</v>
      </c>
      <c r="Z53" s="781">
        <f t="shared" ca="1" si="170"/>
        <v>-7.7755371148503292E-5</v>
      </c>
      <c r="AA53" s="781">
        <f t="shared" ca="1" si="170"/>
        <v>-8.1031343932882463E-6</v>
      </c>
      <c r="AB53" s="542"/>
      <c r="AC53" s="781">
        <f t="shared" ca="1" si="171"/>
        <v>0</v>
      </c>
      <c r="AD53" s="781">
        <f t="shared" ca="1" si="171"/>
        <v>0</v>
      </c>
      <c r="AE53" s="781">
        <f t="shared" ca="1" si="171"/>
        <v>0</v>
      </c>
      <c r="AF53" s="781">
        <f t="shared" ca="1" si="171"/>
        <v>0</v>
      </c>
      <c r="AG53" s="781">
        <f t="shared" ca="1" si="171"/>
        <v>0</v>
      </c>
      <c r="AH53" s="781">
        <f t="shared" ca="1" si="171"/>
        <v>0</v>
      </c>
      <c r="AI53" s="781">
        <f t="shared" ca="1" si="171"/>
        <v>0</v>
      </c>
      <c r="AJ53" s="781">
        <f t="shared" ca="1" si="171"/>
        <v>0</v>
      </c>
      <c r="AK53" s="766">
        <f t="shared" ca="1" si="171"/>
        <v>0</v>
      </c>
      <c r="AL53" s="781">
        <f t="shared" ca="1" si="171"/>
        <v>0</v>
      </c>
      <c r="AM53" s="781">
        <f t="shared" ca="1" si="171"/>
        <v>0</v>
      </c>
      <c r="AN53" s="781">
        <f t="shared" ca="1" si="171"/>
        <v>0</v>
      </c>
      <c r="AO53" s="542"/>
      <c r="AP53" s="781">
        <f t="shared" ca="1" si="172"/>
        <v>-1.1249386973430787E-2</v>
      </c>
      <c r="AQ53" s="781">
        <f t="shared" ca="1" si="172"/>
        <v>-8.1031343932882463E-6</v>
      </c>
      <c r="AR53" s="781">
        <f t="shared" ca="1" si="172"/>
        <v>-7.7755371148503292E-5</v>
      </c>
      <c r="AS53" s="781">
        <f t="shared" ca="1" si="172"/>
        <v>0</v>
      </c>
      <c r="AT53" s="766">
        <f t="shared" ca="1" si="172"/>
        <v>0</v>
      </c>
      <c r="AU53" s="766">
        <f t="shared" ca="1" si="172"/>
        <v>0</v>
      </c>
      <c r="AV53" s="781">
        <f t="shared" ca="1" si="172"/>
        <v>-1.9283787432003177E-7</v>
      </c>
      <c r="AW53" s="781">
        <f t="shared" ca="1" si="172"/>
        <v>-9.058096386144498E-5</v>
      </c>
      <c r="AX53" s="781">
        <f t="shared" ca="1" si="172"/>
        <v>-1.3721438624908948E-9</v>
      </c>
      <c r="AY53" s="781">
        <f t="shared" ca="1" si="172"/>
        <v>-5.6929094560142441E-3</v>
      </c>
      <c r="AZ53" s="781">
        <f t="shared" ca="1" si="172"/>
        <v>0</v>
      </c>
      <c r="BA53" s="781">
        <f t="shared" ca="1" si="172"/>
        <v>-5.3449192955654775E-3</v>
      </c>
      <c r="BB53" s="781">
        <f t="shared" ca="1" si="172"/>
        <v>-1.846809553864472E-4</v>
      </c>
      <c r="BC53" s="781">
        <f t="shared" ca="1" si="172"/>
        <v>-2.1960244974016753E-5</v>
      </c>
      <c r="BD53" s="542"/>
      <c r="BE53" s="781">
        <f t="shared" ca="1" si="173"/>
        <v>-1.1249386973430787E-2</v>
      </c>
      <c r="BF53" s="781">
        <f t="shared" ca="1" si="173"/>
        <v>-8.1031343932882463E-6</v>
      </c>
      <c r="BG53" s="781">
        <f t="shared" ca="1" si="173"/>
        <v>-7.7755371148503292E-5</v>
      </c>
      <c r="BH53" s="781">
        <f t="shared" ca="1" si="173"/>
        <v>0</v>
      </c>
      <c r="BI53" s="766">
        <f t="shared" ca="1" si="173"/>
        <v>0</v>
      </c>
      <c r="BJ53" s="781">
        <f t="shared" ca="1" si="173"/>
        <v>-1.9283787432003177E-7</v>
      </c>
      <c r="BK53" s="781">
        <f t="shared" ca="1" si="173"/>
        <v>-9.058096386144498E-5</v>
      </c>
      <c r="BL53" s="781">
        <f t="shared" ca="1" si="173"/>
        <v>-1.3721438624908948E-9</v>
      </c>
      <c r="BM53" s="781">
        <f t="shared" ca="1" si="173"/>
        <v>-5.5515604981609947E-3</v>
      </c>
      <c r="BN53" s="781">
        <f t="shared" ca="1" si="173"/>
        <v>0</v>
      </c>
      <c r="BO53" s="781">
        <f t="shared" ca="1" si="173"/>
        <v>-5.6929094560142441E-3</v>
      </c>
      <c r="BP53" s="542"/>
      <c r="BQ53" s="781">
        <f t="shared" ca="1" si="174"/>
        <v>0</v>
      </c>
      <c r="BR53" s="781">
        <f t="shared" ca="1" si="174"/>
        <v>-5.5515604981609947E-3</v>
      </c>
      <c r="BS53" s="781">
        <f t="shared" ca="1" si="174"/>
        <v>0</v>
      </c>
      <c r="BT53" s="781">
        <f t="shared" ca="1" si="174"/>
        <v>-5.3449192955654775E-3</v>
      </c>
      <c r="BU53" s="781">
        <f t="shared" ca="1" si="174"/>
        <v>-2.1960244974016753E-5</v>
      </c>
      <c r="BV53" s="781">
        <f t="shared" ca="1" si="174"/>
        <v>-1.846809553864472E-4</v>
      </c>
      <c r="BW53" s="781">
        <f t="shared" ca="1" si="174"/>
        <v>0</v>
      </c>
      <c r="BX53" s="542"/>
      <c r="BY53" s="781">
        <f t="shared" ca="1" si="175"/>
        <v>-1.846809553864472E-4</v>
      </c>
      <c r="BZ53" s="781">
        <f t="shared" ca="1" si="175"/>
        <v>-2.1960244974016753E-5</v>
      </c>
      <c r="CA53" s="781">
        <f t="shared" ca="1" si="175"/>
        <v>0</v>
      </c>
      <c r="CB53" s="781">
        <f t="shared" ca="1" si="175"/>
        <v>-6.9482633068104324E-6</v>
      </c>
      <c r="CC53" s="781">
        <f t="shared" ca="1" si="175"/>
        <v>-3.0978292839683608E-5</v>
      </c>
      <c r="CD53" s="781">
        <f t="shared" ca="1" si="175"/>
        <v>0</v>
      </c>
      <c r="CE53" s="781">
        <f t="shared" ca="1" si="175"/>
        <v>0</v>
      </c>
      <c r="CF53" s="781">
        <f t="shared" ca="1" si="175"/>
        <v>0</v>
      </c>
      <c r="CG53" s="542"/>
      <c r="CH53" s="781">
        <f t="shared" ca="1" si="176"/>
        <v>-5.2938537781308275E-5</v>
      </c>
      <c r="CI53" s="781">
        <f t="shared" ca="1" si="176"/>
        <v>-1.9162921859608144E-4</v>
      </c>
      <c r="CJ53" s="781">
        <f t="shared" ca="1" si="176"/>
        <v>0</v>
      </c>
      <c r="CK53" s="781" t="e">
        <f t="shared" ca="1" si="176"/>
        <v>#N/A</v>
      </c>
      <c r="CL53" s="781" t="e">
        <f t="shared" ca="1" si="176"/>
        <v>#N/A</v>
      </c>
      <c r="CM53" s="542"/>
      <c r="CN53" s="781">
        <f t="shared" ca="1" si="177"/>
        <v>0</v>
      </c>
      <c r="CO53" s="781" t="e">
        <f t="shared" ca="1" si="177"/>
        <v>#N/A</v>
      </c>
      <c r="CP53" s="781">
        <f t="shared" ca="1" si="177"/>
        <v>0</v>
      </c>
      <c r="CQ53" s="781">
        <f t="shared" ca="1" si="177"/>
        <v>0</v>
      </c>
      <c r="CR53" s="781">
        <f t="shared" ca="1" si="177"/>
        <v>0</v>
      </c>
      <c r="CS53" s="781">
        <f t="shared" ca="1" si="177"/>
        <v>0</v>
      </c>
      <c r="CT53" s="542"/>
      <c r="CU53" s="781">
        <f t="shared" ca="1" si="178"/>
        <v>-1.1135321209438843E-2</v>
      </c>
      <c r="CV53" s="781">
        <f t="shared" ca="1" si="178"/>
        <v>0</v>
      </c>
      <c r="CW53" s="781">
        <f t="shared" ca="1" si="178"/>
        <v>0</v>
      </c>
      <c r="CX53" s="781">
        <f t="shared" ca="1" si="178"/>
        <v>-5.3449192955654775E-3</v>
      </c>
      <c r="CY53" s="781">
        <f t="shared" ca="1" si="178"/>
        <v>0</v>
      </c>
      <c r="CZ53" s="781" t="e">
        <f t="shared" ca="1" si="178"/>
        <v>#N/A</v>
      </c>
      <c r="DA53" s="781" t="e">
        <f t="shared" ca="1" si="178"/>
        <v>#N/A</v>
      </c>
      <c r="DB53" s="781">
        <f t="shared" ca="1" si="178"/>
        <v>0</v>
      </c>
      <c r="DC53" s="766">
        <f t="shared" ca="1" si="178"/>
        <v>0</v>
      </c>
      <c r="DD53" s="781">
        <f t="shared" ca="1" si="178"/>
        <v>-3.0978292839683608E-5</v>
      </c>
      <c r="DE53" s="781">
        <f t="shared" ca="1" si="178"/>
        <v>-1.2032220900271445E-6</v>
      </c>
      <c r="DF53" s="781">
        <f t="shared" ca="1" si="178"/>
        <v>0</v>
      </c>
      <c r="DG53" s="781">
        <f t="shared" ca="1" si="178"/>
        <v>-8.5168669834869769E-6</v>
      </c>
      <c r="DH53" s="781">
        <f t="shared" ca="1" si="178"/>
        <v>-6.9482633068104324E-6</v>
      </c>
      <c r="DI53" s="542"/>
      <c r="DJ53" s="781">
        <f t="shared" ca="1" si="179"/>
        <v>-4.8085579029595482E-5</v>
      </c>
      <c r="DK53" s="781">
        <f t="shared" ca="1" si="179"/>
        <v>-1.4473050482011471E-3</v>
      </c>
      <c r="DL53" s="781">
        <f t="shared" ca="1" si="179"/>
        <v>0</v>
      </c>
      <c r="DM53" s="781">
        <f t="shared" ca="1" si="179"/>
        <v>0</v>
      </c>
      <c r="DN53" s="781" t="e">
        <f t="shared" ca="1" si="179"/>
        <v>#N/A</v>
      </c>
      <c r="DO53" s="781">
        <f t="shared" ca="1" si="179"/>
        <v>-5.9815625244711659E-5</v>
      </c>
      <c r="DP53" s="781" t="e">
        <f t="shared" ca="1" si="179"/>
        <v>#N/A</v>
      </c>
      <c r="DQ53" s="542"/>
      <c r="DR53" s="781">
        <f t="shared" ca="1" si="180"/>
        <v>-1.4227671795634347E-2</v>
      </c>
      <c r="DS53" s="781">
        <f t="shared" ca="1" si="180"/>
        <v>0</v>
      </c>
      <c r="DT53" s="781">
        <f t="shared" ca="1" si="180"/>
        <v>0</v>
      </c>
      <c r="DU53" s="781" t="e">
        <f t="shared" ca="1" si="180"/>
        <v>#N/A</v>
      </c>
      <c r="DV53" s="617"/>
      <c r="DW53" s="542"/>
      <c r="DX53" s="781">
        <f t="shared" ca="1" si="181"/>
        <v>-1.4227671795634347E-2</v>
      </c>
      <c r="DY53" s="781">
        <f t="shared" ca="1" si="181"/>
        <v>0</v>
      </c>
      <c r="DZ53" s="781">
        <f t="shared" ca="1" si="181"/>
        <v>0</v>
      </c>
      <c r="EA53" s="781" t="e">
        <f t="shared" ca="1" si="181"/>
        <v>#N/A</v>
      </c>
      <c r="EB53" s="617"/>
      <c r="EC53" s="542"/>
      <c r="ED53" s="781">
        <f t="shared" ca="1" si="182"/>
        <v>-7.6934706683486911E-4</v>
      </c>
      <c r="EE53" s="781">
        <f t="shared" ca="1" si="182"/>
        <v>0</v>
      </c>
      <c r="EF53" s="781" t="e">
        <f t="shared" ca="1" si="182"/>
        <v>#N/A</v>
      </c>
      <c r="EG53" s="781" t="e">
        <f t="shared" ca="1" si="182"/>
        <v>#N/A</v>
      </c>
      <c r="EH53" s="617"/>
      <c r="EI53" s="542"/>
      <c r="EJ53" s="781">
        <f t="shared" ca="1" si="183"/>
        <v>0</v>
      </c>
      <c r="EK53" s="781">
        <f t="shared" ca="1" si="183"/>
        <v>0</v>
      </c>
      <c r="EL53" s="781">
        <f t="shared" ca="1" si="183"/>
        <v>0</v>
      </c>
      <c r="EM53" s="781">
        <f t="shared" ca="1" si="183"/>
        <v>0</v>
      </c>
      <c r="EN53" s="617"/>
      <c r="EO53" s="542"/>
      <c r="EP53" s="781">
        <f t="shared" ca="1" si="184"/>
        <v>-8.5232611459804823E-6</v>
      </c>
      <c r="EQ53" s="781">
        <f t="shared" ca="1" si="184"/>
        <v>-8.5168669834869769E-6</v>
      </c>
      <c r="ER53" s="781">
        <f t="shared" ca="1" si="184"/>
        <v>0</v>
      </c>
      <c r="ES53" s="781">
        <f t="shared" ca="1" si="184"/>
        <v>-6.394157602300107E-9</v>
      </c>
      <c r="ET53" s="617"/>
      <c r="EU53" s="542"/>
      <c r="EV53" s="781">
        <f t="shared" ca="1" si="185"/>
        <v>0</v>
      </c>
      <c r="EW53" s="781">
        <f t="shared" ca="1" si="185"/>
        <v>0</v>
      </c>
      <c r="EX53" s="542"/>
      <c r="EY53" s="781">
        <f t="shared" ca="1" si="186"/>
        <v>0</v>
      </c>
      <c r="EZ53" s="781">
        <f t="shared" ca="1" si="186"/>
        <v>0</v>
      </c>
      <c r="FA53" s="781" t="e">
        <f t="shared" ca="1" si="186"/>
        <v>#N/A</v>
      </c>
      <c r="FB53" s="542"/>
      <c r="FC53" s="781">
        <f t="shared" ca="1" si="187"/>
        <v>0</v>
      </c>
      <c r="FD53" s="781">
        <f t="shared" ca="1" si="187"/>
        <v>0</v>
      </c>
      <c r="FE53" s="781">
        <f t="shared" ca="1" si="187"/>
        <v>0</v>
      </c>
      <c r="FF53" s="781">
        <f t="shared" ca="1" si="187"/>
        <v>0</v>
      </c>
      <c r="FG53" s="781">
        <f t="shared" ca="1" si="187"/>
        <v>0</v>
      </c>
      <c r="FH53" s="781">
        <f t="shared" ca="1" si="187"/>
        <v>0</v>
      </c>
      <c r="FI53" s="781">
        <f t="shared" ca="1" si="187"/>
        <v>0</v>
      </c>
      <c r="FJ53" s="781">
        <f t="shared" ca="1" si="187"/>
        <v>0</v>
      </c>
      <c r="FK53" s="781">
        <f t="shared" ca="1" si="187"/>
        <v>0</v>
      </c>
      <c r="FL53" s="781">
        <f t="shared" ca="1" si="187"/>
        <v>0</v>
      </c>
      <c r="FM53" s="781" t="e">
        <f t="shared" ca="1" si="188"/>
        <v>#N/A</v>
      </c>
      <c r="FN53" s="781">
        <f t="shared" ca="1" si="188"/>
        <v>0</v>
      </c>
      <c r="FO53" s="781">
        <f t="shared" ca="1" si="188"/>
        <v>0</v>
      </c>
      <c r="FP53" s="781">
        <f t="shared" ca="1" si="188"/>
        <v>0</v>
      </c>
      <c r="FQ53" s="781">
        <f t="shared" ca="1" si="188"/>
        <v>0</v>
      </c>
      <c r="FR53" s="781">
        <f t="shared" ca="1" si="188"/>
        <v>0</v>
      </c>
      <c r="FS53" s="781">
        <f t="shared" ca="1" si="188"/>
        <v>0</v>
      </c>
      <c r="FT53" s="781">
        <f t="shared" ca="1" si="188"/>
        <v>0</v>
      </c>
      <c r="FU53" s="781" t="e">
        <f t="shared" ca="1" si="188"/>
        <v>#N/A</v>
      </c>
      <c r="FV53" s="781" t="e">
        <f t="shared" ca="1" si="188"/>
        <v>#N/A</v>
      </c>
      <c r="FW53" s="781">
        <f t="shared" ca="1" si="189"/>
        <v>0</v>
      </c>
      <c r="FX53" s="781">
        <f t="shared" ca="1" si="189"/>
        <v>0</v>
      </c>
      <c r="FY53" s="781">
        <f t="shared" ca="1" si="189"/>
        <v>0</v>
      </c>
      <c r="FZ53" s="781">
        <f t="shared" ca="1" si="189"/>
        <v>0</v>
      </c>
      <c r="GA53" s="781" t="e">
        <f t="shared" ca="1" si="189"/>
        <v>#N/A</v>
      </c>
      <c r="GB53" s="781">
        <f t="shared" ca="1" si="189"/>
        <v>0</v>
      </c>
      <c r="GC53" s="617"/>
      <c r="GD53" s="781">
        <f t="shared" ca="1" si="190"/>
        <v>0</v>
      </c>
      <c r="GE53" s="781">
        <f t="shared" ca="1" si="190"/>
        <v>0</v>
      </c>
      <c r="GF53" s="781">
        <f t="shared" ca="1" si="190"/>
        <v>-1.3721438624908948E-9</v>
      </c>
      <c r="GG53" s="781">
        <f t="shared" ca="1" si="190"/>
        <v>-1.9283787432003177E-7</v>
      </c>
      <c r="GH53" s="781" t="e">
        <f t="shared" ca="1" si="190"/>
        <v>#N/A</v>
      </c>
      <c r="GI53" s="781" t="e">
        <f t="shared" ca="1" si="190"/>
        <v>#N/A</v>
      </c>
      <c r="GJ53" s="781">
        <f t="shared" ca="1" si="190"/>
        <v>-1.2032220900271445E-6</v>
      </c>
      <c r="GK53" s="781">
        <f t="shared" ca="1" si="190"/>
        <v>-8.5168669834869769E-6</v>
      </c>
      <c r="GL53" s="781">
        <f t="shared" ca="1" si="190"/>
        <v>0</v>
      </c>
      <c r="GM53" s="781">
        <f t="shared" ca="1" si="190"/>
        <v>0</v>
      </c>
      <c r="GN53" s="781">
        <f t="shared" ca="1" si="190"/>
        <v>0</v>
      </c>
      <c r="GO53" s="781" t="e">
        <f t="shared" ca="1" si="190"/>
        <v>#N/A</v>
      </c>
    </row>
    <row r="54" spans="1:203" ht="12.75" customHeight="1">
      <c r="A54" s="803" t="s">
        <v>2603</v>
      </c>
      <c r="B54" s="618">
        <v>29</v>
      </c>
      <c r="C54" s="804">
        <v>132.14060000000001</v>
      </c>
      <c r="D54" s="523">
        <v>-1.293031255E-2</v>
      </c>
      <c r="E54" s="805" t="s">
        <v>1130</v>
      </c>
      <c r="F54" s="806">
        <f t="shared" ca="1" si="169"/>
        <v>0</v>
      </c>
      <c r="G54" s="781">
        <f t="shared" ca="1" si="169"/>
        <v>0</v>
      </c>
      <c r="H54" s="781">
        <f t="shared" ca="1" si="169"/>
        <v>-1.8374080734265389E-3</v>
      </c>
      <c r="I54" s="781">
        <f t="shared" ca="1" si="169"/>
        <v>0</v>
      </c>
      <c r="J54" s="781">
        <f t="shared" ca="1" si="169"/>
        <v>0</v>
      </c>
      <c r="K54" s="781">
        <f t="shared" ca="1" si="169"/>
        <v>0</v>
      </c>
      <c r="L54" s="781">
        <f t="shared" ca="1" si="169"/>
        <v>0</v>
      </c>
      <c r="M54" s="781">
        <f t="shared" ca="1" si="169"/>
        <v>0</v>
      </c>
      <c r="N54" s="766">
        <f t="shared" ca="1" si="169"/>
        <v>-3.0179326163619816E-7</v>
      </c>
      <c r="O54" s="781">
        <f t="shared" ca="1" si="169"/>
        <v>-6.8598054509068919E-8</v>
      </c>
      <c r="P54" s="807">
        <f t="shared" ca="1" si="169"/>
        <v>0</v>
      </c>
      <c r="Q54" s="542"/>
      <c r="R54" s="781">
        <f t="shared" ca="1" si="170"/>
        <v>0</v>
      </c>
      <c r="S54" s="781">
        <f t="shared" ca="1" si="170"/>
        <v>0</v>
      </c>
      <c r="T54" s="781">
        <f t="shared" ca="1" si="170"/>
        <v>0</v>
      </c>
      <c r="U54" s="781">
        <f t="shared" ca="1" si="170"/>
        <v>0</v>
      </c>
      <c r="V54" s="781">
        <f t="shared" ca="1" si="170"/>
        <v>0</v>
      </c>
      <c r="W54" s="781">
        <f t="shared" ca="1" si="170"/>
        <v>0</v>
      </c>
      <c r="X54" s="766">
        <f t="shared" ca="1" si="170"/>
        <v>0</v>
      </c>
      <c r="Y54" s="781">
        <f t="shared" ca="1" si="170"/>
        <v>0</v>
      </c>
      <c r="Z54" s="781">
        <f t="shared" ca="1" si="170"/>
        <v>0</v>
      </c>
      <c r="AA54" s="781">
        <f t="shared" ca="1" si="170"/>
        <v>0</v>
      </c>
      <c r="AB54" s="542"/>
      <c r="AC54" s="781">
        <f t="shared" ca="1" si="171"/>
        <v>0</v>
      </c>
      <c r="AD54" s="781">
        <f t="shared" ca="1" si="171"/>
        <v>0</v>
      </c>
      <c r="AE54" s="781">
        <f t="shared" ca="1" si="171"/>
        <v>0</v>
      </c>
      <c r="AF54" s="781">
        <f t="shared" ca="1" si="171"/>
        <v>0</v>
      </c>
      <c r="AG54" s="781">
        <f t="shared" ca="1" si="171"/>
        <v>0</v>
      </c>
      <c r="AH54" s="781">
        <f t="shared" ca="1" si="171"/>
        <v>0</v>
      </c>
      <c r="AI54" s="781">
        <f t="shared" ca="1" si="171"/>
        <v>0</v>
      </c>
      <c r="AJ54" s="781">
        <f t="shared" ca="1" si="171"/>
        <v>0</v>
      </c>
      <c r="AK54" s="766">
        <f t="shared" ca="1" si="171"/>
        <v>0</v>
      </c>
      <c r="AL54" s="781">
        <f t="shared" ca="1" si="171"/>
        <v>0</v>
      </c>
      <c r="AM54" s="781">
        <f t="shared" ca="1" si="171"/>
        <v>0</v>
      </c>
      <c r="AN54" s="781">
        <f t="shared" ca="1" si="171"/>
        <v>0</v>
      </c>
      <c r="AO54" s="542"/>
      <c r="AP54" s="781">
        <f t="shared" ca="1" si="172"/>
        <v>0</v>
      </c>
      <c r="AQ54" s="781">
        <f t="shared" ca="1" si="172"/>
        <v>0</v>
      </c>
      <c r="AR54" s="781">
        <f t="shared" ca="1" si="172"/>
        <v>0</v>
      </c>
      <c r="AS54" s="781">
        <f t="shared" ca="1" si="172"/>
        <v>0</v>
      </c>
      <c r="AT54" s="766">
        <f t="shared" ca="1" si="172"/>
        <v>0</v>
      </c>
      <c r="AU54" s="766">
        <f t="shared" ca="1" si="172"/>
        <v>0</v>
      </c>
      <c r="AV54" s="781">
        <f t="shared" ca="1" si="172"/>
        <v>0</v>
      </c>
      <c r="AW54" s="781">
        <f t="shared" ca="1" si="172"/>
        <v>0</v>
      </c>
      <c r="AX54" s="781">
        <f t="shared" ca="1" si="172"/>
        <v>0</v>
      </c>
      <c r="AY54" s="781">
        <f t="shared" ca="1" si="172"/>
        <v>0</v>
      </c>
      <c r="AZ54" s="781">
        <f t="shared" ca="1" si="172"/>
        <v>0</v>
      </c>
      <c r="BA54" s="781">
        <f t="shared" ca="1" si="172"/>
        <v>0</v>
      </c>
      <c r="BB54" s="781">
        <f t="shared" ca="1" si="172"/>
        <v>0</v>
      </c>
      <c r="BC54" s="781">
        <f t="shared" ca="1" si="172"/>
        <v>0</v>
      </c>
      <c r="BD54" s="542"/>
      <c r="BE54" s="781">
        <f t="shared" ca="1" si="173"/>
        <v>0</v>
      </c>
      <c r="BF54" s="781">
        <f t="shared" ca="1" si="173"/>
        <v>0</v>
      </c>
      <c r="BG54" s="781">
        <f t="shared" ca="1" si="173"/>
        <v>0</v>
      </c>
      <c r="BH54" s="781">
        <f t="shared" ca="1" si="173"/>
        <v>0</v>
      </c>
      <c r="BI54" s="766">
        <f t="shared" ca="1" si="173"/>
        <v>0</v>
      </c>
      <c r="BJ54" s="781">
        <f t="shared" ca="1" si="173"/>
        <v>0</v>
      </c>
      <c r="BK54" s="781">
        <f t="shared" ca="1" si="173"/>
        <v>0</v>
      </c>
      <c r="BL54" s="781">
        <f t="shared" ca="1" si="173"/>
        <v>0</v>
      </c>
      <c r="BM54" s="781">
        <f t="shared" ca="1" si="173"/>
        <v>0</v>
      </c>
      <c r="BN54" s="781">
        <f t="shared" ca="1" si="173"/>
        <v>0</v>
      </c>
      <c r="BO54" s="781">
        <f t="shared" ca="1" si="173"/>
        <v>0</v>
      </c>
      <c r="BP54" s="542"/>
      <c r="BQ54" s="781">
        <f t="shared" ca="1" si="174"/>
        <v>0</v>
      </c>
      <c r="BR54" s="781">
        <f t="shared" ca="1" si="174"/>
        <v>0</v>
      </c>
      <c r="BS54" s="781">
        <f t="shared" ca="1" si="174"/>
        <v>0</v>
      </c>
      <c r="BT54" s="781">
        <f t="shared" ca="1" si="174"/>
        <v>0</v>
      </c>
      <c r="BU54" s="781">
        <f t="shared" ca="1" si="174"/>
        <v>0</v>
      </c>
      <c r="BV54" s="781">
        <f t="shared" ca="1" si="174"/>
        <v>0</v>
      </c>
      <c r="BW54" s="781">
        <f t="shared" ca="1" si="174"/>
        <v>0</v>
      </c>
      <c r="BX54" s="542"/>
      <c r="BY54" s="781">
        <f t="shared" ca="1" si="175"/>
        <v>0</v>
      </c>
      <c r="BZ54" s="781">
        <f t="shared" ca="1" si="175"/>
        <v>0</v>
      </c>
      <c r="CA54" s="781">
        <f t="shared" ca="1" si="175"/>
        <v>0</v>
      </c>
      <c r="CB54" s="781">
        <f t="shared" ca="1" si="175"/>
        <v>-1.3023903848728473E-9</v>
      </c>
      <c r="CC54" s="781">
        <f t="shared" ca="1" si="175"/>
        <v>-9.5389145626625245E-16</v>
      </c>
      <c r="CD54" s="781">
        <f t="shared" ca="1" si="175"/>
        <v>0</v>
      </c>
      <c r="CE54" s="781">
        <f t="shared" ca="1" si="175"/>
        <v>0</v>
      </c>
      <c r="CF54" s="781">
        <f t="shared" ca="1" si="175"/>
        <v>-3.1106857481290675E-11</v>
      </c>
      <c r="CG54" s="542"/>
      <c r="CH54" s="781">
        <f t="shared" ca="1" si="176"/>
        <v>-9.5389145626625245E-16</v>
      </c>
      <c r="CI54" s="781">
        <f t="shared" ca="1" si="176"/>
        <v>-1.3023903848728473E-9</v>
      </c>
      <c r="CJ54" s="781">
        <f t="shared" ca="1" si="176"/>
        <v>-3.1106857481290675E-11</v>
      </c>
      <c r="CK54" s="781" t="e">
        <f t="shared" ca="1" si="176"/>
        <v>#N/A</v>
      </c>
      <c r="CL54" s="781" t="e">
        <f t="shared" ca="1" si="176"/>
        <v>#N/A</v>
      </c>
      <c r="CM54" s="542"/>
      <c r="CN54" s="781">
        <f t="shared" ca="1" si="177"/>
        <v>0</v>
      </c>
      <c r="CO54" s="781" t="e">
        <f t="shared" ca="1" si="177"/>
        <v>#N/A</v>
      </c>
      <c r="CP54" s="781">
        <f t="shared" ca="1" si="177"/>
        <v>0</v>
      </c>
      <c r="CQ54" s="781">
        <f t="shared" ca="1" si="177"/>
        <v>0</v>
      </c>
      <c r="CR54" s="781">
        <f t="shared" ca="1" si="177"/>
        <v>0</v>
      </c>
      <c r="CS54" s="781">
        <f t="shared" ca="1" si="177"/>
        <v>0</v>
      </c>
      <c r="CT54" s="542"/>
      <c r="CU54" s="781">
        <f t="shared" ca="1" si="178"/>
        <v>-6.8598054509068919E-8</v>
      </c>
      <c r="CV54" s="781">
        <f t="shared" ca="1" si="178"/>
        <v>0</v>
      </c>
      <c r="CW54" s="781">
        <f t="shared" ca="1" si="178"/>
        <v>0</v>
      </c>
      <c r="CX54" s="781">
        <f t="shared" ca="1" si="178"/>
        <v>0</v>
      </c>
      <c r="CY54" s="781">
        <f t="shared" ca="1" si="178"/>
        <v>0</v>
      </c>
      <c r="CZ54" s="781" t="e">
        <f t="shared" ca="1" si="178"/>
        <v>#N/A</v>
      </c>
      <c r="DA54" s="781" t="e">
        <f t="shared" ca="1" si="178"/>
        <v>#N/A</v>
      </c>
      <c r="DB54" s="781">
        <f t="shared" ca="1" si="178"/>
        <v>0</v>
      </c>
      <c r="DC54" s="766">
        <f t="shared" ca="1" si="178"/>
        <v>0</v>
      </c>
      <c r="DD54" s="781">
        <f t="shared" ca="1" si="178"/>
        <v>-9.5389145626625245E-16</v>
      </c>
      <c r="DE54" s="781">
        <f t="shared" ca="1" si="178"/>
        <v>-1.8224916840636417E-15</v>
      </c>
      <c r="DF54" s="781">
        <f t="shared" ca="1" si="178"/>
        <v>0</v>
      </c>
      <c r="DG54" s="781">
        <f t="shared" ca="1" si="178"/>
        <v>-6.4093298306632411E-8</v>
      </c>
      <c r="DH54" s="781">
        <f t="shared" ca="1" si="178"/>
        <v>-1.3023903848728473E-9</v>
      </c>
      <c r="DI54" s="542"/>
      <c r="DJ54" s="781">
        <f t="shared" ca="1" si="179"/>
        <v>-3.6159436560602142E-7</v>
      </c>
      <c r="DK54" s="781">
        <f t="shared" ca="1" si="179"/>
        <v>-7.9159732433031905E-8</v>
      </c>
      <c r="DL54" s="781">
        <f t="shared" ca="1" si="179"/>
        <v>0</v>
      </c>
      <c r="DM54" s="781">
        <f t="shared" ca="1" si="179"/>
        <v>0</v>
      </c>
      <c r="DN54" s="781" t="e">
        <f t="shared" ca="1" si="179"/>
        <v>#N/A</v>
      </c>
      <c r="DO54" s="781">
        <f t="shared" ca="1" si="179"/>
        <v>-4.4075409784334789E-7</v>
      </c>
      <c r="DP54" s="781" t="e">
        <f t="shared" ca="1" si="179"/>
        <v>#N/A</v>
      </c>
      <c r="DQ54" s="542"/>
      <c r="DR54" s="781">
        <f t="shared" ca="1" si="180"/>
        <v>-5.9221866564705328E-8</v>
      </c>
      <c r="DS54" s="781">
        <f t="shared" ca="1" si="180"/>
        <v>0</v>
      </c>
      <c r="DT54" s="781">
        <f t="shared" ca="1" si="180"/>
        <v>-5.9221866564705328E-8</v>
      </c>
      <c r="DU54" s="781" t="e">
        <f t="shared" ca="1" si="180"/>
        <v>#N/A</v>
      </c>
      <c r="DV54" s="617"/>
      <c r="DW54" s="542"/>
      <c r="DX54" s="781">
        <f t="shared" ca="1" si="181"/>
        <v>-5.9221866564705328E-8</v>
      </c>
      <c r="DY54" s="781">
        <f t="shared" ca="1" si="181"/>
        <v>0</v>
      </c>
      <c r="DZ54" s="781">
        <f t="shared" ca="1" si="181"/>
        <v>-5.9221866564705328E-8</v>
      </c>
      <c r="EA54" s="781" t="e">
        <f t="shared" ca="1" si="181"/>
        <v>#N/A</v>
      </c>
      <c r="EB54" s="617"/>
      <c r="EC54" s="542"/>
      <c r="ED54" s="781">
        <f t="shared" ca="1" si="182"/>
        <v>-3.2023629798357746E-9</v>
      </c>
      <c r="EE54" s="781">
        <f t="shared" ca="1" si="182"/>
        <v>0</v>
      </c>
      <c r="EF54" s="781" t="e">
        <f t="shared" ca="1" si="182"/>
        <v>#N/A</v>
      </c>
      <c r="EG54" s="781" t="e">
        <f t="shared" ca="1" si="182"/>
        <v>#N/A</v>
      </c>
      <c r="EH54" s="617"/>
      <c r="EI54" s="542"/>
      <c r="EJ54" s="781">
        <f t="shared" ca="1" si="183"/>
        <v>0</v>
      </c>
      <c r="EK54" s="781">
        <f t="shared" ca="1" si="183"/>
        <v>0</v>
      </c>
      <c r="EL54" s="781">
        <f t="shared" ca="1" si="183"/>
        <v>0</v>
      </c>
      <c r="EM54" s="781">
        <f t="shared" ca="1" si="183"/>
        <v>0</v>
      </c>
      <c r="EN54" s="617"/>
      <c r="EO54" s="542"/>
      <c r="EP54" s="781">
        <f t="shared" ca="1" si="184"/>
        <v>-6.409329869804316E-8</v>
      </c>
      <c r="EQ54" s="781">
        <f t="shared" ca="1" si="184"/>
        <v>-6.4093298306632411E-8</v>
      </c>
      <c r="ER54" s="781">
        <f t="shared" ca="1" si="184"/>
        <v>0</v>
      </c>
      <c r="ES54" s="781">
        <f t="shared" ca="1" si="184"/>
        <v>-3.9789965325759093E-16</v>
      </c>
      <c r="ET54" s="617"/>
      <c r="EU54" s="542"/>
      <c r="EV54" s="781">
        <f t="shared" ca="1" si="185"/>
        <v>0</v>
      </c>
      <c r="EW54" s="781">
        <f t="shared" ca="1" si="185"/>
        <v>0</v>
      </c>
      <c r="EX54" s="542"/>
      <c r="EY54" s="781">
        <f t="shared" ca="1" si="186"/>
        <v>0</v>
      </c>
      <c r="EZ54" s="781">
        <f t="shared" ca="1" si="186"/>
        <v>0</v>
      </c>
      <c r="FA54" s="781" t="e">
        <f t="shared" ca="1" si="186"/>
        <v>#N/A</v>
      </c>
      <c r="FB54" s="542"/>
      <c r="FC54" s="781">
        <f t="shared" ca="1" si="187"/>
        <v>0</v>
      </c>
      <c r="FD54" s="781">
        <f t="shared" ca="1" si="187"/>
        <v>-1.8374080734265389E-3</v>
      </c>
      <c r="FE54" s="781">
        <f t="shared" ca="1" si="187"/>
        <v>0</v>
      </c>
      <c r="FF54" s="781">
        <f t="shared" ca="1" si="187"/>
        <v>-3.0179326163619816E-7</v>
      </c>
      <c r="FG54" s="781">
        <f t="shared" ca="1" si="187"/>
        <v>0</v>
      </c>
      <c r="FH54" s="781">
        <f t="shared" ca="1" si="187"/>
        <v>0</v>
      </c>
      <c r="FI54" s="781">
        <f t="shared" ca="1" si="187"/>
        <v>0</v>
      </c>
      <c r="FJ54" s="781">
        <f t="shared" ca="1" si="187"/>
        <v>0</v>
      </c>
      <c r="FK54" s="781">
        <f t="shared" ca="1" si="187"/>
        <v>0</v>
      </c>
      <c r="FL54" s="781">
        <f t="shared" ca="1" si="187"/>
        <v>0</v>
      </c>
      <c r="FM54" s="781" t="e">
        <f t="shared" ca="1" si="188"/>
        <v>#N/A</v>
      </c>
      <c r="FN54" s="781">
        <f t="shared" ca="1" si="188"/>
        <v>0</v>
      </c>
      <c r="FO54" s="781">
        <f t="shared" ca="1" si="188"/>
        <v>0</v>
      </c>
      <c r="FP54" s="781">
        <f t="shared" ca="1" si="188"/>
        <v>0</v>
      </c>
      <c r="FQ54" s="781">
        <f t="shared" ca="1" si="188"/>
        <v>0</v>
      </c>
      <c r="FR54" s="781">
        <f t="shared" ca="1" si="188"/>
        <v>0</v>
      </c>
      <c r="FS54" s="781">
        <f t="shared" ca="1" si="188"/>
        <v>0</v>
      </c>
      <c r="FT54" s="781">
        <f t="shared" ca="1" si="188"/>
        <v>0</v>
      </c>
      <c r="FU54" s="781" t="e">
        <f t="shared" ca="1" si="188"/>
        <v>#N/A</v>
      </c>
      <c r="FV54" s="781" t="e">
        <f t="shared" ca="1" si="188"/>
        <v>#N/A</v>
      </c>
      <c r="FW54" s="781">
        <f t="shared" ca="1" si="189"/>
        <v>0</v>
      </c>
      <c r="FX54" s="781">
        <f t="shared" ca="1" si="189"/>
        <v>0</v>
      </c>
      <c r="FY54" s="781">
        <f t="shared" ca="1" si="189"/>
        <v>0</v>
      </c>
      <c r="FZ54" s="781">
        <f t="shared" ca="1" si="189"/>
        <v>0</v>
      </c>
      <c r="GA54" s="781" t="e">
        <f t="shared" ca="1" si="189"/>
        <v>#N/A</v>
      </c>
      <c r="GB54" s="781">
        <f t="shared" ca="1" si="189"/>
        <v>0</v>
      </c>
      <c r="GC54" s="617"/>
      <c r="GD54" s="781">
        <f t="shared" ca="1" si="190"/>
        <v>0</v>
      </c>
      <c r="GE54" s="781">
        <f t="shared" ca="1" si="190"/>
        <v>0</v>
      </c>
      <c r="GF54" s="781">
        <f t="shared" ca="1" si="190"/>
        <v>0</v>
      </c>
      <c r="GG54" s="781">
        <f t="shared" ca="1" si="190"/>
        <v>0</v>
      </c>
      <c r="GH54" s="781" t="e">
        <f t="shared" ca="1" si="190"/>
        <v>#N/A</v>
      </c>
      <c r="GI54" s="781" t="e">
        <f t="shared" ca="1" si="190"/>
        <v>#N/A</v>
      </c>
      <c r="GJ54" s="781">
        <f t="shared" ca="1" si="190"/>
        <v>-1.8224916840636417E-15</v>
      </c>
      <c r="GK54" s="781">
        <f t="shared" ca="1" si="190"/>
        <v>-6.4093298306632411E-8</v>
      </c>
      <c r="GL54" s="781">
        <f t="shared" ca="1" si="190"/>
        <v>0</v>
      </c>
      <c r="GM54" s="781">
        <f t="shared" ca="1" si="190"/>
        <v>-3.1106857481290675E-11</v>
      </c>
      <c r="GN54" s="781">
        <f t="shared" ca="1" si="190"/>
        <v>0</v>
      </c>
      <c r="GO54" s="781" t="e">
        <f t="shared" ca="1" si="190"/>
        <v>#N/A</v>
      </c>
    </row>
    <row r="55" spans="1:203" ht="12.75" customHeight="1">
      <c r="A55" s="803" t="s">
        <v>2604</v>
      </c>
      <c r="B55" s="618">
        <v>30</v>
      </c>
      <c r="C55" s="804">
        <v>77.08</v>
      </c>
      <c r="D55" s="523">
        <v>-0.235422083335</v>
      </c>
      <c r="E55" s="805" t="s">
        <v>1130</v>
      </c>
      <c r="F55" s="806">
        <f t="shared" ref="F55:P64" ca="1" si="191">VLOOKUP(F$8,INDIRECT(LU_MAT),$B55,FALSE())*$D55/$C55</f>
        <v>0</v>
      </c>
      <c r="G55" s="781">
        <f t="shared" ca="1" si="191"/>
        <v>0</v>
      </c>
      <c r="H55" s="781">
        <f t="shared" ca="1" si="191"/>
        <v>0</v>
      </c>
      <c r="I55" s="781">
        <f t="shared" ca="1" si="191"/>
        <v>0</v>
      </c>
      <c r="J55" s="781">
        <f t="shared" ca="1" si="191"/>
        <v>0</v>
      </c>
      <c r="K55" s="781">
        <f t="shared" ca="1" si="191"/>
        <v>0</v>
      </c>
      <c r="L55" s="781">
        <f t="shared" ca="1" si="191"/>
        <v>0</v>
      </c>
      <c r="M55" s="781">
        <f t="shared" ca="1" si="191"/>
        <v>0</v>
      </c>
      <c r="N55" s="766">
        <f t="shared" ca="1" si="191"/>
        <v>0</v>
      </c>
      <c r="O55" s="781">
        <f t="shared" ca="1" si="191"/>
        <v>0</v>
      </c>
      <c r="P55" s="807">
        <f t="shared" ca="1" si="191"/>
        <v>-5.7357931568950665E-2</v>
      </c>
      <c r="Q55" s="542"/>
      <c r="R55" s="781">
        <f t="shared" ref="R55:AA64" ca="1" si="192">VLOOKUP(R$8,INDIRECT(LU_MAT),$B55,FALSE())*$D55/$C55</f>
        <v>-5.7357931568950665E-2</v>
      </c>
      <c r="S55" s="781">
        <f t="shared" ca="1" si="192"/>
        <v>0</v>
      </c>
      <c r="T55" s="781">
        <f t="shared" ca="1" si="192"/>
        <v>0</v>
      </c>
      <c r="U55" s="781">
        <f t="shared" ca="1" si="192"/>
        <v>0</v>
      </c>
      <c r="V55" s="781">
        <f t="shared" ca="1" si="192"/>
        <v>0</v>
      </c>
      <c r="W55" s="781">
        <f t="shared" ca="1" si="192"/>
        <v>0</v>
      </c>
      <c r="X55" s="766">
        <f t="shared" ca="1" si="192"/>
        <v>0</v>
      </c>
      <c r="Y55" s="781">
        <f t="shared" ca="1" si="192"/>
        <v>-5.7357931568950665E-2</v>
      </c>
      <c r="Z55" s="781">
        <f t="shared" ca="1" si="192"/>
        <v>0</v>
      </c>
      <c r="AA55" s="781">
        <f t="shared" ca="1" si="192"/>
        <v>0</v>
      </c>
      <c r="AB55" s="542"/>
      <c r="AC55" s="781">
        <f t="shared" ref="AC55:AN64" ca="1" si="193">VLOOKUP(AC$8,INDIRECT(LU_MAT),$B55,FALSE())*$D55/$C55</f>
        <v>0</v>
      </c>
      <c r="AD55" s="781">
        <f t="shared" ca="1" si="193"/>
        <v>0</v>
      </c>
      <c r="AE55" s="781">
        <f t="shared" ca="1" si="193"/>
        <v>0</v>
      </c>
      <c r="AF55" s="781">
        <f t="shared" ca="1" si="193"/>
        <v>0</v>
      </c>
      <c r="AG55" s="781">
        <f t="shared" ca="1" si="193"/>
        <v>0</v>
      </c>
      <c r="AH55" s="781">
        <f t="shared" ca="1" si="193"/>
        <v>0</v>
      </c>
      <c r="AI55" s="781">
        <f t="shared" ca="1" si="193"/>
        <v>0</v>
      </c>
      <c r="AJ55" s="781">
        <f t="shared" ca="1" si="193"/>
        <v>0</v>
      </c>
      <c r="AK55" s="766">
        <f t="shared" ca="1" si="193"/>
        <v>0</v>
      </c>
      <c r="AL55" s="781">
        <f t="shared" ca="1" si="193"/>
        <v>0</v>
      </c>
      <c r="AM55" s="781">
        <f t="shared" ca="1" si="193"/>
        <v>0</v>
      </c>
      <c r="AN55" s="781">
        <f t="shared" ca="1" si="193"/>
        <v>0</v>
      </c>
      <c r="AO55" s="542"/>
      <c r="AP55" s="781">
        <f t="shared" ref="AP55:BC64" ca="1" si="194">VLOOKUP(AP$8,INDIRECT(LU_MAT),$B55,FALSE())*$D55/$C55</f>
        <v>-5.7357931568950665E-2</v>
      </c>
      <c r="AQ55" s="781">
        <f t="shared" ca="1" si="194"/>
        <v>0</v>
      </c>
      <c r="AR55" s="781">
        <f t="shared" ca="1" si="194"/>
        <v>0</v>
      </c>
      <c r="AS55" s="781">
        <f t="shared" ca="1" si="194"/>
        <v>0</v>
      </c>
      <c r="AT55" s="766">
        <f t="shared" ca="1" si="194"/>
        <v>0</v>
      </c>
      <c r="AU55" s="766">
        <f t="shared" ca="1" si="194"/>
        <v>0</v>
      </c>
      <c r="AV55" s="781">
        <f t="shared" ca="1" si="194"/>
        <v>0</v>
      </c>
      <c r="AW55" s="781">
        <f t="shared" ca="1" si="194"/>
        <v>0</v>
      </c>
      <c r="AX55" s="781">
        <f t="shared" ca="1" si="194"/>
        <v>0</v>
      </c>
      <c r="AY55" s="781">
        <f t="shared" ca="1" si="194"/>
        <v>0</v>
      </c>
      <c r="AZ55" s="781">
        <f t="shared" ca="1" si="194"/>
        <v>0</v>
      </c>
      <c r="BA55" s="781">
        <f t="shared" ca="1" si="194"/>
        <v>-5.522294403831151E-2</v>
      </c>
      <c r="BB55" s="781">
        <f t="shared" ca="1" si="194"/>
        <v>-2.1349874206859115E-3</v>
      </c>
      <c r="BC55" s="781">
        <f t="shared" ca="1" si="194"/>
        <v>0</v>
      </c>
      <c r="BD55" s="542"/>
      <c r="BE55" s="781">
        <f t="shared" ref="BE55:BO64" ca="1" si="195">VLOOKUP(BE$8,INDIRECT(LU_MAT),$B55,FALSE())*$D55/$C55</f>
        <v>-5.7357931568950665E-2</v>
      </c>
      <c r="BF55" s="781">
        <f t="shared" ca="1" si="195"/>
        <v>0</v>
      </c>
      <c r="BG55" s="781">
        <f t="shared" ca="1" si="195"/>
        <v>0</v>
      </c>
      <c r="BH55" s="781">
        <f t="shared" ca="1" si="195"/>
        <v>0</v>
      </c>
      <c r="BI55" s="766">
        <f t="shared" ca="1" si="195"/>
        <v>0</v>
      </c>
      <c r="BJ55" s="781">
        <f t="shared" ca="1" si="195"/>
        <v>0</v>
      </c>
      <c r="BK55" s="781">
        <f t="shared" ca="1" si="195"/>
        <v>0</v>
      </c>
      <c r="BL55" s="781">
        <f t="shared" ca="1" si="195"/>
        <v>0</v>
      </c>
      <c r="BM55" s="781">
        <f t="shared" ca="1" si="195"/>
        <v>-5.7357931568950665E-2</v>
      </c>
      <c r="BN55" s="781">
        <f t="shared" ca="1" si="195"/>
        <v>0</v>
      </c>
      <c r="BO55" s="781">
        <f t="shared" ca="1" si="195"/>
        <v>0</v>
      </c>
      <c r="BP55" s="542"/>
      <c r="BQ55" s="781">
        <f t="shared" ref="BQ55:BW64" ca="1" si="196">VLOOKUP(BQ$8,INDIRECT(LU_MAT),$B55,FALSE())*$D55/$C55</f>
        <v>0</v>
      </c>
      <c r="BR55" s="781">
        <f t="shared" ca="1" si="196"/>
        <v>-5.7357931568950665E-2</v>
      </c>
      <c r="BS55" s="781">
        <f t="shared" ca="1" si="196"/>
        <v>0</v>
      </c>
      <c r="BT55" s="781">
        <f t="shared" ca="1" si="196"/>
        <v>-5.522294403831151E-2</v>
      </c>
      <c r="BU55" s="781">
        <f t="shared" ca="1" si="196"/>
        <v>0</v>
      </c>
      <c r="BV55" s="781">
        <f t="shared" ca="1" si="196"/>
        <v>-2.1349874206859115E-3</v>
      </c>
      <c r="BW55" s="781">
        <f t="shared" ca="1" si="196"/>
        <v>0</v>
      </c>
      <c r="BX55" s="542"/>
      <c r="BY55" s="781">
        <f t="shared" ref="BY55:CF64" ca="1" si="197">VLOOKUP(BY$8,INDIRECT(LU_MAT),$B55,FALSE())*$D55/$C55</f>
        <v>-2.1349874206859115E-3</v>
      </c>
      <c r="BZ55" s="781">
        <f t="shared" ca="1" si="197"/>
        <v>0</v>
      </c>
      <c r="CA55" s="781">
        <f t="shared" ca="1" si="197"/>
        <v>0</v>
      </c>
      <c r="CB55" s="781">
        <f t="shared" ca="1" si="197"/>
        <v>0</v>
      </c>
      <c r="CC55" s="781">
        <f t="shared" ca="1" si="197"/>
        <v>0</v>
      </c>
      <c r="CD55" s="781">
        <f t="shared" ca="1" si="197"/>
        <v>0</v>
      </c>
      <c r="CE55" s="781">
        <f t="shared" ca="1" si="197"/>
        <v>0</v>
      </c>
      <c r="CF55" s="781">
        <f t="shared" ca="1" si="197"/>
        <v>0</v>
      </c>
      <c r="CG55" s="542"/>
      <c r="CH55" s="781">
        <f t="shared" ref="CH55:CL64" ca="1" si="198">VLOOKUP(CH$8,INDIRECT(LU_MAT),$B55,FALSE())*$D55/$C55</f>
        <v>0</v>
      </c>
      <c r="CI55" s="781">
        <f t="shared" ca="1" si="198"/>
        <v>-2.1349874206859115E-3</v>
      </c>
      <c r="CJ55" s="781">
        <f t="shared" ca="1" si="198"/>
        <v>0</v>
      </c>
      <c r="CK55" s="781" t="e">
        <f t="shared" ca="1" si="198"/>
        <v>#N/A</v>
      </c>
      <c r="CL55" s="781" t="e">
        <f t="shared" ca="1" si="198"/>
        <v>#N/A</v>
      </c>
      <c r="CM55" s="542"/>
      <c r="CN55" s="781">
        <f t="shared" ref="CN55:CS64" ca="1" si="199">VLOOKUP(CN$8,INDIRECT(LU_MAT),$B55,FALSE())*$D55/$C55</f>
        <v>0</v>
      </c>
      <c r="CO55" s="781" t="e">
        <f t="shared" ca="1" si="199"/>
        <v>#N/A</v>
      </c>
      <c r="CP55" s="781">
        <f t="shared" ca="1" si="199"/>
        <v>0</v>
      </c>
      <c r="CQ55" s="781">
        <f t="shared" ca="1" si="199"/>
        <v>0</v>
      </c>
      <c r="CR55" s="781">
        <f t="shared" ca="1" si="199"/>
        <v>0</v>
      </c>
      <c r="CS55" s="781">
        <f t="shared" ca="1" si="199"/>
        <v>0</v>
      </c>
      <c r="CT55" s="542"/>
      <c r="CU55" s="781">
        <f t="shared" ref="CU55:DH64" ca="1" si="200">VLOOKUP(CU$8,INDIRECT(LU_MAT),$B55,FALSE())*$D55/$C55</f>
        <v>0</v>
      </c>
      <c r="CV55" s="781">
        <f t="shared" ca="1" si="200"/>
        <v>0</v>
      </c>
      <c r="CW55" s="781">
        <f t="shared" ca="1" si="200"/>
        <v>0</v>
      </c>
      <c r="CX55" s="781">
        <f t="shared" ca="1" si="200"/>
        <v>-5.522294403831151E-2</v>
      </c>
      <c r="CY55" s="781">
        <f t="shared" ca="1" si="200"/>
        <v>0</v>
      </c>
      <c r="CZ55" s="781" t="e">
        <f t="shared" ca="1" si="200"/>
        <v>#N/A</v>
      </c>
      <c r="DA55" s="781" t="e">
        <f t="shared" ca="1" si="200"/>
        <v>#N/A</v>
      </c>
      <c r="DB55" s="781">
        <f t="shared" ca="1" si="200"/>
        <v>0</v>
      </c>
      <c r="DC55" s="766">
        <f t="shared" ca="1" si="200"/>
        <v>0</v>
      </c>
      <c r="DD55" s="781">
        <f t="shared" ca="1" si="200"/>
        <v>0</v>
      </c>
      <c r="DE55" s="781">
        <f t="shared" ca="1" si="200"/>
        <v>0</v>
      </c>
      <c r="DF55" s="781">
        <f t="shared" ca="1" si="200"/>
        <v>0</v>
      </c>
      <c r="DG55" s="781">
        <f t="shared" ca="1" si="200"/>
        <v>0</v>
      </c>
      <c r="DH55" s="781">
        <f t="shared" ca="1" si="200"/>
        <v>0</v>
      </c>
      <c r="DI55" s="542"/>
      <c r="DJ55" s="781">
        <f t="shared" ref="DJ55:DP64" ca="1" si="201">VLOOKUP(DJ$8,INDIRECT(LU_MAT),$B55,FALSE())*$D55/$C55</f>
        <v>0</v>
      </c>
      <c r="DK55" s="781">
        <f t="shared" ca="1" si="201"/>
        <v>0</v>
      </c>
      <c r="DL55" s="781">
        <f t="shared" ca="1" si="201"/>
        <v>0</v>
      </c>
      <c r="DM55" s="781">
        <f t="shared" ca="1" si="201"/>
        <v>0</v>
      </c>
      <c r="DN55" s="781" t="e">
        <f t="shared" ca="1" si="201"/>
        <v>#N/A</v>
      </c>
      <c r="DO55" s="781">
        <f t="shared" ca="1" si="201"/>
        <v>0</v>
      </c>
      <c r="DP55" s="781" t="e">
        <f t="shared" ca="1" si="201"/>
        <v>#N/A</v>
      </c>
      <c r="DQ55" s="542"/>
      <c r="DR55" s="781">
        <f t="shared" ca="1" si="180"/>
        <v>-1.414530188330974E-2</v>
      </c>
      <c r="DS55" s="781">
        <f t="shared" ca="1" si="180"/>
        <v>-4.0312749056339713E-2</v>
      </c>
      <c r="DT55" s="781">
        <f t="shared" ca="1" si="180"/>
        <v>0</v>
      </c>
      <c r="DU55" s="781" t="e">
        <f t="shared" ca="1" si="180"/>
        <v>#N/A</v>
      </c>
      <c r="DV55" s="617"/>
      <c r="DW55" s="542"/>
      <c r="DX55" s="781">
        <f t="shared" ca="1" si="181"/>
        <v>-1.414530188330974E-2</v>
      </c>
      <c r="DY55" s="781">
        <f t="shared" ca="1" si="181"/>
        <v>-4.0312749056339713E-2</v>
      </c>
      <c r="DZ55" s="781">
        <f t="shared" ca="1" si="181"/>
        <v>0</v>
      </c>
      <c r="EA55" s="781" t="e">
        <f t="shared" ca="1" si="181"/>
        <v>#N/A</v>
      </c>
      <c r="EB55" s="617"/>
      <c r="EC55" s="542"/>
      <c r="ED55" s="781">
        <f t="shared" ca="1" si="182"/>
        <v>-7.6489299787159848E-4</v>
      </c>
      <c r="EE55" s="781">
        <f t="shared" ca="1" si="182"/>
        <v>0</v>
      </c>
      <c r="EF55" s="781" t="e">
        <f t="shared" ca="1" si="182"/>
        <v>#N/A</v>
      </c>
      <c r="EG55" s="781" t="e">
        <f t="shared" ca="1" si="182"/>
        <v>#N/A</v>
      </c>
      <c r="EH55" s="617"/>
      <c r="EI55" s="542"/>
      <c r="EJ55" s="781">
        <f t="shared" ca="1" si="183"/>
        <v>0</v>
      </c>
      <c r="EK55" s="781">
        <f t="shared" ca="1" si="183"/>
        <v>0</v>
      </c>
      <c r="EL55" s="781">
        <f t="shared" ca="1" si="183"/>
        <v>0</v>
      </c>
      <c r="EM55" s="781">
        <f t="shared" ca="1" si="183"/>
        <v>0</v>
      </c>
      <c r="EN55" s="617"/>
      <c r="EO55" s="542"/>
      <c r="EP55" s="781">
        <f t="shared" ca="1" si="184"/>
        <v>0</v>
      </c>
      <c r="EQ55" s="781">
        <f t="shared" ca="1" si="184"/>
        <v>0</v>
      </c>
      <c r="ER55" s="781">
        <f t="shared" ca="1" si="184"/>
        <v>0</v>
      </c>
      <c r="ES55" s="781">
        <f t="shared" ca="1" si="184"/>
        <v>0</v>
      </c>
      <c r="ET55" s="617"/>
      <c r="EU55" s="542"/>
      <c r="EV55" s="781">
        <f t="shared" ca="1" si="185"/>
        <v>0</v>
      </c>
      <c r="EW55" s="781">
        <f t="shared" ca="1" si="185"/>
        <v>0</v>
      </c>
      <c r="EX55" s="542"/>
      <c r="EY55" s="781">
        <f t="shared" ca="1" si="186"/>
        <v>0</v>
      </c>
      <c r="EZ55" s="781">
        <f t="shared" ca="1" si="186"/>
        <v>0</v>
      </c>
      <c r="FA55" s="781" t="e">
        <f t="shared" ca="1" si="186"/>
        <v>#N/A</v>
      </c>
      <c r="FB55" s="542"/>
      <c r="FC55" s="781">
        <f t="shared" ref="FC55:FL64" ca="1" si="202">VLOOKUP(FC$8,INDIRECT(LU_MAT),$B55,FALSE())*$D55/$C55</f>
        <v>0</v>
      </c>
      <c r="FD55" s="781">
        <f t="shared" ca="1" si="202"/>
        <v>0</v>
      </c>
      <c r="FE55" s="781">
        <f t="shared" ca="1" si="202"/>
        <v>0</v>
      </c>
      <c r="FF55" s="781">
        <f t="shared" ca="1" si="202"/>
        <v>0</v>
      </c>
      <c r="FG55" s="781">
        <f t="shared" ca="1" si="202"/>
        <v>0</v>
      </c>
      <c r="FH55" s="781">
        <f t="shared" ca="1" si="202"/>
        <v>0</v>
      </c>
      <c r="FI55" s="781">
        <f t="shared" ca="1" si="202"/>
        <v>0</v>
      </c>
      <c r="FJ55" s="781">
        <f t="shared" ca="1" si="202"/>
        <v>0</v>
      </c>
      <c r="FK55" s="781">
        <f t="shared" ca="1" si="202"/>
        <v>0</v>
      </c>
      <c r="FL55" s="781">
        <f t="shared" ca="1" si="202"/>
        <v>0</v>
      </c>
      <c r="FM55" s="781" t="e">
        <f t="shared" ref="FM55:FV64" ca="1" si="203">VLOOKUP(FM$8,INDIRECT(LU_MAT),$B55,FALSE())*$D55/$C55</f>
        <v>#N/A</v>
      </c>
      <c r="FN55" s="781">
        <f t="shared" ca="1" si="203"/>
        <v>0</v>
      </c>
      <c r="FO55" s="781">
        <f t="shared" ca="1" si="203"/>
        <v>0</v>
      </c>
      <c r="FP55" s="781">
        <f t="shared" ca="1" si="203"/>
        <v>0</v>
      </c>
      <c r="FQ55" s="781">
        <f t="shared" ca="1" si="203"/>
        <v>0</v>
      </c>
      <c r="FR55" s="781">
        <f t="shared" ca="1" si="203"/>
        <v>0</v>
      </c>
      <c r="FS55" s="781">
        <f t="shared" ca="1" si="203"/>
        <v>0</v>
      </c>
      <c r="FT55" s="781">
        <f t="shared" ca="1" si="203"/>
        <v>0</v>
      </c>
      <c r="FU55" s="781" t="e">
        <f t="shared" ca="1" si="203"/>
        <v>#N/A</v>
      </c>
      <c r="FV55" s="781" t="e">
        <f t="shared" ca="1" si="203"/>
        <v>#N/A</v>
      </c>
      <c r="FW55" s="781">
        <f t="shared" ref="FW55:GB64" ca="1" si="204">VLOOKUP(FW$8,INDIRECT(LU_MAT),$B55,FALSE())*$D55/$C55</f>
        <v>0</v>
      </c>
      <c r="FX55" s="781">
        <f t="shared" ca="1" si="204"/>
        <v>0</v>
      </c>
      <c r="FY55" s="781">
        <f t="shared" ca="1" si="204"/>
        <v>0</v>
      </c>
      <c r="FZ55" s="781">
        <f t="shared" ca="1" si="204"/>
        <v>0</v>
      </c>
      <c r="GA55" s="781" t="e">
        <f t="shared" ca="1" si="204"/>
        <v>#N/A</v>
      </c>
      <c r="GB55" s="781">
        <f t="shared" ca="1" si="204"/>
        <v>0</v>
      </c>
      <c r="GC55" s="617"/>
      <c r="GD55" s="781">
        <f t="shared" ref="GD55:GO64" ca="1" si="205">VLOOKUP(GD$8,INDIRECT(LU_MAT),$B55,FALSE())*$D55/$C55</f>
        <v>0</v>
      </c>
      <c r="GE55" s="781">
        <f t="shared" ca="1" si="205"/>
        <v>0</v>
      </c>
      <c r="GF55" s="781">
        <f t="shared" ca="1" si="205"/>
        <v>0</v>
      </c>
      <c r="GG55" s="781">
        <f t="shared" ca="1" si="205"/>
        <v>0</v>
      </c>
      <c r="GH55" s="781" t="e">
        <f t="shared" ca="1" si="205"/>
        <v>#N/A</v>
      </c>
      <c r="GI55" s="781" t="e">
        <f t="shared" ca="1" si="205"/>
        <v>#N/A</v>
      </c>
      <c r="GJ55" s="781">
        <f t="shared" ca="1" si="205"/>
        <v>0</v>
      </c>
      <c r="GK55" s="781">
        <f t="shared" ca="1" si="205"/>
        <v>0</v>
      </c>
      <c r="GL55" s="781">
        <f t="shared" ca="1" si="205"/>
        <v>0</v>
      </c>
      <c r="GM55" s="781">
        <f t="shared" ca="1" si="205"/>
        <v>0</v>
      </c>
      <c r="GN55" s="781">
        <f t="shared" ca="1" si="205"/>
        <v>0</v>
      </c>
      <c r="GO55" s="781" t="e">
        <f t="shared" ca="1" si="205"/>
        <v>#N/A</v>
      </c>
    </row>
    <row r="56" spans="1:203" ht="12.75" customHeight="1">
      <c r="A56" s="803" t="s">
        <v>2605</v>
      </c>
      <c r="B56" s="618">
        <v>25</v>
      </c>
      <c r="C56" s="804">
        <v>92.094719999999995</v>
      </c>
      <c r="D56" s="523">
        <v>-0.35350712293999997</v>
      </c>
      <c r="E56" s="805" t="s">
        <v>1130</v>
      </c>
      <c r="F56" s="806">
        <f t="shared" ca="1" si="191"/>
        <v>0</v>
      </c>
      <c r="G56" s="781">
        <f t="shared" ca="1" si="191"/>
        <v>-1.5957388143234605E-9</v>
      </c>
      <c r="H56" s="781">
        <f t="shared" ca="1" si="191"/>
        <v>0</v>
      </c>
      <c r="I56" s="781">
        <f t="shared" ca="1" si="191"/>
        <v>0</v>
      </c>
      <c r="J56" s="781">
        <f t="shared" ca="1" si="191"/>
        <v>0</v>
      </c>
      <c r="K56" s="781">
        <f t="shared" ca="1" si="191"/>
        <v>0</v>
      </c>
      <c r="L56" s="781">
        <f t="shared" ca="1" si="191"/>
        <v>0</v>
      </c>
      <c r="M56" s="781">
        <f t="shared" ca="1" si="191"/>
        <v>0</v>
      </c>
      <c r="N56" s="766">
        <f t="shared" ca="1" si="191"/>
        <v>0</v>
      </c>
      <c r="O56" s="781">
        <f t="shared" ca="1" si="191"/>
        <v>0</v>
      </c>
      <c r="P56" s="807">
        <f t="shared" ca="1" si="191"/>
        <v>-1.5957384535028882E-9</v>
      </c>
      <c r="Q56" s="542"/>
      <c r="R56" s="781">
        <f t="shared" ca="1" si="192"/>
        <v>-1.5957384535028882E-9</v>
      </c>
      <c r="S56" s="781">
        <f t="shared" ca="1" si="192"/>
        <v>0</v>
      </c>
      <c r="T56" s="781">
        <f t="shared" ca="1" si="192"/>
        <v>0</v>
      </c>
      <c r="U56" s="781">
        <f t="shared" ca="1" si="192"/>
        <v>0</v>
      </c>
      <c r="V56" s="781">
        <f t="shared" ca="1" si="192"/>
        <v>0</v>
      </c>
      <c r="W56" s="781">
        <f t="shared" ca="1" si="192"/>
        <v>0</v>
      </c>
      <c r="X56" s="766">
        <f t="shared" ca="1" si="192"/>
        <v>-3.3926877159712748E-14</v>
      </c>
      <c r="Y56" s="781">
        <f t="shared" ca="1" si="192"/>
        <v>-1.9046558998599961E-2</v>
      </c>
      <c r="Z56" s="781">
        <f t="shared" ca="1" si="192"/>
        <v>-3.0704019979280063E-14</v>
      </c>
      <c r="AA56" s="781">
        <f t="shared" ca="1" si="192"/>
        <v>-3.2228482750738924E-15</v>
      </c>
      <c r="AB56" s="542"/>
      <c r="AC56" s="781">
        <f t="shared" ca="1" si="193"/>
        <v>0</v>
      </c>
      <c r="AD56" s="781">
        <f t="shared" ca="1" si="193"/>
        <v>0</v>
      </c>
      <c r="AE56" s="781">
        <f t="shared" ca="1" si="193"/>
        <v>0</v>
      </c>
      <c r="AF56" s="781">
        <f t="shared" ca="1" si="193"/>
        <v>0</v>
      </c>
      <c r="AG56" s="781">
        <f t="shared" ca="1" si="193"/>
        <v>0</v>
      </c>
      <c r="AH56" s="781">
        <f t="shared" ca="1" si="193"/>
        <v>0</v>
      </c>
      <c r="AI56" s="781">
        <f t="shared" ca="1" si="193"/>
        <v>0</v>
      </c>
      <c r="AJ56" s="781">
        <f t="shared" ca="1" si="193"/>
        <v>0</v>
      </c>
      <c r="AK56" s="766">
        <f t="shared" ca="1" si="193"/>
        <v>0</v>
      </c>
      <c r="AL56" s="781">
        <f t="shared" ca="1" si="193"/>
        <v>0</v>
      </c>
      <c r="AM56" s="781">
        <f t="shared" ca="1" si="193"/>
        <v>0</v>
      </c>
      <c r="AN56" s="781">
        <f t="shared" ca="1" si="193"/>
        <v>0</v>
      </c>
      <c r="AO56" s="542"/>
      <c r="AP56" s="781">
        <f t="shared" ca="1" si="194"/>
        <v>-1.9046558998599961E-2</v>
      </c>
      <c r="AQ56" s="781">
        <f t="shared" ca="1" si="194"/>
        <v>-3.2228482750738924E-15</v>
      </c>
      <c r="AR56" s="781">
        <f t="shared" ca="1" si="194"/>
        <v>-3.0704019979280063E-14</v>
      </c>
      <c r="AS56" s="781">
        <f t="shared" ca="1" si="194"/>
        <v>0</v>
      </c>
      <c r="AT56" s="766">
        <f t="shared" ca="1" si="194"/>
        <v>0</v>
      </c>
      <c r="AU56" s="766">
        <f t="shared" ca="1" si="194"/>
        <v>0</v>
      </c>
      <c r="AV56" s="781">
        <f t="shared" ca="1" si="194"/>
        <v>0</v>
      </c>
      <c r="AW56" s="781">
        <f t="shared" ca="1" si="194"/>
        <v>-3.3926877159712748E-14</v>
      </c>
      <c r="AX56" s="781">
        <f t="shared" ca="1" si="194"/>
        <v>0</v>
      </c>
      <c r="AY56" s="781">
        <f t="shared" ca="1" si="194"/>
        <v>-1.5957388143234605E-9</v>
      </c>
      <c r="AZ56" s="781">
        <f t="shared" ca="1" si="194"/>
        <v>0</v>
      </c>
      <c r="BA56" s="781">
        <f t="shared" ca="1" si="194"/>
        <v>-1.8337602962264641E-2</v>
      </c>
      <c r="BB56" s="781">
        <f t="shared" ca="1" si="194"/>
        <v>-7.0895444335088251E-4</v>
      </c>
      <c r="BC56" s="781">
        <f t="shared" ca="1" si="194"/>
        <v>-1.3652718519307732E-13</v>
      </c>
      <c r="BD56" s="542"/>
      <c r="BE56" s="781">
        <f t="shared" ca="1" si="195"/>
        <v>-1.9046558998599961E-2</v>
      </c>
      <c r="BF56" s="781">
        <f t="shared" ca="1" si="195"/>
        <v>-3.2228482750738924E-15</v>
      </c>
      <c r="BG56" s="781">
        <f t="shared" ca="1" si="195"/>
        <v>-3.0704019979280063E-14</v>
      </c>
      <c r="BH56" s="781">
        <f t="shared" ca="1" si="195"/>
        <v>0</v>
      </c>
      <c r="BI56" s="766">
        <f t="shared" ca="1" si="195"/>
        <v>0</v>
      </c>
      <c r="BJ56" s="781">
        <f t="shared" ca="1" si="195"/>
        <v>0</v>
      </c>
      <c r="BK56" s="781">
        <f t="shared" ca="1" si="195"/>
        <v>-3.3926877159712748E-14</v>
      </c>
      <c r="BL56" s="781">
        <f t="shared" ca="1" si="195"/>
        <v>0</v>
      </c>
      <c r="BM56" s="781">
        <f t="shared" ca="1" si="195"/>
        <v>-1.9046557386422934E-2</v>
      </c>
      <c r="BN56" s="781">
        <f t="shared" ca="1" si="195"/>
        <v>0</v>
      </c>
      <c r="BO56" s="781">
        <f t="shared" ca="1" si="195"/>
        <v>-1.5957388143234605E-9</v>
      </c>
      <c r="BP56" s="542"/>
      <c r="BQ56" s="781">
        <f t="shared" ca="1" si="196"/>
        <v>0</v>
      </c>
      <c r="BR56" s="781">
        <f t="shared" ca="1" si="196"/>
        <v>-1.9046557386422934E-2</v>
      </c>
      <c r="BS56" s="781">
        <f t="shared" ca="1" si="196"/>
        <v>0</v>
      </c>
      <c r="BT56" s="781">
        <f t="shared" ca="1" si="196"/>
        <v>-1.8337602962264641E-2</v>
      </c>
      <c r="BU56" s="781">
        <f t="shared" ca="1" si="196"/>
        <v>-1.3652718519307732E-13</v>
      </c>
      <c r="BV56" s="781">
        <f t="shared" ca="1" si="196"/>
        <v>-7.0895444335088251E-4</v>
      </c>
      <c r="BW56" s="781">
        <f t="shared" ca="1" si="196"/>
        <v>0</v>
      </c>
      <c r="BX56" s="542"/>
      <c r="BY56" s="781">
        <f t="shared" ca="1" si="197"/>
        <v>-7.0895444335088251E-4</v>
      </c>
      <c r="BZ56" s="781">
        <f t="shared" ca="1" si="197"/>
        <v>-1.3652718519307732E-13</v>
      </c>
      <c r="CA56" s="781">
        <f t="shared" ca="1" si="197"/>
        <v>0</v>
      </c>
      <c r="CB56" s="781">
        <f t="shared" ca="1" si="197"/>
        <v>-7.899431695303489E-6</v>
      </c>
      <c r="CC56" s="781">
        <f t="shared" ca="1" si="197"/>
        <v>-7.3004552279758724E-15</v>
      </c>
      <c r="CD56" s="781">
        <f t="shared" ca="1" si="197"/>
        <v>0</v>
      </c>
      <c r="CE56" s="781">
        <f t="shared" ca="1" si="197"/>
        <v>0</v>
      </c>
      <c r="CF56" s="781">
        <f t="shared" ca="1" si="197"/>
        <v>0</v>
      </c>
      <c r="CG56" s="542"/>
      <c r="CH56" s="781">
        <f t="shared" ca="1" si="198"/>
        <v>-1.438276401907422E-13</v>
      </c>
      <c r="CI56" s="781">
        <f t="shared" ca="1" si="198"/>
        <v>-7.1685387661997793E-4</v>
      </c>
      <c r="CJ56" s="781">
        <f t="shared" ca="1" si="198"/>
        <v>0</v>
      </c>
      <c r="CK56" s="781" t="e">
        <f t="shared" ca="1" si="198"/>
        <v>#N/A</v>
      </c>
      <c r="CL56" s="781" t="e">
        <f t="shared" ca="1" si="198"/>
        <v>#N/A</v>
      </c>
      <c r="CM56" s="542"/>
      <c r="CN56" s="781">
        <f t="shared" ca="1" si="199"/>
        <v>0</v>
      </c>
      <c r="CO56" s="781" t="e">
        <f t="shared" ca="1" si="199"/>
        <v>#N/A</v>
      </c>
      <c r="CP56" s="781">
        <f t="shared" ca="1" si="199"/>
        <v>0</v>
      </c>
      <c r="CQ56" s="781">
        <f t="shared" ca="1" si="199"/>
        <v>0</v>
      </c>
      <c r="CR56" s="781">
        <f t="shared" ca="1" si="199"/>
        <v>0</v>
      </c>
      <c r="CS56" s="781">
        <f t="shared" ca="1" si="199"/>
        <v>0</v>
      </c>
      <c r="CT56" s="542"/>
      <c r="CU56" s="781">
        <f t="shared" ca="1" si="200"/>
        <v>0</v>
      </c>
      <c r="CV56" s="781">
        <f t="shared" ca="1" si="200"/>
        <v>0</v>
      </c>
      <c r="CW56" s="781">
        <f t="shared" ca="1" si="200"/>
        <v>0</v>
      </c>
      <c r="CX56" s="781">
        <f t="shared" ca="1" si="200"/>
        <v>-1.8337602962264641E-2</v>
      </c>
      <c r="CY56" s="781">
        <f t="shared" ca="1" si="200"/>
        <v>0</v>
      </c>
      <c r="CZ56" s="781" t="e">
        <f t="shared" ca="1" si="200"/>
        <v>#N/A</v>
      </c>
      <c r="DA56" s="781" t="e">
        <f t="shared" ca="1" si="200"/>
        <v>#N/A</v>
      </c>
      <c r="DB56" s="781">
        <f t="shared" ca="1" si="200"/>
        <v>0</v>
      </c>
      <c r="DC56" s="766">
        <f t="shared" ca="1" si="200"/>
        <v>0</v>
      </c>
      <c r="DD56" s="781">
        <f t="shared" ca="1" si="200"/>
        <v>-7.3004552279758724E-15</v>
      </c>
      <c r="DE56" s="781">
        <f t="shared" ca="1" si="200"/>
        <v>-9.7160915722564362E-17</v>
      </c>
      <c r="DF56" s="781">
        <f t="shared" ca="1" si="200"/>
        <v>0</v>
      </c>
      <c r="DG56" s="781">
        <f t="shared" ca="1" si="200"/>
        <v>-9.8919729075711725E-6</v>
      </c>
      <c r="DH56" s="781">
        <f t="shared" ca="1" si="200"/>
        <v>-7.899431695303489E-6</v>
      </c>
      <c r="DI56" s="542"/>
      <c r="DJ56" s="781">
        <f t="shared" ca="1" si="201"/>
        <v>-5.5807420425817705E-5</v>
      </c>
      <c r="DK56" s="781">
        <f t="shared" ca="1" si="201"/>
        <v>-1.644810143430779E-3</v>
      </c>
      <c r="DL56" s="781">
        <f t="shared" ca="1" si="201"/>
        <v>0</v>
      </c>
      <c r="DM56" s="781">
        <f t="shared" ca="1" si="201"/>
        <v>0</v>
      </c>
      <c r="DN56" s="781" t="e">
        <f t="shared" ca="1" si="201"/>
        <v>#N/A</v>
      </c>
      <c r="DO56" s="781">
        <f t="shared" ca="1" si="201"/>
        <v>-6.802470250820166E-5</v>
      </c>
      <c r="DP56" s="781" t="e">
        <f t="shared" ca="1" si="201"/>
        <v>#N/A</v>
      </c>
      <c r="DQ56" s="542"/>
      <c r="DR56" s="781">
        <f t="shared" ca="1" si="180"/>
        <v>-1.5831164355301318E-2</v>
      </c>
      <c r="DS56" s="781">
        <f t="shared" ca="1" si="180"/>
        <v>0</v>
      </c>
      <c r="DT56" s="781">
        <f t="shared" ca="1" si="180"/>
        <v>0</v>
      </c>
      <c r="DU56" s="781" t="e">
        <f t="shared" ca="1" si="180"/>
        <v>#N/A</v>
      </c>
      <c r="DV56" s="617"/>
      <c r="DW56" s="542"/>
      <c r="DX56" s="781">
        <f t="shared" ca="1" si="181"/>
        <v>-1.5831164355301318E-2</v>
      </c>
      <c r="DY56" s="781">
        <f t="shared" ca="1" si="181"/>
        <v>0</v>
      </c>
      <c r="DZ56" s="781">
        <f t="shared" ca="1" si="181"/>
        <v>0</v>
      </c>
      <c r="EA56" s="781" t="e">
        <f t="shared" ca="1" si="181"/>
        <v>#N/A</v>
      </c>
      <c r="EB56" s="617"/>
      <c r="EC56" s="542"/>
      <c r="ED56" s="781">
        <f t="shared" ca="1" si="182"/>
        <v>-8.5605431924765812E-4</v>
      </c>
      <c r="EE56" s="781">
        <f t="shared" ca="1" si="182"/>
        <v>0</v>
      </c>
      <c r="EF56" s="781" t="e">
        <f t="shared" ca="1" si="182"/>
        <v>#N/A</v>
      </c>
      <c r="EG56" s="781" t="e">
        <f t="shared" ca="1" si="182"/>
        <v>#N/A</v>
      </c>
      <c r="EH56" s="617"/>
      <c r="EI56" s="542"/>
      <c r="EJ56" s="781">
        <f t="shared" ca="1" si="183"/>
        <v>0</v>
      </c>
      <c r="EK56" s="781">
        <f t="shared" ca="1" si="183"/>
        <v>0</v>
      </c>
      <c r="EL56" s="781">
        <f t="shared" ca="1" si="183"/>
        <v>0</v>
      </c>
      <c r="EM56" s="781">
        <f t="shared" ca="1" si="183"/>
        <v>0</v>
      </c>
      <c r="EN56" s="617"/>
      <c r="EO56" s="542"/>
      <c r="EP56" s="781">
        <f t="shared" ca="1" si="184"/>
        <v>-9.8919729075711725E-6</v>
      </c>
      <c r="EQ56" s="781">
        <f t="shared" ca="1" si="184"/>
        <v>-9.8919729075711725E-6</v>
      </c>
      <c r="ER56" s="781">
        <f t="shared" ca="1" si="184"/>
        <v>0</v>
      </c>
      <c r="ES56" s="781">
        <f t="shared" ca="1" si="184"/>
        <v>-1.5792870352830491E-16</v>
      </c>
      <c r="ET56" s="617"/>
      <c r="EU56" s="542"/>
      <c r="EV56" s="781">
        <f t="shared" ca="1" si="185"/>
        <v>0</v>
      </c>
      <c r="EW56" s="781">
        <f t="shared" ca="1" si="185"/>
        <v>0</v>
      </c>
      <c r="EX56" s="542"/>
      <c r="EY56" s="781">
        <f t="shared" ca="1" si="186"/>
        <v>0</v>
      </c>
      <c r="EZ56" s="781">
        <f t="shared" ca="1" si="186"/>
        <v>0</v>
      </c>
      <c r="FA56" s="781" t="e">
        <f t="shared" ca="1" si="186"/>
        <v>#N/A</v>
      </c>
      <c r="FB56" s="542"/>
      <c r="FC56" s="781">
        <f t="shared" ca="1" si="202"/>
        <v>0</v>
      </c>
      <c r="FD56" s="781">
        <f t="shared" ca="1" si="202"/>
        <v>0</v>
      </c>
      <c r="FE56" s="781">
        <f t="shared" ca="1" si="202"/>
        <v>0</v>
      </c>
      <c r="FF56" s="781">
        <f t="shared" ca="1" si="202"/>
        <v>0</v>
      </c>
      <c r="FG56" s="781">
        <f t="shared" ca="1" si="202"/>
        <v>0</v>
      </c>
      <c r="FH56" s="781">
        <f t="shared" ca="1" si="202"/>
        <v>0</v>
      </c>
      <c r="FI56" s="781">
        <f t="shared" ca="1" si="202"/>
        <v>0</v>
      </c>
      <c r="FJ56" s="781">
        <f t="shared" ca="1" si="202"/>
        <v>0</v>
      </c>
      <c r="FK56" s="781">
        <f t="shared" ca="1" si="202"/>
        <v>0</v>
      </c>
      <c r="FL56" s="781">
        <f t="shared" ca="1" si="202"/>
        <v>0</v>
      </c>
      <c r="FM56" s="781" t="e">
        <f t="shared" ca="1" si="203"/>
        <v>#N/A</v>
      </c>
      <c r="FN56" s="781">
        <f t="shared" ca="1" si="203"/>
        <v>0</v>
      </c>
      <c r="FO56" s="781">
        <f t="shared" ca="1" si="203"/>
        <v>0</v>
      </c>
      <c r="FP56" s="781">
        <f t="shared" ca="1" si="203"/>
        <v>0</v>
      </c>
      <c r="FQ56" s="781">
        <f t="shared" ca="1" si="203"/>
        <v>0</v>
      </c>
      <c r="FR56" s="781">
        <f t="shared" ca="1" si="203"/>
        <v>0</v>
      </c>
      <c r="FS56" s="781">
        <f t="shared" ca="1" si="203"/>
        <v>0</v>
      </c>
      <c r="FT56" s="781">
        <f t="shared" ca="1" si="203"/>
        <v>0</v>
      </c>
      <c r="FU56" s="781" t="e">
        <f t="shared" ca="1" si="203"/>
        <v>#N/A</v>
      </c>
      <c r="FV56" s="781" t="e">
        <f t="shared" ca="1" si="203"/>
        <v>#N/A</v>
      </c>
      <c r="FW56" s="781">
        <f t="shared" ca="1" si="204"/>
        <v>0</v>
      </c>
      <c r="FX56" s="781">
        <f t="shared" ca="1" si="204"/>
        <v>0</v>
      </c>
      <c r="FY56" s="781">
        <f t="shared" ca="1" si="204"/>
        <v>0</v>
      </c>
      <c r="FZ56" s="781">
        <f t="shared" ca="1" si="204"/>
        <v>0</v>
      </c>
      <c r="GA56" s="781" t="e">
        <f t="shared" ca="1" si="204"/>
        <v>#N/A</v>
      </c>
      <c r="GB56" s="781">
        <f t="shared" ca="1" si="204"/>
        <v>0</v>
      </c>
      <c r="GC56" s="617"/>
      <c r="GD56" s="781">
        <f t="shared" ca="1" si="205"/>
        <v>0</v>
      </c>
      <c r="GE56" s="781">
        <f t="shared" ca="1" si="205"/>
        <v>0</v>
      </c>
      <c r="GF56" s="781">
        <f t="shared" ca="1" si="205"/>
        <v>0</v>
      </c>
      <c r="GG56" s="781">
        <f t="shared" ca="1" si="205"/>
        <v>0</v>
      </c>
      <c r="GH56" s="781" t="e">
        <f t="shared" ca="1" si="205"/>
        <v>#N/A</v>
      </c>
      <c r="GI56" s="781" t="e">
        <f t="shared" ca="1" si="205"/>
        <v>#N/A</v>
      </c>
      <c r="GJ56" s="781">
        <f t="shared" ca="1" si="205"/>
        <v>-9.7160915722564362E-17</v>
      </c>
      <c r="GK56" s="781">
        <f t="shared" ca="1" si="205"/>
        <v>-9.8919729075711725E-6</v>
      </c>
      <c r="GL56" s="781">
        <f t="shared" ca="1" si="205"/>
        <v>0</v>
      </c>
      <c r="GM56" s="781">
        <f t="shared" ca="1" si="205"/>
        <v>0</v>
      </c>
      <c r="GN56" s="781">
        <f t="shared" ca="1" si="205"/>
        <v>0</v>
      </c>
      <c r="GO56" s="781" t="e">
        <f t="shared" ca="1" si="205"/>
        <v>#N/A</v>
      </c>
    </row>
    <row r="57" spans="1:203" ht="12.75" customHeight="1">
      <c r="A57" s="803" t="s">
        <v>2606</v>
      </c>
      <c r="B57" s="618">
        <v>26</v>
      </c>
      <c r="C57" s="804">
        <v>118.08924</v>
      </c>
      <c r="D57" s="523">
        <v>-0.32806182007000001</v>
      </c>
      <c r="E57" s="805" t="s">
        <v>1130</v>
      </c>
      <c r="F57" s="806">
        <f t="shared" ca="1" si="191"/>
        <v>0</v>
      </c>
      <c r="G57" s="781">
        <f t="shared" ca="1" si="191"/>
        <v>-9.1157479996261998E-8</v>
      </c>
      <c r="H57" s="781">
        <f t="shared" ca="1" si="191"/>
        <v>0</v>
      </c>
      <c r="I57" s="781">
        <f t="shared" ca="1" si="191"/>
        <v>0</v>
      </c>
      <c r="J57" s="781">
        <f t="shared" ca="1" si="191"/>
        <v>0</v>
      </c>
      <c r="K57" s="781">
        <f t="shared" ca="1" si="191"/>
        <v>0</v>
      </c>
      <c r="L57" s="781">
        <f t="shared" ca="1" si="191"/>
        <v>0</v>
      </c>
      <c r="M57" s="781">
        <f t="shared" ca="1" si="191"/>
        <v>0</v>
      </c>
      <c r="N57" s="766">
        <f t="shared" ca="1" si="191"/>
        <v>0</v>
      </c>
      <c r="O57" s="781">
        <f t="shared" ca="1" si="191"/>
        <v>-3.3699431279100778E-12</v>
      </c>
      <c r="P57" s="807">
        <f t="shared" ca="1" si="191"/>
        <v>-9.1154109902645274E-8</v>
      </c>
      <c r="Q57" s="542"/>
      <c r="R57" s="781">
        <f t="shared" ca="1" si="192"/>
        <v>-9.1154109902645274E-8</v>
      </c>
      <c r="S57" s="781">
        <f t="shared" ca="1" si="192"/>
        <v>0</v>
      </c>
      <c r="T57" s="781">
        <f t="shared" ca="1" si="192"/>
        <v>0</v>
      </c>
      <c r="U57" s="781">
        <f t="shared" ca="1" si="192"/>
        <v>0</v>
      </c>
      <c r="V57" s="781">
        <f t="shared" ca="1" si="192"/>
        <v>0</v>
      </c>
      <c r="W57" s="781">
        <f t="shared" ca="1" si="192"/>
        <v>0</v>
      </c>
      <c r="X57" s="766">
        <f t="shared" ca="1" si="192"/>
        <v>-3.7308781818208358E-11</v>
      </c>
      <c r="Y57" s="781">
        <f t="shared" ca="1" si="192"/>
        <v>-5.2599357719184218E-3</v>
      </c>
      <c r="Z57" s="781">
        <f t="shared" ca="1" si="192"/>
        <v>-3.3876402170716379E-11</v>
      </c>
      <c r="AA57" s="781">
        <f t="shared" ca="1" si="192"/>
        <v>-3.4312292429361511E-12</v>
      </c>
      <c r="AB57" s="542"/>
      <c r="AC57" s="781">
        <f t="shared" ca="1" si="193"/>
        <v>0</v>
      </c>
      <c r="AD57" s="781">
        <f t="shared" ca="1" si="193"/>
        <v>0</v>
      </c>
      <c r="AE57" s="781">
        <f t="shared" ca="1" si="193"/>
        <v>0</v>
      </c>
      <c r="AF57" s="781">
        <f t="shared" ca="1" si="193"/>
        <v>0</v>
      </c>
      <c r="AG57" s="781">
        <f t="shared" ca="1" si="193"/>
        <v>0</v>
      </c>
      <c r="AH57" s="781">
        <f t="shared" ca="1" si="193"/>
        <v>0</v>
      </c>
      <c r="AI57" s="781">
        <f t="shared" ca="1" si="193"/>
        <v>0</v>
      </c>
      <c r="AJ57" s="781">
        <f t="shared" ca="1" si="193"/>
        <v>0</v>
      </c>
      <c r="AK57" s="766">
        <f t="shared" ca="1" si="193"/>
        <v>0</v>
      </c>
      <c r="AL57" s="781">
        <f t="shared" ca="1" si="193"/>
        <v>0</v>
      </c>
      <c r="AM57" s="781">
        <f t="shared" ca="1" si="193"/>
        <v>0</v>
      </c>
      <c r="AN57" s="781">
        <f t="shared" ca="1" si="193"/>
        <v>0</v>
      </c>
      <c r="AO57" s="542"/>
      <c r="AP57" s="781">
        <f t="shared" ca="1" si="194"/>
        <v>-5.2599357719184218E-3</v>
      </c>
      <c r="AQ57" s="781">
        <f t="shared" ca="1" si="194"/>
        <v>-3.4312292429361511E-12</v>
      </c>
      <c r="AR57" s="781">
        <f t="shared" ca="1" si="194"/>
        <v>-3.3876402170716379E-11</v>
      </c>
      <c r="AS57" s="781">
        <f t="shared" ca="1" si="194"/>
        <v>0</v>
      </c>
      <c r="AT57" s="766">
        <f t="shared" ca="1" si="194"/>
        <v>0</v>
      </c>
      <c r="AU57" s="766">
        <f t="shared" ca="1" si="194"/>
        <v>0</v>
      </c>
      <c r="AV57" s="781">
        <f t="shared" ca="1" si="194"/>
        <v>0</v>
      </c>
      <c r="AW57" s="781">
        <f t="shared" ca="1" si="194"/>
        <v>-3.7308781818208358E-11</v>
      </c>
      <c r="AX57" s="781">
        <f t="shared" ca="1" si="194"/>
        <v>0</v>
      </c>
      <c r="AY57" s="781">
        <f t="shared" ca="1" si="194"/>
        <v>-9.1157479996261998E-8</v>
      </c>
      <c r="AZ57" s="781">
        <f t="shared" ca="1" si="194"/>
        <v>0</v>
      </c>
      <c r="BA57" s="781">
        <f t="shared" ca="1" si="194"/>
        <v>-5.0640617137834446E-3</v>
      </c>
      <c r="BB57" s="781">
        <f t="shared" ca="1" si="194"/>
        <v>-1.9578284308280301E-4</v>
      </c>
      <c r="BC57" s="781">
        <f t="shared" ca="1" si="194"/>
        <v>-5.5764174547112103E-11</v>
      </c>
      <c r="BD57" s="542"/>
      <c r="BE57" s="781">
        <f t="shared" ca="1" si="195"/>
        <v>-5.2599357719184218E-3</v>
      </c>
      <c r="BF57" s="781">
        <f t="shared" ca="1" si="195"/>
        <v>-3.4312292429361511E-12</v>
      </c>
      <c r="BG57" s="781">
        <f t="shared" ca="1" si="195"/>
        <v>-3.3876402170716379E-11</v>
      </c>
      <c r="BH57" s="781">
        <f t="shared" ca="1" si="195"/>
        <v>0</v>
      </c>
      <c r="BI57" s="766">
        <f t="shared" ca="1" si="195"/>
        <v>0</v>
      </c>
      <c r="BJ57" s="781">
        <f t="shared" ca="1" si="195"/>
        <v>0</v>
      </c>
      <c r="BK57" s="781">
        <f t="shared" ca="1" si="195"/>
        <v>-3.7308781818208358E-11</v>
      </c>
      <c r="BL57" s="781">
        <f t="shared" ca="1" si="195"/>
        <v>0</v>
      </c>
      <c r="BM57" s="781">
        <f t="shared" ca="1" si="195"/>
        <v>-5.2598446229846453E-3</v>
      </c>
      <c r="BN57" s="781">
        <f t="shared" ca="1" si="195"/>
        <v>0</v>
      </c>
      <c r="BO57" s="781">
        <f t="shared" ca="1" si="195"/>
        <v>-9.1157479996261998E-8</v>
      </c>
      <c r="BP57" s="542"/>
      <c r="BQ57" s="781">
        <f t="shared" ca="1" si="196"/>
        <v>0</v>
      </c>
      <c r="BR57" s="781">
        <f t="shared" ca="1" si="196"/>
        <v>-5.2598446229846453E-3</v>
      </c>
      <c r="BS57" s="781">
        <f t="shared" ca="1" si="196"/>
        <v>0</v>
      </c>
      <c r="BT57" s="781">
        <f t="shared" ca="1" si="196"/>
        <v>-5.0640617137834446E-3</v>
      </c>
      <c r="BU57" s="781">
        <f t="shared" ca="1" si="196"/>
        <v>-5.5764174547112103E-11</v>
      </c>
      <c r="BV57" s="781">
        <f t="shared" ca="1" si="196"/>
        <v>-1.9578284308280301E-4</v>
      </c>
      <c r="BW57" s="781">
        <f t="shared" ca="1" si="196"/>
        <v>0</v>
      </c>
      <c r="BX57" s="542"/>
      <c r="BY57" s="781">
        <f t="shared" ca="1" si="197"/>
        <v>-1.9578284308280301E-4</v>
      </c>
      <c r="BZ57" s="781">
        <f t="shared" ca="1" si="197"/>
        <v>-5.5764174547112103E-11</v>
      </c>
      <c r="CA57" s="781">
        <f t="shared" ca="1" si="197"/>
        <v>0</v>
      </c>
      <c r="CB57" s="781">
        <f t="shared" ca="1" si="197"/>
        <v>-2.1814851840332425E-6</v>
      </c>
      <c r="CC57" s="781">
        <f t="shared" ca="1" si="197"/>
        <v>-6.5175245842257365E-12</v>
      </c>
      <c r="CD57" s="781">
        <f t="shared" ca="1" si="197"/>
        <v>0</v>
      </c>
      <c r="CE57" s="781">
        <f t="shared" ca="1" si="197"/>
        <v>0</v>
      </c>
      <c r="CF57" s="781">
        <f t="shared" ca="1" si="197"/>
        <v>0</v>
      </c>
      <c r="CG57" s="542"/>
      <c r="CH57" s="781">
        <f t="shared" ca="1" si="198"/>
        <v>-6.2281699186899529E-11</v>
      </c>
      <c r="CI57" s="781">
        <f t="shared" ca="1" si="198"/>
        <v>-1.9796432821127461E-4</v>
      </c>
      <c r="CJ57" s="781">
        <f t="shared" ca="1" si="198"/>
        <v>0</v>
      </c>
      <c r="CK57" s="781" t="e">
        <f t="shared" ca="1" si="198"/>
        <v>#N/A</v>
      </c>
      <c r="CL57" s="781" t="e">
        <f t="shared" ca="1" si="198"/>
        <v>#N/A</v>
      </c>
      <c r="CM57" s="542"/>
      <c r="CN57" s="781">
        <f t="shared" ca="1" si="199"/>
        <v>0</v>
      </c>
      <c r="CO57" s="781" t="e">
        <f t="shared" ca="1" si="199"/>
        <v>#N/A</v>
      </c>
      <c r="CP57" s="781">
        <f t="shared" ca="1" si="199"/>
        <v>0</v>
      </c>
      <c r="CQ57" s="781">
        <f t="shared" ca="1" si="199"/>
        <v>0</v>
      </c>
      <c r="CR57" s="781">
        <f t="shared" ca="1" si="199"/>
        <v>0</v>
      </c>
      <c r="CS57" s="781">
        <f t="shared" ca="1" si="199"/>
        <v>0</v>
      </c>
      <c r="CT57" s="542"/>
      <c r="CU57" s="781">
        <f t="shared" ca="1" si="200"/>
        <v>-3.3699431279100778E-12</v>
      </c>
      <c r="CV57" s="781">
        <f t="shared" ca="1" si="200"/>
        <v>0</v>
      </c>
      <c r="CW57" s="781">
        <f t="shared" ca="1" si="200"/>
        <v>0</v>
      </c>
      <c r="CX57" s="781">
        <f t="shared" ca="1" si="200"/>
        <v>-5.0640617137834446E-3</v>
      </c>
      <c r="CY57" s="781">
        <f t="shared" ca="1" si="200"/>
        <v>0</v>
      </c>
      <c r="CZ57" s="781" t="e">
        <f t="shared" ca="1" si="200"/>
        <v>#N/A</v>
      </c>
      <c r="DA57" s="781" t="e">
        <f t="shared" ca="1" si="200"/>
        <v>#N/A</v>
      </c>
      <c r="DB57" s="781">
        <f t="shared" ca="1" si="200"/>
        <v>0</v>
      </c>
      <c r="DC57" s="766">
        <f t="shared" ca="1" si="200"/>
        <v>0</v>
      </c>
      <c r="DD57" s="781">
        <f t="shared" ca="1" si="200"/>
        <v>-6.5175245842257365E-12</v>
      </c>
      <c r="DE57" s="781">
        <f t="shared" ca="1" si="200"/>
        <v>-1.3265874494988447E-13</v>
      </c>
      <c r="DF57" s="781">
        <f t="shared" ca="1" si="200"/>
        <v>0</v>
      </c>
      <c r="DG57" s="781">
        <f t="shared" ca="1" si="200"/>
        <v>-2.7317398043097464E-6</v>
      </c>
      <c r="DH57" s="781">
        <f t="shared" ca="1" si="200"/>
        <v>-2.1814851840332425E-6</v>
      </c>
      <c r="DI57" s="542"/>
      <c r="DJ57" s="781">
        <f t="shared" ca="1" si="201"/>
        <v>-1.5411622574018125E-5</v>
      </c>
      <c r="DK57" s="781">
        <f t="shared" ca="1" si="201"/>
        <v>-4.5422621265597411E-4</v>
      </c>
      <c r="DL57" s="781">
        <f t="shared" ca="1" si="201"/>
        <v>0</v>
      </c>
      <c r="DM57" s="781">
        <f t="shared" ca="1" si="201"/>
        <v>0</v>
      </c>
      <c r="DN57" s="781" t="e">
        <f t="shared" ca="1" si="201"/>
        <v>#N/A</v>
      </c>
      <c r="DO57" s="781">
        <f t="shared" ca="1" si="201"/>
        <v>-1.8785513470317535E-5</v>
      </c>
      <c r="DP57" s="781" t="e">
        <f t="shared" ca="1" si="201"/>
        <v>#N/A</v>
      </c>
      <c r="DQ57" s="542"/>
      <c r="DR57" s="781">
        <f t="shared" ca="1" si="180"/>
        <v>-4.3718905733222671E-3</v>
      </c>
      <c r="DS57" s="781">
        <f t="shared" ca="1" si="180"/>
        <v>0</v>
      </c>
      <c r="DT57" s="781">
        <f t="shared" ca="1" si="180"/>
        <v>0</v>
      </c>
      <c r="DU57" s="781" t="e">
        <f t="shared" ca="1" si="180"/>
        <v>#N/A</v>
      </c>
      <c r="DV57" s="617"/>
      <c r="DW57" s="542"/>
      <c r="DX57" s="781">
        <f t="shared" ca="1" si="181"/>
        <v>-4.3718905733222671E-3</v>
      </c>
      <c r="DY57" s="781">
        <f t="shared" ca="1" si="181"/>
        <v>0</v>
      </c>
      <c r="DZ57" s="781">
        <f t="shared" ca="1" si="181"/>
        <v>0</v>
      </c>
      <c r="EA57" s="781" t="e">
        <f t="shared" ca="1" si="181"/>
        <v>#N/A</v>
      </c>
      <c r="EB57" s="617"/>
      <c r="EC57" s="542"/>
      <c r="ED57" s="781">
        <f t="shared" ca="1" si="182"/>
        <v>-2.3640559316587809E-4</v>
      </c>
      <c r="EE57" s="781">
        <f t="shared" ca="1" si="182"/>
        <v>0</v>
      </c>
      <c r="EF57" s="781" t="e">
        <f t="shared" ca="1" si="182"/>
        <v>#N/A</v>
      </c>
      <c r="EG57" s="781" t="e">
        <f t="shared" ca="1" si="182"/>
        <v>#N/A</v>
      </c>
      <c r="EH57" s="617"/>
      <c r="EI57" s="542"/>
      <c r="EJ57" s="781">
        <f t="shared" ca="1" si="183"/>
        <v>0</v>
      </c>
      <c r="EK57" s="781">
        <f t="shared" ca="1" si="183"/>
        <v>0</v>
      </c>
      <c r="EL57" s="781">
        <f t="shared" ca="1" si="183"/>
        <v>0</v>
      </c>
      <c r="EM57" s="781">
        <f t="shared" ca="1" si="183"/>
        <v>0</v>
      </c>
      <c r="EN57" s="617"/>
      <c r="EO57" s="542"/>
      <c r="EP57" s="781">
        <f t="shared" ca="1" si="184"/>
        <v>-2.7317398265344184E-6</v>
      </c>
      <c r="EQ57" s="781">
        <f t="shared" ca="1" si="184"/>
        <v>-2.7317398043097464E-6</v>
      </c>
      <c r="ER57" s="781">
        <f t="shared" ca="1" si="184"/>
        <v>0</v>
      </c>
      <c r="ES57" s="781">
        <f t="shared" ca="1" si="184"/>
        <v>-2.2176973886164391E-14</v>
      </c>
      <c r="ET57" s="617"/>
      <c r="EU57" s="542"/>
      <c r="EV57" s="781">
        <f t="shared" ca="1" si="185"/>
        <v>0</v>
      </c>
      <c r="EW57" s="781">
        <f t="shared" ca="1" si="185"/>
        <v>0</v>
      </c>
      <c r="EX57" s="542"/>
      <c r="EY57" s="781">
        <f t="shared" ca="1" si="186"/>
        <v>0</v>
      </c>
      <c r="EZ57" s="781">
        <f t="shared" ca="1" si="186"/>
        <v>0</v>
      </c>
      <c r="FA57" s="781" t="e">
        <f t="shared" ca="1" si="186"/>
        <v>#N/A</v>
      </c>
      <c r="FB57" s="542"/>
      <c r="FC57" s="781">
        <f t="shared" ca="1" si="202"/>
        <v>0</v>
      </c>
      <c r="FD57" s="781">
        <f t="shared" ca="1" si="202"/>
        <v>0</v>
      </c>
      <c r="FE57" s="781">
        <f t="shared" ca="1" si="202"/>
        <v>0</v>
      </c>
      <c r="FF57" s="781">
        <f t="shared" ca="1" si="202"/>
        <v>0</v>
      </c>
      <c r="FG57" s="781">
        <f t="shared" ca="1" si="202"/>
        <v>0</v>
      </c>
      <c r="FH57" s="781">
        <f t="shared" ca="1" si="202"/>
        <v>0</v>
      </c>
      <c r="FI57" s="781">
        <f t="shared" ca="1" si="202"/>
        <v>0</v>
      </c>
      <c r="FJ57" s="781">
        <f t="shared" ca="1" si="202"/>
        <v>0</v>
      </c>
      <c r="FK57" s="781">
        <f t="shared" ca="1" si="202"/>
        <v>0</v>
      </c>
      <c r="FL57" s="781">
        <f t="shared" ca="1" si="202"/>
        <v>0</v>
      </c>
      <c r="FM57" s="781" t="e">
        <f t="shared" ca="1" si="203"/>
        <v>#N/A</v>
      </c>
      <c r="FN57" s="781">
        <f t="shared" ca="1" si="203"/>
        <v>0</v>
      </c>
      <c r="FO57" s="781">
        <f t="shared" ca="1" si="203"/>
        <v>0</v>
      </c>
      <c r="FP57" s="781">
        <f t="shared" ca="1" si="203"/>
        <v>0</v>
      </c>
      <c r="FQ57" s="781">
        <f t="shared" ca="1" si="203"/>
        <v>0</v>
      </c>
      <c r="FR57" s="781">
        <f t="shared" ca="1" si="203"/>
        <v>0</v>
      </c>
      <c r="FS57" s="781">
        <f t="shared" ca="1" si="203"/>
        <v>0</v>
      </c>
      <c r="FT57" s="781">
        <f t="shared" ca="1" si="203"/>
        <v>0</v>
      </c>
      <c r="FU57" s="781" t="e">
        <f t="shared" ca="1" si="203"/>
        <v>#N/A</v>
      </c>
      <c r="FV57" s="781" t="e">
        <f t="shared" ca="1" si="203"/>
        <v>#N/A</v>
      </c>
      <c r="FW57" s="781">
        <f t="shared" ca="1" si="204"/>
        <v>0</v>
      </c>
      <c r="FX57" s="781">
        <f t="shared" ca="1" si="204"/>
        <v>0</v>
      </c>
      <c r="FY57" s="781">
        <f t="shared" ca="1" si="204"/>
        <v>0</v>
      </c>
      <c r="FZ57" s="781">
        <f t="shared" ca="1" si="204"/>
        <v>0</v>
      </c>
      <c r="GA57" s="781" t="e">
        <f t="shared" ca="1" si="204"/>
        <v>#N/A</v>
      </c>
      <c r="GB57" s="781">
        <f t="shared" ca="1" si="204"/>
        <v>0</v>
      </c>
      <c r="GC57" s="617"/>
      <c r="GD57" s="781">
        <f t="shared" ca="1" si="205"/>
        <v>0</v>
      </c>
      <c r="GE57" s="781">
        <f t="shared" ca="1" si="205"/>
        <v>0</v>
      </c>
      <c r="GF57" s="781">
        <f t="shared" ca="1" si="205"/>
        <v>0</v>
      </c>
      <c r="GG57" s="781">
        <f t="shared" ca="1" si="205"/>
        <v>0</v>
      </c>
      <c r="GH57" s="781" t="e">
        <f t="shared" ca="1" si="205"/>
        <v>#N/A</v>
      </c>
      <c r="GI57" s="781" t="e">
        <f t="shared" ca="1" si="205"/>
        <v>#N/A</v>
      </c>
      <c r="GJ57" s="781">
        <f t="shared" ca="1" si="205"/>
        <v>-1.3265874494988447E-13</v>
      </c>
      <c r="GK57" s="781">
        <f t="shared" ca="1" si="205"/>
        <v>-2.7317398043097464E-6</v>
      </c>
      <c r="GL57" s="781">
        <f t="shared" ca="1" si="205"/>
        <v>0</v>
      </c>
      <c r="GM57" s="781">
        <f t="shared" ca="1" si="205"/>
        <v>0</v>
      </c>
      <c r="GN57" s="781">
        <f t="shared" ca="1" si="205"/>
        <v>0</v>
      </c>
      <c r="GO57" s="781" t="e">
        <f t="shared" ca="1" si="205"/>
        <v>#N/A</v>
      </c>
    </row>
    <row r="58" spans="1:203" ht="12.75" customHeight="1">
      <c r="A58" s="803" t="s">
        <v>2607</v>
      </c>
      <c r="B58" s="618">
        <v>31</v>
      </c>
      <c r="C58" s="804">
        <v>132.05629999999999</v>
      </c>
      <c r="D58" s="523">
        <v>0</v>
      </c>
      <c r="E58" s="805" t="s">
        <v>1130</v>
      </c>
      <c r="F58" s="806">
        <f t="shared" ca="1" si="191"/>
        <v>0</v>
      </c>
      <c r="G58" s="781">
        <f t="shared" ca="1" si="191"/>
        <v>0</v>
      </c>
      <c r="H58" s="781">
        <f t="shared" ca="1" si="191"/>
        <v>0</v>
      </c>
      <c r="I58" s="781">
        <f t="shared" ca="1" si="191"/>
        <v>0</v>
      </c>
      <c r="J58" s="781">
        <f t="shared" ca="1" si="191"/>
        <v>0</v>
      </c>
      <c r="K58" s="781">
        <f t="shared" ca="1" si="191"/>
        <v>0</v>
      </c>
      <c r="L58" s="781">
        <f t="shared" ca="1" si="191"/>
        <v>0</v>
      </c>
      <c r="M58" s="781">
        <f t="shared" ca="1" si="191"/>
        <v>0</v>
      </c>
      <c r="N58" s="766">
        <f t="shared" ca="1" si="191"/>
        <v>0</v>
      </c>
      <c r="O58" s="781">
        <f t="shared" ca="1" si="191"/>
        <v>0</v>
      </c>
      <c r="P58" s="807">
        <f t="shared" ca="1" si="191"/>
        <v>0</v>
      </c>
      <c r="Q58" s="542"/>
      <c r="R58" s="781">
        <f t="shared" ca="1" si="192"/>
        <v>0</v>
      </c>
      <c r="S58" s="781">
        <f t="shared" ca="1" si="192"/>
        <v>0</v>
      </c>
      <c r="T58" s="781">
        <f t="shared" ca="1" si="192"/>
        <v>0</v>
      </c>
      <c r="U58" s="781">
        <f t="shared" ca="1" si="192"/>
        <v>0</v>
      </c>
      <c r="V58" s="781">
        <f t="shared" ca="1" si="192"/>
        <v>0</v>
      </c>
      <c r="W58" s="781">
        <f t="shared" ca="1" si="192"/>
        <v>0</v>
      </c>
      <c r="X58" s="766">
        <f t="shared" ca="1" si="192"/>
        <v>0</v>
      </c>
      <c r="Y58" s="781">
        <f t="shared" ca="1" si="192"/>
        <v>0</v>
      </c>
      <c r="Z58" s="781">
        <f t="shared" ca="1" si="192"/>
        <v>0</v>
      </c>
      <c r="AA58" s="781">
        <f t="shared" ca="1" si="192"/>
        <v>0</v>
      </c>
      <c r="AB58" s="542"/>
      <c r="AC58" s="781">
        <f t="shared" ca="1" si="193"/>
        <v>0</v>
      </c>
      <c r="AD58" s="781">
        <f t="shared" ca="1" si="193"/>
        <v>0</v>
      </c>
      <c r="AE58" s="781">
        <f t="shared" ca="1" si="193"/>
        <v>0</v>
      </c>
      <c r="AF58" s="781">
        <f t="shared" ca="1" si="193"/>
        <v>0</v>
      </c>
      <c r="AG58" s="781">
        <f t="shared" ca="1" si="193"/>
        <v>0</v>
      </c>
      <c r="AH58" s="781">
        <f t="shared" ca="1" si="193"/>
        <v>0</v>
      </c>
      <c r="AI58" s="781">
        <f t="shared" ca="1" si="193"/>
        <v>0</v>
      </c>
      <c r="AJ58" s="781">
        <f t="shared" ca="1" si="193"/>
        <v>0</v>
      </c>
      <c r="AK58" s="766">
        <f t="shared" ca="1" si="193"/>
        <v>0</v>
      </c>
      <c r="AL58" s="781">
        <f t="shared" ca="1" si="193"/>
        <v>0</v>
      </c>
      <c r="AM58" s="781">
        <f t="shared" ca="1" si="193"/>
        <v>0</v>
      </c>
      <c r="AN58" s="781">
        <f t="shared" ca="1" si="193"/>
        <v>0</v>
      </c>
      <c r="AO58" s="542"/>
      <c r="AP58" s="781">
        <f t="shared" ca="1" si="194"/>
        <v>0</v>
      </c>
      <c r="AQ58" s="781">
        <f t="shared" ca="1" si="194"/>
        <v>0</v>
      </c>
      <c r="AR58" s="781">
        <f t="shared" ca="1" si="194"/>
        <v>0</v>
      </c>
      <c r="AS58" s="781">
        <f t="shared" ca="1" si="194"/>
        <v>0</v>
      </c>
      <c r="AT58" s="766">
        <f t="shared" ca="1" si="194"/>
        <v>0</v>
      </c>
      <c r="AU58" s="766">
        <f t="shared" ca="1" si="194"/>
        <v>0</v>
      </c>
      <c r="AV58" s="781">
        <f t="shared" ca="1" si="194"/>
        <v>0</v>
      </c>
      <c r="AW58" s="781">
        <f t="shared" ca="1" si="194"/>
        <v>0</v>
      </c>
      <c r="AX58" s="781">
        <f t="shared" ca="1" si="194"/>
        <v>0</v>
      </c>
      <c r="AY58" s="781">
        <f t="shared" ca="1" si="194"/>
        <v>0</v>
      </c>
      <c r="AZ58" s="781">
        <f t="shared" ca="1" si="194"/>
        <v>0</v>
      </c>
      <c r="BA58" s="781">
        <f t="shared" ca="1" si="194"/>
        <v>0</v>
      </c>
      <c r="BB58" s="781">
        <f t="shared" ca="1" si="194"/>
        <v>0</v>
      </c>
      <c r="BC58" s="781">
        <f t="shared" ca="1" si="194"/>
        <v>0</v>
      </c>
      <c r="BD58" s="542"/>
      <c r="BE58" s="781">
        <f t="shared" ca="1" si="195"/>
        <v>0</v>
      </c>
      <c r="BF58" s="781">
        <f t="shared" ca="1" si="195"/>
        <v>0</v>
      </c>
      <c r="BG58" s="781">
        <f t="shared" ca="1" si="195"/>
        <v>0</v>
      </c>
      <c r="BH58" s="781">
        <f t="shared" ca="1" si="195"/>
        <v>0</v>
      </c>
      <c r="BI58" s="766">
        <f t="shared" ca="1" si="195"/>
        <v>0</v>
      </c>
      <c r="BJ58" s="781">
        <f t="shared" ca="1" si="195"/>
        <v>0</v>
      </c>
      <c r="BK58" s="781">
        <f t="shared" ca="1" si="195"/>
        <v>0</v>
      </c>
      <c r="BL58" s="781">
        <f t="shared" ca="1" si="195"/>
        <v>0</v>
      </c>
      <c r="BM58" s="781">
        <f t="shared" ca="1" si="195"/>
        <v>0</v>
      </c>
      <c r="BN58" s="781">
        <f t="shared" ca="1" si="195"/>
        <v>0</v>
      </c>
      <c r="BO58" s="781">
        <f t="shared" ca="1" si="195"/>
        <v>0</v>
      </c>
      <c r="BP58" s="542"/>
      <c r="BQ58" s="781">
        <f t="shared" ca="1" si="196"/>
        <v>0</v>
      </c>
      <c r="BR58" s="781">
        <f t="shared" ca="1" si="196"/>
        <v>0</v>
      </c>
      <c r="BS58" s="781">
        <f t="shared" ca="1" si="196"/>
        <v>0</v>
      </c>
      <c r="BT58" s="781">
        <f t="shared" ca="1" si="196"/>
        <v>0</v>
      </c>
      <c r="BU58" s="781">
        <f t="shared" ca="1" si="196"/>
        <v>0</v>
      </c>
      <c r="BV58" s="781">
        <f t="shared" ca="1" si="196"/>
        <v>0</v>
      </c>
      <c r="BW58" s="781">
        <f t="shared" ca="1" si="196"/>
        <v>0</v>
      </c>
      <c r="BX58" s="542"/>
      <c r="BY58" s="781">
        <f t="shared" ca="1" si="197"/>
        <v>0</v>
      </c>
      <c r="BZ58" s="781">
        <f t="shared" ca="1" si="197"/>
        <v>0</v>
      </c>
      <c r="CA58" s="781">
        <f t="shared" ca="1" si="197"/>
        <v>0</v>
      </c>
      <c r="CB58" s="781">
        <f t="shared" ca="1" si="197"/>
        <v>0</v>
      </c>
      <c r="CC58" s="781">
        <f t="shared" ca="1" si="197"/>
        <v>0</v>
      </c>
      <c r="CD58" s="781">
        <f t="shared" ca="1" si="197"/>
        <v>0</v>
      </c>
      <c r="CE58" s="781">
        <f t="shared" ca="1" si="197"/>
        <v>0</v>
      </c>
      <c r="CF58" s="781">
        <f t="shared" ca="1" si="197"/>
        <v>0</v>
      </c>
      <c r="CG58" s="542"/>
      <c r="CH58" s="781">
        <f t="shared" ca="1" si="198"/>
        <v>0</v>
      </c>
      <c r="CI58" s="781">
        <f t="shared" ca="1" si="198"/>
        <v>0</v>
      </c>
      <c r="CJ58" s="781">
        <f t="shared" ca="1" si="198"/>
        <v>0</v>
      </c>
      <c r="CK58" s="781" t="e">
        <f t="shared" ca="1" si="198"/>
        <v>#N/A</v>
      </c>
      <c r="CL58" s="781" t="e">
        <f t="shared" ca="1" si="198"/>
        <v>#N/A</v>
      </c>
      <c r="CM58" s="542"/>
      <c r="CN58" s="781">
        <f t="shared" ca="1" si="199"/>
        <v>0</v>
      </c>
      <c r="CO58" s="781" t="e">
        <f t="shared" ca="1" si="199"/>
        <v>#N/A</v>
      </c>
      <c r="CP58" s="781">
        <f t="shared" ca="1" si="199"/>
        <v>0</v>
      </c>
      <c r="CQ58" s="781">
        <f t="shared" ca="1" si="199"/>
        <v>0</v>
      </c>
      <c r="CR58" s="781">
        <f t="shared" ca="1" si="199"/>
        <v>0</v>
      </c>
      <c r="CS58" s="781">
        <f t="shared" ca="1" si="199"/>
        <v>0</v>
      </c>
      <c r="CT58" s="542"/>
      <c r="CU58" s="781">
        <f t="shared" ca="1" si="200"/>
        <v>0</v>
      </c>
      <c r="CV58" s="781">
        <f t="shared" ca="1" si="200"/>
        <v>0</v>
      </c>
      <c r="CW58" s="781">
        <f t="shared" ca="1" si="200"/>
        <v>0</v>
      </c>
      <c r="CX58" s="781">
        <f t="shared" ca="1" si="200"/>
        <v>0</v>
      </c>
      <c r="CY58" s="781">
        <f t="shared" ca="1" si="200"/>
        <v>0</v>
      </c>
      <c r="CZ58" s="781" t="e">
        <f t="shared" ca="1" si="200"/>
        <v>#N/A</v>
      </c>
      <c r="DA58" s="781" t="e">
        <f t="shared" ca="1" si="200"/>
        <v>#N/A</v>
      </c>
      <c r="DB58" s="781">
        <f t="shared" ca="1" si="200"/>
        <v>0</v>
      </c>
      <c r="DC58" s="766">
        <f t="shared" ca="1" si="200"/>
        <v>0</v>
      </c>
      <c r="DD58" s="781">
        <f t="shared" ca="1" si="200"/>
        <v>0</v>
      </c>
      <c r="DE58" s="781">
        <f t="shared" ca="1" si="200"/>
        <v>0</v>
      </c>
      <c r="DF58" s="781">
        <f t="shared" ca="1" si="200"/>
        <v>0</v>
      </c>
      <c r="DG58" s="781">
        <f t="shared" ca="1" si="200"/>
        <v>0</v>
      </c>
      <c r="DH58" s="781">
        <f t="shared" ca="1" si="200"/>
        <v>0</v>
      </c>
      <c r="DI58" s="542"/>
      <c r="DJ58" s="781">
        <f t="shared" ca="1" si="201"/>
        <v>0</v>
      </c>
      <c r="DK58" s="781">
        <f t="shared" ca="1" si="201"/>
        <v>0</v>
      </c>
      <c r="DL58" s="781">
        <f t="shared" ca="1" si="201"/>
        <v>0</v>
      </c>
      <c r="DM58" s="781">
        <f t="shared" ca="1" si="201"/>
        <v>0</v>
      </c>
      <c r="DN58" s="781" t="e">
        <f t="shared" ca="1" si="201"/>
        <v>#N/A</v>
      </c>
      <c r="DO58" s="781">
        <f t="shared" ca="1" si="201"/>
        <v>0</v>
      </c>
      <c r="DP58" s="781" t="e">
        <f t="shared" ca="1" si="201"/>
        <v>#N/A</v>
      </c>
      <c r="DQ58" s="542"/>
      <c r="DR58" s="781">
        <f t="shared" ca="1" si="180"/>
        <v>0</v>
      </c>
      <c r="DS58" s="781">
        <f t="shared" ca="1" si="180"/>
        <v>0</v>
      </c>
      <c r="DT58" s="781">
        <f t="shared" ca="1" si="180"/>
        <v>0</v>
      </c>
      <c r="DU58" s="781" t="e">
        <f t="shared" ca="1" si="180"/>
        <v>#N/A</v>
      </c>
      <c r="DV58" s="617"/>
      <c r="DW58" s="542"/>
      <c r="DX58" s="781">
        <f t="shared" ca="1" si="181"/>
        <v>0</v>
      </c>
      <c r="DY58" s="781">
        <f t="shared" ca="1" si="181"/>
        <v>0</v>
      </c>
      <c r="DZ58" s="781">
        <f t="shared" ca="1" si="181"/>
        <v>0</v>
      </c>
      <c r="EA58" s="781" t="e">
        <f t="shared" ca="1" si="181"/>
        <v>#N/A</v>
      </c>
      <c r="EB58" s="617"/>
      <c r="EC58" s="542"/>
      <c r="ED58" s="781">
        <f t="shared" ca="1" si="182"/>
        <v>0</v>
      </c>
      <c r="EE58" s="781">
        <f t="shared" ca="1" si="182"/>
        <v>0</v>
      </c>
      <c r="EF58" s="781" t="e">
        <f t="shared" ca="1" si="182"/>
        <v>#N/A</v>
      </c>
      <c r="EG58" s="781" t="e">
        <f t="shared" ca="1" si="182"/>
        <v>#N/A</v>
      </c>
      <c r="EH58" s="617"/>
      <c r="EI58" s="542"/>
      <c r="EJ58" s="781">
        <f t="shared" ca="1" si="183"/>
        <v>0</v>
      </c>
      <c r="EK58" s="781">
        <f t="shared" ca="1" si="183"/>
        <v>0</v>
      </c>
      <c r="EL58" s="781">
        <f t="shared" ca="1" si="183"/>
        <v>0</v>
      </c>
      <c r="EM58" s="781">
        <f t="shared" ca="1" si="183"/>
        <v>0</v>
      </c>
      <c r="EN58" s="617"/>
      <c r="EO58" s="542"/>
      <c r="EP58" s="781">
        <f t="shared" ca="1" si="184"/>
        <v>0</v>
      </c>
      <c r="EQ58" s="781">
        <f t="shared" ca="1" si="184"/>
        <v>0</v>
      </c>
      <c r="ER58" s="781">
        <f t="shared" ca="1" si="184"/>
        <v>0</v>
      </c>
      <c r="ES58" s="781">
        <f t="shared" ca="1" si="184"/>
        <v>0</v>
      </c>
      <c r="ET58" s="617"/>
      <c r="EU58" s="542"/>
      <c r="EV58" s="781">
        <f t="shared" ca="1" si="185"/>
        <v>0</v>
      </c>
      <c r="EW58" s="781">
        <f t="shared" ca="1" si="185"/>
        <v>0</v>
      </c>
      <c r="EX58" s="542"/>
      <c r="EY58" s="781">
        <f t="shared" ca="1" si="186"/>
        <v>0</v>
      </c>
      <c r="EZ58" s="781">
        <f t="shared" ca="1" si="186"/>
        <v>0</v>
      </c>
      <c r="FA58" s="781" t="e">
        <f t="shared" ca="1" si="186"/>
        <v>#N/A</v>
      </c>
      <c r="FB58" s="542"/>
      <c r="FC58" s="781">
        <f t="shared" ca="1" si="202"/>
        <v>0</v>
      </c>
      <c r="FD58" s="781">
        <f t="shared" ca="1" si="202"/>
        <v>0</v>
      </c>
      <c r="FE58" s="781">
        <f t="shared" ca="1" si="202"/>
        <v>0</v>
      </c>
      <c r="FF58" s="781">
        <f t="shared" ca="1" si="202"/>
        <v>0</v>
      </c>
      <c r="FG58" s="781">
        <f t="shared" ca="1" si="202"/>
        <v>0</v>
      </c>
      <c r="FH58" s="781">
        <f t="shared" ca="1" si="202"/>
        <v>0</v>
      </c>
      <c r="FI58" s="781">
        <f t="shared" ca="1" si="202"/>
        <v>0</v>
      </c>
      <c r="FJ58" s="781">
        <f t="shared" ca="1" si="202"/>
        <v>0</v>
      </c>
      <c r="FK58" s="781">
        <f t="shared" ca="1" si="202"/>
        <v>0</v>
      </c>
      <c r="FL58" s="781">
        <f t="shared" ca="1" si="202"/>
        <v>0</v>
      </c>
      <c r="FM58" s="781" t="e">
        <f t="shared" ca="1" si="203"/>
        <v>#N/A</v>
      </c>
      <c r="FN58" s="781">
        <f t="shared" ca="1" si="203"/>
        <v>0</v>
      </c>
      <c r="FO58" s="781">
        <f t="shared" ca="1" si="203"/>
        <v>0</v>
      </c>
      <c r="FP58" s="781">
        <f t="shared" ca="1" si="203"/>
        <v>0</v>
      </c>
      <c r="FQ58" s="781">
        <f t="shared" ca="1" si="203"/>
        <v>0</v>
      </c>
      <c r="FR58" s="781">
        <f t="shared" ca="1" si="203"/>
        <v>0</v>
      </c>
      <c r="FS58" s="781">
        <f t="shared" ca="1" si="203"/>
        <v>0</v>
      </c>
      <c r="FT58" s="781">
        <f t="shared" ca="1" si="203"/>
        <v>0</v>
      </c>
      <c r="FU58" s="781" t="e">
        <f t="shared" ca="1" si="203"/>
        <v>#N/A</v>
      </c>
      <c r="FV58" s="781" t="e">
        <f t="shared" ca="1" si="203"/>
        <v>#N/A</v>
      </c>
      <c r="FW58" s="781">
        <f t="shared" ca="1" si="204"/>
        <v>0</v>
      </c>
      <c r="FX58" s="781">
        <f t="shared" ca="1" si="204"/>
        <v>0</v>
      </c>
      <c r="FY58" s="781">
        <f t="shared" ca="1" si="204"/>
        <v>0</v>
      </c>
      <c r="FZ58" s="781">
        <f t="shared" ca="1" si="204"/>
        <v>0</v>
      </c>
      <c r="GA58" s="781" t="e">
        <f t="shared" ca="1" si="204"/>
        <v>#N/A</v>
      </c>
      <c r="GB58" s="781">
        <f t="shared" ca="1" si="204"/>
        <v>0</v>
      </c>
      <c r="GC58" s="617"/>
      <c r="GD58" s="781">
        <f t="shared" ca="1" si="205"/>
        <v>0</v>
      </c>
      <c r="GE58" s="781">
        <f t="shared" ca="1" si="205"/>
        <v>0</v>
      </c>
      <c r="GF58" s="781">
        <f t="shared" ca="1" si="205"/>
        <v>0</v>
      </c>
      <c r="GG58" s="781">
        <f t="shared" ca="1" si="205"/>
        <v>0</v>
      </c>
      <c r="GH58" s="781" t="e">
        <f t="shared" ca="1" si="205"/>
        <v>#N/A</v>
      </c>
      <c r="GI58" s="781" t="e">
        <f t="shared" ca="1" si="205"/>
        <v>#N/A</v>
      </c>
      <c r="GJ58" s="781">
        <f t="shared" ca="1" si="205"/>
        <v>0</v>
      </c>
      <c r="GK58" s="781">
        <f t="shared" ca="1" si="205"/>
        <v>0</v>
      </c>
      <c r="GL58" s="781">
        <f t="shared" ca="1" si="205"/>
        <v>0</v>
      </c>
      <c r="GM58" s="781">
        <f t="shared" ca="1" si="205"/>
        <v>0</v>
      </c>
      <c r="GN58" s="781">
        <f t="shared" ca="1" si="205"/>
        <v>0</v>
      </c>
      <c r="GO58" s="781" t="e">
        <f t="shared" ca="1" si="205"/>
        <v>#N/A</v>
      </c>
    </row>
    <row r="59" spans="1:203" ht="12.75" customHeight="1">
      <c r="A59" s="803" t="s">
        <v>2608</v>
      </c>
      <c r="B59" s="618">
        <v>37</v>
      </c>
      <c r="C59" s="804">
        <v>100.20404000000001</v>
      </c>
      <c r="D59" s="523">
        <v>-1.06639971566</v>
      </c>
      <c r="E59" s="805" t="s">
        <v>1130</v>
      </c>
      <c r="F59" s="806">
        <f t="shared" ca="1" si="191"/>
        <v>0</v>
      </c>
      <c r="G59" s="781">
        <f t="shared" ca="1" si="191"/>
        <v>0</v>
      </c>
      <c r="H59" s="781">
        <f t="shared" ca="1" si="191"/>
        <v>0</v>
      </c>
      <c r="I59" s="781">
        <f t="shared" ca="1" si="191"/>
        <v>0</v>
      </c>
      <c r="J59" s="781">
        <f t="shared" ca="1" si="191"/>
        <v>0</v>
      </c>
      <c r="K59" s="781">
        <f t="shared" ca="1" si="191"/>
        <v>0</v>
      </c>
      <c r="L59" s="781">
        <f t="shared" ca="1" si="191"/>
        <v>0</v>
      </c>
      <c r="M59" s="781">
        <f t="shared" ca="1" si="191"/>
        <v>0</v>
      </c>
      <c r="N59" s="766">
        <f t="shared" ca="1" si="191"/>
        <v>0</v>
      </c>
      <c r="O59" s="781">
        <f t="shared" ca="1" si="191"/>
        <v>0</v>
      </c>
      <c r="P59" s="807">
        <f t="shared" ca="1" si="191"/>
        <v>0</v>
      </c>
      <c r="Q59" s="542"/>
      <c r="R59" s="781">
        <f t="shared" ca="1" si="192"/>
        <v>0</v>
      </c>
      <c r="S59" s="781">
        <f t="shared" ca="1" si="192"/>
        <v>0</v>
      </c>
      <c r="T59" s="781">
        <f t="shared" ca="1" si="192"/>
        <v>0</v>
      </c>
      <c r="U59" s="781">
        <f t="shared" ca="1" si="192"/>
        <v>0</v>
      </c>
      <c r="V59" s="781">
        <f t="shared" ca="1" si="192"/>
        <v>0</v>
      </c>
      <c r="W59" s="781">
        <f t="shared" ca="1" si="192"/>
        <v>0</v>
      </c>
      <c r="X59" s="766">
        <f t="shared" ca="1" si="192"/>
        <v>0</v>
      </c>
      <c r="Y59" s="781">
        <f t="shared" ca="1" si="192"/>
        <v>0</v>
      </c>
      <c r="Z59" s="781">
        <f t="shared" ca="1" si="192"/>
        <v>0</v>
      </c>
      <c r="AA59" s="781">
        <f t="shared" ca="1" si="192"/>
        <v>0</v>
      </c>
      <c r="AB59" s="542"/>
      <c r="AC59" s="781">
        <f t="shared" ca="1" si="193"/>
        <v>0</v>
      </c>
      <c r="AD59" s="781">
        <f t="shared" ca="1" si="193"/>
        <v>0</v>
      </c>
      <c r="AE59" s="781">
        <f t="shared" ca="1" si="193"/>
        <v>0</v>
      </c>
      <c r="AF59" s="781">
        <f t="shared" ca="1" si="193"/>
        <v>0</v>
      </c>
      <c r="AG59" s="781">
        <f t="shared" ca="1" si="193"/>
        <v>0</v>
      </c>
      <c r="AH59" s="781">
        <f t="shared" ca="1" si="193"/>
        <v>0</v>
      </c>
      <c r="AI59" s="781">
        <f t="shared" ca="1" si="193"/>
        <v>0</v>
      </c>
      <c r="AJ59" s="781">
        <f t="shared" ca="1" si="193"/>
        <v>0</v>
      </c>
      <c r="AK59" s="766">
        <f t="shared" ca="1" si="193"/>
        <v>0</v>
      </c>
      <c r="AL59" s="781">
        <f t="shared" ca="1" si="193"/>
        <v>0</v>
      </c>
      <c r="AM59" s="781">
        <f t="shared" ca="1" si="193"/>
        <v>0</v>
      </c>
      <c r="AN59" s="781">
        <f t="shared" ca="1" si="193"/>
        <v>0</v>
      </c>
      <c r="AO59" s="542"/>
      <c r="AP59" s="781">
        <f t="shared" ca="1" si="194"/>
        <v>0</v>
      </c>
      <c r="AQ59" s="781">
        <f t="shared" ca="1" si="194"/>
        <v>0</v>
      </c>
      <c r="AR59" s="781">
        <f t="shared" ca="1" si="194"/>
        <v>0</v>
      </c>
      <c r="AS59" s="781">
        <f t="shared" ca="1" si="194"/>
        <v>0</v>
      </c>
      <c r="AT59" s="766">
        <f t="shared" ca="1" si="194"/>
        <v>0</v>
      </c>
      <c r="AU59" s="766">
        <f t="shared" ca="1" si="194"/>
        <v>0</v>
      </c>
      <c r="AV59" s="781">
        <f t="shared" ca="1" si="194"/>
        <v>0</v>
      </c>
      <c r="AW59" s="781">
        <f t="shared" ca="1" si="194"/>
        <v>0</v>
      </c>
      <c r="AX59" s="781">
        <f t="shared" ca="1" si="194"/>
        <v>0</v>
      </c>
      <c r="AY59" s="781">
        <f t="shared" ca="1" si="194"/>
        <v>0</v>
      </c>
      <c r="AZ59" s="781">
        <f t="shared" ca="1" si="194"/>
        <v>0</v>
      </c>
      <c r="BA59" s="781">
        <f t="shared" ca="1" si="194"/>
        <v>0</v>
      </c>
      <c r="BB59" s="781">
        <f t="shared" ca="1" si="194"/>
        <v>0</v>
      </c>
      <c r="BC59" s="781">
        <f t="shared" ca="1" si="194"/>
        <v>0</v>
      </c>
      <c r="BD59" s="542"/>
      <c r="BE59" s="781">
        <f t="shared" ca="1" si="195"/>
        <v>0</v>
      </c>
      <c r="BF59" s="781">
        <f t="shared" ca="1" si="195"/>
        <v>0</v>
      </c>
      <c r="BG59" s="781">
        <f t="shared" ca="1" si="195"/>
        <v>0</v>
      </c>
      <c r="BH59" s="781">
        <f t="shared" ca="1" si="195"/>
        <v>0</v>
      </c>
      <c r="BI59" s="766">
        <f t="shared" ca="1" si="195"/>
        <v>0</v>
      </c>
      <c r="BJ59" s="781">
        <f t="shared" ca="1" si="195"/>
        <v>0</v>
      </c>
      <c r="BK59" s="781">
        <f t="shared" ca="1" si="195"/>
        <v>0</v>
      </c>
      <c r="BL59" s="781">
        <f t="shared" ca="1" si="195"/>
        <v>0</v>
      </c>
      <c r="BM59" s="781">
        <f t="shared" ca="1" si="195"/>
        <v>0</v>
      </c>
      <c r="BN59" s="781">
        <f t="shared" ca="1" si="195"/>
        <v>0</v>
      </c>
      <c r="BO59" s="781">
        <f t="shared" ca="1" si="195"/>
        <v>0</v>
      </c>
      <c r="BP59" s="542"/>
      <c r="BQ59" s="781">
        <f t="shared" ca="1" si="196"/>
        <v>0</v>
      </c>
      <c r="BR59" s="781">
        <f t="shared" ca="1" si="196"/>
        <v>0</v>
      </c>
      <c r="BS59" s="781">
        <f t="shared" ca="1" si="196"/>
        <v>0</v>
      </c>
      <c r="BT59" s="781">
        <f t="shared" ca="1" si="196"/>
        <v>0</v>
      </c>
      <c r="BU59" s="781">
        <f t="shared" ca="1" si="196"/>
        <v>0</v>
      </c>
      <c r="BV59" s="781">
        <f t="shared" ca="1" si="196"/>
        <v>0</v>
      </c>
      <c r="BW59" s="781">
        <f t="shared" ca="1" si="196"/>
        <v>0</v>
      </c>
      <c r="BX59" s="542"/>
      <c r="BY59" s="781">
        <f t="shared" ca="1" si="197"/>
        <v>0</v>
      </c>
      <c r="BZ59" s="781">
        <f t="shared" ca="1" si="197"/>
        <v>0</v>
      </c>
      <c r="CA59" s="781">
        <f t="shared" ca="1" si="197"/>
        <v>0</v>
      </c>
      <c r="CB59" s="781">
        <f t="shared" ca="1" si="197"/>
        <v>0</v>
      </c>
      <c r="CC59" s="781">
        <f t="shared" ca="1" si="197"/>
        <v>0</v>
      </c>
      <c r="CD59" s="781">
        <f t="shared" ca="1" si="197"/>
        <v>0</v>
      </c>
      <c r="CE59" s="781">
        <f t="shared" ca="1" si="197"/>
        <v>0</v>
      </c>
      <c r="CF59" s="781">
        <f t="shared" ca="1" si="197"/>
        <v>0</v>
      </c>
      <c r="CG59" s="542"/>
      <c r="CH59" s="781">
        <f t="shared" ca="1" si="198"/>
        <v>0</v>
      </c>
      <c r="CI59" s="781">
        <f t="shared" ca="1" si="198"/>
        <v>0</v>
      </c>
      <c r="CJ59" s="781">
        <f t="shared" ca="1" si="198"/>
        <v>0</v>
      </c>
      <c r="CK59" s="781" t="e">
        <f t="shared" ca="1" si="198"/>
        <v>#N/A</v>
      </c>
      <c r="CL59" s="781" t="e">
        <f t="shared" ca="1" si="198"/>
        <v>#N/A</v>
      </c>
      <c r="CM59" s="542"/>
      <c r="CN59" s="781">
        <f t="shared" ca="1" si="199"/>
        <v>0</v>
      </c>
      <c r="CO59" s="781" t="e">
        <f t="shared" ca="1" si="199"/>
        <v>#N/A</v>
      </c>
      <c r="CP59" s="781">
        <f t="shared" ca="1" si="199"/>
        <v>0</v>
      </c>
      <c r="CQ59" s="781">
        <f t="shared" ca="1" si="199"/>
        <v>0</v>
      </c>
      <c r="CR59" s="781">
        <f t="shared" ca="1" si="199"/>
        <v>0</v>
      </c>
      <c r="CS59" s="781">
        <f t="shared" ca="1" si="199"/>
        <v>0</v>
      </c>
      <c r="CT59" s="542"/>
      <c r="CU59" s="781">
        <f t="shared" ca="1" si="200"/>
        <v>0</v>
      </c>
      <c r="CV59" s="781">
        <f t="shared" ca="1" si="200"/>
        <v>0</v>
      </c>
      <c r="CW59" s="781">
        <f t="shared" ca="1" si="200"/>
        <v>0</v>
      </c>
      <c r="CX59" s="781">
        <f t="shared" ca="1" si="200"/>
        <v>0</v>
      </c>
      <c r="CY59" s="781">
        <f t="shared" ca="1" si="200"/>
        <v>0</v>
      </c>
      <c r="CZ59" s="781" t="e">
        <f t="shared" ca="1" si="200"/>
        <v>#N/A</v>
      </c>
      <c r="DA59" s="781" t="e">
        <f t="shared" ca="1" si="200"/>
        <v>#N/A</v>
      </c>
      <c r="DB59" s="781">
        <f t="shared" ca="1" si="200"/>
        <v>0</v>
      </c>
      <c r="DC59" s="766">
        <f t="shared" ca="1" si="200"/>
        <v>0</v>
      </c>
      <c r="DD59" s="781">
        <f t="shared" ca="1" si="200"/>
        <v>0</v>
      </c>
      <c r="DE59" s="781">
        <f t="shared" ca="1" si="200"/>
        <v>0</v>
      </c>
      <c r="DF59" s="781">
        <f t="shared" ca="1" si="200"/>
        <v>0</v>
      </c>
      <c r="DG59" s="781">
        <f t="shared" ca="1" si="200"/>
        <v>0</v>
      </c>
      <c r="DH59" s="781">
        <f t="shared" ca="1" si="200"/>
        <v>0</v>
      </c>
      <c r="DI59" s="542"/>
      <c r="DJ59" s="781">
        <f t="shared" ca="1" si="201"/>
        <v>0</v>
      </c>
      <c r="DK59" s="781">
        <f t="shared" ca="1" si="201"/>
        <v>0</v>
      </c>
      <c r="DL59" s="781">
        <f t="shared" ca="1" si="201"/>
        <v>0</v>
      </c>
      <c r="DM59" s="781">
        <f t="shared" ca="1" si="201"/>
        <v>0</v>
      </c>
      <c r="DN59" s="781" t="e">
        <f t="shared" ca="1" si="201"/>
        <v>#N/A</v>
      </c>
      <c r="DO59" s="781">
        <f t="shared" ca="1" si="201"/>
        <v>0</v>
      </c>
      <c r="DP59" s="781" t="e">
        <f t="shared" ca="1" si="201"/>
        <v>#N/A</v>
      </c>
      <c r="DQ59" s="542"/>
      <c r="DR59" s="781">
        <f t="shared" ca="1" si="180"/>
        <v>0</v>
      </c>
      <c r="DS59" s="781">
        <f t="shared" ca="1" si="180"/>
        <v>0</v>
      </c>
      <c r="DT59" s="781">
        <f t="shared" ca="1" si="180"/>
        <v>0</v>
      </c>
      <c r="DU59" s="781" t="e">
        <f t="shared" ca="1" si="180"/>
        <v>#N/A</v>
      </c>
      <c r="DV59" s="617"/>
      <c r="DW59" s="542"/>
      <c r="DX59" s="781">
        <f t="shared" ca="1" si="181"/>
        <v>0</v>
      </c>
      <c r="DY59" s="781">
        <f t="shared" ca="1" si="181"/>
        <v>0</v>
      </c>
      <c r="DZ59" s="781">
        <f t="shared" ca="1" si="181"/>
        <v>0</v>
      </c>
      <c r="EA59" s="781" t="e">
        <f t="shared" ca="1" si="181"/>
        <v>#N/A</v>
      </c>
      <c r="EB59" s="617"/>
      <c r="EC59" s="542"/>
      <c r="ED59" s="781">
        <f t="shared" ca="1" si="182"/>
        <v>0</v>
      </c>
      <c r="EE59" s="781">
        <f t="shared" ca="1" si="182"/>
        <v>0</v>
      </c>
      <c r="EF59" s="781" t="e">
        <f t="shared" ca="1" si="182"/>
        <v>#N/A</v>
      </c>
      <c r="EG59" s="781" t="e">
        <f t="shared" ca="1" si="182"/>
        <v>#N/A</v>
      </c>
      <c r="EH59" s="617"/>
      <c r="EI59" s="542"/>
      <c r="EJ59" s="781">
        <f t="shared" ca="1" si="183"/>
        <v>0</v>
      </c>
      <c r="EK59" s="781">
        <f t="shared" ca="1" si="183"/>
        <v>0</v>
      </c>
      <c r="EL59" s="781">
        <f t="shared" ca="1" si="183"/>
        <v>0</v>
      </c>
      <c r="EM59" s="781">
        <f t="shared" ca="1" si="183"/>
        <v>0</v>
      </c>
      <c r="EN59" s="617"/>
      <c r="EO59" s="542"/>
      <c r="EP59" s="781">
        <f t="shared" ca="1" si="184"/>
        <v>0</v>
      </c>
      <c r="EQ59" s="781">
        <f t="shared" ca="1" si="184"/>
        <v>0</v>
      </c>
      <c r="ER59" s="781">
        <f t="shared" ca="1" si="184"/>
        <v>0</v>
      </c>
      <c r="ES59" s="781">
        <f t="shared" ca="1" si="184"/>
        <v>0</v>
      </c>
      <c r="ET59" s="617"/>
      <c r="EU59" s="542"/>
      <c r="EV59" s="781">
        <f t="shared" ca="1" si="185"/>
        <v>0</v>
      </c>
      <c r="EW59" s="781">
        <f t="shared" ca="1" si="185"/>
        <v>0</v>
      </c>
      <c r="EX59" s="542"/>
      <c r="EY59" s="781">
        <f t="shared" ca="1" si="186"/>
        <v>0</v>
      </c>
      <c r="EZ59" s="781">
        <f t="shared" ca="1" si="186"/>
        <v>0</v>
      </c>
      <c r="FA59" s="781" t="e">
        <f t="shared" ca="1" si="186"/>
        <v>#N/A</v>
      </c>
      <c r="FB59" s="542"/>
      <c r="FC59" s="781">
        <f t="shared" ca="1" si="202"/>
        <v>0</v>
      </c>
      <c r="FD59" s="781">
        <f t="shared" ca="1" si="202"/>
        <v>0</v>
      </c>
      <c r="FE59" s="781">
        <f t="shared" ca="1" si="202"/>
        <v>0</v>
      </c>
      <c r="FF59" s="781">
        <f t="shared" ca="1" si="202"/>
        <v>0</v>
      </c>
      <c r="FG59" s="781">
        <f t="shared" ca="1" si="202"/>
        <v>0</v>
      </c>
      <c r="FH59" s="781">
        <f t="shared" ca="1" si="202"/>
        <v>0</v>
      </c>
      <c r="FI59" s="781">
        <f t="shared" ca="1" si="202"/>
        <v>0</v>
      </c>
      <c r="FJ59" s="781">
        <f t="shared" ca="1" si="202"/>
        <v>0</v>
      </c>
      <c r="FK59" s="781">
        <f t="shared" ca="1" si="202"/>
        <v>0</v>
      </c>
      <c r="FL59" s="781">
        <f t="shared" ca="1" si="202"/>
        <v>0</v>
      </c>
      <c r="FM59" s="781" t="e">
        <f t="shared" ca="1" si="203"/>
        <v>#N/A</v>
      </c>
      <c r="FN59" s="781">
        <f t="shared" ca="1" si="203"/>
        <v>0</v>
      </c>
      <c r="FO59" s="781">
        <f t="shared" ca="1" si="203"/>
        <v>0</v>
      </c>
      <c r="FP59" s="781">
        <f t="shared" ca="1" si="203"/>
        <v>0</v>
      </c>
      <c r="FQ59" s="781">
        <f t="shared" ca="1" si="203"/>
        <v>0</v>
      </c>
      <c r="FR59" s="781">
        <f t="shared" ca="1" si="203"/>
        <v>0</v>
      </c>
      <c r="FS59" s="781">
        <f t="shared" ca="1" si="203"/>
        <v>0</v>
      </c>
      <c r="FT59" s="781">
        <f t="shared" ca="1" si="203"/>
        <v>0</v>
      </c>
      <c r="FU59" s="781" t="e">
        <f t="shared" ca="1" si="203"/>
        <v>#N/A</v>
      </c>
      <c r="FV59" s="781" t="e">
        <f t="shared" ca="1" si="203"/>
        <v>#N/A</v>
      </c>
      <c r="FW59" s="781">
        <f t="shared" ca="1" si="204"/>
        <v>0</v>
      </c>
      <c r="FX59" s="781">
        <f t="shared" ca="1" si="204"/>
        <v>0</v>
      </c>
      <c r="FY59" s="781">
        <f t="shared" ca="1" si="204"/>
        <v>0</v>
      </c>
      <c r="FZ59" s="781">
        <f t="shared" ca="1" si="204"/>
        <v>0</v>
      </c>
      <c r="GA59" s="781" t="e">
        <f t="shared" ca="1" si="204"/>
        <v>#N/A</v>
      </c>
      <c r="GB59" s="781">
        <f t="shared" ca="1" si="204"/>
        <v>0</v>
      </c>
      <c r="GC59" s="617"/>
      <c r="GD59" s="781">
        <f t="shared" ca="1" si="205"/>
        <v>0</v>
      </c>
      <c r="GE59" s="781">
        <f t="shared" ca="1" si="205"/>
        <v>0</v>
      </c>
      <c r="GF59" s="781">
        <f t="shared" ca="1" si="205"/>
        <v>0</v>
      </c>
      <c r="GG59" s="781">
        <f t="shared" ca="1" si="205"/>
        <v>0</v>
      </c>
      <c r="GH59" s="781" t="e">
        <f t="shared" ca="1" si="205"/>
        <v>#N/A</v>
      </c>
      <c r="GI59" s="781" t="e">
        <f t="shared" ca="1" si="205"/>
        <v>#N/A</v>
      </c>
      <c r="GJ59" s="781">
        <f t="shared" ca="1" si="205"/>
        <v>0</v>
      </c>
      <c r="GK59" s="781">
        <f t="shared" ca="1" si="205"/>
        <v>0</v>
      </c>
      <c r="GL59" s="781">
        <f t="shared" ca="1" si="205"/>
        <v>0</v>
      </c>
      <c r="GM59" s="781">
        <f t="shared" ca="1" si="205"/>
        <v>0</v>
      </c>
      <c r="GN59" s="781">
        <f t="shared" ca="1" si="205"/>
        <v>0</v>
      </c>
      <c r="GO59" s="781" t="e">
        <f t="shared" ca="1" si="205"/>
        <v>#N/A</v>
      </c>
    </row>
    <row r="60" spans="1:203" ht="12.75" customHeight="1">
      <c r="A60" s="803" t="s">
        <v>2609</v>
      </c>
      <c r="B60" s="618">
        <v>38</v>
      </c>
      <c r="C60" s="804">
        <v>282.46676000000002</v>
      </c>
      <c r="D60" s="523">
        <v>-2.4775787360899999</v>
      </c>
      <c r="E60" s="805" t="s">
        <v>1130</v>
      </c>
      <c r="F60" s="806">
        <f t="shared" ca="1" si="191"/>
        <v>0</v>
      </c>
      <c r="G60" s="781">
        <f t="shared" ca="1" si="191"/>
        <v>0</v>
      </c>
      <c r="H60" s="781">
        <f t="shared" ca="1" si="191"/>
        <v>0</v>
      </c>
      <c r="I60" s="781">
        <f t="shared" ca="1" si="191"/>
        <v>0</v>
      </c>
      <c r="J60" s="781">
        <f t="shared" ca="1" si="191"/>
        <v>0</v>
      </c>
      <c r="K60" s="781">
        <f t="shared" ca="1" si="191"/>
        <v>0</v>
      </c>
      <c r="L60" s="781">
        <f t="shared" ca="1" si="191"/>
        <v>0</v>
      </c>
      <c r="M60" s="781">
        <f t="shared" ca="1" si="191"/>
        <v>0</v>
      </c>
      <c r="N60" s="766">
        <f t="shared" ca="1" si="191"/>
        <v>0</v>
      </c>
      <c r="O60" s="781">
        <f t="shared" ca="1" si="191"/>
        <v>0</v>
      </c>
      <c r="P60" s="807">
        <f t="shared" ca="1" si="191"/>
        <v>0</v>
      </c>
      <c r="Q60" s="542"/>
      <c r="R60" s="781">
        <f t="shared" ca="1" si="192"/>
        <v>0</v>
      </c>
      <c r="S60" s="781">
        <f t="shared" ca="1" si="192"/>
        <v>0</v>
      </c>
      <c r="T60" s="781">
        <f t="shared" ca="1" si="192"/>
        <v>0</v>
      </c>
      <c r="U60" s="781">
        <f t="shared" ca="1" si="192"/>
        <v>0</v>
      </c>
      <c r="V60" s="781">
        <f t="shared" ca="1" si="192"/>
        <v>0</v>
      </c>
      <c r="W60" s="781">
        <f t="shared" ca="1" si="192"/>
        <v>0</v>
      </c>
      <c r="X60" s="766">
        <f t="shared" ca="1" si="192"/>
        <v>0</v>
      </c>
      <c r="Y60" s="781">
        <f t="shared" ca="1" si="192"/>
        <v>0</v>
      </c>
      <c r="Z60" s="781">
        <f t="shared" ca="1" si="192"/>
        <v>0</v>
      </c>
      <c r="AA60" s="781">
        <f t="shared" ca="1" si="192"/>
        <v>0</v>
      </c>
      <c r="AB60" s="542"/>
      <c r="AC60" s="781">
        <f t="shared" ca="1" si="193"/>
        <v>0</v>
      </c>
      <c r="AD60" s="781">
        <f t="shared" ca="1" si="193"/>
        <v>0</v>
      </c>
      <c r="AE60" s="781">
        <f t="shared" ca="1" si="193"/>
        <v>0</v>
      </c>
      <c r="AF60" s="781">
        <f t="shared" ca="1" si="193"/>
        <v>0</v>
      </c>
      <c r="AG60" s="781">
        <f t="shared" ca="1" si="193"/>
        <v>0</v>
      </c>
      <c r="AH60" s="781">
        <f t="shared" ca="1" si="193"/>
        <v>0</v>
      </c>
      <c r="AI60" s="781">
        <f t="shared" ca="1" si="193"/>
        <v>0</v>
      </c>
      <c r="AJ60" s="781">
        <f t="shared" ca="1" si="193"/>
        <v>0</v>
      </c>
      <c r="AK60" s="766">
        <f t="shared" ca="1" si="193"/>
        <v>0</v>
      </c>
      <c r="AL60" s="781">
        <f t="shared" ca="1" si="193"/>
        <v>0</v>
      </c>
      <c r="AM60" s="781">
        <f t="shared" ca="1" si="193"/>
        <v>0</v>
      </c>
      <c r="AN60" s="781">
        <f t="shared" ca="1" si="193"/>
        <v>0</v>
      </c>
      <c r="AO60" s="542"/>
      <c r="AP60" s="781">
        <f t="shared" ca="1" si="194"/>
        <v>0</v>
      </c>
      <c r="AQ60" s="781">
        <f t="shared" ca="1" si="194"/>
        <v>0</v>
      </c>
      <c r="AR60" s="781">
        <f t="shared" ca="1" si="194"/>
        <v>0</v>
      </c>
      <c r="AS60" s="781">
        <f t="shared" ca="1" si="194"/>
        <v>0</v>
      </c>
      <c r="AT60" s="766">
        <f t="shared" ca="1" si="194"/>
        <v>0</v>
      </c>
      <c r="AU60" s="766">
        <f t="shared" ca="1" si="194"/>
        <v>0</v>
      </c>
      <c r="AV60" s="781">
        <f t="shared" ca="1" si="194"/>
        <v>0</v>
      </c>
      <c r="AW60" s="781">
        <f t="shared" ca="1" si="194"/>
        <v>0</v>
      </c>
      <c r="AX60" s="781">
        <f t="shared" ca="1" si="194"/>
        <v>0</v>
      </c>
      <c r="AY60" s="781">
        <f t="shared" ca="1" si="194"/>
        <v>0</v>
      </c>
      <c r="AZ60" s="781">
        <f t="shared" ca="1" si="194"/>
        <v>0</v>
      </c>
      <c r="BA60" s="781">
        <f t="shared" ca="1" si="194"/>
        <v>0</v>
      </c>
      <c r="BB60" s="781">
        <f t="shared" ca="1" si="194"/>
        <v>0</v>
      </c>
      <c r="BC60" s="781">
        <f t="shared" ca="1" si="194"/>
        <v>0</v>
      </c>
      <c r="BD60" s="542"/>
      <c r="BE60" s="781">
        <f t="shared" ca="1" si="195"/>
        <v>0</v>
      </c>
      <c r="BF60" s="781">
        <f t="shared" ca="1" si="195"/>
        <v>0</v>
      </c>
      <c r="BG60" s="781">
        <f t="shared" ca="1" si="195"/>
        <v>0</v>
      </c>
      <c r="BH60" s="781">
        <f t="shared" ca="1" si="195"/>
        <v>0</v>
      </c>
      <c r="BI60" s="766">
        <f t="shared" ca="1" si="195"/>
        <v>0</v>
      </c>
      <c r="BJ60" s="781">
        <f t="shared" ca="1" si="195"/>
        <v>0</v>
      </c>
      <c r="BK60" s="781">
        <f t="shared" ca="1" si="195"/>
        <v>0</v>
      </c>
      <c r="BL60" s="781">
        <f t="shared" ca="1" si="195"/>
        <v>0</v>
      </c>
      <c r="BM60" s="781">
        <f t="shared" ca="1" si="195"/>
        <v>0</v>
      </c>
      <c r="BN60" s="781">
        <f t="shared" ca="1" si="195"/>
        <v>0</v>
      </c>
      <c r="BO60" s="781">
        <f t="shared" ca="1" si="195"/>
        <v>0</v>
      </c>
      <c r="BP60" s="542"/>
      <c r="BQ60" s="781">
        <f t="shared" ca="1" si="196"/>
        <v>0</v>
      </c>
      <c r="BR60" s="781">
        <f t="shared" ca="1" si="196"/>
        <v>0</v>
      </c>
      <c r="BS60" s="781">
        <f t="shared" ca="1" si="196"/>
        <v>0</v>
      </c>
      <c r="BT60" s="781">
        <f t="shared" ca="1" si="196"/>
        <v>0</v>
      </c>
      <c r="BU60" s="781">
        <f t="shared" ca="1" si="196"/>
        <v>0</v>
      </c>
      <c r="BV60" s="781">
        <f t="shared" ca="1" si="196"/>
        <v>0</v>
      </c>
      <c r="BW60" s="781">
        <f t="shared" ca="1" si="196"/>
        <v>0</v>
      </c>
      <c r="BX60" s="542"/>
      <c r="BY60" s="781">
        <f t="shared" ca="1" si="197"/>
        <v>0</v>
      </c>
      <c r="BZ60" s="781">
        <f t="shared" ca="1" si="197"/>
        <v>0</v>
      </c>
      <c r="CA60" s="781">
        <f t="shared" ca="1" si="197"/>
        <v>0</v>
      </c>
      <c r="CB60" s="781">
        <f t="shared" ca="1" si="197"/>
        <v>0</v>
      </c>
      <c r="CC60" s="781">
        <f t="shared" ca="1" si="197"/>
        <v>0</v>
      </c>
      <c r="CD60" s="781">
        <f t="shared" ca="1" si="197"/>
        <v>0</v>
      </c>
      <c r="CE60" s="781">
        <f t="shared" ca="1" si="197"/>
        <v>0</v>
      </c>
      <c r="CF60" s="781">
        <f t="shared" ca="1" si="197"/>
        <v>0</v>
      </c>
      <c r="CG60" s="542"/>
      <c r="CH60" s="781">
        <f t="shared" ca="1" si="198"/>
        <v>0</v>
      </c>
      <c r="CI60" s="781">
        <f t="shared" ca="1" si="198"/>
        <v>0</v>
      </c>
      <c r="CJ60" s="781">
        <f t="shared" ca="1" si="198"/>
        <v>0</v>
      </c>
      <c r="CK60" s="781" t="e">
        <f t="shared" ca="1" si="198"/>
        <v>#N/A</v>
      </c>
      <c r="CL60" s="781" t="e">
        <f t="shared" ca="1" si="198"/>
        <v>#N/A</v>
      </c>
      <c r="CM60" s="542"/>
      <c r="CN60" s="781">
        <f t="shared" ca="1" si="199"/>
        <v>0</v>
      </c>
      <c r="CO60" s="781" t="e">
        <f t="shared" ca="1" si="199"/>
        <v>#N/A</v>
      </c>
      <c r="CP60" s="781">
        <f t="shared" ca="1" si="199"/>
        <v>0</v>
      </c>
      <c r="CQ60" s="781">
        <f t="shared" ca="1" si="199"/>
        <v>0</v>
      </c>
      <c r="CR60" s="781">
        <f t="shared" ca="1" si="199"/>
        <v>0</v>
      </c>
      <c r="CS60" s="781">
        <f t="shared" ca="1" si="199"/>
        <v>0</v>
      </c>
      <c r="CT60" s="542"/>
      <c r="CU60" s="781">
        <f t="shared" ca="1" si="200"/>
        <v>0</v>
      </c>
      <c r="CV60" s="781">
        <f t="shared" ca="1" si="200"/>
        <v>0</v>
      </c>
      <c r="CW60" s="781">
        <f t="shared" ca="1" si="200"/>
        <v>0</v>
      </c>
      <c r="CX60" s="781">
        <f t="shared" ca="1" si="200"/>
        <v>0</v>
      </c>
      <c r="CY60" s="781">
        <f t="shared" ca="1" si="200"/>
        <v>0</v>
      </c>
      <c r="CZ60" s="781" t="e">
        <f t="shared" ca="1" si="200"/>
        <v>#N/A</v>
      </c>
      <c r="DA60" s="781" t="e">
        <f t="shared" ca="1" si="200"/>
        <v>#N/A</v>
      </c>
      <c r="DB60" s="781">
        <f t="shared" ca="1" si="200"/>
        <v>0</v>
      </c>
      <c r="DC60" s="766">
        <f t="shared" ca="1" si="200"/>
        <v>0</v>
      </c>
      <c r="DD60" s="781">
        <f t="shared" ca="1" si="200"/>
        <v>0</v>
      </c>
      <c r="DE60" s="781">
        <f t="shared" ca="1" si="200"/>
        <v>0</v>
      </c>
      <c r="DF60" s="781">
        <f t="shared" ca="1" si="200"/>
        <v>0</v>
      </c>
      <c r="DG60" s="781">
        <f t="shared" ca="1" si="200"/>
        <v>0</v>
      </c>
      <c r="DH60" s="781">
        <f t="shared" ca="1" si="200"/>
        <v>0</v>
      </c>
      <c r="DI60" s="542"/>
      <c r="DJ60" s="781">
        <f t="shared" ca="1" si="201"/>
        <v>0</v>
      </c>
      <c r="DK60" s="781">
        <f t="shared" ca="1" si="201"/>
        <v>0</v>
      </c>
      <c r="DL60" s="781">
        <f t="shared" ca="1" si="201"/>
        <v>0</v>
      </c>
      <c r="DM60" s="781">
        <f t="shared" ca="1" si="201"/>
        <v>0</v>
      </c>
      <c r="DN60" s="781" t="e">
        <f t="shared" ca="1" si="201"/>
        <v>#N/A</v>
      </c>
      <c r="DO60" s="781">
        <f t="shared" ca="1" si="201"/>
        <v>0</v>
      </c>
      <c r="DP60" s="781" t="e">
        <f t="shared" ca="1" si="201"/>
        <v>#N/A</v>
      </c>
      <c r="DQ60" s="542"/>
      <c r="DR60" s="781">
        <f t="shared" ca="1" si="180"/>
        <v>0</v>
      </c>
      <c r="DS60" s="781">
        <f t="shared" ca="1" si="180"/>
        <v>0</v>
      </c>
      <c r="DT60" s="781">
        <f t="shared" ca="1" si="180"/>
        <v>0</v>
      </c>
      <c r="DU60" s="781" t="e">
        <f t="shared" ca="1" si="180"/>
        <v>#N/A</v>
      </c>
      <c r="DV60" s="617"/>
      <c r="DW60" s="542"/>
      <c r="DX60" s="781">
        <f t="shared" ca="1" si="181"/>
        <v>0</v>
      </c>
      <c r="DY60" s="781">
        <f t="shared" ca="1" si="181"/>
        <v>0</v>
      </c>
      <c r="DZ60" s="781">
        <f t="shared" ca="1" si="181"/>
        <v>0</v>
      </c>
      <c r="EA60" s="781" t="e">
        <f t="shared" ca="1" si="181"/>
        <v>#N/A</v>
      </c>
      <c r="EB60" s="617"/>
      <c r="EC60" s="542"/>
      <c r="ED60" s="781">
        <f t="shared" ca="1" si="182"/>
        <v>0</v>
      </c>
      <c r="EE60" s="781">
        <f t="shared" ca="1" si="182"/>
        <v>0</v>
      </c>
      <c r="EF60" s="781" t="e">
        <f t="shared" ca="1" si="182"/>
        <v>#N/A</v>
      </c>
      <c r="EG60" s="781" t="e">
        <f t="shared" ca="1" si="182"/>
        <v>#N/A</v>
      </c>
      <c r="EH60" s="617"/>
      <c r="EI60" s="542"/>
      <c r="EJ60" s="781">
        <f t="shared" ca="1" si="183"/>
        <v>0</v>
      </c>
      <c r="EK60" s="781">
        <f t="shared" ca="1" si="183"/>
        <v>0</v>
      </c>
      <c r="EL60" s="781">
        <f t="shared" ca="1" si="183"/>
        <v>0</v>
      </c>
      <c r="EM60" s="781">
        <f t="shared" ca="1" si="183"/>
        <v>0</v>
      </c>
      <c r="EN60" s="617"/>
      <c r="EO60" s="542"/>
      <c r="EP60" s="781">
        <f t="shared" ca="1" si="184"/>
        <v>0</v>
      </c>
      <c r="EQ60" s="781">
        <f t="shared" ca="1" si="184"/>
        <v>0</v>
      </c>
      <c r="ER60" s="781">
        <f t="shared" ca="1" si="184"/>
        <v>0</v>
      </c>
      <c r="ES60" s="781">
        <f t="shared" ca="1" si="184"/>
        <v>0</v>
      </c>
      <c r="ET60" s="617"/>
      <c r="EU60" s="542"/>
      <c r="EV60" s="781">
        <f t="shared" ca="1" si="185"/>
        <v>0</v>
      </c>
      <c r="EW60" s="781">
        <f t="shared" ca="1" si="185"/>
        <v>0</v>
      </c>
      <c r="EX60" s="542"/>
      <c r="EY60" s="781">
        <f t="shared" ca="1" si="186"/>
        <v>0</v>
      </c>
      <c r="EZ60" s="781">
        <f t="shared" ca="1" si="186"/>
        <v>0</v>
      </c>
      <c r="FA60" s="781" t="e">
        <f t="shared" ca="1" si="186"/>
        <v>#N/A</v>
      </c>
      <c r="FB60" s="542"/>
      <c r="FC60" s="781">
        <f t="shared" ca="1" si="202"/>
        <v>0</v>
      </c>
      <c r="FD60" s="781">
        <f t="shared" ca="1" si="202"/>
        <v>0</v>
      </c>
      <c r="FE60" s="781">
        <f t="shared" ca="1" si="202"/>
        <v>0</v>
      </c>
      <c r="FF60" s="781">
        <f t="shared" ca="1" si="202"/>
        <v>0</v>
      </c>
      <c r="FG60" s="781">
        <f t="shared" ca="1" si="202"/>
        <v>0</v>
      </c>
      <c r="FH60" s="781">
        <f t="shared" ca="1" si="202"/>
        <v>0</v>
      </c>
      <c r="FI60" s="781">
        <f t="shared" ca="1" si="202"/>
        <v>0</v>
      </c>
      <c r="FJ60" s="781">
        <f t="shared" ca="1" si="202"/>
        <v>0</v>
      </c>
      <c r="FK60" s="781">
        <f t="shared" ca="1" si="202"/>
        <v>0</v>
      </c>
      <c r="FL60" s="781">
        <f t="shared" ca="1" si="202"/>
        <v>0</v>
      </c>
      <c r="FM60" s="781" t="e">
        <f t="shared" ca="1" si="203"/>
        <v>#N/A</v>
      </c>
      <c r="FN60" s="781">
        <f t="shared" ca="1" si="203"/>
        <v>0</v>
      </c>
      <c r="FO60" s="781">
        <f t="shared" ca="1" si="203"/>
        <v>0</v>
      </c>
      <c r="FP60" s="781">
        <f t="shared" ca="1" si="203"/>
        <v>0</v>
      </c>
      <c r="FQ60" s="781">
        <f t="shared" ca="1" si="203"/>
        <v>0</v>
      </c>
      <c r="FR60" s="781">
        <f t="shared" ca="1" si="203"/>
        <v>0</v>
      </c>
      <c r="FS60" s="781">
        <f t="shared" ca="1" si="203"/>
        <v>0</v>
      </c>
      <c r="FT60" s="781">
        <f t="shared" ca="1" si="203"/>
        <v>0</v>
      </c>
      <c r="FU60" s="781" t="e">
        <f t="shared" ca="1" si="203"/>
        <v>#N/A</v>
      </c>
      <c r="FV60" s="781" t="e">
        <f t="shared" ca="1" si="203"/>
        <v>#N/A</v>
      </c>
      <c r="FW60" s="781">
        <f t="shared" ca="1" si="204"/>
        <v>0</v>
      </c>
      <c r="FX60" s="781">
        <f t="shared" ca="1" si="204"/>
        <v>0</v>
      </c>
      <c r="FY60" s="781">
        <f t="shared" ca="1" si="204"/>
        <v>0</v>
      </c>
      <c r="FZ60" s="781">
        <f t="shared" ca="1" si="204"/>
        <v>0</v>
      </c>
      <c r="GA60" s="781" t="e">
        <f t="shared" ca="1" si="204"/>
        <v>#N/A</v>
      </c>
      <c r="GB60" s="781">
        <f t="shared" ca="1" si="204"/>
        <v>0</v>
      </c>
      <c r="GC60" s="617"/>
      <c r="GD60" s="781">
        <f t="shared" ca="1" si="205"/>
        <v>0</v>
      </c>
      <c r="GE60" s="781">
        <f t="shared" ca="1" si="205"/>
        <v>0</v>
      </c>
      <c r="GF60" s="781">
        <f t="shared" ca="1" si="205"/>
        <v>0</v>
      </c>
      <c r="GG60" s="781">
        <f t="shared" ca="1" si="205"/>
        <v>0</v>
      </c>
      <c r="GH60" s="781" t="e">
        <f t="shared" ca="1" si="205"/>
        <v>#N/A</v>
      </c>
      <c r="GI60" s="781" t="e">
        <f t="shared" ca="1" si="205"/>
        <v>#N/A</v>
      </c>
      <c r="GJ60" s="781">
        <f t="shared" ca="1" si="205"/>
        <v>0</v>
      </c>
      <c r="GK60" s="781">
        <f t="shared" ca="1" si="205"/>
        <v>0</v>
      </c>
      <c r="GL60" s="781">
        <f t="shared" ca="1" si="205"/>
        <v>0</v>
      </c>
      <c r="GM60" s="781">
        <f t="shared" ca="1" si="205"/>
        <v>0</v>
      </c>
      <c r="GN60" s="781">
        <f t="shared" ca="1" si="205"/>
        <v>0</v>
      </c>
      <c r="GO60" s="781" t="e">
        <f t="shared" ca="1" si="205"/>
        <v>#N/A</v>
      </c>
    </row>
    <row r="61" spans="1:203" ht="12.75" customHeight="1">
      <c r="A61" s="803" t="s">
        <v>2610</v>
      </c>
      <c r="B61" s="618">
        <v>35</v>
      </c>
      <c r="C61" s="804">
        <v>180.16</v>
      </c>
      <c r="D61" s="523">
        <v>-0.61003928257999995</v>
      </c>
      <c r="E61" s="805" t="s">
        <v>1130</v>
      </c>
      <c r="F61" s="806">
        <f t="shared" ca="1" si="191"/>
        <v>0</v>
      </c>
      <c r="G61" s="781">
        <f t="shared" ca="1" si="191"/>
        <v>0</v>
      </c>
      <c r="H61" s="781">
        <f t="shared" ca="1" si="191"/>
        <v>0</v>
      </c>
      <c r="I61" s="781">
        <f t="shared" ca="1" si="191"/>
        <v>0</v>
      </c>
      <c r="J61" s="781">
        <f t="shared" ca="1" si="191"/>
        <v>0</v>
      </c>
      <c r="K61" s="781">
        <f t="shared" ca="1" si="191"/>
        <v>0</v>
      </c>
      <c r="L61" s="781">
        <f t="shared" ca="1" si="191"/>
        <v>0</v>
      </c>
      <c r="M61" s="781">
        <f t="shared" ca="1" si="191"/>
        <v>0</v>
      </c>
      <c r="N61" s="766">
        <f t="shared" ca="1" si="191"/>
        <v>0</v>
      </c>
      <c r="O61" s="781">
        <f t="shared" ca="1" si="191"/>
        <v>0</v>
      </c>
      <c r="P61" s="807">
        <f t="shared" ca="1" si="191"/>
        <v>0</v>
      </c>
      <c r="Q61" s="542"/>
      <c r="R61" s="781">
        <f t="shared" ca="1" si="192"/>
        <v>0</v>
      </c>
      <c r="S61" s="781">
        <f t="shared" ca="1" si="192"/>
        <v>0</v>
      </c>
      <c r="T61" s="781">
        <f t="shared" ca="1" si="192"/>
        <v>0</v>
      </c>
      <c r="U61" s="781">
        <f t="shared" ca="1" si="192"/>
        <v>0</v>
      </c>
      <c r="V61" s="781">
        <f t="shared" ca="1" si="192"/>
        <v>0</v>
      </c>
      <c r="W61" s="781">
        <f t="shared" ca="1" si="192"/>
        <v>0</v>
      </c>
      <c r="X61" s="766">
        <f t="shared" ca="1" si="192"/>
        <v>0</v>
      </c>
      <c r="Y61" s="781">
        <f t="shared" ca="1" si="192"/>
        <v>0</v>
      </c>
      <c r="Z61" s="781">
        <f t="shared" ca="1" si="192"/>
        <v>0</v>
      </c>
      <c r="AA61" s="781">
        <f t="shared" ca="1" si="192"/>
        <v>0</v>
      </c>
      <c r="AB61" s="542"/>
      <c r="AC61" s="781">
        <f t="shared" ca="1" si="193"/>
        <v>0</v>
      </c>
      <c r="AD61" s="781">
        <f t="shared" ca="1" si="193"/>
        <v>0</v>
      </c>
      <c r="AE61" s="781">
        <f t="shared" ca="1" si="193"/>
        <v>0</v>
      </c>
      <c r="AF61" s="781">
        <f t="shared" ca="1" si="193"/>
        <v>0</v>
      </c>
      <c r="AG61" s="781">
        <f t="shared" ca="1" si="193"/>
        <v>0</v>
      </c>
      <c r="AH61" s="781">
        <f t="shared" ca="1" si="193"/>
        <v>0</v>
      </c>
      <c r="AI61" s="781">
        <f t="shared" ca="1" si="193"/>
        <v>0</v>
      </c>
      <c r="AJ61" s="781">
        <f t="shared" ca="1" si="193"/>
        <v>0</v>
      </c>
      <c r="AK61" s="766">
        <f t="shared" ca="1" si="193"/>
        <v>0</v>
      </c>
      <c r="AL61" s="781">
        <f t="shared" ca="1" si="193"/>
        <v>0</v>
      </c>
      <c r="AM61" s="781">
        <f t="shared" ca="1" si="193"/>
        <v>0</v>
      </c>
      <c r="AN61" s="781">
        <f t="shared" ca="1" si="193"/>
        <v>0</v>
      </c>
      <c r="AO61" s="542"/>
      <c r="AP61" s="781">
        <f t="shared" ca="1" si="194"/>
        <v>0</v>
      </c>
      <c r="AQ61" s="781">
        <f t="shared" ca="1" si="194"/>
        <v>0</v>
      </c>
      <c r="AR61" s="781">
        <f t="shared" ca="1" si="194"/>
        <v>0</v>
      </c>
      <c r="AS61" s="781">
        <f t="shared" ca="1" si="194"/>
        <v>0</v>
      </c>
      <c r="AT61" s="766">
        <f t="shared" ca="1" si="194"/>
        <v>0</v>
      </c>
      <c r="AU61" s="766">
        <f t="shared" ca="1" si="194"/>
        <v>0</v>
      </c>
      <c r="AV61" s="781">
        <f t="shared" ca="1" si="194"/>
        <v>0</v>
      </c>
      <c r="AW61" s="781">
        <f t="shared" ca="1" si="194"/>
        <v>0</v>
      </c>
      <c r="AX61" s="781">
        <f t="shared" ca="1" si="194"/>
        <v>0</v>
      </c>
      <c r="AY61" s="781">
        <f t="shared" ca="1" si="194"/>
        <v>0</v>
      </c>
      <c r="AZ61" s="781">
        <f t="shared" ca="1" si="194"/>
        <v>0</v>
      </c>
      <c r="BA61" s="781">
        <f t="shared" ca="1" si="194"/>
        <v>0</v>
      </c>
      <c r="BB61" s="781">
        <f t="shared" ca="1" si="194"/>
        <v>0</v>
      </c>
      <c r="BC61" s="781">
        <f t="shared" ca="1" si="194"/>
        <v>0</v>
      </c>
      <c r="BD61" s="542"/>
      <c r="BE61" s="781">
        <f t="shared" ca="1" si="195"/>
        <v>0</v>
      </c>
      <c r="BF61" s="781">
        <f t="shared" ca="1" si="195"/>
        <v>0</v>
      </c>
      <c r="BG61" s="781">
        <f t="shared" ca="1" si="195"/>
        <v>0</v>
      </c>
      <c r="BH61" s="781">
        <f t="shared" ca="1" si="195"/>
        <v>0</v>
      </c>
      <c r="BI61" s="766">
        <f t="shared" ca="1" si="195"/>
        <v>0</v>
      </c>
      <c r="BJ61" s="781">
        <f t="shared" ca="1" si="195"/>
        <v>0</v>
      </c>
      <c r="BK61" s="781">
        <f t="shared" ca="1" si="195"/>
        <v>0</v>
      </c>
      <c r="BL61" s="781">
        <f t="shared" ca="1" si="195"/>
        <v>0</v>
      </c>
      <c r="BM61" s="781">
        <f t="shared" ca="1" si="195"/>
        <v>0</v>
      </c>
      <c r="BN61" s="781">
        <f t="shared" ca="1" si="195"/>
        <v>0</v>
      </c>
      <c r="BO61" s="781">
        <f t="shared" ca="1" si="195"/>
        <v>0</v>
      </c>
      <c r="BP61" s="542"/>
      <c r="BQ61" s="781">
        <f t="shared" ca="1" si="196"/>
        <v>0</v>
      </c>
      <c r="BR61" s="781">
        <f t="shared" ca="1" si="196"/>
        <v>0</v>
      </c>
      <c r="BS61" s="781">
        <f t="shared" ca="1" si="196"/>
        <v>0</v>
      </c>
      <c r="BT61" s="781">
        <f t="shared" ca="1" si="196"/>
        <v>0</v>
      </c>
      <c r="BU61" s="781">
        <f t="shared" ca="1" si="196"/>
        <v>0</v>
      </c>
      <c r="BV61" s="781">
        <f t="shared" ca="1" si="196"/>
        <v>0</v>
      </c>
      <c r="BW61" s="781">
        <f t="shared" ca="1" si="196"/>
        <v>0</v>
      </c>
      <c r="BX61" s="542"/>
      <c r="BY61" s="781">
        <f t="shared" ca="1" si="197"/>
        <v>0</v>
      </c>
      <c r="BZ61" s="781">
        <f t="shared" ca="1" si="197"/>
        <v>0</v>
      </c>
      <c r="CA61" s="781">
        <f t="shared" ca="1" si="197"/>
        <v>0</v>
      </c>
      <c r="CB61" s="781">
        <f t="shared" ca="1" si="197"/>
        <v>0</v>
      </c>
      <c r="CC61" s="781">
        <f t="shared" ca="1" si="197"/>
        <v>0</v>
      </c>
      <c r="CD61" s="781">
        <f t="shared" ca="1" si="197"/>
        <v>0</v>
      </c>
      <c r="CE61" s="781">
        <f t="shared" ca="1" si="197"/>
        <v>0</v>
      </c>
      <c r="CF61" s="781">
        <f t="shared" ca="1" si="197"/>
        <v>0</v>
      </c>
      <c r="CG61" s="542"/>
      <c r="CH61" s="781">
        <f t="shared" ca="1" si="198"/>
        <v>0</v>
      </c>
      <c r="CI61" s="781">
        <f t="shared" ca="1" si="198"/>
        <v>0</v>
      </c>
      <c r="CJ61" s="781">
        <f t="shared" ca="1" si="198"/>
        <v>0</v>
      </c>
      <c r="CK61" s="781" t="e">
        <f t="shared" ca="1" si="198"/>
        <v>#N/A</v>
      </c>
      <c r="CL61" s="781" t="e">
        <f t="shared" ca="1" si="198"/>
        <v>#N/A</v>
      </c>
      <c r="CM61" s="542"/>
      <c r="CN61" s="781">
        <f t="shared" ca="1" si="199"/>
        <v>0</v>
      </c>
      <c r="CO61" s="781" t="e">
        <f t="shared" ca="1" si="199"/>
        <v>#N/A</v>
      </c>
      <c r="CP61" s="781">
        <f t="shared" ca="1" si="199"/>
        <v>0</v>
      </c>
      <c r="CQ61" s="781">
        <f t="shared" ca="1" si="199"/>
        <v>0</v>
      </c>
      <c r="CR61" s="781">
        <f t="shared" ca="1" si="199"/>
        <v>0</v>
      </c>
      <c r="CS61" s="781">
        <f t="shared" ca="1" si="199"/>
        <v>0</v>
      </c>
      <c r="CT61" s="542"/>
      <c r="CU61" s="781">
        <f t="shared" ca="1" si="200"/>
        <v>0</v>
      </c>
      <c r="CV61" s="781">
        <f t="shared" ca="1" si="200"/>
        <v>0</v>
      </c>
      <c r="CW61" s="781">
        <f t="shared" ca="1" si="200"/>
        <v>0</v>
      </c>
      <c r="CX61" s="781">
        <f t="shared" ca="1" si="200"/>
        <v>0</v>
      </c>
      <c r="CY61" s="781">
        <f t="shared" ca="1" si="200"/>
        <v>0</v>
      </c>
      <c r="CZ61" s="781" t="e">
        <f t="shared" ca="1" si="200"/>
        <v>#N/A</v>
      </c>
      <c r="DA61" s="781" t="e">
        <f t="shared" ca="1" si="200"/>
        <v>#N/A</v>
      </c>
      <c r="DB61" s="781">
        <f t="shared" ca="1" si="200"/>
        <v>-0.19061763407186691</v>
      </c>
      <c r="DC61" s="766">
        <f t="shared" ca="1" si="200"/>
        <v>0</v>
      </c>
      <c r="DD61" s="781">
        <f t="shared" ca="1" si="200"/>
        <v>0</v>
      </c>
      <c r="DE61" s="781">
        <f t="shared" ca="1" si="200"/>
        <v>0</v>
      </c>
      <c r="DF61" s="781">
        <f t="shared" ca="1" si="200"/>
        <v>0</v>
      </c>
      <c r="DG61" s="781">
        <f t="shared" ca="1" si="200"/>
        <v>0</v>
      </c>
      <c r="DH61" s="781">
        <f t="shared" ca="1" si="200"/>
        <v>0</v>
      </c>
      <c r="DI61" s="542"/>
      <c r="DJ61" s="781">
        <f t="shared" ca="1" si="201"/>
        <v>0</v>
      </c>
      <c r="DK61" s="781">
        <f t="shared" ca="1" si="201"/>
        <v>0</v>
      </c>
      <c r="DL61" s="781">
        <f t="shared" ca="1" si="201"/>
        <v>0</v>
      </c>
      <c r="DM61" s="781">
        <f t="shared" ca="1" si="201"/>
        <v>-0.19061763407186691</v>
      </c>
      <c r="DN61" s="781" t="e">
        <f t="shared" ca="1" si="201"/>
        <v>#N/A</v>
      </c>
      <c r="DO61" s="781">
        <f t="shared" ca="1" si="201"/>
        <v>0</v>
      </c>
      <c r="DP61" s="781" t="e">
        <f t="shared" ca="1" si="201"/>
        <v>#N/A</v>
      </c>
      <c r="DQ61" s="542"/>
      <c r="DR61" s="781">
        <f t="shared" ca="1" si="180"/>
        <v>0</v>
      </c>
      <c r="DS61" s="781">
        <f t="shared" ca="1" si="180"/>
        <v>0</v>
      </c>
      <c r="DT61" s="781">
        <f t="shared" ca="1" si="180"/>
        <v>0</v>
      </c>
      <c r="DU61" s="781" t="e">
        <f t="shared" ca="1" si="180"/>
        <v>#N/A</v>
      </c>
      <c r="DV61" s="617"/>
      <c r="DW61" s="542"/>
      <c r="DX61" s="781">
        <f t="shared" ca="1" si="181"/>
        <v>0</v>
      </c>
      <c r="DY61" s="781">
        <f t="shared" ca="1" si="181"/>
        <v>0</v>
      </c>
      <c r="DZ61" s="781">
        <f t="shared" ca="1" si="181"/>
        <v>0</v>
      </c>
      <c r="EA61" s="781" t="e">
        <f t="shared" ca="1" si="181"/>
        <v>#N/A</v>
      </c>
      <c r="EB61" s="617"/>
      <c r="EC61" s="542"/>
      <c r="ED61" s="781">
        <f t="shared" ca="1" si="182"/>
        <v>0</v>
      </c>
      <c r="EE61" s="781">
        <f t="shared" ca="1" si="182"/>
        <v>0</v>
      </c>
      <c r="EF61" s="781" t="e">
        <f t="shared" ca="1" si="182"/>
        <v>#N/A</v>
      </c>
      <c r="EG61" s="781" t="e">
        <f t="shared" ca="1" si="182"/>
        <v>#N/A</v>
      </c>
      <c r="EH61" s="617"/>
      <c r="EI61" s="542"/>
      <c r="EJ61" s="781">
        <f t="shared" ca="1" si="183"/>
        <v>0</v>
      </c>
      <c r="EK61" s="781">
        <f t="shared" ca="1" si="183"/>
        <v>0</v>
      </c>
      <c r="EL61" s="781">
        <f t="shared" ca="1" si="183"/>
        <v>0</v>
      </c>
      <c r="EM61" s="781">
        <f t="shared" ca="1" si="183"/>
        <v>0</v>
      </c>
      <c r="EN61" s="617"/>
      <c r="EO61" s="542"/>
      <c r="EP61" s="781">
        <f t="shared" ca="1" si="184"/>
        <v>0</v>
      </c>
      <c r="EQ61" s="781">
        <f t="shared" ca="1" si="184"/>
        <v>0</v>
      </c>
      <c r="ER61" s="781">
        <f t="shared" ca="1" si="184"/>
        <v>0</v>
      </c>
      <c r="ES61" s="781">
        <f t="shared" ca="1" si="184"/>
        <v>0</v>
      </c>
      <c r="ET61" s="617"/>
      <c r="EU61" s="542"/>
      <c r="EV61" s="781">
        <f t="shared" ca="1" si="185"/>
        <v>0</v>
      </c>
      <c r="EW61" s="781">
        <f t="shared" ca="1" si="185"/>
        <v>0</v>
      </c>
      <c r="EX61" s="542"/>
      <c r="EY61" s="781">
        <f t="shared" ca="1" si="186"/>
        <v>0</v>
      </c>
      <c r="EZ61" s="781">
        <f t="shared" ca="1" si="186"/>
        <v>0</v>
      </c>
      <c r="FA61" s="781" t="e">
        <f t="shared" ca="1" si="186"/>
        <v>#N/A</v>
      </c>
      <c r="FB61" s="542"/>
      <c r="FC61" s="781">
        <f t="shared" ca="1" si="202"/>
        <v>0</v>
      </c>
      <c r="FD61" s="781">
        <f t="shared" ca="1" si="202"/>
        <v>0</v>
      </c>
      <c r="FE61" s="781">
        <f t="shared" ca="1" si="202"/>
        <v>0</v>
      </c>
      <c r="FF61" s="781">
        <f t="shared" ca="1" si="202"/>
        <v>0</v>
      </c>
      <c r="FG61" s="781">
        <f t="shared" ca="1" si="202"/>
        <v>0</v>
      </c>
      <c r="FH61" s="781">
        <f t="shared" ca="1" si="202"/>
        <v>0</v>
      </c>
      <c r="FI61" s="781">
        <f t="shared" ca="1" si="202"/>
        <v>0</v>
      </c>
      <c r="FJ61" s="781">
        <f t="shared" ca="1" si="202"/>
        <v>0</v>
      </c>
      <c r="FK61" s="781">
        <f t="shared" ca="1" si="202"/>
        <v>0</v>
      </c>
      <c r="FL61" s="781">
        <f t="shared" ca="1" si="202"/>
        <v>0</v>
      </c>
      <c r="FM61" s="781" t="e">
        <f t="shared" ca="1" si="203"/>
        <v>#N/A</v>
      </c>
      <c r="FN61" s="781">
        <f t="shared" ca="1" si="203"/>
        <v>0</v>
      </c>
      <c r="FO61" s="781">
        <f t="shared" ca="1" si="203"/>
        <v>0</v>
      </c>
      <c r="FP61" s="781">
        <f t="shared" ca="1" si="203"/>
        <v>0</v>
      </c>
      <c r="FQ61" s="781">
        <f t="shared" ca="1" si="203"/>
        <v>0</v>
      </c>
      <c r="FR61" s="781">
        <f t="shared" ca="1" si="203"/>
        <v>0</v>
      </c>
      <c r="FS61" s="781">
        <f t="shared" ca="1" si="203"/>
        <v>0</v>
      </c>
      <c r="FT61" s="781">
        <f t="shared" ca="1" si="203"/>
        <v>0</v>
      </c>
      <c r="FU61" s="781" t="e">
        <f t="shared" ca="1" si="203"/>
        <v>#N/A</v>
      </c>
      <c r="FV61" s="781" t="e">
        <f t="shared" ca="1" si="203"/>
        <v>#N/A</v>
      </c>
      <c r="FW61" s="781">
        <f t="shared" ca="1" si="204"/>
        <v>0</v>
      </c>
      <c r="FX61" s="781">
        <f t="shared" ca="1" si="204"/>
        <v>-0.19061763407186691</v>
      </c>
      <c r="FY61" s="781">
        <f t="shared" ca="1" si="204"/>
        <v>0</v>
      </c>
      <c r="FZ61" s="781">
        <f t="shared" ca="1" si="204"/>
        <v>0</v>
      </c>
      <c r="GA61" s="781" t="e">
        <f t="shared" ca="1" si="204"/>
        <v>#N/A</v>
      </c>
      <c r="GB61" s="781">
        <f t="shared" ca="1" si="204"/>
        <v>0</v>
      </c>
      <c r="GC61" s="617"/>
      <c r="GD61" s="781">
        <f t="shared" ca="1" si="205"/>
        <v>0</v>
      </c>
      <c r="GE61" s="781">
        <f t="shared" ca="1" si="205"/>
        <v>0</v>
      </c>
      <c r="GF61" s="781">
        <f t="shared" ca="1" si="205"/>
        <v>0</v>
      </c>
      <c r="GG61" s="781">
        <f t="shared" ca="1" si="205"/>
        <v>0</v>
      </c>
      <c r="GH61" s="781" t="e">
        <f t="shared" ca="1" si="205"/>
        <v>#N/A</v>
      </c>
      <c r="GI61" s="781" t="e">
        <f t="shared" ca="1" si="205"/>
        <v>#N/A</v>
      </c>
      <c r="GJ61" s="781">
        <f t="shared" ca="1" si="205"/>
        <v>0</v>
      </c>
      <c r="GK61" s="781">
        <f t="shared" ca="1" si="205"/>
        <v>0</v>
      </c>
      <c r="GL61" s="781">
        <f t="shared" ca="1" si="205"/>
        <v>0</v>
      </c>
      <c r="GM61" s="781">
        <f t="shared" ca="1" si="205"/>
        <v>0</v>
      </c>
      <c r="GN61" s="781">
        <f t="shared" ca="1" si="205"/>
        <v>0</v>
      </c>
      <c r="GO61" s="781" t="e">
        <f t="shared" ca="1" si="205"/>
        <v>#N/A</v>
      </c>
    </row>
    <row r="62" spans="1:203" ht="12.75" customHeight="1">
      <c r="A62" s="803" t="s">
        <v>2611</v>
      </c>
      <c r="B62" s="618">
        <v>36</v>
      </c>
      <c r="C62" s="804">
        <v>180.16</v>
      </c>
      <c r="D62" s="523">
        <v>-0.61003928257999995</v>
      </c>
      <c r="E62" s="805" t="s">
        <v>1130</v>
      </c>
      <c r="F62" s="806">
        <f t="shared" ca="1" si="191"/>
        <v>0</v>
      </c>
      <c r="G62" s="781">
        <f t="shared" ca="1" si="191"/>
        <v>0</v>
      </c>
      <c r="H62" s="781">
        <f t="shared" ca="1" si="191"/>
        <v>0</v>
      </c>
      <c r="I62" s="781">
        <f t="shared" ca="1" si="191"/>
        <v>0</v>
      </c>
      <c r="J62" s="781">
        <f t="shared" ca="1" si="191"/>
        <v>0</v>
      </c>
      <c r="K62" s="781">
        <f t="shared" ca="1" si="191"/>
        <v>0</v>
      </c>
      <c r="L62" s="781">
        <f t="shared" ca="1" si="191"/>
        <v>0</v>
      </c>
      <c r="M62" s="781">
        <f t="shared" ca="1" si="191"/>
        <v>0</v>
      </c>
      <c r="N62" s="766">
        <f t="shared" ca="1" si="191"/>
        <v>0</v>
      </c>
      <c r="O62" s="781">
        <f t="shared" ca="1" si="191"/>
        <v>0</v>
      </c>
      <c r="P62" s="807">
        <f t="shared" ca="1" si="191"/>
        <v>0</v>
      </c>
      <c r="Q62" s="542"/>
      <c r="R62" s="781">
        <f t="shared" ca="1" si="192"/>
        <v>0</v>
      </c>
      <c r="S62" s="781">
        <f t="shared" ca="1" si="192"/>
        <v>0</v>
      </c>
      <c r="T62" s="781">
        <f t="shared" ca="1" si="192"/>
        <v>0</v>
      </c>
      <c r="U62" s="781">
        <f t="shared" ca="1" si="192"/>
        <v>0</v>
      </c>
      <c r="V62" s="781">
        <f t="shared" ca="1" si="192"/>
        <v>0</v>
      </c>
      <c r="W62" s="781">
        <f t="shared" ca="1" si="192"/>
        <v>0</v>
      </c>
      <c r="X62" s="766">
        <f t="shared" ca="1" si="192"/>
        <v>0</v>
      </c>
      <c r="Y62" s="781">
        <f t="shared" ca="1" si="192"/>
        <v>0</v>
      </c>
      <c r="Z62" s="781">
        <f t="shared" ca="1" si="192"/>
        <v>0</v>
      </c>
      <c r="AA62" s="781">
        <f t="shared" ca="1" si="192"/>
        <v>0</v>
      </c>
      <c r="AB62" s="542"/>
      <c r="AC62" s="781">
        <f t="shared" ca="1" si="193"/>
        <v>0</v>
      </c>
      <c r="AD62" s="781">
        <f t="shared" ca="1" si="193"/>
        <v>0</v>
      </c>
      <c r="AE62" s="781">
        <f t="shared" ca="1" si="193"/>
        <v>0</v>
      </c>
      <c r="AF62" s="781">
        <f t="shared" ca="1" si="193"/>
        <v>-1.2658930333546389E-3</v>
      </c>
      <c r="AG62" s="781">
        <f t="shared" ca="1" si="193"/>
        <v>0</v>
      </c>
      <c r="AH62" s="781">
        <f t="shared" ca="1" si="193"/>
        <v>0</v>
      </c>
      <c r="AI62" s="781">
        <f t="shared" ca="1" si="193"/>
        <v>0</v>
      </c>
      <c r="AJ62" s="781">
        <f t="shared" ca="1" si="193"/>
        <v>0</v>
      </c>
      <c r="AK62" s="766">
        <f t="shared" ca="1" si="193"/>
        <v>0</v>
      </c>
      <c r="AL62" s="781">
        <f t="shared" ca="1" si="193"/>
        <v>0</v>
      </c>
      <c r="AM62" s="781">
        <f t="shared" ca="1" si="193"/>
        <v>0</v>
      </c>
      <c r="AN62" s="781">
        <f t="shared" ca="1" si="193"/>
        <v>0</v>
      </c>
      <c r="AO62" s="542"/>
      <c r="AP62" s="781">
        <f t="shared" ca="1" si="194"/>
        <v>0</v>
      </c>
      <c r="AQ62" s="781">
        <f t="shared" ca="1" si="194"/>
        <v>0</v>
      </c>
      <c r="AR62" s="781">
        <f t="shared" ca="1" si="194"/>
        <v>0</v>
      </c>
      <c r="AS62" s="781">
        <f t="shared" ca="1" si="194"/>
        <v>0</v>
      </c>
      <c r="AT62" s="766">
        <f t="shared" ca="1" si="194"/>
        <v>0</v>
      </c>
      <c r="AU62" s="766">
        <f t="shared" ca="1" si="194"/>
        <v>0</v>
      </c>
      <c r="AV62" s="781">
        <f t="shared" ca="1" si="194"/>
        <v>0</v>
      </c>
      <c r="AW62" s="781">
        <f t="shared" ca="1" si="194"/>
        <v>0</v>
      </c>
      <c r="AX62" s="781">
        <f t="shared" ca="1" si="194"/>
        <v>0</v>
      </c>
      <c r="AY62" s="781">
        <f t="shared" ca="1" si="194"/>
        <v>0</v>
      </c>
      <c r="AZ62" s="781">
        <f t="shared" ca="1" si="194"/>
        <v>0</v>
      </c>
      <c r="BA62" s="781">
        <f t="shared" ca="1" si="194"/>
        <v>0</v>
      </c>
      <c r="BB62" s="781">
        <f t="shared" ca="1" si="194"/>
        <v>0</v>
      </c>
      <c r="BC62" s="781">
        <f t="shared" ca="1" si="194"/>
        <v>0</v>
      </c>
      <c r="BD62" s="542"/>
      <c r="BE62" s="781">
        <f t="shared" ca="1" si="195"/>
        <v>0</v>
      </c>
      <c r="BF62" s="781">
        <f t="shared" ca="1" si="195"/>
        <v>0</v>
      </c>
      <c r="BG62" s="781">
        <f t="shared" ca="1" si="195"/>
        <v>0</v>
      </c>
      <c r="BH62" s="781">
        <f t="shared" ca="1" si="195"/>
        <v>0</v>
      </c>
      <c r="BI62" s="766">
        <f t="shared" ca="1" si="195"/>
        <v>0</v>
      </c>
      <c r="BJ62" s="781">
        <f t="shared" ca="1" si="195"/>
        <v>0</v>
      </c>
      <c r="BK62" s="781">
        <f t="shared" ca="1" si="195"/>
        <v>0</v>
      </c>
      <c r="BL62" s="781">
        <f t="shared" ca="1" si="195"/>
        <v>0</v>
      </c>
      <c r="BM62" s="781">
        <f t="shared" ca="1" si="195"/>
        <v>0</v>
      </c>
      <c r="BN62" s="781">
        <f t="shared" ca="1" si="195"/>
        <v>0</v>
      </c>
      <c r="BO62" s="781">
        <f t="shared" ca="1" si="195"/>
        <v>0</v>
      </c>
      <c r="BP62" s="542"/>
      <c r="BQ62" s="781">
        <f t="shared" ca="1" si="196"/>
        <v>0</v>
      </c>
      <c r="BR62" s="781">
        <f t="shared" ca="1" si="196"/>
        <v>0</v>
      </c>
      <c r="BS62" s="781">
        <f t="shared" ca="1" si="196"/>
        <v>0</v>
      </c>
      <c r="BT62" s="781">
        <f t="shared" ca="1" si="196"/>
        <v>0</v>
      </c>
      <c r="BU62" s="781">
        <f t="shared" ca="1" si="196"/>
        <v>0</v>
      </c>
      <c r="BV62" s="781">
        <f t="shared" ca="1" si="196"/>
        <v>0</v>
      </c>
      <c r="BW62" s="781">
        <f t="shared" ca="1" si="196"/>
        <v>0</v>
      </c>
      <c r="BX62" s="542"/>
      <c r="BY62" s="781">
        <f t="shared" ca="1" si="197"/>
        <v>0</v>
      </c>
      <c r="BZ62" s="781">
        <f t="shared" ca="1" si="197"/>
        <v>0</v>
      </c>
      <c r="CA62" s="781">
        <f t="shared" ca="1" si="197"/>
        <v>0</v>
      </c>
      <c r="CB62" s="781">
        <f t="shared" ca="1" si="197"/>
        <v>0</v>
      </c>
      <c r="CC62" s="781">
        <f t="shared" ca="1" si="197"/>
        <v>0</v>
      </c>
      <c r="CD62" s="781">
        <f t="shared" ca="1" si="197"/>
        <v>0</v>
      </c>
      <c r="CE62" s="781">
        <f t="shared" ca="1" si="197"/>
        <v>0</v>
      </c>
      <c r="CF62" s="781">
        <f t="shared" ca="1" si="197"/>
        <v>0</v>
      </c>
      <c r="CG62" s="542"/>
      <c r="CH62" s="781">
        <f t="shared" ca="1" si="198"/>
        <v>0</v>
      </c>
      <c r="CI62" s="781">
        <f t="shared" ca="1" si="198"/>
        <v>0</v>
      </c>
      <c r="CJ62" s="781">
        <f t="shared" ca="1" si="198"/>
        <v>0</v>
      </c>
      <c r="CK62" s="781" t="e">
        <f t="shared" ca="1" si="198"/>
        <v>#N/A</v>
      </c>
      <c r="CL62" s="781" t="e">
        <f t="shared" ca="1" si="198"/>
        <v>#N/A</v>
      </c>
      <c r="CM62" s="542"/>
      <c r="CN62" s="781">
        <f t="shared" ca="1" si="199"/>
        <v>0</v>
      </c>
      <c r="CO62" s="781" t="e">
        <f t="shared" ca="1" si="199"/>
        <v>#N/A</v>
      </c>
      <c r="CP62" s="781">
        <f t="shared" ca="1" si="199"/>
        <v>0</v>
      </c>
      <c r="CQ62" s="781">
        <f t="shared" ca="1" si="199"/>
        <v>0</v>
      </c>
      <c r="CR62" s="781">
        <f t="shared" ca="1" si="199"/>
        <v>0</v>
      </c>
      <c r="CS62" s="781">
        <f t="shared" ca="1" si="199"/>
        <v>0</v>
      </c>
      <c r="CT62" s="542"/>
      <c r="CU62" s="781">
        <f t="shared" ca="1" si="200"/>
        <v>0</v>
      </c>
      <c r="CV62" s="781">
        <f t="shared" ca="1" si="200"/>
        <v>0</v>
      </c>
      <c r="CW62" s="781">
        <f t="shared" ca="1" si="200"/>
        <v>0</v>
      </c>
      <c r="CX62" s="781">
        <f t="shared" ca="1" si="200"/>
        <v>0</v>
      </c>
      <c r="CY62" s="781">
        <f t="shared" ca="1" si="200"/>
        <v>0</v>
      </c>
      <c r="CZ62" s="781" t="e">
        <f t="shared" ca="1" si="200"/>
        <v>#N/A</v>
      </c>
      <c r="DA62" s="781" t="e">
        <f t="shared" ca="1" si="200"/>
        <v>#N/A</v>
      </c>
      <c r="DB62" s="781">
        <f t="shared" ca="1" si="200"/>
        <v>0</v>
      </c>
      <c r="DC62" s="766">
        <f t="shared" ca="1" si="200"/>
        <v>0</v>
      </c>
      <c r="DD62" s="781">
        <f t="shared" ca="1" si="200"/>
        <v>0</v>
      </c>
      <c r="DE62" s="781">
        <f t="shared" ca="1" si="200"/>
        <v>0</v>
      </c>
      <c r="DF62" s="781">
        <f t="shared" ca="1" si="200"/>
        <v>0</v>
      </c>
      <c r="DG62" s="781">
        <f t="shared" ca="1" si="200"/>
        <v>0</v>
      </c>
      <c r="DH62" s="781">
        <f t="shared" ca="1" si="200"/>
        <v>0</v>
      </c>
      <c r="DI62" s="542"/>
      <c r="DJ62" s="781">
        <f t="shared" ca="1" si="201"/>
        <v>0</v>
      </c>
      <c r="DK62" s="781">
        <f t="shared" ca="1" si="201"/>
        <v>0</v>
      </c>
      <c r="DL62" s="781">
        <f t="shared" ca="1" si="201"/>
        <v>0</v>
      </c>
      <c r="DM62" s="781">
        <f t="shared" ca="1" si="201"/>
        <v>0</v>
      </c>
      <c r="DN62" s="781" t="e">
        <f t="shared" ca="1" si="201"/>
        <v>#N/A</v>
      </c>
      <c r="DO62" s="781">
        <f t="shared" ca="1" si="201"/>
        <v>0</v>
      </c>
      <c r="DP62" s="781" t="e">
        <f t="shared" ca="1" si="201"/>
        <v>#N/A</v>
      </c>
      <c r="DQ62" s="542"/>
      <c r="DR62" s="781">
        <f t="shared" ca="1" si="180"/>
        <v>0</v>
      </c>
      <c r="DS62" s="781">
        <f t="shared" ca="1" si="180"/>
        <v>0</v>
      </c>
      <c r="DT62" s="781">
        <f t="shared" ca="1" si="180"/>
        <v>0</v>
      </c>
      <c r="DU62" s="781" t="e">
        <f t="shared" ca="1" si="180"/>
        <v>#N/A</v>
      </c>
      <c r="DV62" s="617"/>
      <c r="DW62" s="542"/>
      <c r="DX62" s="781">
        <f t="shared" ca="1" si="181"/>
        <v>0</v>
      </c>
      <c r="DY62" s="781">
        <f t="shared" ca="1" si="181"/>
        <v>0</v>
      </c>
      <c r="DZ62" s="781">
        <f t="shared" ca="1" si="181"/>
        <v>0</v>
      </c>
      <c r="EA62" s="781" t="e">
        <f t="shared" ca="1" si="181"/>
        <v>#N/A</v>
      </c>
      <c r="EB62" s="617"/>
      <c r="EC62" s="542"/>
      <c r="ED62" s="781">
        <f t="shared" ca="1" si="182"/>
        <v>0</v>
      </c>
      <c r="EE62" s="781">
        <f t="shared" ca="1" si="182"/>
        <v>0</v>
      </c>
      <c r="EF62" s="781" t="e">
        <f t="shared" ca="1" si="182"/>
        <v>#N/A</v>
      </c>
      <c r="EG62" s="781" t="e">
        <f t="shared" ca="1" si="182"/>
        <v>#N/A</v>
      </c>
      <c r="EH62" s="617"/>
      <c r="EI62" s="542"/>
      <c r="EJ62" s="781">
        <f t="shared" ca="1" si="183"/>
        <v>0</v>
      </c>
      <c r="EK62" s="781">
        <f t="shared" ca="1" si="183"/>
        <v>0</v>
      </c>
      <c r="EL62" s="781">
        <f t="shared" ca="1" si="183"/>
        <v>0</v>
      </c>
      <c r="EM62" s="781">
        <f t="shared" ca="1" si="183"/>
        <v>0</v>
      </c>
      <c r="EN62" s="617"/>
      <c r="EO62" s="542"/>
      <c r="EP62" s="781">
        <f t="shared" ca="1" si="184"/>
        <v>0</v>
      </c>
      <c r="EQ62" s="781">
        <f t="shared" ca="1" si="184"/>
        <v>0</v>
      </c>
      <c r="ER62" s="781">
        <f t="shared" ca="1" si="184"/>
        <v>0</v>
      </c>
      <c r="ES62" s="781">
        <f t="shared" ca="1" si="184"/>
        <v>0</v>
      </c>
      <c r="ET62" s="617"/>
      <c r="EU62" s="542"/>
      <c r="EV62" s="781">
        <f t="shared" ca="1" si="185"/>
        <v>0</v>
      </c>
      <c r="EW62" s="781">
        <f t="shared" ca="1" si="185"/>
        <v>0</v>
      </c>
      <c r="EX62" s="542"/>
      <c r="EY62" s="781">
        <f t="shared" ca="1" si="186"/>
        <v>0</v>
      </c>
      <c r="EZ62" s="781">
        <f t="shared" ca="1" si="186"/>
        <v>0</v>
      </c>
      <c r="FA62" s="781" t="e">
        <f t="shared" ca="1" si="186"/>
        <v>#N/A</v>
      </c>
      <c r="FB62" s="542"/>
      <c r="FC62" s="781">
        <f t="shared" ca="1" si="202"/>
        <v>0</v>
      </c>
      <c r="FD62" s="781">
        <f t="shared" ca="1" si="202"/>
        <v>0</v>
      </c>
      <c r="FE62" s="781">
        <f t="shared" ca="1" si="202"/>
        <v>0</v>
      </c>
      <c r="FF62" s="781">
        <f t="shared" ca="1" si="202"/>
        <v>0</v>
      </c>
      <c r="FG62" s="781">
        <f t="shared" ca="1" si="202"/>
        <v>0</v>
      </c>
      <c r="FH62" s="781">
        <f t="shared" ca="1" si="202"/>
        <v>0</v>
      </c>
      <c r="FI62" s="781">
        <f t="shared" ca="1" si="202"/>
        <v>0</v>
      </c>
      <c r="FJ62" s="781">
        <f t="shared" ca="1" si="202"/>
        <v>0</v>
      </c>
      <c r="FK62" s="781">
        <f t="shared" ca="1" si="202"/>
        <v>0</v>
      </c>
      <c r="FL62" s="781">
        <f t="shared" ca="1" si="202"/>
        <v>0</v>
      </c>
      <c r="FM62" s="781" t="e">
        <f t="shared" ca="1" si="203"/>
        <v>#N/A</v>
      </c>
      <c r="FN62" s="781">
        <f t="shared" ca="1" si="203"/>
        <v>-1.2658930333546389E-3</v>
      </c>
      <c r="FO62" s="781">
        <f t="shared" ca="1" si="203"/>
        <v>0</v>
      </c>
      <c r="FP62" s="781">
        <f t="shared" ca="1" si="203"/>
        <v>0</v>
      </c>
      <c r="FQ62" s="781">
        <f t="shared" ca="1" si="203"/>
        <v>0</v>
      </c>
      <c r="FR62" s="781">
        <f t="shared" ca="1" si="203"/>
        <v>0</v>
      </c>
      <c r="FS62" s="781">
        <f t="shared" ca="1" si="203"/>
        <v>0</v>
      </c>
      <c r="FT62" s="781">
        <f t="shared" ca="1" si="203"/>
        <v>0</v>
      </c>
      <c r="FU62" s="781" t="e">
        <f t="shared" ca="1" si="203"/>
        <v>#N/A</v>
      </c>
      <c r="FV62" s="781" t="e">
        <f t="shared" ca="1" si="203"/>
        <v>#N/A</v>
      </c>
      <c r="FW62" s="781">
        <f t="shared" ca="1" si="204"/>
        <v>0</v>
      </c>
      <c r="FX62" s="781">
        <f t="shared" ca="1" si="204"/>
        <v>0</v>
      </c>
      <c r="FY62" s="781">
        <f t="shared" ca="1" si="204"/>
        <v>0</v>
      </c>
      <c r="FZ62" s="781">
        <f t="shared" ca="1" si="204"/>
        <v>0</v>
      </c>
      <c r="GA62" s="781" t="e">
        <f t="shared" ca="1" si="204"/>
        <v>#N/A</v>
      </c>
      <c r="GB62" s="781">
        <f t="shared" ca="1" si="204"/>
        <v>0</v>
      </c>
      <c r="GC62" s="617"/>
      <c r="GD62" s="781">
        <f t="shared" ca="1" si="205"/>
        <v>0</v>
      </c>
      <c r="GE62" s="781">
        <f t="shared" ca="1" si="205"/>
        <v>0</v>
      </c>
      <c r="GF62" s="781">
        <f t="shared" ca="1" si="205"/>
        <v>0</v>
      </c>
      <c r="GG62" s="781">
        <f t="shared" ca="1" si="205"/>
        <v>0</v>
      </c>
      <c r="GH62" s="781" t="e">
        <f t="shared" ca="1" si="205"/>
        <v>#N/A</v>
      </c>
      <c r="GI62" s="781" t="e">
        <f t="shared" ca="1" si="205"/>
        <v>#N/A</v>
      </c>
      <c r="GJ62" s="781">
        <f t="shared" ca="1" si="205"/>
        <v>0</v>
      </c>
      <c r="GK62" s="781">
        <f t="shared" ca="1" si="205"/>
        <v>0</v>
      </c>
      <c r="GL62" s="781">
        <f t="shared" ca="1" si="205"/>
        <v>0</v>
      </c>
      <c r="GM62" s="781">
        <f t="shared" ca="1" si="205"/>
        <v>0</v>
      </c>
      <c r="GN62" s="781">
        <f t="shared" ca="1" si="205"/>
        <v>0</v>
      </c>
      <c r="GO62" s="781" t="e">
        <f t="shared" ca="1" si="205"/>
        <v>#N/A</v>
      </c>
    </row>
    <row r="63" spans="1:203" ht="12.75" customHeight="1">
      <c r="A63" s="803" t="s">
        <v>2612</v>
      </c>
      <c r="B63" s="618">
        <v>47</v>
      </c>
      <c r="C63" s="804">
        <v>64.064800000000005</v>
      </c>
      <c r="D63" s="523">
        <v>0</v>
      </c>
      <c r="E63" s="805" t="s">
        <v>1130</v>
      </c>
      <c r="F63" s="806">
        <f t="shared" ca="1" si="191"/>
        <v>0</v>
      </c>
      <c r="G63" s="781">
        <f t="shared" ca="1" si="191"/>
        <v>0</v>
      </c>
      <c r="H63" s="781">
        <f t="shared" ca="1" si="191"/>
        <v>0</v>
      </c>
      <c r="I63" s="781">
        <f t="shared" ca="1" si="191"/>
        <v>0</v>
      </c>
      <c r="J63" s="781">
        <f t="shared" ca="1" si="191"/>
        <v>0</v>
      </c>
      <c r="K63" s="781">
        <f t="shared" ca="1" si="191"/>
        <v>0</v>
      </c>
      <c r="L63" s="781">
        <f t="shared" ca="1" si="191"/>
        <v>0</v>
      </c>
      <c r="M63" s="781">
        <f t="shared" ca="1" si="191"/>
        <v>0</v>
      </c>
      <c r="N63" s="766">
        <f t="shared" ca="1" si="191"/>
        <v>0</v>
      </c>
      <c r="O63" s="781">
        <f t="shared" ca="1" si="191"/>
        <v>0</v>
      </c>
      <c r="P63" s="807">
        <f t="shared" ca="1" si="191"/>
        <v>0</v>
      </c>
      <c r="Q63" s="542"/>
      <c r="R63" s="781">
        <f t="shared" ca="1" si="192"/>
        <v>0</v>
      </c>
      <c r="S63" s="781">
        <f t="shared" ca="1" si="192"/>
        <v>0</v>
      </c>
      <c r="T63" s="781">
        <f t="shared" ca="1" si="192"/>
        <v>0</v>
      </c>
      <c r="U63" s="781">
        <f t="shared" ca="1" si="192"/>
        <v>0</v>
      </c>
      <c r="V63" s="781">
        <f t="shared" ca="1" si="192"/>
        <v>0</v>
      </c>
      <c r="W63" s="781">
        <f t="shared" ca="1" si="192"/>
        <v>0</v>
      </c>
      <c r="X63" s="766">
        <f t="shared" ca="1" si="192"/>
        <v>0</v>
      </c>
      <c r="Y63" s="781">
        <f t="shared" ca="1" si="192"/>
        <v>0</v>
      </c>
      <c r="Z63" s="781">
        <f t="shared" ca="1" si="192"/>
        <v>0</v>
      </c>
      <c r="AA63" s="781">
        <f t="shared" ca="1" si="192"/>
        <v>0</v>
      </c>
      <c r="AB63" s="542"/>
      <c r="AC63" s="781">
        <f t="shared" ca="1" si="193"/>
        <v>0</v>
      </c>
      <c r="AD63" s="781">
        <f t="shared" ca="1" si="193"/>
        <v>0</v>
      </c>
      <c r="AE63" s="781">
        <f t="shared" ca="1" si="193"/>
        <v>0</v>
      </c>
      <c r="AF63" s="781">
        <f t="shared" ca="1" si="193"/>
        <v>0</v>
      </c>
      <c r="AG63" s="781">
        <f t="shared" ca="1" si="193"/>
        <v>0</v>
      </c>
      <c r="AH63" s="781">
        <f t="shared" ca="1" si="193"/>
        <v>0</v>
      </c>
      <c r="AI63" s="781">
        <f t="shared" ca="1" si="193"/>
        <v>0</v>
      </c>
      <c r="AJ63" s="781">
        <f t="shared" ca="1" si="193"/>
        <v>0</v>
      </c>
      <c r="AK63" s="766">
        <f t="shared" ca="1" si="193"/>
        <v>0</v>
      </c>
      <c r="AL63" s="781">
        <f t="shared" ca="1" si="193"/>
        <v>0</v>
      </c>
      <c r="AM63" s="781">
        <f t="shared" ca="1" si="193"/>
        <v>0</v>
      </c>
      <c r="AN63" s="781">
        <f t="shared" ca="1" si="193"/>
        <v>0</v>
      </c>
      <c r="AO63" s="542"/>
      <c r="AP63" s="781">
        <f t="shared" ca="1" si="194"/>
        <v>0</v>
      </c>
      <c r="AQ63" s="781">
        <f t="shared" ca="1" si="194"/>
        <v>0</v>
      </c>
      <c r="AR63" s="781">
        <f t="shared" ca="1" si="194"/>
        <v>0</v>
      </c>
      <c r="AS63" s="781">
        <f t="shared" ca="1" si="194"/>
        <v>0</v>
      </c>
      <c r="AT63" s="766">
        <f t="shared" ca="1" si="194"/>
        <v>0</v>
      </c>
      <c r="AU63" s="766">
        <f t="shared" ca="1" si="194"/>
        <v>0</v>
      </c>
      <c r="AV63" s="781">
        <f t="shared" ca="1" si="194"/>
        <v>0</v>
      </c>
      <c r="AW63" s="781">
        <f t="shared" ca="1" si="194"/>
        <v>0</v>
      </c>
      <c r="AX63" s="781">
        <f t="shared" ca="1" si="194"/>
        <v>0</v>
      </c>
      <c r="AY63" s="781">
        <f t="shared" ca="1" si="194"/>
        <v>0</v>
      </c>
      <c r="AZ63" s="781">
        <f t="shared" ca="1" si="194"/>
        <v>0</v>
      </c>
      <c r="BA63" s="781">
        <f t="shared" ca="1" si="194"/>
        <v>0</v>
      </c>
      <c r="BB63" s="781">
        <f t="shared" ca="1" si="194"/>
        <v>0</v>
      </c>
      <c r="BC63" s="781">
        <f t="shared" ca="1" si="194"/>
        <v>0</v>
      </c>
      <c r="BD63" s="542"/>
      <c r="BE63" s="781">
        <f t="shared" ca="1" si="195"/>
        <v>0</v>
      </c>
      <c r="BF63" s="781">
        <f t="shared" ca="1" si="195"/>
        <v>0</v>
      </c>
      <c r="BG63" s="781">
        <f t="shared" ca="1" si="195"/>
        <v>0</v>
      </c>
      <c r="BH63" s="781">
        <f t="shared" ca="1" si="195"/>
        <v>0</v>
      </c>
      <c r="BI63" s="766">
        <f t="shared" ca="1" si="195"/>
        <v>0</v>
      </c>
      <c r="BJ63" s="781">
        <f t="shared" ca="1" si="195"/>
        <v>0</v>
      </c>
      <c r="BK63" s="781">
        <f t="shared" ca="1" si="195"/>
        <v>0</v>
      </c>
      <c r="BL63" s="781">
        <f t="shared" ca="1" si="195"/>
        <v>0</v>
      </c>
      <c r="BM63" s="781">
        <f t="shared" ca="1" si="195"/>
        <v>0</v>
      </c>
      <c r="BN63" s="781">
        <f t="shared" ca="1" si="195"/>
        <v>0</v>
      </c>
      <c r="BO63" s="781">
        <f t="shared" ca="1" si="195"/>
        <v>0</v>
      </c>
      <c r="BP63" s="542"/>
      <c r="BQ63" s="781">
        <f t="shared" ca="1" si="196"/>
        <v>0</v>
      </c>
      <c r="BR63" s="781">
        <f t="shared" ca="1" si="196"/>
        <v>0</v>
      </c>
      <c r="BS63" s="781">
        <f t="shared" ca="1" si="196"/>
        <v>0</v>
      </c>
      <c r="BT63" s="781">
        <f t="shared" ca="1" si="196"/>
        <v>0</v>
      </c>
      <c r="BU63" s="781">
        <f t="shared" ca="1" si="196"/>
        <v>0</v>
      </c>
      <c r="BV63" s="781">
        <f t="shared" ca="1" si="196"/>
        <v>0</v>
      </c>
      <c r="BW63" s="781">
        <f t="shared" ca="1" si="196"/>
        <v>0</v>
      </c>
      <c r="BX63" s="542"/>
      <c r="BY63" s="781">
        <f t="shared" ca="1" si="197"/>
        <v>0</v>
      </c>
      <c r="BZ63" s="781">
        <f t="shared" ca="1" si="197"/>
        <v>0</v>
      </c>
      <c r="CA63" s="781">
        <f t="shared" ca="1" si="197"/>
        <v>0</v>
      </c>
      <c r="CB63" s="781">
        <f t="shared" ca="1" si="197"/>
        <v>0</v>
      </c>
      <c r="CC63" s="781">
        <f t="shared" ca="1" si="197"/>
        <v>0</v>
      </c>
      <c r="CD63" s="781">
        <f t="shared" ca="1" si="197"/>
        <v>0</v>
      </c>
      <c r="CE63" s="781">
        <f t="shared" ca="1" si="197"/>
        <v>0</v>
      </c>
      <c r="CF63" s="781">
        <f t="shared" ca="1" si="197"/>
        <v>0</v>
      </c>
      <c r="CG63" s="542"/>
      <c r="CH63" s="781">
        <f t="shared" ca="1" si="198"/>
        <v>0</v>
      </c>
      <c r="CI63" s="781">
        <f t="shared" ca="1" si="198"/>
        <v>0</v>
      </c>
      <c r="CJ63" s="781">
        <f t="shared" ca="1" si="198"/>
        <v>0</v>
      </c>
      <c r="CK63" s="781" t="e">
        <f t="shared" ca="1" si="198"/>
        <v>#N/A</v>
      </c>
      <c r="CL63" s="781" t="e">
        <f t="shared" ca="1" si="198"/>
        <v>#N/A</v>
      </c>
      <c r="CM63" s="542"/>
      <c r="CN63" s="781">
        <f t="shared" ca="1" si="199"/>
        <v>0</v>
      </c>
      <c r="CO63" s="781" t="e">
        <f t="shared" ca="1" si="199"/>
        <v>#N/A</v>
      </c>
      <c r="CP63" s="781">
        <f t="shared" ca="1" si="199"/>
        <v>0</v>
      </c>
      <c r="CQ63" s="781">
        <f t="shared" ca="1" si="199"/>
        <v>0</v>
      </c>
      <c r="CR63" s="781">
        <f t="shared" ca="1" si="199"/>
        <v>0</v>
      </c>
      <c r="CS63" s="781">
        <f t="shared" ca="1" si="199"/>
        <v>0</v>
      </c>
      <c r="CT63" s="542"/>
      <c r="CU63" s="781">
        <f t="shared" ca="1" si="200"/>
        <v>0</v>
      </c>
      <c r="CV63" s="781">
        <f t="shared" ca="1" si="200"/>
        <v>0</v>
      </c>
      <c r="CW63" s="781">
        <f t="shared" ca="1" si="200"/>
        <v>0</v>
      </c>
      <c r="CX63" s="781">
        <f t="shared" ca="1" si="200"/>
        <v>0</v>
      </c>
      <c r="CY63" s="781">
        <f t="shared" ca="1" si="200"/>
        <v>0</v>
      </c>
      <c r="CZ63" s="781" t="e">
        <f t="shared" ca="1" si="200"/>
        <v>#N/A</v>
      </c>
      <c r="DA63" s="781" t="e">
        <f t="shared" ca="1" si="200"/>
        <v>#N/A</v>
      </c>
      <c r="DB63" s="781">
        <f t="shared" ca="1" si="200"/>
        <v>0</v>
      </c>
      <c r="DC63" s="766">
        <f t="shared" ca="1" si="200"/>
        <v>0</v>
      </c>
      <c r="DD63" s="781">
        <f t="shared" ca="1" si="200"/>
        <v>0</v>
      </c>
      <c r="DE63" s="781">
        <f t="shared" ca="1" si="200"/>
        <v>0</v>
      </c>
      <c r="DF63" s="781">
        <f t="shared" ca="1" si="200"/>
        <v>0</v>
      </c>
      <c r="DG63" s="781">
        <f t="shared" ca="1" si="200"/>
        <v>0</v>
      </c>
      <c r="DH63" s="781">
        <f t="shared" ca="1" si="200"/>
        <v>0</v>
      </c>
      <c r="DI63" s="542"/>
      <c r="DJ63" s="781">
        <f t="shared" ca="1" si="201"/>
        <v>0</v>
      </c>
      <c r="DK63" s="781">
        <f t="shared" ca="1" si="201"/>
        <v>0</v>
      </c>
      <c r="DL63" s="781">
        <f t="shared" ca="1" si="201"/>
        <v>0</v>
      </c>
      <c r="DM63" s="781">
        <f t="shared" ca="1" si="201"/>
        <v>0</v>
      </c>
      <c r="DN63" s="781" t="e">
        <f t="shared" ca="1" si="201"/>
        <v>#N/A</v>
      </c>
      <c r="DO63" s="781">
        <f t="shared" ca="1" si="201"/>
        <v>0</v>
      </c>
      <c r="DP63" s="781" t="e">
        <f t="shared" ca="1" si="201"/>
        <v>#N/A</v>
      </c>
      <c r="DQ63" s="542"/>
      <c r="DR63" s="781">
        <f t="shared" ca="1" si="180"/>
        <v>0</v>
      </c>
      <c r="DS63" s="781">
        <f t="shared" ca="1" si="180"/>
        <v>0</v>
      </c>
      <c r="DT63" s="781">
        <f t="shared" ca="1" si="180"/>
        <v>0</v>
      </c>
      <c r="DU63" s="781" t="e">
        <f t="shared" ca="1" si="180"/>
        <v>#N/A</v>
      </c>
      <c r="DV63" s="617"/>
      <c r="DW63" s="542"/>
      <c r="DX63" s="781">
        <f t="shared" ca="1" si="181"/>
        <v>0</v>
      </c>
      <c r="DY63" s="781">
        <f t="shared" ca="1" si="181"/>
        <v>0</v>
      </c>
      <c r="DZ63" s="781">
        <f t="shared" ca="1" si="181"/>
        <v>0</v>
      </c>
      <c r="EA63" s="781" t="e">
        <f t="shared" ca="1" si="181"/>
        <v>#N/A</v>
      </c>
      <c r="EB63" s="617"/>
      <c r="EC63" s="542"/>
      <c r="ED63" s="781">
        <f t="shared" ca="1" si="182"/>
        <v>0</v>
      </c>
      <c r="EE63" s="781">
        <f t="shared" ca="1" si="182"/>
        <v>0</v>
      </c>
      <c r="EF63" s="781" t="e">
        <f t="shared" ca="1" si="182"/>
        <v>#N/A</v>
      </c>
      <c r="EG63" s="781" t="e">
        <f t="shared" ca="1" si="182"/>
        <v>#N/A</v>
      </c>
      <c r="EH63" s="617"/>
      <c r="EI63" s="542"/>
      <c r="EJ63" s="781">
        <f t="shared" ca="1" si="183"/>
        <v>0</v>
      </c>
      <c r="EK63" s="781">
        <f t="shared" ca="1" si="183"/>
        <v>0</v>
      </c>
      <c r="EL63" s="781">
        <f t="shared" ca="1" si="183"/>
        <v>0</v>
      </c>
      <c r="EM63" s="781">
        <f t="shared" ca="1" si="183"/>
        <v>0</v>
      </c>
      <c r="EN63" s="617"/>
      <c r="EO63" s="542"/>
      <c r="EP63" s="781">
        <f t="shared" ca="1" si="184"/>
        <v>0</v>
      </c>
      <c r="EQ63" s="781">
        <f t="shared" ca="1" si="184"/>
        <v>0</v>
      </c>
      <c r="ER63" s="781">
        <f t="shared" ca="1" si="184"/>
        <v>0</v>
      </c>
      <c r="ES63" s="781">
        <f t="shared" ca="1" si="184"/>
        <v>0</v>
      </c>
      <c r="ET63" s="617"/>
      <c r="EU63" s="542"/>
      <c r="EV63" s="781">
        <f t="shared" ca="1" si="185"/>
        <v>0</v>
      </c>
      <c r="EW63" s="781">
        <f t="shared" ca="1" si="185"/>
        <v>0</v>
      </c>
      <c r="EX63" s="542"/>
      <c r="EY63" s="781">
        <f t="shared" ca="1" si="186"/>
        <v>0</v>
      </c>
      <c r="EZ63" s="781">
        <f t="shared" ca="1" si="186"/>
        <v>0</v>
      </c>
      <c r="FA63" s="781" t="e">
        <f t="shared" ca="1" si="186"/>
        <v>#N/A</v>
      </c>
      <c r="FB63" s="542"/>
      <c r="FC63" s="781">
        <f t="shared" ca="1" si="202"/>
        <v>0</v>
      </c>
      <c r="FD63" s="781">
        <f t="shared" ca="1" si="202"/>
        <v>0</v>
      </c>
      <c r="FE63" s="781">
        <f t="shared" ca="1" si="202"/>
        <v>0</v>
      </c>
      <c r="FF63" s="781">
        <f t="shared" ca="1" si="202"/>
        <v>0</v>
      </c>
      <c r="FG63" s="781">
        <f t="shared" ca="1" si="202"/>
        <v>0</v>
      </c>
      <c r="FH63" s="781">
        <f t="shared" ca="1" si="202"/>
        <v>0</v>
      </c>
      <c r="FI63" s="781">
        <f t="shared" ca="1" si="202"/>
        <v>0</v>
      </c>
      <c r="FJ63" s="781">
        <f t="shared" ca="1" si="202"/>
        <v>0</v>
      </c>
      <c r="FK63" s="781">
        <f t="shared" ca="1" si="202"/>
        <v>0</v>
      </c>
      <c r="FL63" s="781">
        <f t="shared" ca="1" si="202"/>
        <v>0</v>
      </c>
      <c r="FM63" s="781" t="e">
        <f t="shared" ca="1" si="203"/>
        <v>#N/A</v>
      </c>
      <c r="FN63" s="781">
        <f t="shared" ca="1" si="203"/>
        <v>0</v>
      </c>
      <c r="FO63" s="781">
        <f t="shared" ca="1" si="203"/>
        <v>0</v>
      </c>
      <c r="FP63" s="781">
        <f t="shared" ca="1" si="203"/>
        <v>0</v>
      </c>
      <c r="FQ63" s="781">
        <f t="shared" ca="1" si="203"/>
        <v>0</v>
      </c>
      <c r="FR63" s="781">
        <f t="shared" ca="1" si="203"/>
        <v>0</v>
      </c>
      <c r="FS63" s="781">
        <f t="shared" ca="1" si="203"/>
        <v>0</v>
      </c>
      <c r="FT63" s="781">
        <f t="shared" ca="1" si="203"/>
        <v>0</v>
      </c>
      <c r="FU63" s="781" t="e">
        <f t="shared" ca="1" si="203"/>
        <v>#N/A</v>
      </c>
      <c r="FV63" s="781" t="e">
        <f t="shared" ca="1" si="203"/>
        <v>#N/A</v>
      </c>
      <c r="FW63" s="781">
        <f t="shared" ca="1" si="204"/>
        <v>0</v>
      </c>
      <c r="FX63" s="781">
        <f t="shared" ca="1" si="204"/>
        <v>0</v>
      </c>
      <c r="FY63" s="781">
        <f t="shared" ca="1" si="204"/>
        <v>0</v>
      </c>
      <c r="FZ63" s="781">
        <f t="shared" ca="1" si="204"/>
        <v>0</v>
      </c>
      <c r="GA63" s="781" t="e">
        <f t="shared" ca="1" si="204"/>
        <v>#N/A</v>
      </c>
      <c r="GB63" s="781">
        <f t="shared" ca="1" si="204"/>
        <v>0</v>
      </c>
      <c r="GC63" s="617"/>
      <c r="GD63" s="781">
        <f t="shared" ca="1" si="205"/>
        <v>0</v>
      </c>
      <c r="GE63" s="781">
        <f t="shared" ca="1" si="205"/>
        <v>0</v>
      </c>
      <c r="GF63" s="781">
        <f t="shared" ca="1" si="205"/>
        <v>0</v>
      </c>
      <c r="GG63" s="781">
        <f t="shared" ca="1" si="205"/>
        <v>0</v>
      </c>
      <c r="GH63" s="781" t="e">
        <f t="shared" ca="1" si="205"/>
        <v>#N/A</v>
      </c>
      <c r="GI63" s="781" t="e">
        <f t="shared" ca="1" si="205"/>
        <v>#N/A</v>
      </c>
      <c r="GJ63" s="781">
        <f t="shared" ca="1" si="205"/>
        <v>0</v>
      </c>
      <c r="GK63" s="781">
        <f t="shared" ca="1" si="205"/>
        <v>0</v>
      </c>
      <c r="GL63" s="781">
        <f t="shared" ca="1" si="205"/>
        <v>0</v>
      </c>
      <c r="GM63" s="781">
        <f t="shared" ca="1" si="205"/>
        <v>0</v>
      </c>
      <c r="GN63" s="781">
        <f t="shared" ca="1" si="205"/>
        <v>0</v>
      </c>
      <c r="GO63" s="781" t="e">
        <f t="shared" ca="1" si="205"/>
        <v>#N/A</v>
      </c>
    </row>
    <row r="64" spans="1:203" ht="12.75" customHeight="1">
      <c r="A64" s="803" t="s">
        <v>2613</v>
      </c>
      <c r="B64" s="618">
        <v>46</v>
      </c>
      <c r="C64" s="804">
        <v>34.081879999999998</v>
      </c>
      <c r="D64" s="523">
        <v>-0.12372790675299999</v>
      </c>
      <c r="E64" s="805" t="s">
        <v>1130</v>
      </c>
      <c r="F64" s="806">
        <f t="shared" ca="1" si="191"/>
        <v>0</v>
      </c>
      <c r="G64" s="781">
        <f t="shared" ca="1" si="191"/>
        <v>0</v>
      </c>
      <c r="H64" s="781">
        <f t="shared" ca="1" si="191"/>
        <v>0</v>
      </c>
      <c r="I64" s="781">
        <f t="shared" ca="1" si="191"/>
        <v>0</v>
      </c>
      <c r="J64" s="781">
        <f t="shared" ca="1" si="191"/>
        <v>0</v>
      </c>
      <c r="K64" s="781">
        <f t="shared" ca="1" si="191"/>
        <v>0</v>
      </c>
      <c r="L64" s="781">
        <f t="shared" ca="1" si="191"/>
        <v>0</v>
      </c>
      <c r="M64" s="781">
        <f t="shared" ca="1" si="191"/>
        <v>0</v>
      </c>
      <c r="N64" s="766">
        <f t="shared" ca="1" si="191"/>
        <v>0</v>
      </c>
      <c r="O64" s="781">
        <f t="shared" ca="1" si="191"/>
        <v>0</v>
      </c>
      <c r="P64" s="807">
        <f t="shared" ca="1" si="191"/>
        <v>0</v>
      </c>
      <c r="Q64" s="542"/>
      <c r="R64" s="781">
        <f t="shared" ca="1" si="192"/>
        <v>0</v>
      </c>
      <c r="S64" s="781">
        <f t="shared" ca="1" si="192"/>
        <v>0</v>
      </c>
      <c r="T64" s="781">
        <f t="shared" ca="1" si="192"/>
        <v>0</v>
      </c>
      <c r="U64" s="781">
        <f t="shared" ca="1" si="192"/>
        <v>0</v>
      </c>
      <c r="V64" s="781">
        <f t="shared" ca="1" si="192"/>
        <v>0</v>
      </c>
      <c r="W64" s="781">
        <f t="shared" ca="1" si="192"/>
        <v>0</v>
      </c>
      <c r="X64" s="766">
        <f t="shared" ca="1" si="192"/>
        <v>0</v>
      </c>
      <c r="Y64" s="781">
        <f t="shared" ca="1" si="192"/>
        <v>0</v>
      </c>
      <c r="Z64" s="781">
        <f t="shared" ca="1" si="192"/>
        <v>0</v>
      </c>
      <c r="AA64" s="781">
        <f t="shared" ca="1" si="192"/>
        <v>0</v>
      </c>
      <c r="AB64" s="542"/>
      <c r="AC64" s="781">
        <f t="shared" ca="1" si="193"/>
        <v>0</v>
      </c>
      <c r="AD64" s="781">
        <f t="shared" ca="1" si="193"/>
        <v>0</v>
      </c>
      <c r="AE64" s="781">
        <f t="shared" ca="1" si="193"/>
        <v>0</v>
      </c>
      <c r="AF64" s="781">
        <f t="shared" ca="1" si="193"/>
        <v>0</v>
      </c>
      <c r="AG64" s="781">
        <f t="shared" ca="1" si="193"/>
        <v>0</v>
      </c>
      <c r="AH64" s="781">
        <f t="shared" ca="1" si="193"/>
        <v>0</v>
      </c>
      <c r="AI64" s="781">
        <f t="shared" ca="1" si="193"/>
        <v>0</v>
      </c>
      <c r="AJ64" s="781">
        <f t="shared" ca="1" si="193"/>
        <v>0</v>
      </c>
      <c r="AK64" s="766">
        <f t="shared" ca="1" si="193"/>
        <v>0</v>
      </c>
      <c r="AL64" s="781">
        <f t="shared" ca="1" si="193"/>
        <v>0</v>
      </c>
      <c r="AM64" s="781">
        <f t="shared" ca="1" si="193"/>
        <v>0</v>
      </c>
      <c r="AN64" s="781">
        <f t="shared" ca="1" si="193"/>
        <v>0</v>
      </c>
      <c r="AO64" s="542"/>
      <c r="AP64" s="781">
        <f t="shared" ca="1" si="194"/>
        <v>0</v>
      </c>
      <c r="AQ64" s="781">
        <f t="shared" ca="1" si="194"/>
        <v>0</v>
      </c>
      <c r="AR64" s="781">
        <f t="shared" ca="1" si="194"/>
        <v>0</v>
      </c>
      <c r="AS64" s="781">
        <f t="shared" ca="1" si="194"/>
        <v>0</v>
      </c>
      <c r="AT64" s="766">
        <f t="shared" ca="1" si="194"/>
        <v>0</v>
      </c>
      <c r="AU64" s="766">
        <f t="shared" ca="1" si="194"/>
        <v>0</v>
      </c>
      <c r="AV64" s="781">
        <f t="shared" ca="1" si="194"/>
        <v>0</v>
      </c>
      <c r="AW64" s="781">
        <f t="shared" ca="1" si="194"/>
        <v>0</v>
      </c>
      <c r="AX64" s="781">
        <f t="shared" ca="1" si="194"/>
        <v>0</v>
      </c>
      <c r="AY64" s="781">
        <f t="shared" ca="1" si="194"/>
        <v>0</v>
      </c>
      <c r="AZ64" s="781">
        <f t="shared" ca="1" si="194"/>
        <v>0</v>
      </c>
      <c r="BA64" s="781">
        <f t="shared" ca="1" si="194"/>
        <v>0</v>
      </c>
      <c r="BB64" s="781">
        <f t="shared" ca="1" si="194"/>
        <v>0</v>
      </c>
      <c r="BC64" s="781">
        <f t="shared" ca="1" si="194"/>
        <v>0</v>
      </c>
      <c r="BD64" s="542"/>
      <c r="BE64" s="781">
        <f t="shared" ca="1" si="195"/>
        <v>0</v>
      </c>
      <c r="BF64" s="781">
        <f t="shared" ca="1" si="195"/>
        <v>0</v>
      </c>
      <c r="BG64" s="781">
        <f t="shared" ca="1" si="195"/>
        <v>0</v>
      </c>
      <c r="BH64" s="781">
        <f t="shared" ca="1" si="195"/>
        <v>0</v>
      </c>
      <c r="BI64" s="766">
        <f t="shared" ca="1" si="195"/>
        <v>0</v>
      </c>
      <c r="BJ64" s="781">
        <f t="shared" ca="1" si="195"/>
        <v>0</v>
      </c>
      <c r="BK64" s="781">
        <f t="shared" ca="1" si="195"/>
        <v>0</v>
      </c>
      <c r="BL64" s="781">
        <f t="shared" ca="1" si="195"/>
        <v>0</v>
      </c>
      <c r="BM64" s="781">
        <f t="shared" ca="1" si="195"/>
        <v>0</v>
      </c>
      <c r="BN64" s="781">
        <f t="shared" ca="1" si="195"/>
        <v>0</v>
      </c>
      <c r="BO64" s="781">
        <f t="shared" ca="1" si="195"/>
        <v>0</v>
      </c>
      <c r="BP64" s="542"/>
      <c r="BQ64" s="781">
        <f t="shared" ca="1" si="196"/>
        <v>0</v>
      </c>
      <c r="BR64" s="781">
        <f t="shared" ca="1" si="196"/>
        <v>0</v>
      </c>
      <c r="BS64" s="781">
        <f t="shared" ca="1" si="196"/>
        <v>0</v>
      </c>
      <c r="BT64" s="781">
        <f t="shared" ca="1" si="196"/>
        <v>0</v>
      </c>
      <c r="BU64" s="781">
        <f t="shared" ca="1" si="196"/>
        <v>0</v>
      </c>
      <c r="BV64" s="781">
        <f t="shared" ca="1" si="196"/>
        <v>0</v>
      </c>
      <c r="BW64" s="781">
        <f t="shared" ca="1" si="196"/>
        <v>0</v>
      </c>
      <c r="BX64" s="542"/>
      <c r="BY64" s="781">
        <f t="shared" ca="1" si="197"/>
        <v>0</v>
      </c>
      <c r="BZ64" s="781">
        <f t="shared" ca="1" si="197"/>
        <v>0</v>
      </c>
      <c r="CA64" s="781">
        <f t="shared" ca="1" si="197"/>
        <v>0</v>
      </c>
      <c r="CB64" s="781">
        <f t="shared" ca="1" si="197"/>
        <v>-3.5119750886030517E-6</v>
      </c>
      <c r="CC64" s="781">
        <f t="shared" ca="1" si="197"/>
        <v>-1.2173417128894735</v>
      </c>
      <c r="CD64" s="781">
        <f t="shared" ca="1" si="197"/>
        <v>0</v>
      </c>
      <c r="CE64" s="781">
        <f t="shared" ca="1" si="197"/>
        <v>0</v>
      </c>
      <c r="CF64" s="781">
        <f t="shared" ca="1" si="197"/>
        <v>0</v>
      </c>
      <c r="CG64" s="542"/>
      <c r="CH64" s="781">
        <f t="shared" ca="1" si="198"/>
        <v>-1.2173417128894735</v>
      </c>
      <c r="CI64" s="781">
        <f t="shared" ca="1" si="198"/>
        <v>-3.5119977163466734E-6</v>
      </c>
      <c r="CJ64" s="781">
        <f t="shared" ca="1" si="198"/>
        <v>0</v>
      </c>
      <c r="CK64" s="781" t="e">
        <f t="shared" ca="1" si="198"/>
        <v>#N/A</v>
      </c>
      <c r="CL64" s="781" t="e">
        <f t="shared" ca="1" si="198"/>
        <v>#N/A</v>
      </c>
      <c r="CM64" s="542"/>
      <c r="CN64" s="781">
        <f t="shared" ca="1" si="199"/>
        <v>0</v>
      </c>
      <c r="CO64" s="781" t="e">
        <f t="shared" ca="1" si="199"/>
        <v>#N/A</v>
      </c>
      <c r="CP64" s="781">
        <f t="shared" ca="1" si="199"/>
        <v>0</v>
      </c>
      <c r="CQ64" s="781">
        <f t="shared" ca="1" si="199"/>
        <v>0</v>
      </c>
      <c r="CR64" s="781">
        <f t="shared" ca="1" si="199"/>
        <v>0</v>
      </c>
      <c r="CS64" s="781">
        <f t="shared" ca="1" si="199"/>
        <v>0</v>
      </c>
      <c r="CT64" s="542"/>
      <c r="CU64" s="781">
        <f t="shared" ca="1" si="200"/>
        <v>0</v>
      </c>
      <c r="CV64" s="781">
        <f t="shared" ca="1" si="200"/>
        <v>0</v>
      </c>
      <c r="CW64" s="781">
        <f t="shared" ca="1" si="200"/>
        <v>0</v>
      </c>
      <c r="CX64" s="781">
        <f t="shared" ca="1" si="200"/>
        <v>0</v>
      </c>
      <c r="CY64" s="781">
        <f t="shared" ca="1" si="200"/>
        <v>0</v>
      </c>
      <c r="CZ64" s="781" t="e">
        <f t="shared" ca="1" si="200"/>
        <v>#N/A</v>
      </c>
      <c r="DA64" s="781" t="e">
        <f t="shared" ca="1" si="200"/>
        <v>#N/A</v>
      </c>
      <c r="DB64" s="781">
        <f t="shared" ca="1" si="200"/>
        <v>0</v>
      </c>
      <c r="DC64" s="766">
        <f t="shared" ca="1" si="200"/>
        <v>0</v>
      </c>
      <c r="DD64" s="781">
        <f t="shared" ca="1" si="200"/>
        <v>-1.2173417128894735</v>
      </c>
      <c r="DE64" s="781">
        <f t="shared" ca="1" si="200"/>
        <v>-7.445571475617409E-4</v>
      </c>
      <c r="DF64" s="781">
        <f t="shared" ca="1" si="200"/>
        <v>0</v>
      </c>
      <c r="DG64" s="781">
        <f t="shared" ca="1" si="200"/>
        <v>-3.4972363210153182E-9</v>
      </c>
      <c r="DH64" s="781">
        <f t="shared" ca="1" si="200"/>
        <v>-3.5119750886030517E-6</v>
      </c>
      <c r="DI64" s="542"/>
      <c r="DJ64" s="781">
        <f t="shared" ca="1" si="201"/>
        <v>-2.9053713253658884E-7</v>
      </c>
      <c r="DK64" s="781">
        <f t="shared" ca="1" si="201"/>
        <v>-7.4462074702275657E-4</v>
      </c>
      <c r="DL64" s="781">
        <f t="shared" ca="1" si="201"/>
        <v>0</v>
      </c>
      <c r="DM64" s="781">
        <f t="shared" ca="1" si="201"/>
        <v>0</v>
      </c>
      <c r="DN64" s="781" t="e">
        <f t="shared" ca="1" si="201"/>
        <v>#N/A</v>
      </c>
      <c r="DO64" s="781">
        <f t="shared" ca="1" si="201"/>
        <v>-7.4491128463703574E-4</v>
      </c>
      <c r="DP64" s="781" t="e">
        <f t="shared" ca="1" si="201"/>
        <v>#N/A</v>
      </c>
      <c r="DQ64" s="542"/>
      <c r="DR64" s="781">
        <f t="shared" ca="1" si="180"/>
        <v>0</v>
      </c>
      <c r="DS64" s="781">
        <f t="shared" ca="1" si="180"/>
        <v>0</v>
      </c>
      <c r="DT64" s="781">
        <f t="shared" ca="1" si="180"/>
        <v>-1.218089786166219</v>
      </c>
      <c r="DU64" s="781" t="e">
        <f t="shared" ca="1" si="180"/>
        <v>#N/A</v>
      </c>
      <c r="DV64" s="617"/>
      <c r="DW64" s="542"/>
      <c r="DX64" s="781">
        <f t="shared" ca="1" si="181"/>
        <v>0</v>
      </c>
      <c r="DY64" s="781">
        <f t="shared" ca="1" si="181"/>
        <v>0</v>
      </c>
      <c r="DZ64" s="781">
        <f t="shared" ca="1" si="181"/>
        <v>-1.218089786166219</v>
      </c>
      <c r="EA64" s="781" t="e">
        <f t="shared" ca="1" si="181"/>
        <v>#N/A</v>
      </c>
      <c r="EB64" s="617"/>
      <c r="EC64" s="542"/>
      <c r="ED64" s="781">
        <f t="shared" ca="1" si="182"/>
        <v>0</v>
      </c>
      <c r="EE64" s="781">
        <f t="shared" ca="1" si="182"/>
        <v>0</v>
      </c>
      <c r="EF64" s="781" t="e">
        <f t="shared" ca="1" si="182"/>
        <v>#N/A</v>
      </c>
      <c r="EG64" s="781" t="e">
        <f t="shared" ca="1" si="182"/>
        <v>#N/A</v>
      </c>
      <c r="EH64" s="617"/>
      <c r="EI64" s="542"/>
      <c r="EJ64" s="781">
        <f t="shared" ca="1" si="183"/>
        <v>0</v>
      </c>
      <c r="EK64" s="781">
        <f t="shared" ca="1" si="183"/>
        <v>0</v>
      </c>
      <c r="EL64" s="781">
        <f t="shared" ca="1" si="183"/>
        <v>0</v>
      </c>
      <c r="EM64" s="781">
        <f t="shared" ca="1" si="183"/>
        <v>0</v>
      </c>
      <c r="EN64" s="617"/>
      <c r="EO64" s="542"/>
      <c r="EP64" s="781">
        <f t="shared" ca="1" si="184"/>
        <v>-5.1498086004857208E-8</v>
      </c>
      <c r="EQ64" s="781">
        <f t="shared" ca="1" si="184"/>
        <v>-3.4972363210153182E-9</v>
      </c>
      <c r="ER64" s="781">
        <f t="shared" ca="1" si="184"/>
        <v>0</v>
      </c>
      <c r="ES64" s="781">
        <f t="shared" ca="1" si="184"/>
        <v>-4.8000849335331803E-8</v>
      </c>
      <c r="ET64" s="617"/>
      <c r="EU64" s="542"/>
      <c r="EV64" s="781">
        <f t="shared" ca="1" si="185"/>
        <v>0</v>
      </c>
      <c r="EW64" s="781">
        <f t="shared" ca="1" si="185"/>
        <v>0</v>
      </c>
      <c r="EX64" s="542"/>
      <c r="EY64" s="781">
        <f t="shared" ca="1" si="186"/>
        <v>0</v>
      </c>
      <c r="EZ64" s="781">
        <f t="shared" ca="1" si="186"/>
        <v>0</v>
      </c>
      <c r="FA64" s="781" t="e">
        <f t="shared" ca="1" si="186"/>
        <v>#N/A</v>
      </c>
      <c r="FB64" s="542"/>
      <c r="FC64" s="781">
        <f t="shared" ca="1" si="202"/>
        <v>0</v>
      </c>
      <c r="FD64" s="781">
        <f t="shared" ca="1" si="202"/>
        <v>0</v>
      </c>
      <c r="FE64" s="781">
        <f t="shared" ca="1" si="202"/>
        <v>0</v>
      </c>
      <c r="FF64" s="781">
        <f t="shared" ca="1" si="202"/>
        <v>0</v>
      </c>
      <c r="FG64" s="781">
        <f t="shared" ca="1" si="202"/>
        <v>0</v>
      </c>
      <c r="FH64" s="781">
        <f t="shared" ca="1" si="202"/>
        <v>0</v>
      </c>
      <c r="FI64" s="781">
        <f t="shared" ca="1" si="202"/>
        <v>0</v>
      </c>
      <c r="FJ64" s="781">
        <f t="shared" ca="1" si="202"/>
        <v>0</v>
      </c>
      <c r="FK64" s="781">
        <f t="shared" ca="1" si="202"/>
        <v>0</v>
      </c>
      <c r="FL64" s="781">
        <f t="shared" ca="1" si="202"/>
        <v>0</v>
      </c>
      <c r="FM64" s="781" t="e">
        <f t="shared" ca="1" si="203"/>
        <v>#N/A</v>
      </c>
      <c r="FN64" s="781">
        <f t="shared" ca="1" si="203"/>
        <v>0</v>
      </c>
      <c r="FO64" s="781">
        <f t="shared" ca="1" si="203"/>
        <v>0</v>
      </c>
      <c r="FP64" s="781">
        <f t="shared" ca="1" si="203"/>
        <v>0</v>
      </c>
      <c r="FQ64" s="781">
        <f t="shared" ca="1" si="203"/>
        <v>0</v>
      </c>
      <c r="FR64" s="781">
        <f t="shared" ca="1" si="203"/>
        <v>0</v>
      </c>
      <c r="FS64" s="781">
        <f t="shared" ca="1" si="203"/>
        <v>0</v>
      </c>
      <c r="FT64" s="781">
        <f t="shared" ca="1" si="203"/>
        <v>0</v>
      </c>
      <c r="FU64" s="781" t="e">
        <f t="shared" ca="1" si="203"/>
        <v>#N/A</v>
      </c>
      <c r="FV64" s="781" t="e">
        <f t="shared" ca="1" si="203"/>
        <v>#N/A</v>
      </c>
      <c r="FW64" s="781">
        <f t="shared" ca="1" si="204"/>
        <v>0</v>
      </c>
      <c r="FX64" s="781">
        <f t="shared" ca="1" si="204"/>
        <v>0</v>
      </c>
      <c r="FY64" s="781">
        <f t="shared" ca="1" si="204"/>
        <v>0</v>
      </c>
      <c r="FZ64" s="781">
        <f t="shared" ca="1" si="204"/>
        <v>0</v>
      </c>
      <c r="GA64" s="781" t="e">
        <f t="shared" ca="1" si="204"/>
        <v>#N/A</v>
      </c>
      <c r="GB64" s="781">
        <f t="shared" ca="1" si="204"/>
        <v>0</v>
      </c>
      <c r="GC64" s="617"/>
      <c r="GD64" s="781">
        <f t="shared" ca="1" si="205"/>
        <v>0</v>
      </c>
      <c r="GE64" s="781">
        <f t="shared" ca="1" si="205"/>
        <v>0</v>
      </c>
      <c r="GF64" s="781">
        <f t="shared" ca="1" si="205"/>
        <v>0</v>
      </c>
      <c r="GG64" s="781">
        <f t="shared" ca="1" si="205"/>
        <v>0</v>
      </c>
      <c r="GH64" s="781" t="e">
        <f t="shared" ca="1" si="205"/>
        <v>#N/A</v>
      </c>
      <c r="GI64" s="781" t="e">
        <f t="shared" ca="1" si="205"/>
        <v>#N/A</v>
      </c>
      <c r="GJ64" s="781">
        <f t="shared" ca="1" si="205"/>
        <v>-7.445571475617409E-4</v>
      </c>
      <c r="GK64" s="781">
        <f t="shared" ca="1" si="205"/>
        <v>-3.4972363210153182E-9</v>
      </c>
      <c r="GL64" s="781">
        <f t="shared" ca="1" si="205"/>
        <v>0</v>
      </c>
      <c r="GM64" s="781">
        <f t="shared" ca="1" si="205"/>
        <v>0</v>
      </c>
      <c r="GN64" s="781">
        <f t="shared" ca="1" si="205"/>
        <v>0</v>
      </c>
      <c r="GO64" s="781" t="e">
        <f t="shared" ca="1" si="205"/>
        <v>#N/A</v>
      </c>
    </row>
    <row r="65" spans="1:197" ht="12.75" customHeight="1">
      <c r="A65" s="803" t="s">
        <v>2614</v>
      </c>
      <c r="B65" s="618">
        <v>43</v>
      </c>
      <c r="C65" s="804">
        <v>28.010400000000001</v>
      </c>
      <c r="D65" s="523">
        <v>-6.7588611830000006E-2</v>
      </c>
      <c r="E65" s="805" t="s">
        <v>1130</v>
      </c>
      <c r="F65" s="806">
        <f t="shared" ref="F65:P74" ca="1" si="206">VLOOKUP(F$8,INDIRECT(LU_MAT),$B65,FALSE())*$D65/$C65</f>
        <v>0</v>
      </c>
      <c r="G65" s="781">
        <f t="shared" ca="1" si="206"/>
        <v>0</v>
      </c>
      <c r="H65" s="781">
        <f t="shared" ca="1" si="206"/>
        <v>0</v>
      </c>
      <c r="I65" s="781">
        <f t="shared" ca="1" si="206"/>
        <v>0</v>
      </c>
      <c r="J65" s="781">
        <f t="shared" ca="1" si="206"/>
        <v>0</v>
      </c>
      <c r="K65" s="781">
        <f t="shared" ca="1" si="206"/>
        <v>0</v>
      </c>
      <c r="L65" s="781">
        <f t="shared" ca="1" si="206"/>
        <v>0</v>
      </c>
      <c r="M65" s="781">
        <f t="shared" ca="1" si="206"/>
        <v>0</v>
      </c>
      <c r="N65" s="766">
        <f t="shared" ca="1" si="206"/>
        <v>0</v>
      </c>
      <c r="O65" s="781">
        <f t="shared" ca="1" si="206"/>
        <v>0</v>
      </c>
      <c r="P65" s="807">
        <f t="shared" ca="1" si="206"/>
        <v>0</v>
      </c>
      <c r="Q65" s="542"/>
      <c r="R65" s="781">
        <f t="shared" ref="R65:AA74" ca="1" si="207">VLOOKUP(R$8,INDIRECT(LU_MAT),$B65,FALSE())*$D65/$C65</f>
        <v>0</v>
      </c>
      <c r="S65" s="781">
        <f t="shared" ca="1" si="207"/>
        <v>0</v>
      </c>
      <c r="T65" s="781">
        <f t="shared" ca="1" si="207"/>
        <v>0</v>
      </c>
      <c r="U65" s="781">
        <f t="shared" ca="1" si="207"/>
        <v>0</v>
      </c>
      <c r="V65" s="781">
        <f t="shared" ca="1" si="207"/>
        <v>0</v>
      </c>
      <c r="W65" s="781">
        <f t="shared" ca="1" si="207"/>
        <v>0</v>
      </c>
      <c r="X65" s="766">
        <f t="shared" ca="1" si="207"/>
        <v>0</v>
      </c>
      <c r="Y65" s="781">
        <f t="shared" ca="1" si="207"/>
        <v>0</v>
      </c>
      <c r="Z65" s="781">
        <f t="shared" ca="1" si="207"/>
        <v>0</v>
      </c>
      <c r="AA65" s="781">
        <f t="shared" ca="1" si="207"/>
        <v>0</v>
      </c>
      <c r="AB65" s="542"/>
      <c r="AC65" s="781">
        <f t="shared" ref="AC65:AN74" ca="1" si="208">VLOOKUP(AC$8,INDIRECT(LU_MAT),$B65,FALSE())*$D65/$C65</f>
        <v>0</v>
      </c>
      <c r="AD65" s="781">
        <f t="shared" ca="1" si="208"/>
        <v>0</v>
      </c>
      <c r="AE65" s="781">
        <f t="shared" ca="1" si="208"/>
        <v>0</v>
      </c>
      <c r="AF65" s="781">
        <f t="shared" ca="1" si="208"/>
        <v>0</v>
      </c>
      <c r="AG65" s="781">
        <f t="shared" ca="1" si="208"/>
        <v>0</v>
      </c>
      <c r="AH65" s="781">
        <f t="shared" ca="1" si="208"/>
        <v>0</v>
      </c>
      <c r="AI65" s="781">
        <f t="shared" ca="1" si="208"/>
        <v>0</v>
      </c>
      <c r="AJ65" s="781">
        <f t="shared" ca="1" si="208"/>
        <v>0</v>
      </c>
      <c r="AK65" s="766">
        <f t="shared" ca="1" si="208"/>
        <v>0</v>
      </c>
      <c r="AL65" s="781">
        <f t="shared" ca="1" si="208"/>
        <v>0</v>
      </c>
      <c r="AM65" s="781">
        <f t="shared" ca="1" si="208"/>
        <v>0</v>
      </c>
      <c r="AN65" s="781">
        <f t="shared" ca="1" si="208"/>
        <v>0</v>
      </c>
      <c r="AO65" s="542"/>
      <c r="AP65" s="781">
        <f t="shared" ref="AP65:BC74" ca="1" si="209">VLOOKUP(AP$8,INDIRECT(LU_MAT),$B65,FALSE())*$D65/$C65</f>
        <v>0</v>
      </c>
      <c r="AQ65" s="781">
        <f t="shared" ca="1" si="209"/>
        <v>0</v>
      </c>
      <c r="AR65" s="781">
        <f t="shared" ca="1" si="209"/>
        <v>0</v>
      </c>
      <c r="AS65" s="781">
        <f t="shared" ca="1" si="209"/>
        <v>0</v>
      </c>
      <c r="AT65" s="766">
        <f t="shared" ca="1" si="209"/>
        <v>0</v>
      </c>
      <c r="AU65" s="766">
        <f t="shared" ca="1" si="209"/>
        <v>0</v>
      </c>
      <c r="AV65" s="781">
        <f t="shared" ca="1" si="209"/>
        <v>0</v>
      </c>
      <c r="AW65" s="781">
        <f t="shared" ca="1" si="209"/>
        <v>0</v>
      </c>
      <c r="AX65" s="781">
        <f t="shared" ca="1" si="209"/>
        <v>0</v>
      </c>
      <c r="AY65" s="781">
        <f t="shared" ca="1" si="209"/>
        <v>0</v>
      </c>
      <c r="AZ65" s="781">
        <f t="shared" ca="1" si="209"/>
        <v>0</v>
      </c>
      <c r="BA65" s="781">
        <f t="shared" ca="1" si="209"/>
        <v>0</v>
      </c>
      <c r="BB65" s="781">
        <f t="shared" ca="1" si="209"/>
        <v>0</v>
      </c>
      <c r="BC65" s="781">
        <f t="shared" ca="1" si="209"/>
        <v>0</v>
      </c>
      <c r="BD65" s="542"/>
      <c r="BE65" s="781">
        <f t="shared" ref="BE65:BO74" ca="1" si="210">VLOOKUP(BE$8,INDIRECT(LU_MAT),$B65,FALSE())*$D65/$C65</f>
        <v>0</v>
      </c>
      <c r="BF65" s="781">
        <f t="shared" ca="1" si="210"/>
        <v>0</v>
      </c>
      <c r="BG65" s="781">
        <f t="shared" ca="1" si="210"/>
        <v>0</v>
      </c>
      <c r="BH65" s="781">
        <f t="shared" ca="1" si="210"/>
        <v>0</v>
      </c>
      <c r="BI65" s="766">
        <f t="shared" ca="1" si="210"/>
        <v>0</v>
      </c>
      <c r="BJ65" s="781">
        <f t="shared" ca="1" si="210"/>
        <v>0</v>
      </c>
      <c r="BK65" s="781">
        <f t="shared" ca="1" si="210"/>
        <v>0</v>
      </c>
      <c r="BL65" s="781">
        <f t="shared" ca="1" si="210"/>
        <v>0</v>
      </c>
      <c r="BM65" s="781">
        <f t="shared" ca="1" si="210"/>
        <v>0</v>
      </c>
      <c r="BN65" s="781">
        <f t="shared" ca="1" si="210"/>
        <v>0</v>
      </c>
      <c r="BO65" s="781">
        <f t="shared" ca="1" si="210"/>
        <v>0</v>
      </c>
      <c r="BP65" s="542"/>
      <c r="BQ65" s="781">
        <f t="shared" ref="BQ65:BW74" ca="1" si="211">VLOOKUP(BQ$8,INDIRECT(LU_MAT),$B65,FALSE())*$D65/$C65</f>
        <v>0</v>
      </c>
      <c r="BR65" s="781">
        <f t="shared" ca="1" si="211"/>
        <v>0</v>
      </c>
      <c r="BS65" s="781">
        <f t="shared" ca="1" si="211"/>
        <v>0</v>
      </c>
      <c r="BT65" s="781">
        <f t="shared" ca="1" si="211"/>
        <v>0</v>
      </c>
      <c r="BU65" s="781">
        <f t="shared" ca="1" si="211"/>
        <v>0</v>
      </c>
      <c r="BV65" s="781">
        <f t="shared" ca="1" si="211"/>
        <v>0</v>
      </c>
      <c r="BW65" s="781">
        <f t="shared" ca="1" si="211"/>
        <v>0</v>
      </c>
      <c r="BX65" s="542"/>
      <c r="BY65" s="781">
        <f t="shared" ref="BY65:CF74" ca="1" si="212">VLOOKUP(BY$8,INDIRECT(LU_MAT),$B65,FALSE())*$D65/$C65</f>
        <v>0</v>
      </c>
      <c r="BZ65" s="781">
        <f t="shared" ca="1" si="212"/>
        <v>0</v>
      </c>
      <c r="CA65" s="781">
        <f t="shared" ca="1" si="212"/>
        <v>0</v>
      </c>
      <c r="CB65" s="781">
        <f t="shared" ca="1" si="212"/>
        <v>-4.240845692621913E-6</v>
      </c>
      <c r="CC65" s="781">
        <f t="shared" ca="1" si="212"/>
        <v>-6.811470794244548E-7</v>
      </c>
      <c r="CD65" s="781">
        <f t="shared" ca="1" si="212"/>
        <v>0</v>
      </c>
      <c r="CE65" s="781">
        <f t="shared" ca="1" si="212"/>
        <v>0</v>
      </c>
      <c r="CF65" s="781">
        <f t="shared" ca="1" si="212"/>
        <v>-3.2547612561812751E-3</v>
      </c>
      <c r="CG65" s="542"/>
      <c r="CH65" s="781">
        <f t="shared" ref="CH65:CL74" ca="1" si="213">VLOOKUP(CH$8,INDIRECT(LU_MAT),$B65,FALSE())*$D65/$C65</f>
        <v>-6.811470794244548E-7</v>
      </c>
      <c r="CI65" s="781">
        <f t="shared" ca="1" si="213"/>
        <v>-4.240845692621913E-6</v>
      </c>
      <c r="CJ65" s="781">
        <f t="shared" ca="1" si="213"/>
        <v>-3.2547612561812751E-3</v>
      </c>
      <c r="CK65" s="781" t="e">
        <f t="shared" ca="1" si="213"/>
        <v>#N/A</v>
      </c>
      <c r="CL65" s="781" t="e">
        <f t="shared" ca="1" si="213"/>
        <v>#N/A</v>
      </c>
      <c r="CM65" s="542"/>
      <c r="CN65" s="781">
        <f t="shared" ref="CN65:CS74" ca="1" si="214">VLOOKUP(CN$8,INDIRECT(LU_MAT),$B65,FALSE())*$D65/$C65</f>
        <v>0</v>
      </c>
      <c r="CO65" s="781" t="e">
        <f t="shared" ca="1" si="214"/>
        <v>#N/A</v>
      </c>
      <c r="CP65" s="781">
        <f t="shared" ca="1" si="214"/>
        <v>0</v>
      </c>
      <c r="CQ65" s="781">
        <f t="shared" ca="1" si="214"/>
        <v>0</v>
      </c>
      <c r="CR65" s="781">
        <f t="shared" ca="1" si="214"/>
        <v>0</v>
      </c>
      <c r="CS65" s="781">
        <f t="shared" ca="1" si="214"/>
        <v>0</v>
      </c>
      <c r="CT65" s="542"/>
      <c r="CU65" s="781">
        <f t="shared" ref="CU65:DH74" ca="1" si="215">VLOOKUP(CU$8,INDIRECT(LU_MAT),$B65,FALSE())*$D65/$C65</f>
        <v>0</v>
      </c>
      <c r="CV65" s="781">
        <f t="shared" ca="1" si="215"/>
        <v>0</v>
      </c>
      <c r="CW65" s="781">
        <f t="shared" ca="1" si="215"/>
        <v>0</v>
      </c>
      <c r="CX65" s="781">
        <f t="shared" ca="1" si="215"/>
        <v>0</v>
      </c>
      <c r="CY65" s="781">
        <f t="shared" ca="1" si="215"/>
        <v>0</v>
      </c>
      <c r="CZ65" s="781" t="e">
        <f t="shared" ca="1" si="215"/>
        <v>#N/A</v>
      </c>
      <c r="DA65" s="781" t="e">
        <f t="shared" ca="1" si="215"/>
        <v>#N/A</v>
      </c>
      <c r="DB65" s="781">
        <f t="shared" ca="1" si="215"/>
        <v>0</v>
      </c>
      <c r="DC65" s="766">
        <f t="shared" ca="1" si="215"/>
        <v>0</v>
      </c>
      <c r="DD65" s="781">
        <f t="shared" ca="1" si="215"/>
        <v>-6.811470794244548E-7</v>
      </c>
      <c r="DE65" s="781">
        <f t="shared" ca="1" si="215"/>
        <v>-1.1896619993254487E-4</v>
      </c>
      <c r="DF65" s="781">
        <f t="shared" ca="1" si="215"/>
        <v>0</v>
      </c>
      <c r="DG65" s="781">
        <f t="shared" ca="1" si="215"/>
        <v>-2.7236644059093121E-4</v>
      </c>
      <c r="DH65" s="781">
        <f t="shared" ca="1" si="215"/>
        <v>-4.240845692621913E-6</v>
      </c>
      <c r="DI65" s="542"/>
      <c r="DJ65" s="781">
        <f t="shared" ref="DJ65:DP74" ca="1" si="216">VLOOKUP(DJ$8,INDIRECT(LU_MAT),$B65,FALSE())*$D65/$C65</f>
        <v>-1.5404487961535505E-3</v>
      </c>
      <c r="DK65" s="781">
        <f t="shared" ca="1" si="216"/>
        <v>-5.9944520902252051E-5</v>
      </c>
      <c r="DL65" s="781">
        <f t="shared" ca="1" si="216"/>
        <v>0</v>
      </c>
      <c r="DM65" s="781">
        <f t="shared" ca="1" si="216"/>
        <v>0</v>
      </c>
      <c r="DN65" s="781" t="e">
        <f t="shared" ca="1" si="216"/>
        <v>#N/A</v>
      </c>
      <c r="DO65" s="781">
        <f t="shared" ca="1" si="216"/>
        <v>-1.996648343925701E-3</v>
      </c>
      <c r="DP65" s="781" t="e">
        <f t="shared" ca="1" si="216"/>
        <v>#N/A</v>
      </c>
      <c r="DQ65" s="542"/>
      <c r="DR65" s="781">
        <f t="shared" ref="DR65:DU86" ca="1" si="217">VLOOKUP(DR$8,INDIRECT(LU_MAT),$B65,FALSE())*$D65/$C65</f>
        <v>0</v>
      </c>
      <c r="DS65" s="781">
        <f t="shared" ca="1" si="217"/>
        <v>0</v>
      </c>
      <c r="DT65" s="781">
        <f t="shared" ca="1" si="217"/>
        <v>0</v>
      </c>
      <c r="DU65" s="781" t="e">
        <f t="shared" ca="1" si="217"/>
        <v>#N/A</v>
      </c>
      <c r="DV65" s="617"/>
      <c r="DW65" s="542"/>
      <c r="DX65" s="781">
        <f t="shared" ref="DX65:EA86" ca="1" si="218">VLOOKUP(DX$8,INDIRECT(LU_MAT),$B65,FALSE())*$D65/$C65</f>
        <v>0</v>
      </c>
      <c r="DY65" s="781">
        <f t="shared" ca="1" si="218"/>
        <v>0</v>
      </c>
      <c r="DZ65" s="781">
        <f t="shared" ca="1" si="218"/>
        <v>0</v>
      </c>
      <c r="EA65" s="781" t="e">
        <f t="shared" ca="1" si="218"/>
        <v>#N/A</v>
      </c>
      <c r="EB65" s="617"/>
      <c r="EC65" s="542"/>
      <c r="ED65" s="781">
        <f t="shared" ref="ED65:EG86" ca="1" si="219">VLOOKUP(ED$8,INDIRECT(LU_MAT),$B65,FALSE())*$D65/$C65</f>
        <v>0</v>
      </c>
      <c r="EE65" s="781">
        <f t="shared" ca="1" si="219"/>
        <v>0</v>
      </c>
      <c r="EF65" s="781" t="e">
        <f t="shared" ca="1" si="219"/>
        <v>#N/A</v>
      </c>
      <c r="EG65" s="781" t="e">
        <f t="shared" ca="1" si="219"/>
        <v>#N/A</v>
      </c>
      <c r="EH65" s="617"/>
      <c r="EI65" s="542"/>
      <c r="EJ65" s="781">
        <f t="shared" ref="EJ65:EM86" ca="1" si="220">VLOOKUP(EJ$8,INDIRECT(LU_MAT),$B65,FALSE())*$D65/$C65</f>
        <v>0</v>
      </c>
      <c r="EK65" s="781">
        <f t="shared" ca="1" si="220"/>
        <v>0</v>
      </c>
      <c r="EL65" s="781">
        <f t="shared" ca="1" si="220"/>
        <v>0</v>
      </c>
      <c r="EM65" s="781">
        <f t="shared" ca="1" si="220"/>
        <v>0</v>
      </c>
      <c r="EN65" s="617"/>
      <c r="EO65" s="542"/>
      <c r="EP65" s="781">
        <f t="shared" ref="EP65:ES86" ca="1" si="221">VLOOKUP(EP$8,INDIRECT(LU_MAT),$B65,FALSE())*$D65/$C65</f>
        <v>-2.7304758701161136E-4</v>
      </c>
      <c r="EQ65" s="781">
        <f t="shared" ca="1" si="221"/>
        <v>-2.7236644059093121E-4</v>
      </c>
      <c r="ER65" s="781">
        <f t="shared" ca="1" si="221"/>
        <v>0</v>
      </c>
      <c r="ES65" s="781">
        <f t="shared" ca="1" si="221"/>
        <v>-6.811470794244548E-7</v>
      </c>
      <c r="ET65" s="617"/>
      <c r="EU65" s="542"/>
      <c r="EV65" s="781">
        <f t="shared" ref="EV65:EW86" ca="1" si="222">VLOOKUP(EV$8,INDIRECT(LU_MAT),$B65,FALSE())*$D65/$C65</f>
        <v>0</v>
      </c>
      <c r="EW65" s="781">
        <f t="shared" ca="1" si="222"/>
        <v>0</v>
      </c>
      <c r="EX65" s="542"/>
      <c r="EY65" s="781">
        <f t="shared" ref="EY65:FA86" ca="1" si="223">VLOOKUP(EY$8,INDIRECT(LU_MAT),$B65,FALSE())*$D65/$C65</f>
        <v>0</v>
      </c>
      <c r="EZ65" s="781">
        <f t="shared" ca="1" si="223"/>
        <v>0</v>
      </c>
      <c r="FA65" s="781" t="e">
        <f t="shared" ca="1" si="223"/>
        <v>#N/A</v>
      </c>
      <c r="FB65" s="542"/>
      <c r="FC65" s="781">
        <f t="shared" ref="FC65:FL74" ca="1" si="224">VLOOKUP(FC$8,INDIRECT(LU_MAT),$B65,FALSE())*$D65/$C65</f>
        <v>0</v>
      </c>
      <c r="FD65" s="781">
        <f t="shared" ca="1" si="224"/>
        <v>0</v>
      </c>
      <c r="FE65" s="781">
        <f t="shared" ca="1" si="224"/>
        <v>0</v>
      </c>
      <c r="FF65" s="781">
        <f t="shared" ca="1" si="224"/>
        <v>0</v>
      </c>
      <c r="FG65" s="781">
        <f t="shared" ca="1" si="224"/>
        <v>0</v>
      </c>
      <c r="FH65" s="781">
        <f t="shared" ca="1" si="224"/>
        <v>0</v>
      </c>
      <c r="FI65" s="781">
        <f t="shared" ca="1" si="224"/>
        <v>0</v>
      </c>
      <c r="FJ65" s="781">
        <f t="shared" ca="1" si="224"/>
        <v>0</v>
      </c>
      <c r="FK65" s="781">
        <f t="shared" ca="1" si="224"/>
        <v>0</v>
      </c>
      <c r="FL65" s="781">
        <f t="shared" ca="1" si="224"/>
        <v>0</v>
      </c>
      <c r="FM65" s="781" t="e">
        <f t="shared" ref="FM65:FV74" ca="1" si="225">VLOOKUP(FM$8,INDIRECT(LU_MAT),$B65,FALSE())*$D65/$C65</f>
        <v>#N/A</v>
      </c>
      <c r="FN65" s="781">
        <f t="shared" ca="1" si="225"/>
        <v>0</v>
      </c>
      <c r="FO65" s="781">
        <f t="shared" ca="1" si="225"/>
        <v>0</v>
      </c>
      <c r="FP65" s="781">
        <f t="shared" ca="1" si="225"/>
        <v>0</v>
      </c>
      <c r="FQ65" s="781">
        <f t="shared" ca="1" si="225"/>
        <v>0</v>
      </c>
      <c r="FR65" s="781">
        <f t="shared" ca="1" si="225"/>
        <v>0</v>
      </c>
      <c r="FS65" s="781">
        <f t="shared" ca="1" si="225"/>
        <v>0</v>
      </c>
      <c r="FT65" s="781">
        <f t="shared" ca="1" si="225"/>
        <v>0</v>
      </c>
      <c r="FU65" s="781" t="e">
        <f t="shared" ca="1" si="225"/>
        <v>#N/A</v>
      </c>
      <c r="FV65" s="781" t="e">
        <f t="shared" ca="1" si="225"/>
        <v>#N/A</v>
      </c>
      <c r="FW65" s="781">
        <f t="shared" ref="FW65:GB74" ca="1" si="226">VLOOKUP(FW$8,INDIRECT(LU_MAT),$B65,FALSE())*$D65/$C65</f>
        <v>0</v>
      </c>
      <c r="FX65" s="781">
        <f t="shared" ca="1" si="226"/>
        <v>0</v>
      </c>
      <c r="FY65" s="781">
        <f t="shared" ca="1" si="226"/>
        <v>0</v>
      </c>
      <c r="FZ65" s="781">
        <f t="shared" ca="1" si="226"/>
        <v>0</v>
      </c>
      <c r="GA65" s="781" t="e">
        <f t="shared" ca="1" si="226"/>
        <v>#N/A</v>
      </c>
      <c r="GB65" s="781">
        <f t="shared" ca="1" si="226"/>
        <v>0</v>
      </c>
      <c r="GC65" s="617"/>
      <c r="GD65" s="781">
        <f t="shared" ref="GD65:GO74" ca="1" si="227">VLOOKUP(GD$8,INDIRECT(LU_MAT),$B65,FALSE())*$D65/$C65</f>
        <v>0</v>
      </c>
      <c r="GE65" s="781">
        <f t="shared" ca="1" si="227"/>
        <v>0</v>
      </c>
      <c r="GF65" s="781">
        <f t="shared" ca="1" si="227"/>
        <v>0</v>
      </c>
      <c r="GG65" s="781">
        <f t="shared" ca="1" si="227"/>
        <v>0</v>
      </c>
      <c r="GH65" s="781" t="e">
        <f t="shared" ca="1" si="227"/>
        <v>#N/A</v>
      </c>
      <c r="GI65" s="781" t="e">
        <f t="shared" ca="1" si="227"/>
        <v>#N/A</v>
      </c>
      <c r="GJ65" s="781">
        <f t="shared" ca="1" si="227"/>
        <v>-1.1896619993254487E-4</v>
      </c>
      <c r="GK65" s="781">
        <f t="shared" ca="1" si="227"/>
        <v>-2.7236644059093121E-4</v>
      </c>
      <c r="GL65" s="781">
        <f t="shared" ca="1" si="227"/>
        <v>0</v>
      </c>
      <c r="GM65" s="781">
        <f t="shared" ca="1" si="227"/>
        <v>-3.2547612561812751E-3</v>
      </c>
      <c r="GN65" s="781">
        <f t="shared" ca="1" si="227"/>
        <v>0</v>
      </c>
      <c r="GO65" s="781" t="e">
        <f t="shared" ca="1" si="227"/>
        <v>#N/A</v>
      </c>
    </row>
    <row r="66" spans="1:197" ht="12.75" customHeight="1">
      <c r="A66" s="803" t="s">
        <v>2615</v>
      </c>
      <c r="B66" s="618">
        <v>34</v>
      </c>
      <c r="C66" s="804">
        <v>39.997109999999999</v>
      </c>
      <c r="D66" s="523">
        <v>3.4685475224999998E-2</v>
      </c>
      <c r="E66" s="805" t="s">
        <v>1130</v>
      </c>
      <c r="F66" s="806">
        <f t="shared" ca="1" si="206"/>
        <v>0</v>
      </c>
      <c r="G66" s="781">
        <f t="shared" ca="1" si="206"/>
        <v>0</v>
      </c>
      <c r="H66" s="781">
        <f t="shared" ca="1" si="206"/>
        <v>0</v>
      </c>
      <c r="I66" s="781">
        <f t="shared" ca="1" si="206"/>
        <v>0</v>
      </c>
      <c r="J66" s="781">
        <f t="shared" ca="1" si="206"/>
        <v>0</v>
      </c>
      <c r="K66" s="781">
        <f t="shared" ca="1" si="206"/>
        <v>0</v>
      </c>
      <c r="L66" s="781">
        <f t="shared" ca="1" si="206"/>
        <v>0</v>
      </c>
      <c r="M66" s="781">
        <f t="shared" ca="1" si="206"/>
        <v>0</v>
      </c>
      <c r="N66" s="766">
        <f t="shared" ca="1" si="206"/>
        <v>0</v>
      </c>
      <c r="O66" s="781">
        <f t="shared" ca="1" si="206"/>
        <v>0</v>
      </c>
      <c r="P66" s="807">
        <f t="shared" ca="1" si="206"/>
        <v>0</v>
      </c>
      <c r="Q66" s="542"/>
      <c r="R66" s="781">
        <f t="shared" ca="1" si="207"/>
        <v>0</v>
      </c>
      <c r="S66" s="781">
        <f t="shared" ca="1" si="207"/>
        <v>0</v>
      </c>
      <c r="T66" s="781">
        <f t="shared" ca="1" si="207"/>
        <v>0</v>
      </c>
      <c r="U66" s="781">
        <f t="shared" ca="1" si="207"/>
        <v>0</v>
      </c>
      <c r="V66" s="781">
        <f t="shared" ca="1" si="207"/>
        <v>0</v>
      </c>
      <c r="W66" s="781">
        <f t="shared" ca="1" si="207"/>
        <v>0</v>
      </c>
      <c r="X66" s="766">
        <f t="shared" ca="1" si="207"/>
        <v>0</v>
      </c>
      <c r="Y66" s="781">
        <f t="shared" ca="1" si="207"/>
        <v>0</v>
      </c>
      <c r="Z66" s="781">
        <f t="shared" ca="1" si="207"/>
        <v>0</v>
      </c>
      <c r="AA66" s="781">
        <f t="shared" ca="1" si="207"/>
        <v>0</v>
      </c>
      <c r="AB66" s="542"/>
      <c r="AC66" s="781">
        <f t="shared" ca="1" si="208"/>
        <v>0</v>
      </c>
      <c r="AD66" s="781">
        <f t="shared" ca="1" si="208"/>
        <v>0</v>
      </c>
      <c r="AE66" s="781">
        <f t="shared" ca="1" si="208"/>
        <v>0</v>
      </c>
      <c r="AF66" s="781">
        <f t="shared" ca="1" si="208"/>
        <v>0</v>
      </c>
      <c r="AG66" s="781">
        <f t="shared" ca="1" si="208"/>
        <v>0</v>
      </c>
      <c r="AH66" s="781">
        <f t="shared" ca="1" si="208"/>
        <v>0</v>
      </c>
      <c r="AI66" s="781">
        <f t="shared" ca="1" si="208"/>
        <v>0</v>
      </c>
      <c r="AJ66" s="781">
        <f t="shared" ca="1" si="208"/>
        <v>0</v>
      </c>
      <c r="AK66" s="766">
        <f t="shared" ca="1" si="208"/>
        <v>0</v>
      </c>
      <c r="AL66" s="781">
        <f t="shared" ca="1" si="208"/>
        <v>0</v>
      </c>
      <c r="AM66" s="781">
        <f t="shared" ca="1" si="208"/>
        <v>0</v>
      </c>
      <c r="AN66" s="781">
        <f t="shared" ca="1" si="208"/>
        <v>0</v>
      </c>
      <c r="AO66" s="542"/>
      <c r="AP66" s="781">
        <f t="shared" ca="1" si="209"/>
        <v>0</v>
      </c>
      <c r="AQ66" s="781">
        <f t="shared" ca="1" si="209"/>
        <v>0</v>
      </c>
      <c r="AR66" s="781">
        <f t="shared" ca="1" si="209"/>
        <v>0</v>
      </c>
      <c r="AS66" s="781">
        <f t="shared" ca="1" si="209"/>
        <v>0</v>
      </c>
      <c r="AT66" s="766">
        <f t="shared" ca="1" si="209"/>
        <v>0</v>
      </c>
      <c r="AU66" s="766">
        <f t="shared" ca="1" si="209"/>
        <v>0</v>
      </c>
      <c r="AV66" s="781">
        <f t="shared" ca="1" si="209"/>
        <v>0</v>
      </c>
      <c r="AW66" s="781">
        <f t="shared" ca="1" si="209"/>
        <v>0</v>
      </c>
      <c r="AX66" s="781">
        <f t="shared" ca="1" si="209"/>
        <v>0</v>
      </c>
      <c r="AY66" s="781">
        <f t="shared" ca="1" si="209"/>
        <v>0</v>
      </c>
      <c r="AZ66" s="781">
        <f t="shared" ca="1" si="209"/>
        <v>0</v>
      </c>
      <c r="BA66" s="781">
        <f t="shared" ca="1" si="209"/>
        <v>0</v>
      </c>
      <c r="BB66" s="781">
        <f t="shared" ca="1" si="209"/>
        <v>0</v>
      </c>
      <c r="BC66" s="781">
        <f t="shared" ca="1" si="209"/>
        <v>0</v>
      </c>
      <c r="BD66" s="542"/>
      <c r="BE66" s="781">
        <f t="shared" ca="1" si="210"/>
        <v>0</v>
      </c>
      <c r="BF66" s="781">
        <f t="shared" ca="1" si="210"/>
        <v>0</v>
      </c>
      <c r="BG66" s="781">
        <f t="shared" ca="1" si="210"/>
        <v>0</v>
      </c>
      <c r="BH66" s="781">
        <f t="shared" ca="1" si="210"/>
        <v>0</v>
      </c>
      <c r="BI66" s="766">
        <f t="shared" ca="1" si="210"/>
        <v>0</v>
      </c>
      <c r="BJ66" s="781">
        <f t="shared" ca="1" si="210"/>
        <v>0</v>
      </c>
      <c r="BK66" s="781">
        <f t="shared" ca="1" si="210"/>
        <v>0</v>
      </c>
      <c r="BL66" s="781">
        <f t="shared" ca="1" si="210"/>
        <v>0</v>
      </c>
      <c r="BM66" s="781">
        <f t="shared" ca="1" si="210"/>
        <v>0</v>
      </c>
      <c r="BN66" s="781">
        <f t="shared" ca="1" si="210"/>
        <v>0</v>
      </c>
      <c r="BO66" s="781">
        <f t="shared" ca="1" si="210"/>
        <v>0</v>
      </c>
      <c r="BP66" s="542"/>
      <c r="BQ66" s="781">
        <f t="shared" ca="1" si="211"/>
        <v>0</v>
      </c>
      <c r="BR66" s="781">
        <f t="shared" ca="1" si="211"/>
        <v>0</v>
      </c>
      <c r="BS66" s="781">
        <f t="shared" ca="1" si="211"/>
        <v>0</v>
      </c>
      <c r="BT66" s="781">
        <f t="shared" ca="1" si="211"/>
        <v>0</v>
      </c>
      <c r="BU66" s="781">
        <f t="shared" ca="1" si="211"/>
        <v>0</v>
      </c>
      <c r="BV66" s="781">
        <f t="shared" ca="1" si="211"/>
        <v>0</v>
      </c>
      <c r="BW66" s="781">
        <f t="shared" ca="1" si="211"/>
        <v>0</v>
      </c>
      <c r="BX66" s="542"/>
      <c r="BY66" s="781">
        <f t="shared" ca="1" si="212"/>
        <v>0</v>
      </c>
      <c r="BZ66" s="781">
        <f t="shared" ca="1" si="212"/>
        <v>0</v>
      </c>
      <c r="CA66" s="781">
        <f t="shared" ca="1" si="212"/>
        <v>0</v>
      </c>
      <c r="CB66" s="781">
        <f t="shared" ca="1" si="212"/>
        <v>7.4656160892847402E-4</v>
      </c>
      <c r="CC66" s="781">
        <f t="shared" ca="1" si="212"/>
        <v>3.1257438581934684E-8</v>
      </c>
      <c r="CD66" s="781">
        <f t="shared" ca="1" si="212"/>
        <v>0</v>
      </c>
      <c r="CE66" s="781">
        <f t="shared" ca="1" si="212"/>
        <v>0</v>
      </c>
      <c r="CF66" s="781">
        <f t="shared" ca="1" si="212"/>
        <v>7.4659286626854206E-4</v>
      </c>
      <c r="CG66" s="542"/>
      <c r="CH66" s="781">
        <f t="shared" ca="1" si="213"/>
        <v>3.1257438581934684E-8</v>
      </c>
      <c r="CI66" s="781">
        <f t="shared" ca="1" si="213"/>
        <v>7.4656160892847402E-4</v>
      </c>
      <c r="CJ66" s="781">
        <f t="shared" ca="1" si="213"/>
        <v>7.4659286626854206E-4</v>
      </c>
      <c r="CK66" s="781" t="e">
        <f t="shared" ca="1" si="213"/>
        <v>#N/A</v>
      </c>
      <c r="CL66" s="781" t="e">
        <f t="shared" ca="1" si="213"/>
        <v>#N/A</v>
      </c>
      <c r="CM66" s="542"/>
      <c r="CN66" s="781">
        <f t="shared" ca="1" si="214"/>
        <v>0</v>
      </c>
      <c r="CO66" s="781" t="e">
        <f t="shared" ca="1" si="214"/>
        <v>#N/A</v>
      </c>
      <c r="CP66" s="781">
        <f t="shared" ca="1" si="214"/>
        <v>0</v>
      </c>
      <c r="CQ66" s="781">
        <f t="shared" ca="1" si="214"/>
        <v>0</v>
      </c>
      <c r="CR66" s="781">
        <f t="shared" ca="1" si="214"/>
        <v>0</v>
      </c>
      <c r="CS66" s="781">
        <f t="shared" ca="1" si="214"/>
        <v>0</v>
      </c>
      <c r="CT66" s="542"/>
      <c r="CU66" s="781">
        <f t="shared" ca="1" si="215"/>
        <v>0</v>
      </c>
      <c r="CV66" s="781">
        <f t="shared" ca="1" si="215"/>
        <v>0</v>
      </c>
      <c r="CW66" s="781">
        <f t="shared" ca="1" si="215"/>
        <v>0</v>
      </c>
      <c r="CX66" s="781">
        <f t="shared" ca="1" si="215"/>
        <v>0</v>
      </c>
      <c r="CY66" s="781">
        <f t="shared" ca="1" si="215"/>
        <v>0</v>
      </c>
      <c r="CZ66" s="781" t="e">
        <f t="shared" ca="1" si="215"/>
        <v>#N/A</v>
      </c>
      <c r="DA66" s="781" t="e">
        <f t="shared" ca="1" si="215"/>
        <v>#N/A</v>
      </c>
      <c r="DB66" s="781">
        <f t="shared" ca="1" si="215"/>
        <v>0</v>
      </c>
      <c r="DC66" s="766">
        <f t="shared" ca="1" si="215"/>
        <v>0</v>
      </c>
      <c r="DD66" s="781">
        <f t="shared" ca="1" si="215"/>
        <v>3.1257438581934684E-8</v>
      </c>
      <c r="DE66" s="781">
        <f t="shared" ca="1" si="215"/>
        <v>4.2730132194886408E-6</v>
      </c>
      <c r="DF66" s="781">
        <f t="shared" ca="1" si="215"/>
        <v>0</v>
      </c>
      <c r="DG66" s="781">
        <f t="shared" ca="1" si="215"/>
        <v>4.806745317815924E-2</v>
      </c>
      <c r="DH66" s="781">
        <f t="shared" ca="1" si="215"/>
        <v>7.4656160892847402E-4</v>
      </c>
      <c r="DI66" s="542"/>
      <c r="DJ66" s="781">
        <f t="shared" ca="1" si="216"/>
        <v>0.27118174396706707</v>
      </c>
      <c r="DK66" s="781">
        <f t="shared" ca="1" si="216"/>
        <v>1.0552677723032653E-2</v>
      </c>
      <c r="DL66" s="781">
        <f t="shared" ca="1" si="216"/>
        <v>0</v>
      </c>
      <c r="DM66" s="781">
        <f t="shared" ca="1" si="216"/>
        <v>0</v>
      </c>
      <c r="DN66" s="781" t="e">
        <f t="shared" ca="1" si="216"/>
        <v>#N/A</v>
      </c>
      <c r="DO66" s="781">
        <f t="shared" ca="1" si="216"/>
        <v>0.33055272519081169</v>
      </c>
      <c r="DP66" s="781" t="e">
        <f t="shared" ca="1" si="216"/>
        <v>#N/A</v>
      </c>
      <c r="DQ66" s="542"/>
      <c r="DR66" s="781">
        <f t="shared" ca="1" si="217"/>
        <v>0</v>
      </c>
      <c r="DS66" s="781">
        <f t="shared" ca="1" si="217"/>
        <v>0</v>
      </c>
      <c r="DT66" s="781">
        <f t="shared" ca="1" si="217"/>
        <v>0</v>
      </c>
      <c r="DU66" s="781" t="e">
        <f t="shared" ca="1" si="217"/>
        <v>#N/A</v>
      </c>
      <c r="DV66" s="617"/>
      <c r="DW66" s="542"/>
      <c r="DX66" s="781">
        <f t="shared" ca="1" si="218"/>
        <v>0</v>
      </c>
      <c r="DY66" s="781">
        <f t="shared" ca="1" si="218"/>
        <v>0</v>
      </c>
      <c r="DZ66" s="781">
        <f t="shared" ca="1" si="218"/>
        <v>0</v>
      </c>
      <c r="EA66" s="781" t="e">
        <f t="shared" ca="1" si="218"/>
        <v>#N/A</v>
      </c>
      <c r="EB66" s="617"/>
      <c r="EC66" s="542"/>
      <c r="ED66" s="781">
        <f t="shared" ca="1" si="219"/>
        <v>0</v>
      </c>
      <c r="EE66" s="781">
        <f t="shared" ca="1" si="219"/>
        <v>0</v>
      </c>
      <c r="EF66" s="781" t="e">
        <f t="shared" ca="1" si="219"/>
        <v>#N/A</v>
      </c>
      <c r="EG66" s="781" t="e">
        <f t="shared" ca="1" si="219"/>
        <v>#N/A</v>
      </c>
      <c r="EH66" s="617"/>
      <c r="EI66" s="542"/>
      <c r="EJ66" s="781">
        <f t="shared" ca="1" si="220"/>
        <v>0</v>
      </c>
      <c r="EK66" s="781">
        <f t="shared" ca="1" si="220"/>
        <v>0</v>
      </c>
      <c r="EL66" s="781">
        <f t="shared" ca="1" si="220"/>
        <v>0</v>
      </c>
      <c r="EM66" s="781">
        <f t="shared" ca="1" si="220"/>
        <v>0</v>
      </c>
      <c r="EN66" s="617"/>
      <c r="EO66" s="542"/>
      <c r="EP66" s="781">
        <f t="shared" ca="1" si="221"/>
        <v>4.8067484484062485E-2</v>
      </c>
      <c r="EQ66" s="781">
        <f t="shared" ca="1" si="221"/>
        <v>4.806745317815924E-2</v>
      </c>
      <c r="ER66" s="781">
        <f t="shared" ca="1" si="221"/>
        <v>0</v>
      </c>
      <c r="ES66" s="781">
        <f t="shared" ca="1" si="221"/>
        <v>3.1257438581934684E-8</v>
      </c>
      <c r="ET66" s="617"/>
      <c r="EU66" s="542"/>
      <c r="EV66" s="781">
        <f t="shared" ca="1" si="222"/>
        <v>0</v>
      </c>
      <c r="EW66" s="781">
        <f t="shared" ca="1" si="222"/>
        <v>0</v>
      </c>
      <c r="EX66" s="542"/>
      <c r="EY66" s="781">
        <f t="shared" ca="1" si="223"/>
        <v>0</v>
      </c>
      <c r="EZ66" s="781">
        <f t="shared" ca="1" si="223"/>
        <v>0</v>
      </c>
      <c r="FA66" s="781" t="e">
        <f t="shared" ca="1" si="223"/>
        <v>#N/A</v>
      </c>
      <c r="FB66" s="542"/>
      <c r="FC66" s="781">
        <f t="shared" ca="1" si="224"/>
        <v>0</v>
      </c>
      <c r="FD66" s="781">
        <f t="shared" ca="1" si="224"/>
        <v>0</v>
      </c>
      <c r="FE66" s="781">
        <f t="shared" ca="1" si="224"/>
        <v>0</v>
      </c>
      <c r="FF66" s="781">
        <f t="shared" ca="1" si="224"/>
        <v>0</v>
      </c>
      <c r="FG66" s="781">
        <f t="shared" ca="1" si="224"/>
        <v>0</v>
      </c>
      <c r="FH66" s="781">
        <f t="shared" ca="1" si="224"/>
        <v>0</v>
      </c>
      <c r="FI66" s="781">
        <f t="shared" ca="1" si="224"/>
        <v>0</v>
      </c>
      <c r="FJ66" s="781">
        <f t="shared" ca="1" si="224"/>
        <v>0</v>
      </c>
      <c r="FK66" s="781">
        <f t="shared" ca="1" si="224"/>
        <v>0</v>
      </c>
      <c r="FL66" s="781">
        <f t="shared" ca="1" si="224"/>
        <v>0</v>
      </c>
      <c r="FM66" s="781" t="e">
        <f t="shared" ca="1" si="225"/>
        <v>#N/A</v>
      </c>
      <c r="FN66" s="781">
        <f t="shared" ca="1" si="225"/>
        <v>0</v>
      </c>
      <c r="FO66" s="781">
        <f t="shared" ca="1" si="225"/>
        <v>0</v>
      </c>
      <c r="FP66" s="781">
        <f t="shared" ca="1" si="225"/>
        <v>0</v>
      </c>
      <c r="FQ66" s="781">
        <f t="shared" ca="1" si="225"/>
        <v>0</v>
      </c>
      <c r="FR66" s="781">
        <f t="shared" ca="1" si="225"/>
        <v>0</v>
      </c>
      <c r="FS66" s="781">
        <f t="shared" ca="1" si="225"/>
        <v>0</v>
      </c>
      <c r="FT66" s="781">
        <f t="shared" ca="1" si="225"/>
        <v>0</v>
      </c>
      <c r="FU66" s="781" t="e">
        <f t="shared" ca="1" si="225"/>
        <v>#N/A</v>
      </c>
      <c r="FV66" s="781" t="e">
        <f t="shared" ca="1" si="225"/>
        <v>#N/A</v>
      </c>
      <c r="FW66" s="781">
        <f t="shared" ca="1" si="226"/>
        <v>0</v>
      </c>
      <c r="FX66" s="781">
        <f t="shared" ca="1" si="226"/>
        <v>0</v>
      </c>
      <c r="FY66" s="781">
        <f t="shared" ca="1" si="226"/>
        <v>0</v>
      </c>
      <c r="FZ66" s="781">
        <f t="shared" ca="1" si="226"/>
        <v>0</v>
      </c>
      <c r="GA66" s="781" t="e">
        <f t="shared" ca="1" si="226"/>
        <v>#N/A</v>
      </c>
      <c r="GB66" s="781">
        <f t="shared" ca="1" si="226"/>
        <v>0</v>
      </c>
      <c r="GC66" s="617"/>
      <c r="GD66" s="781">
        <f t="shared" ca="1" si="227"/>
        <v>0</v>
      </c>
      <c r="GE66" s="781">
        <f t="shared" ca="1" si="227"/>
        <v>0</v>
      </c>
      <c r="GF66" s="781">
        <f t="shared" ca="1" si="227"/>
        <v>0</v>
      </c>
      <c r="GG66" s="781">
        <f t="shared" ca="1" si="227"/>
        <v>0</v>
      </c>
      <c r="GH66" s="781" t="e">
        <f t="shared" ca="1" si="227"/>
        <v>#N/A</v>
      </c>
      <c r="GI66" s="781" t="e">
        <f t="shared" ca="1" si="227"/>
        <v>#N/A</v>
      </c>
      <c r="GJ66" s="781">
        <f t="shared" ca="1" si="227"/>
        <v>4.2730132194886408E-6</v>
      </c>
      <c r="GK66" s="781">
        <f t="shared" ca="1" si="227"/>
        <v>4.806745317815924E-2</v>
      </c>
      <c r="GL66" s="781">
        <f t="shared" ca="1" si="227"/>
        <v>0</v>
      </c>
      <c r="GM66" s="781">
        <f t="shared" ca="1" si="227"/>
        <v>7.4659286626854206E-4</v>
      </c>
      <c r="GN66" s="781">
        <f t="shared" ca="1" si="227"/>
        <v>0</v>
      </c>
      <c r="GO66" s="781" t="e">
        <f t="shared" ca="1" si="227"/>
        <v>#N/A</v>
      </c>
    </row>
    <row r="67" spans="1:197" ht="12.75" customHeight="1">
      <c r="A67" s="803" t="s">
        <v>2616</v>
      </c>
      <c r="B67" s="618">
        <v>33</v>
      </c>
      <c r="C67" s="804">
        <v>84.994709999999998</v>
      </c>
      <c r="D67" s="523">
        <v>0.11527327405</v>
      </c>
      <c r="E67" s="805" t="s">
        <v>1130</v>
      </c>
      <c r="F67" s="806">
        <f t="shared" ca="1" si="206"/>
        <v>0</v>
      </c>
      <c r="G67" s="781">
        <f t="shared" ca="1" si="206"/>
        <v>0</v>
      </c>
      <c r="H67" s="781">
        <f t="shared" ca="1" si="206"/>
        <v>0</v>
      </c>
      <c r="I67" s="781">
        <f t="shared" ca="1" si="206"/>
        <v>0</v>
      </c>
      <c r="J67" s="781">
        <f t="shared" ca="1" si="206"/>
        <v>0</v>
      </c>
      <c r="K67" s="781">
        <f t="shared" ca="1" si="206"/>
        <v>0</v>
      </c>
      <c r="L67" s="781">
        <f t="shared" ca="1" si="206"/>
        <v>0</v>
      </c>
      <c r="M67" s="781">
        <f t="shared" ca="1" si="206"/>
        <v>0</v>
      </c>
      <c r="N67" s="766">
        <f t="shared" ca="1" si="206"/>
        <v>0</v>
      </c>
      <c r="O67" s="781">
        <f t="shared" ca="1" si="206"/>
        <v>0</v>
      </c>
      <c r="P67" s="807">
        <f t="shared" ca="1" si="206"/>
        <v>0</v>
      </c>
      <c r="Q67" s="542"/>
      <c r="R67" s="781">
        <f t="shared" ca="1" si="207"/>
        <v>0</v>
      </c>
      <c r="S67" s="781">
        <f t="shared" ca="1" si="207"/>
        <v>0</v>
      </c>
      <c r="T67" s="781">
        <f t="shared" ca="1" si="207"/>
        <v>0</v>
      </c>
      <c r="U67" s="781">
        <f t="shared" ca="1" si="207"/>
        <v>0</v>
      </c>
      <c r="V67" s="781">
        <f t="shared" ca="1" si="207"/>
        <v>0</v>
      </c>
      <c r="W67" s="781">
        <f t="shared" ca="1" si="207"/>
        <v>0</v>
      </c>
      <c r="X67" s="766">
        <f t="shared" ca="1" si="207"/>
        <v>0</v>
      </c>
      <c r="Y67" s="781">
        <f t="shared" ca="1" si="207"/>
        <v>0</v>
      </c>
      <c r="Z67" s="781">
        <f t="shared" ca="1" si="207"/>
        <v>0</v>
      </c>
      <c r="AA67" s="781">
        <f t="shared" ca="1" si="207"/>
        <v>0</v>
      </c>
      <c r="AB67" s="542"/>
      <c r="AC67" s="781">
        <f t="shared" ca="1" si="208"/>
        <v>0</v>
      </c>
      <c r="AD67" s="781">
        <f t="shared" ca="1" si="208"/>
        <v>0</v>
      </c>
      <c r="AE67" s="781">
        <f t="shared" ca="1" si="208"/>
        <v>0</v>
      </c>
      <c r="AF67" s="781">
        <f t="shared" ca="1" si="208"/>
        <v>0</v>
      </c>
      <c r="AG67" s="781">
        <f t="shared" ca="1" si="208"/>
        <v>0</v>
      </c>
      <c r="AH67" s="781">
        <f t="shared" ca="1" si="208"/>
        <v>0</v>
      </c>
      <c r="AI67" s="781">
        <f t="shared" ca="1" si="208"/>
        <v>0</v>
      </c>
      <c r="AJ67" s="781">
        <f t="shared" ca="1" si="208"/>
        <v>0</v>
      </c>
      <c r="AK67" s="766">
        <f t="shared" ca="1" si="208"/>
        <v>0</v>
      </c>
      <c r="AL67" s="781">
        <f t="shared" ca="1" si="208"/>
        <v>0</v>
      </c>
      <c r="AM67" s="781">
        <f t="shared" ca="1" si="208"/>
        <v>0</v>
      </c>
      <c r="AN67" s="781">
        <f t="shared" ca="1" si="208"/>
        <v>0</v>
      </c>
      <c r="AO67" s="542"/>
      <c r="AP67" s="781">
        <f t="shared" ca="1" si="209"/>
        <v>0</v>
      </c>
      <c r="AQ67" s="781">
        <f t="shared" ca="1" si="209"/>
        <v>0</v>
      </c>
      <c r="AR67" s="781">
        <f t="shared" ca="1" si="209"/>
        <v>0</v>
      </c>
      <c r="AS67" s="781">
        <f t="shared" ca="1" si="209"/>
        <v>0</v>
      </c>
      <c r="AT67" s="766">
        <f t="shared" ca="1" si="209"/>
        <v>0</v>
      </c>
      <c r="AU67" s="766">
        <f t="shared" ca="1" si="209"/>
        <v>0</v>
      </c>
      <c r="AV67" s="781">
        <f t="shared" ca="1" si="209"/>
        <v>0</v>
      </c>
      <c r="AW67" s="781">
        <f t="shared" ca="1" si="209"/>
        <v>0</v>
      </c>
      <c r="AX67" s="781">
        <f t="shared" ca="1" si="209"/>
        <v>0</v>
      </c>
      <c r="AY67" s="781">
        <f t="shared" ca="1" si="209"/>
        <v>0</v>
      </c>
      <c r="AZ67" s="781">
        <f t="shared" ca="1" si="209"/>
        <v>0</v>
      </c>
      <c r="BA67" s="781">
        <f t="shared" ca="1" si="209"/>
        <v>0</v>
      </c>
      <c r="BB67" s="781">
        <f t="shared" ca="1" si="209"/>
        <v>0</v>
      </c>
      <c r="BC67" s="781">
        <f t="shared" ca="1" si="209"/>
        <v>0</v>
      </c>
      <c r="BD67" s="542"/>
      <c r="BE67" s="781">
        <f t="shared" ca="1" si="210"/>
        <v>0</v>
      </c>
      <c r="BF67" s="781">
        <f t="shared" ca="1" si="210"/>
        <v>0</v>
      </c>
      <c r="BG67" s="781">
        <f t="shared" ca="1" si="210"/>
        <v>0</v>
      </c>
      <c r="BH67" s="781">
        <f t="shared" ca="1" si="210"/>
        <v>0</v>
      </c>
      <c r="BI67" s="766">
        <f t="shared" ca="1" si="210"/>
        <v>0</v>
      </c>
      <c r="BJ67" s="781">
        <f t="shared" ca="1" si="210"/>
        <v>0</v>
      </c>
      <c r="BK67" s="781">
        <f t="shared" ca="1" si="210"/>
        <v>0</v>
      </c>
      <c r="BL67" s="781">
        <f t="shared" ca="1" si="210"/>
        <v>0</v>
      </c>
      <c r="BM67" s="781">
        <f t="shared" ca="1" si="210"/>
        <v>0</v>
      </c>
      <c r="BN67" s="781">
        <f t="shared" ca="1" si="210"/>
        <v>0</v>
      </c>
      <c r="BO67" s="781">
        <f t="shared" ca="1" si="210"/>
        <v>0</v>
      </c>
      <c r="BP67" s="542"/>
      <c r="BQ67" s="781">
        <f t="shared" ca="1" si="211"/>
        <v>0</v>
      </c>
      <c r="BR67" s="781">
        <f t="shared" ca="1" si="211"/>
        <v>0</v>
      </c>
      <c r="BS67" s="781">
        <f t="shared" ca="1" si="211"/>
        <v>0</v>
      </c>
      <c r="BT67" s="781">
        <f t="shared" ca="1" si="211"/>
        <v>0</v>
      </c>
      <c r="BU67" s="781">
        <f t="shared" ca="1" si="211"/>
        <v>0</v>
      </c>
      <c r="BV67" s="781">
        <f t="shared" ca="1" si="211"/>
        <v>0</v>
      </c>
      <c r="BW67" s="781">
        <f t="shared" ca="1" si="211"/>
        <v>0</v>
      </c>
      <c r="BX67" s="542"/>
      <c r="BY67" s="781">
        <f t="shared" ca="1" si="212"/>
        <v>0</v>
      </c>
      <c r="BZ67" s="781">
        <f t="shared" ca="1" si="212"/>
        <v>0</v>
      </c>
      <c r="CA67" s="781">
        <f t="shared" ca="1" si="212"/>
        <v>0</v>
      </c>
      <c r="CB67" s="781">
        <f t="shared" ca="1" si="212"/>
        <v>0</v>
      </c>
      <c r="CC67" s="781">
        <f t="shared" ca="1" si="212"/>
        <v>0</v>
      </c>
      <c r="CD67" s="781">
        <f t="shared" ca="1" si="212"/>
        <v>0</v>
      </c>
      <c r="CE67" s="781">
        <f t="shared" ca="1" si="212"/>
        <v>0</v>
      </c>
      <c r="CF67" s="781">
        <f t="shared" ca="1" si="212"/>
        <v>0</v>
      </c>
      <c r="CG67" s="542"/>
      <c r="CH67" s="781">
        <f t="shared" ca="1" si="213"/>
        <v>0</v>
      </c>
      <c r="CI67" s="781">
        <f t="shared" ca="1" si="213"/>
        <v>0</v>
      </c>
      <c r="CJ67" s="781">
        <f t="shared" ca="1" si="213"/>
        <v>0</v>
      </c>
      <c r="CK67" s="781" t="e">
        <f t="shared" ca="1" si="213"/>
        <v>#N/A</v>
      </c>
      <c r="CL67" s="781" t="e">
        <f t="shared" ca="1" si="213"/>
        <v>#N/A</v>
      </c>
      <c r="CM67" s="542"/>
      <c r="CN67" s="781">
        <f t="shared" ca="1" si="214"/>
        <v>0</v>
      </c>
      <c r="CO67" s="781" t="e">
        <f t="shared" ca="1" si="214"/>
        <v>#N/A</v>
      </c>
      <c r="CP67" s="781">
        <f t="shared" ca="1" si="214"/>
        <v>0</v>
      </c>
      <c r="CQ67" s="781">
        <f t="shared" ca="1" si="214"/>
        <v>0</v>
      </c>
      <c r="CR67" s="781">
        <f t="shared" ca="1" si="214"/>
        <v>0</v>
      </c>
      <c r="CS67" s="781">
        <f t="shared" ca="1" si="214"/>
        <v>0</v>
      </c>
      <c r="CT67" s="542"/>
      <c r="CU67" s="781">
        <f t="shared" ca="1" si="215"/>
        <v>0</v>
      </c>
      <c r="CV67" s="781">
        <f t="shared" ca="1" si="215"/>
        <v>0</v>
      </c>
      <c r="CW67" s="781">
        <f t="shared" ca="1" si="215"/>
        <v>0</v>
      </c>
      <c r="CX67" s="781">
        <f t="shared" ca="1" si="215"/>
        <v>0</v>
      </c>
      <c r="CY67" s="781">
        <f t="shared" ca="1" si="215"/>
        <v>0</v>
      </c>
      <c r="CZ67" s="781" t="e">
        <f t="shared" ca="1" si="215"/>
        <v>#N/A</v>
      </c>
      <c r="DA67" s="781" t="e">
        <f t="shared" ca="1" si="215"/>
        <v>#N/A</v>
      </c>
      <c r="DB67" s="781">
        <f t="shared" ca="1" si="215"/>
        <v>0</v>
      </c>
      <c r="DC67" s="766">
        <f t="shared" ca="1" si="215"/>
        <v>0</v>
      </c>
      <c r="DD67" s="781">
        <f t="shared" ca="1" si="215"/>
        <v>0</v>
      </c>
      <c r="DE67" s="781">
        <f t="shared" ca="1" si="215"/>
        <v>0</v>
      </c>
      <c r="DF67" s="781">
        <f t="shared" ca="1" si="215"/>
        <v>0</v>
      </c>
      <c r="DG67" s="781">
        <f t="shared" ca="1" si="215"/>
        <v>0</v>
      </c>
      <c r="DH67" s="781">
        <f t="shared" ca="1" si="215"/>
        <v>0</v>
      </c>
      <c r="DI67" s="542"/>
      <c r="DJ67" s="781">
        <f t="shared" ca="1" si="216"/>
        <v>0</v>
      </c>
      <c r="DK67" s="781">
        <f t="shared" ca="1" si="216"/>
        <v>0</v>
      </c>
      <c r="DL67" s="781">
        <f t="shared" ca="1" si="216"/>
        <v>0</v>
      </c>
      <c r="DM67" s="781">
        <f t="shared" ca="1" si="216"/>
        <v>0</v>
      </c>
      <c r="DN67" s="781" t="e">
        <f t="shared" ca="1" si="216"/>
        <v>#N/A</v>
      </c>
      <c r="DO67" s="781">
        <f t="shared" ca="1" si="216"/>
        <v>0</v>
      </c>
      <c r="DP67" s="781" t="e">
        <f t="shared" ca="1" si="216"/>
        <v>#N/A</v>
      </c>
      <c r="DQ67" s="542"/>
      <c r="DR67" s="781">
        <f t="shared" ca="1" si="217"/>
        <v>0</v>
      </c>
      <c r="DS67" s="781">
        <f t="shared" ca="1" si="217"/>
        <v>0</v>
      </c>
      <c r="DT67" s="781">
        <f t="shared" ca="1" si="217"/>
        <v>0</v>
      </c>
      <c r="DU67" s="781" t="e">
        <f t="shared" ca="1" si="217"/>
        <v>#N/A</v>
      </c>
      <c r="DV67" s="617"/>
      <c r="DW67" s="542"/>
      <c r="DX67" s="781">
        <f t="shared" ca="1" si="218"/>
        <v>0</v>
      </c>
      <c r="DY67" s="781">
        <f t="shared" ca="1" si="218"/>
        <v>0</v>
      </c>
      <c r="DZ67" s="781">
        <f t="shared" ca="1" si="218"/>
        <v>0</v>
      </c>
      <c r="EA67" s="781" t="e">
        <f t="shared" ca="1" si="218"/>
        <v>#N/A</v>
      </c>
      <c r="EB67" s="617"/>
      <c r="EC67" s="542"/>
      <c r="ED67" s="781">
        <f t="shared" ca="1" si="219"/>
        <v>0</v>
      </c>
      <c r="EE67" s="781">
        <f t="shared" ca="1" si="219"/>
        <v>0</v>
      </c>
      <c r="EF67" s="781" t="e">
        <f t="shared" ca="1" si="219"/>
        <v>#N/A</v>
      </c>
      <c r="EG67" s="781" t="e">
        <f t="shared" ca="1" si="219"/>
        <v>#N/A</v>
      </c>
      <c r="EH67" s="617"/>
      <c r="EI67" s="542"/>
      <c r="EJ67" s="781">
        <f t="shared" ca="1" si="220"/>
        <v>0</v>
      </c>
      <c r="EK67" s="781">
        <f t="shared" ca="1" si="220"/>
        <v>0</v>
      </c>
      <c r="EL67" s="781">
        <f t="shared" ca="1" si="220"/>
        <v>0</v>
      </c>
      <c r="EM67" s="781">
        <f t="shared" ca="1" si="220"/>
        <v>0</v>
      </c>
      <c r="EN67" s="617"/>
      <c r="EO67" s="542"/>
      <c r="EP67" s="781">
        <f t="shared" ca="1" si="221"/>
        <v>0</v>
      </c>
      <c r="EQ67" s="781">
        <f t="shared" ca="1" si="221"/>
        <v>0</v>
      </c>
      <c r="ER67" s="781">
        <f t="shared" ca="1" si="221"/>
        <v>0</v>
      </c>
      <c r="ES67" s="781">
        <f t="shared" ca="1" si="221"/>
        <v>0</v>
      </c>
      <c r="ET67" s="617"/>
      <c r="EU67" s="542"/>
      <c r="EV67" s="781">
        <f t="shared" ca="1" si="222"/>
        <v>0</v>
      </c>
      <c r="EW67" s="781">
        <f t="shared" ca="1" si="222"/>
        <v>0</v>
      </c>
      <c r="EX67" s="542"/>
      <c r="EY67" s="781">
        <f t="shared" ca="1" si="223"/>
        <v>0</v>
      </c>
      <c r="EZ67" s="781">
        <f t="shared" ca="1" si="223"/>
        <v>0</v>
      </c>
      <c r="FA67" s="781" t="e">
        <f t="shared" ca="1" si="223"/>
        <v>#N/A</v>
      </c>
      <c r="FB67" s="542"/>
      <c r="FC67" s="781">
        <f t="shared" ca="1" si="224"/>
        <v>0</v>
      </c>
      <c r="FD67" s="781">
        <f t="shared" ca="1" si="224"/>
        <v>0</v>
      </c>
      <c r="FE67" s="781">
        <f t="shared" ca="1" si="224"/>
        <v>0</v>
      </c>
      <c r="FF67" s="781">
        <f t="shared" ca="1" si="224"/>
        <v>0</v>
      </c>
      <c r="FG67" s="781">
        <f t="shared" ca="1" si="224"/>
        <v>0</v>
      </c>
      <c r="FH67" s="781">
        <f t="shared" ca="1" si="224"/>
        <v>0</v>
      </c>
      <c r="FI67" s="781">
        <f t="shared" ca="1" si="224"/>
        <v>0</v>
      </c>
      <c r="FJ67" s="781">
        <f t="shared" ca="1" si="224"/>
        <v>0</v>
      </c>
      <c r="FK67" s="781">
        <f t="shared" ca="1" si="224"/>
        <v>0</v>
      </c>
      <c r="FL67" s="781">
        <f t="shared" ca="1" si="224"/>
        <v>0</v>
      </c>
      <c r="FM67" s="781" t="e">
        <f t="shared" ca="1" si="225"/>
        <v>#N/A</v>
      </c>
      <c r="FN67" s="781">
        <f t="shared" ca="1" si="225"/>
        <v>0</v>
      </c>
      <c r="FO67" s="781">
        <f t="shared" ca="1" si="225"/>
        <v>0</v>
      </c>
      <c r="FP67" s="781">
        <f t="shared" ca="1" si="225"/>
        <v>0</v>
      </c>
      <c r="FQ67" s="781">
        <f t="shared" ca="1" si="225"/>
        <v>0</v>
      </c>
      <c r="FR67" s="781">
        <f t="shared" ca="1" si="225"/>
        <v>0</v>
      </c>
      <c r="FS67" s="781">
        <f t="shared" ca="1" si="225"/>
        <v>0</v>
      </c>
      <c r="FT67" s="781">
        <f t="shared" ca="1" si="225"/>
        <v>0</v>
      </c>
      <c r="FU67" s="781" t="e">
        <f t="shared" ca="1" si="225"/>
        <v>#N/A</v>
      </c>
      <c r="FV67" s="781" t="e">
        <f t="shared" ca="1" si="225"/>
        <v>#N/A</v>
      </c>
      <c r="FW67" s="781">
        <f t="shared" ca="1" si="226"/>
        <v>0</v>
      </c>
      <c r="FX67" s="781">
        <f t="shared" ca="1" si="226"/>
        <v>0</v>
      </c>
      <c r="FY67" s="781">
        <f t="shared" ca="1" si="226"/>
        <v>0</v>
      </c>
      <c r="FZ67" s="781">
        <f t="shared" ca="1" si="226"/>
        <v>0</v>
      </c>
      <c r="GA67" s="781" t="e">
        <f t="shared" ca="1" si="226"/>
        <v>#N/A</v>
      </c>
      <c r="GB67" s="781">
        <f t="shared" ca="1" si="226"/>
        <v>0</v>
      </c>
      <c r="GC67" s="617"/>
      <c r="GD67" s="781">
        <f t="shared" ca="1" si="227"/>
        <v>0</v>
      </c>
      <c r="GE67" s="781">
        <f t="shared" ca="1" si="227"/>
        <v>0</v>
      </c>
      <c r="GF67" s="781">
        <f t="shared" ca="1" si="227"/>
        <v>0</v>
      </c>
      <c r="GG67" s="781">
        <f t="shared" ca="1" si="227"/>
        <v>0</v>
      </c>
      <c r="GH67" s="781" t="e">
        <f t="shared" ca="1" si="227"/>
        <v>#N/A</v>
      </c>
      <c r="GI67" s="781" t="e">
        <f t="shared" ca="1" si="227"/>
        <v>#N/A</v>
      </c>
      <c r="GJ67" s="781">
        <f t="shared" ca="1" si="227"/>
        <v>0</v>
      </c>
      <c r="GK67" s="781">
        <f t="shared" ca="1" si="227"/>
        <v>0</v>
      </c>
      <c r="GL67" s="781">
        <f t="shared" ca="1" si="227"/>
        <v>0</v>
      </c>
      <c r="GM67" s="781">
        <f t="shared" ca="1" si="227"/>
        <v>0</v>
      </c>
      <c r="GN67" s="781">
        <f t="shared" ca="1" si="227"/>
        <v>0</v>
      </c>
      <c r="GO67" s="781" t="e">
        <f t="shared" ca="1" si="227"/>
        <v>#N/A</v>
      </c>
    </row>
    <row r="68" spans="1:197" ht="12.75" customHeight="1">
      <c r="A68" s="810" t="s">
        <v>2617</v>
      </c>
      <c r="B68" s="811">
        <v>32</v>
      </c>
      <c r="C68" s="812">
        <v>63.012</v>
      </c>
      <c r="D68" s="738">
        <v>1.2527803174999999E-2</v>
      </c>
      <c r="E68" s="813" t="s">
        <v>1130</v>
      </c>
      <c r="F68" s="814">
        <f t="shared" ca="1" si="206"/>
        <v>0</v>
      </c>
      <c r="G68" s="815">
        <f t="shared" ca="1" si="206"/>
        <v>0</v>
      </c>
      <c r="H68" s="815">
        <f t="shared" ca="1" si="206"/>
        <v>0</v>
      </c>
      <c r="I68" s="815">
        <f t="shared" ca="1" si="206"/>
        <v>0</v>
      </c>
      <c r="J68" s="815">
        <f t="shared" ca="1" si="206"/>
        <v>0</v>
      </c>
      <c r="K68" s="815">
        <f t="shared" ca="1" si="206"/>
        <v>0</v>
      </c>
      <c r="L68" s="815">
        <f t="shared" ca="1" si="206"/>
        <v>0</v>
      </c>
      <c r="M68" s="815">
        <f t="shared" ca="1" si="206"/>
        <v>0</v>
      </c>
      <c r="N68" s="816">
        <f t="shared" ca="1" si="206"/>
        <v>0</v>
      </c>
      <c r="O68" s="815">
        <f t="shared" ca="1" si="206"/>
        <v>0</v>
      </c>
      <c r="P68" s="817">
        <f t="shared" ca="1" si="206"/>
        <v>0</v>
      </c>
      <c r="Q68" s="542"/>
      <c r="R68" s="815">
        <f t="shared" ca="1" si="207"/>
        <v>0</v>
      </c>
      <c r="S68" s="815">
        <f t="shared" ca="1" si="207"/>
        <v>0</v>
      </c>
      <c r="T68" s="815">
        <f t="shared" ca="1" si="207"/>
        <v>3.9909987114842333E-5</v>
      </c>
      <c r="U68" s="815">
        <f t="shared" ca="1" si="207"/>
        <v>0</v>
      </c>
      <c r="V68" s="815">
        <f t="shared" ca="1" si="207"/>
        <v>1.7691442058614137E-4</v>
      </c>
      <c r="W68" s="815">
        <f t="shared" ca="1" si="207"/>
        <v>0</v>
      </c>
      <c r="X68" s="816">
        <f t="shared" ca="1" si="207"/>
        <v>0</v>
      </c>
      <c r="Y68" s="815">
        <f t="shared" ca="1" si="207"/>
        <v>1.9657696890920066E-4</v>
      </c>
      <c r="Z68" s="815">
        <f t="shared" ca="1" si="207"/>
        <v>0</v>
      </c>
      <c r="AA68" s="815">
        <f t="shared" ca="1" si="207"/>
        <v>0</v>
      </c>
      <c r="AB68" s="542"/>
      <c r="AC68" s="815">
        <f t="shared" ca="1" si="208"/>
        <v>0</v>
      </c>
      <c r="AD68" s="815">
        <f t="shared" ca="1" si="208"/>
        <v>0</v>
      </c>
      <c r="AE68" s="815">
        <f t="shared" ca="1" si="208"/>
        <v>0</v>
      </c>
      <c r="AF68" s="815">
        <f t="shared" ca="1" si="208"/>
        <v>0</v>
      </c>
      <c r="AG68" s="815">
        <f t="shared" ca="1" si="208"/>
        <v>0</v>
      </c>
      <c r="AH68" s="815">
        <f t="shared" ca="1" si="208"/>
        <v>0</v>
      </c>
      <c r="AI68" s="815">
        <f t="shared" ca="1" si="208"/>
        <v>0</v>
      </c>
      <c r="AJ68" s="815">
        <f t="shared" ca="1" si="208"/>
        <v>0</v>
      </c>
      <c r="AK68" s="816">
        <f t="shared" ca="1" si="208"/>
        <v>0</v>
      </c>
      <c r="AL68" s="815">
        <f t="shared" ca="1" si="208"/>
        <v>0</v>
      </c>
      <c r="AM68" s="815">
        <f t="shared" ca="1" si="208"/>
        <v>0</v>
      </c>
      <c r="AN68" s="815">
        <f t="shared" ca="1" si="208"/>
        <v>0</v>
      </c>
      <c r="AO68" s="542"/>
      <c r="AP68" s="815">
        <f t="shared" ca="1" si="209"/>
        <v>1.9657696890920066E-4</v>
      </c>
      <c r="AQ68" s="815">
        <f t="shared" ca="1" si="209"/>
        <v>0</v>
      </c>
      <c r="AR68" s="815">
        <f t="shared" ca="1" si="209"/>
        <v>0</v>
      </c>
      <c r="AS68" s="815">
        <f t="shared" ca="1" si="209"/>
        <v>0</v>
      </c>
      <c r="AT68" s="816">
        <f t="shared" ca="1" si="209"/>
        <v>0</v>
      </c>
      <c r="AU68" s="816">
        <f t="shared" ca="1" si="209"/>
        <v>0</v>
      </c>
      <c r="AV68" s="815">
        <f t="shared" ca="1" si="209"/>
        <v>0</v>
      </c>
      <c r="AW68" s="815">
        <f t="shared" ca="1" si="209"/>
        <v>0</v>
      </c>
      <c r="AX68" s="815">
        <f t="shared" ca="1" si="209"/>
        <v>0</v>
      </c>
      <c r="AY68" s="815">
        <f t="shared" ca="1" si="209"/>
        <v>0</v>
      </c>
      <c r="AZ68" s="815">
        <f t="shared" ca="1" si="209"/>
        <v>0</v>
      </c>
      <c r="BA68" s="815">
        <f t="shared" ca="1" si="209"/>
        <v>1.8925994494068329E-4</v>
      </c>
      <c r="BB68" s="815">
        <f t="shared" ca="1" si="209"/>
        <v>7.317023908872534E-6</v>
      </c>
      <c r="BC68" s="815">
        <f t="shared" ca="1" si="209"/>
        <v>0</v>
      </c>
      <c r="BD68" s="542"/>
      <c r="BE68" s="815">
        <f t="shared" ca="1" si="210"/>
        <v>1.9657696890920066E-4</v>
      </c>
      <c r="BF68" s="815">
        <f t="shared" ca="1" si="210"/>
        <v>0</v>
      </c>
      <c r="BG68" s="815">
        <f t="shared" ca="1" si="210"/>
        <v>0</v>
      </c>
      <c r="BH68" s="815">
        <f t="shared" ca="1" si="210"/>
        <v>0</v>
      </c>
      <c r="BI68" s="816">
        <f t="shared" ca="1" si="210"/>
        <v>0</v>
      </c>
      <c r="BJ68" s="815">
        <f t="shared" ca="1" si="210"/>
        <v>0</v>
      </c>
      <c r="BK68" s="815">
        <f t="shared" ca="1" si="210"/>
        <v>0</v>
      </c>
      <c r="BL68" s="815">
        <f t="shared" ca="1" si="210"/>
        <v>0</v>
      </c>
      <c r="BM68" s="815">
        <f t="shared" ca="1" si="210"/>
        <v>1.9657696890920066E-4</v>
      </c>
      <c r="BN68" s="815">
        <f t="shared" ca="1" si="210"/>
        <v>0</v>
      </c>
      <c r="BO68" s="815">
        <f t="shared" ca="1" si="210"/>
        <v>0</v>
      </c>
      <c r="BP68" s="542"/>
      <c r="BQ68" s="815">
        <f t="shared" ca="1" si="211"/>
        <v>0</v>
      </c>
      <c r="BR68" s="815">
        <f t="shared" ca="1" si="211"/>
        <v>1.9657696890920066E-4</v>
      </c>
      <c r="BS68" s="815">
        <f t="shared" ca="1" si="211"/>
        <v>0</v>
      </c>
      <c r="BT68" s="815">
        <f t="shared" ca="1" si="211"/>
        <v>1.8925994494068329E-4</v>
      </c>
      <c r="BU68" s="815">
        <f t="shared" ca="1" si="211"/>
        <v>0</v>
      </c>
      <c r="BV68" s="815">
        <f t="shared" ca="1" si="211"/>
        <v>7.317023908872534E-6</v>
      </c>
      <c r="BW68" s="815">
        <f t="shared" ca="1" si="211"/>
        <v>0</v>
      </c>
      <c r="BX68" s="542"/>
      <c r="BY68" s="815">
        <f t="shared" ca="1" si="212"/>
        <v>7.317023908872534E-6</v>
      </c>
      <c r="BZ68" s="815">
        <f t="shared" ca="1" si="212"/>
        <v>0</v>
      </c>
      <c r="CA68" s="815">
        <f t="shared" ca="1" si="212"/>
        <v>0</v>
      </c>
      <c r="CB68" s="815">
        <f t="shared" ca="1" si="212"/>
        <v>3.5932555537833132E-6</v>
      </c>
      <c r="CC68" s="815">
        <f t="shared" ca="1" si="212"/>
        <v>0</v>
      </c>
      <c r="CD68" s="815">
        <f t="shared" ca="1" si="212"/>
        <v>0</v>
      </c>
      <c r="CE68" s="815">
        <f t="shared" ca="1" si="212"/>
        <v>0</v>
      </c>
      <c r="CF68" s="815">
        <f t="shared" ca="1" si="212"/>
        <v>1.0910279462655846E-5</v>
      </c>
      <c r="CG68" s="542"/>
      <c r="CH68" s="815">
        <f t="shared" ca="1" si="213"/>
        <v>0</v>
      </c>
      <c r="CI68" s="815">
        <f t="shared" ca="1" si="213"/>
        <v>1.0910279462655846E-5</v>
      </c>
      <c r="CJ68" s="815">
        <f t="shared" ca="1" si="213"/>
        <v>1.0910279462655846E-5</v>
      </c>
      <c r="CK68" s="815" t="e">
        <f t="shared" ca="1" si="213"/>
        <v>#N/A</v>
      </c>
      <c r="CL68" s="815" t="e">
        <f t="shared" ca="1" si="213"/>
        <v>#N/A</v>
      </c>
      <c r="CM68" s="542"/>
      <c r="CN68" s="815">
        <f t="shared" ca="1" si="214"/>
        <v>0</v>
      </c>
      <c r="CO68" s="815" t="e">
        <f t="shared" ca="1" si="214"/>
        <v>#N/A</v>
      </c>
      <c r="CP68" s="815">
        <f t="shared" ca="1" si="214"/>
        <v>0</v>
      </c>
      <c r="CQ68" s="815">
        <f t="shared" ca="1" si="214"/>
        <v>0</v>
      </c>
      <c r="CR68" s="815">
        <f t="shared" ca="1" si="214"/>
        <v>0</v>
      </c>
      <c r="CS68" s="815">
        <f t="shared" ca="1" si="214"/>
        <v>0</v>
      </c>
      <c r="CT68" s="542"/>
      <c r="CU68" s="815">
        <f t="shared" ca="1" si="215"/>
        <v>0</v>
      </c>
      <c r="CV68" s="815">
        <f t="shared" ca="1" si="215"/>
        <v>0</v>
      </c>
      <c r="CW68" s="815">
        <f t="shared" ca="1" si="215"/>
        <v>0</v>
      </c>
      <c r="CX68" s="815">
        <f t="shared" ca="1" si="215"/>
        <v>1.8925994494068329E-4</v>
      </c>
      <c r="CY68" s="815">
        <f t="shared" ca="1" si="215"/>
        <v>0</v>
      </c>
      <c r="CZ68" s="815" t="e">
        <f t="shared" ca="1" si="215"/>
        <v>#N/A</v>
      </c>
      <c r="DA68" s="815" t="e">
        <f t="shared" ca="1" si="215"/>
        <v>#N/A</v>
      </c>
      <c r="DB68" s="815">
        <f t="shared" ca="1" si="215"/>
        <v>0</v>
      </c>
      <c r="DC68" s="816">
        <f t="shared" ca="1" si="215"/>
        <v>0</v>
      </c>
      <c r="DD68" s="815">
        <f t="shared" ca="1" si="215"/>
        <v>0</v>
      </c>
      <c r="DE68" s="815">
        <f t="shared" ca="1" si="215"/>
        <v>0</v>
      </c>
      <c r="DF68" s="815">
        <f t="shared" ca="1" si="215"/>
        <v>0</v>
      </c>
      <c r="DG68" s="815">
        <f t="shared" ca="1" si="215"/>
        <v>1.7683146733143555E-4</v>
      </c>
      <c r="DH68" s="815">
        <f t="shared" ca="1" si="215"/>
        <v>3.5932555537833132E-6</v>
      </c>
      <c r="DI68" s="542"/>
      <c r="DJ68" s="815">
        <f t="shared" ca="1" si="216"/>
        <v>9.9762788707456014E-4</v>
      </c>
      <c r="DK68" s="815">
        <f t="shared" ca="1" si="216"/>
        <v>2.1839929503173353E-4</v>
      </c>
      <c r="DL68" s="815">
        <f t="shared" ca="1" si="216"/>
        <v>0</v>
      </c>
      <c r="DM68" s="815">
        <f t="shared" ca="1" si="216"/>
        <v>0</v>
      </c>
      <c r="DN68" s="815" t="e">
        <f t="shared" ca="1" si="216"/>
        <v>#N/A</v>
      </c>
      <c r="DO68" s="815">
        <f t="shared" ca="1" si="216"/>
        <v>1.2160271840944553E-3</v>
      </c>
      <c r="DP68" s="815" t="e">
        <f t="shared" ca="1" si="216"/>
        <v>#N/A</v>
      </c>
      <c r="DQ68" s="542"/>
      <c r="DR68" s="815">
        <f t="shared" ca="1" si="217"/>
        <v>1.6339132786441531E-4</v>
      </c>
      <c r="DS68" s="815">
        <f t="shared" ca="1" si="217"/>
        <v>0</v>
      </c>
      <c r="DT68" s="815">
        <f t="shared" ca="1" si="217"/>
        <v>1.6339132786441531E-4</v>
      </c>
      <c r="DU68" s="815" t="e">
        <f t="shared" ca="1" si="217"/>
        <v>#N/A</v>
      </c>
      <c r="DV68" s="617"/>
      <c r="DW68" s="542"/>
      <c r="DX68" s="815">
        <f t="shared" ca="1" si="218"/>
        <v>1.6339132786441531E-4</v>
      </c>
      <c r="DY68" s="815">
        <f t="shared" ca="1" si="218"/>
        <v>0</v>
      </c>
      <c r="DZ68" s="815">
        <f t="shared" ca="1" si="218"/>
        <v>1.6339132786441531E-4</v>
      </c>
      <c r="EA68" s="815" t="e">
        <f t="shared" ca="1" si="218"/>
        <v>#N/A</v>
      </c>
      <c r="EB68" s="617"/>
      <c r="EC68" s="542"/>
      <c r="ED68" s="815">
        <f t="shared" ca="1" si="219"/>
        <v>8.8352220157011803E-6</v>
      </c>
      <c r="EE68" s="815">
        <f t="shared" ca="1" si="219"/>
        <v>0</v>
      </c>
      <c r="EF68" s="815" t="e">
        <f t="shared" ca="1" si="219"/>
        <v>#N/A</v>
      </c>
      <c r="EG68" s="815" t="e">
        <f t="shared" ca="1" si="219"/>
        <v>#N/A</v>
      </c>
      <c r="EH68" s="617"/>
      <c r="EI68" s="542"/>
      <c r="EJ68" s="815">
        <f t="shared" ca="1" si="220"/>
        <v>0</v>
      </c>
      <c r="EK68" s="815">
        <f t="shared" ca="1" si="220"/>
        <v>0</v>
      </c>
      <c r="EL68" s="815">
        <f t="shared" ca="1" si="220"/>
        <v>0</v>
      </c>
      <c r="EM68" s="815">
        <f t="shared" ca="1" si="220"/>
        <v>0</v>
      </c>
      <c r="EN68" s="617"/>
      <c r="EO68" s="542"/>
      <c r="EP68" s="815">
        <f t="shared" ca="1" si="221"/>
        <v>1.7683146733143555E-4</v>
      </c>
      <c r="EQ68" s="815">
        <f t="shared" ca="1" si="221"/>
        <v>1.7683146733143555E-4</v>
      </c>
      <c r="ER68" s="815">
        <f t="shared" ca="1" si="221"/>
        <v>0</v>
      </c>
      <c r="ES68" s="815">
        <f t="shared" ca="1" si="221"/>
        <v>0</v>
      </c>
      <c r="ET68" s="617"/>
      <c r="EU68" s="542"/>
      <c r="EV68" s="815">
        <f t="shared" ca="1" si="222"/>
        <v>0</v>
      </c>
      <c r="EW68" s="815">
        <f t="shared" ca="1" si="222"/>
        <v>0</v>
      </c>
      <c r="EX68" s="542"/>
      <c r="EY68" s="815">
        <f t="shared" ca="1" si="223"/>
        <v>0</v>
      </c>
      <c r="EZ68" s="815">
        <f t="shared" ca="1" si="223"/>
        <v>0</v>
      </c>
      <c r="FA68" s="815" t="e">
        <f t="shared" ca="1" si="223"/>
        <v>#N/A</v>
      </c>
      <c r="FB68" s="542"/>
      <c r="FC68" s="815">
        <f t="shared" ca="1" si="224"/>
        <v>0</v>
      </c>
      <c r="FD68" s="815">
        <f t="shared" ca="1" si="224"/>
        <v>0</v>
      </c>
      <c r="FE68" s="815">
        <f t="shared" ca="1" si="224"/>
        <v>0</v>
      </c>
      <c r="FF68" s="815">
        <f t="shared" ca="1" si="224"/>
        <v>0</v>
      </c>
      <c r="FG68" s="815">
        <f t="shared" ca="1" si="224"/>
        <v>3.9909987114842333E-5</v>
      </c>
      <c r="FH68" s="815">
        <f t="shared" ca="1" si="224"/>
        <v>1.7691442058614137E-4</v>
      </c>
      <c r="FI68" s="815">
        <f t="shared" ca="1" si="224"/>
        <v>0</v>
      </c>
      <c r="FJ68" s="815">
        <f t="shared" ca="1" si="224"/>
        <v>0</v>
      </c>
      <c r="FK68" s="815">
        <f t="shared" ca="1" si="224"/>
        <v>0</v>
      </c>
      <c r="FL68" s="815">
        <f t="shared" ca="1" si="224"/>
        <v>0</v>
      </c>
      <c r="FM68" s="815" t="e">
        <f t="shared" ca="1" si="225"/>
        <v>#N/A</v>
      </c>
      <c r="FN68" s="815">
        <f t="shared" ca="1" si="225"/>
        <v>0</v>
      </c>
      <c r="FO68" s="815">
        <f t="shared" ca="1" si="225"/>
        <v>0</v>
      </c>
      <c r="FP68" s="815">
        <f t="shared" ca="1" si="225"/>
        <v>0</v>
      </c>
      <c r="FQ68" s="815">
        <f t="shared" ca="1" si="225"/>
        <v>0</v>
      </c>
      <c r="FR68" s="815">
        <f t="shared" ca="1" si="225"/>
        <v>0</v>
      </c>
      <c r="FS68" s="815">
        <f t="shared" ca="1" si="225"/>
        <v>0</v>
      </c>
      <c r="FT68" s="815">
        <f t="shared" ca="1" si="225"/>
        <v>0</v>
      </c>
      <c r="FU68" s="815" t="e">
        <f t="shared" ca="1" si="225"/>
        <v>#N/A</v>
      </c>
      <c r="FV68" s="815" t="e">
        <f t="shared" ca="1" si="225"/>
        <v>#N/A</v>
      </c>
      <c r="FW68" s="815">
        <f t="shared" ca="1" si="226"/>
        <v>0</v>
      </c>
      <c r="FX68" s="815">
        <f t="shared" ca="1" si="226"/>
        <v>0</v>
      </c>
      <c r="FY68" s="815">
        <f t="shared" ca="1" si="226"/>
        <v>0</v>
      </c>
      <c r="FZ68" s="815">
        <f t="shared" ca="1" si="226"/>
        <v>0</v>
      </c>
      <c r="GA68" s="815" t="e">
        <f t="shared" ca="1" si="226"/>
        <v>#N/A</v>
      </c>
      <c r="GB68" s="815">
        <f t="shared" ca="1" si="226"/>
        <v>0</v>
      </c>
      <c r="GC68" s="617"/>
      <c r="GD68" s="815">
        <f t="shared" ca="1" si="227"/>
        <v>0</v>
      </c>
      <c r="GE68" s="815">
        <f t="shared" ca="1" si="227"/>
        <v>0</v>
      </c>
      <c r="GF68" s="815">
        <f t="shared" ca="1" si="227"/>
        <v>0</v>
      </c>
      <c r="GG68" s="815">
        <f t="shared" ca="1" si="227"/>
        <v>0</v>
      </c>
      <c r="GH68" s="815" t="e">
        <f t="shared" ca="1" si="227"/>
        <v>#N/A</v>
      </c>
      <c r="GI68" s="815" t="e">
        <f t="shared" ca="1" si="227"/>
        <v>#N/A</v>
      </c>
      <c r="GJ68" s="815">
        <f t="shared" ca="1" si="227"/>
        <v>0</v>
      </c>
      <c r="GK68" s="815">
        <f t="shared" ca="1" si="227"/>
        <v>1.7683146733143555E-4</v>
      </c>
      <c r="GL68" s="815">
        <f t="shared" ca="1" si="227"/>
        <v>0</v>
      </c>
      <c r="GM68" s="815">
        <f t="shared" ca="1" si="227"/>
        <v>1.0910279462655846E-5</v>
      </c>
      <c r="GN68" s="815">
        <f t="shared" ca="1" si="227"/>
        <v>0</v>
      </c>
      <c r="GO68" s="815" t="e">
        <f t="shared" ca="1" si="227"/>
        <v>#N/A</v>
      </c>
    </row>
    <row r="69" spans="1:197" ht="12.75" customHeight="1">
      <c r="A69" s="803" t="s">
        <v>2618</v>
      </c>
      <c r="B69" s="818">
        <v>127</v>
      </c>
      <c r="C69" s="804">
        <v>162.14240000000001</v>
      </c>
      <c r="D69" s="523">
        <v>-0.619510843607469</v>
      </c>
      <c r="E69" s="805" t="s">
        <v>1130</v>
      </c>
      <c r="F69" s="806">
        <f t="shared" ca="1" si="206"/>
        <v>0</v>
      </c>
      <c r="G69" s="781">
        <f t="shared" ca="1" si="206"/>
        <v>0</v>
      </c>
      <c r="H69" s="781">
        <f t="shared" ca="1" si="206"/>
        <v>0</v>
      </c>
      <c r="I69" s="781">
        <f t="shared" ca="1" si="206"/>
        <v>0</v>
      </c>
      <c r="J69" s="781">
        <f t="shared" ca="1" si="206"/>
        <v>0</v>
      </c>
      <c r="K69" s="781">
        <f t="shared" ca="1" si="206"/>
        <v>0</v>
      </c>
      <c r="L69" s="781">
        <f t="shared" ca="1" si="206"/>
        <v>0</v>
      </c>
      <c r="M69" s="781">
        <f t="shared" ca="1" si="206"/>
        <v>0</v>
      </c>
      <c r="N69" s="766">
        <f t="shared" ca="1" si="206"/>
        <v>0</v>
      </c>
      <c r="O69" s="781">
        <f t="shared" ca="1" si="206"/>
        <v>0</v>
      </c>
      <c r="P69" s="807">
        <f t="shared" ca="1" si="206"/>
        <v>0</v>
      </c>
      <c r="Q69" s="542"/>
      <c r="R69" s="781">
        <f t="shared" ca="1" si="207"/>
        <v>0</v>
      </c>
      <c r="S69" s="781">
        <f t="shared" ca="1" si="207"/>
        <v>0</v>
      </c>
      <c r="T69" s="781">
        <f t="shared" ca="1" si="207"/>
        <v>0</v>
      </c>
      <c r="U69" s="781">
        <f t="shared" ca="1" si="207"/>
        <v>0</v>
      </c>
      <c r="V69" s="781">
        <f t="shared" ca="1" si="207"/>
        <v>0</v>
      </c>
      <c r="W69" s="781">
        <f t="shared" ca="1" si="207"/>
        <v>0</v>
      </c>
      <c r="X69" s="766">
        <f t="shared" ca="1" si="207"/>
        <v>0</v>
      </c>
      <c r="Y69" s="781">
        <f t="shared" ca="1" si="207"/>
        <v>0</v>
      </c>
      <c r="Z69" s="781">
        <f t="shared" ca="1" si="207"/>
        <v>0</v>
      </c>
      <c r="AA69" s="781">
        <f t="shared" ca="1" si="207"/>
        <v>0</v>
      </c>
      <c r="AB69" s="542"/>
      <c r="AC69" s="781">
        <f t="shared" ca="1" si="208"/>
        <v>0</v>
      </c>
      <c r="AD69" s="781">
        <f t="shared" ca="1" si="208"/>
        <v>0</v>
      </c>
      <c r="AE69" s="781">
        <f t="shared" ca="1" si="208"/>
        <v>0</v>
      </c>
      <c r="AF69" s="781">
        <f t="shared" ca="1" si="208"/>
        <v>0</v>
      </c>
      <c r="AG69" s="781">
        <f t="shared" ca="1" si="208"/>
        <v>0</v>
      </c>
      <c r="AH69" s="781">
        <f t="shared" ca="1" si="208"/>
        <v>0</v>
      </c>
      <c r="AI69" s="781">
        <f t="shared" ca="1" si="208"/>
        <v>0</v>
      </c>
      <c r="AJ69" s="781">
        <f t="shared" ca="1" si="208"/>
        <v>0</v>
      </c>
      <c r="AK69" s="766">
        <f t="shared" ca="1" si="208"/>
        <v>0</v>
      </c>
      <c r="AL69" s="781">
        <f t="shared" ca="1" si="208"/>
        <v>0</v>
      </c>
      <c r="AM69" s="781">
        <f t="shared" ca="1" si="208"/>
        <v>0</v>
      </c>
      <c r="AN69" s="781">
        <f t="shared" ca="1" si="208"/>
        <v>0</v>
      </c>
      <c r="AO69" s="542"/>
      <c r="AP69" s="781">
        <f t="shared" ca="1" si="209"/>
        <v>0</v>
      </c>
      <c r="AQ69" s="781">
        <f t="shared" ca="1" si="209"/>
        <v>0</v>
      </c>
      <c r="AR69" s="781">
        <f t="shared" ca="1" si="209"/>
        <v>0</v>
      </c>
      <c r="AS69" s="781">
        <f t="shared" ca="1" si="209"/>
        <v>0</v>
      </c>
      <c r="AT69" s="766">
        <f t="shared" ca="1" si="209"/>
        <v>0</v>
      </c>
      <c r="AU69" s="766">
        <f t="shared" ca="1" si="209"/>
        <v>0</v>
      </c>
      <c r="AV69" s="781">
        <f t="shared" ca="1" si="209"/>
        <v>0</v>
      </c>
      <c r="AW69" s="781">
        <f t="shared" ca="1" si="209"/>
        <v>0</v>
      </c>
      <c r="AX69" s="781">
        <f t="shared" ca="1" si="209"/>
        <v>0</v>
      </c>
      <c r="AY69" s="781">
        <f t="shared" ca="1" si="209"/>
        <v>0</v>
      </c>
      <c r="AZ69" s="781">
        <f t="shared" ca="1" si="209"/>
        <v>0</v>
      </c>
      <c r="BA69" s="781">
        <f t="shared" ca="1" si="209"/>
        <v>0</v>
      </c>
      <c r="BB69" s="781">
        <f t="shared" ca="1" si="209"/>
        <v>0</v>
      </c>
      <c r="BC69" s="781">
        <f t="shared" ca="1" si="209"/>
        <v>0</v>
      </c>
      <c r="BD69" s="542"/>
      <c r="BE69" s="781">
        <f t="shared" ca="1" si="210"/>
        <v>0</v>
      </c>
      <c r="BF69" s="781">
        <f t="shared" ca="1" si="210"/>
        <v>0</v>
      </c>
      <c r="BG69" s="781">
        <f t="shared" ca="1" si="210"/>
        <v>0</v>
      </c>
      <c r="BH69" s="781">
        <f t="shared" ca="1" si="210"/>
        <v>0</v>
      </c>
      <c r="BI69" s="766">
        <f t="shared" ca="1" si="210"/>
        <v>0</v>
      </c>
      <c r="BJ69" s="781">
        <f t="shared" ca="1" si="210"/>
        <v>0</v>
      </c>
      <c r="BK69" s="781">
        <f t="shared" ca="1" si="210"/>
        <v>0</v>
      </c>
      <c r="BL69" s="781">
        <f t="shared" ca="1" si="210"/>
        <v>0</v>
      </c>
      <c r="BM69" s="781">
        <f t="shared" ca="1" si="210"/>
        <v>0</v>
      </c>
      <c r="BN69" s="781">
        <f t="shared" ca="1" si="210"/>
        <v>0</v>
      </c>
      <c r="BO69" s="781">
        <f t="shared" ca="1" si="210"/>
        <v>0</v>
      </c>
      <c r="BP69" s="542"/>
      <c r="BQ69" s="781">
        <f t="shared" ca="1" si="211"/>
        <v>0</v>
      </c>
      <c r="BR69" s="781">
        <f t="shared" ca="1" si="211"/>
        <v>0</v>
      </c>
      <c r="BS69" s="781">
        <f t="shared" ca="1" si="211"/>
        <v>0</v>
      </c>
      <c r="BT69" s="781">
        <f t="shared" ca="1" si="211"/>
        <v>0</v>
      </c>
      <c r="BU69" s="781">
        <f t="shared" ca="1" si="211"/>
        <v>0</v>
      </c>
      <c r="BV69" s="781">
        <f t="shared" ca="1" si="211"/>
        <v>0</v>
      </c>
      <c r="BW69" s="781">
        <f t="shared" ca="1" si="211"/>
        <v>0</v>
      </c>
      <c r="BX69" s="542"/>
      <c r="BY69" s="781">
        <f t="shared" ca="1" si="212"/>
        <v>0</v>
      </c>
      <c r="BZ69" s="781">
        <f t="shared" ca="1" si="212"/>
        <v>0</v>
      </c>
      <c r="CA69" s="781">
        <f t="shared" ca="1" si="212"/>
        <v>0</v>
      </c>
      <c r="CB69" s="781">
        <f t="shared" ca="1" si="212"/>
        <v>0</v>
      </c>
      <c r="CC69" s="781">
        <f t="shared" ca="1" si="212"/>
        <v>0</v>
      </c>
      <c r="CD69" s="781">
        <f t="shared" ca="1" si="212"/>
        <v>0</v>
      </c>
      <c r="CE69" s="781">
        <f t="shared" ca="1" si="212"/>
        <v>0</v>
      </c>
      <c r="CF69" s="781">
        <f t="shared" ca="1" si="212"/>
        <v>0</v>
      </c>
      <c r="CG69" s="542"/>
      <c r="CH69" s="781">
        <f t="shared" ca="1" si="213"/>
        <v>0</v>
      </c>
      <c r="CI69" s="781">
        <f t="shared" ca="1" si="213"/>
        <v>0</v>
      </c>
      <c r="CJ69" s="781">
        <f t="shared" ca="1" si="213"/>
        <v>0</v>
      </c>
      <c r="CK69" s="781" t="e">
        <f t="shared" ca="1" si="213"/>
        <v>#N/A</v>
      </c>
      <c r="CL69" s="781" t="e">
        <f t="shared" ca="1" si="213"/>
        <v>#N/A</v>
      </c>
      <c r="CM69" s="542"/>
      <c r="CN69" s="781">
        <f t="shared" ca="1" si="214"/>
        <v>0</v>
      </c>
      <c r="CO69" s="781" t="e">
        <f t="shared" ca="1" si="214"/>
        <v>#N/A</v>
      </c>
      <c r="CP69" s="781">
        <f t="shared" ca="1" si="214"/>
        <v>0</v>
      </c>
      <c r="CQ69" s="781">
        <f t="shared" ca="1" si="214"/>
        <v>0</v>
      </c>
      <c r="CR69" s="781">
        <f t="shared" ca="1" si="214"/>
        <v>0</v>
      </c>
      <c r="CS69" s="781">
        <f t="shared" ca="1" si="214"/>
        <v>0</v>
      </c>
      <c r="CT69" s="542"/>
      <c r="CU69" s="781">
        <f t="shared" ca="1" si="215"/>
        <v>0</v>
      </c>
      <c r="CV69" s="781">
        <f t="shared" ca="1" si="215"/>
        <v>0</v>
      </c>
      <c r="CW69" s="781">
        <f t="shared" ca="1" si="215"/>
        <v>0</v>
      </c>
      <c r="CX69" s="781">
        <f t="shared" ca="1" si="215"/>
        <v>0</v>
      </c>
      <c r="CY69" s="781">
        <f t="shared" ca="1" si="215"/>
        <v>0</v>
      </c>
      <c r="CZ69" s="781" t="e">
        <f t="shared" ca="1" si="215"/>
        <v>#N/A</v>
      </c>
      <c r="DA69" s="781" t="e">
        <f t="shared" ca="1" si="215"/>
        <v>#N/A</v>
      </c>
      <c r="DB69" s="781">
        <f t="shared" ca="1" si="215"/>
        <v>0</v>
      </c>
      <c r="DC69" s="766">
        <f t="shared" ca="1" si="215"/>
        <v>0</v>
      </c>
      <c r="DD69" s="781">
        <f t="shared" ca="1" si="215"/>
        <v>0</v>
      </c>
      <c r="DE69" s="781">
        <f t="shared" ca="1" si="215"/>
        <v>0</v>
      </c>
      <c r="DF69" s="781">
        <f t="shared" ca="1" si="215"/>
        <v>0</v>
      </c>
      <c r="DG69" s="781">
        <f t="shared" ca="1" si="215"/>
        <v>0</v>
      </c>
      <c r="DH69" s="781">
        <f t="shared" ca="1" si="215"/>
        <v>0</v>
      </c>
      <c r="DI69" s="542"/>
      <c r="DJ69" s="781">
        <f t="shared" ca="1" si="216"/>
        <v>0</v>
      </c>
      <c r="DK69" s="781">
        <f t="shared" ca="1" si="216"/>
        <v>0</v>
      </c>
      <c r="DL69" s="781">
        <f t="shared" ca="1" si="216"/>
        <v>0</v>
      </c>
      <c r="DM69" s="781">
        <f t="shared" ca="1" si="216"/>
        <v>0</v>
      </c>
      <c r="DN69" s="781" t="e">
        <f t="shared" ca="1" si="216"/>
        <v>#N/A</v>
      </c>
      <c r="DO69" s="781">
        <f t="shared" ca="1" si="216"/>
        <v>0</v>
      </c>
      <c r="DP69" s="781" t="e">
        <f t="shared" ca="1" si="216"/>
        <v>#N/A</v>
      </c>
      <c r="DQ69" s="542"/>
      <c r="DR69" s="781">
        <f t="shared" ca="1" si="217"/>
        <v>0</v>
      </c>
      <c r="DS69" s="781">
        <f t="shared" ca="1" si="217"/>
        <v>0</v>
      </c>
      <c r="DT69" s="781">
        <f t="shared" ca="1" si="217"/>
        <v>0</v>
      </c>
      <c r="DU69" s="781" t="e">
        <f t="shared" ca="1" si="217"/>
        <v>#N/A</v>
      </c>
      <c r="DV69" s="617"/>
      <c r="DW69" s="542"/>
      <c r="DX69" s="781">
        <f t="shared" ca="1" si="218"/>
        <v>0</v>
      </c>
      <c r="DY69" s="781">
        <f t="shared" ca="1" si="218"/>
        <v>0</v>
      </c>
      <c r="DZ69" s="781">
        <f t="shared" ca="1" si="218"/>
        <v>0</v>
      </c>
      <c r="EA69" s="781" t="e">
        <f t="shared" ca="1" si="218"/>
        <v>#N/A</v>
      </c>
      <c r="EB69" s="617"/>
      <c r="EC69" s="542"/>
      <c r="ED69" s="781">
        <f t="shared" ca="1" si="219"/>
        <v>0</v>
      </c>
      <c r="EE69" s="781">
        <f t="shared" ca="1" si="219"/>
        <v>0</v>
      </c>
      <c r="EF69" s="781" t="e">
        <f t="shared" ca="1" si="219"/>
        <v>#N/A</v>
      </c>
      <c r="EG69" s="781" t="e">
        <f t="shared" ca="1" si="219"/>
        <v>#N/A</v>
      </c>
      <c r="EH69" s="617"/>
      <c r="EI69" s="542"/>
      <c r="EJ69" s="781">
        <f t="shared" ca="1" si="220"/>
        <v>0</v>
      </c>
      <c r="EK69" s="781">
        <f t="shared" ca="1" si="220"/>
        <v>0</v>
      </c>
      <c r="EL69" s="781">
        <f t="shared" ca="1" si="220"/>
        <v>0</v>
      </c>
      <c r="EM69" s="781">
        <f t="shared" ca="1" si="220"/>
        <v>0</v>
      </c>
      <c r="EN69" s="617"/>
      <c r="EO69" s="542"/>
      <c r="EP69" s="781">
        <f t="shared" ca="1" si="221"/>
        <v>0</v>
      </c>
      <c r="EQ69" s="781">
        <f t="shared" ca="1" si="221"/>
        <v>0</v>
      </c>
      <c r="ER69" s="781">
        <f t="shared" ca="1" si="221"/>
        <v>0</v>
      </c>
      <c r="ES69" s="781">
        <f t="shared" ca="1" si="221"/>
        <v>0</v>
      </c>
      <c r="ET69" s="617"/>
      <c r="EU69" s="542"/>
      <c r="EV69" s="781">
        <f t="shared" ca="1" si="222"/>
        <v>0</v>
      </c>
      <c r="EW69" s="781">
        <f t="shared" ca="1" si="222"/>
        <v>0</v>
      </c>
      <c r="EX69" s="542"/>
      <c r="EY69" s="781">
        <f t="shared" ca="1" si="223"/>
        <v>0</v>
      </c>
      <c r="EZ69" s="781">
        <f t="shared" ca="1" si="223"/>
        <v>0</v>
      </c>
      <c r="FA69" s="781" t="e">
        <f t="shared" ca="1" si="223"/>
        <v>#N/A</v>
      </c>
      <c r="FB69" s="542"/>
      <c r="FC69" s="781">
        <f t="shared" ca="1" si="224"/>
        <v>0</v>
      </c>
      <c r="FD69" s="781">
        <f t="shared" ca="1" si="224"/>
        <v>0</v>
      </c>
      <c r="FE69" s="781">
        <f t="shared" ca="1" si="224"/>
        <v>0</v>
      </c>
      <c r="FF69" s="781">
        <f t="shared" ca="1" si="224"/>
        <v>0</v>
      </c>
      <c r="FG69" s="781">
        <f t="shared" ca="1" si="224"/>
        <v>0</v>
      </c>
      <c r="FH69" s="781">
        <f t="shared" ca="1" si="224"/>
        <v>0</v>
      </c>
      <c r="FI69" s="781">
        <f t="shared" ca="1" si="224"/>
        <v>0</v>
      </c>
      <c r="FJ69" s="781">
        <f t="shared" ca="1" si="224"/>
        <v>0</v>
      </c>
      <c r="FK69" s="781">
        <f t="shared" ca="1" si="224"/>
        <v>0</v>
      </c>
      <c r="FL69" s="781">
        <f t="shared" ca="1" si="224"/>
        <v>0</v>
      </c>
      <c r="FM69" s="781" t="e">
        <f t="shared" ca="1" si="225"/>
        <v>#N/A</v>
      </c>
      <c r="FN69" s="781">
        <f t="shared" ca="1" si="225"/>
        <v>0</v>
      </c>
      <c r="FO69" s="781">
        <f t="shared" ca="1" si="225"/>
        <v>0</v>
      </c>
      <c r="FP69" s="781">
        <f t="shared" ca="1" si="225"/>
        <v>0</v>
      </c>
      <c r="FQ69" s="781">
        <f t="shared" ca="1" si="225"/>
        <v>0</v>
      </c>
      <c r="FR69" s="781">
        <f t="shared" ca="1" si="225"/>
        <v>0</v>
      </c>
      <c r="FS69" s="781">
        <f t="shared" ca="1" si="225"/>
        <v>0</v>
      </c>
      <c r="FT69" s="781">
        <f t="shared" ca="1" si="225"/>
        <v>0</v>
      </c>
      <c r="FU69" s="781" t="e">
        <f t="shared" ca="1" si="225"/>
        <v>#N/A</v>
      </c>
      <c r="FV69" s="781" t="e">
        <f t="shared" ca="1" si="225"/>
        <v>#N/A</v>
      </c>
      <c r="FW69" s="781">
        <f t="shared" ca="1" si="226"/>
        <v>0</v>
      </c>
      <c r="FX69" s="781">
        <f t="shared" ca="1" si="226"/>
        <v>0</v>
      </c>
      <c r="FY69" s="781">
        <f t="shared" ca="1" si="226"/>
        <v>0</v>
      </c>
      <c r="FZ69" s="781">
        <f t="shared" ca="1" si="226"/>
        <v>0</v>
      </c>
      <c r="GA69" s="781" t="e">
        <f t="shared" ca="1" si="226"/>
        <v>#N/A</v>
      </c>
      <c r="GB69" s="781">
        <f t="shared" ca="1" si="226"/>
        <v>0</v>
      </c>
      <c r="GC69" s="617"/>
      <c r="GD69" s="781">
        <f t="shared" ca="1" si="227"/>
        <v>0</v>
      </c>
      <c r="GE69" s="781">
        <f t="shared" ca="1" si="227"/>
        <v>0</v>
      </c>
      <c r="GF69" s="781">
        <f t="shared" ca="1" si="227"/>
        <v>0</v>
      </c>
      <c r="GG69" s="781">
        <f t="shared" ca="1" si="227"/>
        <v>0</v>
      </c>
      <c r="GH69" s="781" t="e">
        <f t="shared" ca="1" si="227"/>
        <v>#N/A</v>
      </c>
      <c r="GI69" s="781" t="e">
        <f t="shared" ca="1" si="227"/>
        <v>#N/A</v>
      </c>
      <c r="GJ69" s="781">
        <f t="shared" ca="1" si="227"/>
        <v>0</v>
      </c>
      <c r="GK69" s="781">
        <f t="shared" ca="1" si="227"/>
        <v>0</v>
      </c>
      <c r="GL69" s="781">
        <f t="shared" ca="1" si="227"/>
        <v>0</v>
      </c>
      <c r="GM69" s="781">
        <f t="shared" ca="1" si="227"/>
        <v>0</v>
      </c>
      <c r="GN69" s="781">
        <f t="shared" ca="1" si="227"/>
        <v>0</v>
      </c>
      <c r="GO69" s="781" t="e">
        <f t="shared" ca="1" si="227"/>
        <v>#N/A</v>
      </c>
    </row>
    <row r="70" spans="1:197" ht="12.75" customHeight="1">
      <c r="A70" s="803" t="s">
        <v>2619</v>
      </c>
      <c r="B70" s="818">
        <v>130</v>
      </c>
      <c r="C70" s="804">
        <v>132.11612</v>
      </c>
      <c r="D70" s="523">
        <v>-0.51886643737722904</v>
      </c>
      <c r="E70" s="805" t="s">
        <v>1130</v>
      </c>
      <c r="F70" s="806">
        <f t="shared" ca="1" si="206"/>
        <v>0</v>
      </c>
      <c r="G70" s="781">
        <f t="shared" ca="1" si="206"/>
        <v>-7.1274348067519061E-2</v>
      </c>
      <c r="H70" s="781">
        <f t="shared" ca="1" si="206"/>
        <v>0</v>
      </c>
      <c r="I70" s="781">
        <f t="shared" ca="1" si="206"/>
        <v>0</v>
      </c>
      <c r="J70" s="781">
        <f t="shared" ca="1" si="206"/>
        <v>0</v>
      </c>
      <c r="K70" s="781">
        <f t="shared" ca="1" si="206"/>
        <v>0</v>
      </c>
      <c r="L70" s="781">
        <f t="shared" ca="1" si="206"/>
        <v>0</v>
      </c>
      <c r="M70" s="781">
        <f t="shared" ca="1" si="206"/>
        <v>0</v>
      </c>
      <c r="N70" s="766">
        <f t="shared" ca="1" si="206"/>
        <v>0</v>
      </c>
      <c r="O70" s="781">
        <f t="shared" ca="1" si="206"/>
        <v>-4.8812079726569119E-2</v>
      </c>
      <c r="P70" s="807">
        <f t="shared" ca="1" si="206"/>
        <v>-2.2462268419496972E-2</v>
      </c>
      <c r="Q70" s="542"/>
      <c r="R70" s="781">
        <f t="shared" ca="1" si="207"/>
        <v>-2.2462268419496972E-2</v>
      </c>
      <c r="S70" s="781">
        <f t="shared" ca="1" si="207"/>
        <v>0</v>
      </c>
      <c r="T70" s="781">
        <f t="shared" ca="1" si="207"/>
        <v>0</v>
      </c>
      <c r="U70" s="781">
        <f t="shared" ca="1" si="207"/>
        <v>0</v>
      </c>
      <c r="V70" s="781">
        <f t="shared" ca="1" si="207"/>
        <v>0</v>
      </c>
      <c r="W70" s="781">
        <f t="shared" ca="1" si="207"/>
        <v>0</v>
      </c>
      <c r="X70" s="766">
        <f t="shared" ca="1" si="207"/>
        <v>-1.666134475851097</v>
      </c>
      <c r="Y70" s="781">
        <f t="shared" ca="1" si="207"/>
        <v>-86.168760161040495</v>
      </c>
      <c r="Z70" s="781">
        <f t="shared" ca="1" si="207"/>
        <v>-1.2992743624742367</v>
      </c>
      <c r="AA70" s="781">
        <f t="shared" ca="1" si="207"/>
        <v>-0.12569963729024147</v>
      </c>
      <c r="AB70" s="542"/>
      <c r="AC70" s="781">
        <f t="shared" ca="1" si="208"/>
        <v>0</v>
      </c>
      <c r="AD70" s="781">
        <f t="shared" ca="1" si="208"/>
        <v>0</v>
      </c>
      <c r="AE70" s="781">
        <f t="shared" ca="1" si="208"/>
        <v>0</v>
      </c>
      <c r="AF70" s="781">
        <f t="shared" ca="1" si="208"/>
        <v>0</v>
      </c>
      <c r="AG70" s="781">
        <f t="shared" ca="1" si="208"/>
        <v>0</v>
      </c>
      <c r="AH70" s="781">
        <f t="shared" ca="1" si="208"/>
        <v>0</v>
      </c>
      <c r="AI70" s="781">
        <f t="shared" ca="1" si="208"/>
        <v>0</v>
      </c>
      <c r="AJ70" s="781">
        <f t="shared" ca="1" si="208"/>
        <v>0</v>
      </c>
      <c r="AK70" s="766">
        <f t="shared" ca="1" si="208"/>
        <v>0</v>
      </c>
      <c r="AL70" s="781">
        <f t="shared" ca="1" si="208"/>
        <v>0</v>
      </c>
      <c r="AM70" s="781">
        <f t="shared" ca="1" si="208"/>
        <v>0</v>
      </c>
      <c r="AN70" s="781">
        <f t="shared" ca="1" si="208"/>
        <v>0</v>
      </c>
      <c r="AO70" s="542"/>
      <c r="AP70" s="781">
        <f t="shared" ca="1" si="209"/>
        <v>-86.168760161040495</v>
      </c>
      <c r="AQ70" s="781">
        <f t="shared" ca="1" si="209"/>
        <v>-0.12569963729024147</v>
      </c>
      <c r="AR70" s="781">
        <f t="shared" ca="1" si="209"/>
        <v>-1.2992743624742367</v>
      </c>
      <c r="AS70" s="781">
        <f t="shared" ca="1" si="209"/>
        <v>0</v>
      </c>
      <c r="AT70" s="766">
        <f t="shared" ca="1" si="209"/>
        <v>0</v>
      </c>
      <c r="AU70" s="766">
        <f t="shared" ca="1" si="209"/>
        <v>0</v>
      </c>
      <c r="AV70" s="781">
        <f t="shared" ca="1" si="209"/>
        <v>-1.6950116510118986E-2</v>
      </c>
      <c r="AW70" s="781">
        <f t="shared" ca="1" si="209"/>
        <v>-1.666134475851097</v>
      </c>
      <c r="AX70" s="781">
        <f t="shared" ca="1" si="209"/>
        <v>-85.115645971369077</v>
      </c>
      <c r="AY70" s="781">
        <f t="shared" ca="1" si="209"/>
        <v>-7.1274348067519061E-2</v>
      </c>
      <c r="AZ70" s="781">
        <f t="shared" ca="1" si="209"/>
        <v>0</v>
      </c>
      <c r="BA70" s="781">
        <f t="shared" ca="1" si="209"/>
        <v>-0.6968060920643333</v>
      </c>
      <c r="BB70" s="781">
        <f t="shared" ca="1" si="209"/>
        <v>-2.2379019054476187E-2</v>
      </c>
      <c r="BC70" s="781">
        <f t="shared" ca="1" si="209"/>
        <v>-4.5603676683059194E-3</v>
      </c>
      <c r="BD70" s="542"/>
      <c r="BE70" s="781">
        <f t="shared" ca="1" si="210"/>
        <v>-86.168760161040495</v>
      </c>
      <c r="BF70" s="781">
        <f t="shared" ca="1" si="210"/>
        <v>-0.12569963729024147</v>
      </c>
      <c r="BG70" s="781">
        <f t="shared" ca="1" si="210"/>
        <v>-1.2992743624742367</v>
      </c>
      <c r="BH70" s="781">
        <f t="shared" ca="1" si="210"/>
        <v>0</v>
      </c>
      <c r="BI70" s="766">
        <f t="shared" ca="1" si="210"/>
        <v>0</v>
      </c>
      <c r="BJ70" s="781">
        <f t="shared" ca="1" si="210"/>
        <v>-1.6950116510118986E-2</v>
      </c>
      <c r="BK70" s="781">
        <f t="shared" ca="1" si="210"/>
        <v>-1.666134475851097</v>
      </c>
      <c r="BL70" s="781">
        <f t="shared" ca="1" si="210"/>
        <v>-85.115645971369077</v>
      </c>
      <c r="BM70" s="781">
        <f t="shared" ca="1" si="210"/>
        <v>-0.72374548059369692</v>
      </c>
      <c r="BN70" s="781">
        <f t="shared" ca="1" si="210"/>
        <v>0</v>
      </c>
      <c r="BO70" s="781">
        <f t="shared" ca="1" si="210"/>
        <v>-7.1274348067519061E-2</v>
      </c>
      <c r="BP70" s="542"/>
      <c r="BQ70" s="781">
        <f t="shared" ca="1" si="211"/>
        <v>0</v>
      </c>
      <c r="BR70" s="781">
        <f t="shared" ca="1" si="211"/>
        <v>-0.72374548059369692</v>
      </c>
      <c r="BS70" s="781">
        <f t="shared" ca="1" si="211"/>
        <v>0</v>
      </c>
      <c r="BT70" s="781">
        <f t="shared" ca="1" si="211"/>
        <v>-0.6968060920643333</v>
      </c>
      <c r="BU70" s="781">
        <f t="shared" ca="1" si="211"/>
        <v>-4.5603676683059194E-3</v>
      </c>
      <c r="BV70" s="781">
        <f t="shared" ca="1" si="211"/>
        <v>-2.2379019054476187E-2</v>
      </c>
      <c r="BW70" s="781">
        <f t="shared" ca="1" si="211"/>
        <v>0</v>
      </c>
      <c r="BX70" s="542"/>
      <c r="BY70" s="781">
        <f t="shared" ca="1" si="212"/>
        <v>-2.2379019054476187E-2</v>
      </c>
      <c r="BZ70" s="781">
        <f t="shared" ca="1" si="212"/>
        <v>-4.5603676683059194E-3</v>
      </c>
      <c r="CA70" s="781">
        <f t="shared" ca="1" si="212"/>
        <v>0</v>
      </c>
      <c r="CB70" s="781">
        <f t="shared" ca="1" si="212"/>
        <v>-3.1036020545579293E-4</v>
      </c>
      <c r="CC70" s="781">
        <f t="shared" ca="1" si="212"/>
        <v>-2.2239609898811346E-3</v>
      </c>
      <c r="CD70" s="781">
        <f t="shared" ca="1" si="212"/>
        <v>0</v>
      </c>
      <c r="CE70" s="781">
        <f t="shared" ca="1" si="212"/>
        <v>0</v>
      </c>
      <c r="CF70" s="781">
        <f t="shared" ca="1" si="212"/>
        <v>0</v>
      </c>
      <c r="CG70" s="542"/>
      <c r="CH70" s="781">
        <f t="shared" ca="1" si="213"/>
        <v>-6.7843286581870544E-3</v>
      </c>
      <c r="CI70" s="781">
        <f t="shared" ca="1" si="213"/>
        <v>-2.2689379260717454E-2</v>
      </c>
      <c r="CJ70" s="781">
        <f t="shared" ca="1" si="213"/>
        <v>0</v>
      </c>
      <c r="CK70" s="781" t="e">
        <f t="shared" ca="1" si="213"/>
        <v>#N/A</v>
      </c>
      <c r="CL70" s="781" t="e">
        <f t="shared" ca="1" si="213"/>
        <v>#N/A</v>
      </c>
      <c r="CM70" s="542"/>
      <c r="CN70" s="781">
        <f t="shared" ca="1" si="214"/>
        <v>0</v>
      </c>
      <c r="CO70" s="781" t="e">
        <f t="shared" ca="1" si="214"/>
        <v>#N/A</v>
      </c>
      <c r="CP70" s="781">
        <f t="shared" ca="1" si="214"/>
        <v>0</v>
      </c>
      <c r="CQ70" s="781">
        <f t="shared" ca="1" si="214"/>
        <v>0</v>
      </c>
      <c r="CR70" s="781">
        <f t="shared" ca="1" si="214"/>
        <v>0</v>
      </c>
      <c r="CS70" s="781">
        <f t="shared" ca="1" si="214"/>
        <v>0</v>
      </c>
      <c r="CT70" s="542"/>
      <c r="CU70" s="781">
        <f t="shared" ca="1" si="215"/>
        <v>-4.8812079726569119E-2</v>
      </c>
      <c r="CV70" s="781">
        <f t="shared" ca="1" si="215"/>
        <v>0</v>
      </c>
      <c r="CW70" s="781">
        <f t="shared" ca="1" si="215"/>
        <v>0</v>
      </c>
      <c r="CX70" s="781">
        <f t="shared" ca="1" si="215"/>
        <v>-0.6968060920643333</v>
      </c>
      <c r="CY70" s="781">
        <f t="shared" ca="1" si="215"/>
        <v>0</v>
      </c>
      <c r="CZ70" s="781" t="e">
        <f t="shared" ca="1" si="215"/>
        <v>#N/A</v>
      </c>
      <c r="DA70" s="781" t="e">
        <f t="shared" ca="1" si="215"/>
        <v>#N/A</v>
      </c>
      <c r="DB70" s="781">
        <f t="shared" ca="1" si="215"/>
        <v>0</v>
      </c>
      <c r="DC70" s="766">
        <f t="shared" ca="1" si="215"/>
        <v>0</v>
      </c>
      <c r="DD70" s="781">
        <f t="shared" ca="1" si="215"/>
        <v>-2.2239609898811346E-3</v>
      </c>
      <c r="DE70" s="781">
        <f t="shared" ca="1" si="215"/>
        <v>-8.2645365464254162E-5</v>
      </c>
      <c r="DF70" s="781">
        <f t="shared" ca="1" si="215"/>
        <v>0</v>
      </c>
      <c r="DG70" s="781">
        <f t="shared" ca="1" si="215"/>
        <v>-3.7591640598149534E-4</v>
      </c>
      <c r="DH70" s="781">
        <f t="shared" ca="1" si="215"/>
        <v>-3.1036020545579293E-4</v>
      </c>
      <c r="DI70" s="542"/>
      <c r="DJ70" s="781">
        <f t="shared" ca="1" si="216"/>
        <v>-2.1237838524665619E-3</v>
      </c>
      <c r="DK70" s="781">
        <f t="shared" ca="1" si="216"/>
        <v>-6.466033356132142E-2</v>
      </c>
      <c r="DL70" s="781">
        <f t="shared" ca="1" si="216"/>
        <v>0</v>
      </c>
      <c r="DM70" s="781">
        <f t="shared" ca="1" si="216"/>
        <v>0</v>
      </c>
      <c r="DN70" s="781" t="e">
        <f t="shared" ca="1" si="216"/>
        <v>#N/A</v>
      </c>
      <c r="DO70" s="781">
        <f t="shared" ca="1" si="216"/>
        <v>-2.6713647037778458E-3</v>
      </c>
      <c r="DP70" s="781" t="e">
        <f t="shared" ca="1" si="216"/>
        <v>#N/A</v>
      </c>
      <c r="DQ70" s="542"/>
      <c r="DR70" s="781">
        <f t="shared" ca="1" si="217"/>
        <v>-0.6437048441938612</v>
      </c>
      <c r="DS70" s="781">
        <f t="shared" ca="1" si="217"/>
        <v>0</v>
      </c>
      <c r="DT70" s="781">
        <f t="shared" ca="1" si="217"/>
        <v>0</v>
      </c>
      <c r="DU70" s="781" t="e">
        <f t="shared" ca="1" si="217"/>
        <v>#N/A</v>
      </c>
      <c r="DV70" s="617"/>
      <c r="DW70" s="542"/>
      <c r="DX70" s="781">
        <f t="shared" ca="1" si="218"/>
        <v>-0.6437048441938612</v>
      </c>
      <c r="DY70" s="781">
        <f t="shared" ca="1" si="218"/>
        <v>0</v>
      </c>
      <c r="DZ70" s="781">
        <f t="shared" ca="1" si="218"/>
        <v>0</v>
      </c>
      <c r="EA70" s="781" t="e">
        <f t="shared" ca="1" si="218"/>
        <v>#N/A</v>
      </c>
      <c r="EB70" s="617"/>
      <c r="EC70" s="542"/>
      <c r="ED70" s="781">
        <f t="shared" ca="1" si="219"/>
        <v>-3.4807693172680731E-2</v>
      </c>
      <c r="EE70" s="781">
        <f t="shared" ca="1" si="219"/>
        <v>0</v>
      </c>
      <c r="EF70" s="781" t="e">
        <f t="shared" ca="1" si="219"/>
        <v>#N/A</v>
      </c>
      <c r="EG70" s="781" t="e">
        <f t="shared" ca="1" si="219"/>
        <v>#N/A</v>
      </c>
      <c r="EH70" s="617"/>
      <c r="EI70" s="542"/>
      <c r="EJ70" s="781">
        <f t="shared" ca="1" si="220"/>
        <v>0</v>
      </c>
      <c r="EK70" s="781">
        <f t="shared" ca="1" si="220"/>
        <v>0</v>
      </c>
      <c r="EL70" s="781">
        <f t="shared" ca="1" si="220"/>
        <v>0</v>
      </c>
      <c r="EM70" s="781">
        <f t="shared" ca="1" si="220"/>
        <v>0</v>
      </c>
      <c r="EN70" s="617"/>
      <c r="EO70" s="542"/>
      <c r="EP70" s="781">
        <f t="shared" ca="1" si="221"/>
        <v>-3.7644474157744185E-4</v>
      </c>
      <c r="EQ70" s="781">
        <f t="shared" ca="1" si="221"/>
        <v>-3.7591640598149534E-4</v>
      </c>
      <c r="ER70" s="781">
        <f t="shared" ca="1" si="221"/>
        <v>0</v>
      </c>
      <c r="ES70" s="781">
        <f t="shared" ca="1" si="221"/>
        <v>-5.283356980575977E-7</v>
      </c>
      <c r="ET70" s="617"/>
      <c r="EU70" s="542"/>
      <c r="EV70" s="781">
        <f t="shared" ca="1" si="222"/>
        <v>0</v>
      </c>
      <c r="EW70" s="781">
        <f t="shared" ca="1" si="222"/>
        <v>0</v>
      </c>
      <c r="EX70" s="542"/>
      <c r="EY70" s="781">
        <f t="shared" ca="1" si="223"/>
        <v>0</v>
      </c>
      <c r="EZ70" s="781">
        <f t="shared" ca="1" si="223"/>
        <v>0</v>
      </c>
      <c r="FA70" s="781" t="e">
        <f t="shared" ca="1" si="223"/>
        <v>#N/A</v>
      </c>
      <c r="FB70" s="542"/>
      <c r="FC70" s="781">
        <f t="shared" ca="1" si="224"/>
        <v>0</v>
      </c>
      <c r="FD70" s="781">
        <f t="shared" ca="1" si="224"/>
        <v>0</v>
      </c>
      <c r="FE70" s="781">
        <f t="shared" ca="1" si="224"/>
        <v>0</v>
      </c>
      <c r="FF70" s="781">
        <f t="shared" ca="1" si="224"/>
        <v>0</v>
      </c>
      <c r="FG70" s="781">
        <f t="shared" ca="1" si="224"/>
        <v>0</v>
      </c>
      <c r="FH70" s="781">
        <f t="shared" ca="1" si="224"/>
        <v>0</v>
      </c>
      <c r="FI70" s="781">
        <f t="shared" ca="1" si="224"/>
        <v>0</v>
      </c>
      <c r="FJ70" s="781">
        <f t="shared" ca="1" si="224"/>
        <v>0</v>
      </c>
      <c r="FK70" s="781">
        <f t="shared" ca="1" si="224"/>
        <v>0</v>
      </c>
      <c r="FL70" s="781">
        <f t="shared" ca="1" si="224"/>
        <v>0</v>
      </c>
      <c r="FM70" s="781" t="e">
        <f t="shared" ca="1" si="225"/>
        <v>#N/A</v>
      </c>
      <c r="FN70" s="781">
        <f t="shared" ca="1" si="225"/>
        <v>0</v>
      </c>
      <c r="FO70" s="781">
        <f t="shared" ca="1" si="225"/>
        <v>0</v>
      </c>
      <c r="FP70" s="781">
        <f t="shared" ca="1" si="225"/>
        <v>0</v>
      </c>
      <c r="FQ70" s="781">
        <f t="shared" ca="1" si="225"/>
        <v>0</v>
      </c>
      <c r="FR70" s="781">
        <f t="shared" ca="1" si="225"/>
        <v>0</v>
      </c>
      <c r="FS70" s="781">
        <f t="shared" ca="1" si="225"/>
        <v>0</v>
      </c>
      <c r="FT70" s="781">
        <f t="shared" ca="1" si="225"/>
        <v>0</v>
      </c>
      <c r="FU70" s="781" t="e">
        <f t="shared" ca="1" si="225"/>
        <v>#N/A</v>
      </c>
      <c r="FV70" s="781" t="e">
        <f t="shared" ca="1" si="225"/>
        <v>#N/A</v>
      </c>
      <c r="FW70" s="781">
        <f t="shared" ca="1" si="226"/>
        <v>0</v>
      </c>
      <c r="FX70" s="781">
        <f t="shared" ca="1" si="226"/>
        <v>0</v>
      </c>
      <c r="FY70" s="781">
        <f t="shared" ca="1" si="226"/>
        <v>0</v>
      </c>
      <c r="FZ70" s="781">
        <f t="shared" ca="1" si="226"/>
        <v>0</v>
      </c>
      <c r="GA70" s="781" t="e">
        <f t="shared" ca="1" si="226"/>
        <v>#N/A</v>
      </c>
      <c r="GB70" s="781">
        <f t="shared" ca="1" si="226"/>
        <v>0</v>
      </c>
      <c r="GC70" s="617"/>
      <c r="GD70" s="781">
        <f t="shared" ca="1" si="227"/>
        <v>0</v>
      </c>
      <c r="GE70" s="781">
        <f t="shared" ca="1" si="227"/>
        <v>0</v>
      </c>
      <c r="GF70" s="781">
        <f t="shared" ca="1" si="227"/>
        <v>-85.115645971369077</v>
      </c>
      <c r="GG70" s="781">
        <f t="shared" ca="1" si="227"/>
        <v>-1.6950116510118986E-2</v>
      </c>
      <c r="GH70" s="781" t="e">
        <f t="shared" ca="1" si="227"/>
        <v>#N/A</v>
      </c>
      <c r="GI70" s="781" t="e">
        <f t="shared" ca="1" si="227"/>
        <v>#N/A</v>
      </c>
      <c r="GJ70" s="781">
        <f t="shared" ca="1" si="227"/>
        <v>-8.2645365464254162E-5</v>
      </c>
      <c r="GK70" s="781">
        <f t="shared" ca="1" si="227"/>
        <v>-3.7591640598149534E-4</v>
      </c>
      <c r="GL70" s="781">
        <f t="shared" ca="1" si="227"/>
        <v>0</v>
      </c>
      <c r="GM70" s="781">
        <f t="shared" ca="1" si="227"/>
        <v>0</v>
      </c>
      <c r="GN70" s="781">
        <f t="shared" ca="1" si="227"/>
        <v>0</v>
      </c>
      <c r="GO70" s="781" t="e">
        <f t="shared" ca="1" si="227"/>
        <v>#N/A</v>
      </c>
    </row>
    <row r="71" spans="1:197" ht="12.75" customHeight="1">
      <c r="A71" s="803" t="s">
        <v>2620</v>
      </c>
      <c r="B71" s="818">
        <v>132</v>
      </c>
      <c r="C71" s="804">
        <v>152.15</v>
      </c>
      <c r="D71" s="523">
        <v>-0.87468325684000003</v>
      </c>
      <c r="E71" s="805" t="s">
        <v>1130</v>
      </c>
      <c r="F71" s="806">
        <f t="shared" ca="1" si="206"/>
        <v>0</v>
      </c>
      <c r="G71" s="781">
        <f t="shared" ca="1" si="206"/>
        <v>-4.8981224433240312E-8</v>
      </c>
      <c r="H71" s="781">
        <f t="shared" ca="1" si="206"/>
        <v>0</v>
      </c>
      <c r="I71" s="781">
        <f t="shared" ca="1" si="206"/>
        <v>0</v>
      </c>
      <c r="J71" s="781">
        <f t="shared" ca="1" si="206"/>
        <v>0</v>
      </c>
      <c r="K71" s="781">
        <f t="shared" ca="1" si="206"/>
        <v>0</v>
      </c>
      <c r="L71" s="781">
        <f t="shared" ca="1" si="206"/>
        <v>0</v>
      </c>
      <c r="M71" s="781">
        <f t="shared" ca="1" si="206"/>
        <v>0</v>
      </c>
      <c r="N71" s="766">
        <f t="shared" ca="1" si="206"/>
        <v>0</v>
      </c>
      <c r="O71" s="781">
        <f t="shared" ca="1" si="206"/>
        <v>-2.0101525707367621E-7</v>
      </c>
      <c r="P71" s="807">
        <f t="shared" ca="1" si="206"/>
        <v>-6.7813503619055648</v>
      </c>
      <c r="Q71" s="542"/>
      <c r="R71" s="781">
        <f t="shared" ca="1" si="207"/>
        <v>-6.7813503619055648</v>
      </c>
      <c r="S71" s="781">
        <f t="shared" ca="1" si="207"/>
        <v>0</v>
      </c>
      <c r="T71" s="781">
        <f t="shared" ca="1" si="207"/>
        <v>0</v>
      </c>
      <c r="U71" s="781">
        <f t="shared" ca="1" si="207"/>
        <v>0</v>
      </c>
      <c r="V71" s="781">
        <f t="shared" ca="1" si="207"/>
        <v>0</v>
      </c>
      <c r="W71" s="781">
        <f t="shared" ca="1" si="207"/>
        <v>0</v>
      </c>
      <c r="X71" s="766">
        <f t="shared" ca="1" si="207"/>
        <v>0</v>
      </c>
      <c r="Y71" s="781">
        <f t="shared" ca="1" si="207"/>
        <v>-6.5779098441498114</v>
      </c>
      <c r="Z71" s="781">
        <f t="shared" ca="1" si="207"/>
        <v>-3.898860450345467E-14</v>
      </c>
      <c r="AA71" s="781">
        <f t="shared" ca="1" si="207"/>
        <v>-4.1468398337906906E-15</v>
      </c>
      <c r="AB71" s="542"/>
      <c r="AC71" s="781">
        <f t="shared" ca="1" si="208"/>
        <v>0</v>
      </c>
      <c r="AD71" s="781">
        <f t="shared" ca="1" si="208"/>
        <v>0</v>
      </c>
      <c r="AE71" s="781">
        <f t="shared" ca="1" si="208"/>
        <v>0</v>
      </c>
      <c r="AF71" s="781">
        <f t="shared" ca="1" si="208"/>
        <v>0</v>
      </c>
      <c r="AG71" s="781">
        <f t="shared" ca="1" si="208"/>
        <v>0</v>
      </c>
      <c r="AH71" s="781">
        <f t="shared" ca="1" si="208"/>
        <v>0</v>
      </c>
      <c r="AI71" s="781">
        <f t="shared" ca="1" si="208"/>
        <v>0</v>
      </c>
      <c r="AJ71" s="781">
        <f t="shared" ca="1" si="208"/>
        <v>0</v>
      </c>
      <c r="AK71" s="766">
        <f t="shared" ca="1" si="208"/>
        <v>0</v>
      </c>
      <c r="AL71" s="781">
        <f t="shared" ca="1" si="208"/>
        <v>0</v>
      </c>
      <c r="AM71" s="781">
        <f t="shared" ca="1" si="208"/>
        <v>0</v>
      </c>
      <c r="AN71" s="781">
        <f t="shared" ca="1" si="208"/>
        <v>0</v>
      </c>
      <c r="AO71" s="542"/>
      <c r="AP71" s="781">
        <f t="shared" ca="1" si="209"/>
        <v>-6.5779098441498114</v>
      </c>
      <c r="AQ71" s="781">
        <f t="shared" ca="1" si="209"/>
        <v>-4.1468398337906906E-15</v>
      </c>
      <c r="AR71" s="781">
        <f t="shared" ca="1" si="209"/>
        <v>-3.898860450345467E-14</v>
      </c>
      <c r="AS71" s="781">
        <f t="shared" ca="1" si="209"/>
        <v>0</v>
      </c>
      <c r="AT71" s="766">
        <f t="shared" ca="1" si="209"/>
        <v>0</v>
      </c>
      <c r="AU71" s="766">
        <f t="shared" ca="1" si="209"/>
        <v>0</v>
      </c>
      <c r="AV71" s="781">
        <f t="shared" ca="1" si="209"/>
        <v>0</v>
      </c>
      <c r="AW71" s="781">
        <f t="shared" ca="1" si="209"/>
        <v>0</v>
      </c>
      <c r="AX71" s="781">
        <f t="shared" ca="1" si="209"/>
        <v>0</v>
      </c>
      <c r="AY71" s="781">
        <f t="shared" ca="1" si="209"/>
        <v>-4.8981224433240312E-8</v>
      </c>
      <c r="AZ71" s="781">
        <f t="shared" ca="1" si="209"/>
        <v>0</v>
      </c>
      <c r="BA71" s="781">
        <f t="shared" ca="1" si="209"/>
        <v>-6.3330656209865488</v>
      </c>
      <c r="BB71" s="781">
        <f t="shared" ca="1" si="209"/>
        <v>-0.24484416165086761</v>
      </c>
      <c r="BC71" s="781">
        <f t="shared" ca="1" si="209"/>
        <v>-4.6183982606343789E-13</v>
      </c>
      <c r="BD71" s="542"/>
      <c r="BE71" s="781">
        <f t="shared" ca="1" si="210"/>
        <v>-6.5779098441498114</v>
      </c>
      <c r="BF71" s="781">
        <f t="shared" ca="1" si="210"/>
        <v>-4.1468398337906906E-15</v>
      </c>
      <c r="BG71" s="781">
        <f t="shared" ca="1" si="210"/>
        <v>-3.898860450345467E-14</v>
      </c>
      <c r="BH71" s="781">
        <f t="shared" ca="1" si="210"/>
        <v>0</v>
      </c>
      <c r="BI71" s="766">
        <f t="shared" ca="1" si="210"/>
        <v>0</v>
      </c>
      <c r="BJ71" s="781">
        <f t="shared" ca="1" si="210"/>
        <v>0</v>
      </c>
      <c r="BK71" s="781">
        <f t="shared" ca="1" si="210"/>
        <v>0</v>
      </c>
      <c r="BL71" s="781">
        <f t="shared" ca="1" si="210"/>
        <v>0</v>
      </c>
      <c r="BM71" s="781">
        <f t="shared" ca="1" si="210"/>
        <v>-6.5779097866615919</v>
      </c>
      <c r="BN71" s="781">
        <f t="shared" ca="1" si="210"/>
        <v>0</v>
      </c>
      <c r="BO71" s="781">
        <f t="shared" ca="1" si="210"/>
        <v>-4.8981224433240312E-8</v>
      </c>
      <c r="BP71" s="542"/>
      <c r="BQ71" s="781">
        <f t="shared" ca="1" si="211"/>
        <v>0</v>
      </c>
      <c r="BR71" s="781">
        <f t="shared" ca="1" si="211"/>
        <v>-6.5779097866615919</v>
      </c>
      <c r="BS71" s="781">
        <f t="shared" ca="1" si="211"/>
        <v>0</v>
      </c>
      <c r="BT71" s="781">
        <f t="shared" ca="1" si="211"/>
        <v>-6.3330656209865488</v>
      </c>
      <c r="BU71" s="781">
        <f t="shared" ca="1" si="211"/>
        <v>-4.6183982606343789E-13</v>
      </c>
      <c r="BV71" s="781">
        <f t="shared" ca="1" si="211"/>
        <v>-0.24484416165086761</v>
      </c>
      <c r="BW71" s="781">
        <f t="shared" ca="1" si="211"/>
        <v>0</v>
      </c>
      <c r="BX71" s="542"/>
      <c r="BY71" s="781">
        <f t="shared" ca="1" si="212"/>
        <v>-0.24484416165086761</v>
      </c>
      <c r="BZ71" s="781">
        <f t="shared" ca="1" si="212"/>
        <v>-4.6183982606343789E-13</v>
      </c>
      <c r="CA71" s="781">
        <f t="shared" ca="1" si="212"/>
        <v>0</v>
      </c>
      <c r="CB71" s="781">
        <f t="shared" ca="1" si="212"/>
        <v>-2.7281439766702774E-3</v>
      </c>
      <c r="CC71" s="781">
        <f t="shared" ca="1" si="212"/>
        <v>-1.2219357463922273E-14</v>
      </c>
      <c r="CD71" s="781">
        <f t="shared" ca="1" si="212"/>
        <v>0</v>
      </c>
      <c r="CE71" s="781">
        <f t="shared" ca="1" si="212"/>
        <v>0</v>
      </c>
      <c r="CF71" s="781">
        <f t="shared" ca="1" si="212"/>
        <v>0</v>
      </c>
      <c r="CG71" s="542"/>
      <c r="CH71" s="781">
        <f t="shared" ca="1" si="213"/>
        <v>-4.740591833548955E-13</v>
      </c>
      <c r="CI71" s="781">
        <f t="shared" ca="1" si="213"/>
        <v>-0.247572305914979</v>
      </c>
      <c r="CJ71" s="781">
        <f t="shared" ca="1" si="213"/>
        <v>0</v>
      </c>
      <c r="CK71" s="781" t="e">
        <f t="shared" ca="1" si="213"/>
        <v>#N/A</v>
      </c>
      <c r="CL71" s="781" t="e">
        <f t="shared" ca="1" si="213"/>
        <v>#N/A</v>
      </c>
      <c r="CM71" s="542"/>
      <c r="CN71" s="781">
        <f t="shared" ca="1" si="214"/>
        <v>0</v>
      </c>
      <c r="CO71" s="781" t="e">
        <f t="shared" ca="1" si="214"/>
        <v>#N/A</v>
      </c>
      <c r="CP71" s="781">
        <f t="shared" ca="1" si="214"/>
        <v>0</v>
      </c>
      <c r="CQ71" s="781">
        <f t="shared" ca="1" si="214"/>
        <v>0</v>
      </c>
      <c r="CR71" s="781">
        <f t="shared" ca="1" si="214"/>
        <v>0</v>
      </c>
      <c r="CS71" s="781">
        <f t="shared" ca="1" si="214"/>
        <v>0</v>
      </c>
      <c r="CT71" s="542"/>
      <c r="CU71" s="781">
        <f t="shared" ca="1" si="215"/>
        <v>-2.0101525707367621E-7</v>
      </c>
      <c r="CV71" s="781">
        <f t="shared" ca="1" si="215"/>
        <v>0</v>
      </c>
      <c r="CW71" s="781">
        <f t="shared" ca="1" si="215"/>
        <v>0</v>
      </c>
      <c r="CX71" s="781">
        <f t="shared" ca="1" si="215"/>
        <v>-6.3330656209865488</v>
      </c>
      <c r="CY71" s="781">
        <f t="shared" ca="1" si="215"/>
        <v>0</v>
      </c>
      <c r="CZ71" s="781" t="e">
        <f t="shared" ca="1" si="215"/>
        <v>#N/A</v>
      </c>
      <c r="DA71" s="781" t="e">
        <f t="shared" ca="1" si="215"/>
        <v>#N/A</v>
      </c>
      <c r="DB71" s="781">
        <f t="shared" ca="1" si="215"/>
        <v>0</v>
      </c>
      <c r="DC71" s="766">
        <f t="shared" ca="1" si="215"/>
        <v>0</v>
      </c>
      <c r="DD71" s="781">
        <f t="shared" ca="1" si="215"/>
        <v>-1.2219357463922273E-14</v>
      </c>
      <c r="DE71" s="781">
        <f t="shared" ca="1" si="215"/>
        <v>-8.7582261010973282E-17</v>
      </c>
      <c r="DF71" s="781">
        <f t="shared" ca="1" si="215"/>
        <v>0</v>
      </c>
      <c r="DG71" s="781">
        <f t="shared" ca="1" si="215"/>
        <v>-3.416287056477443E-3</v>
      </c>
      <c r="DH71" s="781">
        <f t="shared" ca="1" si="215"/>
        <v>-2.7281439766702774E-3</v>
      </c>
      <c r="DI71" s="542"/>
      <c r="DJ71" s="781">
        <f t="shared" ca="1" si="216"/>
        <v>-1.9273624121363599E-2</v>
      </c>
      <c r="DK71" s="781">
        <f t="shared" ca="1" si="216"/>
        <v>-0.56805084790342175</v>
      </c>
      <c r="DL71" s="781">
        <f t="shared" ca="1" si="216"/>
        <v>0</v>
      </c>
      <c r="DM71" s="781">
        <f t="shared" ca="1" si="216"/>
        <v>0</v>
      </c>
      <c r="DN71" s="781" t="e">
        <f t="shared" ca="1" si="216"/>
        <v>#N/A</v>
      </c>
      <c r="DO71" s="781">
        <f t="shared" ca="1" si="216"/>
        <v>-2.3492978876392359E-2</v>
      </c>
      <c r="DP71" s="781" t="e">
        <f t="shared" ca="1" si="216"/>
        <v>#N/A</v>
      </c>
      <c r="DQ71" s="542"/>
      <c r="DR71" s="781">
        <f t="shared" ca="1" si="217"/>
        <v>-5.4674433870799577</v>
      </c>
      <c r="DS71" s="781">
        <f t="shared" ca="1" si="217"/>
        <v>0</v>
      </c>
      <c r="DT71" s="781">
        <f t="shared" ca="1" si="217"/>
        <v>0</v>
      </c>
      <c r="DU71" s="781" t="e">
        <f t="shared" ca="1" si="217"/>
        <v>#N/A</v>
      </c>
      <c r="DV71" s="617"/>
      <c r="DW71" s="542"/>
      <c r="DX71" s="781">
        <f t="shared" ca="1" si="218"/>
        <v>-5.4674433870799577</v>
      </c>
      <c r="DY71" s="781">
        <f t="shared" ca="1" si="218"/>
        <v>0</v>
      </c>
      <c r="DZ71" s="781">
        <f t="shared" ca="1" si="218"/>
        <v>0</v>
      </c>
      <c r="EA71" s="781" t="e">
        <f t="shared" ca="1" si="218"/>
        <v>#N/A</v>
      </c>
      <c r="EB71" s="617"/>
      <c r="EC71" s="542"/>
      <c r="ED71" s="781">
        <f t="shared" ca="1" si="219"/>
        <v>-0.29564651198010367</v>
      </c>
      <c r="EE71" s="781">
        <f t="shared" ca="1" si="219"/>
        <v>0</v>
      </c>
      <c r="EF71" s="781" t="e">
        <f t="shared" ca="1" si="219"/>
        <v>#N/A</v>
      </c>
      <c r="EG71" s="781" t="e">
        <f t="shared" ca="1" si="219"/>
        <v>#N/A</v>
      </c>
      <c r="EH71" s="617"/>
      <c r="EI71" s="542"/>
      <c r="EJ71" s="781">
        <f t="shared" ca="1" si="220"/>
        <v>0</v>
      </c>
      <c r="EK71" s="781">
        <f t="shared" ca="1" si="220"/>
        <v>0</v>
      </c>
      <c r="EL71" s="781">
        <f t="shared" ca="1" si="220"/>
        <v>0</v>
      </c>
      <c r="EM71" s="781">
        <f t="shared" ca="1" si="220"/>
        <v>0</v>
      </c>
      <c r="EN71" s="617"/>
      <c r="EO71" s="542"/>
      <c r="EP71" s="781">
        <f t="shared" ca="1" si="221"/>
        <v>-3.416287056477443E-3</v>
      </c>
      <c r="EQ71" s="781">
        <f t="shared" ca="1" si="221"/>
        <v>-3.416287056477443E-3</v>
      </c>
      <c r="ER71" s="781">
        <f t="shared" ca="1" si="221"/>
        <v>0</v>
      </c>
      <c r="ES71" s="781">
        <f t="shared" ca="1" si="221"/>
        <v>-1.7952955594888862E-15</v>
      </c>
      <c r="ET71" s="617"/>
      <c r="EU71" s="542"/>
      <c r="EV71" s="781">
        <f t="shared" ca="1" si="222"/>
        <v>0</v>
      </c>
      <c r="EW71" s="781">
        <f t="shared" ca="1" si="222"/>
        <v>0</v>
      </c>
      <c r="EX71" s="542"/>
      <c r="EY71" s="781">
        <f t="shared" ca="1" si="223"/>
        <v>0</v>
      </c>
      <c r="EZ71" s="781">
        <f t="shared" ca="1" si="223"/>
        <v>0</v>
      </c>
      <c r="FA71" s="781" t="e">
        <f t="shared" ca="1" si="223"/>
        <v>#N/A</v>
      </c>
      <c r="FB71" s="542"/>
      <c r="FC71" s="781">
        <f t="shared" ca="1" si="224"/>
        <v>0</v>
      </c>
      <c r="FD71" s="781">
        <f t="shared" ca="1" si="224"/>
        <v>0</v>
      </c>
      <c r="FE71" s="781">
        <f t="shared" ca="1" si="224"/>
        <v>0</v>
      </c>
      <c r="FF71" s="781">
        <f t="shared" ca="1" si="224"/>
        <v>0</v>
      </c>
      <c r="FG71" s="781">
        <f t="shared" ca="1" si="224"/>
        <v>0</v>
      </c>
      <c r="FH71" s="781">
        <f t="shared" ca="1" si="224"/>
        <v>0</v>
      </c>
      <c r="FI71" s="781">
        <f t="shared" ca="1" si="224"/>
        <v>0</v>
      </c>
      <c r="FJ71" s="781">
        <f t="shared" ca="1" si="224"/>
        <v>0</v>
      </c>
      <c r="FK71" s="781">
        <f t="shared" ca="1" si="224"/>
        <v>0</v>
      </c>
      <c r="FL71" s="781">
        <f t="shared" ca="1" si="224"/>
        <v>0</v>
      </c>
      <c r="FM71" s="781" t="e">
        <f t="shared" ca="1" si="225"/>
        <v>#N/A</v>
      </c>
      <c r="FN71" s="781">
        <f t="shared" ca="1" si="225"/>
        <v>0</v>
      </c>
      <c r="FO71" s="781">
        <f t="shared" ca="1" si="225"/>
        <v>0</v>
      </c>
      <c r="FP71" s="781">
        <f t="shared" ca="1" si="225"/>
        <v>0</v>
      </c>
      <c r="FQ71" s="781">
        <f t="shared" ca="1" si="225"/>
        <v>0</v>
      </c>
      <c r="FR71" s="781">
        <f t="shared" ca="1" si="225"/>
        <v>0</v>
      </c>
      <c r="FS71" s="781">
        <f t="shared" ca="1" si="225"/>
        <v>0</v>
      </c>
      <c r="FT71" s="781">
        <f t="shared" ca="1" si="225"/>
        <v>0</v>
      </c>
      <c r="FU71" s="781" t="e">
        <f t="shared" ca="1" si="225"/>
        <v>#N/A</v>
      </c>
      <c r="FV71" s="781" t="e">
        <f t="shared" ca="1" si="225"/>
        <v>#N/A</v>
      </c>
      <c r="FW71" s="781">
        <f t="shared" ca="1" si="226"/>
        <v>0</v>
      </c>
      <c r="FX71" s="781">
        <f t="shared" ca="1" si="226"/>
        <v>0</v>
      </c>
      <c r="FY71" s="781">
        <f t="shared" ca="1" si="226"/>
        <v>0</v>
      </c>
      <c r="FZ71" s="781">
        <f t="shared" ca="1" si="226"/>
        <v>0</v>
      </c>
      <c r="GA71" s="781" t="e">
        <f t="shared" ca="1" si="226"/>
        <v>#N/A</v>
      </c>
      <c r="GB71" s="781">
        <f t="shared" ca="1" si="226"/>
        <v>0</v>
      </c>
      <c r="GC71" s="617"/>
      <c r="GD71" s="781">
        <f t="shared" ca="1" si="227"/>
        <v>0</v>
      </c>
      <c r="GE71" s="781">
        <f t="shared" ca="1" si="227"/>
        <v>0</v>
      </c>
      <c r="GF71" s="781">
        <f t="shared" ca="1" si="227"/>
        <v>0</v>
      </c>
      <c r="GG71" s="781">
        <f t="shared" ca="1" si="227"/>
        <v>0</v>
      </c>
      <c r="GH71" s="781" t="e">
        <f t="shared" ca="1" si="227"/>
        <v>#N/A</v>
      </c>
      <c r="GI71" s="781" t="e">
        <f t="shared" ca="1" si="227"/>
        <v>#N/A</v>
      </c>
      <c r="GJ71" s="781">
        <f t="shared" ca="1" si="227"/>
        <v>-8.7582261010973282E-17</v>
      </c>
      <c r="GK71" s="781">
        <f t="shared" ca="1" si="227"/>
        <v>-3.416287056477443E-3</v>
      </c>
      <c r="GL71" s="781">
        <f t="shared" ca="1" si="227"/>
        <v>0</v>
      </c>
      <c r="GM71" s="781">
        <f t="shared" ca="1" si="227"/>
        <v>0</v>
      </c>
      <c r="GN71" s="781">
        <f t="shared" ca="1" si="227"/>
        <v>0</v>
      </c>
      <c r="GO71" s="781" t="e">
        <f t="shared" ca="1" si="227"/>
        <v>#N/A</v>
      </c>
    </row>
    <row r="72" spans="1:197" ht="12.75" customHeight="1">
      <c r="A72" s="803" t="s">
        <v>2621</v>
      </c>
      <c r="B72" s="818">
        <v>136</v>
      </c>
      <c r="C72" s="804">
        <v>24.015599999999999</v>
      </c>
      <c r="D72" s="523">
        <v>-0.122713415974436</v>
      </c>
      <c r="E72" s="805" t="s">
        <v>1130</v>
      </c>
      <c r="F72" s="806">
        <f t="shared" ca="1" si="206"/>
        <v>0</v>
      </c>
      <c r="G72" s="781">
        <f t="shared" ca="1" si="206"/>
        <v>-7.3854576518918724E-7</v>
      </c>
      <c r="H72" s="781">
        <f t="shared" ca="1" si="206"/>
        <v>0</v>
      </c>
      <c r="I72" s="781">
        <f t="shared" ca="1" si="206"/>
        <v>0</v>
      </c>
      <c r="J72" s="781">
        <f t="shared" ca="1" si="206"/>
        <v>0</v>
      </c>
      <c r="K72" s="781">
        <f t="shared" ca="1" si="206"/>
        <v>0</v>
      </c>
      <c r="L72" s="781">
        <f t="shared" ca="1" si="206"/>
        <v>0</v>
      </c>
      <c r="M72" s="781">
        <f t="shared" ca="1" si="206"/>
        <v>0</v>
      </c>
      <c r="N72" s="766">
        <f t="shared" ca="1" si="206"/>
        <v>0</v>
      </c>
      <c r="O72" s="781">
        <f t="shared" ca="1" si="206"/>
        <v>0</v>
      </c>
      <c r="P72" s="807">
        <f t="shared" ca="1" si="206"/>
        <v>-7.3854511625250303E-7</v>
      </c>
      <c r="Q72" s="542"/>
      <c r="R72" s="781">
        <f t="shared" ca="1" si="207"/>
        <v>-7.3854511625250303E-7</v>
      </c>
      <c r="S72" s="781">
        <f t="shared" ca="1" si="207"/>
        <v>0</v>
      </c>
      <c r="T72" s="781">
        <f t="shared" ca="1" si="207"/>
        <v>0</v>
      </c>
      <c r="U72" s="781">
        <f t="shared" ca="1" si="207"/>
        <v>0</v>
      </c>
      <c r="V72" s="781">
        <f t="shared" ca="1" si="207"/>
        <v>0</v>
      </c>
      <c r="W72" s="781">
        <f t="shared" ca="1" si="207"/>
        <v>0</v>
      </c>
      <c r="X72" s="766">
        <f t="shared" ca="1" si="207"/>
        <v>-2.9394411252279621E-10</v>
      </c>
      <c r="Y72" s="781">
        <f t="shared" ca="1" si="207"/>
        <v>-1.6917598978664554</v>
      </c>
      <c r="Z72" s="781">
        <f t="shared" ca="1" si="207"/>
        <v>-2.6645403504418099E-10</v>
      </c>
      <c r="AA72" s="781">
        <f t="shared" ca="1" si="207"/>
        <v>-2.7489928274275324E-11</v>
      </c>
      <c r="AB72" s="542"/>
      <c r="AC72" s="781">
        <f t="shared" ca="1" si="208"/>
        <v>0</v>
      </c>
      <c r="AD72" s="781">
        <f t="shared" ca="1" si="208"/>
        <v>0</v>
      </c>
      <c r="AE72" s="781">
        <f t="shared" ca="1" si="208"/>
        <v>0</v>
      </c>
      <c r="AF72" s="781">
        <f t="shared" ca="1" si="208"/>
        <v>0</v>
      </c>
      <c r="AG72" s="781">
        <f t="shared" ca="1" si="208"/>
        <v>0</v>
      </c>
      <c r="AH72" s="781">
        <f t="shared" ca="1" si="208"/>
        <v>0</v>
      </c>
      <c r="AI72" s="781">
        <f t="shared" ca="1" si="208"/>
        <v>0</v>
      </c>
      <c r="AJ72" s="781">
        <f t="shared" ca="1" si="208"/>
        <v>0</v>
      </c>
      <c r="AK72" s="766">
        <f t="shared" ca="1" si="208"/>
        <v>0</v>
      </c>
      <c r="AL72" s="781">
        <f t="shared" ca="1" si="208"/>
        <v>0</v>
      </c>
      <c r="AM72" s="781">
        <f t="shared" ca="1" si="208"/>
        <v>0</v>
      </c>
      <c r="AN72" s="781">
        <f t="shared" ca="1" si="208"/>
        <v>0</v>
      </c>
      <c r="AO72" s="542"/>
      <c r="AP72" s="781">
        <f t="shared" ca="1" si="209"/>
        <v>-1.6917598978664554</v>
      </c>
      <c r="AQ72" s="781">
        <f t="shared" ca="1" si="209"/>
        <v>-2.7489928274275324E-11</v>
      </c>
      <c r="AR72" s="781">
        <f t="shared" ca="1" si="209"/>
        <v>-2.6645403504418099E-10</v>
      </c>
      <c r="AS72" s="781">
        <f t="shared" ca="1" si="209"/>
        <v>0</v>
      </c>
      <c r="AT72" s="766">
        <f t="shared" ca="1" si="209"/>
        <v>0</v>
      </c>
      <c r="AU72" s="766">
        <f t="shared" ca="1" si="209"/>
        <v>0</v>
      </c>
      <c r="AV72" s="781">
        <f t="shared" ca="1" si="209"/>
        <v>0</v>
      </c>
      <c r="AW72" s="781">
        <f t="shared" ca="1" si="209"/>
        <v>-2.9394411252279621E-10</v>
      </c>
      <c r="AX72" s="781">
        <f t="shared" ca="1" si="209"/>
        <v>0</v>
      </c>
      <c r="AY72" s="781">
        <f t="shared" ca="1" si="209"/>
        <v>-7.3854576518918724E-7</v>
      </c>
      <c r="AZ72" s="781">
        <f t="shared" ca="1" si="209"/>
        <v>0</v>
      </c>
      <c r="BA72" s="781">
        <f t="shared" ca="1" si="209"/>
        <v>-1.6287881908622186</v>
      </c>
      <c r="BB72" s="781">
        <f t="shared" ca="1" si="209"/>
        <v>-6.2970968647144035E-2</v>
      </c>
      <c r="BC72" s="781">
        <f t="shared" ca="1" si="209"/>
        <v>-5.0191531904568938E-10</v>
      </c>
      <c r="BD72" s="542"/>
      <c r="BE72" s="781">
        <f t="shared" ca="1" si="210"/>
        <v>-1.6917598978664554</v>
      </c>
      <c r="BF72" s="781">
        <f t="shared" ca="1" si="210"/>
        <v>-2.7489928274275324E-11</v>
      </c>
      <c r="BG72" s="781">
        <f t="shared" ca="1" si="210"/>
        <v>-2.6645403504418099E-10</v>
      </c>
      <c r="BH72" s="781">
        <f t="shared" ca="1" si="210"/>
        <v>0</v>
      </c>
      <c r="BI72" s="766">
        <f t="shared" ca="1" si="210"/>
        <v>0</v>
      </c>
      <c r="BJ72" s="781">
        <f t="shared" ca="1" si="210"/>
        <v>0</v>
      </c>
      <c r="BK72" s="781">
        <f t="shared" ca="1" si="210"/>
        <v>-2.9394411252279621E-10</v>
      </c>
      <c r="BL72" s="781">
        <f t="shared" ca="1" si="210"/>
        <v>0</v>
      </c>
      <c r="BM72" s="781">
        <f t="shared" ca="1" si="210"/>
        <v>-1.6917591569544936</v>
      </c>
      <c r="BN72" s="781">
        <f t="shared" ca="1" si="210"/>
        <v>0</v>
      </c>
      <c r="BO72" s="781">
        <f t="shared" ca="1" si="210"/>
        <v>-7.3854576518918724E-7</v>
      </c>
      <c r="BP72" s="542"/>
      <c r="BQ72" s="781">
        <f t="shared" ca="1" si="211"/>
        <v>0</v>
      </c>
      <c r="BR72" s="781">
        <f t="shared" ca="1" si="211"/>
        <v>-1.6917591569544936</v>
      </c>
      <c r="BS72" s="781">
        <f t="shared" ca="1" si="211"/>
        <v>0</v>
      </c>
      <c r="BT72" s="781">
        <f t="shared" ca="1" si="211"/>
        <v>-1.6287881908622186</v>
      </c>
      <c r="BU72" s="781">
        <f t="shared" ca="1" si="211"/>
        <v>-5.0191531904568938E-10</v>
      </c>
      <c r="BV72" s="781">
        <f t="shared" ca="1" si="211"/>
        <v>-6.2970968647144035E-2</v>
      </c>
      <c r="BW72" s="781">
        <f t="shared" ca="1" si="211"/>
        <v>0</v>
      </c>
      <c r="BX72" s="542"/>
      <c r="BY72" s="781">
        <f t="shared" ca="1" si="212"/>
        <v>-6.2970968647144035E-2</v>
      </c>
      <c r="BZ72" s="781">
        <f t="shared" ca="1" si="212"/>
        <v>-5.0191531904568938E-10</v>
      </c>
      <c r="CA72" s="781">
        <f t="shared" ca="1" si="212"/>
        <v>0</v>
      </c>
      <c r="CB72" s="781">
        <f t="shared" ca="1" si="212"/>
        <v>-7.0164574351187943E-4</v>
      </c>
      <c r="CC72" s="781">
        <f t="shared" ca="1" si="212"/>
        <v>-5.4610400543177446E-11</v>
      </c>
      <c r="CD72" s="781">
        <f t="shared" ca="1" si="212"/>
        <v>0</v>
      </c>
      <c r="CE72" s="781">
        <f t="shared" ca="1" si="212"/>
        <v>0</v>
      </c>
      <c r="CF72" s="781">
        <f t="shared" ca="1" si="212"/>
        <v>0</v>
      </c>
      <c r="CG72" s="542"/>
      <c r="CH72" s="781">
        <f t="shared" ca="1" si="213"/>
        <v>-5.5652571907789297E-10</v>
      </c>
      <c r="CI72" s="781">
        <f t="shared" ca="1" si="213"/>
        <v>-6.3672614319119594E-2</v>
      </c>
      <c r="CJ72" s="781">
        <f t="shared" ca="1" si="213"/>
        <v>0</v>
      </c>
      <c r="CK72" s="781" t="e">
        <f t="shared" ca="1" si="213"/>
        <v>#N/A</v>
      </c>
      <c r="CL72" s="781" t="e">
        <f t="shared" ca="1" si="213"/>
        <v>#N/A</v>
      </c>
      <c r="CM72" s="542"/>
      <c r="CN72" s="781">
        <f t="shared" ca="1" si="214"/>
        <v>0</v>
      </c>
      <c r="CO72" s="781" t="e">
        <f t="shared" ca="1" si="214"/>
        <v>#N/A</v>
      </c>
      <c r="CP72" s="781">
        <f t="shared" ca="1" si="214"/>
        <v>0</v>
      </c>
      <c r="CQ72" s="781">
        <f t="shared" ca="1" si="214"/>
        <v>0</v>
      </c>
      <c r="CR72" s="781">
        <f t="shared" ca="1" si="214"/>
        <v>0</v>
      </c>
      <c r="CS72" s="781">
        <f t="shared" ca="1" si="214"/>
        <v>0</v>
      </c>
      <c r="CT72" s="542"/>
      <c r="CU72" s="781">
        <f t="shared" ca="1" si="215"/>
        <v>0</v>
      </c>
      <c r="CV72" s="781">
        <f t="shared" ca="1" si="215"/>
        <v>0</v>
      </c>
      <c r="CW72" s="781">
        <f t="shared" ca="1" si="215"/>
        <v>0</v>
      </c>
      <c r="CX72" s="781">
        <f t="shared" ca="1" si="215"/>
        <v>-1.6287881908622186</v>
      </c>
      <c r="CY72" s="781">
        <f t="shared" ca="1" si="215"/>
        <v>0</v>
      </c>
      <c r="CZ72" s="781" t="e">
        <f t="shared" ca="1" si="215"/>
        <v>#N/A</v>
      </c>
      <c r="DA72" s="781" t="e">
        <f t="shared" ca="1" si="215"/>
        <v>#N/A</v>
      </c>
      <c r="DB72" s="781">
        <f t="shared" ca="1" si="215"/>
        <v>0</v>
      </c>
      <c r="DC72" s="766">
        <f t="shared" ca="1" si="215"/>
        <v>0</v>
      </c>
      <c r="DD72" s="781">
        <f t="shared" ca="1" si="215"/>
        <v>-5.4610400543177446E-11</v>
      </c>
      <c r="DE72" s="781">
        <f t="shared" ca="1" si="215"/>
        <v>-1.1609648811013344E-12</v>
      </c>
      <c r="DF72" s="781">
        <f t="shared" ca="1" si="215"/>
        <v>0</v>
      </c>
      <c r="DG72" s="781">
        <f t="shared" ca="1" si="215"/>
        <v>-8.7862784887771735E-4</v>
      </c>
      <c r="DH72" s="781">
        <f t="shared" ca="1" si="215"/>
        <v>-7.0164574351187943E-4</v>
      </c>
      <c r="DI72" s="542"/>
      <c r="DJ72" s="781">
        <f t="shared" ca="1" si="216"/>
        <v>-4.9569438001058237E-3</v>
      </c>
      <c r="DK72" s="781">
        <f t="shared" ca="1" si="216"/>
        <v>-0.14609583052574748</v>
      </c>
      <c r="DL72" s="781">
        <f t="shared" ca="1" si="216"/>
        <v>0</v>
      </c>
      <c r="DM72" s="781">
        <f t="shared" ca="1" si="216"/>
        <v>0</v>
      </c>
      <c r="DN72" s="781" t="e">
        <f t="shared" ca="1" si="216"/>
        <v>#N/A</v>
      </c>
      <c r="DO72" s="781">
        <f t="shared" ca="1" si="216"/>
        <v>-6.0421109910204097E-3</v>
      </c>
      <c r="DP72" s="781" t="e">
        <f t="shared" ca="1" si="216"/>
        <v>#N/A</v>
      </c>
      <c r="DQ72" s="542"/>
      <c r="DR72" s="781">
        <f t="shared" ca="1" si="217"/>
        <v>-1.4061605331888276</v>
      </c>
      <c r="DS72" s="781">
        <f t="shared" ca="1" si="217"/>
        <v>0</v>
      </c>
      <c r="DT72" s="781">
        <f t="shared" ca="1" si="217"/>
        <v>0</v>
      </c>
      <c r="DU72" s="781" t="e">
        <f t="shared" ca="1" si="217"/>
        <v>#N/A</v>
      </c>
      <c r="DV72" s="617"/>
      <c r="DW72" s="542"/>
      <c r="DX72" s="781">
        <f t="shared" ca="1" si="218"/>
        <v>-1.4061605331888276</v>
      </c>
      <c r="DY72" s="781">
        <f t="shared" ca="1" si="218"/>
        <v>0</v>
      </c>
      <c r="DZ72" s="781">
        <f t="shared" ca="1" si="218"/>
        <v>0</v>
      </c>
      <c r="EA72" s="781" t="e">
        <f t="shared" ca="1" si="218"/>
        <v>#N/A</v>
      </c>
      <c r="EB72" s="617"/>
      <c r="EC72" s="542"/>
      <c r="ED72" s="781">
        <f t="shared" ca="1" si="219"/>
        <v>-7.6036719116161916E-2</v>
      </c>
      <c r="EE72" s="781">
        <f t="shared" ca="1" si="219"/>
        <v>0</v>
      </c>
      <c r="EF72" s="781" t="e">
        <f t="shared" ca="1" si="219"/>
        <v>#N/A</v>
      </c>
      <c r="EG72" s="781" t="e">
        <f t="shared" ca="1" si="219"/>
        <v>#N/A</v>
      </c>
      <c r="EH72" s="617"/>
      <c r="EI72" s="542"/>
      <c r="EJ72" s="781">
        <f t="shared" ca="1" si="220"/>
        <v>0</v>
      </c>
      <c r="EK72" s="781">
        <f t="shared" ca="1" si="220"/>
        <v>0</v>
      </c>
      <c r="EL72" s="781">
        <f t="shared" ca="1" si="220"/>
        <v>0</v>
      </c>
      <c r="EM72" s="781">
        <f t="shared" ca="1" si="220"/>
        <v>0</v>
      </c>
      <c r="EN72" s="617"/>
      <c r="EO72" s="542"/>
      <c r="EP72" s="781">
        <f t="shared" ca="1" si="221"/>
        <v>-8.7862784887771735E-4</v>
      </c>
      <c r="EQ72" s="781">
        <f t="shared" ca="1" si="221"/>
        <v>-8.7862784887771735E-4</v>
      </c>
      <c r="ER72" s="781">
        <f t="shared" ca="1" si="221"/>
        <v>0</v>
      </c>
      <c r="ES72" s="781">
        <f t="shared" ca="1" si="221"/>
        <v>-1.7717125610196421E-13</v>
      </c>
      <c r="ET72" s="617"/>
      <c r="EU72" s="542"/>
      <c r="EV72" s="781">
        <f t="shared" ca="1" si="222"/>
        <v>0</v>
      </c>
      <c r="EW72" s="781">
        <f t="shared" ca="1" si="222"/>
        <v>0</v>
      </c>
      <c r="EX72" s="542"/>
      <c r="EY72" s="781">
        <f t="shared" ca="1" si="223"/>
        <v>0</v>
      </c>
      <c r="EZ72" s="781">
        <f t="shared" ca="1" si="223"/>
        <v>0</v>
      </c>
      <c r="FA72" s="781" t="e">
        <f t="shared" ca="1" si="223"/>
        <v>#N/A</v>
      </c>
      <c r="FB72" s="542"/>
      <c r="FC72" s="781">
        <f t="shared" ca="1" si="224"/>
        <v>0</v>
      </c>
      <c r="FD72" s="781">
        <f t="shared" ca="1" si="224"/>
        <v>0</v>
      </c>
      <c r="FE72" s="781">
        <f t="shared" ca="1" si="224"/>
        <v>0</v>
      </c>
      <c r="FF72" s="781">
        <f t="shared" ca="1" si="224"/>
        <v>0</v>
      </c>
      <c r="FG72" s="781">
        <f t="shared" ca="1" si="224"/>
        <v>0</v>
      </c>
      <c r="FH72" s="781">
        <f t="shared" ca="1" si="224"/>
        <v>0</v>
      </c>
      <c r="FI72" s="781">
        <f t="shared" ca="1" si="224"/>
        <v>0</v>
      </c>
      <c r="FJ72" s="781">
        <f t="shared" ca="1" si="224"/>
        <v>0</v>
      </c>
      <c r="FK72" s="781">
        <f t="shared" ca="1" si="224"/>
        <v>0</v>
      </c>
      <c r="FL72" s="781">
        <f t="shared" ca="1" si="224"/>
        <v>0</v>
      </c>
      <c r="FM72" s="781" t="e">
        <f t="shared" ca="1" si="225"/>
        <v>#N/A</v>
      </c>
      <c r="FN72" s="781">
        <f t="shared" ca="1" si="225"/>
        <v>0</v>
      </c>
      <c r="FO72" s="781">
        <f t="shared" ca="1" si="225"/>
        <v>0</v>
      </c>
      <c r="FP72" s="781">
        <f t="shared" ca="1" si="225"/>
        <v>0</v>
      </c>
      <c r="FQ72" s="781">
        <f t="shared" ca="1" si="225"/>
        <v>0</v>
      </c>
      <c r="FR72" s="781">
        <f t="shared" ca="1" si="225"/>
        <v>0</v>
      </c>
      <c r="FS72" s="781">
        <f t="shared" ca="1" si="225"/>
        <v>0</v>
      </c>
      <c r="FT72" s="781">
        <f t="shared" ca="1" si="225"/>
        <v>0</v>
      </c>
      <c r="FU72" s="781" t="e">
        <f t="shared" ca="1" si="225"/>
        <v>#N/A</v>
      </c>
      <c r="FV72" s="781" t="e">
        <f t="shared" ca="1" si="225"/>
        <v>#N/A</v>
      </c>
      <c r="FW72" s="781">
        <f t="shared" ca="1" si="226"/>
        <v>0</v>
      </c>
      <c r="FX72" s="781">
        <f t="shared" ca="1" si="226"/>
        <v>0</v>
      </c>
      <c r="FY72" s="781">
        <f t="shared" ca="1" si="226"/>
        <v>0</v>
      </c>
      <c r="FZ72" s="781">
        <f t="shared" ca="1" si="226"/>
        <v>0</v>
      </c>
      <c r="GA72" s="781" t="e">
        <f t="shared" ca="1" si="226"/>
        <v>#N/A</v>
      </c>
      <c r="GB72" s="781">
        <f t="shared" ca="1" si="226"/>
        <v>0</v>
      </c>
      <c r="GC72" s="617"/>
      <c r="GD72" s="781">
        <f t="shared" ca="1" si="227"/>
        <v>0</v>
      </c>
      <c r="GE72" s="781">
        <f t="shared" ca="1" si="227"/>
        <v>0</v>
      </c>
      <c r="GF72" s="781">
        <f t="shared" ca="1" si="227"/>
        <v>0</v>
      </c>
      <c r="GG72" s="781">
        <f t="shared" ca="1" si="227"/>
        <v>0</v>
      </c>
      <c r="GH72" s="781" t="e">
        <f t="shared" ca="1" si="227"/>
        <v>#N/A</v>
      </c>
      <c r="GI72" s="781" t="e">
        <f t="shared" ca="1" si="227"/>
        <v>#N/A</v>
      </c>
      <c r="GJ72" s="781">
        <f t="shared" ca="1" si="227"/>
        <v>-1.1609648811013344E-12</v>
      </c>
      <c r="GK72" s="781">
        <f t="shared" ca="1" si="227"/>
        <v>-8.7862784887771735E-4</v>
      </c>
      <c r="GL72" s="781">
        <f t="shared" ca="1" si="227"/>
        <v>0</v>
      </c>
      <c r="GM72" s="781">
        <f t="shared" ca="1" si="227"/>
        <v>0</v>
      </c>
      <c r="GN72" s="781">
        <f t="shared" ca="1" si="227"/>
        <v>0</v>
      </c>
      <c r="GO72" s="781" t="e">
        <f t="shared" ca="1" si="227"/>
        <v>#N/A</v>
      </c>
    </row>
    <row r="73" spans="1:197" ht="12.75" customHeight="1">
      <c r="A73" s="803" t="s">
        <v>2622</v>
      </c>
      <c r="B73" s="818">
        <v>137</v>
      </c>
      <c r="C73" s="804">
        <f>C72</f>
        <v>24.015599999999999</v>
      </c>
      <c r="D73" s="523">
        <v>-0.122713415974436</v>
      </c>
      <c r="E73" s="805" t="s">
        <v>1130</v>
      </c>
      <c r="F73" s="806">
        <f t="shared" ca="1" si="206"/>
        <v>-3.2787483396001309</v>
      </c>
      <c r="G73" s="781">
        <f t="shared" ca="1" si="206"/>
        <v>0</v>
      </c>
      <c r="H73" s="781">
        <f t="shared" ca="1" si="206"/>
        <v>0</v>
      </c>
      <c r="I73" s="781">
        <f t="shared" ca="1" si="206"/>
        <v>0</v>
      </c>
      <c r="J73" s="781">
        <f t="shared" ca="1" si="206"/>
        <v>0</v>
      </c>
      <c r="K73" s="781">
        <f t="shared" ca="1" si="206"/>
        <v>0</v>
      </c>
      <c r="L73" s="781">
        <f t="shared" ca="1" si="206"/>
        <v>0</v>
      </c>
      <c r="M73" s="781">
        <f t="shared" ca="1" si="206"/>
        <v>0</v>
      </c>
      <c r="N73" s="766">
        <f t="shared" ca="1" si="206"/>
        <v>0</v>
      </c>
      <c r="O73" s="781">
        <f t="shared" ca="1" si="206"/>
        <v>0</v>
      </c>
      <c r="P73" s="807">
        <f t="shared" ca="1" si="206"/>
        <v>0</v>
      </c>
      <c r="Q73" s="542"/>
      <c r="R73" s="781">
        <f t="shared" ca="1" si="207"/>
        <v>0</v>
      </c>
      <c r="S73" s="781">
        <f t="shared" ca="1" si="207"/>
        <v>0</v>
      </c>
      <c r="T73" s="781">
        <f t="shared" ca="1" si="207"/>
        <v>0</v>
      </c>
      <c r="U73" s="781">
        <f t="shared" ca="1" si="207"/>
        <v>0</v>
      </c>
      <c r="V73" s="781">
        <f t="shared" ca="1" si="207"/>
        <v>0</v>
      </c>
      <c r="W73" s="781">
        <f t="shared" ca="1" si="207"/>
        <v>0</v>
      </c>
      <c r="X73" s="766">
        <f t="shared" ca="1" si="207"/>
        <v>0</v>
      </c>
      <c r="Y73" s="781">
        <f t="shared" ca="1" si="207"/>
        <v>0</v>
      </c>
      <c r="Z73" s="781">
        <f t="shared" ca="1" si="207"/>
        <v>0</v>
      </c>
      <c r="AA73" s="781">
        <f t="shared" ca="1" si="207"/>
        <v>0</v>
      </c>
      <c r="AB73" s="542"/>
      <c r="AC73" s="781">
        <f t="shared" ca="1" si="208"/>
        <v>0</v>
      </c>
      <c r="AD73" s="781">
        <f t="shared" ca="1" si="208"/>
        <v>0</v>
      </c>
      <c r="AE73" s="781">
        <f t="shared" ca="1" si="208"/>
        <v>0</v>
      </c>
      <c r="AF73" s="781">
        <f t="shared" ca="1" si="208"/>
        <v>0</v>
      </c>
      <c r="AG73" s="781">
        <f t="shared" ca="1" si="208"/>
        <v>0</v>
      </c>
      <c r="AH73" s="781">
        <f t="shared" ca="1" si="208"/>
        <v>0</v>
      </c>
      <c r="AI73" s="781">
        <f t="shared" ca="1" si="208"/>
        <v>0</v>
      </c>
      <c r="AJ73" s="781">
        <f t="shared" ca="1" si="208"/>
        <v>0</v>
      </c>
      <c r="AK73" s="766">
        <f t="shared" ca="1" si="208"/>
        <v>0</v>
      </c>
      <c r="AL73" s="781">
        <f t="shared" ca="1" si="208"/>
        <v>0</v>
      </c>
      <c r="AM73" s="781">
        <f t="shared" ca="1" si="208"/>
        <v>0</v>
      </c>
      <c r="AN73" s="781">
        <f t="shared" ca="1" si="208"/>
        <v>0</v>
      </c>
      <c r="AO73" s="542"/>
      <c r="AP73" s="781">
        <f t="shared" ca="1" si="209"/>
        <v>0</v>
      </c>
      <c r="AQ73" s="781">
        <f t="shared" ca="1" si="209"/>
        <v>0</v>
      </c>
      <c r="AR73" s="781">
        <f t="shared" ca="1" si="209"/>
        <v>0</v>
      </c>
      <c r="AS73" s="781">
        <f t="shared" ca="1" si="209"/>
        <v>0</v>
      </c>
      <c r="AT73" s="766">
        <f t="shared" ca="1" si="209"/>
        <v>0</v>
      </c>
      <c r="AU73" s="766">
        <f t="shared" ca="1" si="209"/>
        <v>0</v>
      </c>
      <c r="AV73" s="781">
        <f t="shared" ca="1" si="209"/>
        <v>0</v>
      </c>
      <c r="AW73" s="781">
        <f t="shared" ca="1" si="209"/>
        <v>0</v>
      </c>
      <c r="AX73" s="781">
        <f t="shared" ca="1" si="209"/>
        <v>0</v>
      </c>
      <c r="AY73" s="781">
        <f t="shared" ca="1" si="209"/>
        <v>0</v>
      </c>
      <c r="AZ73" s="781">
        <f t="shared" ca="1" si="209"/>
        <v>0</v>
      </c>
      <c r="BA73" s="781">
        <f t="shared" ca="1" si="209"/>
        <v>0</v>
      </c>
      <c r="BB73" s="781">
        <f t="shared" ca="1" si="209"/>
        <v>0</v>
      </c>
      <c r="BC73" s="781">
        <f t="shared" ca="1" si="209"/>
        <v>0</v>
      </c>
      <c r="BD73" s="542"/>
      <c r="BE73" s="781">
        <f t="shared" ca="1" si="210"/>
        <v>0</v>
      </c>
      <c r="BF73" s="781">
        <f t="shared" ca="1" si="210"/>
        <v>0</v>
      </c>
      <c r="BG73" s="781">
        <f t="shared" ca="1" si="210"/>
        <v>0</v>
      </c>
      <c r="BH73" s="781">
        <f t="shared" ca="1" si="210"/>
        <v>0</v>
      </c>
      <c r="BI73" s="766">
        <f t="shared" ca="1" si="210"/>
        <v>0</v>
      </c>
      <c r="BJ73" s="781">
        <f t="shared" ca="1" si="210"/>
        <v>0</v>
      </c>
      <c r="BK73" s="781">
        <f t="shared" ca="1" si="210"/>
        <v>0</v>
      </c>
      <c r="BL73" s="781">
        <f t="shared" ca="1" si="210"/>
        <v>0</v>
      </c>
      <c r="BM73" s="781">
        <f t="shared" ca="1" si="210"/>
        <v>0</v>
      </c>
      <c r="BN73" s="781">
        <f t="shared" ca="1" si="210"/>
        <v>0</v>
      </c>
      <c r="BO73" s="781">
        <f t="shared" ca="1" si="210"/>
        <v>0</v>
      </c>
      <c r="BP73" s="542"/>
      <c r="BQ73" s="781">
        <f t="shared" ca="1" si="211"/>
        <v>0</v>
      </c>
      <c r="BR73" s="781">
        <f t="shared" ca="1" si="211"/>
        <v>0</v>
      </c>
      <c r="BS73" s="781">
        <f t="shared" ca="1" si="211"/>
        <v>0</v>
      </c>
      <c r="BT73" s="781">
        <f t="shared" ca="1" si="211"/>
        <v>0</v>
      </c>
      <c r="BU73" s="781">
        <f t="shared" ca="1" si="211"/>
        <v>0</v>
      </c>
      <c r="BV73" s="781">
        <f t="shared" ca="1" si="211"/>
        <v>0</v>
      </c>
      <c r="BW73" s="781">
        <f t="shared" ca="1" si="211"/>
        <v>0</v>
      </c>
      <c r="BX73" s="542"/>
      <c r="BY73" s="781">
        <f t="shared" ca="1" si="212"/>
        <v>0</v>
      </c>
      <c r="BZ73" s="781">
        <f t="shared" ca="1" si="212"/>
        <v>0</v>
      </c>
      <c r="CA73" s="781">
        <f t="shared" ca="1" si="212"/>
        <v>0</v>
      </c>
      <c r="CB73" s="781">
        <f t="shared" ca="1" si="212"/>
        <v>0</v>
      </c>
      <c r="CC73" s="781">
        <f t="shared" ca="1" si="212"/>
        <v>0</v>
      </c>
      <c r="CD73" s="781">
        <f t="shared" ca="1" si="212"/>
        <v>0</v>
      </c>
      <c r="CE73" s="781">
        <f t="shared" ca="1" si="212"/>
        <v>0</v>
      </c>
      <c r="CF73" s="781">
        <f t="shared" ca="1" si="212"/>
        <v>0</v>
      </c>
      <c r="CG73" s="542"/>
      <c r="CH73" s="781">
        <f t="shared" ca="1" si="213"/>
        <v>0</v>
      </c>
      <c r="CI73" s="781">
        <f t="shared" ca="1" si="213"/>
        <v>0</v>
      </c>
      <c r="CJ73" s="781">
        <f t="shared" ca="1" si="213"/>
        <v>0</v>
      </c>
      <c r="CK73" s="781" t="e">
        <f t="shared" ca="1" si="213"/>
        <v>#N/A</v>
      </c>
      <c r="CL73" s="781" t="e">
        <f t="shared" ca="1" si="213"/>
        <v>#N/A</v>
      </c>
      <c r="CM73" s="542"/>
      <c r="CN73" s="781">
        <f t="shared" ca="1" si="214"/>
        <v>0</v>
      </c>
      <c r="CO73" s="781" t="e">
        <f t="shared" ca="1" si="214"/>
        <v>#N/A</v>
      </c>
      <c r="CP73" s="781">
        <f t="shared" ca="1" si="214"/>
        <v>0</v>
      </c>
      <c r="CQ73" s="781">
        <f t="shared" ca="1" si="214"/>
        <v>0</v>
      </c>
      <c r="CR73" s="781">
        <f t="shared" ca="1" si="214"/>
        <v>0</v>
      </c>
      <c r="CS73" s="781">
        <f t="shared" ca="1" si="214"/>
        <v>0</v>
      </c>
      <c r="CT73" s="542"/>
      <c r="CU73" s="781">
        <f t="shared" ca="1" si="215"/>
        <v>0</v>
      </c>
      <c r="CV73" s="781">
        <f t="shared" ca="1" si="215"/>
        <v>0</v>
      </c>
      <c r="CW73" s="781">
        <f t="shared" ca="1" si="215"/>
        <v>0</v>
      </c>
      <c r="CX73" s="781">
        <f t="shared" ca="1" si="215"/>
        <v>0</v>
      </c>
      <c r="CY73" s="781">
        <f t="shared" ca="1" si="215"/>
        <v>0</v>
      </c>
      <c r="CZ73" s="781" t="e">
        <f t="shared" ca="1" si="215"/>
        <v>#N/A</v>
      </c>
      <c r="DA73" s="781" t="e">
        <f t="shared" ca="1" si="215"/>
        <v>#N/A</v>
      </c>
      <c r="DB73" s="781">
        <f t="shared" ca="1" si="215"/>
        <v>0</v>
      </c>
      <c r="DC73" s="766">
        <f t="shared" ca="1" si="215"/>
        <v>0</v>
      </c>
      <c r="DD73" s="781">
        <f t="shared" ca="1" si="215"/>
        <v>0</v>
      </c>
      <c r="DE73" s="781">
        <f t="shared" ca="1" si="215"/>
        <v>0</v>
      </c>
      <c r="DF73" s="781">
        <f t="shared" ca="1" si="215"/>
        <v>0</v>
      </c>
      <c r="DG73" s="781">
        <f t="shared" ca="1" si="215"/>
        <v>0</v>
      </c>
      <c r="DH73" s="781">
        <f t="shared" ca="1" si="215"/>
        <v>0</v>
      </c>
      <c r="DI73" s="542"/>
      <c r="DJ73" s="781">
        <f t="shared" ca="1" si="216"/>
        <v>0</v>
      </c>
      <c r="DK73" s="781">
        <f t="shared" ca="1" si="216"/>
        <v>0</v>
      </c>
      <c r="DL73" s="781">
        <f t="shared" ca="1" si="216"/>
        <v>0</v>
      </c>
      <c r="DM73" s="781">
        <f t="shared" ca="1" si="216"/>
        <v>0</v>
      </c>
      <c r="DN73" s="781" t="e">
        <f t="shared" ca="1" si="216"/>
        <v>#N/A</v>
      </c>
      <c r="DO73" s="781">
        <f t="shared" ca="1" si="216"/>
        <v>0</v>
      </c>
      <c r="DP73" s="781" t="e">
        <f t="shared" ca="1" si="216"/>
        <v>#N/A</v>
      </c>
      <c r="DQ73" s="542"/>
      <c r="DR73" s="781">
        <f t="shared" ca="1" si="217"/>
        <v>0</v>
      </c>
      <c r="DS73" s="781">
        <f t="shared" ca="1" si="217"/>
        <v>0</v>
      </c>
      <c r="DT73" s="781">
        <f t="shared" ca="1" si="217"/>
        <v>0</v>
      </c>
      <c r="DU73" s="781" t="e">
        <f t="shared" ca="1" si="217"/>
        <v>#N/A</v>
      </c>
      <c r="DV73" s="617"/>
      <c r="DW73" s="542"/>
      <c r="DX73" s="781">
        <f t="shared" ca="1" si="218"/>
        <v>0</v>
      </c>
      <c r="DY73" s="781">
        <f t="shared" ca="1" si="218"/>
        <v>0</v>
      </c>
      <c r="DZ73" s="781">
        <f t="shared" ca="1" si="218"/>
        <v>0</v>
      </c>
      <c r="EA73" s="781" t="e">
        <f t="shared" ca="1" si="218"/>
        <v>#N/A</v>
      </c>
      <c r="EB73" s="617"/>
      <c r="EC73" s="542"/>
      <c r="ED73" s="781">
        <f t="shared" ca="1" si="219"/>
        <v>0</v>
      </c>
      <c r="EE73" s="781">
        <f t="shared" ca="1" si="219"/>
        <v>0</v>
      </c>
      <c r="EF73" s="781" t="e">
        <f t="shared" ca="1" si="219"/>
        <v>#N/A</v>
      </c>
      <c r="EG73" s="781" t="e">
        <f t="shared" ca="1" si="219"/>
        <v>#N/A</v>
      </c>
      <c r="EH73" s="617"/>
      <c r="EI73" s="542"/>
      <c r="EJ73" s="781">
        <f t="shared" ca="1" si="220"/>
        <v>0</v>
      </c>
      <c r="EK73" s="781">
        <f t="shared" ca="1" si="220"/>
        <v>0</v>
      </c>
      <c r="EL73" s="781">
        <f t="shared" ca="1" si="220"/>
        <v>0</v>
      </c>
      <c r="EM73" s="781">
        <f t="shared" ca="1" si="220"/>
        <v>0</v>
      </c>
      <c r="EN73" s="617"/>
      <c r="EO73" s="542"/>
      <c r="EP73" s="781">
        <f t="shared" ca="1" si="221"/>
        <v>0</v>
      </c>
      <c r="EQ73" s="781">
        <f t="shared" ca="1" si="221"/>
        <v>0</v>
      </c>
      <c r="ER73" s="781">
        <f t="shared" ca="1" si="221"/>
        <v>0</v>
      </c>
      <c r="ES73" s="781">
        <f t="shared" ca="1" si="221"/>
        <v>0</v>
      </c>
      <c r="ET73" s="617"/>
      <c r="EU73" s="542"/>
      <c r="EV73" s="781">
        <f t="shared" ca="1" si="222"/>
        <v>0</v>
      </c>
      <c r="EW73" s="781">
        <f t="shared" ca="1" si="222"/>
        <v>0</v>
      </c>
      <c r="EX73" s="542"/>
      <c r="EY73" s="781">
        <f t="shared" ca="1" si="223"/>
        <v>0</v>
      </c>
      <c r="EZ73" s="781">
        <f t="shared" ca="1" si="223"/>
        <v>0</v>
      </c>
      <c r="FA73" s="781" t="e">
        <f t="shared" ca="1" si="223"/>
        <v>#N/A</v>
      </c>
      <c r="FB73" s="542"/>
      <c r="FC73" s="781">
        <f t="shared" ca="1" si="224"/>
        <v>-3.2787483396001309</v>
      </c>
      <c r="FD73" s="781">
        <f t="shared" ca="1" si="224"/>
        <v>0</v>
      </c>
      <c r="FE73" s="781">
        <f t="shared" ca="1" si="224"/>
        <v>0</v>
      </c>
      <c r="FF73" s="781">
        <f t="shared" ca="1" si="224"/>
        <v>0</v>
      </c>
      <c r="FG73" s="781">
        <f t="shared" ca="1" si="224"/>
        <v>0</v>
      </c>
      <c r="FH73" s="781">
        <f t="shared" ca="1" si="224"/>
        <v>0</v>
      </c>
      <c r="FI73" s="781">
        <f t="shared" ca="1" si="224"/>
        <v>0</v>
      </c>
      <c r="FJ73" s="781">
        <f t="shared" ca="1" si="224"/>
        <v>0</v>
      </c>
      <c r="FK73" s="781">
        <f t="shared" ca="1" si="224"/>
        <v>0</v>
      </c>
      <c r="FL73" s="781">
        <f t="shared" ca="1" si="224"/>
        <v>0</v>
      </c>
      <c r="FM73" s="781" t="e">
        <f t="shared" ca="1" si="225"/>
        <v>#N/A</v>
      </c>
      <c r="FN73" s="781">
        <f t="shared" ca="1" si="225"/>
        <v>0</v>
      </c>
      <c r="FO73" s="781">
        <f t="shared" ca="1" si="225"/>
        <v>0</v>
      </c>
      <c r="FP73" s="781">
        <f t="shared" ca="1" si="225"/>
        <v>0</v>
      </c>
      <c r="FQ73" s="781">
        <f t="shared" ca="1" si="225"/>
        <v>0</v>
      </c>
      <c r="FR73" s="781">
        <f t="shared" ca="1" si="225"/>
        <v>0</v>
      </c>
      <c r="FS73" s="781">
        <f t="shared" ca="1" si="225"/>
        <v>0</v>
      </c>
      <c r="FT73" s="781">
        <f t="shared" ca="1" si="225"/>
        <v>0</v>
      </c>
      <c r="FU73" s="781" t="e">
        <f t="shared" ca="1" si="225"/>
        <v>#N/A</v>
      </c>
      <c r="FV73" s="781" t="e">
        <f t="shared" ca="1" si="225"/>
        <v>#N/A</v>
      </c>
      <c r="FW73" s="781">
        <f t="shared" ca="1" si="226"/>
        <v>0</v>
      </c>
      <c r="FX73" s="781">
        <f t="shared" ca="1" si="226"/>
        <v>0</v>
      </c>
      <c r="FY73" s="781">
        <f t="shared" ca="1" si="226"/>
        <v>0</v>
      </c>
      <c r="FZ73" s="781">
        <f t="shared" ca="1" si="226"/>
        <v>0</v>
      </c>
      <c r="GA73" s="781" t="e">
        <f t="shared" ca="1" si="226"/>
        <v>#N/A</v>
      </c>
      <c r="GB73" s="781">
        <f t="shared" ca="1" si="226"/>
        <v>0</v>
      </c>
      <c r="GC73" s="617"/>
      <c r="GD73" s="781">
        <f t="shared" ca="1" si="227"/>
        <v>0</v>
      </c>
      <c r="GE73" s="781">
        <f t="shared" ca="1" si="227"/>
        <v>0</v>
      </c>
      <c r="GF73" s="781">
        <f t="shared" ca="1" si="227"/>
        <v>0</v>
      </c>
      <c r="GG73" s="781">
        <f t="shared" ca="1" si="227"/>
        <v>0</v>
      </c>
      <c r="GH73" s="781" t="e">
        <f t="shared" ca="1" si="227"/>
        <v>#N/A</v>
      </c>
      <c r="GI73" s="781" t="e">
        <f t="shared" ca="1" si="227"/>
        <v>#N/A</v>
      </c>
      <c r="GJ73" s="781">
        <f t="shared" ca="1" si="227"/>
        <v>0</v>
      </c>
      <c r="GK73" s="781">
        <f t="shared" ca="1" si="227"/>
        <v>0</v>
      </c>
      <c r="GL73" s="781">
        <f t="shared" ca="1" si="227"/>
        <v>0</v>
      </c>
      <c r="GM73" s="781">
        <f t="shared" ca="1" si="227"/>
        <v>0</v>
      </c>
      <c r="GN73" s="781">
        <f t="shared" ca="1" si="227"/>
        <v>0</v>
      </c>
      <c r="GO73" s="781" t="e">
        <f t="shared" ca="1" si="227"/>
        <v>#N/A</v>
      </c>
    </row>
    <row r="74" spans="1:197" ht="12.75" customHeight="1">
      <c r="A74" s="803" t="s">
        <v>2623</v>
      </c>
      <c r="B74" s="818">
        <v>140</v>
      </c>
      <c r="C74" s="804">
        <v>23.237568799999998</v>
      </c>
      <c r="D74" s="523">
        <v>-0.118396536735037</v>
      </c>
      <c r="E74" s="805" t="s">
        <v>1130</v>
      </c>
      <c r="F74" s="806">
        <f t="shared" ca="1" si="206"/>
        <v>0</v>
      </c>
      <c r="G74" s="781">
        <f t="shared" ca="1" si="206"/>
        <v>-4.5521852206940714E-10</v>
      </c>
      <c r="H74" s="781">
        <f t="shared" ca="1" si="206"/>
        <v>0</v>
      </c>
      <c r="I74" s="781">
        <f t="shared" ca="1" si="206"/>
        <v>0</v>
      </c>
      <c r="J74" s="781">
        <f t="shared" ca="1" si="206"/>
        <v>0</v>
      </c>
      <c r="K74" s="781">
        <f t="shared" ca="1" si="206"/>
        <v>0</v>
      </c>
      <c r="L74" s="781">
        <f t="shared" ca="1" si="206"/>
        <v>0</v>
      </c>
      <c r="M74" s="781">
        <f t="shared" ca="1" si="206"/>
        <v>0</v>
      </c>
      <c r="N74" s="766">
        <f t="shared" ca="1" si="206"/>
        <v>0</v>
      </c>
      <c r="O74" s="781">
        <f t="shared" ca="1" si="206"/>
        <v>-1.7425335316590555E-9</v>
      </c>
      <c r="P74" s="807">
        <f t="shared" ca="1" si="206"/>
        <v>-6.1133350919846272E-2</v>
      </c>
      <c r="Q74" s="542"/>
      <c r="R74" s="781">
        <f t="shared" ca="1" si="207"/>
        <v>-6.1133350919846272E-2</v>
      </c>
      <c r="S74" s="781">
        <f t="shared" ca="1" si="207"/>
        <v>0</v>
      </c>
      <c r="T74" s="781">
        <f t="shared" ca="1" si="207"/>
        <v>0</v>
      </c>
      <c r="U74" s="781">
        <f t="shared" ca="1" si="207"/>
        <v>0</v>
      </c>
      <c r="V74" s="781">
        <f t="shared" ca="1" si="207"/>
        <v>0</v>
      </c>
      <c r="W74" s="781">
        <f t="shared" ca="1" si="207"/>
        <v>0</v>
      </c>
      <c r="X74" s="766">
        <f t="shared" ca="1" si="207"/>
        <v>0</v>
      </c>
      <c r="Y74" s="781">
        <f t="shared" ca="1" si="207"/>
        <v>-6.1133350919846272E-2</v>
      </c>
      <c r="Z74" s="781">
        <f t="shared" ca="1" si="207"/>
        <v>-3.623497596154383E-16</v>
      </c>
      <c r="AA74" s="781">
        <f t="shared" ca="1" si="207"/>
        <v>-3.7383441793458862E-17</v>
      </c>
      <c r="AB74" s="542"/>
      <c r="AC74" s="781">
        <f t="shared" ca="1" si="208"/>
        <v>0</v>
      </c>
      <c r="AD74" s="781">
        <f t="shared" ca="1" si="208"/>
        <v>0</v>
      </c>
      <c r="AE74" s="781">
        <f t="shared" ca="1" si="208"/>
        <v>0</v>
      </c>
      <c r="AF74" s="781">
        <f t="shared" ca="1" si="208"/>
        <v>0</v>
      </c>
      <c r="AG74" s="781">
        <f t="shared" ca="1" si="208"/>
        <v>0</v>
      </c>
      <c r="AH74" s="781">
        <f t="shared" ca="1" si="208"/>
        <v>0</v>
      </c>
      <c r="AI74" s="781">
        <f t="shared" ca="1" si="208"/>
        <v>0</v>
      </c>
      <c r="AJ74" s="781">
        <f t="shared" ca="1" si="208"/>
        <v>0</v>
      </c>
      <c r="AK74" s="766">
        <f t="shared" ca="1" si="208"/>
        <v>0</v>
      </c>
      <c r="AL74" s="781">
        <f t="shared" ca="1" si="208"/>
        <v>0</v>
      </c>
      <c r="AM74" s="781">
        <f t="shared" ca="1" si="208"/>
        <v>0</v>
      </c>
      <c r="AN74" s="781">
        <f t="shared" ca="1" si="208"/>
        <v>0</v>
      </c>
      <c r="AO74" s="542"/>
      <c r="AP74" s="781">
        <f t="shared" ca="1" si="209"/>
        <v>-6.1133350919846272E-2</v>
      </c>
      <c r="AQ74" s="781">
        <f t="shared" ca="1" si="209"/>
        <v>-3.7383441793458862E-17</v>
      </c>
      <c r="AR74" s="781">
        <f t="shared" ca="1" si="209"/>
        <v>-3.623497596154383E-16</v>
      </c>
      <c r="AS74" s="781">
        <f t="shared" ca="1" si="209"/>
        <v>0</v>
      </c>
      <c r="AT74" s="766">
        <f t="shared" ca="1" si="209"/>
        <v>0</v>
      </c>
      <c r="AU74" s="766">
        <f t="shared" ca="1" si="209"/>
        <v>0</v>
      </c>
      <c r="AV74" s="781">
        <f t="shared" ca="1" si="209"/>
        <v>0</v>
      </c>
      <c r="AW74" s="781">
        <f t="shared" ca="1" si="209"/>
        <v>0</v>
      </c>
      <c r="AX74" s="781">
        <f t="shared" ca="1" si="209"/>
        <v>0</v>
      </c>
      <c r="AY74" s="781">
        <f t="shared" ca="1" si="209"/>
        <v>-4.5521852206940714E-10</v>
      </c>
      <c r="AZ74" s="781">
        <f t="shared" ca="1" si="209"/>
        <v>0</v>
      </c>
      <c r="BA74" s="781">
        <f t="shared" ca="1" si="209"/>
        <v>-5.8857834049963566E-2</v>
      </c>
      <c r="BB74" s="781">
        <f t="shared" ca="1" si="209"/>
        <v>-2.2755167679817281E-3</v>
      </c>
      <c r="BC74" s="781">
        <f t="shared" ca="1" si="209"/>
        <v>-4.3648122545561959E-15</v>
      </c>
      <c r="BD74" s="542"/>
      <c r="BE74" s="781">
        <f t="shared" ca="1" si="210"/>
        <v>-6.1133350919846272E-2</v>
      </c>
      <c r="BF74" s="781">
        <f t="shared" ca="1" si="210"/>
        <v>-3.7383441793458862E-17</v>
      </c>
      <c r="BG74" s="781">
        <f t="shared" ca="1" si="210"/>
        <v>-3.623497596154383E-16</v>
      </c>
      <c r="BH74" s="781">
        <f t="shared" ca="1" si="210"/>
        <v>0</v>
      </c>
      <c r="BI74" s="766">
        <f t="shared" ca="1" si="210"/>
        <v>0</v>
      </c>
      <c r="BJ74" s="781">
        <f t="shared" ca="1" si="210"/>
        <v>0</v>
      </c>
      <c r="BK74" s="781">
        <f t="shared" ca="1" si="210"/>
        <v>0</v>
      </c>
      <c r="BL74" s="781">
        <f t="shared" ca="1" si="210"/>
        <v>0</v>
      </c>
      <c r="BM74" s="781">
        <f t="shared" ca="1" si="210"/>
        <v>-6.1133350919846272E-2</v>
      </c>
      <c r="BN74" s="781">
        <f t="shared" ca="1" si="210"/>
        <v>0</v>
      </c>
      <c r="BO74" s="781">
        <f t="shared" ca="1" si="210"/>
        <v>-4.5521852206940714E-10</v>
      </c>
      <c r="BP74" s="542"/>
      <c r="BQ74" s="781">
        <f t="shared" ca="1" si="211"/>
        <v>0</v>
      </c>
      <c r="BR74" s="781">
        <f t="shared" ca="1" si="211"/>
        <v>-6.1133350919846272E-2</v>
      </c>
      <c r="BS74" s="781">
        <f t="shared" ca="1" si="211"/>
        <v>0</v>
      </c>
      <c r="BT74" s="781">
        <f t="shared" ca="1" si="211"/>
        <v>-5.8857834049963566E-2</v>
      </c>
      <c r="BU74" s="781">
        <f t="shared" ca="1" si="211"/>
        <v>-4.3648122545561959E-15</v>
      </c>
      <c r="BV74" s="781">
        <f t="shared" ca="1" si="211"/>
        <v>-2.2755167679817281E-3</v>
      </c>
      <c r="BW74" s="781">
        <f t="shared" ca="1" si="211"/>
        <v>0</v>
      </c>
      <c r="BX74" s="542"/>
      <c r="BY74" s="781">
        <f t="shared" ca="1" si="212"/>
        <v>-2.2755167679817281E-3</v>
      </c>
      <c r="BZ74" s="781">
        <f t="shared" ca="1" si="212"/>
        <v>-4.3648122545561959E-15</v>
      </c>
      <c r="CA74" s="781">
        <f t="shared" ca="1" si="212"/>
        <v>0</v>
      </c>
      <c r="CB74" s="781">
        <f t="shared" ca="1" si="212"/>
        <v>-2.5354647187322551E-5</v>
      </c>
      <c r="CC74" s="781">
        <f t="shared" ca="1" si="212"/>
        <v>-1.1356347016000392E-16</v>
      </c>
      <c r="CD74" s="781">
        <f t="shared" ca="1" si="212"/>
        <v>0</v>
      </c>
      <c r="CE74" s="781">
        <f t="shared" ca="1" si="212"/>
        <v>0</v>
      </c>
      <c r="CF74" s="781">
        <f t="shared" ca="1" si="212"/>
        <v>0</v>
      </c>
      <c r="CG74" s="542"/>
      <c r="CH74" s="781">
        <f t="shared" ca="1" si="213"/>
        <v>-4.4783757262447144E-15</v>
      </c>
      <c r="CI74" s="781">
        <f t="shared" ca="1" si="213"/>
        <v>-2.3008714150671498E-3</v>
      </c>
      <c r="CJ74" s="781">
        <f t="shared" ca="1" si="213"/>
        <v>0</v>
      </c>
      <c r="CK74" s="781" t="e">
        <f t="shared" ca="1" si="213"/>
        <v>#N/A</v>
      </c>
      <c r="CL74" s="781" t="e">
        <f t="shared" ca="1" si="213"/>
        <v>#N/A</v>
      </c>
      <c r="CM74" s="542"/>
      <c r="CN74" s="781">
        <f t="shared" ca="1" si="214"/>
        <v>0</v>
      </c>
      <c r="CO74" s="781" t="e">
        <f t="shared" ca="1" si="214"/>
        <v>#N/A</v>
      </c>
      <c r="CP74" s="781">
        <f t="shared" ca="1" si="214"/>
        <v>0</v>
      </c>
      <c r="CQ74" s="781">
        <f t="shared" ca="1" si="214"/>
        <v>0</v>
      </c>
      <c r="CR74" s="781">
        <f t="shared" ca="1" si="214"/>
        <v>0</v>
      </c>
      <c r="CS74" s="781">
        <f t="shared" ca="1" si="214"/>
        <v>0</v>
      </c>
      <c r="CT74" s="542"/>
      <c r="CU74" s="781">
        <f t="shared" ca="1" si="215"/>
        <v>-1.7425335316590555E-9</v>
      </c>
      <c r="CV74" s="781">
        <f t="shared" ca="1" si="215"/>
        <v>0</v>
      </c>
      <c r="CW74" s="781">
        <f t="shared" ca="1" si="215"/>
        <v>0</v>
      </c>
      <c r="CX74" s="781">
        <f t="shared" ca="1" si="215"/>
        <v>-5.8857834049963566E-2</v>
      </c>
      <c r="CY74" s="781">
        <f t="shared" ca="1" si="215"/>
        <v>0</v>
      </c>
      <c r="CZ74" s="781" t="e">
        <f t="shared" ca="1" si="215"/>
        <v>#N/A</v>
      </c>
      <c r="DA74" s="781" t="e">
        <f t="shared" ca="1" si="215"/>
        <v>#N/A</v>
      </c>
      <c r="DB74" s="781">
        <f t="shared" ca="1" si="215"/>
        <v>0</v>
      </c>
      <c r="DC74" s="766">
        <f t="shared" ca="1" si="215"/>
        <v>0</v>
      </c>
      <c r="DD74" s="781">
        <f t="shared" ca="1" si="215"/>
        <v>-1.1356347016000392E-16</v>
      </c>
      <c r="DE74" s="781">
        <f t="shared" ca="1" si="215"/>
        <v>-8.1396632349223614E-19</v>
      </c>
      <c r="DF74" s="781">
        <f t="shared" ca="1" si="215"/>
        <v>0</v>
      </c>
      <c r="DG74" s="781">
        <f t="shared" ca="1" si="215"/>
        <v>-3.1750066676464249E-5</v>
      </c>
      <c r="DH74" s="781">
        <f t="shared" ca="1" si="215"/>
        <v>-2.5354647187322551E-5</v>
      </c>
      <c r="DI74" s="542"/>
      <c r="DJ74" s="781">
        <f t="shared" ca="1" si="216"/>
        <v>-1.791239559811943E-4</v>
      </c>
      <c r="DK74" s="781">
        <f t="shared" ca="1" si="216"/>
        <v>-5.2793140416584009E-3</v>
      </c>
      <c r="DL74" s="781">
        <f t="shared" ca="1" si="216"/>
        <v>0</v>
      </c>
      <c r="DM74" s="781">
        <f t="shared" ca="1" si="216"/>
        <v>0</v>
      </c>
      <c r="DN74" s="781" t="e">
        <f t="shared" ca="1" si="216"/>
        <v>#N/A</v>
      </c>
      <c r="DO74" s="781">
        <f t="shared" ca="1" si="216"/>
        <v>-2.1833752080231225E-4</v>
      </c>
      <c r="DP74" s="781" t="e">
        <f t="shared" ca="1" si="216"/>
        <v>#N/A</v>
      </c>
      <c r="DQ74" s="542"/>
      <c r="DR74" s="781">
        <f t="shared" ca="1" si="217"/>
        <v>-5.0812970099979218E-2</v>
      </c>
      <c r="DS74" s="781">
        <f t="shared" ca="1" si="217"/>
        <v>0</v>
      </c>
      <c r="DT74" s="781">
        <f t="shared" ca="1" si="217"/>
        <v>0</v>
      </c>
      <c r="DU74" s="781" t="e">
        <f t="shared" ca="1" si="217"/>
        <v>#N/A</v>
      </c>
      <c r="DV74" s="617"/>
      <c r="DW74" s="542"/>
      <c r="DX74" s="781">
        <f t="shared" ca="1" si="218"/>
        <v>-5.0812970099979218E-2</v>
      </c>
      <c r="DY74" s="781">
        <f t="shared" ca="1" si="218"/>
        <v>0</v>
      </c>
      <c r="DZ74" s="781">
        <f t="shared" ca="1" si="218"/>
        <v>0</v>
      </c>
      <c r="EA74" s="781" t="e">
        <f t="shared" ca="1" si="218"/>
        <v>#N/A</v>
      </c>
      <c r="EB74" s="617"/>
      <c r="EC74" s="542"/>
      <c r="ED74" s="781">
        <f t="shared" ca="1" si="219"/>
        <v>-2.7476603426714531E-3</v>
      </c>
      <c r="EE74" s="781">
        <f t="shared" ca="1" si="219"/>
        <v>0</v>
      </c>
      <c r="EF74" s="781" t="e">
        <f t="shared" ca="1" si="219"/>
        <v>#N/A</v>
      </c>
      <c r="EG74" s="781" t="e">
        <f t="shared" ca="1" si="219"/>
        <v>#N/A</v>
      </c>
      <c r="EH74" s="617"/>
      <c r="EI74" s="542"/>
      <c r="EJ74" s="781">
        <f t="shared" ca="1" si="220"/>
        <v>0</v>
      </c>
      <c r="EK74" s="781">
        <f t="shared" ca="1" si="220"/>
        <v>0</v>
      </c>
      <c r="EL74" s="781">
        <f t="shared" ca="1" si="220"/>
        <v>0</v>
      </c>
      <c r="EM74" s="781">
        <f t="shared" ca="1" si="220"/>
        <v>0</v>
      </c>
      <c r="EN74" s="617"/>
      <c r="EO74" s="542"/>
      <c r="EP74" s="781">
        <f t="shared" ca="1" si="221"/>
        <v>-3.1750066676464249E-5</v>
      </c>
      <c r="EQ74" s="781">
        <f t="shared" ca="1" si="221"/>
        <v>-3.1750066676464249E-5</v>
      </c>
      <c r="ER74" s="781">
        <f t="shared" ca="1" si="221"/>
        <v>0</v>
      </c>
      <c r="ES74" s="781">
        <f t="shared" ca="1" si="221"/>
        <v>-1.6685001200245045E-17</v>
      </c>
      <c r="ET74" s="617"/>
      <c r="EU74" s="542"/>
      <c r="EV74" s="781">
        <f t="shared" ca="1" si="222"/>
        <v>0</v>
      </c>
      <c r="EW74" s="781">
        <f t="shared" ca="1" si="222"/>
        <v>0</v>
      </c>
      <c r="EX74" s="542"/>
      <c r="EY74" s="781">
        <f t="shared" ca="1" si="223"/>
        <v>0</v>
      </c>
      <c r="EZ74" s="781">
        <f t="shared" ca="1" si="223"/>
        <v>0</v>
      </c>
      <c r="FA74" s="781" t="e">
        <f t="shared" ca="1" si="223"/>
        <v>#N/A</v>
      </c>
      <c r="FB74" s="542"/>
      <c r="FC74" s="781">
        <f t="shared" ca="1" si="224"/>
        <v>0</v>
      </c>
      <c r="FD74" s="781">
        <f t="shared" ca="1" si="224"/>
        <v>0</v>
      </c>
      <c r="FE74" s="781">
        <f t="shared" ca="1" si="224"/>
        <v>0</v>
      </c>
      <c r="FF74" s="781">
        <f t="shared" ca="1" si="224"/>
        <v>0</v>
      </c>
      <c r="FG74" s="781">
        <f t="shared" ca="1" si="224"/>
        <v>0</v>
      </c>
      <c r="FH74" s="781">
        <f t="shared" ca="1" si="224"/>
        <v>0</v>
      </c>
      <c r="FI74" s="781">
        <f t="shared" ca="1" si="224"/>
        <v>0</v>
      </c>
      <c r="FJ74" s="781">
        <f t="shared" ca="1" si="224"/>
        <v>0</v>
      </c>
      <c r="FK74" s="781">
        <f t="shared" ca="1" si="224"/>
        <v>0</v>
      </c>
      <c r="FL74" s="781">
        <f t="shared" ca="1" si="224"/>
        <v>0</v>
      </c>
      <c r="FM74" s="781" t="e">
        <f t="shared" ca="1" si="225"/>
        <v>#N/A</v>
      </c>
      <c r="FN74" s="781">
        <f t="shared" ca="1" si="225"/>
        <v>0</v>
      </c>
      <c r="FO74" s="781">
        <f t="shared" ca="1" si="225"/>
        <v>0</v>
      </c>
      <c r="FP74" s="781">
        <f t="shared" ca="1" si="225"/>
        <v>0</v>
      </c>
      <c r="FQ74" s="781">
        <f t="shared" ca="1" si="225"/>
        <v>0</v>
      </c>
      <c r="FR74" s="781">
        <f t="shared" ca="1" si="225"/>
        <v>0</v>
      </c>
      <c r="FS74" s="781">
        <f t="shared" ca="1" si="225"/>
        <v>0</v>
      </c>
      <c r="FT74" s="781">
        <f t="shared" ca="1" si="225"/>
        <v>0</v>
      </c>
      <c r="FU74" s="781" t="e">
        <f t="shared" ca="1" si="225"/>
        <v>#N/A</v>
      </c>
      <c r="FV74" s="781" t="e">
        <f t="shared" ca="1" si="225"/>
        <v>#N/A</v>
      </c>
      <c r="FW74" s="781">
        <f t="shared" ca="1" si="226"/>
        <v>0</v>
      </c>
      <c r="FX74" s="781">
        <f t="shared" ca="1" si="226"/>
        <v>0</v>
      </c>
      <c r="FY74" s="781">
        <f t="shared" ca="1" si="226"/>
        <v>0</v>
      </c>
      <c r="FZ74" s="781">
        <f t="shared" ca="1" si="226"/>
        <v>0</v>
      </c>
      <c r="GA74" s="781" t="e">
        <f t="shared" ca="1" si="226"/>
        <v>#N/A</v>
      </c>
      <c r="GB74" s="781">
        <f t="shared" ca="1" si="226"/>
        <v>0</v>
      </c>
      <c r="GC74" s="617"/>
      <c r="GD74" s="781">
        <f t="shared" ca="1" si="227"/>
        <v>0</v>
      </c>
      <c r="GE74" s="781">
        <f t="shared" ca="1" si="227"/>
        <v>0</v>
      </c>
      <c r="GF74" s="781">
        <f t="shared" ca="1" si="227"/>
        <v>0</v>
      </c>
      <c r="GG74" s="781">
        <f t="shared" ca="1" si="227"/>
        <v>0</v>
      </c>
      <c r="GH74" s="781" t="e">
        <f t="shared" ca="1" si="227"/>
        <v>#N/A</v>
      </c>
      <c r="GI74" s="781" t="e">
        <f t="shared" ca="1" si="227"/>
        <v>#N/A</v>
      </c>
      <c r="GJ74" s="781">
        <f t="shared" ca="1" si="227"/>
        <v>-8.1396632349223614E-19</v>
      </c>
      <c r="GK74" s="781">
        <f t="shared" ca="1" si="227"/>
        <v>-3.1750066676464249E-5</v>
      </c>
      <c r="GL74" s="781">
        <f t="shared" ca="1" si="227"/>
        <v>0</v>
      </c>
      <c r="GM74" s="781">
        <f t="shared" ca="1" si="227"/>
        <v>0</v>
      </c>
      <c r="GN74" s="781">
        <f t="shared" ca="1" si="227"/>
        <v>0</v>
      </c>
      <c r="GO74" s="781" t="e">
        <f t="shared" ca="1" si="227"/>
        <v>#N/A</v>
      </c>
    </row>
    <row r="75" spans="1:197" ht="12.75" customHeight="1">
      <c r="A75" s="803" t="s">
        <v>2624</v>
      </c>
      <c r="B75" s="818">
        <v>134</v>
      </c>
      <c r="C75" s="804">
        <v>22.839600000000001</v>
      </c>
      <c r="D75" s="523">
        <v>-0.122204883027258</v>
      </c>
      <c r="E75" s="805" t="s">
        <v>1130</v>
      </c>
      <c r="F75" s="806">
        <f t="shared" ref="F75:P86" ca="1" si="228">VLOOKUP(F$8,INDIRECT(LU_MAT),$B75,FALSE())*$D75/$C75</f>
        <v>0</v>
      </c>
      <c r="G75" s="781">
        <f t="shared" ca="1" si="228"/>
        <v>-5.7814843048599092E-7</v>
      </c>
      <c r="H75" s="781">
        <f t="shared" ca="1" si="228"/>
        <v>0</v>
      </c>
      <c r="I75" s="781">
        <f t="shared" ca="1" si="228"/>
        <v>0</v>
      </c>
      <c r="J75" s="781">
        <f t="shared" ca="1" si="228"/>
        <v>0</v>
      </c>
      <c r="K75" s="781">
        <f t="shared" ca="1" si="228"/>
        <v>0</v>
      </c>
      <c r="L75" s="781">
        <f t="shared" ca="1" si="228"/>
        <v>0</v>
      </c>
      <c r="M75" s="781">
        <f t="shared" ca="1" si="228"/>
        <v>0</v>
      </c>
      <c r="N75" s="766">
        <f t="shared" ca="1" si="228"/>
        <v>0</v>
      </c>
      <c r="O75" s="781">
        <f t="shared" ca="1" si="228"/>
        <v>-2.4502812984678886E-5</v>
      </c>
      <c r="P75" s="807">
        <f t="shared" ca="1" si="228"/>
        <v>-88.157676753197364</v>
      </c>
      <c r="Q75" s="542"/>
      <c r="R75" s="781">
        <f t="shared" ref="R75:AA86" ca="1" si="229">VLOOKUP(R$8,INDIRECT(LU_MAT),$B75,FALSE())*$D75/$C75</f>
        <v>-88.157676753197364</v>
      </c>
      <c r="S75" s="781">
        <f t="shared" ca="1" si="229"/>
        <v>0</v>
      </c>
      <c r="T75" s="781">
        <f t="shared" ca="1" si="229"/>
        <v>0</v>
      </c>
      <c r="U75" s="781">
        <f t="shared" ca="1" si="229"/>
        <v>0</v>
      </c>
      <c r="V75" s="781">
        <f t="shared" ca="1" si="229"/>
        <v>0</v>
      </c>
      <c r="W75" s="781">
        <f t="shared" ca="1" si="229"/>
        <v>0</v>
      </c>
      <c r="X75" s="766">
        <f t="shared" ca="1" si="229"/>
        <v>-2.1101506770137103E-10</v>
      </c>
      <c r="Y75" s="781">
        <f t="shared" ca="1" si="229"/>
        <v>-5.6818735421238706</v>
      </c>
      <c r="Z75" s="781">
        <f t="shared" ca="1" si="229"/>
        <v>-1.8139737216268735E-10</v>
      </c>
      <c r="AA75" s="781">
        <f t="shared" ca="1" si="229"/>
        <v>-2.9617680396570052E-11</v>
      </c>
      <c r="AB75" s="542"/>
      <c r="AC75" s="781">
        <f t="shared" ref="AC75:AN86" ca="1" si="230">VLOOKUP(AC$8,INDIRECT(LU_MAT),$B75,FALSE())*$D75/$C75</f>
        <v>0</v>
      </c>
      <c r="AD75" s="781">
        <f t="shared" ca="1" si="230"/>
        <v>0</v>
      </c>
      <c r="AE75" s="781">
        <f t="shared" ca="1" si="230"/>
        <v>0</v>
      </c>
      <c r="AF75" s="781">
        <f t="shared" ca="1" si="230"/>
        <v>0</v>
      </c>
      <c r="AG75" s="781">
        <f t="shared" ca="1" si="230"/>
        <v>0</v>
      </c>
      <c r="AH75" s="781">
        <f t="shared" ca="1" si="230"/>
        <v>0</v>
      </c>
      <c r="AI75" s="781">
        <f t="shared" ca="1" si="230"/>
        <v>0</v>
      </c>
      <c r="AJ75" s="781">
        <f t="shared" ca="1" si="230"/>
        <v>0</v>
      </c>
      <c r="AK75" s="766">
        <f t="shared" ca="1" si="230"/>
        <v>0</v>
      </c>
      <c r="AL75" s="781">
        <f t="shared" ca="1" si="230"/>
        <v>0</v>
      </c>
      <c r="AM75" s="781">
        <f t="shared" ca="1" si="230"/>
        <v>0</v>
      </c>
      <c r="AN75" s="781">
        <f t="shared" ca="1" si="230"/>
        <v>0</v>
      </c>
      <c r="AO75" s="542"/>
      <c r="AP75" s="781">
        <f t="shared" ref="AP75:BC86" ca="1" si="231">VLOOKUP(AP$8,INDIRECT(LU_MAT),$B75,FALSE())*$D75/$C75</f>
        <v>-5.6818735421238706</v>
      </c>
      <c r="AQ75" s="781">
        <f t="shared" ca="1" si="231"/>
        <v>-2.9617680396570052E-11</v>
      </c>
      <c r="AR75" s="781">
        <f t="shared" ca="1" si="231"/>
        <v>-1.8139737216268735E-10</v>
      </c>
      <c r="AS75" s="781">
        <f t="shared" ca="1" si="231"/>
        <v>0</v>
      </c>
      <c r="AT75" s="766">
        <f t="shared" ca="1" si="231"/>
        <v>0</v>
      </c>
      <c r="AU75" s="766">
        <f t="shared" ca="1" si="231"/>
        <v>0</v>
      </c>
      <c r="AV75" s="781">
        <f t="shared" ca="1" si="231"/>
        <v>0</v>
      </c>
      <c r="AW75" s="781">
        <f t="shared" ca="1" si="231"/>
        <v>-2.1101506770137103E-10</v>
      </c>
      <c r="AX75" s="781">
        <f t="shared" ca="1" si="231"/>
        <v>0</v>
      </c>
      <c r="AY75" s="781">
        <f t="shared" ca="1" si="231"/>
        <v>-5.7814843048599092E-7</v>
      </c>
      <c r="AZ75" s="781">
        <f t="shared" ca="1" si="231"/>
        <v>0</v>
      </c>
      <c r="BA75" s="781">
        <f t="shared" ca="1" si="231"/>
        <v>-5.4703812329892365</v>
      </c>
      <c r="BB75" s="781">
        <f t="shared" ca="1" si="231"/>
        <v>-0.21149171468628628</v>
      </c>
      <c r="BC75" s="781">
        <f t="shared" ca="1" si="231"/>
        <v>-2.2178835303978777E-10</v>
      </c>
      <c r="BD75" s="542"/>
      <c r="BE75" s="781">
        <f t="shared" ref="BE75:BO86" ca="1" si="232">VLOOKUP(BE$8,INDIRECT(LU_MAT),$B75,FALSE())*$D75/$C75</f>
        <v>-5.6818735421238706</v>
      </c>
      <c r="BF75" s="781">
        <f t="shared" ca="1" si="232"/>
        <v>-2.9617680396570052E-11</v>
      </c>
      <c r="BG75" s="781">
        <f t="shared" ca="1" si="232"/>
        <v>-1.8139737216268735E-10</v>
      </c>
      <c r="BH75" s="781">
        <f t="shared" ca="1" si="232"/>
        <v>0</v>
      </c>
      <c r="BI75" s="766">
        <f t="shared" ca="1" si="232"/>
        <v>0</v>
      </c>
      <c r="BJ75" s="781">
        <f t="shared" ca="1" si="232"/>
        <v>0</v>
      </c>
      <c r="BK75" s="781">
        <f t="shared" ca="1" si="232"/>
        <v>-2.1101506770137103E-10</v>
      </c>
      <c r="BL75" s="781">
        <f t="shared" ca="1" si="232"/>
        <v>0</v>
      </c>
      <c r="BM75" s="781">
        <f t="shared" ca="1" si="232"/>
        <v>-5.6818729535611503</v>
      </c>
      <c r="BN75" s="781">
        <f t="shared" ca="1" si="232"/>
        <v>0</v>
      </c>
      <c r="BO75" s="781">
        <f t="shared" ca="1" si="232"/>
        <v>-5.7814843048599092E-7</v>
      </c>
      <c r="BP75" s="542"/>
      <c r="BQ75" s="781">
        <f t="shared" ref="BQ75:BW86" ca="1" si="233">VLOOKUP(BQ$8,INDIRECT(LU_MAT),$B75,FALSE())*$D75/$C75</f>
        <v>0</v>
      </c>
      <c r="BR75" s="781">
        <f t="shared" ca="1" si="233"/>
        <v>-5.6818729535611503</v>
      </c>
      <c r="BS75" s="781">
        <f t="shared" ca="1" si="233"/>
        <v>0</v>
      </c>
      <c r="BT75" s="781">
        <f t="shared" ca="1" si="233"/>
        <v>-5.4703812329892365</v>
      </c>
      <c r="BU75" s="781">
        <f t="shared" ca="1" si="233"/>
        <v>-2.2178835303978777E-10</v>
      </c>
      <c r="BV75" s="781">
        <f t="shared" ca="1" si="233"/>
        <v>-0.21149171468628628</v>
      </c>
      <c r="BW75" s="781">
        <f t="shared" ca="1" si="233"/>
        <v>0</v>
      </c>
      <c r="BX75" s="542"/>
      <c r="BY75" s="781">
        <f t="shared" ref="BY75:CF86" ca="1" si="234">VLOOKUP(BY$8,INDIRECT(LU_MAT),$B75,FALSE())*$D75/$C75</f>
        <v>-0.21149171468628628</v>
      </c>
      <c r="BZ75" s="781">
        <f t="shared" ca="1" si="234"/>
        <v>-2.2178835303978777E-10</v>
      </c>
      <c r="CA75" s="781">
        <f t="shared" ca="1" si="234"/>
        <v>0</v>
      </c>
      <c r="CB75" s="781">
        <f t="shared" ca="1" si="234"/>
        <v>-2.3565291853715011E-3</v>
      </c>
      <c r="CC75" s="781">
        <f t="shared" ca="1" si="234"/>
        <v>-3.4993697528945129E-11</v>
      </c>
      <c r="CD75" s="781">
        <f t="shared" ca="1" si="234"/>
        <v>0</v>
      </c>
      <c r="CE75" s="781">
        <f t="shared" ca="1" si="234"/>
        <v>0</v>
      </c>
      <c r="CF75" s="781">
        <f t="shared" ca="1" si="234"/>
        <v>0</v>
      </c>
      <c r="CG75" s="542"/>
      <c r="CH75" s="781">
        <f t="shared" ref="CH75:CL86" ca="1" si="235">VLOOKUP(CH$8,INDIRECT(LU_MAT),$B75,FALSE())*$D75/$C75</f>
        <v>-2.5678205110378991E-10</v>
      </c>
      <c r="CI75" s="781">
        <f t="shared" ca="1" si="235"/>
        <v>-0.21384824384490494</v>
      </c>
      <c r="CJ75" s="781">
        <f t="shared" ca="1" si="235"/>
        <v>0</v>
      </c>
      <c r="CK75" s="781" t="e">
        <f t="shared" ca="1" si="235"/>
        <v>#N/A</v>
      </c>
      <c r="CL75" s="781" t="e">
        <f t="shared" ca="1" si="235"/>
        <v>#N/A</v>
      </c>
      <c r="CM75" s="542"/>
      <c r="CN75" s="781">
        <f t="shared" ref="CN75:CS86" ca="1" si="236">VLOOKUP(CN$8,INDIRECT(LU_MAT),$B75,FALSE())*$D75/$C75</f>
        <v>0</v>
      </c>
      <c r="CO75" s="781" t="e">
        <f t="shared" ca="1" si="236"/>
        <v>#N/A</v>
      </c>
      <c r="CP75" s="781">
        <f t="shared" ca="1" si="236"/>
        <v>0</v>
      </c>
      <c r="CQ75" s="781">
        <f t="shared" ca="1" si="236"/>
        <v>0</v>
      </c>
      <c r="CR75" s="781">
        <f t="shared" ca="1" si="236"/>
        <v>0</v>
      </c>
      <c r="CS75" s="781">
        <f t="shared" ca="1" si="236"/>
        <v>0</v>
      </c>
      <c r="CT75" s="542"/>
      <c r="CU75" s="781">
        <f t="shared" ref="CU75:DH86" ca="1" si="237">VLOOKUP(CU$8,INDIRECT(LU_MAT),$B75,FALSE())*$D75/$C75</f>
        <v>-2.4502812984678886E-5</v>
      </c>
      <c r="CV75" s="781">
        <f t="shared" ca="1" si="237"/>
        <v>0</v>
      </c>
      <c r="CW75" s="781">
        <f t="shared" ca="1" si="237"/>
        <v>0</v>
      </c>
      <c r="CX75" s="781">
        <f t="shared" ca="1" si="237"/>
        <v>-5.4703812329892365</v>
      </c>
      <c r="CY75" s="781">
        <f t="shared" ca="1" si="237"/>
        <v>0</v>
      </c>
      <c r="CZ75" s="781" t="e">
        <f t="shared" ca="1" si="237"/>
        <v>#N/A</v>
      </c>
      <c r="DA75" s="781" t="e">
        <f t="shared" ca="1" si="237"/>
        <v>#N/A</v>
      </c>
      <c r="DB75" s="781">
        <f t="shared" ca="1" si="237"/>
        <v>0</v>
      </c>
      <c r="DC75" s="766">
        <f t="shared" ca="1" si="237"/>
        <v>0</v>
      </c>
      <c r="DD75" s="781">
        <f t="shared" ca="1" si="237"/>
        <v>-3.4993697528945129E-11</v>
      </c>
      <c r="DE75" s="781">
        <f t="shared" ca="1" si="237"/>
        <v>-9.342459613383493E-13</v>
      </c>
      <c r="DF75" s="781">
        <f t="shared" ca="1" si="237"/>
        <v>0</v>
      </c>
      <c r="DG75" s="781">
        <f t="shared" ca="1" si="237"/>
        <v>-2.9509366931411737E-3</v>
      </c>
      <c r="DH75" s="781">
        <f t="shared" ca="1" si="237"/>
        <v>-2.3565291853715011E-3</v>
      </c>
      <c r="DI75" s="542"/>
      <c r="DJ75" s="781">
        <f t="shared" ref="DJ75:DP86" ca="1" si="238">VLOOKUP(DJ$8,INDIRECT(LU_MAT),$B75,FALSE())*$D75/$C75</f>
        <v>-1.6648262831580128E-2</v>
      </c>
      <c r="DK75" s="781">
        <f t="shared" ca="1" si="238"/>
        <v>-0.49067366519872868</v>
      </c>
      <c r="DL75" s="781">
        <f t="shared" ca="1" si="238"/>
        <v>0</v>
      </c>
      <c r="DM75" s="781">
        <f t="shared" ca="1" si="238"/>
        <v>0</v>
      </c>
      <c r="DN75" s="781" t="e">
        <f t="shared" ca="1" si="238"/>
        <v>#N/A</v>
      </c>
      <c r="DO75" s="781">
        <f t="shared" ca="1" si="238"/>
        <v>-2.0292877129773262E-2</v>
      </c>
      <c r="DP75" s="781" t="e">
        <f t="shared" ca="1" si="238"/>
        <v>#N/A</v>
      </c>
      <c r="DQ75" s="542"/>
      <c r="DR75" s="781">
        <f t="shared" ca="1" si="217"/>
        <v>-4.7226942768141411</v>
      </c>
      <c r="DS75" s="781">
        <f t="shared" ca="1" si="217"/>
        <v>0</v>
      </c>
      <c r="DT75" s="781">
        <f t="shared" ca="1" si="217"/>
        <v>0</v>
      </c>
      <c r="DU75" s="781" t="e">
        <f t="shared" ca="1" si="217"/>
        <v>#N/A</v>
      </c>
      <c r="DV75" s="617"/>
      <c r="DW75" s="542"/>
      <c r="DX75" s="781">
        <f t="shared" ca="1" si="218"/>
        <v>-4.7226942768141411</v>
      </c>
      <c r="DY75" s="781">
        <f t="shared" ca="1" si="218"/>
        <v>0</v>
      </c>
      <c r="DZ75" s="781">
        <f t="shared" ca="1" si="218"/>
        <v>0</v>
      </c>
      <c r="EA75" s="781" t="e">
        <f t="shared" ca="1" si="218"/>
        <v>#N/A</v>
      </c>
      <c r="EB75" s="617"/>
      <c r="EC75" s="542"/>
      <c r="ED75" s="781">
        <f t="shared" ca="1" si="219"/>
        <v>-0.25537495119814985</v>
      </c>
      <c r="EE75" s="781">
        <f t="shared" ca="1" si="219"/>
        <v>0</v>
      </c>
      <c r="EF75" s="781" t="e">
        <f t="shared" ca="1" si="219"/>
        <v>#N/A</v>
      </c>
      <c r="EG75" s="781" t="e">
        <f t="shared" ca="1" si="219"/>
        <v>#N/A</v>
      </c>
      <c r="EH75" s="617"/>
      <c r="EI75" s="542"/>
      <c r="EJ75" s="781">
        <f t="shared" ca="1" si="220"/>
        <v>0</v>
      </c>
      <c r="EK75" s="781">
        <f t="shared" ca="1" si="220"/>
        <v>0</v>
      </c>
      <c r="EL75" s="781">
        <f t="shared" ca="1" si="220"/>
        <v>0</v>
      </c>
      <c r="EM75" s="781">
        <f t="shared" ca="1" si="220"/>
        <v>0</v>
      </c>
      <c r="EN75" s="617"/>
      <c r="EO75" s="542"/>
      <c r="EP75" s="781">
        <f t="shared" ca="1" si="221"/>
        <v>-2.9509366931411737E-3</v>
      </c>
      <c r="EQ75" s="781">
        <f t="shared" ca="1" si="221"/>
        <v>-2.9509366931411737E-3</v>
      </c>
      <c r="ER75" s="781">
        <f t="shared" ca="1" si="221"/>
        <v>0</v>
      </c>
      <c r="ES75" s="781">
        <f t="shared" ca="1" si="221"/>
        <v>-9.001872384970008E-14</v>
      </c>
      <c r="ET75" s="617"/>
      <c r="EU75" s="542"/>
      <c r="EV75" s="781">
        <f t="shared" ca="1" si="222"/>
        <v>0</v>
      </c>
      <c r="EW75" s="781">
        <f t="shared" ca="1" si="222"/>
        <v>0</v>
      </c>
      <c r="EX75" s="542"/>
      <c r="EY75" s="781">
        <f t="shared" ca="1" si="223"/>
        <v>0</v>
      </c>
      <c r="EZ75" s="781">
        <f t="shared" ca="1" si="223"/>
        <v>0</v>
      </c>
      <c r="FA75" s="781" t="e">
        <f t="shared" ca="1" si="223"/>
        <v>#N/A</v>
      </c>
      <c r="FB75" s="542"/>
      <c r="FC75" s="781">
        <f t="shared" ref="FC75:FL86" ca="1" si="239">VLOOKUP(FC$8,INDIRECT(LU_MAT),$B75,FALSE())*$D75/$C75</f>
        <v>0</v>
      </c>
      <c r="FD75" s="781">
        <f t="shared" ca="1" si="239"/>
        <v>0</v>
      </c>
      <c r="FE75" s="781">
        <f t="shared" ca="1" si="239"/>
        <v>0</v>
      </c>
      <c r="FF75" s="781">
        <f t="shared" ca="1" si="239"/>
        <v>0</v>
      </c>
      <c r="FG75" s="781">
        <f t="shared" ca="1" si="239"/>
        <v>0</v>
      </c>
      <c r="FH75" s="781">
        <f t="shared" ca="1" si="239"/>
        <v>0</v>
      </c>
      <c r="FI75" s="781">
        <f t="shared" ca="1" si="239"/>
        <v>0</v>
      </c>
      <c r="FJ75" s="781">
        <f t="shared" ca="1" si="239"/>
        <v>0</v>
      </c>
      <c r="FK75" s="781">
        <f t="shared" ca="1" si="239"/>
        <v>0</v>
      </c>
      <c r="FL75" s="781">
        <f t="shared" ca="1" si="239"/>
        <v>0</v>
      </c>
      <c r="FM75" s="781" t="e">
        <f t="shared" ref="FM75:FV86" ca="1" si="240">VLOOKUP(FM$8,INDIRECT(LU_MAT),$B75,FALSE())*$D75/$C75</f>
        <v>#N/A</v>
      </c>
      <c r="FN75" s="781">
        <f t="shared" ca="1" si="240"/>
        <v>0</v>
      </c>
      <c r="FO75" s="781">
        <f t="shared" ca="1" si="240"/>
        <v>0</v>
      </c>
      <c r="FP75" s="781">
        <f t="shared" ca="1" si="240"/>
        <v>0</v>
      </c>
      <c r="FQ75" s="781">
        <f t="shared" ca="1" si="240"/>
        <v>0</v>
      </c>
      <c r="FR75" s="781">
        <f t="shared" ca="1" si="240"/>
        <v>0</v>
      </c>
      <c r="FS75" s="781">
        <f t="shared" ca="1" si="240"/>
        <v>0</v>
      </c>
      <c r="FT75" s="781">
        <f t="shared" ca="1" si="240"/>
        <v>0</v>
      </c>
      <c r="FU75" s="781" t="e">
        <f t="shared" ca="1" si="240"/>
        <v>#N/A</v>
      </c>
      <c r="FV75" s="781" t="e">
        <f t="shared" ca="1" si="240"/>
        <v>#N/A</v>
      </c>
      <c r="FW75" s="781">
        <f t="shared" ref="FW75:GB86" ca="1" si="241">VLOOKUP(FW$8,INDIRECT(LU_MAT),$B75,FALSE())*$D75/$C75</f>
        <v>0</v>
      </c>
      <c r="FX75" s="781">
        <f t="shared" ca="1" si="241"/>
        <v>0</v>
      </c>
      <c r="FY75" s="781">
        <f t="shared" ca="1" si="241"/>
        <v>0</v>
      </c>
      <c r="FZ75" s="781">
        <f t="shared" ca="1" si="241"/>
        <v>0</v>
      </c>
      <c r="GA75" s="781" t="e">
        <f t="shared" ca="1" si="241"/>
        <v>#N/A</v>
      </c>
      <c r="GB75" s="781">
        <f t="shared" ca="1" si="241"/>
        <v>0</v>
      </c>
      <c r="GC75" s="617"/>
      <c r="GD75" s="781">
        <f t="shared" ref="GD75:GO86" ca="1" si="242">VLOOKUP(GD$8,INDIRECT(LU_MAT),$B75,FALSE())*$D75/$C75</f>
        <v>0</v>
      </c>
      <c r="GE75" s="781">
        <f t="shared" ca="1" si="242"/>
        <v>0</v>
      </c>
      <c r="GF75" s="781">
        <f t="shared" ca="1" si="242"/>
        <v>0</v>
      </c>
      <c r="GG75" s="781">
        <f t="shared" ca="1" si="242"/>
        <v>0</v>
      </c>
      <c r="GH75" s="781" t="e">
        <f t="shared" ca="1" si="242"/>
        <v>#N/A</v>
      </c>
      <c r="GI75" s="781" t="e">
        <f t="shared" ca="1" si="242"/>
        <v>#N/A</v>
      </c>
      <c r="GJ75" s="781">
        <f t="shared" ca="1" si="242"/>
        <v>-9.342459613383493E-13</v>
      </c>
      <c r="GK75" s="781">
        <f t="shared" ca="1" si="242"/>
        <v>-2.9509366931411737E-3</v>
      </c>
      <c r="GL75" s="781">
        <f t="shared" ca="1" si="242"/>
        <v>0</v>
      </c>
      <c r="GM75" s="781">
        <f t="shared" ca="1" si="242"/>
        <v>0</v>
      </c>
      <c r="GN75" s="781">
        <f t="shared" ca="1" si="242"/>
        <v>0</v>
      </c>
      <c r="GO75" s="781" t="e">
        <f t="shared" ca="1" si="242"/>
        <v>#N/A</v>
      </c>
    </row>
    <row r="76" spans="1:197" ht="12.75" customHeight="1">
      <c r="A76" s="803" t="s">
        <v>2625</v>
      </c>
      <c r="B76" s="818">
        <v>138</v>
      </c>
      <c r="C76" s="804">
        <v>24.626339999999999</v>
      </c>
      <c r="D76" s="523">
        <v>-0.114799512755177</v>
      </c>
      <c r="E76" s="805" t="s">
        <v>1130</v>
      </c>
      <c r="F76" s="806">
        <f t="shared" ca="1" si="228"/>
        <v>0</v>
      </c>
      <c r="G76" s="781">
        <f t="shared" ca="1" si="228"/>
        <v>-3.9334085262889524E-8</v>
      </c>
      <c r="H76" s="781">
        <f t="shared" ca="1" si="228"/>
        <v>0</v>
      </c>
      <c r="I76" s="781">
        <f t="shared" ca="1" si="228"/>
        <v>0</v>
      </c>
      <c r="J76" s="781">
        <f t="shared" ca="1" si="228"/>
        <v>0</v>
      </c>
      <c r="K76" s="781">
        <f t="shared" ca="1" si="228"/>
        <v>0</v>
      </c>
      <c r="L76" s="781">
        <f t="shared" ca="1" si="228"/>
        <v>0</v>
      </c>
      <c r="M76" s="781">
        <f t="shared" ca="1" si="228"/>
        <v>0</v>
      </c>
      <c r="N76" s="766">
        <f t="shared" ca="1" si="228"/>
        <v>0</v>
      </c>
      <c r="O76" s="781">
        <f t="shared" ca="1" si="228"/>
        <v>-1.1641791880013607E-8</v>
      </c>
      <c r="P76" s="807">
        <f t="shared" ca="1" si="228"/>
        <v>-0.40842930004120515</v>
      </c>
      <c r="Q76" s="542"/>
      <c r="R76" s="781">
        <f t="shared" ca="1" si="229"/>
        <v>-0.40842930004120515</v>
      </c>
      <c r="S76" s="781">
        <f t="shared" ca="1" si="229"/>
        <v>0</v>
      </c>
      <c r="T76" s="781">
        <f t="shared" ca="1" si="229"/>
        <v>0</v>
      </c>
      <c r="U76" s="781">
        <f t="shared" ca="1" si="229"/>
        <v>0</v>
      </c>
      <c r="V76" s="781">
        <f t="shared" ca="1" si="229"/>
        <v>0</v>
      </c>
      <c r="W76" s="781">
        <f t="shared" ca="1" si="229"/>
        <v>0</v>
      </c>
      <c r="X76" s="766">
        <f t="shared" ca="1" si="229"/>
        <v>0</v>
      </c>
      <c r="Y76" s="781">
        <f t="shared" ca="1" si="229"/>
        <v>-5.2823519676426054</v>
      </c>
      <c r="Z76" s="781">
        <f t="shared" ca="1" si="229"/>
        <v>-3.1309570400392067E-14</v>
      </c>
      <c r="AA76" s="781">
        <f t="shared" ca="1" si="229"/>
        <v>-3.2301925671098066E-15</v>
      </c>
      <c r="AB76" s="542"/>
      <c r="AC76" s="781">
        <f t="shared" ca="1" si="230"/>
        <v>0</v>
      </c>
      <c r="AD76" s="781">
        <f t="shared" ca="1" si="230"/>
        <v>0</v>
      </c>
      <c r="AE76" s="781">
        <f t="shared" ca="1" si="230"/>
        <v>0</v>
      </c>
      <c r="AF76" s="781">
        <f t="shared" ca="1" si="230"/>
        <v>0</v>
      </c>
      <c r="AG76" s="781">
        <f t="shared" ca="1" si="230"/>
        <v>0</v>
      </c>
      <c r="AH76" s="781">
        <f t="shared" ca="1" si="230"/>
        <v>0</v>
      </c>
      <c r="AI76" s="781">
        <f t="shared" ca="1" si="230"/>
        <v>0</v>
      </c>
      <c r="AJ76" s="781">
        <f t="shared" ca="1" si="230"/>
        <v>0</v>
      </c>
      <c r="AK76" s="766">
        <f t="shared" ca="1" si="230"/>
        <v>0</v>
      </c>
      <c r="AL76" s="781">
        <f t="shared" ca="1" si="230"/>
        <v>0</v>
      </c>
      <c r="AM76" s="781">
        <f t="shared" ca="1" si="230"/>
        <v>0</v>
      </c>
      <c r="AN76" s="781">
        <f t="shared" ca="1" si="230"/>
        <v>0</v>
      </c>
      <c r="AO76" s="542"/>
      <c r="AP76" s="781">
        <f t="shared" ca="1" si="231"/>
        <v>-5.2823519676426054</v>
      </c>
      <c r="AQ76" s="781">
        <f t="shared" ca="1" si="231"/>
        <v>-3.2301925671098066E-15</v>
      </c>
      <c r="AR76" s="781">
        <f t="shared" ca="1" si="231"/>
        <v>-3.1309570400392067E-14</v>
      </c>
      <c r="AS76" s="781">
        <f t="shared" ca="1" si="231"/>
        <v>0</v>
      </c>
      <c r="AT76" s="766">
        <f t="shared" ca="1" si="231"/>
        <v>0</v>
      </c>
      <c r="AU76" s="766">
        <f t="shared" ca="1" si="231"/>
        <v>0</v>
      </c>
      <c r="AV76" s="781">
        <f t="shared" ca="1" si="231"/>
        <v>0</v>
      </c>
      <c r="AW76" s="781">
        <f t="shared" ca="1" si="231"/>
        <v>0</v>
      </c>
      <c r="AX76" s="781">
        <f t="shared" ca="1" si="231"/>
        <v>0</v>
      </c>
      <c r="AY76" s="781">
        <f t="shared" ca="1" si="231"/>
        <v>-3.9334085262889524E-8</v>
      </c>
      <c r="AZ76" s="781">
        <f t="shared" ca="1" si="231"/>
        <v>0</v>
      </c>
      <c r="BA76" s="781">
        <f t="shared" ca="1" si="231"/>
        <v>-5.0857312177935894</v>
      </c>
      <c r="BB76" s="781">
        <f t="shared" ca="1" si="231"/>
        <v>-0.19662066920237595</v>
      </c>
      <c r="BC76" s="781">
        <f t="shared" ca="1" si="231"/>
        <v>-3.7715050966621741E-13</v>
      </c>
      <c r="BD76" s="542"/>
      <c r="BE76" s="781">
        <f t="shared" ca="1" si="232"/>
        <v>-5.2823519676426054</v>
      </c>
      <c r="BF76" s="781">
        <f t="shared" ca="1" si="232"/>
        <v>-3.2301925671098066E-15</v>
      </c>
      <c r="BG76" s="781">
        <f t="shared" ca="1" si="232"/>
        <v>-3.1309570400392067E-14</v>
      </c>
      <c r="BH76" s="781">
        <f t="shared" ca="1" si="232"/>
        <v>0</v>
      </c>
      <c r="BI76" s="766">
        <f t="shared" ca="1" si="232"/>
        <v>0</v>
      </c>
      <c r="BJ76" s="781">
        <f t="shared" ca="1" si="232"/>
        <v>0</v>
      </c>
      <c r="BK76" s="781">
        <f t="shared" ca="1" si="232"/>
        <v>0</v>
      </c>
      <c r="BL76" s="781">
        <f t="shared" ca="1" si="232"/>
        <v>0</v>
      </c>
      <c r="BM76" s="781">
        <f t="shared" ca="1" si="232"/>
        <v>-5.2823519210260503</v>
      </c>
      <c r="BN76" s="781">
        <f t="shared" ca="1" si="232"/>
        <v>0</v>
      </c>
      <c r="BO76" s="781">
        <f t="shared" ca="1" si="232"/>
        <v>-3.9334085262889524E-8</v>
      </c>
      <c r="BP76" s="542"/>
      <c r="BQ76" s="781">
        <f t="shared" ca="1" si="233"/>
        <v>0</v>
      </c>
      <c r="BR76" s="781">
        <f t="shared" ca="1" si="233"/>
        <v>-5.2823519210260503</v>
      </c>
      <c r="BS76" s="781">
        <f t="shared" ca="1" si="233"/>
        <v>0</v>
      </c>
      <c r="BT76" s="781">
        <f t="shared" ca="1" si="233"/>
        <v>-5.0857312177935894</v>
      </c>
      <c r="BU76" s="781">
        <f t="shared" ca="1" si="233"/>
        <v>-3.7715050966621741E-13</v>
      </c>
      <c r="BV76" s="781">
        <f t="shared" ca="1" si="233"/>
        <v>-0.19662066920237595</v>
      </c>
      <c r="BW76" s="781">
        <f t="shared" ca="1" si="233"/>
        <v>0</v>
      </c>
      <c r="BX76" s="542"/>
      <c r="BY76" s="781">
        <f t="shared" ca="1" si="234"/>
        <v>-0.19662066920237595</v>
      </c>
      <c r="BZ76" s="781">
        <f t="shared" ca="1" si="234"/>
        <v>-3.7715050966621741E-13</v>
      </c>
      <c r="CA76" s="781">
        <f t="shared" ca="1" si="234"/>
        <v>0</v>
      </c>
      <c r="CB76" s="781">
        <f t="shared" ca="1" si="234"/>
        <v>-2.1908199697827035E-3</v>
      </c>
      <c r="CC76" s="781">
        <f t="shared" ca="1" si="234"/>
        <v>-9.8126831097221247E-15</v>
      </c>
      <c r="CD76" s="781">
        <f t="shared" ca="1" si="234"/>
        <v>0</v>
      </c>
      <c r="CE76" s="781">
        <f t="shared" ca="1" si="234"/>
        <v>0</v>
      </c>
      <c r="CF76" s="781">
        <f t="shared" ca="1" si="234"/>
        <v>0</v>
      </c>
      <c r="CG76" s="542"/>
      <c r="CH76" s="781">
        <f t="shared" ca="1" si="235"/>
        <v>-3.8696319235639057E-13</v>
      </c>
      <c r="CI76" s="781">
        <f t="shared" ca="1" si="235"/>
        <v>-0.19881148924674513</v>
      </c>
      <c r="CJ76" s="781">
        <f t="shared" ca="1" si="235"/>
        <v>0</v>
      </c>
      <c r="CK76" s="781" t="e">
        <f t="shared" ca="1" si="235"/>
        <v>#N/A</v>
      </c>
      <c r="CL76" s="781" t="e">
        <f t="shared" ca="1" si="235"/>
        <v>#N/A</v>
      </c>
      <c r="CM76" s="542"/>
      <c r="CN76" s="781">
        <f t="shared" ca="1" si="236"/>
        <v>0</v>
      </c>
      <c r="CO76" s="781" t="e">
        <f t="shared" ca="1" si="236"/>
        <v>#N/A</v>
      </c>
      <c r="CP76" s="781">
        <f t="shared" ca="1" si="236"/>
        <v>0</v>
      </c>
      <c r="CQ76" s="781">
        <f t="shared" ca="1" si="236"/>
        <v>0</v>
      </c>
      <c r="CR76" s="781">
        <f t="shared" ca="1" si="236"/>
        <v>0</v>
      </c>
      <c r="CS76" s="781">
        <f t="shared" ca="1" si="236"/>
        <v>0</v>
      </c>
      <c r="CT76" s="542"/>
      <c r="CU76" s="781">
        <f t="shared" ca="1" si="237"/>
        <v>-1.1641791880013607E-8</v>
      </c>
      <c r="CV76" s="781">
        <f t="shared" ca="1" si="237"/>
        <v>0</v>
      </c>
      <c r="CW76" s="781">
        <f t="shared" ca="1" si="237"/>
        <v>0</v>
      </c>
      <c r="CX76" s="781">
        <f t="shared" ca="1" si="237"/>
        <v>-5.0857312177935894</v>
      </c>
      <c r="CY76" s="781">
        <f t="shared" ca="1" si="237"/>
        <v>0</v>
      </c>
      <c r="CZ76" s="781" t="e">
        <f t="shared" ca="1" si="237"/>
        <v>#N/A</v>
      </c>
      <c r="DA76" s="781" t="e">
        <f t="shared" ca="1" si="237"/>
        <v>#N/A</v>
      </c>
      <c r="DB76" s="781">
        <f t="shared" ca="1" si="237"/>
        <v>0</v>
      </c>
      <c r="DC76" s="766">
        <f t="shared" ca="1" si="237"/>
        <v>0</v>
      </c>
      <c r="DD76" s="781">
        <f t="shared" ca="1" si="237"/>
        <v>-9.8126831097221247E-15</v>
      </c>
      <c r="DE76" s="781">
        <f t="shared" ca="1" si="237"/>
        <v>-7.0332419349602546E-17</v>
      </c>
      <c r="DF76" s="781">
        <f t="shared" ca="1" si="237"/>
        <v>0</v>
      </c>
      <c r="DG76" s="781">
        <f t="shared" ca="1" si="237"/>
        <v>-2.7434292195803846E-3</v>
      </c>
      <c r="DH76" s="781">
        <f t="shared" ca="1" si="237"/>
        <v>-2.1908199697827035E-3</v>
      </c>
      <c r="DI76" s="542"/>
      <c r="DJ76" s="781">
        <f t="shared" ca="1" si="238"/>
        <v>-1.5477570479243155E-2</v>
      </c>
      <c r="DK76" s="781">
        <f t="shared" ca="1" si="238"/>
        <v>-0.45616989136681013</v>
      </c>
      <c r="DL76" s="781">
        <f t="shared" ca="1" si="238"/>
        <v>0</v>
      </c>
      <c r="DM76" s="781">
        <f t="shared" ca="1" si="238"/>
        <v>0</v>
      </c>
      <c r="DN76" s="781" t="e">
        <f t="shared" ca="1" si="238"/>
        <v>#N/A</v>
      </c>
      <c r="DO76" s="781">
        <f t="shared" ca="1" si="238"/>
        <v>-1.8865898492488754E-2</v>
      </c>
      <c r="DP76" s="781" t="e">
        <f t="shared" ca="1" si="238"/>
        <v>#N/A</v>
      </c>
      <c r="DQ76" s="542"/>
      <c r="DR76" s="781">
        <f t="shared" ca="1" si="217"/>
        <v>-4.3905982475584402</v>
      </c>
      <c r="DS76" s="781">
        <f t="shared" ca="1" si="217"/>
        <v>0</v>
      </c>
      <c r="DT76" s="781">
        <f t="shared" ca="1" si="217"/>
        <v>0</v>
      </c>
      <c r="DU76" s="781" t="e">
        <f t="shared" ca="1" si="217"/>
        <v>#N/A</v>
      </c>
      <c r="DV76" s="617"/>
      <c r="DW76" s="542"/>
      <c r="DX76" s="781">
        <f t="shared" ca="1" si="218"/>
        <v>-4.3905982475584402</v>
      </c>
      <c r="DY76" s="781">
        <f t="shared" ca="1" si="218"/>
        <v>0</v>
      </c>
      <c r="DZ76" s="781">
        <f t="shared" ca="1" si="218"/>
        <v>0</v>
      </c>
      <c r="EA76" s="781" t="e">
        <f t="shared" ca="1" si="218"/>
        <v>#N/A</v>
      </c>
      <c r="EB76" s="617"/>
      <c r="EC76" s="542"/>
      <c r="ED76" s="781">
        <f t="shared" ca="1" si="219"/>
        <v>-0.23741719186681792</v>
      </c>
      <c r="EE76" s="781">
        <f t="shared" ca="1" si="219"/>
        <v>0</v>
      </c>
      <c r="EF76" s="781" t="e">
        <f t="shared" ca="1" si="219"/>
        <v>#N/A</v>
      </c>
      <c r="EG76" s="781" t="e">
        <f t="shared" ca="1" si="219"/>
        <v>#N/A</v>
      </c>
      <c r="EH76" s="617"/>
      <c r="EI76" s="542"/>
      <c r="EJ76" s="781">
        <f t="shared" ca="1" si="220"/>
        <v>0</v>
      </c>
      <c r="EK76" s="781">
        <f t="shared" ca="1" si="220"/>
        <v>0</v>
      </c>
      <c r="EL76" s="781">
        <f t="shared" ca="1" si="220"/>
        <v>0</v>
      </c>
      <c r="EM76" s="781">
        <f t="shared" ca="1" si="220"/>
        <v>0</v>
      </c>
      <c r="EN76" s="617"/>
      <c r="EO76" s="542"/>
      <c r="EP76" s="781">
        <f t="shared" ca="1" si="221"/>
        <v>-2.7434292195803846E-3</v>
      </c>
      <c r="EQ76" s="781">
        <f t="shared" ca="1" si="221"/>
        <v>-2.7434292195803846E-3</v>
      </c>
      <c r="ER76" s="781">
        <f t="shared" ca="1" si="221"/>
        <v>0</v>
      </c>
      <c r="ES76" s="781">
        <f t="shared" ca="1" si="221"/>
        <v>-1.4417015375365529E-15</v>
      </c>
      <c r="ET76" s="617"/>
      <c r="EU76" s="542"/>
      <c r="EV76" s="781">
        <f t="shared" ca="1" si="222"/>
        <v>0</v>
      </c>
      <c r="EW76" s="781">
        <f t="shared" ca="1" si="222"/>
        <v>0</v>
      </c>
      <c r="EX76" s="542"/>
      <c r="EY76" s="781">
        <f t="shared" ca="1" si="223"/>
        <v>0</v>
      </c>
      <c r="EZ76" s="781">
        <f t="shared" ca="1" si="223"/>
        <v>0</v>
      </c>
      <c r="FA76" s="781" t="e">
        <f t="shared" ca="1" si="223"/>
        <v>#N/A</v>
      </c>
      <c r="FB76" s="542"/>
      <c r="FC76" s="781">
        <f t="shared" ca="1" si="239"/>
        <v>0</v>
      </c>
      <c r="FD76" s="781">
        <f t="shared" ca="1" si="239"/>
        <v>0</v>
      </c>
      <c r="FE76" s="781">
        <f t="shared" ca="1" si="239"/>
        <v>0</v>
      </c>
      <c r="FF76" s="781">
        <f t="shared" ca="1" si="239"/>
        <v>0</v>
      </c>
      <c r="FG76" s="781">
        <f t="shared" ca="1" si="239"/>
        <v>0</v>
      </c>
      <c r="FH76" s="781">
        <f t="shared" ca="1" si="239"/>
        <v>0</v>
      </c>
      <c r="FI76" s="781">
        <f t="shared" ca="1" si="239"/>
        <v>0</v>
      </c>
      <c r="FJ76" s="781">
        <f t="shared" ca="1" si="239"/>
        <v>0</v>
      </c>
      <c r="FK76" s="781">
        <f t="shared" ca="1" si="239"/>
        <v>0</v>
      </c>
      <c r="FL76" s="781">
        <f t="shared" ca="1" si="239"/>
        <v>0</v>
      </c>
      <c r="FM76" s="781" t="e">
        <f t="shared" ca="1" si="240"/>
        <v>#N/A</v>
      </c>
      <c r="FN76" s="781">
        <f t="shared" ca="1" si="240"/>
        <v>0</v>
      </c>
      <c r="FO76" s="781">
        <f t="shared" ca="1" si="240"/>
        <v>0</v>
      </c>
      <c r="FP76" s="781">
        <f t="shared" ca="1" si="240"/>
        <v>0</v>
      </c>
      <c r="FQ76" s="781">
        <f t="shared" ca="1" si="240"/>
        <v>0</v>
      </c>
      <c r="FR76" s="781">
        <f t="shared" ca="1" si="240"/>
        <v>0</v>
      </c>
      <c r="FS76" s="781">
        <f t="shared" ca="1" si="240"/>
        <v>0</v>
      </c>
      <c r="FT76" s="781">
        <f t="shared" ca="1" si="240"/>
        <v>0</v>
      </c>
      <c r="FU76" s="781" t="e">
        <f t="shared" ca="1" si="240"/>
        <v>#N/A</v>
      </c>
      <c r="FV76" s="781" t="e">
        <f t="shared" ca="1" si="240"/>
        <v>#N/A</v>
      </c>
      <c r="FW76" s="781">
        <f t="shared" ca="1" si="241"/>
        <v>0</v>
      </c>
      <c r="FX76" s="781">
        <f t="shared" ca="1" si="241"/>
        <v>0</v>
      </c>
      <c r="FY76" s="781">
        <f t="shared" ca="1" si="241"/>
        <v>0</v>
      </c>
      <c r="FZ76" s="781">
        <f t="shared" ca="1" si="241"/>
        <v>0</v>
      </c>
      <c r="GA76" s="781" t="e">
        <f t="shared" ca="1" si="241"/>
        <v>#N/A</v>
      </c>
      <c r="GB76" s="781">
        <f t="shared" ca="1" si="241"/>
        <v>0</v>
      </c>
      <c r="GC76" s="617"/>
      <c r="GD76" s="781">
        <f t="shared" ca="1" si="242"/>
        <v>0</v>
      </c>
      <c r="GE76" s="781">
        <f t="shared" ca="1" si="242"/>
        <v>0</v>
      </c>
      <c r="GF76" s="781">
        <f t="shared" ca="1" si="242"/>
        <v>0</v>
      </c>
      <c r="GG76" s="781">
        <f t="shared" ca="1" si="242"/>
        <v>0</v>
      </c>
      <c r="GH76" s="781" t="e">
        <f t="shared" ca="1" si="242"/>
        <v>#N/A</v>
      </c>
      <c r="GI76" s="781" t="e">
        <f t="shared" ca="1" si="242"/>
        <v>#N/A</v>
      </c>
      <c r="GJ76" s="781">
        <f t="shared" ca="1" si="242"/>
        <v>-7.0332419349602546E-17</v>
      </c>
      <c r="GK76" s="781">
        <f t="shared" ca="1" si="242"/>
        <v>-2.7434292195803846E-3</v>
      </c>
      <c r="GL76" s="781">
        <f t="shared" ca="1" si="242"/>
        <v>0</v>
      </c>
      <c r="GM76" s="781">
        <f t="shared" ca="1" si="242"/>
        <v>0</v>
      </c>
      <c r="GN76" s="781">
        <f t="shared" ca="1" si="242"/>
        <v>0</v>
      </c>
      <c r="GO76" s="781" t="e">
        <f t="shared" ca="1" si="242"/>
        <v>#N/A</v>
      </c>
    </row>
    <row r="77" spans="1:197" ht="12.75" customHeight="1">
      <c r="A77" s="803" t="s">
        <v>2626</v>
      </c>
      <c r="B77" s="818">
        <v>133</v>
      </c>
      <c r="C77" s="804">
        <v>60.05256</v>
      </c>
      <c r="D77" s="523">
        <v>-0.194496990543994</v>
      </c>
      <c r="E77" s="805" t="s">
        <v>1130</v>
      </c>
      <c r="F77" s="806">
        <f t="shared" ca="1" si="228"/>
        <v>0</v>
      </c>
      <c r="G77" s="781">
        <f t="shared" ca="1" si="228"/>
        <v>-1.1578368125668764E-8</v>
      </c>
      <c r="H77" s="781">
        <f t="shared" ca="1" si="228"/>
        <v>0</v>
      </c>
      <c r="I77" s="781">
        <f t="shared" ca="1" si="228"/>
        <v>0</v>
      </c>
      <c r="J77" s="781">
        <f t="shared" ca="1" si="228"/>
        <v>0</v>
      </c>
      <c r="K77" s="781">
        <f t="shared" ca="1" si="228"/>
        <v>0</v>
      </c>
      <c r="L77" s="781">
        <f t="shared" ca="1" si="228"/>
        <v>0</v>
      </c>
      <c r="M77" s="781">
        <f t="shared" ca="1" si="228"/>
        <v>0</v>
      </c>
      <c r="N77" s="766">
        <f t="shared" ca="1" si="228"/>
        <v>0</v>
      </c>
      <c r="O77" s="781">
        <f t="shared" ca="1" si="228"/>
        <v>-4.7516750927779395E-8</v>
      </c>
      <c r="P77" s="807">
        <f t="shared" ca="1" si="228"/>
        <v>-1.6030013874329181</v>
      </c>
      <c r="Q77" s="542"/>
      <c r="R77" s="781">
        <f t="shared" ca="1" si="229"/>
        <v>-1.6030013874329181</v>
      </c>
      <c r="S77" s="781">
        <f t="shared" ca="1" si="229"/>
        <v>0</v>
      </c>
      <c r="T77" s="781">
        <f t="shared" ca="1" si="229"/>
        <v>0</v>
      </c>
      <c r="U77" s="781">
        <f t="shared" ca="1" si="229"/>
        <v>0</v>
      </c>
      <c r="V77" s="781">
        <f t="shared" ca="1" si="229"/>
        <v>0</v>
      </c>
      <c r="W77" s="781">
        <f t="shared" ca="1" si="229"/>
        <v>0</v>
      </c>
      <c r="X77" s="766">
        <f t="shared" ca="1" si="229"/>
        <v>0</v>
      </c>
      <c r="Y77" s="781">
        <f t="shared" ca="1" si="229"/>
        <v>-1.5549113440609899</v>
      </c>
      <c r="Z77" s="781">
        <f t="shared" ca="1" si="229"/>
        <v>-9.2162746308922925E-15</v>
      </c>
      <c r="AA77" s="781">
        <f t="shared" ca="1" si="229"/>
        <v>-9.8024577406859102E-16</v>
      </c>
      <c r="AB77" s="542"/>
      <c r="AC77" s="781">
        <f t="shared" ca="1" si="230"/>
        <v>0</v>
      </c>
      <c r="AD77" s="781">
        <f t="shared" ca="1" si="230"/>
        <v>0</v>
      </c>
      <c r="AE77" s="781">
        <f t="shared" ca="1" si="230"/>
        <v>0</v>
      </c>
      <c r="AF77" s="781">
        <f t="shared" ca="1" si="230"/>
        <v>0</v>
      </c>
      <c r="AG77" s="781">
        <f t="shared" ca="1" si="230"/>
        <v>0</v>
      </c>
      <c r="AH77" s="781">
        <f t="shared" ca="1" si="230"/>
        <v>0</v>
      </c>
      <c r="AI77" s="781">
        <f t="shared" ca="1" si="230"/>
        <v>0</v>
      </c>
      <c r="AJ77" s="781">
        <f t="shared" ca="1" si="230"/>
        <v>0</v>
      </c>
      <c r="AK77" s="766">
        <f t="shared" ca="1" si="230"/>
        <v>0</v>
      </c>
      <c r="AL77" s="781">
        <f t="shared" ca="1" si="230"/>
        <v>0</v>
      </c>
      <c r="AM77" s="781">
        <f t="shared" ca="1" si="230"/>
        <v>0</v>
      </c>
      <c r="AN77" s="781">
        <f t="shared" ca="1" si="230"/>
        <v>0</v>
      </c>
      <c r="AO77" s="542"/>
      <c r="AP77" s="781">
        <f t="shared" ca="1" si="231"/>
        <v>-1.5549113440609899</v>
      </c>
      <c r="AQ77" s="781">
        <f t="shared" ca="1" si="231"/>
        <v>-9.8024577406859102E-16</v>
      </c>
      <c r="AR77" s="781">
        <f t="shared" ca="1" si="231"/>
        <v>-9.2162746308922925E-15</v>
      </c>
      <c r="AS77" s="781">
        <f t="shared" ca="1" si="231"/>
        <v>0</v>
      </c>
      <c r="AT77" s="766">
        <f t="shared" ca="1" si="231"/>
        <v>0</v>
      </c>
      <c r="AU77" s="766">
        <f t="shared" ca="1" si="231"/>
        <v>0</v>
      </c>
      <c r="AV77" s="781">
        <f t="shared" ca="1" si="231"/>
        <v>0</v>
      </c>
      <c r="AW77" s="781">
        <f t="shared" ca="1" si="231"/>
        <v>0</v>
      </c>
      <c r="AX77" s="781">
        <f t="shared" ca="1" si="231"/>
        <v>0</v>
      </c>
      <c r="AY77" s="781">
        <f t="shared" ca="1" si="231"/>
        <v>-1.1578368125668764E-8</v>
      </c>
      <c r="AZ77" s="781">
        <f t="shared" ca="1" si="231"/>
        <v>0</v>
      </c>
      <c r="BA77" s="781">
        <f t="shared" ca="1" si="231"/>
        <v>-1.4970341402861707</v>
      </c>
      <c r="BB77" s="781">
        <f t="shared" ca="1" si="231"/>
        <v>-5.7877194058480894E-2</v>
      </c>
      <c r="BC77" s="781">
        <f t="shared" ca="1" si="231"/>
        <v>-1.0917145478282194E-13</v>
      </c>
      <c r="BD77" s="542"/>
      <c r="BE77" s="781">
        <f t="shared" ca="1" si="232"/>
        <v>-1.5549113440609899</v>
      </c>
      <c r="BF77" s="781">
        <f t="shared" ca="1" si="232"/>
        <v>-9.8024577406859102E-16</v>
      </c>
      <c r="BG77" s="781">
        <f t="shared" ca="1" si="232"/>
        <v>-9.2162746308922925E-15</v>
      </c>
      <c r="BH77" s="781">
        <f t="shared" ca="1" si="232"/>
        <v>0</v>
      </c>
      <c r="BI77" s="766">
        <f t="shared" ca="1" si="232"/>
        <v>0</v>
      </c>
      <c r="BJ77" s="781">
        <f t="shared" ca="1" si="232"/>
        <v>0</v>
      </c>
      <c r="BK77" s="781">
        <f t="shared" ca="1" si="232"/>
        <v>0</v>
      </c>
      <c r="BL77" s="781">
        <f t="shared" ca="1" si="232"/>
        <v>0</v>
      </c>
      <c r="BM77" s="781">
        <f t="shared" ca="1" si="232"/>
        <v>-1.5549113343446515</v>
      </c>
      <c r="BN77" s="781">
        <f t="shared" ca="1" si="232"/>
        <v>0</v>
      </c>
      <c r="BO77" s="781">
        <f t="shared" ca="1" si="232"/>
        <v>-1.1578368125668764E-8</v>
      </c>
      <c r="BP77" s="542"/>
      <c r="BQ77" s="781">
        <f t="shared" ca="1" si="233"/>
        <v>0</v>
      </c>
      <c r="BR77" s="781">
        <f t="shared" ca="1" si="233"/>
        <v>-1.5549113343446515</v>
      </c>
      <c r="BS77" s="781">
        <f t="shared" ca="1" si="233"/>
        <v>0</v>
      </c>
      <c r="BT77" s="781">
        <f t="shared" ca="1" si="233"/>
        <v>-1.4970341402861707</v>
      </c>
      <c r="BU77" s="781">
        <f t="shared" ca="1" si="233"/>
        <v>-1.0917145478282194E-13</v>
      </c>
      <c r="BV77" s="781">
        <f t="shared" ca="1" si="233"/>
        <v>-5.7877194058480894E-2</v>
      </c>
      <c r="BW77" s="781">
        <f t="shared" ca="1" si="233"/>
        <v>0</v>
      </c>
      <c r="BX77" s="542"/>
      <c r="BY77" s="781">
        <f t="shared" ca="1" si="234"/>
        <v>-5.7877194058480894E-2</v>
      </c>
      <c r="BZ77" s="781">
        <f t="shared" ca="1" si="234"/>
        <v>-1.0917145478282194E-13</v>
      </c>
      <c r="CA77" s="781">
        <f t="shared" ca="1" si="234"/>
        <v>0</v>
      </c>
      <c r="CB77" s="781">
        <f t="shared" ca="1" si="234"/>
        <v>-6.4488904918675954E-4</v>
      </c>
      <c r="CC77" s="781">
        <f t="shared" ca="1" si="234"/>
        <v>-2.8884581865783532E-15</v>
      </c>
      <c r="CD77" s="781">
        <f t="shared" ca="1" si="234"/>
        <v>0</v>
      </c>
      <c r="CE77" s="781">
        <f t="shared" ca="1" si="234"/>
        <v>0</v>
      </c>
      <c r="CF77" s="781">
        <f t="shared" ca="1" si="234"/>
        <v>0</v>
      </c>
      <c r="CG77" s="542"/>
      <c r="CH77" s="781">
        <f t="shared" ca="1" si="235"/>
        <v>-1.1205991284956545E-13</v>
      </c>
      <c r="CI77" s="781">
        <f t="shared" ca="1" si="235"/>
        <v>-5.852208328256174E-2</v>
      </c>
      <c r="CJ77" s="781">
        <f t="shared" ca="1" si="235"/>
        <v>0</v>
      </c>
      <c r="CK77" s="781" t="e">
        <f t="shared" ca="1" si="235"/>
        <v>#N/A</v>
      </c>
      <c r="CL77" s="781" t="e">
        <f t="shared" ca="1" si="235"/>
        <v>#N/A</v>
      </c>
      <c r="CM77" s="542"/>
      <c r="CN77" s="781">
        <f t="shared" ca="1" si="236"/>
        <v>0</v>
      </c>
      <c r="CO77" s="781" t="e">
        <f t="shared" ca="1" si="236"/>
        <v>#N/A</v>
      </c>
      <c r="CP77" s="781">
        <f t="shared" ca="1" si="236"/>
        <v>0</v>
      </c>
      <c r="CQ77" s="781">
        <f t="shared" ca="1" si="236"/>
        <v>0</v>
      </c>
      <c r="CR77" s="781">
        <f t="shared" ca="1" si="236"/>
        <v>0</v>
      </c>
      <c r="CS77" s="781">
        <f t="shared" ca="1" si="236"/>
        <v>0</v>
      </c>
      <c r="CT77" s="542"/>
      <c r="CU77" s="781">
        <f t="shared" ca="1" si="237"/>
        <v>-4.7516750927779395E-8</v>
      </c>
      <c r="CV77" s="781">
        <f t="shared" ca="1" si="237"/>
        <v>0</v>
      </c>
      <c r="CW77" s="781">
        <f t="shared" ca="1" si="237"/>
        <v>0</v>
      </c>
      <c r="CX77" s="781">
        <f t="shared" ca="1" si="237"/>
        <v>-1.4970341402861707</v>
      </c>
      <c r="CY77" s="781">
        <f t="shared" ca="1" si="237"/>
        <v>0</v>
      </c>
      <c r="CZ77" s="781" t="e">
        <f t="shared" ca="1" si="237"/>
        <v>#N/A</v>
      </c>
      <c r="DA77" s="781" t="e">
        <f t="shared" ca="1" si="237"/>
        <v>#N/A</v>
      </c>
      <c r="DB77" s="781">
        <f t="shared" ca="1" si="237"/>
        <v>0</v>
      </c>
      <c r="DC77" s="766">
        <f t="shared" ca="1" si="237"/>
        <v>0</v>
      </c>
      <c r="DD77" s="781">
        <f t="shared" ca="1" si="237"/>
        <v>-2.8884581865783532E-15</v>
      </c>
      <c r="DE77" s="781">
        <f t="shared" ca="1" si="237"/>
        <v>-2.0703027956009181E-17</v>
      </c>
      <c r="DF77" s="781">
        <f t="shared" ca="1" si="237"/>
        <v>0</v>
      </c>
      <c r="DG77" s="781">
        <f t="shared" ca="1" si="237"/>
        <v>-8.0755492773977014E-4</v>
      </c>
      <c r="DH77" s="781">
        <f t="shared" ca="1" si="237"/>
        <v>-6.4488904918675954E-4</v>
      </c>
      <c r="DI77" s="542"/>
      <c r="DJ77" s="781">
        <f t="shared" ca="1" si="238"/>
        <v>-4.5559725961764122E-3</v>
      </c>
      <c r="DK77" s="781">
        <f t="shared" ca="1" si="238"/>
        <v>-0.13427802008024076</v>
      </c>
      <c r="DL77" s="781">
        <f t="shared" ca="1" si="238"/>
        <v>0</v>
      </c>
      <c r="DM77" s="781">
        <f t="shared" ca="1" si="238"/>
        <v>0</v>
      </c>
      <c r="DN77" s="781" t="e">
        <f t="shared" ca="1" si="238"/>
        <v>#N/A</v>
      </c>
      <c r="DO77" s="781">
        <f t="shared" ca="1" si="238"/>
        <v>-5.5533597135342455E-3</v>
      </c>
      <c r="DP77" s="781" t="e">
        <f t="shared" ca="1" si="238"/>
        <v>#N/A</v>
      </c>
      <c r="DQ77" s="542"/>
      <c r="DR77" s="781">
        <f t="shared" ca="1" si="217"/>
        <v>-1.2924150639291265</v>
      </c>
      <c r="DS77" s="781">
        <f t="shared" ca="1" si="217"/>
        <v>0</v>
      </c>
      <c r="DT77" s="781">
        <f t="shared" ca="1" si="217"/>
        <v>0</v>
      </c>
      <c r="DU77" s="781" t="e">
        <f t="shared" ca="1" si="217"/>
        <v>#N/A</v>
      </c>
      <c r="DV77" s="617"/>
      <c r="DW77" s="542"/>
      <c r="DX77" s="781">
        <f t="shared" ca="1" si="218"/>
        <v>-1.2924150639291265</v>
      </c>
      <c r="DY77" s="781">
        <f t="shared" ca="1" si="218"/>
        <v>0</v>
      </c>
      <c r="DZ77" s="781">
        <f t="shared" ca="1" si="218"/>
        <v>0</v>
      </c>
      <c r="EA77" s="781" t="e">
        <f t="shared" ca="1" si="218"/>
        <v>#N/A</v>
      </c>
      <c r="EB77" s="617"/>
      <c r="EC77" s="542"/>
      <c r="ED77" s="781">
        <f t="shared" ca="1" si="219"/>
        <v>-6.9886046968993115E-2</v>
      </c>
      <c r="EE77" s="781">
        <f t="shared" ca="1" si="219"/>
        <v>0</v>
      </c>
      <c r="EF77" s="781" t="e">
        <f t="shared" ca="1" si="219"/>
        <v>#N/A</v>
      </c>
      <c r="EG77" s="781" t="e">
        <f t="shared" ca="1" si="219"/>
        <v>#N/A</v>
      </c>
      <c r="EH77" s="617"/>
      <c r="EI77" s="542"/>
      <c r="EJ77" s="781">
        <f t="shared" ca="1" si="220"/>
        <v>0</v>
      </c>
      <c r="EK77" s="781">
        <f t="shared" ca="1" si="220"/>
        <v>0</v>
      </c>
      <c r="EL77" s="781">
        <f t="shared" ca="1" si="220"/>
        <v>0</v>
      </c>
      <c r="EM77" s="781">
        <f t="shared" ca="1" si="220"/>
        <v>0</v>
      </c>
      <c r="EN77" s="617"/>
      <c r="EO77" s="542"/>
      <c r="EP77" s="781">
        <f t="shared" ca="1" si="221"/>
        <v>-8.0755492773977014E-4</v>
      </c>
      <c r="EQ77" s="781">
        <f t="shared" ca="1" si="221"/>
        <v>-8.0755492773977014E-4</v>
      </c>
      <c r="ER77" s="781">
        <f t="shared" ca="1" si="221"/>
        <v>0</v>
      </c>
      <c r="ES77" s="781">
        <f t="shared" ca="1" si="221"/>
        <v>-4.2437879188752408E-16</v>
      </c>
      <c r="ET77" s="617"/>
      <c r="EU77" s="542"/>
      <c r="EV77" s="781">
        <f t="shared" ca="1" si="222"/>
        <v>0</v>
      </c>
      <c r="EW77" s="781">
        <f t="shared" ca="1" si="222"/>
        <v>0</v>
      </c>
      <c r="EX77" s="542"/>
      <c r="EY77" s="781">
        <f t="shared" ca="1" si="223"/>
        <v>0</v>
      </c>
      <c r="EZ77" s="781">
        <f t="shared" ca="1" si="223"/>
        <v>0</v>
      </c>
      <c r="FA77" s="781" t="e">
        <f t="shared" ca="1" si="223"/>
        <v>#N/A</v>
      </c>
      <c r="FB77" s="542"/>
      <c r="FC77" s="781">
        <f t="shared" ca="1" si="239"/>
        <v>0</v>
      </c>
      <c r="FD77" s="781">
        <f t="shared" ca="1" si="239"/>
        <v>0</v>
      </c>
      <c r="FE77" s="781">
        <f t="shared" ca="1" si="239"/>
        <v>0</v>
      </c>
      <c r="FF77" s="781">
        <f t="shared" ca="1" si="239"/>
        <v>0</v>
      </c>
      <c r="FG77" s="781">
        <f t="shared" ca="1" si="239"/>
        <v>0</v>
      </c>
      <c r="FH77" s="781">
        <f t="shared" ca="1" si="239"/>
        <v>0</v>
      </c>
      <c r="FI77" s="781">
        <f t="shared" ca="1" si="239"/>
        <v>0</v>
      </c>
      <c r="FJ77" s="781">
        <f t="shared" ca="1" si="239"/>
        <v>0</v>
      </c>
      <c r="FK77" s="781">
        <f t="shared" ca="1" si="239"/>
        <v>0</v>
      </c>
      <c r="FL77" s="781">
        <f t="shared" ca="1" si="239"/>
        <v>0</v>
      </c>
      <c r="FM77" s="781" t="e">
        <f t="shared" ca="1" si="240"/>
        <v>#N/A</v>
      </c>
      <c r="FN77" s="781">
        <f t="shared" ca="1" si="240"/>
        <v>0</v>
      </c>
      <c r="FO77" s="781">
        <f t="shared" ca="1" si="240"/>
        <v>0</v>
      </c>
      <c r="FP77" s="781">
        <f t="shared" ca="1" si="240"/>
        <v>0</v>
      </c>
      <c r="FQ77" s="781">
        <f t="shared" ca="1" si="240"/>
        <v>0</v>
      </c>
      <c r="FR77" s="781">
        <f t="shared" ca="1" si="240"/>
        <v>0</v>
      </c>
      <c r="FS77" s="781">
        <f t="shared" ca="1" si="240"/>
        <v>0</v>
      </c>
      <c r="FT77" s="781">
        <f t="shared" ca="1" si="240"/>
        <v>0</v>
      </c>
      <c r="FU77" s="781" t="e">
        <f t="shared" ca="1" si="240"/>
        <v>#N/A</v>
      </c>
      <c r="FV77" s="781" t="e">
        <f t="shared" ca="1" si="240"/>
        <v>#N/A</v>
      </c>
      <c r="FW77" s="781">
        <f t="shared" ca="1" si="241"/>
        <v>0</v>
      </c>
      <c r="FX77" s="781">
        <f t="shared" ca="1" si="241"/>
        <v>0</v>
      </c>
      <c r="FY77" s="781">
        <f t="shared" ca="1" si="241"/>
        <v>0</v>
      </c>
      <c r="FZ77" s="781">
        <f t="shared" ca="1" si="241"/>
        <v>0</v>
      </c>
      <c r="GA77" s="781" t="e">
        <f t="shared" ca="1" si="241"/>
        <v>#N/A</v>
      </c>
      <c r="GB77" s="781">
        <f t="shared" ca="1" si="241"/>
        <v>0</v>
      </c>
      <c r="GC77" s="617"/>
      <c r="GD77" s="781">
        <f t="shared" ca="1" si="242"/>
        <v>0</v>
      </c>
      <c r="GE77" s="781">
        <f t="shared" ca="1" si="242"/>
        <v>0</v>
      </c>
      <c r="GF77" s="781">
        <f t="shared" ca="1" si="242"/>
        <v>0</v>
      </c>
      <c r="GG77" s="781">
        <f t="shared" ca="1" si="242"/>
        <v>0</v>
      </c>
      <c r="GH77" s="781" t="e">
        <f t="shared" ca="1" si="242"/>
        <v>#N/A</v>
      </c>
      <c r="GI77" s="781" t="e">
        <f t="shared" ca="1" si="242"/>
        <v>#N/A</v>
      </c>
      <c r="GJ77" s="781">
        <f t="shared" ca="1" si="242"/>
        <v>-2.0703027956009181E-17</v>
      </c>
      <c r="GK77" s="781">
        <f t="shared" ca="1" si="242"/>
        <v>-8.0755492773977014E-4</v>
      </c>
      <c r="GL77" s="781">
        <f t="shared" ca="1" si="242"/>
        <v>0</v>
      </c>
      <c r="GM77" s="781">
        <f t="shared" ca="1" si="242"/>
        <v>0</v>
      </c>
      <c r="GN77" s="781">
        <f t="shared" ca="1" si="242"/>
        <v>0</v>
      </c>
      <c r="GO77" s="781" t="e">
        <f t="shared" ca="1" si="242"/>
        <v>#N/A</v>
      </c>
    </row>
    <row r="78" spans="1:197" ht="12.75" customHeight="1">
      <c r="A78" s="803" t="s">
        <v>2627</v>
      </c>
      <c r="B78" s="818">
        <v>131</v>
      </c>
      <c r="C78" s="804">
        <v>132.11612</v>
      </c>
      <c r="D78" s="523">
        <v>-0.51886643737722904</v>
      </c>
      <c r="E78" s="805" t="s">
        <v>1130</v>
      </c>
      <c r="F78" s="806">
        <f t="shared" ca="1" si="228"/>
        <v>0</v>
      </c>
      <c r="G78" s="781">
        <f t="shared" ca="1" si="228"/>
        <v>-1.5243355268200539E-8</v>
      </c>
      <c r="H78" s="781">
        <f t="shared" ca="1" si="228"/>
        <v>0</v>
      </c>
      <c r="I78" s="781">
        <f t="shared" ca="1" si="228"/>
        <v>0</v>
      </c>
      <c r="J78" s="781">
        <f t="shared" ca="1" si="228"/>
        <v>0</v>
      </c>
      <c r="K78" s="781">
        <f t="shared" ca="1" si="228"/>
        <v>0</v>
      </c>
      <c r="L78" s="781">
        <f t="shared" ca="1" si="228"/>
        <v>0</v>
      </c>
      <c r="M78" s="781">
        <f t="shared" ca="1" si="228"/>
        <v>0</v>
      </c>
      <c r="N78" s="766">
        <f t="shared" ca="1" si="228"/>
        <v>0</v>
      </c>
      <c r="O78" s="781">
        <f t="shared" ca="1" si="228"/>
        <v>-4.0917231017993872E-7</v>
      </c>
      <c r="P78" s="807">
        <f t="shared" ca="1" si="228"/>
        <v>-13.943063395726803</v>
      </c>
      <c r="Q78" s="542"/>
      <c r="R78" s="781">
        <f t="shared" ca="1" si="229"/>
        <v>-13.943063395726803</v>
      </c>
      <c r="S78" s="781">
        <f t="shared" ca="1" si="229"/>
        <v>0</v>
      </c>
      <c r="T78" s="781">
        <f t="shared" ca="1" si="229"/>
        <v>0</v>
      </c>
      <c r="U78" s="781">
        <f t="shared" ca="1" si="229"/>
        <v>0</v>
      </c>
      <c r="V78" s="781">
        <f t="shared" ca="1" si="229"/>
        <v>0</v>
      </c>
      <c r="W78" s="781">
        <f t="shared" ca="1" si="229"/>
        <v>0</v>
      </c>
      <c r="X78" s="766">
        <f t="shared" ca="1" si="229"/>
        <v>0</v>
      </c>
      <c r="Y78" s="781">
        <f t="shared" ca="1" si="229"/>
        <v>-2.04709902007267</v>
      </c>
      <c r="Z78" s="781">
        <f t="shared" ca="1" si="229"/>
        <v>-1.2133570690565328E-14</v>
      </c>
      <c r="AA78" s="781">
        <f t="shared" ca="1" si="229"/>
        <v>-3.565000747941387E-15</v>
      </c>
      <c r="AB78" s="542"/>
      <c r="AC78" s="781">
        <f t="shared" ca="1" si="230"/>
        <v>0</v>
      </c>
      <c r="AD78" s="781">
        <f t="shared" ca="1" si="230"/>
        <v>0</v>
      </c>
      <c r="AE78" s="781">
        <f t="shared" ca="1" si="230"/>
        <v>-9.4961997979107249</v>
      </c>
      <c r="AF78" s="781">
        <f t="shared" ca="1" si="230"/>
        <v>0</v>
      </c>
      <c r="AG78" s="781">
        <f t="shared" ca="1" si="230"/>
        <v>0</v>
      </c>
      <c r="AH78" s="781">
        <f t="shared" ca="1" si="230"/>
        <v>0</v>
      </c>
      <c r="AI78" s="781">
        <f t="shared" ca="1" si="230"/>
        <v>0</v>
      </c>
      <c r="AJ78" s="781">
        <f t="shared" ca="1" si="230"/>
        <v>0</v>
      </c>
      <c r="AK78" s="766">
        <f t="shared" ca="1" si="230"/>
        <v>0</v>
      </c>
      <c r="AL78" s="781">
        <f t="shared" ca="1" si="230"/>
        <v>0</v>
      </c>
      <c r="AM78" s="781">
        <f t="shared" ca="1" si="230"/>
        <v>-8.5574368477135461E-15</v>
      </c>
      <c r="AN78" s="781">
        <f t="shared" ca="1" si="230"/>
        <v>0</v>
      </c>
      <c r="AO78" s="542"/>
      <c r="AP78" s="781">
        <f t="shared" ca="1" si="231"/>
        <v>-2.04709902007267</v>
      </c>
      <c r="AQ78" s="781">
        <f t="shared" ca="1" si="231"/>
        <v>-3.565000747941387E-15</v>
      </c>
      <c r="AR78" s="781">
        <f t="shared" ca="1" si="231"/>
        <v>-1.2133570690565328E-14</v>
      </c>
      <c r="AS78" s="781">
        <f t="shared" ca="1" si="231"/>
        <v>0</v>
      </c>
      <c r="AT78" s="766">
        <f t="shared" ca="1" si="231"/>
        <v>0</v>
      </c>
      <c r="AU78" s="766">
        <f t="shared" ca="1" si="231"/>
        <v>0</v>
      </c>
      <c r="AV78" s="781">
        <f t="shared" ca="1" si="231"/>
        <v>0</v>
      </c>
      <c r="AW78" s="781">
        <f t="shared" ca="1" si="231"/>
        <v>0</v>
      </c>
      <c r="AX78" s="781">
        <f t="shared" ca="1" si="231"/>
        <v>0</v>
      </c>
      <c r="AY78" s="781">
        <f t="shared" ca="1" si="231"/>
        <v>-1.5243355268200539E-8</v>
      </c>
      <c r="AZ78" s="781">
        <f t="shared" ca="1" si="231"/>
        <v>0</v>
      </c>
      <c r="BA78" s="781">
        <f t="shared" ca="1" si="231"/>
        <v>-1.970901509157909</v>
      </c>
      <c r="BB78" s="781">
        <f t="shared" ca="1" si="231"/>
        <v>-7.6197493634414304E-2</v>
      </c>
      <c r="BC78" s="781">
        <f t="shared" ca="1" si="231"/>
        <v>-1.4372830874444325E-13</v>
      </c>
      <c r="BD78" s="542"/>
      <c r="BE78" s="781">
        <f t="shared" ca="1" si="232"/>
        <v>-2.04709902007267</v>
      </c>
      <c r="BF78" s="781">
        <f t="shared" ca="1" si="232"/>
        <v>-3.565000747941387E-15</v>
      </c>
      <c r="BG78" s="781">
        <f t="shared" ca="1" si="232"/>
        <v>-1.2133570690565328E-14</v>
      </c>
      <c r="BH78" s="781">
        <f t="shared" ca="1" si="232"/>
        <v>0</v>
      </c>
      <c r="BI78" s="766">
        <f t="shared" ca="1" si="232"/>
        <v>0</v>
      </c>
      <c r="BJ78" s="781">
        <f t="shared" ca="1" si="232"/>
        <v>0</v>
      </c>
      <c r="BK78" s="781">
        <f t="shared" ca="1" si="232"/>
        <v>0</v>
      </c>
      <c r="BL78" s="781">
        <f t="shared" ca="1" si="232"/>
        <v>0</v>
      </c>
      <c r="BM78" s="781">
        <f t="shared" ca="1" si="232"/>
        <v>-2.0470990043632638</v>
      </c>
      <c r="BN78" s="781">
        <f t="shared" ca="1" si="232"/>
        <v>0</v>
      </c>
      <c r="BO78" s="781">
        <f t="shared" ca="1" si="232"/>
        <v>-1.5243355268200539E-8</v>
      </c>
      <c r="BP78" s="542"/>
      <c r="BQ78" s="781">
        <f t="shared" ca="1" si="233"/>
        <v>0</v>
      </c>
      <c r="BR78" s="781">
        <f t="shared" ca="1" si="233"/>
        <v>-2.0470990043632638</v>
      </c>
      <c r="BS78" s="781">
        <f t="shared" ca="1" si="233"/>
        <v>0</v>
      </c>
      <c r="BT78" s="781">
        <f t="shared" ca="1" si="233"/>
        <v>-1.970901509157909</v>
      </c>
      <c r="BU78" s="781">
        <f t="shared" ca="1" si="233"/>
        <v>-1.4372830874444325E-13</v>
      </c>
      <c r="BV78" s="781">
        <f t="shared" ca="1" si="233"/>
        <v>-7.6197493634414304E-2</v>
      </c>
      <c r="BW78" s="781">
        <f t="shared" ca="1" si="233"/>
        <v>0</v>
      </c>
      <c r="BX78" s="542"/>
      <c r="BY78" s="781">
        <f t="shared" ca="1" si="234"/>
        <v>-7.6197493634414304E-2</v>
      </c>
      <c r="BZ78" s="781">
        <f t="shared" ca="1" si="234"/>
        <v>-1.4372830874444325E-13</v>
      </c>
      <c r="CA78" s="781">
        <f t="shared" ca="1" si="234"/>
        <v>0</v>
      </c>
      <c r="CB78" s="781">
        <f t="shared" ca="1" si="234"/>
        <v>-8.490207345684379E-4</v>
      </c>
      <c r="CC78" s="781">
        <f t="shared" ca="1" si="234"/>
        <v>-3.8027640508726746E-15</v>
      </c>
      <c r="CD78" s="781">
        <f t="shared" ca="1" si="234"/>
        <v>0</v>
      </c>
      <c r="CE78" s="781">
        <f t="shared" ca="1" si="234"/>
        <v>0</v>
      </c>
      <c r="CF78" s="781">
        <f t="shared" ca="1" si="234"/>
        <v>0</v>
      </c>
      <c r="CG78" s="542"/>
      <c r="CH78" s="781">
        <f t="shared" ca="1" si="235"/>
        <v>-1.475310728385168E-13</v>
      </c>
      <c r="CI78" s="781">
        <f t="shared" ca="1" si="235"/>
        <v>-7.7046514365055385E-2</v>
      </c>
      <c r="CJ78" s="781">
        <f t="shared" ca="1" si="235"/>
        <v>0</v>
      </c>
      <c r="CK78" s="781" t="e">
        <f t="shared" ca="1" si="235"/>
        <v>#N/A</v>
      </c>
      <c r="CL78" s="781" t="e">
        <f t="shared" ca="1" si="235"/>
        <v>#N/A</v>
      </c>
      <c r="CM78" s="542"/>
      <c r="CN78" s="781">
        <f t="shared" ca="1" si="236"/>
        <v>0</v>
      </c>
      <c r="CO78" s="781" t="e">
        <f t="shared" ca="1" si="236"/>
        <v>#N/A</v>
      </c>
      <c r="CP78" s="781">
        <f t="shared" ca="1" si="236"/>
        <v>0</v>
      </c>
      <c r="CQ78" s="781">
        <f t="shared" ca="1" si="236"/>
        <v>0</v>
      </c>
      <c r="CR78" s="781">
        <f t="shared" ca="1" si="236"/>
        <v>0</v>
      </c>
      <c r="CS78" s="781">
        <f t="shared" ca="1" si="236"/>
        <v>0</v>
      </c>
      <c r="CT78" s="542"/>
      <c r="CU78" s="781">
        <f t="shared" ca="1" si="237"/>
        <v>-4.0917231017993872E-7</v>
      </c>
      <c r="CV78" s="781">
        <f t="shared" ca="1" si="237"/>
        <v>0</v>
      </c>
      <c r="CW78" s="781">
        <f t="shared" ca="1" si="237"/>
        <v>0</v>
      </c>
      <c r="CX78" s="781">
        <f t="shared" ca="1" si="237"/>
        <v>-1.970901509157909</v>
      </c>
      <c r="CY78" s="781">
        <f t="shared" ca="1" si="237"/>
        <v>0</v>
      </c>
      <c r="CZ78" s="781" t="e">
        <f t="shared" ca="1" si="237"/>
        <v>#N/A</v>
      </c>
      <c r="DA78" s="781" t="e">
        <f t="shared" ca="1" si="237"/>
        <v>#N/A</v>
      </c>
      <c r="DB78" s="781">
        <f t="shared" ca="1" si="237"/>
        <v>0</v>
      </c>
      <c r="DC78" s="766">
        <f t="shared" ca="1" si="237"/>
        <v>0</v>
      </c>
      <c r="DD78" s="781">
        <f t="shared" ca="1" si="237"/>
        <v>-3.8027640508726746E-15</v>
      </c>
      <c r="DE78" s="781">
        <f t="shared" ca="1" si="237"/>
        <v>-2.725631644545927E-17</v>
      </c>
      <c r="DF78" s="781">
        <f t="shared" ca="1" si="237"/>
        <v>0</v>
      </c>
      <c r="DG78" s="781">
        <f t="shared" ca="1" si="237"/>
        <v>-1.0631764922050201E-3</v>
      </c>
      <c r="DH78" s="781">
        <f t="shared" ca="1" si="237"/>
        <v>-8.490207345684379E-4</v>
      </c>
      <c r="DI78" s="542"/>
      <c r="DJ78" s="781">
        <f t="shared" ca="1" si="238"/>
        <v>-5.9981095764399051E-3</v>
      </c>
      <c r="DK78" s="781">
        <f t="shared" ca="1" si="238"/>
        <v>-0.17678207334120996</v>
      </c>
      <c r="DL78" s="781">
        <f t="shared" ca="1" si="238"/>
        <v>0</v>
      </c>
      <c r="DM78" s="781">
        <f t="shared" ca="1" si="238"/>
        <v>0</v>
      </c>
      <c r="DN78" s="781" t="e">
        <f t="shared" ca="1" si="238"/>
        <v>#N/A</v>
      </c>
      <c r="DO78" s="781">
        <f t="shared" ca="1" si="238"/>
        <v>-7.311207324560697E-3</v>
      </c>
      <c r="DP78" s="781" t="e">
        <f t="shared" ca="1" si="238"/>
        <v>#N/A</v>
      </c>
      <c r="DQ78" s="542"/>
      <c r="DR78" s="781">
        <f t="shared" ca="1" si="217"/>
        <v>-1.7015131339383762</v>
      </c>
      <c r="DS78" s="781">
        <f t="shared" ca="1" si="217"/>
        <v>0</v>
      </c>
      <c r="DT78" s="781">
        <f t="shared" ca="1" si="217"/>
        <v>0</v>
      </c>
      <c r="DU78" s="781" t="e">
        <f t="shared" ca="1" si="217"/>
        <v>#N/A</v>
      </c>
      <c r="DV78" s="617"/>
      <c r="DW78" s="542"/>
      <c r="DX78" s="781">
        <f t="shared" ca="1" si="218"/>
        <v>-1.7015131339383762</v>
      </c>
      <c r="DY78" s="781">
        <f t="shared" ca="1" si="218"/>
        <v>0</v>
      </c>
      <c r="DZ78" s="781">
        <f t="shared" ca="1" si="218"/>
        <v>0</v>
      </c>
      <c r="EA78" s="781" t="e">
        <f t="shared" ca="1" si="218"/>
        <v>#N/A</v>
      </c>
      <c r="EB78" s="617"/>
      <c r="EC78" s="542"/>
      <c r="ED78" s="781">
        <f t="shared" ca="1" si="219"/>
        <v>-9.2007614457386061E-2</v>
      </c>
      <c r="EE78" s="781">
        <f t="shared" ca="1" si="219"/>
        <v>0</v>
      </c>
      <c r="EF78" s="781" t="e">
        <f t="shared" ca="1" si="219"/>
        <v>#N/A</v>
      </c>
      <c r="EG78" s="781" t="e">
        <f t="shared" ca="1" si="219"/>
        <v>#N/A</v>
      </c>
      <c r="EH78" s="617"/>
      <c r="EI78" s="542"/>
      <c r="EJ78" s="781">
        <f t="shared" ca="1" si="220"/>
        <v>0</v>
      </c>
      <c r="EK78" s="781">
        <f t="shared" ca="1" si="220"/>
        <v>0</v>
      </c>
      <c r="EL78" s="781">
        <f t="shared" ca="1" si="220"/>
        <v>0</v>
      </c>
      <c r="EM78" s="781">
        <f t="shared" ca="1" si="220"/>
        <v>0</v>
      </c>
      <c r="EN78" s="617"/>
      <c r="EO78" s="542"/>
      <c r="EP78" s="781">
        <f t="shared" ca="1" si="221"/>
        <v>-1.0631764922050201E-3</v>
      </c>
      <c r="EQ78" s="781">
        <f t="shared" ca="1" si="221"/>
        <v>-1.0631764922050201E-3</v>
      </c>
      <c r="ER78" s="781">
        <f t="shared" ca="1" si="221"/>
        <v>0</v>
      </c>
      <c r="ES78" s="781">
        <f t="shared" ca="1" si="221"/>
        <v>-5.5871067081055649E-16</v>
      </c>
      <c r="ET78" s="617"/>
      <c r="EU78" s="542"/>
      <c r="EV78" s="781">
        <f t="shared" ca="1" si="222"/>
        <v>0</v>
      </c>
      <c r="EW78" s="781">
        <f t="shared" ca="1" si="222"/>
        <v>0</v>
      </c>
      <c r="EX78" s="542"/>
      <c r="EY78" s="781">
        <f t="shared" ca="1" si="223"/>
        <v>0</v>
      </c>
      <c r="EZ78" s="781">
        <f t="shared" ca="1" si="223"/>
        <v>0</v>
      </c>
      <c r="FA78" s="781" t="e">
        <f t="shared" ca="1" si="223"/>
        <v>#N/A</v>
      </c>
      <c r="FB78" s="542"/>
      <c r="FC78" s="781">
        <f t="shared" ca="1" si="239"/>
        <v>0</v>
      </c>
      <c r="FD78" s="781">
        <f t="shared" ca="1" si="239"/>
        <v>0</v>
      </c>
      <c r="FE78" s="781">
        <f t="shared" ca="1" si="239"/>
        <v>0</v>
      </c>
      <c r="FF78" s="781">
        <f t="shared" ca="1" si="239"/>
        <v>0</v>
      </c>
      <c r="FG78" s="781">
        <f t="shared" ca="1" si="239"/>
        <v>0</v>
      </c>
      <c r="FH78" s="781">
        <f t="shared" ca="1" si="239"/>
        <v>0</v>
      </c>
      <c r="FI78" s="781">
        <f t="shared" ca="1" si="239"/>
        <v>0</v>
      </c>
      <c r="FJ78" s="781">
        <f t="shared" ca="1" si="239"/>
        <v>0</v>
      </c>
      <c r="FK78" s="781">
        <f t="shared" ca="1" si="239"/>
        <v>-9.4961997979107249</v>
      </c>
      <c r="FL78" s="781">
        <f t="shared" ca="1" si="239"/>
        <v>0</v>
      </c>
      <c r="FM78" s="781" t="e">
        <f t="shared" ca="1" si="240"/>
        <v>#N/A</v>
      </c>
      <c r="FN78" s="781">
        <f t="shared" ca="1" si="240"/>
        <v>0</v>
      </c>
      <c r="FO78" s="781">
        <f t="shared" ca="1" si="240"/>
        <v>0</v>
      </c>
      <c r="FP78" s="781">
        <f t="shared" ca="1" si="240"/>
        <v>0</v>
      </c>
      <c r="FQ78" s="781">
        <f t="shared" ca="1" si="240"/>
        <v>0</v>
      </c>
      <c r="FR78" s="781">
        <f t="shared" ca="1" si="240"/>
        <v>0</v>
      </c>
      <c r="FS78" s="781">
        <f t="shared" ca="1" si="240"/>
        <v>0</v>
      </c>
      <c r="FT78" s="781">
        <f t="shared" ca="1" si="240"/>
        <v>0</v>
      </c>
      <c r="FU78" s="781" t="e">
        <f t="shared" ca="1" si="240"/>
        <v>#N/A</v>
      </c>
      <c r="FV78" s="781" t="e">
        <f t="shared" ca="1" si="240"/>
        <v>#N/A</v>
      </c>
      <c r="FW78" s="781">
        <f t="shared" ca="1" si="241"/>
        <v>0</v>
      </c>
      <c r="FX78" s="781">
        <f t="shared" ca="1" si="241"/>
        <v>0</v>
      </c>
      <c r="FY78" s="781">
        <f t="shared" ca="1" si="241"/>
        <v>0</v>
      </c>
      <c r="FZ78" s="781">
        <f t="shared" ca="1" si="241"/>
        <v>0</v>
      </c>
      <c r="GA78" s="781" t="e">
        <f t="shared" ca="1" si="241"/>
        <v>#N/A</v>
      </c>
      <c r="GB78" s="781">
        <f t="shared" ca="1" si="241"/>
        <v>0</v>
      </c>
      <c r="GC78" s="617"/>
      <c r="GD78" s="781">
        <f t="shared" ca="1" si="242"/>
        <v>0</v>
      </c>
      <c r="GE78" s="781">
        <f t="shared" ca="1" si="242"/>
        <v>-8.5574368477135461E-15</v>
      </c>
      <c r="GF78" s="781">
        <f t="shared" ca="1" si="242"/>
        <v>0</v>
      </c>
      <c r="GG78" s="781">
        <f t="shared" ca="1" si="242"/>
        <v>0</v>
      </c>
      <c r="GH78" s="781" t="e">
        <f t="shared" ca="1" si="242"/>
        <v>#N/A</v>
      </c>
      <c r="GI78" s="781" t="e">
        <f t="shared" ca="1" si="242"/>
        <v>#N/A</v>
      </c>
      <c r="GJ78" s="781">
        <f t="shared" ca="1" si="242"/>
        <v>-2.725631644545927E-17</v>
      </c>
      <c r="GK78" s="781">
        <f t="shared" ca="1" si="242"/>
        <v>-1.0631764922050201E-3</v>
      </c>
      <c r="GL78" s="781">
        <f t="shared" ca="1" si="242"/>
        <v>0</v>
      </c>
      <c r="GM78" s="781">
        <f t="shared" ca="1" si="242"/>
        <v>0</v>
      </c>
      <c r="GN78" s="781">
        <f t="shared" ca="1" si="242"/>
        <v>0</v>
      </c>
      <c r="GO78" s="781" t="e">
        <f t="shared" ca="1" si="242"/>
        <v>#N/A</v>
      </c>
    </row>
    <row r="79" spans="1:197" ht="12.75" customHeight="1">
      <c r="A79" s="803" t="s">
        <v>2628</v>
      </c>
      <c r="B79" s="818">
        <v>129</v>
      </c>
      <c r="C79" s="804">
        <v>162.14240000000001</v>
      </c>
      <c r="D79" s="523">
        <v>-0.619510843607469</v>
      </c>
      <c r="E79" s="805" t="s">
        <v>1130</v>
      </c>
      <c r="F79" s="806">
        <f t="shared" ca="1" si="228"/>
        <v>-79.599635183878945</v>
      </c>
      <c r="G79" s="781">
        <f t="shared" ca="1" si="228"/>
        <v>-138.04668297514289</v>
      </c>
      <c r="H79" s="781">
        <f t="shared" ca="1" si="228"/>
        <v>-0.52963714454484501</v>
      </c>
      <c r="I79" s="781">
        <f t="shared" ca="1" si="228"/>
        <v>-537.32682082790018</v>
      </c>
      <c r="J79" s="781">
        <f t="shared" ca="1" si="228"/>
        <v>-93.456649309600834</v>
      </c>
      <c r="K79" s="781">
        <f t="shared" ca="1" si="228"/>
        <v>-14.69726219583734</v>
      </c>
      <c r="L79" s="781">
        <f t="shared" ca="1" si="228"/>
        <v>0</v>
      </c>
      <c r="M79" s="781">
        <f t="shared" ca="1" si="228"/>
        <v>-576.64619546228744</v>
      </c>
      <c r="N79" s="766">
        <f t="shared" ca="1" si="228"/>
        <v>-8.6992608220211348E-5</v>
      </c>
      <c r="O79" s="781">
        <f t="shared" ca="1" si="228"/>
        <v>-128.32898692433756</v>
      </c>
      <c r="P79" s="807">
        <f t="shared" ca="1" si="228"/>
        <v>-1302.5316775790977</v>
      </c>
      <c r="Q79" s="542"/>
      <c r="R79" s="781">
        <f t="shared" ca="1" si="229"/>
        <v>-1302.5316775790977</v>
      </c>
      <c r="S79" s="781">
        <f t="shared" ca="1" si="229"/>
        <v>-49.87461524603021</v>
      </c>
      <c r="T79" s="781">
        <f t="shared" ca="1" si="229"/>
        <v>0</v>
      </c>
      <c r="U79" s="781">
        <f t="shared" ca="1" si="229"/>
        <v>-0.40423541803443241</v>
      </c>
      <c r="V79" s="781">
        <f t="shared" ca="1" si="229"/>
        <v>0</v>
      </c>
      <c r="W79" s="781">
        <f t="shared" ca="1" si="229"/>
        <v>-1.8190593735133809</v>
      </c>
      <c r="X79" s="766">
        <f t="shared" ca="1" si="229"/>
        <v>-101.95105421680115</v>
      </c>
      <c r="Y79" s="781">
        <f t="shared" ca="1" si="229"/>
        <v>-1445.4371919592393</v>
      </c>
      <c r="Z79" s="781">
        <f t="shared" ca="1" si="229"/>
        <v>-1.4083409587234452</v>
      </c>
      <c r="AA79" s="781">
        <f t="shared" ca="1" si="229"/>
        <v>-0.14475328491291062</v>
      </c>
      <c r="AB79" s="542"/>
      <c r="AC79" s="781">
        <f t="shared" ca="1" si="230"/>
        <v>-1.5091153655272612E-2</v>
      </c>
      <c r="AD79" s="781">
        <f t="shared" ca="1" si="230"/>
        <v>-43.630312324941933</v>
      </c>
      <c r="AE79" s="781">
        <f t="shared" ca="1" si="230"/>
        <v>-1.6303270118106861</v>
      </c>
      <c r="AF79" s="781">
        <f t="shared" ca="1" si="230"/>
        <v>-0.30072552238544265</v>
      </c>
      <c r="AG79" s="781">
        <f t="shared" ca="1" si="230"/>
        <v>0</v>
      </c>
      <c r="AH79" s="781">
        <f t="shared" ca="1" si="230"/>
        <v>0</v>
      </c>
      <c r="AI79" s="781">
        <f t="shared" ca="1" si="230"/>
        <v>0</v>
      </c>
      <c r="AJ79" s="781">
        <f t="shared" ca="1" si="230"/>
        <v>-2.4382482474215665</v>
      </c>
      <c r="AK79" s="766">
        <f t="shared" ca="1" si="230"/>
        <v>0</v>
      </c>
      <c r="AL79" s="781">
        <f t="shared" ca="1" si="230"/>
        <v>-49.87461524603021</v>
      </c>
      <c r="AM79" s="781">
        <f t="shared" ca="1" si="230"/>
        <v>-0.14057274441565618</v>
      </c>
      <c r="AN79" s="781">
        <f t="shared" ca="1" si="230"/>
        <v>-2.8149755368807376</v>
      </c>
      <c r="AO79" s="542"/>
      <c r="AP79" s="781">
        <f t="shared" ca="1" si="231"/>
        <v>-1445.4371919592393</v>
      </c>
      <c r="AQ79" s="781">
        <f t="shared" ca="1" si="231"/>
        <v>-0.14475328491291062</v>
      </c>
      <c r="AR79" s="781">
        <f t="shared" ca="1" si="231"/>
        <v>-1.4083409587234452</v>
      </c>
      <c r="AS79" s="781">
        <f t="shared" ca="1" si="231"/>
        <v>-102.299971130865</v>
      </c>
      <c r="AT79" s="766">
        <f t="shared" ca="1" si="231"/>
        <v>-118.358337878846</v>
      </c>
      <c r="AU79" s="766">
        <f t="shared" ca="1" si="231"/>
        <v>-0.90649147120119067</v>
      </c>
      <c r="AV79" s="781">
        <f t="shared" ca="1" si="231"/>
        <v>-1.9884357810033175</v>
      </c>
      <c r="AW79" s="781">
        <f t="shared" ca="1" si="231"/>
        <v>-101.95105421680115</v>
      </c>
      <c r="AX79" s="781">
        <f t="shared" ca="1" si="231"/>
        <v>-0.41661982349640703</v>
      </c>
      <c r="AY79" s="781">
        <f t="shared" ca="1" si="231"/>
        <v>-138.04668297514289</v>
      </c>
      <c r="AZ79" s="781">
        <f t="shared" ca="1" si="231"/>
        <v>-118.358337878846</v>
      </c>
      <c r="BA79" s="781">
        <f t="shared" ca="1" si="231"/>
        <v>-1258.2422481792057</v>
      </c>
      <c r="BB79" s="781">
        <f t="shared" ca="1" si="231"/>
        <v>-48.887944398180295</v>
      </c>
      <c r="BC79" s="781">
        <f t="shared" ca="1" si="231"/>
        <v>-0.6637507480246615</v>
      </c>
      <c r="BD79" s="542"/>
      <c r="BE79" s="781">
        <f t="shared" ca="1" si="232"/>
        <v>-1445.4371919592393</v>
      </c>
      <c r="BF79" s="781">
        <f t="shared" ca="1" si="232"/>
        <v>-0.14475328491291062</v>
      </c>
      <c r="BG79" s="781">
        <f t="shared" ca="1" si="232"/>
        <v>-1.4083409587234452</v>
      </c>
      <c r="BH79" s="781">
        <f t="shared" ca="1" si="232"/>
        <v>-102.299971130865</v>
      </c>
      <c r="BI79" s="766">
        <f t="shared" ca="1" si="232"/>
        <v>-118.358337878846</v>
      </c>
      <c r="BJ79" s="781">
        <f t="shared" ca="1" si="232"/>
        <v>-1.9884357810033175</v>
      </c>
      <c r="BK79" s="781">
        <f t="shared" ca="1" si="232"/>
        <v>-101.95105421680115</v>
      </c>
      <c r="BL79" s="781">
        <f t="shared" ca="1" si="232"/>
        <v>-0.41661982349640703</v>
      </c>
      <c r="BM79" s="781">
        <f t="shared" ca="1" si="232"/>
        <v>-1306.8874498597611</v>
      </c>
      <c r="BN79" s="781">
        <f t="shared" ca="1" si="232"/>
        <v>-118.358337878846</v>
      </c>
      <c r="BO79" s="781">
        <f t="shared" ca="1" si="232"/>
        <v>-138.04668297514289</v>
      </c>
      <c r="BP79" s="542"/>
      <c r="BQ79" s="781">
        <f t="shared" ca="1" si="233"/>
        <v>-0.90649147120119067</v>
      </c>
      <c r="BR79" s="781">
        <f t="shared" ca="1" si="233"/>
        <v>-1306.8874498597611</v>
      </c>
      <c r="BS79" s="781">
        <f t="shared" ca="1" si="233"/>
        <v>0</v>
      </c>
      <c r="BT79" s="781">
        <f t="shared" ca="1" si="233"/>
        <v>-1258.2422481792057</v>
      </c>
      <c r="BU79" s="781">
        <f t="shared" ca="1" si="233"/>
        <v>-0.6637507480246615</v>
      </c>
      <c r="BV79" s="781">
        <f t="shared" ca="1" si="233"/>
        <v>-48.887944398180295</v>
      </c>
      <c r="BW79" s="781">
        <f t="shared" ca="1" si="233"/>
        <v>0</v>
      </c>
      <c r="BX79" s="542"/>
      <c r="BY79" s="781">
        <f t="shared" ca="1" si="234"/>
        <v>-48.887944398180295</v>
      </c>
      <c r="BZ79" s="781">
        <f t="shared" ca="1" si="234"/>
        <v>-0.6637507480246615</v>
      </c>
      <c r="CA79" s="781">
        <f t="shared" ca="1" si="234"/>
        <v>-21.288346175366993</v>
      </c>
      <c r="CB79" s="781">
        <f t="shared" ca="1" si="234"/>
        <v>-29.453971258772594</v>
      </c>
      <c r="CC79" s="781">
        <f t="shared" ca="1" si="234"/>
        <v>-2.8677917454420663</v>
      </c>
      <c r="CD79" s="781">
        <f t="shared" ca="1" si="234"/>
        <v>-13.683999886265211</v>
      </c>
      <c r="CE79" s="781">
        <f t="shared" ca="1" si="234"/>
        <v>0</v>
      </c>
      <c r="CF79" s="781">
        <f t="shared" ca="1" si="234"/>
        <v>-208.04462985256262</v>
      </c>
      <c r="CG79" s="542"/>
      <c r="CH79" s="781">
        <f t="shared" ca="1" si="235"/>
        <v>-24.8198886726545</v>
      </c>
      <c r="CI79" s="781">
        <f t="shared" ca="1" si="235"/>
        <v>-78.341915733368538</v>
      </c>
      <c r="CJ79" s="781">
        <f t="shared" ca="1" si="235"/>
        <v>-193.69519022226692</v>
      </c>
      <c r="CK79" s="781" t="e">
        <f t="shared" ca="1" si="235"/>
        <v>#N/A</v>
      </c>
      <c r="CL79" s="781" t="e">
        <f t="shared" ca="1" si="235"/>
        <v>#N/A</v>
      </c>
      <c r="CM79" s="542"/>
      <c r="CN79" s="781">
        <f t="shared" ca="1" si="236"/>
        <v>-135.93319421337213</v>
      </c>
      <c r="CO79" s="781" t="e">
        <f t="shared" ca="1" si="236"/>
        <v>#N/A</v>
      </c>
      <c r="CP79" s="781">
        <f t="shared" ca="1" si="236"/>
        <v>-93.456649309600834</v>
      </c>
      <c r="CQ79" s="781">
        <f t="shared" ca="1" si="236"/>
        <v>-9.8729269166332099</v>
      </c>
      <c r="CR79" s="781">
        <f t="shared" ca="1" si="236"/>
        <v>-17.910754849226326</v>
      </c>
      <c r="CS79" s="781">
        <f t="shared" ca="1" si="236"/>
        <v>-14.69726219583734</v>
      </c>
      <c r="CT79" s="542"/>
      <c r="CU79" s="781">
        <f t="shared" ca="1" si="237"/>
        <v>-128.32898692433756</v>
      </c>
      <c r="CV79" s="781">
        <f t="shared" ca="1" si="237"/>
        <v>-62.900064335518984</v>
      </c>
      <c r="CW79" s="781">
        <f t="shared" ca="1" si="237"/>
        <v>-17.911784932186961</v>
      </c>
      <c r="CX79" s="781">
        <f t="shared" ca="1" si="237"/>
        <v>-1258.2422481792057</v>
      </c>
      <c r="CY79" s="781">
        <f t="shared" ca="1" si="237"/>
        <v>-0.55401346176621913</v>
      </c>
      <c r="CZ79" s="781" t="e">
        <f t="shared" ca="1" si="237"/>
        <v>#N/A</v>
      </c>
      <c r="DA79" s="781" t="e">
        <f t="shared" ca="1" si="237"/>
        <v>#N/A</v>
      </c>
      <c r="DB79" s="781">
        <f t="shared" ca="1" si="237"/>
        <v>-8.6035156424413213</v>
      </c>
      <c r="DC79" s="766">
        <f t="shared" ca="1" si="237"/>
        <v>-16.706329392307442</v>
      </c>
      <c r="DD79" s="781">
        <f t="shared" ca="1" si="237"/>
        <v>-2.8677917454420663</v>
      </c>
      <c r="DE79" s="781">
        <f t="shared" ca="1" si="237"/>
        <v>-16.595616755797604</v>
      </c>
      <c r="DF79" s="781">
        <f t="shared" ca="1" si="237"/>
        <v>-1435.6785122850019</v>
      </c>
      <c r="DG79" s="781">
        <f t="shared" ca="1" si="237"/>
        <v>-18.899399284066181</v>
      </c>
      <c r="DH79" s="781">
        <f t="shared" ca="1" si="237"/>
        <v>-29.453971258772594</v>
      </c>
      <c r="DI79" s="542"/>
      <c r="DJ79" s="781">
        <f t="shared" ca="1" si="238"/>
        <v>-8206.4832705482586</v>
      </c>
      <c r="DK79" s="781">
        <f t="shared" ca="1" si="238"/>
        <v>-1774.4679303611765</v>
      </c>
      <c r="DL79" s="781">
        <f t="shared" ca="1" si="238"/>
        <v>-16.706329392307442</v>
      </c>
      <c r="DM79" s="781">
        <f t="shared" ca="1" si="238"/>
        <v>-8.6035156424413213</v>
      </c>
      <c r="DN79" s="781" t="e">
        <f t="shared" ca="1" si="238"/>
        <v>#N/A</v>
      </c>
      <c r="DO79" s="781">
        <f t="shared" ca="1" si="238"/>
        <v>-10019.610844851204</v>
      </c>
      <c r="DP79" s="781" t="e">
        <f t="shared" ca="1" si="238"/>
        <v>#N/A</v>
      </c>
      <c r="DQ79" s="542"/>
      <c r="DR79" s="781">
        <f t="shared" ca="1" si="217"/>
        <v>0</v>
      </c>
      <c r="DS79" s="781">
        <f t="shared" ca="1" si="217"/>
        <v>-73.396854998632676</v>
      </c>
      <c r="DT79" s="781">
        <f t="shared" ca="1" si="217"/>
        <v>-70.278458030007187</v>
      </c>
      <c r="DU79" s="781" t="e">
        <f t="shared" ca="1" si="217"/>
        <v>#N/A</v>
      </c>
      <c r="DV79" s="617"/>
      <c r="DW79" s="542"/>
      <c r="DX79" s="781">
        <f t="shared" ca="1" si="218"/>
        <v>0</v>
      </c>
      <c r="DY79" s="781">
        <f t="shared" ca="1" si="218"/>
        <v>-73.396854998632676</v>
      </c>
      <c r="DZ79" s="781">
        <f t="shared" ca="1" si="218"/>
        <v>-70.278458030007187</v>
      </c>
      <c r="EA79" s="781" t="e">
        <f t="shared" ca="1" si="218"/>
        <v>#N/A</v>
      </c>
      <c r="EB79" s="617"/>
      <c r="EC79" s="542"/>
      <c r="ED79" s="781">
        <f t="shared" ca="1" si="219"/>
        <v>0</v>
      </c>
      <c r="EE79" s="781">
        <f t="shared" ca="1" si="219"/>
        <v>0</v>
      </c>
      <c r="EF79" s="781" t="e">
        <f t="shared" ca="1" si="219"/>
        <v>#N/A</v>
      </c>
      <c r="EG79" s="781" t="e">
        <f t="shared" ca="1" si="219"/>
        <v>#N/A</v>
      </c>
      <c r="EH79" s="617"/>
      <c r="EI79" s="542"/>
      <c r="EJ79" s="781">
        <f t="shared" ca="1" si="220"/>
        <v>-585.38033995207172</v>
      </c>
      <c r="EK79" s="781">
        <f t="shared" ca="1" si="220"/>
        <v>-487.13812618051679</v>
      </c>
      <c r="EL79" s="781">
        <f t="shared" ca="1" si="220"/>
        <v>-62.896208783903354</v>
      </c>
      <c r="EM79" s="781">
        <f t="shared" ca="1" si="220"/>
        <v>-1012.1886544079192</v>
      </c>
      <c r="EN79" s="617"/>
      <c r="EO79" s="542"/>
      <c r="EP79" s="781">
        <f t="shared" ca="1" si="221"/>
        <v>-290.92242114768442</v>
      </c>
      <c r="EQ79" s="781">
        <f t="shared" ca="1" si="221"/>
        <v>-18.899399284066181</v>
      </c>
      <c r="ER79" s="781">
        <f t="shared" ca="1" si="221"/>
        <v>-271.98882922257712</v>
      </c>
      <c r="ES79" s="781">
        <f t="shared" ca="1" si="221"/>
        <v>-3.4192583194465484E-2</v>
      </c>
      <c r="ET79" s="617"/>
      <c r="EU79" s="542"/>
      <c r="EV79" s="781">
        <f t="shared" ca="1" si="222"/>
        <v>-118.358337878846</v>
      </c>
      <c r="EW79" s="781">
        <f t="shared" ca="1" si="222"/>
        <v>-118.358337878846</v>
      </c>
      <c r="EX79" s="542"/>
      <c r="EY79" s="781">
        <f t="shared" ca="1" si="223"/>
        <v>-585.38033995207172</v>
      </c>
      <c r="EZ79" s="781">
        <f t="shared" ca="1" si="223"/>
        <v>-62.896208783903354</v>
      </c>
      <c r="FA79" s="781" t="e">
        <f t="shared" ca="1" si="223"/>
        <v>#N/A</v>
      </c>
      <c r="FB79" s="542"/>
      <c r="FC79" s="781">
        <f t="shared" ca="1" si="239"/>
        <v>-79.599635183878945</v>
      </c>
      <c r="FD79" s="781">
        <f t="shared" ca="1" si="239"/>
        <v>-0.52963714454484501</v>
      </c>
      <c r="FE79" s="781">
        <f t="shared" ca="1" si="239"/>
        <v>0</v>
      </c>
      <c r="FF79" s="781">
        <f t="shared" ca="1" si="239"/>
        <v>-8.6992608220211348E-5</v>
      </c>
      <c r="FG79" s="781">
        <f t="shared" ca="1" si="239"/>
        <v>0</v>
      </c>
      <c r="FH79" s="781">
        <f t="shared" ca="1" si="239"/>
        <v>0</v>
      </c>
      <c r="FI79" s="781">
        <f t="shared" ca="1" si="239"/>
        <v>-0.40423541803443241</v>
      </c>
      <c r="FJ79" s="781">
        <f t="shared" ca="1" si="239"/>
        <v>-1.8190593735133809</v>
      </c>
      <c r="FK79" s="781">
        <f t="shared" ca="1" si="239"/>
        <v>-1.6303270118106861</v>
      </c>
      <c r="FL79" s="781">
        <f t="shared" ca="1" si="239"/>
        <v>-1.5091153655272612E-2</v>
      </c>
      <c r="FM79" s="781" t="e">
        <f t="shared" ca="1" si="240"/>
        <v>#N/A</v>
      </c>
      <c r="FN79" s="781">
        <f t="shared" ca="1" si="240"/>
        <v>0</v>
      </c>
      <c r="FO79" s="781">
        <f t="shared" ca="1" si="240"/>
        <v>0</v>
      </c>
      <c r="FP79" s="781">
        <f t="shared" ca="1" si="240"/>
        <v>0</v>
      </c>
      <c r="FQ79" s="781">
        <f t="shared" ca="1" si="240"/>
        <v>-0.30072552238544265</v>
      </c>
      <c r="FR79" s="781">
        <f t="shared" ca="1" si="240"/>
        <v>0</v>
      </c>
      <c r="FS79" s="781">
        <f t="shared" ca="1" si="240"/>
        <v>-2.4382482474215665</v>
      </c>
      <c r="FT79" s="781">
        <f t="shared" ca="1" si="240"/>
        <v>-0.90649147120119067</v>
      </c>
      <c r="FU79" s="781" t="e">
        <f t="shared" ca="1" si="240"/>
        <v>#N/A</v>
      </c>
      <c r="FV79" s="781" t="e">
        <f t="shared" ca="1" si="240"/>
        <v>#N/A</v>
      </c>
      <c r="FW79" s="781">
        <f t="shared" ca="1" si="241"/>
        <v>-16.706329392307442</v>
      </c>
      <c r="FX79" s="781">
        <f t="shared" ca="1" si="241"/>
        <v>-8.6035156424413213</v>
      </c>
      <c r="FY79" s="781">
        <f t="shared" ca="1" si="241"/>
        <v>-21.288346175366993</v>
      </c>
      <c r="FZ79" s="781">
        <f t="shared" ca="1" si="241"/>
        <v>0</v>
      </c>
      <c r="GA79" s="781" t="e">
        <f t="shared" ca="1" si="241"/>
        <v>#N/A</v>
      </c>
      <c r="GB79" s="781">
        <f t="shared" ca="1" si="241"/>
        <v>-559.77633272020626</v>
      </c>
      <c r="GC79" s="617"/>
      <c r="GD79" s="781">
        <f t="shared" ca="1" si="242"/>
        <v>-2.8149755368807376</v>
      </c>
      <c r="GE79" s="781">
        <f t="shared" ca="1" si="242"/>
        <v>-0.14057274441565618</v>
      </c>
      <c r="GF79" s="781">
        <f t="shared" ca="1" si="242"/>
        <v>-0.41661982349640703</v>
      </c>
      <c r="GG79" s="781">
        <f t="shared" ca="1" si="242"/>
        <v>-1.9884357810033175</v>
      </c>
      <c r="GH79" s="781" t="e">
        <f t="shared" ca="1" si="242"/>
        <v>#N/A</v>
      </c>
      <c r="GI79" s="781" t="e">
        <f t="shared" ca="1" si="242"/>
        <v>#N/A</v>
      </c>
      <c r="GJ79" s="781">
        <f t="shared" ca="1" si="242"/>
        <v>-16.595616755797604</v>
      </c>
      <c r="GK79" s="781">
        <f t="shared" ca="1" si="242"/>
        <v>-18.899399284066181</v>
      </c>
      <c r="GL79" s="781">
        <f t="shared" ca="1" si="242"/>
        <v>0</v>
      </c>
      <c r="GM79" s="781">
        <f t="shared" ca="1" si="242"/>
        <v>-208.04462985256262</v>
      </c>
      <c r="GN79" s="781">
        <f t="shared" ca="1" si="242"/>
        <v>-9.8729269166332099</v>
      </c>
      <c r="GO79" s="781" t="e">
        <f t="shared" ca="1" si="242"/>
        <v>#N/A</v>
      </c>
    </row>
    <row r="80" spans="1:197" ht="12.75" customHeight="1">
      <c r="A80" s="803" t="s">
        <v>2629</v>
      </c>
      <c r="B80" s="818">
        <v>128</v>
      </c>
      <c r="C80" s="804">
        <v>162.14240000000001</v>
      </c>
      <c r="D80" s="523">
        <v>-0.619510843607469</v>
      </c>
      <c r="E80" s="805" t="s">
        <v>1130</v>
      </c>
      <c r="F80" s="806">
        <f t="shared" ca="1" si="228"/>
        <v>0</v>
      </c>
      <c r="G80" s="781">
        <f t="shared" ca="1" si="228"/>
        <v>0</v>
      </c>
      <c r="H80" s="781">
        <f t="shared" ca="1" si="228"/>
        <v>0</v>
      </c>
      <c r="I80" s="781">
        <f t="shared" ca="1" si="228"/>
        <v>0</v>
      </c>
      <c r="J80" s="781">
        <f t="shared" ca="1" si="228"/>
        <v>0</v>
      </c>
      <c r="K80" s="781">
        <f t="shared" ca="1" si="228"/>
        <v>0</v>
      </c>
      <c r="L80" s="781">
        <f t="shared" ca="1" si="228"/>
        <v>0</v>
      </c>
      <c r="M80" s="781">
        <f t="shared" ca="1" si="228"/>
        <v>0</v>
      </c>
      <c r="N80" s="766">
        <f t="shared" ca="1" si="228"/>
        <v>0</v>
      </c>
      <c r="O80" s="781">
        <f t="shared" ca="1" si="228"/>
        <v>0</v>
      </c>
      <c r="P80" s="807">
        <f t="shared" ca="1" si="228"/>
        <v>0</v>
      </c>
      <c r="Q80" s="542"/>
      <c r="R80" s="781">
        <f t="shared" ca="1" si="229"/>
        <v>0</v>
      </c>
      <c r="S80" s="781">
        <f t="shared" ca="1" si="229"/>
        <v>0</v>
      </c>
      <c r="T80" s="781">
        <f t="shared" ca="1" si="229"/>
        <v>0</v>
      </c>
      <c r="U80" s="781">
        <f t="shared" ca="1" si="229"/>
        <v>0</v>
      </c>
      <c r="V80" s="781">
        <f t="shared" ca="1" si="229"/>
        <v>0</v>
      </c>
      <c r="W80" s="781">
        <f t="shared" ca="1" si="229"/>
        <v>0</v>
      </c>
      <c r="X80" s="766">
        <f t="shared" ca="1" si="229"/>
        <v>0</v>
      </c>
      <c r="Y80" s="781">
        <f t="shared" ca="1" si="229"/>
        <v>0</v>
      </c>
      <c r="Z80" s="781">
        <f t="shared" ca="1" si="229"/>
        <v>0</v>
      </c>
      <c r="AA80" s="781">
        <f t="shared" ca="1" si="229"/>
        <v>0</v>
      </c>
      <c r="AB80" s="542"/>
      <c r="AC80" s="781">
        <f t="shared" ca="1" si="230"/>
        <v>0</v>
      </c>
      <c r="AD80" s="781">
        <f t="shared" ca="1" si="230"/>
        <v>0</v>
      </c>
      <c r="AE80" s="781">
        <f t="shared" ca="1" si="230"/>
        <v>0</v>
      </c>
      <c r="AF80" s="781">
        <f t="shared" ca="1" si="230"/>
        <v>0</v>
      </c>
      <c r="AG80" s="781">
        <f t="shared" ca="1" si="230"/>
        <v>0</v>
      </c>
      <c r="AH80" s="781">
        <f t="shared" ca="1" si="230"/>
        <v>0</v>
      </c>
      <c r="AI80" s="781">
        <f t="shared" ca="1" si="230"/>
        <v>0</v>
      </c>
      <c r="AJ80" s="781">
        <f t="shared" ca="1" si="230"/>
        <v>0</v>
      </c>
      <c r="AK80" s="766">
        <f t="shared" ca="1" si="230"/>
        <v>0</v>
      </c>
      <c r="AL80" s="781">
        <f t="shared" ca="1" si="230"/>
        <v>0</v>
      </c>
      <c r="AM80" s="781">
        <f t="shared" ca="1" si="230"/>
        <v>0</v>
      </c>
      <c r="AN80" s="781">
        <f t="shared" ca="1" si="230"/>
        <v>0</v>
      </c>
      <c r="AO80" s="542"/>
      <c r="AP80" s="781">
        <f t="shared" ca="1" si="231"/>
        <v>0</v>
      </c>
      <c r="AQ80" s="781">
        <f t="shared" ca="1" si="231"/>
        <v>0</v>
      </c>
      <c r="AR80" s="781">
        <f t="shared" ca="1" si="231"/>
        <v>0</v>
      </c>
      <c r="AS80" s="781">
        <f t="shared" ca="1" si="231"/>
        <v>0</v>
      </c>
      <c r="AT80" s="766">
        <f t="shared" ca="1" si="231"/>
        <v>0</v>
      </c>
      <c r="AU80" s="766">
        <f t="shared" ca="1" si="231"/>
        <v>0</v>
      </c>
      <c r="AV80" s="781">
        <f t="shared" ca="1" si="231"/>
        <v>0</v>
      </c>
      <c r="AW80" s="781">
        <f t="shared" ca="1" si="231"/>
        <v>0</v>
      </c>
      <c r="AX80" s="781">
        <f t="shared" ca="1" si="231"/>
        <v>0</v>
      </c>
      <c r="AY80" s="781">
        <f t="shared" ca="1" si="231"/>
        <v>0</v>
      </c>
      <c r="AZ80" s="781">
        <f t="shared" ca="1" si="231"/>
        <v>0</v>
      </c>
      <c r="BA80" s="781">
        <f t="shared" ca="1" si="231"/>
        <v>0</v>
      </c>
      <c r="BB80" s="781">
        <f t="shared" ca="1" si="231"/>
        <v>0</v>
      </c>
      <c r="BC80" s="781">
        <f t="shared" ca="1" si="231"/>
        <v>0</v>
      </c>
      <c r="BD80" s="542"/>
      <c r="BE80" s="781">
        <f t="shared" ca="1" si="232"/>
        <v>0</v>
      </c>
      <c r="BF80" s="781">
        <f t="shared" ca="1" si="232"/>
        <v>0</v>
      </c>
      <c r="BG80" s="781">
        <f t="shared" ca="1" si="232"/>
        <v>0</v>
      </c>
      <c r="BH80" s="781">
        <f t="shared" ca="1" si="232"/>
        <v>0</v>
      </c>
      <c r="BI80" s="766">
        <f t="shared" ca="1" si="232"/>
        <v>0</v>
      </c>
      <c r="BJ80" s="781">
        <f t="shared" ca="1" si="232"/>
        <v>0</v>
      </c>
      <c r="BK80" s="781">
        <f t="shared" ca="1" si="232"/>
        <v>0</v>
      </c>
      <c r="BL80" s="781">
        <f t="shared" ca="1" si="232"/>
        <v>0</v>
      </c>
      <c r="BM80" s="781">
        <f t="shared" ca="1" si="232"/>
        <v>0</v>
      </c>
      <c r="BN80" s="781">
        <f t="shared" ca="1" si="232"/>
        <v>0</v>
      </c>
      <c r="BO80" s="781">
        <f t="shared" ca="1" si="232"/>
        <v>0</v>
      </c>
      <c r="BP80" s="542"/>
      <c r="BQ80" s="781">
        <f t="shared" ca="1" si="233"/>
        <v>0</v>
      </c>
      <c r="BR80" s="781">
        <f t="shared" ca="1" si="233"/>
        <v>0</v>
      </c>
      <c r="BS80" s="781">
        <f t="shared" ca="1" si="233"/>
        <v>0</v>
      </c>
      <c r="BT80" s="781">
        <f t="shared" ca="1" si="233"/>
        <v>0</v>
      </c>
      <c r="BU80" s="781">
        <f t="shared" ca="1" si="233"/>
        <v>0</v>
      </c>
      <c r="BV80" s="781">
        <f t="shared" ca="1" si="233"/>
        <v>0</v>
      </c>
      <c r="BW80" s="781">
        <f t="shared" ca="1" si="233"/>
        <v>0</v>
      </c>
      <c r="BX80" s="542"/>
      <c r="BY80" s="781">
        <f t="shared" ca="1" si="234"/>
        <v>0</v>
      </c>
      <c r="BZ80" s="781">
        <f t="shared" ca="1" si="234"/>
        <v>0</v>
      </c>
      <c r="CA80" s="781">
        <f t="shared" ca="1" si="234"/>
        <v>0</v>
      </c>
      <c r="CB80" s="781">
        <f t="shared" ca="1" si="234"/>
        <v>0</v>
      </c>
      <c r="CC80" s="781">
        <f t="shared" ca="1" si="234"/>
        <v>0</v>
      </c>
      <c r="CD80" s="781">
        <f t="shared" ca="1" si="234"/>
        <v>0</v>
      </c>
      <c r="CE80" s="781">
        <f t="shared" ca="1" si="234"/>
        <v>0</v>
      </c>
      <c r="CF80" s="781">
        <f t="shared" ca="1" si="234"/>
        <v>0</v>
      </c>
      <c r="CG80" s="542"/>
      <c r="CH80" s="781">
        <f t="shared" ca="1" si="235"/>
        <v>0</v>
      </c>
      <c r="CI80" s="781">
        <f t="shared" ca="1" si="235"/>
        <v>0</v>
      </c>
      <c r="CJ80" s="781">
        <f t="shared" ca="1" si="235"/>
        <v>0</v>
      </c>
      <c r="CK80" s="781" t="e">
        <f t="shared" ca="1" si="235"/>
        <v>#N/A</v>
      </c>
      <c r="CL80" s="781" t="e">
        <f t="shared" ca="1" si="235"/>
        <v>#N/A</v>
      </c>
      <c r="CM80" s="542"/>
      <c r="CN80" s="781">
        <f t="shared" ca="1" si="236"/>
        <v>0</v>
      </c>
      <c r="CO80" s="781" t="e">
        <f t="shared" ca="1" si="236"/>
        <v>#N/A</v>
      </c>
      <c r="CP80" s="781">
        <f t="shared" ca="1" si="236"/>
        <v>0</v>
      </c>
      <c r="CQ80" s="781">
        <f t="shared" ca="1" si="236"/>
        <v>0</v>
      </c>
      <c r="CR80" s="781">
        <f t="shared" ca="1" si="236"/>
        <v>0</v>
      </c>
      <c r="CS80" s="781">
        <f t="shared" ca="1" si="236"/>
        <v>0</v>
      </c>
      <c r="CT80" s="542"/>
      <c r="CU80" s="781">
        <f t="shared" ca="1" si="237"/>
        <v>0</v>
      </c>
      <c r="CV80" s="781">
        <f t="shared" ca="1" si="237"/>
        <v>0</v>
      </c>
      <c r="CW80" s="781">
        <f t="shared" ca="1" si="237"/>
        <v>0</v>
      </c>
      <c r="CX80" s="781">
        <f t="shared" ca="1" si="237"/>
        <v>0</v>
      </c>
      <c r="CY80" s="781">
        <f t="shared" ca="1" si="237"/>
        <v>0</v>
      </c>
      <c r="CZ80" s="781" t="e">
        <f t="shared" ca="1" si="237"/>
        <v>#N/A</v>
      </c>
      <c r="DA80" s="781" t="e">
        <f t="shared" ca="1" si="237"/>
        <v>#N/A</v>
      </c>
      <c r="DB80" s="781">
        <f t="shared" ca="1" si="237"/>
        <v>0</v>
      </c>
      <c r="DC80" s="766">
        <f t="shared" ca="1" si="237"/>
        <v>0</v>
      </c>
      <c r="DD80" s="781">
        <f t="shared" ca="1" si="237"/>
        <v>0</v>
      </c>
      <c r="DE80" s="781">
        <f t="shared" ca="1" si="237"/>
        <v>0</v>
      </c>
      <c r="DF80" s="781">
        <f t="shared" ca="1" si="237"/>
        <v>0</v>
      </c>
      <c r="DG80" s="781">
        <f t="shared" ca="1" si="237"/>
        <v>0</v>
      </c>
      <c r="DH80" s="781">
        <f t="shared" ca="1" si="237"/>
        <v>0</v>
      </c>
      <c r="DI80" s="542"/>
      <c r="DJ80" s="781">
        <f t="shared" ca="1" si="238"/>
        <v>0</v>
      </c>
      <c r="DK80" s="781">
        <f t="shared" ca="1" si="238"/>
        <v>0</v>
      </c>
      <c r="DL80" s="781">
        <f t="shared" ca="1" si="238"/>
        <v>0</v>
      </c>
      <c r="DM80" s="781">
        <f t="shared" ca="1" si="238"/>
        <v>0</v>
      </c>
      <c r="DN80" s="781" t="e">
        <f t="shared" ca="1" si="238"/>
        <v>#N/A</v>
      </c>
      <c r="DO80" s="781">
        <f t="shared" ca="1" si="238"/>
        <v>0</v>
      </c>
      <c r="DP80" s="781" t="e">
        <f t="shared" ca="1" si="238"/>
        <v>#N/A</v>
      </c>
      <c r="DQ80" s="542"/>
      <c r="DR80" s="781">
        <f t="shared" ca="1" si="217"/>
        <v>0</v>
      </c>
      <c r="DS80" s="781">
        <f t="shared" ca="1" si="217"/>
        <v>0</v>
      </c>
      <c r="DT80" s="781">
        <f t="shared" ca="1" si="217"/>
        <v>0</v>
      </c>
      <c r="DU80" s="781" t="e">
        <f t="shared" ca="1" si="217"/>
        <v>#N/A</v>
      </c>
      <c r="DV80" s="617"/>
      <c r="DW80" s="542"/>
      <c r="DX80" s="781">
        <f t="shared" ca="1" si="218"/>
        <v>0</v>
      </c>
      <c r="DY80" s="781">
        <f t="shared" ca="1" si="218"/>
        <v>0</v>
      </c>
      <c r="DZ80" s="781">
        <f t="shared" ca="1" si="218"/>
        <v>0</v>
      </c>
      <c r="EA80" s="781" t="e">
        <f t="shared" ca="1" si="218"/>
        <v>#N/A</v>
      </c>
      <c r="EB80" s="617"/>
      <c r="EC80" s="542"/>
      <c r="ED80" s="781">
        <f t="shared" ca="1" si="219"/>
        <v>0</v>
      </c>
      <c r="EE80" s="781">
        <f t="shared" ca="1" si="219"/>
        <v>0</v>
      </c>
      <c r="EF80" s="781" t="e">
        <f t="shared" ca="1" si="219"/>
        <v>#N/A</v>
      </c>
      <c r="EG80" s="781" t="e">
        <f t="shared" ca="1" si="219"/>
        <v>#N/A</v>
      </c>
      <c r="EH80" s="617"/>
      <c r="EI80" s="542"/>
      <c r="EJ80" s="781">
        <f t="shared" ca="1" si="220"/>
        <v>0</v>
      </c>
      <c r="EK80" s="781">
        <f t="shared" ca="1" si="220"/>
        <v>0</v>
      </c>
      <c r="EL80" s="781">
        <f t="shared" ca="1" si="220"/>
        <v>0</v>
      </c>
      <c r="EM80" s="781">
        <f t="shared" ca="1" si="220"/>
        <v>0</v>
      </c>
      <c r="EN80" s="617"/>
      <c r="EO80" s="542"/>
      <c r="EP80" s="781">
        <f t="shared" ca="1" si="221"/>
        <v>0</v>
      </c>
      <c r="EQ80" s="781">
        <f t="shared" ca="1" si="221"/>
        <v>0</v>
      </c>
      <c r="ER80" s="781">
        <f t="shared" ca="1" si="221"/>
        <v>0</v>
      </c>
      <c r="ES80" s="781">
        <f t="shared" ca="1" si="221"/>
        <v>0</v>
      </c>
      <c r="ET80" s="617"/>
      <c r="EU80" s="542"/>
      <c r="EV80" s="781">
        <f t="shared" ca="1" si="222"/>
        <v>0</v>
      </c>
      <c r="EW80" s="781">
        <f t="shared" ca="1" si="222"/>
        <v>0</v>
      </c>
      <c r="EX80" s="542"/>
      <c r="EY80" s="781">
        <f t="shared" ca="1" si="223"/>
        <v>0</v>
      </c>
      <c r="EZ80" s="781">
        <f t="shared" ca="1" si="223"/>
        <v>0</v>
      </c>
      <c r="FA80" s="781" t="e">
        <f t="shared" ca="1" si="223"/>
        <v>#N/A</v>
      </c>
      <c r="FB80" s="542"/>
      <c r="FC80" s="781">
        <f t="shared" ca="1" si="239"/>
        <v>0</v>
      </c>
      <c r="FD80" s="781">
        <f t="shared" ca="1" si="239"/>
        <v>0</v>
      </c>
      <c r="FE80" s="781">
        <f t="shared" ca="1" si="239"/>
        <v>0</v>
      </c>
      <c r="FF80" s="781">
        <f t="shared" ca="1" si="239"/>
        <v>0</v>
      </c>
      <c r="FG80" s="781">
        <f t="shared" ca="1" si="239"/>
        <v>0</v>
      </c>
      <c r="FH80" s="781">
        <f t="shared" ca="1" si="239"/>
        <v>0</v>
      </c>
      <c r="FI80" s="781">
        <f t="shared" ca="1" si="239"/>
        <v>0</v>
      </c>
      <c r="FJ80" s="781">
        <f t="shared" ca="1" si="239"/>
        <v>0</v>
      </c>
      <c r="FK80" s="781">
        <f t="shared" ca="1" si="239"/>
        <v>0</v>
      </c>
      <c r="FL80" s="781">
        <f t="shared" ca="1" si="239"/>
        <v>0</v>
      </c>
      <c r="FM80" s="781" t="e">
        <f t="shared" ca="1" si="240"/>
        <v>#N/A</v>
      </c>
      <c r="FN80" s="781">
        <f t="shared" ca="1" si="240"/>
        <v>0</v>
      </c>
      <c r="FO80" s="781">
        <f t="shared" ca="1" si="240"/>
        <v>0</v>
      </c>
      <c r="FP80" s="781">
        <f t="shared" ca="1" si="240"/>
        <v>0</v>
      </c>
      <c r="FQ80" s="781">
        <f t="shared" ca="1" si="240"/>
        <v>0</v>
      </c>
      <c r="FR80" s="781">
        <f t="shared" ca="1" si="240"/>
        <v>0</v>
      </c>
      <c r="FS80" s="781">
        <f t="shared" ca="1" si="240"/>
        <v>0</v>
      </c>
      <c r="FT80" s="781">
        <f t="shared" ca="1" si="240"/>
        <v>0</v>
      </c>
      <c r="FU80" s="781" t="e">
        <f t="shared" ca="1" si="240"/>
        <v>#N/A</v>
      </c>
      <c r="FV80" s="781" t="e">
        <f t="shared" ca="1" si="240"/>
        <v>#N/A</v>
      </c>
      <c r="FW80" s="781">
        <f t="shared" ca="1" si="241"/>
        <v>0</v>
      </c>
      <c r="FX80" s="781">
        <f t="shared" ca="1" si="241"/>
        <v>0</v>
      </c>
      <c r="FY80" s="781">
        <f t="shared" ca="1" si="241"/>
        <v>0</v>
      </c>
      <c r="FZ80" s="781">
        <f t="shared" ca="1" si="241"/>
        <v>0</v>
      </c>
      <c r="GA80" s="781" t="e">
        <f t="shared" ca="1" si="241"/>
        <v>#N/A</v>
      </c>
      <c r="GB80" s="781">
        <f t="shared" ca="1" si="241"/>
        <v>0</v>
      </c>
      <c r="GC80" s="617"/>
      <c r="GD80" s="781">
        <f t="shared" ca="1" si="242"/>
        <v>0</v>
      </c>
      <c r="GE80" s="781">
        <f t="shared" ca="1" si="242"/>
        <v>0</v>
      </c>
      <c r="GF80" s="781">
        <f t="shared" ca="1" si="242"/>
        <v>0</v>
      </c>
      <c r="GG80" s="781">
        <f t="shared" ca="1" si="242"/>
        <v>0</v>
      </c>
      <c r="GH80" s="781" t="e">
        <f t="shared" ca="1" si="242"/>
        <v>#N/A</v>
      </c>
      <c r="GI80" s="781" t="e">
        <f t="shared" ca="1" si="242"/>
        <v>#N/A</v>
      </c>
      <c r="GJ80" s="781">
        <f t="shared" ca="1" si="242"/>
        <v>0</v>
      </c>
      <c r="GK80" s="781">
        <f t="shared" ca="1" si="242"/>
        <v>0</v>
      </c>
      <c r="GL80" s="781">
        <f t="shared" ca="1" si="242"/>
        <v>0</v>
      </c>
      <c r="GM80" s="781">
        <f t="shared" ca="1" si="242"/>
        <v>0</v>
      </c>
      <c r="GN80" s="781">
        <f t="shared" ca="1" si="242"/>
        <v>0</v>
      </c>
      <c r="GO80" s="781" t="e">
        <f t="shared" ca="1" si="242"/>
        <v>#N/A</v>
      </c>
    </row>
    <row r="81" spans="1:197" ht="12.75" customHeight="1">
      <c r="A81" s="803" t="s">
        <v>2630</v>
      </c>
      <c r="B81" s="818">
        <v>141</v>
      </c>
      <c r="C81" s="804">
        <v>150.13140000000001</v>
      </c>
      <c r="D81" s="523">
        <v>-0.57662271902722895</v>
      </c>
      <c r="E81" s="805" t="s">
        <v>1130</v>
      </c>
      <c r="F81" s="806">
        <f t="shared" ca="1" si="228"/>
        <v>0</v>
      </c>
      <c r="G81" s="781">
        <f t="shared" ca="1" si="228"/>
        <v>-1.526321183006357E-7</v>
      </c>
      <c r="H81" s="781">
        <f t="shared" ca="1" si="228"/>
        <v>0</v>
      </c>
      <c r="I81" s="781">
        <f t="shared" ca="1" si="228"/>
        <v>0</v>
      </c>
      <c r="J81" s="781">
        <f t="shared" ca="1" si="228"/>
        <v>0</v>
      </c>
      <c r="K81" s="781">
        <f t="shared" ca="1" si="228"/>
        <v>0</v>
      </c>
      <c r="L81" s="781">
        <f t="shared" ca="1" si="228"/>
        <v>0</v>
      </c>
      <c r="M81" s="781">
        <f t="shared" ca="1" si="228"/>
        <v>0</v>
      </c>
      <c r="N81" s="766">
        <f t="shared" ca="1" si="228"/>
        <v>0</v>
      </c>
      <c r="O81" s="781">
        <f t="shared" ca="1" si="228"/>
        <v>-4.127519611691554E-7</v>
      </c>
      <c r="P81" s="807">
        <f t="shared" ca="1" si="228"/>
        <v>-1.5000237719446079</v>
      </c>
      <c r="Q81" s="542"/>
      <c r="R81" s="781">
        <f t="shared" ca="1" si="229"/>
        <v>-1.5000237719446079</v>
      </c>
      <c r="S81" s="781">
        <f t="shared" ca="1" si="229"/>
        <v>0</v>
      </c>
      <c r="T81" s="781">
        <f t="shared" ca="1" si="229"/>
        <v>0</v>
      </c>
      <c r="U81" s="781">
        <f t="shared" ca="1" si="229"/>
        <v>0</v>
      </c>
      <c r="V81" s="781">
        <f t="shared" ca="1" si="229"/>
        <v>0</v>
      </c>
      <c r="W81" s="781">
        <f t="shared" ca="1" si="229"/>
        <v>0</v>
      </c>
      <c r="X81" s="766">
        <f t="shared" ca="1" si="229"/>
        <v>-5.2829907089566895E-11</v>
      </c>
      <c r="Y81" s="781">
        <f t="shared" ca="1" si="229"/>
        <v>-1.5000237719446079</v>
      </c>
      <c r="Z81" s="781">
        <f t="shared" ca="1" si="229"/>
        <v>-4.7889198670115194E-11</v>
      </c>
      <c r="AA81" s="781">
        <f t="shared" ca="1" si="229"/>
        <v>-4.9407044250332955E-12</v>
      </c>
      <c r="AB81" s="542"/>
      <c r="AC81" s="781">
        <f t="shared" ca="1" si="230"/>
        <v>0</v>
      </c>
      <c r="AD81" s="781">
        <f t="shared" ca="1" si="230"/>
        <v>0</v>
      </c>
      <c r="AE81" s="781">
        <f t="shared" ca="1" si="230"/>
        <v>0</v>
      </c>
      <c r="AF81" s="781">
        <f t="shared" ca="1" si="230"/>
        <v>0</v>
      </c>
      <c r="AG81" s="781">
        <f t="shared" ca="1" si="230"/>
        <v>0</v>
      </c>
      <c r="AH81" s="781">
        <f t="shared" ca="1" si="230"/>
        <v>0</v>
      </c>
      <c r="AI81" s="781">
        <f t="shared" ca="1" si="230"/>
        <v>0</v>
      </c>
      <c r="AJ81" s="781">
        <f t="shared" ca="1" si="230"/>
        <v>0</v>
      </c>
      <c r="AK81" s="766">
        <f t="shared" ca="1" si="230"/>
        <v>0</v>
      </c>
      <c r="AL81" s="781">
        <f t="shared" ca="1" si="230"/>
        <v>0</v>
      </c>
      <c r="AM81" s="781">
        <f t="shared" ca="1" si="230"/>
        <v>0</v>
      </c>
      <c r="AN81" s="781">
        <f t="shared" ca="1" si="230"/>
        <v>0</v>
      </c>
      <c r="AO81" s="542"/>
      <c r="AP81" s="781">
        <f t="shared" ca="1" si="231"/>
        <v>-1.5000237719446079</v>
      </c>
      <c r="AQ81" s="781">
        <f t="shared" ca="1" si="231"/>
        <v>-4.9407044250332955E-12</v>
      </c>
      <c r="AR81" s="781">
        <f t="shared" ca="1" si="231"/>
        <v>-4.7889198670115194E-11</v>
      </c>
      <c r="AS81" s="781">
        <f t="shared" ca="1" si="231"/>
        <v>0</v>
      </c>
      <c r="AT81" s="766">
        <f t="shared" ca="1" si="231"/>
        <v>0</v>
      </c>
      <c r="AU81" s="766">
        <f t="shared" ca="1" si="231"/>
        <v>0</v>
      </c>
      <c r="AV81" s="781">
        <f t="shared" ca="1" si="231"/>
        <v>0</v>
      </c>
      <c r="AW81" s="781">
        <f t="shared" ca="1" si="231"/>
        <v>-5.2829907089566895E-11</v>
      </c>
      <c r="AX81" s="781">
        <f t="shared" ca="1" si="231"/>
        <v>0</v>
      </c>
      <c r="AY81" s="781">
        <f t="shared" ca="1" si="231"/>
        <v>-1.526321183006357E-7</v>
      </c>
      <c r="AZ81" s="781">
        <f t="shared" ca="1" si="231"/>
        <v>0</v>
      </c>
      <c r="BA81" s="781">
        <f t="shared" ca="1" si="231"/>
        <v>-1.4441894649698097</v>
      </c>
      <c r="BB81" s="781">
        <f t="shared" ca="1" si="231"/>
        <v>-5.5834153727399721E-2</v>
      </c>
      <c r="BC81" s="781">
        <f t="shared" ca="1" si="231"/>
        <v>-5.8552482968212922E-11</v>
      </c>
      <c r="BD81" s="542"/>
      <c r="BE81" s="781">
        <f t="shared" ca="1" si="232"/>
        <v>-1.5000237719446079</v>
      </c>
      <c r="BF81" s="781">
        <f t="shared" ca="1" si="232"/>
        <v>-4.9407044250332955E-12</v>
      </c>
      <c r="BG81" s="781">
        <f t="shared" ca="1" si="232"/>
        <v>-4.7889198670115194E-11</v>
      </c>
      <c r="BH81" s="781">
        <f t="shared" ca="1" si="232"/>
        <v>0</v>
      </c>
      <c r="BI81" s="766">
        <f t="shared" ca="1" si="232"/>
        <v>0</v>
      </c>
      <c r="BJ81" s="781">
        <f t="shared" ca="1" si="232"/>
        <v>0</v>
      </c>
      <c r="BK81" s="781">
        <f t="shared" ca="1" si="232"/>
        <v>-5.2829907089566895E-11</v>
      </c>
      <c r="BL81" s="781">
        <f t="shared" ca="1" si="232"/>
        <v>0</v>
      </c>
      <c r="BM81" s="781">
        <f t="shared" ca="1" si="232"/>
        <v>-1.5000236183131308</v>
      </c>
      <c r="BN81" s="781">
        <f t="shared" ca="1" si="232"/>
        <v>0</v>
      </c>
      <c r="BO81" s="781">
        <f t="shared" ca="1" si="232"/>
        <v>-1.526321183006357E-7</v>
      </c>
      <c r="BP81" s="542"/>
      <c r="BQ81" s="781">
        <f t="shared" ca="1" si="233"/>
        <v>0</v>
      </c>
      <c r="BR81" s="781">
        <f t="shared" ca="1" si="233"/>
        <v>-1.5000236183131308</v>
      </c>
      <c r="BS81" s="781">
        <f t="shared" ca="1" si="233"/>
        <v>0</v>
      </c>
      <c r="BT81" s="781">
        <f t="shared" ca="1" si="233"/>
        <v>-1.4441894649698097</v>
      </c>
      <c r="BU81" s="781">
        <f t="shared" ca="1" si="233"/>
        <v>-5.8552482968212922E-11</v>
      </c>
      <c r="BV81" s="781">
        <f t="shared" ca="1" si="233"/>
        <v>-5.5834153727399721E-2</v>
      </c>
      <c r="BW81" s="781">
        <f t="shared" ca="1" si="233"/>
        <v>0</v>
      </c>
      <c r="BX81" s="542"/>
      <c r="BY81" s="781">
        <f t="shared" ca="1" si="234"/>
        <v>-5.5834153727399721E-2</v>
      </c>
      <c r="BZ81" s="781">
        <f t="shared" ca="1" si="234"/>
        <v>-5.8552482968212922E-11</v>
      </c>
      <c r="CA81" s="781">
        <f t="shared" ca="1" si="234"/>
        <v>0</v>
      </c>
      <c r="CB81" s="781">
        <f t="shared" ca="1" si="234"/>
        <v>-6.2212489435310551E-4</v>
      </c>
      <c r="CC81" s="781">
        <f t="shared" ca="1" si="234"/>
        <v>-9.2383538446666511E-12</v>
      </c>
      <c r="CD81" s="781">
        <f t="shared" ca="1" si="234"/>
        <v>0</v>
      </c>
      <c r="CE81" s="781">
        <f t="shared" ca="1" si="234"/>
        <v>0</v>
      </c>
      <c r="CF81" s="781">
        <f t="shared" ca="1" si="234"/>
        <v>0</v>
      </c>
      <c r="CG81" s="542"/>
      <c r="CH81" s="781">
        <f t="shared" ca="1" si="235"/>
        <v>-6.7790836851287432E-11</v>
      </c>
      <c r="CI81" s="781">
        <f t="shared" ca="1" si="235"/>
        <v>-5.6456278633275181E-2</v>
      </c>
      <c r="CJ81" s="781">
        <f t="shared" ca="1" si="235"/>
        <v>0</v>
      </c>
      <c r="CK81" s="781" t="e">
        <f t="shared" ca="1" si="235"/>
        <v>#N/A</v>
      </c>
      <c r="CL81" s="781" t="e">
        <f t="shared" ca="1" si="235"/>
        <v>#N/A</v>
      </c>
      <c r="CM81" s="542"/>
      <c r="CN81" s="781">
        <f t="shared" ca="1" si="236"/>
        <v>0</v>
      </c>
      <c r="CO81" s="781" t="e">
        <f t="shared" ca="1" si="236"/>
        <v>#N/A</v>
      </c>
      <c r="CP81" s="781">
        <f t="shared" ca="1" si="236"/>
        <v>0</v>
      </c>
      <c r="CQ81" s="781">
        <f t="shared" ca="1" si="236"/>
        <v>0</v>
      </c>
      <c r="CR81" s="781">
        <f t="shared" ca="1" si="236"/>
        <v>0</v>
      </c>
      <c r="CS81" s="781">
        <f t="shared" ca="1" si="236"/>
        <v>0</v>
      </c>
      <c r="CT81" s="542"/>
      <c r="CU81" s="781">
        <f t="shared" ca="1" si="237"/>
        <v>-4.127519611691554E-7</v>
      </c>
      <c r="CV81" s="781">
        <f t="shared" ca="1" si="237"/>
        <v>0</v>
      </c>
      <c r="CW81" s="781">
        <f t="shared" ca="1" si="237"/>
        <v>0</v>
      </c>
      <c r="CX81" s="781">
        <f t="shared" ca="1" si="237"/>
        <v>-1.4441894649698097</v>
      </c>
      <c r="CY81" s="781">
        <f t="shared" ca="1" si="237"/>
        <v>0</v>
      </c>
      <c r="CZ81" s="781" t="e">
        <f t="shared" ca="1" si="237"/>
        <v>#N/A</v>
      </c>
      <c r="DA81" s="781" t="e">
        <f t="shared" ca="1" si="237"/>
        <v>#N/A</v>
      </c>
      <c r="DB81" s="781">
        <f t="shared" ca="1" si="237"/>
        <v>0</v>
      </c>
      <c r="DC81" s="766">
        <f t="shared" ca="1" si="237"/>
        <v>0</v>
      </c>
      <c r="DD81" s="781">
        <f t="shared" ca="1" si="237"/>
        <v>-9.2383538446666511E-12</v>
      </c>
      <c r="DE81" s="781">
        <f t="shared" ca="1" si="237"/>
        <v>-2.466414061637121E-13</v>
      </c>
      <c r="DF81" s="781">
        <f t="shared" ca="1" si="237"/>
        <v>0</v>
      </c>
      <c r="DG81" s="781">
        <f t="shared" ca="1" si="237"/>
        <v>-7.7904877864073041E-4</v>
      </c>
      <c r="DH81" s="781">
        <f t="shared" ca="1" si="237"/>
        <v>-6.2212489435310551E-4</v>
      </c>
      <c r="DI81" s="542"/>
      <c r="DJ81" s="781">
        <f t="shared" ca="1" si="238"/>
        <v>-4.395149793081682E-3</v>
      </c>
      <c r="DK81" s="781">
        <f t="shared" ca="1" si="238"/>
        <v>-0.12953809560645346</v>
      </c>
      <c r="DL81" s="781">
        <f t="shared" ca="1" si="238"/>
        <v>0</v>
      </c>
      <c r="DM81" s="781">
        <f t="shared" ca="1" si="238"/>
        <v>0</v>
      </c>
      <c r="DN81" s="781" t="e">
        <f t="shared" ca="1" si="238"/>
        <v>#N/A</v>
      </c>
      <c r="DO81" s="781">
        <f t="shared" ca="1" si="238"/>
        <v>-5.3573297929366843E-3</v>
      </c>
      <c r="DP81" s="781" t="e">
        <f t="shared" ca="1" si="238"/>
        <v>#N/A</v>
      </c>
      <c r="DQ81" s="542"/>
      <c r="DR81" s="781">
        <f t="shared" ca="1" si="217"/>
        <v>-1.2467936724772555</v>
      </c>
      <c r="DS81" s="781">
        <f t="shared" ca="1" si="217"/>
        <v>0</v>
      </c>
      <c r="DT81" s="781">
        <f t="shared" ca="1" si="217"/>
        <v>0</v>
      </c>
      <c r="DU81" s="781" t="e">
        <f t="shared" ca="1" si="217"/>
        <v>#N/A</v>
      </c>
      <c r="DV81" s="617"/>
      <c r="DW81" s="542"/>
      <c r="DX81" s="781">
        <f t="shared" ca="1" si="218"/>
        <v>-1.2467936724772555</v>
      </c>
      <c r="DY81" s="781">
        <f t="shared" ca="1" si="218"/>
        <v>0</v>
      </c>
      <c r="DZ81" s="781">
        <f t="shared" ca="1" si="218"/>
        <v>0</v>
      </c>
      <c r="EA81" s="781" t="e">
        <f t="shared" ca="1" si="218"/>
        <v>#N/A</v>
      </c>
      <c r="EB81" s="617"/>
      <c r="EC81" s="542"/>
      <c r="ED81" s="781">
        <f t="shared" ca="1" si="219"/>
        <v>-6.7419116274233068E-2</v>
      </c>
      <c r="EE81" s="781">
        <f t="shared" ca="1" si="219"/>
        <v>0</v>
      </c>
      <c r="EF81" s="781" t="e">
        <f t="shared" ca="1" si="219"/>
        <v>#N/A</v>
      </c>
      <c r="EG81" s="781" t="e">
        <f t="shared" ca="1" si="219"/>
        <v>#N/A</v>
      </c>
      <c r="EH81" s="617"/>
      <c r="EI81" s="542"/>
      <c r="EJ81" s="781">
        <f t="shared" ca="1" si="220"/>
        <v>0</v>
      </c>
      <c r="EK81" s="781">
        <f t="shared" ca="1" si="220"/>
        <v>0</v>
      </c>
      <c r="EL81" s="781">
        <f t="shared" ca="1" si="220"/>
        <v>0</v>
      </c>
      <c r="EM81" s="781">
        <f t="shared" ca="1" si="220"/>
        <v>0</v>
      </c>
      <c r="EN81" s="617"/>
      <c r="EO81" s="542"/>
      <c r="EP81" s="781">
        <f t="shared" ca="1" si="221"/>
        <v>-7.7904877864073041E-4</v>
      </c>
      <c r="EQ81" s="781">
        <f t="shared" ca="1" si="221"/>
        <v>-7.7904877864073041E-4</v>
      </c>
      <c r="ER81" s="781">
        <f t="shared" ca="1" si="221"/>
        <v>0</v>
      </c>
      <c r="ES81" s="781">
        <f t="shared" ca="1" si="221"/>
        <v>-2.376498854457704E-14</v>
      </c>
      <c r="ET81" s="617"/>
      <c r="EU81" s="542"/>
      <c r="EV81" s="781">
        <f t="shared" ca="1" si="222"/>
        <v>0</v>
      </c>
      <c r="EW81" s="781">
        <f t="shared" ca="1" si="222"/>
        <v>0</v>
      </c>
      <c r="EX81" s="542"/>
      <c r="EY81" s="781">
        <f t="shared" ca="1" si="223"/>
        <v>0</v>
      </c>
      <c r="EZ81" s="781">
        <f t="shared" ca="1" si="223"/>
        <v>0</v>
      </c>
      <c r="FA81" s="781" t="e">
        <f t="shared" ca="1" si="223"/>
        <v>#N/A</v>
      </c>
      <c r="FB81" s="542"/>
      <c r="FC81" s="781">
        <f t="shared" ca="1" si="239"/>
        <v>0</v>
      </c>
      <c r="FD81" s="781">
        <f t="shared" ca="1" si="239"/>
        <v>0</v>
      </c>
      <c r="FE81" s="781">
        <f t="shared" ca="1" si="239"/>
        <v>0</v>
      </c>
      <c r="FF81" s="781">
        <f t="shared" ca="1" si="239"/>
        <v>0</v>
      </c>
      <c r="FG81" s="781">
        <f t="shared" ca="1" si="239"/>
        <v>0</v>
      </c>
      <c r="FH81" s="781">
        <f t="shared" ca="1" si="239"/>
        <v>0</v>
      </c>
      <c r="FI81" s="781">
        <f t="shared" ca="1" si="239"/>
        <v>0</v>
      </c>
      <c r="FJ81" s="781">
        <f t="shared" ca="1" si="239"/>
        <v>0</v>
      </c>
      <c r="FK81" s="781">
        <f t="shared" ca="1" si="239"/>
        <v>0</v>
      </c>
      <c r="FL81" s="781">
        <f t="shared" ca="1" si="239"/>
        <v>0</v>
      </c>
      <c r="FM81" s="781" t="e">
        <f t="shared" ca="1" si="240"/>
        <v>#N/A</v>
      </c>
      <c r="FN81" s="781">
        <f t="shared" ca="1" si="240"/>
        <v>0</v>
      </c>
      <c r="FO81" s="781">
        <f t="shared" ca="1" si="240"/>
        <v>0</v>
      </c>
      <c r="FP81" s="781">
        <f t="shared" ca="1" si="240"/>
        <v>0</v>
      </c>
      <c r="FQ81" s="781">
        <f t="shared" ca="1" si="240"/>
        <v>0</v>
      </c>
      <c r="FR81" s="781">
        <f t="shared" ca="1" si="240"/>
        <v>0</v>
      </c>
      <c r="FS81" s="781">
        <f t="shared" ca="1" si="240"/>
        <v>0</v>
      </c>
      <c r="FT81" s="781">
        <f t="shared" ca="1" si="240"/>
        <v>0</v>
      </c>
      <c r="FU81" s="781" t="e">
        <f t="shared" ca="1" si="240"/>
        <v>#N/A</v>
      </c>
      <c r="FV81" s="781" t="e">
        <f t="shared" ca="1" si="240"/>
        <v>#N/A</v>
      </c>
      <c r="FW81" s="781">
        <f t="shared" ca="1" si="241"/>
        <v>0</v>
      </c>
      <c r="FX81" s="781">
        <f t="shared" ca="1" si="241"/>
        <v>0</v>
      </c>
      <c r="FY81" s="781">
        <f t="shared" ca="1" si="241"/>
        <v>0</v>
      </c>
      <c r="FZ81" s="781">
        <f t="shared" ca="1" si="241"/>
        <v>0</v>
      </c>
      <c r="GA81" s="781" t="e">
        <f t="shared" ca="1" si="241"/>
        <v>#N/A</v>
      </c>
      <c r="GB81" s="781">
        <f t="shared" ca="1" si="241"/>
        <v>0</v>
      </c>
      <c r="GC81" s="617"/>
      <c r="GD81" s="781">
        <f t="shared" ca="1" si="242"/>
        <v>0</v>
      </c>
      <c r="GE81" s="781">
        <f t="shared" ca="1" si="242"/>
        <v>0</v>
      </c>
      <c r="GF81" s="781">
        <f t="shared" ca="1" si="242"/>
        <v>0</v>
      </c>
      <c r="GG81" s="781">
        <f t="shared" ca="1" si="242"/>
        <v>0</v>
      </c>
      <c r="GH81" s="781" t="e">
        <f t="shared" ca="1" si="242"/>
        <v>#N/A</v>
      </c>
      <c r="GI81" s="781" t="e">
        <f t="shared" ca="1" si="242"/>
        <v>#N/A</v>
      </c>
      <c r="GJ81" s="781">
        <f t="shared" ca="1" si="242"/>
        <v>-2.466414061637121E-13</v>
      </c>
      <c r="GK81" s="781">
        <f t="shared" ca="1" si="242"/>
        <v>-7.7904877864073041E-4</v>
      </c>
      <c r="GL81" s="781">
        <f t="shared" ca="1" si="242"/>
        <v>0</v>
      </c>
      <c r="GM81" s="781">
        <f t="shared" ca="1" si="242"/>
        <v>0</v>
      </c>
      <c r="GN81" s="781">
        <f t="shared" ca="1" si="242"/>
        <v>0</v>
      </c>
      <c r="GO81" s="781" t="e">
        <f t="shared" ca="1" si="242"/>
        <v>#N/A</v>
      </c>
    </row>
    <row r="82" spans="1:197" ht="12.75" customHeight="1">
      <c r="A82" s="803" t="s">
        <v>2631</v>
      </c>
      <c r="B82" s="818">
        <v>135</v>
      </c>
      <c r="C82" s="804">
        <v>56.077399999999997</v>
      </c>
      <c r="D82" s="523">
        <v>0</v>
      </c>
      <c r="E82" s="805" t="s">
        <v>1130</v>
      </c>
      <c r="F82" s="806">
        <f t="shared" ca="1" si="228"/>
        <v>0</v>
      </c>
      <c r="G82" s="781">
        <f t="shared" ca="1" si="228"/>
        <v>0</v>
      </c>
      <c r="H82" s="781">
        <f t="shared" ca="1" si="228"/>
        <v>0</v>
      </c>
      <c r="I82" s="781">
        <f t="shared" ca="1" si="228"/>
        <v>0</v>
      </c>
      <c r="J82" s="781">
        <f t="shared" ca="1" si="228"/>
        <v>0</v>
      </c>
      <c r="K82" s="781">
        <f t="shared" ca="1" si="228"/>
        <v>0</v>
      </c>
      <c r="L82" s="781">
        <f t="shared" ca="1" si="228"/>
        <v>0</v>
      </c>
      <c r="M82" s="781">
        <f t="shared" ca="1" si="228"/>
        <v>0</v>
      </c>
      <c r="N82" s="766">
        <f t="shared" ca="1" si="228"/>
        <v>0</v>
      </c>
      <c r="O82" s="781">
        <f t="shared" ca="1" si="228"/>
        <v>0</v>
      </c>
      <c r="P82" s="807">
        <f t="shared" ca="1" si="228"/>
        <v>0</v>
      </c>
      <c r="Q82" s="542"/>
      <c r="R82" s="781">
        <f t="shared" ca="1" si="229"/>
        <v>0</v>
      </c>
      <c r="S82" s="781">
        <f t="shared" ca="1" si="229"/>
        <v>0</v>
      </c>
      <c r="T82" s="781">
        <f t="shared" ca="1" si="229"/>
        <v>0</v>
      </c>
      <c r="U82" s="781">
        <f t="shared" ca="1" si="229"/>
        <v>0</v>
      </c>
      <c r="V82" s="781">
        <f t="shared" ca="1" si="229"/>
        <v>0</v>
      </c>
      <c r="W82" s="781">
        <f t="shared" ca="1" si="229"/>
        <v>0</v>
      </c>
      <c r="X82" s="766">
        <f t="shared" ca="1" si="229"/>
        <v>0</v>
      </c>
      <c r="Y82" s="781">
        <f t="shared" ca="1" si="229"/>
        <v>0</v>
      </c>
      <c r="Z82" s="781">
        <f t="shared" ca="1" si="229"/>
        <v>0</v>
      </c>
      <c r="AA82" s="781">
        <f t="shared" ca="1" si="229"/>
        <v>0</v>
      </c>
      <c r="AB82" s="542"/>
      <c r="AC82" s="781">
        <f t="shared" ca="1" si="230"/>
        <v>0</v>
      </c>
      <c r="AD82" s="781">
        <f t="shared" ca="1" si="230"/>
        <v>0</v>
      </c>
      <c r="AE82" s="781">
        <f t="shared" ca="1" si="230"/>
        <v>0</v>
      </c>
      <c r="AF82" s="781">
        <f t="shared" ca="1" si="230"/>
        <v>0</v>
      </c>
      <c r="AG82" s="781">
        <f t="shared" ca="1" si="230"/>
        <v>0</v>
      </c>
      <c r="AH82" s="781">
        <f t="shared" ca="1" si="230"/>
        <v>0</v>
      </c>
      <c r="AI82" s="781">
        <f t="shared" ca="1" si="230"/>
        <v>0</v>
      </c>
      <c r="AJ82" s="781">
        <f t="shared" ca="1" si="230"/>
        <v>0</v>
      </c>
      <c r="AK82" s="766">
        <f t="shared" ca="1" si="230"/>
        <v>0</v>
      </c>
      <c r="AL82" s="781">
        <f t="shared" ca="1" si="230"/>
        <v>0</v>
      </c>
      <c r="AM82" s="781">
        <f t="shared" ca="1" si="230"/>
        <v>0</v>
      </c>
      <c r="AN82" s="781">
        <f t="shared" ca="1" si="230"/>
        <v>0</v>
      </c>
      <c r="AO82" s="542"/>
      <c r="AP82" s="781">
        <f t="shared" ca="1" si="231"/>
        <v>0</v>
      </c>
      <c r="AQ82" s="781">
        <f t="shared" ca="1" si="231"/>
        <v>0</v>
      </c>
      <c r="AR82" s="781">
        <f t="shared" ca="1" si="231"/>
        <v>0</v>
      </c>
      <c r="AS82" s="781">
        <f t="shared" ca="1" si="231"/>
        <v>0</v>
      </c>
      <c r="AT82" s="766">
        <f t="shared" ca="1" si="231"/>
        <v>0</v>
      </c>
      <c r="AU82" s="766">
        <f t="shared" ca="1" si="231"/>
        <v>0</v>
      </c>
      <c r="AV82" s="781">
        <f t="shared" ca="1" si="231"/>
        <v>0</v>
      </c>
      <c r="AW82" s="781">
        <f t="shared" ca="1" si="231"/>
        <v>0</v>
      </c>
      <c r="AX82" s="781">
        <f t="shared" ca="1" si="231"/>
        <v>0</v>
      </c>
      <c r="AY82" s="781">
        <f t="shared" ca="1" si="231"/>
        <v>0</v>
      </c>
      <c r="AZ82" s="781">
        <f t="shared" ca="1" si="231"/>
        <v>0</v>
      </c>
      <c r="BA82" s="781">
        <f t="shared" ca="1" si="231"/>
        <v>0</v>
      </c>
      <c r="BB82" s="781">
        <f t="shared" ca="1" si="231"/>
        <v>0</v>
      </c>
      <c r="BC82" s="781">
        <f t="shared" ca="1" si="231"/>
        <v>0</v>
      </c>
      <c r="BD82" s="542"/>
      <c r="BE82" s="781">
        <f t="shared" ca="1" si="232"/>
        <v>0</v>
      </c>
      <c r="BF82" s="781">
        <f t="shared" ca="1" si="232"/>
        <v>0</v>
      </c>
      <c r="BG82" s="781">
        <f t="shared" ca="1" si="232"/>
        <v>0</v>
      </c>
      <c r="BH82" s="781">
        <f t="shared" ca="1" si="232"/>
        <v>0</v>
      </c>
      <c r="BI82" s="766">
        <f t="shared" ca="1" si="232"/>
        <v>0</v>
      </c>
      <c r="BJ82" s="781">
        <f t="shared" ca="1" si="232"/>
        <v>0</v>
      </c>
      <c r="BK82" s="781">
        <f t="shared" ca="1" si="232"/>
        <v>0</v>
      </c>
      <c r="BL82" s="781">
        <f t="shared" ca="1" si="232"/>
        <v>0</v>
      </c>
      <c r="BM82" s="781">
        <f t="shared" ca="1" si="232"/>
        <v>0</v>
      </c>
      <c r="BN82" s="781">
        <f t="shared" ca="1" si="232"/>
        <v>0</v>
      </c>
      <c r="BO82" s="781">
        <f t="shared" ca="1" si="232"/>
        <v>0</v>
      </c>
      <c r="BP82" s="542"/>
      <c r="BQ82" s="781">
        <f t="shared" ca="1" si="233"/>
        <v>0</v>
      </c>
      <c r="BR82" s="781">
        <f t="shared" ca="1" si="233"/>
        <v>0</v>
      </c>
      <c r="BS82" s="781">
        <f t="shared" ca="1" si="233"/>
        <v>0</v>
      </c>
      <c r="BT82" s="781">
        <f t="shared" ca="1" si="233"/>
        <v>0</v>
      </c>
      <c r="BU82" s="781">
        <f t="shared" ca="1" si="233"/>
        <v>0</v>
      </c>
      <c r="BV82" s="781">
        <f t="shared" ca="1" si="233"/>
        <v>0</v>
      </c>
      <c r="BW82" s="781">
        <f t="shared" ca="1" si="233"/>
        <v>0</v>
      </c>
      <c r="BX82" s="542"/>
      <c r="BY82" s="781">
        <f t="shared" ca="1" si="234"/>
        <v>0</v>
      </c>
      <c r="BZ82" s="781">
        <f t="shared" ca="1" si="234"/>
        <v>0</v>
      </c>
      <c r="CA82" s="781">
        <f t="shared" ca="1" si="234"/>
        <v>0</v>
      </c>
      <c r="CB82" s="781">
        <f t="shared" ca="1" si="234"/>
        <v>0</v>
      </c>
      <c r="CC82" s="781">
        <f t="shared" ca="1" si="234"/>
        <v>0</v>
      </c>
      <c r="CD82" s="781">
        <f t="shared" ca="1" si="234"/>
        <v>0</v>
      </c>
      <c r="CE82" s="781">
        <f t="shared" ca="1" si="234"/>
        <v>0</v>
      </c>
      <c r="CF82" s="781">
        <f t="shared" ca="1" si="234"/>
        <v>0</v>
      </c>
      <c r="CG82" s="542"/>
      <c r="CH82" s="781">
        <f t="shared" ca="1" si="235"/>
        <v>0</v>
      </c>
      <c r="CI82" s="781">
        <f t="shared" ca="1" si="235"/>
        <v>0</v>
      </c>
      <c r="CJ82" s="781">
        <f t="shared" ca="1" si="235"/>
        <v>0</v>
      </c>
      <c r="CK82" s="781" t="e">
        <f t="shared" ca="1" si="235"/>
        <v>#N/A</v>
      </c>
      <c r="CL82" s="781" t="e">
        <f t="shared" ca="1" si="235"/>
        <v>#N/A</v>
      </c>
      <c r="CM82" s="542"/>
      <c r="CN82" s="781">
        <f t="shared" ca="1" si="236"/>
        <v>0</v>
      </c>
      <c r="CO82" s="781" t="e">
        <f t="shared" ca="1" si="236"/>
        <v>#N/A</v>
      </c>
      <c r="CP82" s="781">
        <f t="shared" ca="1" si="236"/>
        <v>0</v>
      </c>
      <c r="CQ82" s="781">
        <f t="shared" ca="1" si="236"/>
        <v>0</v>
      </c>
      <c r="CR82" s="781">
        <f t="shared" ca="1" si="236"/>
        <v>0</v>
      </c>
      <c r="CS82" s="781">
        <f t="shared" ca="1" si="236"/>
        <v>0</v>
      </c>
      <c r="CT82" s="542"/>
      <c r="CU82" s="781">
        <f t="shared" ca="1" si="237"/>
        <v>0</v>
      </c>
      <c r="CV82" s="781">
        <f t="shared" ca="1" si="237"/>
        <v>0</v>
      </c>
      <c r="CW82" s="781">
        <f t="shared" ca="1" si="237"/>
        <v>0</v>
      </c>
      <c r="CX82" s="781">
        <f t="shared" ca="1" si="237"/>
        <v>0</v>
      </c>
      <c r="CY82" s="781">
        <f t="shared" ca="1" si="237"/>
        <v>0</v>
      </c>
      <c r="CZ82" s="781" t="e">
        <f t="shared" ca="1" si="237"/>
        <v>#N/A</v>
      </c>
      <c r="DA82" s="781" t="e">
        <f t="shared" ca="1" si="237"/>
        <v>#N/A</v>
      </c>
      <c r="DB82" s="781">
        <f t="shared" ca="1" si="237"/>
        <v>0</v>
      </c>
      <c r="DC82" s="766">
        <f t="shared" ca="1" si="237"/>
        <v>0</v>
      </c>
      <c r="DD82" s="781">
        <f t="shared" ca="1" si="237"/>
        <v>0</v>
      </c>
      <c r="DE82" s="781">
        <f t="shared" ca="1" si="237"/>
        <v>0</v>
      </c>
      <c r="DF82" s="781">
        <f t="shared" ca="1" si="237"/>
        <v>0</v>
      </c>
      <c r="DG82" s="781">
        <f t="shared" ca="1" si="237"/>
        <v>0</v>
      </c>
      <c r="DH82" s="781">
        <f t="shared" ca="1" si="237"/>
        <v>0</v>
      </c>
      <c r="DI82" s="542"/>
      <c r="DJ82" s="781">
        <f t="shared" ca="1" si="238"/>
        <v>0</v>
      </c>
      <c r="DK82" s="781">
        <f t="shared" ca="1" si="238"/>
        <v>0</v>
      </c>
      <c r="DL82" s="781">
        <f t="shared" ca="1" si="238"/>
        <v>0</v>
      </c>
      <c r="DM82" s="781">
        <f t="shared" ca="1" si="238"/>
        <v>0</v>
      </c>
      <c r="DN82" s="781" t="e">
        <f t="shared" ca="1" si="238"/>
        <v>#N/A</v>
      </c>
      <c r="DO82" s="781">
        <f t="shared" ca="1" si="238"/>
        <v>0</v>
      </c>
      <c r="DP82" s="781" t="e">
        <f t="shared" ca="1" si="238"/>
        <v>#N/A</v>
      </c>
      <c r="DQ82" s="542"/>
      <c r="DR82" s="781">
        <f t="shared" ca="1" si="217"/>
        <v>0</v>
      </c>
      <c r="DS82" s="781">
        <f t="shared" ca="1" si="217"/>
        <v>0</v>
      </c>
      <c r="DT82" s="781">
        <f t="shared" ca="1" si="217"/>
        <v>0</v>
      </c>
      <c r="DU82" s="781" t="e">
        <f t="shared" ca="1" si="217"/>
        <v>#N/A</v>
      </c>
      <c r="DV82" s="617"/>
      <c r="DW82" s="542"/>
      <c r="DX82" s="781">
        <f t="shared" ca="1" si="218"/>
        <v>0</v>
      </c>
      <c r="DY82" s="781">
        <f t="shared" ca="1" si="218"/>
        <v>0</v>
      </c>
      <c r="DZ82" s="781">
        <f t="shared" ca="1" si="218"/>
        <v>0</v>
      </c>
      <c r="EA82" s="781" t="e">
        <f t="shared" ca="1" si="218"/>
        <v>#N/A</v>
      </c>
      <c r="EB82" s="617"/>
      <c r="EC82" s="542"/>
      <c r="ED82" s="781">
        <f t="shared" ca="1" si="219"/>
        <v>0</v>
      </c>
      <c r="EE82" s="781">
        <f t="shared" ca="1" si="219"/>
        <v>0</v>
      </c>
      <c r="EF82" s="781" t="e">
        <f t="shared" ca="1" si="219"/>
        <v>#N/A</v>
      </c>
      <c r="EG82" s="781" t="e">
        <f t="shared" ca="1" si="219"/>
        <v>#N/A</v>
      </c>
      <c r="EH82" s="617"/>
      <c r="EI82" s="542"/>
      <c r="EJ82" s="781">
        <f t="shared" ca="1" si="220"/>
        <v>0</v>
      </c>
      <c r="EK82" s="781">
        <f t="shared" ca="1" si="220"/>
        <v>0</v>
      </c>
      <c r="EL82" s="781">
        <f t="shared" ca="1" si="220"/>
        <v>0</v>
      </c>
      <c r="EM82" s="781">
        <f t="shared" ca="1" si="220"/>
        <v>0</v>
      </c>
      <c r="EN82" s="617"/>
      <c r="EO82" s="542"/>
      <c r="EP82" s="781">
        <f t="shared" ca="1" si="221"/>
        <v>0</v>
      </c>
      <c r="EQ82" s="781">
        <f t="shared" ca="1" si="221"/>
        <v>0</v>
      </c>
      <c r="ER82" s="781">
        <f t="shared" ca="1" si="221"/>
        <v>0</v>
      </c>
      <c r="ES82" s="781">
        <f t="shared" ca="1" si="221"/>
        <v>0</v>
      </c>
      <c r="ET82" s="617"/>
      <c r="EU82" s="542"/>
      <c r="EV82" s="781">
        <f t="shared" ca="1" si="222"/>
        <v>0</v>
      </c>
      <c r="EW82" s="781">
        <f t="shared" ca="1" si="222"/>
        <v>0</v>
      </c>
      <c r="EX82" s="542"/>
      <c r="EY82" s="781">
        <f t="shared" ca="1" si="223"/>
        <v>0</v>
      </c>
      <c r="EZ82" s="781">
        <f t="shared" ca="1" si="223"/>
        <v>0</v>
      </c>
      <c r="FA82" s="781" t="e">
        <f t="shared" ca="1" si="223"/>
        <v>#N/A</v>
      </c>
      <c r="FB82" s="542"/>
      <c r="FC82" s="781">
        <f t="shared" ca="1" si="239"/>
        <v>0</v>
      </c>
      <c r="FD82" s="781">
        <f t="shared" ca="1" si="239"/>
        <v>0</v>
      </c>
      <c r="FE82" s="781">
        <f t="shared" ca="1" si="239"/>
        <v>0</v>
      </c>
      <c r="FF82" s="781">
        <f t="shared" ca="1" si="239"/>
        <v>0</v>
      </c>
      <c r="FG82" s="781">
        <f t="shared" ca="1" si="239"/>
        <v>0</v>
      </c>
      <c r="FH82" s="781">
        <f t="shared" ca="1" si="239"/>
        <v>0</v>
      </c>
      <c r="FI82" s="781">
        <f t="shared" ca="1" si="239"/>
        <v>0</v>
      </c>
      <c r="FJ82" s="781">
        <f t="shared" ca="1" si="239"/>
        <v>0</v>
      </c>
      <c r="FK82" s="781">
        <f t="shared" ca="1" si="239"/>
        <v>0</v>
      </c>
      <c r="FL82" s="781">
        <f t="shared" ca="1" si="239"/>
        <v>0</v>
      </c>
      <c r="FM82" s="781" t="e">
        <f t="shared" ca="1" si="240"/>
        <v>#N/A</v>
      </c>
      <c r="FN82" s="781">
        <f t="shared" ca="1" si="240"/>
        <v>0</v>
      </c>
      <c r="FO82" s="781">
        <f t="shared" ca="1" si="240"/>
        <v>0</v>
      </c>
      <c r="FP82" s="781">
        <f t="shared" ca="1" si="240"/>
        <v>0</v>
      </c>
      <c r="FQ82" s="781">
        <f t="shared" ca="1" si="240"/>
        <v>0</v>
      </c>
      <c r="FR82" s="781">
        <f t="shared" ca="1" si="240"/>
        <v>0</v>
      </c>
      <c r="FS82" s="781">
        <f t="shared" ca="1" si="240"/>
        <v>0</v>
      </c>
      <c r="FT82" s="781">
        <f t="shared" ca="1" si="240"/>
        <v>0</v>
      </c>
      <c r="FU82" s="781" t="e">
        <f t="shared" ca="1" si="240"/>
        <v>#N/A</v>
      </c>
      <c r="FV82" s="781" t="e">
        <f t="shared" ca="1" si="240"/>
        <v>#N/A</v>
      </c>
      <c r="FW82" s="781">
        <f t="shared" ca="1" si="241"/>
        <v>0</v>
      </c>
      <c r="FX82" s="781">
        <f t="shared" ca="1" si="241"/>
        <v>0</v>
      </c>
      <c r="FY82" s="781">
        <f t="shared" ca="1" si="241"/>
        <v>0</v>
      </c>
      <c r="FZ82" s="781">
        <f t="shared" ca="1" si="241"/>
        <v>0</v>
      </c>
      <c r="GA82" s="781" t="e">
        <f t="shared" ca="1" si="241"/>
        <v>#N/A</v>
      </c>
      <c r="GB82" s="781">
        <f t="shared" ca="1" si="241"/>
        <v>0</v>
      </c>
      <c r="GC82" s="617"/>
      <c r="GD82" s="781">
        <f t="shared" ca="1" si="242"/>
        <v>0</v>
      </c>
      <c r="GE82" s="781">
        <f t="shared" ca="1" si="242"/>
        <v>0</v>
      </c>
      <c r="GF82" s="781">
        <f t="shared" ca="1" si="242"/>
        <v>0</v>
      </c>
      <c r="GG82" s="781">
        <f t="shared" ca="1" si="242"/>
        <v>0</v>
      </c>
      <c r="GH82" s="781" t="e">
        <f t="shared" ca="1" si="242"/>
        <v>#N/A</v>
      </c>
      <c r="GI82" s="781" t="e">
        <f t="shared" ca="1" si="242"/>
        <v>#N/A</v>
      </c>
      <c r="GJ82" s="781">
        <f t="shared" ca="1" si="242"/>
        <v>0</v>
      </c>
      <c r="GK82" s="781">
        <f t="shared" ca="1" si="242"/>
        <v>0</v>
      </c>
      <c r="GL82" s="781">
        <f t="shared" ca="1" si="242"/>
        <v>0</v>
      </c>
      <c r="GM82" s="781">
        <f t="shared" ca="1" si="242"/>
        <v>0</v>
      </c>
      <c r="GN82" s="781">
        <f t="shared" ca="1" si="242"/>
        <v>0</v>
      </c>
      <c r="GO82" s="781" t="e">
        <f t="shared" ca="1" si="242"/>
        <v>#N/A</v>
      </c>
    </row>
    <row r="83" spans="1:197" ht="12.75" customHeight="1">
      <c r="A83" s="803" t="s">
        <v>2632</v>
      </c>
      <c r="B83" s="818">
        <v>142</v>
      </c>
      <c r="C83" s="804">
        <v>74.092680000000001</v>
      </c>
      <c r="D83" s="523">
        <v>2.6077678350000001E-2</v>
      </c>
      <c r="E83" s="805" t="s">
        <v>1130</v>
      </c>
      <c r="F83" s="806">
        <f t="shared" ca="1" si="228"/>
        <v>0</v>
      </c>
      <c r="G83" s="781">
        <f t="shared" ca="1" si="228"/>
        <v>1.704488402747806E-9</v>
      </c>
      <c r="H83" s="781">
        <f t="shared" ca="1" si="228"/>
        <v>0</v>
      </c>
      <c r="I83" s="781">
        <f t="shared" ca="1" si="228"/>
        <v>0</v>
      </c>
      <c r="J83" s="781">
        <f t="shared" ca="1" si="228"/>
        <v>0</v>
      </c>
      <c r="K83" s="781">
        <f t="shared" ca="1" si="228"/>
        <v>0</v>
      </c>
      <c r="L83" s="781">
        <f t="shared" ca="1" si="228"/>
        <v>0</v>
      </c>
      <c r="M83" s="781">
        <f t="shared" ca="1" si="228"/>
        <v>0</v>
      </c>
      <c r="N83" s="766">
        <f t="shared" ca="1" si="228"/>
        <v>0</v>
      </c>
      <c r="O83" s="781">
        <f t="shared" ca="1" si="228"/>
        <v>4.6093242939939591E-9</v>
      </c>
      <c r="P83" s="807">
        <f t="shared" ca="1" si="228"/>
        <v>1.6751213003597516E-2</v>
      </c>
      <c r="Q83" s="542"/>
      <c r="R83" s="781">
        <f t="shared" ca="1" si="229"/>
        <v>1.6751213003597516E-2</v>
      </c>
      <c r="S83" s="781">
        <f t="shared" ca="1" si="229"/>
        <v>0</v>
      </c>
      <c r="T83" s="781">
        <f t="shared" ca="1" si="229"/>
        <v>0</v>
      </c>
      <c r="U83" s="781">
        <f t="shared" ca="1" si="229"/>
        <v>0</v>
      </c>
      <c r="V83" s="781">
        <f t="shared" ca="1" si="229"/>
        <v>0</v>
      </c>
      <c r="W83" s="781">
        <f t="shared" ca="1" si="229"/>
        <v>0</v>
      </c>
      <c r="X83" s="766">
        <f t="shared" ca="1" si="229"/>
        <v>5.8996733336177083E-13</v>
      </c>
      <c r="Y83" s="781">
        <f t="shared" ca="1" si="229"/>
        <v>1.6751213003597516E-2</v>
      </c>
      <c r="Z83" s="781">
        <f t="shared" ca="1" si="229"/>
        <v>5.34792970724801E-13</v>
      </c>
      <c r="AA83" s="781">
        <f t="shared" ca="1" si="229"/>
        <v>5.5174320401739632E-14</v>
      </c>
      <c r="AB83" s="542"/>
      <c r="AC83" s="781">
        <f t="shared" ca="1" si="230"/>
        <v>0</v>
      </c>
      <c r="AD83" s="781">
        <f t="shared" ca="1" si="230"/>
        <v>0</v>
      </c>
      <c r="AE83" s="781">
        <f t="shared" ca="1" si="230"/>
        <v>0</v>
      </c>
      <c r="AF83" s="781">
        <f t="shared" ca="1" si="230"/>
        <v>0</v>
      </c>
      <c r="AG83" s="781">
        <f t="shared" ca="1" si="230"/>
        <v>0</v>
      </c>
      <c r="AH83" s="781">
        <f t="shared" ca="1" si="230"/>
        <v>0</v>
      </c>
      <c r="AI83" s="781">
        <f t="shared" ca="1" si="230"/>
        <v>0</v>
      </c>
      <c r="AJ83" s="781">
        <f t="shared" ca="1" si="230"/>
        <v>0</v>
      </c>
      <c r="AK83" s="766">
        <f t="shared" ca="1" si="230"/>
        <v>0</v>
      </c>
      <c r="AL83" s="781">
        <f t="shared" ca="1" si="230"/>
        <v>0</v>
      </c>
      <c r="AM83" s="781">
        <f t="shared" ca="1" si="230"/>
        <v>0</v>
      </c>
      <c r="AN83" s="781">
        <f t="shared" ca="1" si="230"/>
        <v>0</v>
      </c>
      <c r="AO83" s="542"/>
      <c r="AP83" s="781">
        <f t="shared" ca="1" si="231"/>
        <v>1.6751213003597516E-2</v>
      </c>
      <c r="AQ83" s="781">
        <f t="shared" ca="1" si="231"/>
        <v>5.5174320401739632E-14</v>
      </c>
      <c r="AR83" s="781">
        <f t="shared" ca="1" si="231"/>
        <v>5.34792970724801E-13</v>
      </c>
      <c r="AS83" s="781">
        <f t="shared" ca="1" si="231"/>
        <v>0</v>
      </c>
      <c r="AT83" s="766">
        <f t="shared" ca="1" si="231"/>
        <v>0</v>
      </c>
      <c r="AU83" s="766">
        <f t="shared" ca="1" si="231"/>
        <v>0</v>
      </c>
      <c r="AV83" s="781">
        <f t="shared" ca="1" si="231"/>
        <v>0</v>
      </c>
      <c r="AW83" s="781">
        <f t="shared" ca="1" si="231"/>
        <v>5.8996733336177083E-13</v>
      </c>
      <c r="AX83" s="781">
        <f t="shared" ca="1" si="231"/>
        <v>0</v>
      </c>
      <c r="AY83" s="781">
        <f t="shared" ca="1" si="231"/>
        <v>1.704488402747806E-9</v>
      </c>
      <c r="AZ83" s="781">
        <f t="shared" ca="1" si="231"/>
        <v>0</v>
      </c>
      <c r="BA83" s="781">
        <f t="shared" ca="1" si="231"/>
        <v>1.6127694650906698E-2</v>
      </c>
      <c r="BB83" s="781">
        <f t="shared" ca="1" si="231"/>
        <v>6.2351665272279558E-4</v>
      </c>
      <c r="BC83" s="781">
        <f t="shared" ca="1" si="231"/>
        <v>6.5387304498815211E-13</v>
      </c>
      <c r="BD83" s="542"/>
      <c r="BE83" s="781">
        <f t="shared" ca="1" si="232"/>
        <v>1.6751213003597516E-2</v>
      </c>
      <c r="BF83" s="781">
        <f t="shared" ca="1" si="232"/>
        <v>5.5174320401739632E-14</v>
      </c>
      <c r="BG83" s="781">
        <f t="shared" ca="1" si="232"/>
        <v>5.34792970724801E-13</v>
      </c>
      <c r="BH83" s="781">
        <f t="shared" ca="1" si="232"/>
        <v>0</v>
      </c>
      <c r="BI83" s="766">
        <f t="shared" ca="1" si="232"/>
        <v>0</v>
      </c>
      <c r="BJ83" s="781">
        <f t="shared" ca="1" si="232"/>
        <v>0</v>
      </c>
      <c r="BK83" s="781">
        <f t="shared" ca="1" si="232"/>
        <v>5.8996733336177083E-13</v>
      </c>
      <c r="BL83" s="781">
        <f t="shared" ca="1" si="232"/>
        <v>0</v>
      </c>
      <c r="BM83" s="781">
        <f t="shared" ca="1" si="232"/>
        <v>1.6751211278992279E-2</v>
      </c>
      <c r="BN83" s="781">
        <f t="shared" ca="1" si="232"/>
        <v>0</v>
      </c>
      <c r="BO83" s="781">
        <f t="shared" ca="1" si="232"/>
        <v>1.704488402747806E-9</v>
      </c>
      <c r="BP83" s="542"/>
      <c r="BQ83" s="781">
        <f t="shared" ca="1" si="233"/>
        <v>0</v>
      </c>
      <c r="BR83" s="781">
        <f t="shared" ca="1" si="233"/>
        <v>1.6751211278992279E-2</v>
      </c>
      <c r="BS83" s="781">
        <f t="shared" ca="1" si="233"/>
        <v>0</v>
      </c>
      <c r="BT83" s="781">
        <f t="shared" ca="1" si="233"/>
        <v>1.6127694650906698E-2</v>
      </c>
      <c r="BU83" s="781">
        <f t="shared" ca="1" si="233"/>
        <v>6.5387304498815211E-13</v>
      </c>
      <c r="BV83" s="781">
        <f t="shared" ca="1" si="233"/>
        <v>6.2351665272279558E-4</v>
      </c>
      <c r="BW83" s="781">
        <f t="shared" ca="1" si="233"/>
        <v>0</v>
      </c>
      <c r="BX83" s="542"/>
      <c r="BY83" s="781">
        <f t="shared" ca="1" si="234"/>
        <v>6.2351665272279558E-4</v>
      </c>
      <c r="BZ83" s="781">
        <f t="shared" ca="1" si="234"/>
        <v>6.5387304498815211E-13</v>
      </c>
      <c r="CA83" s="781">
        <f t="shared" ca="1" si="234"/>
        <v>0</v>
      </c>
      <c r="CB83" s="781">
        <f t="shared" ca="1" si="234"/>
        <v>7.9022033850617167E-6</v>
      </c>
      <c r="CC83" s="781">
        <f t="shared" ca="1" si="234"/>
        <v>1.0504265522018838E-13</v>
      </c>
      <c r="CD83" s="781">
        <f t="shared" ca="1" si="234"/>
        <v>0</v>
      </c>
      <c r="CE83" s="781">
        <f t="shared" ca="1" si="234"/>
        <v>0</v>
      </c>
      <c r="CF83" s="781">
        <f t="shared" ca="1" si="234"/>
        <v>0</v>
      </c>
      <c r="CG83" s="542"/>
      <c r="CH83" s="781">
        <f t="shared" ca="1" si="235"/>
        <v>7.5891569844853936E-13</v>
      </c>
      <c r="CI83" s="781">
        <f t="shared" ca="1" si="235"/>
        <v>6.314188537497236E-4</v>
      </c>
      <c r="CJ83" s="781">
        <f t="shared" ca="1" si="235"/>
        <v>0</v>
      </c>
      <c r="CK83" s="781" t="e">
        <f t="shared" ca="1" si="235"/>
        <v>#N/A</v>
      </c>
      <c r="CL83" s="781" t="e">
        <f t="shared" ca="1" si="235"/>
        <v>#N/A</v>
      </c>
      <c r="CM83" s="542"/>
      <c r="CN83" s="781">
        <f t="shared" ca="1" si="236"/>
        <v>0</v>
      </c>
      <c r="CO83" s="781" t="e">
        <f t="shared" ca="1" si="236"/>
        <v>#N/A</v>
      </c>
      <c r="CP83" s="781">
        <f t="shared" ca="1" si="236"/>
        <v>0</v>
      </c>
      <c r="CQ83" s="781">
        <f t="shared" ca="1" si="236"/>
        <v>0</v>
      </c>
      <c r="CR83" s="781">
        <f t="shared" ca="1" si="236"/>
        <v>0</v>
      </c>
      <c r="CS83" s="781">
        <f t="shared" ca="1" si="236"/>
        <v>0</v>
      </c>
      <c r="CT83" s="542"/>
      <c r="CU83" s="781">
        <f t="shared" ca="1" si="237"/>
        <v>4.6093242939939591E-9</v>
      </c>
      <c r="CV83" s="781">
        <f t="shared" ca="1" si="237"/>
        <v>0</v>
      </c>
      <c r="CW83" s="781">
        <f t="shared" ca="1" si="237"/>
        <v>0</v>
      </c>
      <c r="CX83" s="781">
        <f t="shared" ca="1" si="237"/>
        <v>1.6127694650906698E-2</v>
      </c>
      <c r="CY83" s="781">
        <f t="shared" ca="1" si="237"/>
        <v>0</v>
      </c>
      <c r="CZ83" s="781" t="e">
        <f t="shared" ca="1" si="237"/>
        <v>#N/A</v>
      </c>
      <c r="DA83" s="781" t="e">
        <f t="shared" ca="1" si="237"/>
        <v>#N/A</v>
      </c>
      <c r="DB83" s="781">
        <f t="shared" ca="1" si="237"/>
        <v>0</v>
      </c>
      <c r="DC83" s="766">
        <f t="shared" ca="1" si="237"/>
        <v>0</v>
      </c>
      <c r="DD83" s="781">
        <f t="shared" ca="1" si="237"/>
        <v>1.0504265522018838E-13</v>
      </c>
      <c r="DE83" s="781">
        <f t="shared" ca="1" si="237"/>
        <v>2.2215819751848745E-14</v>
      </c>
      <c r="DF83" s="781">
        <f t="shared" ca="1" si="237"/>
        <v>0</v>
      </c>
      <c r="DG83" s="781">
        <f t="shared" ca="1" si="237"/>
        <v>7.0171539628540925E-5</v>
      </c>
      <c r="DH83" s="781">
        <f t="shared" ca="1" si="237"/>
        <v>7.9022033850617167E-6</v>
      </c>
      <c r="DI83" s="542"/>
      <c r="DJ83" s="781">
        <f t="shared" ca="1" si="238"/>
        <v>3.9588590196787133E-4</v>
      </c>
      <c r="DK83" s="781">
        <f t="shared" ca="1" si="238"/>
        <v>1.4600859751755083E-3</v>
      </c>
      <c r="DL83" s="781">
        <f t="shared" ca="1" si="238"/>
        <v>0</v>
      </c>
      <c r="DM83" s="781">
        <f t="shared" ca="1" si="238"/>
        <v>0</v>
      </c>
      <c r="DN83" s="781" t="e">
        <f t="shared" ca="1" si="238"/>
        <v>#N/A</v>
      </c>
      <c r="DO83" s="781">
        <f t="shared" ca="1" si="238"/>
        <v>4.8255268953551178E-4</v>
      </c>
      <c r="DP83" s="781" t="e">
        <f t="shared" ca="1" si="238"/>
        <v>#N/A</v>
      </c>
      <c r="DQ83" s="542"/>
      <c r="DR83" s="781">
        <f t="shared" ca="1" si="217"/>
        <v>1.3923316943365759E-2</v>
      </c>
      <c r="DS83" s="781">
        <f t="shared" ca="1" si="217"/>
        <v>0</v>
      </c>
      <c r="DT83" s="781">
        <f t="shared" ca="1" si="217"/>
        <v>0</v>
      </c>
      <c r="DU83" s="781" t="e">
        <f t="shared" ca="1" si="217"/>
        <v>#N/A</v>
      </c>
      <c r="DV83" s="617"/>
      <c r="DW83" s="542"/>
      <c r="DX83" s="781">
        <f t="shared" ca="1" si="218"/>
        <v>1.3923316943365759E-2</v>
      </c>
      <c r="DY83" s="781">
        <f t="shared" ca="1" si="218"/>
        <v>0</v>
      </c>
      <c r="DZ83" s="781">
        <f t="shared" ca="1" si="218"/>
        <v>0</v>
      </c>
      <c r="EA83" s="781" t="e">
        <f t="shared" ca="1" si="218"/>
        <v>#N/A</v>
      </c>
      <c r="EB83" s="617"/>
      <c r="EC83" s="542"/>
      <c r="ED83" s="781">
        <f t="shared" ca="1" si="219"/>
        <v>7.5288938573338758E-4</v>
      </c>
      <c r="EE83" s="781">
        <f t="shared" ca="1" si="219"/>
        <v>0</v>
      </c>
      <c r="EF83" s="781" t="e">
        <f t="shared" ca="1" si="219"/>
        <v>#N/A</v>
      </c>
      <c r="EG83" s="781" t="e">
        <f t="shared" ca="1" si="219"/>
        <v>#N/A</v>
      </c>
      <c r="EH83" s="617"/>
      <c r="EI83" s="542"/>
      <c r="EJ83" s="781">
        <f t="shared" ca="1" si="220"/>
        <v>0</v>
      </c>
      <c r="EK83" s="781">
        <f t="shared" ca="1" si="220"/>
        <v>0</v>
      </c>
      <c r="EL83" s="781">
        <f t="shared" ca="1" si="220"/>
        <v>0</v>
      </c>
      <c r="EM83" s="781">
        <f t="shared" ca="1" si="220"/>
        <v>0</v>
      </c>
      <c r="EN83" s="617"/>
      <c r="EO83" s="542"/>
      <c r="EP83" s="781">
        <f t="shared" ca="1" si="221"/>
        <v>7.0171539628540925E-5</v>
      </c>
      <c r="EQ83" s="781">
        <f t="shared" ca="1" si="221"/>
        <v>7.0171539628540925E-5</v>
      </c>
      <c r="ER83" s="781">
        <f t="shared" ca="1" si="221"/>
        <v>0</v>
      </c>
      <c r="ES83" s="781">
        <f t="shared" ca="1" si="221"/>
        <v>2.1405923311248383E-15</v>
      </c>
      <c r="ET83" s="617"/>
      <c r="EU83" s="542"/>
      <c r="EV83" s="781">
        <f t="shared" ca="1" si="222"/>
        <v>0</v>
      </c>
      <c r="EW83" s="781">
        <f t="shared" ca="1" si="222"/>
        <v>0</v>
      </c>
      <c r="EX83" s="542"/>
      <c r="EY83" s="781">
        <f t="shared" ca="1" si="223"/>
        <v>0</v>
      </c>
      <c r="EZ83" s="781">
        <f t="shared" ca="1" si="223"/>
        <v>0</v>
      </c>
      <c r="FA83" s="781" t="e">
        <f t="shared" ca="1" si="223"/>
        <v>#N/A</v>
      </c>
      <c r="FB83" s="542"/>
      <c r="FC83" s="781">
        <f t="shared" ca="1" si="239"/>
        <v>0</v>
      </c>
      <c r="FD83" s="781">
        <f t="shared" ca="1" si="239"/>
        <v>0</v>
      </c>
      <c r="FE83" s="781">
        <f t="shared" ca="1" si="239"/>
        <v>0</v>
      </c>
      <c r="FF83" s="781">
        <f t="shared" ca="1" si="239"/>
        <v>0</v>
      </c>
      <c r="FG83" s="781">
        <f t="shared" ca="1" si="239"/>
        <v>0</v>
      </c>
      <c r="FH83" s="781">
        <f t="shared" ca="1" si="239"/>
        <v>0</v>
      </c>
      <c r="FI83" s="781">
        <f t="shared" ca="1" si="239"/>
        <v>0</v>
      </c>
      <c r="FJ83" s="781">
        <f t="shared" ca="1" si="239"/>
        <v>0</v>
      </c>
      <c r="FK83" s="781">
        <f t="shared" ca="1" si="239"/>
        <v>0</v>
      </c>
      <c r="FL83" s="781">
        <f t="shared" ca="1" si="239"/>
        <v>0</v>
      </c>
      <c r="FM83" s="781" t="e">
        <f t="shared" ca="1" si="240"/>
        <v>#N/A</v>
      </c>
      <c r="FN83" s="781">
        <f t="shared" ca="1" si="240"/>
        <v>0</v>
      </c>
      <c r="FO83" s="781">
        <f t="shared" ca="1" si="240"/>
        <v>0</v>
      </c>
      <c r="FP83" s="781">
        <f t="shared" ca="1" si="240"/>
        <v>0</v>
      </c>
      <c r="FQ83" s="781">
        <f t="shared" ca="1" si="240"/>
        <v>0</v>
      </c>
      <c r="FR83" s="781">
        <f t="shared" ca="1" si="240"/>
        <v>0</v>
      </c>
      <c r="FS83" s="781">
        <f t="shared" ca="1" si="240"/>
        <v>0</v>
      </c>
      <c r="FT83" s="781">
        <f t="shared" ca="1" si="240"/>
        <v>0</v>
      </c>
      <c r="FU83" s="781" t="e">
        <f t="shared" ca="1" si="240"/>
        <v>#N/A</v>
      </c>
      <c r="FV83" s="781" t="e">
        <f t="shared" ca="1" si="240"/>
        <v>#N/A</v>
      </c>
      <c r="FW83" s="781">
        <f t="shared" ca="1" si="241"/>
        <v>0</v>
      </c>
      <c r="FX83" s="781">
        <f t="shared" ca="1" si="241"/>
        <v>0</v>
      </c>
      <c r="FY83" s="781">
        <f t="shared" ca="1" si="241"/>
        <v>0</v>
      </c>
      <c r="FZ83" s="781">
        <f t="shared" ca="1" si="241"/>
        <v>0</v>
      </c>
      <c r="GA83" s="781" t="e">
        <f t="shared" ca="1" si="241"/>
        <v>#N/A</v>
      </c>
      <c r="GB83" s="781">
        <f t="shared" ca="1" si="241"/>
        <v>0</v>
      </c>
      <c r="GC83" s="617"/>
      <c r="GD83" s="781">
        <f t="shared" ca="1" si="242"/>
        <v>0</v>
      </c>
      <c r="GE83" s="781">
        <f t="shared" ca="1" si="242"/>
        <v>0</v>
      </c>
      <c r="GF83" s="781">
        <f t="shared" ca="1" si="242"/>
        <v>0</v>
      </c>
      <c r="GG83" s="781">
        <f t="shared" ca="1" si="242"/>
        <v>0</v>
      </c>
      <c r="GH83" s="781" t="e">
        <f t="shared" ca="1" si="242"/>
        <v>#N/A</v>
      </c>
      <c r="GI83" s="781" t="e">
        <f t="shared" ca="1" si="242"/>
        <v>#N/A</v>
      </c>
      <c r="GJ83" s="781">
        <f t="shared" ca="1" si="242"/>
        <v>2.2215819751848745E-14</v>
      </c>
      <c r="GK83" s="781">
        <f t="shared" ca="1" si="242"/>
        <v>7.0171539628540925E-5</v>
      </c>
      <c r="GL83" s="781">
        <f t="shared" ca="1" si="242"/>
        <v>0</v>
      </c>
      <c r="GM83" s="781">
        <f t="shared" ca="1" si="242"/>
        <v>0</v>
      </c>
      <c r="GN83" s="781">
        <f t="shared" ca="1" si="242"/>
        <v>0</v>
      </c>
      <c r="GO83" s="781" t="e">
        <f t="shared" ca="1" si="242"/>
        <v>#N/A</v>
      </c>
    </row>
    <row r="84" spans="1:197" ht="12.75" customHeight="1">
      <c r="A84" s="803" t="s">
        <v>2633</v>
      </c>
      <c r="B84" s="818">
        <v>143</v>
      </c>
      <c r="C84" s="804">
        <v>136.14160000000001</v>
      </c>
      <c r="D84" s="523">
        <v>0.11994387405</v>
      </c>
      <c r="E84" s="805" t="s">
        <v>1130</v>
      </c>
      <c r="F84" s="806">
        <f t="shared" ca="1" si="228"/>
        <v>10.755821818574343</v>
      </c>
      <c r="G84" s="781">
        <f t="shared" ca="1" si="228"/>
        <v>8.0091294279508955E-8</v>
      </c>
      <c r="H84" s="781">
        <f t="shared" ca="1" si="228"/>
        <v>0</v>
      </c>
      <c r="I84" s="781">
        <f t="shared" ca="1" si="228"/>
        <v>0</v>
      </c>
      <c r="J84" s="781">
        <f t="shared" ca="1" si="228"/>
        <v>0</v>
      </c>
      <c r="K84" s="781">
        <f t="shared" ca="1" si="228"/>
        <v>0</v>
      </c>
      <c r="L84" s="781">
        <f t="shared" ca="1" si="228"/>
        <v>0</v>
      </c>
      <c r="M84" s="781">
        <f t="shared" ca="1" si="228"/>
        <v>0</v>
      </c>
      <c r="N84" s="766">
        <f t="shared" ca="1" si="228"/>
        <v>0</v>
      </c>
      <c r="O84" s="781">
        <f t="shared" ca="1" si="228"/>
        <v>3.1563970215987696E-7</v>
      </c>
      <c r="P84" s="807">
        <f t="shared" ca="1" si="228"/>
        <v>10.755821642369751</v>
      </c>
      <c r="Q84" s="542"/>
      <c r="R84" s="781">
        <f t="shared" ca="1" si="229"/>
        <v>10.755821642369751</v>
      </c>
      <c r="S84" s="781">
        <f t="shared" ca="1" si="229"/>
        <v>0</v>
      </c>
      <c r="T84" s="781">
        <f t="shared" ca="1" si="229"/>
        <v>0</v>
      </c>
      <c r="U84" s="781">
        <f t="shared" ca="1" si="229"/>
        <v>0</v>
      </c>
      <c r="V84" s="781">
        <f t="shared" ca="1" si="229"/>
        <v>0</v>
      </c>
      <c r="W84" s="781">
        <f t="shared" ca="1" si="229"/>
        <v>0</v>
      </c>
      <c r="X84" s="766">
        <f t="shared" ca="1" si="229"/>
        <v>0</v>
      </c>
      <c r="Y84" s="781">
        <f t="shared" ca="1" si="229"/>
        <v>10.755821642369751</v>
      </c>
      <c r="Z84" s="781">
        <f t="shared" ca="1" si="229"/>
        <v>6.3751934187055328E-14</v>
      </c>
      <c r="AA84" s="781">
        <f t="shared" ca="1" si="229"/>
        <v>6.5772548605279799E-15</v>
      </c>
      <c r="AB84" s="542"/>
      <c r="AC84" s="781">
        <f t="shared" ca="1" si="230"/>
        <v>0</v>
      </c>
      <c r="AD84" s="781">
        <f t="shared" ca="1" si="230"/>
        <v>0</v>
      </c>
      <c r="AE84" s="781">
        <f t="shared" ca="1" si="230"/>
        <v>0</v>
      </c>
      <c r="AF84" s="781">
        <f t="shared" ca="1" si="230"/>
        <v>0</v>
      </c>
      <c r="AG84" s="781">
        <f t="shared" ca="1" si="230"/>
        <v>0</v>
      </c>
      <c r="AH84" s="781">
        <f t="shared" ca="1" si="230"/>
        <v>0</v>
      </c>
      <c r="AI84" s="781">
        <f t="shared" ca="1" si="230"/>
        <v>0</v>
      </c>
      <c r="AJ84" s="781">
        <f t="shared" ca="1" si="230"/>
        <v>0</v>
      </c>
      <c r="AK84" s="766">
        <f t="shared" ca="1" si="230"/>
        <v>0</v>
      </c>
      <c r="AL84" s="781">
        <f t="shared" ca="1" si="230"/>
        <v>0</v>
      </c>
      <c r="AM84" s="781">
        <f t="shared" ca="1" si="230"/>
        <v>0</v>
      </c>
      <c r="AN84" s="781">
        <f t="shared" ca="1" si="230"/>
        <v>0</v>
      </c>
      <c r="AO84" s="542"/>
      <c r="AP84" s="781">
        <f t="shared" ca="1" si="231"/>
        <v>10.755821642369751</v>
      </c>
      <c r="AQ84" s="781">
        <f t="shared" ca="1" si="231"/>
        <v>6.5772548605279799E-15</v>
      </c>
      <c r="AR84" s="781">
        <f t="shared" ca="1" si="231"/>
        <v>6.3751934187055328E-14</v>
      </c>
      <c r="AS84" s="781">
        <f t="shared" ca="1" si="231"/>
        <v>0</v>
      </c>
      <c r="AT84" s="766">
        <f t="shared" ca="1" si="231"/>
        <v>0</v>
      </c>
      <c r="AU84" s="766">
        <f t="shared" ca="1" si="231"/>
        <v>0</v>
      </c>
      <c r="AV84" s="781">
        <f t="shared" ca="1" si="231"/>
        <v>0</v>
      </c>
      <c r="AW84" s="781">
        <f t="shared" ca="1" si="231"/>
        <v>0</v>
      </c>
      <c r="AX84" s="781">
        <f t="shared" ca="1" si="231"/>
        <v>0</v>
      </c>
      <c r="AY84" s="781">
        <f t="shared" ca="1" si="231"/>
        <v>8.0091294279508955E-8</v>
      </c>
      <c r="AZ84" s="781">
        <f t="shared" ca="1" si="231"/>
        <v>0</v>
      </c>
      <c r="BA84" s="781">
        <f t="shared" ca="1" si="231"/>
        <v>10.355466400509163</v>
      </c>
      <c r="BB84" s="781">
        <f t="shared" ca="1" si="231"/>
        <v>0.4003551572823863</v>
      </c>
      <c r="BC84" s="781">
        <f t="shared" ca="1" si="231"/>
        <v>7.5517404606035636E-13</v>
      </c>
      <c r="BD84" s="542"/>
      <c r="BE84" s="781">
        <f t="shared" ca="1" si="232"/>
        <v>10.755821642369751</v>
      </c>
      <c r="BF84" s="781">
        <f t="shared" ca="1" si="232"/>
        <v>6.5772548605279799E-15</v>
      </c>
      <c r="BG84" s="781">
        <f t="shared" ca="1" si="232"/>
        <v>6.3751934187055328E-14</v>
      </c>
      <c r="BH84" s="781">
        <f t="shared" ca="1" si="232"/>
        <v>0</v>
      </c>
      <c r="BI84" s="766">
        <f t="shared" ca="1" si="232"/>
        <v>0</v>
      </c>
      <c r="BJ84" s="781">
        <f t="shared" ca="1" si="232"/>
        <v>0</v>
      </c>
      <c r="BK84" s="781">
        <f t="shared" ca="1" si="232"/>
        <v>0</v>
      </c>
      <c r="BL84" s="781">
        <f t="shared" ca="1" si="232"/>
        <v>0</v>
      </c>
      <c r="BM84" s="781">
        <f t="shared" ca="1" si="232"/>
        <v>10.755821554267458</v>
      </c>
      <c r="BN84" s="781">
        <f t="shared" ca="1" si="232"/>
        <v>0</v>
      </c>
      <c r="BO84" s="781">
        <f t="shared" ca="1" si="232"/>
        <v>8.0091294279508955E-8</v>
      </c>
      <c r="BP84" s="542"/>
      <c r="BQ84" s="781">
        <f t="shared" ca="1" si="233"/>
        <v>0</v>
      </c>
      <c r="BR84" s="781">
        <f t="shared" ca="1" si="233"/>
        <v>10.755821554267458</v>
      </c>
      <c r="BS84" s="781">
        <f t="shared" ca="1" si="233"/>
        <v>0</v>
      </c>
      <c r="BT84" s="781">
        <f t="shared" ca="1" si="233"/>
        <v>10.355466400509163</v>
      </c>
      <c r="BU84" s="781">
        <f t="shared" ca="1" si="233"/>
        <v>7.5517404606035636E-13</v>
      </c>
      <c r="BV84" s="781">
        <f t="shared" ca="1" si="233"/>
        <v>0.4003551572823863</v>
      </c>
      <c r="BW84" s="781">
        <f t="shared" ca="1" si="233"/>
        <v>0</v>
      </c>
      <c r="BX84" s="542"/>
      <c r="BY84" s="781">
        <f t="shared" ca="1" si="234"/>
        <v>0.4003551572823863</v>
      </c>
      <c r="BZ84" s="781">
        <f t="shared" ca="1" si="234"/>
        <v>7.5517404606035636E-13</v>
      </c>
      <c r="CA84" s="781">
        <f t="shared" ca="1" si="234"/>
        <v>0</v>
      </c>
      <c r="CB84" s="781">
        <f t="shared" ca="1" si="234"/>
        <v>4.4609048499314914E-3</v>
      </c>
      <c r="CC84" s="781">
        <f t="shared" ca="1" si="234"/>
        <v>1.9980393768912026E-14</v>
      </c>
      <c r="CD84" s="781">
        <f t="shared" ca="1" si="234"/>
        <v>0</v>
      </c>
      <c r="CE84" s="781">
        <f t="shared" ca="1" si="234"/>
        <v>0</v>
      </c>
      <c r="CF84" s="781">
        <f t="shared" ca="1" si="234"/>
        <v>0</v>
      </c>
      <c r="CG84" s="542"/>
      <c r="CH84" s="781">
        <f t="shared" ca="1" si="235"/>
        <v>7.751544395649614E-13</v>
      </c>
      <c r="CI84" s="781">
        <f t="shared" ca="1" si="235"/>
        <v>0.40481606192968256</v>
      </c>
      <c r="CJ84" s="781">
        <f t="shared" ca="1" si="235"/>
        <v>0</v>
      </c>
      <c r="CK84" s="781" t="e">
        <f t="shared" ca="1" si="235"/>
        <v>#N/A</v>
      </c>
      <c r="CL84" s="781" t="e">
        <f t="shared" ca="1" si="235"/>
        <v>#N/A</v>
      </c>
      <c r="CM84" s="542"/>
      <c r="CN84" s="781">
        <f t="shared" ca="1" si="236"/>
        <v>0</v>
      </c>
      <c r="CO84" s="781" t="e">
        <f t="shared" ca="1" si="236"/>
        <v>#N/A</v>
      </c>
      <c r="CP84" s="781">
        <f t="shared" ca="1" si="236"/>
        <v>0</v>
      </c>
      <c r="CQ84" s="781">
        <f t="shared" ca="1" si="236"/>
        <v>0</v>
      </c>
      <c r="CR84" s="781">
        <f t="shared" ca="1" si="236"/>
        <v>0</v>
      </c>
      <c r="CS84" s="781">
        <f t="shared" ca="1" si="236"/>
        <v>0</v>
      </c>
      <c r="CT84" s="542"/>
      <c r="CU84" s="781">
        <f t="shared" ca="1" si="237"/>
        <v>3.1563970215987696E-7</v>
      </c>
      <c r="CV84" s="781">
        <f t="shared" ca="1" si="237"/>
        <v>0</v>
      </c>
      <c r="CW84" s="781">
        <f t="shared" ca="1" si="237"/>
        <v>0</v>
      </c>
      <c r="CX84" s="781">
        <f t="shared" ca="1" si="237"/>
        <v>10.355466400509163</v>
      </c>
      <c r="CY84" s="781">
        <f t="shared" ca="1" si="237"/>
        <v>0</v>
      </c>
      <c r="CZ84" s="781" t="e">
        <f t="shared" ca="1" si="237"/>
        <v>#N/A</v>
      </c>
      <c r="DA84" s="781" t="e">
        <f t="shared" ca="1" si="237"/>
        <v>#N/A</v>
      </c>
      <c r="DB84" s="781">
        <f t="shared" ca="1" si="237"/>
        <v>0</v>
      </c>
      <c r="DC84" s="766">
        <f t="shared" ca="1" si="237"/>
        <v>0</v>
      </c>
      <c r="DD84" s="781">
        <f t="shared" ca="1" si="237"/>
        <v>1.9980393768912026E-14</v>
      </c>
      <c r="DE84" s="781">
        <f t="shared" ca="1" si="237"/>
        <v>1.4320949905547764E-16</v>
      </c>
      <c r="DF84" s="781">
        <f t="shared" ca="1" si="237"/>
        <v>0</v>
      </c>
      <c r="DG84" s="781">
        <f t="shared" ca="1" si="237"/>
        <v>5.5861170280539505E-3</v>
      </c>
      <c r="DH84" s="781">
        <f t="shared" ca="1" si="237"/>
        <v>4.4609048499314914E-3</v>
      </c>
      <c r="DI84" s="542"/>
      <c r="DJ84" s="781">
        <f t="shared" ca="1" si="238"/>
        <v>3.1515126832253354E-2</v>
      </c>
      <c r="DK84" s="781">
        <f t="shared" ca="1" si="238"/>
        <v>0.92884422377118525</v>
      </c>
      <c r="DL84" s="781">
        <f t="shared" ca="1" si="238"/>
        <v>0</v>
      </c>
      <c r="DM84" s="781">
        <f t="shared" ca="1" si="238"/>
        <v>0</v>
      </c>
      <c r="DN84" s="781" t="e">
        <f t="shared" ca="1" si="238"/>
        <v>#N/A</v>
      </c>
      <c r="DO84" s="781">
        <f t="shared" ca="1" si="238"/>
        <v>3.8414374207390314E-2</v>
      </c>
      <c r="DP84" s="781" t="e">
        <f t="shared" ca="1" si="238"/>
        <v>#N/A</v>
      </c>
      <c r="DQ84" s="542"/>
      <c r="DR84" s="781">
        <f t="shared" ca="1" si="217"/>
        <v>8.9400504342607441</v>
      </c>
      <c r="DS84" s="781">
        <f t="shared" ca="1" si="217"/>
        <v>0</v>
      </c>
      <c r="DT84" s="781">
        <f t="shared" ca="1" si="217"/>
        <v>0</v>
      </c>
      <c r="DU84" s="781" t="e">
        <f t="shared" ca="1" si="217"/>
        <v>#N/A</v>
      </c>
      <c r="DV84" s="617"/>
      <c r="DW84" s="542"/>
      <c r="DX84" s="781">
        <f t="shared" ca="1" si="218"/>
        <v>8.9400504342607441</v>
      </c>
      <c r="DY84" s="781">
        <f t="shared" ca="1" si="218"/>
        <v>0</v>
      </c>
      <c r="DZ84" s="781">
        <f t="shared" ca="1" si="218"/>
        <v>0</v>
      </c>
      <c r="EA84" s="781" t="e">
        <f t="shared" ca="1" si="218"/>
        <v>#N/A</v>
      </c>
      <c r="EB84" s="617"/>
      <c r="EC84" s="542"/>
      <c r="ED84" s="781">
        <f t="shared" ca="1" si="219"/>
        <v>0.48342425186641058</v>
      </c>
      <c r="EE84" s="781">
        <f t="shared" ca="1" si="219"/>
        <v>0</v>
      </c>
      <c r="EF84" s="781" t="e">
        <f t="shared" ca="1" si="219"/>
        <v>#N/A</v>
      </c>
      <c r="EG84" s="781" t="e">
        <f t="shared" ca="1" si="219"/>
        <v>#N/A</v>
      </c>
      <c r="EH84" s="617"/>
      <c r="EI84" s="542"/>
      <c r="EJ84" s="781">
        <f t="shared" ca="1" si="220"/>
        <v>0</v>
      </c>
      <c r="EK84" s="781">
        <f t="shared" ca="1" si="220"/>
        <v>0</v>
      </c>
      <c r="EL84" s="781">
        <f t="shared" ca="1" si="220"/>
        <v>0</v>
      </c>
      <c r="EM84" s="781">
        <f t="shared" ca="1" si="220"/>
        <v>0</v>
      </c>
      <c r="EN84" s="617"/>
      <c r="EO84" s="542"/>
      <c r="EP84" s="781">
        <f t="shared" ca="1" si="221"/>
        <v>5.5861170280539505E-3</v>
      </c>
      <c r="EQ84" s="781">
        <f t="shared" ca="1" si="221"/>
        <v>5.5861170280539505E-3</v>
      </c>
      <c r="ER84" s="781">
        <f t="shared" ca="1" si="221"/>
        <v>0</v>
      </c>
      <c r="ES84" s="781">
        <f t="shared" ca="1" si="221"/>
        <v>2.9355645224240365E-15</v>
      </c>
      <c r="ET84" s="617"/>
      <c r="EU84" s="542"/>
      <c r="EV84" s="781">
        <f t="shared" ca="1" si="222"/>
        <v>0</v>
      </c>
      <c r="EW84" s="781">
        <f t="shared" ca="1" si="222"/>
        <v>0</v>
      </c>
      <c r="EX84" s="542"/>
      <c r="EY84" s="781">
        <f t="shared" ca="1" si="223"/>
        <v>0</v>
      </c>
      <c r="EZ84" s="781">
        <f t="shared" ca="1" si="223"/>
        <v>0</v>
      </c>
      <c r="FA84" s="781" t="e">
        <f t="shared" ca="1" si="223"/>
        <v>#N/A</v>
      </c>
      <c r="FB84" s="542"/>
      <c r="FC84" s="781">
        <f t="shared" ca="1" si="239"/>
        <v>10.755821818574343</v>
      </c>
      <c r="FD84" s="781">
        <f t="shared" ca="1" si="239"/>
        <v>0</v>
      </c>
      <c r="FE84" s="781">
        <f t="shared" ca="1" si="239"/>
        <v>0</v>
      </c>
      <c r="FF84" s="781">
        <f t="shared" ca="1" si="239"/>
        <v>0</v>
      </c>
      <c r="FG84" s="781">
        <f t="shared" ca="1" si="239"/>
        <v>0</v>
      </c>
      <c r="FH84" s="781">
        <f t="shared" ca="1" si="239"/>
        <v>0</v>
      </c>
      <c r="FI84" s="781">
        <f t="shared" ca="1" si="239"/>
        <v>0</v>
      </c>
      <c r="FJ84" s="781">
        <f t="shared" ca="1" si="239"/>
        <v>0</v>
      </c>
      <c r="FK84" s="781">
        <f t="shared" ca="1" si="239"/>
        <v>0</v>
      </c>
      <c r="FL84" s="781">
        <f t="shared" ca="1" si="239"/>
        <v>0</v>
      </c>
      <c r="FM84" s="781" t="e">
        <f t="shared" ca="1" si="240"/>
        <v>#N/A</v>
      </c>
      <c r="FN84" s="781">
        <f t="shared" ca="1" si="240"/>
        <v>0</v>
      </c>
      <c r="FO84" s="781">
        <f t="shared" ca="1" si="240"/>
        <v>0</v>
      </c>
      <c r="FP84" s="781">
        <f t="shared" ca="1" si="240"/>
        <v>0</v>
      </c>
      <c r="FQ84" s="781">
        <f t="shared" ca="1" si="240"/>
        <v>0</v>
      </c>
      <c r="FR84" s="781">
        <f t="shared" ca="1" si="240"/>
        <v>0</v>
      </c>
      <c r="FS84" s="781">
        <f t="shared" ca="1" si="240"/>
        <v>0</v>
      </c>
      <c r="FT84" s="781">
        <f t="shared" ca="1" si="240"/>
        <v>0</v>
      </c>
      <c r="FU84" s="781" t="e">
        <f t="shared" ca="1" si="240"/>
        <v>#N/A</v>
      </c>
      <c r="FV84" s="781" t="e">
        <f t="shared" ca="1" si="240"/>
        <v>#N/A</v>
      </c>
      <c r="FW84" s="781">
        <f t="shared" ca="1" si="241"/>
        <v>0</v>
      </c>
      <c r="FX84" s="781">
        <f t="shared" ca="1" si="241"/>
        <v>0</v>
      </c>
      <c r="FY84" s="781">
        <f t="shared" ca="1" si="241"/>
        <v>0</v>
      </c>
      <c r="FZ84" s="781">
        <f t="shared" ca="1" si="241"/>
        <v>0</v>
      </c>
      <c r="GA84" s="781" t="e">
        <f t="shared" ca="1" si="241"/>
        <v>#N/A</v>
      </c>
      <c r="GB84" s="781">
        <f t="shared" ca="1" si="241"/>
        <v>0</v>
      </c>
      <c r="GC84" s="617"/>
      <c r="GD84" s="781">
        <f t="shared" ca="1" si="242"/>
        <v>0</v>
      </c>
      <c r="GE84" s="781">
        <f t="shared" ca="1" si="242"/>
        <v>0</v>
      </c>
      <c r="GF84" s="781">
        <f t="shared" ca="1" si="242"/>
        <v>0</v>
      </c>
      <c r="GG84" s="781">
        <f t="shared" ca="1" si="242"/>
        <v>0</v>
      </c>
      <c r="GH84" s="781" t="e">
        <f t="shared" ca="1" si="242"/>
        <v>#N/A</v>
      </c>
      <c r="GI84" s="781" t="e">
        <f t="shared" ca="1" si="242"/>
        <v>#N/A</v>
      </c>
      <c r="GJ84" s="781">
        <f t="shared" ca="1" si="242"/>
        <v>1.4320949905547764E-16</v>
      </c>
      <c r="GK84" s="781">
        <f t="shared" ca="1" si="242"/>
        <v>5.5861170280539505E-3</v>
      </c>
      <c r="GL84" s="781">
        <f t="shared" ca="1" si="242"/>
        <v>0</v>
      </c>
      <c r="GM84" s="781">
        <f t="shared" ca="1" si="242"/>
        <v>0</v>
      </c>
      <c r="GN84" s="781">
        <f t="shared" ca="1" si="242"/>
        <v>0</v>
      </c>
      <c r="GO84" s="781" t="e">
        <f t="shared" ca="1" si="242"/>
        <v>#N/A</v>
      </c>
    </row>
    <row r="85" spans="1:197" ht="12.75" customHeight="1">
      <c r="A85" s="803" t="s">
        <v>2634</v>
      </c>
      <c r="B85" s="818">
        <v>144</v>
      </c>
      <c r="C85" s="804">
        <v>12.010999999999999</v>
      </c>
      <c r="D85" s="523">
        <v>-9.3988248780000005E-2</v>
      </c>
      <c r="E85" s="805" t="s">
        <v>1130</v>
      </c>
      <c r="F85" s="806">
        <f t="shared" ca="1" si="228"/>
        <v>0</v>
      </c>
      <c r="G85" s="781">
        <f t="shared" ca="1" si="228"/>
        <v>-3.2334658911046946E-4</v>
      </c>
      <c r="H85" s="781">
        <f t="shared" ca="1" si="228"/>
        <v>0</v>
      </c>
      <c r="I85" s="781">
        <f t="shared" ca="1" si="228"/>
        <v>0</v>
      </c>
      <c r="J85" s="781">
        <f t="shared" ca="1" si="228"/>
        <v>0</v>
      </c>
      <c r="K85" s="781">
        <f t="shared" ca="1" si="228"/>
        <v>0</v>
      </c>
      <c r="L85" s="781">
        <f t="shared" ca="1" si="228"/>
        <v>0</v>
      </c>
      <c r="M85" s="781">
        <f t="shared" ca="1" si="228"/>
        <v>0</v>
      </c>
      <c r="N85" s="766">
        <f t="shared" ca="1" si="228"/>
        <v>0</v>
      </c>
      <c r="O85" s="781">
        <f t="shared" ca="1" si="228"/>
        <v>-7.2308534082745452E-4</v>
      </c>
      <c r="P85" s="807">
        <f t="shared" ca="1" si="228"/>
        <v>-5.137528311886121</v>
      </c>
      <c r="Q85" s="542"/>
      <c r="R85" s="781">
        <f t="shared" ca="1" si="229"/>
        <v>-5.137528311886121</v>
      </c>
      <c r="S85" s="781">
        <f t="shared" ca="1" si="229"/>
        <v>0</v>
      </c>
      <c r="T85" s="781">
        <f t="shared" ca="1" si="229"/>
        <v>0</v>
      </c>
      <c r="U85" s="781">
        <f t="shared" ca="1" si="229"/>
        <v>0</v>
      </c>
      <c r="V85" s="781">
        <f t="shared" ca="1" si="229"/>
        <v>0</v>
      </c>
      <c r="W85" s="781">
        <f t="shared" ca="1" si="229"/>
        <v>0</v>
      </c>
      <c r="X85" s="766">
        <f t="shared" ca="1" si="229"/>
        <v>-1.5198293512581229E-7</v>
      </c>
      <c r="Y85" s="781">
        <f t="shared" ca="1" si="229"/>
        <v>-5.137528311886121</v>
      </c>
      <c r="Z85" s="781">
        <f t="shared" ca="1" si="229"/>
        <v>-1.3775953403899826E-7</v>
      </c>
      <c r="AA85" s="781">
        <f t="shared" ca="1" si="229"/>
        <v>-1.4212581600328654E-8</v>
      </c>
      <c r="AB85" s="542"/>
      <c r="AC85" s="781">
        <f t="shared" ca="1" si="230"/>
        <v>0</v>
      </c>
      <c r="AD85" s="781">
        <f t="shared" ca="1" si="230"/>
        <v>0</v>
      </c>
      <c r="AE85" s="781">
        <f t="shared" ca="1" si="230"/>
        <v>0</v>
      </c>
      <c r="AF85" s="781">
        <f t="shared" ca="1" si="230"/>
        <v>0</v>
      </c>
      <c r="AG85" s="781">
        <f t="shared" ca="1" si="230"/>
        <v>0</v>
      </c>
      <c r="AH85" s="781">
        <f t="shared" ca="1" si="230"/>
        <v>0</v>
      </c>
      <c r="AI85" s="781">
        <f t="shared" ca="1" si="230"/>
        <v>0</v>
      </c>
      <c r="AJ85" s="781">
        <f t="shared" ca="1" si="230"/>
        <v>0</v>
      </c>
      <c r="AK85" s="766">
        <f t="shared" ca="1" si="230"/>
        <v>0</v>
      </c>
      <c r="AL85" s="781">
        <f t="shared" ca="1" si="230"/>
        <v>0</v>
      </c>
      <c r="AM85" s="781">
        <f t="shared" ca="1" si="230"/>
        <v>0</v>
      </c>
      <c r="AN85" s="781">
        <f t="shared" ca="1" si="230"/>
        <v>0</v>
      </c>
      <c r="AO85" s="542"/>
      <c r="AP85" s="781">
        <f t="shared" ca="1" si="231"/>
        <v>-5.137528311886121</v>
      </c>
      <c r="AQ85" s="781">
        <f t="shared" ca="1" si="231"/>
        <v>-1.4212581600328654E-8</v>
      </c>
      <c r="AR85" s="781">
        <f t="shared" ca="1" si="231"/>
        <v>-1.3775953403899826E-7</v>
      </c>
      <c r="AS85" s="781">
        <f t="shared" ca="1" si="231"/>
        <v>0</v>
      </c>
      <c r="AT85" s="766">
        <f t="shared" ca="1" si="231"/>
        <v>0</v>
      </c>
      <c r="AU85" s="766">
        <f t="shared" ca="1" si="231"/>
        <v>0</v>
      </c>
      <c r="AV85" s="781">
        <f t="shared" ca="1" si="231"/>
        <v>-2.1765940836010853E-32</v>
      </c>
      <c r="AW85" s="781">
        <f t="shared" ca="1" si="231"/>
        <v>-1.5198293512581229E-7</v>
      </c>
      <c r="AX85" s="781">
        <f t="shared" ca="1" si="231"/>
        <v>0</v>
      </c>
      <c r="AY85" s="781">
        <f t="shared" ca="1" si="231"/>
        <v>-3.2334658911046946E-4</v>
      </c>
      <c r="AZ85" s="781">
        <f t="shared" ca="1" si="231"/>
        <v>0</v>
      </c>
      <c r="BA85" s="781">
        <f t="shared" ca="1" si="231"/>
        <v>-4.9459869827029452</v>
      </c>
      <c r="BB85" s="781">
        <f t="shared" ca="1" si="231"/>
        <v>-0.19121775951458872</v>
      </c>
      <c r="BC85" s="781">
        <f t="shared" ca="1" si="231"/>
        <v>-2.2379100968057443E-7</v>
      </c>
      <c r="BD85" s="542"/>
      <c r="BE85" s="781">
        <f t="shared" ca="1" si="232"/>
        <v>-5.137528311886121</v>
      </c>
      <c r="BF85" s="781">
        <f t="shared" ca="1" si="232"/>
        <v>-1.4212581600328654E-8</v>
      </c>
      <c r="BG85" s="781">
        <f t="shared" ca="1" si="232"/>
        <v>-1.3775953403899826E-7</v>
      </c>
      <c r="BH85" s="781">
        <f t="shared" ca="1" si="232"/>
        <v>0</v>
      </c>
      <c r="BI85" s="766">
        <f t="shared" ca="1" si="232"/>
        <v>0</v>
      </c>
      <c r="BJ85" s="781">
        <f t="shared" ca="1" si="232"/>
        <v>-2.1765940836010853E-32</v>
      </c>
      <c r="BK85" s="781">
        <f t="shared" ca="1" si="232"/>
        <v>-1.5198293512581229E-7</v>
      </c>
      <c r="BL85" s="781">
        <f t="shared" ca="1" si="232"/>
        <v>0</v>
      </c>
      <c r="BM85" s="781">
        <f t="shared" ca="1" si="232"/>
        <v>-5.1372049597575646</v>
      </c>
      <c r="BN85" s="781">
        <f t="shared" ca="1" si="232"/>
        <v>0</v>
      </c>
      <c r="BO85" s="781">
        <f t="shared" ca="1" si="232"/>
        <v>-3.2334658911046946E-4</v>
      </c>
      <c r="BP85" s="542"/>
      <c r="BQ85" s="781">
        <f t="shared" ca="1" si="233"/>
        <v>0</v>
      </c>
      <c r="BR85" s="781">
        <f t="shared" ca="1" si="233"/>
        <v>-5.1372049597575646</v>
      </c>
      <c r="BS85" s="781">
        <f t="shared" ca="1" si="233"/>
        <v>0</v>
      </c>
      <c r="BT85" s="781">
        <f t="shared" ca="1" si="233"/>
        <v>-4.9459869827029452</v>
      </c>
      <c r="BU85" s="781">
        <f t="shared" ca="1" si="233"/>
        <v>-2.2379100968057443E-7</v>
      </c>
      <c r="BV85" s="781">
        <f t="shared" ca="1" si="233"/>
        <v>-0.19121775951458872</v>
      </c>
      <c r="BW85" s="781">
        <f t="shared" ca="1" si="233"/>
        <v>0</v>
      </c>
      <c r="BX85" s="542"/>
      <c r="BY85" s="781">
        <f t="shared" ca="1" si="234"/>
        <v>-0.19121775951458872</v>
      </c>
      <c r="BZ85" s="781">
        <f t="shared" ca="1" si="234"/>
        <v>-2.2379100968057443E-7</v>
      </c>
      <c r="CA85" s="781">
        <f t="shared" ca="1" si="234"/>
        <v>0</v>
      </c>
      <c r="CB85" s="781">
        <f t="shared" ca="1" si="234"/>
        <v>-8.8664735901673696E-3</v>
      </c>
      <c r="CC85" s="781">
        <f t="shared" ca="1" si="234"/>
        <v>-4.176107545544282E-8</v>
      </c>
      <c r="CD85" s="781">
        <f t="shared" ca="1" si="234"/>
        <v>0</v>
      </c>
      <c r="CE85" s="781">
        <f t="shared" ca="1" si="234"/>
        <v>0</v>
      </c>
      <c r="CF85" s="781">
        <f t="shared" ca="1" si="234"/>
        <v>0</v>
      </c>
      <c r="CG85" s="542"/>
      <c r="CH85" s="781">
        <f t="shared" ca="1" si="235"/>
        <v>-2.6555208576203169E-7</v>
      </c>
      <c r="CI85" s="781">
        <f t="shared" ca="1" si="235"/>
        <v>-0.20008423341776335</v>
      </c>
      <c r="CJ85" s="781">
        <f t="shared" ca="1" si="235"/>
        <v>0</v>
      </c>
      <c r="CK85" s="781" t="e">
        <f t="shared" ca="1" si="235"/>
        <v>#N/A</v>
      </c>
      <c r="CL85" s="781" t="e">
        <f t="shared" ca="1" si="235"/>
        <v>#N/A</v>
      </c>
      <c r="CM85" s="542"/>
      <c r="CN85" s="781">
        <f t="shared" ca="1" si="236"/>
        <v>0</v>
      </c>
      <c r="CO85" s="781" t="e">
        <f t="shared" ca="1" si="236"/>
        <v>#N/A</v>
      </c>
      <c r="CP85" s="781">
        <f t="shared" ca="1" si="236"/>
        <v>0</v>
      </c>
      <c r="CQ85" s="781">
        <f t="shared" ca="1" si="236"/>
        <v>0</v>
      </c>
      <c r="CR85" s="781">
        <f t="shared" ca="1" si="236"/>
        <v>0</v>
      </c>
      <c r="CS85" s="781">
        <f t="shared" ca="1" si="236"/>
        <v>0</v>
      </c>
      <c r="CT85" s="542"/>
      <c r="CU85" s="781">
        <f t="shared" ca="1" si="237"/>
        <v>-7.2308534082745452E-4</v>
      </c>
      <c r="CV85" s="781">
        <f t="shared" ca="1" si="237"/>
        <v>0</v>
      </c>
      <c r="CW85" s="781">
        <f t="shared" ca="1" si="237"/>
        <v>0</v>
      </c>
      <c r="CX85" s="781">
        <f t="shared" ca="1" si="237"/>
        <v>-4.9459869827029452</v>
      </c>
      <c r="CY85" s="781">
        <f t="shared" ca="1" si="237"/>
        <v>0</v>
      </c>
      <c r="CZ85" s="781" t="e">
        <f t="shared" ca="1" si="237"/>
        <v>#N/A</v>
      </c>
      <c r="DA85" s="781" t="e">
        <f t="shared" ca="1" si="237"/>
        <v>#N/A</v>
      </c>
      <c r="DB85" s="781">
        <f t="shared" ca="1" si="237"/>
        <v>0</v>
      </c>
      <c r="DC85" s="766">
        <f t="shared" ca="1" si="237"/>
        <v>0</v>
      </c>
      <c r="DD85" s="781">
        <f t="shared" ca="1" si="237"/>
        <v>-4.176107545544282E-8</v>
      </c>
      <c r="DE85" s="781">
        <f t="shared" ca="1" si="237"/>
        <v>-9.9451225163867646E-8</v>
      </c>
      <c r="DF85" s="781">
        <f t="shared" ca="1" si="237"/>
        <v>0</v>
      </c>
      <c r="DG85" s="781">
        <f t="shared" ca="1" si="237"/>
        <v>-0.43633729141321415</v>
      </c>
      <c r="DH85" s="781">
        <f t="shared" ca="1" si="237"/>
        <v>-8.8664735901673696E-3</v>
      </c>
      <c r="DI85" s="542"/>
      <c r="DJ85" s="781">
        <f t="shared" ca="1" si="238"/>
        <v>-2.4616787374239619</v>
      </c>
      <c r="DK85" s="781">
        <f t="shared" ca="1" si="238"/>
        <v>-0.53890735201016415</v>
      </c>
      <c r="DL85" s="781">
        <f t="shared" ca="1" si="238"/>
        <v>0</v>
      </c>
      <c r="DM85" s="781">
        <f t="shared" ca="1" si="238"/>
        <v>0</v>
      </c>
      <c r="DN85" s="781" t="e">
        <f t="shared" ca="1" si="238"/>
        <v>#N/A</v>
      </c>
      <c r="DO85" s="781">
        <f t="shared" ca="1" si="238"/>
        <v>-3.0005860949117529</v>
      </c>
      <c r="DP85" s="781" t="e">
        <f t="shared" ca="1" si="238"/>
        <v>#N/A</v>
      </c>
      <c r="DQ85" s="542"/>
      <c r="DR85" s="781">
        <f t="shared" ca="1" si="217"/>
        <v>-4.2705788896974131</v>
      </c>
      <c r="DS85" s="781">
        <f t="shared" ca="1" si="217"/>
        <v>0</v>
      </c>
      <c r="DT85" s="781">
        <f t="shared" ca="1" si="217"/>
        <v>0</v>
      </c>
      <c r="DU85" s="781" t="e">
        <f t="shared" ca="1" si="217"/>
        <v>#N/A</v>
      </c>
      <c r="DV85" s="617"/>
      <c r="DW85" s="542"/>
      <c r="DX85" s="781">
        <f t="shared" ca="1" si="218"/>
        <v>-4.2705788896974131</v>
      </c>
      <c r="DY85" s="781">
        <f t="shared" ca="1" si="218"/>
        <v>0</v>
      </c>
      <c r="DZ85" s="781">
        <f t="shared" ca="1" si="218"/>
        <v>0</v>
      </c>
      <c r="EA85" s="781" t="e">
        <f t="shared" ca="1" si="218"/>
        <v>#N/A</v>
      </c>
      <c r="EB85" s="617"/>
      <c r="EC85" s="542"/>
      <c r="ED85" s="781">
        <f t="shared" ca="1" si="219"/>
        <v>-0.2309272656419043</v>
      </c>
      <c r="EE85" s="781">
        <f t="shared" ca="1" si="219"/>
        <v>0</v>
      </c>
      <c r="EF85" s="781" t="e">
        <f t="shared" ca="1" si="219"/>
        <v>#N/A</v>
      </c>
      <c r="EG85" s="781" t="e">
        <f t="shared" ca="1" si="219"/>
        <v>#N/A</v>
      </c>
      <c r="EH85" s="617"/>
      <c r="EI85" s="542"/>
      <c r="EJ85" s="781">
        <f t="shared" ca="1" si="220"/>
        <v>0</v>
      </c>
      <c r="EK85" s="781">
        <f t="shared" ca="1" si="220"/>
        <v>0</v>
      </c>
      <c r="EL85" s="781">
        <f t="shared" ca="1" si="220"/>
        <v>0</v>
      </c>
      <c r="EM85" s="781">
        <f t="shared" ca="1" si="220"/>
        <v>0</v>
      </c>
      <c r="EN85" s="617"/>
      <c r="EO85" s="542"/>
      <c r="EP85" s="781">
        <f t="shared" ca="1" si="221"/>
        <v>-0.43633730471602183</v>
      </c>
      <c r="EQ85" s="781">
        <f t="shared" ca="1" si="221"/>
        <v>-0.43633729141321415</v>
      </c>
      <c r="ER85" s="781">
        <f t="shared" ca="1" si="221"/>
        <v>0</v>
      </c>
      <c r="ES85" s="781">
        <f t="shared" ca="1" si="221"/>
        <v>-1.3765533940666288E-8</v>
      </c>
      <c r="ET85" s="617"/>
      <c r="EU85" s="542"/>
      <c r="EV85" s="781">
        <f t="shared" ca="1" si="222"/>
        <v>0</v>
      </c>
      <c r="EW85" s="781">
        <f t="shared" ca="1" si="222"/>
        <v>0</v>
      </c>
      <c r="EX85" s="542"/>
      <c r="EY85" s="781">
        <f t="shared" ca="1" si="223"/>
        <v>0</v>
      </c>
      <c r="EZ85" s="781">
        <f t="shared" ca="1" si="223"/>
        <v>0</v>
      </c>
      <c r="FA85" s="781" t="e">
        <f t="shared" ca="1" si="223"/>
        <v>#N/A</v>
      </c>
      <c r="FB85" s="542"/>
      <c r="FC85" s="781">
        <f t="shared" ca="1" si="239"/>
        <v>0</v>
      </c>
      <c r="FD85" s="781">
        <f t="shared" ca="1" si="239"/>
        <v>0</v>
      </c>
      <c r="FE85" s="781">
        <f t="shared" ca="1" si="239"/>
        <v>0</v>
      </c>
      <c r="FF85" s="781">
        <f t="shared" ca="1" si="239"/>
        <v>0</v>
      </c>
      <c r="FG85" s="781">
        <f t="shared" ca="1" si="239"/>
        <v>0</v>
      </c>
      <c r="FH85" s="781">
        <f t="shared" ca="1" si="239"/>
        <v>0</v>
      </c>
      <c r="FI85" s="781">
        <f t="shared" ca="1" si="239"/>
        <v>0</v>
      </c>
      <c r="FJ85" s="781">
        <f t="shared" ca="1" si="239"/>
        <v>0</v>
      </c>
      <c r="FK85" s="781">
        <f t="shared" ca="1" si="239"/>
        <v>0</v>
      </c>
      <c r="FL85" s="781">
        <f t="shared" ca="1" si="239"/>
        <v>0</v>
      </c>
      <c r="FM85" s="781" t="e">
        <f t="shared" ca="1" si="240"/>
        <v>#N/A</v>
      </c>
      <c r="FN85" s="781">
        <f t="shared" ca="1" si="240"/>
        <v>0</v>
      </c>
      <c r="FO85" s="781">
        <f t="shared" ca="1" si="240"/>
        <v>0</v>
      </c>
      <c r="FP85" s="781">
        <f t="shared" ca="1" si="240"/>
        <v>0</v>
      </c>
      <c r="FQ85" s="781">
        <f t="shared" ca="1" si="240"/>
        <v>0</v>
      </c>
      <c r="FR85" s="781">
        <f t="shared" ca="1" si="240"/>
        <v>0</v>
      </c>
      <c r="FS85" s="781">
        <f t="shared" ca="1" si="240"/>
        <v>0</v>
      </c>
      <c r="FT85" s="781">
        <f t="shared" ca="1" si="240"/>
        <v>0</v>
      </c>
      <c r="FU85" s="781" t="e">
        <f t="shared" ca="1" si="240"/>
        <v>#N/A</v>
      </c>
      <c r="FV85" s="781" t="e">
        <f t="shared" ca="1" si="240"/>
        <v>#N/A</v>
      </c>
      <c r="FW85" s="781">
        <f t="shared" ca="1" si="241"/>
        <v>0</v>
      </c>
      <c r="FX85" s="781">
        <f t="shared" ca="1" si="241"/>
        <v>0</v>
      </c>
      <c r="FY85" s="781">
        <f t="shared" ca="1" si="241"/>
        <v>0</v>
      </c>
      <c r="FZ85" s="781">
        <f t="shared" ca="1" si="241"/>
        <v>0</v>
      </c>
      <c r="GA85" s="781" t="e">
        <f t="shared" ca="1" si="241"/>
        <v>#N/A</v>
      </c>
      <c r="GB85" s="781">
        <f t="shared" ca="1" si="241"/>
        <v>0</v>
      </c>
      <c r="GC85" s="617"/>
      <c r="GD85" s="781">
        <f t="shared" ca="1" si="242"/>
        <v>0</v>
      </c>
      <c r="GE85" s="781">
        <f t="shared" ca="1" si="242"/>
        <v>0</v>
      </c>
      <c r="GF85" s="781">
        <f t="shared" ca="1" si="242"/>
        <v>0</v>
      </c>
      <c r="GG85" s="781">
        <f t="shared" ca="1" si="242"/>
        <v>-2.1765940836010853E-32</v>
      </c>
      <c r="GH85" s="781" t="e">
        <f t="shared" ca="1" si="242"/>
        <v>#N/A</v>
      </c>
      <c r="GI85" s="781" t="e">
        <f t="shared" ca="1" si="242"/>
        <v>#N/A</v>
      </c>
      <c r="GJ85" s="781">
        <f t="shared" ca="1" si="242"/>
        <v>-9.9451225163867646E-8</v>
      </c>
      <c r="GK85" s="781">
        <f t="shared" ca="1" si="242"/>
        <v>-0.43633729141321415</v>
      </c>
      <c r="GL85" s="781">
        <f t="shared" ca="1" si="242"/>
        <v>0</v>
      </c>
      <c r="GM85" s="781">
        <f t="shared" ca="1" si="242"/>
        <v>0</v>
      </c>
      <c r="GN85" s="781">
        <f t="shared" ca="1" si="242"/>
        <v>0</v>
      </c>
      <c r="GO85" s="781" t="e">
        <f t="shared" ca="1" si="242"/>
        <v>#N/A</v>
      </c>
    </row>
    <row r="86" spans="1:197" ht="12.75" customHeight="1">
      <c r="A86" s="810" t="s">
        <v>2635</v>
      </c>
      <c r="B86" s="819">
        <v>139</v>
      </c>
      <c r="C86" s="812">
        <v>23.820399999999999</v>
      </c>
      <c r="D86" s="738">
        <v>-0.118647275963087</v>
      </c>
      <c r="E86" s="813" t="s">
        <v>1130</v>
      </c>
      <c r="F86" s="814">
        <f t="shared" ca="1" si="228"/>
        <v>0</v>
      </c>
      <c r="G86" s="815">
        <f t="shared" ca="1" si="228"/>
        <v>-1.0606329694846831E-9</v>
      </c>
      <c r="H86" s="815">
        <f t="shared" ca="1" si="228"/>
        <v>0</v>
      </c>
      <c r="I86" s="815">
        <f t="shared" ca="1" si="228"/>
        <v>0</v>
      </c>
      <c r="J86" s="815">
        <f t="shared" ca="1" si="228"/>
        <v>0</v>
      </c>
      <c r="K86" s="815">
        <f t="shared" ca="1" si="228"/>
        <v>0</v>
      </c>
      <c r="L86" s="815">
        <f t="shared" ca="1" si="228"/>
        <v>0</v>
      </c>
      <c r="M86" s="815">
        <f t="shared" ca="1" si="228"/>
        <v>0</v>
      </c>
      <c r="N86" s="816">
        <f t="shared" ca="1" si="228"/>
        <v>0</v>
      </c>
      <c r="O86" s="815">
        <f t="shared" ca="1" si="228"/>
        <v>-4.0600028931215711E-9</v>
      </c>
      <c r="P86" s="817">
        <f t="shared" ca="1" si="228"/>
        <v>-0.14243719143741884</v>
      </c>
      <c r="Q86" s="542"/>
      <c r="R86" s="815">
        <f t="shared" ca="1" si="229"/>
        <v>-0.14243719143741884</v>
      </c>
      <c r="S86" s="815">
        <f t="shared" ca="1" si="229"/>
        <v>0</v>
      </c>
      <c r="T86" s="815">
        <f t="shared" ca="1" si="229"/>
        <v>0</v>
      </c>
      <c r="U86" s="815">
        <f t="shared" ca="1" si="229"/>
        <v>0</v>
      </c>
      <c r="V86" s="815">
        <f t="shared" ca="1" si="229"/>
        <v>0</v>
      </c>
      <c r="W86" s="815">
        <f t="shared" ca="1" si="229"/>
        <v>0</v>
      </c>
      <c r="X86" s="816">
        <f t="shared" ca="1" si="229"/>
        <v>0</v>
      </c>
      <c r="Y86" s="815">
        <f t="shared" ca="1" si="229"/>
        <v>-0.14243719143741884</v>
      </c>
      <c r="Z86" s="815">
        <f t="shared" ca="1" si="229"/>
        <v>-8.4425409674573372E-16</v>
      </c>
      <c r="AA86" s="815">
        <f t="shared" ca="1" si="229"/>
        <v>-8.7101268756284417E-17</v>
      </c>
      <c r="AB86" s="542"/>
      <c r="AC86" s="815">
        <f t="shared" ca="1" si="230"/>
        <v>0</v>
      </c>
      <c r="AD86" s="815">
        <f t="shared" ca="1" si="230"/>
        <v>0</v>
      </c>
      <c r="AE86" s="815">
        <f t="shared" ca="1" si="230"/>
        <v>0</v>
      </c>
      <c r="AF86" s="815">
        <f t="shared" ca="1" si="230"/>
        <v>0</v>
      </c>
      <c r="AG86" s="815">
        <f t="shared" ca="1" si="230"/>
        <v>0</v>
      </c>
      <c r="AH86" s="815">
        <f t="shared" ca="1" si="230"/>
        <v>0</v>
      </c>
      <c r="AI86" s="815">
        <f t="shared" ca="1" si="230"/>
        <v>0</v>
      </c>
      <c r="AJ86" s="815">
        <f t="shared" ca="1" si="230"/>
        <v>0</v>
      </c>
      <c r="AK86" s="816">
        <f t="shared" ca="1" si="230"/>
        <v>0</v>
      </c>
      <c r="AL86" s="815">
        <f t="shared" ca="1" si="230"/>
        <v>0</v>
      </c>
      <c r="AM86" s="815">
        <f t="shared" ca="1" si="230"/>
        <v>0</v>
      </c>
      <c r="AN86" s="815">
        <f t="shared" ca="1" si="230"/>
        <v>0</v>
      </c>
      <c r="AO86" s="542"/>
      <c r="AP86" s="815">
        <f t="shared" ca="1" si="231"/>
        <v>-0.14243719143741884</v>
      </c>
      <c r="AQ86" s="815">
        <f t="shared" ca="1" si="231"/>
        <v>-8.7101268756284417E-17</v>
      </c>
      <c r="AR86" s="815">
        <f t="shared" ca="1" si="231"/>
        <v>-8.4425409674573372E-16</v>
      </c>
      <c r="AS86" s="815">
        <f t="shared" ca="1" si="231"/>
        <v>0</v>
      </c>
      <c r="AT86" s="816">
        <f t="shared" ca="1" si="231"/>
        <v>0</v>
      </c>
      <c r="AU86" s="816">
        <f t="shared" ca="1" si="231"/>
        <v>0</v>
      </c>
      <c r="AV86" s="815">
        <f t="shared" ca="1" si="231"/>
        <v>0</v>
      </c>
      <c r="AW86" s="815">
        <f t="shared" ca="1" si="231"/>
        <v>0</v>
      </c>
      <c r="AX86" s="815">
        <f t="shared" ca="1" si="231"/>
        <v>0</v>
      </c>
      <c r="AY86" s="815">
        <f t="shared" ca="1" si="231"/>
        <v>-1.0606329694846831E-9</v>
      </c>
      <c r="AZ86" s="815">
        <f t="shared" ca="1" si="231"/>
        <v>0</v>
      </c>
      <c r="BA86" s="815">
        <f t="shared" ca="1" si="231"/>
        <v>-0.1371353670525782</v>
      </c>
      <c r="BB86" s="815">
        <f t="shared" ca="1" si="231"/>
        <v>-5.301823139613044E-3</v>
      </c>
      <c r="BC86" s="815">
        <f t="shared" ca="1" si="231"/>
        <v>-1.0169761473286743E-14</v>
      </c>
      <c r="BD86" s="542"/>
      <c r="BE86" s="815">
        <f t="shared" ca="1" si="232"/>
        <v>-0.14243719143741884</v>
      </c>
      <c r="BF86" s="815">
        <f t="shared" ca="1" si="232"/>
        <v>-8.7101268756284417E-17</v>
      </c>
      <c r="BG86" s="815">
        <f t="shared" ca="1" si="232"/>
        <v>-8.4425409674573372E-16</v>
      </c>
      <c r="BH86" s="815">
        <f t="shared" ca="1" si="232"/>
        <v>0</v>
      </c>
      <c r="BI86" s="816">
        <f t="shared" ca="1" si="232"/>
        <v>0</v>
      </c>
      <c r="BJ86" s="815">
        <f t="shared" ca="1" si="232"/>
        <v>0</v>
      </c>
      <c r="BK86" s="815">
        <f t="shared" ca="1" si="232"/>
        <v>0</v>
      </c>
      <c r="BL86" s="815">
        <f t="shared" ca="1" si="232"/>
        <v>0</v>
      </c>
      <c r="BM86" s="815">
        <f t="shared" ca="1" si="232"/>
        <v>-0.14243719044123676</v>
      </c>
      <c r="BN86" s="815">
        <f t="shared" ca="1" si="232"/>
        <v>0</v>
      </c>
      <c r="BO86" s="815">
        <f t="shared" ca="1" si="232"/>
        <v>-1.0606329694846831E-9</v>
      </c>
      <c r="BP86" s="542"/>
      <c r="BQ86" s="815">
        <f t="shared" ca="1" si="233"/>
        <v>0</v>
      </c>
      <c r="BR86" s="815">
        <f t="shared" ca="1" si="233"/>
        <v>-0.14243719044123676</v>
      </c>
      <c r="BS86" s="815">
        <f t="shared" ca="1" si="233"/>
        <v>0</v>
      </c>
      <c r="BT86" s="815">
        <f t="shared" ca="1" si="233"/>
        <v>-0.1371353670525782</v>
      </c>
      <c r="BU86" s="815">
        <f t="shared" ca="1" si="233"/>
        <v>-1.0169761473286743E-14</v>
      </c>
      <c r="BV86" s="815">
        <f t="shared" ca="1" si="233"/>
        <v>-5.301823139613044E-3</v>
      </c>
      <c r="BW86" s="815">
        <f t="shared" ca="1" si="233"/>
        <v>0</v>
      </c>
      <c r="BX86" s="542"/>
      <c r="BY86" s="815">
        <f t="shared" ca="1" si="234"/>
        <v>-5.301823139613044E-3</v>
      </c>
      <c r="BZ86" s="815">
        <f t="shared" ca="1" si="234"/>
        <v>-1.0169761473286743E-14</v>
      </c>
      <c r="CA86" s="815">
        <f t="shared" ca="1" si="234"/>
        <v>0</v>
      </c>
      <c r="CB86" s="815">
        <f t="shared" ca="1" si="234"/>
        <v>-5.9074869404625783E-5</v>
      </c>
      <c r="CC86" s="815">
        <f t="shared" ca="1" si="234"/>
        <v>-2.6459635285230421E-16</v>
      </c>
      <c r="CD86" s="815">
        <f t="shared" ca="1" si="234"/>
        <v>0</v>
      </c>
      <c r="CE86" s="815">
        <f t="shared" ca="1" si="234"/>
        <v>0</v>
      </c>
      <c r="CF86" s="815">
        <f t="shared" ca="1" si="234"/>
        <v>0</v>
      </c>
      <c r="CG86" s="542"/>
      <c r="CH86" s="815">
        <f t="shared" ca="1" si="235"/>
        <v>-1.0434357839089414E-14</v>
      </c>
      <c r="CI86" s="815">
        <f t="shared" ca="1" si="235"/>
        <v>-5.3608980309336751E-3</v>
      </c>
      <c r="CJ86" s="815">
        <f t="shared" ca="1" si="235"/>
        <v>0</v>
      </c>
      <c r="CK86" s="815" t="e">
        <f t="shared" ca="1" si="235"/>
        <v>#N/A</v>
      </c>
      <c r="CL86" s="815" t="e">
        <f t="shared" ca="1" si="235"/>
        <v>#N/A</v>
      </c>
      <c r="CM86" s="542"/>
      <c r="CN86" s="815">
        <f t="shared" ca="1" si="236"/>
        <v>0</v>
      </c>
      <c r="CO86" s="815" t="e">
        <f t="shared" ca="1" si="236"/>
        <v>#N/A</v>
      </c>
      <c r="CP86" s="815">
        <f t="shared" ca="1" si="236"/>
        <v>0</v>
      </c>
      <c r="CQ86" s="815">
        <f t="shared" ca="1" si="236"/>
        <v>0</v>
      </c>
      <c r="CR86" s="815">
        <f t="shared" ca="1" si="236"/>
        <v>0</v>
      </c>
      <c r="CS86" s="815">
        <f t="shared" ca="1" si="236"/>
        <v>0</v>
      </c>
      <c r="CT86" s="542"/>
      <c r="CU86" s="815">
        <f t="shared" ca="1" si="237"/>
        <v>-4.0600028931215711E-9</v>
      </c>
      <c r="CV86" s="815">
        <f t="shared" ca="1" si="237"/>
        <v>0</v>
      </c>
      <c r="CW86" s="815">
        <f t="shared" ca="1" si="237"/>
        <v>0</v>
      </c>
      <c r="CX86" s="815">
        <f t="shared" ca="1" si="237"/>
        <v>-0.1371353670525782</v>
      </c>
      <c r="CY86" s="815">
        <f t="shared" ca="1" si="237"/>
        <v>0</v>
      </c>
      <c r="CZ86" s="815" t="e">
        <f t="shared" ca="1" si="237"/>
        <v>#N/A</v>
      </c>
      <c r="DA86" s="815" t="e">
        <f t="shared" ca="1" si="237"/>
        <v>#N/A</v>
      </c>
      <c r="DB86" s="815">
        <f t="shared" ca="1" si="237"/>
        <v>0</v>
      </c>
      <c r="DC86" s="816">
        <f t="shared" ca="1" si="237"/>
        <v>0</v>
      </c>
      <c r="DD86" s="815">
        <f t="shared" ca="1" si="237"/>
        <v>-2.6459635285230421E-16</v>
      </c>
      <c r="DE86" s="815">
        <f t="shared" ca="1" si="237"/>
        <v>-1.8964947155053226E-18</v>
      </c>
      <c r="DF86" s="815">
        <f t="shared" ca="1" si="237"/>
        <v>0</v>
      </c>
      <c r="DG86" s="815">
        <f t="shared" ca="1" si="237"/>
        <v>-7.3975828928347128E-5</v>
      </c>
      <c r="DH86" s="815">
        <f t="shared" ca="1" si="237"/>
        <v>-5.9074869404625783E-5</v>
      </c>
      <c r="DI86" s="542"/>
      <c r="DJ86" s="815">
        <f t="shared" ca="1" si="238"/>
        <v>-4.1734851244816756E-4</v>
      </c>
      <c r="DK86" s="815">
        <f t="shared" ca="1" si="238"/>
        <v>-1.2300498075273439E-2</v>
      </c>
      <c r="DL86" s="815">
        <f t="shared" ca="1" si="238"/>
        <v>0</v>
      </c>
      <c r="DM86" s="815">
        <f t="shared" ca="1" si="238"/>
        <v>0</v>
      </c>
      <c r="DN86" s="815" t="e">
        <f t="shared" ca="1" si="238"/>
        <v>#N/A</v>
      </c>
      <c r="DO86" s="815">
        <f t="shared" ca="1" si="238"/>
        <v>-5.0871386330962793E-4</v>
      </c>
      <c r="DP86" s="815" t="e">
        <f t="shared" ca="1" si="238"/>
        <v>#N/A</v>
      </c>
      <c r="DQ86" s="542"/>
      <c r="DR86" s="815">
        <f t="shared" ca="1" si="217"/>
        <v>-0.11839129702040363</v>
      </c>
      <c r="DS86" s="815">
        <f t="shared" ca="1" si="217"/>
        <v>0</v>
      </c>
      <c r="DT86" s="815">
        <f t="shared" ca="1" si="217"/>
        <v>0</v>
      </c>
      <c r="DU86" s="815" t="e">
        <f t="shared" ca="1" si="217"/>
        <v>#N/A</v>
      </c>
      <c r="DV86" s="617"/>
      <c r="DW86" s="542"/>
      <c r="DX86" s="815">
        <f t="shared" ca="1" si="218"/>
        <v>-0.11839129702040363</v>
      </c>
      <c r="DY86" s="815">
        <f t="shared" ca="1" si="218"/>
        <v>0</v>
      </c>
      <c r="DZ86" s="815">
        <f t="shared" ca="1" si="218"/>
        <v>0</v>
      </c>
      <c r="EA86" s="815" t="e">
        <f t="shared" ca="1" si="218"/>
        <v>#N/A</v>
      </c>
      <c r="EB86" s="617"/>
      <c r="EC86" s="542"/>
      <c r="ED86" s="815">
        <f t="shared" ca="1" si="219"/>
        <v>-6.4018905538124997E-3</v>
      </c>
      <c r="EE86" s="815">
        <f t="shared" ca="1" si="219"/>
        <v>0</v>
      </c>
      <c r="EF86" s="815" t="e">
        <f t="shared" ca="1" si="219"/>
        <v>#N/A</v>
      </c>
      <c r="EG86" s="815" t="e">
        <f t="shared" ca="1" si="219"/>
        <v>#N/A</v>
      </c>
      <c r="EH86" s="617"/>
      <c r="EI86" s="542"/>
      <c r="EJ86" s="815">
        <f t="shared" ca="1" si="220"/>
        <v>0</v>
      </c>
      <c r="EK86" s="815">
        <f t="shared" ca="1" si="220"/>
        <v>0</v>
      </c>
      <c r="EL86" s="815">
        <f t="shared" ca="1" si="220"/>
        <v>0</v>
      </c>
      <c r="EM86" s="815">
        <f t="shared" ca="1" si="220"/>
        <v>0</v>
      </c>
      <c r="EN86" s="617"/>
      <c r="EO86" s="542"/>
      <c r="EP86" s="815">
        <f t="shared" ca="1" si="221"/>
        <v>-7.3975828928347128E-5</v>
      </c>
      <c r="EQ86" s="815">
        <f t="shared" ca="1" si="221"/>
        <v>-7.3975828928347128E-5</v>
      </c>
      <c r="ER86" s="815">
        <f t="shared" ca="1" si="221"/>
        <v>0</v>
      </c>
      <c r="ES86" s="815">
        <f t="shared" ca="1" si="221"/>
        <v>-3.8875092969709377E-17</v>
      </c>
      <c r="ET86" s="617"/>
      <c r="EU86" s="542"/>
      <c r="EV86" s="815">
        <f t="shared" ca="1" si="222"/>
        <v>0</v>
      </c>
      <c r="EW86" s="815">
        <f t="shared" ca="1" si="222"/>
        <v>0</v>
      </c>
      <c r="EX86" s="542"/>
      <c r="EY86" s="815">
        <f t="shared" ca="1" si="223"/>
        <v>0</v>
      </c>
      <c r="EZ86" s="815">
        <f t="shared" ca="1" si="223"/>
        <v>0</v>
      </c>
      <c r="FA86" s="815" t="e">
        <f t="shared" ca="1" si="223"/>
        <v>#N/A</v>
      </c>
      <c r="FB86" s="542"/>
      <c r="FC86" s="815">
        <f t="shared" ca="1" si="239"/>
        <v>0</v>
      </c>
      <c r="FD86" s="815">
        <f t="shared" ca="1" si="239"/>
        <v>0</v>
      </c>
      <c r="FE86" s="815">
        <f t="shared" ca="1" si="239"/>
        <v>0</v>
      </c>
      <c r="FF86" s="815">
        <f t="shared" ca="1" si="239"/>
        <v>0</v>
      </c>
      <c r="FG86" s="815">
        <f t="shared" ca="1" si="239"/>
        <v>0</v>
      </c>
      <c r="FH86" s="815">
        <f t="shared" ca="1" si="239"/>
        <v>0</v>
      </c>
      <c r="FI86" s="815">
        <f t="shared" ca="1" si="239"/>
        <v>0</v>
      </c>
      <c r="FJ86" s="815">
        <f t="shared" ca="1" si="239"/>
        <v>0</v>
      </c>
      <c r="FK86" s="815">
        <f t="shared" ca="1" si="239"/>
        <v>0</v>
      </c>
      <c r="FL86" s="815">
        <f t="shared" ca="1" si="239"/>
        <v>0</v>
      </c>
      <c r="FM86" s="815" t="e">
        <f t="shared" ca="1" si="240"/>
        <v>#N/A</v>
      </c>
      <c r="FN86" s="815">
        <f t="shared" ca="1" si="240"/>
        <v>0</v>
      </c>
      <c r="FO86" s="815">
        <f t="shared" ca="1" si="240"/>
        <v>0</v>
      </c>
      <c r="FP86" s="815">
        <f t="shared" ca="1" si="240"/>
        <v>0</v>
      </c>
      <c r="FQ86" s="815">
        <f t="shared" ca="1" si="240"/>
        <v>0</v>
      </c>
      <c r="FR86" s="815">
        <f t="shared" ca="1" si="240"/>
        <v>0</v>
      </c>
      <c r="FS86" s="815">
        <f t="shared" ca="1" si="240"/>
        <v>0</v>
      </c>
      <c r="FT86" s="815">
        <f t="shared" ca="1" si="240"/>
        <v>0</v>
      </c>
      <c r="FU86" s="815" t="e">
        <f t="shared" ca="1" si="240"/>
        <v>#N/A</v>
      </c>
      <c r="FV86" s="815" t="e">
        <f t="shared" ca="1" si="240"/>
        <v>#N/A</v>
      </c>
      <c r="FW86" s="815">
        <f t="shared" ca="1" si="241"/>
        <v>0</v>
      </c>
      <c r="FX86" s="815">
        <f t="shared" ca="1" si="241"/>
        <v>0</v>
      </c>
      <c r="FY86" s="815">
        <f t="shared" ca="1" si="241"/>
        <v>0</v>
      </c>
      <c r="FZ86" s="815">
        <f t="shared" ca="1" si="241"/>
        <v>0</v>
      </c>
      <c r="GA86" s="815" t="e">
        <f t="shared" ca="1" si="241"/>
        <v>#N/A</v>
      </c>
      <c r="GB86" s="815">
        <f t="shared" ca="1" si="241"/>
        <v>0</v>
      </c>
      <c r="GC86" s="617"/>
      <c r="GD86" s="815">
        <f t="shared" ca="1" si="242"/>
        <v>0</v>
      </c>
      <c r="GE86" s="815">
        <f t="shared" ca="1" si="242"/>
        <v>0</v>
      </c>
      <c r="GF86" s="815">
        <f t="shared" ca="1" si="242"/>
        <v>0</v>
      </c>
      <c r="GG86" s="815">
        <f t="shared" ca="1" si="242"/>
        <v>0</v>
      </c>
      <c r="GH86" s="815" t="e">
        <f t="shared" ca="1" si="242"/>
        <v>#N/A</v>
      </c>
      <c r="GI86" s="815" t="e">
        <f t="shared" ca="1" si="242"/>
        <v>#N/A</v>
      </c>
      <c r="GJ86" s="815">
        <f t="shared" ca="1" si="242"/>
        <v>-1.8964947155053226E-18</v>
      </c>
      <c r="GK86" s="815">
        <f t="shared" ca="1" si="242"/>
        <v>-7.3975828928347128E-5</v>
      </c>
      <c r="GL86" s="815">
        <f t="shared" ca="1" si="242"/>
        <v>0</v>
      </c>
      <c r="GM86" s="815">
        <f t="shared" ca="1" si="242"/>
        <v>0</v>
      </c>
      <c r="GN86" s="815">
        <f t="shared" ca="1" si="242"/>
        <v>0</v>
      </c>
      <c r="GO86" s="815" t="e">
        <f t="shared" ca="1" si="242"/>
        <v>#N/A</v>
      </c>
    </row>
    <row r="87" spans="1:197" ht="13.5" customHeight="1">
      <c r="A87" s="820" t="s">
        <v>2636</v>
      </c>
      <c r="B87" s="821"/>
      <c r="C87" s="822"/>
      <c r="D87" s="823"/>
      <c r="E87" s="824" t="s">
        <v>1130</v>
      </c>
      <c r="F87" s="825">
        <f t="shared" ref="F87:P87" ca="1" si="243">SUM(F25:F86)</f>
        <v>-79.923572644710632</v>
      </c>
      <c r="G87" s="826">
        <f t="shared" ca="1" si="243"/>
        <v>-150.96634665695555</v>
      </c>
      <c r="H87" s="826">
        <f t="shared" ca="1" si="243"/>
        <v>-0.58074088913034527</v>
      </c>
      <c r="I87" s="826">
        <f t="shared" ca="1" si="243"/>
        <v>-587.3084435998901</v>
      </c>
      <c r="J87" s="826">
        <f t="shared" ca="1" si="243"/>
        <v>-102.1498967488691</v>
      </c>
      <c r="K87" s="826">
        <f t="shared" ca="1" si="243"/>
        <v>-16.06438735896463</v>
      </c>
      <c r="L87" s="826">
        <f t="shared" ca="1" si="243"/>
        <v>3.8263577578158459E-2</v>
      </c>
      <c r="M87" s="826">
        <f t="shared" ca="1" si="243"/>
        <v>-630.28526871475674</v>
      </c>
      <c r="N87" s="827">
        <f t="shared" ca="1" si="243"/>
        <v>-9.5386370049957783E-5</v>
      </c>
      <c r="O87" s="826">
        <f t="shared" ca="1" si="243"/>
        <v>-140.33087606425491</v>
      </c>
      <c r="P87" s="828">
        <f t="shared" ca="1" si="243"/>
        <v>-1531.7097491175709</v>
      </c>
      <c r="Q87" s="542"/>
      <c r="R87" s="826">
        <f t="shared" ref="R87:AA87" ca="1" si="244">SUM(R25:R86)</f>
        <v>-1531.7097491175709</v>
      </c>
      <c r="S87" s="826">
        <f t="shared" ca="1" si="244"/>
        <v>-54.515834086845921</v>
      </c>
      <c r="T87" s="826">
        <f t="shared" ca="1" si="244"/>
        <v>3.9909987114842333E-5</v>
      </c>
      <c r="U87" s="826">
        <f t="shared" ca="1" si="244"/>
        <v>-0.44401689558698526</v>
      </c>
      <c r="V87" s="826">
        <f t="shared" ca="1" si="244"/>
        <v>1.7691442058614137E-4</v>
      </c>
      <c r="W87" s="826">
        <f t="shared" ca="1" si="244"/>
        <v>-1.9980760223511052</v>
      </c>
      <c r="X87" s="827">
        <f t="shared" ca="1" si="244"/>
        <v>-113.13949393029705</v>
      </c>
      <c r="Y87" s="826">
        <f t="shared" ca="1" si="244"/>
        <v>-1687.4476766037983</v>
      </c>
      <c r="Z87" s="826">
        <f t="shared" ca="1" si="244"/>
        <v>-7.8382123881844885</v>
      </c>
      <c r="AA87" s="826">
        <f t="shared" ca="1" si="244"/>
        <v>-0.79734735235552456</v>
      </c>
      <c r="AB87" s="542"/>
      <c r="AC87" s="826">
        <f t="shared" ref="AC87:AN87" ca="1" si="245">SUM(AC25:AC86)</f>
        <v>-1.636797153447514E-2</v>
      </c>
      <c r="AD87" s="826">
        <f t="shared" ca="1" si="245"/>
        <v>-47.688761910527745</v>
      </c>
      <c r="AE87" s="826">
        <f t="shared" ca="1" si="245"/>
        <v>-11.323624953031018</v>
      </c>
      <c r="AF87" s="826">
        <f t="shared" ca="1" si="245"/>
        <v>-0.33158631267400951</v>
      </c>
      <c r="AG87" s="826">
        <f t="shared" ca="1" si="245"/>
        <v>3.9790566563504071E-3</v>
      </c>
      <c r="AH87" s="826">
        <f t="shared" ca="1" si="245"/>
        <v>0</v>
      </c>
      <c r="AI87" s="826">
        <f t="shared" ca="1" si="245"/>
        <v>0</v>
      </c>
      <c r="AJ87" s="826">
        <f t="shared" ca="1" si="245"/>
        <v>-3.0624164541451147</v>
      </c>
      <c r="AK87" s="827">
        <f t="shared" ca="1" si="245"/>
        <v>0</v>
      </c>
      <c r="AL87" s="826">
        <f t="shared" ca="1" si="245"/>
        <v>-54.515834086845921</v>
      </c>
      <c r="AM87" s="826">
        <f t="shared" ca="1" si="245"/>
        <v>-0.19837917679873704</v>
      </c>
      <c r="AN87" s="826">
        <f t="shared" ca="1" si="245"/>
        <v>-4.0762662386734503</v>
      </c>
      <c r="AO87" s="542"/>
      <c r="AP87" s="826">
        <f t="shared" ref="AP87:BC87" ca="1" si="246">SUM(AP25:AP86)</f>
        <v>-1687.4476766037983</v>
      </c>
      <c r="AQ87" s="826">
        <f t="shared" ca="1" si="246"/>
        <v>-0.79734735235552456</v>
      </c>
      <c r="AR87" s="826">
        <f t="shared" ca="1" si="246"/>
        <v>-7.8382123881844885</v>
      </c>
      <c r="AS87" s="826">
        <f t="shared" ca="1" si="246"/>
        <v>-111.81581585994948</v>
      </c>
      <c r="AT87" s="827">
        <f t="shared" ca="1" si="246"/>
        <v>-148.65693909722259</v>
      </c>
      <c r="AU87" s="827">
        <f t="shared" ca="1" si="246"/>
        <v>-1.138544609123918</v>
      </c>
      <c r="AV87" s="826">
        <f t="shared" ca="1" si="246"/>
        <v>-7.8108615662366656</v>
      </c>
      <c r="AW87" s="826">
        <f t="shared" ca="1" si="246"/>
        <v>-113.13949393029705</v>
      </c>
      <c r="AX87" s="826">
        <f t="shared" ca="1" si="246"/>
        <v>-87.171284856347313</v>
      </c>
      <c r="AY87" s="826">
        <f t="shared" ca="1" si="246"/>
        <v>-150.96634665695555</v>
      </c>
      <c r="AZ87" s="826">
        <f t="shared" ca="1" si="246"/>
        <v>-148.65693909722259</v>
      </c>
      <c r="BA87" s="826">
        <f t="shared" ca="1" si="246"/>
        <v>-1394.88315725488</v>
      </c>
      <c r="BB87" s="826">
        <f t="shared" ca="1" si="246"/>
        <v>-54.188578217999627</v>
      </c>
      <c r="BC87" s="826">
        <f t="shared" ca="1" si="246"/>
        <v>-0.87787687089494326</v>
      </c>
      <c r="BD87" s="542"/>
      <c r="BE87" s="826">
        <f t="shared" ref="BE87:BO87" ca="1" si="247">SUM(BE25:BE86)</f>
        <v>-1687.4476766037983</v>
      </c>
      <c r="BF87" s="826">
        <f t="shared" ca="1" si="247"/>
        <v>-0.79734735235552456</v>
      </c>
      <c r="BG87" s="826">
        <f t="shared" ca="1" si="247"/>
        <v>-7.8382123881844885</v>
      </c>
      <c r="BH87" s="826">
        <f t="shared" ca="1" si="247"/>
        <v>-111.81581585994948</v>
      </c>
      <c r="BI87" s="827">
        <f t="shared" ca="1" si="247"/>
        <v>-148.65693909722259</v>
      </c>
      <c r="BJ87" s="826">
        <f t="shared" ca="1" si="247"/>
        <v>-7.8108615662366656</v>
      </c>
      <c r="BK87" s="826">
        <f t="shared" ca="1" si="247"/>
        <v>-113.13949393029705</v>
      </c>
      <c r="BL87" s="826">
        <f t="shared" ca="1" si="247"/>
        <v>-87.171284856347313</v>
      </c>
      <c r="BM87" s="826">
        <f t="shared" ca="1" si="247"/>
        <v>-1448.8110658842641</v>
      </c>
      <c r="BN87" s="826">
        <f t="shared" ca="1" si="247"/>
        <v>-148.65693909722259</v>
      </c>
      <c r="BO87" s="826">
        <f t="shared" ca="1" si="247"/>
        <v>-150.96634665695555</v>
      </c>
      <c r="BP87" s="542"/>
      <c r="BQ87" s="826">
        <f t="shared" ref="BQ87:BW87" ca="1" si="248">SUM(BQ25:BQ86)</f>
        <v>-1.138544609123918</v>
      </c>
      <c r="BR87" s="826">
        <f t="shared" ca="1" si="248"/>
        <v>-1448.8110658842641</v>
      </c>
      <c r="BS87" s="826">
        <f t="shared" ca="1" si="248"/>
        <v>-1.0068006569934722E-2</v>
      </c>
      <c r="BT87" s="826">
        <f t="shared" ca="1" si="248"/>
        <v>-1394.88315725488</v>
      </c>
      <c r="BU87" s="826">
        <f t="shared" ca="1" si="248"/>
        <v>-0.87787687089494326</v>
      </c>
      <c r="BV87" s="826">
        <f t="shared" ca="1" si="248"/>
        <v>-54.188578217999627</v>
      </c>
      <c r="BW87" s="826">
        <f t="shared" ca="1" si="248"/>
        <v>-1.0068006569934722E-2</v>
      </c>
      <c r="BX87" s="542"/>
      <c r="BY87" s="826">
        <f t="shared" ref="BY87:CF87" ca="1" si="249">SUM(BY25:BY86)</f>
        <v>-54.188578217999627</v>
      </c>
      <c r="BZ87" s="826">
        <f t="shared" ca="1" si="249"/>
        <v>-0.87787687089494326</v>
      </c>
      <c r="CA87" s="826">
        <f t="shared" ca="1" si="249"/>
        <v>-26.737958968655455</v>
      </c>
      <c r="CB87" s="826">
        <f t="shared" ca="1" si="249"/>
        <v>-32.208366284273986</v>
      </c>
      <c r="CC87" s="826">
        <f t="shared" ca="1" si="249"/>
        <v>-8.2286330507905792</v>
      </c>
      <c r="CD87" s="826">
        <f t="shared" ca="1" si="249"/>
        <v>-14.956872361053776</v>
      </c>
      <c r="CE87" s="826">
        <f t="shared" ca="1" si="249"/>
        <v>0</v>
      </c>
      <c r="CF87" s="826">
        <f t="shared" ca="1" si="249"/>
        <v>-250.95869486532899</v>
      </c>
      <c r="CG87" s="542"/>
      <c r="CH87" s="826">
        <f ca="1">SUM(CH25:CH86)</f>
        <v>-35.844468890229258</v>
      </c>
      <c r="CI87" s="826">
        <f ca="1">SUM(CI25:CI86)</f>
        <v>-86.396944598912356</v>
      </c>
      <c r="CJ87" s="826">
        <f ca="1">SUM(CJ25:CJ86)</f>
        <v>-235.2744841982373</v>
      </c>
      <c r="CK87" s="826" t="e">
        <f ca="1">SUM(CK25:CK86)</f>
        <v>#N/A</v>
      </c>
      <c r="CL87" s="826" t="e">
        <f ca="1">SUM(CL25:CL86)</f>
        <v>#N/A</v>
      </c>
      <c r="CM87" s="542"/>
      <c r="CN87" s="826">
        <f t="shared" ref="CN87:CS87" ca="1" si="250">SUM(CN25:CN86)</f>
        <v>-148.57756888830002</v>
      </c>
      <c r="CO87" s="826" t="e">
        <f t="shared" ca="1" si="250"/>
        <v>#N/A</v>
      </c>
      <c r="CP87" s="826">
        <f t="shared" ca="1" si="250"/>
        <v>-102.1498967488691</v>
      </c>
      <c r="CQ87" s="826">
        <f t="shared" ca="1" si="250"/>
        <v>-10.791297062881259</v>
      </c>
      <c r="CR87" s="826">
        <f t="shared" ca="1" si="250"/>
        <v>-19.576795999575072</v>
      </c>
      <c r="CS87" s="826">
        <f t="shared" ca="1" si="250"/>
        <v>-16.06438735896463</v>
      </c>
      <c r="CT87" s="542"/>
      <c r="CU87" s="826">
        <f t="shared" ref="CU87:DH87" ca="1" si="251">SUM(CU25:CU86)</f>
        <v>-140.33087606425491</v>
      </c>
      <c r="CV87" s="826">
        <f t="shared" ca="1" si="251"/>
        <v>-68.750970796336475</v>
      </c>
      <c r="CW87" s="826">
        <f t="shared" ca="1" si="251"/>
        <v>-19.577921899385295</v>
      </c>
      <c r="CX87" s="826">
        <f t="shared" ca="1" si="251"/>
        <v>-1394.88315725488</v>
      </c>
      <c r="CY87" s="826">
        <f t="shared" ca="1" si="251"/>
        <v>-0.60554725987695823</v>
      </c>
      <c r="CZ87" s="826" t="e">
        <f t="shared" ca="1" si="251"/>
        <v>#N/A</v>
      </c>
      <c r="DA87" s="826" t="e">
        <f t="shared" ca="1" si="251"/>
        <v>#N/A</v>
      </c>
      <c r="DB87" s="826">
        <f t="shared" ca="1" si="251"/>
        <v>-9.5944240067762152</v>
      </c>
      <c r="DC87" s="827">
        <f t="shared" ca="1" si="251"/>
        <v>-20.982989758934465</v>
      </c>
      <c r="DD87" s="826">
        <f t="shared" ca="1" si="251"/>
        <v>-8.2286330507905792</v>
      </c>
      <c r="DE87" s="826">
        <f t="shared" ca="1" si="251"/>
        <v>-21.909840447843241</v>
      </c>
      <c r="DF87" s="826">
        <f t="shared" ca="1" si="251"/>
        <v>-1569.2239433346033</v>
      </c>
      <c r="DG87" s="826">
        <f t="shared" ca="1" si="251"/>
        <v>-21.056241236143428</v>
      </c>
      <c r="DH87" s="826">
        <f t="shared" ca="1" si="251"/>
        <v>-32.208366284273986</v>
      </c>
      <c r="DI87" s="542"/>
      <c r="DJ87" s="826">
        <f t="shared" ref="DJ87:DP87" ca="1" si="252">SUM(DJ25:DJ86)</f>
        <v>-8972.0978178772984</v>
      </c>
      <c r="DK87" s="826">
        <f t="shared" ca="1" si="252"/>
        <v>-1941.3976306156108</v>
      </c>
      <c r="DL87" s="826">
        <f t="shared" ca="1" si="252"/>
        <v>-20.982989758934465</v>
      </c>
      <c r="DM87" s="826">
        <f t="shared" ca="1" si="252"/>
        <v>-9.5944240067762152</v>
      </c>
      <c r="DN87" s="826" t="e">
        <f t="shared" ca="1" si="252"/>
        <v>#N/A</v>
      </c>
      <c r="DO87" s="826">
        <f t="shared" ca="1" si="252"/>
        <v>-10958.145030908834</v>
      </c>
      <c r="DP87" s="826" t="e">
        <f t="shared" ca="1" si="252"/>
        <v>#N/A</v>
      </c>
      <c r="DQ87" s="542"/>
      <c r="DR87" s="826">
        <f ca="1">SUM(DR25:DR86)</f>
        <v>-16.943842552450732</v>
      </c>
      <c r="DS87" s="826">
        <f ca="1">SUM(DS25:DS86)</f>
        <v>-80.264472415771507</v>
      </c>
      <c r="DT87" s="826">
        <f ca="1">SUM(DT25:DT86)</f>
        <v>-81.934980811307923</v>
      </c>
      <c r="DU87" s="826" t="e">
        <f ca="1">SUM(DU25:DU86)</f>
        <v>#N/A</v>
      </c>
      <c r="DV87" s="617"/>
      <c r="DW87" s="542"/>
      <c r="DX87" s="826">
        <f ca="1">SUM(DX25:DX86)</f>
        <v>-16.943842552450732</v>
      </c>
      <c r="DY87" s="826">
        <f ca="1">SUM(DY25:DY86)</f>
        <v>-80.264472415771507</v>
      </c>
      <c r="DZ87" s="826">
        <f ca="1">SUM(DZ25:DZ86)</f>
        <v>-81.934980811307923</v>
      </c>
      <c r="EA87" s="826" t="e">
        <f ca="1">SUM(EA25:EA86)</f>
        <v>#N/A</v>
      </c>
      <c r="EB87" s="617"/>
      <c r="EC87" s="542"/>
      <c r="ED87" s="826">
        <f ca="1">SUM(ED25:ED86)</f>
        <v>-0.91622127381753204</v>
      </c>
      <c r="EE87" s="826">
        <f ca="1">SUM(EE25:EE86)</f>
        <v>0</v>
      </c>
      <c r="EF87" s="826" t="e">
        <f ca="1">SUM(EF25:EF86)</f>
        <v>#N/A</v>
      </c>
      <c r="EG87" s="826" t="e">
        <f ca="1">SUM(EG25:EG86)</f>
        <v>#N/A</v>
      </c>
      <c r="EH87" s="617"/>
      <c r="EI87" s="542"/>
      <c r="EJ87" s="826">
        <f ca="1">SUM(EJ25:EJ86)</f>
        <v>-639.83185493273777</v>
      </c>
      <c r="EK87" s="826">
        <f ca="1">SUM(EK25:EK86)</f>
        <v>-611.84082275538799</v>
      </c>
      <c r="EL87" s="826">
        <f ca="1">SUM(EL25:EL86)</f>
        <v>-68.746756621237523</v>
      </c>
      <c r="EM87" s="826">
        <f ca="1">SUM(EM25:EM86)</f>
        <v>-1185.73104162443</v>
      </c>
      <c r="EN87" s="617"/>
      <c r="EO87" s="542"/>
      <c r="EP87" s="826">
        <f ca="1">SUM(EP25:EP86)</f>
        <v>-318.38351528293697</v>
      </c>
      <c r="EQ87" s="826">
        <f ca="1">SUM(EQ25:EQ86)</f>
        <v>-21.056241236143428</v>
      </c>
      <c r="ER87" s="826">
        <f ca="1">SUM(ER25:ER86)</f>
        <v>-297.28896794006084</v>
      </c>
      <c r="ES87" s="826">
        <f ca="1">SUM(ES25:ES86)</f>
        <v>-3.8306067364577277E-2</v>
      </c>
      <c r="ET87" s="617"/>
      <c r="EU87" s="542"/>
      <c r="EV87" s="826">
        <f ca="1">SUM(EV25:EV86)</f>
        <v>-148.65693909722259</v>
      </c>
      <c r="EW87" s="826">
        <f ca="1">SUM(EW25:EW86)</f>
        <v>-148.65693909722259</v>
      </c>
      <c r="EX87" s="542"/>
      <c r="EY87" s="826">
        <f ca="1">SUM(EY25:EY86)</f>
        <v>-639.83185493273777</v>
      </c>
      <c r="EZ87" s="826">
        <f ca="1">SUM(EZ25:EZ86)</f>
        <v>-68.746756621237523</v>
      </c>
      <c r="FA87" s="826" t="e">
        <f ca="1">SUM(FA25:FA86)</f>
        <v>#N/A</v>
      </c>
      <c r="FB87" s="542"/>
      <c r="FC87" s="826">
        <f t="shared" ref="FC87:GB87" ca="1" si="253">SUM(FC25:FC86)</f>
        <v>-79.923572644710632</v>
      </c>
      <c r="FD87" s="826">
        <f t="shared" ca="1" si="253"/>
        <v>-0.58074088913034527</v>
      </c>
      <c r="FE87" s="826">
        <f t="shared" ca="1" si="253"/>
        <v>3.8263577578158459E-2</v>
      </c>
      <c r="FF87" s="826">
        <f t="shared" ca="1" si="253"/>
        <v>-9.5386370049957783E-5</v>
      </c>
      <c r="FG87" s="826">
        <f t="shared" ca="1" si="253"/>
        <v>3.9909987114842333E-5</v>
      </c>
      <c r="FH87" s="826">
        <f t="shared" ca="1" si="253"/>
        <v>1.7691442058614137E-4</v>
      </c>
      <c r="FI87" s="826">
        <f t="shared" ca="1" si="253"/>
        <v>-0.44401689558698526</v>
      </c>
      <c r="FJ87" s="826">
        <f t="shared" ca="1" si="253"/>
        <v>-1.9980760223511052</v>
      </c>
      <c r="FK87" s="826">
        <f t="shared" ca="1" si="253"/>
        <v>-11.323624953031018</v>
      </c>
      <c r="FL87" s="826">
        <f t="shared" ca="1" si="253"/>
        <v>-1.636797153447514E-2</v>
      </c>
      <c r="FM87" s="826" t="e">
        <f t="shared" ca="1" si="253"/>
        <v>#N/A</v>
      </c>
      <c r="FN87" s="826">
        <f t="shared" ca="1" si="253"/>
        <v>-1.2658930333546389E-3</v>
      </c>
      <c r="FO87" s="826">
        <f t="shared" ca="1" si="253"/>
        <v>3.9790566563504071E-3</v>
      </c>
      <c r="FP87" s="826">
        <f t="shared" ca="1" si="253"/>
        <v>0</v>
      </c>
      <c r="FQ87" s="826">
        <f t="shared" ca="1" si="253"/>
        <v>-0.33032041964065484</v>
      </c>
      <c r="FR87" s="826">
        <f t="shared" ca="1" si="253"/>
        <v>0</v>
      </c>
      <c r="FS87" s="826">
        <f t="shared" ca="1" si="253"/>
        <v>-3.0624164541451147</v>
      </c>
      <c r="FT87" s="826">
        <f t="shared" ca="1" si="253"/>
        <v>-1.138544609123918</v>
      </c>
      <c r="FU87" s="826" t="e">
        <f t="shared" ca="1" si="253"/>
        <v>#N/A</v>
      </c>
      <c r="FV87" s="826" t="e">
        <f t="shared" ca="1" si="253"/>
        <v>#N/A</v>
      </c>
      <c r="FW87" s="826">
        <f t="shared" ca="1" si="253"/>
        <v>-20.982989758934465</v>
      </c>
      <c r="FX87" s="826">
        <f t="shared" ca="1" si="253"/>
        <v>-9.5944240067762152</v>
      </c>
      <c r="FY87" s="826">
        <f t="shared" ca="1" si="253"/>
        <v>-26.737958968655455</v>
      </c>
      <c r="FZ87" s="826">
        <f t="shared" ca="1" si="253"/>
        <v>0</v>
      </c>
      <c r="GA87" s="826" t="e">
        <f t="shared" ca="1" si="253"/>
        <v>#N/A</v>
      </c>
      <c r="GB87" s="826">
        <f t="shared" ca="1" si="253"/>
        <v>-611.84618765599532</v>
      </c>
      <c r="GC87" s="617"/>
      <c r="GD87" s="826">
        <f t="shared" ref="GD87:GO87" ca="1" si="254">SUM(GD25:GD86)</f>
        <v>-4.0762662386734503</v>
      </c>
      <c r="GE87" s="826">
        <f t="shared" ca="1" si="254"/>
        <v>-0.19837917679873704</v>
      </c>
      <c r="GF87" s="826">
        <f t="shared" ca="1" si="254"/>
        <v>-87.171284856347313</v>
      </c>
      <c r="GG87" s="826">
        <f t="shared" ca="1" si="254"/>
        <v>-7.8108615662366656</v>
      </c>
      <c r="GH87" s="826" t="e">
        <f t="shared" ca="1" si="254"/>
        <v>#N/A</v>
      </c>
      <c r="GI87" s="826" t="e">
        <f t="shared" ca="1" si="254"/>
        <v>#N/A</v>
      </c>
      <c r="GJ87" s="826">
        <f t="shared" ca="1" si="254"/>
        <v>-21.909840447843241</v>
      </c>
      <c r="GK87" s="826">
        <f t="shared" ca="1" si="254"/>
        <v>-21.056241236143428</v>
      </c>
      <c r="GL87" s="826">
        <f t="shared" ca="1" si="254"/>
        <v>0</v>
      </c>
      <c r="GM87" s="826">
        <f t="shared" ca="1" si="254"/>
        <v>-250.95869486532899</v>
      </c>
      <c r="GN87" s="826">
        <f t="shared" ca="1" si="254"/>
        <v>-10.791297062881259</v>
      </c>
      <c r="GO87" s="826" t="e">
        <f t="shared" ca="1" si="254"/>
        <v>#N/A</v>
      </c>
    </row>
    <row r="88" spans="1:197" ht="12.75" customHeight="1">
      <c r="A88" s="829" t="s">
        <v>2488</v>
      </c>
      <c r="B88" s="830"/>
      <c r="C88" s="831"/>
      <c r="D88" s="832" t="s">
        <v>2637</v>
      </c>
      <c r="E88" s="833"/>
      <c r="F88" s="834"/>
      <c r="G88" s="830"/>
      <c r="H88" s="830"/>
      <c r="I88" s="830"/>
      <c r="J88" s="830"/>
      <c r="K88" s="830"/>
      <c r="L88" s="830"/>
      <c r="M88" s="830"/>
      <c r="N88" s="795"/>
      <c r="O88" s="830"/>
      <c r="P88" s="833"/>
      <c r="Q88" s="681"/>
      <c r="R88" s="830"/>
      <c r="S88" s="830"/>
      <c r="T88" s="830"/>
      <c r="U88" s="830"/>
      <c r="V88" s="830"/>
      <c r="W88" s="830"/>
      <c r="X88" s="795"/>
      <c r="Y88" s="830"/>
      <c r="Z88" s="830"/>
      <c r="AA88" s="830"/>
      <c r="AB88" s="681"/>
      <c r="AC88" s="830"/>
      <c r="AD88" s="830"/>
      <c r="AE88" s="830"/>
      <c r="AF88" s="830"/>
      <c r="AG88" s="830"/>
      <c r="AH88" s="830"/>
      <c r="AI88" s="830"/>
      <c r="AJ88" s="830"/>
      <c r="AK88" s="795"/>
      <c r="AL88" s="830"/>
      <c r="AM88" s="830"/>
      <c r="AN88" s="830"/>
      <c r="AO88" s="681"/>
      <c r="AP88" s="830"/>
      <c r="AQ88" s="830"/>
      <c r="AR88" s="830"/>
      <c r="AS88" s="830"/>
      <c r="AT88" s="795"/>
      <c r="AU88" s="795"/>
      <c r="AV88" s="830"/>
      <c r="AW88" s="830"/>
      <c r="AX88" s="830"/>
      <c r="AY88" s="830"/>
      <c r="AZ88" s="830"/>
      <c r="BA88" s="830"/>
      <c r="BB88" s="830"/>
      <c r="BC88" s="830"/>
      <c r="BD88" s="681"/>
      <c r="BE88" s="830"/>
      <c r="BF88" s="830"/>
      <c r="BG88" s="830"/>
      <c r="BH88" s="830"/>
      <c r="BI88" s="795"/>
      <c r="BJ88" s="830"/>
      <c r="BK88" s="830"/>
      <c r="BL88" s="830"/>
      <c r="BM88" s="830"/>
      <c r="BN88" s="830"/>
      <c r="BO88" s="830"/>
      <c r="BP88" s="681"/>
      <c r="BQ88" s="830"/>
      <c r="BR88" s="830"/>
      <c r="BS88" s="830"/>
      <c r="BT88" s="830"/>
      <c r="BU88" s="830"/>
      <c r="BV88" s="830"/>
      <c r="BW88" s="830"/>
      <c r="BX88" s="681"/>
      <c r="BY88" s="830"/>
      <c r="BZ88" s="830"/>
      <c r="CA88" s="830"/>
      <c r="CB88" s="830"/>
      <c r="CC88" s="830"/>
      <c r="CD88" s="830"/>
      <c r="CE88" s="830"/>
      <c r="CF88" s="830"/>
      <c r="CG88" s="681"/>
      <c r="CH88" s="830"/>
      <c r="CI88" s="830"/>
      <c r="CJ88" s="830"/>
      <c r="CK88" s="830"/>
      <c r="CL88" s="830"/>
      <c r="CM88" s="681"/>
      <c r="CN88" s="830"/>
      <c r="CO88" s="830"/>
      <c r="CP88" s="830"/>
      <c r="CQ88" s="830"/>
      <c r="CR88" s="830"/>
      <c r="CS88" s="830"/>
      <c r="CT88" s="681"/>
      <c r="CU88" s="830"/>
      <c r="CV88" s="830"/>
      <c r="CW88" s="830"/>
      <c r="CX88" s="830"/>
      <c r="CY88" s="830"/>
      <c r="CZ88" s="830"/>
      <c r="DA88" s="830"/>
      <c r="DB88" s="830"/>
      <c r="DC88" s="795"/>
      <c r="DD88" s="830"/>
      <c r="DE88" s="830"/>
      <c r="DF88" s="830"/>
      <c r="DG88" s="830"/>
      <c r="DH88" s="830"/>
      <c r="DI88" s="681"/>
      <c r="DJ88" s="830"/>
      <c r="DK88" s="830"/>
      <c r="DL88" s="830"/>
      <c r="DM88" s="830"/>
      <c r="DN88" s="830"/>
      <c r="DO88" s="830"/>
      <c r="DP88" s="830"/>
      <c r="DQ88" s="681"/>
      <c r="DR88" s="830"/>
      <c r="DS88" s="830"/>
      <c r="DT88" s="830"/>
      <c r="DU88" s="830"/>
      <c r="DW88" s="681"/>
      <c r="DX88" s="830"/>
      <c r="DY88" s="830"/>
      <c r="DZ88" s="830"/>
      <c r="EA88" s="830"/>
      <c r="EC88" s="681"/>
      <c r="ED88" s="830"/>
      <c r="EE88" s="830"/>
      <c r="EF88" s="830"/>
      <c r="EG88" s="830"/>
      <c r="EI88" s="681"/>
      <c r="EJ88" s="830"/>
      <c r="EK88" s="830"/>
      <c r="EL88" s="830"/>
      <c r="EM88" s="830"/>
      <c r="EO88" s="681"/>
      <c r="EP88" s="830"/>
      <c r="EQ88" s="830"/>
      <c r="ER88" s="830"/>
      <c r="ES88" s="830"/>
      <c r="EU88" s="681"/>
      <c r="EV88" s="830"/>
      <c r="EW88" s="830"/>
      <c r="EX88" s="681"/>
      <c r="EY88" s="830"/>
      <c r="EZ88" s="830"/>
      <c r="FA88" s="830"/>
      <c r="FB88" s="681"/>
      <c r="FC88" s="830"/>
      <c r="FD88" s="830"/>
      <c r="FE88" s="830"/>
      <c r="FF88" s="830"/>
      <c r="FG88" s="830"/>
      <c r="FH88" s="830"/>
      <c r="FI88" s="830"/>
      <c r="FJ88" s="830"/>
      <c r="FK88" s="830"/>
      <c r="FL88" s="830"/>
      <c r="FM88" s="830"/>
      <c r="FN88" s="830"/>
      <c r="FO88" s="830"/>
      <c r="FP88" s="830"/>
      <c r="FQ88" s="830"/>
      <c r="FR88" s="830"/>
      <c r="FS88" s="830"/>
      <c r="FT88" s="830"/>
      <c r="FU88" s="830"/>
      <c r="FV88" s="830"/>
      <c r="FW88" s="830"/>
      <c r="FX88" s="830"/>
      <c r="FY88" s="830"/>
      <c r="FZ88" s="830"/>
      <c r="GA88" s="830"/>
      <c r="GB88" s="830"/>
      <c r="GD88" s="830"/>
      <c r="GE88" s="830"/>
      <c r="GF88" s="830"/>
      <c r="GG88" s="830"/>
      <c r="GH88" s="830"/>
      <c r="GI88" s="830"/>
      <c r="GJ88" s="830"/>
      <c r="GK88" s="830"/>
      <c r="GL88" s="830"/>
      <c r="GM88" s="830"/>
      <c r="GN88" s="830"/>
      <c r="GO88" s="830"/>
    </row>
    <row r="89" spans="1:197" ht="12.75" customHeight="1">
      <c r="A89" s="835" t="s">
        <v>2638</v>
      </c>
      <c r="B89" s="836"/>
      <c r="C89" s="837"/>
      <c r="D89" s="838"/>
      <c r="E89" s="839"/>
      <c r="F89" s="840"/>
      <c r="G89" s="838"/>
      <c r="H89" s="838"/>
      <c r="I89" s="838"/>
      <c r="J89" s="838"/>
      <c r="K89" s="838"/>
      <c r="L89" s="838"/>
      <c r="M89" s="838"/>
      <c r="N89" s="841"/>
      <c r="O89" s="838"/>
      <c r="P89" s="842"/>
      <c r="Q89" s="542"/>
      <c r="R89" s="840"/>
      <c r="S89" s="838"/>
      <c r="T89" s="838"/>
      <c r="U89" s="838"/>
      <c r="V89" s="838"/>
      <c r="W89" s="838"/>
      <c r="X89" s="841"/>
      <c r="Y89" s="838"/>
      <c r="Z89" s="838"/>
      <c r="AA89" s="838"/>
      <c r="AB89" s="542"/>
      <c r="AC89" s="840"/>
      <c r="AD89" s="838"/>
      <c r="AE89" s="838"/>
      <c r="AF89" s="838"/>
      <c r="AG89" s="838"/>
      <c r="AH89" s="838"/>
      <c r="AI89" s="838"/>
      <c r="AJ89" s="838"/>
      <c r="AK89" s="841"/>
      <c r="AL89" s="838"/>
      <c r="AM89" s="838"/>
      <c r="AN89" s="838"/>
      <c r="AO89" s="542"/>
      <c r="AP89" s="840"/>
      <c r="AQ89" s="838"/>
      <c r="AR89" s="838"/>
      <c r="AS89" s="838"/>
      <c r="AT89" s="841"/>
      <c r="AU89" s="841"/>
      <c r="AV89" s="838"/>
      <c r="AW89" s="838"/>
      <c r="AX89" s="838"/>
      <c r="AY89" s="838"/>
      <c r="AZ89" s="838"/>
      <c r="BA89" s="838"/>
      <c r="BB89" s="838"/>
      <c r="BC89" s="838"/>
      <c r="BD89" s="542"/>
      <c r="BE89" s="840"/>
      <c r="BF89" s="838"/>
      <c r="BG89" s="838"/>
      <c r="BH89" s="838"/>
      <c r="BI89" s="841"/>
      <c r="BJ89" s="838"/>
      <c r="BK89" s="838"/>
      <c r="BL89" s="838"/>
      <c r="BM89" s="838"/>
      <c r="BN89" s="838"/>
      <c r="BO89" s="838"/>
      <c r="BP89" s="542"/>
      <c r="BQ89" s="840"/>
      <c r="BR89" s="840"/>
      <c r="BS89" s="840"/>
      <c r="BT89" s="840"/>
      <c r="BU89" s="840"/>
      <c r="BV89" s="840"/>
      <c r="BW89" s="840"/>
      <c r="BX89" s="542"/>
      <c r="BY89" s="840"/>
      <c r="BZ89" s="840"/>
      <c r="CA89" s="840"/>
      <c r="CB89" s="840"/>
      <c r="CC89" s="840"/>
      <c r="CD89" s="840"/>
      <c r="CE89" s="840"/>
      <c r="CF89" s="840"/>
      <c r="CG89" s="542"/>
      <c r="CH89" s="840"/>
      <c r="CI89" s="840"/>
      <c r="CJ89" s="840"/>
      <c r="CK89" s="840"/>
      <c r="CL89" s="840"/>
      <c r="CM89" s="542"/>
      <c r="CN89" s="840"/>
      <c r="CO89" s="840"/>
      <c r="CP89" s="840"/>
      <c r="CQ89" s="840"/>
      <c r="CR89" s="840"/>
      <c r="CS89" s="840"/>
      <c r="CT89" s="542"/>
      <c r="CU89" s="840"/>
      <c r="CV89" s="840"/>
      <c r="CW89" s="840"/>
      <c r="CX89" s="840"/>
      <c r="CY89" s="840"/>
      <c r="CZ89" s="840"/>
      <c r="DA89" s="840"/>
      <c r="DB89" s="840"/>
      <c r="DC89" s="843"/>
      <c r="DD89" s="838"/>
      <c r="DE89" s="840"/>
      <c r="DF89" s="840"/>
      <c r="DG89" s="840"/>
      <c r="DH89" s="840"/>
      <c r="DI89" s="542"/>
      <c r="DJ89" s="840"/>
      <c r="DK89" s="840"/>
      <c r="DL89" s="840"/>
      <c r="DM89" s="840"/>
      <c r="DN89" s="840"/>
      <c r="DO89" s="838"/>
      <c r="DP89" s="840"/>
      <c r="DQ89" s="542"/>
      <c r="DR89" s="840"/>
      <c r="DS89" s="840"/>
      <c r="DT89" s="840"/>
      <c r="DU89" s="840"/>
      <c r="DV89" s="617"/>
      <c r="DW89" s="542"/>
      <c r="DX89" s="840"/>
      <c r="DY89" s="840"/>
      <c r="DZ89" s="840"/>
      <c r="EA89" s="840"/>
      <c r="EB89" s="617"/>
      <c r="EC89" s="542"/>
      <c r="ED89" s="840"/>
      <c r="EE89" s="840"/>
      <c r="EF89" s="840"/>
      <c r="EG89" s="840"/>
      <c r="EH89" s="617"/>
      <c r="EI89" s="542"/>
      <c r="EJ89" s="840"/>
      <c r="EK89" s="840"/>
      <c r="EL89" s="840"/>
      <c r="EM89" s="840"/>
      <c r="EN89" s="617"/>
      <c r="EO89" s="542"/>
      <c r="EP89" s="840"/>
      <c r="EQ89" s="840"/>
      <c r="ER89" s="840"/>
      <c r="ES89" s="840"/>
      <c r="ET89" s="617"/>
      <c r="EU89" s="542"/>
      <c r="EV89" s="840"/>
      <c r="EW89" s="840"/>
      <c r="EX89" s="542"/>
      <c r="EY89" s="840"/>
      <c r="EZ89" s="840"/>
      <c r="FA89" s="840"/>
      <c r="FB89" s="542"/>
      <c r="FC89" s="840"/>
      <c r="FD89" s="840"/>
      <c r="FE89" s="840"/>
      <c r="FF89" s="840"/>
      <c r="FG89" s="840"/>
      <c r="FH89" s="840"/>
      <c r="FI89" s="840"/>
      <c r="FJ89" s="840"/>
      <c r="FK89" s="840"/>
      <c r="FL89" s="840"/>
      <c r="FM89" s="840"/>
      <c r="FN89" s="840"/>
      <c r="FO89" s="840"/>
      <c r="FP89" s="840"/>
      <c r="FQ89" s="840"/>
      <c r="FR89" s="840"/>
      <c r="FS89" s="840"/>
      <c r="FT89" s="840"/>
      <c r="FU89" s="840"/>
      <c r="FV89" s="840"/>
      <c r="FW89" s="840"/>
      <c r="FX89" s="840"/>
      <c r="FY89" s="840"/>
      <c r="FZ89" s="840"/>
      <c r="GA89" s="840"/>
      <c r="GB89" s="840"/>
      <c r="GC89" s="617"/>
      <c r="GD89" s="840"/>
      <c r="GE89" s="840"/>
      <c r="GF89" s="840"/>
      <c r="GG89" s="840"/>
      <c r="GH89" s="840"/>
      <c r="GI89" s="840"/>
      <c r="GJ89" s="840"/>
      <c r="GK89" s="840"/>
      <c r="GL89" s="840"/>
      <c r="GM89" s="840"/>
      <c r="GN89" s="840"/>
      <c r="GO89" s="840"/>
    </row>
    <row r="90" spans="1:197" ht="12.75" customHeight="1">
      <c r="A90" s="844" t="s">
        <v>2639</v>
      </c>
      <c r="B90" s="783">
        <v>165</v>
      </c>
      <c r="C90" s="769">
        <f>C41</f>
        <v>18.015280000000001</v>
      </c>
      <c r="D90" s="781">
        <v>10475.895350000001</v>
      </c>
      <c r="E90" s="845" t="s">
        <v>1130</v>
      </c>
      <c r="F90" s="806">
        <f t="shared" ref="F90:P90" ca="1" si="255">(VLOOKUP(F$8,INDIRECT(LU_MAT),$B91,FALSE())/$C90-VLOOKUP(F$8,INDIRECT(LU_MAT),$B90,FALSE())*3600)*$D90/1000000</f>
        <v>-0.11355099187281462</v>
      </c>
      <c r="G90" s="781">
        <f t="shared" ca="1" si="255"/>
        <v>-7.7727222671346075E-2</v>
      </c>
      <c r="H90" s="781">
        <f t="shared" ca="1" si="255"/>
        <v>-2.3754689500146394E-3</v>
      </c>
      <c r="I90" s="781">
        <f t="shared" ca="1" si="255"/>
        <v>-0.30922109113442409</v>
      </c>
      <c r="J90" s="781">
        <f t="shared" ca="1" si="255"/>
        <v>-4.4019188642708672E-2</v>
      </c>
      <c r="K90" s="781">
        <f t="shared" ca="1" si="255"/>
        <v>-6.9225845607321082E-3</v>
      </c>
      <c r="L90" s="781">
        <f t="shared" ca="1" si="255"/>
        <v>-5.679409017266009E-4</v>
      </c>
      <c r="M90" s="781">
        <f t="shared" ca="1" si="255"/>
        <v>-0.33184862455284059</v>
      </c>
      <c r="N90" s="766">
        <f t="shared" ca="1" si="255"/>
        <v>-3.9025158761294367E-7</v>
      </c>
      <c r="O90" s="781">
        <f t="shared" ca="1" si="255"/>
        <v>-7.2660106485406287E-2</v>
      </c>
      <c r="P90" s="807">
        <f t="shared" ca="1" si="255"/>
        <v>-0.81653095750118521</v>
      </c>
      <c r="Q90" s="542"/>
      <c r="R90" s="806">
        <f t="shared" ref="R90:AA90" ca="1" si="256">(VLOOKUP(R$8,INDIRECT(LU_MAT),$B91,FALSE())/$C90-VLOOKUP(R$8,INDIRECT(LU_MAT),$B90,FALSE())*3600)*$D90/1000000</f>
        <v>-0.81653095750118521</v>
      </c>
      <c r="S90" s="781">
        <f t="shared" ca="1" si="256"/>
        <v>-6.6181128066038113</v>
      </c>
      <c r="T90" s="781">
        <f t="shared" ca="1" si="256"/>
        <v>-3.3157967531183895E-5</v>
      </c>
      <c r="U90" s="781">
        <f t="shared" ca="1" si="256"/>
        <v>-3.1268858593232863E-4</v>
      </c>
      <c r="V90" s="781">
        <f t="shared" ca="1" si="256"/>
        <v>-1.4698382616911587E-4</v>
      </c>
      <c r="W90" s="781">
        <f t="shared" ca="1" si="256"/>
        <v>-1.4070986372769795E-3</v>
      </c>
      <c r="X90" s="766">
        <f t="shared" ca="1" si="256"/>
        <v>-5.9232586679067195E-2</v>
      </c>
      <c r="Y90" s="781">
        <f t="shared" ca="1" si="256"/>
        <v>-0.89633002798799155</v>
      </c>
      <c r="Z90" s="781">
        <f t="shared" ca="1" si="256"/>
        <v>-5.9504278000529833</v>
      </c>
      <c r="AA90" s="781">
        <f t="shared" ca="1" si="256"/>
        <v>-0.66093177096789868</v>
      </c>
      <c r="AB90" s="542"/>
      <c r="AC90" s="806">
        <f t="shared" ref="AC90:AN90" ca="1" si="257">(VLOOKUP(AC$8,INDIRECT(LU_MAT),$B91,FALSE())/$C90-VLOOKUP(AC$8,INDIRECT(LU_MAT),$B90,FALSE())*3600)*$D90/1000000</f>
        <v>-1.4124173146742729E-5</v>
      </c>
      <c r="AD90" s="781">
        <f t="shared" ca="1" si="257"/>
        <v>-2.5108392674530633E-2</v>
      </c>
      <c r="AE90" s="781">
        <f t="shared" ca="1" si="257"/>
        <v>-3.3148013637253671E-3</v>
      </c>
      <c r="AF90" s="781">
        <f t="shared" ca="1" si="257"/>
        <v>-2.9786070378107958E-4</v>
      </c>
      <c r="AG90" s="781">
        <f t="shared" ca="1" si="257"/>
        <v>-4.0799495480608332E-5</v>
      </c>
      <c r="AH90" s="781">
        <f t="shared" ca="1" si="257"/>
        <v>-1.0559649572989315E-5</v>
      </c>
      <c r="AI90" s="781">
        <f t="shared" ca="1" si="257"/>
        <v>-5.4272483544332973E-6</v>
      </c>
      <c r="AJ90" s="781">
        <f t="shared" ca="1" si="257"/>
        <v>-924133.00017955271</v>
      </c>
      <c r="AK90" s="766">
        <f t="shared" ca="1" si="257"/>
        <v>0</v>
      </c>
      <c r="AL90" s="781">
        <f t="shared" ca="1" si="257"/>
        <v>-6.6181128066038113</v>
      </c>
      <c r="AM90" s="781">
        <f t="shared" ca="1" si="257"/>
        <v>-44006.008886196258</v>
      </c>
      <c r="AN90" s="781">
        <f t="shared" ca="1" si="257"/>
        <v>-880120.40448154404</v>
      </c>
      <c r="AO90" s="542"/>
      <c r="AP90" s="806">
        <f t="shared" ref="AP90:BC90" ca="1" si="258">(VLOOKUP(AP$8,INDIRECT(LU_MAT),$B91,FALSE())/$C90-VLOOKUP(AP$8,INDIRECT(LU_MAT),$B90,FALSE())*3600)*$D90/1000000</f>
        <v>-0.89633002798799155</v>
      </c>
      <c r="AQ90" s="781">
        <f t="shared" ca="1" si="258"/>
        <v>-0.66093177096789868</v>
      </c>
      <c r="AR90" s="781">
        <f t="shared" ca="1" si="258"/>
        <v>-5.9504278000529833</v>
      </c>
      <c r="AS90" s="781">
        <f t="shared" ca="1" si="258"/>
        <v>-5.8871635645327054E-2</v>
      </c>
      <c r="AT90" s="766">
        <f t="shared" ca="1" si="258"/>
        <v>-44859601.933330372</v>
      </c>
      <c r="AU90" s="766">
        <f t="shared" ca="1" si="258"/>
        <v>-343573.9921227243</v>
      </c>
      <c r="AV90" s="781">
        <f t="shared" ca="1" si="258"/>
        <v>-6.61565368778097</v>
      </c>
      <c r="AW90" s="781">
        <f t="shared" ca="1" si="258"/>
        <v>-5.9232586679067195E-2</v>
      </c>
      <c r="AX90" s="781">
        <f t="shared" ca="1" si="258"/>
        <v>-1.8301864753285924E-2</v>
      </c>
      <c r="AY90" s="781">
        <f t="shared" ca="1" si="258"/>
        <v>-7.7727222671346075E-2</v>
      </c>
      <c r="AZ90" s="781">
        <f t="shared" ca="1" si="258"/>
        <v>-44859601.919756383</v>
      </c>
      <c r="BA90" s="781">
        <f t="shared" ca="1" si="258"/>
        <v>-0.74679079907444279</v>
      </c>
      <c r="BB90" s="781">
        <f t="shared" ca="1" si="258"/>
        <v>-36.08683715908181</v>
      </c>
      <c r="BC90" s="781">
        <f t="shared" ca="1" si="258"/>
        <v>-343537.94942900591</v>
      </c>
      <c r="BD90" s="542"/>
      <c r="BE90" s="806">
        <f t="shared" ref="BE90:BO90" ca="1" si="259">(VLOOKUP(BE$8,INDIRECT(LU_MAT),$B91,FALSE())/$C90-VLOOKUP(BE$8,INDIRECT(LU_MAT),$B90,FALSE())*3600)*$D90/1000000</f>
        <v>-0.89633002798799155</v>
      </c>
      <c r="BF90" s="781">
        <f t="shared" ca="1" si="259"/>
        <v>-0.66093177096789868</v>
      </c>
      <c r="BG90" s="781">
        <f t="shared" ca="1" si="259"/>
        <v>-5.9504278000529833</v>
      </c>
      <c r="BH90" s="781">
        <f t="shared" ca="1" si="259"/>
        <v>-5.8871635645327054E-2</v>
      </c>
      <c r="BI90" s="766">
        <f t="shared" ca="1" si="259"/>
        <v>-44859601.933330372</v>
      </c>
      <c r="BJ90" s="781">
        <f t="shared" ca="1" si="259"/>
        <v>-6.61565368778097</v>
      </c>
      <c r="BK90" s="781">
        <f t="shared" ca="1" si="259"/>
        <v>-5.9232586679067195E-2</v>
      </c>
      <c r="BL90" s="781">
        <f t="shared" ca="1" si="259"/>
        <v>-1.8301864753285924E-2</v>
      </c>
      <c r="BM90" s="781">
        <f t="shared" ca="1" si="259"/>
        <v>-0.79096608217945208</v>
      </c>
      <c r="BN90" s="781">
        <f t="shared" ca="1" si="259"/>
        <v>-44859601.919756383</v>
      </c>
      <c r="BO90" s="781">
        <f t="shared" ca="1" si="259"/>
        <v>-7.7727222671346075E-2</v>
      </c>
      <c r="BP90" s="542"/>
      <c r="BQ90" s="806">
        <f t="shared" ref="BQ90:BW90" ca="1" si="260">(VLOOKUP(BQ$8,INDIRECT(LU_MAT),$B91,FALSE())/$C90-VLOOKUP(BQ$8,INDIRECT(LU_MAT),$B90,FALSE())*3600)*$D90/1000000</f>
        <v>-343573.9921227243</v>
      </c>
      <c r="BR90" s="806">
        <f t="shared" ca="1" si="260"/>
        <v>-0.79096608217945208</v>
      </c>
      <c r="BS90" s="806">
        <f t="shared" ca="1" si="260"/>
        <v>-23414.704428871602</v>
      </c>
      <c r="BT90" s="806">
        <f t="shared" ca="1" si="260"/>
        <v>-0.74679079907444279</v>
      </c>
      <c r="BU90" s="806">
        <f t="shared" ca="1" si="260"/>
        <v>-343537.94942900591</v>
      </c>
      <c r="BV90" s="806">
        <f t="shared" ca="1" si="260"/>
        <v>-36.08683715908181</v>
      </c>
      <c r="BW90" s="806">
        <f t="shared" ca="1" si="260"/>
        <v>-23414.704427165925</v>
      </c>
      <c r="BX90" s="542"/>
      <c r="BY90" s="806">
        <f t="shared" ref="BY90:CF90" ca="1" si="261">(VLOOKUP(BY$8,INDIRECT(LU_MAT),$B91,FALSE())/$C90-VLOOKUP(BY$8,INDIRECT(LU_MAT),$B90,FALSE())*3600)*$D90/1000000</f>
        <v>-36.08683715908181</v>
      </c>
      <c r="BZ90" s="806">
        <f t="shared" ca="1" si="261"/>
        <v>-343537.94942900591</v>
      </c>
      <c r="CA90" s="806">
        <f t="shared" ca="1" si="261"/>
        <v>-8068605.4930556556</v>
      </c>
      <c r="CB90" s="806">
        <f t="shared" ca="1" si="261"/>
        <v>-3.1968738028748689</v>
      </c>
      <c r="CC90" s="806">
        <f t="shared" ca="1" si="261"/>
        <v>-203.34158796853438</v>
      </c>
      <c r="CD90" s="806">
        <f t="shared" ca="1" si="261"/>
        <v>-9.5303201440221988E-3</v>
      </c>
      <c r="CE90" s="806">
        <f t="shared" ca="1" si="261"/>
        <v>-8.6381837343586267E-3</v>
      </c>
      <c r="CF90" s="806">
        <f t="shared" ca="1" si="261"/>
        <v>-8447039.9504779354</v>
      </c>
      <c r="CG90" s="542"/>
      <c r="CH90" s="806">
        <f ca="1">(VLOOKUP(CH$8,INDIRECT(LU_MAT),$B91,FALSE())/$C90-VLOOKUP(CH$8,INDIRECT(LU_MAT),$B90,FALSE())*3600)*$D90/1000000</f>
        <v>-8412346.7923606634</v>
      </c>
      <c r="CI90" s="806">
        <f ca="1">(VLOOKUP(CI$8,INDIRECT(LU_MAT),$B91,FALSE())/$C90-VLOOKUP(CI$8,INDIRECT(LU_MAT),$B90,FALSE())*3600)*$D90/1000000</f>
        <v>-39.28371104469317</v>
      </c>
      <c r="CJ90" s="806">
        <f ca="1">(VLOOKUP(CJ$8,INDIRECT(LU_MAT),$B91,FALSE())/$C90-VLOOKUP(CJ$8,INDIRECT(LU_MAT),$B90,FALSE())*3600)*$D90/1000000</f>
        <v>-8447039.9038447756</v>
      </c>
      <c r="CK90" s="806" t="e">
        <f ca="1">(VLOOKUP(CK$8,INDIRECT(LU_MAT),$B91,FALSE())/$C90-VLOOKUP(CK$8,INDIRECT(LU_MAT),$B90,FALSE())*3600)*$D90/1000000</f>
        <v>#N/A</v>
      </c>
      <c r="CL90" s="806" t="e">
        <f ca="1">(VLOOKUP(CL$8,INDIRECT(LU_MAT),$B91,FALSE())/$C90-VLOOKUP(CL$8,INDIRECT(LU_MAT),$B90,FALSE())*3600)*$D90/1000000</f>
        <v>#N/A</v>
      </c>
      <c r="CM90" s="542"/>
      <c r="CN90" s="806">
        <f t="shared" ref="CN90:CS90" ca="1" si="262">(VLOOKUP(CN$8,INDIRECT(LU_MAT),$B91,FALSE())/$C90-VLOOKUP(CN$8,INDIRECT(LU_MAT),$B90,FALSE())*3600)*$D90/1000000</f>
        <v>-7.8230691086884879E-2</v>
      </c>
      <c r="CO90" s="806" t="e">
        <f t="shared" ca="1" si="262"/>
        <v>#N/A</v>
      </c>
      <c r="CP90" s="806">
        <f t="shared" ca="1" si="262"/>
        <v>-4.4181076362455808E-2</v>
      </c>
      <c r="CQ90" s="806">
        <f t="shared" ca="1" si="262"/>
        <v>-4.7716529095175753E-3</v>
      </c>
      <c r="CR90" s="806">
        <f t="shared" ca="1" si="262"/>
        <v>-1.0124576729584884E-2</v>
      </c>
      <c r="CS90" s="806">
        <f t="shared" ca="1" si="262"/>
        <v>-6.9480434692073849E-3</v>
      </c>
      <c r="CT90" s="542"/>
      <c r="CU90" s="806">
        <f t="shared" ref="CU90:DH90" ca="1" si="263">(VLOOKUP(CU$8,INDIRECT(LU_MAT),$B91,FALSE())/$C90-VLOOKUP(CU$8,INDIRECT(LU_MAT),$B90,FALSE())*3600)*$D90/1000000</f>
        <v>-7.2660106485406287E-2</v>
      </c>
      <c r="CV90" s="806">
        <f t="shared" ca="1" si="263"/>
        <v>-7.3020819580467693</v>
      </c>
      <c r="CW90" s="806">
        <f t="shared" ca="1" si="263"/>
        <v>-1.0125159044242413E-2</v>
      </c>
      <c r="CX90" s="806">
        <f t="shared" ca="1" si="263"/>
        <v>-0.74679079907444279</v>
      </c>
      <c r="CY90" s="806">
        <f t="shared" ca="1" si="263"/>
        <v>-3.1882392794502641E-4</v>
      </c>
      <c r="CZ90" s="806" t="e">
        <f t="shared" ca="1" si="263"/>
        <v>#N/A</v>
      </c>
      <c r="DA90" s="806" t="e">
        <f t="shared" ca="1" si="263"/>
        <v>#N/A</v>
      </c>
      <c r="DB90" s="806">
        <f t="shared" ca="1" si="263"/>
        <v>-7.1604116011862937E-3</v>
      </c>
      <c r="DC90" s="846">
        <f t="shared" ca="1" si="263"/>
        <v>-6331951.7619929183</v>
      </c>
      <c r="DD90" s="781">
        <f t="shared" ca="1" si="263"/>
        <v>-203.34158796853438</v>
      </c>
      <c r="DE90" s="806">
        <f t="shared" ca="1" si="263"/>
        <v>-6331743.9291805932</v>
      </c>
      <c r="DF90" s="806">
        <f t="shared" ca="1" si="263"/>
        <v>-0.82748611979505271</v>
      </c>
      <c r="DG90" s="806">
        <f t="shared" ca="1" si="263"/>
        <v>-8.2769563181594599</v>
      </c>
      <c r="DH90" s="806">
        <f t="shared" ca="1" si="263"/>
        <v>-3.1968738028748689</v>
      </c>
      <c r="DI90" s="542"/>
      <c r="DJ90" s="806">
        <f t="shared" ref="DJ90:DP90" ca="1" si="264">(VLOOKUP(DJ$8,INDIRECT(LU_MAT),$B91,FALSE())/$C90-VLOOKUP(DJ$8,INDIRECT(LU_MAT),$B90,FALSE())*3600)*$D90/1000000</f>
        <v>-1159.3794439429328</v>
      </c>
      <c r="DK90" s="806">
        <f t="shared" ca="1" si="264"/>
        <v>-45.958716355457113</v>
      </c>
      <c r="DL90" s="806">
        <f t="shared" ca="1" si="264"/>
        <v>-6331951.7619929183</v>
      </c>
      <c r="DM90" s="806">
        <f t="shared" ca="1" si="264"/>
        <v>-7.1604116011862937E-3</v>
      </c>
      <c r="DN90" s="806" t="e">
        <f t="shared" ca="1" si="264"/>
        <v>#N/A</v>
      </c>
      <c r="DO90" s="781">
        <f t="shared" ca="1" si="264"/>
        <v>-6333157.1215624949</v>
      </c>
      <c r="DP90" s="806" t="e">
        <f t="shared" ca="1" si="264"/>
        <v>#N/A</v>
      </c>
      <c r="DQ90" s="542"/>
      <c r="DR90" s="806">
        <f ca="1">(VLOOKUP(DR$8,INDIRECT(LU_MAT),$B91,FALSE())/$C90-VLOOKUP(DR$8,INDIRECT(LU_MAT),$B90,FALSE())*3600)*$D90/1000000</f>
        <v>-6.2915552428174779</v>
      </c>
      <c r="DS90" s="806">
        <f ca="1">(VLOOKUP(DS$8,INDIRECT(LU_MAT),$B91,FALSE())/$C90-VLOOKUP(DS$8,INDIRECT(LU_MAT),$B90,FALSE())*3600)*$D90/1000000</f>
        <v>-4.4430775957927202E-2</v>
      </c>
      <c r="DT90" s="806">
        <f ca="1">(VLOOKUP(DT$8,INDIRECT(LU_MAT),$B91,FALSE())/$C90-VLOOKUP(DT$8,INDIRECT(LU_MAT),$B90,FALSE())*3600)*$D90/1000000</f>
        <v>-6.3350664019287306</v>
      </c>
      <c r="DU90" s="806" t="e">
        <f ca="1">(VLOOKUP(DU$8,INDIRECT(LU_MAT),$B91,FALSE())/$C90-VLOOKUP(DU$8,INDIRECT(LU_MAT),$B90,FALSE())*3600)*$D90/1000000</f>
        <v>#N/A</v>
      </c>
      <c r="DV90" s="617"/>
      <c r="DW90" s="542"/>
      <c r="DX90" s="806">
        <f ca="1">(VLOOKUP(DX$8,INDIRECT(LU_MAT),$B91,FALSE())/$C90-VLOOKUP(DX$8,INDIRECT(LU_MAT),$B90,FALSE())*3600)*$D90/1000000</f>
        <v>-6.2915552428174779</v>
      </c>
      <c r="DY90" s="806">
        <f ca="1">(VLOOKUP(DY$8,INDIRECT(LU_MAT),$B91,FALSE())/$C90-VLOOKUP(DY$8,INDIRECT(LU_MAT),$B90,FALSE())*3600)*$D90/1000000</f>
        <v>-4.4430775957927202E-2</v>
      </c>
      <c r="DZ90" s="806">
        <f ca="1">(VLOOKUP(DZ$8,INDIRECT(LU_MAT),$B91,FALSE())/$C90-VLOOKUP(DZ$8,INDIRECT(LU_MAT),$B90,FALSE())*3600)*$D90/1000000</f>
        <v>-6.3350664019287306</v>
      </c>
      <c r="EA90" s="806" t="e">
        <f ca="1">(VLOOKUP(EA$8,INDIRECT(LU_MAT),$B91,FALSE())/$C90-VLOOKUP(EA$8,INDIRECT(LU_MAT),$B90,FALSE())*3600)*$D90/1000000</f>
        <v>#N/A</v>
      </c>
      <c r="EB90" s="617"/>
      <c r="EC90" s="542"/>
      <c r="ED90" s="806">
        <f ca="1">(VLOOKUP(ED$8,INDIRECT(LU_MAT),$B91,FALSE())/$C90-VLOOKUP(ED$8,INDIRECT(LU_MAT),$B90,FALSE())*3600)*$D90/1000000</f>
        <v>-0.34020953260738723</v>
      </c>
      <c r="EE90" s="806">
        <f ca="1">(VLOOKUP(EE$8,INDIRECT(LU_MAT),$B91,FALSE())/$C90-VLOOKUP(EE$8,INDIRECT(LU_MAT),$B90,FALSE())*3600)*$D90/1000000</f>
        <v>-6.209233986244542E-4</v>
      </c>
      <c r="EF90" s="806" t="e">
        <f ca="1">(VLOOKUP(EF$8,INDIRECT(LU_MAT),$B91,FALSE())/$C90-VLOOKUP(EF$8,INDIRECT(LU_MAT),$B90,FALSE())*3600)*$D90/1000000</f>
        <v>#N/A</v>
      </c>
      <c r="EG90" s="806" t="e">
        <f ca="1">(VLOOKUP(EG$8,INDIRECT(LU_MAT),$B91,FALSE())/$C90-VLOOKUP(EG$8,INDIRECT(LU_MAT),$B90,FALSE())*3600)*$D90/1000000</f>
        <v>#N/A</v>
      </c>
      <c r="EH90" s="617"/>
      <c r="EI90" s="542"/>
      <c r="EJ90" s="806">
        <f ca="1">(VLOOKUP(EJ$8,INDIRECT(LU_MAT),$B91,FALSE())/$C90-VLOOKUP(EJ$8,INDIRECT(LU_MAT),$B90,FALSE())*3600)*$D90/1000000</f>
        <v>-0.33687495428973002</v>
      </c>
      <c r="EK90" s="806">
        <f ca="1">(VLOOKUP(EK$8,INDIRECT(LU_MAT),$B91,FALSE())/$C90-VLOOKUP(EK$8,INDIRECT(LU_MAT),$B90,FALSE())*3600)*$D90/1000000</f>
        <v>-184632725.02892268</v>
      </c>
      <c r="EL90" s="806">
        <f ca="1">(VLOOKUP(EL$8,INDIRECT(LU_MAT),$B91,FALSE())/$C90-VLOOKUP(EL$8,INDIRECT(LU_MAT),$B90,FALSE())*3600)*$D90/1000000</f>
        <v>-7.3016343810867159</v>
      </c>
      <c r="EM90" s="806">
        <f ca="1">(VLOOKUP(EM$8,INDIRECT(LU_MAT),$B91,FALSE())/$C90-VLOOKUP(EM$8,INDIRECT(LU_MAT),$B90,FALSE())*3600)*$D90/1000000</f>
        <v>-184632718.48496696</v>
      </c>
      <c r="EN90" s="617"/>
      <c r="EO90" s="542"/>
      <c r="EP90" s="806">
        <f ca="1">(VLOOKUP(EP$8,INDIRECT(LU_MAT),$B91,FALSE())/$C90-VLOOKUP(EP$8,INDIRECT(LU_MAT),$B90,FALSE())*3600)*$D90/1000000</f>
        <v>-204.82855243466057</v>
      </c>
      <c r="EQ90" s="806">
        <f ca="1">(VLOOKUP(EQ$8,INDIRECT(LU_MAT),$B91,FALSE())/$C90-VLOOKUP(EQ$8,INDIRECT(LU_MAT),$B90,FALSE())*3600)*$D90/1000000</f>
        <v>-8.2769563181594599</v>
      </c>
      <c r="ER90" s="806">
        <f ca="1">(VLOOKUP(ER$8,INDIRECT(LU_MAT),$B91,FALSE())/$C90-VLOOKUP(ER$8,INDIRECT(LU_MAT),$B90,FALSE())*3600)*$D90/1000000</f>
        <v>-0.15644210891931684</v>
      </c>
      <c r="ES90" s="806">
        <f ca="1">(VLOOKUP(ES$8,INDIRECT(LU_MAT),$B91,FALSE())/$C90-VLOOKUP(ES$8,INDIRECT(LU_MAT),$B90,FALSE())*3600)*$D90/1000000</f>
        <v>-196.39445220166584</v>
      </c>
      <c r="ET90" s="617"/>
      <c r="EU90" s="542"/>
      <c r="EV90" s="806">
        <f ca="1">(VLOOKUP(EV$8,INDIRECT(LU_MAT),$B91,FALSE())/$C90-VLOOKUP(EV$8,INDIRECT(LU_MAT),$B90,FALSE())*3600)*$D90/1000000</f>
        <v>-44859601.933330372</v>
      </c>
      <c r="EW90" s="806">
        <f ca="1">(VLOOKUP(EW$8,INDIRECT(LU_MAT),$B91,FALSE())/$C90-VLOOKUP(EW$8,INDIRECT(LU_MAT),$B90,FALSE())*3600)*$D90/1000000</f>
        <v>-44859601.919756383</v>
      </c>
      <c r="EX90" s="542"/>
      <c r="EY90" s="806">
        <f ca="1">(VLOOKUP(EY$8,INDIRECT(LU_MAT),$B91,FALSE())/$C90-VLOOKUP(EY$8,INDIRECT(LU_MAT),$B90,FALSE())*3600)*$D90/1000000</f>
        <v>-0.33687495428973002</v>
      </c>
      <c r="EZ90" s="806">
        <f ca="1">(VLOOKUP(EZ$8,INDIRECT(LU_MAT),$B91,FALSE())/$C90-VLOOKUP(EZ$8,INDIRECT(LU_MAT),$B90,FALSE())*3600)*$D90/1000000</f>
        <v>-7.3016343810867159</v>
      </c>
      <c r="FA90" s="806" t="e">
        <f ca="1">(VLOOKUP(FA$8,INDIRECT(LU_MAT),$B91,FALSE())/$C90-VLOOKUP(FA$8,INDIRECT(LU_MAT),$B90,FALSE())*3600)*$D90/1000000</f>
        <v>#N/A</v>
      </c>
      <c r="FB90" s="542"/>
      <c r="FC90" s="806">
        <f t="shared" ref="FC90:GB90" ca="1" si="265">(VLOOKUP(FC$8,INDIRECT(LU_MAT),$B91,FALSE())/$C90-VLOOKUP(FC$8,INDIRECT(LU_MAT),$B90,FALSE())*3600)*$D90/1000000</f>
        <v>-0.11355099187281462</v>
      </c>
      <c r="FD90" s="806">
        <f t="shared" ca="1" si="265"/>
        <v>-2.3754689500146394E-3</v>
      </c>
      <c r="FE90" s="806">
        <f t="shared" ca="1" si="265"/>
        <v>-5.679409017266009E-4</v>
      </c>
      <c r="FF90" s="806">
        <f t="shared" ca="1" si="265"/>
        <v>-3.9025158761294367E-7</v>
      </c>
      <c r="FG90" s="806">
        <f t="shared" ca="1" si="265"/>
        <v>-3.3157967531183895E-5</v>
      </c>
      <c r="FH90" s="806">
        <f t="shared" ca="1" si="265"/>
        <v>-1.4698382616911587E-4</v>
      </c>
      <c r="FI90" s="806">
        <f t="shared" ca="1" si="265"/>
        <v>-3.1268858593232863E-4</v>
      </c>
      <c r="FJ90" s="806">
        <f t="shared" ca="1" si="265"/>
        <v>-1.4070986372769795E-3</v>
      </c>
      <c r="FK90" s="806">
        <f t="shared" ca="1" si="265"/>
        <v>-3.3148013637253671E-3</v>
      </c>
      <c r="FL90" s="806">
        <f t="shared" ca="1" si="265"/>
        <v>-1.4124173146742729E-5</v>
      </c>
      <c r="FM90" s="806" t="e">
        <f t="shared" ca="1" si="265"/>
        <v>#N/A</v>
      </c>
      <c r="FN90" s="806">
        <f t="shared" ca="1" si="265"/>
        <v>-6.6365286782018901E-5</v>
      </c>
      <c r="FO90" s="806">
        <f t="shared" ca="1" si="265"/>
        <v>-4.0799495480608332E-5</v>
      </c>
      <c r="FP90" s="806">
        <f t="shared" ca="1" si="265"/>
        <v>-1.0559649572989315E-5</v>
      </c>
      <c r="FQ90" s="806">
        <f t="shared" ca="1" si="265"/>
        <v>-2.3262048450524086E-4</v>
      </c>
      <c r="FR90" s="806">
        <f t="shared" ca="1" si="265"/>
        <v>-5.4272483544332973E-6</v>
      </c>
      <c r="FS90" s="806">
        <f t="shared" ca="1" si="265"/>
        <v>-924133.00017955271</v>
      </c>
      <c r="FT90" s="806">
        <f t="shared" ca="1" si="265"/>
        <v>-343573.9921227243</v>
      </c>
      <c r="FU90" s="806" t="e">
        <f t="shared" ca="1" si="265"/>
        <v>#N/A</v>
      </c>
      <c r="FV90" s="806" t="e">
        <f t="shared" ca="1" si="265"/>
        <v>#N/A</v>
      </c>
      <c r="FW90" s="806">
        <f t="shared" ca="1" si="265"/>
        <v>-6331951.7619929183</v>
      </c>
      <c r="FX90" s="806">
        <f t="shared" ca="1" si="265"/>
        <v>-7.1604116011862937E-3</v>
      </c>
      <c r="FY90" s="806">
        <f t="shared" ca="1" si="265"/>
        <v>-8068605.4930556556</v>
      </c>
      <c r="FZ90" s="806">
        <f t="shared" ca="1" si="265"/>
        <v>-1.6550454505102001E-3</v>
      </c>
      <c r="GA90" s="806" t="e">
        <f t="shared" ca="1" si="265"/>
        <v>#N/A</v>
      </c>
      <c r="GB90" s="806">
        <f t="shared" ca="1" si="265"/>
        <v>-0.32381436048954643</v>
      </c>
      <c r="GC90" s="617"/>
      <c r="GD90" s="806">
        <f t="shared" ref="GD90:GO90" ca="1" si="266">(VLOOKUP(GD$8,INDIRECT(LU_MAT),$B91,FALSE())/$C90-VLOOKUP(GD$8,INDIRECT(LU_MAT),$B90,FALSE())*3600)*$D90/1000000</f>
        <v>-880120.40448154404</v>
      </c>
      <c r="GE90" s="806">
        <f t="shared" ca="1" si="266"/>
        <v>-44006.008886196258</v>
      </c>
      <c r="GF90" s="806">
        <f t="shared" ca="1" si="266"/>
        <v>-1.8301864753285924E-2</v>
      </c>
      <c r="GG90" s="806">
        <f t="shared" ca="1" si="266"/>
        <v>-6.61565368778097</v>
      </c>
      <c r="GH90" s="806" t="e">
        <f t="shared" ca="1" si="266"/>
        <v>#N/A</v>
      </c>
      <c r="GI90" s="806" t="e">
        <f t="shared" ca="1" si="266"/>
        <v>#N/A</v>
      </c>
      <c r="GJ90" s="806">
        <f t="shared" ca="1" si="266"/>
        <v>-6331743.9291805932</v>
      </c>
      <c r="GK90" s="806">
        <f t="shared" ca="1" si="266"/>
        <v>-8.2769563181594599</v>
      </c>
      <c r="GL90" s="806">
        <f t="shared" ca="1" si="266"/>
        <v>-8.6381837343586267E-3</v>
      </c>
      <c r="GM90" s="806">
        <f t="shared" ca="1" si="266"/>
        <v>-8447039.9504779354</v>
      </c>
      <c r="GN90" s="806">
        <f t="shared" ca="1" si="266"/>
        <v>-4.7716529095175753E-3</v>
      </c>
      <c r="GO90" s="806" t="e">
        <f t="shared" ca="1" si="266"/>
        <v>#N/A</v>
      </c>
    </row>
    <row r="91" spans="1:197" ht="12.75" customHeight="1">
      <c r="A91" s="844" t="s">
        <v>2640</v>
      </c>
      <c r="B91" s="783">
        <f>B41</f>
        <v>4</v>
      </c>
      <c r="C91" s="769"/>
      <c r="D91" s="781"/>
      <c r="E91" s="845"/>
      <c r="F91" s="806"/>
      <c r="G91" s="781"/>
      <c r="H91" s="781"/>
      <c r="I91" s="781"/>
      <c r="J91" s="781"/>
      <c r="K91" s="781"/>
      <c r="L91" s="781"/>
      <c r="M91" s="781"/>
      <c r="N91" s="766"/>
      <c r="O91" s="781"/>
      <c r="P91" s="807"/>
      <c r="Q91" s="542"/>
      <c r="R91" s="806"/>
      <c r="S91" s="781"/>
      <c r="T91" s="781"/>
      <c r="U91" s="781"/>
      <c r="V91" s="781"/>
      <c r="W91" s="781"/>
      <c r="X91" s="766"/>
      <c r="Y91" s="781"/>
      <c r="Z91" s="781"/>
      <c r="AA91" s="781"/>
      <c r="AB91" s="542"/>
      <c r="AC91" s="806"/>
      <c r="AD91" s="781"/>
      <c r="AE91" s="781"/>
      <c r="AF91" s="781"/>
      <c r="AG91" s="781"/>
      <c r="AH91" s="781"/>
      <c r="AI91" s="781"/>
      <c r="AJ91" s="781"/>
      <c r="AK91" s="766"/>
      <c r="AL91" s="781"/>
      <c r="AM91" s="781"/>
      <c r="AN91" s="781"/>
      <c r="AO91" s="542"/>
      <c r="AP91" s="806"/>
      <c r="AQ91" s="781"/>
      <c r="AR91" s="781"/>
      <c r="AS91" s="781"/>
      <c r="AT91" s="766"/>
      <c r="AU91" s="766"/>
      <c r="AV91" s="781"/>
      <c r="AW91" s="781"/>
      <c r="AX91" s="781"/>
      <c r="AY91" s="781"/>
      <c r="AZ91" s="781"/>
      <c r="BA91" s="781"/>
      <c r="BB91" s="781"/>
      <c r="BC91" s="781"/>
      <c r="BD91" s="542"/>
      <c r="BE91" s="806"/>
      <c r="BF91" s="781"/>
      <c r="BG91" s="781"/>
      <c r="BH91" s="781"/>
      <c r="BI91" s="766"/>
      <c r="BJ91" s="781"/>
      <c r="BK91" s="781"/>
      <c r="BL91" s="781"/>
      <c r="BM91" s="781"/>
      <c r="BN91" s="781"/>
      <c r="BO91" s="781"/>
      <c r="BP91" s="542"/>
      <c r="BQ91" s="806"/>
      <c r="BR91" s="806"/>
      <c r="BS91" s="806"/>
      <c r="BT91" s="806"/>
      <c r="BU91" s="806"/>
      <c r="BV91" s="806"/>
      <c r="BW91" s="806"/>
      <c r="BX91" s="542"/>
      <c r="BY91" s="806"/>
      <c r="BZ91" s="806"/>
      <c r="CA91" s="806"/>
      <c r="CB91" s="806"/>
      <c r="CC91" s="806"/>
      <c r="CD91" s="806"/>
      <c r="CE91" s="806"/>
      <c r="CF91" s="806"/>
      <c r="CG91" s="542"/>
      <c r="CH91" s="806"/>
      <c r="CI91" s="806"/>
      <c r="CJ91" s="806"/>
      <c r="CK91" s="806"/>
      <c r="CL91" s="806"/>
      <c r="CM91" s="542"/>
      <c r="CN91" s="806"/>
      <c r="CO91" s="806"/>
      <c r="CP91" s="806"/>
      <c r="CQ91" s="806"/>
      <c r="CR91" s="806"/>
      <c r="CS91" s="806"/>
      <c r="CT91" s="542"/>
      <c r="CU91" s="806"/>
      <c r="CV91" s="806"/>
      <c r="CW91" s="806"/>
      <c r="CX91" s="806"/>
      <c r="CY91" s="806"/>
      <c r="CZ91" s="806"/>
      <c r="DA91" s="806"/>
      <c r="DB91" s="806"/>
      <c r="DC91" s="846"/>
      <c r="DD91" s="781"/>
      <c r="DE91" s="806"/>
      <c r="DF91" s="806"/>
      <c r="DG91" s="806"/>
      <c r="DH91" s="806"/>
      <c r="DI91" s="542"/>
      <c r="DJ91" s="806"/>
      <c r="DK91" s="806"/>
      <c r="DL91" s="806"/>
      <c r="DM91" s="806"/>
      <c r="DN91" s="806"/>
      <c r="DO91" s="781"/>
      <c r="DP91" s="806"/>
      <c r="DQ91" s="542"/>
      <c r="DR91" s="806"/>
      <c r="DS91" s="806"/>
      <c r="DT91" s="806"/>
      <c r="DU91" s="806"/>
      <c r="DV91" s="617"/>
      <c r="DW91" s="542"/>
      <c r="DX91" s="806"/>
      <c r="DY91" s="806"/>
      <c r="DZ91" s="806"/>
      <c r="EA91" s="806"/>
      <c r="EB91" s="617"/>
      <c r="EC91" s="542"/>
      <c r="ED91" s="806"/>
      <c r="EE91" s="806"/>
      <c r="EF91" s="806"/>
      <c r="EG91" s="806"/>
      <c r="EH91" s="617"/>
      <c r="EI91" s="542"/>
      <c r="EJ91" s="806"/>
      <c r="EK91" s="806"/>
      <c r="EL91" s="806"/>
      <c r="EM91" s="806"/>
      <c r="EN91" s="617"/>
      <c r="EO91" s="542"/>
      <c r="EP91" s="806"/>
      <c r="EQ91" s="806"/>
      <c r="ER91" s="806"/>
      <c r="ES91" s="806"/>
      <c r="ET91" s="617"/>
      <c r="EU91" s="542"/>
      <c r="EV91" s="806"/>
      <c r="EW91" s="806"/>
      <c r="EX91" s="542"/>
      <c r="EY91" s="806"/>
      <c r="EZ91" s="806"/>
      <c r="FA91" s="806"/>
      <c r="FB91" s="542"/>
      <c r="FC91" s="806"/>
      <c r="FD91" s="806"/>
      <c r="FE91" s="806"/>
      <c r="FF91" s="806"/>
      <c r="FG91" s="806"/>
      <c r="FH91" s="806"/>
      <c r="FI91" s="806"/>
      <c r="FJ91" s="806"/>
      <c r="FK91" s="806"/>
      <c r="FL91" s="806"/>
      <c r="FM91" s="806"/>
      <c r="FN91" s="806"/>
      <c r="FO91" s="806"/>
      <c r="FP91" s="806"/>
      <c r="FQ91" s="806"/>
      <c r="FR91" s="806"/>
      <c r="FS91" s="806"/>
      <c r="FT91" s="806"/>
      <c r="FU91" s="806"/>
      <c r="FV91" s="806"/>
      <c r="FW91" s="806"/>
      <c r="FX91" s="806"/>
      <c r="FY91" s="806"/>
      <c r="FZ91" s="806"/>
      <c r="GA91" s="806"/>
      <c r="GB91" s="806"/>
      <c r="GC91" s="617"/>
      <c r="GD91" s="806"/>
      <c r="GE91" s="806"/>
      <c r="GF91" s="806"/>
      <c r="GG91" s="806"/>
      <c r="GH91" s="806"/>
      <c r="GI91" s="806"/>
      <c r="GJ91" s="806"/>
      <c r="GK91" s="806"/>
      <c r="GL91" s="806"/>
      <c r="GM91" s="806"/>
      <c r="GN91" s="806"/>
      <c r="GO91" s="806"/>
    </row>
    <row r="92" spans="1:197" ht="12.75" customHeight="1">
      <c r="A92" s="844" t="s">
        <v>2641</v>
      </c>
      <c r="B92" s="783">
        <v>188</v>
      </c>
      <c r="C92" s="769">
        <f>C51</f>
        <v>17.030560000000001</v>
      </c>
      <c r="D92" s="781">
        <v>4743.5000399999999</v>
      </c>
      <c r="E92" s="845" t="s">
        <v>1130</v>
      </c>
      <c r="F92" s="806">
        <f t="shared" ref="F92:P92" ca="1" si="267">(VLOOKUP(F$8,INDIRECT(LU_MAT),$B93,FALSE())/$C92-VLOOKUP(F$8,INDIRECT(LU_MAT),$B92,FALSE())*3600)*$D92/1000000</f>
        <v>0</v>
      </c>
      <c r="G92" s="781">
        <f t="shared" ca="1" si="267"/>
        <v>4.785391928975827E-9</v>
      </c>
      <c r="H92" s="781">
        <f t="shared" ca="1" si="267"/>
        <v>0</v>
      </c>
      <c r="I92" s="781">
        <f t="shared" ca="1" si="267"/>
        <v>0</v>
      </c>
      <c r="J92" s="781">
        <f t="shared" ca="1" si="267"/>
        <v>0</v>
      </c>
      <c r="K92" s="781">
        <f t="shared" ca="1" si="267"/>
        <v>0</v>
      </c>
      <c r="L92" s="781">
        <f t="shared" ca="1" si="267"/>
        <v>0</v>
      </c>
      <c r="M92" s="781">
        <f t="shared" ca="1" si="267"/>
        <v>0</v>
      </c>
      <c r="N92" s="766">
        <f t="shared" ca="1" si="267"/>
        <v>0</v>
      </c>
      <c r="O92" s="781">
        <f t="shared" ca="1" si="267"/>
        <v>5.0390976939351188E-14</v>
      </c>
      <c r="P92" s="807">
        <f t="shared" ca="1" si="267"/>
        <v>4.7853415431307804E-9</v>
      </c>
      <c r="Q92" s="542"/>
      <c r="R92" s="806">
        <f t="shared" ref="R92:AA92" ca="1" si="268">(VLOOKUP(R$8,INDIRECT(LU_MAT),$B93,FALSE())/$C92-VLOOKUP(R$8,INDIRECT(LU_MAT),$B92,FALSE())*3600)*$D92/1000000</f>
        <v>4.7853415431307804E-9</v>
      </c>
      <c r="S92" s="781">
        <f t="shared" ca="1" si="268"/>
        <v>0</v>
      </c>
      <c r="T92" s="781">
        <f t="shared" ca="1" si="268"/>
        <v>0</v>
      </c>
      <c r="U92" s="781">
        <f t="shared" ca="1" si="268"/>
        <v>0</v>
      </c>
      <c r="V92" s="781">
        <f t="shared" ca="1" si="268"/>
        <v>0</v>
      </c>
      <c r="W92" s="781">
        <f t="shared" ca="1" si="268"/>
        <v>0</v>
      </c>
      <c r="X92" s="766">
        <f t="shared" ca="1" si="268"/>
        <v>7.3210016748822087E-13</v>
      </c>
      <c r="Y92" s="781">
        <f t="shared" ca="1" si="268"/>
        <v>1.0795876296326417E-3</v>
      </c>
      <c r="Z92" s="781">
        <f t="shared" ca="1" si="268"/>
        <v>6.6769374105922963E-13</v>
      </c>
      <c r="AA92" s="781">
        <f t="shared" ca="1" si="268"/>
        <v>6.4401223791071643E-14</v>
      </c>
      <c r="AB92" s="542"/>
      <c r="AC92" s="806">
        <f t="shared" ref="AC92:AN92" ca="1" si="269">(VLOOKUP(AC$8,INDIRECT(LU_MAT),$B93,FALSE())/$C92-VLOOKUP(AC$8,INDIRECT(LU_MAT),$B92,FALSE())*3600)*$D92/1000000</f>
        <v>0</v>
      </c>
      <c r="AD92" s="781">
        <f t="shared" ca="1" si="269"/>
        <v>0</v>
      </c>
      <c r="AE92" s="781">
        <f t="shared" ca="1" si="269"/>
        <v>0</v>
      </c>
      <c r="AF92" s="781">
        <f t="shared" ca="1" si="269"/>
        <v>0</v>
      </c>
      <c r="AG92" s="781">
        <f t="shared" ca="1" si="269"/>
        <v>0</v>
      </c>
      <c r="AH92" s="781">
        <f t="shared" ca="1" si="269"/>
        <v>0</v>
      </c>
      <c r="AI92" s="781">
        <f t="shared" ca="1" si="269"/>
        <v>0</v>
      </c>
      <c r="AJ92" s="781">
        <f t="shared" ca="1" si="269"/>
        <v>0</v>
      </c>
      <c r="AK92" s="766">
        <f t="shared" ca="1" si="269"/>
        <v>0</v>
      </c>
      <c r="AL92" s="781">
        <f t="shared" ca="1" si="269"/>
        <v>0</v>
      </c>
      <c r="AM92" s="781">
        <f t="shared" ca="1" si="269"/>
        <v>0</v>
      </c>
      <c r="AN92" s="781">
        <f t="shared" ca="1" si="269"/>
        <v>0</v>
      </c>
      <c r="AO92" s="542"/>
      <c r="AP92" s="806">
        <f t="shared" ref="AP92:BC92" ca="1" si="270">(VLOOKUP(AP$8,INDIRECT(LU_MAT),$B93,FALSE())/$C92-VLOOKUP(AP$8,INDIRECT(LU_MAT),$B92,FALSE())*3600)*$D92/1000000</f>
        <v>1.0795876296326417E-3</v>
      </c>
      <c r="AQ92" s="781">
        <f t="shared" ca="1" si="270"/>
        <v>6.4401223791071643E-14</v>
      </c>
      <c r="AR92" s="781">
        <f t="shared" ca="1" si="270"/>
        <v>6.6769374105922963E-13</v>
      </c>
      <c r="AS92" s="781">
        <f t="shared" ca="1" si="270"/>
        <v>0</v>
      </c>
      <c r="AT92" s="766">
        <f t="shared" ca="1" si="270"/>
        <v>0</v>
      </c>
      <c r="AU92" s="766">
        <f t="shared" ca="1" si="270"/>
        <v>0</v>
      </c>
      <c r="AV92" s="781">
        <f t="shared" ca="1" si="270"/>
        <v>0</v>
      </c>
      <c r="AW92" s="781">
        <f t="shared" ca="1" si="270"/>
        <v>7.3210016748822087E-13</v>
      </c>
      <c r="AX92" s="781">
        <f t="shared" ca="1" si="270"/>
        <v>0</v>
      </c>
      <c r="AY92" s="781">
        <f t="shared" ca="1" si="270"/>
        <v>4.785391928975827E-9</v>
      </c>
      <c r="AZ92" s="781">
        <f t="shared" ca="1" si="270"/>
        <v>0</v>
      </c>
      <c r="BA92" s="781">
        <f t="shared" ca="1" si="270"/>
        <v>1.0393984145615198E-3</v>
      </c>
      <c r="BB92" s="781">
        <f t="shared" ca="1" si="270"/>
        <v>4.0184428833635337E-5</v>
      </c>
      <c r="BC92" s="781">
        <f t="shared" ca="1" si="270"/>
        <v>1.5442534268645864E-12</v>
      </c>
      <c r="BD92" s="542"/>
      <c r="BE92" s="806">
        <f t="shared" ref="BE92:BO92" ca="1" si="271">(VLOOKUP(BE$8,INDIRECT(LU_MAT),$B93,FALSE())/$C92-VLOOKUP(BE$8,INDIRECT(LU_MAT),$B92,FALSE())*3600)*$D92/1000000</f>
        <v>1.0795876296326417E-3</v>
      </c>
      <c r="BF92" s="781">
        <f t="shared" ca="1" si="271"/>
        <v>6.4401223791071643E-14</v>
      </c>
      <c r="BG92" s="781">
        <f t="shared" ca="1" si="271"/>
        <v>6.6769374105922963E-13</v>
      </c>
      <c r="BH92" s="781">
        <f t="shared" ca="1" si="271"/>
        <v>0</v>
      </c>
      <c r="BI92" s="766">
        <f t="shared" ca="1" si="271"/>
        <v>0</v>
      </c>
      <c r="BJ92" s="781">
        <f t="shared" ca="1" si="271"/>
        <v>0</v>
      </c>
      <c r="BK92" s="781">
        <f t="shared" ca="1" si="271"/>
        <v>7.3210016748822087E-13</v>
      </c>
      <c r="BL92" s="781">
        <f t="shared" ca="1" si="271"/>
        <v>0</v>
      </c>
      <c r="BM92" s="781">
        <f t="shared" ca="1" si="271"/>
        <v>1.07958284450927E-3</v>
      </c>
      <c r="BN92" s="781">
        <f t="shared" ca="1" si="271"/>
        <v>0</v>
      </c>
      <c r="BO92" s="781">
        <f t="shared" ca="1" si="271"/>
        <v>4.785391928975827E-9</v>
      </c>
      <c r="BP92" s="542"/>
      <c r="BQ92" s="806">
        <f t="shared" ref="BQ92:BW92" ca="1" si="272">(VLOOKUP(BQ$8,INDIRECT(LU_MAT),$B93,FALSE())/$C92-VLOOKUP(BQ$8,INDIRECT(LU_MAT),$B92,FALSE())*3600)*$D92/1000000</f>
        <v>0</v>
      </c>
      <c r="BR92" s="806">
        <f t="shared" ca="1" si="272"/>
        <v>1.07958284450927E-3</v>
      </c>
      <c r="BS92" s="806">
        <f t="shared" ca="1" si="272"/>
        <v>0</v>
      </c>
      <c r="BT92" s="806">
        <f t="shared" ca="1" si="272"/>
        <v>1.0393984145615198E-3</v>
      </c>
      <c r="BU92" s="806">
        <f t="shared" ca="1" si="272"/>
        <v>1.5442534268645864E-12</v>
      </c>
      <c r="BV92" s="806">
        <f t="shared" ca="1" si="272"/>
        <v>4.0184428833635337E-5</v>
      </c>
      <c r="BW92" s="806">
        <f t="shared" ca="1" si="272"/>
        <v>0</v>
      </c>
      <c r="BX92" s="542"/>
      <c r="BY92" s="806">
        <f t="shared" ref="BY92:CF92" ca="1" si="273">(VLOOKUP(BY$8,INDIRECT(LU_MAT),$B93,FALSE())/$C92-VLOOKUP(BY$8,INDIRECT(LU_MAT),$B92,FALSE())*3600)*$D92/1000000</f>
        <v>4.0184428833635337E-5</v>
      </c>
      <c r="BZ92" s="806">
        <f t="shared" ca="1" si="273"/>
        <v>1.5442534268645864E-12</v>
      </c>
      <c r="CA92" s="806">
        <f t="shared" ca="1" si="273"/>
        <v>0</v>
      </c>
      <c r="CB92" s="806">
        <f t="shared" ca="1" si="273"/>
        <v>4.4774973157090116E-7</v>
      </c>
      <c r="CC92" s="806">
        <f t="shared" ca="1" si="273"/>
        <v>1.4307975333905259E-13</v>
      </c>
      <c r="CD92" s="806">
        <f t="shared" ca="1" si="273"/>
        <v>0</v>
      </c>
      <c r="CE92" s="806">
        <f t="shared" ca="1" si="273"/>
        <v>0</v>
      </c>
      <c r="CF92" s="806">
        <f t="shared" ca="1" si="273"/>
        <v>0</v>
      </c>
      <c r="CG92" s="542"/>
      <c r="CH92" s="806">
        <f ca="1">(VLOOKUP(CH$8,INDIRECT(LU_MAT),$B93,FALSE())/$C92-VLOOKUP(CH$8,INDIRECT(LU_MAT),$B92,FALSE())*3600)*$D92/1000000</f>
        <v>1.6873331807606969E-12</v>
      </c>
      <c r="CI92" s="806">
        <f ca="1">(VLOOKUP(CI$8,INDIRECT(LU_MAT),$B93,FALSE())/$C92-VLOOKUP(CI$8,INDIRECT(LU_MAT),$B92,FALSE())*3600)*$D92/1000000</f>
        <v>4.0632178509500496E-5</v>
      </c>
      <c r="CJ92" s="806">
        <f ca="1">(VLOOKUP(CJ$8,INDIRECT(LU_MAT),$B93,FALSE())/$C92-VLOOKUP(CJ$8,INDIRECT(LU_MAT),$B92,FALSE())*3600)*$D92/1000000</f>
        <v>0</v>
      </c>
      <c r="CK92" s="806" t="e">
        <f ca="1">(VLOOKUP(CK$8,INDIRECT(LU_MAT),$B93,FALSE())/$C92-VLOOKUP(CK$8,INDIRECT(LU_MAT),$B92,FALSE())*3600)*$D92/1000000</f>
        <v>#N/A</v>
      </c>
      <c r="CL92" s="806" t="e">
        <f ca="1">(VLOOKUP(CL$8,INDIRECT(LU_MAT),$B93,FALSE())/$C92-VLOOKUP(CL$8,INDIRECT(LU_MAT),$B92,FALSE())*3600)*$D92/1000000</f>
        <v>#N/A</v>
      </c>
      <c r="CM92" s="542"/>
      <c r="CN92" s="806">
        <f t="shared" ref="CN92:CS92" ca="1" si="274">(VLOOKUP(CN$8,INDIRECT(LU_MAT),$B93,FALSE())/$C92-VLOOKUP(CN$8,INDIRECT(LU_MAT),$B92,FALSE())*3600)*$D92/1000000</f>
        <v>0</v>
      </c>
      <c r="CO92" s="806" t="e">
        <f t="shared" ca="1" si="274"/>
        <v>#N/A</v>
      </c>
      <c r="CP92" s="806">
        <f t="shared" ca="1" si="274"/>
        <v>0</v>
      </c>
      <c r="CQ92" s="806">
        <f t="shared" ca="1" si="274"/>
        <v>0</v>
      </c>
      <c r="CR92" s="806">
        <f t="shared" ca="1" si="274"/>
        <v>0</v>
      </c>
      <c r="CS92" s="806">
        <f t="shared" ca="1" si="274"/>
        <v>0</v>
      </c>
      <c r="CT92" s="542"/>
      <c r="CU92" s="806">
        <f t="shared" ref="CU92:DH92" ca="1" si="275">(VLOOKUP(CU$8,INDIRECT(LU_MAT),$B93,FALSE())/$C92-VLOOKUP(CU$8,INDIRECT(LU_MAT),$B92,FALSE())*3600)*$D92/1000000</f>
        <v>5.0390976939351188E-14</v>
      </c>
      <c r="CV92" s="806">
        <f t="shared" ca="1" si="275"/>
        <v>0</v>
      </c>
      <c r="CW92" s="806">
        <f t="shared" ca="1" si="275"/>
        <v>0</v>
      </c>
      <c r="CX92" s="806">
        <f t="shared" ca="1" si="275"/>
        <v>1.0393984145615198E-3</v>
      </c>
      <c r="CY92" s="806">
        <f t="shared" ca="1" si="275"/>
        <v>0</v>
      </c>
      <c r="CZ92" s="806" t="e">
        <f t="shared" ca="1" si="275"/>
        <v>#N/A</v>
      </c>
      <c r="DA92" s="806" t="e">
        <f t="shared" ca="1" si="275"/>
        <v>#N/A</v>
      </c>
      <c r="DB92" s="806">
        <f t="shared" ca="1" si="275"/>
        <v>0</v>
      </c>
      <c r="DC92" s="846">
        <f t="shared" ca="1" si="275"/>
        <v>0</v>
      </c>
      <c r="DD92" s="781">
        <f t="shared" ca="1" si="275"/>
        <v>1.4307975333905259E-13</v>
      </c>
      <c r="DE92" s="806">
        <f t="shared" ca="1" si="275"/>
        <v>2.6247241624351314E-15</v>
      </c>
      <c r="DF92" s="806">
        <f t="shared" ca="1" si="275"/>
        <v>0</v>
      </c>
      <c r="DG92" s="806">
        <f t="shared" ca="1" si="275"/>
        <v>5.6068947233688164E-7</v>
      </c>
      <c r="DH92" s="806">
        <f t="shared" ca="1" si="275"/>
        <v>4.4774973157090116E-7</v>
      </c>
      <c r="DI92" s="542"/>
      <c r="DJ92" s="806">
        <f t="shared" ref="DJ92:DP92" ca="1" si="276">(VLOOKUP(DJ$8,INDIRECT(LU_MAT),$B93,FALSE())/$C92-VLOOKUP(DJ$8,INDIRECT(LU_MAT),$B92,FALSE())*3600)*$D92/1000000</f>
        <v>3.1632348274794087E-6</v>
      </c>
      <c r="DK92" s="806">
        <f t="shared" ca="1" si="276"/>
        <v>9.3229908955836527E-5</v>
      </c>
      <c r="DL92" s="806">
        <f t="shared" ca="1" si="276"/>
        <v>0</v>
      </c>
      <c r="DM92" s="806">
        <f t="shared" ca="1" si="276"/>
        <v>0</v>
      </c>
      <c r="DN92" s="806" t="e">
        <f t="shared" ca="1" si="276"/>
        <v>#N/A</v>
      </c>
      <c r="DO92" s="781">
        <f t="shared" ca="1" si="276"/>
        <v>3.8557257379632593E-6</v>
      </c>
      <c r="DP92" s="806" t="e">
        <f t="shared" ca="1" si="276"/>
        <v>#N/A</v>
      </c>
      <c r="DQ92" s="542"/>
      <c r="DR92" s="806">
        <f ca="1">(VLOOKUP(DR$8,INDIRECT(LU_MAT),$B93,FALSE())/$C92-VLOOKUP(DR$8,INDIRECT(LU_MAT),$B92,FALSE())*3600)*$D92/1000000</f>
        <v>8.9733032153300812E-4</v>
      </c>
      <c r="DS92" s="806">
        <f ca="1">(VLOOKUP(DS$8,INDIRECT(LU_MAT),$B93,FALSE())/$C92-VLOOKUP(DS$8,INDIRECT(LU_MAT),$B92,FALSE())*3600)*$D92/1000000</f>
        <v>0</v>
      </c>
      <c r="DT92" s="806">
        <f ca="1">(VLOOKUP(DT$8,INDIRECT(LU_MAT),$B93,FALSE())/$C92-VLOOKUP(DT$8,INDIRECT(LU_MAT),$B92,FALSE())*3600)*$D92/1000000</f>
        <v>0</v>
      </c>
      <c r="DU92" s="806" t="e">
        <f ca="1">(VLOOKUP(DU$8,INDIRECT(LU_MAT),$B93,FALSE())/$C92-VLOOKUP(DU$8,INDIRECT(LU_MAT),$B92,FALSE())*3600)*$D92/1000000</f>
        <v>#N/A</v>
      </c>
      <c r="DV92" s="617"/>
      <c r="DW92" s="542"/>
      <c r="DX92" s="806">
        <f ca="1">(VLOOKUP(DX$8,INDIRECT(LU_MAT),$B93,FALSE())/$C92-VLOOKUP(DX$8,INDIRECT(LU_MAT),$B92,FALSE())*3600)*$D92/1000000</f>
        <v>8.9733032153300812E-4</v>
      </c>
      <c r="DY92" s="806">
        <f ca="1">(VLOOKUP(DY$8,INDIRECT(LU_MAT),$B93,FALSE())/$C92-VLOOKUP(DY$8,INDIRECT(LU_MAT),$B92,FALSE())*3600)*$D92/1000000</f>
        <v>0</v>
      </c>
      <c r="DZ92" s="806">
        <f ca="1">(VLOOKUP(DZ$8,INDIRECT(LU_MAT),$B93,FALSE())/$C92-VLOOKUP(DZ$8,INDIRECT(LU_MAT),$B92,FALSE())*3600)*$D92/1000000</f>
        <v>0</v>
      </c>
      <c r="EA92" s="806" t="e">
        <f ca="1">(VLOOKUP(EA$8,INDIRECT(LU_MAT),$B93,FALSE())/$C92-VLOOKUP(EA$8,INDIRECT(LU_MAT),$B92,FALSE())*3600)*$D92/1000000</f>
        <v>#N/A</v>
      </c>
      <c r="EB92" s="617"/>
      <c r="EC92" s="542"/>
      <c r="ED92" s="806">
        <f ca="1">(VLOOKUP(ED$8,INDIRECT(LU_MAT),$B93,FALSE())/$C92-VLOOKUP(ED$8,INDIRECT(LU_MAT),$B92,FALSE())*3600)*$D92/1000000</f>
        <v>4.8522236135767929E-5</v>
      </c>
      <c r="EE92" s="806">
        <f ca="1">(VLOOKUP(EE$8,INDIRECT(LU_MAT),$B93,FALSE())/$C92-VLOOKUP(EE$8,INDIRECT(LU_MAT),$B92,FALSE())*3600)*$D92/1000000</f>
        <v>0</v>
      </c>
      <c r="EF92" s="806" t="e">
        <f ca="1">(VLOOKUP(EF$8,INDIRECT(LU_MAT),$B93,FALSE())/$C92-VLOOKUP(EF$8,INDIRECT(LU_MAT),$B92,FALSE())*3600)*$D92/1000000</f>
        <v>#N/A</v>
      </c>
      <c r="EG92" s="806" t="e">
        <f ca="1">(VLOOKUP(EG$8,INDIRECT(LU_MAT),$B93,FALSE())/$C92-VLOOKUP(EG$8,INDIRECT(LU_MAT),$B92,FALSE())*3600)*$D92/1000000</f>
        <v>#N/A</v>
      </c>
      <c r="EH92" s="617"/>
      <c r="EI92" s="542"/>
      <c r="EJ92" s="806">
        <f ca="1">(VLOOKUP(EJ$8,INDIRECT(LU_MAT),$B93,FALSE())/$C92-VLOOKUP(EJ$8,INDIRECT(LU_MAT),$B92,FALSE())*3600)*$D92/1000000</f>
        <v>0</v>
      </c>
      <c r="EK92" s="806">
        <f ca="1">(VLOOKUP(EK$8,INDIRECT(LU_MAT),$B93,FALSE())/$C92-VLOOKUP(EK$8,INDIRECT(LU_MAT),$B92,FALSE())*3600)*$D92/1000000</f>
        <v>0</v>
      </c>
      <c r="EL92" s="806">
        <f ca="1">(VLOOKUP(EL$8,INDIRECT(LU_MAT),$B93,FALSE())/$C92-VLOOKUP(EL$8,INDIRECT(LU_MAT),$B92,FALSE())*3600)*$D92/1000000</f>
        <v>0</v>
      </c>
      <c r="EM92" s="806">
        <f ca="1">(VLOOKUP(EM$8,INDIRECT(LU_MAT),$B93,FALSE())/$C92-VLOOKUP(EM$8,INDIRECT(LU_MAT),$B92,FALSE())*3600)*$D92/1000000</f>
        <v>0</v>
      </c>
      <c r="EN92" s="617"/>
      <c r="EO92" s="542"/>
      <c r="EP92" s="806">
        <f ca="1">(VLOOKUP(EP$8,INDIRECT(LU_MAT),$B93,FALSE())/$C92-VLOOKUP(EP$8,INDIRECT(LU_MAT),$B92,FALSE())*3600)*$D92/1000000</f>
        <v>5.6068947512216875E-7</v>
      </c>
      <c r="EQ92" s="806">
        <f ca="1">(VLOOKUP(EQ$8,INDIRECT(LU_MAT),$B93,FALSE())/$C92-VLOOKUP(EQ$8,INDIRECT(LU_MAT),$B92,FALSE())*3600)*$D92/1000000</f>
        <v>5.6068947233688164E-7</v>
      </c>
      <c r="ER92" s="806">
        <f ca="1">(VLOOKUP(ER$8,INDIRECT(LU_MAT),$B93,FALSE())/$C92-VLOOKUP(ER$8,INDIRECT(LU_MAT),$B92,FALSE())*3600)*$D92/1000000</f>
        <v>0</v>
      </c>
      <c r="ES92" s="806">
        <f ca="1">(VLOOKUP(ES$8,INDIRECT(LU_MAT),$B93,FALSE())/$C92-VLOOKUP(ES$8,INDIRECT(LU_MAT),$B92,FALSE())*3600)*$D92/1000000</f>
        <v>8.5743895393153945E-16</v>
      </c>
      <c r="ET92" s="617"/>
      <c r="EU92" s="542"/>
      <c r="EV92" s="806">
        <f ca="1">(VLOOKUP(EV$8,INDIRECT(LU_MAT),$B93,FALSE())/$C92-VLOOKUP(EV$8,INDIRECT(LU_MAT),$B92,FALSE())*3600)*$D92/1000000</f>
        <v>0</v>
      </c>
      <c r="EW92" s="806">
        <f ca="1">(VLOOKUP(EW$8,INDIRECT(LU_MAT),$B93,FALSE())/$C92-VLOOKUP(EW$8,INDIRECT(LU_MAT),$B92,FALSE())*3600)*$D92/1000000</f>
        <v>0</v>
      </c>
      <c r="EX92" s="542"/>
      <c r="EY92" s="806">
        <f ca="1">(VLOOKUP(EY$8,INDIRECT(LU_MAT),$B93,FALSE())/$C92-VLOOKUP(EY$8,INDIRECT(LU_MAT),$B92,FALSE())*3600)*$D92/1000000</f>
        <v>0</v>
      </c>
      <c r="EZ92" s="806">
        <f ca="1">(VLOOKUP(EZ$8,INDIRECT(LU_MAT),$B93,FALSE())/$C92-VLOOKUP(EZ$8,INDIRECT(LU_MAT),$B92,FALSE())*3600)*$D92/1000000</f>
        <v>0</v>
      </c>
      <c r="FA92" s="806" t="e">
        <f ca="1">(VLOOKUP(FA$8,INDIRECT(LU_MAT),$B93,FALSE())/$C92-VLOOKUP(FA$8,INDIRECT(LU_MAT),$B92,FALSE())*3600)*$D92/1000000</f>
        <v>#N/A</v>
      </c>
      <c r="FB92" s="542"/>
      <c r="FC92" s="806">
        <f t="shared" ref="FC92:GB92" ca="1" si="277">(VLOOKUP(FC$8,INDIRECT(LU_MAT),$B93,FALSE())/$C92-VLOOKUP(FC$8,INDIRECT(LU_MAT),$B92,FALSE())*3600)*$D92/1000000</f>
        <v>0</v>
      </c>
      <c r="FD92" s="806">
        <f t="shared" ca="1" si="277"/>
        <v>0</v>
      </c>
      <c r="FE92" s="806">
        <f t="shared" ca="1" si="277"/>
        <v>0</v>
      </c>
      <c r="FF92" s="806">
        <f t="shared" ca="1" si="277"/>
        <v>0</v>
      </c>
      <c r="FG92" s="806">
        <f t="shared" ca="1" si="277"/>
        <v>0</v>
      </c>
      <c r="FH92" s="806">
        <f t="shared" ca="1" si="277"/>
        <v>0</v>
      </c>
      <c r="FI92" s="806">
        <f t="shared" ca="1" si="277"/>
        <v>0</v>
      </c>
      <c r="FJ92" s="806">
        <f t="shared" ca="1" si="277"/>
        <v>0</v>
      </c>
      <c r="FK92" s="806">
        <f t="shared" ca="1" si="277"/>
        <v>0</v>
      </c>
      <c r="FL92" s="806">
        <f t="shared" ca="1" si="277"/>
        <v>0</v>
      </c>
      <c r="FM92" s="806" t="e">
        <f t="shared" ca="1" si="277"/>
        <v>#N/A</v>
      </c>
      <c r="FN92" s="806">
        <f t="shared" ca="1" si="277"/>
        <v>0</v>
      </c>
      <c r="FO92" s="806">
        <f t="shared" ca="1" si="277"/>
        <v>0</v>
      </c>
      <c r="FP92" s="806">
        <f t="shared" ca="1" si="277"/>
        <v>0</v>
      </c>
      <c r="FQ92" s="806">
        <f t="shared" ca="1" si="277"/>
        <v>0</v>
      </c>
      <c r="FR92" s="806">
        <f t="shared" ca="1" si="277"/>
        <v>0</v>
      </c>
      <c r="FS92" s="806">
        <f t="shared" ca="1" si="277"/>
        <v>0</v>
      </c>
      <c r="FT92" s="806">
        <f t="shared" ca="1" si="277"/>
        <v>0</v>
      </c>
      <c r="FU92" s="806" t="e">
        <f t="shared" ca="1" si="277"/>
        <v>#N/A</v>
      </c>
      <c r="FV92" s="806" t="e">
        <f t="shared" ca="1" si="277"/>
        <v>#N/A</v>
      </c>
      <c r="FW92" s="806">
        <f t="shared" ca="1" si="277"/>
        <v>0</v>
      </c>
      <c r="FX92" s="806">
        <f t="shared" ca="1" si="277"/>
        <v>0</v>
      </c>
      <c r="FY92" s="806">
        <f t="shared" ca="1" si="277"/>
        <v>0</v>
      </c>
      <c r="FZ92" s="806">
        <f t="shared" ca="1" si="277"/>
        <v>0</v>
      </c>
      <c r="GA92" s="806" t="e">
        <f t="shared" ca="1" si="277"/>
        <v>#N/A</v>
      </c>
      <c r="GB92" s="806">
        <f t="shared" ca="1" si="277"/>
        <v>0</v>
      </c>
      <c r="GC92" s="617"/>
      <c r="GD92" s="806">
        <f t="shared" ref="GD92:GO92" ca="1" si="278">(VLOOKUP(GD$8,INDIRECT(LU_MAT),$B93,FALSE())/$C92-VLOOKUP(GD$8,INDIRECT(LU_MAT),$B92,FALSE())*3600)*$D92/1000000</f>
        <v>0</v>
      </c>
      <c r="GE92" s="806">
        <f t="shared" ca="1" si="278"/>
        <v>0</v>
      </c>
      <c r="GF92" s="806">
        <f t="shared" ca="1" si="278"/>
        <v>0</v>
      </c>
      <c r="GG92" s="806">
        <f t="shared" ca="1" si="278"/>
        <v>0</v>
      </c>
      <c r="GH92" s="806" t="e">
        <f t="shared" ca="1" si="278"/>
        <v>#N/A</v>
      </c>
      <c r="GI92" s="806" t="e">
        <f t="shared" ca="1" si="278"/>
        <v>#N/A</v>
      </c>
      <c r="GJ92" s="806">
        <f t="shared" ca="1" si="278"/>
        <v>2.6247241624351314E-15</v>
      </c>
      <c r="GK92" s="806">
        <f t="shared" ca="1" si="278"/>
        <v>5.6068947233688164E-7</v>
      </c>
      <c r="GL92" s="806">
        <f t="shared" ca="1" si="278"/>
        <v>0</v>
      </c>
      <c r="GM92" s="806">
        <f t="shared" ca="1" si="278"/>
        <v>0</v>
      </c>
      <c r="GN92" s="806">
        <f t="shared" ca="1" si="278"/>
        <v>0</v>
      </c>
      <c r="GO92" s="806" t="e">
        <f t="shared" ca="1" si="278"/>
        <v>#N/A</v>
      </c>
    </row>
    <row r="93" spans="1:197" ht="12.75" customHeight="1">
      <c r="A93" s="844" t="s">
        <v>2640</v>
      </c>
      <c r="B93" s="783">
        <f>B51</f>
        <v>27</v>
      </c>
      <c r="C93" s="769"/>
      <c r="D93" s="781"/>
      <c r="E93" s="845"/>
      <c r="F93" s="806"/>
      <c r="G93" s="781"/>
      <c r="H93" s="781"/>
      <c r="I93" s="781"/>
      <c r="J93" s="781"/>
      <c r="K93" s="781"/>
      <c r="L93" s="781"/>
      <c r="M93" s="781"/>
      <c r="N93" s="766"/>
      <c r="O93" s="781"/>
      <c r="P93" s="807"/>
      <c r="Q93" s="542"/>
      <c r="R93" s="806"/>
      <c r="S93" s="781"/>
      <c r="T93" s="781"/>
      <c r="U93" s="781"/>
      <c r="V93" s="781"/>
      <c r="W93" s="781"/>
      <c r="X93" s="766"/>
      <c r="Y93" s="781"/>
      <c r="Z93" s="781"/>
      <c r="AA93" s="781"/>
      <c r="AB93" s="542"/>
      <c r="AC93" s="806"/>
      <c r="AD93" s="781"/>
      <c r="AE93" s="781"/>
      <c r="AF93" s="781"/>
      <c r="AG93" s="781"/>
      <c r="AH93" s="781"/>
      <c r="AI93" s="781"/>
      <c r="AJ93" s="781"/>
      <c r="AK93" s="766"/>
      <c r="AL93" s="781"/>
      <c r="AM93" s="781"/>
      <c r="AN93" s="781"/>
      <c r="AO93" s="542"/>
      <c r="AP93" s="806"/>
      <c r="AQ93" s="781"/>
      <c r="AR93" s="781"/>
      <c r="AS93" s="781"/>
      <c r="AT93" s="766"/>
      <c r="AU93" s="766"/>
      <c r="AV93" s="781"/>
      <c r="AW93" s="781"/>
      <c r="AX93" s="781"/>
      <c r="AY93" s="781"/>
      <c r="AZ93" s="781"/>
      <c r="BA93" s="781"/>
      <c r="BB93" s="781"/>
      <c r="BC93" s="781"/>
      <c r="BD93" s="542"/>
      <c r="BE93" s="806"/>
      <c r="BF93" s="781"/>
      <c r="BG93" s="781"/>
      <c r="BH93" s="781"/>
      <c r="BI93" s="766"/>
      <c r="BJ93" s="781"/>
      <c r="BK93" s="781"/>
      <c r="BL93" s="781"/>
      <c r="BM93" s="781"/>
      <c r="BN93" s="781"/>
      <c r="BO93" s="781"/>
      <c r="BP93" s="542"/>
      <c r="BQ93" s="806"/>
      <c r="BR93" s="806"/>
      <c r="BS93" s="806"/>
      <c r="BT93" s="806"/>
      <c r="BU93" s="806"/>
      <c r="BV93" s="806"/>
      <c r="BW93" s="806"/>
      <c r="BX93" s="542"/>
      <c r="BY93" s="806"/>
      <c r="BZ93" s="806"/>
      <c r="CA93" s="806"/>
      <c r="CB93" s="806"/>
      <c r="CC93" s="806"/>
      <c r="CD93" s="806"/>
      <c r="CE93" s="806"/>
      <c r="CF93" s="806"/>
      <c r="CG93" s="542"/>
      <c r="CH93" s="806"/>
      <c r="CI93" s="806"/>
      <c r="CJ93" s="806"/>
      <c r="CK93" s="806"/>
      <c r="CL93" s="806"/>
      <c r="CM93" s="542"/>
      <c r="CN93" s="806"/>
      <c r="CO93" s="806"/>
      <c r="CP93" s="806"/>
      <c r="CQ93" s="806"/>
      <c r="CR93" s="806"/>
      <c r="CS93" s="806"/>
      <c r="CT93" s="542"/>
      <c r="CU93" s="806"/>
      <c r="CV93" s="806"/>
      <c r="CW93" s="806"/>
      <c r="CX93" s="806"/>
      <c r="CY93" s="806"/>
      <c r="CZ93" s="806"/>
      <c r="DA93" s="806"/>
      <c r="DB93" s="806"/>
      <c r="DC93" s="846"/>
      <c r="DD93" s="781"/>
      <c r="DE93" s="806"/>
      <c r="DF93" s="806"/>
      <c r="DG93" s="806"/>
      <c r="DH93" s="806"/>
      <c r="DI93" s="542"/>
      <c r="DJ93" s="806"/>
      <c r="DK93" s="806"/>
      <c r="DL93" s="806"/>
      <c r="DM93" s="806"/>
      <c r="DN93" s="806"/>
      <c r="DO93" s="781"/>
      <c r="DP93" s="806"/>
      <c r="DQ93" s="542"/>
      <c r="DR93" s="806"/>
      <c r="DS93" s="806"/>
      <c r="DT93" s="806"/>
      <c r="DU93" s="806"/>
      <c r="DV93" s="617"/>
      <c r="DW93" s="542"/>
      <c r="DX93" s="806"/>
      <c r="DY93" s="806"/>
      <c r="DZ93" s="806"/>
      <c r="EA93" s="806"/>
      <c r="EB93" s="617"/>
      <c r="EC93" s="542"/>
      <c r="ED93" s="806"/>
      <c r="EE93" s="806"/>
      <c r="EF93" s="806"/>
      <c r="EG93" s="806"/>
      <c r="EH93" s="617"/>
      <c r="EI93" s="542"/>
      <c r="EJ93" s="806"/>
      <c r="EK93" s="806"/>
      <c r="EL93" s="806"/>
      <c r="EM93" s="806"/>
      <c r="EN93" s="617"/>
      <c r="EO93" s="542"/>
      <c r="EP93" s="806"/>
      <c r="EQ93" s="806"/>
      <c r="ER93" s="806"/>
      <c r="ES93" s="806"/>
      <c r="ET93" s="617"/>
      <c r="EU93" s="542"/>
      <c r="EV93" s="806"/>
      <c r="EW93" s="806"/>
      <c r="EX93" s="542"/>
      <c r="EY93" s="806"/>
      <c r="EZ93" s="806"/>
      <c r="FA93" s="806"/>
      <c r="FB93" s="542"/>
      <c r="FC93" s="806"/>
      <c r="FD93" s="806"/>
      <c r="FE93" s="806"/>
      <c r="FF93" s="806"/>
      <c r="FG93" s="806"/>
      <c r="FH93" s="806"/>
      <c r="FI93" s="806"/>
      <c r="FJ93" s="806"/>
      <c r="FK93" s="806"/>
      <c r="FL93" s="806"/>
      <c r="FM93" s="806"/>
      <c r="FN93" s="806"/>
      <c r="FO93" s="806"/>
      <c r="FP93" s="806"/>
      <c r="FQ93" s="806"/>
      <c r="FR93" s="806"/>
      <c r="FS93" s="806"/>
      <c r="FT93" s="806"/>
      <c r="FU93" s="806"/>
      <c r="FV93" s="806"/>
      <c r="FW93" s="806"/>
      <c r="FX93" s="806"/>
      <c r="FY93" s="806"/>
      <c r="FZ93" s="806"/>
      <c r="GA93" s="806"/>
      <c r="GB93" s="806"/>
      <c r="GC93" s="617"/>
      <c r="GD93" s="806"/>
      <c r="GE93" s="806"/>
      <c r="GF93" s="806"/>
      <c r="GG93" s="806"/>
      <c r="GH93" s="806"/>
      <c r="GI93" s="806"/>
      <c r="GJ93" s="806"/>
      <c r="GK93" s="806"/>
      <c r="GL93" s="806"/>
      <c r="GM93" s="806"/>
      <c r="GN93" s="806"/>
      <c r="GO93" s="806"/>
    </row>
    <row r="94" spans="1:197" ht="13.5" customHeight="1">
      <c r="A94" s="847" t="s">
        <v>2642</v>
      </c>
      <c r="B94" s="848"/>
      <c r="C94" s="823"/>
      <c r="D94" s="823"/>
      <c r="E94" s="849" t="s">
        <v>1130</v>
      </c>
      <c r="F94" s="825">
        <f t="shared" ref="F94:P94" ca="1" si="279">SUM(F90:F93)</f>
        <v>-0.11355099187281462</v>
      </c>
      <c r="G94" s="826">
        <f t="shared" ca="1" si="279"/>
        <v>-7.7727217885954145E-2</v>
      </c>
      <c r="H94" s="826">
        <f t="shared" ca="1" si="279"/>
        <v>-2.3754689500146394E-3</v>
      </c>
      <c r="I94" s="826">
        <f t="shared" ca="1" si="279"/>
        <v>-0.30922109113442409</v>
      </c>
      <c r="J94" s="826">
        <f t="shared" ca="1" si="279"/>
        <v>-4.4019188642708672E-2</v>
      </c>
      <c r="K94" s="826">
        <f t="shared" ca="1" si="279"/>
        <v>-6.9225845607321082E-3</v>
      </c>
      <c r="L94" s="826">
        <f t="shared" ca="1" si="279"/>
        <v>-5.679409017266009E-4</v>
      </c>
      <c r="M94" s="826">
        <f t="shared" ca="1" si="279"/>
        <v>-0.33184862455284059</v>
      </c>
      <c r="N94" s="827">
        <f t="shared" ca="1" si="279"/>
        <v>-3.9025158761294367E-7</v>
      </c>
      <c r="O94" s="826">
        <f t="shared" ca="1" si="279"/>
        <v>-7.2660106485355896E-2</v>
      </c>
      <c r="P94" s="828">
        <f t="shared" ca="1" si="279"/>
        <v>-0.81653095271584364</v>
      </c>
      <c r="Q94" s="732"/>
      <c r="R94" s="825">
        <f t="shared" ref="R94:AA94" ca="1" si="280">SUM(R90:R93)</f>
        <v>-0.81653095271584364</v>
      </c>
      <c r="S94" s="826">
        <f t="shared" ca="1" si="280"/>
        <v>-6.6181128066038113</v>
      </c>
      <c r="T94" s="826">
        <f t="shared" ca="1" si="280"/>
        <v>-3.3157967531183895E-5</v>
      </c>
      <c r="U94" s="826">
        <f t="shared" ca="1" si="280"/>
        <v>-3.1268858593232863E-4</v>
      </c>
      <c r="V94" s="826">
        <f t="shared" ca="1" si="280"/>
        <v>-1.4698382616911587E-4</v>
      </c>
      <c r="W94" s="826">
        <f t="shared" ca="1" si="280"/>
        <v>-1.4070986372769795E-3</v>
      </c>
      <c r="X94" s="827">
        <f t="shared" ca="1" si="280"/>
        <v>-5.9232586678335093E-2</v>
      </c>
      <c r="Y94" s="826">
        <f t="shared" ca="1" si="280"/>
        <v>-0.89525044035835888</v>
      </c>
      <c r="Z94" s="826">
        <f t="shared" ca="1" si="280"/>
        <v>-5.9504278000523154</v>
      </c>
      <c r="AA94" s="826">
        <f t="shared" ca="1" si="280"/>
        <v>-0.66093177096783429</v>
      </c>
      <c r="AB94" s="732"/>
      <c r="AC94" s="825">
        <f t="shared" ref="AC94:AN94" ca="1" si="281">SUM(AC90:AC93)</f>
        <v>-1.4124173146742729E-5</v>
      </c>
      <c r="AD94" s="826">
        <f t="shared" ca="1" si="281"/>
        <v>-2.5108392674530633E-2</v>
      </c>
      <c r="AE94" s="826">
        <f t="shared" ca="1" si="281"/>
        <v>-3.3148013637253671E-3</v>
      </c>
      <c r="AF94" s="826">
        <f t="shared" ca="1" si="281"/>
        <v>-2.9786070378107958E-4</v>
      </c>
      <c r="AG94" s="826">
        <f t="shared" ca="1" si="281"/>
        <v>-4.0799495480608332E-5</v>
      </c>
      <c r="AH94" s="826">
        <f t="shared" ca="1" si="281"/>
        <v>-1.0559649572989315E-5</v>
      </c>
      <c r="AI94" s="826">
        <f t="shared" ca="1" si="281"/>
        <v>-5.4272483544332973E-6</v>
      </c>
      <c r="AJ94" s="826">
        <f t="shared" ca="1" si="281"/>
        <v>-924133.00017955271</v>
      </c>
      <c r="AK94" s="827">
        <f t="shared" ca="1" si="281"/>
        <v>0</v>
      </c>
      <c r="AL94" s="826">
        <f t="shared" ca="1" si="281"/>
        <v>-6.6181128066038113</v>
      </c>
      <c r="AM94" s="826">
        <f t="shared" ca="1" si="281"/>
        <v>-44006.008886196258</v>
      </c>
      <c r="AN94" s="826">
        <f t="shared" ca="1" si="281"/>
        <v>-880120.40448154404</v>
      </c>
      <c r="AO94" s="732"/>
      <c r="AP94" s="825">
        <f t="shared" ref="AP94:BC94" ca="1" si="282">SUM(AP90:AP93)</f>
        <v>-0.89525044035835888</v>
      </c>
      <c r="AQ94" s="826">
        <f t="shared" ca="1" si="282"/>
        <v>-0.66093177096783429</v>
      </c>
      <c r="AR94" s="826">
        <f t="shared" ca="1" si="282"/>
        <v>-5.9504278000523154</v>
      </c>
      <c r="AS94" s="826">
        <f t="shared" ca="1" si="282"/>
        <v>-5.8871635645327054E-2</v>
      </c>
      <c r="AT94" s="827">
        <f t="shared" ca="1" si="282"/>
        <v>-44859601.933330372</v>
      </c>
      <c r="AU94" s="827">
        <f t="shared" ca="1" si="282"/>
        <v>-343573.9921227243</v>
      </c>
      <c r="AV94" s="826">
        <f t="shared" ca="1" si="282"/>
        <v>-6.61565368778097</v>
      </c>
      <c r="AW94" s="826">
        <f t="shared" ca="1" si="282"/>
        <v>-5.9232586678335093E-2</v>
      </c>
      <c r="AX94" s="826">
        <f t="shared" ca="1" si="282"/>
        <v>-1.8301864753285924E-2</v>
      </c>
      <c r="AY94" s="826">
        <f t="shared" ca="1" si="282"/>
        <v>-7.7727217885954145E-2</v>
      </c>
      <c r="AZ94" s="826">
        <f t="shared" ca="1" si="282"/>
        <v>-44859601.919756383</v>
      </c>
      <c r="BA94" s="826">
        <f t="shared" ca="1" si="282"/>
        <v>-0.74575140065988132</v>
      </c>
      <c r="BB94" s="826">
        <f t="shared" ca="1" si="282"/>
        <v>-36.086796974652977</v>
      </c>
      <c r="BC94" s="826">
        <f t="shared" ca="1" si="282"/>
        <v>-343537.94942900591</v>
      </c>
      <c r="BD94" s="732"/>
      <c r="BE94" s="825">
        <f t="shared" ref="BE94:BO94" ca="1" si="283">SUM(BE90:BE93)</f>
        <v>-0.89525044035835888</v>
      </c>
      <c r="BF94" s="826">
        <f t="shared" ca="1" si="283"/>
        <v>-0.66093177096783429</v>
      </c>
      <c r="BG94" s="826">
        <f t="shared" ca="1" si="283"/>
        <v>-5.9504278000523154</v>
      </c>
      <c r="BH94" s="826">
        <f t="shared" ca="1" si="283"/>
        <v>-5.8871635645327054E-2</v>
      </c>
      <c r="BI94" s="827">
        <f t="shared" ca="1" si="283"/>
        <v>-44859601.933330372</v>
      </c>
      <c r="BJ94" s="826">
        <f t="shared" ca="1" si="283"/>
        <v>-6.61565368778097</v>
      </c>
      <c r="BK94" s="826">
        <f t="shared" ca="1" si="283"/>
        <v>-5.9232586678335093E-2</v>
      </c>
      <c r="BL94" s="826">
        <f t="shared" ca="1" si="283"/>
        <v>-1.8301864753285924E-2</v>
      </c>
      <c r="BM94" s="826">
        <f t="shared" ca="1" si="283"/>
        <v>-0.78988649933494282</v>
      </c>
      <c r="BN94" s="826">
        <f t="shared" ca="1" si="283"/>
        <v>-44859601.919756383</v>
      </c>
      <c r="BO94" s="826">
        <f t="shared" ca="1" si="283"/>
        <v>-7.7727217885954145E-2</v>
      </c>
      <c r="BP94" s="732"/>
      <c r="BQ94" s="825">
        <f t="shared" ref="BQ94:BW94" ca="1" si="284">SUM(BQ90:BQ93)</f>
        <v>-343573.9921227243</v>
      </c>
      <c r="BR94" s="825">
        <f t="shared" ca="1" si="284"/>
        <v>-0.78988649933494282</v>
      </c>
      <c r="BS94" s="825">
        <f t="shared" ca="1" si="284"/>
        <v>-23414.704428871602</v>
      </c>
      <c r="BT94" s="825">
        <f t="shared" ca="1" si="284"/>
        <v>-0.74575140065988132</v>
      </c>
      <c r="BU94" s="825">
        <f t="shared" ca="1" si="284"/>
        <v>-343537.94942900591</v>
      </c>
      <c r="BV94" s="825">
        <f t="shared" ca="1" si="284"/>
        <v>-36.086796974652977</v>
      </c>
      <c r="BW94" s="825">
        <f t="shared" ca="1" si="284"/>
        <v>-23414.704427165925</v>
      </c>
      <c r="BX94" s="732"/>
      <c r="BY94" s="825">
        <f t="shared" ref="BY94:CF94" ca="1" si="285">SUM(BY90:BY93)</f>
        <v>-36.086796974652977</v>
      </c>
      <c r="BZ94" s="825">
        <f t="shared" ca="1" si="285"/>
        <v>-343537.94942900591</v>
      </c>
      <c r="CA94" s="825">
        <f t="shared" ca="1" si="285"/>
        <v>-8068605.4930556556</v>
      </c>
      <c r="CB94" s="825">
        <f t="shared" ca="1" si="285"/>
        <v>-3.1968733551251374</v>
      </c>
      <c r="CC94" s="825">
        <f t="shared" ca="1" si="285"/>
        <v>-203.34158796853424</v>
      </c>
      <c r="CD94" s="825">
        <f t="shared" ca="1" si="285"/>
        <v>-9.5303201440221988E-3</v>
      </c>
      <c r="CE94" s="825">
        <f t="shared" ca="1" si="285"/>
        <v>-8.6381837343586267E-3</v>
      </c>
      <c r="CF94" s="825">
        <f t="shared" ca="1" si="285"/>
        <v>-8447039.9504779354</v>
      </c>
      <c r="CG94" s="732"/>
      <c r="CH94" s="825">
        <f ca="1">SUM(CH90:CH93)</f>
        <v>-8412346.7923606634</v>
      </c>
      <c r="CI94" s="825">
        <f ca="1">SUM(CI90:CI93)</f>
        <v>-39.28367041251466</v>
      </c>
      <c r="CJ94" s="825">
        <f ca="1">SUM(CJ90:CJ93)</f>
        <v>-8447039.9038447756</v>
      </c>
      <c r="CK94" s="825" t="e">
        <f ca="1">SUM(CK90:CK93)</f>
        <v>#N/A</v>
      </c>
      <c r="CL94" s="825" t="e">
        <f ca="1">SUM(CL90:CL93)</f>
        <v>#N/A</v>
      </c>
      <c r="CM94" s="732"/>
      <c r="CN94" s="825">
        <f t="shared" ref="CN94:CS94" ca="1" si="286">SUM(CN90:CN93)</f>
        <v>-7.8230691086884879E-2</v>
      </c>
      <c r="CO94" s="825" t="e">
        <f t="shared" ca="1" si="286"/>
        <v>#N/A</v>
      </c>
      <c r="CP94" s="825">
        <f t="shared" ca="1" si="286"/>
        <v>-4.4181076362455808E-2</v>
      </c>
      <c r="CQ94" s="825">
        <f t="shared" ca="1" si="286"/>
        <v>-4.7716529095175753E-3</v>
      </c>
      <c r="CR94" s="825">
        <f t="shared" ca="1" si="286"/>
        <v>-1.0124576729584884E-2</v>
      </c>
      <c r="CS94" s="825">
        <f t="shared" ca="1" si="286"/>
        <v>-6.9480434692073849E-3</v>
      </c>
      <c r="CT94" s="732"/>
      <c r="CU94" s="825">
        <f t="shared" ref="CU94:DH94" ca="1" si="287">SUM(CU90:CU93)</f>
        <v>-7.2660106485355896E-2</v>
      </c>
      <c r="CV94" s="825">
        <f t="shared" ca="1" si="287"/>
        <v>-7.3020819580467693</v>
      </c>
      <c r="CW94" s="825">
        <f t="shared" ca="1" si="287"/>
        <v>-1.0125159044242413E-2</v>
      </c>
      <c r="CX94" s="825">
        <f t="shared" ca="1" si="287"/>
        <v>-0.74575140065988132</v>
      </c>
      <c r="CY94" s="825">
        <f t="shared" ca="1" si="287"/>
        <v>-3.1882392794502641E-4</v>
      </c>
      <c r="CZ94" s="825" t="e">
        <f t="shared" ca="1" si="287"/>
        <v>#N/A</v>
      </c>
      <c r="DA94" s="825" t="e">
        <f t="shared" ca="1" si="287"/>
        <v>#N/A</v>
      </c>
      <c r="DB94" s="825">
        <f t="shared" ca="1" si="287"/>
        <v>-7.1604116011862937E-3</v>
      </c>
      <c r="DC94" s="850">
        <f t="shared" ca="1" si="287"/>
        <v>-6331951.7619929183</v>
      </c>
      <c r="DD94" s="826">
        <f t="shared" ca="1" si="287"/>
        <v>-203.34158796853424</v>
      </c>
      <c r="DE94" s="825">
        <f t="shared" ca="1" si="287"/>
        <v>-6331743.9291805932</v>
      </c>
      <c r="DF94" s="825">
        <f t="shared" ca="1" si="287"/>
        <v>-0.82748611979505271</v>
      </c>
      <c r="DG94" s="825">
        <f t="shared" ca="1" si="287"/>
        <v>-8.2769557574699881</v>
      </c>
      <c r="DH94" s="825">
        <f t="shared" ca="1" si="287"/>
        <v>-3.1968733551251374</v>
      </c>
      <c r="DI94" s="732"/>
      <c r="DJ94" s="825">
        <f t="shared" ref="DJ94:DP94" ca="1" si="288">SUM(DJ90:DJ93)</f>
        <v>-1159.3794407796979</v>
      </c>
      <c r="DK94" s="825">
        <f t="shared" ca="1" si="288"/>
        <v>-45.958623125548158</v>
      </c>
      <c r="DL94" s="825">
        <f t="shared" ca="1" si="288"/>
        <v>-6331951.7619929183</v>
      </c>
      <c r="DM94" s="825">
        <f t="shared" ca="1" si="288"/>
        <v>-7.1604116011862937E-3</v>
      </c>
      <c r="DN94" s="825" t="e">
        <f t="shared" ca="1" si="288"/>
        <v>#N/A</v>
      </c>
      <c r="DO94" s="826">
        <f t="shared" ca="1" si="288"/>
        <v>-6333157.1215586392</v>
      </c>
      <c r="DP94" s="825" t="e">
        <f t="shared" ca="1" si="288"/>
        <v>#N/A</v>
      </c>
      <c r="DQ94" s="732"/>
      <c r="DR94" s="825">
        <f ca="1">SUM(DR90:DR93)</f>
        <v>-6.290657912495945</v>
      </c>
      <c r="DS94" s="825">
        <f ca="1">SUM(DS90:DS93)</f>
        <v>-4.4430775957927202E-2</v>
      </c>
      <c r="DT94" s="825">
        <f ca="1">SUM(DT90:DT93)</f>
        <v>-6.3350664019287306</v>
      </c>
      <c r="DU94" s="825" t="e">
        <f ca="1">SUM(DU90:DU93)</f>
        <v>#N/A</v>
      </c>
      <c r="DV94" s="617"/>
      <c r="DW94" s="732"/>
      <c r="DX94" s="825">
        <f ca="1">SUM(DX90:DX93)</f>
        <v>-6.290657912495945</v>
      </c>
      <c r="DY94" s="825">
        <f ca="1">SUM(DY90:DY93)</f>
        <v>-4.4430775957927202E-2</v>
      </c>
      <c r="DZ94" s="825">
        <f ca="1">SUM(DZ90:DZ93)</f>
        <v>-6.3350664019287306</v>
      </c>
      <c r="EA94" s="825" t="e">
        <f ca="1">SUM(EA90:EA93)</f>
        <v>#N/A</v>
      </c>
      <c r="EB94" s="617"/>
      <c r="EC94" s="732"/>
      <c r="ED94" s="825">
        <f ca="1">SUM(ED90:ED93)</f>
        <v>-0.34016101037125146</v>
      </c>
      <c r="EE94" s="825">
        <f ca="1">SUM(EE90:EE93)</f>
        <v>-6.209233986244542E-4</v>
      </c>
      <c r="EF94" s="825" t="e">
        <f ca="1">SUM(EF90:EF93)</f>
        <v>#N/A</v>
      </c>
      <c r="EG94" s="825" t="e">
        <f ca="1">SUM(EG90:EG93)</f>
        <v>#N/A</v>
      </c>
      <c r="EH94" s="617"/>
      <c r="EI94" s="732"/>
      <c r="EJ94" s="825">
        <f ca="1">SUM(EJ90:EJ93)</f>
        <v>-0.33687495428973002</v>
      </c>
      <c r="EK94" s="825">
        <f ca="1">SUM(EK90:EK93)</f>
        <v>-184632725.02892268</v>
      </c>
      <c r="EL94" s="825">
        <f ca="1">SUM(EL90:EL93)</f>
        <v>-7.3016343810867159</v>
      </c>
      <c r="EM94" s="825">
        <f ca="1">SUM(EM90:EM93)</f>
        <v>-184632718.48496696</v>
      </c>
      <c r="EN94" s="617"/>
      <c r="EO94" s="732"/>
      <c r="EP94" s="825">
        <f ca="1">SUM(EP90:EP93)</f>
        <v>-204.82855187397109</v>
      </c>
      <c r="EQ94" s="825">
        <f ca="1">SUM(EQ90:EQ93)</f>
        <v>-8.2769557574699881</v>
      </c>
      <c r="ER94" s="825">
        <f ca="1">SUM(ER90:ER93)</f>
        <v>-0.15644210891931684</v>
      </c>
      <c r="ES94" s="825">
        <f ca="1">SUM(ES90:ES93)</f>
        <v>-196.39445220166584</v>
      </c>
      <c r="ET94" s="617"/>
      <c r="EU94" s="732"/>
      <c r="EV94" s="825">
        <f ca="1">SUM(EV90:EV93)</f>
        <v>-44859601.933330372</v>
      </c>
      <c r="EW94" s="825">
        <f ca="1">SUM(EW90:EW93)</f>
        <v>-44859601.919756383</v>
      </c>
      <c r="EX94" s="732"/>
      <c r="EY94" s="825">
        <f ca="1">SUM(EY90:EY93)</f>
        <v>-0.33687495428973002</v>
      </c>
      <c r="EZ94" s="825">
        <f ca="1">SUM(EZ90:EZ93)</f>
        <v>-7.3016343810867159</v>
      </c>
      <c r="FA94" s="825" t="e">
        <f ca="1">SUM(FA90:FA93)</f>
        <v>#N/A</v>
      </c>
      <c r="FB94" s="732"/>
      <c r="FC94" s="825">
        <f t="shared" ref="FC94:GB94" ca="1" si="289">SUM(FC90:FC93)</f>
        <v>-0.11355099187281462</v>
      </c>
      <c r="FD94" s="825">
        <f t="shared" ca="1" si="289"/>
        <v>-2.3754689500146394E-3</v>
      </c>
      <c r="FE94" s="825">
        <f t="shared" ca="1" si="289"/>
        <v>-5.679409017266009E-4</v>
      </c>
      <c r="FF94" s="825">
        <f t="shared" ca="1" si="289"/>
        <v>-3.9025158761294367E-7</v>
      </c>
      <c r="FG94" s="825">
        <f t="shared" ca="1" si="289"/>
        <v>-3.3157967531183895E-5</v>
      </c>
      <c r="FH94" s="825">
        <f t="shared" ca="1" si="289"/>
        <v>-1.4698382616911587E-4</v>
      </c>
      <c r="FI94" s="825">
        <f t="shared" ca="1" si="289"/>
        <v>-3.1268858593232863E-4</v>
      </c>
      <c r="FJ94" s="825">
        <f t="shared" ca="1" si="289"/>
        <v>-1.4070986372769795E-3</v>
      </c>
      <c r="FK94" s="825">
        <f t="shared" ca="1" si="289"/>
        <v>-3.3148013637253671E-3</v>
      </c>
      <c r="FL94" s="825">
        <f t="shared" ca="1" si="289"/>
        <v>-1.4124173146742729E-5</v>
      </c>
      <c r="FM94" s="825" t="e">
        <f t="shared" ca="1" si="289"/>
        <v>#N/A</v>
      </c>
      <c r="FN94" s="825">
        <f t="shared" ca="1" si="289"/>
        <v>-6.6365286782018901E-5</v>
      </c>
      <c r="FO94" s="825">
        <f t="shared" ca="1" si="289"/>
        <v>-4.0799495480608332E-5</v>
      </c>
      <c r="FP94" s="825">
        <f t="shared" ca="1" si="289"/>
        <v>-1.0559649572989315E-5</v>
      </c>
      <c r="FQ94" s="825">
        <f t="shared" ca="1" si="289"/>
        <v>-2.3262048450524086E-4</v>
      </c>
      <c r="FR94" s="825">
        <f t="shared" ca="1" si="289"/>
        <v>-5.4272483544332973E-6</v>
      </c>
      <c r="FS94" s="825">
        <f t="shared" ca="1" si="289"/>
        <v>-924133.00017955271</v>
      </c>
      <c r="FT94" s="825">
        <f t="shared" ca="1" si="289"/>
        <v>-343573.9921227243</v>
      </c>
      <c r="FU94" s="825" t="e">
        <f t="shared" ca="1" si="289"/>
        <v>#N/A</v>
      </c>
      <c r="FV94" s="825" t="e">
        <f t="shared" ca="1" si="289"/>
        <v>#N/A</v>
      </c>
      <c r="FW94" s="825">
        <f t="shared" ca="1" si="289"/>
        <v>-6331951.7619929183</v>
      </c>
      <c r="FX94" s="825">
        <f t="shared" ca="1" si="289"/>
        <v>-7.1604116011862937E-3</v>
      </c>
      <c r="FY94" s="825">
        <f t="shared" ca="1" si="289"/>
        <v>-8068605.4930556556</v>
      </c>
      <c r="FZ94" s="825">
        <f t="shared" ca="1" si="289"/>
        <v>-1.6550454505102001E-3</v>
      </c>
      <c r="GA94" s="825" t="e">
        <f t="shared" ca="1" si="289"/>
        <v>#N/A</v>
      </c>
      <c r="GB94" s="825">
        <f t="shared" ca="1" si="289"/>
        <v>-0.32381436048954643</v>
      </c>
      <c r="GC94" s="617"/>
      <c r="GD94" s="825">
        <f t="shared" ref="GD94:GO94" ca="1" si="290">SUM(GD90:GD93)</f>
        <v>-880120.40448154404</v>
      </c>
      <c r="GE94" s="825">
        <f t="shared" ca="1" si="290"/>
        <v>-44006.008886196258</v>
      </c>
      <c r="GF94" s="825">
        <f t="shared" ca="1" si="290"/>
        <v>-1.8301864753285924E-2</v>
      </c>
      <c r="GG94" s="825">
        <f t="shared" ca="1" si="290"/>
        <v>-6.61565368778097</v>
      </c>
      <c r="GH94" s="825" t="e">
        <f t="shared" ca="1" si="290"/>
        <v>#N/A</v>
      </c>
      <c r="GI94" s="825" t="e">
        <f t="shared" ca="1" si="290"/>
        <v>#N/A</v>
      </c>
      <c r="GJ94" s="825">
        <f t="shared" ca="1" si="290"/>
        <v>-6331743.9291805932</v>
      </c>
      <c r="GK94" s="825">
        <f t="shared" ca="1" si="290"/>
        <v>-8.2769557574699881</v>
      </c>
      <c r="GL94" s="825">
        <f t="shared" ca="1" si="290"/>
        <v>-8.6381837343586267E-3</v>
      </c>
      <c r="GM94" s="825">
        <f t="shared" ca="1" si="290"/>
        <v>-8447039.9504779354</v>
      </c>
      <c r="GN94" s="825">
        <f t="shared" ca="1" si="290"/>
        <v>-4.7716529095175753E-3</v>
      </c>
      <c r="GO94" s="825" t="e">
        <f t="shared" ca="1" si="290"/>
        <v>#N/A</v>
      </c>
    </row>
    <row r="95" spans="1:197" ht="12.75" customHeight="1">
      <c r="A95" s="522"/>
      <c r="E95" s="584"/>
      <c r="F95" s="781"/>
      <c r="G95" s="781"/>
      <c r="H95" s="781"/>
      <c r="I95" s="781"/>
      <c r="J95" s="781"/>
      <c r="K95" s="781"/>
      <c r="L95" s="781"/>
      <c r="M95" s="781"/>
      <c r="N95" s="781"/>
      <c r="O95" s="781"/>
      <c r="P95" s="781"/>
      <c r="Q95" s="732"/>
      <c r="R95" s="781"/>
      <c r="S95" s="781"/>
      <c r="T95" s="781"/>
      <c r="U95" s="781"/>
      <c r="V95" s="781"/>
      <c r="W95" s="781"/>
      <c r="X95" s="781"/>
      <c r="Y95" s="781"/>
      <c r="Z95" s="781"/>
      <c r="AA95" s="781"/>
      <c r="AB95" s="732"/>
      <c r="AC95" s="781"/>
      <c r="AD95" s="781"/>
      <c r="AE95" s="781"/>
      <c r="AF95" s="781"/>
      <c r="AG95" s="781"/>
      <c r="AH95" s="781"/>
      <c r="AI95" s="781"/>
      <c r="AJ95" s="781"/>
      <c r="AK95" s="781"/>
      <c r="AL95" s="781"/>
      <c r="AM95" s="781"/>
      <c r="AN95" s="781"/>
      <c r="AO95" s="732"/>
      <c r="AP95" s="781"/>
      <c r="AQ95" s="781"/>
      <c r="AR95" s="781"/>
      <c r="AS95" s="781"/>
      <c r="AT95" s="781"/>
      <c r="AU95" s="781"/>
      <c r="AV95" s="781"/>
      <c r="AW95" s="781"/>
      <c r="AX95" s="781"/>
      <c r="AY95" s="781"/>
      <c r="AZ95" s="781"/>
      <c r="BA95" s="781"/>
      <c r="BB95" s="781"/>
      <c r="BC95" s="781"/>
      <c r="BD95" s="732"/>
      <c r="BE95" s="781"/>
      <c r="BF95" s="781"/>
      <c r="BG95" s="781"/>
      <c r="BH95" s="781"/>
      <c r="BI95" s="781"/>
      <c r="BJ95" s="781"/>
      <c r="BK95" s="781"/>
      <c r="BL95" s="781"/>
      <c r="BM95" s="781"/>
      <c r="BN95" s="781"/>
      <c r="BO95" s="781"/>
      <c r="BP95" s="732"/>
      <c r="BQ95" s="781"/>
      <c r="BR95" s="781"/>
      <c r="BS95" s="781"/>
      <c r="BT95" s="781"/>
      <c r="BU95" s="781"/>
      <c r="BV95" s="781"/>
      <c r="BW95" s="781"/>
      <c r="BX95" s="732"/>
      <c r="BY95" s="781"/>
      <c r="BZ95" s="781"/>
      <c r="CA95" s="781"/>
      <c r="CB95" s="781"/>
      <c r="CC95" s="781"/>
      <c r="CD95" s="781"/>
      <c r="CE95" s="781"/>
      <c r="CF95" s="781"/>
      <c r="CG95" s="732"/>
      <c r="CH95" s="781"/>
      <c r="CI95" s="781"/>
      <c r="CJ95" s="781"/>
      <c r="CK95" s="781"/>
      <c r="CL95" s="781"/>
      <c r="CM95" s="732"/>
      <c r="CN95" s="781"/>
      <c r="CO95" s="781"/>
      <c r="CP95" s="781"/>
      <c r="CQ95" s="781"/>
      <c r="CR95" s="781"/>
      <c r="CS95" s="781"/>
      <c r="CT95" s="732"/>
      <c r="CU95" s="781"/>
      <c r="CV95" s="781"/>
      <c r="CW95" s="781"/>
      <c r="CX95" s="781"/>
      <c r="CY95" s="781"/>
      <c r="CZ95" s="781"/>
      <c r="DA95" s="781"/>
      <c r="DB95" s="781"/>
      <c r="DC95" s="781"/>
      <c r="DD95" s="781"/>
      <c r="DE95" s="781"/>
      <c r="DF95" s="781"/>
      <c r="DG95" s="781"/>
      <c r="DH95" s="781"/>
      <c r="DI95" s="732"/>
      <c r="DJ95" s="781"/>
      <c r="DK95" s="781"/>
      <c r="DL95" s="781"/>
      <c r="DM95" s="781"/>
      <c r="DN95" s="781"/>
      <c r="DO95" s="781"/>
      <c r="DP95" s="781"/>
      <c r="DQ95" s="732"/>
      <c r="DR95" s="781"/>
      <c r="DS95" s="781"/>
      <c r="DT95" s="781"/>
      <c r="DU95" s="781"/>
      <c r="DV95" s="617"/>
      <c r="DW95" s="732"/>
      <c r="DX95" s="781"/>
      <c r="DY95" s="781"/>
      <c r="DZ95" s="781"/>
      <c r="EA95" s="781"/>
      <c r="EB95" s="617"/>
      <c r="EC95" s="732"/>
      <c r="ED95" s="781"/>
      <c r="EE95" s="781"/>
      <c r="EF95" s="781"/>
      <c r="EG95" s="781"/>
      <c r="EH95" s="617"/>
      <c r="EI95" s="732"/>
      <c r="EJ95" s="781"/>
      <c r="EK95" s="781"/>
      <c r="EL95" s="781"/>
      <c r="EM95" s="781"/>
      <c r="EN95" s="617"/>
      <c r="EO95" s="732"/>
      <c r="EP95" s="781"/>
      <c r="EQ95" s="781"/>
      <c r="ER95" s="781"/>
      <c r="ES95" s="781"/>
      <c r="ET95" s="617"/>
      <c r="EU95" s="732"/>
      <c r="EV95" s="781"/>
      <c r="EW95" s="781"/>
      <c r="EX95" s="732"/>
      <c r="EY95" s="781"/>
      <c r="EZ95" s="781"/>
      <c r="FA95" s="781"/>
      <c r="FB95" s="732"/>
      <c r="FC95" s="781"/>
      <c r="FD95" s="781"/>
      <c r="FE95" s="781"/>
      <c r="FF95" s="781"/>
      <c r="FG95" s="781"/>
      <c r="FH95" s="781"/>
      <c r="FI95" s="781"/>
      <c r="FJ95" s="781"/>
      <c r="FK95" s="781"/>
      <c r="FL95" s="781"/>
      <c r="FM95" s="781"/>
      <c r="FN95" s="781"/>
      <c r="FO95" s="781"/>
      <c r="FP95" s="781"/>
      <c r="FQ95" s="781"/>
      <c r="FR95" s="781"/>
      <c r="FS95" s="781"/>
      <c r="FT95" s="781"/>
      <c r="FU95" s="781"/>
      <c r="FV95" s="781"/>
      <c r="FW95" s="781"/>
      <c r="FX95" s="781"/>
      <c r="FY95" s="781"/>
      <c r="FZ95" s="781"/>
      <c r="GA95" s="781"/>
      <c r="GB95" s="781"/>
      <c r="GC95" s="617"/>
      <c r="GD95" s="781"/>
      <c r="GE95" s="781"/>
      <c r="GF95" s="781"/>
      <c r="GG95" s="781"/>
      <c r="GH95" s="781"/>
      <c r="GI95" s="781"/>
      <c r="GJ95" s="781"/>
      <c r="GK95" s="781"/>
      <c r="GL95" s="781"/>
      <c r="GM95" s="781"/>
      <c r="GN95" s="781"/>
      <c r="GO95" s="781"/>
    </row>
    <row r="96" spans="1:197" ht="12.75" customHeight="1">
      <c r="A96" s="522" t="s">
        <v>2643</v>
      </c>
      <c r="B96" s="523">
        <v>164</v>
      </c>
      <c r="E96" s="584" t="s">
        <v>2324</v>
      </c>
      <c r="F96" s="806">
        <f t="shared" ref="F96:P97" ca="1" si="291">(VLOOKUP(F$8,INDIRECT(LU_MAT),$B96,FALSE())*3600)</f>
        <v>0</v>
      </c>
      <c r="G96" s="806">
        <f t="shared" ca="1" si="291"/>
        <v>0</v>
      </c>
      <c r="H96" s="806">
        <f t="shared" ca="1" si="291"/>
        <v>0</v>
      </c>
      <c r="I96" s="806">
        <f t="shared" ca="1" si="291"/>
        <v>0</v>
      </c>
      <c r="J96" s="806">
        <f t="shared" ca="1" si="291"/>
        <v>0</v>
      </c>
      <c r="K96" s="806">
        <f t="shared" ca="1" si="291"/>
        <v>0</v>
      </c>
      <c r="L96" s="806">
        <f t="shared" ca="1" si="291"/>
        <v>0</v>
      </c>
      <c r="M96" s="806">
        <f t="shared" ca="1" si="291"/>
        <v>0</v>
      </c>
      <c r="N96" s="806">
        <f t="shared" ca="1" si="291"/>
        <v>0</v>
      </c>
      <c r="O96" s="806">
        <f t="shared" ca="1" si="291"/>
        <v>0</v>
      </c>
      <c r="P96" s="806">
        <f t="shared" ca="1" si="291"/>
        <v>0</v>
      </c>
      <c r="Q96" s="732"/>
      <c r="R96" s="806">
        <f t="shared" ref="R96:AA97" ca="1" si="292">(VLOOKUP(R$8,INDIRECT(LU_MAT),$B96,FALSE())*3600)</f>
        <v>0</v>
      </c>
      <c r="S96" s="806">
        <f t="shared" ca="1" si="292"/>
        <v>283.73613012000004</v>
      </c>
      <c r="T96" s="806">
        <f t="shared" ca="1" si="292"/>
        <v>0</v>
      </c>
      <c r="U96" s="806">
        <f t="shared" ca="1" si="292"/>
        <v>0</v>
      </c>
      <c r="V96" s="806">
        <f t="shared" ca="1" si="292"/>
        <v>0</v>
      </c>
      <c r="W96" s="806">
        <f t="shared" ca="1" si="292"/>
        <v>0</v>
      </c>
      <c r="X96" s="806">
        <f t="shared" ca="1" si="292"/>
        <v>35.134970508000002</v>
      </c>
      <c r="Y96" s="806">
        <f t="shared" ca="1" si="292"/>
        <v>702.62575559999993</v>
      </c>
      <c r="Z96" s="806">
        <f t="shared" ca="1" si="292"/>
        <v>557055.26639999996</v>
      </c>
      <c r="AA96" s="806">
        <f t="shared" ca="1" si="292"/>
        <v>60661.421640000008</v>
      </c>
      <c r="AB96" s="732"/>
      <c r="AC96" s="806">
        <f t="shared" ref="AC96:AN97" ca="1" si="293">(VLOOKUP(AC$8,INDIRECT(LU_MAT),$B96,FALSE())*3600)</f>
        <v>0</v>
      </c>
      <c r="AD96" s="806">
        <f t="shared" ca="1" si="293"/>
        <v>0</v>
      </c>
      <c r="AE96" s="806">
        <f t="shared" ca="1" si="293"/>
        <v>0</v>
      </c>
      <c r="AF96" s="806">
        <f t="shared" ca="1" si="293"/>
        <v>0</v>
      </c>
      <c r="AG96" s="806">
        <f t="shared" ca="1" si="293"/>
        <v>0</v>
      </c>
      <c r="AH96" s="806">
        <f t="shared" ca="1" si="293"/>
        <v>0</v>
      </c>
      <c r="AI96" s="806">
        <f t="shared" ca="1" si="293"/>
        <v>0</v>
      </c>
      <c r="AJ96" s="806">
        <f t="shared" ca="1" si="293"/>
        <v>26785648.151999999</v>
      </c>
      <c r="AK96" s="806">
        <f t="shared" ca="1" si="293"/>
        <v>0</v>
      </c>
      <c r="AL96" s="806">
        <f t="shared" ca="1" si="293"/>
        <v>283.73613012000004</v>
      </c>
      <c r="AM96" s="806">
        <f t="shared" ca="1" si="293"/>
        <v>1033079.2344</v>
      </c>
      <c r="AN96" s="806">
        <f t="shared" ca="1" si="293"/>
        <v>19583841.888</v>
      </c>
      <c r="AO96" s="732"/>
      <c r="AP96" s="806">
        <f t="shared" ref="AP96:BC97" ca="1" si="294">(VLOOKUP(AP$8,INDIRECT(LU_MAT),$B96,FALSE())*3600)</f>
        <v>702.62575559999993</v>
      </c>
      <c r="AQ96" s="806">
        <f t="shared" ca="1" si="294"/>
        <v>60661.421640000008</v>
      </c>
      <c r="AR96" s="806">
        <f t="shared" ca="1" si="294"/>
        <v>557055.26639999996</v>
      </c>
      <c r="AS96" s="806">
        <f t="shared" ca="1" si="294"/>
        <v>0</v>
      </c>
      <c r="AT96" s="806">
        <f t="shared" ca="1" si="294"/>
        <v>1300238722.8</v>
      </c>
      <c r="AU96" s="806">
        <f t="shared" ca="1" si="294"/>
        <v>9958363.1999999993</v>
      </c>
      <c r="AV96" s="806">
        <f t="shared" ca="1" si="294"/>
        <v>618383.66039999994</v>
      </c>
      <c r="AW96" s="806">
        <f t="shared" ca="1" si="294"/>
        <v>35.134970508000002</v>
      </c>
      <c r="AX96" s="806">
        <f t="shared" ca="1" si="294"/>
        <v>0.51877115640000004</v>
      </c>
      <c r="AY96" s="806">
        <f t="shared" ca="1" si="294"/>
        <v>0</v>
      </c>
      <c r="AZ96" s="806">
        <f t="shared" ca="1" si="294"/>
        <v>1300238722.8</v>
      </c>
      <c r="BA96" s="806">
        <f t="shared" ca="1" si="294"/>
        <v>0</v>
      </c>
      <c r="BB96" s="806">
        <f t="shared" ca="1" si="294"/>
        <v>1930.7948399999998</v>
      </c>
      <c r="BC96" s="806">
        <f t="shared" ca="1" si="294"/>
        <v>9956432.4120000005</v>
      </c>
      <c r="BD96" s="732"/>
      <c r="BE96" s="806">
        <f t="shared" ref="BE96:BO97" ca="1" si="295">(VLOOKUP(BE$8,INDIRECT(LU_MAT),$B96,FALSE())*3600)</f>
        <v>702.62575559999993</v>
      </c>
      <c r="BF96" s="806">
        <f t="shared" ca="1" si="295"/>
        <v>60661.421640000008</v>
      </c>
      <c r="BG96" s="806">
        <f t="shared" ca="1" si="295"/>
        <v>557055.26639999996</v>
      </c>
      <c r="BH96" s="806">
        <f t="shared" ca="1" si="295"/>
        <v>0</v>
      </c>
      <c r="BI96" s="806">
        <f t="shared" ca="1" si="295"/>
        <v>1300238722.8</v>
      </c>
      <c r="BJ96" s="806">
        <f t="shared" ca="1" si="295"/>
        <v>618383.66039999994</v>
      </c>
      <c r="BK96" s="806">
        <f t="shared" ca="1" si="295"/>
        <v>35.134970508000002</v>
      </c>
      <c r="BL96" s="806">
        <f t="shared" ca="1" si="295"/>
        <v>0.51877115640000004</v>
      </c>
      <c r="BM96" s="806">
        <f t="shared" ca="1" si="295"/>
        <v>0</v>
      </c>
      <c r="BN96" s="806">
        <f t="shared" ca="1" si="295"/>
        <v>1300238722.8</v>
      </c>
      <c r="BO96" s="806">
        <f t="shared" ca="1" si="295"/>
        <v>0</v>
      </c>
      <c r="BP96" s="732"/>
      <c r="BQ96" s="806">
        <f t="shared" ref="BQ96:BW97" ca="1" si="296">(VLOOKUP(BQ$8,INDIRECT(LU_MAT),$B96,FALSE())*3600)</f>
        <v>9958363.1999999993</v>
      </c>
      <c r="BR96" s="806">
        <f t="shared" ca="1" si="296"/>
        <v>0</v>
      </c>
      <c r="BS96" s="806">
        <f t="shared" ca="1" si="296"/>
        <v>678666.42</v>
      </c>
      <c r="BT96" s="806">
        <f t="shared" ca="1" si="296"/>
        <v>0</v>
      </c>
      <c r="BU96" s="806">
        <f t="shared" ca="1" si="296"/>
        <v>9956432.4120000005</v>
      </c>
      <c r="BV96" s="806">
        <f t="shared" ca="1" si="296"/>
        <v>1930.7948399999998</v>
      </c>
      <c r="BW96" s="806">
        <f t="shared" ca="1" si="296"/>
        <v>678666.42</v>
      </c>
      <c r="BX96" s="732"/>
      <c r="BY96" s="806">
        <f t="shared" ref="BY96:CF97" ca="1" si="297">(VLOOKUP(BY$8,INDIRECT(LU_MAT),$B96,FALSE())*3600)</f>
        <v>1930.7948399999998</v>
      </c>
      <c r="BZ96" s="806">
        <f t="shared" ca="1" si="297"/>
        <v>9956432.4120000005</v>
      </c>
      <c r="CA96" s="806">
        <f t="shared" ca="1" si="297"/>
        <v>233865501.84</v>
      </c>
      <c r="CB96" s="806">
        <f t="shared" ca="1" si="297"/>
        <v>168.16606920000001</v>
      </c>
      <c r="CC96" s="806">
        <f t="shared" ca="1" si="297"/>
        <v>4115380.7879999997</v>
      </c>
      <c r="CD96" s="806">
        <f t="shared" ca="1" si="297"/>
        <v>0</v>
      </c>
      <c r="CE96" s="806">
        <f t="shared" ca="1" si="297"/>
        <v>0</v>
      </c>
      <c r="CF96" s="806">
        <f t="shared" ca="1" si="297"/>
        <v>40759804.439999998</v>
      </c>
      <c r="CG96" s="732"/>
      <c r="CH96" s="806">
        <f t="shared" ref="CH96:CL97" ca="1" si="298">(VLOOKUP(CH$8,INDIRECT(LU_MAT),$B96,FALSE())*3600)</f>
        <v>247937315.03999999</v>
      </c>
      <c r="CI96" s="806">
        <f t="shared" ca="1" si="298"/>
        <v>2098.9609091999996</v>
      </c>
      <c r="CJ96" s="806">
        <f t="shared" ca="1" si="298"/>
        <v>41316633.359999999</v>
      </c>
      <c r="CK96" s="806" t="e">
        <f t="shared" ca="1" si="298"/>
        <v>#N/A</v>
      </c>
      <c r="CL96" s="806" t="e">
        <f t="shared" ca="1" si="298"/>
        <v>#N/A</v>
      </c>
      <c r="CM96" s="732"/>
      <c r="CN96" s="806">
        <f t="shared" ref="CN96:CS97" ca="1" si="299">(VLOOKUP(CN$8,INDIRECT(LU_MAT),$B96,FALSE())*3600)</f>
        <v>0</v>
      </c>
      <c r="CO96" s="806" t="e">
        <f t="shared" ca="1" si="299"/>
        <v>#N/A</v>
      </c>
      <c r="CP96" s="806">
        <f t="shared" ca="1" si="299"/>
        <v>0</v>
      </c>
      <c r="CQ96" s="806">
        <f t="shared" ca="1" si="299"/>
        <v>0</v>
      </c>
      <c r="CR96" s="806">
        <f t="shared" ca="1" si="299"/>
        <v>0</v>
      </c>
      <c r="CS96" s="806">
        <f t="shared" ca="1" si="299"/>
        <v>0</v>
      </c>
      <c r="CT96" s="732"/>
      <c r="CU96" s="806">
        <f t="shared" ref="CU96:DH97" ca="1" si="300">(VLOOKUP(CU$8,INDIRECT(LU_MAT),$B96,FALSE())*3600)</f>
        <v>0</v>
      </c>
      <c r="CV96" s="806">
        <f t="shared" ca="1" si="300"/>
        <v>401.32670760000002</v>
      </c>
      <c r="CW96" s="806">
        <f t="shared" ca="1" si="300"/>
        <v>0</v>
      </c>
      <c r="CX96" s="806">
        <f t="shared" ca="1" si="300"/>
        <v>0</v>
      </c>
      <c r="CY96" s="806">
        <f t="shared" ca="1" si="300"/>
        <v>0</v>
      </c>
      <c r="CZ96" s="806" t="e">
        <f t="shared" ca="1" si="300"/>
        <v>#N/A</v>
      </c>
      <c r="DA96" s="806" t="e">
        <f t="shared" ca="1" si="300"/>
        <v>#N/A</v>
      </c>
      <c r="DB96" s="806">
        <f t="shared" ca="1" si="300"/>
        <v>0</v>
      </c>
      <c r="DC96" s="806">
        <f t="shared" ca="1" si="300"/>
        <v>183529245.24000001</v>
      </c>
      <c r="DD96" s="806">
        <f t="shared" ca="1" si="300"/>
        <v>4115380.7879999997</v>
      </c>
      <c r="DE96" s="806">
        <f t="shared" ca="1" si="300"/>
        <v>160868569.31999999</v>
      </c>
      <c r="DF96" s="806">
        <f t="shared" ca="1" si="300"/>
        <v>0</v>
      </c>
      <c r="DG96" s="806">
        <f t="shared" ca="1" si="300"/>
        <v>707.07493439999996</v>
      </c>
      <c r="DH96" s="806">
        <f t="shared" ca="1" si="300"/>
        <v>168.16606920000001</v>
      </c>
      <c r="DI96" s="732"/>
      <c r="DJ96" s="806">
        <f t="shared" ref="DJ96:DP97" ca="1" si="301">(VLOOKUP(DJ$8,INDIRECT(LU_MAT),$B96,FALSE())*3600)</f>
        <v>57092.053679999997</v>
      </c>
      <c r="DK96" s="806">
        <f t="shared" ca="1" si="301"/>
        <v>4552.7197679999999</v>
      </c>
      <c r="DL96" s="806">
        <f t="shared" ca="1" si="301"/>
        <v>183529245.24000001</v>
      </c>
      <c r="DM96" s="806">
        <f t="shared" ca="1" si="301"/>
        <v>0</v>
      </c>
      <c r="DN96" s="806" t="e">
        <f t="shared" ca="1" si="301"/>
        <v>#N/A</v>
      </c>
      <c r="DO96" s="806">
        <f t="shared" ca="1" si="301"/>
        <v>160938159.84</v>
      </c>
      <c r="DP96" s="806" t="e">
        <f t="shared" ca="1" si="301"/>
        <v>#N/A</v>
      </c>
      <c r="DQ96" s="732"/>
      <c r="DR96" s="806">
        <f t="shared" ref="DR96:DV97" ca="1" si="302">(VLOOKUP(DR$8,INDIRECT(LU_MAT),$B96,FALSE())*3600)</f>
        <v>346.47216803999999</v>
      </c>
      <c r="DS96" s="806">
        <f t="shared" ca="1" si="302"/>
        <v>0</v>
      </c>
      <c r="DT96" s="806">
        <f t="shared" ca="1" si="302"/>
        <v>4108274.1719999998</v>
      </c>
      <c r="DU96" s="806" t="e">
        <f t="shared" ca="1" si="302"/>
        <v>#N/A</v>
      </c>
      <c r="DV96" s="806" t="e">
        <f t="shared" ca="1" si="302"/>
        <v>#N/A</v>
      </c>
      <c r="DW96" s="732"/>
      <c r="DX96" s="806">
        <f t="shared" ref="DX96:EB97" ca="1" si="303">(VLOOKUP(DX$8,INDIRECT(LU_MAT),$B96,FALSE())*3600)</f>
        <v>346.47216803999999</v>
      </c>
      <c r="DY96" s="806">
        <f t="shared" ca="1" si="303"/>
        <v>0</v>
      </c>
      <c r="DZ96" s="806">
        <f t="shared" ca="1" si="303"/>
        <v>4108274.1719999998</v>
      </c>
      <c r="EA96" s="806" t="e">
        <f t="shared" ca="1" si="303"/>
        <v>#N/A</v>
      </c>
      <c r="EB96" s="806" t="e">
        <f t="shared" ca="1" si="303"/>
        <v>#N/A</v>
      </c>
      <c r="EC96" s="732"/>
      <c r="ED96" s="806">
        <f t="shared" ref="ED96:EH97" ca="1" si="304">(VLOOKUP(ED$8,INDIRECT(LU_MAT),$B96,FALSE())*3600)</f>
        <v>18.735134616</v>
      </c>
      <c r="EE96" s="806">
        <f t="shared" ca="1" si="304"/>
        <v>0</v>
      </c>
      <c r="EF96" s="806" t="e">
        <f t="shared" ca="1" si="304"/>
        <v>#N/A</v>
      </c>
      <c r="EG96" s="806" t="e">
        <f t="shared" ca="1" si="304"/>
        <v>#N/A</v>
      </c>
      <c r="EH96" s="806" t="e">
        <f t="shared" ca="1" si="304"/>
        <v>#N/A</v>
      </c>
      <c r="EI96" s="732"/>
      <c r="EJ96" s="806">
        <f t="shared" ref="EJ96:EN97" ca="1" si="305">(VLOOKUP(EJ$8,INDIRECT(LU_MAT),$B96,FALSE())*3600)</f>
        <v>0</v>
      </c>
      <c r="EK96" s="806">
        <f t="shared" ca="1" si="305"/>
        <v>5351510232</v>
      </c>
      <c r="EL96" s="806">
        <f t="shared" ca="1" si="305"/>
        <v>401.30210880000004</v>
      </c>
      <c r="EM96" s="806">
        <f t="shared" ca="1" si="305"/>
        <v>5351509872</v>
      </c>
      <c r="EN96" s="806" t="e">
        <f t="shared" ca="1" si="305"/>
        <v>#N/A</v>
      </c>
      <c r="EO96" s="732"/>
      <c r="EP96" s="806">
        <f t="shared" ref="EP96:ET97" ca="1" si="306">(VLOOKUP(EP$8,INDIRECT(LU_MAT),$B96,FALSE())*3600)</f>
        <v>10119.643308000001</v>
      </c>
      <c r="EQ96" s="806">
        <f t="shared" ca="1" si="306"/>
        <v>707.07493439999996</v>
      </c>
      <c r="ER96" s="806">
        <f t="shared" ca="1" si="306"/>
        <v>0</v>
      </c>
      <c r="ES96" s="806">
        <f t="shared" ca="1" si="306"/>
        <v>9412.5683520000002</v>
      </c>
      <c r="ET96" s="806" t="e">
        <f t="shared" ca="1" si="306"/>
        <v>#N/A</v>
      </c>
      <c r="EU96" s="732"/>
      <c r="EV96" s="806">
        <f ca="1">(VLOOKUP(EV$8,INDIRECT(LU_MAT),$B96,FALSE())*3600)</f>
        <v>1300238722.8</v>
      </c>
      <c r="EW96" s="806">
        <f ca="1">(VLOOKUP(EW$8,INDIRECT(LU_MAT),$B96,FALSE())*3600)</f>
        <v>1300238722.8</v>
      </c>
      <c r="EX96" s="732"/>
      <c r="EY96" s="806">
        <f t="shared" ref="EY96:FA97" ca="1" si="307">(VLOOKUP(EY$8,INDIRECT(LU_MAT),$B96,FALSE())*3600)</f>
        <v>0</v>
      </c>
      <c r="EZ96" s="806">
        <f t="shared" ca="1" si="307"/>
        <v>401.30210880000004</v>
      </c>
      <c r="FA96" s="806" t="e">
        <f t="shared" ca="1" si="307"/>
        <v>#N/A</v>
      </c>
      <c r="FB96" s="732"/>
      <c r="FC96" s="806">
        <f t="shared" ref="FC96:FL97" ca="1" si="308">(VLOOKUP(FC$8,INDIRECT(LU_MAT),$B96,FALSE())*3600)</f>
        <v>0</v>
      </c>
      <c r="FD96" s="806">
        <f t="shared" ca="1" si="308"/>
        <v>0</v>
      </c>
      <c r="FE96" s="806">
        <f t="shared" ca="1" si="308"/>
        <v>0</v>
      </c>
      <c r="FF96" s="806">
        <f t="shared" ca="1" si="308"/>
        <v>0</v>
      </c>
      <c r="FG96" s="806">
        <f t="shared" ca="1" si="308"/>
        <v>0</v>
      </c>
      <c r="FH96" s="806">
        <f t="shared" ca="1" si="308"/>
        <v>0</v>
      </c>
      <c r="FI96" s="806">
        <f t="shared" ca="1" si="308"/>
        <v>0</v>
      </c>
      <c r="FJ96" s="806">
        <f t="shared" ca="1" si="308"/>
        <v>0</v>
      </c>
      <c r="FK96" s="806">
        <f t="shared" ca="1" si="308"/>
        <v>0</v>
      </c>
      <c r="FL96" s="806">
        <f t="shared" ca="1" si="308"/>
        <v>0</v>
      </c>
      <c r="FM96" s="806" t="e">
        <f t="shared" ref="FM96:FV97" ca="1" si="309">(VLOOKUP(FM$8,INDIRECT(LU_MAT),$B96,FALSE())*3600)</f>
        <v>#N/A</v>
      </c>
      <c r="FN96" s="806">
        <f t="shared" ca="1" si="309"/>
        <v>0</v>
      </c>
      <c r="FO96" s="806">
        <f t="shared" ca="1" si="309"/>
        <v>0</v>
      </c>
      <c r="FP96" s="806">
        <f t="shared" ca="1" si="309"/>
        <v>0</v>
      </c>
      <c r="FQ96" s="806">
        <f t="shared" ca="1" si="309"/>
        <v>0</v>
      </c>
      <c r="FR96" s="806">
        <f t="shared" ca="1" si="309"/>
        <v>0</v>
      </c>
      <c r="FS96" s="806">
        <f t="shared" ca="1" si="309"/>
        <v>26785648.151999999</v>
      </c>
      <c r="FT96" s="806">
        <f t="shared" ca="1" si="309"/>
        <v>9958363.1999999993</v>
      </c>
      <c r="FU96" s="806" t="e">
        <f t="shared" ca="1" si="309"/>
        <v>#N/A</v>
      </c>
      <c r="FV96" s="806" t="e">
        <f t="shared" ca="1" si="309"/>
        <v>#N/A</v>
      </c>
      <c r="FW96" s="806">
        <f t="shared" ref="FW96:GB97" ca="1" si="310">(VLOOKUP(FW$8,INDIRECT(LU_MAT),$B96,FALSE())*3600)</f>
        <v>183529245.24000001</v>
      </c>
      <c r="FX96" s="806">
        <f t="shared" ca="1" si="310"/>
        <v>0</v>
      </c>
      <c r="FY96" s="806">
        <f t="shared" ca="1" si="310"/>
        <v>233865501.84</v>
      </c>
      <c r="FZ96" s="806">
        <f t="shared" ca="1" si="310"/>
        <v>0</v>
      </c>
      <c r="GA96" s="806" t="e">
        <f t="shared" ca="1" si="310"/>
        <v>#N/A</v>
      </c>
      <c r="GB96" s="806">
        <f t="shared" ca="1" si="310"/>
        <v>0</v>
      </c>
      <c r="GC96" s="806"/>
      <c r="GD96" s="806">
        <f t="shared" ref="GD96:GO97" ca="1" si="311">(VLOOKUP(GD$8,INDIRECT(LU_MAT),$B96,FALSE())*3600)</f>
        <v>19583841.888</v>
      </c>
      <c r="GE96" s="806">
        <f t="shared" ca="1" si="311"/>
        <v>1033079.2344</v>
      </c>
      <c r="GF96" s="806">
        <f t="shared" ca="1" si="311"/>
        <v>0.51877115640000004</v>
      </c>
      <c r="GG96" s="806">
        <f t="shared" ca="1" si="311"/>
        <v>618383.66039999994</v>
      </c>
      <c r="GH96" s="806" t="e">
        <f t="shared" ca="1" si="311"/>
        <v>#N/A</v>
      </c>
      <c r="GI96" s="806" t="e">
        <f t="shared" ca="1" si="311"/>
        <v>#N/A</v>
      </c>
      <c r="GJ96" s="806">
        <f t="shared" ca="1" si="311"/>
        <v>160868569.31999999</v>
      </c>
      <c r="GK96" s="806">
        <f t="shared" ca="1" si="311"/>
        <v>707.07493439999996</v>
      </c>
      <c r="GL96" s="806">
        <f t="shared" ca="1" si="311"/>
        <v>0</v>
      </c>
      <c r="GM96" s="806">
        <f t="shared" ca="1" si="311"/>
        <v>40759804.439999998</v>
      </c>
      <c r="GN96" s="806">
        <f t="shared" ca="1" si="311"/>
        <v>0</v>
      </c>
      <c r="GO96" s="806" t="e">
        <f t="shared" ca="1" si="311"/>
        <v>#N/A</v>
      </c>
    </row>
    <row r="97" spans="1:197" ht="12.75" customHeight="1">
      <c r="A97" s="522" t="s">
        <v>2644</v>
      </c>
      <c r="B97" s="523">
        <v>227</v>
      </c>
      <c r="E97" s="584" t="s">
        <v>2324</v>
      </c>
      <c r="F97" s="806">
        <f t="shared" ca="1" si="291"/>
        <v>0</v>
      </c>
      <c r="G97" s="806">
        <f t="shared" ca="1" si="291"/>
        <v>0</v>
      </c>
      <c r="H97" s="806">
        <f t="shared" ca="1" si="291"/>
        <v>0</v>
      </c>
      <c r="I97" s="806">
        <f t="shared" ca="1" si="291"/>
        <v>0</v>
      </c>
      <c r="J97" s="806">
        <f t="shared" ca="1" si="291"/>
        <v>0</v>
      </c>
      <c r="K97" s="806">
        <f t="shared" ca="1" si="291"/>
        <v>0</v>
      </c>
      <c r="L97" s="806">
        <f t="shared" ca="1" si="291"/>
        <v>0</v>
      </c>
      <c r="M97" s="806">
        <f t="shared" ca="1" si="291"/>
        <v>0</v>
      </c>
      <c r="N97" s="806">
        <f t="shared" ca="1" si="291"/>
        <v>0</v>
      </c>
      <c r="O97" s="806">
        <f t="shared" ca="1" si="291"/>
        <v>0</v>
      </c>
      <c r="P97" s="806">
        <f t="shared" ca="1" si="291"/>
        <v>0</v>
      </c>
      <c r="Q97" s="732"/>
      <c r="R97" s="806">
        <f t="shared" ca="1" si="292"/>
        <v>0</v>
      </c>
      <c r="S97" s="806">
        <f t="shared" ca="1" si="292"/>
        <v>4.7980239479999999E-2</v>
      </c>
      <c r="T97" s="806">
        <f t="shared" ca="1" si="292"/>
        <v>0</v>
      </c>
      <c r="U97" s="806">
        <f t="shared" ca="1" si="292"/>
        <v>0</v>
      </c>
      <c r="V97" s="806">
        <f t="shared" ca="1" si="292"/>
        <v>0</v>
      </c>
      <c r="W97" s="806">
        <f t="shared" ca="1" si="292"/>
        <v>0</v>
      </c>
      <c r="X97" s="806">
        <f t="shared" ca="1" si="292"/>
        <v>6.8926072680000002E-7</v>
      </c>
      <c r="Y97" s="806">
        <f t="shared" ca="1" si="292"/>
        <v>8.768048292E-7</v>
      </c>
      <c r="Z97" s="806">
        <f t="shared" ca="1" si="292"/>
        <v>2.9496567312000004E-2</v>
      </c>
      <c r="AA97" s="806">
        <f t="shared" ca="1" si="292"/>
        <v>3.1919911272000001E-2</v>
      </c>
      <c r="AB97" s="732"/>
      <c r="AC97" s="806">
        <f t="shared" ca="1" si="293"/>
        <v>0</v>
      </c>
      <c r="AD97" s="806">
        <f t="shared" ca="1" si="293"/>
        <v>0</v>
      </c>
      <c r="AE97" s="806">
        <f t="shared" ca="1" si="293"/>
        <v>0</v>
      </c>
      <c r="AF97" s="806">
        <f t="shared" ca="1" si="293"/>
        <v>0</v>
      </c>
      <c r="AG97" s="806">
        <f t="shared" ca="1" si="293"/>
        <v>0</v>
      </c>
      <c r="AH97" s="806">
        <f t="shared" ca="1" si="293"/>
        <v>0</v>
      </c>
      <c r="AI97" s="806">
        <f t="shared" ca="1" si="293"/>
        <v>0</v>
      </c>
      <c r="AJ97" s="806">
        <f t="shared" ca="1" si="293"/>
        <v>2707.413192</v>
      </c>
      <c r="AK97" s="806">
        <f t="shared" ca="1" si="293"/>
        <v>0</v>
      </c>
      <c r="AL97" s="806">
        <f t="shared" ca="1" si="293"/>
        <v>4.7980239479999999E-2</v>
      </c>
      <c r="AM97" s="806">
        <f t="shared" ca="1" si="293"/>
        <v>2648.6288531999999</v>
      </c>
      <c r="AN97" s="806">
        <f t="shared" ca="1" si="293"/>
        <v>2641.8372300000001</v>
      </c>
      <c r="AO97" s="732"/>
      <c r="AP97" s="806">
        <f t="shared" ca="1" si="294"/>
        <v>8.768048292E-7</v>
      </c>
      <c r="AQ97" s="806">
        <f t="shared" ca="1" si="294"/>
        <v>3.1919911272000001E-2</v>
      </c>
      <c r="AR97" s="806">
        <f t="shared" ca="1" si="294"/>
        <v>2.9496567312000004E-2</v>
      </c>
      <c r="AS97" s="806">
        <f t="shared" ca="1" si="294"/>
        <v>0</v>
      </c>
      <c r="AT97" s="806">
        <f t="shared" ca="1" si="294"/>
        <v>2707.413192</v>
      </c>
      <c r="AU97" s="806">
        <f t="shared" ca="1" si="294"/>
        <v>2707.413192</v>
      </c>
      <c r="AV97" s="806">
        <f t="shared" ca="1" si="294"/>
        <v>2.9396674871999998E-2</v>
      </c>
      <c r="AW97" s="806">
        <f t="shared" ca="1" si="294"/>
        <v>6.8926072680000002E-7</v>
      </c>
      <c r="AX97" s="806">
        <f t="shared" ca="1" si="294"/>
        <v>3.976443576E-9</v>
      </c>
      <c r="AY97" s="806">
        <f t="shared" ca="1" si="294"/>
        <v>0</v>
      </c>
      <c r="AZ97" s="806">
        <f t="shared" ca="1" si="294"/>
        <v>2707.413192</v>
      </c>
      <c r="BA97" s="806">
        <f t="shared" ca="1" si="294"/>
        <v>8.0981536680000004E-20</v>
      </c>
      <c r="BB97" s="806">
        <f t="shared" ca="1" si="294"/>
        <v>0.24963876971999999</v>
      </c>
      <c r="BC97" s="806">
        <f t="shared" ca="1" si="294"/>
        <v>2721.3290819999997</v>
      </c>
      <c r="BD97" s="732"/>
      <c r="BE97" s="806">
        <f t="shared" ca="1" si="295"/>
        <v>8.768048292E-7</v>
      </c>
      <c r="BF97" s="806">
        <f t="shared" ca="1" si="295"/>
        <v>3.1919911272000001E-2</v>
      </c>
      <c r="BG97" s="806">
        <f t="shared" ca="1" si="295"/>
        <v>2.9496567312000004E-2</v>
      </c>
      <c r="BH97" s="806">
        <f t="shared" ca="1" si="295"/>
        <v>0</v>
      </c>
      <c r="BI97" s="806">
        <f t="shared" ca="1" si="295"/>
        <v>2707.413192</v>
      </c>
      <c r="BJ97" s="806">
        <f t="shared" ca="1" si="295"/>
        <v>2.9396674871999998E-2</v>
      </c>
      <c r="BK97" s="806">
        <f t="shared" ca="1" si="295"/>
        <v>6.8926072680000002E-7</v>
      </c>
      <c r="BL97" s="806">
        <f t="shared" ca="1" si="295"/>
        <v>3.976443576E-9</v>
      </c>
      <c r="BM97" s="806">
        <f t="shared" ca="1" si="295"/>
        <v>8.0981536680000004E-20</v>
      </c>
      <c r="BN97" s="806">
        <f t="shared" ca="1" si="295"/>
        <v>2707.413192</v>
      </c>
      <c r="BO97" s="806">
        <f t="shared" ca="1" si="295"/>
        <v>0</v>
      </c>
      <c r="BP97" s="732"/>
      <c r="BQ97" s="806">
        <f t="shared" ca="1" si="296"/>
        <v>2707.413192</v>
      </c>
      <c r="BR97" s="806">
        <f t="shared" ca="1" si="296"/>
        <v>8.0981536680000004E-20</v>
      </c>
      <c r="BS97" s="806">
        <f t="shared" ca="1" si="296"/>
        <v>2761.4987964000002</v>
      </c>
      <c r="BT97" s="806">
        <f t="shared" ca="1" si="296"/>
        <v>8.0981536680000004E-20</v>
      </c>
      <c r="BU97" s="806">
        <f t="shared" ca="1" si="296"/>
        <v>2721.3290819999997</v>
      </c>
      <c r="BV97" s="806">
        <f t="shared" ca="1" si="296"/>
        <v>0.24963876971999999</v>
      </c>
      <c r="BW97" s="806">
        <f t="shared" ca="1" si="296"/>
        <v>2761.4987964000002</v>
      </c>
      <c r="BX97" s="732"/>
      <c r="BY97" s="806">
        <f t="shared" ca="1" si="297"/>
        <v>0.24963876971999999</v>
      </c>
      <c r="BZ97" s="806">
        <f t="shared" ca="1" si="297"/>
        <v>2721.3290819999997</v>
      </c>
      <c r="CA97" s="806">
        <f t="shared" ca="1" si="297"/>
        <v>2707.413192</v>
      </c>
      <c r="CB97" s="806">
        <f t="shared" ca="1" si="297"/>
        <v>3.8862707759999997E-2</v>
      </c>
      <c r="CC97" s="806">
        <f t="shared" ca="1" si="297"/>
        <v>0.88759750319999997</v>
      </c>
      <c r="CD97" s="806">
        <f t="shared" ca="1" si="297"/>
        <v>0</v>
      </c>
      <c r="CE97" s="806">
        <f t="shared" ca="1" si="297"/>
        <v>0</v>
      </c>
      <c r="CF97" s="806">
        <f t="shared" ca="1" si="297"/>
        <v>2218.6140660000001</v>
      </c>
      <c r="CG97" s="732"/>
      <c r="CH97" s="806">
        <f t="shared" ca="1" si="298"/>
        <v>2522.0679983999999</v>
      </c>
      <c r="CI97" s="806">
        <f t="shared" ca="1" si="298"/>
        <v>0.17341446996000001</v>
      </c>
      <c r="CJ97" s="806">
        <f t="shared" ca="1" si="298"/>
        <v>2236.9658364000002</v>
      </c>
      <c r="CK97" s="806" t="e">
        <f t="shared" ca="1" si="298"/>
        <v>#N/A</v>
      </c>
      <c r="CL97" s="806" t="e">
        <f t="shared" ca="1" si="298"/>
        <v>#N/A</v>
      </c>
      <c r="CM97" s="732"/>
      <c r="CN97" s="806">
        <f t="shared" ca="1" si="299"/>
        <v>0</v>
      </c>
      <c r="CO97" s="806" t="e">
        <f t="shared" ca="1" si="299"/>
        <v>#N/A</v>
      </c>
      <c r="CP97" s="806">
        <f t="shared" ca="1" si="299"/>
        <v>0</v>
      </c>
      <c r="CQ97" s="806">
        <f t="shared" ca="1" si="299"/>
        <v>0</v>
      </c>
      <c r="CR97" s="806">
        <f t="shared" ca="1" si="299"/>
        <v>0</v>
      </c>
      <c r="CS97" s="806">
        <f t="shared" ca="1" si="299"/>
        <v>0</v>
      </c>
      <c r="CT97" s="732"/>
      <c r="CU97" s="806">
        <f t="shared" ca="1" si="300"/>
        <v>0</v>
      </c>
      <c r="CV97" s="806">
        <f t="shared" ca="1" si="300"/>
        <v>4.2129641160000002E-2</v>
      </c>
      <c r="CW97" s="806">
        <f t="shared" ca="1" si="300"/>
        <v>0</v>
      </c>
      <c r="CX97" s="806">
        <f t="shared" ca="1" si="300"/>
        <v>8.0981536680000004E-20</v>
      </c>
      <c r="CY97" s="806">
        <f t="shared" ca="1" si="300"/>
        <v>0</v>
      </c>
      <c r="CZ97" s="806" t="e">
        <f t="shared" ca="1" si="300"/>
        <v>#N/A</v>
      </c>
      <c r="DA97" s="806" t="e">
        <f t="shared" ca="1" si="300"/>
        <v>#N/A</v>
      </c>
      <c r="DB97" s="806">
        <f t="shared" ca="1" si="300"/>
        <v>0</v>
      </c>
      <c r="DC97" s="806">
        <f t="shared" ca="1" si="300"/>
        <v>2707.413192</v>
      </c>
      <c r="DD97" s="806">
        <f t="shared" ca="1" si="300"/>
        <v>0.88759750319999997</v>
      </c>
      <c r="DE97" s="806">
        <f t="shared" ca="1" si="300"/>
        <v>2734.0788275999998</v>
      </c>
      <c r="DF97" s="806">
        <f t="shared" ca="1" si="300"/>
        <v>0</v>
      </c>
      <c r="DG97" s="806">
        <f t="shared" ca="1" si="300"/>
        <v>7.9593302880000008E-2</v>
      </c>
      <c r="DH97" s="806">
        <f t="shared" ca="1" si="300"/>
        <v>3.8862707759999997E-2</v>
      </c>
      <c r="DI97" s="732"/>
      <c r="DJ97" s="806">
        <f t="shared" ca="1" si="301"/>
        <v>5.0652669599999998E-2</v>
      </c>
      <c r="DK97" s="806">
        <f t="shared" ca="1" si="301"/>
        <v>9.124395732000001E-3</v>
      </c>
      <c r="DL97" s="806">
        <f t="shared" ca="1" si="301"/>
        <v>2707.413192</v>
      </c>
      <c r="DM97" s="806">
        <f t="shared" ca="1" si="301"/>
        <v>0</v>
      </c>
      <c r="DN97" s="806" t="e">
        <f t="shared" ca="1" si="301"/>
        <v>#N/A</v>
      </c>
      <c r="DO97" s="806">
        <f t="shared" ca="1" si="301"/>
        <v>210.39913079999999</v>
      </c>
      <c r="DP97" s="806" t="e">
        <f t="shared" ca="1" si="301"/>
        <v>#N/A</v>
      </c>
      <c r="DQ97" s="732"/>
      <c r="DR97" s="806">
        <f t="shared" ca="1" si="302"/>
        <v>3.0161039291999998E-2</v>
      </c>
      <c r="DS97" s="806">
        <f t="shared" ca="1" si="302"/>
        <v>0</v>
      </c>
      <c r="DT97" s="806">
        <f t="shared" ca="1" si="302"/>
        <v>1.4673500712E-2</v>
      </c>
      <c r="DU97" s="806" t="e">
        <f t="shared" ca="1" si="302"/>
        <v>#N/A</v>
      </c>
      <c r="DV97" s="806" t="e">
        <f t="shared" ca="1" si="302"/>
        <v>#N/A</v>
      </c>
      <c r="DW97" s="732"/>
      <c r="DX97" s="806">
        <f t="shared" ca="1" si="303"/>
        <v>3.0161039291999998E-2</v>
      </c>
      <c r="DY97" s="806">
        <f t="shared" ca="1" si="303"/>
        <v>0</v>
      </c>
      <c r="DZ97" s="806">
        <f t="shared" ca="1" si="303"/>
        <v>1.4673500712E-2</v>
      </c>
      <c r="EA97" s="806" t="e">
        <f t="shared" ca="1" si="303"/>
        <v>#N/A</v>
      </c>
      <c r="EB97" s="806" t="e">
        <f t="shared" ca="1" si="303"/>
        <v>#N/A</v>
      </c>
      <c r="EC97" s="732"/>
      <c r="ED97" s="806">
        <f t="shared" ca="1" si="304"/>
        <v>3.0161039291999998E-2</v>
      </c>
      <c r="EE97" s="806">
        <f t="shared" ca="1" si="304"/>
        <v>0</v>
      </c>
      <c r="EF97" s="806" t="e">
        <f t="shared" ca="1" si="304"/>
        <v>#N/A</v>
      </c>
      <c r="EG97" s="806" t="e">
        <f t="shared" ca="1" si="304"/>
        <v>#N/A</v>
      </c>
      <c r="EH97" s="806" t="e">
        <f t="shared" ca="1" si="304"/>
        <v>#N/A</v>
      </c>
      <c r="EI97" s="732"/>
      <c r="EJ97" s="806">
        <f t="shared" ca="1" si="305"/>
        <v>0</v>
      </c>
      <c r="EK97" s="806">
        <f t="shared" ca="1" si="305"/>
        <v>2707.413192</v>
      </c>
      <c r="EL97" s="806">
        <f t="shared" ca="1" si="305"/>
        <v>4.2129641160000002E-2</v>
      </c>
      <c r="EM97" s="806">
        <f t="shared" ca="1" si="305"/>
        <v>2651.4415908000001</v>
      </c>
      <c r="EN97" s="806" t="e">
        <f t="shared" ca="1" si="305"/>
        <v>#N/A</v>
      </c>
      <c r="EO97" s="732"/>
      <c r="EP97" s="806">
        <f t="shared" ca="1" si="306"/>
        <v>0.24083931528000002</v>
      </c>
      <c r="EQ97" s="806">
        <f t="shared" ca="1" si="306"/>
        <v>7.9593302880000008E-2</v>
      </c>
      <c r="ER97" s="806">
        <f t="shared" ca="1" si="306"/>
        <v>0</v>
      </c>
      <c r="ES97" s="806">
        <f t="shared" ca="1" si="306"/>
        <v>917.00411399999996</v>
      </c>
      <c r="ET97" s="806" t="e">
        <f t="shared" ca="1" si="306"/>
        <v>#N/A</v>
      </c>
      <c r="EU97" s="732"/>
      <c r="EV97" s="806">
        <f ca="1">(VLOOKUP(EV$8,INDIRECT(LU_MAT),$B97,FALSE())*3600)</f>
        <v>2707.413192</v>
      </c>
      <c r="EW97" s="806">
        <f ca="1">(VLOOKUP(EW$8,INDIRECT(LU_MAT),$B97,FALSE())*3600)</f>
        <v>2707.413192</v>
      </c>
      <c r="EX97" s="732"/>
      <c r="EY97" s="806">
        <f t="shared" ca="1" si="307"/>
        <v>0</v>
      </c>
      <c r="EZ97" s="806">
        <f t="shared" ca="1" si="307"/>
        <v>4.2129641160000002E-2</v>
      </c>
      <c r="FA97" s="806" t="e">
        <f t="shared" ca="1" si="307"/>
        <v>#N/A</v>
      </c>
      <c r="FB97" s="732"/>
      <c r="FC97" s="806">
        <f t="shared" ca="1" si="308"/>
        <v>0</v>
      </c>
      <c r="FD97" s="806">
        <f t="shared" ca="1" si="308"/>
        <v>0</v>
      </c>
      <c r="FE97" s="806">
        <f t="shared" ca="1" si="308"/>
        <v>0</v>
      </c>
      <c r="FF97" s="806">
        <f t="shared" ca="1" si="308"/>
        <v>0</v>
      </c>
      <c r="FG97" s="806">
        <f t="shared" ca="1" si="308"/>
        <v>0</v>
      </c>
      <c r="FH97" s="806">
        <f t="shared" ca="1" si="308"/>
        <v>0</v>
      </c>
      <c r="FI97" s="806">
        <f t="shared" ca="1" si="308"/>
        <v>0</v>
      </c>
      <c r="FJ97" s="806">
        <f t="shared" ca="1" si="308"/>
        <v>0</v>
      </c>
      <c r="FK97" s="806">
        <f t="shared" ca="1" si="308"/>
        <v>0</v>
      </c>
      <c r="FL97" s="806">
        <f t="shared" ca="1" si="308"/>
        <v>0</v>
      </c>
      <c r="FM97" s="806" t="e">
        <f t="shared" ca="1" si="309"/>
        <v>#N/A</v>
      </c>
      <c r="FN97" s="806">
        <f t="shared" ca="1" si="309"/>
        <v>0</v>
      </c>
      <c r="FO97" s="806">
        <f t="shared" ca="1" si="309"/>
        <v>0</v>
      </c>
      <c r="FP97" s="806">
        <f t="shared" ca="1" si="309"/>
        <v>0</v>
      </c>
      <c r="FQ97" s="806">
        <f t="shared" ca="1" si="309"/>
        <v>0</v>
      </c>
      <c r="FR97" s="806">
        <f t="shared" ca="1" si="309"/>
        <v>0</v>
      </c>
      <c r="FS97" s="806">
        <f t="shared" ca="1" si="309"/>
        <v>2707.413192</v>
      </c>
      <c r="FT97" s="806">
        <f t="shared" ca="1" si="309"/>
        <v>2707.413192</v>
      </c>
      <c r="FU97" s="806" t="e">
        <f t="shared" ca="1" si="309"/>
        <v>#N/A</v>
      </c>
      <c r="FV97" s="806" t="e">
        <f t="shared" ca="1" si="309"/>
        <v>#N/A</v>
      </c>
      <c r="FW97" s="806">
        <f t="shared" ca="1" si="310"/>
        <v>2707.413192</v>
      </c>
      <c r="FX97" s="806">
        <f t="shared" ca="1" si="310"/>
        <v>0</v>
      </c>
      <c r="FY97" s="806">
        <f t="shared" ca="1" si="310"/>
        <v>2707.413192</v>
      </c>
      <c r="FZ97" s="806">
        <f t="shared" ca="1" si="310"/>
        <v>0</v>
      </c>
      <c r="GA97" s="806" t="e">
        <f t="shared" ca="1" si="310"/>
        <v>#N/A</v>
      </c>
      <c r="GB97" s="806">
        <f t="shared" ca="1" si="310"/>
        <v>0</v>
      </c>
      <c r="GC97" s="806"/>
      <c r="GD97" s="806">
        <f t="shared" ca="1" si="311"/>
        <v>2641.8372300000001</v>
      </c>
      <c r="GE97" s="806">
        <f t="shared" ca="1" si="311"/>
        <v>2648.6288531999999</v>
      </c>
      <c r="GF97" s="806">
        <f t="shared" ca="1" si="311"/>
        <v>3.976443576E-9</v>
      </c>
      <c r="GG97" s="806">
        <f t="shared" ca="1" si="311"/>
        <v>2.9396674871999998E-2</v>
      </c>
      <c r="GH97" s="806" t="e">
        <f t="shared" ca="1" si="311"/>
        <v>#N/A</v>
      </c>
      <c r="GI97" s="806" t="e">
        <f t="shared" ca="1" si="311"/>
        <v>#N/A</v>
      </c>
      <c r="GJ97" s="806">
        <f t="shared" ca="1" si="311"/>
        <v>2734.0788275999998</v>
      </c>
      <c r="GK97" s="806">
        <f t="shared" ca="1" si="311"/>
        <v>7.9593302880000008E-2</v>
      </c>
      <c r="GL97" s="806">
        <f t="shared" ca="1" si="311"/>
        <v>0</v>
      </c>
      <c r="GM97" s="806">
        <f t="shared" ca="1" si="311"/>
        <v>2218.6140660000001</v>
      </c>
      <c r="GN97" s="806">
        <f t="shared" ca="1" si="311"/>
        <v>0</v>
      </c>
      <c r="GO97" s="806" t="e">
        <f t="shared" ca="1" si="311"/>
        <v>#N/A</v>
      </c>
    </row>
    <row r="98" spans="1:197" ht="12.75" customHeight="1">
      <c r="A98" s="522"/>
      <c r="E98" s="584"/>
      <c r="F98" s="781"/>
      <c r="G98" s="781"/>
      <c r="H98" s="781"/>
      <c r="I98" s="781"/>
      <c r="J98" s="781"/>
      <c r="K98" s="781"/>
      <c r="L98" s="781"/>
      <c r="M98" s="781"/>
      <c r="N98" s="781"/>
      <c r="O98" s="781"/>
      <c r="P98" s="781"/>
      <c r="Q98" s="732"/>
      <c r="R98" s="781"/>
      <c r="S98" s="781"/>
      <c r="T98" s="781"/>
      <c r="U98" s="781"/>
      <c r="V98" s="781"/>
      <c r="W98" s="781"/>
      <c r="X98" s="781"/>
      <c r="Y98" s="781"/>
      <c r="Z98" s="781"/>
      <c r="AA98" s="781"/>
      <c r="AB98" s="732"/>
      <c r="AC98" s="781"/>
      <c r="AD98" s="781"/>
      <c r="AE98" s="781"/>
      <c r="AF98" s="781"/>
      <c r="AG98" s="781"/>
      <c r="AH98" s="781"/>
      <c r="AI98" s="781"/>
      <c r="AJ98" s="781"/>
      <c r="AK98" s="781"/>
      <c r="AL98" s="781"/>
      <c r="AM98" s="781"/>
      <c r="AN98" s="781"/>
      <c r="AO98" s="732"/>
      <c r="AP98" s="781"/>
      <c r="AQ98" s="781"/>
      <c r="AR98" s="781"/>
      <c r="AS98" s="781"/>
      <c r="AT98" s="781"/>
      <c r="AU98" s="781"/>
      <c r="AV98" s="781"/>
      <c r="AW98" s="781"/>
      <c r="AX98" s="781"/>
      <c r="AY98" s="781"/>
      <c r="AZ98" s="781"/>
      <c r="BA98" s="781"/>
      <c r="BB98" s="781"/>
      <c r="BC98" s="781"/>
      <c r="BD98" s="732"/>
      <c r="BE98" s="781"/>
      <c r="BF98" s="781"/>
      <c r="BG98" s="781"/>
      <c r="BH98" s="781"/>
      <c r="BI98" s="781"/>
      <c r="BJ98" s="781"/>
      <c r="BK98" s="781"/>
      <c r="BL98" s="781"/>
      <c r="BM98" s="781"/>
      <c r="BN98" s="781"/>
      <c r="BO98" s="781"/>
      <c r="BP98" s="732"/>
      <c r="BQ98" s="781"/>
      <c r="BR98" s="781"/>
      <c r="BS98" s="781"/>
      <c r="BT98" s="781"/>
      <c r="BU98" s="781"/>
      <c r="BV98" s="781"/>
      <c r="BW98" s="781"/>
      <c r="BX98" s="732"/>
      <c r="BY98" s="781"/>
      <c r="BZ98" s="781"/>
      <c r="CA98" s="781"/>
      <c r="CB98" s="781"/>
      <c r="CC98" s="781"/>
      <c r="CD98" s="781"/>
      <c r="CE98" s="781"/>
      <c r="CF98" s="781"/>
      <c r="CG98" s="732"/>
      <c r="CH98" s="781"/>
      <c r="CI98" s="781"/>
      <c r="CJ98" s="781"/>
      <c r="CK98" s="781"/>
      <c r="CL98" s="781"/>
      <c r="CM98" s="732"/>
      <c r="CN98" s="781"/>
      <c r="CO98" s="781"/>
      <c r="CP98" s="781"/>
      <c r="CQ98" s="781"/>
      <c r="CR98" s="781"/>
      <c r="CS98" s="781"/>
      <c r="CT98" s="732"/>
      <c r="CU98" s="781"/>
      <c r="CV98" s="781"/>
      <c r="CW98" s="781"/>
      <c r="CX98" s="781"/>
      <c r="CY98" s="781"/>
      <c r="CZ98" s="781"/>
      <c r="DA98" s="781"/>
      <c r="DB98" s="781"/>
      <c r="DC98" s="781"/>
      <c r="DD98" s="781"/>
      <c r="DE98" s="781"/>
      <c r="DF98" s="781"/>
      <c r="DG98" s="781"/>
      <c r="DH98" s="781"/>
      <c r="DI98" s="732"/>
      <c r="DJ98" s="781"/>
      <c r="DK98" s="781"/>
      <c r="DL98" s="781"/>
      <c r="DM98" s="781"/>
      <c r="DN98" s="781"/>
      <c r="DO98" s="781"/>
      <c r="DP98" s="781"/>
      <c r="DQ98" s="732"/>
      <c r="DR98" s="781"/>
      <c r="DS98" s="781"/>
      <c r="DT98" s="781"/>
      <c r="DU98" s="781"/>
      <c r="DV98" s="617"/>
      <c r="DW98" s="732"/>
      <c r="DX98" s="781"/>
      <c r="DY98" s="781"/>
      <c r="DZ98" s="781"/>
      <c r="EA98" s="781"/>
      <c r="EB98" s="617"/>
      <c r="EC98" s="732"/>
      <c r="ED98" s="781"/>
      <c r="EE98" s="781"/>
      <c r="EF98" s="781"/>
      <c r="EG98" s="781"/>
      <c r="EH98" s="617"/>
      <c r="EI98" s="732"/>
      <c r="EJ98" s="781"/>
      <c r="EK98" s="781"/>
      <c r="EL98" s="781"/>
      <c r="EM98" s="781"/>
      <c r="EN98" s="617"/>
      <c r="EO98" s="732"/>
      <c r="EP98" s="781"/>
      <c r="EQ98" s="781"/>
      <c r="ER98" s="781"/>
      <c r="ES98" s="781"/>
      <c r="ET98" s="617"/>
      <c r="EU98" s="732"/>
      <c r="EV98" s="781"/>
      <c r="EW98" s="781"/>
      <c r="EX98" s="732"/>
      <c r="EY98" s="781"/>
      <c r="EZ98" s="781"/>
      <c r="FA98" s="781"/>
      <c r="FB98" s="732"/>
      <c r="FC98" s="781"/>
      <c r="FD98" s="781"/>
      <c r="FE98" s="781"/>
      <c r="FF98" s="781"/>
      <c r="FG98" s="781"/>
      <c r="FH98" s="781"/>
      <c r="FI98" s="781"/>
      <c r="FJ98" s="781"/>
      <c r="FK98" s="781"/>
      <c r="FL98" s="781"/>
      <c r="FM98" s="781"/>
      <c r="FN98" s="781"/>
      <c r="FO98" s="781"/>
      <c r="FP98" s="781"/>
      <c r="FQ98" s="781"/>
      <c r="FR98" s="781"/>
      <c r="FS98" s="781"/>
      <c r="FT98" s="781"/>
      <c r="FU98" s="781"/>
      <c r="FV98" s="781"/>
      <c r="FW98" s="781"/>
      <c r="FX98" s="781"/>
      <c r="FY98" s="781"/>
      <c r="FZ98" s="781"/>
      <c r="GA98" s="781"/>
      <c r="GB98" s="781"/>
      <c r="GC98" s="617"/>
      <c r="GD98" s="781"/>
      <c r="GE98" s="781"/>
      <c r="GF98" s="781"/>
      <c r="GG98" s="781"/>
      <c r="GH98" s="781"/>
      <c r="GI98" s="781"/>
      <c r="GJ98" s="781"/>
      <c r="GK98" s="781"/>
      <c r="GL98" s="781"/>
      <c r="GM98" s="781"/>
      <c r="GN98" s="781"/>
      <c r="GO98" s="781"/>
    </row>
    <row r="127" spans="1:1" ht="12.75" customHeight="1">
      <c r="A127" s="584"/>
    </row>
  </sheetData>
  <mergeCells count="8">
    <mergeCell ref="FT6:FU6"/>
    <mergeCell ref="B1:B7"/>
    <mergeCell ref="FY6:FZ6"/>
    <mergeCell ref="GD6:GO6"/>
    <mergeCell ref="FG6:FJ6"/>
    <mergeCell ref="FD6:FF6"/>
    <mergeCell ref="FK6:FS6"/>
    <mergeCell ref="FW6:FX6"/>
  </mergeCells>
  <conditionalFormatting sqref="F25:P87 F89:P98 R25:AA87 R89:AA98 AC25:BC87 AC89:AN98 AO89:AO95 AO98 AP89:BC98 BE25:BO87 BE89:BO98 BQ25:BW87 BQ89:BW98 BY25:CF87 BY89:CF98 CH25:CL87 CH89:CL98 CN25:CS87 CN89:CS98 CU25:DV87 CU89:DH98 DI89:DI95 DI98 DJ89:DP98 DQ89:DQ95 DQ98 DR89:DV98 DX25:EA87 DX89:EA98 DX96:EB97 ED25:EG87 ED89:EG98 ED96:EH97 EJ25:EM87 EJ89:EM98 EJ96:EN97 EP25:ES87 EP89:ES98 EP96:ET97 EV25:GB87 EV89:EW98 EX89:EX95 EX98 EY89:FA98 FB89:FB95 FB98 FC89:GB98 FC96:GN97 GD25:GO87 GD89:GO98">
    <cfRule type="containsErrors" dxfId="8" priority="2">
      <formula>ISERROR(F25)</formula>
    </cfRule>
  </conditionalFormatting>
  <conditionalFormatting sqref="F25:P87 F89:P98 R25:AA87 R89:AA98 AC25:BC87 AC89:AN98 AO89:AO95 AO98 AP89:BC98 BE25:BO87 BE89:BO98 BQ25:BW87 BQ89:BW98 BY25:CF87 BY89:CF98 CH25:CS86 CH87:CL87 CH89:CL98 CN87:CS87 CN89:CS98 CS25:CS87 CU25:DV87 CU89:DH98 DI89:DI95 DI98 DJ89:DP98 DQ89:DQ95 DQ98 DR89:DV98 DX25:EA87 DX89:EA98 DX96:EB97 ED25:EG87 ED89:EG98 ED96:EH97 EJ25:EM87 EJ89:EM98 EJ96:EN97 EP25:ES87 EP89:ES98 EP96:ET97 EV25:GB87 EV89:EW98 EX89:EX95 EX98 EY89:FA98 FB89:FB95 FB98 FC89:GB98 FC96:GN97 GD25:GO87 GD89:GO98">
    <cfRule type="cellIs" dxfId="7" priority="3" operator="equal">
      <formula>0</formula>
    </cfRule>
  </conditionalFormatting>
  <conditionalFormatting sqref="A89:A93 F25:GO87 F89:P98 Q89:Q93 R89:AA98 AB89:AB95 AB98 AC89:AN98 AO89:AO95 AO98 AP89:BC98 BD89:BD95 BD98 BE89:BO98 BP89:BP95 BP98 BQ89:BW98 BX89:BX95 BX98 BY89:CF98 CG89:CG95 CG98 CH89:CL98 CM89:CM95 CM98 CN89:CS98 CT89:CT95 CT98 CU89:DH98 DI89:DI95 DI98 DJ89:DP98 DQ89:DQ95 DQ98 DR89:DV98 DW89:DW95 DW98 DX89:EB98 EC89:EC95 EC98 ED89:EH98 EI89:EI95 EI98 EJ89:EN98 EO89:EO95 EO98 EP89:ET98 EU89:EU95 EU98 EV89:EW98 EX89:EX95 EX98 EY89:FA98 FB89:FB95 FB98 FC89:GO98">
    <cfRule type="cellIs" dxfId="6" priority="4" operator="equal">
      <formula>0</formula>
    </cfRule>
    <cfRule type="cellIs" dxfId="5" priority="5" operator="lessThan">
      <formula>0</formula>
    </cfRule>
  </conditionalFormatting>
  <pageMargins left="0.7" right="0.7" top="0.75" bottom="0.75" header="0.511811023622047" footer="0.511811023622047"/>
  <pageSetup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WC420"/>
  <sheetViews>
    <sheetView zoomScale="70" zoomScaleNormal="70" workbookViewId="0">
      <pane xSplit="2" ySplit="8" topLeftCell="C144" activePane="bottomRight" state="frozen"/>
      <selection pane="topRight" activeCell="C1" sqref="C1"/>
      <selection pane="bottomLeft" activeCell="A144" sqref="A144"/>
      <selection pane="bottomRight" activeCell="G4" sqref="G4"/>
    </sheetView>
  </sheetViews>
  <sheetFormatPr defaultColWidth="9" defaultRowHeight="13.5"/>
  <cols>
    <col min="1" max="1" width="10.33203125" style="92" customWidth="1"/>
    <col min="2" max="2" width="19.6640625" style="851" customWidth="1"/>
    <col min="3" max="4" width="12.33203125" style="92" customWidth="1"/>
    <col min="5" max="5" width="12.9140625" style="92" customWidth="1"/>
    <col min="6" max="6" width="9.25" style="92" customWidth="1"/>
    <col min="7" max="7" width="11.08203125" style="92" customWidth="1"/>
    <col min="8" max="13" width="9.25" style="92" customWidth="1"/>
    <col min="14" max="16" width="9.9140625" style="92" customWidth="1"/>
    <col min="17" max="38" width="9.08203125" style="92" customWidth="1"/>
    <col min="39" max="39" width="11.9140625" style="92" customWidth="1"/>
    <col min="40" max="42" width="9.08203125" style="92" customWidth="1"/>
    <col min="43" max="43" width="9.9140625" style="92" customWidth="1"/>
    <col min="44" max="67" width="9.08203125" style="92" customWidth="1"/>
    <col min="68" max="68" width="9.9140625" style="92" customWidth="1"/>
    <col min="69" max="69" width="11.9140625" style="92" customWidth="1"/>
    <col min="70" max="70" width="13" style="92" customWidth="1"/>
    <col min="71" max="75" width="9.08203125" style="92" customWidth="1"/>
    <col min="76" max="76" width="10.9140625" style="92" customWidth="1"/>
    <col min="77" max="77" width="9.08203125" style="92" customWidth="1"/>
    <col min="78" max="78" width="9.9140625" style="92" customWidth="1"/>
    <col min="79" max="83" width="9.08203125" style="92" customWidth="1"/>
    <col min="84" max="84" width="9.9140625" style="92" customWidth="1"/>
    <col min="85" max="155" width="9.08203125" style="92" customWidth="1"/>
    <col min="156" max="156" width="10.9140625" style="92" customWidth="1"/>
    <col min="157" max="163" width="9.08203125" style="92" customWidth="1"/>
    <col min="164" max="164" width="10.08203125" style="92" customWidth="1"/>
    <col min="165" max="165" width="9.08203125" style="92" customWidth="1"/>
    <col min="166" max="166" width="9" style="92" customWidth="1"/>
    <col min="167" max="16384" width="9" style="92"/>
  </cols>
  <sheetData>
    <row r="3" spans="1:601" ht="13.5" customHeight="1">
      <c r="C3" s="852">
        <v>43759</v>
      </c>
      <c r="D3" s="189">
        <v>0.77662037037037035</v>
      </c>
    </row>
    <row r="4" spans="1:601" ht="13.5" customHeight="1">
      <c r="C4" s="92" t="s">
        <v>43</v>
      </c>
    </row>
    <row r="5" spans="1:601" ht="13.5" customHeight="1">
      <c r="A5" s="92" t="s">
        <v>2645</v>
      </c>
      <c r="B5" s="851">
        <v>1</v>
      </c>
      <c r="C5" s="92">
        <v>2</v>
      </c>
      <c r="D5" s="92">
        <v>3</v>
      </c>
      <c r="E5" s="92">
        <v>4</v>
      </c>
      <c r="F5" s="92">
        <v>5</v>
      </c>
      <c r="G5" s="92">
        <v>6</v>
      </c>
      <c r="H5" s="92">
        <v>7</v>
      </c>
      <c r="I5" s="92">
        <v>8</v>
      </c>
      <c r="J5" s="92">
        <v>9</v>
      </c>
      <c r="K5" s="92">
        <v>10</v>
      </c>
      <c r="L5" s="92">
        <v>11</v>
      </c>
      <c r="M5" s="92">
        <v>12</v>
      </c>
      <c r="N5" s="92">
        <v>13</v>
      </c>
      <c r="O5" s="92">
        <v>14</v>
      </c>
      <c r="P5" s="92">
        <v>15</v>
      </c>
      <c r="Q5" s="92">
        <v>16</v>
      </c>
      <c r="R5" s="92">
        <v>17</v>
      </c>
      <c r="S5" s="92">
        <v>18</v>
      </c>
      <c r="T5" s="92">
        <v>19</v>
      </c>
      <c r="U5" s="92">
        <v>20</v>
      </c>
      <c r="V5" s="92">
        <v>21</v>
      </c>
      <c r="W5" s="92">
        <v>22</v>
      </c>
      <c r="X5" s="92">
        <v>23</v>
      </c>
      <c r="Y5" s="92">
        <v>24</v>
      </c>
      <c r="Z5" s="92">
        <v>25</v>
      </c>
      <c r="AA5" s="92">
        <v>26</v>
      </c>
      <c r="AB5" s="92">
        <v>27</v>
      </c>
      <c r="AC5" s="92">
        <v>28</v>
      </c>
      <c r="AD5" s="92">
        <v>29</v>
      </c>
      <c r="AE5" s="92">
        <v>30</v>
      </c>
      <c r="AF5" s="92">
        <v>31</v>
      </c>
      <c r="AG5" s="92">
        <v>32</v>
      </c>
      <c r="AH5" s="92">
        <v>33</v>
      </c>
      <c r="AI5" s="92">
        <v>34</v>
      </c>
      <c r="AJ5" s="92">
        <v>35</v>
      </c>
      <c r="AK5" s="92">
        <v>36</v>
      </c>
      <c r="AL5" s="92">
        <v>37</v>
      </c>
      <c r="AM5" s="92">
        <v>38</v>
      </c>
      <c r="AN5" s="92">
        <v>39</v>
      </c>
      <c r="AO5" s="92">
        <v>40</v>
      </c>
      <c r="AP5" s="92">
        <v>41</v>
      </c>
      <c r="AQ5" s="92">
        <v>42</v>
      </c>
      <c r="AR5" s="92">
        <v>43</v>
      </c>
      <c r="AS5" s="92">
        <v>44</v>
      </c>
      <c r="AT5" s="92">
        <v>45</v>
      </c>
      <c r="AU5" s="92">
        <v>46</v>
      </c>
      <c r="AV5" s="92">
        <v>47</v>
      </c>
      <c r="AW5" s="92">
        <v>48</v>
      </c>
      <c r="AX5" s="92">
        <v>49</v>
      </c>
      <c r="AY5" s="92">
        <v>50</v>
      </c>
      <c r="AZ5" s="92">
        <v>51</v>
      </c>
      <c r="BA5" s="92">
        <v>52</v>
      </c>
      <c r="BB5" s="92">
        <v>53</v>
      </c>
      <c r="BC5" s="92">
        <v>54</v>
      </c>
      <c r="BD5" s="92">
        <v>55</v>
      </c>
      <c r="BE5" s="92">
        <v>56</v>
      </c>
      <c r="BF5" s="92">
        <v>57</v>
      </c>
      <c r="BG5" s="92">
        <v>58</v>
      </c>
      <c r="BH5" s="92">
        <v>59</v>
      </c>
      <c r="BI5" s="92">
        <v>60</v>
      </c>
      <c r="BJ5" s="92">
        <v>61</v>
      </c>
      <c r="BK5" s="92">
        <v>62</v>
      </c>
      <c r="BL5" s="92">
        <v>63</v>
      </c>
      <c r="BM5" s="92">
        <v>64</v>
      </c>
      <c r="BN5" s="92">
        <v>65</v>
      </c>
      <c r="BO5" s="92">
        <v>66</v>
      </c>
      <c r="BP5" s="92">
        <v>67</v>
      </c>
      <c r="BQ5" s="92">
        <v>68</v>
      </c>
      <c r="BR5" s="92">
        <v>69</v>
      </c>
      <c r="BS5" s="92">
        <v>70</v>
      </c>
      <c r="BT5" s="92">
        <v>71</v>
      </c>
      <c r="BU5" s="92">
        <v>72</v>
      </c>
      <c r="BV5" s="92">
        <v>73</v>
      </c>
      <c r="BW5" s="92">
        <v>74</v>
      </c>
      <c r="BX5" s="92">
        <v>75</v>
      </c>
      <c r="BY5" s="92">
        <v>76</v>
      </c>
      <c r="BZ5" s="92">
        <v>77</v>
      </c>
      <c r="CA5" s="92">
        <v>78</v>
      </c>
      <c r="CB5" s="92">
        <v>79</v>
      </c>
      <c r="CC5" s="92">
        <v>80</v>
      </c>
      <c r="CD5" s="92">
        <v>81</v>
      </c>
      <c r="CE5" s="92">
        <v>82</v>
      </c>
      <c r="CF5" s="92">
        <v>83</v>
      </c>
      <c r="CG5" s="92">
        <v>84</v>
      </c>
      <c r="CH5" s="92">
        <v>85</v>
      </c>
      <c r="CI5" s="92">
        <v>86</v>
      </c>
      <c r="CJ5" s="92">
        <v>87</v>
      </c>
      <c r="CK5" s="92">
        <v>88</v>
      </c>
      <c r="CL5" s="92">
        <v>89</v>
      </c>
      <c r="CM5" s="92">
        <v>90</v>
      </c>
      <c r="CN5" s="92">
        <v>91</v>
      </c>
      <c r="CO5" s="92">
        <v>92</v>
      </c>
      <c r="CP5" s="92">
        <v>93</v>
      </c>
      <c r="CQ5" s="92">
        <v>94</v>
      </c>
      <c r="CR5" s="92">
        <v>95</v>
      </c>
      <c r="CS5" s="92">
        <v>96</v>
      </c>
      <c r="CT5" s="92">
        <v>97</v>
      </c>
      <c r="CU5" s="92">
        <v>98</v>
      </c>
      <c r="CV5" s="92">
        <v>99</v>
      </c>
      <c r="CW5" s="92">
        <v>100</v>
      </c>
      <c r="CX5" s="92">
        <v>101</v>
      </c>
      <c r="CY5" s="92">
        <v>102</v>
      </c>
      <c r="CZ5" s="92">
        <v>103</v>
      </c>
      <c r="DA5" s="92">
        <v>104</v>
      </c>
      <c r="DB5" s="92">
        <v>105</v>
      </c>
      <c r="DC5" s="92">
        <v>106</v>
      </c>
      <c r="DD5" s="92">
        <v>107</v>
      </c>
      <c r="DE5" s="92">
        <v>108</v>
      </c>
      <c r="DF5" s="92">
        <v>109</v>
      </c>
      <c r="DG5" s="92">
        <v>110</v>
      </c>
      <c r="DH5" s="92">
        <v>111</v>
      </c>
      <c r="DI5" s="92">
        <v>112</v>
      </c>
      <c r="DJ5" s="92">
        <v>113</v>
      </c>
      <c r="DK5" s="92">
        <v>114</v>
      </c>
      <c r="DL5" s="92">
        <v>115</v>
      </c>
      <c r="DM5" s="92">
        <v>116</v>
      </c>
      <c r="DN5" s="92">
        <v>117</v>
      </c>
      <c r="DO5" s="92">
        <v>118</v>
      </c>
      <c r="DP5" s="92">
        <v>119</v>
      </c>
      <c r="DQ5" s="92">
        <v>120</v>
      </c>
      <c r="DR5" s="92">
        <v>121</v>
      </c>
      <c r="DS5" s="92">
        <v>122</v>
      </c>
      <c r="DT5" s="92">
        <v>123</v>
      </c>
      <c r="DU5" s="92">
        <v>124</v>
      </c>
      <c r="DV5" s="92">
        <v>125</v>
      </c>
      <c r="DW5" s="92">
        <v>126</v>
      </c>
      <c r="DX5" s="92">
        <v>127</v>
      </c>
      <c r="DY5" s="92">
        <v>128</v>
      </c>
      <c r="DZ5" s="92">
        <v>129</v>
      </c>
      <c r="EA5" s="92">
        <v>130</v>
      </c>
      <c r="EB5" s="92">
        <v>131</v>
      </c>
      <c r="EC5" s="92">
        <v>132</v>
      </c>
      <c r="ED5" s="92">
        <v>133</v>
      </c>
      <c r="EE5" s="92">
        <v>134</v>
      </c>
      <c r="EF5" s="92">
        <v>135</v>
      </c>
      <c r="EG5" s="92">
        <v>136</v>
      </c>
      <c r="EH5" s="92">
        <v>137</v>
      </c>
      <c r="EI5" s="92">
        <v>138</v>
      </c>
      <c r="EJ5" s="92">
        <v>139</v>
      </c>
      <c r="EK5" s="92">
        <v>140</v>
      </c>
      <c r="EL5" s="92">
        <v>141</v>
      </c>
      <c r="EM5" s="92">
        <v>142</v>
      </c>
      <c r="EN5" s="92">
        <v>143</v>
      </c>
      <c r="EO5" s="92">
        <v>144</v>
      </c>
      <c r="EP5" s="92">
        <v>145</v>
      </c>
      <c r="EQ5" s="92">
        <v>146</v>
      </c>
      <c r="ER5" s="92">
        <v>147</v>
      </c>
      <c r="ES5" s="92">
        <v>148</v>
      </c>
      <c r="ET5" s="92">
        <v>149</v>
      </c>
      <c r="EU5" s="92">
        <v>150</v>
      </c>
      <c r="EV5" s="92">
        <v>151</v>
      </c>
      <c r="EW5" s="92">
        <v>152</v>
      </c>
      <c r="EX5" s="92">
        <v>153</v>
      </c>
      <c r="EY5" s="92">
        <v>154</v>
      </c>
      <c r="EZ5" s="92">
        <v>155</v>
      </c>
      <c r="FA5" s="92">
        <v>156</v>
      </c>
      <c r="FB5" s="92">
        <v>157</v>
      </c>
      <c r="FC5" s="92">
        <v>158</v>
      </c>
      <c r="FD5" s="92">
        <v>159</v>
      </c>
      <c r="FE5" s="92">
        <v>160</v>
      </c>
      <c r="FF5" s="92">
        <v>161</v>
      </c>
      <c r="FG5" s="92">
        <v>162</v>
      </c>
      <c r="FH5" s="92">
        <v>163</v>
      </c>
      <c r="FI5" s="92">
        <v>164</v>
      </c>
      <c r="FJ5" s="92">
        <v>165</v>
      </c>
      <c r="FK5" s="92">
        <v>166</v>
      </c>
      <c r="FL5" s="92">
        <v>167</v>
      </c>
      <c r="FM5" s="92">
        <v>168</v>
      </c>
      <c r="FN5" s="92">
        <v>169</v>
      </c>
      <c r="FO5" s="92">
        <v>170</v>
      </c>
      <c r="FP5" s="92">
        <v>171</v>
      </c>
      <c r="FQ5" s="92">
        <v>172</v>
      </c>
      <c r="FR5" s="92">
        <v>173</v>
      </c>
      <c r="FS5" s="92">
        <v>174</v>
      </c>
      <c r="FT5" s="92">
        <v>175</v>
      </c>
      <c r="FU5" s="92">
        <v>176</v>
      </c>
      <c r="FV5" s="92">
        <v>177</v>
      </c>
      <c r="FW5" s="92">
        <v>178</v>
      </c>
      <c r="FX5" s="92">
        <v>179</v>
      </c>
      <c r="FY5" s="92">
        <v>180</v>
      </c>
      <c r="FZ5" s="92">
        <v>181</v>
      </c>
      <c r="GA5" s="92">
        <v>182</v>
      </c>
      <c r="GB5" s="92">
        <v>183</v>
      </c>
      <c r="GC5" s="92">
        <v>184</v>
      </c>
      <c r="GD5" s="92">
        <v>185</v>
      </c>
      <c r="GE5" s="92">
        <v>186</v>
      </c>
      <c r="GF5" s="92">
        <v>187</v>
      </c>
      <c r="GG5" s="92">
        <v>188</v>
      </c>
      <c r="GH5" s="92">
        <v>189</v>
      </c>
      <c r="GI5" s="92">
        <v>190</v>
      </c>
      <c r="GJ5" s="92">
        <v>191</v>
      </c>
      <c r="GK5" s="92">
        <v>192</v>
      </c>
      <c r="GL5" s="92">
        <v>193</v>
      </c>
      <c r="GM5" s="92">
        <v>194</v>
      </c>
      <c r="GN5" s="92">
        <v>195</v>
      </c>
      <c r="GO5" s="92">
        <v>196</v>
      </c>
      <c r="GP5" s="92">
        <v>197</v>
      </c>
      <c r="GQ5" s="92">
        <v>198</v>
      </c>
      <c r="GR5" s="92">
        <v>199</v>
      </c>
      <c r="GS5" s="92">
        <v>200</v>
      </c>
      <c r="GT5" s="92">
        <v>201</v>
      </c>
      <c r="GU5" s="92">
        <v>202</v>
      </c>
      <c r="GV5" s="92">
        <v>203</v>
      </c>
      <c r="GW5" s="92">
        <v>204</v>
      </c>
      <c r="GX5" s="92">
        <v>205</v>
      </c>
      <c r="GY5" s="92">
        <v>206</v>
      </c>
      <c r="GZ5" s="92">
        <v>207</v>
      </c>
      <c r="HA5" s="92">
        <v>208</v>
      </c>
      <c r="HB5" s="92">
        <v>209</v>
      </c>
      <c r="HC5" s="92">
        <v>210</v>
      </c>
      <c r="HD5" s="92">
        <v>211</v>
      </c>
      <c r="HE5" s="92">
        <v>212</v>
      </c>
      <c r="HF5" s="92">
        <v>213</v>
      </c>
      <c r="HG5" s="92">
        <v>214</v>
      </c>
      <c r="HH5" s="92">
        <v>215</v>
      </c>
      <c r="HI5" s="92">
        <v>216</v>
      </c>
      <c r="HJ5" s="92">
        <v>217</v>
      </c>
      <c r="HK5" s="92">
        <v>218</v>
      </c>
      <c r="HL5" s="92">
        <v>219</v>
      </c>
      <c r="HM5" s="92">
        <v>220</v>
      </c>
      <c r="HN5" s="92">
        <v>221</v>
      </c>
      <c r="HO5" s="92">
        <v>222</v>
      </c>
      <c r="HP5" s="92">
        <v>223</v>
      </c>
      <c r="HQ5" s="92">
        <v>224</v>
      </c>
      <c r="HR5" s="92">
        <v>225</v>
      </c>
      <c r="HS5" s="92">
        <v>226</v>
      </c>
      <c r="HT5" s="92">
        <v>227</v>
      </c>
    </row>
    <row r="6" spans="1:601" ht="13.5" customHeight="1">
      <c r="B6" s="637" t="s">
        <v>2646</v>
      </c>
      <c r="C6" s="637"/>
      <c r="D6" s="637" t="s">
        <v>2647</v>
      </c>
      <c r="E6" s="92" t="s">
        <v>2647</v>
      </c>
      <c r="F6" s="92" t="s">
        <v>2648</v>
      </c>
      <c r="G6" s="92" t="s">
        <v>2648</v>
      </c>
      <c r="H6" s="92" t="s">
        <v>2648</v>
      </c>
      <c r="I6" s="92" t="s">
        <v>2648</v>
      </c>
      <c r="J6" s="92" t="s">
        <v>2648</v>
      </c>
      <c r="K6" s="92" t="s">
        <v>2648</v>
      </c>
      <c r="L6" s="92" t="s">
        <v>2648</v>
      </c>
      <c r="M6" s="92" t="s">
        <v>2648</v>
      </c>
      <c r="N6" s="92" t="s">
        <v>2648</v>
      </c>
      <c r="O6" s="92" t="s">
        <v>2648</v>
      </c>
      <c r="P6" s="92" t="s">
        <v>2648</v>
      </c>
      <c r="Q6" s="92" t="s">
        <v>2648</v>
      </c>
      <c r="R6" s="92" t="s">
        <v>2648</v>
      </c>
      <c r="S6" s="92" t="s">
        <v>2648</v>
      </c>
      <c r="T6" s="92" t="s">
        <v>2648</v>
      </c>
      <c r="U6" s="92" t="s">
        <v>2648</v>
      </c>
      <c r="V6" s="92" t="s">
        <v>2648</v>
      </c>
      <c r="W6" s="92" t="s">
        <v>2648</v>
      </c>
      <c r="X6" s="92" t="s">
        <v>2648</v>
      </c>
      <c r="Y6" s="92" t="s">
        <v>2648</v>
      </c>
      <c r="Z6" s="92" t="s">
        <v>2648</v>
      </c>
      <c r="AA6" s="92" t="s">
        <v>2648</v>
      </c>
      <c r="AB6" s="92" t="s">
        <v>2648</v>
      </c>
      <c r="AC6" s="92" t="s">
        <v>2648</v>
      </c>
      <c r="AD6" s="92" t="s">
        <v>2648</v>
      </c>
      <c r="AE6" s="92" t="s">
        <v>2648</v>
      </c>
      <c r="AF6" s="92" t="s">
        <v>2648</v>
      </c>
      <c r="AG6" s="92" t="s">
        <v>2648</v>
      </c>
      <c r="AH6" s="92" t="s">
        <v>2648</v>
      </c>
      <c r="AI6" s="92" t="s">
        <v>2648</v>
      </c>
      <c r="AJ6" s="92" t="s">
        <v>2648</v>
      </c>
      <c r="AK6" s="92" t="s">
        <v>2648</v>
      </c>
      <c r="AL6" s="92" t="s">
        <v>2648</v>
      </c>
      <c r="AM6" s="92" t="s">
        <v>2648</v>
      </c>
      <c r="AN6" s="92" t="s">
        <v>2648</v>
      </c>
      <c r="AO6" s="92" t="s">
        <v>2648</v>
      </c>
      <c r="AP6" s="92" t="s">
        <v>2648</v>
      </c>
      <c r="AQ6" s="92" t="s">
        <v>2648</v>
      </c>
      <c r="AR6" s="92" t="s">
        <v>2648</v>
      </c>
      <c r="AS6" s="92" t="s">
        <v>2648</v>
      </c>
      <c r="AT6" s="92" t="s">
        <v>2648</v>
      </c>
      <c r="AU6" s="92" t="s">
        <v>2648</v>
      </c>
      <c r="AV6" s="92" t="s">
        <v>2648</v>
      </c>
      <c r="AW6" s="92" t="s">
        <v>2648</v>
      </c>
      <c r="AX6" s="92" t="s">
        <v>2648</v>
      </c>
      <c r="AY6" s="92" t="s">
        <v>2648</v>
      </c>
      <c r="AZ6" s="92" t="s">
        <v>2648</v>
      </c>
      <c r="BA6" s="92" t="s">
        <v>2648</v>
      </c>
      <c r="BB6" s="92" t="s">
        <v>2648</v>
      </c>
      <c r="BC6" s="92" t="s">
        <v>2648</v>
      </c>
      <c r="BD6" s="92" t="s">
        <v>2648</v>
      </c>
      <c r="BE6" s="92" t="s">
        <v>2648</v>
      </c>
      <c r="BF6" s="92" t="s">
        <v>2648</v>
      </c>
      <c r="BG6" s="92" t="s">
        <v>2648</v>
      </c>
      <c r="BH6" s="92" t="s">
        <v>2648</v>
      </c>
      <c r="BI6" s="92" t="s">
        <v>2648</v>
      </c>
      <c r="BJ6" s="92" t="s">
        <v>2648</v>
      </c>
      <c r="BK6" s="92" t="s">
        <v>2648</v>
      </c>
      <c r="BL6" s="92" t="s">
        <v>2648</v>
      </c>
      <c r="BM6" s="92" t="s">
        <v>2648</v>
      </c>
      <c r="BN6" s="92" t="s">
        <v>2648</v>
      </c>
      <c r="BO6" s="92" t="s">
        <v>2648</v>
      </c>
      <c r="BP6" s="92" t="s">
        <v>2648</v>
      </c>
      <c r="BQ6" s="92" t="s">
        <v>2648</v>
      </c>
      <c r="BR6" s="92" t="s">
        <v>2648</v>
      </c>
      <c r="BS6" s="92" t="s">
        <v>2648</v>
      </c>
      <c r="BT6" s="92" t="s">
        <v>2648</v>
      </c>
      <c r="BU6" s="92" t="s">
        <v>2648</v>
      </c>
      <c r="BV6" s="92" t="s">
        <v>2648</v>
      </c>
      <c r="BW6" s="92" t="s">
        <v>2648</v>
      </c>
      <c r="BX6" s="92" t="s">
        <v>2648</v>
      </c>
      <c r="BY6" s="92" t="s">
        <v>2648</v>
      </c>
      <c r="BZ6" s="92" t="s">
        <v>2648</v>
      </c>
      <c r="CA6" s="92" t="s">
        <v>2648</v>
      </c>
      <c r="CB6" s="92" t="s">
        <v>2648</v>
      </c>
      <c r="CC6" s="92" t="s">
        <v>2648</v>
      </c>
      <c r="CD6" s="92" t="s">
        <v>2648</v>
      </c>
      <c r="CE6" s="92" t="s">
        <v>2648</v>
      </c>
      <c r="CF6" s="92" t="s">
        <v>2648</v>
      </c>
      <c r="CG6" s="92" t="s">
        <v>2648</v>
      </c>
      <c r="CH6" s="92" t="s">
        <v>2648</v>
      </c>
      <c r="CI6" s="92" t="s">
        <v>2648</v>
      </c>
      <c r="CJ6" s="92" t="s">
        <v>2648</v>
      </c>
      <c r="CK6" s="92" t="s">
        <v>2648</v>
      </c>
      <c r="CL6" s="92" t="s">
        <v>2648</v>
      </c>
      <c r="CM6" s="92" t="s">
        <v>2648</v>
      </c>
      <c r="CN6" s="92" t="s">
        <v>2648</v>
      </c>
      <c r="CO6" s="92" t="s">
        <v>2648</v>
      </c>
      <c r="CP6" s="92" t="s">
        <v>2648</v>
      </c>
      <c r="CQ6" s="92" t="s">
        <v>2648</v>
      </c>
      <c r="CR6" s="92" t="s">
        <v>2648</v>
      </c>
      <c r="CS6" s="92" t="s">
        <v>2648</v>
      </c>
      <c r="CT6" s="92" t="s">
        <v>2648</v>
      </c>
      <c r="CU6" s="92" t="s">
        <v>2648</v>
      </c>
      <c r="CV6" s="92" t="s">
        <v>2648</v>
      </c>
      <c r="CW6" s="92" t="s">
        <v>2648</v>
      </c>
      <c r="CX6" s="92" t="s">
        <v>2648</v>
      </c>
      <c r="CY6" s="92" t="s">
        <v>2648</v>
      </c>
      <c r="CZ6" s="92" t="s">
        <v>2648</v>
      </c>
      <c r="DA6" s="92" t="s">
        <v>2648</v>
      </c>
      <c r="DB6" s="92" t="s">
        <v>2648</v>
      </c>
      <c r="DC6" s="92" t="s">
        <v>2648</v>
      </c>
      <c r="DD6" s="92" t="s">
        <v>2648</v>
      </c>
      <c r="DE6" s="92" t="s">
        <v>2648</v>
      </c>
      <c r="DF6" s="92" t="s">
        <v>2648</v>
      </c>
      <c r="DG6" s="92" t="s">
        <v>2648</v>
      </c>
      <c r="DH6" s="92" t="s">
        <v>2648</v>
      </c>
      <c r="DI6" s="92" t="s">
        <v>2648</v>
      </c>
      <c r="DJ6" s="92" t="s">
        <v>2648</v>
      </c>
      <c r="DK6" s="92" t="s">
        <v>2648</v>
      </c>
      <c r="DL6" s="92" t="s">
        <v>2648</v>
      </c>
      <c r="DM6" s="92" t="s">
        <v>2648</v>
      </c>
      <c r="DN6" s="92" t="s">
        <v>2648</v>
      </c>
      <c r="DO6" s="92" t="s">
        <v>2648</v>
      </c>
      <c r="DP6" s="92" t="s">
        <v>2648</v>
      </c>
      <c r="DQ6" s="92" t="s">
        <v>2648</v>
      </c>
      <c r="DR6" s="92" t="s">
        <v>2648</v>
      </c>
      <c r="DS6" s="92" t="s">
        <v>2648</v>
      </c>
      <c r="DT6" s="92" t="s">
        <v>2648</v>
      </c>
      <c r="DU6" s="92" t="s">
        <v>2648</v>
      </c>
      <c r="DV6" s="92" t="s">
        <v>2648</v>
      </c>
      <c r="DW6" s="92" t="s">
        <v>2648</v>
      </c>
      <c r="DX6" s="92" t="s">
        <v>2648</v>
      </c>
      <c r="DY6" s="92" t="s">
        <v>2648</v>
      </c>
      <c r="DZ6" s="92" t="s">
        <v>2648</v>
      </c>
      <c r="EA6" s="92" t="s">
        <v>2648</v>
      </c>
      <c r="EB6" s="92" t="s">
        <v>2648</v>
      </c>
      <c r="EC6" s="92" t="s">
        <v>2648</v>
      </c>
      <c r="ED6" s="92" t="s">
        <v>2648</v>
      </c>
      <c r="EE6" s="92" t="s">
        <v>2648</v>
      </c>
      <c r="EF6" s="92" t="s">
        <v>2648</v>
      </c>
      <c r="EG6" s="92" t="s">
        <v>2648</v>
      </c>
      <c r="EH6" s="92" t="s">
        <v>2648</v>
      </c>
      <c r="EI6" s="92" t="s">
        <v>2648</v>
      </c>
      <c r="EJ6" s="92" t="s">
        <v>2648</v>
      </c>
      <c r="EK6" s="92" t="s">
        <v>2648</v>
      </c>
      <c r="EL6" s="92" t="s">
        <v>2648</v>
      </c>
      <c r="EM6" s="92" t="s">
        <v>2648</v>
      </c>
      <c r="EN6" s="92" t="s">
        <v>2648</v>
      </c>
      <c r="EO6" s="92" t="s">
        <v>2648</v>
      </c>
      <c r="EP6" s="92" t="s">
        <v>2648</v>
      </c>
      <c r="EQ6" s="92" t="s">
        <v>2648</v>
      </c>
      <c r="ER6" s="92" t="s">
        <v>2648</v>
      </c>
      <c r="ES6" s="92" t="s">
        <v>2648</v>
      </c>
      <c r="ET6" s="92" t="s">
        <v>2648</v>
      </c>
      <c r="EU6" s="92" t="s">
        <v>2648</v>
      </c>
      <c r="EV6" s="92" t="s">
        <v>2648</v>
      </c>
      <c r="EW6" s="92" t="s">
        <v>2648</v>
      </c>
      <c r="EX6" s="92" t="s">
        <v>2648</v>
      </c>
      <c r="EY6" s="92" t="s">
        <v>2648</v>
      </c>
      <c r="EZ6" s="92" t="s">
        <v>2648</v>
      </c>
      <c r="FA6" s="92" t="s">
        <v>2648</v>
      </c>
      <c r="FB6" s="92" t="s">
        <v>2648</v>
      </c>
      <c r="FC6" s="92" t="s">
        <v>2648</v>
      </c>
      <c r="FD6" s="92" t="s">
        <v>2648</v>
      </c>
      <c r="FE6" s="92" t="s">
        <v>2648</v>
      </c>
      <c r="FF6" s="92" t="s">
        <v>2648</v>
      </c>
      <c r="FG6" s="92" t="s">
        <v>2648</v>
      </c>
      <c r="FH6" s="92" t="s">
        <v>2648</v>
      </c>
      <c r="FI6" s="92" t="s">
        <v>2648</v>
      </c>
      <c r="FJ6" s="92" t="s">
        <v>2648</v>
      </c>
      <c r="FK6" s="92" t="s">
        <v>2648</v>
      </c>
      <c r="FL6" s="92" t="s">
        <v>2648</v>
      </c>
      <c r="FM6" s="92" t="s">
        <v>2648</v>
      </c>
      <c r="FN6" s="92" t="s">
        <v>2648</v>
      </c>
      <c r="FO6" s="92" t="s">
        <v>2648</v>
      </c>
      <c r="FP6" s="92" t="s">
        <v>2648</v>
      </c>
      <c r="FQ6" s="92" t="s">
        <v>2648</v>
      </c>
      <c r="FR6" s="92" t="s">
        <v>2648</v>
      </c>
      <c r="FS6" s="92" t="s">
        <v>2648</v>
      </c>
      <c r="FT6" s="92" t="s">
        <v>2648</v>
      </c>
      <c r="FU6" s="92" t="s">
        <v>2648</v>
      </c>
      <c r="FV6" s="92" t="s">
        <v>2648</v>
      </c>
      <c r="FW6" s="92" t="s">
        <v>2648</v>
      </c>
      <c r="FX6" s="92" t="s">
        <v>2648</v>
      </c>
      <c r="FY6" s="92" t="s">
        <v>2648</v>
      </c>
      <c r="FZ6" s="92" t="s">
        <v>2648</v>
      </c>
      <c r="GA6" s="92" t="s">
        <v>2648</v>
      </c>
      <c r="GB6" s="92" t="s">
        <v>2648</v>
      </c>
      <c r="GC6" s="92" t="s">
        <v>2648</v>
      </c>
      <c r="GD6" s="92" t="s">
        <v>2648</v>
      </c>
      <c r="GE6" s="92" t="s">
        <v>2648</v>
      </c>
      <c r="GF6" s="92" t="s">
        <v>2648</v>
      </c>
      <c r="GG6" s="92" t="s">
        <v>2648</v>
      </c>
      <c r="GH6" s="92" t="s">
        <v>2648</v>
      </c>
      <c r="GI6" s="92" t="s">
        <v>2648</v>
      </c>
      <c r="GJ6" s="92" t="s">
        <v>2648</v>
      </c>
      <c r="GK6" s="92" t="s">
        <v>2648</v>
      </c>
      <c r="GL6" s="92" t="s">
        <v>2648</v>
      </c>
      <c r="GM6" s="92" t="s">
        <v>2648</v>
      </c>
      <c r="GN6" s="92" t="s">
        <v>2648</v>
      </c>
      <c r="GO6" s="92" t="s">
        <v>2648</v>
      </c>
      <c r="GP6" s="92" t="s">
        <v>2648</v>
      </c>
      <c r="GQ6" s="92" t="s">
        <v>2648</v>
      </c>
      <c r="GR6" s="92" t="s">
        <v>2648</v>
      </c>
      <c r="GS6" s="92" t="s">
        <v>2648</v>
      </c>
      <c r="GT6" s="92" t="s">
        <v>2648</v>
      </c>
      <c r="GU6" s="92" t="s">
        <v>2648</v>
      </c>
      <c r="GV6" s="92" t="s">
        <v>2648</v>
      </c>
      <c r="GW6" s="92" t="s">
        <v>2648</v>
      </c>
      <c r="GX6" s="92" t="s">
        <v>2648</v>
      </c>
      <c r="GY6" s="92" t="s">
        <v>2648</v>
      </c>
      <c r="GZ6" s="92" t="s">
        <v>2648</v>
      </c>
      <c r="HA6" s="92" t="s">
        <v>2648</v>
      </c>
      <c r="HB6" s="92" t="s">
        <v>2648</v>
      </c>
      <c r="HC6" s="92" t="s">
        <v>2648</v>
      </c>
      <c r="HD6" s="92" t="s">
        <v>2648</v>
      </c>
      <c r="HE6" s="92" t="s">
        <v>2648</v>
      </c>
      <c r="HF6" s="92" t="s">
        <v>2648</v>
      </c>
      <c r="HG6" s="92" t="s">
        <v>2648</v>
      </c>
      <c r="HH6" s="92" t="s">
        <v>2648</v>
      </c>
      <c r="HI6" s="92" t="s">
        <v>2648</v>
      </c>
      <c r="HJ6" s="92" t="s">
        <v>2648</v>
      </c>
      <c r="HK6" s="92" t="s">
        <v>2648</v>
      </c>
      <c r="HL6" s="92" t="s">
        <v>2648</v>
      </c>
      <c r="HM6" s="92" t="s">
        <v>2648</v>
      </c>
      <c r="HN6" s="92" t="s">
        <v>2648</v>
      </c>
      <c r="HO6" s="92" t="s">
        <v>2648</v>
      </c>
      <c r="HP6" s="92" t="s">
        <v>2648</v>
      </c>
      <c r="HQ6" s="92" t="s">
        <v>2648</v>
      </c>
      <c r="HR6" s="92" t="s">
        <v>2648</v>
      </c>
      <c r="HS6" s="92" t="s">
        <v>2648</v>
      </c>
      <c r="HT6" s="92" t="s">
        <v>2648</v>
      </c>
      <c r="HU6" s="92" t="s">
        <v>2648</v>
      </c>
      <c r="HV6" s="92" t="s">
        <v>2648</v>
      </c>
      <c r="HW6" s="92" t="s">
        <v>2648</v>
      </c>
      <c r="HX6" s="92" t="s">
        <v>2648</v>
      </c>
      <c r="HY6" s="92" t="s">
        <v>2648</v>
      </c>
      <c r="HZ6" s="92" t="s">
        <v>2648</v>
      </c>
      <c r="IA6" s="92" t="s">
        <v>2648</v>
      </c>
      <c r="IB6" s="92" t="s">
        <v>2648</v>
      </c>
      <c r="IC6" s="92" t="s">
        <v>2648</v>
      </c>
      <c r="ID6" s="92" t="s">
        <v>2648</v>
      </c>
      <c r="IE6" s="92" t="s">
        <v>2648</v>
      </c>
      <c r="IF6" s="92" t="s">
        <v>2648</v>
      </c>
      <c r="IG6" s="92" t="s">
        <v>2648</v>
      </c>
      <c r="IH6" s="92" t="s">
        <v>2648</v>
      </c>
      <c r="II6" s="92" t="s">
        <v>2648</v>
      </c>
      <c r="IJ6" s="92" t="s">
        <v>2648</v>
      </c>
      <c r="IK6" s="92" t="s">
        <v>2648</v>
      </c>
      <c r="IL6" s="92" t="s">
        <v>2648</v>
      </c>
      <c r="IM6" s="92" t="s">
        <v>2648</v>
      </c>
      <c r="IN6" s="92" t="s">
        <v>2648</v>
      </c>
      <c r="IO6" s="92" t="s">
        <v>2648</v>
      </c>
      <c r="IP6" s="92" t="s">
        <v>2648</v>
      </c>
      <c r="IQ6" s="92" t="s">
        <v>2648</v>
      </c>
      <c r="IR6" s="92" t="s">
        <v>2648</v>
      </c>
      <c r="IS6" s="92" t="s">
        <v>2648</v>
      </c>
      <c r="IT6" s="92" t="s">
        <v>2648</v>
      </c>
      <c r="IU6" s="92" t="s">
        <v>2648</v>
      </c>
      <c r="IV6" s="92" t="s">
        <v>2648</v>
      </c>
      <c r="IW6" s="92" t="s">
        <v>2648</v>
      </c>
      <c r="IX6" s="92" t="s">
        <v>2648</v>
      </c>
      <c r="IY6" s="92" t="s">
        <v>2648</v>
      </c>
      <c r="IZ6" s="92" t="s">
        <v>2648</v>
      </c>
      <c r="JA6" s="92" t="s">
        <v>2648</v>
      </c>
      <c r="JB6" s="92" t="s">
        <v>2648</v>
      </c>
      <c r="JC6" s="92" t="s">
        <v>2648</v>
      </c>
      <c r="JD6" s="92" t="s">
        <v>2648</v>
      </c>
      <c r="JE6" s="92" t="s">
        <v>2648</v>
      </c>
      <c r="JF6" s="92" t="s">
        <v>2648</v>
      </c>
      <c r="JG6" s="92" t="s">
        <v>2648</v>
      </c>
      <c r="JH6" s="92" t="s">
        <v>2648</v>
      </c>
      <c r="JI6" s="92" t="s">
        <v>2648</v>
      </c>
      <c r="JJ6" s="92" t="s">
        <v>2648</v>
      </c>
      <c r="JK6" s="92" t="s">
        <v>2649</v>
      </c>
      <c r="JL6" s="92" t="s">
        <v>2649</v>
      </c>
      <c r="JM6" s="92" t="s">
        <v>2649</v>
      </c>
      <c r="JN6" s="92" t="s">
        <v>2649</v>
      </c>
      <c r="JO6" s="92" t="s">
        <v>2649</v>
      </c>
      <c r="JP6" s="92" t="s">
        <v>2649</v>
      </c>
      <c r="JQ6" s="92" t="s">
        <v>2649</v>
      </c>
      <c r="JR6" s="92" t="s">
        <v>2649</v>
      </c>
      <c r="JS6" s="92" t="s">
        <v>2649</v>
      </c>
      <c r="JT6" s="92" t="s">
        <v>2649</v>
      </c>
      <c r="JU6" s="92" t="s">
        <v>2649</v>
      </c>
      <c r="JV6" s="92" t="s">
        <v>2649</v>
      </c>
      <c r="JW6" s="92" t="s">
        <v>2649</v>
      </c>
      <c r="JX6" s="92" t="s">
        <v>2649</v>
      </c>
      <c r="JY6" s="92" t="s">
        <v>2649</v>
      </c>
      <c r="JZ6" s="92" t="s">
        <v>2649</v>
      </c>
      <c r="KA6" s="92" t="s">
        <v>2649</v>
      </c>
      <c r="KB6" s="92" t="s">
        <v>2649</v>
      </c>
      <c r="KC6" s="92" t="s">
        <v>2649</v>
      </c>
      <c r="KD6" s="92" t="s">
        <v>2649</v>
      </c>
      <c r="KE6" s="92" t="s">
        <v>2649</v>
      </c>
      <c r="KF6" s="92" t="s">
        <v>2649</v>
      </c>
      <c r="KG6" s="92" t="s">
        <v>2649</v>
      </c>
      <c r="KH6" s="92" t="s">
        <v>2649</v>
      </c>
      <c r="KI6" s="92" t="s">
        <v>2649</v>
      </c>
      <c r="KJ6" s="92" t="s">
        <v>2649</v>
      </c>
      <c r="KK6" s="92" t="s">
        <v>2649</v>
      </c>
      <c r="KL6" s="92" t="s">
        <v>2649</v>
      </c>
      <c r="KM6" s="92" t="s">
        <v>2649</v>
      </c>
      <c r="KN6" s="92" t="s">
        <v>2649</v>
      </c>
      <c r="KO6" s="92" t="s">
        <v>2649</v>
      </c>
      <c r="KP6" s="92" t="s">
        <v>2649</v>
      </c>
      <c r="KQ6" s="92" t="s">
        <v>2649</v>
      </c>
      <c r="KR6" s="92" t="s">
        <v>2649</v>
      </c>
      <c r="KS6" s="92" t="s">
        <v>2649</v>
      </c>
      <c r="KT6" s="92" t="s">
        <v>2649</v>
      </c>
      <c r="KU6" s="92" t="s">
        <v>2649</v>
      </c>
      <c r="KV6" s="92" t="s">
        <v>2649</v>
      </c>
      <c r="KW6" s="92" t="s">
        <v>2649</v>
      </c>
      <c r="KX6" s="92" t="s">
        <v>2649</v>
      </c>
      <c r="KY6" s="92" t="s">
        <v>2649</v>
      </c>
      <c r="KZ6" s="92" t="s">
        <v>2649</v>
      </c>
      <c r="LA6" s="92" t="s">
        <v>2649</v>
      </c>
      <c r="LB6" s="92" t="s">
        <v>2649</v>
      </c>
      <c r="LC6" s="92" t="s">
        <v>2649</v>
      </c>
      <c r="LD6" s="92" t="s">
        <v>2649</v>
      </c>
      <c r="LE6" s="92" t="s">
        <v>2649</v>
      </c>
      <c r="LF6" s="92" t="s">
        <v>2649</v>
      </c>
      <c r="LG6" s="92" t="s">
        <v>2649</v>
      </c>
      <c r="LH6" s="92" t="s">
        <v>2649</v>
      </c>
      <c r="LI6" s="92" t="s">
        <v>2649</v>
      </c>
      <c r="LJ6" s="92" t="s">
        <v>2649</v>
      </c>
      <c r="LK6" s="92" t="s">
        <v>2649</v>
      </c>
      <c r="LL6" s="92" t="s">
        <v>2649</v>
      </c>
      <c r="LM6" s="92" t="s">
        <v>2649</v>
      </c>
      <c r="LN6" s="92" t="s">
        <v>2649</v>
      </c>
      <c r="LO6" s="92" t="s">
        <v>2649</v>
      </c>
      <c r="LP6" s="92" t="s">
        <v>2649</v>
      </c>
      <c r="LQ6" s="92" t="s">
        <v>2649</v>
      </c>
      <c r="LR6" s="92" t="s">
        <v>2649</v>
      </c>
      <c r="LS6" s="92" t="s">
        <v>2649</v>
      </c>
      <c r="LT6" s="92" t="s">
        <v>2649</v>
      </c>
      <c r="LU6" s="92" t="s">
        <v>2649</v>
      </c>
      <c r="LV6" s="92" t="s">
        <v>2649</v>
      </c>
      <c r="LW6" s="92" t="s">
        <v>2649</v>
      </c>
      <c r="LX6" s="92" t="s">
        <v>2649</v>
      </c>
      <c r="LY6" s="92" t="s">
        <v>2649</v>
      </c>
      <c r="LZ6" s="92" t="s">
        <v>2649</v>
      </c>
      <c r="MA6" s="92" t="s">
        <v>2649</v>
      </c>
      <c r="MB6" s="92" t="s">
        <v>2649</v>
      </c>
      <c r="MC6" s="92" t="s">
        <v>2649</v>
      </c>
      <c r="MD6" s="92" t="s">
        <v>2649</v>
      </c>
      <c r="ME6" s="92" t="s">
        <v>2649</v>
      </c>
      <c r="MF6" s="92" t="s">
        <v>2649</v>
      </c>
      <c r="MG6" s="92" t="s">
        <v>2649</v>
      </c>
      <c r="MH6" s="92" t="s">
        <v>2649</v>
      </c>
      <c r="MI6" s="92" t="s">
        <v>2649</v>
      </c>
      <c r="MJ6" s="92" t="s">
        <v>2649</v>
      </c>
      <c r="MK6" s="92" t="s">
        <v>2649</v>
      </c>
      <c r="ML6" s="92" t="s">
        <v>2649</v>
      </c>
      <c r="MM6" s="92" t="s">
        <v>2649</v>
      </c>
      <c r="MN6" s="92" t="s">
        <v>2649</v>
      </c>
      <c r="MO6" s="92" t="s">
        <v>2649</v>
      </c>
      <c r="MP6" s="92" t="s">
        <v>2649</v>
      </c>
      <c r="MQ6" s="92" t="s">
        <v>2649</v>
      </c>
      <c r="MR6" s="92" t="s">
        <v>2649</v>
      </c>
      <c r="MS6" s="92" t="s">
        <v>2649</v>
      </c>
      <c r="MT6" s="92" t="s">
        <v>2649</v>
      </c>
      <c r="MU6" s="92" t="s">
        <v>2649</v>
      </c>
      <c r="MV6" s="92" t="s">
        <v>2649</v>
      </c>
      <c r="MW6" s="92" t="s">
        <v>2649</v>
      </c>
      <c r="MX6" s="92" t="s">
        <v>2649</v>
      </c>
      <c r="MY6" s="92" t="s">
        <v>2649</v>
      </c>
      <c r="MZ6" s="92" t="s">
        <v>2649</v>
      </c>
      <c r="NA6" s="92" t="s">
        <v>2649</v>
      </c>
      <c r="NB6" s="92" t="s">
        <v>2649</v>
      </c>
      <c r="NC6" s="92" t="s">
        <v>2649</v>
      </c>
      <c r="ND6" s="92" t="s">
        <v>2649</v>
      </c>
      <c r="NE6" s="92" t="s">
        <v>2649</v>
      </c>
      <c r="NF6" s="92" t="s">
        <v>2649</v>
      </c>
      <c r="NG6" s="92" t="s">
        <v>2649</v>
      </c>
      <c r="NH6" s="92" t="s">
        <v>2649</v>
      </c>
      <c r="NI6" s="92" t="s">
        <v>2649</v>
      </c>
      <c r="NJ6" s="92" t="s">
        <v>2649</v>
      </c>
      <c r="NK6" s="92" t="s">
        <v>2649</v>
      </c>
      <c r="NL6" s="92" t="s">
        <v>2649</v>
      </c>
      <c r="NM6" s="92" t="s">
        <v>2649</v>
      </c>
      <c r="NN6" s="92" t="s">
        <v>2649</v>
      </c>
      <c r="NO6" s="92" t="s">
        <v>2649</v>
      </c>
      <c r="NP6" s="92" t="s">
        <v>2649</v>
      </c>
      <c r="NQ6" s="92" t="s">
        <v>2649</v>
      </c>
      <c r="NR6" s="92" t="s">
        <v>2649</v>
      </c>
      <c r="NS6" s="92" t="s">
        <v>2649</v>
      </c>
      <c r="NT6" s="92" t="s">
        <v>2649</v>
      </c>
      <c r="NU6" s="92" t="s">
        <v>2649</v>
      </c>
      <c r="NV6" s="92" t="s">
        <v>2649</v>
      </c>
      <c r="NW6" s="92" t="s">
        <v>2649</v>
      </c>
      <c r="NX6" s="92" t="s">
        <v>2649</v>
      </c>
      <c r="NY6" s="92" t="s">
        <v>2649</v>
      </c>
      <c r="NZ6" s="92" t="s">
        <v>2649</v>
      </c>
      <c r="OA6" s="92" t="s">
        <v>2649</v>
      </c>
      <c r="OB6" s="92" t="s">
        <v>2649</v>
      </c>
      <c r="OC6" s="92" t="s">
        <v>2649</v>
      </c>
      <c r="OD6" s="92" t="s">
        <v>2649</v>
      </c>
      <c r="OE6" s="92" t="s">
        <v>2649</v>
      </c>
      <c r="OF6" s="92" t="s">
        <v>2649</v>
      </c>
      <c r="OG6" s="92" t="s">
        <v>2649</v>
      </c>
      <c r="OH6" s="92" t="s">
        <v>2649</v>
      </c>
      <c r="OI6" s="92" t="s">
        <v>2649</v>
      </c>
      <c r="OJ6" s="92" t="s">
        <v>2649</v>
      </c>
      <c r="OK6" s="92" t="s">
        <v>2649</v>
      </c>
      <c r="OL6" s="92" t="s">
        <v>2649</v>
      </c>
      <c r="OM6" s="92" t="s">
        <v>2649</v>
      </c>
      <c r="ON6" s="92" t="s">
        <v>2649</v>
      </c>
      <c r="OO6" s="92" t="s">
        <v>2649</v>
      </c>
      <c r="OP6" s="92" t="s">
        <v>2649</v>
      </c>
      <c r="OQ6" s="92" t="s">
        <v>2649</v>
      </c>
      <c r="OR6" s="92" t="s">
        <v>2649</v>
      </c>
      <c r="OS6" s="92" t="s">
        <v>2649</v>
      </c>
      <c r="OT6" s="92" t="s">
        <v>2649</v>
      </c>
      <c r="OU6" s="92" t="s">
        <v>2649</v>
      </c>
      <c r="OV6" s="92" t="s">
        <v>2649</v>
      </c>
      <c r="OW6" s="92" t="s">
        <v>2649</v>
      </c>
      <c r="OX6" s="92" t="s">
        <v>2649</v>
      </c>
      <c r="OY6" s="92" t="s">
        <v>2649</v>
      </c>
      <c r="OZ6" s="92" t="s">
        <v>2649</v>
      </c>
      <c r="PA6" s="92" t="s">
        <v>2649</v>
      </c>
      <c r="PB6" s="92" t="s">
        <v>2649</v>
      </c>
      <c r="PC6" s="92" t="s">
        <v>2649</v>
      </c>
      <c r="PD6" s="92" t="s">
        <v>2649</v>
      </c>
      <c r="PE6" s="92" t="s">
        <v>2649</v>
      </c>
      <c r="PF6" s="92" t="s">
        <v>2649</v>
      </c>
      <c r="PG6" s="92" t="s">
        <v>2649</v>
      </c>
      <c r="PH6" s="92" t="s">
        <v>2649</v>
      </c>
      <c r="PI6" s="92" t="s">
        <v>2649</v>
      </c>
      <c r="PJ6" s="92" t="s">
        <v>2649</v>
      </c>
      <c r="PK6" s="92" t="s">
        <v>2649</v>
      </c>
      <c r="PL6" s="92" t="s">
        <v>2649</v>
      </c>
      <c r="PM6" s="92" t="s">
        <v>2649</v>
      </c>
      <c r="PN6" s="92" t="s">
        <v>2649</v>
      </c>
      <c r="PO6" s="92" t="s">
        <v>2649</v>
      </c>
      <c r="PP6" s="92" t="s">
        <v>2649</v>
      </c>
      <c r="PQ6" s="92" t="s">
        <v>2649</v>
      </c>
      <c r="PR6" s="92" t="s">
        <v>2649</v>
      </c>
      <c r="PS6" s="92" t="s">
        <v>2649</v>
      </c>
      <c r="PT6" s="92" t="s">
        <v>2649</v>
      </c>
      <c r="PU6" s="92" t="s">
        <v>2649</v>
      </c>
      <c r="PV6" s="92" t="s">
        <v>2649</v>
      </c>
      <c r="PW6" s="92" t="s">
        <v>2649</v>
      </c>
      <c r="PX6" s="92" t="s">
        <v>2649</v>
      </c>
      <c r="PY6" s="92" t="s">
        <v>2649</v>
      </c>
      <c r="PZ6" s="92" t="s">
        <v>2649</v>
      </c>
      <c r="QA6" s="92" t="s">
        <v>2649</v>
      </c>
      <c r="QB6" s="92" t="s">
        <v>2649</v>
      </c>
      <c r="QC6" s="92" t="s">
        <v>2649</v>
      </c>
      <c r="QD6" s="92" t="s">
        <v>2649</v>
      </c>
      <c r="QE6" s="92" t="s">
        <v>2649</v>
      </c>
      <c r="QF6" s="92" t="s">
        <v>2649</v>
      </c>
      <c r="QG6" s="92" t="s">
        <v>2649</v>
      </c>
      <c r="QH6" s="92" t="s">
        <v>2649</v>
      </c>
      <c r="QI6" s="92" t="s">
        <v>2649</v>
      </c>
      <c r="QJ6" s="92" t="s">
        <v>2649</v>
      </c>
      <c r="QK6" s="92" t="s">
        <v>2649</v>
      </c>
      <c r="QL6" s="92" t="s">
        <v>2649</v>
      </c>
      <c r="QM6" s="92" t="s">
        <v>2649</v>
      </c>
      <c r="QN6" s="92" t="s">
        <v>2649</v>
      </c>
      <c r="QO6" s="92" t="s">
        <v>2649</v>
      </c>
      <c r="QP6" s="92" t="s">
        <v>2649</v>
      </c>
      <c r="QQ6" s="92" t="s">
        <v>2649</v>
      </c>
      <c r="QR6" s="92" t="s">
        <v>2649</v>
      </c>
      <c r="QS6" s="92" t="s">
        <v>2649</v>
      </c>
      <c r="QT6" s="92" t="s">
        <v>2649</v>
      </c>
      <c r="QU6" s="92" t="s">
        <v>2649</v>
      </c>
      <c r="QV6" s="92" t="s">
        <v>2649</v>
      </c>
      <c r="QW6" s="92" t="s">
        <v>2649</v>
      </c>
      <c r="QX6" s="92" t="s">
        <v>2649</v>
      </c>
      <c r="QY6" s="92" t="s">
        <v>2649</v>
      </c>
      <c r="QZ6" s="92" t="s">
        <v>2649</v>
      </c>
      <c r="RA6" s="92" t="s">
        <v>2649</v>
      </c>
      <c r="RB6" s="92" t="s">
        <v>2649</v>
      </c>
      <c r="RC6" s="92" t="s">
        <v>2649</v>
      </c>
      <c r="RD6" s="92" t="s">
        <v>2649</v>
      </c>
      <c r="RE6" s="92" t="s">
        <v>2649</v>
      </c>
      <c r="RF6" s="92" t="s">
        <v>2649</v>
      </c>
      <c r="RG6" s="92" t="s">
        <v>2649</v>
      </c>
      <c r="RH6" s="92" t="s">
        <v>2649</v>
      </c>
      <c r="RI6" s="92" t="s">
        <v>2649</v>
      </c>
      <c r="RJ6" s="92" t="s">
        <v>2649</v>
      </c>
      <c r="RK6" s="92" t="s">
        <v>2649</v>
      </c>
      <c r="RL6" s="92" t="s">
        <v>2649</v>
      </c>
      <c r="RM6" s="92" t="s">
        <v>2649</v>
      </c>
      <c r="RN6" s="92" t="s">
        <v>2649</v>
      </c>
      <c r="RO6" s="92" t="s">
        <v>2649</v>
      </c>
      <c r="RP6" s="92" t="s">
        <v>2649</v>
      </c>
      <c r="RQ6" s="92" t="s">
        <v>2649</v>
      </c>
      <c r="RR6" s="92" t="s">
        <v>2649</v>
      </c>
      <c r="RS6" s="92" t="s">
        <v>2649</v>
      </c>
      <c r="RT6" s="92" t="s">
        <v>2649</v>
      </c>
      <c r="RU6" s="92" t="s">
        <v>2649</v>
      </c>
      <c r="RV6" s="92" t="s">
        <v>2649</v>
      </c>
      <c r="RW6" s="92" t="s">
        <v>2649</v>
      </c>
      <c r="RX6" s="92" t="s">
        <v>2649</v>
      </c>
      <c r="RY6" s="92" t="s">
        <v>2649</v>
      </c>
      <c r="RZ6" s="92" t="s">
        <v>2649</v>
      </c>
      <c r="SA6" s="92" t="s">
        <v>2649</v>
      </c>
      <c r="SB6" s="92" t="s">
        <v>2649</v>
      </c>
      <c r="SC6" s="92" t="s">
        <v>2649</v>
      </c>
      <c r="SD6" s="92" t="s">
        <v>2649</v>
      </c>
      <c r="SE6" s="92" t="s">
        <v>2649</v>
      </c>
      <c r="SF6" s="92" t="s">
        <v>2649</v>
      </c>
      <c r="SG6" s="92" t="s">
        <v>2649</v>
      </c>
      <c r="SH6" s="92" t="s">
        <v>2649</v>
      </c>
      <c r="SI6" s="92" t="s">
        <v>2649</v>
      </c>
      <c r="SJ6" s="92" t="s">
        <v>2649</v>
      </c>
      <c r="SK6" s="92" t="s">
        <v>2649</v>
      </c>
      <c r="SL6" s="92" t="s">
        <v>2649</v>
      </c>
      <c r="SM6" s="92" t="s">
        <v>2649</v>
      </c>
      <c r="SN6" s="92" t="s">
        <v>2649</v>
      </c>
      <c r="SO6" s="92" t="s">
        <v>2649</v>
      </c>
      <c r="SP6" s="92" t="s">
        <v>2649</v>
      </c>
      <c r="SQ6" s="92" t="s">
        <v>2649</v>
      </c>
      <c r="SR6" s="92" t="s">
        <v>2649</v>
      </c>
      <c r="SS6" s="92" t="s">
        <v>2649</v>
      </c>
      <c r="ST6" s="92" t="s">
        <v>2649</v>
      </c>
      <c r="SU6" s="92" t="s">
        <v>2649</v>
      </c>
      <c r="SV6" s="92" t="s">
        <v>2649</v>
      </c>
      <c r="SW6" s="92" t="s">
        <v>2649</v>
      </c>
      <c r="SX6" s="92" t="s">
        <v>2649</v>
      </c>
      <c r="SY6" s="92" t="s">
        <v>2649</v>
      </c>
      <c r="SZ6" s="92" t="s">
        <v>2649</v>
      </c>
      <c r="TA6" s="92" t="s">
        <v>2649</v>
      </c>
      <c r="TB6" s="92" t="s">
        <v>2649</v>
      </c>
      <c r="TC6" s="92" t="s">
        <v>2649</v>
      </c>
      <c r="TD6" s="92" t="s">
        <v>2649</v>
      </c>
      <c r="TE6" s="92" t="s">
        <v>2649</v>
      </c>
      <c r="TF6" s="92" t="s">
        <v>2649</v>
      </c>
      <c r="TG6" s="92" t="s">
        <v>2649</v>
      </c>
      <c r="TH6" s="92" t="s">
        <v>2649</v>
      </c>
      <c r="TI6" s="92" t="s">
        <v>2649</v>
      </c>
      <c r="TJ6" s="92" t="s">
        <v>2649</v>
      </c>
      <c r="TK6" s="92" t="s">
        <v>2649</v>
      </c>
      <c r="TL6" s="92" t="s">
        <v>2649</v>
      </c>
      <c r="TM6" s="92" t="s">
        <v>2649</v>
      </c>
      <c r="TN6" s="92" t="s">
        <v>2649</v>
      </c>
      <c r="TO6" s="92" t="s">
        <v>2649</v>
      </c>
      <c r="TP6" s="92" t="s">
        <v>2647</v>
      </c>
      <c r="TQ6" s="92" t="s">
        <v>2647</v>
      </c>
      <c r="TR6" s="92" t="s">
        <v>2648</v>
      </c>
      <c r="TS6" s="92" t="s">
        <v>2650</v>
      </c>
      <c r="TT6" s="92" t="s">
        <v>2650</v>
      </c>
      <c r="TU6" s="92" t="s">
        <v>2650</v>
      </c>
      <c r="TV6" s="92" t="s">
        <v>2650</v>
      </c>
      <c r="TW6" s="92" t="s">
        <v>2650</v>
      </c>
      <c r="TX6" s="92" t="s">
        <v>2650</v>
      </c>
      <c r="TY6" s="92" t="s">
        <v>2650</v>
      </c>
      <c r="TZ6" s="92" t="s">
        <v>2650</v>
      </c>
      <c r="UA6" s="92" t="s">
        <v>2650</v>
      </c>
      <c r="UB6" s="92" t="s">
        <v>2650</v>
      </c>
      <c r="UC6" s="92" t="s">
        <v>2650</v>
      </c>
      <c r="UD6" s="92" t="s">
        <v>2650</v>
      </c>
      <c r="UE6" s="92" t="s">
        <v>2650</v>
      </c>
      <c r="UF6" s="92" t="s">
        <v>2650</v>
      </c>
      <c r="UG6" s="92" t="s">
        <v>2650</v>
      </c>
      <c r="UH6" s="92" t="s">
        <v>2650</v>
      </c>
      <c r="UI6" s="92" t="s">
        <v>2650</v>
      </c>
      <c r="UJ6" s="92" t="s">
        <v>2650</v>
      </c>
      <c r="UK6" s="92" t="s">
        <v>2650</v>
      </c>
      <c r="UL6" s="92" t="s">
        <v>2650</v>
      </c>
      <c r="UM6" s="92" t="s">
        <v>2650</v>
      </c>
      <c r="UN6" s="92" t="s">
        <v>2650</v>
      </c>
      <c r="UO6" s="92" t="s">
        <v>2650</v>
      </c>
      <c r="UP6" s="92" t="s">
        <v>2650</v>
      </c>
      <c r="UQ6" s="92" t="s">
        <v>2650</v>
      </c>
      <c r="UR6" s="92" t="s">
        <v>2650</v>
      </c>
      <c r="US6" s="92" t="s">
        <v>2650</v>
      </c>
      <c r="UT6" s="92" t="s">
        <v>2650</v>
      </c>
      <c r="UU6" s="92" t="s">
        <v>2650</v>
      </c>
      <c r="UV6" s="92" t="s">
        <v>2650</v>
      </c>
      <c r="UW6" s="92" t="s">
        <v>2650</v>
      </c>
      <c r="UX6" s="92" t="s">
        <v>2650</v>
      </c>
      <c r="UY6" s="92" t="s">
        <v>2650</v>
      </c>
      <c r="UZ6" s="92" t="s">
        <v>2650</v>
      </c>
      <c r="VA6" s="92" t="s">
        <v>2650</v>
      </c>
      <c r="VB6" s="92" t="s">
        <v>2650</v>
      </c>
      <c r="VC6" s="92" t="s">
        <v>2650</v>
      </c>
      <c r="VD6" s="92" t="s">
        <v>2650</v>
      </c>
      <c r="VE6" s="92" t="s">
        <v>2650</v>
      </c>
      <c r="VF6" s="92" t="s">
        <v>2650</v>
      </c>
      <c r="VG6" s="92" t="s">
        <v>2650</v>
      </c>
      <c r="VH6" s="92" t="s">
        <v>2650</v>
      </c>
      <c r="VI6" s="92" t="s">
        <v>2650</v>
      </c>
      <c r="VJ6" s="92" t="s">
        <v>2650</v>
      </c>
      <c r="VK6" s="92" t="s">
        <v>2650</v>
      </c>
      <c r="VL6" s="92" t="s">
        <v>2650</v>
      </c>
      <c r="VM6" s="92" t="s">
        <v>2650</v>
      </c>
      <c r="VN6" s="92" t="s">
        <v>2650</v>
      </c>
      <c r="VO6" s="92" t="s">
        <v>2650</v>
      </c>
      <c r="VP6" s="92" t="s">
        <v>2650</v>
      </c>
      <c r="VQ6" s="92" t="s">
        <v>2650</v>
      </c>
      <c r="VR6" s="92" t="s">
        <v>2650</v>
      </c>
      <c r="VS6" s="92" t="s">
        <v>2650</v>
      </c>
      <c r="VT6" s="92" t="s">
        <v>2650</v>
      </c>
      <c r="VU6" s="92" t="s">
        <v>2650</v>
      </c>
      <c r="VV6" s="92" t="s">
        <v>2650</v>
      </c>
      <c r="VW6" s="92" t="s">
        <v>2650</v>
      </c>
      <c r="VX6" s="92" t="s">
        <v>2650</v>
      </c>
      <c r="VY6" s="92" t="s">
        <v>2650</v>
      </c>
      <c r="VZ6" s="92" t="s">
        <v>2650</v>
      </c>
      <c r="WA6" s="92" t="s">
        <v>2650</v>
      </c>
      <c r="WB6" s="92" t="s">
        <v>2650</v>
      </c>
      <c r="WC6" s="92" t="s">
        <v>2649</v>
      </c>
    </row>
    <row r="7" spans="1:601" ht="13.5" customHeight="1">
      <c r="B7" s="637" t="s">
        <v>2651</v>
      </c>
      <c r="C7" s="92" t="s">
        <v>2652</v>
      </c>
      <c r="D7" s="92" t="s">
        <v>2653</v>
      </c>
      <c r="E7" s="92" t="s">
        <v>2654</v>
      </c>
      <c r="F7" s="92" t="s">
        <v>2655</v>
      </c>
      <c r="G7" s="92" t="s">
        <v>2656</v>
      </c>
      <c r="H7" s="92" t="s">
        <v>2657</v>
      </c>
      <c r="I7" s="92" t="s">
        <v>2658</v>
      </c>
      <c r="J7" s="92" t="s">
        <v>2659</v>
      </c>
      <c r="K7" s="92" t="s">
        <v>2660</v>
      </c>
      <c r="L7" s="92" t="s">
        <v>2661</v>
      </c>
      <c r="M7" s="92" t="s">
        <v>2662</v>
      </c>
      <c r="N7" s="92" t="s">
        <v>2663</v>
      </c>
      <c r="O7" s="92" t="s">
        <v>2664</v>
      </c>
      <c r="P7" s="92" t="s">
        <v>2665</v>
      </c>
      <c r="Q7" s="92" t="s">
        <v>2666</v>
      </c>
      <c r="R7" s="92" t="s">
        <v>2667</v>
      </c>
      <c r="S7" s="92" t="s">
        <v>2668</v>
      </c>
      <c r="T7" s="92" t="s">
        <v>2669</v>
      </c>
      <c r="U7" s="92" t="s">
        <v>2670</v>
      </c>
      <c r="V7" s="92" t="s">
        <v>2671</v>
      </c>
      <c r="W7" s="92" t="s">
        <v>2672</v>
      </c>
      <c r="X7" s="92" t="s">
        <v>2673</v>
      </c>
      <c r="Y7" s="92" t="s">
        <v>2674</v>
      </c>
      <c r="Z7" s="92" t="s">
        <v>2675</v>
      </c>
      <c r="AA7" s="92" t="s">
        <v>2676</v>
      </c>
      <c r="AB7" s="92" t="s">
        <v>2677</v>
      </c>
      <c r="AC7" s="92" t="s">
        <v>2381</v>
      </c>
      <c r="AD7" s="92" t="s">
        <v>2678</v>
      </c>
      <c r="AE7" s="92" t="s">
        <v>2679</v>
      </c>
      <c r="AF7" s="92" t="s">
        <v>2680</v>
      </c>
      <c r="AG7" s="92" t="s">
        <v>2346</v>
      </c>
      <c r="AH7" s="92" t="s">
        <v>2681</v>
      </c>
      <c r="AI7" s="92" t="s">
        <v>2682</v>
      </c>
      <c r="AJ7" s="92" t="s">
        <v>2683</v>
      </c>
      <c r="AK7" s="92" t="s">
        <v>2684</v>
      </c>
      <c r="AL7" s="92" t="s">
        <v>2685</v>
      </c>
      <c r="AM7" s="92" t="s">
        <v>2686</v>
      </c>
      <c r="AN7" s="92" t="s">
        <v>2687</v>
      </c>
      <c r="AO7" s="92" t="s">
        <v>2688</v>
      </c>
      <c r="AP7" s="92" t="s">
        <v>2689</v>
      </c>
      <c r="AQ7" s="92" t="s">
        <v>2690</v>
      </c>
      <c r="AR7" s="92" t="s">
        <v>2691</v>
      </c>
      <c r="AS7" s="92" t="s">
        <v>2692</v>
      </c>
      <c r="AT7" s="92" t="s">
        <v>1418</v>
      </c>
      <c r="AU7" s="92" t="s">
        <v>2693</v>
      </c>
      <c r="AV7" s="92" t="s">
        <v>2694</v>
      </c>
      <c r="AW7" s="92" t="s">
        <v>2382</v>
      </c>
      <c r="AX7" s="92" t="s">
        <v>2695</v>
      </c>
      <c r="AY7" s="92" t="s">
        <v>2696</v>
      </c>
      <c r="AZ7" s="92" t="s">
        <v>2697</v>
      </c>
      <c r="BA7" s="92" t="s">
        <v>2698</v>
      </c>
      <c r="BB7" s="92" t="s">
        <v>2699</v>
      </c>
      <c r="BC7" s="92" t="s">
        <v>2700</v>
      </c>
      <c r="BD7" s="92" t="s">
        <v>2701</v>
      </c>
      <c r="BE7" s="92" t="s">
        <v>2702</v>
      </c>
      <c r="BF7" s="92" t="s">
        <v>2703</v>
      </c>
      <c r="BG7" s="92" t="s">
        <v>2704</v>
      </c>
      <c r="BH7" s="92" t="s">
        <v>2705</v>
      </c>
      <c r="BI7" s="92" t="s">
        <v>2706</v>
      </c>
      <c r="BJ7" s="92" t="s">
        <v>2707</v>
      </c>
      <c r="BK7" s="92" t="s">
        <v>2708</v>
      </c>
      <c r="BL7" s="92" t="s">
        <v>2709</v>
      </c>
      <c r="BM7" s="92" t="s">
        <v>2632</v>
      </c>
      <c r="BN7" s="92" t="s">
        <v>2710</v>
      </c>
      <c r="BO7" s="92" t="s">
        <v>67</v>
      </c>
      <c r="BP7" s="92" t="s">
        <v>2655</v>
      </c>
      <c r="BQ7" s="92" t="s">
        <v>2656</v>
      </c>
      <c r="BR7" s="92" t="s">
        <v>2657</v>
      </c>
      <c r="BS7" s="92" t="s">
        <v>2658</v>
      </c>
      <c r="BT7" s="92" t="s">
        <v>2659</v>
      </c>
      <c r="BU7" s="92" t="s">
        <v>2660</v>
      </c>
      <c r="BV7" s="92" t="s">
        <v>2661</v>
      </c>
      <c r="BW7" s="92" t="s">
        <v>2662</v>
      </c>
      <c r="BX7" s="92" t="s">
        <v>2663</v>
      </c>
      <c r="BY7" s="92" t="s">
        <v>2664</v>
      </c>
      <c r="BZ7" s="92" t="s">
        <v>2665</v>
      </c>
      <c r="CA7" s="92" t="s">
        <v>2666</v>
      </c>
      <c r="CB7" s="92" t="s">
        <v>2667</v>
      </c>
      <c r="CC7" s="92" t="s">
        <v>2668</v>
      </c>
      <c r="CD7" s="92" t="s">
        <v>2669</v>
      </c>
      <c r="CE7" s="92" t="s">
        <v>2670</v>
      </c>
      <c r="CF7" s="92" t="s">
        <v>2671</v>
      </c>
      <c r="CG7" s="92" t="s">
        <v>2672</v>
      </c>
      <c r="CH7" s="92" t="s">
        <v>2673</v>
      </c>
      <c r="CI7" s="92" t="s">
        <v>2674</v>
      </c>
      <c r="CJ7" s="92" t="s">
        <v>2675</v>
      </c>
      <c r="CK7" s="92" t="s">
        <v>2676</v>
      </c>
      <c r="CL7" s="92" t="s">
        <v>2677</v>
      </c>
      <c r="CM7" s="92" t="s">
        <v>2381</v>
      </c>
      <c r="CN7" s="92" t="s">
        <v>2678</v>
      </c>
      <c r="CO7" s="92" t="s">
        <v>2679</v>
      </c>
      <c r="CP7" s="92" t="s">
        <v>2680</v>
      </c>
      <c r="CQ7" s="92" t="s">
        <v>2346</v>
      </c>
      <c r="CR7" s="92" t="s">
        <v>2681</v>
      </c>
      <c r="CS7" s="92" t="s">
        <v>2682</v>
      </c>
      <c r="CT7" s="92" t="s">
        <v>2683</v>
      </c>
      <c r="CU7" s="92" t="s">
        <v>2684</v>
      </c>
      <c r="CV7" s="92" t="s">
        <v>2685</v>
      </c>
      <c r="CW7" s="92" t="s">
        <v>2686</v>
      </c>
      <c r="CX7" s="92" t="s">
        <v>2687</v>
      </c>
      <c r="CY7" s="92" t="s">
        <v>2688</v>
      </c>
      <c r="CZ7" s="92" t="s">
        <v>2689</v>
      </c>
      <c r="DA7" s="92" t="s">
        <v>2690</v>
      </c>
      <c r="DB7" s="92" t="s">
        <v>2691</v>
      </c>
      <c r="DC7" s="92" t="s">
        <v>2692</v>
      </c>
      <c r="DD7" s="92" t="s">
        <v>1418</v>
      </c>
      <c r="DE7" s="92" t="s">
        <v>2693</v>
      </c>
      <c r="DF7" s="92" t="s">
        <v>2694</v>
      </c>
      <c r="DG7" s="92" t="s">
        <v>2382</v>
      </c>
      <c r="DH7" s="92" t="s">
        <v>2695</v>
      </c>
      <c r="DI7" s="92" t="s">
        <v>2696</v>
      </c>
      <c r="DJ7" s="92" t="s">
        <v>2697</v>
      </c>
      <c r="DK7" s="92" t="s">
        <v>2698</v>
      </c>
      <c r="DL7" s="92" t="s">
        <v>2699</v>
      </c>
      <c r="DM7" s="92" t="s">
        <v>2700</v>
      </c>
      <c r="DN7" s="92" t="s">
        <v>2701</v>
      </c>
      <c r="DO7" s="92" t="s">
        <v>2702</v>
      </c>
      <c r="DP7" s="92" t="s">
        <v>2703</v>
      </c>
      <c r="DQ7" s="92" t="s">
        <v>2704</v>
      </c>
      <c r="DR7" s="92" t="s">
        <v>2705</v>
      </c>
      <c r="DS7" s="92" t="s">
        <v>2706</v>
      </c>
      <c r="DT7" s="92" t="s">
        <v>2707</v>
      </c>
      <c r="DU7" s="92" t="s">
        <v>2708</v>
      </c>
      <c r="DV7" s="92" t="s">
        <v>2709</v>
      </c>
      <c r="DW7" s="92" t="s">
        <v>2632</v>
      </c>
      <c r="DX7" s="92" t="s">
        <v>2710</v>
      </c>
      <c r="DY7" s="92" t="s">
        <v>67</v>
      </c>
      <c r="DZ7" s="92" t="s">
        <v>2655</v>
      </c>
      <c r="EA7" s="92" t="s">
        <v>2656</v>
      </c>
      <c r="EB7" s="92" t="s">
        <v>2657</v>
      </c>
      <c r="EC7" s="92" t="s">
        <v>2658</v>
      </c>
      <c r="ED7" s="92" t="s">
        <v>2659</v>
      </c>
      <c r="EE7" s="92" t="s">
        <v>2660</v>
      </c>
      <c r="EF7" s="92" t="s">
        <v>2661</v>
      </c>
      <c r="EG7" s="92" t="s">
        <v>2662</v>
      </c>
      <c r="EH7" s="92" t="s">
        <v>2663</v>
      </c>
      <c r="EI7" s="92" t="s">
        <v>2664</v>
      </c>
      <c r="EJ7" s="92" t="s">
        <v>2665</v>
      </c>
      <c r="EK7" s="92" t="s">
        <v>2666</v>
      </c>
      <c r="EL7" s="92" t="s">
        <v>2667</v>
      </c>
      <c r="EM7" s="92" t="s">
        <v>2668</v>
      </c>
      <c r="EN7" s="92" t="s">
        <v>2669</v>
      </c>
      <c r="EO7" s="92" t="s">
        <v>2670</v>
      </c>
      <c r="EP7" s="92" t="s">
        <v>2671</v>
      </c>
      <c r="EQ7" s="92" t="s">
        <v>2672</v>
      </c>
      <c r="ER7" s="92" t="s">
        <v>2673</v>
      </c>
      <c r="ES7" s="92" t="s">
        <v>2674</v>
      </c>
      <c r="ET7" s="92" t="s">
        <v>2675</v>
      </c>
      <c r="EU7" s="92" t="s">
        <v>2676</v>
      </c>
      <c r="EV7" s="92" t="s">
        <v>2677</v>
      </c>
      <c r="EW7" s="92" t="s">
        <v>2381</v>
      </c>
      <c r="EX7" s="92" t="s">
        <v>2678</v>
      </c>
      <c r="EY7" s="92" t="s">
        <v>2679</v>
      </c>
      <c r="EZ7" s="92" t="s">
        <v>2680</v>
      </c>
      <c r="FA7" s="92" t="s">
        <v>2346</v>
      </c>
      <c r="FB7" s="92" t="s">
        <v>2681</v>
      </c>
      <c r="FC7" s="92" t="s">
        <v>2682</v>
      </c>
      <c r="FD7" s="92" t="s">
        <v>2683</v>
      </c>
      <c r="FE7" s="92" t="s">
        <v>2684</v>
      </c>
      <c r="FF7" s="92" t="s">
        <v>2685</v>
      </c>
      <c r="FG7" s="92" t="s">
        <v>2686</v>
      </c>
      <c r="FH7" s="92" t="s">
        <v>2687</v>
      </c>
      <c r="FI7" s="92" t="s">
        <v>2688</v>
      </c>
      <c r="FJ7" s="92" t="s">
        <v>2689</v>
      </c>
      <c r="FK7" s="92" t="s">
        <v>2690</v>
      </c>
      <c r="FL7" s="92" t="s">
        <v>2691</v>
      </c>
      <c r="FM7" s="92" t="s">
        <v>2692</v>
      </c>
      <c r="FN7" s="92" t="s">
        <v>1418</v>
      </c>
      <c r="FO7" s="92" t="s">
        <v>2693</v>
      </c>
      <c r="FP7" s="92" t="s">
        <v>2694</v>
      </c>
      <c r="FQ7" s="92" t="s">
        <v>2382</v>
      </c>
      <c r="FR7" s="92" t="s">
        <v>2695</v>
      </c>
      <c r="FS7" s="92" t="s">
        <v>2696</v>
      </c>
      <c r="FT7" s="92" t="s">
        <v>2697</v>
      </c>
      <c r="FU7" s="92" t="s">
        <v>2698</v>
      </c>
      <c r="FV7" s="92" t="s">
        <v>2699</v>
      </c>
      <c r="FW7" s="92" t="s">
        <v>2700</v>
      </c>
      <c r="FX7" s="92" t="s">
        <v>2701</v>
      </c>
      <c r="FY7" s="92" t="s">
        <v>2702</v>
      </c>
      <c r="FZ7" s="92" t="s">
        <v>2703</v>
      </c>
      <c r="GA7" s="92" t="s">
        <v>2704</v>
      </c>
      <c r="GB7" s="92" t="s">
        <v>2705</v>
      </c>
      <c r="GC7" s="92" t="s">
        <v>2706</v>
      </c>
      <c r="GD7" s="92" t="s">
        <v>2707</v>
      </c>
      <c r="GE7" s="92" t="s">
        <v>2708</v>
      </c>
      <c r="GF7" s="92" t="s">
        <v>2709</v>
      </c>
      <c r="GG7" s="92" t="s">
        <v>2632</v>
      </c>
      <c r="GH7" s="92" t="s">
        <v>2710</v>
      </c>
      <c r="GI7" s="92" t="s">
        <v>67</v>
      </c>
      <c r="GJ7" s="92" t="s">
        <v>2655</v>
      </c>
      <c r="GK7" s="92" t="s">
        <v>2656</v>
      </c>
      <c r="GL7" s="92" t="s">
        <v>2657</v>
      </c>
      <c r="GM7" s="92" t="s">
        <v>2658</v>
      </c>
      <c r="GN7" s="92" t="s">
        <v>2659</v>
      </c>
      <c r="GO7" s="92" t="s">
        <v>2660</v>
      </c>
      <c r="GP7" s="92" t="s">
        <v>2661</v>
      </c>
      <c r="GQ7" s="92" t="s">
        <v>2662</v>
      </c>
      <c r="GR7" s="92" t="s">
        <v>2663</v>
      </c>
      <c r="GS7" s="92" t="s">
        <v>2664</v>
      </c>
      <c r="GT7" s="92" t="s">
        <v>2665</v>
      </c>
      <c r="GU7" s="92" t="s">
        <v>2666</v>
      </c>
      <c r="GV7" s="92" t="s">
        <v>2667</v>
      </c>
      <c r="GW7" s="92" t="s">
        <v>2668</v>
      </c>
      <c r="GX7" s="92" t="s">
        <v>2669</v>
      </c>
      <c r="GY7" s="92" t="s">
        <v>2670</v>
      </c>
      <c r="GZ7" s="92" t="s">
        <v>2671</v>
      </c>
      <c r="HA7" s="92" t="s">
        <v>2672</v>
      </c>
      <c r="HB7" s="92" t="s">
        <v>2673</v>
      </c>
      <c r="HC7" s="92" t="s">
        <v>2674</v>
      </c>
      <c r="HD7" s="92" t="s">
        <v>2675</v>
      </c>
      <c r="HE7" s="92" t="s">
        <v>2676</v>
      </c>
      <c r="HF7" s="92" t="s">
        <v>2677</v>
      </c>
      <c r="HG7" s="92" t="s">
        <v>2381</v>
      </c>
      <c r="HH7" s="92" t="s">
        <v>2678</v>
      </c>
      <c r="HI7" s="92" t="s">
        <v>2679</v>
      </c>
      <c r="HJ7" s="92" t="s">
        <v>2680</v>
      </c>
      <c r="HK7" s="92" t="s">
        <v>2346</v>
      </c>
      <c r="HL7" s="92" t="s">
        <v>2681</v>
      </c>
      <c r="HM7" s="92" t="s">
        <v>2682</v>
      </c>
      <c r="HN7" s="92" t="s">
        <v>2683</v>
      </c>
      <c r="HO7" s="92" t="s">
        <v>2684</v>
      </c>
      <c r="HP7" s="92" t="s">
        <v>2685</v>
      </c>
      <c r="HQ7" s="92" t="s">
        <v>2686</v>
      </c>
      <c r="HR7" s="92" t="s">
        <v>2687</v>
      </c>
      <c r="HS7" s="92" t="s">
        <v>2688</v>
      </c>
      <c r="HT7" s="92" t="s">
        <v>2689</v>
      </c>
      <c r="HU7" s="92" t="s">
        <v>2690</v>
      </c>
      <c r="HV7" s="92" t="s">
        <v>2691</v>
      </c>
      <c r="HW7" s="92" t="s">
        <v>2692</v>
      </c>
      <c r="HX7" s="92" t="s">
        <v>1418</v>
      </c>
      <c r="HY7" s="92" t="s">
        <v>2693</v>
      </c>
      <c r="HZ7" s="92" t="s">
        <v>2694</v>
      </c>
      <c r="IA7" s="92" t="s">
        <v>2382</v>
      </c>
      <c r="IB7" s="92" t="s">
        <v>2695</v>
      </c>
      <c r="IC7" s="92" t="s">
        <v>2696</v>
      </c>
      <c r="ID7" s="92" t="s">
        <v>2697</v>
      </c>
      <c r="IE7" s="92" t="s">
        <v>2698</v>
      </c>
      <c r="IF7" s="92" t="s">
        <v>2699</v>
      </c>
      <c r="IG7" s="92" t="s">
        <v>2700</v>
      </c>
      <c r="IH7" s="92" t="s">
        <v>2701</v>
      </c>
      <c r="II7" s="92" t="s">
        <v>2702</v>
      </c>
      <c r="IJ7" s="92" t="s">
        <v>2703</v>
      </c>
      <c r="IK7" s="92" t="s">
        <v>2704</v>
      </c>
      <c r="IL7" s="92" t="s">
        <v>2705</v>
      </c>
      <c r="IM7" s="92" t="s">
        <v>2706</v>
      </c>
      <c r="IN7" s="92" t="s">
        <v>2707</v>
      </c>
      <c r="IO7" s="92" t="s">
        <v>2708</v>
      </c>
      <c r="IP7" s="92" t="s">
        <v>2709</v>
      </c>
      <c r="IQ7" s="92" t="s">
        <v>2632</v>
      </c>
      <c r="IR7" s="92" t="s">
        <v>2710</v>
      </c>
      <c r="IS7" s="92" t="s">
        <v>67</v>
      </c>
      <c r="IT7" s="92" t="s">
        <v>2711</v>
      </c>
      <c r="IU7" s="92" t="s">
        <v>2653</v>
      </c>
      <c r="IV7" s="92" t="s">
        <v>2712</v>
      </c>
      <c r="IW7" s="92" t="s">
        <v>2713</v>
      </c>
      <c r="IX7" s="92" t="s">
        <v>2714</v>
      </c>
      <c r="IY7" s="92" t="s">
        <v>2715</v>
      </c>
      <c r="IZ7" s="92" t="s">
        <v>2716</v>
      </c>
      <c r="JA7" s="92" t="s">
        <v>2717</v>
      </c>
      <c r="JB7" s="92" t="s">
        <v>2718</v>
      </c>
      <c r="JC7" s="92" t="s">
        <v>2719</v>
      </c>
      <c r="JD7" s="92" t="s">
        <v>2654</v>
      </c>
      <c r="JE7" s="92" t="s">
        <v>2720</v>
      </c>
      <c r="JF7" s="92" t="s">
        <v>2721</v>
      </c>
      <c r="JG7" s="92" t="s">
        <v>2722</v>
      </c>
      <c r="JH7" s="92" t="s">
        <v>2723</v>
      </c>
      <c r="JI7" s="92" t="s">
        <v>2724</v>
      </c>
      <c r="JJ7" s="92" t="s">
        <v>2725</v>
      </c>
      <c r="JK7" s="92" t="s">
        <v>2655</v>
      </c>
      <c r="JL7" s="92" t="s">
        <v>2656</v>
      </c>
      <c r="JM7" s="92" t="s">
        <v>2657</v>
      </c>
      <c r="JN7" s="92" t="s">
        <v>2658</v>
      </c>
      <c r="JO7" s="92" t="s">
        <v>2659</v>
      </c>
      <c r="JP7" s="92" t="s">
        <v>2660</v>
      </c>
      <c r="JQ7" s="92" t="s">
        <v>2661</v>
      </c>
      <c r="JR7" s="92" t="s">
        <v>2662</v>
      </c>
      <c r="JS7" s="92" t="s">
        <v>2663</v>
      </c>
      <c r="JT7" s="92" t="s">
        <v>2664</v>
      </c>
      <c r="JU7" s="92" t="s">
        <v>2665</v>
      </c>
      <c r="JV7" s="92" t="s">
        <v>2666</v>
      </c>
      <c r="JW7" s="92" t="s">
        <v>2667</v>
      </c>
      <c r="JX7" s="92" t="s">
        <v>2668</v>
      </c>
      <c r="JY7" s="92" t="s">
        <v>2669</v>
      </c>
      <c r="JZ7" s="92" t="s">
        <v>2670</v>
      </c>
      <c r="KA7" s="92" t="s">
        <v>2671</v>
      </c>
      <c r="KB7" s="92" t="s">
        <v>2672</v>
      </c>
      <c r="KC7" s="92" t="s">
        <v>2673</v>
      </c>
      <c r="KD7" s="92" t="s">
        <v>2674</v>
      </c>
      <c r="KE7" s="92" t="s">
        <v>2675</v>
      </c>
      <c r="KF7" s="92" t="s">
        <v>2676</v>
      </c>
      <c r="KG7" s="92" t="s">
        <v>2677</v>
      </c>
      <c r="KH7" s="92" t="s">
        <v>2381</v>
      </c>
      <c r="KI7" s="92" t="s">
        <v>2678</v>
      </c>
      <c r="KJ7" s="92" t="s">
        <v>2679</v>
      </c>
      <c r="KK7" s="92" t="s">
        <v>2680</v>
      </c>
      <c r="KL7" s="92" t="s">
        <v>2346</v>
      </c>
      <c r="KM7" s="92" t="s">
        <v>2681</v>
      </c>
      <c r="KN7" s="92" t="s">
        <v>2682</v>
      </c>
      <c r="KO7" s="92" t="s">
        <v>2683</v>
      </c>
      <c r="KP7" s="92" t="s">
        <v>2684</v>
      </c>
      <c r="KQ7" s="92" t="s">
        <v>2685</v>
      </c>
      <c r="KR7" s="92" t="s">
        <v>2686</v>
      </c>
      <c r="KS7" s="92" t="s">
        <v>2687</v>
      </c>
      <c r="KT7" s="92" t="s">
        <v>2688</v>
      </c>
      <c r="KU7" s="92" t="s">
        <v>2689</v>
      </c>
      <c r="KV7" s="92" t="s">
        <v>2690</v>
      </c>
      <c r="KW7" s="92" t="s">
        <v>2691</v>
      </c>
      <c r="KX7" s="92" t="s">
        <v>2692</v>
      </c>
      <c r="KY7" s="92" t="s">
        <v>1418</v>
      </c>
      <c r="KZ7" s="92" t="s">
        <v>2693</v>
      </c>
      <c r="LA7" s="92" t="s">
        <v>2694</v>
      </c>
      <c r="LB7" s="92" t="s">
        <v>2382</v>
      </c>
      <c r="LC7" s="92" t="s">
        <v>2695</v>
      </c>
      <c r="LD7" s="92" t="s">
        <v>2696</v>
      </c>
      <c r="LE7" s="92" t="s">
        <v>2697</v>
      </c>
      <c r="LF7" s="92" t="s">
        <v>2698</v>
      </c>
      <c r="LG7" s="92" t="s">
        <v>2699</v>
      </c>
      <c r="LH7" s="92" t="s">
        <v>2700</v>
      </c>
      <c r="LI7" s="92" t="s">
        <v>2701</v>
      </c>
      <c r="LJ7" s="92" t="s">
        <v>2702</v>
      </c>
      <c r="LK7" s="92" t="s">
        <v>2703</v>
      </c>
      <c r="LL7" s="92" t="s">
        <v>2704</v>
      </c>
      <c r="LM7" s="92" t="s">
        <v>2705</v>
      </c>
      <c r="LN7" s="92" t="s">
        <v>2706</v>
      </c>
      <c r="LO7" s="92" t="s">
        <v>2707</v>
      </c>
      <c r="LP7" s="92" t="s">
        <v>2708</v>
      </c>
      <c r="LQ7" s="92" t="s">
        <v>2709</v>
      </c>
      <c r="LR7" s="92" t="s">
        <v>2632</v>
      </c>
      <c r="LS7" s="92" t="s">
        <v>2710</v>
      </c>
      <c r="LT7" s="92" t="s">
        <v>67</v>
      </c>
      <c r="LU7" s="92" t="s">
        <v>2655</v>
      </c>
      <c r="LV7" s="92" t="s">
        <v>2656</v>
      </c>
      <c r="LW7" s="92" t="s">
        <v>2657</v>
      </c>
      <c r="LX7" s="92" t="s">
        <v>2658</v>
      </c>
      <c r="LY7" s="92" t="s">
        <v>2659</v>
      </c>
      <c r="LZ7" s="92" t="s">
        <v>2660</v>
      </c>
      <c r="MA7" s="92" t="s">
        <v>2661</v>
      </c>
      <c r="MB7" s="92" t="s">
        <v>2662</v>
      </c>
      <c r="MC7" s="92" t="s">
        <v>2663</v>
      </c>
      <c r="MD7" s="92" t="s">
        <v>2664</v>
      </c>
      <c r="ME7" s="92" t="s">
        <v>2665</v>
      </c>
      <c r="MF7" s="92" t="s">
        <v>2666</v>
      </c>
      <c r="MG7" s="92" t="s">
        <v>2667</v>
      </c>
      <c r="MH7" s="92" t="s">
        <v>2668</v>
      </c>
      <c r="MI7" s="92" t="s">
        <v>2669</v>
      </c>
      <c r="MJ7" s="92" t="s">
        <v>2670</v>
      </c>
      <c r="MK7" s="92" t="s">
        <v>2671</v>
      </c>
      <c r="ML7" s="92" t="s">
        <v>2672</v>
      </c>
      <c r="MM7" s="92" t="s">
        <v>2673</v>
      </c>
      <c r="MN7" s="92" t="s">
        <v>2674</v>
      </c>
      <c r="MO7" s="92" t="s">
        <v>2675</v>
      </c>
      <c r="MP7" s="92" t="s">
        <v>2676</v>
      </c>
      <c r="MQ7" s="92" t="s">
        <v>2677</v>
      </c>
      <c r="MR7" s="92" t="s">
        <v>2381</v>
      </c>
      <c r="MS7" s="92" t="s">
        <v>2678</v>
      </c>
      <c r="MT7" s="92" t="s">
        <v>2679</v>
      </c>
      <c r="MU7" s="92" t="s">
        <v>2680</v>
      </c>
      <c r="MV7" s="92" t="s">
        <v>2346</v>
      </c>
      <c r="MW7" s="92" t="s">
        <v>2681</v>
      </c>
      <c r="MX7" s="92" t="s">
        <v>2682</v>
      </c>
      <c r="MY7" s="92" t="s">
        <v>2683</v>
      </c>
      <c r="MZ7" s="92" t="s">
        <v>2684</v>
      </c>
      <c r="NA7" s="92" t="s">
        <v>2685</v>
      </c>
      <c r="NB7" s="92" t="s">
        <v>2686</v>
      </c>
      <c r="NC7" s="92" t="s">
        <v>2687</v>
      </c>
      <c r="ND7" s="92" t="s">
        <v>2688</v>
      </c>
      <c r="NE7" s="92" t="s">
        <v>2689</v>
      </c>
      <c r="NF7" s="92" t="s">
        <v>2690</v>
      </c>
      <c r="NG7" s="92" t="s">
        <v>2691</v>
      </c>
      <c r="NH7" s="92" t="s">
        <v>2692</v>
      </c>
      <c r="NI7" s="92" t="s">
        <v>1418</v>
      </c>
      <c r="NJ7" s="92" t="s">
        <v>2693</v>
      </c>
      <c r="NK7" s="92" t="s">
        <v>2694</v>
      </c>
      <c r="NL7" s="92" t="s">
        <v>2382</v>
      </c>
      <c r="NM7" s="92" t="s">
        <v>2695</v>
      </c>
      <c r="NN7" s="92" t="s">
        <v>2696</v>
      </c>
      <c r="NO7" s="92" t="s">
        <v>2697</v>
      </c>
      <c r="NP7" s="92" t="s">
        <v>2698</v>
      </c>
      <c r="NQ7" s="92" t="s">
        <v>2699</v>
      </c>
      <c r="NR7" s="92" t="s">
        <v>2700</v>
      </c>
      <c r="NS7" s="92" t="s">
        <v>2701</v>
      </c>
      <c r="NT7" s="92" t="s">
        <v>2702</v>
      </c>
      <c r="NU7" s="92" t="s">
        <v>2703</v>
      </c>
      <c r="NV7" s="92" t="s">
        <v>2704</v>
      </c>
      <c r="NW7" s="92" t="s">
        <v>2705</v>
      </c>
      <c r="NX7" s="92" t="s">
        <v>2706</v>
      </c>
      <c r="NY7" s="92" t="s">
        <v>2707</v>
      </c>
      <c r="NZ7" s="92" t="s">
        <v>2708</v>
      </c>
      <c r="OA7" s="92" t="s">
        <v>2709</v>
      </c>
      <c r="OB7" s="92" t="s">
        <v>2632</v>
      </c>
      <c r="OC7" s="92" t="s">
        <v>2710</v>
      </c>
      <c r="OD7" s="92" t="s">
        <v>67</v>
      </c>
      <c r="OE7" s="92" t="s">
        <v>2655</v>
      </c>
      <c r="OF7" s="92" t="s">
        <v>2656</v>
      </c>
      <c r="OG7" s="92" t="s">
        <v>2657</v>
      </c>
      <c r="OH7" s="92" t="s">
        <v>2658</v>
      </c>
      <c r="OI7" s="92" t="s">
        <v>2659</v>
      </c>
      <c r="OJ7" s="92" t="s">
        <v>2660</v>
      </c>
      <c r="OK7" s="92" t="s">
        <v>2661</v>
      </c>
      <c r="OL7" s="92" t="s">
        <v>2662</v>
      </c>
      <c r="OM7" s="92" t="s">
        <v>2663</v>
      </c>
      <c r="ON7" s="92" t="s">
        <v>2664</v>
      </c>
      <c r="OO7" s="92" t="s">
        <v>2665</v>
      </c>
      <c r="OP7" s="92" t="s">
        <v>2666</v>
      </c>
      <c r="OQ7" s="92" t="s">
        <v>2667</v>
      </c>
      <c r="OR7" s="92" t="s">
        <v>2668</v>
      </c>
      <c r="OS7" s="92" t="s">
        <v>2669</v>
      </c>
      <c r="OT7" s="92" t="s">
        <v>2670</v>
      </c>
      <c r="OU7" s="92" t="s">
        <v>2671</v>
      </c>
      <c r="OV7" s="92" t="s">
        <v>2672</v>
      </c>
      <c r="OW7" s="92" t="s">
        <v>2673</v>
      </c>
      <c r="OX7" s="92" t="s">
        <v>2674</v>
      </c>
      <c r="OY7" s="92" t="s">
        <v>2675</v>
      </c>
      <c r="OZ7" s="92" t="s">
        <v>2676</v>
      </c>
      <c r="PA7" s="92" t="s">
        <v>2677</v>
      </c>
      <c r="PB7" s="92" t="s">
        <v>2381</v>
      </c>
      <c r="PC7" s="92" t="s">
        <v>2678</v>
      </c>
      <c r="PD7" s="92" t="s">
        <v>2679</v>
      </c>
      <c r="PE7" s="92" t="s">
        <v>2680</v>
      </c>
      <c r="PF7" s="92" t="s">
        <v>2346</v>
      </c>
      <c r="PG7" s="92" t="s">
        <v>2681</v>
      </c>
      <c r="PH7" s="92" t="s">
        <v>2682</v>
      </c>
      <c r="PI7" s="92" t="s">
        <v>2683</v>
      </c>
      <c r="PJ7" s="92" t="s">
        <v>2684</v>
      </c>
      <c r="PK7" s="92" t="s">
        <v>2685</v>
      </c>
      <c r="PL7" s="92" t="s">
        <v>2686</v>
      </c>
      <c r="PM7" s="92" t="s">
        <v>2687</v>
      </c>
      <c r="PN7" s="92" t="s">
        <v>2688</v>
      </c>
      <c r="PO7" s="92" t="s">
        <v>2689</v>
      </c>
      <c r="PP7" s="92" t="s">
        <v>2690</v>
      </c>
      <c r="PQ7" s="92" t="s">
        <v>2691</v>
      </c>
      <c r="PR7" s="92" t="s">
        <v>2692</v>
      </c>
      <c r="PS7" s="92" t="s">
        <v>1418</v>
      </c>
      <c r="PT7" s="92" t="s">
        <v>2693</v>
      </c>
      <c r="PU7" s="92" t="s">
        <v>2694</v>
      </c>
      <c r="PV7" s="92" t="s">
        <v>2382</v>
      </c>
      <c r="PW7" s="92" t="s">
        <v>2695</v>
      </c>
      <c r="PX7" s="92" t="s">
        <v>2696</v>
      </c>
      <c r="PY7" s="92" t="s">
        <v>2697</v>
      </c>
      <c r="PZ7" s="92" t="s">
        <v>2698</v>
      </c>
      <c r="QA7" s="92" t="s">
        <v>2699</v>
      </c>
      <c r="QB7" s="92" t="s">
        <v>2700</v>
      </c>
      <c r="QC7" s="92" t="s">
        <v>2701</v>
      </c>
      <c r="QD7" s="92" t="s">
        <v>2702</v>
      </c>
      <c r="QE7" s="92" t="s">
        <v>2703</v>
      </c>
      <c r="QF7" s="92" t="s">
        <v>2704</v>
      </c>
      <c r="QG7" s="92" t="s">
        <v>2705</v>
      </c>
      <c r="QH7" s="92" t="s">
        <v>2706</v>
      </c>
      <c r="QI7" s="92" t="s">
        <v>2707</v>
      </c>
      <c r="QJ7" s="92" t="s">
        <v>2708</v>
      </c>
      <c r="QK7" s="92" t="s">
        <v>2709</v>
      </c>
      <c r="QL7" s="92" t="s">
        <v>2632</v>
      </c>
      <c r="QM7" s="92" t="s">
        <v>2710</v>
      </c>
      <c r="QN7" s="92" t="s">
        <v>67</v>
      </c>
      <c r="QO7" s="92" t="s">
        <v>2655</v>
      </c>
      <c r="QP7" s="92" t="s">
        <v>2656</v>
      </c>
      <c r="QQ7" s="92" t="s">
        <v>2657</v>
      </c>
      <c r="QR7" s="92" t="s">
        <v>2658</v>
      </c>
      <c r="QS7" s="92" t="s">
        <v>2659</v>
      </c>
      <c r="QT7" s="92" t="s">
        <v>2660</v>
      </c>
      <c r="QU7" s="92" t="s">
        <v>2661</v>
      </c>
      <c r="QV7" s="92" t="s">
        <v>2662</v>
      </c>
      <c r="QW7" s="92" t="s">
        <v>2663</v>
      </c>
      <c r="QX7" s="92" t="s">
        <v>2664</v>
      </c>
      <c r="QY7" s="92" t="s">
        <v>2665</v>
      </c>
      <c r="QZ7" s="92" t="s">
        <v>2666</v>
      </c>
      <c r="RA7" s="92" t="s">
        <v>2667</v>
      </c>
      <c r="RB7" s="92" t="s">
        <v>2668</v>
      </c>
      <c r="RC7" s="92" t="s">
        <v>2669</v>
      </c>
      <c r="RD7" s="92" t="s">
        <v>2670</v>
      </c>
      <c r="RE7" s="92" t="s">
        <v>2671</v>
      </c>
      <c r="RF7" s="92" t="s">
        <v>2672</v>
      </c>
      <c r="RG7" s="92" t="s">
        <v>2673</v>
      </c>
      <c r="RH7" s="92" t="s">
        <v>2674</v>
      </c>
      <c r="RI7" s="92" t="s">
        <v>2675</v>
      </c>
      <c r="RJ7" s="92" t="s">
        <v>2676</v>
      </c>
      <c r="RK7" s="92" t="s">
        <v>2677</v>
      </c>
      <c r="RL7" s="92" t="s">
        <v>2381</v>
      </c>
      <c r="RM7" s="92" t="s">
        <v>2678</v>
      </c>
      <c r="RN7" s="92" t="s">
        <v>2679</v>
      </c>
      <c r="RO7" s="92" t="s">
        <v>2680</v>
      </c>
      <c r="RP7" s="92" t="s">
        <v>2346</v>
      </c>
      <c r="RQ7" s="92" t="s">
        <v>2681</v>
      </c>
      <c r="RR7" s="92" t="s">
        <v>2682</v>
      </c>
      <c r="RS7" s="92" t="s">
        <v>2683</v>
      </c>
      <c r="RT7" s="92" t="s">
        <v>2684</v>
      </c>
      <c r="RU7" s="92" t="s">
        <v>2685</v>
      </c>
      <c r="RV7" s="92" t="s">
        <v>2686</v>
      </c>
      <c r="RW7" s="92" t="s">
        <v>2687</v>
      </c>
      <c r="RX7" s="92" t="s">
        <v>2688</v>
      </c>
      <c r="RY7" s="92" t="s">
        <v>2689</v>
      </c>
      <c r="RZ7" s="92" t="s">
        <v>2690</v>
      </c>
      <c r="SA7" s="92" t="s">
        <v>2691</v>
      </c>
      <c r="SB7" s="92" t="s">
        <v>2692</v>
      </c>
      <c r="SC7" s="92" t="s">
        <v>1418</v>
      </c>
      <c r="SD7" s="92" t="s">
        <v>2693</v>
      </c>
      <c r="SE7" s="92" t="s">
        <v>2694</v>
      </c>
      <c r="SF7" s="92" t="s">
        <v>2382</v>
      </c>
      <c r="SG7" s="92" t="s">
        <v>2695</v>
      </c>
      <c r="SH7" s="92" t="s">
        <v>2696</v>
      </c>
      <c r="SI7" s="92" t="s">
        <v>2697</v>
      </c>
      <c r="SJ7" s="92" t="s">
        <v>2698</v>
      </c>
      <c r="SK7" s="92" t="s">
        <v>2699</v>
      </c>
      <c r="SL7" s="92" t="s">
        <v>2700</v>
      </c>
      <c r="SM7" s="92" t="s">
        <v>2701</v>
      </c>
      <c r="SN7" s="92" t="s">
        <v>2702</v>
      </c>
      <c r="SO7" s="92" t="s">
        <v>2703</v>
      </c>
      <c r="SP7" s="92" t="s">
        <v>2704</v>
      </c>
      <c r="SQ7" s="92" t="s">
        <v>2705</v>
      </c>
      <c r="SR7" s="92" t="s">
        <v>2706</v>
      </c>
      <c r="SS7" s="92" t="s">
        <v>2707</v>
      </c>
      <c r="ST7" s="92" t="s">
        <v>2708</v>
      </c>
      <c r="SU7" s="92" t="s">
        <v>2709</v>
      </c>
      <c r="SV7" s="92" t="s">
        <v>2632</v>
      </c>
      <c r="SW7" s="92" t="s">
        <v>2710</v>
      </c>
      <c r="SX7" s="92" t="s">
        <v>67</v>
      </c>
      <c r="SY7" s="92" t="s">
        <v>2711</v>
      </c>
      <c r="SZ7" s="92" t="s">
        <v>2653</v>
      </c>
      <c r="TA7" s="92" t="s">
        <v>2712</v>
      </c>
      <c r="TB7" s="92" t="s">
        <v>2713</v>
      </c>
      <c r="TC7" s="92" t="s">
        <v>2714</v>
      </c>
      <c r="TD7" s="92" t="s">
        <v>2715</v>
      </c>
      <c r="TE7" s="92" t="s">
        <v>2716</v>
      </c>
      <c r="TF7" s="92" t="s">
        <v>2717</v>
      </c>
      <c r="TG7" s="92" t="s">
        <v>2718</v>
      </c>
      <c r="TH7" s="92" t="s">
        <v>2719</v>
      </c>
      <c r="TI7" s="92" t="s">
        <v>2654</v>
      </c>
      <c r="TJ7" s="92" t="s">
        <v>2720</v>
      </c>
      <c r="TK7" s="92" t="s">
        <v>2721</v>
      </c>
      <c r="TL7" s="92" t="s">
        <v>2722</v>
      </c>
      <c r="TM7" s="92" t="s">
        <v>2723</v>
      </c>
      <c r="TN7" s="92" t="s">
        <v>2724</v>
      </c>
      <c r="TO7" s="92" t="s">
        <v>2725</v>
      </c>
      <c r="TP7" s="92" t="s">
        <v>2291</v>
      </c>
      <c r="TQ7" s="92" t="s">
        <v>2726</v>
      </c>
      <c r="TR7" s="92" t="s">
        <v>2634</v>
      </c>
      <c r="TS7" s="92" t="s">
        <v>2655</v>
      </c>
      <c r="TT7" s="92" t="s">
        <v>2656</v>
      </c>
      <c r="TU7" s="92" t="s">
        <v>2657</v>
      </c>
      <c r="TV7" s="92" t="s">
        <v>2658</v>
      </c>
      <c r="TW7" s="92" t="s">
        <v>2659</v>
      </c>
      <c r="TX7" s="92" t="s">
        <v>2660</v>
      </c>
      <c r="TY7" s="92" t="s">
        <v>2661</v>
      </c>
      <c r="TZ7" s="92" t="s">
        <v>2662</v>
      </c>
      <c r="UA7" s="92" t="s">
        <v>2663</v>
      </c>
      <c r="UB7" s="92" t="s">
        <v>2664</v>
      </c>
      <c r="UC7" s="92" t="s">
        <v>2665</v>
      </c>
      <c r="UD7" s="92" t="s">
        <v>2666</v>
      </c>
      <c r="UE7" s="92" t="s">
        <v>2667</v>
      </c>
      <c r="UF7" s="92" t="s">
        <v>2668</v>
      </c>
      <c r="UG7" s="92" t="s">
        <v>2669</v>
      </c>
      <c r="UH7" s="92" t="s">
        <v>2670</v>
      </c>
      <c r="UI7" s="92" t="s">
        <v>2671</v>
      </c>
      <c r="UJ7" s="92" t="s">
        <v>2672</v>
      </c>
      <c r="UK7" s="92" t="s">
        <v>2673</v>
      </c>
      <c r="UL7" s="92" t="s">
        <v>2674</v>
      </c>
      <c r="UM7" s="92" t="s">
        <v>2675</v>
      </c>
      <c r="UN7" s="92" t="s">
        <v>2676</v>
      </c>
      <c r="UO7" s="92" t="s">
        <v>2677</v>
      </c>
      <c r="UP7" s="92" t="s">
        <v>2381</v>
      </c>
      <c r="UQ7" s="92" t="s">
        <v>2678</v>
      </c>
      <c r="UR7" s="92" t="s">
        <v>2679</v>
      </c>
      <c r="US7" s="92" t="s">
        <v>2680</v>
      </c>
      <c r="UT7" s="92" t="s">
        <v>2346</v>
      </c>
      <c r="UU7" s="92" t="s">
        <v>2681</v>
      </c>
      <c r="UV7" s="92" t="s">
        <v>2682</v>
      </c>
      <c r="UW7" s="92" t="s">
        <v>2683</v>
      </c>
      <c r="UX7" s="92" t="s">
        <v>2684</v>
      </c>
      <c r="UY7" s="92" t="s">
        <v>2685</v>
      </c>
      <c r="UZ7" s="92" t="s">
        <v>2686</v>
      </c>
      <c r="VA7" s="92" t="s">
        <v>2687</v>
      </c>
      <c r="VB7" s="92" t="s">
        <v>2688</v>
      </c>
      <c r="VC7" s="92" t="s">
        <v>2689</v>
      </c>
      <c r="VD7" s="92" t="s">
        <v>2690</v>
      </c>
      <c r="VE7" s="92" t="s">
        <v>2691</v>
      </c>
      <c r="VF7" s="92" t="s">
        <v>2692</v>
      </c>
      <c r="VG7" s="92" t="s">
        <v>1418</v>
      </c>
      <c r="VH7" s="92" t="s">
        <v>2693</v>
      </c>
      <c r="VI7" s="92" t="s">
        <v>2694</v>
      </c>
      <c r="VJ7" s="92" t="s">
        <v>2382</v>
      </c>
      <c r="VK7" s="92" t="s">
        <v>2695</v>
      </c>
      <c r="VL7" s="92" t="s">
        <v>2696</v>
      </c>
      <c r="VM7" s="92" t="s">
        <v>2697</v>
      </c>
      <c r="VN7" s="92" t="s">
        <v>2698</v>
      </c>
      <c r="VO7" s="92" t="s">
        <v>2699</v>
      </c>
      <c r="VP7" s="92" t="s">
        <v>2700</v>
      </c>
      <c r="VQ7" s="92" t="s">
        <v>2701</v>
      </c>
      <c r="VR7" s="92" t="s">
        <v>2702</v>
      </c>
      <c r="VS7" s="92" t="s">
        <v>2703</v>
      </c>
      <c r="VT7" s="92" t="s">
        <v>2704</v>
      </c>
      <c r="VU7" s="92" t="s">
        <v>2705</v>
      </c>
      <c r="VV7" s="92" t="s">
        <v>2706</v>
      </c>
      <c r="VW7" s="92" t="s">
        <v>2707</v>
      </c>
      <c r="VX7" s="92" t="s">
        <v>2708</v>
      </c>
      <c r="VY7" s="92" t="s">
        <v>2709</v>
      </c>
      <c r="VZ7" s="92" t="s">
        <v>2632</v>
      </c>
      <c r="WA7" s="92" t="s">
        <v>2710</v>
      </c>
      <c r="WB7" s="92" t="s">
        <v>67</v>
      </c>
      <c r="WC7" s="92" t="s">
        <v>2634</v>
      </c>
    </row>
    <row r="8" spans="1:601" ht="13.5" customHeight="1">
      <c r="B8" s="637" t="s">
        <v>91</v>
      </c>
      <c r="D8" s="92" t="s">
        <v>93</v>
      </c>
      <c r="E8" s="92" t="s">
        <v>95</v>
      </c>
      <c r="F8" s="92" t="s">
        <v>97</v>
      </c>
      <c r="G8" s="92" t="s">
        <v>97</v>
      </c>
      <c r="H8" s="92" t="s">
        <v>97</v>
      </c>
      <c r="I8" s="92" t="s">
        <v>97</v>
      </c>
      <c r="J8" s="92" t="s">
        <v>97</v>
      </c>
      <c r="K8" s="92" t="s">
        <v>97</v>
      </c>
      <c r="L8" s="92" t="s">
        <v>97</v>
      </c>
      <c r="M8" s="92" t="s">
        <v>97</v>
      </c>
      <c r="N8" s="92" t="s">
        <v>97</v>
      </c>
      <c r="O8" s="92" t="s">
        <v>97</v>
      </c>
      <c r="P8" s="92" t="s">
        <v>97</v>
      </c>
      <c r="Q8" s="92" t="s">
        <v>97</v>
      </c>
      <c r="R8" s="92" t="s">
        <v>97</v>
      </c>
      <c r="S8" s="92" t="s">
        <v>97</v>
      </c>
      <c r="T8" s="92" t="s">
        <v>97</v>
      </c>
      <c r="U8" s="92" t="s">
        <v>97</v>
      </c>
      <c r="V8" s="92" t="s">
        <v>97</v>
      </c>
      <c r="W8" s="92" t="s">
        <v>97</v>
      </c>
      <c r="X8" s="92" t="s">
        <v>97</v>
      </c>
      <c r="Y8" s="92" t="s">
        <v>97</v>
      </c>
      <c r="Z8" s="92" t="s">
        <v>97</v>
      </c>
      <c r="AA8" s="92" t="s">
        <v>97</v>
      </c>
      <c r="AB8" s="92" t="s">
        <v>97</v>
      </c>
      <c r="AC8" s="92" t="s">
        <v>97</v>
      </c>
      <c r="AD8" s="92" t="s">
        <v>97</v>
      </c>
      <c r="AE8" s="92" t="s">
        <v>97</v>
      </c>
      <c r="AF8" s="92" t="s">
        <v>97</v>
      </c>
      <c r="AG8" s="92" t="s">
        <v>97</v>
      </c>
      <c r="AH8" s="92" t="s">
        <v>97</v>
      </c>
      <c r="AI8" s="92" t="s">
        <v>97</v>
      </c>
      <c r="AJ8" s="92" t="s">
        <v>97</v>
      </c>
      <c r="AK8" s="92" t="s">
        <v>97</v>
      </c>
      <c r="AL8" s="92" t="s">
        <v>97</v>
      </c>
      <c r="AM8" s="92" t="s">
        <v>97</v>
      </c>
      <c r="AN8" s="92" t="s">
        <v>97</v>
      </c>
      <c r="AO8" s="92" t="s">
        <v>97</v>
      </c>
      <c r="AP8" s="92" t="s">
        <v>97</v>
      </c>
      <c r="AQ8" s="92" t="s">
        <v>97</v>
      </c>
      <c r="AR8" s="92" t="s">
        <v>97</v>
      </c>
      <c r="AS8" s="92" t="s">
        <v>97</v>
      </c>
      <c r="AT8" s="92" t="s">
        <v>97</v>
      </c>
      <c r="AU8" s="92" t="s">
        <v>97</v>
      </c>
      <c r="AV8" s="92" t="s">
        <v>97</v>
      </c>
      <c r="AW8" s="92" t="s">
        <v>97</v>
      </c>
      <c r="AX8" s="92" t="s">
        <v>97</v>
      </c>
      <c r="AY8" s="92" t="s">
        <v>97</v>
      </c>
      <c r="AZ8" s="92" t="s">
        <v>97</v>
      </c>
      <c r="BA8" s="92" t="s">
        <v>97</v>
      </c>
      <c r="BB8" s="92" t="s">
        <v>97</v>
      </c>
      <c r="BC8" s="92" t="s">
        <v>97</v>
      </c>
      <c r="BD8" s="92" t="s">
        <v>97</v>
      </c>
      <c r="BE8" s="92" t="s">
        <v>97</v>
      </c>
      <c r="BF8" s="92" t="s">
        <v>97</v>
      </c>
      <c r="BG8" s="92" t="s">
        <v>97</v>
      </c>
      <c r="BH8" s="92" t="s">
        <v>97</v>
      </c>
      <c r="BI8" s="92" t="s">
        <v>97</v>
      </c>
      <c r="BJ8" s="92" t="s">
        <v>97</v>
      </c>
      <c r="BK8" s="92" t="s">
        <v>97</v>
      </c>
      <c r="BL8" s="92" t="s">
        <v>97</v>
      </c>
      <c r="BM8" s="92" t="s">
        <v>97</v>
      </c>
      <c r="BN8" s="92" t="s">
        <v>97</v>
      </c>
      <c r="BO8" s="92" t="s">
        <v>97</v>
      </c>
      <c r="DZ8" s="92" t="s">
        <v>93</v>
      </c>
      <c r="EA8" s="92" t="s">
        <v>93</v>
      </c>
      <c r="EB8" s="92" t="s">
        <v>93</v>
      </c>
      <c r="EC8" s="92" t="s">
        <v>93</v>
      </c>
      <c r="ED8" s="92" t="s">
        <v>93</v>
      </c>
      <c r="EE8" s="92" t="s">
        <v>93</v>
      </c>
      <c r="EF8" s="92" t="s">
        <v>93</v>
      </c>
      <c r="EG8" s="92" t="s">
        <v>93</v>
      </c>
      <c r="EH8" s="92" t="s">
        <v>93</v>
      </c>
      <c r="EI8" s="92" t="s">
        <v>93</v>
      </c>
      <c r="EJ8" s="92" t="s">
        <v>93</v>
      </c>
      <c r="EK8" s="92" t="s">
        <v>93</v>
      </c>
      <c r="EL8" s="92" t="s">
        <v>93</v>
      </c>
      <c r="EM8" s="92" t="s">
        <v>93</v>
      </c>
      <c r="EN8" s="92" t="s">
        <v>93</v>
      </c>
      <c r="EO8" s="92" t="s">
        <v>93</v>
      </c>
      <c r="EP8" s="92" t="s">
        <v>93</v>
      </c>
      <c r="EQ8" s="92" t="s">
        <v>93</v>
      </c>
      <c r="ER8" s="92" t="s">
        <v>93</v>
      </c>
      <c r="ES8" s="92" t="s">
        <v>93</v>
      </c>
      <c r="ET8" s="92" t="s">
        <v>93</v>
      </c>
      <c r="EU8" s="92" t="s">
        <v>93</v>
      </c>
      <c r="EV8" s="92" t="s">
        <v>93</v>
      </c>
      <c r="EW8" s="92" t="s">
        <v>93</v>
      </c>
      <c r="EX8" s="92" t="s">
        <v>93</v>
      </c>
      <c r="EY8" s="92" t="s">
        <v>93</v>
      </c>
      <c r="EZ8" s="92" t="s">
        <v>93</v>
      </c>
      <c r="FA8" s="92" t="s">
        <v>93</v>
      </c>
      <c r="FB8" s="92" t="s">
        <v>93</v>
      </c>
      <c r="FC8" s="92" t="s">
        <v>93</v>
      </c>
      <c r="FD8" s="92" t="s">
        <v>93</v>
      </c>
      <c r="FE8" s="92" t="s">
        <v>93</v>
      </c>
      <c r="FF8" s="92" t="s">
        <v>93</v>
      </c>
      <c r="FG8" s="92" t="s">
        <v>93</v>
      </c>
      <c r="FH8" s="92" t="s">
        <v>93</v>
      </c>
      <c r="FI8" s="92" t="s">
        <v>93</v>
      </c>
      <c r="FJ8" s="92" t="s">
        <v>93</v>
      </c>
      <c r="FK8" s="92" t="s">
        <v>93</v>
      </c>
      <c r="FL8" s="92" t="s">
        <v>93</v>
      </c>
      <c r="FM8" s="92" t="s">
        <v>93</v>
      </c>
      <c r="FN8" s="92" t="s">
        <v>93</v>
      </c>
      <c r="FO8" s="92" t="s">
        <v>93</v>
      </c>
      <c r="FP8" s="92" t="s">
        <v>93</v>
      </c>
      <c r="FQ8" s="92" t="s">
        <v>93</v>
      </c>
      <c r="FR8" s="92" t="s">
        <v>93</v>
      </c>
      <c r="FS8" s="92" t="s">
        <v>93</v>
      </c>
      <c r="FT8" s="92" t="s">
        <v>93</v>
      </c>
      <c r="FU8" s="92" t="s">
        <v>93</v>
      </c>
      <c r="FV8" s="92" t="s">
        <v>93</v>
      </c>
      <c r="FW8" s="92" t="s">
        <v>93</v>
      </c>
      <c r="FX8" s="92" t="s">
        <v>93</v>
      </c>
      <c r="FY8" s="92" t="s">
        <v>93</v>
      </c>
      <c r="FZ8" s="92" t="s">
        <v>93</v>
      </c>
      <c r="GA8" s="92" t="s">
        <v>93</v>
      </c>
      <c r="GB8" s="92" t="s">
        <v>93</v>
      </c>
      <c r="GC8" s="92" t="s">
        <v>93</v>
      </c>
      <c r="GD8" s="92" t="s">
        <v>93</v>
      </c>
      <c r="GE8" s="92" t="s">
        <v>93</v>
      </c>
      <c r="GF8" s="92" t="s">
        <v>93</v>
      </c>
      <c r="GG8" s="92" t="s">
        <v>93</v>
      </c>
      <c r="GH8" s="92" t="s">
        <v>93</v>
      </c>
      <c r="GI8" s="92" t="s">
        <v>93</v>
      </c>
      <c r="IT8" s="92" t="s">
        <v>97</v>
      </c>
      <c r="IU8" s="92" t="s">
        <v>93</v>
      </c>
      <c r="IV8" s="92" t="s">
        <v>99</v>
      </c>
      <c r="IW8" s="92" t="s">
        <v>67</v>
      </c>
      <c r="IX8" s="92" t="s">
        <v>102</v>
      </c>
      <c r="JB8" s="92" t="s">
        <v>104</v>
      </c>
      <c r="JC8" s="92" t="s">
        <v>106</v>
      </c>
      <c r="JD8" s="92" t="s">
        <v>95</v>
      </c>
      <c r="JE8" s="92" t="s">
        <v>108</v>
      </c>
      <c r="JF8" s="92" t="s">
        <v>110</v>
      </c>
      <c r="JG8" s="92" t="s">
        <v>112</v>
      </c>
      <c r="JH8" s="92" t="s">
        <v>114</v>
      </c>
      <c r="JJ8" s="92" t="s">
        <v>99</v>
      </c>
      <c r="JK8" s="92" t="s">
        <v>97</v>
      </c>
      <c r="JL8" s="92" t="s">
        <v>97</v>
      </c>
      <c r="JM8" s="92" t="s">
        <v>97</v>
      </c>
      <c r="JN8" s="92" t="s">
        <v>97</v>
      </c>
      <c r="JO8" s="92" t="s">
        <v>97</v>
      </c>
      <c r="JP8" s="92" t="s">
        <v>97</v>
      </c>
      <c r="JQ8" s="92" t="s">
        <v>97</v>
      </c>
      <c r="JR8" s="92" t="s">
        <v>97</v>
      </c>
      <c r="JS8" s="92" t="s">
        <v>97</v>
      </c>
      <c r="JT8" s="92" t="s">
        <v>97</v>
      </c>
      <c r="JU8" s="92" t="s">
        <v>97</v>
      </c>
      <c r="JV8" s="92" t="s">
        <v>97</v>
      </c>
      <c r="JW8" s="92" t="s">
        <v>97</v>
      </c>
      <c r="JX8" s="92" t="s">
        <v>97</v>
      </c>
      <c r="JY8" s="92" t="s">
        <v>97</v>
      </c>
      <c r="JZ8" s="92" t="s">
        <v>97</v>
      </c>
      <c r="KA8" s="92" t="s">
        <v>97</v>
      </c>
      <c r="KB8" s="92" t="s">
        <v>97</v>
      </c>
      <c r="KC8" s="92" t="s">
        <v>97</v>
      </c>
      <c r="KD8" s="92" t="s">
        <v>97</v>
      </c>
      <c r="KE8" s="92" t="s">
        <v>97</v>
      </c>
      <c r="KF8" s="92" t="s">
        <v>97</v>
      </c>
      <c r="KG8" s="92" t="s">
        <v>97</v>
      </c>
      <c r="KH8" s="92" t="s">
        <v>97</v>
      </c>
      <c r="KI8" s="92" t="s">
        <v>97</v>
      </c>
      <c r="KJ8" s="92" t="s">
        <v>97</v>
      </c>
      <c r="KK8" s="92" t="s">
        <v>97</v>
      </c>
      <c r="KL8" s="92" t="s">
        <v>97</v>
      </c>
      <c r="KM8" s="92" t="s">
        <v>97</v>
      </c>
      <c r="KN8" s="92" t="s">
        <v>97</v>
      </c>
      <c r="KO8" s="92" t="s">
        <v>97</v>
      </c>
      <c r="KP8" s="92" t="s">
        <v>97</v>
      </c>
      <c r="KQ8" s="92" t="s">
        <v>97</v>
      </c>
      <c r="KR8" s="92" t="s">
        <v>97</v>
      </c>
      <c r="KS8" s="92" t="s">
        <v>97</v>
      </c>
      <c r="KT8" s="92" t="s">
        <v>97</v>
      </c>
      <c r="KU8" s="92" t="s">
        <v>97</v>
      </c>
      <c r="KV8" s="92" t="s">
        <v>97</v>
      </c>
      <c r="KW8" s="92" t="s">
        <v>97</v>
      </c>
      <c r="KX8" s="92" t="s">
        <v>97</v>
      </c>
      <c r="KY8" s="92" t="s">
        <v>97</v>
      </c>
      <c r="KZ8" s="92" t="s">
        <v>97</v>
      </c>
      <c r="LA8" s="92" t="s">
        <v>97</v>
      </c>
      <c r="LB8" s="92" t="s">
        <v>97</v>
      </c>
      <c r="LC8" s="92" t="s">
        <v>97</v>
      </c>
      <c r="LD8" s="92" t="s">
        <v>97</v>
      </c>
      <c r="LE8" s="92" t="s">
        <v>97</v>
      </c>
      <c r="LF8" s="92" t="s">
        <v>97</v>
      </c>
      <c r="LG8" s="92" t="s">
        <v>97</v>
      </c>
      <c r="LH8" s="92" t="s">
        <v>97</v>
      </c>
      <c r="LI8" s="92" t="s">
        <v>97</v>
      </c>
      <c r="LJ8" s="92" t="s">
        <v>97</v>
      </c>
      <c r="LK8" s="92" t="s">
        <v>97</v>
      </c>
      <c r="LL8" s="92" t="s">
        <v>97</v>
      </c>
      <c r="LM8" s="92" t="s">
        <v>97</v>
      </c>
      <c r="LN8" s="92" t="s">
        <v>97</v>
      </c>
      <c r="LO8" s="92" t="s">
        <v>97</v>
      </c>
      <c r="LP8" s="92" t="s">
        <v>97</v>
      </c>
      <c r="LQ8" s="92" t="s">
        <v>97</v>
      </c>
      <c r="LR8" s="92" t="s">
        <v>97</v>
      </c>
      <c r="LS8" s="92" t="s">
        <v>97</v>
      </c>
      <c r="LT8" s="92" t="s">
        <v>97</v>
      </c>
      <c r="OE8" s="92" t="s">
        <v>93</v>
      </c>
      <c r="OF8" s="92" t="s">
        <v>93</v>
      </c>
      <c r="OG8" s="92" t="s">
        <v>93</v>
      </c>
      <c r="OH8" s="92" t="s">
        <v>93</v>
      </c>
      <c r="OI8" s="92" t="s">
        <v>93</v>
      </c>
      <c r="OJ8" s="92" t="s">
        <v>93</v>
      </c>
      <c r="OK8" s="92" t="s">
        <v>93</v>
      </c>
      <c r="OL8" s="92" t="s">
        <v>93</v>
      </c>
      <c r="OM8" s="92" t="s">
        <v>93</v>
      </c>
      <c r="ON8" s="92" t="s">
        <v>93</v>
      </c>
      <c r="OO8" s="92" t="s">
        <v>93</v>
      </c>
      <c r="OP8" s="92" t="s">
        <v>93</v>
      </c>
      <c r="OQ8" s="92" t="s">
        <v>93</v>
      </c>
      <c r="OR8" s="92" t="s">
        <v>93</v>
      </c>
      <c r="OS8" s="92" t="s">
        <v>93</v>
      </c>
      <c r="OT8" s="92" t="s">
        <v>93</v>
      </c>
      <c r="OU8" s="92" t="s">
        <v>93</v>
      </c>
      <c r="OV8" s="92" t="s">
        <v>93</v>
      </c>
      <c r="OW8" s="92" t="s">
        <v>93</v>
      </c>
      <c r="OX8" s="92" t="s">
        <v>93</v>
      </c>
      <c r="OY8" s="92" t="s">
        <v>93</v>
      </c>
      <c r="OZ8" s="92" t="s">
        <v>93</v>
      </c>
      <c r="PA8" s="92" t="s">
        <v>93</v>
      </c>
      <c r="PB8" s="92" t="s">
        <v>93</v>
      </c>
      <c r="PC8" s="92" t="s">
        <v>93</v>
      </c>
      <c r="PD8" s="92" t="s">
        <v>93</v>
      </c>
      <c r="PE8" s="92" t="s">
        <v>93</v>
      </c>
      <c r="PF8" s="92" t="s">
        <v>93</v>
      </c>
      <c r="PG8" s="92" t="s">
        <v>93</v>
      </c>
      <c r="PH8" s="92" t="s">
        <v>93</v>
      </c>
      <c r="PI8" s="92" t="s">
        <v>93</v>
      </c>
      <c r="PJ8" s="92" t="s">
        <v>93</v>
      </c>
      <c r="PK8" s="92" t="s">
        <v>93</v>
      </c>
      <c r="PL8" s="92" t="s">
        <v>93</v>
      </c>
      <c r="PM8" s="92" t="s">
        <v>93</v>
      </c>
      <c r="PN8" s="92" t="s">
        <v>93</v>
      </c>
      <c r="PO8" s="92" t="s">
        <v>93</v>
      </c>
      <c r="PP8" s="92" t="s">
        <v>93</v>
      </c>
      <c r="PQ8" s="92" t="s">
        <v>93</v>
      </c>
      <c r="PR8" s="92" t="s">
        <v>93</v>
      </c>
      <c r="PS8" s="92" t="s">
        <v>93</v>
      </c>
      <c r="PT8" s="92" t="s">
        <v>93</v>
      </c>
      <c r="PU8" s="92" t="s">
        <v>93</v>
      </c>
      <c r="PV8" s="92" t="s">
        <v>93</v>
      </c>
      <c r="PW8" s="92" t="s">
        <v>93</v>
      </c>
      <c r="PX8" s="92" t="s">
        <v>93</v>
      </c>
      <c r="PY8" s="92" t="s">
        <v>93</v>
      </c>
      <c r="PZ8" s="92" t="s">
        <v>93</v>
      </c>
      <c r="QA8" s="92" t="s">
        <v>93</v>
      </c>
      <c r="QB8" s="92" t="s">
        <v>93</v>
      </c>
      <c r="QC8" s="92" t="s">
        <v>93</v>
      </c>
      <c r="QD8" s="92" t="s">
        <v>93</v>
      </c>
      <c r="QE8" s="92" t="s">
        <v>93</v>
      </c>
      <c r="QF8" s="92" t="s">
        <v>93</v>
      </c>
      <c r="QG8" s="92" t="s">
        <v>93</v>
      </c>
      <c r="QH8" s="92" t="s">
        <v>93</v>
      </c>
      <c r="QI8" s="92" t="s">
        <v>93</v>
      </c>
      <c r="QJ8" s="92" t="s">
        <v>93</v>
      </c>
      <c r="QK8" s="92" t="s">
        <v>93</v>
      </c>
      <c r="QL8" s="92" t="s">
        <v>93</v>
      </c>
      <c r="QM8" s="92" t="s">
        <v>93</v>
      </c>
      <c r="QN8" s="92" t="s">
        <v>93</v>
      </c>
      <c r="SY8" s="92" t="s">
        <v>97</v>
      </c>
      <c r="SZ8" s="92" t="s">
        <v>93</v>
      </c>
      <c r="TA8" s="92" t="s">
        <v>99</v>
      </c>
      <c r="TB8" s="92" t="s">
        <v>67</v>
      </c>
      <c r="TC8" s="92" t="s">
        <v>102</v>
      </c>
      <c r="TG8" s="92" t="s">
        <v>104</v>
      </c>
      <c r="TH8" s="92" t="s">
        <v>106</v>
      </c>
      <c r="TI8" s="92" t="s">
        <v>95</v>
      </c>
      <c r="TJ8" s="92" t="s">
        <v>108</v>
      </c>
      <c r="TK8" s="92" t="s">
        <v>110</v>
      </c>
      <c r="TL8" s="92" t="s">
        <v>112</v>
      </c>
      <c r="TM8" s="92" t="s">
        <v>114</v>
      </c>
      <c r="TO8" s="92" t="s">
        <v>99</v>
      </c>
      <c r="TP8" s="92" t="s">
        <v>2727</v>
      </c>
      <c r="TQ8" s="92" t="s">
        <v>2728</v>
      </c>
      <c r="TR8" s="92" t="s">
        <v>2729</v>
      </c>
      <c r="TS8" s="92" t="s">
        <v>2729</v>
      </c>
      <c r="TT8" s="92" t="s">
        <v>2729</v>
      </c>
      <c r="TU8" s="92" t="s">
        <v>2729</v>
      </c>
      <c r="TV8" s="92" t="s">
        <v>2729</v>
      </c>
      <c r="TW8" s="92" t="s">
        <v>2729</v>
      </c>
      <c r="TX8" s="92" t="s">
        <v>2729</v>
      </c>
      <c r="TY8" s="92" t="s">
        <v>2729</v>
      </c>
      <c r="TZ8" s="92" t="s">
        <v>2729</v>
      </c>
      <c r="UA8" s="92" t="s">
        <v>2729</v>
      </c>
      <c r="UB8" s="92" t="s">
        <v>2729</v>
      </c>
      <c r="UC8" s="92" t="s">
        <v>2729</v>
      </c>
      <c r="UD8" s="92" t="s">
        <v>2729</v>
      </c>
      <c r="UE8" s="92" t="s">
        <v>2729</v>
      </c>
      <c r="UF8" s="92" t="s">
        <v>2729</v>
      </c>
      <c r="UG8" s="92" t="s">
        <v>2729</v>
      </c>
      <c r="UH8" s="92" t="s">
        <v>2729</v>
      </c>
      <c r="UI8" s="92" t="s">
        <v>2729</v>
      </c>
      <c r="UJ8" s="92" t="s">
        <v>2729</v>
      </c>
      <c r="UK8" s="92" t="s">
        <v>2729</v>
      </c>
      <c r="UL8" s="92" t="s">
        <v>2729</v>
      </c>
      <c r="UM8" s="92" t="s">
        <v>2729</v>
      </c>
      <c r="UN8" s="92" t="s">
        <v>2729</v>
      </c>
      <c r="UO8" s="92" t="s">
        <v>2729</v>
      </c>
      <c r="UP8" s="92" t="s">
        <v>2729</v>
      </c>
      <c r="UQ8" s="92" t="s">
        <v>2729</v>
      </c>
      <c r="UR8" s="92" t="s">
        <v>2729</v>
      </c>
      <c r="US8" s="92" t="s">
        <v>2729</v>
      </c>
      <c r="UT8" s="92" t="s">
        <v>2729</v>
      </c>
      <c r="UU8" s="92" t="s">
        <v>2729</v>
      </c>
      <c r="UV8" s="92" t="s">
        <v>2729</v>
      </c>
      <c r="UW8" s="92" t="s">
        <v>2729</v>
      </c>
      <c r="UX8" s="92" t="s">
        <v>2729</v>
      </c>
      <c r="UY8" s="92" t="s">
        <v>2729</v>
      </c>
      <c r="UZ8" s="92" t="s">
        <v>2729</v>
      </c>
      <c r="VA8" s="92" t="s">
        <v>2729</v>
      </c>
      <c r="VB8" s="92" t="s">
        <v>2729</v>
      </c>
      <c r="VC8" s="92" t="s">
        <v>2729</v>
      </c>
      <c r="VD8" s="92" t="s">
        <v>2729</v>
      </c>
      <c r="VE8" s="92" t="s">
        <v>2729</v>
      </c>
      <c r="VF8" s="92" t="s">
        <v>2729</v>
      </c>
      <c r="VG8" s="92" t="s">
        <v>2729</v>
      </c>
      <c r="VH8" s="92" t="s">
        <v>2729</v>
      </c>
      <c r="VI8" s="92" t="s">
        <v>2729</v>
      </c>
      <c r="VJ8" s="92" t="s">
        <v>2729</v>
      </c>
      <c r="VK8" s="92" t="s">
        <v>2729</v>
      </c>
      <c r="VL8" s="92" t="s">
        <v>2729</v>
      </c>
      <c r="VM8" s="92" t="s">
        <v>2729</v>
      </c>
      <c r="VN8" s="92" t="s">
        <v>2729</v>
      </c>
      <c r="VO8" s="92" t="s">
        <v>2729</v>
      </c>
      <c r="VP8" s="92" t="s">
        <v>2729</v>
      </c>
      <c r="VQ8" s="92" t="s">
        <v>2729</v>
      </c>
      <c r="VR8" s="92" t="s">
        <v>2729</v>
      </c>
      <c r="VS8" s="92" t="s">
        <v>2729</v>
      </c>
      <c r="VT8" s="92" t="s">
        <v>2729</v>
      </c>
      <c r="VU8" s="92" t="s">
        <v>2729</v>
      </c>
      <c r="VV8" s="92" t="s">
        <v>2729</v>
      </c>
      <c r="VW8" s="92" t="s">
        <v>2729</v>
      </c>
      <c r="VX8" s="92" t="s">
        <v>2729</v>
      </c>
      <c r="VY8" s="92" t="s">
        <v>2729</v>
      </c>
      <c r="VZ8" s="92" t="s">
        <v>2729</v>
      </c>
      <c r="WA8" s="92" t="s">
        <v>2729</v>
      </c>
      <c r="WB8" s="92" t="s">
        <v>2729</v>
      </c>
      <c r="WC8" s="92" t="s">
        <v>2729</v>
      </c>
    </row>
    <row r="9" spans="1:601" ht="13.5" customHeight="1">
      <c r="B9" s="851">
        <v>101</v>
      </c>
      <c r="C9" s="92">
        <v>0</v>
      </c>
      <c r="D9" s="92">
        <v>104166.667</v>
      </c>
      <c r="E9" s="92">
        <v>-195.27237</v>
      </c>
      <c r="F9" s="92">
        <v>1156.4257299999999</v>
      </c>
      <c r="G9" s="92">
        <v>0</v>
      </c>
      <c r="H9" s="92">
        <v>0</v>
      </c>
      <c r="I9" s="92">
        <v>0</v>
      </c>
      <c r="J9" s="92">
        <v>0</v>
      </c>
      <c r="K9" s="92">
        <v>0</v>
      </c>
      <c r="L9" s="92">
        <v>0</v>
      </c>
      <c r="M9" s="92">
        <v>0</v>
      </c>
      <c r="N9" s="92">
        <v>1.87457352</v>
      </c>
      <c r="O9" s="92">
        <v>0</v>
      </c>
      <c r="P9" s="92">
        <v>0</v>
      </c>
      <c r="Q9" s="92">
        <v>0</v>
      </c>
      <c r="R9" s="92">
        <v>0</v>
      </c>
      <c r="S9" s="92">
        <v>0</v>
      </c>
      <c r="T9" s="92">
        <v>67.764712200000005</v>
      </c>
      <c r="U9" s="92">
        <v>0</v>
      </c>
      <c r="V9" s="92">
        <v>0</v>
      </c>
      <c r="W9" s="92">
        <v>0</v>
      </c>
      <c r="X9" s="92">
        <v>0</v>
      </c>
      <c r="Y9" s="92">
        <v>0</v>
      </c>
      <c r="Z9" s="92">
        <v>0</v>
      </c>
      <c r="AA9" s="92">
        <v>0</v>
      </c>
      <c r="AB9" s="92">
        <v>0</v>
      </c>
      <c r="AC9" s="92">
        <v>0</v>
      </c>
      <c r="AD9" s="92">
        <v>0</v>
      </c>
      <c r="AE9" s="92">
        <v>0</v>
      </c>
      <c r="AF9" s="92">
        <v>0</v>
      </c>
      <c r="AG9" s="92">
        <v>0</v>
      </c>
      <c r="AH9" s="92">
        <v>0</v>
      </c>
      <c r="AI9" s="92">
        <v>0</v>
      </c>
      <c r="AJ9" s="92">
        <v>0</v>
      </c>
      <c r="AK9" s="92">
        <v>0</v>
      </c>
      <c r="AL9" s="92">
        <v>0</v>
      </c>
      <c r="AM9" s="92">
        <v>0</v>
      </c>
      <c r="AN9" s="92">
        <v>0</v>
      </c>
      <c r="AO9" s="92">
        <v>0</v>
      </c>
      <c r="AP9" s="92">
        <v>0</v>
      </c>
      <c r="AQ9" s="92">
        <v>0</v>
      </c>
      <c r="AR9" s="92">
        <v>0</v>
      </c>
      <c r="AS9" s="92">
        <v>0</v>
      </c>
      <c r="AT9" s="92">
        <v>0</v>
      </c>
      <c r="AU9" s="92">
        <v>0</v>
      </c>
      <c r="AV9" s="92">
        <v>0</v>
      </c>
      <c r="AW9" s="92">
        <v>0</v>
      </c>
      <c r="AX9" s="92">
        <v>0</v>
      </c>
      <c r="AY9" s="92">
        <v>0</v>
      </c>
      <c r="AZ9" s="92">
        <v>0</v>
      </c>
      <c r="BA9" s="92">
        <v>0</v>
      </c>
      <c r="BB9" s="92">
        <v>0</v>
      </c>
      <c r="BC9" s="92">
        <v>0</v>
      </c>
      <c r="BD9" s="92">
        <v>0</v>
      </c>
      <c r="BE9" s="92">
        <v>0</v>
      </c>
      <c r="BF9" s="92">
        <v>0</v>
      </c>
      <c r="BG9" s="92">
        <v>0</v>
      </c>
      <c r="BH9" s="92">
        <v>0</v>
      </c>
      <c r="BI9" s="92">
        <v>0</v>
      </c>
      <c r="BJ9" s="92">
        <v>0</v>
      </c>
      <c r="BK9" s="92">
        <v>0</v>
      </c>
      <c r="BL9" s="92">
        <v>0</v>
      </c>
      <c r="BM9" s="92">
        <v>0</v>
      </c>
      <c r="BN9" s="92">
        <v>0</v>
      </c>
      <c r="BO9" s="92">
        <v>0</v>
      </c>
      <c r="BP9" s="92">
        <v>0.94320098500000005</v>
      </c>
      <c r="BQ9" s="92">
        <v>0</v>
      </c>
      <c r="BR9" s="92">
        <v>0</v>
      </c>
      <c r="BS9" s="92">
        <v>0</v>
      </c>
      <c r="BT9" s="92">
        <v>0</v>
      </c>
      <c r="BU9" s="92">
        <v>0</v>
      </c>
      <c r="BV9" s="92">
        <v>0</v>
      </c>
      <c r="BW9" s="92">
        <v>0</v>
      </c>
      <c r="BX9" s="92">
        <v>1.5289348399999999E-3</v>
      </c>
      <c r="BY9" s="92">
        <v>0</v>
      </c>
      <c r="BZ9" s="92">
        <v>0</v>
      </c>
      <c r="CA9" s="92">
        <v>0</v>
      </c>
      <c r="CB9" s="92">
        <v>0</v>
      </c>
      <c r="CC9" s="92">
        <v>0</v>
      </c>
      <c r="CD9" s="92">
        <v>5.5270080499999999E-2</v>
      </c>
      <c r="CE9" s="92">
        <v>0</v>
      </c>
      <c r="CF9" s="92">
        <v>0</v>
      </c>
      <c r="CG9" s="92">
        <v>0</v>
      </c>
      <c r="CH9" s="92">
        <v>0</v>
      </c>
      <c r="CI9" s="92">
        <v>0</v>
      </c>
      <c r="CJ9" s="92">
        <v>0</v>
      </c>
      <c r="CK9" s="92">
        <v>0</v>
      </c>
      <c r="CL9" s="92">
        <v>0</v>
      </c>
      <c r="CM9" s="92">
        <v>0</v>
      </c>
      <c r="CN9" s="92">
        <v>0</v>
      </c>
      <c r="CO9" s="92">
        <v>0</v>
      </c>
      <c r="CP9" s="92">
        <v>0</v>
      </c>
      <c r="CQ9" s="92">
        <v>0</v>
      </c>
      <c r="CR9" s="92">
        <v>0</v>
      </c>
      <c r="CS9" s="92">
        <v>0</v>
      </c>
      <c r="CT9" s="92">
        <v>0</v>
      </c>
      <c r="CU9" s="92">
        <v>0</v>
      </c>
      <c r="CV9" s="92">
        <v>0</v>
      </c>
      <c r="CW9" s="92">
        <v>0</v>
      </c>
      <c r="CX9" s="92">
        <v>0</v>
      </c>
      <c r="CY9" s="92">
        <v>0</v>
      </c>
      <c r="CZ9" s="92">
        <v>0</v>
      </c>
      <c r="DA9" s="92">
        <v>0</v>
      </c>
      <c r="DB9" s="92">
        <v>0</v>
      </c>
      <c r="DC9" s="92">
        <v>0</v>
      </c>
      <c r="DD9" s="92">
        <v>0</v>
      </c>
      <c r="DE9" s="92">
        <v>0</v>
      </c>
      <c r="DF9" s="92">
        <v>0</v>
      </c>
      <c r="DG9" s="92">
        <v>0</v>
      </c>
      <c r="DH9" s="92">
        <v>0</v>
      </c>
      <c r="DI9" s="92">
        <v>0</v>
      </c>
      <c r="DJ9" s="92">
        <v>0</v>
      </c>
      <c r="DK9" s="92">
        <v>0</v>
      </c>
      <c r="DL9" s="92">
        <v>0</v>
      </c>
      <c r="DM9" s="92">
        <v>0</v>
      </c>
      <c r="DN9" s="92">
        <v>0</v>
      </c>
      <c r="DO9" s="92">
        <v>0</v>
      </c>
      <c r="DP9" s="92">
        <v>0</v>
      </c>
      <c r="DQ9" s="92">
        <v>0</v>
      </c>
      <c r="DR9" s="92">
        <v>0</v>
      </c>
      <c r="DS9" s="92">
        <v>0</v>
      </c>
      <c r="DT9" s="92">
        <v>0</v>
      </c>
      <c r="DU9" s="92">
        <v>0</v>
      </c>
      <c r="DV9" s="92">
        <v>0</v>
      </c>
      <c r="DW9" s="92">
        <v>0</v>
      </c>
      <c r="DX9" s="92">
        <v>0</v>
      </c>
      <c r="DY9" s="92">
        <v>0</v>
      </c>
      <c r="DZ9" s="92">
        <v>20833.333299999998</v>
      </c>
      <c r="EA9" s="92">
        <v>0</v>
      </c>
      <c r="EB9" s="92">
        <v>0</v>
      </c>
      <c r="EC9" s="92">
        <v>0</v>
      </c>
      <c r="ED9" s="92">
        <v>0</v>
      </c>
      <c r="EE9" s="92">
        <v>0</v>
      </c>
      <c r="EF9" s="92">
        <v>0</v>
      </c>
      <c r="EG9" s="92">
        <v>0</v>
      </c>
      <c r="EH9" s="92">
        <v>641.66666699999996</v>
      </c>
      <c r="EI9" s="92">
        <v>0</v>
      </c>
      <c r="EJ9" s="92">
        <v>0</v>
      </c>
      <c r="EK9" s="92">
        <v>0</v>
      </c>
      <c r="EL9" s="92">
        <v>0</v>
      </c>
      <c r="EM9" s="92">
        <v>0</v>
      </c>
      <c r="EN9" s="92">
        <v>12208.3333</v>
      </c>
      <c r="EO9" s="92">
        <v>0</v>
      </c>
      <c r="EP9" s="92">
        <v>0</v>
      </c>
      <c r="EQ9" s="92">
        <v>0</v>
      </c>
      <c r="ER9" s="92">
        <v>0</v>
      </c>
      <c r="ES9" s="92">
        <v>0</v>
      </c>
      <c r="ET9" s="92">
        <v>0</v>
      </c>
      <c r="EU9" s="92">
        <v>0</v>
      </c>
      <c r="EV9" s="92">
        <v>0</v>
      </c>
      <c r="EW9" s="92">
        <v>0</v>
      </c>
      <c r="EX9" s="92">
        <v>0</v>
      </c>
      <c r="EY9" s="92">
        <v>0</v>
      </c>
      <c r="EZ9" s="92">
        <v>0</v>
      </c>
      <c r="FA9" s="92">
        <v>0</v>
      </c>
      <c r="FB9" s="92">
        <v>0</v>
      </c>
      <c r="FC9" s="92">
        <v>0</v>
      </c>
      <c r="FD9" s="92">
        <v>0</v>
      </c>
      <c r="FE9" s="92">
        <v>0</v>
      </c>
      <c r="FF9" s="92">
        <v>0</v>
      </c>
      <c r="FG9" s="92">
        <v>0</v>
      </c>
      <c r="FH9" s="92">
        <v>0</v>
      </c>
      <c r="FI9" s="92">
        <v>0</v>
      </c>
      <c r="FJ9" s="92">
        <v>0</v>
      </c>
      <c r="FK9" s="92">
        <v>0</v>
      </c>
      <c r="FL9" s="92">
        <v>0</v>
      </c>
      <c r="FM9" s="92">
        <v>0</v>
      </c>
      <c r="FN9" s="92">
        <v>0</v>
      </c>
      <c r="FO9" s="92">
        <v>0</v>
      </c>
      <c r="FP9" s="92">
        <v>0</v>
      </c>
      <c r="FQ9" s="92">
        <v>0</v>
      </c>
      <c r="FR9" s="92">
        <v>0</v>
      </c>
      <c r="FS9" s="92">
        <v>0</v>
      </c>
      <c r="FT9" s="92">
        <v>0</v>
      </c>
      <c r="FU9" s="92">
        <v>0</v>
      </c>
      <c r="FV9" s="92">
        <v>0</v>
      </c>
      <c r="FW9" s="92">
        <v>0</v>
      </c>
      <c r="FX9" s="92">
        <v>0</v>
      </c>
      <c r="FY9" s="92">
        <v>0</v>
      </c>
      <c r="FZ9" s="92">
        <v>0</v>
      </c>
      <c r="GA9" s="92">
        <v>0</v>
      </c>
      <c r="GB9" s="92">
        <v>0</v>
      </c>
      <c r="GC9" s="92">
        <v>0</v>
      </c>
      <c r="GD9" s="92">
        <v>0</v>
      </c>
      <c r="GE9" s="92">
        <v>0</v>
      </c>
      <c r="GF9" s="92">
        <v>0</v>
      </c>
      <c r="GG9" s="92">
        <v>0</v>
      </c>
      <c r="GH9" s="92">
        <v>0</v>
      </c>
      <c r="GI9" s="92">
        <v>0</v>
      </c>
      <c r="GJ9" s="92">
        <v>0.61850569</v>
      </c>
      <c r="GK9" s="92">
        <v>0</v>
      </c>
      <c r="GL9" s="92">
        <v>0</v>
      </c>
      <c r="GM9" s="92">
        <v>0</v>
      </c>
      <c r="GN9" s="92">
        <v>0</v>
      </c>
      <c r="GO9" s="92">
        <v>0</v>
      </c>
      <c r="GP9" s="92">
        <v>0</v>
      </c>
      <c r="GQ9" s="92">
        <v>0</v>
      </c>
      <c r="GR9" s="92">
        <v>1.9049975300000001E-2</v>
      </c>
      <c r="GS9" s="92">
        <v>0</v>
      </c>
      <c r="GT9" s="92">
        <v>0</v>
      </c>
      <c r="GU9" s="92">
        <v>0</v>
      </c>
      <c r="GV9" s="92">
        <v>0</v>
      </c>
      <c r="GW9" s="92">
        <v>0</v>
      </c>
      <c r="GX9" s="92">
        <v>0.36244433399999998</v>
      </c>
      <c r="GY9" s="92">
        <v>0</v>
      </c>
      <c r="GZ9" s="92">
        <v>0</v>
      </c>
      <c r="HA9" s="92">
        <v>0</v>
      </c>
      <c r="HB9" s="92">
        <v>0</v>
      </c>
      <c r="HC9" s="92">
        <v>0</v>
      </c>
      <c r="HD9" s="92">
        <v>0</v>
      </c>
      <c r="HE9" s="92">
        <v>0</v>
      </c>
      <c r="HF9" s="92">
        <v>0</v>
      </c>
      <c r="HG9" s="92">
        <v>0</v>
      </c>
      <c r="HH9" s="92">
        <v>0</v>
      </c>
      <c r="HI9" s="92">
        <v>0</v>
      </c>
      <c r="HJ9" s="92">
        <v>0</v>
      </c>
      <c r="HK9" s="92">
        <v>0</v>
      </c>
      <c r="HL9" s="92">
        <v>0</v>
      </c>
      <c r="HM9" s="92">
        <v>0</v>
      </c>
      <c r="HN9" s="92">
        <v>0</v>
      </c>
      <c r="HO9" s="92">
        <v>0</v>
      </c>
      <c r="HP9" s="92">
        <v>0</v>
      </c>
      <c r="HQ9" s="92">
        <v>0</v>
      </c>
      <c r="HR9" s="92">
        <v>0</v>
      </c>
      <c r="HS9" s="92">
        <v>0</v>
      </c>
      <c r="HT9" s="92">
        <v>0</v>
      </c>
      <c r="HU9" s="92">
        <v>0</v>
      </c>
      <c r="HV9" s="92">
        <v>0</v>
      </c>
      <c r="HW9" s="92">
        <v>0</v>
      </c>
      <c r="HX9" s="92">
        <v>0</v>
      </c>
      <c r="HY9" s="92">
        <v>0</v>
      </c>
      <c r="HZ9" s="92">
        <v>0</v>
      </c>
      <c r="IA9" s="92">
        <v>0</v>
      </c>
      <c r="IB9" s="92">
        <v>0</v>
      </c>
      <c r="IC9" s="92">
        <v>0</v>
      </c>
      <c r="ID9" s="92">
        <v>0</v>
      </c>
      <c r="IE9" s="92">
        <v>0</v>
      </c>
      <c r="IF9" s="92">
        <v>0</v>
      </c>
      <c r="IG9" s="92">
        <v>0</v>
      </c>
      <c r="IH9" s="92">
        <v>0</v>
      </c>
      <c r="II9" s="92">
        <v>0</v>
      </c>
      <c r="IJ9" s="92">
        <v>0</v>
      </c>
      <c r="IK9" s="92">
        <v>0</v>
      </c>
      <c r="IL9" s="92">
        <v>0</v>
      </c>
      <c r="IM9" s="92">
        <v>0</v>
      </c>
      <c r="IN9" s="92">
        <v>0</v>
      </c>
      <c r="IO9" s="92">
        <v>0</v>
      </c>
      <c r="IP9" s="92">
        <v>0</v>
      </c>
      <c r="IQ9" s="92">
        <v>0</v>
      </c>
      <c r="IR9" s="92">
        <v>0</v>
      </c>
      <c r="IS9" s="92">
        <v>0</v>
      </c>
      <c r="IT9" s="92">
        <v>1226.06502</v>
      </c>
      <c r="IU9" s="92">
        <v>33683.333299999998</v>
      </c>
      <c r="IV9" s="92">
        <v>435.67472700000002</v>
      </c>
      <c r="IW9" s="92">
        <v>25</v>
      </c>
      <c r="IX9" s="92">
        <v>1</v>
      </c>
      <c r="IY9" s="92">
        <v>0</v>
      </c>
      <c r="IZ9" s="92">
        <v>1</v>
      </c>
      <c r="JA9" s="92">
        <v>0</v>
      </c>
      <c r="JB9" s="92">
        <v>-81960.541400000002</v>
      </c>
      <c r="JC9" s="92">
        <v>-2983.3434699999998</v>
      </c>
      <c r="JD9" s="92">
        <v>-100.488952</v>
      </c>
      <c r="JE9" s="92">
        <v>-52.227859799999997</v>
      </c>
      <c r="JF9" s="92">
        <v>-1.9010811999999999</v>
      </c>
      <c r="JG9" s="92">
        <v>4.6902920200000003E-2</v>
      </c>
      <c r="JH9" s="92">
        <v>1.2885505100000001</v>
      </c>
      <c r="JI9" s="92">
        <v>27.472713800000001</v>
      </c>
      <c r="JJ9" s="92">
        <v>527.31303400000002</v>
      </c>
      <c r="JK9" s="92">
        <v>0</v>
      </c>
      <c r="JL9" s="92">
        <v>0</v>
      </c>
      <c r="JM9" s="92">
        <v>0</v>
      </c>
      <c r="JN9" s="92">
        <v>0</v>
      </c>
      <c r="JO9" s="92">
        <v>0</v>
      </c>
      <c r="JP9" s="92">
        <v>0</v>
      </c>
      <c r="JQ9" s="92">
        <v>0</v>
      </c>
      <c r="JR9" s="92">
        <v>0</v>
      </c>
      <c r="JS9" s="92">
        <v>0</v>
      </c>
      <c r="JT9" s="92">
        <v>0</v>
      </c>
      <c r="JU9" s="92">
        <v>0</v>
      </c>
      <c r="JV9" s="92">
        <v>0</v>
      </c>
      <c r="JW9" s="92">
        <v>0</v>
      </c>
      <c r="JX9" s="92">
        <v>0</v>
      </c>
      <c r="JY9" s="92">
        <v>0</v>
      </c>
      <c r="JZ9" s="92">
        <v>0</v>
      </c>
      <c r="KA9" s="92">
        <v>0</v>
      </c>
      <c r="KB9" s="92">
        <v>0</v>
      </c>
      <c r="KC9" s="92">
        <v>0</v>
      </c>
      <c r="KD9" s="92">
        <v>0</v>
      </c>
      <c r="KE9" s="92">
        <v>0</v>
      </c>
      <c r="KF9" s="92">
        <v>0</v>
      </c>
      <c r="KG9" s="92">
        <v>0</v>
      </c>
      <c r="KH9" s="92">
        <v>0</v>
      </c>
      <c r="KI9" s="92">
        <v>0</v>
      </c>
      <c r="KJ9" s="92">
        <v>0</v>
      </c>
      <c r="KK9" s="92">
        <v>0</v>
      </c>
      <c r="KL9" s="92">
        <v>0</v>
      </c>
      <c r="KM9" s="92">
        <v>0</v>
      </c>
      <c r="KN9" s="92">
        <v>0</v>
      </c>
      <c r="KO9" s="92">
        <v>0</v>
      </c>
      <c r="KP9" s="92">
        <v>0</v>
      </c>
      <c r="KQ9" s="92">
        <v>0</v>
      </c>
      <c r="KR9" s="92">
        <v>0</v>
      </c>
      <c r="KS9" s="92">
        <v>0</v>
      </c>
      <c r="KT9" s="92">
        <v>0</v>
      </c>
      <c r="KU9" s="92">
        <v>0</v>
      </c>
      <c r="KV9" s="92">
        <v>0</v>
      </c>
      <c r="KW9" s="92">
        <v>0</v>
      </c>
      <c r="KX9" s="92">
        <v>0</v>
      </c>
      <c r="KY9" s="92">
        <v>0</v>
      </c>
      <c r="KZ9" s="92">
        <v>0</v>
      </c>
      <c r="LA9" s="92">
        <v>0</v>
      </c>
      <c r="LB9" s="92">
        <v>0</v>
      </c>
      <c r="LC9" s="92">
        <v>180.11871300000001</v>
      </c>
      <c r="LD9" s="92">
        <v>7.3486379299999998</v>
      </c>
      <c r="LE9" s="92">
        <v>3.0833445899999998</v>
      </c>
      <c r="LF9" s="92">
        <v>123.17170400000001</v>
      </c>
      <c r="LG9" s="92">
        <v>15.0101718</v>
      </c>
      <c r="LH9" s="92">
        <v>86.308280699999997</v>
      </c>
      <c r="LI9" s="92">
        <v>25.113917199999999</v>
      </c>
      <c r="LJ9" s="92">
        <v>113.094272</v>
      </c>
      <c r="LK9" s="92">
        <v>73.253176100000005</v>
      </c>
      <c r="LL9" s="92">
        <v>0</v>
      </c>
      <c r="LM9" s="92">
        <v>0</v>
      </c>
      <c r="LN9" s="92">
        <v>0</v>
      </c>
      <c r="LO9" s="92">
        <v>0</v>
      </c>
      <c r="LP9" s="92">
        <v>0</v>
      </c>
      <c r="LQ9" s="92">
        <v>0</v>
      </c>
      <c r="LR9" s="92">
        <v>0</v>
      </c>
      <c r="LS9" s="92">
        <v>0</v>
      </c>
      <c r="LT9" s="92">
        <v>0</v>
      </c>
      <c r="LU9" s="92">
        <v>0</v>
      </c>
      <c r="LV9" s="92">
        <v>0</v>
      </c>
      <c r="LW9" s="92">
        <v>0</v>
      </c>
      <c r="LX9" s="92">
        <v>0</v>
      </c>
      <c r="LY9" s="92">
        <v>0</v>
      </c>
      <c r="LZ9" s="92">
        <v>0</v>
      </c>
      <c r="MA9" s="92">
        <v>0</v>
      </c>
      <c r="MB9" s="92">
        <v>0</v>
      </c>
      <c r="MC9" s="92">
        <v>0</v>
      </c>
      <c r="MD9" s="92">
        <v>0</v>
      </c>
      <c r="ME9" s="92">
        <v>0</v>
      </c>
      <c r="MF9" s="92">
        <v>0</v>
      </c>
      <c r="MG9" s="92">
        <v>0</v>
      </c>
      <c r="MH9" s="92">
        <v>0</v>
      </c>
      <c r="MI9" s="92">
        <v>0</v>
      </c>
      <c r="MJ9" s="92">
        <v>0</v>
      </c>
      <c r="MK9" s="92">
        <v>0</v>
      </c>
      <c r="ML9" s="92">
        <v>0</v>
      </c>
      <c r="MM9" s="92">
        <v>0</v>
      </c>
      <c r="MN9" s="92">
        <v>0</v>
      </c>
      <c r="MO9" s="92">
        <v>0</v>
      </c>
      <c r="MP9" s="92">
        <v>0</v>
      </c>
      <c r="MQ9" s="92">
        <v>0</v>
      </c>
      <c r="MR9" s="92">
        <v>0</v>
      </c>
      <c r="MS9" s="92">
        <v>0</v>
      </c>
      <c r="MT9" s="92">
        <v>0</v>
      </c>
      <c r="MU9" s="92">
        <v>0</v>
      </c>
      <c r="MV9" s="92">
        <v>0</v>
      </c>
      <c r="MW9" s="92">
        <v>0</v>
      </c>
      <c r="MX9" s="92">
        <v>0</v>
      </c>
      <c r="MY9" s="92">
        <v>0</v>
      </c>
      <c r="MZ9" s="92">
        <v>0</v>
      </c>
      <c r="NA9" s="92">
        <v>0</v>
      </c>
      <c r="NB9" s="92">
        <v>0</v>
      </c>
      <c r="NC9" s="92">
        <v>0</v>
      </c>
      <c r="ND9" s="92">
        <v>0</v>
      </c>
      <c r="NE9" s="92">
        <v>0</v>
      </c>
      <c r="NF9" s="92">
        <v>0</v>
      </c>
      <c r="NG9" s="92">
        <v>0</v>
      </c>
      <c r="NH9" s="92">
        <v>0</v>
      </c>
      <c r="NI9" s="92">
        <v>0</v>
      </c>
      <c r="NJ9" s="92">
        <v>0</v>
      </c>
      <c r="NK9" s="92">
        <v>0</v>
      </c>
      <c r="NL9" s="92">
        <v>0</v>
      </c>
      <c r="NM9" s="92">
        <v>0.28749892300000002</v>
      </c>
      <c r="NN9" s="92">
        <v>1.1729628000000001E-2</v>
      </c>
      <c r="NO9" s="92">
        <v>4.9215222200000002E-3</v>
      </c>
      <c r="NP9" s="92">
        <v>0.19660218400000001</v>
      </c>
      <c r="NQ9" s="92">
        <v>2.3958688999999998E-2</v>
      </c>
      <c r="NR9" s="92">
        <v>0.13776213100000001</v>
      </c>
      <c r="NS9" s="92">
        <v>4.00859192E-2</v>
      </c>
      <c r="NT9" s="92">
        <v>0.18051695400000001</v>
      </c>
      <c r="NU9" s="92">
        <v>0.116924049</v>
      </c>
      <c r="NV9" s="92">
        <v>0</v>
      </c>
      <c r="NW9" s="92">
        <v>0</v>
      </c>
      <c r="NX9" s="92">
        <v>0</v>
      </c>
      <c r="NY9" s="92">
        <v>0</v>
      </c>
      <c r="NZ9" s="92">
        <v>0</v>
      </c>
      <c r="OA9" s="92">
        <v>0</v>
      </c>
      <c r="OB9" s="92">
        <v>0</v>
      </c>
      <c r="OC9" s="92">
        <v>0</v>
      </c>
      <c r="OD9" s="92">
        <v>0</v>
      </c>
      <c r="OE9" s="92">
        <v>0</v>
      </c>
      <c r="OF9" s="92">
        <v>0</v>
      </c>
      <c r="OG9" s="92">
        <v>0</v>
      </c>
      <c r="OH9" s="92">
        <v>0</v>
      </c>
      <c r="OI9" s="92">
        <v>0</v>
      </c>
      <c r="OJ9" s="92">
        <v>0</v>
      </c>
      <c r="OK9" s="92">
        <v>0</v>
      </c>
      <c r="OL9" s="92">
        <v>0</v>
      </c>
      <c r="OM9" s="92">
        <v>0</v>
      </c>
      <c r="ON9" s="92">
        <v>0</v>
      </c>
      <c r="OO9" s="92">
        <v>0</v>
      </c>
      <c r="OP9" s="92">
        <v>0</v>
      </c>
      <c r="OQ9" s="92">
        <v>0</v>
      </c>
      <c r="OR9" s="92">
        <v>0</v>
      </c>
      <c r="OS9" s="92">
        <v>0</v>
      </c>
      <c r="OT9" s="92">
        <v>0</v>
      </c>
      <c r="OU9" s="92">
        <v>0</v>
      </c>
      <c r="OV9" s="92">
        <v>0</v>
      </c>
      <c r="OW9" s="92">
        <v>0</v>
      </c>
      <c r="OX9" s="92">
        <v>0</v>
      </c>
      <c r="OY9" s="92">
        <v>0</v>
      </c>
      <c r="OZ9" s="92">
        <v>0</v>
      </c>
      <c r="PA9" s="92">
        <v>0</v>
      </c>
      <c r="PB9" s="92">
        <v>0</v>
      </c>
      <c r="PC9" s="92">
        <v>0</v>
      </c>
      <c r="PD9" s="92">
        <v>0</v>
      </c>
      <c r="PE9" s="92">
        <v>0</v>
      </c>
      <c r="PF9" s="92">
        <v>0</v>
      </c>
      <c r="PG9" s="92">
        <v>0</v>
      </c>
      <c r="PH9" s="92">
        <v>0</v>
      </c>
      <c r="PI9" s="92">
        <v>0</v>
      </c>
      <c r="PJ9" s="92">
        <v>0</v>
      </c>
      <c r="PK9" s="92">
        <v>0</v>
      </c>
      <c r="PL9" s="92">
        <v>0</v>
      </c>
      <c r="PM9" s="92">
        <v>0</v>
      </c>
      <c r="PN9" s="92">
        <v>0</v>
      </c>
      <c r="PO9" s="92">
        <v>0</v>
      </c>
      <c r="PP9" s="92">
        <v>0</v>
      </c>
      <c r="PQ9" s="92">
        <v>0</v>
      </c>
      <c r="PR9" s="92">
        <v>0</v>
      </c>
      <c r="PS9" s="92">
        <v>0</v>
      </c>
      <c r="PT9" s="92">
        <v>0</v>
      </c>
      <c r="PU9" s="92">
        <v>0</v>
      </c>
      <c r="PV9" s="92">
        <v>0</v>
      </c>
      <c r="PW9" s="92">
        <v>29204.880399999998</v>
      </c>
      <c r="PX9" s="92">
        <v>1191.5257899999999</v>
      </c>
      <c r="PY9" s="92">
        <v>499.94089100000002</v>
      </c>
      <c r="PZ9" s="92">
        <v>16273.075999999999</v>
      </c>
      <c r="QA9" s="92">
        <v>1983.09887</v>
      </c>
      <c r="QB9" s="92">
        <v>13131.780699999999</v>
      </c>
      <c r="QC9" s="92">
        <v>1508.1550199999999</v>
      </c>
      <c r="QD9" s="92">
        <v>2583.0279399999999</v>
      </c>
      <c r="QE9" s="92">
        <v>4107.8476600000004</v>
      </c>
      <c r="QF9" s="92">
        <v>0</v>
      </c>
      <c r="QG9" s="92">
        <v>0</v>
      </c>
      <c r="QH9" s="92">
        <v>0</v>
      </c>
      <c r="QI9" s="92">
        <v>0</v>
      </c>
      <c r="QJ9" s="92">
        <v>0</v>
      </c>
      <c r="QK9" s="92">
        <v>0</v>
      </c>
      <c r="QL9" s="92">
        <v>0</v>
      </c>
      <c r="QM9" s="92">
        <v>0</v>
      </c>
      <c r="QN9" s="92">
        <v>0</v>
      </c>
      <c r="QO9" s="92">
        <v>0</v>
      </c>
      <c r="QP9" s="92">
        <v>0</v>
      </c>
      <c r="QQ9" s="92">
        <v>0</v>
      </c>
      <c r="QR9" s="92">
        <v>0</v>
      </c>
      <c r="QS9" s="92">
        <v>0</v>
      </c>
      <c r="QT9" s="92">
        <v>0</v>
      </c>
      <c r="QU9" s="92">
        <v>0</v>
      </c>
      <c r="QV9" s="92">
        <v>0</v>
      </c>
      <c r="QW9" s="92">
        <v>0</v>
      </c>
      <c r="QX9" s="92">
        <v>0</v>
      </c>
      <c r="QY9" s="92">
        <v>0</v>
      </c>
      <c r="QZ9" s="92">
        <v>0</v>
      </c>
      <c r="RA9" s="92">
        <v>0</v>
      </c>
      <c r="RB9" s="92">
        <v>0</v>
      </c>
      <c r="RC9" s="92">
        <v>0</v>
      </c>
      <c r="RD9" s="92">
        <v>0</v>
      </c>
      <c r="RE9" s="92">
        <v>0</v>
      </c>
      <c r="RF9" s="92">
        <v>0</v>
      </c>
      <c r="RG9" s="92">
        <v>0</v>
      </c>
      <c r="RH9" s="92">
        <v>0</v>
      </c>
      <c r="RI9" s="92">
        <v>0</v>
      </c>
      <c r="RJ9" s="92">
        <v>0</v>
      </c>
      <c r="RK9" s="92">
        <v>0</v>
      </c>
      <c r="RL9" s="92">
        <v>0</v>
      </c>
      <c r="RM9" s="92">
        <v>0</v>
      </c>
      <c r="RN9" s="92">
        <v>0</v>
      </c>
      <c r="RO9" s="92">
        <v>0</v>
      </c>
      <c r="RP9" s="92">
        <v>0</v>
      </c>
      <c r="RQ9" s="92">
        <v>0</v>
      </c>
      <c r="RR9" s="92">
        <v>0</v>
      </c>
      <c r="RS9" s="92">
        <v>0</v>
      </c>
      <c r="RT9" s="92">
        <v>0</v>
      </c>
      <c r="RU9" s="92">
        <v>0</v>
      </c>
      <c r="RV9" s="92">
        <v>0</v>
      </c>
      <c r="RW9" s="92">
        <v>0</v>
      </c>
      <c r="RX9" s="92">
        <v>0</v>
      </c>
      <c r="RY9" s="92">
        <v>0</v>
      </c>
      <c r="RZ9" s="92">
        <v>0</v>
      </c>
      <c r="SA9" s="92">
        <v>0</v>
      </c>
      <c r="SB9" s="92">
        <v>0</v>
      </c>
      <c r="SC9" s="92">
        <v>0</v>
      </c>
      <c r="SD9" s="92">
        <v>0</v>
      </c>
      <c r="SE9" s="92">
        <v>0</v>
      </c>
      <c r="SF9" s="92">
        <v>0</v>
      </c>
      <c r="SG9" s="92">
        <v>0.414351578</v>
      </c>
      <c r="SH9" s="92">
        <v>1.69050715E-2</v>
      </c>
      <c r="SI9" s="92">
        <v>7.093037E-3</v>
      </c>
      <c r="SJ9" s="92">
        <v>0.23087835400000001</v>
      </c>
      <c r="SK9" s="92">
        <v>2.8135713400000002E-2</v>
      </c>
      <c r="SL9" s="92">
        <v>0.18631043899999999</v>
      </c>
      <c r="SM9" s="92">
        <v>2.1397328300000001E-2</v>
      </c>
      <c r="SN9" s="92">
        <v>3.6647357800000002E-2</v>
      </c>
      <c r="SO9" s="92">
        <v>5.8281120700000001E-2</v>
      </c>
      <c r="SP9" s="92">
        <v>0</v>
      </c>
      <c r="SQ9" s="92">
        <v>0</v>
      </c>
      <c r="SR9" s="92">
        <v>0</v>
      </c>
      <c r="SS9" s="92">
        <v>0</v>
      </c>
      <c r="ST9" s="92">
        <v>0</v>
      </c>
      <c r="SU9" s="92">
        <v>0</v>
      </c>
      <c r="SV9" s="92">
        <v>0</v>
      </c>
      <c r="SW9" s="92">
        <v>0</v>
      </c>
      <c r="SX9" s="92">
        <v>0</v>
      </c>
      <c r="SY9" s="92">
        <v>626.50221799999997</v>
      </c>
      <c r="SZ9" s="92">
        <v>70483.333299999998</v>
      </c>
      <c r="TA9" s="92">
        <v>561.38090499999998</v>
      </c>
      <c r="TB9" s="92">
        <v>25</v>
      </c>
      <c r="TC9" s="92">
        <v>1</v>
      </c>
      <c r="TD9" s="92">
        <v>0</v>
      </c>
      <c r="TE9" s="92">
        <v>0</v>
      </c>
      <c r="TF9" s="92">
        <v>1</v>
      </c>
      <c r="TG9" s="92">
        <v>-151289.83600000001</v>
      </c>
      <c r="TH9" s="92">
        <v>-1344.7635499999999</v>
      </c>
      <c r="TI9" s="92">
        <v>-94.783417600000007</v>
      </c>
      <c r="TJ9" s="92">
        <v>-421.42236500000001</v>
      </c>
      <c r="TK9" s="92">
        <v>-3.7458791100000002</v>
      </c>
      <c r="TL9" s="92">
        <v>1.8600033500000002E-2</v>
      </c>
      <c r="TM9" s="92">
        <v>2.09255821</v>
      </c>
      <c r="TN9" s="92">
        <v>112.502927</v>
      </c>
      <c r="TO9" s="92">
        <v>0</v>
      </c>
      <c r="TP9" s="92">
        <v>0.97188512999999999</v>
      </c>
      <c r="TQ9" s="92">
        <v>-227101766.31</v>
      </c>
      <c r="TR9" s="92">
        <v>0.119189765277778</v>
      </c>
      <c r="TS9" s="92">
        <v>0</v>
      </c>
      <c r="TT9" s="92">
        <v>0</v>
      </c>
      <c r="TU9" s="92">
        <v>0</v>
      </c>
      <c r="TV9" s="92">
        <v>0</v>
      </c>
      <c r="TW9" s="92">
        <v>0</v>
      </c>
      <c r="TX9" s="92">
        <v>0</v>
      </c>
      <c r="TY9" s="92">
        <v>0</v>
      </c>
      <c r="TZ9" s="92">
        <v>0</v>
      </c>
      <c r="UA9" s="92">
        <v>0</v>
      </c>
      <c r="UB9" s="92">
        <v>0</v>
      </c>
      <c r="UC9" s="92">
        <v>0</v>
      </c>
      <c r="UD9" s="92">
        <v>0</v>
      </c>
      <c r="UE9" s="92">
        <v>0</v>
      </c>
      <c r="UF9" s="92">
        <v>0</v>
      </c>
      <c r="UG9" s="92">
        <v>0</v>
      </c>
      <c r="UH9" s="92">
        <v>0</v>
      </c>
      <c r="UI9" s="92">
        <v>0</v>
      </c>
      <c r="UJ9" s="92">
        <v>0</v>
      </c>
      <c r="UK9" s="92">
        <v>0</v>
      </c>
      <c r="UL9" s="92">
        <v>0</v>
      </c>
      <c r="UM9" s="92">
        <v>0</v>
      </c>
      <c r="UN9" s="92">
        <v>0</v>
      </c>
      <c r="UO9" s="92">
        <v>0</v>
      </c>
      <c r="UP9" s="92">
        <v>0</v>
      </c>
      <c r="UQ9" s="92">
        <v>0</v>
      </c>
      <c r="UR9" s="92">
        <v>0</v>
      </c>
      <c r="US9" s="92">
        <v>0</v>
      </c>
      <c r="UT9" s="92">
        <v>0</v>
      </c>
      <c r="UU9" s="92">
        <v>0</v>
      </c>
      <c r="UV9" s="92">
        <v>0</v>
      </c>
      <c r="UW9" s="92">
        <v>0</v>
      </c>
      <c r="UX9" s="92">
        <v>0</v>
      </c>
      <c r="UY9" s="92">
        <v>0</v>
      </c>
      <c r="UZ9" s="92">
        <v>0</v>
      </c>
      <c r="VA9" s="92">
        <v>0</v>
      </c>
      <c r="VB9" s="92">
        <v>0</v>
      </c>
      <c r="VC9" s="92">
        <v>0</v>
      </c>
      <c r="VD9" s="92">
        <v>0</v>
      </c>
      <c r="VE9" s="92">
        <v>0</v>
      </c>
      <c r="VF9" s="92">
        <v>0</v>
      </c>
      <c r="VG9" s="92">
        <v>0</v>
      </c>
      <c r="VH9" s="92">
        <v>0</v>
      </c>
      <c r="VI9" s="92">
        <v>0</v>
      </c>
      <c r="VJ9" s="92">
        <v>0</v>
      </c>
      <c r="VK9" s="92">
        <v>0</v>
      </c>
      <c r="VL9" s="92">
        <v>0</v>
      </c>
      <c r="VM9" s="92">
        <v>0</v>
      </c>
      <c r="VN9" s="92">
        <v>0</v>
      </c>
      <c r="VO9" s="92">
        <v>0</v>
      </c>
      <c r="VP9" s="92">
        <v>0</v>
      </c>
      <c r="VQ9" s="92">
        <v>0</v>
      </c>
      <c r="VR9" s="92">
        <v>0</v>
      </c>
      <c r="VS9" s="92">
        <v>0</v>
      </c>
      <c r="VT9" s="92">
        <v>0</v>
      </c>
      <c r="VU9" s="92">
        <v>0</v>
      </c>
      <c r="VV9" s="92">
        <v>0</v>
      </c>
      <c r="VW9" s="92">
        <v>0</v>
      </c>
      <c r="VX9" s="92">
        <v>0</v>
      </c>
      <c r="VY9" s="92">
        <v>0</v>
      </c>
      <c r="VZ9" s="92">
        <v>0</v>
      </c>
      <c r="WA9" s="92">
        <v>0</v>
      </c>
      <c r="WB9" s="92">
        <v>0</v>
      </c>
      <c r="WC9" s="92">
        <v>0.74666719444444496</v>
      </c>
    </row>
    <row r="10" spans="1:601" ht="13.5" customHeight="1">
      <c r="B10" s="851">
        <v>105</v>
      </c>
      <c r="C10" s="92">
        <v>0</v>
      </c>
      <c r="D10" s="92">
        <v>104166.667</v>
      </c>
      <c r="E10" s="92">
        <v>-195.27237</v>
      </c>
      <c r="F10" s="92">
        <v>1156.4257299999999</v>
      </c>
      <c r="G10" s="92">
        <v>0</v>
      </c>
      <c r="H10" s="92">
        <v>0</v>
      </c>
      <c r="I10" s="92">
        <v>0</v>
      </c>
      <c r="J10" s="92">
        <v>0</v>
      </c>
      <c r="K10" s="92">
        <v>0</v>
      </c>
      <c r="L10" s="92">
        <v>0</v>
      </c>
      <c r="M10" s="92">
        <v>0</v>
      </c>
      <c r="N10" s="92">
        <v>1.87457352</v>
      </c>
      <c r="O10" s="92">
        <v>0</v>
      </c>
      <c r="P10" s="92">
        <v>0</v>
      </c>
      <c r="Q10" s="92">
        <v>0</v>
      </c>
      <c r="R10" s="92">
        <v>0</v>
      </c>
      <c r="S10" s="92">
        <v>0</v>
      </c>
      <c r="T10" s="92">
        <v>67.764712200000005</v>
      </c>
      <c r="U10" s="92">
        <v>0</v>
      </c>
      <c r="V10" s="92">
        <v>0</v>
      </c>
      <c r="W10" s="92">
        <v>0</v>
      </c>
      <c r="X10" s="92">
        <v>0</v>
      </c>
      <c r="Y10" s="92">
        <v>0</v>
      </c>
      <c r="Z10" s="92">
        <v>0</v>
      </c>
      <c r="AA10" s="92">
        <v>0</v>
      </c>
      <c r="AB10" s="92">
        <v>0</v>
      </c>
      <c r="AC10" s="92">
        <v>0</v>
      </c>
      <c r="AD10" s="92">
        <v>0</v>
      </c>
      <c r="AE10" s="92">
        <v>0</v>
      </c>
      <c r="AF10" s="92">
        <v>0</v>
      </c>
      <c r="AG10" s="92">
        <v>0</v>
      </c>
      <c r="AH10" s="92">
        <v>0</v>
      </c>
      <c r="AI10" s="92">
        <v>0</v>
      </c>
      <c r="AJ10" s="92">
        <v>0</v>
      </c>
      <c r="AK10" s="92">
        <v>0</v>
      </c>
      <c r="AL10" s="92">
        <v>0</v>
      </c>
      <c r="AM10" s="92">
        <v>0</v>
      </c>
      <c r="AN10" s="92">
        <v>0</v>
      </c>
      <c r="AO10" s="92">
        <v>0</v>
      </c>
      <c r="AP10" s="92">
        <v>0</v>
      </c>
      <c r="AQ10" s="92">
        <v>0</v>
      </c>
      <c r="AR10" s="92">
        <v>0</v>
      </c>
      <c r="AS10" s="92">
        <v>0</v>
      </c>
      <c r="AT10" s="92">
        <v>0</v>
      </c>
      <c r="AU10" s="92">
        <v>0</v>
      </c>
      <c r="AV10" s="92">
        <v>0</v>
      </c>
      <c r="AW10" s="92">
        <v>0</v>
      </c>
      <c r="AX10" s="92">
        <v>0</v>
      </c>
      <c r="AY10" s="92">
        <v>0</v>
      </c>
      <c r="AZ10" s="92">
        <v>0</v>
      </c>
      <c r="BA10" s="92">
        <v>0</v>
      </c>
      <c r="BB10" s="92">
        <v>0</v>
      </c>
      <c r="BC10" s="92">
        <v>0</v>
      </c>
      <c r="BD10" s="92">
        <v>0</v>
      </c>
      <c r="BE10" s="92">
        <v>0</v>
      </c>
      <c r="BF10" s="92">
        <v>0</v>
      </c>
      <c r="BG10" s="92">
        <v>0</v>
      </c>
      <c r="BH10" s="92">
        <v>0</v>
      </c>
      <c r="BI10" s="92">
        <v>0</v>
      </c>
      <c r="BJ10" s="92">
        <v>0</v>
      </c>
      <c r="BK10" s="92">
        <v>0</v>
      </c>
      <c r="BL10" s="92">
        <v>0</v>
      </c>
      <c r="BM10" s="92">
        <v>0</v>
      </c>
      <c r="BN10" s="92">
        <v>0</v>
      </c>
      <c r="BO10" s="92">
        <v>0</v>
      </c>
      <c r="BP10" s="92">
        <v>0.94320098500000005</v>
      </c>
      <c r="BQ10" s="92">
        <v>0</v>
      </c>
      <c r="BR10" s="92">
        <v>0</v>
      </c>
      <c r="BS10" s="92">
        <v>0</v>
      </c>
      <c r="BT10" s="92">
        <v>0</v>
      </c>
      <c r="BU10" s="92">
        <v>0</v>
      </c>
      <c r="BV10" s="92">
        <v>0</v>
      </c>
      <c r="BW10" s="92">
        <v>0</v>
      </c>
      <c r="BX10" s="92">
        <v>1.5289348399999999E-3</v>
      </c>
      <c r="BY10" s="92">
        <v>0</v>
      </c>
      <c r="BZ10" s="92">
        <v>0</v>
      </c>
      <c r="CA10" s="92">
        <v>0</v>
      </c>
      <c r="CB10" s="92">
        <v>0</v>
      </c>
      <c r="CC10" s="92">
        <v>0</v>
      </c>
      <c r="CD10" s="92">
        <v>5.5270080499999999E-2</v>
      </c>
      <c r="CE10" s="92">
        <v>0</v>
      </c>
      <c r="CF10" s="92">
        <v>0</v>
      </c>
      <c r="CG10" s="92">
        <v>0</v>
      </c>
      <c r="CH10" s="92">
        <v>0</v>
      </c>
      <c r="CI10" s="92">
        <v>0</v>
      </c>
      <c r="CJ10" s="92">
        <v>0</v>
      </c>
      <c r="CK10" s="92">
        <v>0</v>
      </c>
      <c r="CL10" s="92">
        <v>0</v>
      </c>
      <c r="CM10" s="92">
        <v>0</v>
      </c>
      <c r="CN10" s="92">
        <v>0</v>
      </c>
      <c r="CO10" s="92">
        <v>0</v>
      </c>
      <c r="CP10" s="92">
        <v>0</v>
      </c>
      <c r="CQ10" s="92">
        <v>0</v>
      </c>
      <c r="CR10" s="92">
        <v>0</v>
      </c>
      <c r="CS10" s="92">
        <v>0</v>
      </c>
      <c r="CT10" s="92">
        <v>0</v>
      </c>
      <c r="CU10" s="92">
        <v>0</v>
      </c>
      <c r="CV10" s="92">
        <v>0</v>
      </c>
      <c r="CW10" s="92">
        <v>0</v>
      </c>
      <c r="CX10" s="92">
        <v>0</v>
      </c>
      <c r="CY10" s="92">
        <v>0</v>
      </c>
      <c r="CZ10" s="92">
        <v>0</v>
      </c>
      <c r="DA10" s="92">
        <v>0</v>
      </c>
      <c r="DB10" s="92">
        <v>0</v>
      </c>
      <c r="DC10" s="92">
        <v>0</v>
      </c>
      <c r="DD10" s="92">
        <v>0</v>
      </c>
      <c r="DE10" s="92">
        <v>0</v>
      </c>
      <c r="DF10" s="92">
        <v>0</v>
      </c>
      <c r="DG10" s="92">
        <v>0</v>
      </c>
      <c r="DH10" s="92">
        <v>0</v>
      </c>
      <c r="DI10" s="92">
        <v>0</v>
      </c>
      <c r="DJ10" s="92">
        <v>0</v>
      </c>
      <c r="DK10" s="92">
        <v>0</v>
      </c>
      <c r="DL10" s="92">
        <v>0</v>
      </c>
      <c r="DM10" s="92">
        <v>0</v>
      </c>
      <c r="DN10" s="92">
        <v>0</v>
      </c>
      <c r="DO10" s="92">
        <v>0</v>
      </c>
      <c r="DP10" s="92">
        <v>0</v>
      </c>
      <c r="DQ10" s="92">
        <v>0</v>
      </c>
      <c r="DR10" s="92">
        <v>0</v>
      </c>
      <c r="DS10" s="92">
        <v>0</v>
      </c>
      <c r="DT10" s="92">
        <v>0</v>
      </c>
      <c r="DU10" s="92">
        <v>0</v>
      </c>
      <c r="DV10" s="92">
        <v>0</v>
      </c>
      <c r="DW10" s="92">
        <v>0</v>
      </c>
      <c r="DX10" s="92">
        <v>0</v>
      </c>
      <c r="DY10" s="92">
        <v>0</v>
      </c>
      <c r="DZ10" s="92">
        <v>20833.333299999998</v>
      </c>
      <c r="EA10" s="92">
        <v>0</v>
      </c>
      <c r="EB10" s="92">
        <v>0</v>
      </c>
      <c r="EC10" s="92">
        <v>0</v>
      </c>
      <c r="ED10" s="92">
        <v>0</v>
      </c>
      <c r="EE10" s="92">
        <v>0</v>
      </c>
      <c r="EF10" s="92">
        <v>0</v>
      </c>
      <c r="EG10" s="92">
        <v>0</v>
      </c>
      <c r="EH10" s="92">
        <v>641.66666699999996</v>
      </c>
      <c r="EI10" s="92">
        <v>0</v>
      </c>
      <c r="EJ10" s="92">
        <v>0</v>
      </c>
      <c r="EK10" s="92">
        <v>0</v>
      </c>
      <c r="EL10" s="92">
        <v>0</v>
      </c>
      <c r="EM10" s="92">
        <v>0</v>
      </c>
      <c r="EN10" s="92">
        <v>12208.3333</v>
      </c>
      <c r="EO10" s="92">
        <v>0</v>
      </c>
      <c r="EP10" s="92">
        <v>0</v>
      </c>
      <c r="EQ10" s="92">
        <v>0</v>
      </c>
      <c r="ER10" s="92">
        <v>0</v>
      </c>
      <c r="ES10" s="92">
        <v>0</v>
      </c>
      <c r="ET10" s="92">
        <v>0</v>
      </c>
      <c r="EU10" s="92">
        <v>0</v>
      </c>
      <c r="EV10" s="92">
        <v>0</v>
      </c>
      <c r="EW10" s="92">
        <v>0</v>
      </c>
      <c r="EX10" s="92">
        <v>0</v>
      </c>
      <c r="EY10" s="92">
        <v>0</v>
      </c>
      <c r="EZ10" s="92">
        <v>0</v>
      </c>
      <c r="FA10" s="92">
        <v>0</v>
      </c>
      <c r="FB10" s="92">
        <v>0</v>
      </c>
      <c r="FC10" s="92">
        <v>0</v>
      </c>
      <c r="FD10" s="92">
        <v>0</v>
      </c>
      <c r="FE10" s="92">
        <v>0</v>
      </c>
      <c r="FF10" s="92">
        <v>0</v>
      </c>
      <c r="FG10" s="92">
        <v>0</v>
      </c>
      <c r="FH10" s="92">
        <v>0</v>
      </c>
      <c r="FI10" s="92">
        <v>0</v>
      </c>
      <c r="FJ10" s="92">
        <v>0</v>
      </c>
      <c r="FK10" s="92">
        <v>0</v>
      </c>
      <c r="FL10" s="92">
        <v>0</v>
      </c>
      <c r="FM10" s="92">
        <v>0</v>
      </c>
      <c r="FN10" s="92">
        <v>0</v>
      </c>
      <c r="FO10" s="92">
        <v>0</v>
      </c>
      <c r="FP10" s="92">
        <v>0</v>
      </c>
      <c r="FQ10" s="92">
        <v>0</v>
      </c>
      <c r="FR10" s="92">
        <v>0</v>
      </c>
      <c r="FS10" s="92">
        <v>0</v>
      </c>
      <c r="FT10" s="92">
        <v>0</v>
      </c>
      <c r="FU10" s="92">
        <v>0</v>
      </c>
      <c r="FV10" s="92">
        <v>0</v>
      </c>
      <c r="FW10" s="92">
        <v>0</v>
      </c>
      <c r="FX10" s="92">
        <v>0</v>
      </c>
      <c r="FY10" s="92">
        <v>0</v>
      </c>
      <c r="FZ10" s="92">
        <v>0</v>
      </c>
      <c r="GA10" s="92">
        <v>0</v>
      </c>
      <c r="GB10" s="92">
        <v>0</v>
      </c>
      <c r="GC10" s="92">
        <v>0</v>
      </c>
      <c r="GD10" s="92">
        <v>0</v>
      </c>
      <c r="GE10" s="92">
        <v>0</v>
      </c>
      <c r="GF10" s="92">
        <v>0</v>
      </c>
      <c r="GG10" s="92">
        <v>0</v>
      </c>
      <c r="GH10" s="92">
        <v>0</v>
      </c>
      <c r="GI10" s="92">
        <v>0</v>
      </c>
      <c r="GJ10" s="92">
        <v>0.61850569</v>
      </c>
      <c r="GK10" s="92">
        <v>0</v>
      </c>
      <c r="GL10" s="92">
        <v>0</v>
      </c>
      <c r="GM10" s="92">
        <v>0</v>
      </c>
      <c r="GN10" s="92">
        <v>0</v>
      </c>
      <c r="GO10" s="92">
        <v>0</v>
      </c>
      <c r="GP10" s="92">
        <v>0</v>
      </c>
      <c r="GQ10" s="92">
        <v>0</v>
      </c>
      <c r="GR10" s="92">
        <v>1.9049975300000001E-2</v>
      </c>
      <c r="GS10" s="92">
        <v>0</v>
      </c>
      <c r="GT10" s="92">
        <v>0</v>
      </c>
      <c r="GU10" s="92">
        <v>0</v>
      </c>
      <c r="GV10" s="92">
        <v>0</v>
      </c>
      <c r="GW10" s="92">
        <v>0</v>
      </c>
      <c r="GX10" s="92">
        <v>0.36244433399999998</v>
      </c>
      <c r="GY10" s="92">
        <v>0</v>
      </c>
      <c r="GZ10" s="92">
        <v>0</v>
      </c>
      <c r="HA10" s="92">
        <v>0</v>
      </c>
      <c r="HB10" s="92">
        <v>0</v>
      </c>
      <c r="HC10" s="92">
        <v>0</v>
      </c>
      <c r="HD10" s="92">
        <v>0</v>
      </c>
      <c r="HE10" s="92">
        <v>0</v>
      </c>
      <c r="HF10" s="92">
        <v>0</v>
      </c>
      <c r="HG10" s="92">
        <v>0</v>
      </c>
      <c r="HH10" s="92">
        <v>0</v>
      </c>
      <c r="HI10" s="92">
        <v>0</v>
      </c>
      <c r="HJ10" s="92">
        <v>0</v>
      </c>
      <c r="HK10" s="92">
        <v>0</v>
      </c>
      <c r="HL10" s="92">
        <v>0</v>
      </c>
      <c r="HM10" s="92">
        <v>0</v>
      </c>
      <c r="HN10" s="92">
        <v>0</v>
      </c>
      <c r="HO10" s="92">
        <v>0</v>
      </c>
      <c r="HP10" s="92">
        <v>0</v>
      </c>
      <c r="HQ10" s="92">
        <v>0</v>
      </c>
      <c r="HR10" s="92">
        <v>0</v>
      </c>
      <c r="HS10" s="92">
        <v>0</v>
      </c>
      <c r="HT10" s="92">
        <v>0</v>
      </c>
      <c r="HU10" s="92">
        <v>0</v>
      </c>
      <c r="HV10" s="92">
        <v>0</v>
      </c>
      <c r="HW10" s="92">
        <v>0</v>
      </c>
      <c r="HX10" s="92">
        <v>0</v>
      </c>
      <c r="HY10" s="92">
        <v>0</v>
      </c>
      <c r="HZ10" s="92">
        <v>0</v>
      </c>
      <c r="IA10" s="92">
        <v>0</v>
      </c>
      <c r="IB10" s="92">
        <v>0</v>
      </c>
      <c r="IC10" s="92">
        <v>0</v>
      </c>
      <c r="ID10" s="92">
        <v>0</v>
      </c>
      <c r="IE10" s="92">
        <v>0</v>
      </c>
      <c r="IF10" s="92">
        <v>0</v>
      </c>
      <c r="IG10" s="92">
        <v>0</v>
      </c>
      <c r="IH10" s="92">
        <v>0</v>
      </c>
      <c r="II10" s="92">
        <v>0</v>
      </c>
      <c r="IJ10" s="92">
        <v>0</v>
      </c>
      <c r="IK10" s="92">
        <v>0</v>
      </c>
      <c r="IL10" s="92">
        <v>0</v>
      </c>
      <c r="IM10" s="92">
        <v>0</v>
      </c>
      <c r="IN10" s="92">
        <v>0</v>
      </c>
      <c r="IO10" s="92">
        <v>0</v>
      </c>
      <c r="IP10" s="92">
        <v>0</v>
      </c>
      <c r="IQ10" s="92">
        <v>0</v>
      </c>
      <c r="IR10" s="92">
        <v>0</v>
      </c>
      <c r="IS10" s="92">
        <v>0</v>
      </c>
      <c r="IT10" s="92">
        <v>1226.06502</v>
      </c>
      <c r="IU10" s="92">
        <v>33683.333299999998</v>
      </c>
      <c r="IV10" s="92">
        <v>435.67472700000002</v>
      </c>
      <c r="IW10" s="92">
        <v>25</v>
      </c>
      <c r="IX10" s="92">
        <v>1</v>
      </c>
      <c r="IY10" s="92">
        <v>0</v>
      </c>
      <c r="IZ10" s="92">
        <v>1</v>
      </c>
      <c r="JA10" s="92">
        <v>0</v>
      </c>
      <c r="JB10" s="92">
        <v>-81960.541400000002</v>
      </c>
      <c r="JC10" s="92">
        <v>-2983.3434699999998</v>
      </c>
      <c r="JD10" s="92">
        <v>-100.488952</v>
      </c>
      <c r="JE10" s="92">
        <v>-52.227859799999997</v>
      </c>
      <c r="JF10" s="92">
        <v>-1.9010811999999999</v>
      </c>
      <c r="JG10" s="92">
        <v>4.6902920200000003E-2</v>
      </c>
      <c r="JH10" s="92">
        <v>1.2885505100000001</v>
      </c>
      <c r="JI10" s="92">
        <v>27.472713800000001</v>
      </c>
      <c r="JJ10" s="92">
        <v>527.31303400000002</v>
      </c>
      <c r="JK10" s="92">
        <v>0</v>
      </c>
      <c r="JL10" s="92">
        <v>0</v>
      </c>
      <c r="JM10" s="92">
        <v>0</v>
      </c>
      <c r="JN10" s="92">
        <v>0</v>
      </c>
      <c r="JO10" s="92">
        <v>0</v>
      </c>
      <c r="JP10" s="92">
        <v>0</v>
      </c>
      <c r="JQ10" s="92">
        <v>0</v>
      </c>
      <c r="JR10" s="92">
        <v>0</v>
      </c>
      <c r="JS10" s="92">
        <v>0</v>
      </c>
      <c r="JT10" s="92">
        <v>0</v>
      </c>
      <c r="JU10" s="92">
        <v>0</v>
      </c>
      <c r="JV10" s="92">
        <v>0</v>
      </c>
      <c r="JW10" s="92">
        <v>0</v>
      </c>
      <c r="JX10" s="92">
        <v>0</v>
      </c>
      <c r="JY10" s="92">
        <v>0</v>
      </c>
      <c r="JZ10" s="92">
        <v>0</v>
      </c>
      <c r="KA10" s="92">
        <v>0</v>
      </c>
      <c r="KB10" s="92">
        <v>0</v>
      </c>
      <c r="KC10" s="92">
        <v>0</v>
      </c>
      <c r="KD10" s="92">
        <v>0</v>
      </c>
      <c r="KE10" s="92">
        <v>0</v>
      </c>
      <c r="KF10" s="92">
        <v>0</v>
      </c>
      <c r="KG10" s="92">
        <v>0</v>
      </c>
      <c r="KH10" s="92">
        <v>0</v>
      </c>
      <c r="KI10" s="92">
        <v>0</v>
      </c>
      <c r="KJ10" s="92">
        <v>0</v>
      </c>
      <c r="KK10" s="92">
        <v>0</v>
      </c>
      <c r="KL10" s="92">
        <v>0</v>
      </c>
      <c r="KM10" s="92">
        <v>0</v>
      </c>
      <c r="KN10" s="92">
        <v>0</v>
      </c>
      <c r="KO10" s="92">
        <v>0</v>
      </c>
      <c r="KP10" s="92">
        <v>0</v>
      </c>
      <c r="KQ10" s="92">
        <v>0</v>
      </c>
      <c r="KR10" s="92">
        <v>0</v>
      </c>
      <c r="KS10" s="92">
        <v>0</v>
      </c>
      <c r="KT10" s="92">
        <v>0</v>
      </c>
      <c r="KU10" s="92">
        <v>0</v>
      </c>
      <c r="KV10" s="92">
        <v>0</v>
      </c>
      <c r="KW10" s="92">
        <v>0</v>
      </c>
      <c r="KX10" s="92">
        <v>0</v>
      </c>
      <c r="KY10" s="92">
        <v>0</v>
      </c>
      <c r="KZ10" s="92">
        <v>0</v>
      </c>
      <c r="LA10" s="92">
        <v>0</v>
      </c>
      <c r="LB10" s="92">
        <v>0</v>
      </c>
      <c r="LC10" s="92">
        <v>180.11871300000001</v>
      </c>
      <c r="LD10" s="92">
        <v>7.3486379299999998</v>
      </c>
      <c r="LE10" s="92">
        <v>3.0833445899999998</v>
      </c>
      <c r="LF10" s="92">
        <v>123.17170400000001</v>
      </c>
      <c r="LG10" s="92">
        <v>15.0101718</v>
      </c>
      <c r="LH10" s="92">
        <v>86.308280699999997</v>
      </c>
      <c r="LI10" s="92">
        <v>25.113917199999999</v>
      </c>
      <c r="LJ10" s="92">
        <v>113.094272</v>
      </c>
      <c r="LK10" s="92">
        <v>73.253176100000005</v>
      </c>
      <c r="LL10" s="92">
        <v>0</v>
      </c>
      <c r="LM10" s="92">
        <v>0</v>
      </c>
      <c r="LN10" s="92">
        <v>0</v>
      </c>
      <c r="LO10" s="92">
        <v>0</v>
      </c>
      <c r="LP10" s="92">
        <v>0</v>
      </c>
      <c r="LQ10" s="92">
        <v>0</v>
      </c>
      <c r="LR10" s="92">
        <v>0</v>
      </c>
      <c r="LS10" s="92">
        <v>0</v>
      </c>
      <c r="LT10" s="92">
        <v>0</v>
      </c>
      <c r="LU10" s="92">
        <v>0</v>
      </c>
      <c r="LV10" s="92">
        <v>0</v>
      </c>
      <c r="LW10" s="92">
        <v>0</v>
      </c>
      <c r="LX10" s="92">
        <v>0</v>
      </c>
      <c r="LY10" s="92">
        <v>0</v>
      </c>
      <c r="LZ10" s="92">
        <v>0</v>
      </c>
      <c r="MA10" s="92">
        <v>0</v>
      </c>
      <c r="MB10" s="92">
        <v>0</v>
      </c>
      <c r="MC10" s="92">
        <v>0</v>
      </c>
      <c r="MD10" s="92">
        <v>0</v>
      </c>
      <c r="ME10" s="92">
        <v>0</v>
      </c>
      <c r="MF10" s="92">
        <v>0</v>
      </c>
      <c r="MG10" s="92">
        <v>0</v>
      </c>
      <c r="MH10" s="92">
        <v>0</v>
      </c>
      <c r="MI10" s="92">
        <v>0</v>
      </c>
      <c r="MJ10" s="92">
        <v>0</v>
      </c>
      <c r="MK10" s="92">
        <v>0</v>
      </c>
      <c r="ML10" s="92">
        <v>0</v>
      </c>
      <c r="MM10" s="92">
        <v>0</v>
      </c>
      <c r="MN10" s="92">
        <v>0</v>
      </c>
      <c r="MO10" s="92">
        <v>0</v>
      </c>
      <c r="MP10" s="92">
        <v>0</v>
      </c>
      <c r="MQ10" s="92">
        <v>0</v>
      </c>
      <c r="MR10" s="92">
        <v>0</v>
      </c>
      <c r="MS10" s="92">
        <v>0</v>
      </c>
      <c r="MT10" s="92">
        <v>0</v>
      </c>
      <c r="MU10" s="92">
        <v>0</v>
      </c>
      <c r="MV10" s="92">
        <v>0</v>
      </c>
      <c r="MW10" s="92">
        <v>0</v>
      </c>
      <c r="MX10" s="92">
        <v>0</v>
      </c>
      <c r="MY10" s="92">
        <v>0</v>
      </c>
      <c r="MZ10" s="92">
        <v>0</v>
      </c>
      <c r="NA10" s="92">
        <v>0</v>
      </c>
      <c r="NB10" s="92">
        <v>0</v>
      </c>
      <c r="NC10" s="92">
        <v>0</v>
      </c>
      <c r="ND10" s="92">
        <v>0</v>
      </c>
      <c r="NE10" s="92">
        <v>0</v>
      </c>
      <c r="NF10" s="92">
        <v>0</v>
      </c>
      <c r="NG10" s="92">
        <v>0</v>
      </c>
      <c r="NH10" s="92">
        <v>0</v>
      </c>
      <c r="NI10" s="92">
        <v>0</v>
      </c>
      <c r="NJ10" s="92">
        <v>0</v>
      </c>
      <c r="NK10" s="92">
        <v>0</v>
      </c>
      <c r="NL10" s="92">
        <v>0</v>
      </c>
      <c r="NM10" s="92">
        <v>0.28749892300000002</v>
      </c>
      <c r="NN10" s="92">
        <v>1.1729628000000001E-2</v>
      </c>
      <c r="NO10" s="92">
        <v>4.9215222200000002E-3</v>
      </c>
      <c r="NP10" s="92">
        <v>0.19660218400000001</v>
      </c>
      <c r="NQ10" s="92">
        <v>2.3958688999999998E-2</v>
      </c>
      <c r="NR10" s="92">
        <v>0.13776213100000001</v>
      </c>
      <c r="NS10" s="92">
        <v>4.00859192E-2</v>
      </c>
      <c r="NT10" s="92">
        <v>0.18051695400000001</v>
      </c>
      <c r="NU10" s="92">
        <v>0.116924049</v>
      </c>
      <c r="NV10" s="92">
        <v>0</v>
      </c>
      <c r="NW10" s="92">
        <v>0</v>
      </c>
      <c r="NX10" s="92">
        <v>0</v>
      </c>
      <c r="NY10" s="92">
        <v>0</v>
      </c>
      <c r="NZ10" s="92">
        <v>0</v>
      </c>
      <c r="OA10" s="92">
        <v>0</v>
      </c>
      <c r="OB10" s="92">
        <v>0</v>
      </c>
      <c r="OC10" s="92">
        <v>0</v>
      </c>
      <c r="OD10" s="92">
        <v>0</v>
      </c>
      <c r="OE10" s="92">
        <v>0</v>
      </c>
      <c r="OF10" s="92">
        <v>0</v>
      </c>
      <c r="OG10" s="92">
        <v>0</v>
      </c>
      <c r="OH10" s="92">
        <v>0</v>
      </c>
      <c r="OI10" s="92">
        <v>0</v>
      </c>
      <c r="OJ10" s="92">
        <v>0</v>
      </c>
      <c r="OK10" s="92">
        <v>0</v>
      </c>
      <c r="OL10" s="92">
        <v>0</v>
      </c>
      <c r="OM10" s="92">
        <v>0</v>
      </c>
      <c r="ON10" s="92">
        <v>0</v>
      </c>
      <c r="OO10" s="92">
        <v>0</v>
      </c>
      <c r="OP10" s="92">
        <v>0</v>
      </c>
      <c r="OQ10" s="92">
        <v>0</v>
      </c>
      <c r="OR10" s="92">
        <v>0</v>
      </c>
      <c r="OS10" s="92">
        <v>0</v>
      </c>
      <c r="OT10" s="92">
        <v>0</v>
      </c>
      <c r="OU10" s="92">
        <v>0</v>
      </c>
      <c r="OV10" s="92">
        <v>0</v>
      </c>
      <c r="OW10" s="92">
        <v>0</v>
      </c>
      <c r="OX10" s="92">
        <v>0</v>
      </c>
      <c r="OY10" s="92">
        <v>0</v>
      </c>
      <c r="OZ10" s="92">
        <v>0</v>
      </c>
      <c r="PA10" s="92">
        <v>0</v>
      </c>
      <c r="PB10" s="92">
        <v>0</v>
      </c>
      <c r="PC10" s="92">
        <v>0</v>
      </c>
      <c r="PD10" s="92">
        <v>0</v>
      </c>
      <c r="PE10" s="92">
        <v>0</v>
      </c>
      <c r="PF10" s="92">
        <v>0</v>
      </c>
      <c r="PG10" s="92">
        <v>0</v>
      </c>
      <c r="PH10" s="92">
        <v>0</v>
      </c>
      <c r="PI10" s="92">
        <v>0</v>
      </c>
      <c r="PJ10" s="92">
        <v>0</v>
      </c>
      <c r="PK10" s="92">
        <v>0</v>
      </c>
      <c r="PL10" s="92">
        <v>0</v>
      </c>
      <c r="PM10" s="92">
        <v>0</v>
      </c>
      <c r="PN10" s="92">
        <v>0</v>
      </c>
      <c r="PO10" s="92">
        <v>0</v>
      </c>
      <c r="PP10" s="92">
        <v>0</v>
      </c>
      <c r="PQ10" s="92">
        <v>0</v>
      </c>
      <c r="PR10" s="92">
        <v>0</v>
      </c>
      <c r="PS10" s="92">
        <v>0</v>
      </c>
      <c r="PT10" s="92">
        <v>0</v>
      </c>
      <c r="PU10" s="92">
        <v>0</v>
      </c>
      <c r="PV10" s="92">
        <v>0</v>
      </c>
      <c r="PW10" s="92">
        <v>29204.880399999998</v>
      </c>
      <c r="PX10" s="92">
        <v>1191.5257899999999</v>
      </c>
      <c r="PY10" s="92">
        <v>499.94089100000002</v>
      </c>
      <c r="PZ10" s="92">
        <v>16273.075999999999</v>
      </c>
      <c r="QA10" s="92">
        <v>1983.09887</v>
      </c>
      <c r="QB10" s="92">
        <v>13131.780699999999</v>
      </c>
      <c r="QC10" s="92">
        <v>1508.1550199999999</v>
      </c>
      <c r="QD10" s="92">
        <v>2583.0279399999999</v>
      </c>
      <c r="QE10" s="92">
        <v>4107.8476600000004</v>
      </c>
      <c r="QF10" s="92">
        <v>0</v>
      </c>
      <c r="QG10" s="92">
        <v>0</v>
      </c>
      <c r="QH10" s="92">
        <v>0</v>
      </c>
      <c r="QI10" s="92">
        <v>0</v>
      </c>
      <c r="QJ10" s="92">
        <v>0</v>
      </c>
      <c r="QK10" s="92">
        <v>0</v>
      </c>
      <c r="QL10" s="92">
        <v>0</v>
      </c>
      <c r="QM10" s="92">
        <v>0</v>
      </c>
      <c r="QN10" s="92">
        <v>0</v>
      </c>
      <c r="QO10" s="92">
        <v>0</v>
      </c>
      <c r="QP10" s="92">
        <v>0</v>
      </c>
      <c r="QQ10" s="92">
        <v>0</v>
      </c>
      <c r="QR10" s="92">
        <v>0</v>
      </c>
      <c r="QS10" s="92">
        <v>0</v>
      </c>
      <c r="QT10" s="92">
        <v>0</v>
      </c>
      <c r="QU10" s="92">
        <v>0</v>
      </c>
      <c r="QV10" s="92">
        <v>0</v>
      </c>
      <c r="QW10" s="92">
        <v>0</v>
      </c>
      <c r="QX10" s="92">
        <v>0</v>
      </c>
      <c r="QY10" s="92">
        <v>0</v>
      </c>
      <c r="QZ10" s="92">
        <v>0</v>
      </c>
      <c r="RA10" s="92">
        <v>0</v>
      </c>
      <c r="RB10" s="92">
        <v>0</v>
      </c>
      <c r="RC10" s="92">
        <v>0</v>
      </c>
      <c r="RD10" s="92">
        <v>0</v>
      </c>
      <c r="RE10" s="92">
        <v>0</v>
      </c>
      <c r="RF10" s="92">
        <v>0</v>
      </c>
      <c r="RG10" s="92">
        <v>0</v>
      </c>
      <c r="RH10" s="92">
        <v>0</v>
      </c>
      <c r="RI10" s="92">
        <v>0</v>
      </c>
      <c r="RJ10" s="92">
        <v>0</v>
      </c>
      <c r="RK10" s="92">
        <v>0</v>
      </c>
      <c r="RL10" s="92">
        <v>0</v>
      </c>
      <c r="RM10" s="92">
        <v>0</v>
      </c>
      <c r="RN10" s="92">
        <v>0</v>
      </c>
      <c r="RO10" s="92">
        <v>0</v>
      </c>
      <c r="RP10" s="92">
        <v>0</v>
      </c>
      <c r="RQ10" s="92">
        <v>0</v>
      </c>
      <c r="RR10" s="92">
        <v>0</v>
      </c>
      <c r="RS10" s="92">
        <v>0</v>
      </c>
      <c r="RT10" s="92">
        <v>0</v>
      </c>
      <c r="RU10" s="92">
        <v>0</v>
      </c>
      <c r="RV10" s="92">
        <v>0</v>
      </c>
      <c r="RW10" s="92">
        <v>0</v>
      </c>
      <c r="RX10" s="92">
        <v>0</v>
      </c>
      <c r="RY10" s="92">
        <v>0</v>
      </c>
      <c r="RZ10" s="92">
        <v>0</v>
      </c>
      <c r="SA10" s="92">
        <v>0</v>
      </c>
      <c r="SB10" s="92">
        <v>0</v>
      </c>
      <c r="SC10" s="92">
        <v>0</v>
      </c>
      <c r="SD10" s="92">
        <v>0</v>
      </c>
      <c r="SE10" s="92">
        <v>0</v>
      </c>
      <c r="SF10" s="92">
        <v>0</v>
      </c>
      <c r="SG10" s="92">
        <v>0.414351578</v>
      </c>
      <c r="SH10" s="92">
        <v>1.69050715E-2</v>
      </c>
      <c r="SI10" s="92">
        <v>7.093037E-3</v>
      </c>
      <c r="SJ10" s="92">
        <v>0.23087835400000001</v>
      </c>
      <c r="SK10" s="92">
        <v>2.8135713400000002E-2</v>
      </c>
      <c r="SL10" s="92">
        <v>0.18631043899999999</v>
      </c>
      <c r="SM10" s="92">
        <v>2.1397328300000001E-2</v>
      </c>
      <c r="SN10" s="92">
        <v>3.6647357800000002E-2</v>
      </c>
      <c r="SO10" s="92">
        <v>5.8281120700000001E-2</v>
      </c>
      <c r="SP10" s="92">
        <v>0</v>
      </c>
      <c r="SQ10" s="92">
        <v>0</v>
      </c>
      <c r="SR10" s="92">
        <v>0</v>
      </c>
      <c r="SS10" s="92">
        <v>0</v>
      </c>
      <c r="ST10" s="92">
        <v>0</v>
      </c>
      <c r="SU10" s="92">
        <v>0</v>
      </c>
      <c r="SV10" s="92">
        <v>0</v>
      </c>
      <c r="SW10" s="92">
        <v>0</v>
      </c>
      <c r="SX10" s="92">
        <v>0</v>
      </c>
      <c r="SY10" s="92">
        <v>626.50221799999997</v>
      </c>
      <c r="SZ10" s="92">
        <v>70483.333299999998</v>
      </c>
      <c r="TA10" s="92">
        <v>561.38090499999998</v>
      </c>
      <c r="TB10" s="92">
        <v>25</v>
      </c>
      <c r="TC10" s="92">
        <v>1</v>
      </c>
      <c r="TD10" s="92">
        <v>0</v>
      </c>
      <c r="TE10" s="92">
        <v>0</v>
      </c>
      <c r="TF10" s="92">
        <v>1</v>
      </c>
      <c r="TG10" s="92">
        <v>-151289.83600000001</v>
      </c>
      <c r="TH10" s="92">
        <v>-1344.7635499999999</v>
      </c>
      <c r="TI10" s="92">
        <v>-94.783417600000007</v>
      </c>
      <c r="TJ10" s="92">
        <v>-421.42236500000001</v>
      </c>
      <c r="TK10" s="92">
        <v>-3.7458791100000002</v>
      </c>
      <c r="TL10" s="92">
        <v>1.8600033500000002E-2</v>
      </c>
      <c r="TM10" s="92">
        <v>2.09255821</v>
      </c>
      <c r="TN10" s="92">
        <v>112.502927</v>
      </c>
      <c r="TO10" s="92">
        <v>0</v>
      </c>
      <c r="TP10" s="92">
        <v>0.97188512999999999</v>
      </c>
      <c r="TQ10" s="92">
        <v>-227101766.31</v>
      </c>
      <c r="TR10" s="92">
        <v>0.119189765277778</v>
      </c>
      <c r="TS10" s="92">
        <v>0</v>
      </c>
      <c r="TT10" s="92">
        <v>0</v>
      </c>
      <c r="TU10" s="92">
        <v>0</v>
      </c>
      <c r="TV10" s="92">
        <v>0</v>
      </c>
      <c r="TW10" s="92">
        <v>0</v>
      </c>
      <c r="TX10" s="92">
        <v>0</v>
      </c>
      <c r="TY10" s="92">
        <v>0</v>
      </c>
      <c r="TZ10" s="92">
        <v>0</v>
      </c>
      <c r="UA10" s="92">
        <v>0</v>
      </c>
      <c r="UB10" s="92">
        <v>0</v>
      </c>
      <c r="UC10" s="92">
        <v>0</v>
      </c>
      <c r="UD10" s="92">
        <v>0</v>
      </c>
      <c r="UE10" s="92">
        <v>0</v>
      </c>
      <c r="UF10" s="92">
        <v>0</v>
      </c>
      <c r="UG10" s="92">
        <v>0</v>
      </c>
      <c r="UH10" s="92">
        <v>0</v>
      </c>
      <c r="UI10" s="92">
        <v>0</v>
      </c>
      <c r="UJ10" s="92">
        <v>0</v>
      </c>
      <c r="UK10" s="92">
        <v>0</v>
      </c>
      <c r="UL10" s="92">
        <v>0</v>
      </c>
      <c r="UM10" s="92">
        <v>0</v>
      </c>
      <c r="UN10" s="92">
        <v>0</v>
      </c>
      <c r="UO10" s="92">
        <v>0</v>
      </c>
      <c r="UP10" s="92">
        <v>0</v>
      </c>
      <c r="UQ10" s="92">
        <v>0</v>
      </c>
      <c r="UR10" s="92">
        <v>0</v>
      </c>
      <c r="US10" s="92">
        <v>0</v>
      </c>
      <c r="UT10" s="92">
        <v>0</v>
      </c>
      <c r="UU10" s="92">
        <v>0</v>
      </c>
      <c r="UV10" s="92">
        <v>0</v>
      </c>
      <c r="UW10" s="92">
        <v>0</v>
      </c>
      <c r="UX10" s="92">
        <v>0</v>
      </c>
      <c r="UY10" s="92">
        <v>0</v>
      </c>
      <c r="UZ10" s="92">
        <v>0</v>
      </c>
      <c r="VA10" s="92">
        <v>0</v>
      </c>
      <c r="VB10" s="92">
        <v>0</v>
      </c>
      <c r="VC10" s="92">
        <v>0</v>
      </c>
      <c r="VD10" s="92">
        <v>0</v>
      </c>
      <c r="VE10" s="92">
        <v>0</v>
      </c>
      <c r="VF10" s="92">
        <v>0</v>
      </c>
      <c r="VG10" s="92">
        <v>0</v>
      </c>
      <c r="VH10" s="92">
        <v>0</v>
      </c>
      <c r="VI10" s="92">
        <v>0</v>
      </c>
      <c r="VJ10" s="92">
        <v>0</v>
      </c>
      <c r="VK10" s="92">
        <v>0</v>
      </c>
      <c r="VL10" s="92">
        <v>0</v>
      </c>
      <c r="VM10" s="92">
        <v>0</v>
      </c>
      <c r="VN10" s="92">
        <v>0</v>
      </c>
      <c r="VO10" s="92">
        <v>0</v>
      </c>
      <c r="VP10" s="92">
        <v>0</v>
      </c>
      <c r="VQ10" s="92">
        <v>0</v>
      </c>
      <c r="VR10" s="92">
        <v>0</v>
      </c>
      <c r="VS10" s="92">
        <v>0</v>
      </c>
      <c r="VT10" s="92">
        <v>0</v>
      </c>
      <c r="VU10" s="92">
        <v>0</v>
      </c>
      <c r="VV10" s="92">
        <v>0</v>
      </c>
      <c r="VW10" s="92">
        <v>0</v>
      </c>
      <c r="VX10" s="92">
        <v>0</v>
      </c>
      <c r="VY10" s="92">
        <v>0</v>
      </c>
      <c r="VZ10" s="92">
        <v>0</v>
      </c>
      <c r="WA10" s="92">
        <v>0</v>
      </c>
      <c r="WB10" s="92">
        <v>0</v>
      </c>
      <c r="WC10" s="92">
        <v>0.74666719444444496</v>
      </c>
    </row>
    <row r="11" spans="1:601" ht="13.5" customHeight="1">
      <c r="B11" s="851">
        <v>260</v>
      </c>
      <c r="C11" s="92">
        <v>0</v>
      </c>
      <c r="D11" s="92">
        <v>33990.153700000003</v>
      </c>
      <c r="E11" s="92">
        <v>-124.952772</v>
      </c>
      <c r="F11" s="92">
        <v>1864.3671099999999</v>
      </c>
      <c r="G11" s="92">
        <v>0.269785361</v>
      </c>
      <c r="H11" s="92">
        <v>5.7830066E-7</v>
      </c>
      <c r="I11" s="92">
        <v>1.9408741899999999E-7</v>
      </c>
      <c r="J11" s="92">
        <v>8.1435280700000003E-8</v>
      </c>
      <c r="K11" s="92">
        <v>3.0503125699999999E-5</v>
      </c>
      <c r="L11" s="92">
        <v>3.7172268099999998E-6</v>
      </c>
      <c r="M11" s="92">
        <v>0</v>
      </c>
      <c r="N11" s="92">
        <v>0</v>
      </c>
      <c r="O11" s="92">
        <v>1.5402210700000001E-8</v>
      </c>
      <c r="P11" s="92">
        <v>5.0271405100000001E-9</v>
      </c>
      <c r="Q11" s="92">
        <v>2.1092897300000001E-9</v>
      </c>
      <c r="R11" s="92">
        <v>8.1341676399999995E-7</v>
      </c>
      <c r="S11" s="92">
        <v>9.9126057199999995E-8</v>
      </c>
      <c r="T11" s="92">
        <v>1.98861918E-6</v>
      </c>
      <c r="U11" s="92">
        <v>6.0732898600000004E-4</v>
      </c>
      <c r="V11" s="92">
        <v>8.4407669200000004E-3</v>
      </c>
      <c r="W11" s="92">
        <v>3.4376687700000002</v>
      </c>
      <c r="X11" s="92">
        <v>0.98390937199999995</v>
      </c>
      <c r="Y11" s="92">
        <v>1.5338662199999999E-5</v>
      </c>
      <c r="Z11" s="92">
        <v>0</v>
      </c>
      <c r="AA11" s="92">
        <v>1.2130458300000001E-9</v>
      </c>
      <c r="AB11" s="92">
        <v>1.80918425E-10</v>
      </c>
      <c r="AC11" s="92">
        <v>3.7991434200000002E-10</v>
      </c>
      <c r="AD11" s="92">
        <v>7.0103394999999999E-4</v>
      </c>
      <c r="AE11" s="92">
        <v>0</v>
      </c>
      <c r="AF11" s="92">
        <v>0</v>
      </c>
      <c r="AG11" s="92">
        <v>0</v>
      </c>
      <c r="AH11" s="92">
        <v>0</v>
      </c>
      <c r="AI11" s="92">
        <v>0</v>
      </c>
      <c r="AJ11" s="92">
        <v>0</v>
      </c>
      <c r="AK11" s="92">
        <v>0</v>
      </c>
      <c r="AL11" s="92">
        <v>0</v>
      </c>
      <c r="AM11" s="92">
        <v>0</v>
      </c>
      <c r="AN11" s="92">
        <v>0</v>
      </c>
      <c r="AO11" s="92">
        <v>0</v>
      </c>
      <c r="AP11" s="92">
        <v>0</v>
      </c>
      <c r="AQ11" s="92">
        <v>0</v>
      </c>
      <c r="AR11" s="92">
        <v>0</v>
      </c>
      <c r="AS11" s="92">
        <v>0</v>
      </c>
      <c r="AT11" s="92">
        <v>0</v>
      </c>
      <c r="AU11" s="92">
        <v>0</v>
      </c>
      <c r="AV11" s="92">
        <v>0</v>
      </c>
      <c r="AW11" s="92">
        <v>0</v>
      </c>
      <c r="AX11" s="92">
        <v>0</v>
      </c>
      <c r="AY11" s="92">
        <v>0</v>
      </c>
      <c r="AZ11" s="92">
        <v>0</v>
      </c>
      <c r="BA11" s="92">
        <v>0</v>
      </c>
      <c r="BB11" s="92">
        <v>0</v>
      </c>
      <c r="BC11" s="92">
        <v>0</v>
      </c>
      <c r="BD11" s="92">
        <v>0</v>
      </c>
      <c r="BE11" s="92">
        <v>0</v>
      </c>
      <c r="BF11" s="92">
        <v>0</v>
      </c>
      <c r="BG11" s="92">
        <v>0</v>
      </c>
      <c r="BH11" s="92">
        <v>0</v>
      </c>
      <c r="BI11" s="92">
        <v>0</v>
      </c>
      <c r="BJ11" s="92">
        <v>0</v>
      </c>
      <c r="BK11" s="92">
        <v>0</v>
      </c>
      <c r="BL11" s="92">
        <v>0</v>
      </c>
      <c r="BM11" s="92">
        <v>0</v>
      </c>
      <c r="BN11" s="92">
        <v>0</v>
      </c>
      <c r="BO11" s="92">
        <v>0</v>
      </c>
      <c r="BP11" s="92">
        <v>0.99748475400000003</v>
      </c>
      <c r="BQ11" s="92">
        <v>1.4434216399999999E-4</v>
      </c>
      <c r="BR11" s="92">
        <v>3.0940584999999999E-10</v>
      </c>
      <c r="BS11" s="92">
        <v>1.0384180199999999E-10</v>
      </c>
      <c r="BT11" s="92">
        <v>4.3569986999999997E-11</v>
      </c>
      <c r="BU11" s="92">
        <v>1.63199633E-8</v>
      </c>
      <c r="BV11" s="92">
        <v>1.9888127400000001E-9</v>
      </c>
      <c r="BW11" s="92">
        <v>0</v>
      </c>
      <c r="BX11" s="92">
        <v>0</v>
      </c>
      <c r="BY11" s="92">
        <v>8.2405821600000001E-12</v>
      </c>
      <c r="BZ11" s="92">
        <v>2.6896505400000002E-12</v>
      </c>
      <c r="CA11" s="92">
        <v>1.1285247E-12</v>
      </c>
      <c r="CB11" s="92">
        <v>4.3519906299999999E-10</v>
      </c>
      <c r="CC11" s="92">
        <v>5.3035011200000001E-11</v>
      </c>
      <c r="CD11" s="92">
        <v>1.0639628299999999E-9</v>
      </c>
      <c r="CE11" s="92">
        <v>3.2493675699999999E-7</v>
      </c>
      <c r="CF11" s="92">
        <v>4.5160291999999997E-6</v>
      </c>
      <c r="CG11" s="92">
        <v>1.8392419400000001E-3</v>
      </c>
      <c r="CH11" s="92">
        <v>5.2641702900000004E-4</v>
      </c>
      <c r="CI11" s="92">
        <v>8.2065820300000006E-9</v>
      </c>
      <c r="CJ11" s="92">
        <v>0</v>
      </c>
      <c r="CK11" s="92">
        <v>6.4901097800000004E-13</v>
      </c>
      <c r="CL11" s="92">
        <v>9.6796049300000003E-14</v>
      </c>
      <c r="CM11" s="92">
        <v>2.0326402500000001E-13</v>
      </c>
      <c r="CN11" s="92">
        <v>3.7507134299999998E-7</v>
      </c>
      <c r="CO11" s="92">
        <v>0</v>
      </c>
      <c r="CP11" s="92">
        <v>0</v>
      </c>
      <c r="CQ11" s="92">
        <v>0</v>
      </c>
      <c r="CR11" s="92">
        <v>0</v>
      </c>
      <c r="CS11" s="92">
        <v>0</v>
      </c>
      <c r="CT11" s="92">
        <v>0</v>
      </c>
      <c r="CU11" s="92">
        <v>0</v>
      </c>
      <c r="CV11" s="92">
        <v>0</v>
      </c>
      <c r="CW11" s="92">
        <v>0</v>
      </c>
      <c r="CX11" s="92">
        <v>0</v>
      </c>
      <c r="CY11" s="92">
        <v>0</v>
      </c>
      <c r="CZ11" s="92">
        <v>0</v>
      </c>
      <c r="DA11" s="92">
        <v>0</v>
      </c>
      <c r="DB11" s="92">
        <v>0</v>
      </c>
      <c r="DC11" s="92">
        <v>0</v>
      </c>
      <c r="DD11" s="92">
        <v>0</v>
      </c>
      <c r="DE11" s="92">
        <v>0</v>
      </c>
      <c r="DF11" s="92">
        <v>0</v>
      </c>
      <c r="DG11" s="92">
        <v>0</v>
      </c>
      <c r="DH11" s="92">
        <v>0</v>
      </c>
      <c r="DI11" s="92">
        <v>0</v>
      </c>
      <c r="DJ11" s="92">
        <v>0</v>
      </c>
      <c r="DK11" s="92">
        <v>0</v>
      </c>
      <c r="DL11" s="92">
        <v>0</v>
      </c>
      <c r="DM11" s="92">
        <v>0</v>
      </c>
      <c r="DN11" s="92">
        <v>0</v>
      </c>
      <c r="DO11" s="92">
        <v>0</v>
      </c>
      <c r="DP11" s="92">
        <v>0</v>
      </c>
      <c r="DQ11" s="92">
        <v>0</v>
      </c>
      <c r="DR11" s="92">
        <v>0</v>
      </c>
      <c r="DS11" s="92">
        <v>0</v>
      </c>
      <c r="DT11" s="92">
        <v>0</v>
      </c>
      <c r="DU11" s="92">
        <v>0</v>
      </c>
      <c r="DV11" s="92">
        <v>0</v>
      </c>
      <c r="DW11" s="92">
        <v>0</v>
      </c>
      <c r="DX11" s="92">
        <v>0</v>
      </c>
      <c r="DY11" s="92">
        <v>0</v>
      </c>
      <c r="DZ11" s="92">
        <v>33587.095600000001</v>
      </c>
      <c r="EA11" s="92">
        <v>12.428752599999999</v>
      </c>
      <c r="EB11" s="92">
        <v>1.0418530499999999E-4</v>
      </c>
      <c r="EC11" s="92">
        <v>3.4966339100000003E-5</v>
      </c>
      <c r="ED11" s="92">
        <v>1.46711912E-5</v>
      </c>
      <c r="EE11" s="92">
        <v>4.5794769700000003E-3</v>
      </c>
      <c r="EF11" s="92">
        <v>5.5807246500000005E-4</v>
      </c>
      <c r="EG11" s="92">
        <v>0</v>
      </c>
      <c r="EH11" s="92">
        <v>0</v>
      </c>
      <c r="EI11" s="92">
        <v>2.4973514100000001E-6</v>
      </c>
      <c r="EJ11" s="92">
        <v>8.15112628E-7</v>
      </c>
      <c r="EK11" s="92">
        <v>3.4200529800000002E-7</v>
      </c>
      <c r="EL11" s="92">
        <v>1.0746546700000001E-4</v>
      </c>
      <c r="EM11" s="92">
        <v>1.30961501E-5</v>
      </c>
      <c r="EN11" s="92">
        <v>3.5826501700000001E-4</v>
      </c>
      <c r="EO11" s="92">
        <v>9.2404935100000002E-2</v>
      </c>
      <c r="EP11" s="92">
        <v>1.0644651199999999</v>
      </c>
      <c r="EQ11" s="92">
        <v>330.31032900000002</v>
      </c>
      <c r="ER11" s="92">
        <v>59.086276599999998</v>
      </c>
      <c r="ES11" s="92">
        <v>1.38168889E-3</v>
      </c>
      <c r="ET11" s="92">
        <v>0</v>
      </c>
      <c r="EU11" s="92">
        <v>1.11715116E-7</v>
      </c>
      <c r="EV11" s="92">
        <v>2.1364519399999999E-8</v>
      </c>
      <c r="EW11" s="92">
        <v>6.4701539899999998E-9</v>
      </c>
      <c r="EX11" s="92">
        <v>6.8757045200000005E-2</v>
      </c>
      <c r="EY11" s="92">
        <v>0</v>
      </c>
      <c r="EZ11" s="92">
        <v>0</v>
      </c>
      <c r="FA11" s="92">
        <v>0</v>
      </c>
      <c r="FB11" s="92">
        <v>0</v>
      </c>
      <c r="FC11" s="92">
        <v>0</v>
      </c>
      <c r="FD11" s="92">
        <v>0</v>
      </c>
      <c r="FE11" s="92">
        <v>0</v>
      </c>
      <c r="FF11" s="92">
        <v>0</v>
      </c>
      <c r="FG11" s="92">
        <v>0</v>
      </c>
      <c r="FH11" s="92">
        <v>0</v>
      </c>
      <c r="FI11" s="92">
        <v>0</v>
      </c>
      <c r="FJ11" s="92">
        <v>0</v>
      </c>
      <c r="FK11" s="92">
        <v>0</v>
      </c>
      <c r="FL11" s="92">
        <v>0</v>
      </c>
      <c r="FM11" s="92">
        <v>0</v>
      </c>
      <c r="FN11" s="92">
        <v>0</v>
      </c>
      <c r="FO11" s="92">
        <v>0</v>
      </c>
      <c r="FP11" s="92">
        <v>0</v>
      </c>
      <c r="FQ11" s="92">
        <v>0</v>
      </c>
      <c r="FR11" s="92">
        <v>0</v>
      </c>
      <c r="FS11" s="92">
        <v>0</v>
      </c>
      <c r="FT11" s="92">
        <v>0</v>
      </c>
      <c r="FU11" s="92">
        <v>0</v>
      </c>
      <c r="FV11" s="92">
        <v>0</v>
      </c>
      <c r="FW11" s="92">
        <v>0</v>
      </c>
      <c r="FX11" s="92">
        <v>0</v>
      </c>
      <c r="FY11" s="92">
        <v>0</v>
      </c>
      <c r="FZ11" s="92">
        <v>0</v>
      </c>
      <c r="GA11" s="92">
        <v>0</v>
      </c>
      <c r="GB11" s="92">
        <v>0</v>
      </c>
      <c r="GC11" s="92">
        <v>0</v>
      </c>
      <c r="GD11" s="92">
        <v>0</v>
      </c>
      <c r="GE11" s="92">
        <v>0</v>
      </c>
      <c r="GF11" s="92">
        <v>0</v>
      </c>
      <c r="GG11" s="92">
        <v>0</v>
      </c>
      <c r="GH11" s="92">
        <v>0</v>
      </c>
      <c r="GI11" s="92">
        <v>0</v>
      </c>
      <c r="GJ11" s="92">
        <v>0.98814191500000004</v>
      </c>
      <c r="GK11" s="92">
        <v>3.6565744E-4</v>
      </c>
      <c r="GL11" s="92">
        <v>3.06516134E-9</v>
      </c>
      <c r="GM11" s="92">
        <v>1.02871965E-9</v>
      </c>
      <c r="GN11" s="92">
        <v>4.3163062299999999E-10</v>
      </c>
      <c r="GO11" s="92">
        <v>1.3472951600000001E-7</v>
      </c>
      <c r="GP11" s="92">
        <v>1.6418650800000001E-8</v>
      </c>
      <c r="GQ11" s="92">
        <v>0</v>
      </c>
      <c r="GR11" s="92">
        <v>0</v>
      </c>
      <c r="GS11" s="92">
        <v>7.3472789600000001E-11</v>
      </c>
      <c r="GT11" s="92">
        <v>2.3980845600000001E-11</v>
      </c>
      <c r="GU11" s="92">
        <v>1.00618933E-11</v>
      </c>
      <c r="GV11" s="92">
        <v>3.1616646300000002E-9</v>
      </c>
      <c r="GW11" s="92">
        <v>3.85292464E-10</v>
      </c>
      <c r="GX11" s="92">
        <v>1.05402588E-8</v>
      </c>
      <c r="GY11" s="92">
        <v>2.7185794999999999E-6</v>
      </c>
      <c r="GZ11" s="92">
        <v>3.1316866799999998E-5</v>
      </c>
      <c r="HA11" s="92">
        <v>9.7178239299999993E-3</v>
      </c>
      <c r="HB11" s="92">
        <v>1.73833508E-3</v>
      </c>
      <c r="HC11" s="92">
        <v>4.0649680699999999E-8</v>
      </c>
      <c r="HD11" s="92">
        <v>0</v>
      </c>
      <c r="HE11" s="92">
        <v>3.2866905300000001E-12</v>
      </c>
      <c r="HF11" s="92">
        <v>6.2855024199999998E-13</v>
      </c>
      <c r="HG11" s="92">
        <v>1.9035377299999999E-13</v>
      </c>
      <c r="HH11" s="92">
        <v>2.0228518500000002E-6</v>
      </c>
      <c r="HI11" s="92">
        <v>0</v>
      </c>
      <c r="HJ11" s="92">
        <v>0</v>
      </c>
      <c r="HK11" s="92">
        <v>0</v>
      </c>
      <c r="HL11" s="92">
        <v>0</v>
      </c>
      <c r="HM11" s="92">
        <v>0</v>
      </c>
      <c r="HN11" s="92">
        <v>0</v>
      </c>
      <c r="HO11" s="92">
        <v>0</v>
      </c>
      <c r="HP11" s="92">
        <v>0</v>
      </c>
      <c r="HQ11" s="92">
        <v>0</v>
      </c>
      <c r="HR11" s="92">
        <v>0</v>
      </c>
      <c r="HS11" s="92">
        <v>0</v>
      </c>
      <c r="HT11" s="92">
        <v>0</v>
      </c>
      <c r="HU11" s="92">
        <v>0</v>
      </c>
      <c r="HV11" s="92">
        <v>0</v>
      </c>
      <c r="HW11" s="92">
        <v>0</v>
      </c>
      <c r="HX11" s="92">
        <v>0</v>
      </c>
      <c r="HY11" s="92">
        <v>0</v>
      </c>
      <c r="HZ11" s="92">
        <v>0</v>
      </c>
      <c r="IA11" s="92">
        <v>0</v>
      </c>
      <c r="IB11" s="92">
        <v>0</v>
      </c>
      <c r="IC11" s="92">
        <v>0</v>
      </c>
      <c r="ID11" s="92">
        <v>0</v>
      </c>
      <c r="IE11" s="92">
        <v>0</v>
      </c>
      <c r="IF11" s="92">
        <v>0</v>
      </c>
      <c r="IG11" s="92">
        <v>0</v>
      </c>
      <c r="IH11" s="92">
        <v>0</v>
      </c>
      <c r="II11" s="92">
        <v>0</v>
      </c>
      <c r="IJ11" s="92">
        <v>0</v>
      </c>
      <c r="IK11" s="92">
        <v>0</v>
      </c>
      <c r="IL11" s="92">
        <v>0</v>
      </c>
      <c r="IM11" s="92">
        <v>0</v>
      </c>
      <c r="IN11" s="92">
        <v>0</v>
      </c>
      <c r="IO11" s="92">
        <v>0</v>
      </c>
      <c r="IP11" s="92">
        <v>0</v>
      </c>
      <c r="IQ11" s="92">
        <v>0</v>
      </c>
      <c r="IR11" s="92">
        <v>0</v>
      </c>
      <c r="IS11" s="92">
        <v>0</v>
      </c>
      <c r="IT11" s="92">
        <v>1869.06828</v>
      </c>
      <c r="IU11" s="92">
        <v>33990.153700000003</v>
      </c>
      <c r="IV11" s="92">
        <v>636.72706400000004</v>
      </c>
      <c r="IW11" s="92">
        <v>99.689797900000002</v>
      </c>
      <c r="IX11" s="92">
        <v>1</v>
      </c>
      <c r="IY11" s="92">
        <v>2.1922816999999999E-5</v>
      </c>
      <c r="IZ11" s="92">
        <v>0.99997807699999997</v>
      </c>
      <c r="JA11" s="92">
        <v>0</v>
      </c>
      <c r="JB11" s="92">
        <v>-66852.973299999998</v>
      </c>
      <c r="JC11" s="92">
        <v>-3676.1461199999999</v>
      </c>
      <c r="JD11" s="92">
        <v>-124.952772</v>
      </c>
      <c r="JE11" s="92">
        <v>-34.8852975</v>
      </c>
      <c r="JF11" s="92">
        <v>-1.9182909100000001</v>
      </c>
      <c r="JG11" s="92">
        <v>4.8923847800000003E-2</v>
      </c>
      <c r="JH11" s="92">
        <v>0.88971019699999998</v>
      </c>
      <c r="JI11" s="92">
        <v>18.185613700000001</v>
      </c>
      <c r="JJ11" s="92">
        <v>566.84866499999998</v>
      </c>
      <c r="JK11" s="92">
        <v>0</v>
      </c>
      <c r="JL11" s="92">
        <v>0</v>
      </c>
      <c r="JM11" s="92">
        <v>0</v>
      </c>
      <c r="JN11" s="92">
        <v>0</v>
      </c>
      <c r="JO11" s="92">
        <v>0</v>
      </c>
      <c r="JP11" s="92">
        <v>0</v>
      </c>
      <c r="JQ11" s="92">
        <v>0</v>
      </c>
      <c r="JR11" s="92">
        <v>0</v>
      </c>
      <c r="JS11" s="92">
        <v>0</v>
      </c>
      <c r="JT11" s="92">
        <v>0</v>
      </c>
      <c r="JU11" s="92">
        <v>0</v>
      </c>
      <c r="JV11" s="92">
        <v>0</v>
      </c>
      <c r="JW11" s="92">
        <v>0</v>
      </c>
      <c r="JX11" s="92">
        <v>0</v>
      </c>
      <c r="JY11" s="92">
        <v>0</v>
      </c>
      <c r="JZ11" s="92">
        <v>0</v>
      </c>
      <c r="KA11" s="92">
        <v>0</v>
      </c>
      <c r="KB11" s="92">
        <v>0</v>
      </c>
      <c r="KC11" s="92">
        <v>0</v>
      </c>
      <c r="KD11" s="92">
        <v>0</v>
      </c>
      <c r="KE11" s="92">
        <v>0</v>
      </c>
      <c r="KF11" s="92">
        <v>0</v>
      </c>
      <c r="KG11" s="92">
        <v>0</v>
      </c>
      <c r="KH11" s="92">
        <v>0</v>
      </c>
      <c r="KI11" s="92">
        <v>0</v>
      </c>
      <c r="KJ11" s="92">
        <v>0</v>
      </c>
      <c r="KK11" s="92">
        <v>0</v>
      </c>
      <c r="KL11" s="92">
        <v>0</v>
      </c>
      <c r="KM11" s="92">
        <v>0</v>
      </c>
      <c r="KN11" s="92">
        <v>0</v>
      </c>
      <c r="KO11" s="92">
        <v>0</v>
      </c>
      <c r="KP11" s="92">
        <v>0</v>
      </c>
      <c r="KQ11" s="92">
        <v>0</v>
      </c>
      <c r="KR11" s="92">
        <v>0</v>
      </c>
      <c r="KS11" s="92">
        <v>0</v>
      </c>
      <c r="KT11" s="92">
        <v>0</v>
      </c>
      <c r="KU11" s="92">
        <v>0</v>
      </c>
      <c r="KV11" s="92">
        <v>0</v>
      </c>
      <c r="KW11" s="92">
        <v>0</v>
      </c>
      <c r="KX11" s="92">
        <v>0</v>
      </c>
      <c r="KY11" s="92">
        <v>0</v>
      </c>
      <c r="KZ11" s="92">
        <v>0</v>
      </c>
      <c r="LA11" s="92">
        <v>0</v>
      </c>
      <c r="LB11" s="92">
        <v>0</v>
      </c>
      <c r="LC11" s="92">
        <v>0</v>
      </c>
      <c r="LD11" s="92">
        <v>0</v>
      </c>
      <c r="LE11" s="92">
        <v>0</v>
      </c>
      <c r="LF11" s="92">
        <v>0</v>
      </c>
      <c r="LG11" s="92">
        <v>0</v>
      </c>
      <c r="LH11" s="92">
        <v>0</v>
      </c>
      <c r="LI11" s="92">
        <v>0</v>
      </c>
      <c r="LJ11" s="92">
        <v>0</v>
      </c>
      <c r="LK11" s="92">
        <v>0</v>
      </c>
      <c r="LL11" s="92">
        <v>0</v>
      </c>
      <c r="LM11" s="92">
        <v>0</v>
      </c>
      <c r="LN11" s="92">
        <v>0</v>
      </c>
      <c r="LO11" s="92">
        <v>0</v>
      </c>
      <c r="LP11" s="92">
        <v>0</v>
      </c>
      <c r="LQ11" s="92">
        <v>0</v>
      </c>
      <c r="LR11" s="92">
        <v>0</v>
      </c>
      <c r="LS11" s="92">
        <v>0</v>
      </c>
      <c r="LT11" s="92">
        <v>0</v>
      </c>
      <c r="LU11" s="92">
        <v>0</v>
      </c>
      <c r="LV11" s="92">
        <v>0</v>
      </c>
      <c r="LW11" s="92">
        <v>0</v>
      </c>
      <c r="LX11" s="92">
        <v>0</v>
      </c>
      <c r="LY11" s="92">
        <v>0</v>
      </c>
      <c r="LZ11" s="92">
        <v>0</v>
      </c>
      <c r="MA11" s="92">
        <v>0</v>
      </c>
      <c r="MB11" s="92">
        <v>0</v>
      </c>
      <c r="MC11" s="92">
        <v>0</v>
      </c>
      <c r="MD11" s="92">
        <v>0</v>
      </c>
      <c r="ME11" s="92">
        <v>0</v>
      </c>
      <c r="MF11" s="92">
        <v>0</v>
      </c>
      <c r="MG11" s="92">
        <v>0</v>
      </c>
      <c r="MH11" s="92">
        <v>0</v>
      </c>
      <c r="MI11" s="92">
        <v>0</v>
      </c>
      <c r="MJ11" s="92">
        <v>0</v>
      </c>
      <c r="MK11" s="92">
        <v>0</v>
      </c>
      <c r="ML11" s="92">
        <v>0</v>
      </c>
      <c r="MM11" s="92">
        <v>0</v>
      </c>
      <c r="MN11" s="92">
        <v>0</v>
      </c>
      <c r="MO11" s="92">
        <v>0</v>
      </c>
      <c r="MP11" s="92">
        <v>0</v>
      </c>
      <c r="MQ11" s="92">
        <v>0</v>
      </c>
      <c r="MR11" s="92">
        <v>0</v>
      </c>
      <c r="MS11" s="92">
        <v>0</v>
      </c>
      <c r="MT11" s="92">
        <v>0</v>
      </c>
      <c r="MU11" s="92">
        <v>0</v>
      </c>
      <c r="MV11" s="92">
        <v>0</v>
      </c>
      <c r="MW11" s="92">
        <v>0</v>
      </c>
      <c r="MX11" s="92">
        <v>0</v>
      </c>
      <c r="MY11" s="92">
        <v>0</v>
      </c>
      <c r="MZ11" s="92">
        <v>0</v>
      </c>
      <c r="NA11" s="92">
        <v>0</v>
      </c>
      <c r="NB11" s="92">
        <v>0</v>
      </c>
      <c r="NC11" s="92">
        <v>0</v>
      </c>
      <c r="ND11" s="92">
        <v>0</v>
      </c>
      <c r="NE11" s="92">
        <v>0</v>
      </c>
      <c r="NF11" s="92">
        <v>0</v>
      </c>
      <c r="NG11" s="92">
        <v>0</v>
      </c>
      <c r="NH11" s="92">
        <v>0</v>
      </c>
      <c r="NI11" s="92">
        <v>0</v>
      </c>
      <c r="NJ11" s="92">
        <v>0</v>
      </c>
      <c r="NK11" s="92">
        <v>0</v>
      </c>
      <c r="NL11" s="92">
        <v>0</v>
      </c>
      <c r="NM11" s="92">
        <v>0</v>
      </c>
      <c r="NN11" s="92">
        <v>0</v>
      </c>
      <c r="NO11" s="92">
        <v>0</v>
      </c>
      <c r="NP11" s="92">
        <v>0</v>
      </c>
      <c r="NQ11" s="92">
        <v>0</v>
      </c>
      <c r="NR11" s="92">
        <v>0</v>
      </c>
      <c r="NS11" s="92">
        <v>0</v>
      </c>
      <c r="NT11" s="92">
        <v>0</v>
      </c>
      <c r="NU11" s="92">
        <v>0</v>
      </c>
      <c r="NV11" s="92">
        <v>0</v>
      </c>
      <c r="NW11" s="92">
        <v>0</v>
      </c>
      <c r="NX11" s="92">
        <v>0</v>
      </c>
      <c r="NY11" s="92">
        <v>0</v>
      </c>
      <c r="NZ11" s="92">
        <v>0</v>
      </c>
      <c r="OA11" s="92">
        <v>0</v>
      </c>
      <c r="OB11" s="92">
        <v>0</v>
      </c>
      <c r="OC11" s="92">
        <v>0</v>
      </c>
      <c r="OD11" s="92">
        <v>0</v>
      </c>
      <c r="OE11" s="92">
        <v>0</v>
      </c>
      <c r="OF11" s="92">
        <v>0</v>
      </c>
      <c r="OG11" s="92">
        <v>0</v>
      </c>
      <c r="OH11" s="92">
        <v>0</v>
      </c>
      <c r="OI11" s="92">
        <v>0</v>
      </c>
      <c r="OJ11" s="92">
        <v>0</v>
      </c>
      <c r="OK11" s="92">
        <v>0</v>
      </c>
      <c r="OL11" s="92">
        <v>0</v>
      </c>
      <c r="OM11" s="92">
        <v>0</v>
      </c>
      <c r="ON11" s="92">
        <v>0</v>
      </c>
      <c r="OO11" s="92">
        <v>0</v>
      </c>
      <c r="OP11" s="92">
        <v>0</v>
      </c>
      <c r="OQ11" s="92">
        <v>0</v>
      </c>
      <c r="OR11" s="92">
        <v>0</v>
      </c>
      <c r="OS11" s="92">
        <v>0</v>
      </c>
      <c r="OT11" s="92">
        <v>0</v>
      </c>
      <c r="OU11" s="92">
        <v>0</v>
      </c>
      <c r="OV11" s="92">
        <v>0</v>
      </c>
      <c r="OW11" s="92">
        <v>0</v>
      </c>
      <c r="OX11" s="92">
        <v>0</v>
      </c>
      <c r="OY11" s="92">
        <v>0</v>
      </c>
      <c r="OZ11" s="92">
        <v>0</v>
      </c>
      <c r="PA11" s="92">
        <v>0</v>
      </c>
      <c r="PB11" s="92">
        <v>0</v>
      </c>
      <c r="PC11" s="92">
        <v>0</v>
      </c>
      <c r="PD11" s="92">
        <v>0</v>
      </c>
      <c r="PE11" s="92">
        <v>0</v>
      </c>
      <c r="PF11" s="92">
        <v>0</v>
      </c>
      <c r="PG11" s="92">
        <v>0</v>
      </c>
      <c r="PH11" s="92">
        <v>0</v>
      </c>
      <c r="PI11" s="92">
        <v>0</v>
      </c>
      <c r="PJ11" s="92">
        <v>0</v>
      </c>
      <c r="PK11" s="92">
        <v>0</v>
      </c>
      <c r="PL11" s="92">
        <v>0</v>
      </c>
      <c r="PM11" s="92">
        <v>0</v>
      </c>
      <c r="PN11" s="92">
        <v>0</v>
      </c>
      <c r="PO11" s="92">
        <v>0</v>
      </c>
      <c r="PP11" s="92">
        <v>0</v>
      </c>
      <c r="PQ11" s="92">
        <v>0</v>
      </c>
      <c r="PR11" s="92">
        <v>0</v>
      </c>
      <c r="PS11" s="92">
        <v>0</v>
      </c>
      <c r="PT11" s="92">
        <v>0</v>
      </c>
      <c r="PU11" s="92">
        <v>0</v>
      </c>
      <c r="PV11" s="92">
        <v>0</v>
      </c>
      <c r="PW11" s="92">
        <v>0</v>
      </c>
      <c r="PX11" s="92">
        <v>0</v>
      </c>
      <c r="PY11" s="92">
        <v>0</v>
      </c>
      <c r="PZ11" s="92">
        <v>0</v>
      </c>
      <c r="QA11" s="92">
        <v>0</v>
      </c>
      <c r="QB11" s="92">
        <v>0</v>
      </c>
      <c r="QC11" s="92">
        <v>0</v>
      </c>
      <c r="QD11" s="92">
        <v>0</v>
      </c>
      <c r="QE11" s="92">
        <v>0</v>
      </c>
      <c r="QF11" s="92">
        <v>0</v>
      </c>
      <c r="QG11" s="92">
        <v>0</v>
      </c>
      <c r="QH11" s="92">
        <v>0</v>
      </c>
      <c r="QI11" s="92">
        <v>0</v>
      </c>
      <c r="QJ11" s="92">
        <v>0</v>
      </c>
      <c r="QK11" s="92">
        <v>0</v>
      </c>
      <c r="QL11" s="92">
        <v>0</v>
      </c>
      <c r="QM11" s="92">
        <v>0</v>
      </c>
      <c r="QN11" s="92">
        <v>0</v>
      </c>
      <c r="QO11" s="92">
        <v>0</v>
      </c>
      <c r="QP11" s="92">
        <v>0</v>
      </c>
      <c r="QQ11" s="92">
        <v>0</v>
      </c>
      <c r="QR11" s="92">
        <v>0</v>
      </c>
      <c r="QS11" s="92">
        <v>0</v>
      </c>
      <c r="QT11" s="92">
        <v>0</v>
      </c>
      <c r="QU11" s="92">
        <v>0</v>
      </c>
      <c r="QV11" s="92">
        <v>0</v>
      </c>
      <c r="QW11" s="92">
        <v>0</v>
      </c>
      <c r="QX11" s="92">
        <v>0</v>
      </c>
      <c r="QY11" s="92">
        <v>0</v>
      </c>
      <c r="QZ11" s="92">
        <v>0</v>
      </c>
      <c r="RA11" s="92">
        <v>0</v>
      </c>
      <c r="RB11" s="92">
        <v>0</v>
      </c>
      <c r="RC11" s="92">
        <v>0</v>
      </c>
      <c r="RD11" s="92">
        <v>0</v>
      </c>
      <c r="RE11" s="92">
        <v>0</v>
      </c>
      <c r="RF11" s="92">
        <v>0</v>
      </c>
      <c r="RG11" s="92">
        <v>0</v>
      </c>
      <c r="RH11" s="92">
        <v>0</v>
      </c>
      <c r="RI11" s="92">
        <v>0</v>
      </c>
      <c r="RJ11" s="92">
        <v>0</v>
      </c>
      <c r="RK11" s="92">
        <v>0</v>
      </c>
      <c r="RL11" s="92">
        <v>0</v>
      </c>
      <c r="RM11" s="92">
        <v>0</v>
      </c>
      <c r="RN11" s="92">
        <v>0</v>
      </c>
      <c r="RO11" s="92">
        <v>0</v>
      </c>
      <c r="RP11" s="92">
        <v>0</v>
      </c>
      <c r="RQ11" s="92">
        <v>0</v>
      </c>
      <c r="RR11" s="92">
        <v>0</v>
      </c>
      <c r="RS11" s="92">
        <v>0</v>
      </c>
      <c r="RT11" s="92">
        <v>0</v>
      </c>
      <c r="RU11" s="92">
        <v>0</v>
      </c>
      <c r="RV11" s="92">
        <v>0</v>
      </c>
      <c r="RW11" s="92">
        <v>0</v>
      </c>
      <c r="RX11" s="92">
        <v>0</v>
      </c>
      <c r="RY11" s="92">
        <v>0</v>
      </c>
      <c r="RZ11" s="92">
        <v>0</v>
      </c>
      <c r="SA11" s="92">
        <v>0</v>
      </c>
      <c r="SB11" s="92">
        <v>0</v>
      </c>
      <c r="SC11" s="92">
        <v>0</v>
      </c>
      <c r="SD11" s="92">
        <v>0</v>
      </c>
      <c r="SE11" s="92">
        <v>0</v>
      </c>
      <c r="SF11" s="92">
        <v>0</v>
      </c>
      <c r="SG11" s="92">
        <v>0</v>
      </c>
      <c r="SH11" s="92">
        <v>0</v>
      </c>
      <c r="SI11" s="92">
        <v>0</v>
      </c>
      <c r="SJ11" s="92">
        <v>0</v>
      </c>
      <c r="SK11" s="92">
        <v>0</v>
      </c>
      <c r="SL11" s="92">
        <v>0</v>
      </c>
      <c r="SM11" s="92">
        <v>0</v>
      </c>
      <c r="SN11" s="92">
        <v>0</v>
      </c>
      <c r="SO11" s="92">
        <v>0</v>
      </c>
      <c r="SP11" s="92">
        <v>0</v>
      </c>
      <c r="SQ11" s="92">
        <v>0</v>
      </c>
      <c r="SR11" s="92">
        <v>0</v>
      </c>
      <c r="SS11" s="92">
        <v>0</v>
      </c>
      <c r="ST11" s="92">
        <v>0</v>
      </c>
      <c r="SU11" s="92">
        <v>0</v>
      </c>
      <c r="SV11" s="92">
        <v>0</v>
      </c>
      <c r="SW11" s="92">
        <v>0</v>
      </c>
      <c r="SX11" s="92">
        <v>0</v>
      </c>
      <c r="SY11" s="92">
        <v>0</v>
      </c>
      <c r="SZ11" s="92">
        <v>0</v>
      </c>
      <c r="TA11" s="92">
        <v>0</v>
      </c>
      <c r="TB11" s="92">
        <v>0</v>
      </c>
      <c r="TC11" s="92">
        <v>1</v>
      </c>
      <c r="TD11" s="92">
        <v>0</v>
      </c>
      <c r="TE11" s="92">
        <v>0</v>
      </c>
      <c r="TF11" s="92">
        <v>0</v>
      </c>
      <c r="TG11" s="92">
        <v>0</v>
      </c>
      <c r="TH11" s="92">
        <v>0</v>
      </c>
      <c r="TI11" s="92">
        <v>0</v>
      </c>
      <c r="TJ11" s="92">
        <v>0</v>
      </c>
      <c r="TK11" s="92">
        <v>0</v>
      </c>
      <c r="TL11" s="92">
        <v>0</v>
      </c>
      <c r="TM11" s="92">
        <v>0</v>
      </c>
      <c r="TN11" s="92">
        <v>0</v>
      </c>
      <c r="TO11" s="92">
        <v>0</v>
      </c>
      <c r="TP11" s="92">
        <v>1.8849284099999999E-2</v>
      </c>
      <c r="TQ11" s="92">
        <v>-148335817.73500001</v>
      </c>
      <c r="TR11" s="92">
        <v>5.4865209444444497E-3</v>
      </c>
      <c r="TS11" s="92">
        <v>1.12219627222222E-5</v>
      </c>
      <c r="TT11" s="92">
        <v>1.8168735944444499E-8</v>
      </c>
      <c r="TU11" s="92">
        <v>6.0804062777777805E-23</v>
      </c>
      <c r="TV11" s="92">
        <v>2.04068651666667E-23</v>
      </c>
      <c r="TW11" s="92">
        <v>8.5623210555555594E-24</v>
      </c>
      <c r="TX11" s="92">
        <v>8.93507566666667E-20</v>
      </c>
      <c r="TY11" s="92">
        <v>1.08886227222222E-20</v>
      </c>
      <c r="TZ11" s="92">
        <v>0</v>
      </c>
      <c r="UA11" s="92">
        <v>0</v>
      </c>
      <c r="UB11" s="92">
        <v>1.61942921944445E-24</v>
      </c>
      <c r="UC11" s="92">
        <v>5.2856686666666698E-25</v>
      </c>
      <c r="UD11" s="92">
        <v>2.21776307222222E-25</v>
      </c>
      <c r="UE11" s="92">
        <v>2.38268706944445E-21</v>
      </c>
      <c r="UF11" s="92">
        <v>2.9036329999999999E-22</v>
      </c>
      <c r="UG11" s="92">
        <v>2.0908868611111099E-22</v>
      </c>
      <c r="UH11" s="92">
        <v>1.53562041666667E-15</v>
      </c>
      <c r="UI11" s="92">
        <v>8.2983445000000096E-13</v>
      </c>
      <c r="UJ11" s="92">
        <v>1.3865781527777801E-7</v>
      </c>
      <c r="UK11" s="92">
        <v>3.2215257222222299E-9</v>
      </c>
      <c r="UL11" s="92">
        <v>3.8620387222222298E-16</v>
      </c>
      <c r="UM11" s="92">
        <v>0</v>
      </c>
      <c r="UN11" s="92">
        <v>7.8598193333333397E-22</v>
      </c>
      <c r="UO11" s="92">
        <v>2.6207509E-23</v>
      </c>
      <c r="UP11" s="92">
        <v>3.1881622222222302E-17</v>
      </c>
      <c r="UQ11" s="92">
        <v>3.8700516388888901E-16</v>
      </c>
      <c r="UR11" s="92">
        <v>0</v>
      </c>
      <c r="US11" s="92">
        <v>0</v>
      </c>
      <c r="UT11" s="92">
        <v>0</v>
      </c>
      <c r="UU11" s="92">
        <v>0</v>
      </c>
      <c r="UV11" s="92">
        <v>0</v>
      </c>
      <c r="UW11" s="92">
        <v>0</v>
      </c>
      <c r="UX11" s="92">
        <v>0</v>
      </c>
      <c r="UY11" s="92">
        <v>0</v>
      </c>
      <c r="UZ11" s="92">
        <v>0</v>
      </c>
      <c r="VA11" s="92">
        <v>0</v>
      </c>
      <c r="VB11" s="92">
        <v>0</v>
      </c>
      <c r="VC11" s="92">
        <v>0</v>
      </c>
      <c r="VD11" s="92">
        <v>0</v>
      </c>
      <c r="VE11" s="92">
        <v>0</v>
      </c>
      <c r="VF11" s="92">
        <v>0</v>
      </c>
      <c r="VG11" s="92">
        <v>0</v>
      </c>
      <c r="VH11" s="92">
        <v>0</v>
      </c>
      <c r="VI11" s="92">
        <v>0</v>
      </c>
      <c r="VJ11" s="92">
        <v>0</v>
      </c>
      <c r="VK11" s="92">
        <v>0</v>
      </c>
      <c r="VL11" s="92">
        <v>0</v>
      </c>
      <c r="VM11" s="92">
        <v>0</v>
      </c>
      <c r="VN11" s="92">
        <v>0</v>
      </c>
      <c r="VO11" s="92">
        <v>0</v>
      </c>
      <c r="VP11" s="92">
        <v>0</v>
      </c>
      <c r="VQ11" s="92">
        <v>0</v>
      </c>
      <c r="VR11" s="92">
        <v>0</v>
      </c>
      <c r="VS11" s="92">
        <v>0</v>
      </c>
      <c r="VT11" s="92">
        <v>0</v>
      </c>
      <c r="VU11" s="92">
        <v>0</v>
      </c>
      <c r="VV11" s="92">
        <v>0</v>
      </c>
      <c r="VW11" s="92">
        <v>0</v>
      </c>
      <c r="VX11" s="92">
        <v>0</v>
      </c>
      <c r="VY11" s="92">
        <v>0</v>
      </c>
      <c r="VZ11" s="92">
        <v>0</v>
      </c>
      <c r="WA11" s="92">
        <v>0</v>
      </c>
      <c r="WB11" s="92">
        <v>0</v>
      </c>
      <c r="WC11" s="92">
        <v>0</v>
      </c>
    </row>
    <row r="12" spans="1:601" ht="13.5" customHeight="1">
      <c r="B12" s="851">
        <v>301</v>
      </c>
      <c r="C12" s="92">
        <v>0</v>
      </c>
      <c r="D12" s="92">
        <v>429389.701</v>
      </c>
      <c r="E12" s="92">
        <v>-1404.1791499999999</v>
      </c>
      <c r="F12" s="92">
        <v>18923.216700000001</v>
      </c>
      <c r="G12" s="92">
        <v>0.124149416</v>
      </c>
      <c r="H12" s="92">
        <v>19.706325499999998</v>
      </c>
      <c r="I12" s="92">
        <v>6.54763625</v>
      </c>
      <c r="J12" s="92">
        <v>2.74725997</v>
      </c>
      <c r="K12" s="92">
        <v>109.745959</v>
      </c>
      <c r="L12" s="92">
        <v>13.374059600000001</v>
      </c>
      <c r="M12" s="92">
        <v>4.22251719E-7</v>
      </c>
      <c r="N12" s="92">
        <v>0</v>
      </c>
      <c r="O12" s="92">
        <v>0.54035617599999997</v>
      </c>
      <c r="P12" s="92">
        <v>0.176367307</v>
      </c>
      <c r="Q12" s="92">
        <v>7.4000268499999994E-2</v>
      </c>
      <c r="R12" s="92">
        <v>2.9561203800000002</v>
      </c>
      <c r="S12" s="92">
        <v>0.360244061</v>
      </c>
      <c r="T12" s="92">
        <v>67.764710699999995</v>
      </c>
      <c r="U12" s="92">
        <v>4.3150782899999998</v>
      </c>
      <c r="V12" s="92">
        <v>2.9280880200000001</v>
      </c>
      <c r="W12" s="92">
        <v>3.4714250199999999</v>
      </c>
      <c r="X12" s="92">
        <v>0</v>
      </c>
      <c r="Y12" s="92">
        <v>1.14637807E-2</v>
      </c>
      <c r="Z12" s="92">
        <v>4.1571746799999999E-7</v>
      </c>
      <c r="AA12" s="92">
        <v>3.2811863199999999E-5</v>
      </c>
      <c r="AB12" s="92">
        <v>1.7180783300000002E-5</v>
      </c>
      <c r="AC12" s="92">
        <v>0</v>
      </c>
      <c r="AD12" s="92">
        <v>0</v>
      </c>
      <c r="AE12" s="92">
        <v>18.779671400000002</v>
      </c>
      <c r="AF12" s="92">
        <v>24.130007899999999</v>
      </c>
      <c r="AG12" s="92">
        <v>0</v>
      </c>
      <c r="AH12" s="92">
        <v>0</v>
      </c>
      <c r="AI12" s="92">
        <v>0</v>
      </c>
      <c r="AJ12" s="92">
        <v>0</v>
      </c>
      <c r="AK12" s="92">
        <v>0</v>
      </c>
      <c r="AL12" s="92">
        <v>0</v>
      </c>
      <c r="AM12" s="92">
        <v>0</v>
      </c>
      <c r="AN12" s="92">
        <v>5.5034878499999999E-8</v>
      </c>
      <c r="AO12" s="92">
        <v>0</v>
      </c>
      <c r="AP12" s="92">
        <v>0</v>
      </c>
      <c r="AQ12" s="92">
        <v>0</v>
      </c>
      <c r="AR12" s="92">
        <v>0</v>
      </c>
      <c r="AS12" s="92">
        <v>0</v>
      </c>
      <c r="AT12" s="92">
        <v>0</v>
      </c>
      <c r="AU12" s="92">
        <v>0</v>
      </c>
      <c r="AV12" s="92">
        <v>0</v>
      </c>
      <c r="AW12" s="92">
        <v>0</v>
      </c>
      <c r="AX12" s="92">
        <v>0</v>
      </c>
      <c r="AY12" s="92">
        <v>0</v>
      </c>
      <c r="AZ12" s="92">
        <v>0</v>
      </c>
      <c r="BA12" s="92">
        <v>0</v>
      </c>
      <c r="BB12" s="92">
        <v>0</v>
      </c>
      <c r="BC12" s="92">
        <v>0</v>
      </c>
      <c r="BD12" s="92">
        <v>0</v>
      </c>
      <c r="BE12" s="92">
        <v>0</v>
      </c>
      <c r="BF12" s="92">
        <v>0</v>
      </c>
      <c r="BG12" s="92">
        <v>0</v>
      </c>
      <c r="BH12" s="92">
        <v>0</v>
      </c>
      <c r="BI12" s="92">
        <v>0</v>
      </c>
      <c r="BJ12" s="92">
        <v>0</v>
      </c>
      <c r="BK12" s="92">
        <v>0</v>
      </c>
      <c r="BL12" s="92">
        <v>0</v>
      </c>
      <c r="BM12" s="92">
        <v>0</v>
      </c>
      <c r="BN12" s="92">
        <v>0</v>
      </c>
      <c r="BO12" s="92">
        <v>0</v>
      </c>
      <c r="BP12" s="92">
        <v>0.98553442999999996</v>
      </c>
      <c r="BQ12" s="92">
        <v>6.4657888800000003E-6</v>
      </c>
      <c r="BR12" s="92">
        <v>1.0263192900000001E-3</v>
      </c>
      <c r="BS12" s="92">
        <v>3.4100549899999998E-4</v>
      </c>
      <c r="BT12" s="92">
        <v>1.43079231E-4</v>
      </c>
      <c r="BU12" s="92">
        <v>5.7156466900000003E-3</v>
      </c>
      <c r="BV12" s="92">
        <v>6.9653042400000004E-4</v>
      </c>
      <c r="BW12" s="92">
        <v>2.1991166400000001E-11</v>
      </c>
      <c r="BX12" s="92">
        <v>0</v>
      </c>
      <c r="BY12" s="92">
        <v>2.81421295E-5</v>
      </c>
      <c r="BZ12" s="92">
        <v>9.1853333299999995E-6</v>
      </c>
      <c r="CA12" s="92">
        <v>3.8539860099999997E-6</v>
      </c>
      <c r="CB12" s="92">
        <v>1.5395682800000001E-4</v>
      </c>
      <c r="CC12" s="92">
        <v>1.8761763999999999E-5</v>
      </c>
      <c r="CD12" s="92">
        <v>3.52923378E-3</v>
      </c>
      <c r="CE12" s="92">
        <v>2.2473231100000001E-4</v>
      </c>
      <c r="CF12" s="92">
        <v>1.5249688300000001E-4</v>
      </c>
      <c r="CG12" s="92">
        <v>1.80794255E-4</v>
      </c>
      <c r="CH12" s="92">
        <v>0</v>
      </c>
      <c r="CI12" s="92">
        <v>5.9704175900000003E-7</v>
      </c>
      <c r="CJ12" s="92">
        <v>2.1650857999999999E-11</v>
      </c>
      <c r="CK12" s="92">
        <v>1.7088648999999999E-9</v>
      </c>
      <c r="CL12" s="92">
        <v>8.94787272E-10</v>
      </c>
      <c r="CM12" s="92">
        <v>0</v>
      </c>
      <c r="CN12" s="92">
        <v>0</v>
      </c>
      <c r="CO12" s="92">
        <v>9.7805848799999997E-4</v>
      </c>
      <c r="CP12" s="92">
        <v>1.2567077700000001E-3</v>
      </c>
      <c r="CQ12" s="92">
        <v>0</v>
      </c>
      <c r="CR12" s="92">
        <v>0</v>
      </c>
      <c r="CS12" s="92">
        <v>0</v>
      </c>
      <c r="CT12" s="92">
        <v>0</v>
      </c>
      <c r="CU12" s="92">
        <v>0</v>
      </c>
      <c r="CV12" s="92">
        <v>0</v>
      </c>
      <c r="CW12" s="92">
        <v>0</v>
      </c>
      <c r="CX12" s="92">
        <v>2.8662551600000001E-12</v>
      </c>
      <c r="CY12" s="92">
        <v>0</v>
      </c>
      <c r="CZ12" s="92">
        <v>0</v>
      </c>
      <c r="DA12" s="92">
        <v>0</v>
      </c>
      <c r="DB12" s="92">
        <v>0</v>
      </c>
      <c r="DC12" s="92">
        <v>0</v>
      </c>
      <c r="DD12" s="92">
        <v>0</v>
      </c>
      <c r="DE12" s="92">
        <v>0</v>
      </c>
      <c r="DF12" s="92">
        <v>0</v>
      </c>
      <c r="DG12" s="92">
        <v>0</v>
      </c>
      <c r="DH12" s="92">
        <v>0</v>
      </c>
      <c r="DI12" s="92">
        <v>0</v>
      </c>
      <c r="DJ12" s="92">
        <v>0</v>
      </c>
      <c r="DK12" s="92">
        <v>0</v>
      </c>
      <c r="DL12" s="92">
        <v>0</v>
      </c>
      <c r="DM12" s="92">
        <v>0</v>
      </c>
      <c r="DN12" s="92">
        <v>0</v>
      </c>
      <c r="DO12" s="92">
        <v>0</v>
      </c>
      <c r="DP12" s="92">
        <v>0</v>
      </c>
      <c r="DQ12" s="92">
        <v>0</v>
      </c>
      <c r="DR12" s="92">
        <v>0</v>
      </c>
      <c r="DS12" s="92">
        <v>0</v>
      </c>
      <c r="DT12" s="92">
        <v>0</v>
      </c>
      <c r="DU12" s="92">
        <v>0</v>
      </c>
      <c r="DV12" s="92">
        <v>0</v>
      </c>
      <c r="DW12" s="92">
        <v>0</v>
      </c>
      <c r="DX12" s="92">
        <v>0</v>
      </c>
      <c r="DY12" s="92">
        <v>0</v>
      </c>
      <c r="DZ12" s="92">
        <v>340907.04700000002</v>
      </c>
      <c r="EA12" s="92">
        <v>5.7194444200000003</v>
      </c>
      <c r="EB12" s="92">
        <v>3550.2458900000001</v>
      </c>
      <c r="EC12" s="92">
        <v>1179.6069600000001</v>
      </c>
      <c r="ED12" s="92">
        <v>494.93998199999999</v>
      </c>
      <c r="EE12" s="92">
        <v>16476.314399999999</v>
      </c>
      <c r="EF12" s="92">
        <v>2007.86628</v>
      </c>
      <c r="EG12" s="92">
        <v>1.44536797E-4</v>
      </c>
      <c r="EH12" s="92">
        <v>0</v>
      </c>
      <c r="EI12" s="92">
        <v>87.614647199999993</v>
      </c>
      <c r="EJ12" s="92">
        <v>28.596618400000001</v>
      </c>
      <c r="EK12" s="92">
        <v>11.998581100000001</v>
      </c>
      <c r="EL12" s="92">
        <v>390.55115499999999</v>
      </c>
      <c r="EM12" s="92">
        <v>47.594047600000003</v>
      </c>
      <c r="EN12" s="92">
        <v>12208.3331</v>
      </c>
      <c r="EO12" s="92">
        <v>656.53795400000001</v>
      </c>
      <c r="EP12" s="92">
        <v>369.26118000000002</v>
      </c>
      <c r="EQ12" s="92">
        <v>333.55381699999998</v>
      </c>
      <c r="ER12" s="92">
        <v>0</v>
      </c>
      <c r="ES12" s="92">
        <v>1.0326440699999999</v>
      </c>
      <c r="ET12" s="92">
        <v>6.3250282099999995E-5</v>
      </c>
      <c r="EU12" s="92">
        <v>3.0217993599999998E-3</v>
      </c>
      <c r="EV12" s="92">
        <v>2.02886564E-3</v>
      </c>
      <c r="EW12" s="92">
        <v>0</v>
      </c>
      <c r="EX12" s="92">
        <v>0</v>
      </c>
      <c r="EY12" s="92">
        <v>2481.5570400000001</v>
      </c>
      <c r="EZ12" s="92">
        <v>1860.01629</v>
      </c>
      <c r="FA12" s="92">
        <v>0</v>
      </c>
      <c r="FB12" s="92">
        <v>0</v>
      </c>
      <c r="FC12" s="92">
        <v>0</v>
      </c>
      <c r="FD12" s="92">
        <v>0</v>
      </c>
      <c r="FE12" s="92">
        <v>0</v>
      </c>
      <c r="FF12" s="92">
        <v>0</v>
      </c>
      <c r="FG12" s="92">
        <v>0</v>
      </c>
      <c r="FH12" s="92">
        <v>1.5545523800000001E-5</v>
      </c>
      <c r="FI12" s="92">
        <v>0</v>
      </c>
      <c r="FJ12" s="92">
        <v>0</v>
      </c>
      <c r="FK12" s="92">
        <v>0</v>
      </c>
      <c r="FL12" s="92">
        <v>0</v>
      </c>
      <c r="FM12" s="92">
        <v>0</v>
      </c>
      <c r="FN12" s="92">
        <v>0</v>
      </c>
      <c r="FO12" s="92">
        <v>0</v>
      </c>
      <c r="FP12" s="92">
        <v>0</v>
      </c>
      <c r="FQ12" s="92">
        <v>0</v>
      </c>
      <c r="FR12" s="92">
        <v>0</v>
      </c>
      <c r="FS12" s="92">
        <v>0</v>
      </c>
      <c r="FT12" s="92">
        <v>0</v>
      </c>
      <c r="FU12" s="92">
        <v>0</v>
      </c>
      <c r="FV12" s="92">
        <v>0</v>
      </c>
      <c r="FW12" s="92">
        <v>0</v>
      </c>
      <c r="FX12" s="92">
        <v>0</v>
      </c>
      <c r="FY12" s="92">
        <v>0</v>
      </c>
      <c r="FZ12" s="92">
        <v>0</v>
      </c>
      <c r="GA12" s="92">
        <v>0</v>
      </c>
      <c r="GB12" s="92">
        <v>0</v>
      </c>
      <c r="GC12" s="92">
        <v>0</v>
      </c>
      <c r="GD12" s="92">
        <v>0</v>
      </c>
      <c r="GE12" s="92">
        <v>0</v>
      </c>
      <c r="GF12" s="92">
        <v>0</v>
      </c>
      <c r="GG12" s="92">
        <v>0</v>
      </c>
      <c r="GH12" s="92">
        <v>0</v>
      </c>
      <c r="GI12" s="92">
        <v>0</v>
      </c>
      <c r="GJ12" s="92">
        <v>0.88986812199999998</v>
      </c>
      <c r="GK12" s="92">
        <v>1.4929439899999999E-5</v>
      </c>
      <c r="GL12" s="92">
        <v>9.2671907800000002E-3</v>
      </c>
      <c r="GM12" s="92">
        <v>3.0791226999999999E-3</v>
      </c>
      <c r="GN12" s="92">
        <v>1.29193959E-3</v>
      </c>
      <c r="GO12" s="92">
        <v>4.3008049E-2</v>
      </c>
      <c r="GP12" s="92">
        <v>5.2411242699999996E-3</v>
      </c>
      <c r="GQ12" s="92">
        <v>3.7728374799999998E-10</v>
      </c>
      <c r="GR12" s="92">
        <v>0</v>
      </c>
      <c r="GS12" s="92">
        <v>2.28700117E-4</v>
      </c>
      <c r="GT12" s="92">
        <v>7.4645623500000003E-5</v>
      </c>
      <c r="GU12" s="92">
        <v>3.1319841999999999E-5</v>
      </c>
      <c r="GV12" s="92">
        <v>1.0194539100000001E-3</v>
      </c>
      <c r="GW12" s="92">
        <v>1.2423452700000001E-4</v>
      </c>
      <c r="GX12" s="92">
        <v>3.1867356499999999E-2</v>
      </c>
      <c r="GY12" s="92">
        <v>1.7137580499999999E-3</v>
      </c>
      <c r="GZ12" s="92">
        <v>9.6388078699999997E-4</v>
      </c>
      <c r="HA12" s="92">
        <v>8.7067401800000003E-4</v>
      </c>
      <c r="HB12" s="92">
        <v>0</v>
      </c>
      <c r="HC12" s="92">
        <v>2.6955061400000001E-6</v>
      </c>
      <c r="HD12" s="92">
        <v>1.65101925E-10</v>
      </c>
      <c r="HE12" s="92">
        <v>7.8877891800000002E-9</v>
      </c>
      <c r="HF12" s="92">
        <v>5.2959387899999996E-9</v>
      </c>
      <c r="HG12" s="92">
        <v>0</v>
      </c>
      <c r="HH12" s="92">
        <v>0</v>
      </c>
      <c r="HI12" s="92">
        <v>6.4775971100000003E-3</v>
      </c>
      <c r="HJ12" s="92">
        <v>4.8551921099999999E-3</v>
      </c>
      <c r="HK12" s="92">
        <v>0</v>
      </c>
      <c r="HL12" s="92">
        <v>0</v>
      </c>
      <c r="HM12" s="92">
        <v>0</v>
      </c>
      <c r="HN12" s="92">
        <v>0</v>
      </c>
      <c r="HO12" s="92">
        <v>0</v>
      </c>
      <c r="HP12" s="92">
        <v>0</v>
      </c>
      <c r="HQ12" s="92">
        <v>0</v>
      </c>
      <c r="HR12" s="92">
        <v>4.0578410399999997E-11</v>
      </c>
      <c r="HS12" s="92">
        <v>0</v>
      </c>
      <c r="HT12" s="92">
        <v>0</v>
      </c>
      <c r="HU12" s="92">
        <v>0</v>
      </c>
      <c r="HV12" s="92">
        <v>0</v>
      </c>
      <c r="HW12" s="92">
        <v>0</v>
      </c>
      <c r="HX12" s="92">
        <v>0</v>
      </c>
      <c r="HY12" s="92">
        <v>0</v>
      </c>
      <c r="HZ12" s="92">
        <v>0</v>
      </c>
      <c r="IA12" s="92">
        <v>0</v>
      </c>
      <c r="IB12" s="92">
        <v>0</v>
      </c>
      <c r="IC12" s="92">
        <v>0</v>
      </c>
      <c r="ID12" s="92">
        <v>0</v>
      </c>
      <c r="IE12" s="92">
        <v>0</v>
      </c>
      <c r="IF12" s="92">
        <v>0</v>
      </c>
      <c r="IG12" s="92">
        <v>0</v>
      </c>
      <c r="IH12" s="92">
        <v>0</v>
      </c>
      <c r="II12" s="92">
        <v>0</v>
      </c>
      <c r="IJ12" s="92">
        <v>0</v>
      </c>
      <c r="IK12" s="92">
        <v>0</v>
      </c>
      <c r="IL12" s="92">
        <v>0</v>
      </c>
      <c r="IM12" s="92">
        <v>0</v>
      </c>
      <c r="IN12" s="92">
        <v>0</v>
      </c>
      <c r="IO12" s="92">
        <v>0</v>
      </c>
      <c r="IP12" s="92">
        <v>0</v>
      </c>
      <c r="IQ12" s="92">
        <v>0</v>
      </c>
      <c r="IR12" s="92">
        <v>0</v>
      </c>
      <c r="IS12" s="92">
        <v>0</v>
      </c>
      <c r="IT12" s="92">
        <v>19200.969700000001</v>
      </c>
      <c r="IU12" s="92">
        <v>383098.39299999998</v>
      </c>
      <c r="IV12" s="92">
        <v>6527.4217500000004</v>
      </c>
      <c r="IW12" s="92">
        <v>77.096479500000001</v>
      </c>
      <c r="IX12" s="92">
        <v>4.2970745800000003</v>
      </c>
      <c r="IY12" s="92">
        <v>0</v>
      </c>
      <c r="IZ12" s="92">
        <v>1</v>
      </c>
      <c r="JA12" s="92">
        <v>0</v>
      </c>
      <c r="JB12" s="92">
        <v>-69982.260500000004</v>
      </c>
      <c r="JC12" s="92">
        <v>-3507.5251899999998</v>
      </c>
      <c r="JD12" s="92">
        <v>-1343.7272599999999</v>
      </c>
      <c r="JE12" s="92">
        <v>-39.260420000000003</v>
      </c>
      <c r="JF12" s="92">
        <v>-1.96774027</v>
      </c>
      <c r="JG12" s="92">
        <v>4.9026426300000002E-2</v>
      </c>
      <c r="JH12" s="92">
        <v>0.97817690599999996</v>
      </c>
      <c r="JI12" s="92">
        <v>19.9520336</v>
      </c>
      <c r="JJ12" s="92">
        <v>0</v>
      </c>
      <c r="JK12" s="92">
        <v>0</v>
      </c>
      <c r="JL12" s="92">
        <v>0</v>
      </c>
      <c r="JM12" s="92">
        <v>0</v>
      </c>
      <c r="JN12" s="92">
        <v>0</v>
      </c>
      <c r="JO12" s="92">
        <v>0</v>
      </c>
      <c r="JP12" s="92">
        <v>0</v>
      </c>
      <c r="JQ12" s="92">
        <v>0</v>
      </c>
      <c r="JR12" s="92">
        <v>0</v>
      </c>
      <c r="JS12" s="92">
        <v>0</v>
      </c>
      <c r="JT12" s="92">
        <v>0</v>
      </c>
      <c r="JU12" s="92">
        <v>0</v>
      </c>
      <c r="JV12" s="92">
        <v>0</v>
      </c>
      <c r="JW12" s="92">
        <v>0</v>
      </c>
      <c r="JX12" s="92">
        <v>0</v>
      </c>
      <c r="JY12" s="92">
        <v>0</v>
      </c>
      <c r="JZ12" s="92">
        <v>0</v>
      </c>
      <c r="KA12" s="92">
        <v>0</v>
      </c>
      <c r="KB12" s="92">
        <v>0</v>
      </c>
      <c r="KC12" s="92">
        <v>0</v>
      </c>
      <c r="KD12" s="92">
        <v>0</v>
      </c>
      <c r="KE12" s="92">
        <v>0</v>
      </c>
      <c r="KF12" s="92">
        <v>0</v>
      </c>
      <c r="KG12" s="92">
        <v>0</v>
      </c>
      <c r="KH12" s="92">
        <v>0</v>
      </c>
      <c r="KI12" s="92">
        <v>0</v>
      </c>
      <c r="KJ12" s="92">
        <v>0</v>
      </c>
      <c r="KK12" s="92">
        <v>0</v>
      </c>
      <c r="KL12" s="92">
        <v>0</v>
      </c>
      <c r="KM12" s="92">
        <v>0</v>
      </c>
      <c r="KN12" s="92">
        <v>0</v>
      </c>
      <c r="KO12" s="92">
        <v>0</v>
      </c>
      <c r="KP12" s="92">
        <v>0</v>
      </c>
      <c r="KQ12" s="92">
        <v>0</v>
      </c>
      <c r="KR12" s="92">
        <v>0</v>
      </c>
      <c r="KS12" s="92">
        <v>0</v>
      </c>
      <c r="KT12" s="92">
        <v>0</v>
      </c>
      <c r="KU12" s="92">
        <v>0</v>
      </c>
      <c r="KV12" s="92">
        <v>0</v>
      </c>
      <c r="KW12" s="92">
        <v>0</v>
      </c>
      <c r="KX12" s="92">
        <v>0</v>
      </c>
      <c r="KY12" s="92">
        <v>0</v>
      </c>
      <c r="KZ12" s="92">
        <v>0</v>
      </c>
      <c r="LA12" s="92">
        <v>0</v>
      </c>
      <c r="LB12" s="92">
        <v>0</v>
      </c>
      <c r="LC12" s="92">
        <v>161.20624799999999</v>
      </c>
      <c r="LD12" s="92">
        <v>0.19106458600000001</v>
      </c>
      <c r="LE12" s="92">
        <v>8.0166959300000007E-2</v>
      </c>
      <c r="LF12" s="92">
        <v>3.2024642999999999</v>
      </c>
      <c r="LG12" s="92">
        <v>0.390264467</v>
      </c>
      <c r="LH12" s="92">
        <v>81.992866699999993</v>
      </c>
      <c r="LI12" s="92">
        <v>0</v>
      </c>
      <c r="LJ12" s="92">
        <v>113.094272</v>
      </c>
      <c r="LK12" s="92">
        <v>73.253176100000005</v>
      </c>
      <c r="LL12" s="92">
        <v>0</v>
      </c>
      <c r="LM12" s="92">
        <v>0</v>
      </c>
      <c r="LN12" s="92">
        <v>0</v>
      </c>
      <c r="LO12" s="92">
        <v>0</v>
      </c>
      <c r="LP12" s="92">
        <v>0</v>
      </c>
      <c r="LQ12" s="92">
        <v>3.1188305299999999</v>
      </c>
      <c r="LR12" s="92">
        <v>0</v>
      </c>
      <c r="LS12" s="92">
        <v>0</v>
      </c>
      <c r="LT12" s="92">
        <v>0</v>
      </c>
      <c r="LU12" s="92">
        <v>0</v>
      </c>
      <c r="LV12" s="92">
        <v>0</v>
      </c>
      <c r="LW12" s="92">
        <v>0</v>
      </c>
      <c r="LX12" s="92">
        <v>0</v>
      </c>
      <c r="LY12" s="92">
        <v>0</v>
      </c>
      <c r="LZ12" s="92">
        <v>0</v>
      </c>
      <c r="MA12" s="92">
        <v>0</v>
      </c>
      <c r="MB12" s="92">
        <v>0</v>
      </c>
      <c r="MC12" s="92">
        <v>0</v>
      </c>
      <c r="MD12" s="92">
        <v>0</v>
      </c>
      <c r="ME12" s="92">
        <v>0</v>
      </c>
      <c r="MF12" s="92">
        <v>0</v>
      </c>
      <c r="MG12" s="92">
        <v>0</v>
      </c>
      <c r="MH12" s="92">
        <v>0</v>
      </c>
      <c r="MI12" s="92">
        <v>0</v>
      </c>
      <c r="MJ12" s="92">
        <v>0</v>
      </c>
      <c r="MK12" s="92">
        <v>0</v>
      </c>
      <c r="ML12" s="92">
        <v>0</v>
      </c>
      <c r="MM12" s="92">
        <v>0</v>
      </c>
      <c r="MN12" s="92">
        <v>0</v>
      </c>
      <c r="MO12" s="92">
        <v>0</v>
      </c>
      <c r="MP12" s="92">
        <v>0</v>
      </c>
      <c r="MQ12" s="92">
        <v>0</v>
      </c>
      <c r="MR12" s="92">
        <v>0</v>
      </c>
      <c r="MS12" s="92">
        <v>0</v>
      </c>
      <c r="MT12" s="92">
        <v>0</v>
      </c>
      <c r="MU12" s="92">
        <v>0</v>
      </c>
      <c r="MV12" s="92">
        <v>0</v>
      </c>
      <c r="MW12" s="92">
        <v>0</v>
      </c>
      <c r="MX12" s="92">
        <v>0</v>
      </c>
      <c r="MY12" s="92">
        <v>0</v>
      </c>
      <c r="MZ12" s="92">
        <v>0</v>
      </c>
      <c r="NA12" s="92">
        <v>0</v>
      </c>
      <c r="NB12" s="92">
        <v>0</v>
      </c>
      <c r="NC12" s="92">
        <v>0</v>
      </c>
      <c r="ND12" s="92">
        <v>0</v>
      </c>
      <c r="NE12" s="92">
        <v>0</v>
      </c>
      <c r="NF12" s="92">
        <v>0</v>
      </c>
      <c r="NG12" s="92">
        <v>0</v>
      </c>
      <c r="NH12" s="92">
        <v>0</v>
      </c>
      <c r="NI12" s="92">
        <v>0</v>
      </c>
      <c r="NJ12" s="92">
        <v>0</v>
      </c>
      <c r="NK12" s="92">
        <v>0</v>
      </c>
      <c r="NL12" s="92">
        <v>0</v>
      </c>
      <c r="NM12" s="92">
        <v>0.36929074000000001</v>
      </c>
      <c r="NN12" s="92">
        <v>4.3769012200000002E-4</v>
      </c>
      <c r="NO12" s="92">
        <v>1.83646205E-4</v>
      </c>
      <c r="NP12" s="92">
        <v>7.33619463E-3</v>
      </c>
      <c r="NQ12" s="92">
        <v>8.9401655000000005E-4</v>
      </c>
      <c r="NR12" s="92">
        <v>0.187828988</v>
      </c>
      <c r="NS12" s="92">
        <v>0</v>
      </c>
      <c r="NT12" s="92">
        <v>0.25907598500000001</v>
      </c>
      <c r="NU12" s="92">
        <v>0.167808134</v>
      </c>
      <c r="NV12" s="92">
        <v>0</v>
      </c>
      <c r="NW12" s="92">
        <v>0</v>
      </c>
      <c r="NX12" s="92">
        <v>0</v>
      </c>
      <c r="NY12" s="92">
        <v>0</v>
      </c>
      <c r="NZ12" s="92">
        <v>0</v>
      </c>
      <c r="OA12" s="92">
        <v>7.1446066600000004E-3</v>
      </c>
      <c r="OB12" s="92">
        <v>0</v>
      </c>
      <c r="OC12" s="92">
        <v>0</v>
      </c>
      <c r="OD12" s="92">
        <v>0</v>
      </c>
      <c r="OE12" s="92">
        <v>0</v>
      </c>
      <c r="OF12" s="92">
        <v>0</v>
      </c>
      <c r="OG12" s="92">
        <v>0</v>
      </c>
      <c r="OH12" s="92">
        <v>0</v>
      </c>
      <c r="OI12" s="92">
        <v>0</v>
      </c>
      <c r="OJ12" s="92">
        <v>0</v>
      </c>
      <c r="OK12" s="92">
        <v>0</v>
      </c>
      <c r="OL12" s="92">
        <v>0</v>
      </c>
      <c r="OM12" s="92">
        <v>0</v>
      </c>
      <c r="ON12" s="92">
        <v>0</v>
      </c>
      <c r="OO12" s="92">
        <v>0</v>
      </c>
      <c r="OP12" s="92">
        <v>0</v>
      </c>
      <c r="OQ12" s="92">
        <v>0</v>
      </c>
      <c r="OR12" s="92">
        <v>0</v>
      </c>
      <c r="OS12" s="92">
        <v>0</v>
      </c>
      <c r="OT12" s="92">
        <v>0</v>
      </c>
      <c r="OU12" s="92">
        <v>0</v>
      </c>
      <c r="OV12" s="92">
        <v>0</v>
      </c>
      <c r="OW12" s="92">
        <v>0</v>
      </c>
      <c r="OX12" s="92">
        <v>0</v>
      </c>
      <c r="OY12" s="92">
        <v>0</v>
      </c>
      <c r="OZ12" s="92">
        <v>0</v>
      </c>
      <c r="PA12" s="92">
        <v>0</v>
      </c>
      <c r="PB12" s="92">
        <v>0</v>
      </c>
      <c r="PC12" s="92">
        <v>0</v>
      </c>
      <c r="PD12" s="92">
        <v>0</v>
      </c>
      <c r="PE12" s="92">
        <v>0</v>
      </c>
      <c r="PF12" s="92">
        <v>0</v>
      </c>
      <c r="PG12" s="92">
        <v>0</v>
      </c>
      <c r="PH12" s="92">
        <v>0</v>
      </c>
      <c r="PI12" s="92">
        <v>0</v>
      </c>
      <c r="PJ12" s="92">
        <v>0</v>
      </c>
      <c r="PK12" s="92">
        <v>0</v>
      </c>
      <c r="PL12" s="92">
        <v>0</v>
      </c>
      <c r="PM12" s="92">
        <v>0</v>
      </c>
      <c r="PN12" s="92">
        <v>0</v>
      </c>
      <c r="PO12" s="92">
        <v>0</v>
      </c>
      <c r="PP12" s="92">
        <v>0</v>
      </c>
      <c r="PQ12" s="92">
        <v>0</v>
      </c>
      <c r="PR12" s="92">
        <v>0</v>
      </c>
      <c r="PS12" s="92">
        <v>0</v>
      </c>
      <c r="PT12" s="92">
        <v>0</v>
      </c>
      <c r="PU12" s="92">
        <v>0</v>
      </c>
      <c r="PV12" s="92">
        <v>0</v>
      </c>
      <c r="PW12" s="92">
        <v>26138.367999999999</v>
      </c>
      <c r="PX12" s="92">
        <v>30.979670599999999</v>
      </c>
      <c r="PY12" s="92">
        <v>12.9984632</v>
      </c>
      <c r="PZ12" s="92">
        <v>423.09997600000003</v>
      </c>
      <c r="QA12" s="92">
        <v>51.560570599999998</v>
      </c>
      <c r="QB12" s="92">
        <v>12475.191699999999</v>
      </c>
      <c r="QC12" s="92">
        <v>0</v>
      </c>
      <c r="QD12" s="92">
        <v>2583.0279399999999</v>
      </c>
      <c r="QE12" s="92">
        <v>4107.8476600000004</v>
      </c>
      <c r="QF12" s="92">
        <v>0</v>
      </c>
      <c r="QG12" s="92">
        <v>0</v>
      </c>
      <c r="QH12" s="92">
        <v>0</v>
      </c>
      <c r="QI12" s="92">
        <v>0</v>
      </c>
      <c r="QJ12" s="92">
        <v>0</v>
      </c>
      <c r="QK12" s="92">
        <v>468.23439400000001</v>
      </c>
      <c r="QL12" s="92">
        <v>0</v>
      </c>
      <c r="QM12" s="92">
        <v>0</v>
      </c>
      <c r="QN12" s="92">
        <v>0</v>
      </c>
      <c r="QO12" s="92">
        <v>0</v>
      </c>
      <c r="QP12" s="92">
        <v>0</v>
      </c>
      <c r="QQ12" s="92">
        <v>0</v>
      </c>
      <c r="QR12" s="92">
        <v>0</v>
      </c>
      <c r="QS12" s="92">
        <v>0</v>
      </c>
      <c r="QT12" s="92">
        <v>0</v>
      </c>
      <c r="QU12" s="92">
        <v>0</v>
      </c>
      <c r="QV12" s="92">
        <v>0</v>
      </c>
      <c r="QW12" s="92">
        <v>0</v>
      </c>
      <c r="QX12" s="92">
        <v>0</v>
      </c>
      <c r="QY12" s="92">
        <v>0</v>
      </c>
      <c r="QZ12" s="92">
        <v>0</v>
      </c>
      <c r="RA12" s="92">
        <v>0</v>
      </c>
      <c r="RB12" s="92">
        <v>0</v>
      </c>
      <c r="RC12" s="92">
        <v>0</v>
      </c>
      <c r="RD12" s="92">
        <v>0</v>
      </c>
      <c r="RE12" s="92">
        <v>0</v>
      </c>
      <c r="RF12" s="92">
        <v>0</v>
      </c>
      <c r="RG12" s="92">
        <v>0</v>
      </c>
      <c r="RH12" s="92">
        <v>0</v>
      </c>
      <c r="RI12" s="92">
        <v>0</v>
      </c>
      <c r="RJ12" s="92">
        <v>0</v>
      </c>
      <c r="RK12" s="92">
        <v>0</v>
      </c>
      <c r="RL12" s="92">
        <v>0</v>
      </c>
      <c r="RM12" s="92">
        <v>0</v>
      </c>
      <c r="RN12" s="92">
        <v>0</v>
      </c>
      <c r="RO12" s="92">
        <v>0</v>
      </c>
      <c r="RP12" s="92">
        <v>0</v>
      </c>
      <c r="RQ12" s="92">
        <v>0</v>
      </c>
      <c r="RR12" s="92">
        <v>0</v>
      </c>
      <c r="RS12" s="92">
        <v>0</v>
      </c>
      <c r="RT12" s="92">
        <v>0</v>
      </c>
      <c r="RU12" s="92">
        <v>0</v>
      </c>
      <c r="RV12" s="92">
        <v>0</v>
      </c>
      <c r="RW12" s="92">
        <v>0</v>
      </c>
      <c r="RX12" s="92">
        <v>0</v>
      </c>
      <c r="RY12" s="92">
        <v>0</v>
      </c>
      <c r="RZ12" s="92">
        <v>0</v>
      </c>
      <c r="SA12" s="92">
        <v>0</v>
      </c>
      <c r="SB12" s="92">
        <v>0</v>
      </c>
      <c r="SC12" s="92">
        <v>0</v>
      </c>
      <c r="SD12" s="92">
        <v>0</v>
      </c>
      <c r="SE12" s="92">
        <v>0</v>
      </c>
      <c r="SF12" s="92">
        <v>0</v>
      </c>
      <c r="SG12" s="92">
        <v>0.56464958300000001</v>
      </c>
      <c r="SH12" s="92">
        <v>6.6923298700000003E-4</v>
      </c>
      <c r="SI12" s="92">
        <v>2.8079705799999999E-4</v>
      </c>
      <c r="SJ12" s="92">
        <v>9.1399442300000005E-3</v>
      </c>
      <c r="SK12" s="92">
        <v>1.1138283300000001E-3</v>
      </c>
      <c r="SL12" s="92">
        <v>0.269493176</v>
      </c>
      <c r="SM12" s="92">
        <v>0</v>
      </c>
      <c r="SN12" s="92">
        <v>5.5799415300000002E-2</v>
      </c>
      <c r="SO12" s="92">
        <v>8.8739070099999998E-2</v>
      </c>
      <c r="SP12" s="92">
        <v>0</v>
      </c>
      <c r="SQ12" s="92">
        <v>0</v>
      </c>
      <c r="SR12" s="92">
        <v>0</v>
      </c>
      <c r="SS12" s="92">
        <v>0</v>
      </c>
      <c r="ST12" s="92">
        <v>0</v>
      </c>
      <c r="SU12" s="92">
        <v>1.0114952700000001E-2</v>
      </c>
      <c r="SV12" s="92">
        <v>0</v>
      </c>
      <c r="SW12" s="92">
        <v>0</v>
      </c>
      <c r="SX12" s="92">
        <v>0</v>
      </c>
      <c r="SY12" s="92">
        <v>436.52935400000001</v>
      </c>
      <c r="SZ12" s="92">
        <v>46291.308299999997</v>
      </c>
      <c r="TA12" s="92">
        <v>328.67675200000002</v>
      </c>
      <c r="TB12" s="92">
        <v>77.096479500000001</v>
      </c>
      <c r="TC12" s="92">
        <v>4.2970745800000003</v>
      </c>
      <c r="TD12" s="92">
        <v>0</v>
      </c>
      <c r="TE12" s="92">
        <v>0</v>
      </c>
      <c r="TF12" s="92">
        <v>1</v>
      </c>
      <c r="TG12" s="92">
        <v>-138482.986</v>
      </c>
      <c r="TH12" s="92">
        <v>-1305.90148</v>
      </c>
      <c r="TI12" s="92">
        <v>-60.4518883</v>
      </c>
      <c r="TJ12" s="92">
        <v>-343.40181899999999</v>
      </c>
      <c r="TK12" s="92">
        <v>-3.2382963299999998</v>
      </c>
      <c r="TL12" s="92">
        <v>2.2135697700000002E-2</v>
      </c>
      <c r="TM12" s="92">
        <v>2.3473573999999999</v>
      </c>
      <c r="TN12" s="92">
        <v>106.043976</v>
      </c>
      <c r="TO12" s="92">
        <v>0</v>
      </c>
      <c r="TP12" s="92">
        <v>0.23502740899999999</v>
      </c>
      <c r="TQ12" s="92">
        <v>-1655912754.8399999</v>
      </c>
      <c r="TR12" s="92">
        <v>0.37097528055555601</v>
      </c>
      <c r="TS12" s="92">
        <v>0</v>
      </c>
      <c r="TT12" s="92">
        <v>0</v>
      </c>
      <c r="TU12" s="92">
        <v>0</v>
      </c>
      <c r="TV12" s="92">
        <v>0</v>
      </c>
      <c r="TW12" s="92">
        <v>0</v>
      </c>
      <c r="TX12" s="92">
        <v>0</v>
      </c>
      <c r="TY12" s="92">
        <v>0</v>
      </c>
      <c r="TZ12" s="92">
        <v>0</v>
      </c>
      <c r="UA12" s="92">
        <v>0</v>
      </c>
      <c r="UB12" s="92">
        <v>0</v>
      </c>
      <c r="UC12" s="92">
        <v>0</v>
      </c>
      <c r="UD12" s="92">
        <v>0</v>
      </c>
      <c r="UE12" s="92">
        <v>0</v>
      </c>
      <c r="UF12" s="92">
        <v>0</v>
      </c>
      <c r="UG12" s="92">
        <v>0</v>
      </c>
      <c r="UH12" s="92">
        <v>0</v>
      </c>
      <c r="UI12" s="92">
        <v>0</v>
      </c>
      <c r="UJ12" s="92">
        <v>0</v>
      </c>
      <c r="UK12" s="92">
        <v>0</v>
      </c>
      <c r="UL12" s="92">
        <v>0</v>
      </c>
      <c r="UM12" s="92">
        <v>0</v>
      </c>
      <c r="UN12" s="92">
        <v>0</v>
      </c>
      <c r="UO12" s="92">
        <v>0</v>
      </c>
      <c r="UP12" s="92">
        <v>0</v>
      </c>
      <c r="UQ12" s="92">
        <v>0</v>
      </c>
      <c r="UR12" s="92">
        <v>0</v>
      </c>
      <c r="US12" s="92">
        <v>0</v>
      </c>
      <c r="UT12" s="92">
        <v>0</v>
      </c>
      <c r="UU12" s="92">
        <v>0</v>
      </c>
      <c r="UV12" s="92">
        <v>0</v>
      </c>
      <c r="UW12" s="92">
        <v>0</v>
      </c>
      <c r="UX12" s="92">
        <v>0</v>
      </c>
      <c r="UY12" s="92">
        <v>0</v>
      </c>
      <c r="UZ12" s="92">
        <v>0</v>
      </c>
      <c r="VA12" s="92">
        <v>0</v>
      </c>
      <c r="VB12" s="92">
        <v>0</v>
      </c>
      <c r="VC12" s="92">
        <v>0</v>
      </c>
      <c r="VD12" s="92">
        <v>0</v>
      </c>
      <c r="VE12" s="92">
        <v>0</v>
      </c>
      <c r="VF12" s="92">
        <v>0</v>
      </c>
      <c r="VG12" s="92">
        <v>0</v>
      </c>
      <c r="VH12" s="92">
        <v>0</v>
      </c>
      <c r="VI12" s="92">
        <v>0</v>
      </c>
      <c r="VJ12" s="92">
        <v>0</v>
      </c>
      <c r="VK12" s="92">
        <v>0</v>
      </c>
      <c r="VL12" s="92">
        <v>0</v>
      </c>
      <c r="VM12" s="92">
        <v>0</v>
      </c>
      <c r="VN12" s="92">
        <v>0</v>
      </c>
      <c r="VO12" s="92">
        <v>0</v>
      </c>
      <c r="VP12" s="92">
        <v>0</v>
      </c>
      <c r="VQ12" s="92">
        <v>0</v>
      </c>
      <c r="VR12" s="92">
        <v>0</v>
      </c>
      <c r="VS12" s="92">
        <v>0</v>
      </c>
      <c r="VT12" s="92">
        <v>0</v>
      </c>
      <c r="VU12" s="92">
        <v>0</v>
      </c>
      <c r="VV12" s="92">
        <v>0</v>
      </c>
      <c r="VW12" s="92">
        <v>0</v>
      </c>
      <c r="VX12" s="92">
        <v>0</v>
      </c>
      <c r="VY12" s="92">
        <v>0</v>
      </c>
      <c r="VZ12" s="92">
        <v>0</v>
      </c>
      <c r="WA12" s="92">
        <v>0</v>
      </c>
      <c r="WB12" s="92">
        <v>0</v>
      </c>
      <c r="WC12" s="92">
        <v>0.49207218888888898</v>
      </c>
    </row>
    <row r="13" spans="1:601" ht="13.5" customHeight="1">
      <c r="B13" s="851">
        <v>305</v>
      </c>
      <c r="C13" s="92">
        <v>0</v>
      </c>
      <c r="D13" s="92">
        <v>1969.2672299999999</v>
      </c>
      <c r="E13" s="92">
        <v>-4.1774507099999996</v>
      </c>
      <c r="F13" s="92">
        <v>2.1029797800000001</v>
      </c>
      <c r="G13" s="92">
        <v>0.69474446099999998</v>
      </c>
      <c r="H13" s="92">
        <v>5.0385674399999998E-15</v>
      </c>
      <c r="I13" s="92">
        <v>4.0039221500000002E-15</v>
      </c>
      <c r="J13" s="92">
        <v>1.67996733E-15</v>
      </c>
      <c r="K13" s="92">
        <v>3.6870535200000003E-11</v>
      </c>
      <c r="L13" s="92">
        <v>4.4006768E-11</v>
      </c>
      <c r="M13" s="92">
        <v>1.57169402E-11</v>
      </c>
      <c r="N13" s="92">
        <v>0</v>
      </c>
      <c r="O13" s="92">
        <v>4.2735780799999999E-15</v>
      </c>
      <c r="P13" s="92">
        <v>1.07849755E-16</v>
      </c>
      <c r="Q13" s="92">
        <v>4.5251645399999997E-17</v>
      </c>
      <c r="R13" s="92">
        <v>9.7367237600000004E-12</v>
      </c>
      <c r="S13" s="92">
        <v>1.18655415E-12</v>
      </c>
      <c r="T13" s="92">
        <v>4.1438561300000002E-14</v>
      </c>
      <c r="U13" s="92">
        <v>1.1937336099999999E-8</v>
      </c>
      <c r="V13" s="92">
        <v>9.1891096899999998E-7</v>
      </c>
      <c r="W13" s="92">
        <v>2.5015795700000002E-3</v>
      </c>
      <c r="X13" s="92">
        <v>0</v>
      </c>
      <c r="Y13" s="92">
        <v>1.4005050300000001E-7</v>
      </c>
      <c r="Z13" s="92">
        <v>8.3960771999999995E-13</v>
      </c>
      <c r="AA13" s="92">
        <v>1.2351064E-9</v>
      </c>
      <c r="AB13" s="92">
        <v>2.3121933100000001E-10</v>
      </c>
      <c r="AC13" s="92">
        <v>2.3857907500000001E-5</v>
      </c>
      <c r="AD13" s="92">
        <v>0</v>
      </c>
      <c r="AE13" s="92">
        <v>0</v>
      </c>
      <c r="AF13" s="92">
        <v>0</v>
      </c>
      <c r="AG13" s="92">
        <v>0</v>
      </c>
      <c r="AH13" s="92">
        <v>0</v>
      </c>
      <c r="AI13" s="92">
        <v>0</v>
      </c>
      <c r="AJ13" s="92">
        <v>0</v>
      </c>
      <c r="AK13" s="92">
        <v>0</v>
      </c>
      <c r="AL13" s="92">
        <v>0</v>
      </c>
      <c r="AM13" s="92">
        <v>0</v>
      </c>
      <c r="AN13" s="92">
        <v>2.4524868099999999E-13</v>
      </c>
      <c r="AO13" s="92">
        <v>0.526594589</v>
      </c>
      <c r="AP13" s="92">
        <v>6.2329948300000003E-4</v>
      </c>
      <c r="AQ13" s="92">
        <v>0</v>
      </c>
      <c r="AR13" s="92">
        <v>0</v>
      </c>
      <c r="AS13" s="92">
        <v>0</v>
      </c>
      <c r="AT13" s="92">
        <v>42.769257600000003</v>
      </c>
      <c r="AU13" s="92">
        <v>0</v>
      </c>
      <c r="AV13" s="92">
        <v>0</v>
      </c>
      <c r="AW13" s="92">
        <v>3.18922101E-7</v>
      </c>
      <c r="AX13" s="92">
        <v>0</v>
      </c>
      <c r="AY13" s="92">
        <v>0</v>
      </c>
      <c r="AZ13" s="92">
        <v>0</v>
      </c>
      <c r="BA13" s="92">
        <v>0</v>
      </c>
      <c r="BB13" s="92">
        <v>0</v>
      </c>
      <c r="BC13" s="92">
        <v>0</v>
      </c>
      <c r="BD13" s="92">
        <v>0</v>
      </c>
      <c r="BE13" s="92">
        <v>0</v>
      </c>
      <c r="BF13" s="92">
        <v>0</v>
      </c>
      <c r="BG13" s="92">
        <v>0</v>
      </c>
      <c r="BH13" s="92">
        <v>0</v>
      </c>
      <c r="BI13" s="92">
        <v>0</v>
      </c>
      <c r="BJ13" s="92">
        <v>0</v>
      </c>
      <c r="BK13" s="92">
        <v>0</v>
      </c>
      <c r="BL13" s="92">
        <v>0</v>
      </c>
      <c r="BM13" s="92">
        <v>0</v>
      </c>
      <c r="BN13" s="92">
        <v>0</v>
      </c>
      <c r="BO13" s="92">
        <v>0</v>
      </c>
      <c r="BP13" s="92">
        <v>4.5621021999999997E-2</v>
      </c>
      <c r="BQ13" s="92">
        <v>1.5071448899999999E-2</v>
      </c>
      <c r="BR13" s="92">
        <v>1.09304235E-16</v>
      </c>
      <c r="BS13" s="92">
        <v>8.6859142600000004E-17</v>
      </c>
      <c r="BT13" s="92">
        <v>3.6444395500000001E-17</v>
      </c>
      <c r="BU13" s="92">
        <v>7.99851485E-13</v>
      </c>
      <c r="BV13" s="92">
        <v>9.54661454E-13</v>
      </c>
      <c r="BW13" s="92">
        <v>3.4095566900000001E-13</v>
      </c>
      <c r="BX13" s="92">
        <v>0</v>
      </c>
      <c r="BY13" s="92">
        <v>9.2708927400000001E-17</v>
      </c>
      <c r="BZ13" s="92">
        <v>2.3396402099999999E-18</v>
      </c>
      <c r="CA13" s="92">
        <v>9.8166722000000009E-19</v>
      </c>
      <c r="CB13" s="92">
        <v>2.1122375700000001E-13</v>
      </c>
      <c r="CC13" s="92">
        <v>2.5740529499999999E-14</v>
      </c>
      <c r="CD13" s="92">
        <v>8.9894802399999998E-16</v>
      </c>
      <c r="CE13" s="92">
        <v>2.5896277300000002E-10</v>
      </c>
      <c r="CF13" s="92">
        <v>1.9934408300000001E-8</v>
      </c>
      <c r="CG13" s="92">
        <v>5.4268052399999998E-5</v>
      </c>
      <c r="CH13" s="92">
        <v>0</v>
      </c>
      <c r="CI13" s="92">
        <v>3.03818759E-9</v>
      </c>
      <c r="CJ13" s="92">
        <v>1.82140421E-14</v>
      </c>
      <c r="CK13" s="92">
        <v>2.6793798500000001E-11</v>
      </c>
      <c r="CL13" s="92">
        <v>5.0159598700000001E-12</v>
      </c>
      <c r="CM13" s="92">
        <v>5.1756185899999995E-7</v>
      </c>
      <c r="CN13" s="92">
        <v>0</v>
      </c>
      <c r="CO13" s="92">
        <v>0</v>
      </c>
      <c r="CP13" s="92">
        <v>0</v>
      </c>
      <c r="CQ13" s="92">
        <v>0</v>
      </c>
      <c r="CR13" s="92">
        <v>0</v>
      </c>
      <c r="CS13" s="92">
        <v>0</v>
      </c>
      <c r="CT13" s="92">
        <v>0</v>
      </c>
      <c r="CU13" s="92">
        <v>0</v>
      </c>
      <c r="CV13" s="92">
        <v>0</v>
      </c>
      <c r="CW13" s="92">
        <v>0</v>
      </c>
      <c r="CX13" s="92">
        <v>5.3203057799999998E-15</v>
      </c>
      <c r="CY13" s="92">
        <v>1.1423687300000001E-2</v>
      </c>
      <c r="CZ13" s="92">
        <v>1.3521556300000001E-5</v>
      </c>
      <c r="DA13" s="92">
        <v>0</v>
      </c>
      <c r="DB13" s="92">
        <v>0</v>
      </c>
      <c r="DC13" s="92">
        <v>0</v>
      </c>
      <c r="DD13" s="92">
        <v>0.92781550400000001</v>
      </c>
      <c r="DE13" s="92">
        <v>0</v>
      </c>
      <c r="DF13" s="92">
        <v>0</v>
      </c>
      <c r="DG13" s="92">
        <v>6.9185411699999996E-9</v>
      </c>
      <c r="DH13" s="92">
        <v>0</v>
      </c>
      <c r="DI13" s="92">
        <v>0</v>
      </c>
      <c r="DJ13" s="92">
        <v>0</v>
      </c>
      <c r="DK13" s="92">
        <v>0</v>
      </c>
      <c r="DL13" s="92">
        <v>0</v>
      </c>
      <c r="DM13" s="92">
        <v>0</v>
      </c>
      <c r="DN13" s="92">
        <v>0</v>
      </c>
      <c r="DO13" s="92">
        <v>0</v>
      </c>
      <c r="DP13" s="92">
        <v>0</v>
      </c>
      <c r="DQ13" s="92">
        <v>0</v>
      </c>
      <c r="DR13" s="92">
        <v>0</v>
      </c>
      <c r="DS13" s="92">
        <v>0</v>
      </c>
      <c r="DT13" s="92">
        <v>0</v>
      </c>
      <c r="DU13" s="92">
        <v>0</v>
      </c>
      <c r="DV13" s="92">
        <v>0</v>
      </c>
      <c r="DW13" s="92">
        <v>0</v>
      </c>
      <c r="DX13" s="92">
        <v>0</v>
      </c>
      <c r="DY13" s="92">
        <v>0</v>
      </c>
      <c r="DZ13" s="92">
        <v>37.885769500000002</v>
      </c>
      <c r="EA13" s="92">
        <v>32.006210400000001</v>
      </c>
      <c r="EB13" s="92">
        <v>9.0773662100000002E-13</v>
      </c>
      <c r="EC13" s="92">
        <v>7.21337325E-13</v>
      </c>
      <c r="ED13" s="92">
        <v>3.0265901800000001E-13</v>
      </c>
      <c r="EE13" s="92">
        <v>5.5354250699999999E-9</v>
      </c>
      <c r="EF13" s="92">
        <v>6.6067976900000002E-9</v>
      </c>
      <c r="EG13" s="92">
        <v>5.3799099000000003E-9</v>
      </c>
      <c r="EH13" s="92">
        <v>0</v>
      </c>
      <c r="EI13" s="92">
        <v>6.9292820600000004E-13</v>
      </c>
      <c r="EJ13" s="92">
        <v>1.74870181E-14</v>
      </c>
      <c r="EK13" s="92">
        <v>7.3372104000000007E-15</v>
      </c>
      <c r="EL13" s="92">
        <v>1.2863781599999999E-9</v>
      </c>
      <c r="EM13" s="92">
        <v>1.5676293000000001E-10</v>
      </c>
      <c r="EN13" s="92">
        <v>7.4654750599999995E-12</v>
      </c>
      <c r="EO13" s="92">
        <v>1.8162623500000001E-6</v>
      </c>
      <c r="EP13" s="92">
        <v>1.15883862E-4</v>
      </c>
      <c r="EQ13" s="92">
        <v>0.240365674</v>
      </c>
      <c r="ER13" s="92">
        <v>0</v>
      </c>
      <c r="ES13" s="92">
        <v>1.26155868E-5</v>
      </c>
      <c r="ET13" s="92">
        <v>1.27744031E-10</v>
      </c>
      <c r="EU13" s="92">
        <v>1.1374677799999999E-7</v>
      </c>
      <c r="EV13" s="92">
        <v>2.7304515E-8</v>
      </c>
      <c r="EW13" s="92">
        <v>4.0631352500000001E-4</v>
      </c>
      <c r="EX13" s="92">
        <v>0</v>
      </c>
      <c r="EY13" s="92">
        <v>0</v>
      </c>
      <c r="EZ13" s="92">
        <v>0</v>
      </c>
      <c r="FA13" s="92">
        <v>0</v>
      </c>
      <c r="FB13" s="92">
        <v>0</v>
      </c>
      <c r="FC13" s="92">
        <v>0</v>
      </c>
      <c r="FD13" s="92">
        <v>0</v>
      </c>
      <c r="FE13" s="92">
        <v>0</v>
      </c>
      <c r="FF13" s="92">
        <v>0</v>
      </c>
      <c r="FG13" s="92">
        <v>0</v>
      </c>
      <c r="FH13" s="92">
        <v>6.9274600199999997E-11</v>
      </c>
      <c r="FI13" s="92">
        <v>16.850394900000001</v>
      </c>
      <c r="FJ13" s="92">
        <v>1.74607876E-2</v>
      </c>
      <c r="FK13" s="92">
        <v>0</v>
      </c>
      <c r="FL13" s="92">
        <v>0</v>
      </c>
      <c r="FM13" s="92">
        <v>0</v>
      </c>
      <c r="FN13" s="92">
        <v>1882.26647</v>
      </c>
      <c r="FO13" s="92">
        <v>0</v>
      </c>
      <c r="FP13" s="92">
        <v>0</v>
      </c>
      <c r="FQ13" s="92">
        <v>2.0431680600000001E-5</v>
      </c>
      <c r="FR13" s="92">
        <v>0</v>
      </c>
      <c r="FS13" s="92">
        <v>0</v>
      </c>
      <c r="FT13" s="92">
        <v>0</v>
      </c>
      <c r="FU13" s="92">
        <v>0</v>
      </c>
      <c r="FV13" s="92">
        <v>0</v>
      </c>
      <c r="FW13" s="92">
        <v>0</v>
      </c>
      <c r="FX13" s="92">
        <v>0</v>
      </c>
      <c r="FY13" s="92">
        <v>0</v>
      </c>
      <c r="FZ13" s="92">
        <v>0</v>
      </c>
      <c r="GA13" s="92">
        <v>0</v>
      </c>
      <c r="GB13" s="92">
        <v>0</v>
      </c>
      <c r="GC13" s="92">
        <v>0</v>
      </c>
      <c r="GD13" s="92">
        <v>0</v>
      </c>
      <c r="GE13" s="92">
        <v>0</v>
      </c>
      <c r="GF13" s="92">
        <v>0</v>
      </c>
      <c r="GG13" s="92">
        <v>0</v>
      </c>
      <c r="GH13" s="92">
        <v>0</v>
      </c>
      <c r="GI13" s="92">
        <v>0</v>
      </c>
      <c r="GJ13" s="92">
        <v>1.9238511100000001E-2</v>
      </c>
      <c r="GK13" s="92">
        <v>1.6252852700000001E-2</v>
      </c>
      <c r="GL13" s="92">
        <v>4.6095146800000002E-16</v>
      </c>
      <c r="GM13" s="92">
        <v>3.66297328E-16</v>
      </c>
      <c r="GN13" s="92">
        <v>1.5369118700000001E-16</v>
      </c>
      <c r="GO13" s="92">
        <v>2.8109059899999998E-12</v>
      </c>
      <c r="GP13" s="92">
        <v>3.3549523299999999E-12</v>
      </c>
      <c r="GQ13" s="92">
        <v>2.7319349100000001E-12</v>
      </c>
      <c r="GR13" s="92">
        <v>0</v>
      </c>
      <c r="GS13" s="92">
        <v>3.5187108900000002E-16</v>
      </c>
      <c r="GT13" s="92">
        <v>8.8799619599999995E-18</v>
      </c>
      <c r="GU13" s="92">
        <v>3.7258581599999998E-18</v>
      </c>
      <c r="GV13" s="92">
        <v>6.53226816E-13</v>
      </c>
      <c r="GW13" s="92">
        <v>7.9604701599999996E-14</v>
      </c>
      <c r="GX13" s="92">
        <v>3.7909913600000002E-15</v>
      </c>
      <c r="GY13" s="92">
        <v>9.2230364599999996E-10</v>
      </c>
      <c r="GZ13" s="92">
        <v>5.8846184199999999E-8</v>
      </c>
      <c r="HA13" s="92">
        <v>1.22058434E-4</v>
      </c>
      <c r="HB13" s="92">
        <v>0</v>
      </c>
      <c r="HC13" s="92">
        <v>6.4062340599999996E-9</v>
      </c>
      <c r="HD13" s="92">
        <v>6.4868814500000001E-14</v>
      </c>
      <c r="HE13" s="92">
        <v>5.7760966300000002E-11</v>
      </c>
      <c r="HF13" s="92">
        <v>1.3865317299999999E-11</v>
      </c>
      <c r="HG13" s="92">
        <v>2.0632726700000001E-7</v>
      </c>
      <c r="HH13" s="92">
        <v>0</v>
      </c>
      <c r="HI13" s="92">
        <v>0</v>
      </c>
      <c r="HJ13" s="92">
        <v>0</v>
      </c>
      <c r="HK13" s="92">
        <v>0</v>
      </c>
      <c r="HL13" s="92">
        <v>0</v>
      </c>
      <c r="HM13" s="92">
        <v>0</v>
      </c>
      <c r="HN13" s="92">
        <v>0</v>
      </c>
      <c r="HO13" s="92">
        <v>0</v>
      </c>
      <c r="HP13" s="92">
        <v>0</v>
      </c>
      <c r="HQ13" s="92">
        <v>0</v>
      </c>
      <c r="HR13" s="92">
        <v>3.5177856600000002E-14</v>
      </c>
      <c r="HS13" s="92">
        <v>8.5566827299999992E-3</v>
      </c>
      <c r="HT13" s="92">
        <v>8.8666420200000003E-6</v>
      </c>
      <c r="HU13" s="92">
        <v>0</v>
      </c>
      <c r="HV13" s="92">
        <v>0</v>
      </c>
      <c r="HW13" s="92">
        <v>0</v>
      </c>
      <c r="HX13" s="92">
        <v>0.95582074500000003</v>
      </c>
      <c r="HY13" s="92">
        <v>0</v>
      </c>
      <c r="HZ13" s="92">
        <v>0</v>
      </c>
      <c r="IA13" s="92">
        <v>1.0375270700000001E-8</v>
      </c>
      <c r="IB13" s="92">
        <v>0</v>
      </c>
      <c r="IC13" s="92">
        <v>0</v>
      </c>
      <c r="ID13" s="92">
        <v>0</v>
      </c>
      <c r="IE13" s="92">
        <v>0</v>
      </c>
      <c r="IF13" s="92">
        <v>0</v>
      </c>
      <c r="IG13" s="92">
        <v>0</v>
      </c>
      <c r="IH13" s="92">
        <v>0</v>
      </c>
      <c r="II13" s="92">
        <v>0</v>
      </c>
      <c r="IJ13" s="92">
        <v>0</v>
      </c>
      <c r="IK13" s="92">
        <v>0</v>
      </c>
      <c r="IL13" s="92">
        <v>0</v>
      </c>
      <c r="IM13" s="92">
        <v>0</v>
      </c>
      <c r="IN13" s="92">
        <v>0</v>
      </c>
      <c r="IO13" s="92">
        <v>0</v>
      </c>
      <c r="IP13" s="92">
        <v>0</v>
      </c>
      <c r="IQ13" s="92">
        <v>0</v>
      </c>
      <c r="IR13" s="92">
        <v>0</v>
      </c>
      <c r="IS13" s="92">
        <v>0</v>
      </c>
      <c r="IT13" s="92">
        <v>46.096726599999997</v>
      </c>
      <c r="IU13" s="92">
        <v>1969.2672299999999</v>
      </c>
      <c r="IV13" s="92">
        <v>19237.2441</v>
      </c>
      <c r="IW13" s="92">
        <v>32</v>
      </c>
      <c r="IX13" s="92">
        <v>1</v>
      </c>
      <c r="IY13" s="92">
        <v>1</v>
      </c>
      <c r="IZ13" s="92">
        <v>0</v>
      </c>
      <c r="JA13" s="92">
        <v>0</v>
      </c>
      <c r="JB13" s="92">
        <v>-90623.587</v>
      </c>
      <c r="JC13" s="92">
        <v>-2121.3224100000002</v>
      </c>
      <c r="JD13" s="92">
        <v>-4.1774507099999996</v>
      </c>
      <c r="JE13" s="92">
        <v>0.197311822</v>
      </c>
      <c r="JF13" s="92">
        <v>4.6186870700000004E-3</v>
      </c>
      <c r="JG13" s="92">
        <v>3.9937049800000001E-5</v>
      </c>
      <c r="JH13" s="92">
        <v>1.7061238300000001E-3</v>
      </c>
      <c r="JI13" s="92">
        <v>42.720326999999997</v>
      </c>
      <c r="JJ13" s="92">
        <v>0</v>
      </c>
      <c r="JK13" s="92">
        <v>0</v>
      </c>
      <c r="JL13" s="92">
        <v>0</v>
      </c>
      <c r="JM13" s="92">
        <v>0</v>
      </c>
      <c r="JN13" s="92">
        <v>0</v>
      </c>
      <c r="JO13" s="92">
        <v>0</v>
      </c>
      <c r="JP13" s="92">
        <v>0</v>
      </c>
      <c r="JQ13" s="92">
        <v>0</v>
      </c>
      <c r="JR13" s="92">
        <v>0</v>
      </c>
      <c r="JS13" s="92">
        <v>0</v>
      </c>
      <c r="JT13" s="92">
        <v>0</v>
      </c>
      <c r="JU13" s="92">
        <v>0</v>
      </c>
      <c r="JV13" s="92">
        <v>0</v>
      </c>
      <c r="JW13" s="92">
        <v>0</v>
      </c>
      <c r="JX13" s="92">
        <v>0</v>
      </c>
      <c r="JY13" s="92">
        <v>0</v>
      </c>
      <c r="JZ13" s="92">
        <v>0</v>
      </c>
      <c r="KA13" s="92">
        <v>0</v>
      </c>
      <c r="KB13" s="92">
        <v>0</v>
      </c>
      <c r="KC13" s="92">
        <v>0</v>
      </c>
      <c r="KD13" s="92">
        <v>0</v>
      </c>
      <c r="KE13" s="92">
        <v>0</v>
      </c>
      <c r="KF13" s="92">
        <v>0</v>
      </c>
      <c r="KG13" s="92">
        <v>0</v>
      </c>
      <c r="KH13" s="92">
        <v>0</v>
      </c>
      <c r="KI13" s="92">
        <v>0</v>
      </c>
      <c r="KJ13" s="92">
        <v>0</v>
      </c>
      <c r="KK13" s="92">
        <v>0</v>
      </c>
      <c r="KL13" s="92">
        <v>0</v>
      </c>
      <c r="KM13" s="92">
        <v>0</v>
      </c>
      <c r="KN13" s="92">
        <v>0</v>
      </c>
      <c r="KO13" s="92">
        <v>0</v>
      </c>
      <c r="KP13" s="92">
        <v>0</v>
      </c>
      <c r="KQ13" s="92">
        <v>0</v>
      </c>
      <c r="KR13" s="92">
        <v>0</v>
      </c>
      <c r="KS13" s="92">
        <v>0</v>
      </c>
      <c r="KT13" s="92">
        <v>0</v>
      </c>
      <c r="KU13" s="92">
        <v>0</v>
      </c>
      <c r="KV13" s="92">
        <v>0</v>
      </c>
      <c r="KW13" s="92">
        <v>0</v>
      </c>
      <c r="KX13" s="92">
        <v>0</v>
      </c>
      <c r="KY13" s="92">
        <v>0</v>
      </c>
      <c r="KZ13" s="92">
        <v>0</v>
      </c>
      <c r="LA13" s="92">
        <v>0</v>
      </c>
      <c r="LB13" s="92">
        <v>0</v>
      </c>
      <c r="LC13" s="92">
        <v>0</v>
      </c>
      <c r="LD13" s="92">
        <v>0</v>
      </c>
      <c r="LE13" s="92">
        <v>0</v>
      </c>
      <c r="LF13" s="92">
        <v>0</v>
      </c>
      <c r="LG13" s="92">
        <v>0</v>
      </c>
      <c r="LH13" s="92">
        <v>0</v>
      </c>
      <c r="LI13" s="92">
        <v>0</v>
      </c>
      <c r="LJ13" s="92">
        <v>0</v>
      </c>
      <c r="LK13" s="92">
        <v>0</v>
      </c>
      <c r="LL13" s="92">
        <v>0</v>
      </c>
      <c r="LM13" s="92">
        <v>0</v>
      </c>
      <c r="LN13" s="92">
        <v>0</v>
      </c>
      <c r="LO13" s="92">
        <v>0</v>
      </c>
      <c r="LP13" s="92">
        <v>0</v>
      </c>
      <c r="LQ13" s="92">
        <v>0</v>
      </c>
      <c r="LR13" s="92">
        <v>0</v>
      </c>
      <c r="LS13" s="92">
        <v>0</v>
      </c>
      <c r="LT13" s="92">
        <v>0</v>
      </c>
      <c r="LU13" s="92">
        <v>0</v>
      </c>
      <c r="LV13" s="92">
        <v>0</v>
      </c>
      <c r="LW13" s="92">
        <v>0</v>
      </c>
      <c r="LX13" s="92">
        <v>0</v>
      </c>
      <c r="LY13" s="92">
        <v>0</v>
      </c>
      <c r="LZ13" s="92">
        <v>0</v>
      </c>
      <c r="MA13" s="92">
        <v>0</v>
      </c>
      <c r="MB13" s="92">
        <v>0</v>
      </c>
      <c r="MC13" s="92">
        <v>0</v>
      </c>
      <c r="MD13" s="92">
        <v>0</v>
      </c>
      <c r="ME13" s="92">
        <v>0</v>
      </c>
      <c r="MF13" s="92">
        <v>0</v>
      </c>
      <c r="MG13" s="92">
        <v>0</v>
      </c>
      <c r="MH13" s="92">
        <v>0</v>
      </c>
      <c r="MI13" s="92">
        <v>0</v>
      </c>
      <c r="MJ13" s="92">
        <v>0</v>
      </c>
      <c r="MK13" s="92">
        <v>0</v>
      </c>
      <c r="ML13" s="92">
        <v>0</v>
      </c>
      <c r="MM13" s="92">
        <v>0</v>
      </c>
      <c r="MN13" s="92">
        <v>0</v>
      </c>
      <c r="MO13" s="92">
        <v>0</v>
      </c>
      <c r="MP13" s="92">
        <v>0</v>
      </c>
      <c r="MQ13" s="92">
        <v>0</v>
      </c>
      <c r="MR13" s="92">
        <v>0</v>
      </c>
      <c r="MS13" s="92">
        <v>0</v>
      </c>
      <c r="MT13" s="92">
        <v>0</v>
      </c>
      <c r="MU13" s="92">
        <v>0</v>
      </c>
      <c r="MV13" s="92">
        <v>0</v>
      </c>
      <c r="MW13" s="92">
        <v>0</v>
      </c>
      <c r="MX13" s="92">
        <v>0</v>
      </c>
      <c r="MY13" s="92">
        <v>0</v>
      </c>
      <c r="MZ13" s="92">
        <v>0</v>
      </c>
      <c r="NA13" s="92">
        <v>0</v>
      </c>
      <c r="NB13" s="92">
        <v>0</v>
      </c>
      <c r="NC13" s="92">
        <v>0</v>
      </c>
      <c r="ND13" s="92">
        <v>0</v>
      </c>
      <c r="NE13" s="92">
        <v>0</v>
      </c>
      <c r="NF13" s="92">
        <v>0</v>
      </c>
      <c r="NG13" s="92">
        <v>0</v>
      </c>
      <c r="NH13" s="92">
        <v>0</v>
      </c>
      <c r="NI13" s="92">
        <v>0</v>
      </c>
      <c r="NJ13" s="92">
        <v>0</v>
      </c>
      <c r="NK13" s="92">
        <v>0</v>
      </c>
      <c r="NL13" s="92">
        <v>0</v>
      </c>
      <c r="NM13" s="92">
        <v>0</v>
      </c>
      <c r="NN13" s="92">
        <v>0</v>
      </c>
      <c r="NO13" s="92">
        <v>0</v>
      </c>
      <c r="NP13" s="92">
        <v>0</v>
      </c>
      <c r="NQ13" s="92">
        <v>0</v>
      </c>
      <c r="NR13" s="92">
        <v>0</v>
      </c>
      <c r="NS13" s="92">
        <v>0</v>
      </c>
      <c r="NT13" s="92">
        <v>0</v>
      </c>
      <c r="NU13" s="92">
        <v>0</v>
      </c>
      <c r="NV13" s="92">
        <v>0</v>
      </c>
      <c r="NW13" s="92">
        <v>0</v>
      </c>
      <c r="NX13" s="92">
        <v>0</v>
      </c>
      <c r="NY13" s="92">
        <v>0</v>
      </c>
      <c r="NZ13" s="92">
        <v>0</v>
      </c>
      <c r="OA13" s="92">
        <v>0</v>
      </c>
      <c r="OB13" s="92">
        <v>0</v>
      </c>
      <c r="OC13" s="92">
        <v>0</v>
      </c>
      <c r="OD13" s="92">
        <v>0</v>
      </c>
      <c r="OE13" s="92">
        <v>0</v>
      </c>
      <c r="OF13" s="92">
        <v>0</v>
      </c>
      <c r="OG13" s="92">
        <v>0</v>
      </c>
      <c r="OH13" s="92">
        <v>0</v>
      </c>
      <c r="OI13" s="92">
        <v>0</v>
      </c>
      <c r="OJ13" s="92">
        <v>0</v>
      </c>
      <c r="OK13" s="92">
        <v>0</v>
      </c>
      <c r="OL13" s="92">
        <v>0</v>
      </c>
      <c r="OM13" s="92">
        <v>0</v>
      </c>
      <c r="ON13" s="92">
        <v>0</v>
      </c>
      <c r="OO13" s="92">
        <v>0</v>
      </c>
      <c r="OP13" s="92">
        <v>0</v>
      </c>
      <c r="OQ13" s="92">
        <v>0</v>
      </c>
      <c r="OR13" s="92">
        <v>0</v>
      </c>
      <c r="OS13" s="92">
        <v>0</v>
      </c>
      <c r="OT13" s="92">
        <v>0</v>
      </c>
      <c r="OU13" s="92">
        <v>0</v>
      </c>
      <c r="OV13" s="92">
        <v>0</v>
      </c>
      <c r="OW13" s="92">
        <v>0</v>
      </c>
      <c r="OX13" s="92">
        <v>0</v>
      </c>
      <c r="OY13" s="92">
        <v>0</v>
      </c>
      <c r="OZ13" s="92">
        <v>0</v>
      </c>
      <c r="PA13" s="92">
        <v>0</v>
      </c>
      <c r="PB13" s="92">
        <v>0</v>
      </c>
      <c r="PC13" s="92">
        <v>0</v>
      </c>
      <c r="PD13" s="92">
        <v>0</v>
      </c>
      <c r="PE13" s="92">
        <v>0</v>
      </c>
      <c r="PF13" s="92">
        <v>0</v>
      </c>
      <c r="PG13" s="92">
        <v>0</v>
      </c>
      <c r="PH13" s="92">
        <v>0</v>
      </c>
      <c r="PI13" s="92">
        <v>0</v>
      </c>
      <c r="PJ13" s="92">
        <v>0</v>
      </c>
      <c r="PK13" s="92">
        <v>0</v>
      </c>
      <c r="PL13" s="92">
        <v>0</v>
      </c>
      <c r="PM13" s="92">
        <v>0</v>
      </c>
      <c r="PN13" s="92">
        <v>0</v>
      </c>
      <c r="PO13" s="92">
        <v>0</v>
      </c>
      <c r="PP13" s="92">
        <v>0</v>
      </c>
      <c r="PQ13" s="92">
        <v>0</v>
      </c>
      <c r="PR13" s="92">
        <v>0</v>
      </c>
      <c r="PS13" s="92">
        <v>0</v>
      </c>
      <c r="PT13" s="92">
        <v>0</v>
      </c>
      <c r="PU13" s="92">
        <v>0</v>
      </c>
      <c r="PV13" s="92">
        <v>0</v>
      </c>
      <c r="PW13" s="92">
        <v>0</v>
      </c>
      <c r="PX13" s="92">
        <v>0</v>
      </c>
      <c r="PY13" s="92">
        <v>0</v>
      </c>
      <c r="PZ13" s="92">
        <v>0</v>
      </c>
      <c r="QA13" s="92">
        <v>0</v>
      </c>
      <c r="QB13" s="92">
        <v>0</v>
      </c>
      <c r="QC13" s="92">
        <v>0</v>
      </c>
      <c r="QD13" s="92">
        <v>0</v>
      </c>
      <c r="QE13" s="92">
        <v>0</v>
      </c>
      <c r="QF13" s="92">
        <v>0</v>
      </c>
      <c r="QG13" s="92">
        <v>0</v>
      </c>
      <c r="QH13" s="92">
        <v>0</v>
      </c>
      <c r="QI13" s="92">
        <v>0</v>
      </c>
      <c r="QJ13" s="92">
        <v>0</v>
      </c>
      <c r="QK13" s="92">
        <v>0</v>
      </c>
      <c r="QL13" s="92">
        <v>0</v>
      </c>
      <c r="QM13" s="92">
        <v>0</v>
      </c>
      <c r="QN13" s="92">
        <v>0</v>
      </c>
      <c r="QO13" s="92">
        <v>0</v>
      </c>
      <c r="QP13" s="92">
        <v>0</v>
      </c>
      <c r="QQ13" s="92">
        <v>0</v>
      </c>
      <c r="QR13" s="92">
        <v>0</v>
      </c>
      <c r="QS13" s="92">
        <v>0</v>
      </c>
      <c r="QT13" s="92">
        <v>0</v>
      </c>
      <c r="QU13" s="92">
        <v>0</v>
      </c>
      <c r="QV13" s="92">
        <v>0</v>
      </c>
      <c r="QW13" s="92">
        <v>0</v>
      </c>
      <c r="QX13" s="92">
        <v>0</v>
      </c>
      <c r="QY13" s="92">
        <v>0</v>
      </c>
      <c r="QZ13" s="92">
        <v>0</v>
      </c>
      <c r="RA13" s="92">
        <v>0</v>
      </c>
      <c r="RB13" s="92">
        <v>0</v>
      </c>
      <c r="RC13" s="92">
        <v>0</v>
      </c>
      <c r="RD13" s="92">
        <v>0</v>
      </c>
      <c r="RE13" s="92">
        <v>0</v>
      </c>
      <c r="RF13" s="92">
        <v>0</v>
      </c>
      <c r="RG13" s="92">
        <v>0</v>
      </c>
      <c r="RH13" s="92">
        <v>0</v>
      </c>
      <c r="RI13" s="92">
        <v>0</v>
      </c>
      <c r="RJ13" s="92">
        <v>0</v>
      </c>
      <c r="RK13" s="92">
        <v>0</v>
      </c>
      <c r="RL13" s="92">
        <v>0</v>
      </c>
      <c r="RM13" s="92">
        <v>0</v>
      </c>
      <c r="RN13" s="92">
        <v>0</v>
      </c>
      <c r="RO13" s="92">
        <v>0</v>
      </c>
      <c r="RP13" s="92">
        <v>0</v>
      </c>
      <c r="RQ13" s="92">
        <v>0</v>
      </c>
      <c r="RR13" s="92">
        <v>0</v>
      </c>
      <c r="RS13" s="92">
        <v>0</v>
      </c>
      <c r="RT13" s="92">
        <v>0</v>
      </c>
      <c r="RU13" s="92">
        <v>0</v>
      </c>
      <c r="RV13" s="92">
        <v>0</v>
      </c>
      <c r="RW13" s="92">
        <v>0</v>
      </c>
      <c r="RX13" s="92">
        <v>0</v>
      </c>
      <c r="RY13" s="92">
        <v>0</v>
      </c>
      <c r="RZ13" s="92">
        <v>0</v>
      </c>
      <c r="SA13" s="92">
        <v>0</v>
      </c>
      <c r="SB13" s="92">
        <v>0</v>
      </c>
      <c r="SC13" s="92">
        <v>0</v>
      </c>
      <c r="SD13" s="92">
        <v>0</v>
      </c>
      <c r="SE13" s="92">
        <v>0</v>
      </c>
      <c r="SF13" s="92">
        <v>0</v>
      </c>
      <c r="SG13" s="92">
        <v>0</v>
      </c>
      <c r="SH13" s="92">
        <v>0</v>
      </c>
      <c r="SI13" s="92">
        <v>0</v>
      </c>
      <c r="SJ13" s="92">
        <v>0</v>
      </c>
      <c r="SK13" s="92">
        <v>0</v>
      </c>
      <c r="SL13" s="92">
        <v>0</v>
      </c>
      <c r="SM13" s="92">
        <v>0</v>
      </c>
      <c r="SN13" s="92">
        <v>0</v>
      </c>
      <c r="SO13" s="92">
        <v>0</v>
      </c>
      <c r="SP13" s="92">
        <v>0</v>
      </c>
      <c r="SQ13" s="92">
        <v>0</v>
      </c>
      <c r="SR13" s="92">
        <v>0</v>
      </c>
      <c r="SS13" s="92">
        <v>0</v>
      </c>
      <c r="ST13" s="92">
        <v>0</v>
      </c>
      <c r="SU13" s="92">
        <v>0</v>
      </c>
      <c r="SV13" s="92">
        <v>0</v>
      </c>
      <c r="SW13" s="92">
        <v>0</v>
      </c>
      <c r="SX13" s="92">
        <v>0</v>
      </c>
      <c r="SY13" s="92">
        <v>0</v>
      </c>
      <c r="SZ13" s="92">
        <v>0</v>
      </c>
      <c r="TA13" s="92">
        <v>0</v>
      </c>
      <c r="TB13" s="92">
        <v>0</v>
      </c>
      <c r="TC13" s="92">
        <v>1</v>
      </c>
      <c r="TD13" s="92">
        <v>0</v>
      </c>
      <c r="TE13" s="92">
        <v>0</v>
      </c>
      <c r="TF13" s="92">
        <v>0</v>
      </c>
      <c r="TG13" s="92">
        <v>0</v>
      </c>
      <c r="TH13" s="92">
        <v>0</v>
      </c>
      <c r="TI13" s="92">
        <v>0</v>
      </c>
      <c r="TJ13" s="92">
        <v>0</v>
      </c>
      <c r="TK13" s="92">
        <v>0</v>
      </c>
      <c r="TL13" s="92">
        <v>0</v>
      </c>
      <c r="TM13" s="92">
        <v>0</v>
      </c>
      <c r="TN13" s="92">
        <v>0</v>
      </c>
      <c r="TO13" s="92">
        <v>0</v>
      </c>
      <c r="TP13" s="92">
        <v>3.4071515699999999E-2</v>
      </c>
      <c r="TQ13" s="92">
        <v>-4861744.0145699997</v>
      </c>
      <c r="TR13" s="92">
        <v>1.2269794583333301E-2</v>
      </c>
      <c r="TS13" s="92">
        <v>5.8416105000000103E-4</v>
      </c>
      <c r="TT13" s="92">
        <v>1.9298457250000001E-4</v>
      </c>
      <c r="TU13" s="92">
        <v>1.39960206666667E-18</v>
      </c>
      <c r="TV13" s="92">
        <v>1.11220059722222E-18</v>
      </c>
      <c r="TW13" s="92">
        <v>4.6665759166666702E-19</v>
      </c>
      <c r="TX13" s="92">
        <v>1.0241815333333301E-14</v>
      </c>
      <c r="TY13" s="92">
        <v>1.2224102222222199E-14</v>
      </c>
      <c r="TZ13" s="92">
        <v>4.3658167222222301E-15</v>
      </c>
      <c r="UA13" s="92">
        <v>0</v>
      </c>
      <c r="UB13" s="92">
        <v>1.1871050222222201E-18</v>
      </c>
      <c r="UC13" s="92">
        <v>2.9958265277777802E-20</v>
      </c>
      <c r="UD13" s="92">
        <v>1.25699015E-20</v>
      </c>
      <c r="UE13" s="92">
        <v>2.7046454888888901E-15</v>
      </c>
      <c r="UF13" s="92">
        <v>3.2959837500000002E-16</v>
      </c>
      <c r="UG13" s="92">
        <v>1.15107114722222E-17</v>
      </c>
      <c r="UH13" s="92">
        <v>3.3159266944444499E-12</v>
      </c>
      <c r="UI13" s="92">
        <v>2.5525304694444498E-10</v>
      </c>
      <c r="UJ13" s="92">
        <v>6.9488321388889003E-7</v>
      </c>
      <c r="UK13" s="92">
        <v>0</v>
      </c>
      <c r="UL13" s="92">
        <v>3.8902917499999997E-11</v>
      </c>
      <c r="UM13" s="92">
        <v>2.3322436666666699E-16</v>
      </c>
      <c r="UN13" s="92">
        <v>3.43085111111111E-13</v>
      </c>
      <c r="UO13" s="92">
        <v>6.4227591944444502E-14</v>
      </c>
      <c r="UP13" s="92">
        <v>6.6271965277777798E-9</v>
      </c>
      <c r="UQ13" s="92">
        <v>0</v>
      </c>
      <c r="UR13" s="92">
        <v>0</v>
      </c>
      <c r="US13" s="92">
        <v>0</v>
      </c>
      <c r="UT13" s="92">
        <v>0</v>
      </c>
      <c r="UU13" s="92">
        <v>0</v>
      </c>
      <c r="UV13" s="92">
        <v>0</v>
      </c>
      <c r="UW13" s="92">
        <v>0</v>
      </c>
      <c r="UX13" s="92">
        <v>0</v>
      </c>
      <c r="UY13" s="92">
        <v>0</v>
      </c>
      <c r="UZ13" s="92">
        <v>0</v>
      </c>
      <c r="VA13" s="92">
        <v>6.8124633611111203E-17</v>
      </c>
      <c r="VB13" s="92">
        <v>1.46276274722222E-4</v>
      </c>
      <c r="VC13" s="92">
        <v>1.73138745277778E-7</v>
      </c>
      <c r="VD13" s="92">
        <v>0</v>
      </c>
      <c r="VE13" s="92">
        <v>0</v>
      </c>
      <c r="VF13" s="92">
        <v>0</v>
      </c>
      <c r="VG13" s="92">
        <v>1.18803493333333E-2</v>
      </c>
      <c r="VH13" s="92">
        <v>0</v>
      </c>
      <c r="VI13" s="92">
        <v>0</v>
      </c>
      <c r="VJ13" s="92">
        <v>8.8589472500000094E-11</v>
      </c>
      <c r="VK13" s="92">
        <v>0</v>
      </c>
      <c r="VL13" s="92">
        <v>0</v>
      </c>
      <c r="VM13" s="92">
        <v>0</v>
      </c>
      <c r="VN13" s="92">
        <v>0</v>
      </c>
      <c r="VO13" s="92">
        <v>0</v>
      </c>
      <c r="VP13" s="92">
        <v>0</v>
      </c>
      <c r="VQ13" s="92">
        <v>0</v>
      </c>
      <c r="VR13" s="92">
        <v>0</v>
      </c>
      <c r="VS13" s="92">
        <v>0</v>
      </c>
      <c r="VT13" s="92">
        <v>0</v>
      </c>
      <c r="VU13" s="92">
        <v>0</v>
      </c>
      <c r="VV13" s="92">
        <v>0</v>
      </c>
      <c r="VW13" s="92">
        <v>0</v>
      </c>
      <c r="VX13" s="92">
        <v>0</v>
      </c>
      <c r="VY13" s="92">
        <v>0</v>
      </c>
      <c r="VZ13" s="92">
        <v>0</v>
      </c>
      <c r="WA13" s="92">
        <v>0</v>
      </c>
      <c r="WB13" s="92">
        <v>0</v>
      </c>
      <c r="WC13" s="92">
        <v>0</v>
      </c>
    </row>
    <row r="14" spans="1:601" ht="13.5" customHeight="1">
      <c r="B14" s="851">
        <v>317</v>
      </c>
      <c r="C14" s="92">
        <v>0</v>
      </c>
      <c r="D14" s="92">
        <v>19180.291499999999</v>
      </c>
      <c r="E14" s="92">
        <v>-40.689744500000003</v>
      </c>
      <c r="F14" s="92">
        <v>20.460416899999998</v>
      </c>
      <c r="G14" s="92">
        <v>7.1811159199999999</v>
      </c>
      <c r="H14" s="92">
        <v>1.7148892399999999E-14</v>
      </c>
      <c r="I14" s="92">
        <v>3.7644891800000001E-14</v>
      </c>
      <c r="J14" s="92">
        <v>1.5795059499999999E-14</v>
      </c>
      <c r="K14" s="92">
        <v>2.2581843399999999E-10</v>
      </c>
      <c r="L14" s="92">
        <v>4.6796074900000002E-11</v>
      </c>
      <c r="M14" s="92">
        <v>1.5234096300000001E-10</v>
      </c>
      <c r="N14" s="92">
        <v>0</v>
      </c>
      <c r="O14" s="92">
        <v>4.1422884500000003E-14</v>
      </c>
      <c r="P14" s="92">
        <v>1.04536476E-15</v>
      </c>
      <c r="Q14" s="92">
        <v>4.3861458699999999E-16</v>
      </c>
      <c r="R14" s="92">
        <v>9.4375995200000003E-11</v>
      </c>
      <c r="S14" s="92">
        <v>1.15010173E-11</v>
      </c>
      <c r="T14" s="92">
        <v>4.0165517200000001E-13</v>
      </c>
      <c r="U14" s="92">
        <v>1.1570606299999999E-7</v>
      </c>
      <c r="V14" s="92">
        <v>8.8303281699999995E-6</v>
      </c>
      <c r="W14" s="92">
        <v>2.4004445499999999E-2</v>
      </c>
      <c r="X14" s="92">
        <v>0</v>
      </c>
      <c r="Y14" s="92">
        <v>4.0874618499999997E-6</v>
      </c>
      <c r="Z14" s="92">
        <v>7.9989282800000006E-12</v>
      </c>
      <c r="AA14" s="92">
        <v>1.21941608E-8</v>
      </c>
      <c r="AB14" s="92">
        <v>2.39721687E-9</v>
      </c>
      <c r="AC14" s="92">
        <v>2.3151416500000001E-4</v>
      </c>
      <c r="AD14" s="92">
        <v>0</v>
      </c>
      <c r="AE14" s="92">
        <v>0</v>
      </c>
      <c r="AF14" s="92">
        <v>0</v>
      </c>
      <c r="AG14" s="92">
        <v>0</v>
      </c>
      <c r="AH14" s="92">
        <v>0</v>
      </c>
      <c r="AI14" s="92">
        <v>0</v>
      </c>
      <c r="AJ14" s="92">
        <v>0</v>
      </c>
      <c r="AK14" s="92">
        <v>0</v>
      </c>
      <c r="AL14" s="92">
        <v>0</v>
      </c>
      <c r="AM14" s="92">
        <v>0</v>
      </c>
      <c r="AN14" s="92">
        <v>2.3737425400000001E-12</v>
      </c>
      <c r="AO14" s="92">
        <v>4.8357305300000002</v>
      </c>
      <c r="AP14" s="92">
        <v>5.6099258100000002E-3</v>
      </c>
      <c r="AQ14" s="92">
        <v>0</v>
      </c>
      <c r="AR14" s="92">
        <v>0</v>
      </c>
      <c r="AS14" s="92">
        <v>0</v>
      </c>
      <c r="AT14" s="92">
        <v>416.35402599999998</v>
      </c>
      <c r="AU14" s="92">
        <v>0</v>
      </c>
      <c r="AV14" s="92">
        <v>0</v>
      </c>
      <c r="AW14" s="92">
        <v>3.0709754900000001E-6</v>
      </c>
      <c r="AX14" s="92">
        <v>0</v>
      </c>
      <c r="AY14" s="92">
        <v>0</v>
      </c>
      <c r="AZ14" s="92">
        <v>0</v>
      </c>
      <c r="BA14" s="92">
        <v>0</v>
      </c>
      <c r="BB14" s="92">
        <v>0</v>
      </c>
      <c r="BC14" s="92">
        <v>0</v>
      </c>
      <c r="BD14" s="92">
        <v>0</v>
      </c>
      <c r="BE14" s="92">
        <v>0</v>
      </c>
      <c r="BF14" s="92">
        <v>0</v>
      </c>
      <c r="BG14" s="92">
        <v>0</v>
      </c>
      <c r="BH14" s="92">
        <v>0</v>
      </c>
      <c r="BI14" s="92">
        <v>0</v>
      </c>
      <c r="BJ14" s="92">
        <v>0</v>
      </c>
      <c r="BK14" s="92">
        <v>0</v>
      </c>
      <c r="BL14" s="92">
        <v>0</v>
      </c>
      <c r="BM14" s="92">
        <v>0</v>
      </c>
      <c r="BN14" s="92">
        <v>0</v>
      </c>
      <c r="BO14" s="92">
        <v>0</v>
      </c>
      <c r="BP14" s="92">
        <v>4.55829533E-2</v>
      </c>
      <c r="BQ14" s="92">
        <v>1.5998524E-2</v>
      </c>
      <c r="BR14" s="92">
        <v>3.82053389E-17</v>
      </c>
      <c r="BS14" s="92">
        <v>8.3867565100000004E-17</v>
      </c>
      <c r="BT14" s="92">
        <v>3.5189188199999998E-17</v>
      </c>
      <c r="BU14" s="92">
        <v>5.0309195400000002E-13</v>
      </c>
      <c r="BV14" s="92">
        <v>1.04255124E-13</v>
      </c>
      <c r="BW14" s="92">
        <v>3.3939440400000002E-13</v>
      </c>
      <c r="BX14" s="92">
        <v>0</v>
      </c>
      <c r="BY14" s="92">
        <v>9.2284405399999996E-17</v>
      </c>
      <c r="BZ14" s="92">
        <v>2.3289267999999998E-18</v>
      </c>
      <c r="CA14" s="92">
        <v>9.7717208300000003E-19</v>
      </c>
      <c r="CB14" s="92">
        <v>2.1025654600000001E-13</v>
      </c>
      <c r="CC14" s="92">
        <v>2.5622661499999999E-14</v>
      </c>
      <c r="CD14" s="92">
        <v>8.94831666E-16</v>
      </c>
      <c r="CE14" s="92">
        <v>2.5777696000000002E-10</v>
      </c>
      <c r="CF14" s="92">
        <v>1.96727388E-8</v>
      </c>
      <c r="CG14" s="92">
        <v>5.3478554300000002E-5</v>
      </c>
      <c r="CH14" s="92">
        <v>0</v>
      </c>
      <c r="CI14" s="92">
        <v>9.1062945199999999E-9</v>
      </c>
      <c r="CJ14" s="92">
        <v>1.7820495799999999E-14</v>
      </c>
      <c r="CK14" s="92">
        <v>2.7166888399999999E-11</v>
      </c>
      <c r="CL14" s="92">
        <v>5.3406646200000004E-12</v>
      </c>
      <c r="CM14" s="92">
        <v>5.1578124899999995E-7</v>
      </c>
      <c r="CN14" s="92">
        <v>0</v>
      </c>
      <c r="CO14" s="92">
        <v>0</v>
      </c>
      <c r="CP14" s="92">
        <v>0</v>
      </c>
      <c r="CQ14" s="92">
        <v>0</v>
      </c>
      <c r="CR14" s="92">
        <v>0</v>
      </c>
      <c r="CS14" s="92">
        <v>0</v>
      </c>
      <c r="CT14" s="92">
        <v>0</v>
      </c>
      <c r="CU14" s="92">
        <v>0</v>
      </c>
      <c r="CV14" s="92">
        <v>0</v>
      </c>
      <c r="CW14" s="92">
        <v>0</v>
      </c>
      <c r="CX14" s="92">
        <v>5.2883670800000001E-15</v>
      </c>
      <c r="CY14" s="92">
        <v>1.0773332700000001E-2</v>
      </c>
      <c r="CZ14" s="92">
        <v>1.2498131699999999E-5</v>
      </c>
      <c r="DA14" s="92">
        <v>0</v>
      </c>
      <c r="DB14" s="92">
        <v>0</v>
      </c>
      <c r="DC14" s="92">
        <v>0</v>
      </c>
      <c r="DD14" s="92">
        <v>0.92757866200000005</v>
      </c>
      <c r="DE14" s="92">
        <v>0</v>
      </c>
      <c r="DF14" s="92">
        <v>0</v>
      </c>
      <c r="DG14" s="92">
        <v>6.8417047899999997E-9</v>
      </c>
      <c r="DH14" s="92">
        <v>0</v>
      </c>
      <c r="DI14" s="92">
        <v>0</v>
      </c>
      <c r="DJ14" s="92">
        <v>0</v>
      </c>
      <c r="DK14" s="92">
        <v>0</v>
      </c>
      <c r="DL14" s="92">
        <v>0</v>
      </c>
      <c r="DM14" s="92">
        <v>0</v>
      </c>
      <c r="DN14" s="92">
        <v>0</v>
      </c>
      <c r="DO14" s="92">
        <v>0</v>
      </c>
      <c r="DP14" s="92">
        <v>0</v>
      </c>
      <c r="DQ14" s="92">
        <v>0</v>
      </c>
      <c r="DR14" s="92">
        <v>0</v>
      </c>
      <c r="DS14" s="92">
        <v>0</v>
      </c>
      <c r="DT14" s="92">
        <v>0</v>
      </c>
      <c r="DU14" s="92">
        <v>0</v>
      </c>
      <c r="DV14" s="92">
        <v>0</v>
      </c>
      <c r="DW14" s="92">
        <v>0</v>
      </c>
      <c r="DX14" s="92">
        <v>0</v>
      </c>
      <c r="DY14" s="92">
        <v>0</v>
      </c>
      <c r="DZ14" s="92">
        <v>368.60013900000001</v>
      </c>
      <c r="EA14" s="92">
        <v>330.82711699999999</v>
      </c>
      <c r="EB14" s="92">
        <v>3.0895046700000001E-12</v>
      </c>
      <c r="EC14" s="92">
        <v>6.7820163800000004E-12</v>
      </c>
      <c r="ED14" s="92">
        <v>2.8456012800000001E-12</v>
      </c>
      <c r="EE14" s="92">
        <v>3.3902437600000002E-8</v>
      </c>
      <c r="EF14" s="92">
        <v>7.0255602300000003E-9</v>
      </c>
      <c r="EG14" s="92">
        <v>5.2146323800000003E-8</v>
      </c>
      <c r="EH14" s="92">
        <v>0</v>
      </c>
      <c r="EI14" s="92">
        <v>6.7164059099999998E-12</v>
      </c>
      <c r="EJ14" s="92">
        <v>1.69497952E-13</v>
      </c>
      <c r="EK14" s="92">
        <v>7.1118021700000004E-14</v>
      </c>
      <c r="EL14" s="92">
        <v>1.2468590300000001E-8</v>
      </c>
      <c r="EM14" s="92">
        <v>1.51946979E-9</v>
      </c>
      <c r="EN14" s="92">
        <v>7.2361263900000005E-11</v>
      </c>
      <c r="EO14" s="92">
        <v>1.7604645099999999E-5</v>
      </c>
      <c r="EP14" s="92">
        <v>1.1135926899999999E-3</v>
      </c>
      <c r="EQ14" s="92">
        <v>2.3064805900000001</v>
      </c>
      <c r="ER14" s="92">
        <v>0</v>
      </c>
      <c r="ES14" s="92">
        <v>3.6819382200000003E-4</v>
      </c>
      <c r="ET14" s="92">
        <v>1.21701518E-9</v>
      </c>
      <c r="EU14" s="92">
        <v>1.12301783E-6</v>
      </c>
      <c r="EV14" s="92">
        <v>2.8308551899999997E-7</v>
      </c>
      <c r="EW14" s="92">
        <v>3.9428158799999996E-3</v>
      </c>
      <c r="EX14" s="92">
        <v>0</v>
      </c>
      <c r="EY14" s="92">
        <v>0</v>
      </c>
      <c r="EZ14" s="92">
        <v>0</v>
      </c>
      <c r="FA14" s="92">
        <v>0</v>
      </c>
      <c r="FB14" s="92">
        <v>0</v>
      </c>
      <c r="FC14" s="92">
        <v>0</v>
      </c>
      <c r="FD14" s="92">
        <v>0</v>
      </c>
      <c r="FE14" s="92">
        <v>0</v>
      </c>
      <c r="FF14" s="92">
        <v>0</v>
      </c>
      <c r="FG14" s="92">
        <v>0</v>
      </c>
      <c r="FH14" s="92">
        <v>6.7050336300000002E-10</v>
      </c>
      <c r="FI14" s="92">
        <v>154.737574</v>
      </c>
      <c r="FJ14" s="92">
        <v>0.15715354400000001</v>
      </c>
      <c r="FK14" s="92">
        <v>0</v>
      </c>
      <c r="FL14" s="92">
        <v>0</v>
      </c>
      <c r="FM14" s="92">
        <v>0</v>
      </c>
      <c r="FN14" s="92">
        <v>18323.6574</v>
      </c>
      <c r="FO14" s="92">
        <v>0</v>
      </c>
      <c r="FP14" s="92">
        <v>0</v>
      </c>
      <c r="FQ14" s="92">
        <v>1.9674143099999999E-4</v>
      </c>
      <c r="FR14" s="92">
        <v>0</v>
      </c>
      <c r="FS14" s="92">
        <v>0</v>
      </c>
      <c r="FT14" s="92">
        <v>0</v>
      </c>
      <c r="FU14" s="92">
        <v>0</v>
      </c>
      <c r="FV14" s="92">
        <v>0</v>
      </c>
      <c r="FW14" s="92">
        <v>0</v>
      </c>
      <c r="FX14" s="92">
        <v>0</v>
      </c>
      <c r="FY14" s="92">
        <v>0</v>
      </c>
      <c r="FZ14" s="92">
        <v>0</v>
      </c>
      <c r="GA14" s="92">
        <v>0</v>
      </c>
      <c r="GB14" s="92">
        <v>0</v>
      </c>
      <c r="GC14" s="92">
        <v>0</v>
      </c>
      <c r="GD14" s="92">
        <v>0</v>
      </c>
      <c r="GE14" s="92">
        <v>0</v>
      </c>
      <c r="GF14" s="92">
        <v>0</v>
      </c>
      <c r="GG14" s="92">
        <v>0</v>
      </c>
      <c r="GH14" s="92">
        <v>0</v>
      </c>
      <c r="GI14" s="92">
        <v>0</v>
      </c>
      <c r="GJ14" s="92">
        <v>1.9217650499999999E-2</v>
      </c>
      <c r="GK14" s="92">
        <v>1.72482841E-2</v>
      </c>
      <c r="GL14" s="92">
        <v>1.6107704500000001E-16</v>
      </c>
      <c r="GM14" s="92">
        <v>3.5359297699999999E-16</v>
      </c>
      <c r="GN14" s="92">
        <v>1.4836069000000001E-16</v>
      </c>
      <c r="GO14" s="92">
        <v>1.7675663399999999E-12</v>
      </c>
      <c r="GP14" s="92">
        <v>3.66290587E-13</v>
      </c>
      <c r="GQ14" s="92">
        <v>2.71874511E-12</v>
      </c>
      <c r="GR14" s="92">
        <v>0</v>
      </c>
      <c r="GS14" s="92">
        <v>3.5017225299999998E-16</v>
      </c>
      <c r="GT14" s="92">
        <v>8.8370894499999993E-18</v>
      </c>
      <c r="GU14" s="92">
        <v>3.7078696999999997E-18</v>
      </c>
      <c r="GV14" s="92">
        <v>6.5007303400000002E-13</v>
      </c>
      <c r="GW14" s="92">
        <v>7.9220369699999996E-14</v>
      </c>
      <c r="GX14" s="92">
        <v>3.7726884299999997E-15</v>
      </c>
      <c r="GY14" s="92">
        <v>9.1785075700000003E-10</v>
      </c>
      <c r="GZ14" s="92">
        <v>5.8059215800000003E-8</v>
      </c>
      <c r="HA14" s="92">
        <v>1.20252634E-4</v>
      </c>
      <c r="HB14" s="92">
        <v>0</v>
      </c>
      <c r="HC14" s="92">
        <v>1.9196466399999998E-8</v>
      </c>
      <c r="HD14" s="92">
        <v>6.3451339099999999E-14</v>
      </c>
      <c r="HE14" s="92">
        <v>5.8550613000000006E-11</v>
      </c>
      <c r="HF14" s="92">
        <v>1.4759187499999999E-11</v>
      </c>
      <c r="HG14" s="92">
        <v>2.0556600399999999E-7</v>
      </c>
      <c r="HH14" s="92">
        <v>0</v>
      </c>
      <c r="HI14" s="92">
        <v>0</v>
      </c>
      <c r="HJ14" s="92">
        <v>0</v>
      </c>
      <c r="HK14" s="92">
        <v>0</v>
      </c>
      <c r="HL14" s="92">
        <v>0</v>
      </c>
      <c r="HM14" s="92">
        <v>0</v>
      </c>
      <c r="HN14" s="92">
        <v>0</v>
      </c>
      <c r="HO14" s="92">
        <v>0</v>
      </c>
      <c r="HP14" s="92">
        <v>0</v>
      </c>
      <c r="HQ14" s="92">
        <v>0</v>
      </c>
      <c r="HR14" s="92">
        <v>3.49579339E-14</v>
      </c>
      <c r="HS14" s="92">
        <v>8.0675298400000005E-3</v>
      </c>
      <c r="HT14" s="92">
        <v>8.1934909200000005E-6</v>
      </c>
      <c r="HU14" s="92">
        <v>0</v>
      </c>
      <c r="HV14" s="92">
        <v>0</v>
      </c>
      <c r="HW14" s="92">
        <v>0</v>
      </c>
      <c r="HX14" s="92">
        <v>0.95533779500000005</v>
      </c>
      <c r="HY14" s="92">
        <v>0</v>
      </c>
      <c r="HZ14" s="92">
        <v>0</v>
      </c>
      <c r="IA14" s="92">
        <v>1.0257478600000001E-8</v>
      </c>
      <c r="IB14" s="92">
        <v>0</v>
      </c>
      <c r="IC14" s="92">
        <v>0</v>
      </c>
      <c r="ID14" s="92">
        <v>0</v>
      </c>
      <c r="IE14" s="92">
        <v>0</v>
      </c>
      <c r="IF14" s="92">
        <v>0</v>
      </c>
      <c r="IG14" s="92">
        <v>0</v>
      </c>
      <c r="IH14" s="92">
        <v>0</v>
      </c>
      <c r="II14" s="92">
        <v>0</v>
      </c>
      <c r="IJ14" s="92">
        <v>0</v>
      </c>
      <c r="IK14" s="92">
        <v>0</v>
      </c>
      <c r="IL14" s="92">
        <v>0</v>
      </c>
      <c r="IM14" s="92">
        <v>0</v>
      </c>
      <c r="IN14" s="92">
        <v>0</v>
      </c>
      <c r="IO14" s="92">
        <v>0</v>
      </c>
      <c r="IP14" s="92">
        <v>0</v>
      </c>
      <c r="IQ14" s="92">
        <v>0</v>
      </c>
      <c r="IR14" s="92">
        <v>0</v>
      </c>
      <c r="IS14" s="92">
        <v>0</v>
      </c>
      <c r="IT14" s="92">
        <v>448.861152</v>
      </c>
      <c r="IU14" s="92">
        <v>19180.291499999999</v>
      </c>
      <c r="IV14" s="92">
        <v>187320.27600000001</v>
      </c>
      <c r="IW14" s="92">
        <v>32</v>
      </c>
      <c r="IX14" s="92">
        <v>1</v>
      </c>
      <c r="IY14" s="92">
        <v>1</v>
      </c>
      <c r="IZ14" s="92">
        <v>0</v>
      </c>
      <c r="JA14" s="92">
        <v>0</v>
      </c>
      <c r="JB14" s="92">
        <v>-90651.071899999995</v>
      </c>
      <c r="JC14" s="92">
        <v>-2121.43514</v>
      </c>
      <c r="JD14" s="92">
        <v>-40.689744500000003</v>
      </c>
      <c r="JE14" s="92">
        <v>0.14947163599999999</v>
      </c>
      <c r="JF14" s="92">
        <v>3.4979661600000002E-3</v>
      </c>
      <c r="JG14" s="92">
        <v>3.9937049800000001E-5</v>
      </c>
      <c r="JH14" s="92">
        <v>1.7065505800000001E-3</v>
      </c>
      <c r="JI14" s="92">
        <v>42.7310126</v>
      </c>
      <c r="JJ14" s="92">
        <v>0</v>
      </c>
      <c r="JK14" s="92">
        <v>0</v>
      </c>
      <c r="JL14" s="92">
        <v>0</v>
      </c>
      <c r="JM14" s="92">
        <v>0</v>
      </c>
      <c r="JN14" s="92">
        <v>0</v>
      </c>
      <c r="JO14" s="92">
        <v>0</v>
      </c>
      <c r="JP14" s="92">
        <v>0</v>
      </c>
      <c r="JQ14" s="92">
        <v>0</v>
      </c>
      <c r="JR14" s="92">
        <v>0</v>
      </c>
      <c r="JS14" s="92">
        <v>0</v>
      </c>
      <c r="JT14" s="92">
        <v>0</v>
      </c>
      <c r="JU14" s="92">
        <v>0</v>
      </c>
      <c r="JV14" s="92">
        <v>0</v>
      </c>
      <c r="JW14" s="92">
        <v>0</v>
      </c>
      <c r="JX14" s="92">
        <v>0</v>
      </c>
      <c r="JY14" s="92">
        <v>0</v>
      </c>
      <c r="JZ14" s="92">
        <v>0</v>
      </c>
      <c r="KA14" s="92">
        <v>0</v>
      </c>
      <c r="KB14" s="92">
        <v>0</v>
      </c>
      <c r="KC14" s="92">
        <v>0</v>
      </c>
      <c r="KD14" s="92">
        <v>0</v>
      </c>
      <c r="KE14" s="92">
        <v>0</v>
      </c>
      <c r="KF14" s="92">
        <v>0</v>
      </c>
      <c r="KG14" s="92">
        <v>0</v>
      </c>
      <c r="KH14" s="92">
        <v>0</v>
      </c>
      <c r="KI14" s="92">
        <v>0</v>
      </c>
      <c r="KJ14" s="92">
        <v>0</v>
      </c>
      <c r="KK14" s="92">
        <v>0</v>
      </c>
      <c r="KL14" s="92">
        <v>0</v>
      </c>
      <c r="KM14" s="92">
        <v>0</v>
      </c>
      <c r="KN14" s="92">
        <v>0</v>
      </c>
      <c r="KO14" s="92">
        <v>0</v>
      </c>
      <c r="KP14" s="92">
        <v>0</v>
      </c>
      <c r="KQ14" s="92">
        <v>0</v>
      </c>
      <c r="KR14" s="92">
        <v>0</v>
      </c>
      <c r="KS14" s="92">
        <v>0</v>
      </c>
      <c r="KT14" s="92">
        <v>0</v>
      </c>
      <c r="KU14" s="92">
        <v>0</v>
      </c>
      <c r="KV14" s="92">
        <v>0</v>
      </c>
      <c r="KW14" s="92">
        <v>0</v>
      </c>
      <c r="KX14" s="92">
        <v>0</v>
      </c>
      <c r="KY14" s="92">
        <v>0</v>
      </c>
      <c r="KZ14" s="92">
        <v>0</v>
      </c>
      <c r="LA14" s="92">
        <v>0</v>
      </c>
      <c r="LB14" s="92">
        <v>0</v>
      </c>
      <c r="LC14" s="92">
        <v>0</v>
      </c>
      <c r="LD14" s="92">
        <v>0</v>
      </c>
      <c r="LE14" s="92">
        <v>0</v>
      </c>
      <c r="LF14" s="92">
        <v>0</v>
      </c>
      <c r="LG14" s="92">
        <v>0</v>
      </c>
      <c r="LH14" s="92">
        <v>0</v>
      </c>
      <c r="LI14" s="92">
        <v>0</v>
      </c>
      <c r="LJ14" s="92">
        <v>0</v>
      </c>
      <c r="LK14" s="92">
        <v>0</v>
      </c>
      <c r="LL14" s="92">
        <v>0</v>
      </c>
      <c r="LM14" s="92">
        <v>0</v>
      </c>
      <c r="LN14" s="92">
        <v>0</v>
      </c>
      <c r="LO14" s="92">
        <v>0</v>
      </c>
      <c r="LP14" s="92">
        <v>0</v>
      </c>
      <c r="LQ14" s="92">
        <v>0</v>
      </c>
      <c r="LR14" s="92">
        <v>0</v>
      </c>
      <c r="LS14" s="92">
        <v>0</v>
      </c>
      <c r="LT14" s="92">
        <v>0</v>
      </c>
      <c r="LU14" s="92">
        <v>0</v>
      </c>
      <c r="LV14" s="92">
        <v>0</v>
      </c>
      <c r="LW14" s="92">
        <v>0</v>
      </c>
      <c r="LX14" s="92">
        <v>0</v>
      </c>
      <c r="LY14" s="92">
        <v>0</v>
      </c>
      <c r="LZ14" s="92">
        <v>0</v>
      </c>
      <c r="MA14" s="92">
        <v>0</v>
      </c>
      <c r="MB14" s="92">
        <v>0</v>
      </c>
      <c r="MC14" s="92">
        <v>0</v>
      </c>
      <c r="MD14" s="92">
        <v>0</v>
      </c>
      <c r="ME14" s="92">
        <v>0</v>
      </c>
      <c r="MF14" s="92">
        <v>0</v>
      </c>
      <c r="MG14" s="92">
        <v>0</v>
      </c>
      <c r="MH14" s="92">
        <v>0</v>
      </c>
      <c r="MI14" s="92">
        <v>0</v>
      </c>
      <c r="MJ14" s="92">
        <v>0</v>
      </c>
      <c r="MK14" s="92">
        <v>0</v>
      </c>
      <c r="ML14" s="92">
        <v>0</v>
      </c>
      <c r="MM14" s="92">
        <v>0</v>
      </c>
      <c r="MN14" s="92">
        <v>0</v>
      </c>
      <c r="MO14" s="92">
        <v>0</v>
      </c>
      <c r="MP14" s="92">
        <v>0</v>
      </c>
      <c r="MQ14" s="92">
        <v>0</v>
      </c>
      <c r="MR14" s="92">
        <v>0</v>
      </c>
      <c r="MS14" s="92">
        <v>0</v>
      </c>
      <c r="MT14" s="92">
        <v>0</v>
      </c>
      <c r="MU14" s="92">
        <v>0</v>
      </c>
      <c r="MV14" s="92">
        <v>0</v>
      </c>
      <c r="MW14" s="92">
        <v>0</v>
      </c>
      <c r="MX14" s="92">
        <v>0</v>
      </c>
      <c r="MY14" s="92">
        <v>0</v>
      </c>
      <c r="MZ14" s="92">
        <v>0</v>
      </c>
      <c r="NA14" s="92">
        <v>0</v>
      </c>
      <c r="NB14" s="92">
        <v>0</v>
      </c>
      <c r="NC14" s="92">
        <v>0</v>
      </c>
      <c r="ND14" s="92">
        <v>0</v>
      </c>
      <c r="NE14" s="92">
        <v>0</v>
      </c>
      <c r="NF14" s="92">
        <v>0</v>
      </c>
      <c r="NG14" s="92">
        <v>0</v>
      </c>
      <c r="NH14" s="92">
        <v>0</v>
      </c>
      <c r="NI14" s="92">
        <v>0</v>
      </c>
      <c r="NJ14" s="92">
        <v>0</v>
      </c>
      <c r="NK14" s="92">
        <v>0</v>
      </c>
      <c r="NL14" s="92">
        <v>0</v>
      </c>
      <c r="NM14" s="92">
        <v>0</v>
      </c>
      <c r="NN14" s="92">
        <v>0</v>
      </c>
      <c r="NO14" s="92">
        <v>0</v>
      </c>
      <c r="NP14" s="92">
        <v>0</v>
      </c>
      <c r="NQ14" s="92">
        <v>0</v>
      </c>
      <c r="NR14" s="92">
        <v>0</v>
      </c>
      <c r="NS14" s="92">
        <v>0</v>
      </c>
      <c r="NT14" s="92">
        <v>0</v>
      </c>
      <c r="NU14" s="92">
        <v>0</v>
      </c>
      <c r="NV14" s="92">
        <v>0</v>
      </c>
      <c r="NW14" s="92">
        <v>0</v>
      </c>
      <c r="NX14" s="92">
        <v>0</v>
      </c>
      <c r="NY14" s="92">
        <v>0</v>
      </c>
      <c r="NZ14" s="92">
        <v>0</v>
      </c>
      <c r="OA14" s="92">
        <v>0</v>
      </c>
      <c r="OB14" s="92">
        <v>0</v>
      </c>
      <c r="OC14" s="92">
        <v>0</v>
      </c>
      <c r="OD14" s="92">
        <v>0</v>
      </c>
      <c r="OE14" s="92">
        <v>0</v>
      </c>
      <c r="OF14" s="92">
        <v>0</v>
      </c>
      <c r="OG14" s="92">
        <v>0</v>
      </c>
      <c r="OH14" s="92">
        <v>0</v>
      </c>
      <c r="OI14" s="92">
        <v>0</v>
      </c>
      <c r="OJ14" s="92">
        <v>0</v>
      </c>
      <c r="OK14" s="92">
        <v>0</v>
      </c>
      <c r="OL14" s="92">
        <v>0</v>
      </c>
      <c r="OM14" s="92">
        <v>0</v>
      </c>
      <c r="ON14" s="92">
        <v>0</v>
      </c>
      <c r="OO14" s="92">
        <v>0</v>
      </c>
      <c r="OP14" s="92">
        <v>0</v>
      </c>
      <c r="OQ14" s="92">
        <v>0</v>
      </c>
      <c r="OR14" s="92">
        <v>0</v>
      </c>
      <c r="OS14" s="92">
        <v>0</v>
      </c>
      <c r="OT14" s="92">
        <v>0</v>
      </c>
      <c r="OU14" s="92">
        <v>0</v>
      </c>
      <c r="OV14" s="92">
        <v>0</v>
      </c>
      <c r="OW14" s="92">
        <v>0</v>
      </c>
      <c r="OX14" s="92">
        <v>0</v>
      </c>
      <c r="OY14" s="92">
        <v>0</v>
      </c>
      <c r="OZ14" s="92">
        <v>0</v>
      </c>
      <c r="PA14" s="92">
        <v>0</v>
      </c>
      <c r="PB14" s="92">
        <v>0</v>
      </c>
      <c r="PC14" s="92">
        <v>0</v>
      </c>
      <c r="PD14" s="92">
        <v>0</v>
      </c>
      <c r="PE14" s="92">
        <v>0</v>
      </c>
      <c r="PF14" s="92">
        <v>0</v>
      </c>
      <c r="PG14" s="92">
        <v>0</v>
      </c>
      <c r="PH14" s="92">
        <v>0</v>
      </c>
      <c r="PI14" s="92">
        <v>0</v>
      </c>
      <c r="PJ14" s="92">
        <v>0</v>
      </c>
      <c r="PK14" s="92">
        <v>0</v>
      </c>
      <c r="PL14" s="92">
        <v>0</v>
      </c>
      <c r="PM14" s="92">
        <v>0</v>
      </c>
      <c r="PN14" s="92">
        <v>0</v>
      </c>
      <c r="PO14" s="92">
        <v>0</v>
      </c>
      <c r="PP14" s="92">
        <v>0</v>
      </c>
      <c r="PQ14" s="92">
        <v>0</v>
      </c>
      <c r="PR14" s="92">
        <v>0</v>
      </c>
      <c r="PS14" s="92">
        <v>0</v>
      </c>
      <c r="PT14" s="92">
        <v>0</v>
      </c>
      <c r="PU14" s="92">
        <v>0</v>
      </c>
      <c r="PV14" s="92">
        <v>0</v>
      </c>
      <c r="PW14" s="92">
        <v>0</v>
      </c>
      <c r="PX14" s="92">
        <v>0</v>
      </c>
      <c r="PY14" s="92">
        <v>0</v>
      </c>
      <c r="PZ14" s="92">
        <v>0</v>
      </c>
      <c r="QA14" s="92">
        <v>0</v>
      </c>
      <c r="QB14" s="92">
        <v>0</v>
      </c>
      <c r="QC14" s="92">
        <v>0</v>
      </c>
      <c r="QD14" s="92">
        <v>0</v>
      </c>
      <c r="QE14" s="92">
        <v>0</v>
      </c>
      <c r="QF14" s="92">
        <v>0</v>
      </c>
      <c r="QG14" s="92">
        <v>0</v>
      </c>
      <c r="QH14" s="92">
        <v>0</v>
      </c>
      <c r="QI14" s="92">
        <v>0</v>
      </c>
      <c r="QJ14" s="92">
        <v>0</v>
      </c>
      <c r="QK14" s="92">
        <v>0</v>
      </c>
      <c r="QL14" s="92">
        <v>0</v>
      </c>
      <c r="QM14" s="92">
        <v>0</v>
      </c>
      <c r="QN14" s="92">
        <v>0</v>
      </c>
      <c r="QO14" s="92">
        <v>0</v>
      </c>
      <c r="QP14" s="92">
        <v>0</v>
      </c>
      <c r="QQ14" s="92">
        <v>0</v>
      </c>
      <c r="QR14" s="92">
        <v>0</v>
      </c>
      <c r="QS14" s="92">
        <v>0</v>
      </c>
      <c r="QT14" s="92">
        <v>0</v>
      </c>
      <c r="QU14" s="92">
        <v>0</v>
      </c>
      <c r="QV14" s="92">
        <v>0</v>
      </c>
      <c r="QW14" s="92">
        <v>0</v>
      </c>
      <c r="QX14" s="92">
        <v>0</v>
      </c>
      <c r="QY14" s="92">
        <v>0</v>
      </c>
      <c r="QZ14" s="92">
        <v>0</v>
      </c>
      <c r="RA14" s="92">
        <v>0</v>
      </c>
      <c r="RB14" s="92">
        <v>0</v>
      </c>
      <c r="RC14" s="92">
        <v>0</v>
      </c>
      <c r="RD14" s="92">
        <v>0</v>
      </c>
      <c r="RE14" s="92">
        <v>0</v>
      </c>
      <c r="RF14" s="92">
        <v>0</v>
      </c>
      <c r="RG14" s="92">
        <v>0</v>
      </c>
      <c r="RH14" s="92">
        <v>0</v>
      </c>
      <c r="RI14" s="92">
        <v>0</v>
      </c>
      <c r="RJ14" s="92">
        <v>0</v>
      </c>
      <c r="RK14" s="92">
        <v>0</v>
      </c>
      <c r="RL14" s="92">
        <v>0</v>
      </c>
      <c r="RM14" s="92">
        <v>0</v>
      </c>
      <c r="RN14" s="92">
        <v>0</v>
      </c>
      <c r="RO14" s="92">
        <v>0</v>
      </c>
      <c r="RP14" s="92">
        <v>0</v>
      </c>
      <c r="RQ14" s="92">
        <v>0</v>
      </c>
      <c r="RR14" s="92">
        <v>0</v>
      </c>
      <c r="RS14" s="92">
        <v>0</v>
      </c>
      <c r="RT14" s="92">
        <v>0</v>
      </c>
      <c r="RU14" s="92">
        <v>0</v>
      </c>
      <c r="RV14" s="92">
        <v>0</v>
      </c>
      <c r="RW14" s="92">
        <v>0</v>
      </c>
      <c r="RX14" s="92">
        <v>0</v>
      </c>
      <c r="RY14" s="92">
        <v>0</v>
      </c>
      <c r="RZ14" s="92">
        <v>0</v>
      </c>
      <c r="SA14" s="92">
        <v>0</v>
      </c>
      <c r="SB14" s="92">
        <v>0</v>
      </c>
      <c r="SC14" s="92">
        <v>0</v>
      </c>
      <c r="SD14" s="92">
        <v>0</v>
      </c>
      <c r="SE14" s="92">
        <v>0</v>
      </c>
      <c r="SF14" s="92">
        <v>0</v>
      </c>
      <c r="SG14" s="92">
        <v>0</v>
      </c>
      <c r="SH14" s="92">
        <v>0</v>
      </c>
      <c r="SI14" s="92">
        <v>0</v>
      </c>
      <c r="SJ14" s="92">
        <v>0</v>
      </c>
      <c r="SK14" s="92">
        <v>0</v>
      </c>
      <c r="SL14" s="92">
        <v>0</v>
      </c>
      <c r="SM14" s="92">
        <v>0</v>
      </c>
      <c r="SN14" s="92">
        <v>0</v>
      </c>
      <c r="SO14" s="92">
        <v>0</v>
      </c>
      <c r="SP14" s="92">
        <v>0</v>
      </c>
      <c r="SQ14" s="92">
        <v>0</v>
      </c>
      <c r="SR14" s="92">
        <v>0</v>
      </c>
      <c r="SS14" s="92">
        <v>0</v>
      </c>
      <c r="ST14" s="92">
        <v>0</v>
      </c>
      <c r="SU14" s="92">
        <v>0</v>
      </c>
      <c r="SV14" s="92">
        <v>0</v>
      </c>
      <c r="SW14" s="92">
        <v>0</v>
      </c>
      <c r="SX14" s="92">
        <v>0</v>
      </c>
      <c r="SY14" s="92">
        <v>0</v>
      </c>
      <c r="SZ14" s="92">
        <v>0</v>
      </c>
      <c r="TA14" s="92">
        <v>0</v>
      </c>
      <c r="TB14" s="92">
        <v>0</v>
      </c>
      <c r="TC14" s="92">
        <v>1</v>
      </c>
      <c r="TD14" s="92">
        <v>0</v>
      </c>
      <c r="TE14" s="92">
        <v>0</v>
      </c>
      <c r="TF14" s="92">
        <v>0</v>
      </c>
      <c r="TG14" s="92">
        <v>0</v>
      </c>
      <c r="TH14" s="92">
        <v>0</v>
      </c>
      <c r="TI14" s="92">
        <v>0</v>
      </c>
      <c r="TJ14" s="92">
        <v>0</v>
      </c>
      <c r="TK14" s="92">
        <v>0</v>
      </c>
      <c r="TL14" s="92">
        <v>0</v>
      </c>
      <c r="TM14" s="92">
        <v>0</v>
      </c>
      <c r="TN14" s="92">
        <v>0</v>
      </c>
      <c r="TO14" s="92">
        <v>0</v>
      </c>
      <c r="TP14" s="92">
        <v>3.6142829699999997E-2</v>
      </c>
      <c r="TQ14" s="92">
        <v>-47355004.1109</v>
      </c>
      <c r="TR14" s="92">
        <v>0.119676762777778</v>
      </c>
      <c r="TS14" s="92">
        <v>5.6834491388888901E-3</v>
      </c>
      <c r="TT14" s="92">
        <v>1.9947544222222199E-3</v>
      </c>
      <c r="TU14" s="92">
        <v>4.7635812222222301E-18</v>
      </c>
      <c r="TV14" s="92">
        <v>1.04569143888889E-17</v>
      </c>
      <c r="TW14" s="92">
        <v>4.3875165277777796E-18</v>
      </c>
      <c r="TX14" s="92">
        <v>6.2727342777777801E-14</v>
      </c>
      <c r="TY14" s="92">
        <v>1.29989096944445E-14</v>
      </c>
      <c r="TZ14" s="92">
        <v>4.2316934166666701E-14</v>
      </c>
      <c r="UA14" s="92">
        <v>0</v>
      </c>
      <c r="UB14" s="92">
        <v>1.15063568055556E-17</v>
      </c>
      <c r="UC14" s="92">
        <v>2.9037909999999999E-19</v>
      </c>
      <c r="UD14" s="92">
        <v>1.2183738527777799E-19</v>
      </c>
      <c r="UE14" s="92">
        <v>2.6215554222222199E-14</v>
      </c>
      <c r="UF14" s="92">
        <v>3.1947270277777799E-15</v>
      </c>
      <c r="UG14" s="92">
        <v>1.11570881111111E-16</v>
      </c>
      <c r="UH14" s="92">
        <v>3.2140573055555601E-11</v>
      </c>
      <c r="UI14" s="92">
        <v>2.4528689361111099E-9</v>
      </c>
      <c r="UJ14" s="92">
        <v>6.6679015277777798E-6</v>
      </c>
      <c r="UK14" s="92">
        <v>0</v>
      </c>
      <c r="UL14" s="92">
        <v>1.13540606944445E-9</v>
      </c>
      <c r="UM14" s="92">
        <v>2.22192452222222E-15</v>
      </c>
      <c r="UN14" s="92">
        <v>3.3872668888888902E-12</v>
      </c>
      <c r="UO14" s="92">
        <v>6.6589357500000096E-13</v>
      </c>
      <c r="UP14" s="92">
        <v>6.4309490277777799E-8</v>
      </c>
      <c r="UQ14" s="92">
        <v>0</v>
      </c>
      <c r="UR14" s="92">
        <v>0</v>
      </c>
      <c r="US14" s="92">
        <v>0</v>
      </c>
      <c r="UT14" s="92">
        <v>0</v>
      </c>
      <c r="UU14" s="92">
        <v>0</v>
      </c>
      <c r="UV14" s="92">
        <v>0</v>
      </c>
      <c r="UW14" s="92">
        <v>0</v>
      </c>
      <c r="UX14" s="92">
        <v>0</v>
      </c>
      <c r="UY14" s="92">
        <v>0</v>
      </c>
      <c r="UZ14" s="92">
        <v>0</v>
      </c>
      <c r="VA14" s="92">
        <v>6.5937292777777801E-16</v>
      </c>
      <c r="VB14" s="92">
        <v>1.3432584805555599E-3</v>
      </c>
      <c r="VC14" s="92">
        <v>1.5583127250000001E-6</v>
      </c>
      <c r="VD14" s="92">
        <v>0</v>
      </c>
      <c r="VE14" s="92">
        <v>0</v>
      </c>
      <c r="VF14" s="92">
        <v>0</v>
      </c>
      <c r="VG14" s="92">
        <v>0.115653896111111</v>
      </c>
      <c r="VH14" s="92">
        <v>0</v>
      </c>
      <c r="VI14" s="92">
        <v>0</v>
      </c>
      <c r="VJ14" s="92">
        <v>8.5304874722222305E-10</v>
      </c>
      <c r="VK14" s="92">
        <v>0</v>
      </c>
      <c r="VL14" s="92">
        <v>0</v>
      </c>
      <c r="VM14" s="92">
        <v>0</v>
      </c>
      <c r="VN14" s="92">
        <v>0</v>
      </c>
      <c r="VO14" s="92">
        <v>0</v>
      </c>
      <c r="VP14" s="92">
        <v>0</v>
      </c>
      <c r="VQ14" s="92">
        <v>0</v>
      </c>
      <c r="VR14" s="92">
        <v>0</v>
      </c>
      <c r="VS14" s="92">
        <v>0</v>
      </c>
      <c r="VT14" s="92">
        <v>0</v>
      </c>
      <c r="VU14" s="92">
        <v>0</v>
      </c>
      <c r="VV14" s="92">
        <v>0</v>
      </c>
      <c r="VW14" s="92">
        <v>0</v>
      </c>
      <c r="VX14" s="92">
        <v>0</v>
      </c>
      <c r="VY14" s="92">
        <v>0</v>
      </c>
      <c r="VZ14" s="92">
        <v>0</v>
      </c>
      <c r="WA14" s="92">
        <v>0</v>
      </c>
      <c r="WB14" s="92">
        <v>0</v>
      </c>
      <c r="WC14" s="92">
        <v>0</v>
      </c>
    </row>
    <row r="15" spans="1:601" ht="13.5" customHeight="1">
      <c r="B15" s="851">
        <v>401</v>
      </c>
      <c r="C15" s="92">
        <v>0</v>
      </c>
      <c r="D15" s="92">
        <v>2844.6651299999999</v>
      </c>
      <c r="E15" s="92">
        <v>-5.7004268099999997</v>
      </c>
      <c r="F15" s="92">
        <v>23.685436500000002</v>
      </c>
      <c r="G15" s="92">
        <v>0</v>
      </c>
      <c r="H15" s="92">
        <v>13.421383799999999</v>
      </c>
      <c r="I15" s="92">
        <v>0</v>
      </c>
      <c r="J15" s="92">
        <v>0</v>
      </c>
      <c r="K15" s="92">
        <v>0</v>
      </c>
      <c r="L15" s="92">
        <v>0</v>
      </c>
      <c r="M15" s="92">
        <v>0</v>
      </c>
      <c r="N15" s="92">
        <v>0</v>
      </c>
      <c r="O15" s="92">
        <v>0</v>
      </c>
      <c r="P15" s="92">
        <v>0</v>
      </c>
      <c r="Q15" s="92">
        <v>0</v>
      </c>
      <c r="R15" s="92">
        <v>0</v>
      </c>
      <c r="S15" s="92">
        <v>0</v>
      </c>
      <c r="T15" s="92">
        <v>0</v>
      </c>
      <c r="U15" s="92">
        <v>0</v>
      </c>
      <c r="V15" s="92">
        <v>0</v>
      </c>
      <c r="W15" s="92">
        <v>0</v>
      </c>
      <c r="X15" s="92">
        <v>0</v>
      </c>
      <c r="Y15" s="92">
        <v>0</v>
      </c>
      <c r="Z15" s="92">
        <v>0</v>
      </c>
      <c r="AA15" s="92">
        <v>0</v>
      </c>
      <c r="AB15" s="92">
        <v>0</v>
      </c>
      <c r="AC15" s="92">
        <v>0</v>
      </c>
      <c r="AD15" s="92">
        <v>0</v>
      </c>
      <c r="AE15" s="92">
        <v>0</v>
      </c>
      <c r="AF15" s="92">
        <v>0</v>
      </c>
      <c r="AG15" s="92">
        <v>0</v>
      </c>
      <c r="AH15" s="92">
        <v>0</v>
      </c>
      <c r="AI15" s="92">
        <v>0</v>
      </c>
      <c r="AJ15" s="92">
        <v>0</v>
      </c>
      <c r="AK15" s="92">
        <v>0</v>
      </c>
      <c r="AL15" s="92">
        <v>0</v>
      </c>
      <c r="AM15" s="92">
        <v>0</v>
      </c>
      <c r="AN15" s="92">
        <v>0</v>
      </c>
      <c r="AO15" s="92">
        <v>0</v>
      </c>
      <c r="AP15" s="92">
        <v>0</v>
      </c>
      <c r="AQ15" s="92">
        <v>0</v>
      </c>
      <c r="AR15" s="92">
        <v>0</v>
      </c>
      <c r="AS15" s="92">
        <v>0</v>
      </c>
      <c r="AT15" s="92">
        <v>0</v>
      </c>
      <c r="AU15" s="92">
        <v>0</v>
      </c>
      <c r="AV15" s="92">
        <v>0</v>
      </c>
      <c r="AW15" s="92">
        <v>0</v>
      </c>
      <c r="AX15" s="92">
        <v>0</v>
      </c>
      <c r="AY15" s="92">
        <v>0</v>
      </c>
      <c r="AZ15" s="92">
        <v>0</v>
      </c>
      <c r="BA15" s="92">
        <v>0</v>
      </c>
      <c r="BB15" s="92">
        <v>0</v>
      </c>
      <c r="BC15" s="92">
        <v>0</v>
      </c>
      <c r="BD15" s="92">
        <v>0</v>
      </c>
      <c r="BE15" s="92">
        <v>0</v>
      </c>
      <c r="BF15" s="92">
        <v>0</v>
      </c>
      <c r="BG15" s="92">
        <v>0</v>
      </c>
      <c r="BH15" s="92">
        <v>0</v>
      </c>
      <c r="BI15" s="92">
        <v>0</v>
      </c>
      <c r="BJ15" s="92">
        <v>0</v>
      </c>
      <c r="BK15" s="92">
        <v>0</v>
      </c>
      <c r="BL15" s="92">
        <v>0</v>
      </c>
      <c r="BM15" s="92">
        <v>0</v>
      </c>
      <c r="BN15" s="92">
        <v>0</v>
      </c>
      <c r="BO15" s="92">
        <v>0</v>
      </c>
      <c r="BP15" s="92">
        <v>0.63830412599999997</v>
      </c>
      <c r="BQ15" s="92">
        <v>0</v>
      </c>
      <c r="BR15" s="92">
        <v>0.36169587399999997</v>
      </c>
      <c r="BS15" s="92">
        <v>0</v>
      </c>
      <c r="BT15" s="92">
        <v>0</v>
      </c>
      <c r="BU15" s="92">
        <v>0</v>
      </c>
      <c r="BV15" s="92">
        <v>0</v>
      </c>
      <c r="BW15" s="92">
        <v>0</v>
      </c>
      <c r="BX15" s="92">
        <v>0</v>
      </c>
      <c r="BY15" s="92">
        <v>0</v>
      </c>
      <c r="BZ15" s="92">
        <v>0</v>
      </c>
      <c r="CA15" s="92">
        <v>0</v>
      </c>
      <c r="CB15" s="92">
        <v>0</v>
      </c>
      <c r="CC15" s="92">
        <v>0</v>
      </c>
      <c r="CD15" s="92">
        <v>0</v>
      </c>
      <c r="CE15" s="92">
        <v>0</v>
      </c>
      <c r="CF15" s="92">
        <v>0</v>
      </c>
      <c r="CG15" s="92">
        <v>0</v>
      </c>
      <c r="CH15" s="92">
        <v>0</v>
      </c>
      <c r="CI15" s="92">
        <v>0</v>
      </c>
      <c r="CJ15" s="92">
        <v>0</v>
      </c>
      <c r="CK15" s="92">
        <v>0</v>
      </c>
      <c r="CL15" s="92">
        <v>0</v>
      </c>
      <c r="CM15" s="92">
        <v>0</v>
      </c>
      <c r="CN15" s="92">
        <v>0</v>
      </c>
      <c r="CO15" s="92">
        <v>0</v>
      </c>
      <c r="CP15" s="92">
        <v>0</v>
      </c>
      <c r="CQ15" s="92">
        <v>0</v>
      </c>
      <c r="CR15" s="92">
        <v>0</v>
      </c>
      <c r="CS15" s="92">
        <v>0</v>
      </c>
      <c r="CT15" s="92">
        <v>0</v>
      </c>
      <c r="CU15" s="92">
        <v>0</v>
      </c>
      <c r="CV15" s="92">
        <v>0</v>
      </c>
      <c r="CW15" s="92">
        <v>0</v>
      </c>
      <c r="CX15" s="92">
        <v>0</v>
      </c>
      <c r="CY15" s="92">
        <v>0</v>
      </c>
      <c r="CZ15" s="92">
        <v>0</v>
      </c>
      <c r="DA15" s="92">
        <v>0</v>
      </c>
      <c r="DB15" s="92">
        <v>0</v>
      </c>
      <c r="DC15" s="92">
        <v>0</v>
      </c>
      <c r="DD15" s="92">
        <v>0</v>
      </c>
      <c r="DE15" s="92">
        <v>0</v>
      </c>
      <c r="DF15" s="92">
        <v>0</v>
      </c>
      <c r="DG15" s="92">
        <v>0</v>
      </c>
      <c r="DH15" s="92">
        <v>0</v>
      </c>
      <c r="DI15" s="92">
        <v>0</v>
      </c>
      <c r="DJ15" s="92">
        <v>0</v>
      </c>
      <c r="DK15" s="92">
        <v>0</v>
      </c>
      <c r="DL15" s="92">
        <v>0</v>
      </c>
      <c r="DM15" s="92">
        <v>0</v>
      </c>
      <c r="DN15" s="92">
        <v>0</v>
      </c>
      <c r="DO15" s="92">
        <v>0</v>
      </c>
      <c r="DP15" s="92">
        <v>0</v>
      </c>
      <c r="DQ15" s="92">
        <v>0</v>
      </c>
      <c r="DR15" s="92">
        <v>0</v>
      </c>
      <c r="DS15" s="92">
        <v>0</v>
      </c>
      <c r="DT15" s="92">
        <v>0</v>
      </c>
      <c r="DU15" s="92">
        <v>0</v>
      </c>
      <c r="DV15" s="92">
        <v>0</v>
      </c>
      <c r="DW15" s="92">
        <v>0</v>
      </c>
      <c r="DX15" s="92">
        <v>0</v>
      </c>
      <c r="DY15" s="92">
        <v>0</v>
      </c>
      <c r="DZ15" s="92">
        <v>426.69977</v>
      </c>
      <c r="EA15" s="92">
        <v>0</v>
      </c>
      <c r="EB15" s="92">
        <v>2417.9653600000001</v>
      </c>
      <c r="EC15" s="92">
        <v>0</v>
      </c>
      <c r="ED15" s="92">
        <v>0</v>
      </c>
      <c r="EE15" s="92">
        <v>0</v>
      </c>
      <c r="EF15" s="92">
        <v>0</v>
      </c>
      <c r="EG15" s="92">
        <v>0</v>
      </c>
      <c r="EH15" s="92">
        <v>0</v>
      </c>
      <c r="EI15" s="92">
        <v>0</v>
      </c>
      <c r="EJ15" s="92">
        <v>0</v>
      </c>
      <c r="EK15" s="92">
        <v>0</v>
      </c>
      <c r="EL15" s="92">
        <v>0</v>
      </c>
      <c r="EM15" s="92">
        <v>0</v>
      </c>
      <c r="EN15" s="92">
        <v>0</v>
      </c>
      <c r="EO15" s="92">
        <v>0</v>
      </c>
      <c r="EP15" s="92">
        <v>0</v>
      </c>
      <c r="EQ15" s="92">
        <v>0</v>
      </c>
      <c r="ER15" s="92">
        <v>0</v>
      </c>
      <c r="ES15" s="92">
        <v>0</v>
      </c>
      <c r="ET15" s="92">
        <v>0</v>
      </c>
      <c r="EU15" s="92">
        <v>0</v>
      </c>
      <c r="EV15" s="92">
        <v>0</v>
      </c>
      <c r="EW15" s="92">
        <v>0</v>
      </c>
      <c r="EX15" s="92">
        <v>0</v>
      </c>
      <c r="EY15" s="92">
        <v>0</v>
      </c>
      <c r="EZ15" s="92">
        <v>0</v>
      </c>
      <c r="FA15" s="92">
        <v>0</v>
      </c>
      <c r="FB15" s="92">
        <v>0</v>
      </c>
      <c r="FC15" s="92">
        <v>0</v>
      </c>
      <c r="FD15" s="92">
        <v>0</v>
      </c>
      <c r="FE15" s="92">
        <v>0</v>
      </c>
      <c r="FF15" s="92">
        <v>0</v>
      </c>
      <c r="FG15" s="92">
        <v>0</v>
      </c>
      <c r="FH15" s="92">
        <v>0</v>
      </c>
      <c r="FI15" s="92">
        <v>0</v>
      </c>
      <c r="FJ15" s="92">
        <v>0</v>
      </c>
      <c r="FK15" s="92">
        <v>0</v>
      </c>
      <c r="FL15" s="92">
        <v>0</v>
      </c>
      <c r="FM15" s="92">
        <v>0</v>
      </c>
      <c r="FN15" s="92">
        <v>0</v>
      </c>
      <c r="FO15" s="92">
        <v>0</v>
      </c>
      <c r="FP15" s="92">
        <v>0</v>
      </c>
      <c r="FQ15" s="92">
        <v>0</v>
      </c>
      <c r="FR15" s="92">
        <v>0</v>
      </c>
      <c r="FS15" s="92">
        <v>0</v>
      </c>
      <c r="FT15" s="92">
        <v>0</v>
      </c>
      <c r="FU15" s="92">
        <v>0</v>
      </c>
      <c r="FV15" s="92">
        <v>0</v>
      </c>
      <c r="FW15" s="92">
        <v>0</v>
      </c>
      <c r="FX15" s="92">
        <v>0</v>
      </c>
      <c r="FY15" s="92">
        <v>0</v>
      </c>
      <c r="FZ15" s="92">
        <v>0</v>
      </c>
      <c r="GA15" s="92">
        <v>0</v>
      </c>
      <c r="GB15" s="92">
        <v>0</v>
      </c>
      <c r="GC15" s="92">
        <v>0</v>
      </c>
      <c r="GD15" s="92">
        <v>0</v>
      </c>
      <c r="GE15" s="92">
        <v>0</v>
      </c>
      <c r="GF15" s="92">
        <v>0</v>
      </c>
      <c r="GG15" s="92">
        <v>0</v>
      </c>
      <c r="GH15" s="92">
        <v>0</v>
      </c>
      <c r="GI15" s="92">
        <v>0</v>
      </c>
      <c r="GJ15" s="92">
        <v>0.15</v>
      </c>
      <c r="GK15" s="92">
        <v>0</v>
      </c>
      <c r="GL15" s="92">
        <v>0.85</v>
      </c>
      <c r="GM15" s="92">
        <v>0</v>
      </c>
      <c r="GN15" s="92">
        <v>0</v>
      </c>
      <c r="GO15" s="92">
        <v>0</v>
      </c>
      <c r="GP15" s="92">
        <v>0</v>
      </c>
      <c r="GQ15" s="92">
        <v>0</v>
      </c>
      <c r="GR15" s="92">
        <v>0</v>
      </c>
      <c r="GS15" s="92">
        <v>0</v>
      </c>
      <c r="GT15" s="92">
        <v>0</v>
      </c>
      <c r="GU15" s="92">
        <v>0</v>
      </c>
      <c r="GV15" s="92">
        <v>0</v>
      </c>
      <c r="GW15" s="92">
        <v>0</v>
      </c>
      <c r="GX15" s="92">
        <v>0</v>
      </c>
      <c r="GY15" s="92">
        <v>0</v>
      </c>
      <c r="GZ15" s="92">
        <v>0</v>
      </c>
      <c r="HA15" s="92">
        <v>0</v>
      </c>
      <c r="HB15" s="92">
        <v>0</v>
      </c>
      <c r="HC15" s="92">
        <v>0</v>
      </c>
      <c r="HD15" s="92">
        <v>0</v>
      </c>
      <c r="HE15" s="92">
        <v>0</v>
      </c>
      <c r="HF15" s="92">
        <v>0</v>
      </c>
      <c r="HG15" s="92">
        <v>0</v>
      </c>
      <c r="HH15" s="92">
        <v>0</v>
      </c>
      <c r="HI15" s="92">
        <v>0</v>
      </c>
      <c r="HJ15" s="92">
        <v>0</v>
      </c>
      <c r="HK15" s="92">
        <v>0</v>
      </c>
      <c r="HL15" s="92">
        <v>0</v>
      </c>
      <c r="HM15" s="92">
        <v>0</v>
      </c>
      <c r="HN15" s="92">
        <v>0</v>
      </c>
      <c r="HO15" s="92">
        <v>0</v>
      </c>
      <c r="HP15" s="92">
        <v>0</v>
      </c>
      <c r="HQ15" s="92">
        <v>0</v>
      </c>
      <c r="HR15" s="92">
        <v>0</v>
      </c>
      <c r="HS15" s="92">
        <v>0</v>
      </c>
      <c r="HT15" s="92">
        <v>0</v>
      </c>
      <c r="HU15" s="92">
        <v>0</v>
      </c>
      <c r="HV15" s="92">
        <v>0</v>
      </c>
      <c r="HW15" s="92">
        <v>0</v>
      </c>
      <c r="HX15" s="92">
        <v>0</v>
      </c>
      <c r="HY15" s="92">
        <v>0</v>
      </c>
      <c r="HZ15" s="92">
        <v>0</v>
      </c>
      <c r="IA15" s="92">
        <v>0</v>
      </c>
      <c r="IB15" s="92">
        <v>0</v>
      </c>
      <c r="IC15" s="92">
        <v>0</v>
      </c>
      <c r="ID15" s="92">
        <v>0</v>
      </c>
      <c r="IE15" s="92">
        <v>0</v>
      </c>
      <c r="IF15" s="92">
        <v>0</v>
      </c>
      <c r="IG15" s="92">
        <v>0</v>
      </c>
      <c r="IH15" s="92">
        <v>0</v>
      </c>
      <c r="II15" s="92">
        <v>0</v>
      </c>
      <c r="IJ15" s="92">
        <v>0</v>
      </c>
      <c r="IK15" s="92">
        <v>0</v>
      </c>
      <c r="IL15" s="92">
        <v>0</v>
      </c>
      <c r="IM15" s="92">
        <v>0</v>
      </c>
      <c r="IN15" s="92">
        <v>0</v>
      </c>
      <c r="IO15" s="92">
        <v>0</v>
      </c>
      <c r="IP15" s="92">
        <v>0</v>
      </c>
      <c r="IQ15" s="92">
        <v>0</v>
      </c>
      <c r="IR15" s="92">
        <v>0</v>
      </c>
      <c r="IS15" s="92">
        <v>0</v>
      </c>
      <c r="IT15" s="92">
        <v>37.106820200000001</v>
      </c>
      <c r="IU15" s="92">
        <v>2844.6651299999999</v>
      </c>
      <c r="IV15" s="92">
        <v>16.375803600000001</v>
      </c>
      <c r="IW15" s="92">
        <v>28</v>
      </c>
      <c r="IX15" s="92">
        <v>1</v>
      </c>
      <c r="IY15" s="92">
        <v>0</v>
      </c>
      <c r="IZ15" s="92">
        <v>1</v>
      </c>
      <c r="JA15" s="92">
        <v>0</v>
      </c>
      <c r="JB15" s="92">
        <v>-153622.07699999999</v>
      </c>
      <c r="JC15" s="92">
        <v>-2003.90083</v>
      </c>
      <c r="JD15" s="92">
        <v>-5.7004268099999997</v>
      </c>
      <c r="JE15" s="92">
        <v>-122.983948</v>
      </c>
      <c r="JF15" s="92">
        <v>-1.6042462</v>
      </c>
      <c r="JG15" s="92">
        <v>3.7765902499999997E-2</v>
      </c>
      <c r="JH15" s="92">
        <v>2.89519138</v>
      </c>
      <c r="JI15" s="92">
        <v>76.661517099999998</v>
      </c>
      <c r="JJ15" s="92">
        <v>41.262658399999999</v>
      </c>
      <c r="JK15" s="92">
        <v>0</v>
      </c>
      <c r="JL15" s="92">
        <v>0</v>
      </c>
      <c r="JM15" s="92">
        <v>0</v>
      </c>
      <c r="JN15" s="92">
        <v>0</v>
      </c>
      <c r="JO15" s="92">
        <v>0</v>
      </c>
      <c r="JP15" s="92">
        <v>0</v>
      </c>
      <c r="JQ15" s="92">
        <v>0</v>
      </c>
      <c r="JR15" s="92">
        <v>0</v>
      </c>
      <c r="JS15" s="92">
        <v>0</v>
      </c>
      <c r="JT15" s="92">
        <v>0</v>
      </c>
      <c r="JU15" s="92">
        <v>0</v>
      </c>
      <c r="JV15" s="92">
        <v>0</v>
      </c>
      <c r="JW15" s="92">
        <v>0</v>
      </c>
      <c r="JX15" s="92">
        <v>0</v>
      </c>
      <c r="JY15" s="92">
        <v>0</v>
      </c>
      <c r="JZ15" s="92">
        <v>0</v>
      </c>
      <c r="KA15" s="92">
        <v>0</v>
      </c>
      <c r="KB15" s="92">
        <v>0</v>
      </c>
      <c r="KC15" s="92">
        <v>0</v>
      </c>
      <c r="KD15" s="92">
        <v>0</v>
      </c>
      <c r="KE15" s="92">
        <v>0</v>
      </c>
      <c r="KF15" s="92">
        <v>0</v>
      </c>
      <c r="KG15" s="92">
        <v>0</v>
      </c>
      <c r="KH15" s="92">
        <v>0</v>
      </c>
      <c r="KI15" s="92">
        <v>0</v>
      </c>
      <c r="KJ15" s="92">
        <v>0</v>
      </c>
      <c r="KK15" s="92">
        <v>0</v>
      </c>
      <c r="KL15" s="92">
        <v>0</v>
      </c>
      <c r="KM15" s="92">
        <v>0</v>
      </c>
      <c r="KN15" s="92">
        <v>0</v>
      </c>
      <c r="KO15" s="92">
        <v>0</v>
      </c>
      <c r="KP15" s="92">
        <v>0</v>
      </c>
      <c r="KQ15" s="92">
        <v>0</v>
      </c>
      <c r="KR15" s="92">
        <v>0</v>
      </c>
      <c r="KS15" s="92">
        <v>0</v>
      </c>
      <c r="KT15" s="92">
        <v>0</v>
      </c>
      <c r="KU15" s="92">
        <v>0</v>
      </c>
      <c r="KV15" s="92">
        <v>0</v>
      </c>
      <c r="KW15" s="92">
        <v>0</v>
      </c>
      <c r="KX15" s="92">
        <v>0</v>
      </c>
      <c r="KY15" s="92">
        <v>0</v>
      </c>
      <c r="KZ15" s="92">
        <v>0</v>
      </c>
      <c r="LA15" s="92">
        <v>0</v>
      </c>
      <c r="LB15" s="92">
        <v>0</v>
      </c>
      <c r="LC15" s="92">
        <v>0</v>
      </c>
      <c r="LD15" s="92">
        <v>0</v>
      </c>
      <c r="LE15" s="92">
        <v>0</v>
      </c>
      <c r="LF15" s="92">
        <v>0</v>
      </c>
      <c r="LG15" s="92">
        <v>0</v>
      </c>
      <c r="LH15" s="92">
        <v>0</v>
      </c>
      <c r="LI15" s="92">
        <v>0</v>
      </c>
      <c r="LJ15" s="92">
        <v>0</v>
      </c>
      <c r="LK15" s="92">
        <v>0</v>
      </c>
      <c r="LL15" s="92">
        <v>0</v>
      </c>
      <c r="LM15" s="92">
        <v>0</v>
      </c>
      <c r="LN15" s="92">
        <v>0</v>
      </c>
      <c r="LO15" s="92">
        <v>0</v>
      </c>
      <c r="LP15" s="92">
        <v>0</v>
      </c>
      <c r="LQ15" s="92">
        <v>0</v>
      </c>
      <c r="LR15" s="92">
        <v>0</v>
      </c>
      <c r="LS15" s="92">
        <v>0</v>
      </c>
      <c r="LT15" s="92">
        <v>0</v>
      </c>
      <c r="LU15" s="92">
        <v>0</v>
      </c>
      <c r="LV15" s="92">
        <v>0</v>
      </c>
      <c r="LW15" s="92">
        <v>0</v>
      </c>
      <c r="LX15" s="92">
        <v>0</v>
      </c>
      <c r="LY15" s="92">
        <v>0</v>
      </c>
      <c r="LZ15" s="92">
        <v>0</v>
      </c>
      <c r="MA15" s="92">
        <v>0</v>
      </c>
      <c r="MB15" s="92">
        <v>0</v>
      </c>
      <c r="MC15" s="92">
        <v>0</v>
      </c>
      <c r="MD15" s="92">
        <v>0</v>
      </c>
      <c r="ME15" s="92">
        <v>0</v>
      </c>
      <c r="MF15" s="92">
        <v>0</v>
      </c>
      <c r="MG15" s="92">
        <v>0</v>
      </c>
      <c r="MH15" s="92">
        <v>0</v>
      </c>
      <c r="MI15" s="92">
        <v>0</v>
      </c>
      <c r="MJ15" s="92">
        <v>0</v>
      </c>
      <c r="MK15" s="92">
        <v>0</v>
      </c>
      <c r="ML15" s="92">
        <v>0</v>
      </c>
      <c r="MM15" s="92">
        <v>0</v>
      </c>
      <c r="MN15" s="92">
        <v>0</v>
      </c>
      <c r="MO15" s="92">
        <v>0</v>
      </c>
      <c r="MP15" s="92">
        <v>0</v>
      </c>
      <c r="MQ15" s="92">
        <v>0</v>
      </c>
      <c r="MR15" s="92">
        <v>0</v>
      </c>
      <c r="MS15" s="92">
        <v>0</v>
      </c>
      <c r="MT15" s="92">
        <v>0</v>
      </c>
      <c r="MU15" s="92">
        <v>0</v>
      </c>
      <c r="MV15" s="92">
        <v>0</v>
      </c>
      <c r="MW15" s="92">
        <v>0</v>
      </c>
      <c r="MX15" s="92">
        <v>0</v>
      </c>
      <c r="MY15" s="92">
        <v>0</v>
      </c>
      <c r="MZ15" s="92">
        <v>0</v>
      </c>
      <c r="NA15" s="92">
        <v>0</v>
      </c>
      <c r="NB15" s="92">
        <v>0</v>
      </c>
      <c r="NC15" s="92">
        <v>0</v>
      </c>
      <c r="ND15" s="92">
        <v>0</v>
      </c>
      <c r="NE15" s="92">
        <v>0</v>
      </c>
      <c r="NF15" s="92">
        <v>0</v>
      </c>
      <c r="NG15" s="92">
        <v>0</v>
      </c>
      <c r="NH15" s="92">
        <v>0</v>
      </c>
      <c r="NI15" s="92">
        <v>0</v>
      </c>
      <c r="NJ15" s="92">
        <v>0</v>
      </c>
      <c r="NK15" s="92">
        <v>0</v>
      </c>
      <c r="NL15" s="92">
        <v>0</v>
      </c>
      <c r="NM15" s="92">
        <v>0</v>
      </c>
      <c r="NN15" s="92">
        <v>0</v>
      </c>
      <c r="NO15" s="92">
        <v>0</v>
      </c>
      <c r="NP15" s="92">
        <v>0</v>
      </c>
      <c r="NQ15" s="92">
        <v>0</v>
      </c>
      <c r="NR15" s="92">
        <v>0</v>
      </c>
      <c r="NS15" s="92">
        <v>0</v>
      </c>
      <c r="NT15" s="92">
        <v>0</v>
      </c>
      <c r="NU15" s="92">
        <v>0</v>
      </c>
      <c r="NV15" s="92">
        <v>0</v>
      </c>
      <c r="NW15" s="92">
        <v>0</v>
      </c>
      <c r="NX15" s="92">
        <v>0</v>
      </c>
      <c r="NY15" s="92">
        <v>0</v>
      </c>
      <c r="NZ15" s="92">
        <v>0</v>
      </c>
      <c r="OA15" s="92">
        <v>0</v>
      </c>
      <c r="OB15" s="92">
        <v>0</v>
      </c>
      <c r="OC15" s="92">
        <v>0</v>
      </c>
      <c r="OD15" s="92">
        <v>0</v>
      </c>
      <c r="OE15" s="92">
        <v>0</v>
      </c>
      <c r="OF15" s="92">
        <v>0</v>
      </c>
      <c r="OG15" s="92">
        <v>0</v>
      </c>
      <c r="OH15" s="92">
        <v>0</v>
      </c>
      <c r="OI15" s="92">
        <v>0</v>
      </c>
      <c r="OJ15" s="92">
        <v>0</v>
      </c>
      <c r="OK15" s="92">
        <v>0</v>
      </c>
      <c r="OL15" s="92">
        <v>0</v>
      </c>
      <c r="OM15" s="92">
        <v>0</v>
      </c>
      <c r="ON15" s="92">
        <v>0</v>
      </c>
      <c r="OO15" s="92">
        <v>0</v>
      </c>
      <c r="OP15" s="92">
        <v>0</v>
      </c>
      <c r="OQ15" s="92">
        <v>0</v>
      </c>
      <c r="OR15" s="92">
        <v>0</v>
      </c>
      <c r="OS15" s="92">
        <v>0</v>
      </c>
      <c r="OT15" s="92">
        <v>0</v>
      </c>
      <c r="OU15" s="92">
        <v>0</v>
      </c>
      <c r="OV15" s="92">
        <v>0</v>
      </c>
      <c r="OW15" s="92">
        <v>0</v>
      </c>
      <c r="OX15" s="92">
        <v>0</v>
      </c>
      <c r="OY15" s="92">
        <v>0</v>
      </c>
      <c r="OZ15" s="92">
        <v>0</v>
      </c>
      <c r="PA15" s="92">
        <v>0</v>
      </c>
      <c r="PB15" s="92">
        <v>0</v>
      </c>
      <c r="PC15" s="92">
        <v>0</v>
      </c>
      <c r="PD15" s="92">
        <v>0</v>
      </c>
      <c r="PE15" s="92">
        <v>0</v>
      </c>
      <c r="PF15" s="92">
        <v>0</v>
      </c>
      <c r="PG15" s="92">
        <v>0</v>
      </c>
      <c r="PH15" s="92">
        <v>0</v>
      </c>
      <c r="PI15" s="92">
        <v>0</v>
      </c>
      <c r="PJ15" s="92">
        <v>0</v>
      </c>
      <c r="PK15" s="92">
        <v>0</v>
      </c>
      <c r="PL15" s="92">
        <v>0</v>
      </c>
      <c r="PM15" s="92">
        <v>0</v>
      </c>
      <c r="PN15" s="92">
        <v>0</v>
      </c>
      <c r="PO15" s="92">
        <v>0</v>
      </c>
      <c r="PP15" s="92">
        <v>0</v>
      </c>
      <c r="PQ15" s="92">
        <v>0</v>
      </c>
      <c r="PR15" s="92">
        <v>0</v>
      </c>
      <c r="PS15" s="92">
        <v>0</v>
      </c>
      <c r="PT15" s="92">
        <v>0</v>
      </c>
      <c r="PU15" s="92">
        <v>0</v>
      </c>
      <c r="PV15" s="92">
        <v>0</v>
      </c>
      <c r="PW15" s="92">
        <v>0</v>
      </c>
      <c r="PX15" s="92">
        <v>0</v>
      </c>
      <c r="PY15" s="92">
        <v>0</v>
      </c>
      <c r="PZ15" s="92">
        <v>0</v>
      </c>
      <c r="QA15" s="92">
        <v>0</v>
      </c>
      <c r="QB15" s="92">
        <v>0</v>
      </c>
      <c r="QC15" s="92">
        <v>0</v>
      </c>
      <c r="QD15" s="92">
        <v>0</v>
      </c>
      <c r="QE15" s="92">
        <v>0</v>
      </c>
      <c r="QF15" s="92">
        <v>0</v>
      </c>
      <c r="QG15" s="92">
        <v>0</v>
      </c>
      <c r="QH15" s="92">
        <v>0</v>
      </c>
      <c r="QI15" s="92">
        <v>0</v>
      </c>
      <c r="QJ15" s="92">
        <v>0</v>
      </c>
      <c r="QK15" s="92">
        <v>0</v>
      </c>
      <c r="QL15" s="92">
        <v>0</v>
      </c>
      <c r="QM15" s="92">
        <v>0</v>
      </c>
      <c r="QN15" s="92">
        <v>0</v>
      </c>
      <c r="QO15" s="92">
        <v>0</v>
      </c>
      <c r="QP15" s="92">
        <v>0</v>
      </c>
      <c r="QQ15" s="92">
        <v>0</v>
      </c>
      <c r="QR15" s="92">
        <v>0</v>
      </c>
      <c r="QS15" s="92">
        <v>0</v>
      </c>
      <c r="QT15" s="92">
        <v>0</v>
      </c>
      <c r="QU15" s="92">
        <v>0</v>
      </c>
      <c r="QV15" s="92">
        <v>0</v>
      </c>
      <c r="QW15" s="92">
        <v>0</v>
      </c>
      <c r="QX15" s="92">
        <v>0</v>
      </c>
      <c r="QY15" s="92">
        <v>0</v>
      </c>
      <c r="QZ15" s="92">
        <v>0</v>
      </c>
      <c r="RA15" s="92">
        <v>0</v>
      </c>
      <c r="RB15" s="92">
        <v>0</v>
      </c>
      <c r="RC15" s="92">
        <v>0</v>
      </c>
      <c r="RD15" s="92">
        <v>0</v>
      </c>
      <c r="RE15" s="92">
        <v>0</v>
      </c>
      <c r="RF15" s="92">
        <v>0</v>
      </c>
      <c r="RG15" s="92">
        <v>0</v>
      </c>
      <c r="RH15" s="92">
        <v>0</v>
      </c>
      <c r="RI15" s="92">
        <v>0</v>
      </c>
      <c r="RJ15" s="92">
        <v>0</v>
      </c>
      <c r="RK15" s="92">
        <v>0</v>
      </c>
      <c r="RL15" s="92">
        <v>0</v>
      </c>
      <c r="RM15" s="92">
        <v>0</v>
      </c>
      <c r="RN15" s="92">
        <v>0</v>
      </c>
      <c r="RO15" s="92">
        <v>0</v>
      </c>
      <c r="RP15" s="92">
        <v>0</v>
      </c>
      <c r="RQ15" s="92">
        <v>0</v>
      </c>
      <c r="RR15" s="92">
        <v>0</v>
      </c>
      <c r="RS15" s="92">
        <v>0</v>
      </c>
      <c r="RT15" s="92">
        <v>0</v>
      </c>
      <c r="RU15" s="92">
        <v>0</v>
      </c>
      <c r="RV15" s="92">
        <v>0</v>
      </c>
      <c r="RW15" s="92">
        <v>0</v>
      </c>
      <c r="RX15" s="92">
        <v>0</v>
      </c>
      <c r="RY15" s="92">
        <v>0</v>
      </c>
      <c r="RZ15" s="92">
        <v>0</v>
      </c>
      <c r="SA15" s="92">
        <v>0</v>
      </c>
      <c r="SB15" s="92">
        <v>0</v>
      </c>
      <c r="SC15" s="92">
        <v>0</v>
      </c>
      <c r="SD15" s="92">
        <v>0</v>
      </c>
      <c r="SE15" s="92">
        <v>0</v>
      </c>
      <c r="SF15" s="92">
        <v>0</v>
      </c>
      <c r="SG15" s="92">
        <v>0</v>
      </c>
      <c r="SH15" s="92">
        <v>0</v>
      </c>
      <c r="SI15" s="92">
        <v>0</v>
      </c>
      <c r="SJ15" s="92">
        <v>0</v>
      </c>
      <c r="SK15" s="92">
        <v>0</v>
      </c>
      <c r="SL15" s="92">
        <v>0</v>
      </c>
      <c r="SM15" s="92">
        <v>0</v>
      </c>
      <c r="SN15" s="92">
        <v>0</v>
      </c>
      <c r="SO15" s="92">
        <v>0</v>
      </c>
      <c r="SP15" s="92">
        <v>0</v>
      </c>
      <c r="SQ15" s="92">
        <v>0</v>
      </c>
      <c r="SR15" s="92">
        <v>0</v>
      </c>
      <c r="SS15" s="92">
        <v>0</v>
      </c>
      <c r="ST15" s="92">
        <v>0</v>
      </c>
      <c r="SU15" s="92">
        <v>0</v>
      </c>
      <c r="SV15" s="92">
        <v>0</v>
      </c>
      <c r="SW15" s="92">
        <v>0</v>
      </c>
      <c r="SX15" s="92">
        <v>0</v>
      </c>
      <c r="SY15" s="92">
        <v>0</v>
      </c>
      <c r="SZ15" s="92">
        <v>0</v>
      </c>
      <c r="TA15" s="92">
        <v>0</v>
      </c>
      <c r="TB15" s="92">
        <v>28</v>
      </c>
      <c r="TC15" s="92">
        <v>1</v>
      </c>
      <c r="TD15" s="92">
        <v>0</v>
      </c>
      <c r="TE15" s="92">
        <v>0</v>
      </c>
      <c r="TF15" s="92">
        <v>0</v>
      </c>
      <c r="TG15" s="92">
        <v>0</v>
      </c>
      <c r="TH15" s="92">
        <v>0</v>
      </c>
      <c r="TI15" s="92">
        <v>0</v>
      </c>
      <c r="TJ15" s="92">
        <v>0</v>
      </c>
      <c r="TK15" s="92">
        <v>0</v>
      </c>
      <c r="TL15" s="92">
        <v>0</v>
      </c>
      <c r="TM15" s="92">
        <v>0</v>
      </c>
      <c r="TN15" s="92">
        <v>162.14240000000001</v>
      </c>
      <c r="TO15" s="92">
        <v>0</v>
      </c>
      <c r="TP15" s="92">
        <v>0.90587312200000003</v>
      </c>
      <c r="TQ15" s="92">
        <v>-6636469.41928</v>
      </c>
      <c r="TR15" s="92">
        <v>2.2368972944444499E-2</v>
      </c>
      <c r="TS15" s="92">
        <v>0</v>
      </c>
      <c r="TT15" s="92">
        <v>0</v>
      </c>
      <c r="TU15" s="92">
        <v>0</v>
      </c>
      <c r="TV15" s="92">
        <v>0</v>
      </c>
      <c r="TW15" s="92">
        <v>0</v>
      </c>
      <c r="TX15" s="92">
        <v>0</v>
      </c>
      <c r="TY15" s="92">
        <v>0</v>
      </c>
      <c r="TZ15" s="92">
        <v>0</v>
      </c>
      <c r="UA15" s="92">
        <v>0</v>
      </c>
      <c r="UB15" s="92">
        <v>0</v>
      </c>
      <c r="UC15" s="92">
        <v>0</v>
      </c>
      <c r="UD15" s="92">
        <v>0</v>
      </c>
      <c r="UE15" s="92">
        <v>0</v>
      </c>
      <c r="UF15" s="92">
        <v>0</v>
      </c>
      <c r="UG15" s="92">
        <v>0</v>
      </c>
      <c r="UH15" s="92">
        <v>0</v>
      </c>
      <c r="UI15" s="92">
        <v>0</v>
      </c>
      <c r="UJ15" s="92">
        <v>0</v>
      </c>
      <c r="UK15" s="92">
        <v>0</v>
      </c>
      <c r="UL15" s="92">
        <v>0</v>
      </c>
      <c r="UM15" s="92">
        <v>0</v>
      </c>
      <c r="UN15" s="92">
        <v>0</v>
      </c>
      <c r="UO15" s="92">
        <v>0</v>
      </c>
      <c r="UP15" s="92">
        <v>0</v>
      </c>
      <c r="UQ15" s="92">
        <v>0</v>
      </c>
      <c r="UR15" s="92">
        <v>0</v>
      </c>
      <c r="US15" s="92">
        <v>0</v>
      </c>
      <c r="UT15" s="92">
        <v>0</v>
      </c>
      <c r="UU15" s="92">
        <v>0</v>
      </c>
      <c r="UV15" s="92">
        <v>0</v>
      </c>
      <c r="UW15" s="92">
        <v>0</v>
      </c>
      <c r="UX15" s="92">
        <v>0</v>
      </c>
      <c r="UY15" s="92">
        <v>0</v>
      </c>
      <c r="UZ15" s="92">
        <v>0</v>
      </c>
      <c r="VA15" s="92">
        <v>0</v>
      </c>
      <c r="VB15" s="92">
        <v>0</v>
      </c>
      <c r="VC15" s="92">
        <v>0</v>
      </c>
      <c r="VD15" s="92">
        <v>0</v>
      </c>
      <c r="VE15" s="92">
        <v>0</v>
      </c>
      <c r="VF15" s="92">
        <v>0</v>
      </c>
      <c r="VG15" s="92">
        <v>0</v>
      </c>
      <c r="VH15" s="92">
        <v>0</v>
      </c>
      <c r="VI15" s="92">
        <v>0</v>
      </c>
      <c r="VJ15" s="92">
        <v>0</v>
      </c>
      <c r="VK15" s="92">
        <v>0</v>
      </c>
      <c r="VL15" s="92">
        <v>0</v>
      </c>
      <c r="VM15" s="92">
        <v>0</v>
      </c>
      <c r="VN15" s="92">
        <v>0</v>
      </c>
      <c r="VO15" s="92">
        <v>0</v>
      </c>
      <c r="VP15" s="92">
        <v>0</v>
      </c>
      <c r="VQ15" s="92">
        <v>0</v>
      </c>
      <c r="VR15" s="92">
        <v>0</v>
      </c>
      <c r="VS15" s="92">
        <v>0</v>
      </c>
      <c r="VT15" s="92">
        <v>0</v>
      </c>
      <c r="VU15" s="92">
        <v>0</v>
      </c>
      <c r="VV15" s="92">
        <v>0</v>
      </c>
      <c r="VW15" s="92">
        <v>0</v>
      </c>
      <c r="VX15" s="92">
        <v>0</v>
      </c>
      <c r="VY15" s="92">
        <v>0</v>
      </c>
      <c r="VZ15" s="92">
        <v>0</v>
      </c>
      <c r="WA15" s="92">
        <v>0</v>
      </c>
      <c r="WB15" s="92">
        <v>0</v>
      </c>
      <c r="WC15" s="92">
        <v>0</v>
      </c>
    </row>
    <row r="16" spans="1:601" ht="13.5" customHeight="1">
      <c r="B16" s="851">
        <v>422</v>
      </c>
      <c r="C16" s="92">
        <v>0</v>
      </c>
      <c r="D16" s="92">
        <v>13836.482900000001</v>
      </c>
      <c r="E16" s="92">
        <v>-50.0679643</v>
      </c>
      <c r="F16" s="92">
        <v>724.57980499999996</v>
      </c>
      <c r="G16" s="92">
        <v>0</v>
      </c>
      <c r="H16" s="92">
        <v>0</v>
      </c>
      <c r="I16" s="92">
        <v>0</v>
      </c>
      <c r="J16" s="92">
        <v>0</v>
      </c>
      <c r="K16" s="92">
        <v>0</v>
      </c>
      <c r="L16" s="92">
        <v>0</v>
      </c>
      <c r="M16" s="92">
        <v>0</v>
      </c>
      <c r="N16" s="92">
        <v>0</v>
      </c>
      <c r="O16" s="92">
        <v>0</v>
      </c>
      <c r="P16" s="92">
        <v>0</v>
      </c>
      <c r="Q16" s="92">
        <v>0</v>
      </c>
      <c r="R16" s="92">
        <v>0</v>
      </c>
      <c r="S16" s="92">
        <v>0</v>
      </c>
      <c r="T16" s="92">
        <v>0</v>
      </c>
      <c r="U16" s="92">
        <v>0</v>
      </c>
      <c r="V16" s="92">
        <v>0</v>
      </c>
      <c r="W16" s="92">
        <v>0</v>
      </c>
      <c r="X16" s="92">
        <v>0</v>
      </c>
      <c r="Y16" s="92">
        <v>0.45195425299999997</v>
      </c>
      <c r="Z16" s="92">
        <v>0</v>
      </c>
      <c r="AA16" s="92">
        <v>0</v>
      </c>
      <c r="AB16" s="92">
        <v>0</v>
      </c>
      <c r="AC16" s="92">
        <v>1.1817662099999999E-2</v>
      </c>
      <c r="AD16" s="92">
        <v>0</v>
      </c>
      <c r="AE16" s="92">
        <v>0</v>
      </c>
      <c r="AF16" s="92">
        <v>0</v>
      </c>
      <c r="AG16" s="92">
        <v>0</v>
      </c>
      <c r="AH16" s="92">
        <v>0</v>
      </c>
      <c r="AI16" s="92">
        <v>0</v>
      </c>
      <c r="AJ16" s="92">
        <v>0</v>
      </c>
      <c r="AK16" s="92">
        <v>0</v>
      </c>
      <c r="AL16" s="92">
        <v>0</v>
      </c>
      <c r="AM16" s="92">
        <v>0</v>
      </c>
      <c r="AN16" s="92">
        <v>4.7288855999999997E-2</v>
      </c>
      <c r="AO16" s="92">
        <v>2.4630796100000001E-3</v>
      </c>
      <c r="AP16" s="92">
        <v>6.2367549099999996E-3</v>
      </c>
      <c r="AQ16" s="92">
        <v>0</v>
      </c>
      <c r="AR16" s="92">
        <v>0</v>
      </c>
      <c r="AS16" s="92">
        <v>0</v>
      </c>
      <c r="AT16" s="92">
        <v>1.9386380799999998E-2</v>
      </c>
      <c r="AU16" s="92">
        <v>0</v>
      </c>
      <c r="AV16" s="92">
        <v>0</v>
      </c>
      <c r="AW16" s="92">
        <v>3.3795070400000002E-5</v>
      </c>
      <c r="AX16" s="92">
        <v>0</v>
      </c>
      <c r="AY16" s="92">
        <v>0</v>
      </c>
      <c r="AZ16" s="92">
        <v>0</v>
      </c>
      <c r="BA16" s="92">
        <v>0</v>
      </c>
      <c r="BB16" s="92">
        <v>0</v>
      </c>
      <c r="BC16" s="92">
        <v>0</v>
      </c>
      <c r="BD16" s="92">
        <v>0</v>
      </c>
      <c r="BE16" s="92">
        <v>0</v>
      </c>
      <c r="BF16" s="92">
        <v>0</v>
      </c>
      <c r="BG16" s="92">
        <v>0</v>
      </c>
      <c r="BH16" s="92">
        <v>0</v>
      </c>
      <c r="BI16" s="92">
        <v>0</v>
      </c>
      <c r="BJ16" s="92">
        <v>0</v>
      </c>
      <c r="BK16" s="92">
        <v>0</v>
      </c>
      <c r="BL16" s="92">
        <v>0</v>
      </c>
      <c r="BM16" s="92">
        <v>0</v>
      </c>
      <c r="BN16" s="92">
        <v>0</v>
      </c>
      <c r="BO16" s="92">
        <v>0</v>
      </c>
      <c r="BP16" s="92">
        <v>0.99925642400000003</v>
      </c>
      <c r="BQ16" s="92">
        <v>0</v>
      </c>
      <c r="BR16" s="92">
        <v>0</v>
      </c>
      <c r="BS16" s="92">
        <v>0</v>
      </c>
      <c r="BT16" s="92">
        <v>0</v>
      </c>
      <c r="BU16" s="92">
        <v>0</v>
      </c>
      <c r="BV16" s="92">
        <v>0</v>
      </c>
      <c r="BW16" s="92">
        <v>0</v>
      </c>
      <c r="BX16" s="92">
        <v>0</v>
      </c>
      <c r="BY16" s="92">
        <v>0</v>
      </c>
      <c r="BZ16" s="92">
        <v>0</v>
      </c>
      <c r="CA16" s="92">
        <v>0</v>
      </c>
      <c r="CB16" s="92">
        <v>0</v>
      </c>
      <c r="CC16" s="92">
        <v>0</v>
      </c>
      <c r="CD16" s="92">
        <v>0</v>
      </c>
      <c r="CE16" s="92">
        <v>0</v>
      </c>
      <c r="CF16" s="92">
        <v>0</v>
      </c>
      <c r="CG16" s="92">
        <v>0</v>
      </c>
      <c r="CH16" s="92">
        <v>0</v>
      </c>
      <c r="CI16" s="92">
        <v>6.23282885E-4</v>
      </c>
      <c r="CJ16" s="92">
        <v>0</v>
      </c>
      <c r="CK16" s="92">
        <v>0</v>
      </c>
      <c r="CL16" s="92">
        <v>0</v>
      </c>
      <c r="CM16" s="92">
        <v>1.62975489E-5</v>
      </c>
      <c r="CN16" s="92">
        <v>0</v>
      </c>
      <c r="CO16" s="92">
        <v>0</v>
      </c>
      <c r="CP16" s="92">
        <v>0</v>
      </c>
      <c r="CQ16" s="92">
        <v>0</v>
      </c>
      <c r="CR16" s="92">
        <v>0</v>
      </c>
      <c r="CS16" s="92">
        <v>0</v>
      </c>
      <c r="CT16" s="92">
        <v>0</v>
      </c>
      <c r="CU16" s="92">
        <v>0</v>
      </c>
      <c r="CV16" s="92">
        <v>0</v>
      </c>
      <c r="CW16" s="92">
        <v>0</v>
      </c>
      <c r="CX16" s="92">
        <v>6.5215305200000002E-5</v>
      </c>
      <c r="CY16" s="92">
        <v>3.3967937100000001E-6</v>
      </c>
      <c r="CZ16" s="92">
        <v>8.6010089799999994E-6</v>
      </c>
      <c r="DA16" s="92">
        <v>0</v>
      </c>
      <c r="DB16" s="92">
        <v>0</v>
      </c>
      <c r="DC16" s="92">
        <v>0</v>
      </c>
      <c r="DD16" s="92">
        <v>2.6735447900000001E-5</v>
      </c>
      <c r="DE16" s="92">
        <v>0</v>
      </c>
      <c r="DF16" s="92">
        <v>0</v>
      </c>
      <c r="DG16" s="92">
        <v>4.66062413E-8</v>
      </c>
      <c r="DH16" s="92">
        <v>0</v>
      </c>
      <c r="DI16" s="92">
        <v>0</v>
      </c>
      <c r="DJ16" s="92">
        <v>0</v>
      </c>
      <c r="DK16" s="92">
        <v>0</v>
      </c>
      <c r="DL16" s="92">
        <v>0</v>
      </c>
      <c r="DM16" s="92">
        <v>0</v>
      </c>
      <c r="DN16" s="92">
        <v>0</v>
      </c>
      <c r="DO16" s="92">
        <v>0</v>
      </c>
      <c r="DP16" s="92">
        <v>0</v>
      </c>
      <c r="DQ16" s="92">
        <v>0</v>
      </c>
      <c r="DR16" s="92">
        <v>0</v>
      </c>
      <c r="DS16" s="92">
        <v>0</v>
      </c>
      <c r="DT16" s="92">
        <v>0</v>
      </c>
      <c r="DU16" s="92">
        <v>0</v>
      </c>
      <c r="DV16" s="92">
        <v>0</v>
      </c>
      <c r="DW16" s="92">
        <v>0</v>
      </c>
      <c r="DX16" s="92">
        <v>0</v>
      </c>
      <c r="DY16" s="92">
        <v>0</v>
      </c>
      <c r="DZ16" s="92">
        <v>13053.508099999999</v>
      </c>
      <c r="EA16" s="92">
        <v>0</v>
      </c>
      <c r="EB16" s="92">
        <v>0</v>
      </c>
      <c r="EC16" s="92">
        <v>0</v>
      </c>
      <c r="ED16" s="92">
        <v>0</v>
      </c>
      <c r="EE16" s="92">
        <v>0</v>
      </c>
      <c r="EF16" s="92">
        <v>0</v>
      </c>
      <c r="EG16" s="92">
        <v>0</v>
      </c>
      <c r="EH16" s="92">
        <v>0</v>
      </c>
      <c r="EI16" s="92">
        <v>0</v>
      </c>
      <c r="EJ16" s="92">
        <v>0</v>
      </c>
      <c r="EK16" s="92">
        <v>0</v>
      </c>
      <c r="EL16" s="92">
        <v>0</v>
      </c>
      <c r="EM16" s="92">
        <v>0</v>
      </c>
      <c r="EN16" s="92">
        <v>0</v>
      </c>
      <c r="EO16" s="92">
        <v>0</v>
      </c>
      <c r="EP16" s="92">
        <v>0</v>
      </c>
      <c r="EQ16" s="92">
        <v>0</v>
      </c>
      <c r="ER16" s="92">
        <v>0</v>
      </c>
      <c r="ES16" s="92">
        <v>40.711514899999997</v>
      </c>
      <c r="ET16" s="92">
        <v>0</v>
      </c>
      <c r="EU16" s="92">
        <v>0</v>
      </c>
      <c r="EV16" s="92">
        <v>0</v>
      </c>
      <c r="EW16" s="92">
        <v>0.201261404</v>
      </c>
      <c r="EX16" s="92">
        <v>0</v>
      </c>
      <c r="EY16" s="92">
        <v>0</v>
      </c>
      <c r="EZ16" s="92">
        <v>0</v>
      </c>
      <c r="FA16" s="92">
        <v>0</v>
      </c>
      <c r="FB16" s="92">
        <v>0</v>
      </c>
      <c r="FC16" s="92">
        <v>0</v>
      </c>
      <c r="FD16" s="92">
        <v>0</v>
      </c>
      <c r="FE16" s="92">
        <v>0</v>
      </c>
      <c r="FF16" s="92">
        <v>0</v>
      </c>
      <c r="FG16" s="92">
        <v>0</v>
      </c>
      <c r="FH16" s="92">
        <v>13.357529899999999</v>
      </c>
      <c r="FI16" s="92">
        <v>7.8815591700000007E-2</v>
      </c>
      <c r="FJ16" s="92">
        <v>0.17471320900000001</v>
      </c>
      <c r="FK16" s="92">
        <v>0</v>
      </c>
      <c r="FL16" s="92">
        <v>0</v>
      </c>
      <c r="FM16" s="92">
        <v>0</v>
      </c>
      <c r="FN16" s="92">
        <v>0.85319074399999995</v>
      </c>
      <c r="FO16" s="92">
        <v>0</v>
      </c>
      <c r="FP16" s="92">
        <v>0</v>
      </c>
      <c r="FQ16" s="92">
        <v>2.1650744299999999E-3</v>
      </c>
      <c r="FR16" s="92">
        <v>0</v>
      </c>
      <c r="FS16" s="92">
        <v>0</v>
      </c>
      <c r="FT16" s="92">
        <v>0</v>
      </c>
      <c r="FU16" s="92">
        <v>0</v>
      </c>
      <c r="FV16" s="92">
        <v>0</v>
      </c>
      <c r="FW16" s="92">
        <v>0</v>
      </c>
      <c r="FX16" s="92">
        <v>0</v>
      </c>
      <c r="FY16" s="92">
        <v>0</v>
      </c>
      <c r="FZ16" s="92">
        <v>0</v>
      </c>
      <c r="GA16" s="92">
        <v>0</v>
      </c>
      <c r="GB16" s="92">
        <v>0</v>
      </c>
      <c r="GC16" s="92">
        <v>0</v>
      </c>
      <c r="GD16" s="92">
        <v>0</v>
      </c>
      <c r="GE16" s="92">
        <v>0</v>
      </c>
      <c r="GF16" s="92">
        <v>0</v>
      </c>
      <c r="GG16" s="92">
        <v>0</v>
      </c>
      <c r="GH16" s="92">
        <v>0</v>
      </c>
      <c r="GI16" s="92">
        <v>0</v>
      </c>
      <c r="GJ16" s="92">
        <v>0.99577544699999998</v>
      </c>
      <c r="GK16" s="92">
        <v>0</v>
      </c>
      <c r="GL16" s="92">
        <v>0</v>
      </c>
      <c r="GM16" s="92">
        <v>0</v>
      </c>
      <c r="GN16" s="92">
        <v>0</v>
      </c>
      <c r="GO16" s="92">
        <v>0</v>
      </c>
      <c r="GP16" s="92">
        <v>0</v>
      </c>
      <c r="GQ16" s="92">
        <v>0</v>
      </c>
      <c r="GR16" s="92">
        <v>0</v>
      </c>
      <c r="GS16" s="92">
        <v>0</v>
      </c>
      <c r="GT16" s="92">
        <v>0</v>
      </c>
      <c r="GU16" s="92">
        <v>0</v>
      </c>
      <c r="GV16" s="92">
        <v>0</v>
      </c>
      <c r="GW16" s="92">
        <v>0</v>
      </c>
      <c r="GX16" s="92">
        <v>0</v>
      </c>
      <c r="GY16" s="92">
        <v>0</v>
      </c>
      <c r="GZ16" s="92">
        <v>0</v>
      </c>
      <c r="HA16" s="92">
        <v>0</v>
      </c>
      <c r="HB16" s="92">
        <v>0</v>
      </c>
      <c r="HC16" s="92">
        <v>3.1056423100000001E-3</v>
      </c>
      <c r="HD16" s="92">
        <v>0</v>
      </c>
      <c r="HE16" s="92">
        <v>0</v>
      </c>
      <c r="HF16" s="92">
        <v>0</v>
      </c>
      <c r="HG16" s="92">
        <v>1.53530502E-5</v>
      </c>
      <c r="HH16" s="92">
        <v>0</v>
      </c>
      <c r="HI16" s="92">
        <v>0</v>
      </c>
      <c r="HJ16" s="92">
        <v>0</v>
      </c>
      <c r="HK16" s="92">
        <v>0</v>
      </c>
      <c r="HL16" s="92">
        <v>0</v>
      </c>
      <c r="HM16" s="92">
        <v>0</v>
      </c>
      <c r="HN16" s="92">
        <v>0</v>
      </c>
      <c r="HO16" s="92">
        <v>0</v>
      </c>
      <c r="HP16" s="92">
        <v>0</v>
      </c>
      <c r="HQ16" s="92">
        <v>0</v>
      </c>
      <c r="HR16" s="92">
        <v>1.01896749E-3</v>
      </c>
      <c r="HS16" s="92">
        <v>6.0123784800000001E-6</v>
      </c>
      <c r="HT16" s="92">
        <v>1.33278443E-5</v>
      </c>
      <c r="HU16" s="92">
        <v>0</v>
      </c>
      <c r="HV16" s="92">
        <v>0</v>
      </c>
      <c r="HW16" s="92">
        <v>0</v>
      </c>
      <c r="HX16" s="92">
        <v>6.5084909699999997E-5</v>
      </c>
      <c r="HY16" s="92">
        <v>0</v>
      </c>
      <c r="HZ16" s="92">
        <v>0</v>
      </c>
      <c r="IA16" s="92">
        <v>1.65160809E-7</v>
      </c>
      <c r="IB16" s="92">
        <v>0</v>
      </c>
      <c r="IC16" s="92">
        <v>0</v>
      </c>
      <c r="ID16" s="92">
        <v>0</v>
      </c>
      <c r="IE16" s="92">
        <v>0</v>
      </c>
      <c r="IF16" s="92">
        <v>0</v>
      </c>
      <c r="IG16" s="92">
        <v>0</v>
      </c>
      <c r="IH16" s="92">
        <v>0</v>
      </c>
      <c r="II16" s="92">
        <v>0</v>
      </c>
      <c r="IJ16" s="92">
        <v>0</v>
      </c>
      <c r="IK16" s="92">
        <v>0</v>
      </c>
      <c r="IL16" s="92">
        <v>0</v>
      </c>
      <c r="IM16" s="92">
        <v>0</v>
      </c>
      <c r="IN16" s="92">
        <v>0</v>
      </c>
      <c r="IO16" s="92">
        <v>0</v>
      </c>
      <c r="IP16" s="92">
        <v>0</v>
      </c>
      <c r="IQ16" s="92">
        <v>0</v>
      </c>
      <c r="IR16" s="92">
        <v>0</v>
      </c>
      <c r="IS16" s="92">
        <v>0</v>
      </c>
      <c r="IT16" s="92">
        <v>725.11898599999995</v>
      </c>
      <c r="IU16" s="92">
        <v>13108.8873</v>
      </c>
      <c r="IV16" s="92">
        <v>220.543305</v>
      </c>
      <c r="IW16" s="92">
        <v>28.611121099999998</v>
      </c>
      <c r="IX16" s="92">
        <v>1.9239549899999999</v>
      </c>
      <c r="IY16" s="92">
        <v>0</v>
      </c>
      <c r="IZ16" s="92">
        <v>1</v>
      </c>
      <c r="JA16" s="92">
        <v>0</v>
      </c>
      <c r="JB16" s="92">
        <v>-68265.857199999999</v>
      </c>
      <c r="JC16" s="92">
        <v>-3776.13051</v>
      </c>
      <c r="JD16" s="92">
        <v>-49.500869100000003</v>
      </c>
      <c r="JE16" s="92">
        <v>-38.8223579</v>
      </c>
      <c r="JF16" s="92">
        <v>-2.1474613499999999</v>
      </c>
      <c r="JG16" s="92">
        <v>5.4797929199999998E-2</v>
      </c>
      <c r="JH16" s="92">
        <v>0.99065103799999998</v>
      </c>
      <c r="JI16" s="92">
        <v>18.078256799999998</v>
      </c>
      <c r="JJ16" s="92">
        <v>218.82110900000001</v>
      </c>
      <c r="JK16" s="92">
        <v>0</v>
      </c>
      <c r="JL16" s="92">
        <v>0</v>
      </c>
      <c r="JM16" s="92">
        <v>0</v>
      </c>
      <c r="JN16" s="92">
        <v>0</v>
      </c>
      <c r="JO16" s="92">
        <v>0</v>
      </c>
      <c r="JP16" s="92">
        <v>0</v>
      </c>
      <c r="JQ16" s="92">
        <v>0</v>
      </c>
      <c r="JR16" s="92">
        <v>0</v>
      </c>
      <c r="JS16" s="92">
        <v>0</v>
      </c>
      <c r="JT16" s="92">
        <v>0</v>
      </c>
      <c r="JU16" s="92">
        <v>0</v>
      </c>
      <c r="JV16" s="92">
        <v>0</v>
      </c>
      <c r="JW16" s="92">
        <v>0</v>
      </c>
      <c r="JX16" s="92">
        <v>0</v>
      </c>
      <c r="JY16" s="92">
        <v>0</v>
      </c>
      <c r="JZ16" s="92">
        <v>0</v>
      </c>
      <c r="KA16" s="92">
        <v>0</v>
      </c>
      <c r="KB16" s="92">
        <v>0</v>
      </c>
      <c r="KC16" s="92">
        <v>0</v>
      </c>
      <c r="KD16" s="92">
        <v>0</v>
      </c>
      <c r="KE16" s="92">
        <v>0</v>
      </c>
      <c r="KF16" s="92">
        <v>0</v>
      </c>
      <c r="KG16" s="92">
        <v>0</v>
      </c>
      <c r="KH16" s="92">
        <v>0</v>
      </c>
      <c r="KI16" s="92">
        <v>0</v>
      </c>
      <c r="KJ16" s="92">
        <v>0</v>
      </c>
      <c r="KK16" s="92">
        <v>0</v>
      </c>
      <c r="KL16" s="92">
        <v>0</v>
      </c>
      <c r="KM16" s="92">
        <v>0</v>
      </c>
      <c r="KN16" s="92">
        <v>0</v>
      </c>
      <c r="KO16" s="92">
        <v>0</v>
      </c>
      <c r="KP16" s="92">
        <v>0</v>
      </c>
      <c r="KQ16" s="92">
        <v>0</v>
      </c>
      <c r="KR16" s="92">
        <v>0</v>
      </c>
      <c r="KS16" s="92">
        <v>0</v>
      </c>
      <c r="KT16" s="92">
        <v>0</v>
      </c>
      <c r="KU16" s="92">
        <v>0</v>
      </c>
      <c r="KV16" s="92">
        <v>0</v>
      </c>
      <c r="KW16" s="92">
        <v>0</v>
      </c>
      <c r="KX16" s="92">
        <v>0</v>
      </c>
      <c r="KY16" s="92">
        <v>0</v>
      </c>
      <c r="KZ16" s="92">
        <v>0</v>
      </c>
      <c r="LA16" s="92">
        <v>0</v>
      </c>
      <c r="LB16" s="92">
        <v>0</v>
      </c>
      <c r="LC16" s="92">
        <v>0</v>
      </c>
      <c r="LD16" s="92">
        <v>0</v>
      </c>
      <c r="LE16" s="92">
        <v>0</v>
      </c>
      <c r="LF16" s="92">
        <v>0</v>
      </c>
      <c r="LG16" s="92">
        <v>0</v>
      </c>
      <c r="LH16" s="92">
        <v>0</v>
      </c>
      <c r="LI16" s="92">
        <v>0</v>
      </c>
      <c r="LJ16" s="92">
        <v>1.800521</v>
      </c>
      <c r="LK16" s="92">
        <v>0</v>
      </c>
      <c r="LL16" s="92">
        <v>21.686037599999999</v>
      </c>
      <c r="LM16" s="92">
        <v>2.4095597299999998</v>
      </c>
      <c r="LN16" s="92">
        <v>0</v>
      </c>
      <c r="LO16" s="92">
        <v>4.5256262700000001</v>
      </c>
      <c r="LP16" s="92">
        <v>0</v>
      </c>
      <c r="LQ16" s="92">
        <v>0</v>
      </c>
      <c r="LR16" s="92">
        <v>0</v>
      </c>
      <c r="LS16" s="92">
        <v>0</v>
      </c>
      <c r="LT16" s="92">
        <v>0</v>
      </c>
      <c r="LU16" s="92">
        <v>0</v>
      </c>
      <c r="LV16" s="92">
        <v>0</v>
      </c>
      <c r="LW16" s="92">
        <v>0</v>
      </c>
      <c r="LX16" s="92">
        <v>0</v>
      </c>
      <c r="LY16" s="92">
        <v>0</v>
      </c>
      <c r="LZ16" s="92">
        <v>0</v>
      </c>
      <c r="MA16" s="92">
        <v>0</v>
      </c>
      <c r="MB16" s="92">
        <v>0</v>
      </c>
      <c r="MC16" s="92">
        <v>0</v>
      </c>
      <c r="MD16" s="92">
        <v>0</v>
      </c>
      <c r="ME16" s="92">
        <v>0</v>
      </c>
      <c r="MF16" s="92">
        <v>0</v>
      </c>
      <c r="MG16" s="92">
        <v>0</v>
      </c>
      <c r="MH16" s="92">
        <v>0</v>
      </c>
      <c r="MI16" s="92">
        <v>0</v>
      </c>
      <c r="MJ16" s="92">
        <v>0</v>
      </c>
      <c r="MK16" s="92">
        <v>0</v>
      </c>
      <c r="ML16" s="92">
        <v>0</v>
      </c>
      <c r="MM16" s="92">
        <v>0</v>
      </c>
      <c r="MN16" s="92">
        <v>0</v>
      </c>
      <c r="MO16" s="92">
        <v>0</v>
      </c>
      <c r="MP16" s="92">
        <v>0</v>
      </c>
      <c r="MQ16" s="92">
        <v>0</v>
      </c>
      <c r="MR16" s="92">
        <v>0</v>
      </c>
      <c r="MS16" s="92">
        <v>0</v>
      </c>
      <c r="MT16" s="92">
        <v>0</v>
      </c>
      <c r="MU16" s="92">
        <v>0</v>
      </c>
      <c r="MV16" s="92">
        <v>0</v>
      </c>
      <c r="MW16" s="92">
        <v>0</v>
      </c>
      <c r="MX16" s="92">
        <v>0</v>
      </c>
      <c r="MY16" s="92">
        <v>0</v>
      </c>
      <c r="MZ16" s="92">
        <v>0</v>
      </c>
      <c r="NA16" s="92">
        <v>0</v>
      </c>
      <c r="NB16" s="92">
        <v>0</v>
      </c>
      <c r="NC16" s="92">
        <v>0</v>
      </c>
      <c r="ND16" s="92">
        <v>0</v>
      </c>
      <c r="NE16" s="92">
        <v>0</v>
      </c>
      <c r="NF16" s="92">
        <v>0</v>
      </c>
      <c r="NG16" s="92">
        <v>0</v>
      </c>
      <c r="NH16" s="92">
        <v>0</v>
      </c>
      <c r="NI16" s="92">
        <v>0</v>
      </c>
      <c r="NJ16" s="92">
        <v>0</v>
      </c>
      <c r="NK16" s="92">
        <v>0</v>
      </c>
      <c r="NL16" s="92">
        <v>0</v>
      </c>
      <c r="NM16" s="92">
        <v>0</v>
      </c>
      <c r="NN16" s="92">
        <v>0</v>
      </c>
      <c r="NO16" s="92">
        <v>0</v>
      </c>
      <c r="NP16" s="92">
        <v>0</v>
      </c>
      <c r="NQ16" s="92">
        <v>0</v>
      </c>
      <c r="NR16" s="92">
        <v>0</v>
      </c>
      <c r="NS16" s="92">
        <v>0</v>
      </c>
      <c r="NT16" s="92">
        <v>5.9185330299999998E-2</v>
      </c>
      <c r="NU16" s="92">
        <v>0</v>
      </c>
      <c r="NV16" s="92">
        <v>0.71284661299999996</v>
      </c>
      <c r="NW16" s="92">
        <v>7.9205179200000003E-2</v>
      </c>
      <c r="NX16" s="92">
        <v>0</v>
      </c>
      <c r="NY16" s="92">
        <v>0.14876287799999999</v>
      </c>
      <c r="NZ16" s="92">
        <v>0</v>
      </c>
      <c r="OA16" s="92">
        <v>0</v>
      </c>
      <c r="OB16" s="92">
        <v>0</v>
      </c>
      <c r="OC16" s="92">
        <v>0</v>
      </c>
      <c r="OD16" s="92">
        <v>0</v>
      </c>
      <c r="OE16" s="92">
        <v>0</v>
      </c>
      <c r="OF16" s="92">
        <v>0</v>
      </c>
      <c r="OG16" s="92">
        <v>0</v>
      </c>
      <c r="OH16" s="92">
        <v>0</v>
      </c>
      <c r="OI16" s="92">
        <v>0</v>
      </c>
      <c r="OJ16" s="92">
        <v>0</v>
      </c>
      <c r="OK16" s="92">
        <v>0</v>
      </c>
      <c r="OL16" s="92">
        <v>0</v>
      </c>
      <c r="OM16" s="92">
        <v>0</v>
      </c>
      <c r="ON16" s="92">
        <v>0</v>
      </c>
      <c r="OO16" s="92">
        <v>0</v>
      </c>
      <c r="OP16" s="92">
        <v>0</v>
      </c>
      <c r="OQ16" s="92">
        <v>0</v>
      </c>
      <c r="OR16" s="92">
        <v>0</v>
      </c>
      <c r="OS16" s="92">
        <v>0</v>
      </c>
      <c r="OT16" s="92">
        <v>0</v>
      </c>
      <c r="OU16" s="92">
        <v>0</v>
      </c>
      <c r="OV16" s="92">
        <v>0</v>
      </c>
      <c r="OW16" s="92">
        <v>0</v>
      </c>
      <c r="OX16" s="92">
        <v>0</v>
      </c>
      <c r="OY16" s="92">
        <v>0</v>
      </c>
      <c r="OZ16" s="92">
        <v>0</v>
      </c>
      <c r="PA16" s="92">
        <v>0</v>
      </c>
      <c r="PB16" s="92">
        <v>0</v>
      </c>
      <c r="PC16" s="92">
        <v>0</v>
      </c>
      <c r="PD16" s="92">
        <v>0</v>
      </c>
      <c r="PE16" s="92">
        <v>0</v>
      </c>
      <c r="PF16" s="92">
        <v>0</v>
      </c>
      <c r="PG16" s="92">
        <v>0</v>
      </c>
      <c r="PH16" s="92">
        <v>0</v>
      </c>
      <c r="PI16" s="92">
        <v>0</v>
      </c>
      <c r="PJ16" s="92">
        <v>0</v>
      </c>
      <c r="PK16" s="92">
        <v>0</v>
      </c>
      <c r="PL16" s="92">
        <v>0</v>
      </c>
      <c r="PM16" s="92">
        <v>0</v>
      </c>
      <c r="PN16" s="92">
        <v>0</v>
      </c>
      <c r="PO16" s="92">
        <v>0</v>
      </c>
      <c r="PP16" s="92">
        <v>0</v>
      </c>
      <c r="PQ16" s="92">
        <v>0</v>
      </c>
      <c r="PR16" s="92">
        <v>0</v>
      </c>
      <c r="PS16" s="92">
        <v>0</v>
      </c>
      <c r="PT16" s="92">
        <v>0</v>
      </c>
      <c r="PU16" s="92">
        <v>0</v>
      </c>
      <c r="PV16" s="92">
        <v>0</v>
      </c>
      <c r="PW16" s="92">
        <v>0</v>
      </c>
      <c r="PX16" s="92">
        <v>0</v>
      </c>
      <c r="PY16" s="92">
        <v>0</v>
      </c>
      <c r="PZ16" s="92">
        <v>0</v>
      </c>
      <c r="QA16" s="92">
        <v>0</v>
      </c>
      <c r="QB16" s="92">
        <v>0</v>
      </c>
      <c r="QC16" s="92">
        <v>0</v>
      </c>
      <c r="QD16" s="92">
        <v>41.123179499999999</v>
      </c>
      <c r="QE16" s="92">
        <v>0</v>
      </c>
      <c r="QF16" s="92">
        <v>520.80320400000005</v>
      </c>
      <c r="QG16" s="92">
        <v>57.8670227</v>
      </c>
      <c r="QH16" s="92">
        <v>0</v>
      </c>
      <c r="QI16" s="92">
        <v>107.802228</v>
      </c>
      <c r="QJ16" s="92">
        <v>0</v>
      </c>
      <c r="QK16" s="92">
        <v>0</v>
      </c>
      <c r="QL16" s="92">
        <v>0</v>
      </c>
      <c r="QM16" s="92">
        <v>0</v>
      </c>
      <c r="QN16" s="92">
        <v>0</v>
      </c>
      <c r="QO16" s="92">
        <v>0</v>
      </c>
      <c r="QP16" s="92">
        <v>0</v>
      </c>
      <c r="QQ16" s="92">
        <v>0</v>
      </c>
      <c r="QR16" s="92">
        <v>0</v>
      </c>
      <c r="QS16" s="92">
        <v>0</v>
      </c>
      <c r="QT16" s="92">
        <v>0</v>
      </c>
      <c r="QU16" s="92">
        <v>0</v>
      </c>
      <c r="QV16" s="92">
        <v>0</v>
      </c>
      <c r="QW16" s="92">
        <v>0</v>
      </c>
      <c r="QX16" s="92">
        <v>0</v>
      </c>
      <c r="QY16" s="92">
        <v>0</v>
      </c>
      <c r="QZ16" s="92">
        <v>0</v>
      </c>
      <c r="RA16" s="92">
        <v>0</v>
      </c>
      <c r="RB16" s="92">
        <v>0</v>
      </c>
      <c r="RC16" s="92">
        <v>0</v>
      </c>
      <c r="RD16" s="92">
        <v>0</v>
      </c>
      <c r="RE16" s="92">
        <v>0</v>
      </c>
      <c r="RF16" s="92">
        <v>0</v>
      </c>
      <c r="RG16" s="92">
        <v>0</v>
      </c>
      <c r="RH16" s="92">
        <v>0</v>
      </c>
      <c r="RI16" s="92">
        <v>0</v>
      </c>
      <c r="RJ16" s="92">
        <v>0</v>
      </c>
      <c r="RK16" s="92">
        <v>0</v>
      </c>
      <c r="RL16" s="92">
        <v>0</v>
      </c>
      <c r="RM16" s="92">
        <v>0</v>
      </c>
      <c r="RN16" s="92">
        <v>0</v>
      </c>
      <c r="RO16" s="92">
        <v>0</v>
      </c>
      <c r="RP16" s="92">
        <v>0</v>
      </c>
      <c r="RQ16" s="92">
        <v>0</v>
      </c>
      <c r="RR16" s="92">
        <v>0</v>
      </c>
      <c r="RS16" s="92">
        <v>0</v>
      </c>
      <c r="RT16" s="92">
        <v>0</v>
      </c>
      <c r="RU16" s="92">
        <v>0</v>
      </c>
      <c r="RV16" s="92">
        <v>0</v>
      </c>
      <c r="RW16" s="92">
        <v>0</v>
      </c>
      <c r="RX16" s="92">
        <v>0</v>
      </c>
      <c r="RY16" s="92">
        <v>0</v>
      </c>
      <c r="RZ16" s="92">
        <v>0</v>
      </c>
      <c r="SA16" s="92">
        <v>0</v>
      </c>
      <c r="SB16" s="92">
        <v>0</v>
      </c>
      <c r="SC16" s="92">
        <v>0</v>
      </c>
      <c r="SD16" s="92">
        <v>0</v>
      </c>
      <c r="SE16" s="92">
        <v>0</v>
      </c>
      <c r="SF16" s="92">
        <v>0</v>
      </c>
      <c r="SG16" s="92">
        <v>0</v>
      </c>
      <c r="SH16" s="92">
        <v>0</v>
      </c>
      <c r="SI16" s="92">
        <v>0</v>
      </c>
      <c r="SJ16" s="92">
        <v>0</v>
      </c>
      <c r="SK16" s="92">
        <v>0</v>
      </c>
      <c r="SL16" s="92">
        <v>0</v>
      </c>
      <c r="SM16" s="92">
        <v>0</v>
      </c>
      <c r="SN16" s="92">
        <v>5.6519277399999998E-2</v>
      </c>
      <c r="SO16" s="92">
        <v>0</v>
      </c>
      <c r="SP16" s="92">
        <v>0.71578659899999997</v>
      </c>
      <c r="SQ16" s="92">
        <v>7.9531844300000001E-2</v>
      </c>
      <c r="SR16" s="92">
        <v>0</v>
      </c>
      <c r="SS16" s="92">
        <v>0.14816228000000001</v>
      </c>
      <c r="ST16" s="92">
        <v>0</v>
      </c>
      <c r="SU16" s="92">
        <v>0</v>
      </c>
      <c r="SV16" s="92">
        <v>0</v>
      </c>
      <c r="SW16" s="92">
        <v>0</v>
      </c>
      <c r="SX16" s="92">
        <v>0</v>
      </c>
      <c r="SY16" s="92">
        <v>30.4217446</v>
      </c>
      <c r="SZ16" s="92">
        <v>727.59563500000002</v>
      </c>
      <c r="TA16" s="92">
        <v>7.7287158199999997</v>
      </c>
      <c r="TB16" s="92">
        <v>28.611121099999998</v>
      </c>
      <c r="TC16" s="92">
        <v>1.9239549899999999</v>
      </c>
      <c r="TD16" s="92">
        <v>0</v>
      </c>
      <c r="TE16" s="92">
        <v>0</v>
      </c>
      <c r="TF16" s="92">
        <v>1</v>
      </c>
      <c r="TG16" s="92">
        <v>-18641.114300000001</v>
      </c>
      <c r="TH16" s="92">
        <v>-779.40986799999996</v>
      </c>
      <c r="TI16" s="92">
        <v>-0.56709521799999996</v>
      </c>
      <c r="TJ16" s="92">
        <v>-62.523222199999999</v>
      </c>
      <c r="TK16" s="92">
        <v>-2.61417937</v>
      </c>
      <c r="TL16" s="92">
        <v>6.5603275899999994E-2</v>
      </c>
      <c r="TM16" s="92">
        <v>1.5690309</v>
      </c>
      <c r="TN16" s="92">
        <v>23.916959500000001</v>
      </c>
      <c r="TO16" s="92">
        <v>0</v>
      </c>
      <c r="TP16" s="92">
        <v>7.8107469999999998E-2</v>
      </c>
      <c r="TQ16" s="92">
        <v>-58284342.4331</v>
      </c>
      <c r="TR16" s="92">
        <v>6.18457930555556E-4</v>
      </c>
      <c r="TS16" s="92">
        <v>0</v>
      </c>
      <c r="TT16" s="92">
        <v>0</v>
      </c>
      <c r="TU16" s="92">
        <v>0</v>
      </c>
      <c r="TV16" s="92">
        <v>0</v>
      </c>
      <c r="TW16" s="92">
        <v>0</v>
      </c>
      <c r="TX16" s="92">
        <v>0</v>
      </c>
      <c r="TY16" s="92">
        <v>0</v>
      </c>
      <c r="TZ16" s="92">
        <v>0</v>
      </c>
      <c r="UA16" s="92">
        <v>0</v>
      </c>
      <c r="UB16" s="92">
        <v>0</v>
      </c>
      <c r="UC16" s="92">
        <v>0</v>
      </c>
      <c r="UD16" s="92">
        <v>0</v>
      </c>
      <c r="UE16" s="92">
        <v>0</v>
      </c>
      <c r="UF16" s="92">
        <v>0</v>
      </c>
      <c r="UG16" s="92">
        <v>0</v>
      </c>
      <c r="UH16" s="92">
        <v>0</v>
      </c>
      <c r="UI16" s="92">
        <v>0</v>
      </c>
      <c r="UJ16" s="92">
        <v>0</v>
      </c>
      <c r="UK16" s="92">
        <v>0</v>
      </c>
      <c r="UL16" s="92">
        <v>0</v>
      </c>
      <c r="UM16" s="92">
        <v>0</v>
      </c>
      <c r="UN16" s="92">
        <v>0</v>
      </c>
      <c r="UO16" s="92">
        <v>0</v>
      </c>
      <c r="UP16" s="92">
        <v>0</v>
      </c>
      <c r="UQ16" s="92">
        <v>0</v>
      </c>
      <c r="UR16" s="92">
        <v>0</v>
      </c>
      <c r="US16" s="92">
        <v>0</v>
      </c>
      <c r="UT16" s="92">
        <v>0</v>
      </c>
      <c r="UU16" s="92">
        <v>0</v>
      </c>
      <c r="UV16" s="92">
        <v>0</v>
      </c>
      <c r="UW16" s="92">
        <v>0</v>
      </c>
      <c r="UX16" s="92">
        <v>0</v>
      </c>
      <c r="UY16" s="92">
        <v>0</v>
      </c>
      <c r="UZ16" s="92">
        <v>0</v>
      </c>
      <c r="VA16" s="92">
        <v>0</v>
      </c>
      <c r="VB16" s="92">
        <v>0</v>
      </c>
      <c r="VC16" s="92">
        <v>0</v>
      </c>
      <c r="VD16" s="92">
        <v>0</v>
      </c>
      <c r="VE16" s="92">
        <v>0</v>
      </c>
      <c r="VF16" s="92">
        <v>0</v>
      </c>
      <c r="VG16" s="92">
        <v>0</v>
      </c>
      <c r="VH16" s="92">
        <v>0</v>
      </c>
      <c r="VI16" s="92">
        <v>0</v>
      </c>
      <c r="VJ16" s="92">
        <v>0</v>
      </c>
      <c r="VK16" s="92">
        <v>0</v>
      </c>
      <c r="VL16" s="92">
        <v>0</v>
      </c>
      <c r="VM16" s="92">
        <v>0</v>
      </c>
      <c r="VN16" s="92">
        <v>0</v>
      </c>
      <c r="VO16" s="92">
        <v>0</v>
      </c>
      <c r="VP16" s="92">
        <v>0</v>
      </c>
      <c r="VQ16" s="92">
        <v>0</v>
      </c>
      <c r="VR16" s="92">
        <v>0</v>
      </c>
      <c r="VS16" s="92">
        <v>0</v>
      </c>
      <c r="VT16" s="92">
        <v>0</v>
      </c>
      <c r="VU16" s="92">
        <v>0</v>
      </c>
      <c r="VV16" s="92">
        <v>0</v>
      </c>
      <c r="VW16" s="92">
        <v>0</v>
      </c>
      <c r="VX16" s="92">
        <v>0</v>
      </c>
      <c r="VY16" s="92">
        <v>0</v>
      </c>
      <c r="VZ16" s="92">
        <v>0</v>
      </c>
      <c r="WA16" s="92">
        <v>0</v>
      </c>
      <c r="WB16" s="92">
        <v>0</v>
      </c>
      <c r="WC16" s="92">
        <v>8.4504846111111195E-3</v>
      </c>
    </row>
    <row r="17" spans="2:601" ht="13.5" customHeight="1">
      <c r="B17" s="851">
        <v>501</v>
      </c>
      <c r="C17" s="92">
        <v>0</v>
      </c>
      <c r="D17" s="92">
        <v>450517.04</v>
      </c>
      <c r="E17" s="92">
        <v>-1534.6590699999999</v>
      </c>
      <c r="F17" s="92">
        <v>20999.351999999999</v>
      </c>
      <c r="G17" s="92">
        <v>476.25649800000002</v>
      </c>
      <c r="H17" s="92">
        <v>2.8932522600000001</v>
      </c>
      <c r="I17" s="92">
        <v>6.3512071600000004</v>
      </c>
      <c r="J17" s="92">
        <v>2.66484217</v>
      </c>
      <c r="K17" s="92">
        <v>7.0732655400000004</v>
      </c>
      <c r="L17" s="92">
        <v>1.46578407</v>
      </c>
      <c r="M17" s="92">
        <v>0.96723748899999995</v>
      </c>
      <c r="N17" s="92">
        <v>0</v>
      </c>
      <c r="O17" s="92">
        <v>6.9886061000000002</v>
      </c>
      <c r="P17" s="92">
        <v>0.176367307</v>
      </c>
      <c r="Q17" s="92">
        <v>7.4000268499999994E-2</v>
      </c>
      <c r="R17" s="92">
        <v>2.9561203800000002</v>
      </c>
      <c r="S17" s="92">
        <v>0.360244061</v>
      </c>
      <c r="T17" s="92">
        <v>67.764710699999995</v>
      </c>
      <c r="U17" s="92">
        <v>4.3150782899999998</v>
      </c>
      <c r="V17" s="92">
        <v>2.9280880200000001</v>
      </c>
      <c r="W17" s="92">
        <v>3.4728828699999998</v>
      </c>
      <c r="X17" s="92">
        <v>0</v>
      </c>
      <c r="Y17" s="92">
        <v>18.814202999999999</v>
      </c>
      <c r="Z17" s="92">
        <v>4.9619580599999997</v>
      </c>
      <c r="AA17" s="92">
        <v>1.8933682000000001</v>
      </c>
      <c r="AB17" s="92">
        <v>3.8760370499999999</v>
      </c>
      <c r="AC17" s="92">
        <v>1.1914944800000001E-2</v>
      </c>
      <c r="AD17" s="92">
        <v>0</v>
      </c>
      <c r="AE17" s="92">
        <v>18.779671400000002</v>
      </c>
      <c r="AF17" s="92">
        <v>24.130007899999999</v>
      </c>
      <c r="AG17" s="92">
        <v>0.98873743400000003</v>
      </c>
      <c r="AH17" s="92">
        <v>0</v>
      </c>
      <c r="AI17" s="92">
        <v>0</v>
      </c>
      <c r="AJ17" s="92">
        <v>0</v>
      </c>
      <c r="AK17" s="92">
        <v>0</v>
      </c>
      <c r="AL17" s="92">
        <v>0</v>
      </c>
      <c r="AM17" s="92">
        <v>0</v>
      </c>
      <c r="AN17" s="92">
        <v>4.7288911000000003E-2</v>
      </c>
      <c r="AO17" s="92">
        <v>6.0994106399999996E-3</v>
      </c>
      <c r="AP17" s="92">
        <v>3.7151005799999998E-6</v>
      </c>
      <c r="AQ17" s="92">
        <v>0</v>
      </c>
      <c r="AR17" s="92">
        <v>0</v>
      </c>
      <c r="AS17" s="92">
        <v>0</v>
      </c>
      <c r="AT17" s="92">
        <v>12.459211</v>
      </c>
      <c r="AU17" s="92">
        <v>0</v>
      </c>
      <c r="AV17" s="92">
        <v>0</v>
      </c>
      <c r="AW17" s="92">
        <v>3.2452622800000001E-5</v>
      </c>
      <c r="AX17" s="92">
        <v>0</v>
      </c>
      <c r="AY17" s="92">
        <v>0</v>
      </c>
      <c r="AZ17" s="92">
        <v>0</v>
      </c>
      <c r="BA17" s="92">
        <v>0</v>
      </c>
      <c r="BB17" s="92">
        <v>0</v>
      </c>
      <c r="BC17" s="92">
        <v>0</v>
      </c>
      <c r="BD17" s="92">
        <v>0</v>
      </c>
      <c r="BE17" s="92">
        <v>0</v>
      </c>
      <c r="BF17" s="92">
        <v>0</v>
      </c>
      <c r="BG17" s="92">
        <v>0</v>
      </c>
      <c r="BH17" s="92">
        <v>0</v>
      </c>
      <c r="BI17" s="92">
        <v>0</v>
      </c>
      <c r="BJ17" s="92">
        <v>0</v>
      </c>
      <c r="BK17" s="92">
        <v>0</v>
      </c>
      <c r="BL17" s="92">
        <v>0</v>
      </c>
      <c r="BM17" s="92">
        <v>0</v>
      </c>
      <c r="BN17" s="92">
        <v>0</v>
      </c>
      <c r="BO17" s="92">
        <v>0</v>
      </c>
      <c r="BP17" s="92">
        <v>0.96896106400000004</v>
      </c>
      <c r="BQ17" s="92">
        <v>2.1975630600000001E-2</v>
      </c>
      <c r="BR17" s="92">
        <v>1.33501681E-4</v>
      </c>
      <c r="BS17" s="92">
        <v>2.9306011199999998E-4</v>
      </c>
      <c r="BT17" s="92">
        <v>1.2296228500000001E-4</v>
      </c>
      <c r="BU17" s="92">
        <v>3.2637763799999998E-4</v>
      </c>
      <c r="BV17" s="92">
        <v>6.7634834400000004E-5</v>
      </c>
      <c r="BW17" s="92">
        <v>4.4630685099999997E-5</v>
      </c>
      <c r="BX17" s="92">
        <v>0</v>
      </c>
      <c r="BY17" s="92">
        <v>3.22471246E-4</v>
      </c>
      <c r="BZ17" s="92">
        <v>8.1380155500000006E-6</v>
      </c>
      <c r="CA17" s="92">
        <v>3.4145519800000002E-6</v>
      </c>
      <c r="CB17" s="92">
        <v>1.3640256899999999E-4</v>
      </c>
      <c r="CC17" s="92">
        <v>1.6622535200000001E-5</v>
      </c>
      <c r="CD17" s="92">
        <v>3.1268282099999999E-3</v>
      </c>
      <c r="CE17" s="92">
        <v>1.99108184E-4</v>
      </c>
      <c r="CF17" s="92">
        <v>1.3510908699999999E-4</v>
      </c>
      <c r="CG17" s="92">
        <v>1.60247244E-4</v>
      </c>
      <c r="CH17" s="92">
        <v>0</v>
      </c>
      <c r="CI17" s="92">
        <v>8.6813298500000005E-4</v>
      </c>
      <c r="CJ17" s="92">
        <v>2.2895678699999999E-4</v>
      </c>
      <c r="CK17" s="92">
        <v>8.7364603699999996E-5</v>
      </c>
      <c r="CL17" s="92">
        <v>1.7884975600000001E-4</v>
      </c>
      <c r="CM17" s="92">
        <v>5.49784469E-7</v>
      </c>
      <c r="CN17" s="92">
        <v>0</v>
      </c>
      <c r="CO17" s="92">
        <v>8.6653961199999999E-4</v>
      </c>
      <c r="CP17" s="92">
        <v>1.11341712E-3</v>
      </c>
      <c r="CQ17" s="92">
        <v>4.5622744700000001E-5</v>
      </c>
      <c r="CR17" s="92">
        <v>0</v>
      </c>
      <c r="CS17" s="92">
        <v>0</v>
      </c>
      <c r="CT17" s="92">
        <v>0</v>
      </c>
      <c r="CU17" s="92">
        <v>0</v>
      </c>
      <c r="CV17" s="92">
        <v>0</v>
      </c>
      <c r="CW17" s="92">
        <v>0</v>
      </c>
      <c r="CX17" s="92">
        <v>2.1820251200000001E-6</v>
      </c>
      <c r="CY17" s="92">
        <v>2.8144160900000002E-7</v>
      </c>
      <c r="CZ17" s="92">
        <v>1.71423757E-10</v>
      </c>
      <c r="DA17" s="92">
        <v>0</v>
      </c>
      <c r="DB17" s="92">
        <v>0</v>
      </c>
      <c r="DC17" s="92">
        <v>0</v>
      </c>
      <c r="DD17" s="92">
        <v>5.7489823400000005E-4</v>
      </c>
      <c r="DE17" s="92">
        <v>0</v>
      </c>
      <c r="DF17" s="92">
        <v>0</v>
      </c>
      <c r="DG17" s="92">
        <v>1.4974427700000001E-9</v>
      </c>
      <c r="DH17" s="92">
        <v>0</v>
      </c>
      <c r="DI17" s="92">
        <v>0</v>
      </c>
      <c r="DJ17" s="92">
        <v>0</v>
      </c>
      <c r="DK17" s="92">
        <v>0</v>
      </c>
      <c r="DL17" s="92">
        <v>0</v>
      </c>
      <c r="DM17" s="92">
        <v>0</v>
      </c>
      <c r="DN17" s="92">
        <v>0</v>
      </c>
      <c r="DO17" s="92">
        <v>0</v>
      </c>
      <c r="DP17" s="92">
        <v>0</v>
      </c>
      <c r="DQ17" s="92">
        <v>0</v>
      </c>
      <c r="DR17" s="92">
        <v>0</v>
      </c>
      <c r="DS17" s="92">
        <v>0</v>
      </c>
      <c r="DT17" s="92">
        <v>0</v>
      </c>
      <c r="DU17" s="92">
        <v>0</v>
      </c>
      <c r="DV17" s="92">
        <v>0</v>
      </c>
      <c r="DW17" s="92">
        <v>0</v>
      </c>
      <c r="DX17" s="92">
        <v>0</v>
      </c>
      <c r="DY17" s="92">
        <v>0</v>
      </c>
      <c r="DZ17" s="92">
        <v>378309.20600000001</v>
      </c>
      <c r="EA17" s="92">
        <v>21940.679599999999</v>
      </c>
      <c r="EB17" s="92">
        <v>521.24161500000002</v>
      </c>
      <c r="EC17" s="92">
        <v>1144.21875</v>
      </c>
      <c r="ED17" s="92">
        <v>480.09178200000002</v>
      </c>
      <c r="EE17" s="92">
        <v>1061.9192599999999</v>
      </c>
      <c r="EF17" s="92">
        <v>220.060215</v>
      </c>
      <c r="EG17" s="92">
        <v>331.08546999999999</v>
      </c>
      <c r="EH17" s="92">
        <v>0</v>
      </c>
      <c r="EI17" s="92">
        <v>1133.1493700000001</v>
      </c>
      <c r="EJ17" s="92">
        <v>28.596618400000001</v>
      </c>
      <c r="EK17" s="92">
        <v>11.998581100000001</v>
      </c>
      <c r="EL17" s="92">
        <v>390.55115499999999</v>
      </c>
      <c r="EM17" s="92">
        <v>47.594047600000003</v>
      </c>
      <c r="EN17" s="92">
        <v>12208.3331</v>
      </c>
      <c r="EO17" s="92">
        <v>656.53795400000001</v>
      </c>
      <c r="EP17" s="92">
        <v>369.26118100000002</v>
      </c>
      <c r="EQ17" s="92">
        <v>333.693895</v>
      </c>
      <c r="ER17" s="92">
        <v>0</v>
      </c>
      <c r="ES17" s="92">
        <v>1694.7615800000001</v>
      </c>
      <c r="ET17" s="92">
        <v>754.94842200000005</v>
      </c>
      <c r="EU17" s="92">
        <v>174.369214</v>
      </c>
      <c r="EV17" s="92">
        <v>457.71827000000002</v>
      </c>
      <c r="EW17" s="92">
        <v>0.202918182</v>
      </c>
      <c r="EX17" s="92">
        <v>0</v>
      </c>
      <c r="EY17" s="92">
        <v>2481.5570400000001</v>
      </c>
      <c r="EZ17" s="92">
        <v>1860.01629</v>
      </c>
      <c r="FA17" s="92">
        <v>130.569007</v>
      </c>
      <c r="FB17" s="92">
        <v>0</v>
      </c>
      <c r="FC17" s="92">
        <v>0</v>
      </c>
      <c r="FD17" s="92">
        <v>0</v>
      </c>
      <c r="FE17" s="92">
        <v>0</v>
      </c>
      <c r="FF17" s="92">
        <v>0</v>
      </c>
      <c r="FG17" s="92">
        <v>0</v>
      </c>
      <c r="FH17" s="92">
        <v>13.357545500000001</v>
      </c>
      <c r="FI17" s="92">
        <v>0.195173821</v>
      </c>
      <c r="FJ17" s="92">
        <v>1.04072896E-4</v>
      </c>
      <c r="FK17" s="92">
        <v>0</v>
      </c>
      <c r="FL17" s="92">
        <v>0</v>
      </c>
      <c r="FM17" s="92">
        <v>0</v>
      </c>
      <c r="FN17" s="92">
        <v>548.32738600000005</v>
      </c>
      <c r="FO17" s="92">
        <v>0</v>
      </c>
      <c r="FP17" s="92">
        <v>0</v>
      </c>
      <c r="FQ17" s="92">
        <v>2.07907079E-3</v>
      </c>
      <c r="FR17" s="92">
        <v>0</v>
      </c>
      <c r="FS17" s="92">
        <v>0</v>
      </c>
      <c r="FT17" s="92">
        <v>0</v>
      </c>
      <c r="FU17" s="92">
        <v>0</v>
      </c>
      <c r="FV17" s="92">
        <v>0</v>
      </c>
      <c r="FW17" s="92">
        <v>0</v>
      </c>
      <c r="FX17" s="92">
        <v>0</v>
      </c>
      <c r="FY17" s="92">
        <v>0</v>
      </c>
      <c r="FZ17" s="92">
        <v>0</v>
      </c>
      <c r="GA17" s="92">
        <v>0</v>
      </c>
      <c r="GB17" s="92">
        <v>0</v>
      </c>
      <c r="GC17" s="92">
        <v>0</v>
      </c>
      <c r="GD17" s="92">
        <v>0</v>
      </c>
      <c r="GE17" s="92">
        <v>0</v>
      </c>
      <c r="GF17" s="92">
        <v>0</v>
      </c>
      <c r="GG17" s="92">
        <v>0</v>
      </c>
      <c r="GH17" s="92">
        <v>0</v>
      </c>
      <c r="GI17" s="92">
        <v>0</v>
      </c>
      <c r="GJ17" s="92">
        <v>0.88533922099999995</v>
      </c>
      <c r="GK17" s="92">
        <v>5.1346739400000001E-2</v>
      </c>
      <c r="GL17" s="92">
        <v>1.2198372099999999E-3</v>
      </c>
      <c r="GM17" s="92">
        <v>2.6777612500000002E-3</v>
      </c>
      <c r="GN17" s="92">
        <v>1.12353619E-3</v>
      </c>
      <c r="GO17" s="92">
        <v>2.4851596299999999E-3</v>
      </c>
      <c r="GP17" s="92">
        <v>5.1499655900000003E-4</v>
      </c>
      <c r="GQ17" s="92">
        <v>7.74823734E-4</v>
      </c>
      <c r="GR17" s="92">
        <v>0</v>
      </c>
      <c r="GS17" s="92">
        <v>2.6518561000000002E-3</v>
      </c>
      <c r="GT17" s="92">
        <v>6.6923319400000002E-5</v>
      </c>
      <c r="GU17" s="92">
        <v>2.80797144E-5</v>
      </c>
      <c r="GV17" s="92">
        <v>9.1398847699999996E-4</v>
      </c>
      <c r="GW17" s="92">
        <v>1.11382108E-4</v>
      </c>
      <c r="GX17" s="92">
        <v>2.8570587000000001E-2</v>
      </c>
      <c r="GY17" s="92">
        <v>1.53646486E-3</v>
      </c>
      <c r="GZ17" s="92">
        <v>8.6416455200000002E-4</v>
      </c>
      <c r="HA17" s="92">
        <v>7.8092810999999995E-4</v>
      </c>
      <c r="HB17" s="92">
        <v>0</v>
      </c>
      <c r="HC17" s="92">
        <v>3.9661707200000004E-3</v>
      </c>
      <c r="HD17" s="92">
        <v>1.7667702400000001E-3</v>
      </c>
      <c r="HE17" s="92">
        <v>4.0806806100000001E-4</v>
      </c>
      <c r="HF17" s="92">
        <v>1.07117651E-3</v>
      </c>
      <c r="HG17" s="92">
        <v>4.7487986600000002E-7</v>
      </c>
      <c r="HH17" s="92">
        <v>0</v>
      </c>
      <c r="HI17" s="92">
        <v>5.8074710900000003E-3</v>
      </c>
      <c r="HJ17" s="92">
        <v>4.3529085400000004E-3</v>
      </c>
      <c r="HK17" s="92">
        <v>3.0556449899999999E-4</v>
      </c>
      <c r="HL17" s="92">
        <v>0</v>
      </c>
      <c r="HM17" s="92">
        <v>0</v>
      </c>
      <c r="HN17" s="92">
        <v>0</v>
      </c>
      <c r="HO17" s="92">
        <v>0</v>
      </c>
      <c r="HP17" s="92">
        <v>0</v>
      </c>
      <c r="HQ17" s="92">
        <v>0</v>
      </c>
      <c r="HR17" s="92">
        <v>3.1260034700000003E-5</v>
      </c>
      <c r="HS17" s="92">
        <v>4.5675610300000002E-7</v>
      </c>
      <c r="HT17" s="92">
        <v>2.43556897E-10</v>
      </c>
      <c r="HU17" s="92">
        <v>0</v>
      </c>
      <c r="HV17" s="92">
        <v>0</v>
      </c>
      <c r="HW17" s="92">
        <v>0</v>
      </c>
      <c r="HX17" s="92">
        <v>1.2832247599999999E-3</v>
      </c>
      <c r="HY17" s="92">
        <v>0</v>
      </c>
      <c r="HZ17" s="92">
        <v>0</v>
      </c>
      <c r="IA17" s="92">
        <v>4.8655514600000003E-9</v>
      </c>
      <c r="IB17" s="92">
        <v>0</v>
      </c>
      <c r="IC17" s="92">
        <v>0</v>
      </c>
      <c r="ID17" s="92">
        <v>0</v>
      </c>
      <c r="IE17" s="92">
        <v>0</v>
      </c>
      <c r="IF17" s="92">
        <v>0</v>
      </c>
      <c r="IG17" s="92">
        <v>0</v>
      </c>
      <c r="IH17" s="92">
        <v>0</v>
      </c>
      <c r="II17" s="92">
        <v>0</v>
      </c>
      <c r="IJ17" s="92">
        <v>0</v>
      </c>
      <c r="IK17" s="92">
        <v>0</v>
      </c>
      <c r="IL17" s="92">
        <v>0</v>
      </c>
      <c r="IM17" s="92">
        <v>0</v>
      </c>
      <c r="IN17" s="92">
        <v>0</v>
      </c>
      <c r="IO17" s="92">
        <v>0</v>
      </c>
      <c r="IP17" s="92">
        <v>0</v>
      </c>
      <c r="IQ17" s="92">
        <v>0</v>
      </c>
      <c r="IR17" s="92">
        <v>0</v>
      </c>
      <c r="IS17" s="92">
        <v>0</v>
      </c>
      <c r="IT17" s="92">
        <v>21672.028699999999</v>
      </c>
      <c r="IU17" s="92">
        <v>427304.24400000001</v>
      </c>
      <c r="IV17" s="92">
        <v>7167.3569500000003</v>
      </c>
      <c r="IW17" s="92">
        <v>32.3806619</v>
      </c>
      <c r="IX17" s="92">
        <v>6.0149875499999998</v>
      </c>
      <c r="IY17" s="92">
        <v>0</v>
      </c>
      <c r="IZ17" s="92">
        <v>1</v>
      </c>
      <c r="JA17" s="92">
        <v>0</v>
      </c>
      <c r="JB17" s="92">
        <v>-69574.716</v>
      </c>
      <c r="JC17" s="92">
        <v>-3528.6924100000001</v>
      </c>
      <c r="JD17" s="92">
        <v>-1507.8252399999999</v>
      </c>
      <c r="JE17" s="92">
        <v>-41.047818300000003</v>
      </c>
      <c r="JF17" s="92">
        <v>-2.0818644100000001</v>
      </c>
      <c r="JG17" s="92">
        <v>5.0395212799999999E-2</v>
      </c>
      <c r="JH17" s="92">
        <v>0.99363509400000005</v>
      </c>
      <c r="JI17" s="92">
        <v>19.7168548</v>
      </c>
      <c r="JJ17" s="92">
        <v>0</v>
      </c>
      <c r="JK17" s="92">
        <v>0</v>
      </c>
      <c r="JL17" s="92">
        <v>0</v>
      </c>
      <c r="JM17" s="92">
        <v>0</v>
      </c>
      <c r="JN17" s="92">
        <v>0</v>
      </c>
      <c r="JO17" s="92">
        <v>0</v>
      </c>
      <c r="JP17" s="92">
        <v>0</v>
      </c>
      <c r="JQ17" s="92">
        <v>0</v>
      </c>
      <c r="JR17" s="92">
        <v>0</v>
      </c>
      <c r="JS17" s="92">
        <v>0</v>
      </c>
      <c r="JT17" s="92">
        <v>0</v>
      </c>
      <c r="JU17" s="92">
        <v>0</v>
      </c>
      <c r="JV17" s="92">
        <v>0</v>
      </c>
      <c r="JW17" s="92">
        <v>0</v>
      </c>
      <c r="JX17" s="92">
        <v>0</v>
      </c>
      <c r="JY17" s="92">
        <v>0</v>
      </c>
      <c r="JZ17" s="92">
        <v>0</v>
      </c>
      <c r="KA17" s="92">
        <v>0</v>
      </c>
      <c r="KB17" s="92">
        <v>0</v>
      </c>
      <c r="KC17" s="92">
        <v>0</v>
      </c>
      <c r="KD17" s="92">
        <v>0</v>
      </c>
      <c r="KE17" s="92">
        <v>0</v>
      </c>
      <c r="KF17" s="92">
        <v>0</v>
      </c>
      <c r="KG17" s="92">
        <v>0</v>
      </c>
      <c r="KH17" s="92">
        <v>0</v>
      </c>
      <c r="KI17" s="92">
        <v>0</v>
      </c>
      <c r="KJ17" s="92">
        <v>0</v>
      </c>
      <c r="KK17" s="92">
        <v>0</v>
      </c>
      <c r="KL17" s="92">
        <v>0</v>
      </c>
      <c r="KM17" s="92">
        <v>0</v>
      </c>
      <c r="KN17" s="92">
        <v>0</v>
      </c>
      <c r="KO17" s="92">
        <v>0</v>
      </c>
      <c r="KP17" s="92">
        <v>0</v>
      </c>
      <c r="KQ17" s="92">
        <v>0</v>
      </c>
      <c r="KR17" s="92">
        <v>0</v>
      </c>
      <c r="KS17" s="92">
        <v>0</v>
      </c>
      <c r="KT17" s="92">
        <v>0</v>
      </c>
      <c r="KU17" s="92">
        <v>0</v>
      </c>
      <c r="KV17" s="92">
        <v>0</v>
      </c>
      <c r="KW17" s="92">
        <v>0</v>
      </c>
      <c r="KX17" s="92">
        <v>0</v>
      </c>
      <c r="KY17" s="92">
        <v>0</v>
      </c>
      <c r="KZ17" s="92">
        <v>0</v>
      </c>
      <c r="LA17" s="92">
        <v>0</v>
      </c>
      <c r="LB17" s="92">
        <v>0</v>
      </c>
      <c r="LC17" s="92">
        <v>7.7378999100000003</v>
      </c>
      <c r="LD17" s="92">
        <v>0.19106458600000001</v>
      </c>
      <c r="LE17" s="92">
        <v>8.0166959300000007E-2</v>
      </c>
      <c r="LF17" s="92">
        <v>3.2024642999999999</v>
      </c>
      <c r="LG17" s="92">
        <v>0.390264467</v>
      </c>
      <c r="LH17" s="92">
        <v>81.992866699999993</v>
      </c>
      <c r="LI17" s="92">
        <v>0</v>
      </c>
      <c r="LJ17" s="92">
        <v>125.474424</v>
      </c>
      <c r="LK17" s="92">
        <v>73.253176100000005</v>
      </c>
      <c r="LL17" s="92">
        <v>21.686037599999999</v>
      </c>
      <c r="LM17" s="92">
        <v>2.4095597299999998</v>
      </c>
      <c r="LN17" s="92">
        <v>33.946670500000003</v>
      </c>
      <c r="LO17" s="92">
        <v>4.5256262700000001</v>
      </c>
      <c r="LP17" s="92">
        <v>0</v>
      </c>
      <c r="LQ17" s="92">
        <v>3.11883102</v>
      </c>
      <c r="LR17" s="92">
        <v>0</v>
      </c>
      <c r="LS17" s="92">
        <v>0</v>
      </c>
      <c r="LT17" s="92">
        <v>0</v>
      </c>
      <c r="LU17" s="92">
        <v>0</v>
      </c>
      <c r="LV17" s="92">
        <v>0</v>
      </c>
      <c r="LW17" s="92">
        <v>0</v>
      </c>
      <c r="LX17" s="92">
        <v>0</v>
      </c>
      <c r="LY17" s="92">
        <v>0</v>
      </c>
      <c r="LZ17" s="92">
        <v>0</v>
      </c>
      <c r="MA17" s="92">
        <v>0</v>
      </c>
      <c r="MB17" s="92">
        <v>0</v>
      </c>
      <c r="MC17" s="92">
        <v>0</v>
      </c>
      <c r="MD17" s="92">
        <v>0</v>
      </c>
      <c r="ME17" s="92">
        <v>0</v>
      </c>
      <c r="MF17" s="92">
        <v>0</v>
      </c>
      <c r="MG17" s="92">
        <v>0</v>
      </c>
      <c r="MH17" s="92">
        <v>0</v>
      </c>
      <c r="MI17" s="92">
        <v>0</v>
      </c>
      <c r="MJ17" s="92">
        <v>0</v>
      </c>
      <c r="MK17" s="92">
        <v>0</v>
      </c>
      <c r="ML17" s="92">
        <v>0</v>
      </c>
      <c r="MM17" s="92">
        <v>0</v>
      </c>
      <c r="MN17" s="92">
        <v>0</v>
      </c>
      <c r="MO17" s="92">
        <v>0</v>
      </c>
      <c r="MP17" s="92">
        <v>0</v>
      </c>
      <c r="MQ17" s="92">
        <v>0</v>
      </c>
      <c r="MR17" s="92">
        <v>0</v>
      </c>
      <c r="MS17" s="92">
        <v>0</v>
      </c>
      <c r="MT17" s="92">
        <v>0</v>
      </c>
      <c r="MU17" s="92">
        <v>0</v>
      </c>
      <c r="MV17" s="92">
        <v>0</v>
      </c>
      <c r="MW17" s="92">
        <v>0</v>
      </c>
      <c r="MX17" s="92">
        <v>0</v>
      </c>
      <c r="MY17" s="92">
        <v>0</v>
      </c>
      <c r="MZ17" s="92">
        <v>0</v>
      </c>
      <c r="NA17" s="92">
        <v>0</v>
      </c>
      <c r="NB17" s="92">
        <v>0</v>
      </c>
      <c r="NC17" s="92">
        <v>0</v>
      </c>
      <c r="ND17" s="92">
        <v>0</v>
      </c>
      <c r="NE17" s="92">
        <v>0</v>
      </c>
      <c r="NF17" s="92">
        <v>0</v>
      </c>
      <c r="NG17" s="92">
        <v>0</v>
      </c>
      <c r="NH17" s="92">
        <v>0</v>
      </c>
      <c r="NI17" s="92">
        <v>0</v>
      </c>
      <c r="NJ17" s="92">
        <v>0</v>
      </c>
      <c r="NK17" s="92">
        <v>0</v>
      </c>
      <c r="NL17" s="92">
        <v>0</v>
      </c>
      <c r="NM17" s="92">
        <v>2.1613699E-2</v>
      </c>
      <c r="NN17" s="92">
        <v>5.3368646699999999E-4</v>
      </c>
      <c r="NO17" s="92">
        <v>2.23924392E-4</v>
      </c>
      <c r="NP17" s="92">
        <v>8.9452048200000002E-3</v>
      </c>
      <c r="NQ17" s="92">
        <v>1.09009665E-3</v>
      </c>
      <c r="NR17" s="92">
        <v>0.22902456299999999</v>
      </c>
      <c r="NS17" s="92">
        <v>0</v>
      </c>
      <c r="NT17" s="92">
        <v>0.35047835700000002</v>
      </c>
      <c r="NU17" s="92">
        <v>0.20461263599999999</v>
      </c>
      <c r="NV17" s="92">
        <v>6.0573992299999997E-2</v>
      </c>
      <c r="NW17" s="92">
        <v>6.7304435900000003E-3</v>
      </c>
      <c r="NX17" s="92">
        <v>9.4820704300000003E-2</v>
      </c>
      <c r="NY17" s="92">
        <v>1.26410945E-2</v>
      </c>
      <c r="NZ17" s="92">
        <v>0</v>
      </c>
      <c r="OA17" s="92">
        <v>8.7115982099999992E-3</v>
      </c>
      <c r="OB17" s="92">
        <v>0</v>
      </c>
      <c r="OC17" s="92">
        <v>0</v>
      </c>
      <c r="OD17" s="92">
        <v>0</v>
      </c>
      <c r="OE17" s="92">
        <v>0</v>
      </c>
      <c r="OF17" s="92">
        <v>0</v>
      </c>
      <c r="OG17" s="92">
        <v>0</v>
      </c>
      <c r="OH17" s="92">
        <v>0</v>
      </c>
      <c r="OI17" s="92">
        <v>0</v>
      </c>
      <c r="OJ17" s="92">
        <v>0</v>
      </c>
      <c r="OK17" s="92">
        <v>0</v>
      </c>
      <c r="OL17" s="92">
        <v>0</v>
      </c>
      <c r="OM17" s="92">
        <v>0</v>
      </c>
      <c r="ON17" s="92">
        <v>0</v>
      </c>
      <c r="OO17" s="92">
        <v>0</v>
      </c>
      <c r="OP17" s="92">
        <v>0</v>
      </c>
      <c r="OQ17" s="92">
        <v>0</v>
      </c>
      <c r="OR17" s="92">
        <v>0</v>
      </c>
      <c r="OS17" s="92">
        <v>0</v>
      </c>
      <c r="OT17" s="92">
        <v>0</v>
      </c>
      <c r="OU17" s="92">
        <v>0</v>
      </c>
      <c r="OV17" s="92">
        <v>0</v>
      </c>
      <c r="OW17" s="92">
        <v>0</v>
      </c>
      <c r="OX17" s="92">
        <v>0</v>
      </c>
      <c r="OY17" s="92">
        <v>0</v>
      </c>
      <c r="OZ17" s="92">
        <v>0</v>
      </c>
      <c r="PA17" s="92">
        <v>0</v>
      </c>
      <c r="PB17" s="92">
        <v>0</v>
      </c>
      <c r="PC17" s="92">
        <v>0</v>
      </c>
      <c r="PD17" s="92">
        <v>0</v>
      </c>
      <c r="PE17" s="92">
        <v>0</v>
      </c>
      <c r="PF17" s="92">
        <v>0</v>
      </c>
      <c r="PG17" s="92">
        <v>0</v>
      </c>
      <c r="PH17" s="92">
        <v>0</v>
      </c>
      <c r="PI17" s="92">
        <v>0</v>
      </c>
      <c r="PJ17" s="92">
        <v>0</v>
      </c>
      <c r="PK17" s="92">
        <v>0</v>
      </c>
      <c r="PL17" s="92">
        <v>0</v>
      </c>
      <c r="PM17" s="92">
        <v>0</v>
      </c>
      <c r="PN17" s="92">
        <v>0</v>
      </c>
      <c r="PO17" s="92">
        <v>0</v>
      </c>
      <c r="PP17" s="92">
        <v>0</v>
      </c>
      <c r="PQ17" s="92">
        <v>0</v>
      </c>
      <c r="PR17" s="92">
        <v>0</v>
      </c>
      <c r="PS17" s="92">
        <v>0</v>
      </c>
      <c r="PT17" s="92">
        <v>0</v>
      </c>
      <c r="PU17" s="92">
        <v>0</v>
      </c>
      <c r="PV17" s="92">
        <v>0</v>
      </c>
      <c r="PW17" s="92">
        <v>1254.64166</v>
      </c>
      <c r="PX17" s="92">
        <v>30.979670599999999</v>
      </c>
      <c r="PY17" s="92">
        <v>12.9984632</v>
      </c>
      <c r="PZ17" s="92">
        <v>423.09997600000003</v>
      </c>
      <c r="QA17" s="92">
        <v>51.560570599999998</v>
      </c>
      <c r="QB17" s="92">
        <v>12475.191699999999</v>
      </c>
      <c r="QC17" s="92">
        <v>0</v>
      </c>
      <c r="QD17" s="92">
        <v>2865.78566</v>
      </c>
      <c r="QE17" s="92">
        <v>4107.8476600000004</v>
      </c>
      <c r="QF17" s="92">
        <v>520.80320400000005</v>
      </c>
      <c r="QG17" s="92">
        <v>57.8670227</v>
      </c>
      <c r="QH17" s="92">
        <v>835.984286</v>
      </c>
      <c r="QI17" s="92">
        <v>107.802228</v>
      </c>
      <c r="QJ17" s="92">
        <v>0</v>
      </c>
      <c r="QK17" s="92">
        <v>468.23446799999999</v>
      </c>
      <c r="QL17" s="92">
        <v>0</v>
      </c>
      <c r="QM17" s="92">
        <v>0</v>
      </c>
      <c r="QN17" s="92">
        <v>0</v>
      </c>
      <c r="QO17" s="92">
        <v>0</v>
      </c>
      <c r="QP17" s="92">
        <v>0</v>
      </c>
      <c r="QQ17" s="92">
        <v>0</v>
      </c>
      <c r="QR17" s="92">
        <v>0</v>
      </c>
      <c r="QS17" s="92">
        <v>0</v>
      </c>
      <c r="QT17" s="92">
        <v>0</v>
      </c>
      <c r="QU17" s="92">
        <v>0</v>
      </c>
      <c r="QV17" s="92">
        <v>0</v>
      </c>
      <c r="QW17" s="92">
        <v>0</v>
      </c>
      <c r="QX17" s="92">
        <v>0</v>
      </c>
      <c r="QY17" s="92">
        <v>0</v>
      </c>
      <c r="QZ17" s="92">
        <v>0</v>
      </c>
      <c r="RA17" s="92">
        <v>0</v>
      </c>
      <c r="RB17" s="92">
        <v>0</v>
      </c>
      <c r="RC17" s="92">
        <v>0</v>
      </c>
      <c r="RD17" s="92">
        <v>0</v>
      </c>
      <c r="RE17" s="92">
        <v>0</v>
      </c>
      <c r="RF17" s="92">
        <v>0</v>
      </c>
      <c r="RG17" s="92">
        <v>0</v>
      </c>
      <c r="RH17" s="92">
        <v>0</v>
      </c>
      <c r="RI17" s="92">
        <v>0</v>
      </c>
      <c r="RJ17" s="92">
        <v>0</v>
      </c>
      <c r="RK17" s="92">
        <v>0</v>
      </c>
      <c r="RL17" s="92">
        <v>0</v>
      </c>
      <c r="RM17" s="92">
        <v>0</v>
      </c>
      <c r="RN17" s="92">
        <v>0</v>
      </c>
      <c r="RO17" s="92">
        <v>0</v>
      </c>
      <c r="RP17" s="92">
        <v>0</v>
      </c>
      <c r="RQ17" s="92">
        <v>0</v>
      </c>
      <c r="RR17" s="92">
        <v>0</v>
      </c>
      <c r="RS17" s="92">
        <v>0</v>
      </c>
      <c r="RT17" s="92">
        <v>0</v>
      </c>
      <c r="RU17" s="92">
        <v>0</v>
      </c>
      <c r="RV17" s="92">
        <v>0</v>
      </c>
      <c r="RW17" s="92">
        <v>0</v>
      </c>
      <c r="RX17" s="92">
        <v>0</v>
      </c>
      <c r="RY17" s="92">
        <v>0</v>
      </c>
      <c r="RZ17" s="92">
        <v>0</v>
      </c>
      <c r="SA17" s="92">
        <v>0</v>
      </c>
      <c r="SB17" s="92">
        <v>0</v>
      </c>
      <c r="SC17" s="92">
        <v>0</v>
      </c>
      <c r="SD17" s="92">
        <v>0</v>
      </c>
      <c r="SE17" s="92">
        <v>0</v>
      </c>
      <c r="SF17" s="92">
        <v>0</v>
      </c>
      <c r="SG17" s="92">
        <v>5.4049569499999998E-2</v>
      </c>
      <c r="SH17" s="92">
        <v>1.3345945000000001E-3</v>
      </c>
      <c r="SI17" s="92">
        <v>5.5996971899999995E-4</v>
      </c>
      <c r="SJ17" s="92">
        <v>1.82270143E-2</v>
      </c>
      <c r="SK17" s="92">
        <v>2.2212132200000001E-3</v>
      </c>
      <c r="SL17" s="92">
        <v>0.53742734800000003</v>
      </c>
      <c r="SM17" s="92">
        <v>0</v>
      </c>
      <c r="SN17" s="92">
        <v>0.123457148</v>
      </c>
      <c r="SO17" s="92">
        <v>0.17696478900000001</v>
      </c>
      <c r="SP17" s="92">
        <v>2.2436038799999999E-2</v>
      </c>
      <c r="SQ17" s="92">
        <v>2.4928932E-3</v>
      </c>
      <c r="SR17" s="92">
        <v>3.6013941000000001E-2</v>
      </c>
      <c r="SS17" s="92">
        <v>4.6440861899999996E-3</v>
      </c>
      <c r="ST17" s="92">
        <v>0</v>
      </c>
      <c r="SU17" s="92">
        <v>2.01713941E-2</v>
      </c>
      <c r="SV17" s="92">
        <v>0</v>
      </c>
      <c r="SW17" s="92">
        <v>0</v>
      </c>
      <c r="SX17" s="92">
        <v>0</v>
      </c>
      <c r="SY17" s="92">
        <v>358.009052</v>
      </c>
      <c r="SZ17" s="92">
        <v>23212.796600000001</v>
      </c>
      <c r="TA17" s="92">
        <v>279.26527499999997</v>
      </c>
      <c r="TB17" s="92">
        <v>32.3806619</v>
      </c>
      <c r="TC17" s="92">
        <v>6.0149875499999998</v>
      </c>
      <c r="TD17" s="92">
        <v>0</v>
      </c>
      <c r="TE17" s="92">
        <v>0</v>
      </c>
      <c r="TF17" s="92">
        <v>1</v>
      </c>
      <c r="TG17" s="92">
        <v>-74952.929300000003</v>
      </c>
      <c r="TH17" s="92">
        <v>-1155.9928600000001</v>
      </c>
      <c r="TI17" s="92">
        <v>-26.833827200000002</v>
      </c>
      <c r="TJ17" s="92">
        <v>-103.47045</v>
      </c>
      <c r="TK17" s="92">
        <v>-1.5958162499999999</v>
      </c>
      <c r="TL17" s="92">
        <v>2.1366127799999999E-2</v>
      </c>
      <c r="TM17" s="92">
        <v>1.3853492599999999</v>
      </c>
      <c r="TN17" s="92">
        <v>64.838574399999999</v>
      </c>
      <c r="TO17" s="92">
        <v>0</v>
      </c>
      <c r="TP17" s="92">
        <v>0.228643086</v>
      </c>
      <c r="TQ17" s="92">
        <v>-1788324677.72</v>
      </c>
      <c r="TR17" s="92">
        <v>0.49398207777777797</v>
      </c>
      <c r="TS17" s="92">
        <v>0</v>
      </c>
      <c r="TT17" s="92">
        <v>0</v>
      </c>
      <c r="TU17" s="92">
        <v>0</v>
      </c>
      <c r="TV17" s="92">
        <v>0</v>
      </c>
      <c r="TW17" s="92">
        <v>0</v>
      </c>
      <c r="TX17" s="92">
        <v>0</v>
      </c>
      <c r="TY17" s="92">
        <v>0</v>
      </c>
      <c r="TZ17" s="92">
        <v>0</v>
      </c>
      <c r="UA17" s="92">
        <v>0</v>
      </c>
      <c r="UB17" s="92">
        <v>0</v>
      </c>
      <c r="UC17" s="92">
        <v>0</v>
      </c>
      <c r="UD17" s="92">
        <v>0</v>
      </c>
      <c r="UE17" s="92">
        <v>0</v>
      </c>
      <c r="UF17" s="92">
        <v>0</v>
      </c>
      <c r="UG17" s="92">
        <v>0</v>
      </c>
      <c r="UH17" s="92">
        <v>0</v>
      </c>
      <c r="UI17" s="92">
        <v>0</v>
      </c>
      <c r="UJ17" s="92">
        <v>0</v>
      </c>
      <c r="UK17" s="92">
        <v>0</v>
      </c>
      <c r="UL17" s="92">
        <v>0</v>
      </c>
      <c r="UM17" s="92">
        <v>0</v>
      </c>
      <c r="UN17" s="92">
        <v>0</v>
      </c>
      <c r="UO17" s="92">
        <v>0</v>
      </c>
      <c r="UP17" s="92">
        <v>0</v>
      </c>
      <c r="UQ17" s="92">
        <v>0</v>
      </c>
      <c r="UR17" s="92">
        <v>0</v>
      </c>
      <c r="US17" s="92">
        <v>0</v>
      </c>
      <c r="UT17" s="92">
        <v>0</v>
      </c>
      <c r="UU17" s="92">
        <v>0</v>
      </c>
      <c r="UV17" s="92">
        <v>0</v>
      </c>
      <c r="UW17" s="92">
        <v>0</v>
      </c>
      <c r="UX17" s="92">
        <v>0</v>
      </c>
      <c r="UY17" s="92">
        <v>0</v>
      </c>
      <c r="UZ17" s="92">
        <v>0</v>
      </c>
      <c r="VA17" s="92">
        <v>0</v>
      </c>
      <c r="VB17" s="92">
        <v>0</v>
      </c>
      <c r="VC17" s="92">
        <v>0</v>
      </c>
      <c r="VD17" s="92">
        <v>0</v>
      </c>
      <c r="VE17" s="92">
        <v>0</v>
      </c>
      <c r="VF17" s="92">
        <v>0</v>
      </c>
      <c r="VG17" s="92">
        <v>0</v>
      </c>
      <c r="VH17" s="92">
        <v>0</v>
      </c>
      <c r="VI17" s="92">
        <v>0</v>
      </c>
      <c r="VJ17" s="92">
        <v>0</v>
      </c>
      <c r="VK17" s="92">
        <v>0</v>
      </c>
      <c r="VL17" s="92">
        <v>0</v>
      </c>
      <c r="VM17" s="92">
        <v>0</v>
      </c>
      <c r="VN17" s="92">
        <v>0</v>
      </c>
      <c r="VO17" s="92">
        <v>0</v>
      </c>
      <c r="VP17" s="92">
        <v>0</v>
      </c>
      <c r="VQ17" s="92">
        <v>0</v>
      </c>
      <c r="VR17" s="92">
        <v>0</v>
      </c>
      <c r="VS17" s="92">
        <v>0</v>
      </c>
      <c r="VT17" s="92">
        <v>0</v>
      </c>
      <c r="VU17" s="92">
        <v>0</v>
      </c>
      <c r="VV17" s="92">
        <v>0</v>
      </c>
      <c r="VW17" s="92">
        <v>0</v>
      </c>
      <c r="VX17" s="92">
        <v>0</v>
      </c>
      <c r="VY17" s="92">
        <v>0</v>
      </c>
      <c r="VZ17" s="92">
        <v>0</v>
      </c>
      <c r="WA17" s="92">
        <v>0</v>
      </c>
      <c r="WB17" s="92">
        <v>0</v>
      </c>
      <c r="WC17" s="92">
        <v>0.257110511111111</v>
      </c>
    </row>
    <row r="18" spans="2:601" ht="13.5" customHeight="1">
      <c r="B18" s="851">
        <v>515</v>
      </c>
      <c r="C18" s="92">
        <v>0</v>
      </c>
      <c r="D18" s="92">
        <v>21808.6986</v>
      </c>
      <c r="E18" s="92">
        <v>-31.4719497</v>
      </c>
      <c r="F18" s="92">
        <v>6.0526644300000001</v>
      </c>
      <c r="G18" s="92">
        <v>470.43591400000003</v>
      </c>
      <c r="H18" s="92">
        <v>0</v>
      </c>
      <c r="I18" s="92">
        <v>0</v>
      </c>
      <c r="J18" s="92">
        <v>0</v>
      </c>
      <c r="K18" s="92">
        <v>0</v>
      </c>
      <c r="L18" s="92">
        <v>0</v>
      </c>
      <c r="M18" s="92">
        <v>0</v>
      </c>
      <c r="N18" s="92">
        <v>0</v>
      </c>
      <c r="O18" s="92">
        <v>0</v>
      </c>
      <c r="P18" s="92">
        <v>0</v>
      </c>
      <c r="Q18" s="92">
        <v>0</v>
      </c>
      <c r="R18" s="92">
        <v>0</v>
      </c>
      <c r="S18" s="92">
        <v>0</v>
      </c>
      <c r="T18" s="92">
        <v>0</v>
      </c>
      <c r="U18" s="92">
        <v>0</v>
      </c>
      <c r="V18" s="92">
        <v>0</v>
      </c>
      <c r="W18" s="92">
        <v>4.2360485299999998E-7</v>
      </c>
      <c r="X18" s="92">
        <v>0</v>
      </c>
      <c r="Y18" s="92">
        <v>0</v>
      </c>
      <c r="Z18" s="92">
        <v>0</v>
      </c>
      <c r="AA18" s="92">
        <v>0</v>
      </c>
      <c r="AB18" s="92">
        <v>0</v>
      </c>
      <c r="AC18" s="92">
        <v>1.1768915E-2</v>
      </c>
      <c r="AD18" s="92">
        <v>0</v>
      </c>
      <c r="AE18" s="92">
        <v>0</v>
      </c>
      <c r="AF18" s="92">
        <v>0</v>
      </c>
      <c r="AG18" s="92">
        <v>0</v>
      </c>
      <c r="AH18" s="92">
        <v>0</v>
      </c>
      <c r="AI18" s="92">
        <v>0</v>
      </c>
      <c r="AJ18" s="92">
        <v>0</v>
      </c>
      <c r="AK18" s="92">
        <v>0</v>
      </c>
      <c r="AL18" s="92">
        <v>0</v>
      </c>
      <c r="AM18" s="92">
        <v>0</v>
      </c>
      <c r="AN18" s="92">
        <v>0</v>
      </c>
      <c r="AO18" s="92">
        <v>4.50339073E-6</v>
      </c>
      <c r="AP18" s="92">
        <v>8.5991398200000002E-10</v>
      </c>
      <c r="AQ18" s="92">
        <v>0</v>
      </c>
      <c r="AR18" s="92">
        <v>0</v>
      </c>
      <c r="AS18" s="92">
        <v>0</v>
      </c>
      <c r="AT18" s="92">
        <v>0.61178698200000003</v>
      </c>
      <c r="AU18" s="92">
        <v>0</v>
      </c>
      <c r="AV18" s="92">
        <v>0</v>
      </c>
      <c r="AW18" s="92">
        <v>3.1634739399999997E-5</v>
      </c>
      <c r="AX18" s="92">
        <v>0</v>
      </c>
      <c r="AY18" s="92">
        <v>0</v>
      </c>
      <c r="AZ18" s="92">
        <v>0</v>
      </c>
      <c r="BA18" s="92">
        <v>0</v>
      </c>
      <c r="BB18" s="92">
        <v>0</v>
      </c>
      <c r="BC18" s="92">
        <v>0</v>
      </c>
      <c r="BD18" s="92">
        <v>0</v>
      </c>
      <c r="BE18" s="92">
        <v>0</v>
      </c>
      <c r="BF18" s="92">
        <v>0</v>
      </c>
      <c r="BG18" s="92">
        <v>0</v>
      </c>
      <c r="BH18" s="92">
        <v>0</v>
      </c>
      <c r="BI18" s="92">
        <v>0</v>
      </c>
      <c r="BJ18" s="92">
        <v>0</v>
      </c>
      <c r="BK18" s="92">
        <v>0</v>
      </c>
      <c r="BL18" s="92">
        <v>0</v>
      </c>
      <c r="BM18" s="92">
        <v>0</v>
      </c>
      <c r="BN18" s="92">
        <v>0</v>
      </c>
      <c r="BO18" s="92">
        <v>0</v>
      </c>
      <c r="BP18" s="92">
        <v>1.26860407E-2</v>
      </c>
      <c r="BQ18" s="92">
        <v>0.98600694499999997</v>
      </c>
      <c r="BR18" s="92">
        <v>0</v>
      </c>
      <c r="BS18" s="92">
        <v>0</v>
      </c>
      <c r="BT18" s="92">
        <v>0</v>
      </c>
      <c r="BU18" s="92">
        <v>0</v>
      </c>
      <c r="BV18" s="92">
        <v>0</v>
      </c>
      <c r="BW18" s="92">
        <v>0</v>
      </c>
      <c r="BX18" s="92">
        <v>0</v>
      </c>
      <c r="BY18" s="92">
        <v>0</v>
      </c>
      <c r="BZ18" s="92">
        <v>0</v>
      </c>
      <c r="CA18" s="92">
        <v>0</v>
      </c>
      <c r="CB18" s="92">
        <v>0</v>
      </c>
      <c r="CC18" s="92">
        <v>0</v>
      </c>
      <c r="CD18" s="92">
        <v>0</v>
      </c>
      <c r="CE18" s="92">
        <v>0</v>
      </c>
      <c r="CF18" s="92">
        <v>0</v>
      </c>
      <c r="CG18" s="92">
        <v>8.8785170300000005E-10</v>
      </c>
      <c r="CH18" s="92">
        <v>0</v>
      </c>
      <c r="CI18" s="92">
        <v>0</v>
      </c>
      <c r="CJ18" s="92">
        <v>0</v>
      </c>
      <c r="CK18" s="92">
        <v>0</v>
      </c>
      <c r="CL18" s="92">
        <v>0</v>
      </c>
      <c r="CM18" s="92">
        <v>2.4666977100000002E-5</v>
      </c>
      <c r="CN18" s="92">
        <v>0</v>
      </c>
      <c r="CO18" s="92">
        <v>0</v>
      </c>
      <c r="CP18" s="92">
        <v>0</v>
      </c>
      <c r="CQ18" s="92">
        <v>0</v>
      </c>
      <c r="CR18" s="92">
        <v>0</v>
      </c>
      <c r="CS18" s="92">
        <v>0</v>
      </c>
      <c r="CT18" s="92">
        <v>0</v>
      </c>
      <c r="CU18" s="92">
        <v>0</v>
      </c>
      <c r="CV18" s="92">
        <v>0</v>
      </c>
      <c r="CW18" s="92">
        <v>0</v>
      </c>
      <c r="CX18" s="92">
        <v>0</v>
      </c>
      <c r="CY18" s="92">
        <v>9.43885109E-9</v>
      </c>
      <c r="CZ18" s="92">
        <v>1.8023308499999999E-12</v>
      </c>
      <c r="DA18" s="92">
        <v>0</v>
      </c>
      <c r="DB18" s="92">
        <v>0</v>
      </c>
      <c r="DC18" s="92">
        <v>0</v>
      </c>
      <c r="DD18" s="92">
        <v>1.2822707500000001E-3</v>
      </c>
      <c r="DE18" s="92">
        <v>0</v>
      </c>
      <c r="DF18" s="92">
        <v>0</v>
      </c>
      <c r="DG18" s="92">
        <v>6.6304616199999997E-8</v>
      </c>
      <c r="DH18" s="92">
        <v>0</v>
      </c>
      <c r="DI18" s="92">
        <v>0</v>
      </c>
      <c r="DJ18" s="92">
        <v>0</v>
      </c>
      <c r="DK18" s="92">
        <v>0</v>
      </c>
      <c r="DL18" s="92">
        <v>0</v>
      </c>
      <c r="DM18" s="92">
        <v>0</v>
      </c>
      <c r="DN18" s="92">
        <v>0</v>
      </c>
      <c r="DO18" s="92">
        <v>0</v>
      </c>
      <c r="DP18" s="92">
        <v>0</v>
      </c>
      <c r="DQ18" s="92">
        <v>0</v>
      </c>
      <c r="DR18" s="92">
        <v>0</v>
      </c>
      <c r="DS18" s="92">
        <v>0</v>
      </c>
      <c r="DT18" s="92">
        <v>0</v>
      </c>
      <c r="DU18" s="92">
        <v>0</v>
      </c>
      <c r="DV18" s="92">
        <v>0</v>
      </c>
      <c r="DW18" s="92">
        <v>0</v>
      </c>
      <c r="DX18" s="92">
        <v>0</v>
      </c>
      <c r="DY18" s="92">
        <v>0</v>
      </c>
      <c r="DZ18" s="92">
        <v>109.04044500000001</v>
      </c>
      <c r="EA18" s="92">
        <v>21672.530900000002</v>
      </c>
      <c r="EB18" s="92">
        <v>0</v>
      </c>
      <c r="EC18" s="92">
        <v>0</v>
      </c>
      <c r="ED18" s="92">
        <v>0</v>
      </c>
      <c r="EE18" s="92">
        <v>0</v>
      </c>
      <c r="EF18" s="92">
        <v>0</v>
      </c>
      <c r="EG18" s="92">
        <v>0</v>
      </c>
      <c r="EH18" s="92">
        <v>0</v>
      </c>
      <c r="EI18" s="92">
        <v>0</v>
      </c>
      <c r="EJ18" s="92">
        <v>0</v>
      </c>
      <c r="EK18" s="92">
        <v>0</v>
      </c>
      <c r="EL18" s="92">
        <v>0</v>
      </c>
      <c r="EM18" s="92">
        <v>0</v>
      </c>
      <c r="EN18" s="92">
        <v>0</v>
      </c>
      <c r="EO18" s="92">
        <v>0</v>
      </c>
      <c r="EP18" s="92">
        <v>0</v>
      </c>
      <c r="EQ18" s="92">
        <v>4.0702309500000001E-5</v>
      </c>
      <c r="ER18" s="92">
        <v>0</v>
      </c>
      <c r="ES18" s="92">
        <v>0</v>
      </c>
      <c r="ET18" s="92">
        <v>0</v>
      </c>
      <c r="EU18" s="92">
        <v>0</v>
      </c>
      <c r="EV18" s="92">
        <v>0</v>
      </c>
      <c r="EW18" s="92">
        <v>0.200431212</v>
      </c>
      <c r="EX18" s="92">
        <v>0</v>
      </c>
      <c r="EY18" s="92">
        <v>0</v>
      </c>
      <c r="EZ18" s="92">
        <v>0</v>
      </c>
      <c r="FA18" s="92">
        <v>0</v>
      </c>
      <c r="FB18" s="92">
        <v>0</v>
      </c>
      <c r="FC18" s="92">
        <v>0</v>
      </c>
      <c r="FD18" s="92">
        <v>0</v>
      </c>
      <c r="FE18" s="92">
        <v>0</v>
      </c>
      <c r="FF18" s="92">
        <v>0</v>
      </c>
      <c r="FG18" s="92">
        <v>0</v>
      </c>
      <c r="FH18" s="92">
        <v>0</v>
      </c>
      <c r="FI18" s="92">
        <v>1.4410309900000001E-4</v>
      </c>
      <c r="FJ18" s="92">
        <v>2.4089183099999999E-8</v>
      </c>
      <c r="FK18" s="92">
        <v>0</v>
      </c>
      <c r="FL18" s="92">
        <v>0</v>
      </c>
      <c r="FM18" s="92">
        <v>0</v>
      </c>
      <c r="FN18" s="92">
        <v>26.9246227</v>
      </c>
      <c r="FO18" s="92">
        <v>0</v>
      </c>
      <c r="FP18" s="92">
        <v>0</v>
      </c>
      <c r="FQ18" s="92">
        <v>2.02667325E-3</v>
      </c>
      <c r="FR18" s="92">
        <v>0</v>
      </c>
      <c r="FS18" s="92">
        <v>0</v>
      </c>
      <c r="FT18" s="92">
        <v>0</v>
      </c>
      <c r="FU18" s="92">
        <v>0</v>
      </c>
      <c r="FV18" s="92">
        <v>0</v>
      </c>
      <c r="FW18" s="92">
        <v>0</v>
      </c>
      <c r="FX18" s="92">
        <v>0</v>
      </c>
      <c r="FY18" s="92">
        <v>0</v>
      </c>
      <c r="FZ18" s="92">
        <v>0</v>
      </c>
      <c r="GA18" s="92">
        <v>0</v>
      </c>
      <c r="GB18" s="92">
        <v>0</v>
      </c>
      <c r="GC18" s="92">
        <v>0</v>
      </c>
      <c r="GD18" s="92">
        <v>0</v>
      </c>
      <c r="GE18" s="92">
        <v>0</v>
      </c>
      <c r="GF18" s="92">
        <v>0</v>
      </c>
      <c r="GG18" s="92">
        <v>0</v>
      </c>
      <c r="GH18" s="92">
        <v>0</v>
      </c>
      <c r="GI18" s="92">
        <v>0</v>
      </c>
      <c r="GJ18" s="92">
        <v>4.9998602100000001E-3</v>
      </c>
      <c r="GK18" s="92">
        <v>0.993756266</v>
      </c>
      <c r="GL18" s="92">
        <v>0</v>
      </c>
      <c r="GM18" s="92">
        <v>0</v>
      </c>
      <c r="GN18" s="92">
        <v>0</v>
      </c>
      <c r="GO18" s="92">
        <v>0</v>
      </c>
      <c r="GP18" s="92">
        <v>0</v>
      </c>
      <c r="GQ18" s="92">
        <v>0</v>
      </c>
      <c r="GR18" s="92">
        <v>0</v>
      </c>
      <c r="GS18" s="92">
        <v>0</v>
      </c>
      <c r="GT18" s="92">
        <v>0</v>
      </c>
      <c r="GU18" s="92">
        <v>0</v>
      </c>
      <c r="GV18" s="92">
        <v>0</v>
      </c>
      <c r="GW18" s="92">
        <v>0</v>
      </c>
      <c r="GX18" s="92">
        <v>0</v>
      </c>
      <c r="GY18" s="92">
        <v>0</v>
      </c>
      <c r="GZ18" s="92">
        <v>0</v>
      </c>
      <c r="HA18" s="92">
        <v>1.8663337099999999E-9</v>
      </c>
      <c r="HB18" s="92">
        <v>0</v>
      </c>
      <c r="HC18" s="92">
        <v>0</v>
      </c>
      <c r="HD18" s="92">
        <v>0</v>
      </c>
      <c r="HE18" s="92">
        <v>0</v>
      </c>
      <c r="HF18" s="92">
        <v>0</v>
      </c>
      <c r="HG18" s="92">
        <v>9.1904251500000001E-6</v>
      </c>
      <c r="HH18" s="92">
        <v>0</v>
      </c>
      <c r="HI18" s="92">
        <v>0</v>
      </c>
      <c r="HJ18" s="92">
        <v>0</v>
      </c>
      <c r="HK18" s="92">
        <v>0</v>
      </c>
      <c r="HL18" s="92">
        <v>0</v>
      </c>
      <c r="HM18" s="92">
        <v>0</v>
      </c>
      <c r="HN18" s="92">
        <v>0</v>
      </c>
      <c r="HO18" s="92">
        <v>0</v>
      </c>
      <c r="HP18" s="92">
        <v>0</v>
      </c>
      <c r="HQ18" s="92">
        <v>0</v>
      </c>
      <c r="HR18" s="92">
        <v>0</v>
      </c>
      <c r="HS18" s="92">
        <v>6.6075973500000002E-9</v>
      </c>
      <c r="HT18" s="92">
        <v>1.1045676599999999E-12</v>
      </c>
      <c r="HU18" s="92">
        <v>0</v>
      </c>
      <c r="HV18" s="92">
        <v>0</v>
      </c>
      <c r="HW18" s="92">
        <v>0</v>
      </c>
      <c r="HX18" s="92">
        <v>1.23458181E-3</v>
      </c>
      <c r="HY18" s="92">
        <v>0</v>
      </c>
      <c r="HZ18" s="92">
        <v>0</v>
      </c>
      <c r="IA18" s="92">
        <v>9.29295821E-8</v>
      </c>
      <c r="IB18" s="92">
        <v>0</v>
      </c>
      <c r="IC18" s="92">
        <v>0</v>
      </c>
      <c r="ID18" s="92">
        <v>0</v>
      </c>
      <c r="IE18" s="92">
        <v>0</v>
      </c>
      <c r="IF18" s="92">
        <v>0</v>
      </c>
      <c r="IG18" s="92">
        <v>0</v>
      </c>
      <c r="IH18" s="92">
        <v>0</v>
      </c>
      <c r="II18" s="92">
        <v>0</v>
      </c>
      <c r="IJ18" s="92">
        <v>0</v>
      </c>
      <c r="IK18" s="92">
        <v>0</v>
      </c>
      <c r="IL18" s="92">
        <v>0</v>
      </c>
      <c r="IM18" s="92">
        <v>0</v>
      </c>
      <c r="IN18" s="92">
        <v>0</v>
      </c>
      <c r="IO18" s="92">
        <v>0</v>
      </c>
      <c r="IP18" s="92">
        <v>0</v>
      </c>
      <c r="IQ18" s="92">
        <v>0</v>
      </c>
      <c r="IR18" s="92">
        <v>0</v>
      </c>
      <c r="IS18" s="92">
        <v>0</v>
      </c>
      <c r="IT18" s="92">
        <v>477.11216999999999</v>
      </c>
      <c r="IU18" s="92">
        <v>21808.6986</v>
      </c>
      <c r="IV18" s="92">
        <v>463.40860400000003</v>
      </c>
      <c r="IW18" s="92">
        <v>38</v>
      </c>
      <c r="IX18" s="92">
        <v>1</v>
      </c>
      <c r="IY18" s="92">
        <v>0</v>
      </c>
      <c r="IZ18" s="92">
        <v>1</v>
      </c>
      <c r="JA18" s="92">
        <v>0</v>
      </c>
      <c r="JB18" s="92">
        <v>-65963.418300000005</v>
      </c>
      <c r="JC18" s="92">
        <v>-1443.09159</v>
      </c>
      <c r="JD18" s="92">
        <v>-31.4719497</v>
      </c>
      <c r="JE18" s="92">
        <v>-80.773239500000003</v>
      </c>
      <c r="JF18" s="92">
        <v>-1.7670882699999999</v>
      </c>
      <c r="JG18" s="92">
        <v>1.7159520599999999E-2</v>
      </c>
      <c r="JH18" s="92">
        <v>0.78435813899999995</v>
      </c>
      <c r="JI18" s="92">
        <v>45.7097932</v>
      </c>
      <c r="JJ18" s="92">
        <v>458.486265</v>
      </c>
      <c r="JK18" s="92">
        <v>0</v>
      </c>
      <c r="JL18" s="92">
        <v>0</v>
      </c>
      <c r="JM18" s="92">
        <v>0</v>
      </c>
      <c r="JN18" s="92">
        <v>0</v>
      </c>
      <c r="JO18" s="92">
        <v>0</v>
      </c>
      <c r="JP18" s="92">
        <v>0</v>
      </c>
      <c r="JQ18" s="92">
        <v>0</v>
      </c>
      <c r="JR18" s="92">
        <v>0</v>
      </c>
      <c r="JS18" s="92">
        <v>0</v>
      </c>
      <c r="JT18" s="92">
        <v>0</v>
      </c>
      <c r="JU18" s="92">
        <v>0</v>
      </c>
      <c r="JV18" s="92">
        <v>0</v>
      </c>
      <c r="JW18" s="92">
        <v>0</v>
      </c>
      <c r="JX18" s="92">
        <v>0</v>
      </c>
      <c r="JY18" s="92">
        <v>0</v>
      </c>
      <c r="JZ18" s="92">
        <v>0</v>
      </c>
      <c r="KA18" s="92">
        <v>0</v>
      </c>
      <c r="KB18" s="92">
        <v>0</v>
      </c>
      <c r="KC18" s="92">
        <v>0</v>
      </c>
      <c r="KD18" s="92">
        <v>0</v>
      </c>
      <c r="KE18" s="92">
        <v>0</v>
      </c>
      <c r="KF18" s="92">
        <v>0</v>
      </c>
      <c r="KG18" s="92">
        <v>0</v>
      </c>
      <c r="KH18" s="92">
        <v>0</v>
      </c>
      <c r="KI18" s="92">
        <v>0</v>
      </c>
      <c r="KJ18" s="92">
        <v>0</v>
      </c>
      <c r="KK18" s="92">
        <v>0</v>
      </c>
      <c r="KL18" s="92">
        <v>0</v>
      </c>
      <c r="KM18" s="92">
        <v>0</v>
      </c>
      <c r="KN18" s="92">
        <v>0</v>
      </c>
      <c r="KO18" s="92">
        <v>0</v>
      </c>
      <c r="KP18" s="92">
        <v>0</v>
      </c>
      <c r="KQ18" s="92">
        <v>0</v>
      </c>
      <c r="KR18" s="92">
        <v>0</v>
      </c>
      <c r="KS18" s="92">
        <v>0</v>
      </c>
      <c r="KT18" s="92">
        <v>0</v>
      </c>
      <c r="KU18" s="92">
        <v>0</v>
      </c>
      <c r="KV18" s="92">
        <v>0</v>
      </c>
      <c r="KW18" s="92">
        <v>0</v>
      </c>
      <c r="KX18" s="92">
        <v>0</v>
      </c>
      <c r="KY18" s="92">
        <v>0</v>
      </c>
      <c r="KZ18" s="92">
        <v>0</v>
      </c>
      <c r="LA18" s="92">
        <v>0</v>
      </c>
      <c r="LB18" s="92">
        <v>0</v>
      </c>
      <c r="LC18" s="92">
        <v>0</v>
      </c>
      <c r="LD18" s="92">
        <v>0</v>
      </c>
      <c r="LE18" s="92">
        <v>0</v>
      </c>
      <c r="LF18" s="92">
        <v>0</v>
      </c>
      <c r="LG18" s="92">
        <v>0</v>
      </c>
      <c r="LH18" s="92">
        <v>0</v>
      </c>
      <c r="LI18" s="92">
        <v>0</v>
      </c>
      <c r="LJ18" s="92">
        <v>0</v>
      </c>
      <c r="LK18" s="92">
        <v>0</v>
      </c>
      <c r="LL18" s="92">
        <v>0</v>
      </c>
      <c r="LM18" s="92">
        <v>0</v>
      </c>
      <c r="LN18" s="92">
        <v>0</v>
      </c>
      <c r="LO18" s="92">
        <v>0</v>
      </c>
      <c r="LP18" s="92">
        <v>0</v>
      </c>
      <c r="LQ18" s="92">
        <v>0</v>
      </c>
      <c r="LR18" s="92">
        <v>0</v>
      </c>
      <c r="LS18" s="92">
        <v>0</v>
      </c>
      <c r="LT18" s="92">
        <v>0</v>
      </c>
      <c r="LU18" s="92">
        <v>0</v>
      </c>
      <c r="LV18" s="92">
        <v>0</v>
      </c>
      <c r="LW18" s="92">
        <v>0</v>
      </c>
      <c r="LX18" s="92">
        <v>0</v>
      </c>
      <c r="LY18" s="92">
        <v>0</v>
      </c>
      <c r="LZ18" s="92">
        <v>0</v>
      </c>
      <c r="MA18" s="92">
        <v>0</v>
      </c>
      <c r="MB18" s="92">
        <v>0</v>
      </c>
      <c r="MC18" s="92">
        <v>0</v>
      </c>
      <c r="MD18" s="92">
        <v>0</v>
      </c>
      <c r="ME18" s="92">
        <v>0</v>
      </c>
      <c r="MF18" s="92">
        <v>0</v>
      </c>
      <c r="MG18" s="92">
        <v>0</v>
      </c>
      <c r="MH18" s="92">
        <v>0</v>
      </c>
      <c r="MI18" s="92">
        <v>0</v>
      </c>
      <c r="MJ18" s="92">
        <v>0</v>
      </c>
      <c r="MK18" s="92">
        <v>0</v>
      </c>
      <c r="ML18" s="92">
        <v>0</v>
      </c>
      <c r="MM18" s="92">
        <v>0</v>
      </c>
      <c r="MN18" s="92">
        <v>0</v>
      </c>
      <c r="MO18" s="92">
        <v>0</v>
      </c>
      <c r="MP18" s="92">
        <v>0</v>
      </c>
      <c r="MQ18" s="92">
        <v>0</v>
      </c>
      <c r="MR18" s="92">
        <v>0</v>
      </c>
      <c r="MS18" s="92">
        <v>0</v>
      </c>
      <c r="MT18" s="92">
        <v>0</v>
      </c>
      <c r="MU18" s="92">
        <v>0</v>
      </c>
      <c r="MV18" s="92">
        <v>0</v>
      </c>
      <c r="MW18" s="92">
        <v>0</v>
      </c>
      <c r="MX18" s="92">
        <v>0</v>
      </c>
      <c r="MY18" s="92">
        <v>0</v>
      </c>
      <c r="MZ18" s="92">
        <v>0</v>
      </c>
      <c r="NA18" s="92">
        <v>0</v>
      </c>
      <c r="NB18" s="92">
        <v>0</v>
      </c>
      <c r="NC18" s="92">
        <v>0</v>
      </c>
      <c r="ND18" s="92">
        <v>0</v>
      </c>
      <c r="NE18" s="92">
        <v>0</v>
      </c>
      <c r="NF18" s="92">
        <v>0</v>
      </c>
      <c r="NG18" s="92">
        <v>0</v>
      </c>
      <c r="NH18" s="92">
        <v>0</v>
      </c>
      <c r="NI18" s="92">
        <v>0</v>
      </c>
      <c r="NJ18" s="92">
        <v>0</v>
      </c>
      <c r="NK18" s="92">
        <v>0</v>
      </c>
      <c r="NL18" s="92">
        <v>0</v>
      </c>
      <c r="NM18" s="92">
        <v>0</v>
      </c>
      <c r="NN18" s="92">
        <v>0</v>
      </c>
      <c r="NO18" s="92">
        <v>0</v>
      </c>
      <c r="NP18" s="92">
        <v>0</v>
      </c>
      <c r="NQ18" s="92">
        <v>0</v>
      </c>
      <c r="NR18" s="92">
        <v>0</v>
      </c>
      <c r="NS18" s="92">
        <v>0</v>
      </c>
      <c r="NT18" s="92">
        <v>0</v>
      </c>
      <c r="NU18" s="92">
        <v>0</v>
      </c>
      <c r="NV18" s="92">
        <v>0</v>
      </c>
      <c r="NW18" s="92">
        <v>0</v>
      </c>
      <c r="NX18" s="92">
        <v>0</v>
      </c>
      <c r="NY18" s="92">
        <v>0</v>
      </c>
      <c r="NZ18" s="92">
        <v>0</v>
      </c>
      <c r="OA18" s="92">
        <v>0</v>
      </c>
      <c r="OB18" s="92">
        <v>0</v>
      </c>
      <c r="OC18" s="92">
        <v>0</v>
      </c>
      <c r="OD18" s="92">
        <v>0</v>
      </c>
      <c r="OE18" s="92">
        <v>0</v>
      </c>
      <c r="OF18" s="92">
        <v>0</v>
      </c>
      <c r="OG18" s="92">
        <v>0</v>
      </c>
      <c r="OH18" s="92">
        <v>0</v>
      </c>
      <c r="OI18" s="92">
        <v>0</v>
      </c>
      <c r="OJ18" s="92">
        <v>0</v>
      </c>
      <c r="OK18" s="92">
        <v>0</v>
      </c>
      <c r="OL18" s="92">
        <v>0</v>
      </c>
      <c r="OM18" s="92">
        <v>0</v>
      </c>
      <c r="ON18" s="92">
        <v>0</v>
      </c>
      <c r="OO18" s="92">
        <v>0</v>
      </c>
      <c r="OP18" s="92">
        <v>0</v>
      </c>
      <c r="OQ18" s="92">
        <v>0</v>
      </c>
      <c r="OR18" s="92">
        <v>0</v>
      </c>
      <c r="OS18" s="92">
        <v>0</v>
      </c>
      <c r="OT18" s="92">
        <v>0</v>
      </c>
      <c r="OU18" s="92">
        <v>0</v>
      </c>
      <c r="OV18" s="92">
        <v>0</v>
      </c>
      <c r="OW18" s="92">
        <v>0</v>
      </c>
      <c r="OX18" s="92">
        <v>0</v>
      </c>
      <c r="OY18" s="92">
        <v>0</v>
      </c>
      <c r="OZ18" s="92">
        <v>0</v>
      </c>
      <c r="PA18" s="92">
        <v>0</v>
      </c>
      <c r="PB18" s="92">
        <v>0</v>
      </c>
      <c r="PC18" s="92">
        <v>0</v>
      </c>
      <c r="PD18" s="92">
        <v>0</v>
      </c>
      <c r="PE18" s="92">
        <v>0</v>
      </c>
      <c r="PF18" s="92">
        <v>0</v>
      </c>
      <c r="PG18" s="92">
        <v>0</v>
      </c>
      <c r="PH18" s="92">
        <v>0</v>
      </c>
      <c r="PI18" s="92">
        <v>0</v>
      </c>
      <c r="PJ18" s="92">
        <v>0</v>
      </c>
      <c r="PK18" s="92">
        <v>0</v>
      </c>
      <c r="PL18" s="92">
        <v>0</v>
      </c>
      <c r="PM18" s="92">
        <v>0</v>
      </c>
      <c r="PN18" s="92">
        <v>0</v>
      </c>
      <c r="PO18" s="92">
        <v>0</v>
      </c>
      <c r="PP18" s="92">
        <v>0</v>
      </c>
      <c r="PQ18" s="92">
        <v>0</v>
      </c>
      <c r="PR18" s="92">
        <v>0</v>
      </c>
      <c r="PS18" s="92">
        <v>0</v>
      </c>
      <c r="PT18" s="92">
        <v>0</v>
      </c>
      <c r="PU18" s="92">
        <v>0</v>
      </c>
      <c r="PV18" s="92">
        <v>0</v>
      </c>
      <c r="PW18" s="92">
        <v>0</v>
      </c>
      <c r="PX18" s="92">
        <v>0</v>
      </c>
      <c r="PY18" s="92">
        <v>0</v>
      </c>
      <c r="PZ18" s="92">
        <v>0</v>
      </c>
      <c r="QA18" s="92">
        <v>0</v>
      </c>
      <c r="QB18" s="92">
        <v>0</v>
      </c>
      <c r="QC18" s="92">
        <v>0</v>
      </c>
      <c r="QD18" s="92">
        <v>0</v>
      </c>
      <c r="QE18" s="92">
        <v>0</v>
      </c>
      <c r="QF18" s="92">
        <v>0</v>
      </c>
      <c r="QG18" s="92">
        <v>0</v>
      </c>
      <c r="QH18" s="92">
        <v>0</v>
      </c>
      <c r="QI18" s="92">
        <v>0</v>
      </c>
      <c r="QJ18" s="92">
        <v>0</v>
      </c>
      <c r="QK18" s="92">
        <v>0</v>
      </c>
      <c r="QL18" s="92">
        <v>0</v>
      </c>
      <c r="QM18" s="92">
        <v>0</v>
      </c>
      <c r="QN18" s="92">
        <v>0</v>
      </c>
      <c r="QO18" s="92">
        <v>0</v>
      </c>
      <c r="QP18" s="92">
        <v>0</v>
      </c>
      <c r="QQ18" s="92">
        <v>0</v>
      </c>
      <c r="QR18" s="92">
        <v>0</v>
      </c>
      <c r="QS18" s="92">
        <v>0</v>
      </c>
      <c r="QT18" s="92">
        <v>0</v>
      </c>
      <c r="QU18" s="92">
        <v>0</v>
      </c>
      <c r="QV18" s="92">
        <v>0</v>
      </c>
      <c r="QW18" s="92">
        <v>0</v>
      </c>
      <c r="QX18" s="92">
        <v>0</v>
      </c>
      <c r="QY18" s="92">
        <v>0</v>
      </c>
      <c r="QZ18" s="92">
        <v>0</v>
      </c>
      <c r="RA18" s="92">
        <v>0</v>
      </c>
      <c r="RB18" s="92">
        <v>0</v>
      </c>
      <c r="RC18" s="92">
        <v>0</v>
      </c>
      <c r="RD18" s="92">
        <v>0</v>
      </c>
      <c r="RE18" s="92">
        <v>0</v>
      </c>
      <c r="RF18" s="92">
        <v>0</v>
      </c>
      <c r="RG18" s="92">
        <v>0</v>
      </c>
      <c r="RH18" s="92">
        <v>0</v>
      </c>
      <c r="RI18" s="92">
        <v>0</v>
      </c>
      <c r="RJ18" s="92">
        <v>0</v>
      </c>
      <c r="RK18" s="92">
        <v>0</v>
      </c>
      <c r="RL18" s="92">
        <v>0</v>
      </c>
      <c r="RM18" s="92">
        <v>0</v>
      </c>
      <c r="RN18" s="92">
        <v>0</v>
      </c>
      <c r="RO18" s="92">
        <v>0</v>
      </c>
      <c r="RP18" s="92">
        <v>0</v>
      </c>
      <c r="RQ18" s="92">
        <v>0</v>
      </c>
      <c r="RR18" s="92">
        <v>0</v>
      </c>
      <c r="RS18" s="92">
        <v>0</v>
      </c>
      <c r="RT18" s="92">
        <v>0</v>
      </c>
      <c r="RU18" s="92">
        <v>0</v>
      </c>
      <c r="RV18" s="92">
        <v>0</v>
      </c>
      <c r="RW18" s="92">
        <v>0</v>
      </c>
      <c r="RX18" s="92">
        <v>0</v>
      </c>
      <c r="RY18" s="92">
        <v>0</v>
      </c>
      <c r="RZ18" s="92">
        <v>0</v>
      </c>
      <c r="SA18" s="92">
        <v>0</v>
      </c>
      <c r="SB18" s="92">
        <v>0</v>
      </c>
      <c r="SC18" s="92">
        <v>0</v>
      </c>
      <c r="SD18" s="92">
        <v>0</v>
      </c>
      <c r="SE18" s="92">
        <v>0</v>
      </c>
      <c r="SF18" s="92">
        <v>0</v>
      </c>
      <c r="SG18" s="92">
        <v>0</v>
      </c>
      <c r="SH18" s="92">
        <v>0</v>
      </c>
      <c r="SI18" s="92">
        <v>0</v>
      </c>
      <c r="SJ18" s="92">
        <v>0</v>
      </c>
      <c r="SK18" s="92">
        <v>0</v>
      </c>
      <c r="SL18" s="92">
        <v>0</v>
      </c>
      <c r="SM18" s="92">
        <v>0</v>
      </c>
      <c r="SN18" s="92">
        <v>0</v>
      </c>
      <c r="SO18" s="92">
        <v>0</v>
      </c>
      <c r="SP18" s="92">
        <v>0</v>
      </c>
      <c r="SQ18" s="92">
        <v>0</v>
      </c>
      <c r="SR18" s="92">
        <v>0</v>
      </c>
      <c r="SS18" s="92">
        <v>0</v>
      </c>
      <c r="ST18" s="92">
        <v>0</v>
      </c>
      <c r="SU18" s="92">
        <v>0</v>
      </c>
      <c r="SV18" s="92">
        <v>0</v>
      </c>
      <c r="SW18" s="92">
        <v>0</v>
      </c>
      <c r="SX18" s="92">
        <v>0</v>
      </c>
      <c r="SY18" s="92">
        <v>0</v>
      </c>
      <c r="SZ18" s="92">
        <v>0</v>
      </c>
      <c r="TA18" s="92">
        <v>0</v>
      </c>
      <c r="TB18" s="92">
        <v>0</v>
      </c>
      <c r="TC18" s="92">
        <v>1</v>
      </c>
      <c r="TD18" s="92">
        <v>0</v>
      </c>
      <c r="TE18" s="92">
        <v>0</v>
      </c>
      <c r="TF18" s="92">
        <v>0</v>
      </c>
      <c r="TG18" s="92">
        <v>0</v>
      </c>
      <c r="TH18" s="92">
        <v>0</v>
      </c>
      <c r="TI18" s="92">
        <v>0</v>
      </c>
      <c r="TJ18" s="92">
        <v>0</v>
      </c>
      <c r="TK18" s="92">
        <v>0</v>
      </c>
      <c r="TL18" s="92">
        <v>0</v>
      </c>
      <c r="TM18" s="92">
        <v>0</v>
      </c>
      <c r="TN18" s="92">
        <v>0</v>
      </c>
      <c r="TO18" s="92">
        <v>0</v>
      </c>
      <c r="TP18" s="92">
        <v>2.0708181200000002</v>
      </c>
      <c r="TQ18" s="92">
        <v>-36813372.074900001</v>
      </c>
      <c r="TR18" s="92">
        <v>0.261523226666667</v>
      </c>
      <c r="TS18" s="92">
        <v>0</v>
      </c>
      <c r="TT18" s="92">
        <v>0</v>
      </c>
      <c r="TU18" s="92">
        <v>0</v>
      </c>
      <c r="TV18" s="92">
        <v>0</v>
      </c>
      <c r="TW18" s="92">
        <v>0</v>
      </c>
      <c r="TX18" s="92">
        <v>0</v>
      </c>
      <c r="TY18" s="92">
        <v>0</v>
      </c>
      <c r="TZ18" s="92">
        <v>0</v>
      </c>
      <c r="UA18" s="92">
        <v>0</v>
      </c>
      <c r="UB18" s="92">
        <v>0</v>
      </c>
      <c r="UC18" s="92">
        <v>0</v>
      </c>
      <c r="UD18" s="92">
        <v>0</v>
      </c>
      <c r="UE18" s="92">
        <v>0</v>
      </c>
      <c r="UF18" s="92">
        <v>0</v>
      </c>
      <c r="UG18" s="92">
        <v>0</v>
      </c>
      <c r="UH18" s="92">
        <v>0</v>
      </c>
      <c r="UI18" s="92">
        <v>0</v>
      </c>
      <c r="UJ18" s="92">
        <v>0</v>
      </c>
      <c r="UK18" s="92">
        <v>0</v>
      </c>
      <c r="UL18" s="92">
        <v>0</v>
      </c>
      <c r="UM18" s="92">
        <v>0</v>
      </c>
      <c r="UN18" s="92">
        <v>0</v>
      </c>
      <c r="UO18" s="92">
        <v>0</v>
      </c>
      <c r="UP18" s="92">
        <v>0</v>
      </c>
      <c r="UQ18" s="92">
        <v>0</v>
      </c>
      <c r="UR18" s="92">
        <v>0</v>
      </c>
      <c r="US18" s="92">
        <v>0</v>
      </c>
      <c r="UT18" s="92">
        <v>0</v>
      </c>
      <c r="UU18" s="92">
        <v>0</v>
      </c>
      <c r="UV18" s="92">
        <v>0</v>
      </c>
      <c r="UW18" s="92">
        <v>0</v>
      </c>
      <c r="UX18" s="92">
        <v>0</v>
      </c>
      <c r="UY18" s="92">
        <v>0</v>
      </c>
      <c r="UZ18" s="92">
        <v>0</v>
      </c>
      <c r="VA18" s="92">
        <v>0</v>
      </c>
      <c r="VB18" s="92">
        <v>0</v>
      </c>
      <c r="VC18" s="92">
        <v>0</v>
      </c>
      <c r="VD18" s="92">
        <v>0</v>
      </c>
      <c r="VE18" s="92">
        <v>0</v>
      </c>
      <c r="VF18" s="92">
        <v>0</v>
      </c>
      <c r="VG18" s="92">
        <v>0</v>
      </c>
      <c r="VH18" s="92">
        <v>0</v>
      </c>
      <c r="VI18" s="92">
        <v>0</v>
      </c>
      <c r="VJ18" s="92">
        <v>0</v>
      </c>
      <c r="VK18" s="92">
        <v>0</v>
      </c>
      <c r="VL18" s="92">
        <v>0</v>
      </c>
      <c r="VM18" s="92">
        <v>0</v>
      </c>
      <c r="VN18" s="92">
        <v>0</v>
      </c>
      <c r="VO18" s="92">
        <v>0</v>
      </c>
      <c r="VP18" s="92">
        <v>0</v>
      </c>
      <c r="VQ18" s="92">
        <v>0</v>
      </c>
      <c r="VR18" s="92">
        <v>0</v>
      </c>
      <c r="VS18" s="92">
        <v>0</v>
      </c>
      <c r="VT18" s="92">
        <v>0</v>
      </c>
      <c r="VU18" s="92">
        <v>0</v>
      </c>
      <c r="VV18" s="92">
        <v>0</v>
      </c>
      <c r="VW18" s="92">
        <v>0</v>
      </c>
      <c r="VX18" s="92">
        <v>0</v>
      </c>
      <c r="VY18" s="92">
        <v>0</v>
      </c>
      <c r="VZ18" s="92">
        <v>0</v>
      </c>
      <c r="WA18" s="92">
        <v>0</v>
      </c>
      <c r="WB18" s="92">
        <v>0</v>
      </c>
      <c r="WC18" s="92">
        <v>0</v>
      </c>
    </row>
    <row r="19" spans="2:601" ht="13.5" customHeight="1">
      <c r="B19" s="851">
        <v>516</v>
      </c>
      <c r="C19" s="92">
        <v>0</v>
      </c>
      <c r="D19" s="92">
        <v>36319.101999999999</v>
      </c>
      <c r="E19" s="92">
        <v>-133.66663500000001</v>
      </c>
      <c r="F19" s="92">
        <v>2005.5460800000001</v>
      </c>
      <c r="G19" s="92">
        <v>0.39393477700000001</v>
      </c>
      <c r="H19" s="92">
        <v>2.1544083400000001E-8</v>
      </c>
      <c r="I19" s="92">
        <v>4.72931237E-8</v>
      </c>
      <c r="J19" s="92">
        <v>1.9843268699999999E-8</v>
      </c>
      <c r="K19" s="92">
        <v>7.1972692800000003E-7</v>
      </c>
      <c r="L19" s="92">
        <v>1.49148122E-7</v>
      </c>
      <c r="M19" s="92">
        <v>4.2225208900000002E-7</v>
      </c>
      <c r="N19" s="92">
        <v>0</v>
      </c>
      <c r="O19" s="92">
        <v>5.2039400400000002E-8</v>
      </c>
      <c r="P19" s="92">
        <v>1.3132874800000001E-9</v>
      </c>
      <c r="Q19" s="92">
        <v>5.5102971200000005E-10</v>
      </c>
      <c r="R19" s="92">
        <v>3.0079450999999998E-7</v>
      </c>
      <c r="S19" s="92">
        <v>3.6655961799999999E-8</v>
      </c>
      <c r="T19" s="92">
        <v>5.0459775E-7</v>
      </c>
      <c r="U19" s="92">
        <v>2.7158309699999998E-4</v>
      </c>
      <c r="V19" s="92">
        <v>4.1897270499999997E-3</v>
      </c>
      <c r="W19" s="92">
        <v>1.7575008999999999</v>
      </c>
      <c r="X19" s="92">
        <v>0</v>
      </c>
      <c r="Y19" s="92">
        <v>1.14791194E-2</v>
      </c>
      <c r="Z19" s="92">
        <v>4.1571756200000002E-7</v>
      </c>
      <c r="AA19" s="92">
        <v>3.2813076300000002E-5</v>
      </c>
      <c r="AB19" s="92">
        <v>1.7180964199999998E-5</v>
      </c>
      <c r="AC19" s="92">
        <v>5.9200062599999996E-10</v>
      </c>
      <c r="AD19" s="92">
        <v>0</v>
      </c>
      <c r="AE19" s="92">
        <v>0</v>
      </c>
      <c r="AF19" s="92">
        <v>0</v>
      </c>
      <c r="AG19" s="92">
        <v>0</v>
      </c>
      <c r="AH19" s="92">
        <v>0</v>
      </c>
      <c r="AI19" s="92">
        <v>0</v>
      </c>
      <c r="AJ19" s="92">
        <v>0</v>
      </c>
      <c r="AK19" s="92">
        <v>0</v>
      </c>
      <c r="AL19" s="92">
        <v>0</v>
      </c>
      <c r="AM19" s="92">
        <v>0</v>
      </c>
      <c r="AN19" s="92">
        <v>5.5035043699999999E-8</v>
      </c>
      <c r="AO19" s="92">
        <v>0</v>
      </c>
      <c r="AP19" s="92">
        <v>0</v>
      </c>
      <c r="AQ19" s="92">
        <v>0</v>
      </c>
      <c r="AR19" s="92">
        <v>0</v>
      </c>
      <c r="AS19" s="92">
        <v>0</v>
      </c>
      <c r="AT19" s="92">
        <v>0</v>
      </c>
      <c r="AU19" s="92">
        <v>0</v>
      </c>
      <c r="AV19" s="92">
        <v>0</v>
      </c>
      <c r="AW19" s="92">
        <v>4.6461960600000003E-19</v>
      </c>
      <c r="AX19" s="92">
        <v>0</v>
      </c>
      <c r="AY19" s="92">
        <v>0</v>
      </c>
      <c r="AZ19" s="92">
        <v>0</v>
      </c>
      <c r="BA19" s="92">
        <v>0</v>
      </c>
      <c r="BB19" s="92">
        <v>0</v>
      </c>
      <c r="BC19" s="92">
        <v>0</v>
      </c>
      <c r="BD19" s="92">
        <v>0</v>
      </c>
      <c r="BE19" s="92">
        <v>0</v>
      </c>
      <c r="BF19" s="92">
        <v>0</v>
      </c>
      <c r="BG19" s="92">
        <v>0</v>
      </c>
      <c r="BH19" s="92">
        <v>0</v>
      </c>
      <c r="BI19" s="92">
        <v>0</v>
      </c>
      <c r="BJ19" s="92">
        <v>0</v>
      </c>
      <c r="BK19" s="92">
        <v>0</v>
      </c>
      <c r="BL19" s="92">
        <v>0</v>
      </c>
      <c r="BM19" s="92">
        <v>0</v>
      </c>
      <c r="BN19" s="92">
        <v>0</v>
      </c>
      <c r="BO19" s="92">
        <v>0</v>
      </c>
      <c r="BP19" s="92">
        <v>0.99892044899999999</v>
      </c>
      <c r="BQ19" s="92">
        <v>1.9621065300000001E-4</v>
      </c>
      <c r="BR19" s="92">
        <v>1.07306562E-11</v>
      </c>
      <c r="BS19" s="92">
        <v>2.3555713300000001E-11</v>
      </c>
      <c r="BT19" s="92">
        <v>9.8835160700000006E-12</v>
      </c>
      <c r="BU19" s="92">
        <v>3.5848089200000001E-10</v>
      </c>
      <c r="BV19" s="92">
        <v>7.4287552100000002E-11</v>
      </c>
      <c r="BW19" s="92">
        <v>2.1031491199999999E-10</v>
      </c>
      <c r="BX19" s="92">
        <v>0</v>
      </c>
      <c r="BY19" s="92">
        <v>2.5919734200000001E-11</v>
      </c>
      <c r="BZ19" s="92">
        <v>6.5412095800000004E-13</v>
      </c>
      <c r="CA19" s="92">
        <v>2.7445634600000001E-13</v>
      </c>
      <c r="CB19" s="92">
        <v>1.49819439E-10</v>
      </c>
      <c r="CC19" s="92">
        <v>1.8257566000000001E-11</v>
      </c>
      <c r="CD19" s="92">
        <v>2.5132955900000001E-10</v>
      </c>
      <c r="CE19" s="92">
        <v>1.3526984599999999E-7</v>
      </c>
      <c r="CF19" s="92">
        <v>2.0868152000000002E-6</v>
      </c>
      <c r="CG19" s="92">
        <v>8.7537434699999997E-4</v>
      </c>
      <c r="CH19" s="92">
        <v>0</v>
      </c>
      <c r="CI19" s="92">
        <v>5.7175086700000002E-6</v>
      </c>
      <c r="CJ19" s="92">
        <v>2.0706020100000001E-10</v>
      </c>
      <c r="CK19" s="92">
        <v>1.63435053E-8</v>
      </c>
      <c r="CL19" s="92">
        <v>8.5574780299999998E-9</v>
      </c>
      <c r="CM19" s="92">
        <v>2.9486309900000002E-13</v>
      </c>
      <c r="CN19" s="92">
        <v>0</v>
      </c>
      <c r="CO19" s="92">
        <v>0</v>
      </c>
      <c r="CP19" s="92">
        <v>0</v>
      </c>
      <c r="CQ19" s="92">
        <v>0</v>
      </c>
      <c r="CR19" s="92">
        <v>0</v>
      </c>
      <c r="CS19" s="92">
        <v>0</v>
      </c>
      <c r="CT19" s="92">
        <v>0</v>
      </c>
      <c r="CU19" s="92">
        <v>0</v>
      </c>
      <c r="CV19" s="92">
        <v>0</v>
      </c>
      <c r="CW19" s="92">
        <v>0</v>
      </c>
      <c r="CX19" s="92">
        <v>2.7411801300000002E-11</v>
      </c>
      <c r="CY19" s="92">
        <v>0</v>
      </c>
      <c r="CZ19" s="92">
        <v>0</v>
      </c>
      <c r="DA19" s="92">
        <v>0</v>
      </c>
      <c r="DB19" s="92">
        <v>0</v>
      </c>
      <c r="DC19" s="92">
        <v>0</v>
      </c>
      <c r="DD19" s="92">
        <v>0</v>
      </c>
      <c r="DE19" s="92">
        <v>0</v>
      </c>
      <c r="DF19" s="92">
        <v>0</v>
      </c>
      <c r="DG19" s="92">
        <v>2.3141728400000001E-22</v>
      </c>
      <c r="DH19" s="92">
        <v>0</v>
      </c>
      <c r="DI19" s="92">
        <v>0</v>
      </c>
      <c r="DJ19" s="92">
        <v>0</v>
      </c>
      <c r="DK19" s="92">
        <v>0</v>
      </c>
      <c r="DL19" s="92">
        <v>0</v>
      </c>
      <c r="DM19" s="92">
        <v>0</v>
      </c>
      <c r="DN19" s="92">
        <v>0</v>
      </c>
      <c r="DO19" s="92">
        <v>0</v>
      </c>
      <c r="DP19" s="92">
        <v>0</v>
      </c>
      <c r="DQ19" s="92">
        <v>0</v>
      </c>
      <c r="DR19" s="92">
        <v>0</v>
      </c>
      <c r="DS19" s="92">
        <v>0</v>
      </c>
      <c r="DT19" s="92">
        <v>0</v>
      </c>
      <c r="DU19" s="92">
        <v>0</v>
      </c>
      <c r="DV19" s="92">
        <v>0</v>
      </c>
      <c r="DW19" s="92">
        <v>0</v>
      </c>
      <c r="DX19" s="92">
        <v>0</v>
      </c>
      <c r="DY19" s="92">
        <v>0</v>
      </c>
      <c r="DZ19" s="92">
        <v>36130.474099999999</v>
      </c>
      <c r="EA19" s="92">
        <v>18.148197</v>
      </c>
      <c r="EB19" s="92">
        <v>3.8813320899999997E-6</v>
      </c>
      <c r="EC19" s="92">
        <v>8.5202194499999994E-6</v>
      </c>
      <c r="ED19" s="92">
        <v>3.57491725E-6</v>
      </c>
      <c r="EE19" s="92">
        <v>1.08053611E-4</v>
      </c>
      <c r="EF19" s="92">
        <v>2.23918163E-5</v>
      </c>
      <c r="EG19" s="92">
        <v>1.4453692400000001E-4</v>
      </c>
      <c r="EH19" s="92">
        <v>0</v>
      </c>
      <c r="EI19" s="92">
        <v>8.4377932800000001E-6</v>
      </c>
      <c r="EJ19" s="92">
        <v>2.12939584E-7</v>
      </c>
      <c r="EK19" s="92">
        <v>8.9345279999999994E-8</v>
      </c>
      <c r="EL19" s="92">
        <v>3.97398036E-5</v>
      </c>
      <c r="EM19" s="92">
        <v>4.8428434500000003E-6</v>
      </c>
      <c r="EN19" s="92">
        <v>9.090716E-5</v>
      </c>
      <c r="EO19" s="92">
        <v>4.1321292099999997E-2</v>
      </c>
      <c r="EP19" s="92">
        <v>0.52836647800000003</v>
      </c>
      <c r="EQ19" s="92">
        <v>168.87045800000001</v>
      </c>
      <c r="ER19" s="92">
        <v>0</v>
      </c>
      <c r="ES19" s="92">
        <v>1.03402576</v>
      </c>
      <c r="ET19" s="92">
        <v>6.3250296199999999E-5</v>
      </c>
      <c r="EU19" s="92">
        <v>3.0219110700000001E-3</v>
      </c>
      <c r="EV19" s="92">
        <v>2.0288870000000001E-3</v>
      </c>
      <c r="EW19" s="92">
        <v>1.00821022E-8</v>
      </c>
      <c r="EX19" s="92">
        <v>0</v>
      </c>
      <c r="EY19" s="92">
        <v>0</v>
      </c>
      <c r="EZ19" s="92">
        <v>0</v>
      </c>
      <c r="FA19" s="92">
        <v>0</v>
      </c>
      <c r="FB19" s="92">
        <v>0</v>
      </c>
      <c r="FC19" s="92">
        <v>0</v>
      </c>
      <c r="FD19" s="92">
        <v>0</v>
      </c>
      <c r="FE19" s="92">
        <v>0</v>
      </c>
      <c r="FF19" s="92">
        <v>0</v>
      </c>
      <c r="FG19" s="92">
        <v>0</v>
      </c>
      <c r="FH19" s="92">
        <v>1.5545570499999998E-5</v>
      </c>
      <c r="FI19" s="92">
        <v>0</v>
      </c>
      <c r="FJ19" s="92">
        <v>0</v>
      </c>
      <c r="FK19" s="92">
        <v>0</v>
      </c>
      <c r="FL19" s="92">
        <v>0</v>
      </c>
      <c r="FM19" s="92">
        <v>0</v>
      </c>
      <c r="FN19" s="92">
        <v>0</v>
      </c>
      <c r="FO19" s="92">
        <v>0</v>
      </c>
      <c r="FP19" s="92">
        <v>0</v>
      </c>
      <c r="FQ19" s="92">
        <v>2.9765762099999998E-17</v>
      </c>
      <c r="FR19" s="92">
        <v>0</v>
      </c>
      <c r="FS19" s="92">
        <v>0</v>
      </c>
      <c r="FT19" s="92">
        <v>0</v>
      </c>
      <c r="FU19" s="92">
        <v>0</v>
      </c>
      <c r="FV19" s="92">
        <v>0</v>
      </c>
      <c r="FW19" s="92">
        <v>0</v>
      </c>
      <c r="FX19" s="92">
        <v>0</v>
      </c>
      <c r="FY19" s="92">
        <v>0</v>
      </c>
      <c r="FZ19" s="92">
        <v>0</v>
      </c>
      <c r="GA19" s="92">
        <v>0</v>
      </c>
      <c r="GB19" s="92">
        <v>0</v>
      </c>
      <c r="GC19" s="92">
        <v>0</v>
      </c>
      <c r="GD19" s="92">
        <v>0</v>
      </c>
      <c r="GE19" s="92">
        <v>0</v>
      </c>
      <c r="GF19" s="92">
        <v>0</v>
      </c>
      <c r="GG19" s="92">
        <v>0</v>
      </c>
      <c r="GH19" s="92">
        <v>0</v>
      </c>
      <c r="GI19" s="92">
        <v>0</v>
      </c>
      <c r="GJ19" s="92">
        <v>0.99480637100000002</v>
      </c>
      <c r="GK19" s="92">
        <v>4.9968738199999995E-4</v>
      </c>
      <c r="GL19" s="92">
        <v>1.06867512E-10</v>
      </c>
      <c r="GM19" s="92">
        <v>2.3459334E-10</v>
      </c>
      <c r="GN19" s="92">
        <v>9.8430771999999996E-11</v>
      </c>
      <c r="GO19" s="92">
        <v>2.9751179200000002E-9</v>
      </c>
      <c r="GP19" s="92">
        <v>6.1653000900000004E-10</v>
      </c>
      <c r="GQ19" s="92">
        <v>3.97963924E-9</v>
      </c>
      <c r="GR19" s="92">
        <v>0</v>
      </c>
      <c r="GS19" s="92">
        <v>2.3232384099999999E-10</v>
      </c>
      <c r="GT19" s="92">
        <v>5.8630189599999997E-12</v>
      </c>
      <c r="GU19" s="92">
        <v>2.4600079599999998E-12</v>
      </c>
      <c r="GV19" s="92">
        <v>1.09418464E-9</v>
      </c>
      <c r="GW19" s="92">
        <v>1.3334149700000001E-10</v>
      </c>
      <c r="GX19" s="92">
        <v>2.50301232E-9</v>
      </c>
      <c r="GY19" s="92">
        <v>1.1377288999999999E-6</v>
      </c>
      <c r="GZ19" s="92">
        <v>1.45478949E-5</v>
      </c>
      <c r="HA19" s="92">
        <v>4.64963197E-3</v>
      </c>
      <c r="HB19" s="92">
        <v>0</v>
      </c>
      <c r="HC19" s="92">
        <v>2.8470576100000001E-5</v>
      </c>
      <c r="HD19" s="92">
        <v>1.74151597E-9</v>
      </c>
      <c r="HE19" s="92">
        <v>8.3204454399999994E-8</v>
      </c>
      <c r="HF19" s="92">
        <v>5.5862807499999999E-8</v>
      </c>
      <c r="HG19" s="92">
        <v>2.7759778200000001E-13</v>
      </c>
      <c r="HH19" s="92">
        <v>0</v>
      </c>
      <c r="HI19" s="92">
        <v>0</v>
      </c>
      <c r="HJ19" s="92">
        <v>0</v>
      </c>
      <c r="HK19" s="92">
        <v>0</v>
      </c>
      <c r="HL19" s="92">
        <v>0</v>
      </c>
      <c r="HM19" s="92">
        <v>0</v>
      </c>
      <c r="HN19" s="92">
        <v>0</v>
      </c>
      <c r="HO19" s="92">
        <v>0</v>
      </c>
      <c r="HP19" s="92">
        <v>0</v>
      </c>
      <c r="HQ19" s="92">
        <v>0</v>
      </c>
      <c r="HR19" s="92">
        <v>4.2802739100000002E-10</v>
      </c>
      <c r="HS19" s="92">
        <v>0</v>
      </c>
      <c r="HT19" s="92">
        <v>0</v>
      </c>
      <c r="HU19" s="92">
        <v>0</v>
      </c>
      <c r="HV19" s="92">
        <v>0</v>
      </c>
      <c r="HW19" s="92">
        <v>0</v>
      </c>
      <c r="HX19" s="92">
        <v>0</v>
      </c>
      <c r="HY19" s="92">
        <v>0</v>
      </c>
      <c r="HZ19" s="92">
        <v>0</v>
      </c>
      <c r="IA19" s="92">
        <v>8.19562172E-22</v>
      </c>
      <c r="IB19" s="92">
        <v>0</v>
      </c>
      <c r="IC19" s="92">
        <v>0</v>
      </c>
      <c r="ID19" s="92">
        <v>0</v>
      </c>
      <c r="IE19" s="92">
        <v>0</v>
      </c>
      <c r="IF19" s="92">
        <v>0</v>
      </c>
      <c r="IG19" s="92">
        <v>0</v>
      </c>
      <c r="IH19" s="92">
        <v>0</v>
      </c>
      <c r="II19" s="92">
        <v>0</v>
      </c>
      <c r="IJ19" s="92">
        <v>0</v>
      </c>
      <c r="IK19" s="92">
        <v>0</v>
      </c>
      <c r="IL19" s="92">
        <v>0</v>
      </c>
      <c r="IM19" s="92">
        <v>0</v>
      </c>
      <c r="IN19" s="92">
        <v>0</v>
      </c>
      <c r="IO19" s="92">
        <v>0</v>
      </c>
      <c r="IP19" s="92">
        <v>0</v>
      </c>
      <c r="IQ19" s="92">
        <v>0</v>
      </c>
      <c r="IR19" s="92">
        <v>0</v>
      </c>
      <c r="IS19" s="92">
        <v>0</v>
      </c>
      <c r="IT19" s="92">
        <v>2007.7135000000001</v>
      </c>
      <c r="IU19" s="92">
        <v>36319.101999999999</v>
      </c>
      <c r="IV19" s="92">
        <v>669.49431600000003</v>
      </c>
      <c r="IW19" s="92">
        <v>113.733842</v>
      </c>
      <c r="IX19" s="92">
        <v>6.0910336200000001</v>
      </c>
      <c r="IY19" s="92">
        <v>0</v>
      </c>
      <c r="IZ19" s="92">
        <v>1</v>
      </c>
      <c r="JA19" s="92">
        <v>0</v>
      </c>
      <c r="JB19" s="92">
        <v>-66576.548200000005</v>
      </c>
      <c r="JC19" s="92">
        <v>-3680.3397500000001</v>
      </c>
      <c r="JD19" s="92">
        <v>-133.66663500000001</v>
      </c>
      <c r="JE19" s="92">
        <v>-34.156063000000003</v>
      </c>
      <c r="JF19" s="92">
        <v>-1.88814109</v>
      </c>
      <c r="JG19" s="92">
        <v>4.9980845099999997E-2</v>
      </c>
      <c r="JH19" s="92">
        <v>0.90414265299999996</v>
      </c>
      <c r="JI19" s="92">
        <v>18.089783199999999</v>
      </c>
      <c r="JJ19" s="92">
        <v>606.17355599999996</v>
      </c>
      <c r="JK19" s="92">
        <v>0</v>
      </c>
      <c r="JL19" s="92">
        <v>0</v>
      </c>
      <c r="JM19" s="92">
        <v>0</v>
      </c>
      <c r="JN19" s="92">
        <v>0</v>
      </c>
      <c r="JO19" s="92">
        <v>0</v>
      </c>
      <c r="JP19" s="92">
        <v>0</v>
      </c>
      <c r="JQ19" s="92">
        <v>0</v>
      </c>
      <c r="JR19" s="92">
        <v>0</v>
      </c>
      <c r="JS19" s="92">
        <v>0</v>
      </c>
      <c r="JT19" s="92">
        <v>0</v>
      </c>
      <c r="JU19" s="92">
        <v>0</v>
      </c>
      <c r="JV19" s="92">
        <v>0</v>
      </c>
      <c r="JW19" s="92">
        <v>0</v>
      </c>
      <c r="JX19" s="92">
        <v>0</v>
      </c>
      <c r="JY19" s="92">
        <v>0</v>
      </c>
      <c r="JZ19" s="92">
        <v>0</v>
      </c>
      <c r="KA19" s="92">
        <v>0</v>
      </c>
      <c r="KB19" s="92">
        <v>0</v>
      </c>
      <c r="KC19" s="92">
        <v>0</v>
      </c>
      <c r="KD19" s="92">
        <v>0</v>
      </c>
      <c r="KE19" s="92">
        <v>0</v>
      </c>
      <c r="KF19" s="92">
        <v>0</v>
      </c>
      <c r="KG19" s="92">
        <v>0</v>
      </c>
      <c r="KH19" s="92">
        <v>0</v>
      </c>
      <c r="KI19" s="92">
        <v>0</v>
      </c>
      <c r="KJ19" s="92">
        <v>0</v>
      </c>
      <c r="KK19" s="92">
        <v>0</v>
      </c>
      <c r="KL19" s="92">
        <v>0</v>
      </c>
      <c r="KM19" s="92">
        <v>0</v>
      </c>
      <c r="KN19" s="92">
        <v>0</v>
      </c>
      <c r="KO19" s="92">
        <v>0</v>
      </c>
      <c r="KP19" s="92">
        <v>0</v>
      </c>
      <c r="KQ19" s="92">
        <v>0</v>
      </c>
      <c r="KR19" s="92">
        <v>0</v>
      </c>
      <c r="KS19" s="92">
        <v>0</v>
      </c>
      <c r="KT19" s="92">
        <v>0</v>
      </c>
      <c r="KU19" s="92">
        <v>0</v>
      </c>
      <c r="KV19" s="92">
        <v>0</v>
      </c>
      <c r="KW19" s="92">
        <v>0</v>
      </c>
      <c r="KX19" s="92">
        <v>0</v>
      </c>
      <c r="KY19" s="92">
        <v>0</v>
      </c>
      <c r="KZ19" s="92">
        <v>0</v>
      </c>
      <c r="LA19" s="92">
        <v>0</v>
      </c>
      <c r="LB19" s="92">
        <v>0</v>
      </c>
      <c r="LC19" s="92">
        <v>0</v>
      </c>
      <c r="LD19" s="92">
        <v>0</v>
      </c>
      <c r="LE19" s="92">
        <v>0</v>
      </c>
      <c r="LF19" s="92">
        <v>0</v>
      </c>
      <c r="LG19" s="92">
        <v>0</v>
      </c>
      <c r="LH19" s="92">
        <v>0</v>
      </c>
      <c r="LI19" s="92">
        <v>0</v>
      </c>
      <c r="LJ19" s="92">
        <v>0</v>
      </c>
      <c r="LK19" s="92">
        <v>0</v>
      </c>
      <c r="LL19" s="92">
        <v>0</v>
      </c>
      <c r="LM19" s="92">
        <v>0</v>
      </c>
      <c r="LN19" s="92">
        <v>0</v>
      </c>
      <c r="LO19" s="92">
        <v>0</v>
      </c>
      <c r="LP19" s="92">
        <v>0</v>
      </c>
      <c r="LQ19" s="92">
        <v>0</v>
      </c>
      <c r="LR19" s="92">
        <v>0</v>
      </c>
      <c r="LS19" s="92">
        <v>0</v>
      </c>
      <c r="LT19" s="92">
        <v>0</v>
      </c>
      <c r="LU19" s="92">
        <v>0</v>
      </c>
      <c r="LV19" s="92">
        <v>0</v>
      </c>
      <c r="LW19" s="92">
        <v>0</v>
      </c>
      <c r="LX19" s="92">
        <v>0</v>
      </c>
      <c r="LY19" s="92">
        <v>0</v>
      </c>
      <c r="LZ19" s="92">
        <v>0</v>
      </c>
      <c r="MA19" s="92">
        <v>0</v>
      </c>
      <c r="MB19" s="92">
        <v>0</v>
      </c>
      <c r="MC19" s="92">
        <v>0</v>
      </c>
      <c r="MD19" s="92">
        <v>0</v>
      </c>
      <c r="ME19" s="92">
        <v>0</v>
      </c>
      <c r="MF19" s="92">
        <v>0</v>
      </c>
      <c r="MG19" s="92">
        <v>0</v>
      </c>
      <c r="MH19" s="92">
        <v>0</v>
      </c>
      <c r="MI19" s="92">
        <v>0</v>
      </c>
      <c r="MJ19" s="92">
        <v>0</v>
      </c>
      <c r="MK19" s="92">
        <v>0</v>
      </c>
      <c r="ML19" s="92">
        <v>0</v>
      </c>
      <c r="MM19" s="92">
        <v>0</v>
      </c>
      <c r="MN19" s="92">
        <v>0</v>
      </c>
      <c r="MO19" s="92">
        <v>0</v>
      </c>
      <c r="MP19" s="92">
        <v>0</v>
      </c>
      <c r="MQ19" s="92">
        <v>0</v>
      </c>
      <c r="MR19" s="92">
        <v>0</v>
      </c>
      <c r="MS19" s="92">
        <v>0</v>
      </c>
      <c r="MT19" s="92">
        <v>0</v>
      </c>
      <c r="MU19" s="92">
        <v>0</v>
      </c>
      <c r="MV19" s="92">
        <v>0</v>
      </c>
      <c r="MW19" s="92">
        <v>0</v>
      </c>
      <c r="MX19" s="92">
        <v>0</v>
      </c>
      <c r="MY19" s="92">
        <v>0</v>
      </c>
      <c r="MZ19" s="92">
        <v>0</v>
      </c>
      <c r="NA19" s="92">
        <v>0</v>
      </c>
      <c r="NB19" s="92">
        <v>0</v>
      </c>
      <c r="NC19" s="92">
        <v>0</v>
      </c>
      <c r="ND19" s="92">
        <v>0</v>
      </c>
      <c r="NE19" s="92">
        <v>0</v>
      </c>
      <c r="NF19" s="92">
        <v>0</v>
      </c>
      <c r="NG19" s="92">
        <v>0</v>
      </c>
      <c r="NH19" s="92">
        <v>0</v>
      </c>
      <c r="NI19" s="92">
        <v>0</v>
      </c>
      <c r="NJ19" s="92">
        <v>0</v>
      </c>
      <c r="NK19" s="92">
        <v>0</v>
      </c>
      <c r="NL19" s="92">
        <v>0</v>
      </c>
      <c r="NM19" s="92">
        <v>0</v>
      </c>
      <c r="NN19" s="92">
        <v>0</v>
      </c>
      <c r="NO19" s="92">
        <v>0</v>
      </c>
      <c r="NP19" s="92">
        <v>0</v>
      </c>
      <c r="NQ19" s="92">
        <v>0</v>
      </c>
      <c r="NR19" s="92">
        <v>0</v>
      </c>
      <c r="NS19" s="92">
        <v>0</v>
      </c>
      <c r="NT19" s="92">
        <v>0</v>
      </c>
      <c r="NU19" s="92">
        <v>0</v>
      </c>
      <c r="NV19" s="92">
        <v>0</v>
      </c>
      <c r="NW19" s="92">
        <v>0</v>
      </c>
      <c r="NX19" s="92">
        <v>0</v>
      </c>
      <c r="NY19" s="92">
        <v>0</v>
      </c>
      <c r="NZ19" s="92">
        <v>0</v>
      </c>
      <c r="OA19" s="92">
        <v>0</v>
      </c>
      <c r="OB19" s="92">
        <v>0</v>
      </c>
      <c r="OC19" s="92">
        <v>0</v>
      </c>
      <c r="OD19" s="92">
        <v>0</v>
      </c>
      <c r="OE19" s="92">
        <v>0</v>
      </c>
      <c r="OF19" s="92">
        <v>0</v>
      </c>
      <c r="OG19" s="92">
        <v>0</v>
      </c>
      <c r="OH19" s="92">
        <v>0</v>
      </c>
      <c r="OI19" s="92">
        <v>0</v>
      </c>
      <c r="OJ19" s="92">
        <v>0</v>
      </c>
      <c r="OK19" s="92">
        <v>0</v>
      </c>
      <c r="OL19" s="92">
        <v>0</v>
      </c>
      <c r="OM19" s="92">
        <v>0</v>
      </c>
      <c r="ON19" s="92">
        <v>0</v>
      </c>
      <c r="OO19" s="92">
        <v>0</v>
      </c>
      <c r="OP19" s="92">
        <v>0</v>
      </c>
      <c r="OQ19" s="92">
        <v>0</v>
      </c>
      <c r="OR19" s="92">
        <v>0</v>
      </c>
      <c r="OS19" s="92">
        <v>0</v>
      </c>
      <c r="OT19" s="92">
        <v>0</v>
      </c>
      <c r="OU19" s="92">
        <v>0</v>
      </c>
      <c r="OV19" s="92">
        <v>0</v>
      </c>
      <c r="OW19" s="92">
        <v>0</v>
      </c>
      <c r="OX19" s="92">
        <v>0</v>
      </c>
      <c r="OY19" s="92">
        <v>0</v>
      </c>
      <c r="OZ19" s="92">
        <v>0</v>
      </c>
      <c r="PA19" s="92">
        <v>0</v>
      </c>
      <c r="PB19" s="92">
        <v>0</v>
      </c>
      <c r="PC19" s="92">
        <v>0</v>
      </c>
      <c r="PD19" s="92">
        <v>0</v>
      </c>
      <c r="PE19" s="92">
        <v>0</v>
      </c>
      <c r="PF19" s="92">
        <v>0</v>
      </c>
      <c r="PG19" s="92">
        <v>0</v>
      </c>
      <c r="PH19" s="92">
        <v>0</v>
      </c>
      <c r="PI19" s="92">
        <v>0</v>
      </c>
      <c r="PJ19" s="92">
        <v>0</v>
      </c>
      <c r="PK19" s="92">
        <v>0</v>
      </c>
      <c r="PL19" s="92">
        <v>0</v>
      </c>
      <c r="PM19" s="92">
        <v>0</v>
      </c>
      <c r="PN19" s="92">
        <v>0</v>
      </c>
      <c r="PO19" s="92">
        <v>0</v>
      </c>
      <c r="PP19" s="92">
        <v>0</v>
      </c>
      <c r="PQ19" s="92">
        <v>0</v>
      </c>
      <c r="PR19" s="92">
        <v>0</v>
      </c>
      <c r="PS19" s="92">
        <v>0</v>
      </c>
      <c r="PT19" s="92">
        <v>0</v>
      </c>
      <c r="PU19" s="92">
        <v>0</v>
      </c>
      <c r="PV19" s="92">
        <v>0</v>
      </c>
      <c r="PW19" s="92">
        <v>0</v>
      </c>
      <c r="PX19" s="92">
        <v>0</v>
      </c>
      <c r="PY19" s="92">
        <v>0</v>
      </c>
      <c r="PZ19" s="92">
        <v>0</v>
      </c>
      <c r="QA19" s="92">
        <v>0</v>
      </c>
      <c r="QB19" s="92">
        <v>0</v>
      </c>
      <c r="QC19" s="92">
        <v>0</v>
      </c>
      <c r="QD19" s="92">
        <v>0</v>
      </c>
      <c r="QE19" s="92">
        <v>0</v>
      </c>
      <c r="QF19" s="92">
        <v>0</v>
      </c>
      <c r="QG19" s="92">
        <v>0</v>
      </c>
      <c r="QH19" s="92">
        <v>0</v>
      </c>
      <c r="QI19" s="92">
        <v>0</v>
      </c>
      <c r="QJ19" s="92">
        <v>0</v>
      </c>
      <c r="QK19" s="92">
        <v>0</v>
      </c>
      <c r="QL19" s="92">
        <v>0</v>
      </c>
      <c r="QM19" s="92">
        <v>0</v>
      </c>
      <c r="QN19" s="92">
        <v>0</v>
      </c>
      <c r="QO19" s="92">
        <v>0</v>
      </c>
      <c r="QP19" s="92">
        <v>0</v>
      </c>
      <c r="QQ19" s="92">
        <v>0</v>
      </c>
      <c r="QR19" s="92">
        <v>0</v>
      </c>
      <c r="QS19" s="92">
        <v>0</v>
      </c>
      <c r="QT19" s="92">
        <v>0</v>
      </c>
      <c r="QU19" s="92">
        <v>0</v>
      </c>
      <c r="QV19" s="92">
        <v>0</v>
      </c>
      <c r="QW19" s="92">
        <v>0</v>
      </c>
      <c r="QX19" s="92">
        <v>0</v>
      </c>
      <c r="QY19" s="92">
        <v>0</v>
      </c>
      <c r="QZ19" s="92">
        <v>0</v>
      </c>
      <c r="RA19" s="92">
        <v>0</v>
      </c>
      <c r="RB19" s="92">
        <v>0</v>
      </c>
      <c r="RC19" s="92">
        <v>0</v>
      </c>
      <c r="RD19" s="92">
        <v>0</v>
      </c>
      <c r="RE19" s="92">
        <v>0</v>
      </c>
      <c r="RF19" s="92">
        <v>0</v>
      </c>
      <c r="RG19" s="92">
        <v>0</v>
      </c>
      <c r="RH19" s="92">
        <v>0</v>
      </c>
      <c r="RI19" s="92">
        <v>0</v>
      </c>
      <c r="RJ19" s="92">
        <v>0</v>
      </c>
      <c r="RK19" s="92">
        <v>0</v>
      </c>
      <c r="RL19" s="92">
        <v>0</v>
      </c>
      <c r="RM19" s="92">
        <v>0</v>
      </c>
      <c r="RN19" s="92">
        <v>0</v>
      </c>
      <c r="RO19" s="92">
        <v>0</v>
      </c>
      <c r="RP19" s="92">
        <v>0</v>
      </c>
      <c r="RQ19" s="92">
        <v>0</v>
      </c>
      <c r="RR19" s="92">
        <v>0</v>
      </c>
      <c r="RS19" s="92">
        <v>0</v>
      </c>
      <c r="RT19" s="92">
        <v>0</v>
      </c>
      <c r="RU19" s="92">
        <v>0</v>
      </c>
      <c r="RV19" s="92">
        <v>0</v>
      </c>
      <c r="RW19" s="92">
        <v>0</v>
      </c>
      <c r="RX19" s="92">
        <v>0</v>
      </c>
      <c r="RY19" s="92">
        <v>0</v>
      </c>
      <c r="RZ19" s="92">
        <v>0</v>
      </c>
      <c r="SA19" s="92">
        <v>0</v>
      </c>
      <c r="SB19" s="92">
        <v>0</v>
      </c>
      <c r="SC19" s="92">
        <v>0</v>
      </c>
      <c r="SD19" s="92">
        <v>0</v>
      </c>
      <c r="SE19" s="92">
        <v>0</v>
      </c>
      <c r="SF19" s="92">
        <v>0</v>
      </c>
      <c r="SG19" s="92">
        <v>0</v>
      </c>
      <c r="SH19" s="92">
        <v>0</v>
      </c>
      <c r="SI19" s="92">
        <v>0</v>
      </c>
      <c r="SJ19" s="92">
        <v>0</v>
      </c>
      <c r="SK19" s="92">
        <v>0</v>
      </c>
      <c r="SL19" s="92">
        <v>0</v>
      </c>
      <c r="SM19" s="92">
        <v>0</v>
      </c>
      <c r="SN19" s="92">
        <v>0</v>
      </c>
      <c r="SO19" s="92">
        <v>0</v>
      </c>
      <c r="SP19" s="92">
        <v>0</v>
      </c>
      <c r="SQ19" s="92">
        <v>0</v>
      </c>
      <c r="SR19" s="92">
        <v>0</v>
      </c>
      <c r="SS19" s="92">
        <v>0</v>
      </c>
      <c r="ST19" s="92">
        <v>0</v>
      </c>
      <c r="SU19" s="92">
        <v>0</v>
      </c>
      <c r="SV19" s="92">
        <v>0</v>
      </c>
      <c r="SW19" s="92">
        <v>0</v>
      </c>
      <c r="SX19" s="92">
        <v>0</v>
      </c>
      <c r="SY19" s="92">
        <v>0</v>
      </c>
      <c r="SZ19" s="92">
        <v>0</v>
      </c>
      <c r="TA19" s="92">
        <v>0</v>
      </c>
      <c r="TB19" s="92">
        <v>0</v>
      </c>
      <c r="TC19" s="92">
        <v>6.0910336200000001</v>
      </c>
      <c r="TD19" s="92">
        <v>0</v>
      </c>
      <c r="TE19" s="92">
        <v>0</v>
      </c>
      <c r="TF19" s="92">
        <v>0</v>
      </c>
      <c r="TG19" s="92">
        <v>0</v>
      </c>
      <c r="TH19" s="92">
        <v>0</v>
      </c>
      <c r="TI19" s="92">
        <v>0</v>
      </c>
      <c r="TJ19" s="92">
        <v>0</v>
      </c>
      <c r="TK19" s="92">
        <v>0</v>
      </c>
      <c r="TL19" s="92">
        <v>0</v>
      </c>
      <c r="TM19" s="92">
        <v>0</v>
      </c>
      <c r="TN19" s="92">
        <v>0</v>
      </c>
      <c r="TO19" s="92">
        <v>0</v>
      </c>
      <c r="TP19" s="92">
        <v>8.83844464E-3</v>
      </c>
      <c r="TQ19" s="92">
        <v>-159342428.801</v>
      </c>
      <c r="TR19" s="92">
        <v>2.6770298999999999E-3</v>
      </c>
      <c r="TS19" s="92">
        <v>0</v>
      </c>
      <c r="TT19" s="92">
        <v>0</v>
      </c>
      <c r="TU19" s="92">
        <v>0</v>
      </c>
      <c r="TV19" s="92">
        <v>0</v>
      </c>
      <c r="TW19" s="92">
        <v>0</v>
      </c>
      <c r="TX19" s="92">
        <v>0</v>
      </c>
      <c r="TY19" s="92">
        <v>0</v>
      </c>
      <c r="TZ19" s="92">
        <v>0</v>
      </c>
      <c r="UA19" s="92">
        <v>0</v>
      </c>
      <c r="UB19" s="92">
        <v>0</v>
      </c>
      <c r="UC19" s="92">
        <v>0</v>
      </c>
      <c r="UD19" s="92">
        <v>0</v>
      </c>
      <c r="UE19" s="92">
        <v>0</v>
      </c>
      <c r="UF19" s="92">
        <v>0</v>
      </c>
      <c r="UG19" s="92">
        <v>0</v>
      </c>
      <c r="UH19" s="92">
        <v>0</v>
      </c>
      <c r="UI19" s="92">
        <v>0</v>
      </c>
      <c r="UJ19" s="92">
        <v>0</v>
      </c>
      <c r="UK19" s="92">
        <v>0</v>
      </c>
      <c r="UL19" s="92">
        <v>0</v>
      </c>
      <c r="UM19" s="92">
        <v>0</v>
      </c>
      <c r="UN19" s="92">
        <v>0</v>
      </c>
      <c r="UO19" s="92">
        <v>0</v>
      </c>
      <c r="UP19" s="92">
        <v>0</v>
      </c>
      <c r="UQ19" s="92">
        <v>0</v>
      </c>
      <c r="UR19" s="92">
        <v>0</v>
      </c>
      <c r="US19" s="92">
        <v>0</v>
      </c>
      <c r="UT19" s="92">
        <v>0</v>
      </c>
      <c r="UU19" s="92">
        <v>0</v>
      </c>
      <c r="UV19" s="92">
        <v>0</v>
      </c>
      <c r="UW19" s="92">
        <v>0</v>
      </c>
      <c r="UX19" s="92">
        <v>0</v>
      </c>
      <c r="UY19" s="92">
        <v>0</v>
      </c>
      <c r="UZ19" s="92">
        <v>0</v>
      </c>
      <c r="VA19" s="92">
        <v>0</v>
      </c>
      <c r="VB19" s="92">
        <v>0</v>
      </c>
      <c r="VC19" s="92">
        <v>0</v>
      </c>
      <c r="VD19" s="92">
        <v>0</v>
      </c>
      <c r="VE19" s="92">
        <v>0</v>
      </c>
      <c r="VF19" s="92">
        <v>0</v>
      </c>
      <c r="VG19" s="92">
        <v>0</v>
      </c>
      <c r="VH19" s="92">
        <v>0</v>
      </c>
      <c r="VI19" s="92">
        <v>0</v>
      </c>
      <c r="VJ19" s="92">
        <v>0</v>
      </c>
      <c r="VK19" s="92">
        <v>0</v>
      </c>
      <c r="VL19" s="92">
        <v>0</v>
      </c>
      <c r="VM19" s="92">
        <v>0</v>
      </c>
      <c r="VN19" s="92">
        <v>0</v>
      </c>
      <c r="VO19" s="92">
        <v>0</v>
      </c>
      <c r="VP19" s="92">
        <v>0</v>
      </c>
      <c r="VQ19" s="92">
        <v>0</v>
      </c>
      <c r="VR19" s="92">
        <v>0</v>
      </c>
      <c r="VS19" s="92">
        <v>0</v>
      </c>
      <c r="VT19" s="92">
        <v>0</v>
      </c>
      <c r="VU19" s="92">
        <v>0</v>
      </c>
      <c r="VV19" s="92">
        <v>0</v>
      </c>
      <c r="VW19" s="92">
        <v>0</v>
      </c>
      <c r="VX19" s="92">
        <v>0</v>
      </c>
      <c r="VY19" s="92">
        <v>0</v>
      </c>
      <c r="VZ19" s="92">
        <v>0</v>
      </c>
      <c r="WA19" s="92">
        <v>0</v>
      </c>
      <c r="WB19" s="92">
        <v>0</v>
      </c>
      <c r="WC19" s="92">
        <v>0</v>
      </c>
    </row>
    <row r="20" spans="2:601" ht="13.5" customHeight="1">
      <c r="B20" s="851">
        <v>535</v>
      </c>
      <c r="C20" s="92">
        <v>0</v>
      </c>
      <c r="D20" s="92">
        <v>355311.76899999997</v>
      </c>
      <c r="E20" s="92">
        <v>-1284.2477799999999</v>
      </c>
      <c r="F20" s="92">
        <v>18279.778600000001</v>
      </c>
      <c r="G20" s="92">
        <v>3.8512615100000001</v>
      </c>
      <c r="H20" s="92">
        <v>2.7855590700000001</v>
      </c>
      <c r="I20" s="92">
        <v>6.1148013199999998</v>
      </c>
      <c r="J20" s="92">
        <v>2.56565091</v>
      </c>
      <c r="K20" s="92">
        <v>6.8099824599999996</v>
      </c>
      <c r="L20" s="92">
        <v>1.4112242500000001</v>
      </c>
      <c r="M20" s="92">
        <v>0.93123439100000005</v>
      </c>
      <c r="N20" s="92">
        <v>0</v>
      </c>
      <c r="O20" s="92">
        <v>6.7284748700000003</v>
      </c>
      <c r="P20" s="92">
        <v>0.16980252900000001</v>
      </c>
      <c r="Q20" s="92">
        <v>7.1245816500000003E-2</v>
      </c>
      <c r="R20" s="92">
        <v>2.8460868399999999</v>
      </c>
      <c r="S20" s="92">
        <v>0.346834955</v>
      </c>
      <c r="T20" s="92">
        <v>65.242359800000003</v>
      </c>
      <c r="U20" s="92">
        <v>4.1542001800000001</v>
      </c>
      <c r="V20" s="92">
        <v>2.8150644200000001</v>
      </c>
      <c r="W20" s="92">
        <v>1.65007024</v>
      </c>
      <c r="X20" s="92">
        <v>0</v>
      </c>
      <c r="Y20" s="92">
        <v>18.1028454</v>
      </c>
      <c r="Z20" s="92">
        <v>4.7772627500000002</v>
      </c>
      <c r="AA20" s="92">
        <v>1.82286131</v>
      </c>
      <c r="AB20" s="92">
        <v>3.7317459500000001</v>
      </c>
      <c r="AC20" s="92">
        <v>4.1501371400000003E-5</v>
      </c>
      <c r="AD20" s="92">
        <v>0</v>
      </c>
      <c r="AE20" s="92">
        <v>18.080651</v>
      </c>
      <c r="AF20" s="92">
        <v>23.231836300000001</v>
      </c>
      <c r="AG20" s="92">
        <v>0.95193446800000003</v>
      </c>
      <c r="AH20" s="92">
        <v>0</v>
      </c>
      <c r="AI20" s="92">
        <v>0</v>
      </c>
      <c r="AJ20" s="92">
        <v>0</v>
      </c>
      <c r="AK20" s="92">
        <v>0</v>
      </c>
      <c r="AL20" s="92">
        <v>0</v>
      </c>
      <c r="AM20" s="92">
        <v>0</v>
      </c>
      <c r="AN20" s="92">
        <v>4.5528661499999998E-2</v>
      </c>
      <c r="AO20" s="92">
        <v>0</v>
      </c>
      <c r="AP20" s="92">
        <v>2.84943146E-19</v>
      </c>
      <c r="AQ20" s="92">
        <v>0</v>
      </c>
      <c r="AR20" s="92">
        <v>0</v>
      </c>
      <c r="AS20" s="92">
        <v>0</v>
      </c>
      <c r="AT20" s="92">
        <v>5.4223098800000004E-19</v>
      </c>
      <c r="AU20" s="92">
        <v>0</v>
      </c>
      <c r="AV20" s="92">
        <v>0</v>
      </c>
      <c r="AW20" s="92">
        <v>1.12435331E-11</v>
      </c>
      <c r="AX20" s="92">
        <v>0</v>
      </c>
      <c r="AY20" s="92">
        <v>0</v>
      </c>
      <c r="AZ20" s="92">
        <v>0</v>
      </c>
      <c r="BA20" s="92">
        <v>0</v>
      </c>
      <c r="BB20" s="92">
        <v>0</v>
      </c>
      <c r="BC20" s="92">
        <v>0</v>
      </c>
      <c r="BD20" s="92">
        <v>0</v>
      </c>
      <c r="BE20" s="92">
        <v>0</v>
      </c>
      <c r="BF20" s="92">
        <v>0</v>
      </c>
      <c r="BG20" s="92">
        <v>0</v>
      </c>
      <c r="BH20" s="92">
        <v>0</v>
      </c>
      <c r="BI20" s="92">
        <v>0</v>
      </c>
      <c r="BJ20" s="92">
        <v>0</v>
      </c>
      <c r="BK20" s="92">
        <v>0</v>
      </c>
      <c r="BL20" s="92">
        <v>0</v>
      </c>
      <c r="BM20" s="92">
        <v>0</v>
      </c>
      <c r="BN20" s="92">
        <v>0</v>
      </c>
      <c r="BO20" s="92">
        <v>0</v>
      </c>
      <c r="BP20" s="92">
        <v>0.99028991899999996</v>
      </c>
      <c r="BQ20" s="92">
        <v>2.0863849199999999E-4</v>
      </c>
      <c r="BR20" s="92">
        <v>1.5090505899999999E-4</v>
      </c>
      <c r="BS20" s="92">
        <v>3.3126364600000001E-4</v>
      </c>
      <c r="BT20" s="92">
        <v>1.3899174000000001E-4</v>
      </c>
      <c r="BU20" s="92">
        <v>3.6892443400000002E-4</v>
      </c>
      <c r="BV20" s="92">
        <v>7.6451754499999998E-5</v>
      </c>
      <c r="BW20" s="92">
        <v>5.04487527E-5</v>
      </c>
      <c r="BX20" s="92">
        <v>0</v>
      </c>
      <c r="BY20" s="92">
        <v>3.64508837E-4</v>
      </c>
      <c r="BZ20" s="92">
        <v>9.1988933E-6</v>
      </c>
      <c r="CA20" s="92">
        <v>3.85967551E-6</v>
      </c>
      <c r="CB20" s="92">
        <v>1.54184094E-4</v>
      </c>
      <c r="CC20" s="92">
        <v>1.8789459499999999E-5</v>
      </c>
      <c r="CD20" s="92">
        <v>3.53444386E-3</v>
      </c>
      <c r="CE20" s="92">
        <v>2.2504991199999999E-4</v>
      </c>
      <c r="CF20" s="92">
        <v>1.5250348300000001E-4</v>
      </c>
      <c r="CG20" s="92">
        <v>8.9391012699999999E-5</v>
      </c>
      <c r="CH20" s="92">
        <v>0</v>
      </c>
      <c r="CI20" s="92">
        <v>9.807047299999999E-4</v>
      </c>
      <c r="CJ20" s="92">
        <v>2.58803744E-4</v>
      </c>
      <c r="CK20" s="92">
        <v>9.8751807599999994E-5</v>
      </c>
      <c r="CL20" s="92">
        <v>2.0216384899999999E-4</v>
      </c>
      <c r="CM20" s="92">
        <v>2.248298E-9</v>
      </c>
      <c r="CN20" s="92">
        <v>0</v>
      </c>
      <c r="CO20" s="92">
        <v>9.7950236799999998E-4</v>
      </c>
      <c r="CP20" s="92">
        <v>1.25856302E-3</v>
      </c>
      <c r="CQ20" s="92">
        <v>5.157016E-5</v>
      </c>
      <c r="CR20" s="92">
        <v>0</v>
      </c>
      <c r="CS20" s="92">
        <v>0</v>
      </c>
      <c r="CT20" s="92">
        <v>0</v>
      </c>
      <c r="CU20" s="92">
        <v>0</v>
      </c>
      <c r="CV20" s="92">
        <v>0</v>
      </c>
      <c r="CW20" s="92">
        <v>0</v>
      </c>
      <c r="CX20" s="92">
        <v>2.46647268E-6</v>
      </c>
      <c r="CY20" s="92">
        <v>0</v>
      </c>
      <c r="CZ20" s="92">
        <v>1.5436528600000001E-23</v>
      </c>
      <c r="DA20" s="92">
        <v>0</v>
      </c>
      <c r="DB20" s="92">
        <v>0</v>
      </c>
      <c r="DC20" s="92">
        <v>0</v>
      </c>
      <c r="DD20" s="92">
        <v>2.9374856899999997E-23</v>
      </c>
      <c r="DE20" s="92">
        <v>0</v>
      </c>
      <c r="DF20" s="92">
        <v>0</v>
      </c>
      <c r="DG20" s="92">
        <v>6.09107898E-16</v>
      </c>
      <c r="DH20" s="92">
        <v>0</v>
      </c>
      <c r="DI20" s="92">
        <v>0</v>
      </c>
      <c r="DJ20" s="92">
        <v>0</v>
      </c>
      <c r="DK20" s="92">
        <v>0</v>
      </c>
      <c r="DL20" s="92">
        <v>0</v>
      </c>
      <c r="DM20" s="92">
        <v>0</v>
      </c>
      <c r="DN20" s="92">
        <v>0</v>
      </c>
      <c r="DO20" s="92">
        <v>0</v>
      </c>
      <c r="DP20" s="92">
        <v>0</v>
      </c>
      <c r="DQ20" s="92">
        <v>0</v>
      </c>
      <c r="DR20" s="92">
        <v>0</v>
      </c>
      <c r="DS20" s="92">
        <v>0</v>
      </c>
      <c r="DT20" s="92">
        <v>0</v>
      </c>
      <c r="DU20" s="92">
        <v>0</v>
      </c>
      <c r="DV20" s="92">
        <v>0</v>
      </c>
      <c r="DW20" s="92">
        <v>0</v>
      </c>
      <c r="DX20" s="92">
        <v>0</v>
      </c>
      <c r="DY20" s="92">
        <v>0</v>
      </c>
      <c r="DZ20" s="92">
        <v>329315.33</v>
      </c>
      <c r="EA20" s="92">
        <v>177.42392000000001</v>
      </c>
      <c r="EB20" s="92">
        <v>501.83985999999999</v>
      </c>
      <c r="EC20" s="92">
        <v>1101.62842</v>
      </c>
      <c r="ED20" s="92">
        <v>462.22171500000002</v>
      </c>
      <c r="EE20" s="92">
        <v>1022.3922</v>
      </c>
      <c r="EF20" s="92">
        <v>211.86907199999999</v>
      </c>
      <c r="EG20" s="92">
        <v>318.76160700000003</v>
      </c>
      <c r="EH20" s="92">
        <v>0</v>
      </c>
      <c r="EI20" s="92">
        <v>1090.9710600000001</v>
      </c>
      <c r="EJ20" s="92">
        <v>27.532189599999999</v>
      </c>
      <c r="EK20" s="92">
        <v>11.551967700000001</v>
      </c>
      <c r="EL20" s="92">
        <v>376.01395000000002</v>
      </c>
      <c r="EM20" s="92">
        <v>45.8224886</v>
      </c>
      <c r="EN20" s="92">
        <v>11753.912200000001</v>
      </c>
      <c r="EO20" s="92">
        <v>632.06039499999997</v>
      </c>
      <c r="EP20" s="92">
        <v>355.00777299999999</v>
      </c>
      <c r="EQ20" s="92">
        <v>158.547923</v>
      </c>
      <c r="ER20" s="92">
        <v>0</v>
      </c>
      <c r="ES20" s="92">
        <v>1630.6833200000001</v>
      </c>
      <c r="ET20" s="92">
        <v>726.847533</v>
      </c>
      <c r="EU20" s="92">
        <v>167.875902</v>
      </c>
      <c r="EV20" s="92">
        <v>440.67904299999998</v>
      </c>
      <c r="EW20" s="92">
        <v>7.0679159600000002E-4</v>
      </c>
      <c r="EX20" s="92">
        <v>0</v>
      </c>
      <c r="EY20" s="92">
        <v>2389.1880700000002</v>
      </c>
      <c r="EZ20" s="92">
        <v>1790.78243</v>
      </c>
      <c r="FA20" s="92">
        <v>125.708944</v>
      </c>
      <c r="FB20" s="92">
        <v>0</v>
      </c>
      <c r="FC20" s="92">
        <v>0</v>
      </c>
      <c r="FD20" s="92">
        <v>0</v>
      </c>
      <c r="FE20" s="92">
        <v>0</v>
      </c>
      <c r="FF20" s="92">
        <v>0</v>
      </c>
      <c r="FG20" s="92">
        <v>0</v>
      </c>
      <c r="FH20" s="92">
        <v>12.860333499999999</v>
      </c>
      <c r="FI20" s="92">
        <v>0</v>
      </c>
      <c r="FJ20" s="92">
        <v>7.9822491199999999E-18</v>
      </c>
      <c r="FK20" s="92">
        <v>0</v>
      </c>
      <c r="FL20" s="92">
        <v>0</v>
      </c>
      <c r="FM20" s="92">
        <v>0</v>
      </c>
      <c r="FN20" s="92">
        <v>2.38634773E-17</v>
      </c>
      <c r="FO20" s="92">
        <v>0</v>
      </c>
      <c r="FP20" s="92">
        <v>0</v>
      </c>
      <c r="FQ20" s="92">
        <v>7.2031470200000001E-10</v>
      </c>
      <c r="FR20" s="92">
        <v>0</v>
      </c>
      <c r="FS20" s="92">
        <v>0</v>
      </c>
      <c r="FT20" s="92">
        <v>0</v>
      </c>
      <c r="FU20" s="92">
        <v>0</v>
      </c>
      <c r="FV20" s="92">
        <v>0</v>
      </c>
      <c r="FW20" s="92">
        <v>0</v>
      </c>
      <c r="FX20" s="92">
        <v>0</v>
      </c>
      <c r="FY20" s="92">
        <v>0</v>
      </c>
      <c r="FZ20" s="92">
        <v>0</v>
      </c>
      <c r="GA20" s="92">
        <v>0</v>
      </c>
      <c r="GB20" s="92">
        <v>0</v>
      </c>
      <c r="GC20" s="92">
        <v>0</v>
      </c>
      <c r="GD20" s="92">
        <v>0</v>
      </c>
      <c r="GE20" s="92">
        <v>0</v>
      </c>
      <c r="GF20" s="92">
        <v>0</v>
      </c>
      <c r="GG20" s="92">
        <v>0</v>
      </c>
      <c r="GH20" s="92">
        <v>0</v>
      </c>
      <c r="GI20" s="92">
        <v>0</v>
      </c>
      <c r="GJ20" s="92">
        <v>0.92804745099999997</v>
      </c>
      <c r="GK20" s="92">
        <v>5.0000046200000001E-4</v>
      </c>
      <c r="GL20" s="92">
        <v>1.4142408899999999E-3</v>
      </c>
      <c r="GM20" s="92">
        <v>3.10451217E-3</v>
      </c>
      <c r="GN20" s="92">
        <v>1.3025925200000001E-3</v>
      </c>
      <c r="GO20" s="92">
        <v>2.88121563E-3</v>
      </c>
      <c r="GP20" s="92">
        <v>5.9707075400000002E-4</v>
      </c>
      <c r="GQ20" s="92">
        <v>8.9830587900000002E-4</v>
      </c>
      <c r="GR20" s="92">
        <v>0</v>
      </c>
      <c r="GS20" s="92">
        <v>3.0744785499999998E-3</v>
      </c>
      <c r="GT20" s="92">
        <v>7.7588791300000002E-5</v>
      </c>
      <c r="GU20" s="92">
        <v>3.2554737599999999E-5</v>
      </c>
      <c r="GV20" s="92">
        <v>1.0596493899999999E-3</v>
      </c>
      <c r="GW20" s="92">
        <v>1.2913290099999999E-4</v>
      </c>
      <c r="GX20" s="92">
        <v>3.3123839799999999E-2</v>
      </c>
      <c r="GY20" s="92">
        <v>1.78121692E-3</v>
      </c>
      <c r="GZ20" s="92">
        <v>1.0004516299999999E-3</v>
      </c>
      <c r="HA20" s="92">
        <v>4.4680578899999998E-4</v>
      </c>
      <c r="HB20" s="92">
        <v>0</v>
      </c>
      <c r="HC20" s="92">
        <v>4.59544807E-3</v>
      </c>
      <c r="HD20" s="92">
        <v>2.0483376900000002E-3</v>
      </c>
      <c r="HE20" s="92">
        <v>4.7309307800000002E-4</v>
      </c>
      <c r="HF20" s="92">
        <v>1.24188286E-3</v>
      </c>
      <c r="HG20" s="92">
        <v>1.9918178099999998E-9</v>
      </c>
      <c r="HH20" s="92">
        <v>0</v>
      </c>
      <c r="HI20" s="92">
        <v>6.7329993500000003E-3</v>
      </c>
      <c r="HJ20" s="92">
        <v>5.0466252799999996E-3</v>
      </c>
      <c r="HK20" s="92">
        <v>3.5426187100000002E-4</v>
      </c>
      <c r="HL20" s="92">
        <v>0</v>
      </c>
      <c r="HM20" s="92">
        <v>0</v>
      </c>
      <c r="HN20" s="92">
        <v>0</v>
      </c>
      <c r="HO20" s="92">
        <v>0</v>
      </c>
      <c r="HP20" s="92">
        <v>0</v>
      </c>
      <c r="HQ20" s="92">
        <v>0</v>
      </c>
      <c r="HR20" s="92">
        <v>3.6241858999999997E-5</v>
      </c>
      <c r="HS20" s="92">
        <v>0</v>
      </c>
      <c r="HT20" s="92">
        <v>2.24948713E-23</v>
      </c>
      <c r="HU20" s="92">
        <v>0</v>
      </c>
      <c r="HV20" s="92">
        <v>0</v>
      </c>
      <c r="HW20" s="92">
        <v>0</v>
      </c>
      <c r="HX20" s="92">
        <v>6.7249949500000005E-23</v>
      </c>
      <c r="HY20" s="92">
        <v>0</v>
      </c>
      <c r="HZ20" s="92">
        <v>0</v>
      </c>
      <c r="IA20" s="92">
        <v>2.0299274399999999E-15</v>
      </c>
      <c r="IB20" s="92">
        <v>0</v>
      </c>
      <c r="IC20" s="92">
        <v>0</v>
      </c>
      <c r="ID20" s="92">
        <v>0</v>
      </c>
      <c r="IE20" s="92">
        <v>0</v>
      </c>
      <c r="IF20" s="92">
        <v>0</v>
      </c>
      <c r="IG20" s="92">
        <v>0</v>
      </c>
      <c r="IH20" s="92">
        <v>0</v>
      </c>
      <c r="II20" s="92">
        <v>0</v>
      </c>
      <c r="IJ20" s="92">
        <v>0</v>
      </c>
      <c r="IK20" s="92">
        <v>0</v>
      </c>
      <c r="IL20" s="92">
        <v>0</v>
      </c>
      <c r="IM20" s="92">
        <v>0</v>
      </c>
      <c r="IN20" s="92">
        <v>0</v>
      </c>
      <c r="IO20" s="92">
        <v>0</v>
      </c>
      <c r="IP20" s="92">
        <v>0</v>
      </c>
      <c r="IQ20" s="92">
        <v>0</v>
      </c>
      <c r="IR20" s="92">
        <v>0</v>
      </c>
      <c r="IS20" s="92">
        <v>0</v>
      </c>
      <c r="IT20" s="92">
        <v>18459.017199999998</v>
      </c>
      <c r="IU20" s="92">
        <v>354847.51299999998</v>
      </c>
      <c r="IV20" s="92">
        <v>5956.4579199999998</v>
      </c>
      <c r="IW20" s="92">
        <v>47.378624899999998</v>
      </c>
      <c r="IX20" s="92">
        <v>3.94997957</v>
      </c>
      <c r="IY20" s="92">
        <v>0</v>
      </c>
      <c r="IZ20" s="92">
        <v>1</v>
      </c>
      <c r="JA20" s="92">
        <v>0</v>
      </c>
      <c r="JB20" s="92">
        <v>-69543.957399999999</v>
      </c>
      <c r="JC20" s="92">
        <v>-3617.6471799999999</v>
      </c>
      <c r="JD20" s="92">
        <v>-1283.7130999999999</v>
      </c>
      <c r="JE20" s="92">
        <v>-39.6535826</v>
      </c>
      <c r="JF20" s="92">
        <v>-2.06276255</v>
      </c>
      <c r="JG20" s="92">
        <v>5.16498715E-2</v>
      </c>
      <c r="JH20" s="92">
        <v>0.99289297300000001</v>
      </c>
      <c r="JI20" s="92">
        <v>19.223532299999999</v>
      </c>
      <c r="JJ20" s="92">
        <v>0</v>
      </c>
      <c r="JK20" s="92">
        <v>0</v>
      </c>
      <c r="JL20" s="92">
        <v>0</v>
      </c>
      <c r="JM20" s="92">
        <v>0</v>
      </c>
      <c r="JN20" s="92">
        <v>0</v>
      </c>
      <c r="JO20" s="92">
        <v>0</v>
      </c>
      <c r="JP20" s="92">
        <v>0</v>
      </c>
      <c r="JQ20" s="92">
        <v>0</v>
      </c>
      <c r="JR20" s="92">
        <v>0</v>
      </c>
      <c r="JS20" s="92">
        <v>0</v>
      </c>
      <c r="JT20" s="92">
        <v>0</v>
      </c>
      <c r="JU20" s="92">
        <v>0</v>
      </c>
      <c r="JV20" s="92">
        <v>0</v>
      </c>
      <c r="JW20" s="92">
        <v>0</v>
      </c>
      <c r="JX20" s="92">
        <v>0</v>
      </c>
      <c r="JY20" s="92">
        <v>0</v>
      </c>
      <c r="JZ20" s="92">
        <v>0</v>
      </c>
      <c r="KA20" s="92">
        <v>0</v>
      </c>
      <c r="KB20" s="92">
        <v>0</v>
      </c>
      <c r="KC20" s="92">
        <v>0</v>
      </c>
      <c r="KD20" s="92">
        <v>0</v>
      </c>
      <c r="KE20" s="92">
        <v>0</v>
      </c>
      <c r="KF20" s="92">
        <v>0</v>
      </c>
      <c r="KG20" s="92">
        <v>0</v>
      </c>
      <c r="KH20" s="92">
        <v>0</v>
      </c>
      <c r="KI20" s="92">
        <v>0</v>
      </c>
      <c r="KJ20" s="92">
        <v>0</v>
      </c>
      <c r="KK20" s="92">
        <v>0</v>
      </c>
      <c r="KL20" s="92">
        <v>0</v>
      </c>
      <c r="KM20" s="92">
        <v>0</v>
      </c>
      <c r="KN20" s="92">
        <v>0</v>
      </c>
      <c r="KO20" s="92">
        <v>0</v>
      </c>
      <c r="KP20" s="92">
        <v>0</v>
      </c>
      <c r="KQ20" s="92">
        <v>0</v>
      </c>
      <c r="KR20" s="92">
        <v>0</v>
      </c>
      <c r="KS20" s="92">
        <v>0</v>
      </c>
      <c r="KT20" s="92">
        <v>0</v>
      </c>
      <c r="KU20" s="92">
        <v>0</v>
      </c>
      <c r="KV20" s="92">
        <v>0</v>
      </c>
      <c r="KW20" s="92">
        <v>0</v>
      </c>
      <c r="KX20" s="92">
        <v>0</v>
      </c>
      <c r="KY20" s="92">
        <v>0</v>
      </c>
      <c r="KZ20" s="92">
        <v>0</v>
      </c>
      <c r="LA20" s="92">
        <v>0</v>
      </c>
      <c r="LB20" s="92">
        <v>0</v>
      </c>
      <c r="LC20" s="92">
        <v>0.15475799800000001</v>
      </c>
      <c r="LD20" s="92">
        <v>3.8212917199999998E-3</v>
      </c>
      <c r="LE20" s="92">
        <v>1.60333919E-3</v>
      </c>
      <c r="LF20" s="92">
        <v>6.4049286100000005E-2</v>
      </c>
      <c r="LG20" s="92">
        <v>7.8052893400000004E-3</v>
      </c>
      <c r="LH20" s="92">
        <v>1.6398573299999999</v>
      </c>
      <c r="LI20" s="92">
        <v>0</v>
      </c>
      <c r="LJ20" s="92">
        <v>2.5094884899999998</v>
      </c>
      <c r="LK20" s="92">
        <v>1.46506352</v>
      </c>
      <c r="LL20" s="92">
        <v>0.43372075199999999</v>
      </c>
      <c r="LM20" s="92">
        <v>4.8191194700000002E-2</v>
      </c>
      <c r="LN20" s="92">
        <v>0.67893340999999996</v>
      </c>
      <c r="LO20" s="92">
        <v>9.0512525400000002E-2</v>
      </c>
      <c r="LP20" s="92">
        <v>0</v>
      </c>
      <c r="LQ20" s="92">
        <v>6.2376620399999999E-2</v>
      </c>
      <c r="LR20" s="92">
        <v>0</v>
      </c>
      <c r="LS20" s="92">
        <v>0</v>
      </c>
      <c r="LT20" s="92">
        <v>0</v>
      </c>
      <c r="LU20" s="92">
        <v>0</v>
      </c>
      <c r="LV20" s="92">
        <v>0</v>
      </c>
      <c r="LW20" s="92">
        <v>0</v>
      </c>
      <c r="LX20" s="92">
        <v>0</v>
      </c>
      <c r="LY20" s="92">
        <v>0</v>
      </c>
      <c r="LZ20" s="92">
        <v>0</v>
      </c>
      <c r="MA20" s="92">
        <v>0</v>
      </c>
      <c r="MB20" s="92">
        <v>0</v>
      </c>
      <c r="MC20" s="92">
        <v>0</v>
      </c>
      <c r="MD20" s="92">
        <v>0</v>
      </c>
      <c r="ME20" s="92">
        <v>0</v>
      </c>
      <c r="MF20" s="92">
        <v>0</v>
      </c>
      <c r="MG20" s="92">
        <v>0</v>
      </c>
      <c r="MH20" s="92">
        <v>0</v>
      </c>
      <c r="MI20" s="92">
        <v>0</v>
      </c>
      <c r="MJ20" s="92">
        <v>0</v>
      </c>
      <c r="MK20" s="92">
        <v>0</v>
      </c>
      <c r="ML20" s="92">
        <v>0</v>
      </c>
      <c r="MM20" s="92">
        <v>0</v>
      </c>
      <c r="MN20" s="92">
        <v>0</v>
      </c>
      <c r="MO20" s="92">
        <v>0</v>
      </c>
      <c r="MP20" s="92">
        <v>0</v>
      </c>
      <c r="MQ20" s="92">
        <v>0</v>
      </c>
      <c r="MR20" s="92">
        <v>0</v>
      </c>
      <c r="MS20" s="92">
        <v>0</v>
      </c>
      <c r="MT20" s="92">
        <v>0</v>
      </c>
      <c r="MU20" s="92">
        <v>0</v>
      </c>
      <c r="MV20" s="92">
        <v>0</v>
      </c>
      <c r="MW20" s="92">
        <v>0</v>
      </c>
      <c r="MX20" s="92">
        <v>0</v>
      </c>
      <c r="MY20" s="92">
        <v>0</v>
      </c>
      <c r="MZ20" s="92">
        <v>0</v>
      </c>
      <c r="NA20" s="92">
        <v>0</v>
      </c>
      <c r="NB20" s="92">
        <v>0</v>
      </c>
      <c r="NC20" s="92">
        <v>0</v>
      </c>
      <c r="ND20" s="92">
        <v>0</v>
      </c>
      <c r="NE20" s="92">
        <v>0</v>
      </c>
      <c r="NF20" s="92">
        <v>0</v>
      </c>
      <c r="NG20" s="92">
        <v>0</v>
      </c>
      <c r="NH20" s="92">
        <v>0</v>
      </c>
      <c r="NI20" s="92">
        <v>0</v>
      </c>
      <c r="NJ20" s="92">
        <v>0</v>
      </c>
      <c r="NK20" s="92">
        <v>0</v>
      </c>
      <c r="NL20" s="92">
        <v>0</v>
      </c>
      <c r="NM20" s="92">
        <v>2.1613699E-2</v>
      </c>
      <c r="NN20" s="92">
        <v>5.3368646699999999E-4</v>
      </c>
      <c r="NO20" s="92">
        <v>2.23924392E-4</v>
      </c>
      <c r="NP20" s="92">
        <v>8.9452048200000002E-3</v>
      </c>
      <c r="NQ20" s="92">
        <v>1.09009665E-3</v>
      </c>
      <c r="NR20" s="92">
        <v>0.22902456299999999</v>
      </c>
      <c r="NS20" s="92">
        <v>0</v>
      </c>
      <c r="NT20" s="92">
        <v>0.35047835700000002</v>
      </c>
      <c r="NU20" s="92">
        <v>0.20461263599999999</v>
      </c>
      <c r="NV20" s="92">
        <v>6.0573992299999997E-2</v>
      </c>
      <c r="NW20" s="92">
        <v>6.7304435900000003E-3</v>
      </c>
      <c r="NX20" s="92">
        <v>9.4820704300000003E-2</v>
      </c>
      <c r="NY20" s="92">
        <v>1.26410945E-2</v>
      </c>
      <c r="NZ20" s="92">
        <v>0</v>
      </c>
      <c r="OA20" s="92">
        <v>8.7115982099999992E-3</v>
      </c>
      <c r="OB20" s="92">
        <v>0</v>
      </c>
      <c r="OC20" s="92">
        <v>0</v>
      </c>
      <c r="OD20" s="92">
        <v>0</v>
      </c>
      <c r="OE20" s="92">
        <v>0</v>
      </c>
      <c r="OF20" s="92">
        <v>0</v>
      </c>
      <c r="OG20" s="92">
        <v>0</v>
      </c>
      <c r="OH20" s="92">
        <v>0</v>
      </c>
      <c r="OI20" s="92">
        <v>0</v>
      </c>
      <c r="OJ20" s="92">
        <v>0</v>
      </c>
      <c r="OK20" s="92">
        <v>0</v>
      </c>
      <c r="OL20" s="92">
        <v>0</v>
      </c>
      <c r="OM20" s="92">
        <v>0</v>
      </c>
      <c r="ON20" s="92">
        <v>0</v>
      </c>
      <c r="OO20" s="92">
        <v>0</v>
      </c>
      <c r="OP20" s="92">
        <v>0</v>
      </c>
      <c r="OQ20" s="92">
        <v>0</v>
      </c>
      <c r="OR20" s="92">
        <v>0</v>
      </c>
      <c r="OS20" s="92">
        <v>0</v>
      </c>
      <c r="OT20" s="92">
        <v>0</v>
      </c>
      <c r="OU20" s="92">
        <v>0</v>
      </c>
      <c r="OV20" s="92">
        <v>0</v>
      </c>
      <c r="OW20" s="92">
        <v>0</v>
      </c>
      <c r="OX20" s="92">
        <v>0</v>
      </c>
      <c r="OY20" s="92">
        <v>0</v>
      </c>
      <c r="OZ20" s="92">
        <v>0</v>
      </c>
      <c r="PA20" s="92">
        <v>0</v>
      </c>
      <c r="PB20" s="92">
        <v>0</v>
      </c>
      <c r="PC20" s="92">
        <v>0</v>
      </c>
      <c r="PD20" s="92">
        <v>0</v>
      </c>
      <c r="PE20" s="92">
        <v>0</v>
      </c>
      <c r="PF20" s="92">
        <v>0</v>
      </c>
      <c r="PG20" s="92">
        <v>0</v>
      </c>
      <c r="PH20" s="92">
        <v>0</v>
      </c>
      <c r="PI20" s="92">
        <v>0</v>
      </c>
      <c r="PJ20" s="92">
        <v>0</v>
      </c>
      <c r="PK20" s="92">
        <v>0</v>
      </c>
      <c r="PL20" s="92">
        <v>0</v>
      </c>
      <c r="PM20" s="92">
        <v>0</v>
      </c>
      <c r="PN20" s="92">
        <v>0</v>
      </c>
      <c r="PO20" s="92">
        <v>0</v>
      </c>
      <c r="PP20" s="92">
        <v>0</v>
      </c>
      <c r="PQ20" s="92">
        <v>0</v>
      </c>
      <c r="PR20" s="92">
        <v>0</v>
      </c>
      <c r="PS20" s="92">
        <v>0</v>
      </c>
      <c r="PT20" s="92">
        <v>0</v>
      </c>
      <c r="PU20" s="92">
        <v>0</v>
      </c>
      <c r="PV20" s="92">
        <v>0</v>
      </c>
      <c r="PW20" s="92">
        <v>25.092833200000001</v>
      </c>
      <c r="PX20" s="92">
        <v>0.61959341099999998</v>
      </c>
      <c r="PY20" s="92">
        <v>0.25996926399999998</v>
      </c>
      <c r="PZ20" s="92">
        <v>8.4619995299999999</v>
      </c>
      <c r="QA20" s="92">
        <v>1.0312114100000001</v>
      </c>
      <c r="QB20" s="92">
        <v>249.50383400000001</v>
      </c>
      <c r="QC20" s="92">
        <v>0</v>
      </c>
      <c r="QD20" s="92">
        <v>57.315713299999999</v>
      </c>
      <c r="QE20" s="92">
        <v>82.156953099999996</v>
      </c>
      <c r="QF20" s="92">
        <v>10.4160641</v>
      </c>
      <c r="QG20" s="92">
        <v>1.15734045</v>
      </c>
      <c r="QH20" s="92">
        <v>16.719685699999999</v>
      </c>
      <c r="QI20" s="92">
        <v>2.1560445600000002</v>
      </c>
      <c r="QJ20" s="92">
        <v>0</v>
      </c>
      <c r="QK20" s="92">
        <v>9.3646893500000008</v>
      </c>
      <c r="QL20" s="92">
        <v>0</v>
      </c>
      <c r="QM20" s="92">
        <v>0</v>
      </c>
      <c r="QN20" s="92">
        <v>0</v>
      </c>
      <c r="QO20" s="92">
        <v>0</v>
      </c>
      <c r="QP20" s="92">
        <v>0</v>
      </c>
      <c r="QQ20" s="92">
        <v>0</v>
      </c>
      <c r="QR20" s="92">
        <v>0</v>
      </c>
      <c r="QS20" s="92">
        <v>0</v>
      </c>
      <c r="QT20" s="92">
        <v>0</v>
      </c>
      <c r="QU20" s="92">
        <v>0</v>
      </c>
      <c r="QV20" s="92">
        <v>0</v>
      </c>
      <c r="QW20" s="92">
        <v>0</v>
      </c>
      <c r="QX20" s="92">
        <v>0</v>
      </c>
      <c r="QY20" s="92">
        <v>0</v>
      </c>
      <c r="QZ20" s="92">
        <v>0</v>
      </c>
      <c r="RA20" s="92">
        <v>0</v>
      </c>
      <c r="RB20" s="92">
        <v>0</v>
      </c>
      <c r="RC20" s="92">
        <v>0</v>
      </c>
      <c r="RD20" s="92">
        <v>0</v>
      </c>
      <c r="RE20" s="92">
        <v>0</v>
      </c>
      <c r="RF20" s="92">
        <v>0</v>
      </c>
      <c r="RG20" s="92">
        <v>0</v>
      </c>
      <c r="RH20" s="92">
        <v>0</v>
      </c>
      <c r="RI20" s="92">
        <v>0</v>
      </c>
      <c r="RJ20" s="92">
        <v>0</v>
      </c>
      <c r="RK20" s="92">
        <v>0</v>
      </c>
      <c r="RL20" s="92">
        <v>0</v>
      </c>
      <c r="RM20" s="92">
        <v>0</v>
      </c>
      <c r="RN20" s="92">
        <v>0</v>
      </c>
      <c r="RO20" s="92">
        <v>0</v>
      </c>
      <c r="RP20" s="92">
        <v>0</v>
      </c>
      <c r="RQ20" s="92">
        <v>0</v>
      </c>
      <c r="RR20" s="92">
        <v>0</v>
      </c>
      <c r="RS20" s="92">
        <v>0</v>
      </c>
      <c r="RT20" s="92">
        <v>0</v>
      </c>
      <c r="RU20" s="92">
        <v>0</v>
      </c>
      <c r="RV20" s="92">
        <v>0</v>
      </c>
      <c r="RW20" s="92">
        <v>0</v>
      </c>
      <c r="RX20" s="92">
        <v>0</v>
      </c>
      <c r="RY20" s="92">
        <v>0</v>
      </c>
      <c r="RZ20" s="92">
        <v>0</v>
      </c>
      <c r="SA20" s="92">
        <v>0</v>
      </c>
      <c r="SB20" s="92">
        <v>0</v>
      </c>
      <c r="SC20" s="92">
        <v>0</v>
      </c>
      <c r="SD20" s="92">
        <v>0</v>
      </c>
      <c r="SE20" s="92">
        <v>0</v>
      </c>
      <c r="SF20" s="92">
        <v>0</v>
      </c>
      <c r="SG20" s="92">
        <v>5.4049569499999998E-2</v>
      </c>
      <c r="SH20" s="92">
        <v>1.3345945000000001E-3</v>
      </c>
      <c r="SI20" s="92">
        <v>5.5996971899999995E-4</v>
      </c>
      <c r="SJ20" s="92">
        <v>1.82270143E-2</v>
      </c>
      <c r="SK20" s="92">
        <v>2.2212132200000001E-3</v>
      </c>
      <c r="SL20" s="92">
        <v>0.53742734800000003</v>
      </c>
      <c r="SM20" s="92">
        <v>0</v>
      </c>
      <c r="SN20" s="92">
        <v>0.123457148</v>
      </c>
      <c r="SO20" s="92">
        <v>0.17696478900000001</v>
      </c>
      <c r="SP20" s="92">
        <v>2.2436038799999999E-2</v>
      </c>
      <c r="SQ20" s="92">
        <v>2.4928932E-3</v>
      </c>
      <c r="SR20" s="92">
        <v>3.6013941000000001E-2</v>
      </c>
      <c r="SS20" s="92">
        <v>4.6440861899999996E-3</v>
      </c>
      <c r="ST20" s="92">
        <v>0</v>
      </c>
      <c r="SU20" s="92">
        <v>2.01713941E-2</v>
      </c>
      <c r="SV20" s="92">
        <v>0</v>
      </c>
      <c r="SW20" s="92">
        <v>0</v>
      </c>
      <c r="SX20" s="92">
        <v>0</v>
      </c>
      <c r="SY20" s="92">
        <v>7.1601810500000003</v>
      </c>
      <c r="SZ20" s="92">
        <v>464.25593199999997</v>
      </c>
      <c r="TA20" s="92">
        <v>5.5853054999999996</v>
      </c>
      <c r="TB20" s="92">
        <v>47.378624899999998</v>
      </c>
      <c r="TC20" s="92">
        <v>3.94997957</v>
      </c>
      <c r="TD20" s="92">
        <v>0</v>
      </c>
      <c r="TE20" s="92">
        <v>0</v>
      </c>
      <c r="TF20" s="92">
        <v>1</v>
      </c>
      <c r="TG20" s="92">
        <v>-74673.6397</v>
      </c>
      <c r="TH20" s="92">
        <v>-1151.6854000000001</v>
      </c>
      <c r="TI20" s="92">
        <v>-0.53467677999999996</v>
      </c>
      <c r="TJ20" s="92">
        <v>-102.57815100000001</v>
      </c>
      <c r="TK20" s="92">
        <v>-1.5820543899999999</v>
      </c>
      <c r="TL20" s="92">
        <v>2.1366127799999999E-2</v>
      </c>
      <c r="TM20" s="92">
        <v>1.3853492599999999</v>
      </c>
      <c r="TN20" s="92">
        <v>64.838574399999999</v>
      </c>
      <c r="TO20" s="92">
        <v>0</v>
      </c>
      <c r="TP20" s="92">
        <v>7.2898175699999998E-2</v>
      </c>
      <c r="TQ20" s="92">
        <v>-1502486445.4000001</v>
      </c>
      <c r="TR20" s="92">
        <v>0.217295358055556</v>
      </c>
      <c r="TS20" s="92">
        <v>0</v>
      </c>
      <c r="TT20" s="92">
        <v>0</v>
      </c>
      <c r="TU20" s="92">
        <v>0</v>
      </c>
      <c r="TV20" s="92">
        <v>0</v>
      </c>
      <c r="TW20" s="92">
        <v>0</v>
      </c>
      <c r="TX20" s="92">
        <v>0</v>
      </c>
      <c r="TY20" s="92">
        <v>0</v>
      </c>
      <c r="TZ20" s="92">
        <v>0</v>
      </c>
      <c r="UA20" s="92">
        <v>0</v>
      </c>
      <c r="UB20" s="92">
        <v>0</v>
      </c>
      <c r="UC20" s="92">
        <v>0</v>
      </c>
      <c r="UD20" s="92">
        <v>0</v>
      </c>
      <c r="UE20" s="92">
        <v>0</v>
      </c>
      <c r="UF20" s="92">
        <v>0</v>
      </c>
      <c r="UG20" s="92">
        <v>0</v>
      </c>
      <c r="UH20" s="92">
        <v>0</v>
      </c>
      <c r="UI20" s="92">
        <v>0</v>
      </c>
      <c r="UJ20" s="92">
        <v>0</v>
      </c>
      <c r="UK20" s="92">
        <v>0</v>
      </c>
      <c r="UL20" s="92">
        <v>0</v>
      </c>
      <c r="UM20" s="92">
        <v>0</v>
      </c>
      <c r="UN20" s="92">
        <v>0</v>
      </c>
      <c r="UO20" s="92">
        <v>0</v>
      </c>
      <c r="UP20" s="92">
        <v>0</v>
      </c>
      <c r="UQ20" s="92">
        <v>0</v>
      </c>
      <c r="UR20" s="92">
        <v>0</v>
      </c>
      <c r="US20" s="92">
        <v>0</v>
      </c>
      <c r="UT20" s="92">
        <v>0</v>
      </c>
      <c r="UU20" s="92">
        <v>0</v>
      </c>
      <c r="UV20" s="92">
        <v>0</v>
      </c>
      <c r="UW20" s="92">
        <v>0</v>
      </c>
      <c r="UX20" s="92">
        <v>0</v>
      </c>
      <c r="UY20" s="92">
        <v>0</v>
      </c>
      <c r="UZ20" s="92">
        <v>0</v>
      </c>
      <c r="VA20" s="92">
        <v>0</v>
      </c>
      <c r="VB20" s="92">
        <v>0</v>
      </c>
      <c r="VC20" s="92">
        <v>0</v>
      </c>
      <c r="VD20" s="92">
        <v>0</v>
      </c>
      <c r="VE20" s="92">
        <v>0</v>
      </c>
      <c r="VF20" s="92">
        <v>0</v>
      </c>
      <c r="VG20" s="92">
        <v>0</v>
      </c>
      <c r="VH20" s="92">
        <v>0</v>
      </c>
      <c r="VI20" s="92">
        <v>0</v>
      </c>
      <c r="VJ20" s="92">
        <v>0</v>
      </c>
      <c r="VK20" s="92">
        <v>0</v>
      </c>
      <c r="VL20" s="92">
        <v>0</v>
      </c>
      <c r="VM20" s="92">
        <v>0</v>
      </c>
      <c r="VN20" s="92">
        <v>0</v>
      </c>
      <c r="VO20" s="92">
        <v>0</v>
      </c>
      <c r="VP20" s="92">
        <v>0</v>
      </c>
      <c r="VQ20" s="92">
        <v>0</v>
      </c>
      <c r="VR20" s="92">
        <v>0</v>
      </c>
      <c r="VS20" s="92">
        <v>0</v>
      </c>
      <c r="VT20" s="92">
        <v>0</v>
      </c>
      <c r="VU20" s="92">
        <v>0</v>
      </c>
      <c r="VV20" s="92">
        <v>0</v>
      </c>
      <c r="VW20" s="92">
        <v>0</v>
      </c>
      <c r="VX20" s="92">
        <v>0</v>
      </c>
      <c r="VY20" s="92">
        <v>0</v>
      </c>
      <c r="VZ20" s="92">
        <v>0</v>
      </c>
      <c r="WA20" s="92">
        <v>0</v>
      </c>
      <c r="WB20" s="92">
        <v>0</v>
      </c>
      <c r="WC20" s="92">
        <v>5.1422102222222297E-3</v>
      </c>
    </row>
    <row r="21" spans="2:601" ht="13.5" customHeight="1">
      <c r="B21" s="851">
        <v>551</v>
      </c>
      <c r="C21" s="92">
        <v>0</v>
      </c>
      <c r="D21" s="92">
        <v>27138.3868</v>
      </c>
      <c r="E21" s="92">
        <v>-101.52463299999999</v>
      </c>
      <c r="F21" s="92">
        <v>1481.14777</v>
      </c>
      <c r="G21" s="92">
        <v>9.2087592600000008</v>
      </c>
      <c r="H21" s="92">
        <v>0</v>
      </c>
      <c r="I21" s="92">
        <v>0</v>
      </c>
      <c r="J21" s="92">
        <v>0</v>
      </c>
      <c r="K21" s="92">
        <v>2.6268898800000001E-10</v>
      </c>
      <c r="L21" s="92">
        <v>9.0802846800000001E-11</v>
      </c>
      <c r="M21" s="92">
        <v>1.6805798900000001E-10</v>
      </c>
      <c r="N21" s="92">
        <v>0</v>
      </c>
      <c r="O21" s="92">
        <v>0</v>
      </c>
      <c r="P21" s="92">
        <v>0</v>
      </c>
      <c r="Q21" s="92">
        <v>0</v>
      </c>
      <c r="R21" s="92">
        <v>1.0411272699999999E-10</v>
      </c>
      <c r="S21" s="92">
        <v>1.26875724E-11</v>
      </c>
      <c r="T21" s="92">
        <v>0</v>
      </c>
      <c r="U21" s="92">
        <v>1.27652486E-7</v>
      </c>
      <c r="V21" s="92">
        <v>9.7525449800000003E-6</v>
      </c>
      <c r="W21" s="92">
        <v>2.79639307E-2</v>
      </c>
      <c r="X21" s="92">
        <v>0</v>
      </c>
      <c r="Y21" s="92">
        <v>4.23130939E-6</v>
      </c>
      <c r="Z21" s="92">
        <v>8.8385383199999992E-12</v>
      </c>
      <c r="AA21" s="92">
        <v>1.3429681299999999E-8</v>
      </c>
      <c r="AB21" s="92">
        <v>2.6284548800000002E-9</v>
      </c>
      <c r="AC21" s="92">
        <v>3.5265472099999998E-4</v>
      </c>
      <c r="AD21" s="92">
        <v>0</v>
      </c>
      <c r="AE21" s="92">
        <v>0</v>
      </c>
      <c r="AF21" s="92">
        <v>0</v>
      </c>
      <c r="AG21" s="92">
        <v>0</v>
      </c>
      <c r="AH21" s="92">
        <v>0</v>
      </c>
      <c r="AI21" s="92">
        <v>0</v>
      </c>
      <c r="AJ21" s="92">
        <v>0</v>
      </c>
      <c r="AK21" s="92">
        <v>0</v>
      </c>
      <c r="AL21" s="92">
        <v>0</v>
      </c>
      <c r="AM21" s="92">
        <v>0</v>
      </c>
      <c r="AN21" s="92">
        <v>2.6189990999999999E-12</v>
      </c>
      <c r="AO21" s="92">
        <v>3.0500250100000002E-4</v>
      </c>
      <c r="AP21" s="92">
        <v>1.85480388E-7</v>
      </c>
      <c r="AQ21" s="92">
        <v>0</v>
      </c>
      <c r="AR21" s="92">
        <v>0</v>
      </c>
      <c r="AS21" s="92">
        <v>0</v>
      </c>
      <c r="AT21" s="92">
        <v>0.63967137100000004</v>
      </c>
      <c r="AU21" s="92">
        <v>0</v>
      </c>
      <c r="AV21" s="92">
        <v>0</v>
      </c>
      <c r="AW21" s="92">
        <v>2.04744994E-6</v>
      </c>
      <c r="AX21" s="92">
        <v>0</v>
      </c>
      <c r="AY21" s="92">
        <v>0</v>
      </c>
      <c r="AZ21" s="92">
        <v>0</v>
      </c>
      <c r="BA21" s="92">
        <v>0</v>
      </c>
      <c r="BB21" s="92">
        <v>0</v>
      </c>
      <c r="BC21" s="92">
        <v>0</v>
      </c>
      <c r="BD21" s="92">
        <v>0</v>
      </c>
      <c r="BE21" s="92">
        <v>0</v>
      </c>
      <c r="BF21" s="92">
        <v>0</v>
      </c>
      <c r="BG21" s="92">
        <v>0</v>
      </c>
      <c r="BH21" s="92">
        <v>0</v>
      </c>
      <c r="BI21" s="92">
        <v>0</v>
      </c>
      <c r="BJ21" s="92">
        <v>0</v>
      </c>
      <c r="BK21" s="92">
        <v>0</v>
      </c>
      <c r="BL21" s="92">
        <v>0</v>
      </c>
      <c r="BM21" s="92">
        <v>0</v>
      </c>
      <c r="BN21" s="92">
        <v>0</v>
      </c>
      <c r="BO21" s="92">
        <v>0</v>
      </c>
      <c r="BP21" s="92">
        <v>0.99337565100000003</v>
      </c>
      <c r="BQ21" s="92">
        <v>6.1761273400000004E-3</v>
      </c>
      <c r="BR21" s="92">
        <v>0</v>
      </c>
      <c r="BS21" s="92">
        <v>0</v>
      </c>
      <c r="BT21" s="92">
        <v>0</v>
      </c>
      <c r="BU21" s="92">
        <v>1.7618015499999999E-13</v>
      </c>
      <c r="BV21" s="92">
        <v>6.08996205E-14</v>
      </c>
      <c r="BW21" s="92">
        <v>1.12713071E-13</v>
      </c>
      <c r="BX21" s="92">
        <v>0</v>
      </c>
      <c r="BY21" s="92">
        <v>0</v>
      </c>
      <c r="BZ21" s="92">
        <v>0</v>
      </c>
      <c r="CA21" s="92">
        <v>0</v>
      </c>
      <c r="CB21" s="92">
        <v>6.9826286000000004E-14</v>
      </c>
      <c r="CC21" s="92">
        <v>8.5092965000000003E-15</v>
      </c>
      <c r="CD21" s="92">
        <v>0</v>
      </c>
      <c r="CE21" s="92">
        <v>8.5613923499999996E-11</v>
      </c>
      <c r="CF21" s="92">
        <v>6.5408333500000003E-9</v>
      </c>
      <c r="CG21" s="92">
        <v>1.87548389E-5</v>
      </c>
      <c r="CH21" s="92">
        <v>0</v>
      </c>
      <c r="CI21" s="92">
        <v>2.8378530600000001E-9</v>
      </c>
      <c r="CJ21" s="92">
        <v>5.9278276900000003E-15</v>
      </c>
      <c r="CK21" s="92">
        <v>9.0070138300000004E-12</v>
      </c>
      <c r="CL21" s="92">
        <v>1.7628511699999999E-12</v>
      </c>
      <c r="CM21" s="92">
        <v>2.3651834099999999E-7</v>
      </c>
      <c r="CN21" s="92">
        <v>0</v>
      </c>
      <c r="CO21" s="92">
        <v>0</v>
      </c>
      <c r="CP21" s="92">
        <v>0</v>
      </c>
      <c r="CQ21" s="92">
        <v>0</v>
      </c>
      <c r="CR21" s="92">
        <v>0</v>
      </c>
      <c r="CS21" s="92">
        <v>0</v>
      </c>
      <c r="CT21" s="92">
        <v>0</v>
      </c>
      <c r="CU21" s="92">
        <v>0</v>
      </c>
      <c r="CV21" s="92">
        <v>0</v>
      </c>
      <c r="CW21" s="92">
        <v>0</v>
      </c>
      <c r="CX21" s="92">
        <v>1.7565093699999999E-15</v>
      </c>
      <c r="CY21" s="92">
        <v>2.0455896700000001E-7</v>
      </c>
      <c r="CZ21" s="92">
        <v>1.2439791999999999E-10</v>
      </c>
      <c r="DA21" s="92">
        <v>0</v>
      </c>
      <c r="DB21" s="92">
        <v>0</v>
      </c>
      <c r="DC21" s="92">
        <v>0</v>
      </c>
      <c r="DD21" s="92">
        <v>4.2901456399999999E-4</v>
      </c>
      <c r="DE21" s="92">
        <v>0</v>
      </c>
      <c r="DF21" s="92">
        <v>0</v>
      </c>
      <c r="DG21" s="92">
        <v>1.3731829900000001E-9</v>
      </c>
      <c r="DH21" s="92">
        <v>0</v>
      </c>
      <c r="DI21" s="92">
        <v>0</v>
      </c>
      <c r="DJ21" s="92">
        <v>0</v>
      </c>
      <c r="DK21" s="92">
        <v>0</v>
      </c>
      <c r="DL21" s="92">
        <v>0</v>
      </c>
      <c r="DM21" s="92">
        <v>0</v>
      </c>
      <c r="DN21" s="92">
        <v>0</v>
      </c>
      <c r="DO21" s="92">
        <v>0</v>
      </c>
      <c r="DP21" s="92">
        <v>0</v>
      </c>
      <c r="DQ21" s="92">
        <v>0</v>
      </c>
      <c r="DR21" s="92">
        <v>0</v>
      </c>
      <c r="DS21" s="92">
        <v>0</v>
      </c>
      <c r="DT21" s="92">
        <v>0</v>
      </c>
      <c r="DU21" s="92">
        <v>0</v>
      </c>
      <c r="DV21" s="92">
        <v>0</v>
      </c>
      <c r="DW21" s="92">
        <v>0</v>
      </c>
      <c r="DX21" s="92">
        <v>0</v>
      </c>
      <c r="DY21" s="92">
        <v>0</v>
      </c>
      <c r="DZ21" s="92">
        <v>26683.291799999999</v>
      </c>
      <c r="EA21" s="92">
        <v>424.238699</v>
      </c>
      <c r="EB21" s="92">
        <v>0</v>
      </c>
      <c r="EC21" s="92">
        <v>0</v>
      </c>
      <c r="ED21" s="92">
        <v>0</v>
      </c>
      <c r="EE21" s="92">
        <v>3.9437865500000001E-8</v>
      </c>
      <c r="EF21" s="92">
        <v>1.3632358499999999E-8</v>
      </c>
      <c r="EG21" s="92">
        <v>5.7526262900000001E-8</v>
      </c>
      <c r="EH21" s="92">
        <v>0</v>
      </c>
      <c r="EI21" s="92">
        <v>0</v>
      </c>
      <c r="EJ21" s="92">
        <v>0</v>
      </c>
      <c r="EK21" s="92">
        <v>0</v>
      </c>
      <c r="EL21" s="92">
        <v>1.37549695E-8</v>
      </c>
      <c r="EM21" s="92">
        <v>1.6762328399999999E-9</v>
      </c>
      <c r="EN21" s="92">
        <v>0</v>
      </c>
      <c r="EO21" s="92">
        <v>1.94222901E-5</v>
      </c>
      <c r="EP21" s="92">
        <v>1.2298934500000001E-3</v>
      </c>
      <c r="EQ21" s="92">
        <v>2.6869299400000002</v>
      </c>
      <c r="ER21" s="92">
        <v>0</v>
      </c>
      <c r="ES21" s="92">
        <v>3.8115144200000001E-4</v>
      </c>
      <c r="ET21" s="92">
        <v>1.34475957E-9</v>
      </c>
      <c r="EU21" s="92">
        <v>1.2368027399999999E-6</v>
      </c>
      <c r="EV21" s="92">
        <v>3.1039223899999998E-7</v>
      </c>
      <c r="EW21" s="92">
        <v>6.0059073799999998E-3</v>
      </c>
      <c r="EX21" s="92">
        <v>0</v>
      </c>
      <c r="EY21" s="92">
        <v>0</v>
      </c>
      <c r="EZ21" s="92">
        <v>0</v>
      </c>
      <c r="FA21" s="92">
        <v>0</v>
      </c>
      <c r="FB21" s="92">
        <v>0</v>
      </c>
      <c r="FC21" s="92">
        <v>0</v>
      </c>
      <c r="FD21" s="92">
        <v>0</v>
      </c>
      <c r="FE21" s="92">
        <v>0</v>
      </c>
      <c r="FF21" s="92">
        <v>0</v>
      </c>
      <c r="FG21" s="92">
        <v>0</v>
      </c>
      <c r="FH21" s="92">
        <v>7.3978018899999998E-10</v>
      </c>
      <c r="FI21" s="92">
        <v>9.7597140299999999E-3</v>
      </c>
      <c r="FJ21" s="92">
        <v>5.1959511499999999E-6</v>
      </c>
      <c r="FK21" s="92">
        <v>0</v>
      </c>
      <c r="FL21" s="92">
        <v>0</v>
      </c>
      <c r="FM21" s="92">
        <v>0</v>
      </c>
      <c r="FN21" s="92">
        <v>28.151809100000001</v>
      </c>
      <c r="FO21" s="92">
        <v>0</v>
      </c>
      <c r="FP21" s="92">
        <v>0</v>
      </c>
      <c r="FQ21" s="92">
        <v>1.3116947100000001E-4</v>
      </c>
      <c r="FR21" s="92">
        <v>0</v>
      </c>
      <c r="FS21" s="92">
        <v>0</v>
      </c>
      <c r="FT21" s="92">
        <v>0</v>
      </c>
      <c r="FU21" s="92">
        <v>0</v>
      </c>
      <c r="FV21" s="92">
        <v>0</v>
      </c>
      <c r="FW21" s="92">
        <v>0</v>
      </c>
      <c r="FX21" s="92">
        <v>0</v>
      </c>
      <c r="FY21" s="92">
        <v>0</v>
      </c>
      <c r="FZ21" s="92">
        <v>0</v>
      </c>
      <c r="GA21" s="92">
        <v>0</v>
      </c>
      <c r="GB21" s="92">
        <v>0</v>
      </c>
      <c r="GC21" s="92">
        <v>0</v>
      </c>
      <c r="GD21" s="92">
        <v>0</v>
      </c>
      <c r="GE21" s="92">
        <v>0</v>
      </c>
      <c r="GF21" s="92">
        <v>0</v>
      </c>
      <c r="GG21" s="92">
        <v>0</v>
      </c>
      <c r="GH21" s="92">
        <v>0</v>
      </c>
      <c r="GI21" s="92">
        <v>0</v>
      </c>
      <c r="GJ21" s="92">
        <v>0.98323058100000005</v>
      </c>
      <c r="GK21" s="92">
        <v>1.5632421399999999E-2</v>
      </c>
      <c r="GL21" s="92">
        <v>0</v>
      </c>
      <c r="GM21" s="92">
        <v>0</v>
      </c>
      <c r="GN21" s="92">
        <v>0</v>
      </c>
      <c r="GO21" s="92">
        <v>1.45321333E-12</v>
      </c>
      <c r="GP21" s="92">
        <v>5.0232751999999998E-13</v>
      </c>
      <c r="GQ21" s="92">
        <v>2.1197377499999999E-12</v>
      </c>
      <c r="GR21" s="92">
        <v>0</v>
      </c>
      <c r="GS21" s="92">
        <v>0</v>
      </c>
      <c r="GT21" s="92">
        <v>0</v>
      </c>
      <c r="GU21" s="92">
        <v>0</v>
      </c>
      <c r="GV21" s="92">
        <v>5.0684551099999999E-13</v>
      </c>
      <c r="GW21" s="92">
        <v>6.1766119600000003E-14</v>
      </c>
      <c r="GX21" s="92">
        <v>0</v>
      </c>
      <c r="GY21" s="92">
        <v>7.15675925E-10</v>
      </c>
      <c r="GZ21" s="92">
        <v>4.5319327900000001E-8</v>
      </c>
      <c r="HA21" s="92">
        <v>9.90084621E-5</v>
      </c>
      <c r="HB21" s="92">
        <v>0</v>
      </c>
      <c r="HC21" s="92">
        <v>1.4044734699999999E-8</v>
      </c>
      <c r="HD21" s="92">
        <v>4.95519346E-14</v>
      </c>
      <c r="HE21" s="92">
        <v>4.55739228E-11</v>
      </c>
      <c r="HF21" s="92">
        <v>1.14373873E-11</v>
      </c>
      <c r="HG21" s="92">
        <v>2.21306721E-7</v>
      </c>
      <c r="HH21" s="92">
        <v>0</v>
      </c>
      <c r="HI21" s="92">
        <v>0</v>
      </c>
      <c r="HJ21" s="92">
        <v>0</v>
      </c>
      <c r="HK21" s="92">
        <v>0</v>
      </c>
      <c r="HL21" s="92">
        <v>0</v>
      </c>
      <c r="HM21" s="92">
        <v>0</v>
      </c>
      <c r="HN21" s="92">
        <v>0</v>
      </c>
      <c r="HO21" s="92">
        <v>0</v>
      </c>
      <c r="HP21" s="92">
        <v>0</v>
      </c>
      <c r="HQ21" s="92">
        <v>0</v>
      </c>
      <c r="HR21" s="92">
        <v>2.7259549200000001E-14</v>
      </c>
      <c r="HS21" s="92">
        <v>3.5962764200000002E-7</v>
      </c>
      <c r="HT21" s="92">
        <v>1.9146131300000001E-10</v>
      </c>
      <c r="HU21" s="92">
        <v>0</v>
      </c>
      <c r="HV21" s="92">
        <v>0</v>
      </c>
      <c r="HW21" s="92">
        <v>0</v>
      </c>
      <c r="HX21" s="92">
        <v>1.0373427599999999E-3</v>
      </c>
      <c r="HY21" s="92">
        <v>0</v>
      </c>
      <c r="HZ21" s="92">
        <v>0</v>
      </c>
      <c r="IA21" s="92">
        <v>4.83335551E-9</v>
      </c>
      <c r="IB21" s="92">
        <v>0</v>
      </c>
      <c r="IC21" s="92">
        <v>0</v>
      </c>
      <c r="ID21" s="92">
        <v>0</v>
      </c>
      <c r="IE21" s="92">
        <v>0</v>
      </c>
      <c r="IF21" s="92">
        <v>0</v>
      </c>
      <c r="IG21" s="92">
        <v>0</v>
      </c>
      <c r="IH21" s="92">
        <v>0</v>
      </c>
      <c r="II21" s="92">
        <v>0</v>
      </c>
      <c r="IJ21" s="92">
        <v>0</v>
      </c>
      <c r="IK21" s="92">
        <v>0</v>
      </c>
      <c r="IL21" s="92">
        <v>0</v>
      </c>
      <c r="IM21" s="92">
        <v>0</v>
      </c>
      <c r="IN21" s="92">
        <v>0</v>
      </c>
      <c r="IO21" s="92">
        <v>0</v>
      </c>
      <c r="IP21" s="92">
        <v>0</v>
      </c>
      <c r="IQ21" s="92">
        <v>0</v>
      </c>
      <c r="IR21" s="92">
        <v>0</v>
      </c>
      <c r="IS21" s="92">
        <v>0</v>
      </c>
      <c r="IT21" s="92">
        <v>1491.02484</v>
      </c>
      <c r="IU21" s="92">
        <v>27138.3868</v>
      </c>
      <c r="IV21" s="92">
        <v>460.77858900000001</v>
      </c>
      <c r="IW21" s="92">
        <v>34.211388100000001</v>
      </c>
      <c r="IX21" s="92">
        <v>4.3022982000000001</v>
      </c>
      <c r="IY21" s="92">
        <v>0</v>
      </c>
      <c r="IZ21" s="92">
        <v>1</v>
      </c>
      <c r="JA21" s="92">
        <v>0</v>
      </c>
      <c r="JB21" s="92">
        <v>-68090.504000000001</v>
      </c>
      <c r="JC21" s="92">
        <v>-3740.9973399999999</v>
      </c>
      <c r="JD21" s="92">
        <v>-101.52463299999999</v>
      </c>
      <c r="JE21" s="92">
        <v>-38.6081802</v>
      </c>
      <c r="JF21" s="92">
        <v>-2.1211929899999999</v>
      </c>
      <c r="JG21" s="92">
        <v>5.3931355700000003E-2</v>
      </c>
      <c r="JH21" s="92">
        <v>0.98161341800000002</v>
      </c>
      <c r="JI21" s="92">
        <v>18.201163399999999</v>
      </c>
      <c r="JJ21" s="92">
        <v>455.11730899999998</v>
      </c>
      <c r="JK21" s="92">
        <v>0</v>
      </c>
      <c r="JL21" s="92">
        <v>0</v>
      </c>
      <c r="JM21" s="92">
        <v>0</v>
      </c>
      <c r="JN21" s="92">
        <v>0</v>
      </c>
      <c r="JO21" s="92">
        <v>0</v>
      </c>
      <c r="JP21" s="92">
        <v>0</v>
      </c>
      <c r="JQ21" s="92">
        <v>0</v>
      </c>
      <c r="JR21" s="92">
        <v>0</v>
      </c>
      <c r="JS21" s="92">
        <v>0</v>
      </c>
      <c r="JT21" s="92">
        <v>0</v>
      </c>
      <c r="JU21" s="92">
        <v>0</v>
      </c>
      <c r="JV21" s="92">
        <v>0</v>
      </c>
      <c r="JW21" s="92">
        <v>0</v>
      </c>
      <c r="JX21" s="92">
        <v>0</v>
      </c>
      <c r="JY21" s="92">
        <v>0</v>
      </c>
      <c r="JZ21" s="92">
        <v>0</v>
      </c>
      <c r="KA21" s="92">
        <v>0</v>
      </c>
      <c r="KB21" s="92">
        <v>0</v>
      </c>
      <c r="KC21" s="92">
        <v>0</v>
      </c>
      <c r="KD21" s="92">
        <v>0</v>
      </c>
      <c r="KE21" s="92">
        <v>0</v>
      </c>
      <c r="KF21" s="92">
        <v>0</v>
      </c>
      <c r="KG21" s="92">
        <v>0</v>
      </c>
      <c r="KH21" s="92">
        <v>0</v>
      </c>
      <c r="KI21" s="92">
        <v>0</v>
      </c>
      <c r="KJ21" s="92">
        <v>0</v>
      </c>
      <c r="KK21" s="92">
        <v>0</v>
      </c>
      <c r="KL21" s="92">
        <v>0</v>
      </c>
      <c r="KM21" s="92">
        <v>0</v>
      </c>
      <c r="KN21" s="92">
        <v>0</v>
      </c>
      <c r="KO21" s="92">
        <v>0</v>
      </c>
      <c r="KP21" s="92">
        <v>0</v>
      </c>
      <c r="KQ21" s="92">
        <v>0</v>
      </c>
      <c r="KR21" s="92">
        <v>0</v>
      </c>
      <c r="KS21" s="92">
        <v>0</v>
      </c>
      <c r="KT21" s="92">
        <v>0</v>
      </c>
      <c r="KU21" s="92">
        <v>0</v>
      </c>
      <c r="KV21" s="92">
        <v>0</v>
      </c>
      <c r="KW21" s="92">
        <v>0</v>
      </c>
      <c r="KX21" s="92">
        <v>0</v>
      </c>
      <c r="KY21" s="92">
        <v>0</v>
      </c>
      <c r="KZ21" s="92">
        <v>0</v>
      </c>
      <c r="LA21" s="92">
        <v>0</v>
      </c>
      <c r="LB21" s="92">
        <v>0</v>
      </c>
      <c r="LC21" s="92">
        <v>0</v>
      </c>
      <c r="LD21" s="92">
        <v>0</v>
      </c>
      <c r="LE21" s="92">
        <v>0</v>
      </c>
      <c r="LF21" s="92">
        <v>0</v>
      </c>
      <c r="LG21" s="92">
        <v>0</v>
      </c>
      <c r="LH21" s="92">
        <v>0</v>
      </c>
      <c r="LI21" s="92">
        <v>0</v>
      </c>
      <c r="LJ21" s="92">
        <v>0</v>
      </c>
      <c r="LK21" s="92">
        <v>0</v>
      </c>
      <c r="LL21" s="92">
        <v>0</v>
      </c>
      <c r="LM21" s="92">
        <v>0</v>
      </c>
      <c r="LN21" s="92">
        <v>0</v>
      </c>
      <c r="LO21" s="92">
        <v>0</v>
      </c>
      <c r="LP21" s="92">
        <v>0</v>
      </c>
      <c r="LQ21" s="92">
        <v>0</v>
      </c>
      <c r="LR21" s="92">
        <v>0</v>
      </c>
      <c r="LS21" s="92">
        <v>0</v>
      </c>
      <c r="LT21" s="92">
        <v>0</v>
      </c>
      <c r="LU21" s="92">
        <v>0</v>
      </c>
      <c r="LV21" s="92">
        <v>0</v>
      </c>
      <c r="LW21" s="92">
        <v>0</v>
      </c>
      <c r="LX21" s="92">
        <v>0</v>
      </c>
      <c r="LY21" s="92">
        <v>0</v>
      </c>
      <c r="LZ21" s="92">
        <v>0</v>
      </c>
      <c r="MA21" s="92">
        <v>0</v>
      </c>
      <c r="MB21" s="92">
        <v>0</v>
      </c>
      <c r="MC21" s="92">
        <v>0</v>
      </c>
      <c r="MD21" s="92">
        <v>0</v>
      </c>
      <c r="ME21" s="92">
        <v>0</v>
      </c>
      <c r="MF21" s="92">
        <v>0</v>
      </c>
      <c r="MG21" s="92">
        <v>0</v>
      </c>
      <c r="MH21" s="92">
        <v>0</v>
      </c>
      <c r="MI21" s="92">
        <v>0</v>
      </c>
      <c r="MJ21" s="92">
        <v>0</v>
      </c>
      <c r="MK21" s="92">
        <v>0</v>
      </c>
      <c r="ML21" s="92">
        <v>0</v>
      </c>
      <c r="MM21" s="92">
        <v>0</v>
      </c>
      <c r="MN21" s="92">
        <v>0</v>
      </c>
      <c r="MO21" s="92">
        <v>0</v>
      </c>
      <c r="MP21" s="92">
        <v>0</v>
      </c>
      <c r="MQ21" s="92">
        <v>0</v>
      </c>
      <c r="MR21" s="92">
        <v>0</v>
      </c>
      <c r="MS21" s="92">
        <v>0</v>
      </c>
      <c r="MT21" s="92">
        <v>0</v>
      </c>
      <c r="MU21" s="92">
        <v>0</v>
      </c>
      <c r="MV21" s="92">
        <v>0</v>
      </c>
      <c r="MW21" s="92">
        <v>0</v>
      </c>
      <c r="MX21" s="92">
        <v>0</v>
      </c>
      <c r="MY21" s="92">
        <v>0</v>
      </c>
      <c r="MZ21" s="92">
        <v>0</v>
      </c>
      <c r="NA21" s="92">
        <v>0</v>
      </c>
      <c r="NB21" s="92">
        <v>0</v>
      </c>
      <c r="NC21" s="92">
        <v>0</v>
      </c>
      <c r="ND21" s="92">
        <v>0</v>
      </c>
      <c r="NE21" s="92">
        <v>0</v>
      </c>
      <c r="NF21" s="92">
        <v>0</v>
      </c>
      <c r="NG21" s="92">
        <v>0</v>
      </c>
      <c r="NH21" s="92">
        <v>0</v>
      </c>
      <c r="NI21" s="92">
        <v>0</v>
      </c>
      <c r="NJ21" s="92">
        <v>0</v>
      </c>
      <c r="NK21" s="92">
        <v>0</v>
      </c>
      <c r="NL21" s="92">
        <v>0</v>
      </c>
      <c r="NM21" s="92">
        <v>0</v>
      </c>
      <c r="NN21" s="92">
        <v>0</v>
      </c>
      <c r="NO21" s="92">
        <v>0</v>
      </c>
      <c r="NP21" s="92">
        <v>0</v>
      </c>
      <c r="NQ21" s="92">
        <v>0</v>
      </c>
      <c r="NR21" s="92">
        <v>0</v>
      </c>
      <c r="NS21" s="92">
        <v>0</v>
      </c>
      <c r="NT21" s="92">
        <v>0</v>
      </c>
      <c r="NU21" s="92">
        <v>0</v>
      </c>
      <c r="NV21" s="92">
        <v>0</v>
      </c>
      <c r="NW21" s="92">
        <v>0</v>
      </c>
      <c r="NX21" s="92">
        <v>0</v>
      </c>
      <c r="NY21" s="92">
        <v>0</v>
      </c>
      <c r="NZ21" s="92">
        <v>0</v>
      </c>
      <c r="OA21" s="92">
        <v>0</v>
      </c>
      <c r="OB21" s="92">
        <v>0</v>
      </c>
      <c r="OC21" s="92">
        <v>0</v>
      </c>
      <c r="OD21" s="92">
        <v>0</v>
      </c>
      <c r="OE21" s="92">
        <v>0</v>
      </c>
      <c r="OF21" s="92">
        <v>0</v>
      </c>
      <c r="OG21" s="92">
        <v>0</v>
      </c>
      <c r="OH21" s="92">
        <v>0</v>
      </c>
      <c r="OI21" s="92">
        <v>0</v>
      </c>
      <c r="OJ21" s="92">
        <v>0</v>
      </c>
      <c r="OK21" s="92">
        <v>0</v>
      </c>
      <c r="OL21" s="92">
        <v>0</v>
      </c>
      <c r="OM21" s="92">
        <v>0</v>
      </c>
      <c r="ON21" s="92">
        <v>0</v>
      </c>
      <c r="OO21" s="92">
        <v>0</v>
      </c>
      <c r="OP21" s="92">
        <v>0</v>
      </c>
      <c r="OQ21" s="92">
        <v>0</v>
      </c>
      <c r="OR21" s="92">
        <v>0</v>
      </c>
      <c r="OS21" s="92">
        <v>0</v>
      </c>
      <c r="OT21" s="92">
        <v>0</v>
      </c>
      <c r="OU21" s="92">
        <v>0</v>
      </c>
      <c r="OV21" s="92">
        <v>0</v>
      </c>
      <c r="OW21" s="92">
        <v>0</v>
      </c>
      <c r="OX21" s="92">
        <v>0</v>
      </c>
      <c r="OY21" s="92">
        <v>0</v>
      </c>
      <c r="OZ21" s="92">
        <v>0</v>
      </c>
      <c r="PA21" s="92">
        <v>0</v>
      </c>
      <c r="PB21" s="92">
        <v>0</v>
      </c>
      <c r="PC21" s="92">
        <v>0</v>
      </c>
      <c r="PD21" s="92">
        <v>0</v>
      </c>
      <c r="PE21" s="92">
        <v>0</v>
      </c>
      <c r="PF21" s="92">
        <v>0</v>
      </c>
      <c r="PG21" s="92">
        <v>0</v>
      </c>
      <c r="PH21" s="92">
        <v>0</v>
      </c>
      <c r="PI21" s="92">
        <v>0</v>
      </c>
      <c r="PJ21" s="92">
        <v>0</v>
      </c>
      <c r="PK21" s="92">
        <v>0</v>
      </c>
      <c r="PL21" s="92">
        <v>0</v>
      </c>
      <c r="PM21" s="92">
        <v>0</v>
      </c>
      <c r="PN21" s="92">
        <v>0</v>
      </c>
      <c r="PO21" s="92">
        <v>0</v>
      </c>
      <c r="PP21" s="92">
        <v>0</v>
      </c>
      <c r="PQ21" s="92">
        <v>0</v>
      </c>
      <c r="PR21" s="92">
        <v>0</v>
      </c>
      <c r="PS21" s="92">
        <v>0</v>
      </c>
      <c r="PT21" s="92">
        <v>0</v>
      </c>
      <c r="PU21" s="92">
        <v>0</v>
      </c>
      <c r="PV21" s="92">
        <v>0</v>
      </c>
      <c r="PW21" s="92">
        <v>0</v>
      </c>
      <c r="PX21" s="92">
        <v>0</v>
      </c>
      <c r="PY21" s="92">
        <v>0</v>
      </c>
      <c r="PZ21" s="92">
        <v>0</v>
      </c>
      <c r="QA21" s="92">
        <v>0</v>
      </c>
      <c r="QB21" s="92">
        <v>0</v>
      </c>
      <c r="QC21" s="92">
        <v>0</v>
      </c>
      <c r="QD21" s="92">
        <v>0</v>
      </c>
      <c r="QE21" s="92">
        <v>0</v>
      </c>
      <c r="QF21" s="92">
        <v>0</v>
      </c>
      <c r="QG21" s="92">
        <v>0</v>
      </c>
      <c r="QH21" s="92">
        <v>0</v>
      </c>
      <c r="QI21" s="92">
        <v>0</v>
      </c>
      <c r="QJ21" s="92">
        <v>0</v>
      </c>
      <c r="QK21" s="92">
        <v>0</v>
      </c>
      <c r="QL21" s="92">
        <v>0</v>
      </c>
      <c r="QM21" s="92">
        <v>0</v>
      </c>
      <c r="QN21" s="92">
        <v>0</v>
      </c>
      <c r="QO21" s="92">
        <v>0</v>
      </c>
      <c r="QP21" s="92">
        <v>0</v>
      </c>
      <c r="QQ21" s="92">
        <v>0</v>
      </c>
      <c r="QR21" s="92">
        <v>0</v>
      </c>
      <c r="QS21" s="92">
        <v>0</v>
      </c>
      <c r="QT21" s="92">
        <v>0</v>
      </c>
      <c r="QU21" s="92">
        <v>0</v>
      </c>
      <c r="QV21" s="92">
        <v>0</v>
      </c>
      <c r="QW21" s="92">
        <v>0</v>
      </c>
      <c r="QX21" s="92">
        <v>0</v>
      </c>
      <c r="QY21" s="92">
        <v>0</v>
      </c>
      <c r="QZ21" s="92">
        <v>0</v>
      </c>
      <c r="RA21" s="92">
        <v>0</v>
      </c>
      <c r="RB21" s="92">
        <v>0</v>
      </c>
      <c r="RC21" s="92">
        <v>0</v>
      </c>
      <c r="RD21" s="92">
        <v>0</v>
      </c>
      <c r="RE21" s="92">
        <v>0</v>
      </c>
      <c r="RF21" s="92">
        <v>0</v>
      </c>
      <c r="RG21" s="92">
        <v>0</v>
      </c>
      <c r="RH21" s="92">
        <v>0</v>
      </c>
      <c r="RI21" s="92">
        <v>0</v>
      </c>
      <c r="RJ21" s="92">
        <v>0</v>
      </c>
      <c r="RK21" s="92">
        <v>0</v>
      </c>
      <c r="RL21" s="92">
        <v>0</v>
      </c>
      <c r="RM21" s="92">
        <v>0</v>
      </c>
      <c r="RN21" s="92">
        <v>0</v>
      </c>
      <c r="RO21" s="92">
        <v>0</v>
      </c>
      <c r="RP21" s="92">
        <v>0</v>
      </c>
      <c r="RQ21" s="92">
        <v>0</v>
      </c>
      <c r="RR21" s="92">
        <v>0</v>
      </c>
      <c r="RS21" s="92">
        <v>0</v>
      </c>
      <c r="RT21" s="92">
        <v>0</v>
      </c>
      <c r="RU21" s="92">
        <v>0</v>
      </c>
      <c r="RV21" s="92">
        <v>0</v>
      </c>
      <c r="RW21" s="92">
        <v>0</v>
      </c>
      <c r="RX21" s="92">
        <v>0</v>
      </c>
      <c r="RY21" s="92">
        <v>0</v>
      </c>
      <c r="RZ21" s="92">
        <v>0</v>
      </c>
      <c r="SA21" s="92">
        <v>0</v>
      </c>
      <c r="SB21" s="92">
        <v>0</v>
      </c>
      <c r="SC21" s="92">
        <v>0</v>
      </c>
      <c r="SD21" s="92">
        <v>0</v>
      </c>
      <c r="SE21" s="92">
        <v>0</v>
      </c>
      <c r="SF21" s="92">
        <v>0</v>
      </c>
      <c r="SG21" s="92">
        <v>0</v>
      </c>
      <c r="SH21" s="92">
        <v>0</v>
      </c>
      <c r="SI21" s="92">
        <v>0</v>
      </c>
      <c r="SJ21" s="92">
        <v>0</v>
      </c>
      <c r="SK21" s="92">
        <v>0</v>
      </c>
      <c r="SL21" s="92">
        <v>0</v>
      </c>
      <c r="SM21" s="92">
        <v>0</v>
      </c>
      <c r="SN21" s="92">
        <v>0</v>
      </c>
      <c r="SO21" s="92">
        <v>0</v>
      </c>
      <c r="SP21" s="92">
        <v>0</v>
      </c>
      <c r="SQ21" s="92">
        <v>0</v>
      </c>
      <c r="SR21" s="92">
        <v>0</v>
      </c>
      <c r="SS21" s="92">
        <v>0</v>
      </c>
      <c r="ST21" s="92">
        <v>0</v>
      </c>
      <c r="SU21" s="92">
        <v>0</v>
      </c>
      <c r="SV21" s="92">
        <v>0</v>
      </c>
      <c r="SW21" s="92">
        <v>0</v>
      </c>
      <c r="SX21" s="92">
        <v>0</v>
      </c>
      <c r="SY21" s="92">
        <v>0</v>
      </c>
      <c r="SZ21" s="92">
        <v>0</v>
      </c>
      <c r="TA21" s="92">
        <v>0</v>
      </c>
      <c r="TB21" s="92">
        <v>0</v>
      </c>
      <c r="TC21" s="92">
        <v>4.3022982000000001</v>
      </c>
      <c r="TD21" s="92">
        <v>0</v>
      </c>
      <c r="TE21" s="92">
        <v>0</v>
      </c>
      <c r="TF21" s="92">
        <v>0</v>
      </c>
      <c r="TG21" s="92">
        <v>0</v>
      </c>
      <c r="TH21" s="92">
        <v>0</v>
      </c>
      <c r="TI21" s="92">
        <v>0</v>
      </c>
      <c r="TJ21" s="92">
        <v>0</v>
      </c>
      <c r="TK21" s="92">
        <v>0</v>
      </c>
      <c r="TL21" s="92">
        <v>0</v>
      </c>
      <c r="TM21" s="92">
        <v>0</v>
      </c>
      <c r="TN21" s="92">
        <v>0</v>
      </c>
      <c r="TO21" s="92">
        <v>0</v>
      </c>
      <c r="TP21" s="92">
        <v>3.2740246299999998E-2</v>
      </c>
      <c r="TQ21" s="92">
        <v>-118358833.314</v>
      </c>
      <c r="TR21" s="92">
        <v>5.3325227222222301E-3</v>
      </c>
      <c r="TS21" s="92">
        <v>0</v>
      </c>
      <c r="TT21" s="92">
        <v>0</v>
      </c>
      <c r="TU21" s="92">
        <v>0</v>
      </c>
      <c r="TV21" s="92">
        <v>0</v>
      </c>
      <c r="TW21" s="92">
        <v>0</v>
      </c>
      <c r="TX21" s="92">
        <v>0</v>
      </c>
      <c r="TY21" s="92">
        <v>0</v>
      </c>
      <c r="TZ21" s="92">
        <v>0</v>
      </c>
      <c r="UA21" s="92">
        <v>0</v>
      </c>
      <c r="UB21" s="92">
        <v>0</v>
      </c>
      <c r="UC21" s="92">
        <v>0</v>
      </c>
      <c r="UD21" s="92">
        <v>0</v>
      </c>
      <c r="UE21" s="92">
        <v>0</v>
      </c>
      <c r="UF21" s="92">
        <v>0</v>
      </c>
      <c r="UG21" s="92">
        <v>0</v>
      </c>
      <c r="UH21" s="92">
        <v>0</v>
      </c>
      <c r="UI21" s="92">
        <v>0</v>
      </c>
      <c r="UJ21" s="92">
        <v>0</v>
      </c>
      <c r="UK21" s="92">
        <v>0</v>
      </c>
      <c r="UL21" s="92">
        <v>0</v>
      </c>
      <c r="UM21" s="92">
        <v>0</v>
      </c>
      <c r="UN21" s="92">
        <v>0</v>
      </c>
      <c r="UO21" s="92">
        <v>0</v>
      </c>
      <c r="UP21" s="92">
        <v>0</v>
      </c>
      <c r="UQ21" s="92">
        <v>0</v>
      </c>
      <c r="UR21" s="92">
        <v>0</v>
      </c>
      <c r="US21" s="92">
        <v>0</v>
      </c>
      <c r="UT21" s="92">
        <v>0</v>
      </c>
      <c r="UU21" s="92">
        <v>0</v>
      </c>
      <c r="UV21" s="92">
        <v>0</v>
      </c>
      <c r="UW21" s="92">
        <v>0</v>
      </c>
      <c r="UX21" s="92">
        <v>0</v>
      </c>
      <c r="UY21" s="92">
        <v>0</v>
      </c>
      <c r="UZ21" s="92">
        <v>0</v>
      </c>
      <c r="VA21" s="92">
        <v>0</v>
      </c>
      <c r="VB21" s="92">
        <v>0</v>
      </c>
      <c r="VC21" s="92">
        <v>0</v>
      </c>
      <c r="VD21" s="92">
        <v>0</v>
      </c>
      <c r="VE21" s="92">
        <v>0</v>
      </c>
      <c r="VF21" s="92">
        <v>0</v>
      </c>
      <c r="VG21" s="92">
        <v>0</v>
      </c>
      <c r="VH21" s="92">
        <v>0</v>
      </c>
      <c r="VI21" s="92">
        <v>0</v>
      </c>
      <c r="VJ21" s="92">
        <v>0</v>
      </c>
      <c r="VK21" s="92">
        <v>0</v>
      </c>
      <c r="VL21" s="92">
        <v>0</v>
      </c>
      <c r="VM21" s="92">
        <v>0</v>
      </c>
      <c r="VN21" s="92">
        <v>0</v>
      </c>
      <c r="VO21" s="92">
        <v>0</v>
      </c>
      <c r="VP21" s="92">
        <v>0</v>
      </c>
      <c r="VQ21" s="92">
        <v>0</v>
      </c>
      <c r="VR21" s="92">
        <v>0</v>
      </c>
      <c r="VS21" s="92">
        <v>0</v>
      </c>
      <c r="VT21" s="92">
        <v>0</v>
      </c>
      <c r="VU21" s="92">
        <v>0</v>
      </c>
      <c r="VV21" s="92">
        <v>0</v>
      </c>
      <c r="VW21" s="92">
        <v>0</v>
      </c>
      <c r="VX21" s="92">
        <v>0</v>
      </c>
      <c r="VY21" s="92">
        <v>0</v>
      </c>
      <c r="VZ21" s="92">
        <v>0</v>
      </c>
      <c r="WA21" s="92">
        <v>0</v>
      </c>
      <c r="WB21" s="92">
        <v>0</v>
      </c>
      <c r="WC21" s="92">
        <v>0</v>
      </c>
    </row>
    <row r="22" spans="2:601" ht="13.5" customHeight="1">
      <c r="B22" s="851">
        <v>560</v>
      </c>
      <c r="C22" s="92">
        <v>0</v>
      </c>
      <c r="D22" s="92">
        <v>12050.428900000001</v>
      </c>
      <c r="E22" s="92">
        <v>-0.47473970100000001</v>
      </c>
      <c r="F22" s="92">
        <v>9.6429894800000007</v>
      </c>
      <c r="G22" s="92">
        <v>2.5205245300000002E-2</v>
      </c>
      <c r="H22" s="92">
        <v>2.0313734199999999E-13</v>
      </c>
      <c r="I22" s="92">
        <v>4.4592286699999998E-13</v>
      </c>
      <c r="J22" s="92">
        <v>1.8710050399999999E-13</v>
      </c>
      <c r="K22" s="92">
        <v>2.7610046400000002E-10</v>
      </c>
      <c r="L22" s="92">
        <v>5.7215957799999997E-11</v>
      </c>
      <c r="M22" s="92">
        <v>2.8696230100000001E-10</v>
      </c>
      <c r="N22" s="92">
        <v>0</v>
      </c>
      <c r="O22" s="92">
        <v>4.9897401300000002E-13</v>
      </c>
      <c r="P22" s="92">
        <v>1.25923112E-14</v>
      </c>
      <c r="Q22" s="92">
        <v>5.2834872099999999E-15</v>
      </c>
      <c r="R22" s="92">
        <v>1.15390297E-10</v>
      </c>
      <c r="S22" s="92">
        <v>1.4061899899999999E-11</v>
      </c>
      <c r="T22" s="92">
        <v>4.75780954E-12</v>
      </c>
      <c r="U22" s="92">
        <v>1.87965043E-7</v>
      </c>
      <c r="V22" s="92">
        <v>1.07993093E-5</v>
      </c>
      <c r="W22" s="92">
        <v>6.7795124099999998E-3</v>
      </c>
      <c r="X22" s="92">
        <v>0</v>
      </c>
      <c r="Y22" s="92">
        <v>7.60479742E-6</v>
      </c>
      <c r="Z22" s="92">
        <v>3.5567693199999999E-11</v>
      </c>
      <c r="AA22" s="92">
        <v>2.00728905E-8</v>
      </c>
      <c r="AB22" s="92">
        <v>5.5443238999999997E-9</v>
      </c>
      <c r="AC22" s="92">
        <v>3.2260661199999999E-7</v>
      </c>
      <c r="AD22" s="92">
        <v>0</v>
      </c>
      <c r="AE22" s="92">
        <v>0</v>
      </c>
      <c r="AF22" s="92">
        <v>0</v>
      </c>
      <c r="AG22" s="92">
        <v>0</v>
      </c>
      <c r="AH22" s="92">
        <v>0</v>
      </c>
      <c r="AI22" s="92">
        <v>0</v>
      </c>
      <c r="AJ22" s="92">
        <v>0</v>
      </c>
      <c r="AK22" s="92">
        <v>0</v>
      </c>
      <c r="AL22" s="92">
        <v>0</v>
      </c>
      <c r="AM22" s="92">
        <v>0</v>
      </c>
      <c r="AN22" s="92">
        <v>9.7295185400000002E-12</v>
      </c>
      <c r="AO22" s="92">
        <v>86.430605799999995</v>
      </c>
      <c r="AP22" s="92">
        <v>325.17264499999999</v>
      </c>
      <c r="AQ22" s="92">
        <v>0</v>
      </c>
      <c r="AR22" s="92">
        <v>0</v>
      </c>
      <c r="AS22" s="92">
        <v>0</v>
      </c>
      <c r="AT22" s="92">
        <v>0</v>
      </c>
      <c r="AU22" s="92">
        <v>0</v>
      </c>
      <c r="AV22" s="92">
        <v>0</v>
      </c>
      <c r="AW22" s="92">
        <v>0</v>
      </c>
      <c r="AX22" s="92">
        <v>0</v>
      </c>
      <c r="AY22" s="92">
        <v>0</v>
      </c>
      <c r="AZ22" s="92">
        <v>0</v>
      </c>
      <c r="BA22" s="92">
        <v>0</v>
      </c>
      <c r="BB22" s="92">
        <v>0</v>
      </c>
      <c r="BC22" s="92">
        <v>0</v>
      </c>
      <c r="BD22" s="92">
        <v>0</v>
      </c>
      <c r="BE22" s="92">
        <v>0</v>
      </c>
      <c r="BF22" s="92">
        <v>0</v>
      </c>
      <c r="BG22" s="92">
        <v>0</v>
      </c>
      <c r="BH22" s="92">
        <v>0</v>
      </c>
      <c r="BI22" s="92">
        <v>0</v>
      </c>
      <c r="BJ22" s="92">
        <v>0</v>
      </c>
      <c r="BK22" s="92">
        <v>0</v>
      </c>
      <c r="BL22" s="92">
        <v>0</v>
      </c>
      <c r="BM22" s="92">
        <v>0</v>
      </c>
      <c r="BN22" s="92">
        <v>0</v>
      </c>
      <c r="BO22" s="92">
        <v>0</v>
      </c>
      <c r="BP22" s="92">
        <v>2.2889835000000001E-2</v>
      </c>
      <c r="BQ22" s="92">
        <v>5.98303986E-5</v>
      </c>
      <c r="BR22" s="92">
        <v>4.8219281400000002E-16</v>
      </c>
      <c r="BS22" s="92">
        <v>1.05849963E-15</v>
      </c>
      <c r="BT22" s="92">
        <v>4.4412571999999996E-16</v>
      </c>
      <c r="BU22" s="92">
        <v>6.5538742500000003E-13</v>
      </c>
      <c r="BV22" s="92">
        <v>1.35815126E-13</v>
      </c>
      <c r="BW22" s="92">
        <v>6.8117047400000002E-13</v>
      </c>
      <c r="BX22" s="92">
        <v>0</v>
      </c>
      <c r="BY22" s="92">
        <v>1.18442863E-15</v>
      </c>
      <c r="BZ22" s="92">
        <v>2.9890722700000001E-17</v>
      </c>
      <c r="CA22" s="92">
        <v>1.2541562E-17</v>
      </c>
      <c r="CB22" s="92">
        <v>2.7390518800000002E-13</v>
      </c>
      <c r="CC22" s="92">
        <v>3.3379126799999998E-14</v>
      </c>
      <c r="CD22" s="92">
        <v>1.1293746099999999E-14</v>
      </c>
      <c r="CE22" s="92">
        <v>4.46177901E-10</v>
      </c>
      <c r="CF22" s="92">
        <v>2.5634623899999998E-8</v>
      </c>
      <c r="CG22" s="92">
        <v>1.6092719000000001E-5</v>
      </c>
      <c r="CH22" s="92">
        <v>0</v>
      </c>
      <c r="CI22" s="92">
        <v>1.8051721199999999E-8</v>
      </c>
      <c r="CJ22" s="92">
        <v>8.4428032199999994E-14</v>
      </c>
      <c r="CK22" s="92">
        <v>4.7647583999999999E-11</v>
      </c>
      <c r="CL22" s="92">
        <v>1.31607174E-11</v>
      </c>
      <c r="CM22" s="92">
        <v>7.6578037500000003E-10</v>
      </c>
      <c r="CN22" s="92">
        <v>0</v>
      </c>
      <c r="CO22" s="92">
        <v>0</v>
      </c>
      <c r="CP22" s="92">
        <v>0</v>
      </c>
      <c r="CQ22" s="92">
        <v>0</v>
      </c>
      <c r="CR22" s="92">
        <v>0</v>
      </c>
      <c r="CS22" s="92">
        <v>0</v>
      </c>
      <c r="CT22" s="92">
        <v>0</v>
      </c>
      <c r="CU22" s="92">
        <v>0</v>
      </c>
      <c r="CV22" s="92">
        <v>0</v>
      </c>
      <c r="CW22" s="92">
        <v>0</v>
      </c>
      <c r="CX22" s="92">
        <v>2.3095231400000001E-14</v>
      </c>
      <c r="CY22" s="92">
        <v>0.205162757</v>
      </c>
      <c r="CZ22" s="92">
        <v>0.77187143999999996</v>
      </c>
      <c r="DA22" s="92">
        <v>0</v>
      </c>
      <c r="DB22" s="92">
        <v>0</v>
      </c>
      <c r="DC22" s="92">
        <v>0</v>
      </c>
      <c r="DD22" s="92">
        <v>0</v>
      </c>
      <c r="DE22" s="92">
        <v>0</v>
      </c>
      <c r="DF22" s="92">
        <v>0</v>
      </c>
      <c r="DG22" s="92">
        <v>0</v>
      </c>
      <c r="DH22" s="92">
        <v>0</v>
      </c>
      <c r="DI22" s="92">
        <v>0</v>
      </c>
      <c r="DJ22" s="92">
        <v>0</v>
      </c>
      <c r="DK22" s="92">
        <v>0</v>
      </c>
      <c r="DL22" s="92">
        <v>0</v>
      </c>
      <c r="DM22" s="92">
        <v>0</v>
      </c>
      <c r="DN22" s="92">
        <v>0</v>
      </c>
      <c r="DO22" s="92">
        <v>0</v>
      </c>
      <c r="DP22" s="92">
        <v>0</v>
      </c>
      <c r="DQ22" s="92">
        <v>0</v>
      </c>
      <c r="DR22" s="92">
        <v>0</v>
      </c>
      <c r="DS22" s="92">
        <v>0</v>
      </c>
      <c r="DT22" s="92">
        <v>0</v>
      </c>
      <c r="DU22" s="92">
        <v>0</v>
      </c>
      <c r="DV22" s="92">
        <v>0</v>
      </c>
      <c r="DW22" s="92">
        <v>0</v>
      </c>
      <c r="DX22" s="92">
        <v>0</v>
      </c>
      <c r="DY22" s="92">
        <v>0</v>
      </c>
      <c r="DZ22" s="92">
        <v>173.72115500000001</v>
      </c>
      <c r="EA22" s="92">
        <v>1.1611814499999999</v>
      </c>
      <c r="EB22" s="92">
        <v>3.6596752299999998E-11</v>
      </c>
      <c r="EC22" s="92">
        <v>8.0336429199999998E-11</v>
      </c>
      <c r="ED22" s="92">
        <v>3.3707592700000002E-11</v>
      </c>
      <c r="EE22" s="92">
        <v>4.1451349100000002E-8</v>
      </c>
      <c r="EF22" s="92">
        <v>8.5899118400000005E-9</v>
      </c>
      <c r="EG22" s="92">
        <v>9.8227218600000004E-8</v>
      </c>
      <c r="EH22" s="92">
        <v>0</v>
      </c>
      <c r="EI22" s="92">
        <v>8.0904844100000001E-11</v>
      </c>
      <c r="EJ22" s="92">
        <v>2.0417475600000001E-12</v>
      </c>
      <c r="EK22" s="92">
        <v>8.5667729699999999E-13</v>
      </c>
      <c r="EL22" s="92">
        <v>1.5244918300000001E-8</v>
      </c>
      <c r="EM22" s="92">
        <v>1.8578036599999999E-9</v>
      </c>
      <c r="EN22" s="92">
        <v>8.5715593000000003E-10</v>
      </c>
      <c r="EO22" s="92">
        <v>2.8598828600000001E-5</v>
      </c>
      <c r="EP22" s="92">
        <v>1.3619009E-3</v>
      </c>
      <c r="EQ22" s="92">
        <v>0.65141324599999995</v>
      </c>
      <c r="ER22" s="92">
        <v>0</v>
      </c>
      <c r="ES22" s="92">
        <v>6.8503132999999999E-4</v>
      </c>
      <c r="ET22" s="92">
        <v>5.4115277699999996E-9</v>
      </c>
      <c r="EU22" s="92">
        <v>1.8486072299999999E-6</v>
      </c>
      <c r="EV22" s="92">
        <v>6.5472499599999999E-7</v>
      </c>
      <c r="EW22" s="92">
        <v>5.4941712600000002E-6</v>
      </c>
      <c r="EX22" s="92">
        <v>0</v>
      </c>
      <c r="EY22" s="92">
        <v>0</v>
      </c>
      <c r="EZ22" s="92">
        <v>0</v>
      </c>
      <c r="FA22" s="92">
        <v>0</v>
      </c>
      <c r="FB22" s="92">
        <v>0</v>
      </c>
      <c r="FC22" s="92">
        <v>0</v>
      </c>
      <c r="FD22" s="92">
        <v>0</v>
      </c>
      <c r="FE22" s="92">
        <v>0</v>
      </c>
      <c r="FF22" s="92">
        <v>0</v>
      </c>
      <c r="FG22" s="92">
        <v>0</v>
      </c>
      <c r="FH22" s="92">
        <v>2.7482655799999998E-9</v>
      </c>
      <c r="FI22" s="92">
        <v>2765.6756700000001</v>
      </c>
      <c r="FJ22" s="92">
        <v>9109.2173899999998</v>
      </c>
      <c r="FK22" s="92">
        <v>0</v>
      </c>
      <c r="FL22" s="92">
        <v>0</v>
      </c>
      <c r="FM22" s="92">
        <v>0</v>
      </c>
      <c r="FN22" s="92">
        <v>0</v>
      </c>
      <c r="FO22" s="92">
        <v>0</v>
      </c>
      <c r="FP22" s="92">
        <v>0</v>
      </c>
      <c r="FQ22" s="92">
        <v>0</v>
      </c>
      <c r="FR22" s="92">
        <v>0</v>
      </c>
      <c r="FS22" s="92">
        <v>0</v>
      </c>
      <c r="FT22" s="92">
        <v>0</v>
      </c>
      <c r="FU22" s="92">
        <v>0</v>
      </c>
      <c r="FV22" s="92">
        <v>0</v>
      </c>
      <c r="FW22" s="92">
        <v>0</v>
      </c>
      <c r="FX22" s="92">
        <v>0</v>
      </c>
      <c r="FY22" s="92">
        <v>0</v>
      </c>
      <c r="FZ22" s="92">
        <v>0</v>
      </c>
      <c r="GA22" s="92">
        <v>0</v>
      </c>
      <c r="GB22" s="92">
        <v>0</v>
      </c>
      <c r="GC22" s="92">
        <v>0</v>
      </c>
      <c r="GD22" s="92">
        <v>0</v>
      </c>
      <c r="GE22" s="92">
        <v>0</v>
      </c>
      <c r="GF22" s="92">
        <v>0</v>
      </c>
      <c r="GG22" s="92">
        <v>0</v>
      </c>
      <c r="GH22" s="92">
        <v>0</v>
      </c>
      <c r="GI22" s="92">
        <v>0</v>
      </c>
      <c r="GJ22" s="92">
        <v>1.4416180299999999E-2</v>
      </c>
      <c r="GK22" s="92">
        <v>9.6360176200000004E-5</v>
      </c>
      <c r="GL22" s="92">
        <v>3.0369667799999999E-15</v>
      </c>
      <c r="GM22" s="92">
        <v>6.6666863000000001E-15</v>
      </c>
      <c r="GN22" s="92">
        <v>2.7972110300000002E-15</v>
      </c>
      <c r="GO22" s="92">
        <v>3.4398235499999998E-12</v>
      </c>
      <c r="GP22" s="92">
        <v>7.1283038299999997E-13</v>
      </c>
      <c r="GQ22" s="92">
        <v>8.15134627E-12</v>
      </c>
      <c r="GR22" s="92">
        <v>0</v>
      </c>
      <c r="GS22" s="92">
        <v>6.7138559799999997E-15</v>
      </c>
      <c r="GT22" s="92">
        <v>1.6943360100000001E-16</v>
      </c>
      <c r="GU22" s="92">
        <v>7.1091021300000002E-17</v>
      </c>
      <c r="GV22" s="92">
        <v>1.2650934199999999E-12</v>
      </c>
      <c r="GW22" s="92">
        <v>1.5416908999999999E-13</v>
      </c>
      <c r="GX22" s="92">
        <v>7.1130740400000001E-14</v>
      </c>
      <c r="GY22" s="92">
        <v>2.3732623E-9</v>
      </c>
      <c r="GZ22" s="92">
        <v>1.13016799E-7</v>
      </c>
      <c r="HA22" s="92">
        <v>5.40572665E-5</v>
      </c>
      <c r="HB22" s="92">
        <v>0</v>
      </c>
      <c r="HC22" s="92">
        <v>5.6847049699999997E-8</v>
      </c>
      <c r="HD22" s="92">
        <v>4.4907345799999999E-13</v>
      </c>
      <c r="HE22" s="92">
        <v>1.5340592799999999E-10</v>
      </c>
      <c r="HF22" s="92">
        <v>5.4332090700000003E-11</v>
      </c>
      <c r="HG22" s="92">
        <v>4.5593159400000002E-10</v>
      </c>
      <c r="HH22" s="92">
        <v>0</v>
      </c>
      <c r="HI22" s="92">
        <v>0</v>
      </c>
      <c r="HJ22" s="92">
        <v>0</v>
      </c>
      <c r="HK22" s="92">
        <v>0</v>
      </c>
      <c r="HL22" s="92">
        <v>0</v>
      </c>
      <c r="HM22" s="92">
        <v>0</v>
      </c>
      <c r="HN22" s="92">
        <v>0</v>
      </c>
      <c r="HO22" s="92">
        <v>0</v>
      </c>
      <c r="HP22" s="92">
        <v>0</v>
      </c>
      <c r="HQ22" s="92">
        <v>0</v>
      </c>
      <c r="HR22" s="92">
        <v>2.2806371499999998E-13</v>
      </c>
      <c r="HS22" s="92">
        <v>0.22950848400000001</v>
      </c>
      <c r="HT22" s="92">
        <v>0.75592474499999995</v>
      </c>
      <c r="HU22" s="92">
        <v>0</v>
      </c>
      <c r="HV22" s="92">
        <v>0</v>
      </c>
      <c r="HW22" s="92">
        <v>0</v>
      </c>
      <c r="HX22" s="92">
        <v>0</v>
      </c>
      <c r="HY22" s="92">
        <v>0</v>
      </c>
      <c r="HZ22" s="92">
        <v>0</v>
      </c>
      <c r="IA22" s="92">
        <v>0</v>
      </c>
      <c r="IB22" s="92">
        <v>0</v>
      </c>
      <c r="IC22" s="92">
        <v>0</v>
      </c>
      <c r="ID22" s="92">
        <v>0</v>
      </c>
      <c r="IE22" s="92">
        <v>0</v>
      </c>
      <c r="IF22" s="92">
        <v>0</v>
      </c>
      <c r="IG22" s="92">
        <v>0</v>
      </c>
      <c r="IH22" s="92">
        <v>0</v>
      </c>
      <c r="II22" s="92">
        <v>0</v>
      </c>
      <c r="IJ22" s="92">
        <v>0</v>
      </c>
      <c r="IK22" s="92">
        <v>0</v>
      </c>
      <c r="IL22" s="92">
        <v>0</v>
      </c>
      <c r="IM22" s="92">
        <v>0</v>
      </c>
      <c r="IN22" s="92">
        <v>0</v>
      </c>
      <c r="IO22" s="92">
        <v>0</v>
      </c>
      <c r="IP22" s="92">
        <v>0</v>
      </c>
      <c r="IQ22" s="92">
        <v>0</v>
      </c>
      <c r="IR22" s="92">
        <v>0</v>
      </c>
      <c r="IS22" s="92">
        <v>0</v>
      </c>
      <c r="IT22" s="92">
        <v>421.27824399999997</v>
      </c>
      <c r="IU22" s="92">
        <v>12050.428900000001</v>
      </c>
      <c r="IV22" s="92">
        <v>27323.8845</v>
      </c>
      <c r="IW22" s="92">
        <v>55.050935500000001</v>
      </c>
      <c r="IX22" s="92">
        <v>6.9084628700000001</v>
      </c>
      <c r="IY22" s="92">
        <v>1</v>
      </c>
      <c r="IZ22" s="92">
        <v>0</v>
      </c>
      <c r="JA22" s="92">
        <v>0</v>
      </c>
      <c r="JB22" s="92">
        <v>-1126.9029599999999</v>
      </c>
      <c r="JC22" s="92">
        <v>-39.396083300000001</v>
      </c>
      <c r="JD22" s="92">
        <v>-0.47473970100000001</v>
      </c>
      <c r="JE22" s="92">
        <v>-2.2281614699999999</v>
      </c>
      <c r="JF22" s="92">
        <v>-7.7895646700000001E-2</v>
      </c>
      <c r="JG22" s="92">
        <v>2.5696580900000002E-4</v>
      </c>
      <c r="JH22" s="92">
        <v>7.3503634400000004E-3</v>
      </c>
      <c r="JI22" s="92">
        <v>28.6044415</v>
      </c>
      <c r="JJ22" s="92">
        <v>0</v>
      </c>
      <c r="JK22" s="92">
        <v>0</v>
      </c>
      <c r="JL22" s="92">
        <v>0</v>
      </c>
      <c r="JM22" s="92">
        <v>0</v>
      </c>
      <c r="JN22" s="92">
        <v>0</v>
      </c>
      <c r="JO22" s="92">
        <v>0</v>
      </c>
      <c r="JP22" s="92">
        <v>0</v>
      </c>
      <c r="JQ22" s="92">
        <v>0</v>
      </c>
      <c r="JR22" s="92">
        <v>0</v>
      </c>
      <c r="JS22" s="92">
        <v>0</v>
      </c>
      <c r="JT22" s="92">
        <v>0</v>
      </c>
      <c r="JU22" s="92">
        <v>0</v>
      </c>
      <c r="JV22" s="92">
        <v>0</v>
      </c>
      <c r="JW22" s="92">
        <v>0</v>
      </c>
      <c r="JX22" s="92">
        <v>0</v>
      </c>
      <c r="JY22" s="92">
        <v>0</v>
      </c>
      <c r="JZ22" s="92">
        <v>0</v>
      </c>
      <c r="KA22" s="92">
        <v>0</v>
      </c>
      <c r="KB22" s="92">
        <v>0</v>
      </c>
      <c r="KC22" s="92">
        <v>0</v>
      </c>
      <c r="KD22" s="92">
        <v>0</v>
      </c>
      <c r="KE22" s="92">
        <v>0</v>
      </c>
      <c r="KF22" s="92">
        <v>0</v>
      </c>
      <c r="KG22" s="92">
        <v>0</v>
      </c>
      <c r="KH22" s="92">
        <v>0</v>
      </c>
      <c r="KI22" s="92">
        <v>0</v>
      </c>
      <c r="KJ22" s="92">
        <v>0</v>
      </c>
      <c r="KK22" s="92">
        <v>0</v>
      </c>
      <c r="KL22" s="92">
        <v>0</v>
      </c>
      <c r="KM22" s="92">
        <v>0</v>
      </c>
      <c r="KN22" s="92">
        <v>0</v>
      </c>
      <c r="KO22" s="92">
        <v>0</v>
      </c>
      <c r="KP22" s="92">
        <v>0</v>
      </c>
      <c r="KQ22" s="92">
        <v>0</v>
      </c>
      <c r="KR22" s="92">
        <v>0</v>
      </c>
      <c r="KS22" s="92">
        <v>0</v>
      </c>
      <c r="KT22" s="92">
        <v>0</v>
      </c>
      <c r="KU22" s="92">
        <v>0</v>
      </c>
      <c r="KV22" s="92">
        <v>0</v>
      </c>
      <c r="KW22" s="92">
        <v>0</v>
      </c>
      <c r="KX22" s="92">
        <v>0</v>
      </c>
      <c r="KY22" s="92">
        <v>0</v>
      </c>
      <c r="KZ22" s="92">
        <v>0</v>
      </c>
      <c r="LA22" s="92">
        <v>0</v>
      </c>
      <c r="LB22" s="92">
        <v>0</v>
      </c>
      <c r="LC22" s="92">
        <v>0</v>
      </c>
      <c r="LD22" s="92">
        <v>0</v>
      </c>
      <c r="LE22" s="92">
        <v>0</v>
      </c>
      <c r="LF22" s="92">
        <v>0</v>
      </c>
      <c r="LG22" s="92">
        <v>0</v>
      </c>
      <c r="LH22" s="92">
        <v>0</v>
      </c>
      <c r="LI22" s="92">
        <v>0</v>
      </c>
      <c r="LJ22" s="92">
        <v>0</v>
      </c>
      <c r="LK22" s="92">
        <v>0</v>
      </c>
      <c r="LL22" s="92">
        <v>0</v>
      </c>
      <c r="LM22" s="92">
        <v>0</v>
      </c>
      <c r="LN22" s="92">
        <v>0</v>
      </c>
      <c r="LO22" s="92">
        <v>0</v>
      </c>
      <c r="LP22" s="92">
        <v>0</v>
      </c>
      <c r="LQ22" s="92">
        <v>0</v>
      </c>
      <c r="LR22" s="92">
        <v>0</v>
      </c>
      <c r="LS22" s="92">
        <v>0</v>
      </c>
      <c r="LT22" s="92">
        <v>0</v>
      </c>
      <c r="LU22" s="92">
        <v>0</v>
      </c>
      <c r="LV22" s="92">
        <v>0</v>
      </c>
      <c r="LW22" s="92">
        <v>0</v>
      </c>
      <c r="LX22" s="92">
        <v>0</v>
      </c>
      <c r="LY22" s="92">
        <v>0</v>
      </c>
      <c r="LZ22" s="92">
        <v>0</v>
      </c>
      <c r="MA22" s="92">
        <v>0</v>
      </c>
      <c r="MB22" s="92">
        <v>0</v>
      </c>
      <c r="MC22" s="92">
        <v>0</v>
      </c>
      <c r="MD22" s="92">
        <v>0</v>
      </c>
      <c r="ME22" s="92">
        <v>0</v>
      </c>
      <c r="MF22" s="92">
        <v>0</v>
      </c>
      <c r="MG22" s="92">
        <v>0</v>
      </c>
      <c r="MH22" s="92">
        <v>0</v>
      </c>
      <c r="MI22" s="92">
        <v>0</v>
      </c>
      <c r="MJ22" s="92">
        <v>0</v>
      </c>
      <c r="MK22" s="92">
        <v>0</v>
      </c>
      <c r="ML22" s="92">
        <v>0</v>
      </c>
      <c r="MM22" s="92">
        <v>0</v>
      </c>
      <c r="MN22" s="92">
        <v>0</v>
      </c>
      <c r="MO22" s="92">
        <v>0</v>
      </c>
      <c r="MP22" s="92">
        <v>0</v>
      </c>
      <c r="MQ22" s="92">
        <v>0</v>
      </c>
      <c r="MR22" s="92">
        <v>0</v>
      </c>
      <c r="MS22" s="92">
        <v>0</v>
      </c>
      <c r="MT22" s="92">
        <v>0</v>
      </c>
      <c r="MU22" s="92">
        <v>0</v>
      </c>
      <c r="MV22" s="92">
        <v>0</v>
      </c>
      <c r="MW22" s="92">
        <v>0</v>
      </c>
      <c r="MX22" s="92">
        <v>0</v>
      </c>
      <c r="MY22" s="92">
        <v>0</v>
      </c>
      <c r="MZ22" s="92">
        <v>0</v>
      </c>
      <c r="NA22" s="92">
        <v>0</v>
      </c>
      <c r="NB22" s="92">
        <v>0</v>
      </c>
      <c r="NC22" s="92">
        <v>0</v>
      </c>
      <c r="ND22" s="92">
        <v>0</v>
      </c>
      <c r="NE22" s="92">
        <v>0</v>
      </c>
      <c r="NF22" s="92">
        <v>0</v>
      </c>
      <c r="NG22" s="92">
        <v>0</v>
      </c>
      <c r="NH22" s="92">
        <v>0</v>
      </c>
      <c r="NI22" s="92">
        <v>0</v>
      </c>
      <c r="NJ22" s="92">
        <v>0</v>
      </c>
      <c r="NK22" s="92">
        <v>0</v>
      </c>
      <c r="NL22" s="92">
        <v>0</v>
      </c>
      <c r="NM22" s="92">
        <v>0</v>
      </c>
      <c r="NN22" s="92">
        <v>0</v>
      </c>
      <c r="NO22" s="92">
        <v>0</v>
      </c>
      <c r="NP22" s="92">
        <v>0</v>
      </c>
      <c r="NQ22" s="92">
        <v>0</v>
      </c>
      <c r="NR22" s="92">
        <v>0</v>
      </c>
      <c r="NS22" s="92">
        <v>0</v>
      </c>
      <c r="NT22" s="92">
        <v>0</v>
      </c>
      <c r="NU22" s="92">
        <v>0</v>
      </c>
      <c r="NV22" s="92">
        <v>0</v>
      </c>
      <c r="NW22" s="92">
        <v>0</v>
      </c>
      <c r="NX22" s="92">
        <v>0</v>
      </c>
      <c r="NY22" s="92">
        <v>0</v>
      </c>
      <c r="NZ22" s="92">
        <v>0</v>
      </c>
      <c r="OA22" s="92">
        <v>0</v>
      </c>
      <c r="OB22" s="92">
        <v>0</v>
      </c>
      <c r="OC22" s="92">
        <v>0</v>
      </c>
      <c r="OD22" s="92">
        <v>0</v>
      </c>
      <c r="OE22" s="92">
        <v>0</v>
      </c>
      <c r="OF22" s="92">
        <v>0</v>
      </c>
      <c r="OG22" s="92">
        <v>0</v>
      </c>
      <c r="OH22" s="92">
        <v>0</v>
      </c>
      <c r="OI22" s="92">
        <v>0</v>
      </c>
      <c r="OJ22" s="92">
        <v>0</v>
      </c>
      <c r="OK22" s="92">
        <v>0</v>
      </c>
      <c r="OL22" s="92">
        <v>0</v>
      </c>
      <c r="OM22" s="92">
        <v>0</v>
      </c>
      <c r="ON22" s="92">
        <v>0</v>
      </c>
      <c r="OO22" s="92">
        <v>0</v>
      </c>
      <c r="OP22" s="92">
        <v>0</v>
      </c>
      <c r="OQ22" s="92">
        <v>0</v>
      </c>
      <c r="OR22" s="92">
        <v>0</v>
      </c>
      <c r="OS22" s="92">
        <v>0</v>
      </c>
      <c r="OT22" s="92">
        <v>0</v>
      </c>
      <c r="OU22" s="92">
        <v>0</v>
      </c>
      <c r="OV22" s="92">
        <v>0</v>
      </c>
      <c r="OW22" s="92">
        <v>0</v>
      </c>
      <c r="OX22" s="92">
        <v>0</v>
      </c>
      <c r="OY22" s="92">
        <v>0</v>
      </c>
      <c r="OZ22" s="92">
        <v>0</v>
      </c>
      <c r="PA22" s="92">
        <v>0</v>
      </c>
      <c r="PB22" s="92">
        <v>0</v>
      </c>
      <c r="PC22" s="92">
        <v>0</v>
      </c>
      <c r="PD22" s="92">
        <v>0</v>
      </c>
      <c r="PE22" s="92">
        <v>0</v>
      </c>
      <c r="PF22" s="92">
        <v>0</v>
      </c>
      <c r="PG22" s="92">
        <v>0</v>
      </c>
      <c r="PH22" s="92">
        <v>0</v>
      </c>
      <c r="PI22" s="92">
        <v>0</v>
      </c>
      <c r="PJ22" s="92">
        <v>0</v>
      </c>
      <c r="PK22" s="92">
        <v>0</v>
      </c>
      <c r="PL22" s="92">
        <v>0</v>
      </c>
      <c r="PM22" s="92">
        <v>0</v>
      </c>
      <c r="PN22" s="92">
        <v>0</v>
      </c>
      <c r="PO22" s="92">
        <v>0</v>
      </c>
      <c r="PP22" s="92">
        <v>0</v>
      </c>
      <c r="PQ22" s="92">
        <v>0</v>
      </c>
      <c r="PR22" s="92">
        <v>0</v>
      </c>
      <c r="PS22" s="92">
        <v>0</v>
      </c>
      <c r="PT22" s="92">
        <v>0</v>
      </c>
      <c r="PU22" s="92">
        <v>0</v>
      </c>
      <c r="PV22" s="92">
        <v>0</v>
      </c>
      <c r="PW22" s="92">
        <v>0</v>
      </c>
      <c r="PX22" s="92">
        <v>0</v>
      </c>
      <c r="PY22" s="92">
        <v>0</v>
      </c>
      <c r="PZ22" s="92">
        <v>0</v>
      </c>
      <c r="QA22" s="92">
        <v>0</v>
      </c>
      <c r="QB22" s="92">
        <v>0</v>
      </c>
      <c r="QC22" s="92">
        <v>0</v>
      </c>
      <c r="QD22" s="92">
        <v>0</v>
      </c>
      <c r="QE22" s="92">
        <v>0</v>
      </c>
      <c r="QF22" s="92">
        <v>0</v>
      </c>
      <c r="QG22" s="92">
        <v>0</v>
      </c>
      <c r="QH22" s="92">
        <v>0</v>
      </c>
      <c r="QI22" s="92">
        <v>0</v>
      </c>
      <c r="QJ22" s="92">
        <v>0</v>
      </c>
      <c r="QK22" s="92">
        <v>0</v>
      </c>
      <c r="QL22" s="92">
        <v>0</v>
      </c>
      <c r="QM22" s="92">
        <v>0</v>
      </c>
      <c r="QN22" s="92">
        <v>0</v>
      </c>
      <c r="QO22" s="92">
        <v>0</v>
      </c>
      <c r="QP22" s="92">
        <v>0</v>
      </c>
      <c r="QQ22" s="92">
        <v>0</v>
      </c>
      <c r="QR22" s="92">
        <v>0</v>
      </c>
      <c r="QS22" s="92">
        <v>0</v>
      </c>
      <c r="QT22" s="92">
        <v>0</v>
      </c>
      <c r="QU22" s="92">
        <v>0</v>
      </c>
      <c r="QV22" s="92">
        <v>0</v>
      </c>
      <c r="QW22" s="92">
        <v>0</v>
      </c>
      <c r="QX22" s="92">
        <v>0</v>
      </c>
      <c r="QY22" s="92">
        <v>0</v>
      </c>
      <c r="QZ22" s="92">
        <v>0</v>
      </c>
      <c r="RA22" s="92">
        <v>0</v>
      </c>
      <c r="RB22" s="92">
        <v>0</v>
      </c>
      <c r="RC22" s="92">
        <v>0</v>
      </c>
      <c r="RD22" s="92">
        <v>0</v>
      </c>
      <c r="RE22" s="92">
        <v>0</v>
      </c>
      <c r="RF22" s="92">
        <v>0</v>
      </c>
      <c r="RG22" s="92">
        <v>0</v>
      </c>
      <c r="RH22" s="92">
        <v>0</v>
      </c>
      <c r="RI22" s="92">
        <v>0</v>
      </c>
      <c r="RJ22" s="92">
        <v>0</v>
      </c>
      <c r="RK22" s="92">
        <v>0</v>
      </c>
      <c r="RL22" s="92">
        <v>0</v>
      </c>
      <c r="RM22" s="92">
        <v>0</v>
      </c>
      <c r="RN22" s="92">
        <v>0</v>
      </c>
      <c r="RO22" s="92">
        <v>0</v>
      </c>
      <c r="RP22" s="92">
        <v>0</v>
      </c>
      <c r="RQ22" s="92">
        <v>0</v>
      </c>
      <c r="RR22" s="92">
        <v>0</v>
      </c>
      <c r="RS22" s="92">
        <v>0</v>
      </c>
      <c r="RT22" s="92">
        <v>0</v>
      </c>
      <c r="RU22" s="92">
        <v>0</v>
      </c>
      <c r="RV22" s="92">
        <v>0</v>
      </c>
      <c r="RW22" s="92">
        <v>0</v>
      </c>
      <c r="RX22" s="92">
        <v>0</v>
      </c>
      <c r="RY22" s="92">
        <v>0</v>
      </c>
      <c r="RZ22" s="92">
        <v>0</v>
      </c>
      <c r="SA22" s="92">
        <v>0</v>
      </c>
      <c r="SB22" s="92">
        <v>0</v>
      </c>
      <c r="SC22" s="92">
        <v>0</v>
      </c>
      <c r="SD22" s="92">
        <v>0</v>
      </c>
      <c r="SE22" s="92">
        <v>0</v>
      </c>
      <c r="SF22" s="92">
        <v>0</v>
      </c>
      <c r="SG22" s="92">
        <v>0</v>
      </c>
      <c r="SH22" s="92">
        <v>0</v>
      </c>
      <c r="SI22" s="92">
        <v>0</v>
      </c>
      <c r="SJ22" s="92">
        <v>0</v>
      </c>
      <c r="SK22" s="92">
        <v>0</v>
      </c>
      <c r="SL22" s="92">
        <v>0</v>
      </c>
      <c r="SM22" s="92">
        <v>0</v>
      </c>
      <c r="SN22" s="92">
        <v>0</v>
      </c>
      <c r="SO22" s="92">
        <v>0</v>
      </c>
      <c r="SP22" s="92">
        <v>0</v>
      </c>
      <c r="SQ22" s="92">
        <v>0</v>
      </c>
      <c r="SR22" s="92">
        <v>0</v>
      </c>
      <c r="SS22" s="92">
        <v>0</v>
      </c>
      <c r="ST22" s="92">
        <v>0</v>
      </c>
      <c r="SU22" s="92">
        <v>0</v>
      </c>
      <c r="SV22" s="92">
        <v>0</v>
      </c>
      <c r="SW22" s="92">
        <v>0</v>
      </c>
      <c r="SX22" s="92">
        <v>0</v>
      </c>
      <c r="SY22" s="92">
        <v>0</v>
      </c>
      <c r="SZ22" s="92">
        <v>0</v>
      </c>
      <c r="TA22" s="92">
        <v>0</v>
      </c>
      <c r="TB22" s="92">
        <v>0</v>
      </c>
      <c r="TC22" s="92">
        <v>6.9084628700000001</v>
      </c>
      <c r="TD22" s="92">
        <v>0</v>
      </c>
      <c r="TE22" s="92">
        <v>0</v>
      </c>
      <c r="TF22" s="92">
        <v>0</v>
      </c>
      <c r="TG22" s="92">
        <v>0</v>
      </c>
      <c r="TH22" s="92">
        <v>0</v>
      </c>
      <c r="TI22" s="92">
        <v>0</v>
      </c>
      <c r="TJ22" s="92">
        <v>0</v>
      </c>
      <c r="TK22" s="92">
        <v>0</v>
      </c>
      <c r="TL22" s="92">
        <v>0</v>
      </c>
      <c r="TM22" s="92">
        <v>0</v>
      </c>
      <c r="TN22" s="92">
        <v>0</v>
      </c>
      <c r="TO22" s="92">
        <v>0</v>
      </c>
      <c r="TP22" s="92">
        <v>2.9105049199999999E-4</v>
      </c>
      <c r="TQ22" s="92">
        <v>-656655.32901300001</v>
      </c>
      <c r="TR22" s="92">
        <v>2.34436819722222E-5</v>
      </c>
      <c r="TS22" s="92">
        <v>2.6786081888888901E-3</v>
      </c>
      <c r="TT22" s="92">
        <v>7.0014570277777803E-6</v>
      </c>
      <c r="TU22" s="92">
        <v>5.64270394444445E-17</v>
      </c>
      <c r="TV22" s="92">
        <v>1.23867463055556E-16</v>
      </c>
      <c r="TW22" s="92">
        <v>5.1972362222222301E-17</v>
      </c>
      <c r="TX22" s="92">
        <v>7.6694573333333405E-14</v>
      </c>
      <c r="TY22" s="92">
        <v>1.58933216111111E-14</v>
      </c>
      <c r="TZ22" s="92">
        <v>7.97117502777778E-14</v>
      </c>
      <c r="UA22" s="92">
        <v>0</v>
      </c>
      <c r="UB22" s="92">
        <v>1.3860389249999999E-16</v>
      </c>
      <c r="UC22" s="92">
        <v>3.4978642222222298E-18</v>
      </c>
      <c r="UD22" s="92">
        <v>1.4676353361111099E-18</v>
      </c>
      <c r="UE22" s="92">
        <v>3.20528602777778E-14</v>
      </c>
      <c r="UF22" s="92">
        <v>3.90608330555556E-15</v>
      </c>
      <c r="UG22" s="92">
        <v>1.3216137611111101E-15</v>
      </c>
      <c r="UH22" s="92">
        <v>5.2212511944444497E-11</v>
      </c>
      <c r="UI22" s="92">
        <v>2.9998081388888898E-9</v>
      </c>
      <c r="UJ22" s="92">
        <v>1.8831978916666701E-6</v>
      </c>
      <c r="UK22" s="92">
        <v>0</v>
      </c>
      <c r="UL22" s="92">
        <v>2.1124437277777802E-9</v>
      </c>
      <c r="UM22" s="92">
        <v>9.8799147777777906E-15</v>
      </c>
      <c r="UN22" s="92">
        <v>5.5758029166666697E-12</v>
      </c>
      <c r="UO22" s="92">
        <v>1.54008997222222E-12</v>
      </c>
      <c r="UP22" s="92">
        <v>8.96129477777779E-11</v>
      </c>
      <c r="UQ22" s="92">
        <v>0</v>
      </c>
      <c r="UR22" s="92">
        <v>0</v>
      </c>
      <c r="US22" s="92">
        <v>0</v>
      </c>
      <c r="UT22" s="92">
        <v>0</v>
      </c>
      <c r="UU22" s="92">
        <v>0</v>
      </c>
      <c r="UV22" s="92">
        <v>0</v>
      </c>
      <c r="UW22" s="92">
        <v>0</v>
      </c>
      <c r="UX22" s="92">
        <v>0</v>
      </c>
      <c r="UY22" s="92">
        <v>0</v>
      </c>
      <c r="UZ22" s="92">
        <v>0</v>
      </c>
      <c r="VA22" s="92">
        <v>2.7026440388888899E-15</v>
      </c>
      <c r="VB22" s="92">
        <v>2.4008501611111101E-2</v>
      </c>
      <c r="VC22" s="92">
        <v>9.0325734722222301E-2</v>
      </c>
      <c r="VD22" s="92">
        <v>0</v>
      </c>
      <c r="VE22" s="92">
        <v>0</v>
      </c>
      <c r="VF22" s="92">
        <v>0</v>
      </c>
      <c r="VG22" s="92">
        <v>0</v>
      </c>
      <c r="VH22" s="92">
        <v>0</v>
      </c>
      <c r="VI22" s="92">
        <v>0</v>
      </c>
      <c r="VJ22" s="92">
        <v>0</v>
      </c>
      <c r="VK22" s="92">
        <v>0</v>
      </c>
      <c r="VL22" s="92">
        <v>0</v>
      </c>
      <c r="VM22" s="92">
        <v>0</v>
      </c>
      <c r="VN22" s="92">
        <v>0</v>
      </c>
      <c r="VO22" s="92">
        <v>0</v>
      </c>
      <c r="VP22" s="92">
        <v>0</v>
      </c>
      <c r="VQ22" s="92">
        <v>0</v>
      </c>
      <c r="VR22" s="92">
        <v>0</v>
      </c>
      <c r="VS22" s="92">
        <v>0</v>
      </c>
      <c r="VT22" s="92">
        <v>0</v>
      </c>
      <c r="VU22" s="92">
        <v>0</v>
      </c>
      <c r="VV22" s="92">
        <v>0</v>
      </c>
      <c r="VW22" s="92">
        <v>0</v>
      </c>
      <c r="VX22" s="92">
        <v>0</v>
      </c>
      <c r="VY22" s="92">
        <v>0</v>
      </c>
      <c r="VZ22" s="92">
        <v>0</v>
      </c>
      <c r="WA22" s="92">
        <v>0</v>
      </c>
      <c r="WB22" s="92">
        <v>0</v>
      </c>
      <c r="WC22" s="92">
        <v>0</v>
      </c>
    </row>
    <row r="23" spans="2:601" ht="13.5" customHeight="1">
      <c r="B23" s="851">
        <v>571</v>
      </c>
      <c r="C23" s="92">
        <v>0</v>
      </c>
      <c r="D23" s="92">
        <v>36530.594100000002</v>
      </c>
      <c r="E23" s="92">
        <v>-75.931155700000005</v>
      </c>
      <c r="F23" s="92">
        <v>710.24542799999995</v>
      </c>
      <c r="G23" s="92">
        <v>0.123689295</v>
      </c>
      <c r="H23" s="92">
        <v>0.10769316399999999</v>
      </c>
      <c r="I23" s="92">
        <v>0.236405794</v>
      </c>
      <c r="J23" s="92">
        <v>9.9191242099999993E-2</v>
      </c>
      <c r="K23" s="92">
        <v>0.26328235700000002</v>
      </c>
      <c r="L23" s="92">
        <v>5.4559677500000001E-2</v>
      </c>
      <c r="M23" s="92">
        <v>3.6002674800000002E-2</v>
      </c>
      <c r="N23" s="92">
        <v>0</v>
      </c>
      <c r="O23" s="92">
        <v>0.26013117299999999</v>
      </c>
      <c r="P23" s="92">
        <v>6.56477612E-3</v>
      </c>
      <c r="Q23" s="92">
        <v>2.7544515199999999E-3</v>
      </c>
      <c r="R23" s="92">
        <v>0.110033243</v>
      </c>
      <c r="S23" s="92">
        <v>1.3409068999999999E-2</v>
      </c>
      <c r="T23" s="92">
        <v>2.5223504399999999</v>
      </c>
      <c r="U23" s="92">
        <v>0.16060633699999999</v>
      </c>
      <c r="V23" s="92">
        <v>0.108823078</v>
      </c>
      <c r="W23" s="92">
        <v>5.7014246900000003E-2</v>
      </c>
      <c r="X23" s="92">
        <v>0</v>
      </c>
      <c r="Y23" s="92">
        <v>0.699870824</v>
      </c>
      <c r="Z23" s="92">
        <v>0.184694895</v>
      </c>
      <c r="AA23" s="92">
        <v>7.0474056199999996E-2</v>
      </c>
      <c r="AB23" s="92">
        <v>0.144273916</v>
      </c>
      <c r="AC23" s="92">
        <v>1.28188782E-6</v>
      </c>
      <c r="AD23" s="92">
        <v>0</v>
      </c>
      <c r="AE23" s="92">
        <v>0.69902036400000001</v>
      </c>
      <c r="AF23" s="92">
        <v>0.89817156899999995</v>
      </c>
      <c r="AG23" s="92">
        <v>3.6802965700000002E-2</v>
      </c>
      <c r="AH23" s="92">
        <v>0</v>
      </c>
      <c r="AI23" s="92">
        <v>0</v>
      </c>
      <c r="AJ23" s="92">
        <v>0</v>
      </c>
      <c r="AK23" s="92">
        <v>0</v>
      </c>
      <c r="AL23" s="92">
        <v>0</v>
      </c>
      <c r="AM23" s="92">
        <v>0</v>
      </c>
      <c r="AN23" s="92">
        <v>1.7601944400000001E-3</v>
      </c>
      <c r="AO23" s="92">
        <v>1.67610004E-2</v>
      </c>
      <c r="AP23" s="92">
        <v>3.41158659E-2</v>
      </c>
      <c r="AQ23" s="92">
        <v>0</v>
      </c>
      <c r="AR23" s="92">
        <v>0</v>
      </c>
      <c r="AS23" s="92">
        <v>0</v>
      </c>
      <c r="AT23" s="92">
        <v>0</v>
      </c>
      <c r="AU23" s="92">
        <v>0</v>
      </c>
      <c r="AV23" s="92">
        <v>0</v>
      </c>
      <c r="AW23" s="92">
        <v>0</v>
      </c>
      <c r="AX23" s="92">
        <v>0</v>
      </c>
      <c r="AY23" s="92">
        <v>0</v>
      </c>
      <c r="AZ23" s="92">
        <v>0</v>
      </c>
      <c r="BA23" s="92">
        <v>0</v>
      </c>
      <c r="BB23" s="92">
        <v>0</v>
      </c>
      <c r="BC23" s="92">
        <v>0</v>
      </c>
      <c r="BD23" s="92">
        <v>0</v>
      </c>
      <c r="BE23" s="92">
        <v>0</v>
      </c>
      <c r="BF23" s="92">
        <v>0</v>
      </c>
      <c r="BG23" s="92">
        <v>0</v>
      </c>
      <c r="BH23" s="92">
        <v>0</v>
      </c>
      <c r="BI23" s="92">
        <v>0</v>
      </c>
      <c r="BJ23" s="92">
        <v>0</v>
      </c>
      <c r="BK23" s="92">
        <v>0</v>
      </c>
      <c r="BL23" s="92">
        <v>0</v>
      </c>
      <c r="BM23" s="92">
        <v>0</v>
      </c>
      <c r="BN23" s="92">
        <v>0</v>
      </c>
      <c r="BO23" s="92">
        <v>0</v>
      </c>
      <c r="BP23" s="92">
        <v>0.99031160500000004</v>
      </c>
      <c r="BQ23" s="92">
        <v>1.7246284099999999E-4</v>
      </c>
      <c r="BR23" s="92">
        <v>1.50159066E-4</v>
      </c>
      <c r="BS23" s="92">
        <v>3.29626058E-4</v>
      </c>
      <c r="BT23" s="92">
        <v>1.3830464E-4</v>
      </c>
      <c r="BU23" s="92">
        <v>3.67100672E-4</v>
      </c>
      <c r="BV23" s="92">
        <v>7.6073818499999997E-5</v>
      </c>
      <c r="BW23" s="92">
        <v>5.0199360999999999E-5</v>
      </c>
      <c r="BX23" s="92">
        <v>0</v>
      </c>
      <c r="BY23" s="92">
        <v>3.6270690299999999E-4</v>
      </c>
      <c r="BZ23" s="92">
        <v>9.1534189700000003E-6</v>
      </c>
      <c r="CA23" s="92">
        <v>3.8405953700000001E-6</v>
      </c>
      <c r="CB23" s="92">
        <v>1.5342189200000001E-4</v>
      </c>
      <c r="CC23" s="92">
        <v>1.8696574599999998E-5</v>
      </c>
      <c r="CD23" s="92">
        <v>3.5169714800000001E-3</v>
      </c>
      <c r="CE23" s="92">
        <v>2.23937125E-4</v>
      </c>
      <c r="CF23" s="92">
        <v>1.5173453099999999E-4</v>
      </c>
      <c r="CG23" s="92">
        <v>7.9496281300000003E-5</v>
      </c>
      <c r="CH23" s="92">
        <v>0</v>
      </c>
      <c r="CI23" s="92">
        <v>9.7584605500000005E-4</v>
      </c>
      <c r="CJ23" s="92">
        <v>2.57524359E-4</v>
      </c>
      <c r="CK23" s="92">
        <v>9.8263604300000005E-5</v>
      </c>
      <c r="CL23" s="92">
        <v>2.0116445299999999E-4</v>
      </c>
      <c r="CM23" s="92">
        <v>1.7873657900000001E-9</v>
      </c>
      <c r="CN23" s="92">
        <v>0</v>
      </c>
      <c r="CO23" s="92">
        <v>9.7466024000000004E-4</v>
      </c>
      <c r="CP23" s="92">
        <v>1.25234136E-3</v>
      </c>
      <c r="CQ23" s="92">
        <v>5.13152251E-5</v>
      </c>
      <c r="CR23" s="92">
        <v>0</v>
      </c>
      <c r="CS23" s="92">
        <v>0</v>
      </c>
      <c r="CT23" s="92">
        <v>0</v>
      </c>
      <c r="CU23" s="92">
        <v>0</v>
      </c>
      <c r="CV23" s="92">
        <v>0</v>
      </c>
      <c r="CW23" s="92">
        <v>0</v>
      </c>
      <c r="CX23" s="92">
        <v>2.45427977E-6</v>
      </c>
      <c r="CY23" s="92">
        <v>2.3370249999999999E-5</v>
      </c>
      <c r="CZ23" s="92">
        <v>4.7568539900000002E-5</v>
      </c>
      <c r="DA23" s="92">
        <v>0</v>
      </c>
      <c r="DB23" s="92">
        <v>0</v>
      </c>
      <c r="DC23" s="92">
        <v>0</v>
      </c>
      <c r="DD23" s="92">
        <v>0</v>
      </c>
      <c r="DE23" s="92">
        <v>0</v>
      </c>
      <c r="DF23" s="92">
        <v>0</v>
      </c>
      <c r="DG23" s="92">
        <v>0</v>
      </c>
      <c r="DH23" s="92">
        <v>0</v>
      </c>
      <c r="DI23" s="92">
        <v>0</v>
      </c>
      <c r="DJ23" s="92">
        <v>0</v>
      </c>
      <c r="DK23" s="92">
        <v>0</v>
      </c>
      <c r="DL23" s="92">
        <v>0</v>
      </c>
      <c r="DM23" s="92">
        <v>0</v>
      </c>
      <c r="DN23" s="92">
        <v>0</v>
      </c>
      <c r="DO23" s="92">
        <v>0</v>
      </c>
      <c r="DP23" s="92">
        <v>0</v>
      </c>
      <c r="DQ23" s="92">
        <v>0</v>
      </c>
      <c r="DR23" s="92">
        <v>0</v>
      </c>
      <c r="DS23" s="92">
        <v>0</v>
      </c>
      <c r="DT23" s="92">
        <v>0</v>
      </c>
      <c r="DU23" s="92">
        <v>0</v>
      </c>
      <c r="DV23" s="92">
        <v>0</v>
      </c>
      <c r="DW23" s="92">
        <v>0</v>
      </c>
      <c r="DX23" s="92">
        <v>0</v>
      </c>
      <c r="DY23" s="92">
        <v>0</v>
      </c>
      <c r="DZ23" s="92">
        <v>12795.270200000001</v>
      </c>
      <c r="EA23" s="92">
        <v>5.6982470899999997</v>
      </c>
      <c r="EB23" s="92">
        <v>19.4017506</v>
      </c>
      <c r="EC23" s="92">
        <v>42.590319299999997</v>
      </c>
      <c r="ED23" s="92">
        <v>17.870063999999999</v>
      </c>
      <c r="EE23" s="92">
        <v>39.526948900000001</v>
      </c>
      <c r="EF23" s="92">
        <v>8.1911207600000004</v>
      </c>
      <c r="EG23" s="92">
        <v>12.3237185</v>
      </c>
      <c r="EH23" s="92">
        <v>0</v>
      </c>
      <c r="EI23" s="92">
        <v>42.1782927</v>
      </c>
      <c r="EJ23" s="92">
        <v>1.0644285499999999</v>
      </c>
      <c r="EK23" s="92">
        <v>0.44661338</v>
      </c>
      <c r="EL23" s="92">
        <v>14.537165099999999</v>
      </c>
      <c r="EM23" s="92">
        <v>1.7715541699999999</v>
      </c>
      <c r="EN23" s="92">
        <v>454.42080399999998</v>
      </c>
      <c r="EO23" s="92">
        <v>24.4362092</v>
      </c>
      <c r="EP23" s="92">
        <v>13.723678400000001</v>
      </c>
      <c r="EQ23" s="92">
        <v>5.4782458399999996</v>
      </c>
      <c r="ER23" s="92">
        <v>0</v>
      </c>
      <c r="ES23" s="92">
        <v>63.043551999999998</v>
      </c>
      <c r="ET23" s="92">
        <v>28.100826000000001</v>
      </c>
      <c r="EU23" s="92">
        <v>6.4902884700000003</v>
      </c>
      <c r="EV23" s="92">
        <v>17.037196999999999</v>
      </c>
      <c r="EW23" s="92">
        <v>2.1831267399999998E-5</v>
      </c>
      <c r="EX23" s="92">
        <v>0</v>
      </c>
      <c r="EY23" s="92">
        <v>92.368970399999995</v>
      </c>
      <c r="EZ23" s="92">
        <v>69.233866899999995</v>
      </c>
      <c r="FA23" s="92">
        <v>4.86006348</v>
      </c>
      <c r="FB23" s="92">
        <v>0</v>
      </c>
      <c r="FC23" s="92">
        <v>0</v>
      </c>
      <c r="FD23" s="92">
        <v>0</v>
      </c>
      <c r="FE23" s="92">
        <v>0</v>
      </c>
      <c r="FF23" s="92">
        <v>0</v>
      </c>
      <c r="FG23" s="92">
        <v>0</v>
      </c>
      <c r="FH23" s="92">
        <v>0.497196421</v>
      </c>
      <c r="FI23" s="92">
        <v>0.53633189999999997</v>
      </c>
      <c r="FJ23" s="92">
        <v>0.95570412800000004</v>
      </c>
      <c r="FK23" s="92">
        <v>0</v>
      </c>
      <c r="FL23" s="92">
        <v>0</v>
      </c>
      <c r="FM23" s="92">
        <v>0</v>
      </c>
      <c r="FN23" s="92">
        <v>0</v>
      </c>
      <c r="FO23" s="92">
        <v>0</v>
      </c>
      <c r="FP23" s="92">
        <v>0</v>
      </c>
      <c r="FQ23" s="92">
        <v>0</v>
      </c>
      <c r="FR23" s="92">
        <v>0</v>
      </c>
      <c r="FS23" s="92">
        <v>0</v>
      </c>
      <c r="FT23" s="92">
        <v>0</v>
      </c>
      <c r="FU23" s="92">
        <v>0</v>
      </c>
      <c r="FV23" s="92">
        <v>0</v>
      </c>
      <c r="FW23" s="92">
        <v>0</v>
      </c>
      <c r="FX23" s="92">
        <v>0</v>
      </c>
      <c r="FY23" s="92">
        <v>0</v>
      </c>
      <c r="FZ23" s="92">
        <v>0</v>
      </c>
      <c r="GA23" s="92">
        <v>0</v>
      </c>
      <c r="GB23" s="92">
        <v>0</v>
      </c>
      <c r="GC23" s="92">
        <v>0</v>
      </c>
      <c r="GD23" s="92">
        <v>0</v>
      </c>
      <c r="GE23" s="92">
        <v>0</v>
      </c>
      <c r="GF23" s="92">
        <v>0</v>
      </c>
      <c r="GG23" s="92">
        <v>0</v>
      </c>
      <c r="GH23" s="92">
        <v>0</v>
      </c>
      <c r="GI23" s="92">
        <v>0</v>
      </c>
      <c r="GJ23" s="92">
        <v>0.92840085999999999</v>
      </c>
      <c r="GK23" s="92">
        <v>4.1345414299999997E-4</v>
      </c>
      <c r="GL23" s="92">
        <v>1.40775471E-3</v>
      </c>
      <c r="GM23" s="92">
        <v>3.0902738499999998E-3</v>
      </c>
      <c r="GN23" s="92">
        <v>1.2966184E-3</v>
      </c>
      <c r="GO23" s="92">
        <v>2.8680014299999998E-3</v>
      </c>
      <c r="GP23" s="92">
        <v>5.9433239E-4</v>
      </c>
      <c r="GQ23" s="92">
        <v>8.9418594500000005E-4</v>
      </c>
      <c r="GR23" s="92">
        <v>0</v>
      </c>
      <c r="GS23" s="92">
        <v>3.06037797E-3</v>
      </c>
      <c r="GT23" s="92">
        <v>7.7232943599999998E-5</v>
      </c>
      <c r="GU23" s="92">
        <v>3.24054309E-5</v>
      </c>
      <c r="GV23" s="92">
        <v>1.05478949E-3</v>
      </c>
      <c r="GW23" s="92">
        <v>1.28540654E-4</v>
      </c>
      <c r="GX23" s="92">
        <v>3.2971923E-2</v>
      </c>
      <c r="GY23" s="92">
        <v>1.7730456E-3</v>
      </c>
      <c r="GZ23" s="92">
        <v>9.9576441499999997E-4</v>
      </c>
      <c r="HA23" s="92">
        <v>3.9749126400000001E-4</v>
      </c>
      <c r="HB23" s="92">
        <v>0</v>
      </c>
      <c r="HC23" s="92">
        <v>4.5743221299999999E-3</v>
      </c>
      <c r="HD23" s="92">
        <v>2.0389433300000001E-3</v>
      </c>
      <c r="HE23" s="92">
        <v>4.7092318300000002E-4</v>
      </c>
      <c r="HF23" s="92">
        <v>1.2361871300000001E-3</v>
      </c>
      <c r="HG23" s="92">
        <v>1.5840359E-9</v>
      </c>
      <c r="HH23" s="92">
        <v>0</v>
      </c>
      <c r="HI23" s="92">
        <v>6.7021195999999996E-3</v>
      </c>
      <c r="HJ23" s="92">
        <v>5.0234797900000003E-3</v>
      </c>
      <c r="HK23" s="92">
        <v>3.5263710899999999E-4</v>
      </c>
      <c r="HL23" s="92">
        <v>0</v>
      </c>
      <c r="HM23" s="92">
        <v>0</v>
      </c>
      <c r="HN23" s="92">
        <v>0</v>
      </c>
      <c r="HO23" s="92">
        <v>0</v>
      </c>
      <c r="HP23" s="92">
        <v>0</v>
      </c>
      <c r="HQ23" s="92">
        <v>0</v>
      </c>
      <c r="HR23" s="92">
        <v>3.6075641699999997E-5</v>
      </c>
      <c r="HS23" s="92">
        <v>3.89152388E-5</v>
      </c>
      <c r="HT23" s="92">
        <v>6.9344102699999999E-5</v>
      </c>
      <c r="HU23" s="92">
        <v>0</v>
      </c>
      <c r="HV23" s="92">
        <v>0</v>
      </c>
      <c r="HW23" s="92">
        <v>0</v>
      </c>
      <c r="HX23" s="92">
        <v>0</v>
      </c>
      <c r="HY23" s="92">
        <v>0</v>
      </c>
      <c r="HZ23" s="92">
        <v>0</v>
      </c>
      <c r="IA23" s="92">
        <v>0</v>
      </c>
      <c r="IB23" s="92">
        <v>0</v>
      </c>
      <c r="IC23" s="92">
        <v>0</v>
      </c>
      <c r="ID23" s="92">
        <v>0</v>
      </c>
      <c r="IE23" s="92">
        <v>0</v>
      </c>
      <c r="IF23" s="92">
        <v>0</v>
      </c>
      <c r="IG23" s="92">
        <v>0</v>
      </c>
      <c r="IH23" s="92">
        <v>0</v>
      </c>
      <c r="II23" s="92">
        <v>0</v>
      </c>
      <c r="IJ23" s="92">
        <v>0</v>
      </c>
      <c r="IK23" s="92">
        <v>0</v>
      </c>
      <c r="IL23" s="92">
        <v>0</v>
      </c>
      <c r="IM23" s="92">
        <v>0</v>
      </c>
      <c r="IN23" s="92">
        <v>0</v>
      </c>
      <c r="IO23" s="92">
        <v>0</v>
      </c>
      <c r="IP23" s="92">
        <v>0</v>
      </c>
      <c r="IQ23" s="92">
        <v>0</v>
      </c>
      <c r="IR23" s="92">
        <v>0</v>
      </c>
      <c r="IS23" s="92">
        <v>0</v>
      </c>
      <c r="IT23" s="92">
        <v>717.19388600000002</v>
      </c>
      <c r="IU23" s="92">
        <v>13782.053400000001</v>
      </c>
      <c r="IV23" s="92">
        <v>233.21596700000001</v>
      </c>
      <c r="IW23" s="92">
        <v>55.050935500000001</v>
      </c>
      <c r="IX23" s="92">
        <v>6.9084628700000001</v>
      </c>
      <c r="IY23" s="92">
        <v>0</v>
      </c>
      <c r="IZ23" s="92">
        <v>1</v>
      </c>
      <c r="JA23" s="92">
        <v>0</v>
      </c>
      <c r="JB23" s="92">
        <v>-69413.637799999997</v>
      </c>
      <c r="JC23" s="92">
        <v>-3612.1639599999999</v>
      </c>
      <c r="JD23" s="92">
        <v>-49.783036600000003</v>
      </c>
      <c r="JE23" s="92">
        <v>-39.272589000000004</v>
      </c>
      <c r="JF23" s="92">
        <v>-2.0436766500000001</v>
      </c>
      <c r="JG23" s="92">
        <v>5.12539152E-2</v>
      </c>
      <c r="JH23" s="92">
        <v>0.98492780300000005</v>
      </c>
      <c r="JI23" s="92">
        <v>19.216635400000001</v>
      </c>
      <c r="JJ23" s="92">
        <v>0</v>
      </c>
      <c r="JK23" s="92">
        <v>0</v>
      </c>
      <c r="JL23" s="92">
        <v>0</v>
      </c>
      <c r="JM23" s="92">
        <v>0</v>
      </c>
      <c r="JN23" s="92">
        <v>0</v>
      </c>
      <c r="JO23" s="92">
        <v>0</v>
      </c>
      <c r="JP23" s="92">
        <v>0</v>
      </c>
      <c r="JQ23" s="92">
        <v>0</v>
      </c>
      <c r="JR23" s="92">
        <v>0</v>
      </c>
      <c r="JS23" s="92">
        <v>0</v>
      </c>
      <c r="JT23" s="92">
        <v>0</v>
      </c>
      <c r="JU23" s="92">
        <v>0</v>
      </c>
      <c r="JV23" s="92">
        <v>0</v>
      </c>
      <c r="JW23" s="92">
        <v>0</v>
      </c>
      <c r="JX23" s="92">
        <v>0</v>
      </c>
      <c r="JY23" s="92">
        <v>0</v>
      </c>
      <c r="JZ23" s="92">
        <v>0</v>
      </c>
      <c r="KA23" s="92">
        <v>0</v>
      </c>
      <c r="KB23" s="92">
        <v>0</v>
      </c>
      <c r="KC23" s="92">
        <v>0</v>
      </c>
      <c r="KD23" s="92">
        <v>0</v>
      </c>
      <c r="KE23" s="92">
        <v>0</v>
      </c>
      <c r="KF23" s="92">
        <v>0</v>
      </c>
      <c r="KG23" s="92">
        <v>0</v>
      </c>
      <c r="KH23" s="92">
        <v>0</v>
      </c>
      <c r="KI23" s="92">
        <v>0</v>
      </c>
      <c r="KJ23" s="92">
        <v>0</v>
      </c>
      <c r="KK23" s="92">
        <v>0</v>
      </c>
      <c r="KL23" s="92">
        <v>0</v>
      </c>
      <c r="KM23" s="92">
        <v>0</v>
      </c>
      <c r="KN23" s="92">
        <v>0</v>
      </c>
      <c r="KO23" s="92">
        <v>0</v>
      </c>
      <c r="KP23" s="92">
        <v>0</v>
      </c>
      <c r="KQ23" s="92">
        <v>0</v>
      </c>
      <c r="KR23" s="92">
        <v>0</v>
      </c>
      <c r="KS23" s="92">
        <v>0</v>
      </c>
      <c r="KT23" s="92">
        <v>0</v>
      </c>
      <c r="KU23" s="92">
        <v>0</v>
      </c>
      <c r="KV23" s="92">
        <v>0</v>
      </c>
      <c r="KW23" s="92">
        <v>0</v>
      </c>
      <c r="KX23" s="92">
        <v>0</v>
      </c>
      <c r="KY23" s="92">
        <v>0</v>
      </c>
      <c r="KZ23" s="92">
        <v>0</v>
      </c>
      <c r="LA23" s="92">
        <v>0</v>
      </c>
      <c r="LB23" s="92">
        <v>0</v>
      </c>
      <c r="LC23" s="92">
        <v>7.5831419100000002</v>
      </c>
      <c r="LD23" s="92">
        <v>0.187243295</v>
      </c>
      <c r="LE23" s="92">
        <v>7.8563620099999995E-2</v>
      </c>
      <c r="LF23" s="92">
        <v>3.1384150200000001</v>
      </c>
      <c r="LG23" s="92">
        <v>0.38245917800000001</v>
      </c>
      <c r="LH23" s="92">
        <v>80.353009400000005</v>
      </c>
      <c r="LI23" s="92">
        <v>0</v>
      </c>
      <c r="LJ23" s="92">
        <v>122.96493599999999</v>
      </c>
      <c r="LK23" s="92">
        <v>71.788112600000005</v>
      </c>
      <c r="LL23" s="92">
        <v>21.252316799999999</v>
      </c>
      <c r="LM23" s="92">
        <v>2.36136854</v>
      </c>
      <c r="LN23" s="92">
        <v>33.267737099999998</v>
      </c>
      <c r="LO23" s="92">
        <v>4.4351137400000002</v>
      </c>
      <c r="LP23" s="92">
        <v>0</v>
      </c>
      <c r="LQ23" s="92">
        <v>3.0564543999999998</v>
      </c>
      <c r="LR23" s="92">
        <v>0</v>
      </c>
      <c r="LS23" s="92">
        <v>0</v>
      </c>
      <c r="LT23" s="92">
        <v>0</v>
      </c>
      <c r="LU23" s="92">
        <v>0</v>
      </c>
      <c r="LV23" s="92">
        <v>0</v>
      </c>
      <c r="LW23" s="92">
        <v>0</v>
      </c>
      <c r="LX23" s="92">
        <v>0</v>
      </c>
      <c r="LY23" s="92">
        <v>0</v>
      </c>
      <c r="LZ23" s="92">
        <v>0</v>
      </c>
      <c r="MA23" s="92">
        <v>0</v>
      </c>
      <c r="MB23" s="92">
        <v>0</v>
      </c>
      <c r="MC23" s="92">
        <v>0</v>
      </c>
      <c r="MD23" s="92">
        <v>0</v>
      </c>
      <c r="ME23" s="92">
        <v>0</v>
      </c>
      <c r="MF23" s="92">
        <v>0</v>
      </c>
      <c r="MG23" s="92">
        <v>0</v>
      </c>
      <c r="MH23" s="92">
        <v>0</v>
      </c>
      <c r="MI23" s="92">
        <v>0</v>
      </c>
      <c r="MJ23" s="92">
        <v>0</v>
      </c>
      <c r="MK23" s="92">
        <v>0</v>
      </c>
      <c r="ML23" s="92">
        <v>0</v>
      </c>
      <c r="MM23" s="92">
        <v>0</v>
      </c>
      <c r="MN23" s="92">
        <v>0</v>
      </c>
      <c r="MO23" s="92">
        <v>0</v>
      </c>
      <c r="MP23" s="92">
        <v>0</v>
      </c>
      <c r="MQ23" s="92">
        <v>0</v>
      </c>
      <c r="MR23" s="92">
        <v>0</v>
      </c>
      <c r="MS23" s="92">
        <v>0</v>
      </c>
      <c r="MT23" s="92">
        <v>0</v>
      </c>
      <c r="MU23" s="92">
        <v>0</v>
      </c>
      <c r="MV23" s="92">
        <v>0</v>
      </c>
      <c r="MW23" s="92">
        <v>0</v>
      </c>
      <c r="MX23" s="92">
        <v>0</v>
      </c>
      <c r="MY23" s="92">
        <v>0</v>
      </c>
      <c r="MZ23" s="92">
        <v>0</v>
      </c>
      <c r="NA23" s="92">
        <v>0</v>
      </c>
      <c r="NB23" s="92">
        <v>0</v>
      </c>
      <c r="NC23" s="92">
        <v>0</v>
      </c>
      <c r="ND23" s="92">
        <v>0</v>
      </c>
      <c r="NE23" s="92">
        <v>0</v>
      </c>
      <c r="NF23" s="92">
        <v>0</v>
      </c>
      <c r="NG23" s="92">
        <v>0</v>
      </c>
      <c r="NH23" s="92">
        <v>0</v>
      </c>
      <c r="NI23" s="92">
        <v>0</v>
      </c>
      <c r="NJ23" s="92">
        <v>0</v>
      </c>
      <c r="NK23" s="92">
        <v>0</v>
      </c>
      <c r="NL23" s="92">
        <v>0</v>
      </c>
      <c r="NM23" s="92">
        <v>2.1613699E-2</v>
      </c>
      <c r="NN23" s="92">
        <v>5.3368646699999999E-4</v>
      </c>
      <c r="NO23" s="92">
        <v>2.23924392E-4</v>
      </c>
      <c r="NP23" s="92">
        <v>8.9452048200000002E-3</v>
      </c>
      <c r="NQ23" s="92">
        <v>1.09009665E-3</v>
      </c>
      <c r="NR23" s="92">
        <v>0.22902456299999999</v>
      </c>
      <c r="NS23" s="92">
        <v>0</v>
      </c>
      <c r="NT23" s="92">
        <v>0.35047835700000002</v>
      </c>
      <c r="NU23" s="92">
        <v>0.20461263599999999</v>
      </c>
      <c r="NV23" s="92">
        <v>6.0573992299999997E-2</v>
      </c>
      <c r="NW23" s="92">
        <v>6.7304435900000003E-3</v>
      </c>
      <c r="NX23" s="92">
        <v>9.4820704300000003E-2</v>
      </c>
      <c r="NY23" s="92">
        <v>1.26410945E-2</v>
      </c>
      <c r="NZ23" s="92">
        <v>0</v>
      </c>
      <c r="OA23" s="92">
        <v>8.7115982099999992E-3</v>
      </c>
      <c r="OB23" s="92">
        <v>0</v>
      </c>
      <c r="OC23" s="92">
        <v>0</v>
      </c>
      <c r="OD23" s="92">
        <v>0</v>
      </c>
      <c r="OE23" s="92">
        <v>0</v>
      </c>
      <c r="OF23" s="92">
        <v>0</v>
      </c>
      <c r="OG23" s="92">
        <v>0</v>
      </c>
      <c r="OH23" s="92">
        <v>0</v>
      </c>
      <c r="OI23" s="92">
        <v>0</v>
      </c>
      <c r="OJ23" s="92">
        <v>0</v>
      </c>
      <c r="OK23" s="92">
        <v>0</v>
      </c>
      <c r="OL23" s="92">
        <v>0</v>
      </c>
      <c r="OM23" s="92">
        <v>0</v>
      </c>
      <c r="ON23" s="92">
        <v>0</v>
      </c>
      <c r="OO23" s="92">
        <v>0</v>
      </c>
      <c r="OP23" s="92">
        <v>0</v>
      </c>
      <c r="OQ23" s="92">
        <v>0</v>
      </c>
      <c r="OR23" s="92">
        <v>0</v>
      </c>
      <c r="OS23" s="92">
        <v>0</v>
      </c>
      <c r="OT23" s="92">
        <v>0</v>
      </c>
      <c r="OU23" s="92">
        <v>0</v>
      </c>
      <c r="OV23" s="92">
        <v>0</v>
      </c>
      <c r="OW23" s="92">
        <v>0</v>
      </c>
      <c r="OX23" s="92">
        <v>0</v>
      </c>
      <c r="OY23" s="92">
        <v>0</v>
      </c>
      <c r="OZ23" s="92">
        <v>0</v>
      </c>
      <c r="PA23" s="92">
        <v>0</v>
      </c>
      <c r="PB23" s="92">
        <v>0</v>
      </c>
      <c r="PC23" s="92">
        <v>0</v>
      </c>
      <c r="PD23" s="92">
        <v>0</v>
      </c>
      <c r="PE23" s="92">
        <v>0</v>
      </c>
      <c r="PF23" s="92">
        <v>0</v>
      </c>
      <c r="PG23" s="92">
        <v>0</v>
      </c>
      <c r="PH23" s="92">
        <v>0</v>
      </c>
      <c r="PI23" s="92">
        <v>0</v>
      </c>
      <c r="PJ23" s="92">
        <v>0</v>
      </c>
      <c r="PK23" s="92">
        <v>0</v>
      </c>
      <c r="PL23" s="92">
        <v>0</v>
      </c>
      <c r="PM23" s="92">
        <v>0</v>
      </c>
      <c r="PN23" s="92">
        <v>0</v>
      </c>
      <c r="PO23" s="92">
        <v>0</v>
      </c>
      <c r="PP23" s="92">
        <v>0</v>
      </c>
      <c r="PQ23" s="92">
        <v>0</v>
      </c>
      <c r="PR23" s="92">
        <v>0</v>
      </c>
      <c r="PS23" s="92">
        <v>0</v>
      </c>
      <c r="PT23" s="92">
        <v>0</v>
      </c>
      <c r="PU23" s="92">
        <v>0</v>
      </c>
      <c r="PV23" s="92">
        <v>0</v>
      </c>
      <c r="PW23" s="92">
        <v>1229.54883</v>
      </c>
      <c r="PX23" s="92">
        <v>30.360077199999999</v>
      </c>
      <c r="PY23" s="92">
        <v>12.7384939</v>
      </c>
      <c r="PZ23" s="92">
        <v>414.63797699999998</v>
      </c>
      <c r="QA23" s="92">
        <v>50.529359200000002</v>
      </c>
      <c r="QB23" s="92">
        <v>12225.687900000001</v>
      </c>
      <c r="QC23" s="92">
        <v>0</v>
      </c>
      <c r="QD23" s="92">
        <v>2808.4699500000002</v>
      </c>
      <c r="QE23" s="92">
        <v>4025.6907000000001</v>
      </c>
      <c r="QF23" s="92">
        <v>510.38713999999999</v>
      </c>
      <c r="QG23" s="92">
        <v>56.709682299999997</v>
      </c>
      <c r="QH23" s="92">
        <v>819.26459999999997</v>
      </c>
      <c r="QI23" s="92">
        <v>105.64618299999999</v>
      </c>
      <c r="QJ23" s="92">
        <v>0</v>
      </c>
      <c r="QK23" s="92">
        <v>458.869778</v>
      </c>
      <c r="QL23" s="92">
        <v>0</v>
      </c>
      <c r="QM23" s="92">
        <v>0</v>
      </c>
      <c r="QN23" s="92">
        <v>0</v>
      </c>
      <c r="QO23" s="92">
        <v>0</v>
      </c>
      <c r="QP23" s="92">
        <v>0</v>
      </c>
      <c r="QQ23" s="92">
        <v>0</v>
      </c>
      <c r="QR23" s="92">
        <v>0</v>
      </c>
      <c r="QS23" s="92">
        <v>0</v>
      </c>
      <c r="QT23" s="92">
        <v>0</v>
      </c>
      <c r="QU23" s="92">
        <v>0</v>
      </c>
      <c r="QV23" s="92">
        <v>0</v>
      </c>
      <c r="QW23" s="92">
        <v>0</v>
      </c>
      <c r="QX23" s="92">
        <v>0</v>
      </c>
      <c r="QY23" s="92">
        <v>0</v>
      </c>
      <c r="QZ23" s="92">
        <v>0</v>
      </c>
      <c r="RA23" s="92">
        <v>0</v>
      </c>
      <c r="RB23" s="92">
        <v>0</v>
      </c>
      <c r="RC23" s="92">
        <v>0</v>
      </c>
      <c r="RD23" s="92">
        <v>0</v>
      </c>
      <c r="RE23" s="92">
        <v>0</v>
      </c>
      <c r="RF23" s="92">
        <v>0</v>
      </c>
      <c r="RG23" s="92">
        <v>0</v>
      </c>
      <c r="RH23" s="92">
        <v>0</v>
      </c>
      <c r="RI23" s="92">
        <v>0</v>
      </c>
      <c r="RJ23" s="92">
        <v>0</v>
      </c>
      <c r="RK23" s="92">
        <v>0</v>
      </c>
      <c r="RL23" s="92">
        <v>0</v>
      </c>
      <c r="RM23" s="92">
        <v>0</v>
      </c>
      <c r="RN23" s="92">
        <v>0</v>
      </c>
      <c r="RO23" s="92">
        <v>0</v>
      </c>
      <c r="RP23" s="92">
        <v>0</v>
      </c>
      <c r="RQ23" s="92">
        <v>0</v>
      </c>
      <c r="RR23" s="92">
        <v>0</v>
      </c>
      <c r="RS23" s="92">
        <v>0</v>
      </c>
      <c r="RT23" s="92">
        <v>0</v>
      </c>
      <c r="RU23" s="92">
        <v>0</v>
      </c>
      <c r="RV23" s="92">
        <v>0</v>
      </c>
      <c r="RW23" s="92">
        <v>0</v>
      </c>
      <c r="RX23" s="92">
        <v>0</v>
      </c>
      <c r="RY23" s="92">
        <v>0</v>
      </c>
      <c r="RZ23" s="92">
        <v>0</v>
      </c>
      <c r="SA23" s="92">
        <v>0</v>
      </c>
      <c r="SB23" s="92">
        <v>0</v>
      </c>
      <c r="SC23" s="92">
        <v>0</v>
      </c>
      <c r="SD23" s="92">
        <v>0</v>
      </c>
      <c r="SE23" s="92">
        <v>0</v>
      </c>
      <c r="SF23" s="92">
        <v>0</v>
      </c>
      <c r="SG23" s="92">
        <v>5.4049569499999998E-2</v>
      </c>
      <c r="SH23" s="92">
        <v>1.3345945000000001E-3</v>
      </c>
      <c r="SI23" s="92">
        <v>5.5996971899999995E-4</v>
      </c>
      <c r="SJ23" s="92">
        <v>1.82270143E-2</v>
      </c>
      <c r="SK23" s="92">
        <v>2.2212132200000001E-3</v>
      </c>
      <c r="SL23" s="92">
        <v>0.53742734800000003</v>
      </c>
      <c r="SM23" s="92">
        <v>0</v>
      </c>
      <c r="SN23" s="92">
        <v>0.123457148</v>
      </c>
      <c r="SO23" s="92">
        <v>0.17696478900000001</v>
      </c>
      <c r="SP23" s="92">
        <v>2.2436038799999999E-2</v>
      </c>
      <c r="SQ23" s="92">
        <v>2.4928932E-3</v>
      </c>
      <c r="SR23" s="92">
        <v>3.6013941000000001E-2</v>
      </c>
      <c r="SS23" s="92">
        <v>4.6440861899999996E-3</v>
      </c>
      <c r="ST23" s="92">
        <v>0</v>
      </c>
      <c r="SU23" s="92">
        <v>2.01713941E-2</v>
      </c>
      <c r="SV23" s="92">
        <v>0</v>
      </c>
      <c r="SW23" s="92">
        <v>0</v>
      </c>
      <c r="SX23" s="92">
        <v>0</v>
      </c>
      <c r="SY23" s="92">
        <v>350.84887099999997</v>
      </c>
      <c r="SZ23" s="92">
        <v>22748.5406</v>
      </c>
      <c r="TA23" s="92">
        <v>273.67996900000003</v>
      </c>
      <c r="TB23" s="92">
        <v>55.050935500000001</v>
      </c>
      <c r="TC23" s="92">
        <v>6.9084628700000001</v>
      </c>
      <c r="TD23" s="92">
        <v>0</v>
      </c>
      <c r="TE23" s="92">
        <v>0</v>
      </c>
      <c r="TF23" s="92">
        <v>1</v>
      </c>
      <c r="TG23" s="92">
        <v>-74528.154999999999</v>
      </c>
      <c r="TH23" s="92">
        <v>-1149.4416000000001</v>
      </c>
      <c r="TI23" s="92">
        <v>-26.148119099999999</v>
      </c>
      <c r="TJ23" s="92">
        <v>-102.12961900000001</v>
      </c>
      <c r="TK23" s="92">
        <v>-1.5751367199999999</v>
      </c>
      <c r="TL23" s="92">
        <v>2.1366127799999999E-2</v>
      </c>
      <c r="TM23" s="92">
        <v>1.3853492599999999</v>
      </c>
      <c r="TN23" s="92">
        <v>64.838574399999999</v>
      </c>
      <c r="TO23" s="92">
        <v>0</v>
      </c>
      <c r="TP23" s="92">
        <v>0.861811349</v>
      </c>
      <c r="TQ23" s="92">
        <v>-88989160.747600004</v>
      </c>
      <c r="TR23" s="92">
        <v>8.3774640277777899E-3</v>
      </c>
      <c r="TS23" s="92">
        <v>0</v>
      </c>
      <c r="TT23" s="92">
        <v>0</v>
      </c>
      <c r="TU23" s="92">
        <v>0</v>
      </c>
      <c r="TV23" s="92">
        <v>0</v>
      </c>
      <c r="TW23" s="92">
        <v>0</v>
      </c>
      <c r="TX23" s="92">
        <v>0</v>
      </c>
      <c r="TY23" s="92">
        <v>0</v>
      </c>
      <c r="TZ23" s="92">
        <v>0</v>
      </c>
      <c r="UA23" s="92">
        <v>0</v>
      </c>
      <c r="UB23" s="92">
        <v>0</v>
      </c>
      <c r="UC23" s="92">
        <v>0</v>
      </c>
      <c r="UD23" s="92">
        <v>0</v>
      </c>
      <c r="UE23" s="92">
        <v>0</v>
      </c>
      <c r="UF23" s="92">
        <v>0</v>
      </c>
      <c r="UG23" s="92">
        <v>0</v>
      </c>
      <c r="UH23" s="92">
        <v>0</v>
      </c>
      <c r="UI23" s="92">
        <v>0</v>
      </c>
      <c r="UJ23" s="92">
        <v>0</v>
      </c>
      <c r="UK23" s="92">
        <v>0</v>
      </c>
      <c r="UL23" s="92">
        <v>0</v>
      </c>
      <c r="UM23" s="92">
        <v>0</v>
      </c>
      <c r="UN23" s="92">
        <v>0</v>
      </c>
      <c r="UO23" s="92">
        <v>0</v>
      </c>
      <c r="UP23" s="92">
        <v>0</v>
      </c>
      <c r="UQ23" s="92">
        <v>0</v>
      </c>
      <c r="UR23" s="92">
        <v>0</v>
      </c>
      <c r="US23" s="92">
        <v>0</v>
      </c>
      <c r="UT23" s="92">
        <v>0</v>
      </c>
      <c r="UU23" s="92">
        <v>0</v>
      </c>
      <c r="UV23" s="92">
        <v>0</v>
      </c>
      <c r="UW23" s="92">
        <v>0</v>
      </c>
      <c r="UX23" s="92">
        <v>0</v>
      </c>
      <c r="UY23" s="92">
        <v>0</v>
      </c>
      <c r="UZ23" s="92">
        <v>0</v>
      </c>
      <c r="VA23" s="92">
        <v>0</v>
      </c>
      <c r="VB23" s="92">
        <v>0</v>
      </c>
      <c r="VC23" s="92">
        <v>0</v>
      </c>
      <c r="VD23" s="92">
        <v>0</v>
      </c>
      <c r="VE23" s="92">
        <v>0</v>
      </c>
      <c r="VF23" s="92">
        <v>0</v>
      </c>
      <c r="VG23" s="92">
        <v>0</v>
      </c>
      <c r="VH23" s="92">
        <v>0</v>
      </c>
      <c r="VI23" s="92">
        <v>0</v>
      </c>
      <c r="VJ23" s="92">
        <v>0</v>
      </c>
      <c r="VK23" s="92">
        <v>0</v>
      </c>
      <c r="VL23" s="92">
        <v>0</v>
      </c>
      <c r="VM23" s="92">
        <v>0</v>
      </c>
      <c r="VN23" s="92">
        <v>0</v>
      </c>
      <c r="VO23" s="92">
        <v>0</v>
      </c>
      <c r="VP23" s="92">
        <v>0</v>
      </c>
      <c r="VQ23" s="92">
        <v>0</v>
      </c>
      <c r="VR23" s="92">
        <v>0</v>
      </c>
      <c r="VS23" s="92">
        <v>0</v>
      </c>
      <c r="VT23" s="92">
        <v>0</v>
      </c>
      <c r="VU23" s="92">
        <v>0</v>
      </c>
      <c r="VV23" s="92">
        <v>0</v>
      </c>
      <c r="VW23" s="92">
        <v>0</v>
      </c>
      <c r="VX23" s="92">
        <v>0</v>
      </c>
      <c r="VY23" s="92">
        <v>0</v>
      </c>
      <c r="VZ23" s="92">
        <v>0</v>
      </c>
      <c r="WA23" s="92">
        <v>0</v>
      </c>
      <c r="WB23" s="92">
        <v>0</v>
      </c>
      <c r="WC23" s="92">
        <v>0.25196830083333399</v>
      </c>
    </row>
    <row r="24" spans="2:601" ht="13.5" customHeight="1">
      <c r="B24" s="851">
        <v>615</v>
      </c>
      <c r="C24" s="92">
        <v>0</v>
      </c>
      <c r="D24" s="92">
        <v>21866.071199999998</v>
      </c>
      <c r="E24" s="92">
        <v>-38.830446000000002</v>
      </c>
      <c r="F24" s="92">
        <v>41.663358799999997</v>
      </c>
      <c r="G24" s="92">
        <v>1.22918778E-2</v>
      </c>
      <c r="H24" s="92">
        <v>5.3746084500000003E-15</v>
      </c>
      <c r="I24" s="92">
        <v>1.17982266E-14</v>
      </c>
      <c r="J24" s="92">
        <v>4.9503048499999999E-15</v>
      </c>
      <c r="K24" s="92">
        <v>4.35630455E-11</v>
      </c>
      <c r="L24" s="92">
        <v>9.0274993999999993E-12</v>
      </c>
      <c r="M24" s="92">
        <v>3.1222649899999998E-11</v>
      </c>
      <c r="N24" s="92">
        <v>0</v>
      </c>
      <c r="O24" s="92">
        <v>1.29822809E-14</v>
      </c>
      <c r="P24" s="92">
        <v>3.2762613200000001E-16</v>
      </c>
      <c r="Q24" s="92">
        <v>1.3746550999999999E-16</v>
      </c>
      <c r="R24" s="92">
        <v>1.8206168799999999E-11</v>
      </c>
      <c r="S24" s="92">
        <v>2.2590001500000001E-12</v>
      </c>
      <c r="T24" s="92">
        <v>1.25882118E-13</v>
      </c>
      <c r="U24" s="92">
        <v>3.5075682199999997E-8</v>
      </c>
      <c r="V24" s="92">
        <v>2.5415737300000002E-6</v>
      </c>
      <c r="W24" s="92">
        <v>9.5635418000000003E-3</v>
      </c>
      <c r="X24" s="92">
        <v>1.0949276E-4</v>
      </c>
      <c r="Y24" s="92">
        <v>8.5792955900000005E-7</v>
      </c>
      <c r="Z24" s="92">
        <v>1.9018948600000001E-12</v>
      </c>
      <c r="AA24" s="92">
        <v>2.3460502800000002E-9</v>
      </c>
      <c r="AB24" s="92">
        <v>5.1369838799999997E-10</v>
      </c>
      <c r="AC24" s="92">
        <v>1.5988706699999999</v>
      </c>
      <c r="AD24" s="92">
        <v>9.7482399500000004E-12</v>
      </c>
      <c r="AE24" s="92">
        <v>0</v>
      </c>
      <c r="AF24" s="92">
        <v>0</v>
      </c>
      <c r="AG24" s="92">
        <v>0</v>
      </c>
      <c r="AH24" s="92">
        <v>0</v>
      </c>
      <c r="AI24" s="92">
        <v>3.6044113600000001E-5</v>
      </c>
      <c r="AJ24" s="92">
        <v>0</v>
      </c>
      <c r="AK24" s="92">
        <v>0</v>
      </c>
      <c r="AL24" s="92">
        <v>0</v>
      </c>
      <c r="AM24" s="92">
        <v>0</v>
      </c>
      <c r="AN24" s="92">
        <v>9.8881297699999994E-13</v>
      </c>
      <c r="AO24" s="92">
        <v>35.725131400000002</v>
      </c>
      <c r="AP24" s="92">
        <v>0.19244971299999999</v>
      </c>
      <c r="AQ24" s="92">
        <v>0</v>
      </c>
      <c r="AR24" s="92">
        <v>2.8228427299999999E-4</v>
      </c>
      <c r="AS24" s="92">
        <v>0</v>
      </c>
      <c r="AT24" s="92">
        <v>324.31199099999998</v>
      </c>
      <c r="AU24" s="92">
        <v>335.32688999999999</v>
      </c>
      <c r="AV24" s="92">
        <v>8.3835940099999995</v>
      </c>
      <c r="AW24" s="92">
        <v>6.71748521E-6</v>
      </c>
      <c r="AX24" s="92">
        <v>0</v>
      </c>
      <c r="AY24" s="92">
        <v>0</v>
      </c>
      <c r="AZ24" s="92">
        <v>0</v>
      </c>
      <c r="BA24" s="92">
        <v>0</v>
      </c>
      <c r="BB24" s="92">
        <v>0</v>
      </c>
      <c r="BC24" s="92">
        <v>0</v>
      </c>
      <c r="BD24" s="92">
        <v>0</v>
      </c>
      <c r="BE24" s="92">
        <v>0</v>
      </c>
      <c r="BF24" s="92">
        <v>0</v>
      </c>
      <c r="BG24" s="92">
        <v>0</v>
      </c>
      <c r="BH24" s="92">
        <v>0</v>
      </c>
      <c r="BI24" s="92">
        <v>0</v>
      </c>
      <c r="BJ24" s="92">
        <v>0</v>
      </c>
      <c r="BK24" s="92">
        <v>0</v>
      </c>
      <c r="BL24" s="92">
        <v>0</v>
      </c>
      <c r="BM24" s="92">
        <v>0</v>
      </c>
      <c r="BN24" s="92">
        <v>0</v>
      </c>
      <c r="BO24" s="92">
        <v>0</v>
      </c>
      <c r="BP24" s="92">
        <v>5.5757478999999999E-2</v>
      </c>
      <c r="BQ24" s="92">
        <v>1.64500448E-5</v>
      </c>
      <c r="BR24" s="92">
        <v>7.1927618499999994E-18</v>
      </c>
      <c r="BS24" s="92">
        <v>1.57893984E-17</v>
      </c>
      <c r="BT24" s="92">
        <v>6.6249224000000002E-18</v>
      </c>
      <c r="BU24" s="92">
        <v>5.8299802600000005E-14</v>
      </c>
      <c r="BV24" s="92">
        <v>1.2081373699999999E-14</v>
      </c>
      <c r="BW24" s="92">
        <v>4.1784827099999998E-14</v>
      </c>
      <c r="BX24" s="92">
        <v>0</v>
      </c>
      <c r="BY24" s="92">
        <v>1.7374001499999999E-17</v>
      </c>
      <c r="BZ24" s="92">
        <v>4.38457381E-19</v>
      </c>
      <c r="CA24" s="92">
        <v>1.83968132E-19</v>
      </c>
      <c r="CB24" s="92">
        <v>2.4365056200000001E-14</v>
      </c>
      <c r="CC24" s="92">
        <v>3.0231876900000001E-15</v>
      </c>
      <c r="CD24" s="92">
        <v>1.68466244E-16</v>
      </c>
      <c r="CE24" s="92">
        <v>4.69412854E-11</v>
      </c>
      <c r="CF24" s="92">
        <v>3.40135189E-9</v>
      </c>
      <c r="CG24" s="92">
        <v>1.2798751600000001E-5</v>
      </c>
      <c r="CH24" s="92">
        <v>1.4653259900000001E-7</v>
      </c>
      <c r="CI24" s="92">
        <v>1.1481548999999999E-9</v>
      </c>
      <c r="CJ24" s="92">
        <v>2.54527877E-15</v>
      </c>
      <c r="CK24" s="92">
        <v>3.1396856400000002E-12</v>
      </c>
      <c r="CL24" s="92">
        <v>6.8747522899999996E-13</v>
      </c>
      <c r="CM24" s="92">
        <v>2.1397458199999999E-3</v>
      </c>
      <c r="CN24" s="92">
        <v>1.3045930499999999E-14</v>
      </c>
      <c r="CO24" s="92">
        <v>0</v>
      </c>
      <c r="CP24" s="92">
        <v>0</v>
      </c>
      <c r="CQ24" s="92">
        <v>0</v>
      </c>
      <c r="CR24" s="92">
        <v>0</v>
      </c>
      <c r="CS24" s="92">
        <v>4.8237323300000003E-8</v>
      </c>
      <c r="CT24" s="92">
        <v>0</v>
      </c>
      <c r="CU24" s="92">
        <v>0</v>
      </c>
      <c r="CV24" s="92">
        <v>0</v>
      </c>
      <c r="CW24" s="92">
        <v>0</v>
      </c>
      <c r="CX24" s="92">
        <v>1.32331431E-15</v>
      </c>
      <c r="CY24" s="92">
        <v>4.7810433899999998E-2</v>
      </c>
      <c r="CZ24" s="92">
        <v>2.5755270700000002E-4</v>
      </c>
      <c r="DA24" s="92">
        <v>0</v>
      </c>
      <c r="DB24" s="92">
        <v>3.7777701800000002E-7</v>
      </c>
      <c r="DC24" s="92">
        <v>0</v>
      </c>
      <c r="DD24" s="92">
        <v>0.43402211400000001</v>
      </c>
      <c r="DE24" s="92">
        <v>0.44876319599999998</v>
      </c>
      <c r="DF24" s="92">
        <v>1.12196443E-2</v>
      </c>
      <c r="DG24" s="92">
        <v>8.9899146799999994E-9</v>
      </c>
      <c r="DH24" s="92">
        <v>0</v>
      </c>
      <c r="DI24" s="92">
        <v>0</v>
      </c>
      <c r="DJ24" s="92">
        <v>0</v>
      </c>
      <c r="DK24" s="92">
        <v>0</v>
      </c>
      <c r="DL24" s="92">
        <v>0</v>
      </c>
      <c r="DM24" s="92">
        <v>0</v>
      </c>
      <c r="DN24" s="92">
        <v>0</v>
      </c>
      <c r="DO24" s="92">
        <v>0</v>
      </c>
      <c r="DP24" s="92">
        <v>0</v>
      </c>
      <c r="DQ24" s="92">
        <v>0</v>
      </c>
      <c r="DR24" s="92">
        <v>0</v>
      </c>
      <c r="DS24" s="92">
        <v>0</v>
      </c>
      <c r="DT24" s="92">
        <v>0</v>
      </c>
      <c r="DU24" s="92">
        <v>0</v>
      </c>
      <c r="DV24" s="92">
        <v>0</v>
      </c>
      <c r="DW24" s="92">
        <v>0</v>
      </c>
      <c r="DX24" s="92">
        <v>0</v>
      </c>
      <c r="DY24" s="92">
        <v>0</v>
      </c>
      <c r="DZ24" s="92">
        <v>750.57707400000004</v>
      </c>
      <c r="EA24" s="92">
        <v>0.56627501000000002</v>
      </c>
      <c r="EB24" s="92">
        <v>9.6827698900000002E-13</v>
      </c>
      <c r="EC24" s="92">
        <v>2.1255411299999999E-12</v>
      </c>
      <c r="ED24" s="92">
        <v>8.9183543699999997E-13</v>
      </c>
      <c r="EE24" s="92">
        <v>6.540181E-9</v>
      </c>
      <c r="EF24" s="92">
        <v>1.35531112E-9</v>
      </c>
      <c r="EG24" s="92">
        <v>1.0687515500000001E-8</v>
      </c>
      <c r="EH24" s="92">
        <v>0</v>
      </c>
      <c r="EI24" s="92">
        <v>2.1049781899999999E-12</v>
      </c>
      <c r="EJ24" s="92">
        <v>5.3122087400000001E-14</v>
      </c>
      <c r="EK24" s="92">
        <v>2.2288987700000001E-14</v>
      </c>
      <c r="EL24" s="92">
        <v>2.4053283900000001E-9</v>
      </c>
      <c r="EM24" s="92">
        <v>2.9845033499999998E-10</v>
      </c>
      <c r="EN24" s="92">
        <v>2.26786303E-11</v>
      </c>
      <c r="EO24" s="92">
        <v>5.3367552200000001E-6</v>
      </c>
      <c r="EP24" s="92">
        <v>3.20517863E-4</v>
      </c>
      <c r="EQ24" s="92">
        <v>0.91891827000000004</v>
      </c>
      <c r="ER24" s="92">
        <v>6.5753205299999996E-3</v>
      </c>
      <c r="ES24" s="92">
        <v>7.7281299399999999E-5</v>
      </c>
      <c r="ET24" s="92">
        <v>2.8936813E-10</v>
      </c>
      <c r="EU24" s="92">
        <v>2.1605884400000001E-7</v>
      </c>
      <c r="EV24" s="92">
        <v>6.0662252300000004E-8</v>
      </c>
      <c r="EW24" s="92">
        <v>27.229662900000001</v>
      </c>
      <c r="EX24" s="92">
        <v>9.5610230500000007E-10</v>
      </c>
      <c r="EY24" s="92">
        <v>0</v>
      </c>
      <c r="EZ24" s="92">
        <v>0</v>
      </c>
      <c r="FA24" s="92">
        <v>0</v>
      </c>
      <c r="FB24" s="92">
        <v>0</v>
      </c>
      <c r="FC24" s="92">
        <v>3.0635589800000001E-3</v>
      </c>
      <c r="FD24" s="92">
        <v>0</v>
      </c>
      <c r="FE24" s="92">
        <v>0</v>
      </c>
      <c r="FF24" s="92">
        <v>0</v>
      </c>
      <c r="FG24" s="92">
        <v>0</v>
      </c>
      <c r="FH24" s="92">
        <v>2.7930679800000002E-10</v>
      </c>
      <c r="FI24" s="92">
        <v>1143.1613299999999</v>
      </c>
      <c r="FJ24" s="92">
        <v>5.39118618</v>
      </c>
      <c r="FK24" s="92">
        <v>0</v>
      </c>
      <c r="FL24" s="92">
        <v>1.2986640400000001E-2</v>
      </c>
      <c r="FM24" s="92">
        <v>0</v>
      </c>
      <c r="FN24" s="92">
        <v>14272.9059</v>
      </c>
      <c r="FO24" s="92">
        <v>5379.5688200000004</v>
      </c>
      <c r="FP24" s="92">
        <v>285.72864499999997</v>
      </c>
      <c r="FQ24" s="92">
        <v>4.3035434600000001E-4</v>
      </c>
      <c r="FR24" s="92">
        <v>0</v>
      </c>
      <c r="FS24" s="92">
        <v>0</v>
      </c>
      <c r="FT24" s="92">
        <v>0</v>
      </c>
      <c r="FU24" s="92">
        <v>0</v>
      </c>
      <c r="FV24" s="92">
        <v>0</v>
      </c>
      <c r="FW24" s="92">
        <v>0</v>
      </c>
      <c r="FX24" s="92">
        <v>0</v>
      </c>
      <c r="FY24" s="92">
        <v>0</v>
      </c>
      <c r="FZ24" s="92">
        <v>0</v>
      </c>
      <c r="GA24" s="92">
        <v>0</v>
      </c>
      <c r="GB24" s="92">
        <v>0</v>
      </c>
      <c r="GC24" s="92">
        <v>0</v>
      </c>
      <c r="GD24" s="92">
        <v>0</v>
      </c>
      <c r="GE24" s="92">
        <v>0</v>
      </c>
      <c r="GF24" s="92">
        <v>0</v>
      </c>
      <c r="GG24" s="92">
        <v>0</v>
      </c>
      <c r="GH24" s="92">
        <v>0</v>
      </c>
      <c r="GI24" s="92">
        <v>0</v>
      </c>
      <c r="GJ24" s="92">
        <v>3.4326105799999999E-2</v>
      </c>
      <c r="GK24" s="92">
        <v>2.58974282E-5</v>
      </c>
      <c r="GL24" s="92">
        <v>4.4282165700000001E-17</v>
      </c>
      <c r="GM24" s="92">
        <v>9.7207271599999999E-17</v>
      </c>
      <c r="GN24" s="92">
        <v>4.0786267799999999E-17</v>
      </c>
      <c r="GO24" s="92">
        <v>2.9910178800000001E-13</v>
      </c>
      <c r="GP24" s="92">
        <v>6.1982379399999999E-14</v>
      </c>
      <c r="GQ24" s="92">
        <v>4.8877164200000004E-13</v>
      </c>
      <c r="GR24" s="92">
        <v>0</v>
      </c>
      <c r="GS24" s="92">
        <v>9.62668678E-17</v>
      </c>
      <c r="GT24" s="92">
        <v>2.4294299100000002E-18</v>
      </c>
      <c r="GU24" s="92">
        <v>1.0193412200000001E-18</v>
      </c>
      <c r="GV24" s="92">
        <v>1.10002769E-13</v>
      </c>
      <c r="GW24" s="92">
        <v>1.3649015E-14</v>
      </c>
      <c r="GX24" s="92">
        <v>1.0371607299999999E-15</v>
      </c>
      <c r="GY24" s="92">
        <v>2.4406557400000001E-10</v>
      </c>
      <c r="GZ24" s="92">
        <v>1.46582283E-8</v>
      </c>
      <c r="HA24" s="92">
        <v>4.2024845700000002E-5</v>
      </c>
      <c r="HB24" s="92">
        <v>3.0070882200000001E-7</v>
      </c>
      <c r="HC24" s="92">
        <v>3.5343020100000002E-9</v>
      </c>
      <c r="HD24" s="92">
        <v>1.3233659E-14</v>
      </c>
      <c r="HE24" s="92">
        <v>9.8810088699999992E-12</v>
      </c>
      <c r="HF24" s="92">
        <v>2.7742639099999998E-12</v>
      </c>
      <c r="HG24" s="92">
        <v>1.24529288E-3</v>
      </c>
      <c r="HH24" s="92">
        <v>4.3725381399999999E-14</v>
      </c>
      <c r="HI24" s="92">
        <v>0</v>
      </c>
      <c r="HJ24" s="92">
        <v>0</v>
      </c>
      <c r="HK24" s="92">
        <v>0</v>
      </c>
      <c r="HL24" s="92">
        <v>0</v>
      </c>
      <c r="HM24" s="92">
        <v>1.4010559799999999E-7</v>
      </c>
      <c r="HN24" s="92">
        <v>0</v>
      </c>
      <c r="HO24" s="92">
        <v>0</v>
      </c>
      <c r="HP24" s="92">
        <v>0</v>
      </c>
      <c r="HQ24" s="92">
        <v>0</v>
      </c>
      <c r="HR24" s="92">
        <v>1.27735246E-14</v>
      </c>
      <c r="HS24" s="92">
        <v>5.2280143100000002E-2</v>
      </c>
      <c r="HT24" s="92">
        <v>2.4655486199999998E-4</v>
      </c>
      <c r="HU24" s="92">
        <v>0</v>
      </c>
      <c r="HV24" s="92">
        <v>5.9391741099999999E-7</v>
      </c>
      <c r="HW24" s="92">
        <v>0</v>
      </c>
      <c r="HX24" s="92">
        <v>0.65274212799999998</v>
      </c>
      <c r="HY24" s="92">
        <v>0.246023566</v>
      </c>
      <c r="HZ24" s="92">
        <v>1.30672146E-2</v>
      </c>
      <c r="IA24" s="92">
        <v>1.9681374900000001E-8</v>
      </c>
      <c r="IB24" s="92">
        <v>0</v>
      </c>
      <c r="IC24" s="92">
        <v>0</v>
      </c>
      <c r="ID24" s="92">
        <v>0</v>
      </c>
      <c r="IE24" s="92">
        <v>0</v>
      </c>
      <c r="IF24" s="92">
        <v>0</v>
      </c>
      <c r="IG24" s="92">
        <v>0</v>
      </c>
      <c r="IH24" s="92">
        <v>0</v>
      </c>
      <c r="II24" s="92">
        <v>0</v>
      </c>
      <c r="IJ24" s="92">
        <v>0</v>
      </c>
      <c r="IK24" s="92">
        <v>0</v>
      </c>
      <c r="IL24" s="92">
        <v>0</v>
      </c>
      <c r="IM24" s="92">
        <v>0</v>
      </c>
      <c r="IN24" s="92">
        <v>0</v>
      </c>
      <c r="IO24" s="92">
        <v>0</v>
      </c>
      <c r="IP24" s="92">
        <v>0</v>
      </c>
      <c r="IQ24" s="92">
        <v>0</v>
      </c>
      <c r="IR24" s="92">
        <v>0</v>
      </c>
      <c r="IS24" s="92">
        <v>0</v>
      </c>
      <c r="IT24" s="92">
        <v>747.22457899999995</v>
      </c>
      <c r="IU24" s="92">
        <v>21866.071199999998</v>
      </c>
      <c r="IV24" s="92">
        <v>307774.875</v>
      </c>
      <c r="IW24" s="92">
        <v>38.274524999999997</v>
      </c>
      <c r="IX24" s="92">
        <v>1.03402298</v>
      </c>
      <c r="IY24" s="92">
        <v>1</v>
      </c>
      <c r="IZ24" s="92">
        <v>0</v>
      </c>
      <c r="JA24" s="92">
        <v>0</v>
      </c>
      <c r="JB24" s="92">
        <v>-51966.232300000003</v>
      </c>
      <c r="JC24" s="92">
        <v>-1775.83095</v>
      </c>
      <c r="JD24" s="92">
        <v>-38.830446000000002</v>
      </c>
      <c r="JE24" s="92">
        <v>-6.3854349099999999</v>
      </c>
      <c r="JF24" s="92">
        <v>-0.21820810199999999</v>
      </c>
      <c r="JG24" s="92">
        <v>4.0463806499999998E-5</v>
      </c>
      <c r="JH24" s="92">
        <v>1.1840944500000001E-3</v>
      </c>
      <c r="JI24" s="92">
        <v>29.263051399999998</v>
      </c>
      <c r="JJ24" s="92">
        <v>0</v>
      </c>
      <c r="JK24" s="92">
        <v>0</v>
      </c>
      <c r="JL24" s="92">
        <v>0</v>
      </c>
      <c r="JM24" s="92">
        <v>0</v>
      </c>
      <c r="JN24" s="92">
        <v>0</v>
      </c>
      <c r="JO24" s="92">
        <v>0</v>
      </c>
      <c r="JP24" s="92">
        <v>0</v>
      </c>
      <c r="JQ24" s="92">
        <v>0</v>
      </c>
      <c r="JR24" s="92">
        <v>0</v>
      </c>
      <c r="JS24" s="92">
        <v>0</v>
      </c>
      <c r="JT24" s="92">
        <v>0</v>
      </c>
      <c r="JU24" s="92">
        <v>0</v>
      </c>
      <c r="JV24" s="92">
        <v>0</v>
      </c>
      <c r="JW24" s="92">
        <v>0</v>
      </c>
      <c r="JX24" s="92">
        <v>0</v>
      </c>
      <c r="JY24" s="92">
        <v>0</v>
      </c>
      <c r="JZ24" s="92">
        <v>0</v>
      </c>
      <c r="KA24" s="92">
        <v>0</v>
      </c>
      <c r="KB24" s="92">
        <v>0</v>
      </c>
      <c r="KC24" s="92">
        <v>0</v>
      </c>
      <c r="KD24" s="92">
        <v>0</v>
      </c>
      <c r="KE24" s="92">
        <v>0</v>
      </c>
      <c r="KF24" s="92">
        <v>0</v>
      </c>
      <c r="KG24" s="92">
        <v>0</v>
      </c>
      <c r="KH24" s="92">
        <v>0</v>
      </c>
      <c r="KI24" s="92">
        <v>0</v>
      </c>
      <c r="KJ24" s="92">
        <v>0</v>
      </c>
      <c r="KK24" s="92">
        <v>0</v>
      </c>
      <c r="KL24" s="92">
        <v>0</v>
      </c>
      <c r="KM24" s="92">
        <v>0</v>
      </c>
      <c r="KN24" s="92">
        <v>0</v>
      </c>
      <c r="KO24" s="92">
        <v>0</v>
      </c>
      <c r="KP24" s="92">
        <v>0</v>
      </c>
      <c r="KQ24" s="92">
        <v>0</v>
      </c>
      <c r="KR24" s="92">
        <v>0</v>
      </c>
      <c r="KS24" s="92">
        <v>0</v>
      </c>
      <c r="KT24" s="92">
        <v>0</v>
      </c>
      <c r="KU24" s="92">
        <v>0</v>
      </c>
      <c r="KV24" s="92">
        <v>0</v>
      </c>
      <c r="KW24" s="92">
        <v>0</v>
      </c>
      <c r="KX24" s="92">
        <v>0</v>
      </c>
      <c r="KY24" s="92">
        <v>0</v>
      </c>
      <c r="KZ24" s="92">
        <v>0</v>
      </c>
      <c r="LA24" s="92">
        <v>0</v>
      </c>
      <c r="LB24" s="92">
        <v>0</v>
      </c>
      <c r="LC24" s="92">
        <v>0</v>
      </c>
      <c r="LD24" s="92">
        <v>0</v>
      </c>
      <c r="LE24" s="92">
        <v>0</v>
      </c>
      <c r="LF24" s="92">
        <v>0</v>
      </c>
      <c r="LG24" s="92">
        <v>0</v>
      </c>
      <c r="LH24" s="92">
        <v>0</v>
      </c>
      <c r="LI24" s="92">
        <v>0</v>
      </c>
      <c r="LJ24" s="92">
        <v>0</v>
      </c>
      <c r="LK24" s="92">
        <v>0</v>
      </c>
      <c r="LL24" s="92">
        <v>0</v>
      </c>
      <c r="LM24" s="92">
        <v>0</v>
      </c>
      <c r="LN24" s="92">
        <v>0</v>
      </c>
      <c r="LO24" s="92">
        <v>0</v>
      </c>
      <c r="LP24" s="92">
        <v>0</v>
      </c>
      <c r="LQ24" s="92">
        <v>0</v>
      </c>
      <c r="LR24" s="92">
        <v>0</v>
      </c>
      <c r="LS24" s="92">
        <v>0</v>
      </c>
      <c r="LT24" s="92">
        <v>0</v>
      </c>
      <c r="LU24" s="92">
        <v>0</v>
      </c>
      <c r="LV24" s="92">
        <v>0</v>
      </c>
      <c r="LW24" s="92">
        <v>0</v>
      </c>
      <c r="LX24" s="92">
        <v>0</v>
      </c>
      <c r="LY24" s="92">
        <v>0</v>
      </c>
      <c r="LZ24" s="92">
        <v>0</v>
      </c>
      <c r="MA24" s="92">
        <v>0</v>
      </c>
      <c r="MB24" s="92">
        <v>0</v>
      </c>
      <c r="MC24" s="92">
        <v>0</v>
      </c>
      <c r="MD24" s="92">
        <v>0</v>
      </c>
      <c r="ME24" s="92">
        <v>0</v>
      </c>
      <c r="MF24" s="92">
        <v>0</v>
      </c>
      <c r="MG24" s="92">
        <v>0</v>
      </c>
      <c r="MH24" s="92">
        <v>0</v>
      </c>
      <c r="MI24" s="92">
        <v>0</v>
      </c>
      <c r="MJ24" s="92">
        <v>0</v>
      </c>
      <c r="MK24" s="92">
        <v>0</v>
      </c>
      <c r="ML24" s="92">
        <v>0</v>
      </c>
      <c r="MM24" s="92">
        <v>0</v>
      </c>
      <c r="MN24" s="92">
        <v>0</v>
      </c>
      <c r="MO24" s="92">
        <v>0</v>
      </c>
      <c r="MP24" s="92">
        <v>0</v>
      </c>
      <c r="MQ24" s="92">
        <v>0</v>
      </c>
      <c r="MR24" s="92">
        <v>0</v>
      </c>
      <c r="MS24" s="92">
        <v>0</v>
      </c>
      <c r="MT24" s="92">
        <v>0</v>
      </c>
      <c r="MU24" s="92">
        <v>0</v>
      </c>
      <c r="MV24" s="92">
        <v>0</v>
      </c>
      <c r="MW24" s="92">
        <v>0</v>
      </c>
      <c r="MX24" s="92">
        <v>0</v>
      </c>
      <c r="MY24" s="92">
        <v>0</v>
      </c>
      <c r="MZ24" s="92">
        <v>0</v>
      </c>
      <c r="NA24" s="92">
        <v>0</v>
      </c>
      <c r="NB24" s="92">
        <v>0</v>
      </c>
      <c r="NC24" s="92">
        <v>0</v>
      </c>
      <c r="ND24" s="92">
        <v>0</v>
      </c>
      <c r="NE24" s="92">
        <v>0</v>
      </c>
      <c r="NF24" s="92">
        <v>0</v>
      </c>
      <c r="NG24" s="92">
        <v>0</v>
      </c>
      <c r="NH24" s="92">
        <v>0</v>
      </c>
      <c r="NI24" s="92">
        <v>0</v>
      </c>
      <c r="NJ24" s="92">
        <v>0</v>
      </c>
      <c r="NK24" s="92">
        <v>0</v>
      </c>
      <c r="NL24" s="92">
        <v>0</v>
      </c>
      <c r="NM24" s="92">
        <v>0</v>
      </c>
      <c r="NN24" s="92">
        <v>0</v>
      </c>
      <c r="NO24" s="92">
        <v>0</v>
      </c>
      <c r="NP24" s="92">
        <v>0</v>
      </c>
      <c r="NQ24" s="92">
        <v>0</v>
      </c>
      <c r="NR24" s="92">
        <v>0</v>
      </c>
      <c r="NS24" s="92">
        <v>0</v>
      </c>
      <c r="NT24" s="92">
        <v>0</v>
      </c>
      <c r="NU24" s="92">
        <v>0</v>
      </c>
      <c r="NV24" s="92">
        <v>0</v>
      </c>
      <c r="NW24" s="92">
        <v>0</v>
      </c>
      <c r="NX24" s="92">
        <v>0</v>
      </c>
      <c r="NY24" s="92">
        <v>0</v>
      </c>
      <c r="NZ24" s="92">
        <v>0</v>
      </c>
      <c r="OA24" s="92">
        <v>0</v>
      </c>
      <c r="OB24" s="92">
        <v>0</v>
      </c>
      <c r="OC24" s="92">
        <v>0</v>
      </c>
      <c r="OD24" s="92">
        <v>0</v>
      </c>
      <c r="OE24" s="92">
        <v>0</v>
      </c>
      <c r="OF24" s="92">
        <v>0</v>
      </c>
      <c r="OG24" s="92">
        <v>0</v>
      </c>
      <c r="OH24" s="92">
        <v>0</v>
      </c>
      <c r="OI24" s="92">
        <v>0</v>
      </c>
      <c r="OJ24" s="92">
        <v>0</v>
      </c>
      <c r="OK24" s="92">
        <v>0</v>
      </c>
      <c r="OL24" s="92">
        <v>0</v>
      </c>
      <c r="OM24" s="92">
        <v>0</v>
      </c>
      <c r="ON24" s="92">
        <v>0</v>
      </c>
      <c r="OO24" s="92">
        <v>0</v>
      </c>
      <c r="OP24" s="92">
        <v>0</v>
      </c>
      <c r="OQ24" s="92">
        <v>0</v>
      </c>
      <c r="OR24" s="92">
        <v>0</v>
      </c>
      <c r="OS24" s="92">
        <v>0</v>
      </c>
      <c r="OT24" s="92">
        <v>0</v>
      </c>
      <c r="OU24" s="92">
        <v>0</v>
      </c>
      <c r="OV24" s="92">
        <v>0</v>
      </c>
      <c r="OW24" s="92">
        <v>0</v>
      </c>
      <c r="OX24" s="92">
        <v>0</v>
      </c>
      <c r="OY24" s="92">
        <v>0</v>
      </c>
      <c r="OZ24" s="92">
        <v>0</v>
      </c>
      <c r="PA24" s="92">
        <v>0</v>
      </c>
      <c r="PB24" s="92">
        <v>0</v>
      </c>
      <c r="PC24" s="92">
        <v>0</v>
      </c>
      <c r="PD24" s="92">
        <v>0</v>
      </c>
      <c r="PE24" s="92">
        <v>0</v>
      </c>
      <c r="PF24" s="92">
        <v>0</v>
      </c>
      <c r="PG24" s="92">
        <v>0</v>
      </c>
      <c r="PH24" s="92">
        <v>0</v>
      </c>
      <c r="PI24" s="92">
        <v>0</v>
      </c>
      <c r="PJ24" s="92">
        <v>0</v>
      </c>
      <c r="PK24" s="92">
        <v>0</v>
      </c>
      <c r="PL24" s="92">
        <v>0</v>
      </c>
      <c r="PM24" s="92">
        <v>0</v>
      </c>
      <c r="PN24" s="92">
        <v>0</v>
      </c>
      <c r="PO24" s="92">
        <v>0</v>
      </c>
      <c r="PP24" s="92">
        <v>0</v>
      </c>
      <c r="PQ24" s="92">
        <v>0</v>
      </c>
      <c r="PR24" s="92">
        <v>0</v>
      </c>
      <c r="PS24" s="92">
        <v>0</v>
      </c>
      <c r="PT24" s="92">
        <v>0</v>
      </c>
      <c r="PU24" s="92">
        <v>0</v>
      </c>
      <c r="PV24" s="92">
        <v>0</v>
      </c>
      <c r="PW24" s="92">
        <v>0</v>
      </c>
      <c r="PX24" s="92">
        <v>0</v>
      </c>
      <c r="PY24" s="92">
        <v>0</v>
      </c>
      <c r="PZ24" s="92">
        <v>0</v>
      </c>
      <c r="QA24" s="92">
        <v>0</v>
      </c>
      <c r="QB24" s="92">
        <v>0</v>
      </c>
      <c r="QC24" s="92">
        <v>0</v>
      </c>
      <c r="QD24" s="92">
        <v>0</v>
      </c>
      <c r="QE24" s="92">
        <v>0</v>
      </c>
      <c r="QF24" s="92">
        <v>0</v>
      </c>
      <c r="QG24" s="92">
        <v>0</v>
      </c>
      <c r="QH24" s="92">
        <v>0</v>
      </c>
      <c r="QI24" s="92">
        <v>0</v>
      </c>
      <c r="QJ24" s="92">
        <v>0</v>
      </c>
      <c r="QK24" s="92">
        <v>0</v>
      </c>
      <c r="QL24" s="92">
        <v>0</v>
      </c>
      <c r="QM24" s="92">
        <v>0</v>
      </c>
      <c r="QN24" s="92">
        <v>0</v>
      </c>
      <c r="QO24" s="92">
        <v>0</v>
      </c>
      <c r="QP24" s="92">
        <v>0</v>
      </c>
      <c r="QQ24" s="92">
        <v>0</v>
      </c>
      <c r="QR24" s="92">
        <v>0</v>
      </c>
      <c r="QS24" s="92">
        <v>0</v>
      </c>
      <c r="QT24" s="92">
        <v>0</v>
      </c>
      <c r="QU24" s="92">
        <v>0</v>
      </c>
      <c r="QV24" s="92">
        <v>0</v>
      </c>
      <c r="QW24" s="92">
        <v>0</v>
      </c>
      <c r="QX24" s="92">
        <v>0</v>
      </c>
      <c r="QY24" s="92">
        <v>0</v>
      </c>
      <c r="QZ24" s="92">
        <v>0</v>
      </c>
      <c r="RA24" s="92">
        <v>0</v>
      </c>
      <c r="RB24" s="92">
        <v>0</v>
      </c>
      <c r="RC24" s="92">
        <v>0</v>
      </c>
      <c r="RD24" s="92">
        <v>0</v>
      </c>
      <c r="RE24" s="92">
        <v>0</v>
      </c>
      <c r="RF24" s="92">
        <v>0</v>
      </c>
      <c r="RG24" s="92">
        <v>0</v>
      </c>
      <c r="RH24" s="92">
        <v>0</v>
      </c>
      <c r="RI24" s="92">
        <v>0</v>
      </c>
      <c r="RJ24" s="92">
        <v>0</v>
      </c>
      <c r="RK24" s="92">
        <v>0</v>
      </c>
      <c r="RL24" s="92">
        <v>0</v>
      </c>
      <c r="RM24" s="92">
        <v>0</v>
      </c>
      <c r="RN24" s="92">
        <v>0</v>
      </c>
      <c r="RO24" s="92">
        <v>0</v>
      </c>
      <c r="RP24" s="92">
        <v>0</v>
      </c>
      <c r="RQ24" s="92">
        <v>0</v>
      </c>
      <c r="RR24" s="92">
        <v>0</v>
      </c>
      <c r="RS24" s="92">
        <v>0</v>
      </c>
      <c r="RT24" s="92">
        <v>0</v>
      </c>
      <c r="RU24" s="92">
        <v>0</v>
      </c>
      <c r="RV24" s="92">
        <v>0</v>
      </c>
      <c r="RW24" s="92">
        <v>0</v>
      </c>
      <c r="RX24" s="92">
        <v>0</v>
      </c>
      <c r="RY24" s="92">
        <v>0</v>
      </c>
      <c r="RZ24" s="92">
        <v>0</v>
      </c>
      <c r="SA24" s="92">
        <v>0</v>
      </c>
      <c r="SB24" s="92">
        <v>0</v>
      </c>
      <c r="SC24" s="92">
        <v>0</v>
      </c>
      <c r="SD24" s="92">
        <v>0</v>
      </c>
      <c r="SE24" s="92">
        <v>0</v>
      </c>
      <c r="SF24" s="92">
        <v>0</v>
      </c>
      <c r="SG24" s="92">
        <v>0</v>
      </c>
      <c r="SH24" s="92">
        <v>0</v>
      </c>
      <c r="SI24" s="92">
        <v>0</v>
      </c>
      <c r="SJ24" s="92">
        <v>0</v>
      </c>
      <c r="SK24" s="92">
        <v>0</v>
      </c>
      <c r="SL24" s="92">
        <v>0</v>
      </c>
      <c r="SM24" s="92">
        <v>0</v>
      </c>
      <c r="SN24" s="92">
        <v>0</v>
      </c>
      <c r="SO24" s="92">
        <v>0</v>
      </c>
      <c r="SP24" s="92">
        <v>0</v>
      </c>
      <c r="SQ24" s="92">
        <v>0</v>
      </c>
      <c r="SR24" s="92">
        <v>0</v>
      </c>
      <c r="SS24" s="92">
        <v>0</v>
      </c>
      <c r="ST24" s="92">
        <v>0</v>
      </c>
      <c r="SU24" s="92">
        <v>0</v>
      </c>
      <c r="SV24" s="92">
        <v>0</v>
      </c>
      <c r="SW24" s="92">
        <v>0</v>
      </c>
      <c r="SX24" s="92">
        <v>0</v>
      </c>
      <c r="SY24" s="92">
        <v>0</v>
      </c>
      <c r="SZ24" s="92">
        <v>0</v>
      </c>
      <c r="TA24" s="92">
        <v>0</v>
      </c>
      <c r="TB24" s="92">
        <v>0</v>
      </c>
      <c r="TC24" s="92">
        <v>1.03402298</v>
      </c>
      <c r="TD24" s="92">
        <v>0</v>
      </c>
      <c r="TE24" s="92">
        <v>0</v>
      </c>
      <c r="TF24" s="92">
        <v>0</v>
      </c>
      <c r="TG24" s="92">
        <v>0</v>
      </c>
      <c r="TH24" s="92">
        <v>0</v>
      </c>
      <c r="TI24" s="92">
        <v>0</v>
      </c>
      <c r="TJ24" s="92">
        <v>0</v>
      </c>
      <c r="TK24" s="92">
        <v>0</v>
      </c>
      <c r="TL24" s="92">
        <v>0</v>
      </c>
      <c r="TM24" s="92">
        <v>0</v>
      </c>
      <c r="TN24" s="92">
        <v>0</v>
      </c>
      <c r="TO24" s="92">
        <v>0</v>
      </c>
      <c r="TP24" s="92">
        <v>1.0061335899999999</v>
      </c>
      <c r="TQ24" s="92">
        <v>-45259513.967299998</v>
      </c>
      <c r="TR24" s="92">
        <v>0.1832532</v>
      </c>
      <c r="TS24" s="92">
        <v>1.1573155222222201E-2</v>
      </c>
      <c r="TT24" s="92">
        <v>3.4144104999999998E-6</v>
      </c>
      <c r="TU24" s="92">
        <v>1.4929467916666699E-18</v>
      </c>
      <c r="TV24" s="92">
        <v>3.2772851666666701E-18</v>
      </c>
      <c r="TW24" s="92">
        <v>1.37508468055556E-18</v>
      </c>
      <c r="TX24" s="92">
        <v>1.21008459722222E-14</v>
      </c>
      <c r="TY24" s="92">
        <v>2.5076387222222201E-15</v>
      </c>
      <c r="TZ24" s="92">
        <v>8.6729583055555607E-15</v>
      </c>
      <c r="UA24" s="92">
        <v>0</v>
      </c>
      <c r="UB24" s="92">
        <v>3.6061891388888902E-18</v>
      </c>
      <c r="UC24" s="92">
        <v>9.1007258888889001E-20</v>
      </c>
      <c r="UD24" s="92">
        <v>3.8184863888888899E-20</v>
      </c>
      <c r="UE24" s="92">
        <v>5.0572691111111197E-15</v>
      </c>
      <c r="UF24" s="92">
        <v>6.2750004166666699E-16</v>
      </c>
      <c r="UG24" s="92">
        <v>3.4967254999999999E-17</v>
      </c>
      <c r="UH24" s="92">
        <v>9.7432450555555608E-12</v>
      </c>
      <c r="UI24" s="92">
        <v>7.0599270277777795E-10</v>
      </c>
      <c r="UJ24" s="92">
        <v>2.65653938888889E-6</v>
      </c>
      <c r="UK24" s="92">
        <v>3.04146555555556E-8</v>
      </c>
      <c r="UL24" s="92">
        <v>2.3831376638888898E-10</v>
      </c>
      <c r="UM24" s="92">
        <v>5.2830412777777801E-16</v>
      </c>
      <c r="UN24" s="92">
        <v>6.5168063333333401E-13</v>
      </c>
      <c r="UO24" s="92">
        <v>1.4269399666666699E-13</v>
      </c>
      <c r="UP24" s="92">
        <v>4.4413074166666698E-4</v>
      </c>
      <c r="UQ24" s="92">
        <v>2.7078444305555599E-15</v>
      </c>
      <c r="UR24" s="92">
        <v>0</v>
      </c>
      <c r="US24" s="92">
        <v>0</v>
      </c>
      <c r="UT24" s="92">
        <v>0</v>
      </c>
      <c r="UU24" s="92">
        <v>0</v>
      </c>
      <c r="UV24" s="92">
        <v>1.00122537777778E-8</v>
      </c>
      <c r="UW24" s="92">
        <v>0</v>
      </c>
      <c r="UX24" s="92">
        <v>0</v>
      </c>
      <c r="UY24" s="92">
        <v>0</v>
      </c>
      <c r="UZ24" s="92">
        <v>0</v>
      </c>
      <c r="VA24" s="92">
        <v>2.7467027138888901E-16</v>
      </c>
      <c r="VB24" s="92">
        <v>9.9236476111111208E-3</v>
      </c>
      <c r="VC24" s="92">
        <v>5.3458253611111199E-5</v>
      </c>
      <c r="VD24" s="92">
        <v>0</v>
      </c>
      <c r="VE24" s="92">
        <v>7.8412298055555604E-8</v>
      </c>
      <c r="VF24" s="92">
        <v>0</v>
      </c>
      <c r="VG24" s="92">
        <v>9.0086664166666705E-2</v>
      </c>
      <c r="VH24" s="92">
        <v>9.3146358333333401E-2</v>
      </c>
      <c r="VI24" s="92">
        <v>2.3287761138888899E-3</v>
      </c>
      <c r="VJ24" s="92">
        <v>1.86596811388889E-9</v>
      </c>
      <c r="VK24" s="92">
        <v>0</v>
      </c>
      <c r="VL24" s="92">
        <v>0</v>
      </c>
      <c r="VM24" s="92">
        <v>0</v>
      </c>
      <c r="VN24" s="92">
        <v>0</v>
      </c>
      <c r="VO24" s="92">
        <v>0</v>
      </c>
      <c r="VP24" s="92">
        <v>0</v>
      </c>
      <c r="VQ24" s="92">
        <v>0</v>
      </c>
      <c r="VR24" s="92">
        <v>0</v>
      </c>
      <c r="VS24" s="92">
        <v>0</v>
      </c>
      <c r="VT24" s="92">
        <v>0</v>
      </c>
      <c r="VU24" s="92">
        <v>0</v>
      </c>
      <c r="VV24" s="92">
        <v>0</v>
      </c>
      <c r="VW24" s="92">
        <v>0</v>
      </c>
      <c r="VX24" s="92">
        <v>0</v>
      </c>
      <c r="VY24" s="92">
        <v>0</v>
      </c>
      <c r="VZ24" s="92">
        <v>0</v>
      </c>
      <c r="WA24" s="92">
        <v>0</v>
      </c>
      <c r="WB24" s="92">
        <v>0</v>
      </c>
      <c r="WC24" s="92">
        <v>0</v>
      </c>
    </row>
    <row r="25" spans="2:601" ht="13.5" customHeight="1">
      <c r="B25" s="851">
        <v>623</v>
      </c>
      <c r="C25" s="92">
        <v>0</v>
      </c>
      <c r="D25" s="92">
        <v>9760.0596800000003</v>
      </c>
      <c r="E25" s="92">
        <v>-31.345817700000001</v>
      </c>
      <c r="F25" s="92">
        <v>427.908119</v>
      </c>
      <c r="G25" s="92">
        <v>1.7153671900000001E-3</v>
      </c>
      <c r="H25" s="92">
        <v>1.1999571799999999E-3</v>
      </c>
      <c r="I25" s="92">
        <v>2.6341205600000001E-3</v>
      </c>
      <c r="J25" s="92">
        <v>1.1052254099999999E-3</v>
      </c>
      <c r="K25" s="92">
        <v>2.9336022000000001E-3</v>
      </c>
      <c r="L25" s="92">
        <v>6.07925636E-4</v>
      </c>
      <c r="M25" s="92">
        <v>4.0115507400000002E-4</v>
      </c>
      <c r="N25" s="92">
        <v>0</v>
      </c>
      <c r="O25" s="92">
        <v>2.8984774100000001E-3</v>
      </c>
      <c r="P25" s="92">
        <v>7.3147157099999997E-5</v>
      </c>
      <c r="Q25" s="92">
        <v>3.0691114899999998E-5</v>
      </c>
      <c r="R25" s="92">
        <v>1.22603129E-3</v>
      </c>
      <c r="S25" s="92">
        <v>1.6994123600000001E-4</v>
      </c>
      <c r="T25" s="92">
        <v>2.81049591E-2</v>
      </c>
      <c r="U25" s="92">
        <v>7.4470689599999999E-3</v>
      </c>
      <c r="V25" s="92">
        <v>1.21629094E-3</v>
      </c>
      <c r="W25" s="92">
        <v>2.14505063E-3</v>
      </c>
      <c r="X25" s="92">
        <v>4.2331311400000001E-4</v>
      </c>
      <c r="Y25" s="92">
        <v>7.7983058700000002E-3</v>
      </c>
      <c r="Z25" s="92">
        <v>2.0579385899999999E-3</v>
      </c>
      <c r="AA25" s="92">
        <v>7.8524811999999995E-4</v>
      </c>
      <c r="AB25" s="92">
        <v>1.6075531999999999E-3</v>
      </c>
      <c r="AC25" s="92">
        <v>0.19031686</v>
      </c>
      <c r="AD25" s="92">
        <v>1.3309705099999999E-5</v>
      </c>
      <c r="AE25" s="92">
        <v>0</v>
      </c>
      <c r="AF25" s="92">
        <v>8.2868338099999994E-2</v>
      </c>
      <c r="AG25" s="92">
        <v>1.8073257999999998E-2</v>
      </c>
      <c r="AH25" s="92">
        <v>0</v>
      </c>
      <c r="AI25" s="92">
        <v>0.860887925</v>
      </c>
      <c r="AJ25" s="92">
        <v>0</v>
      </c>
      <c r="AK25" s="92">
        <v>0</v>
      </c>
      <c r="AL25" s="92">
        <v>0</v>
      </c>
      <c r="AM25" s="92">
        <v>0</v>
      </c>
      <c r="AN25" s="92">
        <v>4.0666208599999999E-5</v>
      </c>
      <c r="AO25" s="92">
        <v>1.4598296499999999E-3</v>
      </c>
      <c r="AP25" s="92">
        <v>3.0087179399999999E-3</v>
      </c>
      <c r="AQ25" s="92">
        <v>0</v>
      </c>
      <c r="AR25" s="92">
        <v>1.75751182E-3</v>
      </c>
      <c r="AS25" s="92">
        <v>0</v>
      </c>
      <c r="AT25" s="92">
        <v>2.2961184799999999E-2</v>
      </c>
      <c r="AU25" s="92">
        <v>9.6740271999999996E-4</v>
      </c>
      <c r="AV25" s="92">
        <v>6.2088406399999997E-2</v>
      </c>
      <c r="AW25" s="92">
        <v>2.5071992299999999E-5</v>
      </c>
      <c r="AX25" s="92">
        <v>0</v>
      </c>
      <c r="AY25" s="92">
        <v>0</v>
      </c>
      <c r="AZ25" s="92">
        <v>0</v>
      </c>
      <c r="BA25" s="92">
        <v>0</v>
      </c>
      <c r="BB25" s="92">
        <v>0</v>
      </c>
      <c r="BC25" s="92">
        <v>0</v>
      </c>
      <c r="BD25" s="92">
        <v>0</v>
      </c>
      <c r="BE25" s="92">
        <v>0</v>
      </c>
      <c r="BF25" s="92">
        <v>0</v>
      </c>
      <c r="BG25" s="92">
        <v>0</v>
      </c>
      <c r="BH25" s="92">
        <v>0</v>
      </c>
      <c r="BI25" s="92">
        <v>0</v>
      </c>
      <c r="BJ25" s="92">
        <v>0</v>
      </c>
      <c r="BK25" s="92">
        <v>0</v>
      </c>
      <c r="BL25" s="92">
        <v>0</v>
      </c>
      <c r="BM25" s="92">
        <v>0</v>
      </c>
      <c r="BN25" s="92">
        <v>0</v>
      </c>
      <c r="BO25" s="92">
        <v>0</v>
      </c>
      <c r="BP25" s="92">
        <v>0.99694550000000004</v>
      </c>
      <c r="BQ25" s="92">
        <v>3.99648319E-6</v>
      </c>
      <c r="BR25" s="92">
        <v>2.7956747100000001E-6</v>
      </c>
      <c r="BS25" s="92">
        <v>6.13700588E-6</v>
      </c>
      <c r="BT25" s="92">
        <v>2.5749675000000002E-6</v>
      </c>
      <c r="BU25" s="92">
        <v>6.8347418099999998E-6</v>
      </c>
      <c r="BV25" s="92">
        <v>1.4163524800000001E-6</v>
      </c>
      <c r="BW25" s="92">
        <v>9.3461593400000001E-7</v>
      </c>
      <c r="BX25" s="92">
        <v>0</v>
      </c>
      <c r="BY25" s="92">
        <v>6.7529076499999998E-6</v>
      </c>
      <c r="BZ25" s="92">
        <v>1.70419129E-7</v>
      </c>
      <c r="CA25" s="92">
        <v>7.1504529800000003E-8</v>
      </c>
      <c r="CB25" s="92">
        <v>2.8564225000000002E-6</v>
      </c>
      <c r="CC25" s="92">
        <v>3.9593114299999999E-7</v>
      </c>
      <c r="CD25" s="92">
        <v>6.5479272900000003E-5</v>
      </c>
      <c r="CE25" s="92">
        <v>1.7350271100000001E-5</v>
      </c>
      <c r="CF25" s="92">
        <v>2.8337293000000001E-6</v>
      </c>
      <c r="CG25" s="92">
        <v>4.9975648399999997E-6</v>
      </c>
      <c r="CH25" s="92">
        <v>9.8624000299999993E-7</v>
      </c>
      <c r="CI25" s="92">
        <v>1.81685871E-5</v>
      </c>
      <c r="CJ25" s="92">
        <v>4.7946101700000001E-6</v>
      </c>
      <c r="CK25" s="92">
        <v>1.82948055E-6</v>
      </c>
      <c r="CL25" s="92">
        <v>3.7452968399999999E-6</v>
      </c>
      <c r="CM25" s="92">
        <v>4.4340251800000001E-4</v>
      </c>
      <c r="CN25" s="92">
        <v>3.1009111700000001E-8</v>
      </c>
      <c r="CO25" s="92">
        <v>0</v>
      </c>
      <c r="CP25" s="92">
        <v>1.9306765399999999E-4</v>
      </c>
      <c r="CQ25" s="92">
        <v>4.2107294700000001E-5</v>
      </c>
      <c r="CR25" s="92">
        <v>0</v>
      </c>
      <c r="CS25" s="92">
        <v>2.0057070799999999E-3</v>
      </c>
      <c r="CT25" s="92">
        <v>0</v>
      </c>
      <c r="CU25" s="92">
        <v>0</v>
      </c>
      <c r="CV25" s="92">
        <v>0</v>
      </c>
      <c r="CW25" s="92">
        <v>0</v>
      </c>
      <c r="CX25" s="92">
        <v>9.4744623500000003E-8</v>
      </c>
      <c r="CY25" s="92">
        <v>3.40112874E-6</v>
      </c>
      <c r="CZ25" s="92">
        <v>7.0097473699999997E-6</v>
      </c>
      <c r="DA25" s="92">
        <v>0</v>
      </c>
      <c r="DB25" s="92">
        <v>4.0946722599999997E-6</v>
      </c>
      <c r="DC25" s="92">
        <v>0</v>
      </c>
      <c r="DD25" s="92">
        <v>5.3495245499999997E-5</v>
      </c>
      <c r="DE25" s="92">
        <v>2.2538665300000001E-6</v>
      </c>
      <c r="DF25" s="92">
        <v>1.44654319E-4</v>
      </c>
      <c r="DG25" s="92">
        <v>5.8413030399999998E-8</v>
      </c>
      <c r="DH25" s="92">
        <v>0</v>
      </c>
      <c r="DI25" s="92">
        <v>0</v>
      </c>
      <c r="DJ25" s="92">
        <v>0</v>
      </c>
      <c r="DK25" s="92">
        <v>0</v>
      </c>
      <c r="DL25" s="92">
        <v>0</v>
      </c>
      <c r="DM25" s="92">
        <v>0</v>
      </c>
      <c r="DN25" s="92">
        <v>0</v>
      </c>
      <c r="DO25" s="92">
        <v>0</v>
      </c>
      <c r="DP25" s="92">
        <v>0</v>
      </c>
      <c r="DQ25" s="92">
        <v>0</v>
      </c>
      <c r="DR25" s="92">
        <v>0</v>
      </c>
      <c r="DS25" s="92">
        <v>0</v>
      </c>
      <c r="DT25" s="92">
        <v>0</v>
      </c>
      <c r="DU25" s="92">
        <v>0</v>
      </c>
      <c r="DV25" s="92">
        <v>0</v>
      </c>
      <c r="DW25" s="92">
        <v>0</v>
      </c>
      <c r="DX25" s="92">
        <v>0</v>
      </c>
      <c r="DY25" s="92">
        <v>0</v>
      </c>
      <c r="DZ25" s="92">
        <v>7708.8845799999999</v>
      </c>
      <c r="EA25" s="92">
        <v>7.9025319799999993E-2</v>
      </c>
      <c r="EB25" s="92">
        <v>0.216181501</v>
      </c>
      <c r="EC25" s="92">
        <v>0.47455704999999998</v>
      </c>
      <c r="ED25" s="92">
        <v>0.19911484600000001</v>
      </c>
      <c r="EE25" s="92">
        <v>0.440425805</v>
      </c>
      <c r="EF25" s="92">
        <v>9.1268726800000005E-2</v>
      </c>
      <c r="EG25" s="92">
        <v>0.137315414</v>
      </c>
      <c r="EH25" s="92">
        <v>0</v>
      </c>
      <c r="EI25" s="92">
        <v>0.46996608400000001</v>
      </c>
      <c r="EJ25" s="92">
        <v>1.1860255599999999E-2</v>
      </c>
      <c r="EK25" s="92">
        <v>4.9763310200000004E-3</v>
      </c>
      <c r="EL25" s="92">
        <v>0.161978497</v>
      </c>
      <c r="EM25" s="92">
        <v>2.2451976700000001E-2</v>
      </c>
      <c r="EN25" s="92">
        <v>5.0633242300000001</v>
      </c>
      <c r="EO25" s="92">
        <v>1.13306946</v>
      </c>
      <c r="EP25" s="92">
        <v>0.15338645000000001</v>
      </c>
      <c r="EQ25" s="92">
        <v>0.206108391</v>
      </c>
      <c r="ER25" s="92">
        <v>2.54210362E-2</v>
      </c>
      <c r="ES25" s="92">
        <v>0.70246234699999999</v>
      </c>
      <c r="ET25" s="92">
        <v>0.31310975899999999</v>
      </c>
      <c r="EU25" s="92">
        <v>7.2317205800000006E-2</v>
      </c>
      <c r="EV25" s="92">
        <v>0.189834735</v>
      </c>
      <c r="EW25" s="92">
        <v>3.24120271</v>
      </c>
      <c r="EX25" s="92">
        <v>1.3054089599999999E-3</v>
      </c>
      <c r="EY25" s="92">
        <v>0</v>
      </c>
      <c r="EZ25" s="92">
        <v>6.3877500500000002</v>
      </c>
      <c r="FA25" s="92">
        <v>2.3866875900000002</v>
      </c>
      <c r="FB25" s="92">
        <v>0</v>
      </c>
      <c r="FC25" s="92">
        <v>73.170919600000005</v>
      </c>
      <c r="FD25" s="92">
        <v>0</v>
      </c>
      <c r="FE25" s="92">
        <v>0</v>
      </c>
      <c r="FF25" s="92">
        <v>0</v>
      </c>
      <c r="FG25" s="92">
        <v>0</v>
      </c>
      <c r="FH25" s="92">
        <v>1.14868522E-2</v>
      </c>
      <c r="FI25" s="92">
        <v>4.6712797E-2</v>
      </c>
      <c r="FJ25" s="92">
        <v>8.4284659799999995E-2</v>
      </c>
      <c r="FK25" s="92">
        <v>0</v>
      </c>
      <c r="FL25" s="92">
        <v>8.0855280500000001E-2</v>
      </c>
      <c r="FM25" s="92">
        <v>0</v>
      </c>
      <c r="FN25" s="92">
        <v>1.0105171500000001</v>
      </c>
      <c r="FO25" s="92">
        <v>1.55198097E-2</v>
      </c>
      <c r="FP25" s="92">
        <v>2.1160896199999999</v>
      </c>
      <c r="FQ25" s="92">
        <v>1.6062321699999999E-3</v>
      </c>
      <c r="FR25" s="92">
        <v>0</v>
      </c>
      <c r="FS25" s="92">
        <v>0</v>
      </c>
      <c r="FT25" s="92">
        <v>0</v>
      </c>
      <c r="FU25" s="92">
        <v>0</v>
      </c>
      <c r="FV25" s="92">
        <v>0</v>
      </c>
      <c r="FW25" s="92">
        <v>0</v>
      </c>
      <c r="FX25" s="92">
        <v>0</v>
      </c>
      <c r="FY25" s="92">
        <v>0</v>
      </c>
      <c r="FZ25" s="92">
        <v>0</v>
      </c>
      <c r="GA25" s="92">
        <v>0</v>
      </c>
      <c r="GB25" s="92">
        <v>0</v>
      </c>
      <c r="GC25" s="92">
        <v>0</v>
      </c>
      <c r="GD25" s="92">
        <v>0</v>
      </c>
      <c r="GE25" s="92">
        <v>0</v>
      </c>
      <c r="GF25" s="92">
        <v>0</v>
      </c>
      <c r="GG25" s="92">
        <v>0</v>
      </c>
      <c r="GH25" s="92">
        <v>0</v>
      </c>
      <c r="GI25" s="92">
        <v>0</v>
      </c>
      <c r="GJ25" s="92">
        <v>0.98735552599999998</v>
      </c>
      <c r="GK25" s="92">
        <v>1.0121579300000001E-5</v>
      </c>
      <c r="GL25" s="92">
        <v>2.7688571199999998E-5</v>
      </c>
      <c r="GM25" s="92">
        <v>6.0781364700000003E-5</v>
      </c>
      <c r="GN25" s="92">
        <v>2.5502670500000002E-5</v>
      </c>
      <c r="GO25" s="92">
        <v>5.6409827900000002E-5</v>
      </c>
      <c r="GP25" s="92">
        <v>1.1689717300000001E-5</v>
      </c>
      <c r="GQ25" s="92">
        <v>1.75873865E-5</v>
      </c>
      <c r="GR25" s="92">
        <v>0</v>
      </c>
      <c r="GS25" s="92">
        <v>6.0193352899999999E-5</v>
      </c>
      <c r="GT25" s="92">
        <v>1.51906398E-6</v>
      </c>
      <c r="GU25" s="92">
        <v>6.3736950300000005E-7</v>
      </c>
      <c r="GV25" s="92">
        <v>2.07462393E-5</v>
      </c>
      <c r="GW25" s="92">
        <v>2.8756538099999998E-6</v>
      </c>
      <c r="GX25" s="92">
        <v>6.48511611E-4</v>
      </c>
      <c r="GY25" s="92">
        <v>1.4512377E-4</v>
      </c>
      <c r="GZ25" s="92">
        <v>1.9645768100000002E-5</v>
      </c>
      <c r="HA25" s="92">
        <v>2.6398405200000001E-5</v>
      </c>
      <c r="HB25" s="92">
        <v>3.2559315600000002E-6</v>
      </c>
      <c r="HC25" s="92">
        <v>8.9971522199999994E-5</v>
      </c>
      <c r="HD25" s="92">
        <v>4.01031625E-5</v>
      </c>
      <c r="HE25" s="92">
        <v>9.2624026199999994E-6</v>
      </c>
      <c r="HF25" s="92">
        <v>2.4314072000000002E-5</v>
      </c>
      <c r="HG25" s="92">
        <v>4.1513391099999998E-4</v>
      </c>
      <c r="HH25" s="92">
        <v>1.67197049E-7</v>
      </c>
      <c r="HI25" s="92">
        <v>0</v>
      </c>
      <c r="HJ25" s="92">
        <v>8.1814434299999996E-4</v>
      </c>
      <c r="HK25" s="92">
        <v>3.05687438E-4</v>
      </c>
      <c r="HL25" s="92">
        <v>0</v>
      </c>
      <c r="HM25" s="92">
        <v>9.3717464600000001E-3</v>
      </c>
      <c r="HN25" s="92">
        <v>0</v>
      </c>
      <c r="HO25" s="92">
        <v>0</v>
      </c>
      <c r="HP25" s="92">
        <v>0</v>
      </c>
      <c r="HQ25" s="92">
        <v>0</v>
      </c>
      <c r="HR25" s="92">
        <v>1.4712383899999999E-6</v>
      </c>
      <c r="HS25" s="92">
        <v>5.9829846699999998E-6</v>
      </c>
      <c r="HT25" s="92">
        <v>1.07951966E-5</v>
      </c>
      <c r="HU25" s="92">
        <v>0</v>
      </c>
      <c r="HV25" s="92">
        <v>1.0355961E-5</v>
      </c>
      <c r="HW25" s="92">
        <v>0</v>
      </c>
      <c r="HX25" s="92">
        <v>1.2942724499999999E-4</v>
      </c>
      <c r="HY25" s="92">
        <v>1.98778042E-6</v>
      </c>
      <c r="HZ25" s="92">
        <v>2.7102919399999998E-4</v>
      </c>
      <c r="IA25" s="92">
        <v>2.05726548E-7</v>
      </c>
      <c r="IB25" s="92">
        <v>0</v>
      </c>
      <c r="IC25" s="92">
        <v>0</v>
      </c>
      <c r="ID25" s="92">
        <v>0</v>
      </c>
      <c r="IE25" s="92">
        <v>0</v>
      </c>
      <c r="IF25" s="92">
        <v>0</v>
      </c>
      <c r="IG25" s="92">
        <v>0</v>
      </c>
      <c r="IH25" s="92">
        <v>0</v>
      </c>
      <c r="II25" s="92">
        <v>0</v>
      </c>
      <c r="IJ25" s="92">
        <v>0</v>
      </c>
      <c r="IK25" s="92">
        <v>0</v>
      </c>
      <c r="IL25" s="92">
        <v>0</v>
      </c>
      <c r="IM25" s="92">
        <v>0</v>
      </c>
      <c r="IN25" s="92">
        <v>0</v>
      </c>
      <c r="IO25" s="92">
        <v>0</v>
      </c>
      <c r="IP25" s="92">
        <v>0</v>
      </c>
      <c r="IQ25" s="92">
        <v>0</v>
      </c>
      <c r="IR25" s="92">
        <v>0</v>
      </c>
      <c r="IS25" s="92">
        <v>0</v>
      </c>
      <c r="IT25" s="92">
        <v>429.21916900000002</v>
      </c>
      <c r="IU25" s="92">
        <v>7807.6076700000003</v>
      </c>
      <c r="IV25" s="92">
        <v>132.58654100000001</v>
      </c>
      <c r="IW25" s="92">
        <v>29.306998</v>
      </c>
      <c r="IX25" s="92">
        <v>2</v>
      </c>
      <c r="IY25" s="92">
        <v>0</v>
      </c>
      <c r="IZ25" s="92">
        <v>1</v>
      </c>
      <c r="JA25" s="92">
        <v>0</v>
      </c>
      <c r="JB25" s="92">
        <v>-68313.657399999996</v>
      </c>
      <c r="JC25" s="92">
        <v>-3755.5077700000002</v>
      </c>
      <c r="JD25" s="92">
        <v>-29.3215313</v>
      </c>
      <c r="JE25" s="92">
        <v>-39.4414473</v>
      </c>
      <c r="JF25" s="92">
        <v>-2.1682730399999999</v>
      </c>
      <c r="JG25" s="92">
        <v>5.3954592799999999E-2</v>
      </c>
      <c r="JH25" s="92">
        <v>0.98144799500000002</v>
      </c>
      <c r="JI25" s="92">
        <v>18.1902586</v>
      </c>
      <c r="JJ25" s="92">
        <v>0</v>
      </c>
      <c r="JK25" s="92">
        <v>0</v>
      </c>
      <c r="JL25" s="92">
        <v>0</v>
      </c>
      <c r="JM25" s="92">
        <v>0</v>
      </c>
      <c r="JN25" s="92">
        <v>0</v>
      </c>
      <c r="JO25" s="92">
        <v>0</v>
      </c>
      <c r="JP25" s="92">
        <v>0</v>
      </c>
      <c r="JQ25" s="92">
        <v>0</v>
      </c>
      <c r="JR25" s="92">
        <v>0</v>
      </c>
      <c r="JS25" s="92">
        <v>0</v>
      </c>
      <c r="JT25" s="92">
        <v>0</v>
      </c>
      <c r="JU25" s="92">
        <v>0</v>
      </c>
      <c r="JV25" s="92">
        <v>0</v>
      </c>
      <c r="JW25" s="92">
        <v>0</v>
      </c>
      <c r="JX25" s="92">
        <v>0</v>
      </c>
      <c r="JY25" s="92">
        <v>0</v>
      </c>
      <c r="JZ25" s="92">
        <v>0</v>
      </c>
      <c r="KA25" s="92">
        <v>0</v>
      </c>
      <c r="KB25" s="92">
        <v>0</v>
      </c>
      <c r="KC25" s="92">
        <v>0</v>
      </c>
      <c r="KD25" s="92">
        <v>0</v>
      </c>
      <c r="KE25" s="92">
        <v>0</v>
      </c>
      <c r="KF25" s="92">
        <v>0</v>
      </c>
      <c r="KG25" s="92">
        <v>0</v>
      </c>
      <c r="KH25" s="92">
        <v>0</v>
      </c>
      <c r="KI25" s="92">
        <v>0</v>
      </c>
      <c r="KJ25" s="92">
        <v>0</v>
      </c>
      <c r="KK25" s="92">
        <v>0</v>
      </c>
      <c r="KL25" s="92">
        <v>0</v>
      </c>
      <c r="KM25" s="92">
        <v>0</v>
      </c>
      <c r="KN25" s="92">
        <v>0</v>
      </c>
      <c r="KO25" s="92">
        <v>0</v>
      </c>
      <c r="KP25" s="92">
        <v>0</v>
      </c>
      <c r="KQ25" s="92">
        <v>0</v>
      </c>
      <c r="KR25" s="92">
        <v>0</v>
      </c>
      <c r="KS25" s="92">
        <v>0</v>
      </c>
      <c r="KT25" s="92">
        <v>0</v>
      </c>
      <c r="KU25" s="92">
        <v>0</v>
      </c>
      <c r="KV25" s="92">
        <v>0</v>
      </c>
      <c r="KW25" s="92">
        <v>0</v>
      </c>
      <c r="KX25" s="92">
        <v>0</v>
      </c>
      <c r="KY25" s="92">
        <v>0</v>
      </c>
      <c r="KZ25" s="92">
        <v>0</v>
      </c>
      <c r="LA25" s="92">
        <v>0</v>
      </c>
      <c r="LB25" s="92">
        <v>0</v>
      </c>
      <c r="LC25" s="92">
        <v>0.15475799800000001</v>
      </c>
      <c r="LD25" s="92">
        <v>3.8212917199999998E-3</v>
      </c>
      <c r="LE25" s="92">
        <v>1.60333919E-3</v>
      </c>
      <c r="LF25" s="92">
        <v>6.4049286100000005E-2</v>
      </c>
      <c r="LG25" s="92">
        <v>7.8052893400000004E-3</v>
      </c>
      <c r="LH25" s="92">
        <v>1.6398573299999999</v>
      </c>
      <c r="LI25" s="92">
        <v>0</v>
      </c>
      <c r="LJ25" s="92">
        <v>1.7748696100000001</v>
      </c>
      <c r="LK25" s="92">
        <v>1.46506352</v>
      </c>
      <c r="LL25" s="92">
        <v>0.43372075199999999</v>
      </c>
      <c r="LM25" s="92">
        <v>4.8191194600000001E-2</v>
      </c>
      <c r="LN25" s="92">
        <v>0.67893340999999996</v>
      </c>
      <c r="LO25" s="92">
        <v>9.0512525400000002E-2</v>
      </c>
      <c r="LP25" s="92">
        <v>64.763511199999996</v>
      </c>
      <c r="LQ25" s="92">
        <v>6.2376620399999999E-2</v>
      </c>
      <c r="LR25" s="92">
        <v>0</v>
      </c>
      <c r="LS25" s="92">
        <v>0</v>
      </c>
      <c r="LT25" s="92">
        <v>0</v>
      </c>
      <c r="LU25" s="92">
        <v>0</v>
      </c>
      <c r="LV25" s="92">
        <v>0</v>
      </c>
      <c r="LW25" s="92">
        <v>0</v>
      </c>
      <c r="LX25" s="92">
        <v>0</v>
      </c>
      <c r="LY25" s="92">
        <v>0</v>
      </c>
      <c r="LZ25" s="92">
        <v>0</v>
      </c>
      <c r="MA25" s="92">
        <v>0</v>
      </c>
      <c r="MB25" s="92">
        <v>0</v>
      </c>
      <c r="MC25" s="92">
        <v>0</v>
      </c>
      <c r="MD25" s="92">
        <v>0</v>
      </c>
      <c r="ME25" s="92">
        <v>0</v>
      </c>
      <c r="MF25" s="92">
        <v>0</v>
      </c>
      <c r="MG25" s="92">
        <v>0</v>
      </c>
      <c r="MH25" s="92">
        <v>0</v>
      </c>
      <c r="MI25" s="92">
        <v>0</v>
      </c>
      <c r="MJ25" s="92">
        <v>0</v>
      </c>
      <c r="MK25" s="92">
        <v>0</v>
      </c>
      <c r="ML25" s="92">
        <v>0</v>
      </c>
      <c r="MM25" s="92">
        <v>0</v>
      </c>
      <c r="MN25" s="92">
        <v>0</v>
      </c>
      <c r="MO25" s="92">
        <v>0</v>
      </c>
      <c r="MP25" s="92">
        <v>0</v>
      </c>
      <c r="MQ25" s="92">
        <v>0</v>
      </c>
      <c r="MR25" s="92">
        <v>0</v>
      </c>
      <c r="MS25" s="92">
        <v>0</v>
      </c>
      <c r="MT25" s="92">
        <v>0</v>
      </c>
      <c r="MU25" s="92">
        <v>0</v>
      </c>
      <c r="MV25" s="92">
        <v>0</v>
      </c>
      <c r="MW25" s="92">
        <v>0</v>
      </c>
      <c r="MX25" s="92">
        <v>0</v>
      </c>
      <c r="MY25" s="92">
        <v>0</v>
      </c>
      <c r="MZ25" s="92">
        <v>0</v>
      </c>
      <c r="NA25" s="92">
        <v>0</v>
      </c>
      <c r="NB25" s="92">
        <v>0</v>
      </c>
      <c r="NC25" s="92">
        <v>0</v>
      </c>
      <c r="ND25" s="92">
        <v>0</v>
      </c>
      <c r="NE25" s="92">
        <v>0</v>
      </c>
      <c r="NF25" s="92">
        <v>0</v>
      </c>
      <c r="NG25" s="92">
        <v>0</v>
      </c>
      <c r="NH25" s="92">
        <v>0</v>
      </c>
      <c r="NI25" s="92">
        <v>0</v>
      </c>
      <c r="NJ25" s="92">
        <v>0</v>
      </c>
      <c r="NK25" s="92">
        <v>0</v>
      </c>
      <c r="NL25" s="92">
        <v>0</v>
      </c>
      <c r="NM25" s="92">
        <v>2.1739009999999998E-3</v>
      </c>
      <c r="NN25" s="92">
        <v>5.3678065199999998E-5</v>
      </c>
      <c r="NO25" s="92">
        <v>2.2522265099999999E-5</v>
      </c>
      <c r="NP25" s="92">
        <v>8.9970669700000004E-4</v>
      </c>
      <c r="NQ25" s="92">
        <v>1.09641676E-4</v>
      </c>
      <c r="NR25" s="92">
        <v>2.3035239200000002E-2</v>
      </c>
      <c r="NS25" s="92">
        <v>0</v>
      </c>
      <c r="NT25" s="92">
        <v>2.49317701E-2</v>
      </c>
      <c r="NU25" s="92">
        <v>2.05798931E-2</v>
      </c>
      <c r="NV25" s="92">
        <v>6.0925185700000002E-3</v>
      </c>
      <c r="NW25" s="92">
        <v>6.7694650800000002E-4</v>
      </c>
      <c r="NX25" s="92">
        <v>9.5370451899999993E-3</v>
      </c>
      <c r="NY25" s="92">
        <v>1.2714384500000001E-3</v>
      </c>
      <c r="NZ25" s="92">
        <v>0.90973948900000001</v>
      </c>
      <c r="OA25" s="92">
        <v>8.7621059599999999E-4</v>
      </c>
      <c r="OB25" s="92">
        <v>0</v>
      </c>
      <c r="OC25" s="92">
        <v>0</v>
      </c>
      <c r="OD25" s="92">
        <v>0</v>
      </c>
      <c r="OE25" s="92">
        <v>0</v>
      </c>
      <c r="OF25" s="92">
        <v>0</v>
      </c>
      <c r="OG25" s="92">
        <v>0</v>
      </c>
      <c r="OH25" s="92">
        <v>0</v>
      </c>
      <c r="OI25" s="92">
        <v>0</v>
      </c>
      <c r="OJ25" s="92">
        <v>0</v>
      </c>
      <c r="OK25" s="92">
        <v>0</v>
      </c>
      <c r="OL25" s="92">
        <v>0</v>
      </c>
      <c r="OM25" s="92">
        <v>0</v>
      </c>
      <c r="ON25" s="92">
        <v>0</v>
      </c>
      <c r="OO25" s="92">
        <v>0</v>
      </c>
      <c r="OP25" s="92">
        <v>0</v>
      </c>
      <c r="OQ25" s="92">
        <v>0</v>
      </c>
      <c r="OR25" s="92">
        <v>0</v>
      </c>
      <c r="OS25" s="92">
        <v>0</v>
      </c>
      <c r="OT25" s="92">
        <v>0</v>
      </c>
      <c r="OU25" s="92">
        <v>0</v>
      </c>
      <c r="OV25" s="92">
        <v>0</v>
      </c>
      <c r="OW25" s="92">
        <v>0</v>
      </c>
      <c r="OX25" s="92">
        <v>0</v>
      </c>
      <c r="OY25" s="92">
        <v>0</v>
      </c>
      <c r="OZ25" s="92">
        <v>0</v>
      </c>
      <c r="PA25" s="92">
        <v>0</v>
      </c>
      <c r="PB25" s="92">
        <v>0</v>
      </c>
      <c r="PC25" s="92">
        <v>0</v>
      </c>
      <c r="PD25" s="92">
        <v>0</v>
      </c>
      <c r="PE25" s="92">
        <v>0</v>
      </c>
      <c r="PF25" s="92">
        <v>0</v>
      </c>
      <c r="PG25" s="92">
        <v>0</v>
      </c>
      <c r="PH25" s="92">
        <v>0</v>
      </c>
      <c r="PI25" s="92">
        <v>0</v>
      </c>
      <c r="PJ25" s="92">
        <v>0</v>
      </c>
      <c r="PK25" s="92">
        <v>0</v>
      </c>
      <c r="PL25" s="92">
        <v>0</v>
      </c>
      <c r="PM25" s="92">
        <v>0</v>
      </c>
      <c r="PN25" s="92">
        <v>0</v>
      </c>
      <c r="PO25" s="92">
        <v>0</v>
      </c>
      <c r="PP25" s="92">
        <v>0</v>
      </c>
      <c r="PQ25" s="92">
        <v>0</v>
      </c>
      <c r="PR25" s="92">
        <v>0</v>
      </c>
      <c r="PS25" s="92">
        <v>0</v>
      </c>
      <c r="PT25" s="92">
        <v>0</v>
      </c>
      <c r="PU25" s="92">
        <v>0</v>
      </c>
      <c r="PV25" s="92">
        <v>0</v>
      </c>
      <c r="PW25" s="92">
        <v>25.092833200000001</v>
      </c>
      <c r="PX25" s="92">
        <v>0.61959341099999998</v>
      </c>
      <c r="PY25" s="92">
        <v>0.25996926300000001</v>
      </c>
      <c r="PZ25" s="92">
        <v>8.4619995299999999</v>
      </c>
      <c r="QA25" s="92">
        <v>1.0312114100000001</v>
      </c>
      <c r="QB25" s="92">
        <v>249.50383400000001</v>
      </c>
      <c r="QC25" s="92">
        <v>0</v>
      </c>
      <c r="QD25" s="92">
        <v>40.537311899999999</v>
      </c>
      <c r="QE25" s="92">
        <v>82.156953099999996</v>
      </c>
      <c r="QF25" s="92">
        <v>10.4160641</v>
      </c>
      <c r="QG25" s="92">
        <v>1.15734045</v>
      </c>
      <c r="QH25" s="92">
        <v>16.719685699999999</v>
      </c>
      <c r="QI25" s="92">
        <v>2.1560445600000002</v>
      </c>
      <c r="QJ25" s="92">
        <v>1504.9744700000001</v>
      </c>
      <c r="QK25" s="92">
        <v>9.3646893500000008</v>
      </c>
      <c r="QL25" s="92">
        <v>0</v>
      </c>
      <c r="QM25" s="92">
        <v>0</v>
      </c>
      <c r="QN25" s="92">
        <v>0</v>
      </c>
      <c r="QO25" s="92">
        <v>0</v>
      </c>
      <c r="QP25" s="92">
        <v>0</v>
      </c>
      <c r="QQ25" s="92">
        <v>0</v>
      </c>
      <c r="QR25" s="92">
        <v>0</v>
      </c>
      <c r="QS25" s="92">
        <v>0</v>
      </c>
      <c r="QT25" s="92">
        <v>0</v>
      </c>
      <c r="QU25" s="92">
        <v>0</v>
      </c>
      <c r="QV25" s="92">
        <v>0</v>
      </c>
      <c r="QW25" s="92">
        <v>0</v>
      </c>
      <c r="QX25" s="92">
        <v>0</v>
      </c>
      <c r="QY25" s="92">
        <v>0</v>
      </c>
      <c r="QZ25" s="92">
        <v>0</v>
      </c>
      <c r="RA25" s="92">
        <v>0</v>
      </c>
      <c r="RB25" s="92">
        <v>0</v>
      </c>
      <c r="RC25" s="92">
        <v>0</v>
      </c>
      <c r="RD25" s="92">
        <v>0</v>
      </c>
      <c r="RE25" s="92">
        <v>0</v>
      </c>
      <c r="RF25" s="92">
        <v>0</v>
      </c>
      <c r="RG25" s="92">
        <v>0</v>
      </c>
      <c r="RH25" s="92">
        <v>0</v>
      </c>
      <c r="RI25" s="92">
        <v>0</v>
      </c>
      <c r="RJ25" s="92">
        <v>0</v>
      </c>
      <c r="RK25" s="92">
        <v>0</v>
      </c>
      <c r="RL25" s="92">
        <v>0</v>
      </c>
      <c r="RM25" s="92">
        <v>0</v>
      </c>
      <c r="RN25" s="92">
        <v>0</v>
      </c>
      <c r="RO25" s="92">
        <v>0</v>
      </c>
      <c r="RP25" s="92">
        <v>0</v>
      </c>
      <c r="RQ25" s="92">
        <v>0</v>
      </c>
      <c r="RR25" s="92">
        <v>0</v>
      </c>
      <c r="RS25" s="92">
        <v>0</v>
      </c>
      <c r="RT25" s="92">
        <v>0</v>
      </c>
      <c r="RU25" s="92">
        <v>0</v>
      </c>
      <c r="RV25" s="92">
        <v>0</v>
      </c>
      <c r="RW25" s="92">
        <v>0</v>
      </c>
      <c r="RX25" s="92">
        <v>0</v>
      </c>
      <c r="RY25" s="92">
        <v>0</v>
      </c>
      <c r="RZ25" s="92">
        <v>0</v>
      </c>
      <c r="SA25" s="92">
        <v>0</v>
      </c>
      <c r="SB25" s="92">
        <v>0</v>
      </c>
      <c r="SC25" s="92">
        <v>0</v>
      </c>
      <c r="SD25" s="92">
        <v>0</v>
      </c>
      <c r="SE25" s="92">
        <v>0</v>
      </c>
      <c r="SF25" s="92">
        <v>0</v>
      </c>
      <c r="SG25" s="92">
        <v>1.2851959099999999E-2</v>
      </c>
      <c r="SH25" s="92">
        <v>3.1734117400000002E-4</v>
      </c>
      <c r="SI25" s="92">
        <v>1.3315014300000001E-4</v>
      </c>
      <c r="SJ25" s="92">
        <v>4.3340371500000001E-3</v>
      </c>
      <c r="SK25" s="92">
        <v>5.2816223400000003E-4</v>
      </c>
      <c r="SL25" s="92">
        <v>0.12778999599999999</v>
      </c>
      <c r="SM25" s="92">
        <v>0</v>
      </c>
      <c r="SN25" s="92">
        <v>2.07622578E-2</v>
      </c>
      <c r="SO25" s="92">
        <v>4.20788593E-2</v>
      </c>
      <c r="SP25" s="92">
        <v>5.3348630700000002E-3</v>
      </c>
      <c r="SQ25" s="92">
        <v>5.9276256299999996E-4</v>
      </c>
      <c r="SR25" s="92">
        <v>8.5634298199999993E-3</v>
      </c>
      <c r="SS25" s="92">
        <v>1.1042753200000001E-3</v>
      </c>
      <c r="ST25" s="92">
        <v>0.77081253199999999</v>
      </c>
      <c r="SU25" s="92">
        <v>4.7963736499999996E-3</v>
      </c>
      <c r="SV25" s="92">
        <v>0</v>
      </c>
      <c r="SW25" s="92">
        <v>0</v>
      </c>
      <c r="SX25" s="92">
        <v>0</v>
      </c>
      <c r="SY25" s="92">
        <v>71.189073399999998</v>
      </c>
      <c r="SZ25" s="92">
        <v>1952.452</v>
      </c>
      <c r="TA25" s="92">
        <v>22.118981900000001</v>
      </c>
      <c r="TB25" s="92">
        <v>29.306998</v>
      </c>
      <c r="TC25" s="92">
        <v>2</v>
      </c>
      <c r="TD25" s="92">
        <v>0</v>
      </c>
      <c r="TE25" s="92">
        <v>0</v>
      </c>
      <c r="TF25" s="92">
        <v>1</v>
      </c>
      <c r="TG25" s="92">
        <v>-28435.352800000001</v>
      </c>
      <c r="TH25" s="92">
        <v>-1036.7918999999999</v>
      </c>
      <c r="TI25" s="92">
        <v>-2.0242864200000001</v>
      </c>
      <c r="TJ25" s="92">
        <v>-80.495019600000006</v>
      </c>
      <c r="TK25" s="92">
        <v>-2.9349586300000001</v>
      </c>
      <c r="TL25" s="92">
        <v>5.3641011299999999E-2</v>
      </c>
      <c r="TM25" s="92">
        <v>1.47117381</v>
      </c>
      <c r="TN25" s="92">
        <v>27.426287599999998</v>
      </c>
      <c r="TO25" s="92">
        <v>0</v>
      </c>
      <c r="TP25" s="92">
        <v>0.28598214700000002</v>
      </c>
      <c r="TQ25" s="92">
        <v>-36497045.262599997</v>
      </c>
      <c r="TR25" s="92">
        <v>1.5570154583333399E-4</v>
      </c>
      <c r="TS25" s="92">
        <v>0</v>
      </c>
      <c r="TT25" s="92">
        <v>0</v>
      </c>
      <c r="TU25" s="92">
        <v>0</v>
      </c>
      <c r="TV25" s="92">
        <v>0</v>
      </c>
      <c r="TW25" s="92">
        <v>0</v>
      </c>
      <c r="TX25" s="92">
        <v>0</v>
      </c>
      <c r="TY25" s="92">
        <v>0</v>
      </c>
      <c r="TZ25" s="92">
        <v>0</v>
      </c>
      <c r="UA25" s="92">
        <v>0</v>
      </c>
      <c r="UB25" s="92">
        <v>0</v>
      </c>
      <c r="UC25" s="92">
        <v>0</v>
      </c>
      <c r="UD25" s="92">
        <v>0</v>
      </c>
      <c r="UE25" s="92">
        <v>0</v>
      </c>
      <c r="UF25" s="92">
        <v>0</v>
      </c>
      <c r="UG25" s="92">
        <v>0</v>
      </c>
      <c r="UH25" s="92">
        <v>0</v>
      </c>
      <c r="UI25" s="92">
        <v>0</v>
      </c>
      <c r="UJ25" s="92">
        <v>0</v>
      </c>
      <c r="UK25" s="92">
        <v>0</v>
      </c>
      <c r="UL25" s="92">
        <v>0</v>
      </c>
      <c r="UM25" s="92">
        <v>0</v>
      </c>
      <c r="UN25" s="92">
        <v>0</v>
      </c>
      <c r="UO25" s="92">
        <v>0</v>
      </c>
      <c r="UP25" s="92">
        <v>0</v>
      </c>
      <c r="UQ25" s="92">
        <v>0</v>
      </c>
      <c r="UR25" s="92">
        <v>0</v>
      </c>
      <c r="US25" s="92">
        <v>0</v>
      </c>
      <c r="UT25" s="92">
        <v>0</v>
      </c>
      <c r="UU25" s="92">
        <v>0</v>
      </c>
      <c r="UV25" s="92">
        <v>0</v>
      </c>
      <c r="UW25" s="92">
        <v>0</v>
      </c>
      <c r="UX25" s="92">
        <v>0</v>
      </c>
      <c r="UY25" s="92">
        <v>0</v>
      </c>
      <c r="UZ25" s="92">
        <v>0</v>
      </c>
      <c r="VA25" s="92">
        <v>0</v>
      </c>
      <c r="VB25" s="92">
        <v>0</v>
      </c>
      <c r="VC25" s="92">
        <v>0</v>
      </c>
      <c r="VD25" s="92">
        <v>0</v>
      </c>
      <c r="VE25" s="92">
        <v>0</v>
      </c>
      <c r="VF25" s="92">
        <v>0</v>
      </c>
      <c r="VG25" s="92">
        <v>0</v>
      </c>
      <c r="VH25" s="92">
        <v>0</v>
      </c>
      <c r="VI25" s="92">
        <v>0</v>
      </c>
      <c r="VJ25" s="92">
        <v>0</v>
      </c>
      <c r="VK25" s="92">
        <v>0</v>
      </c>
      <c r="VL25" s="92">
        <v>0</v>
      </c>
      <c r="VM25" s="92">
        <v>0</v>
      </c>
      <c r="VN25" s="92">
        <v>0</v>
      </c>
      <c r="VO25" s="92">
        <v>0</v>
      </c>
      <c r="VP25" s="92">
        <v>0</v>
      </c>
      <c r="VQ25" s="92">
        <v>0</v>
      </c>
      <c r="VR25" s="92">
        <v>0</v>
      </c>
      <c r="VS25" s="92">
        <v>0</v>
      </c>
      <c r="VT25" s="92">
        <v>0</v>
      </c>
      <c r="VU25" s="92">
        <v>0</v>
      </c>
      <c r="VV25" s="92">
        <v>0</v>
      </c>
      <c r="VW25" s="92">
        <v>0</v>
      </c>
      <c r="VX25" s="92">
        <v>0</v>
      </c>
      <c r="VY25" s="92">
        <v>0</v>
      </c>
      <c r="VZ25" s="92">
        <v>0</v>
      </c>
      <c r="WA25" s="92">
        <v>0</v>
      </c>
      <c r="WB25" s="92">
        <v>0</v>
      </c>
      <c r="WC25" s="92">
        <v>2.2928013638888901E-2</v>
      </c>
    </row>
    <row r="26" spans="2:601" ht="13.5" customHeight="1">
      <c r="B26" s="851">
        <v>701</v>
      </c>
      <c r="C26" s="92">
        <v>0</v>
      </c>
      <c r="D26" s="92">
        <v>464.92967399999998</v>
      </c>
      <c r="E26" s="92">
        <v>-0.24977906899999999</v>
      </c>
      <c r="F26" s="92">
        <v>0</v>
      </c>
      <c r="G26" s="92">
        <v>0</v>
      </c>
      <c r="H26" s="92">
        <v>0</v>
      </c>
      <c r="I26" s="92">
        <v>0</v>
      </c>
      <c r="J26" s="92">
        <v>0</v>
      </c>
      <c r="K26" s="92">
        <v>0</v>
      </c>
      <c r="L26" s="92">
        <v>0</v>
      </c>
      <c r="M26" s="92">
        <v>0</v>
      </c>
      <c r="N26" s="92">
        <v>0</v>
      </c>
      <c r="O26" s="92">
        <v>0</v>
      </c>
      <c r="P26" s="92">
        <v>0</v>
      </c>
      <c r="Q26" s="92">
        <v>0</v>
      </c>
      <c r="R26" s="92">
        <v>0</v>
      </c>
      <c r="S26" s="92">
        <v>0</v>
      </c>
      <c r="T26" s="92">
        <v>0</v>
      </c>
      <c r="U26" s="92">
        <v>0</v>
      </c>
      <c r="V26" s="92">
        <v>0</v>
      </c>
      <c r="W26" s="92">
        <v>0</v>
      </c>
      <c r="X26" s="92">
        <v>0</v>
      </c>
      <c r="Y26" s="92">
        <v>0</v>
      </c>
      <c r="Z26" s="92">
        <v>0</v>
      </c>
      <c r="AA26" s="92">
        <v>0</v>
      </c>
      <c r="AB26" s="92">
        <v>0</v>
      </c>
      <c r="AC26" s="92">
        <v>0</v>
      </c>
      <c r="AD26" s="92">
        <v>0</v>
      </c>
      <c r="AE26" s="92">
        <v>0</v>
      </c>
      <c r="AF26" s="92">
        <v>0</v>
      </c>
      <c r="AG26" s="92">
        <v>0</v>
      </c>
      <c r="AH26" s="92">
        <v>0</v>
      </c>
      <c r="AI26" s="92">
        <v>0</v>
      </c>
      <c r="AJ26" s="92">
        <v>0</v>
      </c>
      <c r="AK26" s="92">
        <v>0</v>
      </c>
      <c r="AL26" s="92">
        <v>0</v>
      </c>
      <c r="AM26" s="92">
        <v>4.6398296300000004</v>
      </c>
      <c r="AN26" s="92">
        <v>0</v>
      </c>
      <c r="AO26" s="92">
        <v>0</v>
      </c>
      <c r="AP26" s="92">
        <v>0</v>
      </c>
      <c r="AQ26" s="92">
        <v>0</v>
      </c>
      <c r="AR26" s="92">
        <v>0</v>
      </c>
      <c r="AS26" s="92">
        <v>0</v>
      </c>
      <c r="AT26" s="92">
        <v>0</v>
      </c>
      <c r="AU26" s="92">
        <v>0</v>
      </c>
      <c r="AV26" s="92">
        <v>0</v>
      </c>
      <c r="AW26" s="92">
        <v>0</v>
      </c>
      <c r="AX26" s="92">
        <v>0</v>
      </c>
      <c r="AY26" s="92">
        <v>0</v>
      </c>
      <c r="AZ26" s="92">
        <v>0</v>
      </c>
      <c r="BA26" s="92">
        <v>0</v>
      </c>
      <c r="BB26" s="92">
        <v>0</v>
      </c>
      <c r="BC26" s="92">
        <v>0</v>
      </c>
      <c r="BD26" s="92">
        <v>0</v>
      </c>
      <c r="BE26" s="92">
        <v>0</v>
      </c>
      <c r="BF26" s="92">
        <v>0</v>
      </c>
      <c r="BG26" s="92">
        <v>0</v>
      </c>
      <c r="BH26" s="92">
        <v>0</v>
      </c>
      <c r="BI26" s="92">
        <v>0</v>
      </c>
      <c r="BJ26" s="92">
        <v>0</v>
      </c>
      <c r="BK26" s="92">
        <v>0</v>
      </c>
      <c r="BL26" s="92">
        <v>0</v>
      </c>
      <c r="BM26" s="92">
        <v>0</v>
      </c>
      <c r="BN26" s="92">
        <v>0</v>
      </c>
      <c r="BO26" s="92">
        <v>0</v>
      </c>
      <c r="BP26" s="92">
        <v>0</v>
      </c>
      <c r="BQ26" s="92">
        <v>0</v>
      </c>
      <c r="BR26" s="92">
        <v>0</v>
      </c>
      <c r="BS26" s="92">
        <v>0</v>
      </c>
      <c r="BT26" s="92">
        <v>0</v>
      </c>
      <c r="BU26" s="92">
        <v>0</v>
      </c>
      <c r="BV26" s="92">
        <v>0</v>
      </c>
      <c r="BW26" s="92">
        <v>0</v>
      </c>
      <c r="BX26" s="92">
        <v>0</v>
      </c>
      <c r="BY26" s="92">
        <v>0</v>
      </c>
      <c r="BZ26" s="92">
        <v>0</v>
      </c>
      <c r="CA26" s="92">
        <v>0</v>
      </c>
      <c r="CB26" s="92">
        <v>0</v>
      </c>
      <c r="CC26" s="92">
        <v>0</v>
      </c>
      <c r="CD26" s="92">
        <v>0</v>
      </c>
      <c r="CE26" s="92">
        <v>0</v>
      </c>
      <c r="CF26" s="92">
        <v>0</v>
      </c>
      <c r="CG26" s="92">
        <v>0</v>
      </c>
      <c r="CH26" s="92">
        <v>0</v>
      </c>
      <c r="CI26" s="92">
        <v>0</v>
      </c>
      <c r="CJ26" s="92">
        <v>0</v>
      </c>
      <c r="CK26" s="92">
        <v>0</v>
      </c>
      <c r="CL26" s="92">
        <v>0</v>
      </c>
      <c r="CM26" s="92">
        <v>0</v>
      </c>
      <c r="CN26" s="92">
        <v>0</v>
      </c>
      <c r="CO26" s="92">
        <v>0</v>
      </c>
      <c r="CP26" s="92">
        <v>0</v>
      </c>
      <c r="CQ26" s="92">
        <v>0</v>
      </c>
      <c r="CR26" s="92">
        <v>0</v>
      </c>
      <c r="CS26" s="92">
        <v>0</v>
      </c>
      <c r="CT26" s="92">
        <v>0</v>
      </c>
      <c r="CU26" s="92">
        <v>0</v>
      </c>
      <c r="CV26" s="92">
        <v>0</v>
      </c>
      <c r="CW26" s="92">
        <v>1</v>
      </c>
      <c r="CX26" s="92">
        <v>0</v>
      </c>
      <c r="CY26" s="92">
        <v>0</v>
      </c>
      <c r="CZ26" s="92">
        <v>0</v>
      </c>
      <c r="DA26" s="92">
        <v>0</v>
      </c>
      <c r="DB26" s="92">
        <v>0</v>
      </c>
      <c r="DC26" s="92">
        <v>0</v>
      </c>
      <c r="DD26" s="92">
        <v>0</v>
      </c>
      <c r="DE26" s="92">
        <v>0</v>
      </c>
      <c r="DF26" s="92">
        <v>0</v>
      </c>
      <c r="DG26" s="92">
        <v>0</v>
      </c>
      <c r="DH26" s="92">
        <v>0</v>
      </c>
      <c r="DI26" s="92">
        <v>0</v>
      </c>
      <c r="DJ26" s="92">
        <v>0</v>
      </c>
      <c r="DK26" s="92">
        <v>0</v>
      </c>
      <c r="DL26" s="92">
        <v>0</v>
      </c>
      <c r="DM26" s="92">
        <v>0</v>
      </c>
      <c r="DN26" s="92">
        <v>0</v>
      </c>
      <c r="DO26" s="92">
        <v>0</v>
      </c>
      <c r="DP26" s="92">
        <v>0</v>
      </c>
      <c r="DQ26" s="92">
        <v>0</v>
      </c>
      <c r="DR26" s="92">
        <v>0</v>
      </c>
      <c r="DS26" s="92">
        <v>0</v>
      </c>
      <c r="DT26" s="92">
        <v>0</v>
      </c>
      <c r="DU26" s="92">
        <v>0</v>
      </c>
      <c r="DV26" s="92">
        <v>0</v>
      </c>
      <c r="DW26" s="92">
        <v>0</v>
      </c>
      <c r="DX26" s="92">
        <v>0</v>
      </c>
      <c r="DY26" s="92">
        <v>0</v>
      </c>
      <c r="DZ26" s="92">
        <v>0</v>
      </c>
      <c r="EA26" s="92">
        <v>0</v>
      </c>
      <c r="EB26" s="92">
        <v>0</v>
      </c>
      <c r="EC26" s="92">
        <v>0</v>
      </c>
      <c r="ED26" s="92">
        <v>0</v>
      </c>
      <c r="EE26" s="92">
        <v>0</v>
      </c>
      <c r="EF26" s="92">
        <v>0</v>
      </c>
      <c r="EG26" s="92">
        <v>0</v>
      </c>
      <c r="EH26" s="92">
        <v>0</v>
      </c>
      <c r="EI26" s="92">
        <v>0</v>
      </c>
      <c r="EJ26" s="92">
        <v>0</v>
      </c>
      <c r="EK26" s="92">
        <v>0</v>
      </c>
      <c r="EL26" s="92">
        <v>0</v>
      </c>
      <c r="EM26" s="92">
        <v>0</v>
      </c>
      <c r="EN26" s="92">
        <v>0</v>
      </c>
      <c r="EO26" s="92">
        <v>0</v>
      </c>
      <c r="EP26" s="92">
        <v>0</v>
      </c>
      <c r="EQ26" s="92">
        <v>0</v>
      </c>
      <c r="ER26" s="92">
        <v>0</v>
      </c>
      <c r="ES26" s="92">
        <v>0</v>
      </c>
      <c r="ET26" s="92">
        <v>0</v>
      </c>
      <c r="EU26" s="92">
        <v>0</v>
      </c>
      <c r="EV26" s="92">
        <v>0</v>
      </c>
      <c r="EW26" s="92">
        <v>0</v>
      </c>
      <c r="EX26" s="92">
        <v>0</v>
      </c>
      <c r="EY26" s="92">
        <v>0</v>
      </c>
      <c r="EZ26" s="92">
        <v>0</v>
      </c>
      <c r="FA26" s="92">
        <v>0</v>
      </c>
      <c r="FB26" s="92">
        <v>0</v>
      </c>
      <c r="FC26" s="92">
        <v>0</v>
      </c>
      <c r="FD26" s="92">
        <v>0</v>
      </c>
      <c r="FE26" s="92">
        <v>0</v>
      </c>
      <c r="FF26" s="92">
        <v>0</v>
      </c>
      <c r="FG26" s="92">
        <v>464.92967399999998</v>
      </c>
      <c r="FH26" s="92">
        <v>0</v>
      </c>
      <c r="FI26" s="92">
        <v>0</v>
      </c>
      <c r="FJ26" s="92">
        <v>0</v>
      </c>
      <c r="FK26" s="92">
        <v>0</v>
      </c>
      <c r="FL26" s="92">
        <v>0</v>
      </c>
      <c r="FM26" s="92">
        <v>0</v>
      </c>
      <c r="FN26" s="92">
        <v>0</v>
      </c>
      <c r="FO26" s="92">
        <v>0</v>
      </c>
      <c r="FP26" s="92">
        <v>0</v>
      </c>
      <c r="FQ26" s="92">
        <v>0</v>
      </c>
      <c r="FR26" s="92">
        <v>0</v>
      </c>
      <c r="FS26" s="92">
        <v>0</v>
      </c>
      <c r="FT26" s="92">
        <v>0</v>
      </c>
      <c r="FU26" s="92">
        <v>0</v>
      </c>
      <c r="FV26" s="92">
        <v>0</v>
      </c>
      <c r="FW26" s="92">
        <v>0</v>
      </c>
      <c r="FX26" s="92">
        <v>0</v>
      </c>
      <c r="FY26" s="92">
        <v>0</v>
      </c>
      <c r="FZ26" s="92">
        <v>0</v>
      </c>
      <c r="GA26" s="92">
        <v>0</v>
      </c>
      <c r="GB26" s="92">
        <v>0</v>
      </c>
      <c r="GC26" s="92">
        <v>0</v>
      </c>
      <c r="GD26" s="92">
        <v>0</v>
      </c>
      <c r="GE26" s="92">
        <v>0</v>
      </c>
      <c r="GF26" s="92">
        <v>0</v>
      </c>
      <c r="GG26" s="92">
        <v>0</v>
      </c>
      <c r="GH26" s="92">
        <v>0</v>
      </c>
      <c r="GI26" s="92">
        <v>0</v>
      </c>
      <c r="GJ26" s="92">
        <v>0</v>
      </c>
      <c r="GK26" s="92">
        <v>0</v>
      </c>
      <c r="GL26" s="92">
        <v>0</v>
      </c>
      <c r="GM26" s="92">
        <v>0</v>
      </c>
      <c r="GN26" s="92">
        <v>0</v>
      </c>
      <c r="GO26" s="92">
        <v>0</v>
      </c>
      <c r="GP26" s="92">
        <v>0</v>
      </c>
      <c r="GQ26" s="92">
        <v>0</v>
      </c>
      <c r="GR26" s="92">
        <v>0</v>
      </c>
      <c r="GS26" s="92">
        <v>0</v>
      </c>
      <c r="GT26" s="92">
        <v>0</v>
      </c>
      <c r="GU26" s="92">
        <v>0</v>
      </c>
      <c r="GV26" s="92">
        <v>0</v>
      </c>
      <c r="GW26" s="92">
        <v>0</v>
      </c>
      <c r="GX26" s="92">
        <v>0</v>
      </c>
      <c r="GY26" s="92">
        <v>0</v>
      </c>
      <c r="GZ26" s="92">
        <v>0</v>
      </c>
      <c r="HA26" s="92">
        <v>0</v>
      </c>
      <c r="HB26" s="92">
        <v>0</v>
      </c>
      <c r="HC26" s="92">
        <v>0</v>
      </c>
      <c r="HD26" s="92">
        <v>0</v>
      </c>
      <c r="HE26" s="92">
        <v>0</v>
      </c>
      <c r="HF26" s="92">
        <v>0</v>
      </c>
      <c r="HG26" s="92">
        <v>0</v>
      </c>
      <c r="HH26" s="92">
        <v>0</v>
      </c>
      <c r="HI26" s="92">
        <v>0</v>
      </c>
      <c r="HJ26" s="92">
        <v>0</v>
      </c>
      <c r="HK26" s="92">
        <v>0</v>
      </c>
      <c r="HL26" s="92">
        <v>0</v>
      </c>
      <c r="HM26" s="92">
        <v>0</v>
      </c>
      <c r="HN26" s="92">
        <v>0</v>
      </c>
      <c r="HO26" s="92">
        <v>0</v>
      </c>
      <c r="HP26" s="92">
        <v>0</v>
      </c>
      <c r="HQ26" s="92">
        <v>1</v>
      </c>
      <c r="HR26" s="92">
        <v>0</v>
      </c>
      <c r="HS26" s="92">
        <v>0</v>
      </c>
      <c r="HT26" s="92">
        <v>0</v>
      </c>
      <c r="HU26" s="92">
        <v>0</v>
      </c>
      <c r="HV26" s="92">
        <v>0</v>
      </c>
      <c r="HW26" s="92">
        <v>0</v>
      </c>
      <c r="HX26" s="92">
        <v>0</v>
      </c>
      <c r="HY26" s="92">
        <v>0</v>
      </c>
      <c r="HZ26" s="92">
        <v>0</v>
      </c>
      <c r="IA26" s="92">
        <v>0</v>
      </c>
      <c r="IB26" s="92">
        <v>0</v>
      </c>
      <c r="IC26" s="92">
        <v>0</v>
      </c>
      <c r="ID26" s="92">
        <v>0</v>
      </c>
      <c r="IE26" s="92">
        <v>0</v>
      </c>
      <c r="IF26" s="92">
        <v>0</v>
      </c>
      <c r="IG26" s="92">
        <v>0</v>
      </c>
      <c r="IH26" s="92">
        <v>0</v>
      </c>
      <c r="II26" s="92">
        <v>0</v>
      </c>
      <c r="IJ26" s="92">
        <v>0</v>
      </c>
      <c r="IK26" s="92">
        <v>0</v>
      </c>
      <c r="IL26" s="92">
        <v>0</v>
      </c>
      <c r="IM26" s="92">
        <v>0</v>
      </c>
      <c r="IN26" s="92">
        <v>0</v>
      </c>
      <c r="IO26" s="92">
        <v>0</v>
      </c>
      <c r="IP26" s="92">
        <v>0</v>
      </c>
      <c r="IQ26" s="92">
        <v>0</v>
      </c>
      <c r="IR26" s="92">
        <v>0</v>
      </c>
      <c r="IS26" s="92">
        <v>0</v>
      </c>
      <c r="IT26" s="92">
        <v>4.6398296300000004</v>
      </c>
      <c r="IU26" s="92">
        <v>464.92967399999998</v>
      </c>
      <c r="IV26" s="92">
        <v>11.2837993</v>
      </c>
      <c r="IW26" s="92">
        <v>20</v>
      </c>
      <c r="IX26" s="92">
        <v>1</v>
      </c>
      <c r="IY26" s="92">
        <v>0</v>
      </c>
      <c r="IZ26" s="92">
        <v>1</v>
      </c>
      <c r="JA26" s="92">
        <v>0</v>
      </c>
      <c r="JB26" s="92">
        <v>-53833.672500000001</v>
      </c>
      <c r="JC26" s="92">
        <v>-537.24054000000001</v>
      </c>
      <c r="JD26" s="92">
        <v>-0.24977906899999999</v>
      </c>
      <c r="JE26" s="92">
        <v>-181.51331999999999</v>
      </c>
      <c r="JF26" s="92">
        <v>-1.81143714</v>
      </c>
      <c r="JG26" s="92">
        <v>6.8532319500000001E-3</v>
      </c>
      <c r="JH26" s="92">
        <v>0.68672152799999997</v>
      </c>
      <c r="JI26" s="92">
        <v>100.20404000000001</v>
      </c>
      <c r="JJ26" s="92">
        <v>11.2893241</v>
      </c>
      <c r="JK26" s="92">
        <v>0</v>
      </c>
      <c r="JL26" s="92">
        <v>0</v>
      </c>
      <c r="JM26" s="92">
        <v>0</v>
      </c>
      <c r="JN26" s="92">
        <v>0</v>
      </c>
      <c r="JO26" s="92">
        <v>0</v>
      </c>
      <c r="JP26" s="92">
        <v>0</v>
      </c>
      <c r="JQ26" s="92">
        <v>0</v>
      </c>
      <c r="JR26" s="92">
        <v>0</v>
      </c>
      <c r="JS26" s="92">
        <v>0</v>
      </c>
      <c r="JT26" s="92">
        <v>0</v>
      </c>
      <c r="JU26" s="92">
        <v>0</v>
      </c>
      <c r="JV26" s="92">
        <v>0</v>
      </c>
      <c r="JW26" s="92">
        <v>0</v>
      </c>
      <c r="JX26" s="92">
        <v>0</v>
      </c>
      <c r="JY26" s="92">
        <v>0</v>
      </c>
      <c r="JZ26" s="92">
        <v>0</v>
      </c>
      <c r="KA26" s="92">
        <v>0</v>
      </c>
      <c r="KB26" s="92">
        <v>0</v>
      </c>
      <c r="KC26" s="92">
        <v>0</v>
      </c>
      <c r="KD26" s="92">
        <v>0</v>
      </c>
      <c r="KE26" s="92">
        <v>0</v>
      </c>
      <c r="KF26" s="92">
        <v>0</v>
      </c>
      <c r="KG26" s="92">
        <v>0</v>
      </c>
      <c r="KH26" s="92">
        <v>0</v>
      </c>
      <c r="KI26" s="92">
        <v>0</v>
      </c>
      <c r="KJ26" s="92">
        <v>0</v>
      </c>
      <c r="KK26" s="92">
        <v>0</v>
      </c>
      <c r="KL26" s="92">
        <v>0</v>
      </c>
      <c r="KM26" s="92">
        <v>0</v>
      </c>
      <c r="KN26" s="92">
        <v>0</v>
      </c>
      <c r="KO26" s="92">
        <v>0</v>
      </c>
      <c r="KP26" s="92">
        <v>0</v>
      </c>
      <c r="KQ26" s="92">
        <v>0</v>
      </c>
      <c r="KR26" s="92">
        <v>0</v>
      </c>
      <c r="KS26" s="92">
        <v>0</v>
      </c>
      <c r="KT26" s="92">
        <v>0</v>
      </c>
      <c r="KU26" s="92">
        <v>0</v>
      </c>
      <c r="KV26" s="92">
        <v>0</v>
      </c>
      <c r="KW26" s="92">
        <v>0</v>
      </c>
      <c r="KX26" s="92">
        <v>0</v>
      </c>
      <c r="KY26" s="92">
        <v>0</v>
      </c>
      <c r="KZ26" s="92">
        <v>0</v>
      </c>
      <c r="LA26" s="92">
        <v>0</v>
      </c>
      <c r="LB26" s="92">
        <v>0</v>
      </c>
      <c r="LC26" s="92">
        <v>0</v>
      </c>
      <c r="LD26" s="92">
        <v>0</v>
      </c>
      <c r="LE26" s="92">
        <v>0</v>
      </c>
      <c r="LF26" s="92">
        <v>0</v>
      </c>
      <c r="LG26" s="92">
        <v>0</v>
      </c>
      <c r="LH26" s="92">
        <v>0</v>
      </c>
      <c r="LI26" s="92">
        <v>0</v>
      </c>
      <c r="LJ26" s="92">
        <v>0</v>
      </c>
      <c r="LK26" s="92">
        <v>0</v>
      </c>
      <c r="LL26" s="92">
        <v>0</v>
      </c>
      <c r="LM26" s="92">
        <v>0</v>
      </c>
      <c r="LN26" s="92">
        <v>0</v>
      </c>
      <c r="LO26" s="92">
        <v>0</v>
      </c>
      <c r="LP26" s="92">
        <v>0</v>
      </c>
      <c r="LQ26" s="92">
        <v>0</v>
      </c>
      <c r="LR26" s="92">
        <v>0</v>
      </c>
      <c r="LS26" s="92">
        <v>0</v>
      </c>
      <c r="LT26" s="92">
        <v>0</v>
      </c>
      <c r="LU26" s="92">
        <v>0</v>
      </c>
      <c r="LV26" s="92">
        <v>0</v>
      </c>
      <c r="LW26" s="92">
        <v>0</v>
      </c>
      <c r="LX26" s="92">
        <v>0</v>
      </c>
      <c r="LY26" s="92">
        <v>0</v>
      </c>
      <c r="LZ26" s="92">
        <v>0</v>
      </c>
      <c r="MA26" s="92">
        <v>0</v>
      </c>
      <c r="MB26" s="92">
        <v>0</v>
      </c>
      <c r="MC26" s="92">
        <v>0</v>
      </c>
      <c r="MD26" s="92">
        <v>0</v>
      </c>
      <c r="ME26" s="92">
        <v>0</v>
      </c>
      <c r="MF26" s="92">
        <v>0</v>
      </c>
      <c r="MG26" s="92">
        <v>0</v>
      </c>
      <c r="MH26" s="92">
        <v>0</v>
      </c>
      <c r="MI26" s="92">
        <v>0</v>
      </c>
      <c r="MJ26" s="92">
        <v>0</v>
      </c>
      <c r="MK26" s="92">
        <v>0</v>
      </c>
      <c r="ML26" s="92">
        <v>0</v>
      </c>
      <c r="MM26" s="92">
        <v>0</v>
      </c>
      <c r="MN26" s="92">
        <v>0</v>
      </c>
      <c r="MO26" s="92">
        <v>0</v>
      </c>
      <c r="MP26" s="92">
        <v>0</v>
      </c>
      <c r="MQ26" s="92">
        <v>0</v>
      </c>
      <c r="MR26" s="92">
        <v>0</v>
      </c>
      <c r="MS26" s="92">
        <v>0</v>
      </c>
      <c r="MT26" s="92">
        <v>0</v>
      </c>
      <c r="MU26" s="92">
        <v>0</v>
      </c>
      <c r="MV26" s="92">
        <v>0</v>
      </c>
      <c r="MW26" s="92">
        <v>0</v>
      </c>
      <c r="MX26" s="92">
        <v>0</v>
      </c>
      <c r="MY26" s="92">
        <v>0</v>
      </c>
      <c r="MZ26" s="92">
        <v>0</v>
      </c>
      <c r="NA26" s="92">
        <v>0</v>
      </c>
      <c r="NB26" s="92">
        <v>0</v>
      </c>
      <c r="NC26" s="92">
        <v>0</v>
      </c>
      <c r="ND26" s="92">
        <v>0</v>
      </c>
      <c r="NE26" s="92">
        <v>0</v>
      </c>
      <c r="NF26" s="92">
        <v>0</v>
      </c>
      <c r="NG26" s="92">
        <v>0</v>
      </c>
      <c r="NH26" s="92">
        <v>0</v>
      </c>
      <c r="NI26" s="92">
        <v>0</v>
      </c>
      <c r="NJ26" s="92">
        <v>0</v>
      </c>
      <c r="NK26" s="92">
        <v>0</v>
      </c>
      <c r="NL26" s="92">
        <v>0</v>
      </c>
      <c r="NM26" s="92">
        <v>0</v>
      </c>
      <c r="NN26" s="92">
        <v>0</v>
      </c>
      <c r="NO26" s="92">
        <v>0</v>
      </c>
      <c r="NP26" s="92">
        <v>0</v>
      </c>
      <c r="NQ26" s="92">
        <v>0</v>
      </c>
      <c r="NR26" s="92">
        <v>0</v>
      </c>
      <c r="NS26" s="92">
        <v>0</v>
      </c>
      <c r="NT26" s="92">
        <v>0</v>
      </c>
      <c r="NU26" s="92">
        <v>0</v>
      </c>
      <c r="NV26" s="92">
        <v>0</v>
      </c>
      <c r="NW26" s="92">
        <v>0</v>
      </c>
      <c r="NX26" s="92">
        <v>0</v>
      </c>
      <c r="NY26" s="92">
        <v>0</v>
      </c>
      <c r="NZ26" s="92">
        <v>0</v>
      </c>
      <c r="OA26" s="92">
        <v>0</v>
      </c>
      <c r="OB26" s="92">
        <v>0</v>
      </c>
      <c r="OC26" s="92">
        <v>0</v>
      </c>
      <c r="OD26" s="92">
        <v>0</v>
      </c>
      <c r="OE26" s="92">
        <v>0</v>
      </c>
      <c r="OF26" s="92">
        <v>0</v>
      </c>
      <c r="OG26" s="92">
        <v>0</v>
      </c>
      <c r="OH26" s="92">
        <v>0</v>
      </c>
      <c r="OI26" s="92">
        <v>0</v>
      </c>
      <c r="OJ26" s="92">
        <v>0</v>
      </c>
      <c r="OK26" s="92">
        <v>0</v>
      </c>
      <c r="OL26" s="92">
        <v>0</v>
      </c>
      <c r="OM26" s="92">
        <v>0</v>
      </c>
      <c r="ON26" s="92">
        <v>0</v>
      </c>
      <c r="OO26" s="92">
        <v>0</v>
      </c>
      <c r="OP26" s="92">
        <v>0</v>
      </c>
      <c r="OQ26" s="92">
        <v>0</v>
      </c>
      <c r="OR26" s="92">
        <v>0</v>
      </c>
      <c r="OS26" s="92">
        <v>0</v>
      </c>
      <c r="OT26" s="92">
        <v>0</v>
      </c>
      <c r="OU26" s="92">
        <v>0</v>
      </c>
      <c r="OV26" s="92">
        <v>0</v>
      </c>
      <c r="OW26" s="92">
        <v>0</v>
      </c>
      <c r="OX26" s="92">
        <v>0</v>
      </c>
      <c r="OY26" s="92">
        <v>0</v>
      </c>
      <c r="OZ26" s="92">
        <v>0</v>
      </c>
      <c r="PA26" s="92">
        <v>0</v>
      </c>
      <c r="PB26" s="92">
        <v>0</v>
      </c>
      <c r="PC26" s="92">
        <v>0</v>
      </c>
      <c r="PD26" s="92">
        <v>0</v>
      </c>
      <c r="PE26" s="92">
        <v>0</v>
      </c>
      <c r="PF26" s="92">
        <v>0</v>
      </c>
      <c r="PG26" s="92">
        <v>0</v>
      </c>
      <c r="PH26" s="92">
        <v>0</v>
      </c>
      <c r="PI26" s="92">
        <v>0</v>
      </c>
      <c r="PJ26" s="92">
        <v>0</v>
      </c>
      <c r="PK26" s="92">
        <v>0</v>
      </c>
      <c r="PL26" s="92">
        <v>0</v>
      </c>
      <c r="PM26" s="92">
        <v>0</v>
      </c>
      <c r="PN26" s="92">
        <v>0</v>
      </c>
      <c r="PO26" s="92">
        <v>0</v>
      </c>
      <c r="PP26" s="92">
        <v>0</v>
      </c>
      <c r="PQ26" s="92">
        <v>0</v>
      </c>
      <c r="PR26" s="92">
        <v>0</v>
      </c>
      <c r="PS26" s="92">
        <v>0</v>
      </c>
      <c r="PT26" s="92">
        <v>0</v>
      </c>
      <c r="PU26" s="92">
        <v>0</v>
      </c>
      <c r="PV26" s="92">
        <v>0</v>
      </c>
      <c r="PW26" s="92">
        <v>0</v>
      </c>
      <c r="PX26" s="92">
        <v>0</v>
      </c>
      <c r="PY26" s="92">
        <v>0</v>
      </c>
      <c r="PZ26" s="92">
        <v>0</v>
      </c>
      <c r="QA26" s="92">
        <v>0</v>
      </c>
      <c r="QB26" s="92">
        <v>0</v>
      </c>
      <c r="QC26" s="92">
        <v>0</v>
      </c>
      <c r="QD26" s="92">
        <v>0</v>
      </c>
      <c r="QE26" s="92">
        <v>0</v>
      </c>
      <c r="QF26" s="92">
        <v>0</v>
      </c>
      <c r="QG26" s="92">
        <v>0</v>
      </c>
      <c r="QH26" s="92">
        <v>0</v>
      </c>
      <c r="QI26" s="92">
        <v>0</v>
      </c>
      <c r="QJ26" s="92">
        <v>0</v>
      </c>
      <c r="QK26" s="92">
        <v>0</v>
      </c>
      <c r="QL26" s="92">
        <v>0</v>
      </c>
      <c r="QM26" s="92">
        <v>0</v>
      </c>
      <c r="QN26" s="92">
        <v>0</v>
      </c>
      <c r="QO26" s="92">
        <v>0</v>
      </c>
      <c r="QP26" s="92">
        <v>0</v>
      </c>
      <c r="QQ26" s="92">
        <v>0</v>
      </c>
      <c r="QR26" s="92">
        <v>0</v>
      </c>
      <c r="QS26" s="92">
        <v>0</v>
      </c>
      <c r="QT26" s="92">
        <v>0</v>
      </c>
      <c r="QU26" s="92">
        <v>0</v>
      </c>
      <c r="QV26" s="92">
        <v>0</v>
      </c>
      <c r="QW26" s="92">
        <v>0</v>
      </c>
      <c r="QX26" s="92">
        <v>0</v>
      </c>
      <c r="QY26" s="92">
        <v>0</v>
      </c>
      <c r="QZ26" s="92">
        <v>0</v>
      </c>
      <c r="RA26" s="92">
        <v>0</v>
      </c>
      <c r="RB26" s="92">
        <v>0</v>
      </c>
      <c r="RC26" s="92">
        <v>0</v>
      </c>
      <c r="RD26" s="92">
        <v>0</v>
      </c>
      <c r="RE26" s="92">
        <v>0</v>
      </c>
      <c r="RF26" s="92">
        <v>0</v>
      </c>
      <c r="RG26" s="92">
        <v>0</v>
      </c>
      <c r="RH26" s="92">
        <v>0</v>
      </c>
      <c r="RI26" s="92">
        <v>0</v>
      </c>
      <c r="RJ26" s="92">
        <v>0</v>
      </c>
      <c r="RK26" s="92">
        <v>0</v>
      </c>
      <c r="RL26" s="92">
        <v>0</v>
      </c>
      <c r="RM26" s="92">
        <v>0</v>
      </c>
      <c r="RN26" s="92">
        <v>0</v>
      </c>
      <c r="RO26" s="92">
        <v>0</v>
      </c>
      <c r="RP26" s="92">
        <v>0</v>
      </c>
      <c r="RQ26" s="92">
        <v>0</v>
      </c>
      <c r="RR26" s="92">
        <v>0</v>
      </c>
      <c r="RS26" s="92">
        <v>0</v>
      </c>
      <c r="RT26" s="92">
        <v>0</v>
      </c>
      <c r="RU26" s="92">
        <v>0</v>
      </c>
      <c r="RV26" s="92">
        <v>0</v>
      </c>
      <c r="RW26" s="92">
        <v>0</v>
      </c>
      <c r="RX26" s="92">
        <v>0</v>
      </c>
      <c r="RY26" s="92">
        <v>0</v>
      </c>
      <c r="RZ26" s="92">
        <v>0</v>
      </c>
      <c r="SA26" s="92">
        <v>0</v>
      </c>
      <c r="SB26" s="92">
        <v>0</v>
      </c>
      <c r="SC26" s="92">
        <v>0</v>
      </c>
      <c r="SD26" s="92">
        <v>0</v>
      </c>
      <c r="SE26" s="92">
        <v>0</v>
      </c>
      <c r="SF26" s="92">
        <v>0</v>
      </c>
      <c r="SG26" s="92">
        <v>0</v>
      </c>
      <c r="SH26" s="92">
        <v>0</v>
      </c>
      <c r="SI26" s="92">
        <v>0</v>
      </c>
      <c r="SJ26" s="92">
        <v>0</v>
      </c>
      <c r="SK26" s="92">
        <v>0</v>
      </c>
      <c r="SL26" s="92">
        <v>0</v>
      </c>
      <c r="SM26" s="92">
        <v>0</v>
      </c>
      <c r="SN26" s="92">
        <v>0</v>
      </c>
      <c r="SO26" s="92">
        <v>0</v>
      </c>
      <c r="SP26" s="92">
        <v>0</v>
      </c>
      <c r="SQ26" s="92">
        <v>0</v>
      </c>
      <c r="SR26" s="92">
        <v>0</v>
      </c>
      <c r="SS26" s="92">
        <v>0</v>
      </c>
      <c r="ST26" s="92">
        <v>0</v>
      </c>
      <c r="SU26" s="92">
        <v>0</v>
      </c>
      <c r="SV26" s="92">
        <v>0</v>
      </c>
      <c r="SW26" s="92">
        <v>0</v>
      </c>
      <c r="SX26" s="92">
        <v>0</v>
      </c>
      <c r="SY26" s="92">
        <v>0</v>
      </c>
      <c r="SZ26" s="92">
        <v>0</v>
      </c>
      <c r="TA26" s="92">
        <v>0</v>
      </c>
      <c r="TB26" s="92">
        <v>0</v>
      </c>
      <c r="TC26" s="92">
        <v>1</v>
      </c>
      <c r="TD26" s="92">
        <v>0</v>
      </c>
      <c r="TE26" s="92">
        <v>0</v>
      </c>
      <c r="TF26" s="92">
        <v>0</v>
      </c>
      <c r="TG26" s="92">
        <v>0</v>
      </c>
      <c r="TH26" s="92">
        <v>0</v>
      </c>
      <c r="TI26" s="92">
        <v>0</v>
      </c>
      <c r="TJ26" s="92">
        <v>0</v>
      </c>
      <c r="TK26" s="92">
        <v>0</v>
      </c>
      <c r="TL26" s="92">
        <v>0</v>
      </c>
      <c r="TM26" s="92">
        <v>0</v>
      </c>
      <c r="TN26" s="92">
        <v>0</v>
      </c>
      <c r="TO26" s="92">
        <v>0</v>
      </c>
      <c r="TP26" s="92">
        <v>3.5128324200000001</v>
      </c>
      <c r="TQ26" s="92">
        <v>-289047.307524</v>
      </c>
      <c r="TR26" s="92">
        <v>9.0218909444444492E-3</v>
      </c>
      <c r="TS26" s="92">
        <v>0</v>
      </c>
      <c r="TT26" s="92">
        <v>0</v>
      </c>
      <c r="TU26" s="92">
        <v>0</v>
      </c>
      <c r="TV26" s="92">
        <v>0</v>
      </c>
      <c r="TW26" s="92">
        <v>0</v>
      </c>
      <c r="TX26" s="92">
        <v>0</v>
      </c>
      <c r="TY26" s="92">
        <v>0</v>
      </c>
      <c r="TZ26" s="92">
        <v>0</v>
      </c>
      <c r="UA26" s="92">
        <v>0</v>
      </c>
      <c r="UB26" s="92">
        <v>0</v>
      </c>
      <c r="UC26" s="92">
        <v>0</v>
      </c>
      <c r="UD26" s="92">
        <v>0</v>
      </c>
      <c r="UE26" s="92">
        <v>0</v>
      </c>
      <c r="UF26" s="92">
        <v>0</v>
      </c>
      <c r="UG26" s="92">
        <v>0</v>
      </c>
      <c r="UH26" s="92">
        <v>0</v>
      </c>
      <c r="UI26" s="92">
        <v>0</v>
      </c>
      <c r="UJ26" s="92">
        <v>0</v>
      </c>
      <c r="UK26" s="92">
        <v>0</v>
      </c>
      <c r="UL26" s="92">
        <v>0</v>
      </c>
      <c r="UM26" s="92">
        <v>0</v>
      </c>
      <c r="UN26" s="92">
        <v>0</v>
      </c>
      <c r="UO26" s="92">
        <v>0</v>
      </c>
      <c r="UP26" s="92">
        <v>0</v>
      </c>
      <c r="UQ26" s="92">
        <v>0</v>
      </c>
      <c r="UR26" s="92">
        <v>0</v>
      </c>
      <c r="US26" s="92">
        <v>0</v>
      </c>
      <c r="UT26" s="92">
        <v>0</v>
      </c>
      <c r="UU26" s="92">
        <v>0</v>
      </c>
      <c r="UV26" s="92">
        <v>0</v>
      </c>
      <c r="UW26" s="92">
        <v>0</v>
      </c>
      <c r="UX26" s="92">
        <v>0</v>
      </c>
      <c r="UY26" s="92">
        <v>0</v>
      </c>
      <c r="UZ26" s="92">
        <v>0</v>
      </c>
      <c r="VA26" s="92">
        <v>0</v>
      </c>
      <c r="VB26" s="92">
        <v>0</v>
      </c>
      <c r="VC26" s="92">
        <v>0</v>
      </c>
      <c r="VD26" s="92">
        <v>0</v>
      </c>
      <c r="VE26" s="92">
        <v>0</v>
      </c>
      <c r="VF26" s="92">
        <v>0</v>
      </c>
      <c r="VG26" s="92">
        <v>0</v>
      </c>
      <c r="VH26" s="92">
        <v>0</v>
      </c>
      <c r="VI26" s="92">
        <v>0</v>
      </c>
      <c r="VJ26" s="92">
        <v>0</v>
      </c>
      <c r="VK26" s="92">
        <v>0</v>
      </c>
      <c r="VL26" s="92">
        <v>0</v>
      </c>
      <c r="VM26" s="92">
        <v>0</v>
      </c>
      <c r="VN26" s="92">
        <v>0</v>
      </c>
      <c r="VO26" s="92">
        <v>0</v>
      </c>
      <c r="VP26" s="92">
        <v>0</v>
      </c>
      <c r="VQ26" s="92">
        <v>0</v>
      </c>
      <c r="VR26" s="92">
        <v>0</v>
      </c>
      <c r="VS26" s="92">
        <v>0</v>
      </c>
      <c r="VT26" s="92">
        <v>0</v>
      </c>
      <c r="VU26" s="92">
        <v>0</v>
      </c>
      <c r="VV26" s="92">
        <v>0</v>
      </c>
      <c r="VW26" s="92">
        <v>0</v>
      </c>
      <c r="VX26" s="92">
        <v>0</v>
      </c>
      <c r="VY26" s="92">
        <v>0</v>
      </c>
      <c r="VZ26" s="92">
        <v>0</v>
      </c>
      <c r="WA26" s="92">
        <v>0</v>
      </c>
      <c r="WB26" s="92">
        <v>0</v>
      </c>
      <c r="WC26" s="92">
        <v>0</v>
      </c>
    </row>
    <row r="27" spans="2:601" ht="13.5" customHeight="1">
      <c r="B27" s="851">
        <v>703</v>
      </c>
      <c r="C27" s="92">
        <v>0</v>
      </c>
      <c r="D27" s="92">
        <v>22273.6283</v>
      </c>
      <c r="E27" s="92">
        <v>-31.967372900000001</v>
      </c>
      <c r="F27" s="92">
        <v>6.0526644300000001</v>
      </c>
      <c r="G27" s="92">
        <v>470.43591400000003</v>
      </c>
      <c r="H27" s="92">
        <v>0</v>
      </c>
      <c r="I27" s="92">
        <v>0</v>
      </c>
      <c r="J27" s="92">
        <v>0</v>
      </c>
      <c r="K27" s="92">
        <v>0</v>
      </c>
      <c r="L27" s="92">
        <v>0</v>
      </c>
      <c r="M27" s="92">
        <v>0</v>
      </c>
      <c r="N27" s="92">
        <v>0</v>
      </c>
      <c r="O27" s="92">
        <v>0</v>
      </c>
      <c r="P27" s="92">
        <v>0</v>
      </c>
      <c r="Q27" s="92">
        <v>0</v>
      </c>
      <c r="R27" s="92">
        <v>0</v>
      </c>
      <c r="S27" s="92">
        <v>0</v>
      </c>
      <c r="T27" s="92">
        <v>0</v>
      </c>
      <c r="U27" s="92">
        <v>0</v>
      </c>
      <c r="V27" s="92">
        <v>0</v>
      </c>
      <c r="W27" s="92">
        <v>4.2360485299999998E-7</v>
      </c>
      <c r="X27" s="92">
        <v>0</v>
      </c>
      <c r="Y27" s="92">
        <v>0</v>
      </c>
      <c r="Z27" s="92">
        <v>0</v>
      </c>
      <c r="AA27" s="92">
        <v>0</v>
      </c>
      <c r="AB27" s="92">
        <v>0</v>
      </c>
      <c r="AC27" s="92">
        <v>1.1768915E-2</v>
      </c>
      <c r="AD27" s="92">
        <v>0</v>
      </c>
      <c r="AE27" s="92">
        <v>0</v>
      </c>
      <c r="AF27" s="92">
        <v>0</v>
      </c>
      <c r="AG27" s="92">
        <v>0</v>
      </c>
      <c r="AH27" s="92">
        <v>0</v>
      </c>
      <c r="AI27" s="92">
        <v>0</v>
      </c>
      <c r="AJ27" s="92">
        <v>0</v>
      </c>
      <c r="AK27" s="92">
        <v>0</v>
      </c>
      <c r="AL27" s="92">
        <v>0</v>
      </c>
      <c r="AM27" s="92">
        <v>4.6398296300000004</v>
      </c>
      <c r="AN27" s="92">
        <v>0</v>
      </c>
      <c r="AO27" s="92">
        <v>4.50339073E-6</v>
      </c>
      <c r="AP27" s="92">
        <v>8.5991398200000002E-10</v>
      </c>
      <c r="AQ27" s="92">
        <v>0</v>
      </c>
      <c r="AR27" s="92">
        <v>0</v>
      </c>
      <c r="AS27" s="92">
        <v>0</v>
      </c>
      <c r="AT27" s="92">
        <v>0.61178698200000003</v>
      </c>
      <c r="AU27" s="92">
        <v>0</v>
      </c>
      <c r="AV27" s="92">
        <v>0</v>
      </c>
      <c r="AW27" s="92">
        <v>3.1634739399999997E-5</v>
      </c>
      <c r="AX27" s="92">
        <v>0</v>
      </c>
      <c r="AY27" s="92">
        <v>0</v>
      </c>
      <c r="AZ27" s="92">
        <v>0</v>
      </c>
      <c r="BA27" s="92">
        <v>0</v>
      </c>
      <c r="BB27" s="92">
        <v>0</v>
      </c>
      <c r="BC27" s="92">
        <v>0</v>
      </c>
      <c r="BD27" s="92">
        <v>0</v>
      </c>
      <c r="BE27" s="92">
        <v>0</v>
      </c>
      <c r="BF27" s="92">
        <v>0</v>
      </c>
      <c r="BG27" s="92">
        <v>0</v>
      </c>
      <c r="BH27" s="92">
        <v>0</v>
      </c>
      <c r="BI27" s="92">
        <v>0</v>
      </c>
      <c r="BJ27" s="92">
        <v>0</v>
      </c>
      <c r="BK27" s="92">
        <v>0</v>
      </c>
      <c r="BL27" s="92">
        <v>0</v>
      </c>
      <c r="BM27" s="92">
        <v>0</v>
      </c>
      <c r="BN27" s="92">
        <v>0</v>
      </c>
      <c r="BO27" s="92">
        <v>0</v>
      </c>
      <c r="BP27" s="92">
        <v>1.25638595E-2</v>
      </c>
      <c r="BQ27" s="92">
        <v>0.97651055600000003</v>
      </c>
      <c r="BR27" s="92">
        <v>0</v>
      </c>
      <c r="BS27" s="92">
        <v>0</v>
      </c>
      <c r="BT27" s="92">
        <v>0</v>
      </c>
      <c r="BU27" s="92">
        <v>0</v>
      </c>
      <c r="BV27" s="92">
        <v>0</v>
      </c>
      <c r="BW27" s="92">
        <v>0</v>
      </c>
      <c r="BX27" s="92">
        <v>0</v>
      </c>
      <c r="BY27" s="92">
        <v>0</v>
      </c>
      <c r="BZ27" s="92">
        <v>0</v>
      </c>
      <c r="CA27" s="92">
        <v>0</v>
      </c>
      <c r="CB27" s="92">
        <v>0</v>
      </c>
      <c r="CC27" s="92">
        <v>0</v>
      </c>
      <c r="CD27" s="92">
        <v>0</v>
      </c>
      <c r="CE27" s="92">
        <v>0</v>
      </c>
      <c r="CF27" s="92">
        <v>0</v>
      </c>
      <c r="CG27" s="92">
        <v>8.7930066300000003E-10</v>
      </c>
      <c r="CH27" s="92">
        <v>0</v>
      </c>
      <c r="CI27" s="92">
        <v>0</v>
      </c>
      <c r="CJ27" s="92">
        <v>0</v>
      </c>
      <c r="CK27" s="92">
        <v>0</v>
      </c>
      <c r="CL27" s="92">
        <v>0</v>
      </c>
      <c r="CM27" s="92">
        <v>2.4429405499999999E-5</v>
      </c>
      <c r="CN27" s="92">
        <v>0</v>
      </c>
      <c r="CO27" s="92">
        <v>0</v>
      </c>
      <c r="CP27" s="92">
        <v>0</v>
      </c>
      <c r="CQ27" s="92">
        <v>0</v>
      </c>
      <c r="CR27" s="92">
        <v>0</v>
      </c>
      <c r="CS27" s="92">
        <v>0</v>
      </c>
      <c r="CT27" s="92">
        <v>0</v>
      </c>
      <c r="CU27" s="92">
        <v>0</v>
      </c>
      <c r="CV27" s="92">
        <v>0</v>
      </c>
      <c r="CW27" s="92">
        <v>9.6311580000000008E-3</v>
      </c>
      <c r="CX27" s="92">
        <v>0</v>
      </c>
      <c r="CY27" s="92">
        <v>9.3479440200000004E-9</v>
      </c>
      <c r="CZ27" s="92">
        <v>1.78497231E-12</v>
      </c>
      <c r="DA27" s="92">
        <v>0</v>
      </c>
      <c r="DB27" s="92">
        <v>0</v>
      </c>
      <c r="DC27" s="92">
        <v>0</v>
      </c>
      <c r="DD27" s="92">
        <v>1.269921E-3</v>
      </c>
      <c r="DE27" s="92">
        <v>0</v>
      </c>
      <c r="DF27" s="92">
        <v>0</v>
      </c>
      <c r="DG27" s="92">
        <v>6.5666026000000002E-8</v>
      </c>
      <c r="DH27" s="92">
        <v>0</v>
      </c>
      <c r="DI27" s="92">
        <v>0</v>
      </c>
      <c r="DJ27" s="92">
        <v>0</v>
      </c>
      <c r="DK27" s="92">
        <v>0</v>
      </c>
      <c r="DL27" s="92">
        <v>0</v>
      </c>
      <c r="DM27" s="92">
        <v>0</v>
      </c>
      <c r="DN27" s="92">
        <v>0</v>
      </c>
      <c r="DO27" s="92">
        <v>0</v>
      </c>
      <c r="DP27" s="92">
        <v>0</v>
      </c>
      <c r="DQ27" s="92">
        <v>0</v>
      </c>
      <c r="DR27" s="92">
        <v>0</v>
      </c>
      <c r="DS27" s="92">
        <v>0</v>
      </c>
      <c r="DT27" s="92">
        <v>0</v>
      </c>
      <c r="DU27" s="92">
        <v>0</v>
      </c>
      <c r="DV27" s="92">
        <v>0</v>
      </c>
      <c r="DW27" s="92">
        <v>0</v>
      </c>
      <c r="DX27" s="92">
        <v>0</v>
      </c>
      <c r="DY27" s="92">
        <v>0</v>
      </c>
      <c r="DZ27" s="92">
        <v>109.04044500000001</v>
      </c>
      <c r="EA27" s="92">
        <v>21672.530900000002</v>
      </c>
      <c r="EB27" s="92">
        <v>0</v>
      </c>
      <c r="EC27" s="92">
        <v>0</v>
      </c>
      <c r="ED27" s="92">
        <v>0</v>
      </c>
      <c r="EE27" s="92">
        <v>0</v>
      </c>
      <c r="EF27" s="92">
        <v>0</v>
      </c>
      <c r="EG27" s="92">
        <v>0</v>
      </c>
      <c r="EH27" s="92">
        <v>0</v>
      </c>
      <c r="EI27" s="92">
        <v>0</v>
      </c>
      <c r="EJ27" s="92">
        <v>0</v>
      </c>
      <c r="EK27" s="92">
        <v>0</v>
      </c>
      <c r="EL27" s="92">
        <v>0</v>
      </c>
      <c r="EM27" s="92">
        <v>0</v>
      </c>
      <c r="EN27" s="92">
        <v>0</v>
      </c>
      <c r="EO27" s="92">
        <v>0</v>
      </c>
      <c r="EP27" s="92">
        <v>0</v>
      </c>
      <c r="EQ27" s="92">
        <v>4.0702309500000001E-5</v>
      </c>
      <c r="ER27" s="92">
        <v>0</v>
      </c>
      <c r="ES27" s="92">
        <v>0</v>
      </c>
      <c r="ET27" s="92">
        <v>0</v>
      </c>
      <c r="EU27" s="92">
        <v>0</v>
      </c>
      <c r="EV27" s="92">
        <v>0</v>
      </c>
      <c r="EW27" s="92">
        <v>0.200431212</v>
      </c>
      <c r="EX27" s="92">
        <v>0</v>
      </c>
      <c r="EY27" s="92">
        <v>0</v>
      </c>
      <c r="EZ27" s="92">
        <v>0</v>
      </c>
      <c r="FA27" s="92">
        <v>0</v>
      </c>
      <c r="FB27" s="92">
        <v>0</v>
      </c>
      <c r="FC27" s="92">
        <v>0</v>
      </c>
      <c r="FD27" s="92">
        <v>0</v>
      </c>
      <c r="FE27" s="92">
        <v>0</v>
      </c>
      <c r="FF27" s="92">
        <v>0</v>
      </c>
      <c r="FG27" s="92">
        <v>464.92967399999998</v>
      </c>
      <c r="FH27" s="92">
        <v>0</v>
      </c>
      <c r="FI27" s="92">
        <v>1.4410309900000001E-4</v>
      </c>
      <c r="FJ27" s="92">
        <v>2.4089183099999999E-8</v>
      </c>
      <c r="FK27" s="92">
        <v>0</v>
      </c>
      <c r="FL27" s="92">
        <v>0</v>
      </c>
      <c r="FM27" s="92">
        <v>0</v>
      </c>
      <c r="FN27" s="92">
        <v>26.9246227</v>
      </c>
      <c r="FO27" s="92">
        <v>0</v>
      </c>
      <c r="FP27" s="92">
        <v>0</v>
      </c>
      <c r="FQ27" s="92">
        <v>2.02667325E-3</v>
      </c>
      <c r="FR27" s="92">
        <v>0</v>
      </c>
      <c r="FS27" s="92">
        <v>0</v>
      </c>
      <c r="FT27" s="92">
        <v>0</v>
      </c>
      <c r="FU27" s="92">
        <v>0</v>
      </c>
      <c r="FV27" s="92">
        <v>0</v>
      </c>
      <c r="FW27" s="92">
        <v>0</v>
      </c>
      <c r="FX27" s="92">
        <v>0</v>
      </c>
      <c r="FY27" s="92">
        <v>0</v>
      </c>
      <c r="FZ27" s="92">
        <v>0</v>
      </c>
      <c r="GA27" s="92">
        <v>0</v>
      </c>
      <c r="GB27" s="92">
        <v>0</v>
      </c>
      <c r="GC27" s="92">
        <v>0</v>
      </c>
      <c r="GD27" s="92">
        <v>0</v>
      </c>
      <c r="GE27" s="92">
        <v>0</v>
      </c>
      <c r="GF27" s="92">
        <v>0</v>
      </c>
      <c r="GG27" s="92">
        <v>0</v>
      </c>
      <c r="GH27" s="92">
        <v>0</v>
      </c>
      <c r="GI27" s="92">
        <v>0</v>
      </c>
      <c r="GJ27" s="92">
        <v>4.8954953799999999E-3</v>
      </c>
      <c r="GK27" s="92">
        <v>0.97301304600000005</v>
      </c>
      <c r="GL27" s="92">
        <v>0</v>
      </c>
      <c r="GM27" s="92">
        <v>0</v>
      </c>
      <c r="GN27" s="92">
        <v>0</v>
      </c>
      <c r="GO27" s="92">
        <v>0</v>
      </c>
      <c r="GP27" s="92">
        <v>0</v>
      </c>
      <c r="GQ27" s="92">
        <v>0</v>
      </c>
      <c r="GR27" s="92">
        <v>0</v>
      </c>
      <c r="GS27" s="92">
        <v>0</v>
      </c>
      <c r="GT27" s="92">
        <v>0</v>
      </c>
      <c r="GU27" s="92">
        <v>0</v>
      </c>
      <c r="GV27" s="92">
        <v>0</v>
      </c>
      <c r="GW27" s="92">
        <v>0</v>
      </c>
      <c r="GX27" s="92">
        <v>0</v>
      </c>
      <c r="GY27" s="92">
        <v>0</v>
      </c>
      <c r="GZ27" s="92">
        <v>0</v>
      </c>
      <c r="HA27" s="92">
        <v>1.82737671E-9</v>
      </c>
      <c r="HB27" s="92">
        <v>0</v>
      </c>
      <c r="HC27" s="92">
        <v>0</v>
      </c>
      <c r="HD27" s="92">
        <v>0</v>
      </c>
      <c r="HE27" s="92">
        <v>0</v>
      </c>
      <c r="HF27" s="92">
        <v>0</v>
      </c>
      <c r="HG27" s="92">
        <v>8.9985883599999998E-6</v>
      </c>
      <c r="HH27" s="92">
        <v>0</v>
      </c>
      <c r="HI27" s="92">
        <v>0</v>
      </c>
      <c r="HJ27" s="92">
        <v>0</v>
      </c>
      <c r="HK27" s="92">
        <v>0</v>
      </c>
      <c r="HL27" s="92">
        <v>0</v>
      </c>
      <c r="HM27" s="92">
        <v>0</v>
      </c>
      <c r="HN27" s="92">
        <v>0</v>
      </c>
      <c r="HO27" s="92">
        <v>0</v>
      </c>
      <c r="HP27" s="92">
        <v>0</v>
      </c>
      <c r="HQ27" s="92">
        <v>2.08735491E-2</v>
      </c>
      <c r="HR27" s="92">
        <v>0</v>
      </c>
      <c r="HS27" s="92">
        <v>6.4696733399999996E-9</v>
      </c>
      <c r="HT27" s="92">
        <v>1.08151141E-12</v>
      </c>
      <c r="HU27" s="92">
        <v>0</v>
      </c>
      <c r="HV27" s="92">
        <v>0</v>
      </c>
      <c r="HW27" s="92">
        <v>0</v>
      </c>
      <c r="HX27" s="92">
        <v>1.2088117099999999E-3</v>
      </c>
      <c r="HY27" s="92">
        <v>0</v>
      </c>
      <c r="HZ27" s="92">
        <v>0</v>
      </c>
      <c r="IA27" s="92">
        <v>9.0989811899999994E-8</v>
      </c>
      <c r="IB27" s="92">
        <v>0</v>
      </c>
      <c r="IC27" s="92">
        <v>0</v>
      </c>
      <c r="ID27" s="92">
        <v>0</v>
      </c>
      <c r="IE27" s="92">
        <v>0</v>
      </c>
      <c r="IF27" s="92">
        <v>0</v>
      </c>
      <c r="IG27" s="92">
        <v>0</v>
      </c>
      <c r="IH27" s="92">
        <v>0</v>
      </c>
      <c r="II27" s="92">
        <v>0</v>
      </c>
      <c r="IJ27" s="92">
        <v>0</v>
      </c>
      <c r="IK27" s="92">
        <v>0</v>
      </c>
      <c r="IL27" s="92">
        <v>0</v>
      </c>
      <c r="IM27" s="92">
        <v>0</v>
      </c>
      <c r="IN27" s="92">
        <v>0</v>
      </c>
      <c r="IO27" s="92">
        <v>0</v>
      </c>
      <c r="IP27" s="92">
        <v>0</v>
      </c>
      <c r="IQ27" s="92">
        <v>0</v>
      </c>
      <c r="IR27" s="92">
        <v>0</v>
      </c>
      <c r="IS27" s="92">
        <v>0</v>
      </c>
      <c r="IT27" s="92">
        <v>481.75200000000001</v>
      </c>
      <c r="IU27" s="92">
        <v>22273.6283</v>
      </c>
      <c r="IV27" s="92">
        <v>462.53376300000002</v>
      </c>
      <c r="IW27" s="92">
        <v>20.3121185</v>
      </c>
      <c r="IX27" s="92">
        <v>1</v>
      </c>
      <c r="IY27" s="92">
        <v>0</v>
      </c>
      <c r="IZ27" s="92">
        <v>1</v>
      </c>
      <c r="JA27" s="92">
        <v>0</v>
      </c>
      <c r="JB27" s="92">
        <v>-66356.492299999998</v>
      </c>
      <c r="JC27" s="92">
        <v>-1435.21174</v>
      </c>
      <c r="JD27" s="92">
        <v>-31.967372900000001</v>
      </c>
      <c r="JE27" s="92">
        <v>-83.310812499999997</v>
      </c>
      <c r="JF27" s="92">
        <v>-1.80191346</v>
      </c>
      <c r="JG27" s="92">
        <v>1.7359165199999999E-2</v>
      </c>
      <c r="JH27" s="92">
        <v>0.80259468199999995</v>
      </c>
      <c r="JI27" s="92">
        <v>46.234635900000001</v>
      </c>
      <c r="JJ27" s="92">
        <v>469.77558900000002</v>
      </c>
      <c r="JK27" s="92">
        <v>0</v>
      </c>
      <c r="JL27" s="92">
        <v>0</v>
      </c>
      <c r="JM27" s="92">
        <v>0</v>
      </c>
      <c r="JN27" s="92">
        <v>0</v>
      </c>
      <c r="JO27" s="92">
        <v>0</v>
      </c>
      <c r="JP27" s="92">
        <v>0</v>
      </c>
      <c r="JQ27" s="92">
        <v>0</v>
      </c>
      <c r="JR27" s="92">
        <v>0</v>
      </c>
      <c r="JS27" s="92">
        <v>0</v>
      </c>
      <c r="JT27" s="92">
        <v>0</v>
      </c>
      <c r="JU27" s="92">
        <v>0</v>
      </c>
      <c r="JV27" s="92">
        <v>0</v>
      </c>
      <c r="JW27" s="92">
        <v>0</v>
      </c>
      <c r="JX27" s="92">
        <v>0</v>
      </c>
      <c r="JY27" s="92">
        <v>0</v>
      </c>
      <c r="JZ27" s="92">
        <v>0</v>
      </c>
      <c r="KA27" s="92">
        <v>0</v>
      </c>
      <c r="KB27" s="92">
        <v>0</v>
      </c>
      <c r="KC27" s="92">
        <v>0</v>
      </c>
      <c r="KD27" s="92">
        <v>0</v>
      </c>
      <c r="KE27" s="92">
        <v>0</v>
      </c>
      <c r="KF27" s="92">
        <v>0</v>
      </c>
      <c r="KG27" s="92">
        <v>0</v>
      </c>
      <c r="KH27" s="92">
        <v>0</v>
      </c>
      <c r="KI27" s="92">
        <v>0</v>
      </c>
      <c r="KJ27" s="92">
        <v>0</v>
      </c>
      <c r="KK27" s="92">
        <v>0</v>
      </c>
      <c r="KL27" s="92">
        <v>0</v>
      </c>
      <c r="KM27" s="92">
        <v>0</v>
      </c>
      <c r="KN27" s="92">
        <v>0</v>
      </c>
      <c r="KO27" s="92">
        <v>0</v>
      </c>
      <c r="KP27" s="92">
        <v>0</v>
      </c>
      <c r="KQ27" s="92">
        <v>0</v>
      </c>
      <c r="KR27" s="92">
        <v>0</v>
      </c>
      <c r="KS27" s="92">
        <v>0</v>
      </c>
      <c r="KT27" s="92">
        <v>0</v>
      </c>
      <c r="KU27" s="92">
        <v>0</v>
      </c>
      <c r="KV27" s="92">
        <v>0</v>
      </c>
      <c r="KW27" s="92">
        <v>0</v>
      </c>
      <c r="KX27" s="92">
        <v>0</v>
      </c>
      <c r="KY27" s="92">
        <v>0</v>
      </c>
      <c r="KZ27" s="92">
        <v>0</v>
      </c>
      <c r="LA27" s="92">
        <v>0</v>
      </c>
      <c r="LB27" s="92">
        <v>0</v>
      </c>
      <c r="LC27" s="92">
        <v>0</v>
      </c>
      <c r="LD27" s="92">
        <v>0</v>
      </c>
      <c r="LE27" s="92">
        <v>0</v>
      </c>
      <c r="LF27" s="92">
        <v>0</v>
      </c>
      <c r="LG27" s="92">
        <v>0</v>
      </c>
      <c r="LH27" s="92">
        <v>0</v>
      </c>
      <c r="LI27" s="92">
        <v>0</v>
      </c>
      <c r="LJ27" s="92">
        <v>0</v>
      </c>
      <c r="LK27" s="92">
        <v>0</v>
      </c>
      <c r="LL27" s="92">
        <v>0</v>
      </c>
      <c r="LM27" s="92">
        <v>0</v>
      </c>
      <c r="LN27" s="92">
        <v>0</v>
      </c>
      <c r="LO27" s="92">
        <v>0</v>
      </c>
      <c r="LP27" s="92">
        <v>0</v>
      </c>
      <c r="LQ27" s="92">
        <v>0</v>
      </c>
      <c r="LR27" s="92">
        <v>0</v>
      </c>
      <c r="LS27" s="92">
        <v>0</v>
      </c>
      <c r="LT27" s="92">
        <v>0</v>
      </c>
      <c r="LU27" s="92">
        <v>0</v>
      </c>
      <c r="LV27" s="92">
        <v>0</v>
      </c>
      <c r="LW27" s="92">
        <v>0</v>
      </c>
      <c r="LX27" s="92">
        <v>0</v>
      </c>
      <c r="LY27" s="92">
        <v>0</v>
      </c>
      <c r="LZ27" s="92">
        <v>0</v>
      </c>
      <c r="MA27" s="92">
        <v>0</v>
      </c>
      <c r="MB27" s="92">
        <v>0</v>
      </c>
      <c r="MC27" s="92">
        <v>0</v>
      </c>
      <c r="MD27" s="92">
        <v>0</v>
      </c>
      <c r="ME27" s="92">
        <v>0</v>
      </c>
      <c r="MF27" s="92">
        <v>0</v>
      </c>
      <c r="MG27" s="92">
        <v>0</v>
      </c>
      <c r="MH27" s="92">
        <v>0</v>
      </c>
      <c r="MI27" s="92">
        <v>0</v>
      </c>
      <c r="MJ27" s="92">
        <v>0</v>
      </c>
      <c r="MK27" s="92">
        <v>0</v>
      </c>
      <c r="ML27" s="92">
        <v>0</v>
      </c>
      <c r="MM27" s="92">
        <v>0</v>
      </c>
      <c r="MN27" s="92">
        <v>0</v>
      </c>
      <c r="MO27" s="92">
        <v>0</v>
      </c>
      <c r="MP27" s="92">
        <v>0</v>
      </c>
      <c r="MQ27" s="92">
        <v>0</v>
      </c>
      <c r="MR27" s="92">
        <v>0</v>
      </c>
      <c r="MS27" s="92">
        <v>0</v>
      </c>
      <c r="MT27" s="92">
        <v>0</v>
      </c>
      <c r="MU27" s="92">
        <v>0</v>
      </c>
      <c r="MV27" s="92">
        <v>0</v>
      </c>
      <c r="MW27" s="92">
        <v>0</v>
      </c>
      <c r="MX27" s="92">
        <v>0</v>
      </c>
      <c r="MY27" s="92">
        <v>0</v>
      </c>
      <c r="MZ27" s="92">
        <v>0</v>
      </c>
      <c r="NA27" s="92">
        <v>0</v>
      </c>
      <c r="NB27" s="92">
        <v>0</v>
      </c>
      <c r="NC27" s="92">
        <v>0</v>
      </c>
      <c r="ND27" s="92">
        <v>0</v>
      </c>
      <c r="NE27" s="92">
        <v>0</v>
      </c>
      <c r="NF27" s="92">
        <v>0</v>
      </c>
      <c r="NG27" s="92">
        <v>0</v>
      </c>
      <c r="NH27" s="92">
        <v>0</v>
      </c>
      <c r="NI27" s="92">
        <v>0</v>
      </c>
      <c r="NJ27" s="92">
        <v>0</v>
      </c>
      <c r="NK27" s="92">
        <v>0</v>
      </c>
      <c r="NL27" s="92">
        <v>0</v>
      </c>
      <c r="NM27" s="92">
        <v>0</v>
      </c>
      <c r="NN27" s="92">
        <v>0</v>
      </c>
      <c r="NO27" s="92">
        <v>0</v>
      </c>
      <c r="NP27" s="92">
        <v>0</v>
      </c>
      <c r="NQ27" s="92">
        <v>0</v>
      </c>
      <c r="NR27" s="92">
        <v>0</v>
      </c>
      <c r="NS27" s="92">
        <v>0</v>
      </c>
      <c r="NT27" s="92">
        <v>0</v>
      </c>
      <c r="NU27" s="92">
        <v>0</v>
      </c>
      <c r="NV27" s="92">
        <v>0</v>
      </c>
      <c r="NW27" s="92">
        <v>0</v>
      </c>
      <c r="NX27" s="92">
        <v>0</v>
      </c>
      <c r="NY27" s="92">
        <v>0</v>
      </c>
      <c r="NZ27" s="92">
        <v>0</v>
      </c>
      <c r="OA27" s="92">
        <v>0</v>
      </c>
      <c r="OB27" s="92">
        <v>0</v>
      </c>
      <c r="OC27" s="92">
        <v>0</v>
      </c>
      <c r="OD27" s="92">
        <v>0</v>
      </c>
      <c r="OE27" s="92">
        <v>0</v>
      </c>
      <c r="OF27" s="92">
        <v>0</v>
      </c>
      <c r="OG27" s="92">
        <v>0</v>
      </c>
      <c r="OH27" s="92">
        <v>0</v>
      </c>
      <c r="OI27" s="92">
        <v>0</v>
      </c>
      <c r="OJ27" s="92">
        <v>0</v>
      </c>
      <c r="OK27" s="92">
        <v>0</v>
      </c>
      <c r="OL27" s="92">
        <v>0</v>
      </c>
      <c r="OM27" s="92">
        <v>0</v>
      </c>
      <c r="ON27" s="92">
        <v>0</v>
      </c>
      <c r="OO27" s="92">
        <v>0</v>
      </c>
      <c r="OP27" s="92">
        <v>0</v>
      </c>
      <c r="OQ27" s="92">
        <v>0</v>
      </c>
      <c r="OR27" s="92">
        <v>0</v>
      </c>
      <c r="OS27" s="92">
        <v>0</v>
      </c>
      <c r="OT27" s="92">
        <v>0</v>
      </c>
      <c r="OU27" s="92">
        <v>0</v>
      </c>
      <c r="OV27" s="92">
        <v>0</v>
      </c>
      <c r="OW27" s="92">
        <v>0</v>
      </c>
      <c r="OX27" s="92">
        <v>0</v>
      </c>
      <c r="OY27" s="92">
        <v>0</v>
      </c>
      <c r="OZ27" s="92">
        <v>0</v>
      </c>
      <c r="PA27" s="92">
        <v>0</v>
      </c>
      <c r="PB27" s="92">
        <v>0</v>
      </c>
      <c r="PC27" s="92">
        <v>0</v>
      </c>
      <c r="PD27" s="92">
        <v>0</v>
      </c>
      <c r="PE27" s="92">
        <v>0</v>
      </c>
      <c r="PF27" s="92">
        <v>0</v>
      </c>
      <c r="PG27" s="92">
        <v>0</v>
      </c>
      <c r="PH27" s="92">
        <v>0</v>
      </c>
      <c r="PI27" s="92">
        <v>0</v>
      </c>
      <c r="PJ27" s="92">
        <v>0</v>
      </c>
      <c r="PK27" s="92">
        <v>0</v>
      </c>
      <c r="PL27" s="92">
        <v>0</v>
      </c>
      <c r="PM27" s="92">
        <v>0</v>
      </c>
      <c r="PN27" s="92">
        <v>0</v>
      </c>
      <c r="PO27" s="92">
        <v>0</v>
      </c>
      <c r="PP27" s="92">
        <v>0</v>
      </c>
      <c r="PQ27" s="92">
        <v>0</v>
      </c>
      <c r="PR27" s="92">
        <v>0</v>
      </c>
      <c r="PS27" s="92">
        <v>0</v>
      </c>
      <c r="PT27" s="92">
        <v>0</v>
      </c>
      <c r="PU27" s="92">
        <v>0</v>
      </c>
      <c r="PV27" s="92">
        <v>0</v>
      </c>
      <c r="PW27" s="92">
        <v>0</v>
      </c>
      <c r="PX27" s="92">
        <v>0</v>
      </c>
      <c r="PY27" s="92">
        <v>0</v>
      </c>
      <c r="PZ27" s="92">
        <v>0</v>
      </c>
      <c r="QA27" s="92">
        <v>0</v>
      </c>
      <c r="QB27" s="92">
        <v>0</v>
      </c>
      <c r="QC27" s="92">
        <v>0</v>
      </c>
      <c r="QD27" s="92">
        <v>0</v>
      </c>
      <c r="QE27" s="92">
        <v>0</v>
      </c>
      <c r="QF27" s="92">
        <v>0</v>
      </c>
      <c r="QG27" s="92">
        <v>0</v>
      </c>
      <c r="QH27" s="92">
        <v>0</v>
      </c>
      <c r="QI27" s="92">
        <v>0</v>
      </c>
      <c r="QJ27" s="92">
        <v>0</v>
      </c>
      <c r="QK27" s="92">
        <v>0</v>
      </c>
      <c r="QL27" s="92">
        <v>0</v>
      </c>
      <c r="QM27" s="92">
        <v>0</v>
      </c>
      <c r="QN27" s="92">
        <v>0</v>
      </c>
      <c r="QO27" s="92">
        <v>0</v>
      </c>
      <c r="QP27" s="92">
        <v>0</v>
      </c>
      <c r="QQ27" s="92">
        <v>0</v>
      </c>
      <c r="QR27" s="92">
        <v>0</v>
      </c>
      <c r="QS27" s="92">
        <v>0</v>
      </c>
      <c r="QT27" s="92">
        <v>0</v>
      </c>
      <c r="QU27" s="92">
        <v>0</v>
      </c>
      <c r="QV27" s="92">
        <v>0</v>
      </c>
      <c r="QW27" s="92">
        <v>0</v>
      </c>
      <c r="QX27" s="92">
        <v>0</v>
      </c>
      <c r="QY27" s="92">
        <v>0</v>
      </c>
      <c r="QZ27" s="92">
        <v>0</v>
      </c>
      <c r="RA27" s="92">
        <v>0</v>
      </c>
      <c r="RB27" s="92">
        <v>0</v>
      </c>
      <c r="RC27" s="92">
        <v>0</v>
      </c>
      <c r="RD27" s="92">
        <v>0</v>
      </c>
      <c r="RE27" s="92">
        <v>0</v>
      </c>
      <c r="RF27" s="92">
        <v>0</v>
      </c>
      <c r="RG27" s="92">
        <v>0</v>
      </c>
      <c r="RH27" s="92">
        <v>0</v>
      </c>
      <c r="RI27" s="92">
        <v>0</v>
      </c>
      <c r="RJ27" s="92">
        <v>0</v>
      </c>
      <c r="RK27" s="92">
        <v>0</v>
      </c>
      <c r="RL27" s="92">
        <v>0</v>
      </c>
      <c r="RM27" s="92">
        <v>0</v>
      </c>
      <c r="RN27" s="92">
        <v>0</v>
      </c>
      <c r="RO27" s="92">
        <v>0</v>
      </c>
      <c r="RP27" s="92">
        <v>0</v>
      </c>
      <c r="RQ27" s="92">
        <v>0</v>
      </c>
      <c r="RR27" s="92">
        <v>0</v>
      </c>
      <c r="RS27" s="92">
        <v>0</v>
      </c>
      <c r="RT27" s="92">
        <v>0</v>
      </c>
      <c r="RU27" s="92">
        <v>0</v>
      </c>
      <c r="RV27" s="92">
        <v>0</v>
      </c>
      <c r="RW27" s="92">
        <v>0</v>
      </c>
      <c r="RX27" s="92">
        <v>0</v>
      </c>
      <c r="RY27" s="92">
        <v>0</v>
      </c>
      <c r="RZ27" s="92">
        <v>0</v>
      </c>
      <c r="SA27" s="92">
        <v>0</v>
      </c>
      <c r="SB27" s="92">
        <v>0</v>
      </c>
      <c r="SC27" s="92">
        <v>0</v>
      </c>
      <c r="SD27" s="92">
        <v>0</v>
      </c>
      <c r="SE27" s="92">
        <v>0</v>
      </c>
      <c r="SF27" s="92">
        <v>0</v>
      </c>
      <c r="SG27" s="92">
        <v>0</v>
      </c>
      <c r="SH27" s="92">
        <v>0</v>
      </c>
      <c r="SI27" s="92">
        <v>0</v>
      </c>
      <c r="SJ27" s="92">
        <v>0</v>
      </c>
      <c r="SK27" s="92">
        <v>0</v>
      </c>
      <c r="SL27" s="92">
        <v>0</v>
      </c>
      <c r="SM27" s="92">
        <v>0</v>
      </c>
      <c r="SN27" s="92">
        <v>0</v>
      </c>
      <c r="SO27" s="92">
        <v>0</v>
      </c>
      <c r="SP27" s="92">
        <v>0</v>
      </c>
      <c r="SQ27" s="92">
        <v>0</v>
      </c>
      <c r="SR27" s="92">
        <v>0</v>
      </c>
      <c r="SS27" s="92">
        <v>0</v>
      </c>
      <c r="ST27" s="92">
        <v>0</v>
      </c>
      <c r="SU27" s="92">
        <v>0</v>
      </c>
      <c r="SV27" s="92">
        <v>0</v>
      </c>
      <c r="SW27" s="92">
        <v>0</v>
      </c>
      <c r="SX27" s="92">
        <v>0</v>
      </c>
      <c r="SY27" s="92">
        <v>0</v>
      </c>
      <c r="SZ27" s="92">
        <v>0</v>
      </c>
      <c r="TA27" s="92">
        <v>0</v>
      </c>
      <c r="TB27" s="92">
        <v>0</v>
      </c>
      <c r="TC27" s="92">
        <v>1</v>
      </c>
      <c r="TD27" s="92">
        <v>0</v>
      </c>
      <c r="TE27" s="92">
        <v>0</v>
      </c>
      <c r="TF27" s="92">
        <v>0</v>
      </c>
      <c r="TG27" s="92">
        <v>0</v>
      </c>
      <c r="TH27" s="92">
        <v>0</v>
      </c>
      <c r="TI27" s="92">
        <v>0</v>
      </c>
      <c r="TJ27" s="92">
        <v>0</v>
      </c>
      <c r="TK27" s="92">
        <v>0</v>
      </c>
      <c r="TL27" s="92">
        <v>0</v>
      </c>
      <c r="TM27" s="92">
        <v>0</v>
      </c>
      <c r="TN27" s="92">
        <v>0</v>
      </c>
      <c r="TO27" s="92">
        <v>0</v>
      </c>
      <c r="TP27" s="92">
        <v>2.10091808</v>
      </c>
      <c r="TQ27" s="92">
        <v>-37102474.685400002</v>
      </c>
      <c r="TR27" s="92">
        <v>0.27054511777777801</v>
      </c>
      <c r="TS27" s="92">
        <v>0</v>
      </c>
      <c r="TT27" s="92">
        <v>0</v>
      </c>
      <c r="TU27" s="92">
        <v>0</v>
      </c>
      <c r="TV27" s="92">
        <v>0</v>
      </c>
      <c r="TW27" s="92">
        <v>0</v>
      </c>
      <c r="TX27" s="92">
        <v>0</v>
      </c>
      <c r="TY27" s="92">
        <v>0</v>
      </c>
      <c r="TZ27" s="92">
        <v>0</v>
      </c>
      <c r="UA27" s="92">
        <v>0</v>
      </c>
      <c r="UB27" s="92">
        <v>0</v>
      </c>
      <c r="UC27" s="92">
        <v>0</v>
      </c>
      <c r="UD27" s="92">
        <v>0</v>
      </c>
      <c r="UE27" s="92">
        <v>0</v>
      </c>
      <c r="UF27" s="92">
        <v>0</v>
      </c>
      <c r="UG27" s="92">
        <v>0</v>
      </c>
      <c r="UH27" s="92">
        <v>0</v>
      </c>
      <c r="UI27" s="92">
        <v>0</v>
      </c>
      <c r="UJ27" s="92">
        <v>0</v>
      </c>
      <c r="UK27" s="92">
        <v>0</v>
      </c>
      <c r="UL27" s="92">
        <v>0</v>
      </c>
      <c r="UM27" s="92">
        <v>0</v>
      </c>
      <c r="UN27" s="92">
        <v>0</v>
      </c>
      <c r="UO27" s="92">
        <v>0</v>
      </c>
      <c r="UP27" s="92">
        <v>0</v>
      </c>
      <c r="UQ27" s="92">
        <v>0</v>
      </c>
      <c r="UR27" s="92">
        <v>0</v>
      </c>
      <c r="US27" s="92">
        <v>0</v>
      </c>
      <c r="UT27" s="92">
        <v>0</v>
      </c>
      <c r="UU27" s="92">
        <v>0</v>
      </c>
      <c r="UV27" s="92">
        <v>0</v>
      </c>
      <c r="UW27" s="92">
        <v>0</v>
      </c>
      <c r="UX27" s="92">
        <v>0</v>
      </c>
      <c r="UY27" s="92">
        <v>0</v>
      </c>
      <c r="UZ27" s="92">
        <v>0</v>
      </c>
      <c r="VA27" s="92">
        <v>0</v>
      </c>
      <c r="VB27" s="92">
        <v>0</v>
      </c>
      <c r="VC27" s="92">
        <v>0</v>
      </c>
      <c r="VD27" s="92">
        <v>0</v>
      </c>
      <c r="VE27" s="92">
        <v>0</v>
      </c>
      <c r="VF27" s="92">
        <v>0</v>
      </c>
      <c r="VG27" s="92">
        <v>0</v>
      </c>
      <c r="VH27" s="92">
        <v>0</v>
      </c>
      <c r="VI27" s="92">
        <v>0</v>
      </c>
      <c r="VJ27" s="92">
        <v>0</v>
      </c>
      <c r="VK27" s="92">
        <v>0</v>
      </c>
      <c r="VL27" s="92">
        <v>0</v>
      </c>
      <c r="VM27" s="92">
        <v>0</v>
      </c>
      <c r="VN27" s="92">
        <v>0</v>
      </c>
      <c r="VO27" s="92">
        <v>0</v>
      </c>
      <c r="VP27" s="92">
        <v>0</v>
      </c>
      <c r="VQ27" s="92">
        <v>0</v>
      </c>
      <c r="VR27" s="92">
        <v>0</v>
      </c>
      <c r="VS27" s="92">
        <v>0</v>
      </c>
      <c r="VT27" s="92">
        <v>0</v>
      </c>
      <c r="VU27" s="92">
        <v>0</v>
      </c>
      <c r="VV27" s="92">
        <v>0</v>
      </c>
      <c r="VW27" s="92">
        <v>0</v>
      </c>
      <c r="VX27" s="92">
        <v>0</v>
      </c>
      <c r="VY27" s="92">
        <v>0</v>
      </c>
      <c r="VZ27" s="92">
        <v>0</v>
      </c>
      <c r="WA27" s="92">
        <v>0</v>
      </c>
      <c r="WB27" s="92">
        <v>0</v>
      </c>
      <c r="WC27" s="92">
        <v>0</v>
      </c>
    </row>
    <row r="28" spans="2:601" ht="13.5" customHeight="1">
      <c r="B28" s="851">
        <v>710</v>
      </c>
      <c r="C28" s="92">
        <v>0</v>
      </c>
      <c r="D28" s="92">
        <v>1980.6120000000001</v>
      </c>
      <c r="E28" s="92">
        <v>-4.0865983300000002</v>
      </c>
      <c r="F28" s="92">
        <v>7.6958470800000001</v>
      </c>
      <c r="G28" s="92">
        <v>0</v>
      </c>
      <c r="H28" s="92">
        <v>0</v>
      </c>
      <c r="I28" s="92">
        <v>0</v>
      </c>
      <c r="J28" s="92">
        <v>0</v>
      </c>
      <c r="K28" s="92">
        <v>0</v>
      </c>
      <c r="L28" s="92">
        <v>0</v>
      </c>
      <c r="M28" s="92">
        <v>0</v>
      </c>
      <c r="N28" s="92">
        <v>0</v>
      </c>
      <c r="O28" s="92">
        <v>0</v>
      </c>
      <c r="P28" s="92">
        <v>0</v>
      </c>
      <c r="Q28" s="92">
        <v>0</v>
      </c>
      <c r="R28" s="92">
        <v>0</v>
      </c>
      <c r="S28" s="92">
        <v>0</v>
      </c>
      <c r="T28" s="92">
        <v>0</v>
      </c>
      <c r="U28" s="92">
        <v>0</v>
      </c>
      <c r="V28" s="92">
        <v>0</v>
      </c>
      <c r="W28" s="92">
        <v>0</v>
      </c>
      <c r="X28" s="92">
        <v>0</v>
      </c>
      <c r="Y28" s="92">
        <v>0</v>
      </c>
      <c r="Z28" s="92">
        <v>0</v>
      </c>
      <c r="AA28" s="92">
        <v>0</v>
      </c>
      <c r="AB28" s="92">
        <v>0</v>
      </c>
      <c r="AC28" s="92">
        <v>0</v>
      </c>
      <c r="AD28" s="92">
        <v>18.780372400000001</v>
      </c>
      <c r="AE28" s="92">
        <v>0</v>
      </c>
      <c r="AF28" s="92">
        <v>0</v>
      </c>
      <c r="AG28" s="92">
        <v>0</v>
      </c>
      <c r="AH28" s="92">
        <v>0</v>
      </c>
      <c r="AI28" s="92">
        <v>0</v>
      </c>
      <c r="AJ28" s="92">
        <v>0</v>
      </c>
      <c r="AK28" s="92">
        <v>0</v>
      </c>
      <c r="AL28" s="92">
        <v>0</v>
      </c>
      <c r="AM28" s="92">
        <v>0</v>
      </c>
      <c r="AN28" s="92">
        <v>0</v>
      </c>
      <c r="AO28" s="92">
        <v>0</v>
      </c>
      <c r="AP28" s="92">
        <v>0</v>
      </c>
      <c r="AQ28" s="92">
        <v>0</v>
      </c>
      <c r="AR28" s="92">
        <v>0</v>
      </c>
      <c r="AS28" s="92">
        <v>0</v>
      </c>
      <c r="AT28" s="92">
        <v>0</v>
      </c>
      <c r="AU28" s="92">
        <v>0</v>
      </c>
      <c r="AV28" s="92">
        <v>0</v>
      </c>
      <c r="AW28" s="92">
        <v>0</v>
      </c>
      <c r="AX28" s="92">
        <v>0</v>
      </c>
      <c r="AY28" s="92">
        <v>0</v>
      </c>
      <c r="AZ28" s="92">
        <v>0</v>
      </c>
      <c r="BA28" s="92">
        <v>0</v>
      </c>
      <c r="BB28" s="92">
        <v>0</v>
      </c>
      <c r="BC28" s="92">
        <v>0</v>
      </c>
      <c r="BD28" s="92">
        <v>0</v>
      </c>
      <c r="BE28" s="92">
        <v>0</v>
      </c>
      <c r="BF28" s="92">
        <v>0</v>
      </c>
      <c r="BG28" s="92">
        <v>0</v>
      </c>
      <c r="BH28" s="92">
        <v>0</v>
      </c>
      <c r="BI28" s="92">
        <v>0</v>
      </c>
      <c r="BJ28" s="92">
        <v>0</v>
      </c>
      <c r="BK28" s="92">
        <v>0</v>
      </c>
      <c r="BL28" s="92">
        <v>0</v>
      </c>
      <c r="BM28" s="92">
        <v>0</v>
      </c>
      <c r="BN28" s="92">
        <v>0</v>
      </c>
      <c r="BO28" s="92">
        <v>0</v>
      </c>
      <c r="BP28" s="92">
        <v>0.29067016499999998</v>
      </c>
      <c r="BQ28" s="92">
        <v>0</v>
      </c>
      <c r="BR28" s="92">
        <v>0</v>
      </c>
      <c r="BS28" s="92">
        <v>0</v>
      </c>
      <c r="BT28" s="92">
        <v>0</v>
      </c>
      <c r="BU28" s="92">
        <v>0</v>
      </c>
      <c r="BV28" s="92">
        <v>0</v>
      </c>
      <c r="BW28" s="92">
        <v>0</v>
      </c>
      <c r="BX28" s="92">
        <v>0</v>
      </c>
      <c r="BY28" s="92">
        <v>0</v>
      </c>
      <c r="BZ28" s="92">
        <v>0</v>
      </c>
      <c r="CA28" s="92">
        <v>0</v>
      </c>
      <c r="CB28" s="92">
        <v>0</v>
      </c>
      <c r="CC28" s="92">
        <v>0</v>
      </c>
      <c r="CD28" s="92">
        <v>0</v>
      </c>
      <c r="CE28" s="92">
        <v>0</v>
      </c>
      <c r="CF28" s="92">
        <v>0</v>
      </c>
      <c r="CG28" s="92">
        <v>0</v>
      </c>
      <c r="CH28" s="92">
        <v>0</v>
      </c>
      <c r="CI28" s="92">
        <v>0</v>
      </c>
      <c r="CJ28" s="92">
        <v>0</v>
      </c>
      <c r="CK28" s="92">
        <v>0</v>
      </c>
      <c r="CL28" s="92">
        <v>0</v>
      </c>
      <c r="CM28" s="92">
        <v>0</v>
      </c>
      <c r="CN28" s="92">
        <v>0.70932983500000002</v>
      </c>
      <c r="CO28" s="92">
        <v>0</v>
      </c>
      <c r="CP28" s="92">
        <v>0</v>
      </c>
      <c r="CQ28" s="92">
        <v>0</v>
      </c>
      <c r="CR28" s="92">
        <v>0</v>
      </c>
      <c r="CS28" s="92">
        <v>0</v>
      </c>
      <c r="CT28" s="92">
        <v>0</v>
      </c>
      <c r="CU28" s="92">
        <v>0</v>
      </c>
      <c r="CV28" s="92">
        <v>0</v>
      </c>
      <c r="CW28" s="92">
        <v>0</v>
      </c>
      <c r="CX28" s="92">
        <v>0</v>
      </c>
      <c r="CY28" s="92">
        <v>0</v>
      </c>
      <c r="CZ28" s="92">
        <v>0</v>
      </c>
      <c r="DA28" s="92">
        <v>0</v>
      </c>
      <c r="DB28" s="92">
        <v>0</v>
      </c>
      <c r="DC28" s="92">
        <v>0</v>
      </c>
      <c r="DD28" s="92">
        <v>0</v>
      </c>
      <c r="DE28" s="92">
        <v>0</v>
      </c>
      <c r="DF28" s="92">
        <v>0</v>
      </c>
      <c r="DG28" s="92">
        <v>0</v>
      </c>
      <c r="DH28" s="92">
        <v>0</v>
      </c>
      <c r="DI28" s="92">
        <v>0</v>
      </c>
      <c r="DJ28" s="92">
        <v>0</v>
      </c>
      <c r="DK28" s="92">
        <v>0</v>
      </c>
      <c r="DL28" s="92">
        <v>0</v>
      </c>
      <c r="DM28" s="92">
        <v>0</v>
      </c>
      <c r="DN28" s="92">
        <v>0</v>
      </c>
      <c r="DO28" s="92">
        <v>0</v>
      </c>
      <c r="DP28" s="92">
        <v>0</v>
      </c>
      <c r="DQ28" s="92">
        <v>0</v>
      </c>
      <c r="DR28" s="92">
        <v>0</v>
      </c>
      <c r="DS28" s="92">
        <v>0</v>
      </c>
      <c r="DT28" s="92">
        <v>0</v>
      </c>
      <c r="DU28" s="92">
        <v>0</v>
      </c>
      <c r="DV28" s="92">
        <v>0</v>
      </c>
      <c r="DW28" s="92">
        <v>0</v>
      </c>
      <c r="DX28" s="92">
        <v>0</v>
      </c>
      <c r="DY28" s="92">
        <v>0</v>
      </c>
      <c r="DZ28" s="92">
        <v>138.64284000000001</v>
      </c>
      <c r="EA28" s="92">
        <v>0</v>
      </c>
      <c r="EB28" s="92">
        <v>0</v>
      </c>
      <c r="EC28" s="92">
        <v>0</v>
      </c>
      <c r="ED28" s="92">
        <v>0</v>
      </c>
      <c r="EE28" s="92">
        <v>0</v>
      </c>
      <c r="EF28" s="92">
        <v>0</v>
      </c>
      <c r="EG28" s="92">
        <v>0</v>
      </c>
      <c r="EH28" s="92">
        <v>0</v>
      </c>
      <c r="EI28" s="92">
        <v>0</v>
      </c>
      <c r="EJ28" s="92">
        <v>0</v>
      </c>
      <c r="EK28" s="92">
        <v>0</v>
      </c>
      <c r="EL28" s="92">
        <v>0</v>
      </c>
      <c r="EM28" s="92">
        <v>0</v>
      </c>
      <c r="EN28" s="92">
        <v>0</v>
      </c>
      <c r="EO28" s="92">
        <v>0</v>
      </c>
      <c r="EP28" s="92">
        <v>0</v>
      </c>
      <c r="EQ28" s="92">
        <v>0</v>
      </c>
      <c r="ER28" s="92">
        <v>0</v>
      </c>
      <c r="ES28" s="92">
        <v>0</v>
      </c>
      <c r="ET28" s="92">
        <v>0</v>
      </c>
      <c r="EU28" s="92">
        <v>0</v>
      </c>
      <c r="EV28" s="92">
        <v>0</v>
      </c>
      <c r="EW28" s="92">
        <v>0</v>
      </c>
      <c r="EX28" s="92">
        <v>1841.9691600000001</v>
      </c>
      <c r="EY28" s="92">
        <v>0</v>
      </c>
      <c r="EZ28" s="92">
        <v>0</v>
      </c>
      <c r="FA28" s="92">
        <v>0</v>
      </c>
      <c r="FB28" s="92">
        <v>0</v>
      </c>
      <c r="FC28" s="92">
        <v>0</v>
      </c>
      <c r="FD28" s="92">
        <v>0</v>
      </c>
      <c r="FE28" s="92">
        <v>0</v>
      </c>
      <c r="FF28" s="92">
        <v>0</v>
      </c>
      <c r="FG28" s="92">
        <v>0</v>
      </c>
      <c r="FH28" s="92">
        <v>0</v>
      </c>
      <c r="FI28" s="92">
        <v>0</v>
      </c>
      <c r="FJ28" s="92">
        <v>0</v>
      </c>
      <c r="FK28" s="92">
        <v>0</v>
      </c>
      <c r="FL28" s="92">
        <v>0</v>
      </c>
      <c r="FM28" s="92">
        <v>0</v>
      </c>
      <c r="FN28" s="92">
        <v>0</v>
      </c>
      <c r="FO28" s="92">
        <v>0</v>
      </c>
      <c r="FP28" s="92">
        <v>0</v>
      </c>
      <c r="FQ28" s="92">
        <v>0</v>
      </c>
      <c r="FR28" s="92">
        <v>0</v>
      </c>
      <c r="FS28" s="92">
        <v>0</v>
      </c>
      <c r="FT28" s="92">
        <v>0</v>
      </c>
      <c r="FU28" s="92">
        <v>0</v>
      </c>
      <c r="FV28" s="92">
        <v>0</v>
      </c>
      <c r="FW28" s="92">
        <v>0</v>
      </c>
      <c r="FX28" s="92">
        <v>0</v>
      </c>
      <c r="FY28" s="92">
        <v>0</v>
      </c>
      <c r="FZ28" s="92">
        <v>0</v>
      </c>
      <c r="GA28" s="92">
        <v>0</v>
      </c>
      <c r="GB28" s="92">
        <v>0</v>
      </c>
      <c r="GC28" s="92">
        <v>0</v>
      </c>
      <c r="GD28" s="92">
        <v>0</v>
      </c>
      <c r="GE28" s="92">
        <v>0</v>
      </c>
      <c r="GF28" s="92">
        <v>0</v>
      </c>
      <c r="GG28" s="92">
        <v>0</v>
      </c>
      <c r="GH28" s="92">
        <v>0</v>
      </c>
      <c r="GI28" s="92">
        <v>0</v>
      </c>
      <c r="GJ28" s="92">
        <v>7.0000000000000007E-2</v>
      </c>
      <c r="GK28" s="92">
        <v>0</v>
      </c>
      <c r="GL28" s="92">
        <v>0</v>
      </c>
      <c r="GM28" s="92">
        <v>0</v>
      </c>
      <c r="GN28" s="92">
        <v>0</v>
      </c>
      <c r="GO28" s="92">
        <v>0</v>
      </c>
      <c r="GP28" s="92">
        <v>0</v>
      </c>
      <c r="GQ28" s="92">
        <v>0</v>
      </c>
      <c r="GR28" s="92">
        <v>0</v>
      </c>
      <c r="GS28" s="92">
        <v>0</v>
      </c>
      <c r="GT28" s="92">
        <v>0</v>
      </c>
      <c r="GU28" s="92">
        <v>0</v>
      </c>
      <c r="GV28" s="92">
        <v>0</v>
      </c>
      <c r="GW28" s="92">
        <v>0</v>
      </c>
      <c r="GX28" s="92">
        <v>0</v>
      </c>
      <c r="GY28" s="92">
        <v>0</v>
      </c>
      <c r="GZ28" s="92">
        <v>0</v>
      </c>
      <c r="HA28" s="92">
        <v>0</v>
      </c>
      <c r="HB28" s="92">
        <v>0</v>
      </c>
      <c r="HC28" s="92">
        <v>0</v>
      </c>
      <c r="HD28" s="92">
        <v>0</v>
      </c>
      <c r="HE28" s="92">
        <v>0</v>
      </c>
      <c r="HF28" s="92">
        <v>0</v>
      </c>
      <c r="HG28" s="92">
        <v>0</v>
      </c>
      <c r="HH28" s="92">
        <v>0.93</v>
      </c>
      <c r="HI28" s="92">
        <v>0</v>
      </c>
      <c r="HJ28" s="92">
        <v>0</v>
      </c>
      <c r="HK28" s="92">
        <v>0</v>
      </c>
      <c r="HL28" s="92">
        <v>0</v>
      </c>
      <c r="HM28" s="92">
        <v>0</v>
      </c>
      <c r="HN28" s="92">
        <v>0</v>
      </c>
      <c r="HO28" s="92">
        <v>0</v>
      </c>
      <c r="HP28" s="92">
        <v>0</v>
      </c>
      <c r="HQ28" s="92">
        <v>0</v>
      </c>
      <c r="HR28" s="92">
        <v>0</v>
      </c>
      <c r="HS28" s="92">
        <v>0</v>
      </c>
      <c r="HT28" s="92">
        <v>0</v>
      </c>
      <c r="HU28" s="92">
        <v>0</v>
      </c>
      <c r="HV28" s="92">
        <v>0</v>
      </c>
      <c r="HW28" s="92">
        <v>0</v>
      </c>
      <c r="HX28" s="92">
        <v>0</v>
      </c>
      <c r="HY28" s="92">
        <v>0</v>
      </c>
      <c r="HZ28" s="92">
        <v>0</v>
      </c>
      <c r="IA28" s="92">
        <v>0</v>
      </c>
      <c r="IB28" s="92">
        <v>0</v>
      </c>
      <c r="IC28" s="92">
        <v>0</v>
      </c>
      <c r="ID28" s="92">
        <v>0</v>
      </c>
      <c r="IE28" s="92">
        <v>0</v>
      </c>
      <c r="IF28" s="92">
        <v>0</v>
      </c>
      <c r="IG28" s="92">
        <v>0</v>
      </c>
      <c r="IH28" s="92">
        <v>0</v>
      </c>
      <c r="II28" s="92">
        <v>0</v>
      </c>
      <c r="IJ28" s="92">
        <v>0</v>
      </c>
      <c r="IK28" s="92">
        <v>0</v>
      </c>
      <c r="IL28" s="92">
        <v>0</v>
      </c>
      <c r="IM28" s="92">
        <v>0</v>
      </c>
      <c r="IN28" s="92">
        <v>0</v>
      </c>
      <c r="IO28" s="92">
        <v>0</v>
      </c>
      <c r="IP28" s="92">
        <v>0</v>
      </c>
      <c r="IQ28" s="92">
        <v>0</v>
      </c>
      <c r="IR28" s="92">
        <v>0</v>
      </c>
      <c r="IS28" s="92">
        <v>0</v>
      </c>
      <c r="IT28" s="92">
        <v>26.476219499999999</v>
      </c>
      <c r="IU28" s="92">
        <v>1980.6120000000001</v>
      </c>
      <c r="IV28" s="92">
        <v>20.898394799999998</v>
      </c>
      <c r="IW28" s="92">
        <v>20</v>
      </c>
      <c r="IX28" s="92">
        <v>1</v>
      </c>
      <c r="IY28" s="92">
        <v>0</v>
      </c>
      <c r="IZ28" s="92">
        <v>1</v>
      </c>
      <c r="JA28" s="92">
        <v>0</v>
      </c>
      <c r="JB28" s="92">
        <v>-154349.76800000001</v>
      </c>
      <c r="JC28" s="92">
        <v>-2063.3008</v>
      </c>
      <c r="JD28" s="92">
        <v>-4.0865983300000002</v>
      </c>
      <c r="JE28" s="92">
        <v>-66.595551999999998</v>
      </c>
      <c r="JF28" s="92">
        <v>-0.89022910700000002</v>
      </c>
      <c r="JG28" s="92">
        <v>2.11150344E-2</v>
      </c>
      <c r="JH28" s="92">
        <v>1.57955672</v>
      </c>
      <c r="JI28" s="92">
        <v>74.807205800000006</v>
      </c>
      <c r="JJ28" s="92">
        <v>19.1039438</v>
      </c>
      <c r="JK28" s="92">
        <v>0</v>
      </c>
      <c r="JL28" s="92">
        <v>0</v>
      </c>
      <c r="JM28" s="92">
        <v>0</v>
      </c>
      <c r="JN28" s="92">
        <v>0</v>
      </c>
      <c r="JO28" s="92">
        <v>0</v>
      </c>
      <c r="JP28" s="92">
        <v>0</v>
      </c>
      <c r="JQ28" s="92">
        <v>0</v>
      </c>
      <c r="JR28" s="92">
        <v>0</v>
      </c>
      <c r="JS28" s="92">
        <v>0</v>
      </c>
      <c r="JT28" s="92">
        <v>0</v>
      </c>
      <c r="JU28" s="92">
        <v>0</v>
      </c>
      <c r="JV28" s="92">
        <v>0</v>
      </c>
      <c r="JW28" s="92">
        <v>0</v>
      </c>
      <c r="JX28" s="92">
        <v>0</v>
      </c>
      <c r="JY28" s="92">
        <v>0</v>
      </c>
      <c r="JZ28" s="92">
        <v>0</v>
      </c>
      <c r="KA28" s="92">
        <v>0</v>
      </c>
      <c r="KB28" s="92">
        <v>0</v>
      </c>
      <c r="KC28" s="92">
        <v>0</v>
      </c>
      <c r="KD28" s="92">
        <v>0</v>
      </c>
      <c r="KE28" s="92">
        <v>0</v>
      </c>
      <c r="KF28" s="92">
        <v>0</v>
      </c>
      <c r="KG28" s="92">
        <v>0</v>
      </c>
      <c r="KH28" s="92">
        <v>0</v>
      </c>
      <c r="KI28" s="92">
        <v>0</v>
      </c>
      <c r="KJ28" s="92">
        <v>0</v>
      </c>
      <c r="KK28" s="92">
        <v>0</v>
      </c>
      <c r="KL28" s="92">
        <v>0</v>
      </c>
      <c r="KM28" s="92">
        <v>0</v>
      </c>
      <c r="KN28" s="92">
        <v>0</v>
      </c>
      <c r="KO28" s="92">
        <v>0</v>
      </c>
      <c r="KP28" s="92">
        <v>0</v>
      </c>
      <c r="KQ28" s="92">
        <v>0</v>
      </c>
      <c r="KR28" s="92">
        <v>0</v>
      </c>
      <c r="KS28" s="92">
        <v>0</v>
      </c>
      <c r="KT28" s="92">
        <v>0</v>
      </c>
      <c r="KU28" s="92">
        <v>0</v>
      </c>
      <c r="KV28" s="92">
        <v>0</v>
      </c>
      <c r="KW28" s="92">
        <v>0</v>
      </c>
      <c r="KX28" s="92">
        <v>0</v>
      </c>
      <c r="KY28" s="92">
        <v>0</v>
      </c>
      <c r="KZ28" s="92">
        <v>0</v>
      </c>
      <c r="LA28" s="92">
        <v>0</v>
      </c>
      <c r="LB28" s="92">
        <v>0</v>
      </c>
      <c r="LC28" s="92">
        <v>0</v>
      </c>
      <c r="LD28" s="92">
        <v>0</v>
      </c>
      <c r="LE28" s="92">
        <v>0</v>
      </c>
      <c r="LF28" s="92">
        <v>0</v>
      </c>
      <c r="LG28" s="92">
        <v>0</v>
      </c>
      <c r="LH28" s="92">
        <v>0</v>
      </c>
      <c r="LI28" s="92">
        <v>0</v>
      </c>
      <c r="LJ28" s="92">
        <v>0</v>
      </c>
      <c r="LK28" s="92">
        <v>0</v>
      </c>
      <c r="LL28" s="92">
        <v>0</v>
      </c>
      <c r="LM28" s="92">
        <v>0</v>
      </c>
      <c r="LN28" s="92">
        <v>0</v>
      </c>
      <c r="LO28" s="92">
        <v>0</v>
      </c>
      <c r="LP28" s="92">
        <v>0</v>
      </c>
      <c r="LQ28" s="92">
        <v>0</v>
      </c>
      <c r="LR28" s="92">
        <v>0</v>
      </c>
      <c r="LS28" s="92">
        <v>0</v>
      </c>
      <c r="LT28" s="92">
        <v>0</v>
      </c>
      <c r="LU28" s="92">
        <v>0</v>
      </c>
      <c r="LV28" s="92">
        <v>0</v>
      </c>
      <c r="LW28" s="92">
        <v>0</v>
      </c>
      <c r="LX28" s="92">
        <v>0</v>
      </c>
      <c r="LY28" s="92">
        <v>0</v>
      </c>
      <c r="LZ28" s="92">
        <v>0</v>
      </c>
      <c r="MA28" s="92">
        <v>0</v>
      </c>
      <c r="MB28" s="92">
        <v>0</v>
      </c>
      <c r="MC28" s="92">
        <v>0</v>
      </c>
      <c r="MD28" s="92">
        <v>0</v>
      </c>
      <c r="ME28" s="92">
        <v>0</v>
      </c>
      <c r="MF28" s="92">
        <v>0</v>
      </c>
      <c r="MG28" s="92">
        <v>0</v>
      </c>
      <c r="MH28" s="92">
        <v>0</v>
      </c>
      <c r="MI28" s="92">
        <v>0</v>
      </c>
      <c r="MJ28" s="92">
        <v>0</v>
      </c>
      <c r="MK28" s="92">
        <v>0</v>
      </c>
      <c r="ML28" s="92">
        <v>0</v>
      </c>
      <c r="MM28" s="92">
        <v>0</v>
      </c>
      <c r="MN28" s="92">
        <v>0</v>
      </c>
      <c r="MO28" s="92">
        <v>0</v>
      </c>
      <c r="MP28" s="92">
        <v>0</v>
      </c>
      <c r="MQ28" s="92">
        <v>0</v>
      </c>
      <c r="MR28" s="92">
        <v>0</v>
      </c>
      <c r="MS28" s="92">
        <v>0</v>
      </c>
      <c r="MT28" s="92">
        <v>0</v>
      </c>
      <c r="MU28" s="92">
        <v>0</v>
      </c>
      <c r="MV28" s="92">
        <v>0</v>
      </c>
      <c r="MW28" s="92">
        <v>0</v>
      </c>
      <c r="MX28" s="92">
        <v>0</v>
      </c>
      <c r="MY28" s="92">
        <v>0</v>
      </c>
      <c r="MZ28" s="92">
        <v>0</v>
      </c>
      <c r="NA28" s="92">
        <v>0</v>
      </c>
      <c r="NB28" s="92">
        <v>0</v>
      </c>
      <c r="NC28" s="92">
        <v>0</v>
      </c>
      <c r="ND28" s="92">
        <v>0</v>
      </c>
      <c r="NE28" s="92">
        <v>0</v>
      </c>
      <c r="NF28" s="92">
        <v>0</v>
      </c>
      <c r="NG28" s="92">
        <v>0</v>
      </c>
      <c r="NH28" s="92">
        <v>0</v>
      </c>
      <c r="NI28" s="92">
        <v>0</v>
      </c>
      <c r="NJ28" s="92">
        <v>0</v>
      </c>
      <c r="NK28" s="92">
        <v>0</v>
      </c>
      <c r="NL28" s="92">
        <v>0</v>
      </c>
      <c r="NM28" s="92">
        <v>0</v>
      </c>
      <c r="NN28" s="92">
        <v>0</v>
      </c>
      <c r="NO28" s="92">
        <v>0</v>
      </c>
      <c r="NP28" s="92">
        <v>0</v>
      </c>
      <c r="NQ28" s="92">
        <v>0</v>
      </c>
      <c r="NR28" s="92">
        <v>0</v>
      </c>
      <c r="NS28" s="92">
        <v>0</v>
      </c>
      <c r="NT28" s="92">
        <v>0</v>
      </c>
      <c r="NU28" s="92">
        <v>0</v>
      </c>
      <c r="NV28" s="92">
        <v>0</v>
      </c>
      <c r="NW28" s="92">
        <v>0</v>
      </c>
      <c r="NX28" s="92">
        <v>0</v>
      </c>
      <c r="NY28" s="92">
        <v>0</v>
      </c>
      <c r="NZ28" s="92">
        <v>0</v>
      </c>
      <c r="OA28" s="92">
        <v>0</v>
      </c>
      <c r="OB28" s="92">
        <v>0</v>
      </c>
      <c r="OC28" s="92">
        <v>0</v>
      </c>
      <c r="OD28" s="92">
        <v>0</v>
      </c>
      <c r="OE28" s="92">
        <v>0</v>
      </c>
      <c r="OF28" s="92">
        <v>0</v>
      </c>
      <c r="OG28" s="92">
        <v>0</v>
      </c>
      <c r="OH28" s="92">
        <v>0</v>
      </c>
      <c r="OI28" s="92">
        <v>0</v>
      </c>
      <c r="OJ28" s="92">
        <v>0</v>
      </c>
      <c r="OK28" s="92">
        <v>0</v>
      </c>
      <c r="OL28" s="92">
        <v>0</v>
      </c>
      <c r="OM28" s="92">
        <v>0</v>
      </c>
      <c r="ON28" s="92">
        <v>0</v>
      </c>
      <c r="OO28" s="92">
        <v>0</v>
      </c>
      <c r="OP28" s="92">
        <v>0</v>
      </c>
      <c r="OQ28" s="92">
        <v>0</v>
      </c>
      <c r="OR28" s="92">
        <v>0</v>
      </c>
      <c r="OS28" s="92">
        <v>0</v>
      </c>
      <c r="OT28" s="92">
        <v>0</v>
      </c>
      <c r="OU28" s="92">
        <v>0</v>
      </c>
      <c r="OV28" s="92">
        <v>0</v>
      </c>
      <c r="OW28" s="92">
        <v>0</v>
      </c>
      <c r="OX28" s="92">
        <v>0</v>
      </c>
      <c r="OY28" s="92">
        <v>0</v>
      </c>
      <c r="OZ28" s="92">
        <v>0</v>
      </c>
      <c r="PA28" s="92">
        <v>0</v>
      </c>
      <c r="PB28" s="92">
        <v>0</v>
      </c>
      <c r="PC28" s="92">
        <v>0</v>
      </c>
      <c r="PD28" s="92">
        <v>0</v>
      </c>
      <c r="PE28" s="92">
        <v>0</v>
      </c>
      <c r="PF28" s="92">
        <v>0</v>
      </c>
      <c r="PG28" s="92">
        <v>0</v>
      </c>
      <c r="PH28" s="92">
        <v>0</v>
      </c>
      <c r="PI28" s="92">
        <v>0</v>
      </c>
      <c r="PJ28" s="92">
        <v>0</v>
      </c>
      <c r="PK28" s="92">
        <v>0</v>
      </c>
      <c r="PL28" s="92">
        <v>0</v>
      </c>
      <c r="PM28" s="92">
        <v>0</v>
      </c>
      <c r="PN28" s="92">
        <v>0</v>
      </c>
      <c r="PO28" s="92">
        <v>0</v>
      </c>
      <c r="PP28" s="92">
        <v>0</v>
      </c>
      <c r="PQ28" s="92">
        <v>0</v>
      </c>
      <c r="PR28" s="92">
        <v>0</v>
      </c>
      <c r="PS28" s="92">
        <v>0</v>
      </c>
      <c r="PT28" s="92">
        <v>0</v>
      </c>
      <c r="PU28" s="92">
        <v>0</v>
      </c>
      <c r="PV28" s="92">
        <v>0</v>
      </c>
      <c r="PW28" s="92">
        <v>0</v>
      </c>
      <c r="PX28" s="92">
        <v>0</v>
      </c>
      <c r="PY28" s="92">
        <v>0</v>
      </c>
      <c r="PZ28" s="92">
        <v>0</v>
      </c>
      <c r="QA28" s="92">
        <v>0</v>
      </c>
      <c r="QB28" s="92">
        <v>0</v>
      </c>
      <c r="QC28" s="92">
        <v>0</v>
      </c>
      <c r="QD28" s="92">
        <v>0</v>
      </c>
      <c r="QE28" s="92">
        <v>0</v>
      </c>
      <c r="QF28" s="92">
        <v>0</v>
      </c>
      <c r="QG28" s="92">
        <v>0</v>
      </c>
      <c r="QH28" s="92">
        <v>0</v>
      </c>
      <c r="QI28" s="92">
        <v>0</v>
      </c>
      <c r="QJ28" s="92">
        <v>0</v>
      </c>
      <c r="QK28" s="92">
        <v>0</v>
      </c>
      <c r="QL28" s="92">
        <v>0</v>
      </c>
      <c r="QM28" s="92">
        <v>0</v>
      </c>
      <c r="QN28" s="92">
        <v>0</v>
      </c>
      <c r="QO28" s="92">
        <v>0</v>
      </c>
      <c r="QP28" s="92">
        <v>0</v>
      </c>
      <c r="QQ28" s="92">
        <v>0</v>
      </c>
      <c r="QR28" s="92">
        <v>0</v>
      </c>
      <c r="QS28" s="92">
        <v>0</v>
      </c>
      <c r="QT28" s="92">
        <v>0</v>
      </c>
      <c r="QU28" s="92">
        <v>0</v>
      </c>
      <c r="QV28" s="92">
        <v>0</v>
      </c>
      <c r="QW28" s="92">
        <v>0</v>
      </c>
      <c r="QX28" s="92">
        <v>0</v>
      </c>
      <c r="QY28" s="92">
        <v>0</v>
      </c>
      <c r="QZ28" s="92">
        <v>0</v>
      </c>
      <c r="RA28" s="92">
        <v>0</v>
      </c>
      <c r="RB28" s="92">
        <v>0</v>
      </c>
      <c r="RC28" s="92">
        <v>0</v>
      </c>
      <c r="RD28" s="92">
        <v>0</v>
      </c>
      <c r="RE28" s="92">
        <v>0</v>
      </c>
      <c r="RF28" s="92">
        <v>0</v>
      </c>
      <c r="RG28" s="92">
        <v>0</v>
      </c>
      <c r="RH28" s="92">
        <v>0</v>
      </c>
      <c r="RI28" s="92">
        <v>0</v>
      </c>
      <c r="RJ28" s="92">
        <v>0</v>
      </c>
      <c r="RK28" s="92">
        <v>0</v>
      </c>
      <c r="RL28" s="92">
        <v>0</v>
      </c>
      <c r="RM28" s="92">
        <v>0</v>
      </c>
      <c r="RN28" s="92">
        <v>0</v>
      </c>
      <c r="RO28" s="92">
        <v>0</v>
      </c>
      <c r="RP28" s="92">
        <v>0</v>
      </c>
      <c r="RQ28" s="92">
        <v>0</v>
      </c>
      <c r="RR28" s="92">
        <v>0</v>
      </c>
      <c r="RS28" s="92">
        <v>0</v>
      </c>
      <c r="RT28" s="92">
        <v>0</v>
      </c>
      <c r="RU28" s="92">
        <v>0</v>
      </c>
      <c r="RV28" s="92">
        <v>0</v>
      </c>
      <c r="RW28" s="92">
        <v>0</v>
      </c>
      <c r="RX28" s="92">
        <v>0</v>
      </c>
      <c r="RY28" s="92">
        <v>0</v>
      </c>
      <c r="RZ28" s="92">
        <v>0</v>
      </c>
      <c r="SA28" s="92">
        <v>0</v>
      </c>
      <c r="SB28" s="92">
        <v>0</v>
      </c>
      <c r="SC28" s="92">
        <v>0</v>
      </c>
      <c r="SD28" s="92">
        <v>0</v>
      </c>
      <c r="SE28" s="92">
        <v>0</v>
      </c>
      <c r="SF28" s="92">
        <v>0</v>
      </c>
      <c r="SG28" s="92">
        <v>0</v>
      </c>
      <c r="SH28" s="92">
        <v>0</v>
      </c>
      <c r="SI28" s="92">
        <v>0</v>
      </c>
      <c r="SJ28" s="92">
        <v>0</v>
      </c>
      <c r="SK28" s="92">
        <v>0</v>
      </c>
      <c r="SL28" s="92">
        <v>0</v>
      </c>
      <c r="SM28" s="92">
        <v>0</v>
      </c>
      <c r="SN28" s="92">
        <v>0</v>
      </c>
      <c r="SO28" s="92">
        <v>0</v>
      </c>
      <c r="SP28" s="92">
        <v>0</v>
      </c>
      <c r="SQ28" s="92">
        <v>0</v>
      </c>
      <c r="SR28" s="92">
        <v>0</v>
      </c>
      <c r="SS28" s="92">
        <v>0</v>
      </c>
      <c r="ST28" s="92">
        <v>0</v>
      </c>
      <c r="SU28" s="92">
        <v>0</v>
      </c>
      <c r="SV28" s="92">
        <v>0</v>
      </c>
      <c r="SW28" s="92">
        <v>0</v>
      </c>
      <c r="SX28" s="92">
        <v>0</v>
      </c>
      <c r="SY28" s="92">
        <v>0</v>
      </c>
      <c r="SZ28" s="92">
        <v>0</v>
      </c>
      <c r="TA28" s="92">
        <v>0</v>
      </c>
      <c r="TB28" s="92">
        <v>0</v>
      </c>
      <c r="TC28" s="92">
        <v>1</v>
      </c>
      <c r="TD28" s="92">
        <v>0</v>
      </c>
      <c r="TE28" s="92">
        <v>0</v>
      </c>
      <c r="TF28" s="92">
        <v>0</v>
      </c>
      <c r="TG28" s="92">
        <v>0</v>
      </c>
      <c r="TH28" s="92">
        <v>0</v>
      </c>
      <c r="TI28" s="92">
        <v>0</v>
      </c>
      <c r="TJ28" s="92">
        <v>0</v>
      </c>
      <c r="TK28" s="92">
        <v>0</v>
      </c>
      <c r="TL28" s="92">
        <v>0</v>
      </c>
      <c r="TM28" s="92">
        <v>0</v>
      </c>
      <c r="TN28" s="92">
        <v>0</v>
      </c>
      <c r="TO28" s="92">
        <v>0</v>
      </c>
      <c r="TP28" s="92">
        <v>0</v>
      </c>
      <c r="TQ28" s="92">
        <v>-4749731.4024400003</v>
      </c>
      <c r="TR28" s="92">
        <v>0</v>
      </c>
      <c r="TS28" s="92">
        <v>0</v>
      </c>
      <c r="TT28" s="92">
        <v>0</v>
      </c>
      <c r="TU28" s="92">
        <v>0</v>
      </c>
      <c r="TV28" s="92">
        <v>0</v>
      </c>
      <c r="TW28" s="92">
        <v>0</v>
      </c>
      <c r="TX28" s="92">
        <v>0</v>
      </c>
      <c r="TY28" s="92">
        <v>0</v>
      </c>
      <c r="TZ28" s="92">
        <v>0</v>
      </c>
      <c r="UA28" s="92">
        <v>0</v>
      </c>
      <c r="UB28" s="92">
        <v>0</v>
      </c>
      <c r="UC28" s="92">
        <v>0</v>
      </c>
      <c r="UD28" s="92">
        <v>0</v>
      </c>
      <c r="UE28" s="92">
        <v>0</v>
      </c>
      <c r="UF28" s="92">
        <v>0</v>
      </c>
      <c r="UG28" s="92">
        <v>0</v>
      </c>
      <c r="UH28" s="92">
        <v>0</v>
      </c>
      <c r="UI28" s="92">
        <v>0</v>
      </c>
      <c r="UJ28" s="92">
        <v>0</v>
      </c>
      <c r="UK28" s="92">
        <v>0</v>
      </c>
      <c r="UL28" s="92">
        <v>0</v>
      </c>
      <c r="UM28" s="92">
        <v>0</v>
      </c>
      <c r="UN28" s="92">
        <v>0</v>
      </c>
      <c r="UO28" s="92">
        <v>0</v>
      </c>
      <c r="UP28" s="92">
        <v>0</v>
      </c>
      <c r="UQ28" s="92">
        <v>0</v>
      </c>
      <c r="UR28" s="92">
        <v>0</v>
      </c>
      <c r="US28" s="92">
        <v>0</v>
      </c>
      <c r="UT28" s="92">
        <v>0</v>
      </c>
      <c r="UU28" s="92">
        <v>0</v>
      </c>
      <c r="UV28" s="92">
        <v>0</v>
      </c>
      <c r="UW28" s="92">
        <v>0</v>
      </c>
      <c r="UX28" s="92">
        <v>0</v>
      </c>
      <c r="UY28" s="92">
        <v>0</v>
      </c>
      <c r="UZ28" s="92">
        <v>0</v>
      </c>
      <c r="VA28" s="92">
        <v>0</v>
      </c>
      <c r="VB28" s="92">
        <v>0</v>
      </c>
      <c r="VC28" s="92">
        <v>0</v>
      </c>
      <c r="VD28" s="92">
        <v>0</v>
      </c>
      <c r="VE28" s="92">
        <v>0</v>
      </c>
      <c r="VF28" s="92">
        <v>0</v>
      </c>
      <c r="VG28" s="92">
        <v>0</v>
      </c>
      <c r="VH28" s="92">
        <v>0</v>
      </c>
      <c r="VI28" s="92">
        <v>0</v>
      </c>
      <c r="VJ28" s="92">
        <v>0</v>
      </c>
      <c r="VK28" s="92">
        <v>0</v>
      </c>
      <c r="VL28" s="92">
        <v>0</v>
      </c>
      <c r="VM28" s="92">
        <v>0</v>
      </c>
      <c r="VN28" s="92">
        <v>0</v>
      </c>
      <c r="VO28" s="92">
        <v>0</v>
      </c>
      <c r="VP28" s="92">
        <v>0</v>
      </c>
      <c r="VQ28" s="92">
        <v>0</v>
      </c>
      <c r="VR28" s="92">
        <v>0</v>
      </c>
      <c r="VS28" s="92">
        <v>0</v>
      </c>
      <c r="VT28" s="92">
        <v>0</v>
      </c>
      <c r="VU28" s="92">
        <v>0</v>
      </c>
      <c r="VV28" s="92">
        <v>0</v>
      </c>
      <c r="VW28" s="92">
        <v>0</v>
      </c>
      <c r="VX28" s="92">
        <v>0</v>
      </c>
      <c r="VY28" s="92">
        <v>0</v>
      </c>
      <c r="VZ28" s="92">
        <v>0</v>
      </c>
      <c r="WA28" s="92">
        <v>0</v>
      </c>
      <c r="WB28" s="92">
        <v>0</v>
      </c>
      <c r="WC28" s="92">
        <v>0</v>
      </c>
    </row>
    <row r="29" spans="2:601" ht="13.5" customHeight="1">
      <c r="B29" s="851">
        <v>717</v>
      </c>
      <c r="C29" s="92">
        <v>0</v>
      </c>
      <c r="D29" s="92">
        <v>1165.5773200000001</v>
      </c>
      <c r="E29" s="92">
        <v>-1.0835650100000001</v>
      </c>
      <c r="F29" s="92">
        <v>0</v>
      </c>
      <c r="G29" s="92">
        <v>0</v>
      </c>
      <c r="H29" s="92">
        <v>0</v>
      </c>
      <c r="I29" s="92">
        <v>0</v>
      </c>
      <c r="J29" s="92">
        <v>0</v>
      </c>
      <c r="K29" s="92">
        <v>0</v>
      </c>
      <c r="L29" s="92">
        <v>0</v>
      </c>
      <c r="M29" s="92">
        <v>0</v>
      </c>
      <c r="N29" s="92">
        <v>0</v>
      </c>
      <c r="O29" s="92">
        <v>0</v>
      </c>
      <c r="P29" s="92">
        <v>0</v>
      </c>
      <c r="Q29" s="92">
        <v>0</v>
      </c>
      <c r="R29" s="92">
        <v>0</v>
      </c>
      <c r="S29" s="92">
        <v>0</v>
      </c>
      <c r="T29" s="92">
        <v>0</v>
      </c>
      <c r="U29" s="92">
        <v>0</v>
      </c>
      <c r="V29" s="92">
        <v>0</v>
      </c>
      <c r="W29" s="92">
        <v>0</v>
      </c>
      <c r="X29" s="92">
        <v>0</v>
      </c>
      <c r="Y29" s="92">
        <v>0</v>
      </c>
      <c r="Z29" s="92">
        <v>0</v>
      </c>
      <c r="AA29" s="92">
        <v>0</v>
      </c>
      <c r="AB29" s="92">
        <v>0</v>
      </c>
      <c r="AC29" s="92">
        <v>68.440340199999994</v>
      </c>
      <c r="AD29" s="92">
        <v>0</v>
      </c>
      <c r="AE29" s="92">
        <v>0</v>
      </c>
      <c r="AF29" s="92">
        <v>0</v>
      </c>
      <c r="AG29" s="92">
        <v>0</v>
      </c>
      <c r="AH29" s="92">
        <v>0</v>
      </c>
      <c r="AI29" s="92">
        <v>0</v>
      </c>
      <c r="AJ29" s="92">
        <v>0</v>
      </c>
      <c r="AK29" s="92">
        <v>0</v>
      </c>
      <c r="AL29" s="92">
        <v>0</v>
      </c>
      <c r="AM29" s="92">
        <v>0</v>
      </c>
      <c r="AN29" s="92">
        <v>0</v>
      </c>
      <c r="AO29" s="92">
        <v>0</v>
      </c>
      <c r="AP29" s="92">
        <v>0</v>
      </c>
      <c r="AQ29" s="92">
        <v>0</v>
      </c>
      <c r="AR29" s="92">
        <v>0</v>
      </c>
      <c r="AS29" s="92">
        <v>0</v>
      </c>
      <c r="AT29" s="92">
        <v>0</v>
      </c>
      <c r="AU29" s="92">
        <v>0</v>
      </c>
      <c r="AV29" s="92">
        <v>0</v>
      </c>
      <c r="AW29" s="92">
        <v>0</v>
      </c>
      <c r="AX29" s="92">
        <v>0</v>
      </c>
      <c r="AY29" s="92">
        <v>0</v>
      </c>
      <c r="AZ29" s="92">
        <v>0</v>
      </c>
      <c r="BA29" s="92">
        <v>0</v>
      </c>
      <c r="BB29" s="92">
        <v>0</v>
      </c>
      <c r="BC29" s="92">
        <v>0</v>
      </c>
      <c r="BD29" s="92">
        <v>0</v>
      </c>
      <c r="BE29" s="92">
        <v>0</v>
      </c>
      <c r="BF29" s="92">
        <v>0</v>
      </c>
      <c r="BG29" s="92">
        <v>0</v>
      </c>
      <c r="BH29" s="92">
        <v>0</v>
      </c>
      <c r="BI29" s="92">
        <v>0</v>
      </c>
      <c r="BJ29" s="92">
        <v>0</v>
      </c>
      <c r="BK29" s="92">
        <v>0</v>
      </c>
      <c r="BL29" s="92">
        <v>0</v>
      </c>
      <c r="BM29" s="92">
        <v>0</v>
      </c>
      <c r="BN29" s="92">
        <v>0</v>
      </c>
      <c r="BO29" s="92">
        <v>0</v>
      </c>
      <c r="BP29" s="92">
        <v>0</v>
      </c>
      <c r="BQ29" s="92">
        <v>0</v>
      </c>
      <c r="BR29" s="92">
        <v>0</v>
      </c>
      <c r="BS29" s="92">
        <v>0</v>
      </c>
      <c r="BT29" s="92">
        <v>0</v>
      </c>
      <c r="BU29" s="92">
        <v>0</v>
      </c>
      <c r="BV29" s="92">
        <v>0</v>
      </c>
      <c r="BW29" s="92">
        <v>0</v>
      </c>
      <c r="BX29" s="92">
        <v>0</v>
      </c>
      <c r="BY29" s="92">
        <v>0</v>
      </c>
      <c r="BZ29" s="92">
        <v>0</v>
      </c>
      <c r="CA29" s="92">
        <v>0</v>
      </c>
      <c r="CB29" s="92">
        <v>0</v>
      </c>
      <c r="CC29" s="92">
        <v>0</v>
      </c>
      <c r="CD29" s="92">
        <v>0</v>
      </c>
      <c r="CE29" s="92">
        <v>0</v>
      </c>
      <c r="CF29" s="92">
        <v>0</v>
      </c>
      <c r="CG29" s="92">
        <v>0</v>
      </c>
      <c r="CH29" s="92">
        <v>0</v>
      </c>
      <c r="CI29" s="92">
        <v>0</v>
      </c>
      <c r="CJ29" s="92">
        <v>0</v>
      </c>
      <c r="CK29" s="92">
        <v>0</v>
      </c>
      <c r="CL29" s="92">
        <v>0</v>
      </c>
      <c r="CM29" s="92">
        <v>1</v>
      </c>
      <c r="CN29" s="92">
        <v>0</v>
      </c>
      <c r="CO29" s="92">
        <v>0</v>
      </c>
      <c r="CP29" s="92">
        <v>0</v>
      </c>
      <c r="CQ29" s="92">
        <v>0</v>
      </c>
      <c r="CR29" s="92">
        <v>0</v>
      </c>
      <c r="CS29" s="92">
        <v>0</v>
      </c>
      <c r="CT29" s="92">
        <v>0</v>
      </c>
      <c r="CU29" s="92">
        <v>0</v>
      </c>
      <c r="CV29" s="92">
        <v>0</v>
      </c>
      <c r="CW29" s="92">
        <v>0</v>
      </c>
      <c r="CX29" s="92">
        <v>0</v>
      </c>
      <c r="CY29" s="92">
        <v>0</v>
      </c>
      <c r="CZ29" s="92">
        <v>0</v>
      </c>
      <c r="DA29" s="92">
        <v>0</v>
      </c>
      <c r="DB29" s="92">
        <v>0</v>
      </c>
      <c r="DC29" s="92">
        <v>0</v>
      </c>
      <c r="DD29" s="92">
        <v>0</v>
      </c>
      <c r="DE29" s="92">
        <v>0</v>
      </c>
      <c r="DF29" s="92">
        <v>0</v>
      </c>
      <c r="DG29" s="92">
        <v>0</v>
      </c>
      <c r="DH29" s="92">
        <v>0</v>
      </c>
      <c r="DI29" s="92">
        <v>0</v>
      </c>
      <c r="DJ29" s="92">
        <v>0</v>
      </c>
      <c r="DK29" s="92">
        <v>0</v>
      </c>
      <c r="DL29" s="92">
        <v>0</v>
      </c>
      <c r="DM29" s="92">
        <v>0</v>
      </c>
      <c r="DN29" s="92">
        <v>0</v>
      </c>
      <c r="DO29" s="92">
        <v>0</v>
      </c>
      <c r="DP29" s="92">
        <v>0</v>
      </c>
      <c r="DQ29" s="92">
        <v>0</v>
      </c>
      <c r="DR29" s="92">
        <v>0</v>
      </c>
      <c r="DS29" s="92">
        <v>0</v>
      </c>
      <c r="DT29" s="92">
        <v>0</v>
      </c>
      <c r="DU29" s="92">
        <v>0</v>
      </c>
      <c r="DV29" s="92">
        <v>0</v>
      </c>
      <c r="DW29" s="92">
        <v>0</v>
      </c>
      <c r="DX29" s="92">
        <v>0</v>
      </c>
      <c r="DY29" s="92">
        <v>0</v>
      </c>
      <c r="DZ29" s="92">
        <v>0</v>
      </c>
      <c r="EA29" s="92">
        <v>0</v>
      </c>
      <c r="EB29" s="92">
        <v>0</v>
      </c>
      <c r="EC29" s="92">
        <v>0</v>
      </c>
      <c r="ED29" s="92">
        <v>0</v>
      </c>
      <c r="EE29" s="92">
        <v>0</v>
      </c>
      <c r="EF29" s="92">
        <v>0</v>
      </c>
      <c r="EG29" s="92">
        <v>0</v>
      </c>
      <c r="EH29" s="92">
        <v>0</v>
      </c>
      <c r="EI29" s="92">
        <v>0</v>
      </c>
      <c r="EJ29" s="92">
        <v>0</v>
      </c>
      <c r="EK29" s="92">
        <v>0</v>
      </c>
      <c r="EL29" s="92">
        <v>0</v>
      </c>
      <c r="EM29" s="92">
        <v>0</v>
      </c>
      <c r="EN29" s="92">
        <v>0</v>
      </c>
      <c r="EO29" s="92">
        <v>0</v>
      </c>
      <c r="EP29" s="92">
        <v>0</v>
      </c>
      <c r="EQ29" s="92">
        <v>0</v>
      </c>
      <c r="ER29" s="92">
        <v>0</v>
      </c>
      <c r="ES29" s="92">
        <v>0</v>
      </c>
      <c r="ET29" s="92">
        <v>0</v>
      </c>
      <c r="EU29" s="92">
        <v>0</v>
      </c>
      <c r="EV29" s="92">
        <v>0</v>
      </c>
      <c r="EW29" s="92">
        <v>1165.5773200000001</v>
      </c>
      <c r="EX29" s="92">
        <v>0</v>
      </c>
      <c r="EY29" s="92">
        <v>0</v>
      </c>
      <c r="EZ29" s="92">
        <v>0</v>
      </c>
      <c r="FA29" s="92">
        <v>0</v>
      </c>
      <c r="FB29" s="92">
        <v>0</v>
      </c>
      <c r="FC29" s="92">
        <v>0</v>
      </c>
      <c r="FD29" s="92">
        <v>0</v>
      </c>
      <c r="FE29" s="92">
        <v>0</v>
      </c>
      <c r="FF29" s="92">
        <v>0</v>
      </c>
      <c r="FG29" s="92">
        <v>0</v>
      </c>
      <c r="FH29" s="92">
        <v>0</v>
      </c>
      <c r="FI29" s="92">
        <v>0</v>
      </c>
      <c r="FJ29" s="92">
        <v>0</v>
      </c>
      <c r="FK29" s="92">
        <v>0</v>
      </c>
      <c r="FL29" s="92">
        <v>0</v>
      </c>
      <c r="FM29" s="92">
        <v>0</v>
      </c>
      <c r="FN29" s="92">
        <v>0</v>
      </c>
      <c r="FO29" s="92">
        <v>0</v>
      </c>
      <c r="FP29" s="92">
        <v>0</v>
      </c>
      <c r="FQ29" s="92">
        <v>0</v>
      </c>
      <c r="FR29" s="92">
        <v>0</v>
      </c>
      <c r="FS29" s="92">
        <v>0</v>
      </c>
      <c r="FT29" s="92">
        <v>0</v>
      </c>
      <c r="FU29" s="92">
        <v>0</v>
      </c>
      <c r="FV29" s="92">
        <v>0</v>
      </c>
      <c r="FW29" s="92">
        <v>0</v>
      </c>
      <c r="FX29" s="92">
        <v>0</v>
      </c>
      <c r="FY29" s="92">
        <v>0</v>
      </c>
      <c r="FZ29" s="92">
        <v>0</v>
      </c>
      <c r="GA29" s="92">
        <v>0</v>
      </c>
      <c r="GB29" s="92">
        <v>0</v>
      </c>
      <c r="GC29" s="92">
        <v>0</v>
      </c>
      <c r="GD29" s="92">
        <v>0</v>
      </c>
      <c r="GE29" s="92">
        <v>0</v>
      </c>
      <c r="GF29" s="92">
        <v>0</v>
      </c>
      <c r="GG29" s="92">
        <v>0</v>
      </c>
      <c r="GH29" s="92">
        <v>0</v>
      </c>
      <c r="GI29" s="92">
        <v>0</v>
      </c>
      <c r="GJ29" s="92">
        <v>0</v>
      </c>
      <c r="GK29" s="92">
        <v>0</v>
      </c>
      <c r="GL29" s="92">
        <v>0</v>
      </c>
      <c r="GM29" s="92">
        <v>0</v>
      </c>
      <c r="GN29" s="92">
        <v>0</v>
      </c>
      <c r="GO29" s="92">
        <v>0</v>
      </c>
      <c r="GP29" s="92">
        <v>0</v>
      </c>
      <c r="GQ29" s="92">
        <v>0</v>
      </c>
      <c r="GR29" s="92">
        <v>0</v>
      </c>
      <c r="GS29" s="92">
        <v>0</v>
      </c>
      <c r="GT29" s="92">
        <v>0</v>
      </c>
      <c r="GU29" s="92">
        <v>0</v>
      </c>
      <c r="GV29" s="92">
        <v>0</v>
      </c>
      <c r="GW29" s="92">
        <v>0</v>
      </c>
      <c r="GX29" s="92">
        <v>0</v>
      </c>
      <c r="GY29" s="92">
        <v>0</v>
      </c>
      <c r="GZ29" s="92">
        <v>0</v>
      </c>
      <c r="HA29" s="92">
        <v>0</v>
      </c>
      <c r="HB29" s="92">
        <v>0</v>
      </c>
      <c r="HC29" s="92">
        <v>0</v>
      </c>
      <c r="HD29" s="92">
        <v>0</v>
      </c>
      <c r="HE29" s="92">
        <v>0</v>
      </c>
      <c r="HF29" s="92">
        <v>0</v>
      </c>
      <c r="HG29" s="92">
        <v>1</v>
      </c>
      <c r="HH29" s="92">
        <v>0</v>
      </c>
      <c r="HI29" s="92">
        <v>0</v>
      </c>
      <c r="HJ29" s="92">
        <v>0</v>
      </c>
      <c r="HK29" s="92">
        <v>0</v>
      </c>
      <c r="HL29" s="92">
        <v>0</v>
      </c>
      <c r="HM29" s="92">
        <v>0</v>
      </c>
      <c r="HN29" s="92">
        <v>0</v>
      </c>
      <c r="HO29" s="92">
        <v>0</v>
      </c>
      <c r="HP29" s="92">
        <v>0</v>
      </c>
      <c r="HQ29" s="92">
        <v>0</v>
      </c>
      <c r="HR29" s="92">
        <v>0</v>
      </c>
      <c r="HS29" s="92">
        <v>0</v>
      </c>
      <c r="HT29" s="92">
        <v>0</v>
      </c>
      <c r="HU29" s="92">
        <v>0</v>
      </c>
      <c r="HV29" s="92">
        <v>0</v>
      </c>
      <c r="HW29" s="92">
        <v>0</v>
      </c>
      <c r="HX29" s="92">
        <v>0</v>
      </c>
      <c r="HY29" s="92">
        <v>0</v>
      </c>
      <c r="HZ29" s="92">
        <v>0</v>
      </c>
      <c r="IA29" s="92">
        <v>0</v>
      </c>
      <c r="IB29" s="92">
        <v>0</v>
      </c>
      <c r="IC29" s="92">
        <v>0</v>
      </c>
      <c r="ID29" s="92">
        <v>0</v>
      </c>
      <c r="IE29" s="92">
        <v>0</v>
      </c>
      <c r="IF29" s="92">
        <v>0</v>
      </c>
      <c r="IG29" s="92">
        <v>0</v>
      </c>
      <c r="IH29" s="92">
        <v>0</v>
      </c>
      <c r="II29" s="92">
        <v>0</v>
      </c>
      <c r="IJ29" s="92">
        <v>0</v>
      </c>
      <c r="IK29" s="92">
        <v>0</v>
      </c>
      <c r="IL29" s="92">
        <v>0</v>
      </c>
      <c r="IM29" s="92">
        <v>0</v>
      </c>
      <c r="IN29" s="92">
        <v>0</v>
      </c>
      <c r="IO29" s="92">
        <v>0</v>
      </c>
      <c r="IP29" s="92">
        <v>0</v>
      </c>
      <c r="IQ29" s="92">
        <v>0</v>
      </c>
      <c r="IR29" s="92">
        <v>0</v>
      </c>
      <c r="IS29" s="92">
        <v>0</v>
      </c>
      <c r="IT29" s="92">
        <v>68.440340199999994</v>
      </c>
      <c r="IU29" s="92">
        <v>1165.5773200000001</v>
      </c>
      <c r="IV29" s="92">
        <v>31.8635865</v>
      </c>
      <c r="IW29" s="92">
        <v>20</v>
      </c>
      <c r="IX29" s="92">
        <v>17</v>
      </c>
      <c r="IY29" s="92">
        <v>0</v>
      </c>
      <c r="IZ29" s="92">
        <v>1</v>
      </c>
      <c r="JA29" s="92">
        <v>0</v>
      </c>
      <c r="JB29" s="92">
        <v>-15832.2564</v>
      </c>
      <c r="JC29" s="92">
        <v>-929.63803600000006</v>
      </c>
      <c r="JD29" s="92">
        <v>-1.0835650100000001</v>
      </c>
      <c r="JE29" s="92">
        <v>-44.475377799999997</v>
      </c>
      <c r="JF29" s="92">
        <v>-2.6115041300000001</v>
      </c>
      <c r="JG29" s="92">
        <v>3.5798617300000002E-2</v>
      </c>
      <c r="JH29" s="92">
        <v>0.60967049900000003</v>
      </c>
      <c r="JI29" s="92">
        <v>17.030560000000001</v>
      </c>
      <c r="JJ29" s="92">
        <v>61.091900899999999</v>
      </c>
      <c r="JK29" s="92">
        <v>0</v>
      </c>
      <c r="JL29" s="92">
        <v>0</v>
      </c>
      <c r="JM29" s="92">
        <v>0</v>
      </c>
      <c r="JN29" s="92">
        <v>0</v>
      </c>
      <c r="JO29" s="92">
        <v>0</v>
      </c>
      <c r="JP29" s="92">
        <v>0</v>
      </c>
      <c r="JQ29" s="92">
        <v>0</v>
      </c>
      <c r="JR29" s="92">
        <v>0</v>
      </c>
      <c r="JS29" s="92">
        <v>0</v>
      </c>
      <c r="JT29" s="92">
        <v>0</v>
      </c>
      <c r="JU29" s="92">
        <v>0</v>
      </c>
      <c r="JV29" s="92">
        <v>0</v>
      </c>
      <c r="JW29" s="92">
        <v>0</v>
      </c>
      <c r="JX29" s="92">
        <v>0</v>
      </c>
      <c r="JY29" s="92">
        <v>0</v>
      </c>
      <c r="JZ29" s="92">
        <v>0</v>
      </c>
      <c r="KA29" s="92">
        <v>0</v>
      </c>
      <c r="KB29" s="92">
        <v>0</v>
      </c>
      <c r="KC29" s="92">
        <v>0</v>
      </c>
      <c r="KD29" s="92">
        <v>0</v>
      </c>
      <c r="KE29" s="92">
        <v>0</v>
      </c>
      <c r="KF29" s="92">
        <v>0</v>
      </c>
      <c r="KG29" s="92">
        <v>0</v>
      </c>
      <c r="KH29" s="92">
        <v>0</v>
      </c>
      <c r="KI29" s="92">
        <v>0</v>
      </c>
      <c r="KJ29" s="92">
        <v>0</v>
      </c>
      <c r="KK29" s="92">
        <v>0</v>
      </c>
      <c r="KL29" s="92">
        <v>0</v>
      </c>
      <c r="KM29" s="92">
        <v>0</v>
      </c>
      <c r="KN29" s="92">
        <v>0</v>
      </c>
      <c r="KO29" s="92">
        <v>0</v>
      </c>
      <c r="KP29" s="92">
        <v>0</v>
      </c>
      <c r="KQ29" s="92">
        <v>0</v>
      </c>
      <c r="KR29" s="92">
        <v>0</v>
      </c>
      <c r="KS29" s="92">
        <v>0</v>
      </c>
      <c r="KT29" s="92">
        <v>0</v>
      </c>
      <c r="KU29" s="92">
        <v>0</v>
      </c>
      <c r="KV29" s="92">
        <v>0</v>
      </c>
      <c r="KW29" s="92">
        <v>0</v>
      </c>
      <c r="KX29" s="92">
        <v>0</v>
      </c>
      <c r="KY29" s="92">
        <v>0</v>
      </c>
      <c r="KZ29" s="92">
        <v>0</v>
      </c>
      <c r="LA29" s="92">
        <v>0</v>
      </c>
      <c r="LB29" s="92">
        <v>0</v>
      </c>
      <c r="LC29" s="92">
        <v>0</v>
      </c>
      <c r="LD29" s="92">
        <v>0</v>
      </c>
      <c r="LE29" s="92">
        <v>0</v>
      </c>
      <c r="LF29" s="92">
        <v>0</v>
      </c>
      <c r="LG29" s="92">
        <v>0</v>
      </c>
      <c r="LH29" s="92">
        <v>0</v>
      </c>
      <c r="LI29" s="92">
        <v>0</v>
      </c>
      <c r="LJ29" s="92">
        <v>0</v>
      </c>
      <c r="LK29" s="92">
        <v>0</v>
      </c>
      <c r="LL29" s="92">
        <v>0</v>
      </c>
      <c r="LM29" s="92">
        <v>0</v>
      </c>
      <c r="LN29" s="92">
        <v>0</v>
      </c>
      <c r="LO29" s="92">
        <v>0</v>
      </c>
      <c r="LP29" s="92">
        <v>0</v>
      </c>
      <c r="LQ29" s="92">
        <v>0</v>
      </c>
      <c r="LR29" s="92">
        <v>0</v>
      </c>
      <c r="LS29" s="92">
        <v>0</v>
      </c>
      <c r="LT29" s="92">
        <v>0</v>
      </c>
      <c r="LU29" s="92">
        <v>0</v>
      </c>
      <c r="LV29" s="92">
        <v>0</v>
      </c>
      <c r="LW29" s="92">
        <v>0</v>
      </c>
      <c r="LX29" s="92">
        <v>0</v>
      </c>
      <c r="LY29" s="92">
        <v>0</v>
      </c>
      <c r="LZ29" s="92">
        <v>0</v>
      </c>
      <c r="MA29" s="92">
        <v>0</v>
      </c>
      <c r="MB29" s="92">
        <v>0</v>
      </c>
      <c r="MC29" s="92">
        <v>0</v>
      </c>
      <c r="MD29" s="92">
        <v>0</v>
      </c>
      <c r="ME29" s="92">
        <v>0</v>
      </c>
      <c r="MF29" s="92">
        <v>0</v>
      </c>
      <c r="MG29" s="92">
        <v>0</v>
      </c>
      <c r="MH29" s="92">
        <v>0</v>
      </c>
      <c r="MI29" s="92">
        <v>0</v>
      </c>
      <c r="MJ29" s="92">
        <v>0</v>
      </c>
      <c r="MK29" s="92">
        <v>0</v>
      </c>
      <c r="ML29" s="92">
        <v>0</v>
      </c>
      <c r="MM29" s="92">
        <v>0</v>
      </c>
      <c r="MN29" s="92">
        <v>0</v>
      </c>
      <c r="MO29" s="92">
        <v>0</v>
      </c>
      <c r="MP29" s="92">
        <v>0</v>
      </c>
      <c r="MQ29" s="92">
        <v>0</v>
      </c>
      <c r="MR29" s="92">
        <v>0</v>
      </c>
      <c r="MS29" s="92">
        <v>0</v>
      </c>
      <c r="MT29" s="92">
        <v>0</v>
      </c>
      <c r="MU29" s="92">
        <v>0</v>
      </c>
      <c r="MV29" s="92">
        <v>0</v>
      </c>
      <c r="MW29" s="92">
        <v>0</v>
      </c>
      <c r="MX29" s="92">
        <v>0</v>
      </c>
      <c r="MY29" s="92">
        <v>0</v>
      </c>
      <c r="MZ29" s="92">
        <v>0</v>
      </c>
      <c r="NA29" s="92">
        <v>0</v>
      </c>
      <c r="NB29" s="92">
        <v>0</v>
      </c>
      <c r="NC29" s="92">
        <v>0</v>
      </c>
      <c r="ND29" s="92">
        <v>0</v>
      </c>
      <c r="NE29" s="92">
        <v>0</v>
      </c>
      <c r="NF29" s="92">
        <v>0</v>
      </c>
      <c r="NG29" s="92">
        <v>0</v>
      </c>
      <c r="NH29" s="92">
        <v>0</v>
      </c>
      <c r="NI29" s="92">
        <v>0</v>
      </c>
      <c r="NJ29" s="92">
        <v>0</v>
      </c>
      <c r="NK29" s="92">
        <v>0</v>
      </c>
      <c r="NL29" s="92">
        <v>0</v>
      </c>
      <c r="NM29" s="92">
        <v>0</v>
      </c>
      <c r="NN29" s="92">
        <v>0</v>
      </c>
      <c r="NO29" s="92">
        <v>0</v>
      </c>
      <c r="NP29" s="92">
        <v>0</v>
      </c>
      <c r="NQ29" s="92">
        <v>0</v>
      </c>
      <c r="NR29" s="92">
        <v>0</v>
      </c>
      <c r="NS29" s="92">
        <v>0</v>
      </c>
      <c r="NT29" s="92">
        <v>0</v>
      </c>
      <c r="NU29" s="92">
        <v>0</v>
      </c>
      <c r="NV29" s="92">
        <v>0</v>
      </c>
      <c r="NW29" s="92">
        <v>0</v>
      </c>
      <c r="NX29" s="92">
        <v>0</v>
      </c>
      <c r="NY29" s="92">
        <v>0</v>
      </c>
      <c r="NZ29" s="92">
        <v>0</v>
      </c>
      <c r="OA29" s="92">
        <v>0</v>
      </c>
      <c r="OB29" s="92">
        <v>0</v>
      </c>
      <c r="OC29" s="92">
        <v>0</v>
      </c>
      <c r="OD29" s="92">
        <v>0</v>
      </c>
      <c r="OE29" s="92">
        <v>0</v>
      </c>
      <c r="OF29" s="92">
        <v>0</v>
      </c>
      <c r="OG29" s="92">
        <v>0</v>
      </c>
      <c r="OH29" s="92">
        <v>0</v>
      </c>
      <c r="OI29" s="92">
        <v>0</v>
      </c>
      <c r="OJ29" s="92">
        <v>0</v>
      </c>
      <c r="OK29" s="92">
        <v>0</v>
      </c>
      <c r="OL29" s="92">
        <v>0</v>
      </c>
      <c r="OM29" s="92">
        <v>0</v>
      </c>
      <c r="ON29" s="92">
        <v>0</v>
      </c>
      <c r="OO29" s="92">
        <v>0</v>
      </c>
      <c r="OP29" s="92">
        <v>0</v>
      </c>
      <c r="OQ29" s="92">
        <v>0</v>
      </c>
      <c r="OR29" s="92">
        <v>0</v>
      </c>
      <c r="OS29" s="92">
        <v>0</v>
      </c>
      <c r="OT29" s="92">
        <v>0</v>
      </c>
      <c r="OU29" s="92">
        <v>0</v>
      </c>
      <c r="OV29" s="92">
        <v>0</v>
      </c>
      <c r="OW29" s="92">
        <v>0</v>
      </c>
      <c r="OX29" s="92">
        <v>0</v>
      </c>
      <c r="OY29" s="92">
        <v>0</v>
      </c>
      <c r="OZ29" s="92">
        <v>0</v>
      </c>
      <c r="PA29" s="92">
        <v>0</v>
      </c>
      <c r="PB29" s="92">
        <v>0</v>
      </c>
      <c r="PC29" s="92">
        <v>0</v>
      </c>
      <c r="PD29" s="92">
        <v>0</v>
      </c>
      <c r="PE29" s="92">
        <v>0</v>
      </c>
      <c r="PF29" s="92">
        <v>0</v>
      </c>
      <c r="PG29" s="92">
        <v>0</v>
      </c>
      <c r="PH29" s="92">
        <v>0</v>
      </c>
      <c r="PI29" s="92">
        <v>0</v>
      </c>
      <c r="PJ29" s="92">
        <v>0</v>
      </c>
      <c r="PK29" s="92">
        <v>0</v>
      </c>
      <c r="PL29" s="92">
        <v>0</v>
      </c>
      <c r="PM29" s="92">
        <v>0</v>
      </c>
      <c r="PN29" s="92">
        <v>0</v>
      </c>
      <c r="PO29" s="92">
        <v>0</v>
      </c>
      <c r="PP29" s="92">
        <v>0</v>
      </c>
      <c r="PQ29" s="92">
        <v>0</v>
      </c>
      <c r="PR29" s="92">
        <v>0</v>
      </c>
      <c r="PS29" s="92">
        <v>0</v>
      </c>
      <c r="PT29" s="92">
        <v>0</v>
      </c>
      <c r="PU29" s="92">
        <v>0</v>
      </c>
      <c r="PV29" s="92">
        <v>0</v>
      </c>
      <c r="PW29" s="92">
        <v>0</v>
      </c>
      <c r="PX29" s="92">
        <v>0</v>
      </c>
      <c r="PY29" s="92">
        <v>0</v>
      </c>
      <c r="PZ29" s="92">
        <v>0</v>
      </c>
      <c r="QA29" s="92">
        <v>0</v>
      </c>
      <c r="QB29" s="92">
        <v>0</v>
      </c>
      <c r="QC29" s="92">
        <v>0</v>
      </c>
      <c r="QD29" s="92">
        <v>0</v>
      </c>
      <c r="QE29" s="92">
        <v>0</v>
      </c>
      <c r="QF29" s="92">
        <v>0</v>
      </c>
      <c r="QG29" s="92">
        <v>0</v>
      </c>
      <c r="QH29" s="92">
        <v>0</v>
      </c>
      <c r="QI29" s="92">
        <v>0</v>
      </c>
      <c r="QJ29" s="92">
        <v>0</v>
      </c>
      <c r="QK29" s="92">
        <v>0</v>
      </c>
      <c r="QL29" s="92">
        <v>0</v>
      </c>
      <c r="QM29" s="92">
        <v>0</v>
      </c>
      <c r="QN29" s="92">
        <v>0</v>
      </c>
      <c r="QO29" s="92">
        <v>0</v>
      </c>
      <c r="QP29" s="92">
        <v>0</v>
      </c>
      <c r="QQ29" s="92">
        <v>0</v>
      </c>
      <c r="QR29" s="92">
        <v>0</v>
      </c>
      <c r="QS29" s="92">
        <v>0</v>
      </c>
      <c r="QT29" s="92">
        <v>0</v>
      </c>
      <c r="QU29" s="92">
        <v>0</v>
      </c>
      <c r="QV29" s="92">
        <v>0</v>
      </c>
      <c r="QW29" s="92">
        <v>0</v>
      </c>
      <c r="QX29" s="92">
        <v>0</v>
      </c>
      <c r="QY29" s="92">
        <v>0</v>
      </c>
      <c r="QZ29" s="92">
        <v>0</v>
      </c>
      <c r="RA29" s="92">
        <v>0</v>
      </c>
      <c r="RB29" s="92">
        <v>0</v>
      </c>
      <c r="RC29" s="92">
        <v>0</v>
      </c>
      <c r="RD29" s="92">
        <v>0</v>
      </c>
      <c r="RE29" s="92">
        <v>0</v>
      </c>
      <c r="RF29" s="92">
        <v>0</v>
      </c>
      <c r="RG29" s="92">
        <v>0</v>
      </c>
      <c r="RH29" s="92">
        <v>0</v>
      </c>
      <c r="RI29" s="92">
        <v>0</v>
      </c>
      <c r="RJ29" s="92">
        <v>0</v>
      </c>
      <c r="RK29" s="92">
        <v>0</v>
      </c>
      <c r="RL29" s="92">
        <v>0</v>
      </c>
      <c r="RM29" s="92">
        <v>0</v>
      </c>
      <c r="RN29" s="92">
        <v>0</v>
      </c>
      <c r="RO29" s="92">
        <v>0</v>
      </c>
      <c r="RP29" s="92">
        <v>0</v>
      </c>
      <c r="RQ29" s="92">
        <v>0</v>
      </c>
      <c r="RR29" s="92">
        <v>0</v>
      </c>
      <c r="RS29" s="92">
        <v>0</v>
      </c>
      <c r="RT29" s="92">
        <v>0</v>
      </c>
      <c r="RU29" s="92">
        <v>0</v>
      </c>
      <c r="RV29" s="92">
        <v>0</v>
      </c>
      <c r="RW29" s="92">
        <v>0</v>
      </c>
      <c r="RX29" s="92">
        <v>0</v>
      </c>
      <c r="RY29" s="92">
        <v>0</v>
      </c>
      <c r="RZ29" s="92">
        <v>0</v>
      </c>
      <c r="SA29" s="92">
        <v>0</v>
      </c>
      <c r="SB29" s="92">
        <v>0</v>
      </c>
      <c r="SC29" s="92">
        <v>0</v>
      </c>
      <c r="SD29" s="92">
        <v>0</v>
      </c>
      <c r="SE29" s="92">
        <v>0</v>
      </c>
      <c r="SF29" s="92">
        <v>0</v>
      </c>
      <c r="SG29" s="92">
        <v>0</v>
      </c>
      <c r="SH29" s="92">
        <v>0</v>
      </c>
      <c r="SI29" s="92">
        <v>0</v>
      </c>
      <c r="SJ29" s="92">
        <v>0</v>
      </c>
      <c r="SK29" s="92">
        <v>0</v>
      </c>
      <c r="SL29" s="92">
        <v>0</v>
      </c>
      <c r="SM29" s="92">
        <v>0</v>
      </c>
      <c r="SN29" s="92">
        <v>0</v>
      </c>
      <c r="SO29" s="92">
        <v>0</v>
      </c>
      <c r="SP29" s="92">
        <v>0</v>
      </c>
      <c r="SQ29" s="92">
        <v>0</v>
      </c>
      <c r="SR29" s="92">
        <v>0</v>
      </c>
      <c r="SS29" s="92">
        <v>0</v>
      </c>
      <c r="ST29" s="92">
        <v>0</v>
      </c>
      <c r="SU29" s="92">
        <v>0</v>
      </c>
      <c r="SV29" s="92">
        <v>0</v>
      </c>
      <c r="SW29" s="92">
        <v>0</v>
      </c>
      <c r="SX29" s="92">
        <v>0</v>
      </c>
      <c r="SY29" s="92">
        <v>0</v>
      </c>
      <c r="SZ29" s="92">
        <v>0</v>
      </c>
      <c r="TA29" s="92">
        <v>0</v>
      </c>
      <c r="TB29" s="92">
        <v>0</v>
      </c>
      <c r="TC29" s="92">
        <v>17</v>
      </c>
      <c r="TD29" s="92">
        <v>0</v>
      </c>
      <c r="TE29" s="92">
        <v>0</v>
      </c>
      <c r="TF29" s="92">
        <v>0</v>
      </c>
      <c r="TG29" s="92">
        <v>0</v>
      </c>
      <c r="TH29" s="92">
        <v>0</v>
      </c>
      <c r="TI29" s="92">
        <v>0</v>
      </c>
      <c r="TJ29" s="92">
        <v>0</v>
      </c>
      <c r="TK29" s="92">
        <v>0</v>
      </c>
      <c r="TL29" s="92">
        <v>0</v>
      </c>
      <c r="TM29" s="92">
        <v>0</v>
      </c>
      <c r="TN29" s="92">
        <v>0</v>
      </c>
      <c r="TO29" s="92">
        <v>0</v>
      </c>
      <c r="TP29" s="92">
        <v>0</v>
      </c>
      <c r="TQ29" s="92">
        <v>-1250140.49642</v>
      </c>
      <c r="TR29" s="92">
        <v>0</v>
      </c>
      <c r="TS29" s="92">
        <v>0</v>
      </c>
      <c r="TT29" s="92">
        <v>0</v>
      </c>
      <c r="TU29" s="92">
        <v>0</v>
      </c>
      <c r="TV29" s="92">
        <v>0</v>
      </c>
      <c r="TW29" s="92">
        <v>0</v>
      </c>
      <c r="TX29" s="92">
        <v>0</v>
      </c>
      <c r="TY29" s="92">
        <v>0</v>
      </c>
      <c r="TZ29" s="92">
        <v>0</v>
      </c>
      <c r="UA29" s="92">
        <v>0</v>
      </c>
      <c r="UB29" s="92">
        <v>0</v>
      </c>
      <c r="UC29" s="92">
        <v>0</v>
      </c>
      <c r="UD29" s="92">
        <v>0</v>
      </c>
      <c r="UE29" s="92">
        <v>0</v>
      </c>
      <c r="UF29" s="92">
        <v>0</v>
      </c>
      <c r="UG29" s="92">
        <v>0</v>
      </c>
      <c r="UH29" s="92">
        <v>0</v>
      </c>
      <c r="UI29" s="92">
        <v>0</v>
      </c>
      <c r="UJ29" s="92">
        <v>0</v>
      </c>
      <c r="UK29" s="92">
        <v>0</v>
      </c>
      <c r="UL29" s="92">
        <v>0</v>
      </c>
      <c r="UM29" s="92">
        <v>0</v>
      </c>
      <c r="UN29" s="92">
        <v>0</v>
      </c>
      <c r="UO29" s="92">
        <v>0</v>
      </c>
      <c r="UP29" s="92">
        <v>0</v>
      </c>
      <c r="UQ29" s="92">
        <v>0</v>
      </c>
      <c r="UR29" s="92">
        <v>0</v>
      </c>
      <c r="US29" s="92">
        <v>0</v>
      </c>
      <c r="UT29" s="92">
        <v>0</v>
      </c>
      <c r="UU29" s="92">
        <v>0</v>
      </c>
      <c r="UV29" s="92">
        <v>0</v>
      </c>
      <c r="UW29" s="92">
        <v>0</v>
      </c>
      <c r="UX29" s="92">
        <v>0</v>
      </c>
      <c r="UY29" s="92">
        <v>0</v>
      </c>
      <c r="UZ29" s="92">
        <v>0</v>
      </c>
      <c r="VA29" s="92">
        <v>0</v>
      </c>
      <c r="VB29" s="92">
        <v>0</v>
      </c>
      <c r="VC29" s="92">
        <v>0</v>
      </c>
      <c r="VD29" s="92">
        <v>0</v>
      </c>
      <c r="VE29" s="92">
        <v>0</v>
      </c>
      <c r="VF29" s="92">
        <v>0</v>
      </c>
      <c r="VG29" s="92">
        <v>0</v>
      </c>
      <c r="VH29" s="92">
        <v>0</v>
      </c>
      <c r="VI29" s="92">
        <v>0</v>
      </c>
      <c r="VJ29" s="92">
        <v>0</v>
      </c>
      <c r="VK29" s="92">
        <v>0</v>
      </c>
      <c r="VL29" s="92">
        <v>0</v>
      </c>
      <c r="VM29" s="92">
        <v>0</v>
      </c>
      <c r="VN29" s="92">
        <v>0</v>
      </c>
      <c r="VO29" s="92">
        <v>0</v>
      </c>
      <c r="VP29" s="92">
        <v>0</v>
      </c>
      <c r="VQ29" s="92">
        <v>0</v>
      </c>
      <c r="VR29" s="92">
        <v>0</v>
      </c>
      <c r="VS29" s="92">
        <v>0</v>
      </c>
      <c r="VT29" s="92">
        <v>0</v>
      </c>
      <c r="VU29" s="92">
        <v>0</v>
      </c>
      <c r="VV29" s="92">
        <v>0</v>
      </c>
      <c r="VW29" s="92">
        <v>0</v>
      </c>
      <c r="VX29" s="92">
        <v>0</v>
      </c>
      <c r="VY29" s="92">
        <v>0</v>
      </c>
      <c r="VZ29" s="92">
        <v>0</v>
      </c>
      <c r="WA29" s="92">
        <v>0</v>
      </c>
      <c r="WB29" s="92">
        <v>0</v>
      </c>
      <c r="WC29" s="92">
        <v>0</v>
      </c>
    </row>
    <row r="30" spans="2:601" ht="13.5" customHeight="1">
      <c r="B30" s="851">
        <v>735</v>
      </c>
      <c r="C30" s="92">
        <v>0</v>
      </c>
      <c r="D30" s="92">
        <v>1322.4930099999999</v>
      </c>
      <c r="E30" s="92">
        <v>-3.37760843</v>
      </c>
      <c r="F30" s="92">
        <v>36.888282500000003</v>
      </c>
      <c r="G30" s="92">
        <v>0</v>
      </c>
      <c r="H30" s="92">
        <v>0</v>
      </c>
      <c r="I30" s="92">
        <v>0</v>
      </c>
      <c r="J30" s="92">
        <v>0</v>
      </c>
      <c r="K30" s="92">
        <v>0</v>
      </c>
      <c r="L30" s="92">
        <v>0</v>
      </c>
      <c r="M30" s="92">
        <v>0</v>
      </c>
      <c r="N30" s="92">
        <v>0</v>
      </c>
      <c r="O30" s="92">
        <v>0</v>
      </c>
      <c r="P30" s="92">
        <v>0</v>
      </c>
      <c r="Q30" s="92">
        <v>0</v>
      </c>
      <c r="R30" s="92">
        <v>0</v>
      </c>
      <c r="S30" s="92">
        <v>0</v>
      </c>
      <c r="T30" s="92">
        <v>0</v>
      </c>
      <c r="U30" s="92">
        <v>0</v>
      </c>
      <c r="V30" s="92">
        <v>0</v>
      </c>
      <c r="W30" s="92">
        <v>0</v>
      </c>
      <c r="X30" s="92">
        <v>0</v>
      </c>
      <c r="Y30" s="92">
        <v>3.6336726800000001</v>
      </c>
      <c r="Z30" s="92">
        <v>0</v>
      </c>
      <c r="AA30" s="92">
        <v>0</v>
      </c>
      <c r="AB30" s="92">
        <v>0</v>
      </c>
      <c r="AC30" s="92">
        <v>0</v>
      </c>
      <c r="AD30" s="92">
        <v>0</v>
      </c>
      <c r="AE30" s="92">
        <v>0</v>
      </c>
      <c r="AF30" s="92">
        <v>0</v>
      </c>
      <c r="AG30" s="92">
        <v>0</v>
      </c>
      <c r="AH30" s="92">
        <v>0</v>
      </c>
      <c r="AI30" s="92">
        <v>0</v>
      </c>
      <c r="AJ30" s="92">
        <v>0</v>
      </c>
      <c r="AK30" s="92">
        <v>0</v>
      </c>
      <c r="AL30" s="92">
        <v>0</v>
      </c>
      <c r="AM30" s="92">
        <v>0</v>
      </c>
      <c r="AN30" s="92">
        <v>0</v>
      </c>
      <c r="AO30" s="92">
        <v>0</v>
      </c>
      <c r="AP30" s="92">
        <v>0</v>
      </c>
      <c r="AQ30" s="92">
        <v>0</v>
      </c>
      <c r="AR30" s="92">
        <v>0</v>
      </c>
      <c r="AS30" s="92">
        <v>0</v>
      </c>
      <c r="AT30" s="92">
        <v>0</v>
      </c>
      <c r="AU30" s="92">
        <v>0</v>
      </c>
      <c r="AV30" s="92">
        <v>0</v>
      </c>
      <c r="AW30" s="92">
        <v>0</v>
      </c>
      <c r="AX30" s="92">
        <v>0</v>
      </c>
      <c r="AY30" s="92">
        <v>0</v>
      </c>
      <c r="AZ30" s="92">
        <v>0</v>
      </c>
      <c r="BA30" s="92">
        <v>0</v>
      </c>
      <c r="BB30" s="92">
        <v>0</v>
      </c>
      <c r="BC30" s="92">
        <v>0</v>
      </c>
      <c r="BD30" s="92">
        <v>0</v>
      </c>
      <c r="BE30" s="92">
        <v>0</v>
      </c>
      <c r="BF30" s="92">
        <v>0</v>
      </c>
      <c r="BG30" s="92">
        <v>0</v>
      </c>
      <c r="BH30" s="92">
        <v>0</v>
      </c>
      <c r="BI30" s="92">
        <v>0</v>
      </c>
      <c r="BJ30" s="92">
        <v>0</v>
      </c>
      <c r="BK30" s="92">
        <v>0</v>
      </c>
      <c r="BL30" s="92">
        <v>0</v>
      </c>
      <c r="BM30" s="92">
        <v>0</v>
      </c>
      <c r="BN30" s="92">
        <v>0</v>
      </c>
      <c r="BO30" s="92">
        <v>0</v>
      </c>
      <c r="BP30" s="92">
        <v>0.91032829800000004</v>
      </c>
      <c r="BQ30" s="92">
        <v>0</v>
      </c>
      <c r="BR30" s="92">
        <v>0</v>
      </c>
      <c r="BS30" s="92">
        <v>0</v>
      </c>
      <c r="BT30" s="92">
        <v>0</v>
      </c>
      <c r="BU30" s="92">
        <v>0</v>
      </c>
      <c r="BV30" s="92">
        <v>0</v>
      </c>
      <c r="BW30" s="92">
        <v>0</v>
      </c>
      <c r="BX30" s="92">
        <v>0</v>
      </c>
      <c r="BY30" s="92">
        <v>0</v>
      </c>
      <c r="BZ30" s="92">
        <v>0</v>
      </c>
      <c r="CA30" s="92">
        <v>0</v>
      </c>
      <c r="CB30" s="92">
        <v>0</v>
      </c>
      <c r="CC30" s="92">
        <v>0</v>
      </c>
      <c r="CD30" s="92">
        <v>0</v>
      </c>
      <c r="CE30" s="92">
        <v>0</v>
      </c>
      <c r="CF30" s="92">
        <v>0</v>
      </c>
      <c r="CG30" s="92">
        <v>0</v>
      </c>
      <c r="CH30" s="92">
        <v>0</v>
      </c>
      <c r="CI30" s="92">
        <v>8.9671701800000003E-2</v>
      </c>
      <c r="CJ30" s="92">
        <v>0</v>
      </c>
      <c r="CK30" s="92">
        <v>0</v>
      </c>
      <c r="CL30" s="92">
        <v>0</v>
      </c>
      <c r="CM30" s="92">
        <v>0</v>
      </c>
      <c r="CN30" s="92">
        <v>0</v>
      </c>
      <c r="CO30" s="92">
        <v>0</v>
      </c>
      <c r="CP30" s="92">
        <v>0</v>
      </c>
      <c r="CQ30" s="92">
        <v>0</v>
      </c>
      <c r="CR30" s="92">
        <v>0</v>
      </c>
      <c r="CS30" s="92">
        <v>0</v>
      </c>
      <c r="CT30" s="92">
        <v>0</v>
      </c>
      <c r="CU30" s="92">
        <v>0</v>
      </c>
      <c r="CV30" s="92">
        <v>0</v>
      </c>
      <c r="CW30" s="92">
        <v>0</v>
      </c>
      <c r="CX30" s="92">
        <v>0</v>
      </c>
      <c r="CY30" s="92">
        <v>0</v>
      </c>
      <c r="CZ30" s="92">
        <v>0</v>
      </c>
      <c r="DA30" s="92">
        <v>0</v>
      </c>
      <c r="DB30" s="92">
        <v>0</v>
      </c>
      <c r="DC30" s="92">
        <v>0</v>
      </c>
      <c r="DD30" s="92">
        <v>0</v>
      </c>
      <c r="DE30" s="92">
        <v>0</v>
      </c>
      <c r="DF30" s="92">
        <v>0</v>
      </c>
      <c r="DG30" s="92">
        <v>0</v>
      </c>
      <c r="DH30" s="92">
        <v>0</v>
      </c>
      <c r="DI30" s="92">
        <v>0</v>
      </c>
      <c r="DJ30" s="92">
        <v>0</v>
      </c>
      <c r="DK30" s="92">
        <v>0</v>
      </c>
      <c r="DL30" s="92">
        <v>0</v>
      </c>
      <c r="DM30" s="92">
        <v>0</v>
      </c>
      <c r="DN30" s="92">
        <v>0</v>
      </c>
      <c r="DO30" s="92">
        <v>0</v>
      </c>
      <c r="DP30" s="92">
        <v>0</v>
      </c>
      <c r="DQ30" s="92">
        <v>0</v>
      </c>
      <c r="DR30" s="92">
        <v>0</v>
      </c>
      <c r="DS30" s="92">
        <v>0</v>
      </c>
      <c r="DT30" s="92">
        <v>0</v>
      </c>
      <c r="DU30" s="92">
        <v>0</v>
      </c>
      <c r="DV30" s="92">
        <v>0</v>
      </c>
      <c r="DW30" s="92">
        <v>0</v>
      </c>
      <c r="DX30" s="92">
        <v>0</v>
      </c>
      <c r="DY30" s="92">
        <v>0</v>
      </c>
      <c r="DZ30" s="92">
        <v>664.55273799999998</v>
      </c>
      <c r="EA30" s="92">
        <v>0</v>
      </c>
      <c r="EB30" s="92">
        <v>0</v>
      </c>
      <c r="EC30" s="92">
        <v>0</v>
      </c>
      <c r="ED30" s="92">
        <v>0</v>
      </c>
      <c r="EE30" s="92">
        <v>0</v>
      </c>
      <c r="EF30" s="92">
        <v>0</v>
      </c>
      <c r="EG30" s="92">
        <v>0</v>
      </c>
      <c r="EH30" s="92">
        <v>0</v>
      </c>
      <c r="EI30" s="92">
        <v>0</v>
      </c>
      <c r="EJ30" s="92">
        <v>0</v>
      </c>
      <c r="EK30" s="92">
        <v>0</v>
      </c>
      <c r="EL30" s="92">
        <v>0</v>
      </c>
      <c r="EM30" s="92">
        <v>0</v>
      </c>
      <c r="EN30" s="92">
        <v>0</v>
      </c>
      <c r="EO30" s="92">
        <v>0</v>
      </c>
      <c r="EP30" s="92">
        <v>0</v>
      </c>
      <c r="EQ30" s="92">
        <v>0</v>
      </c>
      <c r="ER30" s="92">
        <v>0</v>
      </c>
      <c r="ES30" s="92">
        <v>327.31702000000001</v>
      </c>
      <c r="ET30" s="92">
        <v>0</v>
      </c>
      <c r="EU30" s="92">
        <v>0</v>
      </c>
      <c r="EV30" s="92">
        <v>0</v>
      </c>
      <c r="EW30" s="92">
        <v>0</v>
      </c>
      <c r="EX30" s="92">
        <v>0</v>
      </c>
      <c r="EY30" s="92">
        <v>0</v>
      </c>
      <c r="EZ30" s="92">
        <v>0</v>
      </c>
      <c r="FA30" s="92">
        <v>0</v>
      </c>
      <c r="FB30" s="92">
        <v>0</v>
      </c>
      <c r="FC30" s="92">
        <v>0</v>
      </c>
      <c r="FD30" s="92">
        <v>0</v>
      </c>
      <c r="FE30" s="92">
        <v>0</v>
      </c>
      <c r="FF30" s="92">
        <v>0</v>
      </c>
      <c r="FG30" s="92">
        <v>0</v>
      </c>
      <c r="FH30" s="92">
        <v>0</v>
      </c>
      <c r="FI30" s="92">
        <v>0</v>
      </c>
      <c r="FJ30" s="92">
        <v>0</v>
      </c>
      <c r="FK30" s="92">
        <v>0</v>
      </c>
      <c r="FL30" s="92">
        <v>0</v>
      </c>
      <c r="FM30" s="92">
        <v>0</v>
      </c>
      <c r="FN30" s="92">
        <v>0</v>
      </c>
      <c r="FO30" s="92">
        <v>0</v>
      </c>
      <c r="FP30" s="92">
        <v>0</v>
      </c>
      <c r="FQ30" s="92">
        <v>0</v>
      </c>
      <c r="FR30" s="92">
        <v>0</v>
      </c>
      <c r="FS30" s="92">
        <v>0</v>
      </c>
      <c r="FT30" s="92">
        <v>0</v>
      </c>
      <c r="FU30" s="92">
        <v>0</v>
      </c>
      <c r="FV30" s="92">
        <v>0</v>
      </c>
      <c r="FW30" s="92">
        <v>0</v>
      </c>
      <c r="FX30" s="92">
        <v>0</v>
      </c>
      <c r="FY30" s="92">
        <v>0</v>
      </c>
      <c r="FZ30" s="92">
        <v>0</v>
      </c>
      <c r="GA30" s="92">
        <v>0</v>
      </c>
      <c r="GB30" s="92">
        <v>0</v>
      </c>
      <c r="GC30" s="92">
        <v>0</v>
      </c>
      <c r="GD30" s="92">
        <v>0</v>
      </c>
      <c r="GE30" s="92">
        <v>0</v>
      </c>
      <c r="GF30" s="92">
        <v>0</v>
      </c>
      <c r="GG30" s="92">
        <v>0</v>
      </c>
      <c r="GH30" s="92">
        <v>0</v>
      </c>
      <c r="GI30" s="92">
        <v>0</v>
      </c>
      <c r="GJ30" s="92">
        <v>0.67</v>
      </c>
      <c r="GK30" s="92">
        <v>0</v>
      </c>
      <c r="GL30" s="92">
        <v>0</v>
      </c>
      <c r="GM30" s="92">
        <v>0</v>
      </c>
      <c r="GN30" s="92">
        <v>0</v>
      </c>
      <c r="GO30" s="92">
        <v>0</v>
      </c>
      <c r="GP30" s="92">
        <v>0</v>
      </c>
      <c r="GQ30" s="92">
        <v>0</v>
      </c>
      <c r="GR30" s="92">
        <v>0</v>
      </c>
      <c r="GS30" s="92">
        <v>0</v>
      </c>
      <c r="GT30" s="92">
        <v>0</v>
      </c>
      <c r="GU30" s="92">
        <v>0</v>
      </c>
      <c r="GV30" s="92">
        <v>0</v>
      </c>
      <c r="GW30" s="92">
        <v>0</v>
      </c>
      <c r="GX30" s="92">
        <v>0</v>
      </c>
      <c r="GY30" s="92">
        <v>0</v>
      </c>
      <c r="GZ30" s="92">
        <v>0</v>
      </c>
      <c r="HA30" s="92">
        <v>0</v>
      </c>
      <c r="HB30" s="92">
        <v>0</v>
      </c>
      <c r="HC30" s="92">
        <v>0.33</v>
      </c>
      <c r="HD30" s="92">
        <v>0</v>
      </c>
      <c r="HE30" s="92">
        <v>0</v>
      </c>
      <c r="HF30" s="92">
        <v>0</v>
      </c>
      <c r="HG30" s="92">
        <v>0</v>
      </c>
      <c r="HH30" s="92">
        <v>0</v>
      </c>
      <c r="HI30" s="92">
        <v>0</v>
      </c>
      <c r="HJ30" s="92">
        <v>0</v>
      </c>
      <c r="HK30" s="92">
        <v>0</v>
      </c>
      <c r="HL30" s="92">
        <v>0</v>
      </c>
      <c r="HM30" s="92">
        <v>0</v>
      </c>
      <c r="HN30" s="92">
        <v>0</v>
      </c>
      <c r="HO30" s="92">
        <v>0</v>
      </c>
      <c r="HP30" s="92">
        <v>0</v>
      </c>
      <c r="HQ30" s="92">
        <v>0</v>
      </c>
      <c r="HR30" s="92">
        <v>0</v>
      </c>
      <c r="HS30" s="92">
        <v>0</v>
      </c>
      <c r="HT30" s="92">
        <v>0</v>
      </c>
      <c r="HU30" s="92">
        <v>0</v>
      </c>
      <c r="HV30" s="92">
        <v>0</v>
      </c>
      <c r="HW30" s="92">
        <v>0</v>
      </c>
      <c r="HX30" s="92">
        <v>0</v>
      </c>
      <c r="HY30" s="92">
        <v>0</v>
      </c>
      <c r="HZ30" s="92">
        <v>0</v>
      </c>
      <c r="IA30" s="92">
        <v>0</v>
      </c>
      <c r="IB30" s="92">
        <v>0</v>
      </c>
      <c r="IC30" s="92">
        <v>0</v>
      </c>
      <c r="ID30" s="92">
        <v>0</v>
      </c>
      <c r="IE30" s="92">
        <v>0</v>
      </c>
      <c r="IF30" s="92">
        <v>0</v>
      </c>
      <c r="IG30" s="92">
        <v>0</v>
      </c>
      <c r="IH30" s="92">
        <v>0</v>
      </c>
      <c r="II30" s="92">
        <v>0</v>
      </c>
      <c r="IJ30" s="92">
        <v>0</v>
      </c>
      <c r="IK30" s="92">
        <v>0</v>
      </c>
      <c r="IL30" s="92">
        <v>0</v>
      </c>
      <c r="IM30" s="92">
        <v>0</v>
      </c>
      <c r="IN30" s="92">
        <v>0</v>
      </c>
      <c r="IO30" s="92">
        <v>0</v>
      </c>
      <c r="IP30" s="92">
        <v>0</v>
      </c>
      <c r="IQ30" s="92">
        <v>0</v>
      </c>
      <c r="IR30" s="92">
        <v>0</v>
      </c>
      <c r="IS30" s="92">
        <v>0</v>
      </c>
      <c r="IT30" s="92">
        <v>40.521955200000001</v>
      </c>
      <c r="IU30" s="92">
        <v>991.86975800000005</v>
      </c>
      <c r="IV30" s="92">
        <v>15.5079432</v>
      </c>
      <c r="IW30" s="92">
        <v>20</v>
      </c>
      <c r="IX30" s="92">
        <v>1</v>
      </c>
      <c r="IY30" s="92">
        <v>0</v>
      </c>
      <c r="IZ30" s="92">
        <v>1</v>
      </c>
      <c r="JA30" s="92">
        <v>0</v>
      </c>
      <c r="JB30" s="92">
        <v>-77043.620599999995</v>
      </c>
      <c r="JC30" s="92">
        <v>-3147.5484700000002</v>
      </c>
      <c r="JD30" s="92">
        <v>-3.1219581399999998</v>
      </c>
      <c r="JE30" s="92">
        <v>-47.042265800000003</v>
      </c>
      <c r="JF30" s="92">
        <v>-1.92186985</v>
      </c>
      <c r="JG30" s="92">
        <v>4.3549677100000003E-2</v>
      </c>
      <c r="JH30" s="92">
        <v>1.0659803400000001</v>
      </c>
      <c r="JI30" s="92">
        <v>24.477342100000001</v>
      </c>
      <c r="JJ30" s="92">
        <v>15.5654372</v>
      </c>
      <c r="JK30" s="92">
        <v>0</v>
      </c>
      <c r="JL30" s="92">
        <v>0</v>
      </c>
      <c r="JM30" s="92">
        <v>0</v>
      </c>
      <c r="JN30" s="92">
        <v>0</v>
      </c>
      <c r="JO30" s="92">
        <v>0</v>
      </c>
      <c r="JP30" s="92">
        <v>0</v>
      </c>
      <c r="JQ30" s="92">
        <v>0</v>
      </c>
      <c r="JR30" s="92">
        <v>0</v>
      </c>
      <c r="JS30" s="92">
        <v>0</v>
      </c>
      <c r="JT30" s="92">
        <v>0</v>
      </c>
      <c r="JU30" s="92">
        <v>0</v>
      </c>
      <c r="JV30" s="92">
        <v>0</v>
      </c>
      <c r="JW30" s="92">
        <v>0</v>
      </c>
      <c r="JX30" s="92">
        <v>0</v>
      </c>
      <c r="JY30" s="92">
        <v>0</v>
      </c>
      <c r="JZ30" s="92">
        <v>0</v>
      </c>
      <c r="KA30" s="92">
        <v>0</v>
      </c>
      <c r="KB30" s="92">
        <v>0</v>
      </c>
      <c r="KC30" s="92">
        <v>0</v>
      </c>
      <c r="KD30" s="92">
        <v>0</v>
      </c>
      <c r="KE30" s="92">
        <v>0</v>
      </c>
      <c r="KF30" s="92">
        <v>0</v>
      </c>
      <c r="KG30" s="92">
        <v>0</v>
      </c>
      <c r="KH30" s="92">
        <v>0</v>
      </c>
      <c r="KI30" s="92">
        <v>0</v>
      </c>
      <c r="KJ30" s="92">
        <v>0</v>
      </c>
      <c r="KK30" s="92">
        <v>0</v>
      </c>
      <c r="KL30" s="92">
        <v>0</v>
      </c>
      <c r="KM30" s="92">
        <v>0</v>
      </c>
      <c r="KN30" s="92">
        <v>0</v>
      </c>
      <c r="KO30" s="92">
        <v>0</v>
      </c>
      <c r="KP30" s="92">
        <v>0</v>
      </c>
      <c r="KQ30" s="92">
        <v>0</v>
      </c>
      <c r="KR30" s="92">
        <v>0</v>
      </c>
      <c r="KS30" s="92">
        <v>0</v>
      </c>
      <c r="KT30" s="92">
        <v>0</v>
      </c>
      <c r="KU30" s="92">
        <v>0</v>
      </c>
      <c r="KV30" s="92">
        <v>0</v>
      </c>
      <c r="KW30" s="92">
        <v>0</v>
      </c>
      <c r="KX30" s="92">
        <v>0</v>
      </c>
      <c r="KY30" s="92">
        <v>0</v>
      </c>
      <c r="KZ30" s="92">
        <v>0</v>
      </c>
      <c r="LA30" s="92">
        <v>0</v>
      </c>
      <c r="LB30" s="92">
        <v>0</v>
      </c>
      <c r="LC30" s="92">
        <v>0</v>
      </c>
      <c r="LD30" s="92">
        <v>0</v>
      </c>
      <c r="LE30" s="92">
        <v>0</v>
      </c>
      <c r="LF30" s="92">
        <v>0</v>
      </c>
      <c r="LG30" s="92">
        <v>0</v>
      </c>
      <c r="LH30" s="92">
        <v>0</v>
      </c>
      <c r="LI30" s="92">
        <v>0</v>
      </c>
      <c r="LJ30" s="92">
        <v>14.475877499999999</v>
      </c>
      <c r="LK30" s="92">
        <v>0</v>
      </c>
      <c r="LL30" s="92">
        <v>0</v>
      </c>
      <c r="LM30" s="92">
        <v>0</v>
      </c>
      <c r="LN30" s="92">
        <v>0</v>
      </c>
      <c r="LO30" s="92">
        <v>0</v>
      </c>
      <c r="LP30" s="92">
        <v>0</v>
      </c>
      <c r="LQ30" s="92">
        <v>0</v>
      </c>
      <c r="LR30" s="92">
        <v>0</v>
      </c>
      <c r="LS30" s="92">
        <v>0</v>
      </c>
      <c r="LT30" s="92">
        <v>0</v>
      </c>
      <c r="LU30" s="92">
        <v>0</v>
      </c>
      <c r="LV30" s="92">
        <v>0</v>
      </c>
      <c r="LW30" s="92">
        <v>0</v>
      </c>
      <c r="LX30" s="92">
        <v>0</v>
      </c>
      <c r="LY30" s="92">
        <v>0</v>
      </c>
      <c r="LZ30" s="92">
        <v>0</v>
      </c>
      <c r="MA30" s="92">
        <v>0</v>
      </c>
      <c r="MB30" s="92">
        <v>0</v>
      </c>
      <c r="MC30" s="92">
        <v>0</v>
      </c>
      <c r="MD30" s="92">
        <v>0</v>
      </c>
      <c r="ME30" s="92">
        <v>0</v>
      </c>
      <c r="MF30" s="92">
        <v>0</v>
      </c>
      <c r="MG30" s="92">
        <v>0</v>
      </c>
      <c r="MH30" s="92">
        <v>0</v>
      </c>
      <c r="MI30" s="92">
        <v>0</v>
      </c>
      <c r="MJ30" s="92">
        <v>0</v>
      </c>
      <c r="MK30" s="92">
        <v>0</v>
      </c>
      <c r="ML30" s="92">
        <v>0</v>
      </c>
      <c r="MM30" s="92">
        <v>0</v>
      </c>
      <c r="MN30" s="92">
        <v>0</v>
      </c>
      <c r="MO30" s="92">
        <v>0</v>
      </c>
      <c r="MP30" s="92">
        <v>0</v>
      </c>
      <c r="MQ30" s="92">
        <v>0</v>
      </c>
      <c r="MR30" s="92">
        <v>0</v>
      </c>
      <c r="MS30" s="92">
        <v>0</v>
      </c>
      <c r="MT30" s="92">
        <v>0</v>
      </c>
      <c r="MU30" s="92">
        <v>0</v>
      </c>
      <c r="MV30" s="92">
        <v>0</v>
      </c>
      <c r="MW30" s="92">
        <v>0</v>
      </c>
      <c r="MX30" s="92">
        <v>0</v>
      </c>
      <c r="MY30" s="92">
        <v>0</v>
      </c>
      <c r="MZ30" s="92">
        <v>0</v>
      </c>
      <c r="NA30" s="92">
        <v>0</v>
      </c>
      <c r="NB30" s="92">
        <v>0</v>
      </c>
      <c r="NC30" s="92">
        <v>0</v>
      </c>
      <c r="ND30" s="92">
        <v>0</v>
      </c>
      <c r="NE30" s="92">
        <v>0</v>
      </c>
      <c r="NF30" s="92">
        <v>0</v>
      </c>
      <c r="NG30" s="92">
        <v>0</v>
      </c>
      <c r="NH30" s="92">
        <v>0</v>
      </c>
      <c r="NI30" s="92">
        <v>0</v>
      </c>
      <c r="NJ30" s="92">
        <v>0</v>
      </c>
      <c r="NK30" s="92">
        <v>0</v>
      </c>
      <c r="NL30" s="92">
        <v>0</v>
      </c>
      <c r="NM30" s="92">
        <v>0</v>
      </c>
      <c r="NN30" s="92">
        <v>0</v>
      </c>
      <c r="NO30" s="92">
        <v>0</v>
      </c>
      <c r="NP30" s="92">
        <v>0</v>
      </c>
      <c r="NQ30" s="92">
        <v>0</v>
      </c>
      <c r="NR30" s="92">
        <v>0</v>
      </c>
      <c r="NS30" s="92">
        <v>0</v>
      </c>
      <c r="NT30" s="92">
        <v>1</v>
      </c>
      <c r="NU30" s="92">
        <v>0</v>
      </c>
      <c r="NV30" s="92">
        <v>0</v>
      </c>
      <c r="NW30" s="92">
        <v>0</v>
      </c>
      <c r="NX30" s="92">
        <v>0</v>
      </c>
      <c r="NY30" s="92">
        <v>0</v>
      </c>
      <c r="NZ30" s="92">
        <v>0</v>
      </c>
      <c r="OA30" s="92">
        <v>0</v>
      </c>
      <c r="OB30" s="92">
        <v>0</v>
      </c>
      <c r="OC30" s="92">
        <v>0</v>
      </c>
      <c r="OD30" s="92">
        <v>0</v>
      </c>
      <c r="OE30" s="92">
        <v>0</v>
      </c>
      <c r="OF30" s="92">
        <v>0</v>
      </c>
      <c r="OG30" s="92">
        <v>0</v>
      </c>
      <c r="OH30" s="92">
        <v>0</v>
      </c>
      <c r="OI30" s="92">
        <v>0</v>
      </c>
      <c r="OJ30" s="92">
        <v>0</v>
      </c>
      <c r="OK30" s="92">
        <v>0</v>
      </c>
      <c r="OL30" s="92">
        <v>0</v>
      </c>
      <c r="OM30" s="92">
        <v>0</v>
      </c>
      <c r="ON30" s="92">
        <v>0</v>
      </c>
      <c r="OO30" s="92">
        <v>0</v>
      </c>
      <c r="OP30" s="92">
        <v>0</v>
      </c>
      <c r="OQ30" s="92">
        <v>0</v>
      </c>
      <c r="OR30" s="92">
        <v>0</v>
      </c>
      <c r="OS30" s="92">
        <v>0</v>
      </c>
      <c r="OT30" s="92">
        <v>0</v>
      </c>
      <c r="OU30" s="92">
        <v>0</v>
      </c>
      <c r="OV30" s="92">
        <v>0</v>
      </c>
      <c r="OW30" s="92">
        <v>0</v>
      </c>
      <c r="OX30" s="92">
        <v>0</v>
      </c>
      <c r="OY30" s="92">
        <v>0</v>
      </c>
      <c r="OZ30" s="92">
        <v>0</v>
      </c>
      <c r="PA30" s="92">
        <v>0</v>
      </c>
      <c r="PB30" s="92">
        <v>0</v>
      </c>
      <c r="PC30" s="92">
        <v>0</v>
      </c>
      <c r="PD30" s="92">
        <v>0</v>
      </c>
      <c r="PE30" s="92">
        <v>0</v>
      </c>
      <c r="PF30" s="92">
        <v>0</v>
      </c>
      <c r="PG30" s="92">
        <v>0</v>
      </c>
      <c r="PH30" s="92">
        <v>0</v>
      </c>
      <c r="PI30" s="92">
        <v>0</v>
      </c>
      <c r="PJ30" s="92">
        <v>0</v>
      </c>
      <c r="PK30" s="92">
        <v>0</v>
      </c>
      <c r="PL30" s="92">
        <v>0</v>
      </c>
      <c r="PM30" s="92">
        <v>0</v>
      </c>
      <c r="PN30" s="92">
        <v>0</v>
      </c>
      <c r="PO30" s="92">
        <v>0</v>
      </c>
      <c r="PP30" s="92">
        <v>0</v>
      </c>
      <c r="PQ30" s="92">
        <v>0</v>
      </c>
      <c r="PR30" s="92">
        <v>0</v>
      </c>
      <c r="PS30" s="92">
        <v>0</v>
      </c>
      <c r="PT30" s="92">
        <v>0</v>
      </c>
      <c r="PU30" s="92">
        <v>0</v>
      </c>
      <c r="PV30" s="92">
        <v>0</v>
      </c>
      <c r="PW30" s="92">
        <v>0</v>
      </c>
      <c r="PX30" s="92">
        <v>0</v>
      </c>
      <c r="PY30" s="92">
        <v>0</v>
      </c>
      <c r="PZ30" s="92">
        <v>0</v>
      </c>
      <c r="QA30" s="92">
        <v>0</v>
      </c>
      <c r="QB30" s="92">
        <v>0</v>
      </c>
      <c r="QC30" s="92">
        <v>0</v>
      </c>
      <c r="QD30" s="92">
        <v>330.62325299999998</v>
      </c>
      <c r="QE30" s="92">
        <v>0</v>
      </c>
      <c r="QF30" s="92">
        <v>0</v>
      </c>
      <c r="QG30" s="92">
        <v>0</v>
      </c>
      <c r="QH30" s="92">
        <v>0</v>
      </c>
      <c r="QI30" s="92">
        <v>0</v>
      </c>
      <c r="QJ30" s="92">
        <v>0</v>
      </c>
      <c r="QK30" s="92">
        <v>0</v>
      </c>
      <c r="QL30" s="92">
        <v>0</v>
      </c>
      <c r="QM30" s="92">
        <v>0</v>
      </c>
      <c r="QN30" s="92">
        <v>0</v>
      </c>
      <c r="QO30" s="92">
        <v>0</v>
      </c>
      <c r="QP30" s="92">
        <v>0</v>
      </c>
      <c r="QQ30" s="92">
        <v>0</v>
      </c>
      <c r="QR30" s="92">
        <v>0</v>
      </c>
      <c r="QS30" s="92">
        <v>0</v>
      </c>
      <c r="QT30" s="92">
        <v>0</v>
      </c>
      <c r="QU30" s="92">
        <v>0</v>
      </c>
      <c r="QV30" s="92">
        <v>0</v>
      </c>
      <c r="QW30" s="92">
        <v>0</v>
      </c>
      <c r="QX30" s="92">
        <v>0</v>
      </c>
      <c r="QY30" s="92">
        <v>0</v>
      </c>
      <c r="QZ30" s="92">
        <v>0</v>
      </c>
      <c r="RA30" s="92">
        <v>0</v>
      </c>
      <c r="RB30" s="92">
        <v>0</v>
      </c>
      <c r="RC30" s="92">
        <v>0</v>
      </c>
      <c r="RD30" s="92">
        <v>0</v>
      </c>
      <c r="RE30" s="92">
        <v>0</v>
      </c>
      <c r="RF30" s="92">
        <v>0</v>
      </c>
      <c r="RG30" s="92">
        <v>0</v>
      </c>
      <c r="RH30" s="92">
        <v>0</v>
      </c>
      <c r="RI30" s="92">
        <v>0</v>
      </c>
      <c r="RJ30" s="92">
        <v>0</v>
      </c>
      <c r="RK30" s="92">
        <v>0</v>
      </c>
      <c r="RL30" s="92">
        <v>0</v>
      </c>
      <c r="RM30" s="92">
        <v>0</v>
      </c>
      <c r="RN30" s="92">
        <v>0</v>
      </c>
      <c r="RO30" s="92">
        <v>0</v>
      </c>
      <c r="RP30" s="92">
        <v>0</v>
      </c>
      <c r="RQ30" s="92">
        <v>0</v>
      </c>
      <c r="RR30" s="92">
        <v>0</v>
      </c>
      <c r="RS30" s="92">
        <v>0</v>
      </c>
      <c r="RT30" s="92">
        <v>0</v>
      </c>
      <c r="RU30" s="92">
        <v>0</v>
      </c>
      <c r="RV30" s="92">
        <v>0</v>
      </c>
      <c r="RW30" s="92">
        <v>0</v>
      </c>
      <c r="RX30" s="92">
        <v>0</v>
      </c>
      <c r="RY30" s="92">
        <v>0</v>
      </c>
      <c r="RZ30" s="92">
        <v>0</v>
      </c>
      <c r="SA30" s="92">
        <v>0</v>
      </c>
      <c r="SB30" s="92">
        <v>0</v>
      </c>
      <c r="SC30" s="92">
        <v>0</v>
      </c>
      <c r="SD30" s="92">
        <v>0</v>
      </c>
      <c r="SE30" s="92">
        <v>0</v>
      </c>
      <c r="SF30" s="92">
        <v>0</v>
      </c>
      <c r="SG30" s="92">
        <v>0</v>
      </c>
      <c r="SH30" s="92">
        <v>0</v>
      </c>
      <c r="SI30" s="92">
        <v>0</v>
      </c>
      <c r="SJ30" s="92">
        <v>0</v>
      </c>
      <c r="SK30" s="92">
        <v>0</v>
      </c>
      <c r="SL30" s="92">
        <v>0</v>
      </c>
      <c r="SM30" s="92">
        <v>0</v>
      </c>
      <c r="SN30" s="92">
        <v>1</v>
      </c>
      <c r="SO30" s="92">
        <v>0</v>
      </c>
      <c r="SP30" s="92">
        <v>0</v>
      </c>
      <c r="SQ30" s="92">
        <v>0</v>
      </c>
      <c r="SR30" s="92">
        <v>0</v>
      </c>
      <c r="SS30" s="92">
        <v>0</v>
      </c>
      <c r="ST30" s="92">
        <v>0</v>
      </c>
      <c r="SU30" s="92">
        <v>0</v>
      </c>
      <c r="SV30" s="92">
        <v>0</v>
      </c>
      <c r="SW30" s="92">
        <v>0</v>
      </c>
      <c r="SX30" s="92">
        <v>0</v>
      </c>
      <c r="SY30" s="92">
        <v>14.475877499999999</v>
      </c>
      <c r="SZ30" s="92">
        <v>330.62325299999998</v>
      </c>
      <c r="TA30" s="92">
        <v>3.6672223100000001</v>
      </c>
      <c r="TB30" s="92">
        <v>20</v>
      </c>
      <c r="TC30" s="92">
        <v>1</v>
      </c>
      <c r="TD30" s="92">
        <v>0</v>
      </c>
      <c r="TE30" s="92">
        <v>0</v>
      </c>
      <c r="TF30" s="92">
        <v>1</v>
      </c>
      <c r="TG30" s="92">
        <v>-17660.434600000001</v>
      </c>
      <c r="TH30" s="92">
        <v>-773.23747200000003</v>
      </c>
      <c r="TI30" s="92">
        <v>-0.255650288</v>
      </c>
      <c r="TJ30" s="92">
        <v>-59.234594700000002</v>
      </c>
      <c r="TK30" s="92">
        <v>-2.5935040300000001</v>
      </c>
      <c r="TL30" s="92">
        <v>6.5789473700000003E-2</v>
      </c>
      <c r="TM30" s="92">
        <v>1.5026052599999999</v>
      </c>
      <c r="TN30" s="92">
        <v>22.839600000000001</v>
      </c>
      <c r="TO30" s="92">
        <v>0</v>
      </c>
      <c r="TP30" s="92">
        <v>0.62472096899999996</v>
      </c>
      <c r="TQ30" s="92">
        <v>-3922086.9299900001</v>
      </c>
      <c r="TR30" s="92">
        <v>3.0280605555555598E-3</v>
      </c>
      <c r="TS30" s="92">
        <v>0</v>
      </c>
      <c r="TT30" s="92">
        <v>0</v>
      </c>
      <c r="TU30" s="92">
        <v>0</v>
      </c>
      <c r="TV30" s="92">
        <v>0</v>
      </c>
      <c r="TW30" s="92">
        <v>0</v>
      </c>
      <c r="TX30" s="92">
        <v>0</v>
      </c>
      <c r="TY30" s="92">
        <v>0</v>
      </c>
      <c r="TZ30" s="92">
        <v>0</v>
      </c>
      <c r="UA30" s="92">
        <v>0</v>
      </c>
      <c r="UB30" s="92">
        <v>0</v>
      </c>
      <c r="UC30" s="92">
        <v>0</v>
      </c>
      <c r="UD30" s="92">
        <v>0</v>
      </c>
      <c r="UE30" s="92">
        <v>0</v>
      </c>
      <c r="UF30" s="92">
        <v>0</v>
      </c>
      <c r="UG30" s="92">
        <v>0</v>
      </c>
      <c r="UH30" s="92">
        <v>0</v>
      </c>
      <c r="UI30" s="92">
        <v>0</v>
      </c>
      <c r="UJ30" s="92">
        <v>0</v>
      </c>
      <c r="UK30" s="92">
        <v>0</v>
      </c>
      <c r="UL30" s="92">
        <v>0</v>
      </c>
      <c r="UM30" s="92">
        <v>0</v>
      </c>
      <c r="UN30" s="92">
        <v>0</v>
      </c>
      <c r="UO30" s="92">
        <v>0</v>
      </c>
      <c r="UP30" s="92">
        <v>0</v>
      </c>
      <c r="UQ30" s="92">
        <v>0</v>
      </c>
      <c r="UR30" s="92">
        <v>0</v>
      </c>
      <c r="US30" s="92">
        <v>0</v>
      </c>
      <c r="UT30" s="92">
        <v>0</v>
      </c>
      <c r="UU30" s="92">
        <v>0</v>
      </c>
      <c r="UV30" s="92">
        <v>0</v>
      </c>
      <c r="UW30" s="92">
        <v>0</v>
      </c>
      <c r="UX30" s="92">
        <v>0</v>
      </c>
      <c r="UY30" s="92">
        <v>0</v>
      </c>
      <c r="UZ30" s="92">
        <v>0</v>
      </c>
      <c r="VA30" s="92">
        <v>0</v>
      </c>
      <c r="VB30" s="92">
        <v>0</v>
      </c>
      <c r="VC30" s="92">
        <v>0</v>
      </c>
      <c r="VD30" s="92">
        <v>0</v>
      </c>
      <c r="VE30" s="92">
        <v>0</v>
      </c>
      <c r="VF30" s="92">
        <v>0</v>
      </c>
      <c r="VG30" s="92">
        <v>0</v>
      </c>
      <c r="VH30" s="92">
        <v>0</v>
      </c>
      <c r="VI30" s="92">
        <v>0</v>
      </c>
      <c r="VJ30" s="92">
        <v>0</v>
      </c>
      <c r="VK30" s="92">
        <v>0</v>
      </c>
      <c r="VL30" s="92">
        <v>0</v>
      </c>
      <c r="VM30" s="92">
        <v>0</v>
      </c>
      <c r="VN30" s="92">
        <v>0</v>
      </c>
      <c r="VO30" s="92">
        <v>0</v>
      </c>
      <c r="VP30" s="92">
        <v>0</v>
      </c>
      <c r="VQ30" s="92">
        <v>0</v>
      </c>
      <c r="VR30" s="92">
        <v>0</v>
      </c>
      <c r="VS30" s="92">
        <v>0</v>
      </c>
      <c r="VT30" s="92">
        <v>0</v>
      </c>
      <c r="VU30" s="92">
        <v>0</v>
      </c>
      <c r="VV30" s="92">
        <v>0</v>
      </c>
      <c r="VW30" s="92">
        <v>0</v>
      </c>
      <c r="VX30" s="92">
        <v>0</v>
      </c>
      <c r="VY30" s="92">
        <v>0</v>
      </c>
      <c r="VZ30" s="92">
        <v>0</v>
      </c>
      <c r="WA30" s="92">
        <v>0</v>
      </c>
      <c r="WB30" s="92">
        <v>0</v>
      </c>
      <c r="WC30" s="92">
        <v>4.0210770833333399E-3</v>
      </c>
    </row>
    <row r="31" spans="2:601" ht="13.5" customHeight="1">
      <c r="B31" s="851">
        <v>750</v>
      </c>
      <c r="C31" s="92">
        <v>0</v>
      </c>
      <c r="D31" s="92">
        <v>2.0000000000000002E-5</v>
      </c>
      <c r="E31" s="92">
        <v>-4.5411556699999999E-8</v>
      </c>
      <c r="F31" s="92">
        <v>5.5508435099999997E-7</v>
      </c>
      <c r="G31" s="92">
        <v>0</v>
      </c>
      <c r="H31" s="92">
        <v>0</v>
      </c>
      <c r="I31" s="92">
        <v>0</v>
      </c>
      <c r="J31" s="92">
        <v>0</v>
      </c>
      <c r="K31" s="92">
        <v>0</v>
      </c>
      <c r="L31" s="92">
        <v>0</v>
      </c>
      <c r="M31" s="92">
        <v>0</v>
      </c>
      <c r="N31" s="92">
        <v>0</v>
      </c>
      <c r="O31" s="92">
        <v>0</v>
      </c>
      <c r="P31" s="92">
        <v>0</v>
      </c>
      <c r="Q31" s="92">
        <v>0</v>
      </c>
      <c r="R31" s="92">
        <v>0</v>
      </c>
      <c r="S31" s="92">
        <v>0</v>
      </c>
      <c r="T31" s="92">
        <v>0</v>
      </c>
      <c r="U31" s="92">
        <v>0</v>
      </c>
      <c r="V31" s="92">
        <v>0</v>
      </c>
      <c r="W31" s="92">
        <v>0</v>
      </c>
      <c r="X31" s="92">
        <v>0</v>
      </c>
      <c r="Y31" s="92">
        <v>0</v>
      </c>
      <c r="Z31" s="92">
        <v>0</v>
      </c>
      <c r="AA31" s="92">
        <v>0</v>
      </c>
      <c r="AB31" s="92">
        <v>0</v>
      </c>
      <c r="AC31" s="92">
        <v>0</v>
      </c>
      <c r="AD31" s="92">
        <v>0</v>
      </c>
      <c r="AE31" s="92">
        <v>0</v>
      </c>
      <c r="AF31" s="92">
        <v>0</v>
      </c>
      <c r="AG31" s="92">
        <v>0</v>
      </c>
      <c r="AH31" s="92">
        <v>0</v>
      </c>
      <c r="AI31" s="92">
        <v>0</v>
      </c>
      <c r="AJ31" s="92">
        <v>0</v>
      </c>
      <c r="AK31" s="92">
        <v>0</v>
      </c>
      <c r="AL31" s="92">
        <v>0</v>
      </c>
      <c r="AM31" s="92">
        <v>0</v>
      </c>
      <c r="AN31" s="92">
        <v>0</v>
      </c>
      <c r="AO31" s="92">
        <v>0</v>
      </c>
      <c r="AP31" s="92">
        <v>0</v>
      </c>
      <c r="AQ31" s="92">
        <v>0</v>
      </c>
      <c r="AR31" s="92">
        <v>0</v>
      </c>
      <c r="AS31" s="92">
        <v>0</v>
      </c>
      <c r="AT31" s="92">
        <v>0</v>
      </c>
      <c r="AU31" s="92">
        <v>0</v>
      </c>
      <c r="AV31" s="92">
        <v>0</v>
      </c>
      <c r="AW31" s="92">
        <v>0</v>
      </c>
      <c r="AX31" s="92">
        <v>0</v>
      </c>
      <c r="AY31" s="92">
        <v>0</v>
      </c>
      <c r="AZ31" s="92">
        <v>0</v>
      </c>
      <c r="BA31" s="92">
        <v>0</v>
      </c>
      <c r="BB31" s="92">
        <v>0</v>
      </c>
      <c r="BC31" s="92">
        <v>0</v>
      </c>
      <c r="BD31" s="92">
        <v>0</v>
      </c>
      <c r="BE31" s="92">
        <v>0</v>
      </c>
      <c r="BF31" s="92">
        <v>0</v>
      </c>
      <c r="BG31" s="92">
        <v>0</v>
      </c>
      <c r="BH31" s="92">
        <v>0</v>
      </c>
      <c r="BI31" s="92">
        <v>0</v>
      </c>
      <c r="BJ31" s="92">
        <v>0</v>
      </c>
      <c r="BK31" s="92">
        <v>0</v>
      </c>
      <c r="BL31" s="92">
        <v>0</v>
      </c>
      <c r="BM31" s="92">
        <v>0</v>
      </c>
      <c r="BN31" s="92">
        <v>0</v>
      </c>
      <c r="BO31" s="92">
        <v>0</v>
      </c>
      <c r="BP31" s="92">
        <v>1</v>
      </c>
      <c r="BQ31" s="92">
        <v>0</v>
      </c>
      <c r="BR31" s="92">
        <v>0</v>
      </c>
      <c r="BS31" s="92">
        <v>0</v>
      </c>
      <c r="BT31" s="92">
        <v>0</v>
      </c>
      <c r="BU31" s="92">
        <v>0</v>
      </c>
      <c r="BV31" s="92">
        <v>0</v>
      </c>
      <c r="BW31" s="92">
        <v>0</v>
      </c>
      <c r="BX31" s="92">
        <v>0</v>
      </c>
      <c r="BY31" s="92">
        <v>0</v>
      </c>
      <c r="BZ31" s="92">
        <v>0</v>
      </c>
      <c r="CA31" s="92">
        <v>0</v>
      </c>
      <c r="CB31" s="92">
        <v>0</v>
      </c>
      <c r="CC31" s="92">
        <v>0</v>
      </c>
      <c r="CD31" s="92">
        <v>0</v>
      </c>
      <c r="CE31" s="92">
        <v>0</v>
      </c>
      <c r="CF31" s="92">
        <v>0</v>
      </c>
      <c r="CG31" s="92">
        <v>0</v>
      </c>
      <c r="CH31" s="92">
        <v>0</v>
      </c>
      <c r="CI31" s="92">
        <v>0</v>
      </c>
      <c r="CJ31" s="92">
        <v>0</v>
      </c>
      <c r="CK31" s="92">
        <v>0</v>
      </c>
      <c r="CL31" s="92">
        <v>0</v>
      </c>
      <c r="CM31" s="92">
        <v>0</v>
      </c>
      <c r="CN31" s="92">
        <v>0</v>
      </c>
      <c r="CO31" s="92">
        <v>0</v>
      </c>
      <c r="CP31" s="92">
        <v>0</v>
      </c>
      <c r="CQ31" s="92">
        <v>0</v>
      </c>
      <c r="CR31" s="92">
        <v>0</v>
      </c>
      <c r="CS31" s="92">
        <v>0</v>
      </c>
      <c r="CT31" s="92">
        <v>0</v>
      </c>
      <c r="CU31" s="92">
        <v>0</v>
      </c>
      <c r="CV31" s="92">
        <v>0</v>
      </c>
      <c r="CW31" s="92">
        <v>0</v>
      </c>
      <c r="CX31" s="92">
        <v>0</v>
      </c>
      <c r="CY31" s="92">
        <v>0</v>
      </c>
      <c r="CZ31" s="92">
        <v>0</v>
      </c>
      <c r="DA31" s="92">
        <v>0</v>
      </c>
      <c r="DB31" s="92">
        <v>0</v>
      </c>
      <c r="DC31" s="92">
        <v>0</v>
      </c>
      <c r="DD31" s="92">
        <v>0</v>
      </c>
      <c r="DE31" s="92">
        <v>0</v>
      </c>
      <c r="DF31" s="92">
        <v>0</v>
      </c>
      <c r="DG31" s="92">
        <v>0</v>
      </c>
      <c r="DH31" s="92">
        <v>0</v>
      </c>
      <c r="DI31" s="92">
        <v>0</v>
      </c>
      <c r="DJ31" s="92">
        <v>0</v>
      </c>
      <c r="DK31" s="92">
        <v>0</v>
      </c>
      <c r="DL31" s="92">
        <v>0</v>
      </c>
      <c r="DM31" s="92">
        <v>0</v>
      </c>
      <c r="DN31" s="92">
        <v>0</v>
      </c>
      <c r="DO31" s="92">
        <v>0</v>
      </c>
      <c r="DP31" s="92">
        <v>0</v>
      </c>
      <c r="DQ31" s="92">
        <v>0</v>
      </c>
      <c r="DR31" s="92">
        <v>0</v>
      </c>
      <c r="DS31" s="92">
        <v>0</v>
      </c>
      <c r="DT31" s="92">
        <v>0</v>
      </c>
      <c r="DU31" s="92">
        <v>0</v>
      </c>
      <c r="DV31" s="92">
        <v>0</v>
      </c>
      <c r="DW31" s="92">
        <v>0</v>
      </c>
      <c r="DX31" s="92">
        <v>0</v>
      </c>
      <c r="DY31" s="92">
        <v>0</v>
      </c>
      <c r="DZ31" s="92">
        <v>1.0000000000000001E-5</v>
      </c>
      <c r="EA31" s="92">
        <v>0</v>
      </c>
      <c r="EB31" s="92">
        <v>0</v>
      </c>
      <c r="EC31" s="92">
        <v>0</v>
      </c>
      <c r="ED31" s="92">
        <v>0</v>
      </c>
      <c r="EE31" s="92">
        <v>0</v>
      </c>
      <c r="EF31" s="92">
        <v>0</v>
      </c>
      <c r="EG31" s="92">
        <v>0</v>
      </c>
      <c r="EH31" s="92">
        <v>0</v>
      </c>
      <c r="EI31" s="92">
        <v>0</v>
      </c>
      <c r="EJ31" s="92">
        <v>0</v>
      </c>
      <c r="EK31" s="92">
        <v>0</v>
      </c>
      <c r="EL31" s="92">
        <v>0</v>
      </c>
      <c r="EM31" s="92">
        <v>0</v>
      </c>
      <c r="EN31" s="92">
        <v>0</v>
      </c>
      <c r="EO31" s="92">
        <v>0</v>
      </c>
      <c r="EP31" s="92">
        <v>0</v>
      </c>
      <c r="EQ31" s="92">
        <v>0</v>
      </c>
      <c r="ER31" s="92">
        <v>0</v>
      </c>
      <c r="ES31" s="92">
        <v>0</v>
      </c>
      <c r="ET31" s="92">
        <v>0</v>
      </c>
      <c r="EU31" s="92">
        <v>0</v>
      </c>
      <c r="EV31" s="92">
        <v>0</v>
      </c>
      <c r="EW31" s="92">
        <v>0</v>
      </c>
      <c r="EX31" s="92">
        <v>0</v>
      </c>
      <c r="EY31" s="92">
        <v>0</v>
      </c>
      <c r="EZ31" s="92">
        <v>0</v>
      </c>
      <c r="FA31" s="92">
        <v>0</v>
      </c>
      <c r="FB31" s="92">
        <v>0</v>
      </c>
      <c r="FC31" s="92">
        <v>0</v>
      </c>
      <c r="FD31" s="92">
        <v>0</v>
      </c>
      <c r="FE31" s="92">
        <v>0</v>
      </c>
      <c r="FF31" s="92">
        <v>0</v>
      </c>
      <c r="FG31" s="92">
        <v>0</v>
      </c>
      <c r="FH31" s="92">
        <v>0</v>
      </c>
      <c r="FI31" s="92">
        <v>0</v>
      </c>
      <c r="FJ31" s="92">
        <v>0</v>
      </c>
      <c r="FK31" s="92">
        <v>0</v>
      </c>
      <c r="FL31" s="92">
        <v>0</v>
      </c>
      <c r="FM31" s="92">
        <v>0</v>
      </c>
      <c r="FN31" s="92">
        <v>0</v>
      </c>
      <c r="FO31" s="92">
        <v>0</v>
      </c>
      <c r="FP31" s="92">
        <v>0</v>
      </c>
      <c r="FQ31" s="92">
        <v>0</v>
      </c>
      <c r="FR31" s="92">
        <v>0</v>
      </c>
      <c r="FS31" s="92">
        <v>0</v>
      </c>
      <c r="FT31" s="92">
        <v>0</v>
      </c>
      <c r="FU31" s="92">
        <v>0</v>
      </c>
      <c r="FV31" s="92">
        <v>0</v>
      </c>
      <c r="FW31" s="92">
        <v>0</v>
      </c>
      <c r="FX31" s="92">
        <v>0</v>
      </c>
      <c r="FY31" s="92">
        <v>0</v>
      </c>
      <c r="FZ31" s="92">
        <v>0</v>
      </c>
      <c r="GA31" s="92">
        <v>0</v>
      </c>
      <c r="GB31" s="92">
        <v>0</v>
      </c>
      <c r="GC31" s="92">
        <v>0</v>
      </c>
      <c r="GD31" s="92">
        <v>0</v>
      </c>
      <c r="GE31" s="92">
        <v>0</v>
      </c>
      <c r="GF31" s="92">
        <v>0</v>
      </c>
      <c r="GG31" s="92">
        <v>0</v>
      </c>
      <c r="GH31" s="92">
        <v>0</v>
      </c>
      <c r="GI31" s="92">
        <v>0</v>
      </c>
      <c r="GJ31" s="92">
        <v>1</v>
      </c>
      <c r="GK31" s="92">
        <v>0</v>
      </c>
      <c r="GL31" s="92">
        <v>0</v>
      </c>
      <c r="GM31" s="92">
        <v>0</v>
      </c>
      <c r="GN31" s="92">
        <v>0</v>
      </c>
      <c r="GO31" s="92">
        <v>0</v>
      </c>
      <c r="GP31" s="92">
        <v>0</v>
      </c>
      <c r="GQ31" s="92">
        <v>0</v>
      </c>
      <c r="GR31" s="92">
        <v>0</v>
      </c>
      <c r="GS31" s="92">
        <v>0</v>
      </c>
      <c r="GT31" s="92">
        <v>0</v>
      </c>
      <c r="GU31" s="92">
        <v>0</v>
      </c>
      <c r="GV31" s="92">
        <v>0</v>
      </c>
      <c r="GW31" s="92">
        <v>0</v>
      </c>
      <c r="GX31" s="92">
        <v>0</v>
      </c>
      <c r="GY31" s="92">
        <v>0</v>
      </c>
      <c r="GZ31" s="92">
        <v>0</v>
      </c>
      <c r="HA31" s="92">
        <v>0</v>
      </c>
      <c r="HB31" s="92">
        <v>0</v>
      </c>
      <c r="HC31" s="92">
        <v>0</v>
      </c>
      <c r="HD31" s="92">
        <v>0</v>
      </c>
      <c r="HE31" s="92">
        <v>0</v>
      </c>
      <c r="HF31" s="92">
        <v>0</v>
      </c>
      <c r="HG31" s="92">
        <v>0</v>
      </c>
      <c r="HH31" s="92">
        <v>0</v>
      </c>
      <c r="HI31" s="92">
        <v>0</v>
      </c>
      <c r="HJ31" s="92">
        <v>0</v>
      </c>
      <c r="HK31" s="92">
        <v>0</v>
      </c>
      <c r="HL31" s="92">
        <v>0</v>
      </c>
      <c r="HM31" s="92">
        <v>0</v>
      </c>
      <c r="HN31" s="92">
        <v>0</v>
      </c>
      <c r="HO31" s="92">
        <v>0</v>
      </c>
      <c r="HP31" s="92">
        <v>0</v>
      </c>
      <c r="HQ31" s="92">
        <v>0</v>
      </c>
      <c r="HR31" s="92">
        <v>0</v>
      </c>
      <c r="HS31" s="92">
        <v>0</v>
      </c>
      <c r="HT31" s="92">
        <v>0</v>
      </c>
      <c r="HU31" s="92">
        <v>0</v>
      </c>
      <c r="HV31" s="92">
        <v>0</v>
      </c>
      <c r="HW31" s="92">
        <v>0</v>
      </c>
      <c r="HX31" s="92">
        <v>0</v>
      </c>
      <c r="HY31" s="92">
        <v>0</v>
      </c>
      <c r="HZ31" s="92">
        <v>0</v>
      </c>
      <c r="IA31" s="92">
        <v>0</v>
      </c>
      <c r="IB31" s="92">
        <v>0</v>
      </c>
      <c r="IC31" s="92">
        <v>0</v>
      </c>
      <c r="ID31" s="92">
        <v>0</v>
      </c>
      <c r="IE31" s="92">
        <v>0</v>
      </c>
      <c r="IF31" s="92">
        <v>0</v>
      </c>
      <c r="IG31" s="92">
        <v>0</v>
      </c>
      <c r="IH31" s="92">
        <v>0</v>
      </c>
      <c r="II31" s="92">
        <v>0</v>
      </c>
      <c r="IJ31" s="92">
        <v>0</v>
      </c>
      <c r="IK31" s="92">
        <v>0</v>
      </c>
      <c r="IL31" s="92">
        <v>0</v>
      </c>
      <c r="IM31" s="92">
        <v>0</v>
      </c>
      <c r="IN31" s="92">
        <v>0</v>
      </c>
      <c r="IO31" s="92">
        <v>0</v>
      </c>
      <c r="IP31" s="92">
        <v>0</v>
      </c>
      <c r="IQ31" s="92">
        <v>0</v>
      </c>
      <c r="IR31" s="92">
        <v>0</v>
      </c>
      <c r="IS31" s="92">
        <v>0</v>
      </c>
      <c r="IT31" s="92">
        <v>5.5508435099999997E-7</v>
      </c>
      <c r="IU31" s="92">
        <v>1.0000000000000001E-5</v>
      </c>
      <c r="IV31" s="92">
        <v>1.6687238600000001E-7</v>
      </c>
      <c r="IW31" s="92">
        <v>20</v>
      </c>
      <c r="IX31" s="92">
        <v>1</v>
      </c>
      <c r="IY31" s="92">
        <v>0</v>
      </c>
      <c r="IZ31" s="92">
        <v>1</v>
      </c>
      <c r="JA31" s="92">
        <v>0</v>
      </c>
      <c r="JB31" s="92">
        <v>-68350.637799999997</v>
      </c>
      <c r="JC31" s="92">
        <v>-3794.03694</v>
      </c>
      <c r="JD31" s="92">
        <v>-3.7940369400000003E-8</v>
      </c>
      <c r="JE31" s="92">
        <v>-39.262948299999998</v>
      </c>
      <c r="JF31" s="92">
        <v>-2.17942481</v>
      </c>
      <c r="JG31" s="92">
        <v>5.5440004600000002E-2</v>
      </c>
      <c r="JH31" s="92">
        <v>0.99876720600000002</v>
      </c>
      <c r="JI31" s="92">
        <v>18.015280000000001</v>
      </c>
      <c r="JJ31" s="92">
        <v>1.6698787500000001E-7</v>
      </c>
      <c r="JK31" s="92">
        <v>0</v>
      </c>
      <c r="JL31" s="92">
        <v>0</v>
      </c>
      <c r="JM31" s="92">
        <v>0</v>
      </c>
      <c r="JN31" s="92">
        <v>0</v>
      </c>
      <c r="JO31" s="92">
        <v>0</v>
      </c>
      <c r="JP31" s="92">
        <v>0</v>
      </c>
      <c r="JQ31" s="92">
        <v>0</v>
      </c>
      <c r="JR31" s="92">
        <v>0</v>
      </c>
      <c r="JS31" s="92">
        <v>0</v>
      </c>
      <c r="JT31" s="92">
        <v>0</v>
      </c>
      <c r="JU31" s="92">
        <v>0</v>
      </c>
      <c r="JV31" s="92">
        <v>0</v>
      </c>
      <c r="JW31" s="92">
        <v>0</v>
      </c>
      <c r="JX31" s="92">
        <v>0</v>
      </c>
      <c r="JY31" s="92">
        <v>0</v>
      </c>
      <c r="JZ31" s="92">
        <v>0</v>
      </c>
      <c r="KA31" s="92">
        <v>0</v>
      </c>
      <c r="KB31" s="92">
        <v>0</v>
      </c>
      <c r="KC31" s="92">
        <v>0</v>
      </c>
      <c r="KD31" s="92">
        <v>0</v>
      </c>
      <c r="KE31" s="92">
        <v>0</v>
      </c>
      <c r="KF31" s="92">
        <v>0</v>
      </c>
      <c r="KG31" s="92">
        <v>0</v>
      </c>
      <c r="KH31" s="92">
        <v>0</v>
      </c>
      <c r="KI31" s="92">
        <v>0</v>
      </c>
      <c r="KJ31" s="92">
        <v>0</v>
      </c>
      <c r="KK31" s="92">
        <v>0</v>
      </c>
      <c r="KL31" s="92">
        <v>0</v>
      </c>
      <c r="KM31" s="92">
        <v>0</v>
      </c>
      <c r="KN31" s="92">
        <v>0</v>
      </c>
      <c r="KO31" s="92">
        <v>0</v>
      </c>
      <c r="KP31" s="92">
        <v>0</v>
      </c>
      <c r="KQ31" s="92">
        <v>0</v>
      </c>
      <c r="KR31" s="92">
        <v>0</v>
      </c>
      <c r="KS31" s="92">
        <v>0</v>
      </c>
      <c r="KT31" s="92">
        <v>0</v>
      </c>
      <c r="KU31" s="92">
        <v>0</v>
      </c>
      <c r="KV31" s="92">
        <v>0</v>
      </c>
      <c r="KW31" s="92">
        <v>0</v>
      </c>
      <c r="KX31" s="92">
        <v>0</v>
      </c>
      <c r="KY31" s="92">
        <v>0</v>
      </c>
      <c r="KZ31" s="92">
        <v>0</v>
      </c>
      <c r="LA31" s="92">
        <v>0</v>
      </c>
      <c r="LB31" s="92">
        <v>0</v>
      </c>
      <c r="LC31" s="92">
        <v>0</v>
      </c>
      <c r="LD31" s="92">
        <v>0</v>
      </c>
      <c r="LE31" s="92">
        <v>0</v>
      </c>
      <c r="LF31" s="92">
        <v>0</v>
      </c>
      <c r="LG31" s="92">
        <v>0</v>
      </c>
      <c r="LH31" s="92">
        <v>0</v>
      </c>
      <c r="LI31" s="92">
        <v>0</v>
      </c>
      <c r="LJ31" s="92">
        <v>0</v>
      </c>
      <c r="LK31" s="92">
        <v>0</v>
      </c>
      <c r="LL31" s="92">
        <v>4.1639600900000002E-7</v>
      </c>
      <c r="LM31" s="92">
        <v>0</v>
      </c>
      <c r="LN31" s="92">
        <v>0</v>
      </c>
      <c r="LO31" s="92">
        <v>0</v>
      </c>
      <c r="LP31" s="92">
        <v>0</v>
      </c>
      <c r="LQ31" s="92">
        <v>0</v>
      </c>
      <c r="LR31" s="92">
        <v>0</v>
      </c>
      <c r="LS31" s="92">
        <v>0</v>
      </c>
      <c r="LT31" s="92">
        <v>0</v>
      </c>
      <c r="LU31" s="92">
        <v>0</v>
      </c>
      <c r="LV31" s="92">
        <v>0</v>
      </c>
      <c r="LW31" s="92">
        <v>0</v>
      </c>
      <c r="LX31" s="92">
        <v>0</v>
      </c>
      <c r="LY31" s="92">
        <v>0</v>
      </c>
      <c r="LZ31" s="92">
        <v>0</v>
      </c>
      <c r="MA31" s="92">
        <v>0</v>
      </c>
      <c r="MB31" s="92">
        <v>0</v>
      </c>
      <c r="MC31" s="92">
        <v>0</v>
      </c>
      <c r="MD31" s="92">
        <v>0</v>
      </c>
      <c r="ME31" s="92">
        <v>0</v>
      </c>
      <c r="MF31" s="92">
        <v>0</v>
      </c>
      <c r="MG31" s="92">
        <v>0</v>
      </c>
      <c r="MH31" s="92">
        <v>0</v>
      </c>
      <c r="MI31" s="92">
        <v>0</v>
      </c>
      <c r="MJ31" s="92">
        <v>0</v>
      </c>
      <c r="MK31" s="92">
        <v>0</v>
      </c>
      <c r="ML31" s="92">
        <v>0</v>
      </c>
      <c r="MM31" s="92">
        <v>0</v>
      </c>
      <c r="MN31" s="92">
        <v>0</v>
      </c>
      <c r="MO31" s="92">
        <v>0</v>
      </c>
      <c r="MP31" s="92">
        <v>0</v>
      </c>
      <c r="MQ31" s="92">
        <v>0</v>
      </c>
      <c r="MR31" s="92">
        <v>0</v>
      </c>
      <c r="MS31" s="92">
        <v>0</v>
      </c>
      <c r="MT31" s="92">
        <v>0</v>
      </c>
      <c r="MU31" s="92">
        <v>0</v>
      </c>
      <c r="MV31" s="92">
        <v>0</v>
      </c>
      <c r="MW31" s="92">
        <v>0</v>
      </c>
      <c r="MX31" s="92">
        <v>0</v>
      </c>
      <c r="MY31" s="92">
        <v>0</v>
      </c>
      <c r="MZ31" s="92">
        <v>0</v>
      </c>
      <c r="NA31" s="92">
        <v>0</v>
      </c>
      <c r="NB31" s="92">
        <v>0</v>
      </c>
      <c r="NC31" s="92">
        <v>0</v>
      </c>
      <c r="ND31" s="92">
        <v>0</v>
      </c>
      <c r="NE31" s="92">
        <v>0</v>
      </c>
      <c r="NF31" s="92">
        <v>0</v>
      </c>
      <c r="NG31" s="92">
        <v>0</v>
      </c>
      <c r="NH31" s="92">
        <v>0</v>
      </c>
      <c r="NI31" s="92">
        <v>0</v>
      </c>
      <c r="NJ31" s="92">
        <v>0</v>
      </c>
      <c r="NK31" s="92">
        <v>0</v>
      </c>
      <c r="NL31" s="92">
        <v>0</v>
      </c>
      <c r="NM31" s="92">
        <v>0</v>
      </c>
      <c r="NN31" s="92">
        <v>0</v>
      </c>
      <c r="NO31" s="92">
        <v>0</v>
      </c>
      <c r="NP31" s="92">
        <v>0</v>
      </c>
      <c r="NQ31" s="92">
        <v>0</v>
      </c>
      <c r="NR31" s="92">
        <v>0</v>
      </c>
      <c r="NS31" s="92">
        <v>0</v>
      </c>
      <c r="NT31" s="92">
        <v>0</v>
      </c>
      <c r="NU31" s="92">
        <v>0</v>
      </c>
      <c r="NV31" s="92">
        <v>1</v>
      </c>
      <c r="NW31" s="92">
        <v>0</v>
      </c>
      <c r="NX31" s="92">
        <v>0</v>
      </c>
      <c r="NY31" s="92">
        <v>0</v>
      </c>
      <c r="NZ31" s="92">
        <v>0</v>
      </c>
      <c r="OA31" s="92">
        <v>0</v>
      </c>
      <c r="OB31" s="92">
        <v>0</v>
      </c>
      <c r="OC31" s="92">
        <v>0</v>
      </c>
      <c r="OD31" s="92">
        <v>0</v>
      </c>
      <c r="OE31" s="92">
        <v>0</v>
      </c>
      <c r="OF31" s="92">
        <v>0</v>
      </c>
      <c r="OG31" s="92">
        <v>0</v>
      </c>
      <c r="OH31" s="92">
        <v>0</v>
      </c>
      <c r="OI31" s="92">
        <v>0</v>
      </c>
      <c r="OJ31" s="92">
        <v>0</v>
      </c>
      <c r="OK31" s="92">
        <v>0</v>
      </c>
      <c r="OL31" s="92">
        <v>0</v>
      </c>
      <c r="OM31" s="92">
        <v>0</v>
      </c>
      <c r="ON31" s="92">
        <v>0</v>
      </c>
      <c r="OO31" s="92">
        <v>0</v>
      </c>
      <c r="OP31" s="92">
        <v>0</v>
      </c>
      <c r="OQ31" s="92">
        <v>0</v>
      </c>
      <c r="OR31" s="92">
        <v>0</v>
      </c>
      <c r="OS31" s="92">
        <v>0</v>
      </c>
      <c r="OT31" s="92">
        <v>0</v>
      </c>
      <c r="OU31" s="92">
        <v>0</v>
      </c>
      <c r="OV31" s="92">
        <v>0</v>
      </c>
      <c r="OW31" s="92">
        <v>0</v>
      </c>
      <c r="OX31" s="92">
        <v>0</v>
      </c>
      <c r="OY31" s="92">
        <v>0</v>
      </c>
      <c r="OZ31" s="92">
        <v>0</v>
      </c>
      <c r="PA31" s="92">
        <v>0</v>
      </c>
      <c r="PB31" s="92">
        <v>0</v>
      </c>
      <c r="PC31" s="92">
        <v>0</v>
      </c>
      <c r="PD31" s="92">
        <v>0</v>
      </c>
      <c r="PE31" s="92">
        <v>0</v>
      </c>
      <c r="PF31" s="92">
        <v>0</v>
      </c>
      <c r="PG31" s="92">
        <v>0</v>
      </c>
      <c r="PH31" s="92">
        <v>0</v>
      </c>
      <c r="PI31" s="92">
        <v>0</v>
      </c>
      <c r="PJ31" s="92">
        <v>0</v>
      </c>
      <c r="PK31" s="92">
        <v>0</v>
      </c>
      <c r="PL31" s="92">
        <v>0</v>
      </c>
      <c r="PM31" s="92">
        <v>0</v>
      </c>
      <c r="PN31" s="92">
        <v>0</v>
      </c>
      <c r="PO31" s="92">
        <v>0</v>
      </c>
      <c r="PP31" s="92">
        <v>0</v>
      </c>
      <c r="PQ31" s="92">
        <v>0</v>
      </c>
      <c r="PR31" s="92">
        <v>0</v>
      </c>
      <c r="PS31" s="92">
        <v>0</v>
      </c>
      <c r="PT31" s="92">
        <v>0</v>
      </c>
      <c r="PU31" s="92">
        <v>0</v>
      </c>
      <c r="PV31" s="92">
        <v>0</v>
      </c>
      <c r="PW31" s="92">
        <v>0</v>
      </c>
      <c r="PX31" s="92">
        <v>0</v>
      </c>
      <c r="PY31" s="92">
        <v>0</v>
      </c>
      <c r="PZ31" s="92">
        <v>0</v>
      </c>
      <c r="QA31" s="92">
        <v>0</v>
      </c>
      <c r="QB31" s="92">
        <v>0</v>
      </c>
      <c r="QC31" s="92">
        <v>0</v>
      </c>
      <c r="QD31" s="92">
        <v>0</v>
      </c>
      <c r="QE31" s="92">
        <v>0</v>
      </c>
      <c r="QF31" s="92">
        <v>1.0000000000000001E-5</v>
      </c>
      <c r="QG31" s="92">
        <v>0</v>
      </c>
      <c r="QH31" s="92">
        <v>0</v>
      </c>
      <c r="QI31" s="92">
        <v>0</v>
      </c>
      <c r="QJ31" s="92">
        <v>0</v>
      </c>
      <c r="QK31" s="92">
        <v>0</v>
      </c>
      <c r="QL31" s="92">
        <v>0</v>
      </c>
      <c r="QM31" s="92">
        <v>0</v>
      </c>
      <c r="QN31" s="92">
        <v>0</v>
      </c>
      <c r="QO31" s="92">
        <v>0</v>
      </c>
      <c r="QP31" s="92">
        <v>0</v>
      </c>
      <c r="QQ31" s="92">
        <v>0</v>
      </c>
      <c r="QR31" s="92">
        <v>0</v>
      </c>
      <c r="QS31" s="92">
        <v>0</v>
      </c>
      <c r="QT31" s="92">
        <v>0</v>
      </c>
      <c r="QU31" s="92">
        <v>0</v>
      </c>
      <c r="QV31" s="92">
        <v>0</v>
      </c>
      <c r="QW31" s="92">
        <v>0</v>
      </c>
      <c r="QX31" s="92">
        <v>0</v>
      </c>
      <c r="QY31" s="92">
        <v>0</v>
      </c>
      <c r="QZ31" s="92">
        <v>0</v>
      </c>
      <c r="RA31" s="92">
        <v>0</v>
      </c>
      <c r="RB31" s="92">
        <v>0</v>
      </c>
      <c r="RC31" s="92">
        <v>0</v>
      </c>
      <c r="RD31" s="92">
        <v>0</v>
      </c>
      <c r="RE31" s="92">
        <v>0</v>
      </c>
      <c r="RF31" s="92">
        <v>0</v>
      </c>
      <c r="RG31" s="92">
        <v>0</v>
      </c>
      <c r="RH31" s="92">
        <v>0</v>
      </c>
      <c r="RI31" s="92">
        <v>0</v>
      </c>
      <c r="RJ31" s="92">
        <v>0</v>
      </c>
      <c r="RK31" s="92">
        <v>0</v>
      </c>
      <c r="RL31" s="92">
        <v>0</v>
      </c>
      <c r="RM31" s="92">
        <v>0</v>
      </c>
      <c r="RN31" s="92">
        <v>0</v>
      </c>
      <c r="RO31" s="92">
        <v>0</v>
      </c>
      <c r="RP31" s="92">
        <v>0</v>
      </c>
      <c r="RQ31" s="92">
        <v>0</v>
      </c>
      <c r="RR31" s="92">
        <v>0</v>
      </c>
      <c r="RS31" s="92">
        <v>0</v>
      </c>
      <c r="RT31" s="92">
        <v>0</v>
      </c>
      <c r="RU31" s="92">
        <v>0</v>
      </c>
      <c r="RV31" s="92">
        <v>0</v>
      </c>
      <c r="RW31" s="92">
        <v>0</v>
      </c>
      <c r="RX31" s="92">
        <v>0</v>
      </c>
      <c r="RY31" s="92">
        <v>0</v>
      </c>
      <c r="RZ31" s="92">
        <v>0</v>
      </c>
      <c r="SA31" s="92">
        <v>0</v>
      </c>
      <c r="SB31" s="92">
        <v>0</v>
      </c>
      <c r="SC31" s="92">
        <v>0</v>
      </c>
      <c r="SD31" s="92">
        <v>0</v>
      </c>
      <c r="SE31" s="92">
        <v>0</v>
      </c>
      <c r="SF31" s="92">
        <v>0</v>
      </c>
      <c r="SG31" s="92">
        <v>0</v>
      </c>
      <c r="SH31" s="92">
        <v>0</v>
      </c>
      <c r="SI31" s="92">
        <v>0</v>
      </c>
      <c r="SJ31" s="92">
        <v>0</v>
      </c>
      <c r="SK31" s="92">
        <v>0</v>
      </c>
      <c r="SL31" s="92">
        <v>0</v>
      </c>
      <c r="SM31" s="92">
        <v>0</v>
      </c>
      <c r="SN31" s="92">
        <v>0</v>
      </c>
      <c r="SO31" s="92">
        <v>0</v>
      </c>
      <c r="SP31" s="92">
        <v>1</v>
      </c>
      <c r="SQ31" s="92">
        <v>0</v>
      </c>
      <c r="SR31" s="92">
        <v>0</v>
      </c>
      <c r="SS31" s="92">
        <v>0</v>
      </c>
      <c r="ST31" s="92">
        <v>0</v>
      </c>
      <c r="SU31" s="92">
        <v>0</v>
      </c>
      <c r="SV31" s="92">
        <v>0</v>
      </c>
      <c r="SW31" s="92">
        <v>0</v>
      </c>
      <c r="SX31" s="92">
        <v>0</v>
      </c>
      <c r="SY31" s="92">
        <v>4.1639600900000002E-7</v>
      </c>
      <c r="SZ31" s="92">
        <v>1.0000000000000001E-5</v>
      </c>
      <c r="TA31" s="92">
        <v>1.05486989E-7</v>
      </c>
      <c r="TB31" s="92">
        <v>20</v>
      </c>
      <c r="TC31" s="92">
        <v>1</v>
      </c>
      <c r="TD31" s="92">
        <v>0</v>
      </c>
      <c r="TE31" s="92">
        <v>0</v>
      </c>
      <c r="TF31" s="92">
        <v>1</v>
      </c>
      <c r="TG31" s="92">
        <v>-17942.5046</v>
      </c>
      <c r="TH31" s="92">
        <v>-747.11872900000003</v>
      </c>
      <c r="TI31" s="92">
        <v>-7.4711872899999998E-9</v>
      </c>
      <c r="TJ31" s="92">
        <v>-60.180662099999999</v>
      </c>
      <c r="TK31" s="92">
        <v>-2.5058987500000001</v>
      </c>
      <c r="TL31" s="92">
        <v>6.5789473700000003E-2</v>
      </c>
      <c r="TM31" s="92">
        <v>1.5799736799999999</v>
      </c>
      <c r="TN31" s="92">
        <v>24.015599999999999</v>
      </c>
      <c r="TO31" s="92">
        <v>0</v>
      </c>
      <c r="TP31" s="92">
        <v>0.68122387100000004</v>
      </c>
      <c r="TQ31" s="92">
        <v>-5.2735996119799997E-2</v>
      </c>
      <c r="TR31" s="92">
        <v>0</v>
      </c>
      <c r="TS31" s="92">
        <v>0</v>
      </c>
      <c r="TT31" s="92">
        <v>0</v>
      </c>
      <c r="TU31" s="92">
        <v>0</v>
      </c>
      <c r="TV31" s="92">
        <v>0</v>
      </c>
      <c r="TW31" s="92">
        <v>0</v>
      </c>
      <c r="TX31" s="92">
        <v>0</v>
      </c>
      <c r="TY31" s="92">
        <v>0</v>
      </c>
      <c r="TZ31" s="92">
        <v>0</v>
      </c>
      <c r="UA31" s="92">
        <v>0</v>
      </c>
      <c r="UB31" s="92">
        <v>0</v>
      </c>
      <c r="UC31" s="92">
        <v>0</v>
      </c>
      <c r="UD31" s="92">
        <v>0</v>
      </c>
      <c r="UE31" s="92">
        <v>0</v>
      </c>
      <c r="UF31" s="92">
        <v>0</v>
      </c>
      <c r="UG31" s="92">
        <v>0</v>
      </c>
      <c r="UH31" s="92">
        <v>0</v>
      </c>
      <c r="UI31" s="92">
        <v>0</v>
      </c>
      <c r="UJ31" s="92">
        <v>0</v>
      </c>
      <c r="UK31" s="92">
        <v>0</v>
      </c>
      <c r="UL31" s="92">
        <v>0</v>
      </c>
      <c r="UM31" s="92">
        <v>0</v>
      </c>
      <c r="UN31" s="92">
        <v>0</v>
      </c>
      <c r="UO31" s="92">
        <v>0</v>
      </c>
      <c r="UP31" s="92">
        <v>0</v>
      </c>
      <c r="UQ31" s="92">
        <v>0</v>
      </c>
      <c r="UR31" s="92">
        <v>0</v>
      </c>
      <c r="US31" s="92">
        <v>0</v>
      </c>
      <c r="UT31" s="92">
        <v>0</v>
      </c>
      <c r="UU31" s="92">
        <v>0</v>
      </c>
      <c r="UV31" s="92">
        <v>0</v>
      </c>
      <c r="UW31" s="92">
        <v>0</v>
      </c>
      <c r="UX31" s="92">
        <v>0</v>
      </c>
      <c r="UY31" s="92">
        <v>0</v>
      </c>
      <c r="UZ31" s="92">
        <v>0</v>
      </c>
      <c r="VA31" s="92">
        <v>0</v>
      </c>
      <c r="VB31" s="92">
        <v>0</v>
      </c>
      <c r="VC31" s="92">
        <v>0</v>
      </c>
      <c r="VD31" s="92">
        <v>0</v>
      </c>
      <c r="VE31" s="92">
        <v>0</v>
      </c>
      <c r="VF31" s="92">
        <v>0</v>
      </c>
      <c r="VG31" s="92">
        <v>0</v>
      </c>
      <c r="VH31" s="92">
        <v>0</v>
      </c>
      <c r="VI31" s="92">
        <v>0</v>
      </c>
      <c r="VJ31" s="92">
        <v>0</v>
      </c>
      <c r="VK31" s="92">
        <v>0</v>
      </c>
      <c r="VL31" s="92">
        <v>0</v>
      </c>
      <c r="VM31" s="92">
        <v>0</v>
      </c>
      <c r="VN31" s="92">
        <v>0</v>
      </c>
      <c r="VO31" s="92">
        <v>0</v>
      </c>
      <c r="VP31" s="92">
        <v>0</v>
      </c>
      <c r="VQ31" s="92">
        <v>0</v>
      </c>
      <c r="VR31" s="92">
        <v>0</v>
      </c>
      <c r="VS31" s="92">
        <v>0</v>
      </c>
      <c r="VT31" s="92">
        <v>0</v>
      </c>
      <c r="VU31" s="92">
        <v>0</v>
      </c>
      <c r="VV31" s="92">
        <v>0</v>
      </c>
      <c r="VW31" s="92">
        <v>0</v>
      </c>
      <c r="VX31" s="92">
        <v>0</v>
      </c>
      <c r="VY31" s="92">
        <v>0</v>
      </c>
      <c r="VZ31" s="92">
        <v>0</v>
      </c>
      <c r="WA31" s="92">
        <v>0</v>
      </c>
      <c r="WB31" s="92">
        <v>0</v>
      </c>
      <c r="WC31" s="92">
        <v>1.15665558055556E-10</v>
      </c>
    </row>
    <row r="32" spans="2:601" ht="13.5" customHeight="1">
      <c r="B32" s="851">
        <v>755</v>
      </c>
      <c r="C32" s="92">
        <v>0</v>
      </c>
      <c r="D32" s="92">
        <v>144.01762199999999</v>
      </c>
      <c r="E32" s="92">
        <v>-0.30978782700000002</v>
      </c>
      <c r="F32" s="92">
        <v>0</v>
      </c>
      <c r="G32" s="92">
        <v>0</v>
      </c>
      <c r="H32" s="92">
        <v>0</v>
      </c>
      <c r="I32" s="92">
        <v>0</v>
      </c>
      <c r="J32" s="92">
        <v>0</v>
      </c>
      <c r="K32" s="92">
        <v>0</v>
      </c>
      <c r="L32" s="92">
        <v>0</v>
      </c>
      <c r="M32" s="92">
        <v>0</v>
      </c>
      <c r="N32" s="92">
        <v>0</v>
      </c>
      <c r="O32" s="92">
        <v>0</v>
      </c>
      <c r="P32" s="92">
        <v>0</v>
      </c>
      <c r="Q32" s="92">
        <v>0</v>
      </c>
      <c r="R32" s="92">
        <v>0</v>
      </c>
      <c r="S32" s="92">
        <v>0</v>
      </c>
      <c r="T32" s="92">
        <v>0</v>
      </c>
      <c r="U32" s="92">
        <v>0</v>
      </c>
      <c r="V32" s="92">
        <v>0</v>
      </c>
      <c r="W32" s="92">
        <v>0</v>
      </c>
      <c r="X32" s="92">
        <v>0</v>
      </c>
      <c r="Y32" s="92">
        <v>0</v>
      </c>
      <c r="Z32" s="92">
        <v>0</v>
      </c>
      <c r="AA32" s="92">
        <v>0</v>
      </c>
      <c r="AB32" s="92">
        <v>0</v>
      </c>
      <c r="AC32" s="92">
        <v>0</v>
      </c>
      <c r="AD32" s="92">
        <v>0</v>
      </c>
      <c r="AE32" s="92">
        <v>0</v>
      </c>
      <c r="AF32" s="92">
        <v>0</v>
      </c>
      <c r="AG32" s="92">
        <v>1.0905774500000001</v>
      </c>
      <c r="AH32" s="92">
        <v>0</v>
      </c>
      <c r="AI32" s="92">
        <v>0</v>
      </c>
      <c r="AJ32" s="92">
        <v>0</v>
      </c>
      <c r="AK32" s="92">
        <v>0</v>
      </c>
      <c r="AL32" s="92">
        <v>0</v>
      </c>
      <c r="AM32" s="92">
        <v>0</v>
      </c>
      <c r="AN32" s="92">
        <v>0</v>
      </c>
      <c r="AO32" s="92">
        <v>0</v>
      </c>
      <c r="AP32" s="92">
        <v>0</v>
      </c>
      <c r="AQ32" s="92">
        <v>0</v>
      </c>
      <c r="AR32" s="92">
        <v>0</v>
      </c>
      <c r="AS32" s="92">
        <v>0</v>
      </c>
      <c r="AT32" s="92">
        <v>0</v>
      </c>
      <c r="AU32" s="92">
        <v>0</v>
      </c>
      <c r="AV32" s="92">
        <v>0</v>
      </c>
      <c r="AW32" s="92">
        <v>0</v>
      </c>
      <c r="AX32" s="92">
        <v>0</v>
      </c>
      <c r="AY32" s="92">
        <v>0</v>
      </c>
      <c r="AZ32" s="92">
        <v>0</v>
      </c>
      <c r="BA32" s="92">
        <v>0</v>
      </c>
      <c r="BB32" s="92">
        <v>0</v>
      </c>
      <c r="BC32" s="92">
        <v>0</v>
      </c>
      <c r="BD32" s="92">
        <v>0</v>
      </c>
      <c r="BE32" s="92">
        <v>0</v>
      </c>
      <c r="BF32" s="92">
        <v>0</v>
      </c>
      <c r="BG32" s="92">
        <v>0</v>
      </c>
      <c r="BH32" s="92">
        <v>0</v>
      </c>
      <c r="BI32" s="92">
        <v>0</v>
      </c>
      <c r="BJ32" s="92">
        <v>0</v>
      </c>
      <c r="BK32" s="92">
        <v>0</v>
      </c>
      <c r="BL32" s="92">
        <v>0</v>
      </c>
      <c r="BM32" s="92">
        <v>0</v>
      </c>
      <c r="BN32" s="92">
        <v>0</v>
      </c>
      <c r="BO32" s="92">
        <v>0</v>
      </c>
      <c r="BP32" s="92">
        <v>0</v>
      </c>
      <c r="BQ32" s="92">
        <v>0</v>
      </c>
      <c r="BR32" s="92">
        <v>0</v>
      </c>
      <c r="BS32" s="92">
        <v>0</v>
      </c>
      <c r="BT32" s="92">
        <v>0</v>
      </c>
      <c r="BU32" s="92">
        <v>0</v>
      </c>
      <c r="BV32" s="92">
        <v>0</v>
      </c>
      <c r="BW32" s="92">
        <v>0</v>
      </c>
      <c r="BX32" s="92">
        <v>0</v>
      </c>
      <c r="BY32" s="92">
        <v>0</v>
      </c>
      <c r="BZ32" s="92">
        <v>0</v>
      </c>
      <c r="CA32" s="92">
        <v>0</v>
      </c>
      <c r="CB32" s="92">
        <v>0</v>
      </c>
      <c r="CC32" s="92">
        <v>0</v>
      </c>
      <c r="CD32" s="92">
        <v>0</v>
      </c>
      <c r="CE32" s="92">
        <v>0</v>
      </c>
      <c r="CF32" s="92">
        <v>0</v>
      </c>
      <c r="CG32" s="92">
        <v>0</v>
      </c>
      <c r="CH32" s="92">
        <v>0</v>
      </c>
      <c r="CI32" s="92">
        <v>0</v>
      </c>
      <c r="CJ32" s="92">
        <v>0</v>
      </c>
      <c r="CK32" s="92">
        <v>0</v>
      </c>
      <c r="CL32" s="92">
        <v>0</v>
      </c>
      <c r="CM32" s="92">
        <v>0</v>
      </c>
      <c r="CN32" s="92">
        <v>0</v>
      </c>
      <c r="CO32" s="92">
        <v>0</v>
      </c>
      <c r="CP32" s="92">
        <v>0</v>
      </c>
      <c r="CQ32" s="92">
        <v>1</v>
      </c>
      <c r="CR32" s="92">
        <v>0</v>
      </c>
      <c r="CS32" s="92">
        <v>0</v>
      </c>
      <c r="CT32" s="92">
        <v>0</v>
      </c>
      <c r="CU32" s="92">
        <v>0</v>
      </c>
      <c r="CV32" s="92">
        <v>0</v>
      </c>
      <c r="CW32" s="92">
        <v>0</v>
      </c>
      <c r="CX32" s="92">
        <v>0</v>
      </c>
      <c r="CY32" s="92">
        <v>0</v>
      </c>
      <c r="CZ32" s="92">
        <v>0</v>
      </c>
      <c r="DA32" s="92">
        <v>0</v>
      </c>
      <c r="DB32" s="92">
        <v>0</v>
      </c>
      <c r="DC32" s="92">
        <v>0</v>
      </c>
      <c r="DD32" s="92">
        <v>0</v>
      </c>
      <c r="DE32" s="92">
        <v>0</v>
      </c>
      <c r="DF32" s="92">
        <v>0</v>
      </c>
      <c r="DG32" s="92">
        <v>0</v>
      </c>
      <c r="DH32" s="92">
        <v>0</v>
      </c>
      <c r="DI32" s="92">
        <v>0</v>
      </c>
      <c r="DJ32" s="92">
        <v>0</v>
      </c>
      <c r="DK32" s="92">
        <v>0</v>
      </c>
      <c r="DL32" s="92">
        <v>0</v>
      </c>
      <c r="DM32" s="92">
        <v>0</v>
      </c>
      <c r="DN32" s="92">
        <v>0</v>
      </c>
      <c r="DO32" s="92">
        <v>0</v>
      </c>
      <c r="DP32" s="92">
        <v>0</v>
      </c>
      <c r="DQ32" s="92">
        <v>0</v>
      </c>
      <c r="DR32" s="92">
        <v>0</v>
      </c>
      <c r="DS32" s="92">
        <v>0</v>
      </c>
      <c r="DT32" s="92">
        <v>0</v>
      </c>
      <c r="DU32" s="92">
        <v>0</v>
      </c>
      <c r="DV32" s="92">
        <v>0</v>
      </c>
      <c r="DW32" s="92">
        <v>0</v>
      </c>
      <c r="DX32" s="92">
        <v>0</v>
      </c>
      <c r="DY32" s="92">
        <v>0</v>
      </c>
      <c r="DZ32" s="92">
        <v>0</v>
      </c>
      <c r="EA32" s="92">
        <v>0</v>
      </c>
      <c r="EB32" s="92">
        <v>0</v>
      </c>
      <c r="EC32" s="92">
        <v>0</v>
      </c>
      <c r="ED32" s="92">
        <v>0</v>
      </c>
      <c r="EE32" s="92">
        <v>0</v>
      </c>
      <c r="EF32" s="92">
        <v>0</v>
      </c>
      <c r="EG32" s="92">
        <v>0</v>
      </c>
      <c r="EH32" s="92">
        <v>0</v>
      </c>
      <c r="EI32" s="92">
        <v>0</v>
      </c>
      <c r="EJ32" s="92">
        <v>0</v>
      </c>
      <c r="EK32" s="92">
        <v>0</v>
      </c>
      <c r="EL32" s="92">
        <v>0</v>
      </c>
      <c r="EM32" s="92">
        <v>0</v>
      </c>
      <c r="EN32" s="92">
        <v>0</v>
      </c>
      <c r="EO32" s="92">
        <v>0</v>
      </c>
      <c r="EP32" s="92">
        <v>0</v>
      </c>
      <c r="EQ32" s="92">
        <v>0</v>
      </c>
      <c r="ER32" s="92">
        <v>0</v>
      </c>
      <c r="ES32" s="92">
        <v>0</v>
      </c>
      <c r="ET32" s="92">
        <v>0</v>
      </c>
      <c r="EU32" s="92">
        <v>0</v>
      </c>
      <c r="EV32" s="92">
        <v>0</v>
      </c>
      <c r="EW32" s="92">
        <v>0</v>
      </c>
      <c r="EX32" s="92">
        <v>0</v>
      </c>
      <c r="EY32" s="92">
        <v>0</v>
      </c>
      <c r="EZ32" s="92">
        <v>0</v>
      </c>
      <c r="FA32" s="92">
        <v>144.01762199999999</v>
      </c>
      <c r="FB32" s="92">
        <v>0</v>
      </c>
      <c r="FC32" s="92">
        <v>0</v>
      </c>
      <c r="FD32" s="92">
        <v>0</v>
      </c>
      <c r="FE32" s="92">
        <v>0</v>
      </c>
      <c r="FF32" s="92">
        <v>0</v>
      </c>
      <c r="FG32" s="92">
        <v>0</v>
      </c>
      <c r="FH32" s="92">
        <v>0</v>
      </c>
      <c r="FI32" s="92">
        <v>0</v>
      </c>
      <c r="FJ32" s="92">
        <v>0</v>
      </c>
      <c r="FK32" s="92">
        <v>0</v>
      </c>
      <c r="FL32" s="92">
        <v>0</v>
      </c>
      <c r="FM32" s="92">
        <v>0</v>
      </c>
      <c r="FN32" s="92">
        <v>0</v>
      </c>
      <c r="FO32" s="92">
        <v>0</v>
      </c>
      <c r="FP32" s="92">
        <v>0</v>
      </c>
      <c r="FQ32" s="92">
        <v>0</v>
      </c>
      <c r="FR32" s="92">
        <v>0</v>
      </c>
      <c r="FS32" s="92">
        <v>0</v>
      </c>
      <c r="FT32" s="92">
        <v>0</v>
      </c>
      <c r="FU32" s="92">
        <v>0</v>
      </c>
      <c r="FV32" s="92">
        <v>0</v>
      </c>
      <c r="FW32" s="92">
        <v>0</v>
      </c>
      <c r="FX32" s="92">
        <v>0</v>
      </c>
      <c r="FY32" s="92">
        <v>0</v>
      </c>
      <c r="FZ32" s="92">
        <v>0</v>
      </c>
      <c r="GA32" s="92">
        <v>0</v>
      </c>
      <c r="GB32" s="92">
        <v>0</v>
      </c>
      <c r="GC32" s="92">
        <v>0</v>
      </c>
      <c r="GD32" s="92">
        <v>0</v>
      </c>
      <c r="GE32" s="92">
        <v>0</v>
      </c>
      <c r="GF32" s="92">
        <v>0</v>
      </c>
      <c r="GG32" s="92">
        <v>0</v>
      </c>
      <c r="GH32" s="92">
        <v>0</v>
      </c>
      <c r="GI32" s="92">
        <v>0</v>
      </c>
      <c r="GJ32" s="92">
        <v>0</v>
      </c>
      <c r="GK32" s="92">
        <v>0</v>
      </c>
      <c r="GL32" s="92">
        <v>0</v>
      </c>
      <c r="GM32" s="92">
        <v>0</v>
      </c>
      <c r="GN32" s="92">
        <v>0</v>
      </c>
      <c r="GO32" s="92">
        <v>0</v>
      </c>
      <c r="GP32" s="92">
        <v>0</v>
      </c>
      <c r="GQ32" s="92">
        <v>0</v>
      </c>
      <c r="GR32" s="92">
        <v>0</v>
      </c>
      <c r="GS32" s="92">
        <v>0</v>
      </c>
      <c r="GT32" s="92">
        <v>0</v>
      </c>
      <c r="GU32" s="92">
        <v>0</v>
      </c>
      <c r="GV32" s="92">
        <v>0</v>
      </c>
      <c r="GW32" s="92">
        <v>0</v>
      </c>
      <c r="GX32" s="92">
        <v>0</v>
      </c>
      <c r="GY32" s="92">
        <v>0</v>
      </c>
      <c r="GZ32" s="92">
        <v>0</v>
      </c>
      <c r="HA32" s="92">
        <v>0</v>
      </c>
      <c r="HB32" s="92">
        <v>0</v>
      </c>
      <c r="HC32" s="92">
        <v>0</v>
      </c>
      <c r="HD32" s="92">
        <v>0</v>
      </c>
      <c r="HE32" s="92">
        <v>0</v>
      </c>
      <c r="HF32" s="92">
        <v>0</v>
      </c>
      <c r="HG32" s="92">
        <v>0</v>
      </c>
      <c r="HH32" s="92">
        <v>0</v>
      </c>
      <c r="HI32" s="92">
        <v>0</v>
      </c>
      <c r="HJ32" s="92">
        <v>0</v>
      </c>
      <c r="HK32" s="92">
        <v>1</v>
      </c>
      <c r="HL32" s="92">
        <v>0</v>
      </c>
      <c r="HM32" s="92">
        <v>0</v>
      </c>
      <c r="HN32" s="92">
        <v>0</v>
      </c>
      <c r="HO32" s="92">
        <v>0</v>
      </c>
      <c r="HP32" s="92">
        <v>0</v>
      </c>
      <c r="HQ32" s="92">
        <v>0</v>
      </c>
      <c r="HR32" s="92">
        <v>0</v>
      </c>
      <c r="HS32" s="92">
        <v>0</v>
      </c>
      <c r="HT32" s="92">
        <v>0</v>
      </c>
      <c r="HU32" s="92">
        <v>0</v>
      </c>
      <c r="HV32" s="92">
        <v>0</v>
      </c>
      <c r="HW32" s="92">
        <v>0</v>
      </c>
      <c r="HX32" s="92">
        <v>0</v>
      </c>
      <c r="HY32" s="92">
        <v>0</v>
      </c>
      <c r="HZ32" s="92">
        <v>0</v>
      </c>
      <c r="IA32" s="92">
        <v>0</v>
      </c>
      <c r="IB32" s="92">
        <v>0</v>
      </c>
      <c r="IC32" s="92">
        <v>0</v>
      </c>
      <c r="ID32" s="92">
        <v>0</v>
      </c>
      <c r="IE32" s="92">
        <v>0</v>
      </c>
      <c r="IF32" s="92">
        <v>0</v>
      </c>
      <c r="IG32" s="92">
        <v>0</v>
      </c>
      <c r="IH32" s="92">
        <v>0</v>
      </c>
      <c r="II32" s="92">
        <v>0</v>
      </c>
      <c r="IJ32" s="92">
        <v>0</v>
      </c>
      <c r="IK32" s="92">
        <v>0</v>
      </c>
      <c r="IL32" s="92">
        <v>0</v>
      </c>
      <c r="IM32" s="92">
        <v>0</v>
      </c>
      <c r="IN32" s="92">
        <v>0</v>
      </c>
      <c r="IO32" s="92">
        <v>0</v>
      </c>
      <c r="IP32" s="92">
        <v>0</v>
      </c>
      <c r="IQ32" s="92">
        <v>0</v>
      </c>
      <c r="IR32" s="92">
        <v>0</v>
      </c>
      <c r="IS32" s="92">
        <v>0</v>
      </c>
      <c r="IT32" s="92">
        <v>1.0905774500000001</v>
      </c>
      <c r="IU32" s="92">
        <v>144.01762199999999</v>
      </c>
      <c r="IV32" s="92">
        <v>2.3775178000000001</v>
      </c>
      <c r="IW32" s="92">
        <v>20</v>
      </c>
      <c r="IX32" s="92">
        <v>1</v>
      </c>
      <c r="IY32" s="92">
        <v>0</v>
      </c>
      <c r="IZ32" s="92">
        <v>1</v>
      </c>
      <c r="JA32" s="92">
        <v>0</v>
      </c>
      <c r="JB32" s="92">
        <v>-284058.53100000002</v>
      </c>
      <c r="JC32" s="92">
        <v>-2151.0411199999999</v>
      </c>
      <c r="JD32" s="92">
        <v>-0.30978782700000002</v>
      </c>
      <c r="JE32" s="92">
        <v>-592.68957</v>
      </c>
      <c r="JF32" s="92">
        <v>-4.4881582399999997</v>
      </c>
      <c r="JG32" s="92">
        <v>7.64507031E-3</v>
      </c>
      <c r="JH32" s="92">
        <v>1.0095797</v>
      </c>
      <c r="JI32" s="92">
        <v>132.05629999999999</v>
      </c>
      <c r="JJ32" s="92">
        <v>0</v>
      </c>
      <c r="JK32" s="92">
        <v>0</v>
      </c>
      <c r="JL32" s="92">
        <v>0</v>
      </c>
      <c r="JM32" s="92">
        <v>0</v>
      </c>
      <c r="JN32" s="92">
        <v>0</v>
      </c>
      <c r="JO32" s="92">
        <v>0</v>
      </c>
      <c r="JP32" s="92">
        <v>0</v>
      </c>
      <c r="JQ32" s="92">
        <v>0</v>
      </c>
      <c r="JR32" s="92">
        <v>0</v>
      </c>
      <c r="JS32" s="92">
        <v>0</v>
      </c>
      <c r="JT32" s="92">
        <v>0</v>
      </c>
      <c r="JU32" s="92">
        <v>0</v>
      </c>
      <c r="JV32" s="92">
        <v>0</v>
      </c>
      <c r="JW32" s="92">
        <v>0</v>
      </c>
      <c r="JX32" s="92">
        <v>0</v>
      </c>
      <c r="JY32" s="92">
        <v>0</v>
      </c>
      <c r="JZ32" s="92">
        <v>0</v>
      </c>
      <c r="KA32" s="92">
        <v>0</v>
      </c>
      <c r="KB32" s="92">
        <v>0</v>
      </c>
      <c r="KC32" s="92">
        <v>0</v>
      </c>
      <c r="KD32" s="92">
        <v>0</v>
      </c>
      <c r="KE32" s="92">
        <v>0</v>
      </c>
      <c r="KF32" s="92">
        <v>0</v>
      </c>
      <c r="KG32" s="92">
        <v>0</v>
      </c>
      <c r="KH32" s="92">
        <v>0</v>
      </c>
      <c r="KI32" s="92">
        <v>0</v>
      </c>
      <c r="KJ32" s="92">
        <v>0</v>
      </c>
      <c r="KK32" s="92">
        <v>0</v>
      </c>
      <c r="KL32" s="92">
        <v>0</v>
      </c>
      <c r="KM32" s="92">
        <v>0</v>
      </c>
      <c r="KN32" s="92">
        <v>0</v>
      </c>
      <c r="KO32" s="92">
        <v>0</v>
      </c>
      <c r="KP32" s="92">
        <v>0</v>
      </c>
      <c r="KQ32" s="92">
        <v>0</v>
      </c>
      <c r="KR32" s="92">
        <v>0</v>
      </c>
      <c r="KS32" s="92">
        <v>0</v>
      </c>
      <c r="KT32" s="92">
        <v>0</v>
      </c>
      <c r="KU32" s="92">
        <v>0</v>
      </c>
      <c r="KV32" s="92">
        <v>0</v>
      </c>
      <c r="KW32" s="92">
        <v>0</v>
      </c>
      <c r="KX32" s="92">
        <v>0</v>
      </c>
      <c r="KY32" s="92">
        <v>0</v>
      </c>
      <c r="KZ32" s="92">
        <v>0</v>
      </c>
      <c r="LA32" s="92">
        <v>0</v>
      </c>
      <c r="LB32" s="92">
        <v>0</v>
      </c>
      <c r="LC32" s="92">
        <v>0</v>
      </c>
      <c r="LD32" s="92">
        <v>0</v>
      </c>
      <c r="LE32" s="92">
        <v>0</v>
      </c>
      <c r="LF32" s="92">
        <v>0</v>
      </c>
      <c r="LG32" s="92">
        <v>0</v>
      </c>
      <c r="LH32" s="92">
        <v>0</v>
      </c>
      <c r="LI32" s="92">
        <v>0</v>
      </c>
      <c r="LJ32" s="92">
        <v>0</v>
      </c>
      <c r="LK32" s="92">
        <v>0</v>
      </c>
      <c r="LL32" s="92">
        <v>0</v>
      </c>
      <c r="LM32" s="92">
        <v>0</v>
      </c>
      <c r="LN32" s="92">
        <v>0</v>
      </c>
      <c r="LO32" s="92">
        <v>0</v>
      </c>
      <c r="LP32" s="92">
        <v>0</v>
      </c>
      <c r="LQ32" s="92">
        <v>0</v>
      </c>
      <c r="LR32" s="92">
        <v>0</v>
      </c>
      <c r="LS32" s="92">
        <v>0</v>
      </c>
      <c r="LT32" s="92">
        <v>0</v>
      </c>
      <c r="LU32" s="92">
        <v>0</v>
      </c>
      <c r="LV32" s="92">
        <v>0</v>
      </c>
      <c r="LW32" s="92">
        <v>0</v>
      </c>
      <c r="LX32" s="92">
        <v>0</v>
      </c>
      <c r="LY32" s="92">
        <v>0</v>
      </c>
      <c r="LZ32" s="92">
        <v>0</v>
      </c>
      <c r="MA32" s="92">
        <v>0</v>
      </c>
      <c r="MB32" s="92">
        <v>0</v>
      </c>
      <c r="MC32" s="92">
        <v>0</v>
      </c>
      <c r="MD32" s="92">
        <v>0</v>
      </c>
      <c r="ME32" s="92">
        <v>0</v>
      </c>
      <c r="MF32" s="92">
        <v>0</v>
      </c>
      <c r="MG32" s="92">
        <v>0</v>
      </c>
      <c r="MH32" s="92">
        <v>0</v>
      </c>
      <c r="MI32" s="92">
        <v>0</v>
      </c>
      <c r="MJ32" s="92">
        <v>0</v>
      </c>
      <c r="MK32" s="92">
        <v>0</v>
      </c>
      <c r="ML32" s="92">
        <v>0</v>
      </c>
      <c r="MM32" s="92">
        <v>0</v>
      </c>
      <c r="MN32" s="92">
        <v>0</v>
      </c>
      <c r="MO32" s="92">
        <v>0</v>
      </c>
      <c r="MP32" s="92">
        <v>0</v>
      </c>
      <c r="MQ32" s="92">
        <v>0</v>
      </c>
      <c r="MR32" s="92">
        <v>0</v>
      </c>
      <c r="MS32" s="92">
        <v>0</v>
      </c>
      <c r="MT32" s="92">
        <v>0</v>
      </c>
      <c r="MU32" s="92">
        <v>0</v>
      </c>
      <c r="MV32" s="92">
        <v>0</v>
      </c>
      <c r="MW32" s="92">
        <v>0</v>
      </c>
      <c r="MX32" s="92">
        <v>0</v>
      </c>
      <c r="MY32" s="92">
        <v>0</v>
      </c>
      <c r="MZ32" s="92">
        <v>0</v>
      </c>
      <c r="NA32" s="92">
        <v>0</v>
      </c>
      <c r="NB32" s="92">
        <v>0</v>
      </c>
      <c r="NC32" s="92">
        <v>0</v>
      </c>
      <c r="ND32" s="92">
        <v>0</v>
      </c>
      <c r="NE32" s="92">
        <v>0</v>
      </c>
      <c r="NF32" s="92">
        <v>0</v>
      </c>
      <c r="NG32" s="92">
        <v>0</v>
      </c>
      <c r="NH32" s="92">
        <v>0</v>
      </c>
      <c r="NI32" s="92">
        <v>0</v>
      </c>
      <c r="NJ32" s="92">
        <v>0</v>
      </c>
      <c r="NK32" s="92">
        <v>0</v>
      </c>
      <c r="NL32" s="92">
        <v>0</v>
      </c>
      <c r="NM32" s="92">
        <v>0</v>
      </c>
      <c r="NN32" s="92">
        <v>0</v>
      </c>
      <c r="NO32" s="92">
        <v>0</v>
      </c>
      <c r="NP32" s="92">
        <v>0</v>
      </c>
      <c r="NQ32" s="92">
        <v>0</v>
      </c>
      <c r="NR32" s="92">
        <v>0</v>
      </c>
      <c r="NS32" s="92">
        <v>0</v>
      </c>
      <c r="NT32" s="92">
        <v>0</v>
      </c>
      <c r="NU32" s="92">
        <v>0</v>
      </c>
      <c r="NV32" s="92">
        <v>0</v>
      </c>
      <c r="NW32" s="92">
        <v>0</v>
      </c>
      <c r="NX32" s="92">
        <v>0</v>
      </c>
      <c r="NY32" s="92">
        <v>0</v>
      </c>
      <c r="NZ32" s="92">
        <v>0</v>
      </c>
      <c r="OA32" s="92">
        <v>0</v>
      </c>
      <c r="OB32" s="92">
        <v>0</v>
      </c>
      <c r="OC32" s="92">
        <v>0</v>
      </c>
      <c r="OD32" s="92">
        <v>0</v>
      </c>
      <c r="OE32" s="92">
        <v>0</v>
      </c>
      <c r="OF32" s="92">
        <v>0</v>
      </c>
      <c r="OG32" s="92">
        <v>0</v>
      </c>
      <c r="OH32" s="92">
        <v>0</v>
      </c>
      <c r="OI32" s="92">
        <v>0</v>
      </c>
      <c r="OJ32" s="92">
        <v>0</v>
      </c>
      <c r="OK32" s="92">
        <v>0</v>
      </c>
      <c r="OL32" s="92">
        <v>0</v>
      </c>
      <c r="OM32" s="92">
        <v>0</v>
      </c>
      <c r="ON32" s="92">
        <v>0</v>
      </c>
      <c r="OO32" s="92">
        <v>0</v>
      </c>
      <c r="OP32" s="92">
        <v>0</v>
      </c>
      <c r="OQ32" s="92">
        <v>0</v>
      </c>
      <c r="OR32" s="92">
        <v>0</v>
      </c>
      <c r="OS32" s="92">
        <v>0</v>
      </c>
      <c r="OT32" s="92">
        <v>0</v>
      </c>
      <c r="OU32" s="92">
        <v>0</v>
      </c>
      <c r="OV32" s="92">
        <v>0</v>
      </c>
      <c r="OW32" s="92">
        <v>0</v>
      </c>
      <c r="OX32" s="92">
        <v>0</v>
      </c>
      <c r="OY32" s="92">
        <v>0</v>
      </c>
      <c r="OZ32" s="92">
        <v>0</v>
      </c>
      <c r="PA32" s="92">
        <v>0</v>
      </c>
      <c r="PB32" s="92">
        <v>0</v>
      </c>
      <c r="PC32" s="92">
        <v>0</v>
      </c>
      <c r="PD32" s="92">
        <v>0</v>
      </c>
      <c r="PE32" s="92">
        <v>0</v>
      </c>
      <c r="PF32" s="92">
        <v>0</v>
      </c>
      <c r="PG32" s="92">
        <v>0</v>
      </c>
      <c r="PH32" s="92">
        <v>0</v>
      </c>
      <c r="PI32" s="92">
        <v>0</v>
      </c>
      <c r="PJ32" s="92">
        <v>0</v>
      </c>
      <c r="PK32" s="92">
        <v>0</v>
      </c>
      <c r="PL32" s="92">
        <v>0</v>
      </c>
      <c r="PM32" s="92">
        <v>0</v>
      </c>
      <c r="PN32" s="92">
        <v>0</v>
      </c>
      <c r="PO32" s="92">
        <v>0</v>
      </c>
      <c r="PP32" s="92">
        <v>0</v>
      </c>
      <c r="PQ32" s="92">
        <v>0</v>
      </c>
      <c r="PR32" s="92">
        <v>0</v>
      </c>
      <c r="PS32" s="92">
        <v>0</v>
      </c>
      <c r="PT32" s="92">
        <v>0</v>
      </c>
      <c r="PU32" s="92">
        <v>0</v>
      </c>
      <c r="PV32" s="92">
        <v>0</v>
      </c>
      <c r="PW32" s="92">
        <v>0</v>
      </c>
      <c r="PX32" s="92">
        <v>0</v>
      </c>
      <c r="PY32" s="92">
        <v>0</v>
      </c>
      <c r="PZ32" s="92">
        <v>0</v>
      </c>
      <c r="QA32" s="92">
        <v>0</v>
      </c>
      <c r="QB32" s="92">
        <v>0</v>
      </c>
      <c r="QC32" s="92">
        <v>0</v>
      </c>
      <c r="QD32" s="92">
        <v>0</v>
      </c>
      <c r="QE32" s="92">
        <v>0</v>
      </c>
      <c r="QF32" s="92">
        <v>0</v>
      </c>
      <c r="QG32" s="92">
        <v>0</v>
      </c>
      <c r="QH32" s="92">
        <v>0</v>
      </c>
      <c r="QI32" s="92">
        <v>0</v>
      </c>
      <c r="QJ32" s="92">
        <v>0</v>
      </c>
      <c r="QK32" s="92">
        <v>0</v>
      </c>
      <c r="QL32" s="92">
        <v>0</v>
      </c>
      <c r="QM32" s="92">
        <v>0</v>
      </c>
      <c r="QN32" s="92">
        <v>0</v>
      </c>
      <c r="QO32" s="92">
        <v>0</v>
      </c>
      <c r="QP32" s="92">
        <v>0</v>
      </c>
      <c r="QQ32" s="92">
        <v>0</v>
      </c>
      <c r="QR32" s="92">
        <v>0</v>
      </c>
      <c r="QS32" s="92">
        <v>0</v>
      </c>
      <c r="QT32" s="92">
        <v>0</v>
      </c>
      <c r="QU32" s="92">
        <v>0</v>
      </c>
      <c r="QV32" s="92">
        <v>0</v>
      </c>
      <c r="QW32" s="92">
        <v>0</v>
      </c>
      <c r="QX32" s="92">
        <v>0</v>
      </c>
      <c r="QY32" s="92">
        <v>0</v>
      </c>
      <c r="QZ32" s="92">
        <v>0</v>
      </c>
      <c r="RA32" s="92">
        <v>0</v>
      </c>
      <c r="RB32" s="92">
        <v>0</v>
      </c>
      <c r="RC32" s="92">
        <v>0</v>
      </c>
      <c r="RD32" s="92">
        <v>0</v>
      </c>
      <c r="RE32" s="92">
        <v>0</v>
      </c>
      <c r="RF32" s="92">
        <v>0</v>
      </c>
      <c r="RG32" s="92">
        <v>0</v>
      </c>
      <c r="RH32" s="92">
        <v>0</v>
      </c>
      <c r="RI32" s="92">
        <v>0</v>
      </c>
      <c r="RJ32" s="92">
        <v>0</v>
      </c>
      <c r="RK32" s="92">
        <v>0</v>
      </c>
      <c r="RL32" s="92">
        <v>0</v>
      </c>
      <c r="RM32" s="92">
        <v>0</v>
      </c>
      <c r="RN32" s="92">
        <v>0</v>
      </c>
      <c r="RO32" s="92">
        <v>0</v>
      </c>
      <c r="RP32" s="92">
        <v>0</v>
      </c>
      <c r="RQ32" s="92">
        <v>0</v>
      </c>
      <c r="RR32" s="92">
        <v>0</v>
      </c>
      <c r="RS32" s="92">
        <v>0</v>
      </c>
      <c r="RT32" s="92">
        <v>0</v>
      </c>
      <c r="RU32" s="92">
        <v>0</v>
      </c>
      <c r="RV32" s="92">
        <v>0</v>
      </c>
      <c r="RW32" s="92">
        <v>0</v>
      </c>
      <c r="RX32" s="92">
        <v>0</v>
      </c>
      <c r="RY32" s="92">
        <v>0</v>
      </c>
      <c r="RZ32" s="92">
        <v>0</v>
      </c>
      <c r="SA32" s="92">
        <v>0</v>
      </c>
      <c r="SB32" s="92">
        <v>0</v>
      </c>
      <c r="SC32" s="92">
        <v>0</v>
      </c>
      <c r="SD32" s="92">
        <v>0</v>
      </c>
      <c r="SE32" s="92">
        <v>0</v>
      </c>
      <c r="SF32" s="92">
        <v>0</v>
      </c>
      <c r="SG32" s="92">
        <v>0</v>
      </c>
      <c r="SH32" s="92">
        <v>0</v>
      </c>
      <c r="SI32" s="92">
        <v>0</v>
      </c>
      <c r="SJ32" s="92">
        <v>0</v>
      </c>
      <c r="SK32" s="92">
        <v>0</v>
      </c>
      <c r="SL32" s="92">
        <v>0</v>
      </c>
      <c r="SM32" s="92">
        <v>0</v>
      </c>
      <c r="SN32" s="92">
        <v>0</v>
      </c>
      <c r="SO32" s="92">
        <v>0</v>
      </c>
      <c r="SP32" s="92">
        <v>0</v>
      </c>
      <c r="SQ32" s="92">
        <v>0</v>
      </c>
      <c r="SR32" s="92">
        <v>0</v>
      </c>
      <c r="SS32" s="92">
        <v>0</v>
      </c>
      <c r="ST32" s="92">
        <v>0</v>
      </c>
      <c r="SU32" s="92">
        <v>0</v>
      </c>
      <c r="SV32" s="92">
        <v>0</v>
      </c>
      <c r="SW32" s="92">
        <v>0</v>
      </c>
      <c r="SX32" s="92">
        <v>0</v>
      </c>
      <c r="SY32" s="92">
        <v>0</v>
      </c>
      <c r="SZ32" s="92">
        <v>0</v>
      </c>
      <c r="TA32" s="92">
        <v>0</v>
      </c>
      <c r="TB32" s="92">
        <v>0</v>
      </c>
      <c r="TC32" s="92">
        <v>1</v>
      </c>
      <c r="TD32" s="92">
        <v>0</v>
      </c>
      <c r="TE32" s="92">
        <v>0</v>
      </c>
      <c r="TF32" s="92">
        <v>0</v>
      </c>
      <c r="TG32" s="92">
        <v>0</v>
      </c>
      <c r="TH32" s="92">
        <v>0</v>
      </c>
      <c r="TI32" s="92">
        <v>0</v>
      </c>
      <c r="TJ32" s="92">
        <v>0</v>
      </c>
      <c r="TK32" s="92">
        <v>0</v>
      </c>
      <c r="TL32" s="92">
        <v>0</v>
      </c>
      <c r="TM32" s="92">
        <v>0</v>
      </c>
      <c r="TN32" s="92">
        <v>0</v>
      </c>
      <c r="TO32" s="92">
        <v>0</v>
      </c>
      <c r="TP32" s="92">
        <v>0</v>
      </c>
      <c r="TQ32" s="92">
        <v>-360203.73895799997</v>
      </c>
      <c r="TR32" s="92">
        <v>0</v>
      </c>
      <c r="TS32" s="92">
        <v>0</v>
      </c>
      <c r="TT32" s="92">
        <v>0</v>
      </c>
      <c r="TU32" s="92">
        <v>0</v>
      </c>
      <c r="TV32" s="92">
        <v>0</v>
      </c>
      <c r="TW32" s="92">
        <v>0</v>
      </c>
      <c r="TX32" s="92">
        <v>0</v>
      </c>
      <c r="TY32" s="92">
        <v>0</v>
      </c>
      <c r="TZ32" s="92">
        <v>0</v>
      </c>
      <c r="UA32" s="92">
        <v>0</v>
      </c>
      <c r="UB32" s="92">
        <v>0</v>
      </c>
      <c r="UC32" s="92">
        <v>0</v>
      </c>
      <c r="UD32" s="92">
        <v>0</v>
      </c>
      <c r="UE32" s="92">
        <v>0</v>
      </c>
      <c r="UF32" s="92">
        <v>0</v>
      </c>
      <c r="UG32" s="92">
        <v>0</v>
      </c>
      <c r="UH32" s="92">
        <v>0</v>
      </c>
      <c r="UI32" s="92">
        <v>0</v>
      </c>
      <c r="UJ32" s="92">
        <v>0</v>
      </c>
      <c r="UK32" s="92">
        <v>0</v>
      </c>
      <c r="UL32" s="92">
        <v>0</v>
      </c>
      <c r="UM32" s="92">
        <v>0</v>
      </c>
      <c r="UN32" s="92">
        <v>0</v>
      </c>
      <c r="UO32" s="92">
        <v>0</v>
      </c>
      <c r="UP32" s="92">
        <v>0</v>
      </c>
      <c r="UQ32" s="92">
        <v>0</v>
      </c>
      <c r="UR32" s="92">
        <v>0</v>
      </c>
      <c r="US32" s="92">
        <v>0</v>
      </c>
      <c r="UT32" s="92">
        <v>0</v>
      </c>
      <c r="UU32" s="92">
        <v>0</v>
      </c>
      <c r="UV32" s="92">
        <v>0</v>
      </c>
      <c r="UW32" s="92">
        <v>0</v>
      </c>
      <c r="UX32" s="92">
        <v>0</v>
      </c>
      <c r="UY32" s="92">
        <v>0</v>
      </c>
      <c r="UZ32" s="92">
        <v>0</v>
      </c>
      <c r="VA32" s="92">
        <v>0</v>
      </c>
      <c r="VB32" s="92">
        <v>0</v>
      </c>
      <c r="VC32" s="92">
        <v>0</v>
      </c>
      <c r="VD32" s="92">
        <v>0</v>
      </c>
      <c r="VE32" s="92">
        <v>0</v>
      </c>
      <c r="VF32" s="92">
        <v>0</v>
      </c>
      <c r="VG32" s="92">
        <v>0</v>
      </c>
      <c r="VH32" s="92">
        <v>0</v>
      </c>
      <c r="VI32" s="92">
        <v>0</v>
      </c>
      <c r="VJ32" s="92">
        <v>0</v>
      </c>
      <c r="VK32" s="92">
        <v>0</v>
      </c>
      <c r="VL32" s="92">
        <v>0</v>
      </c>
      <c r="VM32" s="92">
        <v>0</v>
      </c>
      <c r="VN32" s="92">
        <v>0</v>
      </c>
      <c r="VO32" s="92">
        <v>0</v>
      </c>
      <c r="VP32" s="92">
        <v>0</v>
      </c>
      <c r="VQ32" s="92">
        <v>0</v>
      </c>
      <c r="VR32" s="92">
        <v>0</v>
      </c>
      <c r="VS32" s="92">
        <v>0</v>
      </c>
      <c r="VT32" s="92">
        <v>0</v>
      </c>
      <c r="VU32" s="92">
        <v>0</v>
      </c>
      <c r="VV32" s="92">
        <v>0</v>
      </c>
      <c r="VW32" s="92">
        <v>0</v>
      </c>
      <c r="VX32" s="92">
        <v>0</v>
      </c>
      <c r="VY32" s="92">
        <v>0</v>
      </c>
      <c r="VZ32" s="92">
        <v>0</v>
      </c>
      <c r="WA32" s="92">
        <v>0</v>
      </c>
      <c r="WB32" s="92">
        <v>0</v>
      </c>
      <c r="WC32" s="92">
        <v>0</v>
      </c>
    </row>
    <row r="33" spans="2:601" ht="13.5" customHeight="1">
      <c r="B33" s="851">
        <v>821</v>
      </c>
      <c r="C33" s="92">
        <v>0</v>
      </c>
      <c r="D33" s="92">
        <v>4687.9886399999996</v>
      </c>
      <c r="E33" s="92">
        <v>-17.412122700000001</v>
      </c>
      <c r="F33" s="92">
        <v>260.22291300000001</v>
      </c>
      <c r="G33" s="92">
        <v>0</v>
      </c>
      <c r="H33" s="92">
        <v>0</v>
      </c>
      <c r="I33" s="92">
        <v>0</v>
      </c>
      <c r="J33" s="92">
        <v>0</v>
      </c>
      <c r="K33" s="92">
        <v>0</v>
      </c>
      <c r="L33" s="92">
        <v>0</v>
      </c>
      <c r="M33" s="92">
        <v>0</v>
      </c>
      <c r="N33" s="92">
        <v>0</v>
      </c>
      <c r="O33" s="92">
        <v>0</v>
      </c>
      <c r="P33" s="92">
        <v>0</v>
      </c>
      <c r="Q33" s="92">
        <v>0</v>
      </c>
      <c r="R33" s="92">
        <v>0</v>
      </c>
      <c r="S33" s="92">
        <v>0</v>
      </c>
      <c r="T33" s="92">
        <v>0</v>
      </c>
      <c r="U33" s="92">
        <v>0</v>
      </c>
      <c r="V33" s="92">
        <v>0</v>
      </c>
      <c r="W33" s="92">
        <v>0</v>
      </c>
      <c r="X33" s="92">
        <v>0</v>
      </c>
      <c r="Y33" s="92">
        <v>0</v>
      </c>
      <c r="Z33" s="92">
        <v>0</v>
      </c>
      <c r="AA33" s="92">
        <v>0</v>
      </c>
      <c r="AB33" s="92">
        <v>0</v>
      </c>
      <c r="AC33" s="92">
        <v>0</v>
      </c>
      <c r="AD33" s="92">
        <v>0</v>
      </c>
      <c r="AE33" s="92">
        <v>0</v>
      </c>
      <c r="AF33" s="92">
        <v>0</v>
      </c>
      <c r="AG33" s="92">
        <v>0</v>
      </c>
      <c r="AH33" s="92">
        <v>0</v>
      </c>
      <c r="AI33" s="92">
        <v>0</v>
      </c>
      <c r="AJ33" s="92">
        <v>0</v>
      </c>
      <c r="AK33" s="92">
        <v>0</v>
      </c>
      <c r="AL33" s="92">
        <v>0</v>
      </c>
      <c r="AM33" s="92">
        <v>0</v>
      </c>
      <c r="AN33" s="92">
        <v>0</v>
      </c>
      <c r="AO33" s="92">
        <v>0</v>
      </c>
      <c r="AP33" s="92">
        <v>0</v>
      </c>
      <c r="AQ33" s="92">
        <v>0</v>
      </c>
      <c r="AR33" s="92">
        <v>0</v>
      </c>
      <c r="AS33" s="92">
        <v>0</v>
      </c>
      <c r="AT33" s="92">
        <v>0</v>
      </c>
      <c r="AU33" s="92">
        <v>0</v>
      </c>
      <c r="AV33" s="92">
        <v>0</v>
      </c>
      <c r="AW33" s="92">
        <v>0</v>
      </c>
      <c r="AX33" s="92">
        <v>0</v>
      </c>
      <c r="AY33" s="92">
        <v>0</v>
      </c>
      <c r="AZ33" s="92">
        <v>0</v>
      </c>
      <c r="BA33" s="92">
        <v>0</v>
      </c>
      <c r="BB33" s="92">
        <v>0</v>
      </c>
      <c r="BC33" s="92">
        <v>0</v>
      </c>
      <c r="BD33" s="92">
        <v>0</v>
      </c>
      <c r="BE33" s="92">
        <v>0</v>
      </c>
      <c r="BF33" s="92">
        <v>0</v>
      </c>
      <c r="BG33" s="92">
        <v>0</v>
      </c>
      <c r="BH33" s="92">
        <v>0</v>
      </c>
      <c r="BI33" s="92">
        <v>0</v>
      </c>
      <c r="BJ33" s="92">
        <v>0</v>
      </c>
      <c r="BK33" s="92">
        <v>0</v>
      </c>
      <c r="BL33" s="92">
        <v>0</v>
      </c>
      <c r="BM33" s="92">
        <v>0</v>
      </c>
      <c r="BN33" s="92">
        <v>0</v>
      </c>
      <c r="BO33" s="92">
        <v>0</v>
      </c>
      <c r="BP33" s="92">
        <v>1</v>
      </c>
      <c r="BQ33" s="92">
        <v>0</v>
      </c>
      <c r="BR33" s="92">
        <v>0</v>
      </c>
      <c r="BS33" s="92">
        <v>0</v>
      </c>
      <c r="BT33" s="92">
        <v>0</v>
      </c>
      <c r="BU33" s="92">
        <v>0</v>
      </c>
      <c r="BV33" s="92">
        <v>0</v>
      </c>
      <c r="BW33" s="92">
        <v>0</v>
      </c>
      <c r="BX33" s="92">
        <v>0</v>
      </c>
      <c r="BY33" s="92">
        <v>0</v>
      </c>
      <c r="BZ33" s="92">
        <v>0</v>
      </c>
      <c r="CA33" s="92">
        <v>0</v>
      </c>
      <c r="CB33" s="92">
        <v>0</v>
      </c>
      <c r="CC33" s="92">
        <v>0</v>
      </c>
      <c r="CD33" s="92">
        <v>0</v>
      </c>
      <c r="CE33" s="92">
        <v>0</v>
      </c>
      <c r="CF33" s="92">
        <v>0</v>
      </c>
      <c r="CG33" s="92">
        <v>0</v>
      </c>
      <c r="CH33" s="92">
        <v>0</v>
      </c>
      <c r="CI33" s="92">
        <v>0</v>
      </c>
      <c r="CJ33" s="92">
        <v>0</v>
      </c>
      <c r="CK33" s="92">
        <v>0</v>
      </c>
      <c r="CL33" s="92">
        <v>0</v>
      </c>
      <c r="CM33" s="92">
        <v>0</v>
      </c>
      <c r="CN33" s="92">
        <v>0</v>
      </c>
      <c r="CO33" s="92">
        <v>0</v>
      </c>
      <c r="CP33" s="92">
        <v>0</v>
      </c>
      <c r="CQ33" s="92">
        <v>0</v>
      </c>
      <c r="CR33" s="92">
        <v>0</v>
      </c>
      <c r="CS33" s="92">
        <v>0</v>
      </c>
      <c r="CT33" s="92">
        <v>0</v>
      </c>
      <c r="CU33" s="92">
        <v>0</v>
      </c>
      <c r="CV33" s="92">
        <v>0</v>
      </c>
      <c r="CW33" s="92">
        <v>0</v>
      </c>
      <c r="CX33" s="92">
        <v>0</v>
      </c>
      <c r="CY33" s="92">
        <v>0</v>
      </c>
      <c r="CZ33" s="92">
        <v>0</v>
      </c>
      <c r="DA33" s="92">
        <v>0</v>
      </c>
      <c r="DB33" s="92">
        <v>0</v>
      </c>
      <c r="DC33" s="92">
        <v>0</v>
      </c>
      <c r="DD33" s="92">
        <v>0</v>
      </c>
      <c r="DE33" s="92">
        <v>0</v>
      </c>
      <c r="DF33" s="92">
        <v>0</v>
      </c>
      <c r="DG33" s="92">
        <v>0</v>
      </c>
      <c r="DH33" s="92">
        <v>0</v>
      </c>
      <c r="DI33" s="92">
        <v>0</v>
      </c>
      <c r="DJ33" s="92">
        <v>0</v>
      </c>
      <c r="DK33" s="92">
        <v>0</v>
      </c>
      <c r="DL33" s="92">
        <v>0</v>
      </c>
      <c r="DM33" s="92">
        <v>0</v>
      </c>
      <c r="DN33" s="92">
        <v>0</v>
      </c>
      <c r="DO33" s="92">
        <v>0</v>
      </c>
      <c r="DP33" s="92">
        <v>0</v>
      </c>
      <c r="DQ33" s="92">
        <v>0</v>
      </c>
      <c r="DR33" s="92">
        <v>0</v>
      </c>
      <c r="DS33" s="92">
        <v>0</v>
      </c>
      <c r="DT33" s="92">
        <v>0</v>
      </c>
      <c r="DU33" s="92">
        <v>0</v>
      </c>
      <c r="DV33" s="92">
        <v>0</v>
      </c>
      <c r="DW33" s="92">
        <v>0</v>
      </c>
      <c r="DX33" s="92">
        <v>0</v>
      </c>
      <c r="DY33" s="92">
        <v>0</v>
      </c>
      <c r="DZ33" s="92">
        <v>4687.9886399999996</v>
      </c>
      <c r="EA33" s="92">
        <v>0</v>
      </c>
      <c r="EB33" s="92">
        <v>0</v>
      </c>
      <c r="EC33" s="92">
        <v>0</v>
      </c>
      <c r="ED33" s="92">
        <v>0</v>
      </c>
      <c r="EE33" s="92">
        <v>0</v>
      </c>
      <c r="EF33" s="92">
        <v>0</v>
      </c>
      <c r="EG33" s="92">
        <v>0</v>
      </c>
      <c r="EH33" s="92">
        <v>0</v>
      </c>
      <c r="EI33" s="92">
        <v>0</v>
      </c>
      <c r="EJ33" s="92">
        <v>0</v>
      </c>
      <c r="EK33" s="92">
        <v>0</v>
      </c>
      <c r="EL33" s="92">
        <v>0</v>
      </c>
      <c r="EM33" s="92">
        <v>0</v>
      </c>
      <c r="EN33" s="92">
        <v>0</v>
      </c>
      <c r="EO33" s="92">
        <v>0</v>
      </c>
      <c r="EP33" s="92">
        <v>0</v>
      </c>
      <c r="EQ33" s="92">
        <v>0</v>
      </c>
      <c r="ER33" s="92">
        <v>0</v>
      </c>
      <c r="ES33" s="92">
        <v>0</v>
      </c>
      <c r="ET33" s="92">
        <v>0</v>
      </c>
      <c r="EU33" s="92">
        <v>0</v>
      </c>
      <c r="EV33" s="92">
        <v>0</v>
      </c>
      <c r="EW33" s="92">
        <v>0</v>
      </c>
      <c r="EX33" s="92">
        <v>0</v>
      </c>
      <c r="EY33" s="92">
        <v>0</v>
      </c>
      <c r="EZ33" s="92">
        <v>0</v>
      </c>
      <c r="FA33" s="92">
        <v>0</v>
      </c>
      <c r="FB33" s="92">
        <v>0</v>
      </c>
      <c r="FC33" s="92">
        <v>0</v>
      </c>
      <c r="FD33" s="92">
        <v>0</v>
      </c>
      <c r="FE33" s="92">
        <v>0</v>
      </c>
      <c r="FF33" s="92">
        <v>0</v>
      </c>
      <c r="FG33" s="92">
        <v>0</v>
      </c>
      <c r="FH33" s="92">
        <v>0</v>
      </c>
      <c r="FI33" s="92">
        <v>0</v>
      </c>
      <c r="FJ33" s="92">
        <v>0</v>
      </c>
      <c r="FK33" s="92">
        <v>0</v>
      </c>
      <c r="FL33" s="92">
        <v>0</v>
      </c>
      <c r="FM33" s="92">
        <v>0</v>
      </c>
      <c r="FN33" s="92">
        <v>0</v>
      </c>
      <c r="FO33" s="92">
        <v>0</v>
      </c>
      <c r="FP33" s="92">
        <v>0</v>
      </c>
      <c r="FQ33" s="92">
        <v>0</v>
      </c>
      <c r="FR33" s="92">
        <v>0</v>
      </c>
      <c r="FS33" s="92">
        <v>0</v>
      </c>
      <c r="FT33" s="92">
        <v>0</v>
      </c>
      <c r="FU33" s="92">
        <v>0</v>
      </c>
      <c r="FV33" s="92">
        <v>0</v>
      </c>
      <c r="FW33" s="92">
        <v>0</v>
      </c>
      <c r="FX33" s="92">
        <v>0</v>
      </c>
      <c r="FY33" s="92">
        <v>0</v>
      </c>
      <c r="FZ33" s="92">
        <v>0</v>
      </c>
      <c r="GA33" s="92">
        <v>0</v>
      </c>
      <c r="GB33" s="92">
        <v>0</v>
      </c>
      <c r="GC33" s="92">
        <v>0</v>
      </c>
      <c r="GD33" s="92">
        <v>0</v>
      </c>
      <c r="GE33" s="92">
        <v>0</v>
      </c>
      <c r="GF33" s="92">
        <v>0</v>
      </c>
      <c r="GG33" s="92">
        <v>0</v>
      </c>
      <c r="GH33" s="92">
        <v>0</v>
      </c>
      <c r="GI33" s="92">
        <v>0</v>
      </c>
      <c r="GJ33" s="92">
        <v>1</v>
      </c>
      <c r="GK33" s="92">
        <v>0</v>
      </c>
      <c r="GL33" s="92">
        <v>0</v>
      </c>
      <c r="GM33" s="92">
        <v>0</v>
      </c>
      <c r="GN33" s="92">
        <v>0</v>
      </c>
      <c r="GO33" s="92">
        <v>0</v>
      </c>
      <c r="GP33" s="92">
        <v>0</v>
      </c>
      <c r="GQ33" s="92">
        <v>0</v>
      </c>
      <c r="GR33" s="92">
        <v>0</v>
      </c>
      <c r="GS33" s="92">
        <v>0</v>
      </c>
      <c r="GT33" s="92">
        <v>0</v>
      </c>
      <c r="GU33" s="92">
        <v>0</v>
      </c>
      <c r="GV33" s="92">
        <v>0</v>
      </c>
      <c r="GW33" s="92">
        <v>0</v>
      </c>
      <c r="GX33" s="92">
        <v>0</v>
      </c>
      <c r="GY33" s="92">
        <v>0</v>
      </c>
      <c r="GZ33" s="92">
        <v>0</v>
      </c>
      <c r="HA33" s="92">
        <v>0</v>
      </c>
      <c r="HB33" s="92">
        <v>0</v>
      </c>
      <c r="HC33" s="92">
        <v>0</v>
      </c>
      <c r="HD33" s="92">
        <v>0</v>
      </c>
      <c r="HE33" s="92">
        <v>0</v>
      </c>
      <c r="HF33" s="92">
        <v>0</v>
      </c>
      <c r="HG33" s="92">
        <v>0</v>
      </c>
      <c r="HH33" s="92">
        <v>0</v>
      </c>
      <c r="HI33" s="92">
        <v>0</v>
      </c>
      <c r="HJ33" s="92">
        <v>0</v>
      </c>
      <c r="HK33" s="92">
        <v>0</v>
      </c>
      <c r="HL33" s="92">
        <v>0</v>
      </c>
      <c r="HM33" s="92">
        <v>0</v>
      </c>
      <c r="HN33" s="92">
        <v>0</v>
      </c>
      <c r="HO33" s="92">
        <v>0</v>
      </c>
      <c r="HP33" s="92">
        <v>0</v>
      </c>
      <c r="HQ33" s="92">
        <v>0</v>
      </c>
      <c r="HR33" s="92">
        <v>0</v>
      </c>
      <c r="HS33" s="92">
        <v>0</v>
      </c>
      <c r="HT33" s="92">
        <v>0</v>
      </c>
      <c r="HU33" s="92">
        <v>0</v>
      </c>
      <c r="HV33" s="92">
        <v>0</v>
      </c>
      <c r="HW33" s="92">
        <v>0</v>
      </c>
      <c r="HX33" s="92">
        <v>0</v>
      </c>
      <c r="HY33" s="92">
        <v>0</v>
      </c>
      <c r="HZ33" s="92">
        <v>0</v>
      </c>
      <c r="IA33" s="92">
        <v>0</v>
      </c>
      <c r="IB33" s="92">
        <v>0</v>
      </c>
      <c r="IC33" s="92">
        <v>0</v>
      </c>
      <c r="ID33" s="92">
        <v>0</v>
      </c>
      <c r="IE33" s="92">
        <v>0</v>
      </c>
      <c r="IF33" s="92">
        <v>0</v>
      </c>
      <c r="IG33" s="92">
        <v>0</v>
      </c>
      <c r="IH33" s="92">
        <v>0</v>
      </c>
      <c r="II33" s="92">
        <v>0</v>
      </c>
      <c r="IJ33" s="92">
        <v>0</v>
      </c>
      <c r="IK33" s="92">
        <v>0</v>
      </c>
      <c r="IL33" s="92">
        <v>0</v>
      </c>
      <c r="IM33" s="92">
        <v>0</v>
      </c>
      <c r="IN33" s="92">
        <v>0</v>
      </c>
      <c r="IO33" s="92">
        <v>0</v>
      </c>
      <c r="IP33" s="92">
        <v>0</v>
      </c>
      <c r="IQ33" s="92">
        <v>0</v>
      </c>
      <c r="IR33" s="92">
        <v>0</v>
      </c>
      <c r="IS33" s="92">
        <v>0</v>
      </c>
      <c r="IT33" s="92">
        <v>260.22291300000001</v>
      </c>
      <c r="IU33" s="92">
        <v>4687.9886399999996</v>
      </c>
      <c r="IV33" s="92">
        <v>81.545866200000006</v>
      </c>
      <c r="IW33" s="92">
        <v>100.271575</v>
      </c>
      <c r="IX33" s="92">
        <v>5.4229876499999996</v>
      </c>
      <c r="IY33" s="92">
        <v>0</v>
      </c>
      <c r="IZ33" s="92">
        <v>1</v>
      </c>
      <c r="JA33" s="92">
        <v>0</v>
      </c>
      <c r="JB33" s="92">
        <v>-66912.334900000002</v>
      </c>
      <c r="JC33" s="92">
        <v>-3714.1990000000001</v>
      </c>
      <c r="JD33" s="92">
        <v>-17.412122700000001</v>
      </c>
      <c r="JE33" s="92">
        <v>-34.9345462</v>
      </c>
      <c r="JF33" s="92">
        <v>-1.9391619899999999</v>
      </c>
      <c r="JG33" s="92">
        <v>5.3185388200000003E-2</v>
      </c>
      <c r="JH33" s="92">
        <v>0.95814966099999999</v>
      </c>
      <c r="JI33" s="92">
        <v>18.015280000000001</v>
      </c>
      <c r="JJ33" s="92">
        <v>78.283726400000006</v>
      </c>
      <c r="JK33" s="92">
        <v>0</v>
      </c>
      <c r="JL33" s="92">
        <v>0</v>
      </c>
      <c r="JM33" s="92">
        <v>0</v>
      </c>
      <c r="JN33" s="92">
        <v>0</v>
      </c>
      <c r="JO33" s="92">
        <v>0</v>
      </c>
      <c r="JP33" s="92">
        <v>0</v>
      </c>
      <c r="JQ33" s="92">
        <v>0</v>
      </c>
      <c r="JR33" s="92">
        <v>0</v>
      </c>
      <c r="JS33" s="92">
        <v>0</v>
      </c>
      <c r="JT33" s="92">
        <v>0</v>
      </c>
      <c r="JU33" s="92">
        <v>0</v>
      </c>
      <c r="JV33" s="92">
        <v>0</v>
      </c>
      <c r="JW33" s="92">
        <v>0</v>
      </c>
      <c r="JX33" s="92">
        <v>0</v>
      </c>
      <c r="JY33" s="92">
        <v>0</v>
      </c>
      <c r="JZ33" s="92">
        <v>0</v>
      </c>
      <c r="KA33" s="92">
        <v>0</v>
      </c>
      <c r="KB33" s="92">
        <v>0</v>
      </c>
      <c r="KC33" s="92">
        <v>0</v>
      </c>
      <c r="KD33" s="92">
        <v>0</v>
      </c>
      <c r="KE33" s="92">
        <v>0</v>
      </c>
      <c r="KF33" s="92">
        <v>0</v>
      </c>
      <c r="KG33" s="92">
        <v>0</v>
      </c>
      <c r="KH33" s="92">
        <v>0</v>
      </c>
      <c r="KI33" s="92">
        <v>0</v>
      </c>
      <c r="KJ33" s="92">
        <v>0</v>
      </c>
      <c r="KK33" s="92">
        <v>0</v>
      </c>
      <c r="KL33" s="92">
        <v>0</v>
      </c>
      <c r="KM33" s="92">
        <v>0</v>
      </c>
      <c r="KN33" s="92">
        <v>0</v>
      </c>
      <c r="KO33" s="92">
        <v>0</v>
      </c>
      <c r="KP33" s="92">
        <v>0</v>
      </c>
      <c r="KQ33" s="92">
        <v>0</v>
      </c>
      <c r="KR33" s="92">
        <v>0</v>
      </c>
      <c r="KS33" s="92">
        <v>0</v>
      </c>
      <c r="KT33" s="92">
        <v>0</v>
      </c>
      <c r="KU33" s="92">
        <v>0</v>
      </c>
      <c r="KV33" s="92">
        <v>0</v>
      </c>
      <c r="KW33" s="92">
        <v>0</v>
      </c>
      <c r="KX33" s="92">
        <v>0</v>
      </c>
      <c r="KY33" s="92">
        <v>0</v>
      </c>
      <c r="KZ33" s="92">
        <v>0</v>
      </c>
      <c r="LA33" s="92">
        <v>0</v>
      </c>
      <c r="LB33" s="92">
        <v>0</v>
      </c>
      <c r="LC33" s="92">
        <v>0</v>
      </c>
      <c r="LD33" s="92">
        <v>0</v>
      </c>
      <c r="LE33" s="92">
        <v>0</v>
      </c>
      <c r="LF33" s="92">
        <v>0</v>
      </c>
      <c r="LG33" s="92">
        <v>0</v>
      </c>
      <c r="LH33" s="92">
        <v>0</v>
      </c>
      <c r="LI33" s="92">
        <v>0</v>
      </c>
      <c r="LJ33" s="92">
        <v>0</v>
      </c>
      <c r="LK33" s="92">
        <v>0</v>
      </c>
      <c r="LL33" s="92">
        <v>0</v>
      </c>
      <c r="LM33" s="92">
        <v>0</v>
      </c>
      <c r="LN33" s="92">
        <v>0</v>
      </c>
      <c r="LO33" s="92">
        <v>0</v>
      </c>
      <c r="LP33" s="92">
        <v>0</v>
      </c>
      <c r="LQ33" s="92">
        <v>0</v>
      </c>
      <c r="LR33" s="92">
        <v>0</v>
      </c>
      <c r="LS33" s="92">
        <v>0</v>
      </c>
      <c r="LT33" s="92">
        <v>0</v>
      </c>
      <c r="LU33" s="92">
        <v>0</v>
      </c>
      <c r="LV33" s="92">
        <v>0</v>
      </c>
      <c r="LW33" s="92">
        <v>0</v>
      </c>
      <c r="LX33" s="92">
        <v>0</v>
      </c>
      <c r="LY33" s="92">
        <v>0</v>
      </c>
      <c r="LZ33" s="92">
        <v>0</v>
      </c>
      <c r="MA33" s="92">
        <v>0</v>
      </c>
      <c r="MB33" s="92">
        <v>0</v>
      </c>
      <c r="MC33" s="92">
        <v>0</v>
      </c>
      <c r="MD33" s="92">
        <v>0</v>
      </c>
      <c r="ME33" s="92">
        <v>0</v>
      </c>
      <c r="MF33" s="92">
        <v>0</v>
      </c>
      <c r="MG33" s="92">
        <v>0</v>
      </c>
      <c r="MH33" s="92">
        <v>0</v>
      </c>
      <c r="MI33" s="92">
        <v>0</v>
      </c>
      <c r="MJ33" s="92">
        <v>0</v>
      </c>
      <c r="MK33" s="92">
        <v>0</v>
      </c>
      <c r="ML33" s="92">
        <v>0</v>
      </c>
      <c r="MM33" s="92">
        <v>0</v>
      </c>
      <c r="MN33" s="92">
        <v>0</v>
      </c>
      <c r="MO33" s="92">
        <v>0</v>
      </c>
      <c r="MP33" s="92">
        <v>0</v>
      </c>
      <c r="MQ33" s="92">
        <v>0</v>
      </c>
      <c r="MR33" s="92">
        <v>0</v>
      </c>
      <c r="MS33" s="92">
        <v>0</v>
      </c>
      <c r="MT33" s="92">
        <v>0</v>
      </c>
      <c r="MU33" s="92">
        <v>0</v>
      </c>
      <c r="MV33" s="92">
        <v>0</v>
      </c>
      <c r="MW33" s="92">
        <v>0</v>
      </c>
      <c r="MX33" s="92">
        <v>0</v>
      </c>
      <c r="MY33" s="92">
        <v>0</v>
      </c>
      <c r="MZ33" s="92">
        <v>0</v>
      </c>
      <c r="NA33" s="92">
        <v>0</v>
      </c>
      <c r="NB33" s="92">
        <v>0</v>
      </c>
      <c r="NC33" s="92">
        <v>0</v>
      </c>
      <c r="ND33" s="92">
        <v>0</v>
      </c>
      <c r="NE33" s="92">
        <v>0</v>
      </c>
      <c r="NF33" s="92">
        <v>0</v>
      </c>
      <c r="NG33" s="92">
        <v>0</v>
      </c>
      <c r="NH33" s="92">
        <v>0</v>
      </c>
      <c r="NI33" s="92">
        <v>0</v>
      </c>
      <c r="NJ33" s="92">
        <v>0</v>
      </c>
      <c r="NK33" s="92">
        <v>0</v>
      </c>
      <c r="NL33" s="92">
        <v>0</v>
      </c>
      <c r="NM33" s="92">
        <v>0</v>
      </c>
      <c r="NN33" s="92">
        <v>0</v>
      </c>
      <c r="NO33" s="92">
        <v>0</v>
      </c>
      <c r="NP33" s="92">
        <v>0</v>
      </c>
      <c r="NQ33" s="92">
        <v>0</v>
      </c>
      <c r="NR33" s="92">
        <v>0</v>
      </c>
      <c r="NS33" s="92">
        <v>0</v>
      </c>
      <c r="NT33" s="92">
        <v>0</v>
      </c>
      <c r="NU33" s="92">
        <v>0</v>
      </c>
      <c r="NV33" s="92">
        <v>0</v>
      </c>
      <c r="NW33" s="92">
        <v>0</v>
      </c>
      <c r="NX33" s="92">
        <v>0</v>
      </c>
      <c r="NY33" s="92">
        <v>0</v>
      </c>
      <c r="NZ33" s="92">
        <v>0</v>
      </c>
      <c r="OA33" s="92">
        <v>0</v>
      </c>
      <c r="OB33" s="92">
        <v>0</v>
      </c>
      <c r="OC33" s="92">
        <v>0</v>
      </c>
      <c r="OD33" s="92">
        <v>0</v>
      </c>
      <c r="OE33" s="92">
        <v>0</v>
      </c>
      <c r="OF33" s="92">
        <v>0</v>
      </c>
      <c r="OG33" s="92">
        <v>0</v>
      </c>
      <c r="OH33" s="92">
        <v>0</v>
      </c>
      <c r="OI33" s="92">
        <v>0</v>
      </c>
      <c r="OJ33" s="92">
        <v>0</v>
      </c>
      <c r="OK33" s="92">
        <v>0</v>
      </c>
      <c r="OL33" s="92">
        <v>0</v>
      </c>
      <c r="OM33" s="92">
        <v>0</v>
      </c>
      <c r="ON33" s="92">
        <v>0</v>
      </c>
      <c r="OO33" s="92">
        <v>0</v>
      </c>
      <c r="OP33" s="92">
        <v>0</v>
      </c>
      <c r="OQ33" s="92">
        <v>0</v>
      </c>
      <c r="OR33" s="92">
        <v>0</v>
      </c>
      <c r="OS33" s="92">
        <v>0</v>
      </c>
      <c r="OT33" s="92">
        <v>0</v>
      </c>
      <c r="OU33" s="92">
        <v>0</v>
      </c>
      <c r="OV33" s="92">
        <v>0</v>
      </c>
      <c r="OW33" s="92">
        <v>0</v>
      </c>
      <c r="OX33" s="92">
        <v>0</v>
      </c>
      <c r="OY33" s="92">
        <v>0</v>
      </c>
      <c r="OZ33" s="92">
        <v>0</v>
      </c>
      <c r="PA33" s="92">
        <v>0</v>
      </c>
      <c r="PB33" s="92">
        <v>0</v>
      </c>
      <c r="PC33" s="92">
        <v>0</v>
      </c>
      <c r="PD33" s="92">
        <v>0</v>
      </c>
      <c r="PE33" s="92">
        <v>0</v>
      </c>
      <c r="PF33" s="92">
        <v>0</v>
      </c>
      <c r="PG33" s="92">
        <v>0</v>
      </c>
      <c r="PH33" s="92">
        <v>0</v>
      </c>
      <c r="PI33" s="92">
        <v>0</v>
      </c>
      <c r="PJ33" s="92">
        <v>0</v>
      </c>
      <c r="PK33" s="92">
        <v>0</v>
      </c>
      <c r="PL33" s="92">
        <v>0</v>
      </c>
      <c r="PM33" s="92">
        <v>0</v>
      </c>
      <c r="PN33" s="92">
        <v>0</v>
      </c>
      <c r="PO33" s="92">
        <v>0</v>
      </c>
      <c r="PP33" s="92">
        <v>0</v>
      </c>
      <c r="PQ33" s="92">
        <v>0</v>
      </c>
      <c r="PR33" s="92">
        <v>0</v>
      </c>
      <c r="PS33" s="92">
        <v>0</v>
      </c>
      <c r="PT33" s="92">
        <v>0</v>
      </c>
      <c r="PU33" s="92">
        <v>0</v>
      </c>
      <c r="PV33" s="92">
        <v>0</v>
      </c>
      <c r="PW33" s="92">
        <v>0</v>
      </c>
      <c r="PX33" s="92">
        <v>0</v>
      </c>
      <c r="PY33" s="92">
        <v>0</v>
      </c>
      <c r="PZ33" s="92">
        <v>0</v>
      </c>
      <c r="QA33" s="92">
        <v>0</v>
      </c>
      <c r="QB33" s="92">
        <v>0</v>
      </c>
      <c r="QC33" s="92">
        <v>0</v>
      </c>
      <c r="QD33" s="92">
        <v>0</v>
      </c>
      <c r="QE33" s="92">
        <v>0</v>
      </c>
      <c r="QF33" s="92">
        <v>0</v>
      </c>
      <c r="QG33" s="92">
        <v>0</v>
      </c>
      <c r="QH33" s="92">
        <v>0</v>
      </c>
      <c r="QI33" s="92">
        <v>0</v>
      </c>
      <c r="QJ33" s="92">
        <v>0</v>
      </c>
      <c r="QK33" s="92">
        <v>0</v>
      </c>
      <c r="QL33" s="92">
        <v>0</v>
      </c>
      <c r="QM33" s="92">
        <v>0</v>
      </c>
      <c r="QN33" s="92">
        <v>0</v>
      </c>
      <c r="QO33" s="92">
        <v>0</v>
      </c>
      <c r="QP33" s="92">
        <v>0</v>
      </c>
      <c r="QQ33" s="92">
        <v>0</v>
      </c>
      <c r="QR33" s="92">
        <v>0</v>
      </c>
      <c r="QS33" s="92">
        <v>0</v>
      </c>
      <c r="QT33" s="92">
        <v>0</v>
      </c>
      <c r="QU33" s="92">
        <v>0</v>
      </c>
      <c r="QV33" s="92">
        <v>0</v>
      </c>
      <c r="QW33" s="92">
        <v>0</v>
      </c>
      <c r="QX33" s="92">
        <v>0</v>
      </c>
      <c r="QY33" s="92">
        <v>0</v>
      </c>
      <c r="QZ33" s="92">
        <v>0</v>
      </c>
      <c r="RA33" s="92">
        <v>0</v>
      </c>
      <c r="RB33" s="92">
        <v>0</v>
      </c>
      <c r="RC33" s="92">
        <v>0</v>
      </c>
      <c r="RD33" s="92">
        <v>0</v>
      </c>
      <c r="RE33" s="92">
        <v>0</v>
      </c>
      <c r="RF33" s="92">
        <v>0</v>
      </c>
      <c r="RG33" s="92">
        <v>0</v>
      </c>
      <c r="RH33" s="92">
        <v>0</v>
      </c>
      <c r="RI33" s="92">
        <v>0</v>
      </c>
      <c r="RJ33" s="92">
        <v>0</v>
      </c>
      <c r="RK33" s="92">
        <v>0</v>
      </c>
      <c r="RL33" s="92">
        <v>0</v>
      </c>
      <c r="RM33" s="92">
        <v>0</v>
      </c>
      <c r="RN33" s="92">
        <v>0</v>
      </c>
      <c r="RO33" s="92">
        <v>0</v>
      </c>
      <c r="RP33" s="92">
        <v>0</v>
      </c>
      <c r="RQ33" s="92">
        <v>0</v>
      </c>
      <c r="RR33" s="92">
        <v>0</v>
      </c>
      <c r="RS33" s="92">
        <v>0</v>
      </c>
      <c r="RT33" s="92">
        <v>0</v>
      </c>
      <c r="RU33" s="92">
        <v>0</v>
      </c>
      <c r="RV33" s="92">
        <v>0</v>
      </c>
      <c r="RW33" s="92">
        <v>0</v>
      </c>
      <c r="RX33" s="92">
        <v>0</v>
      </c>
      <c r="RY33" s="92">
        <v>0</v>
      </c>
      <c r="RZ33" s="92">
        <v>0</v>
      </c>
      <c r="SA33" s="92">
        <v>0</v>
      </c>
      <c r="SB33" s="92">
        <v>0</v>
      </c>
      <c r="SC33" s="92">
        <v>0</v>
      </c>
      <c r="SD33" s="92">
        <v>0</v>
      </c>
      <c r="SE33" s="92">
        <v>0</v>
      </c>
      <c r="SF33" s="92">
        <v>0</v>
      </c>
      <c r="SG33" s="92">
        <v>0</v>
      </c>
      <c r="SH33" s="92">
        <v>0</v>
      </c>
      <c r="SI33" s="92">
        <v>0</v>
      </c>
      <c r="SJ33" s="92">
        <v>0</v>
      </c>
      <c r="SK33" s="92">
        <v>0</v>
      </c>
      <c r="SL33" s="92">
        <v>0</v>
      </c>
      <c r="SM33" s="92">
        <v>0</v>
      </c>
      <c r="SN33" s="92">
        <v>0</v>
      </c>
      <c r="SO33" s="92">
        <v>0</v>
      </c>
      <c r="SP33" s="92">
        <v>0</v>
      </c>
      <c r="SQ33" s="92">
        <v>0</v>
      </c>
      <c r="SR33" s="92">
        <v>0</v>
      </c>
      <c r="SS33" s="92">
        <v>0</v>
      </c>
      <c r="ST33" s="92">
        <v>0</v>
      </c>
      <c r="SU33" s="92">
        <v>0</v>
      </c>
      <c r="SV33" s="92">
        <v>0</v>
      </c>
      <c r="SW33" s="92">
        <v>0</v>
      </c>
      <c r="SX33" s="92">
        <v>0</v>
      </c>
      <c r="SY33" s="92">
        <v>0</v>
      </c>
      <c r="SZ33" s="92">
        <v>0</v>
      </c>
      <c r="TA33" s="92">
        <v>0</v>
      </c>
      <c r="TB33" s="92">
        <v>0</v>
      </c>
      <c r="TC33" s="92">
        <v>5.4229876499999996</v>
      </c>
      <c r="TD33" s="92">
        <v>0</v>
      </c>
      <c r="TE33" s="92">
        <v>0</v>
      </c>
      <c r="TF33" s="92">
        <v>0</v>
      </c>
      <c r="TG33" s="92">
        <v>0</v>
      </c>
      <c r="TH33" s="92">
        <v>0</v>
      </c>
      <c r="TI33" s="92">
        <v>0</v>
      </c>
      <c r="TJ33" s="92">
        <v>0</v>
      </c>
      <c r="TK33" s="92">
        <v>0</v>
      </c>
      <c r="TL33" s="92">
        <v>0</v>
      </c>
      <c r="TM33" s="92">
        <v>0</v>
      </c>
      <c r="TN33" s="92">
        <v>0</v>
      </c>
      <c r="TO33" s="92">
        <v>0</v>
      </c>
      <c r="TP33" s="92">
        <v>0</v>
      </c>
      <c r="TQ33" s="92">
        <v>-20660200.957600001</v>
      </c>
      <c r="TR33" s="92">
        <v>0</v>
      </c>
      <c r="TS33" s="92">
        <v>0</v>
      </c>
      <c r="TT33" s="92">
        <v>0</v>
      </c>
      <c r="TU33" s="92">
        <v>0</v>
      </c>
      <c r="TV33" s="92">
        <v>0</v>
      </c>
      <c r="TW33" s="92">
        <v>0</v>
      </c>
      <c r="TX33" s="92">
        <v>0</v>
      </c>
      <c r="TY33" s="92">
        <v>0</v>
      </c>
      <c r="TZ33" s="92">
        <v>0</v>
      </c>
      <c r="UA33" s="92">
        <v>0</v>
      </c>
      <c r="UB33" s="92">
        <v>0</v>
      </c>
      <c r="UC33" s="92">
        <v>0</v>
      </c>
      <c r="UD33" s="92">
        <v>0</v>
      </c>
      <c r="UE33" s="92">
        <v>0</v>
      </c>
      <c r="UF33" s="92">
        <v>0</v>
      </c>
      <c r="UG33" s="92">
        <v>0</v>
      </c>
      <c r="UH33" s="92">
        <v>0</v>
      </c>
      <c r="UI33" s="92">
        <v>0</v>
      </c>
      <c r="UJ33" s="92">
        <v>0</v>
      </c>
      <c r="UK33" s="92">
        <v>0</v>
      </c>
      <c r="UL33" s="92">
        <v>0</v>
      </c>
      <c r="UM33" s="92">
        <v>0</v>
      </c>
      <c r="UN33" s="92">
        <v>0</v>
      </c>
      <c r="UO33" s="92">
        <v>0</v>
      </c>
      <c r="UP33" s="92">
        <v>0</v>
      </c>
      <c r="UQ33" s="92">
        <v>0</v>
      </c>
      <c r="UR33" s="92">
        <v>0</v>
      </c>
      <c r="US33" s="92">
        <v>0</v>
      </c>
      <c r="UT33" s="92">
        <v>0</v>
      </c>
      <c r="UU33" s="92">
        <v>0</v>
      </c>
      <c r="UV33" s="92">
        <v>0</v>
      </c>
      <c r="UW33" s="92">
        <v>0</v>
      </c>
      <c r="UX33" s="92">
        <v>0</v>
      </c>
      <c r="UY33" s="92">
        <v>0</v>
      </c>
      <c r="UZ33" s="92">
        <v>0</v>
      </c>
      <c r="VA33" s="92">
        <v>0</v>
      </c>
      <c r="VB33" s="92">
        <v>0</v>
      </c>
      <c r="VC33" s="92">
        <v>0</v>
      </c>
      <c r="VD33" s="92">
        <v>0</v>
      </c>
      <c r="VE33" s="92">
        <v>0</v>
      </c>
      <c r="VF33" s="92">
        <v>0</v>
      </c>
      <c r="VG33" s="92">
        <v>0</v>
      </c>
      <c r="VH33" s="92">
        <v>0</v>
      </c>
      <c r="VI33" s="92">
        <v>0</v>
      </c>
      <c r="VJ33" s="92">
        <v>0</v>
      </c>
      <c r="VK33" s="92">
        <v>0</v>
      </c>
      <c r="VL33" s="92">
        <v>0</v>
      </c>
      <c r="VM33" s="92">
        <v>0</v>
      </c>
      <c r="VN33" s="92">
        <v>0</v>
      </c>
      <c r="VO33" s="92">
        <v>0</v>
      </c>
      <c r="VP33" s="92">
        <v>0</v>
      </c>
      <c r="VQ33" s="92">
        <v>0</v>
      </c>
      <c r="VR33" s="92">
        <v>0</v>
      </c>
      <c r="VS33" s="92">
        <v>0</v>
      </c>
      <c r="VT33" s="92">
        <v>0</v>
      </c>
      <c r="VU33" s="92">
        <v>0</v>
      </c>
      <c r="VV33" s="92">
        <v>0</v>
      </c>
      <c r="VW33" s="92">
        <v>0</v>
      </c>
      <c r="VX33" s="92">
        <v>0</v>
      </c>
      <c r="VY33" s="92">
        <v>0</v>
      </c>
      <c r="VZ33" s="92">
        <v>0</v>
      </c>
      <c r="WA33" s="92">
        <v>0</v>
      </c>
      <c r="WB33" s="92">
        <v>0</v>
      </c>
      <c r="WC33" s="92">
        <v>0</v>
      </c>
    </row>
    <row r="34" spans="2:601" ht="13.5" customHeight="1">
      <c r="B34" s="851">
        <v>903</v>
      </c>
      <c r="C34" s="92">
        <v>0</v>
      </c>
      <c r="D34" s="92">
        <v>146508.296</v>
      </c>
      <c r="E34" s="92">
        <v>-556.85993199999996</v>
      </c>
      <c r="F34" s="92">
        <v>8132.44625</v>
      </c>
      <c r="G34" s="92">
        <v>0</v>
      </c>
      <c r="H34" s="92">
        <v>0</v>
      </c>
      <c r="I34" s="92">
        <v>0</v>
      </c>
      <c r="J34" s="92">
        <v>0</v>
      </c>
      <c r="K34" s="92">
        <v>0</v>
      </c>
      <c r="L34" s="92">
        <v>0</v>
      </c>
      <c r="M34" s="92">
        <v>0</v>
      </c>
      <c r="N34" s="92">
        <v>0</v>
      </c>
      <c r="O34" s="92">
        <v>0</v>
      </c>
      <c r="P34" s="92">
        <v>0</v>
      </c>
      <c r="Q34" s="92">
        <v>0</v>
      </c>
      <c r="R34" s="92">
        <v>0</v>
      </c>
      <c r="S34" s="92">
        <v>0</v>
      </c>
      <c r="T34" s="92">
        <v>0</v>
      </c>
      <c r="U34" s="92">
        <v>0</v>
      </c>
      <c r="V34" s="92">
        <v>0</v>
      </c>
      <c r="W34" s="92">
        <v>0</v>
      </c>
      <c r="X34" s="92">
        <v>0</v>
      </c>
      <c r="Y34" s="92">
        <v>0</v>
      </c>
      <c r="Z34" s="92">
        <v>0</v>
      </c>
      <c r="AA34" s="92">
        <v>0</v>
      </c>
      <c r="AB34" s="92">
        <v>0</v>
      </c>
      <c r="AC34" s="92">
        <v>0</v>
      </c>
      <c r="AD34" s="92">
        <v>0</v>
      </c>
      <c r="AE34" s="92">
        <v>0</v>
      </c>
      <c r="AF34" s="92">
        <v>0</v>
      </c>
      <c r="AG34" s="92">
        <v>0</v>
      </c>
      <c r="AH34" s="92">
        <v>0</v>
      </c>
      <c r="AI34" s="92">
        <v>0</v>
      </c>
      <c r="AJ34" s="92">
        <v>0</v>
      </c>
      <c r="AK34" s="92">
        <v>0</v>
      </c>
      <c r="AL34" s="92">
        <v>0</v>
      </c>
      <c r="AM34" s="92">
        <v>0</v>
      </c>
      <c r="AN34" s="92">
        <v>0</v>
      </c>
      <c r="AO34" s="92">
        <v>0</v>
      </c>
      <c r="AP34" s="92">
        <v>0</v>
      </c>
      <c r="AQ34" s="92">
        <v>0</v>
      </c>
      <c r="AR34" s="92">
        <v>0</v>
      </c>
      <c r="AS34" s="92">
        <v>0</v>
      </c>
      <c r="AT34" s="92">
        <v>0</v>
      </c>
      <c r="AU34" s="92">
        <v>0</v>
      </c>
      <c r="AV34" s="92">
        <v>0</v>
      </c>
      <c r="AW34" s="92">
        <v>0</v>
      </c>
      <c r="AX34" s="92">
        <v>0</v>
      </c>
      <c r="AY34" s="92">
        <v>0</v>
      </c>
      <c r="AZ34" s="92">
        <v>0</v>
      </c>
      <c r="BA34" s="92">
        <v>0</v>
      </c>
      <c r="BB34" s="92">
        <v>0</v>
      </c>
      <c r="BC34" s="92">
        <v>0</v>
      </c>
      <c r="BD34" s="92">
        <v>0</v>
      </c>
      <c r="BE34" s="92">
        <v>0</v>
      </c>
      <c r="BF34" s="92">
        <v>0</v>
      </c>
      <c r="BG34" s="92">
        <v>0</v>
      </c>
      <c r="BH34" s="92">
        <v>0</v>
      </c>
      <c r="BI34" s="92">
        <v>0</v>
      </c>
      <c r="BJ34" s="92">
        <v>0</v>
      </c>
      <c r="BK34" s="92">
        <v>0</v>
      </c>
      <c r="BL34" s="92">
        <v>0</v>
      </c>
      <c r="BM34" s="92">
        <v>0</v>
      </c>
      <c r="BN34" s="92">
        <v>0</v>
      </c>
      <c r="BO34" s="92">
        <v>0</v>
      </c>
      <c r="BP34" s="92">
        <v>1</v>
      </c>
      <c r="BQ34" s="92">
        <v>0</v>
      </c>
      <c r="BR34" s="92">
        <v>0</v>
      </c>
      <c r="BS34" s="92">
        <v>0</v>
      </c>
      <c r="BT34" s="92">
        <v>0</v>
      </c>
      <c r="BU34" s="92">
        <v>0</v>
      </c>
      <c r="BV34" s="92">
        <v>0</v>
      </c>
      <c r="BW34" s="92">
        <v>0</v>
      </c>
      <c r="BX34" s="92">
        <v>0</v>
      </c>
      <c r="BY34" s="92">
        <v>0</v>
      </c>
      <c r="BZ34" s="92">
        <v>0</v>
      </c>
      <c r="CA34" s="92">
        <v>0</v>
      </c>
      <c r="CB34" s="92">
        <v>0</v>
      </c>
      <c r="CC34" s="92">
        <v>0</v>
      </c>
      <c r="CD34" s="92">
        <v>0</v>
      </c>
      <c r="CE34" s="92">
        <v>0</v>
      </c>
      <c r="CF34" s="92">
        <v>0</v>
      </c>
      <c r="CG34" s="92">
        <v>0</v>
      </c>
      <c r="CH34" s="92">
        <v>0</v>
      </c>
      <c r="CI34" s="92">
        <v>0</v>
      </c>
      <c r="CJ34" s="92">
        <v>0</v>
      </c>
      <c r="CK34" s="92">
        <v>0</v>
      </c>
      <c r="CL34" s="92">
        <v>0</v>
      </c>
      <c r="CM34" s="92">
        <v>0</v>
      </c>
      <c r="CN34" s="92">
        <v>0</v>
      </c>
      <c r="CO34" s="92">
        <v>0</v>
      </c>
      <c r="CP34" s="92">
        <v>0</v>
      </c>
      <c r="CQ34" s="92">
        <v>0</v>
      </c>
      <c r="CR34" s="92">
        <v>0</v>
      </c>
      <c r="CS34" s="92">
        <v>0</v>
      </c>
      <c r="CT34" s="92">
        <v>0</v>
      </c>
      <c r="CU34" s="92">
        <v>0</v>
      </c>
      <c r="CV34" s="92">
        <v>0</v>
      </c>
      <c r="CW34" s="92">
        <v>0</v>
      </c>
      <c r="CX34" s="92">
        <v>0</v>
      </c>
      <c r="CY34" s="92">
        <v>0</v>
      </c>
      <c r="CZ34" s="92">
        <v>0</v>
      </c>
      <c r="DA34" s="92">
        <v>0</v>
      </c>
      <c r="DB34" s="92">
        <v>0</v>
      </c>
      <c r="DC34" s="92">
        <v>0</v>
      </c>
      <c r="DD34" s="92">
        <v>0</v>
      </c>
      <c r="DE34" s="92">
        <v>0</v>
      </c>
      <c r="DF34" s="92">
        <v>0</v>
      </c>
      <c r="DG34" s="92">
        <v>0</v>
      </c>
      <c r="DH34" s="92">
        <v>0</v>
      </c>
      <c r="DI34" s="92">
        <v>0</v>
      </c>
      <c r="DJ34" s="92">
        <v>0</v>
      </c>
      <c r="DK34" s="92">
        <v>0</v>
      </c>
      <c r="DL34" s="92">
        <v>0</v>
      </c>
      <c r="DM34" s="92">
        <v>0</v>
      </c>
      <c r="DN34" s="92">
        <v>0</v>
      </c>
      <c r="DO34" s="92">
        <v>0</v>
      </c>
      <c r="DP34" s="92">
        <v>0</v>
      </c>
      <c r="DQ34" s="92">
        <v>0</v>
      </c>
      <c r="DR34" s="92">
        <v>0</v>
      </c>
      <c r="DS34" s="92">
        <v>0</v>
      </c>
      <c r="DT34" s="92">
        <v>0</v>
      </c>
      <c r="DU34" s="92">
        <v>0</v>
      </c>
      <c r="DV34" s="92">
        <v>0</v>
      </c>
      <c r="DW34" s="92">
        <v>0</v>
      </c>
      <c r="DX34" s="92">
        <v>0</v>
      </c>
      <c r="DY34" s="92">
        <v>0</v>
      </c>
      <c r="DZ34" s="92">
        <v>146508.296</v>
      </c>
      <c r="EA34" s="92">
        <v>0</v>
      </c>
      <c r="EB34" s="92">
        <v>0</v>
      </c>
      <c r="EC34" s="92">
        <v>0</v>
      </c>
      <c r="ED34" s="92">
        <v>0</v>
      </c>
      <c r="EE34" s="92">
        <v>0</v>
      </c>
      <c r="EF34" s="92">
        <v>0</v>
      </c>
      <c r="EG34" s="92">
        <v>0</v>
      </c>
      <c r="EH34" s="92">
        <v>0</v>
      </c>
      <c r="EI34" s="92">
        <v>0</v>
      </c>
      <c r="EJ34" s="92">
        <v>0</v>
      </c>
      <c r="EK34" s="92">
        <v>0</v>
      </c>
      <c r="EL34" s="92">
        <v>0</v>
      </c>
      <c r="EM34" s="92">
        <v>0</v>
      </c>
      <c r="EN34" s="92">
        <v>0</v>
      </c>
      <c r="EO34" s="92">
        <v>0</v>
      </c>
      <c r="EP34" s="92">
        <v>0</v>
      </c>
      <c r="EQ34" s="92">
        <v>0</v>
      </c>
      <c r="ER34" s="92">
        <v>0</v>
      </c>
      <c r="ES34" s="92">
        <v>0</v>
      </c>
      <c r="ET34" s="92">
        <v>0</v>
      </c>
      <c r="EU34" s="92">
        <v>0</v>
      </c>
      <c r="EV34" s="92">
        <v>0</v>
      </c>
      <c r="EW34" s="92">
        <v>0</v>
      </c>
      <c r="EX34" s="92">
        <v>0</v>
      </c>
      <c r="EY34" s="92">
        <v>0</v>
      </c>
      <c r="EZ34" s="92">
        <v>0</v>
      </c>
      <c r="FA34" s="92">
        <v>0</v>
      </c>
      <c r="FB34" s="92">
        <v>0</v>
      </c>
      <c r="FC34" s="92">
        <v>0</v>
      </c>
      <c r="FD34" s="92">
        <v>0</v>
      </c>
      <c r="FE34" s="92">
        <v>0</v>
      </c>
      <c r="FF34" s="92">
        <v>0</v>
      </c>
      <c r="FG34" s="92">
        <v>0</v>
      </c>
      <c r="FH34" s="92">
        <v>0</v>
      </c>
      <c r="FI34" s="92">
        <v>0</v>
      </c>
      <c r="FJ34" s="92">
        <v>0</v>
      </c>
      <c r="FK34" s="92">
        <v>0</v>
      </c>
      <c r="FL34" s="92">
        <v>0</v>
      </c>
      <c r="FM34" s="92">
        <v>0</v>
      </c>
      <c r="FN34" s="92">
        <v>0</v>
      </c>
      <c r="FO34" s="92">
        <v>0</v>
      </c>
      <c r="FP34" s="92">
        <v>0</v>
      </c>
      <c r="FQ34" s="92">
        <v>0</v>
      </c>
      <c r="FR34" s="92">
        <v>0</v>
      </c>
      <c r="FS34" s="92">
        <v>0</v>
      </c>
      <c r="FT34" s="92">
        <v>0</v>
      </c>
      <c r="FU34" s="92">
        <v>0</v>
      </c>
      <c r="FV34" s="92">
        <v>0</v>
      </c>
      <c r="FW34" s="92">
        <v>0</v>
      </c>
      <c r="FX34" s="92">
        <v>0</v>
      </c>
      <c r="FY34" s="92">
        <v>0</v>
      </c>
      <c r="FZ34" s="92">
        <v>0</v>
      </c>
      <c r="GA34" s="92">
        <v>0</v>
      </c>
      <c r="GB34" s="92">
        <v>0</v>
      </c>
      <c r="GC34" s="92">
        <v>0</v>
      </c>
      <c r="GD34" s="92">
        <v>0</v>
      </c>
      <c r="GE34" s="92">
        <v>0</v>
      </c>
      <c r="GF34" s="92">
        <v>0</v>
      </c>
      <c r="GG34" s="92">
        <v>0</v>
      </c>
      <c r="GH34" s="92">
        <v>0</v>
      </c>
      <c r="GI34" s="92">
        <v>0</v>
      </c>
      <c r="GJ34" s="92">
        <v>1</v>
      </c>
      <c r="GK34" s="92">
        <v>0</v>
      </c>
      <c r="GL34" s="92">
        <v>0</v>
      </c>
      <c r="GM34" s="92">
        <v>0</v>
      </c>
      <c r="GN34" s="92">
        <v>0</v>
      </c>
      <c r="GO34" s="92">
        <v>0</v>
      </c>
      <c r="GP34" s="92">
        <v>0</v>
      </c>
      <c r="GQ34" s="92">
        <v>0</v>
      </c>
      <c r="GR34" s="92">
        <v>0</v>
      </c>
      <c r="GS34" s="92">
        <v>0</v>
      </c>
      <c r="GT34" s="92">
        <v>0</v>
      </c>
      <c r="GU34" s="92">
        <v>0</v>
      </c>
      <c r="GV34" s="92">
        <v>0</v>
      </c>
      <c r="GW34" s="92">
        <v>0</v>
      </c>
      <c r="GX34" s="92">
        <v>0</v>
      </c>
      <c r="GY34" s="92">
        <v>0</v>
      </c>
      <c r="GZ34" s="92">
        <v>0</v>
      </c>
      <c r="HA34" s="92">
        <v>0</v>
      </c>
      <c r="HB34" s="92">
        <v>0</v>
      </c>
      <c r="HC34" s="92">
        <v>0</v>
      </c>
      <c r="HD34" s="92">
        <v>0</v>
      </c>
      <c r="HE34" s="92">
        <v>0</v>
      </c>
      <c r="HF34" s="92">
        <v>0</v>
      </c>
      <c r="HG34" s="92">
        <v>0</v>
      </c>
      <c r="HH34" s="92">
        <v>0</v>
      </c>
      <c r="HI34" s="92">
        <v>0</v>
      </c>
      <c r="HJ34" s="92">
        <v>0</v>
      </c>
      <c r="HK34" s="92">
        <v>0</v>
      </c>
      <c r="HL34" s="92">
        <v>0</v>
      </c>
      <c r="HM34" s="92">
        <v>0</v>
      </c>
      <c r="HN34" s="92">
        <v>0</v>
      </c>
      <c r="HO34" s="92">
        <v>0</v>
      </c>
      <c r="HP34" s="92">
        <v>0</v>
      </c>
      <c r="HQ34" s="92">
        <v>0</v>
      </c>
      <c r="HR34" s="92">
        <v>0</v>
      </c>
      <c r="HS34" s="92">
        <v>0</v>
      </c>
      <c r="HT34" s="92">
        <v>0</v>
      </c>
      <c r="HU34" s="92">
        <v>0</v>
      </c>
      <c r="HV34" s="92">
        <v>0</v>
      </c>
      <c r="HW34" s="92">
        <v>0</v>
      </c>
      <c r="HX34" s="92">
        <v>0</v>
      </c>
      <c r="HY34" s="92">
        <v>0</v>
      </c>
      <c r="HZ34" s="92">
        <v>0</v>
      </c>
      <c r="IA34" s="92">
        <v>0</v>
      </c>
      <c r="IB34" s="92">
        <v>0</v>
      </c>
      <c r="IC34" s="92">
        <v>0</v>
      </c>
      <c r="ID34" s="92">
        <v>0</v>
      </c>
      <c r="IE34" s="92">
        <v>0</v>
      </c>
      <c r="IF34" s="92">
        <v>0</v>
      </c>
      <c r="IG34" s="92">
        <v>0</v>
      </c>
      <c r="IH34" s="92">
        <v>0</v>
      </c>
      <c r="II34" s="92">
        <v>0</v>
      </c>
      <c r="IJ34" s="92">
        <v>0</v>
      </c>
      <c r="IK34" s="92">
        <v>0</v>
      </c>
      <c r="IL34" s="92">
        <v>0</v>
      </c>
      <c r="IM34" s="92">
        <v>0</v>
      </c>
      <c r="IN34" s="92">
        <v>0</v>
      </c>
      <c r="IO34" s="92">
        <v>0</v>
      </c>
      <c r="IP34" s="92">
        <v>0</v>
      </c>
      <c r="IQ34" s="92">
        <v>0</v>
      </c>
      <c r="IR34" s="92">
        <v>0</v>
      </c>
      <c r="IS34" s="92">
        <v>0</v>
      </c>
      <c r="IT34" s="92">
        <v>8132.44625</v>
      </c>
      <c r="IU34" s="92">
        <v>146508.296</v>
      </c>
      <c r="IV34" s="92">
        <v>2428.5474800000002</v>
      </c>
      <c r="IW34" s="92">
        <v>13</v>
      </c>
      <c r="IX34" s="92">
        <v>4</v>
      </c>
      <c r="IY34" s="92">
        <v>0</v>
      </c>
      <c r="IZ34" s="92">
        <v>1</v>
      </c>
      <c r="JA34" s="92">
        <v>0</v>
      </c>
      <c r="JB34" s="92">
        <v>-68473.853400000007</v>
      </c>
      <c r="JC34" s="92">
        <v>-3800.8764500000002</v>
      </c>
      <c r="JD34" s="92">
        <v>-556.85993199999996</v>
      </c>
      <c r="JE34" s="92">
        <v>-39.686045499999999</v>
      </c>
      <c r="JF34" s="92">
        <v>-2.2029102800000002</v>
      </c>
      <c r="JG34" s="92">
        <v>5.5811456099999997E-2</v>
      </c>
      <c r="JH34" s="92">
        <v>1.00545901</v>
      </c>
      <c r="JI34" s="92">
        <v>18.015280000000001</v>
      </c>
      <c r="JJ34" s="92">
        <v>2446.51091</v>
      </c>
      <c r="JK34" s="92">
        <v>0</v>
      </c>
      <c r="JL34" s="92">
        <v>0</v>
      </c>
      <c r="JM34" s="92">
        <v>0</v>
      </c>
      <c r="JN34" s="92">
        <v>0</v>
      </c>
      <c r="JO34" s="92">
        <v>0</v>
      </c>
      <c r="JP34" s="92">
        <v>0</v>
      </c>
      <c r="JQ34" s="92">
        <v>0</v>
      </c>
      <c r="JR34" s="92">
        <v>0</v>
      </c>
      <c r="JS34" s="92">
        <v>0</v>
      </c>
      <c r="JT34" s="92">
        <v>0</v>
      </c>
      <c r="JU34" s="92">
        <v>0</v>
      </c>
      <c r="JV34" s="92">
        <v>0</v>
      </c>
      <c r="JW34" s="92">
        <v>0</v>
      </c>
      <c r="JX34" s="92">
        <v>0</v>
      </c>
      <c r="JY34" s="92">
        <v>0</v>
      </c>
      <c r="JZ34" s="92">
        <v>0</v>
      </c>
      <c r="KA34" s="92">
        <v>0</v>
      </c>
      <c r="KB34" s="92">
        <v>0</v>
      </c>
      <c r="KC34" s="92">
        <v>0</v>
      </c>
      <c r="KD34" s="92">
        <v>0</v>
      </c>
      <c r="KE34" s="92">
        <v>0</v>
      </c>
      <c r="KF34" s="92">
        <v>0</v>
      </c>
      <c r="KG34" s="92">
        <v>0</v>
      </c>
      <c r="KH34" s="92">
        <v>0</v>
      </c>
      <c r="KI34" s="92">
        <v>0</v>
      </c>
      <c r="KJ34" s="92">
        <v>0</v>
      </c>
      <c r="KK34" s="92">
        <v>0</v>
      </c>
      <c r="KL34" s="92">
        <v>0</v>
      </c>
      <c r="KM34" s="92">
        <v>0</v>
      </c>
      <c r="KN34" s="92">
        <v>0</v>
      </c>
      <c r="KO34" s="92">
        <v>0</v>
      </c>
      <c r="KP34" s="92">
        <v>0</v>
      </c>
      <c r="KQ34" s="92">
        <v>0</v>
      </c>
      <c r="KR34" s="92">
        <v>0</v>
      </c>
      <c r="KS34" s="92">
        <v>0</v>
      </c>
      <c r="KT34" s="92">
        <v>0</v>
      </c>
      <c r="KU34" s="92">
        <v>0</v>
      </c>
      <c r="KV34" s="92">
        <v>0</v>
      </c>
      <c r="KW34" s="92">
        <v>0</v>
      </c>
      <c r="KX34" s="92">
        <v>0</v>
      </c>
      <c r="KY34" s="92">
        <v>0</v>
      </c>
      <c r="KZ34" s="92">
        <v>0</v>
      </c>
      <c r="LA34" s="92">
        <v>0</v>
      </c>
      <c r="LB34" s="92">
        <v>0</v>
      </c>
      <c r="LC34" s="92">
        <v>0</v>
      </c>
      <c r="LD34" s="92">
        <v>0</v>
      </c>
      <c r="LE34" s="92">
        <v>0</v>
      </c>
      <c r="LF34" s="92">
        <v>0</v>
      </c>
      <c r="LG34" s="92">
        <v>0</v>
      </c>
      <c r="LH34" s="92">
        <v>0</v>
      </c>
      <c r="LI34" s="92">
        <v>0</v>
      </c>
      <c r="LJ34" s="92">
        <v>0</v>
      </c>
      <c r="LK34" s="92">
        <v>0</v>
      </c>
      <c r="LL34" s="92">
        <v>0</v>
      </c>
      <c r="LM34" s="92">
        <v>0</v>
      </c>
      <c r="LN34" s="92">
        <v>0</v>
      </c>
      <c r="LO34" s="92">
        <v>0</v>
      </c>
      <c r="LP34" s="92">
        <v>0</v>
      </c>
      <c r="LQ34" s="92">
        <v>0</v>
      </c>
      <c r="LR34" s="92">
        <v>0</v>
      </c>
      <c r="LS34" s="92">
        <v>0</v>
      </c>
      <c r="LT34" s="92">
        <v>0</v>
      </c>
      <c r="LU34" s="92">
        <v>0</v>
      </c>
      <c r="LV34" s="92">
        <v>0</v>
      </c>
      <c r="LW34" s="92">
        <v>0</v>
      </c>
      <c r="LX34" s="92">
        <v>0</v>
      </c>
      <c r="LY34" s="92">
        <v>0</v>
      </c>
      <c r="LZ34" s="92">
        <v>0</v>
      </c>
      <c r="MA34" s="92">
        <v>0</v>
      </c>
      <c r="MB34" s="92">
        <v>0</v>
      </c>
      <c r="MC34" s="92">
        <v>0</v>
      </c>
      <c r="MD34" s="92">
        <v>0</v>
      </c>
      <c r="ME34" s="92">
        <v>0</v>
      </c>
      <c r="MF34" s="92">
        <v>0</v>
      </c>
      <c r="MG34" s="92">
        <v>0</v>
      </c>
      <c r="MH34" s="92">
        <v>0</v>
      </c>
      <c r="MI34" s="92">
        <v>0</v>
      </c>
      <c r="MJ34" s="92">
        <v>0</v>
      </c>
      <c r="MK34" s="92">
        <v>0</v>
      </c>
      <c r="ML34" s="92">
        <v>0</v>
      </c>
      <c r="MM34" s="92">
        <v>0</v>
      </c>
      <c r="MN34" s="92">
        <v>0</v>
      </c>
      <c r="MO34" s="92">
        <v>0</v>
      </c>
      <c r="MP34" s="92">
        <v>0</v>
      </c>
      <c r="MQ34" s="92">
        <v>0</v>
      </c>
      <c r="MR34" s="92">
        <v>0</v>
      </c>
      <c r="MS34" s="92">
        <v>0</v>
      </c>
      <c r="MT34" s="92">
        <v>0</v>
      </c>
      <c r="MU34" s="92">
        <v>0</v>
      </c>
      <c r="MV34" s="92">
        <v>0</v>
      </c>
      <c r="MW34" s="92">
        <v>0</v>
      </c>
      <c r="MX34" s="92">
        <v>0</v>
      </c>
      <c r="MY34" s="92">
        <v>0</v>
      </c>
      <c r="MZ34" s="92">
        <v>0</v>
      </c>
      <c r="NA34" s="92">
        <v>0</v>
      </c>
      <c r="NB34" s="92">
        <v>0</v>
      </c>
      <c r="NC34" s="92">
        <v>0</v>
      </c>
      <c r="ND34" s="92">
        <v>0</v>
      </c>
      <c r="NE34" s="92">
        <v>0</v>
      </c>
      <c r="NF34" s="92">
        <v>0</v>
      </c>
      <c r="NG34" s="92">
        <v>0</v>
      </c>
      <c r="NH34" s="92">
        <v>0</v>
      </c>
      <c r="NI34" s="92">
        <v>0</v>
      </c>
      <c r="NJ34" s="92">
        <v>0</v>
      </c>
      <c r="NK34" s="92">
        <v>0</v>
      </c>
      <c r="NL34" s="92">
        <v>0</v>
      </c>
      <c r="NM34" s="92">
        <v>0</v>
      </c>
      <c r="NN34" s="92">
        <v>0</v>
      </c>
      <c r="NO34" s="92">
        <v>0</v>
      </c>
      <c r="NP34" s="92">
        <v>0</v>
      </c>
      <c r="NQ34" s="92">
        <v>0</v>
      </c>
      <c r="NR34" s="92">
        <v>0</v>
      </c>
      <c r="NS34" s="92">
        <v>0</v>
      </c>
      <c r="NT34" s="92">
        <v>0</v>
      </c>
      <c r="NU34" s="92">
        <v>0</v>
      </c>
      <c r="NV34" s="92">
        <v>0</v>
      </c>
      <c r="NW34" s="92">
        <v>0</v>
      </c>
      <c r="NX34" s="92">
        <v>0</v>
      </c>
      <c r="NY34" s="92">
        <v>0</v>
      </c>
      <c r="NZ34" s="92">
        <v>0</v>
      </c>
      <c r="OA34" s="92">
        <v>0</v>
      </c>
      <c r="OB34" s="92">
        <v>0</v>
      </c>
      <c r="OC34" s="92">
        <v>0</v>
      </c>
      <c r="OD34" s="92">
        <v>0</v>
      </c>
      <c r="OE34" s="92">
        <v>0</v>
      </c>
      <c r="OF34" s="92">
        <v>0</v>
      </c>
      <c r="OG34" s="92">
        <v>0</v>
      </c>
      <c r="OH34" s="92">
        <v>0</v>
      </c>
      <c r="OI34" s="92">
        <v>0</v>
      </c>
      <c r="OJ34" s="92">
        <v>0</v>
      </c>
      <c r="OK34" s="92">
        <v>0</v>
      </c>
      <c r="OL34" s="92">
        <v>0</v>
      </c>
      <c r="OM34" s="92">
        <v>0</v>
      </c>
      <c r="ON34" s="92">
        <v>0</v>
      </c>
      <c r="OO34" s="92">
        <v>0</v>
      </c>
      <c r="OP34" s="92">
        <v>0</v>
      </c>
      <c r="OQ34" s="92">
        <v>0</v>
      </c>
      <c r="OR34" s="92">
        <v>0</v>
      </c>
      <c r="OS34" s="92">
        <v>0</v>
      </c>
      <c r="OT34" s="92">
        <v>0</v>
      </c>
      <c r="OU34" s="92">
        <v>0</v>
      </c>
      <c r="OV34" s="92">
        <v>0</v>
      </c>
      <c r="OW34" s="92">
        <v>0</v>
      </c>
      <c r="OX34" s="92">
        <v>0</v>
      </c>
      <c r="OY34" s="92">
        <v>0</v>
      </c>
      <c r="OZ34" s="92">
        <v>0</v>
      </c>
      <c r="PA34" s="92">
        <v>0</v>
      </c>
      <c r="PB34" s="92">
        <v>0</v>
      </c>
      <c r="PC34" s="92">
        <v>0</v>
      </c>
      <c r="PD34" s="92">
        <v>0</v>
      </c>
      <c r="PE34" s="92">
        <v>0</v>
      </c>
      <c r="PF34" s="92">
        <v>0</v>
      </c>
      <c r="PG34" s="92">
        <v>0</v>
      </c>
      <c r="PH34" s="92">
        <v>0</v>
      </c>
      <c r="PI34" s="92">
        <v>0</v>
      </c>
      <c r="PJ34" s="92">
        <v>0</v>
      </c>
      <c r="PK34" s="92">
        <v>0</v>
      </c>
      <c r="PL34" s="92">
        <v>0</v>
      </c>
      <c r="PM34" s="92">
        <v>0</v>
      </c>
      <c r="PN34" s="92">
        <v>0</v>
      </c>
      <c r="PO34" s="92">
        <v>0</v>
      </c>
      <c r="PP34" s="92">
        <v>0</v>
      </c>
      <c r="PQ34" s="92">
        <v>0</v>
      </c>
      <c r="PR34" s="92">
        <v>0</v>
      </c>
      <c r="PS34" s="92">
        <v>0</v>
      </c>
      <c r="PT34" s="92">
        <v>0</v>
      </c>
      <c r="PU34" s="92">
        <v>0</v>
      </c>
      <c r="PV34" s="92">
        <v>0</v>
      </c>
      <c r="PW34" s="92">
        <v>0</v>
      </c>
      <c r="PX34" s="92">
        <v>0</v>
      </c>
      <c r="PY34" s="92">
        <v>0</v>
      </c>
      <c r="PZ34" s="92">
        <v>0</v>
      </c>
      <c r="QA34" s="92">
        <v>0</v>
      </c>
      <c r="QB34" s="92">
        <v>0</v>
      </c>
      <c r="QC34" s="92">
        <v>0</v>
      </c>
      <c r="QD34" s="92">
        <v>0</v>
      </c>
      <c r="QE34" s="92">
        <v>0</v>
      </c>
      <c r="QF34" s="92">
        <v>0</v>
      </c>
      <c r="QG34" s="92">
        <v>0</v>
      </c>
      <c r="QH34" s="92">
        <v>0</v>
      </c>
      <c r="QI34" s="92">
        <v>0</v>
      </c>
      <c r="QJ34" s="92">
        <v>0</v>
      </c>
      <c r="QK34" s="92">
        <v>0</v>
      </c>
      <c r="QL34" s="92">
        <v>0</v>
      </c>
      <c r="QM34" s="92">
        <v>0</v>
      </c>
      <c r="QN34" s="92">
        <v>0</v>
      </c>
      <c r="QO34" s="92">
        <v>0</v>
      </c>
      <c r="QP34" s="92">
        <v>0</v>
      </c>
      <c r="QQ34" s="92">
        <v>0</v>
      </c>
      <c r="QR34" s="92">
        <v>0</v>
      </c>
      <c r="QS34" s="92">
        <v>0</v>
      </c>
      <c r="QT34" s="92">
        <v>0</v>
      </c>
      <c r="QU34" s="92">
        <v>0</v>
      </c>
      <c r="QV34" s="92">
        <v>0</v>
      </c>
      <c r="QW34" s="92">
        <v>0</v>
      </c>
      <c r="QX34" s="92">
        <v>0</v>
      </c>
      <c r="QY34" s="92">
        <v>0</v>
      </c>
      <c r="QZ34" s="92">
        <v>0</v>
      </c>
      <c r="RA34" s="92">
        <v>0</v>
      </c>
      <c r="RB34" s="92">
        <v>0</v>
      </c>
      <c r="RC34" s="92">
        <v>0</v>
      </c>
      <c r="RD34" s="92">
        <v>0</v>
      </c>
      <c r="RE34" s="92">
        <v>0</v>
      </c>
      <c r="RF34" s="92">
        <v>0</v>
      </c>
      <c r="RG34" s="92">
        <v>0</v>
      </c>
      <c r="RH34" s="92">
        <v>0</v>
      </c>
      <c r="RI34" s="92">
        <v>0</v>
      </c>
      <c r="RJ34" s="92">
        <v>0</v>
      </c>
      <c r="RK34" s="92">
        <v>0</v>
      </c>
      <c r="RL34" s="92">
        <v>0</v>
      </c>
      <c r="RM34" s="92">
        <v>0</v>
      </c>
      <c r="RN34" s="92">
        <v>0</v>
      </c>
      <c r="RO34" s="92">
        <v>0</v>
      </c>
      <c r="RP34" s="92">
        <v>0</v>
      </c>
      <c r="RQ34" s="92">
        <v>0</v>
      </c>
      <c r="RR34" s="92">
        <v>0</v>
      </c>
      <c r="RS34" s="92">
        <v>0</v>
      </c>
      <c r="RT34" s="92">
        <v>0</v>
      </c>
      <c r="RU34" s="92">
        <v>0</v>
      </c>
      <c r="RV34" s="92">
        <v>0</v>
      </c>
      <c r="RW34" s="92">
        <v>0</v>
      </c>
      <c r="RX34" s="92">
        <v>0</v>
      </c>
      <c r="RY34" s="92">
        <v>0</v>
      </c>
      <c r="RZ34" s="92">
        <v>0</v>
      </c>
      <c r="SA34" s="92">
        <v>0</v>
      </c>
      <c r="SB34" s="92">
        <v>0</v>
      </c>
      <c r="SC34" s="92">
        <v>0</v>
      </c>
      <c r="SD34" s="92">
        <v>0</v>
      </c>
      <c r="SE34" s="92">
        <v>0</v>
      </c>
      <c r="SF34" s="92">
        <v>0</v>
      </c>
      <c r="SG34" s="92">
        <v>0</v>
      </c>
      <c r="SH34" s="92">
        <v>0</v>
      </c>
      <c r="SI34" s="92">
        <v>0</v>
      </c>
      <c r="SJ34" s="92">
        <v>0</v>
      </c>
      <c r="SK34" s="92">
        <v>0</v>
      </c>
      <c r="SL34" s="92">
        <v>0</v>
      </c>
      <c r="SM34" s="92">
        <v>0</v>
      </c>
      <c r="SN34" s="92">
        <v>0</v>
      </c>
      <c r="SO34" s="92">
        <v>0</v>
      </c>
      <c r="SP34" s="92">
        <v>0</v>
      </c>
      <c r="SQ34" s="92">
        <v>0</v>
      </c>
      <c r="SR34" s="92">
        <v>0</v>
      </c>
      <c r="SS34" s="92">
        <v>0</v>
      </c>
      <c r="ST34" s="92">
        <v>0</v>
      </c>
      <c r="SU34" s="92">
        <v>0</v>
      </c>
      <c r="SV34" s="92">
        <v>0</v>
      </c>
      <c r="SW34" s="92">
        <v>0</v>
      </c>
      <c r="SX34" s="92">
        <v>0</v>
      </c>
      <c r="SY34" s="92">
        <v>0</v>
      </c>
      <c r="SZ34" s="92">
        <v>0</v>
      </c>
      <c r="TA34" s="92">
        <v>0</v>
      </c>
      <c r="TB34" s="92">
        <v>0</v>
      </c>
      <c r="TC34" s="92">
        <v>4</v>
      </c>
      <c r="TD34" s="92">
        <v>0</v>
      </c>
      <c r="TE34" s="92">
        <v>0</v>
      </c>
      <c r="TF34" s="92">
        <v>0</v>
      </c>
      <c r="TG34" s="92">
        <v>0</v>
      </c>
      <c r="TH34" s="92">
        <v>0</v>
      </c>
      <c r="TI34" s="92">
        <v>0</v>
      </c>
      <c r="TJ34" s="92">
        <v>0</v>
      </c>
      <c r="TK34" s="92">
        <v>0</v>
      </c>
      <c r="TL34" s="92">
        <v>0</v>
      </c>
      <c r="TM34" s="92">
        <v>0</v>
      </c>
      <c r="TN34" s="92">
        <v>0</v>
      </c>
      <c r="TO34" s="92">
        <v>0</v>
      </c>
      <c r="TP34" s="92">
        <v>0</v>
      </c>
      <c r="TQ34" s="92">
        <v>-645626240.64600003</v>
      </c>
      <c r="TR34" s="92">
        <v>0</v>
      </c>
      <c r="TS34" s="92">
        <v>0</v>
      </c>
      <c r="TT34" s="92">
        <v>0</v>
      </c>
      <c r="TU34" s="92">
        <v>0</v>
      </c>
      <c r="TV34" s="92">
        <v>0</v>
      </c>
      <c r="TW34" s="92">
        <v>0</v>
      </c>
      <c r="TX34" s="92">
        <v>0</v>
      </c>
      <c r="TY34" s="92">
        <v>0</v>
      </c>
      <c r="TZ34" s="92">
        <v>0</v>
      </c>
      <c r="UA34" s="92">
        <v>0</v>
      </c>
      <c r="UB34" s="92">
        <v>0</v>
      </c>
      <c r="UC34" s="92">
        <v>0</v>
      </c>
      <c r="UD34" s="92">
        <v>0</v>
      </c>
      <c r="UE34" s="92">
        <v>0</v>
      </c>
      <c r="UF34" s="92">
        <v>0</v>
      </c>
      <c r="UG34" s="92">
        <v>0</v>
      </c>
      <c r="UH34" s="92">
        <v>0</v>
      </c>
      <c r="UI34" s="92">
        <v>0</v>
      </c>
      <c r="UJ34" s="92">
        <v>0</v>
      </c>
      <c r="UK34" s="92">
        <v>0</v>
      </c>
      <c r="UL34" s="92">
        <v>0</v>
      </c>
      <c r="UM34" s="92">
        <v>0</v>
      </c>
      <c r="UN34" s="92">
        <v>0</v>
      </c>
      <c r="UO34" s="92">
        <v>0</v>
      </c>
      <c r="UP34" s="92">
        <v>0</v>
      </c>
      <c r="UQ34" s="92">
        <v>0</v>
      </c>
      <c r="UR34" s="92">
        <v>0</v>
      </c>
      <c r="US34" s="92">
        <v>0</v>
      </c>
      <c r="UT34" s="92">
        <v>0</v>
      </c>
      <c r="UU34" s="92">
        <v>0</v>
      </c>
      <c r="UV34" s="92">
        <v>0</v>
      </c>
      <c r="UW34" s="92">
        <v>0</v>
      </c>
      <c r="UX34" s="92">
        <v>0</v>
      </c>
      <c r="UY34" s="92">
        <v>0</v>
      </c>
      <c r="UZ34" s="92">
        <v>0</v>
      </c>
      <c r="VA34" s="92">
        <v>0</v>
      </c>
      <c r="VB34" s="92">
        <v>0</v>
      </c>
      <c r="VC34" s="92">
        <v>0</v>
      </c>
      <c r="VD34" s="92">
        <v>0</v>
      </c>
      <c r="VE34" s="92">
        <v>0</v>
      </c>
      <c r="VF34" s="92">
        <v>0</v>
      </c>
      <c r="VG34" s="92">
        <v>0</v>
      </c>
      <c r="VH34" s="92">
        <v>0</v>
      </c>
      <c r="VI34" s="92">
        <v>0</v>
      </c>
      <c r="VJ34" s="92">
        <v>0</v>
      </c>
      <c r="VK34" s="92">
        <v>0</v>
      </c>
      <c r="VL34" s="92">
        <v>0</v>
      </c>
      <c r="VM34" s="92">
        <v>0</v>
      </c>
      <c r="VN34" s="92">
        <v>0</v>
      </c>
      <c r="VO34" s="92">
        <v>0</v>
      </c>
      <c r="VP34" s="92">
        <v>0</v>
      </c>
      <c r="VQ34" s="92">
        <v>0</v>
      </c>
      <c r="VR34" s="92">
        <v>0</v>
      </c>
      <c r="VS34" s="92">
        <v>0</v>
      </c>
      <c r="VT34" s="92">
        <v>0</v>
      </c>
      <c r="VU34" s="92">
        <v>0</v>
      </c>
      <c r="VV34" s="92">
        <v>0</v>
      </c>
      <c r="VW34" s="92">
        <v>0</v>
      </c>
      <c r="VX34" s="92">
        <v>0</v>
      </c>
      <c r="VY34" s="92">
        <v>0</v>
      </c>
      <c r="VZ34" s="92">
        <v>0</v>
      </c>
      <c r="WA34" s="92">
        <v>0</v>
      </c>
      <c r="WB34" s="92">
        <v>0</v>
      </c>
      <c r="WC34" s="92">
        <v>0</v>
      </c>
    </row>
    <row r="35" spans="2:601" ht="13.5" customHeight="1">
      <c r="B35" s="851">
        <v>944</v>
      </c>
      <c r="C35" s="92">
        <v>0</v>
      </c>
      <c r="D35" s="92">
        <v>16462.917300000001</v>
      </c>
      <c r="E35" s="92">
        <v>-62.328388199999999</v>
      </c>
      <c r="F35" s="92">
        <v>913.813894</v>
      </c>
      <c r="G35" s="92">
        <v>0</v>
      </c>
      <c r="H35" s="92">
        <v>0</v>
      </c>
      <c r="I35" s="92">
        <v>0</v>
      </c>
      <c r="J35" s="92">
        <v>0</v>
      </c>
      <c r="K35" s="92">
        <v>0</v>
      </c>
      <c r="L35" s="92">
        <v>0</v>
      </c>
      <c r="M35" s="92">
        <v>0</v>
      </c>
      <c r="N35" s="92">
        <v>0</v>
      </c>
      <c r="O35" s="92">
        <v>0</v>
      </c>
      <c r="P35" s="92">
        <v>0</v>
      </c>
      <c r="Q35" s="92">
        <v>0</v>
      </c>
      <c r="R35" s="92">
        <v>0</v>
      </c>
      <c r="S35" s="92">
        <v>0</v>
      </c>
      <c r="T35" s="92">
        <v>0</v>
      </c>
      <c r="U35" s="92">
        <v>0</v>
      </c>
      <c r="V35" s="92">
        <v>0</v>
      </c>
      <c r="W35" s="92">
        <v>0</v>
      </c>
      <c r="X35" s="92">
        <v>0</v>
      </c>
      <c r="Y35" s="92">
        <v>0</v>
      </c>
      <c r="Z35" s="92">
        <v>0</v>
      </c>
      <c r="AA35" s="92">
        <v>0</v>
      </c>
      <c r="AB35" s="92">
        <v>0</v>
      </c>
      <c r="AC35" s="92">
        <v>0</v>
      </c>
      <c r="AD35" s="92">
        <v>0</v>
      </c>
      <c r="AE35" s="92">
        <v>0</v>
      </c>
      <c r="AF35" s="92">
        <v>0</v>
      </c>
      <c r="AG35" s="92">
        <v>0</v>
      </c>
      <c r="AH35" s="92">
        <v>0</v>
      </c>
      <c r="AI35" s="92">
        <v>0</v>
      </c>
      <c r="AJ35" s="92">
        <v>0</v>
      </c>
      <c r="AK35" s="92">
        <v>0</v>
      </c>
      <c r="AL35" s="92">
        <v>0</v>
      </c>
      <c r="AM35" s="92">
        <v>0</v>
      </c>
      <c r="AN35" s="92">
        <v>0</v>
      </c>
      <c r="AO35" s="92">
        <v>3.4838694100000002E-3</v>
      </c>
      <c r="AP35" s="92">
        <v>6.8774112299999999E-3</v>
      </c>
      <c r="AQ35" s="92">
        <v>0</v>
      </c>
      <c r="AR35" s="92">
        <v>0</v>
      </c>
      <c r="AS35" s="92">
        <v>0</v>
      </c>
      <c r="AT35" s="92">
        <v>0</v>
      </c>
      <c r="AU35" s="92">
        <v>0</v>
      </c>
      <c r="AV35" s="92">
        <v>0</v>
      </c>
      <c r="AW35" s="92">
        <v>0</v>
      </c>
      <c r="AX35" s="92">
        <v>0</v>
      </c>
      <c r="AY35" s="92">
        <v>0</v>
      </c>
      <c r="AZ35" s="92">
        <v>0</v>
      </c>
      <c r="BA35" s="92">
        <v>0</v>
      </c>
      <c r="BB35" s="92">
        <v>0</v>
      </c>
      <c r="BC35" s="92">
        <v>0</v>
      </c>
      <c r="BD35" s="92">
        <v>0</v>
      </c>
      <c r="BE35" s="92">
        <v>0</v>
      </c>
      <c r="BF35" s="92">
        <v>0</v>
      </c>
      <c r="BG35" s="92">
        <v>0</v>
      </c>
      <c r="BH35" s="92">
        <v>0</v>
      </c>
      <c r="BI35" s="92">
        <v>0</v>
      </c>
      <c r="BJ35" s="92">
        <v>0</v>
      </c>
      <c r="BK35" s="92">
        <v>0</v>
      </c>
      <c r="BL35" s="92">
        <v>0</v>
      </c>
      <c r="BM35" s="92">
        <v>0</v>
      </c>
      <c r="BN35" s="92">
        <v>0</v>
      </c>
      <c r="BO35" s="92">
        <v>0</v>
      </c>
      <c r="BP35" s="92">
        <v>0.99998866200000003</v>
      </c>
      <c r="BQ35" s="92">
        <v>0</v>
      </c>
      <c r="BR35" s="92">
        <v>0</v>
      </c>
      <c r="BS35" s="92">
        <v>0</v>
      </c>
      <c r="BT35" s="92">
        <v>0</v>
      </c>
      <c r="BU35" s="92">
        <v>0</v>
      </c>
      <c r="BV35" s="92">
        <v>0</v>
      </c>
      <c r="BW35" s="92">
        <v>0</v>
      </c>
      <c r="BX35" s="92">
        <v>0</v>
      </c>
      <c r="BY35" s="92">
        <v>0</v>
      </c>
      <c r="BZ35" s="92">
        <v>0</v>
      </c>
      <c r="CA35" s="92">
        <v>0</v>
      </c>
      <c r="CB35" s="92">
        <v>0</v>
      </c>
      <c r="CC35" s="92">
        <v>0</v>
      </c>
      <c r="CD35" s="92">
        <v>0</v>
      </c>
      <c r="CE35" s="92">
        <v>0</v>
      </c>
      <c r="CF35" s="92">
        <v>0</v>
      </c>
      <c r="CG35" s="92">
        <v>0</v>
      </c>
      <c r="CH35" s="92">
        <v>0</v>
      </c>
      <c r="CI35" s="92">
        <v>0</v>
      </c>
      <c r="CJ35" s="92">
        <v>0</v>
      </c>
      <c r="CK35" s="92">
        <v>0</v>
      </c>
      <c r="CL35" s="92">
        <v>0</v>
      </c>
      <c r="CM35" s="92">
        <v>0</v>
      </c>
      <c r="CN35" s="92">
        <v>0</v>
      </c>
      <c r="CO35" s="92">
        <v>0</v>
      </c>
      <c r="CP35" s="92">
        <v>0</v>
      </c>
      <c r="CQ35" s="92">
        <v>0</v>
      </c>
      <c r="CR35" s="92">
        <v>0</v>
      </c>
      <c r="CS35" s="92">
        <v>0</v>
      </c>
      <c r="CT35" s="92">
        <v>0</v>
      </c>
      <c r="CU35" s="92">
        <v>0</v>
      </c>
      <c r="CV35" s="92">
        <v>0</v>
      </c>
      <c r="CW35" s="92">
        <v>0</v>
      </c>
      <c r="CX35" s="92">
        <v>0</v>
      </c>
      <c r="CY35" s="92">
        <v>3.8124063700000001E-6</v>
      </c>
      <c r="CZ35" s="92">
        <v>7.5259670400000003E-6</v>
      </c>
      <c r="DA35" s="92">
        <v>0</v>
      </c>
      <c r="DB35" s="92">
        <v>0</v>
      </c>
      <c r="DC35" s="92">
        <v>0</v>
      </c>
      <c r="DD35" s="92">
        <v>0</v>
      </c>
      <c r="DE35" s="92">
        <v>0</v>
      </c>
      <c r="DF35" s="92">
        <v>0</v>
      </c>
      <c r="DG35" s="92">
        <v>0</v>
      </c>
      <c r="DH35" s="92">
        <v>0</v>
      </c>
      <c r="DI35" s="92">
        <v>0</v>
      </c>
      <c r="DJ35" s="92">
        <v>0</v>
      </c>
      <c r="DK35" s="92">
        <v>0</v>
      </c>
      <c r="DL35" s="92">
        <v>0</v>
      </c>
      <c r="DM35" s="92">
        <v>0</v>
      </c>
      <c r="DN35" s="92">
        <v>0</v>
      </c>
      <c r="DO35" s="92">
        <v>0</v>
      </c>
      <c r="DP35" s="92">
        <v>0</v>
      </c>
      <c r="DQ35" s="92">
        <v>0</v>
      </c>
      <c r="DR35" s="92">
        <v>0</v>
      </c>
      <c r="DS35" s="92">
        <v>0</v>
      </c>
      <c r="DT35" s="92">
        <v>0</v>
      </c>
      <c r="DU35" s="92">
        <v>0</v>
      </c>
      <c r="DV35" s="92">
        <v>0</v>
      </c>
      <c r="DW35" s="92">
        <v>0</v>
      </c>
      <c r="DX35" s="92">
        <v>0</v>
      </c>
      <c r="DY35" s="92">
        <v>0</v>
      </c>
      <c r="DZ35" s="92">
        <v>16462.6132</v>
      </c>
      <c r="EA35" s="92">
        <v>0</v>
      </c>
      <c r="EB35" s="92">
        <v>0</v>
      </c>
      <c r="EC35" s="92">
        <v>0</v>
      </c>
      <c r="ED35" s="92">
        <v>0</v>
      </c>
      <c r="EE35" s="92">
        <v>0</v>
      </c>
      <c r="EF35" s="92">
        <v>0</v>
      </c>
      <c r="EG35" s="92">
        <v>0</v>
      </c>
      <c r="EH35" s="92">
        <v>0</v>
      </c>
      <c r="EI35" s="92">
        <v>0</v>
      </c>
      <c r="EJ35" s="92">
        <v>0</v>
      </c>
      <c r="EK35" s="92">
        <v>0</v>
      </c>
      <c r="EL35" s="92">
        <v>0</v>
      </c>
      <c r="EM35" s="92">
        <v>0</v>
      </c>
      <c r="EN35" s="92">
        <v>0</v>
      </c>
      <c r="EO35" s="92">
        <v>0</v>
      </c>
      <c r="EP35" s="92">
        <v>0</v>
      </c>
      <c r="EQ35" s="92">
        <v>0</v>
      </c>
      <c r="ER35" s="92">
        <v>0</v>
      </c>
      <c r="ES35" s="92">
        <v>0</v>
      </c>
      <c r="ET35" s="92">
        <v>0</v>
      </c>
      <c r="EU35" s="92">
        <v>0</v>
      </c>
      <c r="EV35" s="92">
        <v>0</v>
      </c>
      <c r="EW35" s="92">
        <v>0</v>
      </c>
      <c r="EX35" s="92">
        <v>0</v>
      </c>
      <c r="EY35" s="92">
        <v>0</v>
      </c>
      <c r="EZ35" s="92">
        <v>0</v>
      </c>
      <c r="FA35" s="92">
        <v>0</v>
      </c>
      <c r="FB35" s="92">
        <v>0</v>
      </c>
      <c r="FC35" s="92">
        <v>0</v>
      </c>
      <c r="FD35" s="92">
        <v>0</v>
      </c>
      <c r="FE35" s="92">
        <v>0</v>
      </c>
      <c r="FF35" s="92">
        <v>0</v>
      </c>
      <c r="FG35" s="92">
        <v>0</v>
      </c>
      <c r="FH35" s="92">
        <v>0</v>
      </c>
      <c r="FI35" s="92">
        <v>0.111479641</v>
      </c>
      <c r="FJ35" s="92">
        <v>0.19266022199999999</v>
      </c>
      <c r="FK35" s="92">
        <v>0</v>
      </c>
      <c r="FL35" s="92">
        <v>0</v>
      </c>
      <c r="FM35" s="92">
        <v>0</v>
      </c>
      <c r="FN35" s="92">
        <v>0</v>
      </c>
      <c r="FO35" s="92">
        <v>0</v>
      </c>
      <c r="FP35" s="92">
        <v>0</v>
      </c>
      <c r="FQ35" s="92">
        <v>0</v>
      </c>
      <c r="FR35" s="92">
        <v>0</v>
      </c>
      <c r="FS35" s="92">
        <v>0</v>
      </c>
      <c r="FT35" s="92">
        <v>0</v>
      </c>
      <c r="FU35" s="92">
        <v>0</v>
      </c>
      <c r="FV35" s="92">
        <v>0</v>
      </c>
      <c r="FW35" s="92">
        <v>0</v>
      </c>
      <c r="FX35" s="92">
        <v>0</v>
      </c>
      <c r="FY35" s="92">
        <v>0</v>
      </c>
      <c r="FZ35" s="92">
        <v>0</v>
      </c>
      <c r="GA35" s="92">
        <v>0</v>
      </c>
      <c r="GB35" s="92">
        <v>0</v>
      </c>
      <c r="GC35" s="92">
        <v>0</v>
      </c>
      <c r="GD35" s="92">
        <v>0</v>
      </c>
      <c r="GE35" s="92">
        <v>0</v>
      </c>
      <c r="GF35" s="92">
        <v>0</v>
      </c>
      <c r="GG35" s="92">
        <v>0</v>
      </c>
      <c r="GH35" s="92">
        <v>0</v>
      </c>
      <c r="GI35" s="92">
        <v>0</v>
      </c>
      <c r="GJ35" s="92">
        <v>0.99998152600000001</v>
      </c>
      <c r="GK35" s="92">
        <v>0</v>
      </c>
      <c r="GL35" s="92">
        <v>0</v>
      </c>
      <c r="GM35" s="92">
        <v>0</v>
      </c>
      <c r="GN35" s="92">
        <v>0</v>
      </c>
      <c r="GO35" s="92">
        <v>0</v>
      </c>
      <c r="GP35" s="92">
        <v>0</v>
      </c>
      <c r="GQ35" s="92">
        <v>0</v>
      </c>
      <c r="GR35" s="92">
        <v>0</v>
      </c>
      <c r="GS35" s="92">
        <v>0</v>
      </c>
      <c r="GT35" s="92">
        <v>0</v>
      </c>
      <c r="GU35" s="92">
        <v>0</v>
      </c>
      <c r="GV35" s="92">
        <v>0</v>
      </c>
      <c r="GW35" s="92">
        <v>0</v>
      </c>
      <c r="GX35" s="92">
        <v>0</v>
      </c>
      <c r="GY35" s="92">
        <v>0</v>
      </c>
      <c r="GZ35" s="92">
        <v>0</v>
      </c>
      <c r="HA35" s="92">
        <v>0</v>
      </c>
      <c r="HB35" s="92">
        <v>0</v>
      </c>
      <c r="HC35" s="92">
        <v>0</v>
      </c>
      <c r="HD35" s="92">
        <v>0</v>
      </c>
      <c r="HE35" s="92">
        <v>0</v>
      </c>
      <c r="HF35" s="92">
        <v>0</v>
      </c>
      <c r="HG35" s="92">
        <v>0</v>
      </c>
      <c r="HH35" s="92">
        <v>0</v>
      </c>
      <c r="HI35" s="92">
        <v>0</v>
      </c>
      <c r="HJ35" s="92">
        <v>0</v>
      </c>
      <c r="HK35" s="92">
        <v>0</v>
      </c>
      <c r="HL35" s="92">
        <v>0</v>
      </c>
      <c r="HM35" s="92">
        <v>0</v>
      </c>
      <c r="HN35" s="92">
        <v>0</v>
      </c>
      <c r="HO35" s="92">
        <v>0</v>
      </c>
      <c r="HP35" s="92">
        <v>0</v>
      </c>
      <c r="HQ35" s="92">
        <v>0</v>
      </c>
      <c r="HR35" s="92">
        <v>0</v>
      </c>
      <c r="HS35" s="92">
        <v>6.7715605E-6</v>
      </c>
      <c r="HT35" s="92">
        <v>1.17026781E-5</v>
      </c>
      <c r="HU35" s="92">
        <v>0</v>
      </c>
      <c r="HV35" s="92">
        <v>0</v>
      </c>
      <c r="HW35" s="92">
        <v>0</v>
      </c>
      <c r="HX35" s="92">
        <v>0</v>
      </c>
      <c r="HY35" s="92">
        <v>0</v>
      </c>
      <c r="HZ35" s="92">
        <v>0</v>
      </c>
      <c r="IA35" s="92">
        <v>0</v>
      </c>
      <c r="IB35" s="92">
        <v>0</v>
      </c>
      <c r="IC35" s="92">
        <v>0</v>
      </c>
      <c r="ID35" s="92">
        <v>0</v>
      </c>
      <c r="IE35" s="92">
        <v>0</v>
      </c>
      <c r="IF35" s="92">
        <v>0</v>
      </c>
      <c r="IG35" s="92">
        <v>0</v>
      </c>
      <c r="IH35" s="92">
        <v>0</v>
      </c>
      <c r="II35" s="92">
        <v>0</v>
      </c>
      <c r="IJ35" s="92">
        <v>0</v>
      </c>
      <c r="IK35" s="92">
        <v>0</v>
      </c>
      <c r="IL35" s="92">
        <v>0</v>
      </c>
      <c r="IM35" s="92">
        <v>0</v>
      </c>
      <c r="IN35" s="92">
        <v>0</v>
      </c>
      <c r="IO35" s="92">
        <v>0</v>
      </c>
      <c r="IP35" s="92">
        <v>0</v>
      </c>
      <c r="IQ35" s="92">
        <v>0</v>
      </c>
      <c r="IR35" s="92">
        <v>0</v>
      </c>
      <c r="IS35" s="92">
        <v>0</v>
      </c>
      <c r="IT35" s="92">
        <v>913.82425499999999</v>
      </c>
      <c r="IU35" s="92">
        <v>16462.917300000001</v>
      </c>
      <c r="IV35" s="92">
        <v>276.89068700000001</v>
      </c>
      <c r="IW35" s="92">
        <v>28.118164100000001</v>
      </c>
      <c r="IX35" s="92">
        <v>5.0999999999999996</v>
      </c>
      <c r="IY35" s="92">
        <v>0</v>
      </c>
      <c r="IZ35" s="92">
        <v>1</v>
      </c>
      <c r="JA35" s="92">
        <v>0</v>
      </c>
      <c r="JB35" s="92">
        <v>-68206.099600000001</v>
      </c>
      <c r="JC35" s="92">
        <v>-3785.98684</v>
      </c>
      <c r="JD35" s="92">
        <v>-62.328388199999999</v>
      </c>
      <c r="JE35" s="92">
        <v>-38.780868699999999</v>
      </c>
      <c r="JF35" s="92">
        <v>-2.1526499700000001</v>
      </c>
      <c r="JG35" s="92">
        <v>5.5005115700000003E-2</v>
      </c>
      <c r="JH35" s="92">
        <v>0.99093963200000001</v>
      </c>
      <c r="JI35" s="92">
        <v>18.015408600000001</v>
      </c>
      <c r="JJ35" s="92">
        <v>274.91492899999997</v>
      </c>
      <c r="JK35" s="92">
        <v>0</v>
      </c>
      <c r="JL35" s="92">
        <v>0</v>
      </c>
      <c r="JM35" s="92">
        <v>0</v>
      </c>
      <c r="JN35" s="92">
        <v>0</v>
      </c>
      <c r="JO35" s="92">
        <v>0</v>
      </c>
      <c r="JP35" s="92">
        <v>0</v>
      </c>
      <c r="JQ35" s="92">
        <v>0</v>
      </c>
      <c r="JR35" s="92">
        <v>0</v>
      </c>
      <c r="JS35" s="92">
        <v>0</v>
      </c>
      <c r="JT35" s="92">
        <v>0</v>
      </c>
      <c r="JU35" s="92">
        <v>0</v>
      </c>
      <c r="JV35" s="92">
        <v>0</v>
      </c>
      <c r="JW35" s="92">
        <v>0</v>
      </c>
      <c r="JX35" s="92">
        <v>0</v>
      </c>
      <c r="JY35" s="92">
        <v>0</v>
      </c>
      <c r="JZ35" s="92">
        <v>0</v>
      </c>
      <c r="KA35" s="92">
        <v>0</v>
      </c>
      <c r="KB35" s="92">
        <v>0</v>
      </c>
      <c r="KC35" s="92">
        <v>0</v>
      </c>
      <c r="KD35" s="92">
        <v>0</v>
      </c>
      <c r="KE35" s="92">
        <v>0</v>
      </c>
      <c r="KF35" s="92">
        <v>0</v>
      </c>
      <c r="KG35" s="92">
        <v>0</v>
      </c>
      <c r="KH35" s="92">
        <v>0</v>
      </c>
      <c r="KI35" s="92">
        <v>0</v>
      </c>
      <c r="KJ35" s="92">
        <v>0</v>
      </c>
      <c r="KK35" s="92">
        <v>0</v>
      </c>
      <c r="KL35" s="92">
        <v>0</v>
      </c>
      <c r="KM35" s="92">
        <v>0</v>
      </c>
      <c r="KN35" s="92">
        <v>0</v>
      </c>
      <c r="KO35" s="92">
        <v>0</v>
      </c>
      <c r="KP35" s="92">
        <v>0</v>
      </c>
      <c r="KQ35" s="92">
        <v>0</v>
      </c>
      <c r="KR35" s="92">
        <v>0</v>
      </c>
      <c r="KS35" s="92">
        <v>0</v>
      </c>
      <c r="KT35" s="92">
        <v>0</v>
      </c>
      <c r="KU35" s="92">
        <v>0</v>
      </c>
      <c r="KV35" s="92">
        <v>0</v>
      </c>
      <c r="KW35" s="92">
        <v>0</v>
      </c>
      <c r="KX35" s="92">
        <v>0</v>
      </c>
      <c r="KY35" s="92">
        <v>0</v>
      </c>
      <c r="KZ35" s="92">
        <v>0</v>
      </c>
      <c r="LA35" s="92">
        <v>0</v>
      </c>
      <c r="LB35" s="92">
        <v>0</v>
      </c>
      <c r="LC35" s="92">
        <v>0</v>
      </c>
      <c r="LD35" s="92">
        <v>0</v>
      </c>
      <c r="LE35" s="92">
        <v>0</v>
      </c>
      <c r="LF35" s="92">
        <v>0</v>
      </c>
      <c r="LG35" s="92">
        <v>0</v>
      </c>
      <c r="LH35" s="92">
        <v>0</v>
      </c>
      <c r="LI35" s="92">
        <v>0</v>
      </c>
      <c r="LJ35" s="92">
        <v>0</v>
      </c>
      <c r="LK35" s="92">
        <v>0</v>
      </c>
      <c r="LL35" s="92">
        <v>0</v>
      </c>
      <c r="LM35" s="92">
        <v>0</v>
      </c>
      <c r="LN35" s="92">
        <v>0</v>
      </c>
      <c r="LO35" s="92">
        <v>0</v>
      </c>
      <c r="LP35" s="92">
        <v>0</v>
      </c>
      <c r="LQ35" s="92">
        <v>0</v>
      </c>
      <c r="LR35" s="92">
        <v>0</v>
      </c>
      <c r="LS35" s="92">
        <v>0</v>
      </c>
      <c r="LT35" s="92">
        <v>0</v>
      </c>
      <c r="LU35" s="92">
        <v>0</v>
      </c>
      <c r="LV35" s="92">
        <v>0</v>
      </c>
      <c r="LW35" s="92">
        <v>0</v>
      </c>
      <c r="LX35" s="92">
        <v>0</v>
      </c>
      <c r="LY35" s="92">
        <v>0</v>
      </c>
      <c r="LZ35" s="92">
        <v>0</v>
      </c>
      <c r="MA35" s="92">
        <v>0</v>
      </c>
      <c r="MB35" s="92">
        <v>0</v>
      </c>
      <c r="MC35" s="92">
        <v>0</v>
      </c>
      <c r="MD35" s="92">
        <v>0</v>
      </c>
      <c r="ME35" s="92">
        <v>0</v>
      </c>
      <c r="MF35" s="92">
        <v>0</v>
      </c>
      <c r="MG35" s="92">
        <v>0</v>
      </c>
      <c r="MH35" s="92">
        <v>0</v>
      </c>
      <c r="MI35" s="92">
        <v>0</v>
      </c>
      <c r="MJ35" s="92">
        <v>0</v>
      </c>
      <c r="MK35" s="92">
        <v>0</v>
      </c>
      <c r="ML35" s="92">
        <v>0</v>
      </c>
      <c r="MM35" s="92">
        <v>0</v>
      </c>
      <c r="MN35" s="92">
        <v>0</v>
      </c>
      <c r="MO35" s="92">
        <v>0</v>
      </c>
      <c r="MP35" s="92">
        <v>0</v>
      </c>
      <c r="MQ35" s="92">
        <v>0</v>
      </c>
      <c r="MR35" s="92">
        <v>0</v>
      </c>
      <c r="MS35" s="92">
        <v>0</v>
      </c>
      <c r="MT35" s="92">
        <v>0</v>
      </c>
      <c r="MU35" s="92">
        <v>0</v>
      </c>
      <c r="MV35" s="92">
        <v>0</v>
      </c>
      <c r="MW35" s="92">
        <v>0</v>
      </c>
      <c r="MX35" s="92">
        <v>0</v>
      </c>
      <c r="MY35" s="92">
        <v>0</v>
      </c>
      <c r="MZ35" s="92">
        <v>0</v>
      </c>
      <c r="NA35" s="92">
        <v>0</v>
      </c>
      <c r="NB35" s="92">
        <v>0</v>
      </c>
      <c r="NC35" s="92">
        <v>0</v>
      </c>
      <c r="ND35" s="92">
        <v>0</v>
      </c>
      <c r="NE35" s="92">
        <v>0</v>
      </c>
      <c r="NF35" s="92">
        <v>0</v>
      </c>
      <c r="NG35" s="92">
        <v>0</v>
      </c>
      <c r="NH35" s="92">
        <v>0</v>
      </c>
      <c r="NI35" s="92">
        <v>0</v>
      </c>
      <c r="NJ35" s="92">
        <v>0</v>
      </c>
      <c r="NK35" s="92">
        <v>0</v>
      </c>
      <c r="NL35" s="92">
        <v>0</v>
      </c>
      <c r="NM35" s="92">
        <v>0</v>
      </c>
      <c r="NN35" s="92">
        <v>0</v>
      </c>
      <c r="NO35" s="92">
        <v>0</v>
      </c>
      <c r="NP35" s="92">
        <v>0</v>
      </c>
      <c r="NQ35" s="92">
        <v>0</v>
      </c>
      <c r="NR35" s="92">
        <v>0</v>
      </c>
      <c r="NS35" s="92">
        <v>0</v>
      </c>
      <c r="NT35" s="92">
        <v>0</v>
      </c>
      <c r="NU35" s="92">
        <v>0</v>
      </c>
      <c r="NV35" s="92">
        <v>0</v>
      </c>
      <c r="NW35" s="92">
        <v>0</v>
      </c>
      <c r="NX35" s="92">
        <v>0</v>
      </c>
      <c r="NY35" s="92">
        <v>0</v>
      </c>
      <c r="NZ35" s="92">
        <v>0</v>
      </c>
      <c r="OA35" s="92">
        <v>0</v>
      </c>
      <c r="OB35" s="92">
        <v>0</v>
      </c>
      <c r="OC35" s="92">
        <v>0</v>
      </c>
      <c r="OD35" s="92">
        <v>0</v>
      </c>
      <c r="OE35" s="92">
        <v>0</v>
      </c>
      <c r="OF35" s="92">
        <v>0</v>
      </c>
      <c r="OG35" s="92">
        <v>0</v>
      </c>
      <c r="OH35" s="92">
        <v>0</v>
      </c>
      <c r="OI35" s="92">
        <v>0</v>
      </c>
      <c r="OJ35" s="92">
        <v>0</v>
      </c>
      <c r="OK35" s="92">
        <v>0</v>
      </c>
      <c r="OL35" s="92">
        <v>0</v>
      </c>
      <c r="OM35" s="92">
        <v>0</v>
      </c>
      <c r="ON35" s="92">
        <v>0</v>
      </c>
      <c r="OO35" s="92">
        <v>0</v>
      </c>
      <c r="OP35" s="92">
        <v>0</v>
      </c>
      <c r="OQ35" s="92">
        <v>0</v>
      </c>
      <c r="OR35" s="92">
        <v>0</v>
      </c>
      <c r="OS35" s="92">
        <v>0</v>
      </c>
      <c r="OT35" s="92">
        <v>0</v>
      </c>
      <c r="OU35" s="92">
        <v>0</v>
      </c>
      <c r="OV35" s="92">
        <v>0</v>
      </c>
      <c r="OW35" s="92">
        <v>0</v>
      </c>
      <c r="OX35" s="92">
        <v>0</v>
      </c>
      <c r="OY35" s="92">
        <v>0</v>
      </c>
      <c r="OZ35" s="92">
        <v>0</v>
      </c>
      <c r="PA35" s="92">
        <v>0</v>
      </c>
      <c r="PB35" s="92">
        <v>0</v>
      </c>
      <c r="PC35" s="92">
        <v>0</v>
      </c>
      <c r="PD35" s="92">
        <v>0</v>
      </c>
      <c r="PE35" s="92">
        <v>0</v>
      </c>
      <c r="PF35" s="92">
        <v>0</v>
      </c>
      <c r="PG35" s="92">
        <v>0</v>
      </c>
      <c r="PH35" s="92">
        <v>0</v>
      </c>
      <c r="PI35" s="92">
        <v>0</v>
      </c>
      <c r="PJ35" s="92">
        <v>0</v>
      </c>
      <c r="PK35" s="92">
        <v>0</v>
      </c>
      <c r="PL35" s="92">
        <v>0</v>
      </c>
      <c r="PM35" s="92">
        <v>0</v>
      </c>
      <c r="PN35" s="92">
        <v>0</v>
      </c>
      <c r="PO35" s="92">
        <v>0</v>
      </c>
      <c r="PP35" s="92">
        <v>0</v>
      </c>
      <c r="PQ35" s="92">
        <v>0</v>
      </c>
      <c r="PR35" s="92">
        <v>0</v>
      </c>
      <c r="PS35" s="92">
        <v>0</v>
      </c>
      <c r="PT35" s="92">
        <v>0</v>
      </c>
      <c r="PU35" s="92">
        <v>0</v>
      </c>
      <c r="PV35" s="92">
        <v>0</v>
      </c>
      <c r="PW35" s="92">
        <v>0</v>
      </c>
      <c r="PX35" s="92">
        <v>0</v>
      </c>
      <c r="PY35" s="92">
        <v>0</v>
      </c>
      <c r="PZ35" s="92">
        <v>0</v>
      </c>
      <c r="QA35" s="92">
        <v>0</v>
      </c>
      <c r="QB35" s="92">
        <v>0</v>
      </c>
      <c r="QC35" s="92">
        <v>0</v>
      </c>
      <c r="QD35" s="92">
        <v>0</v>
      </c>
      <c r="QE35" s="92">
        <v>0</v>
      </c>
      <c r="QF35" s="92">
        <v>0</v>
      </c>
      <c r="QG35" s="92">
        <v>0</v>
      </c>
      <c r="QH35" s="92">
        <v>0</v>
      </c>
      <c r="QI35" s="92">
        <v>0</v>
      </c>
      <c r="QJ35" s="92">
        <v>0</v>
      </c>
      <c r="QK35" s="92">
        <v>0</v>
      </c>
      <c r="QL35" s="92">
        <v>0</v>
      </c>
      <c r="QM35" s="92">
        <v>0</v>
      </c>
      <c r="QN35" s="92">
        <v>0</v>
      </c>
      <c r="QO35" s="92">
        <v>0</v>
      </c>
      <c r="QP35" s="92">
        <v>0</v>
      </c>
      <c r="QQ35" s="92">
        <v>0</v>
      </c>
      <c r="QR35" s="92">
        <v>0</v>
      </c>
      <c r="QS35" s="92">
        <v>0</v>
      </c>
      <c r="QT35" s="92">
        <v>0</v>
      </c>
      <c r="QU35" s="92">
        <v>0</v>
      </c>
      <c r="QV35" s="92">
        <v>0</v>
      </c>
      <c r="QW35" s="92">
        <v>0</v>
      </c>
      <c r="QX35" s="92">
        <v>0</v>
      </c>
      <c r="QY35" s="92">
        <v>0</v>
      </c>
      <c r="QZ35" s="92">
        <v>0</v>
      </c>
      <c r="RA35" s="92">
        <v>0</v>
      </c>
      <c r="RB35" s="92">
        <v>0</v>
      </c>
      <c r="RC35" s="92">
        <v>0</v>
      </c>
      <c r="RD35" s="92">
        <v>0</v>
      </c>
      <c r="RE35" s="92">
        <v>0</v>
      </c>
      <c r="RF35" s="92">
        <v>0</v>
      </c>
      <c r="RG35" s="92">
        <v>0</v>
      </c>
      <c r="RH35" s="92">
        <v>0</v>
      </c>
      <c r="RI35" s="92">
        <v>0</v>
      </c>
      <c r="RJ35" s="92">
        <v>0</v>
      </c>
      <c r="RK35" s="92">
        <v>0</v>
      </c>
      <c r="RL35" s="92">
        <v>0</v>
      </c>
      <c r="RM35" s="92">
        <v>0</v>
      </c>
      <c r="RN35" s="92">
        <v>0</v>
      </c>
      <c r="RO35" s="92">
        <v>0</v>
      </c>
      <c r="RP35" s="92">
        <v>0</v>
      </c>
      <c r="RQ35" s="92">
        <v>0</v>
      </c>
      <c r="RR35" s="92">
        <v>0</v>
      </c>
      <c r="RS35" s="92">
        <v>0</v>
      </c>
      <c r="RT35" s="92">
        <v>0</v>
      </c>
      <c r="RU35" s="92">
        <v>0</v>
      </c>
      <c r="RV35" s="92">
        <v>0</v>
      </c>
      <c r="RW35" s="92">
        <v>0</v>
      </c>
      <c r="RX35" s="92">
        <v>0</v>
      </c>
      <c r="RY35" s="92">
        <v>0</v>
      </c>
      <c r="RZ35" s="92">
        <v>0</v>
      </c>
      <c r="SA35" s="92">
        <v>0</v>
      </c>
      <c r="SB35" s="92">
        <v>0</v>
      </c>
      <c r="SC35" s="92">
        <v>0</v>
      </c>
      <c r="SD35" s="92">
        <v>0</v>
      </c>
      <c r="SE35" s="92">
        <v>0</v>
      </c>
      <c r="SF35" s="92">
        <v>0</v>
      </c>
      <c r="SG35" s="92">
        <v>0</v>
      </c>
      <c r="SH35" s="92">
        <v>0</v>
      </c>
      <c r="SI35" s="92">
        <v>0</v>
      </c>
      <c r="SJ35" s="92">
        <v>0</v>
      </c>
      <c r="SK35" s="92">
        <v>0</v>
      </c>
      <c r="SL35" s="92">
        <v>0</v>
      </c>
      <c r="SM35" s="92">
        <v>0</v>
      </c>
      <c r="SN35" s="92">
        <v>0</v>
      </c>
      <c r="SO35" s="92">
        <v>0</v>
      </c>
      <c r="SP35" s="92">
        <v>0</v>
      </c>
      <c r="SQ35" s="92">
        <v>0</v>
      </c>
      <c r="SR35" s="92">
        <v>0</v>
      </c>
      <c r="SS35" s="92">
        <v>0</v>
      </c>
      <c r="ST35" s="92">
        <v>0</v>
      </c>
      <c r="SU35" s="92">
        <v>0</v>
      </c>
      <c r="SV35" s="92">
        <v>0</v>
      </c>
      <c r="SW35" s="92">
        <v>0</v>
      </c>
      <c r="SX35" s="92">
        <v>0</v>
      </c>
      <c r="SY35" s="92">
        <v>0</v>
      </c>
      <c r="SZ35" s="92">
        <v>0</v>
      </c>
      <c r="TA35" s="92">
        <v>0</v>
      </c>
      <c r="TB35" s="92">
        <v>0</v>
      </c>
      <c r="TC35" s="92">
        <v>0</v>
      </c>
      <c r="TD35" s="92">
        <v>0</v>
      </c>
      <c r="TE35" s="92">
        <v>0</v>
      </c>
      <c r="TF35" s="92">
        <v>0</v>
      </c>
      <c r="TG35" s="92">
        <v>0</v>
      </c>
      <c r="TH35" s="92">
        <v>0</v>
      </c>
      <c r="TI35" s="92">
        <v>0</v>
      </c>
      <c r="TJ35" s="92">
        <v>0</v>
      </c>
      <c r="TK35" s="92">
        <v>0</v>
      </c>
      <c r="TL35" s="92">
        <v>0</v>
      </c>
      <c r="TM35" s="92">
        <v>0</v>
      </c>
      <c r="TN35" s="92">
        <v>0</v>
      </c>
      <c r="TO35" s="92">
        <v>0</v>
      </c>
      <c r="TP35" s="92">
        <v>0</v>
      </c>
      <c r="TQ35" s="92">
        <v>-72546742.342600003</v>
      </c>
      <c r="TR35" s="92">
        <v>0</v>
      </c>
      <c r="TS35" s="92">
        <v>0</v>
      </c>
      <c r="TT35" s="92">
        <v>0</v>
      </c>
      <c r="TU35" s="92">
        <v>0</v>
      </c>
      <c r="TV35" s="92">
        <v>0</v>
      </c>
      <c r="TW35" s="92">
        <v>0</v>
      </c>
      <c r="TX35" s="92">
        <v>0</v>
      </c>
      <c r="TY35" s="92">
        <v>0</v>
      </c>
      <c r="TZ35" s="92">
        <v>0</v>
      </c>
      <c r="UA35" s="92">
        <v>0</v>
      </c>
      <c r="UB35" s="92">
        <v>0</v>
      </c>
      <c r="UC35" s="92">
        <v>0</v>
      </c>
      <c r="UD35" s="92">
        <v>0</v>
      </c>
      <c r="UE35" s="92">
        <v>0</v>
      </c>
      <c r="UF35" s="92">
        <v>0</v>
      </c>
      <c r="UG35" s="92">
        <v>0</v>
      </c>
      <c r="UH35" s="92">
        <v>0</v>
      </c>
      <c r="UI35" s="92">
        <v>0</v>
      </c>
      <c r="UJ35" s="92">
        <v>0</v>
      </c>
      <c r="UK35" s="92">
        <v>0</v>
      </c>
      <c r="UL35" s="92">
        <v>0</v>
      </c>
      <c r="UM35" s="92">
        <v>0</v>
      </c>
      <c r="UN35" s="92">
        <v>0</v>
      </c>
      <c r="UO35" s="92">
        <v>0</v>
      </c>
      <c r="UP35" s="92">
        <v>0</v>
      </c>
      <c r="UQ35" s="92">
        <v>0</v>
      </c>
      <c r="UR35" s="92">
        <v>0</v>
      </c>
      <c r="US35" s="92">
        <v>0</v>
      </c>
      <c r="UT35" s="92">
        <v>0</v>
      </c>
      <c r="UU35" s="92">
        <v>0</v>
      </c>
      <c r="UV35" s="92">
        <v>0</v>
      </c>
      <c r="UW35" s="92">
        <v>0</v>
      </c>
      <c r="UX35" s="92">
        <v>0</v>
      </c>
      <c r="UY35" s="92">
        <v>0</v>
      </c>
      <c r="UZ35" s="92">
        <v>0</v>
      </c>
      <c r="VA35" s="92">
        <v>0</v>
      </c>
      <c r="VB35" s="92">
        <v>0</v>
      </c>
      <c r="VC35" s="92">
        <v>0</v>
      </c>
      <c r="VD35" s="92">
        <v>0</v>
      </c>
      <c r="VE35" s="92">
        <v>0</v>
      </c>
      <c r="VF35" s="92">
        <v>0</v>
      </c>
      <c r="VG35" s="92">
        <v>0</v>
      </c>
      <c r="VH35" s="92">
        <v>0</v>
      </c>
      <c r="VI35" s="92">
        <v>0</v>
      </c>
      <c r="VJ35" s="92">
        <v>0</v>
      </c>
      <c r="VK35" s="92">
        <v>0</v>
      </c>
      <c r="VL35" s="92">
        <v>0</v>
      </c>
      <c r="VM35" s="92">
        <v>0</v>
      </c>
      <c r="VN35" s="92">
        <v>0</v>
      </c>
      <c r="VO35" s="92">
        <v>0</v>
      </c>
      <c r="VP35" s="92">
        <v>0</v>
      </c>
      <c r="VQ35" s="92">
        <v>0</v>
      </c>
      <c r="VR35" s="92">
        <v>0</v>
      </c>
      <c r="VS35" s="92">
        <v>0</v>
      </c>
      <c r="VT35" s="92">
        <v>0</v>
      </c>
      <c r="VU35" s="92">
        <v>0</v>
      </c>
      <c r="VV35" s="92">
        <v>0</v>
      </c>
      <c r="VW35" s="92">
        <v>0</v>
      </c>
      <c r="VX35" s="92">
        <v>0</v>
      </c>
      <c r="VY35" s="92">
        <v>0</v>
      </c>
      <c r="VZ35" s="92">
        <v>0</v>
      </c>
      <c r="WA35" s="92">
        <v>0</v>
      </c>
      <c r="WB35" s="92">
        <v>0</v>
      </c>
      <c r="WC35" s="92">
        <v>0</v>
      </c>
    </row>
    <row r="36" spans="2:601" ht="13.5" customHeight="1">
      <c r="B36" s="851" t="s">
        <v>2730</v>
      </c>
      <c r="C36" s="92">
        <v>0</v>
      </c>
      <c r="D36" s="92">
        <v>0</v>
      </c>
      <c r="E36" s="92">
        <v>0</v>
      </c>
      <c r="F36" s="92">
        <v>0</v>
      </c>
      <c r="G36" s="92">
        <v>0</v>
      </c>
      <c r="H36" s="92">
        <v>0</v>
      </c>
      <c r="I36" s="92">
        <v>0</v>
      </c>
      <c r="J36" s="92">
        <v>0</v>
      </c>
      <c r="K36" s="92">
        <v>0</v>
      </c>
      <c r="L36" s="92">
        <v>0</v>
      </c>
      <c r="M36" s="92">
        <v>0</v>
      </c>
      <c r="N36" s="92">
        <v>0</v>
      </c>
      <c r="O36" s="92">
        <v>0</v>
      </c>
      <c r="P36" s="92">
        <v>0</v>
      </c>
      <c r="Q36" s="92">
        <v>0</v>
      </c>
      <c r="R36" s="92">
        <v>0</v>
      </c>
      <c r="S36" s="92">
        <v>0</v>
      </c>
      <c r="T36" s="92">
        <v>0</v>
      </c>
      <c r="U36" s="92">
        <v>0</v>
      </c>
      <c r="V36" s="92">
        <v>0</v>
      </c>
      <c r="W36" s="92">
        <v>0</v>
      </c>
      <c r="X36" s="92">
        <v>0</v>
      </c>
      <c r="Y36" s="92">
        <v>0</v>
      </c>
      <c r="Z36" s="92">
        <v>0</v>
      </c>
      <c r="AA36" s="92">
        <v>0</v>
      </c>
      <c r="AB36" s="92">
        <v>0</v>
      </c>
      <c r="AC36" s="92">
        <v>0</v>
      </c>
      <c r="AD36" s="92">
        <v>0</v>
      </c>
      <c r="AE36" s="92">
        <v>0</v>
      </c>
      <c r="AF36" s="92">
        <v>0</v>
      </c>
      <c r="AG36" s="92">
        <v>0</v>
      </c>
      <c r="AH36" s="92">
        <v>0</v>
      </c>
      <c r="AI36" s="92">
        <v>0</v>
      </c>
      <c r="AJ36" s="92">
        <v>0</v>
      </c>
      <c r="AK36" s="92">
        <v>0</v>
      </c>
      <c r="AL36" s="92">
        <v>0</v>
      </c>
      <c r="AM36" s="92">
        <v>0</v>
      </c>
      <c r="AN36" s="92">
        <v>0</v>
      </c>
      <c r="AO36" s="92">
        <v>0</v>
      </c>
      <c r="AP36" s="92">
        <v>0</v>
      </c>
      <c r="AQ36" s="92">
        <v>0</v>
      </c>
      <c r="AR36" s="92">
        <v>0</v>
      </c>
      <c r="AS36" s="92">
        <v>0</v>
      </c>
      <c r="AT36" s="92">
        <v>0</v>
      </c>
      <c r="AU36" s="92">
        <v>0</v>
      </c>
      <c r="AV36" s="92">
        <v>0</v>
      </c>
      <c r="AW36" s="92">
        <v>0</v>
      </c>
      <c r="AX36" s="92">
        <v>0</v>
      </c>
      <c r="AY36" s="92">
        <v>0</v>
      </c>
      <c r="AZ36" s="92">
        <v>0</v>
      </c>
      <c r="BA36" s="92">
        <v>0</v>
      </c>
      <c r="BB36" s="92">
        <v>0</v>
      </c>
      <c r="BC36" s="92">
        <v>0</v>
      </c>
      <c r="BD36" s="92">
        <v>0</v>
      </c>
      <c r="BE36" s="92">
        <v>0</v>
      </c>
      <c r="BF36" s="92">
        <v>0</v>
      </c>
      <c r="BG36" s="92">
        <v>0</v>
      </c>
      <c r="BH36" s="92">
        <v>0</v>
      </c>
      <c r="BI36" s="92">
        <v>0</v>
      </c>
      <c r="BJ36" s="92">
        <v>0</v>
      </c>
      <c r="BK36" s="92">
        <v>0</v>
      </c>
      <c r="BL36" s="92">
        <v>0</v>
      </c>
      <c r="BM36" s="92">
        <v>0</v>
      </c>
      <c r="BN36" s="92">
        <v>0</v>
      </c>
      <c r="BO36" s="92">
        <v>0</v>
      </c>
      <c r="BP36" s="92">
        <v>0</v>
      </c>
      <c r="BQ36" s="92">
        <v>0</v>
      </c>
      <c r="BR36" s="92">
        <v>0</v>
      </c>
      <c r="BS36" s="92">
        <v>0</v>
      </c>
      <c r="BT36" s="92">
        <v>0</v>
      </c>
      <c r="BU36" s="92">
        <v>0</v>
      </c>
      <c r="BV36" s="92">
        <v>0</v>
      </c>
      <c r="BW36" s="92">
        <v>0</v>
      </c>
      <c r="BX36" s="92">
        <v>0</v>
      </c>
      <c r="BY36" s="92">
        <v>0</v>
      </c>
      <c r="BZ36" s="92">
        <v>0</v>
      </c>
      <c r="CA36" s="92">
        <v>0</v>
      </c>
      <c r="CB36" s="92">
        <v>0</v>
      </c>
      <c r="CC36" s="92">
        <v>0</v>
      </c>
      <c r="CD36" s="92">
        <v>0</v>
      </c>
      <c r="CE36" s="92">
        <v>0</v>
      </c>
      <c r="CF36" s="92">
        <v>0</v>
      </c>
      <c r="CG36" s="92">
        <v>0</v>
      </c>
      <c r="CH36" s="92">
        <v>0</v>
      </c>
      <c r="CI36" s="92">
        <v>0</v>
      </c>
      <c r="CJ36" s="92">
        <v>0</v>
      </c>
      <c r="CK36" s="92">
        <v>0</v>
      </c>
      <c r="CL36" s="92">
        <v>0</v>
      </c>
      <c r="CM36" s="92">
        <v>0</v>
      </c>
      <c r="CN36" s="92">
        <v>0</v>
      </c>
      <c r="CO36" s="92">
        <v>0</v>
      </c>
      <c r="CP36" s="92">
        <v>0</v>
      </c>
      <c r="CQ36" s="92">
        <v>0</v>
      </c>
      <c r="CR36" s="92">
        <v>0</v>
      </c>
      <c r="CS36" s="92">
        <v>0</v>
      </c>
      <c r="CT36" s="92">
        <v>0</v>
      </c>
      <c r="CU36" s="92">
        <v>0</v>
      </c>
      <c r="CV36" s="92">
        <v>0</v>
      </c>
      <c r="CW36" s="92">
        <v>0</v>
      </c>
      <c r="CX36" s="92">
        <v>0</v>
      </c>
      <c r="CY36" s="92">
        <v>0</v>
      </c>
      <c r="CZ36" s="92">
        <v>0</v>
      </c>
      <c r="DA36" s="92">
        <v>0</v>
      </c>
      <c r="DB36" s="92">
        <v>0</v>
      </c>
      <c r="DC36" s="92">
        <v>0</v>
      </c>
      <c r="DD36" s="92">
        <v>0</v>
      </c>
      <c r="DE36" s="92">
        <v>0</v>
      </c>
      <c r="DF36" s="92">
        <v>0</v>
      </c>
      <c r="DG36" s="92">
        <v>0</v>
      </c>
      <c r="DH36" s="92">
        <v>0</v>
      </c>
      <c r="DI36" s="92">
        <v>0</v>
      </c>
      <c r="DJ36" s="92">
        <v>0</v>
      </c>
      <c r="DK36" s="92">
        <v>0</v>
      </c>
      <c r="DL36" s="92">
        <v>0</v>
      </c>
      <c r="DM36" s="92">
        <v>0</v>
      </c>
      <c r="DN36" s="92">
        <v>0</v>
      </c>
      <c r="DO36" s="92">
        <v>0</v>
      </c>
      <c r="DP36" s="92">
        <v>0</v>
      </c>
      <c r="DQ36" s="92">
        <v>0</v>
      </c>
      <c r="DR36" s="92">
        <v>0</v>
      </c>
      <c r="DS36" s="92">
        <v>0</v>
      </c>
      <c r="DT36" s="92">
        <v>0</v>
      </c>
      <c r="DU36" s="92">
        <v>0</v>
      </c>
      <c r="DV36" s="92">
        <v>0</v>
      </c>
      <c r="DW36" s="92">
        <v>0</v>
      </c>
      <c r="DX36" s="92">
        <v>0</v>
      </c>
      <c r="DY36" s="92">
        <v>0</v>
      </c>
      <c r="DZ36" s="92">
        <v>0</v>
      </c>
      <c r="EA36" s="92">
        <v>0</v>
      </c>
      <c r="EB36" s="92">
        <v>0</v>
      </c>
      <c r="EC36" s="92">
        <v>0</v>
      </c>
      <c r="ED36" s="92">
        <v>0</v>
      </c>
      <c r="EE36" s="92">
        <v>0</v>
      </c>
      <c r="EF36" s="92">
        <v>0</v>
      </c>
      <c r="EG36" s="92">
        <v>0</v>
      </c>
      <c r="EH36" s="92">
        <v>0</v>
      </c>
      <c r="EI36" s="92">
        <v>0</v>
      </c>
      <c r="EJ36" s="92">
        <v>0</v>
      </c>
      <c r="EK36" s="92">
        <v>0</v>
      </c>
      <c r="EL36" s="92">
        <v>0</v>
      </c>
      <c r="EM36" s="92">
        <v>0</v>
      </c>
      <c r="EN36" s="92">
        <v>0</v>
      </c>
      <c r="EO36" s="92">
        <v>0</v>
      </c>
      <c r="EP36" s="92">
        <v>0</v>
      </c>
      <c r="EQ36" s="92">
        <v>0</v>
      </c>
      <c r="ER36" s="92">
        <v>0</v>
      </c>
      <c r="ES36" s="92">
        <v>0</v>
      </c>
      <c r="ET36" s="92">
        <v>0</v>
      </c>
      <c r="EU36" s="92">
        <v>0</v>
      </c>
      <c r="EV36" s="92">
        <v>0</v>
      </c>
      <c r="EW36" s="92">
        <v>0</v>
      </c>
      <c r="EX36" s="92">
        <v>0</v>
      </c>
      <c r="EY36" s="92">
        <v>0</v>
      </c>
      <c r="EZ36" s="92">
        <v>0</v>
      </c>
      <c r="FA36" s="92">
        <v>0</v>
      </c>
      <c r="FB36" s="92">
        <v>0</v>
      </c>
      <c r="FC36" s="92">
        <v>0</v>
      </c>
      <c r="FD36" s="92">
        <v>0</v>
      </c>
      <c r="FE36" s="92">
        <v>0</v>
      </c>
      <c r="FF36" s="92">
        <v>0</v>
      </c>
      <c r="FG36" s="92">
        <v>0</v>
      </c>
      <c r="FH36" s="92">
        <v>0</v>
      </c>
      <c r="FI36" s="92">
        <v>0</v>
      </c>
      <c r="FJ36" s="92">
        <v>0</v>
      </c>
      <c r="FK36" s="92">
        <v>0</v>
      </c>
      <c r="FL36" s="92">
        <v>0</v>
      </c>
      <c r="FM36" s="92">
        <v>0</v>
      </c>
      <c r="FN36" s="92">
        <v>0</v>
      </c>
      <c r="FO36" s="92">
        <v>0</v>
      </c>
      <c r="FP36" s="92">
        <v>0</v>
      </c>
      <c r="FQ36" s="92">
        <v>0</v>
      </c>
      <c r="FR36" s="92">
        <v>0</v>
      </c>
      <c r="FS36" s="92">
        <v>0</v>
      </c>
      <c r="FT36" s="92">
        <v>0</v>
      </c>
      <c r="FU36" s="92">
        <v>0</v>
      </c>
      <c r="FV36" s="92">
        <v>0</v>
      </c>
      <c r="FW36" s="92">
        <v>0</v>
      </c>
      <c r="FX36" s="92">
        <v>0</v>
      </c>
      <c r="FY36" s="92">
        <v>0</v>
      </c>
      <c r="FZ36" s="92">
        <v>0</v>
      </c>
      <c r="GA36" s="92">
        <v>0</v>
      </c>
      <c r="GB36" s="92">
        <v>0</v>
      </c>
      <c r="GC36" s="92">
        <v>0</v>
      </c>
      <c r="GD36" s="92">
        <v>0</v>
      </c>
      <c r="GE36" s="92">
        <v>0</v>
      </c>
      <c r="GF36" s="92">
        <v>0</v>
      </c>
      <c r="GG36" s="92">
        <v>0</v>
      </c>
      <c r="GH36" s="92">
        <v>0</v>
      </c>
      <c r="GI36" s="92">
        <v>0</v>
      </c>
      <c r="GJ36" s="92">
        <v>0</v>
      </c>
      <c r="GK36" s="92">
        <v>0</v>
      </c>
      <c r="GL36" s="92">
        <v>0</v>
      </c>
      <c r="GM36" s="92">
        <v>0</v>
      </c>
      <c r="GN36" s="92">
        <v>0</v>
      </c>
      <c r="GO36" s="92">
        <v>0</v>
      </c>
      <c r="GP36" s="92">
        <v>0</v>
      </c>
      <c r="GQ36" s="92">
        <v>0</v>
      </c>
      <c r="GR36" s="92">
        <v>0</v>
      </c>
      <c r="GS36" s="92">
        <v>0</v>
      </c>
      <c r="GT36" s="92">
        <v>0</v>
      </c>
      <c r="GU36" s="92">
        <v>0</v>
      </c>
      <c r="GV36" s="92">
        <v>0</v>
      </c>
      <c r="GW36" s="92">
        <v>0</v>
      </c>
      <c r="GX36" s="92">
        <v>0</v>
      </c>
      <c r="GY36" s="92">
        <v>0</v>
      </c>
      <c r="GZ36" s="92">
        <v>0</v>
      </c>
      <c r="HA36" s="92">
        <v>0</v>
      </c>
      <c r="HB36" s="92">
        <v>0</v>
      </c>
      <c r="HC36" s="92">
        <v>0</v>
      </c>
      <c r="HD36" s="92">
        <v>0</v>
      </c>
      <c r="HE36" s="92">
        <v>0</v>
      </c>
      <c r="HF36" s="92">
        <v>0</v>
      </c>
      <c r="HG36" s="92">
        <v>0</v>
      </c>
      <c r="HH36" s="92">
        <v>0</v>
      </c>
      <c r="HI36" s="92">
        <v>0</v>
      </c>
      <c r="HJ36" s="92">
        <v>0</v>
      </c>
      <c r="HK36" s="92">
        <v>0</v>
      </c>
      <c r="HL36" s="92">
        <v>0</v>
      </c>
      <c r="HM36" s="92">
        <v>0</v>
      </c>
      <c r="HN36" s="92">
        <v>0</v>
      </c>
      <c r="HO36" s="92">
        <v>0</v>
      </c>
      <c r="HP36" s="92">
        <v>0</v>
      </c>
      <c r="HQ36" s="92">
        <v>0</v>
      </c>
      <c r="HR36" s="92">
        <v>0</v>
      </c>
      <c r="HS36" s="92">
        <v>0</v>
      </c>
      <c r="HT36" s="92">
        <v>0</v>
      </c>
      <c r="HU36" s="92">
        <v>0</v>
      </c>
      <c r="HV36" s="92">
        <v>0</v>
      </c>
      <c r="HW36" s="92">
        <v>0</v>
      </c>
      <c r="HX36" s="92">
        <v>0</v>
      </c>
      <c r="HY36" s="92">
        <v>0</v>
      </c>
      <c r="HZ36" s="92">
        <v>0</v>
      </c>
      <c r="IA36" s="92">
        <v>0</v>
      </c>
      <c r="IB36" s="92">
        <v>0</v>
      </c>
      <c r="IC36" s="92">
        <v>0</v>
      </c>
      <c r="ID36" s="92">
        <v>0</v>
      </c>
      <c r="IE36" s="92">
        <v>0</v>
      </c>
      <c r="IF36" s="92">
        <v>0</v>
      </c>
      <c r="IG36" s="92">
        <v>0</v>
      </c>
      <c r="IH36" s="92">
        <v>0</v>
      </c>
      <c r="II36" s="92">
        <v>0</v>
      </c>
      <c r="IJ36" s="92">
        <v>0</v>
      </c>
      <c r="IK36" s="92">
        <v>0</v>
      </c>
      <c r="IL36" s="92">
        <v>0</v>
      </c>
      <c r="IM36" s="92">
        <v>0</v>
      </c>
      <c r="IN36" s="92">
        <v>0</v>
      </c>
      <c r="IO36" s="92">
        <v>0</v>
      </c>
      <c r="IP36" s="92">
        <v>0</v>
      </c>
      <c r="IQ36" s="92">
        <v>0</v>
      </c>
      <c r="IR36" s="92">
        <v>0</v>
      </c>
      <c r="IS36" s="92">
        <v>0</v>
      </c>
      <c r="IT36" s="92">
        <v>0</v>
      </c>
      <c r="IU36" s="92">
        <v>0</v>
      </c>
      <c r="IV36" s="92">
        <v>0</v>
      </c>
      <c r="IW36" s="92">
        <v>0</v>
      </c>
      <c r="IX36" s="92">
        <v>0</v>
      </c>
      <c r="IY36" s="92">
        <v>0</v>
      </c>
      <c r="IZ36" s="92">
        <v>0</v>
      </c>
      <c r="JA36" s="92">
        <v>0</v>
      </c>
      <c r="JB36" s="92">
        <v>0</v>
      </c>
      <c r="JC36" s="92">
        <v>0</v>
      </c>
      <c r="JD36" s="92">
        <v>0</v>
      </c>
      <c r="JE36" s="92">
        <v>0</v>
      </c>
      <c r="JF36" s="92">
        <v>0</v>
      </c>
      <c r="JG36" s="92">
        <v>0</v>
      </c>
      <c r="JH36" s="92">
        <v>0</v>
      </c>
      <c r="JI36" s="92">
        <v>0</v>
      </c>
      <c r="JJ36" s="92">
        <v>0</v>
      </c>
      <c r="JK36" s="92">
        <v>0</v>
      </c>
      <c r="JL36" s="92">
        <v>0</v>
      </c>
      <c r="JM36" s="92">
        <v>0</v>
      </c>
      <c r="JN36" s="92">
        <v>0</v>
      </c>
      <c r="JO36" s="92">
        <v>0</v>
      </c>
      <c r="JP36" s="92">
        <v>0</v>
      </c>
      <c r="JQ36" s="92">
        <v>0</v>
      </c>
      <c r="JR36" s="92">
        <v>0</v>
      </c>
      <c r="JS36" s="92">
        <v>0</v>
      </c>
      <c r="JT36" s="92">
        <v>0</v>
      </c>
      <c r="JU36" s="92">
        <v>0</v>
      </c>
      <c r="JV36" s="92">
        <v>0</v>
      </c>
      <c r="JW36" s="92">
        <v>0</v>
      </c>
      <c r="JX36" s="92">
        <v>0</v>
      </c>
      <c r="JY36" s="92">
        <v>0</v>
      </c>
      <c r="JZ36" s="92">
        <v>0</v>
      </c>
      <c r="KA36" s="92">
        <v>0</v>
      </c>
      <c r="KB36" s="92">
        <v>0</v>
      </c>
      <c r="KC36" s="92">
        <v>0</v>
      </c>
      <c r="KD36" s="92">
        <v>0</v>
      </c>
      <c r="KE36" s="92">
        <v>0</v>
      </c>
      <c r="KF36" s="92">
        <v>0</v>
      </c>
      <c r="KG36" s="92">
        <v>0</v>
      </c>
      <c r="KH36" s="92">
        <v>0</v>
      </c>
      <c r="KI36" s="92">
        <v>0</v>
      </c>
      <c r="KJ36" s="92">
        <v>0</v>
      </c>
      <c r="KK36" s="92">
        <v>0</v>
      </c>
      <c r="KL36" s="92">
        <v>0</v>
      </c>
      <c r="KM36" s="92">
        <v>0</v>
      </c>
      <c r="KN36" s="92">
        <v>0</v>
      </c>
      <c r="KO36" s="92">
        <v>0</v>
      </c>
      <c r="KP36" s="92">
        <v>0</v>
      </c>
      <c r="KQ36" s="92">
        <v>0</v>
      </c>
      <c r="KR36" s="92">
        <v>0</v>
      </c>
      <c r="KS36" s="92">
        <v>0</v>
      </c>
      <c r="KT36" s="92">
        <v>0</v>
      </c>
      <c r="KU36" s="92">
        <v>0</v>
      </c>
      <c r="KV36" s="92">
        <v>0</v>
      </c>
      <c r="KW36" s="92">
        <v>0</v>
      </c>
      <c r="KX36" s="92">
        <v>0</v>
      </c>
      <c r="KY36" s="92">
        <v>0</v>
      </c>
      <c r="KZ36" s="92">
        <v>0</v>
      </c>
      <c r="LA36" s="92">
        <v>0</v>
      </c>
      <c r="LB36" s="92">
        <v>0</v>
      </c>
      <c r="LC36" s="92">
        <v>0</v>
      </c>
      <c r="LD36" s="92">
        <v>0</v>
      </c>
      <c r="LE36" s="92">
        <v>0</v>
      </c>
      <c r="LF36" s="92">
        <v>0</v>
      </c>
      <c r="LG36" s="92">
        <v>0</v>
      </c>
      <c r="LH36" s="92">
        <v>0</v>
      </c>
      <c r="LI36" s="92">
        <v>0</v>
      </c>
      <c r="LJ36" s="92">
        <v>0</v>
      </c>
      <c r="LK36" s="92">
        <v>0</v>
      </c>
      <c r="LL36" s="92">
        <v>0</v>
      </c>
      <c r="LM36" s="92">
        <v>0</v>
      </c>
      <c r="LN36" s="92">
        <v>0</v>
      </c>
      <c r="LO36" s="92">
        <v>0</v>
      </c>
      <c r="LP36" s="92">
        <v>0</v>
      </c>
      <c r="LQ36" s="92">
        <v>0</v>
      </c>
      <c r="LR36" s="92">
        <v>0</v>
      </c>
      <c r="LS36" s="92">
        <v>0</v>
      </c>
      <c r="LT36" s="92">
        <v>0</v>
      </c>
      <c r="LU36" s="92">
        <v>0</v>
      </c>
      <c r="LV36" s="92">
        <v>0</v>
      </c>
      <c r="LW36" s="92">
        <v>0</v>
      </c>
      <c r="LX36" s="92">
        <v>0</v>
      </c>
      <c r="LY36" s="92">
        <v>0</v>
      </c>
      <c r="LZ36" s="92">
        <v>0</v>
      </c>
      <c r="MA36" s="92">
        <v>0</v>
      </c>
      <c r="MB36" s="92">
        <v>0</v>
      </c>
      <c r="MC36" s="92">
        <v>0</v>
      </c>
      <c r="MD36" s="92">
        <v>0</v>
      </c>
      <c r="ME36" s="92">
        <v>0</v>
      </c>
      <c r="MF36" s="92">
        <v>0</v>
      </c>
      <c r="MG36" s="92">
        <v>0</v>
      </c>
      <c r="MH36" s="92">
        <v>0</v>
      </c>
      <c r="MI36" s="92">
        <v>0</v>
      </c>
      <c r="MJ36" s="92">
        <v>0</v>
      </c>
      <c r="MK36" s="92">
        <v>0</v>
      </c>
      <c r="ML36" s="92">
        <v>0</v>
      </c>
      <c r="MM36" s="92">
        <v>0</v>
      </c>
      <c r="MN36" s="92">
        <v>0</v>
      </c>
      <c r="MO36" s="92">
        <v>0</v>
      </c>
      <c r="MP36" s="92">
        <v>0</v>
      </c>
      <c r="MQ36" s="92">
        <v>0</v>
      </c>
      <c r="MR36" s="92">
        <v>0</v>
      </c>
      <c r="MS36" s="92">
        <v>0</v>
      </c>
      <c r="MT36" s="92">
        <v>0</v>
      </c>
      <c r="MU36" s="92">
        <v>0</v>
      </c>
      <c r="MV36" s="92">
        <v>0</v>
      </c>
      <c r="MW36" s="92">
        <v>0</v>
      </c>
      <c r="MX36" s="92">
        <v>0</v>
      </c>
      <c r="MY36" s="92">
        <v>0</v>
      </c>
      <c r="MZ36" s="92">
        <v>0</v>
      </c>
      <c r="NA36" s="92">
        <v>0</v>
      </c>
      <c r="NB36" s="92">
        <v>0</v>
      </c>
      <c r="NC36" s="92">
        <v>0</v>
      </c>
      <c r="ND36" s="92">
        <v>0</v>
      </c>
      <c r="NE36" s="92">
        <v>0</v>
      </c>
      <c r="NF36" s="92">
        <v>0</v>
      </c>
      <c r="NG36" s="92">
        <v>0</v>
      </c>
      <c r="NH36" s="92">
        <v>0</v>
      </c>
      <c r="NI36" s="92">
        <v>0</v>
      </c>
      <c r="NJ36" s="92">
        <v>0</v>
      </c>
      <c r="NK36" s="92">
        <v>0</v>
      </c>
      <c r="NL36" s="92">
        <v>0</v>
      </c>
      <c r="NM36" s="92">
        <v>0</v>
      </c>
      <c r="NN36" s="92">
        <v>0</v>
      </c>
      <c r="NO36" s="92">
        <v>0</v>
      </c>
      <c r="NP36" s="92">
        <v>0</v>
      </c>
      <c r="NQ36" s="92">
        <v>0</v>
      </c>
      <c r="NR36" s="92">
        <v>0</v>
      </c>
      <c r="NS36" s="92">
        <v>0</v>
      </c>
      <c r="NT36" s="92">
        <v>0</v>
      </c>
      <c r="NU36" s="92">
        <v>0</v>
      </c>
      <c r="NV36" s="92">
        <v>0</v>
      </c>
      <c r="NW36" s="92">
        <v>0</v>
      </c>
      <c r="NX36" s="92">
        <v>0</v>
      </c>
      <c r="NY36" s="92">
        <v>0</v>
      </c>
      <c r="NZ36" s="92">
        <v>0</v>
      </c>
      <c r="OA36" s="92">
        <v>0</v>
      </c>
      <c r="OB36" s="92">
        <v>0</v>
      </c>
      <c r="OC36" s="92">
        <v>0</v>
      </c>
      <c r="OD36" s="92">
        <v>0</v>
      </c>
      <c r="OE36" s="92">
        <v>0</v>
      </c>
      <c r="OF36" s="92">
        <v>0</v>
      </c>
      <c r="OG36" s="92">
        <v>0</v>
      </c>
      <c r="OH36" s="92">
        <v>0</v>
      </c>
      <c r="OI36" s="92">
        <v>0</v>
      </c>
      <c r="OJ36" s="92">
        <v>0</v>
      </c>
      <c r="OK36" s="92">
        <v>0</v>
      </c>
      <c r="OL36" s="92">
        <v>0</v>
      </c>
      <c r="OM36" s="92">
        <v>0</v>
      </c>
      <c r="ON36" s="92">
        <v>0</v>
      </c>
      <c r="OO36" s="92">
        <v>0</v>
      </c>
      <c r="OP36" s="92">
        <v>0</v>
      </c>
      <c r="OQ36" s="92">
        <v>0</v>
      </c>
      <c r="OR36" s="92">
        <v>0</v>
      </c>
      <c r="OS36" s="92">
        <v>0</v>
      </c>
      <c r="OT36" s="92">
        <v>0</v>
      </c>
      <c r="OU36" s="92">
        <v>0</v>
      </c>
      <c r="OV36" s="92">
        <v>0</v>
      </c>
      <c r="OW36" s="92">
        <v>0</v>
      </c>
      <c r="OX36" s="92">
        <v>0</v>
      </c>
      <c r="OY36" s="92">
        <v>0</v>
      </c>
      <c r="OZ36" s="92">
        <v>0</v>
      </c>
      <c r="PA36" s="92">
        <v>0</v>
      </c>
      <c r="PB36" s="92">
        <v>0</v>
      </c>
      <c r="PC36" s="92">
        <v>0</v>
      </c>
      <c r="PD36" s="92">
        <v>0</v>
      </c>
      <c r="PE36" s="92">
        <v>0</v>
      </c>
      <c r="PF36" s="92">
        <v>0</v>
      </c>
      <c r="PG36" s="92">
        <v>0</v>
      </c>
      <c r="PH36" s="92">
        <v>0</v>
      </c>
      <c r="PI36" s="92">
        <v>0</v>
      </c>
      <c r="PJ36" s="92">
        <v>0</v>
      </c>
      <c r="PK36" s="92">
        <v>0</v>
      </c>
      <c r="PL36" s="92">
        <v>0</v>
      </c>
      <c r="PM36" s="92">
        <v>0</v>
      </c>
      <c r="PN36" s="92">
        <v>0</v>
      </c>
      <c r="PO36" s="92">
        <v>0</v>
      </c>
      <c r="PP36" s="92">
        <v>0</v>
      </c>
      <c r="PQ36" s="92">
        <v>0</v>
      </c>
      <c r="PR36" s="92">
        <v>0</v>
      </c>
      <c r="PS36" s="92">
        <v>0</v>
      </c>
      <c r="PT36" s="92">
        <v>0</v>
      </c>
      <c r="PU36" s="92">
        <v>0</v>
      </c>
      <c r="PV36" s="92">
        <v>0</v>
      </c>
      <c r="PW36" s="92">
        <v>0</v>
      </c>
      <c r="PX36" s="92">
        <v>0</v>
      </c>
      <c r="PY36" s="92">
        <v>0</v>
      </c>
      <c r="PZ36" s="92">
        <v>0</v>
      </c>
      <c r="QA36" s="92">
        <v>0</v>
      </c>
      <c r="QB36" s="92">
        <v>0</v>
      </c>
      <c r="QC36" s="92">
        <v>0</v>
      </c>
      <c r="QD36" s="92">
        <v>0</v>
      </c>
      <c r="QE36" s="92">
        <v>0</v>
      </c>
      <c r="QF36" s="92">
        <v>0</v>
      </c>
      <c r="QG36" s="92">
        <v>0</v>
      </c>
      <c r="QH36" s="92">
        <v>0</v>
      </c>
      <c r="QI36" s="92">
        <v>0</v>
      </c>
      <c r="QJ36" s="92">
        <v>0</v>
      </c>
      <c r="QK36" s="92">
        <v>0</v>
      </c>
      <c r="QL36" s="92">
        <v>0</v>
      </c>
      <c r="QM36" s="92">
        <v>0</v>
      </c>
      <c r="QN36" s="92">
        <v>0</v>
      </c>
      <c r="QO36" s="92">
        <v>0</v>
      </c>
      <c r="QP36" s="92">
        <v>0</v>
      </c>
      <c r="QQ36" s="92">
        <v>0</v>
      </c>
      <c r="QR36" s="92">
        <v>0</v>
      </c>
      <c r="QS36" s="92">
        <v>0</v>
      </c>
      <c r="QT36" s="92">
        <v>0</v>
      </c>
      <c r="QU36" s="92">
        <v>0</v>
      </c>
      <c r="QV36" s="92">
        <v>0</v>
      </c>
      <c r="QW36" s="92">
        <v>0</v>
      </c>
      <c r="QX36" s="92">
        <v>0</v>
      </c>
      <c r="QY36" s="92">
        <v>0</v>
      </c>
      <c r="QZ36" s="92">
        <v>0</v>
      </c>
      <c r="RA36" s="92">
        <v>0</v>
      </c>
      <c r="RB36" s="92">
        <v>0</v>
      </c>
      <c r="RC36" s="92">
        <v>0</v>
      </c>
      <c r="RD36" s="92">
        <v>0</v>
      </c>
      <c r="RE36" s="92">
        <v>0</v>
      </c>
      <c r="RF36" s="92">
        <v>0</v>
      </c>
      <c r="RG36" s="92">
        <v>0</v>
      </c>
      <c r="RH36" s="92">
        <v>0</v>
      </c>
      <c r="RI36" s="92">
        <v>0</v>
      </c>
      <c r="RJ36" s="92">
        <v>0</v>
      </c>
      <c r="RK36" s="92">
        <v>0</v>
      </c>
      <c r="RL36" s="92">
        <v>0</v>
      </c>
      <c r="RM36" s="92">
        <v>0</v>
      </c>
      <c r="RN36" s="92">
        <v>0</v>
      </c>
      <c r="RO36" s="92">
        <v>0</v>
      </c>
      <c r="RP36" s="92">
        <v>0</v>
      </c>
      <c r="RQ36" s="92">
        <v>0</v>
      </c>
      <c r="RR36" s="92">
        <v>0</v>
      </c>
      <c r="RS36" s="92">
        <v>0</v>
      </c>
      <c r="RT36" s="92">
        <v>0</v>
      </c>
      <c r="RU36" s="92">
        <v>0</v>
      </c>
      <c r="RV36" s="92">
        <v>0</v>
      </c>
      <c r="RW36" s="92">
        <v>0</v>
      </c>
      <c r="RX36" s="92">
        <v>0</v>
      </c>
      <c r="RY36" s="92">
        <v>0</v>
      </c>
      <c r="RZ36" s="92">
        <v>0</v>
      </c>
      <c r="SA36" s="92">
        <v>0</v>
      </c>
      <c r="SB36" s="92">
        <v>0</v>
      </c>
      <c r="SC36" s="92">
        <v>0</v>
      </c>
      <c r="SD36" s="92">
        <v>0</v>
      </c>
      <c r="SE36" s="92">
        <v>0</v>
      </c>
      <c r="SF36" s="92">
        <v>0</v>
      </c>
      <c r="SG36" s="92">
        <v>0</v>
      </c>
      <c r="SH36" s="92">
        <v>0</v>
      </c>
      <c r="SI36" s="92">
        <v>0</v>
      </c>
      <c r="SJ36" s="92">
        <v>0</v>
      </c>
      <c r="SK36" s="92">
        <v>0</v>
      </c>
      <c r="SL36" s="92">
        <v>0</v>
      </c>
      <c r="SM36" s="92">
        <v>0</v>
      </c>
      <c r="SN36" s="92">
        <v>0</v>
      </c>
      <c r="SO36" s="92">
        <v>0</v>
      </c>
      <c r="SP36" s="92">
        <v>0</v>
      </c>
      <c r="SQ36" s="92">
        <v>0</v>
      </c>
      <c r="SR36" s="92">
        <v>0</v>
      </c>
      <c r="SS36" s="92">
        <v>0</v>
      </c>
      <c r="ST36" s="92">
        <v>0</v>
      </c>
      <c r="SU36" s="92">
        <v>0</v>
      </c>
      <c r="SV36" s="92">
        <v>0</v>
      </c>
      <c r="SW36" s="92">
        <v>0</v>
      </c>
      <c r="SX36" s="92">
        <v>0</v>
      </c>
      <c r="SY36" s="92">
        <v>0</v>
      </c>
      <c r="SZ36" s="92">
        <v>0</v>
      </c>
      <c r="TA36" s="92">
        <v>0</v>
      </c>
      <c r="TB36" s="92">
        <v>0</v>
      </c>
      <c r="TC36" s="92">
        <v>0</v>
      </c>
      <c r="TD36" s="92">
        <v>0</v>
      </c>
      <c r="TE36" s="92">
        <v>0</v>
      </c>
      <c r="TF36" s="92">
        <v>0</v>
      </c>
      <c r="TG36" s="92">
        <v>0</v>
      </c>
      <c r="TH36" s="92">
        <v>0</v>
      </c>
      <c r="TI36" s="92">
        <v>0</v>
      </c>
      <c r="TJ36" s="92">
        <v>0</v>
      </c>
      <c r="TK36" s="92">
        <v>0</v>
      </c>
      <c r="TL36" s="92">
        <v>0</v>
      </c>
      <c r="TM36" s="92">
        <v>0</v>
      </c>
      <c r="TN36" s="92">
        <v>0</v>
      </c>
      <c r="TO36" s="92">
        <v>0</v>
      </c>
      <c r="TP36" s="92">
        <v>0</v>
      </c>
      <c r="TQ36" s="92">
        <v>0</v>
      </c>
      <c r="TR36" s="92">
        <v>0</v>
      </c>
      <c r="TS36" s="92">
        <v>0</v>
      </c>
      <c r="TT36" s="92">
        <v>0</v>
      </c>
      <c r="TU36" s="92">
        <v>0</v>
      </c>
      <c r="TV36" s="92">
        <v>0</v>
      </c>
      <c r="TW36" s="92">
        <v>0</v>
      </c>
      <c r="TX36" s="92">
        <v>0</v>
      </c>
      <c r="TY36" s="92">
        <v>0</v>
      </c>
      <c r="TZ36" s="92">
        <v>0</v>
      </c>
      <c r="UA36" s="92">
        <v>0</v>
      </c>
      <c r="UB36" s="92">
        <v>0</v>
      </c>
      <c r="UC36" s="92">
        <v>0</v>
      </c>
      <c r="UD36" s="92">
        <v>0</v>
      </c>
      <c r="UE36" s="92">
        <v>0</v>
      </c>
      <c r="UF36" s="92">
        <v>0</v>
      </c>
      <c r="UG36" s="92">
        <v>0</v>
      </c>
      <c r="UH36" s="92">
        <v>0</v>
      </c>
      <c r="UI36" s="92">
        <v>0</v>
      </c>
      <c r="UJ36" s="92">
        <v>0</v>
      </c>
      <c r="UK36" s="92">
        <v>0</v>
      </c>
      <c r="UL36" s="92">
        <v>0</v>
      </c>
      <c r="UM36" s="92">
        <v>0</v>
      </c>
      <c r="UN36" s="92">
        <v>0</v>
      </c>
      <c r="UO36" s="92">
        <v>0</v>
      </c>
      <c r="UP36" s="92">
        <v>0</v>
      </c>
      <c r="UQ36" s="92">
        <v>0</v>
      </c>
      <c r="UR36" s="92">
        <v>0</v>
      </c>
      <c r="US36" s="92">
        <v>0</v>
      </c>
      <c r="UT36" s="92">
        <v>0</v>
      </c>
      <c r="UU36" s="92">
        <v>0</v>
      </c>
      <c r="UV36" s="92">
        <v>0</v>
      </c>
      <c r="UW36" s="92">
        <v>0</v>
      </c>
      <c r="UX36" s="92">
        <v>0</v>
      </c>
      <c r="UY36" s="92">
        <v>0</v>
      </c>
      <c r="UZ36" s="92">
        <v>0</v>
      </c>
      <c r="VA36" s="92">
        <v>0</v>
      </c>
      <c r="VB36" s="92">
        <v>0</v>
      </c>
      <c r="VC36" s="92">
        <v>0</v>
      </c>
      <c r="VD36" s="92">
        <v>0</v>
      </c>
      <c r="VE36" s="92">
        <v>0</v>
      </c>
      <c r="VF36" s="92">
        <v>0</v>
      </c>
      <c r="VG36" s="92">
        <v>0</v>
      </c>
      <c r="VH36" s="92">
        <v>0</v>
      </c>
      <c r="VI36" s="92">
        <v>0</v>
      </c>
      <c r="VJ36" s="92">
        <v>0</v>
      </c>
      <c r="VK36" s="92">
        <v>0</v>
      </c>
      <c r="VL36" s="92">
        <v>0</v>
      </c>
      <c r="VM36" s="92">
        <v>0</v>
      </c>
      <c r="VN36" s="92">
        <v>0</v>
      </c>
      <c r="VO36" s="92">
        <v>0</v>
      </c>
      <c r="VP36" s="92">
        <v>0</v>
      </c>
      <c r="VQ36" s="92">
        <v>0</v>
      </c>
      <c r="VR36" s="92">
        <v>0</v>
      </c>
      <c r="VS36" s="92">
        <v>0</v>
      </c>
      <c r="VT36" s="92">
        <v>0</v>
      </c>
      <c r="VU36" s="92">
        <v>0</v>
      </c>
      <c r="VV36" s="92">
        <v>0</v>
      </c>
      <c r="VW36" s="92">
        <v>0</v>
      </c>
      <c r="VX36" s="92">
        <v>0</v>
      </c>
      <c r="VY36" s="92">
        <v>0</v>
      </c>
      <c r="VZ36" s="92">
        <v>0</v>
      </c>
      <c r="WA36" s="92">
        <v>0</v>
      </c>
      <c r="WB36" s="92">
        <v>0</v>
      </c>
      <c r="WC36" s="92">
        <v>0</v>
      </c>
    </row>
    <row r="37" spans="2:601" ht="13.5" customHeight="1">
      <c r="B37" s="851" t="s">
        <v>2731</v>
      </c>
      <c r="C37" s="92">
        <v>0</v>
      </c>
      <c r="D37" s="92">
        <v>104166.667</v>
      </c>
      <c r="E37" s="92">
        <v>-195.27237</v>
      </c>
      <c r="F37" s="92">
        <v>1156.4257299999999</v>
      </c>
      <c r="G37" s="92">
        <v>0</v>
      </c>
      <c r="H37" s="92">
        <v>0</v>
      </c>
      <c r="I37" s="92">
        <v>0</v>
      </c>
      <c r="J37" s="92">
        <v>0</v>
      </c>
      <c r="K37" s="92">
        <v>0</v>
      </c>
      <c r="L37" s="92">
        <v>0</v>
      </c>
      <c r="M37" s="92">
        <v>0</v>
      </c>
      <c r="N37" s="92">
        <v>1.87457352</v>
      </c>
      <c r="O37" s="92">
        <v>0</v>
      </c>
      <c r="P37" s="92">
        <v>0</v>
      </c>
      <c r="Q37" s="92">
        <v>0</v>
      </c>
      <c r="R37" s="92">
        <v>0</v>
      </c>
      <c r="S37" s="92">
        <v>0</v>
      </c>
      <c r="T37" s="92">
        <v>67.764712200000005</v>
      </c>
      <c r="U37" s="92">
        <v>0</v>
      </c>
      <c r="V37" s="92">
        <v>0</v>
      </c>
      <c r="W37" s="92">
        <v>0</v>
      </c>
      <c r="X37" s="92">
        <v>0</v>
      </c>
      <c r="Y37" s="92">
        <v>0</v>
      </c>
      <c r="Z37" s="92">
        <v>0</v>
      </c>
      <c r="AA37" s="92">
        <v>0</v>
      </c>
      <c r="AB37" s="92">
        <v>0</v>
      </c>
      <c r="AC37" s="92">
        <v>0</v>
      </c>
      <c r="AD37" s="92">
        <v>0</v>
      </c>
      <c r="AE37" s="92">
        <v>0</v>
      </c>
      <c r="AF37" s="92">
        <v>0</v>
      </c>
      <c r="AG37" s="92">
        <v>0</v>
      </c>
      <c r="AH37" s="92">
        <v>0</v>
      </c>
      <c r="AI37" s="92">
        <v>0</v>
      </c>
      <c r="AJ37" s="92">
        <v>0</v>
      </c>
      <c r="AK37" s="92">
        <v>0</v>
      </c>
      <c r="AL37" s="92">
        <v>0</v>
      </c>
      <c r="AM37" s="92">
        <v>0</v>
      </c>
      <c r="AN37" s="92">
        <v>0</v>
      </c>
      <c r="AO37" s="92">
        <v>0</v>
      </c>
      <c r="AP37" s="92">
        <v>0</v>
      </c>
      <c r="AQ37" s="92">
        <v>0</v>
      </c>
      <c r="AR37" s="92">
        <v>0</v>
      </c>
      <c r="AS37" s="92">
        <v>0</v>
      </c>
      <c r="AT37" s="92">
        <v>0</v>
      </c>
      <c r="AU37" s="92">
        <v>0</v>
      </c>
      <c r="AV37" s="92">
        <v>0</v>
      </c>
      <c r="AW37" s="92">
        <v>0</v>
      </c>
      <c r="AX37" s="92">
        <v>0</v>
      </c>
      <c r="AY37" s="92">
        <v>0</v>
      </c>
      <c r="AZ37" s="92">
        <v>0</v>
      </c>
      <c r="BA37" s="92">
        <v>0</v>
      </c>
      <c r="BB37" s="92">
        <v>0</v>
      </c>
      <c r="BC37" s="92">
        <v>0</v>
      </c>
      <c r="BD37" s="92">
        <v>0</v>
      </c>
      <c r="BE37" s="92">
        <v>0</v>
      </c>
      <c r="BF37" s="92">
        <v>0</v>
      </c>
      <c r="BG37" s="92">
        <v>0</v>
      </c>
      <c r="BH37" s="92">
        <v>0</v>
      </c>
      <c r="BI37" s="92">
        <v>0</v>
      </c>
      <c r="BJ37" s="92">
        <v>0</v>
      </c>
      <c r="BK37" s="92">
        <v>0</v>
      </c>
      <c r="BL37" s="92">
        <v>0</v>
      </c>
      <c r="BM37" s="92">
        <v>0</v>
      </c>
      <c r="BN37" s="92">
        <v>0</v>
      </c>
      <c r="BO37" s="92">
        <v>0</v>
      </c>
      <c r="BP37" s="92">
        <v>0.94320098500000005</v>
      </c>
      <c r="BQ37" s="92">
        <v>0</v>
      </c>
      <c r="BR37" s="92">
        <v>0</v>
      </c>
      <c r="BS37" s="92">
        <v>0</v>
      </c>
      <c r="BT37" s="92">
        <v>0</v>
      </c>
      <c r="BU37" s="92">
        <v>0</v>
      </c>
      <c r="BV37" s="92">
        <v>0</v>
      </c>
      <c r="BW37" s="92">
        <v>0</v>
      </c>
      <c r="BX37" s="92">
        <v>1.5289348399999999E-3</v>
      </c>
      <c r="BY37" s="92">
        <v>0</v>
      </c>
      <c r="BZ37" s="92">
        <v>0</v>
      </c>
      <c r="CA37" s="92">
        <v>0</v>
      </c>
      <c r="CB37" s="92">
        <v>0</v>
      </c>
      <c r="CC37" s="92">
        <v>0</v>
      </c>
      <c r="CD37" s="92">
        <v>5.5270080499999999E-2</v>
      </c>
      <c r="CE37" s="92">
        <v>0</v>
      </c>
      <c r="CF37" s="92">
        <v>0</v>
      </c>
      <c r="CG37" s="92">
        <v>0</v>
      </c>
      <c r="CH37" s="92">
        <v>0</v>
      </c>
      <c r="CI37" s="92">
        <v>0</v>
      </c>
      <c r="CJ37" s="92">
        <v>0</v>
      </c>
      <c r="CK37" s="92">
        <v>0</v>
      </c>
      <c r="CL37" s="92">
        <v>0</v>
      </c>
      <c r="CM37" s="92">
        <v>0</v>
      </c>
      <c r="CN37" s="92">
        <v>0</v>
      </c>
      <c r="CO37" s="92">
        <v>0</v>
      </c>
      <c r="CP37" s="92">
        <v>0</v>
      </c>
      <c r="CQ37" s="92">
        <v>0</v>
      </c>
      <c r="CR37" s="92">
        <v>0</v>
      </c>
      <c r="CS37" s="92">
        <v>0</v>
      </c>
      <c r="CT37" s="92">
        <v>0</v>
      </c>
      <c r="CU37" s="92">
        <v>0</v>
      </c>
      <c r="CV37" s="92">
        <v>0</v>
      </c>
      <c r="CW37" s="92">
        <v>0</v>
      </c>
      <c r="CX37" s="92">
        <v>0</v>
      </c>
      <c r="CY37" s="92">
        <v>0</v>
      </c>
      <c r="CZ37" s="92">
        <v>0</v>
      </c>
      <c r="DA37" s="92">
        <v>0</v>
      </c>
      <c r="DB37" s="92">
        <v>0</v>
      </c>
      <c r="DC37" s="92">
        <v>0</v>
      </c>
      <c r="DD37" s="92">
        <v>0</v>
      </c>
      <c r="DE37" s="92">
        <v>0</v>
      </c>
      <c r="DF37" s="92">
        <v>0</v>
      </c>
      <c r="DG37" s="92">
        <v>0</v>
      </c>
      <c r="DH37" s="92">
        <v>0</v>
      </c>
      <c r="DI37" s="92">
        <v>0</v>
      </c>
      <c r="DJ37" s="92">
        <v>0</v>
      </c>
      <c r="DK37" s="92">
        <v>0</v>
      </c>
      <c r="DL37" s="92">
        <v>0</v>
      </c>
      <c r="DM37" s="92">
        <v>0</v>
      </c>
      <c r="DN37" s="92">
        <v>0</v>
      </c>
      <c r="DO37" s="92">
        <v>0</v>
      </c>
      <c r="DP37" s="92">
        <v>0</v>
      </c>
      <c r="DQ37" s="92">
        <v>0</v>
      </c>
      <c r="DR37" s="92">
        <v>0</v>
      </c>
      <c r="DS37" s="92">
        <v>0</v>
      </c>
      <c r="DT37" s="92">
        <v>0</v>
      </c>
      <c r="DU37" s="92">
        <v>0</v>
      </c>
      <c r="DV37" s="92">
        <v>0</v>
      </c>
      <c r="DW37" s="92">
        <v>0</v>
      </c>
      <c r="DX37" s="92">
        <v>0</v>
      </c>
      <c r="DY37" s="92">
        <v>0</v>
      </c>
      <c r="DZ37" s="92">
        <v>20833.333299999998</v>
      </c>
      <c r="EA37" s="92">
        <v>0</v>
      </c>
      <c r="EB37" s="92">
        <v>0</v>
      </c>
      <c r="EC37" s="92">
        <v>0</v>
      </c>
      <c r="ED37" s="92">
        <v>0</v>
      </c>
      <c r="EE37" s="92">
        <v>0</v>
      </c>
      <c r="EF37" s="92">
        <v>0</v>
      </c>
      <c r="EG37" s="92">
        <v>0</v>
      </c>
      <c r="EH37" s="92">
        <v>641.66666699999996</v>
      </c>
      <c r="EI37" s="92">
        <v>0</v>
      </c>
      <c r="EJ37" s="92">
        <v>0</v>
      </c>
      <c r="EK37" s="92">
        <v>0</v>
      </c>
      <c r="EL37" s="92">
        <v>0</v>
      </c>
      <c r="EM37" s="92">
        <v>0</v>
      </c>
      <c r="EN37" s="92">
        <v>12208.3333</v>
      </c>
      <c r="EO37" s="92">
        <v>0</v>
      </c>
      <c r="EP37" s="92">
        <v>0</v>
      </c>
      <c r="EQ37" s="92">
        <v>0</v>
      </c>
      <c r="ER37" s="92">
        <v>0</v>
      </c>
      <c r="ES37" s="92">
        <v>0</v>
      </c>
      <c r="ET37" s="92">
        <v>0</v>
      </c>
      <c r="EU37" s="92">
        <v>0</v>
      </c>
      <c r="EV37" s="92">
        <v>0</v>
      </c>
      <c r="EW37" s="92">
        <v>0</v>
      </c>
      <c r="EX37" s="92">
        <v>0</v>
      </c>
      <c r="EY37" s="92">
        <v>0</v>
      </c>
      <c r="EZ37" s="92">
        <v>0</v>
      </c>
      <c r="FA37" s="92">
        <v>0</v>
      </c>
      <c r="FB37" s="92">
        <v>0</v>
      </c>
      <c r="FC37" s="92">
        <v>0</v>
      </c>
      <c r="FD37" s="92">
        <v>0</v>
      </c>
      <c r="FE37" s="92">
        <v>0</v>
      </c>
      <c r="FF37" s="92">
        <v>0</v>
      </c>
      <c r="FG37" s="92">
        <v>0</v>
      </c>
      <c r="FH37" s="92">
        <v>0</v>
      </c>
      <c r="FI37" s="92">
        <v>0</v>
      </c>
      <c r="FJ37" s="92">
        <v>0</v>
      </c>
      <c r="FK37" s="92">
        <v>0</v>
      </c>
      <c r="FL37" s="92">
        <v>0</v>
      </c>
      <c r="FM37" s="92">
        <v>0</v>
      </c>
      <c r="FN37" s="92">
        <v>0</v>
      </c>
      <c r="FO37" s="92">
        <v>0</v>
      </c>
      <c r="FP37" s="92">
        <v>0</v>
      </c>
      <c r="FQ37" s="92">
        <v>0</v>
      </c>
      <c r="FR37" s="92">
        <v>0</v>
      </c>
      <c r="FS37" s="92">
        <v>0</v>
      </c>
      <c r="FT37" s="92">
        <v>0</v>
      </c>
      <c r="FU37" s="92">
        <v>0</v>
      </c>
      <c r="FV37" s="92">
        <v>0</v>
      </c>
      <c r="FW37" s="92">
        <v>0</v>
      </c>
      <c r="FX37" s="92">
        <v>0</v>
      </c>
      <c r="FY37" s="92">
        <v>0</v>
      </c>
      <c r="FZ37" s="92">
        <v>0</v>
      </c>
      <c r="GA37" s="92">
        <v>0</v>
      </c>
      <c r="GB37" s="92">
        <v>0</v>
      </c>
      <c r="GC37" s="92">
        <v>0</v>
      </c>
      <c r="GD37" s="92">
        <v>0</v>
      </c>
      <c r="GE37" s="92">
        <v>0</v>
      </c>
      <c r="GF37" s="92">
        <v>0</v>
      </c>
      <c r="GG37" s="92">
        <v>0</v>
      </c>
      <c r="GH37" s="92">
        <v>0</v>
      </c>
      <c r="GI37" s="92">
        <v>0</v>
      </c>
      <c r="GJ37" s="92">
        <v>0.61850569</v>
      </c>
      <c r="GK37" s="92">
        <v>0</v>
      </c>
      <c r="GL37" s="92">
        <v>0</v>
      </c>
      <c r="GM37" s="92">
        <v>0</v>
      </c>
      <c r="GN37" s="92">
        <v>0</v>
      </c>
      <c r="GO37" s="92">
        <v>0</v>
      </c>
      <c r="GP37" s="92">
        <v>0</v>
      </c>
      <c r="GQ37" s="92">
        <v>0</v>
      </c>
      <c r="GR37" s="92">
        <v>1.9049975300000001E-2</v>
      </c>
      <c r="GS37" s="92">
        <v>0</v>
      </c>
      <c r="GT37" s="92">
        <v>0</v>
      </c>
      <c r="GU37" s="92">
        <v>0</v>
      </c>
      <c r="GV37" s="92">
        <v>0</v>
      </c>
      <c r="GW37" s="92">
        <v>0</v>
      </c>
      <c r="GX37" s="92">
        <v>0.36244433399999998</v>
      </c>
      <c r="GY37" s="92">
        <v>0</v>
      </c>
      <c r="GZ37" s="92">
        <v>0</v>
      </c>
      <c r="HA37" s="92">
        <v>0</v>
      </c>
      <c r="HB37" s="92">
        <v>0</v>
      </c>
      <c r="HC37" s="92">
        <v>0</v>
      </c>
      <c r="HD37" s="92">
        <v>0</v>
      </c>
      <c r="HE37" s="92">
        <v>0</v>
      </c>
      <c r="HF37" s="92">
        <v>0</v>
      </c>
      <c r="HG37" s="92">
        <v>0</v>
      </c>
      <c r="HH37" s="92">
        <v>0</v>
      </c>
      <c r="HI37" s="92">
        <v>0</v>
      </c>
      <c r="HJ37" s="92">
        <v>0</v>
      </c>
      <c r="HK37" s="92">
        <v>0</v>
      </c>
      <c r="HL37" s="92">
        <v>0</v>
      </c>
      <c r="HM37" s="92">
        <v>0</v>
      </c>
      <c r="HN37" s="92">
        <v>0</v>
      </c>
      <c r="HO37" s="92">
        <v>0</v>
      </c>
      <c r="HP37" s="92">
        <v>0</v>
      </c>
      <c r="HQ37" s="92">
        <v>0</v>
      </c>
      <c r="HR37" s="92">
        <v>0</v>
      </c>
      <c r="HS37" s="92">
        <v>0</v>
      </c>
      <c r="HT37" s="92">
        <v>0</v>
      </c>
      <c r="HU37" s="92">
        <v>0</v>
      </c>
      <c r="HV37" s="92">
        <v>0</v>
      </c>
      <c r="HW37" s="92">
        <v>0</v>
      </c>
      <c r="HX37" s="92">
        <v>0</v>
      </c>
      <c r="HY37" s="92">
        <v>0</v>
      </c>
      <c r="HZ37" s="92">
        <v>0</v>
      </c>
      <c r="IA37" s="92">
        <v>0</v>
      </c>
      <c r="IB37" s="92">
        <v>0</v>
      </c>
      <c r="IC37" s="92">
        <v>0</v>
      </c>
      <c r="ID37" s="92">
        <v>0</v>
      </c>
      <c r="IE37" s="92">
        <v>0</v>
      </c>
      <c r="IF37" s="92">
        <v>0</v>
      </c>
      <c r="IG37" s="92">
        <v>0</v>
      </c>
      <c r="IH37" s="92">
        <v>0</v>
      </c>
      <c r="II37" s="92">
        <v>0</v>
      </c>
      <c r="IJ37" s="92">
        <v>0</v>
      </c>
      <c r="IK37" s="92">
        <v>0</v>
      </c>
      <c r="IL37" s="92">
        <v>0</v>
      </c>
      <c r="IM37" s="92">
        <v>0</v>
      </c>
      <c r="IN37" s="92">
        <v>0</v>
      </c>
      <c r="IO37" s="92">
        <v>0</v>
      </c>
      <c r="IP37" s="92">
        <v>0</v>
      </c>
      <c r="IQ37" s="92">
        <v>0</v>
      </c>
      <c r="IR37" s="92">
        <v>0</v>
      </c>
      <c r="IS37" s="92">
        <v>0</v>
      </c>
      <c r="IT37" s="92">
        <v>1226.06502</v>
      </c>
      <c r="IU37" s="92">
        <v>33683.333299999998</v>
      </c>
      <c r="IV37" s="92">
        <v>435.67472700000002</v>
      </c>
      <c r="IW37" s="92">
        <v>25</v>
      </c>
      <c r="IX37" s="92">
        <v>1</v>
      </c>
      <c r="IY37" s="92">
        <v>0</v>
      </c>
      <c r="IZ37" s="92">
        <v>1</v>
      </c>
      <c r="JA37" s="92">
        <v>0</v>
      </c>
      <c r="JB37" s="92">
        <v>-81960.541400000002</v>
      </c>
      <c r="JC37" s="92">
        <v>-2983.3434699999998</v>
      </c>
      <c r="JD37" s="92">
        <v>-100.488952</v>
      </c>
      <c r="JE37" s="92">
        <v>-52.227859799999997</v>
      </c>
      <c r="JF37" s="92">
        <v>-1.9010811999999999</v>
      </c>
      <c r="JG37" s="92">
        <v>4.6902920200000003E-2</v>
      </c>
      <c r="JH37" s="92">
        <v>1.2885505100000001</v>
      </c>
      <c r="JI37" s="92">
        <v>27.472713800000001</v>
      </c>
      <c r="JJ37" s="92">
        <v>527.31303400000002</v>
      </c>
      <c r="JK37" s="92">
        <v>0</v>
      </c>
      <c r="JL37" s="92">
        <v>0</v>
      </c>
      <c r="JM37" s="92">
        <v>0</v>
      </c>
      <c r="JN37" s="92">
        <v>0</v>
      </c>
      <c r="JO37" s="92">
        <v>0</v>
      </c>
      <c r="JP37" s="92">
        <v>0</v>
      </c>
      <c r="JQ37" s="92">
        <v>0</v>
      </c>
      <c r="JR37" s="92">
        <v>0</v>
      </c>
      <c r="JS37" s="92">
        <v>0</v>
      </c>
      <c r="JT37" s="92">
        <v>0</v>
      </c>
      <c r="JU37" s="92">
        <v>0</v>
      </c>
      <c r="JV37" s="92">
        <v>0</v>
      </c>
      <c r="JW37" s="92">
        <v>0</v>
      </c>
      <c r="JX37" s="92">
        <v>0</v>
      </c>
      <c r="JY37" s="92">
        <v>0</v>
      </c>
      <c r="JZ37" s="92">
        <v>0</v>
      </c>
      <c r="KA37" s="92">
        <v>0</v>
      </c>
      <c r="KB37" s="92">
        <v>0</v>
      </c>
      <c r="KC37" s="92">
        <v>0</v>
      </c>
      <c r="KD37" s="92">
        <v>0</v>
      </c>
      <c r="KE37" s="92">
        <v>0</v>
      </c>
      <c r="KF37" s="92">
        <v>0</v>
      </c>
      <c r="KG37" s="92">
        <v>0</v>
      </c>
      <c r="KH37" s="92">
        <v>0</v>
      </c>
      <c r="KI37" s="92">
        <v>0</v>
      </c>
      <c r="KJ37" s="92">
        <v>0</v>
      </c>
      <c r="KK37" s="92">
        <v>0</v>
      </c>
      <c r="KL37" s="92">
        <v>0</v>
      </c>
      <c r="KM37" s="92">
        <v>0</v>
      </c>
      <c r="KN37" s="92">
        <v>0</v>
      </c>
      <c r="KO37" s="92">
        <v>0</v>
      </c>
      <c r="KP37" s="92">
        <v>0</v>
      </c>
      <c r="KQ37" s="92">
        <v>0</v>
      </c>
      <c r="KR37" s="92">
        <v>0</v>
      </c>
      <c r="KS37" s="92">
        <v>0</v>
      </c>
      <c r="KT37" s="92">
        <v>0</v>
      </c>
      <c r="KU37" s="92">
        <v>0</v>
      </c>
      <c r="KV37" s="92">
        <v>0</v>
      </c>
      <c r="KW37" s="92">
        <v>0</v>
      </c>
      <c r="KX37" s="92">
        <v>0</v>
      </c>
      <c r="KY37" s="92">
        <v>0</v>
      </c>
      <c r="KZ37" s="92">
        <v>0</v>
      </c>
      <c r="LA37" s="92">
        <v>0</v>
      </c>
      <c r="LB37" s="92">
        <v>0</v>
      </c>
      <c r="LC37" s="92">
        <v>180.11871300000001</v>
      </c>
      <c r="LD37" s="92">
        <v>7.3486379299999998</v>
      </c>
      <c r="LE37" s="92">
        <v>3.0833445899999998</v>
      </c>
      <c r="LF37" s="92">
        <v>123.17170400000001</v>
      </c>
      <c r="LG37" s="92">
        <v>15.0101718</v>
      </c>
      <c r="LH37" s="92">
        <v>86.308280699999997</v>
      </c>
      <c r="LI37" s="92">
        <v>25.113917199999999</v>
      </c>
      <c r="LJ37" s="92">
        <v>113.094272</v>
      </c>
      <c r="LK37" s="92">
        <v>73.253176100000005</v>
      </c>
      <c r="LL37" s="92">
        <v>0</v>
      </c>
      <c r="LM37" s="92">
        <v>0</v>
      </c>
      <c r="LN37" s="92">
        <v>0</v>
      </c>
      <c r="LO37" s="92">
        <v>0</v>
      </c>
      <c r="LP37" s="92">
        <v>0</v>
      </c>
      <c r="LQ37" s="92">
        <v>0</v>
      </c>
      <c r="LR37" s="92">
        <v>0</v>
      </c>
      <c r="LS37" s="92">
        <v>0</v>
      </c>
      <c r="LT37" s="92">
        <v>0</v>
      </c>
      <c r="LU37" s="92">
        <v>0</v>
      </c>
      <c r="LV37" s="92">
        <v>0</v>
      </c>
      <c r="LW37" s="92">
        <v>0</v>
      </c>
      <c r="LX37" s="92">
        <v>0</v>
      </c>
      <c r="LY37" s="92">
        <v>0</v>
      </c>
      <c r="LZ37" s="92">
        <v>0</v>
      </c>
      <c r="MA37" s="92">
        <v>0</v>
      </c>
      <c r="MB37" s="92">
        <v>0</v>
      </c>
      <c r="MC37" s="92">
        <v>0</v>
      </c>
      <c r="MD37" s="92">
        <v>0</v>
      </c>
      <c r="ME37" s="92">
        <v>0</v>
      </c>
      <c r="MF37" s="92">
        <v>0</v>
      </c>
      <c r="MG37" s="92">
        <v>0</v>
      </c>
      <c r="MH37" s="92">
        <v>0</v>
      </c>
      <c r="MI37" s="92">
        <v>0</v>
      </c>
      <c r="MJ37" s="92">
        <v>0</v>
      </c>
      <c r="MK37" s="92">
        <v>0</v>
      </c>
      <c r="ML37" s="92">
        <v>0</v>
      </c>
      <c r="MM37" s="92">
        <v>0</v>
      </c>
      <c r="MN37" s="92">
        <v>0</v>
      </c>
      <c r="MO37" s="92">
        <v>0</v>
      </c>
      <c r="MP37" s="92">
        <v>0</v>
      </c>
      <c r="MQ37" s="92">
        <v>0</v>
      </c>
      <c r="MR37" s="92">
        <v>0</v>
      </c>
      <c r="MS37" s="92">
        <v>0</v>
      </c>
      <c r="MT37" s="92">
        <v>0</v>
      </c>
      <c r="MU37" s="92">
        <v>0</v>
      </c>
      <c r="MV37" s="92">
        <v>0</v>
      </c>
      <c r="MW37" s="92">
        <v>0</v>
      </c>
      <c r="MX37" s="92">
        <v>0</v>
      </c>
      <c r="MY37" s="92">
        <v>0</v>
      </c>
      <c r="MZ37" s="92">
        <v>0</v>
      </c>
      <c r="NA37" s="92">
        <v>0</v>
      </c>
      <c r="NB37" s="92">
        <v>0</v>
      </c>
      <c r="NC37" s="92">
        <v>0</v>
      </c>
      <c r="ND37" s="92">
        <v>0</v>
      </c>
      <c r="NE37" s="92">
        <v>0</v>
      </c>
      <c r="NF37" s="92">
        <v>0</v>
      </c>
      <c r="NG37" s="92">
        <v>0</v>
      </c>
      <c r="NH37" s="92">
        <v>0</v>
      </c>
      <c r="NI37" s="92">
        <v>0</v>
      </c>
      <c r="NJ37" s="92">
        <v>0</v>
      </c>
      <c r="NK37" s="92">
        <v>0</v>
      </c>
      <c r="NL37" s="92">
        <v>0</v>
      </c>
      <c r="NM37" s="92">
        <v>0.28749892300000002</v>
      </c>
      <c r="NN37" s="92">
        <v>1.1729628000000001E-2</v>
      </c>
      <c r="NO37" s="92">
        <v>4.9215222200000002E-3</v>
      </c>
      <c r="NP37" s="92">
        <v>0.19660218400000001</v>
      </c>
      <c r="NQ37" s="92">
        <v>2.3958688999999998E-2</v>
      </c>
      <c r="NR37" s="92">
        <v>0.13776213100000001</v>
      </c>
      <c r="NS37" s="92">
        <v>4.00859192E-2</v>
      </c>
      <c r="NT37" s="92">
        <v>0.18051695400000001</v>
      </c>
      <c r="NU37" s="92">
        <v>0.116924049</v>
      </c>
      <c r="NV37" s="92">
        <v>0</v>
      </c>
      <c r="NW37" s="92">
        <v>0</v>
      </c>
      <c r="NX37" s="92">
        <v>0</v>
      </c>
      <c r="NY37" s="92">
        <v>0</v>
      </c>
      <c r="NZ37" s="92">
        <v>0</v>
      </c>
      <c r="OA37" s="92">
        <v>0</v>
      </c>
      <c r="OB37" s="92">
        <v>0</v>
      </c>
      <c r="OC37" s="92">
        <v>0</v>
      </c>
      <c r="OD37" s="92">
        <v>0</v>
      </c>
      <c r="OE37" s="92">
        <v>0</v>
      </c>
      <c r="OF37" s="92">
        <v>0</v>
      </c>
      <c r="OG37" s="92">
        <v>0</v>
      </c>
      <c r="OH37" s="92">
        <v>0</v>
      </c>
      <c r="OI37" s="92">
        <v>0</v>
      </c>
      <c r="OJ37" s="92">
        <v>0</v>
      </c>
      <c r="OK37" s="92">
        <v>0</v>
      </c>
      <c r="OL37" s="92">
        <v>0</v>
      </c>
      <c r="OM37" s="92">
        <v>0</v>
      </c>
      <c r="ON37" s="92">
        <v>0</v>
      </c>
      <c r="OO37" s="92">
        <v>0</v>
      </c>
      <c r="OP37" s="92">
        <v>0</v>
      </c>
      <c r="OQ37" s="92">
        <v>0</v>
      </c>
      <c r="OR37" s="92">
        <v>0</v>
      </c>
      <c r="OS37" s="92">
        <v>0</v>
      </c>
      <c r="OT37" s="92">
        <v>0</v>
      </c>
      <c r="OU37" s="92">
        <v>0</v>
      </c>
      <c r="OV37" s="92">
        <v>0</v>
      </c>
      <c r="OW37" s="92">
        <v>0</v>
      </c>
      <c r="OX37" s="92">
        <v>0</v>
      </c>
      <c r="OY37" s="92">
        <v>0</v>
      </c>
      <c r="OZ37" s="92">
        <v>0</v>
      </c>
      <c r="PA37" s="92">
        <v>0</v>
      </c>
      <c r="PB37" s="92">
        <v>0</v>
      </c>
      <c r="PC37" s="92">
        <v>0</v>
      </c>
      <c r="PD37" s="92">
        <v>0</v>
      </c>
      <c r="PE37" s="92">
        <v>0</v>
      </c>
      <c r="PF37" s="92">
        <v>0</v>
      </c>
      <c r="PG37" s="92">
        <v>0</v>
      </c>
      <c r="PH37" s="92">
        <v>0</v>
      </c>
      <c r="PI37" s="92">
        <v>0</v>
      </c>
      <c r="PJ37" s="92">
        <v>0</v>
      </c>
      <c r="PK37" s="92">
        <v>0</v>
      </c>
      <c r="PL37" s="92">
        <v>0</v>
      </c>
      <c r="PM37" s="92">
        <v>0</v>
      </c>
      <c r="PN37" s="92">
        <v>0</v>
      </c>
      <c r="PO37" s="92">
        <v>0</v>
      </c>
      <c r="PP37" s="92">
        <v>0</v>
      </c>
      <c r="PQ37" s="92">
        <v>0</v>
      </c>
      <c r="PR37" s="92">
        <v>0</v>
      </c>
      <c r="PS37" s="92">
        <v>0</v>
      </c>
      <c r="PT37" s="92">
        <v>0</v>
      </c>
      <c r="PU37" s="92">
        <v>0</v>
      </c>
      <c r="PV37" s="92">
        <v>0</v>
      </c>
      <c r="PW37" s="92">
        <v>29204.880399999998</v>
      </c>
      <c r="PX37" s="92">
        <v>1191.5257899999999</v>
      </c>
      <c r="PY37" s="92">
        <v>499.94089100000002</v>
      </c>
      <c r="PZ37" s="92">
        <v>16273.075999999999</v>
      </c>
      <c r="QA37" s="92">
        <v>1983.09887</v>
      </c>
      <c r="QB37" s="92">
        <v>13131.780699999999</v>
      </c>
      <c r="QC37" s="92">
        <v>1508.1550199999999</v>
      </c>
      <c r="QD37" s="92">
        <v>2583.0279399999999</v>
      </c>
      <c r="QE37" s="92">
        <v>4107.8476600000004</v>
      </c>
      <c r="QF37" s="92">
        <v>0</v>
      </c>
      <c r="QG37" s="92">
        <v>0</v>
      </c>
      <c r="QH37" s="92">
        <v>0</v>
      </c>
      <c r="QI37" s="92">
        <v>0</v>
      </c>
      <c r="QJ37" s="92">
        <v>0</v>
      </c>
      <c r="QK37" s="92">
        <v>0</v>
      </c>
      <c r="QL37" s="92">
        <v>0</v>
      </c>
      <c r="QM37" s="92">
        <v>0</v>
      </c>
      <c r="QN37" s="92">
        <v>0</v>
      </c>
      <c r="QO37" s="92">
        <v>0</v>
      </c>
      <c r="QP37" s="92">
        <v>0</v>
      </c>
      <c r="QQ37" s="92">
        <v>0</v>
      </c>
      <c r="QR37" s="92">
        <v>0</v>
      </c>
      <c r="QS37" s="92">
        <v>0</v>
      </c>
      <c r="QT37" s="92">
        <v>0</v>
      </c>
      <c r="QU37" s="92">
        <v>0</v>
      </c>
      <c r="QV37" s="92">
        <v>0</v>
      </c>
      <c r="QW37" s="92">
        <v>0</v>
      </c>
      <c r="QX37" s="92">
        <v>0</v>
      </c>
      <c r="QY37" s="92">
        <v>0</v>
      </c>
      <c r="QZ37" s="92">
        <v>0</v>
      </c>
      <c r="RA37" s="92">
        <v>0</v>
      </c>
      <c r="RB37" s="92">
        <v>0</v>
      </c>
      <c r="RC37" s="92">
        <v>0</v>
      </c>
      <c r="RD37" s="92">
        <v>0</v>
      </c>
      <c r="RE37" s="92">
        <v>0</v>
      </c>
      <c r="RF37" s="92">
        <v>0</v>
      </c>
      <c r="RG37" s="92">
        <v>0</v>
      </c>
      <c r="RH37" s="92">
        <v>0</v>
      </c>
      <c r="RI37" s="92">
        <v>0</v>
      </c>
      <c r="RJ37" s="92">
        <v>0</v>
      </c>
      <c r="RK37" s="92">
        <v>0</v>
      </c>
      <c r="RL37" s="92">
        <v>0</v>
      </c>
      <c r="RM37" s="92">
        <v>0</v>
      </c>
      <c r="RN37" s="92">
        <v>0</v>
      </c>
      <c r="RO37" s="92">
        <v>0</v>
      </c>
      <c r="RP37" s="92">
        <v>0</v>
      </c>
      <c r="RQ37" s="92">
        <v>0</v>
      </c>
      <c r="RR37" s="92">
        <v>0</v>
      </c>
      <c r="RS37" s="92">
        <v>0</v>
      </c>
      <c r="RT37" s="92">
        <v>0</v>
      </c>
      <c r="RU37" s="92">
        <v>0</v>
      </c>
      <c r="RV37" s="92">
        <v>0</v>
      </c>
      <c r="RW37" s="92">
        <v>0</v>
      </c>
      <c r="RX37" s="92">
        <v>0</v>
      </c>
      <c r="RY37" s="92">
        <v>0</v>
      </c>
      <c r="RZ37" s="92">
        <v>0</v>
      </c>
      <c r="SA37" s="92">
        <v>0</v>
      </c>
      <c r="SB37" s="92">
        <v>0</v>
      </c>
      <c r="SC37" s="92">
        <v>0</v>
      </c>
      <c r="SD37" s="92">
        <v>0</v>
      </c>
      <c r="SE37" s="92">
        <v>0</v>
      </c>
      <c r="SF37" s="92">
        <v>0</v>
      </c>
      <c r="SG37" s="92">
        <v>0.414351578</v>
      </c>
      <c r="SH37" s="92">
        <v>1.69050715E-2</v>
      </c>
      <c r="SI37" s="92">
        <v>7.093037E-3</v>
      </c>
      <c r="SJ37" s="92">
        <v>0.23087835400000001</v>
      </c>
      <c r="SK37" s="92">
        <v>2.8135713400000002E-2</v>
      </c>
      <c r="SL37" s="92">
        <v>0.18631043899999999</v>
      </c>
      <c r="SM37" s="92">
        <v>2.1397328300000001E-2</v>
      </c>
      <c r="SN37" s="92">
        <v>3.6647357800000002E-2</v>
      </c>
      <c r="SO37" s="92">
        <v>5.8281120700000001E-2</v>
      </c>
      <c r="SP37" s="92">
        <v>0</v>
      </c>
      <c r="SQ37" s="92">
        <v>0</v>
      </c>
      <c r="SR37" s="92">
        <v>0</v>
      </c>
      <c r="SS37" s="92">
        <v>0</v>
      </c>
      <c r="ST37" s="92">
        <v>0</v>
      </c>
      <c r="SU37" s="92">
        <v>0</v>
      </c>
      <c r="SV37" s="92">
        <v>0</v>
      </c>
      <c r="SW37" s="92">
        <v>0</v>
      </c>
      <c r="SX37" s="92">
        <v>0</v>
      </c>
      <c r="SY37" s="92">
        <v>626.50221799999997</v>
      </c>
      <c r="SZ37" s="92">
        <v>70483.333299999998</v>
      </c>
      <c r="TA37" s="92">
        <v>561.38090499999998</v>
      </c>
      <c r="TB37" s="92">
        <v>25</v>
      </c>
      <c r="TC37" s="92">
        <v>1</v>
      </c>
      <c r="TD37" s="92">
        <v>0</v>
      </c>
      <c r="TE37" s="92">
        <v>0</v>
      </c>
      <c r="TF37" s="92">
        <v>1</v>
      </c>
      <c r="TG37" s="92">
        <v>-151289.83600000001</v>
      </c>
      <c r="TH37" s="92">
        <v>-1344.7635499999999</v>
      </c>
      <c r="TI37" s="92">
        <v>-94.783417600000007</v>
      </c>
      <c r="TJ37" s="92">
        <v>-421.42236500000001</v>
      </c>
      <c r="TK37" s="92">
        <v>-3.7458791100000002</v>
      </c>
      <c r="TL37" s="92">
        <v>1.8600033500000002E-2</v>
      </c>
      <c r="TM37" s="92">
        <v>2.09255821</v>
      </c>
      <c r="TN37" s="92">
        <v>112.502927</v>
      </c>
      <c r="TO37" s="92">
        <v>0</v>
      </c>
      <c r="TP37" s="92">
        <v>0.97188512999999999</v>
      </c>
      <c r="TQ37" s="92">
        <v>-227101766.31</v>
      </c>
      <c r="TR37" s="92">
        <v>0.119189765277778</v>
      </c>
      <c r="TS37" s="92">
        <v>0</v>
      </c>
      <c r="TT37" s="92">
        <v>0</v>
      </c>
      <c r="TU37" s="92">
        <v>0</v>
      </c>
      <c r="TV37" s="92">
        <v>0</v>
      </c>
      <c r="TW37" s="92">
        <v>0</v>
      </c>
      <c r="TX37" s="92">
        <v>0</v>
      </c>
      <c r="TY37" s="92">
        <v>0</v>
      </c>
      <c r="TZ37" s="92">
        <v>0</v>
      </c>
      <c r="UA37" s="92">
        <v>0</v>
      </c>
      <c r="UB37" s="92">
        <v>0</v>
      </c>
      <c r="UC37" s="92">
        <v>0</v>
      </c>
      <c r="UD37" s="92">
        <v>0</v>
      </c>
      <c r="UE37" s="92">
        <v>0</v>
      </c>
      <c r="UF37" s="92">
        <v>0</v>
      </c>
      <c r="UG37" s="92">
        <v>0</v>
      </c>
      <c r="UH37" s="92">
        <v>0</v>
      </c>
      <c r="UI37" s="92">
        <v>0</v>
      </c>
      <c r="UJ37" s="92">
        <v>0</v>
      </c>
      <c r="UK37" s="92">
        <v>0</v>
      </c>
      <c r="UL37" s="92">
        <v>0</v>
      </c>
      <c r="UM37" s="92">
        <v>0</v>
      </c>
      <c r="UN37" s="92">
        <v>0</v>
      </c>
      <c r="UO37" s="92">
        <v>0</v>
      </c>
      <c r="UP37" s="92">
        <v>0</v>
      </c>
      <c r="UQ37" s="92">
        <v>0</v>
      </c>
      <c r="UR37" s="92">
        <v>0</v>
      </c>
      <c r="US37" s="92">
        <v>0</v>
      </c>
      <c r="UT37" s="92">
        <v>0</v>
      </c>
      <c r="UU37" s="92">
        <v>0</v>
      </c>
      <c r="UV37" s="92">
        <v>0</v>
      </c>
      <c r="UW37" s="92">
        <v>0</v>
      </c>
      <c r="UX37" s="92">
        <v>0</v>
      </c>
      <c r="UY37" s="92">
        <v>0</v>
      </c>
      <c r="UZ37" s="92">
        <v>0</v>
      </c>
      <c r="VA37" s="92">
        <v>0</v>
      </c>
      <c r="VB37" s="92">
        <v>0</v>
      </c>
      <c r="VC37" s="92">
        <v>0</v>
      </c>
      <c r="VD37" s="92">
        <v>0</v>
      </c>
      <c r="VE37" s="92">
        <v>0</v>
      </c>
      <c r="VF37" s="92">
        <v>0</v>
      </c>
      <c r="VG37" s="92">
        <v>0</v>
      </c>
      <c r="VH37" s="92">
        <v>0</v>
      </c>
      <c r="VI37" s="92">
        <v>0</v>
      </c>
      <c r="VJ37" s="92">
        <v>0</v>
      </c>
      <c r="VK37" s="92">
        <v>0</v>
      </c>
      <c r="VL37" s="92">
        <v>0</v>
      </c>
      <c r="VM37" s="92">
        <v>0</v>
      </c>
      <c r="VN37" s="92">
        <v>0</v>
      </c>
      <c r="VO37" s="92">
        <v>0</v>
      </c>
      <c r="VP37" s="92">
        <v>0</v>
      </c>
      <c r="VQ37" s="92">
        <v>0</v>
      </c>
      <c r="VR37" s="92">
        <v>0</v>
      </c>
      <c r="VS37" s="92">
        <v>0</v>
      </c>
      <c r="VT37" s="92">
        <v>0</v>
      </c>
      <c r="VU37" s="92">
        <v>0</v>
      </c>
      <c r="VV37" s="92">
        <v>0</v>
      </c>
      <c r="VW37" s="92">
        <v>0</v>
      </c>
      <c r="VX37" s="92">
        <v>0</v>
      </c>
      <c r="VY37" s="92">
        <v>0</v>
      </c>
      <c r="VZ37" s="92">
        <v>0</v>
      </c>
      <c r="WA37" s="92">
        <v>0</v>
      </c>
      <c r="WB37" s="92">
        <v>0</v>
      </c>
      <c r="WC37" s="92">
        <v>0.74666719444444496</v>
      </c>
    </row>
    <row r="38" spans="2:601" ht="13.5" customHeight="1">
      <c r="B38" s="851" t="s">
        <v>2732</v>
      </c>
      <c r="C38" s="92">
        <v>0</v>
      </c>
      <c r="D38" s="92">
        <v>104166.667</v>
      </c>
      <c r="E38" s="92">
        <v>-195.27237</v>
      </c>
      <c r="F38" s="92">
        <v>1156.4257299999999</v>
      </c>
      <c r="G38" s="92">
        <v>0</v>
      </c>
      <c r="H38" s="92">
        <v>0</v>
      </c>
      <c r="I38" s="92">
        <v>0</v>
      </c>
      <c r="J38" s="92">
        <v>0</v>
      </c>
      <c r="K38" s="92">
        <v>0</v>
      </c>
      <c r="L38" s="92">
        <v>0</v>
      </c>
      <c r="M38" s="92">
        <v>0</v>
      </c>
      <c r="N38" s="92">
        <v>1.87457352</v>
      </c>
      <c r="O38" s="92">
        <v>0</v>
      </c>
      <c r="P38" s="92">
        <v>0</v>
      </c>
      <c r="Q38" s="92">
        <v>0</v>
      </c>
      <c r="R38" s="92">
        <v>0</v>
      </c>
      <c r="S38" s="92">
        <v>0</v>
      </c>
      <c r="T38" s="92">
        <v>67.764712200000005</v>
      </c>
      <c r="U38" s="92">
        <v>0</v>
      </c>
      <c r="V38" s="92">
        <v>0</v>
      </c>
      <c r="W38" s="92">
        <v>0</v>
      </c>
      <c r="X38" s="92">
        <v>0</v>
      </c>
      <c r="Y38" s="92">
        <v>0</v>
      </c>
      <c r="Z38" s="92">
        <v>0</v>
      </c>
      <c r="AA38" s="92">
        <v>0</v>
      </c>
      <c r="AB38" s="92">
        <v>0</v>
      </c>
      <c r="AC38" s="92">
        <v>0</v>
      </c>
      <c r="AD38" s="92">
        <v>0</v>
      </c>
      <c r="AE38" s="92">
        <v>0</v>
      </c>
      <c r="AF38" s="92">
        <v>0</v>
      </c>
      <c r="AG38" s="92">
        <v>0</v>
      </c>
      <c r="AH38" s="92">
        <v>0</v>
      </c>
      <c r="AI38" s="92">
        <v>0</v>
      </c>
      <c r="AJ38" s="92">
        <v>0</v>
      </c>
      <c r="AK38" s="92">
        <v>0</v>
      </c>
      <c r="AL38" s="92">
        <v>0</v>
      </c>
      <c r="AM38" s="92">
        <v>0</v>
      </c>
      <c r="AN38" s="92">
        <v>0</v>
      </c>
      <c r="AO38" s="92">
        <v>0</v>
      </c>
      <c r="AP38" s="92">
        <v>0</v>
      </c>
      <c r="AQ38" s="92">
        <v>0</v>
      </c>
      <c r="AR38" s="92">
        <v>0</v>
      </c>
      <c r="AS38" s="92">
        <v>0</v>
      </c>
      <c r="AT38" s="92">
        <v>0</v>
      </c>
      <c r="AU38" s="92">
        <v>0</v>
      </c>
      <c r="AV38" s="92">
        <v>0</v>
      </c>
      <c r="AW38" s="92">
        <v>0</v>
      </c>
      <c r="AX38" s="92">
        <v>0</v>
      </c>
      <c r="AY38" s="92">
        <v>0</v>
      </c>
      <c r="AZ38" s="92">
        <v>0</v>
      </c>
      <c r="BA38" s="92">
        <v>0</v>
      </c>
      <c r="BB38" s="92">
        <v>0</v>
      </c>
      <c r="BC38" s="92">
        <v>0</v>
      </c>
      <c r="BD38" s="92">
        <v>0</v>
      </c>
      <c r="BE38" s="92">
        <v>0</v>
      </c>
      <c r="BF38" s="92">
        <v>0</v>
      </c>
      <c r="BG38" s="92">
        <v>0</v>
      </c>
      <c r="BH38" s="92">
        <v>0</v>
      </c>
      <c r="BI38" s="92">
        <v>0</v>
      </c>
      <c r="BJ38" s="92">
        <v>0</v>
      </c>
      <c r="BK38" s="92">
        <v>0</v>
      </c>
      <c r="BL38" s="92">
        <v>0</v>
      </c>
      <c r="BM38" s="92">
        <v>0</v>
      </c>
      <c r="BN38" s="92">
        <v>0</v>
      </c>
      <c r="BO38" s="92">
        <v>0</v>
      </c>
      <c r="BP38" s="92">
        <v>0.94320098500000005</v>
      </c>
      <c r="BQ38" s="92">
        <v>0</v>
      </c>
      <c r="BR38" s="92">
        <v>0</v>
      </c>
      <c r="BS38" s="92">
        <v>0</v>
      </c>
      <c r="BT38" s="92">
        <v>0</v>
      </c>
      <c r="BU38" s="92">
        <v>0</v>
      </c>
      <c r="BV38" s="92">
        <v>0</v>
      </c>
      <c r="BW38" s="92">
        <v>0</v>
      </c>
      <c r="BX38" s="92">
        <v>1.5289348399999999E-3</v>
      </c>
      <c r="BY38" s="92">
        <v>0</v>
      </c>
      <c r="BZ38" s="92">
        <v>0</v>
      </c>
      <c r="CA38" s="92">
        <v>0</v>
      </c>
      <c r="CB38" s="92">
        <v>0</v>
      </c>
      <c r="CC38" s="92">
        <v>0</v>
      </c>
      <c r="CD38" s="92">
        <v>5.5270080499999999E-2</v>
      </c>
      <c r="CE38" s="92">
        <v>0</v>
      </c>
      <c r="CF38" s="92">
        <v>0</v>
      </c>
      <c r="CG38" s="92">
        <v>0</v>
      </c>
      <c r="CH38" s="92">
        <v>0</v>
      </c>
      <c r="CI38" s="92">
        <v>0</v>
      </c>
      <c r="CJ38" s="92">
        <v>0</v>
      </c>
      <c r="CK38" s="92">
        <v>0</v>
      </c>
      <c r="CL38" s="92">
        <v>0</v>
      </c>
      <c r="CM38" s="92">
        <v>0</v>
      </c>
      <c r="CN38" s="92">
        <v>0</v>
      </c>
      <c r="CO38" s="92">
        <v>0</v>
      </c>
      <c r="CP38" s="92">
        <v>0</v>
      </c>
      <c r="CQ38" s="92">
        <v>0</v>
      </c>
      <c r="CR38" s="92">
        <v>0</v>
      </c>
      <c r="CS38" s="92">
        <v>0</v>
      </c>
      <c r="CT38" s="92">
        <v>0</v>
      </c>
      <c r="CU38" s="92">
        <v>0</v>
      </c>
      <c r="CV38" s="92">
        <v>0</v>
      </c>
      <c r="CW38" s="92">
        <v>0</v>
      </c>
      <c r="CX38" s="92">
        <v>0</v>
      </c>
      <c r="CY38" s="92">
        <v>0</v>
      </c>
      <c r="CZ38" s="92">
        <v>0</v>
      </c>
      <c r="DA38" s="92">
        <v>0</v>
      </c>
      <c r="DB38" s="92">
        <v>0</v>
      </c>
      <c r="DC38" s="92">
        <v>0</v>
      </c>
      <c r="DD38" s="92">
        <v>0</v>
      </c>
      <c r="DE38" s="92">
        <v>0</v>
      </c>
      <c r="DF38" s="92">
        <v>0</v>
      </c>
      <c r="DG38" s="92">
        <v>0</v>
      </c>
      <c r="DH38" s="92">
        <v>0</v>
      </c>
      <c r="DI38" s="92">
        <v>0</v>
      </c>
      <c r="DJ38" s="92">
        <v>0</v>
      </c>
      <c r="DK38" s="92">
        <v>0</v>
      </c>
      <c r="DL38" s="92">
        <v>0</v>
      </c>
      <c r="DM38" s="92">
        <v>0</v>
      </c>
      <c r="DN38" s="92">
        <v>0</v>
      </c>
      <c r="DO38" s="92">
        <v>0</v>
      </c>
      <c r="DP38" s="92">
        <v>0</v>
      </c>
      <c r="DQ38" s="92">
        <v>0</v>
      </c>
      <c r="DR38" s="92">
        <v>0</v>
      </c>
      <c r="DS38" s="92">
        <v>0</v>
      </c>
      <c r="DT38" s="92">
        <v>0</v>
      </c>
      <c r="DU38" s="92">
        <v>0</v>
      </c>
      <c r="DV38" s="92">
        <v>0</v>
      </c>
      <c r="DW38" s="92">
        <v>0</v>
      </c>
      <c r="DX38" s="92">
        <v>0</v>
      </c>
      <c r="DY38" s="92">
        <v>0</v>
      </c>
      <c r="DZ38" s="92">
        <v>20833.333299999998</v>
      </c>
      <c r="EA38" s="92">
        <v>0</v>
      </c>
      <c r="EB38" s="92">
        <v>0</v>
      </c>
      <c r="EC38" s="92">
        <v>0</v>
      </c>
      <c r="ED38" s="92">
        <v>0</v>
      </c>
      <c r="EE38" s="92">
        <v>0</v>
      </c>
      <c r="EF38" s="92">
        <v>0</v>
      </c>
      <c r="EG38" s="92">
        <v>0</v>
      </c>
      <c r="EH38" s="92">
        <v>641.66666699999996</v>
      </c>
      <c r="EI38" s="92">
        <v>0</v>
      </c>
      <c r="EJ38" s="92">
        <v>0</v>
      </c>
      <c r="EK38" s="92">
        <v>0</v>
      </c>
      <c r="EL38" s="92">
        <v>0</v>
      </c>
      <c r="EM38" s="92">
        <v>0</v>
      </c>
      <c r="EN38" s="92">
        <v>12208.3333</v>
      </c>
      <c r="EO38" s="92">
        <v>0</v>
      </c>
      <c r="EP38" s="92">
        <v>0</v>
      </c>
      <c r="EQ38" s="92">
        <v>0</v>
      </c>
      <c r="ER38" s="92">
        <v>0</v>
      </c>
      <c r="ES38" s="92">
        <v>0</v>
      </c>
      <c r="ET38" s="92">
        <v>0</v>
      </c>
      <c r="EU38" s="92">
        <v>0</v>
      </c>
      <c r="EV38" s="92">
        <v>0</v>
      </c>
      <c r="EW38" s="92">
        <v>0</v>
      </c>
      <c r="EX38" s="92">
        <v>0</v>
      </c>
      <c r="EY38" s="92">
        <v>0</v>
      </c>
      <c r="EZ38" s="92">
        <v>0</v>
      </c>
      <c r="FA38" s="92">
        <v>0</v>
      </c>
      <c r="FB38" s="92">
        <v>0</v>
      </c>
      <c r="FC38" s="92">
        <v>0</v>
      </c>
      <c r="FD38" s="92">
        <v>0</v>
      </c>
      <c r="FE38" s="92">
        <v>0</v>
      </c>
      <c r="FF38" s="92">
        <v>0</v>
      </c>
      <c r="FG38" s="92">
        <v>0</v>
      </c>
      <c r="FH38" s="92">
        <v>0</v>
      </c>
      <c r="FI38" s="92">
        <v>0</v>
      </c>
      <c r="FJ38" s="92">
        <v>0</v>
      </c>
      <c r="FK38" s="92">
        <v>0</v>
      </c>
      <c r="FL38" s="92">
        <v>0</v>
      </c>
      <c r="FM38" s="92">
        <v>0</v>
      </c>
      <c r="FN38" s="92">
        <v>0</v>
      </c>
      <c r="FO38" s="92">
        <v>0</v>
      </c>
      <c r="FP38" s="92">
        <v>0</v>
      </c>
      <c r="FQ38" s="92">
        <v>0</v>
      </c>
      <c r="FR38" s="92">
        <v>0</v>
      </c>
      <c r="FS38" s="92">
        <v>0</v>
      </c>
      <c r="FT38" s="92">
        <v>0</v>
      </c>
      <c r="FU38" s="92">
        <v>0</v>
      </c>
      <c r="FV38" s="92">
        <v>0</v>
      </c>
      <c r="FW38" s="92">
        <v>0</v>
      </c>
      <c r="FX38" s="92">
        <v>0</v>
      </c>
      <c r="FY38" s="92">
        <v>0</v>
      </c>
      <c r="FZ38" s="92">
        <v>0</v>
      </c>
      <c r="GA38" s="92">
        <v>0</v>
      </c>
      <c r="GB38" s="92">
        <v>0</v>
      </c>
      <c r="GC38" s="92">
        <v>0</v>
      </c>
      <c r="GD38" s="92">
        <v>0</v>
      </c>
      <c r="GE38" s="92">
        <v>0</v>
      </c>
      <c r="GF38" s="92">
        <v>0</v>
      </c>
      <c r="GG38" s="92">
        <v>0</v>
      </c>
      <c r="GH38" s="92">
        <v>0</v>
      </c>
      <c r="GI38" s="92">
        <v>0</v>
      </c>
      <c r="GJ38" s="92">
        <v>0.61850569</v>
      </c>
      <c r="GK38" s="92">
        <v>0</v>
      </c>
      <c r="GL38" s="92">
        <v>0</v>
      </c>
      <c r="GM38" s="92">
        <v>0</v>
      </c>
      <c r="GN38" s="92">
        <v>0</v>
      </c>
      <c r="GO38" s="92">
        <v>0</v>
      </c>
      <c r="GP38" s="92">
        <v>0</v>
      </c>
      <c r="GQ38" s="92">
        <v>0</v>
      </c>
      <c r="GR38" s="92">
        <v>1.9049975300000001E-2</v>
      </c>
      <c r="GS38" s="92">
        <v>0</v>
      </c>
      <c r="GT38" s="92">
        <v>0</v>
      </c>
      <c r="GU38" s="92">
        <v>0</v>
      </c>
      <c r="GV38" s="92">
        <v>0</v>
      </c>
      <c r="GW38" s="92">
        <v>0</v>
      </c>
      <c r="GX38" s="92">
        <v>0.36244433399999998</v>
      </c>
      <c r="GY38" s="92">
        <v>0</v>
      </c>
      <c r="GZ38" s="92">
        <v>0</v>
      </c>
      <c r="HA38" s="92">
        <v>0</v>
      </c>
      <c r="HB38" s="92">
        <v>0</v>
      </c>
      <c r="HC38" s="92">
        <v>0</v>
      </c>
      <c r="HD38" s="92">
        <v>0</v>
      </c>
      <c r="HE38" s="92">
        <v>0</v>
      </c>
      <c r="HF38" s="92">
        <v>0</v>
      </c>
      <c r="HG38" s="92">
        <v>0</v>
      </c>
      <c r="HH38" s="92">
        <v>0</v>
      </c>
      <c r="HI38" s="92">
        <v>0</v>
      </c>
      <c r="HJ38" s="92">
        <v>0</v>
      </c>
      <c r="HK38" s="92">
        <v>0</v>
      </c>
      <c r="HL38" s="92">
        <v>0</v>
      </c>
      <c r="HM38" s="92">
        <v>0</v>
      </c>
      <c r="HN38" s="92">
        <v>0</v>
      </c>
      <c r="HO38" s="92">
        <v>0</v>
      </c>
      <c r="HP38" s="92">
        <v>0</v>
      </c>
      <c r="HQ38" s="92">
        <v>0</v>
      </c>
      <c r="HR38" s="92">
        <v>0</v>
      </c>
      <c r="HS38" s="92">
        <v>0</v>
      </c>
      <c r="HT38" s="92">
        <v>0</v>
      </c>
      <c r="HU38" s="92">
        <v>0</v>
      </c>
      <c r="HV38" s="92">
        <v>0</v>
      </c>
      <c r="HW38" s="92">
        <v>0</v>
      </c>
      <c r="HX38" s="92">
        <v>0</v>
      </c>
      <c r="HY38" s="92">
        <v>0</v>
      </c>
      <c r="HZ38" s="92">
        <v>0</v>
      </c>
      <c r="IA38" s="92">
        <v>0</v>
      </c>
      <c r="IB38" s="92">
        <v>0</v>
      </c>
      <c r="IC38" s="92">
        <v>0</v>
      </c>
      <c r="ID38" s="92">
        <v>0</v>
      </c>
      <c r="IE38" s="92">
        <v>0</v>
      </c>
      <c r="IF38" s="92">
        <v>0</v>
      </c>
      <c r="IG38" s="92">
        <v>0</v>
      </c>
      <c r="IH38" s="92">
        <v>0</v>
      </c>
      <c r="II38" s="92">
        <v>0</v>
      </c>
      <c r="IJ38" s="92">
        <v>0</v>
      </c>
      <c r="IK38" s="92">
        <v>0</v>
      </c>
      <c r="IL38" s="92">
        <v>0</v>
      </c>
      <c r="IM38" s="92">
        <v>0</v>
      </c>
      <c r="IN38" s="92">
        <v>0</v>
      </c>
      <c r="IO38" s="92">
        <v>0</v>
      </c>
      <c r="IP38" s="92">
        <v>0</v>
      </c>
      <c r="IQ38" s="92">
        <v>0</v>
      </c>
      <c r="IR38" s="92">
        <v>0</v>
      </c>
      <c r="IS38" s="92">
        <v>0</v>
      </c>
      <c r="IT38" s="92">
        <v>1226.06502</v>
      </c>
      <c r="IU38" s="92">
        <v>33683.333299999998</v>
      </c>
      <c r="IV38" s="92">
        <v>435.67472700000002</v>
      </c>
      <c r="IW38" s="92">
        <v>25</v>
      </c>
      <c r="IX38" s="92">
        <v>1</v>
      </c>
      <c r="IY38" s="92">
        <v>0</v>
      </c>
      <c r="IZ38" s="92">
        <v>1</v>
      </c>
      <c r="JA38" s="92">
        <v>0</v>
      </c>
      <c r="JB38" s="92">
        <v>-81960.541400000002</v>
      </c>
      <c r="JC38" s="92">
        <v>-2983.3434699999998</v>
      </c>
      <c r="JD38" s="92">
        <v>-100.488952</v>
      </c>
      <c r="JE38" s="92">
        <v>-52.227859799999997</v>
      </c>
      <c r="JF38" s="92">
        <v>-1.9010811999999999</v>
      </c>
      <c r="JG38" s="92">
        <v>4.6902920200000003E-2</v>
      </c>
      <c r="JH38" s="92">
        <v>1.2885505100000001</v>
      </c>
      <c r="JI38" s="92">
        <v>27.472713800000001</v>
      </c>
      <c r="JJ38" s="92">
        <v>527.31303400000002</v>
      </c>
      <c r="JK38" s="92">
        <v>0</v>
      </c>
      <c r="JL38" s="92">
        <v>0</v>
      </c>
      <c r="JM38" s="92">
        <v>0</v>
      </c>
      <c r="JN38" s="92">
        <v>0</v>
      </c>
      <c r="JO38" s="92">
        <v>0</v>
      </c>
      <c r="JP38" s="92">
        <v>0</v>
      </c>
      <c r="JQ38" s="92">
        <v>0</v>
      </c>
      <c r="JR38" s="92">
        <v>0</v>
      </c>
      <c r="JS38" s="92">
        <v>0</v>
      </c>
      <c r="JT38" s="92">
        <v>0</v>
      </c>
      <c r="JU38" s="92">
        <v>0</v>
      </c>
      <c r="JV38" s="92">
        <v>0</v>
      </c>
      <c r="JW38" s="92">
        <v>0</v>
      </c>
      <c r="JX38" s="92">
        <v>0</v>
      </c>
      <c r="JY38" s="92">
        <v>0</v>
      </c>
      <c r="JZ38" s="92">
        <v>0</v>
      </c>
      <c r="KA38" s="92">
        <v>0</v>
      </c>
      <c r="KB38" s="92">
        <v>0</v>
      </c>
      <c r="KC38" s="92">
        <v>0</v>
      </c>
      <c r="KD38" s="92">
        <v>0</v>
      </c>
      <c r="KE38" s="92">
        <v>0</v>
      </c>
      <c r="KF38" s="92">
        <v>0</v>
      </c>
      <c r="KG38" s="92">
        <v>0</v>
      </c>
      <c r="KH38" s="92">
        <v>0</v>
      </c>
      <c r="KI38" s="92">
        <v>0</v>
      </c>
      <c r="KJ38" s="92">
        <v>0</v>
      </c>
      <c r="KK38" s="92">
        <v>0</v>
      </c>
      <c r="KL38" s="92">
        <v>0</v>
      </c>
      <c r="KM38" s="92">
        <v>0</v>
      </c>
      <c r="KN38" s="92">
        <v>0</v>
      </c>
      <c r="KO38" s="92">
        <v>0</v>
      </c>
      <c r="KP38" s="92">
        <v>0</v>
      </c>
      <c r="KQ38" s="92">
        <v>0</v>
      </c>
      <c r="KR38" s="92">
        <v>0</v>
      </c>
      <c r="KS38" s="92">
        <v>0</v>
      </c>
      <c r="KT38" s="92">
        <v>0</v>
      </c>
      <c r="KU38" s="92">
        <v>0</v>
      </c>
      <c r="KV38" s="92">
        <v>0</v>
      </c>
      <c r="KW38" s="92">
        <v>0</v>
      </c>
      <c r="KX38" s="92">
        <v>0</v>
      </c>
      <c r="KY38" s="92">
        <v>0</v>
      </c>
      <c r="KZ38" s="92">
        <v>0</v>
      </c>
      <c r="LA38" s="92">
        <v>0</v>
      </c>
      <c r="LB38" s="92">
        <v>0</v>
      </c>
      <c r="LC38" s="92">
        <v>180.11871300000001</v>
      </c>
      <c r="LD38" s="92">
        <v>7.3486379299999998</v>
      </c>
      <c r="LE38" s="92">
        <v>3.0833445899999998</v>
      </c>
      <c r="LF38" s="92">
        <v>123.17170400000001</v>
      </c>
      <c r="LG38" s="92">
        <v>15.0101718</v>
      </c>
      <c r="LH38" s="92">
        <v>86.308280699999997</v>
      </c>
      <c r="LI38" s="92">
        <v>25.113917199999999</v>
      </c>
      <c r="LJ38" s="92">
        <v>113.094272</v>
      </c>
      <c r="LK38" s="92">
        <v>73.253176100000005</v>
      </c>
      <c r="LL38" s="92">
        <v>0</v>
      </c>
      <c r="LM38" s="92">
        <v>0</v>
      </c>
      <c r="LN38" s="92">
        <v>0</v>
      </c>
      <c r="LO38" s="92">
        <v>0</v>
      </c>
      <c r="LP38" s="92">
        <v>0</v>
      </c>
      <c r="LQ38" s="92">
        <v>0</v>
      </c>
      <c r="LR38" s="92">
        <v>0</v>
      </c>
      <c r="LS38" s="92">
        <v>0</v>
      </c>
      <c r="LT38" s="92">
        <v>0</v>
      </c>
      <c r="LU38" s="92">
        <v>0</v>
      </c>
      <c r="LV38" s="92">
        <v>0</v>
      </c>
      <c r="LW38" s="92">
        <v>0</v>
      </c>
      <c r="LX38" s="92">
        <v>0</v>
      </c>
      <c r="LY38" s="92">
        <v>0</v>
      </c>
      <c r="LZ38" s="92">
        <v>0</v>
      </c>
      <c r="MA38" s="92">
        <v>0</v>
      </c>
      <c r="MB38" s="92">
        <v>0</v>
      </c>
      <c r="MC38" s="92">
        <v>0</v>
      </c>
      <c r="MD38" s="92">
        <v>0</v>
      </c>
      <c r="ME38" s="92">
        <v>0</v>
      </c>
      <c r="MF38" s="92">
        <v>0</v>
      </c>
      <c r="MG38" s="92">
        <v>0</v>
      </c>
      <c r="MH38" s="92">
        <v>0</v>
      </c>
      <c r="MI38" s="92">
        <v>0</v>
      </c>
      <c r="MJ38" s="92">
        <v>0</v>
      </c>
      <c r="MK38" s="92">
        <v>0</v>
      </c>
      <c r="ML38" s="92">
        <v>0</v>
      </c>
      <c r="MM38" s="92">
        <v>0</v>
      </c>
      <c r="MN38" s="92">
        <v>0</v>
      </c>
      <c r="MO38" s="92">
        <v>0</v>
      </c>
      <c r="MP38" s="92">
        <v>0</v>
      </c>
      <c r="MQ38" s="92">
        <v>0</v>
      </c>
      <c r="MR38" s="92">
        <v>0</v>
      </c>
      <c r="MS38" s="92">
        <v>0</v>
      </c>
      <c r="MT38" s="92">
        <v>0</v>
      </c>
      <c r="MU38" s="92">
        <v>0</v>
      </c>
      <c r="MV38" s="92">
        <v>0</v>
      </c>
      <c r="MW38" s="92">
        <v>0</v>
      </c>
      <c r="MX38" s="92">
        <v>0</v>
      </c>
      <c r="MY38" s="92">
        <v>0</v>
      </c>
      <c r="MZ38" s="92">
        <v>0</v>
      </c>
      <c r="NA38" s="92">
        <v>0</v>
      </c>
      <c r="NB38" s="92">
        <v>0</v>
      </c>
      <c r="NC38" s="92">
        <v>0</v>
      </c>
      <c r="ND38" s="92">
        <v>0</v>
      </c>
      <c r="NE38" s="92">
        <v>0</v>
      </c>
      <c r="NF38" s="92">
        <v>0</v>
      </c>
      <c r="NG38" s="92">
        <v>0</v>
      </c>
      <c r="NH38" s="92">
        <v>0</v>
      </c>
      <c r="NI38" s="92">
        <v>0</v>
      </c>
      <c r="NJ38" s="92">
        <v>0</v>
      </c>
      <c r="NK38" s="92">
        <v>0</v>
      </c>
      <c r="NL38" s="92">
        <v>0</v>
      </c>
      <c r="NM38" s="92">
        <v>0.28749892300000002</v>
      </c>
      <c r="NN38" s="92">
        <v>1.1729628000000001E-2</v>
      </c>
      <c r="NO38" s="92">
        <v>4.9215222200000002E-3</v>
      </c>
      <c r="NP38" s="92">
        <v>0.19660218400000001</v>
      </c>
      <c r="NQ38" s="92">
        <v>2.3958688999999998E-2</v>
      </c>
      <c r="NR38" s="92">
        <v>0.13776213100000001</v>
      </c>
      <c r="NS38" s="92">
        <v>4.00859192E-2</v>
      </c>
      <c r="NT38" s="92">
        <v>0.18051695400000001</v>
      </c>
      <c r="NU38" s="92">
        <v>0.116924049</v>
      </c>
      <c r="NV38" s="92">
        <v>0</v>
      </c>
      <c r="NW38" s="92">
        <v>0</v>
      </c>
      <c r="NX38" s="92">
        <v>0</v>
      </c>
      <c r="NY38" s="92">
        <v>0</v>
      </c>
      <c r="NZ38" s="92">
        <v>0</v>
      </c>
      <c r="OA38" s="92">
        <v>0</v>
      </c>
      <c r="OB38" s="92">
        <v>0</v>
      </c>
      <c r="OC38" s="92">
        <v>0</v>
      </c>
      <c r="OD38" s="92">
        <v>0</v>
      </c>
      <c r="OE38" s="92">
        <v>0</v>
      </c>
      <c r="OF38" s="92">
        <v>0</v>
      </c>
      <c r="OG38" s="92">
        <v>0</v>
      </c>
      <c r="OH38" s="92">
        <v>0</v>
      </c>
      <c r="OI38" s="92">
        <v>0</v>
      </c>
      <c r="OJ38" s="92">
        <v>0</v>
      </c>
      <c r="OK38" s="92">
        <v>0</v>
      </c>
      <c r="OL38" s="92">
        <v>0</v>
      </c>
      <c r="OM38" s="92">
        <v>0</v>
      </c>
      <c r="ON38" s="92">
        <v>0</v>
      </c>
      <c r="OO38" s="92">
        <v>0</v>
      </c>
      <c r="OP38" s="92">
        <v>0</v>
      </c>
      <c r="OQ38" s="92">
        <v>0</v>
      </c>
      <c r="OR38" s="92">
        <v>0</v>
      </c>
      <c r="OS38" s="92">
        <v>0</v>
      </c>
      <c r="OT38" s="92">
        <v>0</v>
      </c>
      <c r="OU38" s="92">
        <v>0</v>
      </c>
      <c r="OV38" s="92">
        <v>0</v>
      </c>
      <c r="OW38" s="92">
        <v>0</v>
      </c>
      <c r="OX38" s="92">
        <v>0</v>
      </c>
      <c r="OY38" s="92">
        <v>0</v>
      </c>
      <c r="OZ38" s="92">
        <v>0</v>
      </c>
      <c r="PA38" s="92">
        <v>0</v>
      </c>
      <c r="PB38" s="92">
        <v>0</v>
      </c>
      <c r="PC38" s="92">
        <v>0</v>
      </c>
      <c r="PD38" s="92">
        <v>0</v>
      </c>
      <c r="PE38" s="92">
        <v>0</v>
      </c>
      <c r="PF38" s="92">
        <v>0</v>
      </c>
      <c r="PG38" s="92">
        <v>0</v>
      </c>
      <c r="PH38" s="92">
        <v>0</v>
      </c>
      <c r="PI38" s="92">
        <v>0</v>
      </c>
      <c r="PJ38" s="92">
        <v>0</v>
      </c>
      <c r="PK38" s="92">
        <v>0</v>
      </c>
      <c r="PL38" s="92">
        <v>0</v>
      </c>
      <c r="PM38" s="92">
        <v>0</v>
      </c>
      <c r="PN38" s="92">
        <v>0</v>
      </c>
      <c r="PO38" s="92">
        <v>0</v>
      </c>
      <c r="PP38" s="92">
        <v>0</v>
      </c>
      <c r="PQ38" s="92">
        <v>0</v>
      </c>
      <c r="PR38" s="92">
        <v>0</v>
      </c>
      <c r="PS38" s="92">
        <v>0</v>
      </c>
      <c r="PT38" s="92">
        <v>0</v>
      </c>
      <c r="PU38" s="92">
        <v>0</v>
      </c>
      <c r="PV38" s="92">
        <v>0</v>
      </c>
      <c r="PW38" s="92">
        <v>29204.880399999998</v>
      </c>
      <c r="PX38" s="92">
        <v>1191.5257899999999</v>
      </c>
      <c r="PY38" s="92">
        <v>499.94089100000002</v>
      </c>
      <c r="PZ38" s="92">
        <v>16273.075999999999</v>
      </c>
      <c r="QA38" s="92">
        <v>1983.09887</v>
      </c>
      <c r="QB38" s="92">
        <v>13131.780699999999</v>
      </c>
      <c r="QC38" s="92">
        <v>1508.1550199999999</v>
      </c>
      <c r="QD38" s="92">
        <v>2583.0279399999999</v>
      </c>
      <c r="QE38" s="92">
        <v>4107.8476600000004</v>
      </c>
      <c r="QF38" s="92">
        <v>0</v>
      </c>
      <c r="QG38" s="92">
        <v>0</v>
      </c>
      <c r="QH38" s="92">
        <v>0</v>
      </c>
      <c r="QI38" s="92">
        <v>0</v>
      </c>
      <c r="QJ38" s="92">
        <v>0</v>
      </c>
      <c r="QK38" s="92">
        <v>0</v>
      </c>
      <c r="QL38" s="92">
        <v>0</v>
      </c>
      <c r="QM38" s="92">
        <v>0</v>
      </c>
      <c r="QN38" s="92">
        <v>0</v>
      </c>
      <c r="QO38" s="92">
        <v>0</v>
      </c>
      <c r="QP38" s="92">
        <v>0</v>
      </c>
      <c r="QQ38" s="92">
        <v>0</v>
      </c>
      <c r="QR38" s="92">
        <v>0</v>
      </c>
      <c r="QS38" s="92">
        <v>0</v>
      </c>
      <c r="QT38" s="92">
        <v>0</v>
      </c>
      <c r="QU38" s="92">
        <v>0</v>
      </c>
      <c r="QV38" s="92">
        <v>0</v>
      </c>
      <c r="QW38" s="92">
        <v>0</v>
      </c>
      <c r="QX38" s="92">
        <v>0</v>
      </c>
      <c r="QY38" s="92">
        <v>0</v>
      </c>
      <c r="QZ38" s="92">
        <v>0</v>
      </c>
      <c r="RA38" s="92">
        <v>0</v>
      </c>
      <c r="RB38" s="92">
        <v>0</v>
      </c>
      <c r="RC38" s="92">
        <v>0</v>
      </c>
      <c r="RD38" s="92">
        <v>0</v>
      </c>
      <c r="RE38" s="92">
        <v>0</v>
      </c>
      <c r="RF38" s="92">
        <v>0</v>
      </c>
      <c r="RG38" s="92">
        <v>0</v>
      </c>
      <c r="RH38" s="92">
        <v>0</v>
      </c>
      <c r="RI38" s="92">
        <v>0</v>
      </c>
      <c r="RJ38" s="92">
        <v>0</v>
      </c>
      <c r="RK38" s="92">
        <v>0</v>
      </c>
      <c r="RL38" s="92">
        <v>0</v>
      </c>
      <c r="RM38" s="92">
        <v>0</v>
      </c>
      <c r="RN38" s="92">
        <v>0</v>
      </c>
      <c r="RO38" s="92">
        <v>0</v>
      </c>
      <c r="RP38" s="92">
        <v>0</v>
      </c>
      <c r="RQ38" s="92">
        <v>0</v>
      </c>
      <c r="RR38" s="92">
        <v>0</v>
      </c>
      <c r="RS38" s="92">
        <v>0</v>
      </c>
      <c r="RT38" s="92">
        <v>0</v>
      </c>
      <c r="RU38" s="92">
        <v>0</v>
      </c>
      <c r="RV38" s="92">
        <v>0</v>
      </c>
      <c r="RW38" s="92">
        <v>0</v>
      </c>
      <c r="RX38" s="92">
        <v>0</v>
      </c>
      <c r="RY38" s="92">
        <v>0</v>
      </c>
      <c r="RZ38" s="92">
        <v>0</v>
      </c>
      <c r="SA38" s="92">
        <v>0</v>
      </c>
      <c r="SB38" s="92">
        <v>0</v>
      </c>
      <c r="SC38" s="92">
        <v>0</v>
      </c>
      <c r="SD38" s="92">
        <v>0</v>
      </c>
      <c r="SE38" s="92">
        <v>0</v>
      </c>
      <c r="SF38" s="92">
        <v>0</v>
      </c>
      <c r="SG38" s="92">
        <v>0.414351578</v>
      </c>
      <c r="SH38" s="92">
        <v>1.69050715E-2</v>
      </c>
      <c r="SI38" s="92">
        <v>7.093037E-3</v>
      </c>
      <c r="SJ38" s="92">
        <v>0.23087835400000001</v>
      </c>
      <c r="SK38" s="92">
        <v>2.8135713400000002E-2</v>
      </c>
      <c r="SL38" s="92">
        <v>0.18631043899999999</v>
      </c>
      <c r="SM38" s="92">
        <v>2.1397328300000001E-2</v>
      </c>
      <c r="SN38" s="92">
        <v>3.6647357800000002E-2</v>
      </c>
      <c r="SO38" s="92">
        <v>5.8281120700000001E-2</v>
      </c>
      <c r="SP38" s="92">
        <v>0</v>
      </c>
      <c r="SQ38" s="92">
        <v>0</v>
      </c>
      <c r="SR38" s="92">
        <v>0</v>
      </c>
      <c r="SS38" s="92">
        <v>0</v>
      </c>
      <c r="ST38" s="92">
        <v>0</v>
      </c>
      <c r="SU38" s="92">
        <v>0</v>
      </c>
      <c r="SV38" s="92">
        <v>0</v>
      </c>
      <c r="SW38" s="92">
        <v>0</v>
      </c>
      <c r="SX38" s="92">
        <v>0</v>
      </c>
      <c r="SY38" s="92">
        <v>626.50221799999997</v>
      </c>
      <c r="SZ38" s="92">
        <v>70483.333299999998</v>
      </c>
      <c r="TA38" s="92">
        <v>561.38090499999998</v>
      </c>
      <c r="TB38" s="92">
        <v>25</v>
      </c>
      <c r="TC38" s="92">
        <v>1</v>
      </c>
      <c r="TD38" s="92">
        <v>0</v>
      </c>
      <c r="TE38" s="92">
        <v>0</v>
      </c>
      <c r="TF38" s="92">
        <v>1</v>
      </c>
      <c r="TG38" s="92">
        <v>-151289.83600000001</v>
      </c>
      <c r="TH38" s="92">
        <v>-1344.7635499999999</v>
      </c>
      <c r="TI38" s="92">
        <v>-94.783417600000007</v>
      </c>
      <c r="TJ38" s="92">
        <v>-421.42236500000001</v>
      </c>
      <c r="TK38" s="92">
        <v>-3.7458791100000002</v>
      </c>
      <c r="TL38" s="92">
        <v>1.8600033500000002E-2</v>
      </c>
      <c r="TM38" s="92">
        <v>2.09255821</v>
      </c>
      <c r="TN38" s="92">
        <v>112.502927</v>
      </c>
      <c r="TO38" s="92">
        <v>0</v>
      </c>
      <c r="TP38" s="92">
        <v>0.97188512999999999</v>
      </c>
      <c r="TQ38" s="92">
        <v>-227101766.31</v>
      </c>
      <c r="TR38" s="92">
        <v>0.119189765277778</v>
      </c>
      <c r="TS38" s="92">
        <v>0</v>
      </c>
      <c r="TT38" s="92">
        <v>0</v>
      </c>
      <c r="TU38" s="92">
        <v>0</v>
      </c>
      <c r="TV38" s="92">
        <v>0</v>
      </c>
      <c r="TW38" s="92">
        <v>0</v>
      </c>
      <c r="TX38" s="92">
        <v>0</v>
      </c>
      <c r="TY38" s="92">
        <v>0</v>
      </c>
      <c r="TZ38" s="92">
        <v>0</v>
      </c>
      <c r="UA38" s="92">
        <v>0</v>
      </c>
      <c r="UB38" s="92">
        <v>0</v>
      </c>
      <c r="UC38" s="92">
        <v>0</v>
      </c>
      <c r="UD38" s="92">
        <v>0</v>
      </c>
      <c r="UE38" s="92">
        <v>0</v>
      </c>
      <c r="UF38" s="92">
        <v>0</v>
      </c>
      <c r="UG38" s="92">
        <v>0</v>
      </c>
      <c r="UH38" s="92">
        <v>0</v>
      </c>
      <c r="UI38" s="92">
        <v>0</v>
      </c>
      <c r="UJ38" s="92">
        <v>0</v>
      </c>
      <c r="UK38" s="92">
        <v>0</v>
      </c>
      <c r="UL38" s="92">
        <v>0</v>
      </c>
      <c r="UM38" s="92">
        <v>0</v>
      </c>
      <c r="UN38" s="92">
        <v>0</v>
      </c>
      <c r="UO38" s="92">
        <v>0</v>
      </c>
      <c r="UP38" s="92">
        <v>0</v>
      </c>
      <c r="UQ38" s="92">
        <v>0</v>
      </c>
      <c r="UR38" s="92">
        <v>0</v>
      </c>
      <c r="US38" s="92">
        <v>0</v>
      </c>
      <c r="UT38" s="92">
        <v>0</v>
      </c>
      <c r="UU38" s="92">
        <v>0</v>
      </c>
      <c r="UV38" s="92">
        <v>0</v>
      </c>
      <c r="UW38" s="92">
        <v>0</v>
      </c>
      <c r="UX38" s="92">
        <v>0</v>
      </c>
      <c r="UY38" s="92">
        <v>0</v>
      </c>
      <c r="UZ38" s="92">
        <v>0</v>
      </c>
      <c r="VA38" s="92">
        <v>0</v>
      </c>
      <c r="VB38" s="92">
        <v>0</v>
      </c>
      <c r="VC38" s="92">
        <v>0</v>
      </c>
      <c r="VD38" s="92">
        <v>0</v>
      </c>
      <c r="VE38" s="92">
        <v>0</v>
      </c>
      <c r="VF38" s="92">
        <v>0</v>
      </c>
      <c r="VG38" s="92">
        <v>0</v>
      </c>
      <c r="VH38" s="92">
        <v>0</v>
      </c>
      <c r="VI38" s="92">
        <v>0</v>
      </c>
      <c r="VJ38" s="92">
        <v>0</v>
      </c>
      <c r="VK38" s="92">
        <v>0</v>
      </c>
      <c r="VL38" s="92">
        <v>0</v>
      </c>
      <c r="VM38" s="92">
        <v>0</v>
      </c>
      <c r="VN38" s="92">
        <v>0</v>
      </c>
      <c r="VO38" s="92">
        <v>0</v>
      </c>
      <c r="VP38" s="92">
        <v>0</v>
      </c>
      <c r="VQ38" s="92">
        <v>0</v>
      </c>
      <c r="VR38" s="92">
        <v>0</v>
      </c>
      <c r="VS38" s="92">
        <v>0</v>
      </c>
      <c r="VT38" s="92">
        <v>0</v>
      </c>
      <c r="VU38" s="92">
        <v>0</v>
      </c>
      <c r="VV38" s="92">
        <v>0</v>
      </c>
      <c r="VW38" s="92">
        <v>0</v>
      </c>
      <c r="VX38" s="92">
        <v>0</v>
      </c>
      <c r="VY38" s="92">
        <v>0</v>
      </c>
      <c r="VZ38" s="92">
        <v>0</v>
      </c>
      <c r="WA38" s="92">
        <v>0</v>
      </c>
      <c r="WB38" s="92">
        <v>0</v>
      </c>
      <c r="WC38" s="92">
        <v>0.74666719444444496</v>
      </c>
    </row>
    <row r="39" spans="2:601" ht="13.5" customHeight="1">
      <c r="B39" s="851" t="s">
        <v>2733</v>
      </c>
      <c r="C39" s="92">
        <v>0</v>
      </c>
      <c r="D39" s="92">
        <v>104166.667</v>
      </c>
      <c r="E39" s="92">
        <v>-195.27237</v>
      </c>
      <c r="F39" s="92">
        <v>1156.4257299999999</v>
      </c>
      <c r="G39" s="92">
        <v>0</v>
      </c>
      <c r="H39" s="92">
        <v>0</v>
      </c>
      <c r="I39" s="92">
        <v>0</v>
      </c>
      <c r="J39" s="92">
        <v>0</v>
      </c>
      <c r="K39" s="92">
        <v>0</v>
      </c>
      <c r="L39" s="92">
        <v>0</v>
      </c>
      <c r="M39" s="92">
        <v>0</v>
      </c>
      <c r="N39" s="92">
        <v>1.87457352</v>
      </c>
      <c r="O39" s="92">
        <v>0</v>
      </c>
      <c r="P39" s="92">
        <v>0</v>
      </c>
      <c r="Q39" s="92">
        <v>0</v>
      </c>
      <c r="R39" s="92">
        <v>0</v>
      </c>
      <c r="S39" s="92">
        <v>0</v>
      </c>
      <c r="T39" s="92">
        <v>67.764712200000005</v>
      </c>
      <c r="U39" s="92">
        <v>0</v>
      </c>
      <c r="V39" s="92">
        <v>0</v>
      </c>
      <c r="W39" s="92">
        <v>0</v>
      </c>
      <c r="X39" s="92">
        <v>0</v>
      </c>
      <c r="Y39" s="92">
        <v>0</v>
      </c>
      <c r="Z39" s="92">
        <v>0</v>
      </c>
      <c r="AA39" s="92">
        <v>0</v>
      </c>
      <c r="AB39" s="92">
        <v>0</v>
      </c>
      <c r="AC39" s="92">
        <v>0</v>
      </c>
      <c r="AD39" s="92">
        <v>0</v>
      </c>
      <c r="AE39" s="92">
        <v>0</v>
      </c>
      <c r="AF39" s="92">
        <v>0</v>
      </c>
      <c r="AG39" s="92">
        <v>0</v>
      </c>
      <c r="AH39" s="92">
        <v>0</v>
      </c>
      <c r="AI39" s="92">
        <v>0</v>
      </c>
      <c r="AJ39" s="92">
        <v>0</v>
      </c>
      <c r="AK39" s="92">
        <v>0</v>
      </c>
      <c r="AL39" s="92">
        <v>0</v>
      </c>
      <c r="AM39" s="92">
        <v>0</v>
      </c>
      <c r="AN39" s="92">
        <v>0</v>
      </c>
      <c r="AO39" s="92">
        <v>0</v>
      </c>
      <c r="AP39" s="92">
        <v>0</v>
      </c>
      <c r="AQ39" s="92">
        <v>0</v>
      </c>
      <c r="AR39" s="92">
        <v>0</v>
      </c>
      <c r="AS39" s="92">
        <v>0</v>
      </c>
      <c r="AT39" s="92">
        <v>0</v>
      </c>
      <c r="AU39" s="92">
        <v>0</v>
      </c>
      <c r="AV39" s="92">
        <v>0</v>
      </c>
      <c r="AW39" s="92">
        <v>0</v>
      </c>
      <c r="AX39" s="92">
        <v>0</v>
      </c>
      <c r="AY39" s="92">
        <v>0</v>
      </c>
      <c r="AZ39" s="92">
        <v>0</v>
      </c>
      <c r="BA39" s="92">
        <v>0</v>
      </c>
      <c r="BB39" s="92">
        <v>0</v>
      </c>
      <c r="BC39" s="92">
        <v>0</v>
      </c>
      <c r="BD39" s="92">
        <v>0</v>
      </c>
      <c r="BE39" s="92">
        <v>0</v>
      </c>
      <c r="BF39" s="92">
        <v>0</v>
      </c>
      <c r="BG39" s="92">
        <v>0</v>
      </c>
      <c r="BH39" s="92">
        <v>0</v>
      </c>
      <c r="BI39" s="92">
        <v>0</v>
      </c>
      <c r="BJ39" s="92">
        <v>0</v>
      </c>
      <c r="BK39" s="92">
        <v>0</v>
      </c>
      <c r="BL39" s="92">
        <v>0</v>
      </c>
      <c r="BM39" s="92">
        <v>0</v>
      </c>
      <c r="BN39" s="92">
        <v>0</v>
      </c>
      <c r="BO39" s="92">
        <v>0</v>
      </c>
      <c r="BP39" s="92">
        <v>0.94320098500000005</v>
      </c>
      <c r="BQ39" s="92">
        <v>0</v>
      </c>
      <c r="BR39" s="92">
        <v>0</v>
      </c>
      <c r="BS39" s="92">
        <v>0</v>
      </c>
      <c r="BT39" s="92">
        <v>0</v>
      </c>
      <c r="BU39" s="92">
        <v>0</v>
      </c>
      <c r="BV39" s="92">
        <v>0</v>
      </c>
      <c r="BW39" s="92">
        <v>0</v>
      </c>
      <c r="BX39" s="92">
        <v>1.5289348399999999E-3</v>
      </c>
      <c r="BY39" s="92">
        <v>0</v>
      </c>
      <c r="BZ39" s="92">
        <v>0</v>
      </c>
      <c r="CA39" s="92">
        <v>0</v>
      </c>
      <c r="CB39" s="92">
        <v>0</v>
      </c>
      <c r="CC39" s="92">
        <v>0</v>
      </c>
      <c r="CD39" s="92">
        <v>5.5270080499999999E-2</v>
      </c>
      <c r="CE39" s="92">
        <v>0</v>
      </c>
      <c r="CF39" s="92">
        <v>0</v>
      </c>
      <c r="CG39" s="92">
        <v>0</v>
      </c>
      <c r="CH39" s="92">
        <v>0</v>
      </c>
      <c r="CI39" s="92">
        <v>0</v>
      </c>
      <c r="CJ39" s="92">
        <v>0</v>
      </c>
      <c r="CK39" s="92">
        <v>0</v>
      </c>
      <c r="CL39" s="92">
        <v>0</v>
      </c>
      <c r="CM39" s="92">
        <v>0</v>
      </c>
      <c r="CN39" s="92">
        <v>0</v>
      </c>
      <c r="CO39" s="92">
        <v>0</v>
      </c>
      <c r="CP39" s="92">
        <v>0</v>
      </c>
      <c r="CQ39" s="92">
        <v>0</v>
      </c>
      <c r="CR39" s="92">
        <v>0</v>
      </c>
      <c r="CS39" s="92">
        <v>0</v>
      </c>
      <c r="CT39" s="92">
        <v>0</v>
      </c>
      <c r="CU39" s="92">
        <v>0</v>
      </c>
      <c r="CV39" s="92">
        <v>0</v>
      </c>
      <c r="CW39" s="92">
        <v>0</v>
      </c>
      <c r="CX39" s="92">
        <v>0</v>
      </c>
      <c r="CY39" s="92">
        <v>0</v>
      </c>
      <c r="CZ39" s="92">
        <v>0</v>
      </c>
      <c r="DA39" s="92">
        <v>0</v>
      </c>
      <c r="DB39" s="92">
        <v>0</v>
      </c>
      <c r="DC39" s="92">
        <v>0</v>
      </c>
      <c r="DD39" s="92">
        <v>0</v>
      </c>
      <c r="DE39" s="92">
        <v>0</v>
      </c>
      <c r="DF39" s="92">
        <v>0</v>
      </c>
      <c r="DG39" s="92">
        <v>0</v>
      </c>
      <c r="DH39" s="92">
        <v>0</v>
      </c>
      <c r="DI39" s="92">
        <v>0</v>
      </c>
      <c r="DJ39" s="92">
        <v>0</v>
      </c>
      <c r="DK39" s="92">
        <v>0</v>
      </c>
      <c r="DL39" s="92">
        <v>0</v>
      </c>
      <c r="DM39" s="92">
        <v>0</v>
      </c>
      <c r="DN39" s="92">
        <v>0</v>
      </c>
      <c r="DO39" s="92">
        <v>0</v>
      </c>
      <c r="DP39" s="92">
        <v>0</v>
      </c>
      <c r="DQ39" s="92">
        <v>0</v>
      </c>
      <c r="DR39" s="92">
        <v>0</v>
      </c>
      <c r="DS39" s="92">
        <v>0</v>
      </c>
      <c r="DT39" s="92">
        <v>0</v>
      </c>
      <c r="DU39" s="92">
        <v>0</v>
      </c>
      <c r="DV39" s="92">
        <v>0</v>
      </c>
      <c r="DW39" s="92">
        <v>0</v>
      </c>
      <c r="DX39" s="92">
        <v>0</v>
      </c>
      <c r="DY39" s="92">
        <v>0</v>
      </c>
      <c r="DZ39" s="92">
        <v>20833.333299999998</v>
      </c>
      <c r="EA39" s="92">
        <v>0</v>
      </c>
      <c r="EB39" s="92">
        <v>0</v>
      </c>
      <c r="EC39" s="92">
        <v>0</v>
      </c>
      <c r="ED39" s="92">
        <v>0</v>
      </c>
      <c r="EE39" s="92">
        <v>0</v>
      </c>
      <c r="EF39" s="92">
        <v>0</v>
      </c>
      <c r="EG39" s="92">
        <v>0</v>
      </c>
      <c r="EH39" s="92">
        <v>641.66666699999996</v>
      </c>
      <c r="EI39" s="92">
        <v>0</v>
      </c>
      <c r="EJ39" s="92">
        <v>0</v>
      </c>
      <c r="EK39" s="92">
        <v>0</v>
      </c>
      <c r="EL39" s="92">
        <v>0</v>
      </c>
      <c r="EM39" s="92">
        <v>0</v>
      </c>
      <c r="EN39" s="92">
        <v>12208.3333</v>
      </c>
      <c r="EO39" s="92">
        <v>0</v>
      </c>
      <c r="EP39" s="92">
        <v>0</v>
      </c>
      <c r="EQ39" s="92">
        <v>0</v>
      </c>
      <c r="ER39" s="92">
        <v>0</v>
      </c>
      <c r="ES39" s="92">
        <v>0</v>
      </c>
      <c r="ET39" s="92">
        <v>0</v>
      </c>
      <c r="EU39" s="92">
        <v>0</v>
      </c>
      <c r="EV39" s="92">
        <v>0</v>
      </c>
      <c r="EW39" s="92">
        <v>0</v>
      </c>
      <c r="EX39" s="92">
        <v>0</v>
      </c>
      <c r="EY39" s="92">
        <v>0</v>
      </c>
      <c r="EZ39" s="92">
        <v>0</v>
      </c>
      <c r="FA39" s="92">
        <v>0</v>
      </c>
      <c r="FB39" s="92">
        <v>0</v>
      </c>
      <c r="FC39" s="92">
        <v>0</v>
      </c>
      <c r="FD39" s="92">
        <v>0</v>
      </c>
      <c r="FE39" s="92">
        <v>0</v>
      </c>
      <c r="FF39" s="92">
        <v>0</v>
      </c>
      <c r="FG39" s="92">
        <v>0</v>
      </c>
      <c r="FH39" s="92">
        <v>0</v>
      </c>
      <c r="FI39" s="92">
        <v>0</v>
      </c>
      <c r="FJ39" s="92">
        <v>0</v>
      </c>
      <c r="FK39" s="92">
        <v>0</v>
      </c>
      <c r="FL39" s="92">
        <v>0</v>
      </c>
      <c r="FM39" s="92">
        <v>0</v>
      </c>
      <c r="FN39" s="92">
        <v>0</v>
      </c>
      <c r="FO39" s="92">
        <v>0</v>
      </c>
      <c r="FP39" s="92">
        <v>0</v>
      </c>
      <c r="FQ39" s="92">
        <v>0</v>
      </c>
      <c r="FR39" s="92">
        <v>0</v>
      </c>
      <c r="FS39" s="92">
        <v>0</v>
      </c>
      <c r="FT39" s="92">
        <v>0</v>
      </c>
      <c r="FU39" s="92">
        <v>0</v>
      </c>
      <c r="FV39" s="92">
        <v>0</v>
      </c>
      <c r="FW39" s="92">
        <v>0</v>
      </c>
      <c r="FX39" s="92">
        <v>0</v>
      </c>
      <c r="FY39" s="92">
        <v>0</v>
      </c>
      <c r="FZ39" s="92">
        <v>0</v>
      </c>
      <c r="GA39" s="92">
        <v>0</v>
      </c>
      <c r="GB39" s="92">
        <v>0</v>
      </c>
      <c r="GC39" s="92">
        <v>0</v>
      </c>
      <c r="GD39" s="92">
        <v>0</v>
      </c>
      <c r="GE39" s="92">
        <v>0</v>
      </c>
      <c r="GF39" s="92">
        <v>0</v>
      </c>
      <c r="GG39" s="92">
        <v>0</v>
      </c>
      <c r="GH39" s="92">
        <v>0</v>
      </c>
      <c r="GI39" s="92">
        <v>0</v>
      </c>
      <c r="GJ39" s="92">
        <v>0.61850569</v>
      </c>
      <c r="GK39" s="92">
        <v>0</v>
      </c>
      <c r="GL39" s="92">
        <v>0</v>
      </c>
      <c r="GM39" s="92">
        <v>0</v>
      </c>
      <c r="GN39" s="92">
        <v>0</v>
      </c>
      <c r="GO39" s="92">
        <v>0</v>
      </c>
      <c r="GP39" s="92">
        <v>0</v>
      </c>
      <c r="GQ39" s="92">
        <v>0</v>
      </c>
      <c r="GR39" s="92">
        <v>1.9049975300000001E-2</v>
      </c>
      <c r="GS39" s="92">
        <v>0</v>
      </c>
      <c r="GT39" s="92">
        <v>0</v>
      </c>
      <c r="GU39" s="92">
        <v>0</v>
      </c>
      <c r="GV39" s="92">
        <v>0</v>
      </c>
      <c r="GW39" s="92">
        <v>0</v>
      </c>
      <c r="GX39" s="92">
        <v>0.36244433399999998</v>
      </c>
      <c r="GY39" s="92">
        <v>0</v>
      </c>
      <c r="GZ39" s="92">
        <v>0</v>
      </c>
      <c r="HA39" s="92">
        <v>0</v>
      </c>
      <c r="HB39" s="92">
        <v>0</v>
      </c>
      <c r="HC39" s="92">
        <v>0</v>
      </c>
      <c r="HD39" s="92">
        <v>0</v>
      </c>
      <c r="HE39" s="92">
        <v>0</v>
      </c>
      <c r="HF39" s="92">
        <v>0</v>
      </c>
      <c r="HG39" s="92">
        <v>0</v>
      </c>
      <c r="HH39" s="92">
        <v>0</v>
      </c>
      <c r="HI39" s="92">
        <v>0</v>
      </c>
      <c r="HJ39" s="92">
        <v>0</v>
      </c>
      <c r="HK39" s="92">
        <v>0</v>
      </c>
      <c r="HL39" s="92">
        <v>0</v>
      </c>
      <c r="HM39" s="92">
        <v>0</v>
      </c>
      <c r="HN39" s="92">
        <v>0</v>
      </c>
      <c r="HO39" s="92">
        <v>0</v>
      </c>
      <c r="HP39" s="92">
        <v>0</v>
      </c>
      <c r="HQ39" s="92">
        <v>0</v>
      </c>
      <c r="HR39" s="92">
        <v>0</v>
      </c>
      <c r="HS39" s="92">
        <v>0</v>
      </c>
      <c r="HT39" s="92">
        <v>0</v>
      </c>
      <c r="HU39" s="92">
        <v>0</v>
      </c>
      <c r="HV39" s="92">
        <v>0</v>
      </c>
      <c r="HW39" s="92">
        <v>0</v>
      </c>
      <c r="HX39" s="92">
        <v>0</v>
      </c>
      <c r="HY39" s="92">
        <v>0</v>
      </c>
      <c r="HZ39" s="92">
        <v>0</v>
      </c>
      <c r="IA39" s="92">
        <v>0</v>
      </c>
      <c r="IB39" s="92">
        <v>0</v>
      </c>
      <c r="IC39" s="92">
        <v>0</v>
      </c>
      <c r="ID39" s="92">
        <v>0</v>
      </c>
      <c r="IE39" s="92">
        <v>0</v>
      </c>
      <c r="IF39" s="92">
        <v>0</v>
      </c>
      <c r="IG39" s="92">
        <v>0</v>
      </c>
      <c r="IH39" s="92">
        <v>0</v>
      </c>
      <c r="II39" s="92">
        <v>0</v>
      </c>
      <c r="IJ39" s="92">
        <v>0</v>
      </c>
      <c r="IK39" s="92">
        <v>0</v>
      </c>
      <c r="IL39" s="92">
        <v>0</v>
      </c>
      <c r="IM39" s="92">
        <v>0</v>
      </c>
      <c r="IN39" s="92">
        <v>0</v>
      </c>
      <c r="IO39" s="92">
        <v>0</v>
      </c>
      <c r="IP39" s="92">
        <v>0</v>
      </c>
      <c r="IQ39" s="92">
        <v>0</v>
      </c>
      <c r="IR39" s="92">
        <v>0</v>
      </c>
      <c r="IS39" s="92">
        <v>0</v>
      </c>
      <c r="IT39" s="92">
        <v>1226.06502</v>
      </c>
      <c r="IU39" s="92">
        <v>33683.333299999998</v>
      </c>
      <c r="IV39" s="92">
        <v>435.67472700000002</v>
      </c>
      <c r="IW39" s="92">
        <v>25</v>
      </c>
      <c r="IX39" s="92">
        <v>1</v>
      </c>
      <c r="IY39" s="92">
        <v>0</v>
      </c>
      <c r="IZ39" s="92">
        <v>1</v>
      </c>
      <c r="JA39" s="92">
        <v>0</v>
      </c>
      <c r="JB39" s="92">
        <v>-81960.541400000002</v>
      </c>
      <c r="JC39" s="92">
        <v>-2983.3434699999998</v>
      </c>
      <c r="JD39" s="92">
        <v>-100.488952</v>
      </c>
      <c r="JE39" s="92">
        <v>-52.227859799999997</v>
      </c>
      <c r="JF39" s="92">
        <v>-1.9010811999999999</v>
      </c>
      <c r="JG39" s="92">
        <v>4.6902920200000003E-2</v>
      </c>
      <c r="JH39" s="92">
        <v>1.2885505100000001</v>
      </c>
      <c r="JI39" s="92">
        <v>27.472713800000001</v>
      </c>
      <c r="JJ39" s="92">
        <v>527.31303400000002</v>
      </c>
      <c r="JK39" s="92">
        <v>0</v>
      </c>
      <c r="JL39" s="92">
        <v>0</v>
      </c>
      <c r="JM39" s="92">
        <v>0</v>
      </c>
      <c r="JN39" s="92">
        <v>0</v>
      </c>
      <c r="JO39" s="92">
        <v>0</v>
      </c>
      <c r="JP39" s="92">
        <v>0</v>
      </c>
      <c r="JQ39" s="92">
        <v>0</v>
      </c>
      <c r="JR39" s="92">
        <v>0</v>
      </c>
      <c r="JS39" s="92">
        <v>0</v>
      </c>
      <c r="JT39" s="92">
        <v>0</v>
      </c>
      <c r="JU39" s="92">
        <v>0</v>
      </c>
      <c r="JV39" s="92">
        <v>0</v>
      </c>
      <c r="JW39" s="92">
        <v>0</v>
      </c>
      <c r="JX39" s="92">
        <v>0</v>
      </c>
      <c r="JY39" s="92">
        <v>0</v>
      </c>
      <c r="JZ39" s="92">
        <v>0</v>
      </c>
      <c r="KA39" s="92">
        <v>0</v>
      </c>
      <c r="KB39" s="92">
        <v>0</v>
      </c>
      <c r="KC39" s="92">
        <v>0</v>
      </c>
      <c r="KD39" s="92">
        <v>0</v>
      </c>
      <c r="KE39" s="92">
        <v>0</v>
      </c>
      <c r="KF39" s="92">
        <v>0</v>
      </c>
      <c r="KG39" s="92">
        <v>0</v>
      </c>
      <c r="KH39" s="92">
        <v>0</v>
      </c>
      <c r="KI39" s="92">
        <v>0</v>
      </c>
      <c r="KJ39" s="92">
        <v>0</v>
      </c>
      <c r="KK39" s="92">
        <v>0</v>
      </c>
      <c r="KL39" s="92">
        <v>0</v>
      </c>
      <c r="KM39" s="92">
        <v>0</v>
      </c>
      <c r="KN39" s="92">
        <v>0</v>
      </c>
      <c r="KO39" s="92">
        <v>0</v>
      </c>
      <c r="KP39" s="92">
        <v>0</v>
      </c>
      <c r="KQ39" s="92">
        <v>0</v>
      </c>
      <c r="KR39" s="92">
        <v>0</v>
      </c>
      <c r="KS39" s="92">
        <v>0</v>
      </c>
      <c r="KT39" s="92">
        <v>0</v>
      </c>
      <c r="KU39" s="92">
        <v>0</v>
      </c>
      <c r="KV39" s="92">
        <v>0</v>
      </c>
      <c r="KW39" s="92">
        <v>0</v>
      </c>
      <c r="KX39" s="92">
        <v>0</v>
      </c>
      <c r="KY39" s="92">
        <v>0</v>
      </c>
      <c r="KZ39" s="92">
        <v>0</v>
      </c>
      <c r="LA39" s="92">
        <v>0</v>
      </c>
      <c r="LB39" s="92">
        <v>0</v>
      </c>
      <c r="LC39" s="92">
        <v>180.11871300000001</v>
      </c>
      <c r="LD39" s="92">
        <v>7.3486379299999998</v>
      </c>
      <c r="LE39" s="92">
        <v>3.0833445899999998</v>
      </c>
      <c r="LF39" s="92">
        <v>123.17170400000001</v>
      </c>
      <c r="LG39" s="92">
        <v>15.0101718</v>
      </c>
      <c r="LH39" s="92">
        <v>86.308280699999997</v>
      </c>
      <c r="LI39" s="92">
        <v>25.113917199999999</v>
      </c>
      <c r="LJ39" s="92">
        <v>113.094272</v>
      </c>
      <c r="LK39" s="92">
        <v>73.253176100000005</v>
      </c>
      <c r="LL39" s="92">
        <v>0</v>
      </c>
      <c r="LM39" s="92">
        <v>0</v>
      </c>
      <c r="LN39" s="92">
        <v>0</v>
      </c>
      <c r="LO39" s="92">
        <v>0</v>
      </c>
      <c r="LP39" s="92">
        <v>0</v>
      </c>
      <c r="LQ39" s="92">
        <v>0</v>
      </c>
      <c r="LR39" s="92">
        <v>0</v>
      </c>
      <c r="LS39" s="92">
        <v>0</v>
      </c>
      <c r="LT39" s="92">
        <v>0</v>
      </c>
      <c r="LU39" s="92">
        <v>0</v>
      </c>
      <c r="LV39" s="92">
        <v>0</v>
      </c>
      <c r="LW39" s="92">
        <v>0</v>
      </c>
      <c r="LX39" s="92">
        <v>0</v>
      </c>
      <c r="LY39" s="92">
        <v>0</v>
      </c>
      <c r="LZ39" s="92">
        <v>0</v>
      </c>
      <c r="MA39" s="92">
        <v>0</v>
      </c>
      <c r="MB39" s="92">
        <v>0</v>
      </c>
      <c r="MC39" s="92">
        <v>0</v>
      </c>
      <c r="MD39" s="92">
        <v>0</v>
      </c>
      <c r="ME39" s="92">
        <v>0</v>
      </c>
      <c r="MF39" s="92">
        <v>0</v>
      </c>
      <c r="MG39" s="92">
        <v>0</v>
      </c>
      <c r="MH39" s="92">
        <v>0</v>
      </c>
      <c r="MI39" s="92">
        <v>0</v>
      </c>
      <c r="MJ39" s="92">
        <v>0</v>
      </c>
      <c r="MK39" s="92">
        <v>0</v>
      </c>
      <c r="ML39" s="92">
        <v>0</v>
      </c>
      <c r="MM39" s="92">
        <v>0</v>
      </c>
      <c r="MN39" s="92">
        <v>0</v>
      </c>
      <c r="MO39" s="92">
        <v>0</v>
      </c>
      <c r="MP39" s="92">
        <v>0</v>
      </c>
      <c r="MQ39" s="92">
        <v>0</v>
      </c>
      <c r="MR39" s="92">
        <v>0</v>
      </c>
      <c r="MS39" s="92">
        <v>0</v>
      </c>
      <c r="MT39" s="92">
        <v>0</v>
      </c>
      <c r="MU39" s="92">
        <v>0</v>
      </c>
      <c r="MV39" s="92">
        <v>0</v>
      </c>
      <c r="MW39" s="92">
        <v>0</v>
      </c>
      <c r="MX39" s="92">
        <v>0</v>
      </c>
      <c r="MY39" s="92">
        <v>0</v>
      </c>
      <c r="MZ39" s="92">
        <v>0</v>
      </c>
      <c r="NA39" s="92">
        <v>0</v>
      </c>
      <c r="NB39" s="92">
        <v>0</v>
      </c>
      <c r="NC39" s="92">
        <v>0</v>
      </c>
      <c r="ND39" s="92">
        <v>0</v>
      </c>
      <c r="NE39" s="92">
        <v>0</v>
      </c>
      <c r="NF39" s="92">
        <v>0</v>
      </c>
      <c r="NG39" s="92">
        <v>0</v>
      </c>
      <c r="NH39" s="92">
        <v>0</v>
      </c>
      <c r="NI39" s="92">
        <v>0</v>
      </c>
      <c r="NJ39" s="92">
        <v>0</v>
      </c>
      <c r="NK39" s="92">
        <v>0</v>
      </c>
      <c r="NL39" s="92">
        <v>0</v>
      </c>
      <c r="NM39" s="92">
        <v>0.28749892300000002</v>
      </c>
      <c r="NN39" s="92">
        <v>1.1729628000000001E-2</v>
      </c>
      <c r="NO39" s="92">
        <v>4.9215222200000002E-3</v>
      </c>
      <c r="NP39" s="92">
        <v>0.19660218400000001</v>
      </c>
      <c r="NQ39" s="92">
        <v>2.3958688999999998E-2</v>
      </c>
      <c r="NR39" s="92">
        <v>0.13776213100000001</v>
      </c>
      <c r="NS39" s="92">
        <v>4.00859192E-2</v>
      </c>
      <c r="NT39" s="92">
        <v>0.18051695400000001</v>
      </c>
      <c r="NU39" s="92">
        <v>0.116924049</v>
      </c>
      <c r="NV39" s="92">
        <v>0</v>
      </c>
      <c r="NW39" s="92">
        <v>0</v>
      </c>
      <c r="NX39" s="92">
        <v>0</v>
      </c>
      <c r="NY39" s="92">
        <v>0</v>
      </c>
      <c r="NZ39" s="92">
        <v>0</v>
      </c>
      <c r="OA39" s="92">
        <v>0</v>
      </c>
      <c r="OB39" s="92">
        <v>0</v>
      </c>
      <c r="OC39" s="92">
        <v>0</v>
      </c>
      <c r="OD39" s="92">
        <v>0</v>
      </c>
      <c r="OE39" s="92">
        <v>0</v>
      </c>
      <c r="OF39" s="92">
        <v>0</v>
      </c>
      <c r="OG39" s="92">
        <v>0</v>
      </c>
      <c r="OH39" s="92">
        <v>0</v>
      </c>
      <c r="OI39" s="92">
        <v>0</v>
      </c>
      <c r="OJ39" s="92">
        <v>0</v>
      </c>
      <c r="OK39" s="92">
        <v>0</v>
      </c>
      <c r="OL39" s="92">
        <v>0</v>
      </c>
      <c r="OM39" s="92">
        <v>0</v>
      </c>
      <c r="ON39" s="92">
        <v>0</v>
      </c>
      <c r="OO39" s="92">
        <v>0</v>
      </c>
      <c r="OP39" s="92">
        <v>0</v>
      </c>
      <c r="OQ39" s="92">
        <v>0</v>
      </c>
      <c r="OR39" s="92">
        <v>0</v>
      </c>
      <c r="OS39" s="92">
        <v>0</v>
      </c>
      <c r="OT39" s="92">
        <v>0</v>
      </c>
      <c r="OU39" s="92">
        <v>0</v>
      </c>
      <c r="OV39" s="92">
        <v>0</v>
      </c>
      <c r="OW39" s="92">
        <v>0</v>
      </c>
      <c r="OX39" s="92">
        <v>0</v>
      </c>
      <c r="OY39" s="92">
        <v>0</v>
      </c>
      <c r="OZ39" s="92">
        <v>0</v>
      </c>
      <c r="PA39" s="92">
        <v>0</v>
      </c>
      <c r="PB39" s="92">
        <v>0</v>
      </c>
      <c r="PC39" s="92">
        <v>0</v>
      </c>
      <c r="PD39" s="92">
        <v>0</v>
      </c>
      <c r="PE39" s="92">
        <v>0</v>
      </c>
      <c r="PF39" s="92">
        <v>0</v>
      </c>
      <c r="PG39" s="92">
        <v>0</v>
      </c>
      <c r="PH39" s="92">
        <v>0</v>
      </c>
      <c r="PI39" s="92">
        <v>0</v>
      </c>
      <c r="PJ39" s="92">
        <v>0</v>
      </c>
      <c r="PK39" s="92">
        <v>0</v>
      </c>
      <c r="PL39" s="92">
        <v>0</v>
      </c>
      <c r="PM39" s="92">
        <v>0</v>
      </c>
      <c r="PN39" s="92">
        <v>0</v>
      </c>
      <c r="PO39" s="92">
        <v>0</v>
      </c>
      <c r="PP39" s="92">
        <v>0</v>
      </c>
      <c r="PQ39" s="92">
        <v>0</v>
      </c>
      <c r="PR39" s="92">
        <v>0</v>
      </c>
      <c r="PS39" s="92">
        <v>0</v>
      </c>
      <c r="PT39" s="92">
        <v>0</v>
      </c>
      <c r="PU39" s="92">
        <v>0</v>
      </c>
      <c r="PV39" s="92">
        <v>0</v>
      </c>
      <c r="PW39" s="92">
        <v>29204.880399999998</v>
      </c>
      <c r="PX39" s="92">
        <v>1191.5257899999999</v>
      </c>
      <c r="PY39" s="92">
        <v>499.94089100000002</v>
      </c>
      <c r="PZ39" s="92">
        <v>16273.075999999999</v>
      </c>
      <c r="QA39" s="92">
        <v>1983.09887</v>
      </c>
      <c r="QB39" s="92">
        <v>13131.780699999999</v>
      </c>
      <c r="QC39" s="92">
        <v>1508.1550199999999</v>
      </c>
      <c r="QD39" s="92">
        <v>2583.0279399999999</v>
      </c>
      <c r="QE39" s="92">
        <v>4107.8476600000004</v>
      </c>
      <c r="QF39" s="92">
        <v>0</v>
      </c>
      <c r="QG39" s="92">
        <v>0</v>
      </c>
      <c r="QH39" s="92">
        <v>0</v>
      </c>
      <c r="QI39" s="92">
        <v>0</v>
      </c>
      <c r="QJ39" s="92">
        <v>0</v>
      </c>
      <c r="QK39" s="92">
        <v>0</v>
      </c>
      <c r="QL39" s="92">
        <v>0</v>
      </c>
      <c r="QM39" s="92">
        <v>0</v>
      </c>
      <c r="QN39" s="92">
        <v>0</v>
      </c>
      <c r="QO39" s="92">
        <v>0</v>
      </c>
      <c r="QP39" s="92">
        <v>0</v>
      </c>
      <c r="QQ39" s="92">
        <v>0</v>
      </c>
      <c r="QR39" s="92">
        <v>0</v>
      </c>
      <c r="QS39" s="92">
        <v>0</v>
      </c>
      <c r="QT39" s="92">
        <v>0</v>
      </c>
      <c r="QU39" s="92">
        <v>0</v>
      </c>
      <c r="QV39" s="92">
        <v>0</v>
      </c>
      <c r="QW39" s="92">
        <v>0</v>
      </c>
      <c r="QX39" s="92">
        <v>0</v>
      </c>
      <c r="QY39" s="92">
        <v>0</v>
      </c>
      <c r="QZ39" s="92">
        <v>0</v>
      </c>
      <c r="RA39" s="92">
        <v>0</v>
      </c>
      <c r="RB39" s="92">
        <v>0</v>
      </c>
      <c r="RC39" s="92">
        <v>0</v>
      </c>
      <c r="RD39" s="92">
        <v>0</v>
      </c>
      <c r="RE39" s="92">
        <v>0</v>
      </c>
      <c r="RF39" s="92">
        <v>0</v>
      </c>
      <c r="RG39" s="92">
        <v>0</v>
      </c>
      <c r="RH39" s="92">
        <v>0</v>
      </c>
      <c r="RI39" s="92">
        <v>0</v>
      </c>
      <c r="RJ39" s="92">
        <v>0</v>
      </c>
      <c r="RK39" s="92">
        <v>0</v>
      </c>
      <c r="RL39" s="92">
        <v>0</v>
      </c>
      <c r="RM39" s="92">
        <v>0</v>
      </c>
      <c r="RN39" s="92">
        <v>0</v>
      </c>
      <c r="RO39" s="92">
        <v>0</v>
      </c>
      <c r="RP39" s="92">
        <v>0</v>
      </c>
      <c r="RQ39" s="92">
        <v>0</v>
      </c>
      <c r="RR39" s="92">
        <v>0</v>
      </c>
      <c r="RS39" s="92">
        <v>0</v>
      </c>
      <c r="RT39" s="92">
        <v>0</v>
      </c>
      <c r="RU39" s="92">
        <v>0</v>
      </c>
      <c r="RV39" s="92">
        <v>0</v>
      </c>
      <c r="RW39" s="92">
        <v>0</v>
      </c>
      <c r="RX39" s="92">
        <v>0</v>
      </c>
      <c r="RY39" s="92">
        <v>0</v>
      </c>
      <c r="RZ39" s="92">
        <v>0</v>
      </c>
      <c r="SA39" s="92">
        <v>0</v>
      </c>
      <c r="SB39" s="92">
        <v>0</v>
      </c>
      <c r="SC39" s="92">
        <v>0</v>
      </c>
      <c r="SD39" s="92">
        <v>0</v>
      </c>
      <c r="SE39" s="92">
        <v>0</v>
      </c>
      <c r="SF39" s="92">
        <v>0</v>
      </c>
      <c r="SG39" s="92">
        <v>0.414351578</v>
      </c>
      <c r="SH39" s="92">
        <v>1.69050715E-2</v>
      </c>
      <c r="SI39" s="92">
        <v>7.093037E-3</v>
      </c>
      <c r="SJ39" s="92">
        <v>0.23087835400000001</v>
      </c>
      <c r="SK39" s="92">
        <v>2.8135713400000002E-2</v>
      </c>
      <c r="SL39" s="92">
        <v>0.18631043899999999</v>
      </c>
      <c r="SM39" s="92">
        <v>2.1397328300000001E-2</v>
      </c>
      <c r="SN39" s="92">
        <v>3.6647357800000002E-2</v>
      </c>
      <c r="SO39" s="92">
        <v>5.8281120700000001E-2</v>
      </c>
      <c r="SP39" s="92">
        <v>0</v>
      </c>
      <c r="SQ39" s="92">
        <v>0</v>
      </c>
      <c r="SR39" s="92">
        <v>0</v>
      </c>
      <c r="SS39" s="92">
        <v>0</v>
      </c>
      <c r="ST39" s="92">
        <v>0</v>
      </c>
      <c r="SU39" s="92">
        <v>0</v>
      </c>
      <c r="SV39" s="92">
        <v>0</v>
      </c>
      <c r="SW39" s="92">
        <v>0</v>
      </c>
      <c r="SX39" s="92">
        <v>0</v>
      </c>
      <c r="SY39" s="92">
        <v>626.50221799999997</v>
      </c>
      <c r="SZ39" s="92">
        <v>70483.333299999998</v>
      </c>
      <c r="TA39" s="92">
        <v>561.38090499999998</v>
      </c>
      <c r="TB39" s="92">
        <v>25</v>
      </c>
      <c r="TC39" s="92">
        <v>1</v>
      </c>
      <c r="TD39" s="92">
        <v>0</v>
      </c>
      <c r="TE39" s="92">
        <v>0</v>
      </c>
      <c r="TF39" s="92">
        <v>1</v>
      </c>
      <c r="TG39" s="92">
        <v>-151289.83600000001</v>
      </c>
      <c r="TH39" s="92">
        <v>-1344.7635499999999</v>
      </c>
      <c r="TI39" s="92">
        <v>-94.783417600000007</v>
      </c>
      <c r="TJ39" s="92">
        <v>-421.42236500000001</v>
      </c>
      <c r="TK39" s="92">
        <v>-3.7458791100000002</v>
      </c>
      <c r="TL39" s="92">
        <v>1.8600033500000002E-2</v>
      </c>
      <c r="TM39" s="92">
        <v>2.09255821</v>
      </c>
      <c r="TN39" s="92">
        <v>112.502927</v>
      </c>
      <c r="TO39" s="92">
        <v>0</v>
      </c>
      <c r="TP39" s="92">
        <v>0.97188512999999999</v>
      </c>
      <c r="TQ39" s="92">
        <v>-227101766.31</v>
      </c>
      <c r="TR39" s="92">
        <v>0.119189765277778</v>
      </c>
      <c r="TS39" s="92">
        <v>0</v>
      </c>
      <c r="TT39" s="92">
        <v>0</v>
      </c>
      <c r="TU39" s="92">
        <v>0</v>
      </c>
      <c r="TV39" s="92">
        <v>0</v>
      </c>
      <c r="TW39" s="92">
        <v>0</v>
      </c>
      <c r="TX39" s="92">
        <v>0</v>
      </c>
      <c r="TY39" s="92">
        <v>0</v>
      </c>
      <c r="TZ39" s="92">
        <v>0</v>
      </c>
      <c r="UA39" s="92">
        <v>0</v>
      </c>
      <c r="UB39" s="92">
        <v>0</v>
      </c>
      <c r="UC39" s="92">
        <v>0</v>
      </c>
      <c r="UD39" s="92">
        <v>0</v>
      </c>
      <c r="UE39" s="92">
        <v>0</v>
      </c>
      <c r="UF39" s="92">
        <v>0</v>
      </c>
      <c r="UG39" s="92">
        <v>0</v>
      </c>
      <c r="UH39" s="92">
        <v>0</v>
      </c>
      <c r="UI39" s="92">
        <v>0</v>
      </c>
      <c r="UJ39" s="92">
        <v>0</v>
      </c>
      <c r="UK39" s="92">
        <v>0</v>
      </c>
      <c r="UL39" s="92">
        <v>0</v>
      </c>
      <c r="UM39" s="92">
        <v>0</v>
      </c>
      <c r="UN39" s="92">
        <v>0</v>
      </c>
      <c r="UO39" s="92">
        <v>0</v>
      </c>
      <c r="UP39" s="92">
        <v>0</v>
      </c>
      <c r="UQ39" s="92">
        <v>0</v>
      </c>
      <c r="UR39" s="92">
        <v>0</v>
      </c>
      <c r="US39" s="92">
        <v>0</v>
      </c>
      <c r="UT39" s="92">
        <v>0</v>
      </c>
      <c r="UU39" s="92">
        <v>0</v>
      </c>
      <c r="UV39" s="92">
        <v>0</v>
      </c>
      <c r="UW39" s="92">
        <v>0</v>
      </c>
      <c r="UX39" s="92">
        <v>0</v>
      </c>
      <c r="UY39" s="92">
        <v>0</v>
      </c>
      <c r="UZ39" s="92">
        <v>0</v>
      </c>
      <c r="VA39" s="92">
        <v>0</v>
      </c>
      <c r="VB39" s="92">
        <v>0</v>
      </c>
      <c r="VC39" s="92">
        <v>0</v>
      </c>
      <c r="VD39" s="92">
        <v>0</v>
      </c>
      <c r="VE39" s="92">
        <v>0</v>
      </c>
      <c r="VF39" s="92">
        <v>0</v>
      </c>
      <c r="VG39" s="92">
        <v>0</v>
      </c>
      <c r="VH39" s="92">
        <v>0</v>
      </c>
      <c r="VI39" s="92">
        <v>0</v>
      </c>
      <c r="VJ39" s="92">
        <v>0</v>
      </c>
      <c r="VK39" s="92">
        <v>0</v>
      </c>
      <c r="VL39" s="92">
        <v>0</v>
      </c>
      <c r="VM39" s="92">
        <v>0</v>
      </c>
      <c r="VN39" s="92">
        <v>0</v>
      </c>
      <c r="VO39" s="92">
        <v>0</v>
      </c>
      <c r="VP39" s="92">
        <v>0</v>
      </c>
      <c r="VQ39" s="92">
        <v>0</v>
      </c>
      <c r="VR39" s="92">
        <v>0</v>
      </c>
      <c r="VS39" s="92">
        <v>0</v>
      </c>
      <c r="VT39" s="92">
        <v>0</v>
      </c>
      <c r="VU39" s="92">
        <v>0</v>
      </c>
      <c r="VV39" s="92">
        <v>0</v>
      </c>
      <c r="VW39" s="92">
        <v>0</v>
      </c>
      <c r="VX39" s="92">
        <v>0</v>
      </c>
      <c r="VY39" s="92">
        <v>0</v>
      </c>
      <c r="VZ39" s="92">
        <v>0</v>
      </c>
      <c r="WA39" s="92">
        <v>0</v>
      </c>
      <c r="WB39" s="92">
        <v>0</v>
      </c>
      <c r="WC39" s="92">
        <v>0.74666719444444496</v>
      </c>
    </row>
    <row r="40" spans="2:601" ht="13.5" customHeight="1">
      <c r="B40" s="851" t="s">
        <v>2734</v>
      </c>
      <c r="C40" s="92">
        <v>0</v>
      </c>
      <c r="D40" s="92">
        <v>248645.99299999999</v>
      </c>
      <c r="E40" s="92">
        <v>-726.51935400000002</v>
      </c>
      <c r="F40" s="92">
        <v>9176.2470499999999</v>
      </c>
      <c r="G40" s="92">
        <v>0</v>
      </c>
      <c r="H40" s="92">
        <v>0</v>
      </c>
      <c r="I40" s="92">
        <v>0</v>
      </c>
      <c r="J40" s="92">
        <v>0</v>
      </c>
      <c r="K40" s="92">
        <v>0</v>
      </c>
      <c r="L40" s="92">
        <v>0</v>
      </c>
      <c r="M40" s="92">
        <v>0</v>
      </c>
      <c r="N40" s="92">
        <v>1.87457352</v>
      </c>
      <c r="O40" s="92">
        <v>0</v>
      </c>
      <c r="P40" s="92">
        <v>0</v>
      </c>
      <c r="Q40" s="92">
        <v>0</v>
      </c>
      <c r="R40" s="92">
        <v>0</v>
      </c>
      <c r="S40" s="92">
        <v>0</v>
      </c>
      <c r="T40" s="92">
        <v>67.764712200000005</v>
      </c>
      <c r="U40" s="92">
        <v>0</v>
      </c>
      <c r="V40" s="92">
        <v>0</v>
      </c>
      <c r="W40" s="92">
        <v>0</v>
      </c>
      <c r="X40" s="92">
        <v>0</v>
      </c>
      <c r="Y40" s="92">
        <v>0</v>
      </c>
      <c r="Z40" s="92">
        <v>0</v>
      </c>
      <c r="AA40" s="92">
        <v>0</v>
      </c>
      <c r="AB40" s="92">
        <v>0</v>
      </c>
      <c r="AC40" s="92">
        <v>0</v>
      </c>
      <c r="AD40" s="92">
        <v>0</v>
      </c>
      <c r="AE40" s="92">
        <v>0</v>
      </c>
      <c r="AF40" s="92">
        <v>0</v>
      </c>
      <c r="AG40" s="92">
        <v>0</v>
      </c>
      <c r="AH40" s="92">
        <v>0</v>
      </c>
      <c r="AI40" s="92">
        <v>0</v>
      </c>
      <c r="AJ40" s="92">
        <v>0</v>
      </c>
      <c r="AK40" s="92">
        <v>0</v>
      </c>
      <c r="AL40" s="92">
        <v>0</v>
      </c>
      <c r="AM40" s="92">
        <v>0</v>
      </c>
      <c r="AN40" s="92">
        <v>0</v>
      </c>
      <c r="AO40" s="92">
        <v>0</v>
      </c>
      <c r="AP40" s="92">
        <v>0</v>
      </c>
      <c r="AQ40" s="92">
        <v>0</v>
      </c>
      <c r="AR40" s="92">
        <v>0</v>
      </c>
      <c r="AS40" s="92">
        <v>0</v>
      </c>
      <c r="AT40" s="92">
        <v>0</v>
      </c>
      <c r="AU40" s="92">
        <v>0</v>
      </c>
      <c r="AV40" s="92">
        <v>0</v>
      </c>
      <c r="AW40" s="92">
        <v>0</v>
      </c>
      <c r="AX40" s="92">
        <v>0</v>
      </c>
      <c r="AY40" s="92">
        <v>0</v>
      </c>
      <c r="AZ40" s="92">
        <v>0</v>
      </c>
      <c r="BA40" s="92">
        <v>0</v>
      </c>
      <c r="BB40" s="92">
        <v>0</v>
      </c>
      <c r="BC40" s="92">
        <v>0</v>
      </c>
      <c r="BD40" s="92">
        <v>0</v>
      </c>
      <c r="BE40" s="92">
        <v>0</v>
      </c>
      <c r="BF40" s="92">
        <v>0</v>
      </c>
      <c r="BG40" s="92">
        <v>0</v>
      </c>
      <c r="BH40" s="92">
        <v>0</v>
      </c>
      <c r="BI40" s="92">
        <v>0</v>
      </c>
      <c r="BJ40" s="92">
        <v>0</v>
      </c>
      <c r="BK40" s="92">
        <v>0</v>
      </c>
      <c r="BL40" s="92">
        <v>0</v>
      </c>
      <c r="BM40" s="92">
        <v>0</v>
      </c>
      <c r="BN40" s="92">
        <v>0</v>
      </c>
      <c r="BO40" s="92">
        <v>0</v>
      </c>
      <c r="BP40" s="92">
        <v>0.992468079</v>
      </c>
      <c r="BQ40" s="92">
        <v>0</v>
      </c>
      <c r="BR40" s="92">
        <v>0</v>
      </c>
      <c r="BS40" s="92">
        <v>0</v>
      </c>
      <c r="BT40" s="92">
        <v>0</v>
      </c>
      <c r="BU40" s="92">
        <v>0</v>
      </c>
      <c r="BV40" s="92">
        <v>0</v>
      </c>
      <c r="BW40" s="92">
        <v>0</v>
      </c>
      <c r="BX40" s="92">
        <v>2.02746763E-4</v>
      </c>
      <c r="BY40" s="92">
        <v>0</v>
      </c>
      <c r="BZ40" s="92">
        <v>0</v>
      </c>
      <c r="CA40" s="92">
        <v>0</v>
      </c>
      <c r="CB40" s="92">
        <v>0</v>
      </c>
      <c r="CC40" s="92">
        <v>0</v>
      </c>
      <c r="CD40" s="92">
        <v>7.3291742699999997E-3</v>
      </c>
      <c r="CE40" s="92">
        <v>0</v>
      </c>
      <c r="CF40" s="92">
        <v>0</v>
      </c>
      <c r="CG40" s="92">
        <v>0</v>
      </c>
      <c r="CH40" s="92">
        <v>0</v>
      </c>
      <c r="CI40" s="92">
        <v>0</v>
      </c>
      <c r="CJ40" s="92">
        <v>0</v>
      </c>
      <c r="CK40" s="92">
        <v>0</v>
      </c>
      <c r="CL40" s="92">
        <v>0</v>
      </c>
      <c r="CM40" s="92">
        <v>0</v>
      </c>
      <c r="CN40" s="92">
        <v>0</v>
      </c>
      <c r="CO40" s="92">
        <v>0</v>
      </c>
      <c r="CP40" s="92">
        <v>0</v>
      </c>
      <c r="CQ40" s="92">
        <v>0</v>
      </c>
      <c r="CR40" s="92">
        <v>0</v>
      </c>
      <c r="CS40" s="92">
        <v>0</v>
      </c>
      <c r="CT40" s="92">
        <v>0</v>
      </c>
      <c r="CU40" s="92">
        <v>0</v>
      </c>
      <c r="CV40" s="92">
        <v>0</v>
      </c>
      <c r="CW40" s="92">
        <v>0</v>
      </c>
      <c r="CX40" s="92">
        <v>0</v>
      </c>
      <c r="CY40" s="92">
        <v>0</v>
      </c>
      <c r="CZ40" s="92">
        <v>0</v>
      </c>
      <c r="DA40" s="92">
        <v>0</v>
      </c>
      <c r="DB40" s="92">
        <v>0</v>
      </c>
      <c r="DC40" s="92">
        <v>0</v>
      </c>
      <c r="DD40" s="92">
        <v>0</v>
      </c>
      <c r="DE40" s="92">
        <v>0</v>
      </c>
      <c r="DF40" s="92">
        <v>0</v>
      </c>
      <c r="DG40" s="92">
        <v>0</v>
      </c>
      <c r="DH40" s="92">
        <v>0</v>
      </c>
      <c r="DI40" s="92">
        <v>0</v>
      </c>
      <c r="DJ40" s="92">
        <v>0</v>
      </c>
      <c r="DK40" s="92">
        <v>0</v>
      </c>
      <c r="DL40" s="92">
        <v>0</v>
      </c>
      <c r="DM40" s="92">
        <v>0</v>
      </c>
      <c r="DN40" s="92">
        <v>0</v>
      </c>
      <c r="DO40" s="92">
        <v>0</v>
      </c>
      <c r="DP40" s="92">
        <v>0</v>
      </c>
      <c r="DQ40" s="92">
        <v>0</v>
      </c>
      <c r="DR40" s="92">
        <v>0</v>
      </c>
      <c r="DS40" s="92">
        <v>0</v>
      </c>
      <c r="DT40" s="92">
        <v>0</v>
      </c>
      <c r="DU40" s="92">
        <v>0</v>
      </c>
      <c r="DV40" s="92">
        <v>0</v>
      </c>
      <c r="DW40" s="92">
        <v>0</v>
      </c>
      <c r="DX40" s="92">
        <v>0</v>
      </c>
      <c r="DY40" s="92">
        <v>0</v>
      </c>
      <c r="DZ40" s="92">
        <v>165312.66</v>
      </c>
      <c r="EA40" s="92">
        <v>0</v>
      </c>
      <c r="EB40" s="92">
        <v>0</v>
      </c>
      <c r="EC40" s="92">
        <v>0</v>
      </c>
      <c r="ED40" s="92">
        <v>0</v>
      </c>
      <c r="EE40" s="92">
        <v>0</v>
      </c>
      <c r="EF40" s="92">
        <v>0</v>
      </c>
      <c r="EG40" s="92">
        <v>0</v>
      </c>
      <c r="EH40" s="92">
        <v>641.66666699999996</v>
      </c>
      <c r="EI40" s="92">
        <v>0</v>
      </c>
      <c r="EJ40" s="92">
        <v>0</v>
      </c>
      <c r="EK40" s="92">
        <v>0</v>
      </c>
      <c r="EL40" s="92">
        <v>0</v>
      </c>
      <c r="EM40" s="92">
        <v>0</v>
      </c>
      <c r="EN40" s="92">
        <v>12208.3333</v>
      </c>
      <c r="EO40" s="92">
        <v>0</v>
      </c>
      <c r="EP40" s="92">
        <v>0</v>
      </c>
      <c r="EQ40" s="92">
        <v>0</v>
      </c>
      <c r="ER40" s="92">
        <v>0</v>
      </c>
      <c r="ES40" s="92">
        <v>0</v>
      </c>
      <c r="ET40" s="92">
        <v>0</v>
      </c>
      <c r="EU40" s="92">
        <v>0</v>
      </c>
      <c r="EV40" s="92">
        <v>0</v>
      </c>
      <c r="EW40" s="92">
        <v>0</v>
      </c>
      <c r="EX40" s="92">
        <v>0</v>
      </c>
      <c r="EY40" s="92">
        <v>0</v>
      </c>
      <c r="EZ40" s="92">
        <v>0</v>
      </c>
      <c r="FA40" s="92">
        <v>0</v>
      </c>
      <c r="FB40" s="92">
        <v>0</v>
      </c>
      <c r="FC40" s="92">
        <v>0</v>
      </c>
      <c r="FD40" s="92">
        <v>0</v>
      </c>
      <c r="FE40" s="92">
        <v>0</v>
      </c>
      <c r="FF40" s="92">
        <v>0</v>
      </c>
      <c r="FG40" s="92">
        <v>0</v>
      </c>
      <c r="FH40" s="92">
        <v>0</v>
      </c>
      <c r="FI40" s="92">
        <v>0</v>
      </c>
      <c r="FJ40" s="92">
        <v>0</v>
      </c>
      <c r="FK40" s="92">
        <v>0</v>
      </c>
      <c r="FL40" s="92">
        <v>0</v>
      </c>
      <c r="FM40" s="92">
        <v>0</v>
      </c>
      <c r="FN40" s="92">
        <v>0</v>
      </c>
      <c r="FO40" s="92">
        <v>0</v>
      </c>
      <c r="FP40" s="92">
        <v>0</v>
      </c>
      <c r="FQ40" s="92">
        <v>0</v>
      </c>
      <c r="FR40" s="92">
        <v>0</v>
      </c>
      <c r="FS40" s="92">
        <v>0</v>
      </c>
      <c r="FT40" s="92">
        <v>0</v>
      </c>
      <c r="FU40" s="92">
        <v>0</v>
      </c>
      <c r="FV40" s="92">
        <v>0</v>
      </c>
      <c r="FW40" s="92">
        <v>0</v>
      </c>
      <c r="FX40" s="92">
        <v>0</v>
      </c>
      <c r="FY40" s="92">
        <v>0</v>
      </c>
      <c r="FZ40" s="92">
        <v>0</v>
      </c>
      <c r="GA40" s="92">
        <v>0</v>
      </c>
      <c r="GB40" s="92">
        <v>0</v>
      </c>
      <c r="GC40" s="92">
        <v>0</v>
      </c>
      <c r="GD40" s="92">
        <v>0</v>
      </c>
      <c r="GE40" s="92">
        <v>0</v>
      </c>
      <c r="GF40" s="92">
        <v>0</v>
      </c>
      <c r="GG40" s="92">
        <v>0</v>
      </c>
      <c r="GH40" s="92">
        <v>0</v>
      </c>
      <c r="GI40" s="92">
        <v>0</v>
      </c>
      <c r="GJ40" s="92">
        <v>0.927874898</v>
      </c>
      <c r="GK40" s="92">
        <v>0</v>
      </c>
      <c r="GL40" s="92">
        <v>0</v>
      </c>
      <c r="GM40" s="92">
        <v>0</v>
      </c>
      <c r="GN40" s="92">
        <v>0</v>
      </c>
      <c r="GO40" s="92">
        <v>0</v>
      </c>
      <c r="GP40" s="92">
        <v>0</v>
      </c>
      <c r="GQ40" s="92">
        <v>0</v>
      </c>
      <c r="GR40" s="92">
        <v>3.6015777200000001E-3</v>
      </c>
      <c r="GS40" s="92">
        <v>0</v>
      </c>
      <c r="GT40" s="92">
        <v>0</v>
      </c>
      <c r="GU40" s="92">
        <v>0</v>
      </c>
      <c r="GV40" s="92">
        <v>0</v>
      </c>
      <c r="GW40" s="92">
        <v>0</v>
      </c>
      <c r="GX40" s="92">
        <v>6.8523524200000005E-2</v>
      </c>
      <c r="GY40" s="92">
        <v>0</v>
      </c>
      <c r="GZ40" s="92">
        <v>0</v>
      </c>
      <c r="HA40" s="92">
        <v>0</v>
      </c>
      <c r="HB40" s="92">
        <v>0</v>
      </c>
      <c r="HC40" s="92">
        <v>0</v>
      </c>
      <c r="HD40" s="92">
        <v>0</v>
      </c>
      <c r="HE40" s="92">
        <v>0</v>
      </c>
      <c r="HF40" s="92">
        <v>0</v>
      </c>
      <c r="HG40" s="92">
        <v>0</v>
      </c>
      <c r="HH40" s="92">
        <v>0</v>
      </c>
      <c r="HI40" s="92">
        <v>0</v>
      </c>
      <c r="HJ40" s="92">
        <v>0</v>
      </c>
      <c r="HK40" s="92">
        <v>0</v>
      </c>
      <c r="HL40" s="92">
        <v>0</v>
      </c>
      <c r="HM40" s="92">
        <v>0</v>
      </c>
      <c r="HN40" s="92">
        <v>0</v>
      </c>
      <c r="HO40" s="92">
        <v>0</v>
      </c>
      <c r="HP40" s="92">
        <v>0</v>
      </c>
      <c r="HQ40" s="92">
        <v>0</v>
      </c>
      <c r="HR40" s="92">
        <v>0</v>
      </c>
      <c r="HS40" s="92">
        <v>0</v>
      </c>
      <c r="HT40" s="92">
        <v>0</v>
      </c>
      <c r="HU40" s="92">
        <v>0</v>
      </c>
      <c r="HV40" s="92">
        <v>0</v>
      </c>
      <c r="HW40" s="92">
        <v>0</v>
      </c>
      <c r="HX40" s="92">
        <v>0</v>
      </c>
      <c r="HY40" s="92">
        <v>0</v>
      </c>
      <c r="HZ40" s="92">
        <v>0</v>
      </c>
      <c r="IA40" s="92">
        <v>0</v>
      </c>
      <c r="IB40" s="92">
        <v>0</v>
      </c>
      <c r="IC40" s="92">
        <v>0</v>
      </c>
      <c r="ID40" s="92">
        <v>0</v>
      </c>
      <c r="IE40" s="92">
        <v>0</v>
      </c>
      <c r="IF40" s="92">
        <v>0</v>
      </c>
      <c r="IG40" s="92">
        <v>0</v>
      </c>
      <c r="IH40" s="92">
        <v>0</v>
      </c>
      <c r="II40" s="92">
        <v>0</v>
      </c>
      <c r="IJ40" s="92">
        <v>0</v>
      </c>
      <c r="IK40" s="92">
        <v>0</v>
      </c>
      <c r="IL40" s="92">
        <v>0</v>
      </c>
      <c r="IM40" s="92">
        <v>0</v>
      </c>
      <c r="IN40" s="92">
        <v>0</v>
      </c>
      <c r="IO40" s="92">
        <v>0</v>
      </c>
      <c r="IP40" s="92">
        <v>0</v>
      </c>
      <c r="IQ40" s="92">
        <v>0</v>
      </c>
      <c r="IR40" s="92">
        <v>0</v>
      </c>
      <c r="IS40" s="92">
        <v>0</v>
      </c>
      <c r="IT40" s="92">
        <v>9245.8863299999994</v>
      </c>
      <c r="IU40" s="92">
        <v>178162.66</v>
      </c>
      <c r="IV40" s="92">
        <v>3139.76161</v>
      </c>
      <c r="IW40" s="92">
        <v>108.34784000000001</v>
      </c>
      <c r="IX40" s="92">
        <v>294.77875799999998</v>
      </c>
      <c r="IY40" s="92">
        <v>0</v>
      </c>
      <c r="IZ40" s="92">
        <v>1</v>
      </c>
      <c r="JA40" s="92">
        <v>0</v>
      </c>
      <c r="JB40" s="92">
        <v>-68459.445099999997</v>
      </c>
      <c r="JC40" s="92">
        <v>-3552.7548200000001</v>
      </c>
      <c r="JD40" s="92">
        <v>-632.96824800000002</v>
      </c>
      <c r="JE40" s="92">
        <v>-35.929979400000001</v>
      </c>
      <c r="JF40" s="92">
        <v>-1.86461352</v>
      </c>
      <c r="JG40" s="92">
        <v>4.9079555900000002E-2</v>
      </c>
      <c r="JH40" s="92">
        <v>0.94573347699999999</v>
      </c>
      <c r="JI40" s="92">
        <v>19.269397600000001</v>
      </c>
      <c r="JJ40" s="92">
        <v>2939.9426100000001</v>
      </c>
      <c r="JK40" s="92">
        <v>0</v>
      </c>
      <c r="JL40" s="92">
        <v>0</v>
      </c>
      <c r="JM40" s="92">
        <v>0</v>
      </c>
      <c r="JN40" s="92">
        <v>0</v>
      </c>
      <c r="JO40" s="92">
        <v>0</v>
      </c>
      <c r="JP40" s="92">
        <v>0</v>
      </c>
      <c r="JQ40" s="92">
        <v>0</v>
      </c>
      <c r="JR40" s="92">
        <v>0</v>
      </c>
      <c r="JS40" s="92">
        <v>0</v>
      </c>
      <c r="JT40" s="92">
        <v>0</v>
      </c>
      <c r="JU40" s="92">
        <v>0</v>
      </c>
      <c r="JV40" s="92">
        <v>0</v>
      </c>
      <c r="JW40" s="92">
        <v>0</v>
      </c>
      <c r="JX40" s="92">
        <v>0</v>
      </c>
      <c r="JY40" s="92">
        <v>0</v>
      </c>
      <c r="JZ40" s="92">
        <v>0</v>
      </c>
      <c r="KA40" s="92">
        <v>0</v>
      </c>
      <c r="KB40" s="92">
        <v>0</v>
      </c>
      <c r="KC40" s="92">
        <v>0</v>
      </c>
      <c r="KD40" s="92">
        <v>0</v>
      </c>
      <c r="KE40" s="92">
        <v>0</v>
      </c>
      <c r="KF40" s="92">
        <v>0</v>
      </c>
      <c r="KG40" s="92">
        <v>0</v>
      </c>
      <c r="KH40" s="92">
        <v>0</v>
      </c>
      <c r="KI40" s="92">
        <v>0</v>
      </c>
      <c r="KJ40" s="92">
        <v>0</v>
      </c>
      <c r="KK40" s="92">
        <v>0</v>
      </c>
      <c r="KL40" s="92">
        <v>0</v>
      </c>
      <c r="KM40" s="92">
        <v>0</v>
      </c>
      <c r="KN40" s="92">
        <v>0</v>
      </c>
      <c r="KO40" s="92">
        <v>0</v>
      </c>
      <c r="KP40" s="92">
        <v>0</v>
      </c>
      <c r="KQ40" s="92">
        <v>0</v>
      </c>
      <c r="KR40" s="92">
        <v>0</v>
      </c>
      <c r="KS40" s="92">
        <v>0</v>
      </c>
      <c r="KT40" s="92">
        <v>0</v>
      </c>
      <c r="KU40" s="92">
        <v>0</v>
      </c>
      <c r="KV40" s="92">
        <v>0</v>
      </c>
      <c r="KW40" s="92">
        <v>0</v>
      </c>
      <c r="KX40" s="92">
        <v>0</v>
      </c>
      <c r="KY40" s="92">
        <v>0</v>
      </c>
      <c r="KZ40" s="92">
        <v>0</v>
      </c>
      <c r="LA40" s="92">
        <v>0</v>
      </c>
      <c r="LB40" s="92">
        <v>0</v>
      </c>
      <c r="LC40" s="92">
        <v>180.11871300000001</v>
      </c>
      <c r="LD40" s="92">
        <v>7.3486379299999998</v>
      </c>
      <c r="LE40" s="92">
        <v>3.0833445899999998</v>
      </c>
      <c r="LF40" s="92">
        <v>123.17170400000001</v>
      </c>
      <c r="LG40" s="92">
        <v>15.0101718</v>
      </c>
      <c r="LH40" s="92">
        <v>86.308280699999997</v>
      </c>
      <c r="LI40" s="92">
        <v>25.113917199999999</v>
      </c>
      <c r="LJ40" s="92">
        <v>113.094272</v>
      </c>
      <c r="LK40" s="92">
        <v>73.253176100000005</v>
      </c>
      <c r="LL40" s="92">
        <v>0</v>
      </c>
      <c r="LM40" s="92">
        <v>0</v>
      </c>
      <c r="LN40" s="92">
        <v>0</v>
      </c>
      <c r="LO40" s="92">
        <v>0</v>
      </c>
      <c r="LP40" s="92">
        <v>0</v>
      </c>
      <c r="LQ40" s="92">
        <v>0</v>
      </c>
      <c r="LR40" s="92">
        <v>0</v>
      </c>
      <c r="LS40" s="92">
        <v>0</v>
      </c>
      <c r="LT40" s="92">
        <v>0</v>
      </c>
      <c r="LU40" s="92">
        <v>0</v>
      </c>
      <c r="LV40" s="92">
        <v>0</v>
      </c>
      <c r="LW40" s="92">
        <v>0</v>
      </c>
      <c r="LX40" s="92">
        <v>0</v>
      </c>
      <c r="LY40" s="92">
        <v>0</v>
      </c>
      <c r="LZ40" s="92">
        <v>0</v>
      </c>
      <c r="MA40" s="92">
        <v>0</v>
      </c>
      <c r="MB40" s="92">
        <v>0</v>
      </c>
      <c r="MC40" s="92">
        <v>0</v>
      </c>
      <c r="MD40" s="92">
        <v>0</v>
      </c>
      <c r="ME40" s="92">
        <v>0</v>
      </c>
      <c r="MF40" s="92">
        <v>0</v>
      </c>
      <c r="MG40" s="92">
        <v>0</v>
      </c>
      <c r="MH40" s="92">
        <v>0</v>
      </c>
      <c r="MI40" s="92">
        <v>0</v>
      </c>
      <c r="MJ40" s="92">
        <v>0</v>
      </c>
      <c r="MK40" s="92">
        <v>0</v>
      </c>
      <c r="ML40" s="92">
        <v>0</v>
      </c>
      <c r="MM40" s="92">
        <v>0</v>
      </c>
      <c r="MN40" s="92">
        <v>0</v>
      </c>
      <c r="MO40" s="92">
        <v>0</v>
      </c>
      <c r="MP40" s="92">
        <v>0</v>
      </c>
      <c r="MQ40" s="92">
        <v>0</v>
      </c>
      <c r="MR40" s="92">
        <v>0</v>
      </c>
      <c r="MS40" s="92">
        <v>0</v>
      </c>
      <c r="MT40" s="92">
        <v>0</v>
      </c>
      <c r="MU40" s="92">
        <v>0</v>
      </c>
      <c r="MV40" s="92">
        <v>0</v>
      </c>
      <c r="MW40" s="92">
        <v>0</v>
      </c>
      <c r="MX40" s="92">
        <v>0</v>
      </c>
      <c r="MY40" s="92">
        <v>0</v>
      </c>
      <c r="MZ40" s="92">
        <v>0</v>
      </c>
      <c r="NA40" s="92">
        <v>0</v>
      </c>
      <c r="NB40" s="92">
        <v>0</v>
      </c>
      <c r="NC40" s="92">
        <v>0</v>
      </c>
      <c r="ND40" s="92">
        <v>0</v>
      </c>
      <c r="NE40" s="92">
        <v>0</v>
      </c>
      <c r="NF40" s="92">
        <v>0</v>
      </c>
      <c r="NG40" s="92">
        <v>0</v>
      </c>
      <c r="NH40" s="92">
        <v>0</v>
      </c>
      <c r="NI40" s="92">
        <v>0</v>
      </c>
      <c r="NJ40" s="92">
        <v>0</v>
      </c>
      <c r="NK40" s="92">
        <v>0</v>
      </c>
      <c r="NL40" s="92">
        <v>0</v>
      </c>
      <c r="NM40" s="92">
        <v>0.28749892300000002</v>
      </c>
      <c r="NN40" s="92">
        <v>1.1729628000000001E-2</v>
      </c>
      <c r="NO40" s="92">
        <v>4.9215222200000002E-3</v>
      </c>
      <c r="NP40" s="92">
        <v>0.19660218400000001</v>
      </c>
      <c r="NQ40" s="92">
        <v>2.3958688999999998E-2</v>
      </c>
      <c r="NR40" s="92">
        <v>0.13776213100000001</v>
      </c>
      <c r="NS40" s="92">
        <v>4.00859192E-2</v>
      </c>
      <c r="NT40" s="92">
        <v>0.18051695400000001</v>
      </c>
      <c r="NU40" s="92">
        <v>0.116924049</v>
      </c>
      <c r="NV40" s="92">
        <v>0</v>
      </c>
      <c r="NW40" s="92">
        <v>0</v>
      </c>
      <c r="NX40" s="92">
        <v>0</v>
      </c>
      <c r="NY40" s="92">
        <v>0</v>
      </c>
      <c r="NZ40" s="92">
        <v>0</v>
      </c>
      <c r="OA40" s="92">
        <v>0</v>
      </c>
      <c r="OB40" s="92">
        <v>0</v>
      </c>
      <c r="OC40" s="92">
        <v>0</v>
      </c>
      <c r="OD40" s="92">
        <v>0</v>
      </c>
      <c r="OE40" s="92">
        <v>0</v>
      </c>
      <c r="OF40" s="92">
        <v>0</v>
      </c>
      <c r="OG40" s="92">
        <v>0</v>
      </c>
      <c r="OH40" s="92">
        <v>0</v>
      </c>
      <c r="OI40" s="92">
        <v>0</v>
      </c>
      <c r="OJ40" s="92">
        <v>0</v>
      </c>
      <c r="OK40" s="92">
        <v>0</v>
      </c>
      <c r="OL40" s="92">
        <v>0</v>
      </c>
      <c r="OM40" s="92">
        <v>0</v>
      </c>
      <c r="ON40" s="92">
        <v>0</v>
      </c>
      <c r="OO40" s="92">
        <v>0</v>
      </c>
      <c r="OP40" s="92">
        <v>0</v>
      </c>
      <c r="OQ40" s="92">
        <v>0</v>
      </c>
      <c r="OR40" s="92">
        <v>0</v>
      </c>
      <c r="OS40" s="92">
        <v>0</v>
      </c>
      <c r="OT40" s="92">
        <v>0</v>
      </c>
      <c r="OU40" s="92">
        <v>0</v>
      </c>
      <c r="OV40" s="92">
        <v>0</v>
      </c>
      <c r="OW40" s="92">
        <v>0</v>
      </c>
      <c r="OX40" s="92">
        <v>0</v>
      </c>
      <c r="OY40" s="92">
        <v>0</v>
      </c>
      <c r="OZ40" s="92">
        <v>0</v>
      </c>
      <c r="PA40" s="92">
        <v>0</v>
      </c>
      <c r="PB40" s="92">
        <v>0</v>
      </c>
      <c r="PC40" s="92">
        <v>0</v>
      </c>
      <c r="PD40" s="92">
        <v>0</v>
      </c>
      <c r="PE40" s="92">
        <v>0</v>
      </c>
      <c r="PF40" s="92">
        <v>0</v>
      </c>
      <c r="PG40" s="92">
        <v>0</v>
      </c>
      <c r="PH40" s="92">
        <v>0</v>
      </c>
      <c r="PI40" s="92">
        <v>0</v>
      </c>
      <c r="PJ40" s="92">
        <v>0</v>
      </c>
      <c r="PK40" s="92">
        <v>0</v>
      </c>
      <c r="PL40" s="92">
        <v>0</v>
      </c>
      <c r="PM40" s="92">
        <v>0</v>
      </c>
      <c r="PN40" s="92">
        <v>0</v>
      </c>
      <c r="PO40" s="92">
        <v>0</v>
      </c>
      <c r="PP40" s="92">
        <v>0</v>
      </c>
      <c r="PQ40" s="92">
        <v>0</v>
      </c>
      <c r="PR40" s="92">
        <v>0</v>
      </c>
      <c r="PS40" s="92">
        <v>0</v>
      </c>
      <c r="PT40" s="92">
        <v>0</v>
      </c>
      <c r="PU40" s="92">
        <v>0</v>
      </c>
      <c r="PV40" s="92">
        <v>0</v>
      </c>
      <c r="PW40" s="92">
        <v>29204.880399999998</v>
      </c>
      <c r="PX40" s="92">
        <v>1191.5257899999999</v>
      </c>
      <c r="PY40" s="92">
        <v>499.94089100000002</v>
      </c>
      <c r="PZ40" s="92">
        <v>16273.075999999999</v>
      </c>
      <c r="QA40" s="92">
        <v>1983.09887</v>
      </c>
      <c r="QB40" s="92">
        <v>13131.780699999999</v>
      </c>
      <c r="QC40" s="92">
        <v>1508.1550199999999</v>
      </c>
      <c r="QD40" s="92">
        <v>2583.0279399999999</v>
      </c>
      <c r="QE40" s="92">
        <v>4107.8476600000004</v>
      </c>
      <c r="QF40" s="92">
        <v>0</v>
      </c>
      <c r="QG40" s="92">
        <v>0</v>
      </c>
      <c r="QH40" s="92">
        <v>0</v>
      </c>
      <c r="QI40" s="92">
        <v>0</v>
      </c>
      <c r="QJ40" s="92">
        <v>0</v>
      </c>
      <c r="QK40" s="92">
        <v>0</v>
      </c>
      <c r="QL40" s="92">
        <v>0</v>
      </c>
      <c r="QM40" s="92">
        <v>0</v>
      </c>
      <c r="QN40" s="92">
        <v>0</v>
      </c>
      <c r="QO40" s="92">
        <v>0</v>
      </c>
      <c r="QP40" s="92">
        <v>0</v>
      </c>
      <c r="QQ40" s="92">
        <v>0</v>
      </c>
      <c r="QR40" s="92">
        <v>0</v>
      </c>
      <c r="QS40" s="92">
        <v>0</v>
      </c>
      <c r="QT40" s="92">
        <v>0</v>
      </c>
      <c r="QU40" s="92">
        <v>0</v>
      </c>
      <c r="QV40" s="92">
        <v>0</v>
      </c>
      <c r="QW40" s="92">
        <v>0</v>
      </c>
      <c r="QX40" s="92">
        <v>0</v>
      </c>
      <c r="QY40" s="92">
        <v>0</v>
      </c>
      <c r="QZ40" s="92">
        <v>0</v>
      </c>
      <c r="RA40" s="92">
        <v>0</v>
      </c>
      <c r="RB40" s="92">
        <v>0</v>
      </c>
      <c r="RC40" s="92">
        <v>0</v>
      </c>
      <c r="RD40" s="92">
        <v>0</v>
      </c>
      <c r="RE40" s="92">
        <v>0</v>
      </c>
      <c r="RF40" s="92">
        <v>0</v>
      </c>
      <c r="RG40" s="92">
        <v>0</v>
      </c>
      <c r="RH40" s="92">
        <v>0</v>
      </c>
      <c r="RI40" s="92">
        <v>0</v>
      </c>
      <c r="RJ40" s="92">
        <v>0</v>
      </c>
      <c r="RK40" s="92">
        <v>0</v>
      </c>
      <c r="RL40" s="92">
        <v>0</v>
      </c>
      <c r="RM40" s="92">
        <v>0</v>
      </c>
      <c r="RN40" s="92">
        <v>0</v>
      </c>
      <c r="RO40" s="92">
        <v>0</v>
      </c>
      <c r="RP40" s="92">
        <v>0</v>
      </c>
      <c r="RQ40" s="92">
        <v>0</v>
      </c>
      <c r="RR40" s="92">
        <v>0</v>
      </c>
      <c r="RS40" s="92">
        <v>0</v>
      </c>
      <c r="RT40" s="92">
        <v>0</v>
      </c>
      <c r="RU40" s="92">
        <v>0</v>
      </c>
      <c r="RV40" s="92">
        <v>0</v>
      </c>
      <c r="RW40" s="92">
        <v>0</v>
      </c>
      <c r="RX40" s="92">
        <v>0</v>
      </c>
      <c r="RY40" s="92">
        <v>0</v>
      </c>
      <c r="RZ40" s="92">
        <v>0</v>
      </c>
      <c r="SA40" s="92">
        <v>0</v>
      </c>
      <c r="SB40" s="92">
        <v>0</v>
      </c>
      <c r="SC40" s="92">
        <v>0</v>
      </c>
      <c r="SD40" s="92">
        <v>0</v>
      </c>
      <c r="SE40" s="92">
        <v>0</v>
      </c>
      <c r="SF40" s="92">
        <v>0</v>
      </c>
      <c r="SG40" s="92">
        <v>0.414351578</v>
      </c>
      <c r="SH40" s="92">
        <v>1.69050715E-2</v>
      </c>
      <c r="SI40" s="92">
        <v>7.093037E-3</v>
      </c>
      <c r="SJ40" s="92">
        <v>0.23087835400000001</v>
      </c>
      <c r="SK40" s="92">
        <v>2.8135713400000002E-2</v>
      </c>
      <c r="SL40" s="92">
        <v>0.18631043899999999</v>
      </c>
      <c r="SM40" s="92">
        <v>2.1397328300000001E-2</v>
      </c>
      <c r="SN40" s="92">
        <v>3.6647357800000002E-2</v>
      </c>
      <c r="SO40" s="92">
        <v>5.8281120700000001E-2</v>
      </c>
      <c r="SP40" s="92">
        <v>0</v>
      </c>
      <c r="SQ40" s="92">
        <v>0</v>
      </c>
      <c r="SR40" s="92">
        <v>0</v>
      </c>
      <c r="SS40" s="92">
        <v>0</v>
      </c>
      <c r="ST40" s="92">
        <v>0</v>
      </c>
      <c r="SU40" s="92">
        <v>0</v>
      </c>
      <c r="SV40" s="92">
        <v>0</v>
      </c>
      <c r="SW40" s="92">
        <v>0</v>
      </c>
      <c r="SX40" s="92">
        <v>0</v>
      </c>
      <c r="SY40" s="92">
        <v>626.50221799999997</v>
      </c>
      <c r="SZ40" s="92">
        <v>70483.333299999998</v>
      </c>
      <c r="TA40" s="92">
        <v>562.17546800000002</v>
      </c>
      <c r="TB40" s="92">
        <v>108.34784000000001</v>
      </c>
      <c r="TC40" s="92">
        <v>294.77875799999998</v>
      </c>
      <c r="TD40" s="92">
        <v>0</v>
      </c>
      <c r="TE40" s="92">
        <v>0</v>
      </c>
      <c r="TF40" s="92">
        <v>1</v>
      </c>
      <c r="TG40" s="92">
        <v>-149322.86499999999</v>
      </c>
      <c r="TH40" s="92">
        <v>-1327.27982</v>
      </c>
      <c r="TI40" s="92">
        <v>-93.551106000000004</v>
      </c>
      <c r="TJ40" s="92">
        <v>-415.62631900000002</v>
      </c>
      <c r="TK40" s="92">
        <v>-3.6943600399999998</v>
      </c>
      <c r="TL40" s="92">
        <v>1.8573744699999999E-2</v>
      </c>
      <c r="TM40" s="92">
        <v>2.0896006499999999</v>
      </c>
      <c r="TN40" s="92">
        <v>112.502927</v>
      </c>
      <c r="TO40" s="92">
        <v>0</v>
      </c>
      <c r="TP40" s="92">
        <v>0.40715731300000002</v>
      </c>
      <c r="TQ40" s="92">
        <v>-863786833.88100004</v>
      </c>
      <c r="TR40" s="92">
        <v>0.119189765277778</v>
      </c>
      <c r="TS40" s="92">
        <v>0</v>
      </c>
      <c r="TT40" s="92">
        <v>0</v>
      </c>
      <c r="TU40" s="92">
        <v>0</v>
      </c>
      <c r="TV40" s="92">
        <v>0</v>
      </c>
      <c r="TW40" s="92">
        <v>0</v>
      </c>
      <c r="TX40" s="92">
        <v>0</v>
      </c>
      <c r="TY40" s="92">
        <v>0</v>
      </c>
      <c r="TZ40" s="92">
        <v>0</v>
      </c>
      <c r="UA40" s="92">
        <v>0</v>
      </c>
      <c r="UB40" s="92">
        <v>0</v>
      </c>
      <c r="UC40" s="92">
        <v>0</v>
      </c>
      <c r="UD40" s="92">
        <v>0</v>
      </c>
      <c r="UE40" s="92">
        <v>0</v>
      </c>
      <c r="UF40" s="92">
        <v>0</v>
      </c>
      <c r="UG40" s="92">
        <v>0</v>
      </c>
      <c r="UH40" s="92">
        <v>0</v>
      </c>
      <c r="UI40" s="92">
        <v>0</v>
      </c>
      <c r="UJ40" s="92">
        <v>0</v>
      </c>
      <c r="UK40" s="92">
        <v>0</v>
      </c>
      <c r="UL40" s="92">
        <v>0</v>
      </c>
      <c r="UM40" s="92">
        <v>0</v>
      </c>
      <c r="UN40" s="92">
        <v>0</v>
      </c>
      <c r="UO40" s="92">
        <v>0</v>
      </c>
      <c r="UP40" s="92">
        <v>0</v>
      </c>
      <c r="UQ40" s="92">
        <v>0</v>
      </c>
      <c r="UR40" s="92">
        <v>0</v>
      </c>
      <c r="US40" s="92">
        <v>0</v>
      </c>
      <c r="UT40" s="92">
        <v>0</v>
      </c>
      <c r="UU40" s="92">
        <v>0</v>
      </c>
      <c r="UV40" s="92">
        <v>0</v>
      </c>
      <c r="UW40" s="92">
        <v>0</v>
      </c>
      <c r="UX40" s="92">
        <v>0</v>
      </c>
      <c r="UY40" s="92">
        <v>0</v>
      </c>
      <c r="UZ40" s="92">
        <v>0</v>
      </c>
      <c r="VA40" s="92">
        <v>0</v>
      </c>
      <c r="VB40" s="92">
        <v>0</v>
      </c>
      <c r="VC40" s="92">
        <v>0</v>
      </c>
      <c r="VD40" s="92">
        <v>0</v>
      </c>
      <c r="VE40" s="92">
        <v>0</v>
      </c>
      <c r="VF40" s="92">
        <v>0</v>
      </c>
      <c r="VG40" s="92">
        <v>0</v>
      </c>
      <c r="VH40" s="92">
        <v>0</v>
      </c>
      <c r="VI40" s="92">
        <v>0</v>
      </c>
      <c r="VJ40" s="92">
        <v>0</v>
      </c>
      <c r="VK40" s="92">
        <v>0</v>
      </c>
      <c r="VL40" s="92">
        <v>0</v>
      </c>
      <c r="VM40" s="92">
        <v>0</v>
      </c>
      <c r="VN40" s="92">
        <v>0</v>
      </c>
      <c r="VO40" s="92">
        <v>0</v>
      </c>
      <c r="VP40" s="92">
        <v>0</v>
      </c>
      <c r="VQ40" s="92">
        <v>0</v>
      </c>
      <c r="VR40" s="92">
        <v>0</v>
      </c>
      <c r="VS40" s="92">
        <v>0</v>
      </c>
      <c r="VT40" s="92">
        <v>0</v>
      </c>
      <c r="VU40" s="92">
        <v>0</v>
      </c>
      <c r="VV40" s="92">
        <v>0</v>
      </c>
      <c r="VW40" s="92">
        <v>0</v>
      </c>
      <c r="VX40" s="92">
        <v>0</v>
      </c>
      <c r="VY40" s="92">
        <v>0</v>
      </c>
      <c r="VZ40" s="92">
        <v>0</v>
      </c>
      <c r="WA40" s="92">
        <v>0</v>
      </c>
      <c r="WB40" s="92">
        <v>0</v>
      </c>
      <c r="WC40" s="92">
        <v>0.74666719444444496</v>
      </c>
    </row>
    <row r="41" spans="2:601" ht="13.5" customHeight="1">
      <c r="B41" s="851" t="s">
        <v>2735</v>
      </c>
      <c r="C41" s="92">
        <v>0</v>
      </c>
      <c r="D41" s="92">
        <v>244799.33</v>
      </c>
      <c r="E41" s="92">
        <v>-716.33434799999998</v>
      </c>
      <c r="F41" s="92">
        <v>8962.7248099999997</v>
      </c>
      <c r="G41" s="92">
        <v>0</v>
      </c>
      <c r="H41" s="92">
        <v>0</v>
      </c>
      <c r="I41" s="92">
        <v>0</v>
      </c>
      <c r="J41" s="92">
        <v>0</v>
      </c>
      <c r="K41" s="92">
        <v>0</v>
      </c>
      <c r="L41" s="92">
        <v>0</v>
      </c>
      <c r="M41" s="92">
        <v>0</v>
      </c>
      <c r="N41" s="92">
        <v>1.87457352</v>
      </c>
      <c r="O41" s="92">
        <v>0</v>
      </c>
      <c r="P41" s="92">
        <v>0</v>
      </c>
      <c r="Q41" s="92">
        <v>0</v>
      </c>
      <c r="R41" s="92">
        <v>0</v>
      </c>
      <c r="S41" s="92">
        <v>0</v>
      </c>
      <c r="T41" s="92">
        <v>67.764712200000005</v>
      </c>
      <c r="U41" s="92">
        <v>0</v>
      </c>
      <c r="V41" s="92">
        <v>0</v>
      </c>
      <c r="W41" s="92">
        <v>0</v>
      </c>
      <c r="X41" s="92">
        <v>0</v>
      </c>
      <c r="Y41" s="92">
        <v>0</v>
      </c>
      <c r="Z41" s="92">
        <v>0</v>
      </c>
      <c r="AA41" s="92">
        <v>0</v>
      </c>
      <c r="AB41" s="92">
        <v>0</v>
      </c>
      <c r="AC41" s="92">
        <v>0</v>
      </c>
      <c r="AD41" s="92">
        <v>0</v>
      </c>
      <c r="AE41" s="92">
        <v>0</v>
      </c>
      <c r="AF41" s="92">
        <v>0</v>
      </c>
      <c r="AG41" s="92">
        <v>0</v>
      </c>
      <c r="AH41" s="92">
        <v>0</v>
      </c>
      <c r="AI41" s="92">
        <v>0</v>
      </c>
      <c r="AJ41" s="92">
        <v>0</v>
      </c>
      <c r="AK41" s="92">
        <v>0</v>
      </c>
      <c r="AL41" s="92">
        <v>0</v>
      </c>
      <c r="AM41" s="92">
        <v>0</v>
      </c>
      <c r="AN41" s="92">
        <v>0</v>
      </c>
      <c r="AO41" s="92">
        <v>0</v>
      </c>
      <c r="AP41" s="92">
        <v>0</v>
      </c>
      <c r="AQ41" s="92">
        <v>0</v>
      </c>
      <c r="AR41" s="92">
        <v>0</v>
      </c>
      <c r="AS41" s="92">
        <v>0</v>
      </c>
      <c r="AT41" s="92">
        <v>0</v>
      </c>
      <c r="AU41" s="92">
        <v>0</v>
      </c>
      <c r="AV41" s="92">
        <v>0</v>
      </c>
      <c r="AW41" s="92">
        <v>0</v>
      </c>
      <c r="AX41" s="92">
        <v>0</v>
      </c>
      <c r="AY41" s="92">
        <v>0</v>
      </c>
      <c r="AZ41" s="92">
        <v>0</v>
      </c>
      <c r="BA41" s="92">
        <v>0</v>
      </c>
      <c r="BB41" s="92">
        <v>0</v>
      </c>
      <c r="BC41" s="92">
        <v>0</v>
      </c>
      <c r="BD41" s="92">
        <v>0</v>
      </c>
      <c r="BE41" s="92">
        <v>0</v>
      </c>
      <c r="BF41" s="92">
        <v>0</v>
      </c>
      <c r="BG41" s="92">
        <v>0</v>
      </c>
      <c r="BH41" s="92">
        <v>0</v>
      </c>
      <c r="BI41" s="92">
        <v>0</v>
      </c>
      <c r="BJ41" s="92">
        <v>0</v>
      </c>
      <c r="BK41" s="92">
        <v>0</v>
      </c>
      <c r="BL41" s="92">
        <v>0</v>
      </c>
      <c r="BM41" s="92">
        <v>0</v>
      </c>
      <c r="BN41" s="92">
        <v>0</v>
      </c>
      <c r="BO41" s="92">
        <v>0</v>
      </c>
      <c r="BP41" s="92">
        <v>0.99229002700000002</v>
      </c>
      <c r="BQ41" s="92">
        <v>0</v>
      </c>
      <c r="BR41" s="92">
        <v>0</v>
      </c>
      <c r="BS41" s="92">
        <v>0</v>
      </c>
      <c r="BT41" s="92">
        <v>0</v>
      </c>
      <c r="BU41" s="92">
        <v>0</v>
      </c>
      <c r="BV41" s="92">
        <v>0</v>
      </c>
      <c r="BW41" s="92">
        <v>0</v>
      </c>
      <c r="BX41" s="92">
        <v>2.0753963199999999E-4</v>
      </c>
      <c r="BY41" s="92">
        <v>0</v>
      </c>
      <c r="BZ41" s="92">
        <v>0</v>
      </c>
      <c r="CA41" s="92">
        <v>0</v>
      </c>
      <c r="CB41" s="92">
        <v>0</v>
      </c>
      <c r="CC41" s="92">
        <v>0</v>
      </c>
      <c r="CD41" s="92">
        <v>7.5024336300000003E-3</v>
      </c>
      <c r="CE41" s="92">
        <v>0</v>
      </c>
      <c r="CF41" s="92">
        <v>0</v>
      </c>
      <c r="CG41" s="92">
        <v>0</v>
      </c>
      <c r="CH41" s="92">
        <v>0</v>
      </c>
      <c r="CI41" s="92">
        <v>0</v>
      </c>
      <c r="CJ41" s="92">
        <v>0</v>
      </c>
      <c r="CK41" s="92">
        <v>0</v>
      </c>
      <c r="CL41" s="92">
        <v>0</v>
      </c>
      <c r="CM41" s="92">
        <v>0</v>
      </c>
      <c r="CN41" s="92">
        <v>0</v>
      </c>
      <c r="CO41" s="92">
        <v>0</v>
      </c>
      <c r="CP41" s="92">
        <v>0</v>
      </c>
      <c r="CQ41" s="92">
        <v>0</v>
      </c>
      <c r="CR41" s="92">
        <v>0</v>
      </c>
      <c r="CS41" s="92">
        <v>0</v>
      </c>
      <c r="CT41" s="92">
        <v>0</v>
      </c>
      <c r="CU41" s="92">
        <v>0</v>
      </c>
      <c r="CV41" s="92">
        <v>0</v>
      </c>
      <c r="CW41" s="92">
        <v>0</v>
      </c>
      <c r="CX41" s="92">
        <v>0</v>
      </c>
      <c r="CY41" s="92">
        <v>0</v>
      </c>
      <c r="CZ41" s="92">
        <v>0</v>
      </c>
      <c r="DA41" s="92">
        <v>0</v>
      </c>
      <c r="DB41" s="92">
        <v>0</v>
      </c>
      <c r="DC41" s="92">
        <v>0</v>
      </c>
      <c r="DD41" s="92">
        <v>0</v>
      </c>
      <c r="DE41" s="92">
        <v>0</v>
      </c>
      <c r="DF41" s="92">
        <v>0</v>
      </c>
      <c r="DG41" s="92">
        <v>0</v>
      </c>
      <c r="DH41" s="92">
        <v>0</v>
      </c>
      <c r="DI41" s="92">
        <v>0</v>
      </c>
      <c r="DJ41" s="92">
        <v>0</v>
      </c>
      <c r="DK41" s="92">
        <v>0</v>
      </c>
      <c r="DL41" s="92">
        <v>0</v>
      </c>
      <c r="DM41" s="92">
        <v>0</v>
      </c>
      <c r="DN41" s="92">
        <v>0</v>
      </c>
      <c r="DO41" s="92">
        <v>0</v>
      </c>
      <c r="DP41" s="92">
        <v>0</v>
      </c>
      <c r="DQ41" s="92">
        <v>0</v>
      </c>
      <c r="DR41" s="92">
        <v>0</v>
      </c>
      <c r="DS41" s="92">
        <v>0</v>
      </c>
      <c r="DT41" s="92">
        <v>0</v>
      </c>
      <c r="DU41" s="92">
        <v>0</v>
      </c>
      <c r="DV41" s="92">
        <v>0</v>
      </c>
      <c r="DW41" s="92">
        <v>0</v>
      </c>
      <c r="DX41" s="92">
        <v>0</v>
      </c>
      <c r="DY41" s="92">
        <v>0</v>
      </c>
      <c r="DZ41" s="92">
        <v>161465.997</v>
      </c>
      <c r="EA41" s="92">
        <v>0</v>
      </c>
      <c r="EB41" s="92">
        <v>0</v>
      </c>
      <c r="EC41" s="92">
        <v>0</v>
      </c>
      <c r="ED41" s="92">
        <v>0</v>
      </c>
      <c r="EE41" s="92">
        <v>0</v>
      </c>
      <c r="EF41" s="92">
        <v>0</v>
      </c>
      <c r="EG41" s="92">
        <v>0</v>
      </c>
      <c r="EH41" s="92">
        <v>641.66666699999996</v>
      </c>
      <c r="EI41" s="92">
        <v>0</v>
      </c>
      <c r="EJ41" s="92">
        <v>0</v>
      </c>
      <c r="EK41" s="92">
        <v>0</v>
      </c>
      <c r="EL41" s="92">
        <v>0</v>
      </c>
      <c r="EM41" s="92">
        <v>0</v>
      </c>
      <c r="EN41" s="92">
        <v>12208.3333</v>
      </c>
      <c r="EO41" s="92">
        <v>0</v>
      </c>
      <c r="EP41" s="92">
        <v>0</v>
      </c>
      <c r="EQ41" s="92">
        <v>0</v>
      </c>
      <c r="ER41" s="92">
        <v>0</v>
      </c>
      <c r="ES41" s="92">
        <v>0</v>
      </c>
      <c r="ET41" s="92">
        <v>0</v>
      </c>
      <c r="EU41" s="92">
        <v>0</v>
      </c>
      <c r="EV41" s="92">
        <v>0</v>
      </c>
      <c r="EW41" s="92">
        <v>0</v>
      </c>
      <c r="EX41" s="92">
        <v>0</v>
      </c>
      <c r="EY41" s="92">
        <v>0</v>
      </c>
      <c r="EZ41" s="92">
        <v>0</v>
      </c>
      <c r="FA41" s="92">
        <v>0</v>
      </c>
      <c r="FB41" s="92">
        <v>0</v>
      </c>
      <c r="FC41" s="92">
        <v>0</v>
      </c>
      <c r="FD41" s="92">
        <v>0</v>
      </c>
      <c r="FE41" s="92">
        <v>0</v>
      </c>
      <c r="FF41" s="92">
        <v>0</v>
      </c>
      <c r="FG41" s="92">
        <v>0</v>
      </c>
      <c r="FH41" s="92">
        <v>0</v>
      </c>
      <c r="FI41" s="92">
        <v>0</v>
      </c>
      <c r="FJ41" s="92">
        <v>0</v>
      </c>
      <c r="FK41" s="92">
        <v>0</v>
      </c>
      <c r="FL41" s="92">
        <v>0</v>
      </c>
      <c r="FM41" s="92">
        <v>0</v>
      </c>
      <c r="FN41" s="92">
        <v>0</v>
      </c>
      <c r="FO41" s="92">
        <v>0</v>
      </c>
      <c r="FP41" s="92">
        <v>0</v>
      </c>
      <c r="FQ41" s="92">
        <v>0</v>
      </c>
      <c r="FR41" s="92">
        <v>0</v>
      </c>
      <c r="FS41" s="92">
        <v>0</v>
      </c>
      <c r="FT41" s="92">
        <v>0</v>
      </c>
      <c r="FU41" s="92">
        <v>0</v>
      </c>
      <c r="FV41" s="92">
        <v>0</v>
      </c>
      <c r="FW41" s="92">
        <v>0</v>
      </c>
      <c r="FX41" s="92">
        <v>0</v>
      </c>
      <c r="FY41" s="92">
        <v>0</v>
      </c>
      <c r="FZ41" s="92">
        <v>0</v>
      </c>
      <c r="GA41" s="92">
        <v>0</v>
      </c>
      <c r="GB41" s="92">
        <v>0</v>
      </c>
      <c r="GC41" s="92">
        <v>0</v>
      </c>
      <c r="GD41" s="92">
        <v>0</v>
      </c>
      <c r="GE41" s="92">
        <v>0</v>
      </c>
      <c r="GF41" s="92">
        <v>0</v>
      </c>
      <c r="GG41" s="92">
        <v>0</v>
      </c>
      <c r="GH41" s="92">
        <v>0</v>
      </c>
      <c r="GI41" s="92">
        <v>0</v>
      </c>
      <c r="GJ41" s="92">
        <v>0.92628330000000003</v>
      </c>
      <c r="GK41" s="92">
        <v>0</v>
      </c>
      <c r="GL41" s="92">
        <v>0</v>
      </c>
      <c r="GM41" s="92">
        <v>0</v>
      </c>
      <c r="GN41" s="92">
        <v>0</v>
      </c>
      <c r="GO41" s="92">
        <v>0</v>
      </c>
      <c r="GP41" s="92">
        <v>0</v>
      </c>
      <c r="GQ41" s="92">
        <v>0</v>
      </c>
      <c r="GR41" s="92">
        <v>3.6810543900000002E-3</v>
      </c>
      <c r="GS41" s="92">
        <v>0</v>
      </c>
      <c r="GT41" s="92">
        <v>0</v>
      </c>
      <c r="GU41" s="92">
        <v>0</v>
      </c>
      <c r="GV41" s="92">
        <v>0</v>
      </c>
      <c r="GW41" s="92">
        <v>0</v>
      </c>
      <c r="GX41" s="92">
        <v>7.0035645300000005E-2</v>
      </c>
      <c r="GY41" s="92">
        <v>0</v>
      </c>
      <c r="GZ41" s="92">
        <v>0</v>
      </c>
      <c r="HA41" s="92">
        <v>0</v>
      </c>
      <c r="HB41" s="92">
        <v>0</v>
      </c>
      <c r="HC41" s="92">
        <v>0</v>
      </c>
      <c r="HD41" s="92">
        <v>0</v>
      </c>
      <c r="HE41" s="92">
        <v>0</v>
      </c>
      <c r="HF41" s="92">
        <v>0</v>
      </c>
      <c r="HG41" s="92">
        <v>0</v>
      </c>
      <c r="HH41" s="92">
        <v>0</v>
      </c>
      <c r="HI41" s="92">
        <v>0</v>
      </c>
      <c r="HJ41" s="92">
        <v>0</v>
      </c>
      <c r="HK41" s="92">
        <v>0</v>
      </c>
      <c r="HL41" s="92">
        <v>0</v>
      </c>
      <c r="HM41" s="92">
        <v>0</v>
      </c>
      <c r="HN41" s="92">
        <v>0</v>
      </c>
      <c r="HO41" s="92">
        <v>0</v>
      </c>
      <c r="HP41" s="92">
        <v>0</v>
      </c>
      <c r="HQ41" s="92">
        <v>0</v>
      </c>
      <c r="HR41" s="92">
        <v>0</v>
      </c>
      <c r="HS41" s="92">
        <v>0</v>
      </c>
      <c r="HT41" s="92">
        <v>0</v>
      </c>
      <c r="HU41" s="92">
        <v>0</v>
      </c>
      <c r="HV41" s="92">
        <v>0</v>
      </c>
      <c r="HW41" s="92">
        <v>0</v>
      </c>
      <c r="HX41" s="92">
        <v>0</v>
      </c>
      <c r="HY41" s="92">
        <v>0</v>
      </c>
      <c r="HZ41" s="92">
        <v>0</v>
      </c>
      <c r="IA41" s="92">
        <v>0</v>
      </c>
      <c r="IB41" s="92">
        <v>0</v>
      </c>
      <c r="IC41" s="92">
        <v>0</v>
      </c>
      <c r="ID41" s="92">
        <v>0</v>
      </c>
      <c r="IE41" s="92">
        <v>0</v>
      </c>
      <c r="IF41" s="92">
        <v>0</v>
      </c>
      <c r="IG41" s="92">
        <v>0</v>
      </c>
      <c r="IH41" s="92">
        <v>0</v>
      </c>
      <c r="II41" s="92">
        <v>0</v>
      </c>
      <c r="IJ41" s="92">
        <v>0</v>
      </c>
      <c r="IK41" s="92">
        <v>0</v>
      </c>
      <c r="IL41" s="92">
        <v>0</v>
      </c>
      <c r="IM41" s="92">
        <v>0</v>
      </c>
      <c r="IN41" s="92">
        <v>0</v>
      </c>
      <c r="IO41" s="92">
        <v>0</v>
      </c>
      <c r="IP41" s="92">
        <v>0</v>
      </c>
      <c r="IQ41" s="92">
        <v>0</v>
      </c>
      <c r="IR41" s="92">
        <v>0</v>
      </c>
      <c r="IS41" s="92">
        <v>0</v>
      </c>
      <c r="IT41" s="92">
        <v>9032.3641000000007</v>
      </c>
      <c r="IU41" s="92">
        <v>174315.997</v>
      </c>
      <c r="IV41" s="92">
        <v>2997.0245100000002</v>
      </c>
      <c r="IW41" s="92">
        <v>88.019640800000005</v>
      </c>
      <c r="IX41" s="92">
        <v>301.012204</v>
      </c>
      <c r="IY41" s="92">
        <v>0</v>
      </c>
      <c r="IZ41" s="92">
        <v>1</v>
      </c>
      <c r="JA41" s="92">
        <v>0</v>
      </c>
      <c r="JB41" s="92">
        <v>-68914.657600000006</v>
      </c>
      <c r="JC41" s="92">
        <v>-3570.8844300000001</v>
      </c>
      <c r="JD41" s="92">
        <v>-622.46227899999997</v>
      </c>
      <c r="JE41" s="92">
        <v>-37.0641842</v>
      </c>
      <c r="JF41" s="92">
        <v>-1.92051913</v>
      </c>
      <c r="JG41" s="92">
        <v>5.02296198E-2</v>
      </c>
      <c r="JH41" s="92">
        <v>0.96938366899999995</v>
      </c>
      <c r="JI41" s="92">
        <v>19.299044500000001</v>
      </c>
      <c r="JJ41" s="92">
        <v>2875.7080099999998</v>
      </c>
      <c r="JK41" s="92">
        <v>0</v>
      </c>
      <c r="JL41" s="92">
        <v>0</v>
      </c>
      <c r="JM41" s="92">
        <v>0</v>
      </c>
      <c r="JN41" s="92">
        <v>0</v>
      </c>
      <c r="JO41" s="92">
        <v>0</v>
      </c>
      <c r="JP41" s="92">
        <v>0</v>
      </c>
      <c r="JQ41" s="92">
        <v>0</v>
      </c>
      <c r="JR41" s="92">
        <v>0</v>
      </c>
      <c r="JS41" s="92">
        <v>0</v>
      </c>
      <c r="JT41" s="92">
        <v>0</v>
      </c>
      <c r="JU41" s="92">
        <v>0</v>
      </c>
      <c r="JV41" s="92">
        <v>0</v>
      </c>
      <c r="JW41" s="92">
        <v>0</v>
      </c>
      <c r="JX41" s="92">
        <v>0</v>
      </c>
      <c r="JY41" s="92">
        <v>0</v>
      </c>
      <c r="JZ41" s="92">
        <v>0</v>
      </c>
      <c r="KA41" s="92">
        <v>0</v>
      </c>
      <c r="KB41" s="92">
        <v>0</v>
      </c>
      <c r="KC41" s="92">
        <v>0</v>
      </c>
      <c r="KD41" s="92">
        <v>0</v>
      </c>
      <c r="KE41" s="92">
        <v>0</v>
      </c>
      <c r="KF41" s="92">
        <v>0</v>
      </c>
      <c r="KG41" s="92">
        <v>0</v>
      </c>
      <c r="KH41" s="92">
        <v>0</v>
      </c>
      <c r="KI41" s="92">
        <v>0</v>
      </c>
      <c r="KJ41" s="92">
        <v>0</v>
      </c>
      <c r="KK41" s="92">
        <v>0</v>
      </c>
      <c r="KL41" s="92">
        <v>0</v>
      </c>
      <c r="KM41" s="92">
        <v>0</v>
      </c>
      <c r="KN41" s="92">
        <v>0</v>
      </c>
      <c r="KO41" s="92">
        <v>0</v>
      </c>
      <c r="KP41" s="92">
        <v>0</v>
      </c>
      <c r="KQ41" s="92">
        <v>0</v>
      </c>
      <c r="KR41" s="92">
        <v>0</v>
      </c>
      <c r="KS41" s="92">
        <v>0</v>
      </c>
      <c r="KT41" s="92">
        <v>0</v>
      </c>
      <c r="KU41" s="92">
        <v>0</v>
      </c>
      <c r="KV41" s="92">
        <v>0</v>
      </c>
      <c r="KW41" s="92">
        <v>0</v>
      </c>
      <c r="KX41" s="92">
        <v>0</v>
      </c>
      <c r="KY41" s="92">
        <v>0</v>
      </c>
      <c r="KZ41" s="92">
        <v>0</v>
      </c>
      <c r="LA41" s="92">
        <v>0</v>
      </c>
      <c r="LB41" s="92">
        <v>0</v>
      </c>
      <c r="LC41" s="92">
        <v>180.11871300000001</v>
      </c>
      <c r="LD41" s="92">
        <v>7.3486379299999998</v>
      </c>
      <c r="LE41" s="92">
        <v>3.0833445899999998</v>
      </c>
      <c r="LF41" s="92">
        <v>123.17170400000001</v>
      </c>
      <c r="LG41" s="92">
        <v>15.0101718</v>
      </c>
      <c r="LH41" s="92">
        <v>86.308280699999997</v>
      </c>
      <c r="LI41" s="92">
        <v>25.113917199999999</v>
      </c>
      <c r="LJ41" s="92">
        <v>113.094272</v>
      </c>
      <c r="LK41" s="92">
        <v>73.253176100000005</v>
      </c>
      <c r="LL41" s="92">
        <v>0</v>
      </c>
      <c r="LM41" s="92">
        <v>0</v>
      </c>
      <c r="LN41" s="92">
        <v>0</v>
      </c>
      <c r="LO41" s="92">
        <v>0</v>
      </c>
      <c r="LP41" s="92">
        <v>0</v>
      </c>
      <c r="LQ41" s="92">
        <v>0</v>
      </c>
      <c r="LR41" s="92">
        <v>0</v>
      </c>
      <c r="LS41" s="92">
        <v>0</v>
      </c>
      <c r="LT41" s="92">
        <v>0</v>
      </c>
      <c r="LU41" s="92">
        <v>0</v>
      </c>
      <c r="LV41" s="92">
        <v>0</v>
      </c>
      <c r="LW41" s="92">
        <v>0</v>
      </c>
      <c r="LX41" s="92">
        <v>0</v>
      </c>
      <c r="LY41" s="92">
        <v>0</v>
      </c>
      <c r="LZ41" s="92">
        <v>0</v>
      </c>
      <c r="MA41" s="92">
        <v>0</v>
      </c>
      <c r="MB41" s="92">
        <v>0</v>
      </c>
      <c r="MC41" s="92">
        <v>0</v>
      </c>
      <c r="MD41" s="92">
        <v>0</v>
      </c>
      <c r="ME41" s="92">
        <v>0</v>
      </c>
      <c r="MF41" s="92">
        <v>0</v>
      </c>
      <c r="MG41" s="92">
        <v>0</v>
      </c>
      <c r="MH41" s="92">
        <v>0</v>
      </c>
      <c r="MI41" s="92">
        <v>0</v>
      </c>
      <c r="MJ41" s="92">
        <v>0</v>
      </c>
      <c r="MK41" s="92">
        <v>0</v>
      </c>
      <c r="ML41" s="92">
        <v>0</v>
      </c>
      <c r="MM41" s="92">
        <v>0</v>
      </c>
      <c r="MN41" s="92">
        <v>0</v>
      </c>
      <c r="MO41" s="92">
        <v>0</v>
      </c>
      <c r="MP41" s="92">
        <v>0</v>
      </c>
      <c r="MQ41" s="92">
        <v>0</v>
      </c>
      <c r="MR41" s="92">
        <v>0</v>
      </c>
      <c r="MS41" s="92">
        <v>0</v>
      </c>
      <c r="MT41" s="92">
        <v>0</v>
      </c>
      <c r="MU41" s="92">
        <v>0</v>
      </c>
      <c r="MV41" s="92">
        <v>0</v>
      </c>
      <c r="MW41" s="92">
        <v>0</v>
      </c>
      <c r="MX41" s="92">
        <v>0</v>
      </c>
      <c r="MY41" s="92">
        <v>0</v>
      </c>
      <c r="MZ41" s="92">
        <v>0</v>
      </c>
      <c r="NA41" s="92">
        <v>0</v>
      </c>
      <c r="NB41" s="92">
        <v>0</v>
      </c>
      <c r="NC41" s="92">
        <v>0</v>
      </c>
      <c r="ND41" s="92">
        <v>0</v>
      </c>
      <c r="NE41" s="92">
        <v>0</v>
      </c>
      <c r="NF41" s="92">
        <v>0</v>
      </c>
      <c r="NG41" s="92">
        <v>0</v>
      </c>
      <c r="NH41" s="92">
        <v>0</v>
      </c>
      <c r="NI41" s="92">
        <v>0</v>
      </c>
      <c r="NJ41" s="92">
        <v>0</v>
      </c>
      <c r="NK41" s="92">
        <v>0</v>
      </c>
      <c r="NL41" s="92">
        <v>0</v>
      </c>
      <c r="NM41" s="92">
        <v>0.28749892300000002</v>
      </c>
      <c r="NN41" s="92">
        <v>1.1729628000000001E-2</v>
      </c>
      <c r="NO41" s="92">
        <v>4.9215222200000002E-3</v>
      </c>
      <c r="NP41" s="92">
        <v>0.19660218400000001</v>
      </c>
      <c r="NQ41" s="92">
        <v>2.3958688999999998E-2</v>
      </c>
      <c r="NR41" s="92">
        <v>0.13776213100000001</v>
      </c>
      <c r="NS41" s="92">
        <v>4.00859192E-2</v>
      </c>
      <c r="NT41" s="92">
        <v>0.18051695400000001</v>
      </c>
      <c r="NU41" s="92">
        <v>0.116924049</v>
      </c>
      <c r="NV41" s="92">
        <v>0</v>
      </c>
      <c r="NW41" s="92">
        <v>0</v>
      </c>
      <c r="NX41" s="92">
        <v>0</v>
      </c>
      <c r="NY41" s="92">
        <v>0</v>
      </c>
      <c r="NZ41" s="92">
        <v>0</v>
      </c>
      <c r="OA41" s="92">
        <v>0</v>
      </c>
      <c r="OB41" s="92">
        <v>0</v>
      </c>
      <c r="OC41" s="92">
        <v>0</v>
      </c>
      <c r="OD41" s="92">
        <v>0</v>
      </c>
      <c r="OE41" s="92">
        <v>0</v>
      </c>
      <c r="OF41" s="92">
        <v>0</v>
      </c>
      <c r="OG41" s="92">
        <v>0</v>
      </c>
      <c r="OH41" s="92">
        <v>0</v>
      </c>
      <c r="OI41" s="92">
        <v>0</v>
      </c>
      <c r="OJ41" s="92">
        <v>0</v>
      </c>
      <c r="OK41" s="92">
        <v>0</v>
      </c>
      <c r="OL41" s="92">
        <v>0</v>
      </c>
      <c r="OM41" s="92">
        <v>0</v>
      </c>
      <c r="ON41" s="92">
        <v>0</v>
      </c>
      <c r="OO41" s="92">
        <v>0</v>
      </c>
      <c r="OP41" s="92">
        <v>0</v>
      </c>
      <c r="OQ41" s="92">
        <v>0</v>
      </c>
      <c r="OR41" s="92">
        <v>0</v>
      </c>
      <c r="OS41" s="92">
        <v>0</v>
      </c>
      <c r="OT41" s="92">
        <v>0</v>
      </c>
      <c r="OU41" s="92">
        <v>0</v>
      </c>
      <c r="OV41" s="92">
        <v>0</v>
      </c>
      <c r="OW41" s="92">
        <v>0</v>
      </c>
      <c r="OX41" s="92">
        <v>0</v>
      </c>
      <c r="OY41" s="92">
        <v>0</v>
      </c>
      <c r="OZ41" s="92">
        <v>0</v>
      </c>
      <c r="PA41" s="92">
        <v>0</v>
      </c>
      <c r="PB41" s="92">
        <v>0</v>
      </c>
      <c r="PC41" s="92">
        <v>0</v>
      </c>
      <c r="PD41" s="92">
        <v>0</v>
      </c>
      <c r="PE41" s="92">
        <v>0</v>
      </c>
      <c r="PF41" s="92">
        <v>0</v>
      </c>
      <c r="PG41" s="92">
        <v>0</v>
      </c>
      <c r="PH41" s="92">
        <v>0</v>
      </c>
      <c r="PI41" s="92">
        <v>0</v>
      </c>
      <c r="PJ41" s="92">
        <v>0</v>
      </c>
      <c r="PK41" s="92">
        <v>0</v>
      </c>
      <c r="PL41" s="92">
        <v>0</v>
      </c>
      <c r="PM41" s="92">
        <v>0</v>
      </c>
      <c r="PN41" s="92">
        <v>0</v>
      </c>
      <c r="PO41" s="92">
        <v>0</v>
      </c>
      <c r="PP41" s="92">
        <v>0</v>
      </c>
      <c r="PQ41" s="92">
        <v>0</v>
      </c>
      <c r="PR41" s="92">
        <v>0</v>
      </c>
      <c r="PS41" s="92">
        <v>0</v>
      </c>
      <c r="PT41" s="92">
        <v>0</v>
      </c>
      <c r="PU41" s="92">
        <v>0</v>
      </c>
      <c r="PV41" s="92">
        <v>0</v>
      </c>
      <c r="PW41" s="92">
        <v>29204.880399999998</v>
      </c>
      <c r="PX41" s="92">
        <v>1191.5257899999999</v>
      </c>
      <c r="PY41" s="92">
        <v>499.94089100000002</v>
      </c>
      <c r="PZ41" s="92">
        <v>16273.075999999999</v>
      </c>
      <c r="QA41" s="92">
        <v>1983.09887</v>
      </c>
      <c r="QB41" s="92">
        <v>13131.780699999999</v>
      </c>
      <c r="QC41" s="92">
        <v>1508.1550199999999</v>
      </c>
      <c r="QD41" s="92">
        <v>2583.0279399999999</v>
      </c>
      <c r="QE41" s="92">
        <v>4107.8476600000004</v>
      </c>
      <c r="QF41" s="92">
        <v>0</v>
      </c>
      <c r="QG41" s="92">
        <v>0</v>
      </c>
      <c r="QH41" s="92">
        <v>0</v>
      </c>
      <c r="QI41" s="92">
        <v>0</v>
      </c>
      <c r="QJ41" s="92">
        <v>0</v>
      </c>
      <c r="QK41" s="92">
        <v>0</v>
      </c>
      <c r="QL41" s="92">
        <v>0</v>
      </c>
      <c r="QM41" s="92">
        <v>0</v>
      </c>
      <c r="QN41" s="92">
        <v>0</v>
      </c>
      <c r="QO41" s="92">
        <v>0</v>
      </c>
      <c r="QP41" s="92">
        <v>0</v>
      </c>
      <c r="QQ41" s="92">
        <v>0</v>
      </c>
      <c r="QR41" s="92">
        <v>0</v>
      </c>
      <c r="QS41" s="92">
        <v>0</v>
      </c>
      <c r="QT41" s="92">
        <v>0</v>
      </c>
      <c r="QU41" s="92">
        <v>0</v>
      </c>
      <c r="QV41" s="92">
        <v>0</v>
      </c>
      <c r="QW41" s="92">
        <v>0</v>
      </c>
      <c r="QX41" s="92">
        <v>0</v>
      </c>
      <c r="QY41" s="92">
        <v>0</v>
      </c>
      <c r="QZ41" s="92">
        <v>0</v>
      </c>
      <c r="RA41" s="92">
        <v>0</v>
      </c>
      <c r="RB41" s="92">
        <v>0</v>
      </c>
      <c r="RC41" s="92">
        <v>0</v>
      </c>
      <c r="RD41" s="92">
        <v>0</v>
      </c>
      <c r="RE41" s="92">
        <v>0</v>
      </c>
      <c r="RF41" s="92">
        <v>0</v>
      </c>
      <c r="RG41" s="92">
        <v>0</v>
      </c>
      <c r="RH41" s="92">
        <v>0</v>
      </c>
      <c r="RI41" s="92">
        <v>0</v>
      </c>
      <c r="RJ41" s="92">
        <v>0</v>
      </c>
      <c r="RK41" s="92">
        <v>0</v>
      </c>
      <c r="RL41" s="92">
        <v>0</v>
      </c>
      <c r="RM41" s="92">
        <v>0</v>
      </c>
      <c r="RN41" s="92">
        <v>0</v>
      </c>
      <c r="RO41" s="92">
        <v>0</v>
      </c>
      <c r="RP41" s="92">
        <v>0</v>
      </c>
      <c r="RQ41" s="92">
        <v>0</v>
      </c>
      <c r="RR41" s="92">
        <v>0</v>
      </c>
      <c r="RS41" s="92">
        <v>0</v>
      </c>
      <c r="RT41" s="92">
        <v>0</v>
      </c>
      <c r="RU41" s="92">
        <v>0</v>
      </c>
      <c r="RV41" s="92">
        <v>0</v>
      </c>
      <c r="RW41" s="92">
        <v>0</v>
      </c>
      <c r="RX41" s="92">
        <v>0</v>
      </c>
      <c r="RY41" s="92">
        <v>0</v>
      </c>
      <c r="RZ41" s="92">
        <v>0</v>
      </c>
      <c r="SA41" s="92">
        <v>0</v>
      </c>
      <c r="SB41" s="92">
        <v>0</v>
      </c>
      <c r="SC41" s="92">
        <v>0</v>
      </c>
      <c r="SD41" s="92">
        <v>0</v>
      </c>
      <c r="SE41" s="92">
        <v>0</v>
      </c>
      <c r="SF41" s="92">
        <v>0</v>
      </c>
      <c r="SG41" s="92">
        <v>0.414351578</v>
      </c>
      <c r="SH41" s="92">
        <v>1.69050715E-2</v>
      </c>
      <c r="SI41" s="92">
        <v>7.093037E-3</v>
      </c>
      <c r="SJ41" s="92">
        <v>0.23087835400000001</v>
      </c>
      <c r="SK41" s="92">
        <v>2.8135713400000002E-2</v>
      </c>
      <c r="SL41" s="92">
        <v>0.18631043899999999</v>
      </c>
      <c r="SM41" s="92">
        <v>2.1397328300000001E-2</v>
      </c>
      <c r="SN41" s="92">
        <v>3.6647357800000002E-2</v>
      </c>
      <c r="SO41" s="92">
        <v>5.8281120700000001E-2</v>
      </c>
      <c r="SP41" s="92">
        <v>0</v>
      </c>
      <c r="SQ41" s="92">
        <v>0</v>
      </c>
      <c r="SR41" s="92">
        <v>0</v>
      </c>
      <c r="SS41" s="92">
        <v>0</v>
      </c>
      <c r="ST41" s="92">
        <v>0</v>
      </c>
      <c r="SU41" s="92">
        <v>0</v>
      </c>
      <c r="SV41" s="92">
        <v>0</v>
      </c>
      <c r="SW41" s="92">
        <v>0</v>
      </c>
      <c r="SX41" s="92">
        <v>0</v>
      </c>
      <c r="SY41" s="92">
        <v>626.50221799999997</v>
      </c>
      <c r="SZ41" s="92">
        <v>70483.333299999998</v>
      </c>
      <c r="TA41" s="92">
        <v>561.97589300000004</v>
      </c>
      <c r="TB41" s="92">
        <v>88.019640800000005</v>
      </c>
      <c r="TC41" s="92">
        <v>301.012204</v>
      </c>
      <c r="TD41" s="92">
        <v>0</v>
      </c>
      <c r="TE41" s="92">
        <v>0</v>
      </c>
      <c r="TF41" s="92">
        <v>1</v>
      </c>
      <c r="TG41" s="92">
        <v>-149835.174</v>
      </c>
      <c r="TH41" s="92">
        <v>-1331.83356</v>
      </c>
      <c r="TI41" s="92">
        <v>-93.872068799999994</v>
      </c>
      <c r="TJ41" s="92">
        <v>-417.00605100000001</v>
      </c>
      <c r="TK41" s="92">
        <v>-3.7066240100000001</v>
      </c>
      <c r="TL41" s="92">
        <v>1.8580340800000001E-2</v>
      </c>
      <c r="TM41" s="92">
        <v>2.0903427300000001</v>
      </c>
      <c r="TN41" s="92">
        <v>112.502927</v>
      </c>
      <c r="TO41" s="92">
        <v>0</v>
      </c>
      <c r="TP41" s="92">
        <v>0.41355519299999999</v>
      </c>
      <c r="TQ41" s="92">
        <v>-846835530.87</v>
      </c>
      <c r="TR41" s="92">
        <v>0.119189765277778</v>
      </c>
      <c r="TS41" s="92">
        <v>0</v>
      </c>
      <c r="TT41" s="92">
        <v>0</v>
      </c>
      <c r="TU41" s="92">
        <v>0</v>
      </c>
      <c r="TV41" s="92">
        <v>0</v>
      </c>
      <c r="TW41" s="92">
        <v>0</v>
      </c>
      <c r="TX41" s="92">
        <v>0</v>
      </c>
      <c r="TY41" s="92">
        <v>0</v>
      </c>
      <c r="TZ41" s="92">
        <v>0</v>
      </c>
      <c r="UA41" s="92">
        <v>0</v>
      </c>
      <c r="UB41" s="92">
        <v>0</v>
      </c>
      <c r="UC41" s="92">
        <v>0</v>
      </c>
      <c r="UD41" s="92">
        <v>0</v>
      </c>
      <c r="UE41" s="92">
        <v>0</v>
      </c>
      <c r="UF41" s="92">
        <v>0</v>
      </c>
      <c r="UG41" s="92">
        <v>0</v>
      </c>
      <c r="UH41" s="92">
        <v>0</v>
      </c>
      <c r="UI41" s="92">
        <v>0</v>
      </c>
      <c r="UJ41" s="92">
        <v>0</v>
      </c>
      <c r="UK41" s="92">
        <v>0</v>
      </c>
      <c r="UL41" s="92">
        <v>0</v>
      </c>
      <c r="UM41" s="92">
        <v>0</v>
      </c>
      <c r="UN41" s="92">
        <v>0</v>
      </c>
      <c r="UO41" s="92">
        <v>0</v>
      </c>
      <c r="UP41" s="92">
        <v>0</v>
      </c>
      <c r="UQ41" s="92">
        <v>0</v>
      </c>
      <c r="UR41" s="92">
        <v>0</v>
      </c>
      <c r="US41" s="92">
        <v>0</v>
      </c>
      <c r="UT41" s="92">
        <v>0</v>
      </c>
      <c r="UU41" s="92">
        <v>0</v>
      </c>
      <c r="UV41" s="92">
        <v>0</v>
      </c>
      <c r="UW41" s="92">
        <v>0</v>
      </c>
      <c r="UX41" s="92">
        <v>0</v>
      </c>
      <c r="UY41" s="92">
        <v>0</v>
      </c>
      <c r="UZ41" s="92">
        <v>0</v>
      </c>
      <c r="VA41" s="92">
        <v>0</v>
      </c>
      <c r="VB41" s="92">
        <v>0</v>
      </c>
      <c r="VC41" s="92">
        <v>0</v>
      </c>
      <c r="VD41" s="92">
        <v>0</v>
      </c>
      <c r="VE41" s="92">
        <v>0</v>
      </c>
      <c r="VF41" s="92">
        <v>0</v>
      </c>
      <c r="VG41" s="92">
        <v>0</v>
      </c>
      <c r="VH41" s="92">
        <v>0</v>
      </c>
      <c r="VI41" s="92">
        <v>0</v>
      </c>
      <c r="VJ41" s="92">
        <v>0</v>
      </c>
      <c r="VK41" s="92">
        <v>0</v>
      </c>
      <c r="VL41" s="92">
        <v>0</v>
      </c>
      <c r="VM41" s="92">
        <v>0</v>
      </c>
      <c r="VN41" s="92">
        <v>0</v>
      </c>
      <c r="VO41" s="92">
        <v>0</v>
      </c>
      <c r="VP41" s="92">
        <v>0</v>
      </c>
      <c r="VQ41" s="92">
        <v>0</v>
      </c>
      <c r="VR41" s="92">
        <v>0</v>
      </c>
      <c r="VS41" s="92">
        <v>0</v>
      </c>
      <c r="VT41" s="92">
        <v>0</v>
      </c>
      <c r="VU41" s="92">
        <v>0</v>
      </c>
      <c r="VV41" s="92">
        <v>0</v>
      </c>
      <c r="VW41" s="92">
        <v>0</v>
      </c>
      <c r="VX41" s="92">
        <v>0</v>
      </c>
      <c r="VY41" s="92">
        <v>0</v>
      </c>
      <c r="VZ41" s="92">
        <v>0</v>
      </c>
      <c r="WA41" s="92">
        <v>0</v>
      </c>
      <c r="WB41" s="92">
        <v>0</v>
      </c>
      <c r="WC41" s="92">
        <v>0.74666719444444496</v>
      </c>
    </row>
    <row r="42" spans="2:601" ht="13.5" customHeight="1">
      <c r="B42" s="851" t="s">
        <v>2736</v>
      </c>
      <c r="C42" s="92">
        <v>0</v>
      </c>
      <c r="D42" s="92">
        <v>244799.33</v>
      </c>
      <c r="E42" s="92">
        <v>-716.33434799999998</v>
      </c>
      <c r="F42" s="92">
        <v>8962.7248099999997</v>
      </c>
      <c r="G42" s="92">
        <v>0</v>
      </c>
      <c r="H42" s="92">
        <v>0</v>
      </c>
      <c r="I42" s="92">
        <v>0</v>
      </c>
      <c r="J42" s="92">
        <v>0</v>
      </c>
      <c r="K42" s="92">
        <v>0</v>
      </c>
      <c r="L42" s="92">
        <v>0</v>
      </c>
      <c r="M42" s="92">
        <v>0</v>
      </c>
      <c r="N42" s="92">
        <v>1.87457352</v>
      </c>
      <c r="O42" s="92">
        <v>0</v>
      </c>
      <c r="P42" s="92">
        <v>0</v>
      </c>
      <c r="Q42" s="92">
        <v>0</v>
      </c>
      <c r="R42" s="92">
        <v>0</v>
      </c>
      <c r="S42" s="92">
        <v>0</v>
      </c>
      <c r="T42" s="92">
        <v>67.764712200000005</v>
      </c>
      <c r="U42" s="92">
        <v>0</v>
      </c>
      <c r="V42" s="92">
        <v>0</v>
      </c>
      <c r="W42" s="92">
        <v>0</v>
      </c>
      <c r="X42" s="92">
        <v>0</v>
      </c>
      <c r="Y42" s="92">
        <v>0</v>
      </c>
      <c r="Z42" s="92">
        <v>0</v>
      </c>
      <c r="AA42" s="92">
        <v>0</v>
      </c>
      <c r="AB42" s="92">
        <v>0</v>
      </c>
      <c r="AC42" s="92">
        <v>0</v>
      </c>
      <c r="AD42" s="92">
        <v>0</v>
      </c>
      <c r="AE42" s="92">
        <v>0</v>
      </c>
      <c r="AF42" s="92">
        <v>0</v>
      </c>
      <c r="AG42" s="92">
        <v>0</v>
      </c>
      <c r="AH42" s="92">
        <v>0</v>
      </c>
      <c r="AI42" s="92">
        <v>0</v>
      </c>
      <c r="AJ42" s="92">
        <v>0</v>
      </c>
      <c r="AK42" s="92">
        <v>0</v>
      </c>
      <c r="AL42" s="92">
        <v>0</v>
      </c>
      <c r="AM42" s="92">
        <v>0</v>
      </c>
      <c r="AN42" s="92">
        <v>0</v>
      </c>
      <c r="AO42" s="92">
        <v>0</v>
      </c>
      <c r="AP42" s="92">
        <v>0</v>
      </c>
      <c r="AQ42" s="92">
        <v>0</v>
      </c>
      <c r="AR42" s="92">
        <v>0</v>
      </c>
      <c r="AS42" s="92">
        <v>0</v>
      </c>
      <c r="AT42" s="92">
        <v>0</v>
      </c>
      <c r="AU42" s="92">
        <v>0</v>
      </c>
      <c r="AV42" s="92">
        <v>0</v>
      </c>
      <c r="AW42" s="92">
        <v>0</v>
      </c>
      <c r="AX42" s="92">
        <v>0</v>
      </c>
      <c r="AY42" s="92">
        <v>0</v>
      </c>
      <c r="AZ42" s="92">
        <v>0</v>
      </c>
      <c r="BA42" s="92">
        <v>0</v>
      </c>
      <c r="BB42" s="92">
        <v>0</v>
      </c>
      <c r="BC42" s="92">
        <v>0</v>
      </c>
      <c r="BD42" s="92">
        <v>0</v>
      </c>
      <c r="BE42" s="92">
        <v>0</v>
      </c>
      <c r="BF42" s="92">
        <v>0</v>
      </c>
      <c r="BG42" s="92">
        <v>0</v>
      </c>
      <c r="BH42" s="92">
        <v>0</v>
      </c>
      <c r="BI42" s="92">
        <v>0</v>
      </c>
      <c r="BJ42" s="92">
        <v>0</v>
      </c>
      <c r="BK42" s="92">
        <v>0</v>
      </c>
      <c r="BL42" s="92">
        <v>0</v>
      </c>
      <c r="BM42" s="92">
        <v>0</v>
      </c>
      <c r="BN42" s="92">
        <v>0</v>
      </c>
      <c r="BO42" s="92">
        <v>0</v>
      </c>
      <c r="BP42" s="92">
        <v>0.99229002700000002</v>
      </c>
      <c r="BQ42" s="92">
        <v>0</v>
      </c>
      <c r="BR42" s="92">
        <v>0</v>
      </c>
      <c r="BS42" s="92">
        <v>0</v>
      </c>
      <c r="BT42" s="92">
        <v>0</v>
      </c>
      <c r="BU42" s="92">
        <v>0</v>
      </c>
      <c r="BV42" s="92">
        <v>0</v>
      </c>
      <c r="BW42" s="92">
        <v>0</v>
      </c>
      <c r="BX42" s="92">
        <v>2.0753963199999999E-4</v>
      </c>
      <c r="BY42" s="92">
        <v>0</v>
      </c>
      <c r="BZ42" s="92">
        <v>0</v>
      </c>
      <c r="CA42" s="92">
        <v>0</v>
      </c>
      <c r="CB42" s="92">
        <v>0</v>
      </c>
      <c r="CC42" s="92">
        <v>0</v>
      </c>
      <c r="CD42" s="92">
        <v>7.5024336300000003E-3</v>
      </c>
      <c r="CE42" s="92">
        <v>0</v>
      </c>
      <c r="CF42" s="92">
        <v>0</v>
      </c>
      <c r="CG42" s="92">
        <v>0</v>
      </c>
      <c r="CH42" s="92">
        <v>0</v>
      </c>
      <c r="CI42" s="92">
        <v>0</v>
      </c>
      <c r="CJ42" s="92">
        <v>0</v>
      </c>
      <c r="CK42" s="92">
        <v>0</v>
      </c>
      <c r="CL42" s="92">
        <v>0</v>
      </c>
      <c r="CM42" s="92">
        <v>0</v>
      </c>
      <c r="CN42" s="92">
        <v>0</v>
      </c>
      <c r="CO42" s="92">
        <v>0</v>
      </c>
      <c r="CP42" s="92">
        <v>0</v>
      </c>
      <c r="CQ42" s="92">
        <v>0</v>
      </c>
      <c r="CR42" s="92">
        <v>0</v>
      </c>
      <c r="CS42" s="92">
        <v>0</v>
      </c>
      <c r="CT42" s="92">
        <v>0</v>
      </c>
      <c r="CU42" s="92">
        <v>0</v>
      </c>
      <c r="CV42" s="92">
        <v>0</v>
      </c>
      <c r="CW42" s="92">
        <v>0</v>
      </c>
      <c r="CX42" s="92">
        <v>0</v>
      </c>
      <c r="CY42" s="92">
        <v>0</v>
      </c>
      <c r="CZ42" s="92">
        <v>0</v>
      </c>
      <c r="DA42" s="92">
        <v>0</v>
      </c>
      <c r="DB42" s="92">
        <v>0</v>
      </c>
      <c r="DC42" s="92">
        <v>0</v>
      </c>
      <c r="DD42" s="92">
        <v>0</v>
      </c>
      <c r="DE42" s="92">
        <v>0</v>
      </c>
      <c r="DF42" s="92">
        <v>0</v>
      </c>
      <c r="DG42" s="92">
        <v>0</v>
      </c>
      <c r="DH42" s="92">
        <v>0</v>
      </c>
      <c r="DI42" s="92">
        <v>0</v>
      </c>
      <c r="DJ42" s="92">
        <v>0</v>
      </c>
      <c r="DK42" s="92">
        <v>0</v>
      </c>
      <c r="DL42" s="92">
        <v>0</v>
      </c>
      <c r="DM42" s="92">
        <v>0</v>
      </c>
      <c r="DN42" s="92">
        <v>0</v>
      </c>
      <c r="DO42" s="92">
        <v>0</v>
      </c>
      <c r="DP42" s="92">
        <v>0</v>
      </c>
      <c r="DQ42" s="92">
        <v>0</v>
      </c>
      <c r="DR42" s="92">
        <v>0</v>
      </c>
      <c r="DS42" s="92">
        <v>0</v>
      </c>
      <c r="DT42" s="92">
        <v>0</v>
      </c>
      <c r="DU42" s="92">
        <v>0</v>
      </c>
      <c r="DV42" s="92">
        <v>0</v>
      </c>
      <c r="DW42" s="92">
        <v>0</v>
      </c>
      <c r="DX42" s="92">
        <v>0</v>
      </c>
      <c r="DY42" s="92">
        <v>0</v>
      </c>
      <c r="DZ42" s="92">
        <v>161465.997</v>
      </c>
      <c r="EA42" s="92">
        <v>0</v>
      </c>
      <c r="EB42" s="92">
        <v>0</v>
      </c>
      <c r="EC42" s="92">
        <v>0</v>
      </c>
      <c r="ED42" s="92">
        <v>0</v>
      </c>
      <c r="EE42" s="92">
        <v>0</v>
      </c>
      <c r="EF42" s="92">
        <v>0</v>
      </c>
      <c r="EG42" s="92">
        <v>0</v>
      </c>
      <c r="EH42" s="92">
        <v>641.66666699999996</v>
      </c>
      <c r="EI42" s="92">
        <v>0</v>
      </c>
      <c r="EJ42" s="92">
        <v>0</v>
      </c>
      <c r="EK42" s="92">
        <v>0</v>
      </c>
      <c r="EL42" s="92">
        <v>0</v>
      </c>
      <c r="EM42" s="92">
        <v>0</v>
      </c>
      <c r="EN42" s="92">
        <v>12208.3333</v>
      </c>
      <c r="EO42" s="92">
        <v>0</v>
      </c>
      <c r="EP42" s="92">
        <v>0</v>
      </c>
      <c r="EQ42" s="92">
        <v>0</v>
      </c>
      <c r="ER42" s="92">
        <v>0</v>
      </c>
      <c r="ES42" s="92">
        <v>0</v>
      </c>
      <c r="ET42" s="92">
        <v>0</v>
      </c>
      <c r="EU42" s="92">
        <v>0</v>
      </c>
      <c r="EV42" s="92">
        <v>0</v>
      </c>
      <c r="EW42" s="92">
        <v>0</v>
      </c>
      <c r="EX42" s="92">
        <v>0</v>
      </c>
      <c r="EY42" s="92">
        <v>0</v>
      </c>
      <c r="EZ42" s="92">
        <v>0</v>
      </c>
      <c r="FA42" s="92">
        <v>0</v>
      </c>
      <c r="FB42" s="92">
        <v>0</v>
      </c>
      <c r="FC42" s="92">
        <v>0</v>
      </c>
      <c r="FD42" s="92">
        <v>0</v>
      </c>
      <c r="FE42" s="92">
        <v>0</v>
      </c>
      <c r="FF42" s="92">
        <v>0</v>
      </c>
      <c r="FG42" s="92">
        <v>0</v>
      </c>
      <c r="FH42" s="92">
        <v>0</v>
      </c>
      <c r="FI42" s="92">
        <v>0</v>
      </c>
      <c r="FJ42" s="92">
        <v>0</v>
      </c>
      <c r="FK42" s="92">
        <v>0</v>
      </c>
      <c r="FL42" s="92">
        <v>0</v>
      </c>
      <c r="FM42" s="92">
        <v>0</v>
      </c>
      <c r="FN42" s="92">
        <v>0</v>
      </c>
      <c r="FO42" s="92">
        <v>0</v>
      </c>
      <c r="FP42" s="92">
        <v>0</v>
      </c>
      <c r="FQ42" s="92">
        <v>0</v>
      </c>
      <c r="FR42" s="92">
        <v>0</v>
      </c>
      <c r="FS42" s="92">
        <v>0</v>
      </c>
      <c r="FT42" s="92">
        <v>0</v>
      </c>
      <c r="FU42" s="92">
        <v>0</v>
      </c>
      <c r="FV42" s="92">
        <v>0</v>
      </c>
      <c r="FW42" s="92">
        <v>0</v>
      </c>
      <c r="FX42" s="92">
        <v>0</v>
      </c>
      <c r="FY42" s="92">
        <v>0</v>
      </c>
      <c r="FZ42" s="92">
        <v>0</v>
      </c>
      <c r="GA42" s="92">
        <v>0</v>
      </c>
      <c r="GB42" s="92">
        <v>0</v>
      </c>
      <c r="GC42" s="92">
        <v>0</v>
      </c>
      <c r="GD42" s="92">
        <v>0</v>
      </c>
      <c r="GE42" s="92">
        <v>0</v>
      </c>
      <c r="GF42" s="92">
        <v>0</v>
      </c>
      <c r="GG42" s="92">
        <v>0</v>
      </c>
      <c r="GH42" s="92">
        <v>0</v>
      </c>
      <c r="GI42" s="92">
        <v>0</v>
      </c>
      <c r="GJ42" s="92">
        <v>0.92628330000000003</v>
      </c>
      <c r="GK42" s="92">
        <v>0</v>
      </c>
      <c r="GL42" s="92">
        <v>0</v>
      </c>
      <c r="GM42" s="92">
        <v>0</v>
      </c>
      <c r="GN42" s="92">
        <v>0</v>
      </c>
      <c r="GO42" s="92">
        <v>0</v>
      </c>
      <c r="GP42" s="92">
        <v>0</v>
      </c>
      <c r="GQ42" s="92">
        <v>0</v>
      </c>
      <c r="GR42" s="92">
        <v>3.6810543900000002E-3</v>
      </c>
      <c r="GS42" s="92">
        <v>0</v>
      </c>
      <c r="GT42" s="92">
        <v>0</v>
      </c>
      <c r="GU42" s="92">
        <v>0</v>
      </c>
      <c r="GV42" s="92">
        <v>0</v>
      </c>
      <c r="GW42" s="92">
        <v>0</v>
      </c>
      <c r="GX42" s="92">
        <v>7.0035645300000005E-2</v>
      </c>
      <c r="GY42" s="92">
        <v>0</v>
      </c>
      <c r="GZ42" s="92">
        <v>0</v>
      </c>
      <c r="HA42" s="92">
        <v>0</v>
      </c>
      <c r="HB42" s="92">
        <v>0</v>
      </c>
      <c r="HC42" s="92">
        <v>0</v>
      </c>
      <c r="HD42" s="92">
        <v>0</v>
      </c>
      <c r="HE42" s="92">
        <v>0</v>
      </c>
      <c r="HF42" s="92">
        <v>0</v>
      </c>
      <c r="HG42" s="92">
        <v>0</v>
      </c>
      <c r="HH42" s="92">
        <v>0</v>
      </c>
      <c r="HI42" s="92">
        <v>0</v>
      </c>
      <c r="HJ42" s="92">
        <v>0</v>
      </c>
      <c r="HK42" s="92">
        <v>0</v>
      </c>
      <c r="HL42" s="92">
        <v>0</v>
      </c>
      <c r="HM42" s="92">
        <v>0</v>
      </c>
      <c r="HN42" s="92">
        <v>0</v>
      </c>
      <c r="HO42" s="92">
        <v>0</v>
      </c>
      <c r="HP42" s="92">
        <v>0</v>
      </c>
      <c r="HQ42" s="92">
        <v>0</v>
      </c>
      <c r="HR42" s="92">
        <v>0</v>
      </c>
      <c r="HS42" s="92">
        <v>0</v>
      </c>
      <c r="HT42" s="92">
        <v>0</v>
      </c>
      <c r="HU42" s="92">
        <v>0</v>
      </c>
      <c r="HV42" s="92">
        <v>0</v>
      </c>
      <c r="HW42" s="92">
        <v>0</v>
      </c>
      <c r="HX42" s="92">
        <v>0</v>
      </c>
      <c r="HY42" s="92">
        <v>0</v>
      </c>
      <c r="HZ42" s="92">
        <v>0</v>
      </c>
      <c r="IA42" s="92">
        <v>0</v>
      </c>
      <c r="IB42" s="92">
        <v>0</v>
      </c>
      <c r="IC42" s="92">
        <v>0</v>
      </c>
      <c r="ID42" s="92">
        <v>0</v>
      </c>
      <c r="IE42" s="92">
        <v>0</v>
      </c>
      <c r="IF42" s="92">
        <v>0</v>
      </c>
      <c r="IG42" s="92">
        <v>0</v>
      </c>
      <c r="IH42" s="92">
        <v>0</v>
      </c>
      <c r="II42" s="92">
        <v>0</v>
      </c>
      <c r="IJ42" s="92">
        <v>0</v>
      </c>
      <c r="IK42" s="92">
        <v>0</v>
      </c>
      <c r="IL42" s="92">
        <v>0</v>
      </c>
      <c r="IM42" s="92">
        <v>0</v>
      </c>
      <c r="IN42" s="92">
        <v>0</v>
      </c>
      <c r="IO42" s="92">
        <v>0</v>
      </c>
      <c r="IP42" s="92">
        <v>0</v>
      </c>
      <c r="IQ42" s="92">
        <v>0</v>
      </c>
      <c r="IR42" s="92">
        <v>0</v>
      </c>
      <c r="IS42" s="92">
        <v>0</v>
      </c>
      <c r="IT42" s="92">
        <v>9032.3641000000007</v>
      </c>
      <c r="IU42" s="92">
        <v>174315.997</v>
      </c>
      <c r="IV42" s="92">
        <v>2997.0245100000002</v>
      </c>
      <c r="IW42" s="92">
        <v>88.019640800000005</v>
      </c>
      <c r="IX42" s="92">
        <v>9</v>
      </c>
      <c r="IY42" s="92">
        <v>0</v>
      </c>
      <c r="IZ42" s="92">
        <v>1</v>
      </c>
      <c r="JA42" s="92">
        <v>0</v>
      </c>
      <c r="JB42" s="92">
        <v>-68914.657600000006</v>
      </c>
      <c r="JC42" s="92">
        <v>-3570.8844300000001</v>
      </c>
      <c r="JD42" s="92">
        <v>-622.46227899999997</v>
      </c>
      <c r="JE42" s="92">
        <v>-37.0641842</v>
      </c>
      <c r="JF42" s="92">
        <v>-1.92051913</v>
      </c>
      <c r="JG42" s="92">
        <v>5.02296198E-2</v>
      </c>
      <c r="JH42" s="92">
        <v>0.96938366899999995</v>
      </c>
      <c r="JI42" s="92">
        <v>19.299044500000001</v>
      </c>
      <c r="JJ42" s="92">
        <v>2875.7080099999998</v>
      </c>
      <c r="JK42" s="92">
        <v>0</v>
      </c>
      <c r="JL42" s="92">
        <v>0</v>
      </c>
      <c r="JM42" s="92">
        <v>0</v>
      </c>
      <c r="JN42" s="92">
        <v>0</v>
      </c>
      <c r="JO42" s="92">
        <v>0</v>
      </c>
      <c r="JP42" s="92">
        <v>0</v>
      </c>
      <c r="JQ42" s="92">
        <v>0</v>
      </c>
      <c r="JR42" s="92">
        <v>0</v>
      </c>
      <c r="JS42" s="92">
        <v>0</v>
      </c>
      <c r="JT42" s="92">
        <v>0</v>
      </c>
      <c r="JU42" s="92">
        <v>0</v>
      </c>
      <c r="JV42" s="92">
        <v>0</v>
      </c>
      <c r="JW42" s="92">
        <v>0</v>
      </c>
      <c r="JX42" s="92">
        <v>0</v>
      </c>
      <c r="JY42" s="92">
        <v>0</v>
      </c>
      <c r="JZ42" s="92">
        <v>0</v>
      </c>
      <c r="KA42" s="92">
        <v>0</v>
      </c>
      <c r="KB42" s="92">
        <v>0</v>
      </c>
      <c r="KC42" s="92">
        <v>0</v>
      </c>
      <c r="KD42" s="92">
        <v>0</v>
      </c>
      <c r="KE42" s="92">
        <v>0</v>
      </c>
      <c r="KF42" s="92">
        <v>0</v>
      </c>
      <c r="KG42" s="92">
        <v>0</v>
      </c>
      <c r="KH42" s="92">
        <v>0</v>
      </c>
      <c r="KI42" s="92">
        <v>0</v>
      </c>
      <c r="KJ42" s="92">
        <v>0</v>
      </c>
      <c r="KK42" s="92">
        <v>0</v>
      </c>
      <c r="KL42" s="92">
        <v>0</v>
      </c>
      <c r="KM42" s="92">
        <v>0</v>
      </c>
      <c r="KN42" s="92">
        <v>0</v>
      </c>
      <c r="KO42" s="92">
        <v>0</v>
      </c>
      <c r="KP42" s="92">
        <v>0</v>
      </c>
      <c r="KQ42" s="92">
        <v>0</v>
      </c>
      <c r="KR42" s="92">
        <v>0</v>
      </c>
      <c r="KS42" s="92">
        <v>0</v>
      </c>
      <c r="KT42" s="92">
        <v>0</v>
      </c>
      <c r="KU42" s="92">
        <v>0</v>
      </c>
      <c r="KV42" s="92">
        <v>0</v>
      </c>
      <c r="KW42" s="92">
        <v>0</v>
      </c>
      <c r="KX42" s="92">
        <v>0</v>
      </c>
      <c r="KY42" s="92">
        <v>0</v>
      </c>
      <c r="KZ42" s="92">
        <v>0</v>
      </c>
      <c r="LA42" s="92">
        <v>0</v>
      </c>
      <c r="LB42" s="92">
        <v>0</v>
      </c>
      <c r="LC42" s="92">
        <v>180.11871300000001</v>
      </c>
      <c r="LD42" s="92">
        <v>7.3486379299999998</v>
      </c>
      <c r="LE42" s="92">
        <v>3.0833445899999998</v>
      </c>
      <c r="LF42" s="92">
        <v>123.17170400000001</v>
      </c>
      <c r="LG42" s="92">
        <v>15.0101718</v>
      </c>
      <c r="LH42" s="92">
        <v>86.308280699999997</v>
      </c>
      <c r="LI42" s="92">
        <v>25.113917199999999</v>
      </c>
      <c r="LJ42" s="92">
        <v>113.094272</v>
      </c>
      <c r="LK42" s="92">
        <v>73.253176100000005</v>
      </c>
      <c r="LL42" s="92">
        <v>0</v>
      </c>
      <c r="LM42" s="92">
        <v>0</v>
      </c>
      <c r="LN42" s="92">
        <v>0</v>
      </c>
      <c r="LO42" s="92">
        <v>0</v>
      </c>
      <c r="LP42" s="92">
        <v>0</v>
      </c>
      <c r="LQ42" s="92">
        <v>0</v>
      </c>
      <c r="LR42" s="92">
        <v>0</v>
      </c>
      <c r="LS42" s="92">
        <v>0</v>
      </c>
      <c r="LT42" s="92">
        <v>0</v>
      </c>
      <c r="LU42" s="92">
        <v>0</v>
      </c>
      <c r="LV42" s="92">
        <v>0</v>
      </c>
      <c r="LW42" s="92">
        <v>0</v>
      </c>
      <c r="LX42" s="92">
        <v>0</v>
      </c>
      <c r="LY42" s="92">
        <v>0</v>
      </c>
      <c r="LZ42" s="92">
        <v>0</v>
      </c>
      <c r="MA42" s="92">
        <v>0</v>
      </c>
      <c r="MB42" s="92">
        <v>0</v>
      </c>
      <c r="MC42" s="92">
        <v>0</v>
      </c>
      <c r="MD42" s="92">
        <v>0</v>
      </c>
      <c r="ME42" s="92">
        <v>0</v>
      </c>
      <c r="MF42" s="92">
        <v>0</v>
      </c>
      <c r="MG42" s="92">
        <v>0</v>
      </c>
      <c r="MH42" s="92">
        <v>0</v>
      </c>
      <c r="MI42" s="92">
        <v>0</v>
      </c>
      <c r="MJ42" s="92">
        <v>0</v>
      </c>
      <c r="MK42" s="92">
        <v>0</v>
      </c>
      <c r="ML42" s="92">
        <v>0</v>
      </c>
      <c r="MM42" s="92">
        <v>0</v>
      </c>
      <c r="MN42" s="92">
        <v>0</v>
      </c>
      <c r="MO42" s="92">
        <v>0</v>
      </c>
      <c r="MP42" s="92">
        <v>0</v>
      </c>
      <c r="MQ42" s="92">
        <v>0</v>
      </c>
      <c r="MR42" s="92">
        <v>0</v>
      </c>
      <c r="MS42" s="92">
        <v>0</v>
      </c>
      <c r="MT42" s="92">
        <v>0</v>
      </c>
      <c r="MU42" s="92">
        <v>0</v>
      </c>
      <c r="MV42" s="92">
        <v>0</v>
      </c>
      <c r="MW42" s="92">
        <v>0</v>
      </c>
      <c r="MX42" s="92">
        <v>0</v>
      </c>
      <c r="MY42" s="92">
        <v>0</v>
      </c>
      <c r="MZ42" s="92">
        <v>0</v>
      </c>
      <c r="NA42" s="92">
        <v>0</v>
      </c>
      <c r="NB42" s="92">
        <v>0</v>
      </c>
      <c r="NC42" s="92">
        <v>0</v>
      </c>
      <c r="ND42" s="92">
        <v>0</v>
      </c>
      <c r="NE42" s="92">
        <v>0</v>
      </c>
      <c r="NF42" s="92">
        <v>0</v>
      </c>
      <c r="NG42" s="92">
        <v>0</v>
      </c>
      <c r="NH42" s="92">
        <v>0</v>
      </c>
      <c r="NI42" s="92">
        <v>0</v>
      </c>
      <c r="NJ42" s="92">
        <v>0</v>
      </c>
      <c r="NK42" s="92">
        <v>0</v>
      </c>
      <c r="NL42" s="92">
        <v>0</v>
      </c>
      <c r="NM42" s="92">
        <v>0.28749892300000002</v>
      </c>
      <c r="NN42" s="92">
        <v>1.1729628000000001E-2</v>
      </c>
      <c r="NO42" s="92">
        <v>4.9215222200000002E-3</v>
      </c>
      <c r="NP42" s="92">
        <v>0.19660218400000001</v>
      </c>
      <c r="NQ42" s="92">
        <v>2.3958688999999998E-2</v>
      </c>
      <c r="NR42" s="92">
        <v>0.13776213100000001</v>
      </c>
      <c r="NS42" s="92">
        <v>4.00859192E-2</v>
      </c>
      <c r="NT42" s="92">
        <v>0.18051695400000001</v>
      </c>
      <c r="NU42" s="92">
        <v>0.116924049</v>
      </c>
      <c r="NV42" s="92">
        <v>0</v>
      </c>
      <c r="NW42" s="92">
        <v>0</v>
      </c>
      <c r="NX42" s="92">
        <v>0</v>
      </c>
      <c r="NY42" s="92">
        <v>0</v>
      </c>
      <c r="NZ42" s="92">
        <v>0</v>
      </c>
      <c r="OA42" s="92">
        <v>0</v>
      </c>
      <c r="OB42" s="92">
        <v>0</v>
      </c>
      <c r="OC42" s="92">
        <v>0</v>
      </c>
      <c r="OD42" s="92">
        <v>0</v>
      </c>
      <c r="OE42" s="92">
        <v>0</v>
      </c>
      <c r="OF42" s="92">
        <v>0</v>
      </c>
      <c r="OG42" s="92">
        <v>0</v>
      </c>
      <c r="OH42" s="92">
        <v>0</v>
      </c>
      <c r="OI42" s="92">
        <v>0</v>
      </c>
      <c r="OJ42" s="92">
        <v>0</v>
      </c>
      <c r="OK42" s="92">
        <v>0</v>
      </c>
      <c r="OL42" s="92">
        <v>0</v>
      </c>
      <c r="OM42" s="92">
        <v>0</v>
      </c>
      <c r="ON42" s="92">
        <v>0</v>
      </c>
      <c r="OO42" s="92">
        <v>0</v>
      </c>
      <c r="OP42" s="92">
        <v>0</v>
      </c>
      <c r="OQ42" s="92">
        <v>0</v>
      </c>
      <c r="OR42" s="92">
        <v>0</v>
      </c>
      <c r="OS42" s="92">
        <v>0</v>
      </c>
      <c r="OT42" s="92">
        <v>0</v>
      </c>
      <c r="OU42" s="92">
        <v>0</v>
      </c>
      <c r="OV42" s="92">
        <v>0</v>
      </c>
      <c r="OW42" s="92">
        <v>0</v>
      </c>
      <c r="OX42" s="92">
        <v>0</v>
      </c>
      <c r="OY42" s="92">
        <v>0</v>
      </c>
      <c r="OZ42" s="92">
        <v>0</v>
      </c>
      <c r="PA42" s="92">
        <v>0</v>
      </c>
      <c r="PB42" s="92">
        <v>0</v>
      </c>
      <c r="PC42" s="92">
        <v>0</v>
      </c>
      <c r="PD42" s="92">
        <v>0</v>
      </c>
      <c r="PE42" s="92">
        <v>0</v>
      </c>
      <c r="PF42" s="92">
        <v>0</v>
      </c>
      <c r="PG42" s="92">
        <v>0</v>
      </c>
      <c r="PH42" s="92">
        <v>0</v>
      </c>
      <c r="PI42" s="92">
        <v>0</v>
      </c>
      <c r="PJ42" s="92">
        <v>0</v>
      </c>
      <c r="PK42" s="92">
        <v>0</v>
      </c>
      <c r="PL42" s="92">
        <v>0</v>
      </c>
      <c r="PM42" s="92">
        <v>0</v>
      </c>
      <c r="PN42" s="92">
        <v>0</v>
      </c>
      <c r="PO42" s="92">
        <v>0</v>
      </c>
      <c r="PP42" s="92">
        <v>0</v>
      </c>
      <c r="PQ42" s="92">
        <v>0</v>
      </c>
      <c r="PR42" s="92">
        <v>0</v>
      </c>
      <c r="PS42" s="92">
        <v>0</v>
      </c>
      <c r="PT42" s="92">
        <v>0</v>
      </c>
      <c r="PU42" s="92">
        <v>0</v>
      </c>
      <c r="PV42" s="92">
        <v>0</v>
      </c>
      <c r="PW42" s="92">
        <v>29204.880399999998</v>
      </c>
      <c r="PX42" s="92">
        <v>1191.5257899999999</v>
      </c>
      <c r="PY42" s="92">
        <v>499.94089100000002</v>
      </c>
      <c r="PZ42" s="92">
        <v>16273.075999999999</v>
      </c>
      <c r="QA42" s="92">
        <v>1983.09887</v>
      </c>
      <c r="QB42" s="92">
        <v>13131.780699999999</v>
      </c>
      <c r="QC42" s="92">
        <v>1508.1550199999999</v>
      </c>
      <c r="QD42" s="92">
        <v>2583.0279399999999</v>
      </c>
      <c r="QE42" s="92">
        <v>4107.8476600000004</v>
      </c>
      <c r="QF42" s="92">
        <v>0</v>
      </c>
      <c r="QG42" s="92">
        <v>0</v>
      </c>
      <c r="QH42" s="92">
        <v>0</v>
      </c>
      <c r="QI42" s="92">
        <v>0</v>
      </c>
      <c r="QJ42" s="92">
        <v>0</v>
      </c>
      <c r="QK42" s="92">
        <v>0</v>
      </c>
      <c r="QL42" s="92">
        <v>0</v>
      </c>
      <c r="QM42" s="92">
        <v>0</v>
      </c>
      <c r="QN42" s="92">
        <v>0</v>
      </c>
      <c r="QO42" s="92">
        <v>0</v>
      </c>
      <c r="QP42" s="92">
        <v>0</v>
      </c>
      <c r="QQ42" s="92">
        <v>0</v>
      </c>
      <c r="QR42" s="92">
        <v>0</v>
      </c>
      <c r="QS42" s="92">
        <v>0</v>
      </c>
      <c r="QT42" s="92">
        <v>0</v>
      </c>
      <c r="QU42" s="92">
        <v>0</v>
      </c>
      <c r="QV42" s="92">
        <v>0</v>
      </c>
      <c r="QW42" s="92">
        <v>0</v>
      </c>
      <c r="QX42" s="92">
        <v>0</v>
      </c>
      <c r="QY42" s="92">
        <v>0</v>
      </c>
      <c r="QZ42" s="92">
        <v>0</v>
      </c>
      <c r="RA42" s="92">
        <v>0</v>
      </c>
      <c r="RB42" s="92">
        <v>0</v>
      </c>
      <c r="RC42" s="92">
        <v>0</v>
      </c>
      <c r="RD42" s="92">
        <v>0</v>
      </c>
      <c r="RE42" s="92">
        <v>0</v>
      </c>
      <c r="RF42" s="92">
        <v>0</v>
      </c>
      <c r="RG42" s="92">
        <v>0</v>
      </c>
      <c r="RH42" s="92">
        <v>0</v>
      </c>
      <c r="RI42" s="92">
        <v>0</v>
      </c>
      <c r="RJ42" s="92">
        <v>0</v>
      </c>
      <c r="RK42" s="92">
        <v>0</v>
      </c>
      <c r="RL42" s="92">
        <v>0</v>
      </c>
      <c r="RM42" s="92">
        <v>0</v>
      </c>
      <c r="RN42" s="92">
        <v>0</v>
      </c>
      <c r="RO42" s="92">
        <v>0</v>
      </c>
      <c r="RP42" s="92">
        <v>0</v>
      </c>
      <c r="RQ42" s="92">
        <v>0</v>
      </c>
      <c r="RR42" s="92">
        <v>0</v>
      </c>
      <c r="RS42" s="92">
        <v>0</v>
      </c>
      <c r="RT42" s="92">
        <v>0</v>
      </c>
      <c r="RU42" s="92">
        <v>0</v>
      </c>
      <c r="RV42" s="92">
        <v>0</v>
      </c>
      <c r="RW42" s="92">
        <v>0</v>
      </c>
      <c r="RX42" s="92">
        <v>0</v>
      </c>
      <c r="RY42" s="92">
        <v>0</v>
      </c>
      <c r="RZ42" s="92">
        <v>0</v>
      </c>
      <c r="SA42" s="92">
        <v>0</v>
      </c>
      <c r="SB42" s="92">
        <v>0</v>
      </c>
      <c r="SC42" s="92">
        <v>0</v>
      </c>
      <c r="SD42" s="92">
        <v>0</v>
      </c>
      <c r="SE42" s="92">
        <v>0</v>
      </c>
      <c r="SF42" s="92">
        <v>0</v>
      </c>
      <c r="SG42" s="92">
        <v>0.414351578</v>
      </c>
      <c r="SH42" s="92">
        <v>1.69050715E-2</v>
      </c>
      <c r="SI42" s="92">
        <v>7.093037E-3</v>
      </c>
      <c r="SJ42" s="92">
        <v>0.23087835400000001</v>
      </c>
      <c r="SK42" s="92">
        <v>2.8135713400000002E-2</v>
      </c>
      <c r="SL42" s="92">
        <v>0.18631043899999999</v>
      </c>
      <c r="SM42" s="92">
        <v>2.1397328300000001E-2</v>
      </c>
      <c r="SN42" s="92">
        <v>3.6647357800000002E-2</v>
      </c>
      <c r="SO42" s="92">
        <v>5.8281120700000001E-2</v>
      </c>
      <c r="SP42" s="92">
        <v>0</v>
      </c>
      <c r="SQ42" s="92">
        <v>0</v>
      </c>
      <c r="SR42" s="92">
        <v>0</v>
      </c>
      <c r="SS42" s="92">
        <v>0</v>
      </c>
      <c r="ST42" s="92">
        <v>0</v>
      </c>
      <c r="SU42" s="92">
        <v>0</v>
      </c>
      <c r="SV42" s="92">
        <v>0</v>
      </c>
      <c r="SW42" s="92">
        <v>0</v>
      </c>
      <c r="SX42" s="92">
        <v>0</v>
      </c>
      <c r="SY42" s="92">
        <v>626.50221799999997</v>
      </c>
      <c r="SZ42" s="92">
        <v>70483.333299999998</v>
      </c>
      <c r="TA42" s="92">
        <v>561.97589300000004</v>
      </c>
      <c r="TB42" s="92">
        <v>88.019640800000005</v>
      </c>
      <c r="TC42" s="92">
        <v>9</v>
      </c>
      <c r="TD42" s="92">
        <v>0</v>
      </c>
      <c r="TE42" s="92">
        <v>0</v>
      </c>
      <c r="TF42" s="92">
        <v>1</v>
      </c>
      <c r="TG42" s="92">
        <v>-149835.174</v>
      </c>
      <c r="TH42" s="92">
        <v>-1331.83356</v>
      </c>
      <c r="TI42" s="92">
        <v>-93.872068799999994</v>
      </c>
      <c r="TJ42" s="92">
        <v>-417.00605100000001</v>
      </c>
      <c r="TK42" s="92">
        <v>-3.7066240100000001</v>
      </c>
      <c r="TL42" s="92">
        <v>1.8580340800000001E-2</v>
      </c>
      <c r="TM42" s="92">
        <v>2.0903427300000001</v>
      </c>
      <c r="TN42" s="92">
        <v>112.502927</v>
      </c>
      <c r="TO42" s="92">
        <v>0</v>
      </c>
      <c r="TP42" s="92">
        <v>0.41355519299999999</v>
      </c>
      <c r="TQ42" s="92">
        <v>-846835530.87</v>
      </c>
      <c r="TR42" s="92">
        <v>0.119189765277778</v>
      </c>
      <c r="TS42" s="92">
        <v>0</v>
      </c>
      <c r="TT42" s="92">
        <v>0</v>
      </c>
      <c r="TU42" s="92">
        <v>0</v>
      </c>
      <c r="TV42" s="92">
        <v>0</v>
      </c>
      <c r="TW42" s="92">
        <v>0</v>
      </c>
      <c r="TX42" s="92">
        <v>0</v>
      </c>
      <c r="TY42" s="92">
        <v>0</v>
      </c>
      <c r="TZ42" s="92">
        <v>0</v>
      </c>
      <c r="UA42" s="92">
        <v>0</v>
      </c>
      <c r="UB42" s="92">
        <v>0</v>
      </c>
      <c r="UC42" s="92">
        <v>0</v>
      </c>
      <c r="UD42" s="92">
        <v>0</v>
      </c>
      <c r="UE42" s="92">
        <v>0</v>
      </c>
      <c r="UF42" s="92">
        <v>0</v>
      </c>
      <c r="UG42" s="92">
        <v>0</v>
      </c>
      <c r="UH42" s="92">
        <v>0</v>
      </c>
      <c r="UI42" s="92">
        <v>0</v>
      </c>
      <c r="UJ42" s="92">
        <v>0</v>
      </c>
      <c r="UK42" s="92">
        <v>0</v>
      </c>
      <c r="UL42" s="92">
        <v>0</v>
      </c>
      <c r="UM42" s="92">
        <v>0</v>
      </c>
      <c r="UN42" s="92">
        <v>0</v>
      </c>
      <c r="UO42" s="92">
        <v>0</v>
      </c>
      <c r="UP42" s="92">
        <v>0</v>
      </c>
      <c r="UQ42" s="92">
        <v>0</v>
      </c>
      <c r="UR42" s="92">
        <v>0</v>
      </c>
      <c r="US42" s="92">
        <v>0</v>
      </c>
      <c r="UT42" s="92">
        <v>0</v>
      </c>
      <c r="UU42" s="92">
        <v>0</v>
      </c>
      <c r="UV42" s="92">
        <v>0</v>
      </c>
      <c r="UW42" s="92">
        <v>0</v>
      </c>
      <c r="UX42" s="92">
        <v>0</v>
      </c>
      <c r="UY42" s="92">
        <v>0</v>
      </c>
      <c r="UZ42" s="92">
        <v>0</v>
      </c>
      <c r="VA42" s="92">
        <v>0</v>
      </c>
      <c r="VB42" s="92">
        <v>0</v>
      </c>
      <c r="VC42" s="92">
        <v>0</v>
      </c>
      <c r="VD42" s="92">
        <v>0</v>
      </c>
      <c r="VE42" s="92">
        <v>0</v>
      </c>
      <c r="VF42" s="92">
        <v>0</v>
      </c>
      <c r="VG42" s="92">
        <v>0</v>
      </c>
      <c r="VH42" s="92">
        <v>0</v>
      </c>
      <c r="VI42" s="92">
        <v>0</v>
      </c>
      <c r="VJ42" s="92">
        <v>0</v>
      </c>
      <c r="VK42" s="92">
        <v>0</v>
      </c>
      <c r="VL42" s="92">
        <v>0</v>
      </c>
      <c r="VM42" s="92">
        <v>0</v>
      </c>
      <c r="VN42" s="92">
        <v>0</v>
      </c>
      <c r="VO42" s="92">
        <v>0</v>
      </c>
      <c r="VP42" s="92">
        <v>0</v>
      </c>
      <c r="VQ42" s="92">
        <v>0</v>
      </c>
      <c r="VR42" s="92">
        <v>0</v>
      </c>
      <c r="VS42" s="92">
        <v>0</v>
      </c>
      <c r="VT42" s="92">
        <v>0</v>
      </c>
      <c r="VU42" s="92">
        <v>0</v>
      </c>
      <c r="VV42" s="92">
        <v>0</v>
      </c>
      <c r="VW42" s="92">
        <v>0</v>
      </c>
      <c r="VX42" s="92">
        <v>0</v>
      </c>
      <c r="VY42" s="92">
        <v>0</v>
      </c>
      <c r="VZ42" s="92">
        <v>0</v>
      </c>
      <c r="WA42" s="92">
        <v>0</v>
      </c>
      <c r="WB42" s="92">
        <v>0</v>
      </c>
      <c r="WC42" s="92">
        <v>0.74666719444444496</v>
      </c>
    </row>
    <row r="43" spans="2:601" ht="13.5" customHeight="1">
      <c r="B43" s="851" t="s">
        <v>2737</v>
      </c>
      <c r="C43" s="92">
        <v>0</v>
      </c>
      <c r="D43" s="92">
        <v>248645.99299999999</v>
      </c>
      <c r="E43" s="92">
        <v>-728.23903900000005</v>
      </c>
      <c r="F43" s="92">
        <v>9176.2470499999999</v>
      </c>
      <c r="G43" s="92">
        <v>0</v>
      </c>
      <c r="H43" s="92">
        <v>0</v>
      </c>
      <c r="I43" s="92">
        <v>0</v>
      </c>
      <c r="J43" s="92">
        <v>0</v>
      </c>
      <c r="K43" s="92">
        <v>0</v>
      </c>
      <c r="L43" s="92">
        <v>0</v>
      </c>
      <c r="M43" s="92">
        <v>0</v>
      </c>
      <c r="N43" s="92">
        <v>1.87457352</v>
      </c>
      <c r="O43" s="92">
        <v>0</v>
      </c>
      <c r="P43" s="92">
        <v>0</v>
      </c>
      <c r="Q43" s="92">
        <v>0</v>
      </c>
      <c r="R43" s="92">
        <v>0</v>
      </c>
      <c r="S43" s="92">
        <v>0</v>
      </c>
      <c r="T43" s="92">
        <v>67.764712200000005</v>
      </c>
      <c r="U43" s="92">
        <v>0</v>
      </c>
      <c r="V43" s="92">
        <v>0</v>
      </c>
      <c r="W43" s="92">
        <v>0</v>
      </c>
      <c r="X43" s="92">
        <v>0</v>
      </c>
      <c r="Y43" s="92">
        <v>0</v>
      </c>
      <c r="Z43" s="92">
        <v>0</v>
      </c>
      <c r="AA43" s="92">
        <v>0</v>
      </c>
      <c r="AB43" s="92">
        <v>0</v>
      </c>
      <c r="AC43" s="92">
        <v>0</v>
      </c>
      <c r="AD43" s="92">
        <v>0</v>
      </c>
      <c r="AE43" s="92">
        <v>0</v>
      </c>
      <c r="AF43" s="92">
        <v>0</v>
      </c>
      <c r="AG43" s="92">
        <v>0</v>
      </c>
      <c r="AH43" s="92">
        <v>0</v>
      </c>
      <c r="AI43" s="92">
        <v>0</v>
      </c>
      <c r="AJ43" s="92">
        <v>0</v>
      </c>
      <c r="AK43" s="92">
        <v>0</v>
      </c>
      <c r="AL43" s="92">
        <v>0</v>
      </c>
      <c r="AM43" s="92">
        <v>0</v>
      </c>
      <c r="AN43" s="92">
        <v>0</v>
      </c>
      <c r="AO43" s="92">
        <v>0</v>
      </c>
      <c r="AP43" s="92">
        <v>0</v>
      </c>
      <c r="AQ43" s="92">
        <v>0</v>
      </c>
      <c r="AR43" s="92">
        <v>0</v>
      </c>
      <c r="AS43" s="92">
        <v>0</v>
      </c>
      <c r="AT43" s="92">
        <v>0</v>
      </c>
      <c r="AU43" s="92">
        <v>0</v>
      </c>
      <c r="AV43" s="92">
        <v>0</v>
      </c>
      <c r="AW43" s="92">
        <v>0</v>
      </c>
      <c r="AX43" s="92">
        <v>0</v>
      </c>
      <c r="AY43" s="92">
        <v>0</v>
      </c>
      <c r="AZ43" s="92">
        <v>0</v>
      </c>
      <c r="BA43" s="92">
        <v>0</v>
      </c>
      <c r="BB43" s="92">
        <v>0</v>
      </c>
      <c r="BC43" s="92">
        <v>0</v>
      </c>
      <c r="BD43" s="92">
        <v>0</v>
      </c>
      <c r="BE43" s="92">
        <v>0</v>
      </c>
      <c r="BF43" s="92">
        <v>0</v>
      </c>
      <c r="BG43" s="92">
        <v>0</v>
      </c>
      <c r="BH43" s="92">
        <v>0</v>
      </c>
      <c r="BI43" s="92">
        <v>0</v>
      </c>
      <c r="BJ43" s="92">
        <v>0</v>
      </c>
      <c r="BK43" s="92">
        <v>0</v>
      </c>
      <c r="BL43" s="92">
        <v>0</v>
      </c>
      <c r="BM43" s="92">
        <v>0</v>
      </c>
      <c r="BN43" s="92">
        <v>0</v>
      </c>
      <c r="BO43" s="92">
        <v>0</v>
      </c>
      <c r="BP43" s="92">
        <v>0.992468079</v>
      </c>
      <c r="BQ43" s="92">
        <v>0</v>
      </c>
      <c r="BR43" s="92">
        <v>0</v>
      </c>
      <c r="BS43" s="92">
        <v>0</v>
      </c>
      <c r="BT43" s="92">
        <v>0</v>
      </c>
      <c r="BU43" s="92">
        <v>0</v>
      </c>
      <c r="BV43" s="92">
        <v>0</v>
      </c>
      <c r="BW43" s="92">
        <v>0</v>
      </c>
      <c r="BX43" s="92">
        <v>2.02746763E-4</v>
      </c>
      <c r="BY43" s="92">
        <v>0</v>
      </c>
      <c r="BZ43" s="92">
        <v>0</v>
      </c>
      <c r="CA43" s="92">
        <v>0</v>
      </c>
      <c r="CB43" s="92">
        <v>0</v>
      </c>
      <c r="CC43" s="92">
        <v>0</v>
      </c>
      <c r="CD43" s="92">
        <v>7.3291742699999997E-3</v>
      </c>
      <c r="CE43" s="92">
        <v>0</v>
      </c>
      <c r="CF43" s="92">
        <v>0</v>
      </c>
      <c r="CG43" s="92">
        <v>0</v>
      </c>
      <c r="CH43" s="92">
        <v>0</v>
      </c>
      <c r="CI43" s="92">
        <v>0</v>
      </c>
      <c r="CJ43" s="92">
        <v>0</v>
      </c>
      <c r="CK43" s="92">
        <v>0</v>
      </c>
      <c r="CL43" s="92">
        <v>0</v>
      </c>
      <c r="CM43" s="92">
        <v>0</v>
      </c>
      <c r="CN43" s="92">
        <v>0</v>
      </c>
      <c r="CO43" s="92">
        <v>0</v>
      </c>
      <c r="CP43" s="92">
        <v>0</v>
      </c>
      <c r="CQ43" s="92">
        <v>0</v>
      </c>
      <c r="CR43" s="92">
        <v>0</v>
      </c>
      <c r="CS43" s="92">
        <v>0</v>
      </c>
      <c r="CT43" s="92">
        <v>0</v>
      </c>
      <c r="CU43" s="92">
        <v>0</v>
      </c>
      <c r="CV43" s="92">
        <v>0</v>
      </c>
      <c r="CW43" s="92">
        <v>0</v>
      </c>
      <c r="CX43" s="92">
        <v>0</v>
      </c>
      <c r="CY43" s="92">
        <v>0</v>
      </c>
      <c r="CZ43" s="92">
        <v>0</v>
      </c>
      <c r="DA43" s="92">
        <v>0</v>
      </c>
      <c r="DB43" s="92">
        <v>0</v>
      </c>
      <c r="DC43" s="92">
        <v>0</v>
      </c>
      <c r="DD43" s="92">
        <v>0</v>
      </c>
      <c r="DE43" s="92">
        <v>0</v>
      </c>
      <c r="DF43" s="92">
        <v>0</v>
      </c>
      <c r="DG43" s="92">
        <v>0</v>
      </c>
      <c r="DH43" s="92">
        <v>0</v>
      </c>
      <c r="DI43" s="92">
        <v>0</v>
      </c>
      <c r="DJ43" s="92">
        <v>0</v>
      </c>
      <c r="DK43" s="92">
        <v>0</v>
      </c>
      <c r="DL43" s="92">
        <v>0</v>
      </c>
      <c r="DM43" s="92">
        <v>0</v>
      </c>
      <c r="DN43" s="92">
        <v>0</v>
      </c>
      <c r="DO43" s="92">
        <v>0</v>
      </c>
      <c r="DP43" s="92">
        <v>0</v>
      </c>
      <c r="DQ43" s="92">
        <v>0</v>
      </c>
      <c r="DR43" s="92">
        <v>0</v>
      </c>
      <c r="DS43" s="92">
        <v>0</v>
      </c>
      <c r="DT43" s="92">
        <v>0</v>
      </c>
      <c r="DU43" s="92">
        <v>0</v>
      </c>
      <c r="DV43" s="92">
        <v>0</v>
      </c>
      <c r="DW43" s="92">
        <v>0</v>
      </c>
      <c r="DX43" s="92">
        <v>0</v>
      </c>
      <c r="DY43" s="92">
        <v>0</v>
      </c>
      <c r="DZ43" s="92">
        <v>165312.66</v>
      </c>
      <c r="EA43" s="92">
        <v>0</v>
      </c>
      <c r="EB43" s="92">
        <v>0</v>
      </c>
      <c r="EC43" s="92">
        <v>0</v>
      </c>
      <c r="ED43" s="92">
        <v>0</v>
      </c>
      <c r="EE43" s="92">
        <v>0</v>
      </c>
      <c r="EF43" s="92">
        <v>0</v>
      </c>
      <c r="EG43" s="92">
        <v>0</v>
      </c>
      <c r="EH43" s="92">
        <v>641.66666699999996</v>
      </c>
      <c r="EI43" s="92">
        <v>0</v>
      </c>
      <c r="EJ43" s="92">
        <v>0</v>
      </c>
      <c r="EK43" s="92">
        <v>0</v>
      </c>
      <c r="EL43" s="92">
        <v>0</v>
      </c>
      <c r="EM43" s="92">
        <v>0</v>
      </c>
      <c r="EN43" s="92">
        <v>12208.3333</v>
      </c>
      <c r="EO43" s="92">
        <v>0</v>
      </c>
      <c r="EP43" s="92">
        <v>0</v>
      </c>
      <c r="EQ43" s="92">
        <v>0</v>
      </c>
      <c r="ER43" s="92">
        <v>0</v>
      </c>
      <c r="ES43" s="92">
        <v>0</v>
      </c>
      <c r="ET43" s="92">
        <v>0</v>
      </c>
      <c r="EU43" s="92">
        <v>0</v>
      </c>
      <c r="EV43" s="92">
        <v>0</v>
      </c>
      <c r="EW43" s="92">
        <v>0</v>
      </c>
      <c r="EX43" s="92">
        <v>0</v>
      </c>
      <c r="EY43" s="92">
        <v>0</v>
      </c>
      <c r="EZ43" s="92">
        <v>0</v>
      </c>
      <c r="FA43" s="92">
        <v>0</v>
      </c>
      <c r="FB43" s="92">
        <v>0</v>
      </c>
      <c r="FC43" s="92">
        <v>0</v>
      </c>
      <c r="FD43" s="92">
        <v>0</v>
      </c>
      <c r="FE43" s="92">
        <v>0</v>
      </c>
      <c r="FF43" s="92">
        <v>0</v>
      </c>
      <c r="FG43" s="92">
        <v>0</v>
      </c>
      <c r="FH43" s="92">
        <v>0</v>
      </c>
      <c r="FI43" s="92">
        <v>0</v>
      </c>
      <c r="FJ43" s="92">
        <v>0</v>
      </c>
      <c r="FK43" s="92">
        <v>0</v>
      </c>
      <c r="FL43" s="92">
        <v>0</v>
      </c>
      <c r="FM43" s="92">
        <v>0</v>
      </c>
      <c r="FN43" s="92">
        <v>0</v>
      </c>
      <c r="FO43" s="92">
        <v>0</v>
      </c>
      <c r="FP43" s="92">
        <v>0</v>
      </c>
      <c r="FQ43" s="92">
        <v>0</v>
      </c>
      <c r="FR43" s="92">
        <v>0</v>
      </c>
      <c r="FS43" s="92">
        <v>0</v>
      </c>
      <c r="FT43" s="92">
        <v>0</v>
      </c>
      <c r="FU43" s="92">
        <v>0</v>
      </c>
      <c r="FV43" s="92">
        <v>0</v>
      </c>
      <c r="FW43" s="92">
        <v>0</v>
      </c>
      <c r="FX43" s="92">
        <v>0</v>
      </c>
      <c r="FY43" s="92">
        <v>0</v>
      </c>
      <c r="FZ43" s="92">
        <v>0</v>
      </c>
      <c r="GA43" s="92">
        <v>0</v>
      </c>
      <c r="GB43" s="92">
        <v>0</v>
      </c>
      <c r="GC43" s="92">
        <v>0</v>
      </c>
      <c r="GD43" s="92">
        <v>0</v>
      </c>
      <c r="GE43" s="92">
        <v>0</v>
      </c>
      <c r="GF43" s="92">
        <v>0</v>
      </c>
      <c r="GG43" s="92">
        <v>0</v>
      </c>
      <c r="GH43" s="92">
        <v>0</v>
      </c>
      <c r="GI43" s="92">
        <v>0</v>
      </c>
      <c r="GJ43" s="92">
        <v>0.927874898</v>
      </c>
      <c r="GK43" s="92">
        <v>0</v>
      </c>
      <c r="GL43" s="92">
        <v>0</v>
      </c>
      <c r="GM43" s="92">
        <v>0</v>
      </c>
      <c r="GN43" s="92">
        <v>0</v>
      </c>
      <c r="GO43" s="92">
        <v>0</v>
      </c>
      <c r="GP43" s="92">
        <v>0</v>
      </c>
      <c r="GQ43" s="92">
        <v>0</v>
      </c>
      <c r="GR43" s="92">
        <v>3.6015777200000001E-3</v>
      </c>
      <c r="GS43" s="92">
        <v>0</v>
      </c>
      <c r="GT43" s="92">
        <v>0</v>
      </c>
      <c r="GU43" s="92">
        <v>0</v>
      </c>
      <c r="GV43" s="92">
        <v>0</v>
      </c>
      <c r="GW43" s="92">
        <v>0</v>
      </c>
      <c r="GX43" s="92">
        <v>6.8523524200000005E-2</v>
      </c>
      <c r="GY43" s="92">
        <v>0</v>
      </c>
      <c r="GZ43" s="92">
        <v>0</v>
      </c>
      <c r="HA43" s="92">
        <v>0</v>
      </c>
      <c r="HB43" s="92">
        <v>0</v>
      </c>
      <c r="HC43" s="92">
        <v>0</v>
      </c>
      <c r="HD43" s="92">
        <v>0</v>
      </c>
      <c r="HE43" s="92">
        <v>0</v>
      </c>
      <c r="HF43" s="92">
        <v>0</v>
      </c>
      <c r="HG43" s="92">
        <v>0</v>
      </c>
      <c r="HH43" s="92">
        <v>0</v>
      </c>
      <c r="HI43" s="92">
        <v>0</v>
      </c>
      <c r="HJ43" s="92">
        <v>0</v>
      </c>
      <c r="HK43" s="92">
        <v>0</v>
      </c>
      <c r="HL43" s="92">
        <v>0</v>
      </c>
      <c r="HM43" s="92">
        <v>0</v>
      </c>
      <c r="HN43" s="92">
        <v>0</v>
      </c>
      <c r="HO43" s="92">
        <v>0</v>
      </c>
      <c r="HP43" s="92">
        <v>0</v>
      </c>
      <c r="HQ43" s="92">
        <v>0</v>
      </c>
      <c r="HR43" s="92">
        <v>0</v>
      </c>
      <c r="HS43" s="92">
        <v>0</v>
      </c>
      <c r="HT43" s="92">
        <v>0</v>
      </c>
      <c r="HU43" s="92">
        <v>0</v>
      </c>
      <c r="HV43" s="92">
        <v>0</v>
      </c>
      <c r="HW43" s="92">
        <v>0</v>
      </c>
      <c r="HX43" s="92">
        <v>0</v>
      </c>
      <c r="HY43" s="92">
        <v>0</v>
      </c>
      <c r="HZ43" s="92">
        <v>0</v>
      </c>
      <c r="IA43" s="92">
        <v>0</v>
      </c>
      <c r="IB43" s="92">
        <v>0</v>
      </c>
      <c r="IC43" s="92">
        <v>0</v>
      </c>
      <c r="ID43" s="92">
        <v>0</v>
      </c>
      <c r="IE43" s="92">
        <v>0</v>
      </c>
      <c r="IF43" s="92">
        <v>0</v>
      </c>
      <c r="IG43" s="92">
        <v>0</v>
      </c>
      <c r="IH43" s="92">
        <v>0</v>
      </c>
      <c r="II43" s="92">
        <v>0</v>
      </c>
      <c r="IJ43" s="92">
        <v>0</v>
      </c>
      <c r="IK43" s="92">
        <v>0</v>
      </c>
      <c r="IL43" s="92">
        <v>0</v>
      </c>
      <c r="IM43" s="92">
        <v>0</v>
      </c>
      <c r="IN43" s="92">
        <v>0</v>
      </c>
      <c r="IO43" s="92">
        <v>0</v>
      </c>
      <c r="IP43" s="92">
        <v>0</v>
      </c>
      <c r="IQ43" s="92">
        <v>0</v>
      </c>
      <c r="IR43" s="92">
        <v>0</v>
      </c>
      <c r="IS43" s="92">
        <v>0</v>
      </c>
      <c r="IT43" s="92">
        <v>9245.8863299999994</v>
      </c>
      <c r="IU43" s="92">
        <v>178162.66</v>
      </c>
      <c r="IV43" s="92">
        <v>3108.7554500000001</v>
      </c>
      <c r="IW43" s="92">
        <v>100</v>
      </c>
      <c r="IX43" s="92">
        <v>7</v>
      </c>
      <c r="IY43" s="92">
        <v>0</v>
      </c>
      <c r="IZ43" s="92">
        <v>1</v>
      </c>
      <c r="JA43" s="92">
        <v>0</v>
      </c>
      <c r="JB43" s="92">
        <v>-68631.012000000002</v>
      </c>
      <c r="JC43" s="92">
        <v>-3561.65841</v>
      </c>
      <c r="JD43" s="92">
        <v>-634.55453499999999</v>
      </c>
      <c r="JE43" s="92">
        <v>-36.376652700000001</v>
      </c>
      <c r="JF43" s="92">
        <v>-1.8877939699999999</v>
      </c>
      <c r="JG43" s="92">
        <v>4.95690664E-2</v>
      </c>
      <c r="JH43" s="92">
        <v>0.95516604999999999</v>
      </c>
      <c r="JI43" s="92">
        <v>19.269397600000001</v>
      </c>
      <c r="JJ43" s="92">
        <v>2939.9426100000001</v>
      </c>
      <c r="JK43" s="92">
        <v>0</v>
      </c>
      <c r="JL43" s="92">
        <v>0</v>
      </c>
      <c r="JM43" s="92">
        <v>0</v>
      </c>
      <c r="JN43" s="92">
        <v>0</v>
      </c>
      <c r="JO43" s="92">
        <v>0</v>
      </c>
      <c r="JP43" s="92">
        <v>0</v>
      </c>
      <c r="JQ43" s="92">
        <v>0</v>
      </c>
      <c r="JR43" s="92">
        <v>0</v>
      </c>
      <c r="JS43" s="92">
        <v>0</v>
      </c>
      <c r="JT43" s="92">
        <v>0</v>
      </c>
      <c r="JU43" s="92">
        <v>0</v>
      </c>
      <c r="JV43" s="92">
        <v>0</v>
      </c>
      <c r="JW43" s="92">
        <v>0</v>
      </c>
      <c r="JX43" s="92">
        <v>0</v>
      </c>
      <c r="JY43" s="92">
        <v>0</v>
      </c>
      <c r="JZ43" s="92">
        <v>0</v>
      </c>
      <c r="KA43" s="92">
        <v>0</v>
      </c>
      <c r="KB43" s="92">
        <v>0</v>
      </c>
      <c r="KC43" s="92">
        <v>0</v>
      </c>
      <c r="KD43" s="92">
        <v>0</v>
      </c>
      <c r="KE43" s="92">
        <v>0</v>
      </c>
      <c r="KF43" s="92">
        <v>0</v>
      </c>
      <c r="KG43" s="92">
        <v>0</v>
      </c>
      <c r="KH43" s="92">
        <v>0</v>
      </c>
      <c r="KI43" s="92">
        <v>0</v>
      </c>
      <c r="KJ43" s="92">
        <v>0</v>
      </c>
      <c r="KK43" s="92">
        <v>0</v>
      </c>
      <c r="KL43" s="92">
        <v>0</v>
      </c>
      <c r="KM43" s="92">
        <v>0</v>
      </c>
      <c r="KN43" s="92">
        <v>0</v>
      </c>
      <c r="KO43" s="92">
        <v>0</v>
      </c>
      <c r="KP43" s="92">
        <v>0</v>
      </c>
      <c r="KQ43" s="92">
        <v>0</v>
      </c>
      <c r="KR43" s="92">
        <v>0</v>
      </c>
      <c r="KS43" s="92">
        <v>0</v>
      </c>
      <c r="KT43" s="92">
        <v>0</v>
      </c>
      <c r="KU43" s="92">
        <v>0</v>
      </c>
      <c r="KV43" s="92">
        <v>0</v>
      </c>
      <c r="KW43" s="92">
        <v>0</v>
      </c>
      <c r="KX43" s="92">
        <v>0</v>
      </c>
      <c r="KY43" s="92">
        <v>0</v>
      </c>
      <c r="KZ43" s="92">
        <v>0</v>
      </c>
      <c r="LA43" s="92">
        <v>0</v>
      </c>
      <c r="LB43" s="92">
        <v>0</v>
      </c>
      <c r="LC43" s="92">
        <v>180.11871300000001</v>
      </c>
      <c r="LD43" s="92">
        <v>7.3486379299999998</v>
      </c>
      <c r="LE43" s="92">
        <v>3.0833445899999998</v>
      </c>
      <c r="LF43" s="92">
        <v>123.17170400000001</v>
      </c>
      <c r="LG43" s="92">
        <v>15.0101718</v>
      </c>
      <c r="LH43" s="92">
        <v>86.308280699999997</v>
      </c>
      <c r="LI43" s="92">
        <v>25.113917199999999</v>
      </c>
      <c r="LJ43" s="92">
        <v>113.094272</v>
      </c>
      <c r="LK43" s="92">
        <v>73.253176100000005</v>
      </c>
      <c r="LL43" s="92">
        <v>0</v>
      </c>
      <c r="LM43" s="92">
        <v>0</v>
      </c>
      <c r="LN43" s="92">
        <v>0</v>
      </c>
      <c r="LO43" s="92">
        <v>0</v>
      </c>
      <c r="LP43" s="92">
        <v>0</v>
      </c>
      <c r="LQ43" s="92">
        <v>0</v>
      </c>
      <c r="LR43" s="92">
        <v>0</v>
      </c>
      <c r="LS43" s="92">
        <v>0</v>
      </c>
      <c r="LT43" s="92">
        <v>0</v>
      </c>
      <c r="LU43" s="92">
        <v>0</v>
      </c>
      <c r="LV43" s="92">
        <v>0</v>
      </c>
      <c r="LW43" s="92">
        <v>0</v>
      </c>
      <c r="LX43" s="92">
        <v>0</v>
      </c>
      <c r="LY43" s="92">
        <v>0</v>
      </c>
      <c r="LZ43" s="92">
        <v>0</v>
      </c>
      <c r="MA43" s="92">
        <v>0</v>
      </c>
      <c r="MB43" s="92">
        <v>0</v>
      </c>
      <c r="MC43" s="92">
        <v>0</v>
      </c>
      <c r="MD43" s="92">
        <v>0</v>
      </c>
      <c r="ME43" s="92">
        <v>0</v>
      </c>
      <c r="MF43" s="92">
        <v>0</v>
      </c>
      <c r="MG43" s="92">
        <v>0</v>
      </c>
      <c r="MH43" s="92">
        <v>0</v>
      </c>
      <c r="MI43" s="92">
        <v>0</v>
      </c>
      <c r="MJ43" s="92">
        <v>0</v>
      </c>
      <c r="MK43" s="92">
        <v>0</v>
      </c>
      <c r="ML43" s="92">
        <v>0</v>
      </c>
      <c r="MM43" s="92">
        <v>0</v>
      </c>
      <c r="MN43" s="92">
        <v>0</v>
      </c>
      <c r="MO43" s="92">
        <v>0</v>
      </c>
      <c r="MP43" s="92">
        <v>0</v>
      </c>
      <c r="MQ43" s="92">
        <v>0</v>
      </c>
      <c r="MR43" s="92">
        <v>0</v>
      </c>
      <c r="MS43" s="92">
        <v>0</v>
      </c>
      <c r="MT43" s="92">
        <v>0</v>
      </c>
      <c r="MU43" s="92">
        <v>0</v>
      </c>
      <c r="MV43" s="92">
        <v>0</v>
      </c>
      <c r="MW43" s="92">
        <v>0</v>
      </c>
      <c r="MX43" s="92">
        <v>0</v>
      </c>
      <c r="MY43" s="92">
        <v>0</v>
      </c>
      <c r="MZ43" s="92">
        <v>0</v>
      </c>
      <c r="NA43" s="92">
        <v>0</v>
      </c>
      <c r="NB43" s="92">
        <v>0</v>
      </c>
      <c r="NC43" s="92">
        <v>0</v>
      </c>
      <c r="ND43" s="92">
        <v>0</v>
      </c>
      <c r="NE43" s="92">
        <v>0</v>
      </c>
      <c r="NF43" s="92">
        <v>0</v>
      </c>
      <c r="NG43" s="92">
        <v>0</v>
      </c>
      <c r="NH43" s="92">
        <v>0</v>
      </c>
      <c r="NI43" s="92">
        <v>0</v>
      </c>
      <c r="NJ43" s="92">
        <v>0</v>
      </c>
      <c r="NK43" s="92">
        <v>0</v>
      </c>
      <c r="NL43" s="92">
        <v>0</v>
      </c>
      <c r="NM43" s="92">
        <v>0.28749892300000002</v>
      </c>
      <c r="NN43" s="92">
        <v>1.1729628000000001E-2</v>
      </c>
      <c r="NO43" s="92">
        <v>4.9215222200000002E-3</v>
      </c>
      <c r="NP43" s="92">
        <v>0.19660218400000001</v>
      </c>
      <c r="NQ43" s="92">
        <v>2.3958688999999998E-2</v>
      </c>
      <c r="NR43" s="92">
        <v>0.13776213100000001</v>
      </c>
      <c r="NS43" s="92">
        <v>4.00859192E-2</v>
      </c>
      <c r="NT43" s="92">
        <v>0.18051695400000001</v>
      </c>
      <c r="NU43" s="92">
        <v>0.116924049</v>
      </c>
      <c r="NV43" s="92">
        <v>0</v>
      </c>
      <c r="NW43" s="92">
        <v>0</v>
      </c>
      <c r="NX43" s="92">
        <v>0</v>
      </c>
      <c r="NY43" s="92">
        <v>0</v>
      </c>
      <c r="NZ43" s="92">
        <v>0</v>
      </c>
      <c r="OA43" s="92">
        <v>0</v>
      </c>
      <c r="OB43" s="92">
        <v>0</v>
      </c>
      <c r="OC43" s="92">
        <v>0</v>
      </c>
      <c r="OD43" s="92">
        <v>0</v>
      </c>
      <c r="OE43" s="92">
        <v>0</v>
      </c>
      <c r="OF43" s="92">
        <v>0</v>
      </c>
      <c r="OG43" s="92">
        <v>0</v>
      </c>
      <c r="OH43" s="92">
        <v>0</v>
      </c>
      <c r="OI43" s="92">
        <v>0</v>
      </c>
      <c r="OJ43" s="92">
        <v>0</v>
      </c>
      <c r="OK43" s="92">
        <v>0</v>
      </c>
      <c r="OL43" s="92">
        <v>0</v>
      </c>
      <c r="OM43" s="92">
        <v>0</v>
      </c>
      <c r="ON43" s="92">
        <v>0</v>
      </c>
      <c r="OO43" s="92">
        <v>0</v>
      </c>
      <c r="OP43" s="92">
        <v>0</v>
      </c>
      <c r="OQ43" s="92">
        <v>0</v>
      </c>
      <c r="OR43" s="92">
        <v>0</v>
      </c>
      <c r="OS43" s="92">
        <v>0</v>
      </c>
      <c r="OT43" s="92">
        <v>0</v>
      </c>
      <c r="OU43" s="92">
        <v>0</v>
      </c>
      <c r="OV43" s="92">
        <v>0</v>
      </c>
      <c r="OW43" s="92">
        <v>0</v>
      </c>
      <c r="OX43" s="92">
        <v>0</v>
      </c>
      <c r="OY43" s="92">
        <v>0</v>
      </c>
      <c r="OZ43" s="92">
        <v>0</v>
      </c>
      <c r="PA43" s="92">
        <v>0</v>
      </c>
      <c r="PB43" s="92">
        <v>0</v>
      </c>
      <c r="PC43" s="92">
        <v>0</v>
      </c>
      <c r="PD43" s="92">
        <v>0</v>
      </c>
      <c r="PE43" s="92">
        <v>0</v>
      </c>
      <c r="PF43" s="92">
        <v>0</v>
      </c>
      <c r="PG43" s="92">
        <v>0</v>
      </c>
      <c r="PH43" s="92">
        <v>0</v>
      </c>
      <c r="PI43" s="92">
        <v>0</v>
      </c>
      <c r="PJ43" s="92">
        <v>0</v>
      </c>
      <c r="PK43" s="92">
        <v>0</v>
      </c>
      <c r="PL43" s="92">
        <v>0</v>
      </c>
      <c r="PM43" s="92">
        <v>0</v>
      </c>
      <c r="PN43" s="92">
        <v>0</v>
      </c>
      <c r="PO43" s="92">
        <v>0</v>
      </c>
      <c r="PP43" s="92">
        <v>0</v>
      </c>
      <c r="PQ43" s="92">
        <v>0</v>
      </c>
      <c r="PR43" s="92">
        <v>0</v>
      </c>
      <c r="PS43" s="92">
        <v>0</v>
      </c>
      <c r="PT43" s="92">
        <v>0</v>
      </c>
      <c r="PU43" s="92">
        <v>0</v>
      </c>
      <c r="PV43" s="92">
        <v>0</v>
      </c>
      <c r="PW43" s="92">
        <v>29204.880399999998</v>
      </c>
      <c r="PX43" s="92">
        <v>1191.5257899999999</v>
      </c>
      <c r="PY43" s="92">
        <v>499.94089100000002</v>
      </c>
      <c r="PZ43" s="92">
        <v>16273.075999999999</v>
      </c>
      <c r="QA43" s="92">
        <v>1983.09887</v>
      </c>
      <c r="QB43" s="92">
        <v>13131.780699999999</v>
      </c>
      <c r="QC43" s="92">
        <v>1508.1550199999999</v>
      </c>
      <c r="QD43" s="92">
        <v>2583.0279399999999</v>
      </c>
      <c r="QE43" s="92">
        <v>4107.8476600000004</v>
      </c>
      <c r="QF43" s="92">
        <v>0</v>
      </c>
      <c r="QG43" s="92">
        <v>0</v>
      </c>
      <c r="QH43" s="92">
        <v>0</v>
      </c>
      <c r="QI43" s="92">
        <v>0</v>
      </c>
      <c r="QJ43" s="92">
        <v>0</v>
      </c>
      <c r="QK43" s="92">
        <v>0</v>
      </c>
      <c r="QL43" s="92">
        <v>0</v>
      </c>
      <c r="QM43" s="92">
        <v>0</v>
      </c>
      <c r="QN43" s="92">
        <v>0</v>
      </c>
      <c r="QO43" s="92">
        <v>0</v>
      </c>
      <c r="QP43" s="92">
        <v>0</v>
      </c>
      <c r="QQ43" s="92">
        <v>0</v>
      </c>
      <c r="QR43" s="92">
        <v>0</v>
      </c>
      <c r="QS43" s="92">
        <v>0</v>
      </c>
      <c r="QT43" s="92">
        <v>0</v>
      </c>
      <c r="QU43" s="92">
        <v>0</v>
      </c>
      <c r="QV43" s="92">
        <v>0</v>
      </c>
      <c r="QW43" s="92">
        <v>0</v>
      </c>
      <c r="QX43" s="92">
        <v>0</v>
      </c>
      <c r="QY43" s="92">
        <v>0</v>
      </c>
      <c r="QZ43" s="92">
        <v>0</v>
      </c>
      <c r="RA43" s="92">
        <v>0</v>
      </c>
      <c r="RB43" s="92">
        <v>0</v>
      </c>
      <c r="RC43" s="92">
        <v>0</v>
      </c>
      <c r="RD43" s="92">
        <v>0</v>
      </c>
      <c r="RE43" s="92">
        <v>0</v>
      </c>
      <c r="RF43" s="92">
        <v>0</v>
      </c>
      <c r="RG43" s="92">
        <v>0</v>
      </c>
      <c r="RH43" s="92">
        <v>0</v>
      </c>
      <c r="RI43" s="92">
        <v>0</v>
      </c>
      <c r="RJ43" s="92">
        <v>0</v>
      </c>
      <c r="RK43" s="92">
        <v>0</v>
      </c>
      <c r="RL43" s="92">
        <v>0</v>
      </c>
      <c r="RM43" s="92">
        <v>0</v>
      </c>
      <c r="RN43" s="92">
        <v>0</v>
      </c>
      <c r="RO43" s="92">
        <v>0</v>
      </c>
      <c r="RP43" s="92">
        <v>0</v>
      </c>
      <c r="RQ43" s="92">
        <v>0</v>
      </c>
      <c r="RR43" s="92">
        <v>0</v>
      </c>
      <c r="RS43" s="92">
        <v>0</v>
      </c>
      <c r="RT43" s="92">
        <v>0</v>
      </c>
      <c r="RU43" s="92">
        <v>0</v>
      </c>
      <c r="RV43" s="92">
        <v>0</v>
      </c>
      <c r="RW43" s="92">
        <v>0</v>
      </c>
      <c r="RX43" s="92">
        <v>0</v>
      </c>
      <c r="RY43" s="92">
        <v>0</v>
      </c>
      <c r="RZ43" s="92">
        <v>0</v>
      </c>
      <c r="SA43" s="92">
        <v>0</v>
      </c>
      <c r="SB43" s="92">
        <v>0</v>
      </c>
      <c r="SC43" s="92">
        <v>0</v>
      </c>
      <c r="SD43" s="92">
        <v>0</v>
      </c>
      <c r="SE43" s="92">
        <v>0</v>
      </c>
      <c r="SF43" s="92">
        <v>0</v>
      </c>
      <c r="SG43" s="92">
        <v>0.414351578</v>
      </c>
      <c r="SH43" s="92">
        <v>1.69050715E-2</v>
      </c>
      <c r="SI43" s="92">
        <v>7.093037E-3</v>
      </c>
      <c r="SJ43" s="92">
        <v>0.23087835400000001</v>
      </c>
      <c r="SK43" s="92">
        <v>2.8135713400000002E-2</v>
      </c>
      <c r="SL43" s="92">
        <v>0.18631043899999999</v>
      </c>
      <c r="SM43" s="92">
        <v>2.1397328300000001E-2</v>
      </c>
      <c r="SN43" s="92">
        <v>3.6647357800000002E-2</v>
      </c>
      <c r="SO43" s="92">
        <v>5.8281120700000001E-2</v>
      </c>
      <c r="SP43" s="92">
        <v>0</v>
      </c>
      <c r="SQ43" s="92">
        <v>0</v>
      </c>
      <c r="SR43" s="92">
        <v>0</v>
      </c>
      <c r="SS43" s="92">
        <v>0</v>
      </c>
      <c r="ST43" s="92">
        <v>0</v>
      </c>
      <c r="SU43" s="92">
        <v>0</v>
      </c>
      <c r="SV43" s="92">
        <v>0</v>
      </c>
      <c r="SW43" s="92">
        <v>0</v>
      </c>
      <c r="SX43" s="92">
        <v>0</v>
      </c>
      <c r="SY43" s="92">
        <v>626.50221799999997</v>
      </c>
      <c r="SZ43" s="92">
        <v>70483.333299999998</v>
      </c>
      <c r="TA43" s="92">
        <v>562.09304399999996</v>
      </c>
      <c r="TB43" s="92">
        <v>100</v>
      </c>
      <c r="TC43" s="92">
        <v>7</v>
      </c>
      <c r="TD43" s="92">
        <v>0</v>
      </c>
      <c r="TE43" s="92">
        <v>0</v>
      </c>
      <c r="TF43" s="92">
        <v>1</v>
      </c>
      <c r="TG43" s="92">
        <v>-149535.78899999999</v>
      </c>
      <c r="TH43" s="92">
        <v>-1329.1724300000001</v>
      </c>
      <c r="TI43" s="92">
        <v>-93.684503500000005</v>
      </c>
      <c r="TJ43" s="92">
        <v>-416.19062500000001</v>
      </c>
      <c r="TK43" s="92">
        <v>-3.6993759700000002</v>
      </c>
      <c r="TL43" s="92">
        <v>1.8576468299999999E-2</v>
      </c>
      <c r="TM43" s="92">
        <v>2.0899070599999998</v>
      </c>
      <c r="TN43" s="92">
        <v>112.502927</v>
      </c>
      <c r="TO43" s="92">
        <v>0</v>
      </c>
      <c r="TP43" s="92">
        <v>0.40715731300000002</v>
      </c>
      <c r="TQ43" s="92">
        <v>-863786833.88100004</v>
      </c>
      <c r="TR43" s="92">
        <v>0.119189765277778</v>
      </c>
      <c r="TS43" s="92">
        <v>0</v>
      </c>
      <c r="TT43" s="92">
        <v>0</v>
      </c>
      <c r="TU43" s="92">
        <v>0</v>
      </c>
      <c r="TV43" s="92">
        <v>0</v>
      </c>
      <c r="TW43" s="92">
        <v>0</v>
      </c>
      <c r="TX43" s="92">
        <v>0</v>
      </c>
      <c r="TY43" s="92">
        <v>0</v>
      </c>
      <c r="TZ43" s="92">
        <v>0</v>
      </c>
      <c r="UA43" s="92">
        <v>0</v>
      </c>
      <c r="UB43" s="92">
        <v>0</v>
      </c>
      <c r="UC43" s="92">
        <v>0</v>
      </c>
      <c r="UD43" s="92">
        <v>0</v>
      </c>
      <c r="UE43" s="92">
        <v>0</v>
      </c>
      <c r="UF43" s="92">
        <v>0</v>
      </c>
      <c r="UG43" s="92">
        <v>0</v>
      </c>
      <c r="UH43" s="92">
        <v>0</v>
      </c>
      <c r="UI43" s="92">
        <v>0</v>
      </c>
      <c r="UJ43" s="92">
        <v>0</v>
      </c>
      <c r="UK43" s="92">
        <v>0</v>
      </c>
      <c r="UL43" s="92">
        <v>0</v>
      </c>
      <c r="UM43" s="92">
        <v>0</v>
      </c>
      <c r="UN43" s="92">
        <v>0</v>
      </c>
      <c r="UO43" s="92">
        <v>0</v>
      </c>
      <c r="UP43" s="92">
        <v>0</v>
      </c>
      <c r="UQ43" s="92">
        <v>0</v>
      </c>
      <c r="UR43" s="92">
        <v>0</v>
      </c>
      <c r="US43" s="92">
        <v>0</v>
      </c>
      <c r="UT43" s="92">
        <v>0</v>
      </c>
      <c r="UU43" s="92">
        <v>0</v>
      </c>
      <c r="UV43" s="92">
        <v>0</v>
      </c>
      <c r="UW43" s="92">
        <v>0</v>
      </c>
      <c r="UX43" s="92">
        <v>0</v>
      </c>
      <c r="UY43" s="92">
        <v>0</v>
      </c>
      <c r="UZ43" s="92">
        <v>0</v>
      </c>
      <c r="VA43" s="92">
        <v>0</v>
      </c>
      <c r="VB43" s="92">
        <v>0</v>
      </c>
      <c r="VC43" s="92">
        <v>0</v>
      </c>
      <c r="VD43" s="92">
        <v>0</v>
      </c>
      <c r="VE43" s="92">
        <v>0</v>
      </c>
      <c r="VF43" s="92">
        <v>0</v>
      </c>
      <c r="VG43" s="92">
        <v>0</v>
      </c>
      <c r="VH43" s="92">
        <v>0</v>
      </c>
      <c r="VI43" s="92">
        <v>0</v>
      </c>
      <c r="VJ43" s="92">
        <v>0</v>
      </c>
      <c r="VK43" s="92">
        <v>0</v>
      </c>
      <c r="VL43" s="92">
        <v>0</v>
      </c>
      <c r="VM43" s="92">
        <v>0</v>
      </c>
      <c r="VN43" s="92">
        <v>0</v>
      </c>
      <c r="VO43" s="92">
        <v>0</v>
      </c>
      <c r="VP43" s="92">
        <v>0</v>
      </c>
      <c r="VQ43" s="92">
        <v>0</v>
      </c>
      <c r="VR43" s="92">
        <v>0</v>
      </c>
      <c r="VS43" s="92">
        <v>0</v>
      </c>
      <c r="VT43" s="92">
        <v>0</v>
      </c>
      <c r="VU43" s="92">
        <v>0</v>
      </c>
      <c r="VV43" s="92">
        <v>0</v>
      </c>
      <c r="VW43" s="92">
        <v>0</v>
      </c>
      <c r="VX43" s="92">
        <v>0</v>
      </c>
      <c r="VY43" s="92">
        <v>0</v>
      </c>
      <c r="VZ43" s="92">
        <v>0</v>
      </c>
      <c r="WA43" s="92">
        <v>0</v>
      </c>
      <c r="WB43" s="92">
        <v>0</v>
      </c>
      <c r="WC43" s="92">
        <v>0.74666719444444496</v>
      </c>
    </row>
    <row r="44" spans="2:601" ht="13.5" customHeight="1">
      <c r="B44" s="851" t="s">
        <v>2738</v>
      </c>
      <c r="C44" s="92">
        <v>0</v>
      </c>
      <c r="D44" s="92">
        <v>248645.99299999999</v>
      </c>
      <c r="E44" s="92">
        <v>-726.51935400000002</v>
      </c>
      <c r="F44" s="92">
        <v>9176.2470499999999</v>
      </c>
      <c r="G44" s="92">
        <v>0</v>
      </c>
      <c r="H44" s="92">
        <v>0</v>
      </c>
      <c r="I44" s="92">
        <v>0</v>
      </c>
      <c r="J44" s="92">
        <v>0</v>
      </c>
      <c r="K44" s="92">
        <v>0</v>
      </c>
      <c r="L44" s="92">
        <v>0</v>
      </c>
      <c r="M44" s="92">
        <v>0</v>
      </c>
      <c r="N44" s="92">
        <v>1.87457352</v>
      </c>
      <c r="O44" s="92">
        <v>0</v>
      </c>
      <c r="P44" s="92">
        <v>0</v>
      </c>
      <c r="Q44" s="92">
        <v>0</v>
      </c>
      <c r="R44" s="92">
        <v>0</v>
      </c>
      <c r="S44" s="92">
        <v>0</v>
      </c>
      <c r="T44" s="92">
        <v>67.764712200000005</v>
      </c>
      <c r="U44" s="92">
        <v>0</v>
      </c>
      <c r="V44" s="92">
        <v>0</v>
      </c>
      <c r="W44" s="92">
        <v>0</v>
      </c>
      <c r="X44" s="92">
        <v>0</v>
      </c>
      <c r="Y44" s="92">
        <v>0</v>
      </c>
      <c r="Z44" s="92">
        <v>0</v>
      </c>
      <c r="AA44" s="92">
        <v>0</v>
      </c>
      <c r="AB44" s="92">
        <v>0</v>
      </c>
      <c r="AC44" s="92">
        <v>0</v>
      </c>
      <c r="AD44" s="92">
        <v>0</v>
      </c>
      <c r="AE44" s="92">
        <v>0</v>
      </c>
      <c r="AF44" s="92">
        <v>0</v>
      </c>
      <c r="AG44" s="92">
        <v>0</v>
      </c>
      <c r="AH44" s="92">
        <v>0</v>
      </c>
      <c r="AI44" s="92">
        <v>0</v>
      </c>
      <c r="AJ44" s="92">
        <v>0</v>
      </c>
      <c r="AK44" s="92">
        <v>0</v>
      </c>
      <c r="AL44" s="92">
        <v>0</v>
      </c>
      <c r="AM44" s="92">
        <v>0</v>
      </c>
      <c r="AN44" s="92">
        <v>0</v>
      </c>
      <c r="AO44" s="92">
        <v>0</v>
      </c>
      <c r="AP44" s="92">
        <v>0</v>
      </c>
      <c r="AQ44" s="92">
        <v>0</v>
      </c>
      <c r="AR44" s="92">
        <v>0</v>
      </c>
      <c r="AS44" s="92">
        <v>0</v>
      </c>
      <c r="AT44" s="92">
        <v>0</v>
      </c>
      <c r="AU44" s="92">
        <v>0</v>
      </c>
      <c r="AV44" s="92">
        <v>0</v>
      </c>
      <c r="AW44" s="92">
        <v>0</v>
      </c>
      <c r="AX44" s="92">
        <v>0</v>
      </c>
      <c r="AY44" s="92">
        <v>0</v>
      </c>
      <c r="AZ44" s="92">
        <v>0</v>
      </c>
      <c r="BA44" s="92">
        <v>0</v>
      </c>
      <c r="BB44" s="92">
        <v>0</v>
      </c>
      <c r="BC44" s="92">
        <v>0</v>
      </c>
      <c r="BD44" s="92">
        <v>0</v>
      </c>
      <c r="BE44" s="92">
        <v>0</v>
      </c>
      <c r="BF44" s="92">
        <v>0</v>
      </c>
      <c r="BG44" s="92">
        <v>0</v>
      </c>
      <c r="BH44" s="92">
        <v>0</v>
      </c>
      <c r="BI44" s="92">
        <v>0</v>
      </c>
      <c r="BJ44" s="92">
        <v>0</v>
      </c>
      <c r="BK44" s="92">
        <v>0</v>
      </c>
      <c r="BL44" s="92">
        <v>0</v>
      </c>
      <c r="BM44" s="92">
        <v>0</v>
      </c>
      <c r="BN44" s="92">
        <v>0</v>
      </c>
      <c r="BO44" s="92">
        <v>0</v>
      </c>
      <c r="BP44" s="92">
        <v>0.992468079</v>
      </c>
      <c r="BQ44" s="92">
        <v>0</v>
      </c>
      <c r="BR44" s="92">
        <v>0</v>
      </c>
      <c r="BS44" s="92">
        <v>0</v>
      </c>
      <c r="BT44" s="92">
        <v>0</v>
      </c>
      <c r="BU44" s="92">
        <v>0</v>
      </c>
      <c r="BV44" s="92">
        <v>0</v>
      </c>
      <c r="BW44" s="92">
        <v>0</v>
      </c>
      <c r="BX44" s="92">
        <v>2.02746763E-4</v>
      </c>
      <c r="BY44" s="92">
        <v>0</v>
      </c>
      <c r="BZ44" s="92">
        <v>0</v>
      </c>
      <c r="CA44" s="92">
        <v>0</v>
      </c>
      <c r="CB44" s="92">
        <v>0</v>
      </c>
      <c r="CC44" s="92">
        <v>0</v>
      </c>
      <c r="CD44" s="92">
        <v>7.3291742699999997E-3</v>
      </c>
      <c r="CE44" s="92">
        <v>0</v>
      </c>
      <c r="CF44" s="92">
        <v>0</v>
      </c>
      <c r="CG44" s="92">
        <v>0</v>
      </c>
      <c r="CH44" s="92">
        <v>0</v>
      </c>
      <c r="CI44" s="92">
        <v>0</v>
      </c>
      <c r="CJ44" s="92">
        <v>0</v>
      </c>
      <c r="CK44" s="92">
        <v>0</v>
      </c>
      <c r="CL44" s="92">
        <v>0</v>
      </c>
      <c r="CM44" s="92">
        <v>0</v>
      </c>
      <c r="CN44" s="92">
        <v>0</v>
      </c>
      <c r="CO44" s="92">
        <v>0</v>
      </c>
      <c r="CP44" s="92">
        <v>0</v>
      </c>
      <c r="CQ44" s="92">
        <v>0</v>
      </c>
      <c r="CR44" s="92">
        <v>0</v>
      </c>
      <c r="CS44" s="92">
        <v>0</v>
      </c>
      <c r="CT44" s="92">
        <v>0</v>
      </c>
      <c r="CU44" s="92">
        <v>0</v>
      </c>
      <c r="CV44" s="92">
        <v>0</v>
      </c>
      <c r="CW44" s="92">
        <v>0</v>
      </c>
      <c r="CX44" s="92">
        <v>0</v>
      </c>
      <c r="CY44" s="92">
        <v>0</v>
      </c>
      <c r="CZ44" s="92">
        <v>0</v>
      </c>
      <c r="DA44" s="92">
        <v>0</v>
      </c>
      <c r="DB44" s="92">
        <v>0</v>
      </c>
      <c r="DC44" s="92">
        <v>0</v>
      </c>
      <c r="DD44" s="92">
        <v>0</v>
      </c>
      <c r="DE44" s="92">
        <v>0</v>
      </c>
      <c r="DF44" s="92">
        <v>0</v>
      </c>
      <c r="DG44" s="92">
        <v>0</v>
      </c>
      <c r="DH44" s="92">
        <v>0</v>
      </c>
      <c r="DI44" s="92">
        <v>0</v>
      </c>
      <c r="DJ44" s="92">
        <v>0</v>
      </c>
      <c r="DK44" s="92">
        <v>0</v>
      </c>
      <c r="DL44" s="92">
        <v>0</v>
      </c>
      <c r="DM44" s="92">
        <v>0</v>
      </c>
      <c r="DN44" s="92">
        <v>0</v>
      </c>
      <c r="DO44" s="92">
        <v>0</v>
      </c>
      <c r="DP44" s="92">
        <v>0</v>
      </c>
      <c r="DQ44" s="92">
        <v>0</v>
      </c>
      <c r="DR44" s="92">
        <v>0</v>
      </c>
      <c r="DS44" s="92">
        <v>0</v>
      </c>
      <c r="DT44" s="92">
        <v>0</v>
      </c>
      <c r="DU44" s="92">
        <v>0</v>
      </c>
      <c r="DV44" s="92">
        <v>0</v>
      </c>
      <c r="DW44" s="92">
        <v>0</v>
      </c>
      <c r="DX44" s="92">
        <v>0</v>
      </c>
      <c r="DY44" s="92">
        <v>0</v>
      </c>
      <c r="DZ44" s="92">
        <v>165312.66</v>
      </c>
      <c r="EA44" s="92">
        <v>0</v>
      </c>
      <c r="EB44" s="92">
        <v>0</v>
      </c>
      <c r="EC44" s="92">
        <v>0</v>
      </c>
      <c r="ED44" s="92">
        <v>0</v>
      </c>
      <c r="EE44" s="92">
        <v>0</v>
      </c>
      <c r="EF44" s="92">
        <v>0</v>
      </c>
      <c r="EG44" s="92">
        <v>0</v>
      </c>
      <c r="EH44" s="92">
        <v>641.66666699999996</v>
      </c>
      <c r="EI44" s="92">
        <v>0</v>
      </c>
      <c r="EJ44" s="92">
        <v>0</v>
      </c>
      <c r="EK44" s="92">
        <v>0</v>
      </c>
      <c r="EL44" s="92">
        <v>0</v>
      </c>
      <c r="EM44" s="92">
        <v>0</v>
      </c>
      <c r="EN44" s="92">
        <v>12208.3333</v>
      </c>
      <c r="EO44" s="92">
        <v>0</v>
      </c>
      <c r="EP44" s="92">
        <v>0</v>
      </c>
      <c r="EQ44" s="92">
        <v>0</v>
      </c>
      <c r="ER44" s="92">
        <v>0</v>
      </c>
      <c r="ES44" s="92">
        <v>0</v>
      </c>
      <c r="ET44" s="92">
        <v>0</v>
      </c>
      <c r="EU44" s="92">
        <v>0</v>
      </c>
      <c r="EV44" s="92">
        <v>0</v>
      </c>
      <c r="EW44" s="92">
        <v>0</v>
      </c>
      <c r="EX44" s="92">
        <v>0</v>
      </c>
      <c r="EY44" s="92">
        <v>0</v>
      </c>
      <c r="EZ44" s="92">
        <v>0</v>
      </c>
      <c r="FA44" s="92">
        <v>0</v>
      </c>
      <c r="FB44" s="92">
        <v>0</v>
      </c>
      <c r="FC44" s="92">
        <v>0</v>
      </c>
      <c r="FD44" s="92">
        <v>0</v>
      </c>
      <c r="FE44" s="92">
        <v>0</v>
      </c>
      <c r="FF44" s="92">
        <v>0</v>
      </c>
      <c r="FG44" s="92">
        <v>0</v>
      </c>
      <c r="FH44" s="92">
        <v>0</v>
      </c>
      <c r="FI44" s="92">
        <v>0</v>
      </c>
      <c r="FJ44" s="92">
        <v>0</v>
      </c>
      <c r="FK44" s="92">
        <v>0</v>
      </c>
      <c r="FL44" s="92">
        <v>0</v>
      </c>
      <c r="FM44" s="92">
        <v>0</v>
      </c>
      <c r="FN44" s="92">
        <v>0</v>
      </c>
      <c r="FO44" s="92">
        <v>0</v>
      </c>
      <c r="FP44" s="92">
        <v>0</v>
      </c>
      <c r="FQ44" s="92">
        <v>0</v>
      </c>
      <c r="FR44" s="92">
        <v>0</v>
      </c>
      <c r="FS44" s="92">
        <v>0</v>
      </c>
      <c r="FT44" s="92">
        <v>0</v>
      </c>
      <c r="FU44" s="92">
        <v>0</v>
      </c>
      <c r="FV44" s="92">
        <v>0</v>
      </c>
      <c r="FW44" s="92">
        <v>0</v>
      </c>
      <c r="FX44" s="92">
        <v>0</v>
      </c>
      <c r="FY44" s="92">
        <v>0</v>
      </c>
      <c r="FZ44" s="92">
        <v>0</v>
      </c>
      <c r="GA44" s="92">
        <v>0</v>
      </c>
      <c r="GB44" s="92">
        <v>0</v>
      </c>
      <c r="GC44" s="92">
        <v>0</v>
      </c>
      <c r="GD44" s="92">
        <v>0</v>
      </c>
      <c r="GE44" s="92">
        <v>0</v>
      </c>
      <c r="GF44" s="92">
        <v>0</v>
      </c>
      <c r="GG44" s="92">
        <v>0</v>
      </c>
      <c r="GH44" s="92">
        <v>0</v>
      </c>
      <c r="GI44" s="92">
        <v>0</v>
      </c>
      <c r="GJ44" s="92">
        <v>0.927874898</v>
      </c>
      <c r="GK44" s="92">
        <v>0</v>
      </c>
      <c r="GL44" s="92">
        <v>0</v>
      </c>
      <c r="GM44" s="92">
        <v>0</v>
      </c>
      <c r="GN44" s="92">
        <v>0</v>
      </c>
      <c r="GO44" s="92">
        <v>0</v>
      </c>
      <c r="GP44" s="92">
        <v>0</v>
      </c>
      <c r="GQ44" s="92">
        <v>0</v>
      </c>
      <c r="GR44" s="92">
        <v>3.6015777200000001E-3</v>
      </c>
      <c r="GS44" s="92">
        <v>0</v>
      </c>
      <c r="GT44" s="92">
        <v>0</v>
      </c>
      <c r="GU44" s="92">
        <v>0</v>
      </c>
      <c r="GV44" s="92">
        <v>0</v>
      </c>
      <c r="GW44" s="92">
        <v>0</v>
      </c>
      <c r="GX44" s="92">
        <v>6.8523524200000005E-2</v>
      </c>
      <c r="GY44" s="92">
        <v>0</v>
      </c>
      <c r="GZ44" s="92">
        <v>0</v>
      </c>
      <c r="HA44" s="92">
        <v>0</v>
      </c>
      <c r="HB44" s="92">
        <v>0</v>
      </c>
      <c r="HC44" s="92">
        <v>0</v>
      </c>
      <c r="HD44" s="92">
        <v>0</v>
      </c>
      <c r="HE44" s="92">
        <v>0</v>
      </c>
      <c r="HF44" s="92">
        <v>0</v>
      </c>
      <c r="HG44" s="92">
        <v>0</v>
      </c>
      <c r="HH44" s="92">
        <v>0</v>
      </c>
      <c r="HI44" s="92">
        <v>0</v>
      </c>
      <c r="HJ44" s="92">
        <v>0</v>
      </c>
      <c r="HK44" s="92">
        <v>0</v>
      </c>
      <c r="HL44" s="92">
        <v>0</v>
      </c>
      <c r="HM44" s="92">
        <v>0</v>
      </c>
      <c r="HN44" s="92">
        <v>0</v>
      </c>
      <c r="HO44" s="92">
        <v>0</v>
      </c>
      <c r="HP44" s="92">
        <v>0</v>
      </c>
      <c r="HQ44" s="92">
        <v>0</v>
      </c>
      <c r="HR44" s="92">
        <v>0</v>
      </c>
      <c r="HS44" s="92">
        <v>0</v>
      </c>
      <c r="HT44" s="92">
        <v>0</v>
      </c>
      <c r="HU44" s="92">
        <v>0</v>
      </c>
      <c r="HV44" s="92">
        <v>0</v>
      </c>
      <c r="HW44" s="92">
        <v>0</v>
      </c>
      <c r="HX44" s="92">
        <v>0</v>
      </c>
      <c r="HY44" s="92">
        <v>0</v>
      </c>
      <c r="HZ44" s="92">
        <v>0</v>
      </c>
      <c r="IA44" s="92">
        <v>0</v>
      </c>
      <c r="IB44" s="92">
        <v>0</v>
      </c>
      <c r="IC44" s="92">
        <v>0</v>
      </c>
      <c r="ID44" s="92">
        <v>0</v>
      </c>
      <c r="IE44" s="92">
        <v>0</v>
      </c>
      <c r="IF44" s="92">
        <v>0</v>
      </c>
      <c r="IG44" s="92">
        <v>0</v>
      </c>
      <c r="IH44" s="92">
        <v>0</v>
      </c>
      <c r="II44" s="92">
        <v>0</v>
      </c>
      <c r="IJ44" s="92">
        <v>0</v>
      </c>
      <c r="IK44" s="92">
        <v>0</v>
      </c>
      <c r="IL44" s="92">
        <v>0</v>
      </c>
      <c r="IM44" s="92">
        <v>0</v>
      </c>
      <c r="IN44" s="92">
        <v>0</v>
      </c>
      <c r="IO44" s="92">
        <v>0</v>
      </c>
      <c r="IP44" s="92">
        <v>0</v>
      </c>
      <c r="IQ44" s="92">
        <v>0</v>
      </c>
      <c r="IR44" s="92">
        <v>0</v>
      </c>
      <c r="IS44" s="92">
        <v>0</v>
      </c>
      <c r="IT44" s="92">
        <v>9245.8863299999994</v>
      </c>
      <c r="IU44" s="92">
        <v>178162.66</v>
      </c>
      <c r="IV44" s="92">
        <v>3139.76161</v>
      </c>
      <c r="IW44" s="92">
        <v>108.34784000000001</v>
      </c>
      <c r="IX44" s="92">
        <v>11</v>
      </c>
      <c r="IY44" s="92">
        <v>0</v>
      </c>
      <c r="IZ44" s="92">
        <v>1</v>
      </c>
      <c r="JA44" s="92">
        <v>0</v>
      </c>
      <c r="JB44" s="92">
        <v>-68459.445099999997</v>
      </c>
      <c r="JC44" s="92">
        <v>-3552.7548200000001</v>
      </c>
      <c r="JD44" s="92">
        <v>-632.96824800000002</v>
      </c>
      <c r="JE44" s="92">
        <v>-35.929979400000001</v>
      </c>
      <c r="JF44" s="92">
        <v>-1.86461352</v>
      </c>
      <c r="JG44" s="92">
        <v>4.9079555900000002E-2</v>
      </c>
      <c r="JH44" s="92">
        <v>0.94573347699999999</v>
      </c>
      <c r="JI44" s="92">
        <v>19.269397600000001</v>
      </c>
      <c r="JJ44" s="92">
        <v>2939.9426100000001</v>
      </c>
      <c r="JK44" s="92">
        <v>0</v>
      </c>
      <c r="JL44" s="92">
        <v>0</v>
      </c>
      <c r="JM44" s="92">
        <v>0</v>
      </c>
      <c r="JN44" s="92">
        <v>0</v>
      </c>
      <c r="JO44" s="92">
        <v>0</v>
      </c>
      <c r="JP44" s="92">
        <v>0</v>
      </c>
      <c r="JQ44" s="92">
        <v>0</v>
      </c>
      <c r="JR44" s="92">
        <v>0</v>
      </c>
      <c r="JS44" s="92">
        <v>0</v>
      </c>
      <c r="JT44" s="92">
        <v>0</v>
      </c>
      <c r="JU44" s="92">
        <v>0</v>
      </c>
      <c r="JV44" s="92">
        <v>0</v>
      </c>
      <c r="JW44" s="92">
        <v>0</v>
      </c>
      <c r="JX44" s="92">
        <v>0</v>
      </c>
      <c r="JY44" s="92">
        <v>0</v>
      </c>
      <c r="JZ44" s="92">
        <v>0</v>
      </c>
      <c r="KA44" s="92">
        <v>0</v>
      </c>
      <c r="KB44" s="92">
        <v>0</v>
      </c>
      <c r="KC44" s="92">
        <v>0</v>
      </c>
      <c r="KD44" s="92">
        <v>0</v>
      </c>
      <c r="KE44" s="92">
        <v>0</v>
      </c>
      <c r="KF44" s="92">
        <v>0</v>
      </c>
      <c r="KG44" s="92">
        <v>0</v>
      </c>
      <c r="KH44" s="92">
        <v>0</v>
      </c>
      <c r="KI44" s="92">
        <v>0</v>
      </c>
      <c r="KJ44" s="92">
        <v>0</v>
      </c>
      <c r="KK44" s="92">
        <v>0</v>
      </c>
      <c r="KL44" s="92">
        <v>0</v>
      </c>
      <c r="KM44" s="92">
        <v>0</v>
      </c>
      <c r="KN44" s="92">
        <v>0</v>
      </c>
      <c r="KO44" s="92">
        <v>0</v>
      </c>
      <c r="KP44" s="92">
        <v>0</v>
      </c>
      <c r="KQ44" s="92">
        <v>0</v>
      </c>
      <c r="KR44" s="92">
        <v>0</v>
      </c>
      <c r="KS44" s="92">
        <v>0</v>
      </c>
      <c r="KT44" s="92">
        <v>0</v>
      </c>
      <c r="KU44" s="92">
        <v>0</v>
      </c>
      <c r="KV44" s="92">
        <v>0</v>
      </c>
      <c r="KW44" s="92">
        <v>0</v>
      </c>
      <c r="KX44" s="92">
        <v>0</v>
      </c>
      <c r="KY44" s="92">
        <v>0</v>
      </c>
      <c r="KZ44" s="92">
        <v>0</v>
      </c>
      <c r="LA44" s="92">
        <v>0</v>
      </c>
      <c r="LB44" s="92">
        <v>0</v>
      </c>
      <c r="LC44" s="92">
        <v>180.11871300000001</v>
      </c>
      <c r="LD44" s="92">
        <v>7.3486379299999998</v>
      </c>
      <c r="LE44" s="92">
        <v>3.0833445899999998</v>
      </c>
      <c r="LF44" s="92">
        <v>123.17170400000001</v>
      </c>
      <c r="LG44" s="92">
        <v>15.0101718</v>
      </c>
      <c r="LH44" s="92">
        <v>86.308280699999997</v>
      </c>
      <c r="LI44" s="92">
        <v>25.113917199999999</v>
      </c>
      <c r="LJ44" s="92">
        <v>113.094272</v>
      </c>
      <c r="LK44" s="92">
        <v>73.253176100000005</v>
      </c>
      <c r="LL44" s="92">
        <v>0</v>
      </c>
      <c r="LM44" s="92">
        <v>0</v>
      </c>
      <c r="LN44" s="92">
        <v>0</v>
      </c>
      <c r="LO44" s="92">
        <v>0</v>
      </c>
      <c r="LP44" s="92">
        <v>0</v>
      </c>
      <c r="LQ44" s="92">
        <v>0</v>
      </c>
      <c r="LR44" s="92">
        <v>0</v>
      </c>
      <c r="LS44" s="92">
        <v>0</v>
      </c>
      <c r="LT44" s="92">
        <v>0</v>
      </c>
      <c r="LU44" s="92">
        <v>0</v>
      </c>
      <c r="LV44" s="92">
        <v>0</v>
      </c>
      <c r="LW44" s="92">
        <v>0</v>
      </c>
      <c r="LX44" s="92">
        <v>0</v>
      </c>
      <c r="LY44" s="92">
        <v>0</v>
      </c>
      <c r="LZ44" s="92">
        <v>0</v>
      </c>
      <c r="MA44" s="92">
        <v>0</v>
      </c>
      <c r="MB44" s="92">
        <v>0</v>
      </c>
      <c r="MC44" s="92">
        <v>0</v>
      </c>
      <c r="MD44" s="92">
        <v>0</v>
      </c>
      <c r="ME44" s="92">
        <v>0</v>
      </c>
      <c r="MF44" s="92">
        <v>0</v>
      </c>
      <c r="MG44" s="92">
        <v>0</v>
      </c>
      <c r="MH44" s="92">
        <v>0</v>
      </c>
      <c r="MI44" s="92">
        <v>0</v>
      </c>
      <c r="MJ44" s="92">
        <v>0</v>
      </c>
      <c r="MK44" s="92">
        <v>0</v>
      </c>
      <c r="ML44" s="92">
        <v>0</v>
      </c>
      <c r="MM44" s="92">
        <v>0</v>
      </c>
      <c r="MN44" s="92">
        <v>0</v>
      </c>
      <c r="MO44" s="92">
        <v>0</v>
      </c>
      <c r="MP44" s="92">
        <v>0</v>
      </c>
      <c r="MQ44" s="92">
        <v>0</v>
      </c>
      <c r="MR44" s="92">
        <v>0</v>
      </c>
      <c r="MS44" s="92">
        <v>0</v>
      </c>
      <c r="MT44" s="92">
        <v>0</v>
      </c>
      <c r="MU44" s="92">
        <v>0</v>
      </c>
      <c r="MV44" s="92">
        <v>0</v>
      </c>
      <c r="MW44" s="92">
        <v>0</v>
      </c>
      <c r="MX44" s="92">
        <v>0</v>
      </c>
      <c r="MY44" s="92">
        <v>0</v>
      </c>
      <c r="MZ44" s="92">
        <v>0</v>
      </c>
      <c r="NA44" s="92">
        <v>0</v>
      </c>
      <c r="NB44" s="92">
        <v>0</v>
      </c>
      <c r="NC44" s="92">
        <v>0</v>
      </c>
      <c r="ND44" s="92">
        <v>0</v>
      </c>
      <c r="NE44" s="92">
        <v>0</v>
      </c>
      <c r="NF44" s="92">
        <v>0</v>
      </c>
      <c r="NG44" s="92">
        <v>0</v>
      </c>
      <c r="NH44" s="92">
        <v>0</v>
      </c>
      <c r="NI44" s="92">
        <v>0</v>
      </c>
      <c r="NJ44" s="92">
        <v>0</v>
      </c>
      <c r="NK44" s="92">
        <v>0</v>
      </c>
      <c r="NL44" s="92">
        <v>0</v>
      </c>
      <c r="NM44" s="92">
        <v>0.28749892300000002</v>
      </c>
      <c r="NN44" s="92">
        <v>1.1729628000000001E-2</v>
      </c>
      <c r="NO44" s="92">
        <v>4.9215222200000002E-3</v>
      </c>
      <c r="NP44" s="92">
        <v>0.19660218400000001</v>
      </c>
      <c r="NQ44" s="92">
        <v>2.3958688999999998E-2</v>
      </c>
      <c r="NR44" s="92">
        <v>0.13776213100000001</v>
      </c>
      <c r="NS44" s="92">
        <v>4.00859192E-2</v>
      </c>
      <c r="NT44" s="92">
        <v>0.18051695400000001</v>
      </c>
      <c r="NU44" s="92">
        <v>0.116924049</v>
      </c>
      <c r="NV44" s="92">
        <v>0</v>
      </c>
      <c r="NW44" s="92">
        <v>0</v>
      </c>
      <c r="NX44" s="92">
        <v>0</v>
      </c>
      <c r="NY44" s="92">
        <v>0</v>
      </c>
      <c r="NZ44" s="92">
        <v>0</v>
      </c>
      <c r="OA44" s="92">
        <v>0</v>
      </c>
      <c r="OB44" s="92">
        <v>0</v>
      </c>
      <c r="OC44" s="92">
        <v>0</v>
      </c>
      <c r="OD44" s="92">
        <v>0</v>
      </c>
      <c r="OE44" s="92">
        <v>0</v>
      </c>
      <c r="OF44" s="92">
        <v>0</v>
      </c>
      <c r="OG44" s="92">
        <v>0</v>
      </c>
      <c r="OH44" s="92">
        <v>0</v>
      </c>
      <c r="OI44" s="92">
        <v>0</v>
      </c>
      <c r="OJ44" s="92">
        <v>0</v>
      </c>
      <c r="OK44" s="92">
        <v>0</v>
      </c>
      <c r="OL44" s="92">
        <v>0</v>
      </c>
      <c r="OM44" s="92">
        <v>0</v>
      </c>
      <c r="ON44" s="92">
        <v>0</v>
      </c>
      <c r="OO44" s="92">
        <v>0</v>
      </c>
      <c r="OP44" s="92">
        <v>0</v>
      </c>
      <c r="OQ44" s="92">
        <v>0</v>
      </c>
      <c r="OR44" s="92">
        <v>0</v>
      </c>
      <c r="OS44" s="92">
        <v>0</v>
      </c>
      <c r="OT44" s="92">
        <v>0</v>
      </c>
      <c r="OU44" s="92">
        <v>0</v>
      </c>
      <c r="OV44" s="92">
        <v>0</v>
      </c>
      <c r="OW44" s="92">
        <v>0</v>
      </c>
      <c r="OX44" s="92">
        <v>0</v>
      </c>
      <c r="OY44" s="92">
        <v>0</v>
      </c>
      <c r="OZ44" s="92">
        <v>0</v>
      </c>
      <c r="PA44" s="92">
        <v>0</v>
      </c>
      <c r="PB44" s="92">
        <v>0</v>
      </c>
      <c r="PC44" s="92">
        <v>0</v>
      </c>
      <c r="PD44" s="92">
        <v>0</v>
      </c>
      <c r="PE44" s="92">
        <v>0</v>
      </c>
      <c r="PF44" s="92">
        <v>0</v>
      </c>
      <c r="PG44" s="92">
        <v>0</v>
      </c>
      <c r="PH44" s="92">
        <v>0</v>
      </c>
      <c r="PI44" s="92">
        <v>0</v>
      </c>
      <c r="PJ44" s="92">
        <v>0</v>
      </c>
      <c r="PK44" s="92">
        <v>0</v>
      </c>
      <c r="PL44" s="92">
        <v>0</v>
      </c>
      <c r="PM44" s="92">
        <v>0</v>
      </c>
      <c r="PN44" s="92">
        <v>0</v>
      </c>
      <c r="PO44" s="92">
        <v>0</v>
      </c>
      <c r="PP44" s="92">
        <v>0</v>
      </c>
      <c r="PQ44" s="92">
        <v>0</v>
      </c>
      <c r="PR44" s="92">
        <v>0</v>
      </c>
      <c r="PS44" s="92">
        <v>0</v>
      </c>
      <c r="PT44" s="92">
        <v>0</v>
      </c>
      <c r="PU44" s="92">
        <v>0</v>
      </c>
      <c r="PV44" s="92">
        <v>0</v>
      </c>
      <c r="PW44" s="92">
        <v>29204.880399999998</v>
      </c>
      <c r="PX44" s="92">
        <v>1191.5257899999999</v>
      </c>
      <c r="PY44" s="92">
        <v>499.94089100000002</v>
      </c>
      <c r="PZ44" s="92">
        <v>16273.075999999999</v>
      </c>
      <c r="QA44" s="92">
        <v>1983.09887</v>
      </c>
      <c r="QB44" s="92">
        <v>13131.780699999999</v>
      </c>
      <c r="QC44" s="92">
        <v>1508.1550199999999</v>
      </c>
      <c r="QD44" s="92">
        <v>2583.0279399999999</v>
      </c>
      <c r="QE44" s="92">
        <v>4107.8476600000004</v>
      </c>
      <c r="QF44" s="92">
        <v>0</v>
      </c>
      <c r="QG44" s="92">
        <v>0</v>
      </c>
      <c r="QH44" s="92">
        <v>0</v>
      </c>
      <c r="QI44" s="92">
        <v>0</v>
      </c>
      <c r="QJ44" s="92">
        <v>0</v>
      </c>
      <c r="QK44" s="92">
        <v>0</v>
      </c>
      <c r="QL44" s="92">
        <v>0</v>
      </c>
      <c r="QM44" s="92">
        <v>0</v>
      </c>
      <c r="QN44" s="92">
        <v>0</v>
      </c>
      <c r="QO44" s="92">
        <v>0</v>
      </c>
      <c r="QP44" s="92">
        <v>0</v>
      </c>
      <c r="QQ44" s="92">
        <v>0</v>
      </c>
      <c r="QR44" s="92">
        <v>0</v>
      </c>
      <c r="QS44" s="92">
        <v>0</v>
      </c>
      <c r="QT44" s="92">
        <v>0</v>
      </c>
      <c r="QU44" s="92">
        <v>0</v>
      </c>
      <c r="QV44" s="92">
        <v>0</v>
      </c>
      <c r="QW44" s="92">
        <v>0</v>
      </c>
      <c r="QX44" s="92">
        <v>0</v>
      </c>
      <c r="QY44" s="92">
        <v>0</v>
      </c>
      <c r="QZ44" s="92">
        <v>0</v>
      </c>
      <c r="RA44" s="92">
        <v>0</v>
      </c>
      <c r="RB44" s="92">
        <v>0</v>
      </c>
      <c r="RC44" s="92">
        <v>0</v>
      </c>
      <c r="RD44" s="92">
        <v>0</v>
      </c>
      <c r="RE44" s="92">
        <v>0</v>
      </c>
      <c r="RF44" s="92">
        <v>0</v>
      </c>
      <c r="RG44" s="92">
        <v>0</v>
      </c>
      <c r="RH44" s="92">
        <v>0</v>
      </c>
      <c r="RI44" s="92">
        <v>0</v>
      </c>
      <c r="RJ44" s="92">
        <v>0</v>
      </c>
      <c r="RK44" s="92">
        <v>0</v>
      </c>
      <c r="RL44" s="92">
        <v>0</v>
      </c>
      <c r="RM44" s="92">
        <v>0</v>
      </c>
      <c r="RN44" s="92">
        <v>0</v>
      </c>
      <c r="RO44" s="92">
        <v>0</v>
      </c>
      <c r="RP44" s="92">
        <v>0</v>
      </c>
      <c r="RQ44" s="92">
        <v>0</v>
      </c>
      <c r="RR44" s="92">
        <v>0</v>
      </c>
      <c r="RS44" s="92">
        <v>0</v>
      </c>
      <c r="RT44" s="92">
        <v>0</v>
      </c>
      <c r="RU44" s="92">
        <v>0</v>
      </c>
      <c r="RV44" s="92">
        <v>0</v>
      </c>
      <c r="RW44" s="92">
        <v>0</v>
      </c>
      <c r="RX44" s="92">
        <v>0</v>
      </c>
      <c r="RY44" s="92">
        <v>0</v>
      </c>
      <c r="RZ44" s="92">
        <v>0</v>
      </c>
      <c r="SA44" s="92">
        <v>0</v>
      </c>
      <c r="SB44" s="92">
        <v>0</v>
      </c>
      <c r="SC44" s="92">
        <v>0</v>
      </c>
      <c r="SD44" s="92">
        <v>0</v>
      </c>
      <c r="SE44" s="92">
        <v>0</v>
      </c>
      <c r="SF44" s="92">
        <v>0</v>
      </c>
      <c r="SG44" s="92">
        <v>0.414351578</v>
      </c>
      <c r="SH44" s="92">
        <v>1.69050715E-2</v>
      </c>
      <c r="SI44" s="92">
        <v>7.093037E-3</v>
      </c>
      <c r="SJ44" s="92">
        <v>0.23087835400000001</v>
      </c>
      <c r="SK44" s="92">
        <v>2.8135713400000002E-2</v>
      </c>
      <c r="SL44" s="92">
        <v>0.18631043899999999</v>
      </c>
      <c r="SM44" s="92">
        <v>2.1397328300000001E-2</v>
      </c>
      <c r="SN44" s="92">
        <v>3.6647357800000002E-2</v>
      </c>
      <c r="SO44" s="92">
        <v>5.8281120700000001E-2</v>
      </c>
      <c r="SP44" s="92">
        <v>0</v>
      </c>
      <c r="SQ44" s="92">
        <v>0</v>
      </c>
      <c r="SR44" s="92">
        <v>0</v>
      </c>
      <c r="SS44" s="92">
        <v>0</v>
      </c>
      <c r="ST44" s="92">
        <v>0</v>
      </c>
      <c r="SU44" s="92">
        <v>0</v>
      </c>
      <c r="SV44" s="92">
        <v>0</v>
      </c>
      <c r="SW44" s="92">
        <v>0</v>
      </c>
      <c r="SX44" s="92">
        <v>0</v>
      </c>
      <c r="SY44" s="92">
        <v>626.50221799999997</v>
      </c>
      <c r="SZ44" s="92">
        <v>70483.333299999998</v>
      </c>
      <c r="TA44" s="92">
        <v>562.17546800000002</v>
      </c>
      <c r="TB44" s="92">
        <v>108.34784000000001</v>
      </c>
      <c r="TC44" s="92">
        <v>11</v>
      </c>
      <c r="TD44" s="92">
        <v>0</v>
      </c>
      <c r="TE44" s="92">
        <v>0</v>
      </c>
      <c r="TF44" s="92">
        <v>1</v>
      </c>
      <c r="TG44" s="92">
        <v>-149322.86499999999</v>
      </c>
      <c r="TH44" s="92">
        <v>-1327.27982</v>
      </c>
      <c r="TI44" s="92">
        <v>-93.551106000000004</v>
      </c>
      <c r="TJ44" s="92">
        <v>-415.62631900000002</v>
      </c>
      <c r="TK44" s="92">
        <v>-3.6943600399999998</v>
      </c>
      <c r="TL44" s="92">
        <v>1.8573744699999999E-2</v>
      </c>
      <c r="TM44" s="92">
        <v>2.0896006499999999</v>
      </c>
      <c r="TN44" s="92">
        <v>112.502927</v>
      </c>
      <c r="TO44" s="92">
        <v>0</v>
      </c>
      <c r="TP44" s="92">
        <v>0.40715731300000002</v>
      </c>
      <c r="TQ44" s="92">
        <v>-863786833.88100004</v>
      </c>
      <c r="TR44" s="92">
        <v>0.119189765277778</v>
      </c>
      <c r="TS44" s="92">
        <v>0</v>
      </c>
      <c r="TT44" s="92">
        <v>0</v>
      </c>
      <c r="TU44" s="92">
        <v>0</v>
      </c>
      <c r="TV44" s="92">
        <v>0</v>
      </c>
      <c r="TW44" s="92">
        <v>0</v>
      </c>
      <c r="TX44" s="92">
        <v>0</v>
      </c>
      <c r="TY44" s="92">
        <v>0</v>
      </c>
      <c r="TZ44" s="92">
        <v>0</v>
      </c>
      <c r="UA44" s="92">
        <v>0</v>
      </c>
      <c r="UB44" s="92">
        <v>0</v>
      </c>
      <c r="UC44" s="92">
        <v>0</v>
      </c>
      <c r="UD44" s="92">
        <v>0</v>
      </c>
      <c r="UE44" s="92">
        <v>0</v>
      </c>
      <c r="UF44" s="92">
        <v>0</v>
      </c>
      <c r="UG44" s="92">
        <v>0</v>
      </c>
      <c r="UH44" s="92">
        <v>0</v>
      </c>
      <c r="UI44" s="92">
        <v>0</v>
      </c>
      <c r="UJ44" s="92">
        <v>0</v>
      </c>
      <c r="UK44" s="92">
        <v>0</v>
      </c>
      <c r="UL44" s="92">
        <v>0</v>
      </c>
      <c r="UM44" s="92">
        <v>0</v>
      </c>
      <c r="UN44" s="92">
        <v>0</v>
      </c>
      <c r="UO44" s="92">
        <v>0</v>
      </c>
      <c r="UP44" s="92">
        <v>0</v>
      </c>
      <c r="UQ44" s="92">
        <v>0</v>
      </c>
      <c r="UR44" s="92">
        <v>0</v>
      </c>
      <c r="US44" s="92">
        <v>0</v>
      </c>
      <c r="UT44" s="92">
        <v>0</v>
      </c>
      <c r="UU44" s="92">
        <v>0</v>
      </c>
      <c r="UV44" s="92">
        <v>0</v>
      </c>
      <c r="UW44" s="92">
        <v>0</v>
      </c>
      <c r="UX44" s="92">
        <v>0</v>
      </c>
      <c r="UY44" s="92">
        <v>0</v>
      </c>
      <c r="UZ44" s="92">
        <v>0</v>
      </c>
      <c r="VA44" s="92">
        <v>0</v>
      </c>
      <c r="VB44" s="92">
        <v>0</v>
      </c>
      <c r="VC44" s="92">
        <v>0</v>
      </c>
      <c r="VD44" s="92">
        <v>0</v>
      </c>
      <c r="VE44" s="92">
        <v>0</v>
      </c>
      <c r="VF44" s="92">
        <v>0</v>
      </c>
      <c r="VG44" s="92">
        <v>0</v>
      </c>
      <c r="VH44" s="92">
        <v>0</v>
      </c>
      <c r="VI44" s="92">
        <v>0</v>
      </c>
      <c r="VJ44" s="92">
        <v>0</v>
      </c>
      <c r="VK44" s="92">
        <v>0</v>
      </c>
      <c r="VL44" s="92">
        <v>0</v>
      </c>
      <c r="VM44" s="92">
        <v>0</v>
      </c>
      <c r="VN44" s="92">
        <v>0</v>
      </c>
      <c r="VO44" s="92">
        <v>0</v>
      </c>
      <c r="VP44" s="92">
        <v>0</v>
      </c>
      <c r="VQ44" s="92">
        <v>0</v>
      </c>
      <c r="VR44" s="92">
        <v>0</v>
      </c>
      <c r="VS44" s="92">
        <v>0</v>
      </c>
      <c r="VT44" s="92">
        <v>0</v>
      </c>
      <c r="VU44" s="92">
        <v>0</v>
      </c>
      <c r="VV44" s="92">
        <v>0</v>
      </c>
      <c r="VW44" s="92">
        <v>0</v>
      </c>
      <c r="VX44" s="92">
        <v>0</v>
      </c>
      <c r="VY44" s="92">
        <v>0</v>
      </c>
      <c r="VZ44" s="92">
        <v>0</v>
      </c>
      <c r="WA44" s="92">
        <v>0</v>
      </c>
      <c r="WB44" s="92">
        <v>0</v>
      </c>
      <c r="WC44" s="92">
        <v>0.74666719444444496</v>
      </c>
    </row>
    <row r="45" spans="2:601" ht="13.5" customHeight="1">
      <c r="B45" s="851" t="s">
        <v>2739</v>
      </c>
      <c r="C45" s="92">
        <v>0</v>
      </c>
      <c r="D45" s="92">
        <v>140632.66399999999</v>
      </c>
      <c r="E45" s="92">
        <v>-531.76405</v>
      </c>
      <c r="F45" s="92">
        <v>7806.2990799999998</v>
      </c>
      <c r="G45" s="92">
        <v>0</v>
      </c>
      <c r="H45" s="92">
        <v>0</v>
      </c>
      <c r="I45" s="92">
        <v>0</v>
      </c>
      <c r="J45" s="92">
        <v>0</v>
      </c>
      <c r="K45" s="92">
        <v>0</v>
      </c>
      <c r="L45" s="92">
        <v>0</v>
      </c>
      <c r="M45" s="92">
        <v>0</v>
      </c>
      <c r="N45" s="92">
        <v>0</v>
      </c>
      <c r="O45" s="92">
        <v>0</v>
      </c>
      <c r="P45" s="92">
        <v>0</v>
      </c>
      <c r="Q45" s="92">
        <v>0</v>
      </c>
      <c r="R45" s="92">
        <v>0</v>
      </c>
      <c r="S45" s="92">
        <v>0</v>
      </c>
      <c r="T45" s="92">
        <v>0</v>
      </c>
      <c r="U45" s="92">
        <v>0</v>
      </c>
      <c r="V45" s="92">
        <v>0</v>
      </c>
      <c r="W45" s="92">
        <v>0</v>
      </c>
      <c r="X45" s="92">
        <v>0</v>
      </c>
      <c r="Y45" s="92">
        <v>0</v>
      </c>
      <c r="Z45" s="92">
        <v>0</v>
      </c>
      <c r="AA45" s="92">
        <v>0</v>
      </c>
      <c r="AB45" s="92">
        <v>0</v>
      </c>
      <c r="AC45" s="92">
        <v>0</v>
      </c>
      <c r="AD45" s="92">
        <v>0</v>
      </c>
      <c r="AE45" s="92">
        <v>0</v>
      </c>
      <c r="AF45" s="92">
        <v>0</v>
      </c>
      <c r="AG45" s="92">
        <v>0</v>
      </c>
      <c r="AH45" s="92">
        <v>0</v>
      </c>
      <c r="AI45" s="92">
        <v>0</v>
      </c>
      <c r="AJ45" s="92">
        <v>0</v>
      </c>
      <c r="AK45" s="92">
        <v>0</v>
      </c>
      <c r="AL45" s="92">
        <v>0</v>
      </c>
      <c r="AM45" s="92">
        <v>0</v>
      </c>
      <c r="AN45" s="92">
        <v>0</v>
      </c>
      <c r="AO45" s="92">
        <v>0</v>
      </c>
      <c r="AP45" s="92">
        <v>0</v>
      </c>
      <c r="AQ45" s="92">
        <v>0</v>
      </c>
      <c r="AR45" s="92">
        <v>0</v>
      </c>
      <c r="AS45" s="92">
        <v>0</v>
      </c>
      <c r="AT45" s="92">
        <v>0</v>
      </c>
      <c r="AU45" s="92">
        <v>0</v>
      </c>
      <c r="AV45" s="92">
        <v>0</v>
      </c>
      <c r="AW45" s="92">
        <v>0</v>
      </c>
      <c r="AX45" s="92">
        <v>0</v>
      </c>
      <c r="AY45" s="92">
        <v>0</v>
      </c>
      <c r="AZ45" s="92">
        <v>0</v>
      </c>
      <c r="BA45" s="92">
        <v>0</v>
      </c>
      <c r="BB45" s="92">
        <v>0</v>
      </c>
      <c r="BC45" s="92">
        <v>0</v>
      </c>
      <c r="BD45" s="92">
        <v>0</v>
      </c>
      <c r="BE45" s="92">
        <v>0</v>
      </c>
      <c r="BF45" s="92">
        <v>0</v>
      </c>
      <c r="BG45" s="92">
        <v>0</v>
      </c>
      <c r="BH45" s="92">
        <v>0</v>
      </c>
      <c r="BI45" s="92">
        <v>0</v>
      </c>
      <c r="BJ45" s="92">
        <v>0</v>
      </c>
      <c r="BK45" s="92">
        <v>0</v>
      </c>
      <c r="BL45" s="92">
        <v>0</v>
      </c>
      <c r="BM45" s="92">
        <v>0</v>
      </c>
      <c r="BN45" s="92">
        <v>0</v>
      </c>
      <c r="BO45" s="92">
        <v>0</v>
      </c>
      <c r="BP45" s="92">
        <v>1</v>
      </c>
      <c r="BQ45" s="92">
        <v>0</v>
      </c>
      <c r="BR45" s="92">
        <v>0</v>
      </c>
      <c r="BS45" s="92">
        <v>0</v>
      </c>
      <c r="BT45" s="92">
        <v>0</v>
      </c>
      <c r="BU45" s="92">
        <v>0</v>
      </c>
      <c r="BV45" s="92">
        <v>0</v>
      </c>
      <c r="BW45" s="92">
        <v>0</v>
      </c>
      <c r="BX45" s="92">
        <v>0</v>
      </c>
      <c r="BY45" s="92">
        <v>0</v>
      </c>
      <c r="BZ45" s="92">
        <v>0</v>
      </c>
      <c r="CA45" s="92">
        <v>0</v>
      </c>
      <c r="CB45" s="92">
        <v>0</v>
      </c>
      <c r="CC45" s="92">
        <v>0</v>
      </c>
      <c r="CD45" s="92">
        <v>0</v>
      </c>
      <c r="CE45" s="92">
        <v>0</v>
      </c>
      <c r="CF45" s="92">
        <v>0</v>
      </c>
      <c r="CG45" s="92">
        <v>0</v>
      </c>
      <c r="CH45" s="92">
        <v>0</v>
      </c>
      <c r="CI45" s="92">
        <v>0</v>
      </c>
      <c r="CJ45" s="92">
        <v>0</v>
      </c>
      <c r="CK45" s="92">
        <v>0</v>
      </c>
      <c r="CL45" s="92">
        <v>0</v>
      </c>
      <c r="CM45" s="92">
        <v>0</v>
      </c>
      <c r="CN45" s="92">
        <v>0</v>
      </c>
      <c r="CO45" s="92">
        <v>0</v>
      </c>
      <c r="CP45" s="92">
        <v>0</v>
      </c>
      <c r="CQ45" s="92">
        <v>0</v>
      </c>
      <c r="CR45" s="92">
        <v>0</v>
      </c>
      <c r="CS45" s="92">
        <v>0</v>
      </c>
      <c r="CT45" s="92">
        <v>0</v>
      </c>
      <c r="CU45" s="92">
        <v>0</v>
      </c>
      <c r="CV45" s="92">
        <v>0</v>
      </c>
      <c r="CW45" s="92">
        <v>0</v>
      </c>
      <c r="CX45" s="92">
        <v>0</v>
      </c>
      <c r="CY45" s="92">
        <v>0</v>
      </c>
      <c r="CZ45" s="92">
        <v>0</v>
      </c>
      <c r="DA45" s="92">
        <v>0</v>
      </c>
      <c r="DB45" s="92">
        <v>0</v>
      </c>
      <c r="DC45" s="92">
        <v>0</v>
      </c>
      <c r="DD45" s="92">
        <v>0</v>
      </c>
      <c r="DE45" s="92">
        <v>0</v>
      </c>
      <c r="DF45" s="92">
        <v>0</v>
      </c>
      <c r="DG45" s="92">
        <v>0</v>
      </c>
      <c r="DH45" s="92">
        <v>0</v>
      </c>
      <c r="DI45" s="92">
        <v>0</v>
      </c>
      <c r="DJ45" s="92">
        <v>0</v>
      </c>
      <c r="DK45" s="92">
        <v>0</v>
      </c>
      <c r="DL45" s="92">
        <v>0</v>
      </c>
      <c r="DM45" s="92">
        <v>0</v>
      </c>
      <c r="DN45" s="92">
        <v>0</v>
      </c>
      <c r="DO45" s="92">
        <v>0</v>
      </c>
      <c r="DP45" s="92">
        <v>0</v>
      </c>
      <c r="DQ45" s="92">
        <v>0</v>
      </c>
      <c r="DR45" s="92">
        <v>0</v>
      </c>
      <c r="DS45" s="92">
        <v>0</v>
      </c>
      <c r="DT45" s="92">
        <v>0</v>
      </c>
      <c r="DU45" s="92">
        <v>0</v>
      </c>
      <c r="DV45" s="92">
        <v>0</v>
      </c>
      <c r="DW45" s="92">
        <v>0</v>
      </c>
      <c r="DX45" s="92">
        <v>0</v>
      </c>
      <c r="DY45" s="92">
        <v>0</v>
      </c>
      <c r="DZ45" s="92">
        <v>140632.66399999999</v>
      </c>
      <c r="EA45" s="92">
        <v>0</v>
      </c>
      <c r="EB45" s="92">
        <v>0</v>
      </c>
      <c r="EC45" s="92">
        <v>0</v>
      </c>
      <c r="ED45" s="92">
        <v>0</v>
      </c>
      <c r="EE45" s="92">
        <v>0</v>
      </c>
      <c r="EF45" s="92">
        <v>0</v>
      </c>
      <c r="EG45" s="92">
        <v>0</v>
      </c>
      <c r="EH45" s="92">
        <v>0</v>
      </c>
      <c r="EI45" s="92">
        <v>0</v>
      </c>
      <c r="EJ45" s="92">
        <v>0</v>
      </c>
      <c r="EK45" s="92">
        <v>0</v>
      </c>
      <c r="EL45" s="92">
        <v>0</v>
      </c>
      <c r="EM45" s="92">
        <v>0</v>
      </c>
      <c r="EN45" s="92">
        <v>0</v>
      </c>
      <c r="EO45" s="92">
        <v>0</v>
      </c>
      <c r="EP45" s="92">
        <v>0</v>
      </c>
      <c r="EQ45" s="92">
        <v>0</v>
      </c>
      <c r="ER45" s="92">
        <v>0</v>
      </c>
      <c r="ES45" s="92">
        <v>0</v>
      </c>
      <c r="ET45" s="92">
        <v>0</v>
      </c>
      <c r="EU45" s="92">
        <v>0</v>
      </c>
      <c r="EV45" s="92">
        <v>0</v>
      </c>
      <c r="EW45" s="92">
        <v>0</v>
      </c>
      <c r="EX45" s="92">
        <v>0</v>
      </c>
      <c r="EY45" s="92">
        <v>0</v>
      </c>
      <c r="EZ45" s="92">
        <v>0</v>
      </c>
      <c r="FA45" s="92">
        <v>0</v>
      </c>
      <c r="FB45" s="92">
        <v>0</v>
      </c>
      <c r="FC45" s="92">
        <v>0</v>
      </c>
      <c r="FD45" s="92">
        <v>0</v>
      </c>
      <c r="FE45" s="92">
        <v>0</v>
      </c>
      <c r="FF45" s="92">
        <v>0</v>
      </c>
      <c r="FG45" s="92">
        <v>0</v>
      </c>
      <c r="FH45" s="92">
        <v>0</v>
      </c>
      <c r="FI45" s="92">
        <v>0</v>
      </c>
      <c r="FJ45" s="92">
        <v>0</v>
      </c>
      <c r="FK45" s="92">
        <v>0</v>
      </c>
      <c r="FL45" s="92">
        <v>0</v>
      </c>
      <c r="FM45" s="92">
        <v>0</v>
      </c>
      <c r="FN45" s="92">
        <v>0</v>
      </c>
      <c r="FO45" s="92">
        <v>0</v>
      </c>
      <c r="FP45" s="92">
        <v>0</v>
      </c>
      <c r="FQ45" s="92">
        <v>0</v>
      </c>
      <c r="FR45" s="92">
        <v>0</v>
      </c>
      <c r="FS45" s="92">
        <v>0</v>
      </c>
      <c r="FT45" s="92">
        <v>0</v>
      </c>
      <c r="FU45" s="92">
        <v>0</v>
      </c>
      <c r="FV45" s="92">
        <v>0</v>
      </c>
      <c r="FW45" s="92">
        <v>0</v>
      </c>
      <c r="FX45" s="92">
        <v>0</v>
      </c>
      <c r="FY45" s="92">
        <v>0</v>
      </c>
      <c r="FZ45" s="92">
        <v>0</v>
      </c>
      <c r="GA45" s="92">
        <v>0</v>
      </c>
      <c r="GB45" s="92">
        <v>0</v>
      </c>
      <c r="GC45" s="92">
        <v>0</v>
      </c>
      <c r="GD45" s="92">
        <v>0</v>
      </c>
      <c r="GE45" s="92">
        <v>0</v>
      </c>
      <c r="GF45" s="92">
        <v>0</v>
      </c>
      <c r="GG45" s="92">
        <v>0</v>
      </c>
      <c r="GH45" s="92">
        <v>0</v>
      </c>
      <c r="GI45" s="92">
        <v>0</v>
      </c>
      <c r="GJ45" s="92">
        <v>1</v>
      </c>
      <c r="GK45" s="92">
        <v>0</v>
      </c>
      <c r="GL45" s="92">
        <v>0</v>
      </c>
      <c r="GM45" s="92">
        <v>0</v>
      </c>
      <c r="GN45" s="92">
        <v>0</v>
      </c>
      <c r="GO45" s="92">
        <v>0</v>
      </c>
      <c r="GP45" s="92">
        <v>0</v>
      </c>
      <c r="GQ45" s="92">
        <v>0</v>
      </c>
      <c r="GR45" s="92">
        <v>0</v>
      </c>
      <c r="GS45" s="92">
        <v>0</v>
      </c>
      <c r="GT45" s="92">
        <v>0</v>
      </c>
      <c r="GU45" s="92">
        <v>0</v>
      </c>
      <c r="GV45" s="92">
        <v>0</v>
      </c>
      <c r="GW45" s="92">
        <v>0</v>
      </c>
      <c r="GX45" s="92">
        <v>0</v>
      </c>
      <c r="GY45" s="92">
        <v>0</v>
      </c>
      <c r="GZ45" s="92">
        <v>0</v>
      </c>
      <c r="HA45" s="92">
        <v>0</v>
      </c>
      <c r="HB45" s="92">
        <v>0</v>
      </c>
      <c r="HC45" s="92">
        <v>0</v>
      </c>
      <c r="HD45" s="92">
        <v>0</v>
      </c>
      <c r="HE45" s="92">
        <v>0</v>
      </c>
      <c r="HF45" s="92">
        <v>0</v>
      </c>
      <c r="HG45" s="92">
        <v>0</v>
      </c>
      <c r="HH45" s="92">
        <v>0</v>
      </c>
      <c r="HI45" s="92">
        <v>0</v>
      </c>
      <c r="HJ45" s="92">
        <v>0</v>
      </c>
      <c r="HK45" s="92">
        <v>0</v>
      </c>
      <c r="HL45" s="92">
        <v>0</v>
      </c>
      <c r="HM45" s="92">
        <v>0</v>
      </c>
      <c r="HN45" s="92">
        <v>0</v>
      </c>
      <c r="HO45" s="92">
        <v>0</v>
      </c>
      <c r="HP45" s="92">
        <v>0</v>
      </c>
      <c r="HQ45" s="92">
        <v>0</v>
      </c>
      <c r="HR45" s="92">
        <v>0</v>
      </c>
      <c r="HS45" s="92">
        <v>0</v>
      </c>
      <c r="HT45" s="92">
        <v>0</v>
      </c>
      <c r="HU45" s="92">
        <v>0</v>
      </c>
      <c r="HV45" s="92">
        <v>0</v>
      </c>
      <c r="HW45" s="92">
        <v>0</v>
      </c>
      <c r="HX45" s="92">
        <v>0</v>
      </c>
      <c r="HY45" s="92">
        <v>0</v>
      </c>
      <c r="HZ45" s="92">
        <v>0</v>
      </c>
      <c r="IA45" s="92">
        <v>0</v>
      </c>
      <c r="IB45" s="92">
        <v>0</v>
      </c>
      <c r="IC45" s="92">
        <v>0</v>
      </c>
      <c r="ID45" s="92">
        <v>0</v>
      </c>
      <c r="IE45" s="92">
        <v>0</v>
      </c>
      <c r="IF45" s="92">
        <v>0</v>
      </c>
      <c r="IG45" s="92">
        <v>0</v>
      </c>
      <c r="IH45" s="92">
        <v>0</v>
      </c>
      <c r="II45" s="92">
        <v>0</v>
      </c>
      <c r="IJ45" s="92">
        <v>0</v>
      </c>
      <c r="IK45" s="92">
        <v>0</v>
      </c>
      <c r="IL45" s="92">
        <v>0</v>
      </c>
      <c r="IM45" s="92">
        <v>0</v>
      </c>
      <c r="IN45" s="92">
        <v>0</v>
      </c>
      <c r="IO45" s="92">
        <v>0</v>
      </c>
      <c r="IP45" s="92">
        <v>0</v>
      </c>
      <c r="IQ45" s="92">
        <v>0</v>
      </c>
      <c r="IR45" s="92">
        <v>0</v>
      </c>
      <c r="IS45" s="92">
        <v>0</v>
      </c>
      <c r="IT45" s="92">
        <v>7806.2990799999998</v>
      </c>
      <c r="IU45" s="92">
        <v>140632.66399999999</v>
      </c>
      <c r="IV45" s="92">
        <v>2376.6604000000002</v>
      </c>
      <c r="IW45" s="92">
        <v>33</v>
      </c>
      <c r="IX45" s="92">
        <v>5</v>
      </c>
      <c r="IY45" s="92">
        <v>0</v>
      </c>
      <c r="IZ45" s="92">
        <v>1</v>
      </c>
      <c r="JA45" s="92">
        <v>0</v>
      </c>
      <c r="JB45" s="92">
        <v>-68119.866399999999</v>
      </c>
      <c r="JC45" s="92">
        <v>-3781.2271799999999</v>
      </c>
      <c r="JD45" s="92">
        <v>-531.76405</v>
      </c>
      <c r="JE45" s="92">
        <v>-38.495996099999999</v>
      </c>
      <c r="JF45" s="92">
        <v>-2.1368524999999998</v>
      </c>
      <c r="JG45" s="92">
        <v>5.4742774600000002E-2</v>
      </c>
      <c r="JH45" s="92">
        <v>0.986206413</v>
      </c>
      <c r="JI45" s="92">
        <v>18.015280000000001</v>
      </c>
      <c r="JJ45" s="92">
        <v>2348.3949699999998</v>
      </c>
      <c r="JK45" s="92">
        <v>0</v>
      </c>
      <c r="JL45" s="92">
        <v>0</v>
      </c>
      <c r="JM45" s="92">
        <v>0</v>
      </c>
      <c r="JN45" s="92">
        <v>0</v>
      </c>
      <c r="JO45" s="92">
        <v>0</v>
      </c>
      <c r="JP45" s="92">
        <v>0</v>
      </c>
      <c r="JQ45" s="92">
        <v>0</v>
      </c>
      <c r="JR45" s="92">
        <v>0</v>
      </c>
      <c r="JS45" s="92">
        <v>0</v>
      </c>
      <c r="JT45" s="92">
        <v>0</v>
      </c>
      <c r="JU45" s="92">
        <v>0</v>
      </c>
      <c r="JV45" s="92">
        <v>0</v>
      </c>
      <c r="JW45" s="92">
        <v>0</v>
      </c>
      <c r="JX45" s="92">
        <v>0</v>
      </c>
      <c r="JY45" s="92">
        <v>0</v>
      </c>
      <c r="JZ45" s="92">
        <v>0</v>
      </c>
      <c r="KA45" s="92">
        <v>0</v>
      </c>
      <c r="KB45" s="92">
        <v>0</v>
      </c>
      <c r="KC45" s="92">
        <v>0</v>
      </c>
      <c r="KD45" s="92">
        <v>0</v>
      </c>
      <c r="KE45" s="92">
        <v>0</v>
      </c>
      <c r="KF45" s="92">
        <v>0</v>
      </c>
      <c r="KG45" s="92">
        <v>0</v>
      </c>
      <c r="KH45" s="92">
        <v>0</v>
      </c>
      <c r="KI45" s="92">
        <v>0</v>
      </c>
      <c r="KJ45" s="92">
        <v>0</v>
      </c>
      <c r="KK45" s="92">
        <v>0</v>
      </c>
      <c r="KL45" s="92">
        <v>0</v>
      </c>
      <c r="KM45" s="92">
        <v>0</v>
      </c>
      <c r="KN45" s="92">
        <v>0</v>
      </c>
      <c r="KO45" s="92">
        <v>0</v>
      </c>
      <c r="KP45" s="92">
        <v>0</v>
      </c>
      <c r="KQ45" s="92">
        <v>0</v>
      </c>
      <c r="KR45" s="92">
        <v>0</v>
      </c>
      <c r="KS45" s="92">
        <v>0</v>
      </c>
      <c r="KT45" s="92">
        <v>0</v>
      </c>
      <c r="KU45" s="92">
        <v>0</v>
      </c>
      <c r="KV45" s="92">
        <v>0</v>
      </c>
      <c r="KW45" s="92">
        <v>0</v>
      </c>
      <c r="KX45" s="92">
        <v>0</v>
      </c>
      <c r="KY45" s="92">
        <v>0</v>
      </c>
      <c r="KZ45" s="92">
        <v>0</v>
      </c>
      <c r="LA45" s="92">
        <v>0</v>
      </c>
      <c r="LB45" s="92">
        <v>0</v>
      </c>
      <c r="LC45" s="92">
        <v>0</v>
      </c>
      <c r="LD45" s="92">
        <v>0</v>
      </c>
      <c r="LE45" s="92">
        <v>0</v>
      </c>
      <c r="LF45" s="92">
        <v>0</v>
      </c>
      <c r="LG45" s="92">
        <v>0</v>
      </c>
      <c r="LH45" s="92">
        <v>0</v>
      </c>
      <c r="LI45" s="92">
        <v>0</v>
      </c>
      <c r="LJ45" s="92">
        <v>0</v>
      </c>
      <c r="LK45" s="92">
        <v>0</v>
      </c>
      <c r="LL45" s="92">
        <v>0</v>
      </c>
      <c r="LM45" s="92">
        <v>0</v>
      </c>
      <c r="LN45" s="92">
        <v>0</v>
      </c>
      <c r="LO45" s="92">
        <v>0</v>
      </c>
      <c r="LP45" s="92">
        <v>0</v>
      </c>
      <c r="LQ45" s="92">
        <v>0</v>
      </c>
      <c r="LR45" s="92">
        <v>0</v>
      </c>
      <c r="LS45" s="92">
        <v>0</v>
      </c>
      <c r="LT45" s="92">
        <v>0</v>
      </c>
      <c r="LU45" s="92">
        <v>0</v>
      </c>
      <c r="LV45" s="92">
        <v>0</v>
      </c>
      <c r="LW45" s="92">
        <v>0</v>
      </c>
      <c r="LX45" s="92">
        <v>0</v>
      </c>
      <c r="LY45" s="92">
        <v>0</v>
      </c>
      <c r="LZ45" s="92">
        <v>0</v>
      </c>
      <c r="MA45" s="92">
        <v>0</v>
      </c>
      <c r="MB45" s="92">
        <v>0</v>
      </c>
      <c r="MC45" s="92">
        <v>0</v>
      </c>
      <c r="MD45" s="92">
        <v>0</v>
      </c>
      <c r="ME45" s="92">
        <v>0</v>
      </c>
      <c r="MF45" s="92">
        <v>0</v>
      </c>
      <c r="MG45" s="92">
        <v>0</v>
      </c>
      <c r="MH45" s="92">
        <v>0</v>
      </c>
      <c r="MI45" s="92">
        <v>0</v>
      </c>
      <c r="MJ45" s="92">
        <v>0</v>
      </c>
      <c r="MK45" s="92">
        <v>0</v>
      </c>
      <c r="ML45" s="92">
        <v>0</v>
      </c>
      <c r="MM45" s="92">
        <v>0</v>
      </c>
      <c r="MN45" s="92">
        <v>0</v>
      </c>
      <c r="MO45" s="92">
        <v>0</v>
      </c>
      <c r="MP45" s="92">
        <v>0</v>
      </c>
      <c r="MQ45" s="92">
        <v>0</v>
      </c>
      <c r="MR45" s="92">
        <v>0</v>
      </c>
      <c r="MS45" s="92">
        <v>0</v>
      </c>
      <c r="MT45" s="92">
        <v>0</v>
      </c>
      <c r="MU45" s="92">
        <v>0</v>
      </c>
      <c r="MV45" s="92">
        <v>0</v>
      </c>
      <c r="MW45" s="92">
        <v>0</v>
      </c>
      <c r="MX45" s="92">
        <v>0</v>
      </c>
      <c r="MY45" s="92">
        <v>0</v>
      </c>
      <c r="MZ45" s="92">
        <v>0</v>
      </c>
      <c r="NA45" s="92">
        <v>0</v>
      </c>
      <c r="NB45" s="92">
        <v>0</v>
      </c>
      <c r="NC45" s="92">
        <v>0</v>
      </c>
      <c r="ND45" s="92">
        <v>0</v>
      </c>
      <c r="NE45" s="92">
        <v>0</v>
      </c>
      <c r="NF45" s="92">
        <v>0</v>
      </c>
      <c r="NG45" s="92">
        <v>0</v>
      </c>
      <c r="NH45" s="92">
        <v>0</v>
      </c>
      <c r="NI45" s="92">
        <v>0</v>
      </c>
      <c r="NJ45" s="92">
        <v>0</v>
      </c>
      <c r="NK45" s="92">
        <v>0</v>
      </c>
      <c r="NL45" s="92">
        <v>0</v>
      </c>
      <c r="NM45" s="92">
        <v>0</v>
      </c>
      <c r="NN45" s="92">
        <v>0</v>
      </c>
      <c r="NO45" s="92">
        <v>0</v>
      </c>
      <c r="NP45" s="92">
        <v>0</v>
      </c>
      <c r="NQ45" s="92">
        <v>0</v>
      </c>
      <c r="NR45" s="92">
        <v>0</v>
      </c>
      <c r="NS45" s="92">
        <v>0</v>
      </c>
      <c r="NT45" s="92">
        <v>0</v>
      </c>
      <c r="NU45" s="92">
        <v>0</v>
      </c>
      <c r="NV45" s="92">
        <v>0</v>
      </c>
      <c r="NW45" s="92">
        <v>0</v>
      </c>
      <c r="NX45" s="92">
        <v>0</v>
      </c>
      <c r="NY45" s="92">
        <v>0</v>
      </c>
      <c r="NZ45" s="92">
        <v>0</v>
      </c>
      <c r="OA45" s="92">
        <v>0</v>
      </c>
      <c r="OB45" s="92">
        <v>0</v>
      </c>
      <c r="OC45" s="92">
        <v>0</v>
      </c>
      <c r="OD45" s="92">
        <v>0</v>
      </c>
      <c r="OE45" s="92">
        <v>0</v>
      </c>
      <c r="OF45" s="92">
        <v>0</v>
      </c>
      <c r="OG45" s="92">
        <v>0</v>
      </c>
      <c r="OH45" s="92">
        <v>0</v>
      </c>
      <c r="OI45" s="92">
        <v>0</v>
      </c>
      <c r="OJ45" s="92">
        <v>0</v>
      </c>
      <c r="OK45" s="92">
        <v>0</v>
      </c>
      <c r="OL45" s="92">
        <v>0</v>
      </c>
      <c r="OM45" s="92">
        <v>0</v>
      </c>
      <c r="ON45" s="92">
        <v>0</v>
      </c>
      <c r="OO45" s="92">
        <v>0</v>
      </c>
      <c r="OP45" s="92">
        <v>0</v>
      </c>
      <c r="OQ45" s="92">
        <v>0</v>
      </c>
      <c r="OR45" s="92">
        <v>0</v>
      </c>
      <c r="OS45" s="92">
        <v>0</v>
      </c>
      <c r="OT45" s="92">
        <v>0</v>
      </c>
      <c r="OU45" s="92">
        <v>0</v>
      </c>
      <c r="OV45" s="92">
        <v>0</v>
      </c>
      <c r="OW45" s="92">
        <v>0</v>
      </c>
      <c r="OX45" s="92">
        <v>0</v>
      </c>
      <c r="OY45" s="92">
        <v>0</v>
      </c>
      <c r="OZ45" s="92">
        <v>0</v>
      </c>
      <c r="PA45" s="92">
        <v>0</v>
      </c>
      <c r="PB45" s="92">
        <v>0</v>
      </c>
      <c r="PC45" s="92">
        <v>0</v>
      </c>
      <c r="PD45" s="92">
        <v>0</v>
      </c>
      <c r="PE45" s="92">
        <v>0</v>
      </c>
      <c r="PF45" s="92">
        <v>0</v>
      </c>
      <c r="PG45" s="92">
        <v>0</v>
      </c>
      <c r="PH45" s="92">
        <v>0</v>
      </c>
      <c r="PI45" s="92">
        <v>0</v>
      </c>
      <c r="PJ45" s="92">
        <v>0</v>
      </c>
      <c r="PK45" s="92">
        <v>0</v>
      </c>
      <c r="PL45" s="92">
        <v>0</v>
      </c>
      <c r="PM45" s="92">
        <v>0</v>
      </c>
      <c r="PN45" s="92">
        <v>0</v>
      </c>
      <c r="PO45" s="92">
        <v>0</v>
      </c>
      <c r="PP45" s="92">
        <v>0</v>
      </c>
      <c r="PQ45" s="92">
        <v>0</v>
      </c>
      <c r="PR45" s="92">
        <v>0</v>
      </c>
      <c r="PS45" s="92">
        <v>0</v>
      </c>
      <c r="PT45" s="92">
        <v>0</v>
      </c>
      <c r="PU45" s="92">
        <v>0</v>
      </c>
      <c r="PV45" s="92">
        <v>0</v>
      </c>
      <c r="PW45" s="92">
        <v>0</v>
      </c>
      <c r="PX45" s="92">
        <v>0</v>
      </c>
      <c r="PY45" s="92">
        <v>0</v>
      </c>
      <c r="PZ45" s="92">
        <v>0</v>
      </c>
      <c r="QA45" s="92">
        <v>0</v>
      </c>
      <c r="QB45" s="92">
        <v>0</v>
      </c>
      <c r="QC45" s="92">
        <v>0</v>
      </c>
      <c r="QD45" s="92">
        <v>0</v>
      </c>
      <c r="QE45" s="92">
        <v>0</v>
      </c>
      <c r="QF45" s="92">
        <v>0</v>
      </c>
      <c r="QG45" s="92">
        <v>0</v>
      </c>
      <c r="QH45" s="92">
        <v>0</v>
      </c>
      <c r="QI45" s="92">
        <v>0</v>
      </c>
      <c r="QJ45" s="92">
        <v>0</v>
      </c>
      <c r="QK45" s="92">
        <v>0</v>
      </c>
      <c r="QL45" s="92">
        <v>0</v>
      </c>
      <c r="QM45" s="92">
        <v>0</v>
      </c>
      <c r="QN45" s="92">
        <v>0</v>
      </c>
      <c r="QO45" s="92">
        <v>0</v>
      </c>
      <c r="QP45" s="92">
        <v>0</v>
      </c>
      <c r="QQ45" s="92">
        <v>0</v>
      </c>
      <c r="QR45" s="92">
        <v>0</v>
      </c>
      <c r="QS45" s="92">
        <v>0</v>
      </c>
      <c r="QT45" s="92">
        <v>0</v>
      </c>
      <c r="QU45" s="92">
        <v>0</v>
      </c>
      <c r="QV45" s="92">
        <v>0</v>
      </c>
      <c r="QW45" s="92">
        <v>0</v>
      </c>
      <c r="QX45" s="92">
        <v>0</v>
      </c>
      <c r="QY45" s="92">
        <v>0</v>
      </c>
      <c r="QZ45" s="92">
        <v>0</v>
      </c>
      <c r="RA45" s="92">
        <v>0</v>
      </c>
      <c r="RB45" s="92">
        <v>0</v>
      </c>
      <c r="RC45" s="92">
        <v>0</v>
      </c>
      <c r="RD45" s="92">
        <v>0</v>
      </c>
      <c r="RE45" s="92">
        <v>0</v>
      </c>
      <c r="RF45" s="92">
        <v>0</v>
      </c>
      <c r="RG45" s="92">
        <v>0</v>
      </c>
      <c r="RH45" s="92">
        <v>0</v>
      </c>
      <c r="RI45" s="92">
        <v>0</v>
      </c>
      <c r="RJ45" s="92">
        <v>0</v>
      </c>
      <c r="RK45" s="92">
        <v>0</v>
      </c>
      <c r="RL45" s="92">
        <v>0</v>
      </c>
      <c r="RM45" s="92">
        <v>0</v>
      </c>
      <c r="RN45" s="92">
        <v>0</v>
      </c>
      <c r="RO45" s="92">
        <v>0</v>
      </c>
      <c r="RP45" s="92">
        <v>0</v>
      </c>
      <c r="RQ45" s="92">
        <v>0</v>
      </c>
      <c r="RR45" s="92">
        <v>0</v>
      </c>
      <c r="RS45" s="92">
        <v>0</v>
      </c>
      <c r="RT45" s="92">
        <v>0</v>
      </c>
      <c r="RU45" s="92">
        <v>0</v>
      </c>
      <c r="RV45" s="92">
        <v>0</v>
      </c>
      <c r="RW45" s="92">
        <v>0</v>
      </c>
      <c r="RX45" s="92">
        <v>0</v>
      </c>
      <c r="RY45" s="92">
        <v>0</v>
      </c>
      <c r="RZ45" s="92">
        <v>0</v>
      </c>
      <c r="SA45" s="92">
        <v>0</v>
      </c>
      <c r="SB45" s="92">
        <v>0</v>
      </c>
      <c r="SC45" s="92">
        <v>0</v>
      </c>
      <c r="SD45" s="92">
        <v>0</v>
      </c>
      <c r="SE45" s="92">
        <v>0</v>
      </c>
      <c r="SF45" s="92">
        <v>0</v>
      </c>
      <c r="SG45" s="92">
        <v>0</v>
      </c>
      <c r="SH45" s="92">
        <v>0</v>
      </c>
      <c r="SI45" s="92">
        <v>0</v>
      </c>
      <c r="SJ45" s="92">
        <v>0</v>
      </c>
      <c r="SK45" s="92">
        <v>0</v>
      </c>
      <c r="SL45" s="92">
        <v>0</v>
      </c>
      <c r="SM45" s="92">
        <v>0</v>
      </c>
      <c r="SN45" s="92">
        <v>0</v>
      </c>
      <c r="SO45" s="92">
        <v>0</v>
      </c>
      <c r="SP45" s="92">
        <v>0</v>
      </c>
      <c r="SQ45" s="92">
        <v>0</v>
      </c>
      <c r="SR45" s="92">
        <v>0</v>
      </c>
      <c r="SS45" s="92">
        <v>0</v>
      </c>
      <c r="ST45" s="92">
        <v>0</v>
      </c>
      <c r="SU45" s="92">
        <v>0</v>
      </c>
      <c r="SV45" s="92">
        <v>0</v>
      </c>
      <c r="SW45" s="92">
        <v>0</v>
      </c>
      <c r="SX45" s="92">
        <v>0</v>
      </c>
      <c r="SY45" s="92">
        <v>0</v>
      </c>
      <c r="SZ45" s="92">
        <v>0</v>
      </c>
      <c r="TA45" s="92">
        <v>0</v>
      </c>
      <c r="TB45" s="92">
        <v>0</v>
      </c>
      <c r="TC45" s="92">
        <v>5</v>
      </c>
      <c r="TD45" s="92">
        <v>0</v>
      </c>
      <c r="TE45" s="92">
        <v>0</v>
      </c>
      <c r="TF45" s="92">
        <v>0</v>
      </c>
      <c r="TG45" s="92">
        <v>0</v>
      </c>
      <c r="TH45" s="92">
        <v>0</v>
      </c>
      <c r="TI45" s="92">
        <v>0</v>
      </c>
      <c r="TJ45" s="92">
        <v>0</v>
      </c>
      <c r="TK45" s="92">
        <v>0</v>
      </c>
      <c r="TL45" s="92">
        <v>0</v>
      </c>
      <c r="TM45" s="92">
        <v>0</v>
      </c>
      <c r="TN45" s="92">
        <v>0</v>
      </c>
      <c r="TO45" s="92">
        <v>0</v>
      </c>
      <c r="TP45" s="92">
        <v>0</v>
      </c>
      <c r="TQ45" s="92">
        <v>-619733764.55999994</v>
      </c>
      <c r="TR45" s="92">
        <v>0</v>
      </c>
      <c r="TS45" s="92">
        <v>0</v>
      </c>
      <c r="TT45" s="92">
        <v>0</v>
      </c>
      <c r="TU45" s="92">
        <v>0</v>
      </c>
      <c r="TV45" s="92">
        <v>0</v>
      </c>
      <c r="TW45" s="92">
        <v>0</v>
      </c>
      <c r="TX45" s="92">
        <v>0</v>
      </c>
      <c r="TY45" s="92">
        <v>0</v>
      </c>
      <c r="TZ45" s="92">
        <v>0</v>
      </c>
      <c r="UA45" s="92">
        <v>0</v>
      </c>
      <c r="UB45" s="92">
        <v>0</v>
      </c>
      <c r="UC45" s="92">
        <v>0</v>
      </c>
      <c r="UD45" s="92">
        <v>0</v>
      </c>
      <c r="UE45" s="92">
        <v>0</v>
      </c>
      <c r="UF45" s="92">
        <v>0</v>
      </c>
      <c r="UG45" s="92">
        <v>0</v>
      </c>
      <c r="UH45" s="92">
        <v>0</v>
      </c>
      <c r="UI45" s="92">
        <v>0</v>
      </c>
      <c r="UJ45" s="92">
        <v>0</v>
      </c>
      <c r="UK45" s="92">
        <v>0</v>
      </c>
      <c r="UL45" s="92">
        <v>0</v>
      </c>
      <c r="UM45" s="92">
        <v>0</v>
      </c>
      <c r="UN45" s="92">
        <v>0</v>
      </c>
      <c r="UO45" s="92">
        <v>0</v>
      </c>
      <c r="UP45" s="92">
        <v>0</v>
      </c>
      <c r="UQ45" s="92">
        <v>0</v>
      </c>
      <c r="UR45" s="92">
        <v>0</v>
      </c>
      <c r="US45" s="92">
        <v>0</v>
      </c>
      <c r="UT45" s="92">
        <v>0</v>
      </c>
      <c r="UU45" s="92">
        <v>0</v>
      </c>
      <c r="UV45" s="92">
        <v>0</v>
      </c>
      <c r="UW45" s="92">
        <v>0</v>
      </c>
      <c r="UX45" s="92">
        <v>0</v>
      </c>
      <c r="UY45" s="92">
        <v>0</v>
      </c>
      <c r="UZ45" s="92">
        <v>0</v>
      </c>
      <c r="VA45" s="92">
        <v>0</v>
      </c>
      <c r="VB45" s="92">
        <v>0</v>
      </c>
      <c r="VC45" s="92">
        <v>0</v>
      </c>
      <c r="VD45" s="92">
        <v>0</v>
      </c>
      <c r="VE45" s="92">
        <v>0</v>
      </c>
      <c r="VF45" s="92">
        <v>0</v>
      </c>
      <c r="VG45" s="92">
        <v>0</v>
      </c>
      <c r="VH45" s="92">
        <v>0</v>
      </c>
      <c r="VI45" s="92">
        <v>0</v>
      </c>
      <c r="VJ45" s="92">
        <v>0</v>
      </c>
      <c r="VK45" s="92">
        <v>0</v>
      </c>
      <c r="VL45" s="92">
        <v>0</v>
      </c>
      <c r="VM45" s="92">
        <v>0</v>
      </c>
      <c r="VN45" s="92">
        <v>0</v>
      </c>
      <c r="VO45" s="92">
        <v>0</v>
      </c>
      <c r="VP45" s="92">
        <v>0</v>
      </c>
      <c r="VQ45" s="92">
        <v>0</v>
      </c>
      <c r="VR45" s="92">
        <v>0</v>
      </c>
      <c r="VS45" s="92">
        <v>0</v>
      </c>
      <c r="VT45" s="92">
        <v>0</v>
      </c>
      <c r="VU45" s="92">
        <v>0</v>
      </c>
      <c r="VV45" s="92">
        <v>0</v>
      </c>
      <c r="VW45" s="92">
        <v>0</v>
      </c>
      <c r="VX45" s="92">
        <v>0</v>
      </c>
      <c r="VY45" s="92">
        <v>0</v>
      </c>
      <c r="VZ45" s="92">
        <v>0</v>
      </c>
      <c r="WA45" s="92">
        <v>0</v>
      </c>
      <c r="WB45" s="92">
        <v>0</v>
      </c>
      <c r="WC45" s="92">
        <v>0</v>
      </c>
    </row>
    <row r="46" spans="2:601" ht="13.5" customHeight="1">
      <c r="B46" s="851" t="s">
        <v>2740</v>
      </c>
      <c r="C46" s="92">
        <v>0</v>
      </c>
      <c r="D46" s="92">
        <v>140632.66399999999</v>
      </c>
      <c r="E46" s="92">
        <v>-522.78166299999998</v>
      </c>
      <c r="F46" s="92">
        <v>7806.2990799999998</v>
      </c>
      <c r="G46" s="92">
        <v>0</v>
      </c>
      <c r="H46" s="92">
        <v>0</v>
      </c>
      <c r="I46" s="92">
        <v>0</v>
      </c>
      <c r="J46" s="92">
        <v>0</v>
      </c>
      <c r="K46" s="92">
        <v>0</v>
      </c>
      <c r="L46" s="92">
        <v>0</v>
      </c>
      <c r="M46" s="92">
        <v>0</v>
      </c>
      <c r="N46" s="92">
        <v>0</v>
      </c>
      <c r="O46" s="92">
        <v>0</v>
      </c>
      <c r="P46" s="92">
        <v>0</v>
      </c>
      <c r="Q46" s="92">
        <v>0</v>
      </c>
      <c r="R46" s="92">
        <v>0</v>
      </c>
      <c r="S46" s="92">
        <v>0</v>
      </c>
      <c r="T46" s="92">
        <v>0</v>
      </c>
      <c r="U46" s="92">
        <v>0</v>
      </c>
      <c r="V46" s="92">
        <v>0</v>
      </c>
      <c r="W46" s="92">
        <v>0</v>
      </c>
      <c r="X46" s="92">
        <v>0</v>
      </c>
      <c r="Y46" s="92">
        <v>0</v>
      </c>
      <c r="Z46" s="92">
        <v>0</v>
      </c>
      <c r="AA46" s="92">
        <v>0</v>
      </c>
      <c r="AB46" s="92">
        <v>0</v>
      </c>
      <c r="AC46" s="92">
        <v>0</v>
      </c>
      <c r="AD46" s="92">
        <v>0</v>
      </c>
      <c r="AE46" s="92">
        <v>0</v>
      </c>
      <c r="AF46" s="92">
        <v>0</v>
      </c>
      <c r="AG46" s="92">
        <v>0</v>
      </c>
      <c r="AH46" s="92">
        <v>0</v>
      </c>
      <c r="AI46" s="92">
        <v>0</v>
      </c>
      <c r="AJ46" s="92">
        <v>0</v>
      </c>
      <c r="AK46" s="92">
        <v>0</v>
      </c>
      <c r="AL46" s="92">
        <v>0</v>
      </c>
      <c r="AM46" s="92">
        <v>0</v>
      </c>
      <c r="AN46" s="92">
        <v>0</v>
      </c>
      <c r="AO46" s="92">
        <v>0</v>
      </c>
      <c r="AP46" s="92">
        <v>0</v>
      </c>
      <c r="AQ46" s="92">
        <v>0</v>
      </c>
      <c r="AR46" s="92">
        <v>0</v>
      </c>
      <c r="AS46" s="92">
        <v>0</v>
      </c>
      <c r="AT46" s="92">
        <v>0</v>
      </c>
      <c r="AU46" s="92">
        <v>0</v>
      </c>
      <c r="AV46" s="92">
        <v>0</v>
      </c>
      <c r="AW46" s="92">
        <v>0</v>
      </c>
      <c r="AX46" s="92">
        <v>0</v>
      </c>
      <c r="AY46" s="92">
        <v>0</v>
      </c>
      <c r="AZ46" s="92">
        <v>0</v>
      </c>
      <c r="BA46" s="92">
        <v>0</v>
      </c>
      <c r="BB46" s="92">
        <v>0</v>
      </c>
      <c r="BC46" s="92">
        <v>0</v>
      </c>
      <c r="BD46" s="92">
        <v>0</v>
      </c>
      <c r="BE46" s="92">
        <v>0</v>
      </c>
      <c r="BF46" s="92">
        <v>0</v>
      </c>
      <c r="BG46" s="92">
        <v>0</v>
      </c>
      <c r="BH46" s="92">
        <v>0</v>
      </c>
      <c r="BI46" s="92">
        <v>0</v>
      </c>
      <c r="BJ46" s="92">
        <v>0</v>
      </c>
      <c r="BK46" s="92">
        <v>0</v>
      </c>
      <c r="BL46" s="92">
        <v>0</v>
      </c>
      <c r="BM46" s="92">
        <v>0</v>
      </c>
      <c r="BN46" s="92">
        <v>0</v>
      </c>
      <c r="BO46" s="92">
        <v>0</v>
      </c>
      <c r="BP46" s="92">
        <v>1</v>
      </c>
      <c r="BQ46" s="92">
        <v>0</v>
      </c>
      <c r="BR46" s="92">
        <v>0</v>
      </c>
      <c r="BS46" s="92">
        <v>0</v>
      </c>
      <c r="BT46" s="92">
        <v>0</v>
      </c>
      <c r="BU46" s="92">
        <v>0</v>
      </c>
      <c r="BV46" s="92">
        <v>0</v>
      </c>
      <c r="BW46" s="92">
        <v>0</v>
      </c>
      <c r="BX46" s="92">
        <v>0</v>
      </c>
      <c r="BY46" s="92">
        <v>0</v>
      </c>
      <c r="BZ46" s="92">
        <v>0</v>
      </c>
      <c r="CA46" s="92">
        <v>0</v>
      </c>
      <c r="CB46" s="92">
        <v>0</v>
      </c>
      <c r="CC46" s="92">
        <v>0</v>
      </c>
      <c r="CD46" s="92">
        <v>0</v>
      </c>
      <c r="CE46" s="92">
        <v>0</v>
      </c>
      <c r="CF46" s="92">
        <v>0</v>
      </c>
      <c r="CG46" s="92">
        <v>0</v>
      </c>
      <c r="CH46" s="92">
        <v>0</v>
      </c>
      <c r="CI46" s="92">
        <v>0</v>
      </c>
      <c r="CJ46" s="92">
        <v>0</v>
      </c>
      <c r="CK46" s="92">
        <v>0</v>
      </c>
      <c r="CL46" s="92">
        <v>0</v>
      </c>
      <c r="CM46" s="92">
        <v>0</v>
      </c>
      <c r="CN46" s="92">
        <v>0</v>
      </c>
      <c r="CO46" s="92">
        <v>0</v>
      </c>
      <c r="CP46" s="92">
        <v>0</v>
      </c>
      <c r="CQ46" s="92">
        <v>0</v>
      </c>
      <c r="CR46" s="92">
        <v>0</v>
      </c>
      <c r="CS46" s="92">
        <v>0</v>
      </c>
      <c r="CT46" s="92">
        <v>0</v>
      </c>
      <c r="CU46" s="92">
        <v>0</v>
      </c>
      <c r="CV46" s="92">
        <v>0</v>
      </c>
      <c r="CW46" s="92">
        <v>0</v>
      </c>
      <c r="CX46" s="92">
        <v>0</v>
      </c>
      <c r="CY46" s="92">
        <v>0</v>
      </c>
      <c r="CZ46" s="92">
        <v>0</v>
      </c>
      <c r="DA46" s="92">
        <v>0</v>
      </c>
      <c r="DB46" s="92">
        <v>0</v>
      </c>
      <c r="DC46" s="92">
        <v>0</v>
      </c>
      <c r="DD46" s="92">
        <v>0</v>
      </c>
      <c r="DE46" s="92">
        <v>0</v>
      </c>
      <c r="DF46" s="92">
        <v>0</v>
      </c>
      <c r="DG46" s="92">
        <v>0</v>
      </c>
      <c r="DH46" s="92">
        <v>0</v>
      </c>
      <c r="DI46" s="92">
        <v>0</v>
      </c>
      <c r="DJ46" s="92">
        <v>0</v>
      </c>
      <c r="DK46" s="92">
        <v>0</v>
      </c>
      <c r="DL46" s="92">
        <v>0</v>
      </c>
      <c r="DM46" s="92">
        <v>0</v>
      </c>
      <c r="DN46" s="92">
        <v>0</v>
      </c>
      <c r="DO46" s="92">
        <v>0</v>
      </c>
      <c r="DP46" s="92">
        <v>0</v>
      </c>
      <c r="DQ46" s="92">
        <v>0</v>
      </c>
      <c r="DR46" s="92">
        <v>0</v>
      </c>
      <c r="DS46" s="92">
        <v>0</v>
      </c>
      <c r="DT46" s="92">
        <v>0</v>
      </c>
      <c r="DU46" s="92">
        <v>0</v>
      </c>
      <c r="DV46" s="92">
        <v>0</v>
      </c>
      <c r="DW46" s="92">
        <v>0</v>
      </c>
      <c r="DX46" s="92">
        <v>0</v>
      </c>
      <c r="DY46" s="92">
        <v>0</v>
      </c>
      <c r="DZ46" s="92">
        <v>140632.66399999999</v>
      </c>
      <c r="EA46" s="92">
        <v>0</v>
      </c>
      <c r="EB46" s="92">
        <v>0</v>
      </c>
      <c r="EC46" s="92">
        <v>0</v>
      </c>
      <c r="ED46" s="92">
        <v>0</v>
      </c>
      <c r="EE46" s="92">
        <v>0</v>
      </c>
      <c r="EF46" s="92">
        <v>0</v>
      </c>
      <c r="EG46" s="92">
        <v>0</v>
      </c>
      <c r="EH46" s="92">
        <v>0</v>
      </c>
      <c r="EI46" s="92">
        <v>0</v>
      </c>
      <c r="EJ46" s="92">
        <v>0</v>
      </c>
      <c r="EK46" s="92">
        <v>0</v>
      </c>
      <c r="EL46" s="92">
        <v>0</v>
      </c>
      <c r="EM46" s="92">
        <v>0</v>
      </c>
      <c r="EN46" s="92">
        <v>0</v>
      </c>
      <c r="EO46" s="92">
        <v>0</v>
      </c>
      <c r="EP46" s="92">
        <v>0</v>
      </c>
      <c r="EQ46" s="92">
        <v>0</v>
      </c>
      <c r="ER46" s="92">
        <v>0</v>
      </c>
      <c r="ES46" s="92">
        <v>0</v>
      </c>
      <c r="ET46" s="92">
        <v>0</v>
      </c>
      <c r="EU46" s="92">
        <v>0</v>
      </c>
      <c r="EV46" s="92">
        <v>0</v>
      </c>
      <c r="EW46" s="92">
        <v>0</v>
      </c>
      <c r="EX46" s="92">
        <v>0</v>
      </c>
      <c r="EY46" s="92">
        <v>0</v>
      </c>
      <c r="EZ46" s="92">
        <v>0</v>
      </c>
      <c r="FA46" s="92">
        <v>0</v>
      </c>
      <c r="FB46" s="92">
        <v>0</v>
      </c>
      <c r="FC46" s="92">
        <v>0</v>
      </c>
      <c r="FD46" s="92">
        <v>0</v>
      </c>
      <c r="FE46" s="92">
        <v>0</v>
      </c>
      <c r="FF46" s="92">
        <v>0</v>
      </c>
      <c r="FG46" s="92">
        <v>0</v>
      </c>
      <c r="FH46" s="92">
        <v>0</v>
      </c>
      <c r="FI46" s="92">
        <v>0</v>
      </c>
      <c r="FJ46" s="92">
        <v>0</v>
      </c>
      <c r="FK46" s="92">
        <v>0</v>
      </c>
      <c r="FL46" s="92">
        <v>0</v>
      </c>
      <c r="FM46" s="92">
        <v>0</v>
      </c>
      <c r="FN46" s="92">
        <v>0</v>
      </c>
      <c r="FO46" s="92">
        <v>0</v>
      </c>
      <c r="FP46" s="92">
        <v>0</v>
      </c>
      <c r="FQ46" s="92">
        <v>0</v>
      </c>
      <c r="FR46" s="92">
        <v>0</v>
      </c>
      <c r="FS46" s="92">
        <v>0</v>
      </c>
      <c r="FT46" s="92">
        <v>0</v>
      </c>
      <c r="FU46" s="92">
        <v>0</v>
      </c>
      <c r="FV46" s="92">
        <v>0</v>
      </c>
      <c r="FW46" s="92">
        <v>0</v>
      </c>
      <c r="FX46" s="92">
        <v>0</v>
      </c>
      <c r="FY46" s="92">
        <v>0</v>
      </c>
      <c r="FZ46" s="92">
        <v>0</v>
      </c>
      <c r="GA46" s="92">
        <v>0</v>
      </c>
      <c r="GB46" s="92">
        <v>0</v>
      </c>
      <c r="GC46" s="92">
        <v>0</v>
      </c>
      <c r="GD46" s="92">
        <v>0</v>
      </c>
      <c r="GE46" s="92">
        <v>0</v>
      </c>
      <c r="GF46" s="92">
        <v>0</v>
      </c>
      <c r="GG46" s="92">
        <v>0</v>
      </c>
      <c r="GH46" s="92">
        <v>0</v>
      </c>
      <c r="GI46" s="92">
        <v>0</v>
      </c>
      <c r="GJ46" s="92">
        <v>1</v>
      </c>
      <c r="GK46" s="92">
        <v>0</v>
      </c>
      <c r="GL46" s="92">
        <v>0</v>
      </c>
      <c r="GM46" s="92">
        <v>0</v>
      </c>
      <c r="GN46" s="92">
        <v>0</v>
      </c>
      <c r="GO46" s="92">
        <v>0</v>
      </c>
      <c r="GP46" s="92">
        <v>0</v>
      </c>
      <c r="GQ46" s="92">
        <v>0</v>
      </c>
      <c r="GR46" s="92">
        <v>0</v>
      </c>
      <c r="GS46" s="92">
        <v>0</v>
      </c>
      <c r="GT46" s="92">
        <v>0</v>
      </c>
      <c r="GU46" s="92">
        <v>0</v>
      </c>
      <c r="GV46" s="92">
        <v>0</v>
      </c>
      <c r="GW46" s="92">
        <v>0</v>
      </c>
      <c r="GX46" s="92">
        <v>0</v>
      </c>
      <c r="GY46" s="92">
        <v>0</v>
      </c>
      <c r="GZ46" s="92">
        <v>0</v>
      </c>
      <c r="HA46" s="92">
        <v>0</v>
      </c>
      <c r="HB46" s="92">
        <v>0</v>
      </c>
      <c r="HC46" s="92">
        <v>0</v>
      </c>
      <c r="HD46" s="92">
        <v>0</v>
      </c>
      <c r="HE46" s="92">
        <v>0</v>
      </c>
      <c r="HF46" s="92">
        <v>0</v>
      </c>
      <c r="HG46" s="92">
        <v>0</v>
      </c>
      <c r="HH46" s="92">
        <v>0</v>
      </c>
      <c r="HI46" s="92">
        <v>0</v>
      </c>
      <c r="HJ46" s="92">
        <v>0</v>
      </c>
      <c r="HK46" s="92">
        <v>0</v>
      </c>
      <c r="HL46" s="92">
        <v>0</v>
      </c>
      <c r="HM46" s="92">
        <v>0</v>
      </c>
      <c r="HN46" s="92">
        <v>0</v>
      </c>
      <c r="HO46" s="92">
        <v>0</v>
      </c>
      <c r="HP46" s="92">
        <v>0</v>
      </c>
      <c r="HQ46" s="92">
        <v>0</v>
      </c>
      <c r="HR46" s="92">
        <v>0</v>
      </c>
      <c r="HS46" s="92">
        <v>0</v>
      </c>
      <c r="HT46" s="92">
        <v>0</v>
      </c>
      <c r="HU46" s="92">
        <v>0</v>
      </c>
      <c r="HV46" s="92">
        <v>0</v>
      </c>
      <c r="HW46" s="92">
        <v>0</v>
      </c>
      <c r="HX46" s="92">
        <v>0</v>
      </c>
      <c r="HY46" s="92">
        <v>0</v>
      </c>
      <c r="HZ46" s="92">
        <v>0</v>
      </c>
      <c r="IA46" s="92">
        <v>0</v>
      </c>
      <c r="IB46" s="92">
        <v>0</v>
      </c>
      <c r="IC46" s="92">
        <v>0</v>
      </c>
      <c r="ID46" s="92">
        <v>0</v>
      </c>
      <c r="IE46" s="92">
        <v>0</v>
      </c>
      <c r="IF46" s="92">
        <v>0</v>
      </c>
      <c r="IG46" s="92">
        <v>0</v>
      </c>
      <c r="IH46" s="92">
        <v>0</v>
      </c>
      <c r="II46" s="92">
        <v>0</v>
      </c>
      <c r="IJ46" s="92">
        <v>0</v>
      </c>
      <c r="IK46" s="92">
        <v>0</v>
      </c>
      <c r="IL46" s="92">
        <v>0</v>
      </c>
      <c r="IM46" s="92">
        <v>0</v>
      </c>
      <c r="IN46" s="92">
        <v>0</v>
      </c>
      <c r="IO46" s="92">
        <v>0</v>
      </c>
      <c r="IP46" s="92">
        <v>0</v>
      </c>
      <c r="IQ46" s="92">
        <v>0</v>
      </c>
      <c r="IR46" s="92">
        <v>0</v>
      </c>
      <c r="IS46" s="92">
        <v>0</v>
      </c>
      <c r="IT46" s="92">
        <v>7806.2990799999998</v>
      </c>
      <c r="IU46" s="92">
        <v>140632.66399999999</v>
      </c>
      <c r="IV46" s="92">
        <v>2537.8471399999999</v>
      </c>
      <c r="IW46" s="92">
        <v>95</v>
      </c>
      <c r="IX46" s="92">
        <v>4.6597701799999998</v>
      </c>
      <c r="IY46" s="92">
        <v>0</v>
      </c>
      <c r="IZ46" s="92">
        <v>1</v>
      </c>
      <c r="JA46" s="92">
        <v>0</v>
      </c>
      <c r="JB46" s="92">
        <v>-66969.207500000004</v>
      </c>
      <c r="JC46" s="92">
        <v>-3717.3559</v>
      </c>
      <c r="JD46" s="92">
        <v>-522.78166299999998</v>
      </c>
      <c r="JE46" s="92">
        <v>-35.105726500000003</v>
      </c>
      <c r="JF46" s="92">
        <v>-1.9486639400000001</v>
      </c>
      <c r="JG46" s="92">
        <v>5.1265887000000003E-2</v>
      </c>
      <c r="JH46" s="92">
        <v>0.92356930800000003</v>
      </c>
      <c r="JI46" s="92">
        <v>18.015280000000001</v>
      </c>
      <c r="JJ46" s="92">
        <v>2348.3949699999998</v>
      </c>
      <c r="JK46" s="92">
        <v>0</v>
      </c>
      <c r="JL46" s="92">
        <v>0</v>
      </c>
      <c r="JM46" s="92">
        <v>0</v>
      </c>
      <c r="JN46" s="92">
        <v>0</v>
      </c>
      <c r="JO46" s="92">
        <v>0</v>
      </c>
      <c r="JP46" s="92">
        <v>0</v>
      </c>
      <c r="JQ46" s="92">
        <v>0</v>
      </c>
      <c r="JR46" s="92">
        <v>0</v>
      </c>
      <c r="JS46" s="92">
        <v>0</v>
      </c>
      <c r="JT46" s="92">
        <v>0</v>
      </c>
      <c r="JU46" s="92">
        <v>0</v>
      </c>
      <c r="JV46" s="92">
        <v>0</v>
      </c>
      <c r="JW46" s="92">
        <v>0</v>
      </c>
      <c r="JX46" s="92">
        <v>0</v>
      </c>
      <c r="JY46" s="92">
        <v>0</v>
      </c>
      <c r="JZ46" s="92">
        <v>0</v>
      </c>
      <c r="KA46" s="92">
        <v>0</v>
      </c>
      <c r="KB46" s="92">
        <v>0</v>
      </c>
      <c r="KC46" s="92">
        <v>0</v>
      </c>
      <c r="KD46" s="92">
        <v>0</v>
      </c>
      <c r="KE46" s="92">
        <v>0</v>
      </c>
      <c r="KF46" s="92">
        <v>0</v>
      </c>
      <c r="KG46" s="92">
        <v>0</v>
      </c>
      <c r="KH46" s="92">
        <v>0</v>
      </c>
      <c r="KI46" s="92">
        <v>0</v>
      </c>
      <c r="KJ46" s="92">
        <v>0</v>
      </c>
      <c r="KK46" s="92">
        <v>0</v>
      </c>
      <c r="KL46" s="92">
        <v>0</v>
      </c>
      <c r="KM46" s="92">
        <v>0</v>
      </c>
      <c r="KN46" s="92">
        <v>0</v>
      </c>
      <c r="KO46" s="92">
        <v>0</v>
      </c>
      <c r="KP46" s="92">
        <v>0</v>
      </c>
      <c r="KQ46" s="92">
        <v>0</v>
      </c>
      <c r="KR46" s="92">
        <v>0</v>
      </c>
      <c r="KS46" s="92">
        <v>0</v>
      </c>
      <c r="KT46" s="92">
        <v>0</v>
      </c>
      <c r="KU46" s="92">
        <v>0</v>
      </c>
      <c r="KV46" s="92">
        <v>0</v>
      </c>
      <c r="KW46" s="92">
        <v>0</v>
      </c>
      <c r="KX46" s="92">
        <v>0</v>
      </c>
      <c r="KY46" s="92">
        <v>0</v>
      </c>
      <c r="KZ46" s="92">
        <v>0</v>
      </c>
      <c r="LA46" s="92">
        <v>0</v>
      </c>
      <c r="LB46" s="92">
        <v>0</v>
      </c>
      <c r="LC46" s="92">
        <v>0</v>
      </c>
      <c r="LD46" s="92">
        <v>0</v>
      </c>
      <c r="LE46" s="92">
        <v>0</v>
      </c>
      <c r="LF46" s="92">
        <v>0</v>
      </c>
      <c r="LG46" s="92">
        <v>0</v>
      </c>
      <c r="LH46" s="92">
        <v>0</v>
      </c>
      <c r="LI46" s="92">
        <v>0</v>
      </c>
      <c r="LJ46" s="92">
        <v>0</v>
      </c>
      <c r="LK46" s="92">
        <v>0</v>
      </c>
      <c r="LL46" s="92">
        <v>0</v>
      </c>
      <c r="LM46" s="92">
        <v>0</v>
      </c>
      <c r="LN46" s="92">
        <v>0</v>
      </c>
      <c r="LO46" s="92">
        <v>0</v>
      </c>
      <c r="LP46" s="92">
        <v>0</v>
      </c>
      <c r="LQ46" s="92">
        <v>0</v>
      </c>
      <c r="LR46" s="92">
        <v>0</v>
      </c>
      <c r="LS46" s="92">
        <v>0</v>
      </c>
      <c r="LT46" s="92">
        <v>0</v>
      </c>
      <c r="LU46" s="92">
        <v>0</v>
      </c>
      <c r="LV46" s="92">
        <v>0</v>
      </c>
      <c r="LW46" s="92">
        <v>0</v>
      </c>
      <c r="LX46" s="92">
        <v>0</v>
      </c>
      <c r="LY46" s="92">
        <v>0</v>
      </c>
      <c r="LZ46" s="92">
        <v>0</v>
      </c>
      <c r="MA46" s="92">
        <v>0</v>
      </c>
      <c r="MB46" s="92">
        <v>0</v>
      </c>
      <c r="MC46" s="92">
        <v>0</v>
      </c>
      <c r="MD46" s="92">
        <v>0</v>
      </c>
      <c r="ME46" s="92">
        <v>0</v>
      </c>
      <c r="MF46" s="92">
        <v>0</v>
      </c>
      <c r="MG46" s="92">
        <v>0</v>
      </c>
      <c r="MH46" s="92">
        <v>0</v>
      </c>
      <c r="MI46" s="92">
        <v>0</v>
      </c>
      <c r="MJ46" s="92">
        <v>0</v>
      </c>
      <c r="MK46" s="92">
        <v>0</v>
      </c>
      <c r="ML46" s="92">
        <v>0</v>
      </c>
      <c r="MM46" s="92">
        <v>0</v>
      </c>
      <c r="MN46" s="92">
        <v>0</v>
      </c>
      <c r="MO46" s="92">
        <v>0</v>
      </c>
      <c r="MP46" s="92">
        <v>0</v>
      </c>
      <c r="MQ46" s="92">
        <v>0</v>
      </c>
      <c r="MR46" s="92">
        <v>0</v>
      </c>
      <c r="MS46" s="92">
        <v>0</v>
      </c>
      <c r="MT46" s="92">
        <v>0</v>
      </c>
      <c r="MU46" s="92">
        <v>0</v>
      </c>
      <c r="MV46" s="92">
        <v>0</v>
      </c>
      <c r="MW46" s="92">
        <v>0</v>
      </c>
      <c r="MX46" s="92">
        <v>0</v>
      </c>
      <c r="MY46" s="92">
        <v>0</v>
      </c>
      <c r="MZ46" s="92">
        <v>0</v>
      </c>
      <c r="NA46" s="92">
        <v>0</v>
      </c>
      <c r="NB46" s="92">
        <v>0</v>
      </c>
      <c r="NC46" s="92">
        <v>0</v>
      </c>
      <c r="ND46" s="92">
        <v>0</v>
      </c>
      <c r="NE46" s="92">
        <v>0</v>
      </c>
      <c r="NF46" s="92">
        <v>0</v>
      </c>
      <c r="NG46" s="92">
        <v>0</v>
      </c>
      <c r="NH46" s="92">
        <v>0</v>
      </c>
      <c r="NI46" s="92">
        <v>0</v>
      </c>
      <c r="NJ46" s="92">
        <v>0</v>
      </c>
      <c r="NK46" s="92">
        <v>0</v>
      </c>
      <c r="NL46" s="92">
        <v>0</v>
      </c>
      <c r="NM46" s="92">
        <v>0</v>
      </c>
      <c r="NN46" s="92">
        <v>0</v>
      </c>
      <c r="NO46" s="92">
        <v>0</v>
      </c>
      <c r="NP46" s="92">
        <v>0</v>
      </c>
      <c r="NQ46" s="92">
        <v>0</v>
      </c>
      <c r="NR46" s="92">
        <v>0</v>
      </c>
      <c r="NS46" s="92">
        <v>0</v>
      </c>
      <c r="NT46" s="92">
        <v>0</v>
      </c>
      <c r="NU46" s="92">
        <v>0</v>
      </c>
      <c r="NV46" s="92">
        <v>0</v>
      </c>
      <c r="NW46" s="92">
        <v>0</v>
      </c>
      <c r="NX46" s="92">
        <v>0</v>
      </c>
      <c r="NY46" s="92">
        <v>0</v>
      </c>
      <c r="NZ46" s="92">
        <v>0</v>
      </c>
      <c r="OA46" s="92">
        <v>0</v>
      </c>
      <c r="OB46" s="92">
        <v>0</v>
      </c>
      <c r="OC46" s="92">
        <v>0</v>
      </c>
      <c r="OD46" s="92">
        <v>0</v>
      </c>
      <c r="OE46" s="92">
        <v>0</v>
      </c>
      <c r="OF46" s="92">
        <v>0</v>
      </c>
      <c r="OG46" s="92">
        <v>0</v>
      </c>
      <c r="OH46" s="92">
        <v>0</v>
      </c>
      <c r="OI46" s="92">
        <v>0</v>
      </c>
      <c r="OJ46" s="92">
        <v>0</v>
      </c>
      <c r="OK46" s="92">
        <v>0</v>
      </c>
      <c r="OL46" s="92">
        <v>0</v>
      </c>
      <c r="OM46" s="92">
        <v>0</v>
      </c>
      <c r="ON46" s="92">
        <v>0</v>
      </c>
      <c r="OO46" s="92">
        <v>0</v>
      </c>
      <c r="OP46" s="92">
        <v>0</v>
      </c>
      <c r="OQ46" s="92">
        <v>0</v>
      </c>
      <c r="OR46" s="92">
        <v>0</v>
      </c>
      <c r="OS46" s="92">
        <v>0</v>
      </c>
      <c r="OT46" s="92">
        <v>0</v>
      </c>
      <c r="OU46" s="92">
        <v>0</v>
      </c>
      <c r="OV46" s="92">
        <v>0</v>
      </c>
      <c r="OW46" s="92">
        <v>0</v>
      </c>
      <c r="OX46" s="92">
        <v>0</v>
      </c>
      <c r="OY46" s="92">
        <v>0</v>
      </c>
      <c r="OZ46" s="92">
        <v>0</v>
      </c>
      <c r="PA46" s="92">
        <v>0</v>
      </c>
      <c r="PB46" s="92">
        <v>0</v>
      </c>
      <c r="PC46" s="92">
        <v>0</v>
      </c>
      <c r="PD46" s="92">
        <v>0</v>
      </c>
      <c r="PE46" s="92">
        <v>0</v>
      </c>
      <c r="PF46" s="92">
        <v>0</v>
      </c>
      <c r="PG46" s="92">
        <v>0</v>
      </c>
      <c r="PH46" s="92">
        <v>0</v>
      </c>
      <c r="PI46" s="92">
        <v>0</v>
      </c>
      <c r="PJ46" s="92">
        <v>0</v>
      </c>
      <c r="PK46" s="92">
        <v>0</v>
      </c>
      <c r="PL46" s="92">
        <v>0</v>
      </c>
      <c r="PM46" s="92">
        <v>0</v>
      </c>
      <c r="PN46" s="92">
        <v>0</v>
      </c>
      <c r="PO46" s="92">
        <v>0</v>
      </c>
      <c r="PP46" s="92">
        <v>0</v>
      </c>
      <c r="PQ46" s="92">
        <v>0</v>
      </c>
      <c r="PR46" s="92">
        <v>0</v>
      </c>
      <c r="PS46" s="92">
        <v>0</v>
      </c>
      <c r="PT46" s="92">
        <v>0</v>
      </c>
      <c r="PU46" s="92">
        <v>0</v>
      </c>
      <c r="PV46" s="92">
        <v>0</v>
      </c>
      <c r="PW46" s="92">
        <v>0</v>
      </c>
      <c r="PX46" s="92">
        <v>0</v>
      </c>
      <c r="PY46" s="92">
        <v>0</v>
      </c>
      <c r="PZ46" s="92">
        <v>0</v>
      </c>
      <c r="QA46" s="92">
        <v>0</v>
      </c>
      <c r="QB46" s="92">
        <v>0</v>
      </c>
      <c r="QC46" s="92">
        <v>0</v>
      </c>
      <c r="QD46" s="92">
        <v>0</v>
      </c>
      <c r="QE46" s="92">
        <v>0</v>
      </c>
      <c r="QF46" s="92">
        <v>0</v>
      </c>
      <c r="QG46" s="92">
        <v>0</v>
      </c>
      <c r="QH46" s="92">
        <v>0</v>
      </c>
      <c r="QI46" s="92">
        <v>0</v>
      </c>
      <c r="QJ46" s="92">
        <v>0</v>
      </c>
      <c r="QK46" s="92">
        <v>0</v>
      </c>
      <c r="QL46" s="92">
        <v>0</v>
      </c>
      <c r="QM46" s="92">
        <v>0</v>
      </c>
      <c r="QN46" s="92">
        <v>0</v>
      </c>
      <c r="QO46" s="92">
        <v>0</v>
      </c>
      <c r="QP46" s="92">
        <v>0</v>
      </c>
      <c r="QQ46" s="92">
        <v>0</v>
      </c>
      <c r="QR46" s="92">
        <v>0</v>
      </c>
      <c r="QS46" s="92">
        <v>0</v>
      </c>
      <c r="QT46" s="92">
        <v>0</v>
      </c>
      <c r="QU46" s="92">
        <v>0</v>
      </c>
      <c r="QV46" s="92">
        <v>0</v>
      </c>
      <c r="QW46" s="92">
        <v>0</v>
      </c>
      <c r="QX46" s="92">
        <v>0</v>
      </c>
      <c r="QY46" s="92">
        <v>0</v>
      </c>
      <c r="QZ46" s="92">
        <v>0</v>
      </c>
      <c r="RA46" s="92">
        <v>0</v>
      </c>
      <c r="RB46" s="92">
        <v>0</v>
      </c>
      <c r="RC46" s="92">
        <v>0</v>
      </c>
      <c r="RD46" s="92">
        <v>0</v>
      </c>
      <c r="RE46" s="92">
        <v>0</v>
      </c>
      <c r="RF46" s="92">
        <v>0</v>
      </c>
      <c r="RG46" s="92">
        <v>0</v>
      </c>
      <c r="RH46" s="92">
        <v>0</v>
      </c>
      <c r="RI46" s="92">
        <v>0</v>
      </c>
      <c r="RJ46" s="92">
        <v>0</v>
      </c>
      <c r="RK46" s="92">
        <v>0</v>
      </c>
      <c r="RL46" s="92">
        <v>0</v>
      </c>
      <c r="RM46" s="92">
        <v>0</v>
      </c>
      <c r="RN46" s="92">
        <v>0</v>
      </c>
      <c r="RO46" s="92">
        <v>0</v>
      </c>
      <c r="RP46" s="92">
        <v>0</v>
      </c>
      <c r="RQ46" s="92">
        <v>0</v>
      </c>
      <c r="RR46" s="92">
        <v>0</v>
      </c>
      <c r="RS46" s="92">
        <v>0</v>
      </c>
      <c r="RT46" s="92">
        <v>0</v>
      </c>
      <c r="RU46" s="92">
        <v>0</v>
      </c>
      <c r="RV46" s="92">
        <v>0</v>
      </c>
      <c r="RW46" s="92">
        <v>0</v>
      </c>
      <c r="RX46" s="92">
        <v>0</v>
      </c>
      <c r="RY46" s="92">
        <v>0</v>
      </c>
      <c r="RZ46" s="92">
        <v>0</v>
      </c>
      <c r="SA46" s="92">
        <v>0</v>
      </c>
      <c r="SB46" s="92">
        <v>0</v>
      </c>
      <c r="SC46" s="92">
        <v>0</v>
      </c>
      <c r="SD46" s="92">
        <v>0</v>
      </c>
      <c r="SE46" s="92">
        <v>0</v>
      </c>
      <c r="SF46" s="92">
        <v>0</v>
      </c>
      <c r="SG46" s="92">
        <v>0</v>
      </c>
      <c r="SH46" s="92">
        <v>0</v>
      </c>
      <c r="SI46" s="92">
        <v>0</v>
      </c>
      <c r="SJ46" s="92">
        <v>0</v>
      </c>
      <c r="SK46" s="92">
        <v>0</v>
      </c>
      <c r="SL46" s="92">
        <v>0</v>
      </c>
      <c r="SM46" s="92">
        <v>0</v>
      </c>
      <c r="SN46" s="92">
        <v>0</v>
      </c>
      <c r="SO46" s="92">
        <v>0</v>
      </c>
      <c r="SP46" s="92">
        <v>0</v>
      </c>
      <c r="SQ46" s="92">
        <v>0</v>
      </c>
      <c r="SR46" s="92">
        <v>0</v>
      </c>
      <c r="SS46" s="92">
        <v>0</v>
      </c>
      <c r="ST46" s="92">
        <v>0</v>
      </c>
      <c r="SU46" s="92">
        <v>0</v>
      </c>
      <c r="SV46" s="92">
        <v>0</v>
      </c>
      <c r="SW46" s="92">
        <v>0</v>
      </c>
      <c r="SX46" s="92">
        <v>0</v>
      </c>
      <c r="SY46" s="92">
        <v>0</v>
      </c>
      <c r="SZ46" s="92">
        <v>0</v>
      </c>
      <c r="TA46" s="92">
        <v>0</v>
      </c>
      <c r="TB46" s="92">
        <v>0</v>
      </c>
      <c r="TC46" s="92">
        <v>4.6597701799999998</v>
      </c>
      <c r="TD46" s="92">
        <v>0</v>
      </c>
      <c r="TE46" s="92">
        <v>0</v>
      </c>
      <c r="TF46" s="92">
        <v>0</v>
      </c>
      <c r="TG46" s="92">
        <v>0</v>
      </c>
      <c r="TH46" s="92">
        <v>0</v>
      </c>
      <c r="TI46" s="92">
        <v>0</v>
      </c>
      <c r="TJ46" s="92">
        <v>0</v>
      </c>
      <c r="TK46" s="92">
        <v>0</v>
      </c>
      <c r="TL46" s="92">
        <v>0</v>
      </c>
      <c r="TM46" s="92">
        <v>0</v>
      </c>
      <c r="TN46" s="92">
        <v>0</v>
      </c>
      <c r="TO46" s="92">
        <v>0</v>
      </c>
      <c r="TP46" s="92">
        <v>0</v>
      </c>
      <c r="TQ46" s="92">
        <v>-619733764.55999994</v>
      </c>
      <c r="TR46" s="92">
        <v>0</v>
      </c>
      <c r="TS46" s="92">
        <v>0</v>
      </c>
      <c r="TT46" s="92">
        <v>0</v>
      </c>
      <c r="TU46" s="92">
        <v>0</v>
      </c>
      <c r="TV46" s="92">
        <v>0</v>
      </c>
      <c r="TW46" s="92">
        <v>0</v>
      </c>
      <c r="TX46" s="92">
        <v>0</v>
      </c>
      <c r="TY46" s="92">
        <v>0</v>
      </c>
      <c r="TZ46" s="92">
        <v>0</v>
      </c>
      <c r="UA46" s="92">
        <v>0</v>
      </c>
      <c r="UB46" s="92">
        <v>0</v>
      </c>
      <c r="UC46" s="92">
        <v>0</v>
      </c>
      <c r="UD46" s="92">
        <v>0</v>
      </c>
      <c r="UE46" s="92">
        <v>0</v>
      </c>
      <c r="UF46" s="92">
        <v>0</v>
      </c>
      <c r="UG46" s="92">
        <v>0</v>
      </c>
      <c r="UH46" s="92">
        <v>0</v>
      </c>
      <c r="UI46" s="92">
        <v>0</v>
      </c>
      <c r="UJ46" s="92">
        <v>0</v>
      </c>
      <c r="UK46" s="92">
        <v>0</v>
      </c>
      <c r="UL46" s="92">
        <v>0</v>
      </c>
      <c r="UM46" s="92">
        <v>0</v>
      </c>
      <c r="UN46" s="92">
        <v>0</v>
      </c>
      <c r="UO46" s="92">
        <v>0</v>
      </c>
      <c r="UP46" s="92">
        <v>0</v>
      </c>
      <c r="UQ46" s="92">
        <v>0</v>
      </c>
      <c r="UR46" s="92">
        <v>0</v>
      </c>
      <c r="US46" s="92">
        <v>0</v>
      </c>
      <c r="UT46" s="92">
        <v>0</v>
      </c>
      <c r="UU46" s="92">
        <v>0</v>
      </c>
      <c r="UV46" s="92">
        <v>0</v>
      </c>
      <c r="UW46" s="92">
        <v>0</v>
      </c>
      <c r="UX46" s="92">
        <v>0</v>
      </c>
      <c r="UY46" s="92">
        <v>0</v>
      </c>
      <c r="UZ46" s="92">
        <v>0</v>
      </c>
      <c r="VA46" s="92">
        <v>0</v>
      </c>
      <c r="VB46" s="92">
        <v>0</v>
      </c>
      <c r="VC46" s="92">
        <v>0</v>
      </c>
      <c r="VD46" s="92">
        <v>0</v>
      </c>
      <c r="VE46" s="92">
        <v>0</v>
      </c>
      <c r="VF46" s="92">
        <v>0</v>
      </c>
      <c r="VG46" s="92">
        <v>0</v>
      </c>
      <c r="VH46" s="92">
        <v>0</v>
      </c>
      <c r="VI46" s="92">
        <v>0</v>
      </c>
      <c r="VJ46" s="92">
        <v>0</v>
      </c>
      <c r="VK46" s="92">
        <v>0</v>
      </c>
      <c r="VL46" s="92">
        <v>0</v>
      </c>
      <c r="VM46" s="92">
        <v>0</v>
      </c>
      <c r="VN46" s="92">
        <v>0</v>
      </c>
      <c r="VO46" s="92">
        <v>0</v>
      </c>
      <c r="VP46" s="92">
        <v>0</v>
      </c>
      <c r="VQ46" s="92">
        <v>0</v>
      </c>
      <c r="VR46" s="92">
        <v>0</v>
      </c>
      <c r="VS46" s="92">
        <v>0</v>
      </c>
      <c r="VT46" s="92">
        <v>0</v>
      </c>
      <c r="VU46" s="92">
        <v>0</v>
      </c>
      <c r="VV46" s="92">
        <v>0</v>
      </c>
      <c r="VW46" s="92">
        <v>0</v>
      </c>
      <c r="VX46" s="92">
        <v>0</v>
      </c>
      <c r="VY46" s="92">
        <v>0</v>
      </c>
      <c r="VZ46" s="92">
        <v>0</v>
      </c>
      <c r="WA46" s="92">
        <v>0</v>
      </c>
      <c r="WB46" s="92">
        <v>0</v>
      </c>
      <c r="WC46" s="92">
        <v>0</v>
      </c>
    </row>
    <row r="47" spans="2:601" ht="13.5" customHeight="1">
      <c r="B47" s="851" t="s">
        <v>2741</v>
      </c>
      <c r="C47" s="92">
        <v>0</v>
      </c>
      <c r="D47" s="92">
        <v>38299.388800000001</v>
      </c>
      <c r="E47" s="92">
        <v>-137.75170199999999</v>
      </c>
      <c r="F47" s="92">
        <v>2013.2406599999999</v>
      </c>
      <c r="G47" s="92">
        <v>0.39393477700000001</v>
      </c>
      <c r="H47" s="92">
        <v>2.1544083400000001E-8</v>
      </c>
      <c r="I47" s="92">
        <v>4.72931237E-8</v>
      </c>
      <c r="J47" s="92">
        <v>1.9843268699999999E-8</v>
      </c>
      <c r="K47" s="92">
        <v>7.1972692800000003E-7</v>
      </c>
      <c r="L47" s="92">
        <v>1.49148122E-7</v>
      </c>
      <c r="M47" s="92">
        <v>4.2225208900000002E-7</v>
      </c>
      <c r="N47" s="92">
        <v>0</v>
      </c>
      <c r="O47" s="92">
        <v>5.2039400400000002E-8</v>
      </c>
      <c r="P47" s="92">
        <v>1.3132874800000001E-9</v>
      </c>
      <c r="Q47" s="92">
        <v>5.5102971200000005E-10</v>
      </c>
      <c r="R47" s="92">
        <v>3.0079450999999998E-7</v>
      </c>
      <c r="S47" s="92">
        <v>3.6655961799999999E-8</v>
      </c>
      <c r="T47" s="92">
        <v>5.0459775E-7</v>
      </c>
      <c r="U47" s="92">
        <v>2.7158309699999998E-4</v>
      </c>
      <c r="V47" s="92">
        <v>4.1897270499999997E-3</v>
      </c>
      <c r="W47" s="92">
        <v>1.7575008999999999</v>
      </c>
      <c r="X47" s="92">
        <v>0</v>
      </c>
      <c r="Y47" s="92">
        <v>1.14791194E-2</v>
      </c>
      <c r="Z47" s="92">
        <v>4.1571756200000002E-7</v>
      </c>
      <c r="AA47" s="92">
        <v>3.2813076300000002E-5</v>
      </c>
      <c r="AB47" s="92">
        <v>1.7180964199999998E-5</v>
      </c>
      <c r="AC47" s="92">
        <v>5.9200062599999996E-10</v>
      </c>
      <c r="AD47" s="92">
        <v>18.777288200000001</v>
      </c>
      <c r="AE47" s="92">
        <v>0</v>
      </c>
      <c r="AF47" s="92">
        <v>0</v>
      </c>
      <c r="AG47" s="92">
        <v>0</v>
      </c>
      <c r="AH47" s="92">
        <v>0</v>
      </c>
      <c r="AI47" s="92">
        <v>0</v>
      </c>
      <c r="AJ47" s="92">
        <v>0</v>
      </c>
      <c r="AK47" s="92">
        <v>0</v>
      </c>
      <c r="AL47" s="92">
        <v>0</v>
      </c>
      <c r="AM47" s="92">
        <v>0</v>
      </c>
      <c r="AN47" s="92">
        <v>5.5035043699999999E-8</v>
      </c>
      <c r="AO47" s="92">
        <v>0</v>
      </c>
      <c r="AP47" s="92">
        <v>0</v>
      </c>
      <c r="AQ47" s="92">
        <v>0</v>
      </c>
      <c r="AR47" s="92">
        <v>0</v>
      </c>
      <c r="AS47" s="92">
        <v>0</v>
      </c>
      <c r="AT47" s="92">
        <v>0</v>
      </c>
      <c r="AU47" s="92">
        <v>0</v>
      </c>
      <c r="AV47" s="92">
        <v>0</v>
      </c>
      <c r="AW47" s="92">
        <v>4.6461960600000003E-19</v>
      </c>
      <c r="AX47" s="92">
        <v>0</v>
      </c>
      <c r="AY47" s="92">
        <v>0</v>
      </c>
      <c r="AZ47" s="92">
        <v>0</v>
      </c>
      <c r="BA47" s="92">
        <v>0</v>
      </c>
      <c r="BB47" s="92">
        <v>0</v>
      </c>
      <c r="BC47" s="92">
        <v>0</v>
      </c>
      <c r="BD47" s="92">
        <v>0</v>
      </c>
      <c r="BE47" s="92">
        <v>0</v>
      </c>
      <c r="BF47" s="92">
        <v>0</v>
      </c>
      <c r="BG47" s="92">
        <v>0</v>
      </c>
      <c r="BH47" s="92">
        <v>0</v>
      </c>
      <c r="BI47" s="92">
        <v>0</v>
      </c>
      <c r="BJ47" s="92">
        <v>0</v>
      </c>
      <c r="BK47" s="92">
        <v>0</v>
      </c>
      <c r="BL47" s="92">
        <v>0</v>
      </c>
      <c r="BM47" s="92">
        <v>0</v>
      </c>
      <c r="BN47" s="92">
        <v>0</v>
      </c>
      <c r="BO47" s="92">
        <v>0</v>
      </c>
      <c r="BP47" s="92">
        <v>0.98970363400000005</v>
      </c>
      <c r="BQ47" s="92">
        <v>1.9365726499999999E-4</v>
      </c>
      <c r="BR47" s="92">
        <v>1.0591012800000001E-11</v>
      </c>
      <c r="BS47" s="92">
        <v>2.3249171E-11</v>
      </c>
      <c r="BT47" s="92">
        <v>9.7548969400000001E-12</v>
      </c>
      <c r="BU47" s="92">
        <v>3.5381580100000002E-10</v>
      </c>
      <c r="BV47" s="92">
        <v>7.3320811100000005E-11</v>
      </c>
      <c r="BW47" s="92">
        <v>2.07577979E-10</v>
      </c>
      <c r="BX47" s="92">
        <v>0</v>
      </c>
      <c r="BY47" s="92">
        <v>2.55824278E-11</v>
      </c>
      <c r="BZ47" s="92">
        <v>6.4560855500000003E-13</v>
      </c>
      <c r="CA47" s="92">
        <v>2.7088470799999999E-13</v>
      </c>
      <c r="CB47" s="92">
        <v>1.47869763E-10</v>
      </c>
      <c r="CC47" s="92">
        <v>1.8019971199999999E-11</v>
      </c>
      <c r="CD47" s="92">
        <v>2.4805888199999998E-10</v>
      </c>
      <c r="CE47" s="92">
        <v>1.3350951200000001E-7</v>
      </c>
      <c r="CF47" s="92">
        <v>2.0596584300000001E-6</v>
      </c>
      <c r="CG47" s="92">
        <v>8.6398266299999996E-4</v>
      </c>
      <c r="CH47" s="92">
        <v>0</v>
      </c>
      <c r="CI47" s="92">
        <v>5.6431038700000001E-6</v>
      </c>
      <c r="CJ47" s="92">
        <v>2.04365623E-10</v>
      </c>
      <c r="CK47" s="92">
        <v>1.6130819100000001E-8</v>
      </c>
      <c r="CL47" s="92">
        <v>8.4461152900000005E-9</v>
      </c>
      <c r="CM47" s="92">
        <v>2.9102589799999999E-13</v>
      </c>
      <c r="CN47" s="92">
        <v>9.2308638499999998E-3</v>
      </c>
      <c r="CO47" s="92">
        <v>0</v>
      </c>
      <c r="CP47" s="92">
        <v>0</v>
      </c>
      <c r="CQ47" s="92">
        <v>0</v>
      </c>
      <c r="CR47" s="92">
        <v>0</v>
      </c>
      <c r="CS47" s="92">
        <v>0</v>
      </c>
      <c r="CT47" s="92">
        <v>0</v>
      </c>
      <c r="CU47" s="92">
        <v>0</v>
      </c>
      <c r="CV47" s="92">
        <v>0</v>
      </c>
      <c r="CW47" s="92">
        <v>0</v>
      </c>
      <c r="CX47" s="92">
        <v>2.70550778E-11</v>
      </c>
      <c r="CY47" s="92">
        <v>0</v>
      </c>
      <c r="CZ47" s="92">
        <v>0</v>
      </c>
      <c r="DA47" s="92">
        <v>0</v>
      </c>
      <c r="DB47" s="92">
        <v>0</v>
      </c>
      <c r="DC47" s="92">
        <v>0</v>
      </c>
      <c r="DD47" s="92">
        <v>0</v>
      </c>
      <c r="DE47" s="92">
        <v>0</v>
      </c>
      <c r="DF47" s="92">
        <v>0</v>
      </c>
      <c r="DG47" s="92">
        <v>2.2840573500000001E-22</v>
      </c>
      <c r="DH47" s="92">
        <v>0</v>
      </c>
      <c r="DI47" s="92">
        <v>0</v>
      </c>
      <c r="DJ47" s="92">
        <v>0</v>
      </c>
      <c r="DK47" s="92">
        <v>0</v>
      </c>
      <c r="DL47" s="92">
        <v>0</v>
      </c>
      <c r="DM47" s="92">
        <v>0</v>
      </c>
      <c r="DN47" s="92">
        <v>0</v>
      </c>
      <c r="DO47" s="92">
        <v>0</v>
      </c>
      <c r="DP47" s="92">
        <v>0</v>
      </c>
      <c r="DQ47" s="92">
        <v>0</v>
      </c>
      <c r="DR47" s="92">
        <v>0</v>
      </c>
      <c r="DS47" s="92">
        <v>0</v>
      </c>
      <c r="DT47" s="92">
        <v>0</v>
      </c>
      <c r="DU47" s="92">
        <v>0</v>
      </c>
      <c r="DV47" s="92">
        <v>0</v>
      </c>
      <c r="DW47" s="92">
        <v>0</v>
      </c>
      <c r="DX47" s="92">
        <v>0</v>
      </c>
      <c r="DY47" s="92">
        <v>0</v>
      </c>
      <c r="DZ47" s="92">
        <v>36269.0942</v>
      </c>
      <c r="EA47" s="92">
        <v>18.148197</v>
      </c>
      <c r="EB47" s="92">
        <v>3.8813320899999997E-6</v>
      </c>
      <c r="EC47" s="92">
        <v>8.5202194499999994E-6</v>
      </c>
      <c r="ED47" s="92">
        <v>3.57491725E-6</v>
      </c>
      <c r="EE47" s="92">
        <v>1.08053611E-4</v>
      </c>
      <c r="EF47" s="92">
        <v>2.23918163E-5</v>
      </c>
      <c r="EG47" s="92">
        <v>1.4453692400000001E-4</v>
      </c>
      <c r="EH47" s="92">
        <v>0</v>
      </c>
      <c r="EI47" s="92">
        <v>8.4377932800000001E-6</v>
      </c>
      <c r="EJ47" s="92">
        <v>2.12939584E-7</v>
      </c>
      <c r="EK47" s="92">
        <v>8.9345279999999994E-8</v>
      </c>
      <c r="EL47" s="92">
        <v>3.97398036E-5</v>
      </c>
      <c r="EM47" s="92">
        <v>4.8428434500000003E-6</v>
      </c>
      <c r="EN47" s="92">
        <v>9.090716E-5</v>
      </c>
      <c r="EO47" s="92">
        <v>4.1321292099999997E-2</v>
      </c>
      <c r="EP47" s="92">
        <v>0.52836647800000003</v>
      </c>
      <c r="EQ47" s="92">
        <v>168.87045800000001</v>
      </c>
      <c r="ER47" s="92">
        <v>0</v>
      </c>
      <c r="ES47" s="92">
        <v>1.03402576</v>
      </c>
      <c r="ET47" s="92">
        <v>6.3250296199999999E-5</v>
      </c>
      <c r="EU47" s="92">
        <v>3.0219110700000001E-3</v>
      </c>
      <c r="EV47" s="92">
        <v>2.0288870000000001E-3</v>
      </c>
      <c r="EW47" s="92">
        <v>1.00821022E-8</v>
      </c>
      <c r="EX47" s="92">
        <v>1841.6666700000001</v>
      </c>
      <c r="EY47" s="92">
        <v>0</v>
      </c>
      <c r="EZ47" s="92">
        <v>0</v>
      </c>
      <c r="FA47" s="92">
        <v>0</v>
      </c>
      <c r="FB47" s="92">
        <v>0</v>
      </c>
      <c r="FC47" s="92">
        <v>0</v>
      </c>
      <c r="FD47" s="92">
        <v>0</v>
      </c>
      <c r="FE47" s="92">
        <v>0</v>
      </c>
      <c r="FF47" s="92">
        <v>0</v>
      </c>
      <c r="FG47" s="92">
        <v>0</v>
      </c>
      <c r="FH47" s="92">
        <v>1.5545570499999998E-5</v>
      </c>
      <c r="FI47" s="92">
        <v>0</v>
      </c>
      <c r="FJ47" s="92">
        <v>0</v>
      </c>
      <c r="FK47" s="92">
        <v>0</v>
      </c>
      <c r="FL47" s="92">
        <v>0</v>
      </c>
      <c r="FM47" s="92">
        <v>0</v>
      </c>
      <c r="FN47" s="92">
        <v>0</v>
      </c>
      <c r="FO47" s="92">
        <v>0</v>
      </c>
      <c r="FP47" s="92">
        <v>0</v>
      </c>
      <c r="FQ47" s="92">
        <v>2.9765762099999998E-17</v>
      </c>
      <c r="FR47" s="92">
        <v>0</v>
      </c>
      <c r="FS47" s="92">
        <v>0</v>
      </c>
      <c r="FT47" s="92">
        <v>0</v>
      </c>
      <c r="FU47" s="92">
        <v>0</v>
      </c>
      <c r="FV47" s="92">
        <v>0</v>
      </c>
      <c r="FW47" s="92">
        <v>0</v>
      </c>
      <c r="FX47" s="92">
        <v>0</v>
      </c>
      <c r="FY47" s="92">
        <v>0</v>
      </c>
      <c r="FZ47" s="92">
        <v>0</v>
      </c>
      <c r="GA47" s="92">
        <v>0</v>
      </c>
      <c r="GB47" s="92">
        <v>0</v>
      </c>
      <c r="GC47" s="92">
        <v>0</v>
      </c>
      <c r="GD47" s="92">
        <v>0</v>
      </c>
      <c r="GE47" s="92">
        <v>0</v>
      </c>
      <c r="GF47" s="92">
        <v>0</v>
      </c>
      <c r="GG47" s="92">
        <v>0</v>
      </c>
      <c r="GH47" s="92">
        <v>0</v>
      </c>
      <c r="GI47" s="92">
        <v>0</v>
      </c>
      <c r="GJ47" s="92">
        <v>0.94698885099999996</v>
      </c>
      <c r="GK47" s="92">
        <v>4.73850826E-4</v>
      </c>
      <c r="GL47" s="92">
        <v>1.01341881E-10</v>
      </c>
      <c r="GM47" s="92">
        <v>2.22463588E-10</v>
      </c>
      <c r="GN47" s="92">
        <v>9.3341365599999998E-11</v>
      </c>
      <c r="GO47" s="92">
        <v>2.8212881399999999E-9</v>
      </c>
      <c r="GP47" s="92">
        <v>5.8465205399999995E-10</v>
      </c>
      <c r="GQ47" s="92">
        <v>3.7738702399999997E-9</v>
      </c>
      <c r="GR47" s="92">
        <v>0</v>
      </c>
      <c r="GS47" s="92">
        <v>2.20311434E-10</v>
      </c>
      <c r="GT47" s="92">
        <v>5.5598689900000004E-12</v>
      </c>
      <c r="GU47" s="92">
        <v>2.3328121600000001E-12</v>
      </c>
      <c r="GV47" s="92">
        <v>1.0376093400000001E-9</v>
      </c>
      <c r="GW47" s="92">
        <v>1.2644701699999999E-10</v>
      </c>
      <c r="GX47" s="92">
        <v>2.3735929700000001E-9</v>
      </c>
      <c r="GY47" s="92">
        <v>1.0789021300000001E-6</v>
      </c>
      <c r="GZ47" s="92">
        <v>1.37956896E-5</v>
      </c>
      <c r="HA47" s="92">
        <v>4.4092207099999999E-3</v>
      </c>
      <c r="HB47" s="92">
        <v>0</v>
      </c>
      <c r="HC47" s="92">
        <v>2.69984924E-5</v>
      </c>
      <c r="HD47" s="92">
        <v>1.65147012E-9</v>
      </c>
      <c r="HE47" s="92">
        <v>7.8902331499999999E-8</v>
      </c>
      <c r="HF47" s="92">
        <v>5.2974396400000002E-8</v>
      </c>
      <c r="HG47" s="92">
        <v>2.6324446700000001E-13</v>
      </c>
      <c r="HH47" s="92">
        <v>4.8086059E-2</v>
      </c>
      <c r="HI47" s="92">
        <v>0</v>
      </c>
      <c r="HJ47" s="92">
        <v>0</v>
      </c>
      <c r="HK47" s="92">
        <v>0</v>
      </c>
      <c r="HL47" s="92">
        <v>0</v>
      </c>
      <c r="HM47" s="92">
        <v>0</v>
      </c>
      <c r="HN47" s="92">
        <v>0</v>
      </c>
      <c r="HO47" s="92">
        <v>0</v>
      </c>
      <c r="HP47" s="92">
        <v>0</v>
      </c>
      <c r="HQ47" s="92">
        <v>0</v>
      </c>
      <c r="HR47" s="92">
        <v>4.0589604600000002E-10</v>
      </c>
      <c r="HS47" s="92">
        <v>0</v>
      </c>
      <c r="HT47" s="92">
        <v>0</v>
      </c>
      <c r="HU47" s="92">
        <v>0</v>
      </c>
      <c r="HV47" s="92">
        <v>0</v>
      </c>
      <c r="HW47" s="92">
        <v>0</v>
      </c>
      <c r="HX47" s="92">
        <v>0</v>
      </c>
      <c r="HY47" s="92">
        <v>0</v>
      </c>
      <c r="HZ47" s="92">
        <v>0</v>
      </c>
      <c r="IA47" s="92">
        <v>7.7718634899999998E-22</v>
      </c>
      <c r="IB47" s="92">
        <v>0</v>
      </c>
      <c r="IC47" s="92">
        <v>0</v>
      </c>
      <c r="ID47" s="92">
        <v>0</v>
      </c>
      <c r="IE47" s="92">
        <v>0</v>
      </c>
      <c r="IF47" s="92">
        <v>0</v>
      </c>
      <c r="IG47" s="92">
        <v>0</v>
      </c>
      <c r="IH47" s="92">
        <v>0</v>
      </c>
      <c r="II47" s="92">
        <v>0</v>
      </c>
      <c r="IJ47" s="92">
        <v>0</v>
      </c>
      <c r="IK47" s="92">
        <v>0</v>
      </c>
      <c r="IL47" s="92">
        <v>0</v>
      </c>
      <c r="IM47" s="92">
        <v>0</v>
      </c>
      <c r="IN47" s="92">
        <v>0</v>
      </c>
      <c r="IO47" s="92">
        <v>0</v>
      </c>
      <c r="IP47" s="92">
        <v>0</v>
      </c>
      <c r="IQ47" s="92">
        <v>0</v>
      </c>
      <c r="IR47" s="92">
        <v>0</v>
      </c>
      <c r="IS47" s="92">
        <v>0</v>
      </c>
      <c r="IT47" s="92">
        <v>2034.1853799999999</v>
      </c>
      <c r="IU47" s="92">
        <v>38299.388800000001</v>
      </c>
      <c r="IV47" s="92">
        <v>696.97030099999995</v>
      </c>
      <c r="IW47" s="92">
        <v>112.51181200000001</v>
      </c>
      <c r="IX47" s="92">
        <v>6.0910336200000001</v>
      </c>
      <c r="IY47" s="92">
        <v>0</v>
      </c>
      <c r="IZ47" s="92">
        <v>1</v>
      </c>
      <c r="JA47" s="92">
        <v>0</v>
      </c>
      <c r="JB47" s="92">
        <v>-67718.362299999993</v>
      </c>
      <c r="JC47" s="92">
        <v>-3596.70759</v>
      </c>
      <c r="JD47" s="92">
        <v>-137.75170199999999</v>
      </c>
      <c r="JE47" s="92">
        <v>-34.531134600000001</v>
      </c>
      <c r="JF47" s="92">
        <v>-1.83404308</v>
      </c>
      <c r="JG47" s="92">
        <v>4.8643521199999998E-2</v>
      </c>
      <c r="JH47" s="92">
        <v>0.91585415599999997</v>
      </c>
      <c r="JI47" s="92">
        <v>18.8278754</v>
      </c>
      <c r="JJ47" s="92">
        <v>625.274362</v>
      </c>
      <c r="JK47" s="92">
        <v>0</v>
      </c>
      <c r="JL47" s="92">
        <v>0</v>
      </c>
      <c r="JM47" s="92">
        <v>0</v>
      </c>
      <c r="JN47" s="92">
        <v>0</v>
      </c>
      <c r="JO47" s="92">
        <v>0</v>
      </c>
      <c r="JP47" s="92">
        <v>0</v>
      </c>
      <c r="JQ47" s="92">
        <v>0</v>
      </c>
      <c r="JR47" s="92">
        <v>0</v>
      </c>
      <c r="JS47" s="92">
        <v>0</v>
      </c>
      <c r="JT47" s="92">
        <v>0</v>
      </c>
      <c r="JU47" s="92">
        <v>0</v>
      </c>
      <c r="JV47" s="92">
        <v>0</v>
      </c>
      <c r="JW47" s="92">
        <v>0</v>
      </c>
      <c r="JX47" s="92">
        <v>0</v>
      </c>
      <c r="JY47" s="92">
        <v>0</v>
      </c>
      <c r="JZ47" s="92">
        <v>0</v>
      </c>
      <c r="KA47" s="92">
        <v>0</v>
      </c>
      <c r="KB47" s="92">
        <v>0</v>
      </c>
      <c r="KC47" s="92">
        <v>0</v>
      </c>
      <c r="KD47" s="92">
        <v>0</v>
      </c>
      <c r="KE47" s="92">
        <v>0</v>
      </c>
      <c r="KF47" s="92">
        <v>0</v>
      </c>
      <c r="KG47" s="92">
        <v>0</v>
      </c>
      <c r="KH47" s="92">
        <v>0</v>
      </c>
      <c r="KI47" s="92">
        <v>0</v>
      </c>
      <c r="KJ47" s="92">
        <v>0</v>
      </c>
      <c r="KK47" s="92">
        <v>0</v>
      </c>
      <c r="KL47" s="92">
        <v>0</v>
      </c>
      <c r="KM47" s="92">
        <v>0</v>
      </c>
      <c r="KN47" s="92">
        <v>0</v>
      </c>
      <c r="KO47" s="92">
        <v>0</v>
      </c>
      <c r="KP47" s="92">
        <v>0</v>
      </c>
      <c r="KQ47" s="92">
        <v>0</v>
      </c>
      <c r="KR47" s="92">
        <v>0</v>
      </c>
      <c r="KS47" s="92">
        <v>0</v>
      </c>
      <c r="KT47" s="92">
        <v>0</v>
      </c>
      <c r="KU47" s="92">
        <v>0</v>
      </c>
      <c r="KV47" s="92">
        <v>0</v>
      </c>
      <c r="KW47" s="92">
        <v>0</v>
      </c>
      <c r="KX47" s="92">
        <v>0</v>
      </c>
      <c r="KY47" s="92">
        <v>0</v>
      </c>
      <c r="KZ47" s="92">
        <v>0</v>
      </c>
      <c r="LA47" s="92">
        <v>0</v>
      </c>
      <c r="LB47" s="92">
        <v>0</v>
      </c>
      <c r="LC47" s="92">
        <v>0</v>
      </c>
      <c r="LD47" s="92">
        <v>0</v>
      </c>
      <c r="LE47" s="92">
        <v>0</v>
      </c>
      <c r="LF47" s="92">
        <v>0</v>
      </c>
      <c r="LG47" s="92">
        <v>0</v>
      </c>
      <c r="LH47" s="92">
        <v>0</v>
      </c>
      <c r="LI47" s="92">
        <v>0</v>
      </c>
      <c r="LJ47" s="92">
        <v>0</v>
      </c>
      <c r="LK47" s="92">
        <v>0</v>
      </c>
      <c r="LL47" s="92">
        <v>0</v>
      </c>
      <c r="LM47" s="92">
        <v>0</v>
      </c>
      <c r="LN47" s="92">
        <v>0</v>
      </c>
      <c r="LO47" s="92">
        <v>0</v>
      </c>
      <c r="LP47" s="92">
        <v>0</v>
      </c>
      <c r="LQ47" s="92">
        <v>0</v>
      </c>
      <c r="LR47" s="92">
        <v>0</v>
      </c>
      <c r="LS47" s="92">
        <v>0</v>
      </c>
      <c r="LT47" s="92">
        <v>0</v>
      </c>
      <c r="LU47" s="92">
        <v>0</v>
      </c>
      <c r="LV47" s="92">
        <v>0</v>
      </c>
      <c r="LW47" s="92">
        <v>0</v>
      </c>
      <c r="LX47" s="92">
        <v>0</v>
      </c>
      <c r="LY47" s="92">
        <v>0</v>
      </c>
      <c r="LZ47" s="92">
        <v>0</v>
      </c>
      <c r="MA47" s="92">
        <v>0</v>
      </c>
      <c r="MB47" s="92">
        <v>0</v>
      </c>
      <c r="MC47" s="92">
        <v>0</v>
      </c>
      <c r="MD47" s="92">
        <v>0</v>
      </c>
      <c r="ME47" s="92">
        <v>0</v>
      </c>
      <c r="MF47" s="92">
        <v>0</v>
      </c>
      <c r="MG47" s="92">
        <v>0</v>
      </c>
      <c r="MH47" s="92">
        <v>0</v>
      </c>
      <c r="MI47" s="92">
        <v>0</v>
      </c>
      <c r="MJ47" s="92">
        <v>0</v>
      </c>
      <c r="MK47" s="92">
        <v>0</v>
      </c>
      <c r="ML47" s="92">
        <v>0</v>
      </c>
      <c r="MM47" s="92">
        <v>0</v>
      </c>
      <c r="MN47" s="92">
        <v>0</v>
      </c>
      <c r="MO47" s="92">
        <v>0</v>
      </c>
      <c r="MP47" s="92">
        <v>0</v>
      </c>
      <c r="MQ47" s="92">
        <v>0</v>
      </c>
      <c r="MR47" s="92">
        <v>0</v>
      </c>
      <c r="MS47" s="92">
        <v>0</v>
      </c>
      <c r="MT47" s="92">
        <v>0</v>
      </c>
      <c r="MU47" s="92">
        <v>0</v>
      </c>
      <c r="MV47" s="92">
        <v>0</v>
      </c>
      <c r="MW47" s="92">
        <v>0</v>
      </c>
      <c r="MX47" s="92">
        <v>0</v>
      </c>
      <c r="MY47" s="92">
        <v>0</v>
      </c>
      <c r="MZ47" s="92">
        <v>0</v>
      </c>
      <c r="NA47" s="92">
        <v>0</v>
      </c>
      <c r="NB47" s="92">
        <v>0</v>
      </c>
      <c r="NC47" s="92">
        <v>0</v>
      </c>
      <c r="ND47" s="92">
        <v>0</v>
      </c>
      <c r="NE47" s="92">
        <v>0</v>
      </c>
      <c r="NF47" s="92">
        <v>0</v>
      </c>
      <c r="NG47" s="92">
        <v>0</v>
      </c>
      <c r="NH47" s="92">
        <v>0</v>
      </c>
      <c r="NI47" s="92">
        <v>0</v>
      </c>
      <c r="NJ47" s="92">
        <v>0</v>
      </c>
      <c r="NK47" s="92">
        <v>0</v>
      </c>
      <c r="NL47" s="92">
        <v>0</v>
      </c>
      <c r="NM47" s="92">
        <v>0</v>
      </c>
      <c r="NN47" s="92">
        <v>0</v>
      </c>
      <c r="NO47" s="92">
        <v>0</v>
      </c>
      <c r="NP47" s="92">
        <v>0</v>
      </c>
      <c r="NQ47" s="92">
        <v>0</v>
      </c>
      <c r="NR47" s="92">
        <v>0</v>
      </c>
      <c r="NS47" s="92">
        <v>0</v>
      </c>
      <c r="NT47" s="92">
        <v>0</v>
      </c>
      <c r="NU47" s="92">
        <v>0</v>
      </c>
      <c r="NV47" s="92">
        <v>0</v>
      </c>
      <c r="NW47" s="92">
        <v>0</v>
      </c>
      <c r="NX47" s="92">
        <v>0</v>
      </c>
      <c r="NY47" s="92">
        <v>0</v>
      </c>
      <c r="NZ47" s="92">
        <v>0</v>
      </c>
      <c r="OA47" s="92">
        <v>0</v>
      </c>
      <c r="OB47" s="92">
        <v>0</v>
      </c>
      <c r="OC47" s="92">
        <v>0</v>
      </c>
      <c r="OD47" s="92">
        <v>0</v>
      </c>
      <c r="OE47" s="92">
        <v>0</v>
      </c>
      <c r="OF47" s="92">
        <v>0</v>
      </c>
      <c r="OG47" s="92">
        <v>0</v>
      </c>
      <c r="OH47" s="92">
        <v>0</v>
      </c>
      <c r="OI47" s="92">
        <v>0</v>
      </c>
      <c r="OJ47" s="92">
        <v>0</v>
      </c>
      <c r="OK47" s="92">
        <v>0</v>
      </c>
      <c r="OL47" s="92">
        <v>0</v>
      </c>
      <c r="OM47" s="92">
        <v>0</v>
      </c>
      <c r="ON47" s="92">
        <v>0</v>
      </c>
      <c r="OO47" s="92">
        <v>0</v>
      </c>
      <c r="OP47" s="92">
        <v>0</v>
      </c>
      <c r="OQ47" s="92">
        <v>0</v>
      </c>
      <c r="OR47" s="92">
        <v>0</v>
      </c>
      <c r="OS47" s="92">
        <v>0</v>
      </c>
      <c r="OT47" s="92">
        <v>0</v>
      </c>
      <c r="OU47" s="92">
        <v>0</v>
      </c>
      <c r="OV47" s="92">
        <v>0</v>
      </c>
      <c r="OW47" s="92">
        <v>0</v>
      </c>
      <c r="OX47" s="92">
        <v>0</v>
      </c>
      <c r="OY47" s="92">
        <v>0</v>
      </c>
      <c r="OZ47" s="92">
        <v>0</v>
      </c>
      <c r="PA47" s="92">
        <v>0</v>
      </c>
      <c r="PB47" s="92">
        <v>0</v>
      </c>
      <c r="PC47" s="92">
        <v>0</v>
      </c>
      <c r="PD47" s="92">
        <v>0</v>
      </c>
      <c r="PE47" s="92">
        <v>0</v>
      </c>
      <c r="PF47" s="92">
        <v>0</v>
      </c>
      <c r="PG47" s="92">
        <v>0</v>
      </c>
      <c r="PH47" s="92">
        <v>0</v>
      </c>
      <c r="PI47" s="92">
        <v>0</v>
      </c>
      <c r="PJ47" s="92">
        <v>0</v>
      </c>
      <c r="PK47" s="92">
        <v>0</v>
      </c>
      <c r="PL47" s="92">
        <v>0</v>
      </c>
      <c r="PM47" s="92">
        <v>0</v>
      </c>
      <c r="PN47" s="92">
        <v>0</v>
      </c>
      <c r="PO47" s="92">
        <v>0</v>
      </c>
      <c r="PP47" s="92">
        <v>0</v>
      </c>
      <c r="PQ47" s="92">
        <v>0</v>
      </c>
      <c r="PR47" s="92">
        <v>0</v>
      </c>
      <c r="PS47" s="92">
        <v>0</v>
      </c>
      <c r="PT47" s="92">
        <v>0</v>
      </c>
      <c r="PU47" s="92">
        <v>0</v>
      </c>
      <c r="PV47" s="92">
        <v>0</v>
      </c>
      <c r="PW47" s="92">
        <v>0</v>
      </c>
      <c r="PX47" s="92">
        <v>0</v>
      </c>
      <c r="PY47" s="92">
        <v>0</v>
      </c>
      <c r="PZ47" s="92">
        <v>0</v>
      </c>
      <c r="QA47" s="92">
        <v>0</v>
      </c>
      <c r="QB47" s="92">
        <v>0</v>
      </c>
      <c r="QC47" s="92">
        <v>0</v>
      </c>
      <c r="QD47" s="92">
        <v>0</v>
      </c>
      <c r="QE47" s="92">
        <v>0</v>
      </c>
      <c r="QF47" s="92">
        <v>0</v>
      </c>
      <c r="QG47" s="92">
        <v>0</v>
      </c>
      <c r="QH47" s="92">
        <v>0</v>
      </c>
      <c r="QI47" s="92">
        <v>0</v>
      </c>
      <c r="QJ47" s="92">
        <v>0</v>
      </c>
      <c r="QK47" s="92">
        <v>0</v>
      </c>
      <c r="QL47" s="92">
        <v>0</v>
      </c>
      <c r="QM47" s="92">
        <v>0</v>
      </c>
      <c r="QN47" s="92">
        <v>0</v>
      </c>
      <c r="QO47" s="92">
        <v>0</v>
      </c>
      <c r="QP47" s="92">
        <v>0</v>
      </c>
      <c r="QQ47" s="92">
        <v>0</v>
      </c>
      <c r="QR47" s="92">
        <v>0</v>
      </c>
      <c r="QS47" s="92">
        <v>0</v>
      </c>
      <c r="QT47" s="92">
        <v>0</v>
      </c>
      <c r="QU47" s="92">
        <v>0</v>
      </c>
      <c r="QV47" s="92">
        <v>0</v>
      </c>
      <c r="QW47" s="92">
        <v>0</v>
      </c>
      <c r="QX47" s="92">
        <v>0</v>
      </c>
      <c r="QY47" s="92">
        <v>0</v>
      </c>
      <c r="QZ47" s="92">
        <v>0</v>
      </c>
      <c r="RA47" s="92">
        <v>0</v>
      </c>
      <c r="RB47" s="92">
        <v>0</v>
      </c>
      <c r="RC47" s="92">
        <v>0</v>
      </c>
      <c r="RD47" s="92">
        <v>0</v>
      </c>
      <c r="RE47" s="92">
        <v>0</v>
      </c>
      <c r="RF47" s="92">
        <v>0</v>
      </c>
      <c r="RG47" s="92">
        <v>0</v>
      </c>
      <c r="RH47" s="92">
        <v>0</v>
      </c>
      <c r="RI47" s="92">
        <v>0</v>
      </c>
      <c r="RJ47" s="92">
        <v>0</v>
      </c>
      <c r="RK47" s="92">
        <v>0</v>
      </c>
      <c r="RL47" s="92">
        <v>0</v>
      </c>
      <c r="RM47" s="92">
        <v>0</v>
      </c>
      <c r="RN47" s="92">
        <v>0</v>
      </c>
      <c r="RO47" s="92">
        <v>0</v>
      </c>
      <c r="RP47" s="92">
        <v>0</v>
      </c>
      <c r="RQ47" s="92">
        <v>0</v>
      </c>
      <c r="RR47" s="92">
        <v>0</v>
      </c>
      <c r="RS47" s="92">
        <v>0</v>
      </c>
      <c r="RT47" s="92">
        <v>0</v>
      </c>
      <c r="RU47" s="92">
        <v>0</v>
      </c>
      <c r="RV47" s="92">
        <v>0</v>
      </c>
      <c r="RW47" s="92">
        <v>0</v>
      </c>
      <c r="RX47" s="92">
        <v>0</v>
      </c>
      <c r="RY47" s="92">
        <v>0</v>
      </c>
      <c r="RZ47" s="92">
        <v>0</v>
      </c>
      <c r="SA47" s="92">
        <v>0</v>
      </c>
      <c r="SB47" s="92">
        <v>0</v>
      </c>
      <c r="SC47" s="92">
        <v>0</v>
      </c>
      <c r="SD47" s="92">
        <v>0</v>
      </c>
      <c r="SE47" s="92">
        <v>0</v>
      </c>
      <c r="SF47" s="92">
        <v>0</v>
      </c>
      <c r="SG47" s="92">
        <v>0</v>
      </c>
      <c r="SH47" s="92">
        <v>0</v>
      </c>
      <c r="SI47" s="92">
        <v>0</v>
      </c>
      <c r="SJ47" s="92">
        <v>0</v>
      </c>
      <c r="SK47" s="92">
        <v>0</v>
      </c>
      <c r="SL47" s="92">
        <v>0</v>
      </c>
      <c r="SM47" s="92">
        <v>0</v>
      </c>
      <c r="SN47" s="92">
        <v>0</v>
      </c>
      <c r="SO47" s="92">
        <v>0</v>
      </c>
      <c r="SP47" s="92">
        <v>0</v>
      </c>
      <c r="SQ47" s="92">
        <v>0</v>
      </c>
      <c r="SR47" s="92">
        <v>0</v>
      </c>
      <c r="SS47" s="92">
        <v>0</v>
      </c>
      <c r="ST47" s="92">
        <v>0</v>
      </c>
      <c r="SU47" s="92">
        <v>0</v>
      </c>
      <c r="SV47" s="92">
        <v>0</v>
      </c>
      <c r="SW47" s="92">
        <v>0</v>
      </c>
      <c r="SX47" s="92">
        <v>0</v>
      </c>
      <c r="SY47" s="92">
        <v>0</v>
      </c>
      <c r="SZ47" s="92">
        <v>0</v>
      </c>
      <c r="TA47" s="92">
        <v>0</v>
      </c>
      <c r="TB47" s="92">
        <v>0</v>
      </c>
      <c r="TC47" s="92">
        <v>6.0910336200000001</v>
      </c>
      <c r="TD47" s="92">
        <v>0</v>
      </c>
      <c r="TE47" s="92">
        <v>0</v>
      </c>
      <c r="TF47" s="92">
        <v>0</v>
      </c>
      <c r="TG47" s="92">
        <v>0</v>
      </c>
      <c r="TH47" s="92">
        <v>0</v>
      </c>
      <c r="TI47" s="92">
        <v>0</v>
      </c>
      <c r="TJ47" s="92">
        <v>0</v>
      </c>
      <c r="TK47" s="92">
        <v>0</v>
      </c>
      <c r="TL47" s="92">
        <v>0</v>
      </c>
      <c r="TM47" s="92">
        <v>0</v>
      </c>
      <c r="TN47" s="92">
        <v>0</v>
      </c>
      <c r="TO47" s="92">
        <v>0</v>
      </c>
      <c r="TP47" s="92">
        <v>8.3814489799999992E-3</v>
      </c>
      <c r="TQ47" s="92">
        <v>-164092098.704</v>
      </c>
      <c r="TR47" s="92">
        <v>2.6770298999999999E-3</v>
      </c>
      <c r="TS47" s="92">
        <v>0</v>
      </c>
      <c r="TT47" s="92">
        <v>0</v>
      </c>
      <c r="TU47" s="92">
        <v>0</v>
      </c>
      <c r="TV47" s="92">
        <v>0</v>
      </c>
      <c r="TW47" s="92">
        <v>0</v>
      </c>
      <c r="TX47" s="92">
        <v>0</v>
      </c>
      <c r="TY47" s="92">
        <v>0</v>
      </c>
      <c r="TZ47" s="92">
        <v>0</v>
      </c>
      <c r="UA47" s="92">
        <v>0</v>
      </c>
      <c r="UB47" s="92">
        <v>0</v>
      </c>
      <c r="UC47" s="92">
        <v>0</v>
      </c>
      <c r="UD47" s="92">
        <v>0</v>
      </c>
      <c r="UE47" s="92">
        <v>0</v>
      </c>
      <c r="UF47" s="92">
        <v>0</v>
      </c>
      <c r="UG47" s="92">
        <v>0</v>
      </c>
      <c r="UH47" s="92">
        <v>0</v>
      </c>
      <c r="UI47" s="92">
        <v>0</v>
      </c>
      <c r="UJ47" s="92">
        <v>0</v>
      </c>
      <c r="UK47" s="92">
        <v>0</v>
      </c>
      <c r="UL47" s="92">
        <v>0</v>
      </c>
      <c r="UM47" s="92">
        <v>0</v>
      </c>
      <c r="UN47" s="92">
        <v>0</v>
      </c>
      <c r="UO47" s="92">
        <v>0</v>
      </c>
      <c r="UP47" s="92">
        <v>0</v>
      </c>
      <c r="UQ47" s="92">
        <v>0</v>
      </c>
      <c r="UR47" s="92">
        <v>0</v>
      </c>
      <c r="US47" s="92">
        <v>0</v>
      </c>
      <c r="UT47" s="92">
        <v>0</v>
      </c>
      <c r="UU47" s="92">
        <v>0</v>
      </c>
      <c r="UV47" s="92">
        <v>0</v>
      </c>
      <c r="UW47" s="92">
        <v>0</v>
      </c>
      <c r="UX47" s="92">
        <v>0</v>
      </c>
      <c r="UY47" s="92">
        <v>0</v>
      </c>
      <c r="UZ47" s="92">
        <v>0</v>
      </c>
      <c r="VA47" s="92">
        <v>0</v>
      </c>
      <c r="VB47" s="92">
        <v>0</v>
      </c>
      <c r="VC47" s="92">
        <v>0</v>
      </c>
      <c r="VD47" s="92">
        <v>0</v>
      </c>
      <c r="VE47" s="92">
        <v>0</v>
      </c>
      <c r="VF47" s="92">
        <v>0</v>
      </c>
      <c r="VG47" s="92">
        <v>0</v>
      </c>
      <c r="VH47" s="92">
        <v>0</v>
      </c>
      <c r="VI47" s="92">
        <v>0</v>
      </c>
      <c r="VJ47" s="92">
        <v>0</v>
      </c>
      <c r="VK47" s="92">
        <v>0</v>
      </c>
      <c r="VL47" s="92">
        <v>0</v>
      </c>
      <c r="VM47" s="92">
        <v>0</v>
      </c>
      <c r="VN47" s="92">
        <v>0</v>
      </c>
      <c r="VO47" s="92">
        <v>0</v>
      </c>
      <c r="VP47" s="92">
        <v>0</v>
      </c>
      <c r="VQ47" s="92">
        <v>0</v>
      </c>
      <c r="VR47" s="92">
        <v>0</v>
      </c>
      <c r="VS47" s="92">
        <v>0</v>
      </c>
      <c r="VT47" s="92">
        <v>0</v>
      </c>
      <c r="VU47" s="92">
        <v>0</v>
      </c>
      <c r="VV47" s="92">
        <v>0</v>
      </c>
      <c r="VW47" s="92">
        <v>0</v>
      </c>
      <c r="VX47" s="92">
        <v>0</v>
      </c>
      <c r="VY47" s="92">
        <v>0</v>
      </c>
      <c r="VZ47" s="92">
        <v>0</v>
      </c>
      <c r="WA47" s="92">
        <v>0</v>
      </c>
      <c r="WB47" s="92">
        <v>0</v>
      </c>
      <c r="WC47" s="92">
        <v>0</v>
      </c>
    </row>
    <row r="48" spans="2:601" ht="13.5" customHeight="1">
      <c r="B48" s="851" t="s">
        <v>2742</v>
      </c>
      <c r="C48" s="92">
        <v>0</v>
      </c>
      <c r="D48" s="92">
        <v>3846.6628799999999</v>
      </c>
      <c r="E48" s="92">
        <v>-11.9046912</v>
      </c>
      <c r="F48" s="92">
        <v>213.52223699999999</v>
      </c>
      <c r="G48" s="92">
        <v>0</v>
      </c>
      <c r="H48" s="92">
        <v>0</v>
      </c>
      <c r="I48" s="92">
        <v>0</v>
      </c>
      <c r="J48" s="92">
        <v>0</v>
      </c>
      <c r="K48" s="92">
        <v>0</v>
      </c>
      <c r="L48" s="92">
        <v>0</v>
      </c>
      <c r="M48" s="92">
        <v>0</v>
      </c>
      <c r="N48" s="92">
        <v>0</v>
      </c>
      <c r="O48" s="92">
        <v>0</v>
      </c>
      <c r="P48" s="92">
        <v>0</v>
      </c>
      <c r="Q48" s="92">
        <v>0</v>
      </c>
      <c r="R48" s="92">
        <v>0</v>
      </c>
      <c r="S48" s="92">
        <v>0</v>
      </c>
      <c r="T48" s="92">
        <v>0</v>
      </c>
      <c r="U48" s="92">
        <v>0</v>
      </c>
      <c r="V48" s="92">
        <v>0</v>
      </c>
      <c r="W48" s="92">
        <v>0</v>
      </c>
      <c r="X48" s="92">
        <v>0</v>
      </c>
      <c r="Y48" s="92">
        <v>0</v>
      </c>
      <c r="Z48" s="92">
        <v>0</v>
      </c>
      <c r="AA48" s="92">
        <v>0</v>
      </c>
      <c r="AB48" s="92">
        <v>0</v>
      </c>
      <c r="AC48" s="92">
        <v>0</v>
      </c>
      <c r="AD48" s="92">
        <v>0</v>
      </c>
      <c r="AE48" s="92">
        <v>0</v>
      </c>
      <c r="AF48" s="92">
        <v>0</v>
      </c>
      <c r="AG48" s="92">
        <v>0</v>
      </c>
      <c r="AH48" s="92">
        <v>0</v>
      </c>
      <c r="AI48" s="92">
        <v>0</v>
      </c>
      <c r="AJ48" s="92">
        <v>0</v>
      </c>
      <c r="AK48" s="92">
        <v>0</v>
      </c>
      <c r="AL48" s="92">
        <v>0</v>
      </c>
      <c r="AM48" s="92">
        <v>0</v>
      </c>
      <c r="AN48" s="92">
        <v>0</v>
      </c>
      <c r="AO48" s="92">
        <v>0</v>
      </c>
      <c r="AP48" s="92">
        <v>0</v>
      </c>
      <c r="AQ48" s="92">
        <v>0</v>
      </c>
      <c r="AR48" s="92">
        <v>0</v>
      </c>
      <c r="AS48" s="92">
        <v>0</v>
      </c>
      <c r="AT48" s="92">
        <v>0</v>
      </c>
      <c r="AU48" s="92">
        <v>0</v>
      </c>
      <c r="AV48" s="92">
        <v>0</v>
      </c>
      <c r="AW48" s="92">
        <v>0</v>
      </c>
      <c r="AX48" s="92">
        <v>0</v>
      </c>
      <c r="AY48" s="92">
        <v>0</v>
      </c>
      <c r="AZ48" s="92">
        <v>0</v>
      </c>
      <c r="BA48" s="92">
        <v>0</v>
      </c>
      <c r="BB48" s="92">
        <v>0</v>
      </c>
      <c r="BC48" s="92">
        <v>0</v>
      </c>
      <c r="BD48" s="92">
        <v>0</v>
      </c>
      <c r="BE48" s="92">
        <v>0</v>
      </c>
      <c r="BF48" s="92">
        <v>0</v>
      </c>
      <c r="BG48" s="92">
        <v>0</v>
      </c>
      <c r="BH48" s="92">
        <v>0</v>
      </c>
      <c r="BI48" s="92">
        <v>0</v>
      </c>
      <c r="BJ48" s="92">
        <v>0</v>
      </c>
      <c r="BK48" s="92">
        <v>0</v>
      </c>
      <c r="BL48" s="92">
        <v>0</v>
      </c>
      <c r="BM48" s="92">
        <v>0</v>
      </c>
      <c r="BN48" s="92">
        <v>0</v>
      </c>
      <c r="BO48" s="92">
        <v>0</v>
      </c>
      <c r="BP48" s="92">
        <v>1</v>
      </c>
      <c r="BQ48" s="92">
        <v>0</v>
      </c>
      <c r="BR48" s="92">
        <v>0</v>
      </c>
      <c r="BS48" s="92">
        <v>0</v>
      </c>
      <c r="BT48" s="92">
        <v>0</v>
      </c>
      <c r="BU48" s="92">
        <v>0</v>
      </c>
      <c r="BV48" s="92">
        <v>0</v>
      </c>
      <c r="BW48" s="92">
        <v>0</v>
      </c>
      <c r="BX48" s="92">
        <v>0</v>
      </c>
      <c r="BY48" s="92">
        <v>0</v>
      </c>
      <c r="BZ48" s="92">
        <v>0</v>
      </c>
      <c r="CA48" s="92">
        <v>0</v>
      </c>
      <c r="CB48" s="92">
        <v>0</v>
      </c>
      <c r="CC48" s="92">
        <v>0</v>
      </c>
      <c r="CD48" s="92">
        <v>0</v>
      </c>
      <c r="CE48" s="92">
        <v>0</v>
      </c>
      <c r="CF48" s="92">
        <v>0</v>
      </c>
      <c r="CG48" s="92">
        <v>0</v>
      </c>
      <c r="CH48" s="92">
        <v>0</v>
      </c>
      <c r="CI48" s="92">
        <v>0</v>
      </c>
      <c r="CJ48" s="92">
        <v>0</v>
      </c>
      <c r="CK48" s="92">
        <v>0</v>
      </c>
      <c r="CL48" s="92">
        <v>0</v>
      </c>
      <c r="CM48" s="92">
        <v>0</v>
      </c>
      <c r="CN48" s="92">
        <v>0</v>
      </c>
      <c r="CO48" s="92">
        <v>0</v>
      </c>
      <c r="CP48" s="92">
        <v>0</v>
      </c>
      <c r="CQ48" s="92">
        <v>0</v>
      </c>
      <c r="CR48" s="92">
        <v>0</v>
      </c>
      <c r="CS48" s="92">
        <v>0</v>
      </c>
      <c r="CT48" s="92">
        <v>0</v>
      </c>
      <c r="CU48" s="92">
        <v>0</v>
      </c>
      <c r="CV48" s="92">
        <v>0</v>
      </c>
      <c r="CW48" s="92">
        <v>0</v>
      </c>
      <c r="CX48" s="92">
        <v>0</v>
      </c>
      <c r="CY48" s="92">
        <v>0</v>
      </c>
      <c r="CZ48" s="92">
        <v>0</v>
      </c>
      <c r="DA48" s="92">
        <v>0</v>
      </c>
      <c r="DB48" s="92">
        <v>0</v>
      </c>
      <c r="DC48" s="92">
        <v>0</v>
      </c>
      <c r="DD48" s="92">
        <v>0</v>
      </c>
      <c r="DE48" s="92">
        <v>0</v>
      </c>
      <c r="DF48" s="92">
        <v>0</v>
      </c>
      <c r="DG48" s="92">
        <v>0</v>
      </c>
      <c r="DH48" s="92">
        <v>0</v>
      </c>
      <c r="DI48" s="92">
        <v>0</v>
      </c>
      <c r="DJ48" s="92">
        <v>0</v>
      </c>
      <c r="DK48" s="92">
        <v>0</v>
      </c>
      <c r="DL48" s="92">
        <v>0</v>
      </c>
      <c r="DM48" s="92">
        <v>0</v>
      </c>
      <c r="DN48" s="92">
        <v>0</v>
      </c>
      <c r="DO48" s="92">
        <v>0</v>
      </c>
      <c r="DP48" s="92">
        <v>0</v>
      </c>
      <c r="DQ48" s="92">
        <v>0</v>
      </c>
      <c r="DR48" s="92">
        <v>0</v>
      </c>
      <c r="DS48" s="92">
        <v>0</v>
      </c>
      <c r="DT48" s="92">
        <v>0</v>
      </c>
      <c r="DU48" s="92">
        <v>0</v>
      </c>
      <c r="DV48" s="92">
        <v>0</v>
      </c>
      <c r="DW48" s="92">
        <v>0</v>
      </c>
      <c r="DX48" s="92">
        <v>0</v>
      </c>
      <c r="DY48" s="92">
        <v>0</v>
      </c>
      <c r="DZ48" s="92">
        <v>3846.6628799999999</v>
      </c>
      <c r="EA48" s="92">
        <v>0</v>
      </c>
      <c r="EB48" s="92">
        <v>0</v>
      </c>
      <c r="EC48" s="92">
        <v>0</v>
      </c>
      <c r="ED48" s="92">
        <v>0</v>
      </c>
      <c r="EE48" s="92">
        <v>0</v>
      </c>
      <c r="EF48" s="92">
        <v>0</v>
      </c>
      <c r="EG48" s="92">
        <v>0</v>
      </c>
      <c r="EH48" s="92">
        <v>0</v>
      </c>
      <c r="EI48" s="92">
        <v>0</v>
      </c>
      <c r="EJ48" s="92">
        <v>0</v>
      </c>
      <c r="EK48" s="92">
        <v>0</v>
      </c>
      <c r="EL48" s="92">
        <v>0</v>
      </c>
      <c r="EM48" s="92">
        <v>0</v>
      </c>
      <c r="EN48" s="92">
        <v>0</v>
      </c>
      <c r="EO48" s="92">
        <v>0</v>
      </c>
      <c r="EP48" s="92">
        <v>0</v>
      </c>
      <c r="EQ48" s="92">
        <v>0</v>
      </c>
      <c r="ER48" s="92">
        <v>0</v>
      </c>
      <c r="ES48" s="92">
        <v>0</v>
      </c>
      <c r="ET48" s="92">
        <v>0</v>
      </c>
      <c r="EU48" s="92">
        <v>0</v>
      </c>
      <c r="EV48" s="92">
        <v>0</v>
      </c>
      <c r="EW48" s="92">
        <v>0</v>
      </c>
      <c r="EX48" s="92">
        <v>0</v>
      </c>
      <c r="EY48" s="92">
        <v>0</v>
      </c>
      <c r="EZ48" s="92">
        <v>0</v>
      </c>
      <c r="FA48" s="92">
        <v>0</v>
      </c>
      <c r="FB48" s="92">
        <v>0</v>
      </c>
      <c r="FC48" s="92">
        <v>0</v>
      </c>
      <c r="FD48" s="92">
        <v>0</v>
      </c>
      <c r="FE48" s="92">
        <v>0</v>
      </c>
      <c r="FF48" s="92">
        <v>0</v>
      </c>
      <c r="FG48" s="92">
        <v>0</v>
      </c>
      <c r="FH48" s="92">
        <v>0</v>
      </c>
      <c r="FI48" s="92">
        <v>0</v>
      </c>
      <c r="FJ48" s="92">
        <v>0</v>
      </c>
      <c r="FK48" s="92">
        <v>0</v>
      </c>
      <c r="FL48" s="92">
        <v>0</v>
      </c>
      <c r="FM48" s="92">
        <v>0</v>
      </c>
      <c r="FN48" s="92">
        <v>0</v>
      </c>
      <c r="FO48" s="92">
        <v>0</v>
      </c>
      <c r="FP48" s="92">
        <v>0</v>
      </c>
      <c r="FQ48" s="92">
        <v>0</v>
      </c>
      <c r="FR48" s="92">
        <v>0</v>
      </c>
      <c r="FS48" s="92">
        <v>0</v>
      </c>
      <c r="FT48" s="92">
        <v>0</v>
      </c>
      <c r="FU48" s="92">
        <v>0</v>
      </c>
      <c r="FV48" s="92">
        <v>0</v>
      </c>
      <c r="FW48" s="92">
        <v>0</v>
      </c>
      <c r="FX48" s="92">
        <v>0</v>
      </c>
      <c r="FY48" s="92">
        <v>0</v>
      </c>
      <c r="FZ48" s="92">
        <v>0</v>
      </c>
      <c r="GA48" s="92">
        <v>0</v>
      </c>
      <c r="GB48" s="92">
        <v>0</v>
      </c>
      <c r="GC48" s="92">
        <v>0</v>
      </c>
      <c r="GD48" s="92">
        <v>0</v>
      </c>
      <c r="GE48" s="92">
        <v>0</v>
      </c>
      <c r="GF48" s="92">
        <v>0</v>
      </c>
      <c r="GG48" s="92">
        <v>0</v>
      </c>
      <c r="GH48" s="92">
        <v>0</v>
      </c>
      <c r="GI48" s="92">
        <v>0</v>
      </c>
      <c r="GJ48" s="92">
        <v>1</v>
      </c>
      <c r="GK48" s="92">
        <v>0</v>
      </c>
      <c r="GL48" s="92">
        <v>0</v>
      </c>
      <c r="GM48" s="92">
        <v>0</v>
      </c>
      <c r="GN48" s="92">
        <v>0</v>
      </c>
      <c r="GO48" s="92">
        <v>0</v>
      </c>
      <c r="GP48" s="92">
        <v>0</v>
      </c>
      <c r="GQ48" s="92">
        <v>0</v>
      </c>
      <c r="GR48" s="92">
        <v>0</v>
      </c>
      <c r="GS48" s="92">
        <v>0</v>
      </c>
      <c r="GT48" s="92">
        <v>0</v>
      </c>
      <c r="GU48" s="92">
        <v>0</v>
      </c>
      <c r="GV48" s="92">
        <v>0</v>
      </c>
      <c r="GW48" s="92">
        <v>0</v>
      </c>
      <c r="GX48" s="92">
        <v>0</v>
      </c>
      <c r="GY48" s="92">
        <v>0</v>
      </c>
      <c r="GZ48" s="92">
        <v>0</v>
      </c>
      <c r="HA48" s="92">
        <v>0</v>
      </c>
      <c r="HB48" s="92">
        <v>0</v>
      </c>
      <c r="HC48" s="92">
        <v>0</v>
      </c>
      <c r="HD48" s="92">
        <v>0</v>
      </c>
      <c r="HE48" s="92">
        <v>0</v>
      </c>
      <c r="HF48" s="92">
        <v>0</v>
      </c>
      <c r="HG48" s="92">
        <v>0</v>
      </c>
      <c r="HH48" s="92">
        <v>0</v>
      </c>
      <c r="HI48" s="92">
        <v>0</v>
      </c>
      <c r="HJ48" s="92">
        <v>0</v>
      </c>
      <c r="HK48" s="92">
        <v>0</v>
      </c>
      <c r="HL48" s="92">
        <v>0</v>
      </c>
      <c r="HM48" s="92">
        <v>0</v>
      </c>
      <c r="HN48" s="92">
        <v>0</v>
      </c>
      <c r="HO48" s="92">
        <v>0</v>
      </c>
      <c r="HP48" s="92">
        <v>0</v>
      </c>
      <c r="HQ48" s="92">
        <v>0</v>
      </c>
      <c r="HR48" s="92">
        <v>0</v>
      </c>
      <c r="HS48" s="92">
        <v>0</v>
      </c>
      <c r="HT48" s="92">
        <v>0</v>
      </c>
      <c r="HU48" s="92">
        <v>0</v>
      </c>
      <c r="HV48" s="92">
        <v>0</v>
      </c>
      <c r="HW48" s="92">
        <v>0</v>
      </c>
      <c r="HX48" s="92">
        <v>0</v>
      </c>
      <c r="HY48" s="92">
        <v>0</v>
      </c>
      <c r="HZ48" s="92">
        <v>0</v>
      </c>
      <c r="IA48" s="92">
        <v>0</v>
      </c>
      <c r="IB48" s="92">
        <v>0</v>
      </c>
      <c r="IC48" s="92">
        <v>0</v>
      </c>
      <c r="ID48" s="92">
        <v>0</v>
      </c>
      <c r="IE48" s="92">
        <v>0</v>
      </c>
      <c r="IF48" s="92">
        <v>0</v>
      </c>
      <c r="IG48" s="92">
        <v>0</v>
      </c>
      <c r="IH48" s="92">
        <v>0</v>
      </c>
      <c r="II48" s="92">
        <v>0</v>
      </c>
      <c r="IJ48" s="92">
        <v>0</v>
      </c>
      <c r="IK48" s="92">
        <v>0</v>
      </c>
      <c r="IL48" s="92">
        <v>0</v>
      </c>
      <c r="IM48" s="92">
        <v>0</v>
      </c>
      <c r="IN48" s="92">
        <v>0</v>
      </c>
      <c r="IO48" s="92">
        <v>0</v>
      </c>
      <c r="IP48" s="92">
        <v>0</v>
      </c>
      <c r="IQ48" s="92">
        <v>0</v>
      </c>
      <c r="IR48" s="92">
        <v>0</v>
      </c>
      <c r="IS48" s="92">
        <v>0</v>
      </c>
      <c r="IT48" s="92">
        <v>213.52223699999999</v>
      </c>
      <c r="IU48" s="92">
        <v>3846.6628799999999</v>
      </c>
      <c r="IV48" s="92">
        <v>12159.863799999999</v>
      </c>
      <c r="IW48" s="92">
        <v>268.1893</v>
      </c>
      <c r="IX48" s="92">
        <v>13</v>
      </c>
      <c r="IY48" s="92">
        <v>1</v>
      </c>
      <c r="IZ48" s="92">
        <v>0</v>
      </c>
      <c r="JA48" s="92">
        <v>0</v>
      </c>
      <c r="JB48" s="92">
        <v>-55753.870699999999</v>
      </c>
      <c r="JC48" s="92">
        <v>-3094.8101099999999</v>
      </c>
      <c r="JD48" s="92">
        <v>-11.9046912</v>
      </c>
      <c r="JE48" s="92">
        <v>-10.8062819</v>
      </c>
      <c r="JF48" s="92">
        <v>-0.59983979600000004</v>
      </c>
      <c r="JG48" s="92">
        <v>2.9265985300000002E-4</v>
      </c>
      <c r="JH48" s="92">
        <v>5.2723491900000001E-3</v>
      </c>
      <c r="JI48" s="92">
        <v>18.015280000000001</v>
      </c>
      <c r="JJ48" s="92">
        <v>64.234606200000002</v>
      </c>
      <c r="JK48" s="92">
        <v>0</v>
      </c>
      <c r="JL48" s="92">
        <v>0</v>
      </c>
      <c r="JM48" s="92">
        <v>0</v>
      </c>
      <c r="JN48" s="92">
        <v>0</v>
      </c>
      <c r="JO48" s="92">
        <v>0</v>
      </c>
      <c r="JP48" s="92">
        <v>0</v>
      </c>
      <c r="JQ48" s="92">
        <v>0</v>
      </c>
      <c r="JR48" s="92">
        <v>0</v>
      </c>
      <c r="JS48" s="92">
        <v>0</v>
      </c>
      <c r="JT48" s="92">
        <v>0</v>
      </c>
      <c r="JU48" s="92">
        <v>0</v>
      </c>
      <c r="JV48" s="92">
        <v>0</v>
      </c>
      <c r="JW48" s="92">
        <v>0</v>
      </c>
      <c r="JX48" s="92">
        <v>0</v>
      </c>
      <c r="JY48" s="92">
        <v>0</v>
      </c>
      <c r="JZ48" s="92">
        <v>0</v>
      </c>
      <c r="KA48" s="92">
        <v>0</v>
      </c>
      <c r="KB48" s="92">
        <v>0</v>
      </c>
      <c r="KC48" s="92">
        <v>0</v>
      </c>
      <c r="KD48" s="92">
        <v>0</v>
      </c>
      <c r="KE48" s="92">
        <v>0</v>
      </c>
      <c r="KF48" s="92">
        <v>0</v>
      </c>
      <c r="KG48" s="92">
        <v>0</v>
      </c>
      <c r="KH48" s="92">
        <v>0</v>
      </c>
      <c r="KI48" s="92">
        <v>0</v>
      </c>
      <c r="KJ48" s="92">
        <v>0</v>
      </c>
      <c r="KK48" s="92">
        <v>0</v>
      </c>
      <c r="KL48" s="92">
        <v>0</v>
      </c>
      <c r="KM48" s="92">
        <v>0</v>
      </c>
      <c r="KN48" s="92">
        <v>0</v>
      </c>
      <c r="KO48" s="92">
        <v>0</v>
      </c>
      <c r="KP48" s="92">
        <v>0</v>
      </c>
      <c r="KQ48" s="92">
        <v>0</v>
      </c>
      <c r="KR48" s="92">
        <v>0</v>
      </c>
      <c r="KS48" s="92">
        <v>0</v>
      </c>
      <c r="KT48" s="92">
        <v>0</v>
      </c>
      <c r="KU48" s="92">
        <v>0</v>
      </c>
      <c r="KV48" s="92">
        <v>0</v>
      </c>
      <c r="KW48" s="92">
        <v>0</v>
      </c>
      <c r="KX48" s="92">
        <v>0</v>
      </c>
      <c r="KY48" s="92">
        <v>0</v>
      </c>
      <c r="KZ48" s="92">
        <v>0</v>
      </c>
      <c r="LA48" s="92">
        <v>0</v>
      </c>
      <c r="LB48" s="92">
        <v>0</v>
      </c>
      <c r="LC48" s="92">
        <v>0</v>
      </c>
      <c r="LD48" s="92">
        <v>0</v>
      </c>
      <c r="LE48" s="92">
        <v>0</v>
      </c>
      <c r="LF48" s="92">
        <v>0</v>
      </c>
      <c r="LG48" s="92">
        <v>0</v>
      </c>
      <c r="LH48" s="92">
        <v>0</v>
      </c>
      <c r="LI48" s="92">
        <v>0</v>
      </c>
      <c r="LJ48" s="92">
        <v>0</v>
      </c>
      <c r="LK48" s="92">
        <v>0</v>
      </c>
      <c r="LL48" s="92">
        <v>0</v>
      </c>
      <c r="LM48" s="92">
        <v>0</v>
      </c>
      <c r="LN48" s="92">
        <v>0</v>
      </c>
      <c r="LO48" s="92">
        <v>0</v>
      </c>
      <c r="LP48" s="92">
        <v>0</v>
      </c>
      <c r="LQ48" s="92">
        <v>0</v>
      </c>
      <c r="LR48" s="92">
        <v>0</v>
      </c>
      <c r="LS48" s="92">
        <v>0</v>
      </c>
      <c r="LT48" s="92">
        <v>0</v>
      </c>
      <c r="LU48" s="92">
        <v>0</v>
      </c>
      <c r="LV48" s="92">
        <v>0</v>
      </c>
      <c r="LW48" s="92">
        <v>0</v>
      </c>
      <c r="LX48" s="92">
        <v>0</v>
      </c>
      <c r="LY48" s="92">
        <v>0</v>
      </c>
      <c r="LZ48" s="92">
        <v>0</v>
      </c>
      <c r="MA48" s="92">
        <v>0</v>
      </c>
      <c r="MB48" s="92">
        <v>0</v>
      </c>
      <c r="MC48" s="92">
        <v>0</v>
      </c>
      <c r="MD48" s="92">
        <v>0</v>
      </c>
      <c r="ME48" s="92">
        <v>0</v>
      </c>
      <c r="MF48" s="92">
        <v>0</v>
      </c>
      <c r="MG48" s="92">
        <v>0</v>
      </c>
      <c r="MH48" s="92">
        <v>0</v>
      </c>
      <c r="MI48" s="92">
        <v>0</v>
      </c>
      <c r="MJ48" s="92">
        <v>0</v>
      </c>
      <c r="MK48" s="92">
        <v>0</v>
      </c>
      <c r="ML48" s="92">
        <v>0</v>
      </c>
      <c r="MM48" s="92">
        <v>0</v>
      </c>
      <c r="MN48" s="92">
        <v>0</v>
      </c>
      <c r="MO48" s="92">
        <v>0</v>
      </c>
      <c r="MP48" s="92">
        <v>0</v>
      </c>
      <c r="MQ48" s="92">
        <v>0</v>
      </c>
      <c r="MR48" s="92">
        <v>0</v>
      </c>
      <c r="MS48" s="92">
        <v>0</v>
      </c>
      <c r="MT48" s="92">
        <v>0</v>
      </c>
      <c r="MU48" s="92">
        <v>0</v>
      </c>
      <c r="MV48" s="92">
        <v>0</v>
      </c>
      <c r="MW48" s="92">
        <v>0</v>
      </c>
      <c r="MX48" s="92">
        <v>0</v>
      </c>
      <c r="MY48" s="92">
        <v>0</v>
      </c>
      <c r="MZ48" s="92">
        <v>0</v>
      </c>
      <c r="NA48" s="92">
        <v>0</v>
      </c>
      <c r="NB48" s="92">
        <v>0</v>
      </c>
      <c r="NC48" s="92">
        <v>0</v>
      </c>
      <c r="ND48" s="92">
        <v>0</v>
      </c>
      <c r="NE48" s="92">
        <v>0</v>
      </c>
      <c r="NF48" s="92">
        <v>0</v>
      </c>
      <c r="NG48" s="92">
        <v>0</v>
      </c>
      <c r="NH48" s="92">
        <v>0</v>
      </c>
      <c r="NI48" s="92">
        <v>0</v>
      </c>
      <c r="NJ48" s="92">
        <v>0</v>
      </c>
      <c r="NK48" s="92">
        <v>0</v>
      </c>
      <c r="NL48" s="92">
        <v>0</v>
      </c>
      <c r="NM48" s="92">
        <v>0</v>
      </c>
      <c r="NN48" s="92">
        <v>0</v>
      </c>
      <c r="NO48" s="92">
        <v>0</v>
      </c>
      <c r="NP48" s="92">
        <v>0</v>
      </c>
      <c r="NQ48" s="92">
        <v>0</v>
      </c>
      <c r="NR48" s="92">
        <v>0</v>
      </c>
      <c r="NS48" s="92">
        <v>0</v>
      </c>
      <c r="NT48" s="92">
        <v>0</v>
      </c>
      <c r="NU48" s="92">
        <v>0</v>
      </c>
      <c r="NV48" s="92">
        <v>0</v>
      </c>
      <c r="NW48" s="92">
        <v>0</v>
      </c>
      <c r="NX48" s="92">
        <v>0</v>
      </c>
      <c r="NY48" s="92">
        <v>0</v>
      </c>
      <c r="NZ48" s="92">
        <v>0</v>
      </c>
      <c r="OA48" s="92">
        <v>0</v>
      </c>
      <c r="OB48" s="92">
        <v>0</v>
      </c>
      <c r="OC48" s="92">
        <v>0</v>
      </c>
      <c r="OD48" s="92">
        <v>0</v>
      </c>
      <c r="OE48" s="92">
        <v>0</v>
      </c>
      <c r="OF48" s="92">
        <v>0</v>
      </c>
      <c r="OG48" s="92">
        <v>0</v>
      </c>
      <c r="OH48" s="92">
        <v>0</v>
      </c>
      <c r="OI48" s="92">
        <v>0</v>
      </c>
      <c r="OJ48" s="92">
        <v>0</v>
      </c>
      <c r="OK48" s="92">
        <v>0</v>
      </c>
      <c r="OL48" s="92">
        <v>0</v>
      </c>
      <c r="OM48" s="92">
        <v>0</v>
      </c>
      <c r="ON48" s="92">
        <v>0</v>
      </c>
      <c r="OO48" s="92">
        <v>0</v>
      </c>
      <c r="OP48" s="92">
        <v>0</v>
      </c>
      <c r="OQ48" s="92">
        <v>0</v>
      </c>
      <c r="OR48" s="92">
        <v>0</v>
      </c>
      <c r="OS48" s="92">
        <v>0</v>
      </c>
      <c r="OT48" s="92">
        <v>0</v>
      </c>
      <c r="OU48" s="92">
        <v>0</v>
      </c>
      <c r="OV48" s="92">
        <v>0</v>
      </c>
      <c r="OW48" s="92">
        <v>0</v>
      </c>
      <c r="OX48" s="92">
        <v>0</v>
      </c>
      <c r="OY48" s="92">
        <v>0</v>
      </c>
      <c r="OZ48" s="92">
        <v>0</v>
      </c>
      <c r="PA48" s="92">
        <v>0</v>
      </c>
      <c r="PB48" s="92">
        <v>0</v>
      </c>
      <c r="PC48" s="92">
        <v>0</v>
      </c>
      <c r="PD48" s="92">
        <v>0</v>
      </c>
      <c r="PE48" s="92">
        <v>0</v>
      </c>
      <c r="PF48" s="92">
        <v>0</v>
      </c>
      <c r="PG48" s="92">
        <v>0</v>
      </c>
      <c r="PH48" s="92">
        <v>0</v>
      </c>
      <c r="PI48" s="92">
        <v>0</v>
      </c>
      <c r="PJ48" s="92">
        <v>0</v>
      </c>
      <c r="PK48" s="92">
        <v>0</v>
      </c>
      <c r="PL48" s="92">
        <v>0</v>
      </c>
      <c r="PM48" s="92">
        <v>0</v>
      </c>
      <c r="PN48" s="92">
        <v>0</v>
      </c>
      <c r="PO48" s="92">
        <v>0</v>
      </c>
      <c r="PP48" s="92">
        <v>0</v>
      </c>
      <c r="PQ48" s="92">
        <v>0</v>
      </c>
      <c r="PR48" s="92">
        <v>0</v>
      </c>
      <c r="PS48" s="92">
        <v>0</v>
      </c>
      <c r="PT48" s="92">
        <v>0</v>
      </c>
      <c r="PU48" s="92">
        <v>0</v>
      </c>
      <c r="PV48" s="92">
        <v>0</v>
      </c>
      <c r="PW48" s="92">
        <v>0</v>
      </c>
      <c r="PX48" s="92">
        <v>0</v>
      </c>
      <c r="PY48" s="92">
        <v>0</v>
      </c>
      <c r="PZ48" s="92">
        <v>0</v>
      </c>
      <c r="QA48" s="92">
        <v>0</v>
      </c>
      <c r="QB48" s="92">
        <v>0</v>
      </c>
      <c r="QC48" s="92">
        <v>0</v>
      </c>
      <c r="QD48" s="92">
        <v>0</v>
      </c>
      <c r="QE48" s="92">
        <v>0</v>
      </c>
      <c r="QF48" s="92">
        <v>0</v>
      </c>
      <c r="QG48" s="92">
        <v>0</v>
      </c>
      <c r="QH48" s="92">
        <v>0</v>
      </c>
      <c r="QI48" s="92">
        <v>0</v>
      </c>
      <c r="QJ48" s="92">
        <v>0</v>
      </c>
      <c r="QK48" s="92">
        <v>0</v>
      </c>
      <c r="QL48" s="92">
        <v>0</v>
      </c>
      <c r="QM48" s="92">
        <v>0</v>
      </c>
      <c r="QN48" s="92">
        <v>0</v>
      </c>
      <c r="QO48" s="92">
        <v>0</v>
      </c>
      <c r="QP48" s="92">
        <v>0</v>
      </c>
      <c r="QQ48" s="92">
        <v>0</v>
      </c>
      <c r="QR48" s="92">
        <v>0</v>
      </c>
      <c r="QS48" s="92">
        <v>0</v>
      </c>
      <c r="QT48" s="92">
        <v>0</v>
      </c>
      <c r="QU48" s="92">
        <v>0</v>
      </c>
      <c r="QV48" s="92">
        <v>0</v>
      </c>
      <c r="QW48" s="92">
        <v>0</v>
      </c>
      <c r="QX48" s="92">
        <v>0</v>
      </c>
      <c r="QY48" s="92">
        <v>0</v>
      </c>
      <c r="QZ48" s="92">
        <v>0</v>
      </c>
      <c r="RA48" s="92">
        <v>0</v>
      </c>
      <c r="RB48" s="92">
        <v>0</v>
      </c>
      <c r="RC48" s="92">
        <v>0</v>
      </c>
      <c r="RD48" s="92">
        <v>0</v>
      </c>
      <c r="RE48" s="92">
        <v>0</v>
      </c>
      <c r="RF48" s="92">
        <v>0</v>
      </c>
      <c r="RG48" s="92">
        <v>0</v>
      </c>
      <c r="RH48" s="92">
        <v>0</v>
      </c>
      <c r="RI48" s="92">
        <v>0</v>
      </c>
      <c r="RJ48" s="92">
        <v>0</v>
      </c>
      <c r="RK48" s="92">
        <v>0</v>
      </c>
      <c r="RL48" s="92">
        <v>0</v>
      </c>
      <c r="RM48" s="92">
        <v>0</v>
      </c>
      <c r="RN48" s="92">
        <v>0</v>
      </c>
      <c r="RO48" s="92">
        <v>0</v>
      </c>
      <c r="RP48" s="92">
        <v>0</v>
      </c>
      <c r="RQ48" s="92">
        <v>0</v>
      </c>
      <c r="RR48" s="92">
        <v>0</v>
      </c>
      <c r="RS48" s="92">
        <v>0</v>
      </c>
      <c r="RT48" s="92">
        <v>0</v>
      </c>
      <c r="RU48" s="92">
        <v>0</v>
      </c>
      <c r="RV48" s="92">
        <v>0</v>
      </c>
      <c r="RW48" s="92">
        <v>0</v>
      </c>
      <c r="RX48" s="92">
        <v>0</v>
      </c>
      <c r="RY48" s="92">
        <v>0</v>
      </c>
      <c r="RZ48" s="92">
        <v>0</v>
      </c>
      <c r="SA48" s="92">
        <v>0</v>
      </c>
      <c r="SB48" s="92">
        <v>0</v>
      </c>
      <c r="SC48" s="92">
        <v>0</v>
      </c>
      <c r="SD48" s="92">
        <v>0</v>
      </c>
      <c r="SE48" s="92">
        <v>0</v>
      </c>
      <c r="SF48" s="92">
        <v>0</v>
      </c>
      <c r="SG48" s="92">
        <v>0</v>
      </c>
      <c r="SH48" s="92">
        <v>0</v>
      </c>
      <c r="SI48" s="92">
        <v>0</v>
      </c>
      <c r="SJ48" s="92">
        <v>0</v>
      </c>
      <c r="SK48" s="92">
        <v>0</v>
      </c>
      <c r="SL48" s="92">
        <v>0</v>
      </c>
      <c r="SM48" s="92">
        <v>0</v>
      </c>
      <c r="SN48" s="92">
        <v>0</v>
      </c>
      <c r="SO48" s="92">
        <v>0</v>
      </c>
      <c r="SP48" s="92">
        <v>0</v>
      </c>
      <c r="SQ48" s="92">
        <v>0</v>
      </c>
      <c r="SR48" s="92">
        <v>0</v>
      </c>
      <c r="SS48" s="92">
        <v>0</v>
      </c>
      <c r="ST48" s="92">
        <v>0</v>
      </c>
      <c r="SU48" s="92">
        <v>0</v>
      </c>
      <c r="SV48" s="92">
        <v>0</v>
      </c>
      <c r="SW48" s="92">
        <v>0</v>
      </c>
      <c r="SX48" s="92">
        <v>0</v>
      </c>
      <c r="SY48" s="92">
        <v>0</v>
      </c>
      <c r="SZ48" s="92">
        <v>0</v>
      </c>
      <c r="TA48" s="92">
        <v>0</v>
      </c>
      <c r="TB48" s="92">
        <v>0</v>
      </c>
      <c r="TC48" s="92">
        <v>13</v>
      </c>
      <c r="TD48" s="92">
        <v>0</v>
      </c>
      <c r="TE48" s="92">
        <v>0</v>
      </c>
      <c r="TF48" s="92">
        <v>0</v>
      </c>
      <c r="TG48" s="92">
        <v>0</v>
      </c>
      <c r="TH48" s="92">
        <v>0</v>
      </c>
      <c r="TI48" s="92">
        <v>0</v>
      </c>
      <c r="TJ48" s="92">
        <v>0</v>
      </c>
      <c r="TK48" s="92">
        <v>0</v>
      </c>
      <c r="TL48" s="92">
        <v>0</v>
      </c>
      <c r="TM48" s="92">
        <v>0</v>
      </c>
      <c r="TN48" s="92">
        <v>0</v>
      </c>
      <c r="TO48" s="92">
        <v>0</v>
      </c>
      <c r="TP48" s="92">
        <v>0</v>
      </c>
      <c r="TQ48" s="92">
        <v>-14342644.4672</v>
      </c>
      <c r="TR48" s="92">
        <v>0</v>
      </c>
      <c r="TS48" s="92">
        <v>5.9311732499999999E-2</v>
      </c>
      <c r="TT48" s="92">
        <v>0</v>
      </c>
      <c r="TU48" s="92">
        <v>0</v>
      </c>
      <c r="TV48" s="92">
        <v>0</v>
      </c>
      <c r="TW48" s="92">
        <v>0</v>
      </c>
      <c r="TX48" s="92">
        <v>0</v>
      </c>
      <c r="TY48" s="92">
        <v>0</v>
      </c>
      <c r="TZ48" s="92">
        <v>0</v>
      </c>
      <c r="UA48" s="92">
        <v>0</v>
      </c>
      <c r="UB48" s="92">
        <v>0</v>
      </c>
      <c r="UC48" s="92">
        <v>0</v>
      </c>
      <c r="UD48" s="92">
        <v>0</v>
      </c>
      <c r="UE48" s="92">
        <v>0</v>
      </c>
      <c r="UF48" s="92">
        <v>0</v>
      </c>
      <c r="UG48" s="92">
        <v>0</v>
      </c>
      <c r="UH48" s="92">
        <v>0</v>
      </c>
      <c r="UI48" s="92">
        <v>0</v>
      </c>
      <c r="UJ48" s="92">
        <v>0</v>
      </c>
      <c r="UK48" s="92">
        <v>0</v>
      </c>
      <c r="UL48" s="92">
        <v>0</v>
      </c>
      <c r="UM48" s="92">
        <v>0</v>
      </c>
      <c r="UN48" s="92">
        <v>0</v>
      </c>
      <c r="UO48" s="92">
        <v>0</v>
      </c>
      <c r="UP48" s="92">
        <v>0</v>
      </c>
      <c r="UQ48" s="92">
        <v>0</v>
      </c>
      <c r="UR48" s="92">
        <v>0</v>
      </c>
      <c r="US48" s="92">
        <v>0</v>
      </c>
      <c r="UT48" s="92">
        <v>0</v>
      </c>
      <c r="UU48" s="92">
        <v>0</v>
      </c>
      <c r="UV48" s="92">
        <v>0</v>
      </c>
      <c r="UW48" s="92">
        <v>0</v>
      </c>
      <c r="UX48" s="92">
        <v>0</v>
      </c>
      <c r="UY48" s="92">
        <v>0</v>
      </c>
      <c r="UZ48" s="92">
        <v>0</v>
      </c>
      <c r="VA48" s="92">
        <v>0</v>
      </c>
      <c r="VB48" s="92">
        <v>0</v>
      </c>
      <c r="VC48" s="92">
        <v>0</v>
      </c>
      <c r="VD48" s="92">
        <v>0</v>
      </c>
      <c r="VE48" s="92">
        <v>0</v>
      </c>
      <c r="VF48" s="92">
        <v>0</v>
      </c>
      <c r="VG48" s="92">
        <v>0</v>
      </c>
      <c r="VH48" s="92">
        <v>0</v>
      </c>
      <c r="VI48" s="92">
        <v>0</v>
      </c>
      <c r="VJ48" s="92">
        <v>0</v>
      </c>
      <c r="VK48" s="92">
        <v>0</v>
      </c>
      <c r="VL48" s="92">
        <v>0</v>
      </c>
      <c r="VM48" s="92">
        <v>0</v>
      </c>
      <c r="VN48" s="92">
        <v>0</v>
      </c>
      <c r="VO48" s="92">
        <v>0</v>
      </c>
      <c r="VP48" s="92">
        <v>0</v>
      </c>
      <c r="VQ48" s="92">
        <v>0</v>
      </c>
      <c r="VR48" s="92">
        <v>0</v>
      </c>
      <c r="VS48" s="92">
        <v>0</v>
      </c>
      <c r="VT48" s="92">
        <v>0</v>
      </c>
      <c r="VU48" s="92">
        <v>0</v>
      </c>
      <c r="VV48" s="92">
        <v>0</v>
      </c>
      <c r="VW48" s="92">
        <v>0</v>
      </c>
      <c r="VX48" s="92">
        <v>0</v>
      </c>
      <c r="VY48" s="92">
        <v>0</v>
      </c>
      <c r="VZ48" s="92">
        <v>0</v>
      </c>
      <c r="WA48" s="92">
        <v>0</v>
      </c>
      <c r="WB48" s="92">
        <v>0</v>
      </c>
      <c r="WC48" s="92">
        <v>0</v>
      </c>
    </row>
    <row r="49" spans="2:601" ht="13.5" customHeight="1">
      <c r="B49" s="851" t="s">
        <v>2743</v>
      </c>
      <c r="C49" s="92">
        <v>0</v>
      </c>
      <c r="D49" s="92">
        <v>24460.080999999998</v>
      </c>
      <c r="E49" s="92">
        <v>-75.699306100000001</v>
      </c>
      <c r="F49" s="92">
        <v>1357.74082</v>
      </c>
      <c r="G49" s="92">
        <v>0</v>
      </c>
      <c r="H49" s="92">
        <v>0</v>
      </c>
      <c r="I49" s="92">
        <v>0</v>
      </c>
      <c r="J49" s="92">
        <v>0</v>
      </c>
      <c r="K49" s="92">
        <v>0</v>
      </c>
      <c r="L49" s="92">
        <v>0</v>
      </c>
      <c r="M49" s="92">
        <v>0</v>
      </c>
      <c r="N49" s="92">
        <v>0</v>
      </c>
      <c r="O49" s="92">
        <v>0</v>
      </c>
      <c r="P49" s="92">
        <v>0</v>
      </c>
      <c r="Q49" s="92">
        <v>0</v>
      </c>
      <c r="R49" s="92">
        <v>0</v>
      </c>
      <c r="S49" s="92">
        <v>0</v>
      </c>
      <c r="T49" s="92">
        <v>0</v>
      </c>
      <c r="U49" s="92">
        <v>0</v>
      </c>
      <c r="V49" s="92">
        <v>0</v>
      </c>
      <c r="W49" s="92">
        <v>0</v>
      </c>
      <c r="X49" s="92">
        <v>0</v>
      </c>
      <c r="Y49" s="92">
        <v>0</v>
      </c>
      <c r="Z49" s="92">
        <v>0</v>
      </c>
      <c r="AA49" s="92">
        <v>0</v>
      </c>
      <c r="AB49" s="92">
        <v>0</v>
      </c>
      <c r="AC49" s="92">
        <v>0</v>
      </c>
      <c r="AD49" s="92">
        <v>0</v>
      </c>
      <c r="AE49" s="92">
        <v>0</v>
      </c>
      <c r="AF49" s="92">
        <v>0</v>
      </c>
      <c r="AG49" s="92">
        <v>0</v>
      </c>
      <c r="AH49" s="92">
        <v>0</v>
      </c>
      <c r="AI49" s="92">
        <v>0</v>
      </c>
      <c r="AJ49" s="92">
        <v>0</v>
      </c>
      <c r="AK49" s="92">
        <v>0</v>
      </c>
      <c r="AL49" s="92">
        <v>0</v>
      </c>
      <c r="AM49" s="92">
        <v>0</v>
      </c>
      <c r="AN49" s="92">
        <v>0</v>
      </c>
      <c r="AO49" s="92">
        <v>0</v>
      </c>
      <c r="AP49" s="92">
        <v>0</v>
      </c>
      <c r="AQ49" s="92">
        <v>0</v>
      </c>
      <c r="AR49" s="92">
        <v>0</v>
      </c>
      <c r="AS49" s="92">
        <v>0</v>
      </c>
      <c r="AT49" s="92">
        <v>0</v>
      </c>
      <c r="AU49" s="92">
        <v>0</v>
      </c>
      <c r="AV49" s="92">
        <v>0</v>
      </c>
      <c r="AW49" s="92">
        <v>0</v>
      </c>
      <c r="AX49" s="92">
        <v>0</v>
      </c>
      <c r="AY49" s="92">
        <v>0</v>
      </c>
      <c r="AZ49" s="92">
        <v>0</v>
      </c>
      <c r="BA49" s="92">
        <v>0</v>
      </c>
      <c r="BB49" s="92">
        <v>0</v>
      </c>
      <c r="BC49" s="92">
        <v>0</v>
      </c>
      <c r="BD49" s="92">
        <v>0</v>
      </c>
      <c r="BE49" s="92">
        <v>0</v>
      </c>
      <c r="BF49" s="92">
        <v>0</v>
      </c>
      <c r="BG49" s="92">
        <v>0</v>
      </c>
      <c r="BH49" s="92">
        <v>0</v>
      </c>
      <c r="BI49" s="92">
        <v>0</v>
      </c>
      <c r="BJ49" s="92">
        <v>0</v>
      </c>
      <c r="BK49" s="92">
        <v>0</v>
      </c>
      <c r="BL49" s="92">
        <v>0</v>
      </c>
      <c r="BM49" s="92">
        <v>0</v>
      </c>
      <c r="BN49" s="92">
        <v>0</v>
      </c>
      <c r="BO49" s="92">
        <v>0</v>
      </c>
      <c r="BP49" s="92">
        <v>1</v>
      </c>
      <c r="BQ49" s="92">
        <v>0</v>
      </c>
      <c r="BR49" s="92">
        <v>0</v>
      </c>
      <c r="BS49" s="92">
        <v>0</v>
      </c>
      <c r="BT49" s="92">
        <v>0</v>
      </c>
      <c r="BU49" s="92">
        <v>0</v>
      </c>
      <c r="BV49" s="92">
        <v>0</v>
      </c>
      <c r="BW49" s="92">
        <v>0</v>
      </c>
      <c r="BX49" s="92">
        <v>0</v>
      </c>
      <c r="BY49" s="92">
        <v>0</v>
      </c>
      <c r="BZ49" s="92">
        <v>0</v>
      </c>
      <c r="CA49" s="92">
        <v>0</v>
      </c>
      <c r="CB49" s="92">
        <v>0</v>
      </c>
      <c r="CC49" s="92">
        <v>0</v>
      </c>
      <c r="CD49" s="92">
        <v>0</v>
      </c>
      <c r="CE49" s="92">
        <v>0</v>
      </c>
      <c r="CF49" s="92">
        <v>0</v>
      </c>
      <c r="CG49" s="92">
        <v>0</v>
      </c>
      <c r="CH49" s="92">
        <v>0</v>
      </c>
      <c r="CI49" s="92">
        <v>0</v>
      </c>
      <c r="CJ49" s="92">
        <v>0</v>
      </c>
      <c r="CK49" s="92">
        <v>0</v>
      </c>
      <c r="CL49" s="92">
        <v>0</v>
      </c>
      <c r="CM49" s="92">
        <v>0</v>
      </c>
      <c r="CN49" s="92">
        <v>0</v>
      </c>
      <c r="CO49" s="92">
        <v>0</v>
      </c>
      <c r="CP49" s="92">
        <v>0</v>
      </c>
      <c r="CQ49" s="92">
        <v>0</v>
      </c>
      <c r="CR49" s="92">
        <v>0</v>
      </c>
      <c r="CS49" s="92">
        <v>0</v>
      </c>
      <c r="CT49" s="92">
        <v>0</v>
      </c>
      <c r="CU49" s="92">
        <v>0</v>
      </c>
      <c r="CV49" s="92">
        <v>0</v>
      </c>
      <c r="CW49" s="92">
        <v>0</v>
      </c>
      <c r="CX49" s="92">
        <v>0</v>
      </c>
      <c r="CY49" s="92">
        <v>0</v>
      </c>
      <c r="CZ49" s="92">
        <v>0</v>
      </c>
      <c r="DA49" s="92">
        <v>0</v>
      </c>
      <c r="DB49" s="92">
        <v>0</v>
      </c>
      <c r="DC49" s="92">
        <v>0</v>
      </c>
      <c r="DD49" s="92">
        <v>0</v>
      </c>
      <c r="DE49" s="92">
        <v>0</v>
      </c>
      <c r="DF49" s="92">
        <v>0</v>
      </c>
      <c r="DG49" s="92">
        <v>0</v>
      </c>
      <c r="DH49" s="92">
        <v>0</v>
      </c>
      <c r="DI49" s="92">
        <v>0</v>
      </c>
      <c r="DJ49" s="92">
        <v>0</v>
      </c>
      <c r="DK49" s="92">
        <v>0</v>
      </c>
      <c r="DL49" s="92">
        <v>0</v>
      </c>
      <c r="DM49" s="92">
        <v>0</v>
      </c>
      <c r="DN49" s="92">
        <v>0</v>
      </c>
      <c r="DO49" s="92">
        <v>0</v>
      </c>
      <c r="DP49" s="92">
        <v>0</v>
      </c>
      <c r="DQ49" s="92">
        <v>0</v>
      </c>
      <c r="DR49" s="92">
        <v>0</v>
      </c>
      <c r="DS49" s="92">
        <v>0</v>
      </c>
      <c r="DT49" s="92">
        <v>0</v>
      </c>
      <c r="DU49" s="92">
        <v>0</v>
      </c>
      <c r="DV49" s="92">
        <v>0</v>
      </c>
      <c r="DW49" s="92">
        <v>0</v>
      </c>
      <c r="DX49" s="92">
        <v>0</v>
      </c>
      <c r="DY49" s="92">
        <v>0</v>
      </c>
      <c r="DZ49" s="92">
        <v>24460.080999999998</v>
      </c>
      <c r="EA49" s="92">
        <v>0</v>
      </c>
      <c r="EB49" s="92">
        <v>0</v>
      </c>
      <c r="EC49" s="92">
        <v>0</v>
      </c>
      <c r="ED49" s="92">
        <v>0</v>
      </c>
      <c r="EE49" s="92">
        <v>0</v>
      </c>
      <c r="EF49" s="92">
        <v>0</v>
      </c>
      <c r="EG49" s="92">
        <v>0</v>
      </c>
      <c r="EH49" s="92">
        <v>0</v>
      </c>
      <c r="EI49" s="92">
        <v>0</v>
      </c>
      <c r="EJ49" s="92">
        <v>0</v>
      </c>
      <c r="EK49" s="92">
        <v>0</v>
      </c>
      <c r="EL49" s="92">
        <v>0</v>
      </c>
      <c r="EM49" s="92">
        <v>0</v>
      </c>
      <c r="EN49" s="92">
        <v>0</v>
      </c>
      <c r="EO49" s="92">
        <v>0</v>
      </c>
      <c r="EP49" s="92">
        <v>0</v>
      </c>
      <c r="EQ49" s="92">
        <v>0</v>
      </c>
      <c r="ER49" s="92">
        <v>0</v>
      </c>
      <c r="ES49" s="92">
        <v>0</v>
      </c>
      <c r="ET49" s="92">
        <v>0</v>
      </c>
      <c r="EU49" s="92">
        <v>0</v>
      </c>
      <c r="EV49" s="92">
        <v>0</v>
      </c>
      <c r="EW49" s="92">
        <v>0</v>
      </c>
      <c r="EX49" s="92">
        <v>0</v>
      </c>
      <c r="EY49" s="92">
        <v>0</v>
      </c>
      <c r="EZ49" s="92">
        <v>0</v>
      </c>
      <c r="FA49" s="92">
        <v>0</v>
      </c>
      <c r="FB49" s="92">
        <v>0</v>
      </c>
      <c r="FC49" s="92">
        <v>0</v>
      </c>
      <c r="FD49" s="92">
        <v>0</v>
      </c>
      <c r="FE49" s="92">
        <v>0</v>
      </c>
      <c r="FF49" s="92">
        <v>0</v>
      </c>
      <c r="FG49" s="92">
        <v>0</v>
      </c>
      <c r="FH49" s="92">
        <v>0</v>
      </c>
      <c r="FI49" s="92">
        <v>0</v>
      </c>
      <c r="FJ49" s="92">
        <v>0</v>
      </c>
      <c r="FK49" s="92">
        <v>0</v>
      </c>
      <c r="FL49" s="92">
        <v>0</v>
      </c>
      <c r="FM49" s="92">
        <v>0</v>
      </c>
      <c r="FN49" s="92">
        <v>0</v>
      </c>
      <c r="FO49" s="92">
        <v>0</v>
      </c>
      <c r="FP49" s="92">
        <v>0</v>
      </c>
      <c r="FQ49" s="92">
        <v>0</v>
      </c>
      <c r="FR49" s="92">
        <v>0</v>
      </c>
      <c r="FS49" s="92">
        <v>0</v>
      </c>
      <c r="FT49" s="92">
        <v>0</v>
      </c>
      <c r="FU49" s="92">
        <v>0</v>
      </c>
      <c r="FV49" s="92">
        <v>0</v>
      </c>
      <c r="FW49" s="92">
        <v>0</v>
      </c>
      <c r="FX49" s="92">
        <v>0</v>
      </c>
      <c r="FY49" s="92">
        <v>0</v>
      </c>
      <c r="FZ49" s="92">
        <v>0</v>
      </c>
      <c r="GA49" s="92">
        <v>0</v>
      </c>
      <c r="GB49" s="92">
        <v>0</v>
      </c>
      <c r="GC49" s="92">
        <v>0</v>
      </c>
      <c r="GD49" s="92">
        <v>0</v>
      </c>
      <c r="GE49" s="92">
        <v>0</v>
      </c>
      <c r="GF49" s="92">
        <v>0</v>
      </c>
      <c r="GG49" s="92">
        <v>0</v>
      </c>
      <c r="GH49" s="92">
        <v>0</v>
      </c>
      <c r="GI49" s="92">
        <v>0</v>
      </c>
      <c r="GJ49" s="92">
        <v>1</v>
      </c>
      <c r="GK49" s="92">
        <v>0</v>
      </c>
      <c r="GL49" s="92">
        <v>0</v>
      </c>
      <c r="GM49" s="92">
        <v>0</v>
      </c>
      <c r="GN49" s="92">
        <v>0</v>
      </c>
      <c r="GO49" s="92">
        <v>0</v>
      </c>
      <c r="GP49" s="92">
        <v>0</v>
      </c>
      <c r="GQ49" s="92">
        <v>0</v>
      </c>
      <c r="GR49" s="92">
        <v>0</v>
      </c>
      <c r="GS49" s="92">
        <v>0</v>
      </c>
      <c r="GT49" s="92">
        <v>0</v>
      </c>
      <c r="GU49" s="92">
        <v>0</v>
      </c>
      <c r="GV49" s="92">
        <v>0</v>
      </c>
      <c r="GW49" s="92">
        <v>0</v>
      </c>
      <c r="GX49" s="92">
        <v>0</v>
      </c>
      <c r="GY49" s="92">
        <v>0</v>
      </c>
      <c r="GZ49" s="92">
        <v>0</v>
      </c>
      <c r="HA49" s="92">
        <v>0</v>
      </c>
      <c r="HB49" s="92">
        <v>0</v>
      </c>
      <c r="HC49" s="92">
        <v>0</v>
      </c>
      <c r="HD49" s="92">
        <v>0</v>
      </c>
      <c r="HE49" s="92">
        <v>0</v>
      </c>
      <c r="HF49" s="92">
        <v>0</v>
      </c>
      <c r="HG49" s="92">
        <v>0</v>
      </c>
      <c r="HH49" s="92">
        <v>0</v>
      </c>
      <c r="HI49" s="92">
        <v>0</v>
      </c>
      <c r="HJ49" s="92">
        <v>0</v>
      </c>
      <c r="HK49" s="92">
        <v>0</v>
      </c>
      <c r="HL49" s="92">
        <v>0</v>
      </c>
      <c r="HM49" s="92">
        <v>0</v>
      </c>
      <c r="HN49" s="92">
        <v>0</v>
      </c>
      <c r="HO49" s="92">
        <v>0</v>
      </c>
      <c r="HP49" s="92">
        <v>0</v>
      </c>
      <c r="HQ49" s="92">
        <v>0</v>
      </c>
      <c r="HR49" s="92">
        <v>0</v>
      </c>
      <c r="HS49" s="92">
        <v>0</v>
      </c>
      <c r="HT49" s="92">
        <v>0</v>
      </c>
      <c r="HU49" s="92">
        <v>0</v>
      </c>
      <c r="HV49" s="92">
        <v>0</v>
      </c>
      <c r="HW49" s="92">
        <v>0</v>
      </c>
      <c r="HX49" s="92">
        <v>0</v>
      </c>
      <c r="HY49" s="92">
        <v>0</v>
      </c>
      <c r="HZ49" s="92">
        <v>0</v>
      </c>
      <c r="IA49" s="92">
        <v>0</v>
      </c>
      <c r="IB49" s="92">
        <v>0</v>
      </c>
      <c r="IC49" s="92">
        <v>0</v>
      </c>
      <c r="ID49" s="92">
        <v>0</v>
      </c>
      <c r="IE49" s="92">
        <v>0</v>
      </c>
      <c r="IF49" s="92">
        <v>0</v>
      </c>
      <c r="IG49" s="92">
        <v>0</v>
      </c>
      <c r="IH49" s="92">
        <v>0</v>
      </c>
      <c r="II49" s="92">
        <v>0</v>
      </c>
      <c r="IJ49" s="92">
        <v>0</v>
      </c>
      <c r="IK49" s="92">
        <v>0</v>
      </c>
      <c r="IL49" s="92">
        <v>0</v>
      </c>
      <c r="IM49" s="92">
        <v>0</v>
      </c>
      <c r="IN49" s="92">
        <v>0</v>
      </c>
      <c r="IO49" s="92">
        <v>0</v>
      </c>
      <c r="IP49" s="92">
        <v>0</v>
      </c>
      <c r="IQ49" s="92">
        <v>0</v>
      </c>
      <c r="IR49" s="92">
        <v>0</v>
      </c>
      <c r="IS49" s="92">
        <v>0</v>
      </c>
      <c r="IT49" s="92">
        <v>1357.74082</v>
      </c>
      <c r="IU49" s="92">
        <v>24460.080999999998</v>
      </c>
      <c r="IV49" s="92">
        <v>77321.892500000002</v>
      </c>
      <c r="IW49" s="92">
        <v>268.1893</v>
      </c>
      <c r="IX49" s="92">
        <v>13</v>
      </c>
      <c r="IY49" s="92">
        <v>1</v>
      </c>
      <c r="IZ49" s="92">
        <v>0</v>
      </c>
      <c r="JA49" s="92">
        <v>0</v>
      </c>
      <c r="JB49" s="92">
        <v>-55753.870699999999</v>
      </c>
      <c r="JC49" s="92">
        <v>-3094.8101099999999</v>
      </c>
      <c r="JD49" s="92">
        <v>-75.699306100000001</v>
      </c>
      <c r="JE49" s="92">
        <v>-10.8062819</v>
      </c>
      <c r="JF49" s="92">
        <v>-0.59983979600000004</v>
      </c>
      <c r="JG49" s="92">
        <v>2.9265985300000002E-4</v>
      </c>
      <c r="JH49" s="92">
        <v>5.2723491900000001E-3</v>
      </c>
      <c r="JI49" s="92">
        <v>18.015280000000001</v>
      </c>
      <c r="JJ49" s="92">
        <v>408.45369699999998</v>
      </c>
      <c r="JK49" s="92">
        <v>0</v>
      </c>
      <c r="JL49" s="92">
        <v>0</v>
      </c>
      <c r="JM49" s="92">
        <v>0</v>
      </c>
      <c r="JN49" s="92">
        <v>0</v>
      </c>
      <c r="JO49" s="92">
        <v>0</v>
      </c>
      <c r="JP49" s="92">
        <v>0</v>
      </c>
      <c r="JQ49" s="92">
        <v>0</v>
      </c>
      <c r="JR49" s="92">
        <v>0</v>
      </c>
      <c r="JS49" s="92">
        <v>0</v>
      </c>
      <c r="JT49" s="92">
        <v>0</v>
      </c>
      <c r="JU49" s="92">
        <v>0</v>
      </c>
      <c r="JV49" s="92">
        <v>0</v>
      </c>
      <c r="JW49" s="92">
        <v>0</v>
      </c>
      <c r="JX49" s="92">
        <v>0</v>
      </c>
      <c r="JY49" s="92">
        <v>0</v>
      </c>
      <c r="JZ49" s="92">
        <v>0</v>
      </c>
      <c r="KA49" s="92">
        <v>0</v>
      </c>
      <c r="KB49" s="92">
        <v>0</v>
      </c>
      <c r="KC49" s="92">
        <v>0</v>
      </c>
      <c r="KD49" s="92">
        <v>0</v>
      </c>
      <c r="KE49" s="92">
        <v>0</v>
      </c>
      <c r="KF49" s="92">
        <v>0</v>
      </c>
      <c r="KG49" s="92">
        <v>0</v>
      </c>
      <c r="KH49" s="92">
        <v>0</v>
      </c>
      <c r="KI49" s="92">
        <v>0</v>
      </c>
      <c r="KJ49" s="92">
        <v>0</v>
      </c>
      <c r="KK49" s="92">
        <v>0</v>
      </c>
      <c r="KL49" s="92">
        <v>0</v>
      </c>
      <c r="KM49" s="92">
        <v>0</v>
      </c>
      <c r="KN49" s="92">
        <v>0</v>
      </c>
      <c r="KO49" s="92">
        <v>0</v>
      </c>
      <c r="KP49" s="92">
        <v>0</v>
      </c>
      <c r="KQ49" s="92">
        <v>0</v>
      </c>
      <c r="KR49" s="92">
        <v>0</v>
      </c>
      <c r="KS49" s="92">
        <v>0</v>
      </c>
      <c r="KT49" s="92">
        <v>0</v>
      </c>
      <c r="KU49" s="92">
        <v>0</v>
      </c>
      <c r="KV49" s="92">
        <v>0</v>
      </c>
      <c r="KW49" s="92">
        <v>0</v>
      </c>
      <c r="KX49" s="92">
        <v>0</v>
      </c>
      <c r="KY49" s="92">
        <v>0</v>
      </c>
      <c r="KZ49" s="92">
        <v>0</v>
      </c>
      <c r="LA49" s="92">
        <v>0</v>
      </c>
      <c r="LB49" s="92">
        <v>0</v>
      </c>
      <c r="LC49" s="92">
        <v>0</v>
      </c>
      <c r="LD49" s="92">
        <v>0</v>
      </c>
      <c r="LE49" s="92">
        <v>0</v>
      </c>
      <c r="LF49" s="92">
        <v>0</v>
      </c>
      <c r="LG49" s="92">
        <v>0</v>
      </c>
      <c r="LH49" s="92">
        <v>0</v>
      </c>
      <c r="LI49" s="92">
        <v>0</v>
      </c>
      <c r="LJ49" s="92">
        <v>0</v>
      </c>
      <c r="LK49" s="92">
        <v>0</v>
      </c>
      <c r="LL49" s="92">
        <v>0</v>
      </c>
      <c r="LM49" s="92">
        <v>0</v>
      </c>
      <c r="LN49" s="92">
        <v>0</v>
      </c>
      <c r="LO49" s="92">
        <v>0</v>
      </c>
      <c r="LP49" s="92">
        <v>0</v>
      </c>
      <c r="LQ49" s="92">
        <v>0</v>
      </c>
      <c r="LR49" s="92">
        <v>0</v>
      </c>
      <c r="LS49" s="92">
        <v>0</v>
      </c>
      <c r="LT49" s="92">
        <v>0</v>
      </c>
      <c r="LU49" s="92">
        <v>0</v>
      </c>
      <c r="LV49" s="92">
        <v>0</v>
      </c>
      <c r="LW49" s="92">
        <v>0</v>
      </c>
      <c r="LX49" s="92">
        <v>0</v>
      </c>
      <c r="LY49" s="92">
        <v>0</v>
      </c>
      <c r="LZ49" s="92">
        <v>0</v>
      </c>
      <c r="MA49" s="92">
        <v>0</v>
      </c>
      <c r="MB49" s="92">
        <v>0</v>
      </c>
      <c r="MC49" s="92">
        <v>0</v>
      </c>
      <c r="MD49" s="92">
        <v>0</v>
      </c>
      <c r="ME49" s="92">
        <v>0</v>
      </c>
      <c r="MF49" s="92">
        <v>0</v>
      </c>
      <c r="MG49" s="92">
        <v>0</v>
      </c>
      <c r="MH49" s="92">
        <v>0</v>
      </c>
      <c r="MI49" s="92">
        <v>0</v>
      </c>
      <c r="MJ49" s="92">
        <v>0</v>
      </c>
      <c r="MK49" s="92">
        <v>0</v>
      </c>
      <c r="ML49" s="92">
        <v>0</v>
      </c>
      <c r="MM49" s="92">
        <v>0</v>
      </c>
      <c r="MN49" s="92">
        <v>0</v>
      </c>
      <c r="MO49" s="92">
        <v>0</v>
      </c>
      <c r="MP49" s="92">
        <v>0</v>
      </c>
      <c r="MQ49" s="92">
        <v>0</v>
      </c>
      <c r="MR49" s="92">
        <v>0</v>
      </c>
      <c r="MS49" s="92">
        <v>0</v>
      </c>
      <c r="MT49" s="92">
        <v>0</v>
      </c>
      <c r="MU49" s="92">
        <v>0</v>
      </c>
      <c r="MV49" s="92">
        <v>0</v>
      </c>
      <c r="MW49" s="92">
        <v>0</v>
      </c>
      <c r="MX49" s="92">
        <v>0</v>
      </c>
      <c r="MY49" s="92">
        <v>0</v>
      </c>
      <c r="MZ49" s="92">
        <v>0</v>
      </c>
      <c r="NA49" s="92">
        <v>0</v>
      </c>
      <c r="NB49" s="92">
        <v>0</v>
      </c>
      <c r="NC49" s="92">
        <v>0</v>
      </c>
      <c r="ND49" s="92">
        <v>0</v>
      </c>
      <c r="NE49" s="92">
        <v>0</v>
      </c>
      <c r="NF49" s="92">
        <v>0</v>
      </c>
      <c r="NG49" s="92">
        <v>0</v>
      </c>
      <c r="NH49" s="92">
        <v>0</v>
      </c>
      <c r="NI49" s="92">
        <v>0</v>
      </c>
      <c r="NJ49" s="92">
        <v>0</v>
      </c>
      <c r="NK49" s="92">
        <v>0</v>
      </c>
      <c r="NL49" s="92">
        <v>0</v>
      </c>
      <c r="NM49" s="92">
        <v>0</v>
      </c>
      <c r="NN49" s="92">
        <v>0</v>
      </c>
      <c r="NO49" s="92">
        <v>0</v>
      </c>
      <c r="NP49" s="92">
        <v>0</v>
      </c>
      <c r="NQ49" s="92">
        <v>0</v>
      </c>
      <c r="NR49" s="92">
        <v>0</v>
      </c>
      <c r="NS49" s="92">
        <v>0</v>
      </c>
      <c r="NT49" s="92">
        <v>0</v>
      </c>
      <c r="NU49" s="92">
        <v>0</v>
      </c>
      <c r="NV49" s="92">
        <v>0</v>
      </c>
      <c r="NW49" s="92">
        <v>0</v>
      </c>
      <c r="NX49" s="92">
        <v>0</v>
      </c>
      <c r="NY49" s="92">
        <v>0</v>
      </c>
      <c r="NZ49" s="92">
        <v>0</v>
      </c>
      <c r="OA49" s="92">
        <v>0</v>
      </c>
      <c r="OB49" s="92">
        <v>0</v>
      </c>
      <c r="OC49" s="92">
        <v>0</v>
      </c>
      <c r="OD49" s="92">
        <v>0</v>
      </c>
      <c r="OE49" s="92">
        <v>0</v>
      </c>
      <c r="OF49" s="92">
        <v>0</v>
      </c>
      <c r="OG49" s="92">
        <v>0</v>
      </c>
      <c r="OH49" s="92">
        <v>0</v>
      </c>
      <c r="OI49" s="92">
        <v>0</v>
      </c>
      <c r="OJ49" s="92">
        <v>0</v>
      </c>
      <c r="OK49" s="92">
        <v>0</v>
      </c>
      <c r="OL49" s="92">
        <v>0</v>
      </c>
      <c r="OM49" s="92">
        <v>0</v>
      </c>
      <c r="ON49" s="92">
        <v>0</v>
      </c>
      <c r="OO49" s="92">
        <v>0</v>
      </c>
      <c r="OP49" s="92">
        <v>0</v>
      </c>
      <c r="OQ49" s="92">
        <v>0</v>
      </c>
      <c r="OR49" s="92">
        <v>0</v>
      </c>
      <c r="OS49" s="92">
        <v>0</v>
      </c>
      <c r="OT49" s="92">
        <v>0</v>
      </c>
      <c r="OU49" s="92">
        <v>0</v>
      </c>
      <c r="OV49" s="92">
        <v>0</v>
      </c>
      <c r="OW49" s="92">
        <v>0</v>
      </c>
      <c r="OX49" s="92">
        <v>0</v>
      </c>
      <c r="OY49" s="92">
        <v>0</v>
      </c>
      <c r="OZ49" s="92">
        <v>0</v>
      </c>
      <c r="PA49" s="92">
        <v>0</v>
      </c>
      <c r="PB49" s="92">
        <v>0</v>
      </c>
      <c r="PC49" s="92">
        <v>0</v>
      </c>
      <c r="PD49" s="92">
        <v>0</v>
      </c>
      <c r="PE49" s="92">
        <v>0</v>
      </c>
      <c r="PF49" s="92">
        <v>0</v>
      </c>
      <c r="PG49" s="92">
        <v>0</v>
      </c>
      <c r="PH49" s="92">
        <v>0</v>
      </c>
      <c r="PI49" s="92">
        <v>0</v>
      </c>
      <c r="PJ49" s="92">
        <v>0</v>
      </c>
      <c r="PK49" s="92">
        <v>0</v>
      </c>
      <c r="PL49" s="92">
        <v>0</v>
      </c>
      <c r="PM49" s="92">
        <v>0</v>
      </c>
      <c r="PN49" s="92">
        <v>0</v>
      </c>
      <c r="PO49" s="92">
        <v>0</v>
      </c>
      <c r="PP49" s="92">
        <v>0</v>
      </c>
      <c r="PQ49" s="92">
        <v>0</v>
      </c>
      <c r="PR49" s="92">
        <v>0</v>
      </c>
      <c r="PS49" s="92">
        <v>0</v>
      </c>
      <c r="PT49" s="92">
        <v>0</v>
      </c>
      <c r="PU49" s="92">
        <v>0</v>
      </c>
      <c r="PV49" s="92">
        <v>0</v>
      </c>
      <c r="PW49" s="92">
        <v>0</v>
      </c>
      <c r="PX49" s="92">
        <v>0</v>
      </c>
      <c r="PY49" s="92">
        <v>0</v>
      </c>
      <c r="PZ49" s="92">
        <v>0</v>
      </c>
      <c r="QA49" s="92">
        <v>0</v>
      </c>
      <c r="QB49" s="92">
        <v>0</v>
      </c>
      <c r="QC49" s="92">
        <v>0</v>
      </c>
      <c r="QD49" s="92">
        <v>0</v>
      </c>
      <c r="QE49" s="92">
        <v>0</v>
      </c>
      <c r="QF49" s="92">
        <v>0</v>
      </c>
      <c r="QG49" s="92">
        <v>0</v>
      </c>
      <c r="QH49" s="92">
        <v>0</v>
      </c>
      <c r="QI49" s="92">
        <v>0</v>
      </c>
      <c r="QJ49" s="92">
        <v>0</v>
      </c>
      <c r="QK49" s="92">
        <v>0</v>
      </c>
      <c r="QL49" s="92">
        <v>0</v>
      </c>
      <c r="QM49" s="92">
        <v>0</v>
      </c>
      <c r="QN49" s="92">
        <v>0</v>
      </c>
      <c r="QO49" s="92">
        <v>0</v>
      </c>
      <c r="QP49" s="92">
        <v>0</v>
      </c>
      <c r="QQ49" s="92">
        <v>0</v>
      </c>
      <c r="QR49" s="92">
        <v>0</v>
      </c>
      <c r="QS49" s="92">
        <v>0</v>
      </c>
      <c r="QT49" s="92">
        <v>0</v>
      </c>
      <c r="QU49" s="92">
        <v>0</v>
      </c>
      <c r="QV49" s="92">
        <v>0</v>
      </c>
      <c r="QW49" s="92">
        <v>0</v>
      </c>
      <c r="QX49" s="92">
        <v>0</v>
      </c>
      <c r="QY49" s="92">
        <v>0</v>
      </c>
      <c r="QZ49" s="92">
        <v>0</v>
      </c>
      <c r="RA49" s="92">
        <v>0</v>
      </c>
      <c r="RB49" s="92">
        <v>0</v>
      </c>
      <c r="RC49" s="92">
        <v>0</v>
      </c>
      <c r="RD49" s="92">
        <v>0</v>
      </c>
      <c r="RE49" s="92">
        <v>0</v>
      </c>
      <c r="RF49" s="92">
        <v>0</v>
      </c>
      <c r="RG49" s="92">
        <v>0</v>
      </c>
      <c r="RH49" s="92">
        <v>0</v>
      </c>
      <c r="RI49" s="92">
        <v>0</v>
      </c>
      <c r="RJ49" s="92">
        <v>0</v>
      </c>
      <c r="RK49" s="92">
        <v>0</v>
      </c>
      <c r="RL49" s="92">
        <v>0</v>
      </c>
      <c r="RM49" s="92">
        <v>0</v>
      </c>
      <c r="RN49" s="92">
        <v>0</v>
      </c>
      <c r="RO49" s="92">
        <v>0</v>
      </c>
      <c r="RP49" s="92">
        <v>0</v>
      </c>
      <c r="RQ49" s="92">
        <v>0</v>
      </c>
      <c r="RR49" s="92">
        <v>0</v>
      </c>
      <c r="RS49" s="92">
        <v>0</v>
      </c>
      <c r="RT49" s="92">
        <v>0</v>
      </c>
      <c r="RU49" s="92">
        <v>0</v>
      </c>
      <c r="RV49" s="92">
        <v>0</v>
      </c>
      <c r="RW49" s="92">
        <v>0</v>
      </c>
      <c r="RX49" s="92">
        <v>0</v>
      </c>
      <c r="RY49" s="92">
        <v>0</v>
      </c>
      <c r="RZ49" s="92">
        <v>0</v>
      </c>
      <c r="SA49" s="92">
        <v>0</v>
      </c>
      <c r="SB49" s="92">
        <v>0</v>
      </c>
      <c r="SC49" s="92">
        <v>0</v>
      </c>
      <c r="SD49" s="92">
        <v>0</v>
      </c>
      <c r="SE49" s="92">
        <v>0</v>
      </c>
      <c r="SF49" s="92">
        <v>0</v>
      </c>
      <c r="SG49" s="92">
        <v>0</v>
      </c>
      <c r="SH49" s="92">
        <v>0</v>
      </c>
      <c r="SI49" s="92">
        <v>0</v>
      </c>
      <c r="SJ49" s="92">
        <v>0</v>
      </c>
      <c r="SK49" s="92">
        <v>0</v>
      </c>
      <c r="SL49" s="92">
        <v>0</v>
      </c>
      <c r="SM49" s="92">
        <v>0</v>
      </c>
      <c r="SN49" s="92">
        <v>0</v>
      </c>
      <c r="SO49" s="92">
        <v>0</v>
      </c>
      <c r="SP49" s="92">
        <v>0</v>
      </c>
      <c r="SQ49" s="92">
        <v>0</v>
      </c>
      <c r="SR49" s="92">
        <v>0</v>
      </c>
      <c r="SS49" s="92">
        <v>0</v>
      </c>
      <c r="ST49" s="92">
        <v>0</v>
      </c>
      <c r="SU49" s="92">
        <v>0</v>
      </c>
      <c r="SV49" s="92">
        <v>0</v>
      </c>
      <c r="SW49" s="92">
        <v>0</v>
      </c>
      <c r="SX49" s="92">
        <v>0</v>
      </c>
      <c r="SY49" s="92">
        <v>0</v>
      </c>
      <c r="SZ49" s="92">
        <v>0</v>
      </c>
      <c r="TA49" s="92">
        <v>0</v>
      </c>
      <c r="TB49" s="92">
        <v>0</v>
      </c>
      <c r="TC49" s="92">
        <v>13</v>
      </c>
      <c r="TD49" s="92">
        <v>0</v>
      </c>
      <c r="TE49" s="92">
        <v>0</v>
      </c>
      <c r="TF49" s="92">
        <v>0</v>
      </c>
      <c r="TG49" s="92">
        <v>0</v>
      </c>
      <c r="TH49" s="92">
        <v>0</v>
      </c>
      <c r="TI49" s="92">
        <v>0</v>
      </c>
      <c r="TJ49" s="92">
        <v>0</v>
      </c>
      <c r="TK49" s="92">
        <v>0</v>
      </c>
      <c r="TL49" s="92">
        <v>0</v>
      </c>
      <c r="TM49" s="92">
        <v>0</v>
      </c>
      <c r="TN49" s="92">
        <v>0</v>
      </c>
      <c r="TO49" s="92">
        <v>0</v>
      </c>
      <c r="TP49" s="92">
        <v>0</v>
      </c>
      <c r="TQ49" s="92">
        <v>-91201713.819199994</v>
      </c>
      <c r="TR49" s="92">
        <v>0</v>
      </c>
      <c r="TS49" s="92">
        <v>0.37715022777777801</v>
      </c>
      <c r="TT49" s="92">
        <v>0</v>
      </c>
      <c r="TU49" s="92">
        <v>0</v>
      </c>
      <c r="TV49" s="92">
        <v>0</v>
      </c>
      <c r="TW49" s="92">
        <v>0</v>
      </c>
      <c r="TX49" s="92">
        <v>0</v>
      </c>
      <c r="TY49" s="92">
        <v>0</v>
      </c>
      <c r="TZ49" s="92">
        <v>0</v>
      </c>
      <c r="UA49" s="92">
        <v>0</v>
      </c>
      <c r="UB49" s="92">
        <v>0</v>
      </c>
      <c r="UC49" s="92">
        <v>0</v>
      </c>
      <c r="UD49" s="92">
        <v>0</v>
      </c>
      <c r="UE49" s="92">
        <v>0</v>
      </c>
      <c r="UF49" s="92">
        <v>0</v>
      </c>
      <c r="UG49" s="92">
        <v>0</v>
      </c>
      <c r="UH49" s="92">
        <v>0</v>
      </c>
      <c r="UI49" s="92">
        <v>0</v>
      </c>
      <c r="UJ49" s="92">
        <v>0</v>
      </c>
      <c r="UK49" s="92">
        <v>0</v>
      </c>
      <c r="UL49" s="92">
        <v>0</v>
      </c>
      <c r="UM49" s="92">
        <v>0</v>
      </c>
      <c r="UN49" s="92">
        <v>0</v>
      </c>
      <c r="UO49" s="92">
        <v>0</v>
      </c>
      <c r="UP49" s="92">
        <v>0</v>
      </c>
      <c r="UQ49" s="92">
        <v>0</v>
      </c>
      <c r="UR49" s="92">
        <v>0</v>
      </c>
      <c r="US49" s="92">
        <v>0</v>
      </c>
      <c r="UT49" s="92">
        <v>0</v>
      </c>
      <c r="UU49" s="92">
        <v>0</v>
      </c>
      <c r="UV49" s="92">
        <v>0</v>
      </c>
      <c r="UW49" s="92">
        <v>0</v>
      </c>
      <c r="UX49" s="92">
        <v>0</v>
      </c>
      <c r="UY49" s="92">
        <v>0</v>
      </c>
      <c r="UZ49" s="92">
        <v>0</v>
      </c>
      <c r="VA49" s="92">
        <v>0</v>
      </c>
      <c r="VB49" s="92">
        <v>0</v>
      </c>
      <c r="VC49" s="92">
        <v>0</v>
      </c>
      <c r="VD49" s="92">
        <v>0</v>
      </c>
      <c r="VE49" s="92">
        <v>0</v>
      </c>
      <c r="VF49" s="92">
        <v>0</v>
      </c>
      <c r="VG49" s="92">
        <v>0</v>
      </c>
      <c r="VH49" s="92">
        <v>0</v>
      </c>
      <c r="VI49" s="92">
        <v>0</v>
      </c>
      <c r="VJ49" s="92">
        <v>0</v>
      </c>
      <c r="VK49" s="92">
        <v>0</v>
      </c>
      <c r="VL49" s="92">
        <v>0</v>
      </c>
      <c r="VM49" s="92">
        <v>0</v>
      </c>
      <c r="VN49" s="92">
        <v>0</v>
      </c>
      <c r="VO49" s="92">
        <v>0</v>
      </c>
      <c r="VP49" s="92">
        <v>0</v>
      </c>
      <c r="VQ49" s="92">
        <v>0</v>
      </c>
      <c r="VR49" s="92">
        <v>0</v>
      </c>
      <c r="VS49" s="92">
        <v>0</v>
      </c>
      <c r="VT49" s="92">
        <v>0</v>
      </c>
      <c r="VU49" s="92">
        <v>0</v>
      </c>
      <c r="VV49" s="92">
        <v>0</v>
      </c>
      <c r="VW49" s="92">
        <v>0</v>
      </c>
      <c r="VX49" s="92">
        <v>0</v>
      </c>
      <c r="VY49" s="92">
        <v>0</v>
      </c>
      <c r="VZ49" s="92">
        <v>0</v>
      </c>
      <c r="WA49" s="92">
        <v>0</v>
      </c>
      <c r="WB49" s="92">
        <v>0</v>
      </c>
      <c r="WC49" s="92">
        <v>0</v>
      </c>
    </row>
    <row r="50" spans="2:601" ht="13.5" customHeight="1">
      <c r="B50" s="851" t="s">
        <v>2744</v>
      </c>
      <c r="C50" s="92">
        <v>0</v>
      </c>
      <c r="D50" s="92">
        <v>311405.33899999998</v>
      </c>
      <c r="E50" s="92">
        <v>-939.96998900000006</v>
      </c>
      <c r="F50" s="92">
        <v>12410.050499999999</v>
      </c>
      <c r="G50" s="92">
        <v>0.39393477700000001</v>
      </c>
      <c r="H50" s="92">
        <v>19.706326099999998</v>
      </c>
      <c r="I50" s="92">
        <v>6.61377419</v>
      </c>
      <c r="J50" s="92">
        <v>2.77501015</v>
      </c>
      <c r="K50" s="92">
        <v>110.854534</v>
      </c>
      <c r="L50" s="92">
        <v>13.509154799999999</v>
      </c>
      <c r="M50" s="92">
        <v>4.2225208900000002E-7</v>
      </c>
      <c r="N50" s="92">
        <v>0</v>
      </c>
      <c r="O50" s="92">
        <v>0.54035619099999999</v>
      </c>
      <c r="P50" s="92">
        <v>0.176367312</v>
      </c>
      <c r="Q50" s="92">
        <v>7.4000270600000001E-2</v>
      </c>
      <c r="R50" s="92">
        <v>2.9561212000000001</v>
      </c>
      <c r="S50" s="92">
        <v>0.36024415999999998</v>
      </c>
      <c r="T50" s="92">
        <v>67.764712700000004</v>
      </c>
      <c r="U50" s="92">
        <v>4.31568562</v>
      </c>
      <c r="V50" s="92">
        <v>2.9365287900000001</v>
      </c>
      <c r="W50" s="92">
        <v>6.90909379</v>
      </c>
      <c r="X50" s="92">
        <v>25.113917199999999</v>
      </c>
      <c r="Y50" s="92">
        <v>1.14791194E-2</v>
      </c>
      <c r="Z50" s="92">
        <v>4.1571756200000002E-7</v>
      </c>
      <c r="AA50" s="92">
        <v>3.2813076300000002E-5</v>
      </c>
      <c r="AB50" s="92">
        <v>1.7180964199999998E-5</v>
      </c>
      <c r="AC50" s="92">
        <v>5.9200062599999996E-10</v>
      </c>
      <c r="AD50" s="92">
        <v>18.777288200000001</v>
      </c>
      <c r="AE50" s="92">
        <v>0</v>
      </c>
      <c r="AF50" s="92">
        <v>0</v>
      </c>
      <c r="AG50" s="92">
        <v>0</v>
      </c>
      <c r="AH50" s="92">
        <v>0</v>
      </c>
      <c r="AI50" s="92">
        <v>0</v>
      </c>
      <c r="AJ50" s="92">
        <v>0</v>
      </c>
      <c r="AK50" s="92">
        <v>0</v>
      </c>
      <c r="AL50" s="92">
        <v>0</v>
      </c>
      <c r="AM50" s="92">
        <v>0</v>
      </c>
      <c r="AN50" s="92">
        <v>5.5035043699999999E-8</v>
      </c>
      <c r="AO50" s="92">
        <v>0</v>
      </c>
      <c r="AP50" s="92">
        <v>0</v>
      </c>
      <c r="AQ50" s="92">
        <v>0</v>
      </c>
      <c r="AR50" s="92">
        <v>0</v>
      </c>
      <c r="AS50" s="92">
        <v>0</v>
      </c>
      <c r="AT50" s="92">
        <v>0</v>
      </c>
      <c r="AU50" s="92">
        <v>0</v>
      </c>
      <c r="AV50" s="92">
        <v>0</v>
      </c>
      <c r="AW50" s="92">
        <v>0</v>
      </c>
      <c r="AX50" s="92">
        <v>0</v>
      </c>
      <c r="AY50" s="92">
        <v>0</v>
      </c>
      <c r="AZ50" s="92">
        <v>0</v>
      </c>
      <c r="BA50" s="92">
        <v>0</v>
      </c>
      <c r="BB50" s="92">
        <v>0</v>
      </c>
      <c r="BC50" s="92">
        <v>0</v>
      </c>
      <c r="BD50" s="92">
        <v>0</v>
      </c>
      <c r="BE50" s="92">
        <v>0</v>
      </c>
      <c r="BF50" s="92">
        <v>0</v>
      </c>
      <c r="BG50" s="92">
        <v>0</v>
      </c>
      <c r="BH50" s="92">
        <v>0</v>
      </c>
      <c r="BI50" s="92">
        <v>0</v>
      </c>
      <c r="BJ50" s="92">
        <v>0</v>
      </c>
      <c r="BK50" s="92">
        <v>0</v>
      </c>
      <c r="BL50" s="92">
        <v>0</v>
      </c>
      <c r="BM50" s="92">
        <v>0</v>
      </c>
      <c r="BN50" s="92">
        <v>0</v>
      </c>
      <c r="BO50" s="92">
        <v>0</v>
      </c>
      <c r="BP50" s="92">
        <v>0.97764359700000003</v>
      </c>
      <c r="BQ50" s="92">
        <v>3.1033541200000002E-5</v>
      </c>
      <c r="BR50" s="92">
        <v>1.5524323300000001E-3</v>
      </c>
      <c r="BS50" s="92">
        <v>5.2102237600000002E-4</v>
      </c>
      <c r="BT50" s="92">
        <v>2.18610787E-4</v>
      </c>
      <c r="BU50" s="92">
        <v>8.73293996E-3</v>
      </c>
      <c r="BV50" s="92">
        <v>1.06422925E-3</v>
      </c>
      <c r="BW50" s="92">
        <v>3.32643329E-11</v>
      </c>
      <c r="BX50" s="92">
        <v>0</v>
      </c>
      <c r="BY50" s="92">
        <v>4.25683821E-5</v>
      </c>
      <c r="BZ50" s="92">
        <v>1.389393E-5</v>
      </c>
      <c r="CA50" s="92">
        <v>5.8296209900000002E-6</v>
      </c>
      <c r="CB50" s="92">
        <v>2.32878421E-4</v>
      </c>
      <c r="CC50" s="92">
        <v>2.8379449199999999E-5</v>
      </c>
      <c r="CD50" s="92">
        <v>5.3383938800000003E-3</v>
      </c>
      <c r="CE50" s="92">
        <v>3.39982696E-4</v>
      </c>
      <c r="CF50" s="92">
        <v>2.3133496300000001E-4</v>
      </c>
      <c r="CG50" s="92">
        <v>5.4428717400000002E-4</v>
      </c>
      <c r="CH50" s="92">
        <v>1.9784335599999999E-3</v>
      </c>
      <c r="CI50" s="92">
        <v>9.0430635800000005E-7</v>
      </c>
      <c r="CJ50" s="92">
        <v>3.2749553500000001E-11</v>
      </c>
      <c r="CK50" s="92">
        <v>2.5849607900000001E-9</v>
      </c>
      <c r="CL50" s="92">
        <v>1.35348842E-9</v>
      </c>
      <c r="CM50" s="92">
        <v>4.66368467E-14</v>
      </c>
      <c r="CN50" s="92">
        <v>1.4792442399999999E-3</v>
      </c>
      <c r="CO50" s="92">
        <v>0</v>
      </c>
      <c r="CP50" s="92">
        <v>0</v>
      </c>
      <c r="CQ50" s="92">
        <v>0</v>
      </c>
      <c r="CR50" s="92">
        <v>0</v>
      </c>
      <c r="CS50" s="92">
        <v>0</v>
      </c>
      <c r="CT50" s="92">
        <v>0</v>
      </c>
      <c r="CU50" s="92">
        <v>0</v>
      </c>
      <c r="CV50" s="92">
        <v>0</v>
      </c>
      <c r="CW50" s="92">
        <v>0</v>
      </c>
      <c r="CX50" s="92">
        <v>4.3355712499999998E-12</v>
      </c>
      <c r="CY50" s="92">
        <v>0</v>
      </c>
      <c r="CZ50" s="92">
        <v>0</v>
      </c>
      <c r="DA50" s="92">
        <v>0</v>
      </c>
      <c r="DB50" s="92">
        <v>0</v>
      </c>
      <c r="DC50" s="92">
        <v>0</v>
      </c>
      <c r="DD50" s="92">
        <v>0</v>
      </c>
      <c r="DE50" s="92">
        <v>0</v>
      </c>
      <c r="DF50" s="92">
        <v>0</v>
      </c>
      <c r="DG50" s="92">
        <v>0</v>
      </c>
      <c r="DH50" s="92">
        <v>0</v>
      </c>
      <c r="DI50" s="92">
        <v>0</v>
      </c>
      <c r="DJ50" s="92">
        <v>0</v>
      </c>
      <c r="DK50" s="92">
        <v>0</v>
      </c>
      <c r="DL50" s="92">
        <v>0</v>
      </c>
      <c r="DM50" s="92">
        <v>0</v>
      </c>
      <c r="DN50" s="92">
        <v>0</v>
      </c>
      <c r="DO50" s="92">
        <v>0</v>
      </c>
      <c r="DP50" s="92">
        <v>0</v>
      </c>
      <c r="DQ50" s="92">
        <v>0</v>
      </c>
      <c r="DR50" s="92">
        <v>0</v>
      </c>
      <c r="DS50" s="92">
        <v>0</v>
      </c>
      <c r="DT50" s="92">
        <v>0</v>
      </c>
      <c r="DU50" s="92">
        <v>0</v>
      </c>
      <c r="DV50" s="92">
        <v>0</v>
      </c>
      <c r="DW50" s="92">
        <v>0</v>
      </c>
      <c r="DX50" s="92">
        <v>0</v>
      </c>
      <c r="DY50" s="92">
        <v>0</v>
      </c>
      <c r="DZ50" s="92">
        <v>223570.53400000001</v>
      </c>
      <c r="EA50" s="92">
        <v>18.148197</v>
      </c>
      <c r="EB50" s="92">
        <v>3550.2460000000001</v>
      </c>
      <c r="EC50" s="92">
        <v>1191.5222100000001</v>
      </c>
      <c r="ED50" s="92">
        <v>499.93939</v>
      </c>
      <c r="EE50" s="92">
        <v>16642.7464</v>
      </c>
      <c r="EF50" s="92">
        <v>2028.14832</v>
      </c>
      <c r="EG50" s="92">
        <v>1.4453692400000001E-4</v>
      </c>
      <c r="EH50" s="92">
        <v>0</v>
      </c>
      <c r="EI50" s="92">
        <v>87.614649600000007</v>
      </c>
      <c r="EJ50" s="92">
        <v>28.596619199999999</v>
      </c>
      <c r="EK50" s="92">
        <v>11.9985815</v>
      </c>
      <c r="EL50" s="92">
        <v>390.55126300000001</v>
      </c>
      <c r="EM50" s="92">
        <v>47.5940607</v>
      </c>
      <c r="EN50" s="92">
        <v>12208.3334</v>
      </c>
      <c r="EO50" s="92">
        <v>656.630359</v>
      </c>
      <c r="EP50" s="92">
        <v>370.32564500000001</v>
      </c>
      <c r="EQ50" s="92">
        <v>663.86414600000001</v>
      </c>
      <c r="ER50" s="92">
        <v>1508.1550199999999</v>
      </c>
      <c r="ES50" s="92">
        <v>1.03402576</v>
      </c>
      <c r="ET50" s="92">
        <v>6.3250296199999999E-5</v>
      </c>
      <c r="EU50" s="92">
        <v>3.0219110700000001E-3</v>
      </c>
      <c r="EV50" s="92">
        <v>2.0288870000000001E-3</v>
      </c>
      <c r="EW50" s="92">
        <v>1.00821022E-8</v>
      </c>
      <c r="EX50" s="92">
        <v>1841.6666700000001</v>
      </c>
      <c r="EY50" s="92">
        <v>0</v>
      </c>
      <c r="EZ50" s="92">
        <v>0</v>
      </c>
      <c r="FA50" s="92">
        <v>0</v>
      </c>
      <c r="FB50" s="92">
        <v>0</v>
      </c>
      <c r="FC50" s="92">
        <v>0</v>
      </c>
      <c r="FD50" s="92">
        <v>0</v>
      </c>
      <c r="FE50" s="92">
        <v>0</v>
      </c>
      <c r="FF50" s="92">
        <v>0</v>
      </c>
      <c r="FG50" s="92">
        <v>0</v>
      </c>
      <c r="FH50" s="92">
        <v>1.5545570499999998E-5</v>
      </c>
      <c r="FI50" s="92">
        <v>0</v>
      </c>
      <c r="FJ50" s="92">
        <v>0</v>
      </c>
      <c r="FK50" s="92">
        <v>0</v>
      </c>
      <c r="FL50" s="92">
        <v>0</v>
      </c>
      <c r="FM50" s="92">
        <v>0</v>
      </c>
      <c r="FN50" s="92">
        <v>0</v>
      </c>
      <c r="FO50" s="92">
        <v>0</v>
      </c>
      <c r="FP50" s="92">
        <v>0</v>
      </c>
      <c r="FQ50" s="92">
        <v>0</v>
      </c>
      <c r="FR50" s="92">
        <v>0</v>
      </c>
      <c r="FS50" s="92">
        <v>0</v>
      </c>
      <c r="FT50" s="92">
        <v>0</v>
      </c>
      <c r="FU50" s="92">
        <v>0</v>
      </c>
      <c r="FV50" s="92">
        <v>0</v>
      </c>
      <c r="FW50" s="92">
        <v>0</v>
      </c>
      <c r="FX50" s="92">
        <v>0</v>
      </c>
      <c r="FY50" s="92">
        <v>0</v>
      </c>
      <c r="FZ50" s="92">
        <v>0</v>
      </c>
      <c r="GA50" s="92">
        <v>0</v>
      </c>
      <c r="GB50" s="92">
        <v>0</v>
      </c>
      <c r="GC50" s="92">
        <v>0</v>
      </c>
      <c r="GD50" s="92">
        <v>0</v>
      </c>
      <c r="GE50" s="92">
        <v>0</v>
      </c>
      <c r="GF50" s="92">
        <v>0</v>
      </c>
      <c r="GG50" s="92">
        <v>0</v>
      </c>
      <c r="GH50" s="92">
        <v>0</v>
      </c>
      <c r="GI50" s="92">
        <v>0</v>
      </c>
      <c r="GJ50" s="92">
        <v>0.84265230899999999</v>
      </c>
      <c r="GK50" s="92">
        <v>6.8401769399999994E-5</v>
      </c>
      <c r="GL50" s="92">
        <v>1.33811148E-2</v>
      </c>
      <c r="GM50" s="92">
        <v>4.4909269799999997E-3</v>
      </c>
      <c r="GN50" s="92">
        <v>1.8843050300000001E-3</v>
      </c>
      <c r="GO50" s="92">
        <v>6.2727625400000001E-2</v>
      </c>
      <c r="GP50" s="92">
        <v>7.64422678E-3</v>
      </c>
      <c r="GQ50" s="92">
        <v>5.4476934099999997E-10</v>
      </c>
      <c r="GR50" s="92">
        <v>0</v>
      </c>
      <c r="GS50" s="92">
        <v>3.3022548E-4</v>
      </c>
      <c r="GT50" s="92">
        <v>1.07782572E-4</v>
      </c>
      <c r="GU50" s="92">
        <v>4.5223456799999997E-5</v>
      </c>
      <c r="GV50" s="92">
        <v>1.47201385E-3</v>
      </c>
      <c r="GW50" s="92">
        <v>1.7938520099999999E-4</v>
      </c>
      <c r="GX50" s="92">
        <v>4.6014025899999998E-2</v>
      </c>
      <c r="GY50" s="92">
        <v>2.4748837800000001E-3</v>
      </c>
      <c r="GZ50" s="92">
        <v>1.39578215E-3</v>
      </c>
      <c r="HA50" s="92">
        <v>2.5021484100000001E-3</v>
      </c>
      <c r="HB50" s="92">
        <v>5.6843372400000002E-3</v>
      </c>
      <c r="HC50" s="92">
        <v>3.8973123000000001E-6</v>
      </c>
      <c r="HD50" s="92">
        <v>2.38394601E-10</v>
      </c>
      <c r="HE50" s="92">
        <v>1.1389785100000001E-8</v>
      </c>
      <c r="HF50" s="92">
        <v>7.6470109400000001E-9</v>
      </c>
      <c r="HG50" s="92">
        <v>3.8000118E-14</v>
      </c>
      <c r="HH50" s="92">
        <v>6.9413649499999999E-3</v>
      </c>
      <c r="HI50" s="92">
        <v>0</v>
      </c>
      <c r="HJ50" s="92">
        <v>0</v>
      </c>
      <c r="HK50" s="92">
        <v>0</v>
      </c>
      <c r="HL50" s="92">
        <v>0</v>
      </c>
      <c r="HM50" s="92">
        <v>0</v>
      </c>
      <c r="HN50" s="92">
        <v>0</v>
      </c>
      <c r="HO50" s="92">
        <v>0</v>
      </c>
      <c r="HP50" s="92">
        <v>0</v>
      </c>
      <c r="HQ50" s="92">
        <v>0</v>
      </c>
      <c r="HR50" s="92">
        <v>5.8592295700000005E-11</v>
      </c>
      <c r="HS50" s="92">
        <v>0</v>
      </c>
      <c r="HT50" s="92">
        <v>0</v>
      </c>
      <c r="HU50" s="92">
        <v>0</v>
      </c>
      <c r="HV50" s="92">
        <v>0</v>
      </c>
      <c r="HW50" s="92">
        <v>0</v>
      </c>
      <c r="HX50" s="92">
        <v>0</v>
      </c>
      <c r="HY50" s="92">
        <v>0</v>
      </c>
      <c r="HZ50" s="92">
        <v>0</v>
      </c>
      <c r="IA50" s="92">
        <v>0</v>
      </c>
      <c r="IB50" s="92">
        <v>0</v>
      </c>
      <c r="IC50" s="92">
        <v>0</v>
      </c>
      <c r="ID50" s="92">
        <v>0</v>
      </c>
      <c r="IE50" s="92">
        <v>0</v>
      </c>
      <c r="IF50" s="92">
        <v>0</v>
      </c>
      <c r="IG50" s="92">
        <v>0</v>
      </c>
      <c r="IH50" s="92">
        <v>0</v>
      </c>
      <c r="II50" s="92">
        <v>0</v>
      </c>
      <c r="IJ50" s="92">
        <v>0</v>
      </c>
      <c r="IK50" s="92">
        <v>0</v>
      </c>
      <c r="IL50" s="92">
        <v>0</v>
      </c>
      <c r="IM50" s="92">
        <v>0</v>
      </c>
      <c r="IN50" s="92">
        <v>0</v>
      </c>
      <c r="IO50" s="92">
        <v>0</v>
      </c>
      <c r="IP50" s="92">
        <v>0</v>
      </c>
      <c r="IQ50" s="92">
        <v>0</v>
      </c>
      <c r="IR50" s="92">
        <v>0</v>
      </c>
      <c r="IS50" s="92">
        <v>0</v>
      </c>
      <c r="IT50" s="92">
        <v>12693.839099999999</v>
      </c>
      <c r="IU50" s="92">
        <v>265317.65399999998</v>
      </c>
      <c r="IV50" s="92">
        <v>4854.1938499999997</v>
      </c>
      <c r="IW50" s="92">
        <v>158</v>
      </c>
      <c r="IX50" s="92">
        <v>5.6755846200000004</v>
      </c>
      <c r="IY50" s="92">
        <v>0</v>
      </c>
      <c r="IZ50" s="92">
        <v>1</v>
      </c>
      <c r="JA50" s="92">
        <v>0</v>
      </c>
      <c r="JB50" s="92">
        <v>-69360.114499999996</v>
      </c>
      <c r="JC50" s="92">
        <v>-3318.4603999999999</v>
      </c>
      <c r="JD50" s="92">
        <v>-880.44613000000004</v>
      </c>
      <c r="JE50" s="92">
        <v>-35.551921100000001</v>
      </c>
      <c r="JF50" s="92">
        <v>-1.7009435900000001</v>
      </c>
      <c r="JG50" s="92">
        <v>4.3583752599999998E-2</v>
      </c>
      <c r="JH50" s="92">
        <v>0.91095680099999998</v>
      </c>
      <c r="JI50" s="92">
        <v>20.9012934</v>
      </c>
      <c r="JJ50" s="92">
        <v>4245.1371600000002</v>
      </c>
      <c r="JK50" s="92">
        <v>0</v>
      </c>
      <c r="JL50" s="92">
        <v>0</v>
      </c>
      <c r="JM50" s="92">
        <v>0</v>
      </c>
      <c r="JN50" s="92">
        <v>0</v>
      </c>
      <c r="JO50" s="92">
        <v>0</v>
      </c>
      <c r="JP50" s="92">
        <v>0</v>
      </c>
      <c r="JQ50" s="92">
        <v>0</v>
      </c>
      <c r="JR50" s="92">
        <v>0</v>
      </c>
      <c r="JS50" s="92">
        <v>0</v>
      </c>
      <c r="JT50" s="92">
        <v>0</v>
      </c>
      <c r="JU50" s="92">
        <v>0</v>
      </c>
      <c r="JV50" s="92">
        <v>0</v>
      </c>
      <c r="JW50" s="92">
        <v>0</v>
      </c>
      <c r="JX50" s="92">
        <v>0</v>
      </c>
      <c r="JY50" s="92">
        <v>0</v>
      </c>
      <c r="JZ50" s="92">
        <v>0</v>
      </c>
      <c r="KA50" s="92">
        <v>0</v>
      </c>
      <c r="KB50" s="92">
        <v>0</v>
      </c>
      <c r="KC50" s="92">
        <v>0</v>
      </c>
      <c r="KD50" s="92">
        <v>0</v>
      </c>
      <c r="KE50" s="92">
        <v>0</v>
      </c>
      <c r="KF50" s="92">
        <v>0</v>
      </c>
      <c r="KG50" s="92">
        <v>0</v>
      </c>
      <c r="KH50" s="92">
        <v>0</v>
      </c>
      <c r="KI50" s="92">
        <v>0</v>
      </c>
      <c r="KJ50" s="92">
        <v>0</v>
      </c>
      <c r="KK50" s="92">
        <v>0</v>
      </c>
      <c r="KL50" s="92">
        <v>0</v>
      </c>
      <c r="KM50" s="92">
        <v>0</v>
      </c>
      <c r="KN50" s="92">
        <v>0</v>
      </c>
      <c r="KO50" s="92">
        <v>0</v>
      </c>
      <c r="KP50" s="92">
        <v>0</v>
      </c>
      <c r="KQ50" s="92">
        <v>0</v>
      </c>
      <c r="KR50" s="92">
        <v>0</v>
      </c>
      <c r="KS50" s="92">
        <v>0</v>
      </c>
      <c r="KT50" s="92">
        <v>0</v>
      </c>
      <c r="KU50" s="92">
        <v>0</v>
      </c>
      <c r="KV50" s="92">
        <v>0</v>
      </c>
      <c r="KW50" s="92">
        <v>0</v>
      </c>
      <c r="KX50" s="92">
        <v>0</v>
      </c>
      <c r="KY50" s="92">
        <v>0</v>
      </c>
      <c r="KZ50" s="92">
        <v>0</v>
      </c>
      <c r="LA50" s="92">
        <v>0</v>
      </c>
      <c r="LB50" s="92">
        <v>0</v>
      </c>
      <c r="LC50" s="92">
        <v>161.20624799999999</v>
      </c>
      <c r="LD50" s="92">
        <v>0.19106458600000001</v>
      </c>
      <c r="LE50" s="92">
        <v>8.0166959300000007E-2</v>
      </c>
      <c r="LF50" s="92">
        <v>3.2024642999999999</v>
      </c>
      <c r="LG50" s="92">
        <v>0.390264467</v>
      </c>
      <c r="LH50" s="92">
        <v>81.992866699999993</v>
      </c>
      <c r="LI50" s="92">
        <v>0</v>
      </c>
      <c r="LJ50" s="92">
        <v>113.094272</v>
      </c>
      <c r="LK50" s="92">
        <v>73.253176100000005</v>
      </c>
      <c r="LL50" s="92">
        <v>0</v>
      </c>
      <c r="LM50" s="92">
        <v>0</v>
      </c>
      <c r="LN50" s="92">
        <v>0</v>
      </c>
      <c r="LO50" s="92">
        <v>0</v>
      </c>
      <c r="LP50" s="92">
        <v>0</v>
      </c>
      <c r="LQ50" s="92">
        <v>1.76252857</v>
      </c>
      <c r="LR50" s="92">
        <v>0</v>
      </c>
      <c r="LS50" s="92">
        <v>0</v>
      </c>
      <c r="LT50" s="92">
        <v>0</v>
      </c>
      <c r="LU50" s="92">
        <v>0</v>
      </c>
      <c r="LV50" s="92">
        <v>0</v>
      </c>
      <c r="LW50" s="92">
        <v>0</v>
      </c>
      <c r="LX50" s="92">
        <v>0</v>
      </c>
      <c r="LY50" s="92">
        <v>0</v>
      </c>
      <c r="LZ50" s="92">
        <v>0</v>
      </c>
      <c r="MA50" s="92">
        <v>0</v>
      </c>
      <c r="MB50" s="92">
        <v>0</v>
      </c>
      <c r="MC50" s="92">
        <v>0</v>
      </c>
      <c r="MD50" s="92">
        <v>0</v>
      </c>
      <c r="ME50" s="92">
        <v>0</v>
      </c>
      <c r="MF50" s="92">
        <v>0</v>
      </c>
      <c r="MG50" s="92">
        <v>0</v>
      </c>
      <c r="MH50" s="92">
        <v>0</v>
      </c>
      <c r="MI50" s="92">
        <v>0</v>
      </c>
      <c r="MJ50" s="92">
        <v>0</v>
      </c>
      <c r="MK50" s="92">
        <v>0</v>
      </c>
      <c r="ML50" s="92">
        <v>0</v>
      </c>
      <c r="MM50" s="92">
        <v>0</v>
      </c>
      <c r="MN50" s="92">
        <v>0</v>
      </c>
      <c r="MO50" s="92">
        <v>0</v>
      </c>
      <c r="MP50" s="92">
        <v>0</v>
      </c>
      <c r="MQ50" s="92">
        <v>0</v>
      </c>
      <c r="MR50" s="92">
        <v>0</v>
      </c>
      <c r="MS50" s="92">
        <v>0</v>
      </c>
      <c r="MT50" s="92">
        <v>0</v>
      </c>
      <c r="MU50" s="92">
        <v>0</v>
      </c>
      <c r="MV50" s="92">
        <v>0</v>
      </c>
      <c r="MW50" s="92">
        <v>0</v>
      </c>
      <c r="MX50" s="92">
        <v>0</v>
      </c>
      <c r="MY50" s="92">
        <v>0</v>
      </c>
      <c r="MZ50" s="92">
        <v>0</v>
      </c>
      <c r="NA50" s="92">
        <v>0</v>
      </c>
      <c r="NB50" s="92">
        <v>0</v>
      </c>
      <c r="NC50" s="92">
        <v>0</v>
      </c>
      <c r="ND50" s="92">
        <v>0</v>
      </c>
      <c r="NE50" s="92">
        <v>0</v>
      </c>
      <c r="NF50" s="92">
        <v>0</v>
      </c>
      <c r="NG50" s="92">
        <v>0</v>
      </c>
      <c r="NH50" s="92">
        <v>0</v>
      </c>
      <c r="NI50" s="92">
        <v>0</v>
      </c>
      <c r="NJ50" s="92">
        <v>0</v>
      </c>
      <c r="NK50" s="92">
        <v>0</v>
      </c>
      <c r="NL50" s="92">
        <v>0</v>
      </c>
      <c r="NM50" s="92">
        <v>0.37044170700000001</v>
      </c>
      <c r="NN50" s="92">
        <v>4.3905426899999998E-4</v>
      </c>
      <c r="NO50" s="92">
        <v>1.84218574E-4</v>
      </c>
      <c r="NP50" s="92">
        <v>7.3590593199999998E-3</v>
      </c>
      <c r="NQ50" s="92">
        <v>8.9680292800000002E-4</v>
      </c>
      <c r="NR50" s="92">
        <v>0.18841439400000001</v>
      </c>
      <c r="NS50" s="92">
        <v>0</v>
      </c>
      <c r="NT50" s="92">
        <v>0.25988344600000002</v>
      </c>
      <c r="NU50" s="92">
        <v>0.16833113999999999</v>
      </c>
      <c r="NV50" s="92">
        <v>0</v>
      </c>
      <c r="NW50" s="92">
        <v>0</v>
      </c>
      <c r="NX50" s="92">
        <v>0</v>
      </c>
      <c r="NY50" s="92">
        <v>0</v>
      </c>
      <c r="NZ50" s="92">
        <v>0</v>
      </c>
      <c r="OA50" s="92">
        <v>4.0501785700000001E-3</v>
      </c>
      <c r="OB50" s="92">
        <v>0</v>
      </c>
      <c r="OC50" s="92">
        <v>0</v>
      </c>
      <c r="OD50" s="92">
        <v>0</v>
      </c>
      <c r="OE50" s="92">
        <v>0</v>
      </c>
      <c r="OF50" s="92">
        <v>0</v>
      </c>
      <c r="OG50" s="92">
        <v>0</v>
      </c>
      <c r="OH50" s="92">
        <v>0</v>
      </c>
      <c r="OI50" s="92">
        <v>0</v>
      </c>
      <c r="OJ50" s="92">
        <v>0</v>
      </c>
      <c r="OK50" s="92">
        <v>0</v>
      </c>
      <c r="OL50" s="92">
        <v>0</v>
      </c>
      <c r="OM50" s="92">
        <v>0</v>
      </c>
      <c r="ON50" s="92">
        <v>0</v>
      </c>
      <c r="OO50" s="92">
        <v>0</v>
      </c>
      <c r="OP50" s="92">
        <v>0</v>
      </c>
      <c r="OQ50" s="92">
        <v>0</v>
      </c>
      <c r="OR50" s="92">
        <v>0</v>
      </c>
      <c r="OS50" s="92">
        <v>0</v>
      </c>
      <c r="OT50" s="92">
        <v>0</v>
      </c>
      <c r="OU50" s="92">
        <v>0</v>
      </c>
      <c r="OV50" s="92">
        <v>0</v>
      </c>
      <c r="OW50" s="92">
        <v>0</v>
      </c>
      <c r="OX50" s="92">
        <v>0</v>
      </c>
      <c r="OY50" s="92">
        <v>0</v>
      </c>
      <c r="OZ50" s="92">
        <v>0</v>
      </c>
      <c r="PA50" s="92">
        <v>0</v>
      </c>
      <c r="PB50" s="92">
        <v>0</v>
      </c>
      <c r="PC50" s="92">
        <v>0</v>
      </c>
      <c r="PD50" s="92">
        <v>0</v>
      </c>
      <c r="PE50" s="92">
        <v>0</v>
      </c>
      <c r="PF50" s="92">
        <v>0</v>
      </c>
      <c r="PG50" s="92">
        <v>0</v>
      </c>
      <c r="PH50" s="92">
        <v>0</v>
      </c>
      <c r="PI50" s="92">
        <v>0</v>
      </c>
      <c r="PJ50" s="92">
        <v>0</v>
      </c>
      <c r="PK50" s="92">
        <v>0</v>
      </c>
      <c r="PL50" s="92">
        <v>0</v>
      </c>
      <c r="PM50" s="92">
        <v>0</v>
      </c>
      <c r="PN50" s="92">
        <v>0</v>
      </c>
      <c r="PO50" s="92">
        <v>0</v>
      </c>
      <c r="PP50" s="92">
        <v>0</v>
      </c>
      <c r="PQ50" s="92">
        <v>0</v>
      </c>
      <c r="PR50" s="92">
        <v>0</v>
      </c>
      <c r="PS50" s="92">
        <v>0</v>
      </c>
      <c r="PT50" s="92">
        <v>0</v>
      </c>
      <c r="PU50" s="92">
        <v>0</v>
      </c>
      <c r="PV50" s="92">
        <v>0</v>
      </c>
      <c r="PW50" s="92">
        <v>26138.367999999999</v>
      </c>
      <c r="PX50" s="92">
        <v>30.979670599999999</v>
      </c>
      <c r="PY50" s="92">
        <v>12.9984632</v>
      </c>
      <c r="PZ50" s="92">
        <v>423.09997600000003</v>
      </c>
      <c r="QA50" s="92">
        <v>51.560570599999998</v>
      </c>
      <c r="QB50" s="92">
        <v>12475.191699999999</v>
      </c>
      <c r="QC50" s="92">
        <v>0</v>
      </c>
      <c r="QD50" s="92">
        <v>2583.0279399999999</v>
      </c>
      <c r="QE50" s="92">
        <v>4107.8476600000004</v>
      </c>
      <c r="QF50" s="92">
        <v>0</v>
      </c>
      <c r="QG50" s="92">
        <v>0</v>
      </c>
      <c r="QH50" s="92">
        <v>0</v>
      </c>
      <c r="QI50" s="92">
        <v>0</v>
      </c>
      <c r="QJ50" s="92">
        <v>0</v>
      </c>
      <c r="QK50" s="92">
        <v>264.610882</v>
      </c>
      <c r="QL50" s="92">
        <v>0</v>
      </c>
      <c r="QM50" s="92">
        <v>0</v>
      </c>
      <c r="QN50" s="92">
        <v>0</v>
      </c>
      <c r="QO50" s="92">
        <v>0</v>
      </c>
      <c r="QP50" s="92">
        <v>0</v>
      </c>
      <c r="QQ50" s="92">
        <v>0</v>
      </c>
      <c r="QR50" s="92">
        <v>0</v>
      </c>
      <c r="QS50" s="92">
        <v>0</v>
      </c>
      <c r="QT50" s="92">
        <v>0</v>
      </c>
      <c r="QU50" s="92">
        <v>0</v>
      </c>
      <c r="QV50" s="92">
        <v>0</v>
      </c>
      <c r="QW50" s="92">
        <v>0</v>
      </c>
      <c r="QX50" s="92">
        <v>0</v>
      </c>
      <c r="QY50" s="92">
        <v>0</v>
      </c>
      <c r="QZ50" s="92">
        <v>0</v>
      </c>
      <c r="RA50" s="92">
        <v>0</v>
      </c>
      <c r="RB50" s="92">
        <v>0</v>
      </c>
      <c r="RC50" s="92">
        <v>0</v>
      </c>
      <c r="RD50" s="92">
        <v>0</v>
      </c>
      <c r="RE50" s="92">
        <v>0</v>
      </c>
      <c r="RF50" s="92">
        <v>0</v>
      </c>
      <c r="RG50" s="92">
        <v>0</v>
      </c>
      <c r="RH50" s="92">
        <v>0</v>
      </c>
      <c r="RI50" s="92">
        <v>0</v>
      </c>
      <c r="RJ50" s="92">
        <v>0</v>
      </c>
      <c r="RK50" s="92">
        <v>0</v>
      </c>
      <c r="RL50" s="92">
        <v>0</v>
      </c>
      <c r="RM50" s="92">
        <v>0</v>
      </c>
      <c r="RN50" s="92">
        <v>0</v>
      </c>
      <c r="RO50" s="92">
        <v>0</v>
      </c>
      <c r="RP50" s="92">
        <v>0</v>
      </c>
      <c r="RQ50" s="92">
        <v>0</v>
      </c>
      <c r="RR50" s="92">
        <v>0</v>
      </c>
      <c r="RS50" s="92">
        <v>0</v>
      </c>
      <c r="RT50" s="92">
        <v>0</v>
      </c>
      <c r="RU50" s="92">
        <v>0</v>
      </c>
      <c r="RV50" s="92">
        <v>0</v>
      </c>
      <c r="RW50" s="92">
        <v>0</v>
      </c>
      <c r="RX50" s="92">
        <v>0</v>
      </c>
      <c r="RY50" s="92">
        <v>0</v>
      </c>
      <c r="RZ50" s="92">
        <v>0</v>
      </c>
      <c r="SA50" s="92">
        <v>0</v>
      </c>
      <c r="SB50" s="92">
        <v>0</v>
      </c>
      <c r="SC50" s="92">
        <v>0</v>
      </c>
      <c r="SD50" s="92">
        <v>0</v>
      </c>
      <c r="SE50" s="92">
        <v>0</v>
      </c>
      <c r="SF50" s="92">
        <v>0</v>
      </c>
      <c r="SG50" s="92">
        <v>0.56714430500000002</v>
      </c>
      <c r="SH50" s="92">
        <v>6.7218977700000005E-4</v>
      </c>
      <c r="SI50" s="92">
        <v>2.82037668E-4</v>
      </c>
      <c r="SJ50" s="92">
        <v>9.1803261099999995E-3</v>
      </c>
      <c r="SK50" s="92">
        <v>1.1187494200000001E-3</v>
      </c>
      <c r="SL50" s="92">
        <v>0.27068384400000001</v>
      </c>
      <c r="SM50" s="92">
        <v>0</v>
      </c>
      <c r="SN50" s="92">
        <v>5.6045946899999997E-2</v>
      </c>
      <c r="SO50" s="92">
        <v>8.9131135E-2</v>
      </c>
      <c r="SP50" s="92">
        <v>0</v>
      </c>
      <c r="SQ50" s="92">
        <v>0</v>
      </c>
      <c r="SR50" s="92">
        <v>0</v>
      </c>
      <c r="SS50" s="92">
        <v>0</v>
      </c>
      <c r="ST50" s="92">
        <v>0</v>
      </c>
      <c r="SU50" s="92">
        <v>5.7414661400000001E-3</v>
      </c>
      <c r="SV50" s="92">
        <v>0</v>
      </c>
      <c r="SW50" s="92">
        <v>0</v>
      </c>
      <c r="SX50" s="92">
        <v>0</v>
      </c>
      <c r="SY50" s="92">
        <v>435.17305199999998</v>
      </c>
      <c r="SZ50" s="92">
        <v>46087.684800000003</v>
      </c>
      <c r="TA50" s="92">
        <v>326.72367700000001</v>
      </c>
      <c r="TB50" s="92">
        <v>158</v>
      </c>
      <c r="TC50" s="92">
        <v>5.6755846200000004</v>
      </c>
      <c r="TD50" s="92">
        <v>0</v>
      </c>
      <c r="TE50" s="92">
        <v>0</v>
      </c>
      <c r="TF50" s="92">
        <v>1</v>
      </c>
      <c r="TG50" s="92">
        <v>-136782.04399999999</v>
      </c>
      <c r="TH50" s="92">
        <v>-1291.53503</v>
      </c>
      <c r="TI50" s="92">
        <v>-59.5238595</v>
      </c>
      <c r="TJ50" s="92">
        <v>-338.55889500000001</v>
      </c>
      <c r="TK50" s="92">
        <v>-3.19676955</v>
      </c>
      <c r="TL50" s="92">
        <v>2.2198832500000001E-2</v>
      </c>
      <c r="TM50" s="92">
        <v>2.35100219</v>
      </c>
      <c r="TN50" s="92">
        <v>105.906569</v>
      </c>
      <c r="TO50" s="92">
        <v>0</v>
      </c>
      <c r="TP50" s="92">
        <v>0.32613133399999999</v>
      </c>
      <c r="TQ50" s="92">
        <v>-1135827350.5009999</v>
      </c>
      <c r="TR50" s="92">
        <v>0.37834555555555599</v>
      </c>
      <c r="TS50" s="92">
        <v>0</v>
      </c>
      <c r="TT50" s="92">
        <v>0</v>
      </c>
      <c r="TU50" s="92">
        <v>0</v>
      </c>
      <c r="TV50" s="92">
        <v>0</v>
      </c>
      <c r="TW50" s="92">
        <v>0</v>
      </c>
      <c r="TX50" s="92">
        <v>0</v>
      </c>
      <c r="TY50" s="92">
        <v>0</v>
      </c>
      <c r="TZ50" s="92">
        <v>0</v>
      </c>
      <c r="UA50" s="92">
        <v>0</v>
      </c>
      <c r="UB50" s="92">
        <v>0</v>
      </c>
      <c r="UC50" s="92">
        <v>0</v>
      </c>
      <c r="UD50" s="92">
        <v>0</v>
      </c>
      <c r="UE50" s="92">
        <v>0</v>
      </c>
      <c r="UF50" s="92">
        <v>0</v>
      </c>
      <c r="UG50" s="92">
        <v>0</v>
      </c>
      <c r="UH50" s="92">
        <v>0</v>
      </c>
      <c r="UI50" s="92">
        <v>0</v>
      </c>
      <c r="UJ50" s="92">
        <v>0</v>
      </c>
      <c r="UK50" s="92">
        <v>0</v>
      </c>
      <c r="UL50" s="92">
        <v>0</v>
      </c>
      <c r="UM50" s="92">
        <v>0</v>
      </c>
      <c r="UN50" s="92">
        <v>0</v>
      </c>
      <c r="UO50" s="92">
        <v>0</v>
      </c>
      <c r="UP50" s="92">
        <v>0</v>
      </c>
      <c r="UQ50" s="92">
        <v>0</v>
      </c>
      <c r="UR50" s="92">
        <v>0</v>
      </c>
      <c r="US50" s="92">
        <v>0</v>
      </c>
      <c r="UT50" s="92">
        <v>0</v>
      </c>
      <c r="UU50" s="92">
        <v>0</v>
      </c>
      <c r="UV50" s="92">
        <v>0</v>
      </c>
      <c r="UW50" s="92">
        <v>0</v>
      </c>
      <c r="UX50" s="92">
        <v>0</v>
      </c>
      <c r="UY50" s="92">
        <v>0</v>
      </c>
      <c r="UZ50" s="92">
        <v>0</v>
      </c>
      <c r="VA50" s="92">
        <v>0</v>
      </c>
      <c r="VB50" s="92">
        <v>0</v>
      </c>
      <c r="VC50" s="92">
        <v>0</v>
      </c>
      <c r="VD50" s="92">
        <v>0</v>
      </c>
      <c r="VE50" s="92">
        <v>0</v>
      </c>
      <c r="VF50" s="92">
        <v>0</v>
      </c>
      <c r="VG50" s="92">
        <v>0</v>
      </c>
      <c r="VH50" s="92">
        <v>0</v>
      </c>
      <c r="VI50" s="92">
        <v>0</v>
      </c>
      <c r="VJ50" s="92">
        <v>0</v>
      </c>
      <c r="VK50" s="92">
        <v>0</v>
      </c>
      <c r="VL50" s="92">
        <v>0</v>
      </c>
      <c r="VM50" s="92">
        <v>0</v>
      </c>
      <c r="VN50" s="92">
        <v>0</v>
      </c>
      <c r="VO50" s="92">
        <v>0</v>
      </c>
      <c r="VP50" s="92">
        <v>0</v>
      </c>
      <c r="VQ50" s="92">
        <v>0</v>
      </c>
      <c r="VR50" s="92">
        <v>0</v>
      </c>
      <c r="VS50" s="92">
        <v>0</v>
      </c>
      <c r="VT50" s="92">
        <v>0</v>
      </c>
      <c r="VU50" s="92">
        <v>0</v>
      </c>
      <c r="VV50" s="92">
        <v>0</v>
      </c>
      <c r="VW50" s="92">
        <v>0</v>
      </c>
      <c r="VX50" s="92">
        <v>0</v>
      </c>
      <c r="VY50" s="92">
        <v>0</v>
      </c>
      <c r="VZ50" s="92">
        <v>0</v>
      </c>
      <c r="WA50" s="92">
        <v>0</v>
      </c>
      <c r="WB50" s="92">
        <v>0</v>
      </c>
      <c r="WC50" s="92">
        <v>0.49018843611111201</v>
      </c>
    </row>
    <row r="51" spans="2:601" ht="13.5" customHeight="1">
      <c r="B51" s="851" t="s">
        <v>2745</v>
      </c>
      <c r="C51" s="92">
        <v>0</v>
      </c>
      <c r="D51" s="92">
        <v>19868.082699999999</v>
      </c>
      <c r="E51" s="92">
        <v>-62.232644200000003</v>
      </c>
      <c r="F51" s="92">
        <v>1088.97264</v>
      </c>
      <c r="G51" s="92">
        <v>0.177119203</v>
      </c>
      <c r="H51" s="92">
        <v>5.4922832400000001E-7</v>
      </c>
      <c r="I51" s="92">
        <v>1.8433025500000001E-7</v>
      </c>
      <c r="J51" s="92">
        <v>7.7341365600000002E-8</v>
      </c>
      <c r="K51" s="92">
        <v>2.6244737000000001E-5</v>
      </c>
      <c r="L51" s="92">
        <v>3.1982833799999998E-6</v>
      </c>
      <c r="M51" s="92">
        <v>2.85400615E-13</v>
      </c>
      <c r="N51" s="92">
        <v>0</v>
      </c>
      <c r="O51" s="92">
        <v>1.46193275E-8</v>
      </c>
      <c r="P51" s="92">
        <v>4.7716146E-9</v>
      </c>
      <c r="Q51" s="92">
        <v>2.00207606E-9</v>
      </c>
      <c r="R51" s="92">
        <v>6.9985971999999996E-7</v>
      </c>
      <c r="S51" s="92">
        <v>8.5287564400000003E-8</v>
      </c>
      <c r="T51" s="92">
        <v>1.8886473000000001E-6</v>
      </c>
      <c r="U51" s="92">
        <v>4.6340583599999998E-4</v>
      </c>
      <c r="V51" s="92">
        <v>5.7892251699999996E-3</v>
      </c>
      <c r="W51" s="92">
        <v>2.1347573</v>
      </c>
      <c r="X51" s="92">
        <v>0.59605365399999999</v>
      </c>
      <c r="Y51" s="92">
        <v>1.1534634800000001E-5</v>
      </c>
      <c r="Z51" s="92">
        <v>8.2090061400000002E-14</v>
      </c>
      <c r="AA51" s="92">
        <v>9.2740909199999997E-10</v>
      </c>
      <c r="AB51" s="92">
        <v>1.4837483299999999E-10</v>
      </c>
      <c r="AC51" s="92">
        <v>2.2078922799999999E-10</v>
      </c>
      <c r="AD51" s="92">
        <v>5.6432765599999997E-4</v>
      </c>
      <c r="AE51" s="92">
        <v>0</v>
      </c>
      <c r="AF51" s="92">
        <v>0</v>
      </c>
      <c r="AG51" s="92">
        <v>0</v>
      </c>
      <c r="AH51" s="92">
        <v>0</v>
      </c>
      <c r="AI51" s="92">
        <v>0</v>
      </c>
      <c r="AJ51" s="92">
        <v>0</v>
      </c>
      <c r="AK51" s="92">
        <v>0</v>
      </c>
      <c r="AL51" s="92">
        <v>0</v>
      </c>
      <c r="AM51" s="92">
        <v>0</v>
      </c>
      <c r="AN51" s="92">
        <v>1.4023114600000001E-13</v>
      </c>
      <c r="AO51" s="92">
        <v>0</v>
      </c>
      <c r="AP51" s="92">
        <v>0</v>
      </c>
      <c r="AQ51" s="92">
        <v>0</v>
      </c>
      <c r="AR51" s="92">
        <v>0</v>
      </c>
      <c r="AS51" s="92">
        <v>0</v>
      </c>
      <c r="AT51" s="92">
        <v>0</v>
      </c>
      <c r="AU51" s="92">
        <v>0</v>
      </c>
      <c r="AV51" s="92">
        <v>0</v>
      </c>
      <c r="AW51" s="92">
        <v>0</v>
      </c>
      <c r="AX51" s="92">
        <v>0</v>
      </c>
      <c r="AY51" s="92">
        <v>0</v>
      </c>
      <c r="AZ51" s="92">
        <v>0</v>
      </c>
      <c r="BA51" s="92">
        <v>0</v>
      </c>
      <c r="BB51" s="92">
        <v>0</v>
      </c>
      <c r="BC51" s="92">
        <v>0</v>
      </c>
      <c r="BD51" s="92">
        <v>0</v>
      </c>
      <c r="BE51" s="92">
        <v>0</v>
      </c>
      <c r="BF51" s="92">
        <v>0</v>
      </c>
      <c r="BG51" s="92">
        <v>0</v>
      </c>
      <c r="BH51" s="92">
        <v>0</v>
      </c>
      <c r="BI51" s="92">
        <v>0</v>
      </c>
      <c r="BJ51" s="92">
        <v>0</v>
      </c>
      <c r="BK51" s="92">
        <v>0</v>
      </c>
      <c r="BL51" s="92">
        <v>0</v>
      </c>
      <c r="BM51" s="92">
        <v>0</v>
      </c>
      <c r="BN51" s="92">
        <v>0</v>
      </c>
      <c r="BO51" s="92">
        <v>0</v>
      </c>
      <c r="BP51" s="92">
        <v>0.99733050199999995</v>
      </c>
      <c r="BQ51" s="92">
        <v>1.62213794E-4</v>
      </c>
      <c r="BR51" s="92">
        <v>5.0300819199999999E-10</v>
      </c>
      <c r="BS51" s="92">
        <v>1.6881800199999999E-10</v>
      </c>
      <c r="BT51" s="92">
        <v>7.0832727900000004E-11</v>
      </c>
      <c r="BU51" s="92">
        <v>2.4036119599999999E-8</v>
      </c>
      <c r="BV51" s="92">
        <v>2.92913287E-9</v>
      </c>
      <c r="BW51" s="92">
        <v>2.6138281800000001E-16</v>
      </c>
      <c r="BX51" s="92">
        <v>0</v>
      </c>
      <c r="BY51" s="92">
        <v>1.33890427E-11</v>
      </c>
      <c r="BZ51" s="92">
        <v>4.3700609100000003E-12</v>
      </c>
      <c r="CA51" s="92">
        <v>1.8335919899999999E-12</v>
      </c>
      <c r="CB51" s="92">
        <v>6.4096325099999997E-10</v>
      </c>
      <c r="CC51" s="92">
        <v>7.8110216899999995E-11</v>
      </c>
      <c r="CD51" s="92">
        <v>1.72970879E-9</v>
      </c>
      <c r="CE51" s="92">
        <v>4.24408067E-7</v>
      </c>
      <c r="CF51" s="92">
        <v>5.3020347899999996E-6</v>
      </c>
      <c r="CG51" s="92">
        <v>1.95510749E-3</v>
      </c>
      <c r="CH51" s="92">
        <v>5.4589295099999996E-4</v>
      </c>
      <c r="CI51" s="92">
        <v>1.0563941300000001E-8</v>
      </c>
      <c r="CJ51" s="92">
        <v>7.5181798800000006E-17</v>
      </c>
      <c r="CK51" s="92">
        <v>8.4936327800000001E-13</v>
      </c>
      <c r="CL51" s="92">
        <v>1.3588839699999999E-13</v>
      </c>
      <c r="CM51" s="92">
        <v>2.0220878200000001E-13</v>
      </c>
      <c r="CN51" s="92">
        <v>5.16836844E-7</v>
      </c>
      <c r="CO51" s="92">
        <v>0</v>
      </c>
      <c r="CP51" s="92">
        <v>0</v>
      </c>
      <c r="CQ51" s="92">
        <v>0</v>
      </c>
      <c r="CR51" s="92">
        <v>0</v>
      </c>
      <c r="CS51" s="92">
        <v>0</v>
      </c>
      <c r="CT51" s="92">
        <v>0</v>
      </c>
      <c r="CU51" s="92">
        <v>0</v>
      </c>
      <c r="CV51" s="92">
        <v>0</v>
      </c>
      <c r="CW51" s="92">
        <v>0</v>
      </c>
      <c r="CX51" s="92">
        <v>1.28430039E-16</v>
      </c>
      <c r="CY51" s="92">
        <v>0</v>
      </c>
      <c r="CZ51" s="92">
        <v>0</v>
      </c>
      <c r="DA51" s="92">
        <v>0</v>
      </c>
      <c r="DB51" s="92">
        <v>0</v>
      </c>
      <c r="DC51" s="92">
        <v>0</v>
      </c>
      <c r="DD51" s="92">
        <v>0</v>
      </c>
      <c r="DE51" s="92">
        <v>0</v>
      </c>
      <c r="DF51" s="92">
        <v>0</v>
      </c>
      <c r="DG51" s="92">
        <v>0</v>
      </c>
      <c r="DH51" s="92">
        <v>0</v>
      </c>
      <c r="DI51" s="92">
        <v>0</v>
      </c>
      <c r="DJ51" s="92">
        <v>0</v>
      </c>
      <c r="DK51" s="92">
        <v>0</v>
      </c>
      <c r="DL51" s="92">
        <v>0</v>
      </c>
      <c r="DM51" s="92">
        <v>0</v>
      </c>
      <c r="DN51" s="92">
        <v>0</v>
      </c>
      <c r="DO51" s="92">
        <v>0</v>
      </c>
      <c r="DP51" s="92">
        <v>0</v>
      </c>
      <c r="DQ51" s="92">
        <v>0</v>
      </c>
      <c r="DR51" s="92">
        <v>0</v>
      </c>
      <c r="DS51" s="92">
        <v>0</v>
      </c>
      <c r="DT51" s="92">
        <v>0</v>
      </c>
      <c r="DU51" s="92">
        <v>0</v>
      </c>
      <c r="DV51" s="92">
        <v>0</v>
      </c>
      <c r="DW51" s="92">
        <v>0</v>
      </c>
      <c r="DX51" s="92">
        <v>0</v>
      </c>
      <c r="DY51" s="92">
        <v>0</v>
      </c>
      <c r="DZ51" s="92">
        <v>19618.147099999998</v>
      </c>
      <c r="EA51" s="92">
        <v>8.1597116500000002</v>
      </c>
      <c r="EB51" s="92">
        <v>9.8947700700000003E-5</v>
      </c>
      <c r="EC51" s="92">
        <v>3.3208511000000002E-5</v>
      </c>
      <c r="ED51" s="92">
        <v>1.3933641E-5</v>
      </c>
      <c r="EE51" s="92">
        <v>3.9401591099999999E-3</v>
      </c>
      <c r="EF51" s="92">
        <v>4.8016276100000001E-4</v>
      </c>
      <c r="EG51" s="92">
        <v>9.7692653300000004E-11</v>
      </c>
      <c r="EH51" s="92">
        <v>0</v>
      </c>
      <c r="EI51" s="92">
        <v>2.37041285E-6</v>
      </c>
      <c r="EJ51" s="92">
        <v>7.7368104299999995E-7</v>
      </c>
      <c r="EK51" s="92">
        <v>3.2462141700000001E-7</v>
      </c>
      <c r="EL51" s="92">
        <v>9.2462750700000003E-5</v>
      </c>
      <c r="EM51" s="92">
        <v>1.12678621E-5</v>
      </c>
      <c r="EN51" s="92">
        <v>3.40254316E-4</v>
      </c>
      <c r="EO51" s="92">
        <v>7.05070681E-2</v>
      </c>
      <c r="EP51" s="92">
        <v>0.73007918599999999</v>
      </c>
      <c r="EQ51" s="92">
        <v>205.11935099999999</v>
      </c>
      <c r="ER51" s="92">
        <v>35.794547799999997</v>
      </c>
      <c r="ES51" s="92">
        <v>1.0390265200000001E-3</v>
      </c>
      <c r="ET51" s="92">
        <v>1.2489779600000001E-11</v>
      </c>
      <c r="EU51" s="92">
        <v>8.5409480599999998E-8</v>
      </c>
      <c r="EV51" s="92">
        <v>1.7521471300000002E-8</v>
      </c>
      <c r="EW51" s="92">
        <v>3.7601641999999997E-9</v>
      </c>
      <c r="EX51" s="92">
        <v>5.5348963100000002E-2</v>
      </c>
      <c r="EY51" s="92">
        <v>0</v>
      </c>
      <c r="EZ51" s="92">
        <v>0</v>
      </c>
      <c r="FA51" s="92">
        <v>0</v>
      </c>
      <c r="FB51" s="92">
        <v>0</v>
      </c>
      <c r="FC51" s="92">
        <v>0</v>
      </c>
      <c r="FD51" s="92">
        <v>0</v>
      </c>
      <c r="FE51" s="92">
        <v>0</v>
      </c>
      <c r="FF51" s="92">
        <v>0</v>
      </c>
      <c r="FG51" s="92">
        <v>0</v>
      </c>
      <c r="FH51" s="92">
        <v>3.9610637399999999E-11</v>
      </c>
      <c r="FI51" s="92">
        <v>0</v>
      </c>
      <c r="FJ51" s="625">
        <v>0</v>
      </c>
      <c r="FK51" s="625">
        <v>0</v>
      </c>
      <c r="FL51" s="625">
        <v>0</v>
      </c>
      <c r="FM51" s="625">
        <v>0</v>
      </c>
      <c r="FN51" s="625">
        <v>0</v>
      </c>
      <c r="FO51" s="625">
        <v>0</v>
      </c>
      <c r="FP51" s="625">
        <v>0</v>
      </c>
      <c r="FQ51" s="625">
        <v>0</v>
      </c>
      <c r="FR51" s="625">
        <v>0</v>
      </c>
      <c r="FS51" s="625">
        <v>0</v>
      </c>
      <c r="FT51" s="625">
        <v>0</v>
      </c>
      <c r="FU51" s="625">
        <v>0</v>
      </c>
      <c r="FV51" s="625">
        <v>0</v>
      </c>
      <c r="FW51" s="625">
        <v>0</v>
      </c>
      <c r="FX51" s="625">
        <v>0</v>
      </c>
      <c r="FY51" s="625">
        <v>0</v>
      </c>
      <c r="FZ51" s="92">
        <v>0</v>
      </c>
      <c r="GA51" s="92">
        <v>0</v>
      </c>
      <c r="GB51" s="92">
        <v>0</v>
      </c>
      <c r="GC51" s="92">
        <v>0</v>
      </c>
      <c r="GD51" s="92">
        <v>0</v>
      </c>
      <c r="GE51" s="92">
        <v>0</v>
      </c>
      <c r="GF51" s="92">
        <v>0</v>
      </c>
      <c r="GG51" s="92">
        <v>0</v>
      </c>
      <c r="GH51" s="92">
        <v>0</v>
      </c>
      <c r="GI51" s="92">
        <v>0</v>
      </c>
      <c r="GJ51" s="92">
        <v>0.987420246</v>
      </c>
      <c r="GK51" s="92">
        <v>4.10694468E-4</v>
      </c>
      <c r="GL51" s="92">
        <v>4.9802339900000001E-9</v>
      </c>
      <c r="GM51" s="92">
        <v>1.67145021E-9</v>
      </c>
      <c r="GN51" s="92">
        <v>7.0130778199999995E-10</v>
      </c>
      <c r="GO51" s="92">
        <v>1.9831602100000001E-7</v>
      </c>
      <c r="GP51" s="92">
        <v>2.41675439E-8</v>
      </c>
      <c r="GQ51" s="92">
        <v>4.9170649600000002E-15</v>
      </c>
      <c r="GR51" s="92">
        <v>0</v>
      </c>
      <c r="GS51" s="92">
        <v>1.19307579E-10</v>
      </c>
      <c r="GT51" s="92">
        <v>3.8940901099999997E-11</v>
      </c>
      <c r="GU51" s="92">
        <v>1.6338839600000001E-11</v>
      </c>
      <c r="GV51" s="92">
        <v>4.6538335999999997E-9</v>
      </c>
      <c r="GW51" s="92">
        <v>5.6713384299999996E-10</v>
      </c>
      <c r="GX51" s="92">
        <v>1.7125674399999999E-8</v>
      </c>
      <c r="GY51" s="92">
        <v>3.5487605599999999E-6</v>
      </c>
      <c r="GZ51" s="92">
        <v>3.6746333199999998E-5</v>
      </c>
      <c r="HA51" s="92">
        <v>1.03240637E-2</v>
      </c>
      <c r="HB51" s="92">
        <v>1.80161057E-3</v>
      </c>
      <c r="HC51" s="92">
        <v>5.2296265099999997E-8</v>
      </c>
      <c r="HD51" s="92">
        <v>6.28635373E-16</v>
      </c>
      <c r="HE51" s="92">
        <v>4.2988285300000004E-12</v>
      </c>
      <c r="HF51" s="92">
        <v>8.8189039600000005E-13</v>
      </c>
      <c r="HG51" s="92">
        <v>1.8925652100000001E-13</v>
      </c>
      <c r="HH51" s="92">
        <v>2.7858230700000001E-6</v>
      </c>
      <c r="HI51" s="92">
        <v>0</v>
      </c>
      <c r="HJ51" s="92">
        <v>0</v>
      </c>
      <c r="HK51" s="92">
        <v>0</v>
      </c>
      <c r="HL51" s="92">
        <v>0</v>
      </c>
      <c r="HM51" s="92">
        <v>0</v>
      </c>
      <c r="HN51" s="92">
        <v>0</v>
      </c>
      <c r="HO51" s="92">
        <v>0</v>
      </c>
      <c r="HP51" s="92">
        <v>0</v>
      </c>
      <c r="HQ51" s="92">
        <v>0</v>
      </c>
      <c r="HR51" s="92">
        <v>1.9936819300000001E-15</v>
      </c>
      <c r="HS51" s="92">
        <v>0</v>
      </c>
      <c r="HT51" s="92">
        <v>0</v>
      </c>
      <c r="HU51" s="92">
        <v>0</v>
      </c>
      <c r="HV51" s="92">
        <v>0</v>
      </c>
      <c r="HW51" s="92">
        <v>0</v>
      </c>
      <c r="HX51" s="92">
        <v>0</v>
      </c>
      <c r="HY51" s="92">
        <v>0</v>
      </c>
      <c r="HZ51" s="92">
        <v>0</v>
      </c>
      <c r="IA51" s="92">
        <v>0</v>
      </c>
      <c r="IB51" s="92">
        <v>0</v>
      </c>
      <c r="IC51" s="92">
        <v>0</v>
      </c>
      <c r="ID51" s="92">
        <v>0</v>
      </c>
      <c r="IE51" s="92">
        <v>0</v>
      </c>
      <c r="IF51" s="92">
        <v>0</v>
      </c>
      <c r="IG51" s="92">
        <v>0</v>
      </c>
      <c r="IH51" s="92">
        <v>0</v>
      </c>
      <c r="II51" s="92">
        <v>0</v>
      </c>
      <c r="IJ51" s="92">
        <v>0</v>
      </c>
      <c r="IK51" s="92">
        <v>0</v>
      </c>
      <c r="IL51" s="92">
        <v>0</v>
      </c>
      <c r="IM51" s="92">
        <v>0</v>
      </c>
      <c r="IN51" s="92">
        <v>0</v>
      </c>
      <c r="IO51" s="92">
        <v>0</v>
      </c>
      <c r="IP51" s="92">
        <v>0</v>
      </c>
      <c r="IQ51" s="92">
        <v>0</v>
      </c>
      <c r="IR51" s="92">
        <v>0</v>
      </c>
      <c r="IS51" s="92">
        <v>0</v>
      </c>
      <c r="IT51" s="92">
        <v>1091.88744</v>
      </c>
      <c r="IU51" s="92">
        <v>19868.082699999999</v>
      </c>
      <c r="IV51" s="92">
        <v>225862.31299999999</v>
      </c>
      <c r="IW51" s="92">
        <v>130</v>
      </c>
      <c r="IX51" s="92">
        <v>2.6006766400000001</v>
      </c>
      <c r="IY51" s="92">
        <v>1</v>
      </c>
      <c r="IZ51" s="92">
        <v>0</v>
      </c>
      <c r="JA51" s="92">
        <v>0</v>
      </c>
      <c r="JB51" s="92">
        <v>-56995.4761</v>
      </c>
      <c r="JC51" s="92">
        <v>-3132.2923900000001</v>
      </c>
      <c r="JD51" s="92">
        <v>-62.232644200000003</v>
      </c>
      <c r="JE51" s="92">
        <v>-10.3211862</v>
      </c>
      <c r="JF51" s="92">
        <v>-0.56721998500000004</v>
      </c>
      <c r="JG51" s="92">
        <v>8.0571759399999994E-5</v>
      </c>
      <c r="JH51" s="92">
        <v>1.46609103E-3</v>
      </c>
      <c r="JI51" s="92">
        <v>18.196090600000002</v>
      </c>
      <c r="JJ51" s="92">
        <v>331.311599</v>
      </c>
      <c r="JK51" s="92">
        <v>0</v>
      </c>
      <c r="JL51" s="92">
        <v>0</v>
      </c>
      <c r="JM51" s="92">
        <v>0</v>
      </c>
      <c r="JN51" s="92">
        <v>0</v>
      </c>
      <c r="JO51" s="92">
        <v>0</v>
      </c>
      <c r="JP51" s="92">
        <v>0</v>
      </c>
      <c r="JQ51" s="92">
        <v>0</v>
      </c>
      <c r="JR51" s="92">
        <v>0</v>
      </c>
      <c r="JS51" s="92">
        <v>0</v>
      </c>
      <c r="JT51" s="92">
        <v>0</v>
      </c>
      <c r="JU51" s="92">
        <v>0</v>
      </c>
      <c r="JV51" s="92">
        <v>0</v>
      </c>
      <c r="JW51" s="92">
        <v>0</v>
      </c>
      <c r="JX51" s="92">
        <v>0</v>
      </c>
      <c r="JY51" s="92">
        <v>0</v>
      </c>
      <c r="JZ51" s="92">
        <v>0</v>
      </c>
      <c r="KA51" s="92">
        <v>0</v>
      </c>
      <c r="KB51" s="92">
        <v>0</v>
      </c>
      <c r="KC51" s="92">
        <v>0</v>
      </c>
      <c r="KD51" s="92">
        <v>0</v>
      </c>
      <c r="KE51" s="92">
        <v>0</v>
      </c>
      <c r="KF51" s="92">
        <v>0</v>
      </c>
      <c r="KG51" s="92">
        <v>0</v>
      </c>
      <c r="KH51" s="92">
        <v>0</v>
      </c>
      <c r="KI51" s="92">
        <v>0</v>
      </c>
      <c r="KJ51" s="92">
        <v>0</v>
      </c>
      <c r="KK51" s="92">
        <v>0</v>
      </c>
      <c r="KL51" s="92">
        <v>0</v>
      </c>
      <c r="KM51" s="92">
        <v>0</v>
      </c>
      <c r="KN51" s="92">
        <v>0</v>
      </c>
      <c r="KO51" s="92">
        <v>0</v>
      </c>
      <c r="KP51" s="92">
        <v>0</v>
      </c>
      <c r="KQ51" s="92">
        <v>0</v>
      </c>
      <c r="KR51" s="92">
        <v>0</v>
      </c>
      <c r="KS51" s="92">
        <v>0</v>
      </c>
      <c r="KT51" s="92">
        <v>0</v>
      </c>
      <c r="KU51" s="92">
        <v>0</v>
      </c>
      <c r="KV51" s="92">
        <v>0</v>
      </c>
      <c r="KW51" s="92">
        <v>0</v>
      </c>
      <c r="KX51" s="92">
        <v>0</v>
      </c>
      <c r="KY51" s="92">
        <v>0</v>
      </c>
      <c r="KZ51" s="92">
        <v>0</v>
      </c>
      <c r="LA51" s="92">
        <v>0</v>
      </c>
      <c r="LB51" s="92">
        <v>0</v>
      </c>
      <c r="LC51" s="92">
        <v>0</v>
      </c>
      <c r="LD51" s="92">
        <v>0</v>
      </c>
      <c r="LE51" s="92">
        <v>0</v>
      </c>
      <c r="LF51" s="92">
        <v>0</v>
      </c>
      <c r="LG51" s="92">
        <v>0</v>
      </c>
      <c r="LH51" s="92">
        <v>0</v>
      </c>
      <c r="LI51" s="92">
        <v>0</v>
      </c>
      <c r="LJ51" s="92">
        <v>0</v>
      </c>
      <c r="LK51" s="92">
        <v>0</v>
      </c>
      <c r="LL51" s="92">
        <v>0</v>
      </c>
      <c r="LM51" s="92">
        <v>0</v>
      </c>
      <c r="LN51" s="92">
        <v>0</v>
      </c>
      <c r="LO51" s="92">
        <v>0</v>
      </c>
      <c r="LP51" s="92">
        <v>0</v>
      </c>
      <c r="LQ51" s="92">
        <v>0</v>
      </c>
      <c r="LR51" s="92">
        <v>0</v>
      </c>
      <c r="LS51" s="92">
        <v>0</v>
      </c>
      <c r="LT51" s="92">
        <v>0</v>
      </c>
      <c r="LU51" s="92">
        <v>0</v>
      </c>
      <c r="LV51" s="92">
        <v>0</v>
      </c>
      <c r="LW51" s="92">
        <v>0</v>
      </c>
      <c r="LX51" s="92">
        <v>0</v>
      </c>
      <c r="LY51" s="92">
        <v>0</v>
      </c>
      <c r="LZ51" s="92">
        <v>0</v>
      </c>
      <c r="MA51" s="92">
        <v>0</v>
      </c>
      <c r="MB51" s="92">
        <v>0</v>
      </c>
      <c r="MC51" s="92">
        <v>0</v>
      </c>
      <c r="MD51" s="92">
        <v>0</v>
      </c>
      <c r="ME51" s="92">
        <v>0</v>
      </c>
      <c r="MF51" s="92">
        <v>0</v>
      </c>
      <c r="MG51" s="92">
        <v>0</v>
      </c>
      <c r="MH51" s="92">
        <v>0</v>
      </c>
      <c r="MI51" s="92">
        <v>0</v>
      </c>
      <c r="MJ51" s="92">
        <v>0</v>
      </c>
      <c r="MK51" s="92">
        <v>0</v>
      </c>
      <c r="ML51" s="92">
        <v>0</v>
      </c>
      <c r="MM51" s="92">
        <v>0</v>
      </c>
      <c r="MN51" s="92">
        <v>0</v>
      </c>
      <c r="MO51" s="92">
        <v>0</v>
      </c>
      <c r="MP51" s="92">
        <v>0</v>
      </c>
      <c r="MQ51" s="92">
        <v>0</v>
      </c>
      <c r="MR51" s="92">
        <v>0</v>
      </c>
      <c r="MS51" s="92">
        <v>0</v>
      </c>
      <c r="MT51" s="92">
        <v>0</v>
      </c>
      <c r="MU51" s="92">
        <v>0</v>
      </c>
      <c r="MV51" s="92">
        <v>0</v>
      </c>
      <c r="MW51" s="92">
        <v>0</v>
      </c>
      <c r="MX51" s="92">
        <v>0</v>
      </c>
      <c r="MY51" s="92">
        <v>0</v>
      </c>
      <c r="MZ51" s="92">
        <v>0</v>
      </c>
      <c r="NA51" s="92">
        <v>0</v>
      </c>
      <c r="NB51" s="92">
        <v>0</v>
      </c>
      <c r="NC51" s="92">
        <v>0</v>
      </c>
      <c r="ND51" s="92">
        <v>0</v>
      </c>
      <c r="NE51" s="92">
        <v>0</v>
      </c>
      <c r="NF51" s="92">
        <v>0</v>
      </c>
      <c r="NG51" s="92">
        <v>0</v>
      </c>
      <c r="NH51" s="92">
        <v>0</v>
      </c>
      <c r="NI51" s="92">
        <v>0</v>
      </c>
      <c r="NJ51" s="92">
        <v>0</v>
      </c>
      <c r="NK51" s="92">
        <v>0</v>
      </c>
      <c r="NL51" s="92">
        <v>0</v>
      </c>
      <c r="NM51" s="92">
        <v>0</v>
      </c>
      <c r="NN51" s="92">
        <v>0</v>
      </c>
      <c r="NO51" s="92">
        <v>0</v>
      </c>
      <c r="NP51" s="92">
        <v>0</v>
      </c>
      <c r="NQ51" s="92">
        <v>0</v>
      </c>
      <c r="NR51" s="92">
        <v>0</v>
      </c>
      <c r="NS51" s="92">
        <v>0</v>
      </c>
      <c r="NT51" s="92">
        <v>0</v>
      </c>
      <c r="NU51" s="92">
        <v>0</v>
      </c>
      <c r="NV51" s="92">
        <v>0</v>
      </c>
      <c r="NW51" s="92">
        <v>0</v>
      </c>
      <c r="NX51" s="92">
        <v>0</v>
      </c>
      <c r="NY51" s="92">
        <v>0</v>
      </c>
      <c r="NZ51" s="92">
        <v>0</v>
      </c>
      <c r="OA51" s="92">
        <v>0</v>
      </c>
      <c r="OB51" s="92">
        <v>0</v>
      </c>
      <c r="OC51" s="92">
        <v>0</v>
      </c>
      <c r="OD51" s="92">
        <v>0</v>
      </c>
      <c r="OE51" s="92">
        <v>0</v>
      </c>
      <c r="OF51" s="92">
        <v>0</v>
      </c>
      <c r="OG51" s="92">
        <v>0</v>
      </c>
      <c r="OH51" s="92">
        <v>0</v>
      </c>
      <c r="OI51" s="92">
        <v>0</v>
      </c>
      <c r="OJ51" s="92">
        <v>0</v>
      </c>
      <c r="OK51" s="92">
        <v>0</v>
      </c>
      <c r="OL51" s="92">
        <v>0</v>
      </c>
      <c r="OM51" s="92">
        <v>0</v>
      </c>
      <c r="ON51" s="92">
        <v>0</v>
      </c>
      <c r="OO51" s="92">
        <v>0</v>
      </c>
      <c r="OP51" s="92">
        <v>0</v>
      </c>
      <c r="OQ51" s="92">
        <v>0</v>
      </c>
      <c r="OR51" s="92">
        <v>0</v>
      </c>
      <c r="OS51" s="92">
        <v>0</v>
      </c>
      <c r="OT51" s="92">
        <v>0</v>
      </c>
      <c r="OU51" s="92">
        <v>0</v>
      </c>
      <c r="OV51" s="92">
        <v>0</v>
      </c>
      <c r="OW51" s="92">
        <v>0</v>
      </c>
      <c r="OX51" s="92">
        <v>0</v>
      </c>
      <c r="OY51" s="92">
        <v>0</v>
      </c>
      <c r="OZ51" s="92">
        <v>0</v>
      </c>
      <c r="PA51" s="92">
        <v>0</v>
      </c>
      <c r="PB51" s="92">
        <v>0</v>
      </c>
      <c r="PC51" s="92">
        <v>0</v>
      </c>
      <c r="PD51" s="92">
        <v>0</v>
      </c>
      <c r="PE51" s="92">
        <v>0</v>
      </c>
      <c r="PF51" s="92">
        <v>0</v>
      </c>
      <c r="PG51" s="92">
        <v>0</v>
      </c>
      <c r="PH51" s="92">
        <v>0</v>
      </c>
      <c r="PI51" s="92">
        <v>0</v>
      </c>
      <c r="PJ51" s="92">
        <v>0</v>
      </c>
      <c r="PK51" s="92">
        <v>0</v>
      </c>
      <c r="PL51" s="92">
        <v>0</v>
      </c>
      <c r="PM51" s="92">
        <v>0</v>
      </c>
      <c r="PN51" s="92">
        <v>0</v>
      </c>
      <c r="PO51" s="92">
        <v>0</v>
      </c>
      <c r="PP51" s="92">
        <v>0</v>
      </c>
      <c r="PQ51" s="92">
        <v>0</v>
      </c>
      <c r="PR51" s="92">
        <v>0</v>
      </c>
      <c r="PS51" s="92">
        <v>0</v>
      </c>
      <c r="PT51" s="92">
        <v>0</v>
      </c>
      <c r="PU51" s="92">
        <v>0</v>
      </c>
      <c r="PV51" s="92">
        <v>0</v>
      </c>
      <c r="PW51" s="92">
        <v>0</v>
      </c>
      <c r="PX51" s="92">
        <v>0</v>
      </c>
      <c r="PY51" s="92">
        <v>0</v>
      </c>
      <c r="PZ51" s="92">
        <v>0</v>
      </c>
      <c r="QA51" s="92">
        <v>0</v>
      </c>
      <c r="QB51" s="92">
        <v>0</v>
      </c>
      <c r="QC51" s="92">
        <v>0</v>
      </c>
      <c r="QD51" s="92">
        <v>0</v>
      </c>
      <c r="QE51" s="92">
        <v>0</v>
      </c>
      <c r="QF51" s="92">
        <v>0</v>
      </c>
      <c r="QG51" s="92">
        <v>0</v>
      </c>
      <c r="QH51" s="92">
        <v>0</v>
      </c>
      <c r="QI51" s="92">
        <v>0</v>
      </c>
      <c r="QJ51" s="92">
        <v>0</v>
      </c>
      <c r="QK51" s="92">
        <v>0</v>
      </c>
      <c r="QL51" s="92">
        <v>0</v>
      </c>
      <c r="QM51" s="92">
        <v>0</v>
      </c>
      <c r="QN51" s="92">
        <v>0</v>
      </c>
      <c r="QO51" s="92">
        <v>0</v>
      </c>
      <c r="QP51" s="92">
        <v>0</v>
      </c>
      <c r="QQ51" s="92">
        <v>0</v>
      </c>
      <c r="QR51" s="92">
        <v>0</v>
      </c>
      <c r="QS51" s="92">
        <v>0</v>
      </c>
      <c r="QT51" s="92">
        <v>0</v>
      </c>
      <c r="QU51" s="92">
        <v>0</v>
      </c>
      <c r="QV51" s="92">
        <v>0</v>
      </c>
      <c r="QW51" s="92">
        <v>0</v>
      </c>
      <c r="QX51" s="92">
        <v>0</v>
      </c>
      <c r="QY51" s="92">
        <v>0</v>
      </c>
      <c r="QZ51" s="92">
        <v>0</v>
      </c>
      <c r="RA51" s="92">
        <v>0</v>
      </c>
      <c r="RB51" s="92">
        <v>0</v>
      </c>
      <c r="RC51" s="92">
        <v>0</v>
      </c>
      <c r="RD51" s="92">
        <v>0</v>
      </c>
      <c r="RE51" s="92">
        <v>0</v>
      </c>
      <c r="RF51" s="92">
        <v>0</v>
      </c>
      <c r="RG51" s="92">
        <v>0</v>
      </c>
      <c r="RH51" s="92">
        <v>0</v>
      </c>
      <c r="RI51" s="92">
        <v>0</v>
      </c>
      <c r="RJ51" s="92">
        <v>0</v>
      </c>
      <c r="RK51" s="92">
        <v>0</v>
      </c>
      <c r="RL51" s="92">
        <v>0</v>
      </c>
      <c r="RM51" s="92">
        <v>0</v>
      </c>
      <c r="RN51" s="92">
        <v>0</v>
      </c>
      <c r="RO51" s="92">
        <v>0</v>
      </c>
      <c r="RP51" s="92">
        <v>0</v>
      </c>
      <c r="RQ51" s="92">
        <v>0</v>
      </c>
      <c r="RR51" s="92">
        <v>0</v>
      </c>
      <c r="RS51" s="92">
        <v>0</v>
      </c>
      <c r="RT51" s="92">
        <v>0</v>
      </c>
      <c r="RU51" s="92">
        <v>0</v>
      </c>
      <c r="RV51" s="92">
        <v>0</v>
      </c>
      <c r="RW51" s="92">
        <v>0</v>
      </c>
      <c r="RX51" s="92">
        <v>0</v>
      </c>
      <c r="RY51" s="92">
        <v>0</v>
      </c>
      <c r="RZ51" s="92">
        <v>0</v>
      </c>
      <c r="SA51" s="92">
        <v>0</v>
      </c>
      <c r="SB51" s="92">
        <v>0</v>
      </c>
      <c r="SC51" s="92">
        <v>0</v>
      </c>
      <c r="SD51" s="92">
        <v>0</v>
      </c>
      <c r="SE51" s="92">
        <v>0</v>
      </c>
      <c r="SF51" s="92">
        <v>0</v>
      </c>
      <c r="SG51" s="92">
        <v>0</v>
      </c>
      <c r="SH51" s="92">
        <v>0</v>
      </c>
      <c r="SI51" s="92">
        <v>0</v>
      </c>
      <c r="SJ51" s="92">
        <v>0</v>
      </c>
      <c r="SK51" s="92">
        <v>0</v>
      </c>
      <c r="SL51" s="92">
        <v>0</v>
      </c>
      <c r="SM51" s="92">
        <v>0</v>
      </c>
      <c r="SN51" s="92">
        <v>0</v>
      </c>
      <c r="SO51" s="92">
        <v>0</v>
      </c>
      <c r="SP51" s="92">
        <v>0</v>
      </c>
      <c r="SQ51" s="92">
        <v>0</v>
      </c>
      <c r="SR51" s="92">
        <v>0</v>
      </c>
      <c r="SS51" s="92">
        <v>0</v>
      </c>
      <c r="ST51" s="92">
        <v>0</v>
      </c>
      <c r="SU51" s="92">
        <v>0</v>
      </c>
      <c r="SV51" s="92">
        <v>0</v>
      </c>
      <c r="SW51" s="92">
        <v>0</v>
      </c>
      <c r="SX51" s="92">
        <v>0</v>
      </c>
      <c r="SY51" s="92">
        <v>0</v>
      </c>
      <c r="SZ51" s="92">
        <v>0</v>
      </c>
      <c r="TA51" s="92">
        <v>0</v>
      </c>
      <c r="TB51" s="92">
        <v>0</v>
      </c>
      <c r="TC51" s="92">
        <v>2.6006766400000001</v>
      </c>
      <c r="TD51" s="92">
        <v>0</v>
      </c>
      <c r="TE51" s="92">
        <v>0</v>
      </c>
      <c r="TF51" s="92">
        <v>0</v>
      </c>
      <c r="TG51" s="92">
        <v>0</v>
      </c>
      <c r="TH51" s="92">
        <v>0</v>
      </c>
      <c r="TI51" s="92">
        <v>0</v>
      </c>
      <c r="TJ51" s="92">
        <v>0</v>
      </c>
      <c r="TK51" s="92">
        <v>0</v>
      </c>
      <c r="TL51" s="92">
        <v>0</v>
      </c>
      <c r="TM51" s="92">
        <v>0</v>
      </c>
      <c r="TN51" s="92">
        <v>0</v>
      </c>
      <c r="TO51" s="92">
        <v>0</v>
      </c>
      <c r="TP51" s="92">
        <v>2.0029919199999999E-2</v>
      </c>
      <c r="TQ51" s="92">
        <v>-74214666.235799998</v>
      </c>
      <c r="TR51" s="92">
        <v>3.4052158055555598E-3</v>
      </c>
      <c r="TS51" s="92">
        <v>0.30249239999999999</v>
      </c>
      <c r="TT51" s="92">
        <v>4.9199778611111201E-5</v>
      </c>
      <c r="TU51" s="92">
        <v>1.5256342333333301E-10</v>
      </c>
      <c r="TV51" s="92">
        <v>5.1202848611111199E-11</v>
      </c>
      <c r="TW51" s="92">
        <v>2.14837126666667E-11</v>
      </c>
      <c r="TX51" s="92">
        <v>7.2902047222222297E-9</v>
      </c>
      <c r="TY51" s="92">
        <v>8.88412050000001E-10</v>
      </c>
      <c r="TZ51" s="92">
        <v>7.9277948611111204E-17</v>
      </c>
      <c r="UA51" s="92">
        <v>0</v>
      </c>
      <c r="UB51" s="92">
        <v>4.0609243055555604E-12</v>
      </c>
      <c r="UC51" s="92">
        <v>1.3254484999999999E-12</v>
      </c>
      <c r="UD51" s="92">
        <v>5.5613223888888901E-13</v>
      </c>
      <c r="UE51" s="92">
        <v>1.94405477777778E-10</v>
      </c>
      <c r="UF51" s="92">
        <v>2.3690990111111101E-11</v>
      </c>
      <c r="UG51" s="92">
        <v>5.2462425E-10</v>
      </c>
      <c r="UH51" s="92">
        <v>1.28723843333333E-7</v>
      </c>
      <c r="UI51" s="92">
        <v>1.6081181027777801E-6</v>
      </c>
      <c r="UJ51" s="92">
        <v>5.9298813888888902E-4</v>
      </c>
      <c r="UK51" s="92">
        <v>1.65570459444445E-4</v>
      </c>
      <c r="UL51" s="92">
        <v>3.2040652222222301E-9</v>
      </c>
      <c r="UM51" s="92">
        <v>2.2802794833333401E-17</v>
      </c>
      <c r="UN51" s="92">
        <v>2.5761363666666701E-13</v>
      </c>
      <c r="UO51" s="92">
        <v>4.1215231388888901E-14</v>
      </c>
      <c r="UP51" s="92">
        <v>6.1330341111111195E-14</v>
      </c>
      <c r="UQ51" s="92">
        <v>1.56757682222222E-7</v>
      </c>
      <c r="UR51" s="92">
        <v>0</v>
      </c>
      <c r="US51" s="92">
        <v>0</v>
      </c>
      <c r="UT51" s="92">
        <v>0</v>
      </c>
      <c r="UU51" s="92">
        <v>0</v>
      </c>
      <c r="UV51" s="92">
        <v>0</v>
      </c>
      <c r="UW51" s="92">
        <v>0</v>
      </c>
      <c r="UX51" s="92">
        <v>0</v>
      </c>
      <c r="UY51" s="92">
        <v>0</v>
      </c>
      <c r="UZ51" s="92">
        <v>0</v>
      </c>
      <c r="VA51" s="92">
        <v>3.8953096111111202E-17</v>
      </c>
      <c r="VB51" s="92">
        <v>0</v>
      </c>
      <c r="VC51" s="92">
        <v>0</v>
      </c>
      <c r="VD51" s="92">
        <v>0</v>
      </c>
      <c r="VE51" s="92">
        <v>0</v>
      </c>
      <c r="VF51" s="92">
        <v>0</v>
      </c>
      <c r="VG51" s="92">
        <v>0</v>
      </c>
      <c r="VH51" s="92">
        <v>0</v>
      </c>
      <c r="VI51" s="92">
        <v>0</v>
      </c>
      <c r="VJ51" s="92">
        <v>0</v>
      </c>
      <c r="VK51" s="92">
        <v>0</v>
      </c>
      <c r="VL51" s="92">
        <v>0</v>
      </c>
      <c r="VM51" s="92">
        <v>0</v>
      </c>
      <c r="VN51" s="92">
        <v>0</v>
      </c>
      <c r="VO51" s="92">
        <v>0</v>
      </c>
      <c r="VP51" s="92">
        <v>0</v>
      </c>
      <c r="VQ51" s="92">
        <v>0</v>
      </c>
      <c r="VR51" s="92">
        <v>0</v>
      </c>
      <c r="VS51" s="92">
        <v>0</v>
      </c>
      <c r="VT51" s="92">
        <v>0</v>
      </c>
      <c r="VU51" s="92">
        <v>0</v>
      </c>
      <c r="VV51" s="92">
        <v>0</v>
      </c>
      <c r="VW51" s="92">
        <v>0</v>
      </c>
      <c r="VX51" s="92">
        <v>0</v>
      </c>
      <c r="VY51" s="92">
        <v>0</v>
      </c>
      <c r="VZ51" s="92">
        <v>0</v>
      </c>
      <c r="WA51" s="92">
        <v>0</v>
      </c>
      <c r="WB51" s="92">
        <v>0</v>
      </c>
      <c r="WC51" s="92">
        <v>0</v>
      </c>
    </row>
    <row r="52" spans="2:601" ht="13.5" customHeight="1">
      <c r="B52" s="851" t="s">
        <v>2746</v>
      </c>
      <c r="C52" s="92">
        <v>0</v>
      </c>
      <c r="D52" s="92">
        <v>19868.082699999999</v>
      </c>
      <c r="E52" s="92">
        <v>-64.506829600000003</v>
      </c>
      <c r="F52" s="92">
        <v>1088.97264</v>
      </c>
      <c r="G52" s="92">
        <v>0.177119203</v>
      </c>
      <c r="H52" s="92">
        <v>5.4922832400000001E-7</v>
      </c>
      <c r="I52" s="92">
        <v>1.8433025500000001E-7</v>
      </c>
      <c r="J52" s="92">
        <v>7.7341365600000002E-8</v>
      </c>
      <c r="K52" s="92">
        <v>2.6244737000000001E-5</v>
      </c>
      <c r="L52" s="92">
        <v>3.1982833799999998E-6</v>
      </c>
      <c r="M52" s="92">
        <v>2.85400615E-13</v>
      </c>
      <c r="N52" s="92">
        <v>0</v>
      </c>
      <c r="O52" s="92">
        <v>1.46193275E-8</v>
      </c>
      <c r="P52" s="92">
        <v>4.7716146E-9</v>
      </c>
      <c r="Q52" s="92">
        <v>2.00207606E-9</v>
      </c>
      <c r="R52" s="92">
        <v>6.9985971999999996E-7</v>
      </c>
      <c r="S52" s="92">
        <v>8.5287564400000003E-8</v>
      </c>
      <c r="T52" s="92">
        <v>1.8886473000000001E-6</v>
      </c>
      <c r="U52" s="92">
        <v>4.6340583599999998E-4</v>
      </c>
      <c r="V52" s="92">
        <v>5.7892251699999996E-3</v>
      </c>
      <c r="W52" s="92">
        <v>2.1347573</v>
      </c>
      <c r="X52" s="92">
        <v>0.59605365399999999</v>
      </c>
      <c r="Y52" s="92">
        <v>1.1534634800000001E-5</v>
      </c>
      <c r="Z52" s="92">
        <v>8.2090061400000002E-14</v>
      </c>
      <c r="AA52" s="92">
        <v>9.2740909199999997E-10</v>
      </c>
      <c r="AB52" s="92">
        <v>1.4837483299999999E-10</v>
      </c>
      <c r="AC52" s="92">
        <v>2.2078922799999999E-10</v>
      </c>
      <c r="AD52" s="92">
        <v>5.6432765599999997E-4</v>
      </c>
      <c r="AE52" s="92">
        <v>0</v>
      </c>
      <c r="AF52" s="92">
        <v>0</v>
      </c>
      <c r="AG52" s="92">
        <v>0</v>
      </c>
      <c r="AH52" s="92">
        <v>0</v>
      </c>
      <c r="AI52" s="92">
        <v>0</v>
      </c>
      <c r="AJ52" s="92">
        <v>0</v>
      </c>
      <c r="AK52" s="92">
        <v>0</v>
      </c>
      <c r="AL52" s="92">
        <v>0</v>
      </c>
      <c r="AM52" s="92">
        <v>0</v>
      </c>
      <c r="AN52" s="92">
        <v>1.4023114600000001E-13</v>
      </c>
      <c r="AO52" s="92">
        <v>0</v>
      </c>
      <c r="AP52" s="92">
        <v>0</v>
      </c>
      <c r="AQ52" s="92">
        <v>0</v>
      </c>
      <c r="AR52" s="92">
        <v>0</v>
      </c>
      <c r="AS52" s="92">
        <v>0</v>
      </c>
      <c r="AT52" s="92">
        <v>0</v>
      </c>
      <c r="AU52" s="92">
        <v>0</v>
      </c>
      <c r="AV52" s="92">
        <v>0</v>
      </c>
      <c r="AW52" s="92">
        <v>0</v>
      </c>
      <c r="AX52" s="92">
        <v>0</v>
      </c>
      <c r="AY52" s="92">
        <v>0</v>
      </c>
      <c r="AZ52" s="92">
        <v>0</v>
      </c>
      <c r="BA52" s="92">
        <v>0</v>
      </c>
      <c r="BB52" s="92">
        <v>0</v>
      </c>
      <c r="BC52" s="92">
        <v>0</v>
      </c>
      <c r="BD52" s="92">
        <v>0</v>
      </c>
      <c r="BE52" s="92">
        <v>0</v>
      </c>
      <c r="BF52" s="92">
        <v>0</v>
      </c>
      <c r="BG52" s="92">
        <v>0</v>
      </c>
      <c r="BH52" s="92">
        <v>0</v>
      </c>
      <c r="BI52" s="92">
        <v>0</v>
      </c>
      <c r="BJ52" s="92">
        <v>0</v>
      </c>
      <c r="BK52" s="92">
        <v>0</v>
      </c>
      <c r="BL52" s="92">
        <v>0</v>
      </c>
      <c r="BM52" s="92">
        <v>0</v>
      </c>
      <c r="BN52" s="92">
        <v>0</v>
      </c>
      <c r="BO52" s="92">
        <v>0</v>
      </c>
      <c r="BP52" s="92">
        <v>0.99733050199999995</v>
      </c>
      <c r="BQ52" s="92">
        <v>1.62213794E-4</v>
      </c>
      <c r="BR52" s="92">
        <v>5.0300819199999999E-10</v>
      </c>
      <c r="BS52" s="92">
        <v>1.6881800199999999E-10</v>
      </c>
      <c r="BT52" s="92">
        <v>7.0832727900000004E-11</v>
      </c>
      <c r="BU52" s="92">
        <v>2.4036119599999999E-8</v>
      </c>
      <c r="BV52" s="92">
        <v>2.92913287E-9</v>
      </c>
      <c r="BW52" s="92">
        <v>2.6138281800000001E-16</v>
      </c>
      <c r="BX52" s="92">
        <v>0</v>
      </c>
      <c r="BY52" s="92">
        <v>1.33890427E-11</v>
      </c>
      <c r="BZ52" s="92">
        <v>4.3700609100000003E-12</v>
      </c>
      <c r="CA52" s="92">
        <v>1.8335919899999999E-12</v>
      </c>
      <c r="CB52" s="92">
        <v>6.4096325099999997E-10</v>
      </c>
      <c r="CC52" s="92">
        <v>7.8110216899999995E-11</v>
      </c>
      <c r="CD52" s="92">
        <v>1.72970879E-9</v>
      </c>
      <c r="CE52" s="92">
        <v>4.24408067E-7</v>
      </c>
      <c r="CF52" s="92">
        <v>5.3020347899999996E-6</v>
      </c>
      <c r="CG52" s="92">
        <v>1.95510749E-3</v>
      </c>
      <c r="CH52" s="92">
        <v>5.4589295099999996E-4</v>
      </c>
      <c r="CI52" s="92">
        <v>1.0563941300000001E-8</v>
      </c>
      <c r="CJ52" s="92">
        <v>7.5181798800000006E-17</v>
      </c>
      <c r="CK52" s="92">
        <v>8.4936327800000001E-13</v>
      </c>
      <c r="CL52" s="92">
        <v>1.3588839699999999E-13</v>
      </c>
      <c r="CM52" s="92">
        <v>2.0220878200000001E-13</v>
      </c>
      <c r="CN52" s="92">
        <v>5.16836844E-7</v>
      </c>
      <c r="CO52" s="92">
        <v>0</v>
      </c>
      <c r="CP52" s="92">
        <v>0</v>
      </c>
      <c r="CQ52" s="92">
        <v>0</v>
      </c>
      <c r="CR52" s="92">
        <v>0</v>
      </c>
      <c r="CS52" s="92">
        <v>0</v>
      </c>
      <c r="CT52" s="92">
        <v>0</v>
      </c>
      <c r="CU52" s="92">
        <v>0</v>
      </c>
      <c r="CV52" s="92">
        <v>0</v>
      </c>
      <c r="CW52" s="92">
        <v>0</v>
      </c>
      <c r="CX52" s="92">
        <v>1.28430039E-16</v>
      </c>
      <c r="CY52" s="92">
        <v>0</v>
      </c>
      <c r="CZ52" s="92">
        <v>0</v>
      </c>
      <c r="DA52" s="92">
        <v>0</v>
      </c>
      <c r="DB52" s="92">
        <v>0</v>
      </c>
      <c r="DC52" s="92">
        <v>0</v>
      </c>
      <c r="DD52" s="92">
        <v>0</v>
      </c>
      <c r="DE52" s="92">
        <v>0</v>
      </c>
      <c r="DF52" s="92">
        <v>0</v>
      </c>
      <c r="DG52" s="92">
        <v>0</v>
      </c>
      <c r="DH52" s="92">
        <v>0</v>
      </c>
      <c r="DI52" s="92">
        <v>0</v>
      </c>
      <c r="DJ52" s="92">
        <v>0</v>
      </c>
      <c r="DK52" s="92">
        <v>0</v>
      </c>
      <c r="DL52" s="92">
        <v>0</v>
      </c>
      <c r="DM52" s="92">
        <v>0</v>
      </c>
      <c r="DN52" s="92">
        <v>0</v>
      </c>
      <c r="DO52" s="92">
        <v>0</v>
      </c>
      <c r="DP52" s="92">
        <v>0</v>
      </c>
      <c r="DQ52" s="92">
        <v>0</v>
      </c>
      <c r="DR52" s="92">
        <v>0</v>
      </c>
      <c r="DS52" s="92">
        <v>0</v>
      </c>
      <c r="DT52" s="92">
        <v>0</v>
      </c>
      <c r="DU52" s="92">
        <v>0</v>
      </c>
      <c r="DV52" s="92">
        <v>0</v>
      </c>
      <c r="DW52" s="92">
        <v>0</v>
      </c>
      <c r="DX52" s="92">
        <v>0</v>
      </c>
      <c r="DY52" s="92">
        <v>0</v>
      </c>
      <c r="DZ52" s="92">
        <v>19618.147099999998</v>
      </c>
      <c r="EA52" s="92">
        <v>8.1597116500000002</v>
      </c>
      <c r="EB52" s="92">
        <v>9.8947700700000003E-5</v>
      </c>
      <c r="EC52" s="92">
        <v>3.3208511000000002E-5</v>
      </c>
      <c r="ED52" s="92">
        <v>1.3933641E-5</v>
      </c>
      <c r="EE52" s="92">
        <v>3.9401591099999999E-3</v>
      </c>
      <c r="EF52" s="92">
        <v>4.8016276100000001E-4</v>
      </c>
      <c r="EG52" s="92">
        <v>9.7692653300000004E-11</v>
      </c>
      <c r="EH52" s="92">
        <v>0</v>
      </c>
      <c r="EI52" s="92">
        <v>2.37041285E-6</v>
      </c>
      <c r="EJ52" s="92">
        <v>7.7368104299999995E-7</v>
      </c>
      <c r="EK52" s="92">
        <v>3.2462141700000001E-7</v>
      </c>
      <c r="EL52" s="92">
        <v>9.2462750700000003E-5</v>
      </c>
      <c r="EM52" s="92">
        <v>1.12678621E-5</v>
      </c>
      <c r="EN52" s="92">
        <v>3.40254316E-4</v>
      </c>
      <c r="EO52" s="92">
        <v>7.05070681E-2</v>
      </c>
      <c r="EP52" s="92">
        <v>0.73007918599999999</v>
      </c>
      <c r="EQ52" s="92">
        <v>205.11935099999999</v>
      </c>
      <c r="ER52" s="92">
        <v>35.794547799999997</v>
      </c>
      <c r="ES52" s="92">
        <v>1.0390265200000001E-3</v>
      </c>
      <c r="ET52" s="92">
        <v>1.2489779600000001E-11</v>
      </c>
      <c r="EU52" s="92">
        <v>8.5409480599999998E-8</v>
      </c>
      <c r="EV52" s="92">
        <v>1.7521471300000002E-8</v>
      </c>
      <c r="EW52" s="92">
        <v>3.7601641999999997E-9</v>
      </c>
      <c r="EX52" s="92">
        <v>5.5348963100000002E-2</v>
      </c>
      <c r="EY52" s="92">
        <v>0</v>
      </c>
      <c r="EZ52" s="92">
        <v>0</v>
      </c>
      <c r="FA52" s="92">
        <v>0</v>
      </c>
      <c r="FB52" s="92">
        <v>0</v>
      </c>
      <c r="FC52" s="92">
        <v>0</v>
      </c>
      <c r="FD52" s="92">
        <v>0</v>
      </c>
      <c r="FE52" s="92">
        <v>0</v>
      </c>
      <c r="FF52" s="92">
        <v>0</v>
      </c>
      <c r="FG52" s="92">
        <v>0</v>
      </c>
      <c r="FH52" s="92">
        <v>3.9610637399999999E-11</v>
      </c>
      <c r="FI52" s="92">
        <v>0</v>
      </c>
      <c r="FJ52" s="92">
        <v>0</v>
      </c>
      <c r="FK52" s="92">
        <v>0</v>
      </c>
      <c r="FL52" s="92">
        <v>0</v>
      </c>
      <c r="FM52" s="92">
        <v>0</v>
      </c>
      <c r="FN52" s="92">
        <v>0</v>
      </c>
      <c r="FO52" s="92">
        <v>0</v>
      </c>
      <c r="FP52" s="92">
        <v>0</v>
      </c>
      <c r="FQ52" s="92">
        <v>0</v>
      </c>
      <c r="FR52" s="92">
        <v>0</v>
      </c>
      <c r="FS52" s="92">
        <v>0</v>
      </c>
      <c r="FT52" s="92">
        <v>0</v>
      </c>
      <c r="FU52" s="92">
        <v>0</v>
      </c>
      <c r="FV52" s="92">
        <v>0</v>
      </c>
      <c r="FW52" s="92">
        <v>0</v>
      </c>
      <c r="FX52" s="92">
        <v>0</v>
      </c>
      <c r="FY52" s="92">
        <v>0</v>
      </c>
      <c r="FZ52" s="92">
        <v>0</v>
      </c>
      <c r="GA52" s="92">
        <v>0</v>
      </c>
      <c r="GB52" s="92">
        <v>0</v>
      </c>
      <c r="GC52" s="92">
        <v>0</v>
      </c>
      <c r="GD52" s="92">
        <v>0</v>
      </c>
      <c r="GE52" s="92">
        <v>0</v>
      </c>
      <c r="GF52" s="92">
        <v>0</v>
      </c>
      <c r="GG52" s="92">
        <v>0</v>
      </c>
      <c r="GH52" s="92">
        <v>0</v>
      </c>
      <c r="GI52" s="92">
        <v>0</v>
      </c>
      <c r="GJ52" s="92">
        <v>0.987420246</v>
      </c>
      <c r="GK52" s="92">
        <v>4.10694468E-4</v>
      </c>
      <c r="GL52" s="92">
        <v>4.9802339900000001E-9</v>
      </c>
      <c r="GM52" s="92">
        <v>1.67145021E-9</v>
      </c>
      <c r="GN52" s="92">
        <v>7.0130778199999995E-10</v>
      </c>
      <c r="GO52" s="92">
        <v>1.9831602100000001E-7</v>
      </c>
      <c r="GP52" s="92">
        <v>2.41675439E-8</v>
      </c>
      <c r="GQ52" s="92">
        <v>4.9170649600000002E-15</v>
      </c>
      <c r="GR52" s="92">
        <v>0</v>
      </c>
      <c r="GS52" s="92">
        <v>1.19307579E-10</v>
      </c>
      <c r="GT52" s="92">
        <v>3.8940901099999997E-11</v>
      </c>
      <c r="GU52" s="92">
        <v>1.6338839600000001E-11</v>
      </c>
      <c r="GV52" s="92">
        <v>4.6538335999999997E-9</v>
      </c>
      <c r="GW52" s="92">
        <v>5.6713384299999996E-10</v>
      </c>
      <c r="GX52" s="92">
        <v>1.7125674399999999E-8</v>
      </c>
      <c r="GY52" s="92">
        <v>3.5487605599999999E-6</v>
      </c>
      <c r="GZ52" s="92">
        <v>3.6746333199999998E-5</v>
      </c>
      <c r="HA52" s="92">
        <v>1.03240637E-2</v>
      </c>
      <c r="HB52" s="92">
        <v>1.80161057E-3</v>
      </c>
      <c r="HC52" s="92">
        <v>5.2296265099999997E-8</v>
      </c>
      <c r="HD52" s="92">
        <v>6.28635373E-16</v>
      </c>
      <c r="HE52" s="92">
        <v>4.2988285300000004E-12</v>
      </c>
      <c r="HF52" s="92">
        <v>8.8189039600000005E-13</v>
      </c>
      <c r="HG52" s="92">
        <v>1.8925652100000001E-13</v>
      </c>
      <c r="HH52" s="92">
        <v>2.7858230700000001E-6</v>
      </c>
      <c r="HI52" s="92">
        <v>0</v>
      </c>
      <c r="HJ52" s="92">
        <v>0</v>
      </c>
      <c r="HK52" s="92">
        <v>0</v>
      </c>
      <c r="HL52" s="92">
        <v>0</v>
      </c>
      <c r="HM52" s="92">
        <v>0</v>
      </c>
      <c r="HN52" s="92">
        <v>0</v>
      </c>
      <c r="HO52" s="92">
        <v>0</v>
      </c>
      <c r="HP52" s="92">
        <v>0</v>
      </c>
      <c r="HQ52" s="92">
        <v>0</v>
      </c>
      <c r="HR52" s="92">
        <v>1.9936819300000001E-15</v>
      </c>
      <c r="HS52" s="92">
        <v>0</v>
      </c>
      <c r="HT52" s="92">
        <v>0</v>
      </c>
      <c r="HU52" s="92">
        <v>0</v>
      </c>
      <c r="HV52" s="92">
        <v>0</v>
      </c>
      <c r="HW52" s="92">
        <v>0</v>
      </c>
      <c r="HX52" s="92">
        <v>0</v>
      </c>
      <c r="HY52" s="92">
        <v>0</v>
      </c>
      <c r="HZ52" s="92">
        <v>0</v>
      </c>
      <c r="IA52" s="92">
        <v>0</v>
      </c>
      <c r="IB52" s="92">
        <v>0</v>
      </c>
      <c r="IC52" s="92">
        <v>0</v>
      </c>
      <c r="ID52" s="92">
        <v>0</v>
      </c>
      <c r="IE52" s="92">
        <v>0</v>
      </c>
      <c r="IF52" s="92">
        <v>0</v>
      </c>
      <c r="IG52" s="92">
        <v>0</v>
      </c>
      <c r="IH52" s="92">
        <v>0</v>
      </c>
      <c r="II52" s="92">
        <v>0</v>
      </c>
      <c r="IJ52" s="92">
        <v>0</v>
      </c>
      <c r="IK52" s="92">
        <v>0</v>
      </c>
      <c r="IL52" s="92">
        <v>0</v>
      </c>
      <c r="IM52" s="92">
        <v>0</v>
      </c>
      <c r="IN52" s="92">
        <v>0</v>
      </c>
      <c r="IO52" s="92">
        <v>0</v>
      </c>
      <c r="IP52" s="92">
        <v>0</v>
      </c>
      <c r="IQ52" s="92">
        <v>0</v>
      </c>
      <c r="IR52" s="92">
        <v>0</v>
      </c>
      <c r="IS52" s="92">
        <v>0</v>
      </c>
      <c r="IT52" s="92">
        <v>1091.88744</v>
      </c>
      <c r="IU52" s="92">
        <v>19868.082699999999</v>
      </c>
      <c r="IV52" s="92">
        <v>442945.20699999999</v>
      </c>
      <c r="IW52" s="92">
        <v>99.998984399999998</v>
      </c>
      <c r="IX52" s="92">
        <v>1</v>
      </c>
      <c r="IY52" s="92">
        <v>0.807119225</v>
      </c>
      <c r="IZ52" s="92">
        <v>0.192880775</v>
      </c>
      <c r="JA52" s="92">
        <v>0</v>
      </c>
      <c r="JB52" s="92">
        <v>-59078.278200000001</v>
      </c>
      <c r="JC52" s="92">
        <v>-3246.7566499999998</v>
      </c>
      <c r="JD52" s="92">
        <v>-64.506829600000003</v>
      </c>
      <c r="JE52" s="92">
        <v>-14.0204369</v>
      </c>
      <c r="JF52" s="92">
        <v>-0.77051918600000002</v>
      </c>
      <c r="JG52" s="92">
        <v>4.1084368000000002E-5</v>
      </c>
      <c r="JH52" s="92">
        <v>7.4757488200000004E-4</v>
      </c>
      <c r="JI52" s="92">
        <v>18.196090600000002</v>
      </c>
      <c r="JJ52" s="92">
        <v>331.311599</v>
      </c>
      <c r="JK52" s="92">
        <v>0</v>
      </c>
      <c r="JL52" s="92">
        <v>0</v>
      </c>
      <c r="JM52" s="92">
        <v>0</v>
      </c>
      <c r="JN52" s="92">
        <v>0</v>
      </c>
      <c r="JO52" s="92">
        <v>0</v>
      </c>
      <c r="JP52" s="92">
        <v>0</v>
      </c>
      <c r="JQ52" s="92">
        <v>0</v>
      </c>
      <c r="JR52" s="92">
        <v>0</v>
      </c>
      <c r="JS52" s="92">
        <v>0</v>
      </c>
      <c r="JT52" s="92">
        <v>0</v>
      </c>
      <c r="JU52" s="92">
        <v>0</v>
      </c>
      <c r="JV52" s="92">
        <v>0</v>
      </c>
      <c r="JW52" s="92">
        <v>0</v>
      </c>
      <c r="JX52" s="92">
        <v>0</v>
      </c>
      <c r="JY52" s="92">
        <v>0</v>
      </c>
      <c r="JZ52" s="92">
        <v>0</v>
      </c>
      <c r="KA52" s="92">
        <v>0</v>
      </c>
      <c r="KB52" s="92">
        <v>0</v>
      </c>
      <c r="KC52" s="92">
        <v>0</v>
      </c>
      <c r="KD52" s="92">
        <v>0</v>
      </c>
      <c r="KE52" s="92">
        <v>0</v>
      </c>
      <c r="KF52" s="92">
        <v>0</v>
      </c>
      <c r="KG52" s="92">
        <v>0</v>
      </c>
      <c r="KH52" s="92">
        <v>0</v>
      </c>
      <c r="KI52" s="92">
        <v>0</v>
      </c>
      <c r="KJ52" s="92">
        <v>0</v>
      </c>
      <c r="KK52" s="92">
        <v>0</v>
      </c>
      <c r="KL52" s="92">
        <v>0</v>
      </c>
      <c r="KM52" s="92">
        <v>0</v>
      </c>
      <c r="KN52" s="92">
        <v>0</v>
      </c>
      <c r="KO52" s="92">
        <v>0</v>
      </c>
      <c r="KP52" s="92">
        <v>0</v>
      </c>
      <c r="KQ52" s="92">
        <v>0</v>
      </c>
      <c r="KR52" s="92">
        <v>0</v>
      </c>
      <c r="KS52" s="92">
        <v>0</v>
      </c>
      <c r="KT52" s="92">
        <v>0</v>
      </c>
      <c r="KU52" s="92">
        <v>0</v>
      </c>
      <c r="KV52" s="92">
        <v>0</v>
      </c>
      <c r="KW52" s="92">
        <v>0</v>
      </c>
      <c r="KX52" s="92">
        <v>0</v>
      </c>
      <c r="KY52" s="92">
        <v>0</v>
      </c>
      <c r="KZ52" s="92">
        <v>0</v>
      </c>
      <c r="LA52" s="92">
        <v>0</v>
      </c>
      <c r="LB52" s="92">
        <v>0</v>
      </c>
      <c r="LC52" s="92">
        <v>0</v>
      </c>
      <c r="LD52" s="92">
        <v>0</v>
      </c>
      <c r="LE52" s="92">
        <v>0</v>
      </c>
      <c r="LF52" s="92">
        <v>0</v>
      </c>
      <c r="LG52" s="92">
        <v>0</v>
      </c>
      <c r="LH52" s="92">
        <v>0</v>
      </c>
      <c r="LI52" s="92">
        <v>0</v>
      </c>
      <c r="LJ52" s="92">
        <v>0</v>
      </c>
      <c r="LK52" s="92">
        <v>0</v>
      </c>
      <c r="LL52" s="92">
        <v>0</v>
      </c>
      <c r="LM52" s="92">
        <v>0</v>
      </c>
      <c r="LN52" s="92">
        <v>0</v>
      </c>
      <c r="LO52" s="92">
        <v>0</v>
      </c>
      <c r="LP52" s="92">
        <v>0</v>
      </c>
      <c r="LQ52" s="92">
        <v>0</v>
      </c>
      <c r="LR52" s="92">
        <v>0</v>
      </c>
      <c r="LS52" s="92">
        <v>0</v>
      </c>
      <c r="LT52" s="92">
        <v>0</v>
      </c>
      <c r="LU52" s="92">
        <v>0</v>
      </c>
      <c r="LV52" s="92">
        <v>0</v>
      </c>
      <c r="LW52" s="92">
        <v>0</v>
      </c>
      <c r="LX52" s="92">
        <v>0</v>
      </c>
      <c r="LY52" s="92">
        <v>0</v>
      </c>
      <c r="LZ52" s="92">
        <v>0</v>
      </c>
      <c r="MA52" s="92">
        <v>0</v>
      </c>
      <c r="MB52" s="92">
        <v>0</v>
      </c>
      <c r="MC52" s="92">
        <v>0</v>
      </c>
      <c r="MD52" s="92">
        <v>0</v>
      </c>
      <c r="ME52" s="92">
        <v>0</v>
      </c>
      <c r="MF52" s="92">
        <v>0</v>
      </c>
      <c r="MG52" s="92">
        <v>0</v>
      </c>
      <c r="MH52" s="92">
        <v>0</v>
      </c>
      <c r="MI52" s="92">
        <v>0</v>
      </c>
      <c r="MJ52" s="92">
        <v>0</v>
      </c>
      <c r="MK52" s="92">
        <v>0</v>
      </c>
      <c r="ML52" s="92">
        <v>0</v>
      </c>
      <c r="MM52" s="92">
        <v>0</v>
      </c>
      <c r="MN52" s="92">
        <v>0</v>
      </c>
      <c r="MO52" s="92">
        <v>0</v>
      </c>
      <c r="MP52" s="92">
        <v>0</v>
      </c>
      <c r="MQ52" s="92">
        <v>0</v>
      </c>
      <c r="MR52" s="92">
        <v>0</v>
      </c>
      <c r="MS52" s="92">
        <v>0</v>
      </c>
      <c r="MT52" s="92">
        <v>0</v>
      </c>
      <c r="MU52" s="92">
        <v>0</v>
      </c>
      <c r="MV52" s="92">
        <v>0</v>
      </c>
      <c r="MW52" s="92">
        <v>0</v>
      </c>
      <c r="MX52" s="92">
        <v>0</v>
      </c>
      <c r="MY52" s="92">
        <v>0</v>
      </c>
      <c r="MZ52" s="92">
        <v>0</v>
      </c>
      <c r="NA52" s="92">
        <v>0</v>
      </c>
      <c r="NB52" s="92">
        <v>0</v>
      </c>
      <c r="NC52" s="92">
        <v>0</v>
      </c>
      <c r="ND52" s="92">
        <v>0</v>
      </c>
      <c r="NE52" s="92">
        <v>0</v>
      </c>
      <c r="NF52" s="92">
        <v>0</v>
      </c>
      <c r="NG52" s="92">
        <v>0</v>
      </c>
      <c r="NH52" s="92">
        <v>0</v>
      </c>
      <c r="NI52" s="92">
        <v>0</v>
      </c>
      <c r="NJ52" s="92">
        <v>0</v>
      </c>
      <c r="NK52" s="92">
        <v>0</v>
      </c>
      <c r="NL52" s="92">
        <v>0</v>
      </c>
      <c r="NM52" s="92">
        <v>0</v>
      </c>
      <c r="NN52" s="92">
        <v>0</v>
      </c>
      <c r="NO52" s="92">
        <v>0</v>
      </c>
      <c r="NP52" s="92">
        <v>0</v>
      </c>
      <c r="NQ52" s="92">
        <v>0</v>
      </c>
      <c r="NR52" s="92">
        <v>0</v>
      </c>
      <c r="NS52" s="92">
        <v>0</v>
      </c>
      <c r="NT52" s="92">
        <v>0</v>
      </c>
      <c r="NU52" s="92">
        <v>0</v>
      </c>
      <c r="NV52" s="92">
        <v>0</v>
      </c>
      <c r="NW52" s="92">
        <v>0</v>
      </c>
      <c r="NX52" s="92">
        <v>0</v>
      </c>
      <c r="NY52" s="92">
        <v>0</v>
      </c>
      <c r="NZ52" s="92">
        <v>0</v>
      </c>
      <c r="OA52" s="92">
        <v>0</v>
      </c>
      <c r="OB52" s="92">
        <v>0</v>
      </c>
      <c r="OC52" s="92">
        <v>0</v>
      </c>
      <c r="OD52" s="92">
        <v>0</v>
      </c>
      <c r="OE52" s="92">
        <v>0</v>
      </c>
      <c r="OF52" s="92">
        <v>0</v>
      </c>
      <c r="OG52" s="92">
        <v>0</v>
      </c>
      <c r="OH52" s="92">
        <v>0</v>
      </c>
      <c r="OI52" s="92">
        <v>0</v>
      </c>
      <c r="OJ52" s="92">
        <v>0</v>
      </c>
      <c r="OK52" s="92">
        <v>0</v>
      </c>
      <c r="OL52" s="92">
        <v>0</v>
      </c>
      <c r="OM52" s="92">
        <v>0</v>
      </c>
      <c r="ON52" s="92">
        <v>0</v>
      </c>
      <c r="OO52" s="92">
        <v>0</v>
      </c>
      <c r="OP52" s="92">
        <v>0</v>
      </c>
      <c r="OQ52" s="92">
        <v>0</v>
      </c>
      <c r="OR52" s="92">
        <v>0</v>
      </c>
      <c r="OS52" s="92">
        <v>0</v>
      </c>
      <c r="OT52" s="92">
        <v>0</v>
      </c>
      <c r="OU52" s="92">
        <v>0</v>
      </c>
      <c r="OV52" s="92">
        <v>0</v>
      </c>
      <c r="OW52" s="92">
        <v>0</v>
      </c>
      <c r="OX52" s="92">
        <v>0</v>
      </c>
      <c r="OY52" s="92">
        <v>0</v>
      </c>
      <c r="OZ52" s="92">
        <v>0</v>
      </c>
      <c r="PA52" s="92">
        <v>0</v>
      </c>
      <c r="PB52" s="92">
        <v>0</v>
      </c>
      <c r="PC52" s="92">
        <v>0</v>
      </c>
      <c r="PD52" s="92">
        <v>0</v>
      </c>
      <c r="PE52" s="92">
        <v>0</v>
      </c>
      <c r="PF52" s="92">
        <v>0</v>
      </c>
      <c r="PG52" s="92">
        <v>0</v>
      </c>
      <c r="PH52" s="92">
        <v>0</v>
      </c>
      <c r="PI52" s="92">
        <v>0</v>
      </c>
      <c r="PJ52" s="92">
        <v>0</v>
      </c>
      <c r="PK52" s="92">
        <v>0</v>
      </c>
      <c r="PL52" s="92">
        <v>0</v>
      </c>
      <c r="PM52" s="92">
        <v>0</v>
      </c>
      <c r="PN52" s="92">
        <v>0</v>
      </c>
      <c r="PO52" s="92">
        <v>0</v>
      </c>
      <c r="PP52" s="92">
        <v>0</v>
      </c>
      <c r="PQ52" s="92">
        <v>0</v>
      </c>
      <c r="PR52" s="92">
        <v>0</v>
      </c>
      <c r="PS52" s="92">
        <v>0</v>
      </c>
      <c r="PT52" s="92">
        <v>0</v>
      </c>
      <c r="PU52" s="92">
        <v>0</v>
      </c>
      <c r="PV52" s="92">
        <v>0</v>
      </c>
      <c r="PW52" s="92">
        <v>0</v>
      </c>
      <c r="PX52" s="92">
        <v>0</v>
      </c>
      <c r="PY52" s="92">
        <v>0</v>
      </c>
      <c r="PZ52" s="92">
        <v>0</v>
      </c>
      <c r="QA52" s="92">
        <v>0</v>
      </c>
      <c r="QB52" s="92">
        <v>0</v>
      </c>
      <c r="QC52" s="92">
        <v>0</v>
      </c>
      <c r="QD52" s="92">
        <v>0</v>
      </c>
      <c r="QE52" s="92">
        <v>0</v>
      </c>
      <c r="QF52" s="92">
        <v>0</v>
      </c>
      <c r="QG52" s="92">
        <v>0</v>
      </c>
      <c r="QH52" s="92">
        <v>0</v>
      </c>
      <c r="QI52" s="92">
        <v>0</v>
      </c>
      <c r="QJ52" s="92">
        <v>0</v>
      </c>
      <c r="QK52" s="92">
        <v>0</v>
      </c>
      <c r="QL52" s="92">
        <v>0</v>
      </c>
      <c r="QM52" s="92">
        <v>0</v>
      </c>
      <c r="QN52" s="92">
        <v>0</v>
      </c>
      <c r="QO52" s="92">
        <v>0</v>
      </c>
      <c r="QP52" s="92">
        <v>0</v>
      </c>
      <c r="QQ52" s="92">
        <v>0</v>
      </c>
      <c r="QR52" s="92">
        <v>0</v>
      </c>
      <c r="QS52" s="92">
        <v>0</v>
      </c>
      <c r="QT52" s="92">
        <v>0</v>
      </c>
      <c r="QU52" s="92">
        <v>0</v>
      </c>
      <c r="QV52" s="92">
        <v>0</v>
      </c>
      <c r="QW52" s="92">
        <v>0</v>
      </c>
      <c r="QX52" s="92">
        <v>0</v>
      </c>
      <c r="QY52" s="92">
        <v>0</v>
      </c>
      <c r="QZ52" s="92">
        <v>0</v>
      </c>
      <c r="RA52" s="92">
        <v>0</v>
      </c>
      <c r="RB52" s="92">
        <v>0</v>
      </c>
      <c r="RC52" s="92">
        <v>0</v>
      </c>
      <c r="RD52" s="92">
        <v>0</v>
      </c>
      <c r="RE52" s="92">
        <v>0</v>
      </c>
      <c r="RF52" s="92">
        <v>0</v>
      </c>
      <c r="RG52" s="92">
        <v>0</v>
      </c>
      <c r="RH52" s="92">
        <v>0</v>
      </c>
      <c r="RI52" s="92">
        <v>0</v>
      </c>
      <c r="RJ52" s="92">
        <v>0</v>
      </c>
      <c r="RK52" s="92">
        <v>0</v>
      </c>
      <c r="RL52" s="92">
        <v>0</v>
      </c>
      <c r="RM52" s="92">
        <v>0</v>
      </c>
      <c r="RN52" s="92">
        <v>0</v>
      </c>
      <c r="RO52" s="92">
        <v>0</v>
      </c>
      <c r="RP52" s="92">
        <v>0</v>
      </c>
      <c r="RQ52" s="92">
        <v>0</v>
      </c>
      <c r="RR52" s="92">
        <v>0</v>
      </c>
      <c r="RS52" s="92">
        <v>0</v>
      </c>
      <c r="RT52" s="92">
        <v>0</v>
      </c>
      <c r="RU52" s="92">
        <v>0</v>
      </c>
      <c r="RV52" s="92">
        <v>0</v>
      </c>
      <c r="RW52" s="92">
        <v>0</v>
      </c>
      <c r="RX52" s="92">
        <v>0</v>
      </c>
      <c r="RY52" s="92">
        <v>0</v>
      </c>
      <c r="RZ52" s="92">
        <v>0</v>
      </c>
      <c r="SA52" s="92">
        <v>0</v>
      </c>
      <c r="SB52" s="92">
        <v>0</v>
      </c>
      <c r="SC52" s="92">
        <v>0</v>
      </c>
      <c r="SD52" s="92">
        <v>0</v>
      </c>
      <c r="SE52" s="92">
        <v>0</v>
      </c>
      <c r="SF52" s="92">
        <v>0</v>
      </c>
      <c r="SG52" s="92">
        <v>0</v>
      </c>
      <c r="SH52" s="92">
        <v>0</v>
      </c>
      <c r="SI52" s="92">
        <v>0</v>
      </c>
      <c r="SJ52" s="92">
        <v>0</v>
      </c>
      <c r="SK52" s="92">
        <v>0</v>
      </c>
      <c r="SL52" s="92">
        <v>0</v>
      </c>
      <c r="SM52" s="92">
        <v>0</v>
      </c>
      <c r="SN52" s="92">
        <v>0</v>
      </c>
      <c r="SO52" s="92">
        <v>0</v>
      </c>
      <c r="SP52" s="92">
        <v>0</v>
      </c>
      <c r="SQ52" s="92">
        <v>0</v>
      </c>
      <c r="SR52" s="92">
        <v>0</v>
      </c>
      <c r="SS52" s="92">
        <v>0</v>
      </c>
      <c r="ST52" s="92">
        <v>0</v>
      </c>
      <c r="SU52" s="92">
        <v>0</v>
      </c>
      <c r="SV52" s="92">
        <v>0</v>
      </c>
      <c r="SW52" s="92">
        <v>0</v>
      </c>
      <c r="SX52" s="92">
        <v>0</v>
      </c>
      <c r="SY52" s="92">
        <v>0</v>
      </c>
      <c r="SZ52" s="92">
        <v>0</v>
      </c>
      <c r="TA52" s="92">
        <v>0</v>
      </c>
      <c r="TB52" s="92">
        <v>0</v>
      </c>
      <c r="TC52" s="92">
        <v>1</v>
      </c>
      <c r="TD52" s="92">
        <v>0</v>
      </c>
      <c r="TE52" s="92">
        <v>0</v>
      </c>
      <c r="TF52" s="92">
        <v>0</v>
      </c>
      <c r="TG52" s="92">
        <v>0</v>
      </c>
      <c r="TH52" s="92">
        <v>0</v>
      </c>
      <c r="TI52" s="92">
        <v>0</v>
      </c>
      <c r="TJ52" s="92">
        <v>0</v>
      </c>
      <c r="TK52" s="92">
        <v>0</v>
      </c>
      <c r="TL52" s="92">
        <v>0</v>
      </c>
      <c r="TM52" s="92">
        <v>0</v>
      </c>
      <c r="TN52" s="92">
        <v>0</v>
      </c>
      <c r="TO52" s="92">
        <v>0</v>
      </c>
      <c r="TP52" s="92">
        <v>2.0029919199999999E-2</v>
      </c>
      <c r="TQ52" s="92">
        <v>-76255448.975700006</v>
      </c>
      <c r="TR52" s="92">
        <v>3.4052158055555598E-3</v>
      </c>
      <c r="TS52" s="92">
        <v>0.244100104166667</v>
      </c>
      <c r="TT52" s="92">
        <v>4.8147037222222298E-5</v>
      </c>
      <c r="TU52" s="92">
        <v>1.197578325E-17</v>
      </c>
      <c r="TV52" s="92">
        <v>4.0192740833333403E-18</v>
      </c>
      <c r="TW52" s="92">
        <v>1.6864087083333401E-18</v>
      </c>
      <c r="TX52" s="92">
        <v>1.54066035E-14</v>
      </c>
      <c r="TY52" s="92">
        <v>1.8775072472222201E-15</v>
      </c>
      <c r="TZ52" s="92">
        <v>0</v>
      </c>
      <c r="UA52" s="92">
        <v>0</v>
      </c>
      <c r="UB52" s="92">
        <v>3.12991686111111E-19</v>
      </c>
      <c r="UC52" s="92">
        <v>1.0215761972222199E-19</v>
      </c>
      <c r="UD52" s="92">
        <v>4.2863336944444501E-20</v>
      </c>
      <c r="UE52" s="92">
        <v>4.1084280000000002E-16</v>
      </c>
      <c r="UF52" s="92">
        <v>5.0066864444444501E-17</v>
      </c>
      <c r="UG52" s="92">
        <v>4.1181471666666702E-17</v>
      </c>
      <c r="UH52" s="92">
        <v>2.3858739333333397E-10</v>
      </c>
      <c r="UI52" s="92">
        <v>1.0677339249999999E-7</v>
      </c>
      <c r="UJ52" s="92">
        <v>5.73623422222223E-4</v>
      </c>
      <c r="UK52" s="92">
        <v>7.8945937777777901E-5</v>
      </c>
      <c r="UL52" s="92">
        <v>5.8175418611111199E-11</v>
      </c>
      <c r="UM52" s="92">
        <v>0</v>
      </c>
      <c r="UN52" s="92">
        <v>1.22555471666667E-16</v>
      </c>
      <c r="UO52" s="92">
        <v>4.3077744444444504E-18</v>
      </c>
      <c r="UP52" s="92">
        <v>5.99285058333334E-14</v>
      </c>
      <c r="UQ52" s="92">
        <v>6.3154323888888898E-11</v>
      </c>
      <c r="UR52" s="92">
        <v>0</v>
      </c>
      <c r="US52" s="92">
        <v>0</v>
      </c>
      <c r="UT52" s="92">
        <v>0</v>
      </c>
      <c r="UU52" s="92">
        <v>0</v>
      </c>
      <c r="UV52" s="92">
        <v>0</v>
      </c>
      <c r="UW52" s="92">
        <v>0</v>
      </c>
      <c r="UX52" s="92">
        <v>0</v>
      </c>
      <c r="UY52" s="92">
        <v>0</v>
      </c>
      <c r="UZ52" s="92">
        <v>0</v>
      </c>
      <c r="VA52" s="92">
        <v>0</v>
      </c>
      <c r="VB52" s="92">
        <v>0</v>
      </c>
      <c r="VC52" s="92">
        <v>0</v>
      </c>
      <c r="VD52" s="92">
        <v>0</v>
      </c>
      <c r="VE52" s="92">
        <v>0</v>
      </c>
      <c r="VF52" s="92">
        <v>0</v>
      </c>
      <c r="VG52" s="92">
        <v>0</v>
      </c>
      <c r="VH52" s="92">
        <v>0</v>
      </c>
      <c r="VI52" s="92">
        <v>0</v>
      </c>
      <c r="VJ52" s="92">
        <v>0</v>
      </c>
      <c r="VK52" s="92">
        <v>0</v>
      </c>
      <c r="VL52" s="92">
        <v>0</v>
      </c>
      <c r="VM52" s="92">
        <v>0</v>
      </c>
      <c r="VN52" s="92">
        <v>0</v>
      </c>
      <c r="VO52" s="92">
        <v>0</v>
      </c>
      <c r="VP52" s="92">
        <v>0</v>
      </c>
      <c r="VQ52" s="92">
        <v>0</v>
      </c>
      <c r="VR52" s="92">
        <v>0</v>
      </c>
      <c r="VS52" s="92">
        <v>0</v>
      </c>
      <c r="VT52" s="92">
        <v>0</v>
      </c>
      <c r="VU52" s="92">
        <v>0</v>
      </c>
      <c r="VV52" s="92">
        <v>0</v>
      </c>
      <c r="VW52" s="92">
        <v>0</v>
      </c>
      <c r="VX52" s="92">
        <v>0</v>
      </c>
      <c r="VY52" s="92">
        <v>0</v>
      </c>
      <c r="VZ52" s="92">
        <v>0</v>
      </c>
      <c r="WA52" s="92">
        <v>0</v>
      </c>
      <c r="WB52" s="92">
        <v>0</v>
      </c>
      <c r="WC52" s="92">
        <v>0</v>
      </c>
    </row>
    <row r="53" spans="2:601" ht="13.5" customHeight="1">
      <c r="B53" s="851" t="s">
        <v>2747</v>
      </c>
      <c r="C53" s="92">
        <v>0</v>
      </c>
      <c r="D53" s="92">
        <v>291537.25699999998</v>
      </c>
      <c r="E53" s="92">
        <v>-877.53513799999996</v>
      </c>
      <c r="F53" s="92">
        <v>11321.077799999999</v>
      </c>
      <c r="G53" s="92">
        <v>0.21681557400000001</v>
      </c>
      <c r="H53" s="92">
        <v>19.7063256</v>
      </c>
      <c r="I53" s="92">
        <v>6.6137740000000003</v>
      </c>
      <c r="J53" s="92">
        <v>2.77501007</v>
      </c>
      <c r="K53" s="92">
        <v>110.854508</v>
      </c>
      <c r="L53" s="92">
        <v>13.509151599999999</v>
      </c>
      <c r="M53" s="92">
        <v>4.2225180299999999E-7</v>
      </c>
      <c r="N53" s="92">
        <v>0</v>
      </c>
      <c r="O53" s="92">
        <v>0.54035617599999997</v>
      </c>
      <c r="P53" s="92">
        <v>0.176367307</v>
      </c>
      <c r="Q53" s="92">
        <v>7.4000268600000002E-2</v>
      </c>
      <c r="R53" s="92">
        <v>2.9561204999999999</v>
      </c>
      <c r="S53" s="92">
        <v>0.360244075</v>
      </c>
      <c r="T53" s="92">
        <v>67.764710800000003</v>
      </c>
      <c r="U53" s="92">
        <v>4.3152222099999999</v>
      </c>
      <c r="V53" s="92">
        <v>2.9307395600000001</v>
      </c>
      <c r="W53" s="92">
        <v>4.7743364799999997</v>
      </c>
      <c r="X53" s="92">
        <v>24.517863599999998</v>
      </c>
      <c r="Y53" s="92">
        <v>1.14675847E-2</v>
      </c>
      <c r="Z53" s="92">
        <v>4.1571747899999998E-7</v>
      </c>
      <c r="AA53" s="92">
        <v>3.2812148800000001E-5</v>
      </c>
      <c r="AB53" s="92">
        <v>1.71808158E-5</v>
      </c>
      <c r="AC53" s="92">
        <v>3.71211397E-10</v>
      </c>
      <c r="AD53" s="92">
        <v>18.7767239</v>
      </c>
      <c r="AE53" s="92">
        <v>0</v>
      </c>
      <c r="AF53" s="92">
        <v>0</v>
      </c>
      <c r="AG53" s="92">
        <v>0</v>
      </c>
      <c r="AH53" s="92">
        <v>0</v>
      </c>
      <c r="AI53" s="92">
        <v>0</v>
      </c>
      <c r="AJ53" s="92">
        <v>0</v>
      </c>
      <c r="AK53" s="92">
        <v>0</v>
      </c>
      <c r="AL53" s="92">
        <v>0</v>
      </c>
      <c r="AM53" s="92">
        <v>0</v>
      </c>
      <c r="AN53" s="92">
        <v>5.5034903400000002E-8</v>
      </c>
      <c r="AO53" s="92">
        <v>0</v>
      </c>
      <c r="AP53" s="92">
        <v>0</v>
      </c>
      <c r="AQ53" s="92">
        <v>0</v>
      </c>
      <c r="AR53" s="92">
        <v>0</v>
      </c>
      <c r="AS53" s="92">
        <v>0</v>
      </c>
      <c r="AT53" s="92">
        <v>0</v>
      </c>
      <c r="AU53" s="92">
        <v>0</v>
      </c>
      <c r="AV53" s="92">
        <v>0</v>
      </c>
      <c r="AW53" s="92">
        <v>0</v>
      </c>
      <c r="AX53" s="92">
        <v>0</v>
      </c>
      <c r="AY53" s="92">
        <v>0</v>
      </c>
      <c r="AZ53" s="92">
        <v>0</v>
      </c>
      <c r="BA53" s="92">
        <v>0</v>
      </c>
      <c r="BB53" s="92">
        <v>0</v>
      </c>
      <c r="BC53" s="92">
        <v>0</v>
      </c>
      <c r="BD53" s="92">
        <v>0</v>
      </c>
      <c r="BE53" s="92">
        <v>0</v>
      </c>
      <c r="BF53" s="92">
        <v>0</v>
      </c>
      <c r="BG53" s="92">
        <v>0</v>
      </c>
      <c r="BH53" s="92">
        <v>0</v>
      </c>
      <c r="BI53" s="92">
        <v>0</v>
      </c>
      <c r="BJ53" s="92">
        <v>0</v>
      </c>
      <c r="BK53" s="92">
        <v>0</v>
      </c>
      <c r="BL53" s="92">
        <v>0</v>
      </c>
      <c r="BM53" s="92">
        <v>0</v>
      </c>
      <c r="BN53" s="92">
        <v>0</v>
      </c>
      <c r="BO53" s="92">
        <v>0</v>
      </c>
      <c r="BP53" s="92">
        <v>0.97579081499999998</v>
      </c>
      <c r="BQ53" s="92">
        <v>1.86878537E-5</v>
      </c>
      <c r="BR53" s="92">
        <v>1.6985354000000001E-3</v>
      </c>
      <c r="BS53" s="92">
        <v>5.7005702300000002E-4</v>
      </c>
      <c r="BT53" s="92">
        <v>2.3918476500000001E-4</v>
      </c>
      <c r="BU53" s="92">
        <v>9.5548155800000006E-3</v>
      </c>
      <c r="BV53" s="92">
        <v>1.16438613E-3</v>
      </c>
      <c r="BW53" s="92">
        <v>3.6394894300000001E-11</v>
      </c>
      <c r="BX53" s="92">
        <v>0</v>
      </c>
      <c r="BY53" s="92">
        <v>4.6574593099999999E-5</v>
      </c>
      <c r="BZ53" s="92">
        <v>1.5201520599999999E-5</v>
      </c>
      <c r="CA53" s="92">
        <v>6.3782604099999997E-6</v>
      </c>
      <c r="CB53" s="92">
        <v>2.54795106E-4</v>
      </c>
      <c r="CC53" s="92">
        <v>3.1050299700000002E-5</v>
      </c>
      <c r="CD53" s="92">
        <v>5.8408027399999996E-3</v>
      </c>
      <c r="CE53" s="92">
        <v>3.7193933900000001E-4</v>
      </c>
      <c r="CF53" s="92">
        <v>2.5260746300000001E-4</v>
      </c>
      <c r="CG53" s="92">
        <v>4.11511498E-4</v>
      </c>
      <c r="CH53" s="92">
        <v>2.11325339E-3</v>
      </c>
      <c r="CI53" s="92">
        <v>9.8841859600000005E-7</v>
      </c>
      <c r="CJ53" s="92">
        <v>3.5831685300000001E-11</v>
      </c>
      <c r="CK53" s="92">
        <v>2.8281577E-9</v>
      </c>
      <c r="CL53" s="92">
        <v>1.4808556699999999E-9</v>
      </c>
      <c r="CM53" s="92">
        <v>3.1995599500000003E-14</v>
      </c>
      <c r="CN53" s="92">
        <v>1.61841081E-3</v>
      </c>
      <c r="CO53" s="92">
        <v>0</v>
      </c>
      <c r="CP53" s="92">
        <v>0</v>
      </c>
      <c r="CQ53" s="92">
        <v>0</v>
      </c>
      <c r="CR53" s="92">
        <v>0</v>
      </c>
      <c r="CS53" s="92">
        <v>0</v>
      </c>
      <c r="CT53" s="92">
        <v>0</v>
      </c>
      <c r="CU53" s="92">
        <v>0</v>
      </c>
      <c r="CV53" s="92">
        <v>0</v>
      </c>
      <c r="CW53" s="92">
        <v>0</v>
      </c>
      <c r="CX53" s="92">
        <v>4.7435901500000001E-12</v>
      </c>
      <c r="CY53" s="92">
        <v>0</v>
      </c>
      <c r="CZ53" s="92">
        <v>0</v>
      </c>
      <c r="DA53" s="92">
        <v>0</v>
      </c>
      <c r="DB53" s="92">
        <v>0</v>
      </c>
      <c r="DC53" s="92">
        <v>0</v>
      </c>
      <c r="DD53" s="92">
        <v>0</v>
      </c>
      <c r="DE53" s="92">
        <v>0</v>
      </c>
      <c r="DF53" s="92">
        <v>0</v>
      </c>
      <c r="DG53" s="92">
        <v>0</v>
      </c>
      <c r="DH53" s="92">
        <v>0</v>
      </c>
      <c r="DI53" s="92">
        <v>0</v>
      </c>
      <c r="DJ53" s="92">
        <v>0</v>
      </c>
      <c r="DK53" s="92">
        <v>0</v>
      </c>
      <c r="DL53" s="92">
        <v>0</v>
      </c>
      <c r="DM53" s="92">
        <v>0</v>
      </c>
      <c r="DN53" s="92">
        <v>0</v>
      </c>
      <c r="DO53" s="92">
        <v>0</v>
      </c>
      <c r="DP53" s="92">
        <v>0</v>
      </c>
      <c r="DQ53" s="92">
        <v>0</v>
      </c>
      <c r="DR53" s="92">
        <v>0</v>
      </c>
      <c r="DS53" s="92">
        <v>0</v>
      </c>
      <c r="DT53" s="92">
        <v>0</v>
      </c>
      <c r="DU53" s="92">
        <v>0</v>
      </c>
      <c r="DV53" s="92">
        <v>0</v>
      </c>
      <c r="DW53" s="92">
        <v>0</v>
      </c>
      <c r="DX53" s="92">
        <v>0</v>
      </c>
      <c r="DY53" s="92">
        <v>0</v>
      </c>
      <c r="DZ53" s="92">
        <v>203952.38699999999</v>
      </c>
      <c r="EA53" s="92">
        <v>9.9884853600000003</v>
      </c>
      <c r="EB53" s="92">
        <v>3550.2458999999999</v>
      </c>
      <c r="EC53" s="92">
        <v>1191.5221799999999</v>
      </c>
      <c r="ED53" s="92">
        <v>499.93937599999998</v>
      </c>
      <c r="EE53" s="92">
        <v>16642.7425</v>
      </c>
      <c r="EF53" s="92">
        <v>2028.1478400000001</v>
      </c>
      <c r="EG53" s="92">
        <v>1.4453682599999999E-4</v>
      </c>
      <c r="EH53" s="92">
        <v>0</v>
      </c>
      <c r="EI53" s="92">
        <v>87.614647300000001</v>
      </c>
      <c r="EJ53" s="92">
        <v>28.596618400000001</v>
      </c>
      <c r="EK53" s="92">
        <v>11.9985812</v>
      </c>
      <c r="EL53" s="92">
        <v>390.55117000000001</v>
      </c>
      <c r="EM53" s="92">
        <v>47.594049400000003</v>
      </c>
      <c r="EN53" s="92">
        <v>12208.3331</v>
      </c>
      <c r="EO53" s="92">
        <v>656.55985199999998</v>
      </c>
      <c r="EP53" s="92">
        <v>369.59556600000002</v>
      </c>
      <c r="EQ53" s="92">
        <v>458.74479500000001</v>
      </c>
      <c r="ER53" s="92">
        <v>1472.3604700000001</v>
      </c>
      <c r="ES53" s="92">
        <v>1.03298673</v>
      </c>
      <c r="ET53" s="92">
        <v>6.3250283699999995E-5</v>
      </c>
      <c r="EU53" s="92">
        <v>3.0218256600000001E-3</v>
      </c>
      <c r="EV53" s="92">
        <v>2.0288694799999998E-3</v>
      </c>
      <c r="EW53" s="92">
        <v>6.3219379799999999E-9</v>
      </c>
      <c r="EX53" s="92">
        <v>1841.61132</v>
      </c>
      <c r="EY53" s="92">
        <v>0</v>
      </c>
      <c r="EZ53" s="92">
        <v>0</v>
      </c>
      <c r="FA53" s="92">
        <v>0</v>
      </c>
      <c r="FB53" s="92">
        <v>0</v>
      </c>
      <c r="FC53" s="92">
        <v>0</v>
      </c>
      <c r="FD53" s="92">
        <v>0</v>
      </c>
      <c r="FE53" s="92">
        <v>0</v>
      </c>
      <c r="FF53" s="92">
        <v>0</v>
      </c>
      <c r="FG53" s="92">
        <v>0</v>
      </c>
      <c r="FH53" s="92">
        <v>1.5545530899999999E-5</v>
      </c>
      <c r="FI53" s="92">
        <v>0</v>
      </c>
      <c r="FJ53" s="92">
        <v>0</v>
      </c>
      <c r="FK53" s="92">
        <v>0</v>
      </c>
      <c r="FL53" s="92">
        <v>0</v>
      </c>
      <c r="FM53" s="92">
        <v>0</v>
      </c>
      <c r="FN53" s="92">
        <v>0</v>
      </c>
      <c r="FO53" s="92">
        <v>0</v>
      </c>
      <c r="FP53" s="92">
        <v>0</v>
      </c>
      <c r="FQ53" s="92">
        <v>0</v>
      </c>
      <c r="FR53" s="92">
        <v>0</v>
      </c>
      <c r="FS53" s="92">
        <v>0</v>
      </c>
      <c r="FT53" s="92">
        <v>0</v>
      </c>
      <c r="FU53" s="92">
        <v>0</v>
      </c>
      <c r="FV53" s="92">
        <v>0</v>
      </c>
      <c r="FW53" s="92">
        <v>0</v>
      </c>
      <c r="FX53" s="92">
        <v>0</v>
      </c>
      <c r="FY53" s="92">
        <v>0</v>
      </c>
      <c r="FZ53" s="92">
        <v>0</v>
      </c>
      <c r="GA53" s="92">
        <v>0</v>
      </c>
      <c r="GB53" s="92">
        <v>0</v>
      </c>
      <c r="GC53" s="92">
        <v>0</v>
      </c>
      <c r="GD53" s="92">
        <v>0</v>
      </c>
      <c r="GE53" s="92">
        <v>0</v>
      </c>
      <c r="GF53" s="92">
        <v>0</v>
      </c>
      <c r="GG53" s="92">
        <v>0</v>
      </c>
      <c r="GH53" s="92">
        <v>0</v>
      </c>
      <c r="GI53" s="92">
        <v>0</v>
      </c>
      <c r="GJ53" s="92">
        <v>0.83093397000000002</v>
      </c>
      <c r="GK53" s="92">
        <v>4.0694653799999999E-5</v>
      </c>
      <c r="GL53" s="92">
        <v>1.4464257899999999E-2</v>
      </c>
      <c r="GM53" s="92">
        <v>4.85444799E-3</v>
      </c>
      <c r="GN53" s="92">
        <v>2.0368313300000002E-3</v>
      </c>
      <c r="GO53" s="92">
        <v>6.7805139700000003E-2</v>
      </c>
      <c r="GP53" s="92">
        <v>8.2629919699999995E-3</v>
      </c>
      <c r="GQ53" s="92">
        <v>5.8886566800000001E-10</v>
      </c>
      <c r="GR53" s="92">
        <v>0</v>
      </c>
      <c r="GS53" s="92">
        <v>3.5695579600000002E-4</v>
      </c>
      <c r="GT53" s="92">
        <v>1.16507103E-4</v>
      </c>
      <c r="GU53" s="92">
        <v>4.8884098999999999E-5</v>
      </c>
      <c r="GV53" s="92">
        <v>1.59116664E-3</v>
      </c>
      <c r="GW53" s="92">
        <v>1.9390561199999999E-4</v>
      </c>
      <c r="GX53" s="92">
        <v>4.9738661199999999E-2</v>
      </c>
      <c r="GY53" s="92">
        <v>2.67492767E-3</v>
      </c>
      <c r="GZ53" s="92">
        <v>1.5057902300000001E-3</v>
      </c>
      <c r="HA53" s="92">
        <v>1.86899815E-3</v>
      </c>
      <c r="HB53" s="92">
        <v>5.9986271900000004E-3</v>
      </c>
      <c r="HC53" s="92">
        <v>4.20854974E-6</v>
      </c>
      <c r="HD53" s="92">
        <v>2.5769156300000002E-10</v>
      </c>
      <c r="HE53" s="92">
        <v>1.2311391100000001E-8</v>
      </c>
      <c r="HF53" s="92">
        <v>8.2659320599999999E-9</v>
      </c>
      <c r="HG53" s="92">
        <v>2.5756565499999999E-14</v>
      </c>
      <c r="HH53" s="92">
        <v>7.5030129600000004E-3</v>
      </c>
      <c r="HI53" s="92">
        <v>0</v>
      </c>
      <c r="HJ53" s="92">
        <v>0</v>
      </c>
      <c r="HK53" s="92">
        <v>0</v>
      </c>
      <c r="HL53" s="92">
        <v>0</v>
      </c>
      <c r="HM53" s="92">
        <v>0</v>
      </c>
      <c r="HN53" s="92">
        <v>0</v>
      </c>
      <c r="HO53" s="92">
        <v>0</v>
      </c>
      <c r="HP53" s="92">
        <v>0</v>
      </c>
      <c r="HQ53" s="92">
        <v>0</v>
      </c>
      <c r="HR53" s="92">
        <v>6.3334927600000004E-11</v>
      </c>
      <c r="HS53" s="92">
        <v>0</v>
      </c>
      <c r="HT53" s="92">
        <v>0</v>
      </c>
      <c r="HU53" s="92">
        <v>0</v>
      </c>
      <c r="HV53" s="92">
        <v>0</v>
      </c>
      <c r="HW53" s="92">
        <v>0</v>
      </c>
      <c r="HX53" s="92">
        <v>0</v>
      </c>
      <c r="HY53" s="92">
        <v>0</v>
      </c>
      <c r="HZ53" s="92">
        <v>0</v>
      </c>
      <c r="IA53" s="92">
        <v>0</v>
      </c>
      <c r="IB53" s="92">
        <v>0</v>
      </c>
      <c r="IC53" s="92">
        <v>0</v>
      </c>
      <c r="ID53" s="92">
        <v>0</v>
      </c>
      <c r="IE53" s="92">
        <v>0</v>
      </c>
      <c r="IF53" s="92">
        <v>0</v>
      </c>
      <c r="IG53" s="92">
        <v>0</v>
      </c>
      <c r="IH53" s="92">
        <v>0</v>
      </c>
      <c r="II53" s="92">
        <v>0</v>
      </c>
      <c r="IJ53" s="92">
        <v>0</v>
      </c>
      <c r="IK53" s="92">
        <v>0</v>
      </c>
      <c r="IL53" s="92">
        <v>0</v>
      </c>
      <c r="IM53" s="92">
        <v>0</v>
      </c>
      <c r="IN53" s="92">
        <v>0</v>
      </c>
      <c r="IO53" s="92">
        <v>0</v>
      </c>
      <c r="IP53" s="92">
        <v>0</v>
      </c>
      <c r="IQ53" s="92">
        <v>0</v>
      </c>
      <c r="IR53" s="92">
        <v>0</v>
      </c>
      <c r="IS53" s="92">
        <v>0</v>
      </c>
      <c r="IT53" s="92">
        <v>11601.9516</v>
      </c>
      <c r="IU53" s="92">
        <v>245449.57199999999</v>
      </c>
      <c r="IV53" s="92">
        <v>4299.6016</v>
      </c>
      <c r="IW53" s="92">
        <v>130.124808</v>
      </c>
      <c r="IX53" s="92">
        <v>9.6006766399999997</v>
      </c>
      <c r="IY53" s="92">
        <v>0</v>
      </c>
      <c r="IZ53" s="92">
        <v>1</v>
      </c>
      <c r="JA53" s="92">
        <v>0</v>
      </c>
      <c r="JB53" s="92">
        <v>-70485.368300000002</v>
      </c>
      <c r="JC53" s="92">
        <v>-3331.7142399999998</v>
      </c>
      <c r="JD53" s="92">
        <v>-817.767832</v>
      </c>
      <c r="JE53" s="92">
        <v>-37.651374699999998</v>
      </c>
      <c r="JF53" s="92">
        <v>-1.7797115100000001</v>
      </c>
      <c r="JG53" s="92">
        <v>4.49729715E-2</v>
      </c>
      <c r="JH53" s="92">
        <v>0.95144308</v>
      </c>
      <c r="JI53" s="92">
        <v>21.155886500000001</v>
      </c>
      <c r="JJ53" s="92">
        <v>3913.8255600000002</v>
      </c>
      <c r="JK53" s="92">
        <v>0</v>
      </c>
      <c r="JL53" s="92">
        <v>0</v>
      </c>
      <c r="JM53" s="92">
        <v>0</v>
      </c>
      <c r="JN53" s="92">
        <v>0</v>
      </c>
      <c r="JO53" s="92">
        <v>0</v>
      </c>
      <c r="JP53" s="92">
        <v>0</v>
      </c>
      <c r="JQ53" s="92">
        <v>0</v>
      </c>
      <c r="JR53" s="92">
        <v>0</v>
      </c>
      <c r="JS53" s="92">
        <v>0</v>
      </c>
      <c r="JT53" s="92">
        <v>0</v>
      </c>
      <c r="JU53" s="92">
        <v>0</v>
      </c>
      <c r="JV53" s="92">
        <v>0</v>
      </c>
      <c r="JW53" s="92">
        <v>0</v>
      </c>
      <c r="JX53" s="92">
        <v>0</v>
      </c>
      <c r="JY53" s="92">
        <v>0</v>
      </c>
      <c r="JZ53" s="92">
        <v>0</v>
      </c>
      <c r="KA53" s="92">
        <v>0</v>
      </c>
      <c r="KB53" s="92">
        <v>0</v>
      </c>
      <c r="KC53" s="92">
        <v>0</v>
      </c>
      <c r="KD53" s="92">
        <v>0</v>
      </c>
      <c r="KE53" s="92">
        <v>0</v>
      </c>
      <c r="KF53" s="92">
        <v>0</v>
      </c>
      <c r="KG53" s="92">
        <v>0</v>
      </c>
      <c r="KH53" s="92">
        <v>0</v>
      </c>
      <c r="KI53" s="92">
        <v>0</v>
      </c>
      <c r="KJ53" s="92">
        <v>0</v>
      </c>
      <c r="KK53" s="92">
        <v>0</v>
      </c>
      <c r="KL53" s="92">
        <v>0</v>
      </c>
      <c r="KM53" s="92">
        <v>0</v>
      </c>
      <c r="KN53" s="92">
        <v>0</v>
      </c>
      <c r="KO53" s="92">
        <v>0</v>
      </c>
      <c r="KP53" s="92">
        <v>0</v>
      </c>
      <c r="KQ53" s="92">
        <v>0</v>
      </c>
      <c r="KR53" s="92">
        <v>0</v>
      </c>
      <c r="KS53" s="92">
        <v>0</v>
      </c>
      <c r="KT53" s="92">
        <v>0</v>
      </c>
      <c r="KU53" s="92">
        <v>0</v>
      </c>
      <c r="KV53" s="92">
        <v>0</v>
      </c>
      <c r="KW53" s="92">
        <v>0</v>
      </c>
      <c r="KX53" s="92">
        <v>0</v>
      </c>
      <c r="KY53" s="92">
        <v>0</v>
      </c>
      <c r="KZ53" s="92">
        <v>0</v>
      </c>
      <c r="LA53" s="92">
        <v>0</v>
      </c>
      <c r="LB53" s="92">
        <v>0</v>
      </c>
      <c r="LC53" s="92">
        <v>161.20624799999999</v>
      </c>
      <c r="LD53" s="92">
        <v>0.19106458600000001</v>
      </c>
      <c r="LE53" s="92">
        <v>8.0166959300000007E-2</v>
      </c>
      <c r="LF53" s="92">
        <v>3.2024642999999999</v>
      </c>
      <c r="LG53" s="92">
        <v>0.390264467</v>
      </c>
      <c r="LH53" s="92">
        <v>81.992866699999993</v>
      </c>
      <c r="LI53" s="92">
        <v>0</v>
      </c>
      <c r="LJ53" s="92">
        <v>113.094272</v>
      </c>
      <c r="LK53" s="92">
        <v>73.253176100000005</v>
      </c>
      <c r="LL53" s="92">
        <v>0</v>
      </c>
      <c r="LM53" s="92">
        <v>0</v>
      </c>
      <c r="LN53" s="92">
        <v>0</v>
      </c>
      <c r="LO53" s="92">
        <v>0</v>
      </c>
      <c r="LP53" s="92">
        <v>0</v>
      </c>
      <c r="LQ53" s="92">
        <v>1.76252857</v>
      </c>
      <c r="LR53" s="92">
        <v>0</v>
      </c>
      <c r="LS53" s="92">
        <v>0</v>
      </c>
      <c r="LT53" s="92">
        <v>0</v>
      </c>
      <c r="LU53" s="92">
        <v>0</v>
      </c>
      <c r="LV53" s="92">
        <v>0</v>
      </c>
      <c r="LW53" s="92">
        <v>0</v>
      </c>
      <c r="LX53" s="92">
        <v>0</v>
      </c>
      <c r="LY53" s="92">
        <v>0</v>
      </c>
      <c r="LZ53" s="92">
        <v>0</v>
      </c>
      <c r="MA53" s="92">
        <v>0</v>
      </c>
      <c r="MB53" s="92">
        <v>0</v>
      </c>
      <c r="MC53" s="92">
        <v>0</v>
      </c>
      <c r="MD53" s="92">
        <v>0</v>
      </c>
      <c r="ME53" s="92">
        <v>0</v>
      </c>
      <c r="MF53" s="92">
        <v>0</v>
      </c>
      <c r="MG53" s="92">
        <v>0</v>
      </c>
      <c r="MH53" s="92">
        <v>0</v>
      </c>
      <c r="MI53" s="92">
        <v>0</v>
      </c>
      <c r="MJ53" s="92">
        <v>0</v>
      </c>
      <c r="MK53" s="92">
        <v>0</v>
      </c>
      <c r="ML53" s="92">
        <v>0</v>
      </c>
      <c r="MM53" s="92">
        <v>0</v>
      </c>
      <c r="MN53" s="92">
        <v>0</v>
      </c>
      <c r="MO53" s="92">
        <v>0</v>
      </c>
      <c r="MP53" s="92">
        <v>0</v>
      </c>
      <c r="MQ53" s="92">
        <v>0</v>
      </c>
      <c r="MR53" s="92">
        <v>0</v>
      </c>
      <c r="MS53" s="92">
        <v>0</v>
      </c>
      <c r="MT53" s="92">
        <v>0</v>
      </c>
      <c r="MU53" s="92">
        <v>0</v>
      </c>
      <c r="MV53" s="92">
        <v>0</v>
      </c>
      <c r="MW53" s="92">
        <v>0</v>
      </c>
      <c r="MX53" s="92">
        <v>0</v>
      </c>
      <c r="MY53" s="92">
        <v>0</v>
      </c>
      <c r="MZ53" s="92">
        <v>0</v>
      </c>
      <c r="NA53" s="92">
        <v>0</v>
      </c>
      <c r="NB53" s="92">
        <v>0</v>
      </c>
      <c r="NC53" s="92">
        <v>0</v>
      </c>
      <c r="ND53" s="92">
        <v>0</v>
      </c>
      <c r="NE53" s="92">
        <v>0</v>
      </c>
      <c r="NF53" s="92">
        <v>0</v>
      </c>
      <c r="NG53" s="92">
        <v>0</v>
      </c>
      <c r="NH53" s="92">
        <v>0</v>
      </c>
      <c r="NI53" s="92">
        <v>0</v>
      </c>
      <c r="NJ53" s="92">
        <v>0</v>
      </c>
      <c r="NK53" s="92">
        <v>0</v>
      </c>
      <c r="NL53" s="92">
        <v>0</v>
      </c>
      <c r="NM53" s="92">
        <v>0.37044170700000001</v>
      </c>
      <c r="NN53" s="92">
        <v>4.3905426899999998E-4</v>
      </c>
      <c r="NO53" s="92">
        <v>1.84218574E-4</v>
      </c>
      <c r="NP53" s="92">
        <v>7.3590593199999998E-3</v>
      </c>
      <c r="NQ53" s="92">
        <v>8.9680292800000002E-4</v>
      </c>
      <c r="NR53" s="92">
        <v>0.18841439400000001</v>
      </c>
      <c r="NS53" s="92">
        <v>0</v>
      </c>
      <c r="NT53" s="92">
        <v>0.25988344600000002</v>
      </c>
      <c r="NU53" s="92">
        <v>0.16833113999999999</v>
      </c>
      <c r="NV53" s="92">
        <v>0</v>
      </c>
      <c r="NW53" s="92">
        <v>0</v>
      </c>
      <c r="NX53" s="92">
        <v>0</v>
      </c>
      <c r="NY53" s="92">
        <v>0</v>
      </c>
      <c r="NZ53" s="92">
        <v>0</v>
      </c>
      <c r="OA53" s="92">
        <v>4.0501785700000001E-3</v>
      </c>
      <c r="OB53" s="92">
        <v>0</v>
      </c>
      <c r="OC53" s="92">
        <v>0</v>
      </c>
      <c r="OD53" s="92">
        <v>0</v>
      </c>
      <c r="OE53" s="92">
        <v>0</v>
      </c>
      <c r="OF53" s="92">
        <v>0</v>
      </c>
      <c r="OG53" s="92">
        <v>0</v>
      </c>
      <c r="OH53" s="92">
        <v>0</v>
      </c>
      <c r="OI53" s="92">
        <v>0</v>
      </c>
      <c r="OJ53" s="92">
        <v>0</v>
      </c>
      <c r="OK53" s="92">
        <v>0</v>
      </c>
      <c r="OL53" s="92">
        <v>0</v>
      </c>
      <c r="OM53" s="92">
        <v>0</v>
      </c>
      <c r="ON53" s="92">
        <v>0</v>
      </c>
      <c r="OO53" s="92">
        <v>0</v>
      </c>
      <c r="OP53" s="92">
        <v>0</v>
      </c>
      <c r="OQ53" s="92">
        <v>0</v>
      </c>
      <c r="OR53" s="92">
        <v>0</v>
      </c>
      <c r="OS53" s="92">
        <v>0</v>
      </c>
      <c r="OT53" s="92">
        <v>0</v>
      </c>
      <c r="OU53" s="92">
        <v>0</v>
      </c>
      <c r="OV53" s="92">
        <v>0</v>
      </c>
      <c r="OW53" s="92">
        <v>0</v>
      </c>
      <c r="OX53" s="92">
        <v>0</v>
      </c>
      <c r="OY53" s="92">
        <v>0</v>
      </c>
      <c r="OZ53" s="92">
        <v>0</v>
      </c>
      <c r="PA53" s="92">
        <v>0</v>
      </c>
      <c r="PB53" s="92">
        <v>0</v>
      </c>
      <c r="PC53" s="92">
        <v>0</v>
      </c>
      <c r="PD53" s="92">
        <v>0</v>
      </c>
      <c r="PE53" s="92">
        <v>0</v>
      </c>
      <c r="PF53" s="92">
        <v>0</v>
      </c>
      <c r="PG53" s="92">
        <v>0</v>
      </c>
      <c r="PH53" s="92">
        <v>0</v>
      </c>
      <c r="PI53" s="92">
        <v>0</v>
      </c>
      <c r="PJ53" s="92">
        <v>0</v>
      </c>
      <c r="PK53" s="92">
        <v>0</v>
      </c>
      <c r="PL53" s="92">
        <v>0</v>
      </c>
      <c r="PM53" s="92">
        <v>0</v>
      </c>
      <c r="PN53" s="92">
        <v>0</v>
      </c>
      <c r="PO53" s="92">
        <v>0</v>
      </c>
      <c r="PP53" s="92">
        <v>0</v>
      </c>
      <c r="PQ53" s="92">
        <v>0</v>
      </c>
      <c r="PR53" s="92">
        <v>0</v>
      </c>
      <c r="PS53" s="92">
        <v>0</v>
      </c>
      <c r="PT53" s="92">
        <v>0</v>
      </c>
      <c r="PU53" s="92">
        <v>0</v>
      </c>
      <c r="PV53" s="92">
        <v>0</v>
      </c>
      <c r="PW53" s="92">
        <v>26138.367999999999</v>
      </c>
      <c r="PX53" s="92">
        <v>30.979670599999999</v>
      </c>
      <c r="PY53" s="92">
        <v>12.9984632</v>
      </c>
      <c r="PZ53" s="92">
        <v>423.09997600000003</v>
      </c>
      <c r="QA53" s="92">
        <v>51.560570599999998</v>
      </c>
      <c r="QB53" s="92">
        <v>12475.191699999999</v>
      </c>
      <c r="QC53" s="92">
        <v>0</v>
      </c>
      <c r="QD53" s="92">
        <v>2583.0279399999999</v>
      </c>
      <c r="QE53" s="92">
        <v>4107.8476600000004</v>
      </c>
      <c r="QF53" s="92">
        <v>0</v>
      </c>
      <c r="QG53" s="92">
        <v>0</v>
      </c>
      <c r="QH53" s="92">
        <v>0</v>
      </c>
      <c r="QI53" s="92">
        <v>0</v>
      </c>
      <c r="QJ53" s="92">
        <v>0</v>
      </c>
      <c r="QK53" s="92">
        <v>264.610882</v>
      </c>
      <c r="QL53" s="92">
        <v>0</v>
      </c>
      <c r="QM53" s="92">
        <v>0</v>
      </c>
      <c r="QN53" s="92">
        <v>0</v>
      </c>
      <c r="QO53" s="92">
        <v>0</v>
      </c>
      <c r="QP53" s="92">
        <v>0</v>
      </c>
      <c r="QQ53" s="92">
        <v>0</v>
      </c>
      <c r="QR53" s="92">
        <v>0</v>
      </c>
      <c r="QS53" s="92">
        <v>0</v>
      </c>
      <c r="QT53" s="92">
        <v>0</v>
      </c>
      <c r="QU53" s="92">
        <v>0</v>
      </c>
      <c r="QV53" s="92">
        <v>0</v>
      </c>
      <c r="QW53" s="92">
        <v>0</v>
      </c>
      <c r="QX53" s="92">
        <v>0</v>
      </c>
      <c r="QY53" s="92">
        <v>0</v>
      </c>
      <c r="QZ53" s="92">
        <v>0</v>
      </c>
      <c r="RA53" s="92">
        <v>0</v>
      </c>
      <c r="RB53" s="92">
        <v>0</v>
      </c>
      <c r="RC53" s="92">
        <v>0</v>
      </c>
      <c r="RD53" s="92">
        <v>0</v>
      </c>
      <c r="RE53" s="92">
        <v>0</v>
      </c>
      <c r="RF53" s="92">
        <v>0</v>
      </c>
      <c r="RG53" s="92">
        <v>0</v>
      </c>
      <c r="RH53" s="92">
        <v>0</v>
      </c>
      <c r="RI53" s="92">
        <v>0</v>
      </c>
      <c r="RJ53" s="92">
        <v>0</v>
      </c>
      <c r="RK53" s="92">
        <v>0</v>
      </c>
      <c r="RL53" s="92">
        <v>0</v>
      </c>
      <c r="RM53" s="92">
        <v>0</v>
      </c>
      <c r="RN53" s="92">
        <v>0</v>
      </c>
      <c r="RO53" s="92">
        <v>0</v>
      </c>
      <c r="RP53" s="92">
        <v>0</v>
      </c>
      <c r="RQ53" s="92">
        <v>0</v>
      </c>
      <c r="RR53" s="92">
        <v>0</v>
      </c>
      <c r="RS53" s="92">
        <v>0</v>
      </c>
      <c r="RT53" s="92">
        <v>0</v>
      </c>
      <c r="RU53" s="92">
        <v>0</v>
      </c>
      <c r="RV53" s="92">
        <v>0</v>
      </c>
      <c r="RW53" s="92">
        <v>0</v>
      </c>
      <c r="RX53" s="92">
        <v>0</v>
      </c>
      <c r="RY53" s="92">
        <v>0</v>
      </c>
      <c r="RZ53" s="92">
        <v>0</v>
      </c>
      <c r="SA53" s="92">
        <v>0</v>
      </c>
      <c r="SB53" s="92">
        <v>0</v>
      </c>
      <c r="SC53" s="92">
        <v>0</v>
      </c>
      <c r="SD53" s="92">
        <v>0</v>
      </c>
      <c r="SE53" s="92">
        <v>0</v>
      </c>
      <c r="SF53" s="92">
        <v>0</v>
      </c>
      <c r="SG53" s="92">
        <v>0.56714430500000002</v>
      </c>
      <c r="SH53" s="92">
        <v>6.7218977700000005E-4</v>
      </c>
      <c r="SI53" s="92">
        <v>2.82037668E-4</v>
      </c>
      <c r="SJ53" s="92">
        <v>9.1803261099999995E-3</v>
      </c>
      <c r="SK53" s="92">
        <v>1.1187494200000001E-3</v>
      </c>
      <c r="SL53" s="92">
        <v>0.27068384400000001</v>
      </c>
      <c r="SM53" s="92">
        <v>0</v>
      </c>
      <c r="SN53" s="92">
        <v>5.6045946899999997E-2</v>
      </c>
      <c r="SO53" s="92">
        <v>8.9131135E-2</v>
      </c>
      <c r="SP53" s="92">
        <v>0</v>
      </c>
      <c r="SQ53" s="92">
        <v>0</v>
      </c>
      <c r="SR53" s="92">
        <v>0</v>
      </c>
      <c r="SS53" s="92">
        <v>0</v>
      </c>
      <c r="ST53" s="92">
        <v>0</v>
      </c>
      <c r="SU53" s="92">
        <v>5.7414661400000001E-3</v>
      </c>
      <c r="SV53" s="92">
        <v>0</v>
      </c>
      <c r="SW53" s="92">
        <v>0</v>
      </c>
      <c r="SX53" s="92">
        <v>0</v>
      </c>
      <c r="SY53" s="92">
        <v>435.17305199999998</v>
      </c>
      <c r="SZ53" s="92">
        <v>46087.684800000003</v>
      </c>
      <c r="TA53" s="92">
        <v>326.72367700000001</v>
      </c>
      <c r="TB53" s="92">
        <v>130.124808</v>
      </c>
      <c r="TC53" s="92">
        <v>9.6006766399999997</v>
      </c>
      <c r="TD53" s="92">
        <v>0</v>
      </c>
      <c r="TE53" s="92">
        <v>0</v>
      </c>
      <c r="TF53" s="92">
        <v>1</v>
      </c>
      <c r="TG53" s="92">
        <v>-137341.46799999999</v>
      </c>
      <c r="TH53" s="92">
        <v>-1296.81728</v>
      </c>
      <c r="TI53" s="92">
        <v>-59.767305999999998</v>
      </c>
      <c r="TJ53" s="92">
        <v>-339.90000500000002</v>
      </c>
      <c r="TK53" s="92">
        <v>-3.2094326899999999</v>
      </c>
      <c r="TL53" s="92">
        <v>2.2198832500000001E-2</v>
      </c>
      <c r="TM53" s="92">
        <v>2.35100219</v>
      </c>
      <c r="TN53" s="92">
        <v>105.906569</v>
      </c>
      <c r="TO53" s="92">
        <v>0</v>
      </c>
      <c r="TP53" s="92">
        <v>0.34699195500000002</v>
      </c>
      <c r="TQ53" s="92">
        <v>-1049476831.135</v>
      </c>
      <c r="TR53" s="92">
        <v>0.374940338888889</v>
      </c>
      <c r="TS53" s="92">
        <v>0</v>
      </c>
      <c r="TT53" s="92">
        <v>0</v>
      </c>
      <c r="TU53" s="92">
        <v>0</v>
      </c>
      <c r="TV53" s="92">
        <v>0</v>
      </c>
      <c r="TW53" s="92">
        <v>0</v>
      </c>
      <c r="TX53" s="92">
        <v>0</v>
      </c>
      <c r="TY53" s="92">
        <v>0</v>
      </c>
      <c r="TZ53" s="92">
        <v>0</v>
      </c>
      <c r="UA53" s="92">
        <v>0</v>
      </c>
      <c r="UB53" s="92">
        <v>0</v>
      </c>
      <c r="UC53" s="92">
        <v>0</v>
      </c>
      <c r="UD53" s="92">
        <v>0</v>
      </c>
      <c r="UE53" s="92">
        <v>0</v>
      </c>
      <c r="UF53" s="92">
        <v>0</v>
      </c>
      <c r="UG53" s="92">
        <v>0</v>
      </c>
      <c r="UH53" s="92">
        <v>0</v>
      </c>
      <c r="UI53" s="92">
        <v>0</v>
      </c>
      <c r="UJ53" s="92">
        <v>0</v>
      </c>
      <c r="UK53" s="92">
        <v>0</v>
      </c>
      <c r="UL53" s="92">
        <v>0</v>
      </c>
      <c r="UM53" s="92">
        <v>0</v>
      </c>
      <c r="UN53" s="92">
        <v>0</v>
      </c>
      <c r="UO53" s="92">
        <v>0</v>
      </c>
      <c r="UP53" s="92">
        <v>0</v>
      </c>
      <c r="UQ53" s="92">
        <v>0</v>
      </c>
      <c r="UR53" s="92">
        <v>0</v>
      </c>
      <c r="US53" s="92">
        <v>0</v>
      </c>
      <c r="UT53" s="92">
        <v>0</v>
      </c>
      <c r="UU53" s="92">
        <v>0</v>
      </c>
      <c r="UV53" s="92">
        <v>0</v>
      </c>
      <c r="UW53" s="92">
        <v>0</v>
      </c>
      <c r="UX53" s="92">
        <v>0</v>
      </c>
      <c r="UY53" s="92">
        <v>0</v>
      </c>
      <c r="UZ53" s="92">
        <v>0</v>
      </c>
      <c r="VA53" s="92">
        <v>0</v>
      </c>
      <c r="VB53" s="92">
        <v>0</v>
      </c>
      <c r="VC53" s="92">
        <v>0</v>
      </c>
      <c r="VD53" s="92">
        <v>0</v>
      </c>
      <c r="VE53" s="92">
        <v>0</v>
      </c>
      <c r="VF53" s="92">
        <v>0</v>
      </c>
      <c r="VG53" s="92">
        <v>0</v>
      </c>
      <c r="VH53" s="92">
        <v>0</v>
      </c>
      <c r="VI53" s="92">
        <v>0</v>
      </c>
      <c r="VJ53" s="92">
        <v>0</v>
      </c>
      <c r="VK53" s="92">
        <v>0</v>
      </c>
      <c r="VL53" s="92">
        <v>0</v>
      </c>
      <c r="VM53" s="92">
        <v>0</v>
      </c>
      <c r="VN53" s="92">
        <v>0</v>
      </c>
      <c r="VO53" s="92">
        <v>0</v>
      </c>
      <c r="VP53" s="92">
        <v>0</v>
      </c>
      <c r="VQ53" s="92">
        <v>0</v>
      </c>
      <c r="VR53" s="92">
        <v>0</v>
      </c>
      <c r="VS53" s="92">
        <v>0</v>
      </c>
      <c r="VT53" s="92">
        <v>0</v>
      </c>
      <c r="VU53" s="92">
        <v>0</v>
      </c>
      <c r="VV53" s="92">
        <v>0</v>
      </c>
      <c r="VW53" s="92">
        <v>0</v>
      </c>
      <c r="VX53" s="92">
        <v>0</v>
      </c>
      <c r="VY53" s="92">
        <v>0</v>
      </c>
      <c r="VZ53" s="92">
        <v>0</v>
      </c>
      <c r="WA53" s="92">
        <v>0</v>
      </c>
      <c r="WB53" s="92">
        <v>0</v>
      </c>
      <c r="WC53" s="92">
        <v>0.49018843611111201</v>
      </c>
    </row>
    <row r="54" spans="2:601" ht="13.5" customHeight="1">
      <c r="B54" s="851" t="s">
        <v>2748</v>
      </c>
      <c r="C54" s="92">
        <v>0</v>
      </c>
      <c r="D54" s="92">
        <v>291537.25699999998</v>
      </c>
      <c r="E54" s="92">
        <v>-877.59117200000003</v>
      </c>
      <c r="F54" s="92">
        <v>11321.077799999999</v>
      </c>
      <c r="G54" s="92">
        <v>0.21681557400000001</v>
      </c>
      <c r="H54" s="92">
        <v>19.7063256</v>
      </c>
      <c r="I54" s="92">
        <v>6.6137740000000003</v>
      </c>
      <c r="J54" s="92">
        <v>2.77501007</v>
      </c>
      <c r="K54" s="92">
        <v>110.854508</v>
      </c>
      <c r="L54" s="92">
        <v>13.509151599999999</v>
      </c>
      <c r="M54" s="92">
        <v>4.2225180299999999E-7</v>
      </c>
      <c r="N54" s="92">
        <v>0</v>
      </c>
      <c r="O54" s="92">
        <v>0.54035617599999997</v>
      </c>
      <c r="P54" s="92">
        <v>0.176367307</v>
      </c>
      <c r="Q54" s="92">
        <v>7.4000268600000002E-2</v>
      </c>
      <c r="R54" s="92">
        <v>2.9561204999999999</v>
      </c>
      <c r="S54" s="92">
        <v>0.360244075</v>
      </c>
      <c r="T54" s="92">
        <v>67.764710800000003</v>
      </c>
      <c r="U54" s="92">
        <v>4.3152222099999999</v>
      </c>
      <c r="V54" s="92">
        <v>2.9307395600000001</v>
      </c>
      <c r="W54" s="92">
        <v>4.7743364799999997</v>
      </c>
      <c r="X54" s="92">
        <v>24.517863599999998</v>
      </c>
      <c r="Y54" s="92">
        <v>1.14675847E-2</v>
      </c>
      <c r="Z54" s="92">
        <v>4.1571747899999998E-7</v>
      </c>
      <c r="AA54" s="92">
        <v>3.2812148800000001E-5</v>
      </c>
      <c r="AB54" s="92">
        <v>1.71808158E-5</v>
      </c>
      <c r="AC54" s="92">
        <v>3.71211397E-10</v>
      </c>
      <c r="AD54" s="92">
        <v>18.7767239</v>
      </c>
      <c r="AE54" s="92">
        <v>0</v>
      </c>
      <c r="AF54" s="92">
        <v>0</v>
      </c>
      <c r="AG54" s="92">
        <v>0</v>
      </c>
      <c r="AH54" s="92">
        <v>0</v>
      </c>
      <c r="AI54" s="92">
        <v>0</v>
      </c>
      <c r="AJ54" s="92">
        <v>0</v>
      </c>
      <c r="AK54" s="92">
        <v>0</v>
      </c>
      <c r="AL54" s="92">
        <v>0</v>
      </c>
      <c r="AM54" s="92">
        <v>0</v>
      </c>
      <c r="AN54" s="92">
        <v>5.5034903400000002E-8</v>
      </c>
      <c r="AO54" s="92">
        <v>0</v>
      </c>
      <c r="AP54" s="92">
        <v>0</v>
      </c>
      <c r="AQ54" s="92">
        <v>0</v>
      </c>
      <c r="AR54" s="92">
        <v>0</v>
      </c>
      <c r="AS54" s="92">
        <v>0</v>
      </c>
      <c r="AT54" s="92">
        <v>0</v>
      </c>
      <c r="AU54" s="92">
        <v>0</v>
      </c>
      <c r="AV54" s="92">
        <v>0</v>
      </c>
      <c r="AW54" s="92">
        <v>0</v>
      </c>
      <c r="AX54" s="92">
        <v>0</v>
      </c>
      <c r="AY54" s="92">
        <v>0</v>
      </c>
      <c r="AZ54" s="92">
        <v>0</v>
      </c>
      <c r="BA54" s="92">
        <v>0</v>
      </c>
      <c r="BB54" s="92">
        <v>0</v>
      </c>
      <c r="BC54" s="92">
        <v>0</v>
      </c>
      <c r="BD54" s="92">
        <v>0</v>
      </c>
      <c r="BE54" s="92">
        <v>0</v>
      </c>
      <c r="BF54" s="92">
        <v>0</v>
      </c>
      <c r="BG54" s="92">
        <v>0</v>
      </c>
      <c r="BH54" s="92">
        <v>0</v>
      </c>
      <c r="BI54" s="92">
        <v>0</v>
      </c>
      <c r="BJ54" s="92">
        <v>0</v>
      </c>
      <c r="BK54" s="92">
        <v>0</v>
      </c>
      <c r="BL54" s="92">
        <v>0</v>
      </c>
      <c r="BM54" s="92">
        <v>0</v>
      </c>
      <c r="BN54" s="92">
        <v>0</v>
      </c>
      <c r="BO54" s="92">
        <v>0</v>
      </c>
      <c r="BP54" s="92">
        <v>0.97579081499999998</v>
      </c>
      <c r="BQ54" s="92">
        <v>1.86878537E-5</v>
      </c>
      <c r="BR54" s="92">
        <v>1.6985354000000001E-3</v>
      </c>
      <c r="BS54" s="92">
        <v>5.7005702300000002E-4</v>
      </c>
      <c r="BT54" s="92">
        <v>2.3918476500000001E-4</v>
      </c>
      <c r="BU54" s="92">
        <v>9.5548155800000006E-3</v>
      </c>
      <c r="BV54" s="92">
        <v>1.16438613E-3</v>
      </c>
      <c r="BW54" s="92">
        <v>3.6394894300000001E-11</v>
      </c>
      <c r="BX54" s="92">
        <v>0</v>
      </c>
      <c r="BY54" s="92">
        <v>4.6574593099999999E-5</v>
      </c>
      <c r="BZ54" s="92">
        <v>1.5201520599999999E-5</v>
      </c>
      <c r="CA54" s="92">
        <v>6.3782604099999997E-6</v>
      </c>
      <c r="CB54" s="92">
        <v>2.54795106E-4</v>
      </c>
      <c r="CC54" s="92">
        <v>3.1050299700000002E-5</v>
      </c>
      <c r="CD54" s="92">
        <v>5.8408027399999996E-3</v>
      </c>
      <c r="CE54" s="92">
        <v>3.7193933900000001E-4</v>
      </c>
      <c r="CF54" s="92">
        <v>2.5260746300000001E-4</v>
      </c>
      <c r="CG54" s="92">
        <v>4.11511498E-4</v>
      </c>
      <c r="CH54" s="92">
        <v>2.11325339E-3</v>
      </c>
      <c r="CI54" s="92">
        <v>9.8841859600000005E-7</v>
      </c>
      <c r="CJ54" s="92">
        <v>3.5831685300000001E-11</v>
      </c>
      <c r="CK54" s="92">
        <v>2.8281577E-9</v>
      </c>
      <c r="CL54" s="92">
        <v>1.4808556699999999E-9</v>
      </c>
      <c r="CM54" s="92">
        <v>3.1995599500000003E-14</v>
      </c>
      <c r="CN54" s="92">
        <v>1.61841081E-3</v>
      </c>
      <c r="CO54" s="92">
        <v>0</v>
      </c>
      <c r="CP54" s="92">
        <v>0</v>
      </c>
      <c r="CQ54" s="92">
        <v>0</v>
      </c>
      <c r="CR54" s="92">
        <v>0</v>
      </c>
      <c r="CS54" s="92">
        <v>0</v>
      </c>
      <c r="CT54" s="92">
        <v>0</v>
      </c>
      <c r="CU54" s="92">
        <v>0</v>
      </c>
      <c r="CV54" s="92">
        <v>0</v>
      </c>
      <c r="CW54" s="92">
        <v>0</v>
      </c>
      <c r="CX54" s="92">
        <v>4.7435901500000001E-12</v>
      </c>
      <c r="CY54" s="92">
        <v>0</v>
      </c>
      <c r="CZ54" s="92">
        <v>0</v>
      </c>
      <c r="DA54" s="92">
        <v>0</v>
      </c>
      <c r="DB54" s="92">
        <v>0</v>
      </c>
      <c r="DC54" s="92">
        <v>0</v>
      </c>
      <c r="DD54" s="92">
        <v>0</v>
      </c>
      <c r="DE54" s="92">
        <v>0</v>
      </c>
      <c r="DF54" s="92">
        <v>0</v>
      </c>
      <c r="DG54" s="92">
        <v>0</v>
      </c>
      <c r="DH54" s="92">
        <v>0</v>
      </c>
      <c r="DI54" s="92">
        <v>0</v>
      </c>
      <c r="DJ54" s="92">
        <v>0</v>
      </c>
      <c r="DK54" s="92">
        <v>0</v>
      </c>
      <c r="DL54" s="92">
        <v>0</v>
      </c>
      <c r="DM54" s="92">
        <v>0</v>
      </c>
      <c r="DN54" s="92">
        <v>0</v>
      </c>
      <c r="DO54" s="92">
        <v>0</v>
      </c>
      <c r="DP54" s="92">
        <v>0</v>
      </c>
      <c r="DQ54" s="92">
        <v>0</v>
      </c>
      <c r="DR54" s="92">
        <v>0</v>
      </c>
      <c r="DS54" s="92">
        <v>0</v>
      </c>
      <c r="DT54" s="92">
        <v>0</v>
      </c>
      <c r="DU54" s="92">
        <v>0</v>
      </c>
      <c r="DV54" s="92">
        <v>0</v>
      </c>
      <c r="DW54" s="92">
        <v>0</v>
      </c>
      <c r="DX54" s="92">
        <v>0</v>
      </c>
      <c r="DY54" s="92">
        <v>0</v>
      </c>
      <c r="DZ54" s="92">
        <v>203952.38699999999</v>
      </c>
      <c r="EA54" s="92">
        <v>9.9884853600000003</v>
      </c>
      <c r="EB54" s="92">
        <v>3550.2458999999999</v>
      </c>
      <c r="EC54" s="92">
        <v>1191.5221799999999</v>
      </c>
      <c r="ED54" s="92">
        <v>499.93937599999998</v>
      </c>
      <c r="EE54" s="92">
        <v>16642.7425</v>
      </c>
      <c r="EF54" s="92">
        <v>2028.1478400000001</v>
      </c>
      <c r="EG54" s="92">
        <v>1.4453682599999999E-4</v>
      </c>
      <c r="EH54" s="92">
        <v>0</v>
      </c>
      <c r="EI54" s="92">
        <v>87.614647300000001</v>
      </c>
      <c r="EJ54" s="92">
        <v>28.596618400000001</v>
      </c>
      <c r="EK54" s="92">
        <v>11.9985812</v>
      </c>
      <c r="EL54" s="92">
        <v>390.55117000000001</v>
      </c>
      <c r="EM54" s="92">
        <v>47.594049400000003</v>
      </c>
      <c r="EN54" s="92">
        <v>12208.3331</v>
      </c>
      <c r="EO54" s="92">
        <v>656.55985199999998</v>
      </c>
      <c r="EP54" s="92">
        <v>369.59556600000002</v>
      </c>
      <c r="EQ54" s="92">
        <v>458.74479500000001</v>
      </c>
      <c r="ER54" s="92">
        <v>1472.3604700000001</v>
      </c>
      <c r="ES54" s="92">
        <v>1.03298673</v>
      </c>
      <c r="ET54" s="92">
        <v>6.3250283699999995E-5</v>
      </c>
      <c r="EU54" s="92">
        <v>3.0218256600000001E-3</v>
      </c>
      <c r="EV54" s="92">
        <v>2.0288694799999998E-3</v>
      </c>
      <c r="EW54" s="92">
        <v>6.3219379799999999E-9</v>
      </c>
      <c r="EX54" s="92">
        <v>1841.61132</v>
      </c>
      <c r="EY54" s="92">
        <v>0</v>
      </c>
      <c r="EZ54" s="92">
        <v>0</v>
      </c>
      <c r="FA54" s="92">
        <v>0</v>
      </c>
      <c r="FB54" s="92">
        <v>0</v>
      </c>
      <c r="FC54" s="92">
        <v>0</v>
      </c>
      <c r="FD54" s="92">
        <v>0</v>
      </c>
      <c r="FE54" s="92">
        <v>0</v>
      </c>
      <c r="FF54" s="92">
        <v>0</v>
      </c>
      <c r="FG54" s="92">
        <v>0</v>
      </c>
      <c r="FH54" s="92">
        <v>1.5545530899999999E-5</v>
      </c>
      <c r="FI54" s="92">
        <v>0</v>
      </c>
      <c r="FJ54" s="92">
        <v>0</v>
      </c>
      <c r="FK54" s="92">
        <v>0</v>
      </c>
      <c r="FL54" s="92">
        <v>0</v>
      </c>
      <c r="FM54" s="92">
        <v>0</v>
      </c>
      <c r="FN54" s="92">
        <v>0</v>
      </c>
      <c r="FO54" s="92">
        <v>0</v>
      </c>
      <c r="FP54" s="92">
        <v>0</v>
      </c>
      <c r="FQ54" s="92">
        <v>0</v>
      </c>
      <c r="FR54" s="92">
        <v>0</v>
      </c>
      <c r="FS54" s="92">
        <v>0</v>
      </c>
      <c r="FT54" s="92">
        <v>0</v>
      </c>
      <c r="FU54" s="92">
        <v>0</v>
      </c>
      <c r="FV54" s="92">
        <v>0</v>
      </c>
      <c r="FW54" s="92">
        <v>0</v>
      </c>
      <c r="FX54" s="92">
        <v>0</v>
      </c>
      <c r="FY54" s="92">
        <v>0</v>
      </c>
      <c r="FZ54" s="92">
        <v>0</v>
      </c>
      <c r="GA54" s="92">
        <v>0</v>
      </c>
      <c r="GB54" s="92">
        <v>0</v>
      </c>
      <c r="GC54" s="92">
        <v>0</v>
      </c>
      <c r="GD54" s="92">
        <v>0</v>
      </c>
      <c r="GE54" s="92">
        <v>0</v>
      </c>
      <c r="GF54" s="92">
        <v>0</v>
      </c>
      <c r="GG54" s="92">
        <v>0</v>
      </c>
      <c r="GH54" s="92">
        <v>0</v>
      </c>
      <c r="GI54" s="92">
        <v>0</v>
      </c>
      <c r="GJ54" s="92">
        <v>0.83093397000000002</v>
      </c>
      <c r="GK54" s="92">
        <v>4.0694653799999999E-5</v>
      </c>
      <c r="GL54" s="92">
        <v>1.4464257899999999E-2</v>
      </c>
      <c r="GM54" s="92">
        <v>4.85444799E-3</v>
      </c>
      <c r="GN54" s="92">
        <v>2.0368313300000002E-3</v>
      </c>
      <c r="GO54" s="92">
        <v>6.7805139700000003E-2</v>
      </c>
      <c r="GP54" s="92">
        <v>8.2629919699999995E-3</v>
      </c>
      <c r="GQ54" s="92">
        <v>5.8886566800000001E-10</v>
      </c>
      <c r="GR54" s="92">
        <v>0</v>
      </c>
      <c r="GS54" s="92">
        <v>3.5695579600000002E-4</v>
      </c>
      <c r="GT54" s="92">
        <v>1.16507103E-4</v>
      </c>
      <c r="GU54" s="92">
        <v>4.8884098999999999E-5</v>
      </c>
      <c r="GV54" s="92">
        <v>1.59116664E-3</v>
      </c>
      <c r="GW54" s="92">
        <v>1.9390561199999999E-4</v>
      </c>
      <c r="GX54" s="92">
        <v>4.9738661199999999E-2</v>
      </c>
      <c r="GY54" s="92">
        <v>2.67492767E-3</v>
      </c>
      <c r="GZ54" s="92">
        <v>1.5057902300000001E-3</v>
      </c>
      <c r="HA54" s="92">
        <v>1.86899815E-3</v>
      </c>
      <c r="HB54" s="92">
        <v>5.9986271900000004E-3</v>
      </c>
      <c r="HC54" s="92">
        <v>4.20854974E-6</v>
      </c>
      <c r="HD54" s="92">
        <v>2.5769156300000002E-10</v>
      </c>
      <c r="HE54" s="92">
        <v>1.2311391100000001E-8</v>
      </c>
      <c r="HF54" s="92">
        <v>8.2659320599999999E-9</v>
      </c>
      <c r="HG54" s="92">
        <v>2.5756565499999999E-14</v>
      </c>
      <c r="HH54" s="92">
        <v>7.5030129600000004E-3</v>
      </c>
      <c r="HI54" s="92">
        <v>0</v>
      </c>
      <c r="HJ54" s="92">
        <v>0</v>
      </c>
      <c r="HK54" s="92">
        <v>0</v>
      </c>
      <c r="HL54" s="92">
        <v>0</v>
      </c>
      <c r="HM54" s="92">
        <v>0</v>
      </c>
      <c r="HN54" s="92">
        <v>0</v>
      </c>
      <c r="HO54" s="92">
        <v>0</v>
      </c>
      <c r="HP54" s="92">
        <v>0</v>
      </c>
      <c r="HQ54" s="92">
        <v>0</v>
      </c>
      <c r="HR54" s="92">
        <v>6.3334927600000004E-11</v>
      </c>
      <c r="HS54" s="92">
        <v>0</v>
      </c>
      <c r="HT54" s="92">
        <v>0</v>
      </c>
      <c r="HU54" s="92">
        <v>0</v>
      </c>
      <c r="HV54" s="92">
        <v>0</v>
      </c>
      <c r="HW54" s="92">
        <v>0</v>
      </c>
      <c r="HX54" s="92">
        <v>0</v>
      </c>
      <c r="HY54" s="92">
        <v>0</v>
      </c>
      <c r="HZ54" s="92">
        <v>0</v>
      </c>
      <c r="IA54" s="92">
        <v>0</v>
      </c>
      <c r="IB54" s="92">
        <v>0</v>
      </c>
      <c r="IC54" s="92">
        <v>0</v>
      </c>
      <c r="ID54" s="92">
        <v>0</v>
      </c>
      <c r="IE54" s="92">
        <v>0</v>
      </c>
      <c r="IF54" s="92">
        <v>0</v>
      </c>
      <c r="IG54" s="92">
        <v>0</v>
      </c>
      <c r="IH54" s="92">
        <v>0</v>
      </c>
      <c r="II54" s="92">
        <v>0</v>
      </c>
      <c r="IJ54" s="92">
        <v>0</v>
      </c>
      <c r="IK54" s="92">
        <v>0</v>
      </c>
      <c r="IL54" s="92">
        <v>0</v>
      </c>
      <c r="IM54" s="92">
        <v>0</v>
      </c>
      <c r="IN54" s="92">
        <v>0</v>
      </c>
      <c r="IO54" s="92">
        <v>0</v>
      </c>
      <c r="IP54" s="92">
        <v>0</v>
      </c>
      <c r="IQ54" s="92">
        <v>0</v>
      </c>
      <c r="IR54" s="92">
        <v>0</v>
      </c>
      <c r="IS54" s="92">
        <v>0</v>
      </c>
      <c r="IT54" s="92">
        <v>11601.9516</v>
      </c>
      <c r="IU54" s="92">
        <v>245449.57199999999</v>
      </c>
      <c r="IV54" s="92">
        <v>4298.9067599999998</v>
      </c>
      <c r="IW54" s="92">
        <v>130</v>
      </c>
      <c r="IX54" s="92">
        <v>2.6006766400000001</v>
      </c>
      <c r="IY54" s="92">
        <v>0</v>
      </c>
      <c r="IZ54" s="92">
        <v>1</v>
      </c>
      <c r="JA54" s="92">
        <v>0</v>
      </c>
      <c r="JB54" s="92">
        <v>-70490.105500000005</v>
      </c>
      <c r="JC54" s="92">
        <v>-3331.9381600000002</v>
      </c>
      <c r="JD54" s="92">
        <v>-817.82279400000004</v>
      </c>
      <c r="JE54" s="92">
        <v>-37.654975999999998</v>
      </c>
      <c r="JF54" s="92">
        <v>-1.77988174</v>
      </c>
      <c r="JG54" s="92">
        <v>4.4980240599999999E-2</v>
      </c>
      <c r="JH54" s="92">
        <v>0.95159686600000004</v>
      </c>
      <c r="JI54" s="92">
        <v>21.155886500000001</v>
      </c>
      <c r="JJ54" s="92">
        <v>3913.8255600000002</v>
      </c>
      <c r="JK54" s="92">
        <v>0</v>
      </c>
      <c r="JL54" s="92">
        <v>0</v>
      </c>
      <c r="JM54" s="92">
        <v>0</v>
      </c>
      <c r="JN54" s="92">
        <v>0</v>
      </c>
      <c r="JO54" s="92">
        <v>0</v>
      </c>
      <c r="JP54" s="92">
        <v>0</v>
      </c>
      <c r="JQ54" s="92">
        <v>0</v>
      </c>
      <c r="JR54" s="92">
        <v>0</v>
      </c>
      <c r="JS54" s="92">
        <v>0</v>
      </c>
      <c r="JT54" s="92">
        <v>0</v>
      </c>
      <c r="JU54" s="92">
        <v>0</v>
      </c>
      <c r="JV54" s="92">
        <v>0</v>
      </c>
      <c r="JW54" s="92">
        <v>0</v>
      </c>
      <c r="JX54" s="92">
        <v>0</v>
      </c>
      <c r="JY54" s="92">
        <v>0</v>
      </c>
      <c r="JZ54" s="92">
        <v>0</v>
      </c>
      <c r="KA54" s="92">
        <v>0</v>
      </c>
      <c r="KB54" s="92">
        <v>0</v>
      </c>
      <c r="KC54" s="92">
        <v>0</v>
      </c>
      <c r="KD54" s="92">
        <v>0</v>
      </c>
      <c r="KE54" s="92">
        <v>0</v>
      </c>
      <c r="KF54" s="92">
        <v>0</v>
      </c>
      <c r="KG54" s="92">
        <v>0</v>
      </c>
      <c r="KH54" s="92">
        <v>0</v>
      </c>
      <c r="KI54" s="92">
        <v>0</v>
      </c>
      <c r="KJ54" s="92">
        <v>0</v>
      </c>
      <c r="KK54" s="92">
        <v>0</v>
      </c>
      <c r="KL54" s="92">
        <v>0</v>
      </c>
      <c r="KM54" s="92">
        <v>0</v>
      </c>
      <c r="KN54" s="92">
        <v>0</v>
      </c>
      <c r="KO54" s="92">
        <v>0</v>
      </c>
      <c r="KP54" s="92">
        <v>0</v>
      </c>
      <c r="KQ54" s="92">
        <v>0</v>
      </c>
      <c r="KR54" s="92">
        <v>0</v>
      </c>
      <c r="KS54" s="92">
        <v>0</v>
      </c>
      <c r="KT54" s="92">
        <v>0</v>
      </c>
      <c r="KU54" s="92">
        <v>0</v>
      </c>
      <c r="KV54" s="92">
        <v>0</v>
      </c>
      <c r="KW54" s="92">
        <v>0</v>
      </c>
      <c r="KX54" s="92">
        <v>0</v>
      </c>
      <c r="KY54" s="92">
        <v>0</v>
      </c>
      <c r="KZ54" s="92">
        <v>0</v>
      </c>
      <c r="LA54" s="92">
        <v>0</v>
      </c>
      <c r="LB54" s="92">
        <v>0</v>
      </c>
      <c r="LC54" s="92">
        <v>161.20624799999999</v>
      </c>
      <c r="LD54" s="92">
        <v>0.19106458600000001</v>
      </c>
      <c r="LE54" s="92">
        <v>8.0166959300000007E-2</v>
      </c>
      <c r="LF54" s="92">
        <v>3.2024642999999999</v>
      </c>
      <c r="LG54" s="92">
        <v>0.390264467</v>
      </c>
      <c r="LH54" s="92">
        <v>81.992866699999993</v>
      </c>
      <c r="LI54" s="92">
        <v>0</v>
      </c>
      <c r="LJ54" s="92">
        <v>113.094272</v>
      </c>
      <c r="LK54" s="92">
        <v>73.253176100000005</v>
      </c>
      <c r="LL54" s="92">
        <v>0</v>
      </c>
      <c r="LM54" s="92">
        <v>0</v>
      </c>
      <c r="LN54" s="92">
        <v>0</v>
      </c>
      <c r="LO54" s="92">
        <v>0</v>
      </c>
      <c r="LP54" s="92">
        <v>0</v>
      </c>
      <c r="LQ54" s="92">
        <v>1.76252857</v>
      </c>
      <c r="LR54" s="92">
        <v>0</v>
      </c>
      <c r="LS54" s="92">
        <v>0</v>
      </c>
      <c r="LT54" s="92">
        <v>0</v>
      </c>
      <c r="LU54" s="92">
        <v>0</v>
      </c>
      <c r="LV54" s="92">
        <v>0</v>
      </c>
      <c r="LW54" s="92">
        <v>0</v>
      </c>
      <c r="LX54" s="92">
        <v>0</v>
      </c>
      <c r="LY54" s="92">
        <v>0</v>
      </c>
      <c r="LZ54" s="92">
        <v>0</v>
      </c>
      <c r="MA54" s="92">
        <v>0</v>
      </c>
      <c r="MB54" s="92">
        <v>0</v>
      </c>
      <c r="MC54" s="92">
        <v>0</v>
      </c>
      <c r="MD54" s="92">
        <v>0</v>
      </c>
      <c r="ME54" s="92">
        <v>0</v>
      </c>
      <c r="MF54" s="92">
        <v>0</v>
      </c>
      <c r="MG54" s="92">
        <v>0</v>
      </c>
      <c r="MH54" s="92">
        <v>0</v>
      </c>
      <c r="MI54" s="92">
        <v>0</v>
      </c>
      <c r="MJ54" s="92">
        <v>0</v>
      </c>
      <c r="MK54" s="92">
        <v>0</v>
      </c>
      <c r="ML54" s="92">
        <v>0</v>
      </c>
      <c r="MM54" s="92">
        <v>0</v>
      </c>
      <c r="MN54" s="92">
        <v>0</v>
      </c>
      <c r="MO54" s="92">
        <v>0</v>
      </c>
      <c r="MP54" s="92">
        <v>0</v>
      </c>
      <c r="MQ54" s="92">
        <v>0</v>
      </c>
      <c r="MR54" s="92">
        <v>0</v>
      </c>
      <c r="MS54" s="92">
        <v>0</v>
      </c>
      <c r="MT54" s="92">
        <v>0</v>
      </c>
      <c r="MU54" s="92">
        <v>0</v>
      </c>
      <c r="MV54" s="92">
        <v>0</v>
      </c>
      <c r="MW54" s="92">
        <v>0</v>
      </c>
      <c r="MX54" s="92">
        <v>0</v>
      </c>
      <c r="MY54" s="92">
        <v>0</v>
      </c>
      <c r="MZ54" s="92">
        <v>0</v>
      </c>
      <c r="NA54" s="92">
        <v>0</v>
      </c>
      <c r="NB54" s="92">
        <v>0</v>
      </c>
      <c r="NC54" s="92">
        <v>0</v>
      </c>
      <c r="ND54" s="92">
        <v>0</v>
      </c>
      <c r="NE54" s="92">
        <v>0</v>
      </c>
      <c r="NF54" s="92">
        <v>0</v>
      </c>
      <c r="NG54" s="92">
        <v>0</v>
      </c>
      <c r="NH54" s="92">
        <v>0</v>
      </c>
      <c r="NI54" s="92">
        <v>0</v>
      </c>
      <c r="NJ54" s="92">
        <v>0</v>
      </c>
      <c r="NK54" s="92">
        <v>0</v>
      </c>
      <c r="NL54" s="92">
        <v>0</v>
      </c>
      <c r="NM54" s="92">
        <v>0.37044170700000001</v>
      </c>
      <c r="NN54" s="92">
        <v>4.3905426899999998E-4</v>
      </c>
      <c r="NO54" s="92">
        <v>1.84218574E-4</v>
      </c>
      <c r="NP54" s="92">
        <v>7.3590593199999998E-3</v>
      </c>
      <c r="NQ54" s="92">
        <v>8.9680292800000002E-4</v>
      </c>
      <c r="NR54" s="92">
        <v>0.18841439400000001</v>
      </c>
      <c r="NS54" s="92">
        <v>0</v>
      </c>
      <c r="NT54" s="92">
        <v>0.25988344600000002</v>
      </c>
      <c r="NU54" s="92">
        <v>0.16833113999999999</v>
      </c>
      <c r="NV54" s="92">
        <v>0</v>
      </c>
      <c r="NW54" s="92">
        <v>0</v>
      </c>
      <c r="NX54" s="92">
        <v>0</v>
      </c>
      <c r="NY54" s="92">
        <v>0</v>
      </c>
      <c r="NZ54" s="92">
        <v>0</v>
      </c>
      <c r="OA54" s="92">
        <v>4.0501785700000001E-3</v>
      </c>
      <c r="OB54" s="92">
        <v>0</v>
      </c>
      <c r="OC54" s="92">
        <v>0</v>
      </c>
      <c r="OD54" s="92">
        <v>0</v>
      </c>
      <c r="OE54" s="92">
        <v>0</v>
      </c>
      <c r="OF54" s="92">
        <v>0</v>
      </c>
      <c r="OG54" s="92">
        <v>0</v>
      </c>
      <c r="OH54" s="92">
        <v>0</v>
      </c>
      <c r="OI54" s="92">
        <v>0</v>
      </c>
      <c r="OJ54" s="92">
        <v>0</v>
      </c>
      <c r="OK54" s="92">
        <v>0</v>
      </c>
      <c r="OL54" s="92">
        <v>0</v>
      </c>
      <c r="OM54" s="92">
        <v>0</v>
      </c>
      <c r="ON54" s="92">
        <v>0</v>
      </c>
      <c r="OO54" s="92">
        <v>0</v>
      </c>
      <c r="OP54" s="92">
        <v>0</v>
      </c>
      <c r="OQ54" s="92">
        <v>0</v>
      </c>
      <c r="OR54" s="92">
        <v>0</v>
      </c>
      <c r="OS54" s="92">
        <v>0</v>
      </c>
      <c r="OT54" s="92">
        <v>0</v>
      </c>
      <c r="OU54" s="92">
        <v>0</v>
      </c>
      <c r="OV54" s="92">
        <v>0</v>
      </c>
      <c r="OW54" s="92">
        <v>0</v>
      </c>
      <c r="OX54" s="92">
        <v>0</v>
      </c>
      <c r="OY54" s="92">
        <v>0</v>
      </c>
      <c r="OZ54" s="92">
        <v>0</v>
      </c>
      <c r="PA54" s="92">
        <v>0</v>
      </c>
      <c r="PB54" s="92">
        <v>0</v>
      </c>
      <c r="PC54" s="92">
        <v>0</v>
      </c>
      <c r="PD54" s="92">
        <v>0</v>
      </c>
      <c r="PE54" s="92">
        <v>0</v>
      </c>
      <c r="PF54" s="92">
        <v>0</v>
      </c>
      <c r="PG54" s="92">
        <v>0</v>
      </c>
      <c r="PH54" s="92">
        <v>0</v>
      </c>
      <c r="PI54" s="92">
        <v>0</v>
      </c>
      <c r="PJ54" s="92">
        <v>0</v>
      </c>
      <c r="PK54" s="92">
        <v>0</v>
      </c>
      <c r="PL54" s="92">
        <v>0</v>
      </c>
      <c r="PM54" s="92">
        <v>0</v>
      </c>
      <c r="PN54" s="92">
        <v>0</v>
      </c>
      <c r="PO54" s="92">
        <v>0</v>
      </c>
      <c r="PP54" s="92">
        <v>0</v>
      </c>
      <c r="PQ54" s="92">
        <v>0</v>
      </c>
      <c r="PR54" s="92">
        <v>0</v>
      </c>
      <c r="PS54" s="92">
        <v>0</v>
      </c>
      <c r="PT54" s="92">
        <v>0</v>
      </c>
      <c r="PU54" s="92">
        <v>0</v>
      </c>
      <c r="PV54" s="92">
        <v>0</v>
      </c>
      <c r="PW54" s="92">
        <v>26138.367999999999</v>
      </c>
      <c r="PX54" s="92">
        <v>30.979670599999999</v>
      </c>
      <c r="PY54" s="92">
        <v>12.9984632</v>
      </c>
      <c r="PZ54" s="92">
        <v>423.09997600000003</v>
      </c>
      <c r="QA54" s="92">
        <v>51.560570599999998</v>
      </c>
      <c r="QB54" s="92">
        <v>12475.191699999999</v>
      </c>
      <c r="QC54" s="92">
        <v>0</v>
      </c>
      <c r="QD54" s="92">
        <v>2583.0279399999999</v>
      </c>
      <c r="QE54" s="92">
        <v>4107.8476600000004</v>
      </c>
      <c r="QF54" s="92">
        <v>0</v>
      </c>
      <c r="QG54" s="92">
        <v>0</v>
      </c>
      <c r="QH54" s="92">
        <v>0</v>
      </c>
      <c r="QI54" s="92">
        <v>0</v>
      </c>
      <c r="QJ54" s="92">
        <v>0</v>
      </c>
      <c r="QK54" s="92">
        <v>264.610882</v>
      </c>
      <c r="QL54" s="92">
        <v>0</v>
      </c>
      <c r="QM54" s="92">
        <v>0</v>
      </c>
      <c r="QN54" s="92">
        <v>0</v>
      </c>
      <c r="QO54" s="92">
        <v>0</v>
      </c>
      <c r="QP54" s="92">
        <v>0</v>
      </c>
      <c r="QQ54" s="92">
        <v>0</v>
      </c>
      <c r="QR54" s="92">
        <v>0</v>
      </c>
      <c r="QS54" s="92">
        <v>0</v>
      </c>
      <c r="QT54" s="92">
        <v>0</v>
      </c>
      <c r="QU54" s="92">
        <v>0</v>
      </c>
      <c r="QV54" s="92">
        <v>0</v>
      </c>
      <c r="QW54" s="92">
        <v>0</v>
      </c>
      <c r="QX54" s="92">
        <v>0</v>
      </c>
      <c r="QY54" s="92">
        <v>0</v>
      </c>
      <c r="QZ54" s="92">
        <v>0</v>
      </c>
      <c r="RA54" s="92">
        <v>0</v>
      </c>
      <c r="RB54" s="92">
        <v>0</v>
      </c>
      <c r="RC54" s="92">
        <v>0</v>
      </c>
      <c r="RD54" s="92">
        <v>0</v>
      </c>
      <c r="RE54" s="92">
        <v>0</v>
      </c>
      <c r="RF54" s="92">
        <v>0</v>
      </c>
      <c r="RG54" s="92">
        <v>0</v>
      </c>
      <c r="RH54" s="92">
        <v>0</v>
      </c>
      <c r="RI54" s="92">
        <v>0</v>
      </c>
      <c r="RJ54" s="92">
        <v>0</v>
      </c>
      <c r="RK54" s="92">
        <v>0</v>
      </c>
      <c r="RL54" s="92">
        <v>0</v>
      </c>
      <c r="RM54" s="92">
        <v>0</v>
      </c>
      <c r="RN54" s="92">
        <v>0</v>
      </c>
      <c r="RO54" s="92">
        <v>0</v>
      </c>
      <c r="RP54" s="92">
        <v>0</v>
      </c>
      <c r="RQ54" s="92">
        <v>0</v>
      </c>
      <c r="RR54" s="92">
        <v>0</v>
      </c>
      <c r="RS54" s="92">
        <v>0</v>
      </c>
      <c r="RT54" s="92">
        <v>0</v>
      </c>
      <c r="RU54" s="92">
        <v>0</v>
      </c>
      <c r="RV54" s="92">
        <v>0</v>
      </c>
      <c r="RW54" s="92">
        <v>0</v>
      </c>
      <c r="RX54" s="92">
        <v>0</v>
      </c>
      <c r="RY54" s="92">
        <v>0</v>
      </c>
      <c r="RZ54" s="92">
        <v>0</v>
      </c>
      <c r="SA54" s="92">
        <v>0</v>
      </c>
      <c r="SB54" s="92">
        <v>0</v>
      </c>
      <c r="SC54" s="92">
        <v>0</v>
      </c>
      <c r="SD54" s="92">
        <v>0</v>
      </c>
      <c r="SE54" s="92">
        <v>0</v>
      </c>
      <c r="SF54" s="92">
        <v>0</v>
      </c>
      <c r="SG54" s="92">
        <v>0.56714430500000002</v>
      </c>
      <c r="SH54" s="92">
        <v>6.7218977700000005E-4</v>
      </c>
      <c r="SI54" s="92">
        <v>2.82037668E-4</v>
      </c>
      <c r="SJ54" s="92">
        <v>9.1803261099999995E-3</v>
      </c>
      <c r="SK54" s="92">
        <v>1.1187494200000001E-3</v>
      </c>
      <c r="SL54" s="92">
        <v>0.27068384400000001</v>
      </c>
      <c r="SM54" s="92">
        <v>0</v>
      </c>
      <c r="SN54" s="92">
        <v>5.6045946899999997E-2</v>
      </c>
      <c r="SO54" s="92">
        <v>8.9131135E-2</v>
      </c>
      <c r="SP54" s="92">
        <v>0</v>
      </c>
      <c r="SQ54" s="92">
        <v>0</v>
      </c>
      <c r="SR54" s="92">
        <v>0</v>
      </c>
      <c r="SS54" s="92">
        <v>0</v>
      </c>
      <c r="ST54" s="92">
        <v>0</v>
      </c>
      <c r="SU54" s="92">
        <v>5.7414661400000001E-3</v>
      </c>
      <c r="SV54" s="92">
        <v>0</v>
      </c>
      <c r="SW54" s="92">
        <v>0</v>
      </c>
      <c r="SX54" s="92">
        <v>0</v>
      </c>
      <c r="SY54" s="92">
        <v>435.17305199999998</v>
      </c>
      <c r="SZ54" s="92">
        <v>46087.684800000003</v>
      </c>
      <c r="TA54" s="92">
        <v>326.72367700000001</v>
      </c>
      <c r="TB54" s="92">
        <v>130</v>
      </c>
      <c r="TC54" s="92">
        <v>2.6006766400000001</v>
      </c>
      <c r="TD54" s="92">
        <v>0</v>
      </c>
      <c r="TE54" s="92">
        <v>0</v>
      </c>
      <c r="TF54" s="92">
        <v>1</v>
      </c>
      <c r="TG54" s="92">
        <v>-137343.93100000001</v>
      </c>
      <c r="TH54" s="92">
        <v>-1296.8405299999999</v>
      </c>
      <c r="TI54" s="92">
        <v>-59.7683775</v>
      </c>
      <c r="TJ54" s="92">
        <v>-339.90611100000001</v>
      </c>
      <c r="TK54" s="92">
        <v>-3.2094903499999998</v>
      </c>
      <c r="TL54" s="92">
        <v>2.2198832500000001E-2</v>
      </c>
      <c r="TM54" s="92">
        <v>2.35100219</v>
      </c>
      <c r="TN54" s="92">
        <v>105.906569</v>
      </c>
      <c r="TO54" s="92">
        <v>0</v>
      </c>
      <c r="TP54" s="92">
        <v>0.34699195500000002</v>
      </c>
      <c r="TQ54" s="92">
        <v>-1049513638.9220001</v>
      </c>
      <c r="TR54" s="92">
        <v>0.374940338888889</v>
      </c>
      <c r="TS54" s="92">
        <v>0</v>
      </c>
      <c r="TT54" s="92">
        <v>0</v>
      </c>
      <c r="TU54" s="92">
        <v>0</v>
      </c>
      <c r="TV54" s="92">
        <v>0</v>
      </c>
      <c r="TW54" s="92">
        <v>0</v>
      </c>
      <c r="TX54" s="92">
        <v>0</v>
      </c>
      <c r="TY54" s="92">
        <v>0</v>
      </c>
      <c r="TZ54" s="92">
        <v>0</v>
      </c>
      <c r="UA54" s="92">
        <v>0</v>
      </c>
      <c r="UB54" s="92">
        <v>0</v>
      </c>
      <c r="UC54" s="92">
        <v>0</v>
      </c>
      <c r="UD54" s="92">
        <v>0</v>
      </c>
      <c r="UE54" s="92">
        <v>0</v>
      </c>
      <c r="UF54" s="92">
        <v>0</v>
      </c>
      <c r="UG54" s="92">
        <v>0</v>
      </c>
      <c r="UH54" s="92">
        <v>0</v>
      </c>
      <c r="UI54" s="92">
        <v>0</v>
      </c>
      <c r="UJ54" s="92">
        <v>0</v>
      </c>
      <c r="UK54" s="92">
        <v>0</v>
      </c>
      <c r="UL54" s="92">
        <v>0</v>
      </c>
      <c r="UM54" s="92">
        <v>0</v>
      </c>
      <c r="UN54" s="92">
        <v>0</v>
      </c>
      <c r="UO54" s="92">
        <v>0</v>
      </c>
      <c r="UP54" s="92">
        <v>0</v>
      </c>
      <c r="UQ54" s="92">
        <v>0</v>
      </c>
      <c r="UR54" s="92">
        <v>0</v>
      </c>
      <c r="US54" s="92">
        <v>0</v>
      </c>
      <c r="UT54" s="92">
        <v>0</v>
      </c>
      <c r="UU54" s="92">
        <v>0</v>
      </c>
      <c r="UV54" s="92">
        <v>0</v>
      </c>
      <c r="UW54" s="92">
        <v>0</v>
      </c>
      <c r="UX54" s="92">
        <v>0</v>
      </c>
      <c r="UY54" s="92">
        <v>0</v>
      </c>
      <c r="UZ54" s="92">
        <v>0</v>
      </c>
      <c r="VA54" s="92">
        <v>0</v>
      </c>
      <c r="VB54" s="92">
        <v>0</v>
      </c>
      <c r="VC54" s="92">
        <v>0</v>
      </c>
      <c r="VD54" s="92">
        <v>0</v>
      </c>
      <c r="VE54" s="92">
        <v>0</v>
      </c>
      <c r="VF54" s="92">
        <v>0</v>
      </c>
      <c r="VG54" s="92">
        <v>0</v>
      </c>
      <c r="VH54" s="92">
        <v>0</v>
      </c>
      <c r="VI54" s="92">
        <v>0</v>
      </c>
      <c r="VJ54" s="92">
        <v>0</v>
      </c>
      <c r="VK54" s="92">
        <v>0</v>
      </c>
      <c r="VL54" s="92">
        <v>0</v>
      </c>
      <c r="VM54" s="92">
        <v>0</v>
      </c>
      <c r="VN54" s="92">
        <v>0</v>
      </c>
      <c r="VO54" s="92">
        <v>0</v>
      </c>
      <c r="VP54" s="92">
        <v>0</v>
      </c>
      <c r="VQ54" s="92">
        <v>0</v>
      </c>
      <c r="VR54" s="92">
        <v>0</v>
      </c>
      <c r="VS54" s="92">
        <v>0</v>
      </c>
      <c r="VT54" s="92">
        <v>0</v>
      </c>
      <c r="VU54" s="92">
        <v>0</v>
      </c>
      <c r="VV54" s="92">
        <v>0</v>
      </c>
      <c r="VW54" s="92">
        <v>0</v>
      </c>
      <c r="VX54" s="92">
        <v>0</v>
      </c>
      <c r="VY54" s="92">
        <v>0</v>
      </c>
      <c r="VZ54" s="92">
        <v>0</v>
      </c>
      <c r="WA54" s="92">
        <v>0</v>
      </c>
      <c r="WB54" s="92">
        <v>0</v>
      </c>
      <c r="WC54" s="92">
        <v>0.49018843611111201</v>
      </c>
    </row>
    <row r="55" spans="2:601" ht="13.5" customHeight="1">
      <c r="B55" s="851" t="s">
        <v>2749</v>
      </c>
      <c r="C55" s="92">
        <v>0</v>
      </c>
      <c r="D55" s="92">
        <v>291537.25699999998</v>
      </c>
      <c r="E55" s="92">
        <v>-877.42593799999997</v>
      </c>
      <c r="F55" s="92">
        <v>11321.077799999999</v>
      </c>
      <c r="G55" s="92">
        <v>0.21681557400000001</v>
      </c>
      <c r="H55" s="92">
        <v>19.7063256</v>
      </c>
      <c r="I55" s="92">
        <v>6.6137740000000003</v>
      </c>
      <c r="J55" s="92">
        <v>2.77501007</v>
      </c>
      <c r="K55" s="92">
        <v>110.854508</v>
      </c>
      <c r="L55" s="92">
        <v>13.509151599999999</v>
      </c>
      <c r="M55" s="92">
        <v>4.2225180299999999E-7</v>
      </c>
      <c r="N55" s="92">
        <v>0</v>
      </c>
      <c r="O55" s="92">
        <v>0.54035617599999997</v>
      </c>
      <c r="P55" s="92">
        <v>0.176367307</v>
      </c>
      <c r="Q55" s="92">
        <v>7.4000268600000002E-2</v>
      </c>
      <c r="R55" s="92">
        <v>2.9561204999999999</v>
      </c>
      <c r="S55" s="92">
        <v>0.360244075</v>
      </c>
      <c r="T55" s="92">
        <v>67.764710800000003</v>
      </c>
      <c r="U55" s="92">
        <v>4.3152222099999999</v>
      </c>
      <c r="V55" s="92">
        <v>2.9307395600000001</v>
      </c>
      <c r="W55" s="92">
        <v>4.7743364799999997</v>
      </c>
      <c r="X55" s="92">
        <v>24.517863599999998</v>
      </c>
      <c r="Y55" s="92">
        <v>1.14675847E-2</v>
      </c>
      <c r="Z55" s="92">
        <v>4.1571747899999998E-7</v>
      </c>
      <c r="AA55" s="92">
        <v>3.2812148800000001E-5</v>
      </c>
      <c r="AB55" s="92">
        <v>1.71808158E-5</v>
      </c>
      <c r="AC55" s="92">
        <v>3.71211397E-10</v>
      </c>
      <c r="AD55" s="92">
        <v>18.7767239</v>
      </c>
      <c r="AE55" s="92">
        <v>0</v>
      </c>
      <c r="AF55" s="92">
        <v>0</v>
      </c>
      <c r="AG55" s="92">
        <v>0</v>
      </c>
      <c r="AH55" s="92">
        <v>0</v>
      </c>
      <c r="AI55" s="92">
        <v>0</v>
      </c>
      <c r="AJ55" s="92">
        <v>0</v>
      </c>
      <c r="AK55" s="92">
        <v>0</v>
      </c>
      <c r="AL55" s="92">
        <v>0</v>
      </c>
      <c r="AM55" s="92">
        <v>0</v>
      </c>
      <c r="AN55" s="92">
        <v>5.5034903400000002E-8</v>
      </c>
      <c r="AO55" s="92">
        <v>0</v>
      </c>
      <c r="AP55" s="92">
        <v>0</v>
      </c>
      <c r="AQ55" s="92">
        <v>0</v>
      </c>
      <c r="AR55" s="92">
        <v>0</v>
      </c>
      <c r="AS55" s="92">
        <v>0</v>
      </c>
      <c r="AT55" s="92">
        <v>0</v>
      </c>
      <c r="AU55" s="92">
        <v>0</v>
      </c>
      <c r="AV55" s="92">
        <v>0</v>
      </c>
      <c r="AW55" s="92">
        <v>0</v>
      </c>
      <c r="AX55" s="92">
        <v>0</v>
      </c>
      <c r="AY55" s="92">
        <v>0</v>
      </c>
      <c r="AZ55" s="92">
        <v>0</v>
      </c>
      <c r="BA55" s="92">
        <v>0</v>
      </c>
      <c r="BB55" s="92">
        <v>0</v>
      </c>
      <c r="BC55" s="92">
        <v>0</v>
      </c>
      <c r="BD55" s="92">
        <v>0</v>
      </c>
      <c r="BE55" s="92">
        <v>0</v>
      </c>
      <c r="BF55" s="92">
        <v>0</v>
      </c>
      <c r="BG55" s="92">
        <v>0</v>
      </c>
      <c r="BH55" s="92">
        <v>0</v>
      </c>
      <c r="BI55" s="92">
        <v>0</v>
      </c>
      <c r="BJ55" s="92">
        <v>0</v>
      </c>
      <c r="BK55" s="92">
        <v>0</v>
      </c>
      <c r="BL55" s="92">
        <v>0</v>
      </c>
      <c r="BM55" s="92">
        <v>0</v>
      </c>
      <c r="BN55" s="92">
        <v>0</v>
      </c>
      <c r="BO55" s="92">
        <v>0</v>
      </c>
      <c r="BP55" s="92">
        <v>0.97579081499999998</v>
      </c>
      <c r="BQ55" s="92">
        <v>1.86878537E-5</v>
      </c>
      <c r="BR55" s="92">
        <v>1.6985354000000001E-3</v>
      </c>
      <c r="BS55" s="92">
        <v>5.7005702300000002E-4</v>
      </c>
      <c r="BT55" s="92">
        <v>2.3918476500000001E-4</v>
      </c>
      <c r="BU55" s="92">
        <v>9.5548155800000006E-3</v>
      </c>
      <c r="BV55" s="92">
        <v>1.16438613E-3</v>
      </c>
      <c r="BW55" s="92">
        <v>3.6394894300000001E-11</v>
      </c>
      <c r="BX55" s="92">
        <v>0</v>
      </c>
      <c r="BY55" s="92">
        <v>4.6574593099999999E-5</v>
      </c>
      <c r="BZ55" s="92">
        <v>1.5201520599999999E-5</v>
      </c>
      <c r="CA55" s="92">
        <v>6.3782604099999997E-6</v>
      </c>
      <c r="CB55" s="92">
        <v>2.54795106E-4</v>
      </c>
      <c r="CC55" s="92">
        <v>3.1050299700000002E-5</v>
      </c>
      <c r="CD55" s="92">
        <v>5.8408027399999996E-3</v>
      </c>
      <c r="CE55" s="92">
        <v>3.7193933900000001E-4</v>
      </c>
      <c r="CF55" s="92">
        <v>2.5260746300000001E-4</v>
      </c>
      <c r="CG55" s="92">
        <v>4.11511498E-4</v>
      </c>
      <c r="CH55" s="92">
        <v>2.11325339E-3</v>
      </c>
      <c r="CI55" s="92">
        <v>9.8841859600000005E-7</v>
      </c>
      <c r="CJ55" s="92">
        <v>3.5831685300000001E-11</v>
      </c>
      <c r="CK55" s="92">
        <v>2.8281577E-9</v>
      </c>
      <c r="CL55" s="92">
        <v>1.4808556699999999E-9</v>
      </c>
      <c r="CM55" s="92">
        <v>3.1995599500000003E-14</v>
      </c>
      <c r="CN55" s="92">
        <v>1.61841081E-3</v>
      </c>
      <c r="CO55" s="92">
        <v>0</v>
      </c>
      <c r="CP55" s="92">
        <v>0</v>
      </c>
      <c r="CQ55" s="92">
        <v>0</v>
      </c>
      <c r="CR55" s="92">
        <v>0</v>
      </c>
      <c r="CS55" s="92">
        <v>0</v>
      </c>
      <c r="CT55" s="92">
        <v>0</v>
      </c>
      <c r="CU55" s="92">
        <v>0</v>
      </c>
      <c r="CV55" s="92">
        <v>0</v>
      </c>
      <c r="CW55" s="92">
        <v>0</v>
      </c>
      <c r="CX55" s="92">
        <v>4.7435901500000001E-12</v>
      </c>
      <c r="CY55" s="92">
        <v>0</v>
      </c>
      <c r="CZ55" s="92">
        <v>0</v>
      </c>
      <c r="DA55" s="92">
        <v>0</v>
      </c>
      <c r="DB55" s="92">
        <v>0</v>
      </c>
      <c r="DC55" s="92">
        <v>0</v>
      </c>
      <c r="DD55" s="92">
        <v>0</v>
      </c>
      <c r="DE55" s="92">
        <v>0</v>
      </c>
      <c r="DF55" s="92">
        <v>0</v>
      </c>
      <c r="DG55" s="92">
        <v>0</v>
      </c>
      <c r="DH55" s="92">
        <v>0</v>
      </c>
      <c r="DI55" s="92">
        <v>0</v>
      </c>
      <c r="DJ55" s="92">
        <v>0</v>
      </c>
      <c r="DK55" s="92">
        <v>0</v>
      </c>
      <c r="DL55" s="92">
        <v>0</v>
      </c>
      <c r="DM55" s="92">
        <v>0</v>
      </c>
      <c r="DN55" s="92">
        <v>0</v>
      </c>
      <c r="DO55" s="92">
        <v>0</v>
      </c>
      <c r="DP55" s="92">
        <v>0</v>
      </c>
      <c r="DQ55" s="92">
        <v>0</v>
      </c>
      <c r="DR55" s="92">
        <v>0</v>
      </c>
      <c r="DS55" s="92">
        <v>0</v>
      </c>
      <c r="DT55" s="92">
        <v>0</v>
      </c>
      <c r="DU55" s="92">
        <v>0</v>
      </c>
      <c r="DV55" s="92">
        <v>0</v>
      </c>
      <c r="DW55" s="92">
        <v>0</v>
      </c>
      <c r="DX55" s="92">
        <v>0</v>
      </c>
      <c r="DY55" s="92">
        <v>0</v>
      </c>
      <c r="DZ55" s="92">
        <v>203952.38699999999</v>
      </c>
      <c r="EA55" s="92">
        <v>9.9884853600000003</v>
      </c>
      <c r="EB55" s="92">
        <v>3550.2458999999999</v>
      </c>
      <c r="EC55" s="92">
        <v>1191.5221799999999</v>
      </c>
      <c r="ED55" s="92">
        <v>499.93937599999998</v>
      </c>
      <c r="EE55" s="92">
        <v>16642.7425</v>
      </c>
      <c r="EF55" s="92">
        <v>2028.1478400000001</v>
      </c>
      <c r="EG55" s="92">
        <v>1.4453682599999999E-4</v>
      </c>
      <c r="EH55" s="92">
        <v>0</v>
      </c>
      <c r="EI55" s="92">
        <v>87.614647300000001</v>
      </c>
      <c r="EJ55" s="92">
        <v>28.596618400000001</v>
      </c>
      <c r="EK55" s="92">
        <v>11.9985812</v>
      </c>
      <c r="EL55" s="92">
        <v>390.55117000000001</v>
      </c>
      <c r="EM55" s="92">
        <v>47.594049400000003</v>
      </c>
      <c r="EN55" s="92">
        <v>12208.3331</v>
      </c>
      <c r="EO55" s="92">
        <v>656.55985199999998</v>
      </c>
      <c r="EP55" s="92">
        <v>369.59556600000002</v>
      </c>
      <c r="EQ55" s="92">
        <v>458.74479500000001</v>
      </c>
      <c r="ER55" s="92">
        <v>1472.3604700000001</v>
      </c>
      <c r="ES55" s="92">
        <v>1.03298673</v>
      </c>
      <c r="ET55" s="92">
        <v>6.3250283699999995E-5</v>
      </c>
      <c r="EU55" s="92">
        <v>3.0218256600000001E-3</v>
      </c>
      <c r="EV55" s="92">
        <v>2.0288694799999998E-3</v>
      </c>
      <c r="EW55" s="92">
        <v>6.3219379799999999E-9</v>
      </c>
      <c r="EX55" s="92">
        <v>1841.61132</v>
      </c>
      <c r="EY55" s="92">
        <v>0</v>
      </c>
      <c r="EZ55" s="92">
        <v>0</v>
      </c>
      <c r="FA55" s="92">
        <v>0</v>
      </c>
      <c r="FB55" s="92">
        <v>0</v>
      </c>
      <c r="FC55" s="92">
        <v>0</v>
      </c>
      <c r="FD55" s="92">
        <v>0</v>
      </c>
      <c r="FE55" s="92">
        <v>0</v>
      </c>
      <c r="FF55" s="92">
        <v>0</v>
      </c>
      <c r="FG55" s="92">
        <v>0</v>
      </c>
      <c r="FH55" s="92">
        <v>1.5545530899999999E-5</v>
      </c>
      <c r="FI55" s="92">
        <v>0</v>
      </c>
      <c r="FJ55" s="92">
        <v>0</v>
      </c>
      <c r="FK55" s="92">
        <v>0</v>
      </c>
      <c r="FL55" s="92">
        <v>0</v>
      </c>
      <c r="FM55" s="92">
        <v>0</v>
      </c>
      <c r="FN55" s="92">
        <v>0</v>
      </c>
      <c r="FO55" s="92">
        <v>0</v>
      </c>
      <c r="FP55" s="92">
        <v>0</v>
      </c>
      <c r="FQ55" s="92">
        <v>0</v>
      </c>
      <c r="FR55" s="92">
        <v>0</v>
      </c>
      <c r="FS55" s="92">
        <v>0</v>
      </c>
      <c r="FT55" s="92">
        <v>0</v>
      </c>
      <c r="FU55" s="92">
        <v>0</v>
      </c>
      <c r="FV55" s="92">
        <v>0</v>
      </c>
      <c r="FW55" s="92">
        <v>0</v>
      </c>
      <c r="FX55" s="92">
        <v>0</v>
      </c>
      <c r="FY55" s="92">
        <v>0</v>
      </c>
      <c r="FZ55" s="92">
        <v>0</v>
      </c>
      <c r="GA55" s="92">
        <v>0</v>
      </c>
      <c r="GB55" s="92">
        <v>0</v>
      </c>
      <c r="GC55" s="92">
        <v>0</v>
      </c>
      <c r="GD55" s="92">
        <v>0</v>
      </c>
      <c r="GE55" s="92">
        <v>0</v>
      </c>
      <c r="GF55" s="92">
        <v>0</v>
      </c>
      <c r="GG55" s="92">
        <v>0</v>
      </c>
      <c r="GH55" s="92">
        <v>0</v>
      </c>
      <c r="GI55" s="92">
        <v>0</v>
      </c>
      <c r="GJ55" s="92">
        <v>0.83093397000000002</v>
      </c>
      <c r="GK55" s="92">
        <v>4.0694653799999999E-5</v>
      </c>
      <c r="GL55" s="92">
        <v>1.4464257899999999E-2</v>
      </c>
      <c r="GM55" s="92">
        <v>4.85444799E-3</v>
      </c>
      <c r="GN55" s="92">
        <v>2.0368313300000002E-3</v>
      </c>
      <c r="GO55" s="92">
        <v>6.7805139700000003E-2</v>
      </c>
      <c r="GP55" s="92">
        <v>8.2629919699999995E-3</v>
      </c>
      <c r="GQ55" s="92">
        <v>5.8886566800000001E-10</v>
      </c>
      <c r="GR55" s="92">
        <v>0</v>
      </c>
      <c r="GS55" s="92">
        <v>3.5695579600000002E-4</v>
      </c>
      <c r="GT55" s="92">
        <v>1.16507103E-4</v>
      </c>
      <c r="GU55" s="92">
        <v>4.8884098999999999E-5</v>
      </c>
      <c r="GV55" s="92">
        <v>1.59116664E-3</v>
      </c>
      <c r="GW55" s="92">
        <v>1.9390561199999999E-4</v>
      </c>
      <c r="GX55" s="92">
        <v>4.9738661199999999E-2</v>
      </c>
      <c r="GY55" s="92">
        <v>2.67492767E-3</v>
      </c>
      <c r="GZ55" s="92">
        <v>1.5057902300000001E-3</v>
      </c>
      <c r="HA55" s="92">
        <v>1.86899815E-3</v>
      </c>
      <c r="HB55" s="92">
        <v>5.9986271900000004E-3</v>
      </c>
      <c r="HC55" s="92">
        <v>4.20854974E-6</v>
      </c>
      <c r="HD55" s="92">
        <v>2.5769156300000002E-10</v>
      </c>
      <c r="HE55" s="92">
        <v>1.2311391100000001E-8</v>
      </c>
      <c r="HF55" s="92">
        <v>8.2659320599999999E-9</v>
      </c>
      <c r="HG55" s="92">
        <v>2.5756565499999999E-14</v>
      </c>
      <c r="HH55" s="92">
        <v>7.5030129600000004E-3</v>
      </c>
      <c r="HI55" s="92">
        <v>0</v>
      </c>
      <c r="HJ55" s="92">
        <v>0</v>
      </c>
      <c r="HK55" s="92">
        <v>0</v>
      </c>
      <c r="HL55" s="92">
        <v>0</v>
      </c>
      <c r="HM55" s="92">
        <v>0</v>
      </c>
      <c r="HN55" s="92">
        <v>0</v>
      </c>
      <c r="HO55" s="92">
        <v>0</v>
      </c>
      <c r="HP55" s="92">
        <v>0</v>
      </c>
      <c r="HQ55" s="92">
        <v>0</v>
      </c>
      <c r="HR55" s="92">
        <v>6.3334927600000004E-11</v>
      </c>
      <c r="HS55" s="92">
        <v>0</v>
      </c>
      <c r="HT55" s="92">
        <v>0</v>
      </c>
      <c r="HU55" s="92">
        <v>0</v>
      </c>
      <c r="HV55" s="92">
        <v>0</v>
      </c>
      <c r="HW55" s="92">
        <v>0</v>
      </c>
      <c r="HX55" s="92">
        <v>0</v>
      </c>
      <c r="HY55" s="92">
        <v>0</v>
      </c>
      <c r="HZ55" s="92">
        <v>0</v>
      </c>
      <c r="IA55" s="92">
        <v>0</v>
      </c>
      <c r="IB55" s="92">
        <v>0</v>
      </c>
      <c r="IC55" s="92">
        <v>0</v>
      </c>
      <c r="ID55" s="92">
        <v>0</v>
      </c>
      <c r="IE55" s="92">
        <v>0</v>
      </c>
      <c r="IF55" s="92">
        <v>0</v>
      </c>
      <c r="IG55" s="92">
        <v>0</v>
      </c>
      <c r="IH55" s="92">
        <v>0</v>
      </c>
      <c r="II55" s="92">
        <v>0</v>
      </c>
      <c r="IJ55" s="92">
        <v>0</v>
      </c>
      <c r="IK55" s="92">
        <v>0</v>
      </c>
      <c r="IL55" s="92">
        <v>0</v>
      </c>
      <c r="IM55" s="92">
        <v>0</v>
      </c>
      <c r="IN55" s="92">
        <v>0</v>
      </c>
      <c r="IO55" s="92">
        <v>0</v>
      </c>
      <c r="IP55" s="92">
        <v>0</v>
      </c>
      <c r="IQ55" s="92">
        <v>0</v>
      </c>
      <c r="IR55" s="92">
        <v>0</v>
      </c>
      <c r="IS55" s="92">
        <v>0</v>
      </c>
      <c r="IT55" s="92">
        <v>11601.9516</v>
      </c>
      <c r="IU55" s="92">
        <v>245449.57199999999</v>
      </c>
      <c r="IV55" s="92">
        <v>4302.3467199999996</v>
      </c>
      <c r="IW55" s="92">
        <v>130.61722900000001</v>
      </c>
      <c r="IX55" s="92">
        <v>5.7</v>
      </c>
      <c r="IY55" s="92">
        <v>0</v>
      </c>
      <c r="IZ55" s="92">
        <v>1</v>
      </c>
      <c r="JA55" s="92">
        <v>0</v>
      </c>
      <c r="JB55" s="92">
        <v>-70476.320600000006</v>
      </c>
      <c r="JC55" s="92">
        <v>-3331.2865700000002</v>
      </c>
      <c r="JD55" s="92">
        <v>-817.66286100000002</v>
      </c>
      <c r="JE55" s="92">
        <v>-37.624406800000003</v>
      </c>
      <c r="JF55" s="92">
        <v>-1.7784367800000001</v>
      </c>
      <c r="JG55" s="92">
        <v>4.4944276499999998E-2</v>
      </c>
      <c r="JH55" s="92">
        <v>0.95083601200000001</v>
      </c>
      <c r="JI55" s="92">
        <v>21.155886500000001</v>
      </c>
      <c r="JJ55" s="92">
        <v>3913.8255600000002</v>
      </c>
      <c r="JK55" s="92">
        <v>0</v>
      </c>
      <c r="JL55" s="92">
        <v>0</v>
      </c>
      <c r="JM55" s="92">
        <v>0</v>
      </c>
      <c r="JN55" s="92">
        <v>0</v>
      </c>
      <c r="JO55" s="92">
        <v>0</v>
      </c>
      <c r="JP55" s="92">
        <v>0</v>
      </c>
      <c r="JQ55" s="92">
        <v>0</v>
      </c>
      <c r="JR55" s="92">
        <v>0</v>
      </c>
      <c r="JS55" s="92">
        <v>0</v>
      </c>
      <c r="JT55" s="92">
        <v>0</v>
      </c>
      <c r="JU55" s="92">
        <v>0</v>
      </c>
      <c r="JV55" s="92">
        <v>0</v>
      </c>
      <c r="JW55" s="92">
        <v>0</v>
      </c>
      <c r="JX55" s="92">
        <v>0</v>
      </c>
      <c r="JY55" s="92">
        <v>0</v>
      </c>
      <c r="JZ55" s="92">
        <v>0</v>
      </c>
      <c r="KA55" s="92">
        <v>0</v>
      </c>
      <c r="KB55" s="92">
        <v>0</v>
      </c>
      <c r="KC55" s="92">
        <v>0</v>
      </c>
      <c r="KD55" s="92">
        <v>0</v>
      </c>
      <c r="KE55" s="92">
        <v>0</v>
      </c>
      <c r="KF55" s="92">
        <v>0</v>
      </c>
      <c r="KG55" s="92">
        <v>0</v>
      </c>
      <c r="KH55" s="92">
        <v>0</v>
      </c>
      <c r="KI55" s="92">
        <v>0</v>
      </c>
      <c r="KJ55" s="92">
        <v>0</v>
      </c>
      <c r="KK55" s="92">
        <v>0</v>
      </c>
      <c r="KL55" s="92">
        <v>0</v>
      </c>
      <c r="KM55" s="92">
        <v>0</v>
      </c>
      <c r="KN55" s="92">
        <v>0</v>
      </c>
      <c r="KO55" s="92">
        <v>0</v>
      </c>
      <c r="KP55" s="92">
        <v>0</v>
      </c>
      <c r="KQ55" s="92">
        <v>0</v>
      </c>
      <c r="KR55" s="92">
        <v>0</v>
      </c>
      <c r="KS55" s="92">
        <v>0</v>
      </c>
      <c r="KT55" s="92">
        <v>0</v>
      </c>
      <c r="KU55" s="92">
        <v>0</v>
      </c>
      <c r="KV55" s="92">
        <v>0</v>
      </c>
      <c r="KW55" s="92">
        <v>0</v>
      </c>
      <c r="KX55" s="92">
        <v>0</v>
      </c>
      <c r="KY55" s="92">
        <v>0</v>
      </c>
      <c r="KZ55" s="92">
        <v>0</v>
      </c>
      <c r="LA55" s="92">
        <v>0</v>
      </c>
      <c r="LB55" s="92">
        <v>0</v>
      </c>
      <c r="LC55" s="92">
        <v>161.20624799999999</v>
      </c>
      <c r="LD55" s="92">
        <v>0.19106458600000001</v>
      </c>
      <c r="LE55" s="92">
        <v>8.0166959300000007E-2</v>
      </c>
      <c r="LF55" s="92">
        <v>3.2024642999999999</v>
      </c>
      <c r="LG55" s="92">
        <v>0.390264467</v>
      </c>
      <c r="LH55" s="92">
        <v>81.992866699999993</v>
      </c>
      <c r="LI55" s="92">
        <v>0</v>
      </c>
      <c r="LJ55" s="92">
        <v>113.094272</v>
      </c>
      <c r="LK55" s="92">
        <v>73.253176100000005</v>
      </c>
      <c r="LL55" s="92">
        <v>0</v>
      </c>
      <c r="LM55" s="92">
        <v>0</v>
      </c>
      <c r="LN55" s="92">
        <v>0</v>
      </c>
      <c r="LO55" s="92">
        <v>0</v>
      </c>
      <c r="LP55" s="92">
        <v>0</v>
      </c>
      <c r="LQ55" s="92">
        <v>1.76252857</v>
      </c>
      <c r="LR55" s="92">
        <v>0</v>
      </c>
      <c r="LS55" s="92">
        <v>0</v>
      </c>
      <c r="LT55" s="92">
        <v>0</v>
      </c>
      <c r="LU55" s="92">
        <v>0</v>
      </c>
      <c r="LV55" s="92">
        <v>0</v>
      </c>
      <c r="LW55" s="92">
        <v>0</v>
      </c>
      <c r="LX55" s="92">
        <v>0</v>
      </c>
      <c r="LY55" s="92">
        <v>0</v>
      </c>
      <c r="LZ55" s="92">
        <v>0</v>
      </c>
      <c r="MA55" s="92">
        <v>0</v>
      </c>
      <c r="MB55" s="92">
        <v>0</v>
      </c>
      <c r="MC55" s="92">
        <v>0</v>
      </c>
      <c r="MD55" s="92">
        <v>0</v>
      </c>
      <c r="ME55" s="92">
        <v>0</v>
      </c>
      <c r="MF55" s="92">
        <v>0</v>
      </c>
      <c r="MG55" s="92">
        <v>0</v>
      </c>
      <c r="MH55" s="92">
        <v>0</v>
      </c>
      <c r="MI55" s="92">
        <v>0</v>
      </c>
      <c r="MJ55" s="92">
        <v>0</v>
      </c>
      <c r="MK55" s="92">
        <v>0</v>
      </c>
      <c r="ML55" s="92">
        <v>0</v>
      </c>
      <c r="MM55" s="92">
        <v>0</v>
      </c>
      <c r="MN55" s="92">
        <v>0</v>
      </c>
      <c r="MO55" s="92">
        <v>0</v>
      </c>
      <c r="MP55" s="92">
        <v>0</v>
      </c>
      <c r="MQ55" s="92">
        <v>0</v>
      </c>
      <c r="MR55" s="92">
        <v>0</v>
      </c>
      <c r="MS55" s="92">
        <v>0</v>
      </c>
      <c r="MT55" s="92">
        <v>0</v>
      </c>
      <c r="MU55" s="92">
        <v>0</v>
      </c>
      <c r="MV55" s="92">
        <v>0</v>
      </c>
      <c r="MW55" s="92">
        <v>0</v>
      </c>
      <c r="MX55" s="92">
        <v>0</v>
      </c>
      <c r="MY55" s="92">
        <v>0</v>
      </c>
      <c r="MZ55" s="92">
        <v>0</v>
      </c>
      <c r="NA55" s="92">
        <v>0</v>
      </c>
      <c r="NB55" s="92">
        <v>0</v>
      </c>
      <c r="NC55" s="92">
        <v>0</v>
      </c>
      <c r="ND55" s="92">
        <v>0</v>
      </c>
      <c r="NE55" s="92">
        <v>0</v>
      </c>
      <c r="NF55" s="92">
        <v>0</v>
      </c>
      <c r="NG55" s="92">
        <v>0</v>
      </c>
      <c r="NH55" s="92">
        <v>0</v>
      </c>
      <c r="NI55" s="92">
        <v>0</v>
      </c>
      <c r="NJ55" s="92">
        <v>0</v>
      </c>
      <c r="NK55" s="92">
        <v>0</v>
      </c>
      <c r="NL55" s="92">
        <v>0</v>
      </c>
      <c r="NM55" s="92">
        <v>0.37044170700000001</v>
      </c>
      <c r="NN55" s="92">
        <v>4.3905426899999998E-4</v>
      </c>
      <c r="NO55" s="92">
        <v>1.84218574E-4</v>
      </c>
      <c r="NP55" s="92">
        <v>7.3590593199999998E-3</v>
      </c>
      <c r="NQ55" s="92">
        <v>8.9680292800000002E-4</v>
      </c>
      <c r="NR55" s="92">
        <v>0.18841439400000001</v>
      </c>
      <c r="NS55" s="92">
        <v>0</v>
      </c>
      <c r="NT55" s="92">
        <v>0.25988344600000002</v>
      </c>
      <c r="NU55" s="92">
        <v>0.16833113999999999</v>
      </c>
      <c r="NV55" s="92">
        <v>0</v>
      </c>
      <c r="NW55" s="92">
        <v>0</v>
      </c>
      <c r="NX55" s="92">
        <v>0</v>
      </c>
      <c r="NY55" s="92">
        <v>0</v>
      </c>
      <c r="NZ55" s="92">
        <v>0</v>
      </c>
      <c r="OA55" s="92">
        <v>4.0501785700000001E-3</v>
      </c>
      <c r="OB55" s="92">
        <v>0</v>
      </c>
      <c r="OC55" s="92">
        <v>0</v>
      </c>
      <c r="OD55" s="92">
        <v>0</v>
      </c>
      <c r="OE55" s="92">
        <v>0</v>
      </c>
      <c r="OF55" s="92">
        <v>0</v>
      </c>
      <c r="OG55" s="92">
        <v>0</v>
      </c>
      <c r="OH55" s="92">
        <v>0</v>
      </c>
      <c r="OI55" s="92">
        <v>0</v>
      </c>
      <c r="OJ55" s="92">
        <v>0</v>
      </c>
      <c r="OK55" s="92">
        <v>0</v>
      </c>
      <c r="OL55" s="92">
        <v>0</v>
      </c>
      <c r="OM55" s="92">
        <v>0</v>
      </c>
      <c r="ON55" s="92">
        <v>0</v>
      </c>
      <c r="OO55" s="92">
        <v>0</v>
      </c>
      <c r="OP55" s="92">
        <v>0</v>
      </c>
      <c r="OQ55" s="92">
        <v>0</v>
      </c>
      <c r="OR55" s="92">
        <v>0</v>
      </c>
      <c r="OS55" s="92">
        <v>0</v>
      </c>
      <c r="OT55" s="92">
        <v>0</v>
      </c>
      <c r="OU55" s="92">
        <v>0</v>
      </c>
      <c r="OV55" s="92">
        <v>0</v>
      </c>
      <c r="OW55" s="92">
        <v>0</v>
      </c>
      <c r="OX55" s="92">
        <v>0</v>
      </c>
      <c r="OY55" s="92">
        <v>0</v>
      </c>
      <c r="OZ55" s="92">
        <v>0</v>
      </c>
      <c r="PA55" s="92">
        <v>0</v>
      </c>
      <c r="PB55" s="92">
        <v>0</v>
      </c>
      <c r="PC55" s="92">
        <v>0</v>
      </c>
      <c r="PD55" s="92">
        <v>0</v>
      </c>
      <c r="PE55" s="92">
        <v>0</v>
      </c>
      <c r="PF55" s="92">
        <v>0</v>
      </c>
      <c r="PG55" s="92">
        <v>0</v>
      </c>
      <c r="PH55" s="92">
        <v>0</v>
      </c>
      <c r="PI55" s="92">
        <v>0</v>
      </c>
      <c r="PJ55" s="92">
        <v>0</v>
      </c>
      <c r="PK55" s="92">
        <v>0</v>
      </c>
      <c r="PL55" s="92">
        <v>0</v>
      </c>
      <c r="PM55" s="92">
        <v>0</v>
      </c>
      <c r="PN55" s="92">
        <v>0</v>
      </c>
      <c r="PO55" s="92">
        <v>0</v>
      </c>
      <c r="PP55" s="92">
        <v>0</v>
      </c>
      <c r="PQ55" s="92">
        <v>0</v>
      </c>
      <c r="PR55" s="92">
        <v>0</v>
      </c>
      <c r="PS55" s="92">
        <v>0</v>
      </c>
      <c r="PT55" s="92">
        <v>0</v>
      </c>
      <c r="PU55" s="92">
        <v>0</v>
      </c>
      <c r="PV55" s="92">
        <v>0</v>
      </c>
      <c r="PW55" s="92">
        <v>26138.367999999999</v>
      </c>
      <c r="PX55" s="92">
        <v>30.979670599999999</v>
      </c>
      <c r="PY55" s="92">
        <v>12.9984632</v>
      </c>
      <c r="PZ55" s="92">
        <v>423.09997600000003</v>
      </c>
      <c r="QA55" s="92">
        <v>51.560570599999998</v>
      </c>
      <c r="QB55" s="92">
        <v>12475.191699999999</v>
      </c>
      <c r="QC55" s="92">
        <v>0</v>
      </c>
      <c r="QD55" s="92">
        <v>2583.0279399999999</v>
      </c>
      <c r="QE55" s="92">
        <v>4107.8476600000004</v>
      </c>
      <c r="QF55" s="92">
        <v>0</v>
      </c>
      <c r="QG55" s="92">
        <v>0</v>
      </c>
      <c r="QH55" s="92">
        <v>0</v>
      </c>
      <c r="QI55" s="92">
        <v>0</v>
      </c>
      <c r="QJ55" s="92">
        <v>0</v>
      </c>
      <c r="QK55" s="92">
        <v>264.610882</v>
      </c>
      <c r="QL55" s="92">
        <v>0</v>
      </c>
      <c r="QM55" s="92">
        <v>0</v>
      </c>
      <c r="QN55" s="92">
        <v>0</v>
      </c>
      <c r="QO55" s="92">
        <v>0</v>
      </c>
      <c r="QP55" s="92">
        <v>0</v>
      </c>
      <c r="QQ55" s="92">
        <v>0</v>
      </c>
      <c r="QR55" s="92">
        <v>0</v>
      </c>
      <c r="QS55" s="92">
        <v>0</v>
      </c>
      <c r="QT55" s="92">
        <v>0</v>
      </c>
      <c r="QU55" s="92">
        <v>0</v>
      </c>
      <c r="QV55" s="92">
        <v>0</v>
      </c>
      <c r="QW55" s="92">
        <v>0</v>
      </c>
      <c r="QX55" s="92">
        <v>0</v>
      </c>
      <c r="QY55" s="92">
        <v>0</v>
      </c>
      <c r="QZ55" s="92">
        <v>0</v>
      </c>
      <c r="RA55" s="92">
        <v>0</v>
      </c>
      <c r="RB55" s="92">
        <v>0</v>
      </c>
      <c r="RC55" s="92">
        <v>0</v>
      </c>
      <c r="RD55" s="92">
        <v>0</v>
      </c>
      <c r="RE55" s="92">
        <v>0</v>
      </c>
      <c r="RF55" s="92">
        <v>0</v>
      </c>
      <c r="RG55" s="92">
        <v>0</v>
      </c>
      <c r="RH55" s="92">
        <v>0</v>
      </c>
      <c r="RI55" s="92">
        <v>0</v>
      </c>
      <c r="RJ55" s="92">
        <v>0</v>
      </c>
      <c r="RK55" s="92">
        <v>0</v>
      </c>
      <c r="RL55" s="92">
        <v>0</v>
      </c>
      <c r="RM55" s="92">
        <v>0</v>
      </c>
      <c r="RN55" s="92">
        <v>0</v>
      </c>
      <c r="RO55" s="92">
        <v>0</v>
      </c>
      <c r="RP55" s="92">
        <v>0</v>
      </c>
      <c r="RQ55" s="92">
        <v>0</v>
      </c>
      <c r="RR55" s="92">
        <v>0</v>
      </c>
      <c r="RS55" s="92">
        <v>0</v>
      </c>
      <c r="RT55" s="92">
        <v>0</v>
      </c>
      <c r="RU55" s="92">
        <v>0</v>
      </c>
      <c r="RV55" s="92">
        <v>0</v>
      </c>
      <c r="RW55" s="92">
        <v>0</v>
      </c>
      <c r="RX55" s="92">
        <v>0</v>
      </c>
      <c r="RY55" s="92">
        <v>0</v>
      </c>
      <c r="RZ55" s="92">
        <v>0</v>
      </c>
      <c r="SA55" s="92">
        <v>0</v>
      </c>
      <c r="SB55" s="92">
        <v>0</v>
      </c>
      <c r="SC55" s="92">
        <v>0</v>
      </c>
      <c r="SD55" s="92">
        <v>0</v>
      </c>
      <c r="SE55" s="92">
        <v>0</v>
      </c>
      <c r="SF55" s="92">
        <v>0</v>
      </c>
      <c r="SG55" s="92">
        <v>0.56714430500000002</v>
      </c>
      <c r="SH55" s="92">
        <v>6.7218977700000005E-4</v>
      </c>
      <c r="SI55" s="92">
        <v>2.82037668E-4</v>
      </c>
      <c r="SJ55" s="92">
        <v>9.1803261099999995E-3</v>
      </c>
      <c r="SK55" s="92">
        <v>1.1187494200000001E-3</v>
      </c>
      <c r="SL55" s="92">
        <v>0.27068384400000001</v>
      </c>
      <c r="SM55" s="92">
        <v>0</v>
      </c>
      <c r="SN55" s="92">
        <v>5.6045946899999997E-2</v>
      </c>
      <c r="SO55" s="92">
        <v>8.9131135E-2</v>
      </c>
      <c r="SP55" s="92">
        <v>0</v>
      </c>
      <c r="SQ55" s="92">
        <v>0</v>
      </c>
      <c r="SR55" s="92">
        <v>0</v>
      </c>
      <c r="SS55" s="92">
        <v>0</v>
      </c>
      <c r="ST55" s="92">
        <v>0</v>
      </c>
      <c r="SU55" s="92">
        <v>5.7414661400000001E-3</v>
      </c>
      <c r="SV55" s="92">
        <v>0</v>
      </c>
      <c r="SW55" s="92">
        <v>0</v>
      </c>
      <c r="SX55" s="92">
        <v>0</v>
      </c>
      <c r="SY55" s="92">
        <v>435.17305199999998</v>
      </c>
      <c r="SZ55" s="92">
        <v>46087.684800000003</v>
      </c>
      <c r="TA55" s="92">
        <v>326.72367700000001</v>
      </c>
      <c r="TB55" s="92">
        <v>130.61722900000001</v>
      </c>
      <c r="TC55" s="92">
        <v>5.7</v>
      </c>
      <c r="TD55" s="92">
        <v>0</v>
      </c>
      <c r="TE55" s="92">
        <v>0</v>
      </c>
      <c r="TF55" s="92">
        <v>1</v>
      </c>
      <c r="TG55" s="92">
        <v>-137331.75</v>
      </c>
      <c r="TH55" s="92">
        <v>-1296.72551</v>
      </c>
      <c r="TI55" s="92">
        <v>-59.763076699999999</v>
      </c>
      <c r="TJ55" s="92">
        <v>-339.87592000000001</v>
      </c>
      <c r="TK55" s="92">
        <v>-3.2092052799999999</v>
      </c>
      <c r="TL55" s="92">
        <v>2.2198832500000001E-2</v>
      </c>
      <c r="TM55" s="92">
        <v>2.35100219</v>
      </c>
      <c r="TN55" s="92">
        <v>105.906569</v>
      </c>
      <c r="TO55" s="92">
        <v>0</v>
      </c>
      <c r="TP55" s="92">
        <v>0.34699195500000002</v>
      </c>
      <c r="TQ55" s="92">
        <v>-1049497341.803</v>
      </c>
      <c r="TR55" s="92">
        <v>0.374940338888889</v>
      </c>
      <c r="TS55" s="92">
        <v>0</v>
      </c>
      <c r="TT55" s="92">
        <v>0</v>
      </c>
      <c r="TU55" s="92">
        <v>0</v>
      </c>
      <c r="TV55" s="92">
        <v>0</v>
      </c>
      <c r="TW55" s="92">
        <v>0</v>
      </c>
      <c r="TX55" s="92">
        <v>0</v>
      </c>
      <c r="TY55" s="92">
        <v>0</v>
      </c>
      <c r="TZ55" s="92">
        <v>0</v>
      </c>
      <c r="UA55" s="92">
        <v>0</v>
      </c>
      <c r="UB55" s="92">
        <v>0</v>
      </c>
      <c r="UC55" s="92">
        <v>0</v>
      </c>
      <c r="UD55" s="92">
        <v>0</v>
      </c>
      <c r="UE55" s="92">
        <v>0</v>
      </c>
      <c r="UF55" s="92">
        <v>0</v>
      </c>
      <c r="UG55" s="92">
        <v>0</v>
      </c>
      <c r="UH55" s="92">
        <v>0</v>
      </c>
      <c r="UI55" s="92">
        <v>0</v>
      </c>
      <c r="UJ55" s="92">
        <v>0</v>
      </c>
      <c r="UK55" s="92">
        <v>0</v>
      </c>
      <c r="UL55" s="92">
        <v>0</v>
      </c>
      <c r="UM55" s="92">
        <v>0</v>
      </c>
      <c r="UN55" s="92">
        <v>0</v>
      </c>
      <c r="UO55" s="92">
        <v>0</v>
      </c>
      <c r="UP55" s="92">
        <v>0</v>
      </c>
      <c r="UQ55" s="92">
        <v>0</v>
      </c>
      <c r="UR55" s="92">
        <v>0</v>
      </c>
      <c r="US55" s="92">
        <v>0</v>
      </c>
      <c r="UT55" s="92">
        <v>0</v>
      </c>
      <c r="UU55" s="92">
        <v>0</v>
      </c>
      <c r="UV55" s="92">
        <v>0</v>
      </c>
      <c r="UW55" s="92">
        <v>0</v>
      </c>
      <c r="UX55" s="92">
        <v>0</v>
      </c>
      <c r="UY55" s="92">
        <v>0</v>
      </c>
      <c r="UZ55" s="92">
        <v>0</v>
      </c>
      <c r="VA55" s="92">
        <v>0</v>
      </c>
      <c r="VB55" s="92">
        <v>0</v>
      </c>
      <c r="VC55" s="92">
        <v>0</v>
      </c>
      <c r="VD55" s="92">
        <v>0</v>
      </c>
      <c r="VE55" s="92">
        <v>0</v>
      </c>
      <c r="VF55" s="92">
        <v>0</v>
      </c>
      <c r="VG55" s="92">
        <v>0</v>
      </c>
      <c r="VH55" s="92">
        <v>0</v>
      </c>
      <c r="VI55" s="92">
        <v>0</v>
      </c>
      <c r="VJ55" s="92">
        <v>0</v>
      </c>
      <c r="VK55" s="92">
        <v>0</v>
      </c>
      <c r="VL55" s="92">
        <v>0</v>
      </c>
      <c r="VM55" s="92">
        <v>0</v>
      </c>
      <c r="VN55" s="92">
        <v>0</v>
      </c>
      <c r="VO55" s="92">
        <v>0</v>
      </c>
      <c r="VP55" s="92">
        <v>0</v>
      </c>
      <c r="VQ55" s="92">
        <v>0</v>
      </c>
      <c r="VR55" s="92">
        <v>0</v>
      </c>
      <c r="VS55" s="92">
        <v>0</v>
      </c>
      <c r="VT55" s="92">
        <v>0</v>
      </c>
      <c r="VU55" s="92">
        <v>0</v>
      </c>
      <c r="VV55" s="92">
        <v>0</v>
      </c>
      <c r="VW55" s="92">
        <v>0</v>
      </c>
      <c r="VX55" s="92">
        <v>0</v>
      </c>
      <c r="VY55" s="92">
        <v>0</v>
      </c>
      <c r="VZ55" s="92">
        <v>0</v>
      </c>
      <c r="WA55" s="92">
        <v>0</v>
      </c>
      <c r="WB55" s="92">
        <v>0</v>
      </c>
      <c r="WC55" s="92">
        <v>0.49018843611111201</v>
      </c>
    </row>
    <row r="56" spans="2:601" ht="13.5" customHeight="1">
      <c r="B56" s="851" t="s">
        <v>2750</v>
      </c>
      <c r="C56" s="92">
        <v>0</v>
      </c>
      <c r="D56" s="92">
        <v>291537.25699999998</v>
      </c>
      <c r="E56" s="92">
        <v>-877.33782199999996</v>
      </c>
      <c r="F56" s="92">
        <v>11321.077799999999</v>
      </c>
      <c r="G56" s="92">
        <v>0.21681557400000001</v>
      </c>
      <c r="H56" s="92">
        <v>19.7063256</v>
      </c>
      <c r="I56" s="92">
        <v>6.6137740000000003</v>
      </c>
      <c r="J56" s="92">
        <v>2.77501007</v>
      </c>
      <c r="K56" s="92">
        <v>110.854508</v>
      </c>
      <c r="L56" s="92">
        <v>13.509151599999999</v>
      </c>
      <c r="M56" s="92">
        <v>4.2225180299999999E-7</v>
      </c>
      <c r="N56" s="92">
        <v>0</v>
      </c>
      <c r="O56" s="92">
        <v>0.54035617599999997</v>
      </c>
      <c r="P56" s="92">
        <v>0.176367307</v>
      </c>
      <c r="Q56" s="92">
        <v>7.4000268600000002E-2</v>
      </c>
      <c r="R56" s="92">
        <v>2.9561204999999999</v>
      </c>
      <c r="S56" s="92">
        <v>0.360244075</v>
      </c>
      <c r="T56" s="92">
        <v>67.764710800000003</v>
      </c>
      <c r="U56" s="92">
        <v>4.3152222099999999</v>
      </c>
      <c r="V56" s="92">
        <v>2.9307395600000001</v>
      </c>
      <c r="W56" s="92">
        <v>4.7743364799999997</v>
      </c>
      <c r="X56" s="92">
        <v>24.517863599999998</v>
      </c>
      <c r="Y56" s="92">
        <v>1.14675847E-2</v>
      </c>
      <c r="Z56" s="92">
        <v>4.1571747899999998E-7</v>
      </c>
      <c r="AA56" s="92">
        <v>3.2812148800000001E-5</v>
      </c>
      <c r="AB56" s="92">
        <v>1.71808158E-5</v>
      </c>
      <c r="AC56" s="92">
        <v>3.71211397E-10</v>
      </c>
      <c r="AD56" s="92">
        <v>18.7767239</v>
      </c>
      <c r="AE56" s="92">
        <v>0</v>
      </c>
      <c r="AF56" s="92">
        <v>0</v>
      </c>
      <c r="AG56" s="92">
        <v>0</v>
      </c>
      <c r="AH56" s="92">
        <v>0</v>
      </c>
      <c r="AI56" s="92">
        <v>0</v>
      </c>
      <c r="AJ56" s="92">
        <v>0</v>
      </c>
      <c r="AK56" s="92">
        <v>0</v>
      </c>
      <c r="AL56" s="92">
        <v>0</v>
      </c>
      <c r="AM56" s="92">
        <v>0</v>
      </c>
      <c r="AN56" s="92">
        <v>5.5034903400000002E-8</v>
      </c>
      <c r="AO56" s="92">
        <v>0</v>
      </c>
      <c r="AP56" s="92">
        <v>0</v>
      </c>
      <c r="AQ56" s="92">
        <v>0</v>
      </c>
      <c r="AR56" s="92">
        <v>0</v>
      </c>
      <c r="AS56" s="92">
        <v>0</v>
      </c>
      <c r="AT56" s="92">
        <v>0</v>
      </c>
      <c r="AU56" s="92">
        <v>0</v>
      </c>
      <c r="AV56" s="92">
        <v>0</v>
      </c>
      <c r="AW56" s="92">
        <v>0</v>
      </c>
      <c r="AX56" s="92">
        <v>0</v>
      </c>
      <c r="AY56" s="92">
        <v>0</v>
      </c>
      <c r="AZ56" s="92">
        <v>0</v>
      </c>
      <c r="BA56" s="92">
        <v>0</v>
      </c>
      <c r="BB56" s="92">
        <v>0</v>
      </c>
      <c r="BC56" s="92">
        <v>0</v>
      </c>
      <c r="BD56" s="92">
        <v>0</v>
      </c>
      <c r="BE56" s="92">
        <v>0</v>
      </c>
      <c r="BF56" s="92">
        <v>0</v>
      </c>
      <c r="BG56" s="92">
        <v>0</v>
      </c>
      <c r="BH56" s="92">
        <v>0</v>
      </c>
      <c r="BI56" s="92">
        <v>0</v>
      </c>
      <c r="BJ56" s="92">
        <v>0</v>
      </c>
      <c r="BK56" s="92">
        <v>0</v>
      </c>
      <c r="BL56" s="92">
        <v>0</v>
      </c>
      <c r="BM56" s="92">
        <v>0</v>
      </c>
      <c r="BN56" s="92">
        <v>0</v>
      </c>
      <c r="BO56" s="92">
        <v>0</v>
      </c>
      <c r="BP56" s="92">
        <v>0.97579081499999998</v>
      </c>
      <c r="BQ56" s="92">
        <v>1.86878537E-5</v>
      </c>
      <c r="BR56" s="92">
        <v>1.6985354000000001E-3</v>
      </c>
      <c r="BS56" s="92">
        <v>5.7005702300000002E-4</v>
      </c>
      <c r="BT56" s="92">
        <v>2.3918476500000001E-4</v>
      </c>
      <c r="BU56" s="92">
        <v>9.5548155800000006E-3</v>
      </c>
      <c r="BV56" s="92">
        <v>1.16438613E-3</v>
      </c>
      <c r="BW56" s="92">
        <v>3.6394894300000001E-11</v>
      </c>
      <c r="BX56" s="92">
        <v>0</v>
      </c>
      <c r="BY56" s="92">
        <v>4.6574593099999999E-5</v>
      </c>
      <c r="BZ56" s="92">
        <v>1.5201520599999999E-5</v>
      </c>
      <c r="CA56" s="92">
        <v>6.3782604099999997E-6</v>
      </c>
      <c r="CB56" s="92">
        <v>2.54795106E-4</v>
      </c>
      <c r="CC56" s="92">
        <v>3.1050299700000002E-5</v>
      </c>
      <c r="CD56" s="92">
        <v>5.8408027399999996E-3</v>
      </c>
      <c r="CE56" s="92">
        <v>3.7193933900000001E-4</v>
      </c>
      <c r="CF56" s="92">
        <v>2.5260746300000001E-4</v>
      </c>
      <c r="CG56" s="92">
        <v>4.11511498E-4</v>
      </c>
      <c r="CH56" s="92">
        <v>2.11325339E-3</v>
      </c>
      <c r="CI56" s="92">
        <v>9.8841859600000005E-7</v>
      </c>
      <c r="CJ56" s="92">
        <v>3.5831685300000001E-11</v>
      </c>
      <c r="CK56" s="92">
        <v>2.8281577E-9</v>
      </c>
      <c r="CL56" s="92">
        <v>1.4808556699999999E-9</v>
      </c>
      <c r="CM56" s="92">
        <v>3.1995599500000003E-14</v>
      </c>
      <c r="CN56" s="92">
        <v>1.61841081E-3</v>
      </c>
      <c r="CO56" s="92">
        <v>0</v>
      </c>
      <c r="CP56" s="92">
        <v>0</v>
      </c>
      <c r="CQ56" s="92">
        <v>0</v>
      </c>
      <c r="CR56" s="92">
        <v>0</v>
      </c>
      <c r="CS56" s="92">
        <v>0</v>
      </c>
      <c r="CT56" s="92">
        <v>0</v>
      </c>
      <c r="CU56" s="92">
        <v>0</v>
      </c>
      <c r="CV56" s="92">
        <v>0</v>
      </c>
      <c r="CW56" s="92">
        <v>0</v>
      </c>
      <c r="CX56" s="92">
        <v>4.7435901500000001E-12</v>
      </c>
      <c r="CY56" s="92">
        <v>0</v>
      </c>
      <c r="CZ56" s="92">
        <v>0</v>
      </c>
      <c r="DA56" s="92">
        <v>0</v>
      </c>
      <c r="DB56" s="92">
        <v>0</v>
      </c>
      <c r="DC56" s="92">
        <v>0</v>
      </c>
      <c r="DD56" s="92">
        <v>0</v>
      </c>
      <c r="DE56" s="92">
        <v>0</v>
      </c>
      <c r="DF56" s="92">
        <v>0</v>
      </c>
      <c r="DG56" s="92">
        <v>0</v>
      </c>
      <c r="DH56" s="92">
        <v>0</v>
      </c>
      <c r="DI56" s="92">
        <v>0</v>
      </c>
      <c r="DJ56" s="92">
        <v>0</v>
      </c>
      <c r="DK56" s="92">
        <v>0</v>
      </c>
      <c r="DL56" s="92">
        <v>0</v>
      </c>
      <c r="DM56" s="92">
        <v>0</v>
      </c>
      <c r="DN56" s="92">
        <v>0</v>
      </c>
      <c r="DO56" s="92">
        <v>0</v>
      </c>
      <c r="DP56" s="92">
        <v>0</v>
      </c>
      <c r="DQ56" s="92">
        <v>0</v>
      </c>
      <c r="DR56" s="92">
        <v>0</v>
      </c>
      <c r="DS56" s="92">
        <v>0</v>
      </c>
      <c r="DT56" s="92">
        <v>0</v>
      </c>
      <c r="DU56" s="92">
        <v>0</v>
      </c>
      <c r="DV56" s="92">
        <v>0</v>
      </c>
      <c r="DW56" s="92">
        <v>0</v>
      </c>
      <c r="DX56" s="92">
        <v>0</v>
      </c>
      <c r="DY56" s="92">
        <v>0</v>
      </c>
      <c r="DZ56" s="92">
        <v>203952.38699999999</v>
      </c>
      <c r="EA56" s="92">
        <v>9.9884853600000003</v>
      </c>
      <c r="EB56" s="92">
        <v>3550.2458999999999</v>
      </c>
      <c r="EC56" s="92">
        <v>1191.5221799999999</v>
      </c>
      <c r="ED56" s="92">
        <v>499.93937599999998</v>
      </c>
      <c r="EE56" s="92">
        <v>16642.7425</v>
      </c>
      <c r="EF56" s="92">
        <v>2028.1478400000001</v>
      </c>
      <c r="EG56" s="92">
        <v>1.4453682599999999E-4</v>
      </c>
      <c r="EH56" s="92">
        <v>0</v>
      </c>
      <c r="EI56" s="92">
        <v>87.614647300000001</v>
      </c>
      <c r="EJ56" s="92">
        <v>28.596618400000001</v>
      </c>
      <c r="EK56" s="92">
        <v>11.9985812</v>
      </c>
      <c r="EL56" s="92">
        <v>390.55117000000001</v>
      </c>
      <c r="EM56" s="92">
        <v>47.594049400000003</v>
      </c>
      <c r="EN56" s="92">
        <v>12208.3331</v>
      </c>
      <c r="EO56" s="92">
        <v>656.55985199999998</v>
      </c>
      <c r="EP56" s="92">
        <v>369.59556600000002</v>
      </c>
      <c r="EQ56" s="92">
        <v>458.74479500000001</v>
      </c>
      <c r="ER56" s="92">
        <v>1472.3604700000001</v>
      </c>
      <c r="ES56" s="92">
        <v>1.03298673</v>
      </c>
      <c r="ET56" s="92">
        <v>6.3250283699999995E-5</v>
      </c>
      <c r="EU56" s="92">
        <v>3.0218256600000001E-3</v>
      </c>
      <c r="EV56" s="92">
        <v>2.0288694799999998E-3</v>
      </c>
      <c r="EW56" s="92">
        <v>6.3219379799999999E-9</v>
      </c>
      <c r="EX56" s="92">
        <v>1841.61132</v>
      </c>
      <c r="EY56" s="92">
        <v>0</v>
      </c>
      <c r="EZ56" s="92">
        <v>0</v>
      </c>
      <c r="FA56" s="92">
        <v>0</v>
      </c>
      <c r="FB56" s="92">
        <v>0</v>
      </c>
      <c r="FC56" s="92">
        <v>0</v>
      </c>
      <c r="FD56" s="92">
        <v>0</v>
      </c>
      <c r="FE56" s="92">
        <v>0</v>
      </c>
      <c r="FF56" s="92">
        <v>0</v>
      </c>
      <c r="FG56" s="92">
        <v>0</v>
      </c>
      <c r="FH56" s="92">
        <v>1.5545530899999999E-5</v>
      </c>
      <c r="FI56" s="92">
        <v>0</v>
      </c>
      <c r="FJ56" s="92">
        <v>0</v>
      </c>
      <c r="FK56" s="92">
        <v>0</v>
      </c>
      <c r="FL56" s="92">
        <v>0</v>
      </c>
      <c r="FM56" s="92">
        <v>0</v>
      </c>
      <c r="FN56" s="92">
        <v>0</v>
      </c>
      <c r="FO56" s="92">
        <v>0</v>
      </c>
      <c r="FP56" s="92">
        <v>0</v>
      </c>
      <c r="FQ56" s="92">
        <v>0</v>
      </c>
      <c r="FR56" s="92">
        <v>0</v>
      </c>
      <c r="FS56" s="92">
        <v>0</v>
      </c>
      <c r="FT56" s="92">
        <v>0</v>
      </c>
      <c r="FU56" s="92">
        <v>0</v>
      </c>
      <c r="FV56" s="92">
        <v>0</v>
      </c>
      <c r="FW56" s="92">
        <v>0</v>
      </c>
      <c r="FX56" s="92">
        <v>0</v>
      </c>
      <c r="FY56" s="92">
        <v>0</v>
      </c>
      <c r="FZ56" s="92">
        <v>0</v>
      </c>
      <c r="GA56" s="92">
        <v>0</v>
      </c>
      <c r="GB56" s="92">
        <v>0</v>
      </c>
      <c r="GC56" s="92">
        <v>0</v>
      </c>
      <c r="GD56" s="92">
        <v>0</v>
      </c>
      <c r="GE56" s="92">
        <v>0</v>
      </c>
      <c r="GF56" s="92">
        <v>0</v>
      </c>
      <c r="GG56" s="92">
        <v>0</v>
      </c>
      <c r="GH56" s="92">
        <v>0</v>
      </c>
      <c r="GI56" s="92">
        <v>0</v>
      </c>
      <c r="GJ56" s="92">
        <v>0.83093397000000002</v>
      </c>
      <c r="GK56" s="92">
        <v>4.0694653799999999E-5</v>
      </c>
      <c r="GL56" s="92">
        <v>1.4464257899999999E-2</v>
      </c>
      <c r="GM56" s="92">
        <v>4.85444799E-3</v>
      </c>
      <c r="GN56" s="92">
        <v>2.0368313300000002E-3</v>
      </c>
      <c r="GO56" s="92">
        <v>6.7805139700000003E-2</v>
      </c>
      <c r="GP56" s="92">
        <v>8.2629919699999995E-3</v>
      </c>
      <c r="GQ56" s="92">
        <v>5.8886566800000001E-10</v>
      </c>
      <c r="GR56" s="92">
        <v>0</v>
      </c>
      <c r="GS56" s="92">
        <v>3.5695579600000002E-4</v>
      </c>
      <c r="GT56" s="92">
        <v>1.16507103E-4</v>
      </c>
      <c r="GU56" s="92">
        <v>4.8884098999999999E-5</v>
      </c>
      <c r="GV56" s="92">
        <v>1.59116664E-3</v>
      </c>
      <c r="GW56" s="92">
        <v>1.9390561199999999E-4</v>
      </c>
      <c r="GX56" s="92">
        <v>4.9738661199999999E-2</v>
      </c>
      <c r="GY56" s="92">
        <v>2.67492767E-3</v>
      </c>
      <c r="GZ56" s="92">
        <v>1.5057902300000001E-3</v>
      </c>
      <c r="HA56" s="92">
        <v>1.86899815E-3</v>
      </c>
      <c r="HB56" s="92">
        <v>5.9986271900000004E-3</v>
      </c>
      <c r="HC56" s="92">
        <v>4.20854974E-6</v>
      </c>
      <c r="HD56" s="92">
        <v>2.5769156300000002E-10</v>
      </c>
      <c r="HE56" s="92">
        <v>1.2311391100000001E-8</v>
      </c>
      <c r="HF56" s="92">
        <v>8.2659320599999999E-9</v>
      </c>
      <c r="HG56" s="92">
        <v>2.5756565499999999E-14</v>
      </c>
      <c r="HH56" s="92">
        <v>7.5030129600000004E-3</v>
      </c>
      <c r="HI56" s="92">
        <v>0</v>
      </c>
      <c r="HJ56" s="92">
        <v>0</v>
      </c>
      <c r="HK56" s="92">
        <v>0</v>
      </c>
      <c r="HL56" s="92">
        <v>0</v>
      </c>
      <c r="HM56" s="92">
        <v>0</v>
      </c>
      <c r="HN56" s="92">
        <v>0</v>
      </c>
      <c r="HO56" s="92">
        <v>0</v>
      </c>
      <c r="HP56" s="92">
        <v>0</v>
      </c>
      <c r="HQ56" s="92">
        <v>0</v>
      </c>
      <c r="HR56" s="92">
        <v>6.3334927600000004E-11</v>
      </c>
      <c r="HS56" s="92">
        <v>0</v>
      </c>
      <c r="HT56" s="92">
        <v>0</v>
      </c>
      <c r="HU56" s="92">
        <v>0</v>
      </c>
      <c r="HV56" s="92">
        <v>0</v>
      </c>
      <c r="HW56" s="92">
        <v>0</v>
      </c>
      <c r="HX56" s="92">
        <v>0</v>
      </c>
      <c r="HY56" s="92">
        <v>0</v>
      </c>
      <c r="HZ56" s="92">
        <v>0</v>
      </c>
      <c r="IA56" s="92">
        <v>0</v>
      </c>
      <c r="IB56" s="92">
        <v>0</v>
      </c>
      <c r="IC56" s="92">
        <v>0</v>
      </c>
      <c r="ID56" s="92">
        <v>0</v>
      </c>
      <c r="IE56" s="92">
        <v>0</v>
      </c>
      <c r="IF56" s="92">
        <v>0</v>
      </c>
      <c r="IG56" s="92">
        <v>0</v>
      </c>
      <c r="IH56" s="92">
        <v>0</v>
      </c>
      <c r="II56" s="92">
        <v>0</v>
      </c>
      <c r="IJ56" s="92">
        <v>0</v>
      </c>
      <c r="IK56" s="92">
        <v>0</v>
      </c>
      <c r="IL56" s="92">
        <v>0</v>
      </c>
      <c r="IM56" s="92">
        <v>0</v>
      </c>
      <c r="IN56" s="92">
        <v>0</v>
      </c>
      <c r="IO56" s="92">
        <v>0</v>
      </c>
      <c r="IP56" s="92">
        <v>0</v>
      </c>
      <c r="IQ56" s="92">
        <v>0</v>
      </c>
      <c r="IR56" s="92">
        <v>0</v>
      </c>
      <c r="IS56" s="92">
        <v>0</v>
      </c>
      <c r="IT56" s="92">
        <v>11601.9516</v>
      </c>
      <c r="IU56" s="92">
        <v>245449.57199999999</v>
      </c>
      <c r="IV56" s="92">
        <v>4303.4447</v>
      </c>
      <c r="IW56" s="92">
        <v>130.813894</v>
      </c>
      <c r="IX56" s="92">
        <v>16.7</v>
      </c>
      <c r="IY56" s="92">
        <v>0</v>
      </c>
      <c r="IZ56" s="92">
        <v>1</v>
      </c>
      <c r="JA56" s="92">
        <v>0</v>
      </c>
      <c r="JB56" s="92">
        <v>-70468.871299999999</v>
      </c>
      <c r="JC56" s="92">
        <v>-3330.9344500000002</v>
      </c>
      <c r="JD56" s="92">
        <v>-817.57643499999995</v>
      </c>
      <c r="JE56" s="92">
        <v>-37.618755</v>
      </c>
      <c r="JF56" s="92">
        <v>-1.7781696300000001</v>
      </c>
      <c r="JG56" s="92">
        <v>4.4932809400000003E-2</v>
      </c>
      <c r="JH56" s="92">
        <v>0.95059341500000005</v>
      </c>
      <c r="JI56" s="92">
        <v>21.155886500000001</v>
      </c>
      <c r="JJ56" s="92">
        <v>3913.8255600000002</v>
      </c>
      <c r="JK56" s="92">
        <v>0</v>
      </c>
      <c r="JL56" s="92">
        <v>0</v>
      </c>
      <c r="JM56" s="92">
        <v>0</v>
      </c>
      <c r="JN56" s="92">
        <v>0</v>
      </c>
      <c r="JO56" s="92">
        <v>0</v>
      </c>
      <c r="JP56" s="92">
        <v>0</v>
      </c>
      <c r="JQ56" s="92">
        <v>0</v>
      </c>
      <c r="JR56" s="92">
        <v>0</v>
      </c>
      <c r="JS56" s="92">
        <v>0</v>
      </c>
      <c r="JT56" s="92">
        <v>0</v>
      </c>
      <c r="JU56" s="92">
        <v>0</v>
      </c>
      <c r="JV56" s="92">
        <v>0</v>
      </c>
      <c r="JW56" s="92">
        <v>0</v>
      </c>
      <c r="JX56" s="92">
        <v>0</v>
      </c>
      <c r="JY56" s="92">
        <v>0</v>
      </c>
      <c r="JZ56" s="92">
        <v>0</v>
      </c>
      <c r="KA56" s="92">
        <v>0</v>
      </c>
      <c r="KB56" s="92">
        <v>0</v>
      </c>
      <c r="KC56" s="92">
        <v>0</v>
      </c>
      <c r="KD56" s="92">
        <v>0</v>
      </c>
      <c r="KE56" s="92">
        <v>0</v>
      </c>
      <c r="KF56" s="92">
        <v>0</v>
      </c>
      <c r="KG56" s="92">
        <v>0</v>
      </c>
      <c r="KH56" s="92">
        <v>0</v>
      </c>
      <c r="KI56" s="92">
        <v>0</v>
      </c>
      <c r="KJ56" s="92">
        <v>0</v>
      </c>
      <c r="KK56" s="92">
        <v>0</v>
      </c>
      <c r="KL56" s="92">
        <v>0</v>
      </c>
      <c r="KM56" s="92">
        <v>0</v>
      </c>
      <c r="KN56" s="92">
        <v>0</v>
      </c>
      <c r="KO56" s="92">
        <v>0</v>
      </c>
      <c r="KP56" s="92">
        <v>0</v>
      </c>
      <c r="KQ56" s="92">
        <v>0</v>
      </c>
      <c r="KR56" s="92">
        <v>0</v>
      </c>
      <c r="KS56" s="92">
        <v>0</v>
      </c>
      <c r="KT56" s="92">
        <v>0</v>
      </c>
      <c r="KU56" s="92">
        <v>0</v>
      </c>
      <c r="KV56" s="92">
        <v>0</v>
      </c>
      <c r="KW56" s="92">
        <v>0</v>
      </c>
      <c r="KX56" s="92">
        <v>0</v>
      </c>
      <c r="KY56" s="92">
        <v>0</v>
      </c>
      <c r="KZ56" s="92">
        <v>0</v>
      </c>
      <c r="LA56" s="92">
        <v>0</v>
      </c>
      <c r="LB56" s="92">
        <v>0</v>
      </c>
      <c r="LC56" s="92">
        <v>161.20624799999999</v>
      </c>
      <c r="LD56" s="92">
        <v>0.19106458600000001</v>
      </c>
      <c r="LE56" s="92">
        <v>8.0166959300000007E-2</v>
      </c>
      <c r="LF56" s="92">
        <v>3.2024642999999999</v>
      </c>
      <c r="LG56" s="92">
        <v>0.390264467</v>
      </c>
      <c r="LH56" s="92">
        <v>81.992866699999993</v>
      </c>
      <c r="LI56" s="92">
        <v>0</v>
      </c>
      <c r="LJ56" s="92">
        <v>113.094272</v>
      </c>
      <c r="LK56" s="92">
        <v>73.253176100000005</v>
      </c>
      <c r="LL56" s="92">
        <v>0</v>
      </c>
      <c r="LM56" s="92">
        <v>0</v>
      </c>
      <c r="LN56" s="92">
        <v>0</v>
      </c>
      <c r="LO56" s="92">
        <v>0</v>
      </c>
      <c r="LP56" s="92">
        <v>0</v>
      </c>
      <c r="LQ56" s="92">
        <v>1.76252857</v>
      </c>
      <c r="LR56" s="92">
        <v>0</v>
      </c>
      <c r="LS56" s="92">
        <v>0</v>
      </c>
      <c r="LT56" s="92">
        <v>0</v>
      </c>
      <c r="LU56" s="92">
        <v>0</v>
      </c>
      <c r="LV56" s="92">
        <v>0</v>
      </c>
      <c r="LW56" s="92">
        <v>0</v>
      </c>
      <c r="LX56" s="92">
        <v>0</v>
      </c>
      <c r="LY56" s="92">
        <v>0</v>
      </c>
      <c r="LZ56" s="92">
        <v>0</v>
      </c>
      <c r="MA56" s="92">
        <v>0</v>
      </c>
      <c r="MB56" s="92">
        <v>0</v>
      </c>
      <c r="MC56" s="92">
        <v>0</v>
      </c>
      <c r="MD56" s="92">
        <v>0</v>
      </c>
      <c r="ME56" s="92">
        <v>0</v>
      </c>
      <c r="MF56" s="92">
        <v>0</v>
      </c>
      <c r="MG56" s="92">
        <v>0</v>
      </c>
      <c r="MH56" s="92">
        <v>0</v>
      </c>
      <c r="MI56" s="92">
        <v>0</v>
      </c>
      <c r="MJ56" s="92">
        <v>0</v>
      </c>
      <c r="MK56" s="92">
        <v>0</v>
      </c>
      <c r="ML56" s="92">
        <v>0</v>
      </c>
      <c r="MM56" s="92">
        <v>0</v>
      </c>
      <c r="MN56" s="92">
        <v>0</v>
      </c>
      <c r="MO56" s="92">
        <v>0</v>
      </c>
      <c r="MP56" s="92">
        <v>0</v>
      </c>
      <c r="MQ56" s="92">
        <v>0</v>
      </c>
      <c r="MR56" s="92">
        <v>0</v>
      </c>
      <c r="MS56" s="92">
        <v>0</v>
      </c>
      <c r="MT56" s="92">
        <v>0</v>
      </c>
      <c r="MU56" s="92">
        <v>0</v>
      </c>
      <c r="MV56" s="92">
        <v>0</v>
      </c>
      <c r="MW56" s="92">
        <v>0</v>
      </c>
      <c r="MX56" s="92">
        <v>0</v>
      </c>
      <c r="MY56" s="92">
        <v>0</v>
      </c>
      <c r="MZ56" s="92">
        <v>0</v>
      </c>
      <c r="NA56" s="92">
        <v>0</v>
      </c>
      <c r="NB56" s="92">
        <v>0</v>
      </c>
      <c r="NC56" s="92">
        <v>0</v>
      </c>
      <c r="ND56" s="92">
        <v>0</v>
      </c>
      <c r="NE56" s="92">
        <v>0</v>
      </c>
      <c r="NF56" s="92">
        <v>0</v>
      </c>
      <c r="NG56" s="92">
        <v>0</v>
      </c>
      <c r="NH56" s="92">
        <v>0</v>
      </c>
      <c r="NI56" s="92">
        <v>0</v>
      </c>
      <c r="NJ56" s="92">
        <v>0</v>
      </c>
      <c r="NK56" s="92">
        <v>0</v>
      </c>
      <c r="NL56" s="92">
        <v>0</v>
      </c>
      <c r="NM56" s="92">
        <v>0.37044170700000001</v>
      </c>
      <c r="NN56" s="92">
        <v>4.3905426899999998E-4</v>
      </c>
      <c r="NO56" s="92">
        <v>1.84218574E-4</v>
      </c>
      <c r="NP56" s="92">
        <v>7.3590593199999998E-3</v>
      </c>
      <c r="NQ56" s="92">
        <v>8.9680292800000002E-4</v>
      </c>
      <c r="NR56" s="92">
        <v>0.18841439400000001</v>
      </c>
      <c r="NS56" s="92">
        <v>0</v>
      </c>
      <c r="NT56" s="92">
        <v>0.25988344600000002</v>
      </c>
      <c r="NU56" s="92">
        <v>0.16833113999999999</v>
      </c>
      <c r="NV56" s="92">
        <v>0</v>
      </c>
      <c r="NW56" s="92">
        <v>0</v>
      </c>
      <c r="NX56" s="92">
        <v>0</v>
      </c>
      <c r="NY56" s="92">
        <v>0</v>
      </c>
      <c r="NZ56" s="92">
        <v>0</v>
      </c>
      <c r="OA56" s="92">
        <v>4.0501785700000001E-3</v>
      </c>
      <c r="OB56" s="92">
        <v>0</v>
      </c>
      <c r="OC56" s="92">
        <v>0</v>
      </c>
      <c r="OD56" s="92">
        <v>0</v>
      </c>
      <c r="OE56" s="92">
        <v>0</v>
      </c>
      <c r="OF56" s="92">
        <v>0</v>
      </c>
      <c r="OG56" s="92">
        <v>0</v>
      </c>
      <c r="OH56" s="92">
        <v>0</v>
      </c>
      <c r="OI56" s="92">
        <v>0</v>
      </c>
      <c r="OJ56" s="92">
        <v>0</v>
      </c>
      <c r="OK56" s="92">
        <v>0</v>
      </c>
      <c r="OL56" s="92">
        <v>0</v>
      </c>
      <c r="OM56" s="92">
        <v>0</v>
      </c>
      <c r="ON56" s="92">
        <v>0</v>
      </c>
      <c r="OO56" s="92">
        <v>0</v>
      </c>
      <c r="OP56" s="92">
        <v>0</v>
      </c>
      <c r="OQ56" s="92">
        <v>0</v>
      </c>
      <c r="OR56" s="92">
        <v>0</v>
      </c>
      <c r="OS56" s="92">
        <v>0</v>
      </c>
      <c r="OT56" s="92">
        <v>0</v>
      </c>
      <c r="OU56" s="92">
        <v>0</v>
      </c>
      <c r="OV56" s="92">
        <v>0</v>
      </c>
      <c r="OW56" s="92">
        <v>0</v>
      </c>
      <c r="OX56" s="92">
        <v>0</v>
      </c>
      <c r="OY56" s="92">
        <v>0</v>
      </c>
      <c r="OZ56" s="92">
        <v>0</v>
      </c>
      <c r="PA56" s="92">
        <v>0</v>
      </c>
      <c r="PB56" s="92">
        <v>0</v>
      </c>
      <c r="PC56" s="92">
        <v>0</v>
      </c>
      <c r="PD56" s="92">
        <v>0</v>
      </c>
      <c r="PE56" s="92">
        <v>0</v>
      </c>
      <c r="PF56" s="92">
        <v>0</v>
      </c>
      <c r="PG56" s="92">
        <v>0</v>
      </c>
      <c r="PH56" s="92">
        <v>0</v>
      </c>
      <c r="PI56" s="92">
        <v>0</v>
      </c>
      <c r="PJ56" s="92">
        <v>0</v>
      </c>
      <c r="PK56" s="92">
        <v>0</v>
      </c>
      <c r="PL56" s="92">
        <v>0</v>
      </c>
      <c r="PM56" s="92">
        <v>0</v>
      </c>
      <c r="PN56" s="92">
        <v>0</v>
      </c>
      <c r="PO56" s="92">
        <v>0</v>
      </c>
      <c r="PP56" s="92">
        <v>0</v>
      </c>
      <c r="PQ56" s="92">
        <v>0</v>
      </c>
      <c r="PR56" s="92">
        <v>0</v>
      </c>
      <c r="PS56" s="92">
        <v>0</v>
      </c>
      <c r="PT56" s="92">
        <v>0</v>
      </c>
      <c r="PU56" s="92">
        <v>0</v>
      </c>
      <c r="PV56" s="92">
        <v>0</v>
      </c>
      <c r="PW56" s="92">
        <v>26138.367999999999</v>
      </c>
      <c r="PX56" s="92">
        <v>30.979670599999999</v>
      </c>
      <c r="PY56" s="92">
        <v>12.9984632</v>
      </c>
      <c r="PZ56" s="92">
        <v>423.09997600000003</v>
      </c>
      <c r="QA56" s="92">
        <v>51.560570599999998</v>
      </c>
      <c r="QB56" s="92">
        <v>12475.191699999999</v>
      </c>
      <c r="QC56" s="92">
        <v>0</v>
      </c>
      <c r="QD56" s="92">
        <v>2583.0279399999999</v>
      </c>
      <c r="QE56" s="92">
        <v>4107.8476600000004</v>
      </c>
      <c r="QF56" s="92">
        <v>0</v>
      </c>
      <c r="QG56" s="92">
        <v>0</v>
      </c>
      <c r="QH56" s="92">
        <v>0</v>
      </c>
      <c r="QI56" s="92">
        <v>0</v>
      </c>
      <c r="QJ56" s="92">
        <v>0</v>
      </c>
      <c r="QK56" s="92">
        <v>264.610882</v>
      </c>
      <c r="QL56" s="92">
        <v>0</v>
      </c>
      <c r="QM56" s="92">
        <v>0</v>
      </c>
      <c r="QN56" s="92">
        <v>0</v>
      </c>
      <c r="QO56" s="92">
        <v>0</v>
      </c>
      <c r="QP56" s="92">
        <v>0</v>
      </c>
      <c r="QQ56" s="92">
        <v>0</v>
      </c>
      <c r="QR56" s="92">
        <v>0</v>
      </c>
      <c r="QS56" s="92">
        <v>0</v>
      </c>
      <c r="QT56" s="92">
        <v>0</v>
      </c>
      <c r="QU56" s="92">
        <v>0</v>
      </c>
      <c r="QV56" s="92">
        <v>0</v>
      </c>
      <c r="QW56" s="92">
        <v>0</v>
      </c>
      <c r="QX56" s="92">
        <v>0</v>
      </c>
      <c r="QY56" s="92">
        <v>0</v>
      </c>
      <c r="QZ56" s="92">
        <v>0</v>
      </c>
      <c r="RA56" s="92">
        <v>0</v>
      </c>
      <c r="RB56" s="92">
        <v>0</v>
      </c>
      <c r="RC56" s="92">
        <v>0</v>
      </c>
      <c r="RD56" s="92">
        <v>0</v>
      </c>
      <c r="RE56" s="92">
        <v>0</v>
      </c>
      <c r="RF56" s="92">
        <v>0</v>
      </c>
      <c r="RG56" s="92">
        <v>0</v>
      </c>
      <c r="RH56" s="92">
        <v>0</v>
      </c>
      <c r="RI56" s="92">
        <v>0</v>
      </c>
      <c r="RJ56" s="92">
        <v>0</v>
      </c>
      <c r="RK56" s="92">
        <v>0</v>
      </c>
      <c r="RL56" s="92">
        <v>0</v>
      </c>
      <c r="RM56" s="92">
        <v>0</v>
      </c>
      <c r="RN56" s="92">
        <v>0</v>
      </c>
      <c r="RO56" s="92">
        <v>0</v>
      </c>
      <c r="RP56" s="92">
        <v>0</v>
      </c>
      <c r="RQ56" s="92">
        <v>0</v>
      </c>
      <c r="RR56" s="92">
        <v>0</v>
      </c>
      <c r="RS56" s="92">
        <v>0</v>
      </c>
      <c r="RT56" s="92">
        <v>0</v>
      </c>
      <c r="RU56" s="92">
        <v>0</v>
      </c>
      <c r="RV56" s="92">
        <v>0</v>
      </c>
      <c r="RW56" s="92">
        <v>0</v>
      </c>
      <c r="RX56" s="92">
        <v>0</v>
      </c>
      <c r="RY56" s="92">
        <v>0</v>
      </c>
      <c r="RZ56" s="92">
        <v>0</v>
      </c>
      <c r="SA56" s="92">
        <v>0</v>
      </c>
      <c r="SB56" s="92">
        <v>0</v>
      </c>
      <c r="SC56" s="92">
        <v>0</v>
      </c>
      <c r="SD56" s="92">
        <v>0</v>
      </c>
      <c r="SE56" s="92">
        <v>0</v>
      </c>
      <c r="SF56" s="92">
        <v>0</v>
      </c>
      <c r="SG56" s="92">
        <v>0.56714430500000002</v>
      </c>
      <c r="SH56" s="92">
        <v>6.7218977700000005E-4</v>
      </c>
      <c r="SI56" s="92">
        <v>2.82037668E-4</v>
      </c>
      <c r="SJ56" s="92">
        <v>9.1803261099999995E-3</v>
      </c>
      <c r="SK56" s="92">
        <v>1.1187494200000001E-3</v>
      </c>
      <c r="SL56" s="92">
        <v>0.27068384400000001</v>
      </c>
      <c r="SM56" s="92">
        <v>0</v>
      </c>
      <c r="SN56" s="92">
        <v>5.6045946899999997E-2</v>
      </c>
      <c r="SO56" s="92">
        <v>8.9131135E-2</v>
      </c>
      <c r="SP56" s="92">
        <v>0</v>
      </c>
      <c r="SQ56" s="92">
        <v>0</v>
      </c>
      <c r="SR56" s="92">
        <v>0</v>
      </c>
      <c r="SS56" s="92">
        <v>0</v>
      </c>
      <c r="ST56" s="92">
        <v>0</v>
      </c>
      <c r="SU56" s="92">
        <v>5.7414661400000001E-3</v>
      </c>
      <c r="SV56" s="92">
        <v>0</v>
      </c>
      <c r="SW56" s="92">
        <v>0</v>
      </c>
      <c r="SX56" s="92">
        <v>0</v>
      </c>
      <c r="SY56" s="92">
        <v>435.17305199999998</v>
      </c>
      <c r="SZ56" s="92">
        <v>46087.684800000003</v>
      </c>
      <c r="TA56" s="92">
        <v>326.72367700000001</v>
      </c>
      <c r="TB56" s="92">
        <v>130.813894</v>
      </c>
      <c r="TC56" s="92">
        <v>16.7</v>
      </c>
      <c r="TD56" s="92">
        <v>0</v>
      </c>
      <c r="TE56" s="92">
        <v>0</v>
      </c>
      <c r="TF56" s="92">
        <v>1</v>
      </c>
      <c r="TG56" s="92">
        <v>-137327.867</v>
      </c>
      <c r="TH56" s="92">
        <v>-1296.68885</v>
      </c>
      <c r="TI56" s="92">
        <v>-59.761386899999998</v>
      </c>
      <c r="TJ56" s="92">
        <v>-339.86630600000001</v>
      </c>
      <c r="TK56" s="92">
        <v>-3.2091145000000001</v>
      </c>
      <c r="TL56" s="92">
        <v>2.2198832500000001E-2</v>
      </c>
      <c r="TM56" s="92">
        <v>2.35100219</v>
      </c>
      <c r="TN56" s="92">
        <v>105.906569</v>
      </c>
      <c r="TO56" s="92">
        <v>0</v>
      </c>
      <c r="TP56" s="92">
        <v>0.34699195500000002</v>
      </c>
      <c r="TQ56" s="92">
        <v>-1049439499.998</v>
      </c>
      <c r="TR56" s="92">
        <v>0.374940338888889</v>
      </c>
      <c r="TS56" s="92">
        <v>0</v>
      </c>
      <c r="TT56" s="92">
        <v>0</v>
      </c>
      <c r="TU56" s="92">
        <v>0</v>
      </c>
      <c r="TV56" s="92">
        <v>0</v>
      </c>
      <c r="TW56" s="92">
        <v>0</v>
      </c>
      <c r="TX56" s="92">
        <v>0</v>
      </c>
      <c r="TY56" s="92">
        <v>0</v>
      </c>
      <c r="TZ56" s="92">
        <v>0</v>
      </c>
      <c r="UA56" s="92">
        <v>0</v>
      </c>
      <c r="UB56" s="92">
        <v>0</v>
      </c>
      <c r="UC56" s="92">
        <v>0</v>
      </c>
      <c r="UD56" s="92">
        <v>0</v>
      </c>
      <c r="UE56" s="92">
        <v>0</v>
      </c>
      <c r="UF56" s="92">
        <v>0</v>
      </c>
      <c r="UG56" s="92">
        <v>0</v>
      </c>
      <c r="UH56" s="92">
        <v>0</v>
      </c>
      <c r="UI56" s="92">
        <v>0</v>
      </c>
      <c r="UJ56" s="92">
        <v>0</v>
      </c>
      <c r="UK56" s="92">
        <v>0</v>
      </c>
      <c r="UL56" s="92">
        <v>0</v>
      </c>
      <c r="UM56" s="92">
        <v>0</v>
      </c>
      <c r="UN56" s="92">
        <v>0</v>
      </c>
      <c r="UO56" s="92">
        <v>0</v>
      </c>
      <c r="UP56" s="92">
        <v>0</v>
      </c>
      <c r="UQ56" s="92">
        <v>0</v>
      </c>
      <c r="UR56" s="92">
        <v>0</v>
      </c>
      <c r="US56" s="92">
        <v>0</v>
      </c>
      <c r="UT56" s="92">
        <v>0</v>
      </c>
      <c r="UU56" s="92">
        <v>0</v>
      </c>
      <c r="UV56" s="92">
        <v>0</v>
      </c>
      <c r="UW56" s="92">
        <v>0</v>
      </c>
      <c r="UX56" s="92">
        <v>0</v>
      </c>
      <c r="UY56" s="92">
        <v>0</v>
      </c>
      <c r="UZ56" s="92">
        <v>0</v>
      </c>
      <c r="VA56" s="92">
        <v>0</v>
      </c>
      <c r="VB56" s="92">
        <v>0</v>
      </c>
      <c r="VC56" s="92">
        <v>0</v>
      </c>
      <c r="VD56" s="92">
        <v>0</v>
      </c>
      <c r="VE56" s="92">
        <v>0</v>
      </c>
      <c r="VF56" s="92">
        <v>0</v>
      </c>
      <c r="VG56" s="92">
        <v>0</v>
      </c>
      <c r="VH56" s="92">
        <v>0</v>
      </c>
      <c r="VI56" s="92">
        <v>0</v>
      </c>
      <c r="VJ56" s="92">
        <v>0</v>
      </c>
      <c r="VK56" s="92">
        <v>0</v>
      </c>
      <c r="VL56" s="92">
        <v>0</v>
      </c>
      <c r="VM56" s="92">
        <v>0</v>
      </c>
      <c r="VN56" s="92">
        <v>0</v>
      </c>
      <c r="VO56" s="92">
        <v>0</v>
      </c>
      <c r="VP56" s="92">
        <v>0</v>
      </c>
      <c r="VQ56" s="92">
        <v>0</v>
      </c>
      <c r="VR56" s="92">
        <v>0</v>
      </c>
      <c r="VS56" s="92">
        <v>0</v>
      </c>
      <c r="VT56" s="92">
        <v>0</v>
      </c>
      <c r="VU56" s="92">
        <v>0</v>
      </c>
      <c r="VV56" s="92">
        <v>0</v>
      </c>
      <c r="VW56" s="92">
        <v>0</v>
      </c>
      <c r="VX56" s="92">
        <v>0</v>
      </c>
      <c r="VY56" s="92">
        <v>0</v>
      </c>
      <c r="VZ56" s="92">
        <v>0</v>
      </c>
      <c r="WA56" s="92">
        <v>0</v>
      </c>
      <c r="WB56" s="92">
        <v>0</v>
      </c>
      <c r="WC56" s="92">
        <v>0.49018843611111201</v>
      </c>
    </row>
    <row r="57" spans="2:601" ht="13.5" customHeight="1">
      <c r="B57" s="851" t="s">
        <v>2751</v>
      </c>
      <c r="C57" s="92">
        <v>0</v>
      </c>
      <c r="D57" s="92">
        <v>14122.071</v>
      </c>
      <c r="E57" s="92">
        <v>-44.455126300000003</v>
      </c>
      <c r="F57" s="92">
        <v>775.39446999999996</v>
      </c>
      <c r="G57" s="92">
        <v>9.2666157900000004E-2</v>
      </c>
      <c r="H57" s="92">
        <v>2.90723351E-8</v>
      </c>
      <c r="I57" s="92">
        <v>9.7571642000000003E-9</v>
      </c>
      <c r="J57" s="92">
        <v>4.0939150500000003E-9</v>
      </c>
      <c r="K57" s="92">
        <v>4.25838874E-6</v>
      </c>
      <c r="L57" s="92">
        <v>5.1894343300000003E-7</v>
      </c>
      <c r="M57" s="92">
        <v>8.3912056099999998E-14</v>
      </c>
      <c r="N57" s="92">
        <v>0</v>
      </c>
      <c r="O57" s="92">
        <v>7.8288322899999996E-10</v>
      </c>
      <c r="P57" s="92">
        <v>2.5552591599999999E-10</v>
      </c>
      <c r="Q57" s="92">
        <v>1.07213671E-10</v>
      </c>
      <c r="R57" s="92">
        <v>1.13557044E-7</v>
      </c>
      <c r="S57" s="92">
        <v>1.3838492799999999E-8</v>
      </c>
      <c r="T57" s="92">
        <v>9.9971878400000004E-8</v>
      </c>
      <c r="U57" s="92">
        <v>1.4392315000000001E-4</v>
      </c>
      <c r="V57" s="92">
        <v>2.6515417499999999E-3</v>
      </c>
      <c r="W57" s="92">
        <v>1.30291147</v>
      </c>
      <c r="X57" s="92">
        <v>0.38785571699999999</v>
      </c>
      <c r="Y57" s="92">
        <v>3.80402739E-6</v>
      </c>
      <c r="Z57" s="92">
        <v>1.1066983099999999E-14</v>
      </c>
      <c r="AA57" s="92">
        <v>2.8563674100000001E-10</v>
      </c>
      <c r="AB57" s="92">
        <v>3.2543591999999997E-11</v>
      </c>
      <c r="AC57" s="92">
        <v>1.5912511299999999E-10</v>
      </c>
      <c r="AD57" s="92">
        <v>1.36706293E-4</v>
      </c>
      <c r="AE57" s="92">
        <v>0</v>
      </c>
      <c r="AF57" s="92">
        <v>0</v>
      </c>
      <c r="AG57" s="92">
        <v>0</v>
      </c>
      <c r="AH57" s="92">
        <v>0</v>
      </c>
      <c r="AI57" s="92">
        <v>0</v>
      </c>
      <c r="AJ57" s="92">
        <v>0</v>
      </c>
      <c r="AK57" s="92">
        <v>0</v>
      </c>
      <c r="AL57" s="92">
        <v>0</v>
      </c>
      <c r="AM57" s="92">
        <v>0</v>
      </c>
      <c r="AN57" s="92">
        <v>2.4977962799999999E-14</v>
      </c>
      <c r="AO57" s="92">
        <v>0</v>
      </c>
      <c r="AP57" s="92">
        <v>0</v>
      </c>
      <c r="AQ57" s="92">
        <v>0</v>
      </c>
      <c r="AR57" s="92">
        <v>0</v>
      </c>
      <c r="AS57" s="92">
        <v>0</v>
      </c>
      <c r="AT57" s="92">
        <v>0</v>
      </c>
      <c r="AU57" s="92">
        <v>0</v>
      </c>
      <c r="AV57" s="92">
        <v>0</v>
      </c>
      <c r="AW57" s="92">
        <v>0</v>
      </c>
      <c r="AX57" s="92">
        <v>0</v>
      </c>
      <c r="AY57" s="92">
        <v>0</v>
      </c>
      <c r="AZ57" s="92">
        <v>0</v>
      </c>
      <c r="BA57" s="92">
        <v>0</v>
      </c>
      <c r="BB57" s="92">
        <v>0</v>
      </c>
      <c r="BC57" s="92">
        <v>0</v>
      </c>
      <c r="BD57" s="92">
        <v>0</v>
      </c>
      <c r="BE57" s="92">
        <v>0</v>
      </c>
      <c r="BF57" s="92">
        <v>0</v>
      </c>
      <c r="BG57" s="92">
        <v>0</v>
      </c>
      <c r="BH57" s="92">
        <v>0</v>
      </c>
      <c r="BI57" s="92">
        <v>0</v>
      </c>
      <c r="BJ57" s="92">
        <v>0</v>
      </c>
      <c r="BK57" s="92">
        <v>0</v>
      </c>
      <c r="BL57" s="92">
        <v>0</v>
      </c>
      <c r="BM57" s="92">
        <v>0</v>
      </c>
      <c r="BN57" s="92">
        <v>0</v>
      </c>
      <c r="BO57" s="92">
        <v>0</v>
      </c>
      <c r="BP57" s="92">
        <v>0.99770146900000001</v>
      </c>
      <c r="BQ57" s="92">
        <v>1.19233713E-4</v>
      </c>
      <c r="BR57" s="92">
        <v>3.7407426300000001E-11</v>
      </c>
      <c r="BS57" s="92">
        <v>1.2554560800000001E-11</v>
      </c>
      <c r="BT57" s="92">
        <v>5.2676479000000001E-12</v>
      </c>
      <c r="BU57" s="92">
        <v>5.4792765000000003E-9</v>
      </c>
      <c r="BV57" s="92">
        <v>6.6772545500000005E-10</v>
      </c>
      <c r="BW57" s="92">
        <v>1.07969794E-16</v>
      </c>
      <c r="BX57" s="92">
        <v>0</v>
      </c>
      <c r="BY57" s="92">
        <v>1.00733727E-12</v>
      </c>
      <c r="BZ57" s="92">
        <v>3.2878565800000002E-13</v>
      </c>
      <c r="CA57" s="92">
        <v>1.37952024E-13</v>
      </c>
      <c r="CB57" s="92">
        <v>1.46114054E-10</v>
      </c>
      <c r="CC57" s="92">
        <v>1.78060137E-11</v>
      </c>
      <c r="CD57" s="92">
        <v>1.28633997E-10</v>
      </c>
      <c r="CE57" s="92">
        <v>1.8518617800000001E-7</v>
      </c>
      <c r="CF57" s="92">
        <v>3.4117435700000002E-6</v>
      </c>
      <c r="CG57" s="92">
        <v>1.67645854E-3</v>
      </c>
      <c r="CH57" s="92">
        <v>4.9905465399999996E-4</v>
      </c>
      <c r="CI57" s="92">
        <v>4.8946489300000002E-9</v>
      </c>
      <c r="CJ57" s="92">
        <v>1.42399072E-17</v>
      </c>
      <c r="CK57" s="92">
        <v>3.6752931200000002E-13</v>
      </c>
      <c r="CL57" s="92">
        <v>4.1873898800000001E-14</v>
      </c>
      <c r="CM57" s="92">
        <v>2.04746571E-13</v>
      </c>
      <c r="CN57" s="92">
        <v>1.7590023500000001E-7</v>
      </c>
      <c r="CO57" s="92">
        <v>0</v>
      </c>
      <c r="CP57" s="92">
        <v>0</v>
      </c>
      <c r="CQ57" s="92">
        <v>0</v>
      </c>
      <c r="CR57" s="92">
        <v>0</v>
      </c>
      <c r="CS57" s="92">
        <v>0</v>
      </c>
      <c r="CT57" s="92">
        <v>0</v>
      </c>
      <c r="CU57" s="92">
        <v>0</v>
      </c>
      <c r="CV57" s="92">
        <v>0</v>
      </c>
      <c r="CW57" s="92">
        <v>0</v>
      </c>
      <c r="CX57" s="92">
        <v>3.2139190000000001E-17</v>
      </c>
      <c r="CY57" s="92">
        <v>0</v>
      </c>
      <c r="CZ57" s="92">
        <v>0</v>
      </c>
      <c r="DA57" s="92">
        <v>0</v>
      </c>
      <c r="DB57" s="92">
        <v>0</v>
      </c>
      <c r="DC57" s="92">
        <v>0</v>
      </c>
      <c r="DD57" s="92">
        <v>0</v>
      </c>
      <c r="DE57" s="92">
        <v>0</v>
      </c>
      <c r="DF57" s="92">
        <v>0</v>
      </c>
      <c r="DG57" s="92">
        <v>0</v>
      </c>
      <c r="DH57" s="92">
        <v>0</v>
      </c>
      <c r="DI57" s="92">
        <v>0</v>
      </c>
      <c r="DJ57" s="92">
        <v>0</v>
      </c>
      <c r="DK57" s="92">
        <v>0</v>
      </c>
      <c r="DL57" s="92">
        <v>0</v>
      </c>
      <c r="DM57" s="92">
        <v>0</v>
      </c>
      <c r="DN57" s="92">
        <v>0</v>
      </c>
      <c r="DO57" s="92">
        <v>0</v>
      </c>
      <c r="DP57" s="92">
        <v>0</v>
      </c>
      <c r="DQ57" s="92">
        <v>0</v>
      </c>
      <c r="DR57" s="92">
        <v>0</v>
      </c>
      <c r="DS57" s="92">
        <v>0</v>
      </c>
      <c r="DT57" s="92">
        <v>0</v>
      </c>
      <c r="DU57" s="92">
        <v>0</v>
      </c>
      <c r="DV57" s="92">
        <v>0</v>
      </c>
      <c r="DW57" s="92">
        <v>0</v>
      </c>
      <c r="DX57" s="92">
        <v>0</v>
      </c>
      <c r="DY57" s="92">
        <v>0</v>
      </c>
      <c r="DZ57" s="92">
        <v>13968.9485</v>
      </c>
      <c r="EA57" s="92">
        <v>4.26904094</v>
      </c>
      <c r="EB57" s="92">
        <v>5.2376044500000003E-6</v>
      </c>
      <c r="EC57" s="92">
        <v>1.7578280700000001E-6</v>
      </c>
      <c r="ED57" s="92">
        <v>7.3755023700000005E-7</v>
      </c>
      <c r="EE57" s="92">
        <v>6.3931786300000005E-4</v>
      </c>
      <c r="EF57" s="92">
        <v>7.79097041E-5</v>
      </c>
      <c r="EG57" s="92">
        <v>2.87231035E-11</v>
      </c>
      <c r="EH57" s="92">
        <v>0</v>
      </c>
      <c r="EI57" s="92">
        <v>1.2693856600000001E-7</v>
      </c>
      <c r="EJ57" s="92">
        <v>4.1431585199999997E-8</v>
      </c>
      <c r="EK57" s="92">
        <v>1.7383881899999999E-8</v>
      </c>
      <c r="EL57" s="92">
        <v>1.5002716E-5</v>
      </c>
      <c r="EM57" s="92">
        <v>1.8282879799999999E-6</v>
      </c>
      <c r="EN57" s="92">
        <v>1.8010701700000001E-5</v>
      </c>
      <c r="EO57" s="92">
        <v>2.1897867000000001E-2</v>
      </c>
      <c r="EP57" s="92">
        <v>0.33438593</v>
      </c>
      <c r="EQ57" s="92">
        <v>125.190978</v>
      </c>
      <c r="ER57" s="92">
        <v>23.2917287</v>
      </c>
      <c r="ES57" s="92">
        <v>3.42662375E-4</v>
      </c>
      <c r="ET57" s="92">
        <v>1.6838113799999999E-12</v>
      </c>
      <c r="EU57" s="92">
        <v>2.6305635699999999E-8</v>
      </c>
      <c r="EV57" s="92">
        <v>3.8430480499999997E-9</v>
      </c>
      <c r="EW57" s="92">
        <v>2.7099897900000002E-9</v>
      </c>
      <c r="EX57" s="92">
        <v>1.3408082199999999E-2</v>
      </c>
      <c r="EY57" s="92">
        <v>0</v>
      </c>
      <c r="EZ57" s="92">
        <v>0</v>
      </c>
      <c r="FA57" s="92">
        <v>0</v>
      </c>
      <c r="FB57" s="92">
        <v>0</v>
      </c>
      <c r="FC57" s="92">
        <v>0</v>
      </c>
      <c r="FD57" s="92">
        <v>0</v>
      </c>
      <c r="FE57" s="92">
        <v>0</v>
      </c>
      <c r="FF57" s="92">
        <v>0</v>
      </c>
      <c r="FG57" s="92">
        <v>0</v>
      </c>
      <c r="FH57" s="92">
        <v>7.0554442300000003E-12</v>
      </c>
      <c r="FI57" s="92">
        <v>0</v>
      </c>
      <c r="FJ57" s="92">
        <v>0</v>
      </c>
      <c r="FK57" s="92">
        <v>0</v>
      </c>
      <c r="FL57" s="92">
        <v>0</v>
      </c>
      <c r="FM57" s="92">
        <v>0</v>
      </c>
      <c r="FN57" s="92">
        <v>0</v>
      </c>
      <c r="FO57" s="92">
        <v>0</v>
      </c>
      <c r="FP57" s="92">
        <v>0</v>
      </c>
      <c r="FQ57" s="92">
        <v>0</v>
      </c>
      <c r="FR57" s="92">
        <v>0</v>
      </c>
      <c r="FS57" s="92">
        <v>0</v>
      </c>
      <c r="FT57" s="92">
        <v>0</v>
      </c>
      <c r="FU57" s="92">
        <v>0</v>
      </c>
      <c r="FV57" s="92">
        <v>0</v>
      </c>
      <c r="FW57" s="92">
        <v>0</v>
      </c>
      <c r="FX57" s="92">
        <v>0</v>
      </c>
      <c r="FY57" s="92">
        <v>0</v>
      </c>
      <c r="FZ57" s="92">
        <v>0</v>
      </c>
      <c r="GA57" s="92">
        <v>0</v>
      </c>
      <c r="GB57" s="92">
        <v>0</v>
      </c>
      <c r="GC57" s="92">
        <v>0</v>
      </c>
      <c r="GD57" s="92">
        <v>0</v>
      </c>
      <c r="GE57" s="92">
        <v>0</v>
      </c>
      <c r="GF57" s="92">
        <v>0</v>
      </c>
      <c r="GG57" s="92">
        <v>0</v>
      </c>
      <c r="GH57" s="92">
        <v>0</v>
      </c>
      <c r="GI57" s="92">
        <v>0</v>
      </c>
      <c r="GJ57" s="92">
        <v>0.989157218</v>
      </c>
      <c r="GK57" s="92">
        <v>3.0229567099999998E-4</v>
      </c>
      <c r="GL57" s="92">
        <v>3.7088076099999998E-10</v>
      </c>
      <c r="GM57" s="92">
        <v>1.2447381599999999E-10</v>
      </c>
      <c r="GN57" s="92">
        <v>5.2226775799999997E-11</v>
      </c>
      <c r="GO57" s="92">
        <v>4.5270828999999997E-8</v>
      </c>
      <c r="GP57" s="92">
        <v>5.5168752499999998E-9</v>
      </c>
      <c r="GQ57" s="92">
        <v>2.0339158100000001E-15</v>
      </c>
      <c r="GR57" s="92">
        <v>0</v>
      </c>
      <c r="GS57" s="92">
        <v>8.9886649999999994E-12</v>
      </c>
      <c r="GT57" s="92">
        <v>2.93381793E-12</v>
      </c>
      <c r="GU57" s="92">
        <v>1.2309725600000001E-12</v>
      </c>
      <c r="GV57" s="92">
        <v>1.06235948E-9</v>
      </c>
      <c r="GW57" s="92">
        <v>1.2946316199999999E-10</v>
      </c>
      <c r="GX57" s="92">
        <v>1.2753583800000001E-9</v>
      </c>
      <c r="GY57" s="92">
        <v>1.550613E-6</v>
      </c>
      <c r="GZ57" s="92">
        <v>2.3678250100000001E-5</v>
      </c>
      <c r="HA57" s="92">
        <v>8.8649163199999992E-3</v>
      </c>
      <c r="HB57" s="92">
        <v>1.64931395E-3</v>
      </c>
      <c r="HC57" s="92">
        <v>2.4264314599999999E-8</v>
      </c>
      <c r="HD57" s="92">
        <v>1.19232609E-16</v>
      </c>
      <c r="HE57" s="92">
        <v>1.8627321500000001E-12</v>
      </c>
      <c r="HF57" s="92">
        <v>2.7213062700000002E-13</v>
      </c>
      <c r="HG57" s="92">
        <v>1.91897476E-13</v>
      </c>
      <c r="HH57" s="92">
        <v>9.49441632E-7</v>
      </c>
      <c r="HI57" s="92">
        <v>0</v>
      </c>
      <c r="HJ57" s="92">
        <v>0</v>
      </c>
      <c r="HK57" s="92">
        <v>0</v>
      </c>
      <c r="HL57" s="92">
        <v>0</v>
      </c>
      <c r="HM57" s="92">
        <v>0</v>
      </c>
      <c r="HN57" s="92">
        <v>0</v>
      </c>
      <c r="HO57" s="92">
        <v>0</v>
      </c>
      <c r="HP57" s="92">
        <v>0</v>
      </c>
      <c r="HQ57" s="92">
        <v>0</v>
      </c>
      <c r="HR57" s="92">
        <v>4.9960407500000003E-16</v>
      </c>
      <c r="HS57" s="92">
        <v>0</v>
      </c>
      <c r="HT57" s="92">
        <v>0</v>
      </c>
      <c r="HU57" s="92">
        <v>0</v>
      </c>
      <c r="HV57" s="92">
        <v>0</v>
      </c>
      <c r="HW57" s="92">
        <v>0</v>
      </c>
      <c r="HX57" s="92">
        <v>0</v>
      </c>
      <c r="HY57" s="92">
        <v>0</v>
      </c>
      <c r="HZ57" s="92">
        <v>0</v>
      </c>
      <c r="IA57" s="92">
        <v>0</v>
      </c>
      <c r="IB57" s="92">
        <v>0</v>
      </c>
      <c r="IC57" s="92">
        <v>0</v>
      </c>
      <c r="ID57" s="92">
        <v>0</v>
      </c>
      <c r="IE57" s="92">
        <v>0</v>
      </c>
      <c r="IF57" s="92">
        <v>0</v>
      </c>
      <c r="IG57" s="92">
        <v>0</v>
      </c>
      <c r="IH57" s="92">
        <v>0</v>
      </c>
      <c r="II57" s="92">
        <v>0</v>
      </c>
      <c r="IJ57" s="92">
        <v>0</v>
      </c>
      <c r="IK57" s="92">
        <v>0</v>
      </c>
      <c r="IL57" s="92">
        <v>0</v>
      </c>
      <c r="IM57" s="92">
        <v>0</v>
      </c>
      <c r="IN57" s="92">
        <v>0</v>
      </c>
      <c r="IO57" s="92">
        <v>0</v>
      </c>
      <c r="IP57" s="92">
        <v>0</v>
      </c>
      <c r="IQ57" s="92">
        <v>0</v>
      </c>
      <c r="IR57" s="92">
        <v>0</v>
      </c>
      <c r="IS57" s="92">
        <v>0</v>
      </c>
      <c r="IT57" s="92">
        <v>777.18084499999998</v>
      </c>
      <c r="IU57" s="92">
        <v>14122.071</v>
      </c>
      <c r="IV57" s="92">
        <v>391367.49</v>
      </c>
      <c r="IW57" s="92">
        <v>100.702778</v>
      </c>
      <c r="IX57" s="92">
        <v>1</v>
      </c>
      <c r="IY57" s="92">
        <v>1</v>
      </c>
      <c r="IZ57" s="92">
        <v>0</v>
      </c>
      <c r="JA57" s="92">
        <v>0</v>
      </c>
      <c r="JB57" s="92">
        <v>-57200.491499999996</v>
      </c>
      <c r="JC57" s="92">
        <v>-3147.91833</v>
      </c>
      <c r="JD57" s="92">
        <v>-44.455126300000003</v>
      </c>
      <c r="JE57" s="92">
        <v>-8.9712870500000008</v>
      </c>
      <c r="JF57" s="92">
        <v>-0.49371741800000002</v>
      </c>
      <c r="JG57" s="92">
        <v>3.3096806499999999E-5</v>
      </c>
      <c r="JH57" s="92">
        <v>6.0139857400000004E-4</v>
      </c>
      <c r="JI57" s="92">
        <v>18.170894400000002</v>
      </c>
      <c r="JJ57" s="92">
        <v>235.53706600000001</v>
      </c>
      <c r="JK57" s="92">
        <v>0</v>
      </c>
      <c r="JL57" s="92">
        <v>0</v>
      </c>
      <c r="JM57" s="92">
        <v>0</v>
      </c>
      <c r="JN57" s="92">
        <v>0</v>
      </c>
      <c r="JO57" s="92">
        <v>0</v>
      </c>
      <c r="JP57" s="92">
        <v>0</v>
      </c>
      <c r="JQ57" s="92">
        <v>0</v>
      </c>
      <c r="JR57" s="92">
        <v>0</v>
      </c>
      <c r="JS57" s="92">
        <v>0</v>
      </c>
      <c r="JT57" s="92">
        <v>0</v>
      </c>
      <c r="JU57" s="92">
        <v>0</v>
      </c>
      <c r="JV57" s="92">
        <v>0</v>
      </c>
      <c r="JW57" s="92">
        <v>0</v>
      </c>
      <c r="JX57" s="92">
        <v>0</v>
      </c>
      <c r="JY57" s="92">
        <v>0</v>
      </c>
      <c r="JZ57" s="92">
        <v>0</v>
      </c>
      <c r="KA57" s="92">
        <v>0</v>
      </c>
      <c r="KB57" s="92">
        <v>0</v>
      </c>
      <c r="KC57" s="92">
        <v>0</v>
      </c>
      <c r="KD57" s="92">
        <v>0</v>
      </c>
      <c r="KE57" s="92">
        <v>0</v>
      </c>
      <c r="KF57" s="92">
        <v>0</v>
      </c>
      <c r="KG57" s="92">
        <v>0</v>
      </c>
      <c r="KH57" s="92">
        <v>0</v>
      </c>
      <c r="KI57" s="92">
        <v>0</v>
      </c>
      <c r="KJ57" s="92">
        <v>0</v>
      </c>
      <c r="KK57" s="92">
        <v>0</v>
      </c>
      <c r="KL57" s="92">
        <v>0</v>
      </c>
      <c r="KM57" s="92">
        <v>0</v>
      </c>
      <c r="KN57" s="92">
        <v>0</v>
      </c>
      <c r="KO57" s="92">
        <v>0</v>
      </c>
      <c r="KP57" s="92">
        <v>0</v>
      </c>
      <c r="KQ57" s="92">
        <v>0</v>
      </c>
      <c r="KR57" s="92">
        <v>0</v>
      </c>
      <c r="KS57" s="92">
        <v>0</v>
      </c>
      <c r="KT57" s="92">
        <v>0</v>
      </c>
      <c r="KU57" s="92">
        <v>0</v>
      </c>
      <c r="KV57" s="92">
        <v>0</v>
      </c>
      <c r="KW57" s="92">
        <v>0</v>
      </c>
      <c r="KX57" s="92">
        <v>0</v>
      </c>
      <c r="KY57" s="92">
        <v>0</v>
      </c>
      <c r="KZ57" s="92">
        <v>0</v>
      </c>
      <c r="LA57" s="92">
        <v>0</v>
      </c>
      <c r="LB57" s="92">
        <v>0</v>
      </c>
      <c r="LC57" s="92">
        <v>0</v>
      </c>
      <c r="LD57" s="92">
        <v>0</v>
      </c>
      <c r="LE57" s="92">
        <v>0</v>
      </c>
      <c r="LF57" s="92">
        <v>0</v>
      </c>
      <c r="LG57" s="92">
        <v>0</v>
      </c>
      <c r="LH57" s="92">
        <v>0</v>
      </c>
      <c r="LI57" s="92">
        <v>0</v>
      </c>
      <c r="LJ57" s="92">
        <v>0</v>
      </c>
      <c r="LK57" s="92">
        <v>0</v>
      </c>
      <c r="LL57" s="92">
        <v>0</v>
      </c>
      <c r="LM57" s="92">
        <v>0</v>
      </c>
      <c r="LN57" s="92">
        <v>0</v>
      </c>
      <c r="LO57" s="92">
        <v>0</v>
      </c>
      <c r="LP57" s="92">
        <v>0</v>
      </c>
      <c r="LQ57" s="92">
        <v>0</v>
      </c>
      <c r="LR57" s="92">
        <v>0</v>
      </c>
      <c r="LS57" s="92">
        <v>0</v>
      </c>
      <c r="LT57" s="92">
        <v>0</v>
      </c>
      <c r="LU57" s="92">
        <v>0</v>
      </c>
      <c r="LV57" s="92">
        <v>0</v>
      </c>
      <c r="LW57" s="92">
        <v>0</v>
      </c>
      <c r="LX57" s="92">
        <v>0</v>
      </c>
      <c r="LY57" s="92">
        <v>0</v>
      </c>
      <c r="LZ57" s="92">
        <v>0</v>
      </c>
      <c r="MA57" s="92">
        <v>0</v>
      </c>
      <c r="MB57" s="92">
        <v>0</v>
      </c>
      <c r="MC57" s="92">
        <v>0</v>
      </c>
      <c r="MD57" s="92">
        <v>0</v>
      </c>
      <c r="ME57" s="92">
        <v>0</v>
      </c>
      <c r="MF57" s="92">
        <v>0</v>
      </c>
      <c r="MG57" s="92">
        <v>0</v>
      </c>
      <c r="MH57" s="92">
        <v>0</v>
      </c>
      <c r="MI57" s="92">
        <v>0</v>
      </c>
      <c r="MJ57" s="92">
        <v>0</v>
      </c>
      <c r="MK57" s="92">
        <v>0</v>
      </c>
      <c r="ML57" s="92">
        <v>0</v>
      </c>
      <c r="MM57" s="92">
        <v>0</v>
      </c>
      <c r="MN57" s="92">
        <v>0</v>
      </c>
      <c r="MO57" s="92">
        <v>0</v>
      </c>
      <c r="MP57" s="92">
        <v>0</v>
      </c>
      <c r="MQ57" s="92">
        <v>0</v>
      </c>
      <c r="MR57" s="92">
        <v>0</v>
      </c>
      <c r="MS57" s="92">
        <v>0</v>
      </c>
      <c r="MT57" s="92">
        <v>0</v>
      </c>
      <c r="MU57" s="92">
        <v>0</v>
      </c>
      <c r="MV57" s="92">
        <v>0</v>
      </c>
      <c r="MW57" s="92">
        <v>0</v>
      </c>
      <c r="MX57" s="92">
        <v>0</v>
      </c>
      <c r="MY57" s="92">
        <v>0</v>
      </c>
      <c r="MZ57" s="92">
        <v>0</v>
      </c>
      <c r="NA57" s="92">
        <v>0</v>
      </c>
      <c r="NB57" s="92">
        <v>0</v>
      </c>
      <c r="NC57" s="92">
        <v>0</v>
      </c>
      <c r="ND57" s="92">
        <v>0</v>
      </c>
      <c r="NE57" s="92">
        <v>0</v>
      </c>
      <c r="NF57" s="92">
        <v>0</v>
      </c>
      <c r="NG57" s="92">
        <v>0</v>
      </c>
      <c r="NH57" s="92">
        <v>0</v>
      </c>
      <c r="NI57" s="92">
        <v>0</v>
      </c>
      <c r="NJ57" s="92">
        <v>0</v>
      </c>
      <c r="NK57" s="92">
        <v>0</v>
      </c>
      <c r="NL57" s="92">
        <v>0</v>
      </c>
      <c r="NM57" s="92">
        <v>0</v>
      </c>
      <c r="NN57" s="92">
        <v>0</v>
      </c>
      <c r="NO57" s="92">
        <v>0</v>
      </c>
      <c r="NP57" s="92">
        <v>0</v>
      </c>
      <c r="NQ57" s="92">
        <v>0</v>
      </c>
      <c r="NR57" s="92">
        <v>0</v>
      </c>
      <c r="NS57" s="92">
        <v>0</v>
      </c>
      <c r="NT57" s="92">
        <v>0</v>
      </c>
      <c r="NU57" s="92">
        <v>0</v>
      </c>
      <c r="NV57" s="92">
        <v>0</v>
      </c>
      <c r="NW57" s="92">
        <v>0</v>
      </c>
      <c r="NX57" s="92">
        <v>0</v>
      </c>
      <c r="NY57" s="92">
        <v>0</v>
      </c>
      <c r="NZ57" s="92">
        <v>0</v>
      </c>
      <c r="OA57" s="92">
        <v>0</v>
      </c>
      <c r="OB57" s="92">
        <v>0</v>
      </c>
      <c r="OC57" s="92">
        <v>0</v>
      </c>
      <c r="OD57" s="92">
        <v>0</v>
      </c>
      <c r="OE57" s="92">
        <v>0</v>
      </c>
      <c r="OF57" s="92">
        <v>0</v>
      </c>
      <c r="OG57" s="92">
        <v>0</v>
      </c>
      <c r="OH57" s="92">
        <v>0</v>
      </c>
      <c r="OI57" s="92">
        <v>0</v>
      </c>
      <c r="OJ57" s="92">
        <v>0</v>
      </c>
      <c r="OK57" s="92">
        <v>0</v>
      </c>
      <c r="OL57" s="92">
        <v>0</v>
      </c>
      <c r="OM57" s="92">
        <v>0</v>
      </c>
      <c r="ON57" s="92">
        <v>0</v>
      </c>
      <c r="OO57" s="92">
        <v>0</v>
      </c>
      <c r="OP57" s="92">
        <v>0</v>
      </c>
      <c r="OQ57" s="92">
        <v>0</v>
      </c>
      <c r="OR57" s="92">
        <v>0</v>
      </c>
      <c r="OS57" s="92">
        <v>0</v>
      </c>
      <c r="OT57" s="92">
        <v>0</v>
      </c>
      <c r="OU57" s="92">
        <v>0</v>
      </c>
      <c r="OV57" s="92">
        <v>0</v>
      </c>
      <c r="OW57" s="92">
        <v>0</v>
      </c>
      <c r="OX57" s="92">
        <v>0</v>
      </c>
      <c r="OY57" s="92">
        <v>0</v>
      </c>
      <c r="OZ57" s="92">
        <v>0</v>
      </c>
      <c r="PA57" s="92">
        <v>0</v>
      </c>
      <c r="PB57" s="92">
        <v>0</v>
      </c>
      <c r="PC57" s="92">
        <v>0</v>
      </c>
      <c r="PD57" s="92">
        <v>0</v>
      </c>
      <c r="PE57" s="92">
        <v>0</v>
      </c>
      <c r="PF57" s="92">
        <v>0</v>
      </c>
      <c r="PG57" s="92">
        <v>0</v>
      </c>
      <c r="PH57" s="92">
        <v>0</v>
      </c>
      <c r="PI57" s="92">
        <v>0</v>
      </c>
      <c r="PJ57" s="92">
        <v>0</v>
      </c>
      <c r="PK57" s="92">
        <v>0</v>
      </c>
      <c r="PL57" s="92">
        <v>0</v>
      </c>
      <c r="PM57" s="92">
        <v>0</v>
      </c>
      <c r="PN57" s="92">
        <v>0</v>
      </c>
      <c r="PO57" s="92">
        <v>0</v>
      </c>
      <c r="PP57" s="92">
        <v>0</v>
      </c>
      <c r="PQ57" s="92">
        <v>0</v>
      </c>
      <c r="PR57" s="92">
        <v>0</v>
      </c>
      <c r="PS57" s="92">
        <v>0</v>
      </c>
      <c r="PT57" s="92">
        <v>0</v>
      </c>
      <c r="PU57" s="92">
        <v>0</v>
      </c>
      <c r="PV57" s="92">
        <v>0</v>
      </c>
      <c r="PW57" s="92">
        <v>0</v>
      </c>
      <c r="PX57" s="92">
        <v>0</v>
      </c>
      <c r="PY57" s="92">
        <v>0</v>
      </c>
      <c r="PZ57" s="92">
        <v>0</v>
      </c>
      <c r="QA57" s="92">
        <v>0</v>
      </c>
      <c r="QB57" s="92">
        <v>0</v>
      </c>
      <c r="QC57" s="92">
        <v>0</v>
      </c>
      <c r="QD57" s="92">
        <v>0</v>
      </c>
      <c r="QE57" s="92">
        <v>0</v>
      </c>
      <c r="QF57" s="92">
        <v>0</v>
      </c>
      <c r="QG57" s="92">
        <v>0</v>
      </c>
      <c r="QH57" s="92">
        <v>0</v>
      </c>
      <c r="QI57" s="92">
        <v>0</v>
      </c>
      <c r="QJ57" s="92">
        <v>0</v>
      </c>
      <c r="QK57" s="92">
        <v>0</v>
      </c>
      <c r="QL57" s="92">
        <v>0</v>
      </c>
      <c r="QM57" s="92">
        <v>0</v>
      </c>
      <c r="QN57" s="92">
        <v>0</v>
      </c>
      <c r="QO57" s="92">
        <v>0</v>
      </c>
      <c r="QP57" s="92">
        <v>0</v>
      </c>
      <c r="QQ57" s="92">
        <v>0</v>
      </c>
      <c r="QR57" s="92">
        <v>0</v>
      </c>
      <c r="QS57" s="92">
        <v>0</v>
      </c>
      <c r="QT57" s="92">
        <v>0</v>
      </c>
      <c r="QU57" s="92">
        <v>0</v>
      </c>
      <c r="QV57" s="92">
        <v>0</v>
      </c>
      <c r="QW57" s="92">
        <v>0</v>
      </c>
      <c r="QX57" s="92">
        <v>0</v>
      </c>
      <c r="QY57" s="92">
        <v>0</v>
      </c>
      <c r="QZ57" s="92">
        <v>0</v>
      </c>
      <c r="RA57" s="92">
        <v>0</v>
      </c>
      <c r="RB57" s="92">
        <v>0</v>
      </c>
      <c r="RC57" s="92">
        <v>0</v>
      </c>
      <c r="RD57" s="92">
        <v>0</v>
      </c>
      <c r="RE57" s="92">
        <v>0</v>
      </c>
      <c r="RF57" s="92">
        <v>0</v>
      </c>
      <c r="RG57" s="92">
        <v>0</v>
      </c>
      <c r="RH57" s="92">
        <v>0</v>
      </c>
      <c r="RI57" s="92">
        <v>0</v>
      </c>
      <c r="RJ57" s="92">
        <v>0</v>
      </c>
      <c r="RK57" s="92">
        <v>0</v>
      </c>
      <c r="RL57" s="92">
        <v>0</v>
      </c>
      <c r="RM57" s="92">
        <v>0</v>
      </c>
      <c r="RN57" s="92">
        <v>0</v>
      </c>
      <c r="RO57" s="92">
        <v>0</v>
      </c>
      <c r="RP57" s="92">
        <v>0</v>
      </c>
      <c r="RQ57" s="92">
        <v>0</v>
      </c>
      <c r="RR57" s="92">
        <v>0</v>
      </c>
      <c r="RS57" s="92">
        <v>0</v>
      </c>
      <c r="RT57" s="92">
        <v>0</v>
      </c>
      <c r="RU57" s="92">
        <v>0</v>
      </c>
      <c r="RV57" s="92">
        <v>0</v>
      </c>
      <c r="RW57" s="92">
        <v>0</v>
      </c>
      <c r="RX57" s="92">
        <v>0</v>
      </c>
      <c r="RY57" s="92">
        <v>0</v>
      </c>
      <c r="RZ57" s="92">
        <v>0</v>
      </c>
      <c r="SA57" s="92">
        <v>0</v>
      </c>
      <c r="SB57" s="92">
        <v>0</v>
      </c>
      <c r="SC57" s="92">
        <v>0</v>
      </c>
      <c r="SD57" s="92">
        <v>0</v>
      </c>
      <c r="SE57" s="92">
        <v>0</v>
      </c>
      <c r="SF57" s="92">
        <v>0</v>
      </c>
      <c r="SG57" s="92">
        <v>0</v>
      </c>
      <c r="SH57" s="92">
        <v>0</v>
      </c>
      <c r="SI57" s="92">
        <v>0</v>
      </c>
      <c r="SJ57" s="92">
        <v>0</v>
      </c>
      <c r="SK57" s="92">
        <v>0</v>
      </c>
      <c r="SL57" s="92">
        <v>0</v>
      </c>
      <c r="SM57" s="92">
        <v>0</v>
      </c>
      <c r="SN57" s="92">
        <v>0</v>
      </c>
      <c r="SO57" s="92">
        <v>0</v>
      </c>
      <c r="SP57" s="92">
        <v>0</v>
      </c>
      <c r="SQ57" s="92">
        <v>0</v>
      </c>
      <c r="SR57" s="92">
        <v>0</v>
      </c>
      <c r="SS57" s="92">
        <v>0</v>
      </c>
      <c r="ST57" s="92">
        <v>0</v>
      </c>
      <c r="SU57" s="92">
        <v>0</v>
      </c>
      <c r="SV57" s="92">
        <v>0</v>
      </c>
      <c r="SW57" s="92">
        <v>0</v>
      </c>
      <c r="SX57" s="92">
        <v>0</v>
      </c>
      <c r="SY57" s="92">
        <v>0</v>
      </c>
      <c r="SZ57" s="92">
        <v>0</v>
      </c>
      <c r="TA57" s="92">
        <v>0</v>
      </c>
      <c r="TB57" s="92">
        <v>0</v>
      </c>
      <c r="TC57" s="92">
        <v>1</v>
      </c>
      <c r="TD57" s="92">
        <v>0</v>
      </c>
      <c r="TE57" s="92">
        <v>0</v>
      </c>
      <c r="TF57" s="92">
        <v>0</v>
      </c>
      <c r="TG57" s="92">
        <v>0</v>
      </c>
      <c r="TH57" s="92">
        <v>0</v>
      </c>
      <c r="TI57" s="92">
        <v>0</v>
      </c>
      <c r="TJ57" s="92">
        <v>0</v>
      </c>
      <c r="TK57" s="92">
        <v>0</v>
      </c>
      <c r="TL57" s="92">
        <v>0</v>
      </c>
      <c r="TM57" s="92">
        <v>0</v>
      </c>
      <c r="TN57" s="92">
        <v>0</v>
      </c>
      <c r="TO57" s="92">
        <v>0</v>
      </c>
      <c r="TP57" s="92">
        <v>1.7188270200000001E-2</v>
      </c>
      <c r="TQ57" s="92">
        <v>-52508026.487999998</v>
      </c>
      <c r="TR57" s="92">
        <v>2.08130514722222E-3</v>
      </c>
      <c r="TS57" s="92">
        <v>0.21538735277777801</v>
      </c>
      <c r="TT57" s="92">
        <v>2.5740599416666701E-5</v>
      </c>
      <c r="TU57" s="92">
        <v>8.0756486388888995E-12</v>
      </c>
      <c r="TV57" s="92">
        <v>2.71032338888889E-12</v>
      </c>
      <c r="TW57" s="92">
        <v>1.1371986250000001E-12</v>
      </c>
      <c r="TX57" s="92">
        <v>1.1828857611111099E-9</v>
      </c>
      <c r="TY57" s="92">
        <v>1.44150953611111E-10</v>
      </c>
      <c r="TZ57" s="92">
        <v>2.3308904472222201E-17</v>
      </c>
      <c r="UA57" s="92">
        <v>0</v>
      </c>
      <c r="UB57" s="92">
        <v>2.17467563611111E-13</v>
      </c>
      <c r="UC57" s="92">
        <v>7.0979421111111198E-14</v>
      </c>
      <c r="UD57" s="92">
        <v>2.9781575277777798E-14</v>
      </c>
      <c r="UE57" s="92">
        <v>3.1543623333333398E-11</v>
      </c>
      <c r="UF57" s="92">
        <v>3.8440257777777796E-12</v>
      </c>
      <c r="UG57" s="92">
        <v>2.7769966222222199E-11</v>
      </c>
      <c r="UH57" s="92">
        <v>3.9978652777777798E-8</v>
      </c>
      <c r="UI57" s="92">
        <v>7.3653937500000102E-7</v>
      </c>
      <c r="UJ57" s="92">
        <v>3.6191985277777801E-4</v>
      </c>
      <c r="UK57" s="92">
        <v>1.07737699166667E-4</v>
      </c>
      <c r="UL57" s="92">
        <v>1.0566742749999999E-9</v>
      </c>
      <c r="UM57" s="92">
        <v>3.0741619722222198E-18</v>
      </c>
      <c r="UN57" s="92">
        <v>7.9343539166666701E-14</v>
      </c>
      <c r="UO57" s="92">
        <v>9.0398866666666699E-15</v>
      </c>
      <c r="UP57" s="92">
        <v>4.4201420277777798E-14</v>
      </c>
      <c r="UQ57" s="92">
        <v>3.7973970277777801E-8</v>
      </c>
      <c r="UR57" s="92">
        <v>0</v>
      </c>
      <c r="US57" s="92">
        <v>0</v>
      </c>
      <c r="UT57" s="92">
        <v>0</v>
      </c>
      <c r="UU57" s="92">
        <v>0</v>
      </c>
      <c r="UV57" s="92">
        <v>0</v>
      </c>
      <c r="UW57" s="92">
        <v>0</v>
      </c>
      <c r="UX57" s="92">
        <v>0</v>
      </c>
      <c r="UY57" s="92">
        <v>0</v>
      </c>
      <c r="UZ57" s="92">
        <v>0</v>
      </c>
      <c r="VA57" s="92">
        <v>6.9383230000000099E-18</v>
      </c>
      <c r="VB57" s="92">
        <v>0</v>
      </c>
      <c r="VC57" s="92">
        <v>0</v>
      </c>
      <c r="VD57" s="92">
        <v>0</v>
      </c>
      <c r="VE57" s="92">
        <v>0</v>
      </c>
      <c r="VF57" s="92">
        <v>0</v>
      </c>
      <c r="VG57" s="92">
        <v>0</v>
      </c>
      <c r="VH57" s="92">
        <v>0</v>
      </c>
      <c r="VI57" s="92">
        <v>0</v>
      </c>
      <c r="VJ57" s="92">
        <v>0</v>
      </c>
      <c r="VK57" s="92">
        <v>0</v>
      </c>
      <c r="VL57" s="92">
        <v>0</v>
      </c>
      <c r="VM57" s="92">
        <v>0</v>
      </c>
      <c r="VN57" s="92">
        <v>0</v>
      </c>
      <c r="VO57" s="92">
        <v>0</v>
      </c>
      <c r="VP57" s="92">
        <v>0</v>
      </c>
      <c r="VQ57" s="92">
        <v>0</v>
      </c>
      <c r="VR57" s="92">
        <v>0</v>
      </c>
      <c r="VS57" s="92">
        <v>0</v>
      </c>
      <c r="VT57" s="92">
        <v>0</v>
      </c>
      <c r="VU57" s="92">
        <v>0</v>
      </c>
      <c r="VV57" s="92">
        <v>0</v>
      </c>
      <c r="VW57" s="92">
        <v>0</v>
      </c>
      <c r="VX57" s="92">
        <v>0</v>
      </c>
      <c r="VY57" s="92">
        <v>0</v>
      </c>
      <c r="VZ57" s="92">
        <v>0</v>
      </c>
      <c r="WA57" s="92">
        <v>0</v>
      </c>
      <c r="WB57" s="92">
        <v>0</v>
      </c>
      <c r="WC57" s="92">
        <v>0</v>
      </c>
    </row>
    <row r="58" spans="2:601" ht="13.5" customHeight="1">
      <c r="B58" s="851" t="s">
        <v>2752</v>
      </c>
      <c r="C58" s="92">
        <v>0</v>
      </c>
      <c r="D58" s="92">
        <v>30034.7271</v>
      </c>
      <c r="E58" s="92">
        <v>-103.309427</v>
      </c>
      <c r="F58" s="92">
        <v>1645.87744</v>
      </c>
      <c r="G58" s="92">
        <v>0.26596128499999999</v>
      </c>
      <c r="H58" s="92">
        <v>2.9072375299999999E-8</v>
      </c>
      <c r="I58" s="92">
        <v>9.7571776600000003E-9</v>
      </c>
      <c r="J58" s="92">
        <v>4.0939206999999997E-9</v>
      </c>
      <c r="K58" s="92">
        <v>4.25844145E-6</v>
      </c>
      <c r="L58" s="92">
        <v>5.1894985600000003E-7</v>
      </c>
      <c r="M58" s="92">
        <v>8.3912056099999998E-14</v>
      </c>
      <c r="N58" s="92">
        <v>0</v>
      </c>
      <c r="O58" s="92">
        <v>7.8288429699999998E-10</v>
      </c>
      <c r="P58" s="92">
        <v>2.5552626400000001E-10</v>
      </c>
      <c r="Q58" s="92">
        <v>1.07213817E-10</v>
      </c>
      <c r="R58" s="92">
        <v>1.13558449E-7</v>
      </c>
      <c r="S58" s="92">
        <v>1.38386641E-8</v>
      </c>
      <c r="T58" s="92">
        <v>9.9972016299999994E-8</v>
      </c>
      <c r="U58" s="92">
        <v>1.4472148500000001E-4</v>
      </c>
      <c r="V58" s="92">
        <v>3.0206340299999998E-3</v>
      </c>
      <c r="W58" s="92">
        <v>3.3633202600000001</v>
      </c>
      <c r="X58" s="92">
        <v>0.79842596399999999</v>
      </c>
      <c r="Y58" s="92">
        <v>3.9988295500000004E-6</v>
      </c>
      <c r="Z58" s="92">
        <v>1.1066983099999999E-14</v>
      </c>
      <c r="AA58" s="92">
        <v>2.8604629799999998E-10</v>
      </c>
      <c r="AB58" s="92">
        <v>3.2558310000000002E-11</v>
      </c>
      <c r="AC58" s="92">
        <v>3.7607395099999999E-10</v>
      </c>
      <c r="AD58" s="92">
        <v>1.3691931E-4</v>
      </c>
      <c r="AE58" s="92">
        <v>0</v>
      </c>
      <c r="AF58" s="92">
        <v>0</v>
      </c>
      <c r="AG58" s="92">
        <v>0</v>
      </c>
      <c r="AH58" s="92">
        <v>0</v>
      </c>
      <c r="AI58" s="92">
        <v>0</v>
      </c>
      <c r="AJ58" s="92">
        <v>0</v>
      </c>
      <c r="AK58" s="92">
        <v>0</v>
      </c>
      <c r="AL58" s="92">
        <v>0</v>
      </c>
      <c r="AM58" s="92">
        <v>0</v>
      </c>
      <c r="AN58" s="92">
        <v>2.4977962799999999E-14</v>
      </c>
      <c r="AO58" s="92">
        <v>0</v>
      </c>
      <c r="AP58" s="92">
        <v>0</v>
      </c>
      <c r="AQ58" s="92">
        <v>0</v>
      </c>
      <c r="AR58" s="92">
        <v>0</v>
      </c>
      <c r="AS58" s="92">
        <v>0</v>
      </c>
      <c r="AT58" s="92">
        <v>0</v>
      </c>
      <c r="AU58" s="92">
        <v>0</v>
      </c>
      <c r="AV58" s="92">
        <v>0</v>
      </c>
      <c r="AW58" s="92">
        <v>0</v>
      </c>
      <c r="AX58" s="92">
        <v>0</v>
      </c>
      <c r="AY58" s="92">
        <v>0</v>
      </c>
      <c r="AZ58" s="92">
        <v>0</v>
      </c>
      <c r="BA58" s="92">
        <v>0</v>
      </c>
      <c r="BB58" s="92">
        <v>0</v>
      </c>
      <c r="BC58" s="92">
        <v>0</v>
      </c>
      <c r="BD58" s="92">
        <v>0</v>
      </c>
      <c r="BE58" s="92">
        <v>0</v>
      </c>
      <c r="BF58" s="92">
        <v>0</v>
      </c>
      <c r="BG58" s="92">
        <v>0</v>
      </c>
      <c r="BH58" s="92">
        <v>0</v>
      </c>
      <c r="BI58" s="92">
        <v>0</v>
      </c>
      <c r="BJ58" s="92">
        <v>0</v>
      </c>
      <c r="BK58" s="92">
        <v>0</v>
      </c>
      <c r="BL58" s="92">
        <v>0</v>
      </c>
      <c r="BM58" s="92">
        <v>0</v>
      </c>
      <c r="BN58" s="92">
        <v>0</v>
      </c>
      <c r="BO58" s="92">
        <v>0</v>
      </c>
      <c r="BP58" s="92">
        <v>0.99731503600000004</v>
      </c>
      <c r="BQ58" s="92">
        <v>1.6115853E-4</v>
      </c>
      <c r="BR58" s="92">
        <v>1.76163281E-11</v>
      </c>
      <c r="BS58" s="92">
        <v>5.9123357100000003E-12</v>
      </c>
      <c r="BT58" s="92">
        <v>2.4807002999999999E-12</v>
      </c>
      <c r="BU58" s="92">
        <v>2.5803912099999998E-9</v>
      </c>
      <c r="BV58" s="92">
        <v>3.14456278E-10</v>
      </c>
      <c r="BW58" s="92">
        <v>5.0846286000000001E-17</v>
      </c>
      <c r="BX58" s="92">
        <v>0</v>
      </c>
      <c r="BY58" s="92">
        <v>4.7438664599999997E-13</v>
      </c>
      <c r="BZ58" s="92">
        <v>1.5483545600000001E-13</v>
      </c>
      <c r="CA58" s="92">
        <v>6.4965925799999995E-14</v>
      </c>
      <c r="CB58" s="92">
        <v>6.8810438700000004E-11</v>
      </c>
      <c r="CC58" s="92">
        <v>8.3855015000000006E-12</v>
      </c>
      <c r="CD58" s="92">
        <v>6.0577775999999995E-11</v>
      </c>
      <c r="CE58" s="92">
        <v>8.76935967E-8</v>
      </c>
      <c r="CF58" s="92">
        <v>1.83034511E-6</v>
      </c>
      <c r="CG58" s="92">
        <v>2.0379949099999998E-3</v>
      </c>
      <c r="CH58" s="92">
        <v>4.8380407800000002E-4</v>
      </c>
      <c r="CI58" s="92">
        <v>2.42308007E-9</v>
      </c>
      <c r="CJ58" s="92">
        <v>6.7060088300000002E-18</v>
      </c>
      <c r="CK58" s="92">
        <v>1.73328989E-13</v>
      </c>
      <c r="CL58" s="92">
        <v>1.9728620900000001E-14</v>
      </c>
      <c r="CM58" s="92">
        <v>2.27881005E-13</v>
      </c>
      <c r="CN58" s="92">
        <v>8.2965890000000001E-8</v>
      </c>
      <c r="CO58" s="92">
        <v>0</v>
      </c>
      <c r="CP58" s="92">
        <v>0</v>
      </c>
      <c r="CQ58" s="92">
        <v>0</v>
      </c>
      <c r="CR58" s="92">
        <v>0</v>
      </c>
      <c r="CS58" s="92">
        <v>0</v>
      </c>
      <c r="CT58" s="92">
        <v>0</v>
      </c>
      <c r="CU58" s="92">
        <v>0</v>
      </c>
      <c r="CV58" s="92">
        <v>0</v>
      </c>
      <c r="CW58" s="92">
        <v>0</v>
      </c>
      <c r="CX58" s="92">
        <v>1.51353298E-17</v>
      </c>
      <c r="CY58" s="92">
        <v>0</v>
      </c>
      <c r="CZ58" s="92">
        <v>0</v>
      </c>
      <c r="DA58" s="92">
        <v>0</v>
      </c>
      <c r="DB58" s="92">
        <v>0</v>
      </c>
      <c r="DC58" s="92">
        <v>0</v>
      </c>
      <c r="DD58" s="92">
        <v>0</v>
      </c>
      <c r="DE58" s="92">
        <v>0</v>
      </c>
      <c r="DF58" s="92">
        <v>0</v>
      </c>
      <c r="DG58" s="92">
        <v>0</v>
      </c>
      <c r="DH58" s="92">
        <v>0</v>
      </c>
      <c r="DI58" s="92">
        <v>0</v>
      </c>
      <c r="DJ58" s="92">
        <v>0</v>
      </c>
      <c r="DK58" s="92">
        <v>0</v>
      </c>
      <c r="DL58" s="92">
        <v>0</v>
      </c>
      <c r="DM58" s="92">
        <v>0</v>
      </c>
      <c r="DN58" s="92">
        <v>0</v>
      </c>
      <c r="DO58" s="92">
        <v>0</v>
      </c>
      <c r="DP58" s="92">
        <v>0</v>
      </c>
      <c r="DQ58" s="92">
        <v>0</v>
      </c>
      <c r="DR58" s="92">
        <v>0</v>
      </c>
      <c r="DS58" s="92">
        <v>0</v>
      </c>
      <c r="DT58" s="92">
        <v>0</v>
      </c>
      <c r="DU58" s="92">
        <v>0</v>
      </c>
      <c r="DV58" s="92">
        <v>0</v>
      </c>
      <c r="DW58" s="92">
        <v>0</v>
      </c>
      <c r="DX58" s="92">
        <v>0</v>
      </c>
      <c r="DY58" s="92">
        <v>0</v>
      </c>
      <c r="DZ58" s="92">
        <v>29650.942999999999</v>
      </c>
      <c r="EA58" s="92">
        <v>12.2525811</v>
      </c>
      <c r="EB58" s="92">
        <v>5.2376116799999996E-6</v>
      </c>
      <c r="EC58" s="92">
        <v>1.75783049E-6</v>
      </c>
      <c r="ED58" s="92">
        <v>7.3755125500000004E-7</v>
      </c>
      <c r="EE58" s="92">
        <v>6.3932577599999998E-4</v>
      </c>
      <c r="EF58" s="92">
        <v>7.7910668399999998E-5</v>
      </c>
      <c r="EG58" s="92">
        <v>2.87231035E-11</v>
      </c>
      <c r="EH58" s="92">
        <v>0</v>
      </c>
      <c r="EI58" s="92">
        <v>1.26938739E-7</v>
      </c>
      <c r="EJ58" s="92">
        <v>4.1431641700000003E-8</v>
      </c>
      <c r="EK58" s="92">
        <v>1.7383905599999998E-8</v>
      </c>
      <c r="EL58" s="92">
        <v>1.5002901700000001E-5</v>
      </c>
      <c r="EM58" s="92">
        <v>1.8283106100000001E-6</v>
      </c>
      <c r="EN58" s="92">
        <v>1.8010726499999999E-5</v>
      </c>
      <c r="EO58" s="92">
        <v>2.20193334E-2</v>
      </c>
      <c r="EP58" s="92">
        <v>0.38093215699999999</v>
      </c>
      <c r="EQ58" s="92">
        <v>323.16651000000002</v>
      </c>
      <c r="ER58" s="92">
        <v>47.947523099999998</v>
      </c>
      <c r="ES58" s="92">
        <v>3.6020992799999998E-4</v>
      </c>
      <c r="ET58" s="92">
        <v>1.6838113799999999E-12</v>
      </c>
      <c r="EU58" s="92">
        <v>2.6343353700000002E-8</v>
      </c>
      <c r="EV58" s="92">
        <v>3.8447860799999998E-9</v>
      </c>
      <c r="EW58" s="92">
        <v>6.40474999E-9</v>
      </c>
      <c r="EX58" s="92">
        <v>1.34289748E-2</v>
      </c>
      <c r="EY58" s="92">
        <v>0</v>
      </c>
      <c r="EZ58" s="92">
        <v>0</v>
      </c>
      <c r="FA58" s="92">
        <v>0</v>
      </c>
      <c r="FB58" s="92">
        <v>0</v>
      </c>
      <c r="FC58" s="92">
        <v>0</v>
      </c>
      <c r="FD58" s="92">
        <v>0</v>
      </c>
      <c r="FE58" s="92">
        <v>0</v>
      </c>
      <c r="FF58" s="92">
        <v>0</v>
      </c>
      <c r="FG58" s="92">
        <v>0</v>
      </c>
      <c r="FH58" s="92">
        <v>7.0554442300000003E-12</v>
      </c>
      <c r="FI58" s="92">
        <v>0</v>
      </c>
      <c r="FJ58" s="92">
        <v>0</v>
      </c>
      <c r="FK58" s="92">
        <v>0</v>
      </c>
      <c r="FL58" s="92">
        <v>0</v>
      </c>
      <c r="FM58" s="92">
        <v>0</v>
      </c>
      <c r="FN58" s="92">
        <v>0</v>
      </c>
      <c r="FO58" s="92">
        <v>0</v>
      </c>
      <c r="FP58" s="92">
        <v>0</v>
      </c>
      <c r="FQ58" s="92">
        <v>0</v>
      </c>
      <c r="FR58" s="92">
        <v>0</v>
      </c>
      <c r="FS58" s="92">
        <v>0</v>
      </c>
      <c r="FT58" s="92">
        <v>0</v>
      </c>
      <c r="FU58" s="92">
        <v>0</v>
      </c>
      <c r="FV58" s="92">
        <v>0</v>
      </c>
      <c r="FW58" s="92">
        <v>0</v>
      </c>
      <c r="FX58" s="92">
        <v>0</v>
      </c>
      <c r="FY58" s="92">
        <v>0</v>
      </c>
      <c r="FZ58" s="92">
        <v>0</v>
      </c>
      <c r="GA58" s="92">
        <v>0</v>
      </c>
      <c r="GB58" s="92">
        <v>0</v>
      </c>
      <c r="GC58" s="92">
        <v>0</v>
      </c>
      <c r="GD58" s="92">
        <v>0</v>
      </c>
      <c r="GE58" s="92">
        <v>0</v>
      </c>
      <c r="GF58" s="92">
        <v>0</v>
      </c>
      <c r="GG58" s="92">
        <v>0</v>
      </c>
      <c r="GH58" s="92">
        <v>0</v>
      </c>
      <c r="GI58" s="92">
        <v>0</v>
      </c>
      <c r="GJ58" s="92">
        <v>0.98722198800000005</v>
      </c>
      <c r="GK58" s="92">
        <v>4.07947142E-4</v>
      </c>
      <c r="GL58" s="92">
        <v>1.7438519299999999E-10</v>
      </c>
      <c r="GM58" s="92">
        <v>5.8526601E-11</v>
      </c>
      <c r="GN58" s="92">
        <v>2.4556615799999998E-11</v>
      </c>
      <c r="GO58" s="92">
        <v>2.1286218900000001E-8</v>
      </c>
      <c r="GP58" s="92">
        <v>2.59401952E-9</v>
      </c>
      <c r="GQ58" s="92">
        <v>9.5632976400000002E-16</v>
      </c>
      <c r="GR58" s="92">
        <v>0</v>
      </c>
      <c r="GS58" s="92">
        <v>4.2263989400000004E-12</v>
      </c>
      <c r="GT58" s="92">
        <v>1.3794579000000001E-12</v>
      </c>
      <c r="GU58" s="92">
        <v>5.7879352599999998E-13</v>
      </c>
      <c r="GV58" s="92">
        <v>4.9951849600000001E-10</v>
      </c>
      <c r="GW58" s="92">
        <v>6.0873221799999998E-11</v>
      </c>
      <c r="GX58" s="92">
        <v>5.9966339800000004E-10</v>
      </c>
      <c r="GY58" s="92">
        <v>7.3312913100000003E-7</v>
      </c>
      <c r="GZ58" s="92">
        <v>1.2683057E-5</v>
      </c>
      <c r="HA58" s="92">
        <v>1.07597618E-2</v>
      </c>
      <c r="HB58" s="92">
        <v>1.59640282E-3</v>
      </c>
      <c r="HC58" s="92">
        <v>1.19931147E-8</v>
      </c>
      <c r="HD58" s="92">
        <v>5.6062150100000002E-17</v>
      </c>
      <c r="HE58" s="92">
        <v>8.7709648900000001E-13</v>
      </c>
      <c r="HF58" s="92">
        <v>1.28011354E-13</v>
      </c>
      <c r="HG58" s="92">
        <v>2.1324482E-13</v>
      </c>
      <c r="HH58" s="92">
        <v>4.4711492500000001E-7</v>
      </c>
      <c r="HI58" s="92">
        <v>0</v>
      </c>
      <c r="HJ58" s="92">
        <v>0</v>
      </c>
      <c r="HK58" s="92">
        <v>0</v>
      </c>
      <c r="HL58" s="92">
        <v>0</v>
      </c>
      <c r="HM58" s="92">
        <v>0</v>
      </c>
      <c r="HN58" s="92">
        <v>0</v>
      </c>
      <c r="HO58" s="92">
        <v>0</v>
      </c>
      <c r="HP58" s="92">
        <v>0</v>
      </c>
      <c r="HQ58" s="92">
        <v>0</v>
      </c>
      <c r="HR58" s="92">
        <v>2.3490954999999999E-16</v>
      </c>
      <c r="HS58" s="92">
        <v>0</v>
      </c>
      <c r="HT58" s="92">
        <v>0</v>
      </c>
      <c r="HU58" s="92">
        <v>0</v>
      </c>
      <c r="HV58" s="92">
        <v>0</v>
      </c>
      <c r="HW58" s="92">
        <v>0</v>
      </c>
      <c r="HX58" s="92">
        <v>0</v>
      </c>
      <c r="HY58" s="92">
        <v>0</v>
      </c>
      <c r="HZ58" s="92">
        <v>0</v>
      </c>
      <c r="IA58" s="92">
        <v>0</v>
      </c>
      <c r="IB58" s="92">
        <v>0</v>
      </c>
      <c r="IC58" s="92">
        <v>0</v>
      </c>
      <c r="ID58" s="92">
        <v>0</v>
      </c>
      <c r="IE58" s="92">
        <v>0</v>
      </c>
      <c r="IF58" s="92">
        <v>0</v>
      </c>
      <c r="IG58" s="92">
        <v>0</v>
      </c>
      <c r="IH58" s="92">
        <v>0</v>
      </c>
      <c r="II58" s="92">
        <v>0</v>
      </c>
      <c r="IJ58" s="92">
        <v>0</v>
      </c>
      <c r="IK58" s="92">
        <v>0</v>
      </c>
      <c r="IL58" s="92">
        <v>0</v>
      </c>
      <c r="IM58" s="92">
        <v>0</v>
      </c>
      <c r="IN58" s="92">
        <v>0</v>
      </c>
      <c r="IO58" s="92">
        <v>0</v>
      </c>
      <c r="IP58" s="92">
        <v>0</v>
      </c>
      <c r="IQ58" s="92">
        <v>0</v>
      </c>
      <c r="IR58" s="92">
        <v>0</v>
      </c>
      <c r="IS58" s="92">
        <v>0</v>
      </c>
      <c r="IT58" s="92">
        <v>1650.30846</v>
      </c>
      <c r="IU58" s="92">
        <v>30034.7271</v>
      </c>
      <c r="IV58" s="92">
        <v>368822.84</v>
      </c>
      <c r="IW58" s="92">
        <v>99.940120699999994</v>
      </c>
      <c r="IX58" s="92">
        <v>1</v>
      </c>
      <c r="IY58" s="92">
        <v>0.44444219600000001</v>
      </c>
      <c r="IZ58" s="92">
        <v>0.55555780399999999</v>
      </c>
      <c r="JA58" s="92">
        <v>0</v>
      </c>
      <c r="JB58" s="92">
        <v>-62600.070899999999</v>
      </c>
      <c r="JC58" s="92">
        <v>-3439.6659</v>
      </c>
      <c r="JD58" s="92">
        <v>-103.309427</v>
      </c>
      <c r="JE58" s="92">
        <v>-23.4712803</v>
      </c>
      <c r="JF58" s="92">
        <v>-1.2896688700000001</v>
      </c>
      <c r="JG58" s="92">
        <v>7.4575481999999995E-5</v>
      </c>
      <c r="JH58" s="92">
        <v>1.3572336900000001E-3</v>
      </c>
      <c r="JI58" s="92">
        <v>18.1994626</v>
      </c>
      <c r="JJ58" s="92">
        <v>500.828033</v>
      </c>
      <c r="JK58" s="92">
        <v>0</v>
      </c>
      <c r="JL58" s="92">
        <v>0</v>
      </c>
      <c r="JM58" s="92">
        <v>0</v>
      </c>
      <c r="JN58" s="92">
        <v>0</v>
      </c>
      <c r="JO58" s="92">
        <v>0</v>
      </c>
      <c r="JP58" s="92">
        <v>0</v>
      </c>
      <c r="JQ58" s="92">
        <v>0</v>
      </c>
      <c r="JR58" s="92">
        <v>0</v>
      </c>
      <c r="JS58" s="92">
        <v>0</v>
      </c>
      <c r="JT58" s="92">
        <v>0</v>
      </c>
      <c r="JU58" s="92">
        <v>0</v>
      </c>
      <c r="JV58" s="92">
        <v>0</v>
      </c>
      <c r="JW58" s="92">
        <v>0</v>
      </c>
      <c r="JX58" s="92">
        <v>0</v>
      </c>
      <c r="JY58" s="92">
        <v>0</v>
      </c>
      <c r="JZ58" s="92">
        <v>0</v>
      </c>
      <c r="KA58" s="92">
        <v>0</v>
      </c>
      <c r="KB58" s="92">
        <v>0</v>
      </c>
      <c r="KC58" s="92">
        <v>0</v>
      </c>
      <c r="KD58" s="92">
        <v>0</v>
      </c>
      <c r="KE58" s="92">
        <v>0</v>
      </c>
      <c r="KF58" s="92">
        <v>0</v>
      </c>
      <c r="KG58" s="92">
        <v>0</v>
      </c>
      <c r="KH58" s="92">
        <v>0</v>
      </c>
      <c r="KI58" s="92">
        <v>0</v>
      </c>
      <c r="KJ58" s="92">
        <v>0</v>
      </c>
      <c r="KK58" s="92">
        <v>0</v>
      </c>
      <c r="KL58" s="92">
        <v>0</v>
      </c>
      <c r="KM58" s="92">
        <v>0</v>
      </c>
      <c r="KN58" s="92">
        <v>0</v>
      </c>
      <c r="KO58" s="92">
        <v>0</v>
      </c>
      <c r="KP58" s="92">
        <v>0</v>
      </c>
      <c r="KQ58" s="92">
        <v>0</v>
      </c>
      <c r="KR58" s="92">
        <v>0</v>
      </c>
      <c r="KS58" s="92">
        <v>0</v>
      </c>
      <c r="KT58" s="92">
        <v>0</v>
      </c>
      <c r="KU58" s="92">
        <v>0</v>
      </c>
      <c r="KV58" s="92">
        <v>0</v>
      </c>
      <c r="KW58" s="92">
        <v>0</v>
      </c>
      <c r="KX58" s="92">
        <v>0</v>
      </c>
      <c r="KY58" s="92">
        <v>0</v>
      </c>
      <c r="KZ58" s="92">
        <v>0</v>
      </c>
      <c r="LA58" s="92">
        <v>0</v>
      </c>
      <c r="LB58" s="92">
        <v>0</v>
      </c>
      <c r="LC58" s="92">
        <v>0</v>
      </c>
      <c r="LD58" s="92">
        <v>0</v>
      </c>
      <c r="LE58" s="92">
        <v>0</v>
      </c>
      <c r="LF58" s="92">
        <v>0</v>
      </c>
      <c r="LG58" s="92">
        <v>0</v>
      </c>
      <c r="LH58" s="92">
        <v>0</v>
      </c>
      <c r="LI58" s="92">
        <v>0</v>
      </c>
      <c r="LJ58" s="92">
        <v>0</v>
      </c>
      <c r="LK58" s="92">
        <v>0</v>
      </c>
      <c r="LL58" s="92">
        <v>0</v>
      </c>
      <c r="LM58" s="92">
        <v>0</v>
      </c>
      <c r="LN58" s="92">
        <v>0</v>
      </c>
      <c r="LO58" s="92">
        <v>0</v>
      </c>
      <c r="LP58" s="92">
        <v>0</v>
      </c>
      <c r="LQ58" s="92">
        <v>0</v>
      </c>
      <c r="LR58" s="92">
        <v>0</v>
      </c>
      <c r="LS58" s="92">
        <v>0</v>
      </c>
      <c r="LT58" s="92">
        <v>0</v>
      </c>
      <c r="LU58" s="92">
        <v>0</v>
      </c>
      <c r="LV58" s="92">
        <v>0</v>
      </c>
      <c r="LW58" s="92">
        <v>0</v>
      </c>
      <c r="LX58" s="92">
        <v>0</v>
      </c>
      <c r="LY58" s="92">
        <v>0</v>
      </c>
      <c r="LZ58" s="92">
        <v>0</v>
      </c>
      <c r="MA58" s="92">
        <v>0</v>
      </c>
      <c r="MB58" s="92">
        <v>0</v>
      </c>
      <c r="MC58" s="92">
        <v>0</v>
      </c>
      <c r="MD58" s="92">
        <v>0</v>
      </c>
      <c r="ME58" s="92">
        <v>0</v>
      </c>
      <c r="MF58" s="92">
        <v>0</v>
      </c>
      <c r="MG58" s="92">
        <v>0</v>
      </c>
      <c r="MH58" s="92">
        <v>0</v>
      </c>
      <c r="MI58" s="92">
        <v>0</v>
      </c>
      <c r="MJ58" s="92">
        <v>0</v>
      </c>
      <c r="MK58" s="92">
        <v>0</v>
      </c>
      <c r="ML58" s="92">
        <v>0</v>
      </c>
      <c r="MM58" s="92">
        <v>0</v>
      </c>
      <c r="MN58" s="92">
        <v>0</v>
      </c>
      <c r="MO58" s="92">
        <v>0</v>
      </c>
      <c r="MP58" s="92">
        <v>0</v>
      </c>
      <c r="MQ58" s="92">
        <v>0</v>
      </c>
      <c r="MR58" s="92">
        <v>0</v>
      </c>
      <c r="MS58" s="92">
        <v>0</v>
      </c>
      <c r="MT58" s="92">
        <v>0</v>
      </c>
      <c r="MU58" s="92">
        <v>0</v>
      </c>
      <c r="MV58" s="92">
        <v>0</v>
      </c>
      <c r="MW58" s="92">
        <v>0</v>
      </c>
      <c r="MX58" s="92">
        <v>0</v>
      </c>
      <c r="MY58" s="92">
        <v>0</v>
      </c>
      <c r="MZ58" s="92">
        <v>0</v>
      </c>
      <c r="NA58" s="92">
        <v>0</v>
      </c>
      <c r="NB58" s="92">
        <v>0</v>
      </c>
      <c r="NC58" s="92">
        <v>0</v>
      </c>
      <c r="ND58" s="92">
        <v>0</v>
      </c>
      <c r="NE58" s="92">
        <v>0</v>
      </c>
      <c r="NF58" s="92">
        <v>0</v>
      </c>
      <c r="NG58" s="92">
        <v>0</v>
      </c>
      <c r="NH58" s="92">
        <v>0</v>
      </c>
      <c r="NI58" s="92">
        <v>0</v>
      </c>
      <c r="NJ58" s="92">
        <v>0</v>
      </c>
      <c r="NK58" s="92">
        <v>0</v>
      </c>
      <c r="NL58" s="92">
        <v>0</v>
      </c>
      <c r="NM58" s="92">
        <v>0</v>
      </c>
      <c r="NN58" s="92">
        <v>0</v>
      </c>
      <c r="NO58" s="92">
        <v>0</v>
      </c>
      <c r="NP58" s="92">
        <v>0</v>
      </c>
      <c r="NQ58" s="92">
        <v>0</v>
      </c>
      <c r="NR58" s="92">
        <v>0</v>
      </c>
      <c r="NS58" s="92">
        <v>0</v>
      </c>
      <c r="NT58" s="92">
        <v>0</v>
      </c>
      <c r="NU58" s="92">
        <v>0</v>
      </c>
      <c r="NV58" s="92">
        <v>0</v>
      </c>
      <c r="NW58" s="92">
        <v>0</v>
      </c>
      <c r="NX58" s="92">
        <v>0</v>
      </c>
      <c r="NY58" s="92">
        <v>0</v>
      </c>
      <c r="NZ58" s="92">
        <v>0</v>
      </c>
      <c r="OA58" s="92">
        <v>0</v>
      </c>
      <c r="OB58" s="92">
        <v>0</v>
      </c>
      <c r="OC58" s="92">
        <v>0</v>
      </c>
      <c r="OD58" s="92">
        <v>0</v>
      </c>
      <c r="OE58" s="92">
        <v>0</v>
      </c>
      <c r="OF58" s="92">
        <v>0</v>
      </c>
      <c r="OG58" s="92">
        <v>0</v>
      </c>
      <c r="OH58" s="92">
        <v>0</v>
      </c>
      <c r="OI58" s="92">
        <v>0</v>
      </c>
      <c r="OJ58" s="92">
        <v>0</v>
      </c>
      <c r="OK58" s="92">
        <v>0</v>
      </c>
      <c r="OL58" s="92">
        <v>0</v>
      </c>
      <c r="OM58" s="92">
        <v>0</v>
      </c>
      <c r="ON58" s="92">
        <v>0</v>
      </c>
      <c r="OO58" s="92">
        <v>0</v>
      </c>
      <c r="OP58" s="92">
        <v>0</v>
      </c>
      <c r="OQ58" s="92">
        <v>0</v>
      </c>
      <c r="OR58" s="92">
        <v>0</v>
      </c>
      <c r="OS58" s="92">
        <v>0</v>
      </c>
      <c r="OT58" s="92">
        <v>0</v>
      </c>
      <c r="OU58" s="92">
        <v>0</v>
      </c>
      <c r="OV58" s="92">
        <v>0</v>
      </c>
      <c r="OW58" s="92">
        <v>0</v>
      </c>
      <c r="OX58" s="92">
        <v>0</v>
      </c>
      <c r="OY58" s="92">
        <v>0</v>
      </c>
      <c r="OZ58" s="92">
        <v>0</v>
      </c>
      <c r="PA58" s="92">
        <v>0</v>
      </c>
      <c r="PB58" s="92">
        <v>0</v>
      </c>
      <c r="PC58" s="92">
        <v>0</v>
      </c>
      <c r="PD58" s="92">
        <v>0</v>
      </c>
      <c r="PE58" s="92">
        <v>0</v>
      </c>
      <c r="PF58" s="92">
        <v>0</v>
      </c>
      <c r="PG58" s="92">
        <v>0</v>
      </c>
      <c r="PH58" s="92">
        <v>0</v>
      </c>
      <c r="PI58" s="92">
        <v>0</v>
      </c>
      <c r="PJ58" s="92">
        <v>0</v>
      </c>
      <c r="PK58" s="92">
        <v>0</v>
      </c>
      <c r="PL58" s="92">
        <v>0</v>
      </c>
      <c r="PM58" s="92">
        <v>0</v>
      </c>
      <c r="PN58" s="92">
        <v>0</v>
      </c>
      <c r="PO58" s="92">
        <v>0</v>
      </c>
      <c r="PP58" s="92">
        <v>0</v>
      </c>
      <c r="PQ58" s="92">
        <v>0</v>
      </c>
      <c r="PR58" s="92">
        <v>0</v>
      </c>
      <c r="PS58" s="92">
        <v>0</v>
      </c>
      <c r="PT58" s="92">
        <v>0</v>
      </c>
      <c r="PU58" s="92">
        <v>0</v>
      </c>
      <c r="PV58" s="92">
        <v>0</v>
      </c>
      <c r="PW58" s="92">
        <v>0</v>
      </c>
      <c r="PX58" s="92">
        <v>0</v>
      </c>
      <c r="PY58" s="92">
        <v>0</v>
      </c>
      <c r="PZ58" s="92">
        <v>0</v>
      </c>
      <c r="QA58" s="92">
        <v>0</v>
      </c>
      <c r="QB58" s="92">
        <v>0</v>
      </c>
      <c r="QC58" s="92">
        <v>0</v>
      </c>
      <c r="QD58" s="92">
        <v>0</v>
      </c>
      <c r="QE58" s="92">
        <v>0</v>
      </c>
      <c r="QF58" s="92">
        <v>0</v>
      </c>
      <c r="QG58" s="92">
        <v>0</v>
      </c>
      <c r="QH58" s="92">
        <v>0</v>
      </c>
      <c r="QI58" s="92">
        <v>0</v>
      </c>
      <c r="QJ58" s="92">
        <v>0</v>
      </c>
      <c r="QK58" s="92">
        <v>0</v>
      </c>
      <c r="QL58" s="92">
        <v>0</v>
      </c>
      <c r="QM58" s="92">
        <v>0</v>
      </c>
      <c r="QN58" s="92">
        <v>0</v>
      </c>
      <c r="QO58" s="92">
        <v>0</v>
      </c>
      <c r="QP58" s="92">
        <v>0</v>
      </c>
      <c r="QQ58" s="92">
        <v>0</v>
      </c>
      <c r="QR58" s="92">
        <v>0</v>
      </c>
      <c r="QS58" s="92">
        <v>0</v>
      </c>
      <c r="QT58" s="92">
        <v>0</v>
      </c>
      <c r="QU58" s="92">
        <v>0</v>
      </c>
      <c r="QV58" s="92">
        <v>0</v>
      </c>
      <c r="QW58" s="92">
        <v>0</v>
      </c>
      <c r="QX58" s="92">
        <v>0</v>
      </c>
      <c r="QY58" s="92">
        <v>0</v>
      </c>
      <c r="QZ58" s="92">
        <v>0</v>
      </c>
      <c r="RA58" s="92">
        <v>0</v>
      </c>
      <c r="RB58" s="92">
        <v>0</v>
      </c>
      <c r="RC58" s="92">
        <v>0</v>
      </c>
      <c r="RD58" s="92">
        <v>0</v>
      </c>
      <c r="RE58" s="92">
        <v>0</v>
      </c>
      <c r="RF58" s="92">
        <v>0</v>
      </c>
      <c r="RG58" s="92">
        <v>0</v>
      </c>
      <c r="RH58" s="92">
        <v>0</v>
      </c>
      <c r="RI58" s="92">
        <v>0</v>
      </c>
      <c r="RJ58" s="92">
        <v>0</v>
      </c>
      <c r="RK58" s="92">
        <v>0</v>
      </c>
      <c r="RL58" s="92">
        <v>0</v>
      </c>
      <c r="RM58" s="92">
        <v>0</v>
      </c>
      <c r="RN58" s="92">
        <v>0</v>
      </c>
      <c r="RO58" s="92">
        <v>0</v>
      </c>
      <c r="RP58" s="92">
        <v>0</v>
      </c>
      <c r="RQ58" s="92">
        <v>0</v>
      </c>
      <c r="RR58" s="92">
        <v>0</v>
      </c>
      <c r="RS58" s="92">
        <v>0</v>
      </c>
      <c r="RT58" s="92">
        <v>0</v>
      </c>
      <c r="RU58" s="92">
        <v>0</v>
      </c>
      <c r="RV58" s="92">
        <v>0</v>
      </c>
      <c r="RW58" s="92">
        <v>0</v>
      </c>
      <c r="RX58" s="92">
        <v>0</v>
      </c>
      <c r="RY58" s="92">
        <v>0</v>
      </c>
      <c r="RZ58" s="92">
        <v>0</v>
      </c>
      <c r="SA58" s="92">
        <v>0</v>
      </c>
      <c r="SB58" s="92">
        <v>0</v>
      </c>
      <c r="SC58" s="92">
        <v>0</v>
      </c>
      <c r="SD58" s="92">
        <v>0</v>
      </c>
      <c r="SE58" s="92">
        <v>0</v>
      </c>
      <c r="SF58" s="92">
        <v>0</v>
      </c>
      <c r="SG58" s="92">
        <v>0</v>
      </c>
      <c r="SH58" s="92">
        <v>0</v>
      </c>
      <c r="SI58" s="92">
        <v>0</v>
      </c>
      <c r="SJ58" s="92">
        <v>0</v>
      </c>
      <c r="SK58" s="92">
        <v>0</v>
      </c>
      <c r="SL58" s="92">
        <v>0</v>
      </c>
      <c r="SM58" s="92">
        <v>0</v>
      </c>
      <c r="SN58" s="92">
        <v>0</v>
      </c>
      <c r="SO58" s="92">
        <v>0</v>
      </c>
      <c r="SP58" s="92">
        <v>0</v>
      </c>
      <c r="SQ58" s="92">
        <v>0</v>
      </c>
      <c r="SR58" s="92">
        <v>0</v>
      </c>
      <c r="SS58" s="92">
        <v>0</v>
      </c>
      <c r="ST58" s="92">
        <v>0</v>
      </c>
      <c r="SU58" s="92">
        <v>0</v>
      </c>
      <c r="SV58" s="92">
        <v>0</v>
      </c>
      <c r="SW58" s="92">
        <v>0</v>
      </c>
      <c r="SX58" s="92">
        <v>0</v>
      </c>
      <c r="SY58" s="92">
        <v>0</v>
      </c>
      <c r="SZ58" s="92">
        <v>0</v>
      </c>
      <c r="TA58" s="92">
        <v>0</v>
      </c>
      <c r="TB58" s="92">
        <v>0</v>
      </c>
      <c r="TC58" s="92">
        <v>1</v>
      </c>
      <c r="TD58" s="92">
        <v>0</v>
      </c>
      <c r="TE58" s="92">
        <v>0</v>
      </c>
      <c r="TF58" s="92">
        <v>0</v>
      </c>
      <c r="TG58" s="92">
        <v>0</v>
      </c>
      <c r="TH58" s="92">
        <v>0</v>
      </c>
      <c r="TI58" s="92">
        <v>0</v>
      </c>
      <c r="TJ58" s="92">
        <v>0</v>
      </c>
      <c r="TK58" s="92">
        <v>0</v>
      </c>
      <c r="TL58" s="92">
        <v>0</v>
      </c>
      <c r="TM58" s="92">
        <v>0</v>
      </c>
      <c r="TN58" s="92">
        <v>0</v>
      </c>
      <c r="TO58" s="92">
        <v>0</v>
      </c>
      <c r="TP58" s="92">
        <v>2.0489059399999999E-2</v>
      </c>
      <c r="TQ58" s="92">
        <v>-122322795.536</v>
      </c>
      <c r="TR58" s="92">
        <v>5.2679707499999999E-3</v>
      </c>
      <c r="TS58" s="92">
        <v>0.20284731722222199</v>
      </c>
      <c r="TT58" s="92">
        <v>6.6282440277777804E-5</v>
      </c>
      <c r="TU58" s="92">
        <v>1.1991763666666699E-19</v>
      </c>
      <c r="TV58" s="92">
        <v>4.0246373888888898E-20</v>
      </c>
      <c r="TW58" s="92">
        <v>1.6886590444444501E-20</v>
      </c>
      <c r="TX58" s="92">
        <v>4.7421534166666696E-16</v>
      </c>
      <c r="TY58" s="92">
        <v>5.7789683333333401E-17</v>
      </c>
      <c r="TZ58" s="92">
        <v>0</v>
      </c>
      <c r="UA58" s="92">
        <v>0</v>
      </c>
      <c r="UB58" s="92">
        <v>3.17051075E-21</v>
      </c>
      <c r="UC58" s="92">
        <v>1.03482567222222E-21</v>
      </c>
      <c r="UD58" s="92">
        <v>4.3419258888888901E-22</v>
      </c>
      <c r="UE58" s="92">
        <v>1.26457436111111E-17</v>
      </c>
      <c r="UF58" s="92">
        <v>1.5410583611111099E-18</v>
      </c>
      <c r="UG58" s="92">
        <v>4.1236423888888899E-19</v>
      </c>
      <c r="UH58" s="92">
        <v>1.41703066666667E-11</v>
      </c>
      <c r="UI58" s="92">
        <v>1.1277827666666701E-8</v>
      </c>
      <c r="UJ58" s="92">
        <v>7.9444563055555597E-4</v>
      </c>
      <c r="UK58" s="92">
        <v>3.2698233055555598E-5</v>
      </c>
      <c r="UL58" s="92">
        <v>3.8870559444444497E-12</v>
      </c>
      <c r="UM58" s="92">
        <v>0</v>
      </c>
      <c r="UN58" s="92">
        <v>7.1776043055555594E-18</v>
      </c>
      <c r="UO58" s="92">
        <v>1.793791475E-19</v>
      </c>
      <c r="UP58" s="92">
        <v>9.3033444722222297E-14</v>
      </c>
      <c r="UQ58" s="92">
        <v>2.9092237500000001E-12</v>
      </c>
      <c r="UR58" s="92">
        <v>0</v>
      </c>
      <c r="US58" s="92">
        <v>0</v>
      </c>
      <c r="UT58" s="92">
        <v>0</v>
      </c>
      <c r="UU58" s="92">
        <v>0</v>
      </c>
      <c r="UV58" s="92">
        <v>0</v>
      </c>
      <c r="UW58" s="92">
        <v>0</v>
      </c>
      <c r="UX58" s="92">
        <v>0</v>
      </c>
      <c r="UY58" s="92">
        <v>0</v>
      </c>
      <c r="UZ58" s="92">
        <v>0</v>
      </c>
      <c r="VA58" s="92">
        <v>0</v>
      </c>
      <c r="VB58" s="92">
        <v>0</v>
      </c>
      <c r="VC58" s="92">
        <v>0</v>
      </c>
      <c r="VD58" s="92">
        <v>0</v>
      </c>
      <c r="VE58" s="92">
        <v>0</v>
      </c>
      <c r="VF58" s="92">
        <v>0</v>
      </c>
      <c r="VG58" s="92">
        <v>0</v>
      </c>
      <c r="VH58" s="92">
        <v>0</v>
      </c>
      <c r="VI58" s="92">
        <v>0</v>
      </c>
      <c r="VJ58" s="92">
        <v>0</v>
      </c>
      <c r="VK58" s="92">
        <v>0</v>
      </c>
      <c r="VL58" s="92">
        <v>0</v>
      </c>
      <c r="VM58" s="92">
        <v>0</v>
      </c>
      <c r="VN58" s="92">
        <v>0</v>
      </c>
      <c r="VO58" s="92">
        <v>0</v>
      </c>
      <c r="VP58" s="92">
        <v>0</v>
      </c>
      <c r="VQ58" s="92">
        <v>0</v>
      </c>
      <c r="VR58" s="92">
        <v>0</v>
      </c>
      <c r="VS58" s="92">
        <v>0</v>
      </c>
      <c r="VT58" s="92">
        <v>0</v>
      </c>
      <c r="VU58" s="92">
        <v>0</v>
      </c>
      <c r="VV58" s="92">
        <v>0</v>
      </c>
      <c r="VW58" s="92">
        <v>0</v>
      </c>
      <c r="VX58" s="92">
        <v>0</v>
      </c>
      <c r="VY58" s="92">
        <v>0</v>
      </c>
      <c r="VZ58" s="92">
        <v>0</v>
      </c>
      <c r="WA58" s="92">
        <v>0</v>
      </c>
      <c r="WB58" s="92">
        <v>0</v>
      </c>
      <c r="WC58" s="92">
        <v>0</v>
      </c>
    </row>
    <row r="59" spans="2:601" ht="13.5" customHeight="1">
      <c r="B59" s="851" t="s">
        <v>2753</v>
      </c>
      <c r="C59" s="92">
        <v>0</v>
      </c>
      <c r="D59" s="92">
        <v>429389.37599999999</v>
      </c>
      <c r="E59" s="92">
        <v>-1404.22362</v>
      </c>
      <c r="F59" s="92">
        <v>18923.215400000001</v>
      </c>
      <c r="G59" s="92">
        <v>0.124149416</v>
      </c>
      <c r="H59" s="92">
        <v>19.706325499999998</v>
      </c>
      <c r="I59" s="92">
        <v>6.54763625</v>
      </c>
      <c r="J59" s="92">
        <v>2.74725997</v>
      </c>
      <c r="K59" s="92">
        <v>109.745959</v>
      </c>
      <c r="L59" s="92">
        <v>13.374059600000001</v>
      </c>
      <c r="M59" s="92">
        <v>4.22251719E-7</v>
      </c>
      <c r="N59" s="92">
        <v>0</v>
      </c>
      <c r="O59" s="92">
        <v>0.54035617599999997</v>
      </c>
      <c r="P59" s="92">
        <v>0.176367307</v>
      </c>
      <c r="Q59" s="92">
        <v>7.4000268499999994E-2</v>
      </c>
      <c r="R59" s="92">
        <v>2.9561203800000002</v>
      </c>
      <c r="S59" s="92">
        <v>0.360244061</v>
      </c>
      <c r="T59" s="92">
        <v>67.764710699999995</v>
      </c>
      <c r="U59" s="92">
        <v>4.3150782899999998</v>
      </c>
      <c r="V59" s="92">
        <v>2.9280880200000001</v>
      </c>
      <c r="W59" s="92">
        <v>3.4714250199999999</v>
      </c>
      <c r="X59" s="92">
        <v>0</v>
      </c>
      <c r="Y59" s="92">
        <v>1.14637807E-2</v>
      </c>
      <c r="Z59" s="92">
        <v>4.1571746799999999E-7</v>
      </c>
      <c r="AA59" s="92">
        <v>3.2811863199999999E-5</v>
      </c>
      <c r="AB59" s="92">
        <v>1.7180783300000002E-5</v>
      </c>
      <c r="AC59" s="92">
        <v>6.1683184399999999E-3</v>
      </c>
      <c r="AD59" s="92">
        <v>0</v>
      </c>
      <c r="AE59" s="92">
        <v>18.776587200000002</v>
      </c>
      <c r="AF59" s="92">
        <v>24.130007899999999</v>
      </c>
      <c r="AG59" s="92">
        <v>0</v>
      </c>
      <c r="AH59" s="92">
        <v>0</v>
      </c>
      <c r="AI59" s="92">
        <v>0</v>
      </c>
      <c r="AJ59" s="92">
        <v>0</v>
      </c>
      <c r="AK59" s="92">
        <v>0</v>
      </c>
      <c r="AL59" s="92">
        <v>0</v>
      </c>
      <c r="AM59" s="92">
        <v>0</v>
      </c>
      <c r="AN59" s="92">
        <v>5.5034878499999999E-8</v>
      </c>
      <c r="AO59" s="92">
        <v>0</v>
      </c>
      <c r="AP59" s="92">
        <v>0</v>
      </c>
      <c r="AQ59" s="92">
        <v>0</v>
      </c>
      <c r="AR59" s="92">
        <v>0</v>
      </c>
      <c r="AS59" s="92">
        <v>0</v>
      </c>
      <c r="AT59" s="92">
        <v>0</v>
      </c>
      <c r="AU59" s="92">
        <v>0</v>
      </c>
      <c r="AV59" s="92">
        <v>0</v>
      </c>
      <c r="AW59" s="92">
        <v>0</v>
      </c>
      <c r="AX59" s="92">
        <v>0</v>
      </c>
      <c r="AY59" s="92">
        <v>0</v>
      </c>
      <c r="AZ59" s="92">
        <v>0</v>
      </c>
      <c r="BA59" s="92">
        <v>0</v>
      </c>
      <c r="BB59" s="92">
        <v>0</v>
      </c>
      <c r="BC59" s="92">
        <v>0</v>
      </c>
      <c r="BD59" s="92">
        <v>0</v>
      </c>
      <c r="BE59" s="92">
        <v>0</v>
      </c>
      <c r="BF59" s="92">
        <v>0</v>
      </c>
      <c r="BG59" s="92">
        <v>0</v>
      </c>
      <c r="BH59" s="92">
        <v>0</v>
      </c>
      <c r="BI59" s="92">
        <v>0</v>
      </c>
      <c r="BJ59" s="92">
        <v>0</v>
      </c>
      <c r="BK59" s="92">
        <v>0</v>
      </c>
      <c r="BL59" s="92">
        <v>0</v>
      </c>
      <c r="BM59" s="92">
        <v>0</v>
      </c>
      <c r="BN59" s="92">
        <v>0</v>
      </c>
      <c r="BO59" s="92">
        <v>0</v>
      </c>
      <c r="BP59" s="92">
        <v>0.98553427100000002</v>
      </c>
      <c r="BQ59" s="92">
        <v>6.46578827E-6</v>
      </c>
      <c r="BR59" s="92">
        <v>1.02631919E-3</v>
      </c>
      <c r="BS59" s="92">
        <v>3.41005467E-4</v>
      </c>
      <c r="BT59" s="92">
        <v>1.43079217E-4</v>
      </c>
      <c r="BU59" s="92">
        <v>5.7156461499999998E-3</v>
      </c>
      <c r="BV59" s="92">
        <v>6.9653035799999998E-4</v>
      </c>
      <c r="BW59" s="92">
        <v>2.19911643E-11</v>
      </c>
      <c r="BX59" s="92">
        <v>0</v>
      </c>
      <c r="BY59" s="92">
        <v>2.8142126899999998E-5</v>
      </c>
      <c r="BZ59" s="92">
        <v>9.1853324599999995E-6</v>
      </c>
      <c r="CA59" s="92">
        <v>3.8539856500000001E-6</v>
      </c>
      <c r="CB59" s="92">
        <v>1.5395681299999999E-4</v>
      </c>
      <c r="CC59" s="92">
        <v>1.87617622E-5</v>
      </c>
      <c r="CD59" s="92">
        <v>3.5292334400000001E-3</v>
      </c>
      <c r="CE59" s="92">
        <v>2.2473229000000001E-4</v>
      </c>
      <c r="CF59" s="92">
        <v>1.5249686800000001E-4</v>
      </c>
      <c r="CG59" s="92">
        <v>1.8079423799999999E-4</v>
      </c>
      <c r="CH59" s="92">
        <v>0</v>
      </c>
      <c r="CI59" s="92">
        <v>5.9704170200000004E-7</v>
      </c>
      <c r="CJ59" s="92">
        <v>2.1650856000000001E-11</v>
      </c>
      <c r="CK59" s="92">
        <v>1.7088647400000001E-9</v>
      </c>
      <c r="CL59" s="92">
        <v>8.9478718700000003E-10</v>
      </c>
      <c r="CM59" s="92">
        <v>3.2125033099999998E-7</v>
      </c>
      <c r="CN59" s="92">
        <v>0</v>
      </c>
      <c r="CO59" s="92">
        <v>9.778977700000001E-4</v>
      </c>
      <c r="CP59" s="92">
        <v>1.2567076600000001E-3</v>
      </c>
      <c r="CQ59" s="92">
        <v>0</v>
      </c>
      <c r="CR59" s="92">
        <v>0</v>
      </c>
      <c r="CS59" s="92">
        <v>0</v>
      </c>
      <c r="CT59" s="92">
        <v>0</v>
      </c>
      <c r="CU59" s="92">
        <v>0</v>
      </c>
      <c r="CV59" s="92">
        <v>0</v>
      </c>
      <c r="CW59" s="92">
        <v>0</v>
      </c>
      <c r="CX59" s="92">
        <v>2.8662548900000001E-12</v>
      </c>
      <c r="CY59" s="92">
        <v>0</v>
      </c>
      <c r="CZ59" s="92">
        <v>0</v>
      </c>
      <c r="DA59" s="92">
        <v>0</v>
      </c>
      <c r="DB59" s="92">
        <v>0</v>
      </c>
      <c r="DC59" s="92">
        <v>0</v>
      </c>
      <c r="DD59" s="92">
        <v>0</v>
      </c>
      <c r="DE59" s="92">
        <v>0</v>
      </c>
      <c r="DF59" s="92">
        <v>0</v>
      </c>
      <c r="DG59" s="92">
        <v>0</v>
      </c>
      <c r="DH59" s="92">
        <v>0</v>
      </c>
      <c r="DI59" s="92">
        <v>0</v>
      </c>
      <c r="DJ59" s="92">
        <v>0</v>
      </c>
      <c r="DK59" s="92">
        <v>0</v>
      </c>
      <c r="DL59" s="92">
        <v>0</v>
      </c>
      <c r="DM59" s="92">
        <v>0</v>
      </c>
      <c r="DN59" s="92">
        <v>0</v>
      </c>
      <c r="DO59" s="92">
        <v>0</v>
      </c>
      <c r="DP59" s="92">
        <v>0</v>
      </c>
      <c r="DQ59" s="92">
        <v>0</v>
      </c>
      <c r="DR59" s="92">
        <v>0</v>
      </c>
      <c r="DS59" s="92">
        <v>0</v>
      </c>
      <c r="DT59" s="92">
        <v>0</v>
      </c>
      <c r="DU59" s="92">
        <v>0</v>
      </c>
      <c r="DV59" s="92">
        <v>0</v>
      </c>
      <c r="DW59" s="92">
        <v>0</v>
      </c>
      <c r="DX59" s="92">
        <v>0</v>
      </c>
      <c r="DY59" s="92">
        <v>0</v>
      </c>
      <c r="DZ59" s="92">
        <v>340907.02500000002</v>
      </c>
      <c r="EA59" s="92">
        <v>5.7194444200000003</v>
      </c>
      <c r="EB59" s="92">
        <v>3550.2458900000001</v>
      </c>
      <c r="EC59" s="92">
        <v>1179.6069600000001</v>
      </c>
      <c r="ED59" s="92">
        <v>494.93998199999999</v>
      </c>
      <c r="EE59" s="92">
        <v>16476.314399999999</v>
      </c>
      <c r="EF59" s="92">
        <v>2007.86628</v>
      </c>
      <c r="EG59" s="92">
        <v>1.44536797E-4</v>
      </c>
      <c r="EH59" s="92">
        <v>0</v>
      </c>
      <c r="EI59" s="92">
        <v>87.614647199999993</v>
      </c>
      <c r="EJ59" s="92">
        <v>28.596618400000001</v>
      </c>
      <c r="EK59" s="92">
        <v>11.998581100000001</v>
      </c>
      <c r="EL59" s="92">
        <v>390.55115499999999</v>
      </c>
      <c r="EM59" s="92">
        <v>47.594047600000003</v>
      </c>
      <c r="EN59" s="92">
        <v>12208.3331</v>
      </c>
      <c r="EO59" s="92">
        <v>656.53795400000001</v>
      </c>
      <c r="EP59" s="92">
        <v>369.26118000000002</v>
      </c>
      <c r="EQ59" s="92">
        <v>333.55381699999998</v>
      </c>
      <c r="ER59" s="92">
        <v>0</v>
      </c>
      <c r="ES59" s="92">
        <v>1.0326440699999999</v>
      </c>
      <c r="ET59" s="92">
        <v>6.3250282099999995E-5</v>
      </c>
      <c r="EU59" s="92">
        <v>3.0217993599999998E-3</v>
      </c>
      <c r="EV59" s="92">
        <v>2.02886564E-3</v>
      </c>
      <c r="EW59" s="92">
        <v>0.10504991700000001</v>
      </c>
      <c r="EX59" s="92">
        <v>0</v>
      </c>
      <c r="EY59" s="92">
        <v>2481.1495</v>
      </c>
      <c r="EZ59" s="92">
        <v>1860.01629</v>
      </c>
      <c r="FA59" s="92">
        <v>0</v>
      </c>
      <c r="FB59" s="92">
        <v>0</v>
      </c>
      <c r="FC59" s="92">
        <v>0</v>
      </c>
      <c r="FD59" s="92">
        <v>0</v>
      </c>
      <c r="FE59" s="92">
        <v>0</v>
      </c>
      <c r="FF59" s="92">
        <v>0</v>
      </c>
      <c r="FG59" s="92">
        <v>0</v>
      </c>
      <c r="FH59" s="92">
        <v>1.5545523800000001E-5</v>
      </c>
      <c r="FI59" s="92">
        <v>0</v>
      </c>
      <c r="FJ59" s="92">
        <v>0</v>
      </c>
      <c r="FK59" s="92">
        <v>0</v>
      </c>
      <c r="FL59" s="92">
        <v>0</v>
      </c>
      <c r="FM59" s="92">
        <v>0</v>
      </c>
      <c r="FN59" s="92">
        <v>0</v>
      </c>
      <c r="FO59" s="92">
        <v>0</v>
      </c>
      <c r="FP59" s="92">
        <v>0</v>
      </c>
      <c r="FQ59" s="92">
        <v>0</v>
      </c>
      <c r="FR59" s="92">
        <v>0</v>
      </c>
      <c r="FS59" s="92">
        <v>0</v>
      </c>
      <c r="FT59" s="92">
        <v>0</v>
      </c>
      <c r="FU59" s="92">
        <v>0</v>
      </c>
      <c r="FV59" s="92">
        <v>0</v>
      </c>
      <c r="FW59" s="92">
        <v>0</v>
      </c>
      <c r="FX59" s="92">
        <v>0</v>
      </c>
      <c r="FY59" s="92">
        <v>0</v>
      </c>
      <c r="FZ59" s="92">
        <v>0</v>
      </c>
      <c r="GA59" s="92">
        <v>0</v>
      </c>
      <c r="GB59" s="92">
        <v>0</v>
      </c>
      <c r="GC59" s="92">
        <v>0</v>
      </c>
      <c r="GD59" s="92">
        <v>0</v>
      </c>
      <c r="GE59" s="92">
        <v>0</v>
      </c>
      <c r="GF59" s="92">
        <v>0</v>
      </c>
      <c r="GG59" s="92">
        <v>0</v>
      </c>
      <c r="GH59" s="92">
        <v>0</v>
      </c>
      <c r="GI59" s="92">
        <v>0</v>
      </c>
      <c r="GJ59" s="92">
        <v>0.88986881799999995</v>
      </c>
      <c r="GK59" s="92">
        <v>1.49294526E-5</v>
      </c>
      <c r="GL59" s="92">
        <v>9.2671986500000008E-3</v>
      </c>
      <c r="GM59" s="92">
        <v>3.0791253099999999E-3</v>
      </c>
      <c r="GN59" s="92">
        <v>1.2919406899999999E-3</v>
      </c>
      <c r="GO59" s="92">
        <v>4.3008085500000001E-2</v>
      </c>
      <c r="GP59" s="92">
        <v>5.24112872E-3</v>
      </c>
      <c r="GQ59" s="92">
        <v>3.7728406800000001E-10</v>
      </c>
      <c r="GR59" s="92">
        <v>0</v>
      </c>
      <c r="GS59" s="92">
        <v>2.2870031100000001E-4</v>
      </c>
      <c r="GT59" s="92">
        <v>7.4645686900000002E-5</v>
      </c>
      <c r="GU59" s="92">
        <v>3.13198686E-5</v>
      </c>
      <c r="GV59" s="92">
        <v>1.0194547800000001E-3</v>
      </c>
      <c r="GW59" s="92">
        <v>1.24234632E-4</v>
      </c>
      <c r="GX59" s="92">
        <v>3.18673836E-2</v>
      </c>
      <c r="GY59" s="92">
        <v>1.7137595E-3</v>
      </c>
      <c r="GZ59" s="92">
        <v>9.6388160499999995E-4</v>
      </c>
      <c r="HA59" s="92">
        <v>8.70674757E-4</v>
      </c>
      <c r="HB59" s="92">
        <v>0</v>
      </c>
      <c r="HC59" s="92">
        <v>2.6955084199999999E-6</v>
      </c>
      <c r="HD59" s="92">
        <v>1.65102065E-10</v>
      </c>
      <c r="HE59" s="92">
        <v>7.8877958699999992E-9</v>
      </c>
      <c r="HF59" s="92">
        <v>5.2959432900000002E-9</v>
      </c>
      <c r="HG59" s="92">
        <v>2.74211556E-7</v>
      </c>
      <c r="HH59" s="92">
        <v>0</v>
      </c>
      <c r="HI59" s="92">
        <v>6.4765387999999998E-3</v>
      </c>
      <c r="HJ59" s="92">
        <v>4.8551962299999999E-3</v>
      </c>
      <c r="HK59" s="92">
        <v>0</v>
      </c>
      <c r="HL59" s="92">
        <v>0</v>
      </c>
      <c r="HM59" s="92">
        <v>0</v>
      </c>
      <c r="HN59" s="92">
        <v>0</v>
      </c>
      <c r="HO59" s="92">
        <v>0</v>
      </c>
      <c r="HP59" s="92">
        <v>0</v>
      </c>
      <c r="HQ59" s="92">
        <v>0</v>
      </c>
      <c r="HR59" s="92">
        <v>4.0578444900000001E-11</v>
      </c>
      <c r="HS59" s="92">
        <v>0</v>
      </c>
      <c r="HT59" s="92">
        <v>0</v>
      </c>
      <c r="HU59" s="92">
        <v>0</v>
      </c>
      <c r="HV59" s="92">
        <v>0</v>
      </c>
      <c r="HW59" s="92">
        <v>0</v>
      </c>
      <c r="HX59" s="92">
        <v>0</v>
      </c>
      <c r="HY59" s="92">
        <v>0</v>
      </c>
      <c r="HZ59" s="92">
        <v>0</v>
      </c>
      <c r="IA59" s="92">
        <v>0</v>
      </c>
      <c r="IB59" s="92">
        <v>0</v>
      </c>
      <c r="IC59" s="92">
        <v>0</v>
      </c>
      <c r="ID59" s="92">
        <v>0</v>
      </c>
      <c r="IE59" s="92">
        <v>0</v>
      </c>
      <c r="IF59" s="92">
        <v>0</v>
      </c>
      <c r="IG59" s="92">
        <v>0</v>
      </c>
      <c r="IH59" s="92">
        <v>0</v>
      </c>
      <c r="II59" s="92">
        <v>0</v>
      </c>
      <c r="IJ59" s="92">
        <v>0</v>
      </c>
      <c r="IK59" s="92">
        <v>0</v>
      </c>
      <c r="IL59" s="92">
        <v>0</v>
      </c>
      <c r="IM59" s="92">
        <v>0</v>
      </c>
      <c r="IN59" s="92">
        <v>0</v>
      </c>
      <c r="IO59" s="92">
        <v>0</v>
      </c>
      <c r="IP59" s="92">
        <v>0</v>
      </c>
      <c r="IQ59" s="92">
        <v>0</v>
      </c>
      <c r="IR59" s="92">
        <v>0</v>
      </c>
      <c r="IS59" s="92">
        <v>0</v>
      </c>
      <c r="IT59" s="92">
        <v>19200.9715</v>
      </c>
      <c r="IU59" s="92">
        <v>383098.06699999998</v>
      </c>
      <c r="IV59" s="92">
        <v>6526.5752599999996</v>
      </c>
      <c r="IW59" s="92">
        <v>76.980210900000003</v>
      </c>
      <c r="IX59" s="92">
        <v>7.5956068999999999</v>
      </c>
      <c r="IY59" s="92">
        <v>0</v>
      </c>
      <c r="IZ59" s="92">
        <v>1</v>
      </c>
      <c r="JA59" s="92">
        <v>0</v>
      </c>
      <c r="JB59" s="92">
        <v>-69984.520900000003</v>
      </c>
      <c r="JC59" s="92">
        <v>-3507.6417900000001</v>
      </c>
      <c r="JD59" s="92">
        <v>-1343.77079</v>
      </c>
      <c r="JE59" s="92">
        <v>-39.266967200000003</v>
      </c>
      <c r="JF59" s="92">
        <v>-1.9680702699999999</v>
      </c>
      <c r="JG59" s="92">
        <v>4.9032789600000001E-2</v>
      </c>
      <c r="JH59" s="92">
        <v>0.97830294500000003</v>
      </c>
      <c r="JI59" s="92">
        <v>19.952014800000001</v>
      </c>
      <c r="JJ59" s="92">
        <v>0</v>
      </c>
      <c r="JK59" s="92">
        <v>0</v>
      </c>
      <c r="JL59" s="92">
        <v>0</v>
      </c>
      <c r="JM59" s="92">
        <v>0</v>
      </c>
      <c r="JN59" s="92">
        <v>0</v>
      </c>
      <c r="JO59" s="92">
        <v>0</v>
      </c>
      <c r="JP59" s="92">
        <v>0</v>
      </c>
      <c r="JQ59" s="92">
        <v>0</v>
      </c>
      <c r="JR59" s="92">
        <v>0</v>
      </c>
      <c r="JS59" s="92">
        <v>0</v>
      </c>
      <c r="JT59" s="92">
        <v>0</v>
      </c>
      <c r="JU59" s="92">
        <v>0</v>
      </c>
      <c r="JV59" s="92">
        <v>0</v>
      </c>
      <c r="JW59" s="92">
        <v>0</v>
      </c>
      <c r="JX59" s="92">
        <v>0</v>
      </c>
      <c r="JY59" s="92">
        <v>0</v>
      </c>
      <c r="JZ59" s="92">
        <v>0</v>
      </c>
      <c r="KA59" s="92">
        <v>0</v>
      </c>
      <c r="KB59" s="92">
        <v>0</v>
      </c>
      <c r="KC59" s="92">
        <v>0</v>
      </c>
      <c r="KD59" s="92">
        <v>0</v>
      </c>
      <c r="KE59" s="92">
        <v>0</v>
      </c>
      <c r="KF59" s="92">
        <v>0</v>
      </c>
      <c r="KG59" s="92">
        <v>0</v>
      </c>
      <c r="KH59" s="92">
        <v>0</v>
      </c>
      <c r="KI59" s="92">
        <v>0</v>
      </c>
      <c r="KJ59" s="92">
        <v>0</v>
      </c>
      <c r="KK59" s="92">
        <v>0</v>
      </c>
      <c r="KL59" s="92">
        <v>0</v>
      </c>
      <c r="KM59" s="92">
        <v>0</v>
      </c>
      <c r="KN59" s="92">
        <v>0</v>
      </c>
      <c r="KO59" s="92">
        <v>0</v>
      </c>
      <c r="KP59" s="92">
        <v>0</v>
      </c>
      <c r="KQ59" s="92">
        <v>0</v>
      </c>
      <c r="KR59" s="92">
        <v>0</v>
      </c>
      <c r="KS59" s="92">
        <v>0</v>
      </c>
      <c r="KT59" s="92">
        <v>0</v>
      </c>
      <c r="KU59" s="92">
        <v>0</v>
      </c>
      <c r="KV59" s="92">
        <v>0</v>
      </c>
      <c r="KW59" s="92">
        <v>0</v>
      </c>
      <c r="KX59" s="92">
        <v>0</v>
      </c>
      <c r="KY59" s="92">
        <v>0</v>
      </c>
      <c r="KZ59" s="92">
        <v>0</v>
      </c>
      <c r="LA59" s="92">
        <v>0</v>
      </c>
      <c r="LB59" s="92">
        <v>0</v>
      </c>
      <c r="LC59" s="92">
        <v>161.20624799999999</v>
      </c>
      <c r="LD59" s="92">
        <v>0.19106458600000001</v>
      </c>
      <c r="LE59" s="92">
        <v>8.0166959300000007E-2</v>
      </c>
      <c r="LF59" s="92">
        <v>3.2024642999999999</v>
      </c>
      <c r="LG59" s="92">
        <v>0.390264467</v>
      </c>
      <c r="LH59" s="92">
        <v>81.992866699999993</v>
      </c>
      <c r="LI59" s="92">
        <v>0</v>
      </c>
      <c r="LJ59" s="92">
        <v>113.094272</v>
      </c>
      <c r="LK59" s="92">
        <v>73.253176100000005</v>
      </c>
      <c r="LL59" s="92">
        <v>0</v>
      </c>
      <c r="LM59" s="92">
        <v>0</v>
      </c>
      <c r="LN59" s="92">
        <v>0</v>
      </c>
      <c r="LO59" s="92">
        <v>0</v>
      </c>
      <c r="LP59" s="92">
        <v>0</v>
      </c>
      <c r="LQ59" s="92">
        <v>3.1188305299999999</v>
      </c>
      <c r="LR59" s="92">
        <v>0</v>
      </c>
      <c r="LS59" s="92">
        <v>0</v>
      </c>
      <c r="LT59" s="92">
        <v>0</v>
      </c>
      <c r="LU59" s="92">
        <v>0</v>
      </c>
      <c r="LV59" s="92">
        <v>0</v>
      </c>
      <c r="LW59" s="92">
        <v>0</v>
      </c>
      <c r="LX59" s="92">
        <v>0</v>
      </c>
      <c r="LY59" s="92">
        <v>0</v>
      </c>
      <c r="LZ59" s="92">
        <v>0</v>
      </c>
      <c r="MA59" s="92">
        <v>0</v>
      </c>
      <c r="MB59" s="92">
        <v>0</v>
      </c>
      <c r="MC59" s="92">
        <v>0</v>
      </c>
      <c r="MD59" s="92">
        <v>0</v>
      </c>
      <c r="ME59" s="92">
        <v>0</v>
      </c>
      <c r="MF59" s="92">
        <v>0</v>
      </c>
      <c r="MG59" s="92">
        <v>0</v>
      </c>
      <c r="MH59" s="92">
        <v>0</v>
      </c>
      <c r="MI59" s="92">
        <v>0</v>
      </c>
      <c r="MJ59" s="92">
        <v>0</v>
      </c>
      <c r="MK59" s="92">
        <v>0</v>
      </c>
      <c r="ML59" s="92">
        <v>0</v>
      </c>
      <c r="MM59" s="92">
        <v>0</v>
      </c>
      <c r="MN59" s="92">
        <v>0</v>
      </c>
      <c r="MO59" s="92">
        <v>0</v>
      </c>
      <c r="MP59" s="92">
        <v>0</v>
      </c>
      <c r="MQ59" s="92">
        <v>0</v>
      </c>
      <c r="MR59" s="92">
        <v>0</v>
      </c>
      <c r="MS59" s="92">
        <v>0</v>
      </c>
      <c r="MT59" s="92">
        <v>0</v>
      </c>
      <c r="MU59" s="92">
        <v>0</v>
      </c>
      <c r="MV59" s="92">
        <v>0</v>
      </c>
      <c r="MW59" s="92">
        <v>0</v>
      </c>
      <c r="MX59" s="92">
        <v>0</v>
      </c>
      <c r="MY59" s="92">
        <v>0</v>
      </c>
      <c r="MZ59" s="92">
        <v>0</v>
      </c>
      <c r="NA59" s="92">
        <v>0</v>
      </c>
      <c r="NB59" s="92">
        <v>0</v>
      </c>
      <c r="NC59" s="92">
        <v>0</v>
      </c>
      <c r="ND59" s="92">
        <v>0</v>
      </c>
      <c r="NE59" s="92">
        <v>0</v>
      </c>
      <c r="NF59" s="92">
        <v>0</v>
      </c>
      <c r="NG59" s="92">
        <v>0</v>
      </c>
      <c r="NH59" s="92">
        <v>0</v>
      </c>
      <c r="NI59" s="92">
        <v>0</v>
      </c>
      <c r="NJ59" s="92">
        <v>0</v>
      </c>
      <c r="NK59" s="92">
        <v>0</v>
      </c>
      <c r="NL59" s="92">
        <v>0</v>
      </c>
      <c r="NM59" s="92">
        <v>0.36929074000000001</v>
      </c>
      <c r="NN59" s="92">
        <v>4.3769012200000002E-4</v>
      </c>
      <c r="NO59" s="92">
        <v>1.83646205E-4</v>
      </c>
      <c r="NP59" s="92">
        <v>7.33619463E-3</v>
      </c>
      <c r="NQ59" s="92">
        <v>8.9401655000000005E-4</v>
      </c>
      <c r="NR59" s="92">
        <v>0.187828988</v>
      </c>
      <c r="NS59" s="92">
        <v>0</v>
      </c>
      <c r="NT59" s="92">
        <v>0.25907598500000001</v>
      </c>
      <c r="NU59" s="92">
        <v>0.167808134</v>
      </c>
      <c r="NV59" s="92">
        <v>0</v>
      </c>
      <c r="NW59" s="92">
        <v>0</v>
      </c>
      <c r="NX59" s="92">
        <v>0</v>
      </c>
      <c r="NY59" s="92">
        <v>0</v>
      </c>
      <c r="NZ59" s="92">
        <v>0</v>
      </c>
      <c r="OA59" s="92">
        <v>7.1446066600000004E-3</v>
      </c>
      <c r="OB59" s="92">
        <v>0</v>
      </c>
      <c r="OC59" s="92">
        <v>0</v>
      </c>
      <c r="OD59" s="92">
        <v>0</v>
      </c>
      <c r="OE59" s="92">
        <v>0</v>
      </c>
      <c r="OF59" s="92">
        <v>0</v>
      </c>
      <c r="OG59" s="92">
        <v>0</v>
      </c>
      <c r="OH59" s="92">
        <v>0</v>
      </c>
      <c r="OI59" s="92">
        <v>0</v>
      </c>
      <c r="OJ59" s="92">
        <v>0</v>
      </c>
      <c r="OK59" s="92">
        <v>0</v>
      </c>
      <c r="OL59" s="92">
        <v>0</v>
      </c>
      <c r="OM59" s="92">
        <v>0</v>
      </c>
      <c r="ON59" s="92">
        <v>0</v>
      </c>
      <c r="OO59" s="92">
        <v>0</v>
      </c>
      <c r="OP59" s="92">
        <v>0</v>
      </c>
      <c r="OQ59" s="92">
        <v>0</v>
      </c>
      <c r="OR59" s="92">
        <v>0</v>
      </c>
      <c r="OS59" s="92">
        <v>0</v>
      </c>
      <c r="OT59" s="92">
        <v>0</v>
      </c>
      <c r="OU59" s="92">
        <v>0</v>
      </c>
      <c r="OV59" s="92">
        <v>0</v>
      </c>
      <c r="OW59" s="92">
        <v>0</v>
      </c>
      <c r="OX59" s="92">
        <v>0</v>
      </c>
      <c r="OY59" s="92">
        <v>0</v>
      </c>
      <c r="OZ59" s="92">
        <v>0</v>
      </c>
      <c r="PA59" s="92">
        <v>0</v>
      </c>
      <c r="PB59" s="92">
        <v>0</v>
      </c>
      <c r="PC59" s="92">
        <v>0</v>
      </c>
      <c r="PD59" s="92">
        <v>0</v>
      </c>
      <c r="PE59" s="92">
        <v>0</v>
      </c>
      <c r="PF59" s="92">
        <v>0</v>
      </c>
      <c r="PG59" s="92">
        <v>0</v>
      </c>
      <c r="PH59" s="92">
        <v>0</v>
      </c>
      <c r="PI59" s="92">
        <v>0</v>
      </c>
      <c r="PJ59" s="92">
        <v>0</v>
      </c>
      <c r="PK59" s="92">
        <v>0</v>
      </c>
      <c r="PL59" s="92">
        <v>0</v>
      </c>
      <c r="PM59" s="92">
        <v>0</v>
      </c>
      <c r="PN59" s="92">
        <v>0</v>
      </c>
      <c r="PO59" s="92">
        <v>0</v>
      </c>
      <c r="PP59" s="92">
        <v>0</v>
      </c>
      <c r="PQ59" s="92">
        <v>0</v>
      </c>
      <c r="PR59" s="92">
        <v>0</v>
      </c>
      <c r="PS59" s="92">
        <v>0</v>
      </c>
      <c r="PT59" s="92">
        <v>0</v>
      </c>
      <c r="PU59" s="92">
        <v>0</v>
      </c>
      <c r="PV59" s="92">
        <v>0</v>
      </c>
      <c r="PW59" s="92">
        <v>26138.367999999999</v>
      </c>
      <c r="PX59" s="92">
        <v>30.979670599999999</v>
      </c>
      <c r="PY59" s="92">
        <v>12.9984632</v>
      </c>
      <c r="PZ59" s="92">
        <v>423.09997600000003</v>
      </c>
      <c r="QA59" s="92">
        <v>51.560570599999998</v>
      </c>
      <c r="QB59" s="92">
        <v>12475.191699999999</v>
      </c>
      <c r="QC59" s="92">
        <v>0</v>
      </c>
      <c r="QD59" s="92">
        <v>2583.0279399999999</v>
      </c>
      <c r="QE59" s="92">
        <v>4107.8476600000004</v>
      </c>
      <c r="QF59" s="92">
        <v>0</v>
      </c>
      <c r="QG59" s="92">
        <v>0</v>
      </c>
      <c r="QH59" s="92">
        <v>0</v>
      </c>
      <c r="QI59" s="92">
        <v>0</v>
      </c>
      <c r="QJ59" s="92">
        <v>0</v>
      </c>
      <c r="QK59" s="92">
        <v>468.23439400000001</v>
      </c>
      <c r="QL59" s="92">
        <v>0</v>
      </c>
      <c r="QM59" s="92">
        <v>0</v>
      </c>
      <c r="QN59" s="92">
        <v>0</v>
      </c>
      <c r="QO59" s="92">
        <v>0</v>
      </c>
      <c r="QP59" s="92">
        <v>0</v>
      </c>
      <c r="QQ59" s="92">
        <v>0</v>
      </c>
      <c r="QR59" s="92">
        <v>0</v>
      </c>
      <c r="QS59" s="92">
        <v>0</v>
      </c>
      <c r="QT59" s="92">
        <v>0</v>
      </c>
      <c r="QU59" s="92">
        <v>0</v>
      </c>
      <c r="QV59" s="92">
        <v>0</v>
      </c>
      <c r="QW59" s="92">
        <v>0</v>
      </c>
      <c r="QX59" s="92">
        <v>0</v>
      </c>
      <c r="QY59" s="92">
        <v>0</v>
      </c>
      <c r="QZ59" s="92">
        <v>0</v>
      </c>
      <c r="RA59" s="92">
        <v>0</v>
      </c>
      <c r="RB59" s="92">
        <v>0</v>
      </c>
      <c r="RC59" s="92">
        <v>0</v>
      </c>
      <c r="RD59" s="92">
        <v>0</v>
      </c>
      <c r="RE59" s="92">
        <v>0</v>
      </c>
      <c r="RF59" s="92">
        <v>0</v>
      </c>
      <c r="RG59" s="92">
        <v>0</v>
      </c>
      <c r="RH59" s="92">
        <v>0</v>
      </c>
      <c r="RI59" s="92">
        <v>0</v>
      </c>
      <c r="RJ59" s="92">
        <v>0</v>
      </c>
      <c r="RK59" s="92">
        <v>0</v>
      </c>
      <c r="RL59" s="92">
        <v>0</v>
      </c>
      <c r="RM59" s="92">
        <v>0</v>
      </c>
      <c r="RN59" s="92">
        <v>0</v>
      </c>
      <c r="RO59" s="92">
        <v>0</v>
      </c>
      <c r="RP59" s="92">
        <v>0</v>
      </c>
      <c r="RQ59" s="92">
        <v>0</v>
      </c>
      <c r="RR59" s="92">
        <v>0</v>
      </c>
      <c r="RS59" s="92">
        <v>0</v>
      </c>
      <c r="RT59" s="92">
        <v>0</v>
      </c>
      <c r="RU59" s="92">
        <v>0</v>
      </c>
      <c r="RV59" s="92">
        <v>0</v>
      </c>
      <c r="RW59" s="92">
        <v>0</v>
      </c>
      <c r="RX59" s="92">
        <v>0</v>
      </c>
      <c r="RY59" s="92">
        <v>0</v>
      </c>
      <c r="RZ59" s="92">
        <v>0</v>
      </c>
      <c r="SA59" s="92">
        <v>0</v>
      </c>
      <c r="SB59" s="92">
        <v>0</v>
      </c>
      <c r="SC59" s="92">
        <v>0</v>
      </c>
      <c r="SD59" s="92">
        <v>0</v>
      </c>
      <c r="SE59" s="92">
        <v>0</v>
      </c>
      <c r="SF59" s="92">
        <v>0</v>
      </c>
      <c r="SG59" s="92">
        <v>0.56464958300000001</v>
      </c>
      <c r="SH59" s="92">
        <v>6.6923298700000003E-4</v>
      </c>
      <c r="SI59" s="92">
        <v>2.8079705799999999E-4</v>
      </c>
      <c r="SJ59" s="92">
        <v>9.1399442300000005E-3</v>
      </c>
      <c r="SK59" s="92">
        <v>1.1138283300000001E-3</v>
      </c>
      <c r="SL59" s="92">
        <v>0.269493176</v>
      </c>
      <c r="SM59" s="92">
        <v>0</v>
      </c>
      <c r="SN59" s="92">
        <v>5.5799415300000002E-2</v>
      </c>
      <c r="SO59" s="92">
        <v>8.8739070099999998E-2</v>
      </c>
      <c r="SP59" s="92">
        <v>0</v>
      </c>
      <c r="SQ59" s="92">
        <v>0</v>
      </c>
      <c r="SR59" s="92">
        <v>0</v>
      </c>
      <c r="SS59" s="92">
        <v>0</v>
      </c>
      <c r="ST59" s="92">
        <v>0</v>
      </c>
      <c r="SU59" s="92">
        <v>1.0114952700000001E-2</v>
      </c>
      <c r="SV59" s="92">
        <v>0</v>
      </c>
      <c r="SW59" s="92">
        <v>0</v>
      </c>
      <c r="SX59" s="92">
        <v>0</v>
      </c>
      <c r="SY59" s="92">
        <v>436.52935400000001</v>
      </c>
      <c r="SZ59" s="92">
        <v>46291.308299999997</v>
      </c>
      <c r="TA59" s="92">
        <v>328.67675200000002</v>
      </c>
      <c r="TB59" s="92">
        <v>76.980210900000003</v>
      </c>
      <c r="TC59" s="92">
        <v>7.5956068999999999</v>
      </c>
      <c r="TD59" s="92">
        <v>0</v>
      </c>
      <c r="TE59" s="92">
        <v>0</v>
      </c>
      <c r="TF59" s="92">
        <v>1</v>
      </c>
      <c r="TG59" s="92">
        <v>-138485.139</v>
      </c>
      <c r="TH59" s="92">
        <v>-1305.9217900000001</v>
      </c>
      <c r="TI59" s="92">
        <v>-60.452828099999998</v>
      </c>
      <c r="TJ59" s="92">
        <v>-343.40796699999999</v>
      </c>
      <c r="TK59" s="92">
        <v>-3.2383543100000001</v>
      </c>
      <c r="TL59" s="92">
        <v>2.2135697700000002E-2</v>
      </c>
      <c r="TM59" s="92">
        <v>2.3473573999999999</v>
      </c>
      <c r="TN59" s="92">
        <v>106.043976</v>
      </c>
      <c r="TO59" s="92">
        <v>0</v>
      </c>
      <c r="TP59" s="92">
        <v>0.23502758700000001</v>
      </c>
      <c r="TQ59" s="92">
        <v>-1655911801.1800001</v>
      </c>
      <c r="TR59" s="92">
        <v>0.37097528055555601</v>
      </c>
      <c r="TS59" s="92">
        <v>0</v>
      </c>
      <c r="TT59" s="92">
        <v>0</v>
      </c>
      <c r="TU59" s="92">
        <v>0</v>
      </c>
      <c r="TV59" s="92">
        <v>0</v>
      </c>
      <c r="TW59" s="92">
        <v>0</v>
      </c>
      <c r="TX59" s="92">
        <v>0</v>
      </c>
      <c r="TY59" s="92">
        <v>0</v>
      </c>
      <c r="TZ59" s="92">
        <v>0</v>
      </c>
      <c r="UA59" s="92">
        <v>0</v>
      </c>
      <c r="UB59" s="92">
        <v>0</v>
      </c>
      <c r="UC59" s="92">
        <v>0</v>
      </c>
      <c r="UD59" s="92">
        <v>0</v>
      </c>
      <c r="UE59" s="92">
        <v>0</v>
      </c>
      <c r="UF59" s="92">
        <v>0</v>
      </c>
      <c r="UG59" s="92">
        <v>0</v>
      </c>
      <c r="UH59" s="92">
        <v>0</v>
      </c>
      <c r="UI59" s="92">
        <v>0</v>
      </c>
      <c r="UJ59" s="92">
        <v>0</v>
      </c>
      <c r="UK59" s="92">
        <v>0</v>
      </c>
      <c r="UL59" s="92">
        <v>0</v>
      </c>
      <c r="UM59" s="92">
        <v>0</v>
      </c>
      <c r="UN59" s="92">
        <v>0</v>
      </c>
      <c r="UO59" s="92">
        <v>0</v>
      </c>
      <c r="UP59" s="92">
        <v>0</v>
      </c>
      <c r="UQ59" s="92">
        <v>0</v>
      </c>
      <c r="UR59" s="92">
        <v>0</v>
      </c>
      <c r="US59" s="92">
        <v>0</v>
      </c>
      <c r="UT59" s="92">
        <v>0</v>
      </c>
      <c r="UU59" s="92">
        <v>0</v>
      </c>
      <c r="UV59" s="92">
        <v>0</v>
      </c>
      <c r="UW59" s="92">
        <v>0</v>
      </c>
      <c r="UX59" s="92">
        <v>0</v>
      </c>
      <c r="UY59" s="92">
        <v>0</v>
      </c>
      <c r="UZ59" s="92">
        <v>0</v>
      </c>
      <c r="VA59" s="92">
        <v>0</v>
      </c>
      <c r="VB59" s="92">
        <v>0</v>
      </c>
      <c r="VC59" s="92">
        <v>0</v>
      </c>
      <c r="VD59" s="92">
        <v>0</v>
      </c>
      <c r="VE59" s="92">
        <v>0</v>
      </c>
      <c r="VF59" s="92">
        <v>0</v>
      </c>
      <c r="VG59" s="92">
        <v>0</v>
      </c>
      <c r="VH59" s="92">
        <v>0</v>
      </c>
      <c r="VI59" s="92">
        <v>0</v>
      </c>
      <c r="VJ59" s="92">
        <v>0</v>
      </c>
      <c r="VK59" s="92">
        <v>0</v>
      </c>
      <c r="VL59" s="92">
        <v>0</v>
      </c>
      <c r="VM59" s="92">
        <v>0</v>
      </c>
      <c r="VN59" s="92">
        <v>0</v>
      </c>
      <c r="VO59" s="92">
        <v>0</v>
      </c>
      <c r="VP59" s="92">
        <v>0</v>
      </c>
      <c r="VQ59" s="92">
        <v>0</v>
      </c>
      <c r="VR59" s="92">
        <v>0</v>
      </c>
      <c r="VS59" s="92">
        <v>0</v>
      </c>
      <c r="VT59" s="92">
        <v>0</v>
      </c>
      <c r="VU59" s="92">
        <v>0</v>
      </c>
      <c r="VV59" s="92">
        <v>0</v>
      </c>
      <c r="VW59" s="92">
        <v>0</v>
      </c>
      <c r="VX59" s="92">
        <v>0</v>
      </c>
      <c r="VY59" s="92">
        <v>0</v>
      </c>
      <c r="VZ59" s="92">
        <v>0</v>
      </c>
      <c r="WA59" s="92">
        <v>0</v>
      </c>
      <c r="WB59" s="92">
        <v>0</v>
      </c>
      <c r="WC59" s="92">
        <v>0.49207218888888898</v>
      </c>
    </row>
    <row r="60" spans="2:601" ht="13.5" customHeight="1">
      <c r="B60" s="851" t="s">
        <v>2754</v>
      </c>
      <c r="C60" s="92">
        <v>0</v>
      </c>
      <c r="D60" s="92">
        <v>429389.37599999999</v>
      </c>
      <c r="E60" s="92">
        <v>-1404.3010099999999</v>
      </c>
      <c r="F60" s="92">
        <v>18923.215400000001</v>
      </c>
      <c r="G60" s="92">
        <v>0.124149416</v>
      </c>
      <c r="H60" s="92">
        <v>19.706325499999998</v>
      </c>
      <c r="I60" s="92">
        <v>6.54763625</v>
      </c>
      <c r="J60" s="92">
        <v>2.74725997</v>
      </c>
      <c r="K60" s="92">
        <v>109.745959</v>
      </c>
      <c r="L60" s="92">
        <v>13.374059600000001</v>
      </c>
      <c r="M60" s="92">
        <v>4.22251719E-7</v>
      </c>
      <c r="N60" s="92">
        <v>0</v>
      </c>
      <c r="O60" s="92">
        <v>0.54035617599999997</v>
      </c>
      <c r="P60" s="92">
        <v>0.176367307</v>
      </c>
      <c r="Q60" s="92">
        <v>7.4000268499999994E-2</v>
      </c>
      <c r="R60" s="92">
        <v>2.9561203800000002</v>
      </c>
      <c r="S60" s="92">
        <v>0.360244061</v>
      </c>
      <c r="T60" s="92">
        <v>67.764710699999995</v>
      </c>
      <c r="U60" s="92">
        <v>4.3150782899999998</v>
      </c>
      <c r="V60" s="92">
        <v>2.9280880200000001</v>
      </c>
      <c r="W60" s="92">
        <v>3.4714250199999999</v>
      </c>
      <c r="X60" s="92">
        <v>0</v>
      </c>
      <c r="Y60" s="92">
        <v>1.14637807E-2</v>
      </c>
      <c r="Z60" s="92">
        <v>4.1571746799999999E-7</v>
      </c>
      <c r="AA60" s="92">
        <v>3.2811863199999999E-5</v>
      </c>
      <c r="AB60" s="92">
        <v>1.7180783300000002E-5</v>
      </c>
      <c r="AC60" s="92">
        <v>6.1683184399999999E-3</v>
      </c>
      <c r="AD60" s="92">
        <v>0</v>
      </c>
      <c r="AE60" s="92">
        <v>18.776587200000002</v>
      </c>
      <c r="AF60" s="92">
        <v>24.130007899999999</v>
      </c>
      <c r="AG60" s="92">
        <v>0</v>
      </c>
      <c r="AH60" s="92">
        <v>0</v>
      </c>
      <c r="AI60" s="92">
        <v>0</v>
      </c>
      <c r="AJ60" s="92">
        <v>0</v>
      </c>
      <c r="AK60" s="92">
        <v>0</v>
      </c>
      <c r="AL60" s="92">
        <v>0</v>
      </c>
      <c r="AM60" s="92">
        <v>0</v>
      </c>
      <c r="AN60" s="92">
        <v>5.5034878499999999E-8</v>
      </c>
      <c r="AO60" s="92">
        <v>0</v>
      </c>
      <c r="AP60" s="92">
        <v>0</v>
      </c>
      <c r="AQ60" s="92">
        <v>0</v>
      </c>
      <c r="AR60" s="92">
        <v>0</v>
      </c>
      <c r="AS60" s="92">
        <v>0</v>
      </c>
      <c r="AT60" s="92">
        <v>0</v>
      </c>
      <c r="AU60" s="92">
        <v>0</v>
      </c>
      <c r="AV60" s="92">
        <v>0</v>
      </c>
      <c r="AW60" s="92">
        <v>0</v>
      </c>
      <c r="AX60" s="92">
        <v>0</v>
      </c>
      <c r="AY60" s="92">
        <v>0</v>
      </c>
      <c r="AZ60" s="92">
        <v>0</v>
      </c>
      <c r="BA60" s="92">
        <v>0</v>
      </c>
      <c r="BB60" s="92">
        <v>0</v>
      </c>
      <c r="BC60" s="92">
        <v>0</v>
      </c>
      <c r="BD60" s="92">
        <v>0</v>
      </c>
      <c r="BE60" s="92">
        <v>0</v>
      </c>
      <c r="BF60" s="92">
        <v>0</v>
      </c>
      <c r="BG60" s="92">
        <v>0</v>
      </c>
      <c r="BH60" s="92">
        <v>0</v>
      </c>
      <c r="BI60" s="92">
        <v>0</v>
      </c>
      <c r="BJ60" s="92">
        <v>0</v>
      </c>
      <c r="BK60" s="92">
        <v>0</v>
      </c>
      <c r="BL60" s="92">
        <v>0</v>
      </c>
      <c r="BM60" s="92">
        <v>0</v>
      </c>
      <c r="BN60" s="92">
        <v>0</v>
      </c>
      <c r="BO60" s="92">
        <v>0</v>
      </c>
      <c r="BP60" s="92">
        <v>0.98553427100000002</v>
      </c>
      <c r="BQ60" s="92">
        <v>6.46578827E-6</v>
      </c>
      <c r="BR60" s="92">
        <v>1.02631919E-3</v>
      </c>
      <c r="BS60" s="92">
        <v>3.41005467E-4</v>
      </c>
      <c r="BT60" s="92">
        <v>1.43079217E-4</v>
      </c>
      <c r="BU60" s="92">
        <v>5.7156461499999998E-3</v>
      </c>
      <c r="BV60" s="92">
        <v>6.9653035799999998E-4</v>
      </c>
      <c r="BW60" s="92">
        <v>2.19911643E-11</v>
      </c>
      <c r="BX60" s="92">
        <v>0</v>
      </c>
      <c r="BY60" s="92">
        <v>2.8142126899999998E-5</v>
      </c>
      <c r="BZ60" s="92">
        <v>9.1853324599999995E-6</v>
      </c>
      <c r="CA60" s="92">
        <v>3.8539856500000001E-6</v>
      </c>
      <c r="CB60" s="92">
        <v>1.5395681299999999E-4</v>
      </c>
      <c r="CC60" s="92">
        <v>1.87617622E-5</v>
      </c>
      <c r="CD60" s="92">
        <v>3.5292334400000001E-3</v>
      </c>
      <c r="CE60" s="92">
        <v>2.2473229000000001E-4</v>
      </c>
      <c r="CF60" s="92">
        <v>1.5249686800000001E-4</v>
      </c>
      <c r="CG60" s="92">
        <v>1.8079423799999999E-4</v>
      </c>
      <c r="CH60" s="92">
        <v>0</v>
      </c>
      <c r="CI60" s="92">
        <v>5.9704170200000004E-7</v>
      </c>
      <c r="CJ60" s="92">
        <v>2.1650856000000001E-11</v>
      </c>
      <c r="CK60" s="92">
        <v>1.7088647400000001E-9</v>
      </c>
      <c r="CL60" s="92">
        <v>8.9478718700000003E-10</v>
      </c>
      <c r="CM60" s="92">
        <v>3.2125033099999998E-7</v>
      </c>
      <c r="CN60" s="92">
        <v>0</v>
      </c>
      <c r="CO60" s="92">
        <v>9.778977700000001E-4</v>
      </c>
      <c r="CP60" s="92">
        <v>1.2567076600000001E-3</v>
      </c>
      <c r="CQ60" s="92">
        <v>0</v>
      </c>
      <c r="CR60" s="92">
        <v>0</v>
      </c>
      <c r="CS60" s="92">
        <v>0</v>
      </c>
      <c r="CT60" s="92">
        <v>0</v>
      </c>
      <c r="CU60" s="92">
        <v>0</v>
      </c>
      <c r="CV60" s="92">
        <v>0</v>
      </c>
      <c r="CW60" s="92">
        <v>0</v>
      </c>
      <c r="CX60" s="92">
        <v>2.8662548900000001E-12</v>
      </c>
      <c r="CY60" s="92">
        <v>0</v>
      </c>
      <c r="CZ60" s="92">
        <v>0</v>
      </c>
      <c r="DA60" s="92">
        <v>0</v>
      </c>
      <c r="DB60" s="92">
        <v>0</v>
      </c>
      <c r="DC60" s="92">
        <v>0</v>
      </c>
      <c r="DD60" s="92">
        <v>0</v>
      </c>
      <c r="DE60" s="92">
        <v>0</v>
      </c>
      <c r="DF60" s="92">
        <v>0</v>
      </c>
      <c r="DG60" s="92">
        <v>0</v>
      </c>
      <c r="DH60" s="92">
        <v>0</v>
      </c>
      <c r="DI60" s="92">
        <v>0</v>
      </c>
      <c r="DJ60" s="92">
        <v>0</v>
      </c>
      <c r="DK60" s="92">
        <v>0</v>
      </c>
      <c r="DL60" s="92">
        <v>0</v>
      </c>
      <c r="DM60" s="92">
        <v>0</v>
      </c>
      <c r="DN60" s="92">
        <v>0</v>
      </c>
      <c r="DO60" s="92">
        <v>0</v>
      </c>
      <c r="DP60" s="92">
        <v>0</v>
      </c>
      <c r="DQ60" s="92">
        <v>0</v>
      </c>
      <c r="DR60" s="92">
        <v>0</v>
      </c>
      <c r="DS60" s="92">
        <v>0</v>
      </c>
      <c r="DT60" s="92">
        <v>0</v>
      </c>
      <c r="DU60" s="92">
        <v>0</v>
      </c>
      <c r="DV60" s="92">
        <v>0</v>
      </c>
      <c r="DW60" s="92">
        <v>0</v>
      </c>
      <c r="DX60" s="92">
        <v>0</v>
      </c>
      <c r="DY60" s="92">
        <v>0</v>
      </c>
      <c r="DZ60" s="92">
        <v>340907.02500000002</v>
      </c>
      <c r="EA60" s="92">
        <v>5.7194444200000003</v>
      </c>
      <c r="EB60" s="92">
        <v>3550.2458900000001</v>
      </c>
      <c r="EC60" s="92">
        <v>1179.6069600000001</v>
      </c>
      <c r="ED60" s="92">
        <v>494.93998199999999</v>
      </c>
      <c r="EE60" s="92">
        <v>16476.314399999999</v>
      </c>
      <c r="EF60" s="92">
        <v>2007.86628</v>
      </c>
      <c r="EG60" s="92">
        <v>1.44536797E-4</v>
      </c>
      <c r="EH60" s="92">
        <v>0</v>
      </c>
      <c r="EI60" s="92">
        <v>87.614647199999993</v>
      </c>
      <c r="EJ60" s="92">
        <v>28.596618400000001</v>
      </c>
      <c r="EK60" s="92">
        <v>11.998581100000001</v>
      </c>
      <c r="EL60" s="92">
        <v>390.55115499999999</v>
      </c>
      <c r="EM60" s="92">
        <v>47.594047600000003</v>
      </c>
      <c r="EN60" s="92">
        <v>12208.3331</v>
      </c>
      <c r="EO60" s="92">
        <v>656.53795400000001</v>
      </c>
      <c r="EP60" s="92">
        <v>369.26118000000002</v>
      </c>
      <c r="EQ60" s="92">
        <v>333.55381699999998</v>
      </c>
      <c r="ER60" s="92">
        <v>0</v>
      </c>
      <c r="ES60" s="92">
        <v>1.0326440699999999</v>
      </c>
      <c r="ET60" s="92">
        <v>6.3250282099999995E-5</v>
      </c>
      <c r="EU60" s="92">
        <v>3.0217993599999998E-3</v>
      </c>
      <c r="EV60" s="92">
        <v>2.02886564E-3</v>
      </c>
      <c r="EW60" s="92">
        <v>0.10504991700000001</v>
      </c>
      <c r="EX60" s="92">
        <v>0</v>
      </c>
      <c r="EY60" s="92">
        <v>2481.1495</v>
      </c>
      <c r="EZ60" s="92">
        <v>1860.01629</v>
      </c>
      <c r="FA60" s="92">
        <v>0</v>
      </c>
      <c r="FB60" s="92">
        <v>0</v>
      </c>
      <c r="FC60" s="92">
        <v>0</v>
      </c>
      <c r="FD60" s="92">
        <v>0</v>
      </c>
      <c r="FE60" s="92">
        <v>0</v>
      </c>
      <c r="FF60" s="92">
        <v>0</v>
      </c>
      <c r="FG60" s="92">
        <v>0</v>
      </c>
      <c r="FH60" s="92">
        <v>1.5545523800000001E-5</v>
      </c>
      <c r="FI60" s="92">
        <v>0</v>
      </c>
      <c r="FJ60" s="92">
        <v>0</v>
      </c>
      <c r="FK60" s="92">
        <v>0</v>
      </c>
      <c r="FL60" s="92">
        <v>0</v>
      </c>
      <c r="FM60" s="92">
        <v>0</v>
      </c>
      <c r="FN60" s="92">
        <v>0</v>
      </c>
      <c r="FO60" s="92">
        <v>0</v>
      </c>
      <c r="FP60" s="92">
        <v>0</v>
      </c>
      <c r="FQ60" s="92">
        <v>0</v>
      </c>
      <c r="FR60" s="92">
        <v>0</v>
      </c>
      <c r="FS60" s="92">
        <v>0</v>
      </c>
      <c r="FT60" s="92">
        <v>0</v>
      </c>
      <c r="FU60" s="92">
        <v>0</v>
      </c>
      <c r="FV60" s="92">
        <v>0</v>
      </c>
      <c r="FW60" s="92">
        <v>0</v>
      </c>
      <c r="FX60" s="92">
        <v>0</v>
      </c>
      <c r="FY60" s="92">
        <v>0</v>
      </c>
      <c r="FZ60" s="92">
        <v>0</v>
      </c>
      <c r="GA60" s="92">
        <v>0</v>
      </c>
      <c r="GB60" s="92">
        <v>0</v>
      </c>
      <c r="GC60" s="92">
        <v>0</v>
      </c>
      <c r="GD60" s="92">
        <v>0</v>
      </c>
      <c r="GE60" s="92">
        <v>0</v>
      </c>
      <c r="GF60" s="92">
        <v>0</v>
      </c>
      <c r="GG60" s="92">
        <v>0</v>
      </c>
      <c r="GH60" s="92">
        <v>0</v>
      </c>
      <c r="GI60" s="92">
        <v>0</v>
      </c>
      <c r="GJ60" s="92">
        <v>0.88986881799999995</v>
      </c>
      <c r="GK60" s="92">
        <v>1.49294526E-5</v>
      </c>
      <c r="GL60" s="92">
        <v>9.2671986500000008E-3</v>
      </c>
      <c r="GM60" s="92">
        <v>3.0791253099999999E-3</v>
      </c>
      <c r="GN60" s="92">
        <v>1.2919406899999999E-3</v>
      </c>
      <c r="GO60" s="92">
        <v>4.3008085500000001E-2</v>
      </c>
      <c r="GP60" s="92">
        <v>5.24112872E-3</v>
      </c>
      <c r="GQ60" s="92">
        <v>3.7728406800000001E-10</v>
      </c>
      <c r="GR60" s="92">
        <v>0</v>
      </c>
      <c r="GS60" s="92">
        <v>2.2870031100000001E-4</v>
      </c>
      <c r="GT60" s="92">
        <v>7.4645686900000002E-5</v>
      </c>
      <c r="GU60" s="92">
        <v>3.13198686E-5</v>
      </c>
      <c r="GV60" s="92">
        <v>1.0194547800000001E-3</v>
      </c>
      <c r="GW60" s="92">
        <v>1.24234632E-4</v>
      </c>
      <c r="GX60" s="92">
        <v>3.18673836E-2</v>
      </c>
      <c r="GY60" s="92">
        <v>1.7137595E-3</v>
      </c>
      <c r="GZ60" s="92">
        <v>9.6388160499999995E-4</v>
      </c>
      <c r="HA60" s="92">
        <v>8.70674757E-4</v>
      </c>
      <c r="HB60" s="92">
        <v>0</v>
      </c>
      <c r="HC60" s="92">
        <v>2.6955084199999999E-6</v>
      </c>
      <c r="HD60" s="92">
        <v>1.65102065E-10</v>
      </c>
      <c r="HE60" s="92">
        <v>7.8877958699999992E-9</v>
      </c>
      <c r="HF60" s="92">
        <v>5.2959432900000002E-9</v>
      </c>
      <c r="HG60" s="92">
        <v>2.74211556E-7</v>
      </c>
      <c r="HH60" s="92">
        <v>0</v>
      </c>
      <c r="HI60" s="92">
        <v>6.4765387999999998E-3</v>
      </c>
      <c r="HJ60" s="92">
        <v>4.8551962299999999E-3</v>
      </c>
      <c r="HK60" s="92">
        <v>0</v>
      </c>
      <c r="HL60" s="92">
        <v>0</v>
      </c>
      <c r="HM60" s="92">
        <v>0</v>
      </c>
      <c r="HN60" s="92">
        <v>0</v>
      </c>
      <c r="HO60" s="92">
        <v>0</v>
      </c>
      <c r="HP60" s="92">
        <v>0</v>
      </c>
      <c r="HQ60" s="92">
        <v>0</v>
      </c>
      <c r="HR60" s="92">
        <v>4.0578444900000001E-11</v>
      </c>
      <c r="HS60" s="92">
        <v>0</v>
      </c>
      <c r="HT60" s="92">
        <v>0</v>
      </c>
      <c r="HU60" s="92">
        <v>0</v>
      </c>
      <c r="HV60" s="92">
        <v>0</v>
      </c>
      <c r="HW60" s="92">
        <v>0</v>
      </c>
      <c r="HX60" s="92">
        <v>0</v>
      </c>
      <c r="HY60" s="92">
        <v>0</v>
      </c>
      <c r="HZ60" s="92">
        <v>0</v>
      </c>
      <c r="IA60" s="92">
        <v>0</v>
      </c>
      <c r="IB60" s="92">
        <v>0</v>
      </c>
      <c r="IC60" s="92">
        <v>0</v>
      </c>
      <c r="ID60" s="92">
        <v>0</v>
      </c>
      <c r="IE60" s="92">
        <v>0</v>
      </c>
      <c r="IF60" s="92">
        <v>0</v>
      </c>
      <c r="IG60" s="92">
        <v>0</v>
      </c>
      <c r="IH60" s="92">
        <v>0</v>
      </c>
      <c r="II60" s="92">
        <v>0</v>
      </c>
      <c r="IJ60" s="92">
        <v>0</v>
      </c>
      <c r="IK60" s="92">
        <v>0</v>
      </c>
      <c r="IL60" s="92">
        <v>0</v>
      </c>
      <c r="IM60" s="92">
        <v>0</v>
      </c>
      <c r="IN60" s="92">
        <v>0</v>
      </c>
      <c r="IO60" s="92">
        <v>0</v>
      </c>
      <c r="IP60" s="92">
        <v>0</v>
      </c>
      <c r="IQ60" s="92">
        <v>0</v>
      </c>
      <c r="IR60" s="92">
        <v>0</v>
      </c>
      <c r="IS60" s="92">
        <v>0</v>
      </c>
      <c r="IT60" s="92">
        <v>19200.9715</v>
      </c>
      <c r="IU60" s="92">
        <v>383098.06699999998</v>
      </c>
      <c r="IV60" s="92">
        <v>6525.1452200000003</v>
      </c>
      <c r="IW60" s="92">
        <v>76.7817182</v>
      </c>
      <c r="IX60" s="92">
        <v>1</v>
      </c>
      <c r="IY60" s="92">
        <v>0</v>
      </c>
      <c r="IZ60" s="92">
        <v>1</v>
      </c>
      <c r="JA60" s="92">
        <v>0</v>
      </c>
      <c r="JB60" s="92">
        <v>-69988.467699999994</v>
      </c>
      <c r="JC60" s="92">
        <v>-3507.8395999999998</v>
      </c>
      <c r="JD60" s="92">
        <v>-1343.8465699999999</v>
      </c>
      <c r="JE60" s="92">
        <v>-39.2783126</v>
      </c>
      <c r="JF60" s="92">
        <v>-1.9686389099999999</v>
      </c>
      <c r="JG60" s="92">
        <v>4.9043535499999999E-2</v>
      </c>
      <c r="JH60" s="92">
        <v>0.97851734700000004</v>
      </c>
      <c r="JI60" s="92">
        <v>19.952014800000001</v>
      </c>
      <c r="JJ60" s="92">
        <v>0</v>
      </c>
      <c r="JK60" s="92">
        <v>0</v>
      </c>
      <c r="JL60" s="92">
        <v>0</v>
      </c>
      <c r="JM60" s="92">
        <v>0</v>
      </c>
      <c r="JN60" s="92">
        <v>0</v>
      </c>
      <c r="JO60" s="92">
        <v>0</v>
      </c>
      <c r="JP60" s="92">
        <v>0</v>
      </c>
      <c r="JQ60" s="92">
        <v>0</v>
      </c>
      <c r="JR60" s="92">
        <v>0</v>
      </c>
      <c r="JS60" s="92">
        <v>0</v>
      </c>
      <c r="JT60" s="92">
        <v>0</v>
      </c>
      <c r="JU60" s="92">
        <v>0</v>
      </c>
      <c r="JV60" s="92">
        <v>0</v>
      </c>
      <c r="JW60" s="92">
        <v>0</v>
      </c>
      <c r="JX60" s="92">
        <v>0</v>
      </c>
      <c r="JY60" s="92">
        <v>0</v>
      </c>
      <c r="JZ60" s="92">
        <v>0</v>
      </c>
      <c r="KA60" s="92">
        <v>0</v>
      </c>
      <c r="KB60" s="92">
        <v>0</v>
      </c>
      <c r="KC60" s="92">
        <v>0</v>
      </c>
      <c r="KD60" s="92">
        <v>0</v>
      </c>
      <c r="KE60" s="92">
        <v>0</v>
      </c>
      <c r="KF60" s="92">
        <v>0</v>
      </c>
      <c r="KG60" s="92">
        <v>0</v>
      </c>
      <c r="KH60" s="92">
        <v>0</v>
      </c>
      <c r="KI60" s="92">
        <v>0</v>
      </c>
      <c r="KJ60" s="92">
        <v>0</v>
      </c>
      <c r="KK60" s="92">
        <v>0</v>
      </c>
      <c r="KL60" s="92">
        <v>0</v>
      </c>
      <c r="KM60" s="92">
        <v>0</v>
      </c>
      <c r="KN60" s="92">
        <v>0</v>
      </c>
      <c r="KO60" s="92">
        <v>0</v>
      </c>
      <c r="KP60" s="92">
        <v>0</v>
      </c>
      <c r="KQ60" s="92">
        <v>0</v>
      </c>
      <c r="KR60" s="92">
        <v>0</v>
      </c>
      <c r="KS60" s="92">
        <v>0</v>
      </c>
      <c r="KT60" s="92">
        <v>0</v>
      </c>
      <c r="KU60" s="92">
        <v>0</v>
      </c>
      <c r="KV60" s="92">
        <v>0</v>
      </c>
      <c r="KW60" s="92">
        <v>0</v>
      </c>
      <c r="KX60" s="92">
        <v>0</v>
      </c>
      <c r="KY60" s="92">
        <v>0</v>
      </c>
      <c r="KZ60" s="92">
        <v>0</v>
      </c>
      <c r="LA60" s="92">
        <v>0</v>
      </c>
      <c r="LB60" s="92">
        <v>0</v>
      </c>
      <c r="LC60" s="92">
        <v>161.20624799999999</v>
      </c>
      <c r="LD60" s="92">
        <v>0.19106458600000001</v>
      </c>
      <c r="LE60" s="92">
        <v>8.0166959300000007E-2</v>
      </c>
      <c r="LF60" s="92">
        <v>3.2024642999999999</v>
      </c>
      <c r="LG60" s="92">
        <v>0.390264467</v>
      </c>
      <c r="LH60" s="92">
        <v>81.992866699999993</v>
      </c>
      <c r="LI60" s="92">
        <v>0</v>
      </c>
      <c r="LJ60" s="92">
        <v>113.094272</v>
      </c>
      <c r="LK60" s="92">
        <v>73.253176100000005</v>
      </c>
      <c r="LL60" s="92">
        <v>0</v>
      </c>
      <c r="LM60" s="92">
        <v>0</v>
      </c>
      <c r="LN60" s="92">
        <v>0</v>
      </c>
      <c r="LO60" s="92">
        <v>0</v>
      </c>
      <c r="LP60" s="92">
        <v>0</v>
      </c>
      <c r="LQ60" s="92">
        <v>3.1188305299999999</v>
      </c>
      <c r="LR60" s="92">
        <v>0</v>
      </c>
      <c r="LS60" s="92">
        <v>0</v>
      </c>
      <c r="LT60" s="92">
        <v>0</v>
      </c>
      <c r="LU60" s="92">
        <v>0</v>
      </c>
      <c r="LV60" s="92">
        <v>0</v>
      </c>
      <c r="LW60" s="92">
        <v>0</v>
      </c>
      <c r="LX60" s="92">
        <v>0</v>
      </c>
      <c r="LY60" s="92">
        <v>0</v>
      </c>
      <c r="LZ60" s="92">
        <v>0</v>
      </c>
      <c r="MA60" s="92">
        <v>0</v>
      </c>
      <c r="MB60" s="92">
        <v>0</v>
      </c>
      <c r="MC60" s="92">
        <v>0</v>
      </c>
      <c r="MD60" s="92">
        <v>0</v>
      </c>
      <c r="ME60" s="92">
        <v>0</v>
      </c>
      <c r="MF60" s="92">
        <v>0</v>
      </c>
      <c r="MG60" s="92">
        <v>0</v>
      </c>
      <c r="MH60" s="92">
        <v>0</v>
      </c>
      <c r="MI60" s="92">
        <v>0</v>
      </c>
      <c r="MJ60" s="92">
        <v>0</v>
      </c>
      <c r="MK60" s="92">
        <v>0</v>
      </c>
      <c r="ML60" s="92">
        <v>0</v>
      </c>
      <c r="MM60" s="92">
        <v>0</v>
      </c>
      <c r="MN60" s="92">
        <v>0</v>
      </c>
      <c r="MO60" s="92">
        <v>0</v>
      </c>
      <c r="MP60" s="92">
        <v>0</v>
      </c>
      <c r="MQ60" s="92">
        <v>0</v>
      </c>
      <c r="MR60" s="92">
        <v>0</v>
      </c>
      <c r="MS60" s="92">
        <v>0</v>
      </c>
      <c r="MT60" s="92">
        <v>0</v>
      </c>
      <c r="MU60" s="92">
        <v>0</v>
      </c>
      <c r="MV60" s="92">
        <v>0</v>
      </c>
      <c r="MW60" s="92">
        <v>0</v>
      </c>
      <c r="MX60" s="92">
        <v>0</v>
      </c>
      <c r="MY60" s="92">
        <v>0</v>
      </c>
      <c r="MZ60" s="92">
        <v>0</v>
      </c>
      <c r="NA60" s="92">
        <v>0</v>
      </c>
      <c r="NB60" s="92">
        <v>0</v>
      </c>
      <c r="NC60" s="92">
        <v>0</v>
      </c>
      <c r="ND60" s="92">
        <v>0</v>
      </c>
      <c r="NE60" s="92">
        <v>0</v>
      </c>
      <c r="NF60" s="92">
        <v>0</v>
      </c>
      <c r="NG60" s="92">
        <v>0</v>
      </c>
      <c r="NH60" s="92">
        <v>0</v>
      </c>
      <c r="NI60" s="92">
        <v>0</v>
      </c>
      <c r="NJ60" s="92">
        <v>0</v>
      </c>
      <c r="NK60" s="92">
        <v>0</v>
      </c>
      <c r="NL60" s="92">
        <v>0</v>
      </c>
      <c r="NM60" s="92">
        <v>0.36929074000000001</v>
      </c>
      <c r="NN60" s="92">
        <v>4.3769012200000002E-4</v>
      </c>
      <c r="NO60" s="92">
        <v>1.83646205E-4</v>
      </c>
      <c r="NP60" s="92">
        <v>7.33619463E-3</v>
      </c>
      <c r="NQ60" s="92">
        <v>8.9401655000000005E-4</v>
      </c>
      <c r="NR60" s="92">
        <v>0.187828988</v>
      </c>
      <c r="NS60" s="92">
        <v>0</v>
      </c>
      <c r="NT60" s="92">
        <v>0.25907598500000001</v>
      </c>
      <c r="NU60" s="92">
        <v>0.167808134</v>
      </c>
      <c r="NV60" s="92">
        <v>0</v>
      </c>
      <c r="NW60" s="92">
        <v>0</v>
      </c>
      <c r="NX60" s="92">
        <v>0</v>
      </c>
      <c r="NY60" s="92">
        <v>0</v>
      </c>
      <c r="NZ60" s="92">
        <v>0</v>
      </c>
      <c r="OA60" s="92">
        <v>7.1446066600000004E-3</v>
      </c>
      <c r="OB60" s="92">
        <v>0</v>
      </c>
      <c r="OC60" s="92">
        <v>0</v>
      </c>
      <c r="OD60" s="92">
        <v>0</v>
      </c>
      <c r="OE60" s="92">
        <v>0</v>
      </c>
      <c r="OF60" s="92">
        <v>0</v>
      </c>
      <c r="OG60" s="92">
        <v>0</v>
      </c>
      <c r="OH60" s="92">
        <v>0</v>
      </c>
      <c r="OI60" s="92">
        <v>0</v>
      </c>
      <c r="OJ60" s="92">
        <v>0</v>
      </c>
      <c r="OK60" s="92">
        <v>0</v>
      </c>
      <c r="OL60" s="92">
        <v>0</v>
      </c>
      <c r="OM60" s="92">
        <v>0</v>
      </c>
      <c r="ON60" s="92">
        <v>0</v>
      </c>
      <c r="OO60" s="92">
        <v>0</v>
      </c>
      <c r="OP60" s="92">
        <v>0</v>
      </c>
      <c r="OQ60" s="92">
        <v>0</v>
      </c>
      <c r="OR60" s="92">
        <v>0</v>
      </c>
      <c r="OS60" s="92">
        <v>0</v>
      </c>
      <c r="OT60" s="92">
        <v>0</v>
      </c>
      <c r="OU60" s="92">
        <v>0</v>
      </c>
      <c r="OV60" s="92">
        <v>0</v>
      </c>
      <c r="OW60" s="92">
        <v>0</v>
      </c>
      <c r="OX60" s="92">
        <v>0</v>
      </c>
      <c r="OY60" s="92">
        <v>0</v>
      </c>
      <c r="OZ60" s="92">
        <v>0</v>
      </c>
      <c r="PA60" s="92">
        <v>0</v>
      </c>
      <c r="PB60" s="92">
        <v>0</v>
      </c>
      <c r="PC60" s="92">
        <v>0</v>
      </c>
      <c r="PD60" s="92">
        <v>0</v>
      </c>
      <c r="PE60" s="92">
        <v>0</v>
      </c>
      <c r="PF60" s="92">
        <v>0</v>
      </c>
      <c r="PG60" s="92">
        <v>0</v>
      </c>
      <c r="PH60" s="92">
        <v>0</v>
      </c>
      <c r="PI60" s="92">
        <v>0</v>
      </c>
      <c r="PJ60" s="92">
        <v>0</v>
      </c>
      <c r="PK60" s="92">
        <v>0</v>
      </c>
      <c r="PL60" s="92">
        <v>0</v>
      </c>
      <c r="PM60" s="92">
        <v>0</v>
      </c>
      <c r="PN60" s="92">
        <v>0</v>
      </c>
      <c r="PO60" s="92">
        <v>0</v>
      </c>
      <c r="PP60" s="92">
        <v>0</v>
      </c>
      <c r="PQ60" s="92">
        <v>0</v>
      </c>
      <c r="PR60" s="92">
        <v>0</v>
      </c>
      <c r="PS60" s="92">
        <v>0</v>
      </c>
      <c r="PT60" s="92">
        <v>0</v>
      </c>
      <c r="PU60" s="92">
        <v>0</v>
      </c>
      <c r="PV60" s="92">
        <v>0</v>
      </c>
      <c r="PW60" s="92">
        <v>26138.367999999999</v>
      </c>
      <c r="PX60" s="92">
        <v>30.979670599999999</v>
      </c>
      <c r="PY60" s="92">
        <v>12.9984632</v>
      </c>
      <c r="PZ60" s="92">
        <v>423.09997600000003</v>
      </c>
      <c r="QA60" s="92">
        <v>51.560570599999998</v>
      </c>
      <c r="QB60" s="92">
        <v>12475.191699999999</v>
      </c>
      <c r="QC60" s="92">
        <v>0</v>
      </c>
      <c r="QD60" s="92">
        <v>2583.0279399999999</v>
      </c>
      <c r="QE60" s="92">
        <v>4107.8476600000004</v>
      </c>
      <c r="QF60" s="92">
        <v>0</v>
      </c>
      <c r="QG60" s="92">
        <v>0</v>
      </c>
      <c r="QH60" s="92">
        <v>0</v>
      </c>
      <c r="QI60" s="92">
        <v>0</v>
      </c>
      <c r="QJ60" s="92">
        <v>0</v>
      </c>
      <c r="QK60" s="92">
        <v>468.23439400000001</v>
      </c>
      <c r="QL60" s="92">
        <v>0</v>
      </c>
      <c r="QM60" s="92">
        <v>0</v>
      </c>
      <c r="QN60" s="92">
        <v>0</v>
      </c>
      <c r="QO60" s="92">
        <v>0</v>
      </c>
      <c r="QP60" s="92">
        <v>0</v>
      </c>
      <c r="QQ60" s="92">
        <v>0</v>
      </c>
      <c r="QR60" s="92">
        <v>0</v>
      </c>
      <c r="QS60" s="92">
        <v>0</v>
      </c>
      <c r="QT60" s="92">
        <v>0</v>
      </c>
      <c r="QU60" s="92">
        <v>0</v>
      </c>
      <c r="QV60" s="92">
        <v>0</v>
      </c>
      <c r="QW60" s="92">
        <v>0</v>
      </c>
      <c r="QX60" s="92">
        <v>0</v>
      </c>
      <c r="QY60" s="92">
        <v>0</v>
      </c>
      <c r="QZ60" s="92">
        <v>0</v>
      </c>
      <c r="RA60" s="92">
        <v>0</v>
      </c>
      <c r="RB60" s="92">
        <v>0</v>
      </c>
      <c r="RC60" s="92">
        <v>0</v>
      </c>
      <c r="RD60" s="92">
        <v>0</v>
      </c>
      <c r="RE60" s="92">
        <v>0</v>
      </c>
      <c r="RF60" s="92">
        <v>0</v>
      </c>
      <c r="RG60" s="92">
        <v>0</v>
      </c>
      <c r="RH60" s="92">
        <v>0</v>
      </c>
      <c r="RI60" s="92">
        <v>0</v>
      </c>
      <c r="RJ60" s="92">
        <v>0</v>
      </c>
      <c r="RK60" s="92">
        <v>0</v>
      </c>
      <c r="RL60" s="92">
        <v>0</v>
      </c>
      <c r="RM60" s="92">
        <v>0</v>
      </c>
      <c r="RN60" s="92">
        <v>0</v>
      </c>
      <c r="RO60" s="92">
        <v>0</v>
      </c>
      <c r="RP60" s="92">
        <v>0</v>
      </c>
      <c r="RQ60" s="92">
        <v>0</v>
      </c>
      <c r="RR60" s="92">
        <v>0</v>
      </c>
      <c r="RS60" s="92">
        <v>0</v>
      </c>
      <c r="RT60" s="92">
        <v>0</v>
      </c>
      <c r="RU60" s="92">
        <v>0</v>
      </c>
      <c r="RV60" s="92">
        <v>0</v>
      </c>
      <c r="RW60" s="92">
        <v>0</v>
      </c>
      <c r="RX60" s="92">
        <v>0</v>
      </c>
      <c r="RY60" s="92">
        <v>0</v>
      </c>
      <c r="RZ60" s="92">
        <v>0</v>
      </c>
      <c r="SA60" s="92">
        <v>0</v>
      </c>
      <c r="SB60" s="92">
        <v>0</v>
      </c>
      <c r="SC60" s="92">
        <v>0</v>
      </c>
      <c r="SD60" s="92">
        <v>0</v>
      </c>
      <c r="SE60" s="92">
        <v>0</v>
      </c>
      <c r="SF60" s="92">
        <v>0</v>
      </c>
      <c r="SG60" s="92">
        <v>0.56464958300000001</v>
      </c>
      <c r="SH60" s="92">
        <v>6.6923298700000003E-4</v>
      </c>
      <c r="SI60" s="92">
        <v>2.8079705799999999E-4</v>
      </c>
      <c r="SJ60" s="92">
        <v>9.1399442300000005E-3</v>
      </c>
      <c r="SK60" s="92">
        <v>1.1138283300000001E-3</v>
      </c>
      <c r="SL60" s="92">
        <v>0.269493176</v>
      </c>
      <c r="SM60" s="92">
        <v>0</v>
      </c>
      <c r="SN60" s="92">
        <v>5.5799415300000002E-2</v>
      </c>
      <c r="SO60" s="92">
        <v>8.8739070099999998E-2</v>
      </c>
      <c r="SP60" s="92">
        <v>0</v>
      </c>
      <c r="SQ60" s="92">
        <v>0</v>
      </c>
      <c r="SR60" s="92">
        <v>0</v>
      </c>
      <c r="SS60" s="92">
        <v>0</v>
      </c>
      <c r="ST60" s="92">
        <v>0</v>
      </c>
      <c r="SU60" s="92">
        <v>1.0114952700000001E-2</v>
      </c>
      <c r="SV60" s="92">
        <v>0</v>
      </c>
      <c r="SW60" s="92">
        <v>0</v>
      </c>
      <c r="SX60" s="92">
        <v>0</v>
      </c>
      <c r="SY60" s="92">
        <v>436.52935400000001</v>
      </c>
      <c r="SZ60" s="92">
        <v>46291.308299999997</v>
      </c>
      <c r="TA60" s="92">
        <v>328.67675200000002</v>
      </c>
      <c r="TB60" s="92">
        <v>76.7817182</v>
      </c>
      <c r="TC60" s="92">
        <v>1</v>
      </c>
      <c r="TD60" s="92">
        <v>0</v>
      </c>
      <c r="TE60" s="92">
        <v>0</v>
      </c>
      <c r="TF60" s="92">
        <v>1</v>
      </c>
      <c r="TG60" s="92">
        <v>-138488.81400000001</v>
      </c>
      <c r="TH60" s="92">
        <v>-1305.9564399999999</v>
      </c>
      <c r="TI60" s="92">
        <v>-60.454432300000001</v>
      </c>
      <c r="TJ60" s="92">
        <v>-343.41846600000002</v>
      </c>
      <c r="TK60" s="92">
        <v>-3.2384533200000001</v>
      </c>
      <c r="TL60" s="92">
        <v>2.2135697700000002E-2</v>
      </c>
      <c r="TM60" s="92">
        <v>2.3473573999999999</v>
      </c>
      <c r="TN60" s="92">
        <v>106.043976</v>
      </c>
      <c r="TO60" s="92">
        <v>0</v>
      </c>
      <c r="TP60" s="92">
        <v>0.23502758700000001</v>
      </c>
      <c r="TQ60" s="92">
        <v>-1655911801.1800001</v>
      </c>
      <c r="TR60" s="92">
        <v>0.37097528055555601</v>
      </c>
      <c r="TS60" s="92">
        <v>0</v>
      </c>
      <c r="TT60" s="92">
        <v>0</v>
      </c>
      <c r="TU60" s="92">
        <v>0</v>
      </c>
      <c r="TV60" s="92">
        <v>0</v>
      </c>
      <c r="TW60" s="92">
        <v>0</v>
      </c>
      <c r="TX60" s="92">
        <v>0</v>
      </c>
      <c r="TY60" s="92">
        <v>0</v>
      </c>
      <c r="TZ60" s="92">
        <v>0</v>
      </c>
      <c r="UA60" s="92">
        <v>0</v>
      </c>
      <c r="UB60" s="92">
        <v>0</v>
      </c>
      <c r="UC60" s="92">
        <v>0</v>
      </c>
      <c r="UD60" s="92">
        <v>0</v>
      </c>
      <c r="UE60" s="92">
        <v>0</v>
      </c>
      <c r="UF60" s="92">
        <v>0</v>
      </c>
      <c r="UG60" s="92">
        <v>0</v>
      </c>
      <c r="UH60" s="92">
        <v>0</v>
      </c>
      <c r="UI60" s="92">
        <v>0</v>
      </c>
      <c r="UJ60" s="92">
        <v>0</v>
      </c>
      <c r="UK60" s="92">
        <v>0</v>
      </c>
      <c r="UL60" s="92">
        <v>0</v>
      </c>
      <c r="UM60" s="92">
        <v>0</v>
      </c>
      <c r="UN60" s="92">
        <v>0</v>
      </c>
      <c r="UO60" s="92">
        <v>0</v>
      </c>
      <c r="UP60" s="92">
        <v>0</v>
      </c>
      <c r="UQ60" s="92">
        <v>0</v>
      </c>
      <c r="UR60" s="92">
        <v>0</v>
      </c>
      <c r="US60" s="92">
        <v>0</v>
      </c>
      <c r="UT60" s="92">
        <v>0</v>
      </c>
      <c r="UU60" s="92">
        <v>0</v>
      </c>
      <c r="UV60" s="92">
        <v>0</v>
      </c>
      <c r="UW60" s="92">
        <v>0</v>
      </c>
      <c r="UX60" s="92">
        <v>0</v>
      </c>
      <c r="UY60" s="92">
        <v>0</v>
      </c>
      <c r="UZ60" s="92">
        <v>0</v>
      </c>
      <c r="VA60" s="92">
        <v>0</v>
      </c>
      <c r="VB60" s="92">
        <v>0</v>
      </c>
      <c r="VC60" s="92">
        <v>0</v>
      </c>
      <c r="VD60" s="92">
        <v>0</v>
      </c>
      <c r="VE60" s="92">
        <v>0</v>
      </c>
      <c r="VF60" s="92">
        <v>0</v>
      </c>
      <c r="VG60" s="92">
        <v>0</v>
      </c>
      <c r="VH60" s="92">
        <v>0</v>
      </c>
      <c r="VI60" s="92">
        <v>0</v>
      </c>
      <c r="VJ60" s="92">
        <v>0</v>
      </c>
      <c r="VK60" s="92">
        <v>0</v>
      </c>
      <c r="VL60" s="92">
        <v>0</v>
      </c>
      <c r="VM60" s="92">
        <v>0</v>
      </c>
      <c r="VN60" s="92">
        <v>0</v>
      </c>
      <c r="VO60" s="92">
        <v>0</v>
      </c>
      <c r="VP60" s="92">
        <v>0</v>
      </c>
      <c r="VQ60" s="92">
        <v>0</v>
      </c>
      <c r="VR60" s="92">
        <v>0</v>
      </c>
      <c r="VS60" s="92">
        <v>0</v>
      </c>
      <c r="VT60" s="92">
        <v>0</v>
      </c>
      <c r="VU60" s="92">
        <v>0</v>
      </c>
      <c r="VV60" s="92">
        <v>0</v>
      </c>
      <c r="VW60" s="92">
        <v>0</v>
      </c>
      <c r="VX60" s="92">
        <v>0</v>
      </c>
      <c r="VY60" s="92">
        <v>0</v>
      </c>
      <c r="VZ60" s="92">
        <v>0</v>
      </c>
      <c r="WA60" s="92">
        <v>0</v>
      </c>
      <c r="WB60" s="92">
        <v>0</v>
      </c>
      <c r="WC60" s="92">
        <v>0.49207218888888898</v>
      </c>
    </row>
    <row r="61" spans="2:601" ht="13.5" customHeight="1">
      <c r="B61" s="851" t="s">
        <v>2470</v>
      </c>
      <c r="C61" s="92">
        <v>0</v>
      </c>
      <c r="D61" s="92">
        <v>1980.28674</v>
      </c>
      <c r="E61" s="92">
        <v>-4.08506737</v>
      </c>
      <c r="F61" s="92">
        <v>7.69458325</v>
      </c>
      <c r="G61" s="92">
        <v>0</v>
      </c>
      <c r="H61" s="92">
        <v>0</v>
      </c>
      <c r="I61" s="92">
        <v>0</v>
      </c>
      <c r="J61" s="92">
        <v>0</v>
      </c>
      <c r="K61" s="92">
        <v>0</v>
      </c>
      <c r="L61" s="92">
        <v>0</v>
      </c>
      <c r="M61" s="92">
        <v>0</v>
      </c>
      <c r="N61" s="92">
        <v>0</v>
      </c>
      <c r="O61" s="92">
        <v>0</v>
      </c>
      <c r="P61" s="92">
        <v>0</v>
      </c>
      <c r="Q61" s="92">
        <v>0</v>
      </c>
      <c r="R61" s="92">
        <v>0</v>
      </c>
      <c r="S61" s="92">
        <v>0</v>
      </c>
      <c r="T61" s="92">
        <v>0</v>
      </c>
      <c r="U61" s="92">
        <v>0</v>
      </c>
      <c r="V61" s="92">
        <v>0</v>
      </c>
      <c r="W61" s="92">
        <v>0</v>
      </c>
      <c r="X61" s="92">
        <v>0</v>
      </c>
      <c r="Y61" s="92">
        <v>0</v>
      </c>
      <c r="Z61" s="92">
        <v>0</v>
      </c>
      <c r="AA61" s="92">
        <v>0</v>
      </c>
      <c r="AB61" s="92">
        <v>0</v>
      </c>
      <c r="AC61" s="92">
        <v>0</v>
      </c>
      <c r="AD61" s="92">
        <v>18.777288200000001</v>
      </c>
      <c r="AE61" s="92">
        <v>0</v>
      </c>
      <c r="AF61" s="92">
        <v>0</v>
      </c>
      <c r="AG61" s="92">
        <v>0</v>
      </c>
      <c r="AH61" s="92">
        <v>0</v>
      </c>
      <c r="AI61" s="92">
        <v>0</v>
      </c>
      <c r="AJ61" s="92">
        <v>0</v>
      </c>
      <c r="AK61" s="92">
        <v>0</v>
      </c>
      <c r="AL61" s="92">
        <v>0</v>
      </c>
      <c r="AM61" s="92">
        <v>0</v>
      </c>
      <c r="AN61" s="92">
        <v>0</v>
      </c>
      <c r="AO61" s="92">
        <v>0</v>
      </c>
      <c r="AP61" s="92">
        <v>0</v>
      </c>
      <c r="AQ61" s="92">
        <v>0</v>
      </c>
      <c r="AR61" s="92">
        <v>0</v>
      </c>
      <c r="AS61" s="92">
        <v>0</v>
      </c>
      <c r="AT61" s="92">
        <v>0</v>
      </c>
      <c r="AU61" s="92">
        <v>0</v>
      </c>
      <c r="AV61" s="92">
        <v>0</v>
      </c>
      <c r="AW61" s="92">
        <v>0</v>
      </c>
      <c r="AX61" s="92">
        <v>0</v>
      </c>
      <c r="AY61" s="92">
        <v>0</v>
      </c>
      <c r="AZ61" s="92">
        <v>0</v>
      </c>
      <c r="BA61" s="92">
        <v>0</v>
      </c>
      <c r="BB61" s="92">
        <v>0</v>
      </c>
      <c r="BC61" s="92">
        <v>0</v>
      </c>
      <c r="BD61" s="92">
        <v>0</v>
      </c>
      <c r="BE61" s="92">
        <v>0</v>
      </c>
      <c r="BF61" s="92">
        <v>0</v>
      </c>
      <c r="BG61" s="92">
        <v>0</v>
      </c>
      <c r="BH61" s="92">
        <v>0</v>
      </c>
      <c r="BI61" s="92">
        <v>0</v>
      </c>
      <c r="BJ61" s="92">
        <v>0</v>
      </c>
      <c r="BK61" s="92">
        <v>0</v>
      </c>
      <c r="BL61" s="92">
        <v>0</v>
      </c>
      <c r="BM61" s="92">
        <v>0</v>
      </c>
      <c r="BN61" s="92">
        <v>0</v>
      </c>
      <c r="BO61" s="92">
        <v>0</v>
      </c>
      <c r="BP61" s="92">
        <v>0.29067016499999998</v>
      </c>
      <c r="BQ61" s="92">
        <v>0</v>
      </c>
      <c r="BR61" s="92">
        <v>0</v>
      </c>
      <c r="BS61" s="92">
        <v>0</v>
      </c>
      <c r="BT61" s="92">
        <v>0</v>
      </c>
      <c r="BU61" s="92">
        <v>0</v>
      </c>
      <c r="BV61" s="92">
        <v>0</v>
      </c>
      <c r="BW61" s="92">
        <v>0</v>
      </c>
      <c r="BX61" s="92">
        <v>0</v>
      </c>
      <c r="BY61" s="92">
        <v>0</v>
      </c>
      <c r="BZ61" s="92">
        <v>0</v>
      </c>
      <c r="CA61" s="92">
        <v>0</v>
      </c>
      <c r="CB61" s="92">
        <v>0</v>
      </c>
      <c r="CC61" s="92">
        <v>0</v>
      </c>
      <c r="CD61" s="92">
        <v>0</v>
      </c>
      <c r="CE61" s="92">
        <v>0</v>
      </c>
      <c r="CF61" s="92">
        <v>0</v>
      </c>
      <c r="CG61" s="92">
        <v>0</v>
      </c>
      <c r="CH61" s="92">
        <v>0</v>
      </c>
      <c r="CI61" s="92">
        <v>0</v>
      </c>
      <c r="CJ61" s="92">
        <v>0</v>
      </c>
      <c r="CK61" s="92">
        <v>0</v>
      </c>
      <c r="CL61" s="92">
        <v>0</v>
      </c>
      <c r="CM61" s="92">
        <v>0</v>
      </c>
      <c r="CN61" s="92">
        <v>0.70932983500000002</v>
      </c>
      <c r="CO61" s="92">
        <v>0</v>
      </c>
      <c r="CP61" s="92">
        <v>0</v>
      </c>
      <c r="CQ61" s="92">
        <v>0</v>
      </c>
      <c r="CR61" s="92">
        <v>0</v>
      </c>
      <c r="CS61" s="92">
        <v>0</v>
      </c>
      <c r="CT61" s="92">
        <v>0</v>
      </c>
      <c r="CU61" s="92">
        <v>0</v>
      </c>
      <c r="CV61" s="92">
        <v>0</v>
      </c>
      <c r="CW61" s="92">
        <v>0</v>
      </c>
      <c r="CX61" s="92">
        <v>0</v>
      </c>
      <c r="CY61" s="92">
        <v>0</v>
      </c>
      <c r="CZ61" s="92">
        <v>0</v>
      </c>
      <c r="DA61" s="92">
        <v>0</v>
      </c>
      <c r="DB61" s="92">
        <v>0</v>
      </c>
      <c r="DC61" s="92">
        <v>0</v>
      </c>
      <c r="DD61" s="92">
        <v>0</v>
      </c>
      <c r="DE61" s="92">
        <v>0</v>
      </c>
      <c r="DF61" s="92">
        <v>0</v>
      </c>
      <c r="DG61" s="92">
        <v>0</v>
      </c>
      <c r="DH61" s="92">
        <v>0</v>
      </c>
      <c r="DI61" s="92">
        <v>0</v>
      </c>
      <c r="DJ61" s="92">
        <v>0</v>
      </c>
      <c r="DK61" s="92">
        <v>0</v>
      </c>
      <c r="DL61" s="92">
        <v>0</v>
      </c>
      <c r="DM61" s="92">
        <v>0</v>
      </c>
      <c r="DN61" s="92">
        <v>0</v>
      </c>
      <c r="DO61" s="92">
        <v>0</v>
      </c>
      <c r="DP61" s="92">
        <v>0</v>
      </c>
      <c r="DQ61" s="92">
        <v>0</v>
      </c>
      <c r="DR61" s="92">
        <v>0</v>
      </c>
      <c r="DS61" s="92">
        <v>0</v>
      </c>
      <c r="DT61" s="92">
        <v>0</v>
      </c>
      <c r="DU61" s="92">
        <v>0</v>
      </c>
      <c r="DV61" s="92">
        <v>0</v>
      </c>
      <c r="DW61" s="92">
        <v>0</v>
      </c>
      <c r="DX61" s="92">
        <v>0</v>
      </c>
      <c r="DY61" s="92">
        <v>0</v>
      </c>
      <c r="DZ61" s="92">
        <v>138.62007199999999</v>
      </c>
      <c r="EA61" s="92">
        <v>0</v>
      </c>
      <c r="EB61" s="92">
        <v>0</v>
      </c>
      <c r="EC61" s="92">
        <v>0</v>
      </c>
      <c r="ED61" s="92">
        <v>0</v>
      </c>
      <c r="EE61" s="92">
        <v>0</v>
      </c>
      <c r="EF61" s="92">
        <v>0</v>
      </c>
      <c r="EG61" s="92">
        <v>0</v>
      </c>
      <c r="EH61" s="92">
        <v>0</v>
      </c>
      <c r="EI61" s="92">
        <v>0</v>
      </c>
      <c r="EJ61" s="92">
        <v>0</v>
      </c>
      <c r="EK61" s="92">
        <v>0</v>
      </c>
      <c r="EL61" s="92">
        <v>0</v>
      </c>
      <c r="EM61" s="92">
        <v>0</v>
      </c>
      <c r="EN61" s="92">
        <v>0</v>
      </c>
      <c r="EO61" s="92">
        <v>0</v>
      </c>
      <c r="EP61" s="92">
        <v>0</v>
      </c>
      <c r="EQ61" s="92">
        <v>0</v>
      </c>
      <c r="ER61" s="92">
        <v>0</v>
      </c>
      <c r="ES61" s="92">
        <v>0</v>
      </c>
      <c r="ET61" s="92">
        <v>0</v>
      </c>
      <c r="EU61" s="92">
        <v>0</v>
      </c>
      <c r="EV61" s="92">
        <v>0</v>
      </c>
      <c r="EW61" s="92">
        <v>0</v>
      </c>
      <c r="EX61" s="92">
        <v>1841.6666700000001</v>
      </c>
      <c r="EY61" s="92">
        <v>0</v>
      </c>
      <c r="EZ61" s="92">
        <v>0</v>
      </c>
      <c r="FA61" s="92">
        <v>0</v>
      </c>
      <c r="FB61" s="92">
        <v>0</v>
      </c>
      <c r="FC61" s="92">
        <v>0</v>
      </c>
      <c r="FD61" s="92">
        <v>0</v>
      </c>
      <c r="FE61" s="92">
        <v>0</v>
      </c>
      <c r="FF61" s="92">
        <v>0</v>
      </c>
      <c r="FG61" s="92">
        <v>0</v>
      </c>
      <c r="FH61" s="92">
        <v>0</v>
      </c>
      <c r="FI61" s="92">
        <v>0</v>
      </c>
      <c r="FJ61" s="92">
        <v>0</v>
      </c>
      <c r="FK61" s="92">
        <v>0</v>
      </c>
      <c r="FL61" s="92">
        <v>0</v>
      </c>
      <c r="FM61" s="92">
        <v>0</v>
      </c>
      <c r="FN61" s="92">
        <v>0</v>
      </c>
      <c r="FO61" s="92">
        <v>0</v>
      </c>
      <c r="FP61" s="92">
        <v>0</v>
      </c>
      <c r="FQ61" s="92">
        <v>0</v>
      </c>
      <c r="FR61" s="92">
        <v>0</v>
      </c>
      <c r="FS61" s="92">
        <v>0</v>
      </c>
      <c r="FT61" s="92">
        <v>0</v>
      </c>
      <c r="FU61" s="92">
        <v>0</v>
      </c>
      <c r="FV61" s="92">
        <v>0</v>
      </c>
      <c r="FW61" s="92">
        <v>0</v>
      </c>
      <c r="FX61" s="92">
        <v>0</v>
      </c>
      <c r="FY61" s="92">
        <v>0</v>
      </c>
      <c r="FZ61" s="92">
        <v>0</v>
      </c>
      <c r="GA61" s="92">
        <v>0</v>
      </c>
      <c r="GB61" s="92">
        <v>0</v>
      </c>
      <c r="GC61" s="92">
        <v>0</v>
      </c>
      <c r="GD61" s="92">
        <v>0</v>
      </c>
      <c r="GE61" s="92">
        <v>0</v>
      </c>
      <c r="GF61" s="92">
        <v>0</v>
      </c>
      <c r="GG61" s="92">
        <v>0</v>
      </c>
      <c r="GH61" s="92">
        <v>0</v>
      </c>
      <c r="GI61" s="92">
        <v>0</v>
      </c>
      <c r="GJ61" s="92">
        <v>7.0000000000000007E-2</v>
      </c>
      <c r="GK61" s="92">
        <v>0</v>
      </c>
      <c r="GL61" s="92">
        <v>0</v>
      </c>
      <c r="GM61" s="92">
        <v>0</v>
      </c>
      <c r="GN61" s="92">
        <v>0</v>
      </c>
      <c r="GO61" s="92">
        <v>0</v>
      </c>
      <c r="GP61" s="92">
        <v>0</v>
      </c>
      <c r="GQ61" s="92">
        <v>0</v>
      </c>
      <c r="GR61" s="92">
        <v>0</v>
      </c>
      <c r="GS61" s="92">
        <v>0</v>
      </c>
      <c r="GT61" s="92">
        <v>0</v>
      </c>
      <c r="GU61" s="92">
        <v>0</v>
      </c>
      <c r="GV61" s="92">
        <v>0</v>
      </c>
      <c r="GW61" s="92">
        <v>0</v>
      </c>
      <c r="GX61" s="92">
        <v>0</v>
      </c>
      <c r="GY61" s="92">
        <v>0</v>
      </c>
      <c r="GZ61" s="92">
        <v>0</v>
      </c>
      <c r="HA61" s="92">
        <v>0</v>
      </c>
      <c r="HB61" s="92">
        <v>0</v>
      </c>
      <c r="HC61" s="92">
        <v>0</v>
      </c>
      <c r="HD61" s="92">
        <v>0</v>
      </c>
      <c r="HE61" s="92">
        <v>0</v>
      </c>
      <c r="HF61" s="92">
        <v>0</v>
      </c>
      <c r="HG61" s="92">
        <v>0</v>
      </c>
      <c r="HH61" s="92">
        <v>0.93</v>
      </c>
      <c r="HI61" s="92">
        <v>0</v>
      </c>
      <c r="HJ61" s="92">
        <v>0</v>
      </c>
      <c r="HK61" s="92">
        <v>0</v>
      </c>
      <c r="HL61" s="92">
        <v>0</v>
      </c>
      <c r="HM61" s="92">
        <v>0</v>
      </c>
      <c r="HN61" s="92">
        <v>0</v>
      </c>
      <c r="HO61" s="92">
        <v>0</v>
      </c>
      <c r="HP61" s="92">
        <v>0</v>
      </c>
      <c r="HQ61" s="92">
        <v>0</v>
      </c>
      <c r="HR61" s="92">
        <v>0</v>
      </c>
      <c r="HS61" s="92">
        <v>0</v>
      </c>
      <c r="HT61" s="92">
        <v>0</v>
      </c>
      <c r="HU61" s="92">
        <v>0</v>
      </c>
      <c r="HV61" s="92">
        <v>0</v>
      </c>
      <c r="HW61" s="92">
        <v>0</v>
      </c>
      <c r="HX61" s="92">
        <v>0</v>
      </c>
      <c r="HY61" s="92">
        <v>0</v>
      </c>
      <c r="HZ61" s="92">
        <v>0</v>
      </c>
      <c r="IA61" s="92">
        <v>0</v>
      </c>
      <c r="IB61" s="92">
        <v>0</v>
      </c>
      <c r="IC61" s="92">
        <v>0</v>
      </c>
      <c r="ID61" s="92">
        <v>0</v>
      </c>
      <c r="IE61" s="92">
        <v>0</v>
      </c>
      <c r="IF61" s="92">
        <v>0</v>
      </c>
      <c r="IG61" s="92">
        <v>0</v>
      </c>
      <c r="IH61" s="92">
        <v>0</v>
      </c>
      <c r="II61" s="92">
        <v>0</v>
      </c>
      <c r="IJ61" s="92">
        <v>0</v>
      </c>
      <c r="IK61" s="92">
        <v>0</v>
      </c>
      <c r="IL61" s="92">
        <v>0</v>
      </c>
      <c r="IM61" s="92">
        <v>0</v>
      </c>
      <c r="IN61" s="92">
        <v>0</v>
      </c>
      <c r="IO61" s="92">
        <v>0</v>
      </c>
      <c r="IP61" s="92">
        <v>0</v>
      </c>
      <c r="IQ61" s="92">
        <v>0</v>
      </c>
      <c r="IR61" s="92">
        <v>0</v>
      </c>
      <c r="IS61" s="92">
        <v>0</v>
      </c>
      <c r="IT61" s="92">
        <v>26.471871499999999</v>
      </c>
      <c r="IU61" s="92">
        <v>1980.28674</v>
      </c>
      <c r="IV61" s="92">
        <v>20.918869099999998</v>
      </c>
      <c r="IW61" s="92">
        <v>21.681078200000002</v>
      </c>
      <c r="IX61" s="92">
        <v>11.7811042</v>
      </c>
      <c r="IY61" s="92">
        <v>0</v>
      </c>
      <c r="IZ61" s="92">
        <v>1</v>
      </c>
      <c r="JA61" s="92">
        <v>0</v>
      </c>
      <c r="JB61" s="92">
        <v>-154317.28599999999</v>
      </c>
      <c r="JC61" s="92">
        <v>-2062.8665999999998</v>
      </c>
      <c r="JD61" s="92">
        <v>-4.08506737</v>
      </c>
      <c r="JE61" s="92">
        <v>-66.579947000000004</v>
      </c>
      <c r="JF61" s="92">
        <v>-0.89002050399999999</v>
      </c>
      <c r="JG61" s="92">
        <v>2.1090903899999999E-2</v>
      </c>
      <c r="JH61" s="92">
        <v>1.5777515900000001</v>
      </c>
      <c r="JI61" s="92">
        <v>74.807205800000006</v>
      </c>
      <c r="JJ61" s="92">
        <v>19.100806500000001</v>
      </c>
      <c r="JK61" s="92">
        <v>0</v>
      </c>
      <c r="JL61" s="92">
        <v>0</v>
      </c>
      <c r="JM61" s="92">
        <v>0</v>
      </c>
      <c r="JN61" s="92">
        <v>0</v>
      </c>
      <c r="JO61" s="92">
        <v>0</v>
      </c>
      <c r="JP61" s="92">
        <v>0</v>
      </c>
      <c r="JQ61" s="92">
        <v>0</v>
      </c>
      <c r="JR61" s="92">
        <v>0</v>
      </c>
      <c r="JS61" s="92">
        <v>0</v>
      </c>
      <c r="JT61" s="92">
        <v>0</v>
      </c>
      <c r="JU61" s="92">
        <v>0</v>
      </c>
      <c r="JV61" s="92">
        <v>0</v>
      </c>
      <c r="JW61" s="92">
        <v>0</v>
      </c>
      <c r="JX61" s="92">
        <v>0</v>
      </c>
      <c r="JY61" s="92">
        <v>0</v>
      </c>
      <c r="JZ61" s="92">
        <v>0</v>
      </c>
      <c r="KA61" s="92">
        <v>0</v>
      </c>
      <c r="KB61" s="92">
        <v>0</v>
      </c>
      <c r="KC61" s="92">
        <v>0</v>
      </c>
      <c r="KD61" s="92">
        <v>0</v>
      </c>
      <c r="KE61" s="92">
        <v>0</v>
      </c>
      <c r="KF61" s="92">
        <v>0</v>
      </c>
      <c r="KG61" s="92">
        <v>0</v>
      </c>
      <c r="KH61" s="92">
        <v>0</v>
      </c>
      <c r="KI61" s="92">
        <v>0</v>
      </c>
      <c r="KJ61" s="92">
        <v>0</v>
      </c>
      <c r="KK61" s="92">
        <v>0</v>
      </c>
      <c r="KL61" s="92">
        <v>0</v>
      </c>
      <c r="KM61" s="92">
        <v>0</v>
      </c>
      <c r="KN61" s="92">
        <v>0</v>
      </c>
      <c r="KO61" s="92">
        <v>0</v>
      </c>
      <c r="KP61" s="92">
        <v>0</v>
      </c>
      <c r="KQ61" s="92">
        <v>0</v>
      </c>
      <c r="KR61" s="92">
        <v>0</v>
      </c>
      <c r="KS61" s="92">
        <v>0</v>
      </c>
      <c r="KT61" s="92">
        <v>0</v>
      </c>
      <c r="KU61" s="92">
        <v>0</v>
      </c>
      <c r="KV61" s="92">
        <v>0</v>
      </c>
      <c r="KW61" s="92">
        <v>0</v>
      </c>
      <c r="KX61" s="92">
        <v>0</v>
      </c>
      <c r="KY61" s="92">
        <v>0</v>
      </c>
      <c r="KZ61" s="92">
        <v>0</v>
      </c>
      <c r="LA61" s="92">
        <v>0</v>
      </c>
      <c r="LB61" s="92">
        <v>0</v>
      </c>
      <c r="LC61" s="92">
        <v>0</v>
      </c>
      <c r="LD61" s="92">
        <v>0</v>
      </c>
      <c r="LE61" s="92">
        <v>0</v>
      </c>
      <c r="LF61" s="92">
        <v>0</v>
      </c>
      <c r="LG61" s="92">
        <v>0</v>
      </c>
      <c r="LH61" s="92">
        <v>0</v>
      </c>
      <c r="LI61" s="92">
        <v>0</v>
      </c>
      <c r="LJ61" s="92">
        <v>0</v>
      </c>
      <c r="LK61" s="92">
        <v>0</v>
      </c>
      <c r="LL61" s="92">
        <v>0</v>
      </c>
      <c r="LM61" s="92">
        <v>0</v>
      </c>
      <c r="LN61" s="92">
        <v>0</v>
      </c>
      <c r="LO61" s="92">
        <v>0</v>
      </c>
      <c r="LP61" s="92">
        <v>0</v>
      </c>
      <c r="LQ61" s="92">
        <v>0</v>
      </c>
      <c r="LR61" s="92">
        <v>0</v>
      </c>
      <c r="LS61" s="92">
        <v>0</v>
      </c>
      <c r="LT61" s="92">
        <v>0</v>
      </c>
      <c r="LU61" s="92">
        <v>0</v>
      </c>
      <c r="LV61" s="92">
        <v>0</v>
      </c>
      <c r="LW61" s="92">
        <v>0</v>
      </c>
      <c r="LX61" s="92">
        <v>0</v>
      </c>
      <c r="LY61" s="92">
        <v>0</v>
      </c>
      <c r="LZ61" s="92">
        <v>0</v>
      </c>
      <c r="MA61" s="92">
        <v>0</v>
      </c>
      <c r="MB61" s="92">
        <v>0</v>
      </c>
      <c r="MC61" s="92">
        <v>0</v>
      </c>
      <c r="MD61" s="92">
        <v>0</v>
      </c>
      <c r="ME61" s="92">
        <v>0</v>
      </c>
      <c r="MF61" s="92">
        <v>0</v>
      </c>
      <c r="MG61" s="92">
        <v>0</v>
      </c>
      <c r="MH61" s="92">
        <v>0</v>
      </c>
      <c r="MI61" s="92">
        <v>0</v>
      </c>
      <c r="MJ61" s="92">
        <v>0</v>
      </c>
      <c r="MK61" s="92">
        <v>0</v>
      </c>
      <c r="ML61" s="92">
        <v>0</v>
      </c>
      <c r="MM61" s="92">
        <v>0</v>
      </c>
      <c r="MN61" s="92">
        <v>0</v>
      </c>
      <c r="MO61" s="92">
        <v>0</v>
      </c>
      <c r="MP61" s="92">
        <v>0</v>
      </c>
      <c r="MQ61" s="92">
        <v>0</v>
      </c>
      <c r="MR61" s="92">
        <v>0</v>
      </c>
      <c r="MS61" s="92">
        <v>0</v>
      </c>
      <c r="MT61" s="92">
        <v>0</v>
      </c>
      <c r="MU61" s="92">
        <v>0</v>
      </c>
      <c r="MV61" s="92">
        <v>0</v>
      </c>
      <c r="MW61" s="92">
        <v>0</v>
      </c>
      <c r="MX61" s="92">
        <v>0</v>
      </c>
      <c r="MY61" s="92">
        <v>0</v>
      </c>
      <c r="MZ61" s="92">
        <v>0</v>
      </c>
      <c r="NA61" s="92">
        <v>0</v>
      </c>
      <c r="NB61" s="92">
        <v>0</v>
      </c>
      <c r="NC61" s="92">
        <v>0</v>
      </c>
      <c r="ND61" s="92">
        <v>0</v>
      </c>
      <c r="NE61" s="92">
        <v>0</v>
      </c>
      <c r="NF61" s="92">
        <v>0</v>
      </c>
      <c r="NG61" s="92">
        <v>0</v>
      </c>
      <c r="NH61" s="92">
        <v>0</v>
      </c>
      <c r="NI61" s="92">
        <v>0</v>
      </c>
      <c r="NJ61" s="92">
        <v>0</v>
      </c>
      <c r="NK61" s="92">
        <v>0</v>
      </c>
      <c r="NL61" s="92">
        <v>0</v>
      </c>
      <c r="NM61" s="92">
        <v>0</v>
      </c>
      <c r="NN61" s="92">
        <v>0</v>
      </c>
      <c r="NO61" s="92">
        <v>0</v>
      </c>
      <c r="NP61" s="92">
        <v>0</v>
      </c>
      <c r="NQ61" s="92">
        <v>0</v>
      </c>
      <c r="NR61" s="92">
        <v>0</v>
      </c>
      <c r="NS61" s="92">
        <v>0</v>
      </c>
      <c r="NT61" s="92">
        <v>0</v>
      </c>
      <c r="NU61" s="92">
        <v>0</v>
      </c>
      <c r="NV61" s="92">
        <v>0</v>
      </c>
      <c r="NW61" s="92">
        <v>0</v>
      </c>
      <c r="NX61" s="92">
        <v>0</v>
      </c>
      <c r="NY61" s="92">
        <v>0</v>
      </c>
      <c r="NZ61" s="92">
        <v>0</v>
      </c>
      <c r="OA61" s="92">
        <v>0</v>
      </c>
      <c r="OB61" s="92">
        <v>0</v>
      </c>
      <c r="OC61" s="92">
        <v>0</v>
      </c>
      <c r="OD61" s="92">
        <v>0</v>
      </c>
      <c r="OE61" s="92">
        <v>0</v>
      </c>
      <c r="OF61" s="92">
        <v>0</v>
      </c>
      <c r="OG61" s="92">
        <v>0</v>
      </c>
      <c r="OH61" s="92">
        <v>0</v>
      </c>
      <c r="OI61" s="92">
        <v>0</v>
      </c>
      <c r="OJ61" s="92">
        <v>0</v>
      </c>
      <c r="OK61" s="92">
        <v>0</v>
      </c>
      <c r="OL61" s="92">
        <v>0</v>
      </c>
      <c r="OM61" s="92">
        <v>0</v>
      </c>
      <c r="ON61" s="92">
        <v>0</v>
      </c>
      <c r="OO61" s="92">
        <v>0</v>
      </c>
      <c r="OP61" s="92">
        <v>0</v>
      </c>
      <c r="OQ61" s="92">
        <v>0</v>
      </c>
      <c r="OR61" s="92">
        <v>0</v>
      </c>
      <c r="OS61" s="92">
        <v>0</v>
      </c>
      <c r="OT61" s="92">
        <v>0</v>
      </c>
      <c r="OU61" s="92">
        <v>0</v>
      </c>
      <c r="OV61" s="92">
        <v>0</v>
      </c>
      <c r="OW61" s="92">
        <v>0</v>
      </c>
      <c r="OX61" s="92">
        <v>0</v>
      </c>
      <c r="OY61" s="92">
        <v>0</v>
      </c>
      <c r="OZ61" s="92">
        <v>0</v>
      </c>
      <c r="PA61" s="92">
        <v>0</v>
      </c>
      <c r="PB61" s="92">
        <v>0</v>
      </c>
      <c r="PC61" s="92">
        <v>0</v>
      </c>
      <c r="PD61" s="92">
        <v>0</v>
      </c>
      <c r="PE61" s="92">
        <v>0</v>
      </c>
      <c r="PF61" s="92">
        <v>0</v>
      </c>
      <c r="PG61" s="92">
        <v>0</v>
      </c>
      <c r="PH61" s="92">
        <v>0</v>
      </c>
      <c r="PI61" s="92">
        <v>0</v>
      </c>
      <c r="PJ61" s="92">
        <v>0</v>
      </c>
      <c r="PK61" s="92">
        <v>0</v>
      </c>
      <c r="PL61" s="92">
        <v>0</v>
      </c>
      <c r="PM61" s="92">
        <v>0</v>
      </c>
      <c r="PN61" s="92">
        <v>0</v>
      </c>
      <c r="PO61" s="92">
        <v>0</v>
      </c>
      <c r="PP61" s="92">
        <v>0</v>
      </c>
      <c r="PQ61" s="92">
        <v>0</v>
      </c>
      <c r="PR61" s="92">
        <v>0</v>
      </c>
      <c r="PS61" s="92">
        <v>0</v>
      </c>
      <c r="PT61" s="92">
        <v>0</v>
      </c>
      <c r="PU61" s="92">
        <v>0</v>
      </c>
      <c r="PV61" s="92">
        <v>0</v>
      </c>
      <c r="PW61" s="92">
        <v>0</v>
      </c>
      <c r="PX61" s="92">
        <v>0</v>
      </c>
      <c r="PY61" s="92">
        <v>0</v>
      </c>
      <c r="PZ61" s="92">
        <v>0</v>
      </c>
      <c r="QA61" s="92">
        <v>0</v>
      </c>
      <c r="QB61" s="92">
        <v>0</v>
      </c>
      <c r="QC61" s="92">
        <v>0</v>
      </c>
      <c r="QD61" s="92">
        <v>0</v>
      </c>
      <c r="QE61" s="92">
        <v>0</v>
      </c>
      <c r="QF61" s="92">
        <v>0</v>
      </c>
      <c r="QG61" s="92">
        <v>0</v>
      </c>
      <c r="QH61" s="92">
        <v>0</v>
      </c>
      <c r="QI61" s="92">
        <v>0</v>
      </c>
      <c r="QJ61" s="92">
        <v>0</v>
      </c>
      <c r="QK61" s="92">
        <v>0</v>
      </c>
      <c r="QL61" s="92">
        <v>0</v>
      </c>
      <c r="QM61" s="92">
        <v>0</v>
      </c>
      <c r="QN61" s="92">
        <v>0</v>
      </c>
      <c r="QO61" s="92">
        <v>0</v>
      </c>
      <c r="QP61" s="92">
        <v>0</v>
      </c>
      <c r="QQ61" s="92">
        <v>0</v>
      </c>
      <c r="QR61" s="92">
        <v>0</v>
      </c>
      <c r="QS61" s="92">
        <v>0</v>
      </c>
      <c r="QT61" s="92">
        <v>0</v>
      </c>
      <c r="QU61" s="92">
        <v>0</v>
      </c>
      <c r="QV61" s="92">
        <v>0</v>
      </c>
      <c r="QW61" s="92">
        <v>0</v>
      </c>
      <c r="QX61" s="92">
        <v>0</v>
      </c>
      <c r="QY61" s="92">
        <v>0</v>
      </c>
      <c r="QZ61" s="92">
        <v>0</v>
      </c>
      <c r="RA61" s="92">
        <v>0</v>
      </c>
      <c r="RB61" s="92">
        <v>0</v>
      </c>
      <c r="RC61" s="92">
        <v>0</v>
      </c>
      <c r="RD61" s="92">
        <v>0</v>
      </c>
      <c r="RE61" s="92">
        <v>0</v>
      </c>
      <c r="RF61" s="92">
        <v>0</v>
      </c>
      <c r="RG61" s="92">
        <v>0</v>
      </c>
      <c r="RH61" s="92">
        <v>0</v>
      </c>
      <c r="RI61" s="92">
        <v>0</v>
      </c>
      <c r="RJ61" s="92">
        <v>0</v>
      </c>
      <c r="RK61" s="92">
        <v>0</v>
      </c>
      <c r="RL61" s="92">
        <v>0</v>
      </c>
      <c r="RM61" s="92">
        <v>0</v>
      </c>
      <c r="RN61" s="92">
        <v>0</v>
      </c>
      <c r="RO61" s="92">
        <v>0</v>
      </c>
      <c r="RP61" s="92">
        <v>0</v>
      </c>
      <c r="RQ61" s="92">
        <v>0</v>
      </c>
      <c r="RR61" s="92">
        <v>0</v>
      </c>
      <c r="RS61" s="92">
        <v>0</v>
      </c>
      <c r="RT61" s="92">
        <v>0</v>
      </c>
      <c r="RU61" s="92">
        <v>0</v>
      </c>
      <c r="RV61" s="92">
        <v>0</v>
      </c>
      <c r="RW61" s="92">
        <v>0</v>
      </c>
      <c r="RX61" s="92">
        <v>0</v>
      </c>
      <c r="RY61" s="92">
        <v>0</v>
      </c>
      <c r="RZ61" s="92">
        <v>0</v>
      </c>
      <c r="SA61" s="92">
        <v>0</v>
      </c>
      <c r="SB61" s="92">
        <v>0</v>
      </c>
      <c r="SC61" s="92">
        <v>0</v>
      </c>
      <c r="SD61" s="92">
        <v>0</v>
      </c>
      <c r="SE61" s="92">
        <v>0</v>
      </c>
      <c r="SF61" s="92">
        <v>0</v>
      </c>
      <c r="SG61" s="92">
        <v>0</v>
      </c>
      <c r="SH61" s="92">
        <v>0</v>
      </c>
      <c r="SI61" s="92">
        <v>0</v>
      </c>
      <c r="SJ61" s="92">
        <v>0</v>
      </c>
      <c r="SK61" s="92">
        <v>0</v>
      </c>
      <c r="SL61" s="92">
        <v>0</v>
      </c>
      <c r="SM61" s="92">
        <v>0</v>
      </c>
      <c r="SN61" s="92">
        <v>0</v>
      </c>
      <c r="SO61" s="92">
        <v>0</v>
      </c>
      <c r="SP61" s="92">
        <v>0</v>
      </c>
      <c r="SQ61" s="92">
        <v>0</v>
      </c>
      <c r="SR61" s="92">
        <v>0</v>
      </c>
      <c r="SS61" s="92">
        <v>0</v>
      </c>
      <c r="ST61" s="92">
        <v>0</v>
      </c>
      <c r="SU61" s="92">
        <v>0</v>
      </c>
      <c r="SV61" s="92">
        <v>0</v>
      </c>
      <c r="SW61" s="92">
        <v>0</v>
      </c>
      <c r="SX61" s="92">
        <v>0</v>
      </c>
      <c r="SY61" s="92">
        <v>0</v>
      </c>
      <c r="SZ61" s="92">
        <v>0</v>
      </c>
      <c r="TA61" s="92">
        <v>0</v>
      </c>
      <c r="TB61" s="92">
        <v>0</v>
      </c>
      <c r="TC61" s="92">
        <v>11.7811042</v>
      </c>
      <c r="TD61" s="92">
        <v>0</v>
      </c>
      <c r="TE61" s="92">
        <v>0</v>
      </c>
      <c r="TF61" s="92">
        <v>0</v>
      </c>
      <c r="TG61" s="92">
        <v>0</v>
      </c>
      <c r="TH61" s="92">
        <v>0</v>
      </c>
      <c r="TI61" s="92">
        <v>0</v>
      </c>
      <c r="TJ61" s="92">
        <v>0</v>
      </c>
      <c r="TK61" s="92">
        <v>0</v>
      </c>
      <c r="TL61" s="92">
        <v>0</v>
      </c>
      <c r="TM61" s="92">
        <v>0</v>
      </c>
      <c r="TN61" s="92">
        <v>0</v>
      </c>
      <c r="TO61" s="92">
        <v>0</v>
      </c>
      <c r="TP61" s="92">
        <v>0</v>
      </c>
      <c r="TQ61" s="92">
        <v>-4748951.3899699999</v>
      </c>
      <c r="TR61" s="92">
        <v>0</v>
      </c>
      <c r="TS61" s="92">
        <v>0</v>
      </c>
      <c r="TT61" s="92">
        <v>0</v>
      </c>
      <c r="TU61" s="92">
        <v>0</v>
      </c>
      <c r="TV61" s="92">
        <v>0</v>
      </c>
      <c r="TW61" s="92">
        <v>0</v>
      </c>
      <c r="TX61" s="92">
        <v>0</v>
      </c>
      <c r="TY61" s="92">
        <v>0</v>
      </c>
      <c r="TZ61" s="92">
        <v>0</v>
      </c>
      <c r="UA61" s="92">
        <v>0</v>
      </c>
      <c r="UB61" s="92">
        <v>0</v>
      </c>
      <c r="UC61" s="92">
        <v>0</v>
      </c>
      <c r="UD61" s="92">
        <v>0</v>
      </c>
      <c r="UE61" s="92">
        <v>0</v>
      </c>
      <c r="UF61" s="92">
        <v>0</v>
      </c>
      <c r="UG61" s="92">
        <v>0</v>
      </c>
      <c r="UH61" s="92">
        <v>0</v>
      </c>
      <c r="UI61" s="92">
        <v>0</v>
      </c>
      <c r="UJ61" s="92">
        <v>0</v>
      </c>
      <c r="UK61" s="92">
        <v>0</v>
      </c>
      <c r="UL61" s="92">
        <v>0</v>
      </c>
      <c r="UM61" s="92">
        <v>0</v>
      </c>
      <c r="UN61" s="92">
        <v>0</v>
      </c>
      <c r="UO61" s="92">
        <v>0</v>
      </c>
      <c r="UP61" s="92">
        <v>0</v>
      </c>
      <c r="UQ61" s="92">
        <v>0</v>
      </c>
      <c r="UR61" s="92">
        <v>0</v>
      </c>
      <c r="US61" s="92">
        <v>0</v>
      </c>
      <c r="UT61" s="92">
        <v>0</v>
      </c>
      <c r="UU61" s="92">
        <v>0</v>
      </c>
      <c r="UV61" s="92">
        <v>0</v>
      </c>
      <c r="UW61" s="92">
        <v>0</v>
      </c>
      <c r="UX61" s="92">
        <v>0</v>
      </c>
      <c r="UY61" s="92">
        <v>0</v>
      </c>
      <c r="UZ61" s="92">
        <v>0</v>
      </c>
      <c r="VA61" s="92">
        <v>0</v>
      </c>
      <c r="VB61" s="92">
        <v>0</v>
      </c>
      <c r="VC61" s="92">
        <v>0</v>
      </c>
      <c r="VD61" s="92">
        <v>0</v>
      </c>
      <c r="VE61" s="92">
        <v>0</v>
      </c>
      <c r="VF61" s="92">
        <v>0</v>
      </c>
      <c r="VG61" s="92">
        <v>0</v>
      </c>
      <c r="VH61" s="92">
        <v>0</v>
      </c>
      <c r="VI61" s="92">
        <v>0</v>
      </c>
      <c r="VJ61" s="92">
        <v>0</v>
      </c>
      <c r="VK61" s="92">
        <v>0</v>
      </c>
      <c r="VL61" s="92">
        <v>0</v>
      </c>
      <c r="VM61" s="92">
        <v>0</v>
      </c>
      <c r="VN61" s="92">
        <v>0</v>
      </c>
      <c r="VO61" s="92">
        <v>0</v>
      </c>
      <c r="VP61" s="92">
        <v>0</v>
      </c>
      <c r="VQ61" s="92">
        <v>0</v>
      </c>
      <c r="VR61" s="92">
        <v>0</v>
      </c>
      <c r="VS61" s="92">
        <v>0</v>
      </c>
      <c r="VT61" s="92">
        <v>0</v>
      </c>
      <c r="VU61" s="92">
        <v>0</v>
      </c>
      <c r="VV61" s="92">
        <v>0</v>
      </c>
      <c r="VW61" s="92">
        <v>0</v>
      </c>
      <c r="VX61" s="92">
        <v>0</v>
      </c>
      <c r="VY61" s="92">
        <v>0</v>
      </c>
      <c r="VZ61" s="92">
        <v>0</v>
      </c>
      <c r="WA61" s="92">
        <v>0</v>
      </c>
      <c r="WB61" s="92">
        <v>0</v>
      </c>
      <c r="WC61" s="92">
        <v>0</v>
      </c>
    </row>
    <row r="62" spans="2:601" ht="13.5" customHeight="1">
      <c r="B62" s="851" t="s">
        <v>2755</v>
      </c>
      <c r="C62" s="92">
        <v>0</v>
      </c>
      <c r="D62" s="92">
        <v>1980.28674</v>
      </c>
      <c r="E62" s="92">
        <v>-4.0859272200000003</v>
      </c>
      <c r="F62" s="92">
        <v>7.69458325</v>
      </c>
      <c r="G62" s="92">
        <v>0</v>
      </c>
      <c r="H62" s="92">
        <v>0</v>
      </c>
      <c r="I62" s="92">
        <v>0</v>
      </c>
      <c r="J62" s="92">
        <v>0</v>
      </c>
      <c r="K62" s="92">
        <v>0</v>
      </c>
      <c r="L62" s="92">
        <v>0</v>
      </c>
      <c r="M62" s="92">
        <v>0</v>
      </c>
      <c r="N62" s="92">
        <v>0</v>
      </c>
      <c r="O62" s="92">
        <v>0</v>
      </c>
      <c r="P62" s="92">
        <v>0</v>
      </c>
      <c r="Q62" s="92">
        <v>0</v>
      </c>
      <c r="R62" s="92">
        <v>0</v>
      </c>
      <c r="S62" s="92">
        <v>0</v>
      </c>
      <c r="T62" s="92">
        <v>0</v>
      </c>
      <c r="U62" s="92">
        <v>0</v>
      </c>
      <c r="V62" s="92">
        <v>0</v>
      </c>
      <c r="W62" s="92">
        <v>0</v>
      </c>
      <c r="X62" s="92">
        <v>0</v>
      </c>
      <c r="Y62" s="92">
        <v>0</v>
      </c>
      <c r="Z62" s="92">
        <v>0</v>
      </c>
      <c r="AA62" s="92">
        <v>0</v>
      </c>
      <c r="AB62" s="92">
        <v>0</v>
      </c>
      <c r="AC62" s="92">
        <v>0</v>
      </c>
      <c r="AD62" s="92">
        <v>18.777288200000001</v>
      </c>
      <c r="AE62" s="92">
        <v>0</v>
      </c>
      <c r="AF62" s="92">
        <v>0</v>
      </c>
      <c r="AG62" s="92">
        <v>0</v>
      </c>
      <c r="AH62" s="92">
        <v>0</v>
      </c>
      <c r="AI62" s="92">
        <v>0</v>
      </c>
      <c r="AJ62" s="92">
        <v>0</v>
      </c>
      <c r="AK62" s="92">
        <v>0</v>
      </c>
      <c r="AL62" s="92">
        <v>0</v>
      </c>
      <c r="AM62" s="92">
        <v>0</v>
      </c>
      <c r="AN62" s="92">
        <v>0</v>
      </c>
      <c r="AO62" s="92">
        <v>0</v>
      </c>
      <c r="AP62" s="92">
        <v>0</v>
      </c>
      <c r="AQ62" s="92">
        <v>0</v>
      </c>
      <c r="AR62" s="92">
        <v>0</v>
      </c>
      <c r="AS62" s="92">
        <v>0</v>
      </c>
      <c r="AT62" s="92">
        <v>0</v>
      </c>
      <c r="AU62" s="92">
        <v>0</v>
      </c>
      <c r="AV62" s="92">
        <v>0</v>
      </c>
      <c r="AW62" s="92">
        <v>0</v>
      </c>
      <c r="AX62" s="92">
        <v>0</v>
      </c>
      <c r="AY62" s="92">
        <v>0</v>
      </c>
      <c r="AZ62" s="92">
        <v>0</v>
      </c>
      <c r="BA62" s="92">
        <v>0</v>
      </c>
      <c r="BB62" s="92">
        <v>0</v>
      </c>
      <c r="BC62" s="92">
        <v>0</v>
      </c>
      <c r="BD62" s="92">
        <v>0</v>
      </c>
      <c r="BE62" s="92">
        <v>0</v>
      </c>
      <c r="BF62" s="92">
        <v>0</v>
      </c>
      <c r="BG62" s="92">
        <v>0</v>
      </c>
      <c r="BH62" s="92">
        <v>0</v>
      </c>
      <c r="BI62" s="92">
        <v>0</v>
      </c>
      <c r="BJ62" s="92">
        <v>0</v>
      </c>
      <c r="BK62" s="92">
        <v>0</v>
      </c>
      <c r="BL62" s="92">
        <v>0</v>
      </c>
      <c r="BM62" s="92">
        <v>0</v>
      </c>
      <c r="BN62" s="92">
        <v>0</v>
      </c>
      <c r="BO62" s="92">
        <v>0</v>
      </c>
      <c r="BP62" s="92">
        <v>0.29067016499999998</v>
      </c>
      <c r="BQ62" s="92">
        <v>0</v>
      </c>
      <c r="BR62" s="92">
        <v>0</v>
      </c>
      <c r="BS62" s="92">
        <v>0</v>
      </c>
      <c r="BT62" s="92">
        <v>0</v>
      </c>
      <c r="BU62" s="92">
        <v>0</v>
      </c>
      <c r="BV62" s="92">
        <v>0</v>
      </c>
      <c r="BW62" s="92">
        <v>0</v>
      </c>
      <c r="BX62" s="92">
        <v>0</v>
      </c>
      <c r="BY62" s="92">
        <v>0</v>
      </c>
      <c r="BZ62" s="92">
        <v>0</v>
      </c>
      <c r="CA62" s="92">
        <v>0</v>
      </c>
      <c r="CB62" s="92">
        <v>0</v>
      </c>
      <c r="CC62" s="92">
        <v>0</v>
      </c>
      <c r="CD62" s="92">
        <v>0</v>
      </c>
      <c r="CE62" s="92">
        <v>0</v>
      </c>
      <c r="CF62" s="92">
        <v>0</v>
      </c>
      <c r="CG62" s="92">
        <v>0</v>
      </c>
      <c r="CH62" s="92">
        <v>0</v>
      </c>
      <c r="CI62" s="92">
        <v>0</v>
      </c>
      <c r="CJ62" s="92">
        <v>0</v>
      </c>
      <c r="CK62" s="92">
        <v>0</v>
      </c>
      <c r="CL62" s="92">
        <v>0</v>
      </c>
      <c r="CM62" s="92">
        <v>0</v>
      </c>
      <c r="CN62" s="92">
        <v>0.70932983500000002</v>
      </c>
      <c r="CO62" s="92">
        <v>0</v>
      </c>
      <c r="CP62" s="92">
        <v>0</v>
      </c>
      <c r="CQ62" s="92">
        <v>0</v>
      </c>
      <c r="CR62" s="92">
        <v>0</v>
      </c>
      <c r="CS62" s="92">
        <v>0</v>
      </c>
      <c r="CT62" s="92">
        <v>0</v>
      </c>
      <c r="CU62" s="92">
        <v>0</v>
      </c>
      <c r="CV62" s="92">
        <v>0</v>
      </c>
      <c r="CW62" s="92">
        <v>0</v>
      </c>
      <c r="CX62" s="92">
        <v>0</v>
      </c>
      <c r="CY62" s="92">
        <v>0</v>
      </c>
      <c r="CZ62" s="92">
        <v>0</v>
      </c>
      <c r="DA62" s="92">
        <v>0</v>
      </c>
      <c r="DB62" s="92">
        <v>0</v>
      </c>
      <c r="DC62" s="92">
        <v>0</v>
      </c>
      <c r="DD62" s="92">
        <v>0</v>
      </c>
      <c r="DE62" s="92">
        <v>0</v>
      </c>
      <c r="DF62" s="92">
        <v>0</v>
      </c>
      <c r="DG62" s="92">
        <v>0</v>
      </c>
      <c r="DH62" s="92">
        <v>0</v>
      </c>
      <c r="DI62" s="92">
        <v>0</v>
      </c>
      <c r="DJ62" s="92">
        <v>0</v>
      </c>
      <c r="DK62" s="92">
        <v>0</v>
      </c>
      <c r="DL62" s="92">
        <v>0</v>
      </c>
      <c r="DM62" s="92">
        <v>0</v>
      </c>
      <c r="DN62" s="92">
        <v>0</v>
      </c>
      <c r="DO62" s="92">
        <v>0</v>
      </c>
      <c r="DP62" s="92">
        <v>0</v>
      </c>
      <c r="DQ62" s="92">
        <v>0</v>
      </c>
      <c r="DR62" s="92">
        <v>0</v>
      </c>
      <c r="DS62" s="92">
        <v>0</v>
      </c>
      <c r="DT62" s="92">
        <v>0</v>
      </c>
      <c r="DU62" s="92">
        <v>0</v>
      </c>
      <c r="DV62" s="92">
        <v>0</v>
      </c>
      <c r="DW62" s="92">
        <v>0</v>
      </c>
      <c r="DX62" s="92">
        <v>0</v>
      </c>
      <c r="DY62" s="92">
        <v>0</v>
      </c>
      <c r="DZ62" s="92">
        <v>138.62007199999999</v>
      </c>
      <c r="EA62" s="92">
        <v>0</v>
      </c>
      <c r="EB62" s="92">
        <v>0</v>
      </c>
      <c r="EC62" s="92">
        <v>0</v>
      </c>
      <c r="ED62" s="92">
        <v>0</v>
      </c>
      <c r="EE62" s="92">
        <v>0</v>
      </c>
      <c r="EF62" s="92">
        <v>0</v>
      </c>
      <c r="EG62" s="92">
        <v>0</v>
      </c>
      <c r="EH62" s="92">
        <v>0</v>
      </c>
      <c r="EI62" s="92">
        <v>0</v>
      </c>
      <c r="EJ62" s="92">
        <v>0</v>
      </c>
      <c r="EK62" s="92">
        <v>0</v>
      </c>
      <c r="EL62" s="92">
        <v>0</v>
      </c>
      <c r="EM62" s="92">
        <v>0</v>
      </c>
      <c r="EN62" s="92">
        <v>0</v>
      </c>
      <c r="EO62" s="92">
        <v>0</v>
      </c>
      <c r="EP62" s="92">
        <v>0</v>
      </c>
      <c r="EQ62" s="92">
        <v>0</v>
      </c>
      <c r="ER62" s="92">
        <v>0</v>
      </c>
      <c r="ES62" s="92">
        <v>0</v>
      </c>
      <c r="ET62" s="92">
        <v>0</v>
      </c>
      <c r="EU62" s="92">
        <v>0</v>
      </c>
      <c r="EV62" s="92">
        <v>0</v>
      </c>
      <c r="EW62" s="92">
        <v>0</v>
      </c>
      <c r="EX62" s="92">
        <v>1841.6666700000001</v>
      </c>
      <c r="EY62" s="92">
        <v>0</v>
      </c>
      <c r="EZ62" s="92">
        <v>0</v>
      </c>
      <c r="FA62" s="92">
        <v>0</v>
      </c>
      <c r="FB62" s="92">
        <v>0</v>
      </c>
      <c r="FC62" s="92">
        <v>0</v>
      </c>
      <c r="FD62" s="92">
        <v>0</v>
      </c>
      <c r="FE62" s="92">
        <v>0</v>
      </c>
      <c r="FF62" s="92">
        <v>0</v>
      </c>
      <c r="FG62" s="92">
        <v>0</v>
      </c>
      <c r="FH62" s="92">
        <v>0</v>
      </c>
      <c r="FI62" s="92">
        <v>0</v>
      </c>
      <c r="FJ62" s="92">
        <v>0</v>
      </c>
      <c r="FK62" s="92">
        <v>0</v>
      </c>
      <c r="FL62" s="92">
        <v>0</v>
      </c>
      <c r="FM62" s="92">
        <v>0</v>
      </c>
      <c r="FN62" s="92">
        <v>0</v>
      </c>
      <c r="FO62" s="92">
        <v>0</v>
      </c>
      <c r="FP62" s="92">
        <v>0</v>
      </c>
      <c r="FQ62" s="92">
        <v>0</v>
      </c>
      <c r="FR62" s="92">
        <v>0</v>
      </c>
      <c r="FS62" s="92">
        <v>0</v>
      </c>
      <c r="FT62" s="92">
        <v>0</v>
      </c>
      <c r="FU62" s="92">
        <v>0</v>
      </c>
      <c r="FV62" s="92">
        <v>0</v>
      </c>
      <c r="FW62" s="92">
        <v>0</v>
      </c>
      <c r="FX62" s="92">
        <v>0</v>
      </c>
      <c r="FY62" s="92">
        <v>0</v>
      </c>
      <c r="FZ62" s="92">
        <v>0</v>
      </c>
      <c r="GA62" s="92">
        <v>0</v>
      </c>
      <c r="GB62" s="92">
        <v>0</v>
      </c>
      <c r="GC62" s="92">
        <v>0</v>
      </c>
      <c r="GD62" s="92">
        <v>0</v>
      </c>
      <c r="GE62" s="92">
        <v>0</v>
      </c>
      <c r="GF62" s="92">
        <v>0</v>
      </c>
      <c r="GG62" s="92">
        <v>0</v>
      </c>
      <c r="GH62" s="92">
        <v>0</v>
      </c>
      <c r="GI62" s="92">
        <v>0</v>
      </c>
      <c r="GJ62" s="92">
        <v>7.0000000000000007E-2</v>
      </c>
      <c r="GK62" s="92">
        <v>0</v>
      </c>
      <c r="GL62" s="92">
        <v>0</v>
      </c>
      <c r="GM62" s="92">
        <v>0</v>
      </c>
      <c r="GN62" s="92">
        <v>0</v>
      </c>
      <c r="GO62" s="92">
        <v>0</v>
      </c>
      <c r="GP62" s="92">
        <v>0</v>
      </c>
      <c r="GQ62" s="92">
        <v>0</v>
      </c>
      <c r="GR62" s="92">
        <v>0</v>
      </c>
      <c r="GS62" s="92">
        <v>0</v>
      </c>
      <c r="GT62" s="92">
        <v>0</v>
      </c>
      <c r="GU62" s="92">
        <v>0</v>
      </c>
      <c r="GV62" s="92">
        <v>0</v>
      </c>
      <c r="GW62" s="92">
        <v>0</v>
      </c>
      <c r="GX62" s="92">
        <v>0</v>
      </c>
      <c r="GY62" s="92">
        <v>0</v>
      </c>
      <c r="GZ62" s="92">
        <v>0</v>
      </c>
      <c r="HA62" s="92">
        <v>0</v>
      </c>
      <c r="HB62" s="92">
        <v>0</v>
      </c>
      <c r="HC62" s="92">
        <v>0</v>
      </c>
      <c r="HD62" s="92">
        <v>0</v>
      </c>
      <c r="HE62" s="92">
        <v>0</v>
      </c>
      <c r="HF62" s="92">
        <v>0</v>
      </c>
      <c r="HG62" s="92">
        <v>0</v>
      </c>
      <c r="HH62" s="92">
        <v>0.93</v>
      </c>
      <c r="HI62" s="92">
        <v>0</v>
      </c>
      <c r="HJ62" s="92">
        <v>0</v>
      </c>
      <c r="HK62" s="92">
        <v>0</v>
      </c>
      <c r="HL62" s="92">
        <v>0</v>
      </c>
      <c r="HM62" s="92">
        <v>0</v>
      </c>
      <c r="HN62" s="92">
        <v>0</v>
      </c>
      <c r="HO62" s="92">
        <v>0</v>
      </c>
      <c r="HP62" s="92">
        <v>0</v>
      </c>
      <c r="HQ62" s="92">
        <v>0</v>
      </c>
      <c r="HR62" s="92">
        <v>0</v>
      </c>
      <c r="HS62" s="92">
        <v>0</v>
      </c>
      <c r="HT62" s="92">
        <v>0</v>
      </c>
      <c r="HU62" s="92">
        <v>0</v>
      </c>
      <c r="HV62" s="92">
        <v>0</v>
      </c>
      <c r="HW62" s="92">
        <v>0</v>
      </c>
      <c r="HX62" s="92">
        <v>0</v>
      </c>
      <c r="HY62" s="92">
        <v>0</v>
      </c>
      <c r="HZ62" s="92">
        <v>0</v>
      </c>
      <c r="IA62" s="92">
        <v>0</v>
      </c>
      <c r="IB62" s="92">
        <v>0</v>
      </c>
      <c r="IC62" s="92">
        <v>0</v>
      </c>
      <c r="ID62" s="92">
        <v>0</v>
      </c>
      <c r="IE62" s="92">
        <v>0</v>
      </c>
      <c r="IF62" s="92">
        <v>0</v>
      </c>
      <c r="IG62" s="92">
        <v>0</v>
      </c>
      <c r="IH62" s="92">
        <v>0</v>
      </c>
      <c r="II62" s="92">
        <v>0</v>
      </c>
      <c r="IJ62" s="92">
        <v>0</v>
      </c>
      <c r="IK62" s="92">
        <v>0</v>
      </c>
      <c r="IL62" s="92">
        <v>0</v>
      </c>
      <c r="IM62" s="92">
        <v>0</v>
      </c>
      <c r="IN62" s="92">
        <v>0</v>
      </c>
      <c r="IO62" s="92">
        <v>0</v>
      </c>
      <c r="IP62" s="92">
        <v>0</v>
      </c>
      <c r="IQ62" s="92">
        <v>0</v>
      </c>
      <c r="IR62" s="92">
        <v>0</v>
      </c>
      <c r="IS62" s="92">
        <v>0</v>
      </c>
      <c r="IT62" s="92">
        <v>26.471871499999999</v>
      </c>
      <c r="IU62" s="92">
        <v>1980.28674</v>
      </c>
      <c r="IV62" s="92">
        <v>20.894962799999998</v>
      </c>
      <c r="IW62" s="92">
        <v>20</v>
      </c>
      <c r="IX62" s="92">
        <v>3.4022982000000002</v>
      </c>
      <c r="IY62" s="92">
        <v>0</v>
      </c>
      <c r="IZ62" s="92">
        <v>1</v>
      </c>
      <c r="JA62" s="92">
        <v>0</v>
      </c>
      <c r="JB62" s="92">
        <v>-154349.76800000001</v>
      </c>
      <c r="JC62" s="92">
        <v>-2063.3008</v>
      </c>
      <c r="JD62" s="92">
        <v>-4.0859272200000003</v>
      </c>
      <c r="JE62" s="92">
        <v>-66.595551999999998</v>
      </c>
      <c r="JF62" s="92">
        <v>-0.89022910700000002</v>
      </c>
      <c r="JG62" s="92">
        <v>2.11150344E-2</v>
      </c>
      <c r="JH62" s="92">
        <v>1.57955672</v>
      </c>
      <c r="JI62" s="92">
        <v>74.807205800000006</v>
      </c>
      <c r="JJ62" s="92">
        <v>19.100806500000001</v>
      </c>
      <c r="JK62" s="92">
        <v>0</v>
      </c>
      <c r="JL62" s="92">
        <v>0</v>
      </c>
      <c r="JM62" s="92">
        <v>0</v>
      </c>
      <c r="JN62" s="92">
        <v>0</v>
      </c>
      <c r="JO62" s="92">
        <v>0</v>
      </c>
      <c r="JP62" s="92">
        <v>0</v>
      </c>
      <c r="JQ62" s="92">
        <v>0</v>
      </c>
      <c r="JR62" s="92">
        <v>0</v>
      </c>
      <c r="JS62" s="92">
        <v>0</v>
      </c>
      <c r="JT62" s="92">
        <v>0</v>
      </c>
      <c r="JU62" s="92">
        <v>0</v>
      </c>
      <c r="JV62" s="92">
        <v>0</v>
      </c>
      <c r="JW62" s="92">
        <v>0</v>
      </c>
      <c r="JX62" s="92">
        <v>0</v>
      </c>
      <c r="JY62" s="92">
        <v>0</v>
      </c>
      <c r="JZ62" s="92">
        <v>0</v>
      </c>
      <c r="KA62" s="92">
        <v>0</v>
      </c>
      <c r="KB62" s="92">
        <v>0</v>
      </c>
      <c r="KC62" s="92">
        <v>0</v>
      </c>
      <c r="KD62" s="92">
        <v>0</v>
      </c>
      <c r="KE62" s="92">
        <v>0</v>
      </c>
      <c r="KF62" s="92">
        <v>0</v>
      </c>
      <c r="KG62" s="92">
        <v>0</v>
      </c>
      <c r="KH62" s="92">
        <v>0</v>
      </c>
      <c r="KI62" s="92">
        <v>0</v>
      </c>
      <c r="KJ62" s="92">
        <v>0</v>
      </c>
      <c r="KK62" s="92">
        <v>0</v>
      </c>
      <c r="KL62" s="92">
        <v>0</v>
      </c>
      <c r="KM62" s="92">
        <v>0</v>
      </c>
      <c r="KN62" s="92">
        <v>0</v>
      </c>
      <c r="KO62" s="92">
        <v>0</v>
      </c>
      <c r="KP62" s="92">
        <v>0</v>
      </c>
      <c r="KQ62" s="92">
        <v>0</v>
      </c>
      <c r="KR62" s="92">
        <v>0</v>
      </c>
      <c r="KS62" s="92">
        <v>0</v>
      </c>
      <c r="KT62" s="92">
        <v>0</v>
      </c>
      <c r="KU62" s="92">
        <v>0</v>
      </c>
      <c r="KV62" s="92">
        <v>0</v>
      </c>
      <c r="KW62" s="92">
        <v>0</v>
      </c>
      <c r="KX62" s="92">
        <v>0</v>
      </c>
      <c r="KY62" s="92">
        <v>0</v>
      </c>
      <c r="KZ62" s="92">
        <v>0</v>
      </c>
      <c r="LA62" s="92">
        <v>0</v>
      </c>
      <c r="LB62" s="92">
        <v>0</v>
      </c>
      <c r="LC62" s="92">
        <v>0</v>
      </c>
      <c r="LD62" s="92">
        <v>0</v>
      </c>
      <c r="LE62" s="92">
        <v>0</v>
      </c>
      <c r="LF62" s="92">
        <v>0</v>
      </c>
      <c r="LG62" s="92">
        <v>0</v>
      </c>
      <c r="LH62" s="92">
        <v>0</v>
      </c>
      <c r="LI62" s="92">
        <v>0</v>
      </c>
      <c r="LJ62" s="92">
        <v>0</v>
      </c>
      <c r="LK62" s="92">
        <v>0</v>
      </c>
      <c r="LL62" s="92">
        <v>0</v>
      </c>
      <c r="LM62" s="92">
        <v>0</v>
      </c>
      <c r="LN62" s="92">
        <v>0</v>
      </c>
      <c r="LO62" s="92">
        <v>0</v>
      </c>
      <c r="LP62" s="92">
        <v>0</v>
      </c>
      <c r="LQ62" s="92">
        <v>0</v>
      </c>
      <c r="LR62" s="92">
        <v>0</v>
      </c>
      <c r="LS62" s="92">
        <v>0</v>
      </c>
      <c r="LT62" s="92">
        <v>0</v>
      </c>
      <c r="LU62" s="92">
        <v>0</v>
      </c>
      <c r="LV62" s="92">
        <v>0</v>
      </c>
      <c r="LW62" s="92">
        <v>0</v>
      </c>
      <c r="LX62" s="92">
        <v>0</v>
      </c>
      <c r="LY62" s="92">
        <v>0</v>
      </c>
      <c r="LZ62" s="92">
        <v>0</v>
      </c>
      <c r="MA62" s="92">
        <v>0</v>
      </c>
      <c r="MB62" s="92">
        <v>0</v>
      </c>
      <c r="MC62" s="92">
        <v>0</v>
      </c>
      <c r="MD62" s="92">
        <v>0</v>
      </c>
      <c r="ME62" s="92">
        <v>0</v>
      </c>
      <c r="MF62" s="92">
        <v>0</v>
      </c>
      <c r="MG62" s="92">
        <v>0</v>
      </c>
      <c r="MH62" s="92">
        <v>0</v>
      </c>
      <c r="MI62" s="92">
        <v>0</v>
      </c>
      <c r="MJ62" s="92">
        <v>0</v>
      </c>
      <c r="MK62" s="92">
        <v>0</v>
      </c>
      <c r="ML62" s="92">
        <v>0</v>
      </c>
      <c r="MM62" s="92">
        <v>0</v>
      </c>
      <c r="MN62" s="92">
        <v>0</v>
      </c>
      <c r="MO62" s="92">
        <v>0</v>
      </c>
      <c r="MP62" s="92">
        <v>0</v>
      </c>
      <c r="MQ62" s="92">
        <v>0</v>
      </c>
      <c r="MR62" s="92">
        <v>0</v>
      </c>
      <c r="MS62" s="92">
        <v>0</v>
      </c>
      <c r="MT62" s="92">
        <v>0</v>
      </c>
      <c r="MU62" s="92">
        <v>0</v>
      </c>
      <c r="MV62" s="92">
        <v>0</v>
      </c>
      <c r="MW62" s="92">
        <v>0</v>
      </c>
      <c r="MX62" s="92">
        <v>0</v>
      </c>
      <c r="MY62" s="92">
        <v>0</v>
      </c>
      <c r="MZ62" s="92">
        <v>0</v>
      </c>
      <c r="NA62" s="92">
        <v>0</v>
      </c>
      <c r="NB62" s="92">
        <v>0</v>
      </c>
      <c r="NC62" s="92">
        <v>0</v>
      </c>
      <c r="ND62" s="92">
        <v>0</v>
      </c>
      <c r="NE62" s="92">
        <v>0</v>
      </c>
      <c r="NF62" s="92">
        <v>0</v>
      </c>
      <c r="NG62" s="92">
        <v>0</v>
      </c>
      <c r="NH62" s="92">
        <v>0</v>
      </c>
      <c r="NI62" s="92">
        <v>0</v>
      </c>
      <c r="NJ62" s="92">
        <v>0</v>
      </c>
      <c r="NK62" s="92">
        <v>0</v>
      </c>
      <c r="NL62" s="92">
        <v>0</v>
      </c>
      <c r="NM62" s="92">
        <v>0</v>
      </c>
      <c r="NN62" s="92">
        <v>0</v>
      </c>
      <c r="NO62" s="92">
        <v>0</v>
      </c>
      <c r="NP62" s="92">
        <v>0</v>
      </c>
      <c r="NQ62" s="92">
        <v>0</v>
      </c>
      <c r="NR62" s="92">
        <v>0</v>
      </c>
      <c r="NS62" s="92">
        <v>0</v>
      </c>
      <c r="NT62" s="92">
        <v>0</v>
      </c>
      <c r="NU62" s="92">
        <v>0</v>
      </c>
      <c r="NV62" s="92">
        <v>0</v>
      </c>
      <c r="NW62" s="92">
        <v>0</v>
      </c>
      <c r="NX62" s="92">
        <v>0</v>
      </c>
      <c r="NY62" s="92">
        <v>0</v>
      </c>
      <c r="NZ62" s="92">
        <v>0</v>
      </c>
      <c r="OA62" s="92">
        <v>0</v>
      </c>
      <c r="OB62" s="92">
        <v>0</v>
      </c>
      <c r="OC62" s="92">
        <v>0</v>
      </c>
      <c r="OD62" s="92">
        <v>0</v>
      </c>
      <c r="OE62" s="92">
        <v>0</v>
      </c>
      <c r="OF62" s="92">
        <v>0</v>
      </c>
      <c r="OG62" s="92">
        <v>0</v>
      </c>
      <c r="OH62" s="92">
        <v>0</v>
      </c>
      <c r="OI62" s="92">
        <v>0</v>
      </c>
      <c r="OJ62" s="92">
        <v>0</v>
      </c>
      <c r="OK62" s="92">
        <v>0</v>
      </c>
      <c r="OL62" s="92">
        <v>0</v>
      </c>
      <c r="OM62" s="92">
        <v>0</v>
      </c>
      <c r="ON62" s="92">
        <v>0</v>
      </c>
      <c r="OO62" s="92">
        <v>0</v>
      </c>
      <c r="OP62" s="92">
        <v>0</v>
      </c>
      <c r="OQ62" s="92">
        <v>0</v>
      </c>
      <c r="OR62" s="92">
        <v>0</v>
      </c>
      <c r="OS62" s="92">
        <v>0</v>
      </c>
      <c r="OT62" s="92">
        <v>0</v>
      </c>
      <c r="OU62" s="92">
        <v>0</v>
      </c>
      <c r="OV62" s="92">
        <v>0</v>
      </c>
      <c r="OW62" s="92">
        <v>0</v>
      </c>
      <c r="OX62" s="92">
        <v>0</v>
      </c>
      <c r="OY62" s="92">
        <v>0</v>
      </c>
      <c r="OZ62" s="92">
        <v>0</v>
      </c>
      <c r="PA62" s="92">
        <v>0</v>
      </c>
      <c r="PB62" s="92">
        <v>0</v>
      </c>
      <c r="PC62" s="92">
        <v>0</v>
      </c>
      <c r="PD62" s="92">
        <v>0</v>
      </c>
      <c r="PE62" s="92">
        <v>0</v>
      </c>
      <c r="PF62" s="92">
        <v>0</v>
      </c>
      <c r="PG62" s="92">
        <v>0</v>
      </c>
      <c r="PH62" s="92">
        <v>0</v>
      </c>
      <c r="PI62" s="92">
        <v>0</v>
      </c>
      <c r="PJ62" s="92">
        <v>0</v>
      </c>
      <c r="PK62" s="92">
        <v>0</v>
      </c>
      <c r="PL62" s="92">
        <v>0</v>
      </c>
      <c r="PM62" s="92">
        <v>0</v>
      </c>
      <c r="PN62" s="92">
        <v>0</v>
      </c>
      <c r="PO62" s="92">
        <v>0</v>
      </c>
      <c r="PP62" s="92">
        <v>0</v>
      </c>
      <c r="PQ62" s="92">
        <v>0</v>
      </c>
      <c r="PR62" s="92">
        <v>0</v>
      </c>
      <c r="PS62" s="92">
        <v>0</v>
      </c>
      <c r="PT62" s="92">
        <v>0</v>
      </c>
      <c r="PU62" s="92">
        <v>0</v>
      </c>
      <c r="PV62" s="92">
        <v>0</v>
      </c>
      <c r="PW62" s="92">
        <v>0</v>
      </c>
      <c r="PX62" s="92">
        <v>0</v>
      </c>
      <c r="PY62" s="92">
        <v>0</v>
      </c>
      <c r="PZ62" s="92">
        <v>0</v>
      </c>
      <c r="QA62" s="92">
        <v>0</v>
      </c>
      <c r="QB62" s="92">
        <v>0</v>
      </c>
      <c r="QC62" s="92">
        <v>0</v>
      </c>
      <c r="QD62" s="92">
        <v>0</v>
      </c>
      <c r="QE62" s="92">
        <v>0</v>
      </c>
      <c r="QF62" s="92">
        <v>0</v>
      </c>
      <c r="QG62" s="92">
        <v>0</v>
      </c>
      <c r="QH62" s="92">
        <v>0</v>
      </c>
      <c r="QI62" s="92">
        <v>0</v>
      </c>
      <c r="QJ62" s="92">
        <v>0</v>
      </c>
      <c r="QK62" s="92">
        <v>0</v>
      </c>
      <c r="QL62" s="92">
        <v>0</v>
      </c>
      <c r="QM62" s="92">
        <v>0</v>
      </c>
      <c r="QN62" s="92">
        <v>0</v>
      </c>
      <c r="QO62" s="92">
        <v>0</v>
      </c>
      <c r="QP62" s="92">
        <v>0</v>
      </c>
      <c r="QQ62" s="92">
        <v>0</v>
      </c>
      <c r="QR62" s="92">
        <v>0</v>
      </c>
      <c r="QS62" s="92">
        <v>0</v>
      </c>
      <c r="QT62" s="92">
        <v>0</v>
      </c>
      <c r="QU62" s="92">
        <v>0</v>
      </c>
      <c r="QV62" s="92">
        <v>0</v>
      </c>
      <c r="QW62" s="92">
        <v>0</v>
      </c>
      <c r="QX62" s="92">
        <v>0</v>
      </c>
      <c r="QY62" s="92">
        <v>0</v>
      </c>
      <c r="QZ62" s="92">
        <v>0</v>
      </c>
      <c r="RA62" s="92">
        <v>0</v>
      </c>
      <c r="RB62" s="92">
        <v>0</v>
      </c>
      <c r="RC62" s="92">
        <v>0</v>
      </c>
      <c r="RD62" s="92">
        <v>0</v>
      </c>
      <c r="RE62" s="92">
        <v>0</v>
      </c>
      <c r="RF62" s="92">
        <v>0</v>
      </c>
      <c r="RG62" s="92">
        <v>0</v>
      </c>
      <c r="RH62" s="92">
        <v>0</v>
      </c>
      <c r="RI62" s="92">
        <v>0</v>
      </c>
      <c r="RJ62" s="92">
        <v>0</v>
      </c>
      <c r="RK62" s="92">
        <v>0</v>
      </c>
      <c r="RL62" s="92">
        <v>0</v>
      </c>
      <c r="RM62" s="92">
        <v>0</v>
      </c>
      <c r="RN62" s="92">
        <v>0</v>
      </c>
      <c r="RO62" s="92">
        <v>0</v>
      </c>
      <c r="RP62" s="92">
        <v>0</v>
      </c>
      <c r="RQ62" s="92">
        <v>0</v>
      </c>
      <c r="RR62" s="92">
        <v>0</v>
      </c>
      <c r="RS62" s="92">
        <v>0</v>
      </c>
      <c r="RT62" s="92">
        <v>0</v>
      </c>
      <c r="RU62" s="92">
        <v>0</v>
      </c>
      <c r="RV62" s="92">
        <v>0</v>
      </c>
      <c r="RW62" s="92">
        <v>0</v>
      </c>
      <c r="RX62" s="92">
        <v>0</v>
      </c>
      <c r="RY62" s="92">
        <v>0</v>
      </c>
      <c r="RZ62" s="92">
        <v>0</v>
      </c>
      <c r="SA62" s="92">
        <v>0</v>
      </c>
      <c r="SB62" s="92">
        <v>0</v>
      </c>
      <c r="SC62" s="92">
        <v>0</v>
      </c>
      <c r="SD62" s="92">
        <v>0</v>
      </c>
      <c r="SE62" s="92">
        <v>0</v>
      </c>
      <c r="SF62" s="92">
        <v>0</v>
      </c>
      <c r="SG62" s="92">
        <v>0</v>
      </c>
      <c r="SH62" s="92">
        <v>0</v>
      </c>
      <c r="SI62" s="92">
        <v>0</v>
      </c>
      <c r="SJ62" s="92">
        <v>0</v>
      </c>
      <c r="SK62" s="92">
        <v>0</v>
      </c>
      <c r="SL62" s="92">
        <v>0</v>
      </c>
      <c r="SM62" s="92">
        <v>0</v>
      </c>
      <c r="SN62" s="92">
        <v>0</v>
      </c>
      <c r="SO62" s="92">
        <v>0</v>
      </c>
      <c r="SP62" s="92">
        <v>0</v>
      </c>
      <c r="SQ62" s="92">
        <v>0</v>
      </c>
      <c r="SR62" s="92">
        <v>0</v>
      </c>
      <c r="SS62" s="92">
        <v>0</v>
      </c>
      <c r="ST62" s="92">
        <v>0</v>
      </c>
      <c r="SU62" s="92">
        <v>0</v>
      </c>
      <c r="SV62" s="92">
        <v>0</v>
      </c>
      <c r="SW62" s="92">
        <v>0</v>
      </c>
      <c r="SX62" s="92">
        <v>0</v>
      </c>
      <c r="SY62" s="92">
        <v>0</v>
      </c>
      <c r="SZ62" s="92">
        <v>0</v>
      </c>
      <c r="TA62" s="92">
        <v>0</v>
      </c>
      <c r="TB62" s="92">
        <v>0</v>
      </c>
      <c r="TC62" s="92">
        <v>3.4022982000000002</v>
      </c>
      <c r="TD62" s="92">
        <v>0</v>
      </c>
      <c r="TE62" s="92">
        <v>0</v>
      </c>
      <c r="TF62" s="92">
        <v>0</v>
      </c>
      <c r="TG62" s="92">
        <v>0</v>
      </c>
      <c r="TH62" s="92">
        <v>0</v>
      </c>
      <c r="TI62" s="92">
        <v>0</v>
      </c>
      <c r="TJ62" s="92">
        <v>0</v>
      </c>
      <c r="TK62" s="92">
        <v>0</v>
      </c>
      <c r="TL62" s="92">
        <v>0</v>
      </c>
      <c r="TM62" s="92">
        <v>0</v>
      </c>
      <c r="TN62" s="92">
        <v>0</v>
      </c>
      <c r="TO62" s="92">
        <v>0</v>
      </c>
      <c r="TP62" s="92">
        <v>0</v>
      </c>
      <c r="TQ62" s="92">
        <v>-4748951.3899699999</v>
      </c>
      <c r="TR62" s="92">
        <v>0</v>
      </c>
      <c r="TS62" s="92">
        <v>0</v>
      </c>
      <c r="TT62" s="92">
        <v>0</v>
      </c>
      <c r="TU62" s="92">
        <v>0</v>
      </c>
      <c r="TV62" s="92">
        <v>0</v>
      </c>
      <c r="TW62" s="92">
        <v>0</v>
      </c>
      <c r="TX62" s="92">
        <v>0</v>
      </c>
      <c r="TY62" s="92">
        <v>0</v>
      </c>
      <c r="TZ62" s="92">
        <v>0</v>
      </c>
      <c r="UA62" s="92">
        <v>0</v>
      </c>
      <c r="UB62" s="92">
        <v>0</v>
      </c>
      <c r="UC62" s="92">
        <v>0</v>
      </c>
      <c r="UD62" s="92">
        <v>0</v>
      </c>
      <c r="UE62" s="92">
        <v>0</v>
      </c>
      <c r="UF62" s="92">
        <v>0</v>
      </c>
      <c r="UG62" s="92">
        <v>0</v>
      </c>
      <c r="UH62" s="92">
        <v>0</v>
      </c>
      <c r="UI62" s="92">
        <v>0</v>
      </c>
      <c r="UJ62" s="92">
        <v>0</v>
      </c>
      <c r="UK62" s="92">
        <v>0</v>
      </c>
      <c r="UL62" s="92">
        <v>0</v>
      </c>
      <c r="UM62" s="92">
        <v>0</v>
      </c>
      <c r="UN62" s="92">
        <v>0</v>
      </c>
      <c r="UO62" s="92">
        <v>0</v>
      </c>
      <c r="UP62" s="92">
        <v>0</v>
      </c>
      <c r="UQ62" s="92">
        <v>0</v>
      </c>
      <c r="UR62" s="92">
        <v>0</v>
      </c>
      <c r="US62" s="92">
        <v>0</v>
      </c>
      <c r="UT62" s="92">
        <v>0</v>
      </c>
      <c r="UU62" s="92">
        <v>0</v>
      </c>
      <c r="UV62" s="92">
        <v>0</v>
      </c>
      <c r="UW62" s="92">
        <v>0</v>
      </c>
      <c r="UX62" s="92">
        <v>0</v>
      </c>
      <c r="UY62" s="92">
        <v>0</v>
      </c>
      <c r="UZ62" s="92">
        <v>0</v>
      </c>
      <c r="VA62" s="92">
        <v>0</v>
      </c>
      <c r="VB62" s="92">
        <v>0</v>
      </c>
      <c r="VC62" s="92">
        <v>0</v>
      </c>
      <c r="VD62" s="92">
        <v>0</v>
      </c>
      <c r="VE62" s="92">
        <v>0</v>
      </c>
      <c r="VF62" s="92">
        <v>0</v>
      </c>
      <c r="VG62" s="92">
        <v>0</v>
      </c>
      <c r="VH62" s="92">
        <v>0</v>
      </c>
      <c r="VI62" s="92">
        <v>0</v>
      </c>
      <c r="VJ62" s="92">
        <v>0</v>
      </c>
      <c r="VK62" s="92">
        <v>0</v>
      </c>
      <c r="VL62" s="92">
        <v>0</v>
      </c>
      <c r="VM62" s="92">
        <v>0</v>
      </c>
      <c r="VN62" s="92">
        <v>0</v>
      </c>
      <c r="VO62" s="92">
        <v>0</v>
      </c>
      <c r="VP62" s="92">
        <v>0</v>
      </c>
      <c r="VQ62" s="92">
        <v>0</v>
      </c>
      <c r="VR62" s="92">
        <v>0</v>
      </c>
      <c r="VS62" s="92">
        <v>0</v>
      </c>
      <c r="VT62" s="92">
        <v>0</v>
      </c>
      <c r="VU62" s="92">
        <v>0</v>
      </c>
      <c r="VV62" s="92">
        <v>0</v>
      </c>
      <c r="VW62" s="92">
        <v>0</v>
      </c>
      <c r="VX62" s="92">
        <v>0</v>
      </c>
      <c r="VY62" s="92">
        <v>0</v>
      </c>
      <c r="VZ62" s="92">
        <v>0</v>
      </c>
      <c r="WA62" s="92">
        <v>0</v>
      </c>
      <c r="WB62" s="92">
        <v>0</v>
      </c>
      <c r="WC62" s="92">
        <v>0</v>
      </c>
    </row>
    <row r="63" spans="2:601" ht="13.5" customHeight="1">
      <c r="B63" s="851" t="s">
        <v>2472</v>
      </c>
      <c r="C63" s="92">
        <v>0</v>
      </c>
      <c r="D63" s="92">
        <v>0.32526100299999999</v>
      </c>
      <c r="E63" s="92">
        <v>-6.7111128799999999E-4</v>
      </c>
      <c r="F63" s="92">
        <v>1.26383105E-3</v>
      </c>
      <c r="G63" s="92">
        <v>0</v>
      </c>
      <c r="H63" s="92">
        <v>0</v>
      </c>
      <c r="I63" s="92">
        <v>0</v>
      </c>
      <c r="J63" s="92">
        <v>0</v>
      </c>
      <c r="K63" s="92">
        <v>0</v>
      </c>
      <c r="L63" s="92">
        <v>0</v>
      </c>
      <c r="M63" s="92">
        <v>0</v>
      </c>
      <c r="N63" s="92">
        <v>0</v>
      </c>
      <c r="O63" s="92">
        <v>0</v>
      </c>
      <c r="P63" s="92">
        <v>0</v>
      </c>
      <c r="Q63" s="92">
        <v>0</v>
      </c>
      <c r="R63" s="92">
        <v>0</v>
      </c>
      <c r="S63" s="92">
        <v>0</v>
      </c>
      <c r="T63" s="92">
        <v>0</v>
      </c>
      <c r="U63" s="92">
        <v>0</v>
      </c>
      <c r="V63" s="92">
        <v>0</v>
      </c>
      <c r="W63" s="92">
        <v>0</v>
      </c>
      <c r="X63" s="92">
        <v>0</v>
      </c>
      <c r="Y63" s="92">
        <v>0</v>
      </c>
      <c r="Z63" s="92">
        <v>0</v>
      </c>
      <c r="AA63" s="92">
        <v>0</v>
      </c>
      <c r="AB63" s="92">
        <v>0</v>
      </c>
      <c r="AC63" s="92">
        <v>0</v>
      </c>
      <c r="AD63" s="92">
        <v>3.0841592199999999E-3</v>
      </c>
      <c r="AE63" s="92">
        <v>0</v>
      </c>
      <c r="AF63" s="92">
        <v>0</v>
      </c>
      <c r="AG63" s="92">
        <v>0</v>
      </c>
      <c r="AH63" s="92">
        <v>0</v>
      </c>
      <c r="AI63" s="92">
        <v>0</v>
      </c>
      <c r="AJ63" s="92">
        <v>0</v>
      </c>
      <c r="AK63" s="92">
        <v>0</v>
      </c>
      <c r="AL63" s="92">
        <v>0</v>
      </c>
      <c r="AM63" s="92">
        <v>0</v>
      </c>
      <c r="AN63" s="92">
        <v>0</v>
      </c>
      <c r="AO63" s="92">
        <v>0</v>
      </c>
      <c r="AP63" s="92">
        <v>0</v>
      </c>
      <c r="AQ63" s="92">
        <v>0</v>
      </c>
      <c r="AR63" s="92">
        <v>0</v>
      </c>
      <c r="AS63" s="92">
        <v>0</v>
      </c>
      <c r="AT63" s="92">
        <v>0</v>
      </c>
      <c r="AU63" s="92">
        <v>0</v>
      </c>
      <c r="AV63" s="92">
        <v>0</v>
      </c>
      <c r="AW63" s="92">
        <v>0</v>
      </c>
      <c r="AX63" s="92">
        <v>0</v>
      </c>
      <c r="AY63" s="92">
        <v>0</v>
      </c>
      <c r="AZ63" s="92">
        <v>0</v>
      </c>
      <c r="BA63" s="92">
        <v>0</v>
      </c>
      <c r="BB63" s="92">
        <v>0</v>
      </c>
      <c r="BC63" s="92">
        <v>0</v>
      </c>
      <c r="BD63" s="92">
        <v>0</v>
      </c>
      <c r="BE63" s="92">
        <v>0</v>
      </c>
      <c r="BF63" s="92">
        <v>0</v>
      </c>
      <c r="BG63" s="92">
        <v>0</v>
      </c>
      <c r="BH63" s="92">
        <v>0</v>
      </c>
      <c r="BI63" s="92">
        <v>0</v>
      </c>
      <c r="BJ63" s="92">
        <v>0</v>
      </c>
      <c r="BK63" s="92">
        <v>0</v>
      </c>
      <c r="BL63" s="92">
        <v>0</v>
      </c>
      <c r="BM63" s="92">
        <v>0</v>
      </c>
      <c r="BN63" s="92">
        <v>0</v>
      </c>
      <c r="BO63" s="92">
        <v>0</v>
      </c>
      <c r="BP63" s="92">
        <v>0.29067016499999998</v>
      </c>
      <c r="BQ63" s="92">
        <v>0</v>
      </c>
      <c r="BR63" s="92">
        <v>0</v>
      </c>
      <c r="BS63" s="92">
        <v>0</v>
      </c>
      <c r="BT63" s="92">
        <v>0</v>
      </c>
      <c r="BU63" s="92">
        <v>0</v>
      </c>
      <c r="BV63" s="92">
        <v>0</v>
      </c>
      <c r="BW63" s="92">
        <v>0</v>
      </c>
      <c r="BX63" s="92">
        <v>0</v>
      </c>
      <c r="BY63" s="92">
        <v>0</v>
      </c>
      <c r="BZ63" s="92">
        <v>0</v>
      </c>
      <c r="CA63" s="92">
        <v>0</v>
      </c>
      <c r="CB63" s="92">
        <v>0</v>
      </c>
      <c r="CC63" s="92">
        <v>0</v>
      </c>
      <c r="CD63" s="92">
        <v>0</v>
      </c>
      <c r="CE63" s="92">
        <v>0</v>
      </c>
      <c r="CF63" s="92">
        <v>0</v>
      </c>
      <c r="CG63" s="92">
        <v>0</v>
      </c>
      <c r="CH63" s="92">
        <v>0</v>
      </c>
      <c r="CI63" s="92">
        <v>0</v>
      </c>
      <c r="CJ63" s="92">
        <v>0</v>
      </c>
      <c r="CK63" s="92">
        <v>0</v>
      </c>
      <c r="CL63" s="92">
        <v>0</v>
      </c>
      <c r="CM63" s="92">
        <v>0</v>
      </c>
      <c r="CN63" s="92">
        <v>0.70932983500000002</v>
      </c>
      <c r="CO63" s="92">
        <v>0</v>
      </c>
      <c r="CP63" s="92">
        <v>0</v>
      </c>
      <c r="CQ63" s="92">
        <v>0</v>
      </c>
      <c r="CR63" s="92">
        <v>0</v>
      </c>
      <c r="CS63" s="92">
        <v>0</v>
      </c>
      <c r="CT63" s="92">
        <v>0</v>
      </c>
      <c r="CU63" s="92">
        <v>0</v>
      </c>
      <c r="CV63" s="92">
        <v>0</v>
      </c>
      <c r="CW63" s="92">
        <v>0</v>
      </c>
      <c r="CX63" s="92">
        <v>0</v>
      </c>
      <c r="CY63" s="92">
        <v>0</v>
      </c>
      <c r="CZ63" s="92">
        <v>0</v>
      </c>
      <c r="DA63" s="92">
        <v>0</v>
      </c>
      <c r="DB63" s="92">
        <v>0</v>
      </c>
      <c r="DC63" s="92">
        <v>0</v>
      </c>
      <c r="DD63" s="92">
        <v>0</v>
      </c>
      <c r="DE63" s="92">
        <v>0</v>
      </c>
      <c r="DF63" s="92">
        <v>0</v>
      </c>
      <c r="DG63" s="92">
        <v>0</v>
      </c>
      <c r="DH63" s="92">
        <v>0</v>
      </c>
      <c r="DI63" s="92">
        <v>0</v>
      </c>
      <c r="DJ63" s="92">
        <v>0</v>
      </c>
      <c r="DK63" s="92">
        <v>0</v>
      </c>
      <c r="DL63" s="92">
        <v>0</v>
      </c>
      <c r="DM63" s="92">
        <v>0</v>
      </c>
      <c r="DN63" s="92">
        <v>0</v>
      </c>
      <c r="DO63" s="92">
        <v>0</v>
      </c>
      <c r="DP63" s="92">
        <v>0</v>
      </c>
      <c r="DQ63" s="92">
        <v>0</v>
      </c>
      <c r="DR63" s="92">
        <v>0</v>
      </c>
      <c r="DS63" s="92">
        <v>0</v>
      </c>
      <c r="DT63" s="92">
        <v>0</v>
      </c>
      <c r="DU63" s="92">
        <v>0</v>
      </c>
      <c r="DV63" s="92">
        <v>0</v>
      </c>
      <c r="DW63" s="92">
        <v>0</v>
      </c>
      <c r="DX63" s="92">
        <v>0</v>
      </c>
      <c r="DY63" s="92">
        <v>0</v>
      </c>
      <c r="DZ63" s="92">
        <v>2.2768270199999999E-2</v>
      </c>
      <c r="EA63" s="92">
        <v>0</v>
      </c>
      <c r="EB63" s="92">
        <v>0</v>
      </c>
      <c r="EC63" s="92">
        <v>0</v>
      </c>
      <c r="ED63" s="92">
        <v>0</v>
      </c>
      <c r="EE63" s="92">
        <v>0</v>
      </c>
      <c r="EF63" s="92">
        <v>0</v>
      </c>
      <c r="EG63" s="92">
        <v>0</v>
      </c>
      <c r="EH63" s="92">
        <v>0</v>
      </c>
      <c r="EI63" s="92">
        <v>0</v>
      </c>
      <c r="EJ63" s="92">
        <v>0</v>
      </c>
      <c r="EK63" s="92">
        <v>0</v>
      </c>
      <c r="EL63" s="92">
        <v>0</v>
      </c>
      <c r="EM63" s="92">
        <v>0</v>
      </c>
      <c r="EN63" s="92">
        <v>0</v>
      </c>
      <c r="EO63" s="92">
        <v>0</v>
      </c>
      <c r="EP63" s="92">
        <v>0</v>
      </c>
      <c r="EQ63" s="92">
        <v>0</v>
      </c>
      <c r="ER63" s="92">
        <v>0</v>
      </c>
      <c r="ES63" s="92">
        <v>0</v>
      </c>
      <c r="ET63" s="92">
        <v>0</v>
      </c>
      <c r="EU63" s="92">
        <v>0</v>
      </c>
      <c r="EV63" s="92">
        <v>0</v>
      </c>
      <c r="EW63" s="92">
        <v>0</v>
      </c>
      <c r="EX63" s="92">
        <v>0.30249273300000001</v>
      </c>
      <c r="EY63" s="92">
        <v>0</v>
      </c>
      <c r="EZ63" s="92">
        <v>0</v>
      </c>
      <c r="FA63" s="92">
        <v>0</v>
      </c>
      <c r="FB63" s="92">
        <v>0</v>
      </c>
      <c r="FC63" s="92">
        <v>0</v>
      </c>
      <c r="FD63" s="92">
        <v>0</v>
      </c>
      <c r="FE63" s="92">
        <v>0</v>
      </c>
      <c r="FF63" s="92">
        <v>0</v>
      </c>
      <c r="FG63" s="92">
        <v>0</v>
      </c>
      <c r="FH63" s="92">
        <v>0</v>
      </c>
      <c r="FI63" s="92">
        <v>0</v>
      </c>
      <c r="FJ63" s="92">
        <v>0</v>
      </c>
      <c r="FK63" s="92">
        <v>0</v>
      </c>
      <c r="FL63" s="92">
        <v>0</v>
      </c>
      <c r="FM63" s="92">
        <v>0</v>
      </c>
      <c r="FN63" s="92">
        <v>0</v>
      </c>
      <c r="FO63" s="92">
        <v>0</v>
      </c>
      <c r="FP63" s="92">
        <v>0</v>
      </c>
      <c r="FQ63" s="92">
        <v>0</v>
      </c>
      <c r="FR63" s="92">
        <v>0</v>
      </c>
      <c r="FS63" s="92">
        <v>0</v>
      </c>
      <c r="FT63" s="92">
        <v>0</v>
      </c>
      <c r="FU63" s="92">
        <v>0</v>
      </c>
      <c r="FV63" s="92">
        <v>0</v>
      </c>
      <c r="FW63" s="92">
        <v>0</v>
      </c>
      <c r="FX63" s="92">
        <v>0</v>
      </c>
      <c r="FY63" s="92">
        <v>0</v>
      </c>
      <c r="FZ63" s="92">
        <v>0</v>
      </c>
      <c r="GA63" s="92">
        <v>0</v>
      </c>
      <c r="GB63" s="92">
        <v>0</v>
      </c>
      <c r="GC63" s="92">
        <v>0</v>
      </c>
      <c r="GD63" s="92">
        <v>0</v>
      </c>
      <c r="GE63" s="92">
        <v>0</v>
      </c>
      <c r="GF63" s="92">
        <v>0</v>
      </c>
      <c r="GG63" s="92">
        <v>0</v>
      </c>
      <c r="GH63" s="92">
        <v>0</v>
      </c>
      <c r="GI63" s="92">
        <v>0</v>
      </c>
      <c r="GJ63" s="92">
        <v>7.0000000000000007E-2</v>
      </c>
      <c r="GK63" s="92">
        <v>0</v>
      </c>
      <c r="GL63" s="92">
        <v>0</v>
      </c>
      <c r="GM63" s="92">
        <v>0</v>
      </c>
      <c r="GN63" s="92">
        <v>0</v>
      </c>
      <c r="GO63" s="92">
        <v>0</v>
      </c>
      <c r="GP63" s="92">
        <v>0</v>
      </c>
      <c r="GQ63" s="92">
        <v>0</v>
      </c>
      <c r="GR63" s="92">
        <v>0</v>
      </c>
      <c r="GS63" s="92">
        <v>0</v>
      </c>
      <c r="GT63" s="92">
        <v>0</v>
      </c>
      <c r="GU63" s="92">
        <v>0</v>
      </c>
      <c r="GV63" s="92">
        <v>0</v>
      </c>
      <c r="GW63" s="92">
        <v>0</v>
      </c>
      <c r="GX63" s="92">
        <v>0</v>
      </c>
      <c r="GY63" s="92">
        <v>0</v>
      </c>
      <c r="GZ63" s="92">
        <v>0</v>
      </c>
      <c r="HA63" s="92">
        <v>0</v>
      </c>
      <c r="HB63" s="92">
        <v>0</v>
      </c>
      <c r="HC63" s="92">
        <v>0</v>
      </c>
      <c r="HD63" s="92">
        <v>0</v>
      </c>
      <c r="HE63" s="92">
        <v>0</v>
      </c>
      <c r="HF63" s="92">
        <v>0</v>
      </c>
      <c r="HG63" s="92">
        <v>0</v>
      </c>
      <c r="HH63" s="92">
        <v>0.93</v>
      </c>
      <c r="HI63" s="92">
        <v>0</v>
      </c>
      <c r="HJ63" s="92">
        <v>0</v>
      </c>
      <c r="HK63" s="92">
        <v>0</v>
      </c>
      <c r="HL63" s="92">
        <v>0</v>
      </c>
      <c r="HM63" s="92">
        <v>0</v>
      </c>
      <c r="HN63" s="92">
        <v>0</v>
      </c>
      <c r="HO63" s="92">
        <v>0</v>
      </c>
      <c r="HP63" s="92">
        <v>0</v>
      </c>
      <c r="HQ63" s="92">
        <v>0</v>
      </c>
      <c r="HR63" s="92">
        <v>0</v>
      </c>
      <c r="HS63" s="92">
        <v>0</v>
      </c>
      <c r="HT63" s="92">
        <v>0</v>
      </c>
      <c r="HU63" s="92">
        <v>0</v>
      </c>
      <c r="HV63" s="92">
        <v>0</v>
      </c>
      <c r="HW63" s="92">
        <v>0</v>
      </c>
      <c r="HX63" s="92">
        <v>0</v>
      </c>
      <c r="HY63" s="92">
        <v>0</v>
      </c>
      <c r="HZ63" s="92">
        <v>0</v>
      </c>
      <c r="IA63" s="92">
        <v>0</v>
      </c>
      <c r="IB63" s="92">
        <v>0</v>
      </c>
      <c r="IC63" s="92">
        <v>0</v>
      </c>
      <c r="ID63" s="92">
        <v>0</v>
      </c>
      <c r="IE63" s="92">
        <v>0</v>
      </c>
      <c r="IF63" s="92">
        <v>0</v>
      </c>
      <c r="IG63" s="92">
        <v>0</v>
      </c>
      <c r="IH63" s="92">
        <v>0</v>
      </c>
      <c r="II63" s="92">
        <v>0</v>
      </c>
      <c r="IJ63" s="92">
        <v>0</v>
      </c>
      <c r="IK63" s="92">
        <v>0</v>
      </c>
      <c r="IL63" s="92">
        <v>0</v>
      </c>
      <c r="IM63" s="92">
        <v>0</v>
      </c>
      <c r="IN63" s="92">
        <v>0</v>
      </c>
      <c r="IO63" s="92">
        <v>0</v>
      </c>
      <c r="IP63" s="92">
        <v>0</v>
      </c>
      <c r="IQ63" s="92">
        <v>0</v>
      </c>
      <c r="IR63" s="92">
        <v>0</v>
      </c>
      <c r="IS63" s="92">
        <v>0</v>
      </c>
      <c r="IT63" s="92">
        <v>4.3479902700000002E-3</v>
      </c>
      <c r="IU63" s="92">
        <v>0.32526100299999999</v>
      </c>
      <c r="IV63" s="92">
        <v>3.4319861000000002E-3</v>
      </c>
      <c r="IW63" s="92">
        <v>20</v>
      </c>
      <c r="IX63" s="92">
        <v>3.4</v>
      </c>
      <c r="IY63" s="92">
        <v>0</v>
      </c>
      <c r="IZ63" s="92">
        <v>1</v>
      </c>
      <c r="JA63" s="92">
        <v>0</v>
      </c>
      <c r="JB63" s="92">
        <v>-154349.76800000001</v>
      </c>
      <c r="JC63" s="92">
        <v>-2063.3008</v>
      </c>
      <c r="JD63" s="92">
        <v>-6.7111128799999999E-4</v>
      </c>
      <c r="JE63" s="92">
        <v>-66.595551999999998</v>
      </c>
      <c r="JF63" s="92">
        <v>-0.89022910700000002</v>
      </c>
      <c r="JG63" s="92">
        <v>2.11150344E-2</v>
      </c>
      <c r="JH63" s="92">
        <v>1.57955672</v>
      </c>
      <c r="JI63" s="92">
        <v>74.807205800000006</v>
      </c>
      <c r="JJ63" s="92">
        <v>3.1372969200000001E-3</v>
      </c>
      <c r="JK63" s="92">
        <v>0</v>
      </c>
      <c r="JL63" s="92">
        <v>0</v>
      </c>
      <c r="JM63" s="92">
        <v>0</v>
      </c>
      <c r="JN63" s="92">
        <v>0</v>
      </c>
      <c r="JO63" s="92">
        <v>0</v>
      </c>
      <c r="JP63" s="92">
        <v>0</v>
      </c>
      <c r="JQ63" s="92">
        <v>0</v>
      </c>
      <c r="JR63" s="92">
        <v>0</v>
      </c>
      <c r="JS63" s="92">
        <v>0</v>
      </c>
      <c r="JT63" s="92">
        <v>0</v>
      </c>
      <c r="JU63" s="92">
        <v>0</v>
      </c>
      <c r="JV63" s="92">
        <v>0</v>
      </c>
      <c r="JW63" s="92">
        <v>0</v>
      </c>
      <c r="JX63" s="92">
        <v>0</v>
      </c>
      <c r="JY63" s="92">
        <v>0</v>
      </c>
      <c r="JZ63" s="92">
        <v>0</v>
      </c>
      <c r="KA63" s="92">
        <v>0</v>
      </c>
      <c r="KB63" s="92">
        <v>0</v>
      </c>
      <c r="KC63" s="92">
        <v>0</v>
      </c>
      <c r="KD63" s="92">
        <v>0</v>
      </c>
      <c r="KE63" s="92">
        <v>0</v>
      </c>
      <c r="KF63" s="92">
        <v>0</v>
      </c>
      <c r="KG63" s="92">
        <v>0</v>
      </c>
      <c r="KH63" s="92">
        <v>0</v>
      </c>
      <c r="KI63" s="92">
        <v>0</v>
      </c>
      <c r="KJ63" s="92">
        <v>0</v>
      </c>
      <c r="KK63" s="92">
        <v>0</v>
      </c>
      <c r="KL63" s="92">
        <v>0</v>
      </c>
      <c r="KM63" s="92">
        <v>0</v>
      </c>
      <c r="KN63" s="92">
        <v>0</v>
      </c>
      <c r="KO63" s="92">
        <v>0</v>
      </c>
      <c r="KP63" s="92">
        <v>0</v>
      </c>
      <c r="KQ63" s="92">
        <v>0</v>
      </c>
      <c r="KR63" s="92">
        <v>0</v>
      </c>
      <c r="KS63" s="92">
        <v>0</v>
      </c>
      <c r="KT63" s="92">
        <v>0</v>
      </c>
      <c r="KU63" s="92">
        <v>0</v>
      </c>
      <c r="KV63" s="92">
        <v>0</v>
      </c>
      <c r="KW63" s="92">
        <v>0</v>
      </c>
      <c r="KX63" s="92">
        <v>0</v>
      </c>
      <c r="KY63" s="92">
        <v>0</v>
      </c>
      <c r="KZ63" s="92">
        <v>0</v>
      </c>
      <c r="LA63" s="92">
        <v>0</v>
      </c>
      <c r="LB63" s="92">
        <v>0</v>
      </c>
      <c r="LC63" s="92">
        <v>0</v>
      </c>
      <c r="LD63" s="92">
        <v>0</v>
      </c>
      <c r="LE63" s="92">
        <v>0</v>
      </c>
      <c r="LF63" s="92">
        <v>0</v>
      </c>
      <c r="LG63" s="92">
        <v>0</v>
      </c>
      <c r="LH63" s="92">
        <v>0</v>
      </c>
      <c r="LI63" s="92">
        <v>0</v>
      </c>
      <c r="LJ63" s="92">
        <v>0</v>
      </c>
      <c r="LK63" s="92">
        <v>0</v>
      </c>
      <c r="LL63" s="92">
        <v>0</v>
      </c>
      <c r="LM63" s="92">
        <v>0</v>
      </c>
      <c r="LN63" s="92">
        <v>0</v>
      </c>
      <c r="LO63" s="92">
        <v>0</v>
      </c>
      <c r="LP63" s="92">
        <v>0</v>
      </c>
      <c r="LQ63" s="92">
        <v>0</v>
      </c>
      <c r="LR63" s="92">
        <v>0</v>
      </c>
      <c r="LS63" s="92">
        <v>0</v>
      </c>
      <c r="LT63" s="92">
        <v>0</v>
      </c>
      <c r="LU63" s="92">
        <v>0</v>
      </c>
      <c r="LV63" s="92">
        <v>0</v>
      </c>
      <c r="LW63" s="92">
        <v>0</v>
      </c>
      <c r="LX63" s="92">
        <v>0</v>
      </c>
      <c r="LY63" s="92">
        <v>0</v>
      </c>
      <c r="LZ63" s="92">
        <v>0</v>
      </c>
      <c r="MA63" s="92">
        <v>0</v>
      </c>
      <c r="MB63" s="92">
        <v>0</v>
      </c>
      <c r="MC63" s="92">
        <v>0</v>
      </c>
      <c r="MD63" s="92">
        <v>0</v>
      </c>
      <c r="ME63" s="92">
        <v>0</v>
      </c>
      <c r="MF63" s="92">
        <v>0</v>
      </c>
      <c r="MG63" s="92">
        <v>0</v>
      </c>
      <c r="MH63" s="92">
        <v>0</v>
      </c>
      <c r="MI63" s="92">
        <v>0</v>
      </c>
      <c r="MJ63" s="92">
        <v>0</v>
      </c>
      <c r="MK63" s="92">
        <v>0</v>
      </c>
      <c r="ML63" s="92">
        <v>0</v>
      </c>
      <c r="MM63" s="92">
        <v>0</v>
      </c>
      <c r="MN63" s="92">
        <v>0</v>
      </c>
      <c r="MO63" s="92">
        <v>0</v>
      </c>
      <c r="MP63" s="92">
        <v>0</v>
      </c>
      <c r="MQ63" s="92">
        <v>0</v>
      </c>
      <c r="MR63" s="92">
        <v>0</v>
      </c>
      <c r="MS63" s="92">
        <v>0</v>
      </c>
      <c r="MT63" s="92">
        <v>0</v>
      </c>
      <c r="MU63" s="92">
        <v>0</v>
      </c>
      <c r="MV63" s="92">
        <v>0</v>
      </c>
      <c r="MW63" s="92">
        <v>0</v>
      </c>
      <c r="MX63" s="92">
        <v>0</v>
      </c>
      <c r="MY63" s="92">
        <v>0</v>
      </c>
      <c r="MZ63" s="92">
        <v>0</v>
      </c>
      <c r="NA63" s="92">
        <v>0</v>
      </c>
      <c r="NB63" s="92">
        <v>0</v>
      </c>
      <c r="NC63" s="92">
        <v>0</v>
      </c>
      <c r="ND63" s="92">
        <v>0</v>
      </c>
      <c r="NE63" s="92">
        <v>0</v>
      </c>
      <c r="NF63" s="92">
        <v>0</v>
      </c>
      <c r="NG63" s="92">
        <v>0</v>
      </c>
      <c r="NH63" s="92">
        <v>0</v>
      </c>
      <c r="NI63" s="92">
        <v>0</v>
      </c>
      <c r="NJ63" s="92">
        <v>0</v>
      </c>
      <c r="NK63" s="92">
        <v>0</v>
      </c>
      <c r="NL63" s="92">
        <v>0</v>
      </c>
      <c r="NM63" s="92">
        <v>0</v>
      </c>
      <c r="NN63" s="92">
        <v>0</v>
      </c>
      <c r="NO63" s="92">
        <v>0</v>
      </c>
      <c r="NP63" s="92">
        <v>0</v>
      </c>
      <c r="NQ63" s="92">
        <v>0</v>
      </c>
      <c r="NR63" s="92">
        <v>0</v>
      </c>
      <c r="NS63" s="92">
        <v>0</v>
      </c>
      <c r="NT63" s="92">
        <v>0</v>
      </c>
      <c r="NU63" s="92">
        <v>0</v>
      </c>
      <c r="NV63" s="92">
        <v>0</v>
      </c>
      <c r="NW63" s="92">
        <v>0</v>
      </c>
      <c r="NX63" s="92">
        <v>0</v>
      </c>
      <c r="NY63" s="92">
        <v>0</v>
      </c>
      <c r="NZ63" s="92">
        <v>0</v>
      </c>
      <c r="OA63" s="92">
        <v>0</v>
      </c>
      <c r="OB63" s="92">
        <v>0</v>
      </c>
      <c r="OC63" s="92">
        <v>0</v>
      </c>
      <c r="OD63" s="92">
        <v>0</v>
      </c>
      <c r="OE63" s="92">
        <v>0</v>
      </c>
      <c r="OF63" s="92">
        <v>0</v>
      </c>
      <c r="OG63" s="92">
        <v>0</v>
      </c>
      <c r="OH63" s="92">
        <v>0</v>
      </c>
      <c r="OI63" s="92">
        <v>0</v>
      </c>
      <c r="OJ63" s="92">
        <v>0</v>
      </c>
      <c r="OK63" s="92">
        <v>0</v>
      </c>
      <c r="OL63" s="92">
        <v>0</v>
      </c>
      <c r="OM63" s="92">
        <v>0</v>
      </c>
      <c r="ON63" s="92">
        <v>0</v>
      </c>
      <c r="OO63" s="92">
        <v>0</v>
      </c>
      <c r="OP63" s="92">
        <v>0</v>
      </c>
      <c r="OQ63" s="92">
        <v>0</v>
      </c>
      <c r="OR63" s="92">
        <v>0</v>
      </c>
      <c r="OS63" s="92">
        <v>0</v>
      </c>
      <c r="OT63" s="92">
        <v>0</v>
      </c>
      <c r="OU63" s="92">
        <v>0</v>
      </c>
      <c r="OV63" s="92">
        <v>0</v>
      </c>
      <c r="OW63" s="92">
        <v>0</v>
      </c>
      <c r="OX63" s="92">
        <v>0</v>
      </c>
      <c r="OY63" s="92">
        <v>0</v>
      </c>
      <c r="OZ63" s="92">
        <v>0</v>
      </c>
      <c r="PA63" s="92">
        <v>0</v>
      </c>
      <c r="PB63" s="92">
        <v>0</v>
      </c>
      <c r="PC63" s="92">
        <v>0</v>
      </c>
      <c r="PD63" s="92">
        <v>0</v>
      </c>
      <c r="PE63" s="92">
        <v>0</v>
      </c>
      <c r="PF63" s="92">
        <v>0</v>
      </c>
      <c r="PG63" s="92">
        <v>0</v>
      </c>
      <c r="PH63" s="92">
        <v>0</v>
      </c>
      <c r="PI63" s="92">
        <v>0</v>
      </c>
      <c r="PJ63" s="92">
        <v>0</v>
      </c>
      <c r="PK63" s="92">
        <v>0</v>
      </c>
      <c r="PL63" s="92">
        <v>0</v>
      </c>
      <c r="PM63" s="92">
        <v>0</v>
      </c>
      <c r="PN63" s="92">
        <v>0</v>
      </c>
      <c r="PO63" s="92">
        <v>0</v>
      </c>
      <c r="PP63" s="92">
        <v>0</v>
      </c>
      <c r="PQ63" s="92">
        <v>0</v>
      </c>
      <c r="PR63" s="92">
        <v>0</v>
      </c>
      <c r="PS63" s="92">
        <v>0</v>
      </c>
      <c r="PT63" s="92">
        <v>0</v>
      </c>
      <c r="PU63" s="92">
        <v>0</v>
      </c>
      <c r="PV63" s="92">
        <v>0</v>
      </c>
      <c r="PW63" s="92">
        <v>0</v>
      </c>
      <c r="PX63" s="92">
        <v>0</v>
      </c>
      <c r="PY63" s="92">
        <v>0</v>
      </c>
      <c r="PZ63" s="92">
        <v>0</v>
      </c>
      <c r="QA63" s="92">
        <v>0</v>
      </c>
      <c r="QB63" s="92">
        <v>0</v>
      </c>
      <c r="QC63" s="92">
        <v>0</v>
      </c>
      <c r="QD63" s="92">
        <v>0</v>
      </c>
      <c r="QE63" s="92">
        <v>0</v>
      </c>
      <c r="QF63" s="92">
        <v>0</v>
      </c>
      <c r="QG63" s="92">
        <v>0</v>
      </c>
      <c r="QH63" s="92">
        <v>0</v>
      </c>
      <c r="QI63" s="92">
        <v>0</v>
      </c>
      <c r="QJ63" s="92">
        <v>0</v>
      </c>
      <c r="QK63" s="92">
        <v>0</v>
      </c>
      <c r="QL63" s="92">
        <v>0</v>
      </c>
      <c r="QM63" s="92">
        <v>0</v>
      </c>
      <c r="QN63" s="92">
        <v>0</v>
      </c>
      <c r="QO63" s="92">
        <v>0</v>
      </c>
      <c r="QP63" s="92">
        <v>0</v>
      </c>
      <c r="QQ63" s="92">
        <v>0</v>
      </c>
      <c r="QR63" s="92">
        <v>0</v>
      </c>
      <c r="QS63" s="92">
        <v>0</v>
      </c>
      <c r="QT63" s="92">
        <v>0</v>
      </c>
      <c r="QU63" s="92">
        <v>0</v>
      </c>
      <c r="QV63" s="92">
        <v>0</v>
      </c>
      <c r="QW63" s="92">
        <v>0</v>
      </c>
      <c r="QX63" s="92">
        <v>0</v>
      </c>
      <c r="QY63" s="92">
        <v>0</v>
      </c>
      <c r="QZ63" s="92">
        <v>0</v>
      </c>
      <c r="RA63" s="92">
        <v>0</v>
      </c>
      <c r="RB63" s="92">
        <v>0</v>
      </c>
      <c r="RC63" s="92">
        <v>0</v>
      </c>
      <c r="RD63" s="92">
        <v>0</v>
      </c>
      <c r="RE63" s="92">
        <v>0</v>
      </c>
      <c r="RF63" s="92">
        <v>0</v>
      </c>
      <c r="RG63" s="92">
        <v>0</v>
      </c>
      <c r="RH63" s="92">
        <v>0</v>
      </c>
      <c r="RI63" s="92">
        <v>0</v>
      </c>
      <c r="RJ63" s="92">
        <v>0</v>
      </c>
      <c r="RK63" s="92">
        <v>0</v>
      </c>
      <c r="RL63" s="92">
        <v>0</v>
      </c>
      <c r="RM63" s="92">
        <v>0</v>
      </c>
      <c r="RN63" s="92">
        <v>0</v>
      </c>
      <c r="RO63" s="92">
        <v>0</v>
      </c>
      <c r="RP63" s="92">
        <v>0</v>
      </c>
      <c r="RQ63" s="92">
        <v>0</v>
      </c>
      <c r="RR63" s="92">
        <v>0</v>
      </c>
      <c r="RS63" s="92">
        <v>0</v>
      </c>
      <c r="RT63" s="92">
        <v>0</v>
      </c>
      <c r="RU63" s="92">
        <v>0</v>
      </c>
      <c r="RV63" s="92">
        <v>0</v>
      </c>
      <c r="RW63" s="92">
        <v>0</v>
      </c>
      <c r="RX63" s="92">
        <v>0</v>
      </c>
      <c r="RY63" s="92">
        <v>0</v>
      </c>
      <c r="RZ63" s="92">
        <v>0</v>
      </c>
      <c r="SA63" s="92">
        <v>0</v>
      </c>
      <c r="SB63" s="92">
        <v>0</v>
      </c>
      <c r="SC63" s="92">
        <v>0</v>
      </c>
      <c r="SD63" s="92">
        <v>0</v>
      </c>
      <c r="SE63" s="92">
        <v>0</v>
      </c>
      <c r="SF63" s="92">
        <v>0</v>
      </c>
      <c r="SG63" s="92">
        <v>0</v>
      </c>
      <c r="SH63" s="92">
        <v>0</v>
      </c>
      <c r="SI63" s="92">
        <v>0</v>
      </c>
      <c r="SJ63" s="92">
        <v>0</v>
      </c>
      <c r="SK63" s="92">
        <v>0</v>
      </c>
      <c r="SL63" s="92">
        <v>0</v>
      </c>
      <c r="SM63" s="92">
        <v>0</v>
      </c>
      <c r="SN63" s="92">
        <v>0</v>
      </c>
      <c r="SO63" s="92">
        <v>0</v>
      </c>
      <c r="SP63" s="92">
        <v>0</v>
      </c>
      <c r="SQ63" s="92">
        <v>0</v>
      </c>
      <c r="SR63" s="92">
        <v>0</v>
      </c>
      <c r="SS63" s="92">
        <v>0</v>
      </c>
      <c r="ST63" s="92">
        <v>0</v>
      </c>
      <c r="SU63" s="92">
        <v>0</v>
      </c>
      <c r="SV63" s="92">
        <v>0</v>
      </c>
      <c r="SW63" s="92">
        <v>0</v>
      </c>
      <c r="SX63" s="92">
        <v>0</v>
      </c>
      <c r="SY63" s="92">
        <v>0</v>
      </c>
      <c r="SZ63" s="92">
        <v>0</v>
      </c>
      <c r="TA63" s="92">
        <v>0</v>
      </c>
      <c r="TB63" s="92">
        <v>0</v>
      </c>
      <c r="TC63" s="92">
        <v>3.4</v>
      </c>
      <c r="TD63" s="92">
        <v>0</v>
      </c>
      <c r="TE63" s="92">
        <v>0</v>
      </c>
      <c r="TF63" s="92">
        <v>0</v>
      </c>
      <c r="TG63" s="92">
        <v>0</v>
      </c>
      <c r="TH63" s="92">
        <v>0</v>
      </c>
      <c r="TI63" s="92">
        <v>0</v>
      </c>
      <c r="TJ63" s="92">
        <v>0</v>
      </c>
      <c r="TK63" s="92">
        <v>0</v>
      </c>
      <c r="TL63" s="92">
        <v>0</v>
      </c>
      <c r="TM63" s="92">
        <v>0</v>
      </c>
      <c r="TN63" s="92">
        <v>0</v>
      </c>
      <c r="TO63" s="92">
        <v>0</v>
      </c>
      <c r="TP63" s="92">
        <v>0</v>
      </c>
      <c r="TQ63" s="92">
        <v>-780.01264212399997</v>
      </c>
      <c r="TR63" s="92">
        <v>0</v>
      </c>
      <c r="TS63" s="92">
        <v>0</v>
      </c>
      <c r="TT63" s="92">
        <v>0</v>
      </c>
      <c r="TU63" s="92">
        <v>0</v>
      </c>
      <c r="TV63" s="92">
        <v>0</v>
      </c>
      <c r="TW63" s="92">
        <v>0</v>
      </c>
      <c r="TX63" s="92">
        <v>0</v>
      </c>
      <c r="TY63" s="92">
        <v>0</v>
      </c>
      <c r="TZ63" s="92">
        <v>0</v>
      </c>
      <c r="UA63" s="92">
        <v>0</v>
      </c>
      <c r="UB63" s="92">
        <v>0</v>
      </c>
      <c r="UC63" s="92">
        <v>0</v>
      </c>
      <c r="UD63" s="92">
        <v>0</v>
      </c>
      <c r="UE63" s="92">
        <v>0</v>
      </c>
      <c r="UF63" s="92">
        <v>0</v>
      </c>
      <c r="UG63" s="92">
        <v>0</v>
      </c>
      <c r="UH63" s="92">
        <v>0</v>
      </c>
      <c r="UI63" s="92">
        <v>0</v>
      </c>
      <c r="UJ63" s="92">
        <v>0</v>
      </c>
      <c r="UK63" s="92">
        <v>0</v>
      </c>
      <c r="UL63" s="92">
        <v>0</v>
      </c>
      <c r="UM63" s="92">
        <v>0</v>
      </c>
      <c r="UN63" s="92">
        <v>0</v>
      </c>
      <c r="UO63" s="92">
        <v>0</v>
      </c>
      <c r="UP63" s="92">
        <v>0</v>
      </c>
      <c r="UQ63" s="92">
        <v>0</v>
      </c>
      <c r="UR63" s="92">
        <v>0</v>
      </c>
      <c r="US63" s="92">
        <v>0</v>
      </c>
      <c r="UT63" s="92">
        <v>0</v>
      </c>
      <c r="UU63" s="92">
        <v>0</v>
      </c>
      <c r="UV63" s="92">
        <v>0</v>
      </c>
      <c r="UW63" s="92">
        <v>0</v>
      </c>
      <c r="UX63" s="92">
        <v>0</v>
      </c>
      <c r="UY63" s="92">
        <v>0</v>
      </c>
      <c r="UZ63" s="92">
        <v>0</v>
      </c>
      <c r="VA63" s="92">
        <v>0</v>
      </c>
      <c r="VB63" s="92">
        <v>0</v>
      </c>
      <c r="VC63" s="92">
        <v>0</v>
      </c>
      <c r="VD63" s="92">
        <v>0</v>
      </c>
      <c r="VE63" s="92">
        <v>0</v>
      </c>
      <c r="VF63" s="92">
        <v>0</v>
      </c>
      <c r="VG63" s="92">
        <v>0</v>
      </c>
      <c r="VH63" s="92">
        <v>0</v>
      </c>
      <c r="VI63" s="92">
        <v>0</v>
      </c>
      <c r="VJ63" s="92">
        <v>0</v>
      </c>
      <c r="VK63" s="92">
        <v>0</v>
      </c>
      <c r="VL63" s="92">
        <v>0</v>
      </c>
      <c r="VM63" s="92">
        <v>0</v>
      </c>
      <c r="VN63" s="92">
        <v>0</v>
      </c>
      <c r="VO63" s="92">
        <v>0</v>
      </c>
      <c r="VP63" s="92">
        <v>0</v>
      </c>
      <c r="VQ63" s="92">
        <v>0</v>
      </c>
      <c r="VR63" s="92">
        <v>0</v>
      </c>
      <c r="VS63" s="92">
        <v>0</v>
      </c>
      <c r="VT63" s="92">
        <v>0</v>
      </c>
      <c r="VU63" s="92">
        <v>0</v>
      </c>
      <c r="VV63" s="92">
        <v>0</v>
      </c>
      <c r="VW63" s="92">
        <v>0</v>
      </c>
      <c r="VX63" s="92">
        <v>0</v>
      </c>
      <c r="VY63" s="92">
        <v>0</v>
      </c>
      <c r="VZ63" s="92">
        <v>0</v>
      </c>
      <c r="WA63" s="92">
        <v>0</v>
      </c>
      <c r="WB63" s="92">
        <v>0</v>
      </c>
      <c r="WC63" s="92">
        <v>0</v>
      </c>
    </row>
    <row r="64" spans="2:601" ht="13.5" customHeight="1">
      <c r="B64" s="851" t="s">
        <v>2756</v>
      </c>
      <c r="C64" s="92">
        <v>0</v>
      </c>
      <c r="D64" s="92">
        <v>429389.701</v>
      </c>
      <c r="E64" s="92">
        <v>-1404.21784</v>
      </c>
      <c r="F64" s="92">
        <v>18923.216700000001</v>
      </c>
      <c r="G64" s="92">
        <v>0.124149416</v>
      </c>
      <c r="H64" s="92">
        <v>19.706325499999998</v>
      </c>
      <c r="I64" s="92">
        <v>6.54763625</v>
      </c>
      <c r="J64" s="92">
        <v>2.74725997</v>
      </c>
      <c r="K64" s="92">
        <v>109.745959</v>
      </c>
      <c r="L64" s="92">
        <v>13.374059600000001</v>
      </c>
      <c r="M64" s="92">
        <v>4.22251719E-7</v>
      </c>
      <c r="N64" s="92">
        <v>0</v>
      </c>
      <c r="O64" s="92">
        <v>0.54035617599999997</v>
      </c>
      <c r="P64" s="92">
        <v>0.176367307</v>
      </c>
      <c r="Q64" s="92">
        <v>7.4000268499999994E-2</v>
      </c>
      <c r="R64" s="92">
        <v>2.9561203800000002</v>
      </c>
      <c r="S64" s="92">
        <v>0.360244061</v>
      </c>
      <c r="T64" s="92">
        <v>67.764710699999995</v>
      </c>
      <c r="U64" s="92">
        <v>4.3150782899999998</v>
      </c>
      <c r="V64" s="92">
        <v>2.9280880200000001</v>
      </c>
      <c r="W64" s="92">
        <v>3.4714250199999999</v>
      </c>
      <c r="X64" s="92">
        <v>0</v>
      </c>
      <c r="Y64" s="92">
        <v>1.14637807E-2</v>
      </c>
      <c r="Z64" s="92">
        <v>4.1571746799999999E-7</v>
      </c>
      <c r="AA64" s="92">
        <v>3.2811863199999999E-5</v>
      </c>
      <c r="AB64" s="92">
        <v>1.7180783300000002E-5</v>
      </c>
      <c r="AC64" s="92">
        <v>0</v>
      </c>
      <c r="AD64" s="92">
        <v>0</v>
      </c>
      <c r="AE64" s="92">
        <v>18.779671400000002</v>
      </c>
      <c r="AF64" s="92">
        <v>24.130007899999999</v>
      </c>
      <c r="AG64" s="92">
        <v>0</v>
      </c>
      <c r="AH64" s="92">
        <v>0</v>
      </c>
      <c r="AI64" s="92">
        <v>0</v>
      </c>
      <c r="AJ64" s="92">
        <v>0</v>
      </c>
      <c r="AK64" s="92">
        <v>0</v>
      </c>
      <c r="AL64" s="92">
        <v>0</v>
      </c>
      <c r="AM64" s="92">
        <v>0</v>
      </c>
      <c r="AN64" s="92">
        <v>5.5034878499999999E-8</v>
      </c>
      <c r="AO64" s="92">
        <v>0</v>
      </c>
      <c r="AP64" s="92">
        <v>0</v>
      </c>
      <c r="AQ64" s="92">
        <v>0</v>
      </c>
      <c r="AR64" s="92">
        <v>0</v>
      </c>
      <c r="AS64" s="92">
        <v>0</v>
      </c>
      <c r="AT64" s="92">
        <v>0</v>
      </c>
      <c r="AU64" s="92">
        <v>0</v>
      </c>
      <c r="AV64" s="92">
        <v>0</v>
      </c>
      <c r="AW64" s="92">
        <v>0</v>
      </c>
      <c r="AX64" s="92">
        <v>0</v>
      </c>
      <c r="AY64" s="92">
        <v>0</v>
      </c>
      <c r="AZ64" s="92">
        <v>0</v>
      </c>
      <c r="BA64" s="92">
        <v>0</v>
      </c>
      <c r="BB64" s="92">
        <v>0</v>
      </c>
      <c r="BC64" s="92">
        <v>0</v>
      </c>
      <c r="BD64" s="92">
        <v>0</v>
      </c>
      <c r="BE64" s="92">
        <v>0</v>
      </c>
      <c r="BF64" s="92">
        <v>0</v>
      </c>
      <c r="BG64" s="92">
        <v>0</v>
      </c>
      <c r="BH64" s="92">
        <v>0</v>
      </c>
      <c r="BI64" s="92">
        <v>0</v>
      </c>
      <c r="BJ64" s="92">
        <v>0</v>
      </c>
      <c r="BK64" s="92">
        <v>0</v>
      </c>
      <c r="BL64" s="92">
        <v>0</v>
      </c>
      <c r="BM64" s="92">
        <v>0</v>
      </c>
      <c r="BN64" s="92">
        <v>0</v>
      </c>
      <c r="BO64" s="92">
        <v>0</v>
      </c>
      <c r="BP64" s="92">
        <v>0.98553442999999996</v>
      </c>
      <c r="BQ64" s="92">
        <v>6.4657888800000003E-6</v>
      </c>
      <c r="BR64" s="92">
        <v>1.0263192900000001E-3</v>
      </c>
      <c r="BS64" s="92">
        <v>3.4100549899999998E-4</v>
      </c>
      <c r="BT64" s="92">
        <v>1.43079231E-4</v>
      </c>
      <c r="BU64" s="92">
        <v>5.7156466900000003E-3</v>
      </c>
      <c r="BV64" s="92">
        <v>6.9653042400000004E-4</v>
      </c>
      <c r="BW64" s="92">
        <v>2.1991166400000001E-11</v>
      </c>
      <c r="BX64" s="92">
        <v>0</v>
      </c>
      <c r="BY64" s="92">
        <v>2.81421295E-5</v>
      </c>
      <c r="BZ64" s="92">
        <v>9.1853333299999995E-6</v>
      </c>
      <c r="CA64" s="92">
        <v>3.8539860099999997E-6</v>
      </c>
      <c r="CB64" s="92">
        <v>1.5395682800000001E-4</v>
      </c>
      <c r="CC64" s="92">
        <v>1.8761763999999999E-5</v>
      </c>
      <c r="CD64" s="92">
        <v>3.52923378E-3</v>
      </c>
      <c r="CE64" s="92">
        <v>2.2473231100000001E-4</v>
      </c>
      <c r="CF64" s="92">
        <v>1.5249688300000001E-4</v>
      </c>
      <c r="CG64" s="92">
        <v>1.80794255E-4</v>
      </c>
      <c r="CH64" s="92">
        <v>0</v>
      </c>
      <c r="CI64" s="92">
        <v>5.9704175900000003E-7</v>
      </c>
      <c r="CJ64" s="92">
        <v>2.1650857999999999E-11</v>
      </c>
      <c r="CK64" s="92">
        <v>1.7088648999999999E-9</v>
      </c>
      <c r="CL64" s="92">
        <v>8.94787272E-10</v>
      </c>
      <c r="CM64" s="92">
        <v>0</v>
      </c>
      <c r="CN64" s="92">
        <v>0</v>
      </c>
      <c r="CO64" s="92">
        <v>9.7805848799999997E-4</v>
      </c>
      <c r="CP64" s="92">
        <v>1.2567077700000001E-3</v>
      </c>
      <c r="CQ64" s="92">
        <v>0</v>
      </c>
      <c r="CR64" s="92">
        <v>0</v>
      </c>
      <c r="CS64" s="92">
        <v>0</v>
      </c>
      <c r="CT64" s="92">
        <v>0</v>
      </c>
      <c r="CU64" s="92">
        <v>0</v>
      </c>
      <c r="CV64" s="92">
        <v>0</v>
      </c>
      <c r="CW64" s="92">
        <v>0</v>
      </c>
      <c r="CX64" s="92">
        <v>2.8662551600000001E-12</v>
      </c>
      <c r="CY64" s="92">
        <v>0</v>
      </c>
      <c r="CZ64" s="92">
        <v>0</v>
      </c>
      <c r="DA64" s="92">
        <v>0</v>
      </c>
      <c r="DB64" s="92">
        <v>0</v>
      </c>
      <c r="DC64" s="92">
        <v>0</v>
      </c>
      <c r="DD64" s="92">
        <v>0</v>
      </c>
      <c r="DE64" s="92">
        <v>0</v>
      </c>
      <c r="DF64" s="92">
        <v>0</v>
      </c>
      <c r="DG64" s="92">
        <v>0</v>
      </c>
      <c r="DH64" s="92">
        <v>0</v>
      </c>
      <c r="DI64" s="92">
        <v>0</v>
      </c>
      <c r="DJ64" s="92">
        <v>0</v>
      </c>
      <c r="DK64" s="92">
        <v>0</v>
      </c>
      <c r="DL64" s="92">
        <v>0</v>
      </c>
      <c r="DM64" s="92">
        <v>0</v>
      </c>
      <c r="DN64" s="92">
        <v>0</v>
      </c>
      <c r="DO64" s="92">
        <v>0</v>
      </c>
      <c r="DP64" s="92">
        <v>0</v>
      </c>
      <c r="DQ64" s="92">
        <v>0</v>
      </c>
      <c r="DR64" s="92">
        <v>0</v>
      </c>
      <c r="DS64" s="92">
        <v>0</v>
      </c>
      <c r="DT64" s="92">
        <v>0</v>
      </c>
      <c r="DU64" s="92">
        <v>0</v>
      </c>
      <c r="DV64" s="92">
        <v>0</v>
      </c>
      <c r="DW64" s="92">
        <v>0</v>
      </c>
      <c r="DX64" s="92">
        <v>0</v>
      </c>
      <c r="DY64" s="92">
        <v>0</v>
      </c>
      <c r="DZ64" s="92">
        <v>340907.04700000002</v>
      </c>
      <c r="EA64" s="92">
        <v>5.7194444200000003</v>
      </c>
      <c r="EB64" s="92">
        <v>3550.2458900000001</v>
      </c>
      <c r="EC64" s="92">
        <v>1179.6069600000001</v>
      </c>
      <c r="ED64" s="92">
        <v>494.93998199999999</v>
      </c>
      <c r="EE64" s="92">
        <v>16476.314399999999</v>
      </c>
      <c r="EF64" s="92">
        <v>2007.86628</v>
      </c>
      <c r="EG64" s="92">
        <v>1.44536797E-4</v>
      </c>
      <c r="EH64" s="92">
        <v>0</v>
      </c>
      <c r="EI64" s="92">
        <v>87.614647199999993</v>
      </c>
      <c r="EJ64" s="92">
        <v>28.596618400000001</v>
      </c>
      <c r="EK64" s="92">
        <v>11.998581100000001</v>
      </c>
      <c r="EL64" s="92">
        <v>390.55115499999999</v>
      </c>
      <c r="EM64" s="92">
        <v>47.594047600000003</v>
      </c>
      <c r="EN64" s="92">
        <v>12208.3331</v>
      </c>
      <c r="EO64" s="92">
        <v>656.53795400000001</v>
      </c>
      <c r="EP64" s="92">
        <v>369.26118000000002</v>
      </c>
      <c r="EQ64" s="92">
        <v>333.55381699999998</v>
      </c>
      <c r="ER64" s="92">
        <v>0</v>
      </c>
      <c r="ES64" s="92">
        <v>1.0326440699999999</v>
      </c>
      <c r="ET64" s="92">
        <v>6.3250282099999995E-5</v>
      </c>
      <c r="EU64" s="92">
        <v>3.0217993599999998E-3</v>
      </c>
      <c r="EV64" s="92">
        <v>2.02886564E-3</v>
      </c>
      <c r="EW64" s="92">
        <v>0</v>
      </c>
      <c r="EX64" s="92">
        <v>0</v>
      </c>
      <c r="EY64" s="92">
        <v>2481.5570400000001</v>
      </c>
      <c r="EZ64" s="92">
        <v>1860.01629</v>
      </c>
      <c r="FA64" s="92">
        <v>0</v>
      </c>
      <c r="FB64" s="92">
        <v>0</v>
      </c>
      <c r="FC64" s="92">
        <v>0</v>
      </c>
      <c r="FD64" s="92">
        <v>0</v>
      </c>
      <c r="FE64" s="92">
        <v>0</v>
      </c>
      <c r="FF64" s="92">
        <v>0</v>
      </c>
      <c r="FG64" s="92">
        <v>0</v>
      </c>
      <c r="FH64" s="92">
        <v>1.5545523800000001E-5</v>
      </c>
      <c r="FI64" s="92">
        <v>0</v>
      </c>
      <c r="FJ64" s="92">
        <v>0</v>
      </c>
      <c r="FK64" s="92">
        <v>0</v>
      </c>
      <c r="FL64" s="92">
        <v>0</v>
      </c>
      <c r="FM64" s="92">
        <v>0</v>
      </c>
      <c r="FN64" s="92">
        <v>0</v>
      </c>
      <c r="FO64" s="92">
        <v>0</v>
      </c>
      <c r="FP64" s="92">
        <v>0</v>
      </c>
      <c r="FQ64" s="92">
        <v>0</v>
      </c>
      <c r="FR64" s="92">
        <v>0</v>
      </c>
      <c r="FS64" s="92">
        <v>0</v>
      </c>
      <c r="FT64" s="92">
        <v>0</v>
      </c>
      <c r="FU64" s="92">
        <v>0</v>
      </c>
      <c r="FV64" s="92">
        <v>0</v>
      </c>
      <c r="FW64" s="92">
        <v>0</v>
      </c>
      <c r="FX64" s="92">
        <v>0</v>
      </c>
      <c r="FY64" s="92">
        <v>0</v>
      </c>
      <c r="FZ64" s="92">
        <v>0</v>
      </c>
      <c r="GA64" s="92">
        <v>0</v>
      </c>
      <c r="GB64" s="92">
        <v>0</v>
      </c>
      <c r="GC64" s="92">
        <v>0</v>
      </c>
      <c r="GD64" s="92">
        <v>0</v>
      </c>
      <c r="GE64" s="92">
        <v>0</v>
      </c>
      <c r="GF64" s="92">
        <v>0</v>
      </c>
      <c r="GG64" s="92">
        <v>0</v>
      </c>
      <c r="GH64" s="92">
        <v>0</v>
      </c>
      <c r="GI64" s="92">
        <v>0</v>
      </c>
      <c r="GJ64" s="92">
        <v>0.88986812199999998</v>
      </c>
      <c r="GK64" s="92">
        <v>1.4929439899999999E-5</v>
      </c>
      <c r="GL64" s="92">
        <v>9.2671907800000002E-3</v>
      </c>
      <c r="GM64" s="92">
        <v>3.0791226999999999E-3</v>
      </c>
      <c r="GN64" s="92">
        <v>1.29193959E-3</v>
      </c>
      <c r="GO64" s="92">
        <v>4.3008049E-2</v>
      </c>
      <c r="GP64" s="92">
        <v>5.2411242699999996E-3</v>
      </c>
      <c r="GQ64" s="92">
        <v>3.7728374799999998E-10</v>
      </c>
      <c r="GR64" s="92">
        <v>0</v>
      </c>
      <c r="GS64" s="92">
        <v>2.28700117E-4</v>
      </c>
      <c r="GT64" s="92">
        <v>7.4645623500000003E-5</v>
      </c>
      <c r="GU64" s="92">
        <v>3.1319841999999999E-5</v>
      </c>
      <c r="GV64" s="92">
        <v>1.0194539100000001E-3</v>
      </c>
      <c r="GW64" s="92">
        <v>1.2423452700000001E-4</v>
      </c>
      <c r="GX64" s="92">
        <v>3.1867356499999999E-2</v>
      </c>
      <c r="GY64" s="92">
        <v>1.7137580499999999E-3</v>
      </c>
      <c r="GZ64" s="92">
        <v>9.6388078699999997E-4</v>
      </c>
      <c r="HA64" s="92">
        <v>8.7067401800000003E-4</v>
      </c>
      <c r="HB64" s="92">
        <v>0</v>
      </c>
      <c r="HC64" s="92">
        <v>2.6955061400000001E-6</v>
      </c>
      <c r="HD64" s="92">
        <v>1.65101925E-10</v>
      </c>
      <c r="HE64" s="92">
        <v>7.8877891800000002E-9</v>
      </c>
      <c r="HF64" s="92">
        <v>5.2959387899999996E-9</v>
      </c>
      <c r="HG64" s="92">
        <v>0</v>
      </c>
      <c r="HH64" s="92">
        <v>0</v>
      </c>
      <c r="HI64" s="92">
        <v>6.4775971100000003E-3</v>
      </c>
      <c r="HJ64" s="92">
        <v>4.8551921099999999E-3</v>
      </c>
      <c r="HK64" s="92">
        <v>0</v>
      </c>
      <c r="HL64" s="92">
        <v>0</v>
      </c>
      <c r="HM64" s="92">
        <v>0</v>
      </c>
      <c r="HN64" s="92">
        <v>0</v>
      </c>
      <c r="HO64" s="92">
        <v>0</v>
      </c>
      <c r="HP64" s="92">
        <v>0</v>
      </c>
      <c r="HQ64" s="92">
        <v>0</v>
      </c>
      <c r="HR64" s="92">
        <v>4.0578410399999997E-11</v>
      </c>
      <c r="HS64" s="92">
        <v>0</v>
      </c>
      <c r="HT64" s="92">
        <v>0</v>
      </c>
      <c r="HU64" s="92">
        <v>0</v>
      </c>
      <c r="HV64" s="92">
        <v>0</v>
      </c>
      <c r="HW64" s="92">
        <v>0</v>
      </c>
      <c r="HX64" s="92">
        <v>0</v>
      </c>
      <c r="HY64" s="92">
        <v>0</v>
      </c>
      <c r="HZ64" s="92">
        <v>0</v>
      </c>
      <c r="IA64" s="92">
        <v>0</v>
      </c>
      <c r="IB64" s="92">
        <v>0</v>
      </c>
      <c r="IC64" s="92">
        <v>0</v>
      </c>
      <c r="ID64" s="92">
        <v>0</v>
      </c>
      <c r="IE64" s="92">
        <v>0</v>
      </c>
      <c r="IF64" s="92">
        <v>0</v>
      </c>
      <c r="IG64" s="92">
        <v>0</v>
      </c>
      <c r="IH64" s="92">
        <v>0</v>
      </c>
      <c r="II64" s="92">
        <v>0</v>
      </c>
      <c r="IJ64" s="92">
        <v>0</v>
      </c>
      <c r="IK64" s="92">
        <v>0</v>
      </c>
      <c r="IL64" s="92">
        <v>0</v>
      </c>
      <c r="IM64" s="92">
        <v>0</v>
      </c>
      <c r="IN64" s="92">
        <v>0</v>
      </c>
      <c r="IO64" s="92">
        <v>0</v>
      </c>
      <c r="IP64" s="92">
        <v>0</v>
      </c>
      <c r="IQ64" s="92">
        <v>0</v>
      </c>
      <c r="IR64" s="92">
        <v>0</v>
      </c>
      <c r="IS64" s="92">
        <v>0</v>
      </c>
      <c r="IT64" s="92">
        <v>19200.969700000001</v>
      </c>
      <c r="IU64" s="92">
        <v>383098.39299999998</v>
      </c>
      <c r="IV64" s="92">
        <v>6526.7064899999996</v>
      </c>
      <c r="IW64" s="92">
        <v>76.997257500000003</v>
      </c>
      <c r="IX64" s="92">
        <v>3.4</v>
      </c>
      <c r="IY64" s="92">
        <v>0</v>
      </c>
      <c r="IZ64" s="92">
        <v>1</v>
      </c>
      <c r="JA64" s="92">
        <v>0</v>
      </c>
      <c r="JB64" s="92">
        <v>-69984.233800000002</v>
      </c>
      <c r="JC64" s="92">
        <v>-3507.6240899999998</v>
      </c>
      <c r="JD64" s="92">
        <v>-1343.7651499999999</v>
      </c>
      <c r="JE64" s="92">
        <v>-39.2660895</v>
      </c>
      <c r="JF64" s="92">
        <v>-1.96802443</v>
      </c>
      <c r="JG64" s="92">
        <v>4.9031799100000002E-2</v>
      </c>
      <c r="JH64" s="92">
        <v>0.97828410399999999</v>
      </c>
      <c r="JI64" s="92">
        <v>19.9520336</v>
      </c>
      <c r="JJ64" s="92">
        <v>0</v>
      </c>
      <c r="JK64" s="92">
        <v>0</v>
      </c>
      <c r="JL64" s="92">
        <v>0</v>
      </c>
      <c r="JM64" s="92">
        <v>0</v>
      </c>
      <c r="JN64" s="92">
        <v>0</v>
      </c>
      <c r="JO64" s="92">
        <v>0</v>
      </c>
      <c r="JP64" s="92">
        <v>0</v>
      </c>
      <c r="JQ64" s="92">
        <v>0</v>
      </c>
      <c r="JR64" s="92">
        <v>0</v>
      </c>
      <c r="JS64" s="92">
        <v>0</v>
      </c>
      <c r="JT64" s="92">
        <v>0</v>
      </c>
      <c r="JU64" s="92">
        <v>0</v>
      </c>
      <c r="JV64" s="92">
        <v>0</v>
      </c>
      <c r="JW64" s="92">
        <v>0</v>
      </c>
      <c r="JX64" s="92">
        <v>0</v>
      </c>
      <c r="JY64" s="92">
        <v>0</v>
      </c>
      <c r="JZ64" s="92">
        <v>0</v>
      </c>
      <c r="KA64" s="92">
        <v>0</v>
      </c>
      <c r="KB64" s="92">
        <v>0</v>
      </c>
      <c r="KC64" s="92">
        <v>0</v>
      </c>
      <c r="KD64" s="92">
        <v>0</v>
      </c>
      <c r="KE64" s="92">
        <v>0</v>
      </c>
      <c r="KF64" s="92">
        <v>0</v>
      </c>
      <c r="KG64" s="92">
        <v>0</v>
      </c>
      <c r="KH64" s="92">
        <v>0</v>
      </c>
      <c r="KI64" s="92">
        <v>0</v>
      </c>
      <c r="KJ64" s="92">
        <v>0</v>
      </c>
      <c r="KK64" s="92">
        <v>0</v>
      </c>
      <c r="KL64" s="92">
        <v>0</v>
      </c>
      <c r="KM64" s="92">
        <v>0</v>
      </c>
      <c r="KN64" s="92">
        <v>0</v>
      </c>
      <c r="KO64" s="92">
        <v>0</v>
      </c>
      <c r="KP64" s="92">
        <v>0</v>
      </c>
      <c r="KQ64" s="92">
        <v>0</v>
      </c>
      <c r="KR64" s="92">
        <v>0</v>
      </c>
      <c r="KS64" s="92">
        <v>0</v>
      </c>
      <c r="KT64" s="92">
        <v>0</v>
      </c>
      <c r="KU64" s="92">
        <v>0</v>
      </c>
      <c r="KV64" s="92">
        <v>0</v>
      </c>
      <c r="KW64" s="92">
        <v>0</v>
      </c>
      <c r="KX64" s="92">
        <v>0</v>
      </c>
      <c r="KY64" s="92">
        <v>0</v>
      </c>
      <c r="KZ64" s="92">
        <v>0</v>
      </c>
      <c r="LA64" s="92">
        <v>0</v>
      </c>
      <c r="LB64" s="92">
        <v>0</v>
      </c>
      <c r="LC64" s="92">
        <v>161.20624799999999</v>
      </c>
      <c r="LD64" s="92">
        <v>0.19106458600000001</v>
      </c>
      <c r="LE64" s="92">
        <v>8.0166959300000007E-2</v>
      </c>
      <c r="LF64" s="92">
        <v>3.2024642999999999</v>
      </c>
      <c r="LG64" s="92">
        <v>0.390264467</v>
      </c>
      <c r="LH64" s="92">
        <v>81.992866699999993</v>
      </c>
      <c r="LI64" s="92">
        <v>0</v>
      </c>
      <c r="LJ64" s="92">
        <v>113.094272</v>
      </c>
      <c r="LK64" s="92">
        <v>73.253176100000005</v>
      </c>
      <c r="LL64" s="92">
        <v>0</v>
      </c>
      <c r="LM64" s="92">
        <v>0</v>
      </c>
      <c r="LN64" s="92">
        <v>0</v>
      </c>
      <c r="LO64" s="92">
        <v>0</v>
      </c>
      <c r="LP64" s="92">
        <v>0</v>
      </c>
      <c r="LQ64" s="92">
        <v>3.1188305299999999</v>
      </c>
      <c r="LR64" s="92">
        <v>0</v>
      </c>
      <c r="LS64" s="92">
        <v>0</v>
      </c>
      <c r="LT64" s="92">
        <v>0</v>
      </c>
      <c r="LU64" s="92">
        <v>0</v>
      </c>
      <c r="LV64" s="92">
        <v>0</v>
      </c>
      <c r="LW64" s="92">
        <v>0</v>
      </c>
      <c r="LX64" s="92">
        <v>0</v>
      </c>
      <c r="LY64" s="92">
        <v>0</v>
      </c>
      <c r="LZ64" s="92">
        <v>0</v>
      </c>
      <c r="MA64" s="92">
        <v>0</v>
      </c>
      <c r="MB64" s="92">
        <v>0</v>
      </c>
      <c r="MC64" s="92">
        <v>0</v>
      </c>
      <c r="MD64" s="92">
        <v>0</v>
      </c>
      <c r="ME64" s="92">
        <v>0</v>
      </c>
      <c r="MF64" s="92">
        <v>0</v>
      </c>
      <c r="MG64" s="92">
        <v>0</v>
      </c>
      <c r="MH64" s="92">
        <v>0</v>
      </c>
      <c r="MI64" s="92">
        <v>0</v>
      </c>
      <c r="MJ64" s="92">
        <v>0</v>
      </c>
      <c r="MK64" s="92">
        <v>0</v>
      </c>
      <c r="ML64" s="92">
        <v>0</v>
      </c>
      <c r="MM64" s="92">
        <v>0</v>
      </c>
      <c r="MN64" s="92">
        <v>0</v>
      </c>
      <c r="MO64" s="92">
        <v>0</v>
      </c>
      <c r="MP64" s="92">
        <v>0</v>
      </c>
      <c r="MQ64" s="92">
        <v>0</v>
      </c>
      <c r="MR64" s="92">
        <v>0</v>
      </c>
      <c r="MS64" s="92">
        <v>0</v>
      </c>
      <c r="MT64" s="92">
        <v>0</v>
      </c>
      <c r="MU64" s="92">
        <v>0</v>
      </c>
      <c r="MV64" s="92">
        <v>0</v>
      </c>
      <c r="MW64" s="92">
        <v>0</v>
      </c>
      <c r="MX64" s="92">
        <v>0</v>
      </c>
      <c r="MY64" s="92">
        <v>0</v>
      </c>
      <c r="MZ64" s="92">
        <v>0</v>
      </c>
      <c r="NA64" s="92">
        <v>0</v>
      </c>
      <c r="NB64" s="92">
        <v>0</v>
      </c>
      <c r="NC64" s="92">
        <v>0</v>
      </c>
      <c r="ND64" s="92">
        <v>0</v>
      </c>
      <c r="NE64" s="92">
        <v>0</v>
      </c>
      <c r="NF64" s="92">
        <v>0</v>
      </c>
      <c r="NG64" s="92">
        <v>0</v>
      </c>
      <c r="NH64" s="92">
        <v>0</v>
      </c>
      <c r="NI64" s="92">
        <v>0</v>
      </c>
      <c r="NJ64" s="92">
        <v>0</v>
      </c>
      <c r="NK64" s="92">
        <v>0</v>
      </c>
      <c r="NL64" s="92">
        <v>0</v>
      </c>
      <c r="NM64" s="92">
        <v>0.36929074000000001</v>
      </c>
      <c r="NN64" s="92">
        <v>4.3769012200000002E-4</v>
      </c>
      <c r="NO64" s="92">
        <v>1.83646205E-4</v>
      </c>
      <c r="NP64" s="92">
        <v>7.33619463E-3</v>
      </c>
      <c r="NQ64" s="92">
        <v>8.9401655000000005E-4</v>
      </c>
      <c r="NR64" s="92">
        <v>0.187828988</v>
      </c>
      <c r="NS64" s="92">
        <v>0</v>
      </c>
      <c r="NT64" s="92">
        <v>0.25907598500000001</v>
      </c>
      <c r="NU64" s="92">
        <v>0.167808134</v>
      </c>
      <c r="NV64" s="92">
        <v>0</v>
      </c>
      <c r="NW64" s="92">
        <v>0</v>
      </c>
      <c r="NX64" s="92">
        <v>0</v>
      </c>
      <c r="NY64" s="92">
        <v>0</v>
      </c>
      <c r="NZ64" s="92">
        <v>0</v>
      </c>
      <c r="OA64" s="92">
        <v>7.1446066600000004E-3</v>
      </c>
      <c r="OB64" s="92">
        <v>0</v>
      </c>
      <c r="OC64" s="92">
        <v>0</v>
      </c>
      <c r="OD64" s="92">
        <v>0</v>
      </c>
      <c r="OE64" s="92">
        <v>0</v>
      </c>
      <c r="OF64" s="92">
        <v>0</v>
      </c>
      <c r="OG64" s="92">
        <v>0</v>
      </c>
      <c r="OH64" s="92">
        <v>0</v>
      </c>
      <c r="OI64" s="92">
        <v>0</v>
      </c>
      <c r="OJ64" s="92">
        <v>0</v>
      </c>
      <c r="OK64" s="92">
        <v>0</v>
      </c>
      <c r="OL64" s="92">
        <v>0</v>
      </c>
      <c r="OM64" s="92">
        <v>0</v>
      </c>
      <c r="ON64" s="92">
        <v>0</v>
      </c>
      <c r="OO64" s="92">
        <v>0</v>
      </c>
      <c r="OP64" s="92">
        <v>0</v>
      </c>
      <c r="OQ64" s="92">
        <v>0</v>
      </c>
      <c r="OR64" s="92">
        <v>0</v>
      </c>
      <c r="OS64" s="92">
        <v>0</v>
      </c>
      <c r="OT64" s="92">
        <v>0</v>
      </c>
      <c r="OU64" s="92">
        <v>0</v>
      </c>
      <c r="OV64" s="92">
        <v>0</v>
      </c>
      <c r="OW64" s="92">
        <v>0</v>
      </c>
      <c r="OX64" s="92">
        <v>0</v>
      </c>
      <c r="OY64" s="92">
        <v>0</v>
      </c>
      <c r="OZ64" s="92">
        <v>0</v>
      </c>
      <c r="PA64" s="92">
        <v>0</v>
      </c>
      <c r="PB64" s="92">
        <v>0</v>
      </c>
      <c r="PC64" s="92">
        <v>0</v>
      </c>
      <c r="PD64" s="92">
        <v>0</v>
      </c>
      <c r="PE64" s="92">
        <v>0</v>
      </c>
      <c r="PF64" s="92">
        <v>0</v>
      </c>
      <c r="PG64" s="92">
        <v>0</v>
      </c>
      <c r="PH64" s="92">
        <v>0</v>
      </c>
      <c r="PI64" s="92">
        <v>0</v>
      </c>
      <c r="PJ64" s="92">
        <v>0</v>
      </c>
      <c r="PK64" s="92">
        <v>0</v>
      </c>
      <c r="PL64" s="92">
        <v>0</v>
      </c>
      <c r="PM64" s="92">
        <v>0</v>
      </c>
      <c r="PN64" s="92">
        <v>0</v>
      </c>
      <c r="PO64" s="92">
        <v>0</v>
      </c>
      <c r="PP64" s="92">
        <v>0</v>
      </c>
      <c r="PQ64" s="92">
        <v>0</v>
      </c>
      <c r="PR64" s="92">
        <v>0</v>
      </c>
      <c r="PS64" s="92">
        <v>0</v>
      </c>
      <c r="PT64" s="92">
        <v>0</v>
      </c>
      <c r="PU64" s="92">
        <v>0</v>
      </c>
      <c r="PV64" s="92">
        <v>0</v>
      </c>
      <c r="PW64" s="92">
        <v>26138.367999999999</v>
      </c>
      <c r="PX64" s="92">
        <v>30.979670599999999</v>
      </c>
      <c r="PY64" s="92">
        <v>12.9984632</v>
      </c>
      <c r="PZ64" s="92">
        <v>423.09997600000003</v>
      </c>
      <c r="QA64" s="92">
        <v>51.560570599999998</v>
      </c>
      <c r="QB64" s="92">
        <v>12475.191699999999</v>
      </c>
      <c r="QC64" s="92">
        <v>0</v>
      </c>
      <c r="QD64" s="92">
        <v>2583.0279399999999</v>
      </c>
      <c r="QE64" s="92">
        <v>4107.8476600000004</v>
      </c>
      <c r="QF64" s="92">
        <v>0</v>
      </c>
      <c r="QG64" s="92">
        <v>0</v>
      </c>
      <c r="QH64" s="92">
        <v>0</v>
      </c>
      <c r="QI64" s="92">
        <v>0</v>
      </c>
      <c r="QJ64" s="92">
        <v>0</v>
      </c>
      <c r="QK64" s="92">
        <v>468.23439400000001</v>
      </c>
      <c r="QL64" s="92">
        <v>0</v>
      </c>
      <c r="QM64" s="92">
        <v>0</v>
      </c>
      <c r="QN64" s="92">
        <v>0</v>
      </c>
      <c r="QO64" s="92">
        <v>0</v>
      </c>
      <c r="QP64" s="92">
        <v>0</v>
      </c>
      <c r="QQ64" s="92">
        <v>0</v>
      </c>
      <c r="QR64" s="92">
        <v>0</v>
      </c>
      <c r="QS64" s="92">
        <v>0</v>
      </c>
      <c r="QT64" s="92">
        <v>0</v>
      </c>
      <c r="QU64" s="92">
        <v>0</v>
      </c>
      <c r="QV64" s="92">
        <v>0</v>
      </c>
      <c r="QW64" s="92">
        <v>0</v>
      </c>
      <c r="QX64" s="92">
        <v>0</v>
      </c>
      <c r="QY64" s="92">
        <v>0</v>
      </c>
      <c r="QZ64" s="92">
        <v>0</v>
      </c>
      <c r="RA64" s="92">
        <v>0</v>
      </c>
      <c r="RB64" s="92">
        <v>0</v>
      </c>
      <c r="RC64" s="92">
        <v>0</v>
      </c>
      <c r="RD64" s="92">
        <v>0</v>
      </c>
      <c r="RE64" s="92">
        <v>0</v>
      </c>
      <c r="RF64" s="92">
        <v>0</v>
      </c>
      <c r="RG64" s="92">
        <v>0</v>
      </c>
      <c r="RH64" s="92">
        <v>0</v>
      </c>
      <c r="RI64" s="92">
        <v>0</v>
      </c>
      <c r="RJ64" s="92">
        <v>0</v>
      </c>
      <c r="RK64" s="92">
        <v>0</v>
      </c>
      <c r="RL64" s="92">
        <v>0</v>
      </c>
      <c r="RM64" s="92">
        <v>0</v>
      </c>
      <c r="RN64" s="92">
        <v>0</v>
      </c>
      <c r="RO64" s="92">
        <v>0</v>
      </c>
      <c r="RP64" s="92">
        <v>0</v>
      </c>
      <c r="RQ64" s="92">
        <v>0</v>
      </c>
      <c r="RR64" s="92">
        <v>0</v>
      </c>
      <c r="RS64" s="92">
        <v>0</v>
      </c>
      <c r="RT64" s="92">
        <v>0</v>
      </c>
      <c r="RU64" s="92">
        <v>0</v>
      </c>
      <c r="RV64" s="92">
        <v>0</v>
      </c>
      <c r="RW64" s="92">
        <v>0</v>
      </c>
      <c r="RX64" s="92">
        <v>0</v>
      </c>
      <c r="RY64" s="92">
        <v>0</v>
      </c>
      <c r="RZ64" s="92">
        <v>0</v>
      </c>
      <c r="SA64" s="92">
        <v>0</v>
      </c>
      <c r="SB64" s="92">
        <v>0</v>
      </c>
      <c r="SC64" s="92">
        <v>0</v>
      </c>
      <c r="SD64" s="92">
        <v>0</v>
      </c>
      <c r="SE64" s="92">
        <v>0</v>
      </c>
      <c r="SF64" s="92">
        <v>0</v>
      </c>
      <c r="SG64" s="92">
        <v>0.56464958300000001</v>
      </c>
      <c r="SH64" s="92">
        <v>6.6923298700000003E-4</v>
      </c>
      <c r="SI64" s="92">
        <v>2.8079705799999999E-4</v>
      </c>
      <c r="SJ64" s="92">
        <v>9.1399442300000005E-3</v>
      </c>
      <c r="SK64" s="92">
        <v>1.1138283300000001E-3</v>
      </c>
      <c r="SL64" s="92">
        <v>0.269493176</v>
      </c>
      <c r="SM64" s="92">
        <v>0</v>
      </c>
      <c r="SN64" s="92">
        <v>5.5799415300000002E-2</v>
      </c>
      <c r="SO64" s="92">
        <v>8.8739070099999998E-2</v>
      </c>
      <c r="SP64" s="92">
        <v>0</v>
      </c>
      <c r="SQ64" s="92">
        <v>0</v>
      </c>
      <c r="SR64" s="92">
        <v>0</v>
      </c>
      <c r="SS64" s="92">
        <v>0</v>
      </c>
      <c r="ST64" s="92">
        <v>0</v>
      </c>
      <c r="SU64" s="92">
        <v>1.0114952700000001E-2</v>
      </c>
      <c r="SV64" s="92">
        <v>0</v>
      </c>
      <c r="SW64" s="92">
        <v>0</v>
      </c>
      <c r="SX64" s="92">
        <v>0</v>
      </c>
      <c r="SY64" s="92">
        <v>436.52935400000001</v>
      </c>
      <c r="SZ64" s="92">
        <v>46291.308299999997</v>
      </c>
      <c r="TA64" s="92">
        <v>328.67675200000002</v>
      </c>
      <c r="TB64" s="92">
        <v>76.997257500000003</v>
      </c>
      <c r="TC64" s="92">
        <v>3.4</v>
      </c>
      <c r="TD64" s="92">
        <v>0</v>
      </c>
      <c r="TE64" s="92">
        <v>0</v>
      </c>
      <c r="TF64" s="92">
        <v>1</v>
      </c>
      <c r="TG64" s="92">
        <v>-138484.823</v>
      </c>
      <c r="TH64" s="92">
        <v>-1305.9188099999999</v>
      </c>
      <c r="TI64" s="92">
        <v>-60.452690400000002</v>
      </c>
      <c r="TJ64" s="92">
        <v>-343.40706599999999</v>
      </c>
      <c r="TK64" s="92">
        <v>-3.2383458100000002</v>
      </c>
      <c r="TL64" s="92">
        <v>2.2135697700000002E-2</v>
      </c>
      <c r="TM64" s="92">
        <v>2.3473573999999999</v>
      </c>
      <c r="TN64" s="92">
        <v>106.043976</v>
      </c>
      <c r="TO64" s="92">
        <v>0</v>
      </c>
      <c r="TP64" s="92">
        <v>0.23502740899999999</v>
      </c>
      <c r="TQ64" s="92">
        <v>-1655912754.8399999</v>
      </c>
      <c r="TR64" s="92">
        <v>0.37097528055555601</v>
      </c>
      <c r="TS64" s="92">
        <v>0</v>
      </c>
      <c r="TT64" s="92">
        <v>0</v>
      </c>
      <c r="TU64" s="92">
        <v>0</v>
      </c>
      <c r="TV64" s="92">
        <v>0</v>
      </c>
      <c r="TW64" s="92">
        <v>0</v>
      </c>
      <c r="TX64" s="92">
        <v>0</v>
      </c>
      <c r="TY64" s="92">
        <v>0</v>
      </c>
      <c r="TZ64" s="92">
        <v>0</v>
      </c>
      <c r="UA64" s="92">
        <v>0</v>
      </c>
      <c r="UB64" s="92">
        <v>0</v>
      </c>
      <c r="UC64" s="92">
        <v>0</v>
      </c>
      <c r="UD64" s="92">
        <v>0</v>
      </c>
      <c r="UE64" s="92">
        <v>0</v>
      </c>
      <c r="UF64" s="92">
        <v>0</v>
      </c>
      <c r="UG64" s="92">
        <v>0</v>
      </c>
      <c r="UH64" s="92">
        <v>0</v>
      </c>
      <c r="UI64" s="92">
        <v>0</v>
      </c>
      <c r="UJ64" s="92">
        <v>0</v>
      </c>
      <c r="UK64" s="92">
        <v>0</v>
      </c>
      <c r="UL64" s="92">
        <v>0</v>
      </c>
      <c r="UM64" s="92">
        <v>0</v>
      </c>
      <c r="UN64" s="92">
        <v>0</v>
      </c>
      <c r="UO64" s="92">
        <v>0</v>
      </c>
      <c r="UP64" s="92">
        <v>0</v>
      </c>
      <c r="UQ64" s="92">
        <v>0</v>
      </c>
      <c r="UR64" s="92">
        <v>0</v>
      </c>
      <c r="US64" s="92">
        <v>0</v>
      </c>
      <c r="UT64" s="92">
        <v>0</v>
      </c>
      <c r="UU64" s="92">
        <v>0</v>
      </c>
      <c r="UV64" s="92">
        <v>0</v>
      </c>
      <c r="UW64" s="92">
        <v>0</v>
      </c>
      <c r="UX64" s="92">
        <v>0</v>
      </c>
      <c r="UY64" s="92">
        <v>0</v>
      </c>
      <c r="UZ64" s="92">
        <v>0</v>
      </c>
      <c r="VA64" s="92">
        <v>0</v>
      </c>
      <c r="VB64" s="92">
        <v>0</v>
      </c>
      <c r="VC64" s="92">
        <v>0</v>
      </c>
      <c r="VD64" s="92">
        <v>0</v>
      </c>
      <c r="VE64" s="92">
        <v>0</v>
      </c>
      <c r="VF64" s="92">
        <v>0</v>
      </c>
      <c r="VG64" s="92">
        <v>0</v>
      </c>
      <c r="VH64" s="92">
        <v>0</v>
      </c>
      <c r="VI64" s="92">
        <v>0</v>
      </c>
      <c r="VJ64" s="92">
        <v>0</v>
      </c>
      <c r="VK64" s="92">
        <v>0</v>
      </c>
      <c r="VL64" s="92">
        <v>0</v>
      </c>
      <c r="VM64" s="92">
        <v>0</v>
      </c>
      <c r="VN64" s="92">
        <v>0</v>
      </c>
      <c r="VO64" s="92">
        <v>0</v>
      </c>
      <c r="VP64" s="92">
        <v>0</v>
      </c>
      <c r="VQ64" s="92">
        <v>0</v>
      </c>
      <c r="VR64" s="92">
        <v>0</v>
      </c>
      <c r="VS64" s="92">
        <v>0</v>
      </c>
      <c r="VT64" s="92">
        <v>0</v>
      </c>
      <c r="VU64" s="92">
        <v>0</v>
      </c>
      <c r="VV64" s="92">
        <v>0</v>
      </c>
      <c r="VW64" s="92">
        <v>0</v>
      </c>
      <c r="VX64" s="92">
        <v>0</v>
      </c>
      <c r="VY64" s="92">
        <v>0</v>
      </c>
      <c r="VZ64" s="92">
        <v>0</v>
      </c>
      <c r="WA64" s="92">
        <v>0</v>
      </c>
      <c r="WB64" s="92">
        <v>0</v>
      </c>
      <c r="WC64" s="92">
        <v>0.49207218888888898</v>
      </c>
    </row>
    <row r="65" spans="2:601" ht="13.5" customHeight="1">
      <c r="B65" s="851" t="s">
        <v>2757</v>
      </c>
      <c r="C65" s="92">
        <v>0</v>
      </c>
      <c r="D65" s="92">
        <v>429389.701</v>
      </c>
      <c r="E65" s="92">
        <v>-1404.21784</v>
      </c>
      <c r="F65" s="92">
        <v>18923.216700000001</v>
      </c>
      <c r="G65" s="92">
        <v>0.124149416</v>
      </c>
      <c r="H65" s="92">
        <v>19.706325499999998</v>
      </c>
      <c r="I65" s="92">
        <v>6.54763625</v>
      </c>
      <c r="J65" s="92">
        <v>2.74725997</v>
      </c>
      <c r="K65" s="92">
        <v>109.745959</v>
      </c>
      <c r="L65" s="92">
        <v>13.374059600000001</v>
      </c>
      <c r="M65" s="92">
        <v>4.22251719E-7</v>
      </c>
      <c r="N65" s="92">
        <v>0</v>
      </c>
      <c r="O65" s="92">
        <v>0.54035617599999997</v>
      </c>
      <c r="P65" s="92">
        <v>0.176367307</v>
      </c>
      <c r="Q65" s="92">
        <v>7.4000268499999994E-2</v>
      </c>
      <c r="R65" s="92">
        <v>2.9561203800000002</v>
      </c>
      <c r="S65" s="92">
        <v>0.360244061</v>
      </c>
      <c r="T65" s="92">
        <v>67.764710699999995</v>
      </c>
      <c r="U65" s="92">
        <v>4.3150782899999998</v>
      </c>
      <c r="V65" s="92">
        <v>2.9280880200000001</v>
      </c>
      <c r="W65" s="92">
        <v>3.4714250199999999</v>
      </c>
      <c r="X65" s="92">
        <v>0</v>
      </c>
      <c r="Y65" s="92">
        <v>1.14637807E-2</v>
      </c>
      <c r="Z65" s="92">
        <v>4.1571746799999999E-7</v>
      </c>
      <c r="AA65" s="92">
        <v>3.2811863199999999E-5</v>
      </c>
      <c r="AB65" s="92">
        <v>1.7180783300000002E-5</v>
      </c>
      <c r="AC65" s="92">
        <v>0</v>
      </c>
      <c r="AD65" s="92">
        <v>0</v>
      </c>
      <c r="AE65" s="92">
        <v>18.779671400000002</v>
      </c>
      <c r="AF65" s="92">
        <v>24.130007899999999</v>
      </c>
      <c r="AG65" s="92">
        <v>0</v>
      </c>
      <c r="AH65" s="92">
        <v>0</v>
      </c>
      <c r="AI65" s="92">
        <v>0</v>
      </c>
      <c r="AJ65" s="92">
        <v>0</v>
      </c>
      <c r="AK65" s="92">
        <v>0</v>
      </c>
      <c r="AL65" s="92">
        <v>0</v>
      </c>
      <c r="AM65" s="92">
        <v>0</v>
      </c>
      <c r="AN65" s="92">
        <v>5.5034878499999999E-8</v>
      </c>
      <c r="AO65" s="92">
        <v>0</v>
      </c>
      <c r="AP65" s="92">
        <v>0</v>
      </c>
      <c r="AQ65" s="92">
        <v>0</v>
      </c>
      <c r="AR65" s="92">
        <v>0</v>
      </c>
      <c r="AS65" s="92">
        <v>0</v>
      </c>
      <c r="AT65" s="92">
        <v>0</v>
      </c>
      <c r="AU65" s="92">
        <v>0</v>
      </c>
      <c r="AV65" s="92">
        <v>0</v>
      </c>
      <c r="AW65" s="92">
        <v>0</v>
      </c>
      <c r="AX65" s="92">
        <v>0</v>
      </c>
      <c r="AY65" s="92">
        <v>0</v>
      </c>
      <c r="AZ65" s="92">
        <v>0</v>
      </c>
      <c r="BA65" s="92">
        <v>0</v>
      </c>
      <c r="BB65" s="92">
        <v>0</v>
      </c>
      <c r="BC65" s="92">
        <v>0</v>
      </c>
      <c r="BD65" s="92">
        <v>0</v>
      </c>
      <c r="BE65" s="92">
        <v>0</v>
      </c>
      <c r="BF65" s="92">
        <v>0</v>
      </c>
      <c r="BG65" s="92">
        <v>0</v>
      </c>
      <c r="BH65" s="92">
        <v>0</v>
      </c>
      <c r="BI65" s="92">
        <v>0</v>
      </c>
      <c r="BJ65" s="92">
        <v>0</v>
      </c>
      <c r="BK65" s="92">
        <v>0</v>
      </c>
      <c r="BL65" s="92">
        <v>0</v>
      </c>
      <c r="BM65" s="92">
        <v>0</v>
      </c>
      <c r="BN65" s="92">
        <v>0</v>
      </c>
      <c r="BO65" s="92">
        <v>0</v>
      </c>
      <c r="BP65" s="92">
        <v>0.98553442999999996</v>
      </c>
      <c r="BQ65" s="92">
        <v>6.4657888800000003E-6</v>
      </c>
      <c r="BR65" s="92">
        <v>1.0263192900000001E-3</v>
      </c>
      <c r="BS65" s="92">
        <v>3.4100549899999998E-4</v>
      </c>
      <c r="BT65" s="92">
        <v>1.43079231E-4</v>
      </c>
      <c r="BU65" s="92">
        <v>5.7156466900000003E-3</v>
      </c>
      <c r="BV65" s="92">
        <v>6.9653042400000004E-4</v>
      </c>
      <c r="BW65" s="92">
        <v>2.1991166400000001E-11</v>
      </c>
      <c r="BX65" s="92">
        <v>0</v>
      </c>
      <c r="BY65" s="92">
        <v>2.81421295E-5</v>
      </c>
      <c r="BZ65" s="92">
        <v>9.1853333299999995E-6</v>
      </c>
      <c r="CA65" s="92">
        <v>3.8539860099999997E-6</v>
      </c>
      <c r="CB65" s="92">
        <v>1.5395682800000001E-4</v>
      </c>
      <c r="CC65" s="92">
        <v>1.8761763999999999E-5</v>
      </c>
      <c r="CD65" s="92">
        <v>3.52923378E-3</v>
      </c>
      <c r="CE65" s="92">
        <v>2.2473231100000001E-4</v>
      </c>
      <c r="CF65" s="92">
        <v>1.5249688300000001E-4</v>
      </c>
      <c r="CG65" s="92">
        <v>1.80794255E-4</v>
      </c>
      <c r="CH65" s="92">
        <v>0</v>
      </c>
      <c r="CI65" s="92">
        <v>5.9704175900000003E-7</v>
      </c>
      <c r="CJ65" s="92">
        <v>2.1650857999999999E-11</v>
      </c>
      <c r="CK65" s="92">
        <v>1.7088648999999999E-9</v>
      </c>
      <c r="CL65" s="92">
        <v>8.94787272E-10</v>
      </c>
      <c r="CM65" s="92">
        <v>0</v>
      </c>
      <c r="CN65" s="92">
        <v>0</v>
      </c>
      <c r="CO65" s="92">
        <v>9.7805848799999997E-4</v>
      </c>
      <c r="CP65" s="92">
        <v>1.2567077700000001E-3</v>
      </c>
      <c r="CQ65" s="92">
        <v>0</v>
      </c>
      <c r="CR65" s="92">
        <v>0</v>
      </c>
      <c r="CS65" s="92">
        <v>0</v>
      </c>
      <c r="CT65" s="92">
        <v>0</v>
      </c>
      <c r="CU65" s="92">
        <v>0</v>
      </c>
      <c r="CV65" s="92">
        <v>0</v>
      </c>
      <c r="CW65" s="92">
        <v>0</v>
      </c>
      <c r="CX65" s="92">
        <v>2.8662551600000001E-12</v>
      </c>
      <c r="CY65" s="92">
        <v>0</v>
      </c>
      <c r="CZ65" s="92">
        <v>0</v>
      </c>
      <c r="DA65" s="92">
        <v>0</v>
      </c>
      <c r="DB65" s="92">
        <v>0</v>
      </c>
      <c r="DC65" s="92">
        <v>0</v>
      </c>
      <c r="DD65" s="92">
        <v>0</v>
      </c>
      <c r="DE65" s="92">
        <v>0</v>
      </c>
      <c r="DF65" s="92">
        <v>0</v>
      </c>
      <c r="DG65" s="92">
        <v>0</v>
      </c>
      <c r="DH65" s="92">
        <v>0</v>
      </c>
      <c r="DI65" s="92">
        <v>0</v>
      </c>
      <c r="DJ65" s="92">
        <v>0</v>
      </c>
      <c r="DK65" s="92">
        <v>0</v>
      </c>
      <c r="DL65" s="92">
        <v>0</v>
      </c>
      <c r="DM65" s="92">
        <v>0</v>
      </c>
      <c r="DN65" s="92">
        <v>0</v>
      </c>
      <c r="DO65" s="92">
        <v>0</v>
      </c>
      <c r="DP65" s="92">
        <v>0</v>
      </c>
      <c r="DQ65" s="92">
        <v>0</v>
      </c>
      <c r="DR65" s="92">
        <v>0</v>
      </c>
      <c r="DS65" s="92">
        <v>0</v>
      </c>
      <c r="DT65" s="92">
        <v>0</v>
      </c>
      <c r="DU65" s="92">
        <v>0</v>
      </c>
      <c r="DV65" s="92">
        <v>0</v>
      </c>
      <c r="DW65" s="92">
        <v>0</v>
      </c>
      <c r="DX65" s="92">
        <v>0</v>
      </c>
      <c r="DY65" s="92">
        <v>0</v>
      </c>
      <c r="DZ65" s="92">
        <v>340907.04700000002</v>
      </c>
      <c r="EA65" s="92">
        <v>5.7194444200000003</v>
      </c>
      <c r="EB65" s="92">
        <v>3550.2458900000001</v>
      </c>
      <c r="EC65" s="92">
        <v>1179.6069600000001</v>
      </c>
      <c r="ED65" s="92">
        <v>494.93998199999999</v>
      </c>
      <c r="EE65" s="92">
        <v>16476.314399999999</v>
      </c>
      <c r="EF65" s="92">
        <v>2007.86628</v>
      </c>
      <c r="EG65" s="92">
        <v>1.44536797E-4</v>
      </c>
      <c r="EH65" s="92">
        <v>0</v>
      </c>
      <c r="EI65" s="92">
        <v>87.614647199999993</v>
      </c>
      <c r="EJ65" s="92">
        <v>28.596618400000001</v>
      </c>
      <c r="EK65" s="92">
        <v>11.998581100000001</v>
      </c>
      <c r="EL65" s="92">
        <v>390.55115499999999</v>
      </c>
      <c r="EM65" s="92">
        <v>47.594047600000003</v>
      </c>
      <c r="EN65" s="92">
        <v>12208.3331</v>
      </c>
      <c r="EO65" s="92">
        <v>656.53795400000001</v>
      </c>
      <c r="EP65" s="92">
        <v>369.26118000000002</v>
      </c>
      <c r="EQ65" s="92">
        <v>333.55381699999998</v>
      </c>
      <c r="ER65" s="92">
        <v>0</v>
      </c>
      <c r="ES65" s="92">
        <v>1.0326440699999999</v>
      </c>
      <c r="ET65" s="92">
        <v>6.3250282099999995E-5</v>
      </c>
      <c r="EU65" s="92">
        <v>3.0217993599999998E-3</v>
      </c>
      <c r="EV65" s="92">
        <v>2.02886564E-3</v>
      </c>
      <c r="EW65" s="92">
        <v>0</v>
      </c>
      <c r="EX65" s="92">
        <v>0</v>
      </c>
      <c r="EY65" s="92">
        <v>2481.5570400000001</v>
      </c>
      <c r="EZ65" s="92">
        <v>1860.01629</v>
      </c>
      <c r="FA65" s="92">
        <v>0</v>
      </c>
      <c r="FB65" s="92">
        <v>0</v>
      </c>
      <c r="FC65" s="92">
        <v>0</v>
      </c>
      <c r="FD65" s="92">
        <v>0</v>
      </c>
      <c r="FE65" s="92">
        <v>0</v>
      </c>
      <c r="FF65" s="92">
        <v>0</v>
      </c>
      <c r="FG65" s="92">
        <v>0</v>
      </c>
      <c r="FH65" s="92">
        <v>1.5545523800000001E-5</v>
      </c>
      <c r="FI65" s="92">
        <v>0</v>
      </c>
      <c r="FJ65" s="92">
        <v>0</v>
      </c>
      <c r="FK65" s="92">
        <v>0</v>
      </c>
      <c r="FL65" s="92">
        <v>0</v>
      </c>
      <c r="FM65" s="92">
        <v>0</v>
      </c>
      <c r="FN65" s="92">
        <v>0</v>
      </c>
      <c r="FO65" s="92">
        <v>0</v>
      </c>
      <c r="FP65" s="92">
        <v>0</v>
      </c>
      <c r="FQ65" s="92">
        <v>0</v>
      </c>
      <c r="FR65" s="92">
        <v>0</v>
      </c>
      <c r="FS65" s="92">
        <v>0</v>
      </c>
      <c r="FT65" s="92">
        <v>0</v>
      </c>
      <c r="FU65" s="92">
        <v>0</v>
      </c>
      <c r="FV65" s="92">
        <v>0</v>
      </c>
      <c r="FW65" s="92">
        <v>0</v>
      </c>
      <c r="FX65" s="92">
        <v>0</v>
      </c>
      <c r="FY65" s="92">
        <v>0</v>
      </c>
      <c r="FZ65" s="92">
        <v>0</v>
      </c>
      <c r="GA65" s="92">
        <v>0</v>
      </c>
      <c r="GB65" s="92">
        <v>0</v>
      </c>
      <c r="GC65" s="92">
        <v>0</v>
      </c>
      <c r="GD65" s="92">
        <v>0</v>
      </c>
      <c r="GE65" s="92">
        <v>0</v>
      </c>
      <c r="GF65" s="92">
        <v>0</v>
      </c>
      <c r="GG65" s="92">
        <v>0</v>
      </c>
      <c r="GH65" s="92">
        <v>0</v>
      </c>
      <c r="GI65" s="92">
        <v>0</v>
      </c>
      <c r="GJ65" s="92">
        <v>0.88986812199999998</v>
      </c>
      <c r="GK65" s="92">
        <v>1.4929439899999999E-5</v>
      </c>
      <c r="GL65" s="92">
        <v>9.2671907800000002E-3</v>
      </c>
      <c r="GM65" s="92">
        <v>3.0791226999999999E-3</v>
      </c>
      <c r="GN65" s="92">
        <v>1.29193959E-3</v>
      </c>
      <c r="GO65" s="92">
        <v>4.3008049E-2</v>
      </c>
      <c r="GP65" s="92">
        <v>5.2411242699999996E-3</v>
      </c>
      <c r="GQ65" s="92">
        <v>3.7728374799999998E-10</v>
      </c>
      <c r="GR65" s="92">
        <v>0</v>
      </c>
      <c r="GS65" s="92">
        <v>2.28700117E-4</v>
      </c>
      <c r="GT65" s="92">
        <v>7.4645623500000003E-5</v>
      </c>
      <c r="GU65" s="92">
        <v>3.1319841999999999E-5</v>
      </c>
      <c r="GV65" s="92">
        <v>1.0194539100000001E-3</v>
      </c>
      <c r="GW65" s="92">
        <v>1.2423452700000001E-4</v>
      </c>
      <c r="GX65" s="92">
        <v>3.1867356499999999E-2</v>
      </c>
      <c r="GY65" s="92">
        <v>1.7137580499999999E-3</v>
      </c>
      <c r="GZ65" s="92">
        <v>9.6388078699999997E-4</v>
      </c>
      <c r="HA65" s="92">
        <v>8.7067401800000003E-4</v>
      </c>
      <c r="HB65" s="92">
        <v>0</v>
      </c>
      <c r="HC65" s="92">
        <v>2.6955061400000001E-6</v>
      </c>
      <c r="HD65" s="92">
        <v>1.65101925E-10</v>
      </c>
      <c r="HE65" s="92">
        <v>7.8877891800000002E-9</v>
      </c>
      <c r="HF65" s="92">
        <v>5.2959387899999996E-9</v>
      </c>
      <c r="HG65" s="92">
        <v>0</v>
      </c>
      <c r="HH65" s="92">
        <v>0</v>
      </c>
      <c r="HI65" s="92">
        <v>6.4775971100000003E-3</v>
      </c>
      <c r="HJ65" s="92">
        <v>4.8551921099999999E-3</v>
      </c>
      <c r="HK65" s="92">
        <v>0</v>
      </c>
      <c r="HL65" s="92">
        <v>0</v>
      </c>
      <c r="HM65" s="92">
        <v>0</v>
      </c>
      <c r="HN65" s="92">
        <v>0</v>
      </c>
      <c r="HO65" s="92">
        <v>0</v>
      </c>
      <c r="HP65" s="92">
        <v>0</v>
      </c>
      <c r="HQ65" s="92">
        <v>0</v>
      </c>
      <c r="HR65" s="92">
        <v>4.0578410399999997E-11</v>
      </c>
      <c r="HS65" s="92">
        <v>0</v>
      </c>
      <c r="HT65" s="92">
        <v>0</v>
      </c>
      <c r="HU65" s="92">
        <v>0</v>
      </c>
      <c r="HV65" s="92">
        <v>0</v>
      </c>
      <c r="HW65" s="92">
        <v>0</v>
      </c>
      <c r="HX65" s="92">
        <v>0</v>
      </c>
      <c r="HY65" s="92">
        <v>0</v>
      </c>
      <c r="HZ65" s="92">
        <v>0</v>
      </c>
      <c r="IA65" s="92">
        <v>0</v>
      </c>
      <c r="IB65" s="92">
        <v>0</v>
      </c>
      <c r="IC65" s="92">
        <v>0</v>
      </c>
      <c r="ID65" s="92">
        <v>0</v>
      </c>
      <c r="IE65" s="92">
        <v>0</v>
      </c>
      <c r="IF65" s="92">
        <v>0</v>
      </c>
      <c r="IG65" s="92">
        <v>0</v>
      </c>
      <c r="IH65" s="92">
        <v>0</v>
      </c>
      <c r="II65" s="92">
        <v>0</v>
      </c>
      <c r="IJ65" s="92">
        <v>0</v>
      </c>
      <c r="IK65" s="92">
        <v>0</v>
      </c>
      <c r="IL65" s="92">
        <v>0</v>
      </c>
      <c r="IM65" s="92">
        <v>0</v>
      </c>
      <c r="IN65" s="92">
        <v>0</v>
      </c>
      <c r="IO65" s="92">
        <v>0</v>
      </c>
      <c r="IP65" s="92">
        <v>0</v>
      </c>
      <c r="IQ65" s="92">
        <v>0</v>
      </c>
      <c r="IR65" s="92">
        <v>0</v>
      </c>
      <c r="IS65" s="92">
        <v>0</v>
      </c>
      <c r="IT65" s="92">
        <v>19200.969700000001</v>
      </c>
      <c r="IU65" s="92">
        <v>383098.39299999998</v>
      </c>
      <c r="IV65" s="92">
        <v>6526.7064899999996</v>
      </c>
      <c r="IW65" s="92">
        <v>76.997257500000003</v>
      </c>
      <c r="IX65" s="92">
        <v>3.4</v>
      </c>
      <c r="IY65" s="92">
        <v>0</v>
      </c>
      <c r="IZ65" s="92">
        <v>1</v>
      </c>
      <c r="JA65" s="92">
        <v>0</v>
      </c>
      <c r="JB65" s="92">
        <v>-69984.233800000002</v>
      </c>
      <c r="JC65" s="92">
        <v>-3507.6240899999998</v>
      </c>
      <c r="JD65" s="92">
        <v>-1343.7651499999999</v>
      </c>
      <c r="JE65" s="92">
        <v>-39.2660895</v>
      </c>
      <c r="JF65" s="92">
        <v>-1.96802443</v>
      </c>
      <c r="JG65" s="92">
        <v>4.9031799100000002E-2</v>
      </c>
      <c r="JH65" s="92">
        <v>0.97828410399999999</v>
      </c>
      <c r="JI65" s="92">
        <v>19.9520336</v>
      </c>
      <c r="JJ65" s="92">
        <v>0</v>
      </c>
      <c r="JK65" s="92">
        <v>0</v>
      </c>
      <c r="JL65" s="92">
        <v>0</v>
      </c>
      <c r="JM65" s="92">
        <v>0</v>
      </c>
      <c r="JN65" s="92">
        <v>0</v>
      </c>
      <c r="JO65" s="92">
        <v>0</v>
      </c>
      <c r="JP65" s="92">
        <v>0</v>
      </c>
      <c r="JQ65" s="92">
        <v>0</v>
      </c>
      <c r="JR65" s="92">
        <v>0</v>
      </c>
      <c r="JS65" s="92">
        <v>0</v>
      </c>
      <c r="JT65" s="92">
        <v>0</v>
      </c>
      <c r="JU65" s="92">
        <v>0</v>
      </c>
      <c r="JV65" s="92">
        <v>0</v>
      </c>
      <c r="JW65" s="92">
        <v>0</v>
      </c>
      <c r="JX65" s="92">
        <v>0</v>
      </c>
      <c r="JY65" s="92">
        <v>0</v>
      </c>
      <c r="JZ65" s="92">
        <v>0</v>
      </c>
      <c r="KA65" s="92">
        <v>0</v>
      </c>
      <c r="KB65" s="92">
        <v>0</v>
      </c>
      <c r="KC65" s="92">
        <v>0</v>
      </c>
      <c r="KD65" s="92">
        <v>0</v>
      </c>
      <c r="KE65" s="92">
        <v>0</v>
      </c>
      <c r="KF65" s="92">
        <v>0</v>
      </c>
      <c r="KG65" s="92">
        <v>0</v>
      </c>
      <c r="KH65" s="92">
        <v>0</v>
      </c>
      <c r="KI65" s="92">
        <v>0</v>
      </c>
      <c r="KJ65" s="92">
        <v>0</v>
      </c>
      <c r="KK65" s="92">
        <v>0</v>
      </c>
      <c r="KL65" s="92">
        <v>0</v>
      </c>
      <c r="KM65" s="92">
        <v>0</v>
      </c>
      <c r="KN65" s="92">
        <v>0</v>
      </c>
      <c r="KO65" s="92">
        <v>0</v>
      </c>
      <c r="KP65" s="92">
        <v>0</v>
      </c>
      <c r="KQ65" s="92">
        <v>0</v>
      </c>
      <c r="KR65" s="92">
        <v>0</v>
      </c>
      <c r="KS65" s="92">
        <v>0</v>
      </c>
      <c r="KT65" s="92">
        <v>0</v>
      </c>
      <c r="KU65" s="92">
        <v>0</v>
      </c>
      <c r="KV65" s="92">
        <v>0</v>
      </c>
      <c r="KW65" s="92">
        <v>0</v>
      </c>
      <c r="KX65" s="92">
        <v>0</v>
      </c>
      <c r="KY65" s="92">
        <v>0</v>
      </c>
      <c r="KZ65" s="92">
        <v>0</v>
      </c>
      <c r="LA65" s="92">
        <v>0</v>
      </c>
      <c r="LB65" s="92">
        <v>0</v>
      </c>
      <c r="LC65" s="92">
        <v>161.20624799999999</v>
      </c>
      <c r="LD65" s="92">
        <v>0.19106458600000001</v>
      </c>
      <c r="LE65" s="92">
        <v>8.0166959300000007E-2</v>
      </c>
      <c r="LF65" s="92">
        <v>3.2024642999999999</v>
      </c>
      <c r="LG65" s="92">
        <v>0.390264467</v>
      </c>
      <c r="LH65" s="92">
        <v>81.992866699999993</v>
      </c>
      <c r="LI65" s="92">
        <v>0</v>
      </c>
      <c r="LJ65" s="92">
        <v>113.094272</v>
      </c>
      <c r="LK65" s="92">
        <v>73.253176100000005</v>
      </c>
      <c r="LL65" s="92">
        <v>0</v>
      </c>
      <c r="LM65" s="92">
        <v>0</v>
      </c>
      <c r="LN65" s="92">
        <v>0</v>
      </c>
      <c r="LO65" s="92">
        <v>0</v>
      </c>
      <c r="LP65" s="92">
        <v>0</v>
      </c>
      <c r="LQ65" s="92">
        <v>3.1188305299999999</v>
      </c>
      <c r="LR65" s="92">
        <v>0</v>
      </c>
      <c r="LS65" s="92">
        <v>0</v>
      </c>
      <c r="LT65" s="92">
        <v>0</v>
      </c>
      <c r="LU65" s="92">
        <v>0</v>
      </c>
      <c r="LV65" s="92">
        <v>0</v>
      </c>
      <c r="LW65" s="92">
        <v>0</v>
      </c>
      <c r="LX65" s="92">
        <v>0</v>
      </c>
      <c r="LY65" s="92">
        <v>0</v>
      </c>
      <c r="LZ65" s="92">
        <v>0</v>
      </c>
      <c r="MA65" s="92">
        <v>0</v>
      </c>
      <c r="MB65" s="92">
        <v>0</v>
      </c>
      <c r="MC65" s="92">
        <v>0</v>
      </c>
      <c r="MD65" s="92">
        <v>0</v>
      </c>
      <c r="ME65" s="92">
        <v>0</v>
      </c>
      <c r="MF65" s="92">
        <v>0</v>
      </c>
      <c r="MG65" s="92">
        <v>0</v>
      </c>
      <c r="MH65" s="92">
        <v>0</v>
      </c>
      <c r="MI65" s="92">
        <v>0</v>
      </c>
      <c r="MJ65" s="92">
        <v>0</v>
      </c>
      <c r="MK65" s="92">
        <v>0</v>
      </c>
      <c r="ML65" s="92">
        <v>0</v>
      </c>
      <c r="MM65" s="92">
        <v>0</v>
      </c>
      <c r="MN65" s="92">
        <v>0</v>
      </c>
      <c r="MO65" s="92">
        <v>0</v>
      </c>
      <c r="MP65" s="92">
        <v>0</v>
      </c>
      <c r="MQ65" s="92">
        <v>0</v>
      </c>
      <c r="MR65" s="92">
        <v>0</v>
      </c>
      <c r="MS65" s="92">
        <v>0</v>
      </c>
      <c r="MT65" s="92">
        <v>0</v>
      </c>
      <c r="MU65" s="92">
        <v>0</v>
      </c>
      <c r="MV65" s="92">
        <v>0</v>
      </c>
      <c r="MW65" s="92">
        <v>0</v>
      </c>
      <c r="MX65" s="92">
        <v>0</v>
      </c>
      <c r="MY65" s="92">
        <v>0</v>
      </c>
      <c r="MZ65" s="92">
        <v>0</v>
      </c>
      <c r="NA65" s="92">
        <v>0</v>
      </c>
      <c r="NB65" s="92">
        <v>0</v>
      </c>
      <c r="NC65" s="92">
        <v>0</v>
      </c>
      <c r="ND65" s="92">
        <v>0</v>
      </c>
      <c r="NE65" s="92">
        <v>0</v>
      </c>
      <c r="NF65" s="92">
        <v>0</v>
      </c>
      <c r="NG65" s="92">
        <v>0</v>
      </c>
      <c r="NH65" s="92">
        <v>0</v>
      </c>
      <c r="NI65" s="92">
        <v>0</v>
      </c>
      <c r="NJ65" s="92">
        <v>0</v>
      </c>
      <c r="NK65" s="92">
        <v>0</v>
      </c>
      <c r="NL65" s="92">
        <v>0</v>
      </c>
      <c r="NM65" s="92">
        <v>0.36929074000000001</v>
      </c>
      <c r="NN65" s="92">
        <v>4.3769012200000002E-4</v>
      </c>
      <c r="NO65" s="92">
        <v>1.83646205E-4</v>
      </c>
      <c r="NP65" s="92">
        <v>7.33619463E-3</v>
      </c>
      <c r="NQ65" s="92">
        <v>8.9401655000000005E-4</v>
      </c>
      <c r="NR65" s="92">
        <v>0.187828988</v>
      </c>
      <c r="NS65" s="92">
        <v>0</v>
      </c>
      <c r="NT65" s="92">
        <v>0.25907598500000001</v>
      </c>
      <c r="NU65" s="92">
        <v>0.167808134</v>
      </c>
      <c r="NV65" s="92">
        <v>0</v>
      </c>
      <c r="NW65" s="92">
        <v>0</v>
      </c>
      <c r="NX65" s="92">
        <v>0</v>
      </c>
      <c r="NY65" s="92">
        <v>0</v>
      </c>
      <c r="NZ65" s="92">
        <v>0</v>
      </c>
      <c r="OA65" s="92">
        <v>7.1446066600000004E-3</v>
      </c>
      <c r="OB65" s="92">
        <v>0</v>
      </c>
      <c r="OC65" s="92">
        <v>0</v>
      </c>
      <c r="OD65" s="92">
        <v>0</v>
      </c>
      <c r="OE65" s="92">
        <v>0</v>
      </c>
      <c r="OF65" s="92">
        <v>0</v>
      </c>
      <c r="OG65" s="92">
        <v>0</v>
      </c>
      <c r="OH65" s="92">
        <v>0</v>
      </c>
      <c r="OI65" s="92">
        <v>0</v>
      </c>
      <c r="OJ65" s="92">
        <v>0</v>
      </c>
      <c r="OK65" s="92">
        <v>0</v>
      </c>
      <c r="OL65" s="92">
        <v>0</v>
      </c>
      <c r="OM65" s="92">
        <v>0</v>
      </c>
      <c r="ON65" s="92">
        <v>0</v>
      </c>
      <c r="OO65" s="92">
        <v>0</v>
      </c>
      <c r="OP65" s="92">
        <v>0</v>
      </c>
      <c r="OQ65" s="92">
        <v>0</v>
      </c>
      <c r="OR65" s="92">
        <v>0</v>
      </c>
      <c r="OS65" s="92">
        <v>0</v>
      </c>
      <c r="OT65" s="92">
        <v>0</v>
      </c>
      <c r="OU65" s="92">
        <v>0</v>
      </c>
      <c r="OV65" s="92">
        <v>0</v>
      </c>
      <c r="OW65" s="92">
        <v>0</v>
      </c>
      <c r="OX65" s="92">
        <v>0</v>
      </c>
      <c r="OY65" s="92">
        <v>0</v>
      </c>
      <c r="OZ65" s="92">
        <v>0</v>
      </c>
      <c r="PA65" s="92">
        <v>0</v>
      </c>
      <c r="PB65" s="92">
        <v>0</v>
      </c>
      <c r="PC65" s="92">
        <v>0</v>
      </c>
      <c r="PD65" s="92">
        <v>0</v>
      </c>
      <c r="PE65" s="92">
        <v>0</v>
      </c>
      <c r="PF65" s="92">
        <v>0</v>
      </c>
      <c r="PG65" s="92">
        <v>0</v>
      </c>
      <c r="PH65" s="92">
        <v>0</v>
      </c>
      <c r="PI65" s="92">
        <v>0</v>
      </c>
      <c r="PJ65" s="92">
        <v>0</v>
      </c>
      <c r="PK65" s="92">
        <v>0</v>
      </c>
      <c r="PL65" s="92">
        <v>0</v>
      </c>
      <c r="PM65" s="92">
        <v>0</v>
      </c>
      <c r="PN65" s="92">
        <v>0</v>
      </c>
      <c r="PO65" s="92">
        <v>0</v>
      </c>
      <c r="PP65" s="92">
        <v>0</v>
      </c>
      <c r="PQ65" s="92">
        <v>0</v>
      </c>
      <c r="PR65" s="92">
        <v>0</v>
      </c>
      <c r="PS65" s="92">
        <v>0</v>
      </c>
      <c r="PT65" s="92">
        <v>0</v>
      </c>
      <c r="PU65" s="92">
        <v>0</v>
      </c>
      <c r="PV65" s="92">
        <v>0</v>
      </c>
      <c r="PW65" s="92">
        <v>26138.367999999999</v>
      </c>
      <c r="PX65" s="92">
        <v>30.979670599999999</v>
      </c>
      <c r="PY65" s="92">
        <v>12.9984632</v>
      </c>
      <c r="PZ65" s="92">
        <v>423.09997600000003</v>
      </c>
      <c r="QA65" s="92">
        <v>51.560570599999998</v>
      </c>
      <c r="QB65" s="92">
        <v>12475.191699999999</v>
      </c>
      <c r="QC65" s="92">
        <v>0</v>
      </c>
      <c r="QD65" s="92">
        <v>2583.0279399999999</v>
      </c>
      <c r="QE65" s="92">
        <v>4107.8476600000004</v>
      </c>
      <c r="QF65" s="92">
        <v>0</v>
      </c>
      <c r="QG65" s="92">
        <v>0</v>
      </c>
      <c r="QH65" s="92">
        <v>0</v>
      </c>
      <c r="QI65" s="92">
        <v>0</v>
      </c>
      <c r="QJ65" s="92">
        <v>0</v>
      </c>
      <c r="QK65" s="92">
        <v>468.23439400000001</v>
      </c>
      <c r="QL65" s="92">
        <v>0</v>
      </c>
      <c r="QM65" s="92">
        <v>0</v>
      </c>
      <c r="QN65" s="92">
        <v>0</v>
      </c>
      <c r="QO65" s="92">
        <v>0</v>
      </c>
      <c r="QP65" s="92">
        <v>0</v>
      </c>
      <c r="QQ65" s="92">
        <v>0</v>
      </c>
      <c r="QR65" s="92">
        <v>0</v>
      </c>
      <c r="QS65" s="92">
        <v>0</v>
      </c>
      <c r="QT65" s="92">
        <v>0</v>
      </c>
      <c r="QU65" s="92">
        <v>0</v>
      </c>
      <c r="QV65" s="92">
        <v>0</v>
      </c>
      <c r="QW65" s="92">
        <v>0</v>
      </c>
      <c r="QX65" s="92">
        <v>0</v>
      </c>
      <c r="QY65" s="92">
        <v>0</v>
      </c>
      <c r="QZ65" s="92">
        <v>0</v>
      </c>
      <c r="RA65" s="92">
        <v>0</v>
      </c>
      <c r="RB65" s="92">
        <v>0</v>
      </c>
      <c r="RC65" s="92">
        <v>0</v>
      </c>
      <c r="RD65" s="92">
        <v>0</v>
      </c>
      <c r="RE65" s="92">
        <v>0</v>
      </c>
      <c r="RF65" s="92">
        <v>0</v>
      </c>
      <c r="RG65" s="92">
        <v>0</v>
      </c>
      <c r="RH65" s="92">
        <v>0</v>
      </c>
      <c r="RI65" s="92">
        <v>0</v>
      </c>
      <c r="RJ65" s="92">
        <v>0</v>
      </c>
      <c r="RK65" s="92">
        <v>0</v>
      </c>
      <c r="RL65" s="92">
        <v>0</v>
      </c>
      <c r="RM65" s="92">
        <v>0</v>
      </c>
      <c r="RN65" s="92">
        <v>0</v>
      </c>
      <c r="RO65" s="92">
        <v>0</v>
      </c>
      <c r="RP65" s="92">
        <v>0</v>
      </c>
      <c r="RQ65" s="92">
        <v>0</v>
      </c>
      <c r="RR65" s="92">
        <v>0</v>
      </c>
      <c r="RS65" s="92">
        <v>0</v>
      </c>
      <c r="RT65" s="92">
        <v>0</v>
      </c>
      <c r="RU65" s="92">
        <v>0</v>
      </c>
      <c r="RV65" s="92">
        <v>0</v>
      </c>
      <c r="RW65" s="92">
        <v>0</v>
      </c>
      <c r="RX65" s="92">
        <v>0</v>
      </c>
      <c r="RY65" s="92">
        <v>0</v>
      </c>
      <c r="RZ65" s="92">
        <v>0</v>
      </c>
      <c r="SA65" s="92">
        <v>0</v>
      </c>
      <c r="SB65" s="92">
        <v>0</v>
      </c>
      <c r="SC65" s="92">
        <v>0</v>
      </c>
      <c r="SD65" s="92">
        <v>0</v>
      </c>
      <c r="SE65" s="92">
        <v>0</v>
      </c>
      <c r="SF65" s="92">
        <v>0</v>
      </c>
      <c r="SG65" s="92">
        <v>0.56464958300000001</v>
      </c>
      <c r="SH65" s="92">
        <v>6.6923298700000003E-4</v>
      </c>
      <c r="SI65" s="92">
        <v>2.8079705799999999E-4</v>
      </c>
      <c r="SJ65" s="92">
        <v>9.1399442300000005E-3</v>
      </c>
      <c r="SK65" s="92">
        <v>1.1138283300000001E-3</v>
      </c>
      <c r="SL65" s="92">
        <v>0.269493176</v>
      </c>
      <c r="SM65" s="92">
        <v>0</v>
      </c>
      <c r="SN65" s="92">
        <v>5.5799415300000002E-2</v>
      </c>
      <c r="SO65" s="92">
        <v>8.8739070099999998E-2</v>
      </c>
      <c r="SP65" s="92">
        <v>0</v>
      </c>
      <c r="SQ65" s="92">
        <v>0</v>
      </c>
      <c r="SR65" s="92">
        <v>0</v>
      </c>
      <c r="SS65" s="92">
        <v>0</v>
      </c>
      <c r="ST65" s="92">
        <v>0</v>
      </c>
      <c r="SU65" s="92">
        <v>1.0114952700000001E-2</v>
      </c>
      <c r="SV65" s="92">
        <v>0</v>
      </c>
      <c r="SW65" s="92">
        <v>0</v>
      </c>
      <c r="SX65" s="92">
        <v>0</v>
      </c>
      <c r="SY65" s="92">
        <v>436.52935400000001</v>
      </c>
      <c r="SZ65" s="92">
        <v>46291.308299999997</v>
      </c>
      <c r="TA65" s="92">
        <v>328.67675200000002</v>
      </c>
      <c r="TB65" s="92">
        <v>76.997257500000003</v>
      </c>
      <c r="TC65" s="92">
        <v>3.4</v>
      </c>
      <c r="TD65" s="92">
        <v>0</v>
      </c>
      <c r="TE65" s="92">
        <v>0</v>
      </c>
      <c r="TF65" s="92">
        <v>1</v>
      </c>
      <c r="TG65" s="92">
        <v>-138484.823</v>
      </c>
      <c r="TH65" s="92">
        <v>-1305.9188099999999</v>
      </c>
      <c r="TI65" s="92">
        <v>-60.452690400000002</v>
      </c>
      <c r="TJ65" s="92">
        <v>-343.40706599999999</v>
      </c>
      <c r="TK65" s="92">
        <v>-3.2383458100000002</v>
      </c>
      <c r="TL65" s="92">
        <v>2.2135697700000002E-2</v>
      </c>
      <c r="TM65" s="92">
        <v>2.3473573999999999</v>
      </c>
      <c r="TN65" s="92">
        <v>106.043976</v>
      </c>
      <c r="TO65" s="92">
        <v>0</v>
      </c>
      <c r="TP65" s="92">
        <v>0.23502740899999999</v>
      </c>
      <c r="TQ65" s="92">
        <v>-1655912754.8399999</v>
      </c>
      <c r="TR65" s="92">
        <v>0.37097528055555601</v>
      </c>
      <c r="TS65" s="92">
        <v>0</v>
      </c>
      <c r="TT65" s="92">
        <v>0</v>
      </c>
      <c r="TU65" s="92">
        <v>0</v>
      </c>
      <c r="TV65" s="92">
        <v>0</v>
      </c>
      <c r="TW65" s="92">
        <v>0</v>
      </c>
      <c r="TX65" s="92">
        <v>0</v>
      </c>
      <c r="TY65" s="92">
        <v>0</v>
      </c>
      <c r="TZ65" s="92">
        <v>0</v>
      </c>
      <c r="UA65" s="92">
        <v>0</v>
      </c>
      <c r="UB65" s="92">
        <v>0</v>
      </c>
      <c r="UC65" s="92">
        <v>0</v>
      </c>
      <c r="UD65" s="92">
        <v>0</v>
      </c>
      <c r="UE65" s="92">
        <v>0</v>
      </c>
      <c r="UF65" s="92">
        <v>0</v>
      </c>
      <c r="UG65" s="92">
        <v>0</v>
      </c>
      <c r="UH65" s="92">
        <v>0</v>
      </c>
      <c r="UI65" s="92">
        <v>0</v>
      </c>
      <c r="UJ65" s="92">
        <v>0</v>
      </c>
      <c r="UK65" s="92">
        <v>0</v>
      </c>
      <c r="UL65" s="92">
        <v>0</v>
      </c>
      <c r="UM65" s="92">
        <v>0</v>
      </c>
      <c r="UN65" s="92">
        <v>0</v>
      </c>
      <c r="UO65" s="92">
        <v>0</v>
      </c>
      <c r="UP65" s="92">
        <v>0</v>
      </c>
      <c r="UQ65" s="92">
        <v>0</v>
      </c>
      <c r="UR65" s="92">
        <v>0</v>
      </c>
      <c r="US65" s="92">
        <v>0</v>
      </c>
      <c r="UT65" s="92">
        <v>0</v>
      </c>
      <c r="UU65" s="92">
        <v>0</v>
      </c>
      <c r="UV65" s="92">
        <v>0</v>
      </c>
      <c r="UW65" s="92">
        <v>0</v>
      </c>
      <c r="UX65" s="92">
        <v>0</v>
      </c>
      <c r="UY65" s="92">
        <v>0</v>
      </c>
      <c r="UZ65" s="92">
        <v>0</v>
      </c>
      <c r="VA65" s="92">
        <v>0</v>
      </c>
      <c r="VB65" s="92">
        <v>0</v>
      </c>
      <c r="VC65" s="92">
        <v>0</v>
      </c>
      <c r="VD65" s="92">
        <v>0</v>
      </c>
      <c r="VE65" s="92">
        <v>0</v>
      </c>
      <c r="VF65" s="92">
        <v>0</v>
      </c>
      <c r="VG65" s="92">
        <v>0</v>
      </c>
      <c r="VH65" s="92">
        <v>0</v>
      </c>
      <c r="VI65" s="92">
        <v>0</v>
      </c>
      <c r="VJ65" s="92">
        <v>0</v>
      </c>
      <c r="VK65" s="92">
        <v>0</v>
      </c>
      <c r="VL65" s="92">
        <v>0</v>
      </c>
      <c r="VM65" s="92">
        <v>0</v>
      </c>
      <c r="VN65" s="92">
        <v>0</v>
      </c>
      <c r="VO65" s="92">
        <v>0</v>
      </c>
      <c r="VP65" s="92">
        <v>0</v>
      </c>
      <c r="VQ65" s="92">
        <v>0</v>
      </c>
      <c r="VR65" s="92">
        <v>0</v>
      </c>
      <c r="VS65" s="92">
        <v>0</v>
      </c>
      <c r="VT65" s="92">
        <v>0</v>
      </c>
      <c r="VU65" s="92">
        <v>0</v>
      </c>
      <c r="VV65" s="92">
        <v>0</v>
      </c>
      <c r="VW65" s="92">
        <v>0</v>
      </c>
      <c r="VX65" s="92">
        <v>0</v>
      </c>
      <c r="VY65" s="92">
        <v>0</v>
      </c>
      <c r="VZ65" s="92">
        <v>0</v>
      </c>
      <c r="WA65" s="92">
        <v>0</v>
      </c>
      <c r="WB65" s="92">
        <v>0</v>
      </c>
      <c r="WC65" s="92">
        <v>0.49207218888888898</v>
      </c>
    </row>
    <row r="66" spans="2:601" ht="13.5" customHeight="1">
      <c r="B66" s="851" t="s">
        <v>2758</v>
      </c>
      <c r="C66" s="92">
        <v>0</v>
      </c>
      <c r="D66" s="92">
        <v>15912.6561</v>
      </c>
      <c r="E66" s="92">
        <v>-49.871912899999998</v>
      </c>
      <c r="F66" s="92">
        <v>870.48297400000001</v>
      </c>
      <c r="G66" s="92">
        <v>0.17329512699999999</v>
      </c>
      <c r="H66" s="92">
        <v>4.0125312900000003E-14</v>
      </c>
      <c r="I66" s="92">
        <v>1.34667293E-14</v>
      </c>
      <c r="J66" s="92">
        <v>5.6503759100000001E-15</v>
      </c>
      <c r="K66" s="92">
        <v>5.2708676000000003E-11</v>
      </c>
      <c r="L66" s="92">
        <v>6.4232795500000002E-12</v>
      </c>
      <c r="M66" s="92">
        <v>0</v>
      </c>
      <c r="N66" s="92">
        <v>0</v>
      </c>
      <c r="O66" s="92">
        <v>1.0680532400000001E-15</v>
      </c>
      <c r="P66" s="92">
        <v>3.4860279500000002E-16</v>
      </c>
      <c r="Q66" s="92">
        <v>1.4626690699999999E-16</v>
      </c>
      <c r="R66" s="92">
        <v>1.4055648299999999E-12</v>
      </c>
      <c r="S66" s="92">
        <v>1.7128747000000001E-13</v>
      </c>
      <c r="T66" s="92">
        <v>1.37980072E-13</v>
      </c>
      <c r="U66" s="92">
        <v>7.9833480599999999E-7</v>
      </c>
      <c r="V66" s="92">
        <v>3.6909227499999999E-4</v>
      </c>
      <c r="W66" s="92">
        <v>2.0604087899999999</v>
      </c>
      <c r="X66" s="92">
        <v>0.41057024600000003</v>
      </c>
      <c r="Y66" s="92">
        <v>1.9480216300000001E-7</v>
      </c>
      <c r="Z66" s="92">
        <v>0</v>
      </c>
      <c r="AA66" s="92">
        <v>4.0955676300000001E-13</v>
      </c>
      <c r="AB66" s="92">
        <v>1.4717939500000001E-14</v>
      </c>
      <c r="AC66" s="92">
        <v>2.16948838E-10</v>
      </c>
      <c r="AD66" s="92">
        <v>2.13017026E-7</v>
      </c>
      <c r="AE66" s="92">
        <v>0</v>
      </c>
      <c r="AF66" s="92">
        <v>0</v>
      </c>
      <c r="AG66" s="92">
        <v>0</v>
      </c>
      <c r="AH66" s="92">
        <v>0</v>
      </c>
      <c r="AI66" s="92">
        <v>0</v>
      </c>
      <c r="AJ66" s="92">
        <v>0</v>
      </c>
      <c r="AK66" s="92">
        <v>0</v>
      </c>
      <c r="AL66" s="92">
        <v>0</v>
      </c>
      <c r="AM66" s="92">
        <v>0</v>
      </c>
      <c r="AN66" s="92">
        <v>0</v>
      </c>
      <c r="AO66" s="92">
        <v>0</v>
      </c>
      <c r="AP66" s="92">
        <v>0</v>
      </c>
      <c r="AQ66" s="92">
        <v>0</v>
      </c>
      <c r="AR66" s="92">
        <v>0</v>
      </c>
      <c r="AS66" s="92">
        <v>0</v>
      </c>
      <c r="AT66" s="92">
        <v>0</v>
      </c>
      <c r="AU66" s="92">
        <v>0</v>
      </c>
      <c r="AV66" s="92">
        <v>0</v>
      </c>
      <c r="AW66" s="92">
        <v>0</v>
      </c>
      <c r="AX66" s="92">
        <v>0</v>
      </c>
      <c r="AY66" s="92">
        <v>0</v>
      </c>
      <c r="AZ66" s="92">
        <v>0</v>
      </c>
      <c r="BA66" s="92">
        <v>0</v>
      </c>
      <c r="BB66" s="92">
        <v>0</v>
      </c>
      <c r="BC66" s="92">
        <v>0</v>
      </c>
      <c r="BD66" s="92">
        <v>0</v>
      </c>
      <c r="BE66" s="92">
        <v>0</v>
      </c>
      <c r="BF66" s="92">
        <v>0</v>
      </c>
      <c r="BG66" s="92">
        <v>0</v>
      </c>
      <c r="BH66" s="92">
        <v>0</v>
      </c>
      <c r="BI66" s="92">
        <v>0</v>
      </c>
      <c r="BJ66" s="92">
        <v>0</v>
      </c>
      <c r="BK66" s="92">
        <v>0</v>
      </c>
      <c r="BL66" s="92">
        <v>0</v>
      </c>
      <c r="BM66" s="92">
        <v>0</v>
      </c>
      <c r="BN66" s="92">
        <v>0</v>
      </c>
      <c r="BO66" s="92">
        <v>0</v>
      </c>
      <c r="BP66" s="92">
        <v>0.99697106800000002</v>
      </c>
      <c r="BQ66" s="92">
        <v>1.9847628699999999E-4</v>
      </c>
      <c r="BR66" s="92">
        <v>4.5955839700000002E-17</v>
      </c>
      <c r="BS66" s="92">
        <v>1.5423552E-17</v>
      </c>
      <c r="BT66" s="92">
        <v>6.4714204300000001E-18</v>
      </c>
      <c r="BU66" s="92">
        <v>6.0367665500000006E-14</v>
      </c>
      <c r="BV66" s="92">
        <v>7.35663311E-15</v>
      </c>
      <c r="BW66" s="92">
        <v>0</v>
      </c>
      <c r="BX66" s="92">
        <v>0</v>
      </c>
      <c r="BY66" s="92">
        <v>1.2232498600000001E-18</v>
      </c>
      <c r="BZ66" s="92">
        <v>3.99257551E-19</v>
      </c>
      <c r="CA66" s="92">
        <v>1.67520651E-19</v>
      </c>
      <c r="CB66" s="92">
        <v>1.60980457E-15</v>
      </c>
      <c r="CC66" s="92">
        <v>1.96176901E-16</v>
      </c>
      <c r="CD66" s="92">
        <v>1.58029673E-16</v>
      </c>
      <c r="CE66" s="92">
        <v>9.1433919800000003E-10</v>
      </c>
      <c r="CF66" s="92">
        <v>4.22724315E-7</v>
      </c>
      <c r="CG66" s="92">
        <v>2.3598025600000002E-3</v>
      </c>
      <c r="CH66" s="92">
        <v>4.7022936600000001E-4</v>
      </c>
      <c r="CI66" s="92">
        <v>2.23108466E-10</v>
      </c>
      <c r="CJ66" s="92">
        <v>0</v>
      </c>
      <c r="CK66" s="92">
        <v>4.6906861600000002E-16</v>
      </c>
      <c r="CL66" s="92">
        <v>1.6856572999999999E-17</v>
      </c>
      <c r="CM66" s="92">
        <v>2.48473228E-13</v>
      </c>
      <c r="CN66" s="92">
        <v>2.4397009300000001E-10</v>
      </c>
      <c r="CO66" s="92">
        <v>0</v>
      </c>
      <c r="CP66" s="92">
        <v>0</v>
      </c>
      <c r="CQ66" s="92">
        <v>0</v>
      </c>
      <c r="CR66" s="92">
        <v>0</v>
      </c>
      <c r="CS66" s="92">
        <v>0</v>
      </c>
      <c r="CT66" s="92">
        <v>0</v>
      </c>
      <c r="CU66" s="92">
        <v>0</v>
      </c>
      <c r="CV66" s="92">
        <v>0</v>
      </c>
      <c r="CW66" s="92">
        <v>0</v>
      </c>
      <c r="CX66" s="92">
        <v>0</v>
      </c>
      <c r="CY66" s="92">
        <v>0</v>
      </c>
      <c r="CZ66" s="92">
        <v>0</v>
      </c>
      <c r="DA66" s="92">
        <v>0</v>
      </c>
      <c r="DB66" s="92">
        <v>0</v>
      </c>
      <c r="DC66" s="92">
        <v>0</v>
      </c>
      <c r="DD66" s="92">
        <v>0</v>
      </c>
      <c r="DE66" s="92">
        <v>0</v>
      </c>
      <c r="DF66" s="92">
        <v>0</v>
      </c>
      <c r="DG66" s="92">
        <v>0</v>
      </c>
      <c r="DH66" s="92">
        <v>0</v>
      </c>
      <c r="DI66" s="92">
        <v>0</v>
      </c>
      <c r="DJ66" s="92">
        <v>0</v>
      </c>
      <c r="DK66" s="92">
        <v>0</v>
      </c>
      <c r="DL66" s="92">
        <v>0</v>
      </c>
      <c r="DM66" s="92">
        <v>0</v>
      </c>
      <c r="DN66" s="92">
        <v>0</v>
      </c>
      <c r="DO66" s="92">
        <v>0</v>
      </c>
      <c r="DP66" s="92">
        <v>0</v>
      </c>
      <c r="DQ66" s="92">
        <v>0</v>
      </c>
      <c r="DR66" s="92">
        <v>0</v>
      </c>
      <c r="DS66" s="92">
        <v>0</v>
      </c>
      <c r="DT66" s="92">
        <v>0</v>
      </c>
      <c r="DU66" s="92">
        <v>0</v>
      </c>
      <c r="DV66" s="92">
        <v>0</v>
      </c>
      <c r="DW66" s="92">
        <v>0</v>
      </c>
      <c r="DX66" s="92">
        <v>0</v>
      </c>
      <c r="DY66" s="92">
        <v>0</v>
      </c>
      <c r="DZ66" s="92">
        <v>15681.994500000001</v>
      </c>
      <c r="EA66" s="92">
        <v>7.9835401600000004</v>
      </c>
      <c r="EB66" s="92">
        <v>7.2288832800000003E-12</v>
      </c>
      <c r="EC66" s="92">
        <v>2.4261347000000002E-12</v>
      </c>
      <c r="ED66" s="92">
        <v>1.01795862E-12</v>
      </c>
      <c r="EE66" s="92">
        <v>7.9132273300000003E-9</v>
      </c>
      <c r="EF66" s="92">
        <v>9.643359510000001E-10</v>
      </c>
      <c r="EG66" s="92">
        <v>0</v>
      </c>
      <c r="EH66" s="92">
        <v>0</v>
      </c>
      <c r="EI66" s="92">
        <v>1.7317671499999999E-13</v>
      </c>
      <c r="EJ66" s="92">
        <v>5.6523293800000002E-14</v>
      </c>
      <c r="EK66" s="92">
        <v>2.37160673E-14</v>
      </c>
      <c r="EL66" s="92">
        <v>1.85697772E-10</v>
      </c>
      <c r="EM66" s="92">
        <v>2.2629835999999999E-11</v>
      </c>
      <c r="EN66" s="92">
        <v>2.4858169699999999E-11</v>
      </c>
      <c r="EO66" s="92">
        <v>1.2146641700000001E-4</v>
      </c>
      <c r="EP66" s="92">
        <v>4.65462268E-2</v>
      </c>
      <c r="EQ66" s="92">
        <v>197.97553199999999</v>
      </c>
      <c r="ER66" s="92">
        <v>24.655794400000001</v>
      </c>
      <c r="ES66" s="92">
        <v>1.7547552900000001E-5</v>
      </c>
      <c r="ET66" s="92">
        <v>0</v>
      </c>
      <c r="EU66" s="92">
        <v>3.7718015500000002E-11</v>
      </c>
      <c r="EV66" s="92">
        <v>1.7380302899999999E-12</v>
      </c>
      <c r="EW66" s="92">
        <v>3.6947602100000001E-9</v>
      </c>
      <c r="EX66" s="92">
        <v>2.0892599099999999E-5</v>
      </c>
      <c r="EY66" s="92">
        <v>0</v>
      </c>
      <c r="EZ66" s="92">
        <v>0</v>
      </c>
      <c r="FA66" s="92">
        <v>0</v>
      </c>
      <c r="FB66" s="92">
        <v>0</v>
      </c>
      <c r="FC66" s="92">
        <v>0</v>
      </c>
      <c r="FD66" s="92">
        <v>0</v>
      </c>
      <c r="FE66" s="92">
        <v>0</v>
      </c>
      <c r="FF66" s="92">
        <v>0</v>
      </c>
      <c r="FG66" s="92">
        <v>0</v>
      </c>
      <c r="FH66" s="92">
        <v>0</v>
      </c>
      <c r="FI66" s="92">
        <v>0</v>
      </c>
      <c r="FJ66" s="92">
        <v>0</v>
      </c>
      <c r="FK66" s="92">
        <v>0</v>
      </c>
      <c r="FL66" s="92">
        <v>0</v>
      </c>
      <c r="FM66" s="92">
        <v>0</v>
      </c>
      <c r="FN66" s="92">
        <v>0</v>
      </c>
      <c r="FO66" s="92">
        <v>0</v>
      </c>
      <c r="FP66" s="92">
        <v>0</v>
      </c>
      <c r="FQ66" s="92">
        <v>0</v>
      </c>
      <c r="FR66" s="92">
        <v>0</v>
      </c>
      <c r="FS66" s="92">
        <v>0</v>
      </c>
      <c r="FT66" s="92">
        <v>0</v>
      </c>
      <c r="FU66" s="92">
        <v>0</v>
      </c>
      <c r="FV66" s="92">
        <v>0</v>
      </c>
      <c r="FW66" s="92">
        <v>0</v>
      </c>
      <c r="FX66" s="92">
        <v>0</v>
      </c>
      <c r="FY66" s="92">
        <v>0</v>
      </c>
      <c r="FZ66" s="92">
        <v>0</v>
      </c>
      <c r="GA66" s="92">
        <v>0</v>
      </c>
      <c r="GB66" s="92">
        <v>0</v>
      </c>
      <c r="GC66" s="92">
        <v>0</v>
      </c>
      <c r="GD66" s="92">
        <v>0</v>
      </c>
      <c r="GE66" s="92">
        <v>0</v>
      </c>
      <c r="GF66" s="92">
        <v>0</v>
      </c>
      <c r="GG66" s="92">
        <v>0</v>
      </c>
      <c r="GH66" s="92">
        <v>0</v>
      </c>
      <c r="GI66" s="92">
        <v>0</v>
      </c>
      <c r="GJ66" s="92">
        <v>0.98550452099999997</v>
      </c>
      <c r="GK66" s="92">
        <v>5.01710093E-4</v>
      </c>
      <c r="GL66" s="92">
        <v>4.5428514500000002E-16</v>
      </c>
      <c r="GM66" s="92">
        <v>1.5246572800000001E-16</v>
      </c>
      <c r="GN66" s="92">
        <v>6.3971634299999995E-17</v>
      </c>
      <c r="GO66" s="92">
        <v>4.97291419E-13</v>
      </c>
      <c r="GP66" s="92">
        <v>6.0601821900000005E-14</v>
      </c>
      <c r="GQ66" s="92">
        <v>0</v>
      </c>
      <c r="GR66" s="92">
        <v>0</v>
      </c>
      <c r="GS66" s="92">
        <v>1.08829547E-17</v>
      </c>
      <c r="GT66" s="92">
        <v>3.5520967400000003E-18</v>
      </c>
      <c r="GU66" s="92">
        <v>1.49039024E-18</v>
      </c>
      <c r="GV66" s="92">
        <v>1.1669816200000001E-14</v>
      </c>
      <c r="GW66" s="92">
        <v>1.42212814E-15</v>
      </c>
      <c r="GX66" s="92">
        <v>1.5621634500000001E-15</v>
      </c>
      <c r="GY66" s="92">
        <v>7.6333213400000005E-9</v>
      </c>
      <c r="GZ66" s="92">
        <v>2.92510732E-6</v>
      </c>
      <c r="HA66" s="92">
        <v>1.24413882E-2</v>
      </c>
      <c r="HB66" s="92">
        <v>1.5494455599999999E-3</v>
      </c>
      <c r="HC66" s="92">
        <v>1.1027419199999999E-9</v>
      </c>
      <c r="HD66" s="92">
        <v>0</v>
      </c>
      <c r="HE66" s="92">
        <v>2.3703155099999998E-15</v>
      </c>
      <c r="HF66" s="92">
        <v>1.09223141E-16</v>
      </c>
      <c r="HG66" s="92">
        <v>2.3219003699999998E-13</v>
      </c>
      <c r="HH66" s="92">
        <v>1.31295486E-9</v>
      </c>
      <c r="HI66" s="92">
        <v>0</v>
      </c>
      <c r="HJ66" s="92">
        <v>0</v>
      </c>
      <c r="HK66" s="92">
        <v>0</v>
      </c>
      <c r="HL66" s="92">
        <v>0</v>
      </c>
      <c r="HM66" s="92">
        <v>0</v>
      </c>
      <c r="HN66" s="92">
        <v>0</v>
      </c>
      <c r="HO66" s="92">
        <v>0</v>
      </c>
      <c r="HP66" s="92">
        <v>0</v>
      </c>
      <c r="HQ66" s="92">
        <v>0</v>
      </c>
      <c r="HR66" s="92">
        <v>0</v>
      </c>
      <c r="HS66" s="92">
        <v>0</v>
      </c>
      <c r="HT66" s="92">
        <v>0</v>
      </c>
      <c r="HU66" s="92">
        <v>0</v>
      </c>
      <c r="HV66" s="92">
        <v>0</v>
      </c>
      <c r="HW66" s="92">
        <v>0</v>
      </c>
      <c r="HX66" s="92">
        <v>0</v>
      </c>
      <c r="HY66" s="92">
        <v>0</v>
      </c>
      <c r="HZ66" s="92">
        <v>0</v>
      </c>
      <c r="IA66" s="92">
        <v>0</v>
      </c>
      <c r="IB66" s="92">
        <v>0</v>
      </c>
      <c r="IC66" s="92">
        <v>0</v>
      </c>
      <c r="ID66" s="92">
        <v>0</v>
      </c>
      <c r="IE66" s="92">
        <v>0</v>
      </c>
      <c r="IF66" s="92">
        <v>0</v>
      </c>
      <c r="IG66" s="92">
        <v>0</v>
      </c>
      <c r="IH66" s="92">
        <v>0</v>
      </c>
      <c r="II66" s="92">
        <v>0</v>
      </c>
      <c r="IJ66" s="92">
        <v>0</v>
      </c>
      <c r="IK66" s="92">
        <v>0</v>
      </c>
      <c r="IL66" s="92">
        <v>0</v>
      </c>
      <c r="IM66" s="92">
        <v>0</v>
      </c>
      <c r="IN66" s="92">
        <v>0</v>
      </c>
      <c r="IO66" s="92">
        <v>0</v>
      </c>
      <c r="IP66" s="92">
        <v>0</v>
      </c>
      <c r="IQ66" s="92">
        <v>0</v>
      </c>
      <c r="IR66" s="92">
        <v>0</v>
      </c>
      <c r="IS66" s="92">
        <v>0</v>
      </c>
      <c r="IT66" s="92">
        <v>873.12761899999998</v>
      </c>
      <c r="IU66" s="92">
        <v>15912.6561</v>
      </c>
      <c r="IV66" s="92">
        <v>445535.63199999998</v>
      </c>
      <c r="IW66" s="92">
        <v>99.967244300000004</v>
      </c>
      <c r="IX66" s="92">
        <v>1</v>
      </c>
      <c r="IY66" s="92">
        <v>1</v>
      </c>
      <c r="IZ66" s="92">
        <v>0</v>
      </c>
      <c r="JA66" s="92">
        <v>0</v>
      </c>
      <c r="JB66" s="92">
        <v>-57118.698199999999</v>
      </c>
      <c r="JC66" s="92">
        <v>-3134.1036100000001</v>
      </c>
      <c r="JD66" s="92">
        <v>-49.871912899999998</v>
      </c>
      <c r="JE66" s="92">
        <v>-8.8380470599999992</v>
      </c>
      <c r="JF66" s="92">
        <v>-0.48494374200000001</v>
      </c>
      <c r="JG66" s="92">
        <v>3.2662094699999998E-5</v>
      </c>
      <c r="JH66" s="92">
        <v>5.9526313099999997E-4</v>
      </c>
      <c r="JI66" s="92">
        <v>18.224891499999998</v>
      </c>
      <c r="JJ66" s="92">
        <v>265.29096700000002</v>
      </c>
      <c r="JK66" s="92">
        <v>0</v>
      </c>
      <c r="JL66" s="92">
        <v>0</v>
      </c>
      <c r="JM66" s="92">
        <v>0</v>
      </c>
      <c r="JN66" s="92">
        <v>0</v>
      </c>
      <c r="JO66" s="92">
        <v>0</v>
      </c>
      <c r="JP66" s="92">
        <v>0</v>
      </c>
      <c r="JQ66" s="92">
        <v>0</v>
      </c>
      <c r="JR66" s="92">
        <v>0</v>
      </c>
      <c r="JS66" s="92">
        <v>0</v>
      </c>
      <c r="JT66" s="92">
        <v>0</v>
      </c>
      <c r="JU66" s="92">
        <v>0</v>
      </c>
      <c r="JV66" s="92">
        <v>0</v>
      </c>
      <c r="JW66" s="92">
        <v>0</v>
      </c>
      <c r="JX66" s="92">
        <v>0</v>
      </c>
      <c r="JY66" s="92">
        <v>0</v>
      </c>
      <c r="JZ66" s="92">
        <v>0</v>
      </c>
      <c r="KA66" s="92">
        <v>0</v>
      </c>
      <c r="KB66" s="92">
        <v>0</v>
      </c>
      <c r="KC66" s="92">
        <v>0</v>
      </c>
      <c r="KD66" s="92">
        <v>0</v>
      </c>
      <c r="KE66" s="92">
        <v>0</v>
      </c>
      <c r="KF66" s="92">
        <v>0</v>
      </c>
      <c r="KG66" s="92">
        <v>0</v>
      </c>
      <c r="KH66" s="92">
        <v>0</v>
      </c>
      <c r="KI66" s="92">
        <v>0</v>
      </c>
      <c r="KJ66" s="92">
        <v>0</v>
      </c>
      <c r="KK66" s="92">
        <v>0</v>
      </c>
      <c r="KL66" s="92">
        <v>0</v>
      </c>
      <c r="KM66" s="92">
        <v>0</v>
      </c>
      <c r="KN66" s="92">
        <v>0</v>
      </c>
      <c r="KO66" s="92">
        <v>0</v>
      </c>
      <c r="KP66" s="92">
        <v>0</v>
      </c>
      <c r="KQ66" s="92">
        <v>0</v>
      </c>
      <c r="KR66" s="92">
        <v>0</v>
      </c>
      <c r="KS66" s="92">
        <v>0</v>
      </c>
      <c r="KT66" s="92">
        <v>0</v>
      </c>
      <c r="KU66" s="92">
        <v>0</v>
      </c>
      <c r="KV66" s="92">
        <v>0</v>
      </c>
      <c r="KW66" s="92">
        <v>0</v>
      </c>
      <c r="KX66" s="92">
        <v>0</v>
      </c>
      <c r="KY66" s="92">
        <v>0</v>
      </c>
      <c r="KZ66" s="92">
        <v>0</v>
      </c>
      <c r="LA66" s="92">
        <v>0</v>
      </c>
      <c r="LB66" s="92">
        <v>0</v>
      </c>
      <c r="LC66" s="92">
        <v>0</v>
      </c>
      <c r="LD66" s="92">
        <v>0</v>
      </c>
      <c r="LE66" s="92">
        <v>0</v>
      </c>
      <c r="LF66" s="92">
        <v>0</v>
      </c>
      <c r="LG66" s="92">
        <v>0</v>
      </c>
      <c r="LH66" s="92">
        <v>0</v>
      </c>
      <c r="LI66" s="92">
        <v>0</v>
      </c>
      <c r="LJ66" s="92">
        <v>0</v>
      </c>
      <c r="LK66" s="92">
        <v>0</v>
      </c>
      <c r="LL66" s="92">
        <v>0</v>
      </c>
      <c r="LM66" s="92">
        <v>0</v>
      </c>
      <c r="LN66" s="92">
        <v>0</v>
      </c>
      <c r="LO66" s="92">
        <v>0</v>
      </c>
      <c r="LP66" s="92">
        <v>0</v>
      </c>
      <c r="LQ66" s="92">
        <v>0</v>
      </c>
      <c r="LR66" s="92">
        <v>0</v>
      </c>
      <c r="LS66" s="92">
        <v>0</v>
      </c>
      <c r="LT66" s="92">
        <v>0</v>
      </c>
      <c r="LU66" s="92">
        <v>0</v>
      </c>
      <c r="LV66" s="92">
        <v>0</v>
      </c>
      <c r="LW66" s="92">
        <v>0</v>
      </c>
      <c r="LX66" s="92">
        <v>0</v>
      </c>
      <c r="LY66" s="92">
        <v>0</v>
      </c>
      <c r="LZ66" s="92">
        <v>0</v>
      </c>
      <c r="MA66" s="92">
        <v>0</v>
      </c>
      <c r="MB66" s="92">
        <v>0</v>
      </c>
      <c r="MC66" s="92">
        <v>0</v>
      </c>
      <c r="MD66" s="92">
        <v>0</v>
      </c>
      <c r="ME66" s="92">
        <v>0</v>
      </c>
      <c r="MF66" s="92">
        <v>0</v>
      </c>
      <c r="MG66" s="92">
        <v>0</v>
      </c>
      <c r="MH66" s="92">
        <v>0</v>
      </c>
      <c r="MI66" s="92">
        <v>0</v>
      </c>
      <c r="MJ66" s="92">
        <v>0</v>
      </c>
      <c r="MK66" s="92">
        <v>0</v>
      </c>
      <c r="ML66" s="92">
        <v>0</v>
      </c>
      <c r="MM66" s="92">
        <v>0</v>
      </c>
      <c r="MN66" s="92">
        <v>0</v>
      </c>
      <c r="MO66" s="92">
        <v>0</v>
      </c>
      <c r="MP66" s="92">
        <v>0</v>
      </c>
      <c r="MQ66" s="92">
        <v>0</v>
      </c>
      <c r="MR66" s="92">
        <v>0</v>
      </c>
      <c r="MS66" s="92">
        <v>0</v>
      </c>
      <c r="MT66" s="92">
        <v>0</v>
      </c>
      <c r="MU66" s="92">
        <v>0</v>
      </c>
      <c r="MV66" s="92">
        <v>0</v>
      </c>
      <c r="MW66" s="92">
        <v>0</v>
      </c>
      <c r="MX66" s="92">
        <v>0</v>
      </c>
      <c r="MY66" s="92">
        <v>0</v>
      </c>
      <c r="MZ66" s="92">
        <v>0</v>
      </c>
      <c r="NA66" s="92">
        <v>0</v>
      </c>
      <c r="NB66" s="92">
        <v>0</v>
      </c>
      <c r="NC66" s="92">
        <v>0</v>
      </c>
      <c r="ND66" s="92">
        <v>0</v>
      </c>
      <c r="NE66" s="92">
        <v>0</v>
      </c>
      <c r="NF66" s="92">
        <v>0</v>
      </c>
      <c r="NG66" s="92">
        <v>0</v>
      </c>
      <c r="NH66" s="92">
        <v>0</v>
      </c>
      <c r="NI66" s="92">
        <v>0</v>
      </c>
      <c r="NJ66" s="92">
        <v>0</v>
      </c>
      <c r="NK66" s="92">
        <v>0</v>
      </c>
      <c r="NL66" s="92">
        <v>0</v>
      </c>
      <c r="NM66" s="92">
        <v>0</v>
      </c>
      <c r="NN66" s="92">
        <v>0</v>
      </c>
      <c r="NO66" s="92">
        <v>0</v>
      </c>
      <c r="NP66" s="92">
        <v>0</v>
      </c>
      <c r="NQ66" s="92">
        <v>0</v>
      </c>
      <c r="NR66" s="92">
        <v>0</v>
      </c>
      <c r="NS66" s="92">
        <v>0</v>
      </c>
      <c r="NT66" s="92">
        <v>0</v>
      </c>
      <c r="NU66" s="92">
        <v>0</v>
      </c>
      <c r="NV66" s="92">
        <v>0</v>
      </c>
      <c r="NW66" s="92">
        <v>0</v>
      </c>
      <c r="NX66" s="92">
        <v>0</v>
      </c>
      <c r="NY66" s="92">
        <v>0</v>
      </c>
      <c r="NZ66" s="92">
        <v>0</v>
      </c>
      <c r="OA66" s="92">
        <v>0</v>
      </c>
      <c r="OB66" s="92">
        <v>0</v>
      </c>
      <c r="OC66" s="92">
        <v>0</v>
      </c>
      <c r="OD66" s="92">
        <v>0</v>
      </c>
      <c r="OE66" s="92">
        <v>0</v>
      </c>
      <c r="OF66" s="92">
        <v>0</v>
      </c>
      <c r="OG66" s="92">
        <v>0</v>
      </c>
      <c r="OH66" s="92">
        <v>0</v>
      </c>
      <c r="OI66" s="92">
        <v>0</v>
      </c>
      <c r="OJ66" s="92">
        <v>0</v>
      </c>
      <c r="OK66" s="92">
        <v>0</v>
      </c>
      <c r="OL66" s="92">
        <v>0</v>
      </c>
      <c r="OM66" s="92">
        <v>0</v>
      </c>
      <c r="ON66" s="92">
        <v>0</v>
      </c>
      <c r="OO66" s="92">
        <v>0</v>
      </c>
      <c r="OP66" s="92">
        <v>0</v>
      </c>
      <c r="OQ66" s="92">
        <v>0</v>
      </c>
      <c r="OR66" s="92">
        <v>0</v>
      </c>
      <c r="OS66" s="92">
        <v>0</v>
      </c>
      <c r="OT66" s="92">
        <v>0</v>
      </c>
      <c r="OU66" s="92">
        <v>0</v>
      </c>
      <c r="OV66" s="92">
        <v>0</v>
      </c>
      <c r="OW66" s="92">
        <v>0</v>
      </c>
      <c r="OX66" s="92">
        <v>0</v>
      </c>
      <c r="OY66" s="92">
        <v>0</v>
      </c>
      <c r="OZ66" s="92">
        <v>0</v>
      </c>
      <c r="PA66" s="92">
        <v>0</v>
      </c>
      <c r="PB66" s="92">
        <v>0</v>
      </c>
      <c r="PC66" s="92">
        <v>0</v>
      </c>
      <c r="PD66" s="92">
        <v>0</v>
      </c>
      <c r="PE66" s="92">
        <v>0</v>
      </c>
      <c r="PF66" s="92">
        <v>0</v>
      </c>
      <c r="PG66" s="92">
        <v>0</v>
      </c>
      <c r="PH66" s="92">
        <v>0</v>
      </c>
      <c r="PI66" s="92">
        <v>0</v>
      </c>
      <c r="PJ66" s="92">
        <v>0</v>
      </c>
      <c r="PK66" s="92">
        <v>0</v>
      </c>
      <c r="PL66" s="92">
        <v>0</v>
      </c>
      <c r="PM66" s="92">
        <v>0</v>
      </c>
      <c r="PN66" s="92">
        <v>0</v>
      </c>
      <c r="PO66" s="92">
        <v>0</v>
      </c>
      <c r="PP66" s="92">
        <v>0</v>
      </c>
      <c r="PQ66" s="92">
        <v>0</v>
      </c>
      <c r="PR66" s="92">
        <v>0</v>
      </c>
      <c r="PS66" s="92">
        <v>0</v>
      </c>
      <c r="PT66" s="92">
        <v>0</v>
      </c>
      <c r="PU66" s="92">
        <v>0</v>
      </c>
      <c r="PV66" s="92">
        <v>0</v>
      </c>
      <c r="PW66" s="92">
        <v>0</v>
      </c>
      <c r="PX66" s="92">
        <v>0</v>
      </c>
      <c r="PY66" s="92">
        <v>0</v>
      </c>
      <c r="PZ66" s="92">
        <v>0</v>
      </c>
      <c r="QA66" s="92">
        <v>0</v>
      </c>
      <c r="QB66" s="92">
        <v>0</v>
      </c>
      <c r="QC66" s="92">
        <v>0</v>
      </c>
      <c r="QD66" s="92">
        <v>0</v>
      </c>
      <c r="QE66" s="92">
        <v>0</v>
      </c>
      <c r="QF66" s="92">
        <v>0</v>
      </c>
      <c r="QG66" s="92">
        <v>0</v>
      </c>
      <c r="QH66" s="92">
        <v>0</v>
      </c>
      <c r="QI66" s="92">
        <v>0</v>
      </c>
      <c r="QJ66" s="92">
        <v>0</v>
      </c>
      <c r="QK66" s="92">
        <v>0</v>
      </c>
      <c r="QL66" s="92">
        <v>0</v>
      </c>
      <c r="QM66" s="92">
        <v>0</v>
      </c>
      <c r="QN66" s="92">
        <v>0</v>
      </c>
      <c r="QO66" s="92">
        <v>0</v>
      </c>
      <c r="QP66" s="92">
        <v>0</v>
      </c>
      <c r="QQ66" s="92">
        <v>0</v>
      </c>
      <c r="QR66" s="92">
        <v>0</v>
      </c>
      <c r="QS66" s="92">
        <v>0</v>
      </c>
      <c r="QT66" s="92">
        <v>0</v>
      </c>
      <c r="QU66" s="92">
        <v>0</v>
      </c>
      <c r="QV66" s="92">
        <v>0</v>
      </c>
      <c r="QW66" s="92">
        <v>0</v>
      </c>
      <c r="QX66" s="92">
        <v>0</v>
      </c>
      <c r="QY66" s="92">
        <v>0</v>
      </c>
      <c r="QZ66" s="92">
        <v>0</v>
      </c>
      <c r="RA66" s="92">
        <v>0</v>
      </c>
      <c r="RB66" s="92">
        <v>0</v>
      </c>
      <c r="RC66" s="92">
        <v>0</v>
      </c>
      <c r="RD66" s="92">
        <v>0</v>
      </c>
      <c r="RE66" s="92">
        <v>0</v>
      </c>
      <c r="RF66" s="92">
        <v>0</v>
      </c>
      <c r="RG66" s="92">
        <v>0</v>
      </c>
      <c r="RH66" s="92">
        <v>0</v>
      </c>
      <c r="RI66" s="92">
        <v>0</v>
      </c>
      <c r="RJ66" s="92">
        <v>0</v>
      </c>
      <c r="RK66" s="92">
        <v>0</v>
      </c>
      <c r="RL66" s="92">
        <v>0</v>
      </c>
      <c r="RM66" s="92">
        <v>0</v>
      </c>
      <c r="RN66" s="92">
        <v>0</v>
      </c>
      <c r="RO66" s="92">
        <v>0</v>
      </c>
      <c r="RP66" s="92">
        <v>0</v>
      </c>
      <c r="RQ66" s="92">
        <v>0</v>
      </c>
      <c r="RR66" s="92">
        <v>0</v>
      </c>
      <c r="RS66" s="92">
        <v>0</v>
      </c>
      <c r="RT66" s="92">
        <v>0</v>
      </c>
      <c r="RU66" s="92">
        <v>0</v>
      </c>
      <c r="RV66" s="92">
        <v>0</v>
      </c>
      <c r="RW66" s="92">
        <v>0</v>
      </c>
      <c r="RX66" s="92">
        <v>0</v>
      </c>
      <c r="RY66" s="92">
        <v>0</v>
      </c>
      <c r="RZ66" s="92">
        <v>0</v>
      </c>
      <c r="SA66" s="92">
        <v>0</v>
      </c>
      <c r="SB66" s="92">
        <v>0</v>
      </c>
      <c r="SC66" s="92">
        <v>0</v>
      </c>
      <c r="SD66" s="92">
        <v>0</v>
      </c>
      <c r="SE66" s="92">
        <v>0</v>
      </c>
      <c r="SF66" s="92">
        <v>0</v>
      </c>
      <c r="SG66" s="92">
        <v>0</v>
      </c>
      <c r="SH66" s="92">
        <v>0</v>
      </c>
      <c r="SI66" s="92">
        <v>0</v>
      </c>
      <c r="SJ66" s="92">
        <v>0</v>
      </c>
      <c r="SK66" s="92">
        <v>0</v>
      </c>
      <c r="SL66" s="92">
        <v>0</v>
      </c>
      <c r="SM66" s="92">
        <v>0</v>
      </c>
      <c r="SN66" s="92">
        <v>0</v>
      </c>
      <c r="SO66" s="92">
        <v>0</v>
      </c>
      <c r="SP66" s="92">
        <v>0</v>
      </c>
      <c r="SQ66" s="92">
        <v>0</v>
      </c>
      <c r="SR66" s="92">
        <v>0</v>
      </c>
      <c r="SS66" s="92">
        <v>0</v>
      </c>
      <c r="ST66" s="92">
        <v>0</v>
      </c>
      <c r="SU66" s="92">
        <v>0</v>
      </c>
      <c r="SV66" s="92">
        <v>0</v>
      </c>
      <c r="SW66" s="92">
        <v>0</v>
      </c>
      <c r="SX66" s="92">
        <v>0</v>
      </c>
      <c r="SY66" s="92">
        <v>0</v>
      </c>
      <c r="SZ66" s="92">
        <v>0</v>
      </c>
      <c r="TA66" s="92">
        <v>0</v>
      </c>
      <c r="TB66" s="92">
        <v>0</v>
      </c>
      <c r="TC66" s="92">
        <v>1</v>
      </c>
      <c r="TD66" s="92">
        <v>0</v>
      </c>
      <c r="TE66" s="92">
        <v>0</v>
      </c>
      <c r="TF66" s="92">
        <v>0</v>
      </c>
      <c r="TG66" s="92">
        <v>0</v>
      </c>
      <c r="TH66" s="92">
        <v>0</v>
      </c>
      <c r="TI66" s="92">
        <v>0</v>
      </c>
      <c r="TJ66" s="92">
        <v>0</v>
      </c>
      <c r="TK66" s="92">
        <v>0</v>
      </c>
      <c r="TL66" s="92">
        <v>0</v>
      </c>
      <c r="TM66" s="92">
        <v>0</v>
      </c>
      <c r="TN66" s="92">
        <v>0</v>
      </c>
      <c r="TO66" s="92">
        <v>0</v>
      </c>
      <c r="TP66" s="92">
        <v>2.34184245E-2</v>
      </c>
      <c r="TQ66" s="92">
        <v>-58618918.925099999</v>
      </c>
      <c r="TR66" s="92">
        <v>3.1866656111111101E-3</v>
      </c>
      <c r="TS66" s="92">
        <v>0.24180082611111101</v>
      </c>
      <c r="TT66" s="92">
        <v>4.8137535277777801E-5</v>
      </c>
      <c r="TU66" s="92">
        <v>1.114592025E-17</v>
      </c>
      <c r="TV66" s="92">
        <v>3.74075813888889E-18</v>
      </c>
      <c r="TW66" s="92">
        <v>1.5695488638888899E-18</v>
      </c>
      <c r="TX66" s="92">
        <v>1.4641298888888901E-14</v>
      </c>
      <c r="TY66" s="92">
        <v>1.7842443194444498E-15</v>
      </c>
      <c r="TZ66" s="92">
        <v>0</v>
      </c>
      <c r="UA66" s="92">
        <v>0</v>
      </c>
      <c r="UB66" s="92">
        <v>2.96681455555556E-19</v>
      </c>
      <c r="UC66" s="92">
        <v>9.6834109722222306E-20</v>
      </c>
      <c r="UD66" s="92">
        <v>4.0629696388888898E-20</v>
      </c>
      <c r="UE66" s="92">
        <v>3.9043467500000001E-16</v>
      </c>
      <c r="UF66" s="92">
        <v>4.7579852777777797E-17</v>
      </c>
      <c r="UG66" s="92">
        <v>3.8327797777777801E-17</v>
      </c>
      <c r="UH66" s="92">
        <v>2.2175966833333399E-10</v>
      </c>
      <c r="UI66" s="92">
        <v>1.02525631944445E-7</v>
      </c>
      <c r="UJ66" s="92">
        <v>5.7233577500000004E-4</v>
      </c>
      <c r="UK66" s="92">
        <v>1.14047290555556E-4</v>
      </c>
      <c r="UL66" s="92">
        <v>5.4111711944444502E-11</v>
      </c>
      <c r="UM66" s="92">
        <v>0</v>
      </c>
      <c r="UN66" s="92">
        <v>1.137657675E-16</v>
      </c>
      <c r="UO66" s="92">
        <v>4.0883165277777797E-18</v>
      </c>
      <c r="UP66" s="92">
        <v>6.0263566111111199E-14</v>
      </c>
      <c r="UQ66" s="92">
        <v>5.9171396111111196E-11</v>
      </c>
      <c r="UR66" s="92">
        <v>0</v>
      </c>
      <c r="US66" s="92">
        <v>0</v>
      </c>
      <c r="UT66" s="92">
        <v>0</v>
      </c>
      <c r="UU66" s="92">
        <v>0</v>
      </c>
      <c r="UV66" s="92">
        <v>0</v>
      </c>
      <c r="UW66" s="92">
        <v>0</v>
      </c>
      <c r="UX66" s="92">
        <v>0</v>
      </c>
      <c r="UY66" s="92">
        <v>0</v>
      </c>
      <c r="UZ66" s="92">
        <v>0</v>
      </c>
      <c r="VA66" s="92">
        <v>0</v>
      </c>
      <c r="VB66" s="92">
        <v>0</v>
      </c>
      <c r="VC66" s="92">
        <v>0</v>
      </c>
      <c r="VD66" s="92">
        <v>0</v>
      </c>
      <c r="VE66" s="92">
        <v>0</v>
      </c>
      <c r="VF66" s="92">
        <v>0</v>
      </c>
      <c r="VG66" s="92">
        <v>0</v>
      </c>
      <c r="VH66" s="92">
        <v>0</v>
      </c>
      <c r="VI66" s="92">
        <v>0</v>
      </c>
      <c r="VJ66" s="92">
        <v>0</v>
      </c>
      <c r="VK66" s="92">
        <v>0</v>
      </c>
      <c r="VL66" s="92">
        <v>0</v>
      </c>
      <c r="VM66" s="92">
        <v>0</v>
      </c>
      <c r="VN66" s="92">
        <v>0</v>
      </c>
      <c r="VO66" s="92">
        <v>0</v>
      </c>
      <c r="VP66" s="92">
        <v>0</v>
      </c>
      <c r="VQ66" s="92">
        <v>0</v>
      </c>
      <c r="VR66" s="92">
        <v>0</v>
      </c>
      <c r="VS66" s="92">
        <v>0</v>
      </c>
      <c r="VT66" s="92">
        <v>0</v>
      </c>
      <c r="VU66" s="92">
        <v>0</v>
      </c>
      <c r="VV66" s="92">
        <v>0</v>
      </c>
      <c r="VW66" s="92">
        <v>0</v>
      </c>
      <c r="VX66" s="92">
        <v>0</v>
      </c>
      <c r="VY66" s="92">
        <v>0</v>
      </c>
      <c r="VZ66" s="92">
        <v>0</v>
      </c>
      <c r="WA66" s="92">
        <v>0</v>
      </c>
      <c r="WB66" s="92">
        <v>0</v>
      </c>
      <c r="WC66" s="92">
        <v>0</v>
      </c>
    </row>
    <row r="67" spans="2:601" ht="13.5" customHeight="1">
      <c r="B67" s="851" t="s">
        <v>2759</v>
      </c>
      <c r="C67" s="92">
        <v>0</v>
      </c>
      <c r="D67" s="92">
        <v>3955.42659</v>
      </c>
      <c r="E67" s="92">
        <v>-14.6349167</v>
      </c>
      <c r="F67" s="92">
        <v>218.48966899999999</v>
      </c>
      <c r="G67" s="92">
        <v>3.8240756500000001E-3</v>
      </c>
      <c r="H67" s="92">
        <v>5.4922828399999997E-7</v>
      </c>
      <c r="I67" s="92">
        <v>1.8433024100000001E-7</v>
      </c>
      <c r="J67" s="92">
        <v>7.734136E-8</v>
      </c>
      <c r="K67" s="92">
        <v>2.6244684300000001E-5</v>
      </c>
      <c r="L67" s="92">
        <v>3.19827695E-6</v>
      </c>
      <c r="M67" s="92">
        <v>0</v>
      </c>
      <c r="N67" s="92">
        <v>0</v>
      </c>
      <c r="O67" s="92">
        <v>1.46193264E-8</v>
      </c>
      <c r="P67" s="92">
        <v>4.7716142499999999E-9</v>
      </c>
      <c r="Q67" s="92">
        <v>2.00207591E-9</v>
      </c>
      <c r="R67" s="92">
        <v>6.9985831400000005E-7</v>
      </c>
      <c r="S67" s="92">
        <v>8.5287393100000006E-8</v>
      </c>
      <c r="T67" s="92">
        <v>1.88864716E-6</v>
      </c>
      <c r="U67" s="92">
        <v>4.6260750099999997E-4</v>
      </c>
      <c r="V67" s="92">
        <v>5.4201328900000002E-3</v>
      </c>
      <c r="W67" s="92">
        <v>7.4348516899999995E-2</v>
      </c>
      <c r="X67" s="92">
        <v>0.18548340799999999</v>
      </c>
      <c r="Y67" s="92">
        <v>1.13398326E-5</v>
      </c>
      <c r="Z67" s="92">
        <v>0</v>
      </c>
      <c r="AA67" s="92">
        <v>9.26999535E-10</v>
      </c>
      <c r="AB67" s="92">
        <v>1.4836011499999999E-10</v>
      </c>
      <c r="AC67" s="92">
        <v>3.8403902100000002E-12</v>
      </c>
      <c r="AD67" s="92">
        <v>5.6411463900000005E-4</v>
      </c>
      <c r="AE67" s="92">
        <v>0</v>
      </c>
      <c r="AF67" s="92">
        <v>0</v>
      </c>
      <c r="AG67" s="92">
        <v>0</v>
      </c>
      <c r="AH67" s="92">
        <v>0</v>
      </c>
      <c r="AI67" s="92">
        <v>0</v>
      </c>
      <c r="AJ67" s="92">
        <v>0</v>
      </c>
      <c r="AK67" s="92">
        <v>0</v>
      </c>
      <c r="AL67" s="92">
        <v>0</v>
      </c>
      <c r="AM67" s="92">
        <v>0</v>
      </c>
      <c r="AN67" s="92">
        <v>0</v>
      </c>
      <c r="AO67" s="92">
        <v>0</v>
      </c>
      <c r="AP67" s="92">
        <v>0</v>
      </c>
      <c r="AQ67" s="92">
        <v>0</v>
      </c>
      <c r="AR67" s="92">
        <v>0</v>
      </c>
      <c r="AS67" s="92">
        <v>0</v>
      </c>
      <c r="AT67" s="92">
        <v>0</v>
      </c>
      <c r="AU67" s="92">
        <v>0</v>
      </c>
      <c r="AV67" s="92">
        <v>0</v>
      </c>
      <c r="AW67" s="92">
        <v>0</v>
      </c>
      <c r="AX67" s="92">
        <v>0</v>
      </c>
      <c r="AY67" s="92">
        <v>0</v>
      </c>
      <c r="AZ67" s="92">
        <v>0</v>
      </c>
      <c r="BA67" s="92">
        <v>0</v>
      </c>
      <c r="BB67" s="92">
        <v>0</v>
      </c>
      <c r="BC67" s="92">
        <v>0</v>
      </c>
      <c r="BD67" s="92">
        <v>0</v>
      </c>
      <c r="BE67" s="92">
        <v>0</v>
      </c>
      <c r="BF67" s="92">
        <v>0</v>
      </c>
      <c r="BG67" s="92">
        <v>0</v>
      </c>
      <c r="BH67" s="92">
        <v>0</v>
      </c>
      <c r="BI67" s="92">
        <v>0</v>
      </c>
      <c r="BJ67" s="92">
        <v>0</v>
      </c>
      <c r="BK67" s="92">
        <v>0</v>
      </c>
      <c r="BL67" s="92">
        <v>0</v>
      </c>
      <c r="BM67" s="92">
        <v>0</v>
      </c>
      <c r="BN67" s="92">
        <v>0</v>
      </c>
      <c r="BO67" s="92">
        <v>0</v>
      </c>
      <c r="BP67" s="92">
        <v>0.99876509700000005</v>
      </c>
      <c r="BQ67" s="92">
        <v>1.7480704200000001E-5</v>
      </c>
      <c r="BR67" s="92">
        <v>2.5106452100000002E-9</v>
      </c>
      <c r="BS67" s="92">
        <v>8.4261471900000004E-10</v>
      </c>
      <c r="BT67" s="92">
        <v>3.5354463700000001E-10</v>
      </c>
      <c r="BU67" s="92">
        <v>1.1997031599999999E-7</v>
      </c>
      <c r="BV67" s="92">
        <v>1.46200386E-8</v>
      </c>
      <c r="BW67" s="92">
        <v>0</v>
      </c>
      <c r="BX67" s="92">
        <v>0</v>
      </c>
      <c r="BY67" s="92">
        <v>6.6828207600000003E-11</v>
      </c>
      <c r="BZ67" s="92">
        <v>2.18121149E-11</v>
      </c>
      <c r="CA67" s="92">
        <v>9.1519363199999995E-12</v>
      </c>
      <c r="CB67" s="92">
        <v>3.1992087300000001E-9</v>
      </c>
      <c r="CC67" s="92">
        <v>3.8986772999999999E-10</v>
      </c>
      <c r="CD67" s="92">
        <v>8.6334281699999999E-9</v>
      </c>
      <c r="CE67" s="92">
        <v>2.11468225E-6</v>
      </c>
      <c r="CF67" s="92">
        <v>2.4776638500000001E-5</v>
      </c>
      <c r="CG67" s="92">
        <v>3.3986368300000002E-4</v>
      </c>
      <c r="CH67" s="92">
        <v>8.4788610099999998E-4</v>
      </c>
      <c r="CI67" s="92">
        <v>5.1836908599999997E-8</v>
      </c>
      <c r="CJ67" s="92">
        <v>0</v>
      </c>
      <c r="CK67" s="92">
        <v>4.2375219999999998E-12</v>
      </c>
      <c r="CL67" s="92">
        <v>6.78187237E-13</v>
      </c>
      <c r="CM67" s="92">
        <v>1.75552817E-14</v>
      </c>
      <c r="CN67" s="92">
        <v>2.57869406E-6</v>
      </c>
      <c r="CO67" s="92">
        <v>0</v>
      </c>
      <c r="CP67" s="92">
        <v>0</v>
      </c>
      <c r="CQ67" s="92">
        <v>0</v>
      </c>
      <c r="CR67" s="92">
        <v>0</v>
      </c>
      <c r="CS67" s="92">
        <v>0</v>
      </c>
      <c r="CT67" s="92">
        <v>0</v>
      </c>
      <c r="CU67" s="92">
        <v>0</v>
      </c>
      <c r="CV67" s="92">
        <v>0</v>
      </c>
      <c r="CW67" s="92">
        <v>0</v>
      </c>
      <c r="CX67" s="92">
        <v>0</v>
      </c>
      <c r="CY67" s="92">
        <v>0</v>
      </c>
      <c r="CZ67" s="92">
        <v>0</v>
      </c>
      <c r="DA67" s="92">
        <v>0</v>
      </c>
      <c r="DB67" s="92">
        <v>0</v>
      </c>
      <c r="DC67" s="92">
        <v>0</v>
      </c>
      <c r="DD67" s="92">
        <v>0</v>
      </c>
      <c r="DE67" s="92">
        <v>0</v>
      </c>
      <c r="DF67" s="92">
        <v>0</v>
      </c>
      <c r="DG67" s="92">
        <v>0</v>
      </c>
      <c r="DH67" s="92">
        <v>0</v>
      </c>
      <c r="DI67" s="92">
        <v>0</v>
      </c>
      <c r="DJ67" s="92">
        <v>0</v>
      </c>
      <c r="DK67" s="92">
        <v>0</v>
      </c>
      <c r="DL67" s="92">
        <v>0</v>
      </c>
      <c r="DM67" s="92">
        <v>0</v>
      </c>
      <c r="DN67" s="92">
        <v>0</v>
      </c>
      <c r="DO67" s="92">
        <v>0</v>
      </c>
      <c r="DP67" s="92">
        <v>0</v>
      </c>
      <c r="DQ67" s="92">
        <v>0</v>
      </c>
      <c r="DR67" s="92">
        <v>0</v>
      </c>
      <c r="DS67" s="92">
        <v>0</v>
      </c>
      <c r="DT67" s="92">
        <v>0</v>
      </c>
      <c r="DU67" s="92">
        <v>0</v>
      </c>
      <c r="DV67" s="92">
        <v>0</v>
      </c>
      <c r="DW67" s="92">
        <v>0</v>
      </c>
      <c r="DX67" s="92">
        <v>0</v>
      </c>
      <c r="DY67" s="92">
        <v>0</v>
      </c>
      <c r="DZ67" s="92">
        <v>3936.1525700000002</v>
      </c>
      <c r="EA67" s="92">
        <v>0.17617149400000001</v>
      </c>
      <c r="EB67" s="92">
        <v>9.8947693499999993E-5</v>
      </c>
      <c r="EC67" s="92">
        <v>3.3208508599999997E-5</v>
      </c>
      <c r="ED67" s="92">
        <v>1.3933639999999999E-5</v>
      </c>
      <c r="EE67" s="92">
        <v>3.9401511900000004E-3</v>
      </c>
      <c r="EF67" s="92">
        <v>4.8016179600000002E-4</v>
      </c>
      <c r="EG67" s="92">
        <v>0</v>
      </c>
      <c r="EH67" s="92">
        <v>0</v>
      </c>
      <c r="EI67" s="92">
        <v>2.3704126699999998E-6</v>
      </c>
      <c r="EJ67" s="92">
        <v>7.7368098599999995E-7</v>
      </c>
      <c r="EK67" s="92">
        <v>3.2462139299999998E-7</v>
      </c>
      <c r="EL67" s="92">
        <v>9.2462565000000002E-5</v>
      </c>
      <c r="EM67" s="92">
        <v>1.12678395E-5</v>
      </c>
      <c r="EN67" s="92">
        <v>3.4025429099999999E-4</v>
      </c>
      <c r="EO67" s="92">
        <v>7.0385601699999994E-2</v>
      </c>
      <c r="EP67" s="92">
        <v>0.683532959</v>
      </c>
      <c r="EQ67" s="92">
        <v>7.1438188800000004</v>
      </c>
      <c r="ER67" s="92">
        <v>11.1387535</v>
      </c>
      <c r="ES67" s="92">
        <v>1.02147897E-3</v>
      </c>
      <c r="ET67" s="92">
        <v>0</v>
      </c>
      <c r="EU67" s="92">
        <v>8.5371762599999999E-8</v>
      </c>
      <c r="EV67" s="92">
        <v>1.75197333E-8</v>
      </c>
      <c r="EW67" s="92">
        <v>6.5403995899999998E-11</v>
      </c>
      <c r="EX67" s="92">
        <v>5.53280705E-2</v>
      </c>
      <c r="EY67" s="92">
        <v>0</v>
      </c>
      <c r="EZ67" s="92">
        <v>0</v>
      </c>
      <c r="FA67" s="92">
        <v>0</v>
      </c>
      <c r="FB67" s="92">
        <v>0</v>
      </c>
      <c r="FC67" s="92">
        <v>0</v>
      </c>
      <c r="FD67" s="92">
        <v>0</v>
      </c>
      <c r="FE67" s="92">
        <v>0</v>
      </c>
      <c r="FF67" s="92">
        <v>0</v>
      </c>
      <c r="FG67" s="92">
        <v>0</v>
      </c>
      <c r="FH67" s="92">
        <v>0</v>
      </c>
      <c r="FI67" s="92">
        <v>0</v>
      </c>
      <c r="FJ67" s="92">
        <v>0</v>
      </c>
      <c r="FK67" s="92">
        <v>0</v>
      </c>
      <c r="FL67" s="92">
        <v>0</v>
      </c>
      <c r="FM67" s="92">
        <v>0</v>
      </c>
      <c r="FN67" s="92">
        <v>0</v>
      </c>
      <c r="FO67" s="92">
        <v>0</v>
      </c>
      <c r="FP67" s="92">
        <v>0</v>
      </c>
      <c r="FQ67" s="92">
        <v>0</v>
      </c>
      <c r="FR67" s="92">
        <v>0</v>
      </c>
      <c r="FS67" s="92">
        <v>0</v>
      </c>
      <c r="FT67" s="92">
        <v>0</v>
      </c>
      <c r="FU67" s="92">
        <v>0</v>
      </c>
      <c r="FV67" s="92">
        <v>0</v>
      </c>
      <c r="FW67" s="92">
        <v>0</v>
      </c>
      <c r="FX67" s="92">
        <v>0</v>
      </c>
      <c r="FY67" s="92">
        <v>0</v>
      </c>
      <c r="FZ67" s="92">
        <v>0</v>
      </c>
      <c r="GA67" s="92">
        <v>0</v>
      </c>
      <c r="GB67" s="92">
        <v>0</v>
      </c>
      <c r="GC67" s="92">
        <v>0</v>
      </c>
      <c r="GD67" s="92">
        <v>0</v>
      </c>
      <c r="GE67" s="92">
        <v>0</v>
      </c>
      <c r="GF67" s="92">
        <v>0</v>
      </c>
      <c r="GG67" s="92">
        <v>0</v>
      </c>
      <c r="GH67" s="92">
        <v>0</v>
      </c>
      <c r="GI67" s="92">
        <v>0</v>
      </c>
      <c r="GJ67" s="92">
        <v>0.99512719400000005</v>
      </c>
      <c r="GK67" s="92">
        <v>4.45391893E-5</v>
      </c>
      <c r="GL67" s="92">
        <v>2.50156819E-8</v>
      </c>
      <c r="GM67" s="92">
        <v>8.3956831999999995E-9</v>
      </c>
      <c r="GN67" s="92">
        <v>3.52266428E-9</v>
      </c>
      <c r="GO67" s="92">
        <v>9.9613811499999996E-7</v>
      </c>
      <c r="GP67" s="92">
        <v>1.2139317600000001E-7</v>
      </c>
      <c r="GQ67" s="92">
        <v>0</v>
      </c>
      <c r="GR67" s="92">
        <v>0</v>
      </c>
      <c r="GS67" s="92">
        <v>5.9928116900000002E-10</v>
      </c>
      <c r="GT67" s="92">
        <v>1.9559988500000001E-10</v>
      </c>
      <c r="GU67" s="92">
        <v>8.20698817E-11</v>
      </c>
      <c r="GV67" s="92">
        <v>2.33761297E-8</v>
      </c>
      <c r="GW67" s="92">
        <v>2.8487039799999998E-9</v>
      </c>
      <c r="GX67" s="92">
        <v>8.6022147699999997E-8</v>
      </c>
      <c r="GY67" s="92">
        <v>1.77946929E-5</v>
      </c>
      <c r="GZ67" s="92">
        <v>1.7280891000000001E-4</v>
      </c>
      <c r="HA67" s="92">
        <v>1.80608051E-3</v>
      </c>
      <c r="HB67" s="92">
        <v>2.8160688099999999E-3</v>
      </c>
      <c r="HC67" s="92">
        <v>2.58247484E-7</v>
      </c>
      <c r="HD67" s="92">
        <v>0</v>
      </c>
      <c r="HE67" s="92">
        <v>2.1583452600000001E-11</v>
      </c>
      <c r="HF67" s="92">
        <v>4.4292904599999999E-12</v>
      </c>
      <c r="HG67" s="92">
        <v>1.65352572E-14</v>
      </c>
      <c r="HH67" s="92">
        <v>1.39878896E-5</v>
      </c>
      <c r="HI67" s="92">
        <v>0</v>
      </c>
      <c r="HJ67" s="92">
        <v>0</v>
      </c>
      <c r="HK67" s="92">
        <v>0</v>
      </c>
      <c r="HL67" s="92">
        <v>0</v>
      </c>
      <c r="HM67" s="92">
        <v>0</v>
      </c>
      <c r="HN67" s="92">
        <v>0</v>
      </c>
      <c r="HO67" s="92">
        <v>0</v>
      </c>
      <c r="HP67" s="92">
        <v>0</v>
      </c>
      <c r="HQ67" s="92">
        <v>0</v>
      </c>
      <c r="HR67" s="92">
        <v>0</v>
      </c>
      <c r="HS67" s="92">
        <v>0</v>
      </c>
      <c r="HT67" s="92">
        <v>0</v>
      </c>
      <c r="HU67" s="92">
        <v>0</v>
      </c>
      <c r="HV67" s="92">
        <v>0</v>
      </c>
      <c r="HW67" s="92">
        <v>0</v>
      </c>
      <c r="HX67" s="92">
        <v>0</v>
      </c>
      <c r="HY67" s="92">
        <v>0</v>
      </c>
      <c r="HZ67" s="92">
        <v>0</v>
      </c>
      <c r="IA67" s="92">
        <v>0</v>
      </c>
      <c r="IB67" s="92">
        <v>0</v>
      </c>
      <c r="IC67" s="92">
        <v>0</v>
      </c>
      <c r="ID67" s="92">
        <v>0</v>
      </c>
      <c r="IE67" s="92">
        <v>0</v>
      </c>
      <c r="IF67" s="92">
        <v>0</v>
      </c>
      <c r="IG67" s="92">
        <v>0</v>
      </c>
      <c r="IH67" s="92">
        <v>0</v>
      </c>
      <c r="II67" s="92">
        <v>0</v>
      </c>
      <c r="IJ67" s="92">
        <v>0</v>
      </c>
      <c r="IK67" s="92">
        <v>0</v>
      </c>
      <c r="IL67" s="92">
        <v>0</v>
      </c>
      <c r="IM67" s="92">
        <v>0</v>
      </c>
      <c r="IN67" s="92">
        <v>0</v>
      </c>
      <c r="IO67" s="92">
        <v>0</v>
      </c>
      <c r="IP67" s="92">
        <v>0</v>
      </c>
      <c r="IQ67" s="92">
        <v>0</v>
      </c>
      <c r="IR67" s="92">
        <v>0</v>
      </c>
      <c r="IS67" s="92">
        <v>0</v>
      </c>
      <c r="IT67" s="92">
        <v>218.759816</v>
      </c>
      <c r="IU67" s="92">
        <v>3955.42659</v>
      </c>
      <c r="IV67" s="92">
        <v>71.778598000000002</v>
      </c>
      <c r="IW67" s="92">
        <v>99.967244300000004</v>
      </c>
      <c r="IX67" s="92">
        <v>1</v>
      </c>
      <c r="IY67" s="92">
        <v>0</v>
      </c>
      <c r="IZ67" s="92">
        <v>1</v>
      </c>
      <c r="JA67" s="92">
        <v>0</v>
      </c>
      <c r="JB67" s="92">
        <v>-66899.474100000007</v>
      </c>
      <c r="JC67" s="92">
        <v>-3699.9591099999998</v>
      </c>
      <c r="JD67" s="92">
        <v>-14.6349167</v>
      </c>
      <c r="JE67" s="92">
        <v>-34.862080900000002</v>
      </c>
      <c r="JF67" s="92">
        <v>-1.928091</v>
      </c>
      <c r="JG67" s="92">
        <v>5.0795042499999998E-2</v>
      </c>
      <c r="JH67" s="92">
        <v>0.91843221200000003</v>
      </c>
      <c r="JI67" s="92">
        <v>18.081138800000002</v>
      </c>
      <c r="JJ67" s="92">
        <v>66.0206321</v>
      </c>
      <c r="JK67" s="92">
        <v>0</v>
      </c>
      <c r="JL67" s="92">
        <v>0</v>
      </c>
      <c r="JM67" s="92">
        <v>0</v>
      </c>
      <c r="JN67" s="92">
        <v>0</v>
      </c>
      <c r="JO67" s="92">
        <v>0</v>
      </c>
      <c r="JP67" s="92">
        <v>0</v>
      </c>
      <c r="JQ67" s="92">
        <v>0</v>
      </c>
      <c r="JR67" s="92">
        <v>0</v>
      </c>
      <c r="JS67" s="92">
        <v>0</v>
      </c>
      <c r="JT67" s="92">
        <v>0</v>
      </c>
      <c r="JU67" s="92">
        <v>0</v>
      </c>
      <c r="JV67" s="92">
        <v>0</v>
      </c>
      <c r="JW67" s="92">
        <v>0</v>
      </c>
      <c r="JX67" s="92">
        <v>0</v>
      </c>
      <c r="JY67" s="92">
        <v>0</v>
      </c>
      <c r="JZ67" s="92">
        <v>0</v>
      </c>
      <c r="KA67" s="92">
        <v>0</v>
      </c>
      <c r="KB67" s="92">
        <v>0</v>
      </c>
      <c r="KC67" s="92">
        <v>0</v>
      </c>
      <c r="KD67" s="92">
        <v>0</v>
      </c>
      <c r="KE67" s="92">
        <v>0</v>
      </c>
      <c r="KF67" s="92">
        <v>0</v>
      </c>
      <c r="KG67" s="92">
        <v>0</v>
      </c>
      <c r="KH67" s="92">
        <v>0</v>
      </c>
      <c r="KI67" s="92">
        <v>0</v>
      </c>
      <c r="KJ67" s="92">
        <v>0</v>
      </c>
      <c r="KK67" s="92">
        <v>0</v>
      </c>
      <c r="KL67" s="92">
        <v>0</v>
      </c>
      <c r="KM67" s="92">
        <v>0</v>
      </c>
      <c r="KN67" s="92">
        <v>0</v>
      </c>
      <c r="KO67" s="92">
        <v>0</v>
      </c>
      <c r="KP67" s="92">
        <v>0</v>
      </c>
      <c r="KQ67" s="92">
        <v>0</v>
      </c>
      <c r="KR67" s="92">
        <v>0</v>
      </c>
      <c r="KS67" s="92">
        <v>0</v>
      </c>
      <c r="KT67" s="92">
        <v>0</v>
      </c>
      <c r="KU67" s="92">
        <v>0</v>
      </c>
      <c r="KV67" s="92">
        <v>0</v>
      </c>
      <c r="KW67" s="92">
        <v>0</v>
      </c>
      <c r="KX67" s="92">
        <v>0</v>
      </c>
      <c r="KY67" s="92">
        <v>0</v>
      </c>
      <c r="KZ67" s="92">
        <v>0</v>
      </c>
      <c r="LA67" s="92">
        <v>0</v>
      </c>
      <c r="LB67" s="92">
        <v>0</v>
      </c>
      <c r="LC67" s="92">
        <v>0</v>
      </c>
      <c r="LD67" s="92">
        <v>0</v>
      </c>
      <c r="LE67" s="92">
        <v>0</v>
      </c>
      <c r="LF67" s="92">
        <v>0</v>
      </c>
      <c r="LG67" s="92">
        <v>0</v>
      </c>
      <c r="LH67" s="92">
        <v>0</v>
      </c>
      <c r="LI67" s="92">
        <v>0</v>
      </c>
      <c r="LJ67" s="92">
        <v>0</v>
      </c>
      <c r="LK67" s="92">
        <v>0</v>
      </c>
      <c r="LL67" s="92">
        <v>0</v>
      </c>
      <c r="LM67" s="92">
        <v>0</v>
      </c>
      <c r="LN67" s="92">
        <v>0</v>
      </c>
      <c r="LO67" s="92">
        <v>0</v>
      </c>
      <c r="LP67" s="92">
        <v>0</v>
      </c>
      <c r="LQ67" s="92">
        <v>0</v>
      </c>
      <c r="LR67" s="92">
        <v>0</v>
      </c>
      <c r="LS67" s="92">
        <v>0</v>
      </c>
      <c r="LT67" s="92">
        <v>0</v>
      </c>
      <c r="LU67" s="92">
        <v>0</v>
      </c>
      <c r="LV67" s="92">
        <v>0</v>
      </c>
      <c r="LW67" s="92">
        <v>0</v>
      </c>
      <c r="LX67" s="92">
        <v>0</v>
      </c>
      <c r="LY67" s="92">
        <v>0</v>
      </c>
      <c r="LZ67" s="92">
        <v>0</v>
      </c>
      <c r="MA67" s="92">
        <v>0</v>
      </c>
      <c r="MB67" s="92">
        <v>0</v>
      </c>
      <c r="MC67" s="92">
        <v>0</v>
      </c>
      <c r="MD67" s="92">
        <v>0</v>
      </c>
      <c r="ME67" s="92">
        <v>0</v>
      </c>
      <c r="MF67" s="92">
        <v>0</v>
      </c>
      <c r="MG67" s="92">
        <v>0</v>
      </c>
      <c r="MH67" s="92">
        <v>0</v>
      </c>
      <c r="MI67" s="92">
        <v>0</v>
      </c>
      <c r="MJ67" s="92">
        <v>0</v>
      </c>
      <c r="MK67" s="92">
        <v>0</v>
      </c>
      <c r="ML67" s="92">
        <v>0</v>
      </c>
      <c r="MM67" s="92">
        <v>0</v>
      </c>
      <c r="MN67" s="92">
        <v>0</v>
      </c>
      <c r="MO67" s="92">
        <v>0</v>
      </c>
      <c r="MP67" s="92">
        <v>0</v>
      </c>
      <c r="MQ67" s="92">
        <v>0</v>
      </c>
      <c r="MR67" s="92">
        <v>0</v>
      </c>
      <c r="MS67" s="92">
        <v>0</v>
      </c>
      <c r="MT67" s="92">
        <v>0</v>
      </c>
      <c r="MU67" s="92">
        <v>0</v>
      </c>
      <c r="MV67" s="92">
        <v>0</v>
      </c>
      <c r="MW67" s="92">
        <v>0</v>
      </c>
      <c r="MX67" s="92">
        <v>0</v>
      </c>
      <c r="MY67" s="92">
        <v>0</v>
      </c>
      <c r="MZ67" s="92">
        <v>0</v>
      </c>
      <c r="NA67" s="92">
        <v>0</v>
      </c>
      <c r="NB67" s="92">
        <v>0</v>
      </c>
      <c r="NC67" s="92">
        <v>0</v>
      </c>
      <c r="ND67" s="92">
        <v>0</v>
      </c>
      <c r="NE67" s="92">
        <v>0</v>
      </c>
      <c r="NF67" s="92">
        <v>0</v>
      </c>
      <c r="NG67" s="92">
        <v>0</v>
      </c>
      <c r="NH67" s="92">
        <v>0</v>
      </c>
      <c r="NI67" s="92">
        <v>0</v>
      </c>
      <c r="NJ67" s="92">
        <v>0</v>
      </c>
      <c r="NK67" s="92">
        <v>0</v>
      </c>
      <c r="NL67" s="92">
        <v>0</v>
      </c>
      <c r="NM67" s="92">
        <v>0</v>
      </c>
      <c r="NN67" s="92">
        <v>0</v>
      </c>
      <c r="NO67" s="92">
        <v>0</v>
      </c>
      <c r="NP67" s="92">
        <v>0</v>
      </c>
      <c r="NQ67" s="92">
        <v>0</v>
      </c>
      <c r="NR67" s="92">
        <v>0</v>
      </c>
      <c r="NS67" s="92">
        <v>0</v>
      </c>
      <c r="NT67" s="92">
        <v>0</v>
      </c>
      <c r="NU67" s="92">
        <v>0</v>
      </c>
      <c r="NV67" s="92">
        <v>0</v>
      </c>
      <c r="NW67" s="92">
        <v>0</v>
      </c>
      <c r="NX67" s="92">
        <v>0</v>
      </c>
      <c r="NY67" s="92">
        <v>0</v>
      </c>
      <c r="NZ67" s="92">
        <v>0</v>
      </c>
      <c r="OA67" s="92">
        <v>0</v>
      </c>
      <c r="OB67" s="92">
        <v>0</v>
      </c>
      <c r="OC67" s="92">
        <v>0</v>
      </c>
      <c r="OD67" s="92">
        <v>0</v>
      </c>
      <c r="OE67" s="92">
        <v>0</v>
      </c>
      <c r="OF67" s="92">
        <v>0</v>
      </c>
      <c r="OG67" s="92">
        <v>0</v>
      </c>
      <c r="OH67" s="92">
        <v>0</v>
      </c>
      <c r="OI67" s="92">
        <v>0</v>
      </c>
      <c r="OJ67" s="92">
        <v>0</v>
      </c>
      <c r="OK67" s="92">
        <v>0</v>
      </c>
      <c r="OL67" s="92">
        <v>0</v>
      </c>
      <c r="OM67" s="92">
        <v>0</v>
      </c>
      <c r="ON67" s="92">
        <v>0</v>
      </c>
      <c r="OO67" s="92">
        <v>0</v>
      </c>
      <c r="OP67" s="92">
        <v>0</v>
      </c>
      <c r="OQ67" s="92">
        <v>0</v>
      </c>
      <c r="OR67" s="92">
        <v>0</v>
      </c>
      <c r="OS67" s="92">
        <v>0</v>
      </c>
      <c r="OT67" s="92">
        <v>0</v>
      </c>
      <c r="OU67" s="92">
        <v>0</v>
      </c>
      <c r="OV67" s="92">
        <v>0</v>
      </c>
      <c r="OW67" s="92">
        <v>0</v>
      </c>
      <c r="OX67" s="92">
        <v>0</v>
      </c>
      <c r="OY67" s="92">
        <v>0</v>
      </c>
      <c r="OZ67" s="92">
        <v>0</v>
      </c>
      <c r="PA67" s="92">
        <v>0</v>
      </c>
      <c r="PB67" s="92">
        <v>0</v>
      </c>
      <c r="PC67" s="92">
        <v>0</v>
      </c>
      <c r="PD67" s="92">
        <v>0</v>
      </c>
      <c r="PE67" s="92">
        <v>0</v>
      </c>
      <c r="PF67" s="92">
        <v>0</v>
      </c>
      <c r="PG67" s="92">
        <v>0</v>
      </c>
      <c r="PH67" s="92">
        <v>0</v>
      </c>
      <c r="PI67" s="92">
        <v>0</v>
      </c>
      <c r="PJ67" s="92">
        <v>0</v>
      </c>
      <c r="PK67" s="92">
        <v>0</v>
      </c>
      <c r="PL67" s="92">
        <v>0</v>
      </c>
      <c r="PM67" s="92">
        <v>0</v>
      </c>
      <c r="PN67" s="92">
        <v>0</v>
      </c>
      <c r="PO67" s="92">
        <v>0</v>
      </c>
      <c r="PP67" s="92">
        <v>0</v>
      </c>
      <c r="PQ67" s="92">
        <v>0</v>
      </c>
      <c r="PR67" s="92">
        <v>0</v>
      </c>
      <c r="PS67" s="92">
        <v>0</v>
      </c>
      <c r="PT67" s="92">
        <v>0</v>
      </c>
      <c r="PU67" s="92">
        <v>0</v>
      </c>
      <c r="PV67" s="92">
        <v>0</v>
      </c>
      <c r="PW67" s="92">
        <v>0</v>
      </c>
      <c r="PX67" s="92">
        <v>0</v>
      </c>
      <c r="PY67" s="92">
        <v>0</v>
      </c>
      <c r="PZ67" s="92">
        <v>0</v>
      </c>
      <c r="QA67" s="92">
        <v>0</v>
      </c>
      <c r="QB67" s="92">
        <v>0</v>
      </c>
      <c r="QC67" s="92">
        <v>0</v>
      </c>
      <c r="QD67" s="92">
        <v>0</v>
      </c>
      <c r="QE67" s="92">
        <v>0</v>
      </c>
      <c r="QF67" s="92">
        <v>0</v>
      </c>
      <c r="QG67" s="92">
        <v>0</v>
      </c>
      <c r="QH67" s="92">
        <v>0</v>
      </c>
      <c r="QI67" s="92">
        <v>0</v>
      </c>
      <c r="QJ67" s="92">
        <v>0</v>
      </c>
      <c r="QK67" s="92">
        <v>0</v>
      </c>
      <c r="QL67" s="92">
        <v>0</v>
      </c>
      <c r="QM67" s="92">
        <v>0</v>
      </c>
      <c r="QN67" s="92">
        <v>0</v>
      </c>
      <c r="QO67" s="92">
        <v>0</v>
      </c>
      <c r="QP67" s="92">
        <v>0</v>
      </c>
      <c r="QQ67" s="92">
        <v>0</v>
      </c>
      <c r="QR67" s="92">
        <v>0</v>
      </c>
      <c r="QS67" s="92">
        <v>0</v>
      </c>
      <c r="QT67" s="92">
        <v>0</v>
      </c>
      <c r="QU67" s="92">
        <v>0</v>
      </c>
      <c r="QV67" s="92">
        <v>0</v>
      </c>
      <c r="QW67" s="92">
        <v>0</v>
      </c>
      <c r="QX67" s="92">
        <v>0</v>
      </c>
      <c r="QY67" s="92">
        <v>0</v>
      </c>
      <c r="QZ67" s="92">
        <v>0</v>
      </c>
      <c r="RA67" s="92">
        <v>0</v>
      </c>
      <c r="RB67" s="92">
        <v>0</v>
      </c>
      <c r="RC67" s="92">
        <v>0</v>
      </c>
      <c r="RD67" s="92">
        <v>0</v>
      </c>
      <c r="RE67" s="92">
        <v>0</v>
      </c>
      <c r="RF67" s="92">
        <v>0</v>
      </c>
      <c r="RG67" s="92">
        <v>0</v>
      </c>
      <c r="RH67" s="92">
        <v>0</v>
      </c>
      <c r="RI67" s="92">
        <v>0</v>
      </c>
      <c r="RJ67" s="92">
        <v>0</v>
      </c>
      <c r="RK67" s="92">
        <v>0</v>
      </c>
      <c r="RL67" s="92">
        <v>0</v>
      </c>
      <c r="RM67" s="92">
        <v>0</v>
      </c>
      <c r="RN67" s="92">
        <v>0</v>
      </c>
      <c r="RO67" s="92">
        <v>0</v>
      </c>
      <c r="RP67" s="92">
        <v>0</v>
      </c>
      <c r="RQ67" s="92">
        <v>0</v>
      </c>
      <c r="RR67" s="92">
        <v>0</v>
      </c>
      <c r="RS67" s="92">
        <v>0</v>
      </c>
      <c r="RT67" s="92">
        <v>0</v>
      </c>
      <c r="RU67" s="92">
        <v>0</v>
      </c>
      <c r="RV67" s="92">
        <v>0</v>
      </c>
      <c r="RW67" s="92">
        <v>0</v>
      </c>
      <c r="RX67" s="92">
        <v>0</v>
      </c>
      <c r="RY67" s="92">
        <v>0</v>
      </c>
      <c r="RZ67" s="92">
        <v>0</v>
      </c>
      <c r="SA67" s="92">
        <v>0</v>
      </c>
      <c r="SB67" s="92">
        <v>0</v>
      </c>
      <c r="SC67" s="92">
        <v>0</v>
      </c>
      <c r="SD67" s="92">
        <v>0</v>
      </c>
      <c r="SE67" s="92">
        <v>0</v>
      </c>
      <c r="SF67" s="92">
        <v>0</v>
      </c>
      <c r="SG67" s="92">
        <v>0</v>
      </c>
      <c r="SH67" s="92">
        <v>0</v>
      </c>
      <c r="SI67" s="92">
        <v>0</v>
      </c>
      <c r="SJ67" s="92">
        <v>0</v>
      </c>
      <c r="SK67" s="92">
        <v>0</v>
      </c>
      <c r="SL67" s="92">
        <v>0</v>
      </c>
      <c r="SM67" s="92">
        <v>0</v>
      </c>
      <c r="SN67" s="92">
        <v>0</v>
      </c>
      <c r="SO67" s="92">
        <v>0</v>
      </c>
      <c r="SP67" s="92">
        <v>0</v>
      </c>
      <c r="SQ67" s="92">
        <v>0</v>
      </c>
      <c r="SR67" s="92">
        <v>0</v>
      </c>
      <c r="SS67" s="92">
        <v>0</v>
      </c>
      <c r="ST67" s="92">
        <v>0</v>
      </c>
      <c r="SU67" s="92">
        <v>0</v>
      </c>
      <c r="SV67" s="92">
        <v>0</v>
      </c>
      <c r="SW67" s="92">
        <v>0</v>
      </c>
      <c r="SX67" s="92">
        <v>0</v>
      </c>
      <c r="SY67" s="92">
        <v>0</v>
      </c>
      <c r="SZ67" s="92">
        <v>0</v>
      </c>
      <c r="TA67" s="92">
        <v>0</v>
      </c>
      <c r="TB67" s="92">
        <v>0</v>
      </c>
      <c r="TC67" s="92">
        <v>1</v>
      </c>
      <c r="TD67" s="92">
        <v>0</v>
      </c>
      <c r="TE67" s="92">
        <v>0</v>
      </c>
      <c r="TF67" s="92">
        <v>0</v>
      </c>
      <c r="TG67" s="92">
        <v>0</v>
      </c>
      <c r="TH67" s="92">
        <v>0</v>
      </c>
      <c r="TI67" s="92">
        <v>0</v>
      </c>
      <c r="TJ67" s="92">
        <v>0</v>
      </c>
      <c r="TK67" s="92">
        <v>0</v>
      </c>
      <c r="TL67" s="92">
        <v>0</v>
      </c>
      <c r="TM67" s="92">
        <v>0</v>
      </c>
      <c r="TN67" s="92">
        <v>0</v>
      </c>
      <c r="TO67" s="92">
        <v>0</v>
      </c>
      <c r="TP67" s="92">
        <v>6.3979835999999997E-3</v>
      </c>
      <c r="TQ67" s="92">
        <v>-17374193.536200002</v>
      </c>
      <c r="TR67" s="92">
        <v>2.1855019388888899E-4</v>
      </c>
      <c r="TS67" s="92">
        <v>0</v>
      </c>
      <c r="TT67" s="92">
        <v>0</v>
      </c>
      <c r="TU67" s="92">
        <v>0</v>
      </c>
      <c r="TV67" s="92">
        <v>0</v>
      </c>
      <c r="TW67" s="92">
        <v>0</v>
      </c>
      <c r="TX67" s="92">
        <v>0</v>
      </c>
      <c r="TY67" s="92">
        <v>0</v>
      </c>
      <c r="TZ67" s="92">
        <v>0</v>
      </c>
      <c r="UA67" s="92">
        <v>0</v>
      </c>
      <c r="UB67" s="92">
        <v>0</v>
      </c>
      <c r="UC67" s="92">
        <v>0</v>
      </c>
      <c r="UD67" s="92">
        <v>0</v>
      </c>
      <c r="UE67" s="92">
        <v>0</v>
      </c>
      <c r="UF67" s="92">
        <v>0</v>
      </c>
      <c r="UG67" s="92">
        <v>0</v>
      </c>
      <c r="UH67" s="92">
        <v>0</v>
      </c>
      <c r="UI67" s="92">
        <v>0</v>
      </c>
      <c r="UJ67" s="92">
        <v>0</v>
      </c>
      <c r="UK67" s="92">
        <v>0</v>
      </c>
      <c r="UL67" s="92">
        <v>0</v>
      </c>
      <c r="UM67" s="92">
        <v>0</v>
      </c>
      <c r="UN67" s="92">
        <v>0</v>
      </c>
      <c r="UO67" s="92">
        <v>0</v>
      </c>
      <c r="UP67" s="92">
        <v>0</v>
      </c>
      <c r="UQ67" s="92">
        <v>0</v>
      </c>
      <c r="UR67" s="92">
        <v>0</v>
      </c>
      <c r="US67" s="92">
        <v>0</v>
      </c>
      <c r="UT67" s="92">
        <v>0</v>
      </c>
      <c r="UU67" s="92">
        <v>0</v>
      </c>
      <c r="UV67" s="92">
        <v>0</v>
      </c>
      <c r="UW67" s="92">
        <v>0</v>
      </c>
      <c r="UX67" s="92">
        <v>0</v>
      </c>
      <c r="UY67" s="92">
        <v>0</v>
      </c>
      <c r="UZ67" s="92">
        <v>0</v>
      </c>
      <c r="VA67" s="92">
        <v>0</v>
      </c>
      <c r="VB67" s="92">
        <v>0</v>
      </c>
      <c r="VC67" s="92">
        <v>0</v>
      </c>
      <c r="VD67" s="92">
        <v>0</v>
      </c>
      <c r="VE67" s="92">
        <v>0</v>
      </c>
      <c r="VF67" s="92">
        <v>0</v>
      </c>
      <c r="VG67" s="92">
        <v>0</v>
      </c>
      <c r="VH67" s="92">
        <v>0</v>
      </c>
      <c r="VI67" s="92">
        <v>0</v>
      </c>
      <c r="VJ67" s="92">
        <v>0</v>
      </c>
      <c r="VK67" s="92">
        <v>0</v>
      </c>
      <c r="VL67" s="92">
        <v>0</v>
      </c>
      <c r="VM67" s="92">
        <v>0</v>
      </c>
      <c r="VN67" s="92">
        <v>0</v>
      </c>
      <c r="VO67" s="92">
        <v>0</v>
      </c>
      <c r="VP67" s="92">
        <v>0</v>
      </c>
      <c r="VQ67" s="92">
        <v>0</v>
      </c>
      <c r="VR67" s="92">
        <v>0</v>
      </c>
      <c r="VS67" s="92">
        <v>0</v>
      </c>
      <c r="VT67" s="92">
        <v>0</v>
      </c>
      <c r="VU67" s="92">
        <v>0</v>
      </c>
      <c r="VV67" s="92">
        <v>0</v>
      </c>
      <c r="VW67" s="92">
        <v>0</v>
      </c>
      <c r="VX67" s="92">
        <v>0</v>
      </c>
      <c r="VY67" s="92">
        <v>0</v>
      </c>
      <c r="VZ67" s="92">
        <v>0</v>
      </c>
      <c r="WA67" s="92">
        <v>0</v>
      </c>
      <c r="WB67" s="92">
        <v>0</v>
      </c>
      <c r="WC67" s="92">
        <v>0</v>
      </c>
    </row>
    <row r="68" spans="2:601" ht="13.5" customHeight="1">
      <c r="B68" s="851" t="s">
        <v>2760</v>
      </c>
      <c r="C68" s="92">
        <v>0</v>
      </c>
      <c r="D68" s="92">
        <v>13223.572700000001</v>
      </c>
      <c r="E68" s="92">
        <v>-41.140844700000002</v>
      </c>
      <c r="F68" s="92">
        <v>717.49127399999998</v>
      </c>
      <c r="G68" s="92">
        <v>0.238756523</v>
      </c>
      <c r="H68" s="92">
        <v>4.0896620399999999E-16</v>
      </c>
      <c r="I68" s="92">
        <v>1.3725593E-16</v>
      </c>
      <c r="J68" s="92">
        <v>5.7589900799999999E-17</v>
      </c>
      <c r="K68" s="92">
        <v>1.6503412000000001E-12</v>
      </c>
      <c r="L68" s="92">
        <v>2.0111685E-13</v>
      </c>
      <c r="M68" s="92">
        <v>0</v>
      </c>
      <c r="N68" s="92">
        <v>0</v>
      </c>
      <c r="O68" s="92">
        <v>1.1012970799999999E-17</v>
      </c>
      <c r="P68" s="92">
        <v>3.5945327899999998E-18</v>
      </c>
      <c r="Q68" s="92">
        <v>1.5081955799999999E-18</v>
      </c>
      <c r="R68" s="92">
        <v>4.4009102900000001E-14</v>
      </c>
      <c r="S68" s="92">
        <v>5.3631164900000001E-15</v>
      </c>
      <c r="T68" s="92">
        <v>1.4063239E-15</v>
      </c>
      <c r="U68" s="92">
        <v>4.8213105500000002E-8</v>
      </c>
      <c r="V68" s="92">
        <v>3.9248869600000001E-5</v>
      </c>
      <c r="W68" s="92">
        <v>2.8348560900000002</v>
      </c>
      <c r="X68" s="92">
        <v>0.239348798</v>
      </c>
      <c r="Y68" s="92">
        <v>1.32224293E-8</v>
      </c>
      <c r="Z68" s="92">
        <v>0</v>
      </c>
      <c r="AA68" s="92">
        <v>2.4401615100000002E-14</v>
      </c>
      <c r="AB68" s="92">
        <v>6.2337318400000001E-16</v>
      </c>
      <c r="AC68" s="92">
        <v>3.44558709E-10</v>
      </c>
      <c r="AD68" s="92">
        <v>9.9799593999999993E-9</v>
      </c>
      <c r="AE68" s="92">
        <v>0</v>
      </c>
      <c r="AF68" s="92">
        <v>0</v>
      </c>
      <c r="AG68" s="92">
        <v>0</v>
      </c>
      <c r="AH68" s="92">
        <v>0</v>
      </c>
      <c r="AI68" s="92">
        <v>0</v>
      </c>
      <c r="AJ68" s="92">
        <v>0</v>
      </c>
      <c r="AK68" s="92">
        <v>0</v>
      </c>
      <c r="AL68" s="92">
        <v>0</v>
      </c>
      <c r="AM68" s="92">
        <v>0</v>
      </c>
      <c r="AN68" s="92">
        <v>0</v>
      </c>
      <c r="AO68" s="92">
        <v>0</v>
      </c>
      <c r="AP68" s="92">
        <v>0</v>
      </c>
      <c r="AQ68" s="92">
        <v>0</v>
      </c>
      <c r="AR68" s="92">
        <v>0</v>
      </c>
      <c r="AS68" s="92">
        <v>0</v>
      </c>
      <c r="AT68" s="92">
        <v>0</v>
      </c>
      <c r="AU68" s="92">
        <v>0</v>
      </c>
      <c r="AV68" s="92">
        <v>0</v>
      </c>
      <c r="AW68" s="92">
        <v>0</v>
      </c>
      <c r="AX68" s="92">
        <v>0</v>
      </c>
      <c r="AY68" s="92">
        <v>0</v>
      </c>
      <c r="AZ68" s="92">
        <v>0</v>
      </c>
      <c r="BA68" s="92">
        <v>0</v>
      </c>
      <c r="BB68" s="92">
        <v>0</v>
      </c>
      <c r="BC68" s="92">
        <v>0</v>
      </c>
      <c r="BD68" s="92">
        <v>0</v>
      </c>
      <c r="BE68" s="92">
        <v>0</v>
      </c>
      <c r="BF68" s="92">
        <v>0</v>
      </c>
      <c r="BG68" s="92">
        <v>0</v>
      </c>
      <c r="BH68" s="92">
        <v>0</v>
      </c>
      <c r="BI68" s="92">
        <v>0</v>
      </c>
      <c r="BJ68" s="92">
        <v>0</v>
      </c>
      <c r="BK68" s="92">
        <v>0</v>
      </c>
      <c r="BL68" s="92">
        <v>0</v>
      </c>
      <c r="BM68" s="92">
        <v>0</v>
      </c>
      <c r="BN68" s="92">
        <v>0</v>
      </c>
      <c r="BO68" s="92">
        <v>0</v>
      </c>
      <c r="BP68" s="92">
        <v>0.99540374399999998</v>
      </c>
      <c r="BQ68" s="92">
        <v>3.3123627499999998E-4</v>
      </c>
      <c r="BR68" s="92">
        <v>5.6737483199999998E-19</v>
      </c>
      <c r="BS68" s="92">
        <v>1.9042052799999999E-19</v>
      </c>
      <c r="BT68" s="92">
        <v>7.9896724899999995E-20</v>
      </c>
      <c r="BU68" s="92">
        <v>2.2895829899999999E-15</v>
      </c>
      <c r="BV68" s="92">
        <v>2.79017283E-16</v>
      </c>
      <c r="BW68" s="92">
        <v>0</v>
      </c>
      <c r="BX68" s="92">
        <v>0</v>
      </c>
      <c r="BY68" s="92">
        <v>1.5278725699999999E-20</v>
      </c>
      <c r="BZ68" s="92">
        <v>4.9868361199999998E-21</v>
      </c>
      <c r="CA68" s="92">
        <v>2.0923787900000001E-21</v>
      </c>
      <c r="CB68" s="92">
        <v>6.1055552100000004E-17</v>
      </c>
      <c r="CC68" s="92">
        <v>7.4404615500000003E-18</v>
      </c>
      <c r="CD68" s="92">
        <v>1.9510482200000001E-18</v>
      </c>
      <c r="CE68" s="92">
        <v>6.6887929499999998E-11</v>
      </c>
      <c r="CF68" s="92">
        <v>5.4451494000000001E-8</v>
      </c>
      <c r="CG68" s="92">
        <v>3.9329068799999999E-3</v>
      </c>
      <c r="CH68" s="92">
        <v>3.3205796099999998E-4</v>
      </c>
      <c r="CI68" s="92">
        <v>1.83439941E-11</v>
      </c>
      <c r="CJ68" s="92">
        <v>0</v>
      </c>
      <c r="CK68" s="92">
        <v>3.38533163E-17</v>
      </c>
      <c r="CL68" s="92">
        <v>8.6483003200000001E-19</v>
      </c>
      <c r="CM68" s="92">
        <v>4.7801979099999999E-13</v>
      </c>
      <c r="CN68" s="92">
        <v>1.3845588500000001E-11</v>
      </c>
      <c r="CO68" s="92">
        <v>0</v>
      </c>
      <c r="CP68" s="92">
        <v>0</v>
      </c>
      <c r="CQ68" s="92">
        <v>0</v>
      </c>
      <c r="CR68" s="92">
        <v>0</v>
      </c>
      <c r="CS68" s="92">
        <v>0</v>
      </c>
      <c r="CT68" s="92">
        <v>0</v>
      </c>
      <c r="CU68" s="92">
        <v>0</v>
      </c>
      <c r="CV68" s="92">
        <v>0</v>
      </c>
      <c r="CW68" s="92">
        <v>0</v>
      </c>
      <c r="CX68" s="92">
        <v>0</v>
      </c>
      <c r="CY68" s="92">
        <v>0</v>
      </c>
      <c r="CZ68" s="92">
        <v>0</v>
      </c>
      <c r="DA68" s="92">
        <v>0</v>
      </c>
      <c r="DB68" s="92">
        <v>0</v>
      </c>
      <c r="DC68" s="92">
        <v>0</v>
      </c>
      <c r="DD68" s="92">
        <v>0</v>
      </c>
      <c r="DE68" s="92">
        <v>0</v>
      </c>
      <c r="DF68" s="92">
        <v>0</v>
      </c>
      <c r="DG68" s="92">
        <v>0</v>
      </c>
      <c r="DH68" s="92">
        <v>0</v>
      </c>
      <c r="DI68" s="92">
        <v>0</v>
      </c>
      <c r="DJ68" s="92">
        <v>0</v>
      </c>
      <c r="DK68" s="92">
        <v>0</v>
      </c>
      <c r="DL68" s="92">
        <v>0</v>
      </c>
      <c r="DM68" s="92">
        <v>0</v>
      </c>
      <c r="DN68" s="92">
        <v>0</v>
      </c>
      <c r="DO68" s="92">
        <v>0</v>
      </c>
      <c r="DP68" s="92">
        <v>0</v>
      </c>
      <c r="DQ68" s="92">
        <v>0</v>
      </c>
      <c r="DR68" s="92">
        <v>0</v>
      </c>
      <c r="DS68" s="92">
        <v>0</v>
      </c>
      <c r="DT68" s="92">
        <v>0</v>
      </c>
      <c r="DU68" s="92">
        <v>0</v>
      </c>
      <c r="DV68" s="92">
        <v>0</v>
      </c>
      <c r="DW68" s="92">
        <v>0</v>
      </c>
      <c r="DX68" s="92">
        <v>0</v>
      </c>
      <c r="DY68" s="92">
        <v>0</v>
      </c>
      <c r="DZ68" s="92">
        <v>12925.806200000001</v>
      </c>
      <c r="EA68" s="92">
        <v>10.999283800000001</v>
      </c>
      <c r="EB68" s="92">
        <v>7.3678402500000002E-14</v>
      </c>
      <c r="EC68" s="92">
        <v>2.4727710000000001E-14</v>
      </c>
      <c r="ED68" s="92">
        <v>1.03752629E-14</v>
      </c>
      <c r="EE68" s="92">
        <v>2.47768035E-10</v>
      </c>
      <c r="EF68" s="92">
        <v>3.0193954299999999E-11</v>
      </c>
      <c r="EG68" s="92">
        <v>0</v>
      </c>
      <c r="EH68" s="92">
        <v>0</v>
      </c>
      <c r="EI68" s="92">
        <v>1.7856695100000002E-15</v>
      </c>
      <c r="EJ68" s="92">
        <v>5.8282617400000002E-16</v>
      </c>
      <c r="EK68" s="92">
        <v>2.44542451E-16</v>
      </c>
      <c r="EL68" s="92">
        <v>5.8143119299999998E-12</v>
      </c>
      <c r="EM68" s="92">
        <v>7.08554141E-13</v>
      </c>
      <c r="EN68" s="92">
        <v>2.5336005000000002E-13</v>
      </c>
      <c r="EO68" s="92">
        <v>7.3356105000000001E-6</v>
      </c>
      <c r="EP68" s="92">
        <v>4.9496749499999999E-3</v>
      </c>
      <c r="EQ68" s="92">
        <v>272.388735</v>
      </c>
      <c r="ER68" s="92">
        <v>14.373507999999999</v>
      </c>
      <c r="ES68" s="92">
        <v>1.1910611E-6</v>
      </c>
      <c r="ET68" s="92">
        <v>0</v>
      </c>
      <c r="EU68" s="92">
        <v>2.2472599099999999E-12</v>
      </c>
      <c r="EV68" s="92">
        <v>7.3613665500000001E-14</v>
      </c>
      <c r="EW68" s="92">
        <v>5.8680277599999996E-9</v>
      </c>
      <c r="EX68" s="92">
        <v>9.7882922799999999E-7</v>
      </c>
      <c r="EY68" s="92">
        <v>0</v>
      </c>
      <c r="EZ68" s="92">
        <v>0</v>
      </c>
      <c r="FA68" s="92">
        <v>0</v>
      </c>
      <c r="FB68" s="92">
        <v>0</v>
      </c>
      <c r="FC68" s="92">
        <v>0</v>
      </c>
      <c r="FD68" s="92">
        <v>0</v>
      </c>
      <c r="FE68" s="92">
        <v>0</v>
      </c>
      <c r="FF68" s="92">
        <v>0</v>
      </c>
      <c r="FG68" s="92">
        <v>0</v>
      </c>
      <c r="FH68" s="92">
        <v>0</v>
      </c>
      <c r="FI68" s="92">
        <v>0</v>
      </c>
      <c r="FJ68" s="92">
        <v>0</v>
      </c>
      <c r="FK68" s="92">
        <v>0</v>
      </c>
      <c r="FL68" s="92">
        <v>0</v>
      </c>
      <c r="FM68" s="92">
        <v>0</v>
      </c>
      <c r="FN68" s="92">
        <v>0</v>
      </c>
      <c r="FO68" s="92">
        <v>0</v>
      </c>
      <c r="FP68" s="92">
        <v>0</v>
      </c>
      <c r="FQ68" s="92">
        <v>0</v>
      </c>
      <c r="FR68" s="92">
        <v>0</v>
      </c>
      <c r="FS68" s="92">
        <v>0</v>
      </c>
      <c r="FT68" s="92">
        <v>0</v>
      </c>
      <c r="FU68" s="92">
        <v>0</v>
      </c>
      <c r="FV68" s="92">
        <v>0</v>
      </c>
      <c r="FW68" s="92">
        <v>0</v>
      </c>
      <c r="FX68" s="92">
        <v>0</v>
      </c>
      <c r="FY68" s="92">
        <v>0</v>
      </c>
      <c r="FZ68" s="92">
        <v>0</v>
      </c>
      <c r="GA68" s="92">
        <v>0</v>
      </c>
      <c r="GB68" s="92">
        <v>0</v>
      </c>
      <c r="GC68" s="92">
        <v>0</v>
      </c>
      <c r="GD68" s="92">
        <v>0</v>
      </c>
      <c r="GE68" s="92">
        <v>0</v>
      </c>
      <c r="GF68" s="92">
        <v>0</v>
      </c>
      <c r="GG68" s="92">
        <v>0</v>
      </c>
      <c r="GH68" s="92">
        <v>0</v>
      </c>
      <c r="GI68" s="92">
        <v>0</v>
      </c>
      <c r="GJ68" s="92">
        <v>0.97748214499999997</v>
      </c>
      <c r="GK68" s="92">
        <v>8.3179365200000005E-4</v>
      </c>
      <c r="GL68" s="92">
        <v>5.5717470800000002E-18</v>
      </c>
      <c r="GM68" s="92">
        <v>1.86997195E-18</v>
      </c>
      <c r="GN68" s="92">
        <v>7.84603614E-19</v>
      </c>
      <c r="GO68" s="92">
        <v>1.8736845300000001E-14</v>
      </c>
      <c r="GP68" s="92">
        <v>2.28334316E-15</v>
      </c>
      <c r="GQ68" s="92">
        <v>0</v>
      </c>
      <c r="GR68" s="92">
        <v>0</v>
      </c>
      <c r="GS68" s="92">
        <v>1.35036843E-19</v>
      </c>
      <c r="GT68" s="92">
        <v>4.4074788899999999E-20</v>
      </c>
      <c r="GU68" s="92">
        <v>1.8492918399999999E-20</v>
      </c>
      <c r="GV68" s="92">
        <v>4.3969296899999999E-16</v>
      </c>
      <c r="GW68" s="92">
        <v>5.3582655699999998E-17</v>
      </c>
      <c r="GX68" s="92">
        <v>1.9159727600000001E-17</v>
      </c>
      <c r="GY68" s="92">
        <v>5.5473741299999996E-10</v>
      </c>
      <c r="GZ68" s="92">
        <v>3.7430693400000002E-7</v>
      </c>
      <c r="HA68" s="92">
        <v>2.05987249E-2</v>
      </c>
      <c r="HB68" s="92">
        <v>1.0869610199999999E-3</v>
      </c>
      <c r="HC68" s="92">
        <v>9.0071051499999995E-11</v>
      </c>
      <c r="HD68" s="92">
        <v>0</v>
      </c>
      <c r="HE68" s="92">
        <v>1.6994347599999999E-16</v>
      </c>
      <c r="HF68" s="92">
        <v>5.5668515099999997E-18</v>
      </c>
      <c r="HG68" s="92">
        <v>4.4375509599999999E-13</v>
      </c>
      <c r="HH68" s="92">
        <v>7.4021541099999995E-11</v>
      </c>
      <c r="HI68" s="92">
        <v>0</v>
      </c>
      <c r="HJ68" s="92">
        <v>0</v>
      </c>
      <c r="HK68" s="92">
        <v>0</v>
      </c>
      <c r="HL68" s="92">
        <v>0</v>
      </c>
      <c r="HM68" s="92">
        <v>0</v>
      </c>
      <c r="HN68" s="92">
        <v>0</v>
      </c>
      <c r="HO68" s="92">
        <v>0</v>
      </c>
      <c r="HP68" s="92">
        <v>0</v>
      </c>
      <c r="HQ68" s="92">
        <v>0</v>
      </c>
      <c r="HR68" s="92">
        <v>0</v>
      </c>
      <c r="HS68" s="92">
        <v>0</v>
      </c>
      <c r="HT68" s="92">
        <v>0</v>
      </c>
      <c r="HU68" s="92">
        <v>0</v>
      </c>
      <c r="HV68" s="92">
        <v>0</v>
      </c>
      <c r="HW68" s="92">
        <v>0</v>
      </c>
      <c r="HX68" s="92">
        <v>0</v>
      </c>
      <c r="HY68" s="92">
        <v>0</v>
      </c>
      <c r="HZ68" s="92">
        <v>0</v>
      </c>
      <c r="IA68" s="92">
        <v>0</v>
      </c>
      <c r="IB68" s="92">
        <v>0</v>
      </c>
      <c r="IC68" s="92">
        <v>0</v>
      </c>
      <c r="ID68" s="92">
        <v>0</v>
      </c>
      <c r="IE68" s="92">
        <v>0</v>
      </c>
      <c r="IF68" s="92">
        <v>0</v>
      </c>
      <c r="IG68" s="92">
        <v>0</v>
      </c>
      <c r="IH68" s="92">
        <v>0</v>
      </c>
      <c r="II68" s="92">
        <v>0</v>
      </c>
      <c r="IJ68" s="92">
        <v>0</v>
      </c>
      <c r="IK68" s="92">
        <v>0</v>
      </c>
      <c r="IL68" s="92">
        <v>0</v>
      </c>
      <c r="IM68" s="92">
        <v>0</v>
      </c>
      <c r="IN68" s="92">
        <v>0</v>
      </c>
      <c r="IO68" s="92">
        <v>0</v>
      </c>
      <c r="IP68" s="92">
        <v>0</v>
      </c>
      <c r="IQ68" s="92">
        <v>0</v>
      </c>
      <c r="IR68" s="92">
        <v>0</v>
      </c>
      <c r="IS68" s="92">
        <v>0</v>
      </c>
      <c r="IT68" s="92">
        <v>720.80427399999996</v>
      </c>
      <c r="IU68" s="92">
        <v>13223.572700000001</v>
      </c>
      <c r="IV68" s="92">
        <v>367764.30499999999</v>
      </c>
      <c r="IW68" s="92">
        <v>99.922146600000005</v>
      </c>
      <c r="IX68" s="92">
        <v>1</v>
      </c>
      <c r="IY68" s="92">
        <v>1</v>
      </c>
      <c r="IZ68" s="92">
        <v>0</v>
      </c>
      <c r="JA68" s="92">
        <v>0</v>
      </c>
      <c r="JB68" s="92">
        <v>-57076.305200000003</v>
      </c>
      <c r="JC68" s="92">
        <v>-3111.1747</v>
      </c>
      <c r="JD68" s="92">
        <v>-41.140844700000002</v>
      </c>
      <c r="JE68" s="92">
        <v>-8.8594227599999993</v>
      </c>
      <c r="JF68" s="92">
        <v>-0.48291864400000001</v>
      </c>
      <c r="JG68" s="92">
        <v>3.2666042900000001E-5</v>
      </c>
      <c r="JH68" s="92">
        <v>5.9927751299999996E-4</v>
      </c>
      <c r="JI68" s="92">
        <v>18.345580300000002</v>
      </c>
      <c r="JJ68" s="92">
        <v>220.23888099999999</v>
      </c>
      <c r="JK68" s="92">
        <v>0</v>
      </c>
      <c r="JL68" s="92">
        <v>0</v>
      </c>
      <c r="JM68" s="92">
        <v>0</v>
      </c>
      <c r="JN68" s="92">
        <v>0</v>
      </c>
      <c r="JO68" s="92">
        <v>0</v>
      </c>
      <c r="JP68" s="92">
        <v>0</v>
      </c>
      <c r="JQ68" s="92">
        <v>0</v>
      </c>
      <c r="JR68" s="92">
        <v>0</v>
      </c>
      <c r="JS68" s="92">
        <v>0</v>
      </c>
      <c r="JT68" s="92">
        <v>0</v>
      </c>
      <c r="JU68" s="92">
        <v>0</v>
      </c>
      <c r="JV68" s="92">
        <v>0</v>
      </c>
      <c r="JW68" s="92">
        <v>0</v>
      </c>
      <c r="JX68" s="92">
        <v>0</v>
      </c>
      <c r="JY68" s="92">
        <v>0</v>
      </c>
      <c r="JZ68" s="92">
        <v>0</v>
      </c>
      <c r="KA68" s="92">
        <v>0</v>
      </c>
      <c r="KB68" s="92">
        <v>0</v>
      </c>
      <c r="KC68" s="92">
        <v>0</v>
      </c>
      <c r="KD68" s="92">
        <v>0</v>
      </c>
      <c r="KE68" s="92">
        <v>0</v>
      </c>
      <c r="KF68" s="92">
        <v>0</v>
      </c>
      <c r="KG68" s="92">
        <v>0</v>
      </c>
      <c r="KH68" s="92">
        <v>0</v>
      </c>
      <c r="KI68" s="92">
        <v>0</v>
      </c>
      <c r="KJ68" s="92">
        <v>0</v>
      </c>
      <c r="KK68" s="92">
        <v>0</v>
      </c>
      <c r="KL68" s="92">
        <v>0</v>
      </c>
      <c r="KM68" s="92">
        <v>0</v>
      </c>
      <c r="KN68" s="92">
        <v>0</v>
      </c>
      <c r="KO68" s="92">
        <v>0</v>
      </c>
      <c r="KP68" s="92">
        <v>0</v>
      </c>
      <c r="KQ68" s="92">
        <v>0</v>
      </c>
      <c r="KR68" s="92">
        <v>0</v>
      </c>
      <c r="KS68" s="92">
        <v>0</v>
      </c>
      <c r="KT68" s="92">
        <v>0</v>
      </c>
      <c r="KU68" s="92">
        <v>0</v>
      </c>
      <c r="KV68" s="92">
        <v>0</v>
      </c>
      <c r="KW68" s="92">
        <v>0</v>
      </c>
      <c r="KX68" s="92">
        <v>0</v>
      </c>
      <c r="KY68" s="92">
        <v>0</v>
      </c>
      <c r="KZ68" s="92">
        <v>0</v>
      </c>
      <c r="LA68" s="92">
        <v>0</v>
      </c>
      <c r="LB68" s="92">
        <v>0</v>
      </c>
      <c r="LC68" s="92">
        <v>0</v>
      </c>
      <c r="LD68" s="92">
        <v>0</v>
      </c>
      <c r="LE68" s="92">
        <v>0</v>
      </c>
      <c r="LF68" s="92">
        <v>0</v>
      </c>
      <c r="LG68" s="92">
        <v>0</v>
      </c>
      <c r="LH68" s="92">
        <v>0</v>
      </c>
      <c r="LI68" s="92">
        <v>0</v>
      </c>
      <c r="LJ68" s="92">
        <v>0</v>
      </c>
      <c r="LK68" s="92">
        <v>0</v>
      </c>
      <c r="LL68" s="92">
        <v>0</v>
      </c>
      <c r="LM68" s="92">
        <v>0</v>
      </c>
      <c r="LN68" s="92">
        <v>0</v>
      </c>
      <c r="LO68" s="92">
        <v>0</v>
      </c>
      <c r="LP68" s="92">
        <v>0</v>
      </c>
      <c r="LQ68" s="92">
        <v>0</v>
      </c>
      <c r="LR68" s="92">
        <v>0</v>
      </c>
      <c r="LS68" s="92">
        <v>0</v>
      </c>
      <c r="LT68" s="92">
        <v>0</v>
      </c>
      <c r="LU68" s="92">
        <v>0</v>
      </c>
      <c r="LV68" s="92">
        <v>0</v>
      </c>
      <c r="LW68" s="92">
        <v>0</v>
      </c>
      <c r="LX68" s="92">
        <v>0</v>
      </c>
      <c r="LY68" s="92">
        <v>0</v>
      </c>
      <c r="LZ68" s="92">
        <v>0</v>
      </c>
      <c r="MA68" s="92">
        <v>0</v>
      </c>
      <c r="MB68" s="92">
        <v>0</v>
      </c>
      <c r="MC68" s="92">
        <v>0</v>
      </c>
      <c r="MD68" s="92">
        <v>0</v>
      </c>
      <c r="ME68" s="92">
        <v>0</v>
      </c>
      <c r="MF68" s="92">
        <v>0</v>
      </c>
      <c r="MG68" s="92">
        <v>0</v>
      </c>
      <c r="MH68" s="92">
        <v>0</v>
      </c>
      <c r="MI68" s="92">
        <v>0</v>
      </c>
      <c r="MJ68" s="92">
        <v>0</v>
      </c>
      <c r="MK68" s="92">
        <v>0</v>
      </c>
      <c r="ML68" s="92">
        <v>0</v>
      </c>
      <c r="MM68" s="92">
        <v>0</v>
      </c>
      <c r="MN68" s="92">
        <v>0</v>
      </c>
      <c r="MO68" s="92">
        <v>0</v>
      </c>
      <c r="MP68" s="92">
        <v>0</v>
      </c>
      <c r="MQ68" s="92">
        <v>0</v>
      </c>
      <c r="MR68" s="92">
        <v>0</v>
      </c>
      <c r="MS68" s="92">
        <v>0</v>
      </c>
      <c r="MT68" s="92">
        <v>0</v>
      </c>
      <c r="MU68" s="92">
        <v>0</v>
      </c>
      <c r="MV68" s="92">
        <v>0</v>
      </c>
      <c r="MW68" s="92">
        <v>0</v>
      </c>
      <c r="MX68" s="92">
        <v>0</v>
      </c>
      <c r="MY68" s="92">
        <v>0</v>
      </c>
      <c r="MZ68" s="92">
        <v>0</v>
      </c>
      <c r="NA68" s="92">
        <v>0</v>
      </c>
      <c r="NB68" s="92">
        <v>0</v>
      </c>
      <c r="NC68" s="92">
        <v>0</v>
      </c>
      <c r="ND68" s="92">
        <v>0</v>
      </c>
      <c r="NE68" s="92">
        <v>0</v>
      </c>
      <c r="NF68" s="92">
        <v>0</v>
      </c>
      <c r="NG68" s="92">
        <v>0</v>
      </c>
      <c r="NH68" s="92">
        <v>0</v>
      </c>
      <c r="NI68" s="92">
        <v>0</v>
      </c>
      <c r="NJ68" s="92">
        <v>0</v>
      </c>
      <c r="NK68" s="92">
        <v>0</v>
      </c>
      <c r="NL68" s="92">
        <v>0</v>
      </c>
      <c r="NM68" s="92">
        <v>0</v>
      </c>
      <c r="NN68" s="92">
        <v>0</v>
      </c>
      <c r="NO68" s="92">
        <v>0</v>
      </c>
      <c r="NP68" s="92">
        <v>0</v>
      </c>
      <c r="NQ68" s="92">
        <v>0</v>
      </c>
      <c r="NR68" s="92">
        <v>0</v>
      </c>
      <c r="NS68" s="92">
        <v>0</v>
      </c>
      <c r="NT68" s="92">
        <v>0</v>
      </c>
      <c r="NU68" s="92">
        <v>0</v>
      </c>
      <c r="NV68" s="92">
        <v>0</v>
      </c>
      <c r="NW68" s="92">
        <v>0</v>
      </c>
      <c r="NX68" s="92">
        <v>0</v>
      </c>
      <c r="NY68" s="92">
        <v>0</v>
      </c>
      <c r="NZ68" s="92">
        <v>0</v>
      </c>
      <c r="OA68" s="92">
        <v>0</v>
      </c>
      <c r="OB68" s="92">
        <v>0</v>
      </c>
      <c r="OC68" s="92">
        <v>0</v>
      </c>
      <c r="OD68" s="92">
        <v>0</v>
      </c>
      <c r="OE68" s="92">
        <v>0</v>
      </c>
      <c r="OF68" s="92">
        <v>0</v>
      </c>
      <c r="OG68" s="92">
        <v>0</v>
      </c>
      <c r="OH68" s="92">
        <v>0</v>
      </c>
      <c r="OI68" s="92">
        <v>0</v>
      </c>
      <c r="OJ68" s="92">
        <v>0</v>
      </c>
      <c r="OK68" s="92">
        <v>0</v>
      </c>
      <c r="OL68" s="92">
        <v>0</v>
      </c>
      <c r="OM68" s="92">
        <v>0</v>
      </c>
      <c r="ON68" s="92">
        <v>0</v>
      </c>
      <c r="OO68" s="92">
        <v>0</v>
      </c>
      <c r="OP68" s="92">
        <v>0</v>
      </c>
      <c r="OQ68" s="92">
        <v>0</v>
      </c>
      <c r="OR68" s="92">
        <v>0</v>
      </c>
      <c r="OS68" s="92">
        <v>0</v>
      </c>
      <c r="OT68" s="92">
        <v>0</v>
      </c>
      <c r="OU68" s="92">
        <v>0</v>
      </c>
      <c r="OV68" s="92">
        <v>0</v>
      </c>
      <c r="OW68" s="92">
        <v>0</v>
      </c>
      <c r="OX68" s="92">
        <v>0</v>
      </c>
      <c r="OY68" s="92">
        <v>0</v>
      </c>
      <c r="OZ68" s="92">
        <v>0</v>
      </c>
      <c r="PA68" s="92">
        <v>0</v>
      </c>
      <c r="PB68" s="92">
        <v>0</v>
      </c>
      <c r="PC68" s="92">
        <v>0</v>
      </c>
      <c r="PD68" s="92">
        <v>0</v>
      </c>
      <c r="PE68" s="92">
        <v>0</v>
      </c>
      <c r="PF68" s="92">
        <v>0</v>
      </c>
      <c r="PG68" s="92">
        <v>0</v>
      </c>
      <c r="PH68" s="92">
        <v>0</v>
      </c>
      <c r="PI68" s="92">
        <v>0</v>
      </c>
      <c r="PJ68" s="92">
        <v>0</v>
      </c>
      <c r="PK68" s="92">
        <v>0</v>
      </c>
      <c r="PL68" s="92">
        <v>0</v>
      </c>
      <c r="PM68" s="92">
        <v>0</v>
      </c>
      <c r="PN68" s="92">
        <v>0</v>
      </c>
      <c r="PO68" s="92">
        <v>0</v>
      </c>
      <c r="PP68" s="92">
        <v>0</v>
      </c>
      <c r="PQ68" s="92">
        <v>0</v>
      </c>
      <c r="PR68" s="92">
        <v>0</v>
      </c>
      <c r="PS68" s="92">
        <v>0</v>
      </c>
      <c r="PT68" s="92">
        <v>0</v>
      </c>
      <c r="PU68" s="92">
        <v>0</v>
      </c>
      <c r="PV68" s="92">
        <v>0</v>
      </c>
      <c r="PW68" s="92">
        <v>0</v>
      </c>
      <c r="PX68" s="92">
        <v>0</v>
      </c>
      <c r="PY68" s="92">
        <v>0</v>
      </c>
      <c r="PZ68" s="92">
        <v>0</v>
      </c>
      <c r="QA68" s="92">
        <v>0</v>
      </c>
      <c r="QB68" s="92">
        <v>0</v>
      </c>
      <c r="QC68" s="92">
        <v>0</v>
      </c>
      <c r="QD68" s="92">
        <v>0</v>
      </c>
      <c r="QE68" s="92">
        <v>0</v>
      </c>
      <c r="QF68" s="92">
        <v>0</v>
      </c>
      <c r="QG68" s="92">
        <v>0</v>
      </c>
      <c r="QH68" s="92">
        <v>0</v>
      </c>
      <c r="QI68" s="92">
        <v>0</v>
      </c>
      <c r="QJ68" s="92">
        <v>0</v>
      </c>
      <c r="QK68" s="92">
        <v>0</v>
      </c>
      <c r="QL68" s="92">
        <v>0</v>
      </c>
      <c r="QM68" s="92">
        <v>0</v>
      </c>
      <c r="QN68" s="92">
        <v>0</v>
      </c>
      <c r="QO68" s="92">
        <v>0</v>
      </c>
      <c r="QP68" s="92">
        <v>0</v>
      </c>
      <c r="QQ68" s="92">
        <v>0</v>
      </c>
      <c r="QR68" s="92">
        <v>0</v>
      </c>
      <c r="QS68" s="92">
        <v>0</v>
      </c>
      <c r="QT68" s="92">
        <v>0</v>
      </c>
      <c r="QU68" s="92">
        <v>0</v>
      </c>
      <c r="QV68" s="92">
        <v>0</v>
      </c>
      <c r="QW68" s="92">
        <v>0</v>
      </c>
      <c r="QX68" s="92">
        <v>0</v>
      </c>
      <c r="QY68" s="92">
        <v>0</v>
      </c>
      <c r="QZ68" s="92">
        <v>0</v>
      </c>
      <c r="RA68" s="92">
        <v>0</v>
      </c>
      <c r="RB68" s="92">
        <v>0</v>
      </c>
      <c r="RC68" s="92">
        <v>0</v>
      </c>
      <c r="RD68" s="92">
        <v>0</v>
      </c>
      <c r="RE68" s="92">
        <v>0</v>
      </c>
      <c r="RF68" s="92">
        <v>0</v>
      </c>
      <c r="RG68" s="92">
        <v>0</v>
      </c>
      <c r="RH68" s="92">
        <v>0</v>
      </c>
      <c r="RI68" s="92">
        <v>0</v>
      </c>
      <c r="RJ68" s="92">
        <v>0</v>
      </c>
      <c r="RK68" s="92">
        <v>0</v>
      </c>
      <c r="RL68" s="92">
        <v>0</v>
      </c>
      <c r="RM68" s="92">
        <v>0</v>
      </c>
      <c r="RN68" s="92">
        <v>0</v>
      </c>
      <c r="RO68" s="92">
        <v>0</v>
      </c>
      <c r="RP68" s="92">
        <v>0</v>
      </c>
      <c r="RQ68" s="92">
        <v>0</v>
      </c>
      <c r="RR68" s="92">
        <v>0</v>
      </c>
      <c r="RS68" s="92">
        <v>0</v>
      </c>
      <c r="RT68" s="92">
        <v>0</v>
      </c>
      <c r="RU68" s="92">
        <v>0</v>
      </c>
      <c r="RV68" s="92">
        <v>0</v>
      </c>
      <c r="RW68" s="92">
        <v>0</v>
      </c>
      <c r="RX68" s="92">
        <v>0</v>
      </c>
      <c r="RY68" s="92">
        <v>0</v>
      </c>
      <c r="RZ68" s="92">
        <v>0</v>
      </c>
      <c r="SA68" s="92">
        <v>0</v>
      </c>
      <c r="SB68" s="92">
        <v>0</v>
      </c>
      <c r="SC68" s="92">
        <v>0</v>
      </c>
      <c r="SD68" s="92">
        <v>0</v>
      </c>
      <c r="SE68" s="92">
        <v>0</v>
      </c>
      <c r="SF68" s="92">
        <v>0</v>
      </c>
      <c r="SG68" s="92">
        <v>0</v>
      </c>
      <c r="SH68" s="92">
        <v>0</v>
      </c>
      <c r="SI68" s="92">
        <v>0</v>
      </c>
      <c r="SJ68" s="92">
        <v>0</v>
      </c>
      <c r="SK68" s="92">
        <v>0</v>
      </c>
      <c r="SL68" s="92">
        <v>0</v>
      </c>
      <c r="SM68" s="92">
        <v>0</v>
      </c>
      <c r="SN68" s="92">
        <v>0</v>
      </c>
      <c r="SO68" s="92">
        <v>0</v>
      </c>
      <c r="SP68" s="92">
        <v>0</v>
      </c>
      <c r="SQ68" s="92">
        <v>0</v>
      </c>
      <c r="SR68" s="92">
        <v>0</v>
      </c>
      <c r="SS68" s="92">
        <v>0</v>
      </c>
      <c r="ST68" s="92">
        <v>0</v>
      </c>
      <c r="SU68" s="92">
        <v>0</v>
      </c>
      <c r="SV68" s="92">
        <v>0</v>
      </c>
      <c r="SW68" s="92">
        <v>0</v>
      </c>
      <c r="SX68" s="92">
        <v>0</v>
      </c>
      <c r="SY68" s="92">
        <v>0</v>
      </c>
      <c r="SZ68" s="92">
        <v>0</v>
      </c>
      <c r="TA68" s="92">
        <v>0</v>
      </c>
      <c r="TB68" s="92">
        <v>0</v>
      </c>
      <c r="TC68" s="92">
        <v>1</v>
      </c>
      <c r="TD68" s="92">
        <v>0</v>
      </c>
      <c r="TE68" s="92">
        <v>0</v>
      </c>
      <c r="TF68" s="92">
        <v>0</v>
      </c>
      <c r="TG68" s="92">
        <v>0</v>
      </c>
      <c r="TH68" s="92">
        <v>0</v>
      </c>
      <c r="TI68" s="92">
        <v>0</v>
      </c>
      <c r="TJ68" s="92">
        <v>0</v>
      </c>
      <c r="TK68" s="92">
        <v>0</v>
      </c>
      <c r="TL68" s="92">
        <v>0</v>
      </c>
      <c r="TM68" s="92">
        <v>0</v>
      </c>
      <c r="TN68" s="92">
        <v>0</v>
      </c>
      <c r="TO68" s="92">
        <v>0</v>
      </c>
      <c r="TP68" s="92">
        <v>3.7192934599999998E-2</v>
      </c>
      <c r="TQ68" s="92">
        <v>-48358352.0066</v>
      </c>
      <c r="TR68" s="92">
        <v>4.2029797222222299E-3</v>
      </c>
      <c r="TS68" s="92">
        <v>0.19930313166666699</v>
      </c>
      <c r="TT68" s="92">
        <v>6.6321256388888897E-5</v>
      </c>
      <c r="TU68" s="92">
        <v>1.1360172333333301E-19</v>
      </c>
      <c r="TV68" s="92">
        <v>3.8126647222222302E-20</v>
      </c>
      <c r="TW68" s="92">
        <v>1.5997194666666701E-20</v>
      </c>
      <c r="TX68" s="92">
        <v>4.5842811111111205E-16</v>
      </c>
      <c r="TY68" s="92">
        <v>5.5865791666666706E-17</v>
      </c>
      <c r="TZ68" s="92">
        <v>0</v>
      </c>
      <c r="UA68" s="92">
        <v>0</v>
      </c>
      <c r="UB68" s="92">
        <v>3.0591585555555598E-21</v>
      </c>
      <c r="UC68" s="92">
        <v>9.9848133055555598E-22</v>
      </c>
      <c r="UD68" s="92">
        <v>4.1894321666666702E-22</v>
      </c>
      <c r="UE68" s="92">
        <v>1.2224750805555601E-17</v>
      </c>
      <c r="UF68" s="92">
        <v>1.48975458055556E-18</v>
      </c>
      <c r="UG68" s="92">
        <v>3.9064552777777801E-19</v>
      </c>
      <c r="UH68" s="92">
        <v>1.33925293055556E-11</v>
      </c>
      <c r="UI68" s="92">
        <v>1.0902463777777801E-8</v>
      </c>
      <c r="UJ68" s="92">
        <v>7.8746002500000101E-4</v>
      </c>
      <c r="UK68" s="92">
        <v>6.6485777222222302E-5</v>
      </c>
      <c r="UL68" s="92">
        <v>3.6728970277777797E-12</v>
      </c>
      <c r="UM68" s="92">
        <v>0</v>
      </c>
      <c r="UN68" s="92">
        <v>6.77822641666667E-18</v>
      </c>
      <c r="UO68" s="92">
        <v>1.7315921777777799E-19</v>
      </c>
      <c r="UP68" s="92">
        <v>9.5710752500000104E-14</v>
      </c>
      <c r="UQ68" s="92">
        <v>2.7722109444444499E-12</v>
      </c>
      <c r="UR68" s="92">
        <v>0</v>
      </c>
      <c r="US68" s="92">
        <v>0</v>
      </c>
      <c r="UT68" s="92">
        <v>0</v>
      </c>
      <c r="UU68" s="92">
        <v>0</v>
      </c>
      <c r="UV68" s="92">
        <v>0</v>
      </c>
      <c r="UW68" s="92">
        <v>0</v>
      </c>
      <c r="UX68" s="92">
        <v>0</v>
      </c>
      <c r="UY68" s="92">
        <v>0</v>
      </c>
      <c r="UZ68" s="92">
        <v>0</v>
      </c>
      <c r="VA68" s="92">
        <v>0</v>
      </c>
      <c r="VB68" s="92">
        <v>0</v>
      </c>
      <c r="VC68" s="92">
        <v>0</v>
      </c>
      <c r="VD68" s="92">
        <v>0</v>
      </c>
      <c r="VE68" s="92">
        <v>0</v>
      </c>
      <c r="VF68" s="92">
        <v>0</v>
      </c>
      <c r="VG68" s="92">
        <v>0</v>
      </c>
      <c r="VH68" s="92">
        <v>0</v>
      </c>
      <c r="VI68" s="92">
        <v>0</v>
      </c>
      <c r="VJ68" s="92">
        <v>0</v>
      </c>
      <c r="VK68" s="92">
        <v>0</v>
      </c>
      <c r="VL68" s="92">
        <v>0</v>
      </c>
      <c r="VM68" s="92">
        <v>0</v>
      </c>
      <c r="VN68" s="92">
        <v>0</v>
      </c>
      <c r="VO68" s="92">
        <v>0</v>
      </c>
      <c r="VP68" s="92">
        <v>0</v>
      </c>
      <c r="VQ68" s="92">
        <v>0</v>
      </c>
      <c r="VR68" s="92">
        <v>0</v>
      </c>
      <c r="VS68" s="92">
        <v>0</v>
      </c>
      <c r="VT68" s="92">
        <v>0</v>
      </c>
      <c r="VU68" s="92">
        <v>0</v>
      </c>
      <c r="VV68" s="92">
        <v>0</v>
      </c>
      <c r="VW68" s="92">
        <v>0</v>
      </c>
      <c r="VX68" s="92">
        <v>0</v>
      </c>
      <c r="VY68" s="92">
        <v>0</v>
      </c>
      <c r="VZ68" s="92">
        <v>0</v>
      </c>
      <c r="WA68" s="92">
        <v>0</v>
      </c>
      <c r="WB68" s="92">
        <v>0</v>
      </c>
      <c r="WC68" s="92">
        <v>0</v>
      </c>
    </row>
    <row r="69" spans="2:601" ht="13.5" customHeight="1">
      <c r="B69" s="851" t="s">
        <v>2761</v>
      </c>
      <c r="C69" s="92">
        <v>0</v>
      </c>
      <c r="D69" s="92">
        <v>16811.154399999999</v>
      </c>
      <c r="E69" s="92">
        <v>-62.168582100000002</v>
      </c>
      <c r="F69" s="92">
        <v>928.38617099999999</v>
      </c>
      <c r="G69" s="92">
        <v>2.7204762300000001E-2</v>
      </c>
      <c r="H69" s="92">
        <v>2.9072374899999999E-8</v>
      </c>
      <c r="I69" s="92">
        <v>9.7571775300000008E-9</v>
      </c>
      <c r="J69" s="92">
        <v>4.0939206399999998E-9</v>
      </c>
      <c r="K69" s="92">
        <v>4.2584398000000001E-6</v>
      </c>
      <c r="L69" s="92">
        <v>5.1894965500000004E-7</v>
      </c>
      <c r="M69" s="92">
        <v>0</v>
      </c>
      <c r="N69" s="92">
        <v>0</v>
      </c>
      <c r="O69" s="92">
        <v>7.8288428599999999E-10</v>
      </c>
      <c r="P69" s="92">
        <v>2.5552626099999998E-10</v>
      </c>
      <c r="Q69" s="92">
        <v>1.07213816E-10</v>
      </c>
      <c r="R69" s="92">
        <v>1.13558405E-7</v>
      </c>
      <c r="S69" s="92">
        <v>1.3838658699999999E-8</v>
      </c>
      <c r="T69" s="92">
        <v>9.9972014899999997E-8</v>
      </c>
      <c r="U69" s="92">
        <v>1.44673272E-4</v>
      </c>
      <c r="V69" s="92">
        <v>2.9813851599999998E-3</v>
      </c>
      <c r="W69" s="92">
        <v>0.52846416299999999</v>
      </c>
      <c r="X69" s="92">
        <v>0.55907716600000001</v>
      </c>
      <c r="Y69" s="92">
        <v>3.9856071299999998E-6</v>
      </c>
      <c r="Z69" s="92">
        <v>0</v>
      </c>
      <c r="AA69" s="92">
        <v>2.8602189600000002E-10</v>
      </c>
      <c r="AB69" s="92">
        <v>3.2557686599999998E-11</v>
      </c>
      <c r="AC69" s="92">
        <v>3.1515242599999998E-11</v>
      </c>
      <c r="AD69" s="92">
        <v>1.3690933000000001E-4</v>
      </c>
      <c r="AE69" s="92">
        <v>0</v>
      </c>
      <c r="AF69" s="92">
        <v>0</v>
      </c>
      <c r="AG69" s="92">
        <v>0</v>
      </c>
      <c r="AH69" s="92">
        <v>0</v>
      </c>
      <c r="AI69" s="92">
        <v>0</v>
      </c>
      <c r="AJ69" s="92">
        <v>0</v>
      </c>
      <c r="AK69" s="92">
        <v>0</v>
      </c>
      <c r="AL69" s="92">
        <v>0</v>
      </c>
      <c r="AM69" s="92">
        <v>0</v>
      </c>
      <c r="AN69" s="92">
        <v>0</v>
      </c>
      <c r="AO69" s="92">
        <v>0</v>
      </c>
      <c r="AP69" s="92">
        <v>0</v>
      </c>
      <c r="AQ69" s="92">
        <v>0</v>
      </c>
      <c r="AR69" s="92">
        <v>0</v>
      </c>
      <c r="AS69" s="92">
        <v>0</v>
      </c>
      <c r="AT69" s="92">
        <v>0</v>
      </c>
      <c r="AU69" s="92">
        <v>0</v>
      </c>
      <c r="AV69" s="92">
        <v>0</v>
      </c>
      <c r="AW69" s="92">
        <v>0</v>
      </c>
      <c r="AX69" s="92">
        <v>0</v>
      </c>
      <c r="AY69" s="92">
        <v>0</v>
      </c>
      <c r="AZ69" s="92">
        <v>0</v>
      </c>
      <c r="BA69" s="92">
        <v>0</v>
      </c>
      <c r="BB69" s="92">
        <v>0</v>
      </c>
      <c r="BC69" s="92">
        <v>0</v>
      </c>
      <c r="BD69" s="92">
        <v>0</v>
      </c>
      <c r="BE69" s="92">
        <v>0</v>
      </c>
      <c r="BF69" s="92">
        <v>0</v>
      </c>
      <c r="BG69" s="92">
        <v>0</v>
      </c>
      <c r="BH69" s="92">
        <v>0</v>
      </c>
      <c r="BI69" s="92">
        <v>0</v>
      </c>
      <c r="BJ69" s="92">
        <v>0</v>
      </c>
      <c r="BK69" s="92">
        <v>0</v>
      </c>
      <c r="BL69" s="92">
        <v>0</v>
      </c>
      <c r="BM69" s="92">
        <v>0</v>
      </c>
      <c r="BN69" s="92">
        <v>0</v>
      </c>
      <c r="BO69" s="92">
        <v>0</v>
      </c>
      <c r="BP69" s="92">
        <v>0.99879718900000003</v>
      </c>
      <c r="BQ69" s="92">
        <v>2.92680362E-5</v>
      </c>
      <c r="BR69" s="92">
        <v>3.1277293000000002E-11</v>
      </c>
      <c r="BS69" s="92">
        <v>1.04971851E-11</v>
      </c>
      <c r="BT69" s="92">
        <v>4.4044133300000004E-12</v>
      </c>
      <c r="BU69" s="92">
        <v>4.5814100099999996E-9</v>
      </c>
      <c r="BV69" s="92">
        <v>5.5830803299999995E-10</v>
      </c>
      <c r="BW69" s="92">
        <v>0</v>
      </c>
      <c r="BX69" s="92">
        <v>0</v>
      </c>
      <c r="BY69" s="92">
        <v>8.4226009400000003E-13</v>
      </c>
      <c r="BZ69" s="92">
        <v>2.74905981E-13</v>
      </c>
      <c r="CA69" s="92">
        <v>1.15345167E-13</v>
      </c>
      <c r="CB69" s="92">
        <v>1.22170945E-10</v>
      </c>
      <c r="CC69" s="92">
        <v>1.48882156E-11</v>
      </c>
      <c r="CD69" s="92">
        <v>1.0755413100000001E-10</v>
      </c>
      <c r="CE69" s="92">
        <v>1.55645637E-7</v>
      </c>
      <c r="CF69" s="92">
        <v>3.2075005100000002E-6</v>
      </c>
      <c r="CG69" s="92">
        <v>5.6854414300000001E-4</v>
      </c>
      <c r="CH69" s="92">
        <v>6.0147890899999996E-4</v>
      </c>
      <c r="CI69" s="92">
        <v>4.2878850599999997E-9</v>
      </c>
      <c r="CJ69" s="92">
        <v>0</v>
      </c>
      <c r="CK69" s="92">
        <v>3.0771447800000002E-13</v>
      </c>
      <c r="CL69" s="92">
        <v>3.5026939100000002E-14</v>
      </c>
      <c r="CM69" s="92">
        <v>3.3905433599999999E-14</v>
      </c>
      <c r="CN69" s="92">
        <v>1.4729285999999999E-7</v>
      </c>
      <c r="CO69" s="92">
        <v>0</v>
      </c>
      <c r="CP69" s="92">
        <v>0</v>
      </c>
      <c r="CQ69" s="92">
        <v>0</v>
      </c>
      <c r="CR69" s="92">
        <v>0</v>
      </c>
      <c r="CS69" s="92">
        <v>0</v>
      </c>
      <c r="CT69" s="92">
        <v>0</v>
      </c>
      <c r="CU69" s="92">
        <v>0</v>
      </c>
      <c r="CV69" s="92">
        <v>0</v>
      </c>
      <c r="CW69" s="92">
        <v>0</v>
      </c>
      <c r="CX69" s="92">
        <v>0</v>
      </c>
      <c r="CY69" s="92">
        <v>0</v>
      </c>
      <c r="CZ69" s="92">
        <v>0</v>
      </c>
      <c r="DA69" s="92">
        <v>0</v>
      </c>
      <c r="DB69" s="92">
        <v>0</v>
      </c>
      <c r="DC69" s="92">
        <v>0</v>
      </c>
      <c r="DD69" s="92">
        <v>0</v>
      </c>
      <c r="DE69" s="92">
        <v>0</v>
      </c>
      <c r="DF69" s="92">
        <v>0</v>
      </c>
      <c r="DG69" s="92">
        <v>0</v>
      </c>
      <c r="DH69" s="92">
        <v>0</v>
      </c>
      <c r="DI69" s="92">
        <v>0</v>
      </c>
      <c r="DJ69" s="92">
        <v>0</v>
      </c>
      <c r="DK69" s="92">
        <v>0</v>
      </c>
      <c r="DL69" s="92">
        <v>0</v>
      </c>
      <c r="DM69" s="92">
        <v>0</v>
      </c>
      <c r="DN69" s="92">
        <v>0</v>
      </c>
      <c r="DO69" s="92">
        <v>0</v>
      </c>
      <c r="DP69" s="92">
        <v>0</v>
      </c>
      <c r="DQ69" s="92">
        <v>0</v>
      </c>
      <c r="DR69" s="92">
        <v>0</v>
      </c>
      <c r="DS69" s="92">
        <v>0</v>
      </c>
      <c r="DT69" s="92">
        <v>0</v>
      </c>
      <c r="DU69" s="92">
        <v>0</v>
      </c>
      <c r="DV69" s="92">
        <v>0</v>
      </c>
      <c r="DW69" s="92">
        <v>0</v>
      </c>
      <c r="DX69" s="92">
        <v>0</v>
      </c>
      <c r="DY69" s="92">
        <v>0</v>
      </c>
      <c r="DZ69" s="92">
        <v>16725.1368</v>
      </c>
      <c r="EA69" s="92">
        <v>1.25329728</v>
      </c>
      <c r="EB69" s="92">
        <v>5.23761161E-6</v>
      </c>
      <c r="EC69" s="92">
        <v>1.7578304699999999E-6</v>
      </c>
      <c r="ED69" s="92">
        <v>7.37551245E-7</v>
      </c>
      <c r="EE69" s="92">
        <v>6.39325529E-4</v>
      </c>
      <c r="EF69" s="92">
        <v>7.79106382E-5</v>
      </c>
      <c r="EG69" s="92">
        <v>0</v>
      </c>
      <c r="EH69" s="92">
        <v>0</v>
      </c>
      <c r="EI69" s="92">
        <v>1.2693873699999999E-7</v>
      </c>
      <c r="EJ69" s="92">
        <v>4.14316411E-8</v>
      </c>
      <c r="EK69" s="92">
        <v>1.7383905400000002E-8</v>
      </c>
      <c r="EL69" s="92">
        <v>1.5002895900000001E-5</v>
      </c>
      <c r="EM69" s="92">
        <v>1.8283099000000001E-6</v>
      </c>
      <c r="EN69" s="92">
        <v>1.8010726299999999E-5</v>
      </c>
      <c r="EO69" s="92">
        <v>2.2011997799999999E-2</v>
      </c>
      <c r="EP69" s="92">
        <v>0.37598248200000001</v>
      </c>
      <c r="EQ69" s="92">
        <v>50.777774999999998</v>
      </c>
      <c r="ER69" s="92">
        <v>33.574015000000003</v>
      </c>
      <c r="ES69" s="92">
        <v>3.5901886700000002E-4</v>
      </c>
      <c r="ET69" s="92">
        <v>0</v>
      </c>
      <c r="EU69" s="92">
        <v>2.63411065E-8</v>
      </c>
      <c r="EV69" s="92">
        <v>3.8447124699999997E-9</v>
      </c>
      <c r="EW69" s="92">
        <v>5.3672222900000005E-10</v>
      </c>
      <c r="EX69" s="92">
        <v>1.34279959E-2</v>
      </c>
      <c r="EY69" s="92">
        <v>0</v>
      </c>
      <c r="EZ69" s="92">
        <v>0</v>
      </c>
      <c r="FA69" s="92">
        <v>0</v>
      </c>
      <c r="FB69" s="92">
        <v>0</v>
      </c>
      <c r="FC69" s="92">
        <v>0</v>
      </c>
      <c r="FD69" s="92">
        <v>0</v>
      </c>
      <c r="FE69" s="92">
        <v>0</v>
      </c>
      <c r="FF69" s="92">
        <v>0</v>
      </c>
      <c r="FG69" s="92">
        <v>0</v>
      </c>
      <c r="FH69" s="92">
        <v>0</v>
      </c>
      <c r="FI69" s="92">
        <v>0</v>
      </c>
      <c r="FJ69" s="92">
        <v>0</v>
      </c>
      <c r="FK69" s="92">
        <v>0</v>
      </c>
      <c r="FL69" s="92">
        <v>0</v>
      </c>
      <c r="FM69" s="92">
        <v>0</v>
      </c>
      <c r="FN69" s="92">
        <v>0</v>
      </c>
      <c r="FO69" s="92">
        <v>0</v>
      </c>
      <c r="FP69" s="92">
        <v>0</v>
      </c>
      <c r="FQ69" s="92">
        <v>0</v>
      </c>
      <c r="FR69" s="92">
        <v>0</v>
      </c>
      <c r="FS69" s="92">
        <v>0</v>
      </c>
      <c r="FT69" s="92">
        <v>0</v>
      </c>
      <c r="FU69" s="92">
        <v>0</v>
      </c>
      <c r="FV69" s="92">
        <v>0</v>
      </c>
      <c r="FW69" s="92">
        <v>0</v>
      </c>
      <c r="FX69" s="92">
        <v>0</v>
      </c>
      <c r="FY69" s="92">
        <v>0</v>
      </c>
      <c r="FZ69" s="92">
        <v>0</v>
      </c>
      <c r="GA69" s="92">
        <v>0</v>
      </c>
      <c r="GB69" s="92">
        <v>0</v>
      </c>
      <c r="GC69" s="92">
        <v>0</v>
      </c>
      <c r="GD69" s="92">
        <v>0</v>
      </c>
      <c r="GE69" s="92">
        <v>0</v>
      </c>
      <c r="GF69" s="92">
        <v>0</v>
      </c>
      <c r="GG69" s="92">
        <v>0</v>
      </c>
      <c r="GH69" s="92">
        <v>0</v>
      </c>
      <c r="GI69" s="92">
        <v>0</v>
      </c>
      <c r="GJ69" s="92">
        <v>0.99488330000000003</v>
      </c>
      <c r="GK69" s="92">
        <v>7.4551529799999998E-5</v>
      </c>
      <c r="GL69" s="92">
        <v>3.1155573700000002E-10</v>
      </c>
      <c r="GM69" s="92">
        <v>1.04563341E-10</v>
      </c>
      <c r="GN69" s="92">
        <v>4.3872730300000002E-11</v>
      </c>
      <c r="GO69" s="92">
        <v>3.8029840900000001E-8</v>
      </c>
      <c r="GP69" s="92">
        <v>4.6344609199999997E-9</v>
      </c>
      <c r="GQ69" s="92">
        <v>0</v>
      </c>
      <c r="GR69" s="92">
        <v>0</v>
      </c>
      <c r="GS69" s="92">
        <v>7.5508637699999995E-12</v>
      </c>
      <c r="GT69" s="92">
        <v>2.46453278E-12</v>
      </c>
      <c r="GU69" s="92">
        <v>1.0340697000000001E-12</v>
      </c>
      <c r="GV69" s="92">
        <v>8.92436981E-10</v>
      </c>
      <c r="GW69" s="92">
        <v>1.08755761E-10</v>
      </c>
      <c r="GX69" s="92">
        <v>1.07135571E-9</v>
      </c>
      <c r="GY69" s="92">
        <v>1.3093685999999999E-6</v>
      </c>
      <c r="GZ69" s="92">
        <v>2.2365060299999999E-5</v>
      </c>
      <c r="HA69" s="92">
        <v>3.02048115E-3</v>
      </c>
      <c r="HB69" s="92">
        <v>1.9971272699999998E-3</v>
      </c>
      <c r="HC69" s="92">
        <v>2.13559912E-8</v>
      </c>
      <c r="HD69" s="92">
        <v>0</v>
      </c>
      <c r="HE69" s="92">
        <v>1.5668826600000001E-12</v>
      </c>
      <c r="HF69" s="92">
        <v>2.2870008600000002E-13</v>
      </c>
      <c r="HG69" s="92">
        <v>3.1926553900000001E-14</v>
      </c>
      <c r="HH69" s="92">
        <v>7.9875513499999997E-7</v>
      </c>
      <c r="HI69" s="92">
        <v>0</v>
      </c>
      <c r="HJ69" s="92">
        <v>0</v>
      </c>
      <c r="HK69" s="92">
        <v>0</v>
      </c>
      <c r="HL69" s="92">
        <v>0</v>
      </c>
      <c r="HM69" s="92">
        <v>0</v>
      </c>
      <c r="HN69" s="92">
        <v>0</v>
      </c>
      <c r="HO69" s="92">
        <v>0</v>
      </c>
      <c r="HP69" s="92">
        <v>0</v>
      </c>
      <c r="HQ69" s="92">
        <v>0</v>
      </c>
      <c r="HR69" s="92">
        <v>0</v>
      </c>
      <c r="HS69" s="92">
        <v>0</v>
      </c>
      <c r="HT69" s="92">
        <v>0</v>
      </c>
      <c r="HU69" s="92">
        <v>0</v>
      </c>
      <c r="HV69" s="92">
        <v>0</v>
      </c>
      <c r="HW69" s="92">
        <v>0</v>
      </c>
      <c r="HX69" s="92">
        <v>0</v>
      </c>
      <c r="HY69" s="92">
        <v>0</v>
      </c>
      <c r="HZ69" s="92">
        <v>0</v>
      </c>
      <c r="IA69" s="92">
        <v>0</v>
      </c>
      <c r="IB69" s="92">
        <v>0</v>
      </c>
      <c r="IC69" s="92">
        <v>0</v>
      </c>
      <c r="ID69" s="92">
        <v>0</v>
      </c>
      <c r="IE69" s="92">
        <v>0</v>
      </c>
      <c r="IF69" s="92">
        <v>0</v>
      </c>
      <c r="IG69" s="92">
        <v>0</v>
      </c>
      <c r="IH69" s="92">
        <v>0</v>
      </c>
      <c r="II69" s="92">
        <v>0</v>
      </c>
      <c r="IJ69" s="92">
        <v>0</v>
      </c>
      <c r="IK69" s="92">
        <v>0</v>
      </c>
      <c r="IL69" s="92">
        <v>0</v>
      </c>
      <c r="IM69" s="92">
        <v>0</v>
      </c>
      <c r="IN69" s="92">
        <v>0</v>
      </c>
      <c r="IO69" s="92">
        <v>0</v>
      </c>
      <c r="IP69" s="92">
        <v>0</v>
      </c>
      <c r="IQ69" s="92">
        <v>0</v>
      </c>
      <c r="IR69" s="92">
        <v>0</v>
      </c>
      <c r="IS69" s="92">
        <v>0</v>
      </c>
      <c r="IT69" s="92">
        <v>929.504189</v>
      </c>
      <c r="IU69" s="92">
        <v>16811.154399999999</v>
      </c>
      <c r="IV69" s="92">
        <v>304.99175300000002</v>
      </c>
      <c r="IW69" s="92">
        <v>99.922146600000005</v>
      </c>
      <c r="IX69" s="92">
        <v>1</v>
      </c>
      <c r="IY69" s="92">
        <v>0</v>
      </c>
      <c r="IZ69" s="92">
        <v>1</v>
      </c>
      <c r="JA69" s="92">
        <v>0</v>
      </c>
      <c r="JB69" s="92">
        <v>-66883.595400000006</v>
      </c>
      <c r="JC69" s="92">
        <v>-3698.0554999999999</v>
      </c>
      <c r="JD69" s="92">
        <v>-62.168582100000002</v>
      </c>
      <c r="JE69" s="92">
        <v>-34.8592297</v>
      </c>
      <c r="JF69" s="92">
        <v>-1.92739887</v>
      </c>
      <c r="JG69" s="92">
        <v>5.0793952099999998E-2</v>
      </c>
      <c r="JH69" s="92">
        <v>0.91866716100000001</v>
      </c>
      <c r="JI69" s="92">
        <v>18.0861524</v>
      </c>
      <c r="JJ69" s="92">
        <v>280.58915300000001</v>
      </c>
      <c r="JK69" s="92">
        <v>0</v>
      </c>
      <c r="JL69" s="92">
        <v>0</v>
      </c>
      <c r="JM69" s="92">
        <v>0</v>
      </c>
      <c r="JN69" s="92">
        <v>0</v>
      </c>
      <c r="JO69" s="92">
        <v>0</v>
      </c>
      <c r="JP69" s="92">
        <v>0</v>
      </c>
      <c r="JQ69" s="92">
        <v>0</v>
      </c>
      <c r="JR69" s="92">
        <v>0</v>
      </c>
      <c r="JS69" s="92">
        <v>0</v>
      </c>
      <c r="JT69" s="92">
        <v>0</v>
      </c>
      <c r="JU69" s="92">
        <v>0</v>
      </c>
      <c r="JV69" s="92">
        <v>0</v>
      </c>
      <c r="JW69" s="92">
        <v>0</v>
      </c>
      <c r="JX69" s="92">
        <v>0</v>
      </c>
      <c r="JY69" s="92">
        <v>0</v>
      </c>
      <c r="JZ69" s="92">
        <v>0</v>
      </c>
      <c r="KA69" s="92">
        <v>0</v>
      </c>
      <c r="KB69" s="92">
        <v>0</v>
      </c>
      <c r="KC69" s="92">
        <v>0</v>
      </c>
      <c r="KD69" s="92">
        <v>0</v>
      </c>
      <c r="KE69" s="92">
        <v>0</v>
      </c>
      <c r="KF69" s="92">
        <v>0</v>
      </c>
      <c r="KG69" s="92">
        <v>0</v>
      </c>
      <c r="KH69" s="92">
        <v>0</v>
      </c>
      <c r="KI69" s="92">
        <v>0</v>
      </c>
      <c r="KJ69" s="92">
        <v>0</v>
      </c>
      <c r="KK69" s="92">
        <v>0</v>
      </c>
      <c r="KL69" s="92">
        <v>0</v>
      </c>
      <c r="KM69" s="92">
        <v>0</v>
      </c>
      <c r="KN69" s="92">
        <v>0</v>
      </c>
      <c r="KO69" s="92">
        <v>0</v>
      </c>
      <c r="KP69" s="92">
        <v>0</v>
      </c>
      <c r="KQ69" s="92">
        <v>0</v>
      </c>
      <c r="KR69" s="92">
        <v>0</v>
      </c>
      <c r="KS69" s="92">
        <v>0</v>
      </c>
      <c r="KT69" s="92">
        <v>0</v>
      </c>
      <c r="KU69" s="92">
        <v>0</v>
      </c>
      <c r="KV69" s="92">
        <v>0</v>
      </c>
      <c r="KW69" s="92">
        <v>0</v>
      </c>
      <c r="KX69" s="92">
        <v>0</v>
      </c>
      <c r="KY69" s="92">
        <v>0</v>
      </c>
      <c r="KZ69" s="92">
        <v>0</v>
      </c>
      <c r="LA69" s="92">
        <v>0</v>
      </c>
      <c r="LB69" s="92">
        <v>0</v>
      </c>
      <c r="LC69" s="92">
        <v>0</v>
      </c>
      <c r="LD69" s="92">
        <v>0</v>
      </c>
      <c r="LE69" s="92">
        <v>0</v>
      </c>
      <c r="LF69" s="92">
        <v>0</v>
      </c>
      <c r="LG69" s="92">
        <v>0</v>
      </c>
      <c r="LH69" s="92">
        <v>0</v>
      </c>
      <c r="LI69" s="92">
        <v>0</v>
      </c>
      <c r="LJ69" s="92">
        <v>0</v>
      </c>
      <c r="LK69" s="92">
        <v>0</v>
      </c>
      <c r="LL69" s="92">
        <v>0</v>
      </c>
      <c r="LM69" s="92">
        <v>0</v>
      </c>
      <c r="LN69" s="92">
        <v>0</v>
      </c>
      <c r="LO69" s="92">
        <v>0</v>
      </c>
      <c r="LP69" s="92">
        <v>0</v>
      </c>
      <c r="LQ69" s="92">
        <v>0</v>
      </c>
      <c r="LR69" s="92">
        <v>0</v>
      </c>
      <c r="LS69" s="92">
        <v>0</v>
      </c>
      <c r="LT69" s="92">
        <v>0</v>
      </c>
      <c r="LU69" s="92">
        <v>0</v>
      </c>
      <c r="LV69" s="92">
        <v>0</v>
      </c>
      <c r="LW69" s="92">
        <v>0</v>
      </c>
      <c r="LX69" s="92">
        <v>0</v>
      </c>
      <c r="LY69" s="92">
        <v>0</v>
      </c>
      <c r="LZ69" s="92">
        <v>0</v>
      </c>
      <c r="MA69" s="92">
        <v>0</v>
      </c>
      <c r="MB69" s="92">
        <v>0</v>
      </c>
      <c r="MC69" s="92">
        <v>0</v>
      </c>
      <c r="MD69" s="92">
        <v>0</v>
      </c>
      <c r="ME69" s="92">
        <v>0</v>
      </c>
      <c r="MF69" s="92">
        <v>0</v>
      </c>
      <c r="MG69" s="92">
        <v>0</v>
      </c>
      <c r="MH69" s="92">
        <v>0</v>
      </c>
      <c r="MI69" s="92">
        <v>0</v>
      </c>
      <c r="MJ69" s="92">
        <v>0</v>
      </c>
      <c r="MK69" s="92">
        <v>0</v>
      </c>
      <c r="ML69" s="92">
        <v>0</v>
      </c>
      <c r="MM69" s="92">
        <v>0</v>
      </c>
      <c r="MN69" s="92">
        <v>0</v>
      </c>
      <c r="MO69" s="92">
        <v>0</v>
      </c>
      <c r="MP69" s="92">
        <v>0</v>
      </c>
      <c r="MQ69" s="92">
        <v>0</v>
      </c>
      <c r="MR69" s="92">
        <v>0</v>
      </c>
      <c r="MS69" s="92">
        <v>0</v>
      </c>
      <c r="MT69" s="92">
        <v>0</v>
      </c>
      <c r="MU69" s="92">
        <v>0</v>
      </c>
      <c r="MV69" s="92">
        <v>0</v>
      </c>
      <c r="MW69" s="92">
        <v>0</v>
      </c>
      <c r="MX69" s="92">
        <v>0</v>
      </c>
      <c r="MY69" s="92">
        <v>0</v>
      </c>
      <c r="MZ69" s="92">
        <v>0</v>
      </c>
      <c r="NA69" s="92">
        <v>0</v>
      </c>
      <c r="NB69" s="92">
        <v>0</v>
      </c>
      <c r="NC69" s="92">
        <v>0</v>
      </c>
      <c r="ND69" s="92">
        <v>0</v>
      </c>
      <c r="NE69" s="92">
        <v>0</v>
      </c>
      <c r="NF69" s="92">
        <v>0</v>
      </c>
      <c r="NG69" s="92">
        <v>0</v>
      </c>
      <c r="NH69" s="92">
        <v>0</v>
      </c>
      <c r="NI69" s="92">
        <v>0</v>
      </c>
      <c r="NJ69" s="92">
        <v>0</v>
      </c>
      <c r="NK69" s="92">
        <v>0</v>
      </c>
      <c r="NL69" s="92">
        <v>0</v>
      </c>
      <c r="NM69" s="92">
        <v>0</v>
      </c>
      <c r="NN69" s="92">
        <v>0</v>
      </c>
      <c r="NO69" s="92">
        <v>0</v>
      </c>
      <c r="NP69" s="92">
        <v>0</v>
      </c>
      <c r="NQ69" s="92">
        <v>0</v>
      </c>
      <c r="NR69" s="92">
        <v>0</v>
      </c>
      <c r="NS69" s="92">
        <v>0</v>
      </c>
      <c r="NT69" s="92">
        <v>0</v>
      </c>
      <c r="NU69" s="92">
        <v>0</v>
      </c>
      <c r="NV69" s="92">
        <v>0</v>
      </c>
      <c r="NW69" s="92">
        <v>0</v>
      </c>
      <c r="NX69" s="92">
        <v>0</v>
      </c>
      <c r="NY69" s="92">
        <v>0</v>
      </c>
      <c r="NZ69" s="92">
        <v>0</v>
      </c>
      <c r="OA69" s="92">
        <v>0</v>
      </c>
      <c r="OB69" s="92">
        <v>0</v>
      </c>
      <c r="OC69" s="92">
        <v>0</v>
      </c>
      <c r="OD69" s="92">
        <v>0</v>
      </c>
      <c r="OE69" s="92">
        <v>0</v>
      </c>
      <c r="OF69" s="92">
        <v>0</v>
      </c>
      <c r="OG69" s="92">
        <v>0</v>
      </c>
      <c r="OH69" s="92">
        <v>0</v>
      </c>
      <c r="OI69" s="92">
        <v>0</v>
      </c>
      <c r="OJ69" s="92">
        <v>0</v>
      </c>
      <c r="OK69" s="92">
        <v>0</v>
      </c>
      <c r="OL69" s="92">
        <v>0</v>
      </c>
      <c r="OM69" s="92">
        <v>0</v>
      </c>
      <c r="ON69" s="92">
        <v>0</v>
      </c>
      <c r="OO69" s="92">
        <v>0</v>
      </c>
      <c r="OP69" s="92">
        <v>0</v>
      </c>
      <c r="OQ69" s="92">
        <v>0</v>
      </c>
      <c r="OR69" s="92">
        <v>0</v>
      </c>
      <c r="OS69" s="92">
        <v>0</v>
      </c>
      <c r="OT69" s="92">
        <v>0</v>
      </c>
      <c r="OU69" s="92">
        <v>0</v>
      </c>
      <c r="OV69" s="92">
        <v>0</v>
      </c>
      <c r="OW69" s="92">
        <v>0</v>
      </c>
      <c r="OX69" s="92">
        <v>0</v>
      </c>
      <c r="OY69" s="92">
        <v>0</v>
      </c>
      <c r="OZ69" s="92">
        <v>0</v>
      </c>
      <c r="PA69" s="92">
        <v>0</v>
      </c>
      <c r="PB69" s="92">
        <v>0</v>
      </c>
      <c r="PC69" s="92">
        <v>0</v>
      </c>
      <c r="PD69" s="92">
        <v>0</v>
      </c>
      <c r="PE69" s="92">
        <v>0</v>
      </c>
      <c r="PF69" s="92">
        <v>0</v>
      </c>
      <c r="PG69" s="92">
        <v>0</v>
      </c>
      <c r="PH69" s="92">
        <v>0</v>
      </c>
      <c r="PI69" s="92">
        <v>0</v>
      </c>
      <c r="PJ69" s="92">
        <v>0</v>
      </c>
      <c r="PK69" s="92">
        <v>0</v>
      </c>
      <c r="PL69" s="92">
        <v>0</v>
      </c>
      <c r="PM69" s="92">
        <v>0</v>
      </c>
      <c r="PN69" s="92">
        <v>0</v>
      </c>
      <c r="PO69" s="92">
        <v>0</v>
      </c>
      <c r="PP69" s="92">
        <v>0</v>
      </c>
      <c r="PQ69" s="92">
        <v>0</v>
      </c>
      <c r="PR69" s="92">
        <v>0</v>
      </c>
      <c r="PS69" s="92">
        <v>0</v>
      </c>
      <c r="PT69" s="92">
        <v>0</v>
      </c>
      <c r="PU69" s="92">
        <v>0</v>
      </c>
      <c r="PV69" s="92">
        <v>0</v>
      </c>
      <c r="PW69" s="92">
        <v>0</v>
      </c>
      <c r="PX69" s="92">
        <v>0</v>
      </c>
      <c r="PY69" s="92">
        <v>0</v>
      </c>
      <c r="PZ69" s="92">
        <v>0</v>
      </c>
      <c r="QA69" s="92">
        <v>0</v>
      </c>
      <c r="QB69" s="92">
        <v>0</v>
      </c>
      <c r="QC69" s="92">
        <v>0</v>
      </c>
      <c r="QD69" s="92">
        <v>0</v>
      </c>
      <c r="QE69" s="92">
        <v>0</v>
      </c>
      <c r="QF69" s="92">
        <v>0</v>
      </c>
      <c r="QG69" s="92">
        <v>0</v>
      </c>
      <c r="QH69" s="92">
        <v>0</v>
      </c>
      <c r="QI69" s="92">
        <v>0</v>
      </c>
      <c r="QJ69" s="92">
        <v>0</v>
      </c>
      <c r="QK69" s="92">
        <v>0</v>
      </c>
      <c r="QL69" s="92">
        <v>0</v>
      </c>
      <c r="QM69" s="92">
        <v>0</v>
      </c>
      <c r="QN69" s="92">
        <v>0</v>
      </c>
      <c r="QO69" s="92">
        <v>0</v>
      </c>
      <c r="QP69" s="92">
        <v>0</v>
      </c>
      <c r="QQ69" s="92">
        <v>0</v>
      </c>
      <c r="QR69" s="92">
        <v>0</v>
      </c>
      <c r="QS69" s="92">
        <v>0</v>
      </c>
      <c r="QT69" s="92">
        <v>0</v>
      </c>
      <c r="QU69" s="92">
        <v>0</v>
      </c>
      <c r="QV69" s="92">
        <v>0</v>
      </c>
      <c r="QW69" s="92">
        <v>0</v>
      </c>
      <c r="QX69" s="92">
        <v>0</v>
      </c>
      <c r="QY69" s="92">
        <v>0</v>
      </c>
      <c r="QZ69" s="92">
        <v>0</v>
      </c>
      <c r="RA69" s="92">
        <v>0</v>
      </c>
      <c r="RB69" s="92">
        <v>0</v>
      </c>
      <c r="RC69" s="92">
        <v>0</v>
      </c>
      <c r="RD69" s="92">
        <v>0</v>
      </c>
      <c r="RE69" s="92">
        <v>0</v>
      </c>
      <c r="RF69" s="92">
        <v>0</v>
      </c>
      <c r="RG69" s="92">
        <v>0</v>
      </c>
      <c r="RH69" s="92">
        <v>0</v>
      </c>
      <c r="RI69" s="92">
        <v>0</v>
      </c>
      <c r="RJ69" s="92">
        <v>0</v>
      </c>
      <c r="RK69" s="92">
        <v>0</v>
      </c>
      <c r="RL69" s="92">
        <v>0</v>
      </c>
      <c r="RM69" s="92">
        <v>0</v>
      </c>
      <c r="RN69" s="92">
        <v>0</v>
      </c>
      <c r="RO69" s="92">
        <v>0</v>
      </c>
      <c r="RP69" s="92">
        <v>0</v>
      </c>
      <c r="RQ69" s="92">
        <v>0</v>
      </c>
      <c r="RR69" s="92">
        <v>0</v>
      </c>
      <c r="RS69" s="92">
        <v>0</v>
      </c>
      <c r="RT69" s="92">
        <v>0</v>
      </c>
      <c r="RU69" s="92">
        <v>0</v>
      </c>
      <c r="RV69" s="92">
        <v>0</v>
      </c>
      <c r="RW69" s="92">
        <v>0</v>
      </c>
      <c r="RX69" s="92">
        <v>0</v>
      </c>
      <c r="RY69" s="92">
        <v>0</v>
      </c>
      <c r="RZ69" s="92">
        <v>0</v>
      </c>
      <c r="SA69" s="92">
        <v>0</v>
      </c>
      <c r="SB69" s="92">
        <v>0</v>
      </c>
      <c r="SC69" s="92">
        <v>0</v>
      </c>
      <c r="SD69" s="92">
        <v>0</v>
      </c>
      <c r="SE69" s="92">
        <v>0</v>
      </c>
      <c r="SF69" s="92">
        <v>0</v>
      </c>
      <c r="SG69" s="92">
        <v>0</v>
      </c>
      <c r="SH69" s="92">
        <v>0</v>
      </c>
      <c r="SI69" s="92">
        <v>0</v>
      </c>
      <c r="SJ69" s="92">
        <v>0</v>
      </c>
      <c r="SK69" s="92">
        <v>0</v>
      </c>
      <c r="SL69" s="92">
        <v>0</v>
      </c>
      <c r="SM69" s="92">
        <v>0</v>
      </c>
      <c r="SN69" s="92">
        <v>0</v>
      </c>
      <c r="SO69" s="92">
        <v>0</v>
      </c>
      <c r="SP69" s="92">
        <v>0</v>
      </c>
      <c r="SQ69" s="92">
        <v>0</v>
      </c>
      <c r="SR69" s="92">
        <v>0</v>
      </c>
      <c r="SS69" s="92">
        <v>0</v>
      </c>
      <c r="ST69" s="92">
        <v>0</v>
      </c>
      <c r="SU69" s="92">
        <v>0</v>
      </c>
      <c r="SV69" s="92">
        <v>0</v>
      </c>
      <c r="SW69" s="92">
        <v>0</v>
      </c>
      <c r="SX69" s="92">
        <v>0</v>
      </c>
      <c r="SY69" s="92">
        <v>0</v>
      </c>
      <c r="SZ69" s="92">
        <v>0</v>
      </c>
      <c r="TA69" s="92">
        <v>0</v>
      </c>
      <c r="TB69" s="92">
        <v>0</v>
      </c>
      <c r="TC69" s="92">
        <v>1</v>
      </c>
      <c r="TD69" s="92">
        <v>0</v>
      </c>
      <c r="TE69" s="92">
        <v>0</v>
      </c>
      <c r="TF69" s="92">
        <v>0</v>
      </c>
      <c r="TG69" s="92">
        <v>0</v>
      </c>
      <c r="TH69" s="92">
        <v>0</v>
      </c>
      <c r="TI69" s="92">
        <v>0</v>
      </c>
      <c r="TJ69" s="92">
        <v>0</v>
      </c>
      <c r="TK69" s="92">
        <v>0</v>
      </c>
      <c r="TL69" s="92">
        <v>0</v>
      </c>
      <c r="TM69" s="92">
        <v>0</v>
      </c>
      <c r="TN69" s="92">
        <v>0</v>
      </c>
      <c r="TO69" s="92">
        <v>0</v>
      </c>
      <c r="TP69" s="92">
        <v>7.3498720400000002E-3</v>
      </c>
      <c r="TQ69" s="92">
        <v>-73804610.927499995</v>
      </c>
      <c r="TR69" s="92">
        <v>1.06499103055556E-3</v>
      </c>
      <c r="TS69" s="92">
        <v>0</v>
      </c>
      <c r="TT69" s="92">
        <v>0</v>
      </c>
      <c r="TU69" s="92">
        <v>0</v>
      </c>
      <c r="TV69" s="92">
        <v>0</v>
      </c>
      <c r="TW69" s="92">
        <v>0</v>
      </c>
      <c r="TX69" s="92">
        <v>0</v>
      </c>
      <c r="TY69" s="92">
        <v>0</v>
      </c>
      <c r="TZ69" s="92">
        <v>0</v>
      </c>
      <c r="UA69" s="92">
        <v>0</v>
      </c>
      <c r="UB69" s="92">
        <v>0</v>
      </c>
      <c r="UC69" s="92">
        <v>0</v>
      </c>
      <c r="UD69" s="92">
        <v>0</v>
      </c>
      <c r="UE69" s="92">
        <v>0</v>
      </c>
      <c r="UF69" s="92">
        <v>0</v>
      </c>
      <c r="UG69" s="92">
        <v>0</v>
      </c>
      <c r="UH69" s="92">
        <v>0</v>
      </c>
      <c r="UI69" s="92">
        <v>0</v>
      </c>
      <c r="UJ69" s="92">
        <v>0</v>
      </c>
      <c r="UK69" s="92">
        <v>0</v>
      </c>
      <c r="UL69" s="92">
        <v>0</v>
      </c>
      <c r="UM69" s="92">
        <v>0</v>
      </c>
      <c r="UN69" s="92">
        <v>0</v>
      </c>
      <c r="UO69" s="92">
        <v>0</v>
      </c>
      <c r="UP69" s="92">
        <v>0</v>
      </c>
      <c r="UQ69" s="92">
        <v>0</v>
      </c>
      <c r="UR69" s="92">
        <v>0</v>
      </c>
      <c r="US69" s="92">
        <v>0</v>
      </c>
      <c r="UT69" s="92">
        <v>0</v>
      </c>
      <c r="UU69" s="92">
        <v>0</v>
      </c>
      <c r="UV69" s="92">
        <v>0</v>
      </c>
      <c r="UW69" s="92">
        <v>0</v>
      </c>
      <c r="UX69" s="92">
        <v>0</v>
      </c>
      <c r="UY69" s="92">
        <v>0</v>
      </c>
      <c r="UZ69" s="92">
        <v>0</v>
      </c>
      <c r="VA69" s="92">
        <v>0</v>
      </c>
      <c r="VB69" s="92">
        <v>0</v>
      </c>
      <c r="VC69" s="92">
        <v>0</v>
      </c>
      <c r="VD69" s="92">
        <v>0</v>
      </c>
      <c r="VE69" s="92">
        <v>0</v>
      </c>
      <c r="VF69" s="92">
        <v>0</v>
      </c>
      <c r="VG69" s="92">
        <v>0</v>
      </c>
      <c r="VH69" s="92">
        <v>0</v>
      </c>
      <c r="VI69" s="92">
        <v>0</v>
      </c>
      <c r="VJ69" s="92">
        <v>0</v>
      </c>
      <c r="VK69" s="92">
        <v>0</v>
      </c>
      <c r="VL69" s="92">
        <v>0</v>
      </c>
      <c r="VM69" s="92">
        <v>0</v>
      </c>
      <c r="VN69" s="92">
        <v>0</v>
      </c>
      <c r="VO69" s="92">
        <v>0</v>
      </c>
      <c r="VP69" s="92">
        <v>0</v>
      </c>
      <c r="VQ69" s="92">
        <v>0</v>
      </c>
      <c r="VR69" s="92">
        <v>0</v>
      </c>
      <c r="VS69" s="92">
        <v>0</v>
      </c>
      <c r="VT69" s="92">
        <v>0</v>
      </c>
      <c r="VU69" s="92">
        <v>0</v>
      </c>
      <c r="VV69" s="92">
        <v>0</v>
      </c>
      <c r="VW69" s="92">
        <v>0</v>
      </c>
      <c r="VX69" s="92">
        <v>0</v>
      </c>
      <c r="VY69" s="92">
        <v>0</v>
      </c>
      <c r="VZ69" s="92">
        <v>0</v>
      </c>
      <c r="WA69" s="92">
        <v>0</v>
      </c>
      <c r="WB69" s="92">
        <v>0</v>
      </c>
      <c r="WC69" s="92">
        <v>0</v>
      </c>
    </row>
    <row r="70" spans="2:601" ht="13.5" customHeight="1">
      <c r="B70" s="851" t="s">
        <v>2762</v>
      </c>
      <c r="C70" s="92">
        <v>0</v>
      </c>
      <c r="D70" s="92">
        <v>277415.185</v>
      </c>
      <c r="E70" s="92">
        <v>-832.72534399999995</v>
      </c>
      <c r="F70" s="92">
        <v>10545.6834</v>
      </c>
      <c r="G70" s="92">
        <v>0.124149416</v>
      </c>
      <c r="H70" s="92">
        <v>19.706325499999998</v>
      </c>
      <c r="I70" s="92">
        <v>6.6137739900000003</v>
      </c>
      <c r="J70" s="92">
        <v>2.77501007</v>
      </c>
      <c r="K70" s="92">
        <v>110.85450400000001</v>
      </c>
      <c r="L70" s="92">
        <v>13.5091511</v>
      </c>
      <c r="M70" s="92">
        <v>4.22251719E-7</v>
      </c>
      <c r="N70" s="92">
        <v>0</v>
      </c>
      <c r="O70" s="92">
        <v>0.54035617599999997</v>
      </c>
      <c r="P70" s="92">
        <v>0.176367307</v>
      </c>
      <c r="Q70" s="92">
        <v>7.4000268499999994E-2</v>
      </c>
      <c r="R70" s="92">
        <v>2.9561203800000002</v>
      </c>
      <c r="S70" s="92">
        <v>0.360244061</v>
      </c>
      <c r="T70" s="92">
        <v>67.764710699999995</v>
      </c>
      <c r="U70" s="92">
        <v>4.3150782899999998</v>
      </c>
      <c r="V70" s="92">
        <v>2.9280880200000001</v>
      </c>
      <c r="W70" s="92">
        <v>3.4714250199999999</v>
      </c>
      <c r="X70" s="92">
        <v>24.130007899999999</v>
      </c>
      <c r="Y70" s="92">
        <v>1.14637807E-2</v>
      </c>
      <c r="Z70" s="92">
        <v>4.1571746799999999E-7</v>
      </c>
      <c r="AA70" s="92">
        <v>3.2811863199999999E-5</v>
      </c>
      <c r="AB70" s="92">
        <v>1.7180783300000002E-5</v>
      </c>
      <c r="AC70" s="92">
        <v>2.1208628399999999E-10</v>
      </c>
      <c r="AD70" s="92">
        <v>18.776587200000002</v>
      </c>
      <c r="AE70" s="92">
        <v>0</v>
      </c>
      <c r="AF70" s="92">
        <v>0</v>
      </c>
      <c r="AG70" s="92">
        <v>0</v>
      </c>
      <c r="AH70" s="92">
        <v>0</v>
      </c>
      <c r="AI70" s="92">
        <v>0</v>
      </c>
      <c r="AJ70" s="92">
        <v>0</v>
      </c>
      <c r="AK70" s="92">
        <v>0</v>
      </c>
      <c r="AL70" s="92">
        <v>0</v>
      </c>
      <c r="AM70" s="92">
        <v>0</v>
      </c>
      <c r="AN70" s="92">
        <v>5.5034878499999999E-8</v>
      </c>
      <c r="AO70" s="92">
        <v>0</v>
      </c>
      <c r="AP70" s="92">
        <v>0</v>
      </c>
      <c r="AQ70" s="92">
        <v>0</v>
      </c>
      <c r="AR70" s="92">
        <v>0</v>
      </c>
      <c r="AS70" s="92">
        <v>0</v>
      </c>
      <c r="AT70" s="92">
        <v>0</v>
      </c>
      <c r="AU70" s="92">
        <v>0</v>
      </c>
      <c r="AV70" s="92">
        <v>0</v>
      </c>
      <c r="AW70" s="92">
        <v>0</v>
      </c>
      <c r="AX70" s="92">
        <v>0</v>
      </c>
      <c r="AY70" s="92">
        <v>0</v>
      </c>
      <c r="AZ70" s="92">
        <v>0</v>
      </c>
      <c r="BA70" s="92">
        <v>0</v>
      </c>
      <c r="BB70" s="92">
        <v>0</v>
      </c>
      <c r="BC70" s="92">
        <v>0</v>
      </c>
      <c r="BD70" s="92">
        <v>0</v>
      </c>
      <c r="BE70" s="92">
        <v>0</v>
      </c>
      <c r="BF70" s="92">
        <v>0</v>
      </c>
      <c r="BG70" s="92">
        <v>0</v>
      </c>
      <c r="BH70" s="92">
        <v>0</v>
      </c>
      <c r="BI70" s="92">
        <v>0</v>
      </c>
      <c r="BJ70" s="92">
        <v>0</v>
      </c>
      <c r="BK70" s="92">
        <v>0</v>
      </c>
      <c r="BL70" s="92">
        <v>0</v>
      </c>
      <c r="BM70" s="92">
        <v>0</v>
      </c>
      <c r="BN70" s="92">
        <v>0</v>
      </c>
      <c r="BO70" s="92">
        <v>0</v>
      </c>
      <c r="BP70" s="92">
        <v>0.97421770699999999</v>
      </c>
      <c r="BQ70" s="92">
        <v>1.14690111E-5</v>
      </c>
      <c r="BR70" s="92">
        <v>1.82048433E-3</v>
      </c>
      <c r="BS70" s="92">
        <v>6.10985131E-4</v>
      </c>
      <c r="BT70" s="92">
        <v>2.5635739800000001E-4</v>
      </c>
      <c r="BU70" s="92">
        <v>1.02408177E-2</v>
      </c>
      <c r="BV70" s="92">
        <v>1.24798495E-3</v>
      </c>
      <c r="BW70" s="92">
        <v>3.90079132E-11</v>
      </c>
      <c r="BX70" s="92">
        <v>0</v>
      </c>
      <c r="BY70" s="92">
        <v>4.9918486700000003E-5</v>
      </c>
      <c r="BZ70" s="92">
        <v>1.6292936900000001E-5</v>
      </c>
      <c r="CA70" s="92">
        <v>6.8361972800000002E-6</v>
      </c>
      <c r="CB70" s="92">
        <v>2.7308849700000002E-4</v>
      </c>
      <c r="CC70" s="92">
        <v>3.3279601800000001E-5</v>
      </c>
      <c r="CD70" s="92">
        <v>6.2601520299999996E-3</v>
      </c>
      <c r="CE70" s="92">
        <v>3.98629992E-4</v>
      </c>
      <c r="CF70" s="92">
        <v>2.7049884800000001E-4</v>
      </c>
      <c r="CG70" s="92">
        <v>3.2069270499999997E-4</v>
      </c>
      <c r="CH70" s="92">
        <v>2.2291472399999998E-3</v>
      </c>
      <c r="CI70" s="92">
        <v>1.05903219E-6</v>
      </c>
      <c r="CJ70" s="92">
        <v>3.84042745E-11</v>
      </c>
      <c r="CK70" s="92">
        <v>3.0311831899999998E-9</v>
      </c>
      <c r="CL70" s="92">
        <v>1.5871729400000001E-9</v>
      </c>
      <c r="CM70" s="92">
        <v>1.9592681299999998E-14</v>
      </c>
      <c r="CN70" s="92">
        <v>1.7345944400000001E-3</v>
      </c>
      <c r="CO70" s="92">
        <v>0</v>
      </c>
      <c r="CP70" s="92">
        <v>0</v>
      </c>
      <c r="CQ70" s="92">
        <v>0</v>
      </c>
      <c r="CR70" s="92">
        <v>0</v>
      </c>
      <c r="CS70" s="92">
        <v>0</v>
      </c>
      <c r="CT70" s="92">
        <v>0</v>
      </c>
      <c r="CU70" s="92">
        <v>0</v>
      </c>
      <c r="CV70" s="92">
        <v>0</v>
      </c>
      <c r="CW70" s="92">
        <v>0</v>
      </c>
      <c r="CX70" s="92">
        <v>5.0841610999999998E-12</v>
      </c>
      <c r="CY70" s="92">
        <v>0</v>
      </c>
      <c r="CZ70" s="92">
        <v>0</v>
      </c>
      <c r="DA70" s="92">
        <v>0</v>
      </c>
      <c r="DB70" s="92">
        <v>0</v>
      </c>
      <c r="DC70" s="92">
        <v>0</v>
      </c>
      <c r="DD70" s="92">
        <v>0</v>
      </c>
      <c r="DE70" s="92">
        <v>0</v>
      </c>
      <c r="DF70" s="92">
        <v>0</v>
      </c>
      <c r="DG70" s="92">
        <v>0</v>
      </c>
      <c r="DH70" s="92">
        <v>0</v>
      </c>
      <c r="DI70" s="92">
        <v>0</v>
      </c>
      <c r="DJ70" s="92">
        <v>0</v>
      </c>
      <c r="DK70" s="92">
        <v>0</v>
      </c>
      <c r="DL70" s="92">
        <v>0</v>
      </c>
      <c r="DM70" s="92">
        <v>0</v>
      </c>
      <c r="DN70" s="92">
        <v>0</v>
      </c>
      <c r="DO70" s="92">
        <v>0</v>
      </c>
      <c r="DP70" s="92">
        <v>0</v>
      </c>
      <c r="DQ70" s="92">
        <v>0</v>
      </c>
      <c r="DR70" s="92">
        <v>0</v>
      </c>
      <c r="DS70" s="92">
        <v>0</v>
      </c>
      <c r="DT70" s="92">
        <v>0</v>
      </c>
      <c r="DU70" s="92">
        <v>0</v>
      </c>
      <c r="DV70" s="92">
        <v>0</v>
      </c>
      <c r="DW70" s="92">
        <v>0</v>
      </c>
      <c r="DX70" s="92">
        <v>0</v>
      </c>
      <c r="DY70" s="92">
        <v>0</v>
      </c>
      <c r="DZ70" s="92">
        <v>189983.43900000001</v>
      </c>
      <c r="EA70" s="92">
        <v>5.7194444200000003</v>
      </c>
      <c r="EB70" s="92">
        <v>3550.2458900000001</v>
      </c>
      <c r="EC70" s="92">
        <v>1191.5221799999999</v>
      </c>
      <c r="ED70" s="92">
        <v>499.93937599999998</v>
      </c>
      <c r="EE70" s="92">
        <v>16642.741900000001</v>
      </c>
      <c r="EF70" s="92">
        <v>2028.1477600000001</v>
      </c>
      <c r="EG70" s="92">
        <v>1.44536797E-4</v>
      </c>
      <c r="EH70" s="92">
        <v>0</v>
      </c>
      <c r="EI70" s="92">
        <v>87.614647199999993</v>
      </c>
      <c r="EJ70" s="92">
        <v>28.596618400000001</v>
      </c>
      <c r="EK70" s="92">
        <v>11.998581100000001</v>
      </c>
      <c r="EL70" s="92">
        <v>390.55115499999999</v>
      </c>
      <c r="EM70" s="92">
        <v>47.594047600000003</v>
      </c>
      <c r="EN70" s="92">
        <v>12208.3331</v>
      </c>
      <c r="EO70" s="92">
        <v>656.53795400000001</v>
      </c>
      <c r="EP70" s="92">
        <v>369.26118000000002</v>
      </c>
      <c r="EQ70" s="92">
        <v>333.55381699999998</v>
      </c>
      <c r="ER70" s="92">
        <v>1449.0687499999999</v>
      </c>
      <c r="ES70" s="92">
        <v>1.0326440699999999</v>
      </c>
      <c r="ET70" s="92">
        <v>6.3250282099999995E-5</v>
      </c>
      <c r="EU70" s="92">
        <v>3.0217993599999998E-3</v>
      </c>
      <c r="EV70" s="92">
        <v>2.02886564E-3</v>
      </c>
      <c r="EW70" s="92">
        <v>3.6119481900000001E-9</v>
      </c>
      <c r="EX70" s="92">
        <v>1841.59791</v>
      </c>
      <c r="EY70" s="92">
        <v>0</v>
      </c>
      <c r="EZ70" s="92">
        <v>0</v>
      </c>
      <c r="FA70" s="92">
        <v>0</v>
      </c>
      <c r="FB70" s="92">
        <v>0</v>
      </c>
      <c r="FC70" s="92">
        <v>0</v>
      </c>
      <c r="FD70" s="92">
        <v>0</v>
      </c>
      <c r="FE70" s="92">
        <v>0</v>
      </c>
      <c r="FF70" s="92">
        <v>0</v>
      </c>
      <c r="FG70" s="92">
        <v>0</v>
      </c>
      <c r="FH70" s="92">
        <v>1.5545523800000001E-5</v>
      </c>
      <c r="FI70" s="92">
        <v>0</v>
      </c>
      <c r="FJ70" s="92">
        <v>0</v>
      </c>
      <c r="FK70" s="92">
        <v>0</v>
      </c>
      <c r="FL70" s="92">
        <v>0</v>
      </c>
      <c r="FM70" s="92">
        <v>0</v>
      </c>
      <c r="FN70" s="92">
        <v>0</v>
      </c>
      <c r="FO70" s="92">
        <v>0</v>
      </c>
      <c r="FP70" s="92">
        <v>0</v>
      </c>
      <c r="FQ70" s="92">
        <v>0</v>
      </c>
      <c r="FR70" s="92">
        <v>0</v>
      </c>
      <c r="FS70" s="92">
        <v>0</v>
      </c>
      <c r="FT70" s="92">
        <v>0</v>
      </c>
      <c r="FU70" s="92">
        <v>0</v>
      </c>
      <c r="FV70" s="92">
        <v>0</v>
      </c>
      <c r="FW70" s="92">
        <v>0</v>
      </c>
      <c r="FX70" s="92">
        <v>0</v>
      </c>
      <c r="FY70" s="92">
        <v>0</v>
      </c>
      <c r="FZ70" s="92">
        <v>0</v>
      </c>
      <c r="GA70" s="92">
        <v>0</v>
      </c>
      <c r="GB70" s="92">
        <v>0</v>
      </c>
      <c r="GC70" s="92">
        <v>0</v>
      </c>
      <c r="GD70" s="92">
        <v>0</v>
      </c>
      <c r="GE70" s="92">
        <v>0</v>
      </c>
      <c r="GF70" s="92">
        <v>0</v>
      </c>
      <c r="GG70" s="92">
        <v>0</v>
      </c>
      <c r="GH70" s="92">
        <v>0</v>
      </c>
      <c r="GI70" s="92">
        <v>0</v>
      </c>
      <c r="GJ70" s="92">
        <v>0.82127476399999999</v>
      </c>
      <c r="GK70" s="92">
        <v>2.4724446500000001E-5</v>
      </c>
      <c r="GL70" s="92">
        <v>1.53472712E-2</v>
      </c>
      <c r="GM70" s="92">
        <v>5.1508021099999999E-3</v>
      </c>
      <c r="GN70" s="92">
        <v>2.1611757100000002E-3</v>
      </c>
      <c r="GO70" s="92">
        <v>7.1944502100000002E-2</v>
      </c>
      <c r="GP70" s="92">
        <v>8.7674303999999998E-3</v>
      </c>
      <c r="GQ70" s="92">
        <v>6.2481458899999997E-10</v>
      </c>
      <c r="GR70" s="92">
        <v>0</v>
      </c>
      <c r="GS70" s="92">
        <v>3.7874721700000002E-4</v>
      </c>
      <c r="GT70" s="92">
        <v>1.23619623E-4</v>
      </c>
      <c r="GU70" s="92">
        <v>5.1868373200000002E-5</v>
      </c>
      <c r="GV70" s="92">
        <v>1.6883040500000001E-3</v>
      </c>
      <c r="GW70" s="92">
        <v>2.05743145E-4</v>
      </c>
      <c r="GX70" s="92">
        <v>5.2775104699999999E-2</v>
      </c>
      <c r="GY70" s="92">
        <v>2.8381318800000002E-3</v>
      </c>
      <c r="GZ70" s="92">
        <v>1.59627013E-3</v>
      </c>
      <c r="HA70" s="92">
        <v>1.44191164E-3</v>
      </c>
      <c r="HB70" s="92">
        <v>6.2641438699999998E-3</v>
      </c>
      <c r="HC70" s="92">
        <v>4.4639918099999997E-6</v>
      </c>
      <c r="HD70" s="92">
        <v>2.7342309899999998E-10</v>
      </c>
      <c r="HE70" s="92">
        <v>1.30628626E-8</v>
      </c>
      <c r="HF70" s="92">
        <v>8.7705336999999998E-9</v>
      </c>
      <c r="HG70" s="92">
        <v>1.5614002600000001E-14</v>
      </c>
      <c r="HH70" s="92">
        <v>7.9609985999999997E-3</v>
      </c>
      <c r="HI70" s="92">
        <v>0</v>
      </c>
      <c r="HJ70" s="92">
        <v>0</v>
      </c>
      <c r="HK70" s="92">
        <v>0</v>
      </c>
      <c r="HL70" s="92">
        <v>0</v>
      </c>
      <c r="HM70" s="92">
        <v>0</v>
      </c>
      <c r="HN70" s="92">
        <v>0</v>
      </c>
      <c r="HO70" s="92">
        <v>0</v>
      </c>
      <c r="HP70" s="92">
        <v>0</v>
      </c>
      <c r="HQ70" s="92">
        <v>0</v>
      </c>
      <c r="HR70" s="92">
        <v>6.7201365000000004E-11</v>
      </c>
      <c r="HS70" s="92">
        <v>0</v>
      </c>
      <c r="HT70" s="92">
        <v>0</v>
      </c>
      <c r="HU70" s="92">
        <v>0</v>
      </c>
      <c r="HV70" s="92">
        <v>0</v>
      </c>
      <c r="HW70" s="92">
        <v>0</v>
      </c>
      <c r="HX70" s="92">
        <v>0</v>
      </c>
      <c r="HY70" s="92">
        <v>0</v>
      </c>
      <c r="HZ70" s="92">
        <v>0</v>
      </c>
      <c r="IA70" s="92">
        <v>0</v>
      </c>
      <c r="IB70" s="92">
        <v>0</v>
      </c>
      <c r="IC70" s="92">
        <v>0</v>
      </c>
      <c r="ID70" s="92">
        <v>0</v>
      </c>
      <c r="IE70" s="92">
        <v>0</v>
      </c>
      <c r="IF70" s="92">
        <v>0</v>
      </c>
      <c r="IG70" s="92">
        <v>0</v>
      </c>
      <c r="IH70" s="92">
        <v>0</v>
      </c>
      <c r="II70" s="92">
        <v>0</v>
      </c>
      <c r="IJ70" s="92">
        <v>0</v>
      </c>
      <c r="IK70" s="92">
        <v>0</v>
      </c>
      <c r="IL70" s="92">
        <v>0</v>
      </c>
      <c r="IM70" s="92">
        <v>0</v>
      </c>
      <c r="IN70" s="92">
        <v>0</v>
      </c>
      <c r="IO70" s="92">
        <v>0</v>
      </c>
      <c r="IP70" s="92">
        <v>0</v>
      </c>
      <c r="IQ70" s="92">
        <v>0</v>
      </c>
      <c r="IR70" s="92">
        <v>0</v>
      </c>
      <c r="IS70" s="92">
        <v>0</v>
      </c>
      <c r="IT70" s="92">
        <v>10824.7708</v>
      </c>
      <c r="IU70" s="92">
        <v>231327.50099999999</v>
      </c>
      <c r="IV70" s="92">
        <v>3871.02241</v>
      </c>
      <c r="IW70" s="92">
        <v>97.0438051</v>
      </c>
      <c r="IX70" s="92">
        <v>1</v>
      </c>
      <c r="IY70" s="92">
        <v>0</v>
      </c>
      <c r="IZ70" s="92">
        <v>1</v>
      </c>
      <c r="JA70" s="92">
        <v>0</v>
      </c>
      <c r="JB70" s="92">
        <v>-71380.706999999995</v>
      </c>
      <c r="JC70" s="92">
        <v>-3340.19859</v>
      </c>
      <c r="JD70" s="92">
        <v>-772.67979100000002</v>
      </c>
      <c r="JE70" s="92">
        <v>-39.526633199999999</v>
      </c>
      <c r="JF70" s="92">
        <v>-1.8496146899999999</v>
      </c>
      <c r="JG70" s="92">
        <v>4.6605993700000001E-2</v>
      </c>
      <c r="JH70" s="92">
        <v>0.99597933900000002</v>
      </c>
      <c r="JI70" s="92">
        <v>21.370198500000001</v>
      </c>
      <c r="JJ70" s="92">
        <v>3678.2884899999999</v>
      </c>
      <c r="JK70" s="92">
        <v>0</v>
      </c>
      <c r="JL70" s="92">
        <v>0</v>
      </c>
      <c r="JM70" s="92">
        <v>0</v>
      </c>
      <c r="JN70" s="92">
        <v>0</v>
      </c>
      <c r="JO70" s="92">
        <v>0</v>
      </c>
      <c r="JP70" s="92">
        <v>0</v>
      </c>
      <c r="JQ70" s="92">
        <v>0</v>
      </c>
      <c r="JR70" s="92">
        <v>0</v>
      </c>
      <c r="JS70" s="92">
        <v>0</v>
      </c>
      <c r="JT70" s="92">
        <v>0</v>
      </c>
      <c r="JU70" s="92">
        <v>0</v>
      </c>
      <c r="JV70" s="92">
        <v>0</v>
      </c>
      <c r="JW70" s="92">
        <v>0</v>
      </c>
      <c r="JX70" s="92">
        <v>0</v>
      </c>
      <c r="JY70" s="92">
        <v>0</v>
      </c>
      <c r="JZ70" s="92">
        <v>0</v>
      </c>
      <c r="KA70" s="92">
        <v>0</v>
      </c>
      <c r="KB70" s="92">
        <v>0</v>
      </c>
      <c r="KC70" s="92">
        <v>0</v>
      </c>
      <c r="KD70" s="92">
        <v>0</v>
      </c>
      <c r="KE70" s="92">
        <v>0</v>
      </c>
      <c r="KF70" s="92">
        <v>0</v>
      </c>
      <c r="KG70" s="92">
        <v>0</v>
      </c>
      <c r="KH70" s="92">
        <v>0</v>
      </c>
      <c r="KI70" s="92">
        <v>0</v>
      </c>
      <c r="KJ70" s="92">
        <v>0</v>
      </c>
      <c r="KK70" s="92">
        <v>0</v>
      </c>
      <c r="KL70" s="92">
        <v>0</v>
      </c>
      <c r="KM70" s="92">
        <v>0</v>
      </c>
      <c r="KN70" s="92">
        <v>0</v>
      </c>
      <c r="KO70" s="92">
        <v>0</v>
      </c>
      <c r="KP70" s="92">
        <v>0</v>
      </c>
      <c r="KQ70" s="92">
        <v>0</v>
      </c>
      <c r="KR70" s="92">
        <v>0</v>
      </c>
      <c r="KS70" s="92">
        <v>0</v>
      </c>
      <c r="KT70" s="92">
        <v>0</v>
      </c>
      <c r="KU70" s="92">
        <v>0</v>
      </c>
      <c r="KV70" s="92">
        <v>0</v>
      </c>
      <c r="KW70" s="92">
        <v>0</v>
      </c>
      <c r="KX70" s="92">
        <v>0</v>
      </c>
      <c r="KY70" s="92">
        <v>0</v>
      </c>
      <c r="KZ70" s="92">
        <v>0</v>
      </c>
      <c r="LA70" s="92">
        <v>0</v>
      </c>
      <c r="LB70" s="92">
        <v>0</v>
      </c>
      <c r="LC70" s="92">
        <v>161.20624799999999</v>
      </c>
      <c r="LD70" s="92">
        <v>0.19106458600000001</v>
      </c>
      <c r="LE70" s="92">
        <v>8.0166959300000007E-2</v>
      </c>
      <c r="LF70" s="92">
        <v>3.2024642999999999</v>
      </c>
      <c r="LG70" s="92">
        <v>0.390264467</v>
      </c>
      <c r="LH70" s="92">
        <v>81.992866699999993</v>
      </c>
      <c r="LI70" s="92">
        <v>0</v>
      </c>
      <c r="LJ70" s="92">
        <v>113.094272</v>
      </c>
      <c r="LK70" s="92">
        <v>73.253176100000005</v>
      </c>
      <c r="LL70" s="92">
        <v>0</v>
      </c>
      <c r="LM70" s="92">
        <v>0</v>
      </c>
      <c r="LN70" s="92">
        <v>0</v>
      </c>
      <c r="LO70" s="92">
        <v>0</v>
      </c>
      <c r="LP70" s="92">
        <v>0</v>
      </c>
      <c r="LQ70" s="92">
        <v>1.76252857</v>
      </c>
      <c r="LR70" s="92">
        <v>0</v>
      </c>
      <c r="LS70" s="92">
        <v>0</v>
      </c>
      <c r="LT70" s="92">
        <v>0</v>
      </c>
      <c r="LU70" s="92">
        <v>0</v>
      </c>
      <c r="LV70" s="92">
        <v>0</v>
      </c>
      <c r="LW70" s="92">
        <v>0</v>
      </c>
      <c r="LX70" s="92">
        <v>0</v>
      </c>
      <c r="LY70" s="92">
        <v>0</v>
      </c>
      <c r="LZ70" s="92">
        <v>0</v>
      </c>
      <c r="MA70" s="92">
        <v>0</v>
      </c>
      <c r="MB70" s="92">
        <v>0</v>
      </c>
      <c r="MC70" s="92">
        <v>0</v>
      </c>
      <c r="MD70" s="92">
        <v>0</v>
      </c>
      <c r="ME70" s="92">
        <v>0</v>
      </c>
      <c r="MF70" s="92">
        <v>0</v>
      </c>
      <c r="MG70" s="92">
        <v>0</v>
      </c>
      <c r="MH70" s="92">
        <v>0</v>
      </c>
      <c r="MI70" s="92">
        <v>0</v>
      </c>
      <c r="MJ70" s="92">
        <v>0</v>
      </c>
      <c r="MK70" s="92">
        <v>0</v>
      </c>
      <c r="ML70" s="92">
        <v>0</v>
      </c>
      <c r="MM70" s="92">
        <v>0</v>
      </c>
      <c r="MN70" s="92">
        <v>0</v>
      </c>
      <c r="MO70" s="92">
        <v>0</v>
      </c>
      <c r="MP70" s="92">
        <v>0</v>
      </c>
      <c r="MQ70" s="92">
        <v>0</v>
      </c>
      <c r="MR70" s="92">
        <v>0</v>
      </c>
      <c r="MS70" s="92">
        <v>0</v>
      </c>
      <c r="MT70" s="92">
        <v>0</v>
      </c>
      <c r="MU70" s="92">
        <v>0</v>
      </c>
      <c r="MV70" s="92">
        <v>0</v>
      </c>
      <c r="MW70" s="92">
        <v>0</v>
      </c>
      <c r="MX70" s="92">
        <v>0</v>
      </c>
      <c r="MY70" s="92">
        <v>0</v>
      </c>
      <c r="MZ70" s="92">
        <v>0</v>
      </c>
      <c r="NA70" s="92">
        <v>0</v>
      </c>
      <c r="NB70" s="92">
        <v>0</v>
      </c>
      <c r="NC70" s="92">
        <v>0</v>
      </c>
      <c r="ND70" s="92">
        <v>0</v>
      </c>
      <c r="NE70" s="92">
        <v>0</v>
      </c>
      <c r="NF70" s="92">
        <v>0</v>
      </c>
      <c r="NG70" s="92">
        <v>0</v>
      </c>
      <c r="NH70" s="92">
        <v>0</v>
      </c>
      <c r="NI70" s="92">
        <v>0</v>
      </c>
      <c r="NJ70" s="92">
        <v>0</v>
      </c>
      <c r="NK70" s="92">
        <v>0</v>
      </c>
      <c r="NL70" s="92">
        <v>0</v>
      </c>
      <c r="NM70" s="92">
        <v>0.37044170700000001</v>
      </c>
      <c r="NN70" s="92">
        <v>4.3905426899999998E-4</v>
      </c>
      <c r="NO70" s="92">
        <v>1.84218574E-4</v>
      </c>
      <c r="NP70" s="92">
        <v>7.3590593199999998E-3</v>
      </c>
      <c r="NQ70" s="92">
        <v>8.9680292800000002E-4</v>
      </c>
      <c r="NR70" s="92">
        <v>0.18841439400000001</v>
      </c>
      <c r="NS70" s="92">
        <v>0</v>
      </c>
      <c r="NT70" s="92">
        <v>0.25988344600000002</v>
      </c>
      <c r="NU70" s="92">
        <v>0.16833113999999999</v>
      </c>
      <c r="NV70" s="92">
        <v>0</v>
      </c>
      <c r="NW70" s="92">
        <v>0</v>
      </c>
      <c r="NX70" s="92">
        <v>0</v>
      </c>
      <c r="NY70" s="92">
        <v>0</v>
      </c>
      <c r="NZ70" s="92">
        <v>0</v>
      </c>
      <c r="OA70" s="92">
        <v>4.0501785700000001E-3</v>
      </c>
      <c r="OB70" s="92">
        <v>0</v>
      </c>
      <c r="OC70" s="92">
        <v>0</v>
      </c>
      <c r="OD70" s="92">
        <v>0</v>
      </c>
      <c r="OE70" s="92">
        <v>0</v>
      </c>
      <c r="OF70" s="92">
        <v>0</v>
      </c>
      <c r="OG70" s="92">
        <v>0</v>
      </c>
      <c r="OH70" s="92">
        <v>0</v>
      </c>
      <c r="OI70" s="92">
        <v>0</v>
      </c>
      <c r="OJ70" s="92">
        <v>0</v>
      </c>
      <c r="OK70" s="92">
        <v>0</v>
      </c>
      <c r="OL70" s="92">
        <v>0</v>
      </c>
      <c r="OM70" s="92">
        <v>0</v>
      </c>
      <c r="ON70" s="92">
        <v>0</v>
      </c>
      <c r="OO70" s="92">
        <v>0</v>
      </c>
      <c r="OP70" s="92">
        <v>0</v>
      </c>
      <c r="OQ70" s="92">
        <v>0</v>
      </c>
      <c r="OR70" s="92">
        <v>0</v>
      </c>
      <c r="OS70" s="92">
        <v>0</v>
      </c>
      <c r="OT70" s="92">
        <v>0</v>
      </c>
      <c r="OU70" s="92">
        <v>0</v>
      </c>
      <c r="OV70" s="92">
        <v>0</v>
      </c>
      <c r="OW70" s="92">
        <v>0</v>
      </c>
      <c r="OX70" s="92">
        <v>0</v>
      </c>
      <c r="OY70" s="92">
        <v>0</v>
      </c>
      <c r="OZ70" s="92">
        <v>0</v>
      </c>
      <c r="PA70" s="92">
        <v>0</v>
      </c>
      <c r="PB70" s="92">
        <v>0</v>
      </c>
      <c r="PC70" s="92">
        <v>0</v>
      </c>
      <c r="PD70" s="92">
        <v>0</v>
      </c>
      <c r="PE70" s="92">
        <v>0</v>
      </c>
      <c r="PF70" s="92">
        <v>0</v>
      </c>
      <c r="PG70" s="92">
        <v>0</v>
      </c>
      <c r="PH70" s="92">
        <v>0</v>
      </c>
      <c r="PI70" s="92">
        <v>0</v>
      </c>
      <c r="PJ70" s="92">
        <v>0</v>
      </c>
      <c r="PK70" s="92">
        <v>0</v>
      </c>
      <c r="PL70" s="92">
        <v>0</v>
      </c>
      <c r="PM70" s="92">
        <v>0</v>
      </c>
      <c r="PN70" s="92">
        <v>0</v>
      </c>
      <c r="PO70" s="92">
        <v>0</v>
      </c>
      <c r="PP70" s="92">
        <v>0</v>
      </c>
      <c r="PQ70" s="92">
        <v>0</v>
      </c>
      <c r="PR70" s="92">
        <v>0</v>
      </c>
      <c r="PS70" s="92">
        <v>0</v>
      </c>
      <c r="PT70" s="92">
        <v>0</v>
      </c>
      <c r="PU70" s="92">
        <v>0</v>
      </c>
      <c r="PV70" s="92">
        <v>0</v>
      </c>
      <c r="PW70" s="92">
        <v>26138.367999999999</v>
      </c>
      <c r="PX70" s="92">
        <v>30.979670599999999</v>
      </c>
      <c r="PY70" s="92">
        <v>12.9984632</v>
      </c>
      <c r="PZ70" s="92">
        <v>423.09997600000003</v>
      </c>
      <c r="QA70" s="92">
        <v>51.560570599999998</v>
      </c>
      <c r="QB70" s="92">
        <v>12475.191699999999</v>
      </c>
      <c r="QC70" s="92">
        <v>0</v>
      </c>
      <c r="QD70" s="92">
        <v>2583.0279399999999</v>
      </c>
      <c r="QE70" s="92">
        <v>4107.8476600000004</v>
      </c>
      <c r="QF70" s="92">
        <v>0</v>
      </c>
      <c r="QG70" s="92">
        <v>0</v>
      </c>
      <c r="QH70" s="92">
        <v>0</v>
      </c>
      <c r="QI70" s="92">
        <v>0</v>
      </c>
      <c r="QJ70" s="92">
        <v>0</v>
      </c>
      <c r="QK70" s="92">
        <v>264.610882</v>
      </c>
      <c r="QL70" s="92">
        <v>0</v>
      </c>
      <c r="QM70" s="92">
        <v>0</v>
      </c>
      <c r="QN70" s="92">
        <v>0</v>
      </c>
      <c r="QO70" s="92">
        <v>0</v>
      </c>
      <c r="QP70" s="92">
        <v>0</v>
      </c>
      <c r="QQ70" s="92">
        <v>0</v>
      </c>
      <c r="QR70" s="92">
        <v>0</v>
      </c>
      <c r="QS70" s="92">
        <v>0</v>
      </c>
      <c r="QT70" s="92">
        <v>0</v>
      </c>
      <c r="QU70" s="92">
        <v>0</v>
      </c>
      <c r="QV70" s="92">
        <v>0</v>
      </c>
      <c r="QW70" s="92">
        <v>0</v>
      </c>
      <c r="QX70" s="92">
        <v>0</v>
      </c>
      <c r="QY70" s="92">
        <v>0</v>
      </c>
      <c r="QZ70" s="92">
        <v>0</v>
      </c>
      <c r="RA70" s="92">
        <v>0</v>
      </c>
      <c r="RB70" s="92">
        <v>0</v>
      </c>
      <c r="RC70" s="92">
        <v>0</v>
      </c>
      <c r="RD70" s="92">
        <v>0</v>
      </c>
      <c r="RE70" s="92">
        <v>0</v>
      </c>
      <c r="RF70" s="92">
        <v>0</v>
      </c>
      <c r="RG70" s="92">
        <v>0</v>
      </c>
      <c r="RH70" s="92">
        <v>0</v>
      </c>
      <c r="RI70" s="92">
        <v>0</v>
      </c>
      <c r="RJ70" s="92">
        <v>0</v>
      </c>
      <c r="RK70" s="92">
        <v>0</v>
      </c>
      <c r="RL70" s="92">
        <v>0</v>
      </c>
      <c r="RM70" s="92">
        <v>0</v>
      </c>
      <c r="RN70" s="92">
        <v>0</v>
      </c>
      <c r="RO70" s="92">
        <v>0</v>
      </c>
      <c r="RP70" s="92">
        <v>0</v>
      </c>
      <c r="RQ70" s="92">
        <v>0</v>
      </c>
      <c r="RR70" s="92">
        <v>0</v>
      </c>
      <c r="RS70" s="92">
        <v>0</v>
      </c>
      <c r="RT70" s="92">
        <v>0</v>
      </c>
      <c r="RU70" s="92">
        <v>0</v>
      </c>
      <c r="RV70" s="92">
        <v>0</v>
      </c>
      <c r="RW70" s="92">
        <v>0</v>
      </c>
      <c r="RX70" s="92">
        <v>0</v>
      </c>
      <c r="RY70" s="92">
        <v>0</v>
      </c>
      <c r="RZ70" s="92">
        <v>0</v>
      </c>
      <c r="SA70" s="92">
        <v>0</v>
      </c>
      <c r="SB70" s="92">
        <v>0</v>
      </c>
      <c r="SC70" s="92">
        <v>0</v>
      </c>
      <c r="SD70" s="92">
        <v>0</v>
      </c>
      <c r="SE70" s="92">
        <v>0</v>
      </c>
      <c r="SF70" s="92">
        <v>0</v>
      </c>
      <c r="SG70" s="92">
        <v>0.56714430500000002</v>
      </c>
      <c r="SH70" s="92">
        <v>6.7218977700000005E-4</v>
      </c>
      <c r="SI70" s="92">
        <v>2.82037668E-4</v>
      </c>
      <c r="SJ70" s="92">
        <v>9.1803261099999995E-3</v>
      </c>
      <c r="SK70" s="92">
        <v>1.1187494200000001E-3</v>
      </c>
      <c r="SL70" s="92">
        <v>0.27068384400000001</v>
      </c>
      <c r="SM70" s="92">
        <v>0</v>
      </c>
      <c r="SN70" s="92">
        <v>5.6045946899999997E-2</v>
      </c>
      <c r="SO70" s="92">
        <v>8.9131135E-2</v>
      </c>
      <c r="SP70" s="92">
        <v>0</v>
      </c>
      <c r="SQ70" s="92">
        <v>0</v>
      </c>
      <c r="SR70" s="92">
        <v>0</v>
      </c>
      <c r="SS70" s="92">
        <v>0</v>
      </c>
      <c r="ST70" s="92">
        <v>0</v>
      </c>
      <c r="SU70" s="92">
        <v>5.7414661400000001E-3</v>
      </c>
      <c r="SV70" s="92">
        <v>0</v>
      </c>
      <c r="SW70" s="92">
        <v>0</v>
      </c>
      <c r="SX70" s="92">
        <v>0</v>
      </c>
      <c r="SY70" s="92">
        <v>435.17305199999998</v>
      </c>
      <c r="SZ70" s="92">
        <v>46087.684800000003</v>
      </c>
      <c r="TA70" s="92">
        <v>326.72367700000001</v>
      </c>
      <c r="TB70" s="92">
        <v>97.0438051</v>
      </c>
      <c r="TC70" s="92">
        <v>1</v>
      </c>
      <c r="TD70" s="92">
        <v>0</v>
      </c>
      <c r="TE70" s="92">
        <v>0</v>
      </c>
      <c r="TF70" s="92">
        <v>1</v>
      </c>
      <c r="TG70" s="92">
        <v>-137980.864</v>
      </c>
      <c r="TH70" s="92">
        <v>-1302.85463</v>
      </c>
      <c r="TI70" s="92">
        <v>-60.045553699999999</v>
      </c>
      <c r="TJ70" s="92">
        <v>-341.55384299999997</v>
      </c>
      <c r="TK70" s="92">
        <v>-3.2250487099999998</v>
      </c>
      <c r="TL70" s="92">
        <v>2.2198832500000001E-2</v>
      </c>
      <c r="TM70" s="92">
        <v>2.35100219</v>
      </c>
      <c r="TN70" s="92">
        <v>105.906569</v>
      </c>
      <c r="TO70" s="92">
        <v>0</v>
      </c>
      <c r="TP70" s="92">
        <v>0.36378091000000001</v>
      </c>
      <c r="TQ70" s="92">
        <v>-987489066.04299998</v>
      </c>
      <c r="TR70" s="92">
        <v>0.37285903333333398</v>
      </c>
      <c r="TS70" s="92">
        <v>0</v>
      </c>
      <c r="TT70" s="92">
        <v>0</v>
      </c>
      <c r="TU70" s="92">
        <v>0</v>
      </c>
      <c r="TV70" s="92">
        <v>0</v>
      </c>
      <c r="TW70" s="92">
        <v>0</v>
      </c>
      <c r="TX70" s="92">
        <v>0</v>
      </c>
      <c r="TY70" s="92">
        <v>0</v>
      </c>
      <c r="TZ70" s="92">
        <v>0</v>
      </c>
      <c r="UA70" s="92">
        <v>0</v>
      </c>
      <c r="UB70" s="92">
        <v>0</v>
      </c>
      <c r="UC70" s="92">
        <v>0</v>
      </c>
      <c r="UD70" s="92">
        <v>0</v>
      </c>
      <c r="UE70" s="92">
        <v>0</v>
      </c>
      <c r="UF70" s="92">
        <v>0</v>
      </c>
      <c r="UG70" s="92">
        <v>0</v>
      </c>
      <c r="UH70" s="92">
        <v>0</v>
      </c>
      <c r="UI70" s="92">
        <v>0</v>
      </c>
      <c r="UJ70" s="92">
        <v>0</v>
      </c>
      <c r="UK70" s="92">
        <v>0</v>
      </c>
      <c r="UL70" s="92">
        <v>0</v>
      </c>
      <c r="UM70" s="92">
        <v>0</v>
      </c>
      <c r="UN70" s="92">
        <v>0</v>
      </c>
      <c r="UO70" s="92">
        <v>0</v>
      </c>
      <c r="UP70" s="92">
        <v>0</v>
      </c>
      <c r="UQ70" s="92">
        <v>0</v>
      </c>
      <c r="UR70" s="92">
        <v>0</v>
      </c>
      <c r="US70" s="92">
        <v>0</v>
      </c>
      <c r="UT70" s="92">
        <v>0</v>
      </c>
      <c r="UU70" s="92">
        <v>0</v>
      </c>
      <c r="UV70" s="92">
        <v>0</v>
      </c>
      <c r="UW70" s="92">
        <v>0</v>
      </c>
      <c r="UX70" s="92">
        <v>0</v>
      </c>
      <c r="UY70" s="92">
        <v>0</v>
      </c>
      <c r="UZ70" s="92">
        <v>0</v>
      </c>
      <c r="VA70" s="92">
        <v>0</v>
      </c>
      <c r="VB70" s="92">
        <v>0</v>
      </c>
      <c r="VC70" s="92">
        <v>0</v>
      </c>
      <c r="VD70" s="92">
        <v>0</v>
      </c>
      <c r="VE70" s="92">
        <v>0</v>
      </c>
      <c r="VF70" s="92">
        <v>0</v>
      </c>
      <c r="VG70" s="92">
        <v>0</v>
      </c>
      <c r="VH70" s="92">
        <v>0</v>
      </c>
      <c r="VI70" s="92">
        <v>0</v>
      </c>
      <c r="VJ70" s="92">
        <v>0</v>
      </c>
      <c r="VK70" s="92">
        <v>0</v>
      </c>
      <c r="VL70" s="92">
        <v>0</v>
      </c>
      <c r="VM70" s="92">
        <v>0</v>
      </c>
      <c r="VN70" s="92">
        <v>0</v>
      </c>
      <c r="VO70" s="92">
        <v>0</v>
      </c>
      <c r="VP70" s="92">
        <v>0</v>
      </c>
      <c r="VQ70" s="92">
        <v>0</v>
      </c>
      <c r="VR70" s="92">
        <v>0</v>
      </c>
      <c r="VS70" s="92">
        <v>0</v>
      </c>
      <c r="VT70" s="92">
        <v>0</v>
      </c>
      <c r="VU70" s="92">
        <v>0</v>
      </c>
      <c r="VV70" s="92">
        <v>0</v>
      </c>
      <c r="VW70" s="92">
        <v>0</v>
      </c>
      <c r="VX70" s="92">
        <v>0</v>
      </c>
      <c r="VY70" s="92">
        <v>0</v>
      </c>
      <c r="VZ70" s="92">
        <v>0</v>
      </c>
      <c r="WA70" s="92">
        <v>0</v>
      </c>
      <c r="WB70" s="92">
        <v>0</v>
      </c>
      <c r="WC70" s="92">
        <v>0.49018843611111201</v>
      </c>
    </row>
    <row r="71" spans="2:601" ht="13.5" customHeight="1">
      <c r="B71" s="851" t="s">
        <v>2763</v>
      </c>
      <c r="C71" s="92">
        <v>0</v>
      </c>
      <c r="D71" s="92">
        <v>277415.185</v>
      </c>
      <c r="E71" s="92">
        <v>-832.72534399999995</v>
      </c>
      <c r="F71" s="92">
        <v>10545.6834</v>
      </c>
      <c r="G71" s="92">
        <v>0.124149416</v>
      </c>
      <c r="H71" s="92">
        <v>19.706325499999998</v>
      </c>
      <c r="I71" s="92">
        <v>6.6137739900000003</v>
      </c>
      <c r="J71" s="92">
        <v>2.77501007</v>
      </c>
      <c r="K71" s="92">
        <v>110.85450400000001</v>
      </c>
      <c r="L71" s="92">
        <v>13.5091511</v>
      </c>
      <c r="M71" s="92">
        <v>4.22251719E-7</v>
      </c>
      <c r="N71" s="92">
        <v>0</v>
      </c>
      <c r="O71" s="92">
        <v>0.54035617599999997</v>
      </c>
      <c r="P71" s="92">
        <v>0.176367307</v>
      </c>
      <c r="Q71" s="92">
        <v>7.4000268499999994E-2</v>
      </c>
      <c r="R71" s="92">
        <v>2.9561203800000002</v>
      </c>
      <c r="S71" s="92">
        <v>0.360244061</v>
      </c>
      <c r="T71" s="92">
        <v>67.764710699999995</v>
      </c>
      <c r="U71" s="92">
        <v>4.3150782899999998</v>
      </c>
      <c r="V71" s="92">
        <v>2.9280880200000001</v>
      </c>
      <c r="W71" s="92">
        <v>3.4714250199999999</v>
      </c>
      <c r="X71" s="92">
        <v>24.130007899999999</v>
      </c>
      <c r="Y71" s="92">
        <v>1.14637807E-2</v>
      </c>
      <c r="Z71" s="92">
        <v>4.1571746799999999E-7</v>
      </c>
      <c r="AA71" s="92">
        <v>3.2811863199999999E-5</v>
      </c>
      <c r="AB71" s="92">
        <v>1.7180783300000002E-5</v>
      </c>
      <c r="AC71" s="92">
        <v>2.1208628399999999E-10</v>
      </c>
      <c r="AD71" s="92">
        <v>18.776587200000002</v>
      </c>
      <c r="AE71" s="92">
        <v>0</v>
      </c>
      <c r="AF71" s="92">
        <v>0</v>
      </c>
      <c r="AG71" s="92">
        <v>0</v>
      </c>
      <c r="AH71" s="92">
        <v>0</v>
      </c>
      <c r="AI71" s="92">
        <v>0</v>
      </c>
      <c r="AJ71" s="92">
        <v>0</v>
      </c>
      <c r="AK71" s="92">
        <v>0</v>
      </c>
      <c r="AL71" s="92">
        <v>0</v>
      </c>
      <c r="AM71" s="92">
        <v>0</v>
      </c>
      <c r="AN71" s="92">
        <v>5.5034878499999999E-8</v>
      </c>
      <c r="AO71" s="92">
        <v>0</v>
      </c>
      <c r="AP71" s="92">
        <v>0</v>
      </c>
      <c r="AQ71" s="92">
        <v>0</v>
      </c>
      <c r="AR71" s="92">
        <v>0</v>
      </c>
      <c r="AS71" s="92">
        <v>0</v>
      </c>
      <c r="AT71" s="92">
        <v>0</v>
      </c>
      <c r="AU71" s="92">
        <v>0</v>
      </c>
      <c r="AV71" s="92">
        <v>0</v>
      </c>
      <c r="AW71" s="92">
        <v>0</v>
      </c>
      <c r="AX71" s="92">
        <v>0</v>
      </c>
      <c r="AY71" s="92">
        <v>0</v>
      </c>
      <c r="AZ71" s="92">
        <v>0</v>
      </c>
      <c r="BA71" s="92">
        <v>0</v>
      </c>
      <c r="BB71" s="92">
        <v>0</v>
      </c>
      <c r="BC71" s="92">
        <v>0</v>
      </c>
      <c r="BD71" s="92">
        <v>0</v>
      </c>
      <c r="BE71" s="92">
        <v>0</v>
      </c>
      <c r="BF71" s="92">
        <v>0</v>
      </c>
      <c r="BG71" s="92">
        <v>0</v>
      </c>
      <c r="BH71" s="92">
        <v>0</v>
      </c>
      <c r="BI71" s="92">
        <v>0</v>
      </c>
      <c r="BJ71" s="92">
        <v>0</v>
      </c>
      <c r="BK71" s="92">
        <v>0</v>
      </c>
      <c r="BL71" s="92">
        <v>0</v>
      </c>
      <c r="BM71" s="92">
        <v>0</v>
      </c>
      <c r="BN71" s="92">
        <v>0</v>
      </c>
      <c r="BO71" s="92">
        <v>0</v>
      </c>
      <c r="BP71" s="92">
        <v>0.97421770699999999</v>
      </c>
      <c r="BQ71" s="92">
        <v>1.14690111E-5</v>
      </c>
      <c r="BR71" s="92">
        <v>1.82048433E-3</v>
      </c>
      <c r="BS71" s="92">
        <v>6.10985131E-4</v>
      </c>
      <c r="BT71" s="92">
        <v>2.5635739800000001E-4</v>
      </c>
      <c r="BU71" s="92">
        <v>1.02408177E-2</v>
      </c>
      <c r="BV71" s="92">
        <v>1.24798495E-3</v>
      </c>
      <c r="BW71" s="92">
        <v>3.90079132E-11</v>
      </c>
      <c r="BX71" s="92">
        <v>0</v>
      </c>
      <c r="BY71" s="92">
        <v>4.9918486700000003E-5</v>
      </c>
      <c r="BZ71" s="92">
        <v>1.6292936900000001E-5</v>
      </c>
      <c r="CA71" s="92">
        <v>6.8361972800000002E-6</v>
      </c>
      <c r="CB71" s="92">
        <v>2.7308849700000002E-4</v>
      </c>
      <c r="CC71" s="92">
        <v>3.3279601800000001E-5</v>
      </c>
      <c r="CD71" s="92">
        <v>6.2601520299999996E-3</v>
      </c>
      <c r="CE71" s="92">
        <v>3.98629992E-4</v>
      </c>
      <c r="CF71" s="92">
        <v>2.7049884800000001E-4</v>
      </c>
      <c r="CG71" s="92">
        <v>3.2069270499999997E-4</v>
      </c>
      <c r="CH71" s="92">
        <v>2.2291472399999998E-3</v>
      </c>
      <c r="CI71" s="92">
        <v>1.05903219E-6</v>
      </c>
      <c r="CJ71" s="92">
        <v>3.84042745E-11</v>
      </c>
      <c r="CK71" s="92">
        <v>3.0311831899999998E-9</v>
      </c>
      <c r="CL71" s="92">
        <v>1.5871729400000001E-9</v>
      </c>
      <c r="CM71" s="92">
        <v>1.9592681299999998E-14</v>
      </c>
      <c r="CN71" s="92">
        <v>1.7345944400000001E-3</v>
      </c>
      <c r="CO71" s="92">
        <v>0</v>
      </c>
      <c r="CP71" s="92">
        <v>0</v>
      </c>
      <c r="CQ71" s="92">
        <v>0</v>
      </c>
      <c r="CR71" s="92">
        <v>0</v>
      </c>
      <c r="CS71" s="92">
        <v>0</v>
      </c>
      <c r="CT71" s="92">
        <v>0</v>
      </c>
      <c r="CU71" s="92">
        <v>0</v>
      </c>
      <c r="CV71" s="92">
        <v>0</v>
      </c>
      <c r="CW71" s="92">
        <v>0</v>
      </c>
      <c r="CX71" s="92">
        <v>5.0841610999999998E-12</v>
      </c>
      <c r="CY71" s="92">
        <v>0</v>
      </c>
      <c r="CZ71" s="92">
        <v>0</v>
      </c>
      <c r="DA71" s="92">
        <v>0</v>
      </c>
      <c r="DB71" s="92">
        <v>0</v>
      </c>
      <c r="DC71" s="92">
        <v>0</v>
      </c>
      <c r="DD71" s="92">
        <v>0</v>
      </c>
      <c r="DE71" s="92">
        <v>0</v>
      </c>
      <c r="DF71" s="92">
        <v>0</v>
      </c>
      <c r="DG71" s="92">
        <v>0</v>
      </c>
      <c r="DH71" s="92">
        <v>0</v>
      </c>
      <c r="DI71" s="92">
        <v>0</v>
      </c>
      <c r="DJ71" s="92">
        <v>0</v>
      </c>
      <c r="DK71" s="92">
        <v>0</v>
      </c>
      <c r="DL71" s="92">
        <v>0</v>
      </c>
      <c r="DM71" s="92">
        <v>0</v>
      </c>
      <c r="DN71" s="92">
        <v>0</v>
      </c>
      <c r="DO71" s="92">
        <v>0</v>
      </c>
      <c r="DP71" s="92">
        <v>0</v>
      </c>
      <c r="DQ71" s="92">
        <v>0</v>
      </c>
      <c r="DR71" s="92">
        <v>0</v>
      </c>
      <c r="DS71" s="92">
        <v>0</v>
      </c>
      <c r="DT71" s="92">
        <v>0</v>
      </c>
      <c r="DU71" s="92">
        <v>0</v>
      </c>
      <c r="DV71" s="92">
        <v>0</v>
      </c>
      <c r="DW71" s="92">
        <v>0</v>
      </c>
      <c r="DX71" s="92">
        <v>0</v>
      </c>
      <c r="DY71" s="92">
        <v>0</v>
      </c>
      <c r="DZ71" s="92">
        <v>189983.43900000001</v>
      </c>
      <c r="EA71" s="92">
        <v>5.7194444200000003</v>
      </c>
      <c r="EB71" s="92">
        <v>3550.2458900000001</v>
      </c>
      <c r="EC71" s="92">
        <v>1191.5221799999999</v>
      </c>
      <c r="ED71" s="92">
        <v>499.93937599999998</v>
      </c>
      <c r="EE71" s="92">
        <v>16642.741900000001</v>
      </c>
      <c r="EF71" s="92">
        <v>2028.1477600000001</v>
      </c>
      <c r="EG71" s="92">
        <v>1.44536797E-4</v>
      </c>
      <c r="EH71" s="92">
        <v>0</v>
      </c>
      <c r="EI71" s="92">
        <v>87.614647199999993</v>
      </c>
      <c r="EJ71" s="92">
        <v>28.596618400000001</v>
      </c>
      <c r="EK71" s="92">
        <v>11.998581100000001</v>
      </c>
      <c r="EL71" s="92">
        <v>390.55115499999999</v>
      </c>
      <c r="EM71" s="92">
        <v>47.594047600000003</v>
      </c>
      <c r="EN71" s="92">
        <v>12208.3331</v>
      </c>
      <c r="EO71" s="92">
        <v>656.53795400000001</v>
      </c>
      <c r="EP71" s="92">
        <v>369.26118000000002</v>
      </c>
      <c r="EQ71" s="92">
        <v>333.55381699999998</v>
      </c>
      <c r="ER71" s="92">
        <v>1449.0687499999999</v>
      </c>
      <c r="ES71" s="92">
        <v>1.0326440699999999</v>
      </c>
      <c r="ET71" s="92">
        <v>6.3250282099999995E-5</v>
      </c>
      <c r="EU71" s="92">
        <v>3.0217993599999998E-3</v>
      </c>
      <c r="EV71" s="92">
        <v>2.02886564E-3</v>
      </c>
      <c r="EW71" s="92">
        <v>3.6119481900000001E-9</v>
      </c>
      <c r="EX71" s="92">
        <v>1841.59791</v>
      </c>
      <c r="EY71" s="92">
        <v>0</v>
      </c>
      <c r="EZ71" s="92">
        <v>0</v>
      </c>
      <c r="FA71" s="92">
        <v>0</v>
      </c>
      <c r="FB71" s="92">
        <v>0</v>
      </c>
      <c r="FC71" s="92">
        <v>0</v>
      </c>
      <c r="FD71" s="92">
        <v>0</v>
      </c>
      <c r="FE71" s="92">
        <v>0</v>
      </c>
      <c r="FF71" s="92">
        <v>0</v>
      </c>
      <c r="FG71" s="92">
        <v>0</v>
      </c>
      <c r="FH71" s="92">
        <v>1.5545523800000001E-5</v>
      </c>
      <c r="FI71" s="92">
        <v>0</v>
      </c>
      <c r="FJ71" s="92">
        <v>0</v>
      </c>
      <c r="FK71" s="92">
        <v>0</v>
      </c>
      <c r="FL71" s="92">
        <v>0</v>
      </c>
      <c r="FM71" s="92">
        <v>0</v>
      </c>
      <c r="FN71" s="92">
        <v>0</v>
      </c>
      <c r="FO71" s="92">
        <v>0</v>
      </c>
      <c r="FP71" s="92">
        <v>0</v>
      </c>
      <c r="FQ71" s="92">
        <v>0</v>
      </c>
      <c r="FR71" s="92">
        <v>0</v>
      </c>
      <c r="FS71" s="92">
        <v>0</v>
      </c>
      <c r="FT71" s="92">
        <v>0</v>
      </c>
      <c r="FU71" s="92">
        <v>0</v>
      </c>
      <c r="FV71" s="92">
        <v>0</v>
      </c>
      <c r="FW71" s="92">
        <v>0</v>
      </c>
      <c r="FX71" s="92">
        <v>0</v>
      </c>
      <c r="FY71" s="92">
        <v>0</v>
      </c>
      <c r="FZ71" s="92">
        <v>0</v>
      </c>
      <c r="GA71" s="92">
        <v>0</v>
      </c>
      <c r="GB71" s="92">
        <v>0</v>
      </c>
      <c r="GC71" s="92">
        <v>0</v>
      </c>
      <c r="GD71" s="92">
        <v>0</v>
      </c>
      <c r="GE71" s="92">
        <v>0</v>
      </c>
      <c r="GF71" s="92">
        <v>0</v>
      </c>
      <c r="GG71" s="92">
        <v>0</v>
      </c>
      <c r="GH71" s="92">
        <v>0</v>
      </c>
      <c r="GI71" s="92">
        <v>0</v>
      </c>
      <c r="GJ71" s="92">
        <v>0.82127476399999999</v>
      </c>
      <c r="GK71" s="92">
        <v>2.4724446500000001E-5</v>
      </c>
      <c r="GL71" s="92">
        <v>1.53472712E-2</v>
      </c>
      <c r="GM71" s="92">
        <v>5.1508021099999999E-3</v>
      </c>
      <c r="GN71" s="92">
        <v>2.1611757100000002E-3</v>
      </c>
      <c r="GO71" s="92">
        <v>7.1944502100000002E-2</v>
      </c>
      <c r="GP71" s="92">
        <v>8.7674303999999998E-3</v>
      </c>
      <c r="GQ71" s="92">
        <v>6.2481458899999997E-10</v>
      </c>
      <c r="GR71" s="92">
        <v>0</v>
      </c>
      <c r="GS71" s="92">
        <v>3.7874721700000002E-4</v>
      </c>
      <c r="GT71" s="92">
        <v>1.23619623E-4</v>
      </c>
      <c r="GU71" s="92">
        <v>5.1868373200000002E-5</v>
      </c>
      <c r="GV71" s="92">
        <v>1.6883040500000001E-3</v>
      </c>
      <c r="GW71" s="92">
        <v>2.05743145E-4</v>
      </c>
      <c r="GX71" s="92">
        <v>5.2775104699999999E-2</v>
      </c>
      <c r="GY71" s="92">
        <v>2.8381318800000002E-3</v>
      </c>
      <c r="GZ71" s="92">
        <v>1.59627013E-3</v>
      </c>
      <c r="HA71" s="92">
        <v>1.44191164E-3</v>
      </c>
      <c r="HB71" s="92">
        <v>6.2641438699999998E-3</v>
      </c>
      <c r="HC71" s="92">
        <v>4.4639918099999997E-6</v>
      </c>
      <c r="HD71" s="92">
        <v>2.7342309899999998E-10</v>
      </c>
      <c r="HE71" s="92">
        <v>1.30628626E-8</v>
      </c>
      <c r="HF71" s="92">
        <v>8.7705336999999998E-9</v>
      </c>
      <c r="HG71" s="92">
        <v>1.5614002600000001E-14</v>
      </c>
      <c r="HH71" s="92">
        <v>7.9609985999999997E-3</v>
      </c>
      <c r="HI71" s="92">
        <v>0</v>
      </c>
      <c r="HJ71" s="92">
        <v>0</v>
      </c>
      <c r="HK71" s="92">
        <v>0</v>
      </c>
      <c r="HL71" s="92">
        <v>0</v>
      </c>
      <c r="HM71" s="92">
        <v>0</v>
      </c>
      <c r="HN71" s="92">
        <v>0</v>
      </c>
      <c r="HO71" s="92">
        <v>0</v>
      </c>
      <c r="HP71" s="92">
        <v>0</v>
      </c>
      <c r="HQ71" s="92">
        <v>0</v>
      </c>
      <c r="HR71" s="92">
        <v>6.7201365000000004E-11</v>
      </c>
      <c r="HS71" s="92">
        <v>0</v>
      </c>
      <c r="HT71" s="92">
        <v>0</v>
      </c>
      <c r="HU71" s="92">
        <v>0</v>
      </c>
      <c r="HV71" s="92">
        <v>0</v>
      </c>
      <c r="HW71" s="92">
        <v>0</v>
      </c>
      <c r="HX71" s="92">
        <v>0</v>
      </c>
      <c r="HY71" s="92">
        <v>0</v>
      </c>
      <c r="HZ71" s="92">
        <v>0</v>
      </c>
      <c r="IA71" s="92">
        <v>0</v>
      </c>
      <c r="IB71" s="92">
        <v>0</v>
      </c>
      <c r="IC71" s="92">
        <v>0</v>
      </c>
      <c r="ID71" s="92">
        <v>0</v>
      </c>
      <c r="IE71" s="92">
        <v>0</v>
      </c>
      <c r="IF71" s="92">
        <v>0</v>
      </c>
      <c r="IG71" s="92">
        <v>0</v>
      </c>
      <c r="IH71" s="92">
        <v>0</v>
      </c>
      <c r="II71" s="92">
        <v>0</v>
      </c>
      <c r="IJ71" s="92">
        <v>0</v>
      </c>
      <c r="IK71" s="92">
        <v>0</v>
      </c>
      <c r="IL71" s="92">
        <v>0</v>
      </c>
      <c r="IM71" s="92">
        <v>0</v>
      </c>
      <c r="IN71" s="92">
        <v>0</v>
      </c>
      <c r="IO71" s="92">
        <v>0</v>
      </c>
      <c r="IP71" s="92">
        <v>0</v>
      </c>
      <c r="IQ71" s="92">
        <v>0</v>
      </c>
      <c r="IR71" s="92">
        <v>0</v>
      </c>
      <c r="IS71" s="92">
        <v>0</v>
      </c>
      <c r="IT71" s="92">
        <v>10824.7708</v>
      </c>
      <c r="IU71" s="92">
        <v>231327.50099999999</v>
      </c>
      <c r="IV71" s="92">
        <v>3871.02241</v>
      </c>
      <c r="IW71" s="92">
        <v>97.0438051</v>
      </c>
      <c r="IX71" s="92">
        <v>7.5890307000000004</v>
      </c>
      <c r="IY71" s="92">
        <v>0</v>
      </c>
      <c r="IZ71" s="92">
        <v>1</v>
      </c>
      <c r="JA71" s="92">
        <v>0</v>
      </c>
      <c r="JB71" s="92">
        <v>-71380.706999999995</v>
      </c>
      <c r="JC71" s="92">
        <v>-3340.19859</v>
      </c>
      <c r="JD71" s="92">
        <v>-772.67979100000002</v>
      </c>
      <c r="JE71" s="92">
        <v>-39.526633199999999</v>
      </c>
      <c r="JF71" s="92">
        <v>-1.8496146899999999</v>
      </c>
      <c r="JG71" s="92">
        <v>4.6605993700000001E-2</v>
      </c>
      <c r="JH71" s="92">
        <v>0.99597933900000002</v>
      </c>
      <c r="JI71" s="92">
        <v>21.370198500000001</v>
      </c>
      <c r="JJ71" s="92">
        <v>3678.2884899999999</v>
      </c>
      <c r="JK71" s="92">
        <v>0</v>
      </c>
      <c r="JL71" s="92">
        <v>0</v>
      </c>
      <c r="JM71" s="92">
        <v>0</v>
      </c>
      <c r="JN71" s="92">
        <v>0</v>
      </c>
      <c r="JO71" s="92">
        <v>0</v>
      </c>
      <c r="JP71" s="92">
        <v>0</v>
      </c>
      <c r="JQ71" s="92">
        <v>0</v>
      </c>
      <c r="JR71" s="92">
        <v>0</v>
      </c>
      <c r="JS71" s="92">
        <v>0</v>
      </c>
      <c r="JT71" s="92">
        <v>0</v>
      </c>
      <c r="JU71" s="92">
        <v>0</v>
      </c>
      <c r="JV71" s="92">
        <v>0</v>
      </c>
      <c r="JW71" s="92">
        <v>0</v>
      </c>
      <c r="JX71" s="92">
        <v>0</v>
      </c>
      <c r="JY71" s="92">
        <v>0</v>
      </c>
      <c r="JZ71" s="92">
        <v>0</v>
      </c>
      <c r="KA71" s="92">
        <v>0</v>
      </c>
      <c r="KB71" s="92">
        <v>0</v>
      </c>
      <c r="KC71" s="92">
        <v>0</v>
      </c>
      <c r="KD71" s="92">
        <v>0</v>
      </c>
      <c r="KE71" s="92">
        <v>0</v>
      </c>
      <c r="KF71" s="92">
        <v>0</v>
      </c>
      <c r="KG71" s="92">
        <v>0</v>
      </c>
      <c r="KH71" s="92">
        <v>0</v>
      </c>
      <c r="KI71" s="92">
        <v>0</v>
      </c>
      <c r="KJ71" s="92">
        <v>0</v>
      </c>
      <c r="KK71" s="92">
        <v>0</v>
      </c>
      <c r="KL71" s="92">
        <v>0</v>
      </c>
      <c r="KM71" s="92">
        <v>0</v>
      </c>
      <c r="KN71" s="92">
        <v>0</v>
      </c>
      <c r="KO71" s="92">
        <v>0</v>
      </c>
      <c r="KP71" s="92">
        <v>0</v>
      </c>
      <c r="KQ71" s="92">
        <v>0</v>
      </c>
      <c r="KR71" s="92">
        <v>0</v>
      </c>
      <c r="KS71" s="92">
        <v>0</v>
      </c>
      <c r="KT71" s="92">
        <v>0</v>
      </c>
      <c r="KU71" s="92">
        <v>0</v>
      </c>
      <c r="KV71" s="92">
        <v>0</v>
      </c>
      <c r="KW71" s="92">
        <v>0</v>
      </c>
      <c r="KX71" s="92">
        <v>0</v>
      </c>
      <c r="KY71" s="92">
        <v>0</v>
      </c>
      <c r="KZ71" s="92">
        <v>0</v>
      </c>
      <c r="LA71" s="92">
        <v>0</v>
      </c>
      <c r="LB71" s="92">
        <v>0</v>
      </c>
      <c r="LC71" s="92">
        <v>161.20624799999999</v>
      </c>
      <c r="LD71" s="92">
        <v>0.19106458600000001</v>
      </c>
      <c r="LE71" s="92">
        <v>8.0166959300000007E-2</v>
      </c>
      <c r="LF71" s="92">
        <v>3.2024642999999999</v>
      </c>
      <c r="LG71" s="92">
        <v>0.390264467</v>
      </c>
      <c r="LH71" s="92">
        <v>81.992866699999993</v>
      </c>
      <c r="LI71" s="92">
        <v>0</v>
      </c>
      <c r="LJ71" s="92">
        <v>113.094272</v>
      </c>
      <c r="LK71" s="92">
        <v>73.253176100000005</v>
      </c>
      <c r="LL71" s="92">
        <v>0</v>
      </c>
      <c r="LM71" s="92">
        <v>0</v>
      </c>
      <c r="LN71" s="92">
        <v>0</v>
      </c>
      <c r="LO71" s="92">
        <v>0</v>
      </c>
      <c r="LP71" s="92">
        <v>0</v>
      </c>
      <c r="LQ71" s="92">
        <v>1.76252857</v>
      </c>
      <c r="LR71" s="92">
        <v>0</v>
      </c>
      <c r="LS71" s="92">
        <v>0</v>
      </c>
      <c r="LT71" s="92">
        <v>0</v>
      </c>
      <c r="LU71" s="92">
        <v>0</v>
      </c>
      <c r="LV71" s="92">
        <v>0</v>
      </c>
      <c r="LW71" s="92">
        <v>0</v>
      </c>
      <c r="LX71" s="92">
        <v>0</v>
      </c>
      <c r="LY71" s="92">
        <v>0</v>
      </c>
      <c r="LZ71" s="92">
        <v>0</v>
      </c>
      <c r="MA71" s="92">
        <v>0</v>
      </c>
      <c r="MB71" s="92">
        <v>0</v>
      </c>
      <c r="MC71" s="92">
        <v>0</v>
      </c>
      <c r="MD71" s="92">
        <v>0</v>
      </c>
      <c r="ME71" s="92">
        <v>0</v>
      </c>
      <c r="MF71" s="92">
        <v>0</v>
      </c>
      <c r="MG71" s="92">
        <v>0</v>
      </c>
      <c r="MH71" s="92">
        <v>0</v>
      </c>
      <c r="MI71" s="92">
        <v>0</v>
      </c>
      <c r="MJ71" s="92">
        <v>0</v>
      </c>
      <c r="MK71" s="92">
        <v>0</v>
      </c>
      <c r="ML71" s="92">
        <v>0</v>
      </c>
      <c r="MM71" s="92">
        <v>0</v>
      </c>
      <c r="MN71" s="92">
        <v>0</v>
      </c>
      <c r="MO71" s="92">
        <v>0</v>
      </c>
      <c r="MP71" s="92">
        <v>0</v>
      </c>
      <c r="MQ71" s="92">
        <v>0</v>
      </c>
      <c r="MR71" s="92">
        <v>0</v>
      </c>
      <c r="MS71" s="92">
        <v>0</v>
      </c>
      <c r="MT71" s="92">
        <v>0</v>
      </c>
      <c r="MU71" s="92">
        <v>0</v>
      </c>
      <c r="MV71" s="92">
        <v>0</v>
      </c>
      <c r="MW71" s="92">
        <v>0</v>
      </c>
      <c r="MX71" s="92">
        <v>0</v>
      </c>
      <c r="MY71" s="92">
        <v>0</v>
      </c>
      <c r="MZ71" s="92">
        <v>0</v>
      </c>
      <c r="NA71" s="92">
        <v>0</v>
      </c>
      <c r="NB71" s="92">
        <v>0</v>
      </c>
      <c r="NC71" s="92">
        <v>0</v>
      </c>
      <c r="ND71" s="92">
        <v>0</v>
      </c>
      <c r="NE71" s="92">
        <v>0</v>
      </c>
      <c r="NF71" s="92">
        <v>0</v>
      </c>
      <c r="NG71" s="92">
        <v>0</v>
      </c>
      <c r="NH71" s="92">
        <v>0</v>
      </c>
      <c r="NI71" s="92">
        <v>0</v>
      </c>
      <c r="NJ71" s="92">
        <v>0</v>
      </c>
      <c r="NK71" s="92">
        <v>0</v>
      </c>
      <c r="NL71" s="92">
        <v>0</v>
      </c>
      <c r="NM71" s="92">
        <v>0.37044170700000001</v>
      </c>
      <c r="NN71" s="92">
        <v>4.3905426899999998E-4</v>
      </c>
      <c r="NO71" s="92">
        <v>1.84218574E-4</v>
      </c>
      <c r="NP71" s="92">
        <v>7.3590593199999998E-3</v>
      </c>
      <c r="NQ71" s="92">
        <v>8.9680292800000002E-4</v>
      </c>
      <c r="NR71" s="92">
        <v>0.18841439400000001</v>
      </c>
      <c r="NS71" s="92">
        <v>0</v>
      </c>
      <c r="NT71" s="92">
        <v>0.25988344600000002</v>
      </c>
      <c r="NU71" s="92">
        <v>0.16833113999999999</v>
      </c>
      <c r="NV71" s="92">
        <v>0</v>
      </c>
      <c r="NW71" s="92">
        <v>0</v>
      </c>
      <c r="NX71" s="92">
        <v>0</v>
      </c>
      <c r="NY71" s="92">
        <v>0</v>
      </c>
      <c r="NZ71" s="92">
        <v>0</v>
      </c>
      <c r="OA71" s="92">
        <v>4.0501785700000001E-3</v>
      </c>
      <c r="OB71" s="92">
        <v>0</v>
      </c>
      <c r="OC71" s="92">
        <v>0</v>
      </c>
      <c r="OD71" s="92">
        <v>0</v>
      </c>
      <c r="OE71" s="92">
        <v>0</v>
      </c>
      <c r="OF71" s="92">
        <v>0</v>
      </c>
      <c r="OG71" s="92">
        <v>0</v>
      </c>
      <c r="OH71" s="92">
        <v>0</v>
      </c>
      <c r="OI71" s="92">
        <v>0</v>
      </c>
      <c r="OJ71" s="92">
        <v>0</v>
      </c>
      <c r="OK71" s="92">
        <v>0</v>
      </c>
      <c r="OL71" s="92">
        <v>0</v>
      </c>
      <c r="OM71" s="92">
        <v>0</v>
      </c>
      <c r="ON71" s="92">
        <v>0</v>
      </c>
      <c r="OO71" s="92">
        <v>0</v>
      </c>
      <c r="OP71" s="92">
        <v>0</v>
      </c>
      <c r="OQ71" s="92">
        <v>0</v>
      </c>
      <c r="OR71" s="92">
        <v>0</v>
      </c>
      <c r="OS71" s="92">
        <v>0</v>
      </c>
      <c r="OT71" s="92">
        <v>0</v>
      </c>
      <c r="OU71" s="92">
        <v>0</v>
      </c>
      <c r="OV71" s="92">
        <v>0</v>
      </c>
      <c r="OW71" s="92">
        <v>0</v>
      </c>
      <c r="OX71" s="92">
        <v>0</v>
      </c>
      <c r="OY71" s="92">
        <v>0</v>
      </c>
      <c r="OZ71" s="92">
        <v>0</v>
      </c>
      <c r="PA71" s="92">
        <v>0</v>
      </c>
      <c r="PB71" s="92">
        <v>0</v>
      </c>
      <c r="PC71" s="92">
        <v>0</v>
      </c>
      <c r="PD71" s="92">
        <v>0</v>
      </c>
      <c r="PE71" s="92">
        <v>0</v>
      </c>
      <c r="PF71" s="92">
        <v>0</v>
      </c>
      <c r="PG71" s="92">
        <v>0</v>
      </c>
      <c r="PH71" s="92">
        <v>0</v>
      </c>
      <c r="PI71" s="92">
        <v>0</v>
      </c>
      <c r="PJ71" s="92">
        <v>0</v>
      </c>
      <c r="PK71" s="92">
        <v>0</v>
      </c>
      <c r="PL71" s="92">
        <v>0</v>
      </c>
      <c r="PM71" s="92">
        <v>0</v>
      </c>
      <c r="PN71" s="92">
        <v>0</v>
      </c>
      <c r="PO71" s="92">
        <v>0</v>
      </c>
      <c r="PP71" s="92">
        <v>0</v>
      </c>
      <c r="PQ71" s="92">
        <v>0</v>
      </c>
      <c r="PR71" s="92">
        <v>0</v>
      </c>
      <c r="PS71" s="92">
        <v>0</v>
      </c>
      <c r="PT71" s="92">
        <v>0</v>
      </c>
      <c r="PU71" s="92">
        <v>0</v>
      </c>
      <c r="PV71" s="92">
        <v>0</v>
      </c>
      <c r="PW71" s="92">
        <v>26138.367999999999</v>
      </c>
      <c r="PX71" s="92">
        <v>30.979670599999999</v>
      </c>
      <c r="PY71" s="92">
        <v>12.9984632</v>
      </c>
      <c r="PZ71" s="92">
        <v>423.09997600000003</v>
      </c>
      <c r="QA71" s="92">
        <v>51.560570599999998</v>
      </c>
      <c r="QB71" s="92">
        <v>12475.191699999999</v>
      </c>
      <c r="QC71" s="92">
        <v>0</v>
      </c>
      <c r="QD71" s="92">
        <v>2583.0279399999999</v>
      </c>
      <c r="QE71" s="92">
        <v>4107.8476600000004</v>
      </c>
      <c r="QF71" s="92">
        <v>0</v>
      </c>
      <c r="QG71" s="92">
        <v>0</v>
      </c>
      <c r="QH71" s="92">
        <v>0</v>
      </c>
      <c r="QI71" s="92">
        <v>0</v>
      </c>
      <c r="QJ71" s="92">
        <v>0</v>
      </c>
      <c r="QK71" s="92">
        <v>264.610882</v>
      </c>
      <c r="QL71" s="92">
        <v>0</v>
      </c>
      <c r="QM71" s="92">
        <v>0</v>
      </c>
      <c r="QN71" s="92">
        <v>0</v>
      </c>
      <c r="QO71" s="92">
        <v>0</v>
      </c>
      <c r="QP71" s="92">
        <v>0</v>
      </c>
      <c r="QQ71" s="92">
        <v>0</v>
      </c>
      <c r="QR71" s="92">
        <v>0</v>
      </c>
      <c r="QS71" s="92">
        <v>0</v>
      </c>
      <c r="QT71" s="92">
        <v>0</v>
      </c>
      <c r="QU71" s="92">
        <v>0</v>
      </c>
      <c r="QV71" s="92">
        <v>0</v>
      </c>
      <c r="QW71" s="92">
        <v>0</v>
      </c>
      <c r="QX71" s="92">
        <v>0</v>
      </c>
      <c r="QY71" s="92">
        <v>0</v>
      </c>
      <c r="QZ71" s="92">
        <v>0</v>
      </c>
      <c r="RA71" s="92">
        <v>0</v>
      </c>
      <c r="RB71" s="92">
        <v>0</v>
      </c>
      <c r="RC71" s="92">
        <v>0</v>
      </c>
      <c r="RD71" s="92">
        <v>0</v>
      </c>
      <c r="RE71" s="92">
        <v>0</v>
      </c>
      <c r="RF71" s="92">
        <v>0</v>
      </c>
      <c r="RG71" s="92">
        <v>0</v>
      </c>
      <c r="RH71" s="92">
        <v>0</v>
      </c>
      <c r="RI71" s="92">
        <v>0</v>
      </c>
      <c r="RJ71" s="92">
        <v>0</v>
      </c>
      <c r="RK71" s="92">
        <v>0</v>
      </c>
      <c r="RL71" s="92">
        <v>0</v>
      </c>
      <c r="RM71" s="92">
        <v>0</v>
      </c>
      <c r="RN71" s="92">
        <v>0</v>
      </c>
      <c r="RO71" s="92">
        <v>0</v>
      </c>
      <c r="RP71" s="92">
        <v>0</v>
      </c>
      <c r="RQ71" s="92">
        <v>0</v>
      </c>
      <c r="RR71" s="92">
        <v>0</v>
      </c>
      <c r="RS71" s="92">
        <v>0</v>
      </c>
      <c r="RT71" s="92">
        <v>0</v>
      </c>
      <c r="RU71" s="92">
        <v>0</v>
      </c>
      <c r="RV71" s="92">
        <v>0</v>
      </c>
      <c r="RW71" s="92">
        <v>0</v>
      </c>
      <c r="RX71" s="92">
        <v>0</v>
      </c>
      <c r="RY71" s="92">
        <v>0</v>
      </c>
      <c r="RZ71" s="92">
        <v>0</v>
      </c>
      <c r="SA71" s="92">
        <v>0</v>
      </c>
      <c r="SB71" s="92">
        <v>0</v>
      </c>
      <c r="SC71" s="92">
        <v>0</v>
      </c>
      <c r="SD71" s="92">
        <v>0</v>
      </c>
      <c r="SE71" s="92">
        <v>0</v>
      </c>
      <c r="SF71" s="92">
        <v>0</v>
      </c>
      <c r="SG71" s="92">
        <v>0.56714430500000002</v>
      </c>
      <c r="SH71" s="92">
        <v>6.7218977700000005E-4</v>
      </c>
      <c r="SI71" s="92">
        <v>2.82037668E-4</v>
      </c>
      <c r="SJ71" s="92">
        <v>9.1803261099999995E-3</v>
      </c>
      <c r="SK71" s="92">
        <v>1.1187494200000001E-3</v>
      </c>
      <c r="SL71" s="92">
        <v>0.27068384400000001</v>
      </c>
      <c r="SM71" s="92">
        <v>0</v>
      </c>
      <c r="SN71" s="92">
        <v>5.6045946899999997E-2</v>
      </c>
      <c r="SO71" s="92">
        <v>8.9131135E-2</v>
      </c>
      <c r="SP71" s="92">
        <v>0</v>
      </c>
      <c r="SQ71" s="92">
        <v>0</v>
      </c>
      <c r="SR71" s="92">
        <v>0</v>
      </c>
      <c r="SS71" s="92">
        <v>0</v>
      </c>
      <c r="ST71" s="92">
        <v>0</v>
      </c>
      <c r="SU71" s="92">
        <v>5.7414661400000001E-3</v>
      </c>
      <c r="SV71" s="92">
        <v>0</v>
      </c>
      <c r="SW71" s="92">
        <v>0</v>
      </c>
      <c r="SX71" s="92">
        <v>0</v>
      </c>
      <c r="SY71" s="92">
        <v>435.17305199999998</v>
      </c>
      <c r="SZ71" s="92">
        <v>46087.684800000003</v>
      </c>
      <c r="TA71" s="92">
        <v>326.72367700000001</v>
      </c>
      <c r="TB71" s="92">
        <v>97.0438051</v>
      </c>
      <c r="TC71" s="92">
        <v>7.5890307000000004</v>
      </c>
      <c r="TD71" s="92">
        <v>0</v>
      </c>
      <c r="TE71" s="92">
        <v>0</v>
      </c>
      <c r="TF71" s="92">
        <v>1</v>
      </c>
      <c r="TG71" s="92">
        <v>-137980.864</v>
      </c>
      <c r="TH71" s="92">
        <v>-1302.85463</v>
      </c>
      <c r="TI71" s="92">
        <v>-60.045553699999999</v>
      </c>
      <c r="TJ71" s="92">
        <v>-341.55384299999997</v>
      </c>
      <c r="TK71" s="92">
        <v>-3.2250487099999998</v>
      </c>
      <c r="TL71" s="92">
        <v>2.2198832500000001E-2</v>
      </c>
      <c r="TM71" s="92">
        <v>2.35100219</v>
      </c>
      <c r="TN71" s="92">
        <v>105.906569</v>
      </c>
      <c r="TO71" s="92">
        <v>0</v>
      </c>
      <c r="TP71" s="92">
        <v>0.36378091000000001</v>
      </c>
      <c r="TQ71" s="92">
        <v>-987489066.04299998</v>
      </c>
      <c r="TR71" s="92">
        <v>0.37285903333333398</v>
      </c>
      <c r="TS71" s="92">
        <v>0</v>
      </c>
      <c r="TT71" s="92">
        <v>0</v>
      </c>
      <c r="TU71" s="92">
        <v>0</v>
      </c>
      <c r="TV71" s="92">
        <v>0</v>
      </c>
      <c r="TW71" s="92">
        <v>0</v>
      </c>
      <c r="TX71" s="92">
        <v>0</v>
      </c>
      <c r="TY71" s="92">
        <v>0</v>
      </c>
      <c r="TZ71" s="92">
        <v>0</v>
      </c>
      <c r="UA71" s="92">
        <v>0</v>
      </c>
      <c r="UB71" s="92">
        <v>0</v>
      </c>
      <c r="UC71" s="92">
        <v>0</v>
      </c>
      <c r="UD71" s="92">
        <v>0</v>
      </c>
      <c r="UE71" s="92">
        <v>0</v>
      </c>
      <c r="UF71" s="92">
        <v>0</v>
      </c>
      <c r="UG71" s="92">
        <v>0</v>
      </c>
      <c r="UH71" s="92">
        <v>0</v>
      </c>
      <c r="UI71" s="92">
        <v>0</v>
      </c>
      <c r="UJ71" s="92">
        <v>0</v>
      </c>
      <c r="UK71" s="92">
        <v>0</v>
      </c>
      <c r="UL71" s="92">
        <v>0</v>
      </c>
      <c r="UM71" s="92">
        <v>0</v>
      </c>
      <c r="UN71" s="92">
        <v>0</v>
      </c>
      <c r="UO71" s="92">
        <v>0</v>
      </c>
      <c r="UP71" s="92">
        <v>0</v>
      </c>
      <c r="UQ71" s="92">
        <v>0</v>
      </c>
      <c r="UR71" s="92">
        <v>0</v>
      </c>
      <c r="US71" s="92">
        <v>0</v>
      </c>
      <c r="UT71" s="92">
        <v>0</v>
      </c>
      <c r="UU71" s="92">
        <v>0</v>
      </c>
      <c r="UV71" s="92">
        <v>0</v>
      </c>
      <c r="UW71" s="92">
        <v>0</v>
      </c>
      <c r="UX71" s="92">
        <v>0</v>
      </c>
      <c r="UY71" s="92">
        <v>0</v>
      </c>
      <c r="UZ71" s="92">
        <v>0</v>
      </c>
      <c r="VA71" s="92">
        <v>0</v>
      </c>
      <c r="VB71" s="92">
        <v>0</v>
      </c>
      <c r="VC71" s="92">
        <v>0</v>
      </c>
      <c r="VD71" s="92">
        <v>0</v>
      </c>
      <c r="VE71" s="92">
        <v>0</v>
      </c>
      <c r="VF71" s="92">
        <v>0</v>
      </c>
      <c r="VG71" s="92">
        <v>0</v>
      </c>
      <c r="VH71" s="92">
        <v>0</v>
      </c>
      <c r="VI71" s="92">
        <v>0</v>
      </c>
      <c r="VJ71" s="92">
        <v>0</v>
      </c>
      <c r="VK71" s="92">
        <v>0</v>
      </c>
      <c r="VL71" s="92">
        <v>0</v>
      </c>
      <c r="VM71" s="92">
        <v>0</v>
      </c>
      <c r="VN71" s="92">
        <v>0</v>
      </c>
      <c r="VO71" s="92">
        <v>0</v>
      </c>
      <c r="VP71" s="92">
        <v>0</v>
      </c>
      <c r="VQ71" s="92">
        <v>0</v>
      </c>
      <c r="VR71" s="92">
        <v>0</v>
      </c>
      <c r="VS71" s="92">
        <v>0</v>
      </c>
      <c r="VT71" s="92">
        <v>0</v>
      </c>
      <c r="VU71" s="92">
        <v>0</v>
      </c>
      <c r="VV71" s="92">
        <v>0</v>
      </c>
      <c r="VW71" s="92">
        <v>0</v>
      </c>
      <c r="VX71" s="92">
        <v>0</v>
      </c>
      <c r="VY71" s="92">
        <v>0</v>
      </c>
      <c r="VZ71" s="92">
        <v>0</v>
      </c>
      <c r="WA71" s="92">
        <v>0</v>
      </c>
      <c r="WB71" s="92">
        <v>0</v>
      </c>
      <c r="WC71" s="92">
        <v>0.49018843611111201</v>
      </c>
    </row>
    <row r="72" spans="2:601" ht="13.5" customHeight="1">
      <c r="B72" s="851" t="s">
        <v>2764</v>
      </c>
      <c r="C72" s="92">
        <v>0</v>
      </c>
      <c r="D72" s="92">
        <v>0</v>
      </c>
      <c r="E72" s="92">
        <v>0</v>
      </c>
      <c r="F72" s="92">
        <v>0</v>
      </c>
      <c r="G72" s="92">
        <v>0</v>
      </c>
      <c r="H72" s="92">
        <v>0</v>
      </c>
      <c r="I72" s="92">
        <v>0</v>
      </c>
      <c r="J72" s="92">
        <v>0</v>
      </c>
      <c r="K72" s="92">
        <v>0</v>
      </c>
      <c r="L72" s="92">
        <v>0</v>
      </c>
      <c r="M72" s="92">
        <v>0</v>
      </c>
      <c r="N72" s="92">
        <v>0</v>
      </c>
      <c r="O72" s="92">
        <v>0</v>
      </c>
      <c r="P72" s="92">
        <v>0</v>
      </c>
      <c r="Q72" s="92">
        <v>0</v>
      </c>
      <c r="R72" s="92">
        <v>0</v>
      </c>
      <c r="S72" s="92">
        <v>0</v>
      </c>
      <c r="T72" s="92">
        <v>0</v>
      </c>
      <c r="U72" s="92">
        <v>0</v>
      </c>
      <c r="V72" s="92">
        <v>0</v>
      </c>
      <c r="W72" s="92">
        <v>0</v>
      </c>
      <c r="X72" s="92">
        <v>0</v>
      </c>
      <c r="Y72" s="92">
        <v>0</v>
      </c>
      <c r="Z72" s="92">
        <v>0</v>
      </c>
      <c r="AA72" s="92">
        <v>0</v>
      </c>
      <c r="AB72" s="92">
        <v>0</v>
      </c>
      <c r="AC72" s="92">
        <v>0</v>
      </c>
      <c r="AD72" s="92">
        <v>0</v>
      </c>
      <c r="AE72" s="92">
        <v>0</v>
      </c>
      <c r="AF72" s="92">
        <v>0</v>
      </c>
      <c r="AG72" s="92">
        <v>0</v>
      </c>
      <c r="AH72" s="92">
        <v>0</v>
      </c>
      <c r="AI72" s="92">
        <v>0</v>
      </c>
      <c r="AJ72" s="92">
        <v>0</v>
      </c>
      <c r="AK72" s="92">
        <v>0</v>
      </c>
      <c r="AL72" s="92">
        <v>0</v>
      </c>
      <c r="AM72" s="92">
        <v>0</v>
      </c>
      <c r="AN72" s="92">
        <v>0</v>
      </c>
      <c r="AO72" s="92">
        <v>0</v>
      </c>
      <c r="AP72" s="92">
        <v>0</v>
      </c>
      <c r="AQ72" s="92">
        <v>0</v>
      </c>
      <c r="AR72" s="92">
        <v>0</v>
      </c>
      <c r="AS72" s="92">
        <v>0</v>
      </c>
      <c r="AT72" s="92">
        <v>0</v>
      </c>
      <c r="AU72" s="92">
        <v>0</v>
      </c>
      <c r="AV72" s="92">
        <v>0</v>
      </c>
      <c r="AW72" s="92">
        <v>0</v>
      </c>
      <c r="AX72" s="92">
        <v>0</v>
      </c>
      <c r="AY72" s="92">
        <v>0</v>
      </c>
      <c r="AZ72" s="92">
        <v>0</v>
      </c>
      <c r="BA72" s="92">
        <v>0</v>
      </c>
      <c r="BB72" s="92">
        <v>0</v>
      </c>
      <c r="BC72" s="92">
        <v>0</v>
      </c>
      <c r="BD72" s="92">
        <v>0</v>
      </c>
      <c r="BE72" s="92">
        <v>0</v>
      </c>
      <c r="BF72" s="92">
        <v>0</v>
      </c>
      <c r="BG72" s="92">
        <v>0</v>
      </c>
      <c r="BH72" s="92">
        <v>0</v>
      </c>
      <c r="BI72" s="92">
        <v>0</v>
      </c>
      <c r="BJ72" s="92">
        <v>0</v>
      </c>
      <c r="BK72" s="92">
        <v>0</v>
      </c>
      <c r="BL72" s="92">
        <v>0</v>
      </c>
      <c r="BM72" s="92">
        <v>0</v>
      </c>
      <c r="BN72" s="92">
        <v>0</v>
      </c>
      <c r="BO72" s="92">
        <v>0</v>
      </c>
      <c r="BP72" s="92">
        <v>0</v>
      </c>
      <c r="BQ72" s="92">
        <v>0</v>
      </c>
      <c r="BR72" s="92">
        <v>0</v>
      </c>
      <c r="BS72" s="92">
        <v>0</v>
      </c>
      <c r="BT72" s="92">
        <v>0</v>
      </c>
      <c r="BU72" s="92">
        <v>0</v>
      </c>
      <c r="BV72" s="92">
        <v>0</v>
      </c>
      <c r="BW72" s="92">
        <v>0</v>
      </c>
      <c r="BX72" s="92">
        <v>0</v>
      </c>
      <c r="BY72" s="92">
        <v>0</v>
      </c>
      <c r="BZ72" s="92">
        <v>0</v>
      </c>
      <c r="CA72" s="92">
        <v>0</v>
      </c>
      <c r="CB72" s="92">
        <v>0</v>
      </c>
      <c r="CC72" s="92">
        <v>0</v>
      </c>
      <c r="CD72" s="92">
        <v>0</v>
      </c>
      <c r="CE72" s="92">
        <v>0</v>
      </c>
      <c r="CF72" s="92">
        <v>0</v>
      </c>
      <c r="CG72" s="92">
        <v>0</v>
      </c>
      <c r="CH72" s="92">
        <v>0</v>
      </c>
      <c r="CI72" s="92">
        <v>0</v>
      </c>
      <c r="CJ72" s="92">
        <v>0</v>
      </c>
      <c r="CK72" s="92">
        <v>0</v>
      </c>
      <c r="CL72" s="92">
        <v>0</v>
      </c>
      <c r="CM72" s="92">
        <v>0</v>
      </c>
      <c r="CN72" s="92">
        <v>0</v>
      </c>
      <c r="CO72" s="92">
        <v>0</v>
      </c>
      <c r="CP72" s="92">
        <v>0</v>
      </c>
      <c r="CQ72" s="92">
        <v>0</v>
      </c>
      <c r="CR72" s="92">
        <v>0</v>
      </c>
      <c r="CS72" s="92">
        <v>0</v>
      </c>
      <c r="CT72" s="92">
        <v>0</v>
      </c>
      <c r="CU72" s="92">
        <v>0</v>
      </c>
      <c r="CV72" s="92">
        <v>0</v>
      </c>
      <c r="CW72" s="92">
        <v>0</v>
      </c>
      <c r="CX72" s="92">
        <v>0</v>
      </c>
      <c r="CY72" s="92">
        <v>0</v>
      </c>
      <c r="CZ72" s="92">
        <v>0</v>
      </c>
      <c r="DA72" s="92">
        <v>0</v>
      </c>
      <c r="DB72" s="92">
        <v>0</v>
      </c>
      <c r="DC72" s="92">
        <v>0</v>
      </c>
      <c r="DD72" s="92">
        <v>0</v>
      </c>
      <c r="DE72" s="92">
        <v>0</v>
      </c>
      <c r="DF72" s="92">
        <v>0</v>
      </c>
      <c r="DG72" s="92">
        <v>0</v>
      </c>
      <c r="DH72" s="92">
        <v>0</v>
      </c>
      <c r="DI72" s="92">
        <v>0</v>
      </c>
      <c r="DJ72" s="92">
        <v>0</v>
      </c>
      <c r="DK72" s="92">
        <v>0</v>
      </c>
      <c r="DL72" s="92">
        <v>0</v>
      </c>
      <c r="DM72" s="92">
        <v>0</v>
      </c>
      <c r="DN72" s="92">
        <v>0</v>
      </c>
      <c r="DO72" s="92">
        <v>0</v>
      </c>
      <c r="DP72" s="92">
        <v>0</v>
      </c>
      <c r="DQ72" s="92">
        <v>0</v>
      </c>
      <c r="DR72" s="92">
        <v>0</v>
      </c>
      <c r="DS72" s="92">
        <v>0</v>
      </c>
      <c r="DT72" s="92">
        <v>0</v>
      </c>
      <c r="DU72" s="92">
        <v>0</v>
      </c>
      <c r="DV72" s="92">
        <v>0</v>
      </c>
      <c r="DW72" s="92">
        <v>0</v>
      </c>
      <c r="DX72" s="92">
        <v>0</v>
      </c>
      <c r="DY72" s="92">
        <v>0</v>
      </c>
      <c r="DZ72" s="92">
        <v>0</v>
      </c>
      <c r="EA72" s="92">
        <v>0</v>
      </c>
      <c r="EB72" s="92">
        <v>0</v>
      </c>
      <c r="EC72" s="92">
        <v>0</v>
      </c>
      <c r="ED72" s="92">
        <v>0</v>
      </c>
      <c r="EE72" s="92">
        <v>0</v>
      </c>
      <c r="EF72" s="92">
        <v>0</v>
      </c>
      <c r="EG72" s="92">
        <v>0</v>
      </c>
      <c r="EH72" s="92">
        <v>0</v>
      </c>
      <c r="EI72" s="92">
        <v>0</v>
      </c>
      <c r="EJ72" s="92">
        <v>0</v>
      </c>
      <c r="EK72" s="92">
        <v>0</v>
      </c>
      <c r="EL72" s="92">
        <v>0</v>
      </c>
      <c r="EM72" s="92">
        <v>0</v>
      </c>
      <c r="EN72" s="92">
        <v>0</v>
      </c>
      <c r="EO72" s="92">
        <v>0</v>
      </c>
      <c r="EP72" s="92">
        <v>0</v>
      </c>
      <c r="EQ72" s="92">
        <v>0</v>
      </c>
      <c r="ER72" s="92">
        <v>0</v>
      </c>
      <c r="ES72" s="92">
        <v>0</v>
      </c>
      <c r="ET72" s="92">
        <v>0</v>
      </c>
      <c r="EU72" s="92">
        <v>0</v>
      </c>
      <c r="EV72" s="92">
        <v>0</v>
      </c>
      <c r="EW72" s="92">
        <v>0</v>
      </c>
      <c r="EX72" s="92">
        <v>0</v>
      </c>
      <c r="EY72" s="92">
        <v>0</v>
      </c>
      <c r="EZ72" s="92">
        <v>0</v>
      </c>
      <c r="FA72" s="92">
        <v>0</v>
      </c>
      <c r="FB72" s="92">
        <v>0</v>
      </c>
      <c r="FC72" s="92">
        <v>0</v>
      </c>
      <c r="FD72" s="92">
        <v>0</v>
      </c>
      <c r="FE72" s="92">
        <v>0</v>
      </c>
      <c r="FF72" s="92">
        <v>0</v>
      </c>
      <c r="FG72" s="92">
        <v>0</v>
      </c>
      <c r="FH72" s="92">
        <v>0</v>
      </c>
      <c r="FI72" s="92">
        <v>0</v>
      </c>
      <c r="FJ72" s="92">
        <v>0</v>
      </c>
      <c r="FK72" s="92">
        <v>0</v>
      </c>
      <c r="FL72" s="92">
        <v>0</v>
      </c>
      <c r="FM72" s="92">
        <v>0</v>
      </c>
      <c r="FN72" s="92">
        <v>0</v>
      </c>
      <c r="FO72" s="92">
        <v>0</v>
      </c>
      <c r="FP72" s="92">
        <v>0</v>
      </c>
      <c r="FQ72" s="92">
        <v>0</v>
      </c>
      <c r="FR72" s="92">
        <v>0</v>
      </c>
      <c r="FS72" s="92">
        <v>0</v>
      </c>
      <c r="FT72" s="92">
        <v>0</v>
      </c>
      <c r="FU72" s="92">
        <v>0</v>
      </c>
      <c r="FV72" s="92">
        <v>0</v>
      </c>
      <c r="FW72" s="92">
        <v>0</v>
      </c>
      <c r="FX72" s="92">
        <v>0</v>
      </c>
      <c r="FY72" s="92">
        <v>0</v>
      </c>
      <c r="FZ72" s="92">
        <v>0</v>
      </c>
      <c r="GA72" s="92">
        <v>0</v>
      </c>
      <c r="GB72" s="92">
        <v>0</v>
      </c>
      <c r="GC72" s="92">
        <v>0</v>
      </c>
      <c r="GD72" s="92">
        <v>0</v>
      </c>
      <c r="GE72" s="92">
        <v>0</v>
      </c>
      <c r="GF72" s="92">
        <v>0</v>
      </c>
      <c r="GG72" s="92">
        <v>0</v>
      </c>
      <c r="GH72" s="92">
        <v>0</v>
      </c>
      <c r="GI72" s="92">
        <v>0</v>
      </c>
      <c r="GJ72" s="92">
        <v>0</v>
      </c>
      <c r="GK72" s="92">
        <v>0</v>
      </c>
      <c r="GL72" s="92">
        <v>0</v>
      </c>
      <c r="GM72" s="92">
        <v>0</v>
      </c>
      <c r="GN72" s="92">
        <v>0</v>
      </c>
      <c r="GO72" s="92">
        <v>0</v>
      </c>
      <c r="GP72" s="92">
        <v>0</v>
      </c>
      <c r="GQ72" s="92">
        <v>0</v>
      </c>
      <c r="GR72" s="92">
        <v>0</v>
      </c>
      <c r="GS72" s="92">
        <v>0</v>
      </c>
      <c r="GT72" s="92">
        <v>0</v>
      </c>
      <c r="GU72" s="92">
        <v>0</v>
      </c>
      <c r="GV72" s="92">
        <v>0</v>
      </c>
      <c r="GW72" s="92">
        <v>0</v>
      </c>
      <c r="GX72" s="92">
        <v>0</v>
      </c>
      <c r="GY72" s="92">
        <v>0</v>
      </c>
      <c r="GZ72" s="92">
        <v>0</v>
      </c>
      <c r="HA72" s="92">
        <v>0</v>
      </c>
      <c r="HB72" s="92">
        <v>0</v>
      </c>
      <c r="HC72" s="92">
        <v>0</v>
      </c>
      <c r="HD72" s="92">
        <v>0</v>
      </c>
      <c r="HE72" s="92">
        <v>0</v>
      </c>
      <c r="HF72" s="92">
        <v>0</v>
      </c>
      <c r="HG72" s="92">
        <v>0</v>
      </c>
      <c r="HH72" s="92">
        <v>0</v>
      </c>
      <c r="HI72" s="92">
        <v>0</v>
      </c>
      <c r="HJ72" s="92">
        <v>0</v>
      </c>
      <c r="HK72" s="92">
        <v>0</v>
      </c>
      <c r="HL72" s="92">
        <v>0</v>
      </c>
      <c r="HM72" s="92">
        <v>0</v>
      </c>
      <c r="HN72" s="92">
        <v>0</v>
      </c>
      <c r="HO72" s="92">
        <v>0</v>
      </c>
      <c r="HP72" s="92">
        <v>0</v>
      </c>
      <c r="HQ72" s="92">
        <v>0</v>
      </c>
      <c r="HR72" s="92">
        <v>0</v>
      </c>
      <c r="HS72" s="92">
        <v>0</v>
      </c>
      <c r="HT72" s="92">
        <v>0</v>
      </c>
      <c r="HU72" s="92">
        <v>0</v>
      </c>
      <c r="HV72" s="92">
        <v>0</v>
      </c>
      <c r="HW72" s="92">
        <v>0</v>
      </c>
      <c r="HX72" s="92">
        <v>0</v>
      </c>
      <c r="HY72" s="92">
        <v>0</v>
      </c>
      <c r="HZ72" s="92">
        <v>0</v>
      </c>
      <c r="IA72" s="92">
        <v>0</v>
      </c>
      <c r="IB72" s="92">
        <v>0</v>
      </c>
      <c r="IC72" s="92">
        <v>0</v>
      </c>
      <c r="ID72" s="92">
        <v>0</v>
      </c>
      <c r="IE72" s="92">
        <v>0</v>
      </c>
      <c r="IF72" s="92">
        <v>0</v>
      </c>
      <c r="IG72" s="92">
        <v>0</v>
      </c>
      <c r="IH72" s="92">
        <v>0</v>
      </c>
      <c r="II72" s="92">
        <v>0</v>
      </c>
      <c r="IJ72" s="92">
        <v>0</v>
      </c>
      <c r="IK72" s="92">
        <v>0</v>
      </c>
      <c r="IL72" s="92">
        <v>0</v>
      </c>
      <c r="IM72" s="92">
        <v>0</v>
      </c>
      <c r="IN72" s="92">
        <v>0</v>
      </c>
      <c r="IO72" s="92">
        <v>0</v>
      </c>
      <c r="IP72" s="92">
        <v>0</v>
      </c>
      <c r="IQ72" s="92">
        <v>0</v>
      </c>
      <c r="IR72" s="92">
        <v>0</v>
      </c>
      <c r="IS72" s="92">
        <v>0</v>
      </c>
      <c r="IT72" s="92">
        <v>0</v>
      </c>
      <c r="IU72" s="92">
        <v>0</v>
      </c>
      <c r="IV72" s="92">
        <v>0</v>
      </c>
      <c r="IW72" s="92">
        <v>0</v>
      </c>
      <c r="IX72" s="92">
        <v>0</v>
      </c>
      <c r="IY72" s="92">
        <v>0</v>
      </c>
      <c r="IZ72" s="92">
        <v>0</v>
      </c>
      <c r="JA72" s="92">
        <v>0</v>
      </c>
      <c r="JB72" s="92">
        <v>0</v>
      </c>
      <c r="JC72" s="92">
        <v>0</v>
      </c>
      <c r="JD72" s="92">
        <v>0</v>
      </c>
      <c r="JE72" s="92">
        <v>0</v>
      </c>
      <c r="JF72" s="92">
        <v>0</v>
      </c>
      <c r="JG72" s="92">
        <v>0</v>
      </c>
      <c r="JH72" s="92">
        <v>0</v>
      </c>
      <c r="JI72" s="92">
        <v>0</v>
      </c>
      <c r="JJ72" s="92">
        <v>0</v>
      </c>
      <c r="JK72" s="92">
        <v>0</v>
      </c>
      <c r="JL72" s="92">
        <v>0</v>
      </c>
      <c r="JM72" s="92">
        <v>0</v>
      </c>
      <c r="JN72" s="92">
        <v>0</v>
      </c>
      <c r="JO72" s="92">
        <v>0</v>
      </c>
      <c r="JP72" s="92">
        <v>0</v>
      </c>
      <c r="JQ72" s="92">
        <v>0</v>
      </c>
      <c r="JR72" s="92">
        <v>0</v>
      </c>
      <c r="JS72" s="92">
        <v>0</v>
      </c>
      <c r="JT72" s="92">
        <v>0</v>
      </c>
      <c r="JU72" s="92">
        <v>0</v>
      </c>
      <c r="JV72" s="92">
        <v>0</v>
      </c>
      <c r="JW72" s="92">
        <v>0</v>
      </c>
      <c r="JX72" s="92">
        <v>0</v>
      </c>
      <c r="JY72" s="92">
        <v>0</v>
      </c>
      <c r="JZ72" s="92">
        <v>0</v>
      </c>
      <c r="KA72" s="92">
        <v>0</v>
      </c>
      <c r="KB72" s="92">
        <v>0</v>
      </c>
      <c r="KC72" s="92">
        <v>0</v>
      </c>
      <c r="KD72" s="92">
        <v>0</v>
      </c>
      <c r="KE72" s="92">
        <v>0</v>
      </c>
      <c r="KF72" s="92">
        <v>0</v>
      </c>
      <c r="KG72" s="92">
        <v>0</v>
      </c>
      <c r="KH72" s="92">
        <v>0</v>
      </c>
      <c r="KI72" s="92">
        <v>0</v>
      </c>
      <c r="KJ72" s="92">
        <v>0</v>
      </c>
      <c r="KK72" s="92">
        <v>0</v>
      </c>
      <c r="KL72" s="92">
        <v>0</v>
      </c>
      <c r="KM72" s="92">
        <v>0</v>
      </c>
      <c r="KN72" s="92">
        <v>0</v>
      </c>
      <c r="KO72" s="92">
        <v>0</v>
      </c>
      <c r="KP72" s="92">
        <v>0</v>
      </c>
      <c r="KQ72" s="92">
        <v>0</v>
      </c>
      <c r="KR72" s="92">
        <v>0</v>
      </c>
      <c r="KS72" s="92">
        <v>0</v>
      </c>
      <c r="KT72" s="92">
        <v>0</v>
      </c>
      <c r="KU72" s="92">
        <v>0</v>
      </c>
      <c r="KV72" s="92">
        <v>0</v>
      </c>
      <c r="KW72" s="92">
        <v>0</v>
      </c>
      <c r="KX72" s="92">
        <v>0</v>
      </c>
      <c r="KY72" s="92">
        <v>0</v>
      </c>
      <c r="KZ72" s="92">
        <v>0</v>
      </c>
      <c r="LA72" s="92">
        <v>0</v>
      </c>
      <c r="LB72" s="92">
        <v>0</v>
      </c>
      <c r="LC72" s="92">
        <v>0</v>
      </c>
      <c r="LD72" s="92">
        <v>0</v>
      </c>
      <c r="LE72" s="92">
        <v>0</v>
      </c>
      <c r="LF72" s="92">
        <v>0</v>
      </c>
      <c r="LG72" s="92">
        <v>0</v>
      </c>
      <c r="LH72" s="92">
        <v>0</v>
      </c>
      <c r="LI72" s="92">
        <v>0</v>
      </c>
      <c r="LJ72" s="92">
        <v>0</v>
      </c>
      <c r="LK72" s="92">
        <v>0</v>
      </c>
      <c r="LL72" s="92">
        <v>0</v>
      </c>
      <c r="LM72" s="92">
        <v>0</v>
      </c>
      <c r="LN72" s="92">
        <v>0</v>
      </c>
      <c r="LO72" s="92">
        <v>0</v>
      </c>
      <c r="LP72" s="92">
        <v>0</v>
      </c>
      <c r="LQ72" s="92">
        <v>0</v>
      </c>
      <c r="LR72" s="92">
        <v>0</v>
      </c>
      <c r="LS72" s="92">
        <v>0</v>
      </c>
      <c r="LT72" s="92">
        <v>0</v>
      </c>
      <c r="LU72" s="92">
        <v>0</v>
      </c>
      <c r="LV72" s="92">
        <v>0</v>
      </c>
      <c r="LW72" s="92">
        <v>0</v>
      </c>
      <c r="LX72" s="92">
        <v>0</v>
      </c>
      <c r="LY72" s="92">
        <v>0</v>
      </c>
      <c r="LZ72" s="92">
        <v>0</v>
      </c>
      <c r="MA72" s="92">
        <v>0</v>
      </c>
      <c r="MB72" s="92">
        <v>0</v>
      </c>
      <c r="MC72" s="92">
        <v>0</v>
      </c>
      <c r="MD72" s="92">
        <v>0</v>
      </c>
      <c r="ME72" s="92">
        <v>0</v>
      </c>
      <c r="MF72" s="92">
        <v>0</v>
      </c>
      <c r="MG72" s="92">
        <v>0</v>
      </c>
      <c r="MH72" s="92">
        <v>0</v>
      </c>
      <c r="MI72" s="92">
        <v>0</v>
      </c>
      <c r="MJ72" s="92">
        <v>0</v>
      </c>
      <c r="MK72" s="92">
        <v>0</v>
      </c>
      <c r="ML72" s="92">
        <v>0</v>
      </c>
      <c r="MM72" s="92">
        <v>0</v>
      </c>
      <c r="MN72" s="92">
        <v>0</v>
      </c>
      <c r="MO72" s="92">
        <v>0</v>
      </c>
      <c r="MP72" s="92">
        <v>0</v>
      </c>
      <c r="MQ72" s="92">
        <v>0</v>
      </c>
      <c r="MR72" s="92">
        <v>0</v>
      </c>
      <c r="MS72" s="92">
        <v>0</v>
      </c>
      <c r="MT72" s="92">
        <v>0</v>
      </c>
      <c r="MU72" s="92">
        <v>0</v>
      </c>
      <c r="MV72" s="92">
        <v>0</v>
      </c>
      <c r="MW72" s="92">
        <v>0</v>
      </c>
      <c r="MX72" s="92">
        <v>0</v>
      </c>
      <c r="MY72" s="92">
        <v>0</v>
      </c>
      <c r="MZ72" s="92">
        <v>0</v>
      </c>
      <c r="NA72" s="92">
        <v>0</v>
      </c>
      <c r="NB72" s="92">
        <v>0</v>
      </c>
      <c r="NC72" s="92">
        <v>0</v>
      </c>
      <c r="ND72" s="92">
        <v>0</v>
      </c>
      <c r="NE72" s="92">
        <v>0</v>
      </c>
      <c r="NF72" s="92">
        <v>0</v>
      </c>
      <c r="NG72" s="92">
        <v>0</v>
      </c>
      <c r="NH72" s="92">
        <v>0</v>
      </c>
      <c r="NI72" s="92">
        <v>0</v>
      </c>
      <c r="NJ72" s="92">
        <v>0</v>
      </c>
      <c r="NK72" s="92">
        <v>0</v>
      </c>
      <c r="NL72" s="92">
        <v>0</v>
      </c>
      <c r="NM72" s="92">
        <v>0</v>
      </c>
      <c r="NN72" s="92">
        <v>0</v>
      </c>
      <c r="NO72" s="92">
        <v>0</v>
      </c>
      <c r="NP72" s="92">
        <v>0</v>
      </c>
      <c r="NQ72" s="92">
        <v>0</v>
      </c>
      <c r="NR72" s="92">
        <v>0</v>
      </c>
      <c r="NS72" s="92">
        <v>0</v>
      </c>
      <c r="NT72" s="92">
        <v>0</v>
      </c>
      <c r="NU72" s="92">
        <v>0</v>
      </c>
      <c r="NV72" s="92">
        <v>0</v>
      </c>
      <c r="NW72" s="92">
        <v>0</v>
      </c>
      <c r="NX72" s="92">
        <v>0</v>
      </c>
      <c r="NY72" s="92">
        <v>0</v>
      </c>
      <c r="NZ72" s="92">
        <v>0</v>
      </c>
      <c r="OA72" s="92">
        <v>0</v>
      </c>
      <c r="OB72" s="92">
        <v>0</v>
      </c>
      <c r="OC72" s="92">
        <v>0</v>
      </c>
      <c r="OD72" s="92">
        <v>0</v>
      </c>
      <c r="OE72" s="92">
        <v>0</v>
      </c>
      <c r="OF72" s="92">
        <v>0</v>
      </c>
      <c r="OG72" s="92">
        <v>0</v>
      </c>
      <c r="OH72" s="92">
        <v>0</v>
      </c>
      <c r="OI72" s="92">
        <v>0</v>
      </c>
      <c r="OJ72" s="92">
        <v>0</v>
      </c>
      <c r="OK72" s="92">
        <v>0</v>
      </c>
      <c r="OL72" s="92">
        <v>0</v>
      </c>
      <c r="OM72" s="92">
        <v>0</v>
      </c>
      <c r="ON72" s="92">
        <v>0</v>
      </c>
      <c r="OO72" s="92">
        <v>0</v>
      </c>
      <c r="OP72" s="92">
        <v>0</v>
      </c>
      <c r="OQ72" s="92">
        <v>0</v>
      </c>
      <c r="OR72" s="92">
        <v>0</v>
      </c>
      <c r="OS72" s="92">
        <v>0</v>
      </c>
      <c r="OT72" s="92">
        <v>0</v>
      </c>
      <c r="OU72" s="92">
        <v>0</v>
      </c>
      <c r="OV72" s="92">
        <v>0</v>
      </c>
      <c r="OW72" s="92">
        <v>0</v>
      </c>
      <c r="OX72" s="92">
        <v>0</v>
      </c>
      <c r="OY72" s="92">
        <v>0</v>
      </c>
      <c r="OZ72" s="92">
        <v>0</v>
      </c>
      <c r="PA72" s="92">
        <v>0</v>
      </c>
      <c r="PB72" s="92">
        <v>0</v>
      </c>
      <c r="PC72" s="92">
        <v>0</v>
      </c>
      <c r="PD72" s="92">
        <v>0</v>
      </c>
      <c r="PE72" s="92">
        <v>0</v>
      </c>
      <c r="PF72" s="92">
        <v>0</v>
      </c>
      <c r="PG72" s="92">
        <v>0</v>
      </c>
      <c r="PH72" s="92">
        <v>0</v>
      </c>
      <c r="PI72" s="92">
        <v>0</v>
      </c>
      <c r="PJ72" s="92">
        <v>0</v>
      </c>
      <c r="PK72" s="92">
        <v>0</v>
      </c>
      <c r="PL72" s="92">
        <v>0</v>
      </c>
      <c r="PM72" s="92">
        <v>0</v>
      </c>
      <c r="PN72" s="92">
        <v>0</v>
      </c>
      <c r="PO72" s="92">
        <v>0</v>
      </c>
      <c r="PP72" s="92">
        <v>0</v>
      </c>
      <c r="PQ72" s="92">
        <v>0</v>
      </c>
      <c r="PR72" s="92">
        <v>0</v>
      </c>
      <c r="PS72" s="92">
        <v>0</v>
      </c>
      <c r="PT72" s="92">
        <v>0</v>
      </c>
      <c r="PU72" s="92">
        <v>0</v>
      </c>
      <c r="PV72" s="92">
        <v>0</v>
      </c>
      <c r="PW72" s="92">
        <v>0</v>
      </c>
      <c r="PX72" s="92">
        <v>0</v>
      </c>
      <c r="PY72" s="92">
        <v>0</v>
      </c>
      <c r="PZ72" s="92">
        <v>0</v>
      </c>
      <c r="QA72" s="92">
        <v>0</v>
      </c>
      <c r="QB72" s="92">
        <v>0</v>
      </c>
      <c r="QC72" s="92">
        <v>0</v>
      </c>
      <c r="QD72" s="92">
        <v>0</v>
      </c>
      <c r="QE72" s="92">
        <v>0</v>
      </c>
      <c r="QF72" s="92">
        <v>0</v>
      </c>
      <c r="QG72" s="92">
        <v>0</v>
      </c>
      <c r="QH72" s="92">
        <v>0</v>
      </c>
      <c r="QI72" s="92">
        <v>0</v>
      </c>
      <c r="QJ72" s="92">
        <v>0</v>
      </c>
      <c r="QK72" s="92">
        <v>0</v>
      </c>
      <c r="QL72" s="92">
        <v>0</v>
      </c>
      <c r="QM72" s="92">
        <v>0</v>
      </c>
      <c r="QN72" s="92">
        <v>0</v>
      </c>
      <c r="QO72" s="92">
        <v>0</v>
      </c>
      <c r="QP72" s="92">
        <v>0</v>
      </c>
      <c r="QQ72" s="92">
        <v>0</v>
      </c>
      <c r="QR72" s="92">
        <v>0</v>
      </c>
      <c r="QS72" s="92">
        <v>0</v>
      </c>
      <c r="QT72" s="92">
        <v>0</v>
      </c>
      <c r="QU72" s="92">
        <v>0</v>
      </c>
      <c r="QV72" s="92">
        <v>0</v>
      </c>
      <c r="QW72" s="92">
        <v>0</v>
      </c>
      <c r="QX72" s="92">
        <v>0</v>
      </c>
      <c r="QY72" s="92">
        <v>0</v>
      </c>
      <c r="QZ72" s="92">
        <v>0</v>
      </c>
      <c r="RA72" s="92">
        <v>0</v>
      </c>
      <c r="RB72" s="92">
        <v>0</v>
      </c>
      <c r="RC72" s="92">
        <v>0</v>
      </c>
      <c r="RD72" s="92">
        <v>0</v>
      </c>
      <c r="RE72" s="92">
        <v>0</v>
      </c>
      <c r="RF72" s="92">
        <v>0</v>
      </c>
      <c r="RG72" s="92">
        <v>0</v>
      </c>
      <c r="RH72" s="92">
        <v>0</v>
      </c>
      <c r="RI72" s="92">
        <v>0</v>
      </c>
      <c r="RJ72" s="92">
        <v>0</v>
      </c>
      <c r="RK72" s="92">
        <v>0</v>
      </c>
      <c r="RL72" s="92">
        <v>0</v>
      </c>
      <c r="RM72" s="92">
        <v>0</v>
      </c>
      <c r="RN72" s="92">
        <v>0</v>
      </c>
      <c r="RO72" s="92">
        <v>0</v>
      </c>
      <c r="RP72" s="92">
        <v>0</v>
      </c>
      <c r="RQ72" s="92">
        <v>0</v>
      </c>
      <c r="RR72" s="92">
        <v>0</v>
      </c>
      <c r="RS72" s="92">
        <v>0</v>
      </c>
      <c r="RT72" s="92">
        <v>0</v>
      </c>
      <c r="RU72" s="92">
        <v>0</v>
      </c>
      <c r="RV72" s="92">
        <v>0</v>
      </c>
      <c r="RW72" s="92">
        <v>0</v>
      </c>
      <c r="RX72" s="92">
        <v>0</v>
      </c>
      <c r="RY72" s="92">
        <v>0</v>
      </c>
      <c r="RZ72" s="92">
        <v>0</v>
      </c>
      <c r="SA72" s="92">
        <v>0</v>
      </c>
      <c r="SB72" s="92">
        <v>0</v>
      </c>
      <c r="SC72" s="92">
        <v>0</v>
      </c>
      <c r="SD72" s="92">
        <v>0</v>
      </c>
      <c r="SE72" s="92">
        <v>0</v>
      </c>
      <c r="SF72" s="92">
        <v>0</v>
      </c>
      <c r="SG72" s="92">
        <v>0</v>
      </c>
      <c r="SH72" s="92">
        <v>0</v>
      </c>
      <c r="SI72" s="92">
        <v>0</v>
      </c>
      <c r="SJ72" s="92">
        <v>0</v>
      </c>
      <c r="SK72" s="92">
        <v>0</v>
      </c>
      <c r="SL72" s="92">
        <v>0</v>
      </c>
      <c r="SM72" s="92">
        <v>0</v>
      </c>
      <c r="SN72" s="92">
        <v>0</v>
      </c>
      <c r="SO72" s="92">
        <v>0</v>
      </c>
      <c r="SP72" s="92">
        <v>0</v>
      </c>
      <c r="SQ72" s="92">
        <v>0</v>
      </c>
      <c r="SR72" s="92">
        <v>0</v>
      </c>
      <c r="SS72" s="92">
        <v>0</v>
      </c>
      <c r="ST72" s="92">
        <v>0</v>
      </c>
      <c r="SU72" s="92">
        <v>0</v>
      </c>
      <c r="SV72" s="92">
        <v>0</v>
      </c>
      <c r="SW72" s="92">
        <v>0</v>
      </c>
      <c r="SX72" s="92">
        <v>0</v>
      </c>
      <c r="SY72" s="92">
        <v>0</v>
      </c>
      <c r="SZ72" s="92">
        <v>0</v>
      </c>
      <c r="TA72" s="92">
        <v>0</v>
      </c>
      <c r="TB72" s="92">
        <v>0</v>
      </c>
      <c r="TC72" s="92">
        <v>0</v>
      </c>
      <c r="TD72" s="92">
        <v>0</v>
      </c>
      <c r="TE72" s="92">
        <v>0</v>
      </c>
      <c r="TF72" s="92">
        <v>0</v>
      </c>
      <c r="TG72" s="92">
        <v>0</v>
      </c>
      <c r="TH72" s="92">
        <v>0</v>
      </c>
      <c r="TI72" s="92">
        <v>0</v>
      </c>
      <c r="TJ72" s="92">
        <v>0</v>
      </c>
      <c r="TK72" s="92">
        <v>0</v>
      </c>
      <c r="TL72" s="92">
        <v>0</v>
      </c>
      <c r="TM72" s="92">
        <v>0</v>
      </c>
      <c r="TN72" s="92">
        <v>0</v>
      </c>
      <c r="TO72" s="92">
        <v>0</v>
      </c>
      <c r="TP72" s="92">
        <v>0</v>
      </c>
      <c r="TQ72" s="92">
        <v>0</v>
      </c>
      <c r="TR72" s="92">
        <v>0</v>
      </c>
      <c r="TS72" s="92">
        <v>0</v>
      </c>
      <c r="TT72" s="92">
        <v>0</v>
      </c>
      <c r="TU72" s="92">
        <v>0</v>
      </c>
      <c r="TV72" s="92">
        <v>0</v>
      </c>
      <c r="TW72" s="92">
        <v>0</v>
      </c>
      <c r="TX72" s="92">
        <v>0</v>
      </c>
      <c r="TY72" s="92">
        <v>0</v>
      </c>
      <c r="TZ72" s="92">
        <v>0</v>
      </c>
      <c r="UA72" s="92">
        <v>0</v>
      </c>
      <c r="UB72" s="92">
        <v>0</v>
      </c>
      <c r="UC72" s="92">
        <v>0</v>
      </c>
      <c r="UD72" s="92">
        <v>0</v>
      </c>
      <c r="UE72" s="92">
        <v>0</v>
      </c>
      <c r="UF72" s="92">
        <v>0</v>
      </c>
      <c r="UG72" s="92">
        <v>0</v>
      </c>
      <c r="UH72" s="92">
        <v>0</v>
      </c>
      <c r="UI72" s="92">
        <v>0</v>
      </c>
      <c r="UJ72" s="92">
        <v>0</v>
      </c>
      <c r="UK72" s="92">
        <v>0</v>
      </c>
      <c r="UL72" s="92">
        <v>0</v>
      </c>
      <c r="UM72" s="92">
        <v>0</v>
      </c>
      <c r="UN72" s="92">
        <v>0</v>
      </c>
      <c r="UO72" s="92">
        <v>0</v>
      </c>
      <c r="UP72" s="92">
        <v>0</v>
      </c>
      <c r="UQ72" s="92">
        <v>0</v>
      </c>
      <c r="UR72" s="92">
        <v>0</v>
      </c>
      <c r="US72" s="92">
        <v>0</v>
      </c>
      <c r="UT72" s="92">
        <v>0</v>
      </c>
      <c r="UU72" s="92">
        <v>0</v>
      </c>
      <c r="UV72" s="92">
        <v>0</v>
      </c>
      <c r="UW72" s="92">
        <v>0</v>
      </c>
      <c r="UX72" s="92">
        <v>0</v>
      </c>
      <c r="UY72" s="92">
        <v>0</v>
      </c>
      <c r="UZ72" s="92">
        <v>0</v>
      </c>
      <c r="VA72" s="92">
        <v>0</v>
      </c>
      <c r="VB72" s="92">
        <v>0</v>
      </c>
      <c r="VC72" s="92">
        <v>0</v>
      </c>
      <c r="VD72" s="92">
        <v>0</v>
      </c>
      <c r="VE72" s="92">
        <v>0</v>
      </c>
      <c r="VF72" s="92">
        <v>0</v>
      </c>
      <c r="VG72" s="92">
        <v>0</v>
      </c>
      <c r="VH72" s="92">
        <v>0</v>
      </c>
      <c r="VI72" s="92">
        <v>0</v>
      </c>
      <c r="VJ72" s="92">
        <v>0</v>
      </c>
      <c r="VK72" s="92">
        <v>0</v>
      </c>
      <c r="VL72" s="92">
        <v>0</v>
      </c>
      <c r="VM72" s="92">
        <v>0</v>
      </c>
      <c r="VN72" s="92">
        <v>0</v>
      </c>
      <c r="VO72" s="92">
        <v>0</v>
      </c>
      <c r="VP72" s="92">
        <v>0</v>
      </c>
      <c r="VQ72" s="92">
        <v>0</v>
      </c>
      <c r="VR72" s="92">
        <v>0</v>
      </c>
      <c r="VS72" s="92">
        <v>0</v>
      </c>
      <c r="VT72" s="92">
        <v>0</v>
      </c>
      <c r="VU72" s="92">
        <v>0</v>
      </c>
      <c r="VV72" s="92">
        <v>0</v>
      </c>
      <c r="VW72" s="92">
        <v>0</v>
      </c>
      <c r="VX72" s="92">
        <v>0</v>
      </c>
      <c r="VY72" s="92">
        <v>0</v>
      </c>
      <c r="VZ72" s="92">
        <v>0</v>
      </c>
      <c r="WA72" s="92">
        <v>0</v>
      </c>
      <c r="WB72" s="92">
        <v>0</v>
      </c>
      <c r="WC72" s="92">
        <v>0</v>
      </c>
    </row>
    <row r="73" spans="2:601" ht="13.5" customHeight="1">
      <c r="B73" s="851" t="s">
        <v>2765</v>
      </c>
      <c r="C73" s="92">
        <v>0</v>
      </c>
      <c r="D73" s="92">
        <v>277415.185</v>
      </c>
      <c r="E73" s="92">
        <v>-832.72534399999995</v>
      </c>
      <c r="F73" s="92">
        <v>10545.6834</v>
      </c>
      <c r="G73" s="92">
        <v>0.124149416</v>
      </c>
      <c r="H73" s="92">
        <v>19.706325499999998</v>
      </c>
      <c r="I73" s="92">
        <v>6.6137739900000003</v>
      </c>
      <c r="J73" s="92">
        <v>2.77501007</v>
      </c>
      <c r="K73" s="92">
        <v>110.85450400000001</v>
      </c>
      <c r="L73" s="92">
        <v>13.5091511</v>
      </c>
      <c r="M73" s="92">
        <v>4.22251719E-7</v>
      </c>
      <c r="N73" s="92">
        <v>0</v>
      </c>
      <c r="O73" s="92">
        <v>0.54035617599999997</v>
      </c>
      <c r="P73" s="92">
        <v>0.176367307</v>
      </c>
      <c r="Q73" s="92">
        <v>7.4000268499999994E-2</v>
      </c>
      <c r="R73" s="92">
        <v>2.9561203800000002</v>
      </c>
      <c r="S73" s="92">
        <v>0.360244061</v>
      </c>
      <c r="T73" s="92">
        <v>67.764710699999995</v>
      </c>
      <c r="U73" s="92">
        <v>4.3150782899999998</v>
      </c>
      <c r="V73" s="92">
        <v>2.9280880200000001</v>
      </c>
      <c r="W73" s="92">
        <v>3.4714250199999999</v>
      </c>
      <c r="X73" s="92">
        <v>24.130007899999999</v>
      </c>
      <c r="Y73" s="92">
        <v>1.14637807E-2</v>
      </c>
      <c r="Z73" s="92">
        <v>4.1571746799999999E-7</v>
      </c>
      <c r="AA73" s="92">
        <v>3.2811863199999999E-5</v>
      </c>
      <c r="AB73" s="92">
        <v>1.7180783300000002E-5</v>
      </c>
      <c r="AC73" s="92">
        <v>2.1208628399999999E-10</v>
      </c>
      <c r="AD73" s="92">
        <v>18.776587200000002</v>
      </c>
      <c r="AE73" s="92">
        <v>0</v>
      </c>
      <c r="AF73" s="92">
        <v>0</v>
      </c>
      <c r="AG73" s="92">
        <v>0</v>
      </c>
      <c r="AH73" s="92">
        <v>0</v>
      </c>
      <c r="AI73" s="92">
        <v>0</v>
      </c>
      <c r="AJ73" s="92">
        <v>0</v>
      </c>
      <c r="AK73" s="92">
        <v>0</v>
      </c>
      <c r="AL73" s="92">
        <v>0</v>
      </c>
      <c r="AM73" s="92">
        <v>0</v>
      </c>
      <c r="AN73" s="92">
        <v>5.5034878499999999E-8</v>
      </c>
      <c r="AO73" s="92">
        <v>0</v>
      </c>
      <c r="AP73" s="92">
        <v>0</v>
      </c>
      <c r="AQ73" s="92">
        <v>0</v>
      </c>
      <c r="AR73" s="92">
        <v>0</v>
      </c>
      <c r="AS73" s="92">
        <v>0</v>
      </c>
      <c r="AT73" s="92">
        <v>0</v>
      </c>
      <c r="AU73" s="92">
        <v>0</v>
      </c>
      <c r="AV73" s="92">
        <v>0</v>
      </c>
      <c r="AW73" s="92">
        <v>0</v>
      </c>
      <c r="AX73" s="92">
        <v>0</v>
      </c>
      <c r="AY73" s="92">
        <v>0</v>
      </c>
      <c r="AZ73" s="92">
        <v>0</v>
      </c>
      <c r="BA73" s="92">
        <v>0</v>
      </c>
      <c r="BB73" s="92">
        <v>0</v>
      </c>
      <c r="BC73" s="92">
        <v>0</v>
      </c>
      <c r="BD73" s="92">
        <v>0</v>
      </c>
      <c r="BE73" s="92">
        <v>0</v>
      </c>
      <c r="BF73" s="92">
        <v>0</v>
      </c>
      <c r="BG73" s="92">
        <v>0</v>
      </c>
      <c r="BH73" s="92">
        <v>0</v>
      </c>
      <c r="BI73" s="92">
        <v>0</v>
      </c>
      <c r="BJ73" s="92">
        <v>0</v>
      </c>
      <c r="BK73" s="92">
        <v>0</v>
      </c>
      <c r="BL73" s="92">
        <v>0</v>
      </c>
      <c r="BM73" s="92">
        <v>0</v>
      </c>
      <c r="BN73" s="92">
        <v>0</v>
      </c>
      <c r="BO73" s="92">
        <v>0</v>
      </c>
      <c r="BP73" s="92">
        <v>0.97421770699999999</v>
      </c>
      <c r="BQ73" s="92">
        <v>1.14690111E-5</v>
      </c>
      <c r="BR73" s="92">
        <v>1.82048433E-3</v>
      </c>
      <c r="BS73" s="92">
        <v>6.10985131E-4</v>
      </c>
      <c r="BT73" s="92">
        <v>2.5635739800000001E-4</v>
      </c>
      <c r="BU73" s="92">
        <v>1.02408177E-2</v>
      </c>
      <c r="BV73" s="92">
        <v>1.24798495E-3</v>
      </c>
      <c r="BW73" s="92">
        <v>3.90079132E-11</v>
      </c>
      <c r="BX73" s="92">
        <v>0</v>
      </c>
      <c r="BY73" s="92">
        <v>4.9918486700000003E-5</v>
      </c>
      <c r="BZ73" s="92">
        <v>1.6292936900000001E-5</v>
      </c>
      <c r="CA73" s="92">
        <v>6.8361972800000002E-6</v>
      </c>
      <c r="CB73" s="92">
        <v>2.7308849700000002E-4</v>
      </c>
      <c r="CC73" s="92">
        <v>3.3279601800000001E-5</v>
      </c>
      <c r="CD73" s="92">
        <v>6.2601520299999996E-3</v>
      </c>
      <c r="CE73" s="92">
        <v>3.98629992E-4</v>
      </c>
      <c r="CF73" s="92">
        <v>2.7049884800000001E-4</v>
      </c>
      <c r="CG73" s="92">
        <v>3.2069270499999997E-4</v>
      </c>
      <c r="CH73" s="92">
        <v>2.2291472399999998E-3</v>
      </c>
      <c r="CI73" s="92">
        <v>1.05903219E-6</v>
      </c>
      <c r="CJ73" s="92">
        <v>3.84042745E-11</v>
      </c>
      <c r="CK73" s="92">
        <v>3.0311831899999998E-9</v>
      </c>
      <c r="CL73" s="92">
        <v>1.5871729400000001E-9</v>
      </c>
      <c r="CM73" s="92">
        <v>1.9592681299999998E-14</v>
      </c>
      <c r="CN73" s="92">
        <v>1.7345944400000001E-3</v>
      </c>
      <c r="CO73" s="92">
        <v>0</v>
      </c>
      <c r="CP73" s="92">
        <v>0</v>
      </c>
      <c r="CQ73" s="92">
        <v>0</v>
      </c>
      <c r="CR73" s="92">
        <v>0</v>
      </c>
      <c r="CS73" s="92">
        <v>0</v>
      </c>
      <c r="CT73" s="92">
        <v>0</v>
      </c>
      <c r="CU73" s="92">
        <v>0</v>
      </c>
      <c r="CV73" s="92">
        <v>0</v>
      </c>
      <c r="CW73" s="92">
        <v>0</v>
      </c>
      <c r="CX73" s="92">
        <v>5.0841610999999998E-12</v>
      </c>
      <c r="CY73" s="92">
        <v>0</v>
      </c>
      <c r="CZ73" s="92">
        <v>0</v>
      </c>
      <c r="DA73" s="92">
        <v>0</v>
      </c>
      <c r="DB73" s="92">
        <v>0</v>
      </c>
      <c r="DC73" s="92">
        <v>0</v>
      </c>
      <c r="DD73" s="92">
        <v>0</v>
      </c>
      <c r="DE73" s="92">
        <v>0</v>
      </c>
      <c r="DF73" s="92">
        <v>0</v>
      </c>
      <c r="DG73" s="92">
        <v>0</v>
      </c>
      <c r="DH73" s="92">
        <v>0</v>
      </c>
      <c r="DI73" s="92">
        <v>0</v>
      </c>
      <c r="DJ73" s="92">
        <v>0</v>
      </c>
      <c r="DK73" s="92">
        <v>0</v>
      </c>
      <c r="DL73" s="92">
        <v>0</v>
      </c>
      <c r="DM73" s="92">
        <v>0</v>
      </c>
      <c r="DN73" s="92">
        <v>0</v>
      </c>
      <c r="DO73" s="92">
        <v>0</v>
      </c>
      <c r="DP73" s="92">
        <v>0</v>
      </c>
      <c r="DQ73" s="92">
        <v>0</v>
      </c>
      <c r="DR73" s="92">
        <v>0</v>
      </c>
      <c r="DS73" s="92">
        <v>0</v>
      </c>
      <c r="DT73" s="92">
        <v>0</v>
      </c>
      <c r="DU73" s="92">
        <v>0</v>
      </c>
      <c r="DV73" s="92">
        <v>0</v>
      </c>
      <c r="DW73" s="92">
        <v>0</v>
      </c>
      <c r="DX73" s="92">
        <v>0</v>
      </c>
      <c r="DY73" s="92">
        <v>0</v>
      </c>
      <c r="DZ73" s="92">
        <v>189983.43900000001</v>
      </c>
      <c r="EA73" s="92">
        <v>5.7194444200000003</v>
      </c>
      <c r="EB73" s="92">
        <v>3550.2458900000001</v>
      </c>
      <c r="EC73" s="92">
        <v>1191.5221799999999</v>
      </c>
      <c r="ED73" s="92">
        <v>499.93937599999998</v>
      </c>
      <c r="EE73" s="92">
        <v>16642.741900000001</v>
      </c>
      <c r="EF73" s="92">
        <v>2028.1477600000001</v>
      </c>
      <c r="EG73" s="92">
        <v>1.44536797E-4</v>
      </c>
      <c r="EH73" s="92">
        <v>0</v>
      </c>
      <c r="EI73" s="92">
        <v>87.614647199999993</v>
      </c>
      <c r="EJ73" s="92">
        <v>28.596618400000001</v>
      </c>
      <c r="EK73" s="92">
        <v>11.998581100000001</v>
      </c>
      <c r="EL73" s="92">
        <v>390.55115499999999</v>
      </c>
      <c r="EM73" s="92">
        <v>47.594047600000003</v>
      </c>
      <c r="EN73" s="92">
        <v>12208.3331</v>
      </c>
      <c r="EO73" s="92">
        <v>656.53795400000001</v>
      </c>
      <c r="EP73" s="92">
        <v>369.26118000000002</v>
      </c>
      <c r="EQ73" s="92">
        <v>333.55381699999998</v>
      </c>
      <c r="ER73" s="92">
        <v>1449.0687499999999</v>
      </c>
      <c r="ES73" s="92">
        <v>1.0326440699999999</v>
      </c>
      <c r="ET73" s="92">
        <v>6.3250282099999995E-5</v>
      </c>
      <c r="EU73" s="92">
        <v>3.0217993599999998E-3</v>
      </c>
      <c r="EV73" s="92">
        <v>2.02886564E-3</v>
      </c>
      <c r="EW73" s="92">
        <v>3.6119481900000001E-9</v>
      </c>
      <c r="EX73" s="92">
        <v>1841.59791</v>
      </c>
      <c r="EY73" s="92">
        <v>0</v>
      </c>
      <c r="EZ73" s="92">
        <v>0</v>
      </c>
      <c r="FA73" s="92">
        <v>0</v>
      </c>
      <c r="FB73" s="92">
        <v>0</v>
      </c>
      <c r="FC73" s="92">
        <v>0</v>
      </c>
      <c r="FD73" s="92">
        <v>0</v>
      </c>
      <c r="FE73" s="92">
        <v>0</v>
      </c>
      <c r="FF73" s="92">
        <v>0</v>
      </c>
      <c r="FG73" s="92">
        <v>0</v>
      </c>
      <c r="FH73" s="92">
        <v>1.5545523800000001E-5</v>
      </c>
      <c r="FI73" s="92">
        <v>0</v>
      </c>
      <c r="FJ73" s="92">
        <v>0</v>
      </c>
      <c r="FK73" s="92">
        <v>0</v>
      </c>
      <c r="FL73" s="92">
        <v>0</v>
      </c>
      <c r="FM73" s="92">
        <v>0</v>
      </c>
      <c r="FN73" s="92">
        <v>0</v>
      </c>
      <c r="FO73" s="92">
        <v>0</v>
      </c>
      <c r="FP73" s="92">
        <v>0</v>
      </c>
      <c r="FQ73" s="92">
        <v>0</v>
      </c>
      <c r="FR73" s="92">
        <v>0</v>
      </c>
      <c r="FS73" s="92">
        <v>0</v>
      </c>
      <c r="FT73" s="92">
        <v>0</v>
      </c>
      <c r="FU73" s="92">
        <v>0</v>
      </c>
      <c r="FV73" s="92">
        <v>0</v>
      </c>
      <c r="FW73" s="92">
        <v>0</v>
      </c>
      <c r="FX73" s="92">
        <v>0</v>
      </c>
      <c r="FY73" s="92">
        <v>0</v>
      </c>
      <c r="FZ73" s="92">
        <v>0</v>
      </c>
      <c r="GA73" s="92">
        <v>0</v>
      </c>
      <c r="GB73" s="92">
        <v>0</v>
      </c>
      <c r="GC73" s="92">
        <v>0</v>
      </c>
      <c r="GD73" s="92">
        <v>0</v>
      </c>
      <c r="GE73" s="92">
        <v>0</v>
      </c>
      <c r="GF73" s="92">
        <v>0</v>
      </c>
      <c r="GG73" s="92">
        <v>0</v>
      </c>
      <c r="GH73" s="92">
        <v>0</v>
      </c>
      <c r="GI73" s="92">
        <v>0</v>
      </c>
      <c r="GJ73" s="92">
        <v>0.82127476399999999</v>
      </c>
      <c r="GK73" s="92">
        <v>2.4724446500000001E-5</v>
      </c>
      <c r="GL73" s="92">
        <v>1.53472712E-2</v>
      </c>
      <c r="GM73" s="92">
        <v>5.1508021099999999E-3</v>
      </c>
      <c r="GN73" s="92">
        <v>2.1611757100000002E-3</v>
      </c>
      <c r="GO73" s="92">
        <v>7.1944502100000002E-2</v>
      </c>
      <c r="GP73" s="92">
        <v>8.7674303999999998E-3</v>
      </c>
      <c r="GQ73" s="92">
        <v>6.2481458899999997E-10</v>
      </c>
      <c r="GR73" s="92">
        <v>0</v>
      </c>
      <c r="GS73" s="92">
        <v>3.7874721700000002E-4</v>
      </c>
      <c r="GT73" s="92">
        <v>1.23619623E-4</v>
      </c>
      <c r="GU73" s="92">
        <v>5.1868373200000002E-5</v>
      </c>
      <c r="GV73" s="92">
        <v>1.6883040500000001E-3</v>
      </c>
      <c r="GW73" s="92">
        <v>2.05743145E-4</v>
      </c>
      <c r="GX73" s="92">
        <v>5.2775104699999999E-2</v>
      </c>
      <c r="GY73" s="92">
        <v>2.8381318800000002E-3</v>
      </c>
      <c r="GZ73" s="92">
        <v>1.59627013E-3</v>
      </c>
      <c r="HA73" s="92">
        <v>1.44191164E-3</v>
      </c>
      <c r="HB73" s="92">
        <v>6.2641438699999998E-3</v>
      </c>
      <c r="HC73" s="92">
        <v>4.4639918099999997E-6</v>
      </c>
      <c r="HD73" s="92">
        <v>2.7342309899999998E-10</v>
      </c>
      <c r="HE73" s="92">
        <v>1.30628626E-8</v>
      </c>
      <c r="HF73" s="92">
        <v>8.7705336999999998E-9</v>
      </c>
      <c r="HG73" s="92">
        <v>1.5614002600000001E-14</v>
      </c>
      <c r="HH73" s="92">
        <v>7.9609985999999997E-3</v>
      </c>
      <c r="HI73" s="92">
        <v>0</v>
      </c>
      <c r="HJ73" s="92">
        <v>0</v>
      </c>
      <c r="HK73" s="92">
        <v>0</v>
      </c>
      <c r="HL73" s="92">
        <v>0</v>
      </c>
      <c r="HM73" s="92">
        <v>0</v>
      </c>
      <c r="HN73" s="92">
        <v>0</v>
      </c>
      <c r="HO73" s="92">
        <v>0</v>
      </c>
      <c r="HP73" s="92">
        <v>0</v>
      </c>
      <c r="HQ73" s="92">
        <v>0</v>
      </c>
      <c r="HR73" s="92">
        <v>6.7201365000000004E-11</v>
      </c>
      <c r="HS73" s="92">
        <v>0</v>
      </c>
      <c r="HT73" s="92">
        <v>0</v>
      </c>
      <c r="HU73" s="92">
        <v>0</v>
      </c>
      <c r="HV73" s="92">
        <v>0</v>
      </c>
      <c r="HW73" s="92">
        <v>0</v>
      </c>
      <c r="HX73" s="92">
        <v>0</v>
      </c>
      <c r="HY73" s="92">
        <v>0</v>
      </c>
      <c r="HZ73" s="92">
        <v>0</v>
      </c>
      <c r="IA73" s="92">
        <v>0</v>
      </c>
      <c r="IB73" s="92">
        <v>0</v>
      </c>
      <c r="IC73" s="92">
        <v>0</v>
      </c>
      <c r="ID73" s="92">
        <v>0</v>
      </c>
      <c r="IE73" s="92">
        <v>0</v>
      </c>
      <c r="IF73" s="92">
        <v>0</v>
      </c>
      <c r="IG73" s="92">
        <v>0</v>
      </c>
      <c r="IH73" s="92">
        <v>0</v>
      </c>
      <c r="II73" s="92">
        <v>0</v>
      </c>
      <c r="IJ73" s="92">
        <v>0</v>
      </c>
      <c r="IK73" s="92">
        <v>0</v>
      </c>
      <c r="IL73" s="92">
        <v>0</v>
      </c>
      <c r="IM73" s="92">
        <v>0</v>
      </c>
      <c r="IN73" s="92">
        <v>0</v>
      </c>
      <c r="IO73" s="92">
        <v>0</v>
      </c>
      <c r="IP73" s="92">
        <v>0</v>
      </c>
      <c r="IQ73" s="92">
        <v>0</v>
      </c>
      <c r="IR73" s="92">
        <v>0</v>
      </c>
      <c r="IS73" s="92">
        <v>0</v>
      </c>
      <c r="IT73" s="92">
        <v>10824.7708</v>
      </c>
      <c r="IU73" s="92">
        <v>231327.50099999999</v>
      </c>
      <c r="IV73" s="92">
        <v>3888.3645299999998</v>
      </c>
      <c r="IW73" s="92">
        <v>100.80915</v>
      </c>
      <c r="IX73" s="92">
        <v>7.5890307000000004</v>
      </c>
      <c r="IY73" s="92">
        <v>0</v>
      </c>
      <c r="IZ73" s="92">
        <v>1</v>
      </c>
      <c r="JA73" s="92">
        <v>0</v>
      </c>
      <c r="JB73" s="92">
        <v>-71383.578800000003</v>
      </c>
      <c r="JC73" s="92">
        <v>-3340.3329699999999</v>
      </c>
      <c r="JD73" s="92">
        <v>-772.71087799999998</v>
      </c>
      <c r="JE73" s="92">
        <v>-39.506709499999999</v>
      </c>
      <c r="JF73" s="92">
        <v>-1.8486823800000001</v>
      </c>
      <c r="JG73" s="92">
        <v>4.63981308E-2</v>
      </c>
      <c r="JH73" s="92">
        <v>0.99153726799999997</v>
      </c>
      <c r="JI73" s="92">
        <v>21.370198500000001</v>
      </c>
      <c r="JJ73" s="92">
        <v>3678.2884899999999</v>
      </c>
      <c r="JK73" s="92">
        <v>0</v>
      </c>
      <c r="JL73" s="92">
        <v>0</v>
      </c>
      <c r="JM73" s="92">
        <v>0</v>
      </c>
      <c r="JN73" s="92">
        <v>0</v>
      </c>
      <c r="JO73" s="92">
        <v>0</v>
      </c>
      <c r="JP73" s="92">
        <v>0</v>
      </c>
      <c r="JQ73" s="92">
        <v>0</v>
      </c>
      <c r="JR73" s="92">
        <v>0</v>
      </c>
      <c r="JS73" s="92">
        <v>0</v>
      </c>
      <c r="JT73" s="92">
        <v>0</v>
      </c>
      <c r="JU73" s="92">
        <v>0</v>
      </c>
      <c r="JV73" s="92">
        <v>0</v>
      </c>
      <c r="JW73" s="92">
        <v>0</v>
      </c>
      <c r="JX73" s="92">
        <v>0</v>
      </c>
      <c r="JY73" s="92">
        <v>0</v>
      </c>
      <c r="JZ73" s="92">
        <v>0</v>
      </c>
      <c r="KA73" s="92">
        <v>0</v>
      </c>
      <c r="KB73" s="92">
        <v>0</v>
      </c>
      <c r="KC73" s="92">
        <v>0</v>
      </c>
      <c r="KD73" s="92">
        <v>0</v>
      </c>
      <c r="KE73" s="92">
        <v>0</v>
      </c>
      <c r="KF73" s="92">
        <v>0</v>
      </c>
      <c r="KG73" s="92">
        <v>0</v>
      </c>
      <c r="KH73" s="92">
        <v>0</v>
      </c>
      <c r="KI73" s="92">
        <v>0</v>
      </c>
      <c r="KJ73" s="92">
        <v>0</v>
      </c>
      <c r="KK73" s="92">
        <v>0</v>
      </c>
      <c r="KL73" s="92">
        <v>0</v>
      </c>
      <c r="KM73" s="92">
        <v>0</v>
      </c>
      <c r="KN73" s="92">
        <v>0</v>
      </c>
      <c r="KO73" s="92">
        <v>0</v>
      </c>
      <c r="KP73" s="92">
        <v>0</v>
      </c>
      <c r="KQ73" s="92">
        <v>0</v>
      </c>
      <c r="KR73" s="92">
        <v>0</v>
      </c>
      <c r="KS73" s="92">
        <v>0</v>
      </c>
      <c r="KT73" s="92">
        <v>0</v>
      </c>
      <c r="KU73" s="92">
        <v>0</v>
      </c>
      <c r="KV73" s="92">
        <v>0</v>
      </c>
      <c r="KW73" s="92">
        <v>0</v>
      </c>
      <c r="KX73" s="92">
        <v>0</v>
      </c>
      <c r="KY73" s="92">
        <v>0</v>
      </c>
      <c r="KZ73" s="92">
        <v>0</v>
      </c>
      <c r="LA73" s="92">
        <v>0</v>
      </c>
      <c r="LB73" s="92">
        <v>0</v>
      </c>
      <c r="LC73" s="92">
        <v>161.20624799999999</v>
      </c>
      <c r="LD73" s="92">
        <v>0.19106458600000001</v>
      </c>
      <c r="LE73" s="92">
        <v>8.0166959300000007E-2</v>
      </c>
      <c r="LF73" s="92">
        <v>3.2024642999999999</v>
      </c>
      <c r="LG73" s="92">
        <v>0.390264467</v>
      </c>
      <c r="LH73" s="92">
        <v>81.992866699999993</v>
      </c>
      <c r="LI73" s="92">
        <v>0</v>
      </c>
      <c r="LJ73" s="92">
        <v>113.094272</v>
      </c>
      <c r="LK73" s="92">
        <v>73.253176100000005</v>
      </c>
      <c r="LL73" s="92">
        <v>0</v>
      </c>
      <c r="LM73" s="92">
        <v>0</v>
      </c>
      <c r="LN73" s="92">
        <v>0</v>
      </c>
      <c r="LO73" s="92">
        <v>0</v>
      </c>
      <c r="LP73" s="92">
        <v>0</v>
      </c>
      <c r="LQ73" s="92">
        <v>1.76252857</v>
      </c>
      <c r="LR73" s="92">
        <v>0</v>
      </c>
      <c r="LS73" s="92">
        <v>0</v>
      </c>
      <c r="LT73" s="92">
        <v>0</v>
      </c>
      <c r="LU73" s="92">
        <v>0</v>
      </c>
      <c r="LV73" s="92">
        <v>0</v>
      </c>
      <c r="LW73" s="92">
        <v>0</v>
      </c>
      <c r="LX73" s="92">
        <v>0</v>
      </c>
      <c r="LY73" s="92">
        <v>0</v>
      </c>
      <c r="LZ73" s="92">
        <v>0</v>
      </c>
      <c r="MA73" s="92">
        <v>0</v>
      </c>
      <c r="MB73" s="92">
        <v>0</v>
      </c>
      <c r="MC73" s="92">
        <v>0</v>
      </c>
      <c r="MD73" s="92">
        <v>0</v>
      </c>
      <c r="ME73" s="92">
        <v>0</v>
      </c>
      <c r="MF73" s="92">
        <v>0</v>
      </c>
      <c r="MG73" s="92">
        <v>0</v>
      </c>
      <c r="MH73" s="92">
        <v>0</v>
      </c>
      <c r="MI73" s="92">
        <v>0</v>
      </c>
      <c r="MJ73" s="92">
        <v>0</v>
      </c>
      <c r="MK73" s="92">
        <v>0</v>
      </c>
      <c r="ML73" s="92">
        <v>0</v>
      </c>
      <c r="MM73" s="92">
        <v>0</v>
      </c>
      <c r="MN73" s="92">
        <v>0</v>
      </c>
      <c r="MO73" s="92">
        <v>0</v>
      </c>
      <c r="MP73" s="92">
        <v>0</v>
      </c>
      <c r="MQ73" s="92">
        <v>0</v>
      </c>
      <c r="MR73" s="92">
        <v>0</v>
      </c>
      <c r="MS73" s="92">
        <v>0</v>
      </c>
      <c r="MT73" s="92">
        <v>0</v>
      </c>
      <c r="MU73" s="92">
        <v>0</v>
      </c>
      <c r="MV73" s="92">
        <v>0</v>
      </c>
      <c r="MW73" s="92">
        <v>0</v>
      </c>
      <c r="MX73" s="92">
        <v>0</v>
      </c>
      <c r="MY73" s="92">
        <v>0</v>
      </c>
      <c r="MZ73" s="92">
        <v>0</v>
      </c>
      <c r="NA73" s="92">
        <v>0</v>
      </c>
      <c r="NB73" s="92">
        <v>0</v>
      </c>
      <c r="NC73" s="92">
        <v>0</v>
      </c>
      <c r="ND73" s="92">
        <v>0</v>
      </c>
      <c r="NE73" s="92">
        <v>0</v>
      </c>
      <c r="NF73" s="92">
        <v>0</v>
      </c>
      <c r="NG73" s="92">
        <v>0</v>
      </c>
      <c r="NH73" s="92">
        <v>0</v>
      </c>
      <c r="NI73" s="92">
        <v>0</v>
      </c>
      <c r="NJ73" s="92">
        <v>0</v>
      </c>
      <c r="NK73" s="92">
        <v>0</v>
      </c>
      <c r="NL73" s="92">
        <v>0</v>
      </c>
      <c r="NM73" s="92">
        <v>0.37044170700000001</v>
      </c>
      <c r="NN73" s="92">
        <v>4.3905426899999998E-4</v>
      </c>
      <c r="NO73" s="92">
        <v>1.84218574E-4</v>
      </c>
      <c r="NP73" s="92">
        <v>7.3590593199999998E-3</v>
      </c>
      <c r="NQ73" s="92">
        <v>8.9680292800000002E-4</v>
      </c>
      <c r="NR73" s="92">
        <v>0.18841439400000001</v>
      </c>
      <c r="NS73" s="92">
        <v>0</v>
      </c>
      <c r="NT73" s="92">
        <v>0.25988344600000002</v>
      </c>
      <c r="NU73" s="92">
        <v>0.16833113999999999</v>
      </c>
      <c r="NV73" s="92">
        <v>0</v>
      </c>
      <c r="NW73" s="92">
        <v>0</v>
      </c>
      <c r="NX73" s="92">
        <v>0</v>
      </c>
      <c r="NY73" s="92">
        <v>0</v>
      </c>
      <c r="NZ73" s="92">
        <v>0</v>
      </c>
      <c r="OA73" s="92">
        <v>4.0501785700000001E-3</v>
      </c>
      <c r="OB73" s="92">
        <v>0</v>
      </c>
      <c r="OC73" s="92">
        <v>0</v>
      </c>
      <c r="OD73" s="92">
        <v>0</v>
      </c>
      <c r="OE73" s="92">
        <v>0</v>
      </c>
      <c r="OF73" s="92">
        <v>0</v>
      </c>
      <c r="OG73" s="92">
        <v>0</v>
      </c>
      <c r="OH73" s="92">
        <v>0</v>
      </c>
      <c r="OI73" s="92">
        <v>0</v>
      </c>
      <c r="OJ73" s="92">
        <v>0</v>
      </c>
      <c r="OK73" s="92">
        <v>0</v>
      </c>
      <c r="OL73" s="92">
        <v>0</v>
      </c>
      <c r="OM73" s="92">
        <v>0</v>
      </c>
      <c r="ON73" s="92">
        <v>0</v>
      </c>
      <c r="OO73" s="92">
        <v>0</v>
      </c>
      <c r="OP73" s="92">
        <v>0</v>
      </c>
      <c r="OQ73" s="92">
        <v>0</v>
      </c>
      <c r="OR73" s="92">
        <v>0</v>
      </c>
      <c r="OS73" s="92">
        <v>0</v>
      </c>
      <c r="OT73" s="92">
        <v>0</v>
      </c>
      <c r="OU73" s="92">
        <v>0</v>
      </c>
      <c r="OV73" s="92">
        <v>0</v>
      </c>
      <c r="OW73" s="92">
        <v>0</v>
      </c>
      <c r="OX73" s="92">
        <v>0</v>
      </c>
      <c r="OY73" s="92">
        <v>0</v>
      </c>
      <c r="OZ73" s="92">
        <v>0</v>
      </c>
      <c r="PA73" s="92">
        <v>0</v>
      </c>
      <c r="PB73" s="92">
        <v>0</v>
      </c>
      <c r="PC73" s="92">
        <v>0</v>
      </c>
      <c r="PD73" s="92">
        <v>0</v>
      </c>
      <c r="PE73" s="92">
        <v>0</v>
      </c>
      <c r="PF73" s="92">
        <v>0</v>
      </c>
      <c r="PG73" s="92">
        <v>0</v>
      </c>
      <c r="PH73" s="92">
        <v>0</v>
      </c>
      <c r="PI73" s="92">
        <v>0</v>
      </c>
      <c r="PJ73" s="92">
        <v>0</v>
      </c>
      <c r="PK73" s="92">
        <v>0</v>
      </c>
      <c r="PL73" s="92">
        <v>0</v>
      </c>
      <c r="PM73" s="92">
        <v>0</v>
      </c>
      <c r="PN73" s="92">
        <v>0</v>
      </c>
      <c r="PO73" s="92">
        <v>0</v>
      </c>
      <c r="PP73" s="92">
        <v>0</v>
      </c>
      <c r="PQ73" s="92">
        <v>0</v>
      </c>
      <c r="PR73" s="92">
        <v>0</v>
      </c>
      <c r="PS73" s="92">
        <v>0</v>
      </c>
      <c r="PT73" s="92">
        <v>0</v>
      </c>
      <c r="PU73" s="92">
        <v>0</v>
      </c>
      <c r="PV73" s="92">
        <v>0</v>
      </c>
      <c r="PW73" s="92">
        <v>26138.367999999999</v>
      </c>
      <c r="PX73" s="92">
        <v>30.979670599999999</v>
      </c>
      <c r="PY73" s="92">
        <v>12.9984632</v>
      </c>
      <c r="PZ73" s="92">
        <v>423.09997600000003</v>
      </c>
      <c r="QA73" s="92">
        <v>51.560570599999998</v>
      </c>
      <c r="QB73" s="92">
        <v>12475.191699999999</v>
      </c>
      <c r="QC73" s="92">
        <v>0</v>
      </c>
      <c r="QD73" s="92">
        <v>2583.0279399999999</v>
      </c>
      <c r="QE73" s="92">
        <v>4107.8476600000004</v>
      </c>
      <c r="QF73" s="92">
        <v>0</v>
      </c>
      <c r="QG73" s="92">
        <v>0</v>
      </c>
      <c r="QH73" s="92">
        <v>0</v>
      </c>
      <c r="QI73" s="92">
        <v>0</v>
      </c>
      <c r="QJ73" s="92">
        <v>0</v>
      </c>
      <c r="QK73" s="92">
        <v>264.610882</v>
      </c>
      <c r="QL73" s="92">
        <v>0</v>
      </c>
      <c r="QM73" s="92">
        <v>0</v>
      </c>
      <c r="QN73" s="92">
        <v>0</v>
      </c>
      <c r="QO73" s="92">
        <v>0</v>
      </c>
      <c r="QP73" s="92">
        <v>0</v>
      </c>
      <c r="QQ73" s="92">
        <v>0</v>
      </c>
      <c r="QR73" s="92">
        <v>0</v>
      </c>
      <c r="QS73" s="92">
        <v>0</v>
      </c>
      <c r="QT73" s="92">
        <v>0</v>
      </c>
      <c r="QU73" s="92">
        <v>0</v>
      </c>
      <c r="QV73" s="92">
        <v>0</v>
      </c>
      <c r="QW73" s="92">
        <v>0</v>
      </c>
      <c r="QX73" s="92">
        <v>0</v>
      </c>
      <c r="QY73" s="92">
        <v>0</v>
      </c>
      <c r="QZ73" s="92">
        <v>0</v>
      </c>
      <c r="RA73" s="92">
        <v>0</v>
      </c>
      <c r="RB73" s="92">
        <v>0</v>
      </c>
      <c r="RC73" s="92">
        <v>0</v>
      </c>
      <c r="RD73" s="92">
        <v>0</v>
      </c>
      <c r="RE73" s="92">
        <v>0</v>
      </c>
      <c r="RF73" s="92">
        <v>0</v>
      </c>
      <c r="RG73" s="92">
        <v>0</v>
      </c>
      <c r="RH73" s="92">
        <v>0</v>
      </c>
      <c r="RI73" s="92">
        <v>0</v>
      </c>
      <c r="RJ73" s="92">
        <v>0</v>
      </c>
      <c r="RK73" s="92">
        <v>0</v>
      </c>
      <c r="RL73" s="92">
        <v>0</v>
      </c>
      <c r="RM73" s="92">
        <v>0</v>
      </c>
      <c r="RN73" s="92">
        <v>0</v>
      </c>
      <c r="RO73" s="92">
        <v>0</v>
      </c>
      <c r="RP73" s="92">
        <v>0</v>
      </c>
      <c r="RQ73" s="92">
        <v>0</v>
      </c>
      <c r="RR73" s="92">
        <v>0</v>
      </c>
      <c r="RS73" s="92">
        <v>0</v>
      </c>
      <c r="RT73" s="92">
        <v>0</v>
      </c>
      <c r="RU73" s="92">
        <v>0</v>
      </c>
      <c r="RV73" s="92">
        <v>0</v>
      </c>
      <c r="RW73" s="92">
        <v>0</v>
      </c>
      <c r="RX73" s="92">
        <v>0</v>
      </c>
      <c r="RY73" s="92">
        <v>0</v>
      </c>
      <c r="RZ73" s="92">
        <v>0</v>
      </c>
      <c r="SA73" s="92">
        <v>0</v>
      </c>
      <c r="SB73" s="92">
        <v>0</v>
      </c>
      <c r="SC73" s="92">
        <v>0</v>
      </c>
      <c r="SD73" s="92">
        <v>0</v>
      </c>
      <c r="SE73" s="92">
        <v>0</v>
      </c>
      <c r="SF73" s="92">
        <v>0</v>
      </c>
      <c r="SG73" s="92">
        <v>0.56714430500000002</v>
      </c>
      <c r="SH73" s="92">
        <v>6.7218977700000005E-4</v>
      </c>
      <c r="SI73" s="92">
        <v>2.82037668E-4</v>
      </c>
      <c r="SJ73" s="92">
        <v>9.1803261099999995E-3</v>
      </c>
      <c r="SK73" s="92">
        <v>1.1187494200000001E-3</v>
      </c>
      <c r="SL73" s="92">
        <v>0.27068384400000001</v>
      </c>
      <c r="SM73" s="92">
        <v>0</v>
      </c>
      <c r="SN73" s="92">
        <v>5.6045946899999997E-2</v>
      </c>
      <c r="SO73" s="92">
        <v>8.9131135E-2</v>
      </c>
      <c r="SP73" s="92">
        <v>0</v>
      </c>
      <c r="SQ73" s="92">
        <v>0</v>
      </c>
      <c r="SR73" s="92">
        <v>0</v>
      </c>
      <c r="SS73" s="92">
        <v>0</v>
      </c>
      <c r="ST73" s="92">
        <v>0</v>
      </c>
      <c r="SU73" s="92">
        <v>5.7414661400000001E-3</v>
      </c>
      <c r="SV73" s="92">
        <v>0</v>
      </c>
      <c r="SW73" s="92">
        <v>0</v>
      </c>
      <c r="SX73" s="92">
        <v>0</v>
      </c>
      <c r="SY73" s="92">
        <v>435.17305199999998</v>
      </c>
      <c r="SZ73" s="92">
        <v>46087.684800000003</v>
      </c>
      <c r="TA73" s="92">
        <v>326.72367700000001</v>
      </c>
      <c r="TB73" s="92">
        <v>100.80915</v>
      </c>
      <c r="TC73" s="92">
        <v>7.5890307000000004</v>
      </c>
      <c r="TD73" s="92">
        <v>0</v>
      </c>
      <c r="TE73" s="92">
        <v>0</v>
      </c>
      <c r="TF73" s="92">
        <v>1</v>
      </c>
      <c r="TG73" s="92">
        <v>-137909.42800000001</v>
      </c>
      <c r="TH73" s="92">
        <v>-1302.18011</v>
      </c>
      <c r="TI73" s="92">
        <v>-60.0144667</v>
      </c>
      <c r="TJ73" s="92">
        <v>-341.36185</v>
      </c>
      <c r="TK73" s="92">
        <v>-3.22323585</v>
      </c>
      <c r="TL73" s="92">
        <v>2.2198832500000001E-2</v>
      </c>
      <c r="TM73" s="92">
        <v>2.35100219</v>
      </c>
      <c r="TN73" s="92">
        <v>105.906569</v>
      </c>
      <c r="TO73" s="92">
        <v>0</v>
      </c>
      <c r="TP73" s="92">
        <v>0.36378091000000001</v>
      </c>
      <c r="TQ73" s="92">
        <v>-987791918.22099996</v>
      </c>
      <c r="TR73" s="92">
        <v>0.37285903333333398</v>
      </c>
      <c r="TS73" s="92">
        <v>0</v>
      </c>
      <c r="TT73" s="92">
        <v>0</v>
      </c>
      <c r="TU73" s="92">
        <v>0</v>
      </c>
      <c r="TV73" s="92">
        <v>0</v>
      </c>
      <c r="TW73" s="92">
        <v>0</v>
      </c>
      <c r="TX73" s="92">
        <v>0</v>
      </c>
      <c r="TY73" s="92">
        <v>0</v>
      </c>
      <c r="TZ73" s="92">
        <v>0</v>
      </c>
      <c r="UA73" s="92">
        <v>0</v>
      </c>
      <c r="UB73" s="92">
        <v>0</v>
      </c>
      <c r="UC73" s="92">
        <v>0</v>
      </c>
      <c r="UD73" s="92">
        <v>0</v>
      </c>
      <c r="UE73" s="92">
        <v>0</v>
      </c>
      <c r="UF73" s="92">
        <v>0</v>
      </c>
      <c r="UG73" s="92">
        <v>0</v>
      </c>
      <c r="UH73" s="92">
        <v>0</v>
      </c>
      <c r="UI73" s="92">
        <v>0</v>
      </c>
      <c r="UJ73" s="92">
        <v>0</v>
      </c>
      <c r="UK73" s="92">
        <v>0</v>
      </c>
      <c r="UL73" s="92">
        <v>0</v>
      </c>
      <c r="UM73" s="92">
        <v>0</v>
      </c>
      <c r="UN73" s="92">
        <v>0</v>
      </c>
      <c r="UO73" s="92">
        <v>0</v>
      </c>
      <c r="UP73" s="92">
        <v>0</v>
      </c>
      <c r="UQ73" s="92">
        <v>0</v>
      </c>
      <c r="UR73" s="92">
        <v>0</v>
      </c>
      <c r="US73" s="92">
        <v>0</v>
      </c>
      <c r="UT73" s="92">
        <v>0</v>
      </c>
      <c r="UU73" s="92">
        <v>0</v>
      </c>
      <c r="UV73" s="92">
        <v>0</v>
      </c>
      <c r="UW73" s="92">
        <v>0</v>
      </c>
      <c r="UX73" s="92">
        <v>0</v>
      </c>
      <c r="UY73" s="92">
        <v>0</v>
      </c>
      <c r="UZ73" s="92">
        <v>0</v>
      </c>
      <c r="VA73" s="92">
        <v>0</v>
      </c>
      <c r="VB73" s="92">
        <v>0</v>
      </c>
      <c r="VC73" s="92">
        <v>0</v>
      </c>
      <c r="VD73" s="92">
        <v>0</v>
      </c>
      <c r="VE73" s="92">
        <v>0</v>
      </c>
      <c r="VF73" s="92">
        <v>0</v>
      </c>
      <c r="VG73" s="92">
        <v>0</v>
      </c>
      <c r="VH73" s="92">
        <v>0</v>
      </c>
      <c r="VI73" s="92">
        <v>0</v>
      </c>
      <c r="VJ73" s="92">
        <v>0</v>
      </c>
      <c r="VK73" s="92">
        <v>0</v>
      </c>
      <c r="VL73" s="92">
        <v>0</v>
      </c>
      <c r="VM73" s="92">
        <v>0</v>
      </c>
      <c r="VN73" s="92">
        <v>0</v>
      </c>
      <c r="VO73" s="92">
        <v>0</v>
      </c>
      <c r="VP73" s="92">
        <v>0</v>
      </c>
      <c r="VQ73" s="92">
        <v>0</v>
      </c>
      <c r="VR73" s="92">
        <v>0</v>
      </c>
      <c r="VS73" s="92">
        <v>0</v>
      </c>
      <c r="VT73" s="92">
        <v>0</v>
      </c>
      <c r="VU73" s="92">
        <v>0</v>
      </c>
      <c r="VV73" s="92">
        <v>0</v>
      </c>
      <c r="VW73" s="92">
        <v>0</v>
      </c>
      <c r="VX73" s="92">
        <v>0</v>
      </c>
      <c r="VY73" s="92">
        <v>0</v>
      </c>
      <c r="VZ73" s="92">
        <v>0</v>
      </c>
      <c r="WA73" s="92">
        <v>0</v>
      </c>
      <c r="WB73" s="92">
        <v>0</v>
      </c>
      <c r="WC73" s="92">
        <v>0.49018843611111201</v>
      </c>
    </row>
    <row r="74" spans="2:601" ht="13.5" customHeight="1">
      <c r="B74" s="851" t="s">
        <v>2766</v>
      </c>
      <c r="C74" s="92">
        <v>0</v>
      </c>
      <c r="D74" s="92">
        <v>277415.185</v>
      </c>
      <c r="E74" s="92">
        <v>-832.77349500000003</v>
      </c>
      <c r="F74" s="92">
        <v>10545.6834</v>
      </c>
      <c r="G74" s="92">
        <v>0.124149416</v>
      </c>
      <c r="H74" s="92">
        <v>19.706325499999998</v>
      </c>
      <c r="I74" s="92">
        <v>6.6137739900000003</v>
      </c>
      <c r="J74" s="92">
        <v>2.77501007</v>
      </c>
      <c r="K74" s="92">
        <v>110.85450400000001</v>
      </c>
      <c r="L74" s="92">
        <v>13.5091511</v>
      </c>
      <c r="M74" s="92">
        <v>4.22251719E-7</v>
      </c>
      <c r="N74" s="92">
        <v>0</v>
      </c>
      <c r="O74" s="92">
        <v>0.54035617599999997</v>
      </c>
      <c r="P74" s="92">
        <v>0.176367307</v>
      </c>
      <c r="Q74" s="92">
        <v>7.4000268499999994E-2</v>
      </c>
      <c r="R74" s="92">
        <v>2.9561203800000002</v>
      </c>
      <c r="S74" s="92">
        <v>0.360244061</v>
      </c>
      <c r="T74" s="92">
        <v>67.764710699999995</v>
      </c>
      <c r="U74" s="92">
        <v>4.3150782899999998</v>
      </c>
      <c r="V74" s="92">
        <v>2.9280880200000001</v>
      </c>
      <c r="W74" s="92">
        <v>3.4714250199999999</v>
      </c>
      <c r="X74" s="92">
        <v>24.130007899999999</v>
      </c>
      <c r="Y74" s="92">
        <v>1.14637807E-2</v>
      </c>
      <c r="Z74" s="92">
        <v>4.1571746799999999E-7</v>
      </c>
      <c r="AA74" s="92">
        <v>3.2811863199999999E-5</v>
      </c>
      <c r="AB74" s="92">
        <v>1.7180783300000002E-5</v>
      </c>
      <c r="AC74" s="92">
        <v>2.1208628399999999E-10</v>
      </c>
      <c r="AD74" s="92">
        <v>18.776587200000002</v>
      </c>
      <c r="AE74" s="92">
        <v>0</v>
      </c>
      <c r="AF74" s="92">
        <v>0</v>
      </c>
      <c r="AG74" s="92">
        <v>0</v>
      </c>
      <c r="AH74" s="92">
        <v>0</v>
      </c>
      <c r="AI74" s="92">
        <v>0</v>
      </c>
      <c r="AJ74" s="92">
        <v>0</v>
      </c>
      <c r="AK74" s="92">
        <v>0</v>
      </c>
      <c r="AL74" s="92">
        <v>0</v>
      </c>
      <c r="AM74" s="92">
        <v>0</v>
      </c>
      <c r="AN74" s="92">
        <v>5.5034878499999999E-8</v>
      </c>
      <c r="AO74" s="92">
        <v>0</v>
      </c>
      <c r="AP74" s="92">
        <v>0</v>
      </c>
      <c r="AQ74" s="92">
        <v>0</v>
      </c>
      <c r="AR74" s="92">
        <v>0</v>
      </c>
      <c r="AS74" s="92">
        <v>0</v>
      </c>
      <c r="AT74" s="92">
        <v>0</v>
      </c>
      <c r="AU74" s="92">
        <v>0</v>
      </c>
      <c r="AV74" s="92">
        <v>0</v>
      </c>
      <c r="AW74" s="92">
        <v>0</v>
      </c>
      <c r="AX74" s="92">
        <v>0</v>
      </c>
      <c r="AY74" s="92">
        <v>0</v>
      </c>
      <c r="AZ74" s="92">
        <v>0</v>
      </c>
      <c r="BA74" s="92">
        <v>0</v>
      </c>
      <c r="BB74" s="92">
        <v>0</v>
      </c>
      <c r="BC74" s="92">
        <v>0</v>
      </c>
      <c r="BD74" s="92">
        <v>0</v>
      </c>
      <c r="BE74" s="92">
        <v>0</v>
      </c>
      <c r="BF74" s="92">
        <v>0</v>
      </c>
      <c r="BG74" s="92">
        <v>0</v>
      </c>
      <c r="BH74" s="92">
        <v>0</v>
      </c>
      <c r="BI74" s="92">
        <v>0</v>
      </c>
      <c r="BJ74" s="92">
        <v>0</v>
      </c>
      <c r="BK74" s="92">
        <v>0</v>
      </c>
      <c r="BL74" s="92">
        <v>0</v>
      </c>
      <c r="BM74" s="92">
        <v>0</v>
      </c>
      <c r="BN74" s="92">
        <v>0</v>
      </c>
      <c r="BO74" s="92">
        <v>0</v>
      </c>
      <c r="BP74" s="92">
        <v>0.97421770699999999</v>
      </c>
      <c r="BQ74" s="92">
        <v>1.14690111E-5</v>
      </c>
      <c r="BR74" s="92">
        <v>1.82048433E-3</v>
      </c>
      <c r="BS74" s="92">
        <v>6.10985131E-4</v>
      </c>
      <c r="BT74" s="92">
        <v>2.5635739800000001E-4</v>
      </c>
      <c r="BU74" s="92">
        <v>1.02408177E-2</v>
      </c>
      <c r="BV74" s="92">
        <v>1.24798495E-3</v>
      </c>
      <c r="BW74" s="92">
        <v>3.90079132E-11</v>
      </c>
      <c r="BX74" s="92">
        <v>0</v>
      </c>
      <c r="BY74" s="92">
        <v>4.9918486700000003E-5</v>
      </c>
      <c r="BZ74" s="92">
        <v>1.6292936900000001E-5</v>
      </c>
      <c r="CA74" s="92">
        <v>6.8361972800000002E-6</v>
      </c>
      <c r="CB74" s="92">
        <v>2.7308849700000002E-4</v>
      </c>
      <c r="CC74" s="92">
        <v>3.3279601800000001E-5</v>
      </c>
      <c r="CD74" s="92">
        <v>6.2601520299999996E-3</v>
      </c>
      <c r="CE74" s="92">
        <v>3.98629992E-4</v>
      </c>
      <c r="CF74" s="92">
        <v>2.7049884800000001E-4</v>
      </c>
      <c r="CG74" s="92">
        <v>3.2069270499999997E-4</v>
      </c>
      <c r="CH74" s="92">
        <v>2.2291472399999998E-3</v>
      </c>
      <c r="CI74" s="92">
        <v>1.05903219E-6</v>
      </c>
      <c r="CJ74" s="92">
        <v>3.84042745E-11</v>
      </c>
      <c r="CK74" s="92">
        <v>3.0311831899999998E-9</v>
      </c>
      <c r="CL74" s="92">
        <v>1.5871729400000001E-9</v>
      </c>
      <c r="CM74" s="92">
        <v>1.9592681299999998E-14</v>
      </c>
      <c r="CN74" s="92">
        <v>1.7345944400000001E-3</v>
      </c>
      <c r="CO74" s="92">
        <v>0</v>
      </c>
      <c r="CP74" s="92">
        <v>0</v>
      </c>
      <c r="CQ74" s="92">
        <v>0</v>
      </c>
      <c r="CR74" s="92">
        <v>0</v>
      </c>
      <c r="CS74" s="92">
        <v>0</v>
      </c>
      <c r="CT74" s="92">
        <v>0</v>
      </c>
      <c r="CU74" s="92">
        <v>0</v>
      </c>
      <c r="CV74" s="92">
        <v>0</v>
      </c>
      <c r="CW74" s="92">
        <v>0</v>
      </c>
      <c r="CX74" s="92">
        <v>5.0841610999999998E-12</v>
      </c>
      <c r="CY74" s="92">
        <v>0</v>
      </c>
      <c r="CZ74" s="92">
        <v>0</v>
      </c>
      <c r="DA74" s="92">
        <v>0</v>
      </c>
      <c r="DB74" s="92">
        <v>0</v>
      </c>
      <c r="DC74" s="92">
        <v>0</v>
      </c>
      <c r="DD74" s="92">
        <v>0</v>
      </c>
      <c r="DE74" s="92">
        <v>0</v>
      </c>
      <c r="DF74" s="92">
        <v>0</v>
      </c>
      <c r="DG74" s="92">
        <v>0</v>
      </c>
      <c r="DH74" s="92">
        <v>0</v>
      </c>
      <c r="DI74" s="92">
        <v>0</v>
      </c>
      <c r="DJ74" s="92">
        <v>0</v>
      </c>
      <c r="DK74" s="92">
        <v>0</v>
      </c>
      <c r="DL74" s="92">
        <v>0</v>
      </c>
      <c r="DM74" s="92">
        <v>0</v>
      </c>
      <c r="DN74" s="92">
        <v>0</v>
      </c>
      <c r="DO74" s="92">
        <v>0</v>
      </c>
      <c r="DP74" s="92">
        <v>0</v>
      </c>
      <c r="DQ74" s="92">
        <v>0</v>
      </c>
      <c r="DR74" s="92">
        <v>0</v>
      </c>
      <c r="DS74" s="92">
        <v>0</v>
      </c>
      <c r="DT74" s="92">
        <v>0</v>
      </c>
      <c r="DU74" s="92">
        <v>0</v>
      </c>
      <c r="DV74" s="92">
        <v>0</v>
      </c>
      <c r="DW74" s="92">
        <v>0</v>
      </c>
      <c r="DX74" s="92">
        <v>0</v>
      </c>
      <c r="DY74" s="92">
        <v>0</v>
      </c>
      <c r="DZ74" s="92">
        <v>189983.43900000001</v>
      </c>
      <c r="EA74" s="92">
        <v>5.7194444200000003</v>
      </c>
      <c r="EB74" s="92">
        <v>3550.2458900000001</v>
      </c>
      <c r="EC74" s="92">
        <v>1191.5221799999999</v>
      </c>
      <c r="ED74" s="92">
        <v>499.93937599999998</v>
      </c>
      <c r="EE74" s="92">
        <v>16642.741900000001</v>
      </c>
      <c r="EF74" s="92">
        <v>2028.1477600000001</v>
      </c>
      <c r="EG74" s="92">
        <v>1.44536797E-4</v>
      </c>
      <c r="EH74" s="92">
        <v>0</v>
      </c>
      <c r="EI74" s="92">
        <v>87.614647199999993</v>
      </c>
      <c r="EJ74" s="92">
        <v>28.596618400000001</v>
      </c>
      <c r="EK74" s="92">
        <v>11.998581100000001</v>
      </c>
      <c r="EL74" s="92">
        <v>390.55115499999999</v>
      </c>
      <c r="EM74" s="92">
        <v>47.594047600000003</v>
      </c>
      <c r="EN74" s="92">
        <v>12208.3331</v>
      </c>
      <c r="EO74" s="92">
        <v>656.53795400000001</v>
      </c>
      <c r="EP74" s="92">
        <v>369.26118000000002</v>
      </c>
      <c r="EQ74" s="92">
        <v>333.55381699999998</v>
      </c>
      <c r="ER74" s="92">
        <v>1449.0687499999999</v>
      </c>
      <c r="ES74" s="92">
        <v>1.0326440699999999</v>
      </c>
      <c r="ET74" s="92">
        <v>6.3250282099999995E-5</v>
      </c>
      <c r="EU74" s="92">
        <v>3.0217993599999998E-3</v>
      </c>
      <c r="EV74" s="92">
        <v>2.02886564E-3</v>
      </c>
      <c r="EW74" s="92">
        <v>3.6119481900000001E-9</v>
      </c>
      <c r="EX74" s="92">
        <v>1841.59791</v>
      </c>
      <c r="EY74" s="92">
        <v>0</v>
      </c>
      <c r="EZ74" s="92">
        <v>0</v>
      </c>
      <c r="FA74" s="92">
        <v>0</v>
      </c>
      <c r="FB74" s="92">
        <v>0</v>
      </c>
      <c r="FC74" s="92">
        <v>0</v>
      </c>
      <c r="FD74" s="92">
        <v>0</v>
      </c>
      <c r="FE74" s="92">
        <v>0</v>
      </c>
      <c r="FF74" s="92">
        <v>0</v>
      </c>
      <c r="FG74" s="92">
        <v>0</v>
      </c>
      <c r="FH74" s="92">
        <v>1.5545523800000001E-5</v>
      </c>
      <c r="FI74" s="92">
        <v>0</v>
      </c>
      <c r="FJ74" s="92">
        <v>0</v>
      </c>
      <c r="FK74" s="92">
        <v>0</v>
      </c>
      <c r="FL74" s="92">
        <v>0</v>
      </c>
      <c r="FM74" s="92">
        <v>0</v>
      </c>
      <c r="FN74" s="92">
        <v>0</v>
      </c>
      <c r="FO74" s="92">
        <v>0</v>
      </c>
      <c r="FP74" s="92">
        <v>0</v>
      </c>
      <c r="FQ74" s="92">
        <v>0</v>
      </c>
      <c r="FR74" s="92">
        <v>0</v>
      </c>
      <c r="FS74" s="92">
        <v>0</v>
      </c>
      <c r="FT74" s="92">
        <v>0</v>
      </c>
      <c r="FU74" s="92">
        <v>0</v>
      </c>
      <c r="FV74" s="92">
        <v>0</v>
      </c>
      <c r="FW74" s="92">
        <v>0</v>
      </c>
      <c r="FX74" s="92">
        <v>0</v>
      </c>
      <c r="FY74" s="92">
        <v>0</v>
      </c>
      <c r="FZ74" s="92">
        <v>0</v>
      </c>
      <c r="GA74" s="92">
        <v>0</v>
      </c>
      <c r="GB74" s="92">
        <v>0</v>
      </c>
      <c r="GC74" s="92">
        <v>0</v>
      </c>
      <c r="GD74" s="92">
        <v>0</v>
      </c>
      <c r="GE74" s="92">
        <v>0</v>
      </c>
      <c r="GF74" s="92">
        <v>0</v>
      </c>
      <c r="GG74" s="92">
        <v>0</v>
      </c>
      <c r="GH74" s="92">
        <v>0</v>
      </c>
      <c r="GI74" s="92">
        <v>0</v>
      </c>
      <c r="GJ74" s="92">
        <v>0.82127476399999999</v>
      </c>
      <c r="GK74" s="92">
        <v>2.4724446500000001E-5</v>
      </c>
      <c r="GL74" s="92">
        <v>1.53472712E-2</v>
      </c>
      <c r="GM74" s="92">
        <v>5.1508021099999999E-3</v>
      </c>
      <c r="GN74" s="92">
        <v>2.1611757100000002E-3</v>
      </c>
      <c r="GO74" s="92">
        <v>7.1944502100000002E-2</v>
      </c>
      <c r="GP74" s="92">
        <v>8.7674303999999998E-3</v>
      </c>
      <c r="GQ74" s="92">
        <v>6.2481458899999997E-10</v>
      </c>
      <c r="GR74" s="92">
        <v>0</v>
      </c>
      <c r="GS74" s="92">
        <v>3.7874721700000002E-4</v>
      </c>
      <c r="GT74" s="92">
        <v>1.23619623E-4</v>
      </c>
      <c r="GU74" s="92">
        <v>5.1868373200000002E-5</v>
      </c>
      <c r="GV74" s="92">
        <v>1.6883040500000001E-3</v>
      </c>
      <c r="GW74" s="92">
        <v>2.05743145E-4</v>
      </c>
      <c r="GX74" s="92">
        <v>5.2775104699999999E-2</v>
      </c>
      <c r="GY74" s="92">
        <v>2.8381318800000002E-3</v>
      </c>
      <c r="GZ74" s="92">
        <v>1.59627013E-3</v>
      </c>
      <c r="HA74" s="92">
        <v>1.44191164E-3</v>
      </c>
      <c r="HB74" s="92">
        <v>6.2641438699999998E-3</v>
      </c>
      <c r="HC74" s="92">
        <v>4.4639918099999997E-6</v>
      </c>
      <c r="HD74" s="92">
        <v>2.7342309899999998E-10</v>
      </c>
      <c r="HE74" s="92">
        <v>1.30628626E-8</v>
      </c>
      <c r="HF74" s="92">
        <v>8.7705336999999998E-9</v>
      </c>
      <c r="HG74" s="92">
        <v>1.5614002600000001E-14</v>
      </c>
      <c r="HH74" s="92">
        <v>7.9609985999999997E-3</v>
      </c>
      <c r="HI74" s="92">
        <v>0</v>
      </c>
      <c r="HJ74" s="92">
        <v>0</v>
      </c>
      <c r="HK74" s="92">
        <v>0</v>
      </c>
      <c r="HL74" s="92">
        <v>0</v>
      </c>
      <c r="HM74" s="92">
        <v>0</v>
      </c>
      <c r="HN74" s="92">
        <v>0</v>
      </c>
      <c r="HO74" s="92">
        <v>0</v>
      </c>
      <c r="HP74" s="92">
        <v>0</v>
      </c>
      <c r="HQ74" s="92">
        <v>0</v>
      </c>
      <c r="HR74" s="92">
        <v>6.7201365000000004E-11</v>
      </c>
      <c r="HS74" s="92">
        <v>0</v>
      </c>
      <c r="HT74" s="92">
        <v>0</v>
      </c>
      <c r="HU74" s="92">
        <v>0</v>
      </c>
      <c r="HV74" s="92">
        <v>0</v>
      </c>
      <c r="HW74" s="92">
        <v>0</v>
      </c>
      <c r="HX74" s="92">
        <v>0</v>
      </c>
      <c r="HY74" s="92">
        <v>0</v>
      </c>
      <c r="HZ74" s="92">
        <v>0</v>
      </c>
      <c r="IA74" s="92">
        <v>0</v>
      </c>
      <c r="IB74" s="92">
        <v>0</v>
      </c>
      <c r="IC74" s="92">
        <v>0</v>
      </c>
      <c r="ID74" s="92">
        <v>0</v>
      </c>
      <c r="IE74" s="92">
        <v>0</v>
      </c>
      <c r="IF74" s="92">
        <v>0</v>
      </c>
      <c r="IG74" s="92">
        <v>0</v>
      </c>
      <c r="IH74" s="92">
        <v>0</v>
      </c>
      <c r="II74" s="92">
        <v>0</v>
      </c>
      <c r="IJ74" s="92">
        <v>0</v>
      </c>
      <c r="IK74" s="92">
        <v>0</v>
      </c>
      <c r="IL74" s="92">
        <v>0</v>
      </c>
      <c r="IM74" s="92">
        <v>0</v>
      </c>
      <c r="IN74" s="92">
        <v>0</v>
      </c>
      <c r="IO74" s="92">
        <v>0</v>
      </c>
      <c r="IP74" s="92">
        <v>0</v>
      </c>
      <c r="IQ74" s="92">
        <v>0</v>
      </c>
      <c r="IR74" s="92">
        <v>0</v>
      </c>
      <c r="IS74" s="92">
        <v>0</v>
      </c>
      <c r="IT74" s="92">
        <v>10824.7708</v>
      </c>
      <c r="IU74" s="92">
        <v>231327.50099999999</v>
      </c>
      <c r="IV74" s="92">
        <v>3887.8711400000002</v>
      </c>
      <c r="IW74" s="92">
        <v>100.702778</v>
      </c>
      <c r="IX74" s="92">
        <v>1</v>
      </c>
      <c r="IY74" s="92">
        <v>0</v>
      </c>
      <c r="IZ74" s="92">
        <v>1</v>
      </c>
      <c r="JA74" s="92">
        <v>0</v>
      </c>
      <c r="JB74" s="92">
        <v>-71387.945699999997</v>
      </c>
      <c r="JC74" s="92">
        <v>-3340.5373199999999</v>
      </c>
      <c r="JD74" s="92">
        <v>-772.75814800000001</v>
      </c>
      <c r="JE74" s="92">
        <v>-39.510395799999998</v>
      </c>
      <c r="JF74" s="92">
        <v>-1.84885488</v>
      </c>
      <c r="JG74" s="92">
        <v>4.6404018999999998E-2</v>
      </c>
      <c r="JH74" s="92">
        <v>0.99166309799999997</v>
      </c>
      <c r="JI74" s="92">
        <v>21.370198500000001</v>
      </c>
      <c r="JJ74" s="92">
        <v>3678.2884899999999</v>
      </c>
      <c r="JK74" s="92">
        <v>0</v>
      </c>
      <c r="JL74" s="92">
        <v>0</v>
      </c>
      <c r="JM74" s="92">
        <v>0</v>
      </c>
      <c r="JN74" s="92">
        <v>0</v>
      </c>
      <c r="JO74" s="92">
        <v>0</v>
      </c>
      <c r="JP74" s="92">
        <v>0</v>
      </c>
      <c r="JQ74" s="92">
        <v>0</v>
      </c>
      <c r="JR74" s="92">
        <v>0</v>
      </c>
      <c r="JS74" s="92">
        <v>0</v>
      </c>
      <c r="JT74" s="92">
        <v>0</v>
      </c>
      <c r="JU74" s="92">
        <v>0</v>
      </c>
      <c r="JV74" s="92">
        <v>0</v>
      </c>
      <c r="JW74" s="92">
        <v>0</v>
      </c>
      <c r="JX74" s="92">
        <v>0</v>
      </c>
      <c r="JY74" s="92">
        <v>0</v>
      </c>
      <c r="JZ74" s="92">
        <v>0</v>
      </c>
      <c r="KA74" s="92">
        <v>0</v>
      </c>
      <c r="KB74" s="92">
        <v>0</v>
      </c>
      <c r="KC74" s="92">
        <v>0</v>
      </c>
      <c r="KD74" s="92">
        <v>0</v>
      </c>
      <c r="KE74" s="92">
        <v>0</v>
      </c>
      <c r="KF74" s="92">
        <v>0</v>
      </c>
      <c r="KG74" s="92">
        <v>0</v>
      </c>
      <c r="KH74" s="92">
        <v>0</v>
      </c>
      <c r="KI74" s="92">
        <v>0</v>
      </c>
      <c r="KJ74" s="92">
        <v>0</v>
      </c>
      <c r="KK74" s="92">
        <v>0</v>
      </c>
      <c r="KL74" s="92">
        <v>0</v>
      </c>
      <c r="KM74" s="92">
        <v>0</v>
      </c>
      <c r="KN74" s="92">
        <v>0</v>
      </c>
      <c r="KO74" s="92">
        <v>0</v>
      </c>
      <c r="KP74" s="92">
        <v>0</v>
      </c>
      <c r="KQ74" s="92">
        <v>0</v>
      </c>
      <c r="KR74" s="92">
        <v>0</v>
      </c>
      <c r="KS74" s="92">
        <v>0</v>
      </c>
      <c r="KT74" s="92">
        <v>0</v>
      </c>
      <c r="KU74" s="92">
        <v>0</v>
      </c>
      <c r="KV74" s="92">
        <v>0</v>
      </c>
      <c r="KW74" s="92">
        <v>0</v>
      </c>
      <c r="KX74" s="92">
        <v>0</v>
      </c>
      <c r="KY74" s="92">
        <v>0</v>
      </c>
      <c r="KZ74" s="92">
        <v>0</v>
      </c>
      <c r="LA74" s="92">
        <v>0</v>
      </c>
      <c r="LB74" s="92">
        <v>0</v>
      </c>
      <c r="LC74" s="92">
        <v>161.20624799999999</v>
      </c>
      <c r="LD74" s="92">
        <v>0.19106458600000001</v>
      </c>
      <c r="LE74" s="92">
        <v>8.0166959300000007E-2</v>
      </c>
      <c r="LF74" s="92">
        <v>3.2024642999999999</v>
      </c>
      <c r="LG74" s="92">
        <v>0.390264467</v>
      </c>
      <c r="LH74" s="92">
        <v>81.992866699999993</v>
      </c>
      <c r="LI74" s="92">
        <v>0</v>
      </c>
      <c r="LJ74" s="92">
        <v>113.094272</v>
      </c>
      <c r="LK74" s="92">
        <v>73.253176100000005</v>
      </c>
      <c r="LL74" s="92">
        <v>0</v>
      </c>
      <c r="LM74" s="92">
        <v>0</v>
      </c>
      <c r="LN74" s="92">
        <v>0</v>
      </c>
      <c r="LO74" s="92">
        <v>0</v>
      </c>
      <c r="LP74" s="92">
        <v>0</v>
      </c>
      <c r="LQ74" s="92">
        <v>1.76252857</v>
      </c>
      <c r="LR74" s="92">
        <v>0</v>
      </c>
      <c r="LS74" s="92">
        <v>0</v>
      </c>
      <c r="LT74" s="92">
        <v>0</v>
      </c>
      <c r="LU74" s="92">
        <v>0</v>
      </c>
      <c r="LV74" s="92">
        <v>0</v>
      </c>
      <c r="LW74" s="92">
        <v>0</v>
      </c>
      <c r="LX74" s="92">
        <v>0</v>
      </c>
      <c r="LY74" s="92">
        <v>0</v>
      </c>
      <c r="LZ74" s="92">
        <v>0</v>
      </c>
      <c r="MA74" s="92">
        <v>0</v>
      </c>
      <c r="MB74" s="92">
        <v>0</v>
      </c>
      <c r="MC74" s="92">
        <v>0</v>
      </c>
      <c r="MD74" s="92">
        <v>0</v>
      </c>
      <c r="ME74" s="92">
        <v>0</v>
      </c>
      <c r="MF74" s="92">
        <v>0</v>
      </c>
      <c r="MG74" s="92">
        <v>0</v>
      </c>
      <c r="MH74" s="92">
        <v>0</v>
      </c>
      <c r="MI74" s="92">
        <v>0</v>
      </c>
      <c r="MJ74" s="92">
        <v>0</v>
      </c>
      <c r="MK74" s="92">
        <v>0</v>
      </c>
      <c r="ML74" s="92">
        <v>0</v>
      </c>
      <c r="MM74" s="92">
        <v>0</v>
      </c>
      <c r="MN74" s="92">
        <v>0</v>
      </c>
      <c r="MO74" s="92">
        <v>0</v>
      </c>
      <c r="MP74" s="92">
        <v>0</v>
      </c>
      <c r="MQ74" s="92">
        <v>0</v>
      </c>
      <c r="MR74" s="92">
        <v>0</v>
      </c>
      <c r="MS74" s="92">
        <v>0</v>
      </c>
      <c r="MT74" s="92">
        <v>0</v>
      </c>
      <c r="MU74" s="92">
        <v>0</v>
      </c>
      <c r="MV74" s="92">
        <v>0</v>
      </c>
      <c r="MW74" s="92">
        <v>0</v>
      </c>
      <c r="MX74" s="92">
        <v>0</v>
      </c>
      <c r="MY74" s="92">
        <v>0</v>
      </c>
      <c r="MZ74" s="92">
        <v>0</v>
      </c>
      <c r="NA74" s="92">
        <v>0</v>
      </c>
      <c r="NB74" s="92">
        <v>0</v>
      </c>
      <c r="NC74" s="92">
        <v>0</v>
      </c>
      <c r="ND74" s="92">
        <v>0</v>
      </c>
      <c r="NE74" s="92">
        <v>0</v>
      </c>
      <c r="NF74" s="92">
        <v>0</v>
      </c>
      <c r="NG74" s="92">
        <v>0</v>
      </c>
      <c r="NH74" s="92">
        <v>0</v>
      </c>
      <c r="NI74" s="92">
        <v>0</v>
      </c>
      <c r="NJ74" s="92">
        <v>0</v>
      </c>
      <c r="NK74" s="92">
        <v>0</v>
      </c>
      <c r="NL74" s="92">
        <v>0</v>
      </c>
      <c r="NM74" s="92">
        <v>0.37044170700000001</v>
      </c>
      <c r="NN74" s="92">
        <v>4.3905426899999998E-4</v>
      </c>
      <c r="NO74" s="92">
        <v>1.84218574E-4</v>
      </c>
      <c r="NP74" s="92">
        <v>7.3590593199999998E-3</v>
      </c>
      <c r="NQ74" s="92">
        <v>8.9680292800000002E-4</v>
      </c>
      <c r="NR74" s="92">
        <v>0.18841439400000001</v>
      </c>
      <c r="NS74" s="92">
        <v>0</v>
      </c>
      <c r="NT74" s="92">
        <v>0.25988344600000002</v>
      </c>
      <c r="NU74" s="92">
        <v>0.16833113999999999</v>
      </c>
      <c r="NV74" s="92">
        <v>0</v>
      </c>
      <c r="NW74" s="92">
        <v>0</v>
      </c>
      <c r="NX74" s="92">
        <v>0</v>
      </c>
      <c r="NY74" s="92">
        <v>0</v>
      </c>
      <c r="NZ74" s="92">
        <v>0</v>
      </c>
      <c r="OA74" s="92">
        <v>4.0501785700000001E-3</v>
      </c>
      <c r="OB74" s="92">
        <v>0</v>
      </c>
      <c r="OC74" s="92">
        <v>0</v>
      </c>
      <c r="OD74" s="92">
        <v>0</v>
      </c>
      <c r="OE74" s="92">
        <v>0</v>
      </c>
      <c r="OF74" s="92">
        <v>0</v>
      </c>
      <c r="OG74" s="92">
        <v>0</v>
      </c>
      <c r="OH74" s="92">
        <v>0</v>
      </c>
      <c r="OI74" s="92">
        <v>0</v>
      </c>
      <c r="OJ74" s="92">
        <v>0</v>
      </c>
      <c r="OK74" s="92">
        <v>0</v>
      </c>
      <c r="OL74" s="92">
        <v>0</v>
      </c>
      <c r="OM74" s="92">
        <v>0</v>
      </c>
      <c r="ON74" s="92">
        <v>0</v>
      </c>
      <c r="OO74" s="92">
        <v>0</v>
      </c>
      <c r="OP74" s="92">
        <v>0</v>
      </c>
      <c r="OQ74" s="92">
        <v>0</v>
      </c>
      <c r="OR74" s="92">
        <v>0</v>
      </c>
      <c r="OS74" s="92">
        <v>0</v>
      </c>
      <c r="OT74" s="92">
        <v>0</v>
      </c>
      <c r="OU74" s="92">
        <v>0</v>
      </c>
      <c r="OV74" s="92">
        <v>0</v>
      </c>
      <c r="OW74" s="92">
        <v>0</v>
      </c>
      <c r="OX74" s="92">
        <v>0</v>
      </c>
      <c r="OY74" s="92">
        <v>0</v>
      </c>
      <c r="OZ74" s="92">
        <v>0</v>
      </c>
      <c r="PA74" s="92">
        <v>0</v>
      </c>
      <c r="PB74" s="92">
        <v>0</v>
      </c>
      <c r="PC74" s="92">
        <v>0</v>
      </c>
      <c r="PD74" s="92">
        <v>0</v>
      </c>
      <c r="PE74" s="92">
        <v>0</v>
      </c>
      <c r="PF74" s="92">
        <v>0</v>
      </c>
      <c r="PG74" s="92">
        <v>0</v>
      </c>
      <c r="PH74" s="92">
        <v>0</v>
      </c>
      <c r="PI74" s="92">
        <v>0</v>
      </c>
      <c r="PJ74" s="92">
        <v>0</v>
      </c>
      <c r="PK74" s="92">
        <v>0</v>
      </c>
      <c r="PL74" s="92">
        <v>0</v>
      </c>
      <c r="PM74" s="92">
        <v>0</v>
      </c>
      <c r="PN74" s="92">
        <v>0</v>
      </c>
      <c r="PO74" s="92">
        <v>0</v>
      </c>
      <c r="PP74" s="92">
        <v>0</v>
      </c>
      <c r="PQ74" s="92">
        <v>0</v>
      </c>
      <c r="PR74" s="92">
        <v>0</v>
      </c>
      <c r="PS74" s="92">
        <v>0</v>
      </c>
      <c r="PT74" s="92">
        <v>0</v>
      </c>
      <c r="PU74" s="92">
        <v>0</v>
      </c>
      <c r="PV74" s="92">
        <v>0</v>
      </c>
      <c r="PW74" s="92">
        <v>26138.367999999999</v>
      </c>
      <c r="PX74" s="92">
        <v>30.979670599999999</v>
      </c>
      <c r="PY74" s="92">
        <v>12.9984632</v>
      </c>
      <c r="PZ74" s="92">
        <v>423.09997600000003</v>
      </c>
      <c r="QA74" s="92">
        <v>51.560570599999998</v>
      </c>
      <c r="QB74" s="92">
        <v>12475.191699999999</v>
      </c>
      <c r="QC74" s="92">
        <v>0</v>
      </c>
      <c r="QD74" s="92">
        <v>2583.0279399999999</v>
      </c>
      <c r="QE74" s="92">
        <v>4107.8476600000004</v>
      </c>
      <c r="QF74" s="92">
        <v>0</v>
      </c>
      <c r="QG74" s="92">
        <v>0</v>
      </c>
      <c r="QH74" s="92">
        <v>0</v>
      </c>
      <c r="QI74" s="92">
        <v>0</v>
      </c>
      <c r="QJ74" s="92">
        <v>0</v>
      </c>
      <c r="QK74" s="92">
        <v>264.610882</v>
      </c>
      <c r="QL74" s="92">
        <v>0</v>
      </c>
      <c r="QM74" s="92">
        <v>0</v>
      </c>
      <c r="QN74" s="92">
        <v>0</v>
      </c>
      <c r="QO74" s="92">
        <v>0</v>
      </c>
      <c r="QP74" s="92">
        <v>0</v>
      </c>
      <c r="QQ74" s="92">
        <v>0</v>
      </c>
      <c r="QR74" s="92">
        <v>0</v>
      </c>
      <c r="QS74" s="92">
        <v>0</v>
      </c>
      <c r="QT74" s="92">
        <v>0</v>
      </c>
      <c r="QU74" s="92">
        <v>0</v>
      </c>
      <c r="QV74" s="92">
        <v>0</v>
      </c>
      <c r="QW74" s="92">
        <v>0</v>
      </c>
      <c r="QX74" s="92">
        <v>0</v>
      </c>
      <c r="QY74" s="92">
        <v>0</v>
      </c>
      <c r="QZ74" s="92">
        <v>0</v>
      </c>
      <c r="RA74" s="92">
        <v>0</v>
      </c>
      <c r="RB74" s="92">
        <v>0</v>
      </c>
      <c r="RC74" s="92">
        <v>0</v>
      </c>
      <c r="RD74" s="92">
        <v>0</v>
      </c>
      <c r="RE74" s="92">
        <v>0</v>
      </c>
      <c r="RF74" s="92">
        <v>0</v>
      </c>
      <c r="RG74" s="92">
        <v>0</v>
      </c>
      <c r="RH74" s="92">
        <v>0</v>
      </c>
      <c r="RI74" s="92">
        <v>0</v>
      </c>
      <c r="RJ74" s="92">
        <v>0</v>
      </c>
      <c r="RK74" s="92">
        <v>0</v>
      </c>
      <c r="RL74" s="92">
        <v>0</v>
      </c>
      <c r="RM74" s="92">
        <v>0</v>
      </c>
      <c r="RN74" s="92">
        <v>0</v>
      </c>
      <c r="RO74" s="92">
        <v>0</v>
      </c>
      <c r="RP74" s="92">
        <v>0</v>
      </c>
      <c r="RQ74" s="92">
        <v>0</v>
      </c>
      <c r="RR74" s="92">
        <v>0</v>
      </c>
      <c r="RS74" s="92">
        <v>0</v>
      </c>
      <c r="RT74" s="92">
        <v>0</v>
      </c>
      <c r="RU74" s="92">
        <v>0</v>
      </c>
      <c r="RV74" s="92">
        <v>0</v>
      </c>
      <c r="RW74" s="92">
        <v>0</v>
      </c>
      <c r="RX74" s="92">
        <v>0</v>
      </c>
      <c r="RY74" s="92">
        <v>0</v>
      </c>
      <c r="RZ74" s="92">
        <v>0</v>
      </c>
      <c r="SA74" s="92">
        <v>0</v>
      </c>
      <c r="SB74" s="92">
        <v>0</v>
      </c>
      <c r="SC74" s="92">
        <v>0</v>
      </c>
      <c r="SD74" s="92">
        <v>0</v>
      </c>
      <c r="SE74" s="92">
        <v>0</v>
      </c>
      <c r="SF74" s="92">
        <v>0</v>
      </c>
      <c r="SG74" s="92">
        <v>0.56714430500000002</v>
      </c>
      <c r="SH74" s="92">
        <v>6.7218977700000005E-4</v>
      </c>
      <c r="SI74" s="92">
        <v>2.82037668E-4</v>
      </c>
      <c r="SJ74" s="92">
        <v>9.1803261099999995E-3</v>
      </c>
      <c r="SK74" s="92">
        <v>1.1187494200000001E-3</v>
      </c>
      <c r="SL74" s="92">
        <v>0.27068384400000001</v>
      </c>
      <c r="SM74" s="92">
        <v>0</v>
      </c>
      <c r="SN74" s="92">
        <v>5.6045946899999997E-2</v>
      </c>
      <c r="SO74" s="92">
        <v>8.9131135E-2</v>
      </c>
      <c r="SP74" s="92">
        <v>0</v>
      </c>
      <c r="SQ74" s="92">
        <v>0</v>
      </c>
      <c r="SR74" s="92">
        <v>0</v>
      </c>
      <c r="SS74" s="92">
        <v>0</v>
      </c>
      <c r="ST74" s="92">
        <v>0</v>
      </c>
      <c r="SU74" s="92">
        <v>5.7414661400000001E-3</v>
      </c>
      <c r="SV74" s="92">
        <v>0</v>
      </c>
      <c r="SW74" s="92">
        <v>0</v>
      </c>
      <c r="SX74" s="92">
        <v>0</v>
      </c>
      <c r="SY74" s="92">
        <v>435.17305199999998</v>
      </c>
      <c r="SZ74" s="92">
        <v>46087.684800000003</v>
      </c>
      <c r="TA74" s="92">
        <v>326.72367700000001</v>
      </c>
      <c r="TB74" s="92">
        <v>100.702778</v>
      </c>
      <c r="TC74" s="92">
        <v>1</v>
      </c>
      <c r="TD74" s="92">
        <v>0</v>
      </c>
      <c r="TE74" s="92">
        <v>0</v>
      </c>
      <c r="TF74" s="92">
        <v>1</v>
      </c>
      <c r="TG74" s="92">
        <v>-137911.451</v>
      </c>
      <c r="TH74" s="92">
        <v>-1302.19921</v>
      </c>
      <c r="TI74" s="92">
        <v>-60.015346999999998</v>
      </c>
      <c r="TJ74" s="92">
        <v>-341.36725999999999</v>
      </c>
      <c r="TK74" s="92">
        <v>-3.22328693</v>
      </c>
      <c r="TL74" s="92">
        <v>2.2198832500000001E-2</v>
      </c>
      <c r="TM74" s="92">
        <v>2.35100219</v>
      </c>
      <c r="TN74" s="92">
        <v>105.906569</v>
      </c>
      <c r="TO74" s="92">
        <v>0</v>
      </c>
      <c r="TP74" s="92">
        <v>0.36378091000000001</v>
      </c>
      <c r="TQ74" s="92">
        <v>-987824227.52400005</v>
      </c>
      <c r="TR74" s="92">
        <v>0.37285903333333398</v>
      </c>
      <c r="TS74" s="92">
        <v>0</v>
      </c>
      <c r="TT74" s="92">
        <v>0</v>
      </c>
      <c r="TU74" s="92">
        <v>0</v>
      </c>
      <c r="TV74" s="92">
        <v>0</v>
      </c>
      <c r="TW74" s="92">
        <v>0</v>
      </c>
      <c r="TX74" s="92">
        <v>0</v>
      </c>
      <c r="TY74" s="92">
        <v>0</v>
      </c>
      <c r="TZ74" s="92">
        <v>0</v>
      </c>
      <c r="UA74" s="92">
        <v>0</v>
      </c>
      <c r="UB74" s="92">
        <v>0</v>
      </c>
      <c r="UC74" s="92">
        <v>0</v>
      </c>
      <c r="UD74" s="92">
        <v>0</v>
      </c>
      <c r="UE74" s="92">
        <v>0</v>
      </c>
      <c r="UF74" s="92">
        <v>0</v>
      </c>
      <c r="UG74" s="92">
        <v>0</v>
      </c>
      <c r="UH74" s="92">
        <v>0</v>
      </c>
      <c r="UI74" s="92">
        <v>0</v>
      </c>
      <c r="UJ74" s="92">
        <v>0</v>
      </c>
      <c r="UK74" s="92">
        <v>0</v>
      </c>
      <c r="UL74" s="92">
        <v>0</v>
      </c>
      <c r="UM74" s="92">
        <v>0</v>
      </c>
      <c r="UN74" s="92">
        <v>0</v>
      </c>
      <c r="UO74" s="92">
        <v>0</v>
      </c>
      <c r="UP74" s="92">
        <v>0</v>
      </c>
      <c r="UQ74" s="92">
        <v>0</v>
      </c>
      <c r="UR74" s="92">
        <v>0</v>
      </c>
      <c r="US74" s="92">
        <v>0</v>
      </c>
      <c r="UT74" s="92">
        <v>0</v>
      </c>
      <c r="UU74" s="92">
        <v>0</v>
      </c>
      <c r="UV74" s="92">
        <v>0</v>
      </c>
      <c r="UW74" s="92">
        <v>0</v>
      </c>
      <c r="UX74" s="92">
        <v>0</v>
      </c>
      <c r="UY74" s="92">
        <v>0</v>
      </c>
      <c r="UZ74" s="92">
        <v>0</v>
      </c>
      <c r="VA74" s="92">
        <v>0</v>
      </c>
      <c r="VB74" s="92">
        <v>0</v>
      </c>
      <c r="VC74" s="92">
        <v>0</v>
      </c>
      <c r="VD74" s="92">
        <v>0</v>
      </c>
      <c r="VE74" s="92">
        <v>0</v>
      </c>
      <c r="VF74" s="92">
        <v>0</v>
      </c>
      <c r="VG74" s="92">
        <v>0</v>
      </c>
      <c r="VH74" s="92">
        <v>0</v>
      </c>
      <c r="VI74" s="92">
        <v>0</v>
      </c>
      <c r="VJ74" s="92">
        <v>0</v>
      </c>
      <c r="VK74" s="92">
        <v>0</v>
      </c>
      <c r="VL74" s="92">
        <v>0</v>
      </c>
      <c r="VM74" s="92">
        <v>0</v>
      </c>
      <c r="VN74" s="92">
        <v>0</v>
      </c>
      <c r="VO74" s="92">
        <v>0</v>
      </c>
      <c r="VP74" s="92">
        <v>0</v>
      </c>
      <c r="VQ74" s="92">
        <v>0</v>
      </c>
      <c r="VR74" s="92">
        <v>0</v>
      </c>
      <c r="VS74" s="92">
        <v>0</v>
      </c>
      <c r="VT74" s="92">
        <v>0</v>
      </c>
      <c r="VU74" s="92">
        <v>0</v>
      </c>
      <c r="VV74" s="92">
        <v>0</v>
      </c>
      <c r="VW74" s="92">
        <v>0</v>
      </c>
      <c r="VX74" s="92">
        <v>0</v>
      </c>
      <c r="VY74" s="92">
        <v>0</v>
      </c>
      <c r="VZ74" s="92">
        <v>0</v>
      </c>
      <c r="WA74" s="92">
        <v>0</v>
      </c>
      <c r="WB74" s="92">
        <v>0</v>
      </c>
      <c r="WC74" s="92">
        <v>0.49018843611111201</v>
      </c>
    </row>
    <row r="75" spans="2:601" ht="13.5" customHeight="1">
      <c r="B75" s="851" t="s">
        <v>2767</v>
      </c>
      <c r="C75" s="92">
        <v>0</v>
      </c>
      <c r="D75" s="92">
        <v>13223.572700000001</v>
      </c>
      <c r="E75" s="92">
        <v>-48.149273100000002</v>
      </c>
      <c r="F75" s="92">
        <v>717.49127399999998</v>
      </c>
      <c r="G75" s="92">
        <v>0.238756523</v>
      </c>
      <c r="H75" s="92">
        <v>4.0896620399999999E-16</v>
      </c>
      <c r="I75" s="92">
        <v>1.3725593E-16</v>
      </c>
      <c r="J75" s="92">
        <v>5.7589900799999999E-17</v>
      </c>
      <c r="K75" s="92">
        <v>1.6503412000000001E-12</v>
      </c>
      <c r="L75" s="92">
        <v>2.0111685E-13</v>
      </c>
      <c r="M75" s="92">
        <v>0</v>
      </c>
      <c r="N75" s="92">
        <v>0</v>
      </c>
      <c r="O75" s="92">
        <v>1.1012970799999999E-17</v>
      </c>
      <c r="P75" s="92">
        <v>3.5945327899999998E-18</v>
      </c>
      <c r="Q75" s="92">
        <v>1.5081955799999999E-18</v>
      </c>
      <c r="R75" s="92">
        <v>4.4009102900000001E-14</v>
      </c>
      <c r="S75" s="92">
        <v>5.3631164900000001E-15</v>
      </c>
      <c r="T75" s="92">
        <v>1.4063239E-15</v>
      </c>
      <c r="U75" s="92">
        <v>4.8213105500000002E-8</v>
      </c>
      <c r="V75" s="92">
        <v>3.9248869600000001E-5</v>
      </c>
      <c r="W75" s="92">
        <v>2.8348560900000002</v>
      </c>
      <c r="X75" s="92">
        <v>0.239348798</v>
      </c>
      <c r="Y75" s="92">
        <v>1.32224293E-8</v>
      </c>
      <c r="Z75" s="92">
        <v>0</v>
      </c>
      <c r="AA75" s="92">
        <v>2.4401615100000002E-14</v>
      </c>
      <c r="AB75" s="92">
        <v>6.2337318400000001E-16</v>
      </c>
      <c r="AC75" s="92">
        <v>3.44558709E-10</v>
      </c>
      <c r="AD75" s="92">
        <v>9.9799593999999993E-9</v>
      </c>
      <c r="AE75" s="92">
        <v>0</v>
      </c>
      <c r="AF75" s="92">
        <v>0</v>
      </c>
      <c r="AG75" s="92">
        <v>0</v>
      </c>
      <c r="AH75" s="92">
        <v>0</v>
      </c>
      <c r="AI75" s="92">
        <v>0</v>
      </c>
      <c r="AJ75" s="92">
        <v>0</v>
      </c>
      <c r="AK75" s="92">
        <v>0</v>
      </c>
      <c r="AL75" s="92">
        <v>0</v>
      </c>
      <c r="AM75" s="92">
        <v>0</v>
      </c>
      <c r="AN75" s="92">
        <v>0</v>
      </c>
      <c r="AO75" s="92">
        <v>0</v>
      </c>
      <c r="AP75" s="92">
        <v>0</v>
      </c>
      <c r="AQ75" s="92">
        <v>0</v>
      </c>
      <c r="AR75" s="92">
        <v>0</v>
      </c>
      <c r="AS75" s="92">
        <v>0</v>
      </c>
      <c r="AT75" s="92">
        <v>0</v>
      </c>
      <c r="AU75" s="92">
        <v>0</v>
      </c>
      <c r="AV75" s="92">
        <v>0</v>
      </c>
      <c r="AW75" s="92">
        <v>0</v>
      </c>
      <c r="AX75" s="92">
        <v>0</v>
      </c>
      <c r="AY75" s="92">
        <v>0</v>
      </c>
      <c r="AZ75" s="92">
        <v>0</v>
      </c>
      <c r="BA75" s="92">
        <v>0</v>
      </c>
      <c r="BB75" s="92">
        <v>0</v>
      </c>
      <c r="BC75" s="92">
        <v>0</v>
      </c>
      <c r="BD75" s="92">
        <v>0</v>
      </c>
      <c r="BE75" s="92">
        <v>0</v>
      </c>
      <c r="BF75" s="92">
        <v>0</v>
      </c>
      <c r="BG75" s="92">
        <v>0</v>
      </c>
      <c r="BH75" s="92">
        <v>0</v>
      </c>
      <c r="BI75" s="92">
        <v>0</v>
      </c>
      <c r="BJ75" s="92">
        <v>0</v>
      </c>
      <c r="BK75" s="92">
        <v>0</v>
      </c>
      <c r="BL75" s="92">
        <v>0</v>
      </c>
      <c r="BM75" s="92">
        <v>0</v>
      </c>
      <c r="BN75" s="92">
        <v>0</v>
      </c>
      <c r="BO75" s="92">
        <v>0</v>
      </c>
      <c r="BP75" s="92">
        <v>0.99540374399999998</v>
      </c>
      <c r="BQ75" s="92">
        <v>3.3123627499999998E-4</v>
      </c>
      <c r="BR75" s="92">
        <v>5.6737483199999998E-19</v>
      </c>
      <c r="BS75" s="92">
        <v>1.9042052799999999E-19</v>
      </c>
      <c r="BT75" s="92">
        <v>7.9896724899999995E-20</v>
      </c>
      <c r="BU75" s="92">
        <v>2.2895829899999999E-15</v>
      </c>
      <c r="BV75" s="92">
        <v>2.79017283E-16</v>
      </c>
      <c r="BW75" s="92">
        <v>0</v>
      </c>
      <c r="BX75" s="92">
        <v>0</v>
      </c>
      <c r="BY75" s="92">
        <v>1.5278725699999999E-20</v>
      </c>
      <c r="BZ75" s="92">
        <v>4.9868361199999998E-21</v>
      </c>
      <c r="CA75" s="92">
        <v>2.0923787900000001E-21</v>
      </c>
      <c r="CB75" s="92">
        <v>6.1055552100000004E-17</v>
      </c>
      <c r="CC75" s="92">
        <v>7.4404615500000003E-18</v>
      </c>
      <c r="CD75" s="92">
        <v>1.9510482200000001E-18</v>
      </c>
      <c r="CE75" s="92">
        <v>6.6887929499999998E-11</v>
      </c>
      <c r="CF75" s="92">
        <v>5.4451494000000001E-8</v>
      </c>
      <c r="CG75" s="92">
        <v>3.9329068799999999E-3</v>
      </c>
      <c r="CH75" s="92">
        <v>3.3205796099999998E-4</v>
      </c>
      <c r="CI75" s="92">
        <v>1.83439941E-11</v>
      </c>
      <c r="CJ75" s="92">
        <v>0</v>
      </c>
      <c r="CK75" s="92">
        <v>3.38533163E-17</v>
      </c>
      <c r="CL75" s="92">
        <v>8.6483003200000001E-19</v>
      </c>
      <c r="CM75" s="92">
        <v>4.7801979099999999E-13</v>
      </c>
      <c r="CN75" s="92">
        <v>1.3845588500000001E-11</v>
      </c>
      <c r="CO75" s="92">
        <v>0</v>
      </c>
      <c r="CP75" s="92">
        <v>0</v>
      </c>
      <c r="CQ75" s="92">
        <v>0</v>
      </c>
      <c r="CR75" s="92">
        <v>0</v>
      </c>
      <c r="CS75" s="92">
        <v>0</v>
      </c>
      <c r="CT75" s="92">
        <v>0</v>
      </c>
      <c r="CU75" s="92">
        <v>0</v>
      </c>
      <c r="CV75" s="92">
        <v>0</v>
      </c>
      <c r="CW75" s="92">
        <v>0</v>
      </c>
      <c r="CX75" s="92">
        <v>0</v>
      </c>
      <c r="CY75" s="92">
        <v>0</v>
      </c>
      <c r="CZ75" s="92">
        <v>0</v>
      </c>
      <c r="DA75" s="92">
        <v>0</v>
      </c>
      <c r="DB75" s="92">
        <v>0</v>
      </c>
      <c r="DC75" s="92">
        <v>0</v>
      </c>
      <c r="DD75" s="92">
        <v>0</v>
      </c>
      <c r="DE75" s="92">
        <v>0</v>
      </c>
      <c r="DF75" s="92">
        <v>0</v>
      </c>
      <c r="DG75" s="92">
        <v>0</v>
      </c>
      <c r="DH75" s="92">
        <v>0</v>
      </c>
      <c r="DI75" s="92">
        <v>0</v>
      </c>
      <c r="DJ75" s="92">
        <v>0</v>
      </c>
      <c r="DK75" s="92">
        <v>0</v>
      </c>
      <c r="DL75" s="92">
        <v>0</v>
      </c>
      <c r="DM75" s="92">
        <v>0</v>
      </c>
      <c r="DN75" s="92">
        <v>0</v>
      </c>
      <c r="DO75" s="92">
        <v>0</v>
      </c>
      <c r="DP75" s="92">
        <v>0</v>
      </c>
      <c r="DQ75" s="92">
        <v>0</v>
      </c>
      <c r="DR75" s="92">
        <v>0</v>
      </c>
      <c r="DS75" s="92">
        <v>0</v>
      </c>
      <c r="DT75" s="92">
        <v>0</v>
      </c>
      <c r="DU75" s="92">
        <v>0</v>
      </c>
      <c r="DV75" s="92">
        <v>0</v>
      </c>
      <c r="DW75" s="92">
        <v>0</v>
      </c>
      <c r="DX75" s="92">
        <v>0</v>
      </c>
      <c r="DY75" s="92">
        <v>0</v>
      </c>
      <c r="DZ75" s="92">
        <v>12925.806200000001</v>
      </c>
      <c r="EA75" s="92">
        <v>10.999283800000001</v>
      </c>
      <c r="EB75" s="92">
        <v>7.3678402500000002E-14</v>
      </c>
      <c r="EC75" s="92">
        <v>2.4727710000000001E-14</v>
      </c>
      <c r="ED75" s="92">
        <v>1.03752629E-14</v>
      </c>
      <c r="EE75" s="92">
        <v>2.47768035E-10</v>
      </c>
      <c r="EF75" s="92">
        <v>3.0193954299999999E-11</v>
      </c>
      <c r="EG75" s="92">
        <v>0</v>
      </c>
      <c r="EH75" s="92">
        <v>0</v>
      </c>
      <c r="EI75" s="92">
        <v>1.7856695100000002E-15</v>
      </c>
      <c r="EJ75" s="92">
        <v>5.8282617400000002E-16</v>
      </c>
      <c r="EK75" s="92">
        <v>2.44542451E-16</v>
      </c>
      <c r="EL75" s="92">
        <v>5.8143119299999998E-12</v>
      </c>
      <c r="EM75" s="92">
        <v>7.08554141E-13</v>
      </c>
      <c r="EN75" s="92">
        <v>2.5336005000000002E-13</v>
      </c>
      <c r="EO75" s="92">
        <v>7.3356105000000001E-6</v>
      </c>
      <c r="EP75" s="92">
        <v>4.9496749499999999E-3</v>
      </c>
      <c r="EQ75" s="92">
        <v>272.388735</v>
      </c>
      <c r="ER75" s="92">
        <v>14.373507999999999</v>
      </c>
      <c r="ES75" s="92">
        <v>1.1910611E-6</v>
      </c>
      <c r="ET75" s="92">
        <v>0</v>
      </c>
      <c r="EU75" s="92">
        <v>2.2472599099999999E-12</v>
      </c>
      <c r="EV75" s="92">
        <v>7.3613665500000001E-14</v>
      </c>
      <c r="EW75" s="92">
        <v>5.8680277599999996E-9</v>
      </c>
      <c r="EX75" s="92">
        <v>9.7882922799999999E-7</v>
      </c>
      <c r="EY75" s="92">
        <v>0</v>
      </c>
      <c r="EZ75" s="92">
        <v>0</v>
      </c>
      <c r="FA75" s="92">
        <v>0</v>
      </c>
      <c r="FB75" s="92">
        <v>0</v>
      </c>
      <c r="FC75" s="92">
        <v>0</v>
      </c>
      <c r="FD75" s="92">
        <v>0</v>
      </c>
      <c r="FE75" s="92">
        <v>0</v>
      </c>
      <c r="FF75" s="92">
        <v>0</v>
      </c>
      <c r="FG75" s="92">
        <v>0</v>
      </c>
      <c r="FH75" s="92">
        <v>0</v>
      </c>
      <c r="FI75" s="92">
        <v>0</v>
      </c>
      <c r="FJ75" s="92">
        <v>0</v>
      </c>
      <c r="FK75" s="92">
        <v>0</v>
      </c>
      <c r="FL75" s="92">
        <v>0</v>
      </c>
      <c r="FM75" s="92">
        <v>0</v>
      </c>
      <c r="FN75" s="92">
        <v>0</v>
      </c>
      <c r="FO75" s="92">
        <v>0</v>
      </c>
      <c r="FP75" s="92">
        <v>0</v>
      </c>
      <c r="FQ75" s="92">
        <v>0</v>
      </c>
      <c r="FR75" s="92">
        <v>0</v>
      </c>
      <c r="FS75" s="92">
        <v>0</v>
      </c>
      <c r="FT75" s="92">
        <v>0</v>
      </c>
      <c r="FU75" s="92">
        <v>0</v>
      </c>
      <c r="FV75" s="92">
        <v>0</v>
      </c>
      <c r="FW75" s="92">
        <v>0</v>
      </c>
      <c r="FX75" s="92">
        <v>0</v>
      </c>
      <c r="FY75" s="92">
        <v>0</v>
      </c>
      <c r="FZ75" s="92">
        <v>0</v>
      </c>
      <c r="GA75" s="92">
        <v>0</v>
      </c>
      <c r="GB75" s="92">
        <v>0</v>
      </c>
      <c r="GC75" s="92">
        <v>0</v>
      </c>
      <c r="GD75" s="92">
        <v>0</v>
      </c>
      <c r="GE75" s="92">
        <v>0</v>
      </c>
      <c r="GF75" s="92">
        <v>0</v>
      </c>
      <c r="GG75" s="92">
        <v>0</v>
      </c>
      <c r="GH75" s="92">
        <v>0</v>
      </c>
      <c r="GI75" s="92">
        <v>0</v>
      </c>
      <c r="GJ75" s="92">
        <v>0.97748214499999997</v>
      </c>
      <c r="GK75" s="92">
        <v>8.3179365200000005E-4</v>
      </c>
      <c r="GL75" s="92">
        <v>5.5717470800000002E-18</v>
      </c>
      <c r="GM75" s="92">
        <v>1.86997195E-18</v>
      </c>
      <c r="GN75" s="92">
        <v>7.84603614E-19</v>
      </c>
      <c r="GO75" s="92">
        <v>1.8736845300000001E-14</v>
      </c>
      <c r="GP75" s="92">
        <v>2.28334316E-15</v>
      </c>
      <c r="GQ75" s="92">
        <v>0</v>
      </c>
      <c r="GR75" s="92">
        <v>0</v>
      </c>
      <c r="GS75" s="92">
        <v>1.35036843E-19</v>
      </c>
      <c r="GT75" s="92">
        <v>4.4074788899999999E-20</v>
      </c>
      <c r="GU75" s="92">
        <v>1.8492918399999999E-20</v>
      </c>
      <c r="GV75" s="92">
        <v>4.3969296899999999E-16</v>
      </c>
      <c r="GW75" s="92">
        <v>5.3582655699999998E-17</v>
      </c>
      <c r="GX75" s="92">
        <v>1.9159727600000001E-17</v>
      </c>
      <c r="GY75" s="92">
        <v>5.5473741299999996E-10</v>
      </c>
      <c r="GZ75" s="92">
        <v>3.7430693400000002E-7</v>
      </c>
      <c r="HA75" s="92">
        <v>2.05987249E-2</v>
      </c>
      <c r="HB75" s="92">
        <v>1.0869610199999999E-3</v>
      </c>
      <c r="HC75" s="92">
        <v>9.0071051499999995E-11</v>
      </c>
      <c r="HD75" s="92">
        <v>0</v>
      </c>
      <c r="HE75" s="92">
        <v>1.6994347599999999E-16</v>
      </c>
      <c r="HF75" s="92">
        <v>5.5668515099999997E-18</v>
      </c>
      <c r="HG75" s="92">
        <v>4.4375509599999999E-13</v>
      </c>
      <c r="HH75" s="92">
        <v>7.4021541099999995E-11</v>
      </c>
      <c r="HI75" s="92">
        <v>0</v>
      </c>
      <c r="HJ75" s="92">
        <v>0</v>
      </c>
      <c r="HK75" s="92">
        <v>0</v>
      </c>
      <c r="HL75" s="92">
        <v>0</v>
      </c>
      <c r="HM75" s="92">
        <v>0</v>
      </c>
      <c r="HN75" s="92">
        <v>0</v>
      </c>
      <c r="HO75" s="92">
        <v>0</v>
      </c>
      <c r="HP75" s="92">
        <v>0</v>
      </c>
      <c r="HQ75" s="92">
        <v>0</v>
      </c>
      <c r="HR75" s="92">
        <v>0</v>
      </c>
      <c r="HS75" s="92">
        <v>0</v>
      </c>
      <c r="HT75" s="92">
        <v>0</v>
      </c>
      <c r="HU75" s="92">
        <v>0</v>
      </c>
      <c r="HV75" s="92">
        <v>0</v>
      </c>
      <c r="HW75" s="92">
        <v>0</v>
      </c>
      <c r="HX75" s="92">
        <v>0</v>
      </c>
      <c r="HY75" s="92">
        <v>0</v>
      </c>
      <c r="HZ75" s="92">
        <v>0</v>
      </c>
      <c r="IA75" s="92">
        <v>0</v>
      </c>
      <c r="IB75" s="92">
        <v>0</v>
      </c>
      <c r="IC75" s="92">
        <v>0</v>
      </c>
      <c r="ID75" s="92">
        <v>0</v>
      </c>
      <c r="IE75" s="92">
        <v>0</v>
      </c>
      <c r="IF75" s="92">
        <v>0</v>
      </c>
      <c r="IG75" s="92">
        <v>0</v>
      </c>
      <c r="IH75" s="92">
        <v>0</v>
      </c>
      <c r="II75" s="92">
        <v>0</v>
      </c>
      <c r="IJ75" s="92">
        <v>0</v>
      </c>
      <c r="IK75" s="92">
        <v>0</v>
      </c>
      <c r="IL75" s="92">
        <v>0</v>
      </c>
      <c r="IM75" s="92">
        <v>0</v>
      </c>
      <c r="IN75" s="92">
        <v>0</v>
      </c>
      <c r="IO75" s="92">
        <v>0</v>
      </c>
      <c r="IP75" s="92">
        <v>0</v>
      </c>
      <c r="IQ75" s="92">
        <v>0</v>
      </c>
      <c r="IR75" s="92">
        <v>0</v>
      </c>
      <c r="IS75" s="92">
        <v>0</v>
      </c>
      <c r="IT75" s="92">
        <v>720.80427399999996</v>
      </c>
      <c r="IU75" s="92">
        <v>13223.572700000001</v>
      </c>
      <c r="IV75" s="92">
        <v>239.08512300000001</v>
      </c>
      <c r="IW75" s="92">
        <v>99.343777299999999</v>
      </c>
      <c r="IX75" s="92">
        <v>1</v>
      </c>
      <c r="IY75" s="92">
        <v>0</v>
      </c>
      <c r="IZ75" s="92">
        <v>1</v>
      </c>
      <c r="JA75" s="92">
        <v>0</v>
      </c>
      <c r="JB75" s="92">
        <v>-66799.372300000003</v>
      </c>
      <c r="JC75" s="92">
        <v>-3641.16977</v>
      </c>
      <c r="JD75" s="92">
        <v>-48.149273100000002</v>
      </c>
      <c r="JE75" s="92">
        <v>-34.930286799999998</v>
      </c>
      <c r="JF75" s="92">
        <v>-1.90401646</v>
      </c>
      <c r="JG75" s="92">
        <v>5.0247394799999998E-2</v>
      </c>
      <c r="JH75" s="92">
        <v>0.92181761399999995</v>
      </c>
      <c r="JI75" s="92">
        <v>18.345580300000002</v>
      </c>
      <c r="JJ75" s="92">
        <v>220.23888099999999</v>
      </c>
      <c r="JK75" s="92">
        <v>0</v>
      </c>
      <c r="JL75" s="92">
        <v>0</v>
      </c>
      <c r="JM75" s="92">
        <v>0</v>
      </c>
      <c r="JN75" s="92">
        <v>0</v>
      </c>
      <c r="JO75" s="92">
        <v>0</v>
      </c>
      <c r="JP75" s="92">
        <v>0</v>
      </c>
      <c r="JQ75" s="92">
        <v>0</v>
      </c>
      <c r="JR75" s="92">
        <v>0</v>
      </c>
      <c r="JS75" s="92">
        <v>0</v>
      </c>
      <c r="JT75" s="92">
        <v>0</v>
      </c>
      <c r="JU75" s="92">
        <v>0</v>
      </c>
      <c r="JV75" s="92">
        <v>0</v>
      </c>
      <c r="JW75" s="92">
        <v>0</v>
      </c>
      <c r="JX75" s="92">
        <v>0</v>
      </c>
      <c r="JY75" s="92">
        <v>0</v>
      </c>
      <c r="JZ75" s="92">
        <v>0</v>
      </c>
      <c r="KA75" s="92">
        <v>0</v>
      </c>
      <c r="KB75" s="92">
        <v>0</v>
      </c>
      <c r="KC75" s="92">
        <v>0</v>
      </c>
      <c r="KD75" s="92">
        <v>0</v>
      </c>
      <c r="KE75" s="92">
        <v>0</v>
      </c>
      <c r="KF75" s="92">
        <v>0</v>
      </c>
      <c r="KG75" s="92">
        <v>0</v>
      </c>
      <c r="KH75" s="92">
        <v>0</v>
      </c>
      <c r="KI75" s="92">
        <v>0</v>
      </c>
      <c r="KJ75" s="92">
        <v>0</v>
      </c>
      <c r="KK75" s="92">
        <v>0</v>
      </c>
      <c r="KL75" s="92">
        <v>0</v>
      </c>
      <c r="KM75" s="92">
        <v>0</v>
      </c>
      <c r="KN75" s="92">
        <v>0</v>
      </c>
      <c r="KO75" s="92">
        <v>0</v>
      </c>
      <c r="KP75" s="92">
        <v>0</v>
      </c>
      <c r="KQ75" s="92">
        <v>0</v>
      </c>
      <c r="KR75" s="92">
        <v>0</v>
      </c>
      <c r="KS75" s="92">
        <v>0</v>
      </c>
      <c r="KT75" s="92">
        <v>0</v>
      </c>
      <c r="KU75" s="92">
        <v>0</v>
      </c>
      <c r="KV75" s="92">
        <v>0</v>
      </c>
      <c r="KW75" s="92">
        <v>0</v>
      </c>
      <c r="KX75" s="92">
        <v>0</v>
      </c>
      <c r="KY75" s="92">
        <v>0</v>
      </c>
      <c r="KZ75" s="92">
        <v>0</v>
      </c>
      <c r="LA75" s="92">
        <v>0</v>
      </c>
      <c r="LB75" s="92">
        <v>0</v>
      </c>
      <c r="LC75" s="92">
        <v>0</v>
      </c>
      <c r="LD75" s="92">
        <v>0</v>
      </c>
      <c r="LE75" s="92">
        <v>0</v>
      </c>
      <c r="LF75" s="92">
        <v>0</v>
      </c>
      <c r="LG75" s="92">
        <v>0</v>
      </c>
      <c r="LH75" s="92">
        <v>0</v>
      </c>
      <c r="LI75" s="92">
        <v>0</v>
      </c>
      <c r="LJ75" s="92">
        <v>0</v>
      </c>
      <c r="LK75" s="92">
        <v>0</v>
      </c>
      <c r="LL75" s="92">
        <v>0</v>
      </c>
      <c r="LM75" s="92">
        <v>0</v>
      </c>
      <c r="LN75" s="92">
        <v>0</v>
      </c>
      <c r="LO75" s="92">
        <v>0</v>
      </c>
      <c r="LP75" s="92">
        <v>0</v>
      </c>
      <c r="LQ75" s="92">
        <v>0</v>
      </c>
      <c r="LR75" s="92">
        <v>0</v>
      </c>
      <c r="LS75" s="92">
        <v>0</v>
      </c>
      <c r="LT75" s="92">
        <v>0</v>
      </c>
      <c r="LU75" s="92">
        <v>0</v>
      </c>
      <c r="LV75" s="92">
        <v>0</v>
      </c>
      <c r="LW75" s="92">
        <v>0</v>
      </c>
      <c r="LX75" s="92">
        <v>0</v>
      </c>
      <c r="LY75" s="92">
        <v>0</v>
      </c>
      <c r="LZ75" s="92">
        <v>0</v>
      </c>
      <c r="MA75" s="92">
        <v>0</v>
      </c>
      <c r="MB75" s="92">
        <v>0</v>
      </c>
      <c r="MC75" s="92">
        <v>0</v>
      </c>
      <c r="MD75" s="92">
        <v>0</v>
      </c>
      <c r="ME75" s="92">
        <v>0</v>
      </c>
      <c r="MF75" s="92">
        <v>0</v>
      </c>
      <c r="MG75" s="92">
        <v>0</v>
      </c>
      <c r="MH75" s="92">
        <v>0</v>
      </c>
      <c r="MI75" s="92">
        <v>0</v>
      </c>
      <c r="MJ75" s="92">
        <v>0</v>
      </c>
      <c r="MK75" s="92">
        <v>0</v>
      </c>
      <c r="ML75" s="92">
        <v>0</v>
      </c>
      <c r="MM75" s="92">
        <v>0</v>
      </c>
      <c r="MN75" s="92">
        <v>0</v>
      </c>
      <c r="MO75" s="92">
        <v>0</v>
      </c>
      <c r="MP75" s="92">
        <v>0</v>
      </c>
      <c r="MQ75" s="92">
        <v>0</v>
      </c>
      <c r="MR75" s="92">
        <v>0</v>
      </c>
      <c r="MS75" s="92">
        <v>0</v>
      </c>
      <c r="MT75" s="92">
        <v>0</v>
      </c>
      <c r="MU75" s="92">
        <v>0</v>
      </c>
      <c r="MV75" s="92">
        <v>0</v>
      </c>
      <c r="MW75" s="92">
        <v>0</v>
      </c>
      <c r="MX75" s="92">
        <v>0</v>
      </c>
      <c r="MY75" s="92">
        <v>0</v>
      </c>
      <c r="MZ75" s="92">
        <v>0</v>
      </c>
      <c r="NA75" s="92">
        <v>0</v>
      </c>
      <c r="NB75" s="92">
        <v>0</v>
      </c>
      <c r="NC75" s="92">
        <v>0</v>
      </c>
      <c r="ND75" s="92">
        <v>0</v>
      </c>
      <c r="NE75" s="92">
        <v>0</v>
      </c>
      <c r="NF75" s="92">
        <v>0</v>
      </c>
      <c r="NG75" s="92">
        <v>0</v>
      </c>
      <c r="NH75" s="92">
        <v>0</v>
      </c>
      <c r="NI75" s="92">
        <v>0</v>
      </c>
      <c r="NJ75" s="92">
        <v>0</v>
      </c>
      <c r="NK75" s="92">
        <v>0</v>
      </c>
      <c r="NL75" s="92">
        <v>0</v>
      </c>
      <c r="NM75" s="92">
        <v>0</v>
      </c>
      <c r="NN75" s="92">
        <v>0</v>
      </c>
      <c r="NO75" s="92">
        <v>0</v>
      </c>
      <c r="NP75" s="92">
        <v>0</v>
      </c>
      <c r="NQ75" s="92">
        <v>0</v>
      </c>
      <c r="NR75" s="92">
        <v>0</v>
      </c>
      <c r="NS75" s="92">
        <v>0</v>
      </c>
      <c r="NT75" s="92">
        <v>0</v>
      </c>
      <c r="NU75" s="92">
        <v>0</v>
      </c>
      <c r="NV75" s="92">
        <v>0</v>
      </c>
      <c r="NW75" s="92">
        <v>0</v>
      </c>
      <c r="NX75" s="92">
        <v>0</v>
      </c>
      <c r="NY75" s="92">
        <v>0</v>
      </c>
      <c r="NZ75" s="92">
        <v>0</v>
      </c>
      <c r="OA75" s="92">
        <v>0</v>
      </c>
      <c r="OB75" s="92">
        <v>0</v>
      </c>
      <c r="OC75" s="92">
        <v>0</v>
      </c>
      <c r="OD75" s="92">
        <v>0</v>
      </c>
      <c r="OE75" s="92">
        <v>0</v>
      </c>
      <c r="OF75" s="92">
        <v>0</v>
      </c>
      <c r="OG75" s="92">
        <v>0</v>
      </c>
      <c r="OH75" s="92">
        <v>0</v>
      </c>
      <c r="OI75" s="92">
        <v>0</v>
      </c>
      <c r="OJ75" s="92">
        <v>0</v>
      </c>
      <c r="OK75" s="92">
        <v>0</v>
      </c>
      <c r="OL75" s="92">
        <v>0</v>
      </c>
      <c r="OM75" s="92">
        <v>0</v>
      </c>
      <c r="ON75" s="92">
        <v>0</v>
      </c>
      <c r="OO75" s="92">
        <v>0</v>
      </c>
      <c r="OP75" s="92">
        <v>0</v>
      </c>
      <c r="OQ75" s="92">
        <v>0</v>
      </c>
      <c r="OR75" s="92">
        <v>0</v>
      </c>
      <c r="OS75" s="92">
        <v>0</v>
      </c>
      <c r="OT75" s="92">
        <v>0</v>
      </c>
      <c r="OU75" s="92">
        <v>0</v>
      </c>
      <c r="OV75" s="92">
        <v>0</v>
      </c>
      <c r="OW75" s="92">
        <v>0</v>
      </c>
      <c r="OX75" s="92">
        <v>0</v>
      </c>
      <c r="OY75" s="92">
        <v>0</v>
      </c>
      <c r="OZ75" s="92">
        <v>0</v>
      </c>
      <c r="PA75" s="92">
        <v>0</v>
      </c>
      <c r="PB75" s="92">
        <v>0</v>
      </c>
      <c r="PC75" s="92">
        <v>0</v>
      </c>
      <c r="PD75" s="92">
        <v>0</v>
      </c>
      <c r="PE75" s="92">
        <v>0</v>
      </c>
      <c r="PF75" s="92">
        <v>0</v>
      </c>
      <c r="PG75" s="92">
        <v>0</v>
      </c>
      <c r="PH75" s="92">
        <v>0</v>
      </c>
      <c r="PI75" s="92">
        <v>0</v>
      </c>
      <c r="PJ75" s="92">
        <v>0</v>
      </c>
      <c r="PK75" s="92">
        <v>0</v>
      </c>
      <c r="PL75" s="92">
        <v>0</v>
      </c>
      <c r="PM75" s="92">
        <v>0</v>
      </c>
      <c r="PN75" s="92">
        <v>0</v>
      </c>
      <c r="PO75" s="92">
        <v>0</v>
      </c>
      <c r="PP75" s="92">
        <v>0</v>
      </c>
      <c r="PQ75" s="92">
        <v>0</v>
      </c>
      <c r="PR75" s="92">
        <v>0</v>
      </c>
      <c r="PS75" s="92">
        <v>0</v>
      </c>
      <c r="PT75" s="92">
        <v>0</v>
      </c>
      <c r="PU75" s="92">
        <v>0</v>
      </c>
      <c r="PV75" s="92">
        <v>0</v>
      </c>
      <c r="PW75" s="92">
        <v>0</v>
      </c>
      <c r="PX75" s="92">
        <v>0</v>
      </c>
      <c r="PY75" s="92">
        <v>0</v>
      </c>
      <c r="PZ75" s="92">
        <v>0</v>
      </c>
      <c r="QA75" s="92">
        <v>0</v>
      </c>
      <c r="QB75" s="92">
        <v>0</v>
      </c>
      <c r="QC75" s="92">
        <v>0</v>
      </c>
      <c r="QD75" s="92">
        <v>0</v>
      </c>
      <c r="QE75" s="92">
        <v>0</v>
      </c>
      <c r="QF75" s="92">
        <v>0</v>
      </c>
      <c r="QG75" s="92">
        <v>0</v>
      </c>
      <c r="QH75" s="92">
        <v>0</v>
      </c>
      <c r="QI75" s="92">
        <v>0</v>
      </c>
      <c r="QJ75" s="92">
        <v>0</v>
      </c>
      <c r="QK75" s="92">
        <v>0</v>
      </c>
      <c r="QL75" s="92">
        <v>0</v>
      </c>
      <c r="QM75" s="92">
        <v>0</v>
      </c>
      <c r="QN75" s="92">
        <v>0</v>
      </c>
      <c r="QO75" s="92">
        <v>0</v>
      </c>
      <c r="QP75" s="92">
        <v>0</v>
      </c>
      <c r="QQ75" s="92">
        <v>0</v>
      </c>
      <c r="QR75" s="92">
        <v>0</v>
      </c>
      <c r="QS75" s="92">
        <v>0</v>
      </c>
      <c r="QT75" s="92">
        <v>0</v>
      </c>
      <c r="QU75" s="92">
        <v>0</v>
      </c>
      <c r="QV75" s="92">
        <v>0</v>
      </c>
      <c r="QW75" s="92">
        <v>0</v>
      </c>
      <c r="QX75" s="92">
        <v>0</v>
      </c>
      <c r="QY75" s="92">
        <v>0</v>
      </c>
      <c r="QZ75" s="92">
        <v>0</v>
      </c>
      <c r="RA75" s="92">
        <v>0</v>
      </c>
      <c r="RB75" s="92">
        <v>0</v>
      </c>
      <c r="RC75" s="92">
        <v>0</v>
      </c>
      <c r="RD75" s="92">
        <v>0</v>
      </c>
      <c r="RE75" s="92">
        <v>0</v>
      </c>
      <c r="RF75" s="92">
        <v>0</v>
      </c>
      <c r="RG75" s="92">
        <v>0</v>
      </c>
      <c r="RH75" s="92">
        <v>0</v>
      </c>
      <c r="RI75" s="92">
        <v>0</v>
      </c>
      <c r="RJ75" s="92">
        <v>0</v>
      </c>
      <c r="RK75" s="92">
        <v>0</v>
      </c>
      <c r="RL75" s="92">
        <v>0</v>
      </c>
      <c r="RM75" s="92">
        <v>0</v>
      </c>
      <c r="RN75" s="92">
        <v>0</v>
      </c>
      <c r="RO75" s="92">
        <v>0</v>
      </c>
      <c r="RP75" s="92">
        <v>0</v>
      </c>
      <c r="RQ75" s="92">
        <v>0</v>
      </c>
      <c r="RR75" s="92">
        <v>0</v>
      </c>
      <c r="RS75" s="92">
        <v>0</v>
      </c>
      <c r="RT75" s="92">
        <v>0</v>
      </c>
      <c r="RU75" s="92">
        <v>0</v>
      </c>
      <c r="RV75" s="92">
        <v>0</v>
      </c>
      <c r="RW75" s="92">
        <v>0</v>
      </c>
      <c r="RX75" s="92">
        <v>0</v>
      </c>
      <c r="RY75" s="92">
        <v>0</v>
      </c>
      <c r="RZ75" s="92">
        <v>0</v>
      </c>
      <c r="SA75" s="92">
        <v>0</v>
      </c>
      <c r="SB75" s="92">
        <v>0</v>
      </c>
      <c r="SC75" s="92">
        <v>0</v>
      </c>
      <c r="SD75" s="92">
        <v>0</v>
      </c>
      <c r="SE75" s="92">
        <v>0</v>
      </c>
      <c r="SF75" s="92">
        <v>0</v>
      </c>
      <c r="SG75" s="92">
        <v>0</v>
      </c>
      <c r="SH75" s="92">
        <v>0</v>
      </c>
      <c r="SI75" s="92">
        <v>0</v>
      </c>
      <c r="SJ75" s="92">
        <v>0</v>
      </c>
      <c r="SK75" s="92">
        <v>0</v>
      </c>
      <c r="SL75" s="92">
        <v>0</v>
      </c>
      <c r="SM75" s="92">
        <v>0</v>
      </c>
      <c r="SN75" s="92">
        <v>0</v>
      </c>
      <c r="SO75" s="92">
        <v>0</v>
      </c>
      <c r="SP75" s="92">
        <v>0</v>
      </c>
      <c r="SQ75" s="92">
        <v>0</v>
      </c>
      <c r="SR75" s="92">
        <v>0</v>
      </c>
      <c r="SS75" s="92">
        <v>0</v>
      </c>
      <c r="ST75" s="92">
        <v>0</v>
      </c>
      <c r="SU75" s="92">
        <v>0</v>
      </c>
      <c r="SV75" s="92">
        <v>0</v>
      </c>
      <c r="SW75" s="92">
        <v>0</v>
      </c>
      <c r="SX75" s="92">
        <v>0</v>
      </c>
      <c r="SY75" s="92">
        <v>0</v>
      </c>
      <c r="SZ75" s="92">
        <v>0</v>
      </c>
      <c r="TA75" s="92">
        <v>0</v>
      </c>
      <c r="TB75" s="92">
        <v>0</v>
      </c>
      <c r="TC75" s="92">
        <v>1</v>
      </c>
      <c r="TD75" s="92">
        <v>0</v>
      </c>
      <c r="TE75" s="92">
        <v>0</v>
      </c>
      <c r="TF75" s="92">
        <v>0</v>
      </c>
      <c r="TG75" s="92">
        <v>0</v>
      </c>
      <c r="TH75" s="92">
        <v>0</v>
      </c>
      <c r="TI75" s="92">
        <v>0</v>
      </c>
      <c r="TJ75" s="92">
        <v>0</v>
      </c>
      <c r="TK75" s="92">
        <v>0</v>
      </c>
      <c r="TL75" s="92">
        <v>0</v>
      </c>
      <c r="TM75" s="92">
        <v>0</v>
      </c>
      <c r="TN75" s="92">
        <v>0</v>
      </c>
      <c r="TO75" s="92">
        <v>0</v>
      </c>
      <c r="TP75" s="92">
        <v>3.7192934599999998E-2</v>
      </c>
      <c r="TQ75" s="92">
        <v>-57157733.633500002</v>
      </c>
      <c r="TR75" s="92">
        <v>4.2029797222222299E-3</v>
      </c>
      <c r="TS75" s="92">
        <v>0</v>
      </c>
      <c r="TT75" s="92">
        <v>0</v>
      </c>
      <c r="TU75" s="92">
        <v>0</v>
      </c>
      <c r="TV75" s="92">
        <v>0</v>
      </c>
      <c r="TW75" s="92">
        <v>0</v>
      </c>
      <c r="TX75" s="92">
        <v>0</v>
      </c>
      <c r="TY75" s="92">
        <v>0</v>
      </c>
      <c r="TZ75" s="92">
        <v>0</v>
      </c>
      <c r="UA75" s="92">
        <v>0</v>
      </c>
      <c r="UB75" s="92">
        <v>0</v>
      </c>
      <c r="UC75" s="92">
        <v>0</v>
      </c>
      <c r="UD75" s="92">
        <v>0</v>
      </c>
      <c r="UE75" s="92">
        <v>0</v>
      </c>
      <c r="UF75" s="92">
        <v>0</v>
      </c>
      <c r="UG75" s="92">
        <v>0</v>
      </c>
      <c r="UH75" s="92">
        <v>0</v>
      </c>
      <c r="UI75" s="92">
        <v>0</v>
      </c>
      <c r="UJ75" s="92">
        <v>0</v>
      </c>
      <c r="UK75" s="92">
        <v>0</v>
      </c>
      <c r="UL75" s="92">
        <v>0</v>
      </c>
      <c r="UM75" s="92">
        <v>0</v>
      </c>
      <c r="UN75" s="92">
        <v>0</v>
      </c>
      <c r="UO75" s="92">
        <v>0</v>
      </c>
      <c r="UP75" s="92">
        <v>0</v>
      </c>
      <c r="UQ75" s="92">
        <v>0</v>
      </c>
      <c r="UR75" s="92">
        <v>0</v>
      </c>
      <c r="US75" s="92">
        <v>0</v>
      </c>
      <c r="UT75" s="92">
        <v>0</v>
      </c>
      <c r="UU75" s="92">
        <v>0</v>
      </c>
      <c r="UV75" s="92">
        <v>0</v>
      </c>
      <c r="UW75" s="92">
        <v>0</v>
      </c>
      <c r="UX75" s="92">
        <v>0</v>
      </c>
      <c r="UY75" s="92">
        <v>0</v>
      </c>
      <c r="UZ75" s="92">
        <v>0</v>
      </c>
      <c r="VA75" s="92">
        <v>0</v>
      </c>
      <c r="VB75" s="92">
        <v>0</v>
      </c>
      <c r="VC75" s="92">
        <v>0</v>
      </c>
      <c r="VD75" s="92">
        <v>0</v>
      </c>
      <c r="VE75" s="92">
        <v>0</v>
      </c>
      <c r="VF75" s="92">
        <v>0</v>
      </c>
      <c r="VG75" s="92">
        <v>0</v>
      </c>
      <c r="VH75" s="92">
        <v>0</v>
      </c>
      <c r="VI75" s="92">
        <v>0</v>
      </c>
      <c r="VJ75" s="92">
        <v>0</v>
      </c>
      <c r="VK75" s="92">
        <v>0</v>
      </c>
      <c r="VL75" s="92">
        <v>0</v>
      </c>
      <c r="VM75" s="92">
        <v>0</v>
      </c>
      <c r="VN75" s="92">
        <v>0</v>
      </c>
      <c r="VO75" s="92">
        <v>0</v>
      </c>
      <c r="VP75" s="92">
        <v>0</v>
      </c>
      <c r="VQ75" s="92">
        <v>0</v>
      </c>
      <c r="VR75" s="92">
        <v>0</v>
      </c>
      <c r="VS75" s="92">
        <v>0</v>
      </c>
      <c r="VT75" s="92">
        <v>0</v>
      </c>
      <c r="VU75" s="92">
        <v>0</v>
      </c>
      <c r="VV75" s="92">
        <v>0</v>
      </c>
      <c r="VW75" s="92">
        <v>0</v>
      </c>
      <c r="VX75" s="92">
        <v>0</v>
      </c>
      <c r="VY75" s="92">
        <v>0</v>
      </c>
      <c r="VZ75" s="92">
        <v>0</v>
      </c>
      <c r="WA75" s="92">
        <v>0</v>
      </c>
      <c r="WB75" s="92">
        <v>0</v>
      </c>
      <c r="WC75" s="92">
        <v>0</v>
      </c>
    </row>
    <row r="76" spans="2:601" ht="13.5" customHeight="1">
      <c r="B76" s="851" t="s">
        <v>2768</v>
      </c>
      <c r="C76" s="92">
        <v>0</v>
      </c>
      <c r="D76" s="92">
        <v>33990.153700000003</v>
      </c>
      <c r="E76" s="92">
        <v>-124.952772</v>
      </c>
      <c r="F76" s="92">
        <v>1864.3671099999999</v>
      </c>
      <c r="G76" s="92">
        <v>0.269785361</v>
      </c>
      <c r="H76" s="92">
        <v>5.7830066E-7</v>
      </c>
      <c r="I76" s="92">
        <v>1.9408741899999999E-7</v>
      </c>
      <c r="J76" s="92">
        <v>8.1435280700000003E-8</v>
      </c>
      <c r="K76" s="92">
        <v>3.0503125699999999E-5</v>
      </c>
      <c r="L76" s="92">
        <v>3.7172268099999998E-6</v>
      </c>
      <c r="M76" s="92">
        <v>0</v>
      </c>
      <c r="N76" s="92">
        <v>0</v>
      </c>
      <c r="O76" s="92">
        <v>1.5402210700000001E-8</v>
      </c>
      <c r="P76" s="92">
        <v>5.0271405100000001E-9</v>
      </c>
      <c r="Q76" s="92">
        <v>2.1092897300000001E-9</v>
      </c>
      <c r="R76" s="92">
        <v>8.1341676399999995E-7</v>
      </c>
      <c r="S76" s="92">
        <v>9.9126057199999995E-8</v>
      </c>
      <c r="T76" s="92">
        <v>1.98861918E-6</v>
      </c>
      <c r="U76" s="92">
        <v>6.0732898600000004E-4</v>
      </c>
      <c r="V76" s="92">
        <v>8.4407669200000004E-3</v>
      </c>
      <c r="W76" s="92">
        <v>3.4376687700000002</v>
      </c>
      <c r="X76" s="92">
        <v>0.98390937199999995</v>
      </c>
      <c r="Y76" s="92">
        <v>1.5338662199999999E-5</v>
      </c>
      <c r="Z76" s="92">
        <v>0</v>
      </c>
      <c r="AA76" s="92">
        <v>1.2130458300000001E-9</v>
      </c>
      <c r="AB76" s="92">
        <v>1.80918425E-10</v>
      </c>
      <c r="AC76" s="92">
        <v>3.7991434200000002E-10</v>
      </c>
      <c r="AD76" s="92">
        <v>7.0103394999999999E-4</v>
      </c>
      <c r="AE76" s="92">
        <v>0</v>
      </c>
      <c r="AF76" s="92">
        <v>0</v>
      </c>
      <c r="AG76" s="92">
        <v>0</v>
      </c>
      <c r="AH76" s="92">
        <v>0</v>
      </c>
      <c r="AI76" s="92">
        <v>0</v>
      </c>
      <c r="AJ76" s="92">
        <v>0</v>
      </c>
      <c r="AK76" s="92">
        <v>0</v>
      </c>
      <c r="AL76" s="92">
        <v>0</v>
      </c>
      <c r="AM76" s="92">
        <v>0</v>
      </c>
      <c r="AN76" s="92">
        <v>0</v>
      </c>
      <c r="AO76" s="92">
        <v>0</v>
      </c>
      <c r="AP76" s="92">
        <v>0</v>
      </c>
      <c r="AQ76" s="92">
        <v>0</v>
      </c>
      <c r="AR76" s="92">
        <v>0</v>
      </c>
      <c r="AS76" s="92">
        <v>0</v>
      </c>
      <c r="AT76" s="92">
        <v>0</v>
      </c>
      <c r="AU76" s="92">
        <v>0</v>
      </c>
      <c r="AV76" s="92">
        <v>0</v>
      </c>
      <c r="AW76" s="92">
        <v>0</v>
      </c>
      <c r="AX76" s="92">
        <v>0</v>
      </c>
      <c r="AY76" s="92">
        <v>0</v>
      </c>
      <c r="AZ76" s="92">
        <v>0</v>
      </c>
      <c r="BA76" s="92">
        <v>0</v>
      </c>
      <c r="BB76" s="92">
        <v>0</v>
      </c>
      <c r="BC76" s="92">
        <v>0</v>
      </c>
      <c r="BD76" s="92">
        <v>0</v>
      </c>
      <c r="BE76" s="92">
        <v>0</v>
      </c>
      <c r="BF76" s="92">
        <v>0</v>
      </c>
      <c r="BG76" s="92">
        <v>0</v>
      </c>
      <c r="BH76" s="92">
        <v>0</v>
      </c>
      <c r="BI76" s="92">
        <v>0</v>
      </c>
      <c r="BJ76" s="92">
        <v>0</v>
      </c>
      <c r="BK76" s="92">
        <v>0</v>
      </c>
      <c r="BL76" s="92">
        <v>0</v>
      </c>
      <c r="BM76" s="92">
        <v>0</v>
      </c>
      <c r="BN76" s="92">
        <v>0</v>
      </c>
      <c r="BO76" s="92">
        <v>0</v>
      </c>
      <c r="BP76" s="92">
        <v>0.99748475400000003</v>
      </c>
      <c r="BQ76" s="92">
        <v>1.4434216399999999E-4</v>
      </c>
      <c r="BR76" s="92">
        <v>3.0940584999999999E-10</v>
      </c>
      <c r="BS76" s="92">
        <v>1.0384180199999999E-10</v>
      </c>
      <c r="BT76" s="92">
        <v>4.3569986999999997E-11</v>
      </c>
      <c r="BU76" s="92">
        <v>1.63199633E-8</v>
      </c>
      <c r="BV76" s="92">
        <v>1.9888127400000001E-9</v>
      </c>
      <c r="BW76" s="92">
        <v>0</v>
      </c>
      <c r="BX76" s="92">
        <v>0</v>
      </c>
      <c r="BY76" s="92">
        <v>8.2405821600000001E-12</v>
      </c>
      <c r="BZ76" s="92">
        <v>2.6896505400000002E-12</v>
      </c>
      <c r="CA76" s="92">
        <v>1.1285247E-12</v>
      </c>
      <c r="CB76" s="92">
        <v>4.3519906299999999E-10</v>
      </c>
      <c r="CC76" s="92">
        <v>5.3035011200000001E-11</v>
      </c>
      <c r="CD76" s="92">
        <v>1.0639628299999999E-9</v>
      </c>
      <c r="CE76" s="92">
        <v>3.2493675699999999E-7</v>
      </c>
      <c r="CF76" s="92">
        <v>4.5160291999999997E-6</v>
      </c>
      <c r="CG76" s="92">
        <v>1.8392419400000001E-3</v>
      </c>
      <c r="CH76" s="92">
        <v>5.2641702900000004E-4</v>
      </c>
      <c r="CI76" s="92">
        <v>8.2065820300000006E-9</v>
      </c>
      <c r="CJ76" s="92">
        <v>0</v>
      </c>
      <c r="CK76" s="92">
        <v>6.4901097800000004E-13</v>
      </c>
      <c r="CL76" s="92">
        <v>9.6796049300000003E-14</v>
      </c>
      <c r="CM76" s="92">
        <v>2.0326402500000001E-13</v>
      </c>
      <c r="CN76" s="92">
        <v>3.7507134299999998E-7</v>
      </c>
      <c r="CO76" s="92">
        <v>0</v>
      </c>
      <c r="CP76" s="92">
        <v>0</v>
      </c>
      <c r="CQ76" s="92">
        <v>0</v>
      </c>
      <c r="CR76" s="92">
        <v>0</v>
      </c>
      <c r="CS76" s="92">
        <v>0</v>
      </c>
      <c r="CT76" s="92">
        <v>0</v>
      </c>
      <c r="CU76" s="92">
        <v>0</v>
      </c>
      <c r="CV76" s="92">
        <v>0</v>
      </c>
      <c r="CW76" s="92">
        <v>0</v>
      </c>
      <c r="CX76" s="92">
        <v>0</v>
      </c>
      <c r="CY76" s="92">
        <v>0</v>
      </c>
      <c r="CZ76" s="92">
        <v>0</v>
      </c>
      <c r="DA76" s="92">
        <v>0</v>
      </c>
      <c r="DB76" s="92">
        <v>0</v>
      </c>
      <c r="DC76" s="92">
        <v>0</v>
      </c>
      <c r="DD76" s="92">
        <v>0</v>
      </c>
      <c r="DE76" s="92">
        <v>0</v>
      </c>
      <c r="DF76" s="92">
        <v>0</v>
      </c>
      <c r="DG76" s="92">
        <v>0</v>
      </c>
      <c r="DH76" s="92">
        <v>0</v>
      </c>
      <c r="DI76" s="92">
        <v>0</v>
      </c>
      <c r="DJ76" s="92">
        <v>0</v>
      </c>
      <c r="DK76" s="92">
        <v>0</v>
      </c>
      <c r="DL76" s="92">
        <v>0</v>
      </c>
      <c r="DM76" s="92">
        <v>0</v>
      </c>
      <c r="DN76" s="92">
        <v>0</v>
      </c>
      <c r="DO76" s="92">
        <v>0</v>
      </c>
      <c r="DP76" s="92">
        <v>0</v>
      </c>
      <c r="DQ76" s="92">
        <v>0</v>
      </c>
      <c r="DR76" s="92">
        <v>0</v>
      </c>
      <c r="DS76" s="92">
        <v>0</v>
      </c>
      <c r="DT76" s="92">
        <v>0</v>
      </c>
      <c r="DU76" s="92">
        <v>0</v>
      </c>
      <c r="DV76" s="92">
        <v>0</v>
      </c>
      <c r="DW76" s="92">
        <v>0</v>
      </c>
      <c r="DX76" s="92">
        <v>0</v>
      </c>
      <c r="DY76" s="92">
        <v>0</v>
      </c>
      <c r="DZ76" s="92">
        <v>33587.095600000001</v>
      </c>
      <c r="EA76" s="92">
        <v>12.428752599999999</v>
      </c>
      <c r="EB76" s="92">
        <v>1.0418530499999999E-4</v>
      </c>
      <c r="EC76" s="92">
        <v>3.4966339100000003E-5</v>
      </c>
      <c r="ED76" s="92">
        <v>1.46711912E-5</v>
      </c>
      <c r="EE76" s="92">
        <v>4.5794769700000003E-3</v>
      </c>
      <c r="EF76" s="92">
        <v>5.5807246500000005E-4</v>
      </c>
      <c r="EG76" s="92">
        <v>0</v>
      </c>
      <c r="EH76" s="92">
        <v>0</v>
      </c>
      <c r="EI76" s="92">
        <v>2.4973514100000001E-6</v>
      </c>
      <c r="EJ76" s="92">
        <v>8.15112628E-7</v>
      </c>
      <c r="EK76" s="92">
        <v>3.4200529800000002E-7</v>
      </c>
      <c r="EL76" s="92">
        <v>1.0746546700000001E-4</v>
      </c>
      <c r="EM76" s="92">
        <v>1.30961501E-5</v>
      </c>
      <c r="EN76" s="92">
        <v>3.5826501700000001E-4</v>
      </c>
      <c r="EO76" s="92">
        <v>9.2404935100000002E-2</v>
      </c>
      <c r="EP76" s="92">
        <v>1.0644651199999999</v>
      </c>
      <c r="EQ76" s="92">
        <v>330.31032900000002</v>
      </c>
      <c r="ER76" s="92">
        <v>59.086276599999998</v>
      </c>
      <c r="ES76" s="92">
        <v>1.38168889E-3</v>
      </c>
      <c r="ET76" s="92">
        <v>0</v>
      </c>
      <c r="EU76" s="92">
        <v>1.11715116E-7</v>
      </c>
      <c r="EV76" s="92">
        <v>2.1364519399999999E-8</v>
      </c>
      <c r="EW76" s="92">
        <v>6.4701539899999998E-9</v>
      </c>
      <c r="EX76" s="92">
        <v>6.8757045200000005E-2</v>
      </c>
      <c r="EY76" s="92">
        <v>0</v>
      </c>
      <c r="EZ76" s="92">
        <v>0</v>
      </c>
      <c r="FA76" s="92">
        <v>0</v>
      </c>
      <c r="FB76" s="92">
        <v>0</v>
      </c>
      <c r="FC76" s="92">
        <v>0</v>
      </c>
      <c r="FD76" s="92">
        <v>0</v>
      </c>
      <c r="FE76" s="92">
        <v>0</v>
      </c>
      <c r="FF76" s="92">
        <v>0</v>
      </c>
      <c r="FG76" s="92">
        <v>0</v>
      </c>
      <c r="FH76" s="92">
        <v>0</v>
      </c>
      <c r="FI76" s="92">
        <v>0</v>
      </c>
      <c r="FJ76" s="92">
        <v>0</v>
      </c>
      <c r="FK76" s="92">
        <v>0</v>
      </c>
      <c r="FL76" s="92">
        <v>0</v>
      </c>
      <c r="FM76" s="92">
        <v>0</v>
      </c>
      <c r="FN76" s="92">
        <v>0</v>
      </c>
      <c r="FO76" s="92">
        <v>0</v>
      </c>
      <c r="FP76" s="92">
        <v>0</v>
      </c>
      <c r="FQ76" s="92">
        <v>0</v>
      </c>
      <c r="FR76" s="92">
        <v>0</v>
      </c>
      <c r="FS76" s="92">
        <v>0</v>
      </c>
      <c r="FT76" s="92">
        <v>0</v>
      </c>
      <c r="FU76" s="92">
        <v>0</v>
      </c>
      <c r="FV76" s="92">
        <v>0</v>
      </c>
      <c r="FW76" s="92">
        <v>0</v>
      </c>
      <c r="FX76" s="92">
        <v>0</v>
      </c>
      <c r="FY76" s="92">
        <v>0</v>
      </c>
      <c r="FZ76" s="92">
        <v>0</v>
      </c>
      <c r="GA76" s="92">
        <v>0</v>
      </c>
      <c r="GB76" s="92">
        <v>0</v>
      </c>
      <c r="GC76" s="92">
        <v>0</v>
      </c>
      <c r="GD76" s="92">
        <v>0</v>
      </c>
      <c r="GE76" s="92">
        <v>0</v>
      </c>
      <c r="GF76" s="92">
        <v>0</v>
      </c>
      <c r="GG76" s="92">
        <v>0</v>
      </c>
      <c r="GH76" s="92">
        <v>0</v>
      </c>
      <c r="GI76" s="92">
        <v>0</v>
      </c>
      <c r="GJ76" s="92">
        <v>0.98814191500000004</v>
      </c>
      <c r="GK76" s="92">
        <v>3.6565744E-4</v>
      </c>
      <c r="GL76" s="92">
        <v>3.06516134E-9</v>
      </c>
      <c r="GM76" s="92">
        <v>1.02871965E-9</v>
      </c>
      <c r="GN76" s="92">
        <v>4.3163062299999999E-10</v>
      </c>
      <c r="GO76" s="92">
        <v>1.3472951600000001E-7</v>
      </c>
      <c r="GP76" s="92">
        <v>1.6418650800000001E-8</v>
      </c>
      <c r="GQ76" s="92">
        <v>0</v>
      </c>
      <c r="GR76" s="92">
        <v>0</v>
      </c>
      <c r="GS76" s="92">
        <v>7.3472789600000001E-11</v>
      </c>
      <c r="GT76" s="92">
        <v>2.3980845600000001E-11</v>
      </c>
      <c r="GU76" s="92">
        <v>1.00618933E-11</v>
      </c>
      <c r="GV76" s="92">
        <v>3.1616646300000002E-9</v>
      </c>
      <c r="GW76" s="92">
        <v>3.85292464E-10</v>
      </c>
      <c r="GX76" s="92">
        <v>1.05402588E-8</v>
      </c>
      <c r="GY76" s="92">
        <v>2.7185794999999999E-6</v>
      </c>
      <c r="GZ76" s="92">
        <v>3.1316866799999998E-5</v>
      </c>
      <c r="HA76" s="92">
        <v>9.7178239299999993E-3</v>
      </c>
      <c r="HB76" s="92">
        <v>1.73833508E-3</v>
      </c>
      <c r="HC76" s="92">
        <v>4.0649680699999999E-8</v>
      </c>
      <c r="HD76" s="92">
        <v>0</v>
      </c>
      <c r="HE76" s="92">
        <v>3.2866905300000001E-12</v>
      </c>
      <c r="HF76" s="92">
        <v>6.2855024199999998E-13</v>
      </c>
      <c r="HG76" s="92">
        <v>1.9035377299999999E-13</v>
      </c>
      <c r="HH76" s="92">
        <v>2.0228518500000002E-6</v>
      </c>
      <c r="HI76" s="92">
        <v>0</v>
      </c>
      <c r="HJ76" s="92">
        <v>0</v>
      </c>
      <c r="HK76" s="92">
        <v>0</v>
      </c>
      <c r="HL76" s="92">
        <v>0</v>
      </c>
      <c r="HM76" s="92">
        <v>0</v>
      </c>
      <c r="HN76" s="92">
        <v>0</v>
      </c>
      <c r="HO76" s="92">
        <v>0</v>
      </c>
      <c r="HP76" s="92">
        <v>0</v>
      </c>
      <c r="HQ76" s="92">
        <v>0</v>
      </c>
      <c r="HR76" s="92">
        <v>0</v>
      </c>
      <c r="HS76" s="92">
        <v>0</v>
      </c>
      <c r="HT76" s="92">
        <v>0</v>
      </c>
      <c r="HU76" s="92">
        <v>0</v>
      </c>
      <c r="HV76" s="92">
        <v>0</v>
      </c>
      <c r="HW76" s="92">
        <v>0</v>
      </c>
      <c r="HX76" s="92">
        <v>0</v>
      </c>
      <c r="HY76" s="92">
        <v>0</v>
      </c>
      <c r="HZ76" s="92">
        <v>0</v>
      </c>
      <c r="IA76" s="92">
        <v>0</v>
      </c>
      <c r="IB76" s="92">
        <v>0</v>
      </c>
      <c r="IC76" s="92">
        <v>0</v>
      </c>
      <c r="ID76" s="92">
        <v>0</v>
      </c>
      <c r="IE76" s="92">
        <v>0</v>
      </c>
      <c r="IF76" s="92">
        <v>0</v>
      </c>
      <c r="IG76" s="92">
        <v>0</v>
      </c>
      <c r="IH76" s="92">
        <v>0</v>
      </c>
      <c r="II76" s="92">
        <v>0</v>
      </c>
      <c r="IJ76" s="92">
        <v>0</v>
      </c>
      <c r="IK76" s="92">
        <v>0</v>
      </c>
      <c r="IL76" s="92">
        <v>0</v>
      </c>
      <c r="IM76" s="92">
        <v>0</v>
      </c>
      <c r="IN76" s="92">
        <v>0</v>
      </c>
      <c r="IO76" s="92">
        <v>0</v>
      </c>
      <c r="IP76" s="92">
        <v>0</v>
      </c>
      <c r="IQ76" s="92">
        <v>0</v>
      </c>
      <c r="IR76" s="92">
        <v>0</v>
      </c>
      <c r="IS76" s="92">
        <v>0</v>
      </c>
      <c r="IT76" s="92">
        <v>1869.06828</v>
      </c>
      <c r="IU76" s="92">
        <v>33990.153700000003</v>
      </c>
      <c r="IV76" s="92">
        <v>636.72706400000004</v>
      </c>
      <c r="IW76" s="92">
        <v>99.689797900000002</v>
      </c>
      <c r="IX76" s="92">
        <v>1</v>
      </c>
      <c r="IY76" s="92">
        <v>2.1922816999999999E-5</v>
      </c>
      <c r="IZ76" s="92">
        <v>0.99997807699999997</v>
      </c>
      <c r="JA76" s="92">
        <v>0</v>
      </c>
      <c r="JB76" s="92">
        <v>-66852.973299999998</v>
      </c>
      <c r="JC76" s="92">
        <v>-3676.1461199999999</v>
      </c>
      <c r="JD76" s="92">
        <v>-124.952772</v>
      </c>
      <c r="JE76" s="92">
        <v>-34.8852975</v>
      </c>
      <c r="JF76" s="92">
        <v>-1.9182909100000001</v>
      </c>
      <c r="JG76" s="92">
        <v>4.8923847800000003E-2</v>
      </c>
      <c r="JH76" s="92">
        <v>0.88971019699999998</v>
      </c>
      <c r="JI76" s="92">
        <v>18.185613700000001</v>
      </c>
      <c r="JJ76" s="92">
        <v>566.84866499999998</v>
      </c>
      <c r="JK76" s="92">
        <v>0</v>
      </c>
      <c r="JL76" s="92">
        <v>0</v>
      </c>
      <c r="JM76" s="92">
        <v>0</v>
      </c>
      <c r="JN76" s="92">
        <v>0</v>
      </c>
      <c r="JO76" s="92">
        <v>0</v>
      </c>
      <c r="JP76" s="92">
        <v>0</v>
      </c>
      <c r="JQ76" s="92">
        <v>0</v>
      </c>
      <c r="JR76" s="92">
        <v>0</v>
      </c>
      <c r="JS76" s="92">
        <v>0</v>
      </c>
      <c r="JT76" s="92">
        <v>0</v>
      </c>
      <c r="JU76" s="92">
        <v>0</v>
      </c>
      <c r="JV76" s="92">
        <v>0</v>
      </c>
      <c r="JW76" s="92">
        <v>0</v>
      </c>
      <c r="JX76" s="92">
        <v>0</v>
      </c>
      <c r="JY76" s="92">
        <v>0</v>
      </c>
      <c r="JZ76" s="92">
        <v>0</v>
      </c>
      <c r="KA76" s="92">
        <v>0</v>
      </c>
      <c r="KB76" s="92">
        <v>0</v>
      </c>
      <c r="KC76" s="92">
        <v>0</v>
      </c>
      <c r="KD76" s="92">
        <v>0</v>
      </c>
      <c r="KE76" s="92">
        <v>0</v>
      </c>
      <c r="KF76" s="92">
        <v>0</v>
      </c>
      <c r="KG76" s="92">
        <v>0</v>
      </c>
      <c r="KH76" s="92">
        <v>0</v>
      </c>
      <c r="KI76" s="92">
        <v>0</v>
      </c>
      <c r="KJ76" s="92">
        <v>0</v>
      </c>
      <c r="KK76" s="92">
        <v>0</v>
      </c>
      <c r="KL76" s="92">
        <v>0</v>
      </c>
      <c r="KM76" s="92">
        <v>0</v>
      </c>
      <c r="KN76" s="92">
        <v>0</v>
      </c>
      <c r="KO76" s="92">
        <v>0</v>
      </c>
      <c r="KP76" s="92">
        <v>0</v>
      </c>
      <c r="KQ76" s="92">
        <v>0</v>
      </c>
      <c r="KR76" s="92">
        <v>0</v>
      </c>
      <c r="KS76" s="92">
        <v>0</v>
      </c>
      <c r="KT76" s="92">
        <v>0</v>
      </c>
      <c r="KU76" s="92">
        <v>0</v>
      </c>
      <c r="KV76" s="92">
        <v>0</v>
      </c>
      <c r="KW76" s="92">
        <v>0</v>
      </c>
      <c r="KX76" s="92">
        <v>0</v>
      </c>
      <c r="KY76" s="92">
        <v>0</v>
      </c>
      <c r="KZ76" s="92">
        <v>0</v>
      </c>
      <c r="LA76" s="92">
        <v>0</v>
      </c>
      <c r="LB76" s="92">
        <v>0</v>
      </c>
      <c r="LC76" s="92">
        <v>0</v>
      </c>
      <c r="LD76" s="92">
        <v>0</v>
      </c>
      <c r="LE76" s="92">
        <v>0</v>
      </c>
      <c r="LF76" s="92">
        <v>0</v>
      </c>
      <c r="LG76" s="92">
        <v>0</v>
      </c>
      <c r="LH76" s="92">
        <v>0</v>
      </c>
      <c r="LI76" s="92">
        <v>0</v>
      </c>
      <c r="LJ76" s="92">
        <v>0</v>
      </c>
      <c r="LK76" s="92">
        <v>0</v>
      </c>
      <c r="LL76" s="92">
        <v>0</v>
      </c>
      <c r="LM76" s="92">
        <v>0</v>
      </c>
      <c r="LN76" s="92">
        <v>0</v>
      </c>
      <c r="LO76" s="92">
        <v>0</v>
      </c>
      <c r="LP76" s="92">
        <v>0</v>
      </c>
      <c r="LQ76" s="92">
        <v>0</v>
      </c>
      <c r="LR76" s="92">
        <v>0</v>
      </c>
      <c r="LS76" s="92">
        <v>0</v>
      </c>
      <c r="LT76" s="92">
        <v>0</v>
      </c>
      <c r="LU76" s="92">
        <v>0</v>
      </c>
      <c r="LV76" s="92">
        <v>0</v>
      </c>
      <c r="LW76" s="92">
        <v>0</v>
      </c>
      <c r="LX76" s="92">
        <v>0</v>
      </c>
      <c r="LY76" s="92">
        <v>0</v>
      </c>
      <c r="LZ76" s="92">
        <v>0</v>
      </c>
      <c r="MA76" s="92">
        <v>0</v>
      </c>
      <c r="MB76" s="92">
        <v>0</v>
      </c>
      <c r="MC76" s="92">
        <v>0</v>
      </c>
      <c r="MD76" s="92">
        <v>0</v>
      </c>
      <c r="ME76" s="92">
        <v>0</v>
      </c>
      <c r="MF76" s="92">
        <v>0</v>
      </c>
      <c r="MG76" s="92">
        <v>0</v>
      </c>
      <c r="MH76" s="92">
        <v>0</v>
      </c>
      <c r="MI76" s="92">
        <v>0</v>
      </c>
      <c r="MJ76" s="92">
        <v>0</v>
      </c>
      <c r="MK76" s="92">
        <v>0</v>
      </c>
      <c r="ML76" s="92">
        <v>0</v>
      </c>
      <c r="MM76" s="92">
        <v>0</v>
      </c>
      <c r="MN76" s="92">
        <v>0</v>
      </c>
      <c r="MO76" s="92">
        <v>0</v>
      </c>
      <c r="MP76" s="92">
        <v>0</v>
      </c>
      <c r="MQ76" s="92">
        <v>0</v>
      </c>
      <c r="MR76" s="92">
        <v>0</v>
      </c>
      <c r="MS76" s="92">
        <v>0</v>
      </c>
      <c r="MT76" s="92">
        <v>0</v>
      </c>
      <c r="MU76" s="92">
        <v>0</v>
      </c>
      <c r="MV76" s="92">
        <v>0</v>
      </c>
      <c r="MW76" s="92">
        <v>0</v>
      </c>
      <c r="MX76" s="92">
        <v>0</v>
      </c>
      <c r="MY76" s="92">
        <v>0</v>
      </c>
      <c r="MZ76" s="92">
        <v>0</v>
      </c>
      <c r="NA76" s="92">
        <v>0</v>
      </c>
      <c r="NB76" s="92">
        <v>0</v>
      </c>
      <c r="NC76" s="92">
        <v>0</v>
      </c>
      <c r="ND76" s="92">
        <v>0</v>
      </c>
      <c r="NE76" s="92">
        <v>0</v>
      </c>
      <c r="NF76" s="92">
        <v>0</v>
      </c>
      <c r="NG76" s="92">
        <v>0</v>
      </c>
      <c r="NH76" s="92">
        <v>0</v>
      </c>
      <c r="NI76" s="92">
        <v>0</v>
      </c>
      <c r="NJ76" s="92">
        <v>0</v>
      </c>
      <c r="NK76" s="92">
        <v>0</v>
      </c>
      <c r="NL76" s="92">
        <v>0</v>
      </c>
      <c r="NM76" s="92">
        <v>0</v>
      </c>
      <c r="NN76" s="92">
        <v>0</v>
      </c>
      <c r="NO76" s="92">
        <v>0</v>
      </c>
      <c r="NP76" s="92">
        <v>0</v>
      </c>
      <c r="NQ76" s="92">
        <v>0</v>
      </c>
      <c r="NR76" s="92">
        <v>0</v>
      </c>
      <c r="NS76" s="92">
        <v>0</v>
      </c>
      <c r="NT76" s="92">
        <v>0</v>
      </c>
      <c r="NU76" s="92">
        <v>0</v>
      </c>
      <c r="NV76" s="92">
        <v>0</v>
      </c>
      <c r="NW76" s="92">
        <v>0</v>
      </c>
      <c r="NX76" s="92">
        <v>0</v>
      </c>
      <c r="NY76" s="92">
        <v>0</v>
      </c>
      <c r="NZ76" s="92">
        <v>0</v>
      </c>
      <c r="OA76" s="92">
        <v>0</v>
      </c>
      <c r="OB76" s="92">
        <v>0</v>
      </c>
      <c r="OC76" s="92">
        <v>0</v>
      </c>
      <c r="OD76" s="92">
        <v>0</v>
      </c>
      <c r="OE76" s="92">
        <v>0</v>
      </c>
      <c r="OF76" s="92">
        <v>0</v>
      </c>
      <c r="OG76" s="92">
        <v>0</v>
      </c>
      <c r="OH76" s="92">
        <v>0</v>
      </c>
      <c r="OI76" s="92">
        <v>0</v>
      </c>
      <c r="OJ76" s="92">
        <v>0</v>
      </c>
      <c r="OK76" s="92">
        <v>0</v>
      </c>
      <c r="OL76" s="92">
        <v>0</v>
      </c>
      <c r="OM76" s="92">
        <v>0</v>
      </c>
      <c r="ON76" s="92">
        <v>0</v>
      </c>
      <c r="OO76" s="92">
        <v>0</v>
      </c>
      <c r="OP76" s="92">
        <v>0</v>
      </c>
      <c r="OQ76" s="92">
        <v>0</v>
      </c>
      <c r="OR76" s="92">
        <v>0</v>
      </c>
      <c r="OS76" s="92">
        <v>0</v>
      </c>
      <c r="OT76" s="92">
        <v>0</v>
      </c>
      <c r="OU76" s="92">
        <v>0</v>
      </c>
      <c r="OV76" s="92">
        <v>0</v>
      </c>
      <c r="OW76" s="92">
        <v>0</v>
      </c>
      <c r="OX76" s="92">
        <v>0</v>
      </c>
      <c r="OY76" s="92">
        <v>0</v>
      </c>
      <c r="OZ76" s="92">
        <v>0</v>
      </c>
      <c r="PA76" s="92">
        <v>0</v>
      </c>
      <c r="PB76" s="92">
        <v>0</v>
      </c>
      <c r="PC76" s="92">
        <v>0</v>
      </c>
      <c r="PD76" s="92">
        <v>0</v>
      </c>
      <c r="PE76" s="92">
        <v>0</v>
      </c>
      <c r="PF76" s="92">
        <v>0</v>
      </c>
      <c r="PG76" s="92">
        <v>0</v>
      </c>
      <c r="PH76" s="92">
        <v>0</v>
      </c>
      <c r="PI76" s="92">
        <v>0</v>
      </c>
      <c r="PJ76" s="92">
        <v>0</v>
      </c>
      <c r="PK76" s="92">
        <v>0</v>
      </c>
      <c r="PL76" s="92">
        <v>0</v>
      </c>
      <c r="PM76" s="92">
        <v>0</v>
      </c>
      <c r="PN76" s="92">
        <v>0</v>
      </c>
      <c r="PO76" s="92">
        <v>0</v>
      </c>
      <c r="PP76" s="92">
        <v>0</v>
      </c>
      <c r="PQ76" s="92">
        <v>0</v>
      </c>
      <c r="PR76" s="92">
        <v>0</v>
      </c>
      <c r="PS76" s="92">
        <v>0</v>
      </c>
      <c r="PT76" s="92">
        <v>0</v>
      </c>
      <c r="PU76" s="92">
        <v>0</v>
      </c>
      <c r="PV76" s="92">
        <v>0</v>
      </c>
      <c r="PW76" s="92">
        <v>0</v>
      </c>
      <c r="PX76" s="92">
        <v>0</v>
      </c>
      <c r="PY76" s="92">
        <v>0</v>
      </c>
      <c r="PZ76" s="92">
        <v>0</v>
      </c>
      <c r="QA76" s="92">
        <v>0</v>
      </c>
      <c r="QB76" s="92">
        <v>0</v>
      </c>
      <c r="QC76" s="92">
        <v>0</v>
      </c>
      <c r="QD76" s="92">
        <v>0</v>
      </c>
      <c r="QE76" s="92">
        <v>0</v>
      </c>
      <c r="QF76" s="92">
        <v>0</v>
      </c>
      <c r="QG76" s="92">
        <v>0</v>
      </c>
      <c r="QH76" s="92">
        <v>0</v>
      </c>
      <c r="QI76" s="92">
        <v>0</v>
      </c>
      <c r="QJ76" s="92">
        <v>0</v>
      </c>
      <c r="QK76" s="92">
        <v>0</v>
      </c>
      <c r="QL76" s="92">
        <v>0</v>
      </c>
      <c r="QM76" s="92">
        <v>0</v>
      </c>
      <c r="QN76" s="92">
        <v>0</v>
      </c>
      <c r="QO76" s="92">
        <v>0</v>
      </c>
      <c r="QP76" s="92">
        <v>0</v>
      </c>
      <c r="QQ76" s="92">
        <v>0</v>
      </c>
      <c r="QR76" s="92">
        <v>0</v>
      </c>
      <c r="QS76" s="92">
        <v>0</v>
      </c>
      <c r="QT76" s="92">
        <v>0</v>
      </c>
      <c r="QU76" s="92">
        <v>0</v>
      </c>
      <c r="QV76" s="92">
        <v>0</v>
      </c>
      <c r="QW76" s="92">
        <v>0</v>
      </c>
      <c r="QX76" s="92">
        <v>0</v>
      </c>
      <c r="QY76" s="92">
        <v>0</v>
      </c>
      <c r="QZ76" s="92">
        <v>0</v>
      </c>
      <c r="RA76" s="92">
        <v>0</v>
      </c>
      <c r="RB76" s="92">
        <v>0</v>
      </c>
      <c r="RC76" s="92">
        <v>0</v>
      </c>
      <c r="RD76" s="92">
        <v>0</v>
      </c>
      <c r="RE76" s="92">
        <v>0</v>
      </c>
      <c r="RF76" s="92">
        <v>0</v>
      </c>
      <c r="RG76" s="92">
        <v>0</v>
      </c>
      <c r="RH76" s="92">
        <v>0</v>
      </c>
      <c r="RI76" s="92">
        <v>0</v>
      </c>
      <c r="RJ76" s="92">
        <v>0</v>
      </c>
      <c r="RK76" s="92">
        <v>0</v>
      </c>
      <c r="RL76" s="92">
        <v>0</v>
      </c>
      <c r="RM76" s="92">
        <v>0</v>
      </c>
      <c r="RN76" s="92">
        <v>0</v>
      </c>
      <c r="RO76" s="92">
        <v>0</v>
      </c>
      <c r="RP76" s="92">
        <v>0</v>
      </c>
      <c r="RQ76" s="92">
        <v>0</v>
      </c>
      <c r="RR76" s="92">
        <v>0</v>
      </c>
      <c r="RS76" s="92">
        <v>0</v>
      </c>
      <c r="RT76" s="92">
        <v>0</v>
      </c>
      <c r="RU76" s="92">
        <v>0</v>
      </c>
      <c r="RV76" s="92">
        <v>0</v>
      </c>
      <c r="RW76" s="92">
        <v>0</v>
      </c>
      <c r="RX76" s="92">
        <v>0</v>
      </c>
      <c r="RY76" s="92">
        <v>0</v>
      </c>
      <c r="RZ76" s="92">
        <v>0</v>
      </c>
      <c r="SA76" s="92">
        <v>0</v>
      </c>
      <c r="SB76" s="92">
        <v>0</v>
      </c>
      <c r="SC76" s="92">
        <v>0</v>
      </c>
      <c r="SD76" s="92">
        <v>0</v>
      </c>
      <c r="SE76" s="92">
        <v>0</v>
      </c>
      <c r="SF76" s="92">
        <v>0</v>
      </c>
      <c r="SG76" s="92">
        <v>0</v>
      </c>
      <c r="SH76" s="92">
        <v>0</v>
      </c>
      <c r="SI76" s="92">
        <v>0</v>
      </c>
      <c r="SJ76" s="92">
        <v>0</v>
      </c>
      <c r="SK76" s="92">
        <v>0</v>
      </c>
      <c r="SL76" s="92">
        <v>0</v>
      </c>
      <c r="SM76" s="92">
        <v>0</v>
      </c>
      <c r="SN76" s="92">
        <v>0</v>
      </c>
      <c r="SO76" s="92">
        <v>0</v>
      </c>
      <c r="SP76" s="92">
        <v>0</v>
      </c>
      <c r="SQ76" s="92">
        <v>0</v>
      </c>
      <c r="SR76" s="92">
        <v>0</v>
      </c>
      <c r="SS76" s="92">
        <v>0</v>
      </c>
      <c r="ST76" s="92">
        <v>0</v>
      </c>
      <c r="SU76" s="92">
        <v>0</v>
      </c>
      <c r="SV76" s="92">
        <v>0</v>
      </c>
      <c r="SW76" s="92">
        <v>0</v>
      </c>
      <c r="SX76" s="92">
        <v>0</v>
      </c>
      <c r="SY76" s="92">
        <v>0</v>
      </c>
      <c r="SZ76" s="92">
        <v>0</v>
      </c>
      <c r="TA76" s="92">
        <v>0</v>
      </c>
      <c r="TB76" s="92">
        <v>0</v>
      </c>
      <c r="TC76" s="92">
        <v>1</v>
      </c>
      <c r="TD76" s="92">
        <v>0</v>
      </c>
      <c r="TE76" s="92">
        <v>0</v>
      </c>
      <c r="TF76" s="92">
        <v>0</v>
      </c>
      <c r="TG76" s="92">
        <v>0</v>
      </c>
      <c r="TH76" s="92">
        <v>0</v>
      </c>
      <c r="TI76" s="92">
        <v>0</v>
      </c>
      <c r="TJ76" s="92">
        <v>0</v>
      </c>
      <c r="TK76" s="92">
        <v>0</v>
      </c>
      <c r="TL76" s="92">
        <v>0</v>
      </c>
      <c r="TM76" s="92">
        <v>0</v>
      </c>
      <c r="TN76" s="92">
        <v>0</v>
      </c>
      <c r="TO76" s="92">
        <v>0</v>
      </c>
      <c r="TP76" s="92">
        <v>1.8849284099999999E-2</v>
      </c>
      <c r="TQ76" s="92">
        <v>-148335817.73500001</v>
      </c>
      <c r="TR76" s="92">
        <v>5.4865209444444497E-3</v>
      </c>
      <c r="TS76" s="92">
        <v>1.12219627222222E-5</v>
      </c>
      <c r="TT76" s="92">
        <v>1.8168735944444499E-8</v>
      </c>
      <c r="TU76" s="92">
        <v>6.0804062777777805E-23</v>
      </c>
      <c r="TV76" s="92">
        <v>2.04068651666667E-23</v>
      </c>
      <c r="TW76" s="92">
        <v>8.5623210555555594E-24</v>
      </c>
      <c r="TX76" s="92">
        <v>8.93507566666667E-20</v>
      </c>
      <c r="TY76" s="92">
        <v>1.08886227222222E-20</v>
      </c>
      <c r="TZ76" s="92">
        <v>0</v>
      </c>
      <c r="UA76" s="92">
        <v>0</v>
      </c>
      <c r="UB76" s="92">
        <v>1.61942921944445E-24</v>
      </c>
      <c r="UC76" s="92">
        <v>5.2856686666666698E-25</v>
      </c>
      <c r="UD76" s="92">
        <v>2.21776307222222E-25</v>
      </c>
      <c r="UE76" s="92">
        <v>2.38268706944445E-21</v>
      </c>
      <c r="UF76" s="92">
        <v>2.9036329999999999E-22</v>
      </c>
      <c r="UG76" s="92">
        <v>2.0908868611111099E-22</v>
      </c>
      <c r="UH76" s="92">
        <v>1.53562041666667E-15</v>
      </c>
      <c r="UI76" s="92">
        <v>8.2983445000000096E-13</v>
      </c>
      <c r="UJ76" s="92">
        <v>1.3865781527777801E-7</v>
      </c>
      <c r="UK76" s="92">
        <v>3.2215257222222299E-9</v>
      </c>
      <c r="UL76" s="92">
        <v>3.8620387222222298E-16</v>
      </c>
      <c r="UM76" s="92">
        <v>0</v>
      </c>
      <c r="UN76" s="92">
        <v>7.8598193333333397E-22</v>
      </c>
      <c r="UO76" s="92">
        <v>2.6207509E-23</v>
      </c>
      <c r="UP76" s="92">
        <v>3.1881622222222302E-17</v>
      </c>
      <c r="UQ76" s="92">
        <v>3.8700516388888901E-16</v>
      </c>
      <c r="UR76" s="92">
        <v>0</v>
      </c>
      <c r="US76" s="92">
        <v>0</v>
      </c>
      <c r="UT76" s="92">
        <v>0</v>
      </c>
      <c r="UU76" s="92">
        <v>0</v>
      </c>
      <c r="UV76" s="92">
        <v>0</v>
      </c>
      <c r="UW76" s="92">
        <v>0</v>
      </c>
      <c r="UX76" s="92">
        <v>0</v>
      </c>
      <c r="UY76" s="92">
        <v>0</v>
      </c>
      <c r="UZ76" s="92">
        <v>0</v>
      </c>
      <c r="VA76" s="92">
        <v>0</v>
      </c>
      <c r="VB76" s="92">
        <v>0</v>
      </c>
      <c r="VC76" s="92">
        <v>0</v>
      </c>
      <c r="VD76" s="92">
        <v>0</v>
      </c>
      <c r="VE76" s="92">
        <v>0</v>
      </c>
      <c r="VF76" s="92">
        <v>0</v>
      </c>
      <c r="VG76" s="92">
        <v>0</v>
      </c>
      <c r="VH76" s="92">
        <v>0</v>
      </c>
      <c r="VI76" s="92">
        <v>0</v>
      </c>
      <c r="VJ76" s="92">
        <v>0</v>
      </c>
      <c r="VK76" s="92">
        <v>0</v>
      </c>
      <c r="VL76" s="92">
        <v>0</v>
      </c>
      <c r="VM76" s="92">
        <v>0</v>
      </c>
      <c r="VN76" s="92">
        <v>0</v>
      </c>
      <c r="VO76" s="92">
        <v>0</v>
      </c>
      <c r="VP76" s="92">
        <v>0</v>
      </c>
      <c r="VQ76" s="92">
        <v>0</v>
      </c>
      <c r="VR76" s="92">
        <v>0</v>
      </c>
      <c r="VS76" s="92">
        <v>0</v>
      </c>
      <c r="VT76" s="92">
        <v>0</v>
      </c>
      <c r="VU76" s="92">
        <v>0</v>
      </c>
      <c r="VV76" s="92">
        <v>0</v>
      </c>
      <c r="VW76" s="92">
        <v>0</v>
      </c>
      <c r="VX76" s="92">
        <v>0</v>
      </c>
      <c r="VY76" s="92">
        <v>0</v>
      </c>
      <c r="VZ76" s="92">
        <v>0</v>
      </c>
      <c r="WA76" s="92">
        <v>0</v>
      </c>
      <c r="WB76" s="92">
        <v>0</v>
      </c>
      <c r="WC76" s="92">
        <v>0</v>
      </c>
    </row>
    <row r="77" spans="2:601" ht="13.5" customHeight="1">
      <c r="B77" s="851" t="s">
        <v>2471</v>
      </c>
      <c r="C77" s="92">
        <v>0</v>
      </c>
      <c r="D77" s="92">
        <v>1050.60419</v>
      </c>
      <c r="E77" s="92">
        <v>-0.976681613</v>
      </c>
      <c r="F77" s="92">
        <v>0</v>
      </c>
      <c r="G77" s="92">
        <v>0</v>
      </c>
      <c r="H77" s="92">
        <v>0</v>
      </c>
      <c r="I77" s="92">
        <v>0</v>
      </c>
      <c r="J77" s="92">
        <v>0</v>
      </c>
      <c r="K77" s="92">
        <v>0</v>
      </c>
      <c r="L77" s="92">
        <v>0</v>
      </c>
      <c r="M77" s="92">
        <v>0</v>
      </c>
      <c r="N77" s="92">
        <v>0</v>
      </c>
      <c r="O77" s="92">
        <v>0</v>
      </c>
      <c r="P77" s="92">
        <v>0</v>
      </c>
      <c r="Q77" s="92">
        <v>0</v>
      </c>
      <c r="R77" s="92">
        <v>0</v>
      </c>
      <c r="S77" s="92">
        <v>0</v>
      </c>
      <c r="T77" s="92">
        <v>0</v>
      </c>
      <c r="U77" s="92">
        <v>0</v>
      </c>
      <c r="V77" s="92">
        <v>0</v>
      </c>
      <c r="W77" s="92">
        <v>0</v>
      </c>
      <c r="X77" s="92">
        <v>0</v>
      </c>
      <c r="Y77" s="92">
        <v>0</v>
      </c>
      <c r="Z77" s="92">
        <v>0</v>
      </c>
      <c r="AA77" s="92">
        <v>0</v>
      </c>
      <c r="AB77" s="92">
        <v>0</v>
      </c>
      <c r="AC77" s="92">
        <v>61.689350599999997</v>
      </c>
      <c r="AD77" s="92">
        <v>0</v>
      </c>
      <c r="AE77" s="92">
        <v>0</v>
      </c>
      <c r="AF77" s="92">
        <v>0</v>
      </c>
      <c r="AG77" s="92">
        <v>0</v>
      </c>
      <c r="AH77" s="92">
        <v>0</v>
      </c>
      <c r="AI77" s="92">
        <v>0</v>
      </c>
      <c r="AJ77" s="92">
        <v>0</v>
      </c>
      <c r="AK77" s="92">
        <v>0</v>
      </c>
      <c r="AL77" s="92">
        <v>0</v>
      </c>
      <c r="AM77" s="92">
        <v>0</v>
      </c>
      <c r="AN77" s="92">
        <v>0</v>
      </c>
      <c r="AO77" s="92">
        <v>0</v>
      </c>
      <c r="AP77" s="92">
        <v>0</v>
      </c>
      <c r="AQ77" s="92">
        <v>0</v>
      </c>
      <c r="AR77" s="92">
        <v>0</v>
      </c>
      <c r="AS77" s="92">
        <v>0</v>
      </c>
      <c r="AT77" s="92">
        <v>0</v>
      </c>
      <c r="AU77" s="92">
        <v>0</v>
      </c>
      <c r="AV77" s="92">
        <v>0</v>
      </c>
      <c r="AW77" s="92">
        <v>0</v>
      </c>
      <c r="AX77" s="92">
        <v>0</v>
      </c>
      <c r="AY77" s="92">
        <v>0</v>
      </c>
      <c r="AZ77" s="92">
        <v>0</v>
      </c>
      <c r="BA77" s="92">
        <v>0</v>
      </c>
      <c r="BB77" s="92">
        <v>0</v>
      </c>
      <c r="BC77" s="92">
        <v>0</v>
      </c>
      <c r="BD77" s="92">
        <v>0</v>
      </c>
      <c r="BE77" s="92">
        <v>0</v>
      </c>
      <c r="BF77" s="92">
        <v>0</v>
      </c>
      <c r="BG77" s="92">
        <v>0</v>
      </c>
      <c r="BH77" s="92">
        <v>0</v>
      </c>
      <c r="BI77" s="92">
        <v>0</v>
      </c>
      <c r="BJ77" s="92">
        <v>0</v>
      </c>
      <c r="BK77" s="92">
        <v>0</v>
      </c>
      <c r="BL77" s="92">
        <v>0</v>
      </c>
      <c r="BM77" s="92">
        <v>0</v>
      </c>
      <c r="BN77" s="92">
        <v>0</v>
      </c>
      <c r="BO77" s="92">
        <v>0</v>
      </c>
      <c r="BP77" s="92">
        <v>0</v>
      </c>
      <c r="BQ77" s="92">
        <v>0</v>
      </c>
      <c r="BR77" s="92">
        <v>0</v>
      </c>
      <c r="BS77" s="92">
        <v>0</v>
      </c>
      <c r="BT77" s="92">
        <v>0</v>
      </c>
      <c r="BU77" s="92">
        <v>0</v>
      </c>
      <c r="BV77" s="92">
        <v>0</v>
      </c>
      <c r="BW77" s="92">
        <v>0</v>
      </c>
      <c r="BX77" s="92">
        <v>0</v>
      </c>
      <c r="BY77" s="92">
        <v>0</v>
      </c>
      <c r="BZ77" s="92">
        <v>0</v>
      </c>
      <c r="CA77" s="92">
        <v>0</v>
      </c>
      <c r="CB77" s="92">
        <v>0</v>
      </c>
      <c r="CC77" s="92">
        <v>0</v>
      </c>
      <c r="CD77" s="92">
        <v>0</v>
      </c>
      <c r="CE77" s="92">
        <v>0</v>
      </c>
      <c r="CF77" s="92">
        <v>0</v>
      </c>
      <c r="CG77" s="92">
        <v>0</v>
      </c>
      <c r="CH77" s="92">
        <v>0</v>
      </c>
      <c r="CI77" s="92">
        <v>0</v>
      </c>
      <c r="CJ77" s="92">
        <v>0</v>
      </c>
      <c r="CK77" s="92">
        <v>0</v>
      </c>
      <c r="CL77" s="92">
        <v>0</v>
      </c>
      <c r="CM77" s="92">
        <v>1</v>
      </c>
      <c r="CN77" s="92">
        <v>0</v>
      </c>
      <c r="CO77" s="92">
        <v>0</v>
      </c>
      <c r="CP77" s="92">
        <v>0</v>
      </c>
      <c r="CQ77" s="92">
        <v>0</v>
      </c>
      <c r="CR77" s="92">
        <v>0</v>
      </c>
      <c r="CS77" s="92">
        <v>0</v>
      </c>
      <c r="CT77" s="92">
        <v>0</v>
      </c>
      <c r="CU77" s="92">
        <v>0</v>
      </c>
      <c r="CV77" s="92">
        <v>0</v>
      </c>
      <c r="CW77" s="92">
        <v>0</v>
      </c>
      <c r="CX77" s="92">
        <v>0</v>
      </c>
      <c r="CY77" s="92">
        <v>0</v>
      </c>
      <c r="CZ77" s="92">
        <v>0</v>
      </c>
      <c r="DA77" s="92">
        <v>0</v>
      </c>
      <c r="DB77" s="92">
        <v>0</v>
      </c>
      <c r="DC77" s="92">
        <v>0</v>
      </c>
      <c r="DD77" s="92">
        <v>0</v>
      </c>
      <c r="DE77" s="92">
        <v>0</v>
      </c>
      <c r="DF77" s="92">
        <v>0</v>
      </c>
      <c r="DG77" s="92">
        <v>0</v>
      </c>
      <c r="DH77" s="92">
        <v>0</v>
      </c>
      <c r="DI77" s="92">
        <v>0</v>
      </c>
      <c r="DJ77" s="92">
        <v>0</v>
      </c>
      <c r="DK77" s="92">
        <v>0</v>
      </c>
      <c r="DL77" s="92">
        <v>0</v>
      </c>
      <c r="DM77" s="92">
        <v>0</v>
      </c>
      <c r="DN77" s="92">
        <v>0</v>
      </c>
      <c r="DO77" s="92">
        <v>0</v>
      </c>
      <c r="DP77" s="92">
        <v>0</v>
      </c>
      <c r="DQ77" s="92">
        <v>0</v>
      </c>
      <c r="DR77" s="92">
        <v>0</v>
      </c>
      <c r="DS77" s="92">
        <v>0</v>
      </c>
      <c r="DT77" s="92">
        <v>0</v>
      </c>
      <c r="DU77" s="92">
        <v>0</v>
      </c>
      <c r="DV77" s="92">
        <v>0</v>
      </c>
      <c r="DW77" s="92">
        <v>0</v>
      </c>
      <c r="DX77" s="92">
        <v>0</v>
      </c>
      <c r="DY77" s="92">
        <v>0</v>
      </c>
      <c r="DZ77" s="92">
        <v>0</v>
      </c>
      <c r="EA77" s="92">
        <v>0</v>
      </c>
      <c r="EB77" s="92">
        <v>0</v>
      </c>
      <c r="EC77" s="92">
        <v>0</v>
      </c>
      <c r="ED77" s="92">
        <v>0</v>
      </c>
      <c r="EE77" s="92">
        <v>0</v>
      </c>
      <c r="EF77" s="92">
        <v>0</v>
      </c>
      <c r="EG77" s="92">
        <v>0</v>
      </c>
      <c r="EH77" s="92">
        <v>0</v>
      </c>
      <c r="EI77" s="92">
        <v>0</v>
      </c>
      <c r="EJ77" s="92">
        <v>0</v>
      </c>
      <c r="EK77" s="92">
        <v>0</v>
      </c>
      <c r="EL77" s="92">
        <v>0</v>
      </c>
      <c r="EM77" s="92">
        <v>0</v>
      </c>
      <c r="EN77" s="92">
        <v>0</v>
      </c>
      <c r="EO77" s="92">
        <v>0</v>
      </c>
      <c r="EP77" s="92">
        <v>0</v>
      </c>
      <c r="EQ77" s="92">
        <v>0</v>
      </c>
      <c r="ER77" s="92">
        <v>0</v>
      </c>
      <c r="ES77" s="92">
        <v>0</v>
      </c>
      <c r="ET77" s="92">
        <v>0</v>
      </c>
      <c r="EU77" s="92">
        <v>0</v>
      </c>
      <c r="EV77" s="92">
        <v>0</v>
      </c>
      <c r="EW77" s="92">
        <v>1050.60419</v>
      </c>
      <c r="EX77" s="92">
        <v>0</v>
      </c>
      <c r="EY77" s="92">
        <v>0</v>
      </c>
      <c r="EZ77" s="92">
        <v>0</v>
      </c>
      <c r="FA77" s="92">
        <v>0</v>
      </c>
      <c r="FB77" s="92">
        <v>0</v>
      </c>
      <c r="FC77" s="92">
        <v>0</v>
      </c>
      <c r="FD77" s="92">
        <v>0</v>
      </c>
      <c r="FE77" s="92">
        <v>0</v>
      </c>
      <c r="FF77" s="92">
        <v>0</v>
      </c>
      <c r="FG77" s="92">
        <v>0</v>
      </c>
      <c r="FH77" s="92">
        <v>0</v>
      </c>
      <c r="FI77" s="92">
        <v>0</v>
      </c>
      <c r="FJ77" s="92">
        <v>0</v>
      </c>
      <c r="FK77" s="92">
        <v>0</v>
      </c>
      <c r="FL77" s="92">
        <v>0</v>
      </c>
      <c r="FM77" s="92">
        <v>0</v>
      </c>
      <c r="FN77" s="92">
        <v>0</v>
      </c>
      <c r="FO77" s="92">
        <v>0</v>
      </c>
      <c r="FP77" s="92">
        <v>0</v>
      </c>
      <c r="FQ77" s="92">
        <v>0</v>
      </c>
      <c r="FR77" s="92">
        <v>0</v>
      </c>
      <c r="FS77" s="92">
        <v>0</v>
      </c>
      <c r="FT77" s="92">
        <v>0</v>
      </c>
      <c r="FU77" s="92">
        <v>0</v>
      </c>
      <c r="FV77" s="92">
        <v>0</v>
      </c>
      <c r="FW77" s="92">
        <v>0</v>
      </c>
      <c r="FX77" s="92">
        <v>0</v>
      </c>
      <c r="FY77" s="92">
        <v>0</v>
      </c>
      <c r="FZ77" s="92">
        <v>0</v>
      </c>
      <c r="GA77" s="92">
        <v>0</v>
      </c>
      <c r="GB77" s="92">
        <v>0</v>
      </c>
      <c r="GC77" s="92">
        <v>0</v>
      </c>
      <c r="GD77" s="92">
        <v>0</v>
      </c>
      <c r="GE77" s="92">
        <v>0</v>
      </c>
      <c r="GF77" s="92">
        <v>0</v>
      </c>
      <c r="GG77" s="92">
        <v>0</v>
      </c>
      <c r="GH77" s="92">
        <v>0</v>
      </c>
      <c r="GI77" s="92">
        <v>0</v>
      </c>
      <c r="GJ77" s="92">
        <v>0</v>
      </c>
      <c r="GK77" s="92">
        <v>0</v>
      </c>
      <c r="GL77" s="92">
        <v>0</v>
      </c>
      <c r="GM77" s="92">
        <v>0</v>
      </c>
      <c r="GN77" s="92">
        <v>0</v>
      </c>
      <c r="GO77" s="92">
        <v>0</v>
      </c>
      <c r="GP77" s="92">
        <v>0</v>
      </c>
      <c r="GQ77" s="92">
        <v>0</v>
      </c>
      <c r="GR77" s="92">
        <v>0</v>
      </c>
      <c r="GS77" s="92">
        <v>0</v>
      </c>
      <c r="GT77" s="92">
        <v>0</v>
      </c>
      <c r="GU77" s="92">
        <v>0</v>
      </c>
      <c r="GV77" s="92">
        <v>0</v>
      </c>
      <c r="GW77" s="92">
        <v>0</v>
      </c>
      <c r="GX77" s="92">
        <v>0</v>
      </c>
      <c r="GY77" s="92">
        <v>0</v>
      </c>
      <c r="GZ77" s="92">
        <v>0</v>
      </c>
      <c r="HA77" s="92">
        <v>0</v>
      </c>
      <c r="HB77" s="92">
        <v>0</v>
      </c>
      <c r="HC77" s="92">
        <v>0</v>
      </c>
      <c r="HD77" s="92">
        <v>0</v>
      </c>
      <c r="HE77" s="92">
        <v>0</v>
      </c>
      <c r="HF77" s="92">
        <v>0</v>
      </c>
      <c r="HG77" s="92">
        <v>1</v>
      </c>
      <c r="HH77" s="92">
        <v>0</v>
      </c>
      <c r="HI77" s="92">
        <v>0</v>
      </c>
      <c r="HJ77" s="92">
        <v>0</v>
      </c>
      <c r="HK77" s="92">
        <v>0</v>
      </c>
      <c r="HL77" s="92">
        <v>0</v>
      </c>
      <c r="HM77" s="92">
        <v>0</v>
      </c>
      <c r="HN77" s="92">
        <v>0</v>
      </c>
      <c r="HO77" s="92">
        <v>0</v>
      </c>
      <c r="HP77" s="92">
        <v>0</v>
      </c>
      <c r="HQ77" s="92">
        <v>0</v>
      </c>
      <c r="HR77" s="92">
        <v>0</v>
      </c>
      <c r="HS77" s="92">
        <v>0</v>
      </c>
      <c r="HT77" s="92">
        <v>0</v>
      </c>
      <c r="HU77" s="92">
        <v>0</v>
      </c>
      <c r="HV77" s="92">
        <v>0</v>
      </c>
      <c r="HW77" s="92">
        <v>0</v>
      </c>
      <c r="HX77" s="92">
        <v>0</v>
      </c>
      <c r="HY77" s="92">
        <v>0</v>
      </c>
      <c r="HZ77" s="92">
        <v>0</v>
      </c>
      <c r="IA77" s="92">
        <v>0</v>
      </c>
      <c r="IB77" s="92">
        <v>0</v>
      </c>
      <c r="IC77" s="92">
        <v>0</v>
      </c>
      <c r="ID77" s="92">
        <v>0</v>
      </c>
      <c r="IE77" s="92">
        <v>0</v>
      </c>
      <c r="IF77" s="92">
        <v>0</v>
      </c>
      <c r="IG77" s="92">
        <v>0</v>
      </c>
      <c r="IH77" s="92">
        <v>0</v>
      </c>
      <c r="II77" s="92">
        <v>0</v>
      </c>
      <c r="IJ77" s="92">
        <v>0</v>
      </c>
      <c r="IK77" s="92">
        <v>0</v>
      </c>
      <c r="IL77" s="92">
        <v>0</v>
      </c>
      <c r="IM77" s="92">
        <v>0</v>
      </c>
      <c r="IN77" s="92">
        <v>0</v>
      </c>
      <c r="IO77" s="92">
        <v>0</v>
      </c>
      <c r="IP77" s="92">
        <v>0</v>
      </c>
      <c r="IQ77" s="92">
        <v>0</v>
      </c>
      <c r="IR77" s="92">
        <v>0</v>
      </c>
      <c r="IS77" s="92">
        <v>0</v>
      </c>
      <c r="IT77" s="92">
        <v>61.689350599999997</v>
      </c>
      <c r="IU77" s="92">
        <v>1050.60419</v>
      </c>
      <c r="IV77" s="92">
        <v>28.720546299999999</v>
      </c>
      <c r="IW77" s="92">
        <v>20</v>
      </c>
      <c r="IX77" s="92">
        <v>9</v>
      </c>
      <c r="IY77" s="92">
        <v>0</v>
      </c>
      <c r="IZ77" s="92">
        <v>1</v>
      </c>
      <c r="JA77" s="92">
        <v>0</v>
      </c>
      <c r="JB77" s="92">
        <v>-15832.2564</v>
      </c>
      <c r="JC77" s="92">
        <v>-929.63803600000006</v>
      </c>
      <c r="JD77" s="92">
        <v>-0.976681613</v>
      </c>
      <c r="JE77" s="92">
        <v>-44.475377799999997</v>
      </c>
      <c r="JF77" s="92">
        <v>-2.6115041300000001</v>
      </c>
      <c r="JG77" s="92">
        <v>3.5798617300000002E-2</v>
      </c>
      <c r="JH77" s="92">
        <v>0.60967049900000003</v>
      </c>
      <c r="JI77" s="92">
        <v>17.030560000000001</v>
      </c>
      <c r="JJ77" s="92">
        <v>55.065764999999999</v>
      </c>
      <c r="JK77" s="92">
        <v>0</v>
      </c>
      <c r="JL77" s="92">
        <v>0</v>
      </c>
      <c r="JM77" s="92">
        <v>0</v>
      </c>
      <c r="JN77" s="92">
        <v>0</v>
      </c>
      <c r="JO77" s="92">
        <v>0</v>
      </c>
      <c r="JP77" s="92">
        <v>0</v>
      </c>
      <c r="JQ77" s="92">
        <v>0</v>
      </c>
      <c r="JR77" s="92">
        <v>0</v>
      </c>
      <c r="JS77" s="92">
        <v>0</v>
      </c>
      <c r="JT77" s="92">
        <v>0</v>
      </c>
      <c r="JU77" s="92">
        <v>0</v>
      </c>
      <c r="JV77" s="92">
        <v>0</v>
      </c>
      <c r="JW77" s="92">
        <v>0</v>
      </c>
      <c r="JX77" s="92">
        <v>0</v>
      </c>
      <c r="JY77" s="92">
        <v>0</v>
      </c>
      <c r="JZ77" s="92">
        <v>0</v>
      </c>
      <c r="KA77" s="92">
        <v>0</v>
      </c>
      <c r="KB77" s="92">
        <v>0</v>
      </c>
      <c r="KC77" s="92">
        <v>0</v>
      </c>
      <c r="KD77" s="92">
        <v>0</v>
      </c>
      <c r="KE77" s="92">
        <v>0</v>
      </c>
      <c r="KF77" s="92">
        <v>0</v>
      </c>
      <c r="KG77" s="92">
        <v>0</v>
      </c>
      <c r="KH77" s="92">
        <v>0</v>
      </c>
      <c r="KI77" s="92">
        <v>0</v>
      </c>
      <c r="KJ77" s="92">
        <v>0</v>
      </c>
      <c r="KK77" s="92">
        <v>0</v>
      </c>
      <c r="KL77" s="92">
        <v>0</v>
      </c>
      <c r="KM77" s="92">
        <v>0</v>
      </c>
      <c r="KN77" s="92">
        <v>0</v>
      </c>
      <c r="KO77" s="92">
        <v>0</v>
      </c>
      <c r="KP77" s="92">
        <v>0</v>
      </c>
      <c r="KQ77" s="92">
        <v>0</v>
      </c>
      <c r="KR77" s="92">
        <v>0</v>
      </c>
      <c r="KS77" s="92">
        <v>0</v>
      </c>
      <c r="KT77" s="92">
        <v>0</v>
      </c>
      <c r="KU77" s="92">
        <v>0</v>
      </c>
      <c r="KV77" s="92">
        <v>0</v>
      </c>
      <c r="KW77" s="92">
        <v>0</v>
      </c>
      <c r="KX77" s="92">
        <v>0</v>
      </c>
      <c r="KY77" s="92">
        <v>0</v>
      </c>
      <c r="KZ77" s="92">
        <v>0</v>
      </c>
      <c r="LA77" s="92">
        <v>0</v>
      </c>
      <c r="LB77" s="92">
        <v>0</v>
      </c>
      <c r="LC77" s="92">
        <v>0</v>
      </c>
      <c r="LD77" s="92">
        <v>0</v>
      </c>
      <c r="LE77" s="92">
        <v>0</v>
      </c>
      <c r="LF77" s="92">
        <v>0</v>
      </c>
      <c r="LG77" s="92">
        <v>0</v>
      </c>
      <c r="LH77" s="92">
        <v>0</v>
      </c>
      <c r="LI77" s="92">
        <v>0</v>
      </c>
      <c r="LJ77" s="92">
        <v>0</v>
      </c>
      <c r="LK77" s="92">
        <v>0</v>
      </c>
      <c r="LL77" s="92">
        <v>0</v>
      </c>
      <c r="LM77" s="92">
        <v>0</v>
      </c>
      <c r="LN77" s="92">
        <v>0</v>
      </c>
      <c r="LO77" s="92">
        <v>0</v>
      </c>
      <c r="LP77" s="92">
        <v>0</v>
      </c>
      <c r="LQ77" s="92">
        <v>0</v>
      </c>
      <c r="LR77" s="92">
        <v>0</v>
      </c>
      <c r="LS77" s="92">
        <v>0</v>
      </c>
      <c r="LT77" s="92">
        <v>0</v>
      </c>
      <c r="LU77" s="92">
        <v>0</v>
      </c>
      <c r="LV77" s="92">
        <v>0</v>
      </c>
      <c r="LW77" s="92">
        <v>0</v>
      </c>
      <c r="LX77" s="92">
        <v>0</v>
      </c>
      <c r="LY77" s="92">
        <v>0</v>
      </c>
      <c r="LZ77" s="92">
        <v>0</v>
      </c>
      <c r="MA77" s="92">
        <v>0</v>
      </c>
      <c r="MB77" s="92">
        <v>0</v>
      </c>
      <c r="MC77" s="92">
        <v>0</v>
      </c>
      <c r="MD77" s="92">
        <v>0</v>
      </c>
      <c r="ME77" s="92">
        <v>0</v>
      </c>
      <c r="MF77" s="92">
        <v>0</v>
      </c>
      <c r="MG77" s="92">
        <v>0</v>
      </c>
      <c r="MH77" s="92">
        <v>0</v>
      </c>
      <c r="MI77" s="92">
        <v>0</v>
      </c>
      <c r="MJ77" s="92">
        <v>0</v>
      </c>
      <c r="MK77" s="92">
        <v>0</v>
      </c>
      <c r="ML77" s="92">
        <v>0</v>
      </c>
      <c r="MM77" s="92">
        <v>0</v>
      </c>
      <c r="MN77" s="92">
        <v>0</v>
      </c>
      <c r="MO77" s="92">
        <v>0</v>
      </c>
      <c r="MP77" s="92">
        <v>0</v>
      </c>
      <c r="MQ77" s="92">
        <v>0</v>
      </c>
      <c r="MR77" s="92">
        <v>0</v>
      </c>
      <c r="MS77" s="92">
        <v>0</v>
      </c>
      <c r="MT77" s="92">
        <v>0</v>
      </c>
      <c r="MU77" s="92">
        <v>0</v>
      </c>
      <c r="MV77" s="92">
        <v>0</v>
      </c>
      <c r="MW77" s="92">
        <v>0</v>
      </c>
      <c r="MX77" s="92">
        <v>0</v>
      </c>
      <c r="MY77" s="92">
        <v>0</v>
      </c>
      <c r="MZ77" s="92">
        <v>0</v>
      </c>
      <c r="NA77" s="92">
        <v>0</v>
      </c>
      <c r="NB77" s="92">
        <v>0</v>
      </c>
      <c r="NC77" s="92">
        <v>0</v>
      </c>
      <c r="ND77" s="92">
        <v>0</v>
      </c>
      <c r="NE77" s="92">
        <v>0</v>
      </c>
      <c r="NF77" s="92">
        <v>0</v>
      </c>
      <c r="NG77" s="92">
        <v>0</v>
      </c>
      <c r="NH77" s="92">
        <v>0</v>
      </c>
      <c r="NI77" s="92">
        <v>0</v>
      </c>
      <c r="NJ77" s="92">
        <v>0</v>
      </c>
      <c r="NK77" s="92">
        <v>0</v>
      </c>
      <c r="NL77" s="92">
        <v>0</v>
      </c>
      <c r="NM77" s="92">
        <v>0</v>
      </c>
      <c r="NN77" s="92">
        <v>0</v>
      </c>
      <c r="NO77" s="92">
        <v>0</v>
      </c>
      <c r="NP77" s="92">
        <v>0</v>
      </c>
      <c r="NQ77" s="92">
        <v>0</v>
      </c>
      <c r="NR77" s="92">
        <v>0</v>
      </c>
      <c r="NS77" s="92">
        <v>0</v>
      </c>
      <c r="NT77" s="92">
        <v>0</v>
      </c>
      <c r="NU77" s="92">
        <v>0</v>
      </c>
      <c r="NV77" s="92">
        <v>0</v>
      </c>
      <c r="NW77" s="92">
        <v>0</v>
      </c>
      <c r="NX77" s="92">
        <v>0</v>
      </c>
      <c r="NY77" s="92">
        <v>0</v>
      </c>
      <c r="NZ77" s="92">
        <v>0</v>
      </c>
      <c r="OA77" s="92">
        <v>0</v>
      </c>
      <c r="OB77" s="92">
        <v>0</v>
      </c>
      <c r="OC77" s="92">
        <v>0</v>
      </c>
      <c r="OD77" s="92">
        <v>0</v>
      </c>
      <c r="OE77" s="92">
        <v>0</v>
      </c>
      <c r="OF77" s="92">
        <v>0</v>
      </c>
      <c r="OG77" s="92">
        <v>0</v>
      </c>
      <c r="OH77" s="92">
        <v>0</v>
      </c>
      <c r="OI77" s="92">
        <v>0</v>
      </c>
      <c r="OJ77" s="92">
        <v>0</v>
      </c>
      <c r="OK77" s="92">
        <v>0</v>
      </c>
      <c r="OL77" s="92">
        <v>0</v>
      </c>
      <c r="OM77" s="92">
        <v>0</v>
      </c>
      <c r="ON77" s="92">
        <v>0</v>
      </c>
      <c r="OO77" s="92">
        <v>0</v>
      </c>
      <c r="OP77" s="92">
        <v>0</v>
      </c>
      <c r="OQ77" s="92">
        <v>0</v>
      </c>
      <c r="OR77" s="92">
        <v>0</v>
      </c>
      <c r="OS77" s="92">
        <v>0</v>
      </c>
      <c r="OT77" s="92">
        <v>0</v>
      </c>
      <c r="OU77" s="92">
        <v>0</v>
      </c>
      <c r="OV77" s="92">
        <v>0</v>
      </c>
      <c r="OW77" s="92">
        <v>0</v>
      </c>
      <c r="OX77" s="92">
        <v>0</v>
      </c>
      <c r="OY77" s="92">
        <v>0</v>
      </c>
      <c r="OZ77" s="92">
        <v>0</v>
      </c>
      <c r="PA77" s="92">
        <v>0</v>
      </c>
      <c r="PB77" s="92">
        <v>0</v>
      </c>
      <c r="PC77" s="92">
        <v>0</v>
      </c>
      <c r="PD77" s="92">
        <v>0</v>
      </c>
      <c r="PE77" s="92">
        <v>0</v>
      </c>
      <c r="PF77" s="92">
        <v>0</v>
      </c>
      <c r="PG77" s="92">
        <v>0</v>
      </c>
      <c r="PH77" s="92">
        <v>0</v>
      </c>
      <c r="PI77" s="92">
        <v>0</v>
      </c>
      <c r="PJ77" s="92">
        <v>0</v>
      </c>
      <c r="PK77" s="92">
        <v>0</v>
      </c>
      <c r="PL77" s="92">
        <v>0</v>
      </c>
      <c r="PM77" s="92">
        <v>0</v>
      </c>
      <c r="PN77" s="92">
        <v>0</v>
      </c>
      <c r="PO77" s="92">
        <v>0</v>
      </c>
      <c r="PP77" s="92">
        <v>0</v>
      </c>
      <c r="PQ77" s="92">
        <v>0</v>
      </c>
      <c r="PR77" s="92">
        <v>0</v>
      </c>
      <c r="PS77" s="92">
        <v>0</v>
      </c>
      <c r="PT77" s="92">
        <v>0</v>
      </c>
      <c r="PU77" s="92">
        <v>0</v>
      </c>
      <c r="PV77" s="92">
        <v>0</v>
      </c>
      <c r="PW77" s="92">
        <v>0</v>
      </c>
      <c r="PX77" s="92">
        <v>0</v>
      </c>
      <c r="PY77" s="92">
        <v>0</v>
      </c>
      <c r="PZ77" s="92">
        <v>0</v>
      </c>
      <c r="QA77" s="92">
        <v>0</v>
      </c>
      <c r="QB77" s="92">
        <v>0</v>
      </c>
      <c r="QC77" s="92">
        <v>0</v>
      </c>
      <c r="QD77" s="92">
        <v>0</v>
      </c>
      <c r="QE77" s="92">
        <v>0</v>
      </c>
      <c r="QF77" s="92">
        <v>0</v>
      </c>
      <c r="QG77" s="92">
        <v>0</v>
      </c>
      <c r="QH77" s="92">
        <v>0</v>
      </c>
      <c r="QI77" s="92">
        <v>0</v>
      </c>
      <c r="QJ77" s="92">
        <v>0</v>
      </c>
      <c r="QK77" s="92">
        <v>0</v>
      </c>
      <c r="QL77" s="92">
        <v>0</v>
      </c>
      <c r="QM77" s="92">
        <v>0</v>
      </c>
      <c r="QN77" s="92">
        <v>0</v>
      </c>
      <c r="QO77" s="92">
        <v>0</v>
      </c>
      <c r="QP77" s="92">
        <v>0</v>
      </c>
      <c r="QQ77" s="92">
        <v>0</v>
      </c>
      <c r="QR77" s="92">
        <v>0</v>
      </c>
      <c r="QS77" s="92">
        <v>0</v>
      </c>
      <c r="QT77" s="92">
        <v>0</v>
      </c>
      <c r="QU77" s="92">
        <v>0</v>
      </c>
      <c r="QV77" s="92">
        <v>0</v>
      </c>
      <c r="QW77" s="92">
        <v>0</v>
      </c>
      <c r="QX77" s="92">
        <v>0</v>
      </c>
      <c r="QY77" s="92">
        <v>0</v>
      </c>
      <c r="QZ77" s="92">
        <v>0</v>
      </c>
      <c r="RA77" s="92">
        <v>0</v>
      </c>
      <c r="RB77" s="92">
        <v>0</v>
      </c>
      <c r="RC77" s="92">
        <v>0</v>
      </c>
      <c r="RD77" s="92">
        <v>0</v>
      </c>
      <c r="RE77" s="92">
        <v>0</v>
      </c>
      <c r="RF77" s="92">
        <v>0</v>
      </c>
      <c r="RG77" s="92">
        <v>0</v>
      </c>
      <c r="RH77" s="92">
        <v>0</v>
      </c>
      <c r="RI77" s="92">
        <v>0</v>
      </c>
      <c r="RJ77" s="92">
        <v>0</v>
      </c>
      <c r="RK77" s="92">
        <v>0</v>
      </c>
      <c r="RL77" s="92">
        <v>0</v>
      </c>
      <c r="RM77" s="92">
        <v>0</v>
      </c>
      <c r="RN77" s="92">
        <v>0</v>
      </c>
      <c r="RO77" s="92">
        <v>0</v>
      </c>
      <c r="RP77" s="92">
        <v>0</v>
      </c>
      <c r="RQ77" s="92">
        <v>0</v>
      </c>
      <c r="RR77" s="92">
        <v>0</v>
      </c>
      <c r="RS77" s="92">
        <v>0</v>
      </c>
      <c r="RT77" s="92">
        <v>0</v>
      </c>
      <c r="RU77" s="92">
        <v>0</v>
      </c>
      <c r="RV77" s="92">
        <v>0</v>
      </c>
      <c r="RW77" s="92">
        <v>0</v>
      </c>
      <c r="RX77" s="92">
        <v>0</v>
      </c>
      <c r="RY77" s="92">
        <v>0</v>
      </c>
      <c r="RZ77" s="92">
        <v>0</v>
      </c>
      <c r="SA77" s="92">
        <v>0</v>
      </c>
      <c r="SB77" s="92">
        <v>0</v>
      </c>
      <c r="SC77" s="92">
        <v>0</v>
      </c>
      <c r="SD77" s="92">
        <v>0</v>
      </c>
      <c r="SE77" s="92">
        <v>0</v>
      </c>
      <c r="SF77" s="92">
        <v>0</v>
      </c>
      <c r="SG77" s="92">
        <v>0</v>
      </c>
      <c r="SH77" s="92">
        <v>0</v>
      </c>
      <c r="SI77" s="92">
        <v>0</v>
      </c>
      <c r="SJ77" s="92">
        <v>0</v>
      </c>
      <c r="SK77" s="92">
        <v>0</v>
      </c>
      <c r="SL77" s="92">
        <v>0</v>
      </c>
      <c r="SM77" s="92">
        <v>0</v>
      </c>
      <c r="SN77" s="92">
        <v>0</v>
      </c>
      <c r="SO77" s="92">
        <v>0</v>
      </c>
      <c r="SP77" s="92">
        <v>0</v>
      </c>
      <c r="SQ77" s="92">
        <v>0</v>
      </c>
      <c r="SR77" s="92">
        <v>0</v>
      </c>
      <c r="SS77" s="92">
        <v>0</v>
      </c>
      <c r="ST77" s="92">
        <v>0</v>
      </c>
      <c r="SU77" s="92">
        <v>0</v>
      </c>
      <c r="SV77" s="92">
        <v>0</v>
      </c>
      <c r="SW77" s="92">
        <v>0</v>
      </c>
      <c r="SX77" s="92">
        <v>0</v>
      </c>
      <c r="SY77" s="92">
        <v>0</v>
      </c>
      <c r="SZ77" s="92">
        <v>0</v>
      </c>
      <c r="TA77" s="92">
        <v>0</v>
      </c>
      <c r="TB77" s="92">
        <v>20</v>
      </c>
      <c r="TC77" s="92">
        <v>9</v>
      </c>
      <c r="TD77" s="92">
        <v>0</v>
      </c>
      <c r="TE77" s="92">
        <v>0</v>
      </c>
      <c r="TF77" s="92">
        <v>0</v>
      </c>
      <c r="TG77" s="92">
        <v>0</v>
      </c>
      <c r="TH77" s="92">
        <v>0</v>
      </c>
      <c r="TI77" s="92">
        <v>0</v>
      </c>
      <c r="TJ77" s="92">
        <v>0</v>
      </c>
      <c r="TK77" s="92">
        <v>0</v>
      </c>
      <c r="TL77" s="92">
        <v>0</v>
      </c>
      <c r="TM77" s="92">
        <v>0</v>
      </c>
      <c r="TN77" s="92">
        <v>107.266662</v>
      </c>
      <c r="TO77" s="92">
        <v>0</v>
      </c>
      <c r="TP77" s="92">
        <v>0</v>
      </c>
      <c r="TQ77" s="92">
        <v>-1126826.0061319999</v>
      </c>
      <c r="TR77" s="92">
        <v>0</v>
      </c>
      <c r="TS77" s="92">
        <v>0</v>
      </c>
      <c r="TT77" s="92">
        <v>0</v>
      </c>
      <c r="TU77" s="92">
        <v>0</v>
      </c>
      <c r="TV77" s="92">
        <v>0</v>
      </c>
      <c r="TW77" s="92">
        <v>0</v>
      </c>
      <c r="TX77" s="92">
        <v>0</v>
      </c>
      <c r="TY77" s="92">
        <v>0</v>
      </c>
      <c r="TZ77" s="92">
        <v>0</v>
      </c>
      <c r="UA77" s="92">
        <v>0</v>
      </c>
      <c r="UB77" s="92">
        <v>0</v>
      </c>
      <c r="UC77" s="92">
        <v>0</v>
      </c>
      <c r="UD77" s="92">
        <v>0</v>
      </c>
      <c r="UE77" s="92">
        <v>0</v>
      </c>
      <c r="UF77" s="92">
        <v>0</v>
      </c>
      <c r="UG77" s="92">
        <v>0</v>
      </c>
      <c r="UH77" s="92">
        <v>0</v>
      </c>
      <c r="UI77" s="92">
        <v>0</v>
      </c>
      <c r="UJ77" s="92">
        <v>0</v>
      </c>
      <c r="UK77" s="92">
        <v>0</v>
      </c>
      <c r="UL77" s="92">
        <v>0</v>
      </c>
      <c r="UM77" s="92">
        <v>0</v>
      </c>
      <c r="UN77" s="92">
        <v>0</v>
      </c>
      <c r="UO77" s="92">
        <v>0</v>
      </c>
      <c r="UP77" s="92">
        <v>0</v>
      </c>
      <c r="UQ77" s="92">
        <v>0</v>
      </c>
      <c r="UR77" s="92">
        <v>0</v>
      </c>
      <c r="US77" s="92">
        <v>0</v>
      </c>
      <c r="UT77" s="92">
        <v>0</v>
      </c>
      <c r="UU77" s="92">
        <v>0</v>
      </c>
      <c r="UV77" s="92">
        <v>0</v>
      </c>
      <c r="UW77" s="92">
        <v>0</v>
      </c>
      <c r="UX77" s="92">
        <v>0</v>
      </c>
      <c r="UY77" s="92">
        <v>0</v>
      </c>
      <c r="UZ77" s="92">
        <v>0</v>
      </c>
      <c r="VA77" s="92">
        <v>0</v>
      </c>
      <c r="VB77" s="92">
        <v>0</v>
      </c>
      <c r="VC77" s="92">
        <v>0</v>
      </c>
      <c r="VD77" s="92">
        <v>0</v>
      </c>
      <c r="VE77" s="92">
        <v>0</v>
      </c>
      <c r="VF77" s="92">
        <v>0</v>
      </c>
      <c r="VG77" s="92">
        <v>0</v>
      </c>
      <c r="VH77" s="92">
        <v>0</v>
      </c>
      <c r="VI77" s="92">
        <v>0</v>
      </c>
      <c r="VJ77" s="92">
        <v>0</v>
      </c>
      <c r="VK77" s="92">
        <v>0</v>
      </c>
      <c r="VL77" s="92">
        <v>0</v>
      </c>
      <c r="VM77" s="92">
        <v>0</v>
      </c>
      <c r="VN77" s="92">
        <v>0</v>
      </c>
      <c r="VO77" s="92">
        <v>0</v>
      </c>
      <c r="VP77" s="92">
        <v>0</v>
      </c>
      <c r="VQ77" s="92">
        <v>0</v>
      </c>
      <c r="VR77" s="92">
        <v>0</v>
      </c>
      <c r="VS77" s="92">
        <v>0</v>
      </c>
      <c r="VT77" s="92">
        <v>0</v>
      </c>
      <c r="VU77" s="92">
        <v>0</v>
      </c>
      <c r="VV77" s="92">
        <v>0</v>
      </c>
      <c r="VW77" s="92">
        <v>0</v>
      </c>
      <c r="VX77" s="92">
        <v>0</v>
      </c>
      <c r="VY77" s="92">
        <v>0</v>
      </c>
      <c r="VZ77" s="92">
        <v>0</v>
      </c>
      <c r="WA77" s="92">
        <v>0</v>
      </c>
      <c r="WB77" s="92">
        <v>0</v>
      </c>
      <c r="WC77" s="92">
        <v>0</v>
      </c>
    </row>
    <row r="78" spans="2:601" ht="13.5" customHeight="1">
      <c r="B78" s="851" t="s">
        <v>2769</v>
      </c>
      <c r="C78" s="92">
        <v>0</v>
      </c>
      <c r="D78" s="92">
        <v>150923.58600000001</v>
      </c>
      <c r="E78" s="92">
        <v>-570.67636600000003</v>
      </c>
      <c r="F78" s="92">
        <v>8377.5320800000009</v>
      </c>
      <c r="G78" s="92">
        <v>0</v>
      </c>
      <c r="H78" s="92">
        <v>0</v>
      </c>
      <c r="I78" s="92">
        <v>0</v>
      </c>
      <c r="J78" s="92">
        <v>0</v>
      </c>
      <c r="K78" s="92">
        <v>0</v>
      </c>
      <c r="L78" s="92">
        <v>0</v>
      </c>
      <c r="M78" s="92">
        <v>0</v>
      </c>
      <c r="N78" s="92">
        <v>0</v>
      </c>
      <c r="O78" s="92">
        <v>0</v>
      </c>
      <c r="P78" s="92">
        <v>0</v>
      </c>
      <c r="Q78" s="92">
        <v>0</v>
      </c>
      <c r="R78" s="92">
        <v>0</v>
      </c>
      <c r="S78" s="92">
        <v>0</v>
      </c>
      <c r="T78" s="92">
        <v>0</v>
      </c>
      <c r="U78" s="92">
        <v>0</v>
      </c>
      <c r="V78" s="92">
        <v>0</v>
      </c>
      <c r="W78" s="92">
        <v>0</v>
      </c>
      <c r="X78" s="92">
        <v>0</v>
      </c>
      <c r="Y78" s="92">
        <v>0</v>
      </c>
      <c r="Z78" s="92">
        <v>0</v>
      </c>
      <c r="AA78" s="92">
        <v>0</v>
      </c>
      <c r="AB78" s="92">
        <v>0</v>
      </c>
      <c r="AC78" s="92">
        <v>0</v>
      </c>
      <c r="AD78" s="92">
        <v>0</v>
      </c>
      <c r="AE78" s="92">
        <v>0</v>
      </c>
      <c r="AF78" s="92">
        <v>0</v>
      </c>
      <c r="AG78" s="92">
        <v>0</v>
      </c>
      <c r="AH78" s="92">
        <v>0</v>
      </c>
      <c r="AI78" s="92">
        <v>0</v>
      </c>
      <c r="AJ78" s="92">
        <v>0</v>
      </c>
      <c r="AK78" s="92">
        <v>0</v>
      </c>
      <c r="AL78" s="92">
        <v>0</v>
      </c>
      <c r="AM78" s="92">
        <v>0</v>
      </c>
      <c r="AN78" s="92">
        <v>0</v>
      </c>
      <c r="AO78" s="92">
        <v>0</v>
      </c>
      <c r="AP78" s="92">
        <v>0</v>
      </c>
      <c r="AQ78" s="92">
        <v>0</v>
      </c>
      <c r="AR78" s="92">
        <v>0</v>
      </c>
      <c r="AS78" s="92">
        <v>0</v>
      </c>
      <c r="AT78" s="92">
        <v>0</v>
      </c>
      <c r="AU78" s="92">
        <v>0</v>
      </c>
      <c r="AV78" s="92">
        <v>0</v>
      </c>
      <c r="AW78" s="92">
        <v>0</v>
      </c>
      <c r="AX78" s="92">
        <v>0</v>
      </c>
      <c r="AY78" s="92">
        <v>0</v>
      </c>
      <c r="AZ78" s="92">
        <v>0</v>
      </c>
      <c r="BA78" s="92">
        <v>0</v>
      </c>
      <c r="BB78" s="92">
        <v>0</v>
      </c>
      <c r="BC78" s="92">
        <v>0</v>
      </c>
      <c r="BD78" s="92">
        <v>0</v>
      </c>
      <c r="BE78" s="92">
        <v>0</v>
      </c>
      <c r="BF78" s="92">
        <v>0</v>
      </c>
      <c r="BG78" s="92">
        <v>0</v>
      </c>
      <c r="BH78" s="92">
        <v>0</v>
      </c>
      <c r="BI78" s="92">
        <v>0</v>
      </c>
      <c r="BJ78" s="92">
        <v>0</v>
      </c>
      <c r="BK78" s="92">
        <v>0</v>
      </c>
      <c r="BL78" s="92">
        <v>0</v>
      </c>
      <c r="BM78" s="92">
        <v>0</v>
      </c>
      <c r="BN78" s="92">
        <v>0</v>
      </c>
      <c r="BO78" s="92">
        <v>0</v>
      </c>
      <c r="BP78" s="92">
        <v>1</v>
      </c>
      <c r="BQ78" s="92">
        <v>0</v>
      </c>
      <c r="BR78" s="92">
        <v>0</v>
      </c>
      <c r="BS78" s="92">
        <v>0</v>
      </c>
      <c r="BT78" s="92">
        <v>0</v>
      </c>
      <c r="BU78" s="92">
        <v>0</v>
      </c>
      <c r="BV78" s="92">
        <v>0</v>
      </c>
      <c r="BW78" s="92">
        <v>0</v>
      </c>
      <c r="BX78" s="92">
        <v>0</v>
      </c>
      <c r="BY78" s="92">
        <v>0</v>
      </c>
      <c r="BZ78" s="92">
        <v>0</v>
      </c>
      <c r="CA78" s="92">
        <v>0</v>
      </c>
      <c r="CB78" s="92">
        <v>0</v>
      </c>
      <c r="CC78" s="92">
        <v>0</v>
      </c>
      <c r="CD78" s="92">
        <v>0</v>
      </c>
      <c r="CE78" s="92">
        <v>0</v>
      </c>
      <c r="CF78" s="92">
        <v>0</v>
      </c>
      <c r="CG78" s="92">
        <v>0</v>
      </c>
      <c r="CH78" s="92">
        <v>0</v>
      </c>
      <c r="CI78" s="92">
        <v>0</v>
      </c>
      <c r="CJ78" s="92">
        <v>0</v>
      </c>
      <c r="CK78" s="92">
        <v>0</v>
      </c>
      <c r="CL78" s="92">
        <v>0</v>
      </c>
      <c r="CM78" s="92">
        <v>0</v>
      </c>
      <c r="CN78" s="92">
        <v>0</v>
      </c>
      <c r="CO78" s="92">
        <v>0</v>
      </c>
      <c r="CP78" s="92">
        <v>0</v>
      </c>
      <c r="CQ78" s="92">
        <v>0</v>
      </c>
      <c r="CR78" s="92">
        <v>0</v>
      </c>
      <c r="CS78" s="92">
        <v>0</v>
      </c>
      <c r="CT78" s="92">
        <v>0</v>
      </c>
      <c r="CU78" s="92">
        <v>0</v>
      </c>
      <c r="CV78" s="92">
        <v>0</v>
      </c>
      <c r="CW78" s="92">
        <v>0</v>
      </c>
      <c r="CX78" s="92">
        <v>0</v>
      </c>
      <c r="CY78" s="92">
        <v>0</v>
      </c>
      <c r="CZ78" s="92">
        <v>0</v>
      </c>
      <c r="DA78" s="92">
        <v>0</v>
      </c>
      <c r="DB78" s="92">
        <v>0</v>
      </c>
      <c r="DC78" s="92">
        <v>0</v>
      </c>
      <c r="DD78" s="92">
        <v>0</v>
      </c>
      <c r="DE78" s="92">
        <v>0</v>
      </c>
      <c r="DF78" s="92">
        <v>0</v>
      </c>
      <c r="DG78" s="92">
        <v>0</v>
      </c>
      <c r="DH78" s="92">
        <v>0</v>
      </c>
      <c r="DI78" s="92">
        <v>0</v>
      </c>
      <c r="DJ78" s="92">
        <v>0</v>
      </c>
      <c r="DK78" s="92">
        <v>0</v>
      </c>
      <c r="DL78" s="92">
        <v>0</v>
      </c>
      <c r="DM78" s="92">
        <v>0</v>
      </c>
      <c r="DN78" s="92">
        <v>0</v>
      </c>
      <c r="DO78" s="92">
        <v>0</v>
      </c>
      <c r="DP78" s="92">
        <v>0</v>
      </c>
      <c r="DQ78" s="92">
        <v>0</v>
      </c>
      <c r="DR78" s="92">
        <v>0</v>
      </c>
      <c r="DS78" s="92">
        <v>0</v>
      </c>
      <c r="DT78" s="92">
        <v>0</v>
      </c>
      <c r="DU78" s="92">
        <v>0</v>
      </c>
      <c r="DV78" s="92">
        <v>0</v>
      </c>
      <c r="DW78" s="92">
        <v>0</v>
      </c>
      <c r="DX78" s="92">
        <v>0</v>
      </c>
      <c r="DY78" s="92">
        <v>0</v>
      </c>
      <c r="DZ78" s="92">
        <v>150923.58600000001</v>
      </c>
      <c r="EA78" s="92">
        <v>0</v>
      </c>
      <c r="EB78" s="92">
        <v>0</v>
      </c>
      <c r="EC78" s="92">
        <v>0</v>
      </c>
      <c r="ED78" s="92">
        <v>0</v>
      </c>
      <c r="EE78" s="92">
        <v>0</v>
      </c>
      <c r="EF78" s="92">
        <v>0</v>
      </c>
      <c r="EG78" s="92">
        <v>0</v>
      </c>
      <c r="EH78" s="92">
        <v>0</v>
      </c>
      <c r="EI78" s="92">
        <v>0</v>
      </c>
      <c r="EJ78" s="92">
        <v>0</v>
      </c>
      <c r="EK78" s="92">
        <v>0</v>
      </c>
      <c r="EL78" s="92">
        <v>0</v>
      </c>
      <c r="EM78" s="92">
        <v>0</v>
      </c>
      <c r="EN78" s="92">
        <v>0</v>
      </c>
      <c r="EO78" s="92">
        <v>0</v>
      </c>
      <c r="EP78" s="92">
        <v>0</v>
      </c>
      <c r="EQ78" s="92">
        <v>0</v>
      </c>
      <c r="ER78" s="92">
        <v>0</v>
      </c>
      <c r="ES78" s="92">
        <v>0</v>
      </c>
      <c r="ET78" s="92">
        <v>0</v>
      </c>
      <c r="EU78" s="92">
        <v>0</v>
      </c>
      <c r="EV78" s="92">
        <v>0</v>
      </c>
      <c r="EW78" s="92">
        <v>0</v>
      </c>
      <c r="EX78" s="92">
        <v>0</v>
      </c>
      <c r="EY78" s="92">
        <v>0</v>
      </c>
      <c r="EZ78" s="92">
        <v>0</v>
      </c>
      <c r="FA78" s="92">
        <v>0</v>
      </c>
      <c r="FB78" s="92">
        <v>0</v>
      </c>
      <c r="FC78" s="92">
        <v>0</v>
      </c>
      <c r="FD78" s="92">
        <v>0</v>
      </c>
      <c r="FE78" s="92">
        <v>0</v>
      </c>
      <c r="FF78" s="92">
        <v>0</v>
      </c>
      <c r="FG78" s="92">
        <v>0</v>
      </c>
      <c r="FH78" s="92">
        <v>0</v>
      </c>
      <c r="FI78" s="92">
        <v>0</v>
      </c>
      <c r="FJ78" s="92">
        <v>0</v>
      </c>
      <c r="FK78" s="92">
        <v>0</v>
      </c>
      <c r="FL78" s="92">
        <v>0</v>
      </c>
      <c r="FM78" s="92">
        <v>0</v>
      </c>
      <c r="FN78" s="92">
        <v>0</v>
      </c>
      <c r="FO78" s="92">
        <v>0</v>
      </c>
      <c r="FP78" s="92">
        <v>0</v>
      </c>
      <c r="FQ78" s="92">
        <v>0</v>
      </c>
      <c r="FR78" s="92">
        <v>0</v>
      </c>
      <c r="FS78" s="92">
        <v>0</v>
      </c>
      <c r="FT78" s="92">
        <v>0</v>
      </c>
      <c r="FU78" s="92">
        <v>0</v>
      </c>
      <c r="FV78" s="92">
        <v>0</v>
      </c>
      <c r="FW78" s="92">
        <v>0</v>
      </c>
      <c r="FX78" s="92">
        <v>0</v>
      </c>
      <c r="FY78" s="92">
        <v>0</v>
      </c>
      <c r="FZ78" s="92">
        <v>0</v>
      </c>
      <c r="GA78" s="92">
        <v>0</v>
      </c>
      <c r="GB78" s="92">
        <v>0</v>
      </c>
      <c r="GC78" s="92">
        <v>0</v>
      </c>
      <c r="GD78" s="92">
        <v>0</v>
      </c>
      <c r="GE78" s="92">
        <v>0</v>
      </c>
      <c r="GF78" s="92">
        <v>0</v>
      </c>
      <c r="GG78" s="92">
        <v>0</v>
      </c>
      <c r="GH78" s="92">
        <v>0</v>
      </c>
      <c r="GI78" s="92">
        <v>0</v>
      </c>
      <c r="GJ78" s="92">
        <v>1</v>
      </c>
      <c r="GK78" s="92">
        <v>0</v>
      </c>
      <c r="GL78" s="92">
        <v>0</v>
      </c>
      <c r="GM78" s="92">
        <v>0</v>
      </c>
      <c r="GN78" s="92">
        <v>0</v>
      </c>
      <c r="GO78" s="92">
        <v>0</v>
      </c>
      <c r="GP78" s="92">
        <v>0</v>
      </c>
      <c r="GQ78" s="92">
        <v>0</v>
      </c>
      <c r="GR78" s="92">
        <v>0</v>
      </c>
      <c r="GS78" s="92">
        <v>0</v>
      </c>
      <c r="GT78" s="92">
        <v>0</v>
      </c>
      <c r="GU78" s="92">
        <v>0</v>
      </c>
      <c r="GV78" s="92">
        <v>0</v>
      </c>
      <c r="GW78" s="92">
        <v>0</v>
      </c>
      <c r="GX78" s="92">
        <v>0</v>
      </c>
      <c r="GY78" s="92">
        <v>0</v>
      </c>
      <c r="GZ78" s="92">
        <v>0</v>
      </c>
      <c r="HA78" s="92">
        <v>0</v>
      </c>
      <c r="HB78" s="92">
        <v>0</v>
      </c>
      <c r="HC78" s="92">
        <v>0</v>
      </c>
      <c r="HD78" s="92">
        <v>0</v>
      </c>
      <c r="HE78" s="92">
        <v>0</v>
      </c>
      <c r="HF78" s="92">
        <v>0</v>
      </c>
      <c r="HG78" s="92">
        <v>0</v>
      </c>
      <c r="HH78" s="92">
        <v>0</v>
      </c>
      <c r="HI78" s="92">
        <v>0</v>
      </c>
      <c r="HJ78" s="92">
        <v>0</v>
      </c>
      <c r="HK78" s="92">
        <v>0</v>
      </c>
      <c r="HL78" s="92">
        <v>0</v>
      </c>
      <c r="HM78" s="92">
        <v>0</v>
      </c>
      <c r="HN78" s="92">
        <v>0</v>
      </c>
      <c r="HO78" s="92">
        <v>0</v>
      </c>
      <c r="HP78" s="92">
        <v>0</v>
      </c>
      <c r="HQ78" s="92">
        <v>0</v>
      </c>
      <c r="HR78" s="92">
        <v>0</v>
      </c>
      <c r="HS78" s="92">
        <v>0</v>
      </c>
      <c r="HT78" s="92">
        <v>0</v>
      </c>
      <c r="HU78" s="92">
        <v>0</v>
      </c>
      <c r="HV78" s="92">
        <v>0</v>
      </c>
      <c r="HW78" s="92">
        <v>0</v>
      </c>
      <c r="HX78" s="92">
        <v>0</v>
      </c>
      <c r="HY78" s="92">
        <v>0</v>
      </c>
      <c r="HZ78" s="92">
        <v>0</v>
      </c>
      <c r="IA78" s="92">
        <v>0</v>
      </c>
      <c r="IB78" s="92">
        <v>0</v>
      </c>
      <c r="IC78" s="92">
        <v>0</v>
      </c>
      <c r="ID78" s="92">
        <v>0</v>
      </c>
      <c r="IE78" s="92">
        <v>0</v>
      </c>
      <c r="IF78" s="92">
        <v>0</v>
      </c>
      <c r="IG78" s="92">
        <v>0</v>
      </c>
      <c r="IH78" s="92">
        <v>0</v>
      </c>
      <c r="II78" s="92">
        <v>0</v>
      </c>
      <c r="IJ78" s="92">
        <v>0</v>
      </c>
      <c r="IK78" s="92">
        <v>0</v>
      </c>
      <c r="IL78" s="92">
        <v>0</v>
      </c>
      <c r="IM78" s="92">
        <v>0</v>
      </c>
      <c r="IN78" s="92">
        <v>0</v>
      </c>
      <c r="IO78" s="92">
        <v>0</v>
      </c>
      <c r="IP78" s="92">
        <v>0</v>
      </c>
      <c r="IQ78" s="92">
        <v>0</v>
      </c>
      <c r="IR78" s="92">
        <v>0</v>
      </c>
      <c r="IS78" s="92">
        <v>0</v>
      </c>
      <c r="IT78" s="92">
        <v>8377.5320800000009</v>
      </c>
      <c r="IU78" s="92">
        <v>150923.58600000001</v>
      </c>
      <c r="IV78" s="92">
        <v>2550.57467</v>
      </c>
      <c r="IW78" s="92">
        <v>33</v>
      </c>
      <c r="IX78" s="92">
        <v>5</v>
      </c>
      <c r="IY78" s="92">
        <v>0</v>
      </c>
      <c r="IZ78" s="92">
        <v>1</v>
      </c>
      <c r="JA78" s="92">
        <v>0</v>
      </c>
      <c r="JB78" s="92">
        <v>-68119.866399999999</v>
      </c>
      <c r="JC78" s="92">
        <v>-3781.2271799999999</v>
      </c>
      <c r="JD78" s="92">
        <v>-570.67636600000003</v>
      </c>
      <c r="JE78" s="92">
        <v>-38.495996099999999</v>
      </c>
      <c r="JF78" s="92">
        <v>-2.1368524999999998</v>
      </c>
      <c r="JG78" s="92">
        <v>5.4742774600000002E-2</v>
      </c>
      <c r="JH78" s="92">
        <v>0.986206413</v>
      </c>
      <c r="JI78" s="92">
        <v>18.015280000000001</v>
      </c>
      <c r="JJ78" s="92">
        <v>2520.2408999999998</v>
      </c>
      <c r="JK78" s="92">
        <v>0</v>
      </c>
      <c r="JL78" s="92">
        <v>0</v>
      </c>
      <c r="JM78" s="92">
        <v>0</v>
      </c>
      <c r="JN78" s="92">
        <v>0</v>
      </c>
      <c r="JO78" s="92">
        <v>0</v>
      </c>
      <c r="JP78" s="92">
        <v>0</v>
      </c>
      <c r="JQ78" s="92">
        <v>0</v>
      </c>
      <c r="JR78" s="92">
        <v>0</v>
      </c>
      <c r="JS78" s="92">
        <v>0</v>
      </c>
      <c r="JT78" s="92">
        <v>0</v>
      </c>
      <c r="JU78" s="92">
        <v>0</v>
      </c>
      <c r="JV78" s="92">
        <v>0</v>
      </c>
      <c r="JW78" s="92">
        <v>0</v>
      </c>
      <c r="JX78" s="92">
        <v>0</v>
      </c>
      <c r="JY78" s="92">
        <v>0</v>
      </c>
      <c r="JZ78" s="92">
        <v>0</v>
      </c>
      <c r="KA78" s="92">
        <v>0</v>
      </c>
      <c r="KB78" s="92">
        <v>0</v>
      </c>
      <c r="KC78" s="92">
        <v>0</v>
      </c>
      <c r="KD78" s="92">
        <v>0</v>
      </c>
      <c r="KE78" s="92">
        <v>0</v>
      </c>
      <c r="KF78" s="92">
        <v>0</v>
      </c>
      <c r="KG78" s="92">
        <v>0</v>
      </c>
      <c r="KH78" s="92">
        <v>0</v>
      </c>
      <c r="KI78" s="92">
        <v>0</v>
      </c>
      <c r="KJ78" s="92">
        <v>0</v>
      </c>
      <c r="KK78" s="92">
        <v>0</v>
      </c>
      <c r="KL78" s="92">
        <v>0</v>
      </c>
      <c r="KM78" s="92">
        <v>0</v>
      </c>
      <c r="KN78" s="92">
        <v>0</v>
      </c>
      <c r="KO78" s="92">
        <v>0</v>
      </c>
      <c r="KP78" s="92">
        <v>0</v>
      </c>
      <c r="KQ78" s="92">
        <v>0</v>
      </c>
      <c r="KR78" s="92">
        <v>0</v>
      </c>
      <c r="KS78" s="92">
        <v>0</v>
      </c>
      <c r="KT78" s="92">
        <v>0</v>
      </c>
      <c r="KU78" s="92">
        <v>0</v>
      </c>
      <c r="KV78" s="92">
        <v>0</v>
      </c>
      <c r="KW78" s="92">
        <v>0</v>
      </c>
      <c r="KX78" s="92">
        <v>0</v>
      </c>
      <c r="KY78" s="92">
        <v>0</v>
      </c>
      <c r="KZ78" s="92">
        <v>0</v>
      </c>
      <c r="LA78" s="92">
        <v>0</v>
      </c>
      <c r="LB78" s="92">
        <v>0</v>
      </c>
      <c r="LC78" s="92">
        <v>0</v>
      </c>
      <c r="LD78" s="92">
        <v>0</v>
      </c>
      <c r="LE78" s="92">
        <v>0</v>
      </c>
      <c r="LF78" s="92">
        <v>0</v>
      </c>
      <c r="LG78" s="92">
        <v>0</v>
      </c>
      <c r="LH78" s="92">
        <v>0</v>
      </c>
      <c r="LI78" s="92">
        <v>0</v>
      </c>
      <c r="LJ78" s="92">
        <v>0</v>
      </c>
      <c r="LK78" s="92">
        <v>0</v>
      </c>
      <c r="LL78" s="92">
        <v>0</v>
      </c>
      <c r="LM78" s="92">
        <v>0</v>
      </c>
      <c r="LN78" s="92">
        <v>0</v>
      </c>
      <c r="LO78" s="92">
        <v>0</v>
      </c>
      <c r="LP78" s="92">
        <v>0</v>
      </c>
      <c r="LQ78" s="92">
        <v>0</v>
      </c>
      <c r="LR78" s="92">
        <v>0</v>
      </c>
      <c r="LS78" s="92">
        <v>0</v>
      </c>
      <c r="LT78" s="92">
        <v>0</v>
      </c>
      <c r="LU78" s="92">
        <v>0</v>
      </c>
      <c r="LV78" s="92">
        <v>0</v>
      </c>
      <c r="LW78" s="92">
        <v>0</v>
      </c>
      <c r="LX78" s="92">
        <v>0</v>
      </c>
      <c r="LY78" s="92">
        <v>0</v>
      </c>
      <c r="LZ78" s="92">
        <v>0</v>
      </c>
      <c r="MA78" s="92">
        <v>0</v>
      </c>
      <c r="MB78" s="92">
        <v>0</v>
      </c>
      <c r="MC78" s="92">
        <v>0</v>
      </c>
      <c r="MD78" s="92">
        <v>0</v>
      </c>
      <c r="ME78" s="92">
        <v>0</v>
      </c>
      <c r="MF78" s="92">
        <v>0</v>
      </c>
      <c r="MG78" s="92">
        <v>0</v>
      </c>
      <c r="MH78" s="92">
        <v>0</v>
      </c>
      <c r="MI78" s="92">
        <v>0</v>
      </c>
      <c r="MJ78" s="92">
        <v>0</v>
      </c>
      <c r="MK78" s="92">
        <v>0</v>
      </c>
      <c r="ML78" s="92">
        <v>0</v>
      </c>
      <c r="MM78" s="92">
        <v>0</v>
      </c>
      <c r="MN78" s="92">
        <v>0</v>
      </c>
      <c r="MO78" s="92">
        <v>0</v>
      </c>
      <c r="MP78" s="92">
        <v>0</v>
      </c>
      <c r="MQ78" s="92">
        <v>0</v>
      </c>
      <c r="MR78" s="92">
        <v>0</v>
      </c>
      <c r="MS78" s="92">
        <v>0</v>
      </c>
      <c r="MT78" s="92">
        <v>0</v>
      </c>
      <c r="MU78" s="92">
        <v>0</v>
      </c>
      <c r="MV78" s="92">
        <v>0</v>
      </c>
      <c r="MW78" s="92">
        <v>0</v>
      </c>
      <c r="MX78" s="92">
        <v>0</v>
      </c>
      <c r="MY78" s="92">
        <v>0</v>
      </c>
      <c r="MZ78" s="92">
        <v>0</v>
      </c>
      <c r="NA78" s="92">
        <v>0</v>
      </c>
      <c r="NB78" s="92">
        <v>0</v>
      </c>
      <c r="NC78" s="92">
        <v>0</v>
      </c>
      <c r="ND78" s="92">
        <v>0</v>
      </c>
      <c r="NE78" s="92">
        <v>0</v>
      </c>
      <c r="NF78" s="92">
        <v>0</v>
      </c>
      <c r="NG78" s="92">
        <v>0</v>
      </c>
      <c r="NH78" s="92">
        <v>0</v>
      </c>
      <c r="NI78" s="92">
        <v>0</v>
      </c>
      <c r="NJ78" s="92">
        <v>0</v>
      </c>
      <c r="NK78" s="92">
        <v>0</v>
      </c>
      <c r="NL78" s="92">
        <v>0</v>
      </c>
      <c r="NM78" s="92">
        <v>0</v>
      </c>
      <c r="NN78" s="92">
        <v>0</v>
      </c>
      <c r="NO78" s="92">
        <v>0</v>
      </c>
      <c r="NP78" s="92">
        <v>0</v>
      </c>
      <c r="NQ78" s="92">
        <v>0</v>
      </c>
      <c r="NR78" s="92">
        <v>0</v>
      </c>
      <c r="NS78" s="92">
        <v>0</v>
      </c>
      <c r="NT78" s="92">
        <v>0</v>
      </c>
      <c r="NU78" s="92">
        <v>0</v>
      </c>
      <c r="NV78" s="92">
        <v>0</v>
      </c>
      <c r="NW78" s="92">
        <v>0</v>
      </c>
      <c r="NX78" s="92">
        <v>0</v>
      </c>
      <c r="NY78" s="92">
        <v>0</v>
      </c>
      <c r="NZ78" s="92">
        <v>0</v>
      </c>
      <c r="OA78" s="92">
        <v>0</v>
      </c>
      <c r="OB78" s="92">
        <v>0</v>
      </c>
      <c r="OC78" s="92">
        <v>0</v>
      </c>
      <c r="OD78" s="92">
        <v>0</v>
      </c>
      <c r="OE78" s="92">
        <v>0</v>
      </c>
      <c r="OF78" s="92">
        <v>0</v>
      </c>
      <c r="OG78" s="92">
        <v>0</v>
      </c>
      <c r="OH78" s="92">
        <v>0</v>
      </c>
      <c r="OI78" s="92">
        <v>0</v>
      </c>
      <c r="OJ78" s="92">
        <v>0</v>
      </c>
      <c r="OK78" s="92">
        <v>0</v>
      </c>
      <c r="OL78" s="92">
        <v>0</v>
      </c>
      <c r="OM78" s="92">
        <v>0</v>
      </c>
      <c r="ON78" s="92">
        <v>0</v>
      </c>
      <c r="OO78" s="92">
        <v>0</v>
      </c>
      <c r="OP78" s="92">
        <v>0</v>
      </c>
      <c r="OQ78" s="92">
        <v>0</v>
      </c>
      <c r="OR78" s="92">
        <v>0</v>
      </c>
      <c r="OS78" s="92">
        <v>0</v>
      </c>
      <c r="OT78" s="92">
        <v>0</v>
      </c>
      <c r="OU78" s="92">
        <v>0</v>
      </c>
      <c r="OV78" s="92">
        <v>0</v>
      </c>
      <c r="OW78" s="92">
        <v>0</v>
      </c>
      <c r="OX78" s="92">
        <v>0</v>
      </c>
      <c r="OY78" s="92">
        <v>0</v>
      </c>
      <c r="OZ78" s="92">
        <v>0</v>
      </c>
      <c r="PA78" s="92">
        <v>0</v>
      </c>
      <c r="PB78" s="92">
        <v>0</v>
      </c>
      <c r="PC78" s="92">
        <v>0</v>
      </c>
      <c r="PD78" s="92">
        <v>0</v>
      </c>
      <c r="PE78" s="92">
        <v>0</v>
      </c>
      <c r="PF78" s="92">
        <v>0</v>
      </c>
      <c r="PG78" s="92">
        <v>0</v>
      </c>
      <c r="PH78" s="92">
        <v>0</v>
      </c>
      <c r="PI78" s="92">
        <v>0</v>
      </c>
      <c r="PJ78" s="92">
        <v>0</v>
      </c>
      <c r="PK78" s="92">
        <v>0</v>
      </c>
      <c r="PL78" s="92">
        <v>0</v>
      </c>
      <c r="PM78" s="92">
        <v>0</v>
      </c>
      <c r="PN78" s="92">
        <v>0</v>
      </c>
      <c r="PO78" s="92">
        <v>0</v>
      </c>
      <c r="PP78" s="92">
        <v>0</v>
      </c>
      <c r="PQ78" s="92">
        <v>0</v>
      </c>
      <c r="PR78" s="92">
        <v>0</v>
      </c>
      <c r="PS78" s="92">
        <v>0</v>
      </c>
      <c r="PT78" s="92">
        <v>0</v>
      </c>
      <c r="PU78" s="92">
        <v>0</v>
      </c>
      <c r="PV78" s="92">
        <v>0</v>
      </c>
      <c r="PW78" s="92">
        <v>0</v>
      </c>
      <c r="PX78" s="92">
        <v>0</v>
      </c>
      <c r="PY78" s="92">
        <v>0</v>
      </c>
      <c r="PZ78" s="92">
        <v>0</v>
      </c>
      <c r="QA78" s="92">
        <v>0</v>
      </c>
      <c r="QB78" s="92">
        <v>0</v>
      </c>
      <c r="QC78" s="92">
        <v>0</v>
      </c>
      <c r="QD78" s="92">
        <v>0</v>
      </c>
      <c r="QE78" s="92">
        <v>0</v>
      </c>
      <c r="QF78" s="92">
        <v>0</v>
      </c>
      <c r="QG78" s="92">
        <v>0</v>
      </c>
      <c r="QH78" s="92">
        <v>0</v>
      </c>
      <c r="QI78" s="92">
        <v>0</v>
      </c>
      <c r="QJ78" s="92">
        <v>0</v>
      </c>
      <c r="QK78" s="92">
        <v>0</v>
      </c>
      <c r="QL78" s="92">
        <v>0</v>
      </c>
      <c r="QM78" s="92">
        <v>0</v>
      </c>
      <c r="QN78" s="92">
        <v>0</v>
      </c>
      <c r="QO78" s="92">
        <v>0</v>
      </c>
      <c r="QP78" s="92">
        <v>0</v>
      </c>
      <c r="QQ78" s="92">
        <v>0</v>
      </c>
      <c r="QR78" s="92">
        <v>0</v>
      </c>
      <c r="QS78" s="92">
        <v>0</v>
      </c>
      <c r="QT78" s="92">
        <v>0</v>
      </c>
      <c r="QU78" s="92">
        <v>0</v>
      </c>
      <c r="QV78" s="92">
        <v>0</v>
      </c>
      <c r="QW78" s="92">
        <v>0</v>
      </c>
      <c r="QX78" s="92">
        <v>0</v>
      </c>
      <c r="QY78" s="92">
        <v>0</v>
      </c>
      <c r="QZ78" s="92">
        <v>0</v>
      </c>
      <c r="RA78" s="92">
        <v>0</v>
      </c>
      <c r="RB78" s="92">
        <v>0</v>
      </c>
      <c r="RC78" s="92">
        <v>0</v>
      </c>
      <c r="RD78" s="92">
        <v>0</v>
      </c>
      <c r="RE78" s="92">
        <v>0</v>
      </c>
      <c r="RF78" s="92">
        <v>0</v>
      </c>
      <c r="RG78" s="92">
        <v>0</v>
      </c>
      <c r="RH78" s="92">
        <v>0</v>
      </c>
      <c r="RI78" s="92">
        <v>0</v>
      </c>
      <c r="RJ78" s="92">
        <v>0</v>
      </c>
      <c r="RK78" s="92">
        <v>0</v>
      </c>
      <c r="RL78" s="92">
        <v>0</v>
      </c>
      <c r="RM78" s="92">
        <v>0</v>
      </c>
      <c r="RN78" s="92">
        <v>0</v>
      </c>
      <c r="RO78" s="92">
        <v>0</v>
      </c>
      <c r="RP78" s="92">
        <v>0</v>
      </c>
      <c r="RQ78" s="92">
        <v>0</v>
      </c>
      <c r="RR78" s="92">
        <v>0</v>
      </c>
      <c r="RS78" s="92">
        <v>0</v>
      </c>
      <c r="RT78" s="92">
        <v>0</v>
      </c>
      <c r="RU78" s="92">
        <v>0</v>
      </c>
      <c r="RV78" s="92">
        <v>0</v>
      </c>
      <c r="RW78" s="92">
        <v>0</v>
      </c>
      <c r="RX78" s="92">
        <v>0</v>
      </c>
      <c r="RY78" s="92">
        <v>0</v>
      </c>
      <c r="RZ78" s="92">
        <v>0</v>
      </c>
      <c r="SA78" s="92">
        <v>0</v>
      </c>
      <c r="SB78" s="92">
        <v>0</v>
      </c>
      <c r="SC78" s="92">
        <v>0</v>
      </c>
      <c r="SD78" s="92">
        <v>0</v>
      </c>
      <c r="SE78" s="92">
        <v>0</v>
      </c>
      <c r="SF78" s="92">
        <v>0</v>
      </c>
      <c r="SG78" s="92">
        <v>0</v>
      </c>
      <c r="SH78" s="92">
        <v>0</v>
      </c>
      <c r="SI78" s="92">
        <v>0</v>
      </c>
      <c r="SJ78" s="92">
        <v>0</v>
      </c>
      <c r="SK78" s="92">
        <v>0</v>
      </c>
      <c r="SL78" s="92">
        <v>0</v>
      </c>
      <c r="SM78" s="92">
        <v>0</v>
      </c>
      <c r="SN78" s="92">
        <v>0</v>
      </c>
      <c r="SO78" s="92">
        <v>0</v>
      </c>
      <c r="SP78" s="92">
        <v>0</v>
      </c>
      <c r="SQ78" s="92">
        <v>0</v>
      </c>
      <c r="SR78" s="92">
        <v>0</v>
      </c>
      <c r="SS78" s="92">
        <v>0</v>
      </c>
      <c r="ST78" s="92">
        <v>0</v>
      </c>
      <c r="SU78" s="92">
        <v>0</v>
      </c>
      <c r="SV78" s="92">
        <v>0</v>
      </c>
      <c r="SW78" s="92">
        <v>0</v>
      </c>
      <c r="SX78" s="92">
        <v>0</v>
      </c>
      <c r="SY78" s="92">
        <v>0</v>
      </c>
      <c r="SZ78" s="92">
        <v>0</v>
      </c>
      <c r="TA78" s="92">
        <v>0</v>
      </c>
      <c r="TB78" s="92">
        <v>0</v>
      </c>
      <c r="TC78" s="92">
        <v>5</v>
      </c>
      <c r="TD78" s="92">
        <v>0</v>
      </c>
      <c r="TE78" s="92">
        <v>0</v>
      </c>
      <c r="TF78" s="92">
        <v>0</v>
      </c>
      <c r="TG78" s="92">
        <v>0</v>
      </c>
      <c r="TH78" s="92">
        <v>0</v>
      </c>
      <c r="TI78" s="92">
        <v>0</v>
      </c>
      <c r="TJ78" s="92">
        <v>0</v>
      </c>
      <c r="TK78" s="92">
        <v>0</v>
      </c>
      <c r="TL78" s="92">
        <v>0</v>
      </c>
      <c r="TM78" s="92">
        <v>0</v>
      </c>
      <c r="TN78" s="92">
        <v>0</v>
      </c>
      <c r="TO78" s="92">
        <v>0</v>
      </c>
      <c r="TP78" s="92">
        <v>0</v>
      </c>
      <c r="TQ78" s="92">
        <v>-665083343.45700002</v>
      </c>
      <c r="TR78" s="92">
        <v>0</v>
      </c>
      <c r="TS78" s="92">
        <v>0</v>
      </c>
      <c r="TT78" s="92">
        <v>0</v>
      </c>
      <c r="TU78" s="92">
        <v>0</v>
      </c>
      <c r="TV78" s="92">
        <v>0</v>
      </c>
      <c r="TW78" s="92">
        <v>0</v>
      </c>
      <c r="TX78" s="92">
        <v>0</v>
      </c>
      <c r="TY78" s="92">
        <v>0</v>
      </c>
      <c r="TZ78" s="92">
        <v>0</v>
      </c>
      <c r="UA78" s="92">
        <v>0</v>
      </c>
      <c r="UB78" s="92">
        <v>0</v>
      </c>
      <c r="UC78" s="92">
        <v>0</v>
      </c>
      <c r="UD78" s="92">
        <v>0</v>
      </c>
      <c r="UE78" s="92">
        <v>0</v>
      </c>
      <c r="UF78" s="92">
        <v>0</v>
      </c>
      <c r="UG78" s="92">
        <v>0</v>
      </c>
      <c r="UH78" s="92">
        <v>0</v>
      </c>
      <c r="UI78" s="92">
        <v>0</v>
      </c>
      <c r="UJ78" s="92">
        <v>0</v>
      </c>
      <c r="UK78" s="92">
        <v>0</v>
      </c>
      <c r="UL78" s="92">
        <v>0</v>
      </c>
      <c r="UM78" s="92">
        <v>0</v>
      </c>
      <c r="UN78" s="92">
        <v>0</v>
      </c>
      <c r="UO78" s="92">
        <v>0</v>
      </c>
      <c r="UP78" s="92">
        <v>0</v>
      </c>
      <c r="UQ78" s="92">
        <v>0</v>
      </c>
      <c r="UR78" s="92">
        <v>0</v>
      </c>
      <c r="US78" s="92">
        <v>0</v>
      </c>
      <c r="UT78" s="92">
        <v>0</v>
      </c>
      <c r="UU78" s="92">
        <v>0</v>
      </c>
      <c r="UV78" s="92">
        <v>0</v>
      </c>
      <c r="UW78" s="92">
        <v>0</v>
      </c>
      <c r="UX78" s="92">
        <v>0</v>
      </c>
      <c r="UY78" s="92">
        <v>0</v>
      </c>
      <c r="UZ78" s="92">
        <v>0</v>
      </c>
      <c r="VA78" s="92">
        <v>0</v>
      </c>
      <c r="VB78" s="92">
        <v>0</v>
      </c>
      <c r="VC78" s="92">
        <v>0</v>
      </c>
      <c r="VD78" s="92">
        <v>0</v>
      </c>
      <c r="VE78" s="92">
        <v>0</v>
      </c>
      <c r="VF78" s="92">
        <v>0</v>
      </c>
      <c r="VG78" s="92">
        <v>0</v>
      </c>
      <c r="VH78" s="92">
        <v>0</v>
      </c>
      <c r="VI78" s="92">
        <v>0</v>
      </c>
      <c r="VJ78" s="92">
        <v>0</v>
      </c>
      <c r="VK78" s="92">
        <v>0</v>
      </c>
      <c r="VL78" s="92">
        <v>0</v>
      </c>
      <c r="VM78" s="92">
        <v>0</v>
      </c>
      <c r="VN78" s="92">
        <v>0</v>
      </c>
      <c r="VO78" s="92">
        <v>0</v>
      </c>
      <c r="VP78" s="92">
        <v>0</v>
      </c>
      <c r="VQ78" s="92">
        <v>0</v>
      </c>
      <c r="VR78" s="92">
        <v>0</v>
      </c>
      <c r="VS78" s="92">
        <v>0</v>
      </c>
      <c r="VT78" s="92">
        <v>0</v>
      </c>
      <c r="VU78" s="92">
        <v>0</v>
      </c>
      <c r="VV78" s="92">
        <v>0</v>
      </c>
      <c r="VW78" s="92">
        <v>0</v>
      </c>
      <c r="VX78" s="92">
        <v>0</v>
      </c>
      <c r="VY78" s="92">
        <v>0</v>
      </c>
      <c r="VZ78" s="92">
        <v>0</v>
      </c>
      <c r="WA78" s="92">
        <v>0</v>
      </c>
      <c r="WB78" s="92">
        <v>0</v>
      </c>
      <c r="WC78" s="92">
        <v>0</v>
      </c>
    </row>
    <row r="79" spans="2:601" ht="13.5" customHeight="1">
      <c r="B79" s="851" t="s">
        <v>2770</v>
      </c>
      <c r="C79" s="92">
        <v>0</v>
      </c>
      <c r="D79" s="92">
        <v>150923.58600000001</v>
      </c>
      <c r="E79" s="92">
        <v>-570.67636600000003</v>
      </c>
      <c r="F79" s="92">
        <v>8377.5320800000009</v>
      </c>
      <c r="G79" s="92">
        <v>0</v>
      </c>
      <c r="H79" s="92">
        <v>0</v>
      </c>
      <c r="I79" s="92">
        <v>0</v>
      </c>
      <c r="J79" s="92">
        <v>0</v>
      </c>
      <c r="K79" s="92">
        <v>0</v>
      </c>
      <c r="L79" s="92">
        <v>0</v>
      </c>
      <c r="M79" s="92">
        <v>0</v>
      </c>
      <c r="N79" s="92">
        <v>0</v>
      </c>
      <c r="O79" s="92">
        <v>0</v>
      </c>
      <c r="P79" s="92">
        <v>0</v>
      </c>
      <c r="Q79" s="92">
        <v>0</v>
      </c>
      <c r="R79" s="92">
        <v>0</v>
      </c>
      <c r="S79" s="92">
        <v>0</v>
      </c>
      <c r="T79" s="92">
        <v>0</v>
      </c>
      <c r="U79" s="92">
        <v>0</v>
      </c>
      <c r="V79" s="92">
        <v>0</v>
      </c>
      <c r="W79" s="92">
        <v>0</v>
      </c>
      <c r="X79" s="92">
        <v>0</v>
      </c>
      <c r="Y79" s="92">
        <v>0</v>
      </c>
      <c r="Z79" s="92">
        <v>0</v>
      </c>
      <c r="AA79" s="92">
        <v>0</v>
      </c>
      <c r="AB79" s="92">
        <v>0</v>
      </c>
      <c r="AC79" s="92">
        <v>0</v>
      </c>
      <c r="AD79" s="92">
        <v>0</v>
      </c>
      <c r="AE79" s="92">
        <v>0</v>
      </c>
      <c r="AF79" s="92">
        <v>0</v>
      </c>
      <c r="AG79" s="92">
        <v>0</v>
      </c>
      <c r="AH79" s="92">
        <v>0</v>
      </c>
      <c r="AI79" s="92">
        <v>0</v>
      </c>
      <c r="AJ79" s="92">
        <v>0</v>
      </c>
      <c r="AK79" s="92">
        <v>0</v>
      </c>
      <c r="AL79" s="92">
        <v>0</v>
      </c>
      <c r="AM79" s="92">
        <v>0</v>
      </c>
      <c r="AN79" s="92">
        <v>0</v>
      </c>
      <c r="AO79" s="92">
        <v>0</v>
      </c>
      <c r="AP79" s="92">
        <v>0</v>
      </c>
      <c r="AQ79" s="92">
        <v>0</v>
      </c>
      <c r="AR79" s="92">
        <v>0</v>
      </c>
      <c r="AS79" s="92">
        <v>0</v>
      </c>
      <c r="AT79" s="92">
        <v>0</v>
      </c>
      <c r="AU79" s="92">
        <v>0</v>
      </c>
      <c r="AV79" s="92">
        <v>0</v>
      </c>
      <c r="AW79" s="92">
        <v>0</v>
      </c>
      <c r="AX79" s="92">
        <v>0</v>
      </c>
      <c r="AY79" s="92">
        <v>0</v>
      </c>
      <c r="AZ79" s="92">
        <v>0</v>
      </c>
      <c r="BA79" s="92">
        <v>0</v>
      </c>
      <c r="BB79" s="92">
        <v>0</v>
      </c>
      <c r="BC79" s="92">
        <v>0</v>
      </c>
      <c r="BD79" s="92">
        <v>0</v>
      </c>
      <c r="BE79" s="92">
        <v>0</v>
      </c>
      <c r="BF79" s="92">
        <v>0</v>
      </c>
      <c r="BG79" s="92">
        <v>0</v>
      </c>
      <c r="BH79" s="92">
        <v>0</v>
      </c>
      <c r="BI79" s="92">
        <v>0</v>
      </c>
      <c r="BJ79" s="92">
        <v>0</v>
      </c>
      <c r="BK79" s="92">
        <v>0</v>
      </c>
      <c r="BL79" s="92">
        <v>0</v>
      </c>
      <c r="BM79" s="92">
        <v>0</v>
      </c>
      <c r="BN79" s="92">
        <v>0</v>
      </c>
      <c r="BO79" s="92">
        <v>0</v>
      </c>
      <c r="BP79" s="92">
        <v>1</v>
      </c>
      <c r="BQ79" s="92">
        <v>0</v>
      </c>
      <c r="BR79" s="92">
        <v>0</v>
      </c>
      <c r="BS79" s="92">
        <v>0</v>
      </c>
      <c r="BT79" s="92">
        <v>0</v>
      </c>
      <c r="BU79" s="92">
        <v>0</v>
      </c>
      <c r="BV79" s="92">
        <v>0</v>
      </c>
      <c r="BW79" s="92">
        <v>0</v>
      </c>
      <c r="BX79" s="92">
        <v>0</v>
      </c>
      <c r="BY79" s="92">
        <v>0</v>
      </c>
      <c r="BZ79" s="92">
        <v>0</v>
      </c>
      <c r="CA79" s="92">
        <v>0</v>
      </c>
      <c r="CB79" s="92">
        <v>0</v>
      </c>
      <c r="CC79" s="92">
        <v>0</v>
      </c>
      <c r="CD79" s="92">
        <v>0</v>
      </c>
      <c r="CE79" s="92">
        <v>0</v>
      </c>
      <c r="CF79" s="92">
        <v>0</v>
      </c>
      <c r="CG79" s="92">
        <v>0</v>
      </c>
      <c r="CH79" s="92">
        <v>0</v>
      </c>
      <c r="CI79" s="92">
        <v>0</v>
      </c>
      <c r="CJ79" s="92">
        <v>0</v>
      </c>
      <c r="CK79" s="92">
        <v>0</v>
      </c>
      <c r="CL79" s="92">
        <v>0</v>
      </c>
      <c r="CM79" s="92">
        <v>0</v>
      </c>
      <c r="CN79" s="92">
        <v>0</v>
      </c>
      <c r="CO79" s="92">
        <v>0</v>
      </c>
      <c r="CP79" s="92">
        <v>0</v>
      </c>
      <c r="CQ79" s="92">
        <v>0</v>
      </c>
      <c r="CR79" s="92">
        <v>0</v>
      </c>
      <c r="CS79" s="92">
        <v>0</v>
      </c>
      <c r="CT79" s="92">
        <v>0</v>
      </c>
      <c r="CU79" s="92">
        <v>0</v>
      </c>
      <c r="CV79" s="92">
        <v>0</v>
      </c>
      <c r="CW79" s="92">
        <v>0</v>
      </c>
      <c r="CX79" s="92">
        <v>0</v>
      </c>
      <c r="CY79" s="92">
        <v>0</v>
      </c>
      <c r="CZ79" s="92">
        <v>0</v>
      </c>
      <c r="DA79" s="92">
        <v>0</v>
      </c>
      <c r="DB79" s="92">
        <v>0</v>
      </c>
      <c r="DC79" s="92">
        <v>0</v>
      </c>
      <c r="DD79" s="92">
        <v>0</v>
      </c>
      <c r="DE79" s="92">
        <v>0</v>
      </c>
      <c r="DF79" s="92">
        <v>0</v>
      </c>
      <c r="DG79" s="92">
        <v>0</v>
      </c>
      <c r="DH79" s="92">
        <v>0</v>
      </c>
      <c r="DI79" s="92">
        <v>0</v>
      </c>
      <c r="DJ79" s="92">
        <v>0</v>
      </c>
      <c r="DK79" s="92">
        <v>0</v>
      </c>
      <c r="DL79" s="92">
        <v>0</v>
      </c>
      <c r="DM79" s="92">
        <v>0</v>
      </c>
      <c r="DN79" s="92">
        <v>0</v>
      </c>
      <c r="DO79" s="92">
        <v>0</v>
      </c>
      <c r="DP79" s="92">
        <v>0</v>
      </c>
      <c r="DQ79" s="92">
        <v>0</v>
      </c>
      <c r="DR79" s="92">
        <v>0</v>
      </c>
      <c r="DS79" s="92">
        <v>0</v>
      </c>
      <c r="DT79" s="92">
        <v>0</v>
      </c>
      <c r="DU79" s="92">
        <v>0</v>
      </c>
      <c r="DV79" s="92">
        <v>0</v>
      </c>
      <c r="DW79" s="92">
        <v>0</v>
      </c>
      <c r="DX79" s="92">
        <v>0</v>
      </c>
      <c r="DY79" s="92">
        <v>0</v>
      </c>
      <c r="DZ79" s="92">
        <v>150923.58600000001</v>
      </c>
      <c r="EA79" s="92">
        <v>0</v>
      </c>
      <c r="EB79" s="92">
        <v>0</v>
      </c>
      <c r="EC79" s="92">
        <v>0</v>
      </c>
      <c r="ED79" s="92">
        <v>0</v>
      </c>
      <c r="EE79" s="92">
        <v>0</v>
      </c>
      <c r="EF79" s="92">
        <v>0</v>
      </c>
      <c r="EG79" s="92">
        <v>0</v>
      </c>
      <c r="EH79" s="92">
        <v>0</v>
      </c>
      <c r="EI79" s="92">
        <v>0</v>
      </c>
      <c r="EJ79" s="92">
        <v>0</v>
      </c>
      <c r="EK79" s="92">
        <v>0</v>
      </c>
      <c r="EL79" s="92">
        <v>0</v>
      </c>
      <c r="EM79" s="92">
        <v>0</v>
      </c>
      <c r="EN79" s="92">
        <v>0</v>
      </c>
      <c r="EO79" s="92">
        <v>0</v>
      </c>
      <c r="EP79" s="92">
        <v>0</v>
      </c>
      <c r="EQ79" s="92">
        <v>0</v>
      </c>
      <c r="ER79" s="92">
        <v>0</v>
      </c>
      <c r="ES79" s="92">
        <v>0</v>
      </c>
      <c r="ET79" s="92">
        <v>0</v>
      </c>
      <c r="EU79" s="92">
        <v>0</v>
      </c>
      <c r="EV79" s="92">
        <v>0</v>
      </c>
      <c r="EW79" s="92">
        <v>0</v>
      </c>
      <c r="EX79" s="92">
        <v>0</v>
      </c>
      <c r="EY79" s="92">
        <v>0</v>
      </c>
      <c r="EZ79" s="92">
        <v>0</v>
      </c>
      <c r="FA79" s="92">
        <v>0</v>
      </c>
      <c r="FB79" s="92">
        <v>0</v>
      </c>
      <c r="FC79" s="92">
        <v>0</v>
      </c>
      <c r="FD79" s="92">
        <v>0</v>
      </c>
      <c r="FE79" s="92">
        <v>0</v>
      </c>
      <c r="FF79" s="92">
        <v>0</v>
      </c>
      <c r="FG79" s="92">
        <v>0</v>
      </c>
      <c r="FH79" s="92">
        <v>0</v>
      </c>
      <c r="FI79" s="92">
        <v>0</v>
      </c>
      <c r="FJ79" s="92">
        <v>0</v>
      </c>
      <c r="FK79" s="92">
        <v>0</v>
      </c>
      <c r="FL79" s="92">
        <v>0</v>
      </c>
      <c r="FM79" s="92">
        <v>0</v>
      </c>
      <c r="FN79" s="92">
        <v>0</v>
      </c>
      <c r="FO79" s="92">
        <v>0</v>
      </c>
      <c r="FP79" s="92">
        <v>0</v>
      </c>
      <c r="FQ79" s="92">
        <v>0</v>
      </c>
      <c r="FR79" s="92">
        <v>0</v>
      </c>
      <c r="FS79" s="92">
        <v>0</v>
      </c>
      <c r="FT79" s="92">
        <v>0</v>
      </c>
      <c r="FU79" s="92">
        <v>0</v>
      </c>
      <c r="FV79" s="92">
        <v>0</v>
      </c>
      <c r="FW79" s="92">
        <v>0</v>
      </c>
      <c r="FX79" s="92">
        <v>0</v>
      </c>
      <c r="FY79" s="92">
        <v>0</v>
      </c>
      <c r="FZ79" s="92">
        <v>0</v>
      </c>
      <c r="GA79" s="92">
        <v>0</v>
      </c>
      <c r="GB79" s="92">
        <v>0</v>
      </c>
      <c r="GC79" s="92">
        <v>0</v>
      </c>
      <c r="GD79" s="92">
        <v>0</v>
      </c>
      <c r="GE79" s="92">
        <v>0</v>
      </c>
      <c r="GF79" s="92">
        <v>0</v>
      </c>
      <c r="GG79" s="92">
        <v>0</v>
      </c>
      <c r="GH79" s="92">
        <v>0</v>
      </c>
      <c r="GI79" s="92">
        <v>0</v>
      </c>
      <c r="GJ79" s="92">
        <v>1</v>
      </c>
      <c r="GK79" s="92">
        <v>0</v>
      </c>
      <c r="GL79" s="92">
        <v>0</v>
      </c>
      <c r="GM79" s="92">
        <v>0</v>
      </c>
      <c r="GN79" s="92">
        <v>0</v>
      </c>
      <c r="GO79" s="92">
        <v>0</v>
      </c>
      <c r="GP79" s="92">
        <v>0</v>
      </c>
      <c r="GQ79" s="92">
        <v>0</v>
      </c>
      <c r="GR79" s="92">
        <v>0</v>
      </c>
      <c r="GS79" s="92">
        <v>0</v>
      </c>
      <c r="GT79" s="92">
        <v>0</v>
      </c>
      <c r="GU79" s="92">
        <v>0</v>
      </c>
      <c r="GV79" s="92">
        <v>0</v>
      </c>
      <c r="GW79" s="92">
        <v>0</v>
      </c>
      <c r="GX79" s="92">
        <v>0</v>
      </c>
      <c r="GY79" s="92">
        <v>0</v>
      </c>
      <c r="GZ79" s="92">
        <v>0</v>
      </c>
      <c r="HA79" s="92">
        <v>0</v>
      </c>
      <c r="HB79" s="92">
        <v>0</v>
      </c>
      <c r="HC79" s="92">
        <v>0</v>
      </c>
      <c r="HD79" s="92">
        <v>0</v>
      </c>
      <c r="HE79" s="92">
        <v>0</v>
      </c>
      <c r="HF79" s="92">
        <v>0</v>
      </c>
      <c r="HG79" s="92">
        <v>0</v>
      </c>
      <c r="HH79" s="92">
        <v>0</v>
      </c>
      <c r="HI79" s="92">
        <v>0</v>
      </c>
      <c r="HJ79" s="92">
        <v>0</v>
      </c>
      <c r="HK79" s="92">
        <v>0</v>
      </c>
      <c r="HL79" s="92">
        <v>0</v>
      </c>
      <c r="HM79" s="92">
        <v>0</v>
      </c>
      <c r="HN79" s="92">
        <v>0</v>
      </c>
      <c r="HO79" s="92">
        <v>0</v>
      </c>
      <c r="HP79" s="92">
        <v>0</v>
      </c>
      <c r="HQ79" s="92">
        <v>0</v>
      </c>
      <c r="HR79" s="92">
        <v>0</v>
      </c>
      <c r="HS79" s="92">
        <v>0</v>
      </c>
      <c r="HT79" s="92">
        <v>0</v>
      </c>
      <c r="HU79" s="92">
        <v>0</v>
      </c>
      <c r="HV79" s="92">
        <v>0</v>
      </c>
      <c r="HW79" s="92">
        <v>0</v>
      </c>
      <c r="HX79" s="92">
        <v>0</v>
      </c>
      <c r="HY79" s="92">
        <v>0</v>
      </c>
      <c r="HZ79" s="92">
        <v>0</v>
      </c>
      <c r="IA79" s="92">
        <v>0</v>
      </c>
      <c r="IB79" s="92">
        <v>0</v>
      </c>
      <c r="IC79" s="92">
        <v>0</v>
      </c>
      <c r="ID79" s="92">
        <v>0</v>
      </c>
      <c r="IE79" s="92">
        <v>0</v>
      </c>
      <c r="IF79" s="92">
        <v>0</v>
      </c>
      <c r="IG79" s="92">
        <v>0</v>
      </c>
      <c r="IH79" s="92">
        <v>0</v>
      </c>
      <c r="II79" s="92">
        <v>0</v>
      </c>
      <c r="IJ79" s="92">
        <v>0</v>
      </c>
      <c r="IK79" s="92">
        <v>0</v>
      </c>
      <c r="IL79" s="92">
        <v>0</v>
      </c>
      <c r="IM79" s="92">
        <v>0</v>
      </c>
      <c r="IN79" s="92">
        <v>0</v>
      </c>
      <c r="IO79" s="92">
        <v>0</v>
      </c>
      <c r="IP79" s="92">
        <v>0</v>
      </c>
      <c r="IQ79" s="92">
        <v>0</v>
      </c>
      <c r="IR79" s="92">
        <v>0</v>
      </c>
      <c r="IS79" s="92">
        <v>0</v>
      </c>
      <c r="IT79" s="92">
        <v>8377.5320800000009</v>
      </c>
      <c r="IU79" s="92">
        <v>150923.58600000001</v>
      </c>
      <c r="IV79" s="92">
        <v>2550.57467</v>
      </c>
      <c r="IW79" s="92">
        <v>33</v>
      </c>
      <c r="IX79" s="92">
        <v>5</v>
      </c>
      <c r="IY79" s="92">
        <v>0</v>
      </c>
      <c r="IZ79" s="92">
        <v>1</v>
      </c>
      <c r="JA79" s="92">
        <v>0</v>
      </c>
      <c r="JB79" s="92">
        <v>-68119.866399999999</v>
      </c>
      <c r="JC79" s="92">
        <v>-3781.2271799999999</v>
      </c>
      <c r="JD79" s="92">
        <v>-570.67636600000003</v>
      </c>
      <c r="JE79" s="92">
        <v>-38.495996099999999</v>
      </c>
      <c r="JF79" s="92">
        <v>-2.1368524999999998</v>
      </c>
      <c r="JG79" s="92">
        <v>5.4742774600000002E-2</v>
      </c>
      <c r="JH79" s="92">
        <v>0.986206413</v>
      </c>
      <c r="JI79" s="92">
        <v>18.015280000000001</v>
      </c>
      <c r="JJ79" s="92">
        <v>2520.2408999999998</v>
      </c>
      <c r="JK79" s="92">
        <v>0</v>
      </c>
      <c r="JL79" s="92">
        <v>0</v>
      </c>
      <c r="JM79" s="92">
        <v>0</v>
      </c>
      <c r="JN79" s="92">
        <v>0</v>
      </c>
      <c r="JO79" s="92">
        <v>0</v>
      </c>
      <c r="JP79" s="92">
        <v>0</v>
      </c>
      <c r="JQ79" s="92">
        <v>0</v>
      </c>
      <c r="JR79" s="92">
        <v>0</v>
      </c>
      <c r="JS79" s="92">
        <v>0</v>
      </c>
      <c r="JT79" s="92">
        <v>0</v>
      </c>
      <c r="JU79" s="92">
        <v>0</v>
      </c>
      <c r="JV79" s="92">
        <v>0</v>
      </c>
      <c r="JW79" s="92">
        <v>0</v>
      </c>
      <c r="JX79" s="92">
        <v>0</v>
      </c>
      <c r="JY79" s="92">
        <v>0</v>
      </c>
      <c r="JZ79" s="92">
        <v>0</v>
      </c>
      <c r="KA79" s="92">
        <v>0</v>
      </c>
      <c r="KB79" s="92">
        <v>0</v>
      </c>
      <c r="KC79" s="92">
        <v>0</v>
      </c>
      <c r="KD79" s="92">
        <v>0</v>
      </c>
      <c r="KE79" s="92">
        <v>0</v>
      </c>
      <c r="KF79" s="92">
        <v>0</v>
      </c>
      <c r="KG79" s="92">
        <v>0</v>
      </c>
      <c r="KH79" s="92">
        <v>0</v>
      </c>
      <c r="KI79" s="92">
        <v>0</v>
      </c>
      <c r="KJ79" s="92">
        <v>0</v>
      </c>
      <c r="KK79" s="92">
        <v>0</v>
      </c>
      <c r="KL79" s="92">
        <v>0</v>
      </c>
      <c r="KM79" s="92">
        <v>0</v>
      </c>
      <c r="KN79" s="92">
        <v>0</v>
      </c>
      <c r="KO79" s="92">
        <v>0</v>
      </c>
      <c r="KP79" s="92">
        <v>0</v>
      </c>
      <c r="KQ79" s="92">
        <v>0</v>
      </c>
      <c r="KR79" s="92">
        <v>0</v>
      </c>
      <c r="KS79" s="92">
        <v>0</v>
      </c>
      <c r="KT79" s="92">
        <v>0</v>
      </c>
      <c r="KU79" s="92">
        <v>0</v>
      </c>
      <c r="KV79" s="92">
        <v>0</v>
      </c>
      <c r="KW79" s="92">
        <v>0</v>
      </c>
      <c r="KX79" s="92">
        <v>0</v>
      </c>
      <c r="KY79" s="92">
        <v>0</v>
      </c>
      <c r="KZ79" s="92">
        <v>0</v>
      </c>
      <c r="LA79" s="92">
        <v>0</v>
      </c>
      <c r="LB79" s="92">
        <v>0</v>
      </c>
      <c r="LC79" s="92">
        <v>0</v>
      </c>
      <c r="LD79" s="92">
        <v>0</v>
      </c>
      <c r="LE79" s="92">
        <v>0</v>
      </c>
      <c r="LF79" s="92">
        <v>0</v>
      </c>
      <c r="LG79" s="92">
        <v>0</v>
      </c>
      <c r="LH79" s="92">
        <v>0</v>
      </c>
      <c r="LI79" s="92">
        <v>0</v>
      </c>
      <c r="LJ79" s="92">
        <v>0</v>
      </c>
      <c r="LK79" s="92">
        <v>0</v>
      </c>
      <c r="LL79" s="92">
        <v>0</v>
      </c>
      <c r="LM79" s="92">
        <v>0</v>
      </c>
      <c r="LN79" s="92">
        <v>0</v>
      </c>
      <c r="LO79" s="92">
        <v>0</v>
      </c>
      <c r="LP79" s="92">
        <v>0</v>
      </c>
      <c r="LQ79" s="92">
        <v>0</v>
      </c>
      <c r="LR79" s="92">
        <v>0</v>
      </c>
      <c r="LS79" s="92">
        <v>0</v>
      </c>
      <c r="LT79" s="92">
        <v>0</v>
      </c>
      <c r="LU79" s="92">
        <v>0</v>
      </c>
      <c r="LV79" s="92">
        <v>0</v>
      </c>
      <c r="LW79" s="92">
        <v>0</v>
      </c>
      <c r="LX79" s="92">
        <v>0</v>
      </c>
      <c r="LY79" s="92">
        <v>0</v>
      </c>
      <c r="LZ79" s="92">
        <v>0</v>
      </c>
      <c r="MA79" s="92">
        <v>0</v>
      </c>
      <c r="MB79" s="92">
        <v>0</v>
      </c>
      <c r="MC79" s="92">
        <v>0</v>
      </c>
      <c r="MD79" s="92">
        <v>0</v>
      </c>
      <c r="ME79" s="92">
        <v>0</v>
      </c>
      <c r="MF79" s="92">
        <v>0</v>
      </c>
      <c r="MG79" s="92">
        <v>0</v>
      </c>
      <c r="MH79" s="92">
        <v>0</v>
      </c>
      <c r="MI79" s="92">
        <v>0</v>
      </c>
      <c r="MJ79" s="92">
        <v>0</v>
      </c>
      <c r="MK79" s="92">
        <v>0</v>
      </c>
      <c r="ML79" s="92">
        <v>0</v>
      </c>
      <c r="MM79" s="92">
        <v>0</v>
      </c>
      <c r="MN79" s="92">
        <v>0</v>
      </c>
      <c r="MO79" s="92">
        <v>0</v>
      </c>
      <c r="MP79" s="92">
        <v>0</v>
      </c>
      <c r="MQ79" s="92">
        <v>0</v>
      </c>
      <c r="MR79" s="92">
        <v>0</v>
      </c>
      <c r="MS79" s="92">
        <v>0</v>
      </c>
      <c r="MT79" s="92">
        <v>0</v>
      </c>
      <c r="MU79" s="92">
        <v>0</v>
      </c>
      <c r="MV79" s="92">
        <v>0</v>
      </c>
      <c r="MW79" s="92">
        <v>0</v>
      </c>
      <c r="MX79" s="92">
        <v>0</v>
      </c>
      <c r="MY79" s="92">
        <v>0</v>
      </c>
      <c r="MZ79" s="92">
        <v>0</v>
      </c>
      <c r="NA79" s="92">
        <v>0</v>
      </c>
      <c r="NB79" s="92">
        <v>0</v>
      </c>
      <c r="NC79" s="92">
        <v>0</v>
      </c>
      <c r="ND79" s="92">
        <v>0</v>
      </c>
      <c r="NE79" s="92">
        <v>0</v>
      </c>
      <c r="NF79" s="92">
        <v>0</v>
      </c>
      <c r="NG79" s="92">
        <v>0</v>
      </c>
      <c r="NH79" s="92">
        <v>0</v>
      </c>
      <c r="NI79" s="92">
        <v>0</v>
      </c>
      <c r="NJ79" s="92">
        <v>0</v>
      </c>
      <c r="NK79" s="92">
        <v>0</v>
      </c>
      <c r="NL79" s="92">
        <v>0</v>
      </c>
      <c r="NM79" s="92">
        <v>0</v>
      </c>
      <c r="NN79" s="92">
        <v>0</v>
      </c>
      <c r="NO79" s="92">
        <v>0</v>
      </c>
      <c r="NP79" s="92">
        <v>0</v>
      </c>
      <c r="NQ79" s="92">
        <v>0</v>
      </c>
      <c r="NR79" s="92">
        <v>0</v>
      </c>
      <c r="NS79" s="92">
        <v>0</v>
      </c>
      <c r="NT79" s="92">
        <v>0</v>
      </c>
      <c r="NU79" s="92">
        <v>0</v>
      </c>
      <c r="NV79" s="92">
        <v>0</v>
      </c>
      <c r="NW79" s="92">
        <v>0</v>
      </c>
      <c r="NX79" s="92">
        <v>0</v>
      </c>
      <c r="NY79" s="92">
        <v>0</v>
      </c>
      <c r="NZ79" s="92">
        <v>0</v>
      </c>
      <c r="OA79" s="92">
        <v>0</v>
      </c>
      <c r="OB79" s="92">
        <v>0</v>
      </c>
      <c r="OC79" s="92">
        <v>0</v>
      </c>
      <c r="OD79" s="92">
        <v>0</v>
      </c>
      <c r="OE79" s="92">
        <v>0</v>
      </c>
      <c r="OF79" s="92">
        <v>0</v>
      </c>
      <c r="OG79" s="92">
        <v>0</v>
      </c>
      <c r="OH79" s="92">
        <v>0</v>
      </c>
      <c r="OI79" s="92">
        <v>0</v>
      </c>
      <c r="OJ79" s="92">
        <v>0</v>
      </c>
      <c r="OK79" s="92">
        <v>0</v>
      </c>
      <c r="OL79" s="92">
        <v>0</v>
      </c>
      <c r="OM79" s="92">
        <v>0</v>
      </c>
      <c r="ON79" s="92">
        <v>0</v>
      </c>
      <c r="OO79" s="92">
        <v>0</v>
      </c>
      <c r="OP79" s="92">
        <v>0</v>
      </c>
      <c r="OQ79" s="92">
        <v>0</v>
      </c>
      <c r="OR79" s="92">
        <v>0</v>
      </c>
      <c r="OS79" s="92">
        <v>0</v>
      </c>
      <c r="OT79" s="92">
        <v>0</v>
      </c>
      <c r="OU79" s="92">
        <v>0</v>
      </c>
      <c r="OV79" s="92">
        <v>0</v>
      </c>
      <c r="OW79" s="92">
        <v>0</v>
      </c>
      <c r="OX79" s="92">
        <v>0</v>
      </c>
      <c r="OY79" s="92">
        <v>0</v>
      </c>
      <c r="OZ79" s="92">
        <v>0</v>
      </c>
      <c r="PA79" s="92">
        <v>0</v>
      </c>
      <c r="PB79" s="92">
        <v>0</v>
      </c>
      <c r="PC79" s="92">
        <v>0</v>
      </c>
      <c r="PD79" s="92">
        <v>0</v>
      </c>
      <c r="PE79" s="92">
        <v>0</v>
      </c>
      <c r="PF79" s="92">
        <v>0</v>
      </c>
      <c r="PG79" s="92">
        <v>0</v>
      </c>
      <c r="PH79" s="92">
        <v>0</v>
      </c>
      <c r="PI79" s="92">
        <v>0</v>
      </c>
      <c r="PJ79" s="92">
        <v>0</v>
      </c>
      <c r="PK79" s="92">
        <v>0</v>
      </c>
      <c r="PL79" s="92">
        <v>0</v>
      </c>
      <c r="PM79" s="92">
        <v>0</v>
      </c>
      <c r="PN79" s="92">
        <v>0</v>
      </c>
      <c r="PO79" s="92">
        <v>0</v>
      </c>
      <c r="PP79" s="92">
        <v>0</v>
      </c>
      <c r="PQ79" s="92">
        <v>0</v>
      </c>
      <c r="PR79" s="92">
        <v>0</v>
      </c>
      <c r="PS79" s="92">
        <v>0</v>
      </c>
      <c r="PT79" s="92">
        <v>0</v>
      </c>
      <c r="PU79" s="92">
        <v>0</v>
      </c>
      <c r="PV79" s="92">
        <v>0</v>
      </c>
      <c r="PW79" s="92">
        <v>0</v>
      </c>
      <c r="PX79" s="92">
        <v>0</v>
      </c>
      <c r="PY79" s="92">
        <v>0</v>
      </c>
      <c r="PZ79" s="92">
        <v>0</v>
      </c>
      <c r="QA79" s="92">
        <v>0</v>
      </c>
      <c r="QB79" s="92">
        <v>0</v>
      </c>
      <c r="QC79" s="92">
        <v>0</v>
      </c>
      <c r="QD79" s="92">
        <v>0</v>
      </c>
      <c r="QE79" s="92">
        <v>0</v>
      </c>
      <c r="QF79" s="92">
        <v>0</v>
      </c>
      <c r="QG79" s="92">
        <v>0</v>
      </c>
      <c r="QH79" s="92">
        <v>0</v>
      </c>
      <c r="QI79" s="92">
        <v>0</v>
      </c>
      <c r="QJ79" s="92">
        <v>0</v>
      </c>
      <c r="QK79" s="92">
        <v>0</v>
      </c>
      <c r="QL79" s="92">
        <v>0</v>
      </c>
      <c r="QM79" s="92">
        <v>0</v>
      </c>
      <c r="QN79" s="92">
        <v>0</v>
      </c>
      <c r="QO79" s="92">
        <v>0</v>
      </c>
      <c r="QP79" s="92">
        <v>0</v>
      </c>
      <c r="QQ79" s="92">
        <v>0</v>
      </c>
      <c r="QR79" s="92">
        <v>0</v>
      </c>
      <c r="QS79" s="92">
        <v>0</v>
      </c>
      <c r="QT79" s="92">
        <v>0</v>
      </c>
      <c r="QU79" s="92">
        <v>0</v>
      </c>
      <c r="QV79" s="92">
        <v>0</v>
      </c>
      <c r="QW79" s="92">
        <v>0</v>
      </c>
      <c r="QX79" s="92">
        <v>0</v>
      </c>
      <c r="QY79" s="92">
        <v>0</v>
      </c>
      <c r="QZ79" s="92">
        <v>0</v>
      </c>
      <c r="RA79" s="92">
        <v>0</v>
      </c>
      <c r="RB79" s="92">
        <v>0</v>
      </c>
      <c r="RC79" s="92">
        <v>0</v>
      </c>
      <c r="RD79" s="92">
        <v>0</v>
      </c>
      <c r="RE79" s="92">
        <v>0</v>
      </c>
      <c r="RF79" s="92">
        <v>0</v>
      </c>
      <c r="RG79" s="92">
        <v>0</v>
      </c>
      <c r="RH79" s="92">
        <v>0</v>
      </c>
      <c r="RI79" s="92">
        <v>0</v>
      </c>
      <c r="RJ79" s="92">
        <v>0</v>
      </c>
      <c r="RK79" s="92">
        <v>0</v>
      </c>
      <c r="RL79" s="92">
        <v>0</v>
      </c>
      <c r="RM79" s="92">
        <v>0</v>
      </c>
      <c r="RN79" s="92">
        <v>0</v>
      </c>
      <c r="RO79" s="92">
        <v>0</v>
      </c>
      <c r="RP79" s="92">
        <v>0</v>
      </c>
      <c r="RQ79" s="92">
        <v>0</v>
      </c>
      <c r="RR79" s="92">
        <v>0</v>
      </c>
      <c r="RS79" s="92">
        <v>0</v>
      </c>
      <c r="RT79" s="92">
        <v>0</v>
      </c>
      <c r="RU79" s="92">
        <v>0</v>
      </c>
      <c r="RV79" s="92">
        <v>0</v>
      </c>
      <c r="RW79" s="92">
        <v>0</v>
      </c>
      <c r="RX79" s="92">
        <v>0</v>
      </c>
      <c r="RY79" s="92">
        <v>0</v>
      </c>
      <c r="RZ79" s="92">
        <v>0</v>
      </c>
      <c r="SA79" s="92">
        <v>0</v>
      </c>
      <c r="SB79" s="92">
        <v>0</v>
      </c>
      <c r="SC79" s="92">
        <v>0</v>
      </c>
      <c r="SD79" s="92">
        <v>0</v>
      </c>
      <c r="SE79" s="92">
        <v>0</v>
      </c>
      <c r="SF79" s="92">
        <v>0</v>
      </c>
      <c r="SG79" s="92">
        <v>0</v>
      </c>
      <c r="SH79" s="92">
        <v>0</v>
      </c>
      <c r="SI79" s="92">
        <v>0</v>
      </c>
      <c r="SJ79" s="92">
        <v>0</v>
      </c>
      <c r="SK79" s="92">
        <v>0</v>
      </c>
      <c r="SL79" s="92">
        <v>0</v>
      </c>
      <c r="SM79" s="92">
        <v>0</v>
      </c>
      <c r="SN79" s="92">
        <v>0</v>
      </c>
      <c r="SO79" s="92">
        <v>0</v>
      </c>
      <c r="SP79" s="92">
        <v>0</v>
      </c>
      <c r="SQ79" s="92">
        <v>0</v>
      </c>
      <c r="SR79" s="92">
        <v>0</v>
      </c>
      <c r="SS79" s="92">
        <v>0</v>
      </c>
      <c r="ST79" s="92">
        <v>0</v>
      </c>
      <c r="SU79" s="92">
        <v>0</v>
      </c>
      <c r="SV79" s="92">
        <v>0</v>
      </c>
      <c r="SW79" s="92">
        <v>0</v>
      </c>
      <c r="SX79" s="92">
        <v>0</v>
      </c>
      <c r="SY79" s="92">
        <v>0</v>
      </c>
      <c r="SZ79" s="92">
        <v>0</v>
      </c>
      <c r="TA79" s="92">
        <v>0</v>
      </c>
      <c r="TB79" s="92">
        <v>0</v>
      </c>
      <c r="TC79" s="92">
        <v>5</v>
      </c>
      <c r="TD79" s="92">
        <v>0</v>
      </c>
      <c r="TE79" s="92">
        <v>0</v>
      </c>
      <c r="TF79" s="92">
        <v>0</v>
      </c>
      <c r="TG79" s="92">
        <v>0</v>
      </c>
      <c r="TH79" s="92">
        <v>0</v>
      </c>
      <c r="TI79" s="92">
        <v>0</v>
      </c>
      <c r="TJ79" s="92">
        <v>0</v>
      </c>
      <c r="TK79" s="92">
        <v>0</v>
      </c>
      <c r="TL79" s="92">
        <v>0</v>
      </c>
      <c r="TM79" s="92">
        <v>0</v>
      </c>
      <c r="TN79" s="92">
        <v>0</v>
      </c>
      <c r="TO79" s="92">
        <v>0</v>
      </c>
      <c r="TP79" s="92">
        <v>0</v>
      </c>
      <c r="TQ79" s="92">
        <v>-665083343.45700002</v>
      </c>
      <c r="TR79" s="92">
        <v>0</v>
      </c>
      <c r="TS79" s="92">
        <v>0</v>
      </c>
      <c r="TT79" s="92">
        <v>0</v>
      </c>
      <c r="TU79" s="92">
        <v>0</v>
      </c>
      <c r="TV79" s="92">
        <v>0</v>
      </c>
      <c r="TW79" s="92">
        <v>0</v>
      </c>
      <c r="TX79" s="92">
        <v>0</v>
      </c>
      <c r="TY79" s="92">
        <v>0</v>
      </c>
      <c r="TZ79" s="92">
        <v>0</v>
      </c>
      <c r="UA79" s="92">
        <v>0</v>
      </c>
      <c r="UB79" s="92">
        <v>0</v>
      </c>
      <c r="UC79" s="92">
        <v>0</v>
      </c>
      <c r="UD79" s="92">
        <v>0</v>
      </c>
      <c r="UE79" s="92">
        <v>0</v>
      </c>
      <c r="UF79" s="92">
        <v>0</v>
      </c>
      <c r="UG79" s="92">
        <v>0</v>
      </c>
      <c r="UH79" s="92">
        <v>0</v>
      </c>
      <c r="UI79" s="92">
        <v>0</v>
      </c>
      <c r="UJ79" s="92">
        <v>0</v>
      </c>
      <c r="UK79" s="92">
        <v>0</v>
      </c>
      <c r="UL79" s="92">
        <v>0</v>
      </c>
      <c r="UM79" s="92">
        <v>0</v>
      </c>
      <c r="UN79" s="92">
        <v>0</v>
      </c>
      <c r="UO79" s="92">
        <v>0</v>
      </c>
      <c r="UP79" s="92">
        <v>0</v>
      </c>
      <c r="UQ79" s="92">
        <v>0</v>
      </c>
      <c r="UR79" s="92">
        <v>0</v>
      </c>
      <c r="US79" s="92">
        <v>0</v>
      </c>
      <c r="UT79" s="92">
        <v>0</v>
      </c>
      <c r="UU79" s="92">
        <v>0</v>
      </c>
      <c r="UV79" s="92">
        <v>0</v>
      </c>
      <c r="UW79" s="92">
        <v>0</v>
      </c>
      <c r="UX79" s="92">
        <v>0</v>
      </c>
      <c r="UY79" s="92">
        <v>0</v>
      </c>
      <c r="UZ79" s="92">
        <v>0</v>
      </c>
      <c r="VA79" s="92">
        <v>0</v>
      </c>
      <c r="VB79" s="92">
        <v>0</v>
      </c>
      <c r="VC79" s="92">
        <v>0</v>
      </c>
      <c r="VD79" s="92">
        <v>0</v>
      </c>
      <c r="VE79" s="92">
        <v>0</v>
      </c>
      <c r="VF79" s="92">
        <v>0</v>
      </c>
      <c r="VG79" s="92">
        <v>0</v>
      </c>
      <c r="VH79" s="92">
        <v>0</v>
      </c>
      <c r="VI79" s="92">
        <v>0</v>
      </c>
      <c r="VJ79" s="92">
        <v>0</v>
      </c>
      <c r="VK79" s="92">
        <v>0</v>
      </c>
      <c r="VL79" s="92">
        <v>0</v>
      </c>
      <c r="VM79" s="92">
        <v>0</v>
      </c>
      <c r="VN79" s="92">
        <v>0</v>
      </c>
      <c r="VO79" s="92">
        <v>0</v>
      </c>
      <c r="VP79" s="92">
        <v>0</v>
      </c>
      <c r="VQ79" s="92">
        <v>0</v>
      </c>
      <c r="VR79" s="92">
        <v>0</v>
      </c>
      <c r="VS79" s="92">
        <v>0</v>
      </c>
      <c r="VT79" s="92">
        <v>0</v>
      </c>
      <c r="VU79" s="92">
        <v>0</v>
      </c>
      <c r="VV79" s="92">
        <v>0</v>
      </c>
      <c r="VW79" s="92">
        <v>0</v>
      </c>
      <c r="VX79" s="92">
        <v>0</v>
      </c>
      <c r="VY79" s="92">
        <v>0</v>
      </c>
      <c r="VZ79" s="92">
        <v>0</v>
      </c>
      <c r="WA79" s="92">
        <v>0</v>
      </c>
      <c r="WB79" s="92">
        <v>0</v>
      </c>
      <c r="WC79" s="92">
        <v>0</v>
      </c>
    </row>
    <row r="80" spans="2:601" ht="13.5" customHeight="1">
      <c r="B80" s="851" t="s">
        <v>2771</v>
      </c>
      <c r="C80" s="92">
        <v>0</v>
      </c>
      <c r="D80" s="92">
        <v>0</v>
      </c>
      <c r="E80" s="92">
        <v>0</v>
      </c>
      <c r="F80" s="92">
        <v>0</v>
      </c>
      <c r="G80" s="92">
        <v>0</v>
      </c>
      <c r="H80" s="92">
        <v>0</v>
      </c>
      <c r="I80" s="92">
        <v>0</v>
      </c>
      <c r="J80" s="92">
        <v>0</v>
      </c>
      <c r="K80" s="92">
        <v>0</v>
      </c>
      <c r="L80" s="92">
        <v>0</v>
      </c>
      <c r="M80" s="92">
        <v>0</v>
      </c>
      <c r="N80" s="92">
        <v>0</v>
      </c>
      <c r="O80" s="92">
        <v>0</v>
      </c>
      <c r="P80" s="92">
        <v>0</v>
      </c>
      <c r="Q80" s="92">
        <v>0</v>
      </c>
      <c r="R80" s="92">
        <v>0</v>
      </c>
      <c r="S80" s="92">
        <v>0</v>
      </c>
      <c r="T80" s="92">
        <v>0</v>
      </c>
      <c r="U80" s="92">
        <v>0</v>
      </c>
      <c r="V80" s="92">
        <v>0</v>
      </c>
      <c r="W80" s="92">
        <v>0</v>
      </c>
      <c r="X80" s="92">
        <v>0</v>
      </c>
      <c r="Y80" s="92">
        <v>0</v>
      </c>
      <c r="Z80" s="92">
        <v>0</v>
      </c>
      <c r="AA80" s="92">
        <v>0</v>
      </c>
      <c r="AB80" s="92">
        <v>0</v>
      </c>
      <c r="AC80" s="92">
        <v>0</v>
      </c>
      <c r="AD80" s="92">
        <v>0</v>
      </c>
      <c r="AE80" s="92">
        <v>0</v>
      </c>
      <c r="AF80" s="92">
        <v>0</v>
      </c>
      <c r="AG80" s="92">
        <v>0</v>
      </c>
      <c r="AH80" s="92">
        <v>0</v>
      </c>
      <c r="AI80" s="92">
        <v>0</v>
      </c>
      <c r="AJ80" s="92">
        <v>0</v>
      </c>
      <c r="AK80" s="92">
        <v>0</v>
      </c>
      <c r="AL80" s="92">
        <v>0</v>
      </c>
      <c r="AM80" s="92">
        <v>0</v>
      </c>
      <c r="AN80" s="92">
        <v>0</v>
      </c>
      <c r="AO80" s="92">
        <v>0</v>
      </c>
      <c r="AP80" s="92">
        <v>0</v>
      </c>
      <c r="AQ80" s="92">
        <v>0</v>
      </c>
      <c r="AR80" s="92">
        <v>0</v>
      </c>
      <c r="AS80" s="92">
        <v>0</v>
      </c>
      <c r="AT80" s="92">
        <v>0</v>
      </c>
      <c r="AU80" s="92">
        <v>0</v>
      </c>
      <c r="AV80" s="92">
        <v>0</v>
      </c>
      <c r="AW80" s="92">
        <v>0</v>
      </c>
      <c r="AX80" s="92">
        <v>0</v>
      </c>
      <c r="AY80" s="92">
        <v>0</v>
      </c>
      <c r="AZ80" s="92">
        <v>0</v>
      </c>
      <c r="BA80" s="92">
        <v>0</v>
      </c>
      <c r="BB80" s="92">
        <v>0</v>
      </c>
      <c r="BC80" s="92">
        <v>0</v>
      </c>
      <c r="BD80" s="92">
        <v>0</v>
      </c>
      <c r="BE80" s="92">
        <v>0</v>
      </c>
      <c r="BF80" s="92">
        <v>0</v>
      </c>
      <c r="BG80" s="92">
        <v>0</v>
      </c>
      <c r="BH80" s="92">
        <v>0</v>
      </c>
      <c r="BI80" s="92">
        <v>0</v>
      </c>
      <c r="BJ80" s="92">
        <v>0</v>
      </c>
      <c r="BK80" s="92">
        <v>0</v>
      </c>
      <c r="BL80" s="92">
        <v>0</v>
      </c>
      <c r="BM80" s="92">
        <v>0</v>
      </c>
      <c r="BN80" s="92">
        <v>0</v>
      </c>
      <c r="BO80" s="92">
        <v>0</v>
      </c>
      <c r="BP80" s="92">
        <v>0</v>
      </c>
      <c r="BQ80" s="92">
        <v>0</v>
      </c>
      <c r="BR80" s="92">
        <v>0</v>
      </c>
      <c r="BS80" s="92">
        <v>0</v>
      </c>
      <c r="BT80" s="92">
        <v>0</v>
      </c>
      <c r="BU80" s="92">
        <v>0</v>
      </c>
      <c r="BV80" s="92">
        <v>0</v>
      </c>
      <c r="BW80" s="92">
        <v>0</v>
      </c>
      <c r="BX80" s="92">
        <v>0</v>
      </c>
      <c r="BY80" s="92">
        <v>0</v>
      </c>
      <c r="BZ80" s="92">
        <v>0</v>
      </c>
      <c r="CA80" s="92">
        <v>0</v>
      </c>
      <c r="CB80" s="92">
        <v>0</v>
      </c>
      <c r="CC80" s="92">
        <v>0</v>
      </c>
      <c r="CD80" s="92">
        <v>0</v>
      </c>
      <c r="CE80" s="92">
        <v>0</v>
      </c>
      <c r="CF80" s="92">
        <v>0</v>
      </c>
      <c r="CG80" s="92">
        <v>0</v>
      </c>
      <c r="CH80" s="92">
        <v>0</v>
      </c>
      <c r="CI80" s="92">
        <v>0</v>
      </c>
      <c r="CJ80" s="92">
        <v>0</v>
      </c>
      <c r="CK80" s="92">
        <v>0</v>
      </c>
      <c r="CL80" s="92">
        <v>0</v>
      </c>
      <c r="CM80" s="92">
        <v>0</v>
      </c>
      <c r="CN80" s="92">
        <v>0</v>
      </c>
      <c r="CO80" s="92">
        <v>0</v>
      </c>
      <c r="CP80" s="92">
        <v>0</v>
      </c>
      <c r="CQ80" s="92">
        <v>0</v>
      </c>
      <c r="CR80" s="92">
        <v>0</v>
      </c>
      <c r="CS80" s="92">
        <v>0</v>
      </c>
      <c r="CT80" s="92">
        <v>0</v>
      </c>
      <c r="CU80" s="92">
        <v>0</v>
      </c>
      <c r="CV80" s="92">
        <v>0</v>
      </c>
      <c r="CW80" s="92">
        <v>0</v>
      </c>
      <c r="CX80" s="92">
        <v>0</v>
      </c>
      <c r="CY80" s="92">
        <v>0</v>
      </c>
      <c r="CZ80" s="92">
        <v>0</v>
      </c>
      <c r="DA80" s="92">
        <v>0</v>
      </c>
      <c r="DB80" s="92">
        <v>0</v>
      </c>
      <c r="DC80" s="92">
        <v>0</v>
      </c>
      <c r="DD80" s="92">
        <v>0</v>
      </c>
      <c r="DE80" s="92">
        <v>0</v>
      </c>
      <c r="DF80" s="92">
        <v>0</v>
      </c>
      <c r="DG80" s="92">
        <v>0</v>
      </c>
      <c r="DH80" s="92">
        <v>0</v>
      </c>
      <c r="DI80" s="92">
        <v>0</v>
      </c>
      <c r="DJ80" s="92">
        <v>0</v>
      </c>
      <c r="DK80" s="92">
        <v>0</v>
      </c>
      <c r="DL80" s="92">
        <v>0</v>
      </c>
      <c r="DM80" s="92">
        <v>0</v>
      </c>
      <c r="DN80" s="92">
        <v>0</v>
      </c>
      <c r="DO80" s="92">
        <v>0</v>
      </c>
      <c r="DP80" s="92">
        <v>0</v>
      </c>
      <c r="DQ80" s="92">
        <v>0</v>
      </c>
      <c r="DR80" s="92">
        <v>0</v>
      </c>
      <c r="DS80" s="92">
        <v>0</v>
      </c>
      <c r="DT80" s="92">
        <v>0</v>
      </c>
      <c r="DU80" s="92">
        <v>0</v>
      </c>
      <c r="DV80" s="92">
        <v>0</v>
      </c>
      <c r="DW80" s="92">
        <v>0</v>
      </c>
      <c r="DX80" s="92">
        <v>0</v>
      </c>
      <c r="DY80" s="92">
        <v>0</v>
      </c>
      <c r="DZ80" s="92">
        <v>0</v>
      </c>
      <c r="EA80" s="92">
        <v>0</v>
      </c>
      <c r="EB80" s="92">
        <v>0</v>
      </c>
      <c r="EC80" s="92">
        <v>0</v>
      </c>
      <c r="ED80" s="92">
        <v>0</v>
      </c>
      <c r="EE80" s="92">
        <v>0</v>
      </c>
      <c r="EF80" s="92">
        <v>0</v>
      </c>
      <c r="EG80" s="92">
        <v>0</v>
      </c>
      <c r="EH80" s="92">
        <v>0</v>
      </c>
      <c r="EI80" s="92">
        <v>0</v>
      </c>
      <c r="EJ80" s="92">
        <v>0</v>
      </c>
      <c r="EK80" s="92">
        <v>0</v>
      </c>
      <c r="EL80" s="92">
        <v>0</v>
      </c>
      <c r="EM80" s="92">
        <v>0</v>
      </c>
      <c r="EN80" s="92">
        <v>0</v>
      </c>
      <c r="EO80" s="92">
        <v>0</v>
      </c>
      <c r="EP80" s="92">
        <v>0</v>
      </c>
      <c r="EQ80" s="92">
        <v>0</v>
      </c>
      <c r="ER80" s="92">
        <v>0</v>
      </c>
      <c r="ES80" s="92">
        <v>0</v>
      </c>
      <c r="ET80" s="92">
        <v>0</v>
      </c>
      <c r="EU80" s="92">
        <v>0</v>
      </c>
      <c r="EV80" s="92">
        <v>0</v>
      </c>
      <c r="EW80" s="92">
        <v>0</v>
      </c>
      <c r="EX80" s="92">
        <v>0</v>
      </c>
      <c r="EY80" s="92">
        <v>0</v>
      </c>
      <c r="EZ80" s="92">
        <v>0</v>
      </c>
      <c r="FA80" s="92">
        <v>0</v>
      </c>
      <c r="FB80" s="92">
        <v>0</v>
      </c>
      <c r="FC80" s="92">
        <v>0</v>
      </c>
      <c r="FD80" s="92">
        <v>0</v>
      </c>
      <c r="FE80" s="92">
        <v>0</v>
      </c>
      <c r="FF80" s="92">
        <v>0</v>
      </c>
      <c r="FG80" s="92">
        <v>0</v>
      </c>
      <c r="FH80" s="92">
        <v>0</v>
      </c>
      <c r="FI80" s="92">
        <v>0</v>
      </c>
      <c r="FJ80" s="92">
        <v>0</v>
      </c>
      <c r="FK80" s="92">
        <v>0</v>
      </c>
      <c r="FL80" s="92">
        <v>0</v>
      </c>
      <c r="FM80" s="92">
        <v>0</v>
      </c>
      <c r="FN80" s="92">
        <v>0</v>
      </c>
      <c r="FO80" s="92">
        <v>0</v>
      </c>
      <c r="FP80" s="92">
        <v>0</v>
      </c>
      <c r="FQ80" s="92">
        <v>0</v>
      </c>
      <c r="FR80" s="92">
        <v>0</v>
      </c>
      <c r="FS80" s="92">
        <v>0</v>
      </c>
      <c r="FT80" s="92">
        <v>0</v>
      </c>
      <c r="FU80" s="92">
        <v>0</v>
      </c>
      <c r="FV80" s="92">
        <v>0</v>
      </c>
      <c r="FW80" s="92">
        <v>0</v>
      </c>
      <c r="FX80" s="92">
        <v>0</v>
      </c>
      <c r="FY80" s="92">
        <v>0</v>
      </c>
      <c r="FZ80" s="92">
        <v>0</v>
      </c>
      <c r="GA80" s="92">
        <v>0</v>
      </c>
      <c r="GB80" s="92">
        <v>0</v>
      </c>
      <c r="GC80" s="92">
        <v>0</v>
      </c>
      <c r="GD80" s="92">
        <v>0</v>
      </c>
      <c r="GE80" s="92">
        <v>0</v>
      </c>
      <c r="GF80" s="92">
        <v>0</v>
      </c>
      <c r="GG80" s="92">
        <v>0</v>
      </c>
      <c r="GH80" s="92">
        <v>0</v>
      </c>
      <c r="GI80" s="92">
        <v>0</v>
      </c>
      <c r="GJ80" s="92">
        <v>0</v>
      </c>
      <c r="GK80" s="92">
        <v>0</v>
      </c>
      <c r="GL80" s="92">
        <v>0</v>
      </c>
      <c r="GM80" s="92">
        <v>0</v>
      </c>
      <c r="GN80" s="92">
        <v>0</v>
      </c>
      <c r="GO80" s="92">
        <v>0</v>
      </c>
      <c r="GP80" s="92">
        <v>0</v>
      </c>
      <c r="GQ80" s="92">
        <v>0</v>
      </c>
      <c r="GR80" s="92">
        <v>0</v>
      </c>
      <c r="GS80" s="92">
        <v>0</v>
      </c>
      <c r="GT80" s="92">
        <v>0</v>
      </c>
      <c r="GU80" s="92">
        <v>0</v>
      </c>
      <c r="GV80" s="92">
        <v>0</v>
      </c>
      <c r="GW80" s="92">
        <v>0</v>
      </c>
      <c r="GX80" s="92">
        <v>0</v>
      </c>
      <c r="GY80" s="92">
        <v>0</v>
      </c>
      <c r="GZ80" s="92">
        <v>0</v>
      </c>
      <c r="HA80" s="92">
        <v>0</v>
      </c>
      <c r="HB80" s="92">
        <v>0</v>
      </c>
      <c r="HC80" s="92">
        <v>0</v>
      </c>
      <c r="HD80" s="92">
        <v>0</v>
      </c>
      <c r="HE80" s="92">
        <v>0</v>
      </c>
      <c r="HF80" s="92">
        <v>0</v>
      </c>
      <c r="HG80" s="92">
        <v>0</v>
      </c>
      <c r="HH80" s="92">
        <v>0</v>
      </c>
      <c r="HI80" s="92">
        <v>0</v>
      </c>
      <c r="HJ80" s="92">
        <v>0</v>
      </c>
      <c r="HK80" s="92">
        <v>0</v>
      </c>
      <c r="HL80" s="92">
        <v>0</v>
      </c>
      <c r="HM80" s="92">
        <v>0</v>
      </c>
      <c r="HN80" s="92">
        <v>0</v>
      </c>
      <c r="HO80" s="92">
        <v>0</v>
      </c>
      <c r="HP80" s="92">
        <v>0</v>
      </c>
      <c r="HQ80" s="92">
        <v>0</v>
      </c>
      <c r="HR80" s="92">
        <v>0</v>
      </c>
      <c r="HS80" s="92">
        <v>0</v>
      </c>
      <c r="HT80" s="92">
        <v>0</v>
      </c>
      <c r="HU80" s="92">
        <v>0</v>
      </c>
      <c r="HV80" s="92">
        <v>0</v>
      </c>
      <c r="HW80" s="92">
        <v>0</v>
      </c>
      <c r="HX80" s="92">
        <v>0</v>
      </c>
      <c r="HY80" s="92">
        <v>0</v>
      </c>
      <c r="HZ80" s="92">
        <v>0</v>
      </c>
      <c r="IA80" s="92">
        <v>0</v>
      </c>
      <c r="IB80" s="92">
        <v>0</v>
      </c>
      <c r="IC80" s="92">
        <v>0</v>
      </c>
      <c r="ID80" s="92">
        <v>0</v>
      </c>
      <c r="IE80" s="92">
        <v>0</v>
      </c>
      <c r="IF80" s="92">
        <v>0</v>
      </c>
      <c r="IG80" s="92">
        <v>0</v>
      </c>
      <c r="IH80" s="92">
        <v>0</v>
      </c>
      <c r="II80" s="92">
        <v>0</v>
      </c>
      <c r="IJ80" s="92">
        <v>0</v>
      </c>
      <c r="IK80" s="92">
        <v>0</v>
      </c>
      <c r="IL80" s="92">
        <v>0</v>
      </c>
      <c r="IM80" s="92">
        <v>0</v>
      </c>
      <c r="IN80" s="92">
        <v>0</v>
      </c>
      <c r="IO80" s="92">
        <v>0</v>
      </c>
      <c r="IP80" s="92">
        <v>0</v>
      </c>
      <c r="IQ80" s="92">
        <v>0</v>
      </c>
      <c r="IR80" s="92">
        <v>0</v>
      </c>
      <c r="IS80" s="92">
        <v>0</v>
      </c>
      <c r="IT80" s="92">
        <v>0</v>
      </c>
      <c r="IU80" s="92">
        <v>0</v>
      </c>
      <c r="IV80" s="92">
        <v>0</v>
      </c>
      <c r="IW80" s="92">
        <v>0</v>
      </c>
      <c r="IX80" s="92">
        <v>0</v>
      </c>
      <c r="IY80" s="92">
        <v>0</v>
      </c>
      <c r="IZ80" s="92">
        <v>0</v>
      </c>
      <c r="JA80" s="92">
        <v>0</v>
      </c>
      <c r="JB80" s="92">
        <v>0</v>
      </c>
      <c r="JC80" s="92">
        <v>0</v>
      </c>
      <c r="JD80" s="92">
        <v>0</v>
      </c>
      <c r="JE80" s="92">
        <v>0</v>
      </c>
      <c r="JF80" s="92">
        <v>0</v>
      </c>
      <c r="JG80" s="92">
        <v>0</v>
      </c>
      <c r="JH80" s="92">
        <v>0</v>
      </c>
      <c r="JI80" s="92">
        <v>0</v>
      </c>
      <c r="JJ80" s="92">
        <v>0</v>
      </c>
      <c r="JK80" s="92">
        <v>0</v>
      </c>
      <c r="JL80" s="92">
        <v>0</v>
      </c>
      <c r="JM80" s="92">
        <v>0</v>
      </c>
      <c r="JN80" s="92">
        <v>0</v>
      </c>
      <c r="JO80" s="92">
        <v>0</v>
      </c>
      <c r="JP80" s="92">
        <v>0</v>
      </c>
      <c r="JQ80" s="92">
        <v>0</v>
      </c>
      <c r="JR80" s="92">
        <v>0</v>
      </c>
      <c r="JS80" s="92">
        <v>0</v>
      </c>
      <c r="JT80" s="92">
        <v>0</v>
      </c>
      <c r="JU80" s="92">
        <v>0</v>
      </c>
      <c r="JV80" s="92">
        <v>0</v>
      </c>
      <c r="JW80" s="92">
        <v>0</v>
      </c>
      <c r="JX80" s="92">
        <v>0</v>
      </c>
      <c r="JY80" s="92">
        <v>0</v>
      </c>
      <c r="JZ80" s="92">
        <v>0</v>
      </c>
      <c r="KA80" s="92">
        <v>0</v>
      </c>
      <c r="KB80" s="92">
        <v>0</v>
      </c>
      <c r="KC80" s="92">
        <v>0</v>
      </c>
      <c r="KD80" s="92">
        <v>0</v>
      </c>
      <c r="KE80" s="92">
        <v>0</v>
      </c>
      <c r="KF80" s="92">
        <v>0</v>
      </c>
      <c r="KG80" s="92">
        <v>0</v>
      </c>
      <c r="KH80" s="92">
        <v>0</v>
      </c>
      <c r="KI80" s="92">
        <v>0</v>
      </c>
      <c r="KJ80" s="92">
        <v>0</v>
      </c>
      <c r="KK80" s="92">
        <v>0</v>
      </c>
      <c r="KL80" s="92">
        <v>0</v>
      </c>
      <c r="KM80" s="92">
        <v>0</v>
      </c>
      <c r="KN80" s="92">
        <v>0</v>
      </c>
      <c r="KO80" s="92">
        <v>0</v>
      </c>
      <c r="KP80" s="92">
        <v>0</v>
      </c>
      <c r="KQ80" s="92">
        <v>0</v>
      </c>
      <c r="KR80" s="92">
        <v>0</v>
      </c>
      <c r="KS80" s="92">
        <v>0</v>
      </c>
      <c r="KT80" s="92">
        <v>0</v>
      </c>
      <c r="KU80" s="92">
        <v>0</v>
      </c>
      <c r="KV80" s="92">
        <v>0</v>
      </c>
      <c r="KW80" s="92">
        <v>0</v>
      </c>
      <c r="KX80" s="92">
        <v>0</v>
      </c>
      <c r="KY80" s="92">
        <v>0</v>
      </c>
      <c r="KZ80" s="92">
        <v>0</v>
      </c>
      <c r="LA80" s="92">
        <v>0</v>
      </c>
      <c r="LB80" s="92">
        <v>0</v>
      </c>
      <c r="LC80" s="92">
        <v>0</v>
      </c>
      <c r="LD80" s="92">
        <v>0</v>
      </c>
      <c r="LE80" s="92">
        <v>0</v>
      </c>
      <c r="LF80" s="92">
        <v>0</v>
      </c>
      <c r="LG80" s="92">
        <v>0</v>
      </c>
      <c r="LH80" s="92">
        <v>0</v>
      </c>
      <c r="LI80" s="92">
        <v>0</v>
      </c>
      <c r="LJ80" s="92">
        <v>0</v>
      </c>
      <c r="LK80" s="92">
        <v>0</v>
      </c>
      <c r="LL80" s="92">
        <v>0</v>
      </c>
      <c r="LM80" s="92">
        <v>0</v>
      </c>
      <c r="LN80" s="92">
        <v>0</v>
      </c>
      <c r="LO80" s="92">
        <v>0</v>
      </c>
      <c r="LP80" s="92">
        <v>0</v>
      </c>
      <c r="LQ80" s="92">
        <v>0</v>
      </c>
      <c r="LR80" s="92">
        <v>0</v>
      </c>
      <c r="LS80" s="92">
        <v>0</v>
      </c>
      <c r="LT80" s="92">
        <v>0</v>
      </c>
      <c r="LU80" s="92">
        <v>0</v>
      </c>
      <c r="LV80" s="92">
        <v>0</v>
      </c>
      <c r="LW80" s="92">
        <v>0</v>
      </c>
      <c r="LX80" s="92">
        <v>0</v>
      </c>
      <c r="LY80" s="92">
        <v>0</v>
      </c>
      <c r="LZ80" s="92">
        <v>0</v>
      </c>
      <c r="MA80" s="92">
        <v>0</v>
      </c>
      <c r="MB80" s="92">
        <v>0</v>
      </c>
      <c r="MC80" s="92">
        <v>0</v>
      </c>
      <c r="MD80" s="92">
        <v>0</v>
      </c>
      <c r="ME80" s="92">
        <v>0</v>
      </c>
      <c r="MF80" s="92">
        <v>0</v>
      </c>
      <c r="MG80" s="92">
        <v>0</v>
      </c>
      <c r="MH80" s="92">
        <v>0</v>
      </c>
      <c r="MI80" s="92">
        <v>0</v>
      </c>
      <c r="MJ80" s="92">
        <v>0</v>
      </c>
      <c r="MK80" s="92">
        <v>0</v>
      </c>
      <c r="ML80" s="92">
        <v>0</v>
      </c>
      <c r="MM80" s="92">
        <v>0</v>
      </c>
      <c r="MN80" s="92">
        <v>0</v>
      </c>
      <c r="MO80" s="92">
        <v>0</v>
      </c>
      <c r="MP80" s="92">
        <v>0</v>
      </c>
      <c r="MQ80" s="92">
        <v>0</v>
      </c>
      <c r="MR80" s="92">
        <v>0</v>
      </c>
      <c r="MS80" s="92">
        <v>0</v>
      </c>
      <c r="MT80" s="92">
        <v>0</v>
      </c>
      <c r="MU80" s="92">
        <v>0</v>
      </c>
      <c r="MV80" s="92">
        <v>0</v>
      </c>
      <c r="MW80" s="92">
        <v>0</v>
      </c>
      <c r="MX80" s="92">
        <v>0</v>
      </c>
      <c r="MY80" s="92">
        <v>0</v>
      </c>
      <c r="MZ80" s="92">
        <v>0</v>
      </c>
      <c r="NA80" s="92">
        <v>0</v>
      </c>
      <c r="NB80" s="92">
        <v>0</v>
      </c>
      <c r="NC80" s="92">
        <v>0</v>
      </c>
      <c r="ND80" s="92">
        <v>0</v>
      </c>
      <c r="NE80" s="92">
        <v>0</v>
      </c>
      <c r="NF80" s="92">
        <v>0</v>
      </c>
      <c r="NG80" s="92">
        <v>0</v>
      </c>
      <c r="NH80" s="92">
        <v>0</v>
      </c>
      <c r="NI80" s="92">
        <v>0</v>
      </c>
      <c r="NJ80" s="92">
        <v>0</v>
      </c>
      <c r="NK80" s="92">
        <v>0</v>
      </c>
      <c r="NL80" s="92">
        <v>0</v>
      </c>
      <c r="NM80" s="92">
        <v>0</v>
      </c>
      <c r="NN80" s="92">
        <v>0</v>
      </c>
      <c r="NO80" s="92">
        <v>0</v>
      </c>
      <c r="NP80" s="92">
        <v>0</v>
      </c>
      <c r="NQ80" s="92">
        <v>0</v>
      </c>
      <c r="NR80" s="92">
        <v>0</v>
      </c>
      <c r="NS80" s="92">
        <v>0</v>
      </c>
      <c r="NT80" s="92">
        <v>0</v>
      </c>
      <c r="NU80" s="92">
        <v>0</v>
      </c>
      <c r="NV80" s="92">
        <v>0</v>
      </c>
      <c r="NW80" s="92">
        <v>0</v>
      </c>
      <c r="NX80" s="92">
        <v>0</v>
      </c>
      <c r="NY80" s="92">
        <v>0</v>
      </c>
      <c r="NZ80" s="92">
        <v>0</v>
      </c>
      <c r="OA80" s="92">
        <v>0</v>
      </c>
      <c r="OB80" s="92">
        <v>0</v>
      </c>
      <c r="OC80" s="92">
        <v>0</v>
      </c>
      <c r="OD80" s="92">
        <v>0</v>
      </c>
      <c r="OE80" s="92">
        <v>0</v>
      </c>
      <c r="OF80" s="92">
        <v>0</v>
      </c>
      <c r="OG80" s="92">
        <v>0</v>
      </c>
      <c r="OH80" s="92">
        <v>0</v>
      </c>
      <c r="OI80" s="92">
        <v>0</v>
      </c>
      <c r="OJ80" s="92">
        <v>0</v>
      </c>
      <c r="OK80" s="92">
        <v>0</v>
      </c>
      <c r="OL80" s="92">
        <v>0</v>
      </c>
      <c r="OM80" s="92">
        <v>0</v>
      </c>
      <c r="ON80" s="92">
        <v>0</v>
      </c>
      <c r="OO80" s="92">
        <v>0</v>
      </c>
      <c r="OP80" s="92">
        <v>0</v>
      </c>
      <c r="OQ80" s="92">
        <v>0</v>
      </c>
      <c r="OR80" s="92">
        <v>0</v>
      </c>
      <c r="OS80" s="92">
        <v>0</v>
      </c>
      <c r="OT80" s="92">
        <v>0</v>
      </c>
      <c r="OU80" s="92">
        <v>0</v>
      </c>
      <c r="OV80" s="92">
        <v>0</v>
      </c>
      <c r="OW80" s="92">
        <v>0</v>
      </c>
      <c r="OX80" s="92">
        <v>0</v>
      </c>
      <c r="OY80" s="92">
        <v>0</v>
      </c>
      <c r="OZ80" s="92">
        <v>0</v>
      </c>
      <c r="PA80" s="92">
        <v>0</v>
      </c>
      <c r="PB80" s="92">
        <v>0</v>
      </c>
      <c r="PC80" s="92">
        <v>0</v>
      </c>
      <c r="PD80" s="92">
        <v>0</v>
      </c>
      <c r="PE80" s="92">
        <v>0</v>
      </c>
      <c r="PF80" s="92">
        <v>0</v>
      </c>
      <c r="PG80" s="92">
        <v>0</v>
      </c>
      <c r="PH80" s="92">
        <v>0</v>
      </c>
      <c r="PI80" s="92">
        <v>0</v>
      </c>
      <c r="PJ80" s="92">
        <v>0</v>
      </c>
      <c r="PK80" s="92">
        <v>0</v>
      </c>
      <c r="PL80" s="92">
        <v>0</v>
      </c>
      <c r="PM80" s="92">
        <v>0</v>
      </c>
      <c r="PN80" s="92">
        <v>0</v>
      </c>
      <c r="PO80" s="92">
        <v>0</v>
      </c>
      <c r="PP80" s="92">
        <v>0</v>
      </c>
      <c r="PQ80" s="92">
        <v>0</v>
      </c>
      <c r="PR80" s="92">
        <v>0</v>
      </c>
      <c r="PS80" s="92">
        <v>0</v>
      </c>
      <c r="PT80" s="92">
        <v>0</v>
      </c>
      <c r="PU80" s="92">
        <v>0</v>
      </c>
      <c r="PV80" s="92">
        <v>0</v>
      </c>
      <c r="PW80" s="92">
        <v>0</v>
      </c>
      <c r="PX80" s="92">
        <v>0</v>
      </c>
      <c r="PY80" s="92">
        <v>0</v>
      </c>
      <c r="PZ80" s="92">
        <v>0</v>
      </c>
      <c r="QA80" s="92">
        <v>0</v>
      </c>
      <c r="QB80" s="92">
        <v>0</v>
      </c>
      <c r="QC80" s="92">
        <v>0</v>
      </c>
      <c r="QD80" s="92">
        <v>0</v>
      </c>
      <c r="QE80" s="92">
        <v>0</v>
      </c>
      <c r="QF80" s="92">
        <v>0</v>
      </c>
      <c r="QG80" s="92">
        <v>0</v>
      </c>
      <c r="QH80" s="92">
        <v>0</v>
      </c>
      <c r="QI80" s="92">
        <v>0</v>
      </c>
      <c r="QJ80" s="92">
        <v>0</v>
      </c>
      <c r="QK80" s="92">
        <v>0</v>
      </c>
      <c r="QL80" s="92">
        <v>0</v>
      </c>
      <c r="QM80" s="92">
        <v>0</v>
      </c>
      <c r="QN80" s="92">
        <v>0</v>
      </c>
      <c r="QO80" s="92">
        <v>0</v>
      </c>
      <c r="QP80" s="92">
        <v>0</v>
      </c>
      <c r="QQ80" s="92">
        <v>0</v>
      </c>
      <c r="QR80" s="92">
        <v>0</v>
      </c>
      <c r="QS80" s="92">
        <v>0</v>
      </c>
      <c r="QT80" s="92">
        <v>0</v>
      </c>
      <c r="QU80" s="92">
        <v>0</v>
      </c>
      <c r="QV80" s="92">
        <v>0</v>
      </c>
      <c r="QW80" s="92">
        <v>0</v>
      </c>
      <c r="QX80" s="92">
        <v>0</v>
      </c>
      <c r="QY80" s="92">
        <v>0</v>
      </c>
      <c r="QZ80" s="92">
        <v>0</v>
      </c>
      <c r="RA80" s="92">
        <v>0</v>
      </c>
      <c r="RB80" s="92">
        <v>0</v>
      </c>
      <c r="RC80" s="92">
        <v>0</v>
      </c>
      <c r="RD80" s="92">
        <v>0</v>
      </c>
      <c r="RE80" s="92">
        <v>0</v>
      </c>
      <c r="RF80" s="92">
        <v>0</v>
      </c>
      <c r="RG80" s="92">
        <v>0</v>
      </c>
      <c r="RH80" s="92">
        <v>0</v>
      </c>
      <c r="RI80" s="92">
        <v>0</v>
      </c>
      <c r="RJ80" s="92">
        <v>0</v>
      </c>
      <c r="RK80" s="92">
        <v>0</v>
      </c>
      <c r="RL80" s="92">
        <v>0</v>
      </c>
      <c r="RM80" s="92">
        <v>0</v>
      </c>
      <c r="RN80" s="92">
        <v>0</v>
      </c>
      <c r="RO80" s="92">
        <v>0</v>
      </c>
      <c r="RP80" s="92">
        <v>0</v>
      </c>
      <c r="RQ80" s="92">
        <v>0</v>
      </c>
      <c r="RR80" s="92">
        <v>0</v>
      </c>
      <c r="RS80" s="92">
        <v>0</v>
      </c>
      <c r="RT80" s="92">
        <v>0</v>
      </c>
      <c r="RU80" s="92">
        <v>0</v>
      </c>
      <c r="RV80" s="92">
        <v>0</v>
      </c>
      <c r="RW80" s="92">
        <v>0</v>
      </c>
      <c r="RX80" s="92">
        <v>0</v>
      </c>
      <c r="RY80" s="92">
        <v>0</v>
      </c>
      <c r="RZ80" s="92">
        <v>0</v>
      </c>
      <c r="SA80" s="92">
        <v>0</v>
      </c>
      <c r="SB80" s="92">
        <v>0</v>
      </c>
      <c r="SC80" s="92">
        <v>0</v>
      </c>
      <c r="SD80" s="92">
        <v>0</v>
      </c>
      <c r="SE80" s="92">
        <v>0</v>
      </c>
      <c r="SF80" s="92">
        <v>0</v>
      </c>
      <c r="SG80" s="92">
        <v>0</v>
      </c>
      <c r="SH80" s="92">
        <v>0</v>
      </c>
      <c r="SI80" s="92">
        <v>0</v>
      </c>
      <c r="SJ80" s="92">
        <v>0</v>
      </c>
      <c r="SK80" s="92">
        <v>0</v>
      </c>
      <c r="SL80" s="92">
        <v>0</v>
      </c>
      <c r="SM80" s="92">
        <v>0</v>
      </c>
      <c r="SN80" s="92">
        <v>0</v>
      </c>
      <c r="SO80" s="92">
        <v>0</v>
      </c>
      <c r="SP80" s="92">
        <v>0</v>
      </c>
      <c r="SQ80" s="92">
        <v>0</v>
      </c>
      <c r="SR80" s="92">
        <v>0</v>
      </c>
      <c r="SS80" s="92">
        <v>0</v>
      </c>
      <c r="ST80" s="92">
        <v>0</v>
      </c>
      <c r="SU80" s="92">
        <v>0</v>
      </c>
      <c r="SV80" s="92">
        <v>0</v>
      </c>
      <c r="SW80" s="92">
        <v>0</v>
      </c>
      <c r="SX80" s="92">
        <v>0</v>
      </c>
      <c r="SY80" s="92">
        <v>0</v>
      </c>
      <c r="SZ80" s="92">
        <v>0</v>
      </c>
      <c r="TA80" s="92">
        <v>0</v>
      </c>
      <c r="TB80" s="92">
        <v>0</v>
      </c>
      <c r="TC80" s="92">
        <v>0</v>
      </c>
      <c r="TD80" s="92">
        <v>0</v>
      </c>
      <c r="TE80" s="92">
        <v>0</v>
      </c>
      <c r="TF80" s="92">
        <v>0</v>
      </c>
      <c r="TG80" s="92">
        <v>0</v>
      </c>
      <c r="TH80" s="92">
        <v>0</v>
      </c>
      <c r="TI80" s="92">
        <v>0</v>
      </c>
      <c r="TJ80" s="92">
        <v>0</v>
      </c>
      <c r="TK80" s="92">
        <v>0</v>
      </c>
      <c r="TL80" s="92">
        <v>0</v>
      </c>
      <c r="TM80" s="92">
        <v>0</v>
      </c>
      <c r="TN80" s="92">
        <v>0</v>
      </c>
      <c r="TO80" s="92">
        <v>0</v>
      </c>
      <c r="TP80" s="92">
        <v>0</v>
      </c>
      <c r="TQ80" s="92">
        <v>0</v>
      </c>
      <c r="TR80" s="92">
        <v>0</v>
      </c>
      <c r="TS80" s="92">
        <v>0</v>
      </c>
      <c r="TT80" s="92">
        <v>0</v>
      </c>
      <c r="TU80" s="92">
        <v>0</v>
      </c>
      <c r="TV80" s="92">
        <v>0</v>
      </c>
      <c r="TW80" s="92">
        <v>0</v>
      </c>
      <c r="TX80" s="92">
        <v>0</v>
      </c>
      <c r="TY80" s="92">
        <v>0</v>
      </c>
      <c r="TZ80" s="92">
        <v>0</v>
      </c>
      <c r="UA80" s="92">
        <v>0</v>
      </c>
      <c r="UB80" s="92">
        <v>0</v>
      </c>
      <c r="UC80" s="92">
        <v>0</v>
      </c>
      <c r="UD80" s="92">
        <v>0</v>
      </c>
      <c r="UE80" s="92">
        <v>0</v>
      </c>
      <c r="UF80" s="92">
        <v>0</v>
      </c>
      <c r="UG80" s="92">
        <v>0</v>
      </c>
      <c r="UH80" s="92">
        <v>0</v>
      </c>
      <c r="UI80" s="92">
        <v>0</v>
      </c>
      <c r="UJ80" s="92">
        <v>0</v>
      </c>
      <c r="UK80" s="92">
        <v>0</v>
      </c>
      <c r="UL80" s="92">
        <v>0</v>
      </c>
      <c r="UM80" s="92">
        <v>0</v>
      </c>
      <c r="UN80" s="92">
        <v>0</v>
      </c>
      <c r="UO80" s="92">
        <v>0</v>
      </c>
      <c r="UP80" s="92">
        <v>0</v>
      </c>
      <c r="UQ80" s="92">
        <v>0</v>
      </c>
      <c r="UR80" s="92">
        <v>0</v>
      </c>
      <c r="US80" s="92">
        <v>0</v>
      </c>
      <c r="UT80" s="92">
        <v>0</v>
      </c>
      <c r="UU80" s="92">
        <v>0</v>
      </c>
      <c r="UV80" s="92">
        <v>0</v>
      </c>
      <c r="UW80" s="92">
        <v>0</v>
      </c>
      <c r="UX80" s="92">
        <v>0</v>
      </c>
      <c r="UY80" s="92">
        <v>0</v>
      </c>
      <c r="UZ80" s="92">
        <v>0</v>
      </c>
      <c r="VA80" s="92">
        <v>0</v>
      </c>
      <c r="VB80" s="92">
        <v>0</v>
      </c>
      <c r="VC80" s="92">
        <v>0</v>
      </c>
      <c r="VD80" s="92">
        <v>0</v>
      </c>
      <c r="VE80" s="92">
        <v>0</v>
      </c>
      <c r="VF80" s="92">
        <v>0</v>
      </c>
      <c r="VG80" s="92">
        <v>0</v>
      </c>
      <c r="VH80" s="92">
        <v>0</v>
      </c>
      <c r="VI80" s="92">
        <v>0</v>
      </c>
      <c r="VJ80" s="92">
        <v>0</v>
      </c>
      <c r="VK80" s="92">
        <v>0</v>
      </c>
      <c r="VL80" s="92">
        <v>0</v>
      </c>
      <c r="VM80" s="92">
        <v>0</v>
      </c>
      <c r="VN80" s="92">
        <v>0</v>
      </c>
      <c r="VO80" s="92">
        <v>0</v>
      </c>
      <c r="VP80" s="92">
        <v>0</v>
      </c>
      <c r="VQ80" s="92">
        <v>0</v>
      </c>
      <c r="VR80" s="92">
        <v>0</v>
      </c>
      <c r="VS80" s="92">
        <v>0</v>
      </c>
      <c r="VT80" s="92">
        <v>0</v>
      </c>
      <c r="VU80" s="92">
        <v>0</v>
      </c>
      <c r="VV80" s="92">
        <v>0</v>
      </c>
      <c r="VW80" s="92">
        <v>0</v>
      </c>
      <c r="VX80" s="92">
        <v>0</v>
      </c>
      <c r="VY80" s="92">
        <v>0</v>
      </c>
      <c r="VZ80" s="92">
        <v>0</v>
      </c>
      <c r="WA80" s="92">
        <v>0</v>
      </c>
      <c r="WB80" s="92">
        <v>0</v>
      </c>
      <c r="WC80" s="92">
        <v>0</v>
      </c>
    </row>
    <row r="81" spans="2:601" ht="13.5" customHeight="1">
      <c r="B81" s="851" t="s">
        <v>2772</v>
      </c>
      <c r="C81" s="92">
        <v>0</v>
      </c>
      <c r="D81" s="92">
        <v>151974.19</v>
      </c>
      <c r="E81" s="92">
        <v>-571.65304700000002</v>
      </c>
      <c r="F81" s="92">
        <v>8377.5320800000009</v>
      </c>
      <c r="G81" s="92">
        <v>0</v>
      </c>
      <c r="H81" s="92">
        <v>0</v>
      </c>
      <c r="I81" s="92">
        <v>0</v>
      </c>
      <c r="J81" s="92">
        <v>0</v>
      </c>
      <c r="K81" s="92">
        <v>0</v>
      </c>
      <c r="L81" s="92">
        <v>0</v>
      </c>
      <c r="M81" s="92">
        <v>0</v>
      </c>
      <c r="N81" s="92">
        <v>0</v>
      </c>
      <c r="O81" s="92">
        <v>0</v>
      </c>
      <c r="P81" s="92">
        <v>0</v>
      </c>
      <c r="Q81" s="92">
        <v>0</v>
      </c>
      <c r="R81" s="92">
        <v>0</v>
      </c>
      <c r="S81" s="92">
        <v>0</v>
      </c>
      <c r="T81" s="92">
        <v>0</v>
      </c>
      <c r="U81" s="92">
        <v>0</v>
      </c>
      <c r="V81" s="92">
        <v>0</v>
      </c>
      <c r="W81" s="92">
        <v>0</v>
      </c>
      <c r="X81" s="92">
        <v>0</v>
      </c>
      <c r="Y81" s="92">
        <v>0</v>
      </c>
      <c r="Z81" s="92">
        <v>0</v>
      </c>
      <c r="AA81" s="92">
        <v>0</v>
      </c>
      <c r="AB81" s="92">
        <v>0</v>
      </c>
      <c r="AC81" s="92">
        <v>61.689350599999997</v>
      </c>
      <c r="AD81" s="92">
        <v>0</v>
      </c>
      <c r="AE81" s="92">
        <v>0</v>
      </c>
      <c r="AF81" s="92">
        <v>0</v>
      </c>
      <c r="AG81" s="92">
        <v>0</v>
      </c>
      <c r="AH81" s="92">
        <v>0</v>
      </c>
      <c r="AI81" s="92">
        <v>0</v>
      </c>
      <c r="AJ81" s="92">
        <v>0</v>
      </c>
      <c r="AK81" s="92">
        <v>0</v>
      </c>
      <c r="AL81" s="92">
        <v>0</v>
      </c>
      <c r="AM81" s="92">
        <v>0</v>
      </c>
      <c r="AN81" s="92">
        <v>0</v>
      </c>
      <c r="AO81" s="92">
        <v>0</v>
      </c>
      <c r="AP81" s="92">
        <v>0</v>
      </c>
      <c r="AQ81" s="92">
        <v>0</v>
      </c>
      <c r="AR81" s="92">
        <v>0</v>
      </c>
      <c r="AS81" s="92">
        <v>0</v>
      </c>
      <c r="AT81" s="92">
        <v>0</v>
      </c>
      <c r="AU81" s="92">
        <v>0</v>
      </c>
      <c r="AV81" s="92">
        <v>0</v>
      </c>
      <c r="AW81" s="92">
        <v>0</v>
      </c>
      <c r="AX81" s="92">
        <v>0</v>
      </c>
      <c r="AY81" s="92">
        <v>0</v>
      </c>
      <c r="AZ81" s="92">
        <v>0</v>
      </c>
      <c r="BA81" s="92">
        <v>0</v>
      </c>
      <c r="BB81" s="92">
        <v>0</v>
      </c>
      <c r="BC81" s="92">
        <v>0</v>
      </c>
      <c r="BD81" s="92">
        <v>0</v>
      </c>
      <c r="BE81" s="92">
        <v>0</v>
      </c>
      <c r="BF81" s="92">
        <v>0</v>
      </c>
      <c r="BG81" s="92">
        <v>0</v>
      </c>
      <c r="BH81" s="92">
        <v>0</v>
      </c>
      <c r="BI81" s="92">
        <v>0</v>
      </c>
      <c r="BJ81" s="92">
        <v>0</v>
      </c>
      <c r="BK81" s="92">
        <v>0</v>
      </c>
      <c r="BL81" s="92">
        <v>0</v>
      </c>
      <c r="BM81" s="92">
        <v>0</v>
      </c>
      <c r="BN81" s="92">
        <v>0</v>
      </c>
      <c r="BO81" s="92">
        <v>0</v>
      </c>
      <c r="BP81" s="92">
        <v>0.99269016099999996</v>
      </c>
      <c r="BQ81" s="92">
        <v>0</v>
      </c>
      <c r="BR81" s="92">
        <v>0</v>
      </c>
      <c r="BS81" s="92">
        <v>0</v>
      </c>
      <c r="BT81" s="92">
        <v>0</v>
      </c>
      <c r="BU81" s="92">
        <v>0</v>
      </c>
      <c r="BV81" s="92">
        <v>0</v>
      </c>
      <c r="BW81" s="92">
        <v>0</v>
      </c>
      <c r="BX81" s="92">
        <v>0</v>
      </c>
      <c r="BY81" s="92">
        <v>0</v>
      </c>
      <c r="BZ81" s="92">
        <v>0</v>
      </c>
      <c r="CA81" s="92">
        <v>0</v>
      </c>
      <c r="CB81" s="92">
        <v>0</v>
      </c>
      <c r="CC81" s="92">
        <v>0</v>
      </c>
      <c r="CD81" s="92">
        <v>0</v>
      </c>
      <c r="CE81" s="92">
        <v>0</v>
      </c>
      <c r="CF81" s="92">
        <v>0</v>
      </c>
      <c r="CG81" s="92">
        <v>0</v>
      </c>
      <c r="CH81" s="92">
        <v>0</v>
      </c>
      <c r="CI81" s="92">
        <v>0</v>
      </c>
      <c r="CJ81" s="92">
        <v>0</v>
      </c>
      <c r="CK81" s="92">
        <v>0</v>
      </c>
      <c r="CL81" s="92">
        <v>0</v>
      </c>
      <c r="CM81" s="92">
        <v>7.3098390799999999E-3</v>
      </c>
      <c r="CN81" s="92">
        <v>0</v>
      </c>
      <c r="CO81" s="92">
        <v>0</v>
      </c>
      <c r="CP81" s="92">
        <v>0</v>
      </c>
      <c r="CQ81" s="92">
        <v>0</v>
      </c>
      <c r="CR81" s="92">
        <v>0</v>
      </c>
      <c r="CS81" s="92">
        <v>0</v>
      </c>
      <c r="CT81" s="92">
        <v>0</v>
      </c>
      <c r="CU81" s="92">
        <v>0</v>
      </c>
      <c r="CV81" s="92">
        <v>0</v>
      </c>
      <c r="CW81" s="92">
        <v>0</v>
      </c>
      <c r="CX81" s="92">
        <v>0</v>
      </c>
      <c r="CY81" s="92">
        <v>0</v>
      </c>
      <c r="CZ81" s="92">
        <v>0</v>
      </c>
      <c r="DA81" s="92">
        <v>0</v>
      </c>
      <c r="DB81" s="92">
        <v>0</v>
      </c>
      <c r="DC81" s="92">
        <v>0</v>
      </c>
      <c r="DD81" s="92">
        <v>0</v>
      </c>
      <c r="DE81" s="92">
        <v>0</v>
      </c>
      <c r="DF81" s="92">
        <v>0</v>
      </c>
      <c r="DG81" s="92">
        <v>0</v>
      </c>
      <c r="DH81" s="92">
        <v>0</v>
      </c>
      <c r="DI81" s="92">
        <v>0</v>
      </c>
      <c r="DJ81" s="92">
        <v>0</v>
      </c>
      <c r="DK81" s="92">
        <v>0</v>
      </c>
      <c r="DL81" s="92">
        <v>0</v>
      </c>
      <c r="DM81" s="92">
        <v>0</v>
      </c>
      <c r="DN81" s="92">
        <v>0</v>
      </c>
      <c r="DO81" s="92">
        <v>0</v>
      </c>
      <c r="DP81" s="92">
        <v>0</v>
      </c>
      <c r="DQ81" s="92">
        <v>0</v>
      </c>
      <c r="DR81" s="92">
        <v>0</v>
      </c>
      <c r="DS81" s="92">
        <v>0</v>
      </c>
      <c r="DT81" s="92">
        <v>0</v>
      </c>
      <c r="DU81" s="92">
        <v>0</v>
      </c>
      <c r="DV81" s="92">
        <v>0</v>
      </c>
      <c r="DW81" s="92">
        <v>0</v>
      </c>
      <c r="DX81" s="92">
        <v>0</v>
      </c>
      <c r="DY81" s="92">
        <v>0</v>
      </c>
      <c r="DZ81" s="92">
        <v>150923.58600000001</v>
      </c>
      <c r="EA81" s="92">
        <v>0</v>
      </c>
      <c r="EB81" s="92">
        <v>0</v>
      </c>
      <c r="EC81" s="92">
        <v>0</v>
      </c>
      <c r="ED81" s="92">
        <v>0</v>
      </c>
      <c r="EE81" s="92">
        <v>0</v>
      </c>
      <c r="EF81" s="92">
        <v>0</v>
      </c>
      <c r="EG81" s="92">
        <v>0</v>
      </c>
      <c r="EH81" s="92">
        <v>0</v>
      </c>
      <c r="EI81" s="92">
        <v>0</v>
      </c>
      <c r="EJ81" s="92">
        <v>0</v>
      </c>
      <c r="EK81" s="92">
        <v>0</v>
      </c>
      <c r="EL81" s="92">
        <v>0</v>
      </c>
      <c r="EM81" s="92">
        <v>0</v>
      </c>
      <c r="EN81" s="92">
        <v>0</v>
      </c>
      <c r="EO81" s="92">
        <v>0</v>
      </c>
      <c r="EP81" s="92">
        <v>0</v>
      </c>
      <c r="EQ81" s="92">
        <v>0</v>
      </c>
      <c r="ER81" s="92">
        <v>0</v>
      </c>
      <c r="ES81" s="92">
        <v>0</v>
      </c>
      <c r="ET81" s="92">
        <v>0</v>
      </c>
      <c r="EU81" s="92">
        <v>0</v>
      </c>
      <c r="EV81" s="92">
        <v>0</v>
      </c>
      <c r="EW81" s="92">
        <v>1050.60419</v>
      </c>
      <c r="EX81" s="92">
        <v>0</v>
      </c>
      <c r="EY81" s="92">
        <v>0</v>
      </c>
      <c r="EZ81" s="92">
        <v>0</v>
      </c>
      <c r="FA81" s="92">
        <v>0</v>
      </c>
      <c r="FB81" s="92">
        <v>0</v>
      </c>
      <c r="FC81" s="92">
        <v>0</v>
      </c>
      <c r="FD81" s="92">
        <v>0</v>
      </c>
      <c r="FE81" s="92">
        <v>0</v>
      </c>
      <c r="FF81" s="92">
        <v>0</v>
      </c>
      <c r="FG81" s="92">
        <v>0</v>
      </c>
      <c r="FH81" s="92">
        <v>0</v>
      </c>
      <c r="FI81" s="92">
        <v>0</v>
      </c>
      <c r="FJ81" s="92">
        <v>0</v>
      </c>
      <c r="FK81" s="92">
        <v>0</v>
      </c>
      <c r="FL81" s="92">
        <v>0</v>
      </c>
      <c r="FM81" s="92">
        <v>0</v>
      </c>
      <c r="FN81" s="92">
        <v>0</v>
      </c>
      <c r="FO81" s="92">
        <v>0</v>
      </c>
      <c r="FP81" s="92">
        <v>0</v>
      </c>
      <c r="FQ81" s="92">
        <v>0</v>
      </c>
      <c r="FR81" s="92">
        <v>0</v>
      </c>
      <c r="FS81" s="92">
        <v>0</v>
      </c>
      <c r="FT81" s="92">
        <v>0</v>
      </c>
      <c r="FU81" s="92">
        <v>0</v>
      </c>
      <c r="FV81" s="92">
        <v>0</v>
      </c>
      <c r="FW81" s="92">
        <v>0</v>
      </c>
      <c r="FX81" s="92">
        <v>0</v>
      </c>
      <c r="FY81" s="92">
        <v>0</v>
      </c>
      <c r="FZ81" s="92">
        <v>0</v>
      </c>
      <c r="GA81" s="92">
        <v>0</v>
      </c>
      <c r="GB81" s="92">
        <v>0</v>
      </c>
      <c r="GC81" s="92">
        <v>0</v>
      </c>
      <c r="GD81" s="92">
        <v>0</v>
      </c>
      <c r="GE81" s="92">
        <v>0</v>
      </c>
      <c r="GF81" s="92">
        <v>0</v>
      </c>
      <c r="GG81" s="92">
        <v>0</v>
      </c>
      <c r="GH81" s="92">
        <v>0</v>
      </c>
      <c r="GI81" s="92">
        <v>0</v>
      </c>
      <c r="GJ81" s="92">
        <v>0.99308695700000005</v>
      </c>
      <c r="GK81" s="92">
        <v>0</v>
      </c>
      <c r="GL81" s="92">
        <v>0</v>
      </c>
      <c r="GM81" s="92">
        <v>0</v>
      </c>
      <c r="GN81" s="92">
        <v>0</v>
      </c>
      <c r="GO81" s="92">
        <v>0</v>
      </c>
      <c r="GP81" s="92">
        <v>0</v>
      </c>
      <c r="GQ81" s="92">
        <v>0</v>
      </c>
      <c r="GR81" s="92">
        <v>0</v>
      </c>
      <c r="GS81" s="92">
        <v>0</v>
      </c>
      <c r="GT81" s="92">
        <v>0</v>
      </c>
      <c r="GU81" s="92">
        <v>0</v>
      </c>
      <c r="GV81" s="92">
        <v>0</v>
      </c>
      <c r="GW81" s="92">
        <v>0</v>
      </c>
      <c r="GX81" s="92">
        <v>0</v>
      </c>
      <c r="GY81" s="92">
        <v>0</v>
      </c>
      <c r="GZ81" s="92">
        <v>0</v>
      </c>
      <c r="HA81" s="92">
        <v>0</v>
      </c>
      <c r="HB81" s="92">
        <v>0</v>
      </c>
      <c r="HC81" s="92">
        <v>0</v>
      </c>
      <c r="HD81" s="92">
        <v>0</v>
      </c>
      <c r="HE81" s="92">
        <v>0</v>
      </c>
      <c r="HF81" s="92">
        <v>0</v>
      </c>
      <c r="HG81" s="92">
        <v>6.9130434899999996E-3</v>
      </c>
      <c r="HH81" s="92">
        <v>0</v>
      </c>
      <c r="HI81" s="92">
        <v>0</v>
      </c>
      <c r="HJ81" s="92">
        <v>0</v>
      </c>
      <c r="HK81" s="92">
        <v>0</v>
      </c>
      <c r="HL81" s="92">
        <v>0</v>
      </c>
      <c r="HM81" s="92">
        <v>0</v>
      </c>
      <c r="HN81" s="92">
        <v>0</v>
      </c>
      <c r="HO81" s="92">
        <v>0</v>
      </c>
      <c r="HP81" s="92">
        <v>0</v>
      </c>
      <c r="HQ81" s="92">
        <v>0</v>
      </c>
      <c r="HR81" s="92">
        <v>0</v>
      </c>
      <c r="HS81" s="92">
        <v>0</v>
      </c>
      <c r="HT81" s="92">
        <v>0</v>
      </c>
      <c r="HU81" s="92">
        <v>0</v>
      </c>
      <c r="HV81" s="92">
        <v>0</v>
      </c>
      <c r="HW81" s="92">
        <v>0</v>
      </c>
      <c r="HX81" s="92">
        <v>0</v>
      </c>
      <c r="HY81" s="92">
        <v>0</v>
      </c>
      <c r="HZ81" s="92">
        <v>0</v>
      </c>
      <c r="IA81" s="92">
        <v>0</v>
      </c>
      <c r="IB81" s="92">
        <v>0</v>
      </c>
      <c r="IC81" s="92">
        <v>0</v>
      </c>
      <c r="ID81" s="92">
        <v>0</v>
      </c>
      <c r="IE81" s="92">
        <v>0</v>
      </c>
      <c r="IF81" s="92">
        <v>0</v>
      </c>
      <c r="IG81" s="92">
        <v>0</v>
      </c>
      <c r="IH81" s="92">
        <v>0</v>
      </c>
      <c r="II81" s="92">
        <v>0</v>
      </c>
      <c r="IJ81" s="92">
        <v>0</v>
      </c>
      <c r="IK81" s="92">
        <v>0</v>
      </c>
      <c r="IL81" s="92">
        <v>0</v>
      </c>
      <c r="IM81" s="92">
        <v>0</v>
      </c>
      <c r="IN81" s="92">
        <v>0</v>
      </c>
      <c r="IO81" s="92">
        <v>0</v>
      </c>
      <c r="IP81" s="92">
        <v>0</v>
      </c>
      <c r="IQ81" s="92">
        <v>0</v>
      </c>
      <c r="IR81" s="92">
        <v>0</v>
      </c>
      <c r="IS81" s="92">
        <v>0</v>
      </c>
      <c r="IT81" s="92">
        <v>8439.2214299999996</v>
      </c>
      <c r="IU81" s="92">
        <v>151974.19</v>
      </c>
      <c r="IV81" s="92">
        <v>2584.41455</v>
      </c>
      <c r="IW81" s="92">
        <v>35.808667100000001</v>
      </c>
      <c r="IX81" s="92">
        <v>5</v>
      </c>
      <c r="IY81" s="92">
        <v>0</v>
      </c>
      <c r="IZ81" s="92">
        <v>1</v>
      </c>
      <c r="JA81" s="92">
        <v>0</v>
      </c>
      <c r="JB81" s="92">
        <v>-67737.652400000006</v>
      </c>
      <c r="JC81" s="92">
        <v>-3761.5140200000001</v>
      </c>
      <c r="JD81" s="92">
        <v>-571.65304700000002</v>
      </c>
      <c r="JE81" s="92">
        <v>-38.419380199999999</v>
      </c>
      <c r="JF81" s="92">
        <v>-2.1334521099999999</v>
      </c>
      <c r="JG81" s="92">
        <v>5.4423811599999997E-2</v>
      </c>
      <c r="JH81" s="92">
        <v>0.98006845300000001</v>
      </c>
      <c r="JI81" s="92">
        <v>18.008081900000001</v>
      </c>
      <c r="JJ81" s="92">
        <v>2575.3066699999999</v>
      </c>
      <c r="JK81" s="92">
        <v>0</v>
      </c>
      <c r="JL81" s="92">
        <v>0</v>
      </c>
      <c r="JM81" s="92">
        <v>0</v>
      </c>
      <c r="JN81" s="92">
        <v>0</v>
      </c>
      <c r="JO81" s="92">
        <v>0</v>
      </c>
      <c r="JP81" s="92">
        <v>0</v>
      </c>
      <c r="JQ81" s="92">
        <v>0</v>
      </c>
      <c r="JR81" s="92">
        <v>0</v>
      </c>
      <c r="JS81" s="92">
        <v>0</v>
      </c>
      <c r="JT81" s="92">
        <v>0</v>
      </c>
      <c r="JU81" s="92">
        <v>0</v>
      </c>
      <c r="JV81" s="92">
        <v>0</v>
      </c>
      <c r="JW81" s="92">
        <v>0</v>
      </c>
      <c r="JX81" s="92">
        <v>0</v>
      </c>
      <c r="JY81" s="92">
        <v>0</v>
      </c>
      <c r="JZ81" s="92">
        <v>0</v>
      </c>
      <c r="KA81" s="92">
        <v>0</v>
      </c>
      <c r="KB81" s="92">
        <v>0</v>
      </c>
      <c r="KC81" s="92">
        <v>0</v>
      </c>
      <c r="KD81" s="92">
        <v>0</v>
      </c>
      <c r="KE81" s="92">
        <v>0</v>
      </c>
      <c r="KF81" s="92">
        <v>0</v>
      </c>
      <c r="KG81" s="92">
        <v>0</v>
      </c>
      <c r="KH81" s="92">
        <v>0</v>
      </c>
      <c r="KI81" s="92">
        <v>0</v>
      </c>
      <c r="KJ81" s="92">
        <v>0</v>
      </c>
      <c r="KK81" s="92">
        <v>0</v>
      </c>
      <c r="KL81" s="92">
        <v>0</v>
      </c>
      <c r="KM81" s="92">
        <v>0</v>
      </c>
      <c r="KN81" s="92">
        <v>0</v>
      </c>
      <c r="KO81" s="92">
        <v>0</v>
      </c>
      <c r="KP81" s="92">
        <v>0</v>
      </c>
      <c r="KQ81" s="92">
        <v>0</v>
      </c>
      <c r="KR81" s="92">
        <v>0</v>
      </c>
      <c r="KS81" s="92">
        <v>0</v>
      </c>
      <c r="KT81" s="92">
        <v>0</v>
      </c>
      <c r="KU81" s="92">
        <v>0</v>
      </c>
      <c r="KV81" s="92">
        <v>0</v>
      </c>
      <c r="KW81" s="92">
        <v>0</v>
      </c>
      <c r="KX81" s="92">
        <v>0</v>
      </c>
      <c r="KY81" s="92">
        <v>0</v>
      </c>
      <c r="KZ81" s="92">
        <v>0</v>
      </c>
      <c r="LA81" s="92">
        <v>0</v>
      </c>
      <c r="LB81" s="92">
        <v>0</v>
      </c>
      <c r="LC81" s="92">
        <v>0</v>
      </c>
      <c r="LD81" s="92">
        <v>0</v>
      </c>
      <c r="LE81" s="92">
        <v>0</v>
      </c>
      <c r="LF81" s="92">
        <v>0</v>
      </c>
      <c r="LG81" s="92">
        <v>0</v>
      </c>
      <c r="LH81" s="92">
        <v>0</v>
      </c>
      <c r="LI81" s="92">
        <v>0</v>
      </c>
      <c r="LJ81" s="92">
        <v>0</v>
      </c>
      <c r="LK81" s="92">
        <v>0</v>
      </c>
      <c r="LL81" s="92">
        <v>0</v>
      </c>
      <c r="LM81" s="92">
        <v>0</v>
      </c>
      <c r="LN81" s="92">
        <v>0</v>
      </c>
      <c r="LO81" s="92">
        <v>0</v>
      </c>
      <c r="LP81" s="92">
        <v>0</v>
      </c>
      <c r="LQ81" s="92">
        <v>0</v>
      </c>
      <c r="LR81" s="92">
        <v>0</v>
      </c>
      <c r="LS81" s="92">
        <v>0</v>
      </c>
      <c r="LT81" s="92">
        <v>0</v>
      </c>
      <c r="LU81" s="92">
        <v>0</v>
      </c>
      <c r="LV81" s="92">
        <v>0</v>
      </c>
      <c r="LW81" s="92">
        <v>0</v>
      </c>
      <c r="LX81" s="92">
        <v>0</v>
      </c>
      <c r="LY81" s="92">
        <v>0</v>
      </c>
      <c r="LZ81" s="92">
        <v>0</v>
      </c>
      <c r="MA81" s="92">
        <v>0</v>
      </c>
      <c r="MB81" s="92">
        <v>0</v>
      </c>
      <c r="MC81" s="92">
        <v>0</v>
      </c>
      <c r="MD81" s="92">
        <v>0</v>
      </c>
      <c r="ME81" s="92">
        <v>0</v>
      </c>
      <c r="MF81" s="92">
        <v>0</v>
      </c>
      <c r="MG81" s="92">
        <v>0</v>
      </c>
      <c r="MH81" s="92">
        <v>0</v>
      </c>
      <c r="MI81" s="92">
        <v>0</v>
      </c>
      <c r="MJ81" s="92">
        <v>0</v>
      </c>
      <c r="MK81" s="92">
        <v>0</v>
      </c>
      <c r="ML81" s="92">
        <v>0</v>
      </c>
      <c r="MM81" s="92">
        <v>0</v>
      </c>
      <c r="MN81" s="92">
        <v>0</v>
      </c>
      <c r="MO81" s="92">
        <v>0</v>
      </c>
      <c r="MP81" s="92">
        <v>0</v>
      </c>
      <c r="MQ81" s="92">
        <v>0</v>
      </c>
      <c r="MR81" s="92">
        <v>0</v>
      </c>
      <c r="MS81" s="92">
        <v>0</v>
      </c>
      <c r="MT81" s="92">
        <v>0</v>
      </c>
      <c r="MU81" s="92">
        <v>0</v>
      </c>
      <c r="MV81" s="92">
        <v>0</v>
      </c>
      <c r="MW81" s="92">
        <v>0</v>
      </c>
      <c r="MX81" s="92">
        <v>0</v>
      </c>
      <c r="MY81" s="92">
        <v>0</v>
      </c>
      <c r="MZ81" s="92">
        <v>0</v>
      </c>
      <c r="NA81" s="92">
        <v>0</v>
      </c>
      <c r="NB81" s="92">
        <v>0</v>
      </c>
      <c r="NC81" s="92">
        <v>0</v>
      </c>
      <c r="ND81" s="92">
        <v>0</v>
      </c>
      <c r="NE81" s="92">
        <v>0</v>
      </c>
      <c r="NF81" s="92">
        <v>0</v>
      </c>
      <c r="NG81" s="92">
        <v>0</v>
      </c>
      <c r="NH81" s="92">
        <v>0</v>
      </c>
      <c r="NI81" s="92">
        <v>0</v>
      </c>
      <c r="NJ81" s="92">
        <v>0</v>
      </c>
      <c r="NK81" s="92">
        <v>0</v>
      </c>
      <c r="NL81" s="92">
        <v>0</v>
      </c>
      <c r="NM81" s="92">
        <v>0</v>
      </c>
      <c r="NN81" s="92">
        <v>0</v>
      </c>
      <c r="NO81" s="92">
        <v>0</v>
      </c>
      <c r="NP81" s="92">
        <v>0</v>
      </c>
      <c r="NQ81" s="92">
        <v>0</v>
      </c>
      <c r="NR81" s="92">
        <v>0</v>
      </c>
      <c r="NS81" s="92">
        <v>0</v>
      </c>
      <c r="NT81" s="92">
        <v>0</v>
      </c>
      <c r="NU81" s="92">
        <v>0</v>
      </c>
      <c r="NV81" s="92">
        <v>0</v>
      </c>
      <c r="NW81" s="92">
        <v>0</v>
      </c>
      <c r="NX81" s="92">
        <v>0</v>
      </c>
      <c r="NY81" s="92">
        <v>0</v>
      </c>
      <c r="NZ81" s="92">
        <v>0</v>
      </c>
      <c r="OA81" s="92">
        <v>0</v>
      </c>
      <c r="OB81" s="92">
        <v>0</v>
      </c>
      <c r="OC81" s="92">
        <v>0</v>
      </c>
      <c r="OD81" s="92">
        <v>0</v>
      </c>
      <c r="OE81" s="92">
        <v>0</v>
      </c>
      <c r="OF81" s="92">
        <v>0</v>
      </c>
      <c r="OG81" s="92">
        <v>0</v>
      </c>
      <c r="OH81" s="92">
        <v>0</v>
      </c>
      <c r="OI81" s="92">
        <v>0</v>
      </c>
      <c r="OJ81" s="92">
        <v>0</v>
      </c>
      <c r="OK81" s="92">
        <v>0</v>
      </c>
      <c r="OL81" s="92">
        <v>0</v>
      </c>
      <c r="OM81" s="92">
        <v>0</v>
      </c>
      <c r="ON81" s="92">
        <v>0</v>
      </c>
      <c r="OO81" s="92">
        <v>0</v>
      </c>
      <c r="OP81" s="92">
        <v>0</v>
      </c>
      <c r="OQ81" s="92">
        <v>0</v>
      </c>
      <c r="OR81" s="92">
        <v>0</v>
      </c>
      <c r="OS81" s="92">
        <v>0</v>
      </c>
      <c r="OT81" s="92">
        <v>0</v>
      </c>
      <c r="OU81" s="92">
        <v>0</v>
      </c>
      <c r="OV81" s="92">
        <v>0</v>
      </c>
      <c r="OW81" s="92">
        <v>0</v>
      </c>
      <c r="OX81" s="92">
        <v>0</v>
      </c>
      <c r="OY81" s="92">
        <v>0</v>
      </c>
      <c r="OZ81" s="92">
        <v>0</v>
      </c>
      <c r="PA81" s="92">
        <v>0</v>
      </c>
      <c r="PB81" s="92">
        <v>0</v>
      </c>
      <c r="PC81" s="92">
        <v>0</v>
      </c>
      <c r="PD81" s="92">
        <v>0</v>
      </c>
      <c r="PE81" s="92">
        <v>0</v>
      </c>
      <c r="PF81" s="92">
        <v>0</v>
      </c>
      <c r="PG81" s="92">
        <v>0</v>
      </c>
      <c r="PH81" s="92">
        <v>0</v>
      </c>
      <c r="PI81" s="92">
        <v>0</v>
      </c>
      <c r="PJ81" s="92">
        <v>0</v>
      </c>
      <c r="PK81" s="92">
        <v>0</v>
      </c>
      <c r="PL81" s="92">
        <v>0</v>
      </c>
      <c r="PM81" s="92">
        <v>0</v>
      </c>
      <c r="PN81" s="92">
        <v>0</v>
      </c>
      <c r="PO81" s="92">
        <v>0</v>
      </c>
      <c r="PP81" s="92">
        <v>0</v>
      </c>
      <c r="PQ81" s="92">
        <v>0</v>
      </c>
      <c r="PR81" s="92">
        <v>0</v>
      </c>
      <c r="PS81" s="92">
        <v>0</v>
      </c>
      <c r="PT81" s="92">
        <v>0</v>
      </c>
      <c r="PU81" s="92">
        <v>0</v>
      </c>
      <c r="PV81" s="92">
        <v>0</v>
      </c>
      <c r="PW81" s="92">
        <v>0</v>
      </c>
      <c r="PX81" s="92">
        <v>0</v>
      </c>
      <c r="PY81" s="92">
        <v>0</v>
      </c>
      <c r="PZ81" s="92">
        <v>0</v>
      </c>
      <c r="QA81" s="92">
        <v>0</v>
      </c>
      <c r="QB81" s="92">
        <v>0</v>
      </c>
      <c r="QC81" s="92">
        <v>0</v>
      </c>
      <c r="QD81" s="92">
        <v>0</v>
      </c>
      <c r="QE81" s="92">
        <v>0</v>
      </c>
      <c r="QF81" s="92">
        <v>0</v>
      </c>
      <c r="QG81" s="92">
        <v>0</v>
      </c>
      <c r="QH81" s="92">
        <v>0</v>
      </c>
      <c r="QI81" s="92">
        <v>0</v>
      </c>
      <c r="QJ81" s="92">
        <v>0</v>
      </c>
      <c r="QK81" s="92">
        <v>0</v>
      </c>
      <c r="QL81" s="92">
        <v>0</v>
      </c>
      <c r="QM81" s="92">
        <v>0</v>
      </c>
      <c r="QN81" s="92">
        <v>0</v>
      </c>
      <c r="QO81" s="92">
        <v>0</v>
      </c>
      <c r="QP81" s="92">
        <v>0</v>
      </c>
      <c r="QQ81" s="92">
        <v>0</v>
      </c>
      <c r="QR81" s="92">
        <v>0</v>
      </c>
      <c r="QS81" s="92">
        <v>0</v>
      </c>
      <c r="QT81" s="92">
        <v>0</v>
      </c>
      <c r="QU81" s="92">
        <v>0</v>
      </c>
      <c r="QV81" s="92">
        <v>0</v>
      </c>
      <c r="QW81" s="92">
        <v>0</v>
      </c>
      <c r="QX81" s="92">
        <v>0</v>
      </c>
      <c r="QY81" s="92">
        <v>0</v>
      </c>
      <c r="QZ81" s="92">
        <v>0</v>
      </c>
      <c r="RA81" s="92">
        <v>0</v>
      </c>
      <c r="RB81" s="92">
        <v>0</v>
      </c>
      <c r="RC81" s="92">
        <v>0</v>
      </c>
      <c r="RD81" s="92">
        <v>0</v>
      </c>
      <c r="RE81" s="92">
        <v>0</v>
      </c>
      <c r="RF81" s="92">
        <v>0</v>
      </c>
      <c r="RG81" s="92">
        <v>0</v>
      </c>
      <c r="RH81" s="92">
        <v>0</v>
      </c>
      <c r="RI81" s="92">
        <v>0</v>
      </c>
      <c r="RJ81" s="92">
        <v>0</v>
      </c>
      <c r="RK81" s="92">
        <v>0</v>
      </c>
      <c r="RL81" s="92">
        <v>0</v>
      </c>
      <c r="RM81" s="92">
        <v>0</v>
      </c>
      <c r="RN81" s="92">
        <v>0</v>
      </c>
      <c r="RO81" s="92">
        <v>0</v>
      </c>
      <c r="RP81" s="92">
        <v>0</v>
      </c>
      <c r="RQ81" s="92">
        <v>0</v>
      </c>
      <c r="RR81" s="92">
        <v>0</v>
      </c>
      <c r="RS81" s="92">
        <v>0</v>
      </c>
      <c r="RT81" s="92">
        <v>0</v>
      </c>
      <c r="RU81" s="92">
        <v>0</v>
      </c>
      <c r="RV81" s="92">
        <v>0</v>
      </c>
      <c r="RW81" s="92">
        <v>0</v>
      </c>
      <c r="RX81" s="92">
        <v>0</v>
      </c>
      <c r="RY81" s="92">
        <v>0</v>
      </c>
      <c r="RZ81" s="92">
        <v>0</v>
      </c>
      <c r="SA81" s="92">
        <v>0</v>
      </c>
      <c r="SB81" s="92">
        <v>0</v>
      </c>
      <c r="SC81" s="92">
        <v>0</v>
      </c>
      <c r="SD81" s="92">
        <v>0</v>
      </c>
      <c r="SE81" s="92">
        <v>0</v>
      </c>
      <c r="SF81" s="92">
        <v>0</v>
      </c>
      <c r="SG81" s="92">
        <v>0</v>
      </c>
      <c r="SH81" s="92">
        <v>0</v>
      </c>
      <c r="SI81" s="92">
        <v>0</v>
      </c>
      <c r="SJ81" s="92">
        <v>0</v>
      </c>
      <c r="SK81" s="92">
        <v>0</v>
      </c>
      <c r="SL81" s="92">
        <v>0</v>
      </c>
      <c r="SM81" s="92">
        <v>0</v>
      </c>
      <c r="SN81" s="92">
        <v>0</v>
      </c>
      <c r="SO81" s="92">
        <v>0</v>
      </c>
      <c r="SP81" s="92">
        <v>0</v>
      </c>
      <c r="SQ81" s="92">
        <v>0</v>
      </c>
      <c r="SR81" s="92">
        <v>0</v>
      </c>
      <c r="SS81" s="92">
        <v>0</v>
      </c>
      <c r="ST81" s="92">
        <v>0</v>
      </c>
      <c r="SU81" s="92">
        <v>0</v>
      </c>
      <c r="SV81" s="92">
        <v>0</v>
      </c>
      <c r="SW81" s="92">
        <v>0</v>
      </c>
      <c r="SX81" s="92">
        <v>0</v>
      </c>
      <c r="SY81" s="92">
        <v>0</v>
      </c>
      <c r="SZ81" s="92">
        <v>0</v>
      </c>
      <c r="TA81" s="92">
        <v>0</v>
      </c>
      <c r="TB81" s="92">
        <v>0</v>
      </c>
      <c r="TC81" s="92">
        <v>5</v>
      </c>
      <c r="TD81" s="92">
        <v>0</v>
      </c>
      <c r="TE81" s="92">
        <v>0</v>
      </c>
      <c r="TF81" s="92">
        <v>0</v>
      </c>
      <c r="TG81" s="92">
        <v>0</v>
      </c>
      <c r="TH81" s="92">
        <v>0</v>
      </c>
      <c r="TI81" s="92">
        <v>0</v>
      </c>
      <c r="TJ81" s="92">
        <v>0</v>
      </c>
      <c r="TK81" s="92">
        <v>0</v>
      </c>
      <c r="TL81" s="92">
        <v>0</v>
      </c>
      <c r="TM81" s="92">
        <v>0</v>
      </c>
      <c r="TN81" s="92">
        <v>0</v>
      </c>
      <c r="TO81" s="92">
        <v>0</v>
      </c>
      <c r="TP81" s="92">
        <v>0</v>
      </c>
      <c r="TQ81" s="92">
        <v>-666890551.25399995</v>
      </c>
      <c r="TR81" s="92">
        <v>0</v>
      </c>
      <c r="TS81" s="92">
        <v>0</v>
      </c>
      <c r="TT81" s="92">
        <v>0</v>
      </c>
      <c r="TU81" s="92">
        <v>0</v>
      </c>
      <c r="TV81" s="92">
        <v>0</v>
      </c>
      <c r="TW81" s="92">
        <v>0</v>
      </c>
      <c r="TX81" s="92">
        <v>0</v>
      </c>
      <c r="TY81" s="92">
        <v>0</v>
      </c>
      <c r="TZ81" s="92">
        <v>0</v>
      </c>
      <c r="UA81" s="92">
        <v>0</v>
      </c>
      <c r="UB81" s="92">
        <v>0</v>
      </c>
      <c r="UC81" s="92">
        <v>0</v>
      </c>
      <c r="UD81" s="92">
        <v>0</v>
      </c>
      <c r="UE81" s="92">
        <v>0</v>
      </c>
      <c r="UF81" s="92">
        <v>0</v>
      </c>
      <c r="UG81" s="92">
        <v>0</v>
      </c>
      <c r="UH81" s="92">
        <v>0</v>
      </c>
      <c r="UI81" s="92">
        <v>0</v>
      </c>
      <c r="UJ81" s="92">
        <v>0</v>
      </c>
      <c r="UK81" s="92">
        <v>0</v>
      </c>
      <c r="UL81" s="92">
        <v>0</v>
      </c>
      <c r="UM81" s="92">
        <v>0</v>
      </c>
      <c r="UN81" s="92">
        <v>0</v>
      </c>
      <c r="UO81" s="92">
        <v>0</v>
      </c>
      <c r="UP81" s="92">
        <v>0</v>
      </c>
      <c r="UQ81" s="92">
        <v>0</v>
      </c>
      <c r="UR81" s="92">
        <v>0</v>
      </c>
      <c r="US81" s="92">
        <v>0</v>
      </c>
      <c r="UT81" s="92">
        <v>0</v>
      </c>
      <c r="UU81" s="92">
        <v>0</v>
      </c>
      <c r="UV81" s="92">
        <v>0</v>
      </c>
      <c r="UW81" s="92">
        <v>0</v>
      </c>
      <c r="UX81" s="92">
        <v>0</v>
      </c>
      <c r="UY81" s="92">
        <v>0</v>
      </c>
      <c r="UZ81" s="92">
        <v>0</v>
      </c>
      <c r="VA81" s="92">
        <v>0</v>
      </c>
      <c r="VB81" s="92">
        <v>0</v>
      </c>
      <c r="VC81" s="92">
        <v>0</v>
      </c>
      <c r="VD81" s="92">
        <v>0</v>
      </c>
      <c r="VE81" s="92">
        <v>0</v>
      </c>
      <c r="VF81" s="92">
        <v>0</v>
      </c>
      <c r="VG81" s="92">
        <v>0</v>
      </c>
      <c r="VH81" s="92">
        <v>0</v>
      </c>
      <c r="VI81" s="92">
        <v>0</v>
      </c>
      <c r="VJ81" s="92">
        <v>0</v>
      </c>
      <c r="VK81" s="92">
        <v>0</v>
      </c>
      <c r="VL81" s="92">
        <v>0</v>
      </c>
      <c r="VM81" s="92">
        <v>0</v>
      </c>
      <c r="VN81" s="92">
        <v>0</v>
      </c>
      <c r="VO81" s="92">
        <v>0</v>
      </c>
      <c r="VP81" s="92">
        <v>0</v>
      </c>
      <c r="VQ81" s="92">
        <v>0</v>
      </c>
      <c r="VR81" s="92">
        <v>0</v>
      </c>
      <c r="VS81" s="92">
        <v>0</v>
      </c>
      <c r="VT81" s="92">
        <v>0</v>
      </c>
      <c r="VU81" s="92">
        <v>0</v>
      </c>
      <c r="VV81" s="92">
        <v>0</v>
      </c>
      <c r="VW81" s="92">
        <v>0</v>
      </c>
      <c r="VX81" s="92">
        <v>0</v>
      </c>
      <c r="VY81" s="92">
        <v>0</v>
      </c>
      <c r="VZ81" s="92">
        <v>0</v>
      </c>
      <c r="WA81" s="92">
        <v>0</v>
      </c>
      <c r="WB81" s="92">
        <v>0</v>
      </c>
      <c r="WC81" s="92">
        <v>0</v>
      </c>
    </row>
    <row r="82" spans="2:601" ht="13.5" customHeight="1">
      <c r="B82" s="851" t="s">
        <v>2773</v>
      </c>
      <c r="C82" s="92">
        <v>0</v>
      </c>
      <c r="D82" s="92">
        <v>429389.701</v>
      </c>
      <c r="E82" s="92">
        <v>-1404.1791499999999</v>
      </c>
      <c r="F82" s="92">
        <v>18923.216700000001</v>
      </c>
      <c r="G82" s="92">
        <v>0.124149416</v>
      </c>
      <c r="H82" s="92">
        <v>19.706325499999998</v>
      </c>
      <c r="I82" s="92">
        <v>6.54763625</v>
      </c>
      <c r="J82" s="92">
        <v>2.74725997</v>
      </c>
      <c r="K82" s="92">
        <v>109.745959</v>
      </c>
      <c r="L82" s="92">
        <v>13.374059600000001</v>
      </c>
      <c r="M82" s="92">
        <v>4.22251719E-7</v>
      </c>
      <c r="N82" s="92">
        <v>0</v>
      </c>
      <c r="O82" s="92">
        <v>0.54035617599999997</v>
      </c>
      <c r="P82" s="92">
        <v>0.176367307</v>
      </c>
      <c r="Q82" s="92">
        <v>7.4000268499999994E-2</v>
      </c>
      <c r="R82" s="92">
        <v>2.9561203800000002</v>
      </c>
      <c r="S82" s="92">
        <v>0.360244061</v>
      </c>
      <c r="T82" s="92">
        <v>67.764710699999995</v>
      </c>
      <c r="U82" s="92">
        <v>4.3150782899999998</v>
      </c>
      <c r="V82" s="92">
        <v>2.9280880200000001</v>
      </c>
      <c r="W82" s="92">
        <v>3.4714250199999999</v>
      </c>
      <c r="X82" s="92">
        <v>0</v>
      </c>
      <c r="Y82" s="92">
        <v>1.14637807E-2</v>
      </c>
      <c r="Z82" s="92">
        <v>4.1571746799999999E-7</v>
      </c>
      <c r="AA82" s="92">
        <v>3.2811863199999999E-5</v>
      </c>
      <c r="AB82" s="92">
        <v>1.7180783300000002E-5</v>
      </c>
      <c r="AC82" s="92">
        <v>0</v>
      </c>
      <c r="AD82" s="92">
        <v>0</v>
      </c>
      <c r="AE82" s="92">
        <v>18.779671400000002</v>
      </c>
      <c r="AF82" s="92">
        <v>24.130007899999999</v>
      </c>
      <c r="AG82" s="92">
        <v>0</v>
      </c>
      <c r="AH82" s="92">
        <v>0</v>
      </c>
      <c r="AI82" s="92">
        <v>0</v>
      </c>
      <c r="AJ82" s="92">
        <v>0</v>
      </c>
      <c r="AK82" s="92">
        <v>0</v>
      </c>
      <c r="AL82" s="92">
        <v>0</v>
      </c>
      <c r="AM82" s="92">
        <v>0</v>
      </c>
      <c r="AN82" s="92">
        <v>5.5034878499999999E-8</v>
      </c>
      <c r="AO82" s="92">
        <v>0</v>
      </c>
      <c r="AP82" s="92">
        <v>0</v>
      </c>
      <c r="AQ82" s="92">
        <v>0</v>
      </c>
      <c r="AR82" s="92">
        <v>0</v>
      </c>
      <c r="AS82" s="92">
        <v>0</v>
      </c>
      <c r="AT82" s="92">
        <v>0</v>
      </c>
      <c r="AU82" s="92">
        <v>0</v>
      </c>
      <c r="AV82" s="92">
        <v>0</v>
      </c>
      <c r="AW82" s="92">
        <v>0</v>
      </c>
      <c r="AX82" s="92">
        <v>0</v>
      </c>
      <c r="AY82" s="92">
        <v>0</v>
      </c>
      <c r="AZ82" s="92">
        <v>0</v>
      </c>
      <c r="BA82" s="92">
        <v>0</v>
      </c>
      <c r="BB82" s="92">
        <v>0</v>
      </c>
      <c r="BC82" s="92">
        <v>0</v>
      </c>
      <c r="BD82" s="92">
        <v>0</v>
      </c>
      <c r="BE82" s="92">
        <v>0</v>
      </c>
      <c r="BF82" s="92">
        <v>0</v>
      </c>
      <c r="BG82" s="92">
        <v>0</v>
      </c>
      <c r="BH82" s="92">
        <v>0</v>
      </c>
      <c r="BI82" s="92">
        <v>0</v>
      </c>
      <c r="BJ82" s="92">
        <v>0</v>
      </c>
      <c r="BK82" s="92">
        <v>0</v>
      </c>
      <c r="BL82" s="92">
        <v>0</v>
      </c>
      <c r="BM82" s="92">
        <v>0</v>
      </c>
      <c r="BN82" s="92">
        <v>0</v>
      </c>
      <c r="BO82" s="92">
        <v>0</v>
      </c>
      <c r="BP82" s="92">
        <v>0.98553442999999996</v>
      </c>
      <c r="BQ82" s="92">
        <v>6.4657888800000003E-6</v>
      </c>
      <c r="BR82" s="92">
        <v>1.0263192900000001E-3</v>
      </c>
      <c r="BS82" s="92">
        <v>3.4100549899999998E-4</v>
      </c>
      <c r="BT82" s="92">
        <v>1.43079231E-4</v>
      </c>
      <c r="BU82" s="92">
        <v>5.7156466900000003E-3</v>
      </c>
      <c r="BV82" s="92">
        <v>6.9653042400000004E-4</v>
      </c>
      <c r="BW82" s="92">
        <v>2.1991166400000001E-11</v>
      </c>
      <c r="BX82" s="92">
        <v>0</v>
      </c>
      <c r="BY82" s="92">
        <v>2.81421295E-5</v>
      </c>
      <c r="BZ82" s="92">
        <v>9.1853333299999995E-6</v>
      </c>
      <c r="CA82" s="92">
        <v>3.8539860099999997E-6</v>
      </c>
      <c r="CB82" s="92">
        <v>1.5395682800000001E-4</v>
      </c>
      <c r="CC82" s="92">
        <v>1.8761763999999999E-5</v>
      </c>
      <c r="CD82" s="92">
        <v>3.52923378E-3</v>
      </c>
      <c r="CE82" s="92">
        <v>2.2473231100000001E-4</v>
      </c>
      <c r="CF82" s="92">
        <v>1.5249688300000001E-4</v>
      </c>
      <c r="CG82" s="92">
        <v>1.80794255E-4</v>
      </c>
      <c r="CH82" s="92">
        <v>0</v>
      </c>
      <c r="CI82" s="92">
        <v>5.9704175900000003E-7</v>
      </c>
      <c r="CJ82" s="92">
        <v>2.1650857999999999E-11</v>
      </c>
      <c r="CK82" s="92">
        <v>1.7088648999999999E-9</v>
      </c>
      <c r="CL82" s="92">
        <v>8.94787272E-10</v>
      </c>
      <c r="CM82" s="92">
        <v>0</v>
      </c>
      <c r="CN82" s="92">
        <v>0</v>
      </c>
      <c r="CO82" s="92">
        <v>9.7805848799999997E-4</v>
      </c>
      <c r="CP82" s="92">
        <v>1.2567077700000001E-3</v>
      </c>
      <c r="CQ82" s="92">
        <v>0</v>
      </c>
      <c r="CR82" s="92">
        <v>0</v>
      </c>
      <c r="CS82" s="92">
        <v>0</v>
      </c>
      <c r="CT82" s="92">
        <v>0</v>
      </c>
      <c r="CU82" s="92">
        <v>0</v>
      </c>
      <c r="CV82" s="92">
        <v>0</v>
      </c>
      <c r="CW82" s="92">
        <v>0</v>
      </c>
      <c r="CX82" s="92">
        <v>2.8662551600000001E-12</v>
      </c>
      <c r="CY82" s="92">
        <v>0</v>
      </c>
      <c r="CZ82" s="92">
        <v>0</v>
      </c>
      <c r="DA82" s="92">
        <v>0</v>
      </c>
      <c r="DB82" s="92">
        <v>0</v>
      </c>
      <c r="DC82" s="92">
        <v>0</v>
      </c>
      <c r="DD82" s="92">
        <v>0</v>
      </c>
      <c r="DE82" s="92">
        <v>0</v>
      </c>
      <c r="DF82" s="92">
        <v>0</v>
      </c>
      <c r="DG82" s="92">
        <v>0</v>
      </c>
      <c r="DH82" s="92">
        <v>0</v>
      </c>
      <c r="DI82" s="92">
        <v>0</v>
      </c>
      <c r="DJ82" s="92">
        <v>0</v>
      </c>
      <c r="DK82" s="92">
        <v>0</v>
      </c>
      <c r="DL82" s="92">
        <v>0</v>
      </c>
      <c r="DM82" s="92">
        <v>0</v>
      </c>
      <c r="DN82" s="92">
        <v>0</v>
      </c>
      <c r="DO82" s="92">
        <v>0</v>
      </c>
      <c r="DP82" s="92">
        <v>0</v>
      </c>
      <c r="DQ82" s="92">
        <v>0</v>
      </c>
      <c r="DR82" s="92">
        <v>0</v>
      </c>
      <c r="DS82" s="92">
        <v>0</v>
      </c>
      <c r="DT82" s="92">
        <v>0</v>
      </c>
      <c r="DU82" s="92">
        <v>0</v>
      </c>
      <c r="DV82" s="92">
        <v>0</v>
      </c>
      <c r="DW82" s="92">
        <v>0</v>
      </c>
      <c r="DX82" s="92">
        <v>0</v>
      </c>
      <c r="DY82" s="92">
        <v>0</v>
      </c>
      <c r="DZ82" s="92">
        <v>340907.04700000002</v>
      </c>
      <c r="EA82" s="92">
        <v>5.7194444200000003</v>
      </c>
      <c r="EB82" s="92">
        <v>3550.2458900000001</v>
      </c>
      <c r="EC82" s="92">
        <v>1179.6069600000001</v>
      </c>
      <c r="ED82" s="92">
        <v>494.93998199999999</v>
      </c>
      <c r="EE82" s="92">
        <v>16476.314399999999</v>
      </c>
      <c r="EF82" s="92">
        <v>2007.86628</v>
      </c>
      <c r="EG82" s="92">
        <v>1.44536797E-4</v>
      </c>
      <c r="EH82" s="92">
        <v>0</v>
      </c>
      <c r="EI82" s="92">
        <v>87.614647199999993</v>
      </c>
      <c r="EJ82" s="92">
        <v>28.596618400000001</v>
      </c>
      <c r="EK82" s="92">
        <v>11.998581100000001</v>
      </c>
      <c r="EL82" s="92">
        <v>390.55115499999999</v>
      </c>
      <c r="EM82" s="92">
        <v>47.594047600000003</v>
      </c>
      <c r="EN82" s="92">
        <v>12208.3331</v>
      </c>
      <c r="EO82" s="92">
        <v>656.53795400000001</v>
      </c>
      <c r="EP82" s="92">
        <v>369.26118000000002</v>
      </c>
      <c r="EQ82" s="92">
        <v>333.55381699999998</v>
      </c>
      <c r="ER82" s="92">
        <v>0</v>
      </c>
      <c r="ES82" s="92">
        <v>1.0326440699999999</v>
      </c>
      <c r="ET82" s="92">
        <v>6.3250282099999995E-5</v>
      </c>
      <c r="EU82" s="92">
        <v>3.0217993599999998E-3</v>
      </c>
      <c r="EV82" s="92">
        <v>2.02886564E-3</v>
      </c>
      <c r="EW82" s="92">
        <v>0</v>
      </c>
      <c r="EX82" s="92">
        <v>0</v>
      </c>
      <c r="EY82" s="92">
        <v>2481.5570400000001</v>
      </c>
      <c r="EZ82" s="92">
        <v>1860.01629</v>
      </c>
      <c r="FA82" s="92">
        <v>0</v>
      </c>
      <c r="FB82" s="92">
        <v>0</v>
      </c>
      <c r="FC82" s="92">
        <v>0</v>
      </c>
      <c r="FD82" s="92">
        <v>0</v>
      </c>
      <c r="FE82" s="92">
        <v>0</v>
      </c>
      <c r="FF82" s="92">
        <v>0</v>
      </c>
      <c r="FG82" s="92">
        <v>0</v>
      </c>
      <c r="FH82" s="92">
        <v>1.5545523800000001E-5</v>
      </c>
      <c r="FI82" s="92">
        <v>0</v>
      </c>
      <c r="FJ82" s="92">
        <v>0</v>
      </c>
      <c r="FK82" s="92">
        <v>0</v>
      </c>
      <c r="FL82" s="92">
        <v>0</v>
      </c>
      <c r="FM82" s="92">
        <v>0</v>
      </c>
      <c r="FN82" s="92">
        <v>0</v>
      </c>
      <c r="FO82" s="92">
        <v>0</v>
      </c>
      <c r="FP82" s="92">
        <v>0</v>
      </c>
      <c r="FQ82" s="92">
        <v>0</v>
      </c>
      <c r="FR82" s="92">
        <v>0</v>
      </c>
      <c r="FS82" s="92">
        <v>0</v>
      </c>
      <c r="FT82" s="92">
        <v>0</v>
      </c>
      <c r="FU82" s="92">
        <v>0</v>
      </c>
      <c r="FV82" s="92">
        <v>0</v>
      </c>
      <c r="FW82" s="92">
        <v>0</v>
      </c>
      <c r="FX82" s="92">
        <v>0</v>
      </c>
      <c r="FY82" s="92">
        <v>0</v>
      </c>
      <c r="FZ82" s="92">
        <v>0</v>
      </c>
      <c r="GA82" s="92">
        <v>0</v>
      </c>
      <c r="GB82" s="92">
        <v>0</v>
      </c>
      <c r="GC82" s="92">
        <v>0</v>
      </c>
      <c r="GD82" s="92">
        <v>0</v>
      </c>
      <c r="GE82" s="92">
        <v>0</v>
      </c>
      <c r="GF82" s="92">
        <v>0</v>
      </c>
      <c r="GG82" s="92">
        <v>0</v>
      </c>
      <c r="GH82" s="92">
        <v>0</v>
      </c>
      <c r="GI82" s="92">
        <v>0</v>
      </c>
      <c r="GJ82" s="92">
        <v>0.88986812199999998</v>
      </c>
      <c r="GK82" s="92">
        <v>1.4929439899999999E-5</v>
      </c>
      <c r="GL82" s="92">
        <v>9.2671907800000002E-3</v>
      </c>
      <c r="GM82" s="92">
        <v>3.0791226999999999E-3</v>
      </c>
      <c r="GN82" s="92">
        <v>1.29193959E-3</v>
      </c>
      <c r="GO82" s="92">
        <v>4.3008049E-2</v>
      </c>
      <c r="GP82" s="92">
        <v>5.2411242699999996E-3</v>
      </c>
      <c r="GQ82" s="92">
        <v>3.7728374799999998E-10</v>
      </c>
      <c r="GR82" s="92">
        <v>0</v>
      </c>
      <c r="GS82" s="92">
        <v>2.28700117E-4</v>
      </c>
      <c r="GT82" s="92">
        <v>7.4645623500000003E-5</v>
      </c>
      <c r="GU82" s="92">
        <v>3.1319841999999999E-5</v>
      </c>
      <c r="GV82" s="92">
        <v>1.0194539100000001E-3</v>
      </c>
      <c r="GW82" s="92">
        <v>1.2423452700000001E-4</v>
      </c>
      <c r="GX82" s="92">
        <v>3.1867356499999999E-2</v>
      </c>
      <c r="GY82" s="92">
        <v>1.7137580499999999E-3</v>
      </c>
      <c r="GZ82" s="92">
        <v>9.6388078699999997E-4</v>
      </c>
      <c r="HA82" s="92">
        <v>8.7067401800000003E-4</v>
      </c>
      <c r="HB82" s="92">
        <v>0</v>
      </c>
      <c r="HC82" s="92">
        <v>2.6955061400000001E-6</v>
      </c>
      <c r="HD82" s="92">
        <v>1.65101925E-10</v>
      </c>
      <c r="HE82" s="92">
        <v>7.8877891800000002E-9</v>
      </c>
      <c r="HF82" s="92">
        <v>5.2959387899999996E-9</v>
      </c>
      <c r="HG82" s="92">
        <v>0</v>
      </c>
      <c r="HH82" s="92">
        <v>0</v>
      </c>
      <c r="HI82" s="92">
        <v>6.4775971100000003E-3</v>
      </c>
      <c r="HJ82" s="92">
        <v>4.8551921099999999E-3</v>
      </c>
      <c r="HK82" s="92">
        <v>0</v>
      </c>
      <c r="HL82" s="92">
        <v>0</v>
      </c>
      <c r="HM82" s="92">
        <v>0</v>
      </c>
      <c r="HN82" s="92">
        <v>0</v>
      </c>
      <c r="HO82" s="92">
        <v>0</v>
      </c>
      <c r="HP82" s="92">
        <v>0</v>
      </c>
      <c r="HQ82" s="92">
        <v>0</v>
      </c>
      <c r="HR82" s="92">
        <v>4.0578410399999997E-11</v>
      </c>
      <c r="HS82" s="92">
        <v>0</v>
      </c>
      <c r="HT82" s="92">
        <v>0</v>
      </c>
      <c r="HU82" s="92">
        <v>0</v>
      </c>
      <c r="HV82" s="92">
        <v>0</v>
      </c>
      <c r="HW82" s="92">
        <v>0</v>
      </c>
      <c r="HX82" s="92">
        <v>0</v>
      </c>
      <c r="HY82" s="92">
        <v>0</v>
      </c>
      <c r="HZ82" s="92">
        <v>0</v>
      </c>
      <c r="IA82" s="92">
        <v>0</v>
      </c>
      <c r="IB82" s="92">
        <v>0</v>
      </c>
      <c r="IC82" s="92">
        <v>0</v>
      </c>
      <c r="ID82" s="92">
        <v>0</v>
      </c>
      <c r="IE82" s="92">
        <v>0</v>
      </c>
      <c r="IF82" s="92">
        <v>0</v>
      </c>
      <c r="IG82" s="92">
        <v>0</v>
      </c>
      <c r="IH82" s="92">
        <v>0</v>
      </c>
      <c r="II82" s="92">
        <v>0</v>
      </c>
      <c r="IJ82" s="92">
        <v>0</v>
      </c>
      <c r="IK82" s="92">
        <v>0</v>
      </c>
      <c r="IL82" s="92">
        <v>0</v>
      </c>
      <c r="IM82" s="92">
        <v>0</v>
      </c>
      <c r="IN82" s="92">
        <v>0</v>
      </c>
      <c r="IO82" s="92">
        <v>0</v>
      </c>
      <c r="IP82" s="92">
        <v>0</v>
      </c>
      <c r="IQ82" s="92">
        <v>0</v>
      </c>
      <c r="IR82" s="92">
        <v>0</v>
      </c>
      <c r="IS82" s="92">
        <v>0</v>
      </c>
      <c r="IT82" s="92">
        <v>19200.969700000001</v>
      </c>
      <c r="IU82" s="92">
        <v>383098.39299999998</v>
      </c>
      <c r="IV82" s="92">
        <v>6527.4217500000004</v>
      </c>
      <c r="IW82" s="92">
        <v>77.096479500000001</v>
      </c>
      <c r="IX82" s="92">
        <v>4.2970745800000003</v>
      </c>
      <c r="IY82" s="92">
        <v>0</v>
      </c>
      <c r="IZ82" s="92">
        <v>1</v>
      </c>
      <c r="JA82" s="92">
        <v>0</v>
      </c>
      <c r="JB82" s="92">
        <v>-69982.260500000004</v>
      </c>
      <c r="JC82" s="92">
        <v>-3507.5251899999998</v>
      </c>
      <c r="JD82" s="92">
        <v>-1343.7272599999999</v>
      </c>
      <c r="JE82" s="92">
        <v>-39.260420000000003</v>
      </c>
      <c r="JF82" s="92">
        <v>-1.96774027</v>
      </c>
      <c r="JG82" s="92">
        <v>4.9026426300000002E-2</v>
      </c>
      <c r="JH82" s="92">
        <v>0.97817690599999996</v>
      </c>
      <c r="JI82" s="92">
        <v>19.9520336</v>
      </c>
      <c r="JJ82" s="92">
        <v>0</v>
      </c>
      <c r="JK82" s="92">
        <v>0</v>
      </c>
      <c r="JL82" s="92">
        <v>0</v>
      </c>
      <c r="JM82" s="92">
        <v>0</v>
      </c>
      <c r="JN82" s="92">
        <v>0</v>
      </c>
      <c r="JO82" s="92">
        <v>0</v>
      </c>
      <c r="JP82" s="92">
        <v>0</v>
      </c>
      <c r="JQ82" s="92">
        <v>0</v>
      </c>
      <c r="JR82" s="92">
        <v>0</v>
      </c>
      <c r="JS82" s="92">
        <v>0</v>
      </c>
      <c r="JT82" s="92">
        <v>0</v>
      </c>
      <c r="JU82" s="92">
        <v>0</v>
      </c>
      <c r="JV82" s="92">
        <v>0</v>
      </c>
      <c r="JW82" s="92">
        <v>0</v>
      </c>
      <c r="JX82" s="92">
        <v>0</v>
      </c>
      <c r="JY82" s="92">
        <v>0</v>
      </c>
      <c r="JZ82" s="92">
        <v>0</v>
      </c>
      <c r="KA82" s="92">
        <v>0</v>
      </c>
      <c r="KB82" s="92">
        <v>0</v>
      </c>
      <c r="KC82" s="92">
        <v>0</v>
      </c>
      <c r="KD82" s="92">
        <v>0</v>
      </c>
      <c r="KE82" s="92">
        <v>0</v>
      </c>
      <c r="KF82" s="92">
        <v>0</v>
      </c>
      <c r="KG82" s="92">
        <v>0</v>
      </c>
      <c r="KH82" s="92">
        <v>0</v>
      </c>
      <c r="KI82" s="92">
        <v>0</v>
      </c>
      <c r="KJ82" s="92">
        <v>0</v>
      </c>
      <c r="KK82" s="92">
        <v>0</v>
      </c>
      <c r="KL82" s="92">
        <v>0</v>
      </c>
      <c r="KM82" s="92">
        <v>0</v>
      </c>
      <c r="KN82" s="92">
        <v>0</v>
      </c>
      <c r="KO82" s="92">
        <v>0</v>
      </c>
      <c r="KP82" s="92">
        <v>0</v>
      </c>
      <c r="KQ82" s="92">
        <v>0</v>
      </c>
      <c r="KR82" s="92">
        <v>0</v>
      </c>
      <c r="KS82" s="92">
        <v>0</v>
      </c>
      <c r="KT82" s="92">
        <v>0</v>
      </c>
      <c r="KU82" s="92">
        <v>0</v>
      </c>
      <c r="KV82" s="92">
        <v>0</v>
      </c>
      <c r="KW82" s="92">
        <v>0</v>
      </c>
      <c r="KX82" s="92">
        <v>0</v>
      </c>
      <c r="KY82" s="92">
        <v>0</v>
      </c>
      <c r="KZ82" s="92">
        <v>0</v>
      </c>
      <c r="LA82" s="92">
        <v>0</v>
      </c>
      <c r="LB82" s="92">
        <v>0</v>
      </c>
      <c r="LC82" s="92">
        <v>161.20624799999999</v>
      </c>
      <c r="LD82" s="92">
        <v>0.19106458600000001</v>
      </c>
      <c r="LE82" s="92">
        <v>8.0166959300000007E-2</v>
      </c>
      <c r="LF82" s="92">
        <v>3.2024642999999999</v>
      </c>
      <c r="LG82" s="92">
        <v>0.390264467</v>
      </c>
      <c r="LH82" s="92">
        <v>81.992866699999993</v>
      </c>
      <c r="LI82" s="92">
        <v>0</v>
      </c>
      <c r="LJ82" s="92">
        <v>113.094272</v>
      </c>
      <c r="LK82" s="92">
        <v>73.253176100000005</v>
      </c>
      <c r="LL82" s="92">
        <v>0</v>
      </c>
      <c r="LM82" s="92">
        <v>0</v>
      </c>
      <c r="LN82" s="92">
        <v>0</v>
      </c>
      <c r="LO82" s="92">
        <v>0</v>
      </c>
      <c r="LP82" s="92">
        <v>0</v>
      </c>
      <c r="LQ82" s="92">
        <v>3.1188305299999999</v>
      </c>
      <c r="LR82" s="92">
        <v>0</v>
      </c>
      <c r="LS82" s="92">
        <v>0</v>
      </c>
      <c r="LT82" s="92">
        <v>0</v>
      </c>
      <c r="LU82" s="92">
        <v>0</v>
      </c>
      <c r="LV82" s="92">
        <v>0</v>
      </c>
      <c r="LW82" s="92">
        <v>0</v>
      </c>
      <c r="LX82" s="92">
        <v>0</v>
      </c>
      <c r="LY82" s="92">
        <v>0</v>
      </c>
      <c r="LZ82" s="92">
        <v>0</v>
      </c>
      <c r="MA82" s="92">
        <v>0</v>
      </c>
      <c r="MB82" s="92">
        <v>0</v>
      </c>
      <c r="MC82" s="92">
        <v>0</v>
      </c>
      <c r="MD82" s="92">
        <v>0</v>
      </c>
      <c r="ME82" s="92">
        <v>0</v>
      </c>
      <c r="MF82" s="92">
        <v>0</v>
      </c>
      <c r="MG82" s="92">
        <v>0</v>
      </c>
      <c r="MH82" s="92">
        <v>0</v>
      </c>
      <c r="MI82" s="92">
        <v>0</v>
      </c>
      <c r="MJ82" s="92">
        <v>0</v>
      </c>
      <c r="MK82" s="92">
        <v>0</v>
      </c>
      <c r="ML82" s="92">
        <v>0</v>
      </c>
      <c r="MM82" s="92">
        <v>0</v>
      </c>
      <c r="MN82" s="92">
        <v>0</v>
      </c>
      <c r="MO82" s="92">
        <v>0</v>
      </c>
      <c r="MP82" s="92">
        <v>0</v>
      </c>
      <c r="MQ82" s="92">
        <v>0</v>
      </c>
      <c r="MR82" s="92">
        <v>0</v>
      </c>
      <c r="MS82" s="92">
        <v>0</v>
      </c>
      <c r="MT82" s="92">
        <v>0</v>
      </c>
      <c r="MU82" s="92">
        <v>0</v>
      </c>
      <c r="MV82" s="92">
        <v>0</v>
      </c>
      <c r="MW82" s="92">
        <v>0</v>
      </c>
      <c r="MX82" s="92">
        <v>0</v>
      </c>
      <c r="MY82" s="92">
        <v>0</v>
      </c>
      <c r="MZ82" s="92">
        <v>0</v>
      </c>
      <c r="NA82" s="92">
        <v>0</v>
      </c>
      <c r="NB82" s="92">
        <v>0</v>
      </c>
      <c r="NC82" s="92">
        <v>0</v>
      </c>
      <c r="ND82" s="92">
        <v>0</v>
      </c>
      <c r="NE82" s="92">
        <v>0</v>
      </c>
      <c r="NF82" s="92">
        <v>0</v>
      </c>
      <c r="NG82" s="92">
        <v>0</v>
      </c>
      <c r="NH82" s="92">
        <v>0</v>
      </c>
      <c r="NI82" s="92">
        <v>0</v>
      </c>
      <c r="NJ82" s="92">
        <v>0</v>
      </c>
      <c r="NK82" s="92">
        <v>0</v>
      </c>
      <c r="NL82" s="92">
        <v>0</v>
      </c>
      <c r="NM82" s="92">
        <v>0.36929074000000001</v>
      </c>
      <c r="NN82" s="92">
        <v>4.3769012200000002E-4</v>
      </c>
      <c r="NO82" s="92">
        <v>1.83646205E-4</v>
      </c>
      <c r="NP82" s="92">
        <v>7.33619463E-3</v>
      </c>
      <c r="NQ82" s="92">
        <v>8.9401655000000005E-4</v>
      </c>
      <c r="NR82" s="92">
        <v>0.187828988</v>
      </c>
      <c r="NS82" s="92">
        <v>0</v>
      </c>
      <c r="NT82" s="92">
        <v>0.25907598500000001</v>
      </c>
      <c r="NU82" s="92">
        <v>0.167808134</v>
      </c>
      <c r="NV82" s="92">
        <v>0</v>
      </c>
      <c r="NW82" s="92">
        <v>0</v>
      </c>
      <c r="NX82" s="92">
        <v>0</v>
      </c>
      <c r="NY82" s="92">
        <v>0</v>
      </c>
      <c r="NZ82" s="92">
        <v>0</v>
      </c>
      <c r="OA82" s="92">
        <v>7.1446066600000004E-3</v>
      </c>
      <c r="OB82" s="92">
        <v>0</v>
      </c>
      <c r="OC82" s="92">
        <v>0</v>
      </c>
      <c r="OD82" s="92">
        <v>0</v>
      </c>
      <c r="OE82" s="92">
        <v>0</v>
      </c>
      <c r="OF82" s="92">
        <v>0</v>
      </c>
      <c r="OG82" s="92">
        <v>0</v>
      </c>
      <c r="OH82" s="92">
        <v>0</v>
      </c>
      <c r="OI82" s="92">
        <v>0</v>
      </c>
      <c r="OJ82" s="92">
        <v>0</v>
      </c>
      <c r="OK82" s="92">
        <v>0</v>
      </c>
      <c r="OL82" s="92">
        <v>0</v>
      </c>
      <c r="OM82" s="92">
        <v>0</v>
      </c>
      <c r="ON82" s="92">
        <v>0</v>
      </c>
      <c r="OO82" s="92">
        <v>0</v>
      </c>
      <c r="OP82" s="92">
        <v>0</v>
      </c>
      <c r="OQ82" s="92">
        <v>0</v>
      </c>
      <c r="OR82" s="92">
        <v>0</v>
      </c>
      <c r="OS82" s="92">
        <v>0</v>
      </c>
      <c r="OT82" s="92">
        <v>0</v>
      </c>
      <c r="OU82" s="92">
        <v>0</v>
      </c>
      <c r="OV82" s="92">
        <v>0</v>
      </c>
      <c r="OW82" s="92">
        <v>0</v>
      </c>
      <c r="OX82" s="92">
        <v>0</v>
      </c>
      <c r="OY82" s="92">
        <v>0</v>
      </c>
      <c r="OZ82" s="92">
        <v>0</v>
      </c>
      <c r="PA82" s="92">
        <v>0</v>
      </c>
      <c r="PB82" s="92">
        <v>0</v>
      </c>
      <c r="PC82" s="92">
        <v>0</v>
      </c>
      <c r="PD82" s="92">
        <v>0</v>
      </c>
      <c r="PE82" s="92">
        <v>0</v>
      </c>
      <c r="PF82" s="92">
        <v>0</v>
      </c>
      <c r="PG82" s="92">
        <v>0</v>
      </c>
      <c r="PH82" s="92">
        <v>0</v>
      </c>
      <c r="PI82" s="92">
        <v>0</v>
      </c>
      <c r="PJ82" s="92">
        <v>0</v>
      </c>
      <c r="PK82" s="92">
        <v>0</v>
      </c>
      <c r="PL82" s="92">
        <v>0</v>
      </c>
      <c r="PM82" s="92">
        <v>0</v>
      </c>
      <c r="PN82" s="92">
        <v>0</v>
      </c>
      <c r="PO82" s="92">
        <v>0</v>
      </c>
      <c r="PP82" s="92">
        <v>0</v>
      </c>
      <c r="PQ82" s="92">
        <v>0</v>
      </c>
      <c r="PR82" s="92">
        <v>0</v>
      </c>
      <c r="PS82" s="92">
        <v>0</v>
      </c>
      <c r="PT82" s="92">
        <v>0</v>
      </c>
      <c r="PU82" s="92">
        <v>0</v>
      </c>
      <c r="PV82" s="92">
        <v>0</v>
      </c>
      <c r="PW82" s="92">
        <v>26138.367999999999</v>
      </c>
      <c r="PX82" s="92">
        <v>30.979670599999999</v>
      </c>
      <c r="PY82" s="92">
        <v>12.9984632</v>
      </c>
      <c r="PZ82" s="92">
        <v>423.09997600000003</v>
      </c>
      <c r="QA82" s="92">
        <v>51.560570599999998</v>
      </c>
      <c r="QB82" s="92">
        <v>12475.191699999999</v>
      </c>
      <c r="QC82" s="92">
        <v>0</v>
      </c>
      <c r="QD82" s="92">
        <v>2583.0279399999999</v>
      </c>
      <c r="QE82" s="92">
        <v>4107.8476600000004</v>
      </c>
      <c r="QF82" s="92">
        <v>0</v>
      </c>
      <c r="QG82" s="92">
        <v>0</v>
      </c>
      <c r="QH82" s="92">
        <v>0</v>
      </c>
      <c r="QI82" s="92">
        <v>0</v>
      </c>
      <c r="QJ82" s="92">
        <v>0</v>
      </c>
      <c r="QK82" s="92">
        <v>468.23439400000001</v>
      </c>
      <c r="QL82" s="92">
        <v>0</v>
      </c>
      <c r="QM82" s="92">
        <v>0</v>
      </c>
      <c r="QN82" s="92">
        <v>0</v>
      </c>
      <c r="QO82" s="92">
        <v>0</v>
      </c>
      <c r="QP82" s="92">
        <v>0</v>
      </c>
      <c r="QQ82" s="92">
        <v>0</v>
      </c>
      <c r="QR82" s="92">
        <v>0</v>
      </c>
      <c r="QS82" s="92">
        <v>0</v>
      </c>
      <c r="QT82" s="92">
        <v>0</v>
      </c>
      <c r="QU82" s="92">
        <v>0</v>
      </c>
      <c r="QV82" s="92">
        <v>0</v>
      </c>
      <c r="QW82" s="92">
        <v>0</v>
      </c>
      <c r="QX82" s="92">
        <v>0</v>
      </c>
      <c r="QY82" s="92">
        <v>0</v>
      </c>
      <c r="QZ82" s="92">
        <v>0</v>
      </c>
      <c r="RA82" s="92">
        <v>0</v>
      </c>
      <c r="RB82" s="92">
        <v>0</v>
      </c>
      <c r="RC82" s="92">
        <v>0</v>
      </c>
      <c r="RD82" s="92">
        <v>0</v>
      </c>
      <c r="RE82" s="92">
        <v>0</v>
      </c>
      <c r="RF82" s="92">
        <v>0</v>
      </c>
      <c r="RG82" s="92">
        <v>0</v>
      </c>
      <c r="RH82" s="92">
        <v>0</v>
      </c>
      <c r="RI82" s="92">
        <v>0</v>
      </c>
      <c r="RJ82" s="92">
        <v>0</v>
      </c>
      <c r="RK82" s="92">
        <v>0</v>
      </c>
      <c r="RL82" s="92">
        <v>0</v>
      </c>
      <c r="RM82" s="92">
        <v>0</v>
      </c>
      <c r="RN82" s="92">
        <v>0</v>
      </c>
      <c r="RO82" s="92">
        <v>0</v>
      </c>
      <c r="RP82" s="92">
        <v>0</v>
      </c>
      <c r="RQ82" s="92">
        <v>0</v>
      </c>
      <c r="RR82" s="92">
        <v>0</v>
      </c>
      <c r="RS82" s="92">
        <v>0</v>
      </c>
      <c r="RT82" s="92">
        <v>0</v>
      </c>
      <c r="RU82" s="92">
        <v>0</v>
      </c>
      <c r="RV82" s="92">
        <v>0</v>
      </c>
      <c r="RW82" s="92">
        <v>0</v>
      </c>
      <c r="RX82" s="92">
        <v>0</v>
      </c>
      <c r="RY82" s="92">
        <v>0</v>
      </c>
      <c r="RZ82" s="92">
        <v>0</v>
      </c>
      <c r="SA82" s="92">
        <v>0</v>
      </c>
      <c r="SB82" s="92">
        <v>0</v>
      </c>
      <c r="SC82" s="92">
        <v>0</v>
      </c>
      <c r="SD82" s="92">
        <v>0</v>
      </c>
      <c r="SE82" s="92">
        <v>0</v>
      </c>
      <c r="SF82" s="92">
        <v>0</v>
      </c>
      <c r="SG82" s="92">
        <v>0.56464958300000001</v>
      </c>
      <c r="SH82" s="92">
        <v>6.6923298700000003E-4</v>
      </c>
      <c r="SI82" s="92">
        <v>2.8079705799999999E-4</v>
      </c>
      <c r="SJ82" s="92">
        <v>9.1399442300000005E-3</v>
      </c>
      <c r="SK82" s="92">
        <v>1.1138283300000001E-3</v>
      </c>
      <c r="SL82" s="92">
        <v>0.269493176</v>
      </c>
      <c r="SM82" s="92">
        <v>0</v>
      </c>
      <c r="SN82" s="92">
        <v>5.5799415300000002E-2</v>
      </c>
      <c r="SO82" s="92">
        <v>8.8739070099999998E-2</v>
      </c>
      <c r="SP82" s="92">
        <v>0</v>
      </c>
      <c r="SQ82" s="92">
        <v>0</v>
      </c>
      <c r="SR82" s="92">
        <v>0</v>
      </c>
      <c r="SS82" s="92">
        <v>0</v>
      </c>
      <c r="ST82" s="92">
        <v>0</v>
      </c>
      <c r="SU82" s="92">
        <v>1.0114952700000001E-2</v>
      </c>
      <c r="SV82" s="92">
        <v>0</v>
      </c>
      <c r="SW82" s="92">
        <v>0</v>
      </c>
      <c r="SX82" s="92">
        <v>0</v>
      </c>
      <c r="SY82" s="92">
        <v>436.52935400000001</v>
      </c>
      <c r="SZ82" s="92">
        <v>46291.308299999997</v>
      </c>
      <c r="TA82" s="92">
        <v>328.67675200000002</v>
      </c>
      <c r="TB82" s="92">
        <v>77.096479500000001</v>
      </c>
      <c r="TC82" s="92">
        <v>4.2970745800000003</v>
      </c>
      <c r="TD82" s="92">
        <v>0</v>
      </c>
      <c r="TE82" s="92">
        <v>0</v>
      </c>
      <c r="TF82" s="92">
        <v>1</v>
      </c>
      <c r="TG82" s="92">
        <v>-138482.986</v>
      </c>
      <c r="TH82" s="92">
        <v>-1305.90148</v>
      </c>
      <c r="TI82" s="92">
        <v>-60.4518883</v>
      </c>
      <c r="TJ82" s="92">
        <v>-343.40181899999999</v>
      </c>
      <c r="TK82" s="92">
        <v>-3.2382963299999998</v>
      </c>
      <c r="TL82" s="92">
        <v>2.2135697700000002E-2</v>
      </c>
      <c r="TM82" s="92">
        <v>2.3473573999999999</v>
      </c>
      <c r="TN82" s="92">
        <v>106.043976</v>
      </c>
      <c r="TO82" s="92">
        <v>0</v>
      </c>
      <c r="TP82" s="92">
        <v>0.23502740899999999</v>
      </c>
      <c r="TQ82" s="92">
        <v>-1655912754.8399999</v>
      </c>
      <c r="TR82" s="92">
        <v>0.37097528055555601</v>
      </c>
      <c r="TS82" s="92">
        <v>0</v>
      </c>
      <c r="TT82" s="92">
        <v>0</v>
      </c>
      <c r="TU82" s="92">
        <v>0</v>
      </c>
      <c r="TV82" s="92">
        <v>0</v>
      </c>
      <c r="TW82" s="92">
        <v>0</v>
      </c>
      <c r="TX82" s="92">
        <v>0</v>
      </c>
      <c r="TY82" s="92">
        <v>0</v>
      </c>
      <c r="TZ82" s="92">
        <v>0</v>
      </c>
      <c r="UA82" s="92">
        <v>0</v>
      </c>
      <c r="UB82" s="92">
        <v>0</v>
      </c>
      <c r="UC82" s="92">
        <v>0</v>
      </c>
      <c r="UD82" s="92">
        <v>0</v>
      </c>
      <c r="UE82" s="92">
        <v>0</v>
      </c>
      <c r="UF82" s="92">
        <v>0</v>
      </c>
      <c r="UG82" s="92">
        <v>0</v>
      </c>
      <c r="UH82" s="92">
        <v>0</v>
      </c>
      <c r="UI82" s="92">
        <v>0</v>
      </c>
      <c r="UJ82" s="92">
        <v>0</v>
      </c>
      <c r="UK82" s="92">
        <v>0</v>
      </c>
      <c r="UL82" s="92">
        <v>0</v>
      </c>
      <c r="UM82" s="92">
        <v>0</v>
      </c>
      <c r="UN82" s="92">
        <v>0</v>
      </c>
      <c r="UO82" s="92">
        <v>0</v>
      </c>
      <c r="UP82" s="92">
        <v>0</v>
      </c>
      <c r="UQ82" s="92">
        <v>0</v>
      </c>
      <c r="UR82" s="92">
        <v>0</v>
      </c>
      <c r="US82" s="92">
        <v>0</v>
      </c>
      <c r="UT82" s="92">
        <v>0</v>
      </c>
      <c r="UU82" s="92">
        <v>0</v>
      </c>
      <c r="UV82" s="92">
        <v>0</v>
      </c>
      <c r="UW82" s="92">
        <v>0</v>
      </c>
      <c r="UX82" s="92">
        <v>0</v>
      </c>
      <c r="UY82" s="92">
        <v>0</v>
      </c>
      <c r="UZ82" s="92">
        <v>0</v>
      </c>
      <c r="VA82" s="92">
        <v>0</v>
      </c>
      <c r="VB82" s="92">
        <v>0</v>
      </c>
      <c r="VC82" s="92">
        <v>0</v>
      </c>
      <c r="VD82" s="92">
        <v>0</v>
      </c>
      <c r="VE82" s="92">
        <v>0</v>
      </c>
      <c r="VF82" s="92">
        <v>0</v>
      </c>
      <c r="VG82" s="92">
        <v>0</v>
      </c>
      <c r="VH82" s="92">
        <v>0</v>
      </c>
      <c r="VI82" s="92">
        <v>0</v>
      </c>
      <c r="VJ82" s="92">
        <v>0</v>
      </c>
      <c r="VK82" s="92">
        <v>0</v>
      </c>
      <c r="VL82" s="92">
        <v>0</v>
      </c>
      <c r="VM82" s="92">
        <v>0</v>
      </c>
      <c r="VN82" s="92">
        <v>0</v>
      </c>
      <c r="VO82" s="92">
        <v>0</v>
      </c>
      <c r="VP82" s="92">
        <v>0</v>
      </c>
      <c r="VQ82" s="92">
        <v>0</v>
      </c>
      <c r="VR82" s="92">
        <v>0</v>
      </c>
      <c r="VS82" s="92">
        <v>0</v>
      </c>
      <c r="VT82" s="92">
        <v>0</v>
      </c>
      <c r="VU82" s="92">
        <v>0</v>
      </c>
      <c r="VV82" s="92">
        <v>0</v>
      </c>
      <c r="VW82" s="92">
        <v>0</v>
      </c>
      <c r="VX82" s="92">
        <v>0</v>
      </c>
      <c r="VY82" s="92">
        <v>0</v>
      </c>
      <c r="VZ82" s="92">
        <v>0</v>
      </c>
      <c r="WA82" s="92">
        <v>0</v>
      </c>
      <c r="WB82" s="92">
        <v>0</v>
      </c>
      <c r="WC82" s="92">
        <v>0.49207218888888898</v>
      </c>
    </row>
    <row r="83" spans="2:601" ht="13.5" customHeight="1">
      <c r="B83" s="851" t="s">
        <v>2774</v>
      </c>
      <c r="C83" s="92">
        <v>0</v>
      </c>
      <c r="D83" s="92">
        <v>0</v>
      </c>
      <c r="E83" s="92">
        <v>0</v>
      </c>
      <c r="F83" s="92">
        <v>0</v>
      </c>
      <c r="G83" s="92">
        <v>0</v>
      </c>
      <c r="H83" s="92">
        <v>0</v>
      </c>
      <c r="I83" s="92">
        <v>0</v>
      </c>
      <c r="J83" s="92">
        <v>0</v>
      </c>
      <c r="K83" s="92">
        <v>0</v>
      </c>
      <c r="L83" s="92">
        <v>0</v>
      </c>
      <c r="M83" s="92">
        <v>0</v>
      </c>
      <c r="N83" s="92">
        <v>0</v>
      </c>
      <c r="O83" s="92">
        <v>0</v>
      </c>
      <c r="P83" s="92">
        <v>0</v>
      </c>
      <c r="Q83" s="92">
        <v>0</v>
      </c>
      <c r="R83" s="92">
        <v>0</v>
      </c>
      <c r="S83" s="92">
        <v>0</v>
      </c>
      <c r="T83" s="92">
        <v>0</v>
      </c>
      <c r="U83" s="92">
        <v>0</v>
      </c>
      <c r="V83" s="92">
        <v>0</v>
      </c>
      <c r="W83" s="92">
        <v>0</v>
      </c>
      <c r="X83" s="92">
        <v>0</v>
      </c>
      <c r="Y83" s="92">
        <v>0</v>
      </c>
      <c r="Z83" s="92">
        <v>0</v>
      </c>
      <c r="AA83" s="92">
        <v>0</v>
      </c>
      <c r="AB83" s="92">
        <v>0</v>
      </c>
      <c r="AC83" s="92">
        <v>0</v>
      </c>
      <c r="AD83" s="92">
        <v>0</v>
      </c>
      <c r="AE83" s="92">
        <v>0</v>
      </c>
      <c r="AF83" s="92">
        <v>0</v>
      </c>
      <c r="AG83" s="92">
        <v>0</v>
      </c>
      <c r="AH83" s="92">
        <v>0</v>
      </c>
      <c r="AI83" s="92">
        <v>0</v>
      </c>
      <c r="AJ83" s="92">
        <v>0</v>
      </c>
      <c r="AK83" s="92">
        <v>0</v>
      </c>
      <c r="AL83" s="92">
        <v>0</v>
      </c>
      <c r="AM83" s="92">
        <v>0</v>
      </c>
      <c r="AN83" s="92">
        <v>0</v>
      </c>
      <c r="AO83" s="92">
        <v>0</v>
      </c>
      <c r="AP83" s="92">
        <v>0</v>
      </c>
      <c r="AQ83" s="92">
        <v>0</v>
      </c>
      <c r="AR83" s="92">
        <v>0</v>
      </c>
      <c r="AS83" s="92">
        <v>0</v>
      </c>
      <c r="AT83" s="92">
        <v>0</v>
      </c>
      <c r="AU83" s="92">
        <v>0</v>
      </c>
      <c r="AV83" s="92">
        <v>0</v>
      </c>
      <c r="AW83" s="92">
        <v>0</v>
      </c>
      <c r="AX83" s="92">
        <v>0</v>
      </c>
      <c r="AY83" s="92">
        <v>0</v>
      </c>
      <c r="AZ83" s="92">
        <v>0</v>
      </c>
      <c r="BA83" s="92">
        <v>0</v>
      </c>
      <c r="BB83" s="92">
        <v>0</v>
      </c>
      <c r="BC83" s="92">
        <v>0</v>
      </c>
      <c r="BD83" s="92">
        <v>0</v>
      </c>
      <c r="BE83" s="92">
        <v>0</v>
      </c>
      <c r="BF83" s="92">
        <v>0</v>
      </c>
      <c r="BG83" s="92">
        <v>0</v>
      </c>
      <c r="BH83" s="92">
        <v>0</v>
      </c>
      <c r="BI83" s="92">
        <v>0</v>
      </c>
      <c r="BJ83" s="92">
        <v>0</v>
      </c>
      <c r="BK83" s="92">
        <v>0</v>
      </c>
      <c r="BL83" s="92">
        <v>0</v>
      </c>
      <c r="BM83" s="92">
        <v>0</v>
      </c>
      <c r="BN83" s="92">
        <v>0</v>
      </c>
      <c r="BO83" s="92">
        <v>0</v>
      </c>
      <c r="BP83" s="92">
        <v>0</v>
      </c>
      <c r="BQ83" s="92">
        <v>0</v>
      </c>
      <c r="BR83" s="92">
        <v>0</v>
      </c>
      <c r="BS83" s="92">
        <v>0</v>
      </c>
      <c r="BT83" s="92">
        <v>0</v>
      </c>
      <c r="BU83" s="92">
        <v>0</v>
      </c>
      <c r="BV83" s="92">
        <v>0</v>
      </c>
      <c r="BW83" s="92">
        <v>0</v>
      </c>
      <c r="BX83" s="92">
        <v>0</v>
      </c>
      <c r="BY83" s="92">
        <v>0</v>
      </c>
      <c r="BZ83" s="92">
        <v>0</v>
      </c>
      <c r="CA83" s="92">
        <v>0</v>
      </c>
      <c r="CB83" s="92">
        <v>0</v>
      </c>
      <c r="CC83" s="92">
        <v>0</v>
      </c>
      <c r="CD83" s="92">
        <v>0</v>
      </c>
      <c r="CE83" s="92">
        <v>0</v>
      </c>
      <c r="CF83" s="92">
        <v>0</v>
      </c>
      <c r="CG83" s="92">
        <v>0</v>
      </c>
      <c r="CH83" s="92">
        <v>0</v>
      </c>
      <c r="CI83" s="92">
        <v>0</v>
      </c>
      <c r="CJ83" s="92">
        <v>0</v>
      </c>
      <c r="CK83" s="92">
        <v>0</v>
      </c>
      <c r="CL83" s="92">
        <v>0</v>
      </c>
      <c r="CM83" s="92">
        <v>0</v>
      </c>
      <c r="CN83" s="92">
        <v>0</v>
      </c>
      <c r="CO83" s="92">
        <v>0</v>
      </c>
      <c r="CP83" s="92">
        <v>0</v>
      </c>
      <c r="CQ83" s="92">
        <v>0</v>
      </c>
      <c r="CR83" s="92">
        <v>0</v>
      </c>
      <c r="CS83" s="92">
        <v>0</v>
      </c>
      <c r="CT83" s="92">
        <v>0</v>
      </c>
      <c r="CU83" s="92">
        <v>0</v>
      </c>
      <c r="CV83" s="92">
        <v>0</v>
      </c>
      <c r="CW83" s="92">
        <v>0</v>
      </c>
      <c r="CX83" s="92">
        <v>0</v>
      </c>
      <c r="CY83" s="92">
        <v>0</v>
      </c>
      <c r="CZ83" s="92">
        <v>0</v>
      </c>
      <c r="DA83" s="92">
        <v>0</v>
      </c>
      <c r="DB83" s="92">
        <v>0</v>
      </c>
      <c r="DC83" s="92">
        <v>0</v>
      </c>
      <c r="DD83" s="92">
        <v>0</v>
      </c>
      <c r="DE83" s="92">
        <v>0</v>
      </c>
      <c r="DF83" s="92">
        <v>0</v>
      </c>
      <c r="DG83" s="92">
        <v>0</v>
      </c>
      <c r="DH83" s="92">
        <v>0</v>
      </c>
      <c r="DI83" s="92">
        <v>0</v>
      </c>
      <c r="DJ83" s="92">
        <v>0</v>
      </c>
      <c r="DK83" s="92">
        <v>0</v>
      </c>
      <c r="DL83" s="92">
        <v>0</v>
      </c>
      <c r="DM83" s="92">
        <v>0</v>
      </c>
      <c r="DN83" s="92">
        <v>0</v>
      </c>
      <c r="DO83" s="92">
        <v>0</v>
      </c>
      <c r="DP83" s="92">
        <v>0</v>
      </c>
      <c r="DQ83" s="92">
        <v>0</v>
      </c>
      <c r="DR83" s="92">
        <v>0</v>
      </c>
      <c r="DS83" s="92">
        <v>0</v>
      </c>
      <c r="DT83" s="92">
        <v>0</v>
      </c>
      <c r="DU83" s="92">
        <v>0</v>
      </c>
      <c r="DV83" s="92">
        <v>0</v>
      </c>
      <c r="DW83" s="92">
        <v>0</v>
      </c>
      <c r="DX83" s="92">
        <v>0</v>
      </c>
      <c r="DY83" s="92">
        <v>0</v>
      </c>
      <c r="DZ83" s="92">
        <v>0</v>
      </c>
      <c r="EA83" s="92">
        <v>0</v>
      </c>
      <c r="EB83" s="92">
        <v>0</v>
      </c>
      <c r="EC83" s="92">
        <v>0</v>
      </c>
      <c r="ED83" s="92">
        <v>0</v>
      </c>
      <c r="EE83" s="92">
        <v>0</v>
      </c>
      <c r="EF83" s="92">
        <v>0</v>
      </c>
      <c r="EG83" s="92">
        <v>0</v>
      </c>
      <c r="EH83" s="92">
        <v>0</v>
      </c>
      <c r="EI83" s="92">
        <v>0</v>
      </c>
      <c r="EJ83" s="92">
        <v>0</v>
      </c>
      <c r="EK83" s="92">
        <v>0</v>
      </c>
      <c r="EL83" s="92">
        <v>0</v>
      </c>
      <c r="EM83" s="92">
        <v>0</v>
      </c>
      <c r="EN83" s="92">
        <v>0</v>
      </c>
      <c r="EO83" s="92">
        <v>0</v>
      </c>
      <c r="EP83" s="92">
        <v>0</v>
      </c>
      <c r="EQ83" s="92">
        <v>0</v>
      </c>
      <c r="ER83" s="92">
        <v>0</v>
      </c>
      <c r="ES83" s="92">
        <v>0</v>
      </c>
      <c r="ET83" s="92">
        <v>0</v>
      </c>
      <c r="EU83" s="92">
        <v>0</v>
      </c>
      <c r="EV83" s="92">
        <v>0</v>
      </c>
      <c r="EW83" s="92">
        <v>0</v>
      </c>
      <c r="EX83" s="92">
        <v>0</v>
      </c>
      <c r="EY83" s="92">
        <v>0</v>
      </c>
      <c r="EZ83" s="92">
        <v>0</v>
      </c>
      <c r="FA83" s="92">
        <v>0</v>
      </c>
      <c r="FB83" s="92">
        <v>0</v>
      </c>
      <c r="FC83" s="92">
        <v>0</v>
      </c>
      <c r="FD83" s="92">
        <v>0</v>
      </c>
      <c r="FE83" s="92">
        <v>0</v>
      </c>
      <c r="FF83" s="92">
        <v>0</v>
      </c>
      <c r="FG83" s="92">
        <v>0</v>
      </c>
      <c r="FH83" s="92">
        <v>0</v>
      </c>
      <c r="FI83" s="92">
        <v>0</v>
      </c>
      <c r="FJ83" s="92">
        <v>0</v>
      </c>
      <c r="FK83" s="92">
        <v>0</v>
      </c>
      <c r="FL83" s="92">
        <v>0</v>
      </c>
      <c r="FM83" s="92">
        <v>0</v>
      </c>
      <c r="FN83" s="92">
        <v>0</v>
      </c>
      <c r="FO83" s="92">
        <v>0</v>
      </c>
      <c r="FP83" s="92">
        <v>0</v>
      </c>
      <c r="FQ83" s="92">
        <v>0</v>
      </c>
      <c r="FR83" s="92">
        <v>0</v>
      </c>
      <c r="FS83" s="92">
        <v>0</v>
      </c>
      <c r="FT83" s="92">
        <v>0</v>
      </c>
      <c r="FU83" s="92">
        <v>0</v>
      </c>
      <c r="FV83" s="92">
        <v>0</v>
      </c>
      <c r="FW83" s="92">
        <v>0</v>
      </c>
      <c r="FX83" s="92">
        <v>0</v>
      </c>
      <c r="FY83" s="92">
        <v>0</v>
      </c>
      <c r="FZ83" s="92">
        <v>0</v>
      </c>
      <c r="GA83" s="92">
        <v>0</v>
      </c>
      <c r="GB83" s="92">
        <v>0</v>
      </c>
      <c r="GC83" s="92">
        <v>0</v>
      </c>
      <c r="GD83" s="92">
        <v>0</v>
      </c>
      <c r="GE83" s="92">
        <v>0</v>
      </c>
      <c r="GF83" s="92">
        <v>0</v>
      </c>
      <c r="GG83" s="92">
        <v>0</v>
      </c>
      <c r="GH83" s="92">
        <v>0</v>
      </c>
      <c r="GI83" s="92">
        <v>0</v>
      </c>
      <c r="GJ83" s="92">
        <v>0</v>
      </c>
      <c r="GK83" s="92">
        <v>0</v>
      </c>
      <c r="GL83" s="92">
        <v>0</v>
      </c>
      <c r="GM83" s="92">
        <v>0</v>
      </c>
      <c r="GN83" s="92">
        <v>0</v>
      </c>
      <c r="GO83" s="92">
        <v>0</v>
      </c>
      <c r="GP83" s="92">
        <v>0</v>
      </c>
      <c r="GQ83" s="92">
        <v>0</v>
      </c>
      <c r="GR83" s="92">
        <v>0</v>
      </c>
      <c r="GS83" s="92">
        <v>0</v>
      </c>
      <c r="GT83" s="92">
        <v>0</v>
      </c>
      <c r="GU83" s="92">
        <v>0</v>
      </c>
      <c r="GV83" s="92">
        <v>0</v>
      </c>
      <c r="GW83" s="92">
        <v>0</v>
      </c>
      <c r="GX83" s="92">
        <v>0</v>
      </c>
      <c r="GY83" s="92">
        <v>0</v>
      </c>
      <c r="GZ83" s="92">
        <v>0</v>
      </c>
      <c r="HA83" s="92">
        <v>0</v>
      </c>
      <c r="HB83" s="92">
        <v>0</v>
      </c>
      <c r="HC83" s="92">
        <v>0</v>
      </c>
      <c r="HD83" s="92">
        <v>0</v>
      </c>
      <c r="HE83" s="92">
        <v>0</v>
      </c>
      <c r="HF83" s="92">
        <v>0</v>
      </c>
      <c r="HG83" s="92">
        <v>0</v>
      </c>
      <c r="HH83" s="92">
        <v>0</v>
      </c>
      <c r="HI83" s="92">
        <v>0</v>
      </c>
      <c r="HJ83" s="92">
        <v>0</v>
      </c>
      <c r="HK83" s="92">
        <v>0</v>
      </c>
      <c r="HL83" s="92">
        <v>0</v>
      </c>
      <c r="HM83" s="92">
        <v>0</v>
      </c>
      <c r="HN83" s="92">
        <v>0</v>
      </c>
      <c r="HO83" s="92">
        <v>0</v>
      </c>
      <c r="HP83" s="92">
        <v>0</v>
      </c>
      <c r="HQ83" s="92">
        <v>0</v>
      </c>
      <c r="HR83" s="92">
        <v>0</v>
      </c>
      <c r="HS83" s="92">
        <v>0</v>
      </c>
      <c r="HT83" s="92">
        <v>0</v>
      </c>
      <c r="HU83" s="92">
        <v>0</v>
      </c>
      <c r="HV83" s="92">
        <v>0</v>
      </c>
      <c r="HW83" s="92">
        <v>0</v>
      </c>
      <c r="HX83" s="92">
        <v>0</v>
      </c>
      <c r="HY83" s="92">
        <v>0</v>
      </c>
      <c r="HZ83" s="92">
        <v>0</v>
      </c>
      <c r="IA83" s="92">
        <v>0</v>
      </c>
      <c r="IB83" s="92">
        <v>0</v>
      </c>
      <c r="IC83" s="92">
        <v>0</v>
      </c>
      <c r="ID83" s="92">
        <v>0</v>
      </c>
      <c r="IE83" s="92">
        <v>0</v>
      </c>
      <c r="IF83" s="92">
        <v>0</v>
      </c>
      <c r="IG83" s="92">
        <v>0</v>
      </c>
      <c r="IH83" s="92">
        <v>0</v>
      </c>
      <c r="II83" s="92">
        <v>0</v>
      </c>
      <c r="IJ83" s="92">
        <v>0</v>
      </c>
      <c r="IK83" s="92">
        <v>0</v>
      </c>
      <c r="IL83" s="92">
        <v>0</v>
      </c>
      <c r="IM83" s="92">
        <v>0</v>
      </c>
      <c r="IN83" s="92">
        <v>0</v>
      </c>
      <c r="IO83" s="92">
        <v>0</v>
      </c>
      <c r="IP83" s="92">
        <v>0</v>
      </c>
      <c r="IQ83" s="92">
        <v>0</v>
      </c>
      <c r="IR83" s="92">
        <v>0</v>
      </c>
      <c r="IS83" s="92">
        <v>0</v>
      </c>
      <c r="IT83" s="92">
        <v>0</v>
      </c>
      <c r="IU83" s="92">
        <v>0</v>
      </c>
      <c r="IV83" s="92">
        <v>0</v>
      </c>
      <c r="IW83" s="92">
        <v>0</v>
      </c>
      <c r="IX83" s="92">
        <v>0</v>
      </c>
      <c r="IY83" s="92">
        <v>0</v>
      </c>
      <c r="IZ83" s="92">
        <v>0</v>
      </c>
      <c r="JA83" s="92">
        <v>0</v>
      </c>
      <c r="JB83" s="92">
        <v>0</v>
      </c>
      <c r="JC83" s="92">
        <v>0</v>
      </c>
      <c r="JD83" s="92">
        <v>0</v>
      </c>
      <c r="JE83" s="92">
        <v>0</v>
      </c>
      <c r="JF83" s="92">
        <v>0</v>
      </c>
      <c r="JG83" s="92">
        <v>0</v>
      </c>
      <c r="JH83" s="92">
        <v>0</v>
      </c>
      <c r="JI83" s="92">
        <v>0</v>
      </c>
      <c r="JJ83" s="92">
        <v>0</v>
      </c>
      <c r="JK83" s="92">
        <v>0</v>
      </c>
      <c r="JL83" s="92">
        <v>0</v>
      </c>
      <c r="JM83" s="92">
        <v>0</v>
      </c>
      <c r="JN83" s="92">
        <v>0</v>
      </c>
      <c r="JO83" s="92">
        <v>0</v>
      </c>
      <c r="JP83" s="92">
        <v>0</v>
      </c>
      <c r="JQ83" s="92">
        <v>0</v>
      </c>
      <c r="JR83" s="92">
        <v>0</v>
      </c>
      <c r="JS83" s="92">
        <v>0</v>
      </c>
      <c r="JT83" s="92">
        <v>0</v>
      </c>
      <c r="JU83" s="92">
        <v>0</v>
      </c>
      <c r="JV83" s="92">
        <v>0</v>
      </c>
      <c r="JW83" s="92">
        <v>0</v>
      </c>
      <c r="JX83" s="92">
        <v>0</v>
      </c>
      <c r="JY83" s="92">
        <v>0</v>
      </c>
      <c r="JZ83" s="92">
        <v>0</v>
      </c>
      <c r="KA83" s="92">
        <v>0</v>
      </c>
      <c r="KB83" s="92">
        <v>0</v>
      </c>
      <c r="KC83" s="92">
        <v>0</v>
      </c>
      <c r="KD83" s="92">
        <v>0</v>
      </c>
      <c r="KE83" s="92">
        <v>0</v>
      </c>
      <c r="KF83" s="92">
        <v>0</v>
      </c>
      <c r="KG83" s="92">
        <v>0</v>
      </c>
      <c r="KH83" s="92">
        <v>0</v>
      </c>
      <c r="KI83" s="92">
        <v>0</v>
      </c>
      <c r="KJ83" s="92">
        <v>0</v>
      </c>
      <c r="KK83" s="92">
        <v>0</v>
      </c>
      <c r="KL83" s="92">
        <v>0</v>
      </c>
      <c r="KM83" s="92">
        <v>0</v>
      </c>
      <c r="KN83" s="92">
        <v>0</v>
      </c>
      <c r="KO83" s="92">
        <v>0</v>
      </c>
      <c r="KP83" s="92">
        <v>0</v>
      </c>
      <c r="KQ83" s="92">
        <v>0</v>
      </c>
      <c r="KR83" s="92">
        <v>0</v>
      </c>
      <c r="KS83" s="92">
        <v>0</v>
      </c>
      <c r="KT83" s="92">
        <v>0</v>
      </c>
      <c r="KU83" s="92">
        <v>0</v>
      </c>
      <c r="KV83" s="92">
        <v>0</v>
      </c>
      <c r="KW83" s="92">
        <v>0</v>
      </c>
      <c r="KX83" s="92">
        <v>0</v>
      </c>
      <c r="KY83" s="92">
        <v>0</v>
      </c>
      <c r="KZ83" s="92">
        <v>0</v>
      </c>
      <c r="LA83" s="92">
        <v>0</v>
      </c>
      <c r="LB83" s="92">
        <v>0</v>
      </c>
      <c r="LC83" s="92">
        <v>0</v>
      </c>
      <c r="LD83" s="92">
        <v>0</v>
      </c>
      <c r="LE83" s="92">
        <v>0</v>
      </c>
      <c r="LF83" s="92">
        <v>0</v>
      </c>
      <c r="LG83" s="92">
        <v>0</v>
      </c>
      <c r="LH83" s="92">
        <v>0</v>
      </c>
      <c r="LI83" s="92">
        <v>0</v>
      </c>
      <c r="LJ83" s="92">
        <v>0</v>
      </c>
      <c r="LK83" s="92">
        <v>0</v>
      </c>
      <c r="LL83" s="92">
        <v>0</v>
      </c>
      <c r="LM83" s="92">
        <v>0</v>
      </c>
      <c r="LN83" s="92">
        <v>0</v>
      </c>
      <c r="LO83" s="92">
        <v>0</v>
      </c>
      <c r="LP83" s="92">
        <v>0</v>
      </c>
      <c r="LQ83" s="92">
        <v>0</v>
      </c>
      <c r="LR83" s="92">
        <v>0</v>
      </c>
      <c r="LS83" s="92">
        <v>0</v>
      </c>
      <c r="LT83" s="92">
        <v>0</v>
      </c>
      <c r="LU83" s="92">
        <v>0</v>
      </c>
      <c r="LV83" s="92">
        <v>0</v>
      </c>
      <c r="LW83" s="92">
        <v>0</v>
      </c>
      <c r="LX83" s="92">
        <v>0</v>
      </c>
      <c r="LY83" s="92">
        <v>0</v>
      </c>
      <c r="LZ83" s="92">
        <v>0</v>
      </c>
      <c r="MA83" s="92">
        <v>0</v>
      </c>
      <c r="MB83" s="92">
        <v>0</v>
      </c>
      <c r="MC83" s="92">
        <v>0</v>
      </c>
      <c r="MD83" s="92">
        <v>0</v>
      </c>
      <c r="ME83" s="92">
        <v>0</v>
      </c>
      <c r="MF83" s="92">
        <v>0</v>
      </c>
      <c r="MG83" s="92">
        <v>0</v>
      </c>
      <c r="MH83" s="92">
        <v>0</v>
      </c>
      <c r="MI83" s="92">
        <v>0</v>
      </c>
      <c r="MJ83" s="92">
        <v>0</v>
      </c>
      <c r="MK83" s="92">
        <v>0</v>
      </c>
      <c r="ML83" s="92">
        <v>0</v>
      </c>
      <c r="MM83" s="92">
        <v>0</v>
      </c>
      <c r="MN83" s="92">
        <v>0</v>
      </c>
      <c r="MO83" s="92">
        <v>0</v>
      </c>
      <c r="MP83" s="92">
        <v>0</v>
      </c>
      <c r="MQ83" s="92">
        <v>0</v>
      </c>
      <c r="MR83" s="92">
        <v>0</v>
      </c>
      <c r="MS83" s="92">
        <v>0</v>
      </c>
      <c r="MT83" s="92">
        <v>0</v>
      </c>
      <c r="MU83" s="92">
        <v>0</v>
      </c>
      <c r="MV83" s="92">
        <v>0</v>
      </c>
      <c r="MW83" s="92">
        <v>0</v>
      </c>
      <c r="MX83" s="92">
        <v>0</v>
      </c>
      <c r="MY83" s="92">
        <v>0</v>
      </c>
      <c r="MZ83" s="92">
        <v>0</v>
      </c>
      <c r="NA83" s="92">
        <v>0</v>
      </c>
      <c r="NB83" s="92">
        <v>0</v>
      </c>
      <c r="NC83" s="92">
        <v>0</v>
      </c>
      <c r="ND83" s="92">
        <v>0</v>
      </c>
      <c r="NE83" s="92">
        <v>0</v>
      </c>
      <c r="NF83" s="92">
        <v>0</v>
      </c>
      <c r="NG83" s="92">
        <v>0</v>
      </c>
      <c r="NH83" s="92">
        <v>0</v>
      </c>
      <c r="NI83" s="92">
        <v>0</v>
      </c>
      <c r="NJ83" s="92">
        <v>0</v>
      </c>
      <c r="NK83" s="92">
        <v>0</v>
      </c>
      <c r="NL83" s="92">
        <v>0</v>
      </c>
      <c r="NM83" s="92">
        <v>0</v>
      </c>
      <c r="NN83" s="92">
        <v>0</v>
      </c>
      <c r="NO83" s="92">
        <v>0</v>
      </c>
      <c r="NP83" s="92">
        <v>0</v>
      </c>
      <c r="NQ83" s="92">
        <v>0</v>
      </c>
      <c r="NR83" s="92">
        <v>0</v>
      </c>
      <c r="NS83" s="92">
        <v>0</v>
      </c>
      <c r="NT83" s="92">
        <v>0</v>
      </c>
      <c r="NU83" s="92">
        <v>0</v>
      </c>
      <c r="NV83" s="92">
        <v>0</v>
      </c>
      <c r="NW83" s="92">
        <v>0</v>
      </c>
      <c r="NX83" s="92">
        <v>0</v>
      </c>
      <c r="NY83" s="92">
        <v>0</v>
      </c>
      <c r="NZ83" s="92">
        <v>0</v>
      </c>
      <c r="OA83" s="92">
        <v>0</v>
      </c>
      <c r="OB83" s="92">
        <v>0</v>
      </c>
      <c r="OC83" s="92">
        <v>0</v>
      </c>
      <c r="OD83" s="92">
        <v>0</v>
      </c>
      <c r="OE83" s="92">
        <v>0</v>
      </c>
      <c r="OF83" s="92">
        <v>0</v>
      </c>
      <c r="OG83" s="92">
        <v>0</v>
      </c>
      <c r="OH83" s="92">
        <v>0</v>
      </c>
      <c r="OI83" s="92">
        <v>0</v>
      </c>
      <c r="OJ83" s="92">
        <v>0</v>
      </c>
      <c r="OK83" s="92">
        <v>0</v>
      </c>
      <c r="OL83" s="92">
        <v>0</v>
      </c>
      <c r="OM83" s="92">
        <v>0</v>
      </c>
      <c r="ON83" s="92">
        <v>0</v>
      </c>
      <c r="OO83" s="92">
        <v>0</v>
      </c>
      <c r="OP83" s="92">
        <v>0</v>
      </c>
      <c r="OQ83" s="92">
        <v>0</v>
      </c>
      <c r="OR83" s="92">
        <v>0</v>
      </c>
      <c r="OS83" s="92">
        <v>0</v>
      </c>
      <c r="OT83" s="92">
        <v>0</v>
      </c>
      <c r="OU83" s="92">
        <v>0</v>
      </c>
      <c r="OV83" s="92">
        <v>0</v>
      </c>
      <c r="OW83" s="92">
        <v>0</v>
      </c>
      <c r="OX83" s="92">
        <v>0</v>
      </c>
      <c r="OY83" s="92">
        <v>0</v>
      </c>
      <c r="OZ83" s="92">
        <v>0</v>
      </c>
      <c r="PA83" s="92">
        <v>0</v>
      </c>
      <c r="PB83" s="92">
        <v>0</v>
      </c>
      <c r="PC83" s="92">
        <v>0</v>
      </c>
      <c r="PD83" s="92">
        <v>0</v>
      </c>
      <c r="PE83" s="92">
        <v>0</v>
      </c>
      <c r="PF83" s="92">
        <v>0</v>
      </c>
      <c r="PG83" s="92">
        <v>0</v>
      </c>
      <c r="PH83" s="92">
        <v>0</v>
      </c>
      <c r="PI83" s="92">
        <v>0</v>
      </c>
      <c r="PJ83" s="92">
        <v>0</v>
      </c>
      <c r="PK83" s="92">
        <v>0</v>
      </c>
      <c r="PL83" s="92">
        <v>0</v>
      </c>
      <c r="PM83" s="92">
        <v>0</v>
      </c>
      <c r="PN83" s="92">
        <v>0</v>
      </c>
      <c r="PO83" s="92">
        <v>0</v>
      </c>
      <c r="PP83" s="92">
        <v>0</v>
      </c>
      <c r="PQ83" s="92">
        <v>0</v>
      </c>
      <c r="PR83" s="92">
        <v>0</v>
      </c>
      <c r="PS83" s="92">
        <v>0</v>
      </c>
      <c r="PT83" s="92">
        <v>0</v>
      </c>
      <c r="PU83" s="92">
        <v>0</v>
      </c>
      <c r="PV83" s="92">
        <v>0</v>
      </c>
      <c r="PW83" s="92">
        <v>0</v>
      </c>
      <c r="PX83" s="92">
        <v>0</v>
      </c>
      <c r="PY83" s="92">
        <v>0</v>
      </c>
      <c r="PZ83" s="92">
        <v>0</v>
      </c>
      <c r="QA83" s="92">
        <v>0</v>
      </c>
      <c r="QB83" s="92">
        <v>0</v>
      </c>
      <c r="QC83" s="92">
        <v>0</v>
      </c>
      <c r="QD83" s="92">
        <v>0</v>
      </c>
      <c r="QE83" s="92">
        <v>0</v>
      </c>
      <c r="QF83" s="92">
        <v>0</v>
      </c>
      <c r="QG83" s="92">
        <v>0</v>
      </c>
      <c r="QH83" s="92">
        <v>0</v>
      </c>
      <c r="QI83" s="92">
        <v>0</v>
      </c>
      <c r="QJ83" s="92">
        <v>0</v>
      </c>
      <c r="QK83" s="92">
        <v>0</v>
      </c>
      <c r="QL83" s="92">
        <v>0</v>
      </c>
      <c r="QM83" s="92">
        <v>0</v>
      </c>
      <c r="QN83" s="92">
        <v>0</v>
      </c>
      <c r="QO83" s="92">
        <v>0</v>
      </c>
      <c r="QP83" s="92">
        <v>0</v>
      </c>
      <c r="QQ83" s="92">
        <v>0</v>
      </c>
      <c r="QR83" s="92">
        <v>0</v>
      </c>
      <c r="QS83" s="92">
        <v>0</v>
      </c>
      <c r="QT83" s="92">
        <v>0</v>
      </c>
      <c r="QU83" s="92">
        <v>0</v>
      </c>
      <c r="QV83" s="92">
        <v>0</v>
      </c>
      <c r="QW83" s="92">
        <v>0</v>
      </c>
      <c r="QX83" s="92">
        <v>0</v>
      </c>
      <c r="QY83" s="92">
        <v>0</v>
      </c>
      <c r="QZ83" s="92">
        <v>0</v>
      </c>
      <c r="RA83" s="92">
        <v>0</v>
      </c>
      <c r="RB83" s="92">
        <v>0</v>
      </c>
      <c r="RC83" s="92">
        <v>0</v>
      </c>
      <c r="RD83" s="92">
        <v>0</v>
      </c>
      <c r="RE83" s="92">
        <v>0</v>
      </c>
      <c r="RF83" s="92">
        <v>0</v>
      </c>
      <c r="RG83" s="92">
        <v>0</v>
      </c>
      <c r="RH83" s="92">
        <v>0</v>
      </c>
      <c r="RI83" s="92">
        <v>0</v>
      </c>
      <c r="RJ83" s="92">
        <v>0</v>
      </c>
      <c r="RK83" s="92">
        <v>0</v>
      </c>
      <c r="RL83" s="92">
        <v>0</v>
      </c>
      <c r="RM83" s="92">
        <v>0</v>
      </c>
      <c r="RN83" s="92">
        <v>0</v>
      </c>
      <c r="RO83" s="92">
        <v>0</v>
      </c>
      <c r="RP83" s="92">
        <v>0</v>
      </c>
      <c r="RQ83" s="92">
        <v>0</v>
      </c>
      <c r="RR83" s="92">
        <v>0</v>
      </c>
      <c r="RS83" s="92">
        <v>0</v>
      </c>
      <c r="RT83" s="92">
        <v>0</v>
      </c>
      <c r="RU83" s="92">
        <v>0</v>
      </c>
      <c r="RV83" s="92">
        <v>0</v>
      </c>
      <c r="RW83" s="92">
        <v>0</v>
      </c>
      <c r="RX83" s="92">
        <v>0</v>
      </c>
      <c r="RY83" s="92">
        <v>0</v>
      </c>
      <c r="RZ83" s="92">
        <v>0</v>
      </c>
      <c r="SA83" s="92">
        <v>0</v>
      </c>
      <c r="SB83" s="92">
        <v>0</v>
      </c>
      <c r="SC83" s="92">
        <v>0</v>
      </c>
      <c r="SD83" s="92">
        <v>0</v>
      </c>
      <c r="SE83" s="92">
        <v>0</v>
      </c>
      <c r="SF83" s="92">
        <v>0</v>
      </c>
      <c r="SG83" s="92">
        <v>0</v>
      </c>
      <c r="SH83" s="92">
        <v>0</v>
      </c>
      <c r="SI83" s="92">
        <v>0</v>
      </c>
      <c r="SJ83" s="92">
        <v>0</v>
      </c>
      <c r="SK83" s="92">
        <v>0</v>
      </c>
      <c r="SL83" s="92">
        <v>0</v>
      </c>
      <c r="SM83" s="92">
        <v>0</v>
      </c>
      <c r="SN83" s="92">
        <v>0</v>
      </c>
      <c r="SO83" s="92">
        <v>0</v>
      </c>
      <c r="SP83" s="92">
        <v>0</v>
      </c>
      <c r="SQ83" s="92">
        <v>0</v>
      </c>
      <c r="SR83" s="92">
        <v>0</v>
      </c>
      <c r="SS83" s="92">
        <v>0</v>
      </c>
      <c r="ST83" s="92">
        <v>0</v>
      </c>
      <c r="SU83" s="92">
        <v>0</v>
      </c>
      <c r="SV83" s="92">
        <v>0</v>
      </c>
      <c r="SW83" s="92">
        <v>0</v>
      </c>
      <c r="SX83" s="92">
        <v>0</v>
      </c>
      <c r="SY83" s="92">
        <v>0</v>
      </c>
      <c r="SZ83" s="92">
        <v>0</v>
      </c>
      <c r="TA83" s="92">
        <v>0</v>
      </c>
      <c r="TB83" s="92">
        <v>0</v>
      </c>
      <c r="TC83" s="92">
        <v>0</v>
      </c>
      <c r="TD83" s="92">
        <v>0</v>
      </c>
      <c r="TE83" s="92">
        <v>0</v>
      </c>
      <c r="TF83" s="92">
        <v>0</v>
      </c>
      <c r="TG83" s="92">
        <v>0</v>
      </c>
      <c r="TH83" s="92">
        <v>0</v>
      </c>
      <c r="TI83" s="92">
        <v>0</v>
      </c>
      <c r="TJ83" s="92">
        <v>0</v>
      </c>
      <c r="TK83" s="92">
        <v>0</v>
      </c>
      <c r="TL83" s="92">
        <v>0</v>
      </c>
      <c r="TM83" s="92">
        <v>0</v>
      </c>
      <c r="TN83" s="92">
        <v>0</v>
      </c>
      <c r="TO83" s="92">
        <v>0</v>
      </c>
      <c r="TP83" s="92">
        <v>0</v>
      </c>
      <c r="TQ83" s="92">
        <v>0</v>
      </c>
      <c r="TR83" s="92">
        <v>0</v>
      </c>
      <c r="TS83" s="92">
        <v>0</v>
      </c>
      <c r="TT83" s="92">
        <v>0</v>
      </c>
      <c r="TU83" s="92">
        <v>0</v>
      </c>
      <c r="TV83" s="92">
        <v>0</v>
      </c>
      <c r="TW83" s="92">
        <v>0</v>
      </c>
      <c r="TX83" s="92">
        <v>0</v>
      </c>
      <c r="TY83" s="92">
        <v>0</v>
      </c>
      <c r="TZ83" s="92">
        <v>0</v>
      </c>
      <c r="UA83" s="92">
        <v>0</v>
      </c>
      <c r="UB83" s="92">
        <v>0</v>
      </c>
      <c r="UC83" s="92">
        <v>0</v>
      </c>
      <c r="UD83" s="92">
        <v>0</v>
      </c>
      <c r="UE83" s="92">
        <v>0</v>
      </c>
      <c r="UF83" s="92">
        <v>0</v>
      </c>
      <c r="UG83" s="92">
        <v>0</v>
      </c>
      <c r="UH83" s="92">
        <v>0</v>
      </c>
      <c r="UI83" s="92">
        <v>0</v>
      </c>
      <c r="UJ83" s="92">
        <v>0</v>
      </c>
      <c r="UK83" s="92">
        <v>0</v>
      </c>
      <c r="UL83" s="92">
        <v>0</v>
      </c>
      <c r="UM83" s="92">
        <v>0</v>
      </c>
      <c r="UN83" s="92">
        <v>0</v>
      </c>
      <c r="UO83" s="92">
        <v>0</v>
      </c>
      <c r="UP83" s="92">
        <v>0</v>
      </c>
      <c r="UQ83" s="92">
        <v>0</v>
      </c>
      <c r="UR83" s="92">
        <v>0</v>
      </c>
      <c r="US83" s="92">
        <v>0</v>
      </c>
      <c r="UT83" s="92">
        <v>0</v>
      </c>
      <c r="UU83" s="92">
        <v>0</v>
      </c>
      <c r="UV83" s="92">
        <v>0</v>
      </c>
      <c r="UW83" s="92">
        <v>0</v>
      </c>
      <c r="UX83" s="92">
        <v>0</v>
      </c>
      <c r="UY83" s="92">
        <v>0</v>
      </c>
      <c r="UZ83" s="92">
        <v>0</v>
      </c>
      <c r="VA83" s="92">
        <v>0</v>
      </c>
      <c r="VB83" s="92">
        <v>0</v>
      </c>
      <c r="VC83" s="92">
        <v>0</v>
      </c>
      <c r="VD83" s="92">
        <v>0</v>
      </c>
      <c r="VE83" s="92">
        <v>0</v>
      </c>
      <c r="VF83" s="92">
        <v>0</v>
      </c>
      <c r="VG83" s="92">
        <v>0</v>
      </c>
      <c r="VH83" s="92">
        <v>0</v>
      </c>
      <c r="VI83" s="92">
        <v>0</v>
      </c>
      <c r="VJ83" s="92">
        <v>0</v>
      </c>
      <c r="VK83" s="92">
        <v>0</v>
      </c>
      <c r="VL83" s="92">
        <v>0</v>
      </c>
      <c r="VM83" s="92">
        <v>0</v>
      </c>
      <c r="VN83" s="92">
        <v>0</v>
      </c>
      <c r="VO83" s="92">
        <v>0</v>
      </c>
      <c r="VP83" s="92">
        <v>0</v>
      </c>
      <c r="VQ83" s="92">
        <v>0</v>
      </c>
      <c r="VR83" s="92">
        <v>0</v>
      </c>
      <c r="VS83" s="92">
        <v>0</v>
      </c>
      <c r="VT83" s="92">
        <v>0</v>
      </c>
      <c r="VU83" s="92">
        <v>0</v>
      </c>
      <c r="VV83" s="92">
        <v>0</v>
      </c>
      <c r="VW83" s="92">
        <v>0</v>
      </c>
      <c r="VX83" s="92">
        <v>0</v>
      </c>
      <c r="VY83" s="92">
        <v>0</v>
      </c>
      <c r="VZ83" s="92">
        <v>0</v>
      </c>
      <c r="WA83" s="92">
        <v>0</v>
      </c>
      <c r="WB83" s="92">
        <v>0</v>
      </c>
      <c r="WC83" s="92">
        <v>0</v>
      </c>
    </row>
    <row r="84" spans="2:601" ht="13.5" customHeight="1">
      <c r="B84" s="851" t="s">
        <v>2775</v>
      </c>
      <c r="C84" s="92">
        <v>0</v>
      </c>
      <c r="D84" s="92">
        <v>36319.101999999999</v>
      </c>
      <c r="E84" s="92">
        <v>-133.66663500000001</v>
      </c>
      <c r="F84" s="92">
        <v>2005.5460800000001</v>
      </c>
      <c r="G84" s="92">
        <v>0.39393477700000001</v>
      </c>
      <c r="H84" s="92">
        <v>2.1544083400000001E-8</v>
      </c>
      <c r="I84" s="92">
        <v>4.72931237E-8</v>
      </c>
      <c r="J84" s="92">
        <v>1.9843268699999999E-8</v>
      </c>
      <c r="K84" s="92">
        <v>7.1972692800000003E-7</v>
      </c>
      <c r="L84" s="92">
        <v>1.49148122E-7</v>
      </c>
      <c r="M84" s="92">
        <v>4.2225208900000002E-7</v>
      </c>
      <c r="N84" s="92">
        <v>0</v>
      </c>
      <c r="O84" s="92">
        <v>5.2039400400000002E-8</v>
      </c>
      <c r="P84" s="92">
        <v>1.3132874800000001E-9</v>
      </c>
      <c r="Q84" s="92">
        <v>5.5102971200000005E-10</v>
      </c>
      <c r="R84" s="92">
        <v>3.0079450999999998E-7</v>
      </c>
      <c r="S84" s="92">
        <v>3.6655961799999999E-8</v>
      </c>
      <c r="T84" s="92">
        <v>5.0459775E-7</v>
      </c>
      <c r="U84" s="92">
        <v>2.7158309699999998E-4</v>
      </c>
      <c r="V84" s="92">
        <v>4.1897270499999997E-3</v>
      </c>
      <c r="W84" s="92">
        <v>1.7575008999999999</v>
      </c>
      <c r="X84" s="92">
        <v>0</v>
      </c>
      <c r="Y84" s="92">
        <v>1.14791194E-2</v>
      </c>
      <c r="Z84" s="92">
        <v>4.1571756200000002E-7</v>
      </c>
      <c r="AA84" s="92">
        <v>3.2813076300000002E-5</v>
      </c>
      <c r="AB84" s="92">
        <v>1.7180964199999998E-5</v>
      </c>
      <c r="AC84" s="92">
        <v>5.9200062599999996E-10</v>
      </c>
      <c r="AD84" s="92">
        <v>0</v>
      </c>
      <c r="AE84" s="92">
        <v>0</v>
      </c>
      <c r="AF84" s="92">
        <v>0</v>
      </c>
      <c r="AG84" s="92">
        <v>0</v>
      </c>
      <c r="AH84" s="92">
        <v>0</v>
      </c>
      <c r="AI84" s="92">
        <v>0</v>
      </c>
      <c r="AJ84" s="92">
        <v>0</v>
      </c>
      <c r="AK84" s="92">
        <v>0</v>
      </c>
      <c r="AL84" s="92">
        <v>0</v>
      </c>
      <c r="AM84" s="92">
        <v>0</v>
      </c>
      <c r="AN84" s="92">
        <v>5.5035043699999999E-8</v>
      </c>
      <c r="AO84" s="92">
        <v>0</v>
      </c>
      <c r="AP84" s="92">
        <v>0</v>
      </c>
      <c r="AQ84" s="92">
        <v>0</v>
      </c>
      <c r="AR84" s="92">
        <v>0</v>
      </c>
      <c r="AS84" s="92">
        <v>0</v>
      </c>
      <c r="AT84" s="92">
        <v>0</v>
      </c>
      <c r="AU84" s="92">
        <v>0</v>
      </c>
      <c r="AV84" s="92">
        <v>0</v>
      </c>
      <c r="AW84" s="92">
        <v>4.6461960600000003E-19</v>
      </c>
      <c r="AX84" s="92">
        <v>0</v>
      </c>
      <c r="AY84" s="92">
        <v>0</v>
      </c>
      <c r="AZ84" s="92">
        <v>0</v>
      </c>
      <c r="BA84" s="92">
        <v>0</v>
      </c>
      <c r="BB84" s="92">
        <v>0</v>
      </c>
      <c r="BC84" s="92">
        <v>0</v>
      </c>
      <c r="BD84" s="92">
        <v>0</v>
      </c>
      <c r="BE84" s="92">
        <v>0</v>
      </c>
      <c r="BF84" s="92">
        <v>0</v>
      </c>
      <c r="BG84" s="92">
        <v>0</v>
      </c>
      <c r="BH84" s="92">
        <v>0</v>
      </c>
      <c r="BI84" s="92">
        <v>0</v>
      </c>
      <c r="BJ84" s="92">
        <v>0</v>
      </c>
      <c r="BK84" s="92">
        <v>0</v>
      </c>
      <c r="BL84" s="92">
        <v>0</v>
      </c>
      <c r="BM84" s="92">
        <v>0</v>
      </c>
      <c r="BN84" s="92">
        <v>0</v>
      </c>
      <c r="BO84" s="92">
        <v>0</v>
      </c>
      <c r="BP84" s="92">
        <v>0.99892044899999999</v>
      </c>
      <c r="BQ84" s="92">
        <v>1.9621065300000001E-4</v>
      </c>
      <c r="BR84" s="92">
        <v>1.07306562E-11</v>
      </c>
      <c r="BS84" s="92">
        <v>2.3555713300000001E-11</v>
      </c>
      <c r="BT84" s="92">
        <v>9.8835160700000006E-12</v>
      </c>
      <c r="BU84" s="92">
        <v>3.5848089200000001E-10</v>
      </c>
      <c r="BV84" s="92">
        <v>7.4287552100000002E-11</v>
      </c>
      <c r="BW84" s="92">
        <v>2.1031491199999999E-10</v>
      </c>
      <c r="BX84" s="92">
        <v>0</v>
      </c>
      <c r="BY84" s="92">
        <v>2.5919734200000001E-11</v>
      </c>
      <c r="BZ84" s="92">
        <v>6.5412095800000004E-13</v>
      </c>
      <c r="CA84" s="92">
        <v>2.7445634600000001E-13</v>
      </c>
      <c r="CB84" s="92">
        <v>1.49819439E-10</v>
      </c>
      <c r="CC84" s="92">
        <v>1.8257566000000001E-11</v>
      </c>
      <c r="CD84" s="92">
        <v>2.5132955900000001E-10</v>
      </c>
      <c r="CE84" s="92">
        <v>1.3526984599999999E-7</v>
      </c>
      <c r="CF84" s="92">
        <v>2.0868152000000002E-6</v>
      </c>
      <c r="CG84" s="92">
        <v>8.7537434699999997E-4</v>
      </c>
      <c r="CH84" s="92">
        <v>0</v>
      </c>
      <c r="CI84" s="92">
        <v>5.7175086700000002E-6</v>
      </c>
      <c r="CJ84" s="92">
        <v>2.0706020100000001E-10</v>
      </c>
      <c r="CK84" s="92">
        <v>1.63435053E-8</v>
      </c>
      <c r="CL84" s="92">
        <v>8.5574780299999998E-9</v>
      </c>
      <c r="CM84" s="92">
        <v>2.9486309900000002E-13</v>
      </c>
      <c r="CN84" s="92">
        <v>0</v>
      </c>
      <c r="CO84" s="92">
        <v>0</v>
      </c>
      <c r="CP84" s="92">
        <v>0</v>
      </c>
      <c r="CQ84" s="92">
        <v>0</v>
      </c>
      <c r="CR84" s="92">
        <v>0</v>
      </c>
      <c r="CS84" s="92">
        <v>0</v>
      </c>
      <c r="CT84" s="92">
        <v>0</v>
      </c>
      <c r="CU84" s="92">
        <v>0</v>
      </c>
      <c r="CV84" s="92">
        <v>0</v>
      </c>
      <c r="CW84" s="92">
        <v>0</v>
      </c>
      <c r="CX84" s="92">
        <v>2.7411801300000002E-11</v>
      </c>
      <c r="CY84" s="92">
        <v>0</v>
      </c>
      <c r="CZ84" s="92">
        <v>0</v>
      </c>
      <c r="DA84" s="92">
        <v>0</v>
      </c>
      <c r="DB84" s="92">
        <v>0</v>
      </c>
      <c r="DC84" s="92">
        <v>0</v>
      </c>
      <c r="DD84" s="92">
        <v>0</v>
      </c>
      <c r="DE84" s="92">
        <v>0</v>
      </c>
      <c r="DF84" s="92">
        <v>0</v>
      </c>
      <c r="DG84" s="92">
        <v>2.3141728400000001E-22</v>
      </c>
      <c r="DH84" s="92">
        <v>0</v>
      </c>
      <c r="DI84" s="92">
        <v>0</v>
      </c>
      <c r="DJ84" s="92">
        <v>0</v>
      </c>
      <c r="DK84" s="92">
        <v>0</v>
      </c>
      <c r="DL84" s="92">
        <v>0</v>
      </c>
      <c r="DM84" s="92">
        <v>0</v>
      </c>
      <c r="DN84" s="92">
        <v>0</v>
      </c>
      <c r="DO84" s="92">
        <v>0</v>
      </c>
      <c r="DP84" s="92">
        <v>0</v>
      </c>
      <c r="DQ84" s="92">
        <v>0</v>
      </c>
      <c r="DR84" s="92">
        <v>0</v>
      </c>
      <c r="DS84" s="92">
        <v>0</v>
      </c>
      <c r="DT84" s="92">
        <v>0</v>
      </c>
      <c r="DU84" s="92">
        <v>0</v>
      </c>
      <c r="DV84" s="92">
        <v>0</v>
      </c>
      <c r="DW84" s="92">
        <v>0</v>
      </c>
      <c r="DX84" s="92">
        <v>0</v>
      </c>
      <c r="DY84" s="92">
        <v>0</v>
      </c>
      <c r="DZ84" s="92">
        <v>36130.474099999999</v>
      </c>
      <c r="EA84" s="92">
        <v>18.148197</v>
      </c>
      <c r="EB84" s="92">
        <v>3.8813320899999997E-6</v>
      </c>
      <c r="EC84" s="92">
        <v>8.5202194499999994E-6</v>
      </c>
      <c r="ED84" s="92">
        <v>3.57491725E-6</v>
      </c>
      <c r="EE84" s="92">
        <v>1.08053611E-4</v>
      </c>
      <c r="EF84" s="92">
        <v>2.23918163E-5</v>
      </c>
      <c r="EG84" s="92">
        <v>1.4453692400000001E-4</v>
      </c>
      <c r="EH84" s="92">
        <v>0</v>
      </c>
      <c r="EI84" s="92">
        <v>8.4377932800000001E-6</v>
      </c>
      <c r="EJ84" s="92">
        <v>2.12939584E-7</v>
      </c>
      <c r="EK84" s="92">
        <v>8.9345279999999994E-8</v>
      </c>
      <c r="EL84" s="92">
        <v>3.97398036E-5</v>
      </c>
      <c r="EM84" s="92">
        <v>4.8428434500000003E-6</v>
      </c>
      <c r="EN84" s="92">
        <v>9.090716E-5</v>
      </c>
      <c r="EO84" s="92">
        <v>4.1321292099999997E-2</v>
      </c>
      <c r="EP84" s="92">
        <v>0.52836647800000003</v>
      </c>
      <c r="EQ84" s="92">
        <v>168.87045800000001</v>
      </c>
      <c r="ER84" s="92">
        <v>0</v>
      </c>
      <c r="ES84" s="92">
        <v>1.03402576</v>
      </c>
      <c r="ET84" s="92">
        <v>6.3250296199999999E-5</v>
      </c>
      <c r="EU84" s="92">
        <v>3.0219110700000001E-3</v>
      </c>
      <c r="EV84" s="92">
        <v>2.0288870000000001E-3</v>
      </c>
      <c r="EW84" s="92">
        <v>1.00821022E-8</v>
      </c>
      <c r="EX84" s="92">
        <v>0</v>
      </c>
      <c r="EY84" s="92">
        <v>0</v>
      </c>
      <c r="EZ84" s="92">
        <v>0</v>
      </c>
      <c r="FA84" s="92">
        <v>0</v>
      </c>
      <c r="FB84" s="92">
        <v>0</v>
      </c>
      <c r="FC84" s="92">
        <v>0</v>
      </c>
      <c r="FD84" s="92">
        <v>0</v>
      </c>
      <c r="FE84" s="92">
        <v>0</v>
      </c>
      <c r="FF84" s="92">
        <v>0</v>
      </c>
      <c r="FG84" s="92">
        <v>0</v>
      </c>
      <c r="FH84" s="92">
        <v>1.5545570499999998E-5</v>
      </c>
      <c r="FI84" s="92">
        <v>0</v>
      </c>
      <c r="FJ84" s="92">
        <v>0</v>
      </c>
      <c r="FK84" s="92">
        <v>0</v>
      </c>
      <c r="FL84" s="92">
        <v>0</v>
      </c>
      <c r="FM84" s="92">
        <v>0</v>
      </c>
      <c r="FN84" s="92">
        <v>0</v>
      </c>
      <c r="FO84" s="92">
        <v>0</v>
      </c>
      <c r="FP84" s="92">
        <v>0</v>
      </c>
      <c r="FQ84" s="92">
        <v>2.9765762099999998E-17</v>
      </c>
      <c r="FR84" s="92">
        <v>0</v>
      </c>
      <c r="FS84" s="92">
        <v>0</v>
      </c>
      <c r="FT84" s="92">
        <v>0</v>
      </c>
      <c r="FU84" s="92">
        <v>0</v>
      </c>
      <c r="FV84" s="92">
        <v>0</v>
      </c>
      <c r="FW84" s="92">
        <v>0</v>
      </c>
      <c r="FX84" s="92">
        <v>0</v>
      </c>
      <c r="FY84" s="92">
        <v>0</v>
      </c>
      <c r="FZ84" s="92">
        <v>0</v>
      </c>
      <c r="GA84" s="92">
        <v>0</v>
      </c>
      <c r="GB84" s="92">
        <v>0</v>
      </c>
      <c r="GC84" s="92">
        <v>0</v>
      </c>
      <c r="GD84" s="92">
        <v>0</v>
      </c>
      <c r="GE84" s="92">
        <v>0</v>
      </c>
      <c r="GF84" s="92">
        <v>0</v>
      </c>
      <c r="GG84" s="92">
        <v>0</v>
      </c>
      <c r="GH84" s="92">
        <v>0</v>
      </c>
      <c r="GI84" s="92">
        <v>0</v>
      </c>
      <c r="GJ84" s="92">
        <v>0.99480637100000002</v>
      </c>
      <c r="GK84" s="92">
        <v>4.9968738199999995E-4</v>
      </c>
      <c r="GL84" s="92">
        <v>1.06867512E-10</v>
      </c>
      <c r="GM84" s="92">
        <v>2.3459334E-10</v>
      </c>
      <c r="GN84" s="92">
        <v>9.8430771999999996E-11</v>
      </c>
      <c r="GO84" s="92">
        <v>2.9751179200000002E-9</v>
      </c>
      <c r="GP84" s="92">
        <v>6.1653000900000004E-10</v>
      </c>
      <c r="GQ84" s="92">
        <v>3.97963924E-9</v>
      </c>
      <c r="GR84" s="92">
        <v>0</v>
      </c>
      <c r="GS84" s="92">
        <v>2.3232384099999999E-10</v>
      </c>
      <c r="GT84" s="92">
        <v>5.8630189599999997E-12</v>
      </c>
      <c r="GU84" s="92">
        <v>2.4600079599999998E-12</v>
      </c>
      <c r="GV84" s="92">
        <v>1.09418464E-9</v>
      </c>
      <c r="GW84" s="92">
        <v>1.3334149700000001E-10</v>
      </c>
      <c r="GX84" s="92">
        <v>2.50301232E-9</v>
      </c>
      <c r="GY84" s="92">
        <v>1.1377288999999999E-6</v>
      </c>
      <c r="GZ84" s="92">
        <v>1.45478949E-5</v>
      </c>
      <c r="HA84" s="92">
        <v>4.64963197E-3</v>
      </c>
      <c r="HB84" s="92">
        <v>0</v>
      </c>
      <c r="HC84" s="92">
        <v>2.8470576100000001E-5</v>
      </c>
      <c r="HD84" s="92">
        <v>1.74151597E-9</v>
      </c>
      <c r="HE84" s="92">
        <v>8.3204454399999994E-8</v>
      </c>
      <c r="HF84" s="92">
        <v>5.5862807499999999E-8</v>
      </c>
      <c r="HG84" s="92">
        <v>2.7759778200000001E-13</v>
      </c>
      <c r="HH84" s="92">
        <v>0</v>
      </c>
      <c r="HI84" s="92">
        <v>0</v>
      </c>
      <c r="HJ84" s="92">
        <v>0</v>
      </c>
      <c r="HK84" s="92">
        <v>0</v>
      </c>
      <c r="HL84" s="92">
        <v>0</v>
      </c>
      <c r="HM84" s="92">
        <v>0</v>
      </c>
      <c r="HN84" s="92">
        <v>0</v>
      </c>
      <c r="HO84" s="92">
        <v>0</v>
      </c>
      <c r="HP84" s="92">
        <v>0</v>
      </c>
      <c r="HQ84" s="92">
        <v>0</v>
      </c>
      <c r="HR84" s="92">
        <v>4.2802739100000002E-10</v>
      </c>
      <c r="HS84" s="92">
        <v>0</v>
      </c>
      <c r="HT84" s="92">
        <v>0</v>
      </c>
      <c r="HU84" s="92">
        <v>0</v>
      </c>
      <c r="HV84" s="92">
        <v>0</v>
      </c>
      <c r="HW84" s="92">
        <v>0</v>
      </c>
      <c r="HX84" s="92">
        <v>0</v>
      </c>
      <c r="HY84" s="92">
        <v>0</v>
      </c>
      <c r="HZ84" s="92">
        <v>0</v>
      </c>
      <c r="IA84" s="92">
        <v>8.19562172E-22</v>
      </c>
      <c r="IB84" s="92">
        <v>0</v>
      </c>
      <c r="IC84" s="92">
        <v>0</v>
      </c>
      <c r="ID84" s="92">
        <v>0</v>
      </c>
      <c r="IE84" s="92">
        <v>0</v>
      </c>
      <c r="IF84" s="92">
        <v>0</v>
      </c>
      <c r="IG84" s="92">
        <v>0</v>
      </c>
      <c r="IH84" s="92">
        <v>0</v>
      </c>
      <c r="II84" s="92">
        <v>0</v>
      </c>
      <c r="IJ84" s="92">
        <v>0</v>
      </c>
      <c r="IK84" s="92">
        <v>0</v>
      </c>
      <c r="IL84" s="92">
        <v>0</v>
      </c>
      <c r="IM84" s="92">
        <v>0</v>
      </c>
      <c r="IN84" s="92">
        <v>0</v>
      </c>
      <c r="IO84" s="92">
        <v>0</v>
      </c>
      <c r="IP84" s="92">
        <v>0</v>
      </c>
      <c r="IQ84" s="92">
        <v>0</v>
      </c>
      <c r="IR84" s="92">
        <v>0</v>
      </c>
      <c r="IS84" s="92">
        <v>0</v>
      </c>
      <c r="IT84" s="92">
        <v>2007.7135000000001</v>
      </c>
      <c r="IU84" s="92">
        <v>36319.101999999999</v>
      </c>
      <c r="IV84" s="92">
        <v>669.49431600000003</v>
      </c>
      <c r="IW84" s="92">
        <v>113.733842</v>
      </c>
      <c r="IX84" s="92">
        <v>6.0910336200000001</v>
      </c>
      <c r="IY84" s="92">
        <v>0</v>
      </c>
      <c r="IZ84" s="92">
        <v>1</v>
      </c>
      <c r="JA84" s="92">
        <v>0</v>
      </c>
      <c r="JB84" s="92">
        <v>-66576.548200000005</v>
      </c>
      <c r="JC84" s="92">
        <v>-3680.3397500000001</v>
      </c>
      <c r="JD84" s="92">
        <v>-133.66663500000001</v>
      </c>
      <c r="JE84" s="92">
        <v>-34.156063000000003</v>
      </c>
      <c r="JF84" s="92">
        <v>-1.88814109</v>
      </c>
      <c r="JG84" s="92">
        <v>4.9980845099999997E-2</v>
      </c>
      <c r="JH84" s="92">
        <v>0.90414265299999996</v>
      </c>
      <c r="JI84" s="92">
        <v>18.089783199999999</v>
      </c>
      <c r="JJ84" s="92">
        <v>606.17355599999996</v>
      </c>
      <c r="JK84" s="92">
        <v>0</v>
      </c>
      <c r="JL84" s="92">
        <v>0</v>
      </c>
      <c r="JM84" s="92">
        <v>0</v>
      </c>
      <c r="JN84" s="92">
        <v>0</v>
      </c>
      <c r="JO84" s="92">
        <v>0</v>
      </c>
      <c r="JP84" s="92">
        <v>0</v>
      </c>
      <c r="JQ84" s="92">
        <v>0</v>
      </c>
      <c r="JR84" s="92">
        <v>0</v>
      </c>
      <c r="JS84" s="92">
        <v>0</v>
      </c>
      <c r="JT84" s="92">
        <v>0</v>
      </c>
      <c r="JU84" s="92">
        <v>0</v>
      </c>
      <c r="JV84" s="92">
        <v>0</v>
      </c>
      <c r="JW84" s="92">
        <v>0</v>
      </c>
      <c r="JX84" s="92">
        <v>0</v>
      </c>
      <c r="JY84" s="92">
        <v>0</v>
      </c>
      <c r="JZ84" s="92">
        <v>0</v>
      </c>
      <c r="KA84" s="92">
        <v>0</v>
      </c>
      <c r="KB84" s="92">
        <v>0</v>
      </c>
      <c r="KC84" s="92">
        <v>0</v>
      </c>
      <c r="KD84" s="92">
        <v>0</v>
      </c>
      <c r="KE84" s="92">
        <v>0</v>
      </c>
      <c r="KF84" s="92">
        <v>0</v>
      </c>
      <c r="KG84" s="92">
        <v>0</v>
      </c>
      <c r="KH84" s="92">
        <v>0</v>
      </c>
      <c r="KI84" s="92">
        <v>0</v>
      </c>
      <c r="KJ84" s="92">
        <v>0</v>
      </c>
      <c r="KK84" s="92">
        <v>0</v>
      </c>
      <c r="KL84" s="92">
        <v>0</v>
      </c>
      <c r="KM84" s="92">
        <v>0</v>
      </c>
      <c r="KN84" s="92">
        <v>0</v>
      </c>
      <c r="KO84" s="92">
        <v>0</v>
      </c>
      <c r="KP84" s="92">
        <v>0</v>
      </c>
      <c r="KQ84" s="92">
        <v>0</v>
      </c>
      <c r="KR84" s="92">
        <v>0</v>
      </c>
      <c r="KS84" s="92">
        <v>0</v>
      </c>
      <c r="KT84" s="92">
        <v>0</v>
      </c>
      <c r="KU84" s="92">
        <v>0</v>
      </c>
      <c r="KV84" s="92">
        <v>0</v>
      </c>
      <c r="KW84" s="92">
        <v>0</v>
      </c>
      <c r="KX84" s="92">
        <v>0</v>
      </c>
      <c r="KY84" s="92">
        <v>0</v>
      </c>
      <c r="KZ84" s="92">
        <v>0</v>
      </c>
      <c r="LA84" s="92">
        <v>0</v>
      </c>
      <c r="LB84" s="92">
        <v>0</v>
      </c>
      <c r="LC84" s="92">
        <v>0</v>
      </c>
      <c r="LD84" s="92">
        <v>0</v>
      </c>
      <c r="LE84" s="92">
        <v>0</v>
      </c>
      <c r="LF84" s="92">
        <v>0</v>
      </c>
      <c r="LG84" s="92">
        <v>0</v>
      </c>
      <c r="LH84" s="92">
        <v>0</v>
      </c>
      <c r="LI84" s="92">
        <v>0</v>
      </c>
      <c r="LJ84" s="92">
        <v>0</v>
      </c>
      <c r="LK84" s="92">
        <v>0</v>
      </c>
      <c r="LL84" s="92">
        <v>0</v>
      </c>
      <c r="LM84" s="92">
        <v>0</v>
      </c>
      <c r="LN84" s="92">
        <v>0</v>
      </c>
      <c r="LO84" s="92">
        <v>0</v>
      </c>
      <c r="LP84" s="92">
        <v>0</v>
      </c>
      <c r="LQ84" s="92">
        <v>0</v>
      </c>
      <c r="LR84" s="92">
        <v>0</v>
      </c>
      <c r="LS84" s="92">
        <v>0</v>
      </c>
      <c r="LT84" s="92">
        <v>0</v>
      </c>
      <c r="LU84" s="92">
        <v>0</v>
      </c>
      <c r="LV84" s="92">
        <v>0</v>
      </c>
      <c r="LW84" s="92">
        <v>0</v>
      </c>
      <c r="LX84" s="92">
        <v>0</v>
      </c>
      <c r="LY84" s="92">
        <v>0</v>
      </c>
      <c r="LZ84" s="92">
        <v>0</v>
      </c>
      <c r="MA84" s="92">
        <v>0</v>
      </c>
      <c r="MB84" s="92">
        <v>0</v>
      </c>
      <c r="MC84" s="92">
        <v>0</v>
      </c>
      <c r="MD84" s="92">
        <v>0</v>
      </c>
      <c r="ME84" s="92">
        <v>0</v>
      </c>
      <c r="MF84" s="92">
        <v>0</v>
      </c>
      <c r="MG84" s="92">
        <v>0</v>
      </c>
      <c r="MH84" s="92">
        <v>0</v>
      </c>
      <c r="MI84" s="92">
        <v>0</v>
      </c>
      <c r="MJ84" s="92">
        <v>0</v>
      </c>
      <c r="MK84" s="92">
        <v>0</v>
      </c>
      <c r="ML84" s="92">
        <v>0</v>
      </c>
      <c r="MM84" s="92">
        <v>0</v>
      </c>
      <c r="MN84" s="92">
        <v>0</v>
      </c>
      <c r="MO84" s="92">
        <v>0</v>
      </c>
      <c r="MP84" s="92">
        <v>0</v>
      </c>
      <c r="MQ84" s="92">
        <v>0</v>
      </c>
      <c r="MR84" s="92">
        <v>0</v>
      </c>
      <c r="MS84" s="92">
        <v>0</v>
      </c>
      <c r="MT84" s="92">
        <v>0</v>
      </c>
      <c r="MU84" s="92">
        <v>0</v>
      </c>
      <c r="MV84" s="92">
        <v>0</v>
      </c>
      <c r="MW84" s="92">
        <v>0</v>
      </c>
      <c r="MX84" s="92">
        <v>0</v>
      </c>
      <c r="MY84" s="92">
        <v>0</v>
      </c>
      <c r="MZ84" s="92">
        <v>0</v>
      </c>
      <c r="NA84" s="92">
        <v>0</v>
      </c>
      <c r="NB84" s="92">
        <v>0</v>
      </c>
      <c r="NC84" s="92">
        <v>0</v>
      </c>
      <c r="ND84" s="92">
        <v>0</v>
      </c>
      <c r="NE84" s="92">
        <v>0</v>
      </c>
      <c r="NF84" s="92">
        <v>0</v>
      </c>
      <c r="NG84" s="92">
        <v>0</v>
      </c>
      <c r="NH84" s="92">
        <v>0</v>
      </c>
      <c r="NI84" s="92">
        <v>0</v>
      </c>
      <c r="NJ84" s="92">
        <v>0</v>
      </c>
      <c r="NK84" s="92">
        <v>0</v>
      </c>
      <c r="NL84" s="92">
        <v>0</v>
      </c>
      <c r="NM84" s="92">
        <v>0</v>
      </c>
      <c r="NN84" s="92">
        <v>0</v>
      </c>
      <c r="NO84" s="92">
        <v>0</v>
      </c>
      <c r="NP84" s="92">
        <v>0</v>
      </c>
      <c r="NQ84" s="92">
        <v>0</v>
      </c>
      <c r="NR84" s="92">
        <v>0</v>
      </c>
      <c r="NS84" s="92">
        <v>0</v>
      </c>
      <c r="NT84" s="92">
        <v>0</v>
      </c>
      <c r="NU84" s="92">
        <v>0</v>
      </c>
      <c r="NV84" s="92">
        <v>0</v>
      </c>
      <c r="NW84" s="92">
        <v>0</v>
      </c>
      <c r="NX84" s="92">
        <v>0</v>
      </c>
      <c r="NY84" s="92">
        <v>0</v>
      </c>
      <c r="NZ84" s="92">
        <v>0</v>
      </c>
      <c r="OA84" s="92">
        <v>0</v>
      </c>
      <c r="OB84" s="92">
        <v>0</v>
      </c>
      <c r="OC84" s="92">
        <v>0</v>
      </c>
      <c r="OD84" s="92">
        <v>0</v>
      </c>
      <c r="OE84" s="92">
        <v>0</v>
      </c>
      <c r="OF84" s="92">
        <v>0</v>
      </c>
      <c r="OG84" s="92">
        <v>0</v>
      </c>
      <c r="OH84" s="92">
        <v>0</v>
      </c>
      <c r="OI84" s="92">
        <v>0</v>
      </c>
      <c r="OJ84" s="92">
        <v>0</v>
      </c>
      <c r="OK84" s="92">
        <v>0</v>
      </c>
      <c r="OL84" s="92">
        <v>0</v>
      </c>
      <c r="OM84" s="92">
        <v>0</v>
      </c>
      <c r="ON84" s="92">
        <v>0</v>
      </c>
      <c r="OO84" s="92">
        <v>0</v>
      </c>
      <c r="OP84" s="92">
        <v>0</v>
      </c>
      <c r="OQ84" s="92">
        <v>0</v>
      </c>
      <c r="OR84" s="92">
        <v>0</v>
      </c>
      <c r="OS84" s="92">
        <v>0</v>
      </c>
      <c r="OT84" s="92">
        <v>0</v>
      </c>
      <c r="OU84" s="92">
        <v>0</v>
      </c>
      <c r="OV84" s="92">
        <v>0</v>
      </c>
      <c r="OW84" s="92">
        <v>0</v>
      </c>
      <c r="OX84" s="92">
        <v>0</v>
      </c>
      <c r="OY84" s="92">
        <v>0</v>
      </c>
      <c r="OZ84" s="92">
        <v>0</v>
      </c>
      <c r="PA84" s="92">
        <v>0</v>
      </c>
      <c r="PB84" s="92">
        <v>0</v>
      </c>
      <c r="PC84" s="92">
        <v>0</v>
      </c>
      <c r="PD84" s="92">
        <v>0</v>
      </c>
      <c r="PE84" s="92">
        <v>0</v>
      </c>
      <c r="PF84" s="92">
        <v>0</v>
      </c>
      <c r="PG84" s="92">
        <v>0</v>
      </c>
      <c r="PH84" s="92">
        <v>0</v>
      </c>
      <c r="PI84" s="92">
        <v>0</v>
      </c>
      <c r="PJ84" s="92">
        <v>0</v>
      </c>
      <c r="PK84" s="92">
        <v>0</v>
      </c>
      <c r="PL84" s="92">
        <v>0</v>
      </c>
      <c r="PM84" s="92">
        <v>0</v>
      </c>
      <c r="PN84" s="92">
        <v>0</v>
      </c>
      <c r="PO84" s="92">
        <v>0</v>
      </c>
      <c r="PP84" s="92">
        <v>0</v>
      </c>
      <c r="PQ84" s="92">
        <v>0</v>
      </c>
      <c r="PR84" s="92">
        <v>0</v>
      </c>
      <c r="PS84" s="92">
        <v>0</v>
      </c>
      <c r="PT84" s="92">
        <v>0</v>
      </c>
      <c r="PU84" s="92">
        <v>0</v>
      </c>
      <c r="PV84" s="92">
        <v>0</v>
      </c>
      <c r="PW84" s="92">
        <v>0</v>
      </c>
      <c r="PX84" s="92">
        <v>0</v>
      </c>
      <c r="PY84" s="92">
        <v>0</v>
      </c>
      <c r="PZ84" s="92">
        <v>0</v>
      </c>
      <c r="QA84" s="92">
        <v>0</v>
      </c>
      <c r="QB84" s="92">
        <v>0</v>
      </c>
      <c r="QC84" s="92">
        <v>0</v>
      </c>
      <c r="QD84" s="92">
        <v>0</v>
      </c>
      <c r="QE84" s="92">
        <v>0</v>
      </c>
      <c r="QF84" s="92">
        <v>0</v>
      </c>
      <c r="QG84" s="92">
        <v>0</v>
      </c>
      <c r="QH84" s="92">
        <v>0</v>
      </c>
      <c r="QI84" s="92">
        <v>0</v>
      </c>
      <c r="QJ84" s="92">
        <v>0</v>
      </c>
      <c r="QK84" s="92">
        <v>0</v>
      </c>
      <c r="QL84" s="92">
        <v>0</v>
      </c>
      <c r="QM84" s="92">
        <v>0</v>
      </c>
      <c r="QN84" s="92">
        <v>0</v>
      </c>
      <c r="QO84" s="92">
        <v>0</v>
      </c>
      <c r="QP84" s="92">
        <v>0</v>
      </c>
      <c r="QQ84" s="92">
        <v>0</v>
      </c>
      <c r="QR84" s="92">
        <v>0</v>
      </c>
      <c r="QS84" s="92">
        <v>0</v>
      </c>
      <c r="QT84" s="92">
        <v>0</v>
      </c>
      <c r="QU84" s="92">
        <v>0</v>
      </c>
      <c r="QV84" s="92">
        <v>0</v>
      </c>
      <c r="QW84" s="92">
        <v>0</v>
      </c>
      <c r="QX84" s="92">
        <v>0</v>
      </c>
      <c r="QY84" s="92">
        <v>0</v>
      </c>
      <c r="QZ84" s="92">
        <v>0</v>
      </c>
      <c r="RA84" s="92">
        <v>0</v>
      </c>
      <c r="RB84" s="92">
        <v>0</v>
      </c>
      <c r="RC84" s="92">
        <v>0</v>
      </c>
      <c r="RD84" s="92">
        <v>0</v>
      </c>
      <c r="RE84" s="92">
        <v>0</v>
      </c>
      <c r="RF84" s="92">
        <v>0</v>
      </c>
      <c r="RG84" s="92">
        <v>0</v>
      </c>
      <c r="RH84" s="92">
        <v>0</v>
      </c>
      <c r="RI84" s="92">
        <v>0</v>
      </c>
      <c r="RJ84" s="92">
        <v>0</v>
      </c>
      <c r="RK84" s="92">
        <v>0</v>
      </c>
      <c r="RL84" s="92">
        <v>0</v>
      </c>
      <c r="RM84" s="92">
        <v>0</v>
      </c>
      <c r="RN84" s="92">
        <v>0</v>
      </c>
      <c r="RO84" s="92">
        <v>0</v>
      </c>
      <c r="RP84" s="92">
        <v>0</v>
      </c>
      <c r="RQ84" s="92">
        <v>0</v>
      </c>
      <c r="RR84" s="92">
        <v>0</v>
      </c>
      <c r="RS84" s="92">
        <v>0</v>
      </c>
      <c r="RT84" s="92">
        <v>0</v>
      </c>
      <c r="RU84" s="92">
        <v>0</v>
      </c>
      <c r="RV84" s="92">
        <v>0</v>
      </c>
      <c r="RW84" s="92">
        <v>0</v>
      </c>
      <c r="RX84" s="92">
        <v>0</v>
      </c>
      <c r="RY84" s="92">
        <v>0</v>
      </c>
      <c r="RZ84" s="92">
        <v>0</v>
      </c>
      <c r="SA84" s="92">
        <v>0</v>
      </c>
      <c r="SB84" s="92">
        <v>0</v>
      </c>
      <c r="SC84" s="92">
        <v>0</v>
      </c>
      <c r="SD84" s="92">
        <v>0</v>
      </c>
      <c r="SE84" s="92">
        <v>0</v>
      </c>
      <c r="SF84" s="92">
        <v>0</v>
      </c>
      <c r="SG84" s="92">
        <v>0</v>
      </c>
      <c r="SH84" s="92">
        <v>0</v>
      </c>
      <c r="SI84" s="92">
        <v>0</v>
      </c>
      <c r="SJ84" s="92">
        <v>0</v>
      </c>
      <c r="SK84" s="92">
        <v>0</v>
      </c>
      <c r="SL84" s="92">
        <v>0</v>
      </c>
      <c r="SM84" s="92">
        <v>0</v>
      </c>
      <c r="SN84" s="92">
        <v>0</v>
      </c>
      <c r="SO84" s="92">
        <v>0</v>
      </c>
      <c r="SP84" s="92">
        <v>0</v>
      </c>
      <c r="SQ84" s="92">
        <v>0</v>
      </c>
      <c r="SR84" s="92">
        <v>0</v>
      </c>
      <c r="SS84" s="92">
        <v>0</v>
      </c>
      <c r="ST84" s="92">
        <v>0</v>
      </c>
      <c r="SU84" s="92">
        <v>0</v>
      </c>
      <c r="SV84" s="92">
        <v>0</v>
      </c>
      <c r="SW84" s="92">
        <v>0</v>
      </c>
      <c r="SX84" s="92">
        <v>0</v>
      </c>
      <c r="SY84" s="92">
        <v>0</v>
      </c>
      <c r="SZ84" s="92">
        <v>0</v>
      </c>
      <c r="TA84" s="92">
        <v>0</v>
      </c>
      <c r="TB84" s="92">
        <v>0</v>
      </c>
      <c r="TC84" s="92">
        <v>6.0910336200000001</v>
      </c>
      <c r="TD84" s="92">
        <v>0</v>
      </c>
      <c r="TE84" s="92">
        <v>0</v>
      </c>
      <c r="TF84" s="92">
        <v>0</v>
      </c>
      <c r="TG84" s="92">
        <v>0</v>
      </c>
      <c r="TH84" s="92">
        <v>0</v>
      </c>
      <c r="TI84" s="92">
        <v>0</v>
      </c>
      <c r="TJ84" s="92">
        <v>0</v>
      </c>
      <c r="TK84" s="92">
        <v>0</v>
      </c>
      <c r="TL84" s="92">
        <v>0</v>
      </c>
      <c r="TM84" s="92">
        <v>0</v>
      </c>
      <c r="TN84" s="92">
        <v>0</v>
      </c>
      <c r="TO84" s="92">
        <v>0</v>
      </c>
      <c r="TP84" s="92">
        <v>8.83844464E-3</v>
      </c>
      <c r="TQ84" s="92">
        <v>-159342428.801</v>
      </c>
      <c r="TR84" s="92">
        <v>2.6770298999999999E-3</v>
      </c>
      <c r="TS84" s="92">
        <v>0</v>
      </c>
      <c r="TT84" s="92">
        <v>0</v>
      </c>
      <c r="TU84" s="92">
        <v>0</v>
      </c>
      <c r="TV84" s="92">
        <v>0</v>
      </c>
      <c r="TW84" s="92">
        <v>0</v>
      </c>
      <c r="TX84" s="92">
        <v>0</v>
      </c>
      <c r="TY84" s="92">
        <v>0</v>
      </c>
      <c r="TZ84" s="92">
        <v>0</v>
      </c>
      <c r="UA84" s="92">
        <v>0</v>
      </c>
      <c r="UB84" s="92">
        <v>0</v>
      </c>
      <c r="UC84" s="92">
        <v>0</v>
      </c>
      <c r="UD84" s="92">
        <v>0</v>
      </c>
      <c r="UE84" s="92">
        <v>0</v>
      </c>
      <c r="UF84" s="92">
        <v>0</v>
      </c>
      <c r="UG84" s="92">
        <v>0</v>
      </c>
      <c r="UH84" s="92">
        <v>0</v>
      </c>
      <c r="UI84" s="92">
        <v>0</v>
      </c>
      <c r="UJ84" s="92">
        <v>0</v>
      </c>
      <c r="UK84" s="92">
        <v>0</v>
      </c>
      <c r="UL84" s="92">
        <v>0</v>
      </c>
      <c r="UM84" s="92">
        <v>0</v>
      </c>
      <c r="UN84" s="92">
        <v>0</v>
      </c>
      <c r="UO84" s="92">
        <v>0</v>
      </c>
      <c r="UP84" s="92">
        <v>0</v>
      </c>
      <c r="UQ84" s="92">
        <v>0</v>
      </c>
      <c r="UR84" s="92">
        <v>0</v>
      </c>
      <c r="US84" s="92">
        <v>0</v>
      </c>
      <c r="UT84" s="92">
        <v>0</v>
      </c>
      <c r="UU84" s="92">
        <v>0</v>
      </c>
      <c r="UV84" s="92">
        <v>0</v>
      </c>
      <c r="UW84" s="92">
        <v>0</v>
      </c>
      <c r="UX84" s="92">
        <v>0</v>
      </c>
      <c r="UY84" s="92">
        <v>0</v>
      </c>
      <c r="UZ84" s="92">
        <v>0</v>
      </c>
      <c r="VA84" s="92">
        <v>0</v>
      </c>
      <c r="VB84" s="92">
        <v>0</v>
      </c>
      <c r="VC84" s="92">
        <v>0</v>
      </c>
      <c r="VD84" s="92">
        <v>0</v>
      </c>
      <c r="VE84" s="92">
        <v>0</v>
      </c>
      <c r="VF84" s="92">
        <v>0</v>
      </c>
      <c r="VG84" s="92">
        <v>0</v>
      </c>
      <c r="VH84" s="92">
        <v>0</v>
      </c>
      <c r="VI84" s="92">
        <v>0</v>
      </c>
      <c r="VJ84" s="92">
        <v>0</v>
      </c>
      <c r="VK84" s="92">
        <v>0</v>
      </c>
      <c r="VL84" s="92">
        <v>0</v>
      </c>
      <c r="VM84" s="92">
        <v>0</v>
      </c>
      <c r="VN84" s="92">
        <v>0</v>
      </c>
      <c r="VO84" s="92">
        <v>0</v>
      </c>
      <c r="VP84" s="92">
        <v>0</v>
      </c>
      <c r="VQ84" s="92">
        <v>0</v>
      </c>
      <c r="VR84" s="92">
        <v>0</v>
      </c>
      <c r="VS84" s="92">
        <v>0</v>
      </c>
      <c r="VT84" s="92">
        <v>0</v>
      </c>
      <c r="VU84" s="92">
        <v>0</v>
      </c>
      <c r="VV84" s="92">
        <v>0</v>
      </c>
      <c r="VW84" s="92">
        <v>0</v>
      </c>
      <c r="VX84" s="92">
        <v>0</v>
      </c>
      <c r="VY84" s="92">
        <v>0</v>
      </c>
      <c r="VZ84" s="92">
        <v>0</v>
      </c>
      <c r="WA84" s="92">
        <v>0</v>
      </c>
      <c r="WB84" s="92">
        <v>0</v>
      </c>
      <c r="WC84" s="92">
        <v>0</v>
      </c>
    </row>
    <row r="85" spans="2:601" ht="13.5" customHeight="1">
      <c r="B85" s="851" t="s">
        <v>2776</v>
      </c>
      <c r="C85" s="92">
        <v>0</v>
      </c>
      <c r="D85" s="92">
        <v>311405.46299999999</v>
      </c>
      <c r="E85" s="92">
        <v>-939.97036200000002</v>
      </c>
      <c r="F85" s="92">
        <v>12547.228499999999</v>
      </c>
      <c r="G85" s="92">
        <v>0.39393477700000001</v>
      </c>
      <c r="H85" s="92">
        <v>2.1544083400000001E-8</v>
      </c>
      <c r="I85" s="92">
        <v>4.72931237E-8</v>
      </c>
      <c r="J85" s="92">
        <v>1.9843268699999999E-8</v>
      </c>
      <c r="K85" s="92">
        <v>7.1972692800000003E-7</v>
      </c>
      <c r="L85" s="92">
        <v>1.49148122E-7</v>
      </c>
      <c r="M85" s="92">
        <v>4.2225208900000002E-7</v>
      </c>
      <c r="N85" s="92">
        <v>1.87457352</v>
      </c>
      <c r="O85" s="92">
        <v>5.2039400400000002E-8</v>
      </c>
      <c r="P85" s="92">
        <v>1.3132874800000001E-9</v>
      </c>
      <c r="Q85" s="92">
        <v>5.5102971200000005E-10</v>
      </c>
      <c r="R85" s="92">
        <v>3.0079450999999998E-7</v>
      </c>
      <c r="S85" s="92">
        <v>3.6655961799999999E-8</v>
      </c>
      <c r="T85" s="92">
        <v>67.764712700000004</v>
      </c>
      <c r="U85" s="92">
        <v>2.7158309699999998E-4</v>
      </c>
      <c r="V85" s="92">
        <v>4.1897270499999997E-3</v>
      </c>
      <c r="W85" s="92">
        <v>1.7575008999999999</v>
      </c>
      <c r="X85" s="92">
        <v>0</v>
      </c>
      <c r="Y85" s="92">
        <v>1.14791194E-2</v>
      </c>
      <c r="Z85" s="92">
        <v>4.1571756200000002E-7</v>
      </c>
      <c r="AA85" s="92">
        <v>3.2813076300000002E-5</v>
      </c>
      <c r="AB85" s="92">
        <v>1.7180964199999998E-5</v>
      </c>
      <c r="AC85" s="92">
        <v>5.9200062599999996E-10</v>
      </c>
      <c r="AD85" s="92">
        <v>18.777288200000001</v>
      </c>
      <c r="AE85" s="92">
        <v>0</v>
      </c>
      <c r="AF85" s="92">
        <v>0</v>
      </c>
      <c r="AG85" s="92">
        <v>0</v>
      </c>
      <c r="AH85" s="92">
        <v>0</v>
      </c>
      <c r="AI85" s="92">
        <v>0</v>
      </c>
      <c r="AJ85" s="92">
        <v>0</v>
      </c>
      <c r="AK85" s="92">
        <v>0</v>
      </c>
      <c r="AL85" s="92">
        <v>0</v>
      </c>
      <c r="AM85" s="92">
        <v>0</v>
      </c>
      <c r="AN85" s="92">
        <v>5.5035043699999999E-8</v>
      </c>
      <c r="AO85" s="92">
        <v>0</v>
      </c>
      <c r="AP85" s="92">
        <v>0</v>
      </c>
      <c r="AQ85" s="92">
        <v>0</v>
      </c>
      <c r="AR85" s="92">
        <v>0</v>
      </c>
      <c r="AS85" s="92">
        <v>0</v>
      </c>
      <c r="AT85" s="92">
        <v>0</v>
      </c>
      <c r="AU85" s="92">
        <v>0</v>
      </c>
      <c r="AV85" s="92">
        <v>0</v>
      </c>
      <c r="AW85" s="92">
        <v>4.6461960600000003E-19</v>
      </c>
      <c r="AX85" s="92">
        <v>0</v>
      </c>
      <c r="AY85" s="92">
        <v>0</v>
      </c>
      <c r="AZ85" s="92">
        <v>0</v>
      </c>
      <c r="BA85" s="92">
        <v>0</v>
      </c>
      <c r="BB85" s="92">
        <v>0</v>
      </c>
      <c r="BC85" s="92">
        <v>0</v>
      </c>
      <c r="BD85" s="92">
        <v>0</v>
      </c>
      <c r="BE85" s="92">
        <v>0</v>
      </c>
      <c r="BF85" s="92">
        <v>0</v>
      </c>
      <c r="BG85" s="92">
        <v>0</v>
      </c>
      <c r="BH85" s="92">
        <v>0</v>
      </c>
      <c r="BI85" s="92">
        <v>0</v>
      </c>
      <c r="BJ85" s="92">
        <v>0</v>
      </c>
      <c r="BK85" s="92">
        <v>0</v>
      </c>
      <c r="BL85" s="92">
        <v>0</v>
      </c>
      <c r="BM85" s="92">
        <v>0</v>
      </c>
      <c r="BN85" s="92">
        <v>0</v>
      </c>
      <c r="BO85" s="92">
        <v>0</v>
      </c>
      <c r="BP85" s="92">
        <v>0.992832304</v>
      </c>
      <c r="BQ85" s="92">
        <v>3.1171120500000003E-5</v>
      </c>
      <c r="BR85" s="92">
        <v>1.7047320000000001E-12</v>
      </c>
      <c r="BS85" s="92">
        <v>3.7421922199999997E-12</v>
      </c>
      <c r="BT85" s="92">
        <v>1.5701505799999999E-12</v>
      </c>
      <c r="BU85" s="92">
        <v>5.6950277300000003E-11</v>
      </c>
      <c r="BV85" s="92">
        <v>1.1801735599999999E-11</v>
      </c>
      <c r="BW85" s="92">
        <v>3.3411801900000001E-11</v>
      </c>
      <c r="BX85" s="92">
        <v>1.4833053700000001E-4</v>
      </c>
      <c r="BY85" s="92">
        <v>4.1177537900000004E-12</v>
      </c>
      <c r="BZ85" s="92">
        <v>1.0391731000000001E-13</v>
      </c>
      <c r="CA85" s="92">
        <v>4.3601668499999998E-14</v>
      </c>
      <c r="CB85" s="92">
        <v>2.3801153000000001E-11</v>
      </c>
      <c r="CC85" s="92">
        <v>2.9004989400000001E-12</v>
      </c>
      <c r="CD85" s="92">
        <v>5.3620602899999998E-3</v>
      </c>
      <c r="CE85" s="92">
        <v>2.1489723499999999E-8</v>
      </c>
      <c r="CF85" s="92">
        <v>3.3152312099999999E-7</v>
      </c>
      <c r="CG85" s="92">
        <v>1.3906685900000001E-4</v>
      </c>
      <c r="CH85" s="92">
        <v>0</v>
      </c>
      <c r="CI85" s="92">
        <v>9.0831537100000001E-7</v>
      </c>
      <c r="CJ85" s="92">
        <v>3.2894740300000002E-11</v>
      </c>
      <c r="CK85" s="92">
        <v>2.59642056E-9</v>
      </c>
      <c r="CL85" s="92">
        <v>1.3594887699999999E-9</v>
      </c>
      <c r="CM85" s="92">
        <v>4.6843599299999998E-14</v>
      </c>
      <c r="CN85" s="92">
        <v>1.4858020899999999E-3</v>
      </c>
      <c r="CO85" s="92">
        <v>0</v>
      </c>
      <c r="CP85" s="92">
        <v>0</v>
      </c>
      <c r="CQ85" s="92">
        <v>0</v>
      </c>
      <c r="CR85" s="92">
        <v>0</v>
      </c>
      <c r="CS85" s="92">
        <v>0</v>
      </c>
      <c r="CT85" s="92">
        <v>0</v>
      </c>
      <c r="CU85" s="92">
        <v>0</v>
      </c>
      <c r="CV85" s="92">
        <v>0</v>
      </c>
      <c r="CW85" s="92">
        <v>0</v>
      </c>
      <c r="CX85" s="92">
        <v>4.3547919000000002E-12</v>
      </c>
      <c r="CY85" s="92">
        <v>0</v>
      </c>
      <c r="CZ85" s="92">
        <v>0</v>
      </c>
      <c r="DA85" s="92">
        <v>0</v>
      </c>
      <c r="DB85" s="92">
        <v>0</v>
      </c>
      <c r="DC85" s="92">
        <v>0</v>
      </c>
      <c r="DD85" s="92">
        <v>0</v>
      </c>
      <c r="DE85" s="92">
        <v>0</v>
      </c>
      <c r="DF85" s="92">
        <v>0</v>
      </c>
      <c r="DG85" s="92">
        <v>3.6764242599999998E-23</v>
      </c>
      <c r="DH85" s="92">
        <v>0</v>
      </c>
      <c r="DI85" s="92">
        <v>0</v>
      </c>
      <c r="DJ85" s="92">
        <v>0</v>
      </c>
      <c r="DK85" s="92">
        <v>0</v>
      </c>
      <c r="DL85" s="92">
        <v>0</v>
      </c>
      <c r="DM85" s="92">
        <v>0</v>
      </c>
      <c r="DN85" s="92">
        <v>0</v>
      </c>
      <c r="DO85" s="92">
        <v>0</v>
      </c>
      <c r="DP85" s="92">
        <v>0</v>
      </c>
      <c r="DQ85" s="92">
        <v>0</v>
      </c>
      <c r="DR85" s="92">
        <v>0</v>
      </c>
      <c r="DS85" s="92">
        <v>0</v>
      </c>
      <c r="DT85" s="92">
        <v>0</v>
      </c>
      <c r="DU85" s="92">
        <v>0</v>
      </c>
      <c r="DV85" s="92">
        <v>0</v>
      </c>
      <c r="DW85" s="92">
        <v>0</v>
      </c>
      <c r="DX85" s="92">
        <v>0</v>
      </c>
      <c r="DY85" s="92">
        <v>0</v>
      </c>
      <c r="DZ85" s="92">
        <v>226041.83499999999</v>
      </c>
      <c r="EA85" s="92">
        <v>18.148197</v>
      </c>
      <c r="EB85" s="92">
        <v>3.8813320899999997E-6</v>
      </c>
      <c r="EC85" s="92">
        <v>8.5202194499999994E-6</v>
      </c>
      <c r="ED85" s="92">
        <v>3.57491725E-6</v>
      </c>
      <c r="EE85" s="92">
        <v>1.08053611E-4</v>
      </c>
      <c r="EF85" s="92">
        <v>2.23918163E-5</v>
      </c>
      <c r="EG85" s="92">
        <v>1.4453692400000001E-4</v>
      </c>
      <c r="EH85" s="92">
        <v>641.66666699999996</v>
      </c>
      <c r="EI85" s="92">
        <v>8.4377932800000001E-6</v>
      </c>
      <c r="EJ85" s="92">
        <v>2.12939584E-7</v>
      </c>
      <c r="EK85" s="92">
        <v>8.9345279999999994E-8</v>
      </c>
      <c r="EL85" s="92">
        <v>3.97398036E-5</v>
      </c>
      <c r="EM85" s="92">
        <v>4.8428434500000003E-6</v>
      </c>
      <c r="EN85" s="92">
        <v>12208.3334</v>
      </c>
      <c r="EO85" s="92">
        <v>4.1321292099999997E-2</v>
      </c>
      <c r="EP85" s="92">
        <v>0.52836647800000003</v>
      </c>
      <c r="EQ85" s="92">
        <v>168.87045800000001</v>
      </c>
      <c r="ER85" s="92">
        <v>0</v>
      </c>
      <c r="ES85" s="92">
        <v>1.03402576</v>
      </c>
      <c r="ET85" s="92">
        <v>6.3250296199999999E-5</v>
      </c>
      <c r="EU85" s="92">
        <v>3.0219110700000001E-3</v>
      </c>
      <c r="EV85" s="92">
        <v>2.0288870000000001E-3</v>
      </c>
      <c r="EW85" s="92">
        <v>1.00821022E-8</v>
      </c>
      <c r="EX85" s="92">
        <v>1841.6666700000001</v>
      </c>
      <c r="EY85" s="92">
        <v>0</v>
      </c>
      <c r="EZ85" s="92">
        <v>0</v>
      </c>
      <c r="FA85" s="92">
        <v>0</v>
      </c>
      <c r="FB85" s="92">
        <v>0</v>
      </c>
      <c r="FC85" s="92">
        <v>0</v>
      </c>
      <c r="FD85" s="92">
        <v>0</v>
      </c>
      <c r="FE85" s="92">
        <v>0</v>
      </c>
      <c r="FF85" s="92">
        <v>0</v>
      </c>
      <c r="FG85" s="92">
        <v>0</v>
      </c>
      <c r="FH85" s="92">
        <v>1.5545570499999998E-5</v>
      </c>
      <c r="FI85" s="92">
        <v>0</v>
      </c>
      <c r="FJ85" s="92">
        <v>0</v>
      </c>
      <c r="FK85" s="92">
        <v>0</v>
      </c>
      <c r="FL85" s="92">
        <v>0</v>
      </c>
      <c r="FM85" s="92">
        <v>0</v>
      </c>
      <c r="FN85" s="92">
        <v>0</v>
      </c>
      <c r="FO85" s="92">
        <v>0</v>
      </c>
      <c r="FP85" s="92">
        <v>0</v>
      </c>
      <c r="FQ85" s="92">
        <v>2.9765762099999998E-17</v>
      </c>
      <c r="FR85" s="92">
        <v>0</v>
      </c>
      <c r="FS85" s="92">
        <v>0</v>
      </c>
      <c r="FT85" s="92">
        <v>0</v>
      </c>
      <c r="FU85" s="92">
        <v>0</v>
      </c>
      <c r="FV85" s="92">
        <v>0</v>
      </c>
      <c r="FW85" s="92">
        <v>0</v>
      </c>
      <c r="FX85" s="92">
        <v>0</v>
      </c>
      <c r="FY85" s="92">
        <v>0</v>
      </c>
      <c r="FZ85" s="92">
        <v>0</v>
      </c>
      <c r="GA85" s="92">
        <v>0</v>
      </c>
      <c r="GB85" s="92">
        <v>0</v>
      </c>
      <c r="GC85" s="92">
        <v>0</v>
      </c>
      <c r="GD85" s="92">
        <v>0</v>
      </c>
      <c r="GE85" s="92">
        <v>0</v>
      </c>
      <c r="GF85" s="92">
        <v>0</v>
      </c>
      <c r="GG85" s="92">
        <v>0</v>
      </c>
      <c r="GH85" s="92">
        <v>0</v>
      </c>
      <c r="GI85" s="92">
        <v>0</v>
      </c>
      <c r="GJ85" s="92">
        <v>0.93823608199999997</v>
      </c>
      <c r="GK85" s="92">
        <v>7.5328061500000006E-5</v>
      </c>
      <c r="GL85" s="92">
        <v>1.6110317899999999E-11</v>
      </c>
      <c r="GM85" s="92">
        <v>3.5365034599999999E-11</v>
      </c>
      <c r="GN85" s="92">
        <v>1.4838476E-11</v>
      </c>
      <c r="GO85" s="92">
        <v>4.4850015E-10</v>
      </c>
      <c r="GP85" s="92">
        <v>9.2942131700000004E-11</v>
      </c>
      <c r="GQ85" s="92">
        <v>5.99932119E-10</v>
      </c>
      <c r="GR85" s="92">
        <v>2.6633778599999998E-3</v>
      </c>
      <c r="GS85" s="92">
        <v>3.50229067E-11</v>
      </c>
      <c r="GT85" s="92">
        <v>8.8385232300000001E-13</v>
      </c>
      <c r="GU85" s="92">
        <v>3.7084712799999999E-13</v>
      </c>
      <c r="GV85" s="92">
        <v>1.6494874800000001E-10</v>
      </c>
      <c r="GW85" s="92">
        <v>2.01012811E-11</v>
      </c>
      <c r="GX85" s="92">
        <v>5.06733584E-2</v>
      </c>
      <c r="GY85" s="92">
        <v>1.71513062E-7</v>
      </c>
      <c r="GZ85" s="92">
        <v>2.1931006499999998E-6</v>
      </c>
      <c r="HA85" s="92">
        <v>7.0093377599999998E-4</v>
      </c>
      <c r="HB85" s="92">
        <v>0</v>
      </c>
      <c r="HC85" s="92">
        <v>4.2919500899999997E-6</v>
      </c>
      <c r="HD85" s="92">
        <v>2.6253419000000002E-10</v>
      </c>
      <c r="HE85" s="92">
        <v>1.25431029E-8</v>
      </c>
      <c r="HF85" s="92">
        <v>8.4213393200000001E-9</v>
      </c>
      <c r="HG85" s="92">
        <v>4.1847970500000002E-14</v>
      </c>
      <c r="HH85" s="92">
        <v>7.6442403600000004E-3</v>
      </c>
      <c r="HI85" s="92">
        <v>0</v>
      </c>
      <c r="HJ85" s="92">
        <v>0</v>
      </c>
      <c r="HK85" s="92">
        <v>0</v>
      </c>
      <c r="HL85" s="92">
        <v>0</v>
      </c>
      <c r="HM85" s="92">
        <v>0</v>
      </c>
      <c r="HN85" s="92">
        <v>0</v>
      </c>
      <c r="HO85" s="92">
        <v>0</v>
      </c>
      <c r="HP85" s="92">
        <v>0</v>
      </c>
      <c r="HQ85" s="92">
        <v>0</v>
      </c>
      <c r="HR85" s="92">
        <v>6.4525290800000005E-11</v>
      </c>
      <c r="HS85" s="92">
        <v>0</v>
      </c>
      <c r="HT85" s="92">
        <v>0</v>
      </c>
      <c r="HU85" s="92">
        <v>0</v>
      </c>
      <c r="HV85" s="92">
        <v>0</v>
      </c>
      <c r="HW85" s="92">
        <v>0</v>
      </c>
      <c r="HX85" s="92">
        <v>0</v>
      </c>
      <c r="HY85" s="92">
        <v>0</v>
      </c>
      <c r="HZ85" s="92">
        <v>0</v>
      </c>
      <c r="IA85" s="92">
        <v>1.23549307E-22</v>
      </c>
      <c r="IB85" s="92">
        <v>0</v>
      </c>
      <c r="IC85" s="92">
        <v>0</v>
      </c>
      <c r="ID85" s="92">
        <v>0</v>
      </c>
      <c r="IE85" s="92">
        <v>0</v>
      </c>
      <c r="IF85" s="92">
        <v>0</v>
      </c>
      <c r="IG85" s="92">
        <v>0</v>
      </c>
      <c r="IH85" s="92">
        <v>0</v>
      </c>
      <c r="II85" s="92">
        <v>0</v>
      </c>
      <c r="IJ85" s="92">
        <v>0</v>
      </c>
      <c r="IK85" s="92">
        <v>0</v>
      </c>
      <c r="IL85" s="92">
        <v>0</v>
      </c>
      <c r="IM85" s="92">
        <v>0</v>
      </c>
      <c r="IN85" s="92">
        <v>0</v>
      </c>
      <c r="IO85" s="92">
        <v>0</v>
      </c>
      <c r="IP85" s="92">
        <v>0</v>
      </c>
      <c r="IQ85" s="92">
        <v>0</v>
      </c>
      <c r="IR85" s="92">
        <v>0</v>
      </c>
      <c r="IS85" s="92">
        <v>0</v>
      </c>
      <c r="IT85" s="92">
        <v>12637.8125</v>
      </c>
      <c r="IU85" s="92">
        <v>240922.13</v>
      </c>
      <c r="IV85" s="92">
        <v>4577.15488</v>
      </c>
      <c r="IW85" s="92">
        <v>160.05673999999999</v>
      </c>
      <c r="IX85" s="92">
        <v>9</v>
      </c>
      <c r="IY85" s="92">
        <v>0</v>
      </c>
      <c r="IZ85" s="92">
        <v>1</v>
      </c>
      <c r="JA85" s="92">
        <v>0</v>
      </c>
      <c r="JB85" s="92">
        <v>-67044.4372</v>
      </c>
      <c r="JC85" s="92">
        <v>-3516.8833599999998</v>
      </c>
      <c r="JD85" s="92">
        <v>-847.295028</v>
      </c>
      <c r="JE85" s="92">
        <v>-32.916627499999997</v>
      </c>
      <c r="JF85" s="92">
        <v>-1.7266747899999999</v>
      </c>
      <c r="JG85" s="92">
        <v>4.6017715000000001E-2</v>
      </c>
      <c r="JH85" s="92">
        <v>0.87726304499999996</v>
      </c>
      <c r="JI85" s="92">
        <v>19.063594200000001</v>
      </c>
      <c r="JJ85" s="92">
        <v>3973.67067</v>
      </c>
      <c r="JK85" s="92">
        <v>0</v>
      </c>
      <c r="JL85" s="92">
        <v>0</v>
      </c>
      <c r="JM85" s="92">
        <v>0</v>
      </c>
      <c r="JN85" s="92">
        <v>0</v>
      </c>
      <c r="JO85" s="92">
        <v>0</v>
      </c>
      <c r="JP85" s="92">
        <v>0</v>
      </c>
      <c r="JQ85" s="92">
        <v>0</v>
      </c>
      <c r="JR85" s="92">
        <v>0</v>
      </c>
      <c r="JS85" s="92">
        <v>0</v>
      </c>
      <c r="JT85" s="92">
        <v>0</v>
      </c>
      <c r="JU85" s="92">
        <v>0</v>
      </c>
      <c r="JV85" s="92">
        <v>0</v>
      </c>
      <c r="JW85" s="92">
        <v>0</v>
      </c>
      <c r="JX85" s="92">
        <v>0</v>
      </c>
      <c r="JY85" s="92">
        <v>0</v>
      </c>
      <c r="JZ85" s="92">
        <v>0</v>
      </c>
      <c r="KA85" s="92">
        <v>0</v>
      </c>
      <c r="KB85" s="92">
        <v>0</v>
      </c>
      <c r="KC85" s="92">
        <v>0</v>
      </c>
      <c r="KD85" s="92">
        <v>0</v>
      </c>
      <c r="KE85" s="92">
        <v>0</v>
      </c>
      <c r="KF85" s="92">
        <v>0</v>
      </c>
      <c r="KG85" s="92">
        <v>0</v>
      </c>
      <c r="KH85" s="92">
        <v>0</v>
      </c>
      <c r="KI85" s="92">
        <v>0</v>
      </c>
      <c r="KJ85" s="92">
        <v>0</v>
      </c>
      <c r="KK85" s="92">
        <v>0</v>
      </c>
      <c r="KL85" s="92">
        <v>0</v>
      </c>
      <c r="KM85" s="92">
        <v>0</v>
      </c>
      <c r="KN85" s="92">
        <v>0</v>
      </c>
      <c r="KO85" s="92">
        <v>0</v>
      </c>
      <c r="KP85" s="92">
        <v>0</v>
      </c>
      <c r="KQ85" s="92">
        <v>0</v>
      </c>
      <c r="KR85" s="92">
        <v>0</v>
      </c>
      <c r="KS85" s="92">
        <v>0</v>
      </c>
      <c r="KT85" s="92">
        <v>0</v>
      </c>
      <c r="KU85" s="92">
        <v>0</v>
      </c>
      <c r="KV85" s="92">
        <v>0</v>
      </c>
      <c r="KW85" s="92">
        <v>0</v>
      </c>
      <c r="KX85" s="92">
        <v>0</v>
      </c>
      <c r="KY85" s="92">
        <v>0</v>
      </c>
      <c r="KZ85" s="92">
        <v>0</v>
      </c>
      <c r="LA85" s="92">
        <v>0</v>
      </c>
      <c r="LB85" s="92">
        <v>0</v>
      </c>
      <c r="LC85" s="92">
        <v>180.11871300000001</v>
      </c>
      <c r="LD85" s="92">
        <v>7.3486379299999998</v>
      </c>
      <c r="LE85" s="92">
        <v>3.0833445899999998</v>
      </c>
      <c r="LF85" s="92">
        <v>123.17170400000001</v>
      </c>
      <c r="LG85" s="92">
        <v>15.0101718</v>
      </c>
      <c r="LH85" s="92">
        <v>86.308280699999997</v>
      </c>
      <c r="LI85" s="92">
        <v>25.113917199999999</v>
      </c>
      <c r="LJ85" s="92">
        <v>113.094272</v>
      </c>
      <c r="LK85" s="92">
        <v>73.253176100000005</v>
      </c>
      <c r="LL85" s="92">
        <v>0</v>
      </c>
      <c r="LM85" s="92">
        <v>0</v>
      </c>
      <c r="LN85" s="92">
        <v>0</v>
      </c>
      <c r="LO85" s="92">
        <v>0</v>
      </c>
      <c r="LP85" s="92">
        <v>0</v>
      </c>
      <c r="LQ85" s="92">
        <v>0</v>
      </c>
      <c r="LR85" s="92">
        <v>0</v>
      </c>
      <c r="LS85" s="92">
        <v>0</v>
      </c>
      <c r="LT85" s="92">
        <v>0</v>
      </c>
      <c r="LU85" s="92">
        <v>0</v>
      </c>
      <c r="LV85" s="92">
        <v>0</v>
      </c>
      <c r="LW85" s="92">
        <v>0</v>
      </c>
      <c r="LX85" s="92">
        <v>0</v>
      </c>
      <c r="LY85" s="92">
        <v>0</v>
      </c>
      <c r="LZ85" s="92">
        <v>0</v>
      </c>
      <c r="MA85" s="92">
        <v>0</v>
      </c>
      <c r="MB85" s="92">
        <v>0</v>
      </c>
      <c r="MC85" s="92">
        <v>0</v>
      </c>
      <c r="MD85" s="92">
        <v>0</v>
      </c>
      <c r="ME85" s="92">
        <v>0</v>
      </c>
      <c r="MF85" s="92">
        <v>0</v>
      </c>
      <c r="MG85" s="92">
        <v>0</v>
      </c>
      <c r="MH85" s="92">
        <v>0</v>
      </c>
      <c r="MI85" s="92">
        <v>0</v>
      </c>
      <c r="MJ85" s="92">
        <v>0</v>
      </c>
      <c r="MK85" s="92">
        <v>0</v>
      </c>
      <c r="ML85" s="92">
        <v>0</v>
      </c>
      <c r="MM85" s="92">
        <v>0</v>
      </c>
      <c r="MN85" s="92">
        <v>0</v>
      </c>
      <c r="MO85" s="92">
        <v>0</v>
      </c>
      <c r="MP85" s="92">
        <v>0</v>
      </c>
      <c r="MQ85" s="92">
        <v>0</v>
      </c>
      <c r="MR85" s="92">
        <v>0</v>
      </c>
      <c r="MS85" s="92">
        <v>0</v>
      </c>
      <c r="MT85" s="92">
        <v>0</v>
      </c>
      <c r="MU85" s="92">
        <v>0</v>
      </c>
      <c r="MV85" s="92">
        <v>0</v>
      </c>
      <c r="MW85" s="92">
        <v>0</v>
      </c>
      <c r="MX85" s="92">
        <v>0</v>
      </c>
      <c r="MY85" s="92">
        <v>0</v>
      </c>
      <c r="MZ85" s="92">
        <v>0</v>
      </c>
      <c r="NA85" s="92">
        <v>0</v>
      </c>
      <c r="NB85" s="92">
        <v>0</v>
      </c>
      <c r="NC85" s="92">
        <v>0</v>
      </c>
      <c r="ND85" s="92">
        <v>0</v>
      </c>
      <c r="NE85" s="92">
        <v>0</v>
      </c>
      <c r="NF85" s="92">
        <v>0</v>
      </c>
      <c r="NG85" s="92">
        <v>0</v>
      </c>
      <c r="NH85" s="92">
        <v>0</v>
      </c>
      <c r="NI85" s="92">
        <v>0</v>
      </c>
      <c r="NJ85" s="92">
        <v>0</v>
      </c>
      <c r="NK85" s="92">
        <v>0</v>
      </c>
      <c r="NL85" s="92">
        <v>0</v>
      </c>
      <c r="NM85" s="92">
        <v>0.28749892300000002</v>
      </c>
      <c r="NN85" s="92">
        <v>1.1729628000000001E-2</v>
      </c>
      <c r="NO85" s="92">
        <v>4.9215222200000002E-3</v>
      </c>
      <c r="NP85" s="92">
        <v>0.19660218400000001</v>
      </c>
      <c r="NQ85" s="92">
        <v>2.3958688999999998E-2</v>
      </c>
      <c r="NR85" s="92">
        <v>0.13776213100000001</v>
      </c>
      <c r="NS85" s="92">
        <v>4.00859192E-2</v>
      </c>
      <c r="NT85" s="92">
        <v>0.18051695400000001</v>
      </c>
      <c r="NU85" s="92">
        <v>0.116924049</v>
      </c>
      <c r="NV85" s="92">
        <v>0</v>
      </c>
      <c r="NW85" s="92">
        <v>0</v>
      </c>
      <c r="NX85" s="92">
        <v>0</v>
      </c>
      <c r="NY85" s="92">
        <v>0</v>
      </c>
      <c r="NZ85" s="92">
        <v>0</v>
      </c>
      <c r="OA85" s="92">
        <v>0</v>
      </c>
      <c r="OB85" s="92">
        <v>0</v>
      </c>
      <c r="OC85" s="92">
        <v>0</v>
      </c>
      <c r="OD85" s="92">
        <v>0</v>
      </c>
      <c r="OE85" s="92">
        <v>0</v>
      </c>
      <c r="OF85" s="92">
        <v>0</v>
      </c>
      <c r="OG85" s="92">
        <v>0</v>
      </c>
      <c r="OH85" s="92">
        <v>0</v>
      </c>
      <c r="OI85" s="92">
        <v>0</v>
      </c>
      <c r="OJ85" s="92">
        <v>0</v>
      </c>
      <c r="OK85" s="92">
        <v>0</v>
      </c>
      <c r="OL85" s="92">
        <v>0</v>
      </c>
      <c r="OM85" s="92">
        <v>0</v>
      </c>
      <c r="ON85" s="92">
        <v>0</v>
      </c>
      <c r="OO85" s="92">
        <v>0</v>
      </c>
      <c r="OP85" s="92">
        <v>0</v>
      </c>
      <c r="OQ85" s="92">
        <v>0</v>
      </c>
      <c r="OR85" s="92">
        <v>0</v>
      </c>
      <c r="OS85" s="92">
        <v>0</v>
      </c>
      <c r="OT85" s="92">
        <v>0</v>
      </c>
      <c r="OU85" s="92">
        <v>0</v>
      </c>
      <c r="OV85" s="92">
        <v>0</v>
      </c>
      <c r="OW85" s="92">
        <v>0</v>
      </c>
      <c r="OX85" s="92">
        <v>0</v>
      </c>
      <c r="OY85" s="92">
        <v>0</v>
      </c>
      <c r="OZ85" s="92">
        <v>0</v>
      </c>
      <c r="PA85" s="92">
        <v>0</v>
      </c>
      <c r="PB85" s="92">
        <v>0</v>
      </c>
      <c r="PC85" s="92">
        <v>0</v>
      </c>
      <c r="PD85" s="92">
        <v>0</v>
      </c>
      <c r="PE85" s="92">
        <v>0</v>
      </c>
      <c r="PF85" s="92">
        <v>0</v>
      </c>
      <c r="PG85" s="92">
        <v>0</v>
      </c>
      <c r="PH85" s="92">
        <v>0</v>
      </c>
      <c r="PI85" s="92">
        <v>0</v>
      </c>
      <c r="PJ85" s="92">
        <v>0</v>
      </c>
      <c r="PK85" s="92">
        <v>0</v>
      </c>
      <c r="PL85" s="92">
        <v>0</v>
      </c>
      <c r="PM85" s="92">
        <v>0</v>
      </c>
      <c r="PN85" s="92">
        <v>0</v>
      </c>
      <c r="PO85" s="92">
        <v>0</v>
      </c>
      <c r="PP85" s="92">
        <v>0</v>
      </c>
      <c r="PQ85" s="92">
        <v>0</v>
      </c>
      <c r="PR85" s="92">
        <v>0</v>
      </c>
      <c r="PS85" s="92">
        <v>0</v>
      </c>
      <c r="PT85" s="92">
        <v>0</v>
      </c>
      <c r="PU85" s="92">
        <v>0</v>
      </c>
      <c r="PV85" s="92">
        <v>0</v>
      </c>
      <c r="PW85" s="92">
        <v>29204.880399999998</v>
      </c>
      <c r="PX85" s="92">
        <v>1191.5257899999999</v>
      </c>
      <c r="PY85" s="92">
        <v>499.94089100000002</v>
      </c>
      <c r="PZ85" s="92">
        <v>16273.075999999999</v>
      </c>
      <c r="QA85" s="92">
        <v>1983.09887</v>
      </c>
      <c r="QB85" s="92">
        <v>13131.780699999999</v>
      </c>
      <c r="QC85" s="92">
        <v>1508.1550199999999</v>
      </c>
      <c r="QD85" s="92">
        <v>2583.0279399999999</v>
      </c>
      <c r="QE85" s="92">
        <v>4107.8476600000004</v>
      </c>
      <c r="QF85" s="92">
        <v>0</v>
      </c>
      <c r="QG85" s="92">
        <v>0</v>
      </c>
      <c r="QH85" s="92">
        <v>0</v>
      </c>
      <c r="QI85" s="92">
        <v>0</v>
      </c>
      <c r="QJ85" s="92">
        <v>0</v>
      </c>
      <c r="QK85" s="92">
        <v>0</v>
      </c>
      <c r="QL85" s="92">
        <v>0</v>
      </c>
      <c r="QM85" s="92">
        <v>0</v>
      </c>
      <c r="QN85" s="92">
        <v>0</v>
      </c>
      <c r="QO85" s="92">
        <v>0</v>
      </c>
      <c r="QP85" s="92">
        <v>0</v>
      </c>
      <c r="QQ85" s="92">
        <v>0</v>
      </c>
      <c r="QR85" s="92">
        <v>0</v>
      </c>
      <c r="QS85" s="92">
        <v>0</v>
      </c>
      <c r="QT85" s="92">
        <v>0</v>
      </c>
      <c r="QU85" s="92">
        <v>0</v>
      </c>
      <c r="QV85" s="92">
        <v>0</v>
      </c>
      <c r="QW85" s="92">
        <v>0</v>
      </c>
      <c r="QX85" s="92">
        <v>0</v>
      </c>
      <c r="QY85" s="92">
        <v>0</v>
      </c>
      <c r="QZ85" s="92">
        <v>0</v>
      </c>
      <c r="RA85" s="92">
        <v>0</v>
      </c>
      <c r="RB85" s="92">
        <v>0</v>
      </c>
      <c r="RC85" s="92">
        <v>0</v>
      </c>
      <c r="RD85" s="92">
        <v>0</v>
      </c>
      <c r="RE85" s="92">
        <v>0</v>
      </c>
      <c r="RF85" s="92">
        <v>0</v>
      </c>
      <c r="RG85" s="92">
        <v>0</v>
      </c>
      <c r="RH85" s="92">
        <v>0</v>
      </c>
      <c r="RI85" s="92">
        <v>0</v>
      </c>
      <c r="RJ85" s="92">
        <v>0</v>
      </c>
      <c r="RK85" s="92">
        <v>0</v>
      </c>
      <c r="RL85" s="92">
        <v>0</v>
      </c>
      <c r="RM85" s="92">
        <v>0</v>
      </c>
      <c r="RN85" s="92">
        <v>0</v>
      </c>
      <c r="RO85" s="92">
        <v>0</v>
      </c>
      <c r="RP85" s="92">
        <v>0</v>
      </c>
      <c r="RQ85" s="92">
        <v>0</v>
      </c>
      <c r="RR85" s="92">
        <v>0</v>
      </c>
      <c r="RS85" s="92">
        <v>0</v>
      </c>
      <c r="RT85" s="92">
        <v>0</v>
      </c>
      <c r="RU85" s="92">
        <v>0</v>
      </c>
      <c r="RV85" s="92">
        <v>0</v>
      </c>
      <c r="RW85" s="92">
        <v>0</v>
      </c>
      <c r="RX85" s="92">
        <v>0</v>
      </c>
      <c r="RY85" s="92">
        <v>0</v>
      </c>
      <c r="RZ85" s="92">
        <v>0</v>
      </c>
      <c r="SA85" s="92">
        <v>0</v>
      </c>
      <c r="SB85" s="92">
        <v>0</v>
      </c>
      <c r="SC85" s="92">
        <v>0</v>
      </c>
      <c r="SD85" s="92">
        <v>0</v>
      </c>
      <c r="SE85" s="92">
        <v>0</v>
      </c>
      <c r="SF85" s="92">
        <v>0</v>
      </c>
      <c r="SG85" s="92">
        <v>0.414351578</v>
      </c>
      <c r="SH85" s="92">
        <v>1.69050715E-2</v>
      </c>
      <c r="SI85" s="92">
        <v>7.093037E-3</v>
      </c>
      <c r="SJ85" s="92">
        <v>0.23087835400000001</v>
      </c>
      <c r="SK85" s="92">
        <v>2.8135713400000002E-2</v>
      </c>
      <c r="SL85" s="92">
        <v>0.18631043899999999</v>
      </c>
      <c r="SM85" s="92">
        <v>2.1397328300000001E-2</v>
      </c>
      <c r="SN85" s="92">
        <v>3.6647357800000002E-2</v>
      </c>
      <c r="SO85" s="92">
        <v>5.8281120700000001E-2</v>
      </c>
      <c r="SP85" s="92">
        <v>0</v>
      </c>
      <c r="SQ85" s="92">
        <v>0</v>
      </c>
      <c r="SR85" s="92">
        <v>0</v>
      </c>
      <c r="SS85" s="92">
        <v>0</v>
      </c>
      <c r="ST85" s="92">
        <v>0</v>
      </c>
      <c r="SU85" s="92">
        <v>0</v>
      </c>
      <c r="SV85" s="92">
        <v>0</v>
      </c>
      <c r="SW85" s="92">
        <v>0</v>
      </c>
      <c r="SX85" s="92">
        <v>0</v>
      </c>
      <c r="SY85" s="92">
        <v>626.50221799999997</v>
      </c>
      <c r="SZ85" s="92">
        <v>70483.333299999998</v>
      </c>
      <c r="TA85" s="92">
        <v>562.70106099999998</v>
      </c>
      <c r="TB85" s="92">
        <v>160.05673999999999</v>
      </c>
      <c r="TC85" s="92">
        <v>9</v>
      </c>
      <c r="TD85" s="92">
        <v>0</v>
      </c>
      <c r="TE85" s="92">
        <v>0</v>
      </c>
      <c r="TF85" s="92">
        <v>1</v>
      </c>
      <c r="TG85" s="92">
        <v>-147924.99100000001</v>
      </c>
      <c r="TH85" s="92">
        <v>-1314.8545899999999</v>
      </c>
      <c r="TI85" s="92">
        <v>-92.675334599999999</v>
      </c>
      <c r="TJ85" s="92">
        <v>-412.19362899999999</v>
      </c>
      <c r="TK85" s="92">
        <v>-3.66384804</v>
      </c>
      <c r="TL85" s="92">
        <v>1.85563958E-2</v>
      </c>
      <c r="TM85" s="92">
        <v>2.0876488499999999</v>
      </c>
      <c r="TN85" s="92">
        <v>112.502927</v>
      </c>
      <c r="TO85" s="92">
        <v>0</v>
      </c>
      <c r="TP85" s="92">
        <v>0.32613120499999998</v>
      </c>
      <c r="TQ85" s="92">
        <v>-1135668300.947</v>
      </c>
      <c r="TR85" s="92">
        <v>0.121866795277778</v>
      </c>
      <c r="TS85" s="92">
        <v>0</v>
      </c>
      <c r="TT85" s="92">
        <v>0</v>
      </c>
      <c r="TU85" s="92">
        <v>0</v>
      </c>
      <c r="TV85" s="92">
        <v>0</v>
      </c>
      <c r="TW85" s="92">
        <v>0</v>
      </c>
      <c r="TX85" s="92">
        <v>0</v>
      </c>
      <c r="TY85" s="92">
        <v>0</v>
      </c>
      <c r="TZ85" s="92">
        <v>0</v>
      </c>
      <c r="UA85" s="92">
        <v>0</v>
      </c>
      <c r="UB85" s="92">
        <v>0</v>
      </c>
      <c r="UC85" s="92">
        <v>0</v>
      </c>
      <c r="UD85" s="92">
        <v>0</v>
      </c>
      <c r="UE85" s="92">
        <v>0</v>
      </c>
      <c r="UF85" s="92">
        <v>0</v>
      </c>
      <c r="UG85" s="92">
        <v>0</v>
      </c>
      <c r="UH85" s="92">
        <v>0</v>
      </c>
      <c r="UI85" s="92">
        <v>0</v>
      </c>
      <c r="UJ85" s="92">
        <v>0</v>
      </c>
      <c r="UK85" s="92">
        <v>0</v>
      </c>
      <c r="UL85" s="92">
        <v>0</v>
      </c>
      <c r="UM85" s="92">
        <v>0</v>
      </c>
      <c r="UN85" s="92">
        <v>0</v>
      </c>
      <c r="UO85" s="92">
        <v>0</v>
      </c>
      <c r="UP85" s="92">
        <v>0</v>
      </c>
      <c r="UQ85" s="92">
        <v>0</v>
      </c>
      <c r="UR85" s="92">
        <v>0</v>
      </c>
      <c r="US85" s="92">
        <v>0</v>
      </c>
      <c r="UT85" s="92">
        <v>0</v>
      </c>
      <c r="UU85" s="92">
        <v>0</v>
      </c>
      <c r="UV85" s="92">
        <v>0</v>
      </c>
      <c r="UW85" s="92">
        <v>0</v>
      </c>
      <c r="UX85" s="92">
        <v>0</v>
      </c>
      <c r="UY85" s="92">
        <v>0</v>
      </c>
      <c r="UZ85" s="92">
        <v>0</v>
      </c>
      <c r="VA85" s="92">
        <v>0</v>
      </c>
      <c r="VB85" s="92">
        <v>0</v>
      </c>
      <c r="VC85" s="92">
        <v>0</v>
      </c>
      <c r="VD85" s="92">
        <v>0</v>
      </c>
      <c r="VE85" s="92">
        <v>0</v>
      </c>
      <c r="VF85" s="92">
        <v>0</v>
      </c>
      <c r="VG85" s="92">
        <v>0</v>
      </c>
      <c r="VH85" s="92">
        <v>0</v>
      </c>
      <c r="VI85" s="92">
        <v>0</v>
      </c>
      <c r="VJ85" s="92">
        <v>0</v>
      </c>
      <c r="VK85" s="92">
        <v>0</v>
      </c>
      <c r="VL85" s="92">
        <v>0</v>
      </c>
      <c r="VM85" s="92">
        <v>0</v>
      </c>
      <c r="VN85" s="92">
        <v>0</v>
      </c>
      <c r="VO85" s="92">
        <v>0</v>
      </c>
      <c r="VP85" s="92">
        <v>0</v>
      </c>
      <c r="VQ85" s="92">
        <v>0</v>
      </c>
      <c r="VR85" s="92">
        <v>0</v>
      </c>
      <c r="VS85" s="92">
        <v>0</v>
      </c>
      <c r="VT85" s="92">
        <v>0</v>
      </c>
      <c r="VU85" s="92">
        <v>0</v>
      </c>
      <c r="VV85" s="92">
        <v>0</v>
      </c>
      <c r="VW85" s="92">
        <v>0</v>
      </c>
      <c r="VX85" s="92">
        <v>0</v>
      </c>
      <c r="VY85" s="92">
        <v>0</v>
      </c>
      <c r="VZ85" s="92">
        <v>0</v>
      </c>
      <c r="WA85" s="92">
        <v>0</v>
      </c>
      <c r="WB85" s="92">
        <v>0</v>
      </c>
      <c r="WC85" s="92">
        <v>0.74666719444444496</v>
      </c>
    </row>
    <row r="86" spans="2:601" ht="13.5" customHeight="1">
      <c r="B86" s="851" t="s">
        <v>2777</v>
      </c>
      <c r="C86" s="92">
        <v>0</v>
      </c>
      <c r="D86" s="92">
        <v>1.8015280000000001E-9</v>
      </c>
      <c r="E86" s="92">
        <v>-6.8262196200000003E-12</v>
      </c>
      <c r="F86" s="92">
        <v>1E-10</v>
      </c>
      <c r="G86" s="92">
        <v>0</v>
      </c>
      <c r="H86" s="92">
        <v>0</v>
      </c>
      <c r="I86" s="92">
        <v>0</v>
      </c>
      <c r="J86" s="92">
        <v>0</v>
      </c>
      <c r="K86" s="92">
        <v>0</v>
      </c>
      <c r="L86" s="92">
        <v>0</v>
      </c>
      <c r="M86" s="92">
        <v>0</v>
      </c>
      <c r="N86" s="92">
        <v>0</v>
      </c>
      <c r="O86" s="92">
        <v>0</v>
      </c>
      <c r="P86" s="92">
        <v>0</v>
      </c>
      <c r="Q86" s="92">
        <v>0</v>
      </c>
      <c r="R86" s="92">
        <v>0</v>
      </c>
      <c r="S86" s="92">
        <v>0</v>
      </c>
      <c r="T86" s="92">
        <v>0</v>
      </c>
      <c r="U86" s="92">
        <v>0</v>
      </c>
      <c r="V86" s="92">
        <v>0</v>
      </c>
      <c r="W86" s="92">
        <v>0</v>
      </c>
      <c r="X86" s="92">
        <v>0</v>
      </c>
      <c r="Y86" s="92">
        <v>0</v>
      </c>
      <c r="Z86" s="92">
        <v>0</v>
      </c>
      <c r="AA86" s="92">
        <v>0</v>
      </c>
      <c r="AB86" s="92">
        <v>0</v>
      </c>
      <c r="AC86" s="92">
        <v>0</v>
      </c>
      <c r="AD86" s="92">
        <v>0</v>
      </c>
      <c r="AE86" s="92">
        <v>0</v>
      </c>
      <c r="AF86" s="92">
        <v>0</v>
      </c>
      <c r="AG86" s="92">
        <v>0</v>
      </c>
      <c r="AH86" s="92">
        <v>0</v>
      </c>
      <c r="AI86" s="92">
        <v>0</v>
      </c>
      <c r="AJ86" s="92">
        <v>0</v>
      </c>
      <c r="AK86" s="92">
        <v>0</v>
      </c>
      <c r="AL86" s="92">
        <v>0</v>
      </c>
      <c r="AM86" s="92">
        <v>0</v>
      </c>
      <c r="AN86" s="92">
        <v>0</v>
      </c>
      <c r="AO86" s="92">
        <v>0</v>
      </c>
      <c r="AP86" s="92">
        <v>0</v>
      </c>
      <c r="AQ86" s="92">
        <v>0</v>
      </c>
      <c r="AR86" s="92">
        <v>0</v>
      </c>
      <c r="AS86" s="92">
        <v>0</v>
      </c>
      <c r="AT86" s="92">
        <v>0</v>
      </c>
      <c r="AU86" s="92">
        <v>0</v>
      </c>
      <c r="AV86" s="92">
        <v>0</v>
      </c>
      <c r="AW86" s="92">
        <v>0</v>
      </c>
      <c r="AX86" s="92">
        <v>0</v>
      </c>
      <c r="AY86" s="92">
        <v>0</v>
      </c>
      <c r="AZ86" s="92">
        <v>0</v>
      </c>
      <c r="BA86" s="92">
        <v>0</v>
      </c>
      <c r="BB86" s="92">
        <v>0</v>
      </c>
      <c r="BC86" s="92">
        <v>0</v>
      </c>
      <c r="BD86" s="92">
        <v>0</v>
      </c>
      <c r="BE86" s="92">
        <v>0</v>
      </c>
      <c r="BF86" s="92">
        <v>0</v>
      </c>
      <c r="BG86" s="92">
        <v>0</v>
      </c>
      <c r="BH86" s="92">
        <v>0</v>
      </c>
      <c r="BI86" s="92">
        <v>0</v>
      </c>
      <c r="BJ86" s="92">
        <v>0</v>
      </c>
      <c r="BK86" s="92">
        <v>0</v>
      </c>
      <c r="BL86" s="92">
        <v>0</v>
      </c>
      <c r="BM86" s="92">
        <v>0</v>
      </c>
      <c r="BN86" s="92">
        <v>0</v>
      </c>
      <c r="BO86" s="92">
        <v>0</v>
      </c>
      <c r="BP86" s="92">
        <v>1</v>
      </c>
      <c r="BQ86" s="92">
        <v>0</v>
      </c>
      <c r="BR86" s="92">
        <v>0</v>
      </c>
      <c r="BS86" s="92">
        <v>0</v>
      </c>
      <c r="BT86" s="92">
        <v>0</v>
      </c>
      <c r="BU86" s="92">
        <v>0</v>
      </c>
      <c r="BV86" s="92">
        <v>0</v>
      </c>
      <c r="BW86" s="92">
        <v>0</v>
      </c>
      <c r="BX86" s="92">
        <v>0</v>
      </c>
      <c r="BY86" s="92">
        <v>0</v>
      </c>
      <c r="BZ86" s="92">
        <v>0</v>
      </c>
      <c r="CA86" s="92">
        <v>0</v>
      </c>
      <c r="CB86" s="92">
        <v>0</v>
      </c>
      <c r="CC86" s="92">
        <v>0</v>
      </c>
      <c r="CD86" s="92">
        <v>0</v>
      </c>
      <c r="CE86" s="92">
        <v>0</v>
      </c>
      <c r="CF86" s="92">
        <v>0</v>
      </c>
      <c r="CG86" s="92">
        <v>0</v>
      </c>
      <c r="CH86" s="92">
        <v>0</v>
      </c>
      <c r="CI86" s="92">
        <v>0</v>
      </c>
      <c r="CJ86" s="92">
        <v>0</v>
      </c>
      <c r="CK86" s="92">
        <v>0</v>
      </c>
      <c r="CL86" s="92">
        <v>0</v>
      </c>
      <c r="CM86" s="92">
        <v>0</v>
      </c>
      <c r="CN86" s="92">
        <v>0</v>
      </c>
      <c r="CO86" s="92">
        <v>0</v>
      </c>
      <c r="CP86" s="92">
        <v>0</v>
      </c>
      <c r="CQ86" s="92">
        <v>0</v>
      </c>
      <c r="CR86" s="92">
        <v>0</v>
      </c>
      <c r="CS86" s="92">
        <v>0</v>
      </c>
      <c r="CT86" s="92">
        <v>0</v>
      </c>
      <c r="CU86" s="92">
        <v>0</v>
      </c>
      <c r="CV86" s="92">
        <v>0</v>
      </c>
      <c r="CW86" s="92">
        <v>0</v>
      </c>
      <c r="CX86" s="92">
        <v>0</v>
      </c>
      <c r="CY86" s="92">
        <v>0</v>
      </c>
      <c r="CZ86" s="92">
        <v>0</v>
      </c>
      <c r="DA86" s="92">
        <v>0</v>
      </c>
      <c r="DB86" s="92">
        <v>0</v>
      </c>
      <c r="DC86" s="92">
        <v>0</v>
      </c>
      <c r="DD86" s="92">
        <v>0</v>
      </c>
      <c r="DE86" s="92">
        <v>0</v>
      </c>
      <c r="DF86" s="92">
        <v>0</v>
      </c>
      <c r="DG86" s="92">
        <v>0</v>
      </c>
      <c r="DH86" s="92">
        <v>0</v>
      </c>
      <c r="DI86" s="92">
        <v>0</v>
      </c>
      <c r="DJ86" s="92">
        <v>0</v>
      </c>
      <c r="DK86" s="92">
        <v>0</v>
      </c>
      <c r="DL86" s="92">
        <v>0</v>
      </c>
      <c r="DM86" s="92">
        <v>0</v>
      </c>
      <c r="DN86" s="92">
        <v>0</v>
      </c>
      <c r="DO86" s="92">
        <v>0</v>
      </c>
      <c r="DP86" s="92">
        <v>0</v>
      </c>
      <c r="DQ86" s="92">
        <v>0</v>
      </c>
      <c r="DR86" s="92">
        <v>0</v>
      </c>
      <c r="DS86" s="92">
        <v>0</v>
      </c>
      <c r="DT86" s="92">
        <v>0</v>
      </c>
      <c r="DU86" s="92">
        <v>0</v>
      </c>
      <c r="DV86" s="92">
        <v>0</v>
      </c>
      <c r="DW86" s="92">
        <v>0</v>
      </c>
      <c r="DX86" s="92">
        <v>0</v>
      </c>
      <c r="DY86" s="92">
        <v>0</v>
      </c>
      <c r="DZ86" s="92">
        <v>1.8015280000000001E-9</v>
      </c>
      <c r="EA86" s="92">
        <v>0</v>
      </c>
      <c r="EB86" s="92">
        <v>0</v>
      </c>
      <c r="EC86" s="92">
        <v>0</v>
      </c>
      <c r="ED86" s="92">
        <v>0</v>
      </c>
      <c r="EE86" s="92">
        <v>0</v>
      </c>
      <c r="EF86" s="92">
        <v>0</v>
      </c>
      <c r="EG86" s="92">
        <v>0</v>
      </c>
      <c r="EH86" s="92">
        <v>0</v>
      </c>
      <c r="EI86" s="92">
        <v>0</v>
      </c>
      <c r="EJ86" s="92">
        <v>0</v>
      </c>
      <c r="EK86" s="92">
        <v>0</v>
      </c>
      <c r="EL86" s="92">
        <v>0</v>
      </c>
      <c r="EM86" s="92">
        <v>0</v>
      </c>
      <c r="EN86" s="92">
        <v>0</v>
      </c>
      <c r="EO86" s="92">
        <v>0</v>
      </c>
      <c r="EP86" s="92">
        <v>0</v>
      </c>
      <c r="EQ86" s="92">
        <v>0</v>
      </c>
      <c r="ER86" s="92">
        <v>0</v>
      </c>
      <c r="ES86" s="92">
        <v>0</v>
      </c>
      <c r="ET86" s="92">
        <v>0</v>
      </c>
      <c r="EU86" s="92">
        <v>0</v>
      </c>
      <c r="EV86" s="92">
        <v>0</v>
      </c>
      <c r="EW86" s="92">
        <v>0</v>
      </c>
      <c r="EX86" s="92">
        <v>0</v>
      </c>
      <c r="EY86" s="92">
        <v>0</v>
      </c>
      <c r="EZ86" s="92">
        <v>0</v>
      </c>
      <c r="FA86" s="92">
        <v>0</v>
      </c>
      <c r="FB86" s="92">
        <v>0</v>
      </c>
      <c r="FC86" s="92">
        <v>0</v>
      </c>
      <c r="FD86" s="92">
        <v>0</v>
      </c>
      <c r="FE86" s="92">
        <v>0</v>
      </c>
      <c r="FF86" s="92">
        <v>0</v>
      </c>
      <c r="FG86" s="92">
        <v>0</v>
      </c>
      <c r="FH86" s="92">
        <v>0</v>
      </c>
      <c r="FI86" s="92">
        <v>0</v>
      </c>
      <c r="FJ86" s="92">
        <v>0</v>
      </c>
      <c r="FK86" s="92">
        <v>0</v>
      </c>
      <c r="FL86" s="92">
        <v>0</v>
      </c>
      <c r="FM86" s="92">
        <v>0</v>
      </c>
      <c r="FN86" s="92">
        <v>0</v>
      </c>
      <c r="FO86" s="92">
        <v>0</v>
      </c>
      <c r="FP86" s="92">
        <v>0</v>
      </c>
      <c r="FQ86" s="92">
        <v>0</v>
      </c>
      <c r="FR86" s="92">
        <v>0</v>
      </c>
      <c r="FS86" s="92">
        <v>0</v>
      </c>
      <c r="FT86" s="92">
        <v>0</v>
      </c>
      <c r="FU86" s="92">
        <v>0</v>
      </c>
      <c r="FV86" s="92">
        <v>0</v>
      </c>
      <c r="FW86" s="92">
        <v>0</v>
      </c>
      <c r="FX86" s="92">
        <v>0</v>
      </c>
      <c r="FY86" s="92">
        <v>0</v>
      </c>
      <c r="FZ86" s="92">
        <v>0</v>
      </c>
      <c r="GA86" s="92">
        <v>0</v>
      </c>
      <c r="GB86" s="92">
        <v>0</v>
      </c>
      <c r="GC86" s="92">
        <v>0</v>
      </c>
      <c r="GD86" s="92">
        <v>0</v>
      </c>
      <c r="GE86" s="92">
        <v>0</v>
      </c>
      <c r="GF86" s="92">
        <v>0</v>
      </c>
      <c r="GG86" s="92">
        <v>0</v>
      </c>
      <c r="GH86" s="92">
        <v>0</v>
      </c>
      <c r="GI86" s="92">
        <v>0</v>
      </c>
      <c r="GJ86" s="92">
        <v>1</v>
      </c>
      <c r="GK86" s="92">
        <v>0</v>
      </c>
      <c r="GL86" s="92">
        <v>0</v>
      </c>
      <c r="GM86" s="92">
        <v>0</v>
      </c>
      <c r="GN86" s="92">
        <v>0</v>
      </c>
      <c r="GO86" s="92">
        <v>0</v>
      </c>
      <c r="GP86" s="92">
        <v>0</v>
      </c>
      <c r="GQ86" s="92">
        <v>0</v>
      </c>
      <c r="GR86" s="92">
        <v>0</v>
      </c>
      <c r="GS86" s="92">
        <v>0</v>
      </c>
      <c r="GT86" s="92">
        <v>0</v>
      </c>
      <c r="GU86" s="92">
        <v>0</v>
      </c>
      <c r="GV86" s="92">
        <v>0</v>
      </c>
      <c r="GW86" s="92">
        <v>0</v>
      </c>
      <c r="GX86" s="92">
        <v>0</v>
      </c>
      <c r="GY86" s="92">
        <v>0</v>
      </c>
      <c r="GZ86" s="92">
        <v>0</v>
      </c>
      <c r="HA86" s="92">
        <v>0</v>
      </c>
      <c r="HB86" s="92">
        <v>0</v>
      </c>
      <c r="HC86" s="92">
        <v>0</v>
      </c>
      <c r="HD86" s="92">
        <v>0</v>
      </c>
      <c r="HE86" s="92">
        <v>0</v>
      </c>
      <c r="HF86" s="92">
        <v>0</v>
      </c>
      <c r="HG86" s="92">
        <v>0</v>
      </c>
      <c r="HH86" s="92">
        <v>0</v>
      </c>
      <c r="HI86" s="92">
        <v>0</v>
      </c>
      <c r="HJ86" s="92">
        <v>0</v>
      </c>
      <c r="HK86" s="92">
        <v>0</v>
      </c>
      <c r="HL86" s="92">
        <v>0</v>
      </c>
      <c r="HM86" s="92">
        <v>0</v>
      </c>
      <c r="HN86" s="92">
        <v>0</v>
      </c>
      <c r="HO86" s="92">
        <v>0</v>
      </c>
      <c r="HP86" s="92">
        <v>0</v>
      </c>
      <c r="HQ86" s="92">
        <v>0</v>
      </c>
      <c r="HR86" s="92">
        <v>0</v>
      </c>
      <c r="HS86" s="92">
        <v>0</v>
      </c>
      <c r="HT86" s="92">
        <v>0</v>
      </c>
      <c r="HU86" s="92">
        <v>0</v>
      </c>
      <c r="HV86" s="92">
        <v>0</v>
      </c>
      <c r="HW86" s="92">
        <v>0</v>
      </c>
      <c r="HX86" s="92">
        <v>0</v>
      </c>
      <c r="HY86" s="92">
        <v>0</v>
      </c>
      <c r="HZ86" s="92">
        <v>0</v>
      </c>
      <c r="IA86" s="92">
        <v>0</v>
      </c>
      <c r="IB86" s="92">
        <v>0</v>
      </c>
      <c r="IC86" s="92">
        <v>0</v>
      </c>
      <c r="ID86" s="92">
        <v>0</v>
      </c>
      <c r="IE86" s="92">
        <v>0</v>
      </c>
      <c r="IF86" s="92">
        <v>0</v>
      </c>
      <c r="IG86" s="92">
        <v>0</v>
      </c>
      <c r="IH86" s="92">
        <v>0</v>
      </c>
      <c r="II86" s="92">
        <v>0</v>
      </c>
      <c r="IJ86" s="92">
        <v>0</v>
      </c>
      <c r="IK86" s="92">
        <v>0</v>
      </c>
      <c r="IL86" s="92">
        <v>0</v>
      </c>
      <c r="IM86" s="92">
        <v>0</v>
      </c>
      <c r="IN86" s="92">
        <v>0</v>
      </c>
      <c r="IO86" s="92">
        <v>0</v>
      </c>
      <c r="IP86" s="92">
        <v>0</v>
      </c>
      <c r="IQ86" s="92">
        <v>0</v>
      </c>
      <c r="IR86" s="92">
        <v>0</v>
      </c>
      <c r="IS86" s="92">
        <v>0</v>
      </c>
      <c r="IT86" s="92">
        <v>1E-10</v>
      </c>
      <c r="IU86" s="92">
        <v>1.8015280000000001E-9</v>
      </c>
      <c r="IV86" s="92">
        <v>3.0208013699999999E-11</v>
      </c>
      <c r="IW86" s="92">
        <v>25</v>
      </c>
      <c r="IX86" s="92">
        <v>1</v>
      </c>
      <c r="IY86" s="92">
        <v>0</v>
      </c>
      <c r="IZ86" s="92">
        <v>1</v>
      </c>
      <c r="JA86" s="92">
        <v>0</v>
      </c>
      <c r="JB86" s="92">
        <v>-68262.196200000006</v>
      </c>
      <c r="JC86" s="92">
        <v>-3789.1276899999998</v>
      </c>
      <c r="JD86" s="92">
        <v>-6.8262196200000003E-12</v>
      </c>
      <c r="JE86" s="92">
        <v>-38.965169299999999</v>
      </c>
      <c r="JF86" s="92">
        <v>-2.1628955699999999</v>
      </c>
      <c r="JG86" s="92">
        <v>5.5172997600000002E-2</v>
      </c>
      <c r="JH86" s="92">
        <v>0.99395699999999998</v>
      </c>
      <c r="JI86" s="92">
        <v>18.015280000000001</v>
      </c>
      <c r="JJ86" s="92">
        <v>3.0083333300000003E-11</v>
      </c>
      <c r="JK86" s="92">
        <v>0</v>
      </c>
      <c r="JL86" s="92">
        <v>0</v>
      </c>
      <c r="JM86" s="92">
        <v>0</v>
      </c>
      <c r="JN86" s="92">
        <v>0</v>
      </c>
      <c r="JO86" s="92">
        <v>0</v>
      </c>
      <c r="JP86" s="92">
        <v>0</v>
      </c>
      <c r="JQ86" s="92">
        <v>0</v>
      </c>
      <c r="JR86" s="92">
        <v>0</v>
      </c>
      <c r="JS86" s="92">
        <v>0</v>
      </c>
      <c r="JT86" s="92">
        <v>0</v>
      </c>
      <c r="JU86" s="92">
        <v>0</v>
      </c>
      <c r="JV86" s="92">
        <v>0</v>
      </c>
      <c r="JW86" s="92">
        <v>0</v>
      </c>
      <c r="JX86" s="92">
        <v>0</v>
      </c>
      <c r="JY86" s="92">
        <v>0</v>
      </c>
      <c r="JZ86" s="92">
        <v>0</v>
      </c>
      <c r="KA86" s="92">
        <v>0</v>
      </c>
      <c r="KB86" s="92">
        <v>0</v>
      </c>
      <c r="KC86" s="92">
        <v>0</v>
      </c>
      <c r="KD86" s="92">
        <v>0</v>
      </c>
      <c r="KE86" s="92">
        <v>0</v>
      </c>
      <c r="KF86" s="92">
        <v>0</v>
      </c>
      <c r="KG86" s="92">
        <v>0</v>
      </c>
      <c r="KH86" s="92">
        <v>0</v>
      </c>
      <c r="KI86" s="92">
        <v>0</v>
      </c>
      <c r="KJ86" s="92">
        <v>0</v>
      </c>
      <c r="KK86" s="92">
        <v>0</v>
      </c>
      <c r="KL86" s="92">
        <v>0</v>
      </c>
      <c r="KM86" s="92">
        <v>0</v>
      </c>
      <c r="KN86" s="92">
        <v>0</v>
      </c>
      <c r="KO86" s="92">
        <v>0</v>
      </c>
      <c r="KP86" s="92">
        <v>0</v>
      </c>
      <c r="KQ86" s="92">
        <v>0</v>
      </c>
      <c r="KR86" s="92">
        <v>0</v>
      </c>
      <c r="KS86" s="92">
        <v>0</v>
      </c>
      <c r="KT86" s="92">
        <v>0</v>
      </c>
      <c r="KU86" s="92">
        <v>0</v>
      </c>
      <c r="KV86" s="92">
        <v>0</v>
      </c>
      <c r="KW86" s="92">
        <v>0</v>
      </c>
      <c r="KX86" s="92">
        <v>0</v>
      </c>
      <c r="KY86" s="92">
        <v>0</v>
      </c>
      <c r="KZ86" s="92">
        <v>0</v>
      </c>
      <c r="LA86" s="92">
        <v>0</v>
      </c>
      <c r="LB86" s="92">
        <v>0</v>
      </c>
      <c r="LC86" s="92">
        <v>0</v>
      </c>
      <c r="LD86" s="92">
        <v>0</v>
      </c>
      <c r="LE86" s="92">
        <v>0</v>
      </c>
      <c r="LF86" s="92">
        <v>0</v>
      </c>
      <c r="LG86" s="92">
        <v>0</v>
      </c>
      <c r="LH86" s="92">
        <v>0</v>
      </c>
      <c r="LI86" s="92">
        <v>0</v>
      </c>
      <c r="LJ86" s="92">
        <v>0</v>
      </c>
      <c r="LK86" s="92">
        <v>0</v>
      </c>
      <c r="LL86" s="92">
        <v>0</v>
      </c>
      <c r="LM86" s="92">
        <v>0</v>
      </c>
      <c r="LN86" s="92">
        <v>0</v>
      </c>
      <c r="LO86" s="92">
        <v>0</v>
      </c>
      <c r="LP86" s="92">
        <v>0</v>
      </c>
      <c r="LQ86" s="92">
        <v>0</v>
      </c>
      <c r="LR86" s="92">
        <v>0</v>
      </c>
      <c r="LS86" s="92">
        <v>0</v>
      </c>
      <c r="LT86" s="92">
        <v>0</v>
      </c>
      <c r="LU86" s="92">
        <v>0</v>
      </c>
      <c r="LV86" s="92">
        <v>0</v>
      </c>
      <c r="LW86" s="92">
        <v>0</v>
      </c>
      <c r="LX86" s="92">
        <v>0</v>
      </c>
      <c r="LY86" s="92">
        <v>0</v>
      </c>
      <c r="LZ86" s="92">
        <v>0</v>
      </c>
      <c r="MA86" s="92">
        <v>0</v>
      </c>
      <c r="MB86" s="92">
        <v>0</v>
      </c>
      <c r="MC86" s="92">
        <v>0</v>
      </c>
      <c r="MD86" s="92">
        <v>0</v>
      </c>
      <c r="ME86" s="92">
        <v>0</v>
      </c>
      <c r="MF86" s="92">
        <v>0</v>
      </c>
      <c r="MG86" s="92">
        <v>0</v>
      </c>
      <c r="MH86" s="92">
        <v>0</v>
      </c>
      <c r="MI86" s="92">
        <v>0</v>
      </c>
      <c r="MJ86" s="92">
        <v>0</v>
      </c>
      <c r="MK86" s="92">
        <v>0</v>
      </c>
      <c r="ML86" s="92">
        <v>0</v>
      </c>
      <c r="MM86" s="92">
        <v>0</v>
      </c>
      <c r="MN86" s="92">
        <v>0</v>
      </c>
      <c r="MO86" s="92">
        <v>0</v>
      </c>
      <c r="MP86" s="92">
        <v>0</v>
      </c>
      <c r="MQ86" s="92">
        <v>0</v>
      </c>
      <c r="MR86" s="92">
        <v>0</v>
      </c>
      <c r="MS86" s="92">
        <v>0</v>
      </c>
      <c r="MT86" s="92">
        <v>0</v>
      </c>
      <c r="MU86" s="92">
        <v>0</v>
      </c>
      <c r="MV86" s="92">
        <v>0</v>
      </c>
      <c r="MW86" s="92">
        <v>0</v>
      </c>
      <c r="MX86" s="92">
        <v>0</v>
      </c>
      <c r="MY86" s="92">
        <v>0</v>
      </c>
      <c r="MZ86" s="92">
        <v>0</v>
      </c>
      <c r="NA86" s="92">
        <v>0</v>
      </c>
      <c r="NB86" s="92">
        <v>0</v>
      </c>
      <c r="NC86" s="92">
        <v>0</v>
      </c>
      <c r="ND86" s="92">
        <v>0</v>
      </c>
      <c r="NE86" s="92">
        <v>0</v>
      </c>
      <c r="NF86" s="92">
        <v>0</v>
      </c>
      <c r="NG86" s="92">
        <v>0</v>
      </c>
      <c r="NH86" s="92">
        <v>0</v>
      </c>
      <c r="NI86" s="92">
        <v>0</v>
      </c>
      <c r="NJ86" s="92">
        <v>0</v>
      </c>
      <c r="NK86" s="92">
        <v>0</v>
      </c>
      <c r="NL86" s="92">
        <v>0</v>
      </c>
      <c r="NM86" s="92">
        <v>0</v>
      </c>
      <c r="NN86" s="92">
        <v>0</v>
      </c>
      <c r="NO86" s="92">
        <v>0</v>
      </c>
      <c r="NP86" s="92">
        <v>0</v>
      </c>
      <c r="NQ86" s="92">
        <v>0</v>
      </c>
      <c r="NR86" s="92">
        <v>0</v>
      </c>
      <c r="NS86" s="92">
        <v>0</v>
      </c>
      <c r="NT86" s="92">
        <v>0</v>
      </c>
      <c r="NU86" s="92">
        <v>0</v>
      </c>
      <c r="NV86" s="92">
        <v>0</v>
      </c>
      <c r="NW86" s="92">
        <v>0</v>
      </c>
      <c r="NX86" s="92">
        <v>0</v>
      </c>
      <c r="NY86" s="92">
        <v>0</v>
      </c>
      <c r="NZ86" s="92">
        <v>0</v>
      </c>
      <c r="OA86" s="92">
        <v>0</v>
      </c>
      <c r="OB86" s="92">
        <v>0</v>
      </c>
      <c r="OC86" s="92">
        <v>0</v>
      </c>
      <c r="OD86" s="92">
        <v>0</v>
      </c>
      <c r="OE86" s="92">
        <v>0</v>
      </c>
      <c r="OF86" s="92">
        <v>0</v>
      </c>
      <c r="OG86" s="92">
        <v>0</v>
      </c>
      <c r="OH86" s="92">
        <v>0</v>
      </c>
      <c r="OI86" s="92">
        <v>0</v>
      </c>
      <c r="OJ86" s="92">
        <v>0</v>
      </c>
      <c r="OK86" s="92">
        <v>0</v>
      </c>
      <c r="OL86" s="92">
        <v>0</v>
      </c>
      <c r="OM86" s="92">
        <v>0</v>
      </c>
      <c r="ON86" s="92">
        <v>0</v>
      </c>
      <c r="OO86" s="92">
        <v>0</v>
      </c>
      <c r="OP86" s="92">
        <v>0</v>
      </c>
      <c r="OQ86" s="92">
        <v>0</v>
      </c>
      <c r="OR86" s="92">
        <v>0</v>
      </c>
      <c r="OS86" s="92">
        <v>0</v>
      </c>
      <c r="OT86" s="92">
        <v>0</v>
      </c>
      <c r="OU86" s="92">
        <v>0</v>
      </c>
      <c r="OV86" s="92">
        <v>0</v>
      </c>
      <c r="OW86" s="92">
        <v>0</v>
      </c>
      <c r="OX86" s="92">
        <v>0</v>
      </c>
      <c r="OY86" s="92">
        <v>0</v>
      </c>
      <c r="OZ86" s="92">
        <v>0</v>
      </c>
      <c r="PA86" s="92">
        <v>0</v>
      </c>
      <c r="PB86" s="92">
        <v>0</v>
      </c>
      <c r="PC86" s="92">
        <v>0</v>
      </c>
      <c r="PD86" s="92">
        <v>0</v>
      </c>
      <c r="PE86" s="92">
        <v>0</v>
      </c>
      <c r="PF86" s="92">
        <v>0</v>
      </c>
      <c r="PG86" s="92">
        <v>0</v>
      </c>
      <c r="PH86" s="92">
        <v>0</v>
      </c>
      <c r="PI86" s="92">
        <v>0</v>
      </c>
      <c r="PJ86" s="92">
        <v>0</v>
      </c>
      <c r="PK86" s="92">
        <v>0</v>
      </c>
      <c r="PL86" s="92">
        <v>0</v>
      </c>
      <c r="PM86" s="92">
        <v>0</v>
      </c>
      <c r="PN86" s="92">
        <v>0</v>
      </c>
      <c r="PO86" s="92">
        <v>0</v>
      </c>
      <c r="PP86" s="92">
        <v>0</v>
      </c>
      <c r="PQ86" s="92">
        <v>0</v>
      </c>
      <c r="PR86" s="92">
        <v>0</v>
      </c>
      <c r="PS86" s="92">
        <v>0</v>
      </c>
      <c r="PT86" s="92">
        <v>0</v>
      </c>
      <c r="PU86" s="92">
        <v>0</v>
      </c>
      <c r="PV86" s="92">
        <v>0</v>
      </c>
      <c r="PW86" s="92">
        <v>0</v>
      </c>
      <c r="PX86" s="92">
        <v>0</v>
      </c>
      <c r="PY86" s="92">
        <v>0</v>
      </c>
      <c r="PZ86" s="92">
        <v>0</v>
      </c>
      <c r="QA86" s="92">
        <v>0</v>
      </c>
      <c r="QB86" s="92">
        <v>0</v>
      </c>
      <c r="QC86" s="92">
        <v>0</v>
      </c>
      <c r="QD86" s="92">
        <v>0</v>
      </c>
      <c r="QE86" s="92">
        <v>0</v>
      </c>
      <c r="QF86" s="92">
        <v>0</v>
      </c>
      <c r="QG86" s="92">
        <v>0</v>
      </c>
      <c r="QH86" s="92">
        <v>0</v>
      </c>
      <c r="QI86" s="92">
        <v>0</v>
      </c>
      <c r="QJ86" s="92">
        <v>0</v>
      </c>
      <c r="QK86" s="92">
        <v>0</v>
      </c>
      <c r="QL86" s="92">
        <v>0</v>
      </c>
      <c r="QM86" s="92">
        <v>0</v>
      </c>
      <c r="QN86" s="92">
        <v>0</v>
      </c>
      <c r="QO86" s="92">
        <v>0</v>
      </c>
      <c r="QP86" s="92">
        <v>0</v>
      </c>
      <c r="QQ86" s="92">
        <v>0</v>
      </c>
      <c r="QR86" s="92">
        <v>0</v>
      </c>
      <c r="QS86" s="92">
        <v>0</v>
      </c>
      <c r="QT86" s="92">
        <v>0</v>
      </c>
      <c r="QU86" s="92">
        <v>0</v>
      </c>
      <c r="QV86" s="92">
        <v>0</v>
      </c>
      <c r="QW86" s="92">
        <v>0</v>
      </c>
      <c r="QX86" s="92">
        <v>0</v>
      </c>
      <c r="QY86" s="92">
        <v>0</v>
      </c>
      <c r="QZ86" s="92">
        <v>0</v>
      </c>
      <c r="RA86" s="92">
        <v>0</v>
      </c>
      <c r="RB86" s="92">
        <v>0</v>
      </c>
      <c r="RC86" s="92">
        <v>0</v>
      </c>
      <c r="RD86" s="92">
        <v>0</v>
      </c>
      <c r="RE86" s="92">
        <v>0</v>
      </c>
      <c r="RF86" s="92">
        <v>0</v>
      </c>
      <c r="RG86" s="92">
        <v>0</v>
      </c>
      <c r="RH86" s="92">
        <v>0</v>
      </c>
      <c r="RI86" s="92">
        <v>0</v>
      </c>
      <c r="RJ86" s="92">
        <v>0</v>
      </c>
      <c r="RK86" s="92">
        <v>0</v>
      </c>
      <c r="RL86" s="92">
        <v>0</v>
      </c>
      <c r="RM86" s="92">
        <v>0</v>
      </c>
      <c r="RN86" s="92">
        <v>0</v>
      </c>
      <c r="RO86" s="92">
        <v>0</v>
      </c>
      <c r="RP86" s="92">
        <v>0</v>
      </c>
      <c r="RQ86" s="92">
        <v>0</v>
      </c>
      <c r="RR86" s="92">
        <v>0</v>
      </c>
      <c r="RS86" s="92">
        <v>0</v>
      </c>
      <c r="RT86" s="92">
        <v>0</v>
      </c>
      <c r="RU86" s="92">
        <v>0</v>
      </c>
      <c r="RV86" s="92">
        <v>0</v>
      </c>
      <c r="RW86" s="92">
        <v>0</v>
      </c>
      <c r="RX86" s="92">
        <v>0</v>
      </c>
      <c r="RY86" s="92">
        <v>0</v>
      </c>
      <c r="RZ86" s="92">
        <v>0</v>
      </c>
      <c r="SA86" s="92">
        <v>0</v>
      </c>
      <c r="SB86" s="92">
        <v>0</v>
      </c>
      <c r="SC86" s="92">
        <v>0</v>
      </c>
      <c r="SD86" s="92">
        <v>0</v>
      </c>
      <c r="SE86" s="92">
        <v>0</v>
      </c>
      <c r="SF86" s="92">
        <v>0</v>
      </c>
      <c r="SG86" s="92">
        <v>0</v>
      </c>
      <c r="SH86" s="92">
        <v>0</v>
      </c>
      <c r="SI86" s="92">
        <v>0</v>
      </c>
      <c r="SJ86" s="92">
        <v>0</v>
      </c>
      <c r="SK86" s="92">
        <v>0</v>
      </c>
      <c r="SL86" s="92">
        <v>0</v>
      </c>
      <c r="SM86" s="92">
        <v>0</v>
      </c>
      <c r="SN86" s="92">
        <v>0</v>
      </c>
      <c r="SO86" s="92">
        <v>0</v>
      </c>
      <c r="SP86" s="92">
        <v>0</v>
      </c>
      <c r="SQ86" s="92">
        <v>0</v>
      </c>
      <c r="SR86" s="92">
        <v>0</v>
      </c>
      <c r="SS86" s="92">
        <v>0</v>
      </c>
      <c r="ST86" s="92">
        <v>0</v>
      </c>
      <c r="SU86" s="92">
        <v>0</v>
      </c>
      <c r="SV86" s="92">
        <v>0</v>
      </c>
      <c r="SW86" s="92">
        <v>0</v>
      </c>
      <c r="SX86" s="92">
        <v>0</v>
      </c>
      <c r="SY86" s="92">
        <v>0</v>
      </c>
      <c r="SZ86" s="92">
        <v>0</v>
      </c>
      <c r="TA86" s="92">
        <v>0</v>
      </c>
      <c r="TB86" s="92">
        <v>0</v>
      </c>
      <c r="TC86" s="92">
        <v>1</v>
      </c>
      <c r="TD86" s="92">
        <v>0</v>
      </c>
      <c r="TE86" s="92">
        <v>0</v>
      </c>
      <c r="TF86" s="92">
        <v>0</v>
      </c>
      <c r="TG86" s="92">
        <v>0</v>
      </c>
      <c r="TH86" s="92">
        <v>0</v>
      </c>
      <c r="TI86" s="92">
        <v>0</v>
      </c>
      <c r="TJ86" s="92">
        <v>0</v>
      </c>
      <c r="TK86" s="92">
        <v>0</v>
      </c>
      <c r="TL86" s="92">
        <v>0</v>
      </c>
      <c r="TM86" s="92">
        <v>0</v>
      </c>
      <c r="TN86" s="92">
        <v>0</v>
      </c>
      <c r="TO86" s="92">
        <v>0</v>
      </c>
      <c r="TP86" s="92">
        <v>0</v>
      </c>
      <c r="TQ86" s="92">
        <v>-7.9388934180599995E-6</v>
      </c>
      <c r="TR86" s="92">
        <v>0</v>
      </c>
      <c r="TS86" s="92">
        <v>0</v>
      </c>
      <c r="TT86" s="92">
        <v>0</v>
      </c>
      <c r="TU86" s="92">
        <v>0</v>
      </c>
      <c r="TV86" s="92">
        <v>0</v>
      </c>
      <c r="TW86" s="92">
        <v>0</v>
      </c>
      <c r="TX86" s="92">
        <v>0</v>
      </c>
      <c r="TY86" s="92">
        <v>0</v>
      </c>
      <c r="TZ86" s="92">
        <v>0</v>
      </c>
      <c r="UA86" s="92">
        <v>0</v>
      </c>
      <c r="UB86" s="92">
        <v>0</v>
      </c>
      <c r="UC86" s="92">
        <v>0</v>
      </c>
      <c r="UD86" s="92">
        <v>0</v>
      </c>
      <c r="UE86" s="92">
        <v>0</v>
      </c>
      <c r="UF86" s="92">
        <v>0</v>
      </c>
      <c r="UG86" s="92">
        <v>0</v>
      </c>
      <c r="UH86" s="92">
        <v>0</v>
      </c>
      <c r="UI86" s="92">
        <v>0</v>
      </c>
      <c r="UJ86" s="92">
        <v>0</v>
      </c>
      <c r="UK86" s="92">
        <v>0</v>
      </c>
      <c r="UL86" s="92">
        <v>0</v>
      </c>
      <c r="UM86" s="92">
        <v>0</v>
      </c>
      <c r="UN86" s="92">
        <v>0</v>
      </c>
      <c r="UO86" s="92">
        <v>0</v>
      </c>
      <c r="UP86" s="92">
        <v>0</v>
      </c>
      <c r="UQ86" s="92">
        <v>0</v>
      </c>
      <c r="UR86" s="92">
        <v>0</v>
      </c>
      <c r="US86" s="92">
        <v>0</v>
      </c>
      <c r="UT86" s="92">
        <v>0</v>
      </c>
      <c r="UU86" s="92">
        <v>0</v>
      </c>
      <c r="UV86" s="92">
        <v>0</v>
      </c>
      <c r="UW86" s="92">
        <v>0</v>
      </c>
      <c r="UX86" s="92">
        <v>0</v>
      </c>
      <c r="UY86" s="92">
        <v>0</v>
      </c>
      <c r="UZ86" s="92">
        <v>0</v>
      </c>
      <c r="VA86" s="92">
        <v>0</v>
      </c>
      <c r="VB86" s="92">
        <v>0</v>
      </c>
      <c r="VC86" s="92">
        <v>0</v>
      </c>
      <c r="VD86" s="92">
        <v>0</v>
      </c>
      <c r="VE86" s="92">
        <v>0</v>
      </c>
      <c r="VF86" s="92">
        <v>0</v>
      </c>
      <c r="VG86" s="92">
        <v>0</v>
      </c>
      <c r="VH86" s="92">
        <v>0</v>
      </c>
      <c r="VI86" s="92">
        <v>0</v>
      </c>
      <c r="VJ86" s="92">
        <v>0</v>
      </c>
      <c r="VK86" s="92">
        <v>0</v>
      </c>
      <c r="VL86" s="92">
        <v>0</v>
      </c>
      <c r="VM86" s="92">
        <v>0</v>
      </c>
      <c r="VN86" s="92">
        <v>0</v>
      </c>
      <c r="VO86" s="92">
        <v>0</v>
      </c>
      <c r="VP86" s="92">
        <v>0</v>
      </c>
      <c r="VQ86" s="92">
        <v>0</v>
      </c>
      <c r="VR86" s="92">
        <v>0</v>
      </c>
      <c r="VS86" s="92">
        <v>0</v>
      </c>
      <c r="VT86" s="92">
        <v>0</v>
      </c>
      <c r="VU86" s="92">
        <v>0</v>
      </c>
      <c r="VV86" s="92">
        <v>0</v>
      </c>
      <c r="VW86" s="92">
        <v>0</v>
      </c>
      <c r="VX86" s="92">
        <v>0</v>
      </c>
      <c r="VY86" s="92">
        <v>0</v>
      </c>
      <c r="VZ86" s="92">
        <v>0</v>
      </c>
      <c r="WA86" s="92">
        <v>0</v>
      </c>
      <c r="WB86" s="92">
        <v>0</v>
      </c>
      <c r="WC86" s="92">
        <v>0</v>
      </c>
    </row>
    <row r="87" spans="2:601" ht="13.5" customHeight="1">
      <c r="B87" s="851" t="s">
        <v>2778</v>
      </c>
      <c r="C87" s="92">
        <v>0</v>
      </c>
      <c r="D87" s="92">
        <v>1.6214239999999999E-8</v>
      </c>
      <c r="E87" s="92">
        <v>-2.3320006E-11</v>
      </c>
      <c r="F87" s="92">
        <v>0</v>
      </c>
      <c r="G87" s="92">
        <v>0</v>
      </c>
      <c r="H87" s="92">
        <v>0</v>
      </c>
      <c r="I87" s="92">
        <v>0</v>
      </c>
      <c r="J87" s="92">
        <v>0</v>
      </c>
      <c r="K87" s="92">
        <v>0</v>
      </c>
      <c r="L87" s="92">
        <v>0</v>
      </c>
      <c r="M87" s="92">
        <v>0</v>
      </c>
      <c r="N87" s="92">
        <v>0</v>
      </c>
      <c r="O87" s="92">
        <v>0</v>
      </c>
      <c r="P87" s="92">
        <v>0</v>
      </c>
      <c r="Q87" s="92">
        <v>0</v>
      </c>
      <c r="R87" s="92">
        <v>0</v>
      </c>
      <c r="S87" s="92">
        <v>0</v>
      </c>
      <c r="T87" s="92">
        <v>0</v>
      </c>
      <c r="U87" s="92">
        <v>0</v>
      </c>
      <c r="V87" s="92">
        <v>0</v>
      </c>
      <c r="W87" s="92">
        <v>0</v>
      </c>
      <c r="X87" s="92">
        <v>0</v>
      </c>
      <c r="Y87" s="92">
        <v>0</v>
      </c>
      <c r="Z87" s="92">
        <v>0</v>
      </c>
      <c r="AA87" s="92">
        <v>0</v>
      </c>
      <c r="AB87" s="92">
        <v>0</v>
      </c>
      <c r="AC87" s="92">
        <v>0</v>
      </c>
      <c r="AD87" s="92">
        <v>0</v>
      </c>
      <c r="AE87" s="92">
        <v>0</v>
      </c>
      <c r="AF87" s="92">
        <v>0</v>
      </c>
      <c r="AG87" s="92">
        <v>0</v>
      </c>
      <c r="AH87" s="92">
        <v>0</v>
      </c>
      <c r="AI87" s="92">
        <v>0</v>
      </c>
      <c r="AJ87" s="92">
        <v>0</v>
      </c>
      <c r="AK87" s="92">
        <v>0</v>
      </c>
      <c r="AL87" s="92">
        <v>0</v>
      </c>
      <c r="AM87" s="92">
        <v>0</v>
      </c>
      <c r="AN87" s="92">
        <v>0</v>
      </c>
      <c r="AO87" s="92">
        <v>0</v>
      </c>
      <c r="AP87" s="92">
        <v>0</v>
      </c>
      <c r="AQ87" s="92">
        <v>0</v>
      </c>
      <c r="AR87" s="92">
        <v>0</v>
      </c>
      <c r="AS87" s="92">
        <v>0</v>
      </c>
      <c r="AT87" s="92">
        <v>0</v>
      </c>
      <c r="AU87" s="92">
        <v>0</v>
      </c>
      <c r="AV87" s="92">
        <v>0</v>
      </c>
      <c r="AW87" s="92">
        <v>0</v>
      </c>
      <c r="AX87" s="92">
        <v>0</v>
      </c>
      <c r="AY87" s="92">
        <v>0</v>
      </c>
      <c r="AZ87" s="92">
        <v>0</v>
      </c>
      <c r="BA87" s="92">
        <v>0</v>
      </c>
      <c r="BB87" s="92">
        <v>0</v>
      </c>
      <c r="BC87" s="92">
        <v>0</v>
      </c>
      <c r="BD87" s="92">
        <v>0</v>
      </c>
      <c r="BE87" s="92">
        <v>0</v>
      </c>
      <c r="BF87" s="92">
        <v>0</v>
      </c>
      <c r="BG87" s="92">
        <v>0</v>
      </c>
      <c r="BH87" s="92">
        <v>0</v>
      </c>
      <c r="BI87" s="92">
        <v>0</v>
      </c>
      <c r="BJ87" s="92">
        <v>0</v>
      </c>
      <c r="BK87" s="92">
        <v>0</v>
      </c>
      <c r="BL87" s="92">
        <v>0</v>
      </c>
      <c r="BM87" s="92">
        <v>0</v>
      </c>
      <c r="BN87" s="92">
        <v>0</v>
      </c>
      <c r="BO87" s="92">
        <v>0</v>
      </c>
      <c r="BP87" s="92">
        <v>0</v>
      </c>
      <c r="BQ87" s="92">
        <v>0</v>
      </c>
      <c r="BR87" s="92">
        <v>0</v>
      </c>
      <c r="BS87" s="92">
        <v>0</v>
      </c>
      <c r="BT87" s="92">
        <v>0</v>
      </c>
      <c r="BU87" s="92">
        <v>0</v>
      </c>
      <c r="BV87" s="92">
        <v>0</v>
      </c>
      <c r="BW87" s="92">
        <v>0</v>
      </c>
      <c r="BX87" s="92">
        <v>0</v>
      </c>
      <c r="BY87" s="92">
        <v>0</v>
      </c>
      <c r="BZ87" s="92">
        <v>0</v>
      </c>
      <c r="CA87" s="92">
        <v>0</v>
      </c>
      <c r="CB87" s="92">
        <v>0</v>
      </c>
      <c r="CC87" s="92">
        <v>0</v>
      </c>
      <c r="CD87" s="92">
        <v>0</v>
      </c>
      <c r="CE87" s="92">
        <v>0</v>
      </c>
      <c r="CF87" s="92">
        <v>0</v>
      </c>
      <c r="CG87" s="92">
        <v>0</v>
      </c>
      <c r="CH87" s="92">
        <v>0</v>
      </c>
      <c r="CI87" s="92">
        <v>0</v>
      </c>
      <c r="CJ87" s="92">
        <v>0</v>
      </c>
      <c r="CK87" s="92">
        <v>0</v>
      </c>
      <c r="CL87" s="92">
        <v>0</v>
      </c>
      <c r="CM87" s="92">
        <v>0</v>
      </c>
      <c r="CN87" s="92">
        <v>0</v>
      </c>
      <c r="CO87" s="92">
        <v>0</v>
      </c>
      <c r="CP87" s="92">
        <v>0</v>
      </c>
      <c r="CQ87" s="92">
        <v>0</v>
      </c>
      <c r="CR87" s="92">
        <v>0</v>
      </c>
      <c r="CS87" s="92">
        <v>0</v>
      </c>
      <c r="CT87" s="92">
        <v>0</v>
      </c>
      <c r="CU87" s="92">
        <v>0</v>
      </c>
      <c r="CV87" s="92">
        <v>0</v>
      </c>
      <c r="CW87" s="92">
        <v>0</v>
      </c>
      <c r="CX87" s="92">
        <v>0</v>
      </c>
      <c r="CY87" s="92">
        <v>0</v>
      </c>
      <c r="CZ87" s="92">
        <v>0</v>
      </c>
      <c r="DA87" s="92">
        <v>0</v>
      </c>
      <c r="DB87" s="92">
        <v>0</v>
      </c>
      <c r="DC87" s="92">
        <v>0</v>
      </c>
      <c r="DD87" s="92">
        <v>0</v>
      </c>
      <c r="DE87" s="92">
        <v>0</v>
      </c>
      <c r="DF87" s="92">
        <v>0</v>
      </c>
      <c r="DG87" s="92">
        <v>0</v>
      </c>
      <c r="DH87" s="92">
        <v>0</v>
      </c>
      <c r="DI87" s="92">
        <v>0</v>
      </c>
      <c r="DJ87" s="92">
        <v>0</v>
      </c>
      <c r="DK87" s="92">
        <v>0</v>
      </c>
      <c r="DL87" s="92">
        <v>0</v>
      </c>
      <c r="DM87" s="92">
        <v>0</v>
      </c>
      <c r="DN87" s="92">
        <v>0</v>
      </c>
      <c r="DO87" s="92">
        <v>0</v>
      </c>
      <c r="DP87" s="92">
        <v>0</v>
      </c>
      <c r="DQ87" s="92">
        <v>0</v>
      </c>
      <c r="DR87" s="92">
        <v>0</v>
      </c>
      <c r="DS87" s="92">
        <v>0</v>
      </c>
      <c r="DT87" s="92">
        <v>0</v>
      </c>
      <c r="DU87" s="92">
        <v>0</v>
      </c>
      <c r="DV87" s="92">
        <v>0</v>
      </c>
      <c r="DW87" s="92">
        <v>0</v>
      </c>
      <c r="DX87" s="92">
        <v>0</v>
      </c>
      <c r="DY87" s="92">
        <v>0</v>
      </c>
      <c r="DZ87" s="92">
        <v>0</v>
      </c>
      <c r="EA87" s="92">
        <v>0</v>
      </c>
      <c r="EB87" s="92">
        <v>0</v>
      </c>
      <c r="EC87" s="92">
        <v>0</v>
      </c>
      <c r="ED87" s="92">
        <v>0</v>
      </c>
      <c r="EE87" s="92">
        <v>0</v>
      </c>
      <c r="EF87" s="92">
        <v>0</v>
      </c>
      <c r="EG87" s="92">
        <v>0</v>
      </c>
      <c r="EH87" s="92">
        <v>0</v>
      </c>
      <c r="EI87" s="92">
        <v>0</v>
      </c>
      <c r="EJ87" s="92">
        <v>0</v>
      </c>
      <c r="EK87" s="92">
        <v>0</v>
      </c>
      <c r="EL87" s="92">
        <v>0</v>
      </c>
      <c r="EM87" s="92">
        <v>0</v>
      </c>
      <c r="EN87" s="92">
        <v>0</v>
      </c>
      <c r="EO87" s="92">
        <v>0</v>
      </c>
      <c r="EP87" s="92">
        <v>0</v>
      </c>
      <c r="EQ87" s="92">
        <v>0</v>
      </c>
      <c r="ER87" s="92">
        <v>0</v>
      </c>
      <c r="ES87" s="92">
        <v>0</v>
      </c>
      <c r="ET87" s="92">
        <v>0</v>
      </c>
      <c r="EU87" s="92">
        <v>0</v>
      </c>
      <c r="EV87" s="92">
        <v>0</v>
      </c>
      <c r="EW87" s="92">
        <v>0</v>
      </c>
      <c r="EX87" s="92">
        <v>0</v>
      </c>
      <c r="EY87" s="92">
        <v>0</v>
      </c>
      <c r="EZ87" s="92">
        <v>0</v>
      </c>
      <c r="FA87" s="92">
        <v>0</v>
      </c>
      <c r="FB87" s="92">
        <v>0</v>
      </c>
      <c r="FC87" s="92">
        <v>0</v>
      </c>
      <c r="FD87" s="92">
        <v>0</v>
      </c>
      <c r="FE87" s="92">
        <v>0</v>
      </c>
      <c r="FF87" s="92">
        <v>0</v>
      </c>
      <c r="FG87" s="92">
        <v>0</v>
      </c>
      <c r="FH87" s="92">
        <v>0</v>
      </c>
      <c r="FI87" s="92">
        <v>0</v>
      </c>
      <c r="FJ87" s="92">
        <v>0</v>
      </c>
      <c r="FK87" s="92">
        <v>0</v>
      </c>
      <c r="FL87" s="92">
        <v>0</v>
      </c>
      <c r="FM87" s="92">
        <v>0</v>
      </c>
      <c r="FN87" s="92">
        <v>0</v>
      </c>
      <c r="FO87" s="92">
        <v>0</v>
      </c>
      <c r="FP87" s="92">
        <v>0</v>
      </c>
      <c r="FQ87" s="92">
        <v>0</v>
      </c>
      <c r="FR87" s="92">
        <v>0</v>
      </c>
      <c r="FS87" s="92">
        <v>0</v>
      </c>
      <c r="FT87" s="92">
        <v>0</v>
      </c>
      <c r="FU87" s="92">
        <v>0</v>
      </c>
      <c r="FV87" s="92">
        <v>0</v>
      </c>
      <c r="FW87" s="92">
        <v>0</v>
      </c>
      <c r="FX87" s="92">
        <v>0</v>
      </c>
      <c r="FY87" s="92">
        <v>0</v>
      </c>
      <c r="FZ87" s="92">
        <v>0</v>
      </c>
      <c r="GA87" s="92">
        <v>0</v>
      </c>
      <c r="GB87" s="92">
        <v>0</v>
      </c>
      <c r="GC87" s="92">
        <v>0</v>
      </c>
      <c r="GD87" s="92">
        <v>0</v>
      </c>
      <c r="GE87" s="92">
        <v>0</v>
      </c>
      <c r="GF87" s="92">
        <v>0</v>
      </c>
      <c r="GG87" s="92">
        <v>0</v>
      </c>
      <c r="GH87" s="92">
        <v>0</v>
      </c>
      <c r="GI87" s="92">
        <v>0</v>
      </c>
      <c r="GJ87" s="92">
        <v>0</v>
      </c>
      <c r="GK87" s="92">
        <v>0</v>
      </c>
      <c r="GL87" s="92">
        <v>0</v>
      </c>
      <c r="GM87" s="92">
        <v>0</v>
      </c>
      <c r="GN87" s="92">
        <v>0</v>
      </c>
      <c r="GO87" s="92">
        <v>0</v>
      </c>
      <c r="GP87" s="92">
        <v>0</v>
      </c>
      <c r="GQ87" s="92">
        <v>0</v>
      </c>
      <c r="GR87" s="92">
        <v>0</v>
      </c>
      <c r="GS87" s="92">
        <v>0</v>
      </c>
      <c r="GT87" s="92">
        <v>0</v>
      </c>
      <c r="GU87" s="92">
        <v>0</v>
      </c>
      <c r="GV87" s="92">
        <v>0</v>
      </c>
      <c r="GW87" s="92">
        <v>0</v>
      </c>
      <c r="GX87" s="92">
        <v>0</v>
      </c>
      <c r="GY87" s="92">
        <v>0</v>
      </c>
      <c r="GZ87" s="92">
        <v>0</v>
      </c>
      <c r="HA87" s="92">
        <v>0</v>
      </c>
      <c r="HB87" s="92">
        <v>0</v>
      </c>
      <c r="HC87" s="92">
        <v>0</v>
      </c>
      <c r="HD87" s="92">
        <v>0</v>
      </c>
      <c r="HE87" s="92">
        <v>0</v>
      </c>
      <c r="HF87" s="92">
        <v>0</v>
      </c>
      <c r="HG87" s="92">
        <v>0</v>
      </c>
      <c r="HH87" s="92">
        <v>0</v>
      </c>
      <c r="HI87" s="92">
        <v>0</v>
      </c>
      <c r="HJ87" s="92">
        <v>0</v>
      </c>
      <c r="HK87" s="92">
        <v>0</v>
      </c>
      <c r="HL87" s="92">
        <v>0</v>
      </c>
      <c r="HM87" s="92">
        <v>0</v>
      </c>
      <c r="HN87" s="92">
        <v>0</v>
      </c>
      <c r="HO87" s="92">
        <v>0</v>
      </c>
      <c r="HP87" s="92">
        <v>0</v>
      </c>
      <c r="HQ87" s="92">
        <v>0</v>
      </c>
      <c r="HR87" s="92">
        <v>0</v>
      </c>
      <c r="HS87" s="92">
        <v>0</v>
      </c>
      <c r="HT87" s="92">
        <v>0</v>
      </c>
      <c r="HU87" s="92">
        <v>0</v>
      </c>
      <c r="HV87" s="92">
        <v>0</v>
      </c>
      <c r="HW87" s="92">
        <v>0</v>
      </c>
      <c r="HX87" s="92">
        <v>0</v>
      </c>
      <c r="HY87" s="92">
        <v>0</v>
      </c>
      <c r="HZ87" s="92">
        <v>0</v>
      </c>
      <c r="IA87" s="92">
        <v>0</v>
      </c>
      <c r="IB87" s="92">
        <v>0</v>
      </c>
      <c r="IC87" s="92">
        <v>0</v>
      </c>
      <c r="ID87" s="92">
        <v>0</v>
      </c>
      <c r="IE87" s="92">
        <v>0</v>
      </c>
      <c r="IF87" s="92">
        <v>0</v>
      </c>
      <c r="IG87" s="92">
        <v>0</v>
      </c>
      <c r="IH87" s="92">
        <v>0</v>
      </c>
      <c r="II87" s="92">
        <v>0</v>
      </c>
      <c r="IJ87" s="92">
        <v>0</v>
      </c>
      <c r="IK87" s="92">
        <v>0</v>
      </c>
      <c r="IL87" s="92">
        <v>0</v>
      </c>
      <c r="IM87" s="92">
        <v>0</v>
      </c>
      <c r="IN87" s="92">
        <v>0</v>
      </c>
      <c r="IO87" s="92">
        <v>0</v>
      </c>
      <c r="IP87" s="92">
        <v>0</v>
      </c>
      <c r="IQ87" s="92">
        <v>0</v>
      </c>
      <c r="IR87" s="92">
        <v>0</v>
      </c>
      <c r="IS87" s="92">
        <v>0</v>
      </c>
      <c r="IT87" s="92">
        <v>0</v>
      </c>
      <c r="IU87" s="92">
        <v>0</v>
      </c>
      <c r="IV87" s="92">
        <v>0</v>
      </c>
      <c r="IW87" s="92">
        <v>0</v>
      </c>
      <c r="IX87" s="92">
        <v>1</v>
      </c>
      <c r="IY87" s="92">
        <v>0</v>
      </c>
      <c r="IZ87" s="92">
        <v>0</v>
      </c>
      <c r="JA87" s="92">
        <v>0</v>
      </c>
      <c r="JB87" s="92">
        <v>0</v>
      </c>
      <c r="JC87" s="92">
        <v>0</v>
      </c>
      <c r="JD87" s="92">
        <v>0</v>
      </c>
      <c r="JE87" s="92">
        <v>0</v>
      </c>
      <c r="JF87" s="92">
        <v>0</v>
      </c>
      <c r="JG87" s="92">
        <v>0</v>
      </c>
      <c r="JH87" s="92">
        <v>0</v>
      </c>
      <c r="JI87" s="92">
        <v>0</v>
      </c>
      <c r="JJ87" s="92">
        <v>0</v>
      </c>
      <c r="JK87" s="92">
        <v>0</v>
      </c>
      <c r="JL87" s="92">
        <v>0</v>
      </c>
      <c r="JM87" s="92">
        <v>0</v>
      </c>
      <c r="JN87" s="92">
        <v>0</v>
      </c>
      <c r="JO87" s="92">
        <v>0</v>
      </c>
      <c r="JP87" s="92">
        <v>0</v>
      </c>
      <c r="JQ87" s="92">
        <v>0</v>
      </c>
      <c r="JR87" s="92">
        <v>0</v>
      </c>
      <c r="JS87" s="92">
        <v>0</v>
      </c>
      <c r="JT87" s="92">
        <v>0</v>
      </c>
      <c r="JU87" s="92">
        <v>0</v>
      </c>
      <c r="JV87" s="92">
        <v>0</v>
      </c>
      <c r="JW87" s="92">
        <v>0</v>
      </c>
      <c r="JX87" s="92">
        <v>0</v>
      </c>
      <c r="JY87" s="92">
        <v>0</v>
      </c>
      <c r="JZ87" s="92">
        <v>0</v>
      </c>
      <c r="KA87" s="92">
        <v>0</v>
      </c>
      <c r="KB87" s="92">
        <v>0</v>
      </c>
      <c r="KC87" s="92">
        <v>0</v>
      </c>
      <c r="KD87" s="92">
        <v>0</v>
      </c>
      <c r="KE87" s="92">
        <v>0</v>
      </c>
      <c r="KF87" s="92">
        <v>0</v>
      </c>
      <c r="KG87" s="92">
        <v>0</v>
      </c>
      <c r="KH87" s="92">
        <v>0</v>
      </c>
      <c r="KI87" s="92">
        <v>0</v>
      </c>
      <c r="KJ87" s="92">
        <v>0</v>
      </c>
      <c r="KK87" s="92">
        <v>0</v>
      </c>
      <c r="KL87" s="92">
        <v>0</v>
      </c>
      <c r="KM87" s="92">
        <v>0</v>
      </c>
      <c r="KN87" s="92">
        <v>0</v>
      </c>
      <c r="KO87" s="92">
        <v>0</v>
      </c>
      <c r="KP87" s="92">
        <v>0</v>
      </c>
      <c r="KQ87" s="92">
        <v>0</v>
      </c>
      <c r="KR87" s="92">
        <v>0</v>
      </c>
      <c r="KS87" s="92">
        <v>0</v>
      </c>
      <c r="KT87" s="92">
        <v>0</v>
      </c>
      <c r="KU87" s="92">
        <v>0</v>
      </c>
      <c r="KV87" s="92">
        <v>0</v>
      </c>
      <c r="KW87" s="92">
        <v>0</v>
      </c>
      <c r="KX87" s="92">
        <v>0</v>
      </c>
      <c r="KY87" s="92">
        <v>0</v>
      </c>
      <c r="KZ87" s="92">
        <v>0</v>
      </c>
      <c r="LA87" s="92">
        <v>0</v>
      </c>
      <c r="LB87" s="92">
        <v>0</v>
      </c>
      <c r="LC87" s="92">
        <v>1E-10</v>
      </c>
      <c r="LD87" s="92">
        <v>0</v>
      </c>
      <c r="LE87" s="92">
        <v>0</v>
      </c>
      <c r="LF87" s="92">
        <v>0</v>
      </c>
      <c r="LG87" s="92">
        <v>0</v>
      </c>
      <c r="LH87" s="92">
        <v>0</v>
      </c>
      <c r="LI87" s="92">
        <v>0</v>
      </c>
      <c r="LJ87" s="92">
        <v>0</v>
      </c>
      <c r="LK87" s="92">
        <v>0</v>
      </c>
      <c r="LL87" s="92">
        <v>0</v>
      </c>
      <c r="LM87" s="92">
        <v>0</v>
      </c>
      <c r="LN87" s="92">
        <v>0</v>
      </c>
      <c r="LO87" s="92">
        <v>0</v>
      </c>
      <c r="LP87" s="92">
        <v>0</v>
      </c>
      <c r="LQ87" s="92">
        <v>0</v>
      </c>
      <c r="LR87" s="92">
        <v>0</v>
      </c>
      <c r="LS87" s="92">
        <v>0</v>
      </c>
      <c r="LT87" s="92">
        <v>0</v>
      </c>
      <c r="LU87" s="92">
        <v>0</v>
      </c>
      <c r="LV87" s="92">
        <v>0</v>
      </c>
      <c r="LW87" s="92">
        <v>0</v>
      </c>
      <c r="LX87" s="92">
        <v>0</v>
      </c>
      <c r="LY87" s="92">
        <v>0</v>
      </c>
      <c r="LZ87" s="92">
        <v>0</v>
      </c>
      <c r="MA87" s="92">
        <v>0</v>
      </c>
      <c r="MB87" s="92">
        <v>0</v>
      </c>
      <c r="MC87" s="92">
        <v>0</v>
      </c>
      <c r="MD87" s="92">
        <v>0</v>
      </c>
      <c r="ME87" s="92">
        <v>0</v>
      </c>
      <c r="MF87" s="92">
        <v>0</v>
      </c>
      <c r="MG87" s="92">
        <v>0</v>
      </c>
      <c r="MH87" s="92">
        <v>0</v>
      </c>
      <c r="MI87" s="92">
        <v>0</v>
      </c>
      <c r="MJ87" s="92">
        <v>0</v>
      </c>
      <c r="MK87" s="92">
        <v>0</v>
      </c>
      <c r="ML87" s="92">
        <v>0</v>
      </c>
      <c r="MM87" s="92">
        <v>0</v>
      </c>
      <c r="MN87" s="92">
        <v>0</v>
      </c>
      <c r="MO87" s="92">
        <v>0</v>
      </c>
      <c r="MP87" s="92">
        <v>0</v>
      </c>
      <c r="MQ87" s="92">
        <v>0</v>
      </c>
      <c r="MR87" s="92">
        <v>0</v>
      </c>
      <c r="MS87" s="92">
        <v>0</v>
      </c>
      <c r="MT87" s="92">
        <v>0</v>
      </c>
      <c r="MU87" s="92">
        <v>0</v>
      </c>
      <c r="MV87" s="92">
        <v>0</v>
      </c>
      <c r="MW87" s="92">
        <v>0</v>
      </c>
      <c r="MX87" s="92">
        <v>0</v>
      </c>
      <c r="MY87" s="92">
        <v>0</v>
      </c>
      <c r="MZ87" s="92">
        <v>0</v>
      </c>
      <c r="NA87" s="92">
        <v>0</v>
      </c>
      <c r="NB87" s="92">
        <v>0</v>
      </c>
      <c r="NC87" s="92">
        <v>0</v>
      </c>
      <c r="ND87" s="92">
        <v>0</v>
      </c>
      <c r="NE87" s="92">
        <v>0</v>
      </c>
      <c r="NF87" s="92">
        <v>0</v>
      </c>
      <c r="NG87" s="92">
        <v>0</v>
      </c>
      <c r="NH87" s="92">
        <v>0</v>
      </c>
      <c r="NI87" s="92">
        <v>0</v>
      </c>
      <c r="NJ87" s="92">
        <v>0</v>
      </c>
      <c r="NK87" s="92">
        <v>0</v>
      </c>
      <c r="NL87" s="92">
        <v>0</v>
      </c>
      <c r="NM87" s="92">
        <v>1</v>
      </c>
      <c r="NN87" s="92">
        <v>0</v>
      </c>
      <c r="NO87" s="92">
        <v>0</v>
      </c>
      <c r="NP87" s="92">
        <v>0</v>
      </c>
      <c r="NQ87" s="92">
        <v>0</v>
      </c>
      <c r="NR87" s="92">
        <v>0</v>
      </c>
      <c r="NS87" s="92">
        <v>0</v>
      </c>
      <c r="NT87" s="92">
        <v>0</v>
      </c>
      <c r="NU87" s="92">
        <v>0</v>
      </c>
      <c r="NV87" s="92">
        <v>0</v>
      </c>
      <c r="NW87" s="92">
        <v>0</v>
      </c>
      <c r="NX87" s="92">
        <v>0</v>
      </c>
      <c r="NY87" s="92">
        <v>0</v>
      </c>
      <c r="NZ87" s="92">
        <v>0</v>
      </c>
      <c r="OA87" s="92">
        <v>0</v>
      </c>
      <c r="OB87" s="92">
        <v>0</v>
      </c>
      <c r="OC87" s="92">
        <v>0</v>
      </c>
      <c r="OD87" s="92">
        <v>0</v>
      </c>
      <c r="OE87" s="92">
        <v>0</v>
      </c>
      <c r="OF87" s="92">
        <v>0</v>
      </c>
      <c r="OG87" s="92">
        <v>0</v>
      </c>
      <c r="OH87" s="92">
        <v>0</v>
      </c>
      <c r="OI87" s="92">
        <v>0</v>
      </c>
      <c r="OJ87" s="92">
        <v>0</v>
      </c>
      <c r="OK87" s="92">
        <v>0</v>
      </c>
      <c r="OL87" s="92">
        <v>0</v>
      </c>
      <c r="OM87" s="92">
        <v>0</v>
      </c>
      <c r="ON87" s="92">
        <v>0</v>
      </c>
      <c r="OO87" s="92">
        <v>0</v>
      </c>
      <c r="OP87" s="92">
        <v>0</v>
      </c>
      <c r="OQ87" s="92">
        <v>0</v>
      </c>
      <c r="OR87" s="92">
        <v>0</v>
      </c>
      <c r="OS87" s="92">
        <v>0</v>
      </c>
      <c r="OT87" s="92">
        <v>0</v>
      </c>
      <c r="OU87" s="92">
        <v>0</v>
      </c>
      <c r="OV87" s="92">
        <v>0</v>
      </c>
      <c r="OW87" s="92">
        <v>0</v>
      </c>
      <c r="OX87" s="92">
        <v>0</v>
      </c>
      <c r="OY87" s="92">
        <v>0</v>
      </c>
      <c r="OZ87" s="92">
        <v>0</v>
      </c>
      <c r="PA87" s="92">
        <v>0</v>
      </c>
      <c r="PB87" s="92">
        <v>0</v>
      </c>
      <c r="PC87" s="92">
        <v>0</v>
      </c>
      <c r="PD87" s="92">
        <v>0</v>
      </c>
      <c r="PE87" s="92">
        <v>0</v>
      </c>
      <c r="PF87" s="92">
        <v>0</v>
      </c>
      <c r="PG87" s="92">
        <v>0</v>
      </c>
      <c r="PH87" s="92">
        <v>0</v>
      </c>
      <c r="PI87" s="92">
        <v>0</v>
      </c>
      <c r="PJ87" s="92">
        <v>0</v>
      </c>
      <c r="PK87" s="92">
        <v>0</v>
      </c>
      <c r="PL87" s="92">
        <v>0</v>
      </c>
      <c r="PM87" s="92">
        <v>0</v>
      </c>
      <c r="PN87" s="92">
        <v>0</v>
      </c>
      <c r="PO87" s="92">
        <v>0</v>
      </c>
      <c r="PP87" s="92">
        <v>0</v>
      </c>
      <c r="PQ87" s="92">
        <v>0</v>
      </c>
      <c r="PR87" s="92">
        <v>0</v>
      </c>
      <c r="PS87" s="92">
        <v>0</v>
      </c>
      <c r="PT87" s="92">
        <v>0</v>
      </c>
      <c r="PU87" s="92">
        <v>0</v>
      </c>
      <c r="PV87" s="92">
        <v>0</v>
      </c>
      <c r="PW87" s="92">
        <v>1.6214239999999999E-8</v>
      </c>
      <c r="PX87" s="92">
        <v>0</v>
      </c>
      <c r="PY87" s="92">
        <v>0</v>
      </c>
      <c r="PZ87" s="92">
        <v>0</v>
      </c>
      <c r="QA87" s="92">
        <v>0</v>
      </c>
      <c r="QB87" s="92">
        <v>0</v>
      </c>
      <c r="QC87" s="92">
        <v>0</v>
      </c>
      <c r="QD87" s="92">
        <v>0</v>
      </c>
      <c r="QE87" s="92">
        <v>0</v>
      </c>
      <c r="QF87" s="92">
        <v>0</v>
      </c>
      <c r="QG87" s="92">
        <v>0</v>
      </c>
      <c r="QH87" s="92">
        <v>0</v>
      </c>
      <c r="QI87" s="92">
        <v>0</v>
      </c>
      <c r="QJ87" s="92">
        <v>0</v>
      </c>
      <c r="QK87" s="92">
        <v>0</v>
      </c>
      <c r="QL87" s="92">
        <v>0</v>
      </c>
      <c r="QM87" s="92">
        <v>0</v>
      </c>
      <c r="QN87" s="92">
        <v>0</v>
      </c>
      <c r="QO87" s="92">
        <v>0</v>
      </c>
      <c r="QP87" s="92">
        <v>0</v>
      </c>
      <c r="QQ87" s="92">
        <v>0</v>
      </c>
      <c r="QR87" s="92">
        <v>0</v>
      </c>
      <c r="QS87" s="92">
        <v>0</v>
      </c>
      <c r="QT87" s="92">
        <v>0</v>
      </c>
      <c r="QU87" s="92">
        <v>0</v>
      </c>
      <c r="QV87" s="92">
        <v>0</v>
      </c>
      <c r="QW87" s="92">
        <v>0</v>
      </c>
      <c r="QX87" s="92">
        <v>0</v>
      </c>
      <c r="QY87" s="92">
        <v>0</v>
      </c>
      <c r="QZ87" s="92">
        <v>0</v>
      </c>
      <c r="RA87" s="92">
        <v>0</v>
      </c>
      <c r="RB87" s="92">
        <v>0</v>
      </c>
      <c r="RC87" s="92">
        <v>0</v>
      </c>
      <c r="RD87" s="92">
        <v>0</v>
      </c>
      <c r="RE87" s="92">
        <v>0</v>
      </c>
      <c r="RF87" s="92">
        <v>0</v>
      </c>
      <c r="RG87" s="92">
        <v>0</v>
      </c>
      <c r="RH87" s="92">
        <v>0</v>
      </c>
      <c r="RI87" s="92">
        <v>0</v>
      </c>
      <c r="RJ87" s="92">
        <v>0</v>
      </c>
      <c r="RK87" s="92">
        <v>0</v>
      </c>
      <c r="RL87" s="92">
        <v>0</v>
      </c>
      <c r="RM87" s="92">
        <v>0</v>
      </c>
      <c r="RN87" s="92">
        <v>0</v>
      </c>
      <c r="RO87" s="92">
        <v>0</v>
      </c>
      <c r="RP87" s="92">
        <v>0</v>
      </c>
      <c r="RQ87" s="92">
        <v>0</v>
      </c>
      <c r="RR87" s="92">
        <v>0</v>
      </c>
      <c r="RS87" s="92">
        <v>0</v>
      </c>
      <c r="RT87" s="92">
        <v>0</v>
      </c>
      <c r="RU87" s="92">
        <v>0</v>
      </c>
      <c r="RV87" s="92">
        <v>0</v>
      </c>
      <c r="RW87" s="92">
        <v>0</v>
      </c>
      <c r="RX87" s="92">
        <v>0</v>
      </c>
      <c r="RY87" s="92">
        <v>0</v>
      </c>
      <c r="RZ87" s="92">
        <v>0</v>
      </c>
      <c r="SA87" s="92">
        <v>0</v>
      </c>
      <c r="SB87" s="92">
        <v>0</v>
      </c>
      <c r="SC87" s="92">
        <v>0</v>
      </c>
      <c r="SD87" s="92">
        <v>0</v>
      </c>
      <c r="SE87" s="92">
        <v>0</v>
      </c>
      <c r="SF87" s="92">
        <v>0</v>
      </c>
      <c r="SG87" s="92">
        <v>1</v>
      </c>
      <c r="SH87" s="92">
        <v>0</v>
      </c>
      <c r="SI87" s="92">
        <v>0</v>
      </c>
      <c r="SJ87" s="92">
        <v>0</v>
      </c>
      <c r="SK87" s="92">
        <v>0</v>
      </c>
      <c r="SL87" s="92">
        <v>0</v>
      </c>
      <c r="SM87" s="92">
        <v>0</v>
      </c>
      <c r="SN87" s="92">
        <v>0</v>
      </c>
      <c r="SO87" s="92">
        <v>0</v>
      </c>
      <c r="SP87" s="92">
        <v>0</v>
      </c>
      <c r="SQ87" s="92">
        <v>0</v>
      </c>
      <c r="SR87" s="92">
        <v>0</v>
      </c>
      <c r="SS87" s="92">
        <v>0</v>
      </c>
      <c r="ST87" s="92">
        <v>0</v>
      </c>
      <c r="SU87" s="92">
        <v>0</v>
      </c>
      <c r="SV87" s="92">
        <v>0</v>
      </c>
      <c r="SW87" s="92">
        <v>0</v>
      </c>
      <c r="SX87" s="92">
        <v>0</v>
      </c>
      <c r="SY87" s="92">
        <v>1E-10</v>
      </c>
      <c r="SZ87" s="92">
        <v>1.6214239999999999E-8</v>
      </c>
      <c r="TA87" s="92">
        <v>4.5025000000000001E-11</v>
      </c>
      <c r="TB87" s="92">
        <v>25</v>
      </c>
      <c r="TC87" s="92">
        <v>1</v>
      </c>
      <c r="TD87" s="92">
        <v>0</v>
      </c>
      <c r="TE87" s="92">
        <v>0</v>
      </c>
      <c r="TF87" s="92">
        <v>1</v>
      </c>
      <c r="TG87" s="92">
        <v>-233200.06</v>
      </c>
      <c r="TH87" s="92">
        <v>-1438.2423100000001</v>
      </c>
      <c r="TI87" s="92">
        <v>-2.3320006E-11</v>
      </c>
      <c r="TJ87" s="92">
        <v>-782.156834</v>
      </c>
      <c r="TK87" s="92">
        <v>-4.8238883499999998</v>
      </c>
      <c r="TL87" s="92">
        <v>3.7016472299999999E-2</v>
      </c>
      <c r="TM87" s="92">
        <v>6.0019396599999997</v>
      </c>
      <c r="TN87" s="92">
        <v>162.14240000000001</v>
      </c>
      <c r="TO87" s="92">
        <v>0</v>
      </c>
      <c r="TP87" s="92">
        <v>1.18414431</v>
      </c>
      <c r="TQ87" s="92">
        <v>-2.7121166978E-5</v>
      </c>
      <c r="TR87" s="92">
        <v>0</v>
      </c>
      <c r="TS87" s="92">
        <v>0</v>
      </c>
      <c r="TT87" s="92">
        <v>0</v>
      </c>
      <c r="TU87" s="92">
        <v>0</v>
      </c>
      <c r="TV87" s="92">
        <v>0</v>
      </c>
      <c r="TW87" s="92">
        <v>0</v>
      </c>
      <c r="TX87" s="92">
        <v>0</v>
      </c>
      <c r="TY87" s="92">
        <v>0</v>
      </c>
      <c r="TZ87" s="92">
        <v>0</v>
      </c>
      <c r="UA87" s="92">
        <v>0</v>
      </c>
      <c r="UB87" s="92">
        <v>0</v>
      </c>
      <c r="UC87" s="92">
        <v>0</v>
      </c>
      <c r="UD87" s="92">
        <v>0</v>
      </c>
      <c r="UE87" s="92">
        <v>0</v>
      </c>
      <c r="UF87" s="92">
        <v>0</v>
      </c>
      <c r="UG87" s="92">
        <v>0</v>
      </c>
      <c r="UH87" s="92">
        <v>0</v>
      </c>
      <c r="UI87" s="92">
        <v>0</v>
      </c>
      <c r="UJ87" s="92">
        <v>0</v>
      </c>
      <c r="UK87" s="92">
        <v>0</v>
      </c>
      <c r="UL87" s="92">
        <v>0</v>
      </c>
      <c r="UM87" s="92">
        <v>0</v>
      </c>
      <c r="UN87" s="92">
        <v>0</v>
      </c>
      <c r="UO87" s="92">
        <v>0</v>
      </c>
      <c r="UP87" s="92">
        <v>0</v>
      </c>
      <c r="UQ87" s="92">
        <v>0</v>
      </c>
      <c r="UR87" s="92">
        <v>0</v>
      </c>
      <c r="US87" s="92">
        <v>0</v>
      </c>
      <c r="UT87" s="92">
        <v>0</v>
      </c>
      <c r="UU87" s="92">
        <v>0</v>
      </c>
      <c r="UV87" s="92">
        <v>0</v>
      </c>
      <c r="UW87" s="92">
        <v>0</v>
      </c>
      <c r="UX87" s="92">
        <v>0</v>
      </c>
      <c r="UY87" s="92">
        <v>0</v>
      </c>
      <c r="UZ87" s="92">
        <v>0</v>
      </c>
      <c r="VA87" s="92">
        <v>0</v>
      </c>
      <c r="VB87" s="92">
        <v>0</v>
      </c>
      <c r="VC87" s="92">
        <v>0</v>
      </c>
      <c r="VD87" s="92">
        <v>0</v>
      </c>
      <c r="VE87" s="92">
        <v>0</v>
      </c>
      <c r="VF87" s="92">
        <v>0</v>
      </c>
      <c r="VG87" s="92">
        <v>0</v>
      </c>
      <c r="VH87" s="92">
        <v>0</v>
      </c>
      <c r="VI87" s="92">
        <v>0</v>
      </c>
      <c r="VJ87" s="92">
        <v>0</v>
      </c>
      <c r="VK87" s="92">
        <v>0</v>
      </c>
      <c r="VL87" s="92">
        <v>0</v>
      </c>
      <c r="VM87" s="92">
        <v>0</v>
      </c>
      <c r="VN87" s="92">
        <v>0</v>
      </c>
      <c r="VO87" s="92">
        <v>0</v>
      </c>
      <c r="VP87" s="92">
        <v>0</v>
      </c>
      <c r="VQ87" s="92">
        <v>0</v>
      </c>
      <c r="VR87" s="92">
        <v>0</v>
      </c>
      <c r="VS87" s="92">
        <v>0</v>
      </c>
      <c r="VT87" s="92">
        <v>0</v>
      </c>
      <c r="VU87" s="92">
        <v>0</v>
      </c>
      <c r="VV87" s="92">
        <v>0</v>
      </c>
      <c r="VW87" s="92">
        <v>0</v>
      </c>
      <c r="VX87" s="92">
        <v>0</v>
      </c>
      <c r="VY87" s="92">
        <v>0</v>
      </c>
      <c r="VZ87" s="92">
        <v>0</v>
      </c>
      <c r="WA87" s="92">
        <v>0</v>
      </c>
      <c r="WB87" s="92">
        <v>0</v>
      </c>
      <c r="WC87" s="92">
        <v>1.66666666666667E-13</v>
      </c>
    </row>
    <row r="88" spans="2:601" ht="13.5" customHeight="1">
      <c r="B88" s="851" t="s">
        <v>2779</v>
      </c>
      <c r="C88" s="92">
        <v>0</v>
      </c>
      <c r="D88" s="92">
        <v>13276.7683</v>
      </c>
      <c r="E88" s="92">
        <v>-44.129601700000002</v>
      </c>
      <c r="F88" s="92">
        <v>586.01129100000003</v>
      </c>
      <c r="G88" s="92">
        <v>1.31180915</v>
      </c>
      <c r="H88" s="92">
        <v>0</v>
      </c>
      <c r="I88" s="92">
        <v>0</v>
      </c>
      <c r="J88" s="92">
        <v>0</v>
      </c>
      <c r="K88" s="92">
        <v>0</v>
      </c>
      <c r="L88" s="92">
        <v>0</v>
      </c>
      <c r="M88" s="92">
        <v>2.9017124700000001E-2</v>
      </c>
      <c r="N88" s="92">
        <v>0</v>
      </c>
      <c r="O88" s="92">
        <v>0.209658183</v>
      </c>
      <c r="P88" s="92">
        <v>5.2910192000000002E-3</v>
      </c>
      <c r="Q88" s="92">
        <v>2.2200080600000001E-3</v>
      </c>
      <c r="R88" s="92">
        <v>8.8683611499999995E-2</v>
      </c>
      <c r="S88" s="92">
        <v>1.08073218E-2</v>
      </c>
      <c r="T88" s="92">
        <v>2.0329413199999999</v>
      </c>
      <c r="U88" s="92">
        <v>0.12945234799999999</v>
      </c>
      <c r="V88" s="92">
        <v>8.7842613E-2</v>
      </c>
      <c r="W88" s="92">
        <v>0.104067702</v>
      </c>
      <c r="X88" s="92">
        <v>0</v>
      </c>
      <c r="Y88" s="92">
        <v>15.2784253</v>
      </c>
      <c r="Z88" s="92">
        <v>1.5144954800000001E-2</v>
      </c>
      <c r="AA88" s="92">
        <v>5.6021804899999998E-3</v>
      </c>
      <c r="AB88" s="92">
        <v>1.08715937E-2</v>
      </c>
      <c r="AC88" s="92">
        <v>3.5381412700000002E-4</v>
      </c>
      <c r="AD88" s="92">
        <v>0</v>
      </c>
      <c r="AE88" s="92">
        <v>0.56339014099999996</v>
      </c>
      <c r="AF88" s="92">
        <v>0.72390023599999997</v>
      </c>
      <c r="AG88" s="92">
        <v>3.2163829999999997E-2</v>
      </c>
      <c r="AH88" s="92">
        <v>0</v>
      </c>
      <c r="AI88" s="92">
        <v>0</v>
      </c>
      <c r="AJ88" s="92">
        <v>0</v>
      </c>
      <c r="AK88" s="92">
        <v>0</v>
      </c>
      <c r="AL88" s="92">
        <v>0</v>
      </c>
      <c r="AM88" s="92">
        <v>0</v>
      </c>
      <c r="AN88" s="92">
        <v>1.41866733E-3</v>
      </c>
      <c r="AO88" s="92">
        <v>8.4663130200000005E-5</v>
      </c>
      <c r="AP88" s="92">
        <v>1.68403663E-4</v>
      </c>
      <c r="AQ88" s="92">
        <v>0</v>
      </c>
      <c r="AR88" s="92">
        <v>0</v>
      </c>
      <c r="AS88" s="92">
        <v>0</v>
      </c>
      <c r="AT88" s="92">
        <v>3.5560017999999999E-2</v>
      </c>
      <c r="AU88" s="92">
        <v>0</v>
      </c>
      <c r="AV88" s="92">
        <v>0</v>
      </c>
      <c r="AW88" s="92">
        <v>1.00428445E-6</v>
      </c>
      <c r="AX88" s="92">
        <v>0</v>
      </c>
      <c r="AY88" s="92">
        <v>0</v>
      </c>
      <c r="AZ88" s="92">
        <v>0</v>
      </c>
      <c r="BA88" s="92">
        <v>0</v>
      </c>
      <c r="BB88" s="92">
        <v>0</v>
      </c>
      <c r="BC88" s="92">
        <v>0</v>
      </c>
      <c r="BD88" s="92">
        <v>0</v>
      </c>
      <c r="BE88" s="92">
        <v>0</v>
      </c>
      <c r="BF88" s="92">
        <v>0</v>
      </c>
      <c r="BG88" s="92">
        <v>0</v>
      </c>
      <c r="BH88" s="92">
        <v>0</v>
      </c>
      <c r="BI88" s="92">
        <v>0</v>
      </c>
      <c r="BJ88" s="92">
        <v>0</v>
      </c>
      <c r="BK88" s="92">
        <v>0</v>
      </c>
      <c r="BL88" s="92">
        <v>0</v>
      </c>
      <c r="BM88" s="92">
        <v>0</v>
      </c>
      <c r="BN88" s="92">
        <v>0</v>
      </c>
      <c r="BO88" s="92">
        <v>0</v>
      </c>
      <c r="BP88" s="92">
        <v>0.965915262</v>
      </c>
      <c r="BQ88" s="92">
        <v>2.1622390200000002E-3</v>
      </c>
      <c r="BR88" s="92">
        <v>0</v>
      </c>
      <c r="BS88" s="92">
        <v>0</v>
      </c>
      <c r="BT88" s="92">
        <v>0</v>
      </c>
      <c r="BU88" s="92">
        <v>0</v>
      </c>
      <c r="BV88" s="92">
        <v>0</v>
      </c>
      <c r="BW88" s="92">
        <v>4.7828572599999998E-5</v>
      </c>
      <c r="BX88" s="92">
        <v>0</v>
      </c>
      <c r="BY88" s="92">
        <v>3.4557702500000002E-4</v>
      </c>
      <c r="BZ88" s="92">
        <v>8.7211224000000002E-6</v>
      </c>
      <c r="CA88" s="92">
        <v>3.6592121999999998E-6</v>
      </c>
      <c r="CB88" s="92">
        <v>1.4617611500000001E-4</v>
      </c>
      <c r="CC88" s="92">
        <v>1.7813576700000001E-5</v>
      </c>
      <c r="CD88" s="92">
        <v>3.3508723800000002E-3</v>
      </c>
      <c r="CE88" s="92">
        <v>2.13374727E-4</v>
      </c>
      <c r="CF88" s="92">
        <v>1.4478990699999999E-4</v>
      </c>
      <c r="CG88" s="92">
        <v>1.71533523E-4</v>
      </c>
      <c r="CH88" s="92">
        <v>0</v>
      </c>
      <c r="CI88" s="92">
        <v>2.5183242000000002E-2</v>
      </c>
      <c r="CJ88" s="92">
        <v>2.4963244199999999E-5</v>
      </c>
      <c r="CK88" s="92">
        <v>9.2340057600000006E-6</v>
      </c>
      <c r="CL88" s="92">
        <v>1.7919515299999999E-5</v>
      </c>
      <c r="CM88" s="92">
        <v>5.8318750899999999E-7</v>
      </c>
      <c r="CN88" s="92">
        <v>0</v>
      </c>
      <c r="CO88" s="92">
        <v>9.2862909599999998E-4</v>
      </c>
      <c r="CP88" s="92">
        <v>1.1931959299999999E-3</v>
      </c>
      <c r="CQ88" s="92">
        <v>5.3015248600000001E-5</v>
      </c>
      <c r="CR88" s="92">
        <v>0</v>
      </c>
      <c r="CS88" s="92">
        <v>0</v>
      </c>
      <c r="CT88" s="92">
        <v>0</v>
      </c>
      <c r="CU88" s="92">
        <v>0</v>
      </c>
      <c r="CV88" s="92">
        <v>0</v>
      </c>
      <c r="CW88" s="92">
        <v>0</v>
      </c>
      <c r="CX88" s="92">
        <v>2.33837205E-6</v>
      </c>
      <c r="CY88" s="92">
        <v>1.39549205E-7</v>
      </c>
      <c r="CZ88" s="92">
        <v>2.7757770300000001E-7</v>
      </c>
      <c r="DA88" s="92">
        <v>0</v>
      </c>
      <c r="DB88" s="92">
        <v>0</v>
      </c>
      <c r="DC88" s="92">
        <v>0</v>
      </c>
      <c r="DD88" s="92">
        <v>5.86131438E-5</v>
      </c>
      <c r="DE88" s="92">
        <v>0</v>
      </c>
      <c r="DF88" s="92">
        <v>0</v>
      </c>
      <c r="DG88" s="92">
        <v>1.6553498100000001E-9</v>
      </c>
      <c r="DH88" s="92">
        <v>0</v>
      </c>
      <c r="DI88" s="92">
        <v>0</v>
      </c>
      <c r="DJ88" s="92">
        <v>0</v>
      </c>
      <c r="DK88" s="92">
        <v>0</v>
      </c>
      <c r="DL88" s="92">
        <v>0</v>
      </c>
      <c r="DM88" s="92">
        <v>0</v>
      </c>
      <c r="DN88" s="92">
        <v>0</v>
      </c>
      <c r="DO88" s="92">
        <v>0</v>
      </c>
      <c r="DP88" s="92">
        <v>0</v>
      </c>
      <c r="DQ88" s="92">
        <v>0</v>
      </c>
      <c r="DR88" s="92">
        <v>0</v>
      </c>
      <c r="DS88" s="92">
        <v>0</v>
      </c>
      <c r="DT88" s="92">
        <v>0</v>
      </c>
      <c r="DU88" s="92">
        <v>0</v>
      </c>
      <c r="DV88" s="92">
        <v>0</v>
      </c>
      <c r="DW88" s="92">
        <v>0</v>
      </c>
      <c r="DX88" s="92">
        <v>0</v>
      </c>
      <c r="DY88" s="92">
        <v>0</v>
      </c>
      <c r="DZ88" s="92">
        <v>10557.157499999999</v>
      </c>
      <c r="EA88" s="92">
        <v>60.433788300000003</v>
      </c>
      <c r="EB88" s="92">
        <v>0</v>
      </c>
      <c r="EC88" s="92">
        <v>0</v>
      </c>
      <c r="ED88" s="92">
        <v>0</v>
      </c>
      <c r="EE88" s="92">
        <v>0</v>
      </c>
      <c r="EF88" s="92">
        <v>0</v>
      </c>
      <c r="EG88" s="92">
        <v>9.9325640899999996</v>
      </c>
      <c r="EH88" s="92">
        <v>0</v>
      </c>
      <c r="EI88" s="92">
        <v>33.994481</v>
      </c>
      <c r="EJ88" s="92">
        <v>0.85789855199999998</v>
      </c>
      <c r="EK88" s="92">
        <v>0.35995743400000002</v>
      </c>
      <c r="EL88" s="92">
        <v>11.7165347</v>
      </c>
      <c r="EM88" s="92">
        <v>1.4278214300000001</v>
      </c>
      <c r="EN88" s="92">
        <v>366.24999200000002</v>
      </c>
      <c r="EO88" s="92">
        <v>19.696138600000001</v>
      </c>
      <c r="EP88" s="92">
        <v>11.0778319</v>
      </c>
      <c r="EQ88" s="92">
        <v>9.9994033800000004</v>
      </c>
      <c r="ER88" s="92">
        <v>0</v>
      </c>
      <c r="ES88" s="92">
        <v>1376.2628299999999</v>
      </c>
      <c r="ET88" s="92">
        <v>2.30426368</v>
      </c>
      <c r="EU88" s="92">
        <v>0.51593124400000001</v>
      </c>
      <c r="EV88" s="92">
        <v>1.28381824</v>
      </c>
      <c r="EW88" s="92">
        <v>6.02565272E-3</v>
      </c>
      <c r="EX88" s="92">
        <v>0</v>
      </c>
      <c r="EY88" s="92">
        <v>74.446711300000004</v>
      </c>
      <c r="EZ88" s="92">
        <v>55.800488799999997</v>
      </c>
      <c r="FA88" s="92">
        <v>4.2474363899999998</v>
      </c>
      <c r="FB88" s="92">
        <v>0</v>
      </c>
      <c r="FC88" s="92">
        <v>0</v>
      </c>
      <c r="FD88" s="92">
        <v>0</v>
      </c>
      <c r="FE88" s="92">
        <v>0</v>
      </c>
      <c r="FF88" s="92">
        <v>0</v>
      </c>
      <c r="FG88" s="92">
        <v>0</v>
      </c>
      <c r="FH88" s="92">
        <v>0.400726364</v>
      </c>
      <c r="FI88" s="92">
        <v>2.7091185699999998E-3</v>
      </c>
      <c r="FJ88" s="92">
        <v>4.7175726399999998E-3</v>
      </c>
      <c r="FK88" s="92">
        <v>0</v>
      </c>
      <c r="FL88" s="92">
        <v>0</v>
      </c>
      <c r="FM88" s="92">
        <v>0</v>
      </c>
      <c r="FN88" s="92">
        <v>1.56498928</v>
      </c>
      <c r="FO88" s="92">
        <v>0</v>
      </c>
      <c r="FP88" s="92">
        <v>0</v>
      </c>
      <c r="FQ88" s="92">
        <v>6.43392824E-5</v>
      </c>
      <c r="FR88" s="92">
        <v>0</v>
      </c>
      <c r="FS88" s="92">
        <v>0</v>
      </c>
      <c r="FT88" s="92">
        <v>0</v>
      </c>
      <c r="FU88" s="92">
        <v>0</v>
      </c>
      <c r="FV88" s="92">
        <v>0</v>
      </c>
      <c r="FW88" s="92">
        <v>0</v>
      </c>
      <c r="FX88" s="92">
        <v>0</v>
      </c>
      <c r="FY88" s="92">
        <v>0</v>
      </c>
      <c r="FZ88" s="92">
        <v>0</v>
      </c>
      <c r="GA88" s="92">
        <v>0</v>
      </c>
      <c r="GB88" s="92">
        <v>0</v>
      </c>
      <c r="GC88" s="92">
        <v>0</v>
      </c>
      <c r="GD88" s="92">
        <v>0</v>
      </c>
      <c r="GE88" s="92">
        <v>0</v>
      </c>
      <c r="GF88" s="92">
        <v>0</v>
      </c>
      <c r="GG88" s="92">
        <v>0</v>
      </c>
      <c r="GH88" s="92">
        <v>0</v>
      </c>
      <c r="GI88" s="92">
        <v>0</v>
      </c>
      <c r="GJ88" s="92">
        <v>0.837886625</v>
      </c>
      <c r="GK88" s="92">
        <v>4.7964296199999997E-3</v>
      </c>
      <c r="GL88" s="92">
        <v>0</v>
      </c>
      <c r="GM88" s="92">
        <v>0</v>
      </c>
      <c r="GN88" s="92">
        <v>0</v>
      </c>
      <c r="GO88" s="92">
        <v>0</v>
      </c>
      <c r="GP88" s="92">
        <v>0</v>
      </c>
      <c r="GQ88" s="92">
        <v>7.8831471499999999E-4</v>
      </c>
      <c r="GR88" s="92">
        <v>0</v>
      </c>
      <c r="GS88" s="92">
        <v>2.69802937E-3</v>
      </c>
      <c r="GT88" s="92">
        <v>6.8088566699999999E-5</v>
      </c>
      <c r="GU88" s="92">
        <v>2.8568629399999999E-5</v>
      </c>
      <c r="GV88" s="92">
        <v>9.29902551E-4</v>
      </c>
      <c r="GW88" s="92">
        <v>1.1332145799999999E-4</v>
      </c>
      <c r="GX88" s="92">
        <v>2.9068048900000001E-2</v>
      </c>
      <c r="GY88" s="92">
        <v>1.56321728E-3</v>
      </c>
      <c r="GZ88" s="92">
        <v>8.7921083099999999E-4</v>
      </c>
      <c r="HA88" s="92">
        <v>7.9361952900000002E-4</v>
      </c>
      <c r="HB88" s="92">
        <v>0</v>
      </c>
      <c r="HC88" s="92">
        <v>0.10922942200000001</v>
      </c>
      <c r="HD88" s="92">
        <v>1.8288177599999999E-4</v>
      </c>
      <c r="HE88" s="92">
        <v>4.09477541E-5</v>
      </c>
      <c r="HF88" s="92">
        <v>1.01892402E-4</v>
      </c>
      <c r="HG88" s="92">
        <v>4.7823610000000001E-7</v>
      </c>
      <c r="HH88" s="92">
        <v>0</v>
      </c>
      <c r="HI88" s="92">
        <v>5.90858891E-3</v>
      </c>
      <c r="HJ88" s="92">
        <v>4.4286999899999999E-3</v>
      </c>
      <c r="HK88" s="92">
        <v>3.3710495799999998E-4</v>
      </c>
      <c r="HL88" s="92">
        <v>0</v>
      </c>
      <c r="HM88" s="92">
        <v>0</v>
      </c>
      <c r="HN88" s="92">
        <v>0</v>
      </c>
      <c r="HO88" s="92">
        <v>0</v>
      </c>
      <c r="HP88" s="92">
        <v>0</v>
      </c>
      <c r="HQ88" s="92">
        <v>0</v>
      </c>
      <c r="HR88" s="92">
        <v>3.1804324299999997E-5</v>
      </c>
      <c r="HS88" s="92">
        <v>2.15013768E-7</v>
      </c>
      <c r="HT88" s="92">
        <v>3.7441811599999998E-7</v>
      </c>
      <c r="HU88" s="92">
        <v>0</v>
      </c>
      <c r="HV88" s="92">
        <v>0</v>
      </c>
      <c r="HW88" s="92">
        <v>0</v>
      </c>
      <c r="HX88" s="92">
        <v>1.2420801599999999E-4</v>
      </c>
      <c r="HY88" s="92">
        <v>0</v>
      </c>
      <c r="HZ88" s="92">
        <v>0</v>
      </c>
      <c r="IA88" s="92">
        <v>5.1063957599999998E-9</v>
      </c>
      <c r="IB88" s="92">
        <v>0</v>
      </c>
      <c r="IC88" s="92">
        <v>0</v>
      </c>
      <c r="ID88" s="92">
        <v>0</v>
      </c>
      <c r="IE88" s="92">
        <v>0</v>
      </c>
      <c r="IF88" s="92">
        <v>0</v>
      </c>
      <c r="IG88" s="92">
        <v>0</v>
      </c>
      <c r="IH88" s="92">
        <v>0</v>
      </c>
      <c r="II88" s="92">
        <v>0</v>
      </c>
      <c r="IJ88" s="92">
        <v>0</v>
      </c>
      <c r="IK88" s="92">
        <v>0</v>
      </c>
      <c r="IL88" s="92">
        <v>0</v>
      </c>
      <c r="IM88" s="92">
        <v>0</v>
      </c>
      <c r="IN88" s="92">
        <v>0</v>
      </c>
      <c r="IO88" s="92">
        <v>0</v>
      </c>
      <c r="IP88" s="92">
        <v>0</v>
      </c>
      <c r="IQ88" s="92">
        <v>0</v>
      </c>
      <c r="IR88" s="92">
        <v>0</v>
      </c>
      <c r="IS88" s="92">
        <v>0</v>
      </c>
      <c r="IT88" s="92">
        <v>606.69016599999998</v>
      </c>
      <c r="IU88" s="92">
        <v>12599.7446</v>
      </c>
      <c r="IV88" s="92">
        <v>209.29537500000001</v>
      </c>
      <c r="IW88" s="92">
        <v>48.4154208</v>
      </c>
      <c r="IX88" s="92">
        <v>1</v>
      </c>
      <c r="IY88" s="92">
        <v>0</v>
      </c>
      <c r="IZ88" s="92">
        <v>1</v>
      </c>
      <c r="JA88" s="92">
        <v>0</v>
      </c>
      <c r="JB88" s="92">
        <v>-71457.747700000007</v>
      </c>
      <c r="JC88" s="92">
        <v>-3440.7612399999998</v>
      </c>
      <c r="JD88" s="92">
        <v>-43.3527129</v>
      </c>
      <c r="JE88" s="92">
        <v>-41.204510200000001</v>
      </c>
      <c r="JF88" s="92">
        <v>-1.98403792</v>
      </c>
      <c r="JG88" s="92">
        <v>4.8312117699999997E-2</v>
      </c>
      <c r="JH88" s="92">
        <v>1.0033463199999999</v>
      </c>
      <c r="JI88" s="92">
        <v>20.768005299999999</v>
      </c>
      <c r="JJ88" s="92">
        <v>0</v>
      </c>
      <c r="JK88" s="92">
        <v>0</v>
      </c>
      <c r="JL88" s="92">
        <v>0</v>
      </c>
      <c r="JM88" s="92">
        <v>0</v>
      </c>
      <c r="JN88" s="92">
        <v>0</v>
      </c>
      <c r="JO88" s="92">
        <v>0</v>
      </c>
      <c r="JP88" s="92">
        <v>0</v>
      </c>
      <c r="JQ88" s="92">
        <v>0</v>
      </c>
      <c r="JR88" s="92">
        <v>0</v>
      </c>
      <c r="JS88" s="92">
        <v>0</v>
      </c>
      <c r="JT88" s="92">
        <v>0</v>
      </c>
      <c r="JU88" s="92">
        <v>0</v>
      </c>
      <c r="JV88" s="92">
        <v>0</v>
      </c>
      <c r="JW88" s="92">
        <v>0</v>
      </c>
      <c r="JX88" s="92">
        <v>0</v>
      </c>
      <c r="JY88" s="92">
        <v>0</v>
      </c>
      <c r="JZ88" s="92">
        <v>0</v>
      </c>
      <c r="KA88" s="92">
        <v>0</v>
      </c>
      <c r="KB88" s="92">
        <v>0</v>
      </c>
      <c r="KC88" s="92">
        <v>0</v>
      </c>
      <c r="KD88" s="92">
        <v>0</v>
      </c>
      <c r="KE88" s="92">
        <v>0</v>
      </c>
      <c r="KF88" s="92">
        <v>0</v>
      </c>
      <c r="KG88" s="92">
        <v>0</v>
      </c>
      <c r="KH88" s="92">
        <v>0</v>
      </c>
      <c r="KI88" s="92">
        <v>0</v>
      </c>
      <c r="KJ88" s="92">
        <v>0</v>
      </c>
      <c r="KK88" s="92">
        <v>0</v>
      </c>
      <c r="KL88" s="92">
        <v>0</v>
      </c>
      <c r="KM88" s="92">
        <v>0</v>
      </c>
      <c r="KN88" s="92">
        <v>0</v>
      </c>
      <c r="KO88" s="92">
        <v>0</v>
      </c>
      <c r="KP88" s="92">
        <v>0</v>
      </c>
      <c r="KQ88" s="92">
        <v>0</v>
      </c>
      <c r="KR88" s="92">
        <v>0</v>
      </c>
      <c r="KS88" s="92">
        <v>0</v>
      </c>
      <c r="KT88" s="92">
        <v>0</v>
      </c>
      <c r="KU88" s="92">
        <v>0</v>
      </c>
      <c r="KV88" s="92">
        <v>0</v>
      </c>
      <c r="KW88" s="92">
        <v>0</v>
      </c>
      <c r="KX88" s="92">
        <v>0</v>
      </c>
      <c r="KY88" s="92">
        <v>0</v>
      </c>
      <c r="KZ88" s="92">
        <v>0</v>
      </c>
      <c r="LA88" s="92">
        <v>0</v>
      </c>
      <c r="LB88" s="92">
        <v>0</v>
      </c>
      <c r="LC88" s="92">
        <v>0.23213699700000001</v>
      </c>
      <c r="LD88" s="92">
        <v>5.7319375899999997E-3</v>
      </c>
      <c r="LE88" s="92">
        <v>2.4050087800000001E-3</v>
      </c>
      <c r="LF88" s="92">
        <v>9.6073929099999997E-2</v>
      </c>
      <c r="LG88" s="92">
        <v>1.1707934E-2</v>
      </c>
      <c r="LH88" s="92">
        <v>2.4597859999999998</v>
      </c>
      <c r="LI88" s="92">
        <v>0</v>
      </c>
      <c r="LJ88" s="92">
        <v>3.8157143900000001</v>
      </c>
      <c r="LK88" s="92">
        <v>2.1975952799999998</v>
      </c>
      <c r="LL88" s="92">
        <v>0.65058112800000001</v>
      </c>
      <c r="LM88" s="92">
        <v>7.2286792000000002E-2</v>
      </c>
      <c r="LN88" s="92">
        <v>0.184497779</v>
      </c>
      <c r="LO88" s="92">
        <v>0.135768788</v>
      </c>
      <c r="LP88" s="92">
        <v>0</v>
      </c>
      <c r="LQ88" s="92">
        <v>9.3564930599999999E-2</v>
      </c>
      <c r="LR88" s="92">
        <v>0</v>
      </c>
      <c r="LS88" s="92">
        <v>0</v>
      </c>
      <c r="LT88" s="92">
        <v>0</v>
      </c>
      <c r="LU88" s="92">
        <v>0</v>
      </c>
      <c r="LV88" s="92">
        <v>0</v>
      </c>
      <c r="LW88" s="92">
        <v>0</v>
      </c>
      <c r="LX88" s="92">
        <v>0</v>
      </c>
      <c r="LY88" s="92">
        <v>0</v>
      </c>
      <c r="LZ88" s="92">
        <v>0</v>
      </c>
      <c r="MA88" s="92">
        <v>0</v>
      </c>
      <c r="MB88" s="92">
        <v>0</v>
      </c>
      <c r="MC88" s="92">
        <v>0</v>
      </c>
      <c r="MD88" s="92">
        <v>0</v>
      </c>
      <c r="ME88" s="92">
        <v>0</v>
      </c>
      <c r="MF88" s="92">
        <v>0</v>
      </c>
      <c r="MG88" s="92">
        <v>0</v>
      </c>
      <c r="MH88" s="92">
        <v>0</v>
      </c>
      <c r="MI88" s="92">
        <v>0</v>
      </c>
      <c r="MJ88" s="92">
        <v>0</v>
      </c>
      <c r="MK88" s="92">
        <v>0</v>
      </c>
      <c r="ML88" s="92">
        <v>0</v>
      </c>
      <c r="MM88" s="92">
        <v>0</v>
      </c>
      <c r="MN88" s="92">
        <v>0</v>
      </c>
      <c r="MO88" s="92">
        <v>0</v>
      </c>
      <c r="MP88" s="92">
        <v>0</v>
      </c>
      <c r="MQ88" s="92">
        <v>0</v>
      </c>
      <c r="MR88" s="92">
        <v>0</v>
      </c>
      <c r="MS88" s="92">
        <v>0</v>
      </c>
      <c r="MT88" s="92">
        <v>0</v>
      </c>
      <c r="MU88" s="92">
        <v>0</v>
      </c>
      <c r="MV88" s="92">
        <v>0</v>
      </c>
      <c r="MW88" s="92">
        <v>0</v>
      </c>
      <c r="MX88" s="92">
        <v>0</v>
      </c>
      <c r="MY88" s="92">
        <v>0</v>
      </c>
      <c r="MZ88" s="92">
        <v>0</v>
      </c>
      <c r="NA88" s="92">
        <v>0</v>
      </c>
      <c r="NB88" s="92">
        <v>0</v>
      </c>
      <c r="NC88" s="92">
        <v>0</v>
      </c>
      <c r="ND88" s="92">
        <v>0</v>
      </c>
      <c r="NE88" s="92">
        <v>0</v>
      </c>
      <c r="NF88" s="92">
        <v>0</v>
      </c>
      <c r="NG88" s="92">
        <v>0</v>
      </c>
      <c r="NH88" s="92">
        <v>0</v>
      </c>
      <c r="NI88" s="92">
        <v>0</v>
      </c>
      <c r="NJ88" s="92">
        <v>0</v>
      </c>
      <c r="NK88" s="92">
        <v>0</v>
      </c>
      <c r="NL88" s="92">
        <v>0</v>
      </c>
      <c r="NM88" s="92">
        <v>2.3311957500000001E-2</v>
      </c>
      <c r="NN88" s="92">
        <v>5.75619945E-4</v>
      </c>
      <c r="NO88" s="92">
        <v>2.4151885799999999E-4</v>
      </c>
      <c r="NP88" s="92">
        <v>9.6480586099999995E-3</v>
      </c>
      <c r="NQ88" s="92">
        <v>1.1757490799999999E-3</v>
      </c>
      <c r="NR88" s="92">
        <v>0.247019766</v>
      </c>
      <c r="NS88" s="92">
        <v>0</v>
      </c>
      <c r="NT88" s="92">
        <v>0.38318653600000002</v>
      </c>
      <c r="NU88" s="92">
        <v>0.22068971600000001</v>
      </c>
      <c r="NV88" s="92">
        <v>6.5333487600000004E-2</v>
      </c>
      <c r="NW88" s="92">
        <v>7.2592764000000004E-3</v>
      </c>
      <c r="NX88" s="92">
        <v>1.8527871200000001E-2</v>
      </c>
      <c r="NY88" s="92">
        <v>1.36343464E-2</v>
      </c>
      <c r="NZ88" s="92">
        <v>0</v>
      </c>
      <c r="OA88" s="92">
        <v>9.3960967699999991E-3</v>
      </c>
      <c r="OB88" s="92">
        <v>0</v>
      </c>
      <c r="OC88" s="92">
        <v>0</v>
      </c>
      <c r="OD88" s="92">
        <v>0</v>
      </c>
      <c r="OE88" s="92">
        <v>0</v>
      </c>
      <c r="OF88" s="92">
        <v>0</v>
      </c>
      <c r="OG88" s="92">
        <v>0</v>
      </c>
      <c r="OH88" s="92">
        <v>0</v>
      </c>
      <c r="OI88" s="92">
        <v>0</v>
      </c>
      <c r="OJ88" s="92">
        <v>0</v>
      </c>
      <c r="OK88" s="92">
        <v>0</v>
      </c>
      <c r="OL88" s="92">
        <v>0</v>
      </c>
      <c r="OM88" s="92">
        <v>0</v>
      </c>
      <c r="ON88" s="92">
        <v>0</v>
      </c>
      <c r="OO88" s="92">
        <v>0</v>
      </c>
      <c r="OP88" s="92">
        <v>0</v>
      </c>
      <c r="OQ88" s="92">
        <v>0</v>
      </c>
      <c r="OR88" s="92">
        <v>0</v>
      </c>
      <c r="OS88" s="92">
        <v>0</v>
      </c>
      <c r="OT88" s="92">
        <v>0</v>
      </c>
      <c r="OU88" s="92">
        <v>0</v>
      </c>
      <c r="OV88" s="92">
        <v>0</v>
      </c>
      <c r="OW88" s="92">
        <v>0</v>
      </c>
      <c r="OX88" s="92">
        <v>0</v>
      </c>
      <c r="OY88" s="92">
        <v>0</v>
      </c>
      <c r="OZ88" s="92">
        <v>0</v>
      </c>
      <c r="PA88" s="92">
        <v>0</v>
      </c>
      <c r="PB88" s="92">
        <v>0</v>
      </c>
      <c r="PC88" s="92">
        <v>0</v>
      </c>
      <c r="PD88" s="92">
        <v>0</v>
      </c>
      <c r="PE88" s="92">
        <v>0</v>
      </c>
      <c r="PF88" s="92">
        <v>0</v>
      </c>
      <c r="PG88" s="92">
        <v>0</v>
      </c>
      <c r="PH88" s="92">
        <v>0</v>
      </c>
      <c r="PI88" s="92">
        <v>0</v>
      </c>
      <c r="PJ88" s="92">
        <v>0</v>
      </c>
      <c r="PK88" s="92">
        <v>0</v>
      </c>
      <c r="PL88" s="92">
        <v>0</v>
      </c>
      <c r="PM88" s="92">
        <v>0</v>
      </c>
      <c r="PN88" s="92">
        <v>0</v>
      </c>
      <c r="PO88" s="92">
        <v>0</v>
      </c>
      <c r="PP88" s="92">
        <v>0</v>
      </c>
      <c r="PQ88" s="92">
        <v>0</v>
      </c>
      <c r="PR88" s="92">
        <v>0</v>
      </c>
      <c r="PS88" s="92">
        <v>0</v>
      </c>
      <c r="PT88" s="92">
        <v>0</v>
      </c>
      <c r="PU88" s="92">
        <v>0</v>
      </c>
      <c r="PV88" s="92">
        <v>0</v>
      </c>
      <c r="PW88" s="92">
        <v>37.639249900000003</v>
      </c>
      <c r="PX88" s="92">
        <v>0.92939011699999996</v>
      </c>
      <c r="PY88" s="92">
        <v>0.38995389499999999</v>
      </c>
      <c r="PZ88" s="92">
        <v>12.6929993</v>
      </c>
      <c r="QA88" s="92">
        <v>1.54681712</v>
      </c>
      <c r="QB88" s="92">
        <v>374.25575099999998</v>
      </c>
      <c r="QC88" s="92">
        <v>0</v>
      </c>
      <c r="QD88" s="92">
        <v>87.149390400000001</v>
      </c>
      <c r="QE88" s="92">
        <v>123.23542999999999</v>
      </c>
      <c r="QF88" s="92">
        <v>15.624096099999999</v>
      </c>
      <c r="QG88" s="92">
        <v>1.7360106799999999</v>
      </c>
      <c r="QH88" s="92">
        <v>4.5435161099999997</v>
      </c>
      <c r="QI88" s="92">
        <v>3.2340668400000001</v>
      </c>
      <c r="QJ88" s="92">
        <v>0</v>
      </c>
      <c r="QK88" s="92">
        <v>14.047034</v>
      </c>
      <c r="QL88" s="92">
        <v>0</v>
      </c>
      <c r="QM88" s="92">
        <v>0</v>
      </c>
      <c r="QN88" s="92">
        <v>0</v>
      </c>
      <c r="QO88" s="92">
        <v>0</v>
      </c>
      <c r="QP88" s="92">
        <v>0</v>
      </c>
      <c r="QQ88" s="92">
        <v>0</v>
      </c>
      <c r="QR88" s="92">
        <v>0</v>
      </c>
      <c r="QS88" s="92">
        <v>0</v>
      </c>
      <c r="QT88" s="92">
        <v>0</v>
      </c>
      <c r="QU88" s="92">
        <v>0</v>
      </c>
      <c r="QV88" s="92">
        <v>0</v>
      </c>
      <c r="QW88" s="92">
        <v>0</v>
      </c>
      <c r="QX88" s="92">
        <v>0</v>
      </c>
      <c r="QY88" s="92">
        <v>0</v>
      </c>
      <c r="QZ88" s="92">
        <v>0</v>
      </c>
      <c r="RA88" s="92">
        <v>0</v>
      </c>
      <c r="RB88" s="92">
        <v>0</v>
      </c>
      <c r="RC88" s="92">
        <v>0</v>
      </c>
      <c r="RD88" s="92">
        <v>0</v>
      </c>
      <c r="RE88" s="92">
        <v>0</v>
      </c>
      <c r="RF88" s="92">
        <v>0</v>
      </c>
      <c r="RG88" s="92">
        <v>0</v>
      </c>
      <c r="RH88" s="92">
        <v>0</v>
      </c>
      <c r="RI88" s="92">
        <v>0</v>
      </c>
      <c r="RJ88" s="92">
        <v>0</v>
      </c>
      <c r="RK88" s="92">
        <v>0</v>
      </c>
      <c r="RL88" s="92">
        <v>0</v>
      </c>
      <c r="RM88" s="92">
        <v>0</v>
      </c>
      <c r="RN88" s="92">
        <v>0</v>
      </c>
      <c r="RO88" s="92">
        <v>0</v>
      </c>
      <c r="RP88" s="92">
        <v>0</v>
      </c>
      <c r="RQ88" s="92">
        <v>0</v>
      </c>
      <c r="RR88" s="92">
        <v>0</v>
      </c>
      <c r="RS88" s="92">
        <v>0</v>
      </c>
      <c r="RT88" s="92">
        <v>0</v>
      </c>
      <c r="RU88" s="92">
        <v>0</v>
      </c>
      <c r="RV88" s="92">
        <v>0</v>
      </c>
      <c r="RW88" s="92">
        <v>0</v>
      </c>
      <c r="RX88" s="92">
        <v>0</v>
      </c>
      <c r="RY88" s="92">
        <v>0</v>
      </c>
      <c r="RZ88" s="92">
        <v>0</v>
      </c>
      <c r="SA88" s="92">
        <v>0</v>
      </c>
      <c r="SB88" s="92">
        <v>0</v>
      </c>
      <c r="SC88" s="92">
        <v>0</v>
      </c>
      <c r="SD88" s="92">
        <v>0</v>
      </c>
      <c r="SE88" s="92">
        <v>0</v>
      </c>
      <c r="SF88" s="92">
        <v>0</v>
      </c>
      <c r="SG88" s="92">
        <v>5.5595172800000002E-2</v>
      </c>
      <c r="SH88" s="92">
        <v>1.3727586E-3</v>
      </c>
      <c r="SI88" s="92">
        <v>5.7598263100000003E-4</v>
      </c>
      <c r="SJ88" s="92">
        <v>1.87482346E-2</v>
      </c>
      <c r="SK88" s="92">
        <v>2.2847310999999999E-3</v>
      </c>
      <c r="SL88" s="92">
        <v>0.55279563799999998</v>
      </c>
      <c r="SM88" s="92">
        <v>0</v>
      </c>
      <c r="SN88" s="92">
        <v>0.128724282</v>
      </c>
      <c r="SO88" s="92">
        <v>0.18202528000000001</v>
      </c>
      <c r="SP88" s="92">
        <v>2.30776205E-2</v>
      </c>
      <c r="SQ88" s="92">
        <v>2.5641800499999999E-3</v>
      </c>
      <c r="SR88" s="92">
        <v>6.7110147999999998E-3</v>
      </c>
      <c r="SS88" s="92">
        <v>4.7768886300000001E-3</v>
      </c>
      <c r="ST88" s="92">
        <v>0</v>
      </c>
      <c r="SU88" s="92">
        <v>2.0748215899999999E-2</v>
      </c>
      <c r="SV88" s="92">
        <v>0</v>
      </c>
      <c r="SW88" s="92">
        <v>0</v>
      </c>
      <c r="SX88" s="92">
        <v>0</v>
      </c>
      <c r="SY88" s="92">
        <v>9.9578509000000004</v>
      </c>
      <c r="SZ88" s="92">
        <v>677.02370499999995</v>
      </c>
      <c r="TA88" s="92">
        <v>8.1630669600000001</v>
      </c>
      <c r="TB88" s="92">
        <v>48.4154208</v>
      </c>
      <c r="TC88" s="92">
        <v>1</v>
      </c>
      <c r="TD88" s="92">
        <v>0</v>
      </c>
      <c r="TE88" s="92">
        <v>0</v>
      </c>
      <c r="TF88" s="92">
        <v>1</v>
      </c>
      <c r="TG88" s="92">
        <v>-78017.717799999999</v>
      </c>
      <c r="TH88" s="92">
        <v>-1147.50605</v>
      </c>
      <c r="TI88" s="92">
        <v>-0.77688880100000002</v>
      </c>
      <c r="TJ88" s="92">
        <v>-102.177875</v>
      </c>
      <c r="TK88" s="92">
        <v>-1.5028603</v>
      </c>
      <c r="TL88" s="92">
        <v>2.0331106200000001E-2</v>
      </c>
      <c r="TM88" s="92">
        <v>1.3822903200000001</v>
      </c>
      <c r="TN88" s="92">
        <v>67.988937800000002</v>
      </c>
      <c r="TO88" s="92">
        <v>0</v>
      </c>
      <c r="TP88" s="92">
        <v>0.23199077900000001</v>
      </c>
      <c r="TQ88" s="92">
        <v>-51654133.977799997</v>
      </c>
      <c r="TR88" s="92">
        <v>1.8481429055555599E-2</v>
      </c>
      <c r="TS88" s="92">
        <v>0</v>
      </c>
      <c r="TT88" s="92">
        <v>0</v>
      </c>
      <c r="TU88" s="92">
        <v>0</v>
      </c>
      <c r="TV88" s="92">
        <v>0</v>
      </c>
      <c r="TW88" s="92">
        <v>0</v>
      </c>
      <c r="TX88" s="92">
        <v>0</v>
      </c>
      <c r="TY88" s="92">
        <v>0</v>
      </c>
      <c r="TZ88" s="92">
        <v>0</v>
      </c>
      <c r="UA88" s="92">
        <v>0</v>
      </c>
      <c r="UB88" s="92">
        <v>0</v>
      </c>
      <c r="UC88" s="92">
        <v>0</v>
      </c>
      <c r="UD88" s="92">
        <v>0</v>
      </c>
      <c r="UE88" s="92">
        <v>0</v>
      </c>
      <c r="UF88" s="92">
        <v>0</v>
      </c>
      <c r="UG88" s="92">
        <v>0</v>
      </c>
      <c r="UH88" s="92">
        <v>0</v>
      </c>
      <c r="UI88" s="92">
        <v>0</v>
      </c>
      <c r="UJ88" s="92">
        <v>0</v>
      </c>
      <c r="UK88" s="92">
        <v>0</v>
      </c>
      <c r="UL88" s="92">
        <v>0</v>
      </c>
      <c r="UM88" s="92">
        <v>0</v>
      </c>
      <c r="UN88" s="92">
        <v>0</v>
      </c>
      <c r="UO88" s="92">
        <v>0</v>
      </c>
      <c r="UP88" s="92">
        <v>0</v>
      </c>
      <c r="UQ88" s="92">
        <v>0</v>
      </c>
      <c r="UR88" s="92">
        <v>0</v>
      </c>
      <c r="US88" s="92">
        <v>0</v>
      </c>
      <c r="UT88" s="92">
        <v>0</v>
      </c>
      <c r="UU88" s="92">
        <v>0</v>
      </c>
      <c r="UV88" s="92">
        <v>0</v>
      </c>
      <c r="UW88" s="92">
        <v>0</v>
      </c>
      <c r="UX88" s="92">
        <v>0</v>
      </c>
      <c r="UY88" s="92">
        <v>0</v>
      </c>
      <c r="UZ88" s="92">
        <v>0</v>
      </c>
      <c r="VA88" s="92">
        <v>0</v>
      </c>
      <c r="VB88" s="92">
        <v>0</v>
      </c>
      <c r="VC88" s="92">
        <v>0</v>
      </c>
      <c r="VD88" s="92">
        <v>0</v>
      </c>
      <c r="VE88" s="92">
        <v>0</v>
      </c>
      <c r="VF88" s="92">
        <v>0</v>
      </c>
      <c r="VG88" s="92">
        <v>0</v>
      </c>
      <c r="VH88" s="92">
        <v>0</v>
      </c>
      <c r="VI88" s="92">
        <v>0</v>
      </c>
      <c r="VJ88" s="92">
        <v>0</v>
      </c>
      <c r="VK88" s="92">
        <v>0</v>
      </c>
      <c r="VL88" s="92">
        <v>0</v>
      </c>
      <c r="VM88" s="92">
        <v>0</v>
      </c>
      <c r="VN88" s="92">
        <v>0</v>
      </c>
      <c r="VO88" s="92">
        <v>0</v>
      </c>
      <c r="VP88" s="92">
        <v>0</v>
      </c>
      <c r="VQ88" s="92">
        <v>0</v>
      </c>
      <c r="VR88" s="92">
        <v>0</v>
      </c>
      <c r="VS88" s="92">
        <v>0</v>
      </c>
      <c r="VT88" s="92">
        <v>0</v>
      </c>
      <c r="VU88" s="92">
        <v>0</v>
      </c>
      <c r="VV88" s="92">
        <v>0</v>
      </c>
      <c r="VW88" s="92">
        <v>0</v>
      </c>
      <c r="VX88" s="92">
        <v>0</v>
      </c>
      <c r="VY88" s="92">
        <v>0</v>
      </c>
      <c r="VZ88" s="92">
        <v>0</v>
      </c>
      <c r="WA88" s="92">
        <v>0</v>
      </c>
      <c r="WB88" s="92">
        <v>0</v>
      </c>
      <c r="WC88" s="92">
        <v>7.49597625000001E-3</v>
      </c>
    </row>
    <row r="89" spans="2:601" ht="13.5" customHeight="1">
      <c r="B89" s="851" t="s">
        <v>2780</v>
      </c>
      <c r="C89" s="92">
        <v>0</v>
      </c>
      <c r="D89" s="92">
        <v>42590.406600000002</v>
      </c>
      <c r="E89" s="92">
        <v>-143.871938</v>
      </c>
      <c r="F89" s="92">
        <v>1955.71261</v>
      </c>
      <c r="G89" s="92">
        <v>43.615244199999999</v>
      </c>
      <c r="H89" s="92">
        <v>0.82395974800000005</v>
      </c>
      <c r="I89" s="92">
        <v>0.65476362499999996</v>
      </c>
      <c r="J89" s="92">
        <v>0.274725997</v>
      </c>
      <c r="K89" s="92">
        <v>1.1194087800000001</v>
      </c>
      <c r="L89" s="92">
        <v>1.33606855</v>
      </c>
      <c r="M89" s="92">
        <v>9.6723748799999995E-2</v>
      </c>
      <c r="N89" s="92">
        <v>0</v>
      </c>
      <c r="O89" s="92">
        <v>0.69886060999999999</v>
      </c>
      <c r="P89" s="92">
        <v>1.7636730699999999E-2</v>
      </c>
      <c r="Q89" s="92">
        <v>7.4000268499999997E-3</v>
      </c>
      <c r="R89" s="92">
        <v>0.29561203800000002</v>
      </c>
      <c r="S89" s="92">
        <v>3.6024406100000003E-2</v>
      </c>
      <c r="T89" s="92">
        <v>6.7764710700000004</v>
      </c>
      <c r="U89" s="92">
        <v>0.43150781700000002</v>
      </c>
      <c r="V89" s="92">
        <v>0.29280788299999999</v>
      </c>
      <c r="W89" s="92">
        <v>0.34464091699999999</v>
      </c>
      <c r="X89" s="92">
        <v>0</v>
      </c>
      <c r="Y89" s="92">
        <v>0.62483504899999998</v>
      </c>
      <c r="Z89" s="92">
        <v>0.50483145200000001</v>
      </c>
      <c r="AA89" s="92">
        <v>0.186709819</v>
      </c>
      <c r="AB89" s="92">
        <v>0.362370996</v>
      </c>
      <c r="AC89" s="92">
        <v>1.1579083100000001E-3</v>
      </c>
      <c r="AD89" s="92">
        <v>0</v>
      </c>
      <c r="AE89" s="92">
        <v>1.87796714</v>
      </c>
      <c r="AF89" s="92">
        <v>2.4130007899999999</v>
      </c>
      <c r="AG89" s="92">
        <v>0.182288378</v>
      </c>
      <c r="AH89" s="92">
        <v>0</v>
      </c>
      <c r="AI89" s="92">
        <v>0</v>
      </c>
      <c r="AJ89" s="92">
        <v>0</v>
      </c>
      <c r="AK89" s="92">
        <v>0</v>
      </c>
      <c r="AL89" s="92">
        <v>0</v>
      </c>
      <c r="AM89" s="92">
        <v>0</v>
      </c>
      <c r="AN89" s="92">
        <v>4.7288911000000003E-3</v>
      </c>
      <c r="AO89" s="92">
        <v>6.0533269500000003E-4</v>
      </c>
      <c r="AP89" s="92">
        <v>3.7600831799999998E-7</v>
      </c>
      <c r="AQ89" s="92">
        <v>0</v>
      </c>
      <c r="AR89" s="92">
        <v>0</v>
      </c>
      <c r="AS89" s="92">
        <v>0</v>
      </c>
      <c r="AT89" s="92">
        <v>1.1678861899999999</v>
      </c>
      <c r="AU89" s="92">
        <v>0</v>
      </c>
      <c r="AV89" s="92">
        <v>0</v>
      </c>
      <c r="AW89" s="92">
        <v>3.06058494E-6</v>
      </c>
      <c r="AX89" s="92">
        <v>0</v>
      </c>
      <c r="AY89" s="92">
        <v>0</v>
      </c>
      <c r="AZ89" s="92">
        <v>0</v>
      </c>
      <c r="BA89" s="92">
        <v>0</v>
      </c>
      <c r="BB89" s="92">
        <v>0</v>
      </c>
      <c r="BC89" s="92">
        <v>0</v>
      </c>
      <c r="BD89" s="92">
        <v>0</v>
      </c>
      <c r="BE89" s="92">
        <v>0</v>
      </c>
      <c r="BF89" s="92">
        <v>0</v>
      </c>
      <c r="BG89" s="92">
        <v>0</v>
      </c>
      <c r="BH89" s="92">
        <v>0</v>
      </c>
      <c r="BI89" s="92">
        <v>0</v>
      </c>
      <c r="BJ89" s="92">
        <v>0</v>
      </c>
      <c r="BK89" s="92">
        <v>0</v>
      </c>
      <c r="BL89" s="92">
        <v>0</v>
      </c>
      <c r="BM89" s="92">
        <v>0</v>
      </c>
      <c r="BN89" s="92">
        <v>0</v>
      </c>
      <c r="BO89" s="92">
        <v>0</v>
      </c>
      <c r="BP89" s="92">
        <v>0.96824125699999997</v>
      </c>
      <c r="BQ89" s="92">
        <v>2.15931925E-2</v>
      </c>
      <c r="BR89" s="92">
        <v>4.0792896499999999E-4</v>
      </c>
      <c r="BS89" s="92">
        <v>3.24162738E-4</v>
      </c>
      <c r="BT89" s="92">
        <v>1.36012338E-4</v>
      </c>
      <c r="BU89" s="92">
        <v>5.5420093799999997E-4</v>
      </c>
      <c r="BV89" s="92">
        <v>6.6146563800000002E-4</v>
      </c>
      <c r="BW89" s="92">
        <v>4.78863426E-5</v>
      </c>
      <c r="BX89" s="92">
        <v>0</v>
      </c>
      <c r="BY89" s="92">
        <v>3.4599443199999998E-4</v>
      </c>
      <c r="BZ89" s="92">
        <v>8.7316562599999999E-6</v>
      </c>
      <c r="CA89" s="92">
        <v>3.663632E-6</v>
      </c>
      <c r="CB89" s="92">
        <v>1.46352675E-4</v>
      </c>
      <c r="CC89" s="92">
        <v>1.7835092999999999E-5</v>
      </c>
      <c r="CD89" s="92">
        <v>3.3549197500000001E-3</v>
      </c>
      <c r="CE89" s="92">
        <v>2.1363244700000001E-4</v>
      </c>
      <c r="CF89" s="92">
        <v>1.4496438299999999E-4</v>
      </c>
      <c r="CG89" s="92">
        <v>1.70626069E-4</v>
      </c>
      <c r="CH89" s="92">
        <v>0</v>
      </c>
      <c r="CI89" s="92">
        <v>3.0934559100000001E-4</v>
      </c>
      <c r="CJ89" s="92">
        <v>2.4993377700000002E-4</v>
      </c>
      <c r="CK89" s="92">
        <v>9.2436970899999998E-5</v>
      </c>
      <c r="CL89" s="92">
        <v>1.7940394E-4</v>
      </c>
      <c r="CM89" s="92">
        <v>5.7326142300000001E-7</v>
      </c>
      <c r="CN89" s="92">
        <v>0</v>
      </c>
      <c r="CO89" s="92">
        <v>9.2975074599999997E-4</v>
      </c>
      <c r="CP89" s="92">
        <v>1.19463714E-3</v>
      </c>
      <c r="CQ89" s="92">
        <v>9.0247988000000001E-5</v>
      </c>
      <c r="CR89" s="92">
        <v>0</v>
      </c>
      <c r="CS89" s="92">
        <v>0</v>
      </c>
      <c r="CT89" s="92">
        <v>0</v>
      </c>
      <c r="CU89" s="92">
        <v>0</v>
      </c>
      <c r="CV89" s="92">
        <v>0</v>
      </c>
      <c r="CW89" s="92">
        <v>0</v>
      </c>
      <c r="CX89" s="92">
        <v>2.3411964699999998E-6</v>
      </c>
      <c r="CY89" s="92">
        <v>2.9969029500000002E-7</v>
      </c>
      <c r="CZ89" s="92">
        <v>1.8615555500000001E-10</v>
      </c>
      <c r="DA89" s="92">
        <v>0</v>
      </c>
      <c r="DB89" s="92">
        <v>0</v>
      </c>
      <c r="DC89" s="92">
        <v>0</v>
      </c>
      <c r="DD89" s="92">
        <v>5.7820130900000004E-4</v>
      </c>
      <c r="DE89" s="92">
        <v>0</v>
      </c>
      <c r="DF89" s="92">
        <v>0</v>
      </c>
      <c r="DG89" s="92">
        <v>1.5152454400000001E-9</v>
      </c>
      <c r="DH89" s="92">
        <v>0</v>
      </c>
      <c r="DI89" s="92">
        <v>0</v>
      </c>
      <c r="DJ89" s="92">
        <v>0</v>
      </c>
      <c r="DK89" s="92">
        <v>0</v>
      </c>
      <c r="DL89" s="92">
        <v>0</v>
      </c>
      <c r="DM89" s="92">
        <v>0</v>
      </c>
      <c r="DN89" s="92">
        <v>0</v>
      </c>
      <c r="DO89" s="92">
        <v>0</v>
      </c>
      <c r="DP89" s="92">
        <v>0</v>
      </c>
      <c r="DQ89" s="92">
        <v>0</v>
      </c>
      <c r="DR89" s="92">
        <v>0</v>
      </c>
      <c r="DS89" s="92">
        <v>0</v>
      </c>
      <c r="DT89" s="92">
        <v>0</v>
      </c>
      <c r="DU89" s="92">
        <v>0</v>
      </c>
      <c r="DV89" s="92">
        <v>0</v>
      </c>
      <c r="DW89" s="92">
        <v>0</v>
      </c>
      <c r="DX89" s="92">
        <v>0</v>
      </c>
      <c r="DY89" s="92">
        <v>0</v>
      </c>
      <c r="DZ89" s="92">
        <v>35232.710299999999</v>
      </c>
      <c r="EA89" s="92">
        <v>2009.3124299999999</v>
      </c>
      <c r="EB89" s="92">
        <v>148.442677</v>
      </c>
      <c r="EC89" s="92">
        <v>117.960696</v>
      </c>
      <c r="ED89" s="92">
        <v>49.4939982</v>
      </c>
      <c r="EE89" s="92">
        <v>168.05840699999999</v>
      </c>
      <c r="EF89" s="92">
        <v>200.58584200000001</v>
      </c>
      <c r="EG89" s="92">
        <v>33.108547000000002</v>
      </c>
      <c r="EH89" s="92">
        <v>0</v>
      </c>
      <c r="EI89" s="92">
        <v>113.314937</v>
      </c>
      <c r="EJ89" s="92">
        <v>2.8596618399999998</v>
      </c>
      <c r="EK89" s="92">
        <v>1.1998581100000001</v>
      </c>
      <c r="EL89" s="92">
        <v>39.055115499999999</v>
      </c>
      <c r="EM89" s="92">
        <v>4.7594047599999998</v>
      </c>
      <c r="EN89" s="92">
        <v>1220.83331</v>
      </c>
      <c r="EO89" s="92">
        <v>65.6537936</v>
      </c>
      <c r="EP89" s="92">
        <v>36.926002099999998</v>
      </c>
      <c r="EQ89" s="92">
        <v>33.115015499999998</v>
      </c>
      <c r="ER89" s="92">
        <v>0</v>
      </c>
      <c r="ES89" s="92">
        <v>56.284416399999998</v>
      </c>
      <c r="ET89" s="92">
        <v>76.808732300000003</v>
      </c>
      <c r="EU89" s="92">
        <v>17.194988500000001</v>
      </c>
      <c r="EV89" s="92">
        <v>42.792115500000001</v>
      </c>
      <c r="EW89" s="92">
        <v>1.9719826900000001E-2</v>
      </c>
      <c r="EX89" s="92">
        <v>0</v>
      </c>
      <c r="EY89" s="92">
        <v>248.15570399999999</v>
      </c>
      <c r="EZ89" s="92">
        <v>186.00162900000001</v>
      </c>
      <c r="FA89" s="92">
        <v>24.072328800000001</v>
      </c>
      <c r="FB89" s="92">
        <v>0</v>
      </c>
      <c r="FC89" s="92">
        <v>0</v>
      </c>
      <c r="FD89" s="92">
        <v>0</v>
      </c>
      <c r="FE89" s="92">
        <v>0</v>
      </c>
      <c r="FF89" s="92">
        <v>0</v>
      </c>
      <c r="FG89" s="92">
        <v>0</v>
      </c>
      <c r="FH89" s="92">
        <v>1.3357545500000001</v>
      </c>
      <c r="FI89" s="92">
        <v>1.93699198E-2</v>
      </c>
      <c r="FJ89" s="92">
        <v>1.05333015E-5</v>
      </c>
      <c r="FK89" s="92">
        <v>0</v>
      </c>
      <c r="FL89" s="92">
        <v>0</v>
      </c>
      <c r="FM89" s="92">
        <v>0</v>
      </c>
      <c r="FN89" s="92">
        <v>51.398437700000002</v>
      </c>
      <c r="FO89" s="92">
        <v>0</v>
      </c>
      <c r="FP89" s="92">
        <v>0</v>
      </c>
      <c r="FQ89" s="92">
        <v>1.96075762E-4</v>
      </c>
      <c r="FR89" s="92">
        <v>0</v>
      </c>
      <c r="FS89" s="92">
        <v>0</v>
      </c>
      <c r="FT89" s="92">
        <v>0</v>
      </c>
      <c r="FU89" s="92">
        <v>0</v>
      </c>
      <c r="FV89" s="92">
        <v>0</v>
      </c>
      <c r="FW89" s="92">
        <v>0</v>
      </c>
      <c r="FX89" s="92">
        <v>0</v>
      </c>
      <c r="FY89" s="92">
        <v>0</v>
      </c>
      <c r="FZ89" s="92">
        <v>0</v>
      </c>
      <c r="GA89" s="92">
        <v>0</v>
      </c>
      <c r="GB89" s="92">
        <v>0</v>
      </c>
      <c r="GC89" s="92">
        <v>0</v>
      </c>
      <c r="GD89" s="92">
        <v>0</v>
      </c>
      <c r="GE89" s="92">
        <v>0</v>
      </c>
      <c r="GF89" s="92">
        <v>0</v>
      </c>
      <c r="GG89" s="92">
        <v>0</v>
      </c>
      <c r="GH89" s="92">
        <v>0</v>
      </c>
      <c r="GI89" s="92">
        <v>0</v>
      </c>
      <c r="GJ89" s="92">
        <v>0.87683968099999998</v>
      </c>
      <c r="GK89" s="92">
        <v>5.0005941999999998E-2</v>
      </c>
      <c r="GL89" s="92">
        <v>3.69430646E-3</v>
      </c>
      <c r="GM89" s="92">
        <v>2.9356986100000002E-3</v>
      </c>
      <c r="GN89" s="92">
        <v>1.2317616500000001E-3</v>
      </c>
      <c r="GO89" s="92">
        <v>4.18248493E-3</v>
      </c>
      <c r="GP89" s="92">
        <v>4.9919981700000003E-3</v>
      </c>
      <c r="GQ89" s="92">
        <v>8.2397543300000002E-4</v>
      </c>
      <c r="GR89" s="92">
        <v>0</v>
      </c>
      <c r="GS89" s="92">
        <v>2.8200791799999998E-3</v>
      </c>
      <c r="GT89" s="92">
        <v>7.1168665399999999E-5</v>
      </c>
      <c r="GU89" s="92">
        <v>2.9860978499999999E-5</v>
      </c>
      <c r="GV89" s="92">
        <v>9.7196822799999999E-4</v>
      </c>
      <c r="GW89" s="92">
        <v>1.1844774100000001E-4</v>
      </c>
      <c r="GX89" s="92">
        <v>3.0382989999999999E-2</v>
      </c>
      <c r="GY89" s="92">
        <v>1.63393196E-3</v>
      </c>
      <c r="GZ89" s="92">
        <v>9.1898078900000001E-4</v>
      </c>
      <c r="HA89" s="92">
        <v>8.2413641600000002E-4</v>
      </c>
      <c r="HB89" s="92">
        <v>0</v>
      </c>
      <c r="HC89" s="92">
        <v>1.4007554099999999E-3</v>
      </c>
      <c r="HD89" s="92">
        <v>1.9115459400000001E-3</v>
      </c>
      <c r="HE89" s="92">
        <v>4.2793325E-4</v>
      </c>
      <c r="HF89" s="92">
        <v>1.06497129E-3</v>
      </c>
      <c r="HG89" s="92">
        <v>4.9076913399999998E-7</v>
      </c>
      <c r="HH89" s="92">
        <v>0</v>
      </c>
      <c r="HI89" s="92">
        <v>6.17587368E-3</v>
      </c>
      <c r="HJ89" s="92">
        <v>4.6290395400000002E-3</v>
      </c>
      <c r="HK89" s="92">
        <v>5.9909024500000004E-4</v>
      </c>
      <c r="HL89" s="92">
        <v>0</v>
      </c>
      <c r="HM89" s="92">
        <v>0</v>
      </c>
      <c r="HN89" s="92">
        <v>0</v>
      </c>
      <c r="HO89" s="92">
        <v>0</v>
      </c>
      <c r="HP89" s="92">
        <v>0</v>
      </c>
      <c r="HQ89" s="92">
        <v>0</v>
      </c>
      <c r="HR89" s="92">
        <v>3.3243045500000001E-5</v>
      </c>
      <c r="HS89" s="92">
        <v>4.8206096499999997E-7</v>
      </c>
      <c r="HT89" s="92">
        <v>2.6214323600000002E-10</v>
      </c>
      <c r="HU89" s="92">
        <v>0</v>
      </c>
      <c r="HV89" s="92">
        <v>0</v>
      </c>
      <c r="HW89" s="92">
        <v>0</v>
      </c>
      <c r="HX89" s="92">
        <v>1.2791576099999999E-3</v>
      </c>
      <c r="HY89" s="92">
        <v>0</v>
      </c>
      <c r="HZ89" s="92">
        <v>0</v>
      </c>
      <c r="IA89" s="92">
        <v>4.8797554100000001E-9</v>
      </c>
      <c r="IB89" s="92">
        <v>0</v>
      </c>
      <c r="IC89" s="92">
        <v>0</v>
      </c>
      <c r="ID89" s="92">
        <v>0</v>
      </c>
      <c r="IE89" s="92">
        <v>0</v>
      </c>
      <c r="IF89" s="92">
        <v>0</v>
      </c>
      <c r="IG89" s="92">
        <v>0</v>
      </c>
      <c r="IH89" s="92">
        <v>0</v>
      </c>
      <c r="II89" s="92">
        <v>0</v>
      </c>
      <c r="IJ89" s="92">
        <v>0</v>
      </c>
      <c r="IK89" s="92">
        <v>0</v>
      </c>
      <c r="IL89" s="92">
        <v>0</v>
      </c>
      <c r="IM89" s="92">
        <v>0</v>
      </c>
      <c r="IN89" s="92">
        <v>0</v>
      </c>
      <c r="IO89" s="92">
        <v>0</v>
      </c>
      <c r="IP89" s="92">
        <v>0</v>
      </c>
      <c r="IQ89" s="92">
        <v>0</v>
      </c>
      <c r="IR89" s="92">
        <v>0</v>
      </c>
      <c r="IS89" s="92">
        <v>0</v>
      </c>
      <c r="IT89" s="92">
        <v>2019.86085</v>
      </c>
      <c r="IU89" s="92">
        <v>40181.473400000003</v>
      </c>
      <c r="IV89" s="92">
        <v>670.56134999999995</v>
      </c>
      <c r="IW89" s="92">
        <v>32</v>
      </c>
      <c r="IX89" s="92">
        <v>1</v>
      </c>
      <c r="IY89" s="92">
        <v>0</v>
      </c>
      <c r="IZ89" s="92">
        <v>1</v>
      </c>
      <c r="JA89" s="92">
        <v>0</v>
      </c>
      <c r="JB89" s="92">
        <v>-69850.048899999994</v>
      </c>
      <c r="JC89" s="92">
        <v>-3511.2545</v>
      </c>
      <c r="JD89" s="92">
        <v>-141.087379</v>
      </c>
      <c r="JE89" s="92">
        <v>-41.4043682</v>
      </c>
      <c r="JF89" s="92">
        <v>-2.0813338899999998</v>
      </c>
      <c r="JG89" s="92">
        <v>5.0203232799999997E-2</v>
      </c>
      <c r="JH89" s="92">
        <v>0.99870239100000002</v>
      </c>
      <c r="JI89" s="92">
        <v>19.893188800000001</v>
      </c>
      <c r="JJ89" s="92">
        <v>0</v>
      </c>
      <c r="JK89" s="92">
        <v>0</v>
      </c>
      <c r="JL89" s="92">
        <v>0</v>
      </c>
      <c r="JM89" s="92">
        <v>0</v>
      </c>
      <c r="JN89" s="92">
        <v>0</v>
      </c>
      <c r="JO89" s="92">
        <v>0</v>
      </c>
      <c r="JP89" s="92">
        <v>0</v>
      </c>
      <c r="JQ89" s="92">
        <v>0</v>
      </c>
      <c r="JR89" s="92">
        <v>0</v>
      </c>
      <c r="JS89" s="92">
        <v>0</v>
      </c>
      <c r="JT89" s="92">
        <v>0</v>
      </c>
      <c r="JU89" s="92">
        <v>0</v>
      </c>
      <c r="JV89" s="92">
        <v>0</v>
      </c>
      <c r="JW89" s="92">
        <v>0</v>
      </c>
      <c r="JX89" s="92">
        <v>0</v>
      </c>
      <c r="JY89" s="92">
        <v>0</v>
      </c>
      <c r="JZ89" s="92">
        <v>0</v>
      </c>
      <c r="KA89" s="92">
        <v>0</v>
      </c>
      <c r="KB89" s="92">
        <v>0</v>
      </c>
      <c r="KC89" s="92">
        <v>0</v>
      </c>
      <c r="KD89" s="92">
        <v>0</v>
      </c>
      <c r="KE89" s="92">
        <v>0</v>
      </c>
      <c r="KF89" s="92">
        <v>0</v>
      </c>
      <c r="KG89" s="92">
        <v>0</v>
      </c>
      <c r="KH89" s="92">
        <v>0</v>
      </c>
      <c r="KI89" s="92">
        <v>0</v>
      </c>
      <c r="KJ89" s="92">
        <v>0</v>
      </c>
      <c r="KK89" s="92">
        <v>0</v>
      </c>
      <c r="KL89" s="92">
        <v>0</v>
      </c>
      <c r="KM89" s="92">
        <v>0</v>
      </c>
      <c r="KN89" s="92">
        <v>0</v>
      </c>
      <c r="KO89" s="92">
        <v>0</v>
      </c>
      <c r="KP89" s="92">
        <v>0</v>
      </c>
      <c r="KQ89" s="92">
        <v>0</v>
      </c>
      <c r="KR89" s="92">
        <v>0</v>
      </c>
      <c r="KS89" s="92">
        <v>0</v>
      </c>
      <c r="KT89" s="92">
        <v>0</v>
      </c>
      <c r="KU89" s="92">
        <v>0</v>
      </c>
      <c r="KV89" s="92">
        <v>0</v>
      </c>
      <c r="KW89" s="92">
        <v>0</v>
      </c>
      <c r="KX89" s="92">
        <v>0</v>
      </c>
      <c r="KY89" s="92">
        <v>0</v>
      </c>
      <c r="KZ89" s="92">
        <v>0</v>
      </c>
      <c r="LA89" s="92">
        <v>0</v>
      </c>
      <c r="LB89" s="92">
        <v>0</v>
      </c>
      <c r="LC89" s="92">
        <v>0.77378999100000001</v>
      </c>
      <c r="LD89" s="92">
        <v>1.9106458600000001E-2</v>
      </c>
      <c r="LE89" s="92">
        <v>8.0166959299999997E-3</v>
      </c>
      <c r="LF89" s="92">
        <v>0.32024643000000003</v>
      </c>
      <c r="LG89" s="92">
        <v>3.9026446700000002E-2</v>
      </c>
      <c r="LH89" s="92">
        <v>8.1992866699999993</v>
      </c>
      <c r="LI89" s="92">
        <v>0</v>
      </c>
      <c r="LJ89" s="92">
        <v>13.414419499999999</v>
      </c>
      <c r="LK89" s="92">
        <v>7.3253176099999999</v>
      </c>
      <c r="LL89" s="92">
        <v>2.1686037599999999</v>
      </c>
      <c r="LM89" s="92">
        <v>0.24095597299999999</v>
      </c>
      <c r="LN89" s="92">
        <v>6.14992597</v>
      </c>
      <c r="LO89" s="92">
        <v>0.452562627</v>
      </c>
      <c r="LP89" s="92">
        <v>0</v>
      </c>
      <c r="LQ89" s="92">
        <v>0.31188310200000002</v>
      </c>
      <c r="LR89" s="92">
        <v>0</v>
      </c>
      <c r="LS89" s="92">
        <v>0</v>
      </c>
      <c r="LT89" s="92">
        <v>0</v>
      </c>
      <c r="LU89" s="92">
        <v>0</v>
      </c>
      <c r="LV89" s="92">
        <v>0</v>
      </c>
      <c r="LW89" s="92">
        <v>0</v>
      </c>
      <c r="LX89" s="92">
        <v>0</v>
      </c>
      <c r="LY89" s="92">
        <v>0</v>
      </c>
      <c r="LZ89" s="92">
        <v>0</v>
      </c>
      <c r="MA89" s="92">
        <v>0</v>
      </c>
      <c r="MB89" s="92">
        <v>0</v>
      </c>
      <c r="MC89" s="92">
        <v>0</v>
      </c>
      <c r="MD89" s="92">
        <v>0</v>
      </c>
      <c r="ME89" s="92">
        <v>0</v>
      </c>
      <c r="MF89" s="92">
        <v>0</v>
      </c>
      <c r="MG89" s="92">
        <v>0</v>
      </c>
      <c r="MH89" s="92">
        <v>0</v>
      </c>
      <c r="MI89" s="92">
        <v>0</v>
      </c>
      <c r="MJ89" s="92">
        <v>0</v>
      </c>
      <c r="MK89" s="92">
        <v>0</v>
      </c>
      <c r="ML89" s="92">
        <v>0</v>
      </c>
      <c r="MM89" s="92">
        <v>0</v>
      </c>
      <c r="MN89" s="92">
        <v>0</v>
      </c>
      <c r="MO89" s="92">
        <v>0</v>
      </c>
      <c r="MP89" s="92">
        <v>0</v>
      </c>
      <c r="MQ89" s="92">
        <v>0</v>
      </c>
      <c r="MR89" s="92">
        <v>0</v>
      </c>
      <c r="MS89" s="92">
        <v>0</v>
      </c>
      <c r="MT89" s="92">
        <v>0</v>
      </c>
      <c r="MU89" s="92">
        <v>0</v>
      </c>
      <c r="MV89" s="92">
        <v>0</v>
      </c>
      <c r="MW89" s="92">
        <v>0</v>
      </c>
      <c r="MX89" s="92">
        <v>0</v>
      </c>
      <c r="MY89" s="92">
        <v>0</v>
      </c>
      <c r="MZ89" s="92">
        <v>0</v>
      </c>
      <c r="NA89" s="92">
        <v>0</v>
      </c>
      <c r="NB89" s="92">
        <v>0</v>
      </c>
      <c r="NC89" s="92">
        <v>0</v>
      </c>
      <c r="ND89" s="92">
        <v>0</v>
      </c>
      <c r="NE89" s="92">
        <v>0</v>
      </c>
      <c r="NF89" s="92">
        <v>0</v>
      </c>
      <c r="NG89" s="92">
        <v>0</v>
      </c>
      <c r="NH89" s="92">
        <v>0</v>
      </c>
      <c r="NI89" s="92">
        <v>0</v>
      </c>
      <c r="NJ89" s="92">
        <v>0</v>
      </c>
      <c r="NK89" s="92">
        <v>0</v>
      </c>
      <c r="NL89" s="92">
        <v>0</v>
      </c>
      <c r="NM89" s="92">
        <v>1.96278116E-2</v>
      </c>
      <c r="NN89" s="92">
        <v>4.8465084199999999E-4</v>
      </c>
      <c r="NO89" s="92">
        <v>2.0335000399999999E-4</v>
      </c>
      <c r="NP89" s="92">
        <v>8.1233108299999992E-3</v>
      </c>
      <c r="NQ89" s="92">
        <v>9.8993752000000007E-4</v>
      </c>
      <c r="NR89" s="92">
        <v>0.20798156600000001</v>
      </c>
      <c r="NS89" s="92">
        <v>0</v>
      </c>
      <c r="NT89" s="92">
        <v>0.34026764700000001</v>
      </c>
      <c r="NU89" s="92">
        <v>0.18581263100000001</v>
      </c>
      <c r="NV89" s="92">
        <v>5.5008395799999998E-2</v>
      </c>
      <c r="NW89" s="92">
        <v>6.1120439799999997E-3</v>
      </c>
      <c r="NX89" s="92">
        <v>0.15599786800000001</v>
      </c>
      <c r="NY89" s="92">
        <v>1.14796186E-2</v>
      </c>
      <c r="NZ89" s="92">
        <v>0</v>
      </c>
      <c r="OA89" s="92">
        <v>7.9111682200000005E-3</v>
      </c>
      <c r="OB89" s="92">
        <v>0</v>
      </c>
      <c r="OC89" s="92">
        <v>0</v>
      </c>
      <c r="OD89" s="92">
        <v>0</v>
      </c>
      <c r="OE89" s="92">
        <v>0</v>
      </c>
      <c r="OF89" s="92">
        <v>0</v>
      </c>
      <c r="OG89" s="92">
        <v>0</v>
      </c>
      <c r="OH89" s="92">
        <v>0</v>
      </c>
      <c r="OI89" s="92">
        <v>0</v>
      </c>
      <c r="OJ89" s="92">
        <v>0</v>
      </c>
      <c r="OK89" s="92">
        <v>0</v>
      </c>
      <c r="OL89" s="92">
        <v>0</v>
      </c>
      <c r="OM89" s="92">
        <v>0</v>
      </c>
      <c r="ON89" s="92">
        <v>0</v>
      </c>
      <c r="OO89" s="92">
        <v>0</v>
      </c>
      <c r="OP89" s="92">
        <v>0</v>
      </c>
      <c r="OQ89" s="92">
        <v>0</v>
      </c>
      <c r="OR89" s="92">
        <v>0</v>
      </c>
      <c r="OS89" s="92">
        <v>0</v>
      </c>
      <c r="OT89" s="92">
        <v>0</v>
      </c>
      <c r="OU89" s="92">
        <v>0</v>
      </c>
      <c r="OV89" s="92">
        <v>0</v>
      </c>
      <c r="OW89" s="92">
        <v>0</v>
      </c>
      <c r="OX89" s="92">
        <v>0</v>
      </c>
      <c r="OY89" s="92">
        <v>0</v>
      </c>
      <c r="OZ89" s="92">
        <v>0</v>
      </c>
      <c r="PA89" s="92">
        <v>0</v>
      </c>
      <c r="PB89" s="92">
        <v>0</v>
      </c>
      <c r="PC89" s="92">
        <v>0</v>
      </c>
      <c r="PD89" s="92">
        <v>0</v>
      </c>
      <c r="PE89" s="92">
        <v>0</v>
      </c>
      <c r="PF89" s="92">
        <v>0</v>
      </c>
      <c r="PG89" s="92">
        <v>0</v>
      </c>
      <c r="PH89" s="92">
        <v>0</v>
      </c>
      <c r="PI89" s="92">
        <v>0</v>
      </c>
      <c r="PJ89" s="92">
        <v>0</v>
      </c>
      <c r="PK89" s="92">
        <v>0</v>
      </c>
      <c r="PL89" s="92">
        <v>0</v>
      </c>
      <c r="PM89" s="92">
        <v>0</v>
      </c>
      <c r="PN89" s="92">
        <v>0</v>
      </c>
      <c r="PO89" s="92">
        <v>0</v>
      </c>
      <c r="PP89" s="92">
        <v>0</v>
      </c>
      <c r="PQ89" s="92">
        <v>0</v>
      </c>
      <c r="PR89" s="92">
        <v>0</v>
      </c>
      <c r="PS89" s="92">
        <v>0</v>
      </c>
      <c r="PT89" s="92">
        <v>0</v>
      </c>
      <c r="PU89" s="92">
        <v>0</v>
      </c>
      <c r="PV89" s="92">
        <v>0</v>
      </c>
      <c r="PW89" s="92">
        <v>125.46416600000001</v>
      </c>
      <c r="PX89" s="92">
        <v>3.0979670600000002</v>
      </c>
      <c r="PY89" s="92">
        <v>1.2998463200000001</v>
      </c>
      <c r="PZ89" s="92">
        <v>42.309997600000003</v>
      </c>
      <c r="QA89" s="92">
        <v>5.1560570600000002</v>
      </c>
      <c r="QB89" s="92">
        <v>1247.51917</v>
      </c>
      <c r="QC89" s="92">
        <v>0</v>
      </c>
      <c r="QD89" s="92">
        <v>306.379976</v>
      </c>
      <c r="QE89" s="92">
        <v>410.78476599999999</v>
      </c>
      <c r="QF89" s="92">
        <v>52.080320399999998</v>
      </c>
      <c r="QG89" s="92">
        <v>5.7867022700000001</v>
      </c>
      <c r="QH89" s="92">
        <v>151.450537</v>
      </c>
      <c r="QI89" s="92">
        <v>10.780222800000001</v>
      </c>
      <c r="QJ89" s="92">
        <v>0</v>
      </c>
      <c r="QK89" s="92">
        <v>46.823446799999999</v>
      </c>
      <c r="QL89" s="92">
        <v>0</v>
      </c>
      <c r="QM89" s="92">
        <v>0</v>
      </c>
      <c r="QN89" s="92">
        <v>0</v>
      </c>
      <c r="QO89" s="92">
        <v>0</v>
      </c>
      <c r="QP89" s="92">
        <v>0</v>
      </c>
      <c r="QQ89" s="92">
        <v>0</v>
      </c>
      <c r="QR89" s="92">
        <v>0</v>
      </c>
      <c r="QS89" s="92">
        <v>0</v>
      </c>
      <c r="QT89" s="92">
        <v>0</v>
      </c>
      <c r="QU89" s="92">
        <v>0</v>
      </c>
      <c r="QV89" s="92">
        <v>0</v>
      </c>
      <c r="QW89" s="92">
        <v>0</v>
      </c>
      <c r="QX89" s="92">
        <v>0</v>
      </c>
      <c r="QY89" s="92">
        <v>0</v>
      </c>
      <c r="QZ89" s="92">
        <v>0</v>
      </c>
      <c r="RA89" s="92">
        <v>0</v>
      </c>
      <c r="RB89" s="92">
        <v>0</v>
      </c>
      <c r="RC89" s="92">
        <v>0</v>
      </c>
      <c r="RD89" s="92">
        <v>0</v>
      </c>
      <c r="RE89" s="92">
        <v>0</v>
      </c>
      <c r="RF89" s="92">
        <v>0</v>
      </c>
      <c r="RG89" s="92">
        <v>0</v>
      </c>
      <c r="RH89" s="92">
        <v>0</v>
      </c>
      <c r="RI89" s="92">
        <v>0</v>
      </c>
      <c r="RJ89" s="92">
        <v>0</v>
      </c>
      <c r="RK89" s="92">
        <v>0</v>
      </c>
      <c r="RL89" s="92">
        <v>0</v>
      </c>
      <c r="RM89" s="92">
        <v>0</v>
      </c>
      <c r="RN89" s="92">
        <v>0</v>
      </c>
      <c r="RO89" s="92">
        <v>0</v>
      </c>
      <c r="RP89" s="92">
        <v>0</v>
      </c>
      <c r="RQ89" s="92">
        <v>0</v>
      </c>
      <c r="RR89" s="92">
        <v>0</v>
      </c>
      <c r="RS89" s="92">
        <v>0</v>
      </c>
      <c r="RT89" s="92">
        <v>0</v>
      </c>
      <c r="RU89" s="92">
        <v>0</v>
      </c>
      <c r="RV89" s="92">
        <v>0</v>
      </c>
      <c r="RW89" s="92">
        <v>0</v>
      </c>
      <c r="RX89" s="92">
        <v>0</v>
      </c>
      <c r="RY89" s="92">
        <v>0</v>
      </c>
      <c r="RZ89" s="92">
        <v>0</v>
      </c>
      <c r="SA89" s="92">
        <v>0</v>
      </c>
      <c r="SB89" s="92">
        <v>0</v>
      </c>
      <c r="SC89" s="92">
        <v>0</v>
      </c>
      <c r="SD89" s="92">
        <v>0</v>
      </c>
      <c r="SE89" s="92">
        <v>0</v>
      </c>
      <c r="SF89" s="92">
        <v>0</v>
      </c>
      <c r="SG89" s="92">
        <v>5.2082875299999998E-2</v>
      </c>
      <c r="SH89" s="92">
        <v>1.28603279E-3</v>
      </c>
      <c r="SI89" s="92">
        <v>5.3959417799999995E-4</v>
      </c>
      <c r="SJ89" s="92">
        <v>1.7563790499999999E-2</v>
      </c>
      <c r="SK89" s="92">
        <v>2.1403902400000002E-3</v>
      </c>
      <c r="SL89" s="92">
        <v>0.51787205400000003</v>
      </c>
      <c r="SM89" s="92">
        <v>0</v>
      </c>
      <c r="SN89" s="92">
        <v>0.12718492100000001</v>
      </c>
      <c r="SO89" s="92">
        <v>0.170525596</v>
      </c>
      <c r="SP89" s="92">
        <v>2.1619661700000001E-2</v>
      </c>
      <c r="SQ89" s="92">
        <v>2.40218464E-3</v>
      </c>
      <c r="SR89" s="92">
        <v>6.2870376899999997E-2</v>
      </c>
      <c r="SS89" s="92">
        <v>4.4751024699999998E-3</v>
      </c>
      <c r="ST89" s="92">
        <v>0</v>
      </c>
      <c r="SU89" s="92">
        <v>1.9437420399999999E-2</v>
      </c>
      <c r="SV89" s="92">
        <v>0</v>
      </c>
      <c r="SW89" s="92">
        <v>0</v>
      </c>
      <c r="SX89" s="92">
        <v>0</v>
      </c>
      <c r="SY89" s="92">
        <v>39.423141299999997</v>
      </c>
      <c r="SZ89" s="92">
        <v>2408.93318</v>
      </c>
      <c r="TA89" s="92">
        <v>28.899265799999998</v>
      </c>
      <c r="TB89" s="92">
        <v>32</v>
      </c>
      <c r="TC89" s="92">
        <v>1</v>
      </c>
      <c r="TD89" s="92">
        <v>0</v>
      </c>
      <c r="TE89" s="92">
        <v>0</v>
      </c>
      <c r="TF89" s="92">
        <v>1</v>
      </c>
      <c r="TG89" s="92">
        <v>-70632.602199999994</v>
      </c>
      <c r="TH89" s="92">
        <v>-1155.93039</v>
      </c>
      <c r="TI89" s="92">
        <v>-2.7845590499999999</v>
      </c>
      <c r="TJ89" s="92">
        <v>-102.571023</v>
      </c>
      <c r="TK89" s="92">
        <v>-1.6786152400000001</v>
      </c>
      <c r="TL89" s="92">
        <v>2.2735953199999999E-2</v>
      </c>
      <c r="TM89" s="92">
        <v>1.38927011</v>
      </c>
      <c r="TN89" s="92">
        <v>61.1045467</v>
      </c>
      <c r="TO89" s="92">
        <v>0</v>
      </c>
      <c r="TP89" s="92">
        <v>0.24133431799999999</v>
      </c>
      <c r="TQ89" s="92">
        <v>-167635792.26800001</v>
      </c>
      <c r="TR89" s="92">
        <v>4.9241401944444499E-2</v>
      </c>
      <c r="TS89" s="92">
        <v>0</v>
      </c>
      <c r="TT89" s="92">
        <v>0</v>
      </c>
      <c r="TU89" s="92">
        <v>0</v>
      </c>
      <c r="TV89" s="92">
        <v>0</v>
      </c>
      <c r="TW89" s="92">
        <v>0</v>
      </c>
      <c r="TX89" s="92">
        <v>0</v>
      </c>
      <c r="TY89" s="92">
        <v>0</v>
      </c>
      <c r="TZ89" s="92">
        <v>0</v>
      </c>
      <c r="UA89" s="92">
        <v>0</v>
      </c>
      <c r="UB89" s="92">
        <v>0</v>
      </c>
      <c r="UC89" s="92">
        <v>0</v>
      </c>
      <c r="UD89" s="92">
        <v>0</v>
      </c>
      <c r="UE89" s="92">
        <v>0</v>
      </c>
      <c r="UF89" s="92">
        <v>0</v>
      </c>
      <c r="UG89" s="92">
        <v>0</v>
      </c>
      <c r="UH89" s="92">
        <v>0</v>
      </c>
      <c r="UI89" s="92">
        <v>0</v>
      </c>
      <c r="UJ89" s="92">
        <v>0</v>
      </c>
      <c r="UK89" s="92">
        <v>0</v>
      </c>
      <c r="UL89" s="92">
        <v>0</v>
      </c>
      <c r="UM89" s="92">
        <v>0</v>
      </c>
      <c r="UN89" s="92">
        <v>0</v>
      </c>
      <c r="UO89" s="92">
        <v>0</v>
      </c>
      <c r="UP89" s="92">
        <v>0</v>
      </c>
      <c r="UQ89" s="92">
        <v>0</v>
      </c>
      <c r="UR89" s="92">
        <v>0</v>
      </c>
      <c r="US89" s="92">
        <v>0</v>
      </c>
      <c r="UT89" s="92">
        <v>0</v>
      </c>
      <c r="UU89" s="92">
        <v>0</v>
      </c>
      <c r="UV89" s="92">
        <v>0</v>
      </c>
      <c r="UW89" s="92">
        <v>0</v>
      </c>
      <c r="UX89" s="92">
        <v>0</v>
      </c>
      <c r="UY89" s="92">
        <v>0</v>
      </c>
      <c r="UZ89" s="92">
        <v>0</v>
      </c>
      <c r="VA89" s="92">
        <v>0</v>
      </c>
      <c r="VB89" s="92">
        <v>0</v>
      </c>
      <c r="VC89" s="92">
        <v>0</v>
      </c>
      <c r="VD89" s="92">
        <v>0</v>
      </c>
      <c r="VE89" s="92">
        <v>0</v>
      </c>
      <c r="VF89" s="92">
        <v>0</v>
      </c>
      <c r="VG89" s="92">
        <v>0</v>
      </c>
      <c r="VH89" s="92">
        <v>0</v>
      </c>
      <c r="VI89" s="92">
        <v>0</v>
      </c>
      <c r="VJ89" s="92">
        <v>0</v>
      </c>
      <c r="VK89" s="92">
        <v>0</v>
      </c>
      <c r="VL89" s="92">
        <v>0</v>
      </c>
      <c r="VM89" s="92">
        <v>0</v>
      </c>
      <c r="VN89" s="92">
        <v>0</v>
      </c>
      <c r="VO89" s="92">
        <v>0</v>
      </c>
      <c r="VP89" s="92">
        <v>0</v>
      </c>
      <c r="VQ89" s="92">
        <v>0</v>
      </c>
      <c r="VR89" s="92">
        <v>0</v>
      </c>
      <c r="VS89" s="92">
        <v>0</v>
      </c>
      <c r="VT89" s="92">
        <v>0</v>
      </c>
      <c r="VU89" s="92">
        <v>0</v>
      </c>
      <c r="VV89" s="92">
        <v>0</v>
      </c>
      <c r="VW89" s="92">
        <v>0</v>
      </c>
      <c r="VX89" s="92">
        <v>0</v>
      </c>
      <c r="VY89" s="92">
        <v>0</v>
      </c>
      <c r="VZ89" s="92">
        <v>0</v>
      </c>
      <c r="WA89" s="92">
        <v>0</v>
      </c>
      <c r="WB89" s="92">
        <v>0</v>
      </c>
      <c r="WC89" s="92">
        <v>2.67172277777778E-2</v>
      </c>
    </row>
    <row r="90" spans="2:601" ht="13.5" customHeight="1">
      <c r="B90" s="851" t="s">
        <v>2781</v>
      </c>
      <c r="C90" s="92">
        <v>0</v>
      </c>
      <c r="D90" s="92">
        <v>429389.701</v>
      </c>
      <c r="E90" s="92">
        <v>-1404.1791499999999</v>
      </c>
      <c r="F90" s="92">
        <v>18923.216700000001</v>
      </c>
      <c r="G90" s="92">
        <v>0.124149416</v>
      </c>
      <c r="H90" s="92">
        <v>19.706325499999998</v>
      </c>
      <c r="I90" s="92">
        <v>6.54763625</v>
      </c>
      <c r="J90" s="92">
        <v>2.74725997</v>
      </c>
      <c r="K90" s="92">
        <v>109.745959</v>
      </c>
      <c r="L90" s="92">
        <v>13.374059600000001</v>
      </c>
      <c r="M90" s="92">
        <v>4.22251719E-7</v>
      </c>
      <c r="N90" s="92">
        <v>0</v>
      </c>
      <c r="O90" s="92">
        <v>0.54035617599999997</v>
      </c>
      <c r="P90" s="92">
        <v>0.176367307</v>
      </c>
      <c r="Q90" s="92">
        <v>7.4000268499999994E-2</v>
      </c>
      <c r="R90" s="92">
        <v>2.9561203800000002</v>
      </c>
      <c r="S90" s="92">
        <v>0.360244061</v>
      </c>
      <c r="T90" s="92">
        <v>67.764710699999995</v>
      </c>
      <c r="U90" s="92">
        <v>4.3150782899999998</v>
      </c>
      <c r="V90" s="92">
        <v>2.9280880200000001</v>
      </c>
      <c r="W90" s="92">
        <v>3.4714250199999999</v>
      </c>
      <c r="X90" s="92">
        <v>0</v>
      </c>
      <c r="Y90" s="92">
        <v>1.14637807E-2</v>
      </c>
      <c r="Z90" s="92">
        <v>4.1571746799999999E-7</v>
      </c>
      <c r="AA90" s="92">
        <v>3.2811863199999999E-5</v>
      </c>
      <c r="AB90" s="92">
        <v>1.7180783300000002E-5</v>
      </c>
      <c r="AC90" s="92">
        <v>0</v>
      </c>
      <c r="AD90" s="92">
        <v>0</v>
      </c>
      <c r="AE90" s="92">
        <v>18.779671400000002</v>
      </c>
      <c r="AF90" s="92">
        <v>24.130007899999999</v>
      </c>
      <c r="AG90" s="92">
        <v>0</v>
      </c>
      <c r="AH90" s="92">
        <v>0</v>
      </c>
      <c r="AI90" s="92">
        <v>0</v>
      </c>
      <c r="AJ90" s="92">
        <v>0</v>
      </c>
      <c r="AK90" s="92">
        <v>0</v>
      </c>
      <c r="AL90" s="92">
        <v>0</v>
      </c>
      <c r="AM90" s="92">
        <v>0</v>
      </c>
      <c r="AN90" s="92">
        <v>5.5034878499999999E-8</v>
      </c>
      <c r="AO90" s="92">
        <v>0</v>
      </c>
      <c r="AP90" s="92">
        <v>0</v>
      </c>
      <c r="AQ90" s="92">
        <v>0</v>
      </c>
      <c r="AR90" s="92">
        <v>0</v>
      </c>
      <c r="AS90" s="92">
        <v>0</v>
      </c>
      <c r="AT90" s="92">
        <v>0</v>
      </c>
      <c r="AU90" s="92">
        <v>0</v>
      </c>
      <c r="AV90" s="92">
        <v>0</v>
      </c>
      <c r="AW90" s="92">
        <v>0</v>
      </c>
      <c r="AX90" s="92">
        <v>0</v>
      </c>
      <c r="AY90" s="92">
        <v>0</v>
      </c>
      <c r="AZ90" s="92">
        <v>0</v>
      </c>
      <c r="BA90" s="92">
        <v>0</v>
      </c>
      <c r="BB90" s="92">
        <v>0</v>
      </c>
      <c r="BC90" s="92">
        <v>0</v>
      </c>
      <c r="BD90" s="92">
        <v>0</v>
      </c>
      <c r="BE90" s="92">
        <v>0</v>
      </c>
      <c r="BF90" s="92">
        <v>0</v>
      </c>
      <c r="BG90" s="92">
        <v>0</v>
      </c>
      <c r="BH90" s="92">
        <v>0</v>
      </c>
      <c r="BI90" s="92">
        <v>0</v>
      </c>
      <c r="BJ90" s="92">
        <v>0</v>
      </c>
      <c r="BK90" s="92">
        <v>0</v>
      </c>
      <c r="BL90" s="92">
        <v>0</v>
      </c>
      <c r="BM90" s="92">
        <v>0</v>
      </c>
      <c r="BN90" s="92">
        <v>0</v>
      </c>
      <c r="BO90" s="92">
        <v>0</v>
      </c>
      <c r="BP90" s="92">
        <v>0.98553442999999996</v>
      </c>
      <c r="BQ90" s="92">
        <v>6.4657888800000003E-6</v>
      </c>
      <c r="BR90" s="92">
        <v>1.0263192900000001E-3</v>
      </c>
      <c r="BS90" s="92">
        <v>3.4100549899999998E-4</v>
      </c>
      <c r="BT90" s="92">
        <v>1.43079231E-4</v>
      </c>
      <c r="BU90" s="92">
        <v>5.7156466900000003E-3</v>
      </c>
      <c r="BV90" s="92">
        <v>6.9653042400000004E-4</v>
      </c>
      <c r="BW90" s="92">
        <v>2.1991166400000001E-11</v>
      </c>
      <c r="BX90" s="92">
        <v>0</v>
      </c>
      <c r="BY90" s="92">
        <v>2.81421295E-5</v>
      </c>
      <c r="BZ90" s="92">
        <v>9.1853333299999995E-6</v>
      </c>
      <c r="CA90" s="92">
        <v>3.8539860099999997E-6</v>
      </c>
      <c r="CB90" s="92">
        <v>1.5395682800000001E-4</v>
      </c>
      <c r="CC90" s="92">
        <v>1.8761763999999999E-5</v>
      </c>
      <c r="CD90" s="92">
        <v>3.52923378E-3</v>
      </c>
      <c r="CE90" s="92">
        <v>2.2473231100000001E-4</v>
      </c>
      <c r="CF90" s="92">
        <v>1.5249688300000001E-4</v>
      </c>
      <c r="CG90" s="92">
        <v>1.80794255E-4</v>
      </c>
      <c r="CH90" s="92">
        <v>0</v>
      </c>
      <c r="CI90" s="92">
        <v>5.9704175900000003E-7</v>
      </c>
      <c r="CJ90" s="92">
        <v>2.1650857999999999E-11</v>
      </c>
      <c r="CK90" s="92">
        <v>1.7088648999999999E-9</v>
      </c>
      <c r="CL90" s="92">
        <v>8.94787272E-10</v>
      </c>
      <c r="CM90" s="92">
        <v>0</v>
      </c>
      <c r="CN90" s="92">
        <v>0</v>
      </c>
      <c r="CO90" s="92">
        <v>9.7805848799999997E-4</v>
      </c>
      <c r="CP90" s="92">
        <v>1.2567077700000001E-3</v>
      </c>
      <c r="CQ90" s="92">
        <v>0</v>
      </c>
      <c r="CR90" s="92">
        <v>0</v>
      </c>
      <c r="CS90" s="92">
        <v>0</v>
      </c>
      <c r="CT90" s="92">
        <v>0</v>
      </c>
      <c r="CU90" s="92">
        <v>0</v>
      </c>
      <c r="CV90" s="92">
        <v>0</v>
      </c>
      <c r="CW90" s="92">
        <v>0</v>
      </c>
      <c r="CX90" s="92">
        <v>2.8662551600000001E-12</v>
      </c>
      <c r="CY90" s="92">
        <v>0</v>
      </c>
      <c r="CZ90" s="92">
        <v>0</v>
      </c>
      <c r="DA90" s="92">
        <v>0</v>
      </c>
      <c r="DB90" s="92">
        <v>0</v>
      </c>
      <c r="DC90" s="92">
        <v>0</v>
      </c>
      <c r="DD90" s="92">
        <v>0</v>
      </c>
      <c r="DE90" s="92">
        <v>0</v>
      </c>
      <c r="DF90" s="92">
        <v>0</v>
      </c>
      <c r="DG90" s="92">
        <v>0</v>
      </c>
      <c r="DH90" s="92">
        <v>0</v>
      </c>
      <c r="DI90" s="92">
        <v>0</v>
      </c>
      <c r="DJ90" s="92">
        <v>0</v>
      </c>
      <c r="DK90" s="92">
        <v>0</v>
      </c>
      <c r="DL90" s="92">
        <v>0</v>
      </c>
      <c r="DM90" s="92">
        <v>0</v>
      </c>
      <c r="DN90" s="92">
        <v>0</v>
      </c>
      <c r="DO90" s="92">
        <v>0</v>
      </c>
      <c r="DP90" s="92">
        <v>0</v>
      </c>
      <c r="DQ90" s="92">
        <v>0</v>
      </c>
      <c r="DR90" s="92">
        <v>0</v>
      </c>
      <c r="DS90" s="92">
        <v>0</v>
      </c>
      <c r="DT90" s="92">
        <v>0</v>
      </c>
      <c r="DU90" s="92">
        <v>0</v>
      </c>
      <c r="DV90" s="92">
        <v>0</v>
      </c>
      <c r="DW90" s="92">
        <v>0</v>
      </c>
      <c r="DX90" s="92">
        <v>0</v>
      </c>
      <c r="DY90" s="92">
        <v>0</v>
      </c>
      <c r="DZ90" s="92">
        <v>340907.04700000002</v>
      </c>
      <c r="EA90" s="92">
        <v>5.7194444200000003</v>
      </c>
      <c r="EB90" s="92">
        <v>3550.2458900000001</v>
      </c>
      <c r="EC90" s="92">
        <v>1179.6069600000001</v>
      </c>
      <c r="ED90" s="92">
        <v>494.93998199999999</v>
      </c>
      <c r="EE90" s="92">
        <v>16476.314399999999</v>
      </c>
      <c r="EF90" s="92">
        <v>2007.86628</v>
      </c>
      <c r="EG90" s="92">
        <v>1.44536797E-4</v>
      </c>
      <c r="EH90" s="92">
        <v>0</v>
      </c>
      <c r="EI90" s="92">
        <v>87.614647199999993</v>
      </c>
      <c r="EJ90" s="92">
        <v>28.596618400000001</v>
      </c>
      <c r="EK90" s="92">
        <v>11.998581100000001</v>
      </c>
      <c r="EL90" s="92">
        <v>390.55115499999999</v>
      </c>
      <c r="EM90" s="92">
        <v>47.594047600000003</v>
      </c>
      <c r="EN90" s="92">
        <v>12208.3331</v>
      </c>
      <c r="EO90" s="92">
        <v>656.53795400000001</v>
      </c>
      <c r="EP90" s="92">
        <v>369.26118000000002</v>
      </c>
      <c r="EQ90" s="92">
        <v>333.55381699999998</v>
      </c>
      <c r="ER90" s="92">
        <v>0</v>
      </c>
      <c r="ES90" s="92">
        <v>1.0326440699999999</v>
      </c>
      <c r="ET90" s="92">
        <v>6.3250282099999995E-5</v>
      </c>
      <c r="EU90" s="92">
        <v>3.0217993599999998E-3</v>
      </c>
      <c r="EV90" s="92">
        <v>2.02886564E-3</v>
      </c>
      <c r="EW90" s="92">
        <v>0</v>
      </c>
      <c r="EX90" s="92">
        <v>0</v>
      </c>
      <c r="EY90" s="92">
        <v>2481.5570400000001</v>
      </c>
      <c r="EZ90" s="92">
        <v>1860.01629</v>
      </c>
      <c r="FA90" s="92">
        <v>0</v>
      </c>
      <c r="FB90" s="92">
        <v>0</v>
      </c>
      <c r="FC90" s="92">
        <v>0</v>
      </c>
      <c r="FD90" s="92">
        <v>0</v>
      </c>
      <c r="FE90" s="92">
        <v>0</v>
      </c>
      <c r="FF90" s="92">
        <v>0</v>
      </c>
      <c r="FG90" s="92">
        <v>0</v>
      </c>
      <c r="FH90" s="92">
        <v>1.5545523800000001E-5</v>
      </c>
      <c r="FI90" s="92">
        <v>0</v>
      </c>
      <c r="FJ90" s="92">
        <v>0</v>
      </c>
      <c r="FK90" s="92">
        <v>0</v>
      </c>
      <c r="FL90" s="92">
        <v>0</v>
      </c>
      <c r="FM90" s="92">
        <v>0</v>
      </c>
      <c r="FN90" s="92">
        <v>0</v>
      </c>
      <c r="FO90" s="92">
        <v>0</v>
      </c>
      <c r="FP90" s="92">
        <v>0</v>
      </c>
      <c r="FQ90" s="92">
        <v>0</v>
      </c>
      <c r="FR90" s="92">
        <v>0</v>
      </c>
      <c r="FS90" s="92">
        <v>0</v>
      </c>
      <c r="FT90" s="92">
        <v>0</v>
      </c>
      <c r="FU90" s="92">
        <v>0</v>
      </c>
      <c r="FV90" s="92">
        <v>0</v>
      </c>
      <c r="FW90" s="92">
        <v>0</v>
      </c>
      <c r="FX90" s="92">
        <v>0</v>
      </c>
      <c r="FY90" s="92">
        <v>0</v>
      </c>
      <c r="FZ90" s="92">
        <v>0</v>
      </c>
      <c r="GA90" s="92">
        <v>0</v>
      </c>
      <c r="GB90" s="92">
        <v>0</v>
      </c>
      <c r="GC90" s="92">
        <v>0</v>
      </c>
      <c r="GD90" s="92">
        <v>0</v>
      </c>
      <c r="GE90" s="92">
        <v>0</v>
      </c>
      <c r="GF90" s="92">
        <v>0</v>
      </c>
      <c r="GG90" s="92">
        <v>0</v>
      </c>
      <c r="GH90" s="92">
        <v>0</v>
      </c>
      <c r="GI90" s="92">
        <v>0</v>
      </c>
      <c r="GJ90" s="92">
        <v>0.88986812199999998</v>
      </c>
      <c r="GK90" s="92">
        <v>1.4929439899999999E-5</v>
      </c>
      <c r="GL90" s="92">
        <v>9.2671907800000002E-3</v>
      </c>
      <c r="GM90" s="92">
        <v>3.0791226999999999E-3</v>
      </c>
      <c r="GN90" s="92">
        <v>1.29193959E-3</v>
      </c>
      <c r="GO90" s="92">
        <v>4.3008049E-2</v>
      </c>
      <c r="GP90" s="92">
        <v>5.2411242699999996E-3</v>
      </c>
      <c r="GQ90" s="92">
        <v>3.7728374799999998E-10</v>
      </c>
      <c r="GR90" s="92">
        <v>0</v>
      </c>
      <c r="GS90" s="92">
        <v>2.28700117E-4</v>
      </c>
      <c r="GT90" s="92">
        <v>7.4645623500000003E-5</v>
      </c>
      <c r="GU90" s="92">
        <v>3.1319841999999999E-5</v>
      </c>
      <c r="GV90" s="92">
        <v>1.0194539100000001E-3</v>
      </c>
      <c r="GW90" s="92">
        <v>1.2423452700000001E-4</v>
      </c>
      <c r="GX90" s="92">
        <v>3.1867356499999999E-2</v>
      </c>
      <c r="GY90" s="92">
        <v>1.7137580499999999E-3</v>
      </c>
      <c r="GZ90" s="92">
        <v>9.6388078699999997E-4</v>
      </c>
      <c r="HA90" s="92">
        <v>8.7067401800000003E-4</v>
      </c>
      <c r="HB90" s="92">
        <v>0</v>
      </c>
      <c r="HC90" s="92">
        <v>2.6955061400000001E-6</v>
      </c>
      <c r="HD90" s="92">
        <v>1.65101925E-10</v>
      </c>
      <c r="HE90" s="92">
        <v>7.8877891800000002E-9</v>
      </c>
      <c r="HF90" s="92">
        <v>5.2959387899999996E-9</v>
      </c>
      <c r="HG90" s="92">
        <v>0</v>
      </c>
      <c r="HH90" s="92">
        <v>0</v>
      </c>
      <c r="HI90" s="92">
        <v>6.4775971100000003E-3</v>
      </c>
      <c r="HJ90" s="92">
        <v>4.8551921099999999E-3</v>
      </c>
      <c r="HK90" s="92">
        <v>0</v>
      </c>
      <c r="HL90" s="92">
        <v>0</v>
      </c>
      <c r="HM90" s="92">
        <v>0</v>
      </c>
      <c r="HN90" s="92">
        <v>0</v>
      </c>
      <c r="HO90" s="92">
        <v>0</v>
      </c>
      <c r="HP90" s="92">
        <v>0</v>
      </c>
      <c r="HQ90" s="92">
        <v>0</v>
      </c>
      <c r="HR90" s="92">
        <v>4.0578410399999997E-11</v>
      </c>
      <c r="HS90" s="92">
        <v>0</v>
      </c>
      <c r="HT90" s="92">
        <v>0</v>
      </c>
      <c r="HU90" s="92">
        <v>0</v>
      </c>
      <c r="HV90" s="92">
        <v>0</v>
      </c>
      <c r="HW90" s="92">
        <v>0</v>
      </c>
      <c r="HX90" s="92">
        <v>0</v>
      </c>
      <c r="HY90" s="92">
        <v>0</v>
      </c>
      <c r="HZ90" s="92">
        <v>0</v>
      </c>
      <c r="IA90" s="92">
        <v>0</v>
      </c>
      <c r="IB90" s="92">
        <v>0</v>
      </c>
      <c r="IC90" s="92">
        <v>0</v>
      </c>
      <c r="ID90" s="92">
        <v>0</v>
      </c>
      <c r="IE90" s="92">
        <v>0</v>
      </c>
      <c r="IF90" s="92">
        <v>0</v>
      </c>
      <c r="IG90" s="92">
        <v>0</v>
      </c>
      <c r="IH90" s="92">
        <v>0</v>
      </c>
      <c r="II90" s="92">
        <v>0</v>
      </c>
      <c r="IJ90" s="92">
        <v>0</v>
      </c>
      <c r="IK90" s="92">
        <v>0</v>
      </c>
      <c r="IL90" s="92">
        <v>0</v>
      </c>
      <c r="IM90" s="92">
        <v>0</v>
      </c>
      <c r="IN90" s="92">
        <v>0</v>
      </c>
      <c r="IO90" s="92">
        <v>0</v>
      </c>
      <c r="IP90" s="92">
        <v>0</v>
      </c>
      <c r="IQ90" s="92">
        <v>0</v>
      </c>
      <c r="IR90" s="92">
        <v>0</v>
      </c>
      <c r="IS90" s="92">
        <v>0</v>
      </c>
      <c r="IT90" s="92">
        <v>19200.969700000001</v>
      </c>
      <c r="IU90" s="92">
        <v>383098.39299999998</v>
      </c>
      <c r="IV90" s="92">
        <v>6527.4217500000004</v>
      </c>
      <c r="IW90" s="92">
        <v>77.096479500000001</v>
      </c>
      <c r="IX90" s="92">
        <v>4.2970745800000003</v>
      </c>
      <c r="IY90" s="92">
        <v>0</v>
      </c>
      <c r="IZ90" s="92">
        <v>1</v>
      </c>
      <c r="JA90" s="92">
        <v>0</v>
      </c>
      <c r="JB90" s="92">
        <v>-69982.260500000004</v>
      </c>
      <c r="JC90" s="92">
        <v>-3507.5251899999998</v>
      </c>
      <c r="JD90" s="92">
        <v>-1343.7272599999999</v>
      </c>
      <c r="JE90" s="92">
        <v>-39.260420000000003</v>
      </c>
      <c r="JF90" s="92">
        <v>-1.96774027</v>
      </c>
      <c r="JG90" s="92">
        <v>4.9026426300000002E-2</v>
      </c>
      <c r="JH90" s="92">
        <v>0.97817690599999996</v>
      </c>
      <c r="JI90" s="92">
        <v>19.9520336</v>
      </c>
      <c r="JJ90" s="92">
        <v>0</v>
      </c>
      <c r="JK90" s="92">
        <v>0</v>
      </c>
      <c r="JL90" s="92">
        <v>0</v>
      </c>
      <c r="JM90" s="92">
        <v>0</v>
      </c>
      <c r="JN90" s="92">
        <v>0</v>
      </c>
      <c r="JO90" s="92">
        <v>0</v>
      </c>
      <c r="JP90" s="92">
        <v>0</v>
      </c>
      <c r="JQ90" s="92">
        <v>0</v>
      </c>
      <c r="JR90" s="92">
        <v>0</v>
      </c>
      <c r="JS90" s="92">
        <v>0</v>
      </c>
      <c r="JT90" s="92">
        <v>0</v>
      </c>
      <c r="JU90" s="92">
        <v>0</v>
      </c>
      <c r="JV90" s="92">
        <v>0</v>
      </c>
      <c r="JW90" s="92">
        <v>0</v>
      </c>
      <c r="JX90" s="92">
        <v>0</v>
      </c>
      <c r="JY90" s="92">
        <v>0</v>
      </c>
      <c r="JZ90" s="92">
        <v>0</v>
      </c>
      <c r="KA90" s="92">
        <v>0</v>
      </c>
      <c r="KB90" s="92">
        <v>0</v>
      </c>
      <c r="KC90" s="92">
        <v>0</v>
      </c>
      <c r="KD90" s="92">
        <v>0</v>
      </c>
      <c r="KE90" s="92">
        <v>0</v>
      </c>
      <c r="KF90" s="92">
        <v>0</v>
      </c>
      <c r="KG90" s="92">
        <v>0</v>
      </c>
      <c r="KH90" s="92">
        <v>0</v>
      </c>
      <c r="KI90" s="92">
        <v>0</v>
      </c>
      <c r="KJ90" s="92">
        <v>0</v>
      </c>
      <c r="KK90" s="92">
        <v>0</v>
      </c>
      <c r="KL90" s="92">
        <v>0</v>
      </c>
      <c r="KM90" s="92">
        <v>0</v>
      </c>
      <c r="KN90" s="92">
        <v>0</v>
      </c>
      <c r="KO90" s="92">
        <v>0</v>
      </c>
      <c r="KP90" s="92">
        <v>0</v>
      </c>
      <c r="KQ90" s="92">
        <v>0</v>
      </c>
      <c r="KR90" s="92">
        <v>0</v>
      </c>
      <c r="KS90" s="92">
        <v>0</v>
      </c>
      <c r="KT90" s="92">
        <v>0</v>
      </c>
      <c r="KU90" s="92">
        <v>0</v>
      </c>
      <c r="KV90" s="92">
        <v>0</v>
      </c>
      <c r="KW90" s="92">
        <v>0</v>
      </c>
      <c r="KX90" s="92">
        <v>0</v>
      </c>
      <c r="KY90" s="92">
        <v>0</v>
      </c>
      <c r="KZ90" s="92">
        <v>0</v>
      </c>
      <c r="LA90" s="92">
        <v>0</v>
      </c>
      <c r="LB90" s="92">
        <v>0</v>
      </c>
      <c r="LC90" s="92">
        <v>161.20624799999999</v>
      </c>
      <c r="LD90" s="92">
        <v>0.19106458600000001</v>
      </c>
      <c r="LE90" s="92">
        <v>8.0166959300000007E-2</v>
      </c>
      <c r="LF90" s="92">
        <v>3.2024642999999999</v>
      </c>
      <c r="LG90" s="92">
        <v>0.390264467</v>
      </c>
      <c r="LH90" s="92">
        <v>81.992866699999993</v>
      </c>
      <c r="LI90" s="92">
        <v>0</v>
      </c>
      <c r="LJ90" s="92">
        <v>113.094272</v>
      </c>
      <c r="LK90" s="92">
        <v>73.253176100000005</v>
      </c>
      <c r="LL90" s="92">
        <v>0</v>
      </c>
      <c r="LM90" s="92">
        <v>0</v>
      </c>
      <c r="LN90" s="92">
        <v>0</v>
      </c>
      <c r="LO90" s="92">
        <v>0</v>
      </c>
      <c r="LP90" s="92">
        <v>0</v>
      </c>
      <c r="LQ90" s="92">
        <v>3.1188305299999999</v>
      </c>
      <c r="LR90" s="92">
        <v>0</v>
      </c>
      <c r="LS90" s="92">
        <v>0</v>
      </c>
      <c r="LT90" s="92">
        <v>0</v>
      </c>
      <c r="LU90" s="92">
        <v>0</v>
      </c>
      <c r="LV90" s="92">
        <v>0</v>
      </c>
      <c r="LW90" s="92">
        <v>0</v>
      </c>
      <c r="LX90" s="92">
        <v>0</v>
      </c>
      <c r="LY90" s="92">
        <v>0</v>
      </c>
      <c r="LZ90" s="92">
        <v>0</v>
      </c>
      <c r="MA90" s="92">
        <v>0</v>
      </c>
      <c r="MB90" s="92">
        <v>0</v>
      </c>
      <c r="MC90" s="92">
        <v>0</v>
      </c>
      <c r="MD90" s="92">
        <v>0</v>
      </c>
      <c r="ME90" s="92">
        <v>0</v>
      </c>
      <c r="MF90" s="92">
        <v>0</v>
      </c>
      <c r="MG90" s="92">
        <v>0</v>
      </c>
      <c r="MH90" s="92">
        <v>0</v>
      </c>
      <c r="MI90" s="92">
        <v>0</v>
      </c>
      <c r="MJ90" s="92">
        <v>0</v>
      </c>
      <c r="MK90" s="92">
        <v>0</v>
      </c>
      <c r="ML90" s="92">
        <v>0</v>
      </c>
      <c r="MM90" s="92">
        <v>0</v>
      </c>
      <c r="MN90" s="92">
        <v>0</v>
      </c>
      <c r="MO90" s="92">
        <v>0</v>
      </c>
      <c r="MP90" s="92">
        <v>0</v>
      </c>
      <c r="MQ90" s="92">
        <v>0</v>
      </c>
      <c r="MR90" s="92">
        <v>0</v>
      </c>
      <c r="MS90" s="92">
        <v>0</v>
      </c>
      <c r="MT90" s="92">
        <v>0</v>
      </c>
      <c r="MU90" s="92">
        <v>0</v>
      </c>
      <c r="MV90" s="92">
        <v>0</v>
      </c>
      <c r="MW90" s="92">
        <v>0</v>
      </c>
      <c r="MX90" s="92">
        <v>0</v>
      </c>
      <c r="MY90" s="92">
        <v>0</v>
      </c>
      <c r="MZ90" s="92">
        <v>0</v>
      </c>
      <c r="NA90" s="92">
        <v>0</v>
      </c>
      <c r="NB90" s="92">
        <v>0</v>
      </c>
      <c r="NC90" s="92">
        <v>0</v>
      </c>
      <c r="ND90" s="92">
        <v>0</v>
      </c>
      <c r="NE90" s="92">
        <v>0</v>
      </c>
      <c r="NF90" s="92">
        <v>0</v>
      </c>
      <c r="NG90" s="92">
        <v>0</v>
      </c>
      <c r="NH90" s="92">
        <v>0</v>
      </c>
      <c r="NI90" s="92">
        <v>0</v>
      </c>
      <c r="NJ90" s="92">
        <v>0</v>
      </c>
      <c r="NK90" s="92">
        <v>0</v>
      </c>
      <c r="NL90" s="92">
        <v>0</v>
      </c>
      <c r="NM90" s="92">
        <v>0.36929074000000001</v>
      </c>
      <c r="NN90" s="92">
        <v>4.3769012200000002E-4</v>
      </c>
      <c r="NO90" s="92">
        <v>1.83646205E-4</v>
      </c>
      <c r="NP90" s="92">
        <v>7.33619463E-3</v>
      </c>
      <c r="NQ90" s="92">
        <v>8.9401655000000005E-4</v>
      </c>
      <c r="NR90" s="92">
        <v>0.187828988</v>
      </c>
      <c r="NS90" s="92">
        <v>0</v>
      </c>
      <c r="NT90" s="92">
        <v>0.25907598500000001</v>
      </c>
      <c r="NU90" s="92">
        <v>0.167808134</v>
      </c>
      <c r="NV90" s="92">
        <v>0</v>
      </c>
      <c r="NW90" s="92">
        <v>0</v>
      </c>
      <c r="NX90" s="92">
        <v>0</v>
      </c>
      <c r="NY90" s="92">
        <v>0</v>
      </c>
      <c r="NZ90" s="92">
        <v>0</v>
      </c>
      <c r="OA90" s="92">
        <v>7.1446066600000004E-3</v>
      </c>
      <c r="OB90" s="92">
        <v>0</v>
      </c>
      <c r="OC90" s="92">
        <v>0</v>
      </c>
      <c r="OD90" s="92">
        <v>0</v>
      </c>
      <c r="OE90" s="92">
        <v>0</v>
      </c>
      <c r="OF90" s="92">
        <v>0</v>
      </c>
      <c r="OG90" s="92">
        <v>0</v>
      </c>
      <c r="OH90" s="92">
        <v>0</v>
      </c>
      <c r="OI90" s="92">
        <v>0</v>
      </c>
      <c r="OJ90" s="92">
        <v>0</v>
      </c>
      <c r="OK90" s="92">
        <v>0</v>
      </c>
      <c r="OL90" s="92">
        <v>0</v>
      </c>
      <c r="OM90" s="92">
        <v>0</v>
      </c>
      <c r="ON90" s="92">
        <v>0</v>
      </c>
      <c r="OO90" s="92">
        <v>0</v>
      </c>
      <c r="OP90" s="92">
        <v>0</v>
      </c>
      <c r="OQ90" s="92">
        <v>0</v>
      </c>
      <c r="OR90" s="92">
        <v>0</v>
      </c>
      <c r="OS90" s="92">
        <v>0</v>
      </c>
      <c r="OT90" s="92">
        <v>0</v>
      </c>
      <c r="OU90" s="92">
        <v>0</v>
      </c>
      <c r="OV90" s="92">
        <v>0</v>
      </c>
      <c r="OW90" s="92">
        <v>0</v>
      </c>
      <c r="OX90" s="92">
        <v>0</v>
      </c>
      <c r="OY90" s="92">
        <v>0</v>
      </c>
      <c r="OZ90" s="92">
        <v>0</v>
      </c>
      <c r="PA90" s="92">
        <v>0</v>
      </c>
      <c r="PB90" s="92">
        <v>0</v>
      </c>
      <c r="PC90" s="92">
        <v>0</v>
      </c>
      <c r="PD90" s="92">
        <v>0</v>
      </c>
      <c r="PE90" s="92">
        <v>0</v>
      </c>
      <c r="PF90" s="92">
        <v>0</v>
      </c>
      <c r="PG90" s="92">
        <v>0</v>
      </c>
      <c r="PH90" s="92">
        <v>0</v>
      </c>
      <c r="PI90" s="92">
        <v>0</v>
      </c>
      <c r="PJ90" s="92">
        <v>0</v>
      </c>
      <c r="PK90" s="92">
        <v>0</v>
      </c>
      <c r="PL90" s="92">
        <v>0</v>
      </c>
      <c r="PM90" s="92">
        <v>0</v>
      </c>
      <c r="PN90" s="92">
        <v>0</v>
      </c>
      <c r="PO90" s="92">
        <v>0</v>
      </c>
      <c r="PP90" s="92">
        <v>0</v>
      </c>
      <c r="PQ90" s="92">
        <v>0</v>
      </c>
      <c r="PR90" s="92">
        <v>0</v>
      </c>
      <c r="PS90" s="92">
        <v>0</v>
      </c>
      <c r="PT90" s="92">
        <v>0</v>
      </c>
      <c r="PU90" s="92">
        <v>0</v>
      </c>
      <c r="PV90" s="92">
        <v>0</v>
      </c>
      <c r="PW90" s="92">
        <v>26138.367999999999</v>
      </c>
      <c r="PX90" s="92">
        <v>30.979670599999999</v>
      </c>
      <c r="PY90" s="92">
        <v>12.9984632</v>
      </c>
      <c r="PZ90" s="92">
        <v>423.09997600000003</v>
      </c>
      <c r="QA90" s="92">
        <v>51.560570599999998</v>
      </c>
      <c r="QB90" s="92">
        <v>12475.191699999999</v>
      </c>
      <c r="QC90" s="92">
        <v>0</v>
      </c>
      <c r="QD90" s="92">
        <v>2583.0279399999999</v>
      </c>
      <c r="QE90" s="92">
        <v>4107.8476600000004</v>
      </c>
      <c r="QF90" s="92">
        <v>0</v>
      </c>
      <c r="QG90" s="92">
        <v>0</v>
      </c>
      <c r="QH90" s="92">
        <v>0</v>
      </c>
      <c r="QI90" s="92">
        <v>0</v>
      </c>
      <c r="QJ90" s="92">
        <v>0</v>
      </c>
      <c r="QK90" s="92">
        <v>468.23439400000001</v>
      </c>
      <c r="QL90" s="92">
        <v>0</v>
      </c>
      <c r="QM90" s="92">
        <v>0</v>
      </c>
      <c r="QN90" s="92">
        <v>0</v>
      </c>
      <c r="QO90" s="92">
        <v>0</v>
      </c>
      <c r="QP90" s="92">
        <v>0</v>
      </c>
      <c r="QQ90" s="92">
        <v>0</v>
      </c>
      <c r="QR90" s="92">
        <v>0</v>
      </c>
      <c r="QS90" s="92">
        <v>0</v>
      </c>
      <c r="QT90" s="92">
        <v>0</v>
      </c>
      <c r="QU90" s="92">
        <v>0</v>
      </c>
      <c r="QV90" s="92">
        <v>0</v>
      </c>
      <c r="QW90" s="92">
        <v>0</v>
      </c>
      <c r="QX90" s="92">
        <v>0</v>
      </c>
      <c r="QY90" s="92">
        <v>0</v>
      </c>
      <c r="QZ90" s="92">
        <v>0</v>
      </c>
      <c r="RA90" s="92">
        <v>0</v>
      </c>
      <c r="RB90" s="92">
        <v>0</v>
      </c>
      <c r="RC90" s="92">
        <v>0</v>
      </c>
      <c r="RD90" s="92">
        <v>0</v>
      </c>
      <c r="RE90" s="92">
        <v>0</v>
      </c>
      <c r="RF90" s="92">
        <v>0</v>
      </c>
      <c r="RG90" s="92">
        <v>0</v>
      </c>
      <c r="RH90" s="92">
        <v>0</v>
      </c>
      <c r="RI90" s="92">
        <v>0</v>
      </c>
      <c r="RJ90" s="92">
        <v>0</v>
      </c>
      <c r="RK90" s="92">
        <v>0</v>
      </c>
      <c r="RL90" s="92">
        <v>0</v>
      </c>
      <c r="RM90" s="92">
        <v>0</v>
      </c>
      <c r="RN90" s="92">
        <v>0</v>
      </c>
      <c r="RO90" s="92">
        <v>0</v>
      </c>
      <c r="RP90" s="92">
        <v>0</v>
      </c>
      <c r="RQ90" s="92">
        <v>0</v>
      </c>
      <c r="RR90" s="92">
        <v>0</v>
      </c>
      <c r="RS90" s="92">
        <v>0</v>
      </c>
      <c r="RT90" s="92">
        <v>0</v>
      </c>
      <c r="RU90" s="92">
        <v>0</v>
      </c>
      <c r="RV90" s="92">
        <v>0</v>
      </c>
      <c r="RW90" s="92">
        <v>0</v>
      </c>
      <c r="RX90" s="92">
        <v>0</v>
      </c>
      <c r="RY90" s="92">
        <v>0</v>
      </c>
      <c r="RZ90" s="92">
        <v>0</v>
      </c>
      <c r="SA90" s="92">
        <v>0</v>
      </c>
      <c r="SB90" s="92">
        <v>0</v>
      </c>
      <c r="SC90" s="92">
        <v>0</v>
      </c>
      <c r="SD90" s="92">
        <v>0</v>
      </c>
      <c r="SE90" s="92">
        <v>0</v>
      </c>
      <c r="SF90" s="92">
        <v>0</v>
      </c>
      <c r="SG90" s="92">
        <v>0.56464958300000001</v>
      </c>
      <c r="SH90" s="92">
        <v>6.6923298700000003E-4</v>
      </c>
      <c r="SI90" s="92">
        <v>2.8079705799999999E-4</v>
      </c>
      <c r="SJ90" s="92">
        <v>9.1399442300000005E-3</v>
      </c>
      <c r="SK90" s="92">
        <v>1.1138283300000001E-3</v>
      </c>
      <c r="SL90" s="92">
        <v>0.269493176</v>
      </c>
      <c r="SM90" s="92">
        <v>0</v>
      </c>
      <c r="SN90" s="92">
        <v>5.5799415300000002E-2</v>
      </c>
      <c r="SO90" s="92">
        <v>8.8739070099999998E-2</v>
      </c>
      <c r="SP90" s="92">
        <v>0</v>
      </c>
      <c r="SQ90" s="92">
        <v>0</v>
      </c>
      <c r="SR90" s="92">
        <v>0</v>
      </c>
      <c r="SS90" s="92">
        <v>0</v>
      </c>
      <c r="ST90" s="92">
        <v>0</v>
      </c>
      <c r="SU90" s="92">
        <v>1.0114952700000001E-2</v>
      </c>
      <c r="SV90" s="92">
        <v>0</v>
      </c>
      <c r="SW90" s="92">
        <v>0</v>
      </c>
      <c r="SX90" s="92">
        <v>0</v>
      </c>
      <c r="SY90" s="92">
        <v>436.52935400000001</v>
      </c>
      <c r="SZ90" s="92">
        <v>46291.308299999997</v>
      </c>
      <c r="TA90" s="92">
        <v>328.67675200000002</v>
      </c>
      <c r="TB90" s="92">
        <v>77.096479500000001</v>
      </c>
      <c r="TC90" s="92">
        <v>4.2970745800000003</v>
      </c>
      <c r="TD90" s="92">
        <v>0</v>
      </c>
      <c r="TE90" s="92">
        <v>0</v>
      </c>
      <c r="TF90" s="92">
        <v>1</v>
      </c>
      <c r="TG90" s="92">
        <v>-138482.986</v>
      </c>
      <c r="TH90" s="92">
        <v>-1305.90148</v>
      </c>
      <c r="TI90" s="92">
        <v>-60.4518883</v>
      </c>
      <c r="TJ90" s="92">
        <v>-343.40181899999999</v>
      </c>
      <c r="TK90" s="92">
        <v>-3.2382963299999998</v>
      </c>
      <c r="TL90" s="92">
        <v>2.2135697700000002E-2</v>
      </c>
      <c r="TM90" s="92">
        <v>2.3473573999999999</v>
      </c>
      <c r="TN90" s="92">
        <v>106.043976</v>
      </c>
      <c r="TO90" s="92">
        <v>0</v>
      </c>
      <c r="TP90" s="92">
        <v>0.23502740899999999</v>
      </c>
      <c r="TQ90" s="92">
        <v>-1655912754.8399999</v>
      </c>
      <c r="TR90" s="92">
        <v>0.37097528055555601</v>
      </c>
      <c r="TS90" s="92">
        <v>0</v>
      </c>
      <c r="TT90" s="92">
        <v>0</v>
      </c>
      <c r="TU90" s="92">
        <v>0</v>
      </c>
      <c r="TV90" s="92">
        <v>0</v>
      </c>
      <c r="TW90" s="92">
        <v>0</v>
      </c>
      <c r="TX90" s="92">
        <v>0</v>
      </c>
      <c r="TY90" s="92">
        <v>0</v>
      </c>
      <c r="TZ90" s="92">
        <v>0</v>
      </c>
      <c r="UA90" s="92">
        <v>0</v>
      </c>
      <c r="UB90" s="92">
        <v>0</v>
      </c>
      <c r="UC90" s="92">
        <v>0</v>
      </c>
      <c r="UD90" s="92">
        <v>0</v>
      </c>
      <c r="UE90" s="92">
        <v>0</v>
      </c>
      <c r="UF90" s="92">
        <v>0</v>
      </c>
      <c r="UG90" s="92">
        <v>0</v>
      </c>
      <c r="UH90" s="92">
        <v>0</v>
      </c>
      <c r="UI90" s="92">
        <v>0</v>
      </c>
      <c r="UJ90" s="92">
        <v>0</v>
      </c>
      <c r="UK90" s="92">
        <v>0</v>
      </c>
      <c r="UL90" s="92">
        <v>0</v>
      </c>
      <c r="UM90" s="92">
        <v>0</v>
      </c>
      <c r="UN90" s="92">
        <v>0</v>
      </c>
      <c r="UO90" s="92">
        <v>0</v>
      </c>
      <c r="UP90" s="92">
        <v>0</v>
      </c>
      <c r="UQ90" s="92">
        <v>0</v>
      </c>
      <c r="UR90" s="92">
        <v>0</v>
      </c>
      <c r="US90" s="92">
        <v>0</v>
      </c>
      <c r="UT90" s="92">
        <v>0</v>
      </c>
      <c r="UU90" s="92">
        <v>0</v>
      </c>
      <c r="UV90" s="92">
        <v>0</v>
      </c>
      <c r="UW90" s="92">
        <v>0</v>
      </c>
      <c r="UX90" s="92">
        <v>0</v>
      </c>
      <c r="UY90" s="92">
        <v>0</v>
      </c>
      <c r="UZ90" s="92">
        <v>0</v>
      </c>
      <c r="VA90" s="92">
        <v>0</v>
      </c>
      <c r="VB90" s="92">
        <v>0</v>
      </c>
      <c r="VC90" s="92">
        <v>0</v>
      </c>
      <c r="VD90" s="92">
        <v>0</v>
      </c>
      <c r="VE90" s="92">
        <v>0</v>
      </c>
      <c r="VF90" s="92">
        <v>0</v>
      </c>
      <c r="VG90" s="92">
        <v>0</v>
      </c>
      <c r="VH90" s="92">
        <v>0</v>
      </c>
      <c r="VI90" s="92">
        <v>0</v>
      </c>
      <c r="VJ90" s="92">
        <v>0</v>
      </c>
      <c r="VK90" s="92">
        <v>0</v>
      </c>
      <c r="VL90" s="92">
        <v>0</v>
      </c>
      <c r="VM90" s="92">
        <v>0</v>
      </c>
      <c r="VN90" s="92">
        <v>0</v>
      </c>
      <c r="VO90" s="92">
        <v>0</v>
      </c>
      <c r="VP90" s="92">
        <v>0</v>
      </c>
      <c r="VQ90" s="92">
        <v>0</v>
      </c>
      <c r="VR90" s="92">
        <v>0</v>
      </c>
      <c r="VS90" s="92">
        <v>0</v>
      </c>
      <c r="VT90" s="92">
        <v>0</v>
      </c>
      <c r="VU90" s="92">
        <v>0</v>
      </c>
      <c r="VV90" s="92">
        <v>0</v>
      </c>
      <c r="VW90" s="92">
        <v>0</v>
      </c>
      <c r="VX90" s="92">
        <v>0</v>
      </c>
      <c r="VY90" s="92">
        <v>0</v>
      </c>
      <c r="VZ90" s="92">
        <v>0</v>
      </c>
      <c r="WA90" s="92">
        <v>0</v>
      </c>
      <c r="WB90" s="92">
        <v>0</v>
      </c>
      <c r="WC90" s="92">
        <v>0.49207218888888898</v>
      </c>
    </row>
    <row r="91" spans="2:601" ht="13.5" customHeight="1">
      <c r="B91" s="851" t="s">
        <v>2782</v>
      </c>
      <c r="C91" s="92">
        <v>0</v>
      </c>
      <c r="D91" s="92">
        <v>0</v>
      </c>
      <c r="E91" s="92">
        <v>0</v>
      </c>
      <c r="F91" s="92">
        <v>0</v>
      </c>
      <c r="G91" s="92">
        <v>0</v>
      </c>
      <c r="H91" s="92">
        <v>0</v>
      </c>
      <c r="I91" s="92">
        <v>0</v>
      </c>
      <c r="J91" s="92">
        <v>0</v>
      </c>
      <c r="K91" s="92">
        <v>0</v>
      </c>
      <c r="L91" s="92">
        <v>0</v>
      </c>
      <c r="M91" s="92">
        <v>0</v>
      </c>
      <c r="N91" s="92">
        <v>0</v>
      </c>
      <c r="O91" s="92">
        <v>0</v>
      </c>
      <c r="P91" s="92">
        <v>0</v>
      </c>
      <c r="Q91" s="92">
        <v>0</v>
      </c>
      <c r="R91" s="92">
        <v>0</v>
      </c>
      <c r="S91" s="92">
        <v>0</v>
      </c>
      <c r="T91" s="92">
        <v>0</v>
      </c>
      <c r="U91" s="92">
        <v>0</v>
      </c>
      <c r="V91" s="92">
        <v>0</v>
      </c>
      <c r="W91" s="92">
        <v>0</v>
      </c>
      <c r="X91" s="92">
        <v>0</v>
      </c>
      <c r="Y91" s="92">
        <v>0</v>
      </c>
      <c r="Z91" s="92">
        <v>0</v>
      </c>
      <c r="AA91" s="92">
        <v>0</v>
      </c>
      <c r="AB91" s="92">
        <v>0</v>
      </c>
      <c r="AC91" s="92">
        <v>0</v>
      </c>
      <c r="AD91" s="92">
        <v>0</v>
      </c>
      <c r="AE91" s="92">
        <v>0</v>
      </c>
      <c r="AF91" s="92">
        <v>0</v>
      </c>
      <c r="AG91" s="92">
        <v>0</v>
      </c>
      <c r="AH91" s="92">
        <v>0</v>
      </c>
      <c r="AI91" s="92">
        <v>0</v>
      </c>
      <c r="AJ91" s="92">
        <v>0</v>
      </c>
      <c r="AK91" s="92">
        <v>0</v>
      </c>
      <c r="AL91" s="92">
        <v>0</v>
      </c>
      <c r="AM91" s="92">
        <v>0</v>
      </c>
      <c r="AN91" s="92">
        <v>0</v>
      </c>
      <c r="AO91" s="92">
        <v>0</v>
      </c>
      <c r="AP91" s="92">
        <v>0</v>
      </c>
      <c r="AQ91" s="92">
        <v>0</v>
      </c>
      <c r="AR91" s="92">
        <v>0</v>
      </c>
      <c r="AS91" s="92">
        <v>0</v>
      </c>
      <c r="AT91" s="92">
        <v>0</v>
      </c>
      <c r="AU91" s="92">
        <v>0</v>
      </c>
      <c r="AV91" s="92">
        <v>0</v>
      </c>
      <c r="AW91" s="92">
        <v>0</v>
      </c>
      <c r="AX91" s="92">
        <v>0</v>
      </c>
      <c r="AY91" s="92">
        <v>0</v>
      </c>
      <c r="AZ91" s="92">
        <v>0</v>
      </c>
      <c r="BA91" s="92">
        <v>0</v>
      </c>
      <c r="BB91" s="92">
        <v>0</v>
      </c>
      <c r="BC91" s="92">
        <v>0</v>
      </c>
      <c r="BD91" s="92">
        <v>0</v>
      </c>
      <c r="BE91" s="92">
        <v>0</v>
      </c>
      <c r="BF91" s="92">
        <v>0</v>
      </c>
      <c r="BG91" s="92">
        <v>0</v>
      </c>
      <c r="BH91" s="92">
        <v>0</v>
      </c>
      <c r="BI91" s="92">
        <v>0</v>
      </c>
      <c r="BJ91" s="92">
        <v>0</v>
      </c>
      <c r="BK91" s="92">
        <v>0</v>
      </c>
      <c r="BL91" s="92">
        <v>0</v>
      </c>
      <c r="BM91" s="92">
        <v>0</v>
      </c>
      <c r="BN91" s="92">
        <v>0</v>
      </c>
      <c r="BO91" s="92">
        <v>0</v>
      </c>
      <c r="BP91" s="92">
        <v>0</v>
      </c>
      <c r="BQ91" s="92">
        <v>0</v>
      </c>
      <c r="BR91" s="92">
        <v>0</v>
      </c>
      <c r="BS91" s="92">
        <v>0</v>
      </c>
      <c r="BT91" s="92">
        <v>0</v>
      </c>
      <c r="BU91" s="92">
        <v>0</v>
      </c>
      <c r="BV91" s="92">
        <v>0</v>
      </c>
      <c r="BW91" s="92">
        <v>0</v>
      </c>
      <c r="BX91" s="92">
        <v>0</v>
      </c>
      <c r="BY91" s="92">
        <v>0</v>
      </c>
      <c r="BZ91" s="92">
        <v>0</v>
      </c>
      <c r="CA91" s="92">
        <v>0</v>
      </c>
      <c r="CB91" s="92">
        <v>0</v>
      </c>
      <c r="CC91" s="92">
        <v>0</v>
      </c>
      <c r="CD91" s="92">
        <v>0</v>
      </c>
      <c r="CE91" s="92">
        <v>0</v>
      </c>
      <c r="CF91" s="92">
        <v>0</v>
      </c>
      <c r="CG91" s="92">
        <v>0</v>
      </c>
      <c r="CH91" s="92">
        <v>0</v>
      </c>
      <c r="CI91" s="92">
        <v>0</v>
      </c>
      <c r="CJ91" s="92">
        <v>0</v>
      </c>
      <c r="CK91" s="92">
        <v>0</v>
      </c>
      <c r="CL91" s="92">
        <v>0</v>
      </c>
      <c r="CM91" s="92">
        <v>0</v>
      </c>
      <c r="CN91" s="92">
        <v>0</v>
      </c>
      <c r="CO91" s="92">
        <v>0</v>
      </c>
      <c r="CP91" s="92">
        <v>0</v>
      </c>
      <c r="CQ91" s="92">
        <v>0</v>
      </c>
      <c r="CR91" s="92">
        <v>0</v>
      </c>
      <c r="CS91" s="92">
        <v>0</v>
      </c>
      <c r="CT91" s="92">
        <v>0</v>
      </c>
      <c r="CU91" s="92">
        <v>0</v>
      </c>
      <c r="CV91" s="92">
        <v>0</v>
      </c>
      <c r="CW91" s="92">
        <v>0</v>
      </c>
      <c r="CX91" s="92">
        <v>0</v>
      </c>
      <c r="CY91" s="92">
        <v>0</v>
      </c>
      <c r="CZ91" s="92">
        <v>0</v>
      </c>
      <c r="DA91" s="92">
        <v>0</v>
      </c>
      <c r="DB91" s="92">
        <v>0</v>
      </c>
      <c r="DC91" s="92">
        <v>0</v>
      </c>
      <c r="DD91" s="92">
        <v>0</v>
      </c>
      <c r="DE91" s="92">
        <v>0</v>
      </c>
      <c r="DF91" s="92">
        <v>0</v>
      </c>
      <c r="DG91" s="92">
        <v>0</v>
      </c>
      <c r="DH91" s="92">
        <v>0</v>
      </c>
      <c r="DI91" s="92">
        <v>0</v>
      </c>
      <c r="DJ91" s="92">
        <v>0</v>
      </c>
      <c r="DK91" s="92">
        <v>0</v>
      </c>
      <c r="DL91" s="92">
        <v>0</v>
      </c>
      <c r="DM91" s="92">
        <v>0</v>
      </c>
      <c r="DN91" s="92">
        <v>0</v>
      </c>
      <c r="DO91" s="92">
        <v>0</v>
      </c>
      <c r="DP91" s="92">
        <v>0</v>
      </c>
      <c r="DQ91" s="92">
        <v>0</v>
      </c>
      <c r="DR91" s="92">
        <v>0</v>
      </c>
      <c r="DS91" s="92">
        <v>0</v>
      </c>
      <c r="DT91" s="92">
        <v>0</v>
      </c>
      <c r="DU91" s="92">
        <v>0</v>
      </c>
      <c r="DV91" s="92">
        <v>0</v>
      </c>
      <c r="DW91" s="92">
        <v>0</v>
      </c>
      <c r="DX91" s="92">
        <v>0</v>
      </c>
      <c r="DY91" s="92">
        <v>0</v>
      </c>
      <c r="DZ91" s="92">
        <v>0</v>
      </c>
      <c r="EA91" s="92">
        <v>0</v>
      </c>
      <c r="EB91" s="92">
        <v>0</v>
      </c>
      <c r="EC91" s="92">
        <v>0</v>
      </c>
      <c r="ED91" s="92">
        <v>0</v>
      </c>
      <c r="EE91" s="92">
        <v>0</v>
      </c>
      <c r="EF91" s="92">
        <v>0</v>
      </c>
      <c r="EG91" s="92">
        <v>0</v>
      </c>
      <c r="EH91" s="92">
        <v>0</v>
      </c>
      <c r="EI91" s="92">
        <v>0</v>
      </c>
      <c r="EJ91" s="92">
        <v>0</v>
      </c>
      <c r="EK91" s="92">
        <v>0</v>
      </c>
      <c r="EL91" s="92">
        <v>0</v>
      </c>
      <c r="EM91" s="92">
        <v>0</v>
      </c>
      <c r="EN91" s="92">
        <v>0</v>
      </c>
      <c r="EO91" s="92">
        <v>0</v>
      </c>
      <c r="EP91" s="92">
        <v>0</v>
      </c>
      <c r="EQ91" s="92">
        <v>0</v>
      </c>
      <c r="ER91" s="92">
        <v>0</v>
      </c>
      <c r="ES91" s="92">
        <v>0</v>
      </c>
      <c r="ET91" s="92">
        <v>0</v>
      </c>
      <c r="EU91" s="92">
        <v>0</v>
      </c>
      <c r="EV91" s="92">
        <v>0</v>
      </c>
      <c r="EW91" s="92">
        <v>0</v>
      </c>
      <c r="EX91" s="92">
        <v>0</v>
      </c>
      <c r="EY91" s="92">
        <v>0</v>
      </c>
      <c r="EZ91" s="92">
        <v>0</v>
      </c>
      <c r="FA91" s="92">
        <v>0</v>
      </c>
      <c r="FB91" s="92">
        <v>0</v>
      </c>
      <c r="FC91" s="92">
        <v>0</v>
      </c>
      <c r="FD91" s="92">
        <v>0</v>
      </c>
      <c r="FE91" s="92">
        <v>0</v>
      </c>
      <c r="FF91" s="92">
        <v>0</v>
      </c>
      <c r="FG91" s="92">
        <v>0</v>
      </c>
      <c r="FH91" s="92">
        <v>0</v>
      </c>
      <c r="FI91" s="92">
        <v>0</v>
      </c>
      <c r="FJ91" s="92">
        <v>0</v>
      </c>
      <c r="FK91" s="92">
        <v>0</v>
      </c>
      <c r="FL91" s="92">
        <v>0</v>
      </c>
      <c r="FM91" s="92">
        <v>0</v>
      </c>
      <c r="FN91" s="92">
        <v>0</v>
      </c>
      <c r="FO91" s="92">
        <v>0</v>
      </c>
      <c r="FP91" s="92">
        <v>0</v>
      </c>
      <c r="FQ91" s="92">
        <v>0</v>
      </c>
      <c r="FR91" s="92">
        <v>0</v>
      </c>
      <c r="FS91" s="92">
        <v>0</v>
      </c>
      <c r="FT91" s="92">
        <v>0</v>
      </c>
      <c r="FU91" s="92">
        <v>0</v>
      </c>
      <c r="FV91" s="92">
        <v>0</v>
      </c>
      <c r="FW91" s="92">
        <v>0</v>
      </c>
      <c r="FX91" s="92">
        <v>0</v>
      </c>
      <c r="FY91" s="92">
        <v>0</v>
      </c>
      <c r="FZ91" s="92">
        <v>0</v>
      </c>
      <c r="GA91" s="92">
        <v>0</v>
      </c>
      <c r="GB91" s="92">
        <v>0</v>
      </c>
      <c r="GC91" s="92">
        <v>0</v>
      </c>
      <c r="GD91" s="92">
        <v>0</v>
      </c>
      <c r="GE91" s="92">
        <v>0</v>
      </c>
      <c r="GF91" s="92">
        <v>0</v>
      </c>
      <c r="GG91" s="92">
        <v>0</v>
      </c>
      <c r="GH91" s="92">
        <v>0</v>
      </c>
      <c r="GI91" s="92">
        <v>0</v>
      </c>
      <c r="GJ91" s="92">
        <v>0</v>
      </c>
      <c r="GK91" s="92">
        <v>0</v>
      </c>
      <c r="GL91" s="92">
        <v>0</v>
      </c>
      <c r="GM91" s="92">
        <v>0</v>
      </c>
      <c r="GN91" s="92">
        <v>0</v>
      </c>
      <c r="GO91" s="92">
        <v>0</v>
      </c>
      <c r="GP91" s="92">
        <v>0</v>
      </c>
      <c r="GQ91" s="92">
        <v>0</v>
      </c>
      <c r="GR91" s="92">
        <v>0</v>
      </c>
      <c r="GS91" s="92">
        <v>0</v>
      </c>
      <c r="GT91" s="92">
        <v>0</v>
      </c>
      <c r="GU91" s="92">
        <v>0</v>
      </c>
      <c r="GV91" s="92">
        <v>0</v>
      </c>
      <c r="GW91" s="92">
        <v>0</v>
      </c>
      <c r="GX91" s="92">
        <v>0</v>
      </c>
      <c r="GY91" s="92">
        <v>0</v>
      </c>
      <c r="GZ91" s="92">
        <v>0</v>
      </c>
      <c r="HA91" s="92">
        <v>0</v>
      </c>
      <c r="HB91" s="92">
        <v>0</v>
      </c>
      <c r="HC91" s="92">
        <v>0</v>
      </c>
      <c r="HD91" s="92">
        <v>0</v>
      </c>
      <c r="HE91" s="92">
        <v>0</v>
      </c>
      <c r="HF91" s="92">
        <v>0</v>
      </c>
      <c r="HG91" s="92">
        <v>0</v>
      </c>
      <c r="HH91" s="92">
        <v>0</v>
      </c>
      <c r="HI91" s="92">
        <v>0</v>
      </c>
      <c r="HJ91" s="92">
        <v>0</v>
      </c>
      <c r="HK91" s="92">
        <v>0</v>
      </c>
      <c r="HL91" s="92">
        <v>0</v>
      </c>
      <c r="HM91" s="92">
        <v>0</v>
      </c>
      <c r="HN91" s="92">
        <v>0</v>
      </c>
      <c r="HO91" s="92">
        <v>0</v>
      </c>
      <c r="HP91" s="92">
        <v>0</v>
      </c>
      <c r="HQ91" s="92">
        <v>0</v>
      </c>
      <c r="HR91" s="92">
        <v>0</v>
      </c>
      <c r="HS91" s="92">
        <v>0</v>
      </c>
      <c r="HT91" s="92">
        <v>0</v>
      </c>
      <c r="HU91" s="92">
        <v>0</v>
      </c>
      <c r="HV91" s="92">
        <v>0</v>
      </c>
      <c r="HW91" s="92">
        <v>0</v>
      </c>
      <c r="HX91" s="92">
        <v>0</v>
      </c>
      <c r="HY91" s="92">
        <v>0</v>
      </c>
      <c r="HZ91" s="92">
        <v>0</v>
      </c>
      <c r="IA91" s="92">
        <v>0</v>
      </c>
      <c r="IB91" s="92">
        <v>0</v>
      </c>
      <c r="IC91" s="92">
        <v>0</v>
      </c>
      <c r="ID91" s="92">
        <v>0</v>
      </c>
      <c r="IE91" s="92">
        <v>0</v>
      </c>
      <c r="IF91" s="92">
        <v>0</v>
      </c>
      <c r="IG91" s="92">
        <v>0</v>
      </c>
      <c r="IH91" s="92">
        <v>0</v>
      </c>
      <c r="II91" s="92">
        <v>0</v>
      </c>
      <c r="IJ91" s="92">
        <v>0</v>
      </c>
      <c r="IK91" s="92">
        <v>0</v>
      </c>
      <c r="IL91" s="92">
        <v>0</v>
      </c>
      <c r="IM91" s="92">
        <v>0</v>
      </c>
      <c r="IN91" s="92">
        <v>0</v>
      </c>
      <c r="IO91" s="92">
        <v>0</v>
      </c>
      <c r="IP91" s="92">
        <v>0</v>
      </c>
      <c r="IQ91" s="92">
        <v>0</v>
      </c>
      <c r="IR91" s="92">
        <v>0</v>
      </c>
      <c r="IS91" s="92">
        <v>0</v>
      </c>
      <c r="IT91" s="92">
        <v>0</v>
      </c>
      <c r="IU91" s="92">
        <v>0</v>
      </c>
      <c r="IV91" s="92">
        <v>0</v>
      </c>
      <c r="IW91" s="92">
        <v>0</v>
      </c>
      <c r="IX91" s="92">
        <v>0</v>
      </c>
      <c r="IY91" s="92">
        <v>0</v>
      </c>
      <c r="IZ91" s="92">
        <v>0</v>
      </c>
      <c r="JA91" s="92">
        <v>0</v>
      </c>
      <c r="JB91" s="92">
        <v>0</v>
      </c>
      <c r="JC91" s="92">
        <v>0</v>
      </c>
      <c r="JD91" s="92">
        <v>0</v>
      </c>
      <c r="JE91" s="92">
        <v>0</v>
      </c>
      <c r="JF91" s="92">
        <v>0</v>
      </c>
      <c r="JG91" s="92">
        <v>0</v>
      </c>
      <c r="JH91" s="92">
        <v>0</v>
      </c>
      <c r="JI91" s="92">
        <v>0</v>
      </c>
      <c r="JJ91" s="92">
        <v>0</v>
      </c>
      <c r="JK91" s="92">
        <v>0</v>
      </c>
      <c r="JL91" s="92">
        <v>0</v>
      </c>
      <c r="JM91" s="92">
        <v>0</v>
      </c>
      <c r="JN91" s="92">
        <v>0</v>
      </c>
      <c r="JO91" s="92">
        <v>0</v>
      </c>
      <c r="JP91" s="92">
        <v>0</v>
      </c>
      <c r="JQ91" s="92">
        <v>0</v>
      </c>
      <c r="JR91" s="92">
        <v>0</v>
      </c>
      <c r="JS91" s="92">
        <v>0</v>
      </c>
      <c r="JT91" s="92">
        <v>0</v>
      </c>
      <c r="JU91" s="92">
        <v>0</v>
      </c>
      <c r="JV91" s="92">
        <v>0</v>
      </c>
      <c r="JW91" s="92">
        <v>0</v>
      </c>
      <c r="JX91" s="92">
        <v>0</v>
      </c>
      <c r="JY91" s="92">
        <v>0</v>
      </c>
      <c r="JZ91" s="92">
        <v>0</v>
      </c>
      <c r="KA91" s="92">
        <v>0</v>
      </c>
      <c r="KB91" s="92">
        <v>0</v>
      </c>
      <c r="KC91" s="92">
        <v>0</v>
      </c>
      <c r="KD91" s="92">
        <v>0</v>
      </c>
      <c r="KE91" s="92">
        <v>0</v>
      </c>
      <c r="KF91" s="92">
        <v>0</v>
      </c>
      <c r="KG91" s="92">
        <v>0</v>
      </c>
      <c r="KH91" s="92">
        <v>0</v>
      </c>
      <c r="KI91" s="92">
        <v>0</v>
      </c>
      <c r="KJ91" s="92">
        <v>0</v>
      </c>
      <c r="KK91" s="92">
        <v>0</v>
      </c>
      <c r="KL91" s="92">
        <v>0</v>
      </c>
      <c r="KM91" s="92">
        <v>0</v>
      </c>
      <c r="KN91" s="92">
        <v>0</v>
      </c>
      <c r="KO91" s="92">
        <v>0</v>
      </c>
      <c r="KP91" s="92">
        <v>0</v>
      </c>
      <c r="KQ91" s="92">
        <v>0</v>
      </c>
      <c r="KR91" s="92">
        <v>0</v>
      </c>
      <c r="KS91" s="92">
        <v>0</v>
      </c>
      <c r="KT91" s="92">
        <v>0</v>
      </c>
      <c r="KU91" s="92">
        <v>0</v>
      </c>
      <c r="KV91" s="92">
        <v>0</v>
      </c>
      <c r="KW91" s="92">
        <v>0</v>
      </c>
      <c r="KX91" s="92">
        <v>0</v>
      </c>
      <c r="KY91" s="92">
        <v>0</v>
      </c>
      <c r="KZ91" s="92">
        <v>0</v>
      </c>
      <c r="LA91" s="92">
        <v>0</v>
      </c>
      <c r="LB91" s="92">
        <v>0</v>
      </c>
      <c r="LC91" s="92">
        <v>0</v>
      </c>
      <c r="LD91" s="92">
        <v>0</v>
      </c>
      <c r="LE91" s="92">
        <v>0</v>
      </c>
      <c r="LF91" s="92">
        <v>0</v>
      </c>
      <c r="LG91" s="92">
        <v>0</v>
      </c>
      <c r="LH91" s="92">
        <v>0</v>
      </c>
      <c r="LI91" s="92">
        <v>0</v>
      </c>
      <c r="LJ91" s="92">
        <v>0</v>
      </c>
      <c r="LK91" s="92">
        <v>0</v>
      </c>
      <c r="LL91" s="92">
        <v>0</v>
      </c>
      <c r="LM91" s="92">
        <v>0</v>
      </c>
      <c r="LN91" s="92">
        <v>0</v>
      </c>
      <c r="LO91" s="92">
        <v>0</v>
      </c>
      <c r="LP91" s="92">
        <v>0</v>
      </c>
      <c r="LQ91" s="92">
        <v>0</v>
      </c>
      <c r="LR91" s="92">
        <v>0</v>
      </c>
      <c r="LS91" s="92">
        <v>0</v>
      </c>
      <c r="LT91" s="92">
        <v>0</v>
      </c>
      <c r="LU91" s="92">
        <v>0</v>
      </c>
      <c r="LV91" s="92">
        <v>0</v>
      </c>
      <c r="LW91" s="92">
        <v>0</v>
      </c>
      <c r="LX91" s="92">
        <v>0</v>
      </c>
      <c r="LY91" s="92">
        <v>0</v>
      </c>
      <c r="LZ91" s="92">
        <v>0</v>
      </c>
      <c r="MA91" s="92">
        <v>0</v>
      </c>
      <c r="MB91" s="92">
        <v>0</v>
      </c>
      <c r="MC91" s="92">
        <v>0</v>
      </c>
      <c r="MD91" s="92">
        <v>0</v>
      </c>
      <c r="ME91" s="92">
        <v>0</v>
      </c>
      <c r="MF91" s="92">
        <v>0</v>
      </c>
      <c r="MG91" s="92">
        <v>0</v>
      </c>
      <c r="MH91" s="92">
        <v>0</v>
      </c>
      <c r="MI91" s="92">
        <v>0</v>
      </c>
      <c r="MJ91" s="92">
        <v>0</v>
      </c>
      <c r="MK91" s="92">
        <v>0</v>
      </c>
      <c r="ML91" s="92">
        <v>0</v>
      </c>
      <c r="MM91" s="92">
        <v>0</v>
      </c>
      <c r="MN91" s="92">
        <v>0</v>
      </c>
      <c r="MO91" s="92">
        <v>0</v>
      </c>
      <c r="MP91" s="92">
        <v>0</v>
      </c>
      <c r="MQ91" s="92">
        <v>0</v>
      </c>
      <c r="MR91" s="92">
        <v>0</v>
      </c>
      <c r="MS91" s="92">
        <v>0</v>
      </c>
      <c r="MT91" s="92">
        <v>0</v>
      </c>
      <c r="MU91" s="92">
        <v>0</v>
      </c>
      <c r="MV91" s="92">
        <v>0</v>
      </c>
      <c r="MW91" s="92">
        <v>0</v>
      </c>
      <c r="MX91" s="92">
        <v>0</v>
      </c>
      <c r="MY91" s="92">
        <v>0</v>
      </c>
      <c r="MZ91" s="92">
        <v>0</v>
      </c>
      <c r="NA91" s="92">
        <v>0</v>
      </c>
      <c r="NB91" s="92">
        <v>0</v>
      </c>
      <c r="NC91" s="92">
        <v>0</v>
      </c>
      <c r="ND91" s="92">
        <v>0</v>
      </c>
      <c r="NE91" s="92">
        <v>0</v>
      </c>
      <c r="NF91" s="92">
        <v>0</v>
      </c>
      <c r="NG91" s="92">
        <v>0</v>
      </c>
      <c r="NH91" s="92">
        <v>0</v>
      </c>
      <c r="NI91" s="92">
        <v>0</v>
      </c>
      <c r="NJ91" s="92">
        <v>0</v>
      </c>
      <c r="NK91" s="92">
        <v>0</v>
      </c>
      <c r="NL91" s="92">
        <v>0</v>
      </c>
      <c r="NM91" s="92">
        <v>0</v>
      </c>
      <c r="NN91" s="92">
        <v>0</v>
      </c>
      <c r="NO91" s="92">
        <v>0</v>
      </c>
      <c r="NP91" s="92">
        <v>0</v>
      </c>
      <c r="NQ91" s="92">
        <v>0</v>
      </c>
      <c r="NR91" s="92">
        <v>0</v>
      </c>
      <c r="NS91" s="92">
        <v>0</v>
      </c>
      <c r="NT91" s="92">
        <v>0</v>
      </c>
      <c r="NU91" s="92">
        <v>0</v>
      </c>
      <c r="NV91" s="92">
        <v>0</v>
      </c>
      <c r="NW91" s="92">
        <v>0</v>
      </c>
      <c r="NX91" s="92">
        <v>0</v>
      </c>
      <c r="NY91" s="92">
        <v>0</v>
      </c>
      <c r="NZ91" s="92">
        <v>0</v>
      </c>
      <c r="OA91" s="92">
        <v>0</v>
      </c>
      <c r="OB91" s="92">
        <v>0</v>
      </c>
      <c r="OC91" s="92">
        <v>0</v>
      </c>
      <c r="OD91" s="92">
        <v>0</v>
      </c>
      <c r="OE91" s="92">
        <v>0</v>
      </c>
      <c r="OF91" s="92">
        <v>0</v>
      </c>
      <c r="OG91" s="92">
        <v>0</v>
      </c>
      <c r="OH91" s="92">
        <v>0</v>
      </c>
      <c r="OI91" s="92">
        <v>0</v>
      </c>
      <c r="OJ91" s="92">
        <v>0</v>
      </c>
      <c r="OK91" s="92">
        <v>0</v>
      </c>
      <c r="OL91" s="92">
        <v>0</v>
      </c>
      <c r="OM91" s="92">
        <v>0</v>
      </c>
      <c r="ON91" s="92">
        <v>0</v>
      </c>
      <c r="OO91" s="92">
        <v>0</v>
      </c>
      <c r="OP91" s="92">
        <v>0</v>
      </c>
      <c r="OQ91" s="92">
        <v>0</v>
      </c>
      <c r="OR91" s="92">
        <v>0</v>
      </c>
      <c r="OS91" s="92">
        <v>0</v>
      </c>
      <c r="OT91" s="92">
        <v>0</v>
      </c>
      <c r="OU91" s="92">
        <v>0</v>
      </c>
      <c r="OV91" s="92">
        <v>0</v>
      </c>
      <c r="OW91" s="92">
        <v>0</v>
      </c>
      <c r="OX91" s="92">
        <v>0</v>
      </c>
      <c r="OY91" s="92">
        <v>0</v>
      </c>
      <c r="OZ91" s="92">
        <v>0</v>
      </c>
      <c r="PA91" s="92">
        <v>0</v>
      </c>
      <c r="PB91" s="92">
        <v>0</v>
      </c>
      <c r="PC91" s="92">
        <v>0</v>
      </c>
      <c r="PD91" s="92">
        <v>0</v>
      </c>
      <c r="PE91" s="92">
        <v>0</v>
      </c>
      <c r="PF91" s="92">
        <v>0</v>
      </c>
      <c r="PG91" s="92">
        <v>0</v>
      </c>
      <c r="PH91" s="92">
        <v>0</v>
      </c>
      <c r="PI91" s="92">
        <v>0</v>
      </c>
      <c r="PJ91" s="92">
        <v>0</v>
      </c>
      <c r="PK91" s="92">
        <v>0</v>
      </c>
      <c r="PL91" s="92">
        <v>0</v>
      </c>
      <c r="PM91" s="92">
        <v>0</v>
      </c>
      <c r="PN91" s="92">
        <v>0</v>
      </c>
      <c r="PO91" s="92">
        <v>0</v>
      </c>
      <c r="PP91" s="92">
        <v>0</v>
      </c>
      <c r="PQ91" s="92">
        <v>0</v>
      </c>
      <c r="PR91" s="92">
        <v>0</v>
      </c>
      <c r="PS91" s="92">
        <v>0</v>
      </c>
      <c r="PT91" s="92">
        <v>0</v>
      </c>
      <c r="PU91" s="92">
        <v>0</v>
      </c>
      <c r="PV91" s="92">
        <v>0</v>
      </c>
      <c r="PW91" s="92">
        <v>0</v>
      </c>
      <c r="PX91" s="92">
        <v>0</v>
      </c>
      <c r="PY91" s="92">
        <v>0</v>
      </c>
      <c r="PZ91" s="92">
        <v>0</v>
      </c>
      <c r="QA91" s="92">
        <v>0</v>
      </c>
      <c r="QB91" s="92">
        <v>0</v>
      </c>
      <c r="QC91" s="92">
        <v>0</v>
      </c>
      <c r="QD91" s="92">
        <v>0</v>
      </c>
      <c r="QE91" s="92">
        <v>0</v>
      </c>
      <c r="QF91" s="92">
        <v>0</v>
      </c>
      <c r="QG91" s="92">
        <v>0</v>
      </c>
      <c r="QH91" s="92">
        <v>0</v>
      </c>
      <c r="QI91" s="92">
        <v>0</v>
      </c>
      <c r="QJ91" s="92">
        <v>0</v>
      </c>
      <c r="QK91" s="92">
        <v>0</v>
      </c>
      <c r="QL91" s="92">
        <v>0</v>
      </c>
      <c r="QM91" s="92">
        <v>0</v>
      </c>
      <c r="QN91" s="92">
        <v>0</v>
      </c>
      <c r="QO91" s="92">
        <v>0</v>
      </c>
      <c r="QP91" s="92">
        <v>0</v>
      </c>
      <c r="QQ91" s="92">
        <v>0</v>
      </c>
      <c r="QR91" s="92">
        <v>0</v>
      </c>
      <c r="QS91" s="92">
        <v>0</v>
      </c>
      <c r="QT91" s="92">
        <v>0</v>
      </c>
      <c r="QU91" s="92">
        <v>0</v>
      </c>
      <c r="QV91" s="92">
        <v>0</v>
      </c>
      <c r="QW91" s="92">
        <v>0</v>
      </c>
      <c r="QX91" s="92">
        <v>0</v>
      </c>
      <c r="QY91" s="92">
        <v>0</v>
      </c>
      <c r="QZ91" s="92">
        <v>0</v>
      </c>
      <c r="RA91" s="92">
        <v>0</v>
      </c>
      <c r="RB91" s="92">
        <v>0</v>
      </c>
      <c r="RC91" s="92">
        <v>0</v>
      </c>
      <c r="RD91" s="92">
        <v>0</v>
      </c>
      <c r="RE91" s="92">
        <v>0</v>
      </c>
      <c r="RF91" s="92">
        <v>0</v>
      </c>
      <c r="RG91" s="92">
        <v>0</v>
      </c>
      <c r="RH91" s="92">
        <v>0</v>
      </c>
      <c r="RI91" s="92">
        <v>0</v>
      </c>
      <c r="RJ91" s="92">
        <v>0</v>
      </c>
      <c r="RK91" s="92">
        <v>0</v>
      </c>
      <c r="RL91" s="92">
        <v>0</v>
      </c>
      <c r="RM91" s="92">
        <v>0</v>
      </c>
      <c r="RN91" s="92">
        <v>0</v>
      </c>
      <c r="RO91" s="92">
        <v>0</v>
      </c>
      <c r="RP91" s="92">
        <v>0</v>
      </c>
      <c r="RQ91" s="92">
        <v>0</v>
      </c>
      <c r="RR91" s="92">
        <v>0</v>
      </c>
      <c r="RS91" s="92">
        <v>0</v>
      </c>
      <c r="RT91" s="92">
        <v>0</v>
      </c>
      <c r="RU91" s="92">
        <v>0</v>
      </c>
      <c r="RV91" s="92">
        <v>0</v>
      </c>
      <c r="RW91" s="92">
        <v>0</v>
      </c>
      <c r="RX91" s="92">
        <v>0</v>
      </c>
      <c r="RY91" s="92">
        <v>0</v>
      </c>
      <c r="RZ91" s="92">
        <v>0</v>
      </c>
      <c r="SA91" s="92">
        <v>0</v>
      </c>
      <c r="SB91" s="92">
        <v>0</v>
      </c>
      <c r="SC91" s="92">
        <v>0</v>
      </c>
      <c r="SD91" s="92">
        <v>0</v>
      </c>
      <c r="SE91" s="92">
        <v>0</v>
      </c>
      <c r="SF91" s="92">
        <v>0</v>
      </c>
      <c r="SG91" s="92">
        <v>0</v>
      </c>
      <c r="SH91" s="92">
        <v>0</v>
      </c>
      <c r="SI91" s="92">
        <v>0</v>
      </c>
      <c r="SJ91" s="92">
        <v>0</v>
      </c>
      <c r="SK91" s="92">
        <v>0</v>
      </c>
      <c r="SL91" s="92">
        <v>0</v>
      </c>
      <c r="SM91" s="92">
        <v>0</v>
      </c>
      <c r="SN91" s="92">
        <v>0</v>
      </c>
      <c r="SO91" s="92">
        <v>0</v>
      </c>
      <c r="SP91" s="92">
        <v>0</v>
      </c>
      <c r="SQ91" s="92">
        <v>0</v>
      </c>
      <c r="SR91" s="92">
        <v>0</v>
      </c>
      <c r="SS91" s="92">
        <v>0</v>
      </c>
      <c r="ST91" s="92">
        <v>0</v>
      </c>
      <c r="SU91" s="92">
        <v>0</v>
      </c>
      <c r="SV91" s="92">
        <v>0</v>
      </c>
      <c r="SW91" s="92">
        <v>0</v>
      </c>
      <c r="SX91" s="92">
        <v>0</v>
      </c>
      <c r="SY91" s="92">
        <v>0</v>
      </c>
      <c r="SZ91" s="92">
        <v>0</v>
      </c>
      <c r="TA91" s="92">
        <v>0</v>
      </c>
      <c r="TB91" s="92">
        <v>0</v>
      </c>
      <c r="TC91" s="92">
        <v>0</v>
      </c>
      <c r="TD91" s="92">
        <v>0</v>
      </c>
      <c r="TE91" s="92">
        <v>0</v>
      </c>
      <c r="TF91" s="92">
        <v>0</v>
      </c>
      <c r="TG91" s="92">
        <v>0</v>
      </c>
      <c r="TH91" s="92">
        <v>0</v>
      </c>
      <c r="TI91" s="92">
        <v>0</v>
      </c>
      <c r="TJ91" s="92">
        <v>0</v>
      </c>
      <c r="TK91" s="92">
        <v>0</v>
      </c>
      <c r="TL91" s="92">
        <v>0</v>
      </c>
      <c r="TM91" s="92">
        <v>0</v>
      </c>
      <c r="TN91" s="92">
        <v>0</v>
      </c>
      <c r="TO91" s="92">
        <v>0</v>
      </c>
      <c r="TP91" s="92">
        <v>0</v>
      </c>
      <c r="TQ91" s="92">
        <v>0</v>
      </c>
      <c r="TR91" s="92">
        <v>0</v>
      </c>
      <c r="TS91" s="92">
        <v>0</v>
      </c>
      <c r="TT91" s="92">
        <v>0</v>
      </c>
      <c r="TU91" s="92">
        <v>0</v>
      </c>
      <c r="TV91" s="92">
        <v>0</v>
      </c>
      <c r="TW91" s="92">
        <v>0</v>
      </c>
      <c r="TX91" s="92">
        <v>0</v>
      </c>
      <c r="TY91" s="92">
        <v>0</v>
      </c>
      <c r="TZ91" s="92">
        <v>0</v>
      </c>
      <c r="UA91" s="92">
        <v>0</v>
      </c>
      <c r="UB91" s="92">
        <v>0</v>
      </c>
      <c r="UC91" s="92">
        <v>0</v>
      </c>
      <c r="UD91" s="92">
        <v>0</v>
      </c>
      <c r="UE91" s="92">
        <v>0</v>
      </c>
      <c r="UF91" s="92">
        <v>0</v>
      </c>
      <c r="UG91" s="92">
        <v>0</v>
      </c>
      <c r="UH91" s="92">
        <v>0</v>
      </c>
      <c r="UI91" s="92">
        <v>0</v>
      </c>
      <c r="UJ91" s="92">
        <v>0</v>
      </c>
      <c r="UK91" s="92">
        <v>0</v>
      </c>
      <c r="UL91" s="92">
        <v>0</v>
      </c>
      <c r="UM91" s="92">
        <v>0</v>
      </c>
      <c r="UN91" s="92">
        <v>0</v>
      </c>
      <c r="UO91" s="92">
        <v>0</v>
      </c>
      <c r="UP91" s="92">
        <v>0</v>
      </c>
      <c r="UQ91" s="92">
        <v>0</v>
      </c>
      <c r="UR91" s="92">
        <v>0</v>
      </c>
      <c r="US91" s="92">
        <v>0</v>
      </c>
      <c r="UT91" s="92">
        <v>0</v>
      </c>
      <c r="UU91" s="92">
        <v>0</v>
      </c>
      <c r="UV91" s="92">
        <v>0</v>
      </c>
      <c r="UW91" s="92">
        <v>0</v>
      </c>
      <c r="UX91" s="92">
        <v>0</v>
      </c>
      <c r="UY91" s="92">
        <v>0</v>
      </c>
      <c r="UZ91" s="92">
        <v>0</v>
      </c>
      <c r="VA91" s="92">
        <v>0</v>
      </c>
      <c r="VB91" s="92">
        <v>0</v>
      </c>
      <c r="VC91" s="92">
        <v>0</v>
      </c>
      <c r="VD91" s="92">
        <v>0</v>
      </c>
      <c r="VE91" s="92">
        <v>0</v>
      </c>
      <c r="VF91" s="92">
        <v>0</v>
      </c>
      <c r="VG91" s="92">
        <v>0</v>
      </c>
      <c r="VH91" s="92">
        <v>0</v>
      </c>
      <c r="VI91" s="92">
        <v>0</v>
      </c>
      <c r="VJ91" s="92">
        <v>0</v>
      </c>
      <c r="VK91" s="92">
        <v>0</v>
      </c>
      <c r="VL91" s="92">
        <v>0</v>
      </c>
      <c r="VM91" s="92">
        <v>0</v>
      </c>
      <c r="VN91" s="92">
        <v>0</v>
      </c>
      <c r="VO91" s="92">
        <v>0</v>
      </c>
      <c r="VP91" s="92">
        <v>0</v>
      </c>
      <c r="VQ91" s="92">
        <v>0</v>
      </c>
      <c r="VR91" s="92">
        <v>0</v>
      </c>
      <c r="VS91" s="92">
        <v>0</v>
      </c>
      <c r="VT91" s="92">
        <v>0</v>
      </c>
      <c r="VU91" s="92">
        <v>0</v>
      </c>
      <c r="VV91" s="92">
        <v>0</v>
      </c>
      <c r="VW91" s="92">
        <v>0</v>
      </c>
      <c r="VX91" s="92">
        <v>0</v>
      </c>
      <c r="VY91" s="92">
        <v>0</v>
      </c>
      <c r="VZ91" s="92">
        <v>0</v>
      </c>
      <c r="WA91" s="92">
        <v>0</v>
      </c>
      <c r="WB91" s="92">
        <v>0</v>
      </c>
      <c r="WC91" s="92">
        <v>0</v>
      </c>
    </row>
    <row r="92" spans="2:601" ht="13.5" customHeight="1">
      <c r="B92" s="851" t="s">
        <v>2783</v>
      </c>
      <c r="C92" s="92">
        <v>0</v>
      </c>
      <c r="D92" s="92">
        <v>443226.19300000003</v>
      </c>
      <c r="E92" s="92">
        <v>-1471.6309900000001</v>
      </c>
      <c r="F92" s="92">
        <v>19501.744200000001</v>
      </c>
      <c r="G92" s="92">
        <v>0.124141723</v>
      </c>
      <c r="H92" s="92">
        <v>164.79195000000001</v>
      </c>
      <c r="I92" s="92">
        <v>6.54763625</v>
      </c>
      <c r="J92" s="92">
        <v>2.74725997</v>
      </c>
      <c r="K92" s="92">
        <v>109.745959</v>
      </c>
      <c r="L92" s="92">
        <v>13.374059600000001</v>
      </c>
      <c r="M92" s="92">
        <v>0.96723748899999995</v>
      </c>
      <c r="N92" s="92">
        <v>0</v>
      </c>
      <c r="O92" s="92">
        <v>6.9886061000000002</v>
      </c>
      <c r="P92" s="92">
        <v>0.176367307</v>
      </c>
      <c r="Q92" s="92">
        <v>7.4000268499999994E-2</v>
      </c>
      <c r="R92" s="92">
        <v>2.9561203800000002</v>
      </c>
      <c r="S92" s="92">
        <v>0.360244061</v>
      </c>
      <c r="T92" s="92">
        <v>67.764710699999995</v>
      </c>
      <c r="U92" s="92">
        <v>4.3150782899999998</v>
      </c>
      <c r="V92" s="92">
        <v>2.9280880200000001</v>
      </c>
      <c r="W92" s="92">
        <v>3.4714249599999998</v>
      </c>
      <c r="X92" s="92">
        <v>0</v>
      </c>
      <c r="Y92" s="92">
        <v>0.46341803599999998</v>
      </c>
      <c r="Z92" s="92">
        <v>4.1571754500000001E-7</v>
      </c>
      <c r="AA92" s="92">
        <v>3.2811870199999998E-5</v>
      </c>
      <c r="AB92" s="92">
        <v>1.7180786600000001E-5</v>
      </c>
      <c r="AC92" s="92">
        <v>1.1817662099999999E-2</v>
      </c>
      <c r="AD92" s="92">
        <v>0</v>
      </c>
      <c r="AE92" s="92">
        <v>18.779671400000002</v>
      </c>
      <c r="AF92" s="92">
        <v>24.130007899999999</v>
      </c>
      <c r="AG92" s="92">
        <v>0</v>
      </c>
      <c r="AH92" s="92">
        <v>0</v>
      </c>
      <c r="AI92" s="92">
        <v>0</v>
      </c>
      <c r="AJ92" s="92">
        <v>0</v>
      </c>
      <c r="AK92" s="92">
        <v>0</v>
      </c>
      <c r="AL92" s="92">
        <v>0</v>
      </c>
      <c r="AM92" s="92">
        <v>0</v>
      </c>
      <c r="AN92" s="92">
        <v>4.7288911000000003E-2</v>
      </c>
      <c r="AO92" s="92">
        <v>2.4630796100000001E-3</v>
      </c>
      <c r="AP92" s="92">
        <v>6.2367549099999996E-3</v>
      </c>
      <c r="AQ92" s="92">
        <v>0</v>
      </c>
      <c r="AR92" s="92">
        <v>0</v>
      </c>
      <c r="AS92" s="92">
        <v>0</v>
      </c>
      <c r="AT92" s="92">
        <v>1.9386380799999998E-2</v>
      </c>
      <c r="AU92" s="92">
        <v>0</v>
      </c>
      <c r="AV92" s="92">
        <v>0</v>
      </c>
      <c r="AW92" s="92">
        <v>3.3795070400000002E-5</v>
      </c>
      <c r="AX92" s="92">
        <v>0</v>
      </c>
      <c r="AY92" s="92">
        <v>0</v>
      </c>
      <c r="AZ92" s="92">
        <v>0</v>
      </c>
      <c r="BA92" s="92">
        <v>0</v>
      </c>
      <c r="BB92" s="92">
        <v>0</v>
      </c>
      <c r="BC92" s="92">
        <v>0</v>
      </c>
      <c r="BD92" s="92">
        <v>0</v>
      </c>
      <c r="BE92" s="92">
        <v>0</v>
      </c>
      <c r="BF92" s="92">
        <v>0</v>
      </c>
      <c r="BG92" s="92">
        <v>0</v>
      </c>
      <c r="BH92" s="92">
        <v>0</v>
      </c>
      <c r="BI92" s="92">
        <v>0</v>
      </c>
      <c r="BJ92" s="92">
        <v>0</v>
      </c>
      <c r="BK92" s="92">
        <v>0</v>
      </c>
      <c r="BL92" s="92">
        <v>0</v>
      </c>
      <c r="BM92" s="92">
        <v>0</v>
      </c>
      <c r="BN92" s="92">
        <v>0</v>
      </c>
      <c r="BO92" s="92">
        <v>0</v>
      </c>
      <c r="BP92" s="92">
        <v>0.97838743500000003</v>
      </c>
      <c r="BQ92" s="92">
        <v>6.2280942999999998E-6</v>
      </c>
      <c r="BR92" s="92">
        <v>8.2674847699999998E-3</v>
      </c>
      <c r="BS92" s="92">
        <v>3.2848985100000002E-4</v>
      </c>
      <c r="BT92" s="92">
        <v>1.3782791E-4</v>
      </c>
      <c r="BU92" s="92">
        <v>5.5058699499999997E-3</v>
      </c>
      <c r="BV92" s="92">
        <v>6.7096623299999999E-4</v>
      </c>
      <c r="BW92" s="92">
        <v>4.8525557399999997E-5</v>
      </c>
      <c r="BX92" s="92">
        <v>0</v>
      </c>
      <c r="BY92" s="92">
        <v>3.5061296800000002E-4</v>
      </c>
      <c r="BZ92" s="92">
        <v>8.8482114899999994E-6</v>
      </c>
      <c r="CA92" s="92">
        <v>3.7125362900000002E-6</v>
      </c>
      <c r="CB92" s="92">
        <v>1.48306275E-4</v>
      </c>
      <c r="CC92" s="92">
        <v>1.8073166199999999E-5</v>
      </c>
      <c r="CD92" s="92">
        <v>3.3997031700000002E-3</v>
      </c>
      <c r="CE92" s="92">
        <v>2.1648414299999999E-4</v>
      </c>
      <c r="CF92" s="92">
        <v>1.4689991299999999E-4</v>
      </c>
      <c r="CG92" s="92">
        <v>1.7415870800000001E-4</v>
      </c>
      <c r="CH92" s="92">
        <v>0</v>
      </c>
      <c r="CI92" s="92">
        <v>2.32493248E-5</v>
      </c>
      <c r="CJ92" s="92">
        <v>2.0856228E-11</v>
      </c>
      <c r="CK92" s="92">
        <v>1.64614617E-9</v>
      </c>
      <c r="CL92" s="92">
        <v>8.6194678900000003E-10</v>
      </c>
      <c r="CM92" s="92">
        <v>5.9288297799999995E-7</v>
      </c>
      <c r="CN92" s="92">
        <v>0</v>
      </c>
      <c r="CO92" s="92">
        <v>9.4216160100000005E-4</v>
      </c>
      <c r="CP92" s="92">
        <v>1.21058385E-3</v>
      </c>
      <c r="CQ92" s="92">
        <v>0</v>
      </c>
      <c r="CR92" s="92">
        <v>0</v>
      </c>
      <c r="CS92" s="92">
        <v>0</v>
      </c>
      <c r="CT92" s="92">
        <v>0</v>
      </c>
      <c r="CU92" s="92">
        <v>0</v>
      </c>
      <c r="CV92" s="92">
        <v>0</v>
      </c>
      <c r="CW92" s="92">
        <v>0</v>
      </c>
      <c r="CX92" s="92">
        <v>2.37244812E-6</v>
      </c>
      <c r="CY92" s="92">
        <v>1.235708E-7</v>
      </c>
      <c r="CZ92" s="92">
        <v>3.1289317400000002E-7</v>
      </c>
      <c r="DA92" s="92">
        <v>0</v>
      </c>
      <c r="DB92" s="92">
        <v>0</v>
      </c>
      <c r="DC92" s="92">
        <v>0</v>
      </c>
      <c r="DD92" s="92">
        <v>9.7259974599999994E-7</v>
      </c>
      <c r="DE92" s="92">
        <v>0</v>
      </c>
      <c r="DF92" s="92">
        <v>0</v>
      </c>
      <c r="DG92" s="92">
        <v>1.69547257E-9</v>
      </c>
      <c r="DH92" s="92">
        <v>0</v>
      </c>
      <c r="DI92" s="92">
        <v>0</v>
      </c>
      <c r="DJ92" s="92">
        <v>0</v>
      </c>
      <c r="DK92" s="92">
        <v>0</v>
      </c>
      <c r="DL92" s="92">
        <v>0</v>
      </c>
      <c r="DM92" s="92">
        <v>0</v>
      </c>
      <c r="DN92" s="92">
        <v>0</v>
      </c>
      <c r="DO92" s="92">
        <v>0</v>
      </c>
      <c r="DP92" s="92">
        <v>0</v>
      </c>
      <c r="DQ92" s="92">
        <v>0</v>
      </c>
      <c r="DR92" s="92">
        <v>0</v>
      </c>
      <c r="DS92" s="92">
        <v>0</v>
      </c>
      <c r="DT92" s="92">
        <v>0</v>
      </c>
      <c r="DU92" s="92">
        <v>0</v>
      </c>
      <c r="DV92" s="92">
        <v>0</v>
      </c>
      <c r="DW92" s="92">
        <v>0</v>
      </c>
      <c r="DX92" s="92">
        <v>0</v>
      </c>
      <c r="DY92" s="92">
        <v>0</v>
      </c>
      <c r="DZ92" s="92">
        <v>351329.38199999998</v>
      </c>
      <c r="EA92" s="92">
        <v>5.7190899899999996</v>
      </c>
      <c r="EB92" s="92">
        <v>29688.5353</v>
      </c>
      <c r="EC92" s="92">
        <v>1179.6069600000001</v>
      </c>
      <c r="ED92" s="92">
        <v>494.93998199999999</v>
      </c>
      <c r="EE92" s="92">
        <v>16476.314399999999</v>
      </c>
      <c r="EF92" s="92">
        <v>2007.86628</v>
      </c>
      <c r="EG92" s="92">
        <v>331.08546999999999</v>
      </c>
      <c r="EH92" s="92">
        <v>0</v>
      </c>
      <c r="EI92" s="92">
        <v>1133.1493700000001</v>
      </c>
      <c r="EJ92" s="92">
        <v>28.596618400000001</v>
      </c>
      <c r="EK92" s="92">
        <v>11.998581100000001</v>
      </c>
      <c r="EL92" s="92">
        <v>390.55115499999999</v>
      </c>
      <c r="EM92" s="92">
        <v>47.594047600000003</v>
      </c>
      <c r="EN92" s="92">
        <v>12208.3331</v>
      </c>
      <c r="EO92" s="92">
        <v>656.53795400000001</v>
      </c>
      <c r="EP92" s="92">
        <v>369.26118000000002</v>
      </c>
      <c r="EQ92" s="92">
        <v>333.55381199999999</v>
      </c>
      <c r="ER92" s="92">
        <v>0</v>
      </c>
      <c r="ES92" s="92">
        <v>41.744159199999999</v>
      </c>
      <c r="ET92" s="92">
        <v>6.3250293699999995E-5</v>
      </c>
      <c r="EU92" s="92">
        <v>3.0217999999999998E-3</v>
      </c>
      <c r="EV92" s="92">
        <v>2.0288660400000001E-3</v>
      </c>
      <c r="EW92" s="92">
        <v>0.201261404</v>
      </c>
      <c r="EX92" s="92">
        <v>0</v>
      </c>
      <c r="EY92" s="92">
        <v>2481.5570400000001</v>
      </c>
      <c r="EZ92" s="92">
        <v>1860.01629</v>
      </c>
      <c r="FA92" s="92">
        <v>0</v>
      </c>
      <c r="FB92" s="92">
        <v>0</v>
      </c>
      <c r="FC92" s="92">
        <v>0</v>
      </c>
      <c r="FD92" s="92">
        <v>0</v>
      </c>
      <c r="FE92" s="92">
        <v>0</v>
      </c>
      <c r="FF92" s="92">
        <v>0</v>
      </c>
      <c r="FG92" s="92">
        <v>0</v>
      </c>
      <c r="FH92" s="92">
        <v>13.357545500000001</v>
      </c>
      <c r="FI92" s="92">
        <v>7.8815591700000007E-2</v>
      </c>
      <c r="FJ92" s="92">
        <v>0.17471320900000001</v>
      </c>
      <c r="FK92" s="92">
        <v>0</v>
      </c>
      <c r="FL92" s="92">
        <v>0</v>
      </c>
      <c r="FM92" s="92">
        <v>0</v>
      </c>
      <c r="FN92" s="92">
        <v>0.85319074399999995</v>
      </c>
      <c r="FO92" s="92">
        <v>0</v>
      </c>
      <c r="FP92" s="92">
        <v>0</v>
      </c>
      <c r="FQ92" s="92">
        <v>2.1650744299999999E-3</v>
      </c>
      <c r="FR92" s="92">
        <v>0</v>
      </c>
      <c r="FS92" s="92">
        <v>0</v>
      </c>
      <c r="FT92" s="92">
        <v>0</v>
      </c>
      <c r="FU92" s="92">
        <v>0</v>
      </c>
      <c r="FV92" s="92">
        <v>0</v>
      </c>
      <c r="FW92" s="92">
        <v>0</v>
      </c>
      <c r="FX92" s="92">
        <v>0</v>
      </c>
      <c r="FY92" s="92">
        <v>0</v>
      </c>
      <c r="FZ92" s="92">
        <v>0</v>
      </c>
      <c r="GA92" s="92">
        <v>0</v>
      </c>
      <c r="GB92" s="92">
        <v>0</v>
      </c>
      <c r="GC92" s="92">
        <v>0</v>
      </c>
      <c r="GD92" s="92">
        <v>0</v>
      </c>
      <c r="GE92" s="92">
        <v>0</v>
      </c>
      <c r="GF92" s="92">
        <v>0</v>
      </c>
      <c r="GG92" s="92">
        <v>0</v>
      </c>
      <c r="GH92" s="92">
        <v>0</v>
      </c>
      <c r="GI92" s="92">
        <v>0</v>
      </c>
      <c r="GJ92" s="92">
        <v>0.83433122299999996</v>
      </c>
      <c r="GK92" s="92">
        <v>1.35816006E-5</v>
      </c>
      <c r="GL92" s="92">
        <v>7.0503844199999999E-2</v>
      </c>
      <c r="GM92" s="92">
        <v>2.8013111500000002E-3</v>
      </c>
      <c r="GN92" s="92">
        <v>1.17537531E-3</v>
      </c>
      <c r="GO92" s="92">
        <v>3.9127679800000002E-2</v>
      </c>
      <c r="GP92" s="92">
        <v>4.7682477400000003E-3</v>
      </c>
      <c r="GQ92" s="92">
        <v>7.8625631399999998E-4</v>
      </c>
      <c r="GR92" s="92">
        <v>0</v>
      </c>
      <c r="GS92" s="92">
        <v>2.69098443E-3</v>
      </c>
      <c r="GT92" s="92">
        <v>6.7910777800000004E-5</v>
      </c>
      <c r="GU92" s="92">
        <v>2.8494032700000001E-5</v>
      </c>
      <c r="GV92" s="92">
        <v>9.2747444400000003E-4</v>
      </c>
      <c r="GW92" s="92">
        <v>1.13025559E-4</v>
      </c>
      <c r="GX92" s="92">
        <v>2.89921481E-2</v>
      </c>
      <c r="GY92" s="92">
        <v>1.55913551E-3</v>
      </c>
      <c r="GZ92" s="92">
        <v>8.7691536199999999E-4</v>
      </c>
      <c r="HA92" s="92">
        <v>7.9211809200000003E-4</v>
      </c>
      <c r="HB92" s="92">
        <v>0</v>
      </c>
      <c r="HC92" s="92">
        <v>9.9133340900000002E-5</v>
      </c>
      <c r="HD92" s="92">
        <v>1.50205755E-10</v>
      </c>
      <c r="HE92" s="92">
        <v>7.1761208200000002E-9</v>
      </c>
      <c r="HF92" s="92">
        <v>4.8181176099999998E-9</v>
      </c>
      <c r="HG92" s="92">
        <v>4.7795226399999997E-7</v>
      </c>
      <c r="HH92" s="92">
        <v>0</v>
      </c>
      <c r="HI92" s="92">
        <v>5.8931607500000002E-3</v>
      </c>
      <c r="HJ92" s="92">
        <v>4.4171360200000002E-3</v>
      </c>
      <c r="HK92" s="92">
        <v>0</v>
      </c>
      <c r="HL92" s="92">
        <v>0</v>
      </c>
      <c r="HM92" s="92">
        <v>0</v>
      </c>
      <c r="HN92" s="92">
        <v>0</v>
      </c>
      <c r="HO92" s="92">
        <v>0</v>
      </c>
      <c r="HP92" s="92">
        <v>0</v>
      </c>
      <c r="HQ92" s="92">
        <v>0</v>
      </c>
      <c r="HR92" s="92">
        <v>3.1721278799999997E-5</v>
      </c>
      <c r="HS92" s="92">
        <v>1.8716996799999999E-7</v>
      </c>
      <c r="HT92" s="92">
        <v>4.1490604800000001E-7</v>
      </c>
      <c r="HU92" s="92">
        <v>0</v>
      </c>
      <c r="HV92" s="92">
        <v>0</v>
      </c>
      <c r="HW92" s="92">
        <v>0</v>
      </c>
      <c r="HX92" s="92">
        <v>2.0261433100000002E-6</v>
      </c>
      <c r="HY92" s="92">
        <v>0</v>
      </c>
      <c r="HZ92" s="92">
        <v>0</v>
      </c>
      <c r="IA92" s="92">
        <v>5.1415830500000001E-9</v>
      </c>
      <c r="IB92" s="92">
        <v>0</v>
      </c>
      <c r="IC92" s="92">
        <v>0</v>
      </c>
      <c r="ID92" s="92">
        <v>0</v>
      </c>
      <c r="IE92" s="92">
        <v>0</v>
      </c>
      <c r="IF92" s="92">
        <v>0</v>
      </c>
      <c r="IG92" s="92">
        <v>0</v>
      </c>
      <c r="IH92" s="92">
        <v>0</v>
      </c>
      <c r="II92" s="92">
        <v>0</v>
      </c>
      <c r="IJ92" s="92">
        <v>0</v>
      </c>
      <c r="IK92" s="92">
        <v>0</v>
      </c>
      <c r="IL92" s="92">
        <v>0</v>
      </c>
      <c r="IM92" s="92">
        <v>0</v>
      </c>
      <c r="IN92" s="92">
        <v>0</v>
      </c>
      <c r="IO92" s="92">
        <v>0</v>
      </c>
      <c r="IP92" s="92">
        <v>0</v>
      </c>
      <c r="IQ92" s="92">
        <v>0</v>
      </c>
      <c r="IR92" s="92">
        <v>0</v>
      </c>
      <c r="IS92" s="92">
        <v>0</v>
      </c>
      <c r="IT92" s="92">
        <v>19932.537400000001</v>
      </c>
      <c r="IU92" s="92">
        <v>421091.01500000001</v>
      </c>
      <c r="IV92" s="92">
        <v>6594.2134699999997</v>
      </c>
      <c r="IW92" s="92">
        <v>32</v>
      </c>
      <c r="IX92" s="92">
        <v>1</v>
      </c>
      <c r="IY92" s="92">
        <v>0</v>
      </c>
      <c r="IZ92" s="92">
        <v>1</v>
      </c>
      <c r="JA92" s="92">
        <v>0</v>
      </c>
      <c r="JB92" s="92">
        <v>-72546.525699999998</v>
      </c>
      <c r="JC92" s="92">
        <v>-3434.0232500000002</v>
      </c>
      <c r="JD92" s="92">
        <v>-1446.0363400000001</v>
      </c>
      <c r="JE92" s="92">
        <v>-43.486603700000003</v>
      </c>
      <c r="JF92" s="92">
        <v>-2.0584584399999999</v>
      </c>
      <c r="JG92" s="92">
        <v>5.0378859999999998E-2</v>
      </c>
      <c r="JH92" s="92">
        <v>1.06429427</v>
      </c>
      <c r="JI92" s="92">
        <v>21.1258108</v>
      </c>
      <c r="JJ92" s="92">
        <v>0</v>
      </c>
      <c r="JK92" s="92">
        <v>0</v>
      </c>
      <c r="JL92" s="92">
        <v>0</v>
      </c>
      <c r="JM92" s="92">
        <v>0</v>
      </c>
      <c r="JN92" s="92">
        <v>0</v>
      </c>
      <c r="JO92" s="92">
        <v>0</v>
      </c>
      <c r="JP92" s="92">
        <v>0</v>
      </c>
      <c r="JQ92" s="92">
        <v>0</v>
      </c>
      <c r="JR92" s="92">
        <v>0</v>
      </c>
      <c r="JS92" s="92">
        <v>0</v>
      </c>
      <c r="JT92" s="92">
        <v>0</v>
      </c>
      <c r="JU92" s="92">
        <v>0</v>
      </c>
      <c r="JV92" s="92">
        <v>0</v>
      </c>
      <c r="JW92" s="92">
        <v>0</v>
      </c>
      <c r="JX92" s="92">
        <v>0</v>
      </c>
      <c r="JY92" s="92">
        <v>0</v>
      </c>
      <c r="JZ92" s="92">
        <v>0</v>
      </c>
      <c r="KA92" s="92">
        <v>0</v>
      </c>
      <c r="KB92" s="92">
        <v>0</v>
      </c>
      <c r="KC92" s="92">
        <v>0</v>
      </c>
      <c r="KD92" s="92">
        <v>0</v>
      </c>
      <c r="KE92" s="92">
        <v>0</v>
      </c>
      <c r="KF92" s="92">
        <v>0</v>
      </c>
      <c r="KG92" s="92">
        <v>0</v>
      </c>
      <c r="KH92" s="92">
        <v>0</v>
      </c>
      <c r="KI92" s="92">
        <v>0</v>
      </c>
      <c r="KJ92" s="92">
        <v>0</v>
      </c>
      <c r="KK92" s="92">
        <v>0</v>
      </c>
      <c r="KL92" s="92">
        <v>0</v>
      </c>
      <c r="KM92" s="92">
        <v>0</v>
      </c>
      <c r="KN92" s="92">
        <v>0</v>
      </c>
      <c r="KO92" s="92">
        <v>0</v>
      </c>
      <c r="KP92" s="92">
        <v>0</v>
      </c>
      <c r="KQ92" s="92">
        <v>0</v>
      </c>
      <c r="KR92" s="92">
        <v>0</v>
      </c>
      <c r="KS92" s="92">
        <v>0</v>
      </c>
      <c r="KT92" s="92">
        <v>0</v>
      </c>
      <c r="KU92" s="92">
        <v>0</v>
      </c>
      <c r="KV92" s="92">
        <v>0</v>
      </c>
      <c r="KW92" s="92">
        <v>0</v>
      </c>
      <c r="KX92" s="92">
        <v>0</v>
      </c>
      <c r="KY92" s="92">
        <v>0</v>
      </c>
      <c r="KZ92" s="92">
        <v>0</v>
      </c>
      <c r="LA92" s="92">
        <v>0</v>
      </c>
      <c r="LB92" s="92">
        <v>0</v>
      </c>
      <c r="LC92" s="92">
        <v>7.7378999100000003</v>
      </c>
      <c r="LD92" s="92">
        <v>0.19106458600000001</v>
      </c>
      <c r="LE92" s="92">
        <v>8.0166959300000007E-2</v>
      </c>
      <c r="LF92" s="92">
        <v>3.2024642999999999</v>
      </c>
      <c r="LG92" s="92">
        <v>0.390264467</v>
      </c>
      <c r="LH92" s="92">
        <v>81.992866699999993</v>
      </c>
      <c r="LI92" s="92">
        <v>0</v>
      </c>
      <c r="LJ92" s="92">
        <v>114.89479300000001</v>
      </c>
      <c r="LK92" s="92">
        <v>73.253176100000005</v>
      </c>
      <c r="LL92" s="92">
        <v>21.686037599999999</v>
      </c>
      <c r="LM92" s="92">
        <v>2.4095597299999998</v>
      </c>
      <c r="LN92" s="92">
        <v>0</v>
      </c>
      <c r="LO92" s="92">
        <v>4.5256262700000001</v>
      </c>
      <c r="LP92" s="92">
        <v>0</v>
      </c>
      <c r="LQ92" s="92">
        <v>3.11883102</v>
      </c>
      <c r="LR92" s="92">
        <v>0</v>
      </c>
      <c r="LS92" s="92">
        <v>0</v>
      </c>
      <c r="LT92" s="92">
        <v>0</v>
      </c>
      <c r="LU92" s="92">
        <v>0</v>
      </c>
      <c r="LV92" s="92">
        <v>0</v>
      </c>
      <c r="LW92" s="92">
        <v>0</v>
      </c>
      <c r="LX92" s="92">
        <v>0</v>
      </c>
      <c r="LY92" s="92">
        <v>0</v>
      </c>
      <c r="LZ92" s="92">
        <v>0</v>
      </c>
      <c r="MA92" s="92">
        <v>0</v>
      </c>
      <c r="MB92" s="92">
        <v>0</v>
      </c>
      <c r="MC92" s="92">
        <v>0</v>
      </c>
      <c r="MD92" s="92">
        <v>0</v>
      </c>
      <c r="ME92" s="92">
        <v>0</v>
      </c>
      <c r="MF92" s="92">
        <v>0</v>
      </c>
      <c r="MG92" s="92">
        <v>0</v>
      </c>
      <c r="MH92" s="92">
        <v>0</v>
      </c>
      <c r="MI92" s="92">
        <v>0</v>
      </c>
      <c r="MJ92" s="92">
        <v>0</v>
      </c>
      <c r="MK92" s="92">
        <v>0</v>
      </c>
      <c r="ML92" s="92">
        <v>0</v>
      </c>
      <c r="MM92" s="92">
        <v>0</v>
      </c>
      <c r="MN92" s="92">
        <v>0</v>
      </c>
      <c r="MO92" s="92">
        <v>0</v>
      </c>
      <c r="MP92" s="92">
        <v>0</v>
      </c>
      <c r="MQ92" s="92">
        <v>0</v>
      </c>
      <c r="MR92" s="92">
        <v>0</v>
      </c>
      <c r="MS92" s="92">
        <v>0</v>
      </c>
      <c r="MT92" s="92">
        <v>0</v>
      </c>
      <c r="MU92" s="92">
        <v>0</v>
      </c>
      <c r="MV92" s="92">
        <v>0</v>
      </c>
      <c r="MW92" s="92">
        <v>0</v>
      </c>
      <c r="MX92" s="92">
        <v>0</v>
      </c>
      <c r="MY92" s="92">
        <v>0</v>
      </c>
      <c r="MZ92" s="92">
        <v>0</v>
      </c>
      <c r="NA92" s="92">
        <v>0</v>
      </c>
      <c r="NB92" s="92">
        <v>0</v>
      </c>
      <c r="NC92" s="92">
        <v>0</v>
      </c>
      <c r="ND92" s="92">
        <v>0</v>
      </c>
      <c r="NE92" s="92">
        <v>0</v>
      </c>
      <c r="NF92" s="92">
        <v>0</v>
      </c>
      <c r="NG92" s="92">
        <v>0</v>
      </c>
      <c r="NH92" s="92">
        <v>0</v>
      </c>
      <c r="NI92" s="92">
        <v>0</v>
      </c>
      <c r="NJ92" s="92">
        <v>0</v>
      </c>
      <c r="NK92" s="92">
        <v>0</v>
      </c>
      <c r="NL92" s="92">
        <v>0</v>
      </c>
      <c r="NM92" s="92">
        <v>2.4683654499999999E-2</v>
      </c>
      <c r="NN92" s="92">
        <v>6.0948994999999995E-4</v>
      </c>
      <c r="NO92" s="92">
        <v>2.5573004899999999E-4</v>
      </c>
      <c r="NP92" s="92">
        <v>1.0215759200000001E-2</v>
      </c>
      <c r="NQ92" s="92">
        <v>1.2449312300000001E-3</v>
      </c>
      <c r="NR92" s="92">
        <v>0.26155463600000001</v>
      </c>
      <c r="NS92" s="92">
        <v>0</v>
      </c>
      <c r="NT92" s="92">
        <v>0.366510734</v>
      </c>
      <c r="NU92" s="92">
        <v>0.233675301</v>
      </c>
      <c r="NV92" s="92">
        <v>6.9177769900000005E-2</v>
      </c>
      <c r="NW92" s="92">
        <v>7.6864188700000004E-3</v>
      </c>
      <c r="NX92" s="92">
        <v>0</v>
      </c>
      <c r="NY92" s="92">
        <v>1.44366038E-2</v>
      </c>
      <c r="NZ92" s="92">
        <v>0</v>
      </c>
      <c r="OA92" s="92">
        <v>9.9489717199999998E-3</v>
      </c>
      <c r="OB92" s="92">
        <v>0</v>
      </c>
      <c r="OC92" s="92">
        <v>0</v>
      </c>
      <c r="OD92" s="92">
        <v>0</v>
      </c>
      <c r="OE92" s="92">
        <v>0</v>
      </c>
      <c r="OF92" s="92">
        <v>0</v>
      </c>
      <c r="OG92" s="92">
        <v>0</v>
      </c>
      <c r="OH92" s="92">
        <v>0</v>
      </c>
      <c r="OI92" s="92">
        <v>0</v>
      </c>
      <c r="OJ92" s="92">
        <v>0</v>
      </c>
      <c r="OK92" s="92">
        <v>0</v>
      </c>
      <c r="OL92" s="92">
        <v>0</v>
      </c>
      <c r="OM92" s="92">
        <v>0</v>
      </c>
      <c r="ON92" s="92">
        <v>0</v>
      </c>
      <c r="OO92" s="92">
        <v>0</v>
      </c>
      <c r="OP92" s="92">
        <v>0</v>
      </c>
      <c r="OQ92" s="92">
        <v>0</v>
      </c>
      <c r="OR92" s="92">
        <v>0</v>
      </c>
      <c r="OS92" s="92">
        <v>0</v>
      </c>
      <c r="OT92" s="92">
        <v>0</v>
      </c>
      <c r="OU92" s="92">
        <v>0</v>
      </c>
      <c r="OV92" s="92">
        <v>0</v>
      </c>
      <c r="OW92" s="92">
        <v>0</v>
      </c>
      <c r="OX92" s="92">
        <v>0</v>
      </c>
      <c r="OY92" s="92">
        <v>0</v>
      </c>
      <c r="OZ92" s="92">
        <v>0</v>
      </c>
      <c r="PA92" s="92">
        <v>0</v>
      </c>
      <c r="PB92" s="92">
        <v>0</v>
      </c>
      <c r="PC92" s="92">
        <v>0</v>
      </c>
      <c r="PD92" s="92">
        <v>0</v>
      </c>
      <c r="PE92" s="92">
        <v>0</v>
      </c>
      <c r="PF92" s="92">
        <v>0</v>
      </c>
      <c r="PG92" s="92">
        <v>0</v>
      </c>
      <c r="PH92" s="92">
        <v>0</v>
      </c>
      <c r="PI92" s="92">
        <v>0</v>
      </c>
      <c r="PJ92" s="92">
        <v>0</v>
      </c>
      <c r="PK92" s="92">
        <v>0</v>
      </c>
      <c r="PL92" s="92">
        <v>0</v>
      </c>
      <c r="PM92" s="92">
        <v>0</v>
      </c>
      <c r="PN92" s="92">
        <v>0</v>
      </c>
      <c r="PO92" s="92">
        <v>0</v>
      </c>
      <c r="PP92" s="92">
        <v>0</v>
      </c>
      <c r="PQ92" s="92">
        <v>0</v>
      </c>
      <c r="PR92" s="92">
        <v>0</v>
      </c>
      <c r="PS92" s="92">
        <v>0</v>
      </c>
      <c r="PT92" s="92">
        <v>0</v>
      </c>
      <c r="PU92" s="92">
        <v>0</v>
      </c>
      <c r="PV92" s="92">
        <v>0</v>
      </c>
      <c r="PW92" s="92">
        <v>1254.64166</v>
      </c>
      <c r="PX92" s="92">
        <v>30.979670599999999</v>
      </c>
      <c r="PY92" s="92">
        <v>12.9984632</v>
      </c>
      <c r="PZ92" s="92">
        <v>423.09997600000003</v>
      </c>
      <c r="QA92" s="92">
        <v>51.560570599999998</v>
      </c>
      <c r="QB92" s="92">
        <v>12475.191699999999</v>
      </c>
      <c r="QC92" s="92">
        <v>0</v>
      </c>
      <c r="QD92" s="92">
        <v>2624.15112</v>
      </c>
      <c r="QE92" s="92">
        <v>4107.8476600000004</v>
      </c>
      <c r="QF92" s="92">
        <v>520.80320400000005</v>
      </c>
      <c r="QG92" s="92">
        <v>57.8670227</v>
      </c>
      <c r="QH92" s="92">
        <v>0</v>
      </c>
      <c r="QI92" s="92">
        <v>107.802228</v>
      </c>
      <c r="QJ92" s="92">
        <v>0</v>
      </c>
      <c r="QK92" s="92">
        <v>468.23446799999999</v>
      </c>
      <c r="QL92" s="92">
        <v>0</v>
      </c>
      <c r="QM92" s="92">
        <v>0</v>
      </c>
      <c r="QN92" s="92">
        <v>0</v>
      </c>
      <c r="QO92" s="92">
        <v>0</v>
      </c>
      <c r="QP92" s="92">
        <v>0</v>
      </c>
      <c r="QQ92" s="92">
        <v>0</v>
      </c>
      <c r="QR92" s="92">
        <v>0</v>
      </c>
      <c r="QS92" s="92">
        <v>0</v>
      </c>
      <c r="QT92" s="92">
        <v>0</v>
      </c>
      <c r="QU92" s="92">
        <v>0</v>
      </c>
      <c r="QV92" s="92">
        <v>0</v>
      </c>
      <c r="QW92" s="92">
        <v>0</v>
      </c>
      <c r="QX92" s="92">
        <v>0</v>
      </c>
      <c r="QY92" s="92">
        <v>0</v>
      </c>
      <c r="QZ92" s="92">
        <v>0</v>
      </c>
      <c r="RA92" s="92">
        <v>0</v>
      </c>
      <c r="RB92" s="92">
        <v>0</v>
      </c>
      <c r="RC92" s="92">
        <v>0</v>
      </c>
      <c r="RD92" s="92">
        <v>0</v>
      </c>
      <c r="RE92" s="92">
        <v>0</v>
      </c>
      <c r="RF92" s="92">
        <v>0</v>
      </c>
      <c r="RG92" s="92">
        <v>0</v>
      </c>
      <c r="RH92" s="92">
        <v>0</v>
      </c>
      <c r="RI92" s="92">
        <v>0</v>
      </c>
      <c r="RJ92" s="92">
        <v>0</v>
      </c>
      <c r="RK92" s="92">
        <v>0</v>
      </c>
      <c r="RL92" s="92">
        <v>0</v>
      </c>
      <c r="RM92" s="92">
        <v>0</v>
      </c>
      <c r="RN92" s="92">
        <v>0</v>
      </c>
      <c r="RO92" s="92">
        <v>0</v>
      </c>
      <c r="RP92" s="92">
        <v>0</v>
      </c>
      <c r="RQ92" s="92">
        <v>0</v>
      </c>
      <c r="RR92" s="92">
        <v>0</v>
      </c>
      <c r="RS92" s="92">
        <v>0</v>
      </c>
      <c r="RT92" s="92">
        <v>0</v>
      </c>
      <c r="RU92" s="92">
        <v>0</v>
      </c>
      <c r="RV92" s="92">
        <v>0</v>
      </c>
      <c r="RW92" s="92">
        <v>0</v>
      </c>
      <c r="RX92" s="92">
        <v>0</v>
      </c>
      <c r="RY92" s="92">
        <v>0</v>
      </c>
      <c r="RZ92" s="92">
        <v>0</v>
      </c>
      <c r="SA92" s="92">
        <v>0</v>
      </c>
      <c r="SB92" s="92">
        <v>0</v>
      </c>
      <c r="SC92" s="92">
        <v>0</v>
      </c>
      <c r="SD92" s="92">
        <v>0</v>
      </c>
      <c r="SE92" s="92">
        <v>0</v>
      </c>
      <c r="SF92" s="92">
        <v>0</v>
      </c>
      <c r="SG92" s="92">
        <v>5.6680893900000001E-2</v>
      </c>
      <c r="SH92" s="92">
        <v>1.39956728E-3</v>
      </c>
      <c r="SI92" s="92">
        <v>5.8723102800000001E-4</v>
      </c>
      <c r="SJ92" s="92">
        <v>1.9114369900000001E-2</v>
      </c>
      <c r="SK92" s="92">
        <v>2.3293497400000002E-3</v>
      </c>
      <c r="SL92" s="92">
        <v>0.56359121400000001</v>
      </c>
      <c r="SM92" s="92">
        <v>0</v>
      </c>
      <c r="SN92" s="92">
        <v>0.118551165</v>
      </c>
      <c r="SO92" s="92">
        <v>0.18558006199999999</v>
      </c>
      <c r="SP92" s="92">
        <v>2.3528304600000001E-2</v>
      </c>
      <c r="SQ92" s="92">
        <v>2.6142560699999999E-3</v>
      </c>
      <c r="SR92" s="92">
        <v>0</v>
      </c>
      <c r="SS92" s="92">
        <v>4.87017675E-3</v>
      </c>
      <c r="ST92" s="92">
        <v>0</v>
      </c>
      <c r="SU92" s="92">
        <v>2.1153409000000001E-2</v>
      </c>
      <c r="SV92" s="92">
        <v>0</v>
      </c>
      <c r="SW92" s="92">
        <v>0</v>
      </c>
      <c r="SX92" s="92">
        <v>0</v>
      </c>
      <c r="SY92" s="92">
        <v>313.48275100000001</v>
      </c>
      <c r="SZ92" s="92">
        <v>22135.177800000001</v>
      </c>
      <c r="TA92" s="92">
        <v>267.30634500000002</v>
      </c>
      <c r="TB92" s="92">
        <v>32</v>
      </c>
      <c r="TC92" s="92">
        <v>1</v>
      </c>
      <c r="TD92" s="92">
        <v>0</v>
      </c>
      <c r="TE92" s="92">
        <v>0</v>
      </c>
      <c r="TF92" s="92">
        <v>1</v>
      </c>
      <c r="TG92" s="92">
        <v>-81646.128700000001</v>
      </c>
      <c r="TH92" s="92">
        <v>-1156.2885699999999</v>
      </c>
      <c r="TI92" s="92">
        <v>-25.594653000000001</v>
      </c>
      <c r="TJ92" s="92">
        <v>-104.90797499999999</v>
      </c>
      <c r="TK92" s="92">
        <v>-1.4857274199999999</v>
      </c>
      <c r="TL92" s="92">
        <v>1.9545785600000001E-2</v>
      </c>
      <c r="TM92" s="92">
        <v>1.38013794</v>
      </c>
      <c r="TN92" s="92">
        <v>70.610512700000001</v>
      </c>
      <c r="TO92" s="92">
        <v>0</v>
      </c>
      <c r="TP92" s="92">
        <v>0.23012873</v>
      </c>
      <c r="TQ92" s="92">
        <v>-1714716512.03</v>
      </c>
      <c r="TR92" s="92">
        <v>0.62737431388888898</v>
      </c>
      <c r="TS92" s="92">
        <v>0</v>
      </c>
      <c r="TT92" s="92">
        <v>0</v>
      </c>
      <c r="TU92" s="92">
        <v>0</v>
      </c>
      <c r="TV92" s="92">
        <v>0</v>
      </c>
      <c r="TW92" s="92">
        <v>0</v>
      </c>
      <c r="TX92" s="92">
        <v>0</v>
      </c>
      <c r="TY92" s="92">
        <v>0</v>
      </c>
      <c r="TZ92" s="92">
        <v>0</v>
      </c>
      <c r="UA92" s="92">
        <v>0</v>
      </c>
      <c r="UB92" s="92">
        <v>0</v>
      </c>
      <c r="UC92" s="92">
        <v>0</v>
      </c>
      <c r="UD92" s="92">
        <v>0</v>
      </c>
      <c r="UE92" s="92">
        <v>0</v>
      </c>
      <c r="UF92" s="92">
        <v>0</v>
      </c>
      <c r="UG92" s="92">
        <v>0</v>
      </c>
      <c r="UH92" s="92">
        <v>0</v>
      </c>
      <c r="UI92" s="92">
        <v>0</v>
      </c>
      <c r="UJ92" s="92">
        <v>0</v>
      </c>
      <c r="UK92" s="92">
        <v>0</v>
      </c>
      <c r="UL92" s="92">
        <v>0</v>
      </c>
      <c r="UM92" s="92">
        <v>0</v>
      </c>
      <c r="UN92" s="92">
        <v>0</v>
      </c>
      <c r="UO92" s="92">
        <v>0</v>
      </c>
      <c r="UP92" s="92">
        <v>0</v>
      </c>
      <c r="UQ92" s="92">
        <v>0</v>
      </c>
      <c r="UR92" s="92">
        <v>0</v>
      </c>
      <c r="US92" s="92">
        <v>0</v>
      </c>
      <c r="UT92" s="92">
        <v>0</v>
      </c>
      <c r="UU92" s="92">
        <v>0</v>
      </c>
      <c r="UV92" s="92">
        <v>0</v>
      </c>
      <c r="UW92" s="92">
        <v>0</v>
      </c>
      <c r="UX92" s="92">
        <v>0</v>
      </c>
      <c r="UY92" s="92">
        <v>0</v>
      </c>
      <c r="UZ92" s="92">
        <v>0</v>
      </c>
      <c r="VA92" s="92">
        <v>0</v>
      </c>
      <c r="VB92" s="92">
        <v>0</v>
      </c>
      <c r="VC92" s="92">
        <v>0</v>
      </c>
      <c r="VD92" s="92">
        <v>0</v>
      </c>
      <c r="VE92" s="92">
        <v>0</v>
      </c>
      <c r="VF92" s="92">
        <v>0</v>
      </c>
      <c r="VG92" s="92">
        <v>0</v>
      </c>
      <c r="VH92" s="92">
        <v>0</v>
      </c>
      <c r="VI92" s="92">
        <v>0</v>
      </c>
      <c r="VJ92" s="92">
        <v>0</v>
      </c>
      <c r="VK92" s="92">
        <v>0</v>
      </c>
      <c r="VL92" s="92">
        <v>0</v>
      </c>
      <c r="VM92" s="92">
        <v>0</v>
      </c>
      <c r="VN92" s="92">
        <v>0</v>
      </c>
      <c r="VO92" s="92">
        <v>0</v>
      </c>
      <c r="VP92" s="92">
        <v>0</v>
      </c>
      <c r="VQ92" s="92">
        <v>0</v>
      </c>
      <c r="VR92" s="92">
        <v>0</v>
      </c>
      <c r="VS92" s="92">
        <v>0</v>
      </c>
      <c r="VT92" s="92">
        <v>0</v>
      </c>
      <c r="VU92" s="92">
        <v>0</v>
      </c>
      <c r="VV92" s="92">
        <v>0</v>
      </c>
      <c r="VW92" s="92">
        <v>0</v>
      </c>
      <c r="VX92" s="92">
        <v>0</v>
      </c>
      <c r="VY92" s="92">
        <v>0</v>
      </c>
      <c r="VZ92" s="92">
        <v>0</v>
      </c>
      <c r="WA92" s="92">
        <v>0</v>
      </c>
      <c r="WB92" s="92">
        <v>0</v>
      </c>
      <c r="WC92" s="92">
        <v>0.24474209388888901</v>
      </c>
    </row>
    <row r="93" spans="2:601" ht="13.5" customHeight="1">
      <c r="B93" s="851" t="s">
        <v>2784</v>
      </c>
      <c r="C93" s="92">
        <v>0</v>
      </c>
      <c r="D93" s="92">
        <v>429389.701</v>
      </c>
      <c r="E93" s="92">
        <v>-1415.1051</v>
      </c>
      <c r="F93" s="92">
        <v>18923.216700000001</v>
      </c>
      <c r="G93" s="92">
        <v>0.124149416</v>
      </c>
      <c r="H93" s="92">
        <v>19.706325499999998</v>
      </c>
      <c r="I93" s="92">
        <v>6.54763625</v>
      </c>
      <c r="J93" s="92">
        <v>2.74725997</v>
      </c>
      <c r="K93" s="92">
        <v>109.745959</v>
      </c>
      <c r="L93" s="92">
        <v>13.374059600000001</v>
      </c>
      <c r="M93" s="92">
        <v>4.22251719E-7</v>
      </c>
      <c r="N93" s="92">
        <v>0</v>
      </c>
      <c r="O93" s="92">
        <v>0.54035617599999997</v>
      </c>
      <c r="P93" s="92">
        <v>0.176367307</v>
      </c>
      <c r="Q93" s="92">
        <v>7.4000268499999994E-2</v>
      </c>
      <c r="R93" s="92">
        <v>2.9561203800000002</v>
      </c>
      <c r="S93" s="92">
        <v>0.360244061</v>
      </c>
      <c r="T93" s="92">
        <v>67.764710699999995</v>
      </c>
      <c r="U93" s="92">
        <v>4.3150782899999998</v>
      </c>
      <c r="V93" s="92">
        <v>2.9280880200000001</v>
      </c>
      <c r="W93" s="92">
        <v>3.4714250199999999</v>
      </c>
      <c r="X93" s="92">
        <v>0</v>
      </c>
      <c r="Y93" s="92">
        <v>1.14637807E-2</v>
      </c>
      <c r="Z93" s="92">
        <v>4.1571746799999999E-7</v>
      </c>
      <c r="AA93" s="92">
        <v>3.2811863199999999E-5</v>
      </c>
      <c r="AB93" s="92">
        <v>1.7180783300000002E-5</v>
      </c>
      <c r="AC93" s="92">
        <v>0</v>
      </c>
      <c r="AD93" s="92">
        <v>0</v>
      </c>
      <c r="AE93" s="92">
        <v>18.779671400000002</v>
      </c>
      <c r="AF93" s="92">
        <v>24.130007899999999</v>
      </c>
      <c r="AG93" s="92">
        <v>0</v>
      </c>
      <c r="AH93" s="92">
        <v>0</v>
      </c>
      <c r="AI93" s="92">
        <v>0</v>
      </c>
      <c r="AJ93" s="92">
        <v>0</v>
      </c>
      <c r="AK93" s="92">
        <v>0</v>
      </c>
      <c r="AL93" s="92">
        <v>0</v>
      </c>
      <c r="AM93" s="92">
        <v>0</v>
      </c>
      <c r="AN93" s="92">
        <v>5.5034878499999999E-8</v>
      </c>
      <c r="AO93" s="92">
        <v>0</v>
      </c>
      <c r="AP93" s="92">
        <v>0</v>
      </c>
      <c r="AQ93" s="92">
        <v>0</v>
      </c>
      <c r="AR93" s="92">
        <v>0</v>
      </c>
      <c r="AS93" s="92">
        <v>0</v>
      </c>
      <c r="AT93" s="92">
        <v>0</v>
      </c>
      <c r="AU93" s="92">
        <v>0</v>
      </c>
      <c r="AV93" s="92">
        <v>0</v>
      </c>
      <c r="AW93" s="92">
        <v>0</v>
      </c>
      <c r="AX93" s="92">
        <v>0</v>
      </c>
      <c r="AY93" s="92">
        <v>0</v>
      </c>
      <c r="AZ93" s="92">
        <v>0</v>
      </c>
      <c r="BA93" s="92">
        <v>0</v>
      </c>
      <c r="BB93" s="92">
        <v>0</v>
      </c>
      <c r="BC93" s="92">
        <v>0</v>
      </c>
      <c r="BD93" s="92">
        <v>0</v>
      </c>
      <c r="BE93" s="92">
        <v>0</v>
      </c>
      <c r="BF93" s="92">
        <v>0</v>
      </c>
      <c r="BG93" s="92">
        <v>0</v>
      </c>
      <c r="BH93" s="92">
        <v>0</v>
      </c>
      <c r="BI93" s="92">
        <v>0</v>
      </c>
      <c r="BJ93" s="92">
        <v>0</v>
      </c>
      <c r="BK93" s="92">
        <v>0</v>
      </c>
      <c r="BL93" s="92">
        <v>0</v>
      </c>
      <c r="BM93" s="92">
        <v>0</v>
      </c>
      <c r="BN93" s="92">
        <v>0</v>
      </c>
      <c r="BO93" s="92">
        <v>0</v>
      </c>
      <c r="BP93" s="92">
        <v>0.98553442999999996</v>
      </c>
      <c r="BQ93" s="92">
        <v>6.4657888800000003E-6</v>
      </c>
      <c r="BR93" s="92">
        <v>1.0263192900000001E-3</v>
      </c>
      <c r="BS93" s="92">
        <v>3.4100549899999998E-4</v>
      </c>
      <c r="BT93" s="92">
        <v>1.43079231E-4</v>
      </c>
      <c r="BU93" s="92">
        <v>5.7156466900000003E-3</v>
      </c>
      <c r="BV93" s="92">
        <v>6.9653042400000004E-4</v>
      </c>
      <c r="BW93" s="92">
        <v>2.1991166400000001E-11</v>
      </c>
      <c r="BX93" s="92">
        <v>0</v>
      </c>
      <c r="BY93" s="92">
        <v>2.81421295E-5</v>
      </c>
      <c r="BZ93" s="92">
        <v>9.1853333299999995E-6</v>
      </c>
      <c r="CA93" s="92">
        <v>3.8539860099999997E-6</v>
      </c>
      <c r="CB93" s="92">
        <v>1.5395682800000001E-4</v>
      </c>
      <c r="CC93" s="92">
        <v>1.8761763999999999E-5</v>
      </c>
      <c r="CD93" s="92">
        <v>3.52923378E-3</v>
      </c>
      <c r="CE93" s="92">
        <v>2.2473231100000001E-4</v>
      </c>
      <c r="CF93" s="92">
        <v>1.5249688300000001E-4</v>
      </c>
      <c r="CG93" s="92">
        <v>1.80794255E-4</v>
      </c>
      <c r="CH93" s="92">
        <v>0</v>
      </c>
      <c r="CI93" s="92">
        <v>5.9704175900000003E-7</v>
      </c>
      <c r="CJ93" s="92">
        <v>2.1650857999999999E-11</v>
      </c>
      <c r="CK93" s="92">
        <v>1.7088648999999999E-9</v>
      </c>
      <c r="CL93" s="92">
        <v>8.94787272E-10</v>
      </c>
      <c r="CM93" s="92">
        <v>0</v>
      </c>
      <c r="CN93" s="92">
        <v>0</v>
      </c>
      <c r="CO93" s="92">
        <v>9.7805848799999997E-4</v>
      </c>
      <c r="CP93" s="92">
        <v>1.2567077700000001E-3</v>
      </c>
      <c r="CQ93" s="92">
        <v>0</v>
      </c>
      <c r="CR93" s="92">
        <v>0</v>
      </c>
      <c r="CS93" s="92">
        <v>0</v>
      </c>
      <c r="CT93" s="92">
        <v>0</v>
      </c>
      <c r="CU93" s="92">
        <v>0</v>
      </c>
      <c r="CV93" s="92">
        <v>0</v>
      </c>
      <c r="CW93" s="92">
        <v>0</v>
      </c>
      <c r="CX93" s="92">
        <v>2.8662551600000001E-12</v>
      </c>
      <c r="CY93" s="92">
        <v>0</v>
      </c>
      <c r="CZ93" s="92">
        <v>0</v>
      </c>
      <c r="DA93" s="92">
        <v>0</v>
      </c>
      <c r="DB93" s="92">
        <v>0</v>
      </c>
      <c r="DC93" s="92">
        <v>0</v>
      </c>
      <c r="DD93" s="92">
        <v>0</v>
      </c>
      <c r="DE93" s="92">
        <v>0</v>
      </c>
      <c r="DF93" s="92">
        <v>0</v>
      </c>
      <c r="DG93" s="92">
        <v>0</v>
      </c>
      <c r="DH93" s="92">
        <v>0</v>
      </c>
      <c r="DI93" s="92">
        <v>0</v>
      </c>
      <c r="DJ93" s="92">
        <v>0</v>
      </c>
      <c r="DK93" s="92">
        <v>0</v>
      </c>
      <c r="DL93" s="92">
        <v>0</v>
      </c>
      <c r="DM93" s="92">
        <v>0</v>
      </c>
      <c r="DN93" s="92">
        <v>0</v>
      </c>
      <c r="DO93" s="92">
        <v>0</v>
      </c>
      <c r="DP93" s="92">
        <v>0</v>
      </c>
      <c r="DQ93" s="92">
        <v>0</v>
      </c>
      <c r="DR93" s="92">
        <v>0</v>
      </c>
      <c r="DS93" s="92">
        <v>0</v>
      </c>
      <c r="DT93" s="92">
        <v>0</v>
      </c>
      <c r="DU93" s="92">
        <v>0</v>
      </c>
      <c r="DV93" s="92">
        <v>0</v>
      </c>
      <c r="DW93" s="92">
        <v>0</v>
      </c>
      <c r="DX93" s="92">
        <v>0</v>
      </c>
      <c r="DY93" s="92">
        <v>0</v>
      </c>
      <c r="DZ93" s="92">
        <v>340907.04700000002</v>
      </c>
      <c r="EA93" s="92">
        <v>5.7194444200000003</v>
      </c>
      <c r="EB93" s="92">
        <v>3550.2458900000001</v>
      </c>
      <c r="EC93" s="92">
        <v>1179.6069600000001</v>
      </c>
      <c r="ED93" s="92">
        <v>494.93998199999999</v>
      </c>
      <c r="EE93" s="92">
        <v>16476.314399999999</v>
      </c>
      <c r="EF93" s="92">
        <v>2007.86628</v>
      </c>
      <c r="EG93" s="92">
        <v>1.44536797E-4</v>
      </c>
      <c r="EH93" s="92">
        <v>0</v>
      </c>
      <c r="EI93" s="92">
        <v>87.614647199999993</v>
      </c>
      <c r="EJ93" s="92">
        <v>28.596618400000001</v>
      </c>
      <c r="EK93" s="92">
        <v>11.998581100000001</v>
      </c>
      <c r="EL93" s="92">
        <v>390.55115499999999</v>
      </c>
      <c r="EM93" s="92">
        <v>47.594047600000003</v>
      </c>
      <c r="EN93" s="92">
        <v>12208.3331</v>
      </c>
      <c r="EO93" s="92">
        <v>656.53795400000001</v>
      </c>
      <c r="EP93" s="92">
        <v>369.26118000000002</v>
      </c>
      <c r="EQ93" s="92">
        <v>333.55381699999998</v>
      </c>
      <c r="ER93" s="92">
        <v>0</v>
      </c>
      <c r="ES93" s="92">
        <v>1.0326440699999999</v>
      </c>
      <c r="ET93" s="92">
        <v>6.3250282099999995E-5</v>
      </c>
      <c r="EU93" s="92">
        <v>3.0217993599999998E-3</v>
      </c>
      <c r="EV93" s="92">
        <v>2.02886564E-3</v>
      </c>
      <c r="EW93" s="92">
        <v>0</v>
      </c>
      <c r="EX93" s="92">
        <v>0</v>
      </c>
      <c r="EY93" s="92">
        <v>2481.5570400000001</v>
      </c>
      <c r="EZ93" s="92">
        <v>1860.01629</v>
      </c>
      <c r="FA93" s="92">
        <v>0</v>
      </c>
      <c r="FB93" s="92">
        <v>0</v>
      </c>
      <c r="FC93" s="92">
        <v>0</v>
      </c>
      <c r="FD93" s="92">
        <v>0</v>
      </c>
      <c r="FE93" s="92">
        <v>0</v>
      </c>
      <c r="FF93" s="92">
        <v>0</v>
      </c>
      <c r="FG93" s="92">
        <v>0</v>
      </c>
      <c r="FH93" s="92">
        <v>1.5545523800000001E-5</v>
      </c>
      <c r="FI93" s="92">
        <v>0</v>
      </c>
      <c r="FJ93" s="92">
        <v>0</v>
      </c>
      <c r="FK93" s="92">
        <v>0</v>
      </c>
      <c r="FL93" s="92">
        <v>0</v>
      </c>
      <c r="FM93" s="92">
        <v>0</v>
      </c>
      <c r="FN93" s="92">
        <v>0</v>
      </c>
      <c r="FO93" s="92">
        <v>0</v>
      </c>
      <c r="FP93" s="92">
        <v>0</v>
      </c>
      <c r="FQ93" s="92">
        <v>0</v>
      </c>
      <c r="FR93" s="92">
        <v>0</v>
      </c>
      <c r="FS93" s="92">
        <v>0</v>
      </c>
      <c r="FT93" s="92">
        <v>0</v>
      </c>
      <c r="FU93" s="92">
        <v>0</v>
      </c>
      <c r="FV93" s="92">
        <v>0</v>
      </c>
      <c r="FW93" s="92">
        <v>0</v>
      </c>
      <c r="FX93" s="92">
        <v>0</v>
      </c>
      <c r="FY93" s="92">
        <v>0</v>
      </c>
      <c r="FZ93" s="92">
        <v>0</v>
      </c>
      <c r="GA93" s="92">
        <v>0</v>
      </c>
      <c r="GB93" s="92">
        <v>0</v>
      </c>
      <c r="GC93" s="92">
        <v>0</v>
      </c>
      <c r="GD93" s="92">
        <v>0</v>
      </c>
      <c r="GE93" s="92">
        <v>0</v>
      </c>
      <c r="GF93" s="92">
        <v>0</v>
      </c>
      <c r="GG93" s="92">
        <v>0</v>
      </c>
      <c r="GH93" s="92">
        <v>0</v>
      </c>
      <c r="GI93" s="92">
        <v>0</v>
      </c>
      <c r="GJ93" s="92">
        <v>0.88986812199999998</v>
      </c>
      <c r="GK93" s="92">
        <v>1.4929439899999999E-5</v>
      </c>
      <c r="GL93" s="92">
        <v>9.2671907800000002E-3</v>
      </c>
      <c r="GM93" s="92">
        <v>3.0791226999999999E-3</v>
      </c>
      <c r="GN93" s="92">
        <v>1.29193959E-3</v>
      </c>
      <c r="GO93" s="92">
        <v>4.3008049E-2</v>
      </c>
      <c r="GP93" s="92">
        <v>5.2411242699999996E-3</v>
      </c>
      <c r="GQ93" s="92">
        <v>3.7728374799999998E-10</v>
      </c>
      <c r="GR93" s="92">
        <v>0</v>
      </c>
      <c r="GS93" s="92">
        <v>2.28700117E-4</v>
      </c>
      <c r="GT93" s="92">
        <v>7.4645623500000003E-5</v>
      </c>
      <c r="GU93" s="92">
        <v>3.1319841999999999E-5</v>
      </c>
      <c r="GV93" s="92">
        <v>1.0194539100000001E-3</v>
      </c>
      <c r="GW93" s="92">
        <v>1.2423452700000001E-4</v>
      </c>
      <c r="GX93" s="92">
        <v>3.1867356499999999E-2</v>
      </c>
      <c r="GY93" s="92">
        <v>1.7137580499999999E-3</v>
      </c>
      <c r="GZ93" s="92">
        <v>9.6388078699999997E-4</v>
      </c>
      <c r="HA93" s="92">
        <v>8.7067401800000003E-4</v>
      </c>
      <c r="HB93" s="92">
        <v>0</v>
      </c>
      <c r="HC93" s="92">
        <v>2.6955061400000001E-6</v>
      </c>
      <c r="HD93" s="92">
        <v>1.65101925E-10</v>
      </c>
      <c r="HE93" s="92">
        <v>7.8877891800000002E-9</v>
      </c>
      <c r="HF93" s="92">
        <v>5.2959387899999996E-9</v>
      </c>
      <c r="HG93" s="92">
        <v>0</v>
      </c>
      <c r="HH93" s="92">
        <v>0</v>
      </c>
      <c r="HI93" s="92">
        <v>6.4775971100000003E-3</v>
      </c>
      <c r="HJ93" s="92">
        <v>4.8551921099999999E-3</v>
      </c>
      <c r="HK93" s="92">
        <v>0</v>
      </c>
      <c r="HL93" s="92">
        <v>0</v>
      </c>
      <c r="HM93" s="92">
        <v>0</v>
      </c>
      <c r="HN93" s="92">
        <v>0</v>
      </c>
      <c r="HO93" s="92">
        <v>0</v>
      </c>
      <c r="HP93" s="92">
        <v>0</v>
      </c>
      <c r="HQ93" s="92">
        <v>0</v>
      </c>
      <c r="HR93" s="92">
        <v>4.0578410399999997E-11</v>
      </c>
      <c r="HS93" s="92">
        <v>0</v>
      </c>
      <c r="HT93" s="92">
        <v>0</v>
      </c>
      <c r="HU93" s="92">
        <v>0</v>
      </c>
      <c r="HV93" s="92">
        <v>0</v>
      </c>
      <c r="HW93" s="92">
        <v>0</v>
      </c>
      <c r="HX93" s="92">
        <v>0</v>
      </c>
      <c r="HY93" s="92">
        <v>0</v>
      </c>
      <c r="HZ93" s="92">
        <v>0</v>
      </c>
      <c r="IA93" s="92">
        <v>0</v>
      </c>
      <c r="IB93" s="92">
        <v>0</v>
      </c>
      <c r="IC93" s="92">
        <v>0</v>
      </c>
      <c r="ID93" s="92">
        <v>0</v>
      </c>
      <c r="IE93" s="92">
        <v>0</v>
      </c>
      <c r="IF93" s="92">
        <v>0</v>
      </c>
      <c r="IG93" s="92">
        <v>0</v>
      </c>
      <c r="IH93" s="92">
        <v>0</v>
      </c>
      <c r="II93" s="92">
        <v>0</v>
      </c>
      <c r="IJ93" s="92">
        <v>0</v>
      </c>
      <c r="IK93" s="92">
        <v>0</v>
      </c>
      <c r="IL93" s="92">
        <v>0</v>
      </c>
      <c r="IM93" s="92">
        <v>0</v>
      </c>
      <c r="IN93" s="92">
        <v>0</v>
      </c>
      <c r="IO93" s="92">
        <v>0</v>
      </c>
      <c r="IP93" s="92">
        <v>0</v>
      </c>
      <c r="IQ93" s="92">
        <v>0</v>
      </c>
      <c r="IR93" s="92">
        <v>0</v>
      </c>
      <c r="IS93" s="92">
        <v>0</v>
      </c>
      <c r="IT93" s="92">
        <v>19200.969700000001</v>
      </c>
      <c r="IU93" s="92">
        <v>383098.39299999998</v>
      </c>
      <c r="IV93" s="92">
        <v>6331.2150600000004</v>
      </c>
      <c r="IW93" s="92">
        <v>48.525501800000001</v>
      </c>
      <c r="IX93" s="92">
        <v>2.5</v>
      </c>
      <c r="IY93" s="92">
        <v>0</v>
      </c>
      <c r="IZ93" s="92">
        <v>1</v>
      </c>
      <c r="JA93" s="92">
        <v>0</v>
      </c>
      <c r="JB93" s="92">
        <v>-70539.490699999995</v>
      </c>
      <c r="JC93" s="92">
        <v>-3535.4536800000001</v>
      </c>
      <c r="JD93" s="92">
        <v>-1354.42662</v>
      </c>
      <c r="JE93" s="92">
        <v>-40.942045700000001</v>
      </c>
      <c r="JF93" s="92">
        <v>-2.05202369</v>
      </c>
      <c r="JG93" s="92">
        <v>5.0545773299999999E-2</v>
      </c>
      <c r="JH93" s="92">
        <v>1.00849097</v>
      </c>
      <c r="JI93" s="92">
        <v>19.9520336</v>
      </c>
      <c r="JJ93" s="92">
        <v>0</v>
      </c>
      <c r="JK93" s="92">
        <v>0</v>
      </c>
      <c r="JL93" s="92">
        <v>0</v>
      </c>
      <c r="JM93" s="92">
        <v>0</v>
      </c>
      <c r="JN93" s="92">
        <v>0</v>
      </c>
      <c r="JO93" s="92">
        <v>0</v>
      </c>
      <c r="JP93" s="92">
        <v>0</v>
      </c>
      <c r="JQ93" s="92">
        <v>0</v>
      </c>
      <c r="JR93" s="92">
        <v>0</v>
      </c>
      <c r="JS93" s="92">
        <v>0</v>
      </c>
      <c r="JT93" s="92">
        <v>0</v>
      </c>
      <c r="JU93" s="92">
        <v>0</v>
      </c>
      <c r="JV93" s="92">
        <v>0</v>
      </c>
      <c r="JW93" s="92">
        <v>0</v>
      </c>
      <c r="JX93" s="92">
        <v>0</v>
      </c>
      <c r="JY93" s="92">
        <v>0</v>
      </c>
      <c r="JZ93" s="92">
        <v>0</v>
      </c>
      <c r="KA93" s="92">
        <v>0</v>
      </c>
      <c r="KB93" s="92">
        <v>0</v>
      </c>
      <c r="KC93" s="92">
        <v>0</v>
      </c>
      <c r="KD93" s="92">
        <v>0</v>
      </c>
      <c r="KE93" s="92">
        <v>0</v>
      </c>
      <c r="KF93" s="92">
        <v>0</v>
      </c>
      <c r="KG93" s="92">
        <v>0</v>
      </c>
      <c r="KH93" s="92">
        <v>0</v>
      </c>
      <c r="KI93" s="92">
        <v>0</v>
      </c>
      <c r="KJ93" s="92">
        <v>0</v>
      </c>
      <c r="KK93" s="92">
        <v>0</v>
      </c>
      <c r="KL93" s="92">
        <v>0</v>
      </c>
      <c r="KM93" s="92">
        <v>0</v>
      </c>
      <c r="KN93" s="92">
        <v>0</v>
      </c>
      <c r="KO93" s="92">
        <v>0</v>
      </c>
      <c r="KP93" s="92">
        <v>0</v>
      </c>
      <c r="KQ93" s="92">
        <v>0</v>
      </c>
      <c r="KR93" s="92">
        <v>0</v>
      </c>
      <c r="KS93" s="92">
        <v>0</v>
      </c>
      <c r="KT93" s="92">
        <v>0</v>
      </c>
      <c r="KU93" s="92">
        <v>0</v>
      </c>
      <c r="KV93" s="92">
        <v>0</v>
      </c>
      <c r="KW93" s="92">
        <v>0</v>
      </c>
      <c r="KX93" s="92">
        <v>0</v>
      </c>
      <c r="KY93" s="92">
        <v>0</v>
      </c>
      <c r="KZ93" s="92">
        <v>0</v>
      </c>
      <c r="LA93" s="92">
        <v>0</v>
      </c>
      <c r="LB93" s="92">
        <v>0</v>
      </c>
      <c r="LC93" s="92">
        <v>161.20624799999999</v>
      </c>
      <c r="LD93" s="92">
        <v>0.19106458600000001</v>
      </c>
      <c r="LE93" s="92">
        <v>8.0166959300000007E-2</v>
      </c>
      <c r="LF93" s="92">
        <v>3.2024642999999999</v>
      </c>
      <c r="LG93" s="92">
        <v>0.390264467</v>
      </c>
      <c r="LH93" s="92">
        <v>81.992866699999993</v>
      </c>
      <c r="LI93" s="92">
        <v>0</v>
      </c>
      <c r="LJ93" s="92">
        <v>113.094272</v>
      </c>
      <c r="LK93" s="92">
        <v>73.253176100000005</v>
      </c>
      <c r="LL93" s="92">
        <v>0</v>
      </c>
      <c r="LM93" s="92">
        <v>0</v>
      </c>
      <c r="LN93" s="92">
        <v>0</v>
      </c>
      <c r="LO93" s="92">
        <v>0</v>
      </c>
      <c r="LP93" s="92">
        <v>0</v>
      </c>
      <c r="LQ93" s="92">
        <v>3.1188305299999999</v>
      </c>
      <c r="LR93" s="92">
        <v>0</v>
      </c>
      <c r="LS93" s="92">
        <v>0</v>
      </c>
      <c r="LT93" s="92">
        <v>0</v>
      </c>
      <c r="LU93" s="92">
        <v>0</v>
      </c>
      <c r="LV93" s="92">
        <v>0</v>
      </c>
      <c r="LW93" s="92">
        <v>0</v>
      </c>
      <c r="LX93" s="92">
        <v>0</v>
      </c>
      <c r="LY93" s="92">
        <v>0</v>
      </c>
      <c r="LZ93" s="92">
        <v>0</v>
      </c>
      <c r="MA93" s="92">
        <v>0</v>
      </c>
      <c r="MB93" s="92">
        <v>0</v>
      </c>
      <c r="MC93" s="92">
        <v>0</v>
      </c>
      <c r="MD93" s="92">
        <v>0</v>
      </c>
      <c r="ME93" s="92">
        <v>0</v>
      </c>
      <c r="MF93" s="92">
        <v>0</v>
      </c>
      <c r="MG93" s="92">
        <v>0</v>
      </c>
      <c r="MH93" s="92">
        <v>0</v>
      </c>
      <c r="MI93" s="92">
        <v>0</v>
      </c>
      <c r="MJ93" s="92">
        <v>0</v>
      </c>
      <c r="MK93" s="92">
        <v>0</v>
      </c>
      <c r="ML93" s="92">
        <v>0</v>
      </c>
      <c r="MM93" s="92">
        <v>0</v>
      </c>
      <c r="MN93" s="92">
        <v>0</v>
      </c>
      <c r="MO93" s="92">
        <v>0</v>
      </c>
      <c r="MP93" s="92">
        <v>0</v>
      </c>
      <c r="MQ93" s="92">
        <v>0</v>
      </c>
      <c r="MR93" s="92">
        <v>0</v>
      </c>
      <c r="MS93" s="92">
        <v>0</v>
      </c>
      <c r="MT93" s="92">
        <v>0</v>
      </c>
      <c r="MU93" s="92">
        <v>0</v>
      </c>
      <c r="MV93" s="92">
        <v>0</v>
      </c>
      <c r="MW93" s="92">
        <v>0</v>
      </c>
      <c r="MX93" s="92">
        <v>0</v>
      </c>
      <c r="MY93" s="92">
        <v>0</v>
      </c>
      <c r="MZ93" s="92">
        <v>0</v>
      </c>
      <c r="NA93" s="92">
        <v>0</v>
      </c>
      <c r="NB93" s="92">
        <v>0</v>
      </c>
      <c r="NC93" s="92">
        <v>0</v>
      </c>
      <c r="ND93" s="92">
        <v>0</v>
      </c>
      <c r="NE93" s="92">
        <v>0</v>
      </c>
      <c r="NF93" s="92">
        <v>0</v>
      </c>
      <c r="NG93" s="92">
        <v>0</v>
      </c>
      <c r="NH93" s="92">
        <v>0</v>
      </c>
      <c r="NI93" s="92">
        <v>0</v>
      </c>
      <c r="NJ93" s="92">
        <v>0</v>
      </c>
      <c r="NK93" s="92">
        <v>0</v>
      </c>
      <c r="NL93" s="92">
        <v>0</v>
      </c>
      <c r="NM93" s="92">
        <v>0.36929074000000001</v>
      </c>
      <c r="NN93" s="92">
        <v>4.3769012200000002E-4</v>
      </c>
      <c r="NO93" s="92">
        <v>1.83646205E-4</v>
      </c>
      <c r="NP93" s="92">
        <v>7.33619463E-3</v>
      </c>
      <c r="NQ93" s="92">
        <v>8.9401655000000005E-4</v>
      </c>
      <c r="NR93" s="92">
        <v>0.187828988</v>
      </c>
      <c r="NS93" s="92">
        <v>0</v>
      </c>
      <c r="NT93" s="92">
        <v>0.25907598500000001</v>
      </c>
      <c r="NU93" s="92">
        <v>0.167808134</v>
      </c>
      <c r="NV93" s="92">
        <v>0</v>
      </c>
      <c r="NW93" s="92">
        <v>0</v>
      </c>
      <c r="NX93" s="92">
        <v>0</v>
      </c>
      <c r="NY93" s="92">
        <v>0</v>
      </c>
      <c r="NZ93" s="92">
        <v>0</v>
      </c>
      <c r="OA93" s="92">
        <v>7.1446066600000004E-3</v>
      </c>
      <c r="OB93" s="92">
        <v>0</v>
      </c>
      <c r="OC93" s="92">
        <v>0</v>
      </c>
      <c r="OD93" s="92">
        <v>0</v>
      </c>
      <c r="OE93" s="92">
        <v>0</v>
      </c>
      <c r="OF93" s="92">
        <v>0</v>
      </c>
      <c r="OG93" s="92">
        <v>0</v>
      </c>
      <c r="OH93" s="92">
        <v>0</v>
      </c>
      <c r="OI93" s="92">
        <v>0</v>
      </c>
      <c r="OJ93" s="92">
        <v>0</v>
      </c>
      <c r="OK93" s="92">
        <v>0</v>
      </c>
      <c r="OL93" s="92">
        <v>0</v>
      </c>
      <c r="OM93" s="92">
        <v>0</v>
      </c>
      <c r="ON93" s="92">
        <v>0</v>
      </c>
      <c r="OO93" s="92">
        <v>0</v>
      </c>
      <c r="OP93" s="92">
        <v>0</v>
      </c>
      <c r="OQ93" s="92">
        <v>0</v>
      </c>
      <c r="OR93" s="92">
        <v>0</v>
      </c>
      <c r="OS93" s="92">
        <v>0</v>
      </c>
      <c r="OT93" s="92">
        <v>0</v>
      </c>
      <c r="OU93" s="92">
        <v>0</v>
      </c>
      <c r="OV93" s="92">
        <v>0</v>
      </c>
      <c r="OW93" s="92">
        <v>0</v>
      </c>
      <c r="OX93" s="92">
        <v>0</v>
      </c>
      <c r="OY93" s="92">
        <v>0</v>
      </c>
      <c r="OZ93" s="92">
        <v>0</v>
      </c>
      <c r="PA93" s="92">
        <v>0</v>
      </c>
      <c r="PB93" s="92">
        <v>0</v>
      </c>
      <c r="PC93" s="92">
        <v>0</v>
      </c>
      <c r="PD93" s="92">
        <v>0</v>
      </c>
      <c r="PE93" s="92">
        <v>0</v>
      </c>
      <c r="PF93" s="92">
        <v>0</v>
      </c>
      <c r="PG93" s="92">
        <v>0</v>
      </c>
      <c r="PH93" s="92">
        <v>0</v>
      </c>
      <c r="PI93" s="92">
        <v>0</v>
      </c>
      <c r="PJ93" s="92">
        <v>0</v>
      </c>
      <c r="PK93" s="92">
        <v>0</v>
      </c>
      <c r="PL93" s="92">
        <v>0</v>
      </c>
      <c r="PM93" s="92">
        <v>0</v>
      </c>
      <c r="PN93" s="92">
        <v>0</v>
      </c>
      <c r="PO93" s="92">
        <v>0</v>
      </c>
      <c r="PP93" s="92">
        <v>0</v>
      </c>
      <c r="PQ93" s="92">
        <v>0</v>
      </c>
      <c r="PR93" s="92">
        <v>0</v>
      </c>
      <c r="PS93" s="92">
        <v>0</v>
      </c>
      <c r="PT93" s="92">
        <v>0</v>
      </c>
      <c r="PU93" s="92">
        <v>0</v>
      </c>
      <c r="PV93" s="92">
        <v>0</v>
      </c>
      <c r="PW93" s="92">
        <v>26138.367999999999</v>
      </c>
      <c r="PX93" s="92">
        <v>30.979670599999999</v>
      </c>
      <c r="PY93" s="92">
        <v>12.9984632</v>
      </c>
      <c r="PZ93" s="92">
        <v>423.09997600000003</v>
      </c>
      <c r="QA93" s="92">
        <v>51.560570599999998</v>
      </c>
      <c r="QB93" s="92">
        <v>12475.191699999999</v>
      </c>
      <c r="QC93" s="92">
        <v>0</v>
      </c>
      <c r="QD93" s="92">
        <v>2583.0279399999999</v>
      </c>
      <c r="QE93" s="92">
        <v>4107.8476600000004</v>
      </c>
      <c r="QF93" s="92">
        <v>0</v>
      </c>
      <c r="QG93" s="92">
        <v>0</v>
      </c>
      <c r="QH93" s="92">
        <v>0</v>
      </c>
      <c r="QI93" s="92">
        <v>0</v>
      </c>
      <c r="QJ93" s="92">
        <v>0</v>
      </c>
      <c r="QK93" s="92">
        <v>468.23439400000001</v>
      </c>
      <c r="QL93" s="92">
        <v>0</v>
      </c>
      <c r="QM93" s="92">
        <v>0</v>
      </c>
      <c r="QN93" s="92">
        <v>0</v>
      </c>
      <c r="QO93" s="92">
        <v>0</v>
      </c>
      <c r="QP93" s="92">
        <v>0</v>
      </c>
      <c r="QQ93" s="92">
        <v>0</v>
      </c>
      <c r="QR93" s="92">
        <v>0</v>
      </c>
      <c r="QS93" s="92">
        <v>0</v>
      </c>
      <c r="QT93" s="92">
        <v>0</v>
      </c>
      <c r="QU93" s="92">
        <v>0</v>
      </c>
      <c r="QV93" s="92">
        <v>0</v>
      </c>
      <c r="QW93" s="92">
        <v>0</v>
      </c>
      <c r="QX93" s="92">
        <v>0</v>
      </c>
      <c r="QY93" s="92">
        <v>0</v>
      </c>
      <c r="QZ93" s="92">
        <v>0</v>
      </c>
      <c r="RA93" s="92">
        <v>0</v>
      </c>
      <c r="RB93" s="92">
        <v>0</v>
      </c>
      <c r="RC93" s="92">
        <v>0</v>
      </c>
      <c r="RD93" s="92">
        <v>0</v>
      </c>
      <c r="RE93" s="92">
        <v>0</v>
      </c>
      <c r="RF93" s="92">
        <v>0</v>
      </c>
      <c r="RG93" s="92">
        <v>0</v>
      </c>
      <c r="RH93" s="92">
        <v>0</v>
      </c>
      <c r="RI93" s="92">
        <v>0</v>
      </c>
      <c r="RJ93" s="92">
        <v>0</v>
      </c>
      <c r="RK93" s="92">
        <v>0</v>
      </c>
      <c r="RL93" s="92">
        <v>0</v>
      </c>
      <c r="RM93" s="92">
        <v>0</v>
      </c>
      <c r="RN93" s="92">
        <v>0</v>
      </c>
      <c r="RO93" s="92">
        <v>0</v>
      </c>
      <c r="RP93" s="92">
        <v>0</v>
      </c>
      <c r="RQ93" s="92">
        <v>0</v>
      </c>
      <c r="RR93" s="92">
        <v>0</v>
      </c>
      <c r="RS93" s="92">
        <v>0</v>
      </c>
      <c r="RT93" s="92">
        <v>0</v>
      </c>
      <c r="RU93" s="92">
        <v>0</v>
      </c>
      <c r="RV93" s="92">
        <v>0</v>
      </c>
      <c r="RW93" s="92">
        <v>0</v>
      </c>
      <c r="RX93" s="92">
        <v>0</v>
      </c>
      <c r="RY93" s="92">
        <v>0</v>
      </c>
      <c r="RZ93" s="92">
        <v>0</v>
      </c>
      <c r="SA93" s="92">
        <v>0</v>
      </c>
      <c r="SB93" s="92">
        <v>0</v>
      </c>
      <c r="SC93" s="92">
        <v>0</v>
      </c>
      <c r="SD93" s="92">
        <v>0</v>
      </c>
      <c r="SE93" s="92">
        <v>0</v>
      </c>
      <c r="SF93" s="92">
        <v>0</v>
      </c>
      <c r="SG93" s="92">
        <v>0.56464958300000001</v>
      </c>
      <c r="SH93" s="92">
        <v>6.6923298700000003E-4</v>
      </c>
      <c r="SI93" s="92">
        <v>2.8079705799999999E-4</v>
      </c>
      <c r="SJ93" s="92">
        <v>9.1399442300000005E-3</v>
      </c>
      <c r="SK93" s="92">
        <v>1.1138283300000001E-3</v>
      </c>
      <c r="SL93" s="92">
        <v>0.269493176</v>
      </c>
      <c r="SM93" s="92">
        <v>0</v>
      </c>
      <c r="SN93" s="92">
        <v>5.5799415300000002E-2</v>
      </c>
      <c r="SO93" s="92">
        <v>8.8739070099999998E-2</v>
      </c>
      <c r="SP93" s="92">
        <v>0</v>
      </c>
      <c r="SQ93" s="92">
        <v>0</v>
      </c>
      <c r="SR93" s="92">
        <v>0</v>
      </c>
      <c r="SS93" s="92">
        <v>0</v>
      </c>
      <c r="ST93" s="92">
        <v>0</v>
      </c>
      <c r="SU93" s="92">
        <v>1.0114952700000001E-2</v>
      </c>
      <c r="SV93" s="92">
        <v>0</v>
      </c>
      <c r="SW93" s="92">
        <v>0</v>
      </c>
      <c r="SX93" s="92">
        <v>0</v>
      </c>
      <c r="SY93" s="92">
        <v>436.52935400000001</v>
      </c>
      <c r="SZ93" s="92">
        <v>46291.308299999997</v>
      </c>
      <c r="TA93" s="92">
        <v>328.67675200000002</v>
      </c>
      <c r="TB93" s="92">
        <v>48.525501800000001</v>
      </c>
      <c r="TC93" s="92">
        <v>2.5</v>
      </c>
      <c r="TD93" s="92">
        <v>0</v>
      </c>
      <c r="TE93" s="92">
        <v>0</v>
      </c>
      <c r="TF93" s="92">
        <v>1</v>
      </c>
      <c r="TG93" s="92">
        <v>-139002.04500000001</v>
      </c>
      <c r="TH93" s="92">
        <v>-1310.7962399999999</v>
      </c>
      <c r="TI93" s="92">
        <v>-60.678472999999997</v>
      </c>
      <c r="TJ93" s="92">
        <v>-344.94732499999998</v>
      </c>
      <c r="TK93" s="92">
        <v>-3.25287054</v>
      </c>
      <c r="TL93" s="92">
        <v>2.2135697700000002E-2</v>
      </c>
      <c r="TM93" s="92">
        <v>2.3473573999999999</v>
      </c>
      <c r="TN93" s="92">
        <v>106.043976</v>
      </c>
      <c r="TO93" s="92">
        <v>0</v>
      </c>
      <c r="TP93" s="92">
        <v>0.23502740899999999</v>
      </c>
      <c r="TQ93" s="92">
        <v>-1655912754.8399999</v>
      </c>
      <c r="TR93" s="92">
        <v>0.37097528055555601</v>
      </c>
      <c r="TS93" s="92">
        <v>0</v>
      </c>
      <c r="TT93" s="92">
        <v>0</v>
      </c>
      <c r="TU93" s="92">
        <v>0</v>
      </c>
      <c r="TV93" s="92">
        <v>0</v>
      </c>
      <c r="TW93" s="92">
        <v>0</v>
      </c>
      <c r="TX93" s="92">
        <v>0</v>
      </c>
      <c r="TY93" s="92">
        <v>0</v>
      </c>
      <c r="TZ93" s="92">
        <v>0</v>
      </c>
      <c r="UA93" s="92">
        <v>0</v>
      </c>
      <c r="UB93" s="92">
        <v>0</v>
      </c>
      <c r="UC93" s="92">
        <v>0</v>
      </c>
      <c r="UD93" s="92">
        <v>0</v>
      </c>
      <c r="UE93" s="92">
        <v>0</v>
      </c>
      <c r="UF93" s="92">
        <v>0</v>
      </c>
      <c r="UG93" s="92">
        <v>0</v>
      </c>
      <c r="UH93" s="92">
        <v>0</v>
      </c>
      <c r="UI93" s="92">
        <v>0</v>
      </c>
      <c r="UJ93" s="92">
        <v>0</v>
      </c>
      <c r="UK93" s="92">
        <v>0</v>
      </c>
      <c r="UL93" s="92">
        <v>0</v>
      </c>
      <c r="UM93" s="92">
        <v>0</v>
      </c>
      <c r="UN93" s="92">
        <v>0</v>
      </c>
      <c r="UO93" s="92">
        <v>0</v>
      </c>
      <c r="UP93" s="92">
        <v>0</v>
      </c>
      <c r="UQ93" s="92">
        <v>0</v>
      </c>
      <c r="UR93" s="92">
        <v>0</v>
      </c>
      <c r="US93" s="92">
        <v>0</v>
      </c>
      <c r="UT93" s="92">
        <v>0</v>
      </c>
      <c r="UU93" s="92">
        <v>0</v>
      </c>
      <c r="UV93" s="92">
        <v>0</v>
      </c>
      <c r="UW93" s="92">
        <v>0</v>
      </c>
      <c r="UX93" s="92">
        <v>0</v>
      </c>
      <c r="UY93" s="92">
        <v>0</v>
      </c>
      <c r="UZ93" s="92">
        <v>0</v>
      </c>
      <c r="VA93" s="92">
        <v>0</v>
      </c>
      <c r="VB93" s="92">
        <v>0</v>
      </c>
      <c r="VC93" s="92">
        <v>0</v>
      </c>
      <c r="VD93" s="92">
        <v>0</v>
      </c>
      <c r="VE93" s="92">
        <v>0</v>
      </c>
      <c r="VF93" s="92">
        <v>0</v>
      </c>
      <c r="VG93" s="92">
        <v>0</v>
      </c>
      <c r="VH93" s="92">
        <v>0</v>
      </c>
      <c r="VI93" s="92">
        <v>0</v>
      </c>
      <c r="VJ93" s="92">
        <v>0</v>
      </c>
      <c r="VK93" s="92">
        <v>0</v>
      </c>
      <c r="VL93" s="92">
        <v>0</v>
      </c>
      <c r="VM93" s="92">
        <v>0</v>
      </c>
      <c r="VN93" s="92">
        <v>0</v>
      </c>
      <c r="VO93" s="92">
        <v>0</v>
      </c>
      <c r="VP93" s="92">
        <v>0</v>
      </c>
      <c r="VQ93" s="92">
        <v>0</v>
      </c>
      <c r="VR93" s="92">
        <v>0</v>
      </c>
      <c r="VS93" s="92">
        <v>0</v>
      </c>
      <c r="VT93" s="92">
        <v>0</v>
      </c>
      <c r="VU93" s="92">
        <v>0</v>
      </c>
      <c r="VV93" s="92">
        <v>0</v>
      </c>
      <c r="VW93" s="92">
        <v>0</v>
      </c>
      <c r="VX93" s="92">
        <v>0</v>
      </c>
      <c r="VY93" s="92">
        <v>0</v>
      </c>
      <c r="VZ93" s="92">
        <v>0</v>
      </c>
      <c r="WA93" s="92">
        <v>0</v>
      </c>
      <c r="WB93" s="92">
        <v>0</v>
      </c>
      <c r="WC93" s="92">
        <v>0.49207218888888898</v>
      </c>
    </row>
    <row r="94" spans="2:601" ht="13.5" customHeight="1">
      <c r="B94" s="851" t="s">
        <v>2785</v>
      </c>
      <c r="C94" s="92">
        <v>0</v>
      </c>
      <c r="D94" s="92">
        <v>44322.619299999998</v>
      </c>
      <c r="E94" s="92">
        <v>-147.16309899999999</v>
      </c>
      <c r="F94" s="92">
        <v>1950.1744200000001</v>
      </c>
      <c r="G94" s="92">
        <v>1.24141723E-2</v>
      </c>
      <c r="H94" s="92">
        <v>16.479195000000001</v>
      </c>
      <c r="I94" s="92">
        <v>0.65476362499999996</v>
      </c>
      <c r="J94" s="92">
        <v>0.274725997</v>
      </c>
      <c r="K94" s="92">
        <v>10.974595900000001</v>
      </c>
      <c r="L94" s="92">
        <v>1.3374059599999999</v>
      </c>
      <c r="M94" s="92">
        <v>9.6723748900000003E-2</v>
      </c>
      <c r="N94" s="92">
        <v>0</v>
      </c>
      <c r="O94" s="92">
        <v>0.69886060999999999</v>
      </c>
      <c r="P94" s="92">
        <v>1.7636730699999999E-2</v>
      </c>
      <c r="Q94" s="92">
        <v>7.4000268499999997E-3</v>
      </c>
      <c r="R94" s="92">
        <v>0.29561203800000002</v>
      </c>
      <c r="S94" s="92">
        <v>3.6024406100000003E-2</v>
      </c>
      <c r="T94" s="92">
        <v>6.7764710700000004</v>
      </c>
      <c r="U94" s="92">
        <v>0.43150782900000001</v>
      </c>
      <c r="V94" s="92">
        <v>0.29280880199999998</v>
      </c>
      <c r="W94" s="92">
        <v>0.34714249600000002</v>
      </c>
      <c r="X94" s="92">
        <v>0</v>
      </c>
      <c r="Y94" s="92">
        <v>4.6341803600000002E-2</v>
      </c>
      <c r="Z94" s="92">
        <v>4.1571754499999999E-8</v>
      </c>
      <c r="AA94" s="92">
        <v>3.28118702E-6</v>
      </c>
      <c r="AB94" s="92">
        <v>1.71807866E-6</v>
      </c>
      <c r="AC94" s="92">
        <v>1.1817662099999999E-3</v>
      </c>
      <c r="AD94" s="92">
        <v>0</v>
      </c>
      <c r="AE94" s="92">
        <v>1.87796714</v>
      </c>
      <c r="AF94" s="92">
        <v>2.4130007899999999</v>
      </c>
      <c r="AG94" s="92">
        <v>0</v>
      </c>
      <c r="AH94" s="92">
        <v>0</v>
      </c>
      <c r="AI94" s="92">
        <v>0</v>
      </c>
      <c r="AJ94" s="92">
        <v>0</v>
      </c>
      <c r="AK94" s="92">
        <v>0</v>
      </c>
      <c r="AL94" s="92">
        <v>0</v>
      </c>
      <c r="AM94" s="92">
        <v>0</v>
      </c>
      <c r="AN94" s="92">
        <v>4.7288911000000003E-3</v>
      </c>
      <c r="AO94" s="92">
        <v>2.4630796099999998E-4</v>
      </c>
      <c r="AP94" s="92">
        <v>6.2367549099999996E-4</v>
      </c>
      <c r="AQ94" s="92">
        <v>0</v>
      </c>
      <c r="AR94" s="92">
        <v>0</v>
      </c>
      <c r="AS94" s="92">
        <v>0</v>
      </c>
      <c r="AT94" s="92">
        <v>1.93863808E-3</v>
      </c>
      <c r="AU94" s="92">
        <v>0</v>
      </c>
      <c r="AV94" s="92">
        <v>0</v>
      </c>
      <c r="AW94" s="92">
        <v>3.3795070400000001E-6</v>
      </c>
      <c r="AX94" s="92">
        <v>0</v>
      </c>
      <c r="AY94" s="92">
        <v>0</v>
      </c>
      <c r="AZ94" s="92">
        <v>0</v>
      </c>
      <c r="BA94" s="92">
        <v>0</v>
      </c>
      <c r="BB94" s="92">
        <v>0</v>
      </c>
      <c r="BC94" s="92">
        <v>0</v>
      </c>
      <c r="BD94" s="92">
        <v>0</v>
      </c>
      <c r="BE94" s="92">
        <v>0</v>
      </c>
      <c r="BF94" s="92">
        <v>0</v>
      </c>
      <c r="BG94" s="92">
        <v>0</v>
      </c>
      <c r="BH94" s="92">
        <v>0</v>
      </c>
      <c r="BI94" s="92">
        <v>0</v>
      </c>
      <c r="BJ94" s="92">
        <v>0</v>
      </c>
      <c r="BK94" s="92">
        <v>0</v>
      </c>
      <c r="BL94" s="92">
        <v>0</v>
      </c>
      <c r="BM94" s="92">
        <v>0</v>
      </c>
      <c r="BN94" s="92">
        <v>0</v>
      </c>
      <c r="BO94" s="92">
        <v>0</v>
      </c>
      <c r="BP94" s="92">
        <v>0.97838743500000003</v>
      </c>
      <c r="BQ94" s="92">
        <v>6.2280942999999998E-6</v>
      </c>
      <c r="BR94" s="92">
        <v>8.2674847699999998E-3</v>
      </c>
      <c r="BS94" s="92">
        <v>3.2848985100000002E-4</v>
      </c>
      <c r="BT94" s="92">
        <v>1.3782791E-4</v>
      </c>
      <c r="BU94" s="92">
        <v>5.5058699499999997E-3</v>
      </c>
      <c r="BV94" s="92">
        <v>6.7096623299999999E-4</v>
      </c>
      <c r="BW94" s="92">
        <v>4.8525557399999997E-5</v>
      </c>
      <c r="BX94" s="92">
        <v>0</v>
      </c>
      <c r="BY94" s="92">
        <v>3.5061296800000002E-4</v>
      </c>
      <c r="BZ94" s="92">
        <v>8.8482114899999994E-6</v>
      </c>
      <c r="CA94" s="92">
        <v>3.7125362900000002E-6</v>
      </c>
      <c r="CB94" s="92">
        <v>1.48306275E-4</v>
      </c>
      <c r="CC94" s="92">
        <v>1.8073166199999999E-5</v>
      </c>
      <c r="CD94" s="92">
        <v>3.3997031700000002E-3</v>
      </c>
      <c r="CE94" s="92">
        <v>2.1648414299999999E-4</v>
      </c>
      <c r="CF94" s="92">
        <v>1.4689991299999999E-4</v>
      </c>
      <c r="CG94" s="92">
        <v>1.7415870800000001E-4</v>
      </c>
      <c r="CH94" s="92">
        <v>0</v>
      </c>
      <c r="CI94" s="92">
        <v>2.32493248E-5</v>
      </c>
      <c r="CJ94" s="92">
        <v>2.0856228E-11</v>
      </c>
      <c r="CK94" s="92">
        <v>1.64614617E-9</v>
      </c>
      <c r="CL94" s="92">
        <v>8.6194678900000003E-10</v>
      </c>
      <c r="CM94" s="92">
        <v>5.9288297799999995E-7</v>
      </c>
      <c r="CN94" s="92">
        <v>0</v>
      </c>
      <c r="CO94" s="92">
        <v>9.4216160100000005E-4</v>
      </c>
      <c r="CP94" s="92">
        <v>1.21058385E-3</v>
      </c>
      <c r="CQ94" s="92">
        <v>0</v>
      </c>
      <c r="CR94" s="92">
        <v>0</v>
      </c>
      <c r="CS94" s="92">
        <v>0</v>
      </c>
      <c r="CT94" s="92">
        <v>0</v>
      </c>
      <c r="CU94" s="92">
        <v>0</v>
      </c>
      <c r="CV94" s="92">
        <v>0</v>
      </c>
      <c r="CW94" s="92">
        <v>0</v>
      </c>
      <c r="CX94" s="92">
        <v>2.37244812E-6</v>
      </c>
      <c r="CY94" s="92">
        <v>1.235708E-7</v>
      </c>
      <c r="CZ94" s="92">
        <v>3.1289317400000002E-7</v>
      </c>
      <c r="DA94" s="92">
        <v>0</v>
      </c>
      <c r="DB94" s="92">
        <v>0</v>
      </c>
      <c r="DC94" s="92">
        <v>0</v>
      </c>
      <c r="DD94" s="92">
        <v>9.7259974599999994E-7</v>
      </c>
      <c r="DE94" s="92">
        <v>0</v>
      </c>
      <c r="DF94" s="92">
        <v>0</v>
      </c>
      <c r="DG94" s="92">
        <v>1.69547257E-9</v>
      </c>
      <c r="DH94" s="92">
        <v>0</v>
      </c>
      <c r="DI94" s="92">
        <v>0</v>
      </c>
      <c r="DJ94" s="92">
        <v>0</v>
      </c>
      <c r="DK94" s="92">
        <v>0</v>
      </c>
      <c r="DL94" s="92">
        <v>0</v>
      </c>
      <c r="DM94" s="92">
        <v>0</v>
      </c>
      <c r="DN94" s="92">
        <v>0</v>
      </c>
      <c r="DO94" s="92">
        <v>0</v>
      </c>
      <c r="DP94" s="92">
        <v>0</v>
      </c>
      <c r="DQ94" s="92">
        <v>0</v>
      </c>
      <c r="DR94" s="92">
        <v>0</v>
      </c>
      <c r="DS94" s="92">
        <v>0</v>
      </c>
      <c r="DT94" s="92">
        <v>0</v>
      </c>
      <c r="DU94" s="92">
        <v>0</v>
      </c>
      <c r="DV94" s="92">
        <v>0</v>
      </c>
      <c r="DW94" s="92">
        <v>0</v>
      </c>
      <c r="DX94" s="92">
        <v>0</v>
      </c>
      <c r="DY94" s="92">
        <v>0</v>
      </c>
      <c r="DZ94" s="92">
        <v>35132.938199999997</v>
      </c>
      <c r="EA94" s="92">
        <v>0.57190899900000003</v>
      </c>
      <c r="EB94" s="92">
        <v>2968.8535299999999</v>
      </c>
      <c r="EC94" s="92">
        <v>117.960696</v>
      </c>
      <c r="ED94" s="92">
        <v>49.4939982</v>
      </c>
      <c r="EE94" s="92">
        <v>1647.6314400000001</v>
      </c>
      <c r="EF94" s="92">
        <v>200.78662800000001</v>
      </c>
      <c r="EG94" s="92">
        <v>33.108547000000002</v>
      </c>
      <c r="EH94" s="92">
        <v>0</v>
      </c>
      <c r="EI94" s="92">
        <v>113.314937</v>
      </c>
      <c r="EJ94" s="92">
        <v>2.8596618399999998</v>
      </c>
      <c r="EK94" s="92">
        <v>1.1998581100000001</v>
      </c>
      <c r="EL94" s="92">
        <v>39.055115499999999</v>
      </c>
      <c r="EM94" s="92">
        <v>4.7594047599999998</v>
      </c>
      <c r="EN94" s="92">
        <v>1220.83331</v>
      </c>
      <c r="EO94" s="92">
        <v>65.653795400000007</v>
      </c>
      <c r="EP94" s="92">
        <v>36.926118000000002</v>
      </c>
      <c r="EQ94" s="92">
        <v>33.355381199999997</v>
      </c>
      <c r="ER94" s="92">
        <v>0</v>
      </c>
      <c r="ES94" s="92">
        <v>4.1744159200000004</v>
      </c>
      <c r="ET94" s="92">
        <v>6.32502937E-6</v>
      </c>
      <c r="EU94" s="92">
        <v>3.0217999999999998E-4</v>
      </c>
      <c r="EV94" s="92">
        <v>2.0288660399999999E-4</v>
      </c>
      <c r="EW94" s="92">
        <v>2.0126140399999999E-2</v>
      </c>
      <c r="EX94" s="92">
        <v>0</v>
      </c>
      <c r="EY94" s="92">
        <v>248.15570399999999</v>
      </c>
      <c r="EZ94" s="92">
        <v>186.00162900000001</v>
      </c>
      <c r="FA94" s="92">
        <v>0</v>
      </c>
      <c r="FB94" s="92">
        <v>0</v>
      </c>
      <c r="FC94" s="92">
        <v>0</v>
      </c>
      <c r="FD94" s="92">
        <v>0</v>
      </c>
      <c r="FE94" s="92">
        <v>0</v>
      </c>
      <c r="FF94" s="92">
        <v>0</v>
      </c>
      <c r="FG94" s="92">
        <v>0</v>
      </c>
      <c r="FH94" s="92">
        <v>1.3357545500000001</v>
      </c>
      <c r="FI94" s="92">
        <v>7.88155917E-3</v>
      </c>
      <c r="FJ94" s="92">
        <v>1.74713209E-2</v>
      </c>
      <c r="FK94" s="92">
        <v>0</v>
      </c>
      <c r="FL94" s="92">
        <v>0</v>
      </c>
      <c r="FM94" s="92">
        <v>0</v>
      </c>
      <c r="FN94" s="92">
        <v>8.53190744E-2</v>
      </c>
      <c r="FO94" s="92">
        <v>0</v>
      </c>
      <c r="FP94" s="92">
        <v>0</v>
      </c>
      <c r="FQ94" s="92">
        <v>2.16507443E-4</v>
      </c>
      <c r="FR94" s="92">
        <v>0</v>
      </c>
      <c r="FS94" s="92">
        <v>0</v>
      </c>
      <c r="FT94" s="92">
        <v>0</v>
      </c>
      <c r="FU94" s="92">
        <v>0</v>
      </c>
      <c r="FV94" s="92">
        <v>0</v>
      </c>
      <c r="FW94" s="92">
        <v>0</v>
      </c>
      <c r="FX94" s="92">
        <v>0</v>
      </c>
      <c r="FY94" s="92">
        <v>0</v>
      </c>
      <c r="FZ94" s="92">
        <v>0</v>
      </c>
      <c r="GA94" s="92">
        <v>0</v>
      </c>
      <c r="GB94" s="92">
        <v>0</v>
      </c>
      <c r="GC94" s="92">
        <v>0</v>
      </c>
      <c r="GD94" s="92">
        <v>0</v>
      </c>
      <c r="GE94" s="92">
        <v>0</v>
      </c>
      <c r="GF94" s="92">
        <v>0</v>
      </c>
      <c r="GG94" s="92">
        <v>0</v>
      </c>
      <c r="GH94" s="92">
        <v>0</v>
      </c>
      <c r="GI94" s="92">
        <v>0</v>
      </c>
      <c r="GJ94" s="92">
        <v>0.83433122299999996</v>
      </c>
      <c r="GK94" s="92">
        <v>1.35816006E-5</v>
      </c>
      <c r="GL94" s="92">
        <v>7.0503844199999999E-2</v>
      </c>
      <c r="GM94" s="92">
        <v>2.8013111500000002E-3</v>
      </c>
      <c r="GN94" s="92">
        <v>1.17537531E-3</v>
      </c>
      <c r="GO94" s="92">
        <v>3.9127679800000002E-2</v>
      </c>
      <c r="GP94" s="92">
        <v>4.7682477400000003E-3</v>
      </c>
      <c r="GQ94" s="92">
        <v>7.8625631399999998E-4</v>
      </c>
      <c r="GR94" s="92">
        <v>0</v>
      </c>
      <c r="GS94" s="92">
        <v>2.69098443E-3</v>
      </c>
      <c r="GT94" s="92">
        <v>6.7910777800000004E-5</v>
      </c>
      <c r="GU94" s="92">
        <v>2.8494032700000001E-5</v>
      </c>
      <c r="GV94" s="92">
        <v>9.2747444400000003E-4</v>
      </c>
      <c r="GW94" s="92">
        <v>1.13025559E-4</v>
      </c>
      <c r="GX94" s="92">
        <v>2.89921481E-2</v>
      </c>
      <c r="GY94" s="92">
        <v>1.55913551E-3</v>
      </c>
      <c r="GZ94" s="92">
        <v>8.7691536199999999E-4</v>
      </c>
      <c r="HA94" s="92">
        <v>7.9211809200000003E-4</v>
      </c>
      <c r="HB94" s="92">
        <v>0</v>
      </c>
      <c r="HC94" s="92">
        <v>9.9133340900000002E-5</v>
      </c>
      <c r="HD94" s="92">
        <v>1.50205755E-10</v>
      </c>
      <c r="HE94" s="92">
        <v>7.1761208200000002E-9</v>
      </c>
      <c r="HF94" s="92">
        <v>4.8181176099999998E-9</v>
      </c>
      <c r="HG94" s="92">
        <v>4.7795226399999997E-7</v>
      </c>
      <c r="HH94" s="92">
        <v>0</v>
      </c>
      <c r="HI94" s="92">
        <v>5.8931607500000002E-3</v>
      </c>
      <c r="HJ94" s="92">
        <v>4.4171360200000002E-3</v>
      </c>
      <c r="HK94" s="92">
        <v>0</v>
      </c>
      <c r="HL94" s="92">
        <v>0</v>
      </c>
      <c r="HM94" s="92">
        <v>0</v>
      </c>
      <c r="HN94" s="92">
        <v>0</v>
      </c>
      <c r="HO94" s="92">
        <v>0</v>
      </c>
      <c r="HP94" s="92">
        <v>0</v>
      </c>
      <c r="HQ94" s="92">
        <v>0</v>
      </c>
      <c r="HR94" s="92">
        <v>3.1721278799999997E-5</v>
      </c>
      <c r="HS94" s="92">
        <v>1.8716996799999999E-7</v>
      </c>
      <c r="HT94" s="92">
        <v>4.1490604800000001E-7</v>
      </c>
      <c r="HU94" s="92">
        <v>0</v>
      </c>
      <c r="HV94" s="92">
        <v>0</v>
      </c>
      <c r="HW94" s="92">
        <v>0</v>
      </c>
      <c r="HX94" s="92">
        <v>2.0261433100000002E-6</v>
      </c>
      <c r="HY94" s="92">
        <v>0</v>
      </c>
      <c r="HZ94" s="92">
        <v>0</v>
      </c>
      <c r="IA94" s="92">
        <v>5.1415830500000001E-9</v>
      </c>
      <c r="IB94" s="92">
        <v>0</v>
      </c>
      <c r="IC94" s="92">
        <v>0</v>
      </c>
      <c r="ID94" s="92">
        <v>0</v>
      </c>
      <c r="IE94" s="92">
        <v>0</v>
      </c>
      <c r="IF94" s="92">
        <v>0</v>
      </c>
      <c r="IG94" s="92">
        <v>0</v>
      </c>
      <c r="IH94" s="92">
        <v>0</v>
      </c>
      <c r="II94" s="92">
        <v>0</v>
      </c>
      <c r="IJ94" s="92">
        <v>0</v>
      </c>
      <c r="IK94" s="92">
        <v>0</v>
      </c>
      <c r="IL94" s="92">
        <v>0</v>
      </c>
      <c r="IM94" s="92">
        <v>0</v>
      </c>
      <c r="IN94" s="92">
        <v>0</v>
      </c>
      <c r="IO94" s="92">
        <v>0</v>
      </c>
      <c r="IP94" s="92">
        <v>0</v>
      </c>
      <c r="IQ94" s="92">
        <v>0</v>
      </c>
      <c r="IR94" s="92">
        <v>0</v>
      </c>
      <c r="IS94" s="92">
        <v>0</v>
      </c>
      <c r="IT94" s="92">
        <v>1993.2537400000001</v>
      </c>
      <c r="IU94" s="92">
        <v>42109.101499999997</v>
      </c>
      <c r="IV94" s="92">
        <v>659.42134699999997</v>
      </c>
      <c r="IW94" s="92">
        <v>32</v>
      </c>
      <c r="IX94" s="92">
        <v>1</v>
      </c>
      <c r="IY94" s="92">
        <v>0</v>
      </c>
      <c r="IZ94" s="92">
        <v>1</v>
      </c>
      <c r="JA94" s="92">
        <v>0</v>
      </c>
      <c r="JB94" s="92">
        <v>-72546.525699999998</v>
      </c>
      <c r="JC94" s="92">
        <v>-3434.0232500000002</v>
      </c>
      <c r="JD94" s="92">
        <v>-144.603634</v>
      </c>
      <c r="JE94" s="92">
        <v>-43.486603700000003</v>
      </c>
      <c r="JF94" s="92">
        <v>-2.0584584399999999</v>
      </c>
      <c r="JG94" s="92">
        <v>5.0378859999999998E-2</v>
      </c>
      <c r="JH94" s="92">
        <v>1.06429427</v>
      </c>
      <c r="JI94" s="92">
        <v>21.1258108</v>
      </c>
      <c r="JJ94" s="92">
        <v>0</v>
      </c>
      <c r="JK94" s="92">
        <v>0</v>
      </c>
      <c r="JL94" s="92">
        <v>0</v>
      </c>
      <c r="JM94" s="92">
        <v>0</v>
      </c>
      <c r="JN94" s="92">
        <v>0</v>
      </c>
      <c r="JO94" s="92">
        <v>0</v>
      </c>
      <c r="JP94" s="92">
        <v>0</v>
      </c>
      <c r="JQ94" s="92">
        <v>0</v>
      </c>
      <c r="JR94" s="92">
        <v>0</v>
      </c>
      <c r="JS94" s="92">
        <v>0</v>
      </c>
      <c r="JT94" s="92">
        <v>0</v>
      </c>
      <c r="JU94" s="92">
        <v>0</v>
      </c>
      <c r="JV94" s="92">
        <v>0</v>
      </c>
      <c r="JW94" s="92">
        <v>0</v>
      </c>
      <c r="JX94" s="92">
        <v>0</v>
      </c>
      <c r="JY94" s="92">
        <v>0</v>
      </c>
      <c r="JZ94" s="92">
        <v>0</v>
      </c>
      <c r="KA94" s="92">
        <v>0</v>
      </c>
      <c r="KB94" s="92">
        <v>0</v>
      </c>
      <c r="KC94" s="92">
        <v>0</v>
      </c>
      <c r="KD94" s="92">
        <v>0</v>
      </c>
      <c r="KE94" s="92">
        <v>0</v>
      </c>
      <c r="KF94" s="92">
        <v>0</v>
      </c>
      <c r="KG94" s="92">
        <v>0</v>
      </c>
      <c r="KH94" s="92">
        <v>0</v>
      </c>
      <c r="KI94" s="92">
        <v>0</v>
      </c>
      <c r="KJ94" s="92">
        <v>0</v>
      </c>
      <c r="KK94" s="92">
        <v>0</v>
      </c>
      <c r="KL94" s="92">
        <v>0</v>
      </c>
      <c r="KM94" s="92">
        <v>0</v>
      </c>
      <c r="KN94" s="92">
        <v>0</v>
      </c>
      <c r="KO94" s="92">
        <v>0</v>
      </c>
      <c r="KP94" s="92">
        <v>0</v>
      </c>
      <c r="KQ94" s="92">
        <v>0</v>
      </c>
      <c r="KR94" s="92">
        <v>0</v>
      </c>
      <c r="KS94" s="92">
        <v>0</v>
      </c>
      <c r="KT94" s="92">
        <v>0</v>
      </c>
      <c r="KU94" s="92">
        <v>0</v>
      </c>
      <c r="KV94" s="92">
        <v>0</v>
      </c>
      <c r="KW94" s="92">
        <v>0</v>
      </c>
      <c r="KX94" s="92">
        <v>0</v>
      </c>
      <c r="KY94" s="92">
        <v>0</v>
      </c>
      <c r="KZ94" s="92">
        <v>0</v>
      </c>
      <c r="LA94" s="92">
        <v>0</v>
      </c>
      <c r="LB94" s="92">
        <v>0</v>
      </c>
      <c r="LC94" s="92">
        <v>0.77378999100000001</v>
      </c>
      <c r="LD94" s="92">
        <v>1.9106458600000001E-2</v>
      </c>
      <c r="LE94" s="92">
        <v>8.0166959299999997E-3</v>
      </c>
      <c r="LF94" s="92">
        <v>0.32024643000000003</v>
      </c>
      <c r="LG94" s="92">
        <v>3.9026446700000002E-2</v>
      </c>
      <c r="LH94" s="92">
        <v>8.1992866699999993</v>
      </c>
      <c r="LI94" s="92">
        <v>0</v>
      </c>
      <c r="LJ94" s="92">
        <v>11.489479299999999</v>
      </c>
      <c r="LK94" s="92">
        <v>7.3253176099999999</v>
      </c>
      <c r="LL94" s="92">
        <v>2.1686037599999999</v>
      </c>
      <c r="LM94" s="92">
        <v>0.24095597299999999</v>
      </c>
      <c r="LN94" s="92">
        <v>0</v>
      </c>
      <c r="LO94" s="92">
        <v>0.452562627</v>
      </c>
      <c r="LP94" s="92">
        <v>0</v>
      </c>
      <c r="LQ94" s="92">
        <v>0.31188310200000002</v>
      </c>
      <c r="LR94" s="92">
        <v>0</v>
      </c>
      <c r="LS94" s="92">
        <v>0</v>
      </c>
      <c r="LT94" s="92">
        <v>0</v>
      </c>
      <c r="LU94" s="92">
        <v>0</v>
      </c>
      <c r="LV94" s="92">
        <v>0</v>
      </c>
      <c r="LW94" s="92">
        <v>0</v>
      </c>
      <c r="LX94" s="92">
        <v>0</v>
      </c>
      <c r="LY94" s="92">
        <v>0</v>
      </c>
      <c r="LZ94" s="92">
        <v>0</v>
      </c>
      <c r="MA94" s="92">
        <v>0</v>
      </c>
      <c r="MB94" s="92">
        <v>0</v>
      </c>
      <c r="MC94" s="92">
        <v>0</v>
      </c>
      <c r="MD94" s="92">
        <v>0</v>
      </c>
      <c r="ME94" s="92">
        <v>0</v>
      </c>
      <c r="MF94" s="92">
        <v>0</v>
      </c>
      <c r="MG94" s="92">
        <v>0</v>
      </c>
      <c r="MH94" s="92">
        <v>0</v>
      </c>
      <c r="MI94" s="92">
        <v>0</v>
      </c>
      <c r="MJ94" s="92">
        <v>0</v>
      </c>
      <c r="MK94" s="92">
        <v>0</v>
      </c>
      <c r="ML94" s="92">
        <v>0</v>
      </c>
      <c r="MM94" s="92">
        <v>0</v>
      </c>
      <c r="MN94" s="92">
        <v>0</v>
      </c>
      <c r="MO94" s="92">
        <v>0</v>
      </c>
      <c r="MP94" s="92">
        <v>0</v>
      </c>
      <c r="MQ94" s="92">
        <v>0</v>
      </c>
      <c r="MR94" s="92">
        <v>0</v>
      </c>
      <c r="MS94" s="92">
        <v>0</v>
      </c>
      <c r="MT94" s="92">
        <v>0</v>
      </c>
      <c r="MU94" s="92">
        <v>0</v>
      </c>
      <c r="MV94" s="92">
        <v>0</v>
      </c>
      <c r="MW94" s="92">
        <v>0</v>
      </c>
      <c r="MX94" s="92">
        <v>0</v>
      </c>
      <c r="MY94" s="92">
        <v>0</v>
      </c>
      <c r="MZ94" s="92">
        <v>0</v>
      </c>
      <c r="NA94" s="92">
        <v>0</v>
      </c>
      <c r="NB94" s="92">
        <v>0</v>
      </c>
      <c r="NC94" s="92">
        <v>0</v>
      </c>
      <c r="ND94" s="92">
        <v>0</v>
      </c>
      <c r="NE94" s="92">
        <v>0</v>
      </c>
      <c r="NF94" s="92">
        <v>0</v>
      </c>
      <c r="NG94" s="92">
        <v>0</v>
      </c>
      <c r="NH94" s="92">
        <v>0</v>
      </c>
      <c r="NI94" s="92">
        <v>0</v>
      </c>
      <c r="NJ94" s="92">
        <v>0</v>
      </c>
      <c r="NK94" s="92">
        <v>0</v>
      </c>
      <c r="NL94" s="92">
        <v>0</v>
      </c>
      <c r="NM94" s="92">
        <v>2.4683654499999999E-2</v>
      </c>
      <c r="NN94" s="92">
        <v>6.0948994999999995E-4</v>
      </c>
      <c r="NO94" s="92">
        <v>2.5573004899999999E-4</v>
      </c>
      <c r="NP94" s="92">
        <v>1.0215759200000001E-2</v>
      </c>
      <c r="NQ94" s="92">
        <v>1.2449312300000001E-3</v>
      </c>
      <c r="NR94" s="92">
        <v>0.26155463600000001</v>
      </c>
      <c r="NS94" s="92">
        <v>0</v>
      </c>
      <c r="NT94" s="92">
        <v>0.366510734</v>
      </c>
      <c r="NU94" s="92">
        <v>0.233675301</v>
      </c>
      <c r="NV94" s="92">
        <v>6.9177769900000005E-2</v>
      </c>
      <c r="NW94" s="92">
        <v>7.6864188700000004E-3</v>
      </c>
      <c r="NX94" s="92">
        <v>0</v>
      </c>
      <c r="NY94" s="92">
        <v>1.44366038E-2</v>
      </c>
      <c r="NZ94" s="92">
        <v>0</v>
      </c>
      <c r="OA94" s="92">
        <v>9.9489717199999998E-3</v>
      </c>
      <c r="OB94" s="92">
        <v>0</v>
      </c>
      <c r="OC94" s="92">
        <v>0</v>
      </c>
      <c r="OD94" s="92">
        <v>0</v>
      </c>
      <c r="OE94" s="92">
        <v>0</v>
      </c>
      <c r="OF94" s="92">
        <v>0</v>
      </c>
      <c r="OG94" s="92">
        <v>0</v>
      </c>
      <c r="OH94" s="92">
        <v>0</v>
      </c>
      <c r="OI94" s="92">
        <v>0</v>
      </c>
      <c r="OJ94" s="92">
        <v>0</v>
      </c>
      <c r="OK94" s="92">
        <v>0</v>
      </c>
      <c r="OL94" s="92">
        <v>0</v>
      </c>
      <c r="OM94" s="92">
        <v>0</v>
      </c>
      <c r="ON94" s="92">
        <v>0</v>
      </c>
      <c r="OO94" s="92">
        <v>0</v>
      </c>
      <c r="OP94" s="92">
        <v>0</v>
      </c>
      <c r="OQ94" s="92">
        <v>0</v>
      </c>
      <c r="OR94" s="92">
        <v>0</v>
      </c>
      <c r="OS94" s="92">
        <v>0</v>
      </c>
      <c r="OT94" s="92">
        <v>0</v>
      </c>
      <c r="OU94" s="92">
        <v>0</v>
      </c>
      <c r="OV94" s="92">
        <v>0</v>
      </c>
      <c r="OW94" s="92">
        <v>0</v>
      </c>
      <c r="OX94" s="92">
        <v>0</v>
      </c>
      <c r="OY94" s="92">
        <v>0</v>
      </c>
      <c r="OZ94" s="92">
        <v>0</v>
      </c>
      <c r="PA94" s="92">
        <v>0</v>
      </c>
      <c r="PB94" s="92">
        <v>0</v>
      </c>
      <c r="PC94" s="92">
        <v>0</v>
      </c>
      <c r="PD94" s="92">
        <v>0</v>
      </c>
      <c r="PE94" s="92">
        <v>0</v>
      </c>
      <c r="PF94" s="92">
        <v>0</v>
      </c>
      <c r="PG94" s="92">
        <v>0</v>
      </c>
      <c r="PH94" s="92">
        <v>0</v>
      </c>
      <c r="PI94" s="92">
        <v>0</v>
      </c>
      <c r="PJ94" s="92">
        <v>0</v>
      </c>
      <c r="PK94" s="92">
        <v>0</v>
      </c>
      <c r="PL94" s="92">
        <v>0</v>
      </c>
      <c r="PM94" s="92">
        <v>0</v>
      </c>
      <c r="PN94" s="92">
        <v>0</v>
      </c>
      <c r="PO94" s="92">
        <v>0</v>
      </c>
      <c r="PP94" s="92">
        <v>0</v>
      </c>
      <c r="PQ94" s="92">
        <v>0</v>
      </c>
      <c r="PR94" s="92">
        <v>0</v>
      </c>
      <c r="PS94" s="92">
        <v>0</v>
      </c>
      <c r="PT94" s="92">
        <v>0</v>
      </c>
      <c r="PU94" s="92">
        <v>0</v>
      </c>
      <c r="PV94" s="92">
        <v>0</v>
      </c>
      <c r="PW94" s="92">
        <v>125.46416600000001</v>
      </c>
      <c r="PX94" s="92">
        <v>3.0979670600000002</v>
      </c>
      <c r="PY94" s="92">
        <v>1.2998463200000001</v>
      </c>
      <c r="PZ94" s="92">
        <v>42.309997600000003</v>
      </c>
      <c r="QA94" s="92">
        <v>5.1560570600000002</v>
      </c>
      <c r="QB94" s="92">
        <v>1247.51917</v>
      </c>
      <c r="QC94" s="92">
        <v>0</v>
      </c>
      <c r="QD94" s="92">
        <v>262.41511200000002</v>
      </c>
      <c r="QE94" s="92">
        <v>410.78476599999999</v>
      </c>
      <c r="QF94" s="92">
        <v>52.080320399999998</v>
      </c>
      <c r="QG94" s="92">
        <v>5.7867022700000001</v>
      </c>
      <c r="QH94" s="92">
        <v>0</v>
      </c>
      <c r="QI94" s="92">
        <v>10.780222800000001</v>
      </c>
      <c r="QJ94" s="92">
        <v>0</v>
      </c>
      <c r="QK94" s="92">
        <v>46.823446799999999</v>
      </c>
      <c r="QL94" s="92">
        <v>0</v>
      </c>
      <c r="QM94" s="92">
        <v>0</v>
      </c>
      <c r="QN94" s="92">
        <v>0</v>
      </c>
      <c r="QO94" s="92">
        <v>0</v>
      </c>
      <c r="QP94" s="92">
        <v>0</v>
      </c>
      <c r="QQ94" s="92">
        <v>0</v>
      </c>
      <c r="QR94" s="92">
        <v>0</v>
      </c>
      <c r="QS94" s="92">
        <v>0</v>
      </c>
      <c r="QT94" s="92">
        <v>0</v>
      </c>
      <c r="QU94" s="92">
        <v>0</v>
      </c>
      <c r="QV94" s="92">
        <v>0</v>
      </c>
      <c r="QW94" s="92">
        <v>0</v>
      </c>
      <c r="QX94" s="92">
        <v>0</v>
      </c>
      <c r="QY94" s="92">
        <v>0</v>
      </c>
      <c r="QZ94" s="92">
        <v>0</v>
      </c>
      <c r="RA94" s="92">
        <v>0</v>
      </c>
      <c r="RB94" s="92">
        <v>0</v>
      </c>
      <c r="RC94" s="92">
        <v>0</v>
      </c>
      <c r="RD94" s="92">
        <v>0</v>
      </c>
      <c r="RE94" s="92">
        <v>0</v>
      </c>
      <c r="RF94" s="92">
        <v>0</v>
      </c>
      <c r="RG94" s="92">
        <v>0</v>
      </c>
      <c r="RH94" s="92">
        <v>0</v>
      </c>
      <c r="RI94" s="92">
        <v>0</v>
      </c>
      <c r="RJ94" s="92">
        <v>0</v>
      </c>
      <c r="RK94" s="92">
        <v>0</v>
      </c>
      <c r="RL94" s="92">
        <v>0</v>
      </c>
      <c r="RM94" s="92">
        <v>0</v>
      </c>
      <c r="RN94" s="92">
        <v>0</v>
      </c>
      <c r="RO94" s="92">
        <v>0</v>
      </c>
      <c r="RP94" s="92">
        <v>0</v>
      </c>
      <c r="RQ94" s="92">
        <v>0</v>
      </c>
      <c r="RR94" s="92">
        <v>0</v>
      </c>
      <c r="RS94" s="92">
        <v>0</v>
      </c>
      <c r="RT94" s="92">
        <v>0</v>
      </c>
      <c r="RU94" s="92">
        <v>0</v>
      </c>
      <c r="RV94" s="92">
        <v>0</v>
      </c>
      <c r="RW94" s="92">
        <v>0</v>
      </c>
      <c r="RX94" s="92">
        <v>0</v>
      </c>
      <c r="RY94" s="92">
        <v>0</v>
      </c>
      <c r="RZ94" s="92">
        <v>0</v>
      </c>
      <c r="SA94" s="92">
        <v>0</v>
      </c>
      <c r="SB94" s="92">
        <v>0</v>
      </c>
      <c r="SC94" s="92">
        <v>0</v>
      </c>
      <c r="SD94" s="92">
        <v>0</v>
      </c>
      <c r="SE94" s="92">
        <v>0</v>
      </c>
      <c r="SF94" s="92">
        <v>0</v>
      </c>
      <c r="SG94" s="92">
        <v>5.6680893900000001E-2</v>
      </c>
      <c r="SH94" s="92">
        <v>1.39956728E-3</v>
      </c>
      <c r="SI94" s="92">
        <v>5.8723102800000001E-4</v>
      </c>
      <c r="SJ94" s="92">
        <v>1.9114369900000001E-2</v>
      </c>
      <c r="SK94" s="92">
        <v>2.3293497400000002E-3</v>
      </c>
      <c r="SL94" s="92">
        <v>0.56359121400000001</v>
      </c>
      <c r="SM94" s="92">
        <v>0</v>
      </c>
      <c r="SN94" s="92">
        <v>0.118551165</v>
      </c>
      <c r="SO94" s="92">
        <v>0.18558006199999999</v>
      </c>
      <c r="SP94" s="92">
        <v>2.3528304600000001E-2</v>
      </c>
      <c r="SQ94" s="92">
        <v>2.6142560699999999E-3</v>
      </c>
      <c r="SR94" s="92">
        <v>0</v>
      </c>
      <c r="SS94" s="92">
        <v>4.87017675E-3</v>
      </c>
      <c r="ST94" s="92">
        <v>0</v>
      </c>
      <c r="SU94" s="92">
        <v>2.1153409000000001E-2</v>
      </c>
      <c r="SV94" s="92">
        <v>0</v>
      </c>
      <c r="SW94" s="92">
        <v>0</v>
      </c>
      <c r="SX94" s="92">
        <v>0</v>
      </c>
      <c r="SY94" s="92">
        <v>31.348275099999999</v>
      </c>
      <c r="SZ94" s="92">
        <v>2213.5177800000001</v>
      </c>
      <c r="TA94" s="92">
        <v>26.730634500000001</v>
      </c>
      <c r="TB94" s="92">
        <v>32</v>
      </c>
      <c r="TC94" s="92">
        <v>1</v>
      </c>
      <c r="TD94" s="92">
        <v>0</v>
      </c>
      <c r="TE94" s="92">
        <v>0</v>
      </c>
      <c r="TF94" s="92">
        <v>1</v>
      </c>
      <c r="TG94" s="92">
        <v>-81646.128700000001</v>
      </c>
      <c r="TH94" s="92">
        <v>-1156.2885699999999</v>
      </c>
      <c r="TI94" s="92">
        <v>-2.5594652999999998</v>
      </c>
      <c r="TJ94" s="92">
        <v>-104.90797499999999</v>
      </c>
      <c r="TK94" s="92">
        <v>-1.4857274199999999</v>
      </c>
      <c r="TL94" s="92">
        <v>1.9545785600000001E-2</v>
      </c>
      <c r="TM94" s="92">
        <v>1.38013794</v>
      </c>
      <c r="TN94" s="92">
        <v>70.610512700000001</v>
      </c>
      <c r="TO94" s="92">
        <v>0</v>
      </c>
      <c r="TP94" s="92">
        <v>0.23012873</v>
      </c>
      <c r="TQ94" s="92">
        <v>-171471651.20300001</v>
      </c>
      <c r="TR94" s="92">
        <v>6.2737431388888903E-2</v>
      </c>
      <c r="TS94" s="92">
        <v>0</v>
      </c>
      <c r="TT94" s="92">
        <v>0</v>
      </c>
      <c r="TU94" s="92">
        <v>0</v>
      </c>
      <c r="TV94" s="92">
        <v>0</v>
      </c>
      <c r="TW94" s="92">
        <v>0</v>
      </c>
      <c r="TX94" s="92">
        <v>0</v>
      </c>
      <c r="TY94" s="92">
        <v>0</v>
      </c>
      <c r="TZ94" s="92">
        <v>0</v>
      </c>
      <c r="UA94" s="92">
        <v>0</v>
      </c>
      <c r="UB94" s="92">
        <v>0</v>
      </c>
      <c r="UC94" s="92">
        <v>0</v>
      </c>
      <c r="UD94" s="92">
        <v>0</v>
      </c>
      <c r="UE94" s="92">
        <v>0</v>
      </c>
      <c r="UF94" s="92">
        <v>0</v>
      </c>
      <c r="UG94" s="92">
        <v>0</v>
      </c>
      <c r="UH94" s="92">
        <v>0</v>
      </c>
      <c r="UI94" s="92">
        <v>0</v>
      </c>
      <c r="UJ94" s="92">
        <v>0</v>
      </c>
      <c r="UK94" s="92">
        <v>0</v>
      </c>
      <c r="UL94" s="92">
        <v>0</v>
      </c>
      <c r="UM94" s="92">
        <v>0</v>
      </c>
      <c r="UN94" s="92">
        <v>0</v>
      </c>
      <c r="UO94" s="92">
        <v>0</v>
      </c>
      <c r="UP94" s="92">
        <v>0</v>
      </c>
      <c r="UQ94" s="92">
        <v>0</v>
      </c>
      <c r="UR94" s="92">
        <v>0</v>
      </c>
      <c r="US94" s="92">
        <v>0</v>
      </c>
      <c r="UT94" s="92">
        <v>0</v>
      </c>
      <c r="UU94" s="92">
        <v>0</v>
      </c>
      <c r="UV94" s="92">
        <v>0</v>
      </c>
      <c r="UW94" s="92">
        <v>0</v>
      </c>
      <c r="UX94" s="92">
        <v>0</v>
      </c>
      <c r="UY94" s="92">
        <v>0</v>
      </c>
      <c r="UZ94" s="92">
        <v>0</v>
      </c>
      <c r="VA94" s="92">
        <v>0</v>
      </c>
      <c r="VB94" s="92">
        <v>0</v>
      </c>
      <c r="VC94" s="92">
        <v>0</v>
      </c>
      <c r="VD94" s="92">
        <v>0</v>
      </c>
      <c r="VE94" s="92">
        <v>0</v>
      </c>
      <c r="VF94" s="92">
        <v>0</v>
      </c>
      <c r="VG94" s="92">
        <v>0</v>
      </c>
      <c r="VH94" s="92">
        <v>0</v>
      </c>
      <c r="VI94" s="92">
        <v>0</v>
      </c>
      <c r="VJ94" s="92">
        <v>0</v>
      </c>
      <c r="VK94" s="92">
        <v>0</v>
      </c>
      <c r="VL94" s="92">
        <v>0</v>
      </c>
      <c r="VM94" s="92">
        <v>0</v>
      </c>
      <c r="VN94" s="92">
        <v>0</v>
      </c>
      <c r="VO94" s="92">
        <v>0</v>
      </c>
      <c r="VP94" s="92">
        <v>0</v>
      </c>
      <c r="VQ94" s="92">
        <v>0</v>
      </c>
      <c r="VR94" s="92">
        <v>0</v>
      </c>
      <c r="VS94" s="92">
        <v>0</v>
      </c>
      <c r="VT94" s="92">
        <v>0</v>
      </c>
      <c r="VU94" s="92">
        <v>0</v>
      </c>
      <c r="VV94" s="92">
        <v>0</v>
      </c>
      <c r="VW94" s="92">
        <v>0</v>
      </c>
      <c r="VX94" s="92">
        <v>0</v>
      </c>
      <c r="VY94" s="92">
        <v>0</v>
      </c>
      <c r="VZ94" s="92">
        <v>0</v>
      </c>
      <c r="WA94" s="92">
        <v>0</v>
      </c>
      <c r="WB94" s="92">
        <v>0</v>
      </c>
      <c r="WC94" s="92">
        <v>2.44742093888889E-2</v>
      </c>
    </row>
    <row r="95" spans="2:601" ht="13.5" customHeight="1">
      <c r="B95" s="851" t="s">
        <v>2786</v>
      </c>
      <c r="C95" s="92">
        <v>0</v>
      </c>
      <c r="D95" s="92">
        <v>42590.406600000002</v>
      </c>
      <c r="E95" s="92">
        <v>-143.84629100000001</v>
      </c>
      <c r="F95" s="92">
        <v>1955.71261</v>
      </c>
      <c r="G95" s="92">
        <v>43.615244199999999</v>
      </c>
      <c r="H95" s="92">
        <v>0.82395974800000005</v>
      </c>
      <c r="I95" s="92">
        <v>0.65476362499999996</v>
      </c>
      <c r="J95" s="92">
        <v>0.274725997</v>
      </c>
      <c r="K95" s="92">
        <v>1.1194087800000001</v>
      </c>
      <c r="L95" s="92">
        <v>1.33606855</v>
      </c>
      <c r="M95" s="92">
        <v>9.6723748799999995E-2</v>
      </c>
      <c r="N95" s="92">
        <v>0</v>
      </c>
      <c r="O95" s="92">
        <v>0.69886060999999999</v>
      </c>
      <c r="P95" s="92">
        <v>1.7636730699999999E-2</v>
      </c>
      <c r="Q95" s="92">
        <v>7.4000268499999997E-3</v>
      </c>
      <c r="R95" s="92">
        <v>0.29561203800000002</v>
      </c>
      <c r="S95" s="92">
        <v>3.6024406100000003E-2</v>
      </c>
      <c r="T95" s="92">
        <v>6.7764710700000004</v>
      </c>
      <c r="U95" s="92">
        <v>0.43150781700000002</v>
      </c>
      <c r="V95" s="92">
        <v>0.29280788299999999</v>
      </c>
      <c r="W95" s="92">
        <v>0.34464091699999999</v>
      </c>
      <c r="X95" s="92">
        <v>0</v>
      </c>
      <c r="Y95" s="92">
        <v>0.62483504899999998</v>
      </c>
      <c r="Z95" s="92">
        <v>0.50483145200000001</v>
      </c>
      <c r="AA95" s="92">
        <v>0.186709819</v>
      </c>
      <c r="AB95" s="92">
        <v>0.362370996</v>
      </c>
      <c r="AC95" s="92">
        <v>1.1579083100000001E-3</v>
      </c>
      <c r="AD95" s="92">
        <v>0</v>
      </c>
      <c r="AE95" s="92">
        <v>1.87796714</v>
      </c>
      <c r="AF95" s="92">
        <v>2.4130007899999999</v>
      </c>
      <c r="AG95" s="92">
        <v>0.182288378</v>
      </c>
      <c r="AH95" s="92">
        <v>0</v>
      </c>
      <c r="AI95" s="92">
        <v>0</v>
      </c>
      <c r="AJ95" s="92">
        <v>0</v>
      </c>
      <c r="AK95" s="92">
        <v>0</v>
      </c>
      <c r="AL95" s="92">
        <v>0</v>
      </c>
      <c r="AM95" s="92">
        <v>0</v>
      </c>
      <c r="AN95" s="92">
        <v>4.7288911000000003E-3</v>
      </c>
      <c r="AO95" s="92">
        <v>6.0533269500000003E-4</v>
      </c>
      <c r="AP95" s="92">
        <v>3.7600831799999998E-7</v>
      </c>
      <c r="AQ95" s="92">
        <v>0</v>
      </c>
      <c r="AR95" s="92">
        <v>0</v>
      </c>
      <c r="AS95" s="92">
        <v>0</v>
      </c>
      <c r="AT95" s="92">
        <v>1.1678861899999999</v>
      </c>
      <c r="AU95" s="92">
        <v>0</v>
      </c>
      <c r="AV95" s="92">
        <v>0</v>
      </c>
      <c r="AW95" s="92">
        <v>3.06058494E-6</v>
      </c>
      <c r="AX95" s="92">
        <v>0</v>
      </c>
      <c r="AY95" s="92">
        <v>0</v>
      </c>
      <c r="AZ95" s="92">
        <v>0</v>
      </c>
      <c r="BA95" s="92">
        <v>0</v>
      </c>
      <c r="BB95" s="92">
        <v>0</v>
      </c>
      <c r="BC95" s="92">
        <v>0</v>
      </c>
      <c r="BD95" s="92">
        <v>0</v>
      </c>
      <c r="BE95" s="92">
        <v>0</v>
      </c>
      <c r="BF95" s="92">
        <v>0</v>
      </c>
      <c r="BG95" s="92">
        <v>0</v>
      </c>
      <c r="BH95" s="92">
        <v>0</v>
      </c>
      <c r="BI95" s="92">
        <v>0</v>
      </c>
      <c r="BJ95" s="92">
        <v>0</v>
      </c>
      <c r="BK95" s="92">
        <v>0</v>
      </c>
      <c r="BL95" s="92">
        <v>0</v>
      </c>
      <c r="BM95" s="92">
        <v>0</v>
      </c>
      <c r="BN95" s="92">
        <v>0</v>
      </c>
      <c r="BO95" s="92">
        <v>0</v>
      </c>
      <c r="BP95" s="92">
        <v>0.96824125699999997</v>
      </c>
      <c r="BQ95" s="92">
        <v>2.15931925E-2</v>
      </c>
      <c r="BR95" s="92">
        <v>4.0792896499999999E-4</v>
      </c>
      <c r="BS95" s="92">
        <v>3.24162738E-4</v>
      </c>
      <c r="BT95" s="92">
        <v>1.36012338E-4</v>
      </c>
      <c r="BU95" s="92">
        <v>5.5420093799999997E-4</v>
      </c>
      <c r="BV95" s="92">
        <v>6.6146563800000002E-4</v>
      </c>
      <c r="BW95" s="92">
        <v>4.78863426E-5</v>
      </c>
      <c r="BX95" s="92">
        <v>0</v>
      </c>
      <c r="BY95" s="92">
        <v>3.4599443199999998E-4</v>
      </c>
      <c r="BZ95" s="92">
        <v>8.7316562599999999E-6</v>
      </c>
      <c r="CA95" s="92">
        <v>3.663632E-6</v>
      </c>
      <c r="CB95" s="92">
        <v>1.46352675E-4</v>
      </c>
      <c r="CC95" s="92">
        <v>1.7835092999999999E-5</v>
      </c>
      <c r="CD95" s="92">
        <v>3.3549197500000001E-3</v>
      </c>
      <c r="CE95" s="92">
        <v>2.1363244700000001E-4</v>
      </c>
      <c r="CF95" s="92">
        <v>1.4496438299999999E-4</v>
      </c>
      <c r="CG95" s="92">
        <v>1.70626069E-4</v>
      </c>
      <c r="CH95" s="92">
        <v>0</v>
      </c>
      <c r="CI95" s="92">
        <v>3.0934559100000001E-4</v>
      </c>
      <c r="CJ95" s="92">
        <v>2.4993377700000002E-4</v>
      </c>
      <c r="CK95" s="92">
        <v>9.2436970899999998E-5</v>
      </c>
      <c r="CL95" s="92">
        <v>1.7940394E-4</v>
      </c>
      <c r="CM95" s="92">
        <v>5.7326142300000001E-7</v>
      </c>
      <c r="CN95" s="92">
        <v>0</v>
      </c>
      <c r="CO95" s="92">
        <v>9.2975074599999997E-4</v>
      </c>
      <c r="CP95" s="92">
        <v>1.19463714E-3</v>
      </c>
      <c r="CQ95" s="92">
        <v>9.0247988000000001E-5</v>
      </c>
      <c r="CR95" s="92">
        <v>0</v>
      </c>
      <c r="CS95" s="92">
        <v>0</v>
      </c>
      <c r="CT95" s="92">
        <v>0</v>
      </c>
      <c r="CU95" s="92">
        <v>0</v>
      </c>
      <c r="CV95" s="92">
        <v>0</v>
      </c>
      <c r="CW95" s="92">
        <v>0</v>
      </c>
      <c r="CX95" s="92">
        <v>2.3411964699999998E-6</v>
      </c>
      <c r="CY95" s="92">
        <v>2.9969029500000002E-7</v>
      </c>
      <c r="CZ95" s="92">
        <v>1.8615555500000001E-10</v>
      </c>
      <c r="DA95" s="92">
        <v>0</v>
      </c>
      <c r="DB95" s="92">
        <v>0</v>
      </c>
      <c r="DC95" s="92">
        <v>0</v>
      </c>
      <c r="DD95" s="92">
        <v>5.7820130900000004E-4</v>
      </c>
      <c r="DE95" s="92">
        <v>0</v>
      </c>
      <c r="DF95" s="92">
        <v>0</v>
      </c>
      <c r="DG95" s="92">
        <v>1.5152454400000001E-9</v>
      </c>
      <c r="DH95" s="92">
        <v>0</v>
      </c>
      <c r="DI95" s="92">
        <v>0</v>
      </c>
      <c r="DJ95" s="92">
        <v>0</v>
      </c>
      <c r="DK95" s="92">
        <v>0</v>
      </c>
      <c r="DL95" s="92">
        <v>0</v>
      </c>
      <c r="DM95" s="92">
        <v>0</v>
      </c>
      <c r="DN95" s="92">
        <v>0</v>
      </c>
      <c r="DO95" s="92">
        <v>0</v>
      </c>
      <c r="DP95" s="92">
        <v>0</v>
      </c>
      <c r="DQ95" s="92">
        <v>0</v>
      </c>
      <c r="DR95" s="92">
        <v>0</v>
      </c>
      <c r="DS95" s="92">
        <v>0</v>
      </c>
      <c r="DT95" s="92">
        <v>0</v>
      </c>
      <c r="DU95" s="92">
        <v>0</v>
      </c>
      <c r="DV95" s="92">
        <v>0</v>
      </c>
      <c r="DW95" s="92">
        <v>0</v>
      </c>
      <c r="DX95" s="92">
        <v>0</v>
      </c>
      <c r="DY95" s="92">
        <v>0</v>
      </c>
      <c r="DZ95" s="92">
        <v>35232.710299999999</v>
      </c>
      <c r="EA95" s="92">
        <v>2009.3124299999999</v>
      </c>
      <c r="EB95" s="92">
        <v>148.442677</v>
      </c>
      <c r="EC95" s="92">
        <v>117.960696</v>
      </c>
      <c r="ED95" s="92">
        <v>49.4939982</v>
      </c>
      <c r="EE95" s="92">
        <v>168.05840699999999</v>
      </c>
      <c r="EF95" s="92">
        <v>200.58584200000001</v>
      </c>
      <c r="EG95" s="92">
        <v>33.108547000000002</v>
      </c>
      <c r="EH95" s="92">
        <v>0</v>
      </c>
      <c r="EI95" s="92">
        <v>113.314937</v>
      </c>
      <c r="EJ95" s="92">
        <v>2.8596618399999998</v>
      </c>
      <c r="EK95" s="92">
        <v>1.1998581100000001</v>
      </c>
      <c r="EL95" s="92">
        <v>39.055115499999999</v>
      </c>
      <c r="EM95" s="92">
        <v>4.7594047599999998</v>
      </c>
      <c r="EN95" s="92">
        <v>1220.83331</v>
      </c>
      <c r="EO95" s="92">
        <v>65.6537936</v>
      </c>
      <c r="EP95" s="92">
        <v>36.926002099999998</v>
      </c>
      <c r="EQ95" s="92">
        <v>33.115015499999998</v>
      </c>
      <c r="ER95" s="92">
        <v>0</v>
      </c>
      <c r="ES95" s="92">
        <v>56.284416399999998</v>
      </c>
      <c r="ET95" s="92">
        <v>76.808732300000003</v>
      </c>
      <c r="EU95" s="92">
        <v>17.194988500000001</v>
      </c>
      <c r="EV95" s="92">
        <v>42.792115500000001</v>
      </c>
      <c r="EW95" s="92">
        <v>1.9719826900000001E-2</v>
      </c>
      <c r="EX95" s="92">
        <v>0</v>
      </c>
      <c r="EY95" s="92">
        <v>248.15570399999999</v>
      </c>
      <c r="EZ95" s="92">
        <v>186.00162900000001</v>
      </c>
      <c r="FA95" s="92">
        <v>24.072328800000001</v>
      </c>
      <c r="FB95" s="92">
        <v>0</v>
      </c>
      <c r="FC95" s="92">
        <v>0</v>
      </c>
      <c r="FD95" s="92">
        <v>0</v>
      </c>
      <c r="FE95" s="92">
        <v>0</v>
      </c>
      <c r="FF95" s="92">
        <v>0</v>
      </c>
      <c r="FG95" s="92">
        <v>0</v>
      </c>
      <c r="FH95" s="92">
        <v>1.3357545500000001</v>
      </c>
      <c r="FI95" s="92">
        <v>1.93699198E-2</v>
      </c>
      <c r="FJ95" s="92">
        <v>1.05333015E-5</v>
      </c>
      <c r="FK95" s="92">
        <v>0</v>
      </c>
      <c r="FL95" s="92">
        <v>0</v>
      </c>
      <c r="FM95" s="92">
        <v>0</v>
      </c>
      <c r="FN95" s="92">
        <v>51.398437700000002</v>
      </c>
      <c r="FO95" s="92">
        <v>0</v>
      </c>
      <c r="FP95" s="92">
        <v>0</v>
      </c>
      <c r="FQ95" s="92">
        <v>1.96075762E-4</v>
      </c>
      <c r="FR95" s="92">
        <v>0</v>
      </c>
      <c r="FS95" s="92">
        <v>0</v>
      </c>
      <c r="FT95" s="92">
        <v>0</v>
      </c>
      <c r="FU95" s="92">
        <v>0</v>
      </c>
      <c r="FV95" s="92">
        <v>0</v>
      </c>
      <c r="FW95" s="92">
        <v>0</v>
      </c>
      <c r="FX95" s="92">
        <v>0</v>
      </c>
      <c r="FY95" s="92">
        <v>0</v>
      </c>
      <c r="FZ95" s="92">
        <v>0</v>
      </c>
      <c r="GA95" s="92">
        <v>0</v>
      </c>
      <c r="GB95" s="92">
        <v>0</v>
      </c>
      <c r="GC95" s="92">
        <v>0</v>
      </c>
      <c r="GD95" s="92">
        <v>0</v>
      </c>
      <c r="GE95" s="92">
        <v>0</v>
      </c>
      <c r="GF95" s="92">
        <v>0</v>
      </c>
      <c r="GG95" s="92">
        <v>0</v>
      </c>
      <c r="GH95" s="92">
        <v>0</v>
      </c>
      <c r="GI95" s="92">
        <v>0</v>
      </c>
      <c r="GJ95" s="92">
        <v>0.87683968099999998</v>
      </c>
      <c r="GK95" s="92">
        <v>5.0005941999999998E-2</v>
      </c>
      <c r="GL95" s="92">
        <v>3.69430646E-3</v>
      </c>
      <c r="GM95" s="92">
        <v>2.9356986100000002E-3</v>
      </c>
      <c r="GN95" s="92">
        <v>1.2317616500000001E-3</v>
      </c>
      <c r="GO95" s="92">
        <v>4.18248493E-3</v>
      </c>
      <c r="GP95" s="92">
        <v>4.9919981700000003E-3</v>
      </c>
      <c r="GQ95" s="92">
        <v>8.2397543300000002E-4</v>
      </c>
      <c r="GR95" s="92">
        <v>0</v>
      </c>
      <c r="GS95" s="92">
        <v>2.8200791799999998E-3</v>
      </c>
      <c r="GT95" s="92">
        <v>7.1168665399999999E-5</v>
      </c>
      <c r="GU95" s="92">
        <v>2.9860978499999999E-5</v>
      </c>
      <c r="GV95" s="92">
        <v>9.7196822799999999E-4</v>
      </c>
      <c r="GW95" s="92">
        <v>1.1844774100000001E-4</v>
      </c>
      <c r="GX95" s="92">
        <v>3.0382989999999999E-2</v>
      </c>
      <c r="GY95" s="92">
        <v>1.63393196E-3</v>
      </c>
      <c r="GZ95" s="92">
        <v>9.1898078900000001E-4</v>
      </c>
      <c r="HA95" s="92">
        <v>8.2413641600000002E-4</v>
      </c>
      <c r="HB95" s="92">
        <v>0</v>
      </c>
      <c r="HC95" s="92">
        <v>1.4007554099999999E-3</v>
      </c>
      <c r="HD95" s="92">
        <v>1.9115459400000001E-3</v>
      </c>
      <c r="HE95" s="92">
        <v>4.2793325E-4</v>
      </c>
      <c r="HF95" s="92">
        <v>1.06497129E-3</v>
      </c>
      <c r="HG95" s="92">
        <v>4.9076913399999998E-7</v>
      </c>
      <c r="HH95" s="92">
        <v>0</v>
      </c>
      <c r="HI95" s="92">
        <v>6.17587368E-3</v>
      </c>
      <c r="HJ95" s="92">
        <v>4.6290395400000002E-3</v>
      </c>
      <c r="HK95" s="92">
        <v>5.9909024500000004E-4</v>
      </c>
      <c r="HL95" s="92">
        <v>0</v>
      </c>
      <c r="HM95" s="92">
        <v>0</v>
      </c>
      <c r="HN95" s="92">
        <v>0</v>
      </c>
      <c r="HO95" s="92">
        <v>0</v>
      </c>
      <c r="HP95" s="92">
        <v>0</v>
      </c>
      <c r="HQ95" s="92">
        <v>0</v>
      </c>
      <c r="HR95" s="92">
        <v>3.3243045500000001E-5</v>
      </c>
      <c r="HS95" s="92">
        <v>4.8206096499999997E-7</v>
      </c>
      <c r="HT95" s="92">
        <v>2.6214323600000002E-10</v>
      </c>
      <c r="HU95" s="92">
        <v>0</v>
      </c>
      <c r="HV95" s="92">
        <v>0</v>
      </c>
      <c r="HW95" s="92">
        <v>0</v>
      </c>
      <c r="HX95" s="92">
        <v>1.2791576099999999E-3</v>
      </c>
      <c r="HY95" s="92">
        <v>0</v>
      </c>
      <c r="HZ95" s="92">
        <v>0</v>
      </c>
      <c r="IA95" s="92">
        <v>4.8797554100000001E-9</v>
      </c>
      <c r="IB95" s="92">
        <v>0</v>
      </c>
      <c r="IC95" s="92">
        <v>0</v>
      </c>
      <c r="ID95" s="92">
        <v>0</v>
      </c>
      <c r="IE95" s="92">
        <v>0</v>
      </c>
      <c r="IF95" s="92">
        <v>0</v>
      </c>
      <c r="IG95" s="92">
        <v>0</v>
      </c>
      <c r="IH95" s="92">
        <v>0</v>
      </c>
      <c r="II95" s="92">
        <v>0</v>
      </c>
      <c r="IJ95" s="92">
        <v>0</v>
      </c>
      <c r="IK95" s="92">
        <v>0</v>
      </c>
      <c r="IL95" s="92">
        <v>0</v>
      </c>
      <c r="IM95" s="92">
        <v>0</v>
      </c>
      <c r="IN95" s="92">
        <v>0</v>
      </c>
      <c r="IO95" s="92">
        <v>0</v>
      </c>
      <c r="IP95" s="92">
        <v>0</v>
      </c>
      <c r="IQ95" s="92">
        <v>0</v>
      </c>
      <c r="IR95" s="92">
        <v>0</v>
      </c>
      <c r="IS95" s="92">
        <v>0</v>
      </c>
      <c r="IT95" s="92">
        <v>2019.86085</v>
      </c>
      <c r="IU95" s="92">
        <v>40181.473400000003</v>
      </c>
      <c r="IV95" s="92">
        <v>671.01692600000001</v>
      </c>
      <c r="IW95" s="92">
        <v>32.665006200000001</v>
      </c>
      <c r="IX95" s="92">
        <v>4.9869396200000002</v>
      </c>
      <c r="IY95" s="92">
        <v>0</v>
      </c>
      <c r="IZ95" s="92">
        <v>1</v>
      </c>
      <c r="JA95" s="92">
        <v>0</v>
      </c>
      <c r="JB95" s="92">
        <v>-69837.578999999998</v>
      </c>
      <c r="JC95" s="92">
        <v>-3510.6276600000001</v>
      </c>
      <c r="JD95" s="92">
        <v>-141.06219200000001</v>
      </c>
      <c r="JE95" s="92">
        <v>-41.363180100000001</v>
      </c>
      <c r="JF95" s="92">
        <v>-2.0792634300000001</v>
      </c>
      <c r="JG95" s="92">
        <v>5.0169148099999998E-2</v>
      </c>
      <c r="JH95" s="92">
        <v>0.99802433800000001</v>
      </c>
      <c r="JI95" s="92">
        <v>19.893188800000001</v>
      </c>
      <c r="JJ95" s="92">
        <v>0</v>
      </c>
      <c r="JK95" s="92">
        <v>0</v>
      </c>
      <c r="JL95" s="92">
        <v>0</v>
      </c>
      <c r="JM95" s="92">
        <v>0</v>
      </c>
      <c r="JN95" s="92">
        <v>0</v>
      </c>
      <c r="JO95" s="92">
        <v>0</v>
      </c>
      <c r="JP95" s="92">
        <v>0</v>
      </c>
      <c r="JQ95" s="92">
        <v>0</v>
      </c>
      <c r="JR95" s="92">
        <v>0</v>
      </c>
      <c r="JS95" s="92">
        <v>0</v>
      </c>
      <c r="JT95" s="92">
        <v>0</v>
      </c>
      <c r="JU95" s="92">
        <v>0</v>
      </c>
      <c r="JV95" s="92">
        <v>0</v>
      </c>
      <c r="JW95" s="92">
        <v>0</v>
      </c>
      <c r="JX95" s="92">
        <v>0</v>
      </c>
      <c r="JY95" s="92">
        <v>0</v>
      </c>
      <c r="JZ95" s="92">
        <v>0</v>
      </c>
      <c r="KA95" s="92">
        <v>0</v>
      </c>
      <c r="KB95" s="92">
        <v>0</v>
      </c>
      <c r="KC95" s="92">
        <v>0</v>
      </c>
      <c r="KD95" s="92">
        <v>0</v>
      </c>
      <c r="KE95" s="92">
        <v>0</v>
      </c>
      <c r="KF95" s="92">
        <v>0</v>
      </c>
      <c r="KG95" s="92">
        <v>0</v>
      </c>
      <c r="KH95" s="92">
        <v>0</v>
      </c>
      <c r="KI95" s="92">
        <v>0</v>
      </c>
      <c r="KJ95" s="92">
        <v>0</v>
      </c>
      <c r="KK95" s="92">
        <v>0</v>
      </c>
      <c r="KL95" s="92">
        <v>0</v>
      </c>
      <c r="KM95" s="92">
        <v>0</v>
      </c>
      <c r="KN95" s="92">
        <v>0</v>
      </c>
      <c r="KO95" s="92">
        <v>0</v>
      </c>
      <c r="KP95" s="92">
        <v>0</v>
      </c>
      <c r="KQ95" s="92">
        <v>0</v>
      </c>
      <c r="KR95" s="92">
        <v>0</v>
      </c>
      <c r="KS95" s="92">
        <v>0</v>
      </c>
      <c r="KT95" s="92">
        <v>0</v>
      </c>
      <c r="KU95" s="92">
        <v>0</v>
      </c>
      <c r="KV95" s="92">
        <v>0</v>
      </c>
      <c r="KW95" s="92">
        <v>0</v>
      </c>
      <c r="KX95" s="92">
        <v>0</v>
      </c>
      <c r="KY95" s="92">
        <v>0</v>
      </c>
      <c r="KZ95" s="92">
        <v>0</v>
      </c>
      <c r="LA95" s="92">
        <v>0</v>
      </c>
      <c r="LB95" s="92">
        <v>0</v>
      </c>
      <c r="LC95" s="92">
        <v>0.77378999100000001</v>
      </c>
      <c r="LD95" s="92">
        <v>1.9106458600000001E-2</v>
      </c>
      <c r="LE95" s="92">
        <v>8.0166959299999997E-3</v>
      </c>
      <c r="LF95" s="92">
        <v>0.32024643000000003</v>
      </c>
      <c r="LG95" s="92">
        <v>3.9026446700000002E-2</v>
      </c>
      <c r="LH95" s="92">
        <v>8.1992866699999993</v>
      </c>
      <c r="LI95" s="92">
        <v>0</v>
      </c>
      <c r="LJ95" s="92">
        <v>13.414419499999999</v>
      </c>
      <c r="LK95" s="92">
        <v>7.3253176099999999</v>
      </c>
      <c r="LL95" s="92">
        <v>2.1686037599999999</v>
      </c>
      <c r="LM95" s="92">
        <v>0.24095597299999999</v>
      </c>
      <c r="LN95" s="92">
        <v>6.14992597</v>
      </c>
      <c r="LO95" s="92">
        <v>0.452562627</v>
      </c>
      <c r="LP95" s="92">
        <v>0</v>
      </c>
      <c r="LQ95" s="92">
        <v>0.31188310200000002</v>
      </c>
      <c r="LR95" s="92">
        <v>0</v>
      </c>
      <c r="LS95" s="92">
        <v>0</v>
      </c>
      <c r="LT95" s="92">
        <v>0</v>
      </c>
      <c r="LU95" s="92">
        <v>0</v>
      </c>
      <c r="LV95" s="92">
        <v>0</v>
      </c>
      <c r="LW95" s="92">
        <v>0</v>
      </c>
      <c r="LX95" s="92">
        <v>0</v>
      </c>
      <c r="LY95" s="92">
        <v>0</v>
      </c>
      <c r="LZ95" s="92">
        <v>0</v>
      </c>
      <c r="MA95" s="92">
        <v>0</v>
      </c>
      <c r="MB95" s="92">
        <v>0</v>
      </c>
      <c r="MC95" s="92">
        <v>0</v>
      </c>
      <c r="MD95" s="92">
        <v>0</v>
      </c>
      <c r="ME95" s="92">
        <v>0</v>
      </c>
      <c r="MF95" s="92">
        <v>0</v>
      </c>
      <c r="MG95" s="92">
        <v>0</v>
      </c>
      <c r="MH95" s="92">
        <v>0</v>
      </c>
      <c r="MI95" s="92">
        <v>0</v>
      </c>
      <c r="MJ95" s="92">
        <v>0</v>
      </c>
      <c r="MK95" s="92">
        <v>0</v>
      </c>
      <c r="ML95" s="92">
        <v>0</v>
      </c>
      <c r="MM95" s="92">
        <v>0</v>
      </c>
      <c r="MN95" s="92">
        <v>0</v>
      </c>
      <c r="MO95" s="92">
        <v>0</v>
      </c>
      <c r="MP95" s="92">
        <v>0</v>
      </c>
      <c r="MQ95" s="92">
        <v>0</v>
      </c>
      <c r="MR95" s="92">
        <v>0</v>
      </c>
      <c r="MS95" s="92">
        <v>0</v>
      </c>
      <c r="MT95" s="92">
        <v>0</v>
      </c>
      <c r="MU95" s="92">
        <v>0</v>
      </c>
      <c r="MV95" s="92">
        <v>0</v>
      </c>
      <c r="MW95" s="92">
        <v>0</v>
      </c>
      <c r="MX95" s="92">
        <v>0</v>
      </c>
      <c r="MY95" s="92">
        <v>0</v>
      </c>
      <c r="MZ95" s="92">
        <v>0</v>
      </c>
      <c r="NA95" s="92">
        <v>0</v>
      </c>
      <c r="NB95" s="92">
        <v>0</v>
      </c>
      <c r="NC95" s="92">
        <v>0</v>
      </c>
      <c r="ND95" s="92">
        <v>0</v>
      </c>
      <c r="NE95" s="92">
        <v>0</v>
      </c>
      <c r="NF95" s="92">
        <v>0</v>
      </c>
      <c r="NG95" s="92">
        <v>0</v>
      </c>
      <c r="NH95" s="92">
        <v>0</v>
      </c>
      <c r="NI95" s="92">
        <v>0</v>
      </c>
      <c r="NJ95" s="92">
        <v>0</v>
      </c>
      <c r="NK95" s="92">
        <v>0</v>
      </c>
      <c r="NL95" s="92">
        <v>0</v>
      </c>
      <c r="NM95" s="92">
        <v>1.96278116E-2</v>
      </c>
      <c r="NN95" s="92">
        <v>4.8465084199999999E-4</v>
      </c>
      <c r="NO95" s="92">
        <v>2.0335000399999999E-4</v>
      </c>
      <c r="NP95" s="92">
        <v>8.1233108299999992E-3</v>
      </c>
      <c r="NQ95" s="92">
        <v>9.8993752000000007E-4</v>
      </c>
      <c r="NR95" s="92">
        <v>0.20798156600000001</v>
      </c>
      <c r="NS95" s="92">
        <v>0</v>
      </c>
      <c r="NT95" s="92">
        <v>0.34026764700000001</v>
      </c>
      <c r="NU95" s="92">
        <v>0.18581263100000001</v>
      </c>
      <c r="NV95" s="92">
        <v>5.5008395799999998E-2</v>
      </c>
      <c r="NW95" s="92">
        <v>6.1120439799999997E-3</v>
      </c>
      <c r="NX95" s="92">
        <v>0.15599786800000001</v>
      </c>
      <c r="NY95" s="92">
        <v>1.14796186E-2</v>
      </c>
      <c r="NZ95" s="92">
        <v>0</v>
      </c>
      <c r="OA95" s="92">
        <v>7.9111682200000005E-3</v>
      </c>
      <c r="OB95" s="92">
        <v>0</v>
      </c>
      <c r="OC95" s="92">
        <v>0</v>
      </c>
      <c r="OD95" s="92">
        <v>0</v>
      </c>
      <c r="OE95" s="92">
        <v>0</v>
      </c>
      <c r="OF95" s="92">
        <v>0</v>
      </c>
      <c r="OG95" s="92">
        <v>0</v>
      </c>
      <c r="OH95" s="92">
        <v>0</v>
      </c>
      <c r="OI95" s="92">
        <v>0</v>
      </c>
      <c r="OJ95" s="92">
        <v>0</v>
      </c>
      <c r="OK95" s="92">
        <v>0</v>
      </c>
      <c r="OL95" s="92">
        <v>0</v>
      </c>
      <c r="OM95" s="92">
        <v>0</v>
      </c>
      <c r="ON95" s="92">
        <v>0</v>
      </c>
      <c r="OO95" s="92">
        <v>0</v>
      </c>
      <c r="OP95" s="92">
        <v>0</v>
      </c>
      <c r="OQ95" s="92">
        <v>0</v>
      </c>
      <c r="OR95" s="92">
        <v>0</v>
      </c>
      <c r="OS95" s="92">
        <v>0</v>
      </c>
      <c r="OT95" s="92">
        <v>0</v>
      </c>
      <c r="OU95" s="92">
        <v>0</v>
      </c>
      <c r="OV95" s="92">
        <v>0</v>
      </c>
      <c r="OW95" s="92">
        <v>0</v>
      </c>
      <c r="OX95" s="92">
        <v>0</v>
      </c>
      <c r="OY95" s="92">
        <v>0</v>
      </c>
      <c r="OZ95" s="92">
        <v>0</v>
      </c>
      <c r="PA95" s="92">
        <v>0</v>
      </c>
      <c r="PB95" s="92">
        <v>0</v>
      </c>
      <c r="PC95" s="92">
        <v>0</v>
      </c>
      <c r="PD95" s="92">
        <v>0</v>
      </c>
      <c r="PE95" s="92">
        <v>0</v>
      </c>
      <c r="PF95" s="92">
        <v>0</v>
      </c>
      <c r="PG95" s="92">
        <v>0</v>
      </c>
      <c r="PH95" s="92">
        <v>0</v>
      </c>
      <c r="PI95" s="92">
        <v>0</v>
      </c>
      <c r="PJ95" s="92">
        <v>0</v>
      </c>
      <c r="PK95" s="92">
        <v>0</v>
      </c>
      <c r="PL95" s="92">
        <v>0</v>
      </c>
      <c r="PM95" s="92">
        <v>0</v>
      </c>
      <c r="PN95" s="92">
        <v>0</v>
      </c>
      <c r="PO95" s="92">
        <v>0</v>
      </c>
      <c r="PP95" s="92">
        <v>0</v>
      </c>
      <c r="PQ95" s="92">
        <v>0</v>
      </c>
      <c r="PR95" s="92">
        <v>0</v>
      </c>
      <c r="PS95" s="92">
        <v>0</v>
      </c>
      <c r="PT95" s="92">
        <v>0</v>
      </c>
      <c r="PU95" s="92">
        <v>0</v>
      </c>
      <c r="PV95" s="92">
        <v>0</v>
      </c>
      <c r="PW95" s="92">
        <v>125.46416600000001</v>
      </c>
      <c r="PX95" s="92">
        <v>3.0979670600000002</v>
      </c>
      <c r="PY95" s="92">
        <v>1.2998463200000001</v>
      </c>
      <c r="PZ95" s="92">
        <v>42.309997600000003</v>
      </c>
      <c r="QA95" s="92">
        <v>5.1560570600000002</v>
      </c>
      <c r="QB95" s="92">
        <v>1247.51917</v>
      </c>
      <c r="QC95" s="92">
        <v>0</v>
      </c>
      <c r="QD95" s="92">
        <v>306.379976</v>
      </c>
      <c r="QE95" s="92">
        <v>410.78476599999999</v>
      </c>
      <c r="QF95" s="92">
        <v>52.080320399999998</v>
      </c>
      <c r="QG95" s="92">
        <v>5.7867022700000001</v>
      </c>
      <c r="QH95" s="92">
        <v>151.450537</v>
      </c>
      <c r="QI95" s="92">
        <v>10.780222800000001</v>
      </c>
      <c r="QJ95" s="92">
        <v>0</v>
      </c>
      <c r="QK95" s="92">
        <v>46.823446799999999</v>
      </c>
      <c r="QL95" s="92">
        <v>0</v>
      </c>
      <c r="QM95" s="92">
        <v>0</v>
      </c>
      <c r="QN95" s="92">
        <v>0</v>
      </c>
      <c r="QO95" s="92">
        <v>0</v>
      </c>
      <c r="QP95" s="92">
        <v>0</v>
      </c>
      <c r="QQ95" s="92">
        <v>0</v>
      </c>
      <c r="QR95" s="92">
        <v>0</v>
      </c>
      <c r="QS95" s="92">
        <v>0</v>
      </c>
      <c r="QT95" s="92">
        <v>0</v>
      </c>
      <c r="QU95" s="92">
        <v>0</v>
      </c>
      <c r="QV95" s="92">
        <v>0</v>
      </c>
      <c r="QW95" s="92">
        <v>0</v>
      </c>
      <c r="QX95" s="92">
        <v>0</v>
      </c>
      <c r="QY95" s="92">
        <v>0</v>
      </c>
      <c r="QZ95" s="92">
        <v>0</v>
      </c>
      <c r="RA95" s="92">
        <v>0</v>
      </c>
      <c r="RB95" s="92">
        <v>0</v>
      </c>
      <c r="RC95" s="92">
        <v>0</v>
      </c>
      <c r="RD95" s="92">
        <v>0</v>
      </c>
      <c r="RE95" s="92">
        <v>0</v>
      </c>
      <c r="RF95" s="92">
        <v>0</v>
      </c>
      <c r="RG95" s="92">
        <v>0</v>
      </c>
      <c r="RH95" s="92">
        <v>0</v>
      </c>
      <c r="RI95" s="92">
        <v>0</v>
      </c>
      <c r="RJ95" s="92">
        <v>0</v>
      </c>
      <c r="RK95" s="92">
        <v>0</v>
      </c>
      <c r="RL95" s="92">
        <v>0</v>
      </c>
      <c r="RM95" s="92">
        <v>0</v>
      </c>
      <c r="RN95" s="92">
        <v>0</v>
      </c>
      <c r="RO95" s="92">
        <v>0</v>
      </c>
      <c r="RP95" s="92">
        <v>0</v>
      </c>
      <c r="RQ95" s="92">
        <v>0</v>
      </c>
      <c r="RR95" s="92">
        <v>0</v>
      </c>
      <c r="RS95" s="92">
        <v>0</v>
      </c>
      <c r="RT95" s="92">
        <v>0</v>
      </c>
      <c r="RU95" s="92">
        <v>0</v>
      </c>
      <c r="RV95" s="92">
        <v>0</v>
      </c>
      <c r="RW95" s="92">
        <v>0</v>
      </c>
      <c r="RX95" s="92">
        <v>0</v>
      </c>
      <c r="RY95" s="92">
        <v>0</v>
      </c>
      <c r="RZ95" s="92">
        <v>0</v>
      </c>
      <c r="SA95" s="92">
        <v>0</v>
      </c>
      <c r="SB95" s="92">
        <v>0</v>
      </c>
      <c r="SC95" s="92">
        <v>0</v>
      </c>
      <c r="SD95" s="92">
        <v>0</v>
      </c>
      <c r="SE95" s="92">
        <v>0</v>
      </c>
      <c r="SF95" s="92">
        <v>0</v>
      </c>
      <c r="SG95" s="92">
        <v>5.2082875299999998E-2</v>
      </c>
      <c r="SH95" s="92">
        <v>1.28603279E-3</v>
      </c>
      <c r="SI95" s="92">
        <v>5.3959417799999995E-4</v>
      </c>
      <c r="SJ95" s="92">
        <v>1.7563790499999999E-2</v>
      </c>
      <c r="SK95" s="92">
        <v>2.1403902400000002E-3</v>
      </c>
      <c r="SL95" s="92">
        <v>0.51787205400000003</v>
      </c>
      <c r="SM95" s="92">
        <v>0</v>
      </c>
      <c r="SN95" s="92">
        <v>0.12718492100000001</v>
      </c>
      <c r="SO95" s="92">
        <v>0.170525596</v>
      </c>
      <c r="SP95" s="92">
        <v>2.1619661700000001E-2</v>
      </c>
      <c r="SQ95" s="92">
        <v>2.40218464E-3</v>
      </c>
      <c r="SR95" s="92">
        <v>6.2870376899999997E-2</v>
      </c>
      <c r="SS95" s="92">
        <v>4.4751024699999998E-3</v>
      </c>
      <c r="ST95" s="92">
        <v>0</v>
      </c>
      <c r="SU95" s="92">
        <v>1.9437420399999999E-2</v>
      </c>
      <c r="SV95" s="92">
        <v>0</v>
      </c>
      <c r="SW95" s="92">
        <v>0</v>
      </c>
      <c r="SX95" s="92">
        <v>0</v>
      </c>
      <c r="SY95" s="92">
        <v>39.423141299999997</v>
      </c>
      <c r="SZ95" s="92">
        <v>2408.93318</v>
      </c>
      <c r="TA95" s="92">
        <v>28.899265799999998</v>
      </c>
      <c r="TB95" s="92">
        <v>32.665006200000001</v>
      </c>
      <c r="TC95" s="92">
        <v>4.9869396200000002</v>
      </c>
      <c r="TD95" s="92">
        <v>0</v>
      </c>
      <c r="TE95" s="92">
        <v>0</v>
      </c>
      <c r="TF95" s="92">
        <v>1</v>
      </c>
      <c r="TG95" s="92">
        <v>-70620.942800000004</v>
      </c>
      <c r="TH95" s="92">
        <v>-1155.73957</v>
      </c>
      <c r="TI95" s="92">
        <v>-2.7840994000000001</v>
      </c>
      <c r="TJ95" s="92">
        <v>-102.532856</v>
      </c>
      <c r="TK95" s="92">
        <v>-1.6779906200000001</v>
      </c>
      <c r="TL95" s="92">
        <v>2.2735953199999999E-2</v>
      </c>
      <c r="TM95" s="92">
        <v>1.38927011</v>
      </c>
      <c r="TN95" s="92">
        <v>61.1045467</v>
      </c>
      <c r="TO95" s="92">
        <v>0</v>
      </c>
      <c r="TP95" s="92">
        <v>0.24133431799999999</v>
      </c>
      <c r="TQ95" s="92">
        <v>-167635789.942</v>
      </c>
      <c r="TR95" s="92">
        <v>4.9241401944444499E-2</v>
      </c>
      <c r="TS95" s="92">
        <v>0</v>
      </c>
      <c r="TT95" s="92">
        <v>0</v>
      </c>
      <c r="TU95" s="92">
        <v>0</v>
      </c>
      <c r="TV95" s="92">
        <v>0</v>
      </c>
      <c r="TW95" s="92">
        <v>0</v>
      </c>
      <c r="TX95" s="92">
        <v>0</v>
      </c>
      <c r="TY95" s="92">
        <v>0</v>
      </c>
      <c r="TZ95" s="92">
        <v>0</v>
      </c>
      <c r="UA95" s="92">
        <v>0</v>
      </c>
      <c r="UB95" s="92">
        <v>0</v>
      </c>
      <c r="UC95" s="92">
        <v>0</v>
      </c>
      <c r="UD95" s="92">
        <v>0</v>
      </c>
      <c r="UE95" s="92">
        <v>0</v>
      </c>
      <c r="UF95" s="92">
        <v>0</v>
      </c>
      <c r="UG95" s="92">
        <v>0</v>
      </c>
      <c r="UH95" s="92">
        <v>0</v>
      </c>
      <c r="UI95" s="92">
        <v>0</v>
      </c>
      <c r="UJ95" s="92">
        <v>0</v>
      </c>
      <c r="UK95" s="92">
        <v>0</v>
      </c>
      <c r="UL95" s="92">
        <v>0</v>
      </c>
      <c r="UM95" s="92">
        <v>0</v>
      </c>
      <c r="UN95" s="92">
        <v>0</v>
      </c>
      <c r="UO95" s="92">
        <v>0</v>
      </c>
      <c r="UP95" s="92">
        <v>0</v>
      </c>
      <c r="UQ95" s="92">
        <v>0</v>
      </c>
      <c r="UR95" s="92">
        <v>0</v>
      </c>
      <c r="US95" s="92">
        <v>0</v>
      </c>
      <c r="UT95" s="92">
        <v>0</v>
      </c>
      <c r="UU95" s="92">
        <v>0</v>
      </c>
      <c r="UV95" s="92">
        <v>0</v>
      </c>
      <c r="UW95" s="92">
        <v>0</v>
      </c>
      <c r="UX95" s="92">
        <v>0</v>
      </c>
      <c r="UY95" s="92">
        <v>0</v>
      </c>
      <c r="UZ95" s="92">
        <v>0</v>
      </c>
      <c r="VA95" s="92">
        <v>0</v>
      </c>
      <c r="VB95" s="92">
        <v>0</v>
      </c>
      <c r="VC95" s="92">
        <v>0</v>
      </c>
      <c r="VD95" s="92">
        <v>0</v>
      </c>
      <c r="VE95" s="92">
        <v>0</v>
      </c>
      <c r="VF95" s="92">
        <v>0</v>
      </c>
      <c r="VG95" s="92">
        <v>0</v>
      </c>
      <c r="VH95" s="92">
        <v>0</v>
      </c>
      <c r="VI95" s="92">
        <v>0</v>
      </c>
      <c r="VJ95" s="92">
        <v>0</v>
      </c>
      <c r="VK95" s="92">
        <v>0</v>
      </c>
      <c r="VL95" s="92">
        <v>0</v>
      </c>
      <c r="VM95" s="92">
        <v>0</v>
      </c>
      <c r="VN95" s="92">
        <v>0</v>
      </c>
      <c r="VO95" s="92">
        <v>0</v>
      </c>
      <c r="VP95" s="92">
        <v>0</v>
      </c>
      <c r="VQ95" s="92">
        <v>0</v>
      </c>
      <c r="VR95" s="92">
        <v>0</v>
      </c>
      <c r="VS95" s="92">
        <v>0</v>
      </c>
      <c r="VT95" s="92">
        <v>0</v>
      </c>
      <c r="VU95" s="92">
        <v>0</v>
      </c>
      <c r="VV95" s="92">
        <v>0</v>
      </c>
      <c r="VW95" s="92">
        <v>0</v>
      </c>
      <c r="VX95" s="92">
        <v>0</v>
      </c>
      <c r="VY95" s="92">
        <v>0</v>
      </c>
      <c r="VZ95" s="92">
        <v>0</v>
      </c>
      <c r="WA95" s="92">
        <v>0</v>
      </c>
      <c r="WB95" s="92">
        <v>0</v>
      </c>
      <c r="WC95" s="92">
        <v>2.67172277777778E-2</v>
      </c>
    </row>
    <row r="96" spans="2:601" ht="13.5" customHeight="1">
      <c r="B96" s="851" t="s">
        <v>2787</v>
      </c>
      <c r="C96" s="92">
        <v>0</v>
      </c>
      <c r="D96" s="92">
        <v>44559.673799999997</v>
      </c>
      <c r="E96" s="92">
        <v>-148.04938899999999</v>
      </c>
      <c r="F96" s="92">
        <v>1957.8155899999999</v>
      </c>
      <c r="G96" s="92">
        <v>44.309988599999997</v>
      </c>
      <c r="H96" s="92">
        <v>0.82395974800000005</v>
      </c>
      <c r="I96" s="92">
        <v>0.65476362499999996</v>
      </c>
      <c r="J96" s="92">
        <v>0.274725997</v>
      </c>
      <c r="K96" s="92">
        <v>1.1194087800000001</v>
      </c>
      <c r="L96" s="92">
        <v>1.33606855</v>
      </c>
      <c r="M96" s="92">
        <v>9.6723748900000003E-2</v>
      </c>
      <c r="N96" s="92">
        <v>0</v>
      </c>
      <c r="O96" s="92">
        <v>0.69886060999999999</v>
      </c>
      <c r="P96" s="92">
        <v>1.7636730699999999E-2</v>
      </c>
      <c r="Q96" s="92">
        <v>7.4000268499999997E-3</v>
      </c>
      <c r="R96" s="92">
        <v>0.29561203800000002</v>
      </c>
      <c r="S96" s="92">
        <v>3.6024406100000003E-2</v>
      </c>
      <c r="T96" s="92">
        <v>6.7764710700000004</v>
      </c>
      <c r="U96" s="92">
        <v>0.43150782900000001</v>
      </c>
      <c r="V96" s="92">
        <v>0.29280880199999998</v>
      </c>
      <c r="W96" s="92">
        <v>0.34714249600000002</v>
      </c>
      <c r="X96" s="92">
        <v>0</v>
      </c>
      <c r="Y96" s="92">
        <v>0.62483518900000001</v>
      </c>
      <c r="Z96" s="92">
        <v>0.50483145200000001</v>
      </c>
      <c r="AA96" s="92">
        <v>0.18670982</v>
      </c>
      <c r="AB96" s="92">
        <v>0.362370996</v>
      </c>
      <c r="AC96" s="92">
        <v>1.1817662099999999E-3</v>
      </c>
      <c r="AD96" s="92">
        <v>0</v>
      </c>
      <c r="AE96" s="92">
        <v>1.87796714</v>
      </c>
      <c r="AF96" s="92">
        <v>2.4130007899999999</v>
      </c>
      <c r="AG96" s="92">
        <v>0.182288378</v>
      </c>
      <c r="AH96" s="92">
        <v>0</v>
      </c>
      <c r="AI96" s="92">
        <v>0</v>
      </c>
      <c r="AJ96" s="92">
        <v>0</v>
      </c>
      <c r="AK96" s="92">
        <v>0</v>
      </c>
      <c r="AL96" s="92">
        <v>0</v>
      </c>
      <c r="AM96" s="92">
        <v>0</v>
      </c>
      <c r="AN96" s="92">
        <v>4.7288911000000003E-3</v>
      </c>
      <c r="AO96" s="92">
        <v>0.52719992199999999</v>
      </c>
      <c r="AP96" s="92">
        <v>6.2367549099999996E-4</v>
      </c>
      <c r="AQ96" s="92">
        <v>0</v>
      </c>
      <c r="AR96" s="92">
        <v>0</v>
      </c>
      <c r="AS96" s="92">
        <v>0</v>
      </c>
      <c r="AT96" s="92">
        <v>43.937143800000001</v>
      </c>
      <c r="AU96" s="92">
        <v>0</v>
      </c>
      <c r="AV96" s="92">
        <v>0</v>
      </c>
      <c r="AW96" s="92">
        <v>3.3795070400000001E-6</v>
      </c>
      <c r="AX96" s="92">
        <v>0</v>
      </c>
      <c r="AY96" s="92">
        <v>0</v>
      </c>
      <c r="AZ96" s="92">
        <v>0</v>
      </c>
      <c r="BA96" s="92">
        <v>0</v>
      </c>
      <c r="BB96" s="92">
        <v>0</v>
      </c>
      <c r="BC96" s="92">
        <v>0</v>
      </c>
      <c r="BD96" s="92">
        <v>0</v>
      </c>
      <c r="BE96" s="92">
        <v>0</v>
      </c>
      <c r="BF96" s="92">
        <v>0</v>
      </c>
      <c r="BG96" s="92">
        <v>0</v>
      </c>
      <c r="BH96" s="92">
        <v>0</v>
      </c>
      <c r="BI96" s="92">
        <v>0</v>
      </c>
      <c r="BJ96" s="92">
        <v>0</v>
      </c>
      <c r="BK96" s="92">
        <v>0</v>
      </c>
      <c r="BL96" s="92">
        <v>0</v>
      </c>
      <c r="BM96" s="92">
        <v>0</v>
      </c>
      <c r="BN96" s="92">
        <v>0</v>
      </c>
      <c r="BO96" s="92">
        <v>0</v>
      </c>
      <c r="BP96" s="92">
        <v>0.94765527199999999</v>
      </c>
      <c r="BQ96" s="92">
        <v>2.1447675900000001E-2</v>
      </c>
      <c r="BR96" s="92">
        <v>3.9882704099999998E-4</v>
      </c>
      <c r="BS96" s="92">
        <v>3.1692984999999999E-4</v>
      </c>
      <c r="BT96" s="92">
        <v>1.3297755899999999E-4</v>
      </c>
      <c r="BU96" s="92">
        <v>5.4183531599999999E-4</v>
      </c>
      <c r="BV96" s="92">
        <v>6.4670667099999996E-4</v>
      </c>
      <c r="BW96" s="92">
        <v>4.68178775E-5</v>
      </c>
      <c r="BX96" s="92">
        <v>0</v>
      </c>
      <c r="BY96" s="92">
        <v>3.3827442399999999E-4</v>
      </c>
      <c r="BZ96" s="92">
        <v>8.5368309699999996E-6</v>
      </c>
      <c r="CA96" s="92">
        <v>3.5818871199999998E-6</v>
      </c>
      <c r="CB96" s="92">
        <v>1.4308717699999999E-4</v>
      </c>
      <c r="CC96" s="92">
        <v>1.7437147000000001E-5</v>
      </c>
      <c r="CD96" s="92">
        <v>3.2800630200000001E-3</v>
      </c>
      <c r="CE96" s="92">
        <v>2.08865774E-4</v>
      </c>
      <c r="CF96" s="92">
        <v>1.4173030700000001E-4</v>
      </c>
      <c r="CG96" s="92">
        <v>1.6802982800000001E-4</v>
      </c>
      <c r="CH96" s="92">
        <v>0</v>
      </c>
      <c r="CI96" s="92">
        <v>3.0244337800000001E-4</v>
      </c>
      <c r="CJ96" s="92">
        <v>2.44357124E-4</v>
      </c>
      <c r="CK96" s="92">
        <v>9.0374469499999993E-5</v>
      </c>
      <c r="CL96" s="92">
        <v>1.75400986E-4</v>
      </c>
      <c r="CM96" s="92">
        <v>5.72018625E-7</v>
      </c>
      <c r="CN96" s="92">
        <v>0</v>
      </c>
      <c r="CO96" s="92">
        <v>9.0900566100000002E-4</v>
      </c>
      <c r="CP96" s="92">
        <v>1.16798177E-3</v>
      </c>
      <c r="CQ96" s="92">
        <v>8.8234327699999998E-5</v>
      </c>
      <c r="CR96" s="92">
        <v>0</v>
      </c>
      <c r="CS96" s="92">
        <v>0</v>
      </c>
      <c r="CT96" s="92">
        <v>0</v>
      </c>
      <c r="CU96" s="92">
        <v>0</v>
      </c>
      <c r="CV96" s="92">
        <v>0</v>
      </c>
      <c r="CW96" s="92">
        <v>0</v>
      </c>
      <c r="CX96" s="92">
        <v>2.2889584699999999E-6</v>
      </c>
      <c r="CY96" s="92">
        <v>2.5518429100000002E-4</v>
      </c>
      <c r="CZ96" s="92">
        <v>3.0188204099999999E-7</v>
      </c>
      <c r="DA96" s="92">
        <v>0</v>
      </c>
      <c r="DB96" s="92">
        <v>0</v>
      </c>
      <c r="DC96" s="92">
        <v>0</v>
      </c>
      <c r="DD96" s="92">
        <v>2.12672052E-2</v>
      </c>
      <c r="DE96" s="92">
        <v>0</v>
      </c>
      <c r="DF96" s="92">
        <v>0</v>
      </c>
      <c r="DG96" s="92">
        <v>1.6358065999999999E-9</v>
      </c>
      <c r="DH96" s="92">
        <v>0</v>
      </c>
      <c r="DI96" s="92">
        <v>0</v>
      </c>
      <c r="DJ96" s="92">
        <v>0</v>
      </c>
      <c r="DK96" s="92">
        <v>0</v>
      </c>
      <c r="DL96" s="92">
        <v>0</v>
      </c>
      <c r="DM96" s="92">
        <v>0</v>
      </c>
      <c r="DN96" s="92">
        <v>0</v>
      </c>
      <c r="DO96" s="92">
        <v>0</v>
      </c>
      <c r="DP96" s="92">
        <v>0</v>
      </c>
      <c r="DQ96" s="92">
        <v>0</v>
      </c>
      <c r="DR96" s="92">
        <v>0</v>
      </c>
      <c r="DS96" s="92">
        <v>0</v>
      </c>
      <c r="DT96" s="92">
        <v>0</v>
      </c>
      <c r="DU96" s="92">
        <v>0</v>
      </c>
      <c r="DV96" s="92">
        <v>0</v>
      </c>
      <c r="DW96" s="92">
        <v>0</v>
      </c>
      <c r="DX96" s="92">
        <v>0</v>
      </c>
      <c r="DY96" s="92">
        <v>0</v>
      </c>
      <c r="DZ96" s="92">
        <v>35270.596100000002</v>
      </c>
      <c r="EA96" s="92">
        <v>2041.31864</v>
      </c>
      <c r="EB96" s="92">
        <v>148.442677</v>
      </c>
      <c r="EC96" s="92">
        <v>117.960696</v>
      </c>
      <c r="ED96" s="92">
        <v>49.4939982</v>
      </c>
      <c r="EE96" s="92">
        <v>168.05840699999999</v>
      </c>
      <c r="EF96" s="92">
        <v>200.58584200000001</v>
      </c>
      <c r="EG96" s="92">
        <v>33.108547000000002</v>
      </c>
      <c r="EH96" s="92">
        <v>0</v>
      </c>
      <c r="EI96" s="92">
        <v>113.314937</v>
      </c>
      <c r="EJ96" s="92">
        <v>2.8596618399999998</v>
      </c>
      <c r="EK96" s="92">
        <v>1.1998581100000001</v>
      </c>
      <c r="EL96" s="92">
        <v>39.055115499999999</v>
      </c>
      <c r="EM96" s="92">
        <v>4.7594047599999998</v>
      </c>
      <c r="EN96" s="92">
        <v>1220.83331</v>
      </c>
      <c r="EO96" s="92">
        <v>65.653795400000007</v>
      </c>
      <c r="EP96" s="92">
        <v>36.926118000000002</v>
      </c>
      <c r="EQ96" s="92">
        <v>33.355381199999997</v>
      </c>
      <c r="ER96" s="92">
        <v>0</v>
      </c>
      <c r="ES96" s="92">
        <v>56.284429099999997</v>
      </c>
      <c r="ET96" s="92">
        <v>76.808732300000003</v>
      </c>
      <c r="EU96" s="92">
        <v>17.194988599999999</v>
      </c>
      <c r="EV96" s="92">
        <v>42.792115500000001</v>
      </c>
      <c r="EW96" s="92">
        <v>2.0126140399999999E-2</v>
      </c>
      <c r="EX96" s="92">
        <v>0</v>
      </c>
      <c r="EY96" s="92">
        <v>248.15570399999999</v>
      </c>
      <c r="EZ96" s="92">
        <v>186.00162900000001</v>
      </c>
      <c r="FA96" s="92">
        <v>24.072328800000001</v>
      </c>
      <c r="FB96" s="92">
        <v>0</v>
      </c>
      <c r="FC96" s="92">
        <v>0</v>
      </c>
      <c r="FD96" s="92">
        <v>0</v>
      </c>
      <c r="FE96" s="92">
        <v>0</v>
      </c>
      <c r="FF96" s="92">
        <v>0</v>
      </c>
      <c r="FG96" s="92">
        <v>0</v>
      </c>
      <c r="FH96" s="92">
        <v>1.3357545500000001</v>
      </c>
      <c r="FI96" s="92">
        <v>16.869764799999999</v>
      </c>
      <c r="FJ96" s="92">
        <v>1.74713209E-2</v>
      </c>
      <c r="FK96" s="92">
        <v>0</v>
      </c>
      <c r="FL96" s="92">
        <v>0</v>
      </c>
      <c r="FM96" s="92">
        <v>0</v>
      </c>
      <c r="FN96" s="92">
        <v>1933.66491</v>
      </c>
      <c r="FO96" s="92">
        <v>0</v>
      </c>
      <c r="FP96" s="92">
        <v>0</v>
      </c>
      <c r="FQ96" s="92">
        <v>2.16507443E-4</v>
      </c>
      <c r="FR96" s="92">
        <v>0</v>
      </c>
      <c r="FS96" s="92">
        <v>0</v>
      </c>
      <c r="FT96" s="92">
        <v>0</v>
      </c>
      <c r="FU96" s="92">
        <v>0</v>
      </c>
      <c r="FV96" s="92">
        <v>0</v>
      </c>
      <c r="FW96" s="92">
        <v>0</v>
      </c>
      <c r="FX96" s="92">
        <v>0</v>
      </c>
      <c r="FY96" s="92">
        <v>0</v>
      </c>
      <c r="FZ96" s="92">
        <v>0</v>
      </c>
      <c r="GA96" s="92">
        <v>0</v>
      </c>
      <c r="GB96" s="92">
        <v>0</v>
      </c>
      <c r="GC96" s="92">
        <v>0</v>
      </c>
      <c r="GD96" s="92">
        <v>0</v>
      </c>
      <c r="GE96" s="92">
        <v>0</v>
      </c>
      <c r="GF96" s="92">
        <v>0</v>
      </c>
      <c r="GG96" s="92">
        <v>0</v>
      </c>
      <c r="GH96" s="92">
        <v>0</v>
      </c>
      <c r="GI96" s="92">
        <v>0</v>
      </c>
      <c r="GJ96" s="92">
        <v>0.83677286699999998</v>
      </c>
      <c r="GK96" s="92">
        <v>4.8429010000000002E-2</v>
      </c>
      <c r="GL96" s="92">
        <v>3.5217098099999998E-3</v>
      </c>
      <c r="GM96" s="92">
        <v>2.7985438399999998E-3</v>
      </c>
      <c r="GN96" s="92">
        <v>1.1742142000000001E-3</v>
      </c>
      <c r="GO96" s="92">
        <v>3.9870807600000001E-3</v>
      </c>
      <c r="GP96" s="92">
        <v>4.7587738400000001E-3</v>
      </c>
      <c r="GQ96" s="92">
        <v>7.8547960200000004E-4</v>
      </c>
      <c r="GR96" s="92">
        <v>0</v>
      </c>
      <c r="GS96" s="92">
        <v>2.68832611E-3</v>
      </c>
      <c r="GT96" s="92">
        <v>6.7843691299999999E-5</v>
      </c>
      <c r="GU96" s="92">
        <v>2.8465884499999999E-5</v>
      </c>
      <c r="GV96" s="92">
        <v>9.2655822700000003E-4</v>
      </c>
      <c r="GW96" s="92">
        <v>1.1291390600000001E-4</v>
      </c>
      <c r="GX96" s="92">
        <v>2.89635078E-2</v>
      </c>
      <c r="GY96" s="92">
        <v>1.5575953E-3</v>
      </c>
      <c r="GZ96" s="92">
        <v>8.7604909100000002E-4</v>
      </c>
      <c r="HA96" s="92">
        <v>7.9133558900000003E-4</v>
      </c>
      <c r="HB96" s="92">
        <v>0</v>
      </c>
      <c r="HC96" s="92">
        <v>1.3353129299999999E-3</v>
      </c>
      <c r="HD96" s="92">
        <v>1.82223921E-3</v>
      </c>
      <c r="HE96" s="92">
        <v>4.0794036700000003E-4</v>
      </c>
      <c r="HF96" s="92">
        <v>1.01521622E-3</v>
      </c>
      <c r="HG96" s="92">
        <v>4.7748011300000005E-7</v>
      </c>
      <c r="HH96" s="92">
        <v>0</v>
      </c>
      <c r="HI96" s="92">
        <v>5.8873391199999996E-3</v>
      </c>
      <c r="HJ96" s="92">
        <v>4.4127725000000003E-3</v>
      </c>
      <c r="HK96" s="92">
        <v>5.7110096699999999E-4</v>
      </c>
      <c r="HL96" s="92">
        <v>0</v>
      </c>
      <c r="HM96" s="92">
        <v>0</v>
      </c>
      <c r="HN96" s="92">
        <v>0</v>
      </c>
      <c r="HO96" s="92">
        <v>0</v>
      </c>
      <c r="HP96" s="92">
        <v>0</v>
      </c>
      <c r="HQ96" s="92">
        <v>0</v>
      </c>
      <c r="HR96" s="92">
        <v>3.1689942500000003E-5</v>
      </c>
      <c r="HS96" s="92">
        <v>4.0022463599999997E-4</v>
      </c>
      <c r="HT96" s="92">
        <v>4.1449617800000002E-7</v>
      </c>
      <c r="HU96" s="92">
        <v>0</v>
      </c>
      <c r="HV96" s="92">
        <v>0</v>
      </c>
      <c r="HW96" s="92">
        <v>0</v>
      </c>
      <c r="HX96" s="92">
        <v>4.5874992500000003E-2</v>
      </c>
      <c r="HY96" s="92">
        <v>0</v>
      </c>
      <c r="HZ96" s="92">
        <v>0</v>
      </c>
      <c r="IA96" s="92">
        <v>5.1365038800000001E-9</v>
      </c>
      <c r="IB96" s="92">
        <v>0</v>
      </c>
      <c r="IC96" s="92">
        <v>0</v>
      </c>
      <c r="ID96" s="92">
        <v>0</v>
      </c>
      <c r="IE96" s="92">
        <v>0</v>
      </c>
      <c r="IF96" s="92">
        <v>0</v>
      </c>
      <c r="IG96" s="92">
        <v>0</v>
      </c>
      <c r="IH96" s="92">
        <v>0</v>
      </c>
      <c r="II96" s="92">
        <v>0</v>
      </c>
      <c r="IJ96" s="92">
        <v>0</v>
      </c>
      <c r="IK96" s="92">
        <v>0</v>
      </c>
      <c r="IL96" s="92">
        <v>0</v>
      </c>
      <c r="IM96" s="92">
        <v>0</v>
      </c>
      <c r="IN96" s="92">
        <v>0</v>
      </c>
      <c r="IO96" s="92">
        <v>0</v>
      </c>
      <c r="IP96" s="92">
        <v>0</v>
      </c>
      <c r="IQ96" s="92">
        <v>0</v>
      </c>
      <c r="IR96" s="92">
        <v>0</v>
      </c>
      <c r="IS96" s="92">
        <v>0</v>
      </c>
      <c r="IT96" s="92">
        <v>2065.9575799999998</v>
      </c>
      <c r="IU96" s="92">
        <v>42150.740599999997</v>
      </c>
      <c r="IV96" s="92">
        <v>19907.805400000001</v>
      </c>
      <c r="IW96" s="92">
        <v>32</v>
      </c>
      <c r="IX96" s="92">
        <v>1</v>
      </c>
      <c r="IY96" s="92">
        <v>2.2312523300000001E-2</v>
      </c>
      <c r="IZ96" s="92">
        <v>0.97768747700000003</v>
      </c>
      <c r="JA96" s="92">
        <v>0</v>
      </c>
      <c r="JB96" s="92">
        <v>-70313.558900000004</v>
      </c>
      <c r="JC96" s="92">
        <v>-3446.31738</v>
      </c>
      <c r="JD96" s="92">
        <v>-145.26482999999999</v>
      </c>
      <c r="JE96" s="92">
        <v>-40.476129700000001</v>
      </c>
      <c r="JF96" s="92">
        <v>-1.98387895</v>
      </c>
      <c r="JG96" s="92">
        <v>1.7296043200000001E-3</v>
      </c>
      <c r="JH96" s="92">
        <v>3.5288286600000003E-2</v>
      </c>
      <c r="JI96" s="92">
        <v>20.402519900000001</v>
      </c>
      <c r="JJ96" s="92">
        <v>0</v>
      </c>
      <c r="JK96" s="92">
        <v>0</v>
      </c>
      <c r="JL96" s="92">
        <v>0</v>
      </c>
      <c r="JM96" s="92">
        <v>0</v>
      </c>
      <c r="JN96" s="92">
        <v>0</v>
      </c>
      <c r="JO96" s="92">
        <v>0</v>
      </c>
      <c r="JP96" s="92">
        <v>0</v>
      </c>
      <c r="JQ96" s="92">
        <v>0</v>
      </c>
      <c r="JR96" s="92">
        <v>0</v>
      </c>
      <c r="JS96" s="92">
        <v>0</v>
      </c>
      <c r="JT96" s="92">
        <v>0</v>
      </c>
      <c r="JU96" s="92">
        <v>0</v>
      </c>
      <c r="JV96" s="92">
        <v>0</v>
      </c>
      <c r="JW96" s="92">
        <v>0</v>
      </c>
      <c r="JX96" s="92">
        <v>0</v>
      </c>
      <c r="JY96" s="92">
        <v>0</v>
      </c>
      <c r="JZ96" s="92">
        <v>0</v>
      </c>
      <c r="KA96" s="92">
        <v>0</v>
      </c>
      <c r="KB96" s="92">
        <v>0</v>
      </c>
      <c r="KC96" s="92">
        <v>0</v>
      </c>
      <c r="KD96" s="92">
        <v>0</v>
      </c>
      <c r="KE96" s="92">
        <v>0</v>
      </c>
      <c r="KF96" s="92">
        <v>0</v>
      </c>
      <c r="KG96" s="92">
        <v>0</v>
      </c>
      <c r="KH96" s="92">
        <v>0</v>
      </c>
      <c r="KI96" s="92">
        <v>0</v>
      </c>
      <c r="KJ96" s="92">
        <v>0</v>
      </c>
      <c r="KK96" s="92">
        <v>0</v>
      </c>
      <c r="KL96" s="92">
        <v>0</v>
      </c>
      <c r="KM96" s="92">
        <v>0</v>
      </c>
      <c r="KN96" s="92">
        <v>0</v>
      </c>
      <c r="KO96" s="92">
        <v>0</v>
      </c>
      <c r="KP96" s="92">
        <v>0</v>
      </c>
      <c r="KQ96" s="92">
        <v>0</v>
      </c>
      <c r="KR96" s="92">
        <v>0</v>
      </c>
      <c r="KS96" s="92">
        <v>0</v>
      </c>
      <c r="KT96" s="92">
        <v>0</v>
      </c>
      <c r="KU96" s="92">
        <v>0</v>
      </c>
      <c r="KV96" s="92">
        <v>0</v>
      </c>
      <c r="KW96" s="92">
        <v>0</v>
      </c>
      <c r="KX96" s="92">
        <v>0</v>
      </c>
      <c r="KY96" s="92">
        <v>0</v>
      </c>
      <c r="KZ96" s="92">
        <v>0</v>
      </c>
      <c r="LA96" s="92">
        <v>0</v>
      </c>
      <c r="LB96" s="92">
        <v>0</v>
      </c>
      <c r="LC96" s="92">
        <v>0.77378999100000001</v>
      </c>
      <c r="LD96" s="92">
        <v>1.9106458600000001E-2</v>
      </c>
      <c r="LE96" s="92">
        <v>8.0166959299999997E-3</v>
      </c>
      <c r="LF96" s="92">
        <v>0.32024643000000003</v>
      </c>
      <c r="LG96" s="92">
        <v>3.9026446700000002E-2</v>
      </c>
      <c r="LH96" s="92">
        <v>8.1992866699999993</v>
      </c>
      <c r="LI96" s="92">
        <v>0</v>
      </c>
      <c r="LJ96" s="92">
        <v>13.414419499999999</v>
      </c>
      <c r="LK96" s="92">
        <v>7.3253176099999999</v>
      </c>
      <c r="LL96" s="92">
        <v>2.1686037599999999</v>
      </c>
      <c r="LM96" s="92">
        <v>0.24095597299999999</v>
      </c>
      <c r="LN96" s="92">
        <v>6.14992597</v>
      </c>
      <c r="LO96" s="92">
        <v>0.452562627</v>
      </c>
      <c r="LP96" s="92">
        <v>0</v>
      </c>
      <c r="LQ96" s="92">
        <v>0.31188310200000002</v>
      </c>
      <c r="LR96" s="92">
        <v>0</v>
      </c>
      <c r="LS96" s="92">
        <v>0</v>
      </c>
      <c r="LT96" s="92">
        <v>0</v>
      </c>
      <c r="LU96" s="92">
        <v>0</v>
      </c>
      <c r="LV96" s="92">
        <v>0</v>
      </c>
      <c r="LW96" s="92">
        <v>0</v>
      </c>
      <c r="LX96" s="92">
        <v>0</v>
      </c>
      <c r="LY96" s="92">
        <v>0</v>
      </c>
      <c r="LZ96" s="92">
        <v>0</v>
      </c>
      <c r="MA96" s="92">
        <v>0</v>
      </c>
      <c r="MB96" s="92">
        <v>0</v>
      </c>
      <c r="MC96" s="92">
        <v>0</v>
      </c>
      <c r="MD96" s="92">
        <v>0</v>
      </c>
      <c r="ME96" s="92">
        <v>0</v>
      </c>
      <c r="MF96" s="92">
        <v>0</v>
      </c>
      <c r="MG96" s="92">
        <v>0</v>
      </c>
      <c r="MH96" s="92">
        <v>0</v>
      </c>
      <c r="MI96" s="92">
        <v>0</v>
      </c>
      <c r="MJ96" s="92">
        <v>0</v>
      </c>
      <c r="MK96" s="92">
        <v>0</v>
      </c>
      <c r="ML96" s="92">
        <v>0</v>
      </c>
      <c r="MM96" s="92">
        <v>0</v>
      </c>
      <c r="MN96" s="92">
        <v>0</v>
      </c>
      <c r="MO96" s="92">
        <v>0</v>
      </c>
      <c r="MP96" s="92">
        <v>0</v>
      </c>
      <c r="MQ96" s="92">
        <v>0</v>
      </c>
      <c r="MR96" s="92">
        <v>0</v>
      </c>
      <c r="MS96" s="92">
        <v>0</v>
      </c>
      <c r="MT96" s="92">
        <v>0</v>
      </c>
      <c r="MU96" s="92">
        <v>0</v>
      </c>
      <c r="MV96" s="92">
        <v>0</v>
      </c>
      <c r="MW96" s="92">
        <v>0</v>
      </c>
      <c r="MX96" s="92">
        <v>0</v>
      </c>
      <c r="MY96" s="92">
        <v>0</v>
      </c>
      <c r="MZ96" s="92">
        <v>0</v>
      </c>
      <c r="NA96" s="92">
        <v>0</v>
      </c>
      <c r="NB96" s="92">
        <v>0</v>
      </c>
      <c r="NC96" s="92">
        <v>0</v>
      </c>
      <c r="ND96" s="92">
        <v>0</v>
      </c>
      <c r="NE96" s="92">
        <v>0</v>
      </c>
      <c r="NF96" s="92">
        <v>0</v>
      </c>
      <c r="NG96" s="92">
        <v>0</v>
      </c>
      <c r="NH96" s="92">
        <v>0</v>
      </c>
      <c r="NI96" s="92">
        <v>0</v>
      </c>
      <c r="NJ96" s="92">
        <v>0</v>
      </c>
      <c r="NK96" s="92">
        <v>0</v>
      </c>
      <c r="NL96" s="92">
        <v>0</v>
      </c>
      <c r="NM96" s="92">
        <v>1.96278116E-2</v>
      </c>
      <c r="NN96" s="92">
        <v>4.8465084199999999E-4</v>
      </c>
      <c r="NO96" s="92">
        <v>2.0335000399999999E-4</v>
      </c>
      <c r="NP96" s="92">
        <v>8.1233108299999992E-3</v>
      </c>
      <c r="NQ96" s="92">
        <v>9.8993752000000007E-4</v>
      </c>
      <c r="NR96" s="92">
        <v>0.20798156600000001</v>
      </c>
      <c r="NS96" s="92">
        <v>0</v>
      </c>
      <c r="NT96" s="92">
        <v>0.34026764700000001</v>
      </c>
      <c r="NU96" s="92">
        <v>0.18581263100000001</v>
      </c>
      <c r="NV96" s="92">
        <v>5.5008395799999998E-2</v>
      </c>
      <c r="NW96" s="92">
        <v>6.1120439799999997E-3</v>
      </c>
      <c r="NX96" s="92">
        <v>0.15599786800000001</v>
      </c>
      <c r="NY96" s="92">
        <v>1.14796186E-2</v>
      </c>
      <c r="NZ96" s="92">
        <v>0</v>
      </c>
      <c r="OA96" s="92">
        <v>7.9111682200000005E-3</v>
      </c>
      <c r="OB96" s="92">
        <v>0</v>
      </c>
      <c r="OC96" s="92">
        <v>0</v>
      </c>
      <c r="OD96" s="92">
        <v>0</v>
      </c>
      <c r="OE96" s="92">
        <v>0</v>
      </c>
      <c r="OF96" s="92">
        <v>0</v>
      </c>
      <c r="OG96" s="92">
        <v>0</v>
      </c>
      <c r="OH96" s="92">
        <v>0</v>
      </c>
      <c r="OI96" s="92">
        <v>0</v>
      </c>
      <c r="OJ96" s="92">
        <v>0</v>
      </c>
      <c r="OK96" s="92">
        <v>0</v>
      </c>
      <c r="OL96" s="92">
        <v>0</v>
      </c>
      <c r="OM96" s="92">
        <v>0</v>
      </c>
      <c r="ON96" s="92">
        <v>0</v>
      </c>
      <c r="OO96" s="92">
        <v>0</v>
      </c>
      <c r="OP96" s="92">
        <v>0</v>
      </c>
      <c r="OQ96" s="92">
        <v>0</v>
      </c>
      <c r="OR96" s="92">
        <v>0</v>
      </c>
      <c r="OS96" s="92">
        <v>0</v>
      </c>
      <c r="OT96" s="92">
        <v>0</v>
      </c>
      <c r="OU96" s="92">
        <v>0</v>
      </c>
      <c r="OV96" s="92">
        <v>0</v>
      </c>
      <c r="OW96" s="92">
        <v>0</v>
      </c>
      <c r="OX96" s="92">
        <v>0</v>
      </c>
      <c r="OY96" s="92">
        <v>0</v>
      </c>
      <c r="OZ96" s="92">
        <v>0</v>
      </c>
      <c r="PA96" s="92">
        <v>0</v>
      </c>
      <c r="PB96" s="92">
        <v>0</v>
      </c>
      <c r="PC96" s="92">
        <v>0</v>
      </c>
      <c r="PD96" s="92">
        <v>0</v>
      </c>
      <c r="PE96" s="92">
        <v>0</v>
      </c>
      <c r="PF96" s="92">
        <v>0</v>
      </c>
      <c r="PG96" s="92">
        <v>0</v>
      </c>
      <c r="PH96" s="92">
        <v>0</v>
      </c>
      <c r="PI96" s="92">
        <v>0</v>
      </c>
      <c r="PJ96" s="92">
        <v>0</v>
      </c>
      <c r="PK96" s="92">
        <v>0</v>
      </c>
      <c r="PL96" s="92">
        <v>0</v>
      </c>
      <c r="PM96" s="92">
        <v>0</v>
      </c>
      <c r="PN96" s="92">
        <v>0</v>
      </c>
      <c r="PO96" s="92">
        <v>0</v>
      </c>
      <c r="PP96" s="92">
        <v>0</v>
      </c>
      <c r="PQ96" s="92">
        <v>0</v>
      </c>
      <c r="PR96" s="92">
        <v>0</v>
      </c>
      <c r="PS96" s="92">
        <v>0</v>
      </c>
      <c r="PT96" s="92">
        <v>0</v>
      </c>
      <c r="PU96" s="92">
        <v>0</v>
      </c>
      <c r="PV96" s="92">
        <v>0</v>
      </c>
      <c r="PW96" s="92">
        <v>125.46416600000001</v>
      </c>
      <c r="PX96" s="92">
        <v>3.0979670600000002</v>
      </c>
      <c r="PY96" s="92">
        <v>1.2998463200000001</v>
      </c>
      <c r="PZ96" s="92">
        <v>42.309997600000003</v>
      </c>
      <c r="QA96" s="92">
        <v>5.1560570600000002</v>
      </c>
      <c r="QB96" s="92">
        <v>1247.51917</v>
      </c>
      <c r="QC96" s="92">
        <v>0</v>
      </c>
      <c r="QD96" s="92">
        <v>306.379976</v>
      </c>
      <c r="QE96" s="92">
        <v>410.78476599999999</v>
      </c>
      <c r="QF96" s="92">
        <v>52.080320399999998</v>
      </c>
      <c r="QG96" s="92">
        <v>5.7867022700000001</v>
      </c>
      <c r="QH96" s="92">
        <v>151.450537</v>
      </c>
      <c r="QI96" s="92">
        <v>10.780222800000001</v>
      </c>
      <c r="QJ96" s="92">
        <v>0</v>
      </c>
      <c r="QK96" s="92">
        <v>46.823446799999999</v>
      </c>
      <c r="QL96" s="92">
        <v>0</v>
      </c>
      <c r="QM96" s="92">
        <v>0</v>
      </c>
      <c r="QN96" s="92">
        <v>0</v>
      </c>
      <c r="QO96" s="92">
        <v>0</v>
      </c>
      <c r="QP96" s="92">
        <v>0</v>
      </c>
      <c r="QQ96" s="92">
        <v>0</v>
      </c>
      <c r="QR96" s="92">
        <v>0</v>
      </c>
      <c r="QS96" s="92">
        <v>0</v>
      </c>
      <c r="QT96" s="92">
        <v>0</v>
      </c>
      <c r="QU96" s="92">
        <v>0</v>
      </c>
      <c r="QV96" s="92">
        <v>0</v>
      </c>
      <c r="QW96" s="92">
        <v>0</v>
      </c>
      <c r="QX96" s="92">
        <v>0</v>
      </c>
      <c r="QY96" s="92">
        <v>0</v>
      </c>
      <c r="QZ96" s="92">
        <v>0</v>
      </c>
      <c r="RA96" s="92">
        <v>0</v>
      </c>
      <c r="RB96" s="92">
        <v>0</v>
      </c>
      <c r="RC96" s="92">
        <v>0</v>
      </c>
      <c r="RD96" s="92">
        <v>0</v>
      </c>
      <c r="RE96" s="92">
        <v>0</v>
      </c>
      <c r="RF96" s="92">
        <v>0</v>
      </c>
      <c r="RG96" s="92">
        <v>0</v>
      </c>
      <c r="RH96" s="92">
        <v>0</v>
      </c>
      <c r="RI96" s="92">
        <v>0</v>
      </c>
      <c r="RJ96" s="92">
        <v>0</v>
      </c>
      <c r="RK96" s="92">
        <v>0</v>
      </c>
      <c r="RL96" s="92">
        <v>0</v>
      </c>
      <c r="RM96" s="92">
        <v>0</v>
      </c>
      <c r="RN96" s="92">
        <v>0</v>
      </c>
      <c r="RO96" s="92">
        <v>0</v>
      </c>
      <c r="RP96" s="92">
        <v>0</v>
      </c>
      <c r="RQ96" s="92">
        <v>0</v>
      </c>
      <c r="RR96" s="92">
        <v>0</v>
      </c>
      <c r="RS96" s="92">
        <v>0</v>
      </c>
      <c r="RT96" s="92">
        <v>0</v>
      </c>
      <c r="RU96" s="92">
        <v>0</v>
      </c>
      <c r="RV96" s="92">
        <v>0</v>
      </c>
      <c r="RW96" s="92">
        <v>0</v>
      </c>
      <c r="RX96" s="92">
        <v>0</v>
      </c>
      <c r="RY96" s="92">
        <v>0</v>
      </c>
      <c r="RZ96" s="92">
        <v>0</v>
      </c>
      <c r="SA96" s="92">
        <v>0</v>
      </c>
      <c r="SB96" s="92">
        <v>0</v>
      </c>
      <c r="SC96" s="92">
        <v>0</v>
      </c>
      <c r="SD96" s="92">
        <v>0</v>
      </c>
      <c r="SE96" s="92">
        <v>0</v>
      </c>
      <c r="SF96" s="92">
        <v>0</v>
      </c>
      <c r="SG96" s="92">
        <v>5.2082875299999998E-2</v>
      </c>
      <c r="SH96" s="92">
        <v>1.28603279E-3</v>
      </c>
      <c r="SI96" s="92">
        <v>5.3959417799999995E-4</v>
      </c>
      <c r="SJ96" s="92">
        <v>1.7563790499999999E-2</v>
      </c>
      <c r="SK96" s="92">
        <v>2.1403902400000002E-3</v>
      </c>
      <c r="SL96" s="92">
        <v>0.51787205400000003</v>
      </c>
      <c r="SM96" s="92">
        <v>0</v>
      </c>
      <c r="SN96" s="92">
        <v>0.12718492100000001</v>
      </c>
      <c r="SO96" s="92">
        <v>0.170525596</v>
      </c>
      <c r="SP96" s="92">
        <v>2.1619661700000001E-2</v>
      </c>
      <c r="SQ96" s="92">
        <v>2.40218464E-3</v>
      </c>
      <c r="SR96" s="92">
        <v>6.2870376899999997E-2</v>
      </c>
      <c r="SS96" s="92">
        <v>4.4751024699999998E-3</v>
      </c>
      <c r="ST96" s="92">
        <v>0</v>
      </c>
      <c r="SU96" s="92">
        <v>1.9437420399999999E-2</v>
      </c>
      <c r="SV96" s="92">
        <v>0</v>
      </c>
      <c r="SW96" s="92">
        <v>0</v>
      </c>
      <c r="SX96" s="92">
        <v>0</v>
      </c>
      <c r="SY96" s="92">
        <v>39.423141299999997</v>
      </c>
      <c r="SZ96" s="92">
        <v>2408.93318</v>
      </c>
      <c r="TA96" s="92">
        <v>28.899265799999998</v>
      </c>
      <c r="TB96" s="92">
        <v>32</v>
      </c>
      <c r="TC96" s="92">
        <v>1</v>
      </c>
      <c r="TD96" s="92">
        <v>0</v>
      </c>
      <c r="TE96" s="92">
        <v>0</v>
      </c>
      <c r="TF96" s="92">
        <v>1</v>
      </c>
      <c r="TG96" s="92">
        <v>-70632.602199999994</v>
      </c>
      <c r="TH96" s="92">
        <v>-1155.93039</v>
      </c>
      <c r="TI96" s="92">
        <v>-2.7845590499999999</v>
      </c>
      <c r="TJ96" s="92">
        <v>-102.571023</v>
      </c>
      <c r="TK96" s="92">
        <v>-1.6786152400000001</v>
      </c>
      <c r="TL96" s="92">
        <v>2.2735953199999999E-2</v>
      </c>
      <c r="TM96" s="92">
        <v>1.38927011</v>
      </c>
      <c r="TN96" s="92">
        <v>61.1045467</v>
      </c>
      <c r="TO96" s="92">
        <v>0</v>
      </c>
      <c r="TP96" s="92">
        <v>0.23217456</v>
      </c>
      <c r="TQ96" s="92">
        <v>-172497535.829</v>
      </c>
      <c r="TR96" s="92">
        <v>6.1511196666666698E-2</v>
      </c>
      <c r="TS96" s="92">
        <v>5.8416105000000103E-4</v>
      </c>
      <c r="TT96" s="92">
        <v>1.9298457250000001E-4</v>
      </c>
      <c r="TU96" s="92">
        <v>1.39960215833333E-18</v>
      </c>
      <c r="TV96" s="92">
        <v>1.1122006666666701E-18</v>
      </c>
      <c r="TW96" s="92">
        <v>4.6665762222222303E-19</v>
      </c>
      <c r="TX96" s="92">
        <v>1.02418155E-14</v>
      </c>
      <c r="TY96" s="92">
        <v>1.22241024166667E-14</v>
      </c>
      <c r="TZ96" s="92">
        <v>4.3658168333333398E-15</v>
      </c>
      <c r="UA96" s="92">
        <v>0</v>
      </c>
      <c r="UB96" s="92">
        <v>1.18710509722222E-18</v>
      </c>
      <c r="UC96" s="92">
        <v>2.9958267222222301E-20</v>
      </c>
      <c r="UD96" s="92">
        <v>1.25699023055556E-20</v>
      </c>
      <c r="UE96" s="92">
        <v>2.7046455305555599E-15</v>
      </c>
      <c r="UF96" s="92">
        <v>3.29598380555556E-16</v>
      </c>
      <c r="UG96" s="92">
        <v>1.1510712194444501E-17</v>
      </c>
      <c r="UH96" s="92">
        <v>3.3159267777777801E-12</v>
      </c>
      <c r="UI96" s="92">
        <v>2.5525305055555602E-10</v>
      </c>
      <c r="UJ96" s="92">
        <v>6.9488321666666703E-7</v>
      </c>
      <c r="UK96" s="92">
        <v>0</v>
      </c>
      <c r="UL96" s="92">
        <v>3.8902918611111098E-11</v>
      </c>
      <c r="UM96" s="92">
        <v>2.3322437694444498E-16</v>
      </c>
      <c r="UN96" s="92">
        <v>3.43085119444445E-13</v>
      </c>
      <c r="UO96" s="92">
        <v>6.4227593888888903E-14</v>
      </c>
      <c r="UP96" s="92">
        <v>6.6271965833333399E-9</v>
      </c>
      <c r="UQ96" s="92">
        <v>0</v>
      </c>
      <c r="UR96" s="92">
        <v>0</v>
      </c>
      <c r="US96" s="92">
        <v>0</v>
      </c>
      <c r="UT96" s="92">
        <v>0</v>
      </c>
      <c r="UU96" s="92">
        <v>0</v>
      </c>
      <c r="UV96" s="92">
        <v>0</v>
      </c>
      <c r="UW96" s="92">
        <v>0</v>
      </c>
      <c r="UX96" s="92">
        <v>0</v>
      </c>
      <c r="UY96" s="92">
        <v>0</v>
      </c>
      <c r="UZ96" s="92">
        <v>0</v>
      </c>
      <c r="VA96" s="92">
        <v>6.8124636388888899E-17</v>
      </c>
      <c r="VB96" s="92">
        <v>1.46276274722222E-4</v>
      </c>
      <c r="VC96" s="92">
        <v>1.73138745277778E-7</v>
      </c>
      <c r="VD96" s="92">
        <v>0</v>
      </c>
      <c r="VE96" s="92">
        <v>0</v>
      </c>
      <c r="VF96" s="92">
        <v>0</v>
      </c>
      <c r="VG96" s="92">
        <v>1.18803493333333E-2</v>
      </c>
      <c r="VH96" s="92">
        <v>0</v>
      </c>
      <c r="VI96" s="92">
        <v>0</v>
      </c>
      <c r="VJ96" s="92">
        <v>8.8589471666666705E-11</v>
      </c>
      <c r="VK96" s="92">
        <v>0</v>
      </c>
      <c r="VL96" s="92">
        <v>0</v>
      </c>
      <c r="VM96" s="92">
        <v>0</v>
      </c>
      <c r="VN96" s="92">
        <v>0</v>
      </c>
      <c r="VO96" s="92">
        <v>0</v>
      </c>
      <c r="VP96" s="92">
        <v>0</v>
      </c>
      <c r="VQ96" s="92">
        <v>0</v>
      </c>
      <c r="VR96" s="92">
        <v>0</v>
      </c>
      <c r="VS96" s="92">
        <v>0</v>
      </c>
      <c r="VT96" s="92">
        <v>0</v>
      </c>
      <c r="VU96" s="92">
        <v>0</v>
      </c>
      <c r="VV96" s="92">
        <v>0</v>
      </c>
      <c r="VW96" s="92">
        <v>0</v>
      </c>
      <c r="VX96" s="92">
        <v>0</v>
      </c>
      <c r="VY96" s="92">
        <v>0</v>
      </c>
      <c r="VZ96" s="92">
        <v>0</v>
      </c>
      <c r="WA96" s="92">
        <v>0</v>
      </c>
      <c r="WB96" s="92">
        <v>0</v>
      </c>
      <c r="WC96" s="92">
        <v>2.67172277777778E-2</v>
      </c>
    </row>
    <row r="97" spans="2:601" ht="13.5" customHeight="1">
      <c r="B97" s="851" t="s">
        <v>2788</v>
      </c>
      <c r="C97" s="92">
        <v>0</v>
      </c>
      <c r="D97" s="92">
        <v>1969.2672299999999</v>
      </c>
      <c r="E97" s="92">
        <v>-4.1774507099999996</v>
      </c>
      <c r="F97" s="92">
        <v>2.1029797800000001</v>
      </c>
      <c r="G97" s="92">
        <v>0.69474446099999998</v>
      </c>
      <c r="H97" s="92">
        <v>5.0385674399999998E-15</v>
      </c>
      <c r="I97" s="92">
        <v>4.0039221500000002E-15</v>
      </c>
      <c r="J97" s="92">
        <v>1.67996733E-15</v>
      </c>
      <c r="K97" s="92">
        <v>3.6870535200000003E-11</v>
      </c>
      <c r="L97" s="92">
        <v>4.4006768E-11</v>
      </c>
      <c r="M97" s="92">
        <v>1.57169402E-11</v>
      </c>
      <c r="N97" s="92">
        <v>0</v>
      </c>
      <c r="O97" s="92">
        <v>4.2735780799999999E-15</v>
      </c>
      <c r="P97" s="92">
        <v>1.07849755E-16</v>
      </c>
      <c r="Q97" s="92">
        <v>4.5251645399999997E-17</v>
      </c>
      <c r="R97" s="92">
        <v>9.7367237600000004E-12</v>
      </c>
      <c r="S97" s="92">
        <v>1.18655415E-12</v>
      </c>
      <c r="T97" s="92">
        <v>4.1438561300000002E-14</v>
      </c>
      <c r="U97" s="92">
        <v>1.1937336099999999E-8</v>
      </c>
      <c r="V97" s="92">
        <v>9.1891096899999998E-7</v>
      </c>
      <c r="W97" s="92">
        <v>2.5015795700000002E-3</v>
      </c>
      <c r="X97" s="92">
        <v>0</v>
      </c>
      <c r="Y97" s="92">
        <v>1.4005050300000001E-7</v>
      </c>
      <c r="Z97" s="92">
        <v>8.3960771999999995E-13</v>
      </c>
      <c r="AA97" s="92">
        <v>1.2351064E-9</v>
      </c>
      <c r="AB97" s="92">
        <v>2.3121933100000001E-10</v>
      </c>
      <c r="AC97" s="92">
        <v>2.3857907500000001E-5</v>
      </c>
      <c r="AD97" s="92">
        <v>0</v>
      </c>
      <c r="AE97" s="92">
        <v>0</v>
      </c>
      <c r="AF97" s="92">
        <v>0</v>
      </c>
      <c r="AG97" s="92">
        <v>0</v>
      </c>
      <c r="AH97" s="92">
        <v>0</v>
      </c>
      <c r="AI97" s="92">
        <v>0</v>
      </c>
      <c r="AJ97" s="92">
        <v>0</v>
      </c>
      <c r="AK97" s="92">
        <v>0</v>
      </c>
      <c r="AL97" s="92">
        <v>0</v>
      </c>
      <c r="AM97" s="92">
        <v>0</v>
      </c>
      <c r="AN97" s="92">
        <v>2.4524868099999999E-13</v>
      </c>
      <c r="AO97" s="92">
        <v>0.526594589</v>
      </c>
      <c r="AP97" s="92">
        <v>6.2329948300000003E-4</v>
      </c>
      <c r="AQ97" s="92">
        <v>0</v>
      </c>
      <c r="AR97" s="92">
        <v>0</v>
      </c>
      <c r="AS97" s="92">
        <v>0</v>
      </c>
      <c r="AT97" s="92">
        <v>42.769257600000003</v>
      </c>
      <c r="AU97" s="92">
        <v>0</v>
      </c>
      <c r="AV97" s="92">
        <v>0</v>
      </c>
      <c r="AW97" s="92">
        <v>3.18922101E-7</v>
      </c>
      <c r="AX97" s="92">
        <v>0</v>
      </c>
      <c r="AY97" s="92">
        <v>0</v>
      </c>
      <c r="AZ97" s="92">
        <v>0</v>
      </c>
      <c r="BA97" s="92">
        <v>0</v>
      </c>
      <c r="BB97" s="92">
        <v>0</v>
      </c>
      <c r="BC97" s="92">
        <v>0</v>
      </c>
      <c r="BD97" s="92">
        <v>0</v>
      </c>
      <c r="BE97" s="92">
        <v>0</v>
      </c>
      <c r="BF97" s="92">
        <v>0</v>
      </c>
      <c r="BG97" s="92">
        <v>0</v>
      </c>
      <c r="BH97" s="92">
        <v>0</v>
      </c>
      <c r="BI97" s="92">
        <v>0</v>
      </c>
      <c r="BJ97" s="92">
        <v>0</v>
      </c>
      <c r="BK97" s="92">
        <v>0</v>
      </c>
      <c r="BL97" s="92">
        <v>0</v>
      </c>
      <c r="BM97" s="92">
        <v>0</v>
      </c>
      <c r="BN97" s="92">
        <v>0</v>
      </c>
      <c r="BO97" s="92">
        <v>0</v>
      </c>
      <c r="BP97" s="92">
        <v>4.5621021999999997E-2</v>
      </c>
      <c r="BQ97" s="92">
        <v>1.5071448899999999E-2</v>
      </c>
      <c r="BR97" s="92">
        <v>1.09304235E-16</v>
      </c>
      <c r="BS97" s="92">
        <v>8.6859142600000004E-17</v>
      </c>
      <c r="BT97" s="92">
        <v>3.6444395500000001E-17</v>
      </c>
      <c r="BU97" s="92">
        <v>7.99851485E-13</v>
      </c>
      <c r="BV97" s="92">
        <v>9.54661454E-13</v>
      </c>
      <c r="BW97" s="92">
        <v>3.4095566900000001E-13</v>
      </c>
      <c r="BX97" s="92">
        <v>0</v>
      </c>
      <c r="BY97" s="92">
        <v>9.2708927400000001E-17</v>
      </c>
      <c r="BZ97" s="92">
        <v>2.3396402099999999E-18</v>
      </c>
      <c r="CA97" s="92">
        <v>9.8166722000000009E-19</v>
      </c>
      <c r="CB97" s="92">
        <v>2.1122375700000001E-13</v>
      </c>
      <c r="CC97" s="92">
        <v>2.5740529499999999E-14</v>
      </c>
      <c r="CD97" s="92">
        <v>8.9894802399999998E-16</v>
      </c>
      <c r="CE97" s="92">
        <v>2.5896277300000002E-10</v>
      </c>
      <c r="CF97" s="92">
        <v>1.9934408300000001E-8</v>
      </c>
      <c r="CG97" s="92">
        <v>5.4268052399999998E-5</v>
      </c>
      <c r="CH97" s="92">
        <v>0</v>
      </c>
      <c r="CI97" s="92">
        <v>3.03818759E-9</v>
      </c>
      <c r="CJ97" s="92">
        <v>1.82140421E-14</v>
      </c>
      <c r="CK97" s="92">
        <v>2.6793798500000001E-11</v>
      </c>
      <c r="CL97" s="92">
        <v>5.0159598700000001E-12</v>
      </c>
      <c r="CM97" s="92">
        <v>5.1756185899999995E-7</v>
      </c>
      <c r="CN97" s="92">
        <v>0</v>
      </c>
      <c r="CO97" s="92">
        <v>0</v>
      </c>
      <c r="CP97" s="92">
        <v>0</v>
      </c>
      <c r="CQ97" s="92">
        <v>0</v>
      </c>
      <c r="CR97" s="92">
        <v>0</v>
      </c>
      <c r="CS97" s="92">
        <v>0</v>
      </c>
      <c r="CT97" s="92">
        <v>0</v>
      </c>
      <c r="CU97" s="92">
        <v>0</v>
      </c>
      <c r="CV97" s="92">
        <v>0</v>
      </c>
      <c r="CW97" s="92">
        <v>0</v>
      </c>
      <c r="CX97" s="92">
        <v>5.3203057799999998E-15</v>
      </c>
      <c r="CY97" s="92">
        <v>1.1423687300000001E-2</v>
      </c>
      <c r="CZ97" s="92">
        <v>1.3521556300000001E-5</v>
      </c>
      <c r="DA97" s="92">
        <v>0</v>
      </c>
      <c r="DB97" s="92">
        <v>0</v>
      </c>
      <c r="DC97" s="92">
        <v>0</v>
      </c>
      <c r="DD97" s="92">
        <v>0.92781550400000001</v>
      </c>
      <c r="DE97" s="92">
        <v>0</v>
      </c>
      <c r="DF97" s="92">
        <v>0</v>
      </c>
      <c r="DG97" s="92">
        <v>6.9185411699999996E-9</v>
      </c>
      <c r="DH97" s="92">
        <v>0</v>
      </c>
      <c r="DI97" s="92">
        <v>0</v>
      </c>
      <c r="DJ97" s="92">
        <v>0</v>
      </c>
      <c r="DK97" s="92">
        <v>0</v>
      </c>
      <c r="DL97" s="92">
        <v>0</v>
      </c>
      <c r="DM97" s="92">
        <v>0</v>
      </c>
      <c r="DN97" s="92">
        <v>0</v>
      </c>
      <c r="DO97" s="92">
        <v>0</v>
      </c>
      <c r="DP97" s="92">
        <v>0</v>
      </c>
      <c r="DQ97" s="92">
        <v>0</v>
      </c>
      <c r="DR97" s="92">
        <v>0</v>
      </c>
      <c r="DS97" s="92">
        <v>0</v>
      </c>
      <c r="DT97" s="92">
        <v>0</v>
      </c>
      <c r="DU97" s="92">
        <v>0</v>
      </c>
      <c r="DV97" s="92">
        <v>0</v>
      </c>
      <c r="DW97" s="92">
        <v>0</v>
      </c>
      <c r="DX97" s="92">
        <v>0</v>
      </c>
      <c r="DY97" s="92">
        <v>0</v>
      </c>
      <c r="DZ97" s="92">
        <v>37.885769500000002</v>
      </c>
      <c r="EA97" s="92">
        <v>32.006210400000001</v>
      </c>
      <c r="EB97" s="92">
        <v>9.0773662100000002E-13</v>
      </c>
      <c r="EC97" s="92">
        <v>7.21337325E-13</v>
      </c>
      <c r="ED97" s="92">
        <v>3.0265901800000001E-13</v>
      </c>
      <c r="EE97" s="92">
        <v>5.5354250699999999E-9</v>
      </c>
      <c r="EF97" s="92">
        <v>6.6067976900000002E-9</v>
      </c>
      <c r="EG97" s="92">
        <v>5.3799099000000003E-9</v>
      </c>
      <c r="EH97" s="92">
        <v>0</v>
      </c>
      <c r="EI97" s="92">
        <v>6.9292820600000004E-13</v>
      </c>
      <c r="EJ97" s="92">
        <v>1.74870181E-14</v>
      </c>
      <c r="EK97" s="92">
        <v>7.3372104000000007E-15</v>
      </c>
      <c r="EL97" s="92">
        <v>1.2863781599999999E-9</v>
      </c>
      <c r="EM97" s="92">
        <v>1.5676293000000001E-10</v>
      </c>
      <c r="EN97" s="92">
        <v>7.4654750599999995E-12</v>
      </c>
      <c r="EO97" s="92">
        <v>1.8162623500000001E-6</v>
      </c>
      <c r="EP97" s="92">
        <v>1.15883862E-4</v>
      </c>
      <c r="EQ97" s="92">
        <v>0.240365674</v>
      </c>
      <c r="ER97" s="92">
        <v>0</v>
      </c>
      <c r="ES97" s="92">
        <v>1.26155868E-5</v>
      </c>
      <c r="ET97" s="92">
        <v>1.27744031E-10</v>
      </c>
      <c r="EU97" s="92">
        <v>1.1374677799999999E-7</v>
      </c>
      <c r="EV97" s="92">
        <v>2.7304515E-8</v>
      </c>
      <c r="EW97" s="92">
        <v>4.0631352500000001E-4</v>
      </c>
      <c r="EX97" s="92">
        <v>0</v>
      </c>
      <c r="EY97" s="92">
        <v>0</v>
      </c>
      <c r="EZ97" s="92">
        <v>0</v>
      </c>
      <c r="FA97" s="92">
        <v>0</v>
      </c>
      <c r="FB97" s="92">
        <v>0</v>
      </c>
      <c r="FC97" s="92">
        <v>0</v>
      </c>
      <c r="FD97" s="92">
        <v>0</v>
      </c>
      <c r="FE97" s="92">
        <v>0</v>
      </c>
      <c r="FF97" s="92">
        <v>0</v>
      </c>
      <c r="FG97" s="92">
        <v>0</v>
      </c>
      <c r="FH97" s="92">
        <v>6.9274600199999997E-11</v>
      </c>
      <c r="FI97" s="92">
        <v>16.850394900000001</v>
      </c>
      <c r="FJ97" s="92">
        <v>1.74607876E-2</v>
      </c>
      <c r="FK97" s="92">
        <v>0</v>
      </c>
      <c r="FL97" s="92">
        <v>0</v>
      </c>
      <c r="FM97" s="92">
        <v>0</v>
      </c>
      <c r="FN97" s="92">
        <v>1882.26647</v>
      </c>
      <c r="FO97" s="92">
        <v>0</v>
      </c>
      <c r="FP97" s="92">
        <v>0</v>
      </c>
      <c r="FQ97" s="92">
        <v>2.0431680600000001E-5</v>
      </c>
      <c r="FR97" s="92">
        <v>0</v>
      </c>
      <c r="FS97" s="92">
        <v>0</v>
      </c>
      <c r="FT97" s="92">
        <v>0</v>
      </c>
      <c r="FU97" s="92">
        <v>0</v>
      </c>
      <c r="FV97" s="92">
        <v>0</v>
      </c>
      <c r="FW97" s="92">
        <v>0</v>
      </c>
      <c r="FX97" s="92">
        <v>0</v>
      </c>
      <c r="FY97" s="92">
        <v>0</v>
      </c>
      <c r="FZ97" s="92">
        <v>0</v>
      </c>
      <c r="GA97" s="92">
        <v>0</v>
      </c>
      <c r="GB97" s="92">
        <v>0</v>
      </c>
      <c r="GC97" s="92">
        <v>0</v>
      </c>
      <c r="GD97" s="92">
        <v>0</v>
      </c>
      <c r="GE97" s="92">
        <v>0</v>
      </c>
      <c r="GF97" s="92">
        <v>0</v>
      </c>
      <c r="GG97" s="92">
        <v>0</v>
      </c>
      <c r="GH97" s="92">
        <v>0</v>
      </c>
      <c r="GI97" s="92">
        <v>0</v>
      </c>
      <c r="GJ97" s="92">
        <v>1.9238511100000001E-2</v>
      </c>
      <c r="GK97" s="92">
        <v>1.6252852700000001E-2</v>
      </c>
      <c r="GL97" s="92">
        <v>4.6095146800000002E-16</v>
      </c>
      <c r="GM97" s="92">
        <v>3.66297328E-16</v>
      </c>
      <c r="GN97" s="92">
        <v>1.5369118700000001E-16</v>
      </c>
      <c r="GO97" s="92">
        <v>2.8109059899999998E-12</v>
      </c>
      <c r="GP97" s="92">
        <v>3.3549523299999999E-12</v>
      </c>
      <c r="GQ97" s="92">
        <v>2.7319349100000001E-12</v>
      </c>
      <c r="GR97" s="92">
        <v>0</v>
      </c>
      <c r="GS97" s="92">
        <v>3.5187108900000002E-16</v>
      </c>
      <c r="GT97" s="92">
        <v>8.8799619599999995E-18</v>
      </c>
      <c r="GU97" s="92">
        <v>3.7258581599999998E-18</v>
      </c>
      <c r="GV97" s="92">
        <v>6.53226816E-13</v>
      </c>
      <c r="GW97" s="92">
        <v>7.9604701599999996E-14</v>
      </c>
      <c r="GX97" s="92">
        <v>3.7909913600000002E-15</v>
      </c>
      <c r="GY97" s="92">
        <v>9.2230364599999996E-10</v>
      </c>
      <c r="GZ97" s="92">
        <v>5.8846184199999999E-8</v>
      </c>
      <c r="HA97" s="92">
        <v>1.22058434E-4</v>
      </c>
      <c r="HB97" s="92">
        <v>0</v>
      </c>
      <c r="HC97" s="92">
        <v>6.4062340599999996E-9</v>
      </c>
      <c r="HD97" s="92">
        <v>6.4868814500000001E-14</v>
      </c>
      <c r="HE97" s="92">
        <v>5.7760966300000002E-11</v>
      </c>
      <c r="HF97" s="92">
        <v>1.3865317299999999E-11</v>
      </c>
      <c r="HG97" s="92">
        <v>2.0632726700000001E-7</v>
      </c>
      <c r="HH97" s="92">
        <v>0</v>
      </c>
      <c r="HI97" s="92">
        <v>0</v>
      </c>
      <c r="HJ97" s="92">
        <v>0</v>
      </c>
      <c r="HK97" s="92">
        <v>0</v>
      </c>
      <c r="HL97" s="92">
        <v>0</v>
      </c>
      <c r="HM97" s="92">
        <v>0</v>
      </c>
      <c r="HN97" s="92">
        <v>0</v>
      </c>
      <c r="HO97" s="92">
        <v>0</v>
      </c>
      <c r="HP97" s="92">
        <v>0</v>
      </c>
      <c r="HQ97" s="92">
        <v>0</v>
      </c>
      <c r="HR97" s="92">
        <v>3.5177856600000002E-14</v>
      </c>
      <c r="HS97" s="92">
        <v>8.5566827299999992E-3</v>
      </c>
      <c r="HT97" s="92">
        <v>8.8666420200000003E-6</v>
      </c>
      <c r="HU97" s="92">
        <v>0</v>
      </c>
      <c r="HV97" s="92">
        <v>0</v>
      </c>
      <c r="HW97" s="92">
        <v>0</v>
      </c>
      <c r="HX97" s="92">
        <v>0.95582074500000003</v>
      </c>
      <c r="HY97" s="92">
        <v>0</v>
      </c>
      <c r="HZ97" s="92">
        <v>0</v>
      </c>
      <c r="IA97" s="92">
        <v>1.0375270700000001E-8</v>
      </c>
      <c r="IB97" s="92">
        <v>0</v>
      </c>
      <c r="IC97" s="92">
        <v>0</v>
      </c>
      <c r="ID97" s="92">
        <v>0</v>
      </c>
      <c r="IE97" s="92">
        <v>0</v>
      </c>
      <c r="IF97" s="92">
        <v>0</v>
      </c>
      <c r="IG97" s="92">
        <v>0</v>
      </c>
      <c r="IH97" s="92">
        <v>0</v>
      </c>
      <c r="II97" s="92">
        <v>0</v>
      </c>
      <c r="IJ97" s="92">
        <v>0</v>
      </c>
      <c r="IK97" s="92">
        <v>0</v>
      </c>
      <c r="IL97" s="92">
        <v>0</v>
      </c>
      <c r="IM97" s="92">
        <v>0</v>
      </c>
      <c r="IN97" s="92">
        <v>0</v>
      </c>
      <c r="IO97" s="92">
        <v>0</v>
      </c>
      <c r="IP97" s="92">
        <v>0</v>
      </c>
      <c r="IQ97" s="92">
        <v>0</v>
      </c>
      <c r="IR97" s="92">
        <v>0</v>
      </c>
      <c r="IS97" s="92">
        <v>0</v>
      </c>
      <c r="IT97" s="92">
        <v>46.096726599999997</v>
      </c>
      <c r="IU97" s="92">
        <v>1969.2672299999999</v>
      </c>
      <c r="IV97" s="92">
        <v>19237.2441</v>
      </c>
      <c r="IW97" s="92">
        <v>32</v>
      </c>
      <c r="IX97" s="92">
        <v>1</v>
      </c>
      <c r="IY97" s="92">
        <v>1</v>
      </c>
      <c r="IZ97" s="92">
        <v>0</v>
      </c>
      <c r="JA97" s="92">
        <v>0</v>
      </c>
      <c r="JB97" s="92">
        <v>-90623.587</v>
      </c>
      <c r="JC97" s="92">
        <v>-2121.3224100000002</v>
      </c>
      <c r="JD97" s="92">
        <v>-4.1774507099999996</v>
      </c>
      <c r="JE97" s="92">
        <v>0.197311822</v>
      </c>
      <c r="JF97" s="92">
        <v>4.6186870700000004E-3</v>
      </c>
      <c r="JG97" s="92">
        <v>3.9937049800000001E-5</v>
      </c>
      <c r="JH97" s="92">
        <v>1.7061238300000001E-3</v>
      </c>
      <c r="JI97" s="92">
        <v>42.720326999999997</v>
      </c>
      <c r="JJ97" s="92">
        <v>0</v>
      </c>
      <c r="JK97" s="92">
        <v>0</v>
      </c>
      <c r="JL97" s="92">
        <v>0</v>
      </c>
      <c r="JM97" s="92">
        <v>0</v>
      </c>
      <c r="JN97" s="92">
        <v>0</v>
      </c>
      <c r="JO97" s="92">
        <v>0</v>
      </c>
      <c r="JP97" s="92">
        <v>0</v>
      </c>
      <c r="JQ97" s="92">
        <v>0</v>
      </c>
      <c r="JR97" s="92">
        <v>0</v>
      </c>
      <c r="JS97" s="92">
        <v>0</v>
      </c>
      <c r="JT97" s="92">
        <v>0</v>
      </c>
      <c r="JU97" s="92">
        <v>0</v>
      </c>
      <c r="JV97" s="92">
        <v>0</v>
      </c>
      <c r="JW97" s="92">
        <v>0</v>
      </c>
      <c r="JX97" s="92">
        <v>0</v>
      </c>
      <c r="JY97" s="92">
        <v>0</v>
      </c>
      <c r="JZ97" s="92">
        <v>0</v>
      </c>
      <c r="KA97" s="92">
        <v>0</v>
      </c>
      <c r="KB97" s="92">
        <v>0</v>
      </c>
      <c r="KC97" s="92">
        <v>0</v>
      </c>
      <c r="KD97" s="92">
        <v>0</v>
      </c>
      <c r="KE97" s="92">
        <v>0</v>
      </c>
      <c r="KF97" s="92">
        <v>0</v>
      </c>
      <c r="KG97" s="92">
        <v>0</v>
      </c>
      <c r="KH97" s="92">
        <v>0</v>
      </c>
      <c r="KI97" s="92">
        <v>0</v>
      </c>
      <c r="KJ97" s="92">
        <v>0</v>
      </c>
      <c r="KK97" s="92">
        <v>0</v>
      </c>
      <c r="KL97" s="92">
        <v>0</v>
      </c>
      <c r="KM97" s="92">
        <v>0</v>
      </c>
      <c r="KN97" s="92">
        <v>0</v>
      </c>
      <c r="KO97" s="92">
        <v>0</v>
      </c>
      <c r="KP97" s="92">
        <v>0</v>
      </c>
      <c r="KQ97" s="92">
        <v>0</v>
      </c>
      <c r="KR97" s="92">
        <v>0</v>
      </c>
      <c r="KS97" s="92">
        <v>0</v>
      </c>
      <c r="KT97" s="92">
        <v>0</v>
      </c>
      <c r="KU97" s="92">
        <v>0</v>
      </c>
      <c r="KV97" s="92">
        <v>0</v>
      </c>
      <c r="KW97" s="92">
        <v>0</v>
      </c>
      <c r="KX97" s="92">
        <v>0</v>
      </c>
      <c r="KY97" s="92">
        <v>0</v>
      </c>
      <c r="KZ97" s="92">
        <v>0</v>
      </c>
      <c r="LA97" s="92">
        <v>0</v>
      </c>
      <c r="LB97" s="92">
        <v>0</v>
      </c>
      <c r="LC97" s="92">
        <v>0</v>
      </c>
      <c r="LD97" s="92">
        <v>0</v>
      </c>
      <c r="LE97" s="92">
        <v>0</v>
      </c>
      <c r="LF97" s="92">
        <v>0</v>
      </c>
      <c r="LG97" s="92">
        <v>0</v>
      </c>
      <c r="LH97" s="92">
        <v>0</v>
      </c>
      <c r="LI97" s="92">
        <v>0</v>
      </c>
      <c r="LJ97" s="92">
        <v>0</v>
      </c>
      <c r="LK97" s="92">
        <v>0</v>
      </c>
      <c r="LL97" s="92">
        <v>0</v>
      </c>
      <c r="LM97" s="92">
        <v>0</v>
      </c>
      <c r="LN97" s="92">
        <v>0</v>
      </c>
      <c r="LO97" s="92">
        <v>0</v>
      </c>
      <c r="LP97" s="92">
        <v>0</v>
      </c>
      <c r="LQ97" s="92">
        <v>0</v>
      </c>
      <c r="LR97" s="92">
        <v>0</v>
      </c>
      <c r="LS97" s="92">
        <v>0</v>
      </c>
      <c r="LT97" s="92">
        <v>0</v>
      </c>
      <c r="LU97" s="92">
        <v>0</v>
      </c>
      <c r="LV97" s="92">
        <v>0</v>
      </c>
      <c r="LW97" s="92">
        <v>0</v>
      </c>
      <c r="LX97" s="92">
        <v>0</v>
      </c>
      <c r="LY97" s="92">
        <v>0</v>
      </c>
      <c r="LZ97" s="92">
        <v>0</v>
      </c>
      <c r="MA97" s="92">
        <v>0</v>
      </c>
      <c r="MB97" s="92">
        <v>0</v>
      </c>
      <c r="MC97" s="92">
        <v>0</v>
      </c>
      <c r="MD97" s="92">
        <v>0</v>
      </c>
      <c r="ME97" s="92">
        <v>0</v>
      </c>
      <c r="MF97" s="92">
        <v>0</v>
      </c>
      <c r="MG97" s="92">
        <v>0</v>
      </c>
      <c r="MH97" s="92">
        <v>0</v>
      </c>
      <c r="MI97" s="92">
        <v>0</v>
      </c>
      <c r="MJ97" s="92">
        <v>0</v>
      </c>
      <c r="MK97" s="92">
        <v>0</v>
      </c>
      <c r="ML97" s="92">
        <v>0</v>
      </c>
      <c r="MM97" s="92">
        <v>0</v>
      </c>
      <c r="MN97" s="92">
        <v>0</v>
      </c>
      <c r="MO97" s="92">
        <v>0</v>
      </c>
      <c r="MP97" s="92">
        <v>0</v>
      </c>
      <c r="MQ97" s="92">
        <v>0</v>
      </c>
      <c r="MR97" s="92">
        <v>0</v>
      </c>
      <c r="MS97" s="92">
        <v>0</v>
      </c>
      <c r="MT97" s="92">
        <v>0</v>
      </c>
      <c r="MU97" s="92">
        <v>0</v>
      </c>
      <c r="MV97" s="92">
        <v>0</v>
      </c>
      <c r="MW97" s="92">
        <v>0</v>
      </c>
      <c r="MX97" s="92">
        <v>0</v>
      </c>
      <c r="MY97" s="92">
        <v>0</v>
      </c>
      <c r="MZ97" s="92">
        <v>0</v>
      </c>
      <c r="NA97" s="92">
        <v>0</v>
      </c>
      <c r="NB97" s="92">
        <v>0</v>
      </c>
      <c r="NC97" s="92">
        <v>0</v>
      </c>
      <c r="ND97" s="92">
        <v>0</v>
      </c>
      <c r="NE97" s="92">
        <v>0</v>
      </c>
      <c r="NF97" s="92">
        <v>0</v>
      </c>
      <c r="NG97" s="92">
        <v>0</v>
      </c>
      <c r="NH97" s="92">
        <v>0</v>
      </c>
      <c r="NI97" s="92">
        <v>0</v>
      </c>
      <c r="NJ97" s="92">
        <v>0</v>
      </c>
      <c r="NK97" s="92">
        <v>0</v>
      </c>
      <c r="NL97" s="92">
        <v>0</v>
      </c>
      <c r="NM97" s="92">
        <v>0</v>
      </c>
      <c r="NN97" s="92">
        <v>0</v>
      </c>
      <c r="NO97" s="92">
        <v>0</v>
      </c>
      <c r="NP97" s="92">
        <v>0</v>
      </c>
      <c r="NQ97" s="92">
        <v>0</v>
      </c>
      <c r="NR97" s="92">
        <v>0</v>
      </c>
      <c r="NS97" s="92">
        <v>0</v>
      </c>
      <c r="NT97" s="92">
        <v>0</v>
      </c>
      <c r="NU97" s="92">
        <v>0</v>
      </c>
      <c r="NV97" s="92">
        <v>0</v>
      </c>
      <c r="NW97" s="92">
        <v>0</v>
      </c>
      <c r="NX97" s="92">
        <v>0</v>
      </c>
      <c r="NY97" s="92">
        <v>0</v>
      </c>
      <c r="NZ97" s="92">
        <v>0</v>
      </c>
      <c r="OA97" s="92">
        <v>0</v>
      </c>
      <c r="OB97" s="92">
        <v>0</v>
      </c>
      <c r="OC97" s="92">
        <v>0</v>
      </c>
      <c r="OD97" s="92">
        <v>0</v>
      </c>
      <c r="OE97" s="92">
        <v>0</v>
      </c>
      <c r="OF97" s="92">
        <v>0</v>
      </c>
      <c r="OG97" s="92">
        <v>0</v>
      </c>
      <c r="OH97" s="92">
        <v>0</v>
      </c>
      <c r="OI97" s="92">
        <v>0</v>
      </c>
      <c r="OJ97" s="92">
        <v>0</v>
      </c>
      <c r="OK97" s="92">
        <v>0</v>
      </c>
      <c r="OL97" s="92">
        <v>0</v>
      </c>
      <c r="OM97" s="92">
        <v>0</v>
      </c>
      <c r="ON97" s="92">
        <v>0</v>
      </c>
      <c r="OO97" s="92">
        <v>0</v>
      </c>
      <c r="OP97" s="92">
        <v>0</v>
      </c>
      <c r="OQ97" s="92">
        <v>0</v>
      </c>
      <c r="OR97" s="92">
        <v>0</v>
      </c>
      <c r="OS97" s="92">
        <v>0</v>
      </c>
      <c r="OT97" s="92">
        <v>0</v>
      </c>
      <c r="OU97" s="92">
        <v>0</v>
      </c>
      <c r="OV97" s="92">
        <v>0</v>
      </c>
      <c r="OW97" s="92">
        <v>0</v>
      </c>
      <c r="OX97" s="92">
        <v>0</v>
      </c>
      <c r="OY97" s="92">
        <v>0</v>
      </c>
      <c r="OZ97" s="92">
        <v>0</v>
      </c>
      <c r="PA97" s="92">
        <v>0</v>
      </c>
      <c r="PB97" s="92">
        <v>0</v>
      </c>
      <c r="PC97" s="92">
        <v>0</v>
      </c>
      <c r="PD97" s="92">
        <v>0</v>
      </c>
      <c r="PE97" s="92">
        <v>0</v>
      </c>
      <c r="PF97" s="92">
        <v>0</v>
      </c>
      <c r="PG97" s="92">
        <v>0</v>
      </c>
      <c r="PH97" s="92">
        <v>0</v>
      </c>
      <c r="PI97" s="92">
        <v>0</v>
      </c>
      <c r="PJ97" s="92">
        <v>0</v>
      </c>
      <c r="PK97" s="92">
        <v>0</v>
      </c>
      <c r="PL97" s="92">
        <v>0</v>
      </c>
      <c r="PM97" s="92">
        <v>0</v>
      </c>
      <c r="PN97" s="92">
        <v>0</v>
      </c>
      <c r="PO97" s="92">
        <v>0</v>
      </c>
      <c r="PP97" s="92">
        <v>0</v>
      </c>
      <c r="PQ97" s="92">
        <v>0</v>
      </c>
      <c r="PR97" s="92">
        <v>0</v>
      </c>
      <c r="PS97" s="92">
        <v>0</v>
      </c>
      <c r="PT97" s="92">
        <v>0</v>
      </c>
      <c r="PU97" s="92">
        <v>0</v>
      </c>
      <c r="PV97" s="92">
        <v>0</v>
      </c>
      <c r="PW97" s="92">
        <v>0</v>
      </c>
      <c r="PX97" s="92">
        <v>0</v>
      </c>
      <c r="PY97" s="92">
        <v>0</v>
      </c>
      <c r="PZ97" s="92">
        <v>0</v>
      </c>
      <c r="QA97" s="92">
        <v>0</v>
      </c>
      <c r="QB97" s="92">
        <v>0</v>
      </c>
      <c r="QC97" s="92">
        <v>0</v>
      </c>
      <c r="QD97" s="92">
        <v>0</v>
      </c>
      <c r="QE97" s="92">
        <v>0</v>
      </c>
      <c r="QF97" s="92">
        <v>0</v>
      </c>
      <c r="QG97" s="92">
        <v>0</v>
      </c>
      <c r="QH97" s="92">
        <v>0</v>
      </c>
      <c r="QI97" s="92">
        <v>0</v>
      </c>
      <c r="QJ97" s="92">
        <v>0</v>
      </c>
      <c r="QK97" s="92">
        <v>0</v>
      </c>
      <c r="QL97" s="92">
        <v>0</v>
      </c>
      <c r="QM97" s="92">
        <v>0</v>
      </c>
      <c r="QN97" s="92">
        <v>0</v>
      </c>
      <c r="QO97" s="92">
        <v>0</v>
      </c>
      <c r="QP97" s="92">
        <v>0</v>
      </c>
      <c r="QQ97" s="92">
        <v>0</v>
      </c>
      <c r="QR97" s="92">
        <v>0</v>
      </c>
      <c r="QS97" s="92">
        <v>0</v>
      </c>
      <c r="QT97" s="92">
        <v>0</v>
      </c>
      <c r="QU97" s="92">
        <v>0</v>
      </c>
      <c r="QV97" s="92">
        <v>0</v>
      </c>
      <c r="QW97" s="92">
        <v>0</v>
      </c>
      <c r="QX97" s="92">
        <v>0</v>
      </c>
      <c r="QY97" s="92">
        <v>0</v>
      </c>
      <c r="QZ97" s="92">
        <v>0</v>
      </c>
      <c r="RA97" s="92">
        <v>0</v>
      </c>
      <c r="RB97" s="92">
        <v>0</v>
      </c>
      <c r="RC97" s="92">
        <v>0</v>
      </c>
      <c r="RD97" s="92">
        <v>0</v>
      </c>
      <c r="RE97" s="92">
        <v>0</v>
      </c>
      <c r="RF97" s="92">
        <v>0</v>
      </c>
      <c r="RG97" s="92">
        <v>0</v>
      </c>
      <c r="RH97" s="92">
        <v>0</v>
      </c>
      <c r="RI97" s="92">
        <v>0</v>
      </c>
      <c r="RJ97" s="92">
        <v>0</v>
      </c>
      <c r="RK97" s="92">
        <v>0</v>
      </c>
      <c r="RL97" s="92">
        <v>0</v>
      </c>
      <c r="RM97" s="92">
        <v>0</v>
      </c>
      <c r="RN97" s="92">
        <v>0</v>
      </c>
      <c r="RO97" s="92">
        <v>0</v>
      </c>
      <c r="RP97" s="92">
        <v>0</v>
      </c>
      <c r="RQ97" s="92">
        <v>0</v>
      </c>
      <c r="RR97" s="92">
        <v>0</v>
      </c>
      <c r="RS97" s="92">
        <v>0</v>
      </c>
      <c r="RT97" s="92">
        <v>0</v>
      </c>
      <c r="RU97" s="92">
        <v>0</v>
      </c>
      <c r="RV97" s="92">
        <v>0</v>
      </c>
      <c r="RW97" s="92">
        <v>0</v>
      </c>
      <c r="RX97" s="92">
        <v>0</v>
      </c>
      <c r="RY97" s="92">
        <v>0</v>
      </c>
      <c r="RZ97" s="92">
        <v>0</v>
      </c>
      <c r="SA97" s="92">
        <v>0</v>
      </c>
      <c r="SB97" s="92">
        <v>0</v>
      </c>
      <c r="SC97" s="92">
        <v>0</v>
      </c>
      <c r="SD97" s="92">
        <v>0</v>
      </c>
      <c r="SE97" s="92">
        <v>0</v>
      </c>
      <c r="SF97" s="92">
        <v>0</v>
      </c>
      <c r="SG97" s="92">
        <v>0</v>
      </c>
      <c r="SH97" s="92">
        <v>0</v>
      </c>
      <c r="SI97" s="92">
        <v>0</v>
      </c>
      <c r="SJ97" s="92">
        <v>0</v>
      </c>
      <c r="SK97" s="92">
        <v>0</v>
      </c>
      <c r="SL97" s="92">
        <v>0</v>
      </c>
      <c r="SM97" s="92">
        <v>0</v>
      </c>
      <c r="SN97" s="92">
        <v>0</v>
      </c>
      <c r="SO97" s="92">
        <v>0</v>
      </c>
      <c r="SP97" s="92">
        <v>0</v>
      </c>
      <c r="SQ97" s="92">
        <v>0</v>
      </c>
      <c r="SR97" s="92">
        <v>0</v>
      </c>
      <c r="SS97" s="92">
        <v>0</v>
      </c>
      <c r="ST97" s="92">
        <v>0</v>
      </c>
      <c r="SU97" s="92">
        <v>0</v>
      </c>
      <c r="SV97" s="92">
        <v>0</v>
      </c>
      <c r="SW97" s="92">
        <v>0</v>
      </c>
      <c r="SX97" s="92">
        <v>0</v>
      </c>
      <c r="SY97" s="92">
        <v>0</v>
      </c>
      <c r="SZ97" s="92">
        <v>0</v>
      </c>
      <c r="TA97" s="92">
        <v>0</v>
      </c>
      <c r="TB97" s="92">
        <v>0</v>
      </c>
      <c r="TC97" s="92">
        <v>1</v>
      </c>
      <c r="TD97" s="92">
        <v>0</v>
      </c>
      <c r="TE97" s="92">
        <v>0</v>
      </c>
      <c r="TF97" s="92">
        <v>0</v>
      </c>
      <c r="TG97" s="92">
        <v>0</v>
      </c>
      <c r="TH97" s="92">
        <v>0</v>
      </c>
      <c r="TI97" s="92">
        <v>0</v>
      </c>
      <c r="TJ97" s="92">
        <v>0</v>
      </c>
      <c r="TK97" s="92">
        <v>0</v>
      </c>
      <c r="TL97" s="92">
        <v>0</v>
      </c>
      <c r="TM97" s="92">
        <v>0</v>
      </c>
      <c r="TN97" s="92">
        <v>0</v>
      </c>
      <c r="TO97" s="92">
        <v>0</v>
      </c>
      <c r="TP97" s="92">
        <v>3.4071515699999999E-2</v>
      </c>
      <c r="TQ97" s="92">
        <v>-4861744.0145699997</v>
      </c>
      <c r="TR97" s="92">
        <v>1.2269794583333301E-2</v>
      </c>
      <c r="TS97" s="92">
        <v>5.8416105000000103E-4</v>
      </c>
      <c r="TT97" s="92">
        <v>1.9298457250000001E-4</v>
      </c>
      <c r="TU97" s="92">
        <v>1.39960206666667E-18</v>
      </c>
      <c r="TV97" s="92">
        <v>1.11220059722222E-18</v>
      </c>
      <c r="TW97" s="92">
        <v>4.6665759166666702E-19</v>
      </c>
      <c r="TX97" s="92">
        <v>1.0241815333333301E-14</v>
      </c>
      <c r="TY97" s="92">
        <v>1.2224102222222199E-14</v>
      </c>
      <c r="TZ97" s="92">
        <v>4.3658167222222301E-15</v>
      </c>
      <c r="UA97" s="92">
        <v>0</v>
      </c>
      <c r="UB97" s="92">
        <v>1.1871050222222201E-18</v>
      </c>
      <c r="UC97" s="92">
        <v>2.9958265277777802E-20</v>
      </c>
      <c r="UD97" s="92">
        <v>1.25699015E-20</v>
      </c>
      <c r="UE97" s="92">
        <v>2.7046454888888901E-15</v>
      </c>
      <c r="UF97" s="92">
        <v>3.2959837500000002E-16</v>
      </c>
      <c r="UG97" s="92">
        <v>1.15107114722222E-17</v>
      </c>
      <c r="UH97" s="92">
        <v>3.3159266944444499E-12</v>
      </c>
      <c r="UI97" s="92">
        <v>2.5525304694444498E-10</v>
      </c>
      <c r="UJ97" s="92">
        <v>6.9488321388889003E-7</v>
      </c>
      <c r="UK97" s="92">
        <v>0</v>
      </c>
      <c r="UL97" s="92">
        <v>3.8902917499999997E-11</v>
      </c>
      <c r="UM97" s="92">
        <v>2.3322436666666699E-16</v>
      </c>
      <c r="UN97" s="92">
        <v>3.43085111111111E-13</v>
      </c>
      <c r="UO97" s="92">
        <v>6.4227591944444502E-14</v>
      </c>
      <c r="UP97" s="92">
        <v>6.6271965277777798E-9</v>
      </c>
      <c r="UQ97" s="92">
        <v>0</v>
      </c>
      <c r="UR97" s="92">
        <v>0</v>
      </c>
      <c r="US97" s="92">
        <v>0</v>
      </c>
      <c r="UT97" s="92">
        <v>0</v>
      </c>
      <c r="UU97" s="92">
        <v>0</v>
      </c>
      <c r="UV97" s="92">
        <v>0</v>
      </c>
      <c r="UW97" s="92">
        <v>0</v>
      </c>
      <c r="UX97" s="92">
        <v>0</v>
      </c>
      <c r="UY97" s="92">
        <v>0</v>
      </c>
      <c r="UZ97" s="92">
        <v>0</v>
      </c>
      <c r="VA97" s="92">
        <v>6.8124633611111203E-17</v>
      </c>
      <c r="VB97" s="92">
        <v>1.46276274722222E-4</v>
      </c>
      <c r="VC97" s="92">
        <v>1.73138745277778E-7</v>
      </c>
      <c r="VD97" s="92">
        <v>0</v>
      </c>
      <c r="VE97" s="92">
        <v>0</v>
      </c>
      <c r="VF97" s="92">
        <v>0</v>
      </c>
      <c r="VG97" s="92">
        <v>1.18803493333333E-2</v>
      </c>
      <c r="VH97" s="92">
        <v>0</v>
      </c>
      <c r="VI97" s="92">
        <v>0</v>
      </c>
      <c r="VJ97" s="92">
        <v>8.8589472500000094E-11</v>
      </c>
      <c r="VK97" s="92">
        <v>0</v>
      </c>
      <c r="VL97" s="92">
        <v>0</v>
      </c>
      <c r="VM97" s="92">
        <v>0</v>
      </c>
      <c r="VN97" s="92">
        <v>0</v>
      </c>
      <c r="VO97" s="92">
        <v>0</v>
      </c>
      <c r="VP97" s="92">
        <v>0</v>
      </c>
      <c r="VQ97" s="92">
        <v>0</v>
      </c>
      <c r="VR97" s="92">
        <v>0</v>
      </c>
      <c r="VS97" s="92">
        <v>0</v>
      </c>
      <c r="VT97" s="92">
        <v>0</v>
      </c>
      <c r="VU97" s="92">
        <v>0</v>
      </c>
      <c r="VV97" s="92">
        <v>0</v>
      </c>
      <c r="VW97" s="92">
        <v>0</v>
      </c>
      <c r="VX97" s="92">
        <v>0</v>
      </c>
      <c r="VY97" s="92">
        <v>0</v>
      </c>
      <c r="VZ97" s="92">
        <v>0</v>
      </c>
      <c r="WA97" s="92">
        <v>0</v>
      </c>
      <c r="WB97" s="92">
        <v>0</v>
      </c>
      <c r="WC97" s="92">
        <v>0</v>
      </c>
    </row>
    <row r="98" spans="2:601" ht="13.5" customHeight="1">
      <c r="B98" s="851" t="s">
        <v>2789</v>
      </c>
      <c r="C98" s="92">
        <v>0</v>
      </c>
      <c r="D98" s="92">
        <v>443226.18400000001</v>
      </c>
      <c r="E98" s="92">
        <v>-1465.0608500000001</v>
      </c>
      <c r="F98" s="92">
        <v>19647.7965</v>
      </c>
      <c r="G98" s="92">
        <v>0.124149416</v>
      </c>
      <c r="H98" s="92">
        <v>19.706325499999998</v>
      </c>
      <c r="I98" s="92">
        <v>6.54763625</v>
      </c>
      <c r="J98" s="92">
        <v>2.74725997</v>
      </c>
      <c r="K98" s="92">
        <v>109.745959</v>
      </c>
      <c r="L98" s="92">
        <v>13.374059600000001</v>
      </c>
      <c r="M98" s="92">
        <v>4.22251719E-7</v>
      </c>
      <c r="N98" s="92">
        <v>0</v>
      </c>
      <c r="O98" s="92">
        <v>0.54035617599999997</v>
      </c>
      <c r="P98" s="92">
        <v>0.176367307</v>
      </c>
      <c r="Q98" s="92">
        <v>7.4000268499999994E-2</v>
      </c>
      <c r="R98" s="92">
        <v>2.9561203800000002</v>
      </c>
      <c r="S98" s="92">
        <v>0.360244061</v>
      </c>
      <c r="T98" s="92">
        <v>67.764710699999995</v>
      </c>
      <c r="U98" s="92">
        <v>4.3150782899999998</v>
      </c>
      <c r="V98" s="92">
        <v>2.9280880200000001</v>
      </c>
      <c r="W98" s="92">
        <v>3.4714250199999999</v>
      </c>
      <c r="X98" s="92">
        <v>0</v>
      </c>
      <c r="Y98" s="92">
        <v>0.46341803399999998</v>
      </c>
      <c r="Z98" s="92">
        <v>4.1571746799999999E-7</v>
      </c>
      <c r="AA98" s="92">
        <v>3.2811863199999999E-5</v>
      </c>
      <c r="AB98" s="92">
        <v>1.7180783300000002E-5</v>
      </c>
      <c r="AC98" s="92">
        <v>1.1817662099999999E-2</v>
      </c>
      <c r="AD98" s="92">
        <v>0</v>
      </c>
      <c r="AE98" s="92">
        <v>18.779671400000002</v>
      </c>
      <c r="AF98" s="92">
        <v>24.130007899999999</v>
      </c>
      <c r="AG98" s="92">
        <v>0</v>
      </c>
      <c r="AH98" s="92">
        <v>0</v>
      </c>
      <c r="AI98" s="92">
        <v>0</v>
      </c>
      <c r="AJ98" s="92">
        <v>0</v>
      </c>
      <c r="AK98" s="92">
        <v>0</v>
      </c>
      <c r="AL98" s="92">
        <v>0</v>
      </c>
      <c r="AM98" s="92">
        <v>0</v>
      </c>
      <c r="AN98" s="92">
        <v>4.7288911000000003E-2</v>
      </c>
      <c r="AO98" s="92">
        <v>2.4630796100000001E-3</v>
      </c>
      <c r="AP98" s="92">
        <v>6.2367549099999996E-3</v>
      </c>
      <c r="AQ98" s="92">
        <v>0</v>
      </c>
      <c r="AR98" s="92">
        <v>0</v>
      </c>
      <c r="AS98" s="92">
        <v>0</v>
      </c>
      <c r="AT98" s="92">
        <v>1.9386380799999998E-2</v>
      </c>
      <c r="AU98" s="92">
        <v>0</v>
      </c>
      <c r="AV98" s="92">
        <v>0</v>
      </c>
      <c r="AW98" s="92">
        <v>3.3795070400000002E-5</v>
      </c>
      <c r="AX98" s="92">
        <v>0</v>
      </c>
      <c r="AY98" s="92">
        <v>0</v>
      </c>
      <c r="AZ98" s="92">
        <v>0</v>
      </c>
      <c r="BA98" s="92">
        <v>0</v>
      </c>
      <c r="BB98" s="92">
        <v>0</v>
      </c>
      <c r="BC98" s="92">
        <v>0</v>
      </c>
      <c r="BD98" s="92">
        <v>0</v>
      </c>
      <c r="BE98" s="92">
        <v>0</v>
      </c>
      <c r="BF98" s="92">
        <v>0</v>
      </c>
      <c r="BG98" s="92">
        <v>0</v>
      </c>
      <c r="BH98" s="92">
        <v>0</v>
      </c>
      <c r="BI98" s="92">
        <v>0</v>
      </c>
      <c r="BJ98" s="92">
        <v>0</v>
      </c>
      <c r="BK98" s="92">
        <v>0</v>
      </c>
      <c r="BL98" s="92">
        <v>0</v>
      </c>
      <c r="BM98" s="92">
        <v>0</v>
      </c>
      <c r="BN98" s="92">
        <v>0</v>
      </c>
      <c r="BO98" s="92">
        <v>0</v>
      </c>
      <c r="BP98" s="92">
        <v>0.986033779</v>
      </c>
      <c r="BQ98" s="92">
        <v>6.2304960300000001E-6</v>
      </c>
      <c r="BR98" s="92">
        <v>9.8897108600000004E-4</v>
      </c>
      <c r="BS98" s="92">
        <v>3.2859616200000001E-4</v>
      </c>
      <c r="BT98" s="92">
        <v>1.3787251500000001E-4</v>
      </c>
      <c r="BU98" s="92">
        <v>5.5076518299999998E-3</v>
      </c>
      <c r="BV98" s="92">
        <v>6.71183381E-4</v>
      </c>
      <c r="BW98" s="92">
        <v>2.1190898300000002E-11</v>
      </c>
      <c r="BX98" s="92">
        <v>0</v>
      </c>
      <c r="BY98" s="92">
        <v>2.71180253E-5</v>
      </c>
      <c r="BZ98" s="92">
        <v>8.8510750699999994E-6</v>
      </c>
      <c r="CA98" s="92">
        <v>3.7137377900000002E-6</v>
      </c>
      <c r="CB98" s="92">
        <v>1.4835427200000001E-4</v>
      </c>
      <c r="CC98" s="92">
        <v>1.80790153E-5</v>
      </c>
      <c r="CD98" s="92">
        <v>3.40080343E-3</v>
      </c>
      <c r="CE98" s="92">
        <v>2.1655420500000001E-4</v>
      </c>
      <c r="CF98" s="92">
        <v>1.46947455E-4</v>
      </c>
      <c r="CG98" s="92">
        <v>1.74215074E-4</v>
      </c>
      <c r="CH98" s="92">
        <v>0</v>
      </c>
      <c r="CI98" s="92">
        <v>2.32568489E-5</v>
      </c>
      <c r="CJ98" s="92">
        <v>2.0862973900000001E-11</v>
      </c>
      <c r="CK98" s="92">
        <v>1.64667857E-9</v>
      </c>
      <c r="CL98" s="92">
        <v>8.6222557600000001E-10</v>
      </c>
      <c r="CM98" s="92">
        <v>5.9307485500000004E-7</v>
      </c>
      <c r="CN98" s="92">
        <v>0</v>
      </c>
      <c r="CO98" s="92">
        <v>9.4246651699999998E-4</v>
      </c>
      <c r="CP98" s="92">
        <v>1.21097564E-3</v>
      </c>
      <c r="CQ98" s="92">
        <v>0</v>
      </c>
      <c r="CR98" s="92">
        <v>0</v>
      </c>
      <c r="CS98" s="92">
        <v>0</v>
      </c>
      <c r="CT98" s="92">
        <v>0</v>
      </c>
      <c r="CU98" s="92">
        <v>0</v>
      </c>
      <c r="CV98" s="92">
        <v>0</v>
      </c>
      <c r="CW98" s="92">
        <v>0</v>
      </c>
      <c r="CX98" s="92">
        <v>2.37321593E-6</v>
      </c>
      <c r="CY98" s="92">
        <v>1.2361079199999999E-7</v>
      </c>
      <c r="CZ98" s="92">
        <v>3.12994437E-7</v>
      </c>
      <c r="DA98" s="92">
        <v>0</v>
      </c>
      <c r="DB98" s="92">
        <v>0</v>
      </c>
      <c r="DC98" s="92">
        <v>0</v>
      </c>
      <c r="DD98" s="92">
        <v>9.7291451300000006E-7</v>
      </c>
      <c r="DE98" s="92">
        <v>0</v>
      </c>
      <c r="DF98" s="92">
        <v>0</v>
      </c>
      <c r="DG98" s="92">
        <v>1.69602128E-9</v>
      </c>
      <c r="DH98" s="92">
        <v>0</v>
      </c>
      <c r="DI98" s="92">
        <v>0</v>
      </c>
      <c r="DJ98" s="92">
        <v>0</v>
      </c>
      <c r="DK98" s="92">
        <v>0</v>
      </c>
      <c r="DL98" s="92">
        <v>0</v>
      </c>
      <c r="DM98" s="92">
        <v>0</v>
      </c>
      <c r="DN98" s="92">
        <v>0</v>
      </c>
      <c r="DO98" s="92">
        <v>0</v>
      </c>
      <c r="DP98" s="92">
        <v>0</v>
      </c>
      <c r="DQ98" s="92">
        <v>0</v>
      </c>
      <c r="DR98" s="92">
        <v>0</v>
      </c>
      <c r="DS98" s="92">
        <v>0</v>
      </c>
      <c r="DT98" s="92">
        <v>0</v>
      </c>
      <c r="DU98" s="92">
        <v>0</v>
      </c>
      <c r="DV98" s="92">
        <v>0</v>
      </c>
      <c r="DW98" s="92">
        <v>0</v>
      </c>
      <c r="DX98" s="92">
        <v>0</v>
      </c>
      <c r="DY98" s="92">
        <v>0</v>
      </c>
      <c r="DZ98" s="92">
        <v>353960.55499999999</v>
      </c>
      <c r="EA98" s="92">
        <v>5.7194444200000003</v>
      </c>
      <c r="EB98" s="92">
        <v>3550.2458900000001</v>
      </c>
      <c r="EC98" s="92">
        <v>1179.6069600000001</v>
      </c>
      <c r="ED98" s="92">
        <v>494.93998199999999</v>
      </c>
      <c r="EE98" s="92">
        <v>16476.314399999999</v>
      </c>
      <c r="EF98" s="92">
        <v>2007.86628</v>
      </c>
      <c r="EG98" s="92">
        <v>1.44536797E-4</v>
      </c>
      <c r="EH98" s="92">
        <v>0</v>
      </c>
      <c r="EI98" s="92">
        <v>87.614647199999993</v>
      </c>
      <c r="EJ98" s="92">
        <v>28.596618400000001</v>
      </c>
      <c r="EK98" s="92">
        <v>11.998581100000001</v>
      </c>
      <c r="EL98" s="92">
        <v>390.55115499999999</v>
      </c>
      <c r="EM98" s="92">
        <v>47.594047600000003</v>
      </c>
      <c r="EN98" s="92">
        <v>12208.3331</v>
      </c>
      <c r="EO98" s="92">
        <v>656.53795400000001</v>
      </c>
      <c r="EP98" s="92">
        <v>369.26118000000002</v>
      </c>
      <c r="EQ98" s="92">
        <v>333.55381699999998</v>
      </c>
      <c r="ER98" s="92">
        <v>0</v>
      </c>
      <c r="ES98" s="92">
        <v>41.744158900000002</v>
      </c>
      <c r="ET98" s="92">
        <v>6.3250282099999995E-5</v>
      </c>
      <c r="EU98" s="92">
        <v>3.0217993599999998E-3</v>
      </c>
      <c r="EV98" s="92">
        <v>2.02886564E-3</v>
      </c>
      <c r="EW98" s="92">
        <v>0.201261404</v>
      </c>
      <c r="EX98" s="92">
        <v>0</v>
      </c>
      <c r="EY98" s="92">
        <v>2481.5570400000001</v>
      </c>
      <c r="EZ98" s="92">
        <v>1860.01629</v>
      </c>
      <c r="FA98" s="92">
        <v>0</v>
      </c>
      <c r="FB98" s="92">
        <v>0</v>
      </c>
      <c r="FC98" s="92">
        <v>0</v>
      </c>
      <c r="FD98" s="92">
        <v>0</v>
      </c>
      <c r="FE98" s="92">
        <v>0</v>
      </c>
      <c r="FF98" s="92">
        <v>0</v>
      </c>
      <c r="FG98" s="92">
        <v>0</v>
      </c>
      <c r="FH98" s="92">
        <v>13.357545500000001</v>
      </c>
      <c r="FI98" s="92">
        <v>7.8815591700000007E-2</v>
      </c>
      <c r="FJ98" s="92">
        <v>0.17471320900000001</v>
      </c>
      <c r="FK98" s="92">
        <v>0</v>
      </c>
      <c r="FL98" s="92">
        <v>0</v>
      </c>
      <c r="FM98" s="92">
        <v>0</v>
      </c>
      <c r="FN98" s="92">
        <v>0.85319074399999995</v>
      </c>
      <c r="FO98" s="92">
        <v>0</v>
      </c>
      <c r="FP98" s="92">
        <v>0</v>
      </c>
      <c r="FQ98" s="92">
        <v>2.1650744299999999E-3</v>
      </c>
      <c r="FR98" s="92">
        <v>0</v>
      </c>
      <c r="FS98" s="92">
        <v>0</v>
      </c>
      <c r="FT98" s="92">
        <v>0</v>
      </c>
      <c r="FU98" s="92">
        <v>0</v>
      </c>
      <c r="FV98" s="92">
        <v>0</v>
      </c>
      <c r="FW98" s="92">
        <v>0</v>
      </c>
      <c r="FX98" s="92">
        <v>0</v>
      </c>
      <c r="FY98" s="92">
        <v>0</v>
      </c>
      <c r="FZ98" s="92">
        <v>0</v>
      </c>
      <c r="GA98" s="92">
        <v>0</v>
      </c>
      <c r="GB98" s="92">
        <v>0</v>
      </c>
      <c r="GC98" s="92">
        <v>0</v>
      </c>
      <c r="GD98" s="92">
        <v>0</v>
      </c>
      <c r="GE98" s="92">
        <v>0</v>
      </c>
      <c r="GF98" s="92">
        <v>0</v>
      </c>
      <c r="GG98" s="92">
        <v>0</v>
      </c>
      <c r="GH98" s="92">
        <v>0</v>
      </c>
      <c r="GI98" s="92">
        <v>0</v>
      </c>
      <c r="GJ98" s="92">
        <v>0.89337216500000005</v>
      </c>
      <c r="GK98" s="92">
        <v>1.44354854E-5</v>
      </c>
      <c r="GL98" s="92">
        <v>8.9605771299999994E-3</v>
      </c>
      <c r="GM98" s="92">
        <v>2.9772470499999999E-3</v>
      </c>
      <c r="GN98" s="92">
        <v>1.24919457E-3</v>
      </c>
      <c r="GO98" s="92">
        <v>4.1585087600000001E-2</v>
      </c>
      <c r="GP98" s="92">
        <v>5.0677167900000002E-3</v>
      </c>
      <c r="GQ98" s="92">
        <v>3.6480096299999999E-10</v>
      </c>
      <c r="GR98" s="92">
        <v>0</v>
      </c>
      <c r="GS98" s="92">
        <v>2.2113336000000001E-4</v>
      </c>
      <c r="GT98" s="92">
        <v>7.2175903500000001E-5</v>
      </c>
      <c r="GU98" s="92">
        <v>3.02835959E-5</v>
      </c>
      <c r="GV98" s="92">
        <v>9.8572432900000009E-4</v>
      </c>
      <c r="GW98" s="92">
        <v>1.20124112E-4</v>
      </c>
      <c r="GX98" s="92">
        <v>3.08129953E-2</v>
      </c>
      <c r="GY98" s="92">
        <v>1.65705677E-3</v>
      </c>
      <c r="GZ98" s="92">
        <v>9.3198989200000005E-4</v>
      </c>
      <c r="HA98" s="92">
        <v>8.4186695600000001E-4</v>
      </c>
      <c r="HB98" s="92">
        <v>0</v>
      </c>
      <c r="HC98" s="92">
        <v>1.05359394E-4</v>
      </c>
      <c r="HD98" s="92">
        <v>1.5963937399999999E-10</v>
      </c>
      <c r="HE98" s="92">
        <v>7.6268143199999994E-9</v>
      </c>
      <c r="HF98" s="92">
        <v>5.1207177199999998E-9</v>
      </c>
      <c r="HG98" s="92">
        <v>5.07969981E-7</v>
      </c>
      <c r="HH98" s="92">
        <v>0</v>
      </c>
      <c r="HI98" s="92">
        <v>6.2632797699999996E-3</v>
      </c>
      <c r="HJ98" s="92">
        <v>4.6945535500000002E-3</v>
      </c>
      <c r="HK98" s="92">
        <v>0</v>
      </c>
      <c r="HL98" s="92">
        <v>0</v>
      </c>
      <c r="HM98" s="92">
        <v>0</v>
      </c>
      <c r="HN98" s="92">
        <v>0</v>
      </c>
      <c r="HO98" s="92">
        <v>0</v>
      </c>
      <c r="HP98" s="92">
        <v>0</v>
      </c>
      <c r="HQ98" s="92">
        <v>0</v>
      </c>
      <c r="HR98" s="92">
        <v>3.3713528600000001E-5</v>
      </c>
      <c r="HS98" s="92">
        <v>1.98925148E-7</v>
      </c>
      <c r="HT98" s="92">
        <v>4.4096415599999999E-7</v>
      </c>
      <c r="HU98" s="92">
        <v>0</v>
      </c>
      <c r="HV98" s="92">
        <v>0</v>
      </c>
      <c r="HW98" s="92">
        <v>0</v>
      </c>
      <c r="HX98" s="92">
        <v>2.1533949200000002E-6</v>
      </c>
      <c r="HY98" s="92">
        <v>0</v>
      </c>
      <c r="HZ98" s="92">
        <v>0</v>
      </c>
      <c r="IA98" s="92">
        <v>5.4644993600000004E-9</v>
      </c>
      <c r="IB98" s="92">
        <v>0</v>
      </c>
      <c r="IC98" s="92">
        <v>0</v>
      </c>
      <c r="ID98" s="92">
        <v>0</v>
      </c>
      <c r="IE98" s="92">
        <v>0</v>
      </c>
      <c r="IF98" s="92">
        <v>0</v>
      </c>
      <c r="IG98" s="92">
        <v>0</v>
      </c>
      <c r="IH98" s="92">
        <v>0</v>
      </c>
      <c r="II98" s="92">
        <v>0</v>
      </c>
      <c r="IJ98" s="92">
        <v>0</v>
      </c>
      <c r="IK98" s="92">
        <v>0</v>
      </c>
      <c r="IL98" s="92">
        <v>0</v>
      </c>
      <c r="IM98" s="92">
        <v>0</v>
      </c>
      <c r="IN98" s="92">
        <v>0</v>
      </c>
      <c r="IO98" s="92">
        <v>0</v>
      </c>
      <c r="IP98" s="92">
        <v>0</v>
      </c>
      <c r="IQ98" s="92">
        <v>0</v>
      </c>
      <c r="IR98" s="92">
        <v>0</v>
      </c>
      <c r="IS98" s="92">
        <v>0</v>
      </c>
      <c r="IT98" s="92">
        <v>19926.0887</v>
      </c>
      <c r="IU98" s="92">
        <v>396207.28</v>
      </c>
      <c r="IV98" s="92">
        <v>6553.9418699999997</v>
      </c>
      <c r="IW98" s="92">
        <v>48.131861299999997</v>
      </c>
      <c r="IX98" s="92">
        <v>5.0827578400000002</v>
      </c>
      <c r="IY98" s="92">
        <v>0</v>
      </c>
      <c r="IZ98" s="92">
        <v>1</v>
      </c>
      <c r="JA98" s="92">
        <v>0</v>
      </c>
      <c r="JB98" s="92">
        <v>-70451.220600000001</v>
      </c>
      <c r="JC98" s="92">
        <v>-3543.1385</v>
      </c>
      <c r="JD98" s="92">
        <v>-1403.81727</v>
      </c>
      <c r="JE98" s="92">
        <v>-40.845844700000001</v>
      </c>
      <c r="JF98" s="92">
        <v>-2.0542225300000001</v>
      </c>
      <c r="JG98" s="92">
        <v>5.0672020599999999E-2</v>
      </c>
      <c r="JH98" s="92">
        <v>1.00755466</v>
      </c>
      <c r="JI98" s="92">
        <v>19.8838461</v>
      </c>
      <c r="JJ98" s="92">
        <v>0</v>
      </c>
      <c r="JK98" s="92">
        <v>0</v>
      </c>
      <c r="JL98" s="92">
        <v>0</v>
      </c>
      <c r="JM98" s="92">
        <v>0</v>
      </c>
      <c r="JN98" s="92">
        <v>0</v>
      </c>
      <c r="JO98" s="92">
        <v>0</v>
      </c>
      <c r="JP98" s="92">
        <v>0</v>
      </c>
      <c r="JQ98" s="92">
        <v>0</v>
      </c>
      <c r="JR98" s="92">
        <v>0</v>
      </c>
      <c r="JS98" s="92">
        <v>0</v>
      </c>
      <c r="JT98" s="92">
        <v>0</v>
      </c>
      <c r="JU98" s="92">
        <v>0</v>
      </c>
      <c r="JV98" s="92">
        <v>0</v>
      </c>
      <c r="JW98" s="92">
        <v>0</v>
      </c>
      <c r="JX98" s="92">
        <v>0</v>
      </c>
      <c r="JY98" s="92">
        <v>0</v>
      </c>
      <c r="JZ98" s="92">
        <v>0</v>
      </c>
      <c r="KA98" s="92">
        <v>0</v>
      </c>
      <c r="KB98" s="92">
        <v>0</v>
      </c>
      <c r="KC98" s="92">
        <v>0</v>
      </c>
      <c r="KD98" s="92">
        <v>0</v>
      </c>
      <c r="KE98" s="92">
        <v>0</v>
      </c>
      <c r="KF98" s="92">
        <v>0</v>
      </c>
      <c r="KG98" s="92">
        <v>0</v>
      </c>
      <c r="KH98" s="92">
        <v>0</v>
      </c>
      <c r="KI98" s="92">
        <v>0</v>
      </c>
      <c r="KJ98" s="92">
        <v>0</v>
      </c>
      <c r="KK98" s="92">
        <v>0</v>
      </c>
      <c r="KL98" s="92">
        <v>0</v>
      </c>
      <c r="KM98" s="92">
        <v>0</v>
      </c>
      <c r="KN98" s="92">
        <v>0</v>
      </c>
      <c r="KO98" s="92">
        <v>0</v>
      </c>
      <c r="KP98" s="92">
        <v>0</v>
      </c>
      <c r="KQ98" s="92">
        <v>0</v>
      </c>
      <c r="KR98" s="92">
        <v>0</v>
      </c>
      <c r="KS98" s="92">
        <v>0</v>
      </c>
      <c r="KT98" s="92">
        <v>0</v>
      </c>
      <c r="KU98" s="92">
        <v>0</v>
      </c>
      <c r="KV98" s="92">
        <v>0</v>
      </c>
      <c r="KW98" s="92">
        <v>0</v>
      </c>
      <c r="KX98" s="92">
        <v>0</v>
      </c>
      <c r="KY98" s="92">
        <v>0</v>
      </c>
      <c r="KZ98" s="92">
        <v>0</v>
      </c>
      <c r="LA98" s="92">
        <v>0</v>
      </c>
      <c r="LB98" s="92">
        <v>0</v>
      </c>
      <c r="LC98" s="92">
        <v>161.20624799999999</v>
      </c>
      <c r="LD98" s="92">
        <v>0.19106458600000001</v>
      </c>
      <c r="LE98" s="92">
        <v>8.0166959300000007E-2</v>
      </c>
      <c r="LF98" s="92">
        <v>3.2024642999999999</v>
      </c>
      <c r="LG98" s="92">
        <v>0.390264467</v>
      </c>
      <c r="LH98" s="92">
        <v>81.992866699999993</v>
      </c>
      <c r="LI98" s="92">
        <v>0</v>
      </c>
      <c r="LJ98" s="92">
        <v>114.89479300000001</v>
      </c>
      <c r="LK98" s="92">
        <v>73.253176100000005</v>
      </c>
      <c r="LL98" s="92">
        <v>21.686037599999999</v>
      </c>
      <c r="LM98" s="92">
        <v>2.4095597299999998</v>
      </c>
      <c r="LN98" s="92">
        <v>0</v>
      </c>
      <c r="LO98" s="92">
        <v>4.5256262700000001</v>
      </c>
      <c r="LP98" s="92">
        <v>0</v>
      </c>
      <c r="LQ98" s="92">
        <v>3.1188305299999999</v>
      </c>
      <c r="LR98" s="92">
        <v>0</v>
      </c>
      <c r="LS98" s="92">
        <v>0</v>
      </c>
      <c r="LT98" s="92">
        <v>0</v>
      </c>
      <c r="LU98" s="92">
        <v>0</v>
      </c>
      <c r="LV98" s="92">
        <v>0</v>
      </c>
      <c r="LW98" s="92">
        <v>0</v>
      </c>
      <c r="LX98" s="92">
        <v>0</v>
      </c>
      <c r="LY98" s="92">
        <v>0</v>
      </c>
      <c r="LZ98" s="92">
        <v>0</v>
      </c>
      <c r="MA98" s="92">
        <v>0</v>
      </c>
      <c r="MB98" s="92">
        <v>0</v>
      </c>
      <c r="MC98" s="92">
        <v>0</v>
      </c>
      <c r="MD98" s="92">
        <v>0</v>
      </c>
      <c r="ME98" s="92">
        <v>0</v>
      </c>
      <c r="MF98" s="92">
        <v>0</v>
      </c>
      <c r="MG98" s="92">
        <v>0</v>
      </c>
      <c r="MH98" s="92">
        <v>0</v>
      </c>
      <c r="MI98" s="92">
        <v>0</v>
      </c>
      <c r="MJ98" s="92">
        <v>0</v>
      </c>
      <c r="MK98" s="92">
        <v>0</v>
      </c>
      <c r="ML98" s="92">
        <v>0</v>
      </c>
      <c r="MM98" s="92">
        <v>0</v>
      </c>
      <c r="MN98" s="92">
        <v>0</v>
      </c>
      <c r="MO98" s="92">
        <v>0</v>
      </c>
      <c r="MP98" s="92">
        <v>0</v>
      </c>
      <c r="MQ98" s="92">
        <v>0</v>
      </c>
      <c r="MR98" s="92">
        <v>0</v>
      </c>
      <c r="MS98" s="92">
        <v>0</v>
      </c>
      <c r="MT98" s="92">
        <v>0</v>
      </c>
      <c r="MU98" s="92">
        <v>0</v>
      </c>
      <c r="MV98" s="92">
        <v>0</v>
      </c>
      <c r="MW98" s="92">
        <v>0</v>
      </c>
      <c r="MX98" s="92">
        <v>0</v>
      </c>
      <c r="MY98" s="92">
        <v>0</v>
      </c>
      <c r="MZ98" s="92">
        <v>0</v>
      </c>
      <c r="NA98" s="92">
        <v>0</v>
      </c>
      <c r="NB98" s="92">
        <v>0</v>
      </c>
      <c r="NC98" s="92">
        <v>0</v>
      </c>
      <c r="ND98" s="92">
        <v>0</v>
      </c>
      <c r="NE98" s="92">
        <v>0</v>
      </c>
      <c r="NF98" s="92">
        <v>0</v>
      </c>
      <c r="NG98" s="92">
        <v>0</v>
      </c>
      <c r="NH98" s="92">
        <v>0</v>
      </c>
      <c r="NI98" s="92">
        <v>0</v>
      </c>
      <c r="NJ98" s="92">
        <v>0</v>
      </c>
      <c r="NK98" s="92">
        <v>0</v>
      </c>
      <c r="NL98" s="92">
        <v>0</v>
      </c>
      <c r="NM98" s="92">
        <v>0.34523154299999997</v>
      </c>
      <c r="NN98" s="92">
        <v>4.0917472299999998E-4</v>
      </c>
      <c r="NO98" s="92">
        <v>1.7168170200000001E-4</v>
      </c>
      <c r="NP98" s="92">
        <v>6.85824343E-3</v>
      </c>
      <c r="NQ98" s="92">
        <v>8.35771601E-4</v>
      </c>
      <c r="NR98" s="92">
        <v>0.17559197700000001</v>
      </c>
      <c r="NS98" s="92">
        <v>0</v>
      </c>
      <c r="NT98" s="92">
        <v>0.24605315999999999</v>
      </c>
      <c r="NU98" s="92">
        <v>0.15687547700000001</v>
      </c>
      <c r="NV98" s="92">
        <v>4.6441774399999997E-2</v>
      </c>
      <c r="NW98" s="92">
        <v>5.1601971600000003E-3</v>
      </c>
      <c r="NX98" s="92">
        <v>0</v>
      </c>
      <c r="NY98" s="92">
        <v>9.6918634200000003E-3</v>
      </c>
      <c r="NZ98" s="92">
        <v>0</v>
      </c>
      <c r="OA98" s="92">
        <v>6.6791373600000002E-3</v>
      </c>
      <c r="OB98" s="92">
        <v>0</v>
      </c>
      <c r="OC98" s="92">
        <v>0</v>
      </c>
      <c r="OD98" s="92">
        <v>0</v>
      </c>
      <c r="OE98" s="92">
        <v>0</v>
      </c>
      <c r="OF98" s="92">
        <v>0</v>
      </c>
      <c r="OG98" s="92">
        <v>0</v>
      </c>
      <c r="OH98" s="92">
        <v>0</v>
      </c>
      <c r="OI98" s="92">
        <v>0</v>
      </c>
      <c r="OJ98" s="92">
        <v>0</v>
      </c>
      <c r="OK98" s="92">
        <v>0</v>
      </c>
      <c r="OL98" s="92">
        <v>0</v>
      </c>
      <c r="OM98" s="92">
        <v>0</v>
      </c>
      <c r="ON98" s="92">
        <v>0</v>
      </c>
      <c r="OO98" s="92">
        <v>0</v>
      </c>
      <c r="OP98" s="92">
        <v>0</v>
      </c>
      <c r="OQ98" s="92">
        <v>0</v>
      </c>
      <c r="OR98" s="92">
        <v>0</v>
      </c>
      <c r="OS98" s="92">
        <v>0</v>
      </c>
      <c r="OT98" s="92">
        <v>0</v>
      </c>
      <c r="OU98" s="92">
        <v>0</v>
      </c>
      <c r="OV98" s="92">
        <v>0</v>
      </c>
      <c r="OW98" s="92">
        <v>0</v>
      </c>
      <c r="OX98" s="92">
        <v>0</v>
      </c>
      <c r="OY98" s="92">
        <v>0</v>
      </c>
      <c r="OZ98" s="92">
        <v>0</v>
      </c>
      <c r="PA98" s="92">
        <v>0</v>
      </c>
      <c r="PB98" s="92">
        <v>0</v>
      </c>
      <c r="PC98" s="92">
        <v>0</v>
      </c>
      <c r="PD98" s="92">
        <v>0</v>
      </c>
      <c r="PE98" s="92">
        <v>0</v>
      </c>
      <c r="PF98" s="92">
        <v>0</v>
      </c>
      <c r="PG98" s="92">
        <v>0</v>
      </c>
      <c r="PH98" s="92">
        <v>0</v>
      </c>
      <c r="PI98" s="92">
        <v>0</v>
      </c>
      <c r="PJ98" s="92">
        <v>0</v>
      </c>
      <c r="PK98" s="92">
        <v>0</v>
      </c>
      <c r="PL98" s="92">
        <v>0</v>
      </c>
      <c r="PM98" s="92">
        <v>0</v>
      </c>
      <c r="PN98" s="92">
        <v>0</v>
      </c>
      <c r="PO98" s="92">
        <v>0</v>
      </c>
      <c r="PP98" s="92">
        <v>0</v>
      </c>
      <c r="PQ98" s="92">
        <v>0</v>
      </c>
      <c r="PR98" s="92">
        <v>0</v>
      </c>
      <c r="PS98" s="92">
        <v>0</v>
      </c>
      <c r="PT98" s="92">
        <v>0</v>
      </c>
      <c r="PU98" s="92">
        <v>0</v>
      </c>
      <c r="PV98" s="92">
        <v>0</v>
      </c>
      <c r="PW98" s="92">
        <v>26138.367999999999</v>
      </c>
      <c r="PX98" s="92">
        <v>30.979670599999999</v>
      </c>
      <c r="PY98" s="92">
        <v>12.9984632</v>
      </c>
      <c r="PZ98" s="92">
        <v>423.09997600000003</v>
      </c>
      <c r="QA98" s="92">
        <v>51.560570599999998</v>
      </c>
      <c r="QB98" s="92">
        <v>12475.191699999999</v>
      </c>
      <c r="QC98" s="92">
        <v>0</v>
      </c>
      <c r="QD98" s="92">
        <v>2624.15112</v>
      </c>
      <c r="QE98" s="92">
        <v>4107.8476600000004</v>
      </c>
      <c r="QF98" s="92">
        <v>520.80320400000005</v>
      </c>
      <c r="QG98" s="92">
        <v>57.8670227</v>
      </c>
      <c r="QH98" s="92">
        <v>0</v>
      </c>
      <c r="QI98" s="92">
        <v>107.802228</v>
      </c>
      <c r="QJ98" s="92">
        <v>0</v>
      </c>
      <c r="QK98" s="92">
        <v>468.23439400000001</v>
      </c>
      <c r="QL98" s="92">
        <v>0</v>
      </c>
      <c r="QM98" s="92">
        <v>0</v>
      </c>
      <c r="QN98" s="92">
        <v>0</v>
      </c>
      <c r="QO98" s="92">
        <v>0</v>
      </c>
      <c r="QP98" s="92">
        <v>0</v>
      </c>
      <c r="QQ98" s="92">
        <v>0</v>
      </c>
      <c r="QR98" s="92">
        <v>0</v>
      </c>
      <c r="QS98" s="92">
        <v>0</v>
      </c>
      <c r="QT98" s="92">
        <v>0</v>
      </c>
      <c r="QU98" s="92">
        <v>0</v>
      </c>
      <c r="QV98" s="92">
        <v>0</v>
      </c>
      <c r="QW98" s="92">
        <v>0</v>
      </c>
      <c r="QX98" s="92">
        <v>0</v>
      </c>
      <c r="QY98" s="92">
        <v>0</v>
      </c>
      <c r="QZ98" s="92">
        <v>0</v>
      </c>
      <c r="RA98" s="92">
        <v>0</v>
      </c>
      <c r="RB98" s="92">
        <v>0</v>
      </c>
      <c r="RC98" s="92">
        <v>0</v>
      </c>
      <c r="RD98" s="92">
        <v>0</v>
      </c>
      <c r="RE98" s="92">
        <v>0</v>
      </c>
      <c r="RF98" s="92">
        <v>0</v>
      </c>
      <c r="RG98" s="92">
        <v>0</v>
      </c>
      <c r="RH98" s="92">
        <v>0</v>
      </c>
      <c r="RI98" s="92">
        <v>0</v>
      </c>
      <c r="RJ98" s="92">
        <v>0</v>
      </c>
      <c r="RK98" s="92">
        <v>0</v>
      </c>
      <c r="RL98" s="92">
        <v>0</v>
      </c>
      <c r="RM98" s="92">
        <v>0</v>
      </c>
      <c r="RN98" s="92">
        <v>0</v>
      </c>
      <c r="RO98" s="92">
        <v>0</v>
      </c>
      <c r="RP98" s="92">
        <v>0</v>
      </c>
      <c r="RQ98" s="92">
        <v>0</v>
      </c>
      <c r="RR98" s="92">
        <v>0</v>
      </c>
      <c r="RS98" s="92">
        <v>0</v>
      </c>
      <c r="RT98" s="92">
        <v>0</v>
      </c>
      <c r="RU98" s="92">
        <v>0</v>
      </c>
      <c r="RV98" s="92">
        <v>0</v>
      </c>
      <c r="RW98" s="92">
        <v>0</v>
      </c>
      <c r="RX98" s="92">
        <v>0</v>
      </c>
      <c r="RY98" s="92">
        <v>0</v>
      </c>
      <c r="RZ98" s="92">
        <v>0</v>
      </c>
      <c r="SA98" s="92">
        <v>0</v>
      </c>
      <c r="SB98" s="92">
        <v>0</v>
      </c>
      <c r="SC98" s="92">
        <v>0</v>
      </c>
      <c r="SD98" s="92">
        <v>0</v>
      </c>
      <c r="SE98" s="92">
        <v>0</v>
      </c>
      <c r="SF98" s="92">
        <v>0</v>
      </c>
      <c r="SG98" s="92">
        <v>0.55591189399999996</v>
      </c>
      <c r="SH98" s="92">
        <v>6.5887691899999999E-4</v>
      </c>
      <c r="SI98" s="92">
        <v>2.7645185399999999E-4</v>
      </c>
      <c r="SJ98" s="92">
        <v>8.9985078500000003E-3</v>
      </c>
      <c r="SK98" s="92">
        <v>1.0965923500000001E-3</v>
      </c>
      <c r="SL98" s="92">
        <v>0.265322895</v>
      </c>
      <c r="SM98" s="92">
        <v>0</v>
      </c>
      <c r="SN98" s="92">
        <v>5.5810554800000002E-2</v>
      </c>
      <c r="SO98" s="92">
        <v>8.7365874400000001E-2</v>
      </c>
      <c r="SP98" s="92">
        <v>1.10764642E-2</v>
      </c>
      <c r="SQ98" s="92">
        <v>1.2307182399999999E-3</v>
      </c>
      <c r="SR98" s="92">
        <v>0</v>
      </c>
      <c r="SS98" s="92">
        <v>2.2927422599999998E-3</v>
      </c>
      <c r="ST98" s="92">
        <v>0</v>
      </c>
      <c r="SU98" s="92">
        <v>9.9584284999999998E-3</v>
      </c>
      <c r="SV98" s="92">
        <v>0</v>
      </c>
      <c r="SW98" s="92">
        <v>0</v>
      </c>
      <c r="SX98" s="92">
        <v>0</v>
      </c>
      <c r="SY98" s="92">
        <v>466.951098</v>
      </c>
      <c r="SZ98" s="92">
        <v>47018.904000000002</v>
      </c>
      <c r="TA98" s="92">
        <v>336.40546799999998</v>
      </c>
      <c r="TB98" s="92">
        <v>48.131861299999997</v>
      </c>
      <c r="TC98" s="92">
        <v>5.0827578400000002</v>
      </c>
      <c r="TD98" s="92">
        <v>0</v>
      </c>
      <c r="TE98" s="92">
        <v>0</v>
      </c>
      <c r="TF98" s="92">
        <v>1</v>
      </c>
      <c r="TG98" s="92">
        <v>-131156.30499999999</v>
      </c>
      <c r="TH98" s="92">
        <v>-1302.5310199999999</v>
      </c>
      <c r="TI98" s="92">
        <v>-61.243580700000003</v>
      </c>
      <c r="TJ98" s="92">
        <v>-326.533142</v>
      </c>
      <c r="TK98" s="92">
        <v>-3.2428448200000002</v>
      </c>
      <c r="TL98" s="92">
        <v>2.31343395E-2</v>
      </c>
      <c r="TM98" s="92">
        <v>2.3294758099999999</v>
      </c>
      <c r="TN98" s="92">
        <v>100.693422</v>
      </c>
      <c r="TO98" s="92">
        <v>0</v>
      </c>
      <c r="TP98" s="92">
        <v>0.230128736</v>
      </c>
      <c r="TQ98" s="92">
        <v>-1714196976.6700001</v>
      </c>
      <c r="TR98" s="92">
        <v>0.37159373888888902</v>
      </c>
      <c r="TS98" s="92">
        <v>0</v>
      </c>
      <c r="TT98" s="92">
        <v>0</v>
      </c>
      <c r="TU98" s="92">
        <v>0</v>
      </c>
      <c r="TV98" s="92">
        <v>0</v>
      </c>
      <c r="TW98" s="92">
        <v>0</v>
      </c>
      <c r="TX98" s="92">
        <v>0</v>
      </c>
      <c r="TY98" s="92">
        <v>0</v>
      </c>
      <c r="TZ98" s="92">
        <v>0</v>
      </c>
      <c r="UA98" s="92">
        <v>0</v>
      </c>
      <c r="UB98" s="92">
        <v>0</v>
      </c>
      <c r="UC98" s="92">
        <v>0</v>
      </c>
      <c r="UD98" s="92">
        <v>0</v>
      </c>
      <c r="UE98" s="92">
        <v>0</v>
      </c>
      <c r="UF98" s="92">
        <v>0</v>
      </c>
      <c r="UG98" s="92">
        <v>0</v>
      </c>
      <c r="UH98" s="92">
        <v>0</v>
      </c>
      <c r="UI98" s="92">
        <v>0</v>
      </c>
      <c r="UJ98" s="92">
        <v>0</v>
      </c>
      <c r="UK98" s="92">
        <v>0</v>
      </c>
      <c r="UL98" s="92">
        <v>0</v>
      </c>
      <c r="UM98" s="92">
        <v>0</v>
      </c>
      <c r="UN98" s="92">
        <v>0</v>
      </c>
      <c r="UO98" s="92">
        <v>0</v>
      </c>
      <c r="UP98" s="92">
        <v>0</v>
      </c>
      <c r="UQ98" s="92">
        <v>0</v>
      </c>
      <c r="UR98" s="92">
        <v>0</v>
      </c>
      <c r="US98" s="92">
        <v>0</v>
      </c>
      <c r="UT98" s="92">
        <v>0</v>
      </c>
      <c r="UU98" s="92">
        <v>0</v>
      </c>
      <c r="UV98" s="92">
        <v>0</v>
      </c>
      <c r="UW98" s="92">
        <v>0</v>
      </c>
      <c r="UX98" s="92">
        <v>0</v>
      </c>
      <c r="UY98" s="92">
        <v>0</v>
      </c>
      <c r="UZ98" s="92">
        <v>0</v>
      </c>
      <c r="VA98" s="92">
        <v>0</v>
      </c>
      <c r="VB98" s="92">
        <v>0</v>
      </c>
      <c r="VC98" s="92">
        <v>0</v>
      </c>
      <c r="VD98" s="92">
        <v>0</v>
      </c>
      <c r="VE98" s="92">
        <v>0</v>
      </c>
      <c r="VF98" s="92">
        <v>0</v>
      </c>
      <c r="VG98" s="92">
        <v>0</v>
      </c>
      <c r="VH98" s="92">
        <v>0</v>
      </c>
      <c r="VI98" s="92">
        <v>0</v>
      </c>
      <c r="VJ98" s="92">
        <v>0</v>
      </c>
      <c r="VK98" s="92">
        <v>0</v>
      </c>
      <c r="VL98" s="92">
        <v>0</v>
      </c>
      <c r="VM98" s="92">
        <v>0</v>
      </c>
      <c r="VN98" s="92">
        <v>0</v>
      </c>
      <c r="VO98" s="92">
        <v>0</v>
      </c>
      <c r="VP98" s="92">
        <v>0</v>
      </c>
      <c r="VQ98" s="92">
        <v>0</v>
      </c>
      <c r="VR98" s="92">
        <v>0</v>
      </c>
      <c r="VS98" s="92">
        <v>0</v>
      </c>
      <c r="VT98" s="92">
        <v>0</v>
      </c>
      <c r="VU98" s="92">
        <v>0</v>
      </c>
      <c r="VV98" s="92">
        <v>0</v>
      </c>
      <c r="VW98" s="92">
        <v>0</v>
      </c>
      <c r="VX98" s="92">
        <v>0</v>
      </c>
      <c r="VY98" s="92">
        <v>0</v>
      </c>
      <c r="VZ98" s="92">
        <v>0</v>
      </c>
      <c r="WA98" s="92">
        <v>0</v>
      </c>
      <c r="WB98" s="92">
        <v>0</v>
      </c>
      <c r="WC98" s="92">
        <v>0.50052267222222302</v>
      </c>
    </row>
    <row r="99" spans="2:601" ht="13.5" customHeight="1">
      <c r="B99" s="851" t="s">
        <v>2790</v>
      </c>
      <c r="C99" s="92">
        <v>0</v>
      </c>
      <c r="D99" s="92">
        <v>443226.19300000003</v>
      </c>
      <c r="E99" s="92">
        <v>-1465.24857</v>
      </c>
      <c r="F99" s="92">
        <v>19501.744200000001</v>
      </c>
      <c r="G99" s="92">
        <v>0.124141723</v>
      </c>
      <c r="H99" s="92">
        <v>164.79195000000001</v>
      </c>
      <c r="I99" s="92">
        <v>6.54763625</v>
      </c>
      <c r="J99" s="92">
        <v>2.74725997</v>
      </c>
      <c r="K99" s="92">
        <v>109.745959</v>
      </c>
      <c r="L99" s="92">
        <v>13.374059600000001</v>
      </c>
      <c r="M99" s="92">
        <v>0.96723748899999995</v>
      </c>
      <c r="N99" s="92">
        <v>0</v>
      </c>
      <c r="O99" s="92">
        <v>6.9886061000000002</v>
      </c>
      <c r="P99" s="92">
        <v>0.176367307</v>
      </c>
      <c r="Q99" s="92">
        <v>7.4000268499999994E-2</v>
      </c>
      <c r="R99" s="92">
        <v>2.9561203800000002</v>
      </c>
      <c r="S99" s="92">
        <v>0.360244061</v>
      </c>
      <c r="T99" s="92">
        <v>67.764710699999995</v>
      </c>
      <c r="U99" s="92">
        <v>4.3150782899999998</v>
      </c>
      <c r="V99" s="92">
        <v>2.9280880200000001</v>
      </c>
      <c r="W99" s="92">
        <v>3.4714249599999998</v>
      </c>
      <c r="X99" s="92">
        <v>0</v>
      </c>
      <c r="Y99" s="92">
        <v>0.46341803599999998</v>
      </c>
      <c r="Z99" s="92">
        <v>4.1571754500000001E-7</v>
      </c>
      <c r="AA99" s="92">
        <v>3.2811870199999998E-5</v>
      </c>
      <c r="AB99" s="92">
        <v>1.7180786600000001E-5</v>
      </c>
      <c r="AC99" s="92">
        <v>1.1817662099999999E-2</v>
      </c>
      <c r="AD99" s="92">
        <v>0</v>
      </c>
      <c r="AE99" s="92">
        <v>18.779671400000002</v>
      </c>
      <c r="AF99" s="92">
        <v>24.130007899999999</v>
      </c>
      <c r="AG99" s="92">
        <v>0</v>
      </c>
      <c r="AH99" s="92">
        <v>0</v>
      </c>
      <c r="AI99" s="92">
        <v>0</v>
      </c>
      <c r="AJ99" s="92">
        <v>0</v>
      </c>
      <c r="AK99" s="92">
        <v>0</v>
      </c>
      <c r="AL99" s="92">
        <v>0</v>
      </c>
      <c r="AM99" s="92">
        <v>0</v>
      </c>
      <c r="AN99" s="92">
        <v>4.7288911000000003E-2</v>
      </c>
      <c r="AO99" s="92">
        <v>2.4630796100000001E-3</v>
      </c>
      <c r="AP99" s="92">
        <v>6.2367549099999996E-3</v>
      </c>
      <c r="AQ99" s="92">
        <v>0</v>
      </c>
      <c r="AR99" s="92">
        <v>0</v>
      </c>
      <c r="AS99" s="92">
        <v>0</v>
      </c>
      <c r="AT99" s="92">
        <v>1.9386380799999998E-2</v>
      </c>
      <c r="AU99" s="92">
        <v>0</v>
      </c>
      <c r="AV99" s="92">
        <v>0</v>
      </c>
      <c r="AW99" s="92">
        <v>3.3795070400000002E-5</v>
      </c>
      <c r="AX99" s="92">
        <v>0</v>
      </c>
      <c r="AY99" s="92">
        <v>0</v>
      </c>
      <c r="AZ99" s="92">
        <v>0</v>
      </c>
      <c r="BA99" s="92">
        <v>0</v>
      </c>
      <c r="BB99" s="92">
        <v>0</v>
      </c>
      <c r="BC99" s="92">
        <v>0</v>
      </c>
      <c r="BD99" s="92">
        <v>0</v>
      </c>
      <c r="BE99" s="92">
        <v>0</v>
      </c>
      <c r="BF99" s="92">
        <v>0</v>
      </c>
      <c r="BG99" s="92">
        <v>0</v>
      </c>
      <c r="BH99" s="92">
        <v>0</v>
      </c>
      <c r="BI99" s="92">
        <v>0</v>
      </c>
      <c r="BJ99" s="92">
        <v>0</v>
      </c>
      <c r="BK99" s="92">
        <v>0</v>
      </c>
      <c r="BL99" s="92">
        <v>0</v>
      </c>
      <c r="BM99" s="92">
        <v>0</v>
      </c>
      <c r="BN99" s="92">
        <v>0</v>
      </c>
      <c r="BO99" s="92">
        <v>0</v>
      </c>
      <c r="BP99" s="92">
        <v>0.97838743500000003</v>
      </c>
      <c r="BQ99" s="92">
        <v>6.2280942999999998E-6</v>
      </c>
      <c r="BR99" s="92">
        <v>8.2674847699999998E-3</v>
      </c>
      <c r="BS99" s="92">
        <v>3.2848985100000002E-4</v>
      </c>
      <c r="BT99" s="92">
        <v>1.3782791E-4</v>
      </c>
      <c r="BU99" s="92">
        <v>5.5058699499999997E-3</v>
      </c>
      <c r="BV99" s="92">
        <v>6.7096623299999999E-4</v>
      </c>
      <c r="BW99" s="92">
        <v>4.8525557399999997E-5</v>
      </c>
      <c r="BX99" s="92">
        <v>0</v>
      </c>
      <c r="BY99" s="92">
        <v>3.5061296800000002E-4</v>
      </c>
      <c r="BZ99" s="92">
        <v>8.8482114899999994E-6</v>
      </c>
      <c r="CA99" s="92">
        <v>3.7125362900000002E-6</v>
      </c>
      <c r="CB99" s="92">
        <v>1.48306275E-4</v>
      </c>
      <c r="CC99" s="92">
        <v>1.8073166199999999E-5</v>
      </c>
      <c r="CD99" s="92">
        <v>3.3997031700000002E-3</v>
      </c>
      <c r="CE99" s="92">
        <v>2.1648414299999999E-4</v>
      </c>
      <c r="CF99" s="92">
        <v>1.4689991299999999E-4</v>
      </c>
      <c r="CG99" s="92">
        <v>1.7415870800000001E-4</v>
      </c>
      <c r="CH99" s="92">
        <v>0</v>
      </c>
      <c r="CI99" s="92">
        <v>2.32493248E-5</v>
      </c>
      <c r="CJ99" s="92">
        <v>2.0856228E-11</v>
      </c>
      <c r="CK99" s="92">
        <v>1.64614617E-9</v>
      </c>
      <c r="CL99" s="92">
        <v>8.6194678900000003E-10</v>
      </c>
      <c r="CM99" s="92">
        <v>5.9288297799999995E-7</v>
      </c>
      <c r="CN99" s="92">
        <v>0</v>
      </c>
      <c r="CO99" s="92">
        <v>9.4216160100000005E-4</v>
      </c>
      <c r="CP99" s="92">
        <v>1.21058385E-3</v>
      </c>
      <c r="CQ99" s="92">
        <v>0</v>
      </c>
      <c r="CR99" s="92">
        <v>0</v>
      </c>
      <c r="CS99" s="92">
        <v>0</v>
      </c>
      <c r="CT99" s="92">
        <v>0</v>
      </c>
      <c r="CU99" s="92">
        <v>0</v>
      </c>
      <c r="CV99" s="92">
        <v>0</v>
      </c>
      <c r="CW99" s="92">
        <v>0</v>
      </c>
      <c r="CX99" s="92">
        <v>2.37244812E-6</v>
      </c>
      <c r="CY99" s="92">
        <v>1.235708E-7</v>
      </c>
      <c r="CZ99" s="92">
        <v>3.1289317400000002E-7</v>
      </c>
      <c r="DA99" s="92">
        <v>0</v>
      </c>
      <c r="DB99" s="92">
        <v>0</v>
      </c>
      <c r="DC99" s="92">
        <v>0</v>
      </c>
      <c r="DD99" s="92">
        <v>9.7259974599999994E-7</v>
      </c>
      <c r="DE99" s="92">
        <v>0</v>
      </c>
      <c r="DF99" s="92">
        <v>0</v>
      </c>
      <c r="DG99" s="92">
        <v>1.69547257E-9</v>
      </c>
      <c r="DH99" s="92">
        <v>0</v>
      </c>
      <c r="DI99" s="92">
        <v>0</v>
      </c>
      <c r="DJ99" s="92">
        <v>0</v>
      </c>
      <c r="DK99" s="92">
        <v>0</v>
      </c>
      <c r="DL99" s="92">
        <v>0</v>
      </c>
      <c r="DM99" s="92">
        <v>0</v>
      </c>
      <c r="DN99" s="92">
        <v>0</v>
      </c>
      <c r="DO99" s="92">
        <v>0</v>
      </c>
      <c r="DP99" s="92">
        <v>0</v>
      </c>
      <c r="DQ99" s="92">
        <v>0</v>
      </c>
      <c r="DR99" s="92">
        <v>0</v>
      </c>
      <c r="DS99" s="92">
        <v>0</v>
      </c>
      <c r="DT99" s="92">
        <v>0</v>
      </c>
      <c r="DU99" s="92">
        <v>0</v>
      </c>
      <c r="DV99" s="92">
        <v>0</v>
      </c>
      <c r="DW99" s="92">
        <v>0</v>
      </c>
      <c r="DX99" s="92">
        <v>0</v>
      </c>
      <c r="DY99" s="92">
        <v>0</v>
      </c>
      <c r="DZ99" s="92">
        <v>351329.38199999998</v>
      </c>
      <c r="EA99" s="92">
        <v>5.7190899899999996</v>
      </c>
      <c r="EB99" s="92">
        <v>29688.5353</v>
      </c>
      <c r="EC99" s="92">
        <v>1179.6069600000001</v>
      </c>
      <c r="ED99" s="92">
        <v>494.93998199999999</v>
      </c>
      <c r="EE99" s="92">
        <v>16476.314399999999</v>
      </c>
      <c r="EF99" s="92">
        <v>2007.86628</v>
      </c>
      <c r="EG99" s="92">
        <v>331.08546999999999</v>
      </c>
      <c r="EH99" s="92">
        <v>0</v>
      </c>
      <c r="EI99" s="92">
        <v>1133.1493700000001</v>
      </c>
      <c r="EJ99" s="92">
        <v>28.596618400000001</v>
      </c>
      <c r="EK99" s="92">
        <v>11.998581100000001</v>
      </c>
      <c r="EL99" s="92">
        <v>390.55115499999999</v>
      </c>
      <c r="EM99" s="92">
        <v>47.594047600000003</v>
      </c>
      <c r="EN99" s="92">
        <v>12208.3331</v>
      </c>
      <c r="EO99" s="92">
        <v>656.53795400000001</v>
      </c>
      <c r="EP99" s="92">
        <v>369.26118000000002</v>
      </c>
      <c r="EQ99" s="92">
        <v>333.55381199999999</v>
      </c>
      <c r="ER99" s="92">
        <v>0</v>
      </c>
      <c r="ES99" s="92">
        <v>41.744159199999999</v>
      </c>
      <c r="ET99" s="92">
        <v>6.3250293699999995E-5</v>
      </c>
      <c r="EU99" s="92">
        <v>3.0217999999999998E-3</v>
      </c>
      <c r="EV99" s="92">
        <v>2.0288660400000001E-3</v>
      </c>
      <c r="EW99" s="92">
        <v>0.201261404</v>
      </c>
      <c r="EX99" s="92">
        <v>0</v>
      </c>
      <c r="EY99" s="92">
        <v>2481.5570400000001</v>
      </c>
      <c r="EZ99" s="92">
        <v>1860.01629</v>
      </c>
      <c r="FA99" s="92">
        <v>0</v>
      </c>
      <c r="FB99" s="92">
        <v>0</v>
      </c>
      <c r="FC99" s="92">
        <v>0</v>
      </c>
      <c r="FD99" s="92">
        <v>0</v>
      </c>
      <c r="FE99" s="92">
        <v>0</v>
      </c>
      <c r="FF99" s="92">
        <v>0</v>
      </c>
      <c r="FG99" s="92">
        <v>0</v>
      </c>
      <c r="FH99" s="92">
        <v>13.357545500000001</v>
      </c>
      <c r="FI99" s="92">
        <v>7.8815591700000007E-2</v>
      </c>
      <c r="FJ99" s="92">
        <v>0.17471320900000001</v>
      </c>
      <c r="FK99" s="92">
        <v>0</v>
      </c>
      <c r="FL99" s="92">
        <v>0</v>
      </c>
      <c r="FM99" s="92">
        <v>0</v>
      </c>
      <c r="FN99" s="92">
        <v>0.85319074399999995</v>
      </c>
      <c r="FO99" s="92">
        <v>0</v>
      </c>
      <c r="FP99" s="92">
        <v>0</v>
      </c>
      <c r="FQ99" s="92">
        <v>2.1650744299999999E-3</v>
      </c>
      <c r="FR99" s="92">
        <v>0</v>
      </c>
      <c r="FS99" s="92">
        <v>0</v>
      </c>
      <c r="FT99" s="92">
        <v>0</v>
      </c>
      <c r="FU99" s="92">
        <v>0</v>
      </c>
      <c r="FV99" s="92">
        <v>0</v>
      </c>
      <c r="FW99" s="92">
        <v>0</v>
      </c>
      <c r="FX99" s="92">
        <v>0</v>
      </c>
      <c r="FY99" s="92">
        <v>0</v>
      </c>
      <c r="FZ99" s="92">
        <v>0</v>
      </c>
      <c r="GA99" s="92">
        <v>0</v>
      </c>
      <c r="GB99" s="92">
        <v>0</v>
      </c>
      <c r="GC99" s="92">
        <v>0</v>
      </c>
      <c r="GD99" s="92">
        <v>0</v>
      </c>
      <c r="GE99" s="92">
        <v>0</v>
      </c>
      <c r="GF99" s="92">
        <v>0</v>
      </c>
      <c r="GG99" s="92">
        <v>0</v>
      </c>
      <c r="GH99" s="92">
        <v>0</v>
      </c>
      <c r="GI99" s="92">
        <v>0</v>
      </c>
      <c r="GJ99" s="92">
        <v>0.83433122299999996</v>
      </c>
      <c r="GK99" s="92">
        <v>1.35816006E-5</v>
      </c>
      <c r="GL99" s="92">
        <v>7.0503844199999999E-2</v>
      </c>
      <c r="GM99" s="92">
        <v>2.8013111500000002E-3</v>
      </c>
      <c r="GN99" s="92">
        <v>1.17537531E-3</v>
      </c>
      <c r="GO99" s="92">
        <v>3.9127679800000002E-2</v>
      </c>
      <c r="GP99" s="92">
        <v>4.7682477400000003E-3</v>
      </c>
      <c r="GQ99" s="92">
        <v>7.8625631399999998E-4</v>
      </c>
      <c r="GR99" s="92">
        <v>0</v>
      </c>
      <c r="GS99" s="92">
        <v>2.69098443E-3</v>
      </c>
      <c r="GT99" s="92">
        <v>6.7910777800000004E-5</v>
      </c>
      <c r="GU99" s="92">
        <v>2.8494032700000001E-5</v>
      </c>
      <c r="GV99" s="92">
        <v>9.2747444400000003E-4</v>
      </c>
      <c r="GW99" s="92">
        <v>1.13025559E-4</v>
      </c>
      <c r="GX99" s="92">
        <v>2.89921481E-2</v>
      </c>
      <c r="GY99" s="92">
        <v>1.55913551E-3</v>
      </c>
      <c r="GZ99" s="92">
        <v>8.7691536199999999E-4</v>
      </c>
      <c r="HA99" s="92">
        <v>7.9211809200000003E-4</v>
      </c>
      <c r="HB99" s="92">
        <v>0</v>
      </c>
      <c r="HC99" s="92">
        <v>9.9133340900000002E-5</v>
      </c>
      <c r="HD99" s="92">
        <v>1.50205755E-10</v>
      </c>
      <c r="HE99" s="92">
        <v>7.1761208200000002E-9</v>
      </c>
      <c r="HF99" s="92">
        <v>4.8181176099999998E-9</v>
      </c>
      <c r="HG99" s="92">
        <v>4.7795226399999997E-7</v>
      </c>
      <c r="HH99" s="92">
        <v>0</v>
      </c>
      <c r="HI99" s="92">
        <v>5.8931607500000002E-3</v>
      </c>
      <c r="HJ99" s="92">
        <v>4.4171360200000002E-3</v>
      </c>
      <c r="HK99" s="92">
        <v>0</v>
      </c>
      <c r="HL99" s="92">
        <v>0</v>
      </c>
      <c r="HM99" s="92">
        <v>0</v>
      </c>
      <c r="HN99" s="92">
        <v>0</v>
      </c>
      <c r="HO99" s="92">
        <v>0</v>
      </c>
      <c r="HP99" s="92">
        <v>0</v>
      </c>
      <c r="HQ99" s="92">
        <v>0</v>
      </c>
      <c r="HR99" s="92">
        <v>3.1721278799999997E-5</v>
      </c>
      <c r="HS99" s="92">
        <v>1.8716996799999999E-7</v>
      </c>
      <c r="HT99" s="92">
        <v>4.1490604800000001E-7</v>
      </c>
      <c r="HU99" s="92">
        <v>0</v>
      </c>
      <c r="HV99" s="92">
        <v>0</v>
      </c>
      <c r="HW99" s="92">
        <v>0</v>
      </c>
      <c r="HX99" s="92">
        <v>2.0261433100000002E-6</v>
      </c>
      <c r="HY99" s="92">
        <v>0</v>
      </c>
      <c r="HZ99" s="92">
        <v>0</v>
      </c>
      <c r="IA99" s="92">
        <v>5.1415830500000001E-9</v>
      </c>
      <c r="IB99" s="92">
        <v>0</v>
      </c>
      <c r="IC99" s="92">
        <v>0</v>
      </c>
      <c r="ID99" s="92">
        <v>0</v>
      </c>
      <c r="IE99" s="92">
        <v>0</v>
      </c>
      <c r="IF99" s="92">
        <v>0</v>
      </c>
      <c r="IG99" s="92">
        <v>0</v>
      </c>
      <c r="IH99" s="92">
        <v>0</v>
      </c>
      <c r="II99" s="92">
        <v>0</v>
      </c>
      <c r="IJ99" s="92">
        <v>0</v>
      </c>
      <c r="IK99" s="92">
        <v>0</v>
      </c>
      <c r="IL99" s="92">
        <v>0</v>
      </c>
      <c r="IM99" s="92">
        <v>0</v>
      </c>
      <c r="IN99" s="92">
        <v>0</v>
      </c>
      <c r="IO99" s="92">
        <v>0</v>
      </c>
      <c r="IP99" s="92">
        <v>0</v>
      </c>
      <c r="IQ99" s="92">
        <v>0</v>
      </c>
      <c r="IR99" s="92">
        <v>0</v>
      </c>
      <c r="IS99" s="92">
        <v>0</v>
      </c>
      <c r="IT99" s="92">
        <v>19932.537400000001</v>
      </c>
      <c r="IU99" s="92">
        <v>421091.01500000001</v>
      </c>
      <c r="IV99" s="92">
        <v>6703.3710899999996</v>
      </c>
      <c r="IW99" s="92">
        <v>48</v>
      </c>
      <c r="IX99" s="92">
        <v>1</v>
      </c>
      <c r="IY99" s="92">
        <v>0</v>
      </c>
      <c r="IZ99" s="92">
        <v>1</v>
      </c>
      <c r="JA99" s="92">
        <v>0</v>
      </c>
      <c r="JB99" s="92">
        <v>-72231.354999999996</v>
      </c>
      <c r="JC99" s="92">
        <v>-3419.1044999999999</v>
      </c>
      <c r="JD99" s="92">
        <v>-1439.7541900000001</v>
      </c>
      <c r="JE99" s="92">
        <v>-42.449546900000001</v>
      </c>
      <c r="JF99" s="92">
        <v>-2.0093688799999998</v>
      </c>
      <c r="JG99" s="92">
        <v>4.9558491199999999E-2</v>
      </c>
      <c r="JH99" s="92">
        <v>1.04696331</v>
      </c>
      <c r="JI99" s="92">
        <v>21.1258108</v>
      </c>
      <c r="JJ99" s="92">
        <v>0</v>
      </c>
      <c r="JK99" s="92">
        <v>0</v>
      </c>
      <c r="JL99" s="92">
        <v>0</v>
      </c>
      <c r="JM99" s="92">
        <v>0</v>
      </c>
      <c r="JN99" s="92">
        <v>0</v>
      </c>
      <c r="JO99" s="92">
        <v>0</v>
      </c>
      <c r="JP99" s="92">
        <v>0</v>
      </c>
      <c r="JQ99" s="92">
        <v>0</v>
      </c>
      <c r="JR99" s="92">
        <v>0</v>
      </c>
      <c r="JS99" s="92">
        <v>0</v>
      </c>
      <c r="JT99" s="92">
        <v>0</v>
      </c>
      <c r="JU99" s="92">
        <v>0</v>
      </c>
      <c r="JV99" s="92">
        <v>0</v>
      </c>
      <c r="JW99" s="92">
        <v>0</v>
      </c>
      <c r="JX99" s="92">
        <v>0</v>
      </c>
      <c r="JY99" s="92">
        <v>0</v>
      </c>
      <c r="JZ99" s="92">
        <v>0</v>
      </c>
      <c r="KA99" s="92">
        <v>0</v>
      </c>
      <c r="KB99" s="92">
        <v>0</v>
      </c>
      <c r="KC99" s="92">
        <v>0</v>
      </c>
      <c r="KD99" s="92">
        <v>0</v>
      </c>
      <c r="KE99" s="92">
        <v>0</v>
      </c>
      <c r="KF99" s="92">
        <v>0</v>
      </c>
      <c r="KG99" s="92">
        <v>0</v>
      </c>
      <c r="KH99" s="92">
        <v>0</v>
      </c>
      <c r="KI99" s="92">
        <v>0</v>
      </c>
      <c r="KJ99" s="92">
        <v>0</v>
      </c>
      <c r="KK99" s="92">
        <v>0</v>
      </c>
      <c r="KL99" s="92">
        <v>0</v>
      </c>
      <c r="KM99" s="92">
        <v>0</v>
      </c>
      <c r="KN99" s="92">
        <v>0</v>
      </c>
      <c r="KO99" s="92">
        <v>0</v>
      </c>
      <c r="KP99" s="92">
        <v>0</v>
      </c>
      <c r="KQ99" s="92">
        <v>0</v>
      </c>
      <c r="KR99" s="92">
        <v>0</v>
      </c>
      <c r="KS99" s="92">
        <v>0</v>
      </c>
      <c r="KT99" s="92">
        <v>0</v>
      </c>
      <c r="KU99" s="92">
        <v>0</v>
      </c>
      <c r="KV99" s="92">
        <v>0</v>
      </c>
      <c r="KW99" s="92">
        <v>0</v>
      </c>
      <c r="KX99" s="92">
        <v>0</v>
      </c>
      <c r="KY99" s="92">
        <v>0</v>
      </c>
      <c r="KZ99" s="92">
        <v>0</v>
      </c>
      <c r="LA99" s="92">
        <v>0</v>
      </c>
      <c r="LB99" s="92">
        <v>0</v>
      </c>
      <c r="LC99" s="92">
        <v>7.7378999100000003</v>
      </c>
      <c r="LD99" s="92">
        <v>0.19106458600000001</v>
      </c>
      <c r="LE99" s="92">
        <v>8.0166959300000007E-2</v>
      </c>
      <c r="LF99" s="92">
        <v>3.2024642999999999</v>
      </c>
      <c r="LG99" s="92">
        <v>0.390264467</v>
      </c>
      <c r="LH99" s="92">
        <v>81.992866699999993</v>
      </c>
      <c r="LI99" s="92">
        <v>0</v>
      </c>
      <c r="LJ99" s="92">
        <v>114.89479300000001</v>
      </c>
      <c r="LK99" s="92">
        <v>73.253176100000005</v>
      </c>
      <c r="LL99" s="92">
        <v>21.686037599999999</v>
      </c>
      <c r="LM99" s="92">
        <v>2.4095597299999998</v>
      </c>
      <c r="LN99" s="92">
        <v>0</v>
      </c>
      <c r="LO99" s="92">
        <v>4.5256262700000001</v>
      </c>
      <c r="LP99" s="92">
        <v>0</v>
      </c>
      <c r="LQ99" s="92">
        <v>3.11883102</v>
      </c>
      <c r="LR99" s="92">
        <v>0</v>
      </c>
      <c r="LS99" s="92">
        <v>0</v>
      </c>
      <c r="LT99" s="92">
        <v>0</v>
      </c>
      <c r="LU99" s="92">
        <v>0</v>
      </c>
      <c r="LV99" s="92">
        <v>0</v>
      </c>
      <c r="LW99" s="92">
        <v>0</v>
      </c>
      <c r="LX99" s="92">
        <v>0</v>
      </c>
      <c r="LY99" s="92">
        <v>0</v>
      </c>
      <c r="LZ99" s="92">
        <v>0</v>
      </c>
      <c r="MA99" s="92">
        <v>0</v>
      </c>
      <c r="MB99" s="92">
        <v>0</v>
      </c>
      <c r="MC99" s="92">
        <v>0</v>
      </c>
      <c r="MD99" s="92">
        <v>0</v>
      </c>
      <c r="ME99" s="92">
        <v>0</v>
      </c>
      <c r="MF99" s="92">
        <v>0</v>
      </c>
      <c r="MG99" s="92">
        <v>0</v>
      </c>
      <c r="MH99" s="92">
        <v>0</v>
      </c>
      <c r="MI99" s="92">
        <v>0</v>
      </c>
      <c r="MJ99" s="92">
        <v>0</v>
      </c>
      <c r="MK99" s="92">
        <v>0</v>
      </c>
      <c r="ML99" s="92">
        <v>0</v>
      </c>
      <c r="MM99" s="92">
        <v>0</v>
      </c>
      <c r="MN99" s="92">
        <v>0</v>
      </c>
      <c r="MO99" s="92">
        <v>0</v>
      </c>
      <c r="MP99" s="92">
        <v>0</v>
      </c>
      <c r="MQ99" s="92">
        <v>0</v>
      </c>
      <c r="MR99" s="92">
        <v>0</v>
      </c>
      <c r="MS99" s="92">
        <v>0</v>
      </c>
      <c r="MT99" s="92">
        <v>0</v>
      </c>
      <c r="MU99" s="92">
        <v>0</v>
      </c>
      <c r="MV99" s="92">
        <v>0</v>
      </c>
      <c r="MW99" s="92">
        <v>0</v>
      </c>
      <c r="MX99" s="92">
        <v>0</v>
      </c>
      <c r="MY99" s="92">
        <v>0</v>
      </c>
      <c r="MZ99" s="92">
        <v>0</v>
      </c>
      <c r="NA99" s="92">
        <v>0</v>
      </c>
      <c r="NB99" s="92">
        <v>0</v>
      </c>
      <c r="NC99" s="92">
        <v>0</v>
      </c>
      <c r="ND99" s="92">
        <v>0</v>
      </c>
      <c r="NE99" s="92">
        <v>0</v>
      </c>
      <c r="NF99" s="92">
        <v>0</v>
      </c>
      <c r="NG99" s="92">
        <v>0</v>
      </c>
      <c r="NH99" s="92">
        <v>0</v>
      </c>
      <c r="NI99" s="92">
        <v>0</v>
      </c>
      <c r="NJ99" s="92">
        <v>0</v>
      </c>
      <c r="NK99" s="92">
        <v>0</v>
      </c>
      <c r="NL99" s="92">
        <v>0</v>
      </c>
      <c r="NM99" s="92">
        <v>2.4683654499999999E-2</v>
      </c>
      <c r="NN99" s="92">
        <v>6.0948994999999995E-4</v>
      </c>
      <c r="NO99" s="92">
        <v>2.5573004899999999E-4</v>
      </c>
      <c r="NP99" s="92">
        <v>1.0215759200000001E-2</v>
      </c>
      <c r="NQ99" s="92">
        <v>1.2449312300000001E-3</v>
      </c>
      <c r="NR99" s="92">
        <v>0.26155463600000001</v>
      </c>
      <c r="NS99" s="92">
        <v>0</v>
      </c>
      <c r="NT99" s="92">
        <v>0.366510734</v>
      </c>
      <c r="NU99" s="92">
        <v>0.233675301</v>
      </c>
      <c r="NV99" s="92">
        <v>6.9177769900000005E-2</v>
      </c>
      <c r="NW99" s="92">
        <v>7.6864188700000004E-3</v>
      </c>
      <c r="NX99" s="92">
        <v>0</v>
      </c>
      <c r="NY99" s="92">
        <v>1.44366038E-2</v>
      </c>
      <c r="NZ99" s="92">
        <v>0</v>
      </c>
      <c r="OA99" s="92">
        <v>9.9489717199999998E-3</v>
      </c>
      <c r="OB99" s="92">
        <v>0</v>
      </c>
      <c r="OC99" s="92">
        <v>0</v>
      </c>
      <c r="OD99" s="92">
        <v>0</v>
      </c>
      <c r="OE99" s="92">
        <v>0</v>
      </c>
      <c r="OF99" s="92">
        <v>0</v>
      </c>
      <c r="OG99" s="92">
        <v>0</v>
      </c>
      <c r="OH99" s="92">
        <v>0</v>
      </c>
      <c r="OI99" s="92">
        <v>0</v>
      </c>
      <c r="OJ99" s="92">
        <v>0</v>
      </c>
      <c r="OK99" s="92">
        <v>0</v>
      </c>
      <c r="OL99" s="92">
        <v>0</v>
      </c>
      <c r="OM99" s="92">
        <v>0</v>
      </c>
      <c r="ON99" s="92">
        <v>0</v>
      </c>
      <c r="OO99" s="92">
        <v>0</v>
      </c>
      <c r="OP99" s="92">
        <v>0</v>
      </c>
      <c r="OQ99" s="92">
        <v>0</v>
      </c>
      <c r="OR99" s="92">
        <v>0</v>
      </c>
      <c r="OS99" s="92">
        <v>0</v>
      </c>
      <c r="OT99" s="92">
        <v>0</v>
      </c>
      <c r="OU99" s="92">
        <v>0</v>
      </c>
      <c r="OV99" s="92">
        <v>0</v>
      </c>
      <c r="OW99" s="92">
        <v>0</v>
      </c>
      <c r="OX99" s="92">
        <v>0</v>
      </c>
      <c r="OY99" s="92">
        <v>0</v>
      </c>
      <c r="OZ99" s="92">
        <v>0</v>
      </c>
      <c r="PA99" s="92">
        <v>0</v>
      </c>
      <c r="PB99" s="92">
        <v>0</v>
      </c>
      <c r="PC99" s="92">
        <v>0</v>
      </c>
      <c r="PD99" s="92">
        <v>0</v>
      </c>
      <c r="PE99" s="92">
        <v>0</v>
      </c>
      <c r="PF99" s="92">
        <v>0</v>
      </c>
      <c r="PG99" s="92">
        <v>0</v>
      </c>
      <c r="PH99" s="92">
        <v>0</v>
      </c>
      <c r="PI99" s="92">
        <v>0</v>
      </c>
      <c r="PJ99" s="92">
        <v>0</v>
      </c>
      <c r="PK99" s="92">
        <v>0</v>
      </c>
      <c r="PL99" s="92">
        <v>0</v>
      </c>
      <c r="PM99" s="92">
        <v>0</v>
      </c>
      <c r="PN99" s="92">
        <v>0</v>
      </c>
      <c r="PO99" s="92">
        <v>0</v>
      </c>
      <c r="PP99" s="92">
        <v>0</v>
      </c>
      <c r="PQ99" s="92">
        <v>0</v>
      </c>
      <c r="PR99" s="92">
        <v>0</v>
      </c>
      <c r="PS99" s="92">
        <v>0</v>
      </c>
      <c r="PT99" s="92">
        <v>0</v>
      </c>
      <c r="PU99" s="92">
        <v>0</v>
      </c>
      <c r="PV99" s="92">
        <v>0</v>
      </c>
      <c r="PW99" s="92">
        <v>1254.64166</v>
      </c>
      <c r="PX99" s="92">
        <v>30.979670599999999</v>
      </c>
      <c r="PY99" s="92">
        <v>12.9984632</v>
      </c>
      <c r="PZ99" s="92">
        <v>423.09997600000003</v>
      </c>
      <c r="QA99" s="92">
        <v>51.560570599999998</v>
      </c>
      <c r="QB99" s="92">
        <v>12475.191699999999</v>
      </c>
      <c r="QC99" s="92">
        <v>0</v>
      </c>
      <c r="QD99" s="92">
        <v>2624.15112</v>
      </c>
      <c r="QE99" s="92">
        <v>4107.8476600000004</v>
      </c>
      <c r="QF99" s="92">
        <v>520.80320400000005</v>
      </c>
      <c r="QG99" s="92">
        <v>57.8670227</v>
      </c>
      <c r="QH99" s="92">
        <v>0</v>
      </c>
      <c r="QI99" s="92">
        <v>107.802228</v>
      </c>
      <c r="QJ99" s="92">
        <v>0</v>
      </c>
      <c r="QK99" s="92">
        <v>468.23446799999999</v>
      </c>
      <c r="QL99" s="92">
        <v>0</v>
      </c>
      <c r="QM99" s="92">
        <v>0</v>
      </c>
      <c r="QN99" s="92">
        <v>0</v>
      </c>
      <c r="QO99" s="92">
        <v>0</v>
      </c>
      <c r="QP99" s="92">
        <v>0</v>
      </c>
      <c r="QQ99" s="92">
        <v>0</v>
      </c>
      <c r="QR99" s="92">
        <v>0</v>
      </c>
      <c r="QS99" s="92">
        <v>0</v>
      </c>
      <c r="QT99" s="92">
        <v>0</v>
      </c>
      <c r="QU99" s="92">
        <v>0</v>
      </c>
      <c r="QV99" s="92">
        <v>0</v>
      </c>
      <c r="QW99" s="92">
        <v>0</v>
      </c>
      <c r="QX99" s="92">
        <v>0</v>
      </c>
      <c r="QY99" s="92">
        <v>0</v>
      </c>
      <c r="QZ99" s="92">
        <v>0</v>
      </c>
      <c r="RA99" s="92">
        <v>0</v>
      </c>
      <c r="RB99" s="92">
        <v>0</v>
      </c>
      <c r="RC99" s="92">
        <v>0</v>
      </c>
      <c r="RD99" s="92">
        <v>0</v>
      </c>
      <c r="RE99" s="92">
        <v>0</v>
      </c>
      <c r="RF99" s="92">
        <v>0</v>
      </c>
      <c r="RG99" s="92">
        <v>0</v>
      </c>
      <c r="RH99" s="92">
        <v>0</v>
      </c>
      <c r="RI99" s="92">
        <v>0</v>
      </c>
      <c r="RJ99" s="92">
        <v>0</v>
      </c>
      <c r="RK99" s="92">
        <v>0</v>
      </c>
      <c r="RL99" s="92">
        <v>0</v>
      </c>
      <c r="RM99" s="92">
        <v>0</v>
      </c>
      <c r="RN99" s="92">
        <v>0</v>
      </c>
      <c r="RO99" s="92">
        <v>0</v>
      </c>
      <c r="RP99" s="92">
        <v>0</v>
      </c>
      <c r="RQ99" s="92">
        <v>0</v>
      </c>
      <c r="RR99" s="92">
        <v>0</v>
      </c>
      <c r="RS99" s="92">
        <v>0</v>
      </c>
      <c r="RT99" s="92">
        <v>0</v>
      </c>
      <c r="RU99" s="92">
        <v>0</v>
      </c>
      <c r="RV99" s="92">
        <v>0</v>
      </c>
      <c r="RW99" s="92">
        <v>0</v>
      </c>
      <c r="RX99" s="92">
        <v>0</v>
      </c>
      <c r="RY99" s="92">
        <v>0</v>
      </c>
      <c r="RZ99" s="92">
        <v>0</v>
      </c>
      <c r="SA99" s="92">
        <v>0</v>
      </c>
      <c r="SB99" s="92">
        <v>0</v>
      </c>
      <c r="SC99" s="92">
        <v>0</v>
      </c>
      <c r="SD99" s="92">
        <v>0</v>
      </c>
      <c r="SE99" s="92">
        <v>0</v>
      </c>
      <c r="SF99" s="92">
        <v>0</v>
      </c>
      <c r="SG99" s="92">
        <v>5.6680893900000001E-2</v>
      </c>
      <c r="SH99" s="92">
        <v>1.39956728E-3</v>
      </c>
      <c r="SI99" s="92">
        <v>5.8723102800000001E-4</v>
      </c>
      <c r="SJ99" s="92">
        <v>1.9114369900000001E-2</v>
      </c>
      <c r="SK99" s="92">
        <v>2.3293497400000002E-3</v>
      </c>
      <c r="SL99" s="92">
        <v>0.56359121400000001</v>
      </c>
      <c r="SM99" s="92">
        <v>0</v>
      </c>
      <c r="SN99" s="92">
        <v>0.118551165</v>
      </c>
      <c r="SO99" s="92">
        <v>0.18558006199999999</v>
      </c>
      <c r="SP99" s="92">
        <v>2.3528304600000001E-2</v>
      </c>
      <c r="SQ99" s="92">
        <v>2.6142560699999999E-3</v>
      </c>
      <c r="SR99" s="92">
        <v>0</v>
      </c>
      <c r="SS99" s="92">
        <v>4.87017675E-3</v>
      </c>
      <c r="ST99" s="92">
        <v>0</v>
      </c>
      <c r="SU99" s="92">
        <v>2.1153409000000001E-2</v>
      </c>
      <c r="SV99" s="92">
        <v>0</v>
      </c>
      <c r="SW99" s="92">
        <v>0</v>
      </c>
      <c r="SX99" s="92">
        <v>0</v>
      </c>
      <c r="SY99" s="92">
        <v>313.48275100000001</v>
      </c>
      <c r="SZ99" s="92">
        <v>22135.177800000001</v>
      </c>
      <c r="TA99" s="92">
        <v>267.30634500000002</v>
      </c>
      <c r="TB99" s="92">
        <v>48</v>
      </c>
      <c r="TC99" s="92">
        <v>1</v>
      </c>
      <c r="TD99" s="92">
        <v>0</v>
      </c>
      <c r="TE99" s="92">
        <v>0</v>
      </c>
      <c r="TF99" s="92">
        <v>1</v>
      </c>
      <c r="TG99" s="92">
        <v>-81326.270900000003</v>
      </c>
      <c r="TH99" s="92">
        <v>-1151.7586799999999</v>
      </c>
      <c r="TI99" s="92">
        <v>-25.4943831</v>
      </c>
      <c r="TJ99" s="92">
        <v>-103.88645099999999</v>
      </c>
      <c r="TK99" s="92">
        <v>-1.4712603900000001</v>
      </c>
      <c r="TL99" s="92">
        <v>1.9545785600000001E-2</v>
      </c>
      <c r="TM99" s="92">
        <v>1.38013794</v>
      </c>
      <c r="TN99" s="92">
        <v>70.610512700000001</v>
      </c>
      <c r="TO99" s="92">
        <v>0</v>
      </c>
      <c r="TP99" s="92">
        <v>0.23012873</v>
      </c>
      <c r="TQ99" s="92">
        <v>-1714716512.03</v>
      </c>
      <c r="TR99" s="92">
        <v>0.62737431388888898</v>
      </c>
      <c r="TS99" s="92">
        <v>0</v>
      </c>
      <c r="TT99" s="92">
        <v>0</v>
      </c>
      <c r="TU99" s="92">
        <v>0</v>
      </c>
      <c r="TV99" s="92">
        <v>0</v>
      </c>
      <c r="TW99" s="92">
        <v>0</v>
      </c>
      <c r="TX99" s="92">
        <v>0</v>
      </c>
      <c r="TY99" s="92">
        <v>0</v>
      </c>
      <c r="TZ99" s="92">
        <v>0</v>
      </c>
      <c r="UA99" s="92">
        <v>0</v>
      </c>
      <c r="UB99" s="92">
        <v>0</v>
      </c>
      <c r="UC99" s="92">
        <v>0</v>
      </c>
      <c r="UD99" s="92">
        <v>0</v>
      </c>
      <c r="UE99" s="92">
        <v>0</v>
      </c>
      <c r="UF99" s="92">
        <v>0</v>
      </c>
      <c r="UG99" s="92">
        <v>0</v>
      </c>
      <c r="UH99" s="92">
        <v>0</v>
      </c>
      <c r="UI99" s="92">
        <v>0</v>
      </c>
      <c r="UJ99" s="92">
        <v>0</v>
      </c>
      <c r="UK99" s="92">
        <v>0</v>
      </c>
      <c r="UL99" s="92">
        <v>0</v>
      </c>
      <c r="UM99" s="92">
        <v>0</v>
      </c>
      <c r="UN99" s="92">
        <v>0</v>
      </c>
      <c r="UO99" s="92">
        <v>0</v>
      </c>
      <c r="UP99" s="92">
        <v>0</v>
      </c>
      <c r="UQ99" s="92">
        <v>0</v>
      </c>
      <c r="UR99" s="92">
        <v>0</v>
      </c>
      <c r="US99" s="92">
        <v>0</v>
      </c>
      <c r="UT99" s="92">
        <v>0</v>
      </c>
      <c r="UU99" s="92">
        <v>0</v>
      </c>
      <c r="UV99" s="92">
        <v>0</v>
      </c>
      <c r="UW99" s="92">
        <v>0</v>
      </c>
      <c r="UX99" s="92">
        <v>0</v>
      </c>
      <c r="UY99" s="92">
        <v>0</v>
      </c>
      <c r="UZ99" s="92">
        <v>0</v>
      </c>
      <c r="VA99" s="92">
        <v>0</v>
      </c>
      <c r="VB99" s="92">
        <v>0</v>
      </c>
      <c r="VC99" s="92">
        <v>0</v>
      </c>
      <c r="VD99" s="92">
        <v>0</v>
      </c>
      <c r="VE99" s="92">
        <v>0</v>
      </c>
      <c r="VF99" s="92">
        <v>0</v>
      </c>
      <c r="VG99" s="92">
        <v>0</v>
      </c>
      <c r="VH99" s="92">
        <v>0</v>
      </c>
      <c r="VI99" s="92">
        <v>0</v>
      </c>
      <c r="VJ99" s="92">
        <v>0</v>
      </c>
      <c r="VK99" s="92">
        <v>0</v>
      </c>
      <c r="VL99" s="92">
        <v>0</v>
      </c>
      <c r="VM99" s="92">
        <v>0</v>
      </c>
      <c r="VN99" s="92">
        <v>0</v>
      </c>
      <c r="VO99" s="92">
        <v>0</v>
      </c>
      <c r="VP99" s="92">
        <v>0</v>
      </c>
      <c r="VQ99" s="92">
        <v>0</v>
      </c>
      <c r="VR99" s="92">
        <v>0</v>
      </c>
      <c r="VS99" s="92">
        <v>0</v>
      </c>
      <c r="VT99" s="92">
        <v>0</v>
      </c>
      <c r="VU99" s="92">
        <v>0</v>
      </c>
      <c r="VV99" s="92">
        <v>0</v>
      </c>
      <c r="VW99" s="92">
        <v>0</v>
      </c>
      <c r="VX99" s="92">
        <v>0</v>
      </c>
      <c r="VY99" s="92">
        <v>0</v>
      </c>
      <c r="VZ99" s="92">
        <v>0</v>
      </c>
      <c r="WA99" s="92">
        <v>0</v>
      </c>
      <c r="WB99" s="92">
        <v>0</v>
      </c>
      <c r="WC99" s="92">
        <v>0.24474209388888901</v>
      </c>
    </row>
    <row r="100" spans="2:601" ht="13.5" customHeight="1">
      <c r="B100" s="851" t="s">
        <v>2791</v>
      </c>
      <c r="C100" s="92">
        <v>0</v>
      </c>
      <c r="D100" s="92">
        <v>443226.19300000003</v>
      </c>
      <c r="E100" s="92">
        <v>-1471.6309900000001</v>
      </c>
      <c r="F100" s="92">
        <v>19501.744200000001</v>
      </c>
      <c r="G100" s="92">
        <v>0.124141723</v>
      </c>
      <c r="H100" s="92">
        <v>164.79195000000001</v>
      </c>
      <c r="I100" s="92">
        <v>6.54763625</v>
      </c>
      <c r="J100" s="92">
        <v>2.74725997</v>
      </c>
      <c r="K100" s="92">
        <v>109.745959</v>
      </c>
      <c r="L100" s="92">
        <v>13.374059600000001</v>
      </c>
      <c r="M100" s="92">
        <v>0.96723748899999995</v>
      </c>
      <c r="N100" s="92">
        <v>0</v>
      </c>
      <c r="O100" s="92">
        <v>6.9886061000000002</v>
      </c>
      <c r="P100" s="92">
        <v>0.176367307</v>
      </c>
      <c r="Q100" s="92">
        <v>7.4000268499999994E-2</v>
      </c>
      <c r="R100" s="92">
        <v>2.9561203800000002</v>
      </c>
      <c r="S100" s="92">
        <v>0.360244061</v>
      </c>
      <c r="T100" s="92">
        <v>67.764710699999995</v>
      </c>
      <c r="U100" s="92">
        <v>4.3150782899999998</v>
      </c>
      <c r="V100" s="92">
        <v>2.9280880200000001</v>
      </c>
      <c r="W100" s="92">
        <v>3.4714249599999998</v>
      </c>
      <c r="X100" s="92">
        <v>0</v>
      </c>
      <c r="Y100" s="92">
        <v>0.46341803599999998</v>
      </c>
      <c r="Z100" s="92">
        <v>4.1571754500000001E-7</v>
      </c>
      <c r="AA100" s="92">
        <v>3.2811870199999998E-5</v>
      </c>
      <c r="AB100" s="92">
        <v>1.7180786600000001E-5</v>
      </c>
      <c r="AC100" s="92">
        <v>1.1817662099999999E-2</v>
      </c>
      <c r="AD100" s="92">
        <v>0</v>
      </c>
      <c r="AE100" s="92">
        <v>18.779671400000002</v>
      </c>
      <c r="AF100" s="92">
        <v>24.130007899999999</v>
      </c>
      <c r="AG100" s="92">
        <v>0</v>
      </c>
      <c r="AH100" s="92">
        <v>0</v>
      </c>
      <c r="AI100" s="92">
        <v>0</v>
      </c>
      <c r="AJ100" s="92">
        <v>0</v>
      </c>
      <c r="AK100" s="92">
        <v>0</v>
      </c>
      <c r="AL100" s="92">
        <v>0</v>
      </c>
      <c r="AM100" s="92">
        <v>0</v>
      </c>
      <c r="AN100" s="92">
        <v>4.7288911000000003E-2</v>
      </c>
      <c r="AO100" s="92">
        <v>2.4630796100000001E-3</v>
      </c>
      <c r="AP100" s="92">
        <v>6.2367549099999996E-3</v>
      </c>
      <c r="AQ100" s="92">
        <v>0</v>
      </c>
      <c r="AR100" s="92">
        <v>0</v>
      </c>
      <c r="AS100" s="92">
        <v>0</v>
      </c>
      <c r="AT100" s="92">
        <v>1.9386380799999998E-2</v>
      </c>
      <c r="AU100" s="92">
        <v>0</v>
      </c>
      <c r="AV100" s="92">
        <v>0</v>
      </c>
      <c r="AW100" s="92">
        <v>3.3795070400000002E-5</v>
      </c>
      <c r="AX100" s="92">
        <v>0</v>
      </c>
      <c r="AY100" s="92">
        <v>0</v>
      </c>
      <c r="AZ100" s="92">
        <v>0</v>
      </c>
      <c r="BA100" s="92">
        <v>0</v>
      </c>
      <c r="BB100" s="92">
        <v>0</v>
      </c>
      <c r="BC100" s="92">
        <v>0</v>
      </c>
      <c r="BD100" s="92">
        <v>0</v>
      </c>
      <c r="BE100" s="92">
        <v>0</v>
      </c>
      <c r="BF100" s="92">
        <v>0</v>
      </c>
      <c r="BG100" s="92">
        <v>0</v>
      </c>
      <c r="BH100" s="92">
        <v>0</v>
      </c>
      <c r="BI100" s="92">
        <v>0</v>
      </c>
      <c r="BJ100" s="92">
        <v>0</v>
      </c>
      <c r="BK100" s="92">
        <v>0</v>
      </c>
      <c r="BL100" s="92">
        <v>0</v>
      </c>
      <c r="BM100" s="92">
        <v>0</v>
      </c>
      <c r="BN100" s="92">
        <v>0</v>
      </c>
      <c r="BO100" s="92">
        <v>0</v>
      </c>
      <c r="BP100" s="92">
        <v>0.97838743500000003</v>
      </c>
      <c r="BQ100" s="92">
        <v>6.2280942999999998E-6</v>
      </c>
      <c r="BR100" s="92">
        <v>8.2674847699999998E-3</v>
      </c>
      <c r="BS100" s="92">
        <v>3.2848985100000002E-4</v>
      </c>
      <c r="BT100" s="92">
        <v>1.3782791E-4</v>
      </c>
      <c r="BU100" s="92">
        <v>5.5058699499999997E-3</v>
      </c>
      <c r="BV100" s="92">
        <v>6.7096623299999999E-4</v>
      </c>
      <c r="BW100" s="92">
        <v>4.8525557399999997E-5</v>
      </c>
      <c r="BX100" s="92">
        <v>0</v>
      </c>
      <c r="BY100" s="92">
        <v>3.5061296800000002E-4</v>
      </c>
      <c r="BZ100" s="92">
        <v>8.8482114899999994E-6</v>
      </c>
      <c r="CA100" s="92">
        <v>3.7125362900000002E-6</v>
      </c>
      <c r="CB100" s="92">
        <v>1.48306275E-4</v>
      </c>
      <c r="CC100" s="92">
        <v>1.8073166199999999E-5</v>
      </c>
      <c r="CD100" s="92">
        <v>3.3997031700000002E-3</v>
      </c>
      <c r="CE100" s="92">
        <v>2.1648414299999999E-4</v>
      </c>
      <c r="CF100" s="92">
        <v>1.4689991299999999E-4</v>
      </c>
      <c r="CG100" s="92">
        <v>1.7415870800000001E-4</v>
      </c>
      <c r="CH100" s="92">
        <v>0</v>
      </c>
      <c r="CI100" s="92">
        <v>2.32493248E-5</v>
      </c>
      <c r="CJ100" s="92">
        <v>2.0856228E-11</v>
      </c>
      <c r="CK100" s="92">
        <v>1.64614617E-9</v>
      </c>
      <c r="CL100" s="92">
        <v>8.6194678900000003E-10</v>
      </c>
      <c r="CM100" s="92">
        <v>5.9288297799999995E-7</v>
      </c>
      <c r="CN100" s="92">
        <v>0</v>
      </c>
      <c r="CO100" s="92">
        <v>9.4216160100000005E-4</v>
      </c>
      <c r="CP100" s="92">
        <v>1.21058385E-3</v>
      </c>
      <c r="CQ100" s="92">
        <v>0</v>
      </c>
      <c r="CR100" s="92">
        <v>0</v>
      </c>
      <c r="CS100" s="92">
        <v>0</v>
      </c>
      <c r="CT100" s="92">
        <v>0</v>
      </c>
      <c r="CU100" s="92">
        <v>0</v>
      </c>
      <c r="CV100" s="92">
        <v>0</v>
      </c>
      <c r="CW100" s="92">
        <v>0</v>
      </c>
      <c r="CX100" s="92">
        <v>2.37244812E-6</v>
      </c>
      <c r="CY100" s="92">
        <v>1.235708E-7</v>
      </c>
      <c r="CZ100" s="92">
        <v>3.1289317400000002E-7</v>
      </c>
      <c r="DA100" s="92">
        <v>0</v>
      </c>
      <c r="DB100" s="92">
        <v>0</v>
      </c>
      <c r="DC100" s="92">
        <v>0</v>
      </c>
      <c r="DD100" s="92">
        <v>9.7259974599999994E-7</v>
      </c>
      <c r="DE100" s="92">
        <v>0</v>
      </c>
      <c r="DF100" s="92">
        <v>0</v>
      </c>
      <c r="DG100" s="92">
        <v>1.69547257E-9</v>
      </c>
      <c r="DH100" s="92">
        <v>0</v>
      </c>
      <c r="DI100" s="92">
        <v>0</v>
      </c>
      <c r="DJ100" s="92">
        <v>0</v>
      </c>
      <c r="DK100" s="92">
        <v>0</v>
      </c>
      <c r="DL100" s="92">
        <v>0</v>
      </c>
      <c r="DM100" s="92">
        <v>0</v>
      </c>
      <c r="DN100" s="92">
        <v>0</v>
      </c>
      <c r="DO100" s="92">
        <v>0</v>
      </c>
      <c r="DP100" s="92">
        <v>0</v>
      </c>
      <c r="DQ100" s="92">
        <v>0</v>
      </c>
      <c r="DR100" s="92">
        <v>0</v>
      </c>
      <c r="DS100" s="92">
        <v>0</v>
      </c>
      <c r="DT100" s="92">
        <v>0</v>
      </c>
      <c r="DU100" s="92">
        <v>0</v>
      </c>
      <c r="DV100" s="92">
        <v>0</v>
      </c>
      <c r="DW100" s="92">
        <v>0</v>
      </c>
      <c r="DX100" s="92">
        <v>0</v>
      </c>
      <c r="DY100" s="92">
        <v>0</v>
      </c>
      <c r="DZ100" s="92">
        <v>351329.38199999998</v>
      </c>
      <c r="EA100" s="92">
        <v>5.7190899899999996</v>
      </c>
      <c r="EB100" s="92">
        <v>29688.5353</v>
      </c>
      <c r="EC100" s="92">
        <v>1179.6069600000001</v>
      </c>
      <c r="ED100" s="92">
        <v>494.93998199999999</v>
      </c>
      <c r="EE100" s="92">
        <v>16476.314399999999</v>
      </c>
      <c r="EF100" s="92">
        <v>2007.86628</v>
      </c>
      <c r="EG100" s="92">
        <v>331.08546999999999</v>
      </c>
      <c r="EH100" s="92">
        <v>0</v>
      </c>
      <c r="EI100" s="92">
        <v>1133.1493700000001</v>
      </c>
      <c r="EJ100" s="92">
        <v>28.596618400000001</v>
      </c>
      <c r="EK100" s="92">
        <v>11.998581100000001</v>
      </c>
      <c r="EL100" s="92">
        <v>390.55115499999999</v>
      </c>
      <c r="EM100" s="92">
        <v>47.594047600000003</v>
      </c>
      <c r="EN100" s="92">
        <v>12208.3331</v>
      </c>
      <c r="EO100" s="92">
        <v>656.53795400000001</v>
      </c>
      <c r="EP100" s="92">
        <v>369.26118000000002</v>
      </c>
      <c r="EQ100" s="92">
        <v>333.55381199999999</v>
      </c>
      <c r="ER100" s="92">
        <v>0</v>
      </c>
      <c r="ES100" s="92">
        <v>41.744159199999999</v>
      </c>
      <c r="ET100" s="92">
        <v>6.3250293699999995E-5</v>
      </c>
      <c r="EU100" s="92">
        <v>3.0217999999999998E-3</v>
      </c>
      <c r="EV100" s="92">
        <v>2.0288660400000001E-3</v>
      </c>
      <c r="EW100" s="92">
        <v>0.201261404</v>
      </c>
      <c r="EX100" s="92">
        <v>0</v>
      </c>
      <c r="EY100" s="92">
        <v>2481.5570400000001</v>
      </c>
      <c r="EZ100" s="92">
        <v>1860.01629</v>
      </c>
      <c r="FA100" s="92">
        <v>0</v>
      </c>
      <c r="FB100" s="92">
        <v>0</v>
      </c>
      <c r="FC100" s="92">
        <v>0</v>
      </c>
      <c r="FD100" s="92">
        <v>0</v>
      </c>
      <c r="FE100" s="92">
        <v>0</v>
      </c>
      <c r="FF100" s="92">
        <v>0</v>
      </c>
      <c r="FG100" s="92">
        <v>0</v>
      </c>
      <c r="FH100" s="92">
        <v>13.357545500000001</v>
      </c>
      <c r="FI100" s="92">
        <v>7.8815591700000007E-2</v>
      </c>
      <c r="FJ100" s="92">
        <v>0.17471320900000001</v>
      </c>
      <c r="FK100" s="92">
        <v>0</v>
      </c>
      <c r="FL100" s="92">
        <v>0</v>
      </c>
      <c r="FM100" s="92">
        <v>0</v>
      </c>
      <c r="FN100" s="92">
        <v>0.85319074399999995</v>
      </c>
      <c r="FO100" s="92">
        <v>0</v>
      </c>
      <c r="FP100" s="92">
        <v>0</v>
      </c>
      <c r="FQ100" s="92">
        <v>2.1650744299999999E-3</v>
      </c>
      <c r="FR100" s="92">
        <v>0</v>
      </c>
      <c r="FS100" s="92">
        <v>0</v>
      </c>
      <c r="FT100" s="92">
        <v>0</v>
      </c>
      <c r="FU100" s="92">
        <v>0</v>
      </c>
      <c r="FV100" s="92">
        <v>0</v>
      </c>
      <c r="FW100" s="92">
        <v>0</v>
      </c>
      <c r="FX100" s="92">
        <v>0</v>
      </c>
      <c r="FY100" s="92">
        <v>0</v>
      </c>
      <c r="FZ100" s="92">
        <v>0</v>
      </c>
      <c r="GA100" s="92">
        <v>0</v>
      </c>
      <c r="GB100" s="92">
        <v>0</v>
      </c>
      <c r="GC100" s="92">
        <v>0</v>
      </c>
      <c r="GD100" s="92">
        <v>0</v>
      </c>
      <c r="GE100" s="92">
        <v>0</v>
      </c>
      <c r="GF100" s="92">
        <v>0</v>
      </c>
      <c r="GG100" s="92">
        <v>0</v>
      </c>
      <c r="GH100" s="92">
        <v>0</v>
      </c>
      <c r="GI100" s="92">
        <v>0</v>
      </c>
      <c r="GJ100" s="92">
        <v>0.83433122299999996</v>
      </c>
      <c r="GK100" s="92">
        <v>1.35816006E-5</v>
      </c>
      <c r="GL100" s="92">
        <v>7.0503844199999999E-2</v>
      </c>
      <c r="GM100" s="92">
        <v>2.8013111500000002E-3</v>
      </c>
      <c r="GN100" s="92">
        <v>1.17537531E-3</v>
      </c>
      <c r="GO100" s="92">
        <v>3.9127679800000002E-2</v>
      </c>
      <c r="GP100" s="92">
        <v>4.7682477400000003E-3</v>
      </c>
      <c r="GQ100" s="92">
        <v>7.8625631399999998E-4</v>
      </c>
      <c r="GR100" s="92">
        <v>0</v>
      </c>
      <c r="GS100" s="92">
        <v>2.69098443E-3</v>
      </c>
      <c r="GT100" s="92">
        <v>6.7910777800000004E-5</v>
      </c>
      <c r="GU100" s="92">
        <v>2.8494032700000001E-5</v>
      </c>
      <c r="GV100" s="92">
        <v>9.2747444400000003E-4</v>
      </c>
      <c r="GW100" s="92">
        <v>1.13025559E-4</v>
      </c>
      <c r="GX100" s="92">
        <v>2.89921481E-2</v>
      </c>
      <c r="GY100" s="92">
        <v>1.55913551E-3</v>
      </c>
      <c r="GZ100" s="92">
        <v>8.7691536199999999E-4</v>
      </c>
      <c r="HA100" s="92">
        <v>7.9211809200000003E-4</v>
      </c>
      <c r="HB100" s="92">
        <v>0</v>
      </c>
      <c r="HC100" s="92">
        <v>9.9133340900000002E-5</v>
      </c>
      <c r="HD100" s="92">
        <v>1.50205755E-10</v>
      </c>
      <c r="HE100" s="92">
        <v>7.1761208200000002E-9</v>
      </c>
      <c r="HF100" s="92">
        <v>4.8181176099999998E-9</v>
      </c>
      <c r="HG100" s="92">
        <v>4.7795226399999997E-7</v>
      </c>
      <c r="HH100" s="92">
        <v>0</v>
      </c>
      <c r="HI100" s="92">
        <v>5.8931607500000002E-3</v>
      </c>
      <c r="HJ100" s="92">
        <v>4.4171360200000002E-3</v>
      </c>
      <c r="HK100" s="92">
        <v>0</v>
      </c>
      <c r="HL100" s="92">
        <v>0</v>
      </c>
      <c r="HM100" s="92">
        <v>0</v>
      </c>
      <c r="HN100" s="92">
        <v>0</v>
      </c>
      <c r="HO100" s="92">
        <v>0</v>
      </c>
      <c r="HP100" s="92">
        <v>0</v>
      </c>
      <c r="HQ100" s="92">
        <v>0</v>
      </c>
      <c r="HR100" s="92">
        <v>3.1721278799999997E-5</v>
      </c>
      <c r="HS100" s="92">
        <v>1.8716996799999999E-7</v>
      </c>
      <c r="HT100" s="92">
        <v>4.1490604800000001E-7</v>
      </c>
      <c r="HU100" s="92">
        <v>0</v>
      </c>
      <c r="HV100" s="92">
        <v>0</v>
      </c>
      <c r="HW100" s="92">
        <v>0</v>
      </c>
      <c r="HX100" s="92">
        <v>2.0261433100000002E-6</v>
      </c>
      <c r="HY100" s="92">
        <v>0</v>
      </c>
      <c r="HZ100" s="92">
        <v>0</v>
      </c>
      <c r="IA100" s="92">
        <v>5.1415830500000001E-9</v>
      </c>
      <c r="IB100" s="92">
        <v>0</v>
      </c>
      <c r="IC100" s="92">
        <v>0</v>
      </c>
      <c r="ID100" s="92">
        <v>0</v>
      </c>
      <c r="IE100" s="92">
        <v>0</v>
      </c>
      <c r="IF100" s="92">
        <v>0</v>
      </c>
      <c r="IG100" s="92">
        <v>0</v>
      </c>
      <c r="IH100" s="92">
        <v>0</v>
      </c>
      <c r="II100" s="92">
        <v>0</v>
      </c>
      <c r="IJ100" s="92">
        <v>0</v>
      </c>
      <c r="IK100" s="92">
        <v>0</v>
      </c>
      <c r="IL100" s="92">
        <v>0</v>
      </c>
      <c r="IM100" s="92">
        <v>0</v>
      </c>
      <c r="IN100" s="92">
        <v>0</v>
      </c>
      <c r="IO100" s="92">
        <v>0</v>
      </c>
      <c r="IP100" s="92">
        <v>0</v>
      </c>
      <c r="IQ100" s="92">
        <v>0</v>
      </c>
      <c r="IR100" s="92">
        <v>0</v>
      </c>
      <c r="IS100" s="92">
        <v>0</v>
      </c>
      <c r="IT100" s="92">
        <v>19932.537400000001</v>
      </c>
      <c r="IU100" s="92">
        <v>421091.01500000001</v>
      </c>
      <c r="IV100" s="92">
        <v>6594.2134699999997</v>
      </c>
      <c r="IW100" s="92">
        <v>32</v>
      </c>
      <c r="IX100" s="92">
        <v>1</v>
      </c>
      <c r="IY100" s="92">
        <v>0</v>
      </c>
      <c r="IZ100" s="92">
        <v>1</v>
      </c>
      <c r="JA100" s="92">
        <v>0</v>
      </c>
      <c r="JB100" s="92">
        <v>-72546.525699999998</v>
      </c>
      <c r="JC100" s="92">
        <v>-3434.0232500000002</v>
      </c>
      <c r="JD100" s="92">
        <v>-1446.0363400000001</v>
      </c>
      <c r="JE100" s="92">
        <v>-43.486603700000003</v>
      </c>
      <c r="JF100" s="92">
        <v>-2.0584584399999999</v>
      </c>
      <c r="JG100" s="92">
        <v>5.0378859999999998E-2</v>
      </c>
      <c r="JH100" s="92">
        <v>1.06429427</v>
      </c>
      <c r="JI100" s="92">
        <v>21.1258108</v>
      </c>
      <c r="JJ100" s="92">
        <v>0</v>
      </c>
      <c r="JK100" s="92">
        <v>0</v>
      </c>
      <c r="JL100" s="92">
        <v>0</v>
      </c>
      <c r="JM100" s="92">
        <v>0</v>
      </c>
      <c r="JN100" s="92">
        <v>0</v>
      </c>
      <c r="JO100" s="92">
        <v>0</v>
      </c>
      <c r="JP100" s="92">
        <v>0</v>
      </c>
      <c r="JQ100" s="92">
        <v>0</v>
      </c>
      <c r="JR100" s="92">
        <v>0</v>
      </c>
      <c r="JS100" s="92">
        <v>0</v>
      </c>
      <c r="JT100" s="92">
        <v>0</v>
      </c>
      <c r="JU100" s="92">
        <v>0</v>
      </c>
      <c r="JV100" s="92">
        <v>0</v>
      </c>
      <c r="JW100" s="92">
        <v>0</v>
      </c>
      <c r="JX100" s="92">
        <v>0</v>
      </c>
      <c r="JY100" s="92">
        <v>0</v>
      </c>
      <c r="JZ100" s="92">
        <v>0</v>
      </c>
      <c r="KA100" s="92">
        <v>0</v>
      </c>
      <c r="KB100" s="92">
        <v>0</v>
      </c>
      <c r="KC100" s="92">
        <v>0</v>
      </c>
      <c r="KD100" s="92">
        <v>0</v>
      </c>
      <c r="KE100" s="92">
        <v>0</v>
      </c>
      <c r="KF100" s="92">
        <v>0</v>
      </c>
      <c r="KG100" s="92">
        <v>0</v>
      </c>
      <c r="KH100" s="92">
        <v>0</v>
      </c>
      <c r="KI100" s="92">
        <v>0</v>
      </c>
      <c r="KJ100" s="92">
        <v>0</v>
      </c>
      <c r="KK100" s="92">
        <v>0</v>
      </c>
      <c r="KL100" s="92">
        <v>0</v>
      </c>
      <c r="KM100" s="92">
        <v>0</v>
      </c>
      <c r="KN100" s="92">
        <v>0</v>
      </c>
      <c r="KO100" s="92">
        <v>0</v>
      </c>
      <c r="KP100" s="92">
        <v>0</v>
      </c>
      <c r="KQ100" s="92">
        <v>0</v>
      </c>
      <c r="KR100" s="92">
        <v>0</v>
      </c>
      <c r="KS100" s="92">
        <v>0</v>
      </c>
      <c r="KT100" s="92">
        <v>0</v>
      </c>
      <c r="KU100" s="92">
        <v>0</v>
      </c>
      <c r="KV100" s="92">
        <v>0</v>
      </c>
      <c r="KW100" s="92">
        <v>0</v>
      </c>
      <c r="KX100" s="92">
        <v>0</v>
      </c>
      <c r="KY100" s="92">
        <v>0</v>
      </c>
      <c r="KZ100" s="92">
        <v>0</v>
      </c>
      <c r="LA100" s="92">
        <v>0</v>
      </c>
      <c r="LB100" s="92">
        <v>0</v>
      </c>
      <c r="LC100" s="92">
        <v>7.7378999100000003</v>
      </c>
      <c r="LD100" s="92">
        <v>0.19106458600000001</v>
      </c>
      <c r="LE100" s="92">
        <v>8.0166959300000007E-2</v>
      </c>
      <c r="LF100" s="92">
        <v>3.2024642999999999</v>
      </c>
      <c r="LG100" s="92">
        <v>0.390264467</v>
      </c>
      <c r="LH100" s="92">
        <v>81.992866699999993</v>
      </c>
      <c r="LI100" s="92">
        <v>0</v>
      </c>
      <c r="LJ100" s="92">
        <v>114.89479300000001</v>
      </c>
      <c r="LK100" s="92">
        <v>73.253176100000005</v>
      </c>
      <c r="LL100" s="92">
        <v>21.686037599999999</v>
      </c>
      <c r="LM100" s="92">
        <v>2.4095597299999998</v>
      </c>
      <c r="LN100" s="92">
        <v>0</v>
      </c>
      <c r="LO100" s="92">
        <v>4.5256262700000001</v>
      </c>
      <c r="LP100" s="92">
        <v>0</v>
      </c>
      <c r="LQ100" s="92">
        <v>3.11883102</v>
      </c>
      <c r="LR100" s="92">
        <v>0</v>
      </c>
      <c r="LS100" s="92">
        <v>0</v>
      </c>
      <c r="LT100" s="92">
        <v>0</v>
      </c>
      <c r="LU100" s="92">
        <v>0</v>
      </c>
      <c r="LV100" s="92">
        <v>0</v>
      </c>
      <c r="LW100" s="92">
        <v>0</v>
      </c>
      <c r="LX100" s="92">
        <v>0</v>
      </c>
      <c r="LY100" s="92">
        <v>0</v>
      </c>
      <c r="LZ100" s="92">
        <v>0</v>
      </c>
      <c r="MA100" s="92">
        <v>0</v>
      </c>
      <c r="MB100" s="92">
        <v>0</v>
      </c>
      <c r="MC100" s="92">
        <v>0</v>
      </c>
      <c r="MD100" s="92">
        <v>0</v>
      </c>
      <c r="ME100" s="92">
        <v>0</v>
      </c>
      <c r="MF100" s="92">
        <v>0</v>
      </c>
      <c r="MG100" s="92">
        <v>0</v>
      </c>
      <c r="MH100" s="92">
        <v>0</v>
      </c>
      <c r="MI100" s="92">
        <v>0</v>
      </c>
      <c r="MJ100" s="92">
        <v>0</v>
      </c>
      <c r="MK100" s="92">
        <v>0</v>
      </c>
      <c r="ML100" s="92">
        <v>0</v>
      </c>
      <c r="MM100" s="92">
        <v>0</v>
      </c>
      <c r="MN100" s="92">
        <v>0</v>
      </c>
      <c r="MO100" s="92">
        <v>0</v>
      </c>
      <c r="MP100" s="92">
        <v>0</v>
      </c>
      <c r="MQ100" s="92">
        <v>0</v>
      </c>
      <c r="MR100" s="92">
        <v>0</v>
      </c>
      <c r="MS100" s="92">
        <v>0</v>
      </c>
      <c r="MT100" s="92">
        <v>0</v>
      </c>
      <c r="MU100" s="92">
        <v>0</v>
      </c>
      <c r="MV100" s="92">
        <v>0</v>
      </c>
      <c r="MW100" s="92">
        <v>0</v>
      </c>
      <c r="MX100" s="92">
        <v>0</v>
      </c>
      <c r="MY100" s="92">
        <v>0</v>
      </c>
      <c r="MZ100" s="92">
        <v>0</v>
      </c>
      <c r="NA100" s="92">
        <v>0</v>
      </c>
      <c r="NB100" s="92">
        <v>0</v>
      </c>
      <c r="NC100" s="92">
        <v>0</v>
      </c>
      <c r="ND100" s="92">
        <v>0</v>
      </c>
      <c r="NE100" s="92">
        <v>0</v>
      </c>
      <c r="NF100" s="92">
        <v>0</v>
      </c>
      <c r="NG100" s="92">
        <v>0</v>
      </c>
      <c r="NH100" s="92">
        <v>0</v>
      </c>
      <c r="NI100" s="92">
        <v>0</v>
      </c>
      <c r="NJ100" s="92">
        <v>0</v>
      </c>
      <c r="NK100" s="92">
        <v>0</v>
      </c>
      <c r="NL100" s="92">
        <v>0</v>
      </c>
      <c r="NM100" s="92">
        <v>2.4683654499999999E-2</v>
      </c>
      <c r="NN100" s="92">
        <v>6.0948994999999995E-4</v>
      </c>
      <c r="NO100" s="92">
        <v>2.5573004899999999E-4</v>
      </c>
      <c r="NP100" s="92">
        <v>1.0215759200000001E-2</v>
      </c>
      <c r="NQ100" s="92">
        <v>1.2449312300000001E-3</v>
      </c>
      <c r="NR100" s="92">
        <v>0.26155463600000001</v>
      </c>
      <c r="NS100" s="92">
        <v>0</v>
      </c>
      <c r="NT100" s="92">
        <v>0.366510734</v>
      </c>
      <c r="NU100" s="92">
        <v>0.233675301</v>
      </c>
      <c r="NV100" s="92">
        <v>6.9177769900000005E-2</v>
      </c>
      <c r="NW100" s="92">
        <v>7.6864188700000004E-3</v>
      </c>
      <c r="NX100" s="92">
        <v>0</v>
      </c>
      <c r="NY100" s="92">
        <v>1.44366038E-2</v>
      </c>
      <c r="NZ100" s="92">
        <v>0</v>
      </c>
      <c r="OA100" s="92">
        <v>9.9489717199999998E-3</v>
      </c>
      <c r="OB100" s="92">
        <v>0</v>
      </c>
      <c r="OC100" s="92">
        <v>0</v>
      </c>
      <c r="OD100" s="92">
        <v>0</v>
      </c>
      <c r="OE100" s="92">
        <v>0</v>
      </c>
      <c r="OF100" s="92">
        <v>0</v>
      </c>
      <c r="OG100" s="92">
        <v>0</v>
      </c>
      <c r="OH100" s="92">
        <v>0</v>
      </c>
      <c r="OI100" s="92">
        <v>0</v>
      </c>
      <c r="OJ100" s="92">
        <v>0</v>
      </c>
      <c r="OK100" s="92">
        <v>0</v>
      </c>
      <c r="OL100" s="92">
        <v>0</v>
      </c>
      <c r="OM100" s="92">
        <v>0</v>
      </c>
      <c r="ON100" s="92">
        <v>0</v>
      </c>
      <c r="OO100" s="92">
        <v>0</v>
      </c>
      <c r="OP100" s="92">
        <v>0</v>
      </c>
      <c r="OQ100" s="92">
        <v>0</v>
      </c>
      <c r="OR100" s="92">
        <v>0</v>
      </c>
      <c r="OS100" s="92">
        <v>0</v>
      </c>
      <c r="OT100" s="92">
        <v>0</v>
      </c>
      <c r="OU100" s="92">
        <v>0</v>
      </c>
      <c r="OV100" s="92">
        <v>0</v>
      </c>
      <c r="OW100" s="92">
        <v>0</v>
      </c>
      <c r="OX100" s="92">
        <v>0</v>
      </c>
      <c r="OY100" s="92">
        <v>0</v>
      </c>
      <c r="OZ100" s="92">
        <v>0</v>
      </c>
      <c r="PA100" s="92">
        <v>0</v>
      </c>
      <c r="PB100" s="92">
        <v>0</v>
      </c>
      <c r="PC100" s="92">
        <v>0</v>
      </c>
      <c r="PD100" s="92">
        <v>0</v>
      </c>
      <c r="PE100" s="92">
        <v>0</v>
      </c>
      <c r="PF100" s="92">
        <v>0</v>
      </c>
      <c r="PG100" s="92">
        <v>0</v>
      </c>
      <c r="PH100" s="92">
        <v>0</v>
      </c>
      <c r="PI100" s="92">
        <v>0</v>
      </c>
      <c r="PJ100" s="92">
        <v>0</v>
      </c>
      <c r="PK100" s="92">
        <v>0</v>
      </c>
      <c r="PL100" s="92">
        <v>0</v>
      </c>
      <c r="PM100" s="92">
        <v>0</v>
      </c>
      <c r="PN100" s="92">
        <v>0</v>
      </c>
      <c r="PO100" s="92">
        <v>0</v>
      </c>
      <c r="PP100" s="92">
        <v>0</v>
      </c>
      <c r="PQ100" s="92">
        <v>0</v>
      </c>
      <c r="PR100" s="92">
        <v>0</v>
      </c>
      <c r="PS100" s="92">
        <v>0</v>
      </c>
      <c r="PT100" s="92">
        <v>0</v>
      </c>
      <c r="PU100" s="92">
        <v>0</v>
      </c>
      <c r="PV100" s="92">
        <v>0</v>
      </c>
      <c r="PW100" s="92">
        <v>1254.64166</v>
      </c>
      <c r="PX100" s="92">
        <v>30.979670599999999</v>
      </c>
      <c r="PY100" s="92">
        <v>12.9984632</v>
      </c>
      <c r="PZ100" s="92">
        <v>423.09997600000003</v>
      </c>
      <c r="QA100" s="92">
        <v>51.560570599999998</v>
      </c>
      <c r="QB100" s="92">
        <v>12475.191699999999</v>
      </c>
      <c r="QC100" s="92">
        <v>0</v>
      </c>
      <c r="QD100" s="92">
        <v>2624.15112</v>
      </c>
      <c r="QE100" s="92">
        <v>4107.8476600000004</v>
      </c>
      <c r="QF100" s="92">
        <v>520.80320400000005</v>
      </c>
      <c r="QG100" s="92">
        <v>57.8670227</v>
      </c>
      <c r="QH100" s="92">
        <v>0</v>
      </c>
      <c r="QI100" s="92">
        <v>107.802228</v>
      </c>
      <c r="QJ100" s="92">
        <v>0</v>
      </c>
      <c r="QK100" s="92">
        <v>468.23446799999999</v>
      </c>
      <c r="QL100" s="92">
        <v>0</v>
      </c>
      <c r="QM100" s="92">
        <v>0</v>
      </c>
      <c r="QN100" s="92">
        <v>0</v>
      </c>
      <c r="QO100" s="92">
        <v>0</v>
      </c>
      <c r="QP100" s="92">
        <v>0</v>
      </c>
      <c r="QQ100" s="92">
        <v>0</v>
      </c>
      <c r="QR100" s="92">
        <v>0</v>
      </c>
      <c r="QS100" s="92">
        <v>0</v>
      </c>
      <c r="QT100" s="92">
        <v>0</v>
      </c>
      <c r="QU100" s="92">
        <v>0</v>
      </c>
      <c r="QV100" s="92">
        <v>0</v>
      </c>
      <c r="QW100" s="92">
        <v>0</v>
      </c>
      <c r="QX100" s="92">
        <v>0</v>
      </c>
      <c r="QY100" s="92">
        <v>0</v>
      </c>
      <c r="QZ100" s="92">
        <v>0</v>
      </c>
      <c r="RA100" s="92">
        <v>0</v>
      </c>
      <c r="RB100" s="92">
        <v>0</v>
      </c>
      <c r="RC100" s="92">
        <v>0</v>
      </c>
      <c r="RD100" s="92">
        <v>0</v>
      </c>
      <c r="RE100" s="92">
        <v>0</v>
      </c>
      <c r="RF100" s="92">
        <v>0</v>
      </c>
      <c r="RG100" s="92">
        <v>0</v>
      </c>
      <c r="RH100" s="92">
        <v>0</v>
      </c>
      <c r="RI100" s="92">
        <v>0</v>
      </c>
      <c r="RJ100" s="92">
        <v>0</v>
      </c>
      <c r="RK100" s="92">
        <v>0</v>
      </c>
      <c r="RL100" s="92">
        <v>0</v>
      </c>
      <c r="RM100" s="92">
        <v>0</v>
      </c>
      <c r="RN100" s="92">
        <v>0</v>
      </c>
      <c r="RO100" s="92">
        <v>0</v>
      </c>
      <c r="RP100" s="92">
        <v>0</v>
      </c>
      <c r="RQ100" s="92">
        <v>0</v>
      </c>
      <c r="RR100" s="92">
        <v>0</v>
      </c>
      <c r="RS100" s="92">
        <v>0</v>
      </c>
      <c r="RT100" s="92">
        <v>0</v>
      </c>
      <c r="RU100" s="92">
        <v>0</v>
      </c>
      <c r="RV100" s="92">
        <v>0</v>
      </c>
      <c r="RW100" s="92">
        <v>0</v>
      </c>
      <c r="RX100" s="92">
        <v>0</v>
      </c>
      <c r="RY100" s="92">
        <v>0</v>
      </c>
      <c r="RZ100" s="92">
        <v>0</v>
      </c>
      <c r="SA100" s="92">
        <v>0</v>
      </c>
      <c r="SB100" s="92">
        <v>0</v>
      </c>
      <c r="SC100" s="92">
        <v>0</v>
      </c>
      <c r="SD100" s="92">
        <v>0</v>
      </c>
      <c r="SE100" s="92">
        <v>0</v>
      </c>
      <c r="SF100" s="92">
        <v>0</v>
      </c>
      <c r="SG100" s="92">
        <v>5.6680893900000001E-2</v>
      </c>
      <c r="SH100" s="92">
        <v>1.39956728E-3</v>
      </c>
      <c r="SI100" s="92">
        <v>5.8723102800000001E-4</v>
      </c>
      <c r="SJ100" s="92">
        <v>1.9114369900000001E-2</v>
      </c>
      <c r="SK100" s="92">
        <v>2.3293497400000002E-3</v>
      </c>
      <c r="SL100" s="92">
        <v>0.56359121400000001</v>
      </c>
      <c r="SM100" s="92">
        <v>0</v>
      </c>
      <c r="SN100" s="92">
        <v>0.118551165</v>
      </c>
      <c r="SO100" s="92">
        <v>0.18558006199999999</v>
      </c>
      <c r="SP100" s="92">
        <v>2.3528304600000001E-2</v>
      </c>
      <c r="SQ100" s="92">
        <v>2.6142560699999999E-3</v>
      </c>
      <c r="SR100" s="92">
        <v>0</v>
      </c>
      <c r="SS100" s="92">
        <v>4.87017675E-3</v>
      </c>
      <c r="ST100" s="92">
        <v>0</v>
      </c>
      <c r="SU100" s="92">
        <v>2.1153409000000001E-2</v>
      </c>
      <c r="SV100" s="92">
        <v>0</v>
      </c>
      <c r="SW100" s="92">
        <v>0</v>
      </c>
      <c r="SX100" s="92">
        <v>0</v>
      </c>
      <c r="SY100" s="92">
        <v>313.48275100000001</v>
      </c>
      <c r="SZ100" s="92">
        <v>22135.177800000001</v>
      </c>
      <c r="TA100" s="92">
        <v>267.30634500000002</v>
      </c>
      <c r="TB100" s="92">
        <v>32</v>
      </c>
      <c r="TC100" s="92">
        <v>1</v>
      </c>
      <c r="TD100" s="92">
        <v>0</v>
      </c>
      <c r="TE100" s="92">
        <v>0</v>
      </c>
      <c r="TF100" s="92">
        <v>1</v>
      </c>
      <c r="TG100" s="92">
        <v>-81646.128700000001</v>
      </c>
      <c r="TH100" s="92">
        <v>-1156.2885699999999</v>
      </c>
      <c r="TI100" s="92">
        <v>-25.594653000000001</v>
      </c>
      <c r="TJ100" s="92">
        <v>-104.90797499999999</v>
      </c>
      <c r="TK100" s="92">
        <v>-1.4857274199999999</v>
      </c>
      <c r="TL100" s="92">
        <v>1.9545785600000001E-2</v>
      </c>
      <c r="TM100" s="92">
        <v>1.38013794</v>
      </c>
      <c r="TN100" s="92">
        <v>70.610512700000001</v>
      </c>
      <c r="TO100" s="92">
        <v>0</v>
      </c>
      <c r="TP100" s="92">
        <v>0.23012873</v>
      </c>
      <c r="TQ100" s="92">
        <v>-1714716512.03</v>
      </c>
      <c r="TR100" s="92">
        <v>0.62737431388888898</v>
      </c>
      <c r="TS100" s="92">
        <v>0</v>
      </c>
      <c r="TT100" s="92">
        <v>0</v>
      </c>
      <c r="TU100" s="92">
        <v>0</v>
      </c>
      <c r="TV100" s="92">
        <v>0</v>
      </c>
      <c r="TW100" s="92">
        <v>0</v>
      </c>
      <c r="TX100" s="92">
        <v>0</v>
      </c>
      <c r="TY100" s="92">
        <v>0</v>
      </c>
      <c r="TZ100" s="92">
        <v>0</v>
      </c>
      <c r="UA100" s="92">
        <v>0</v>
      </c>
      <c r="UB100" s="92">
        <v>0</v>
      </c>
      <c r="UC100" s="92">
        <v>0</v>
      </c>
      <c r="UD100" s="92">
        <v>0</v>
      </c>
      <c r="UE100" s="92">
        <v>0</v>
      </c>
      <c r="UF100" s="92">
        <v>0</v>
      </c>
      <c r="UG100" s="92">
        <v>0</v>
      </c>
      <c r="UH100" s="92">
        <v>0</v>
      </c>
      <c r="UI100" s="92">
        <v>0</v>
      </c>
      <c r="UJ100" s="92">
        <v>0</v>
      </c>
      <c r="UK100" s="92">
        <v>0</v>
      </c>
      <c r="UL100" s="92">
        <v>0</v>
      </c>
      <c r="UM100" s="92">
        <v>0</v>
      </c>
      <c r="UN100" s="92">
        <v>0</v>
      </c>
      <c r="UO100" s="92">
        <v>0</v>
      </c>
      <c r="UP100" s="92">
        <v>0</v>
      </c>
      <c r="UQ100" s="92">
        <v>0</v>
      </c>
      <c r="UR100" s="92">
        <v>0</v>
      </c>
      <c r="US100" s="92">
        <v>0</v>
      </c>
      <c r="UT100" s="92">
        <v>0</v>
      </c>
      <c r="UU100" s="92">
        <v>0</v>
      </c>
      <c r="UV100" s="92">
        <v>0</v>
      </c>
      <c r="UW100" s="92">
        <v>0</v>
      </c>
      <c r="UX100" s="92">
        <v>0</v>
      </c>
      <c r="UY100" s="92">
        <v>0</v>
      </c>
      <c r="UZ100" s="92">
        <v>0</v>
      </c>
      <c r="VA100" s="92">
        <v>0</v>
      </c>
      <c r="VB100" s="92">
        <v>0</v>
      </c>
      <c r="VC100" s="92">
        <v>0</v>
      </c>
      <c r="VD100" s="92">
        <v>0</v>
      </c>
      <c r="VE100" s="92">
        <v>0</v>
      </c>
      <c r="VF100" s="92">
        <v>0</v>
      </c>
      <c r="VG100" s="92">
        <v>0</v>
      </c>
      <c r="VH100" s="92">
        <v>0</v>
      </c>
      <c r="VI100" s="92">
        <v>0</v>
      </c>
      <c r="VJ100" s="92">
        <v>0</v>
      </c>
      <c r="VK100" s="92">
        <v>0</v>
      </c>
      <c r="VL100" s="92">
        <v>0</v>
      </c>
      <c r="VM100" s="92">
        <v>0</v>
      </c>
      <c r="VN100" s="92">
        <v>0</v>
      </c>
      <c r="VO100" s="92">
        <v>0</v>
      </c>
      <c r="VP100" s="92">
        <v>0</v>
      </c>
      <c r="VQ100" s="92">
        <v>0</v>
      </c>
      <c r="VR100" s="92">
        <v>0</v>
      </c>
      <c r="VS100" s="92">
        <v>0</v>
      </c>
      <c r="VT100" s="92">
        <v>0</v>
      </c>
      <c r="VU100" s="92">
        <v>0</v>
      </c>
      <c r="VV100" s="92">
        <v>0</v>
      </c>
      <c r="VW100" s="92">
        <v>0</v>
      </c>
      <c r="VX100" s="92">
        <v>0</v>
      </c>
      <c r="VY100" s="92">
        <v>0</v>
      </c>
      <c r="VZ100" s="92">
        <v>0</v>
      </c>
      <c r="WA100" s="92">
        <v>0</v>
      </c>
      <c r="WB100" s="92">
        <v>0</v>
      </c>
      <c r="WC100" s="92">
        <v>0.24474209388888901</v>
      </c>
    </row>
    <row r="101" spans="2:601" ht="13.5" customHeight="1">
      <c r="B101" s="851" t="s">
        <v>2792</v>
      </c>
      <c r="C101" s="92">
        <v>0</v>
      </c>
      <c r="D101" s="92">
        <v>443226.19300000003</v>
      </c>
      <c r="E101" s="92">
        <v>-1471.6309900000001</v>
      </c>
      <c r="F101" s="92">
        <v>19501.744200000001</v>
      </c>
      <c r="G101" s="92">
        <v>0.124141723</v>
      </c>
      <c r="H101" s="92">
        <v>164.79195000000001</v>
      </c>
      <c r="I101" s="92">
        <v>6.54763625</v>
      </c>
      <c r="J101" s="92">
        <v>2.74725997</v>
      </c>
      <c r="K101" s="92">
        <v>109.745959</v>
      </c>
      <c r="L101" s="92">
        <v>13.374059600000001</v>
      </c>
      <c r="M101" s="92">
        <v>0.96723748899999995</v>
      </c>
      <c r="N101" s="92">
        <v>0</v>
      </c>
      <c r="O101" s="92">
        <v>6.9886061000000002</v>
      </c>
      <c r="P101" s="92">
        <v>0.176367307</v>
      </c>
      <c r="Q101" s="92">
        <v>7.4000268499999994E-2</v>
      </c>
      <c r="R101" s="92">
        <v>2.9561203800000002</v>
      </c>
      <c r="S101" s="92">
        <v>0.360244061</v>
      </c>
      <c r="T101" s="92">
        <v>67.764710699999995</v>
      </c>
      <c r="U101" s="92">
        <v>4.3150782899999998</v>
      </c>
      <c r="V101" s="92">
        <v>2.9280880200000001</v>
      </c>
      <c r="W101" s="92">
        <v>3.4714249599999998</v>
      </c>
      <c r="X101" s="92">
        <v>0</v>
      </c>
      <c r="Y101" s="92">
        <v>0.46341803599999998</v>
      </c>
      <c r="Z101" s="92">
        <v>4.1571754500000001E-7</v>
      </c>
      <c r="AA101" s="92">
        <v>3.2811870199999998E-5</v>
      </c>
      <c r="AB101" s="92">
        <v>1.7180786600000001E-5</v>
      </c>
      <c r="AC101" s="92">
        <v>1.1817662099999999E-2</v>
      </c>
      <c r="AD101" s="92">
        <v>0</v>
      </c>
      <c r="AE101" s="92">
        <v>18.779671400000002</v>
      </c>
      <c r="AF101" s="92">
        <v>24.130007899999999</v>
      </c>
      <c r="AG101" s="92">
        <v>0</v>
      </c>
      <c r="AH101" s="92">
        <v>0</v>
      </c>
      <c r="AI101" s="92">
        <v>0</v>
      </c>
      <c r="AJ101" s="92">
        <v>0</v>
      </c>
      <c r="AK101" s="92">
        <v>0</v>
      </c>
      <c r="AL101" s="92">
        <v>0</v>
      </c>
      <c r="AM101" s="92">
        <v>0</v>
      </c>
      <c r="AN101" s="92">
        <v>4.7288911000000003E-2</v>
      </c>
      <c r="AO101" s="92">
        <v>2.4630796100000001E-3</v>
      </c>
      <c r="AP101" s="92">
        <v>6.2367549099999996E-3</v>
      </c>
      <c r="AQ101" s="92">
        <v>0</v>
      </c>
      <c r="AR101" s="92">
        <v>0</v>
      </c>
      <c r="AS101" s="92">
        <v>0</v>
      </c>
      <c r="AT101" s="92">
        <v>1.9386380799999998E-2</v>
      </c>
      <c r="AU101" s="92">
        <v>0</v>
      </c>
      <c r="AV101" s="92">
        <v>0</v>
      </c>
      <c r="AW101" s="92">
        <v>3.3795070400000002E-5</v>
      </c>
      <c r="AX101" s="92">
        <v>0</v>
      </c>
      <c r="AY101" s="92">
        <v>0</v>
      </c>
      <c r="AZ101" s="92">
        <v>0</v>
      </c>
      <c r="BA101" s="92">
        <v>0</v>
      </c>
      <c r="BB101" s="92">
        <v>0</v>
      </c>
      <c r="BC101" s="92">
        <v>0</v>
      </c>
      <c r="BD101" s="92">
        <v>0</v>
      </c>
      <c r="BE101" s="92">
        <v>0</v>
      </c>
      <c r="BF101" s="92">
        <v>0</v>
      </c>
      <c r="BG101" s="92">
        <v>0</v>
      </c>
      <c r="BH101" s="92">
        <v>0</v>
      </c>
      <c r="BI101" s="92">
        <v>0</v>
      </c>
      <c r="BJ101" s="92">
        <v>0</v>
      </c>
      <c r="BK101" s="92">
        <v>0</v>
      </c>
      <c r="BL101" s="92">
        <v>0</v>
      </c>
      <c r="BM101" s="92">
        <v>0</v>
      </c>
      <c r="BN101" s="92">
        <v>0</v>
      </c>
      <c r="BO101" s="92">
        <v>0</v>
      </c>
      <c r="BP101" s="92">
        <v>0.97838743500000003</v>
      </c>
      <c r="BQ101" s="92">
        <v>6.2280942999999998E-6</v>
      </c>
      <c r="BR101" s="92">
        <v>8.2674847699999998E-3</v>
      </c>
      <c r="BS101" s="92">
        <v>3.2848985100000002E-4</v>
      </c>
      <c r="BT101" s="92">
        <v>1.3782791E-4</v>
      </c>
      <c r="BU101" s="92">
        <v>5.5058699499999997E-3</v>
      </c>
      <c r="BV101" s="92">
        <v>6.7096623299999999E-4</v>
      </c>
      <c r="BW101" s="92">
        <v>4.8525557399999997E-5</v>
      </c>
      <c r="BX101" s="92">
        <v>0</v>
      </c>
      <c r="BY101" s="92">
        <v>3.5061296800000002E-4</v>
      </c>
      <c r="BZ101" s="92">
        <v>8.8482114899999994E-6</v>
      </c>
      <c r="CA101" s="92">
        <v>3.7125362900000002E-6</v>
      </c>
      <c r="CB101" s="92">
        <v>1.48306275E-4</v>
      </c>
      <c r="CC101" s="92">
        <v>1.8073166199999999E-5</v>
      </c>
      <c r="CD101" s="92">
        <v>3.3997031700000002E-3</v>
      </c>
      <c r="CE101" s="92">
        <v>2.1648414299999999E-4</v>
      </c>
      <c r="CF101" s="92">
        <v>1.4689991299999999E-4</v>
      </c>
      <c r="CG101" s="92">
        <v>1.7415870800000001E-4</v>
      </c>
      <c r="CH101" s="92">
        <v>0</v>
      </c>
      <c r="CI101" s="92">
        <v>2.32493248E-5</v>
      </c>
      <c r="CJ101" s="92">
        <v>2.0856228E-11</v>
      </c>
      <c r="CK101" s="92">
        <v>1.64614617E-9</v>
      </c>
      <c r="CL101" s="92">
        <v>8.6194678900000003E-10</v>
      </c>
      <c r="CM101" s="92">
        <v>5.9288297799999995E-7</v>
      </c>
      <c r="CN101" s="92">
        <v>0</v>
      </c>
      <c r="CO101" s="92">
        <v>9.4216160100000005E-4</v>
      </c>
      <c r="CP101" s="92">
        <v>1.21058385E-3</v>
      </c>
      <c r="CQ101" s="92">
        <v>0</v>
      </c>
      <c r="CR101" s="92">
        <v>0</v>
      </c>
      <c r="CS101" s="92">
        <v>0</v>
      </c>
      <c r="CT101" s="92">
        <v>0</v>
      </c>
      <c r="CU101" s="92">
        <v>0</v>
      </c>
      <c r="CV101" s="92">
        <v>0</v>
      </c>
      <c r="CW101" s="92">
        <v>0</v>
      </c>
      <c r="CX101" s="92">
        <v>2.37244812E-6</v>
      </c>
      <c r="CY101" s="92">
        <v>1.235708E-7</v>
      </c>
      <c r="CZ101" s="92">
        <v>3.1289317400000002E-7</v>
      </c>
      <c r="DA101" s="92">
        <v>0</v>
      </c>
      <c r="DB101" s="92">
        <v>0</v>
      </c>
      <c r="DC101" s="92">
        <v>0</v>
      </c>
      <c r="DD101" s="92">
        <v>9.7259974599999994E-7</v>
      </c>
      <c r="DE101" s="92">
        <v>0</v>
      </c>
      <c r="DF101" s="92">
        <v>0</v>
      </c>
      <c r="DG101" s="92">
        <v>1.69547257E-9</v>
      </c>
      <c r="DH101" s="92">
        <v>0</v>
      </c>
      <c r="DI101" s="92">
        <v>0</v>
      </c>
      <c r="DJ101" s="92">
        <v>0</v>
      </c>
      <c r="DK101" s="92">
        <v>0</v>
      </c>
      <c r="DL101" s="92">
        <v>0</v>
      </c>
      <c r="DM101" s="92">
        <v>0</v>
      </c>
      <c r="DN101" s="92">
        <v>0</v>
      </c>
      <c r="DO101" s="92">
        <v>0</v>
      </c>
      <c r="DP101" s="92">
        <v>0</v>
      </c>
      <c r="DQ101" s="92">
        <v>0</v>
      </c>
      <c r="DR101" s="92">
        <v>0</v>
      </c>
      <c r="DS101" s="92">
        <v>0</v>
      </c>
      <c r="DT101" s="92">
        <v>0</v>
      </c>
      <c r="DU101" s="92">
        <v>0</v>
      </c>
      <c r="DV101" s="92">
        <v>0</v>
      </c>
      <c r="DW101" s="92">
        <v>0</v>
      </c>
      <c r="DX101" s="92">
        <v>0</v>
      </c>
      <c r="DY101" s="92">
        <v>0</v>
      </c>
      <c r="DZ101" s="92">
        <v>351329.38199999998</v>
      </c>
      <c r="EA101" s="92">
        <v>5.7190899899999996</v>
      </c>
      <c r="EB101" s="92">
        <v>29688.5353</v>
      </c>
      <c r="EC101" s="92">
        <v>1179.6069600000001</v>
      </c>
      <c r="ED101" s="92">
        <v>494.93998199999999</v>
      </c>
      <c r="EE101" s="92">
        <v>16476.314399999999</v>
      </c>
      <c r="EF101" s="92">
        <v>2007.86628</v>
      </c>
      <c r="EG101" s="92">
        <v>331.08546999999999</v>
      </c>
      <c r="EH101" s="92">
        <v>0</v>
      </c>
      <c r="EI101" s="92">
        <v>1133.1493700000001</v>
      </c>
      <c r="EJ101" s="92">
        <v>28.596618400000001</v>
      </c>
      <c r="EK101" s="92">
        <v>11.998581100000001</v>
      </c>
      <c r="EL101" s="92">
        <v>390.55115499999999</v>
      </c>
      <c r="EM101" s="92">
        <v>47.594047600000003</v>
      </c>
      <c r="EN101" s="92">
        <v>12208.3331</v>
      </c>
      <c r="EO101" s="92">
        <v>656.53795400000001</v>
      </c>
      <c r="EP101" s="92">
        <v>369.26118000000002</v>
      </c>
      <c r="EQ101" s="92">
        <v>333.55381199999999</v>
      </c>
      <c r="ER101" s="92">
        <v>0</v>
      </c>
      <c r="ES101" s="92">
        <v>41.744159199999999</v>
      </c>
      <c r="ET101" s="92">
        <v>6.3250293699999995E-5</v>
      </c>
      <c r="EU101" s="92">
        <v>3.0217999999999998E-3</v>
      </c>
      <c r="EV101" s="92">
        <v>2.0288660400000001E-3</v>
      </c>
      <c r="EW101" s="92">
        <v>0.201261404</v>
      </c>
      <c r="EX101" s="92">
        <v>0</v>
      </c>
      <c r="EY101" s="92">
        <v>2481.5570400000001</v>
      </c>
      <c r="EZ101" s="92">
        <v>1860.01629</v>
      </c>
      <c r="FA101" s="92">
        <v>0</v>
      </c>
      <c r="FB101" s="92">
        <v>0</v>
      </c>
      <c r="FC101" s="92">
        <v>0</v>
      </c>
      <c r="FD101" s="92">
        <v>0</v>
      </c>
      <c r="FE101" s="92">
        <v>0</v>
      </c>
      <c r="FF101" s="92">
        <v>0</v>
      </c>
      <c r="FG101" s="92">
        <v>0</v>
      </c>
      <c r="FH101" s="92">
        <v>13.357545500000001</v>
      </c>
      <c r="FI101" s="92">
        <v>7.8815591700000007E-2</v>
      </c>
      <c r="FJ101" s="92">
        <v>0.17471320900000001</v>
      </c>
      <c r="FK101" s="92">
        <v>0</v>
      </c>
      <c r="FL101" s="92">
        <v>0</v>
      </c>
      <c r="FM101" s="92">
        <v>0</v>
      </c>
      <c r="FN101" s="92">
        <v>0.85319074399999995</v>
      </c>
      <c r="FO101" s="92">
        <v>0</v>
      </c>
      <c r="FP101" s="92">
        <v>0</v>
      </c>
      <c r="FQ101" s="92">
        <v>2.1650744299999999E-3</v>
      </c>
      <c r="FR101" s="92">
        <v>0</v>
      </c>
      <c r="FS101" s="92">
        <v>0</v>
      </c>
      <c r="FT101" s="92">
        <v>0</v>
      </c>
      <c r="FU101" s="92">
        <v>0</v>
      </c>
      <c r="FV101" s="92">
        <v>0</v>
      </c>
      <c r="FW101" s="92">
        <v>0</v>
      </c>
      <c r="FX101" s="92">
        <v>0</v>
      </c>
      <c r="FY101" s="92">
        <v>0</v>
      </c>
      <c r="FZ101" s="92">
        <v>0</v>
      </c>
      <c r="GA101" s="92">
        <v>0</v>
      </c>
      <c r="GB101" s="92">
        <v>0</v>
      </c>
      <c r="GC101" s="92">
        <v>0</v>
      </c>
      <c r="GD101" s="92">
        <v>0</v>
      </c>
      <c r="GE101" s="92">
        <v>0</v>
      </c>
      <c r="GF101" s="92">
        <v>0</v>
      </c>
      <c r="GG101" s="92">
        <v>0</v>
      </c>
      <c r="GH101" s="92">
        <v>0</v>
      </c>
      <c r="GI101" s="92">
        <v>0</v>
      </c>
      <c r="GJ101" s="92">
        <v>0.83433122299999996</v>
      </c>
      <c r="GK101" s="92">
        <v>1.35816006E-5</v>
      </c>
      <c r="GL101" s="92">
        <v>7.0503844199999999E-2</v>
      </c>
      <c r="GM101" s="92">
        <v>2.8013111500000002E-3</v>
      </c>
      <c r="GN101" s="92">
        <v>1.17537531E-3</v>
      </c>
      <c r="GO101" s="92">
        <v>3.9127679800000002E-2</v>
      </c>
      <c r="GP101" s="92">
        <v>4.7682477400000003E-3</v>
      </c>
      <c r="GQ101" s="92">
        <v>7.8625631399999998E-4</v>
      </c>
      <c r="GR101" s="92">
        <v>0</v>
      </c>
      <c r="GS101" s="92">
        <v>2.69098443E-3</v>
      </c>
      <c r="GT101" s="92">
        <v>6.7910777800000004E-5</v>
      </c>
      <c r="GU101" s="92">
        <v>2.8494032700000001E-5</v>
      </c>
      <c r="GV101" s="92">
        <v>9.2747444400000003E-4</v>
      </c>
      <c r="GW101" s="92">
        <v>1.13025559E-4</v>
      </c>
      <c r="GX101" s="92">
        <v>2.89921481E-2</v>
      </c>
      <c r="GY101" s="92">
        <v>1.55913551E-3</v>
      </c>
      <c r="GZ101" s="92">
        <v>8.7691536199999999E-4</v>
      </c>
      <c r="HA101" s="92">
        <v>7.9211809200000003E-4</v>
      </c>
      <c r="HB101" s="92">
        <v>0</v>
      </c>
      <c r="HC101" s="92">
        <v>9.9133340900000002E-5</v>
      </c>
      <c r="HD101" s="92">
        <v>1.50205755E-10</v>
      </c>
      <c r="HE101" s="92">
        <v>7.1761208200000002E-9</v>
      </c>
      <c r="HF101" s="92">
        <v>4.8181176099999998E-9</v>
      </c>
      <c r="HG101" s="92">
        <v>4.7795226399999997E-7</v>
      </c>
      <c r="HH101" s="92">
        <v>0</v>
      </c>
      <c r="HI101" s="92">
        <v>5.8931607500000002E-3</v>
      </c>
      <c r="HJ101" s="92">
        <v>4.4171360200000002E-3</v>
      </c>
      <c r="HK101" s="92">
        <v>0</v>
      </c>
      <c r="HL101" s="92">
        <v>0</v>
      </c>
      <c r="HM101" s="92">
        <v>0</v>
      </c>
      <c r="HN101" s="92">
        <v>0</v>
      </c>
      <c r="HO101" s="92">
        <v>0</v>
      </c>
      <c r="HP101" s="92">
        <v>0</v>
      </c>
      <c r="HQ101" s="92">
        <v>0</v>
      </c>
      <c r="HR101" s="92">
        <v>3.1721278799999997E-5</v>
      </c>
      <c r="HS101" s="92">
        <v>1.8716996799999999E-7</v>
      </c>
      <c r="HT101" s="92">
        <v>4.1490604800000001E-7</v>
      </c>
      <c r="HU101" s="92">
        <v>0</v>
      </c>
      <c r="HV101" s="92">
        <v>0</v>
      </c>
      <c r="HW101" s="92">
        <v>0</v>
      </c>
      <c r="HX101" s="92">
        <v>2.0261433100000002E-6</v>
      </c>
      <c r="HY101" s="92">
        <v>0</v>
      </c>
      <c r="HZ101" s="92">
        <v>0</v>
      </c>
      <c r="IA101" s="92">
        <v>5.1415830500000001E-9</v>
      </c>
      <c r="IB101" s="92">
        <v>0</v>
      </c>
      <c r="IC101" s="92">
        <v>0</v>
      </c>
      <c r="ID101" s="92">
        <v>0</v>
      </c>
      <c r="IE101" s="92">
        <v>0</v>
      </c>
      <c r="IF101" s="92">
        <v>0</v>
      </c>
      <c r="IG101" s="92">
        <v>0</v>
      </c>
      <c r="IH101" s="92">
        <v>0</v>
      </c>
      <c r="II101" s="92">
        <v>0</v>
      </c>
      <c r="IJ101" s="92">
        <v>0</v>
      </c>
      <c r="IK101" s="92">
        <v>0</v>
      </c>
      <c r="IL101" s="92">
        <v>0</v>
      </c>
      <c r="IM101" s="92">
        <v>0</v>
      </c>
      <c r="IN101" s="92">
        <v>0</v>
      </c>
      <c r="IO101" s="92">
        <v>0</v>
      </c>
      <c r="IP101" s="92">
        <v>0</v>
      </c>
      <c r="IQ101" s="92">
        <v>0</v>
      </c>
      <c r="IR101" s="92">
        <v>0</v>
      </c>
      <c r="IS101" s="92">
        <v>0</v>
      </c>
      <c r="IT101" s="92">
        <v>19932.537400000001</v>
      </c>
      <c r="IU101" s="92">
        <v>421091.01500000001</v>
      </c>
      <c r="IV101" s="92">
        <v>6594.2134699999997</v>
      </c>
      <c r="IW101" s="92">
        <v>32</v>
      </c>
      <c r="IX101" s="92">
        <v>1</v>
      </c>
      <c r="IY101" s="92">
        <v>0</v>
      </c>
      <c r="IZ101" s="92">
        <v>1</v>
      </c>
      <c r="JA101" s="92">
        <v>0</v>
      </c>
      <c r="JB101" s="92">
        <v>-72546.525699999998</v>
      </c>
      <c r="JC101" s="92">
        <v>-3434.0232500000002</v>
      </c>
      <c r="JD101" s="92">
        <v>-1446.0363400000001</v>
      </c>
      <c r="JE101" s="92">
        <v>-43.486603700000003</v>
      </c>
      <c r="JF101" s="92">
        <v>-2.0584584399999999</v>
      </c>
      <c r="JG101" s="92">
        <v>5.0378859999999998E-2</v>
      </c>
      <c r="JH101" s="92">
        <v>1.06429427</v>
      </c>
      <c r="JI101" s="92">
        <v>21.1258108</v>
      </c>
      <c r="JJ101" s="92">
        <v>0</v>
      </c>
      <c r="JK101" s="92">
        <v>0</v>
      </c>
      <c r="JL101" s="92">
        <v>0</v>
      </c>
      <c r="JM101" s="92">
        <v>0</v>
      </c>
      <c r="JN101" s="92">
        <v>0</v>
      </c>
      <c r="JO101" s="92">
        <v>0</v>
      </c>
      <c r="JP101" s="92">
        <v>0</v>
      </c>
      <c r="JQ101" s="92">
        <v>0</v>
      </c>
      <c r="JR101" s="92">
        <v>0</v>
      </c>
      <c r="JS101" s="92">
        <v>0</v>
      </c>
      <c r="JT101" s="92">
        <v>0</v>
      </c>
      <c r="JU101" s="92">
        <v>0</v>
      </c>
      <c r="JV101" s="92">
        <v>0</v>
      </c>
      <c r="JW101" s="92">
        <v>0</v>
      </c>
      <c r="JX101" s="92">
        <v>0</v>
      </c>
      <c r="JY101" s="92">
        <v>0</v>
      </c>
      <c r="JZ101" s="92">
        <v>0</v>
      </c>
      <c r="KA101" s="92">
        <v>0</v>
      </c>
      <c r="KB101" s="92">
        <v>0</v>
      </c>
      <c r="KC101" s="92">
        <v>0</v>
      </c>
      <c r="KD101" s="92">
        <v>0</v>
      </c>
      <c r="KE101" s="92">
        <v>0</v>
      </c>
      <c r="KF101" s="92">
        <v>0</v>
      </c>
      <c r="KG101" s="92">
        <v>0</v>
      </c>
      <c r="KH101" s="92">
        <v>0</v>
      </c>
      <c r="KI101" s="92">
        <v>0</v>
      </c>
      <c r="KJ101" s="92">
        <v>0</v>
      </c>
      <c r="KK101" s="92">
        <v>0</v>
      </c>
      <c r="KL101" s="92">
        <v>0</v>
      </c>
      <c r="KM101" s="92">
        <v>0</v>
      </c>
      <c r="KN101" s="92">
        <v>0</v>
      </c>
      <c r="KO101" s="92">
        <v>0</v>
      </c>
      <c r="KP101" s="92">
        <v>0</v>
      </c>
      <c r="KQ101" s="92">
        <v>0</v>
      </c>
      <c r="KR101" s="92">
        <v>0</v>
      </c>
      <c r="KS101" s="92">
        <v>0</v>
      </c>
      <c r="KT101" s="92">
        <v>0</v>
      </c>
      <c r="KU101" s="92">
        <v>0</v>
      </c>
      <c r="KV101" s="92">
        <v>0</v>
      </c>
      <c r="KW101" s="92">
        <v>0</v>
      </c>
      <c r="KX101" s="92">
        <v>0</v>
      </c>
      <c r="KY101" s="92">
        <v>0</v>
      </c>
      <c r="KZ101" s="92">
        <v>0</v>
      </c>
      <c r="LA101" s="92">
        <v>0</v>
      </c>
      <c r="LB101" s="92">
        <v>0</v>
      </c>
      <c r="LC101" s="92">
        <v>7.7378999100000003</v>
      </c>
      <c r="LD101" s="92">
        <v>0.19106458600000001</v>
      </c>
      <c r="LE101" s="92">
        <v>8.0166959300000007E-2</v>
      </c>
      <c r="LF101" s="92">
        <v>3.2024642999999999</v>
      </c>
      <c r="LG101" s="92">
        <v>0.390264467</v>
      </c>
      <c r="LH101" s="92">
        <v>81.992866699999993</v>
      </c>
      <c r="LI101" s="92">
        <v>0</v>
      </c>
      <c r="LJ101" s="92">
        <v>114.89479300000001</v>
      </c>
      <c r="LK101" s="92">
        <v>73.253176100000005</v>
      </c>
      <c r="LL101" s="92">
        <v>21.686037599999999</v>
      </c>
      <c r="LM101" s="92">
        <v>2.4095597299999998</v>
      </c>
      <c r="LN101" s="92">
        <v>0</v>
      </c>
      <c r="LO101" s="92">
        <v>4.5256262700000001</v>
      </c>
      <c r="LP101" s="92">
        <v>0</v>
      </c>
      <c r="LQ101" s="92">
        <v>3.11883102</v>
      </c>
      <c r="LR101" s="92">
        <v>0</v>
      </c>
      <c r="LS101" s="92">
        <v>0</v>
      </c>
      <c r="LT101" s="92">
        <v>0</v>
      </c>
      <c r="LU101" s="92">
        <v>0</v>
      </c>
      <c r="LV101" s="92">
        <v>0</v>
      </c>
      <c r="LW101" s="92">
        <v>0</v>
      </c>
      <c r="LX101" s="92">
        <v>0</v>
      </c>
      <c r="LY101" s="92">
        <v>0</v>
      </c>
      <c r="LZ101" s="92">
        <v>0</v>
      </c>
      <c r="MA101" s="92">
        <v>0</v>
      </c>
      <c r="MB101" s="92">
        <v>0</v>
      </c>
      <c r="MC101" s="92">
        <v>0</v>
      </c>
      <c r="MD101" s="92">
        <v>0</v>
      </c>
      <c r="ME101" s="92">
        <v>0</v>
      </c>
      <c r="MF101" s="92">
        <v>0</v>
      </c>
      <c r="MG101" s="92">
        <v>0</v>
      </c>
      <c r="MH101" s="92">
        <v>0</v>
      </c>
      <c r="MI101" s="92">
        <v>0</v>
      </c>
      <c r="MJ101" s="92">
        <v>0</v>
      </c>
      <c r="MK101" s="92">
        <v>0</v>
      </c>
      <c r="ML101" s="92">
        <v>0</v>
      </c>
      <c r="MM101" s="92">
        <v>0</v>
      </c>
      <c r="MN101" s="92">
        <v>0</v>
      </c>
      <c r="MO101" s="92">
        <v>0</v>
      </c>
      <c r="MP101" s="92">
        <v>0</v>
      </c>
      <c r="MQ101" s="92">
        <v>0</v>
      </c>
      <c r="MR101" s="92">
        <v>0</v>
      </c>
      <c r="MS101" s="92">
        <v>0</v>
      </c>
      <c r="MT101" s="92">
        <v>0</v>
      </c>
      <c r="MU101" s="92">
        <v>0</v>
      </c>
      <c r="MV101" s="92">
        <v>0</v>
      </c>
      <c r="MW101" s="92">
        <v>0</v>
      </c>
      <c r="MX101" s="92">
        <v>0</v>
      </c>
      <c r="MY101" s="92">
        <v>0</v>
      </c>
      <c r="MZ101" s="92">
        <v>0</v>
      </c>
      <c r="NA101" s="92">
        <v>0</v>
      </c>
      <c r="NB101" s="92">
        <v>0</v>
      </c>
      <c r="NC101" s="92">
        <v>0</v>
      </c>
      <c r="ND101" s="92">
        <v>0</v>
      </c>
      <c r="NE101" s="92">
        <v>0</v>
      </c>
      <c r="NF101" s="92">
        <v>0</v>
      </c>
      <c r="NG101" s="92">
        <v>0</v>
      </c>
      <c r="NH101" s="92">
        <v>0</v>
      </c>
      <c r="NI101" s="92">
        <v>0</v>
      </c>
      <c r="NJ101" s="92">
        <v>0</v>
      </c>
      <c r="NK101" s="92">
        <v>0</v>
      </c>
      <c r="NL101" s="92">
        <v>0</v>
      </c>
      <c r="NM101" s="92">
        <v>2.4683654499999999E-2</v>
      </c>
      <c r="NN101" s="92">
        <v>6.0948994999999995E-4</v>
      </c>
      <c r="NO101" s="92">
        <v>2.5573004899999999E-4</v>
      </c>
      <c r="NP101" s="92">
        <v>1.0215759200000001E-2</v>
      </c>
      <c r="NQ101" s="92">
        <v>1.2449312300000001E-3</v>
      </c>
      <c r="NR101" s="92">
        <v>0.26155463600000001</v>
      </c>
      <c r="NS101" s="92">
        <v>0</v>
      </c>
      <c r="NT101" s="92">
        <v>0.366510734</v>
      </c>
      <c r="NU101" s="92">
        <v>0.233675301</v>
      </c>
      <c r="NV101" s="92">
        <v>6.9177769900000005E-2</v>
      </c>
      <c r="NW101" s="92">
        <v>7.6864188700000004E-3</v>
      </c>
      <c r="NX101" s="92">
        <v>0</v>
      </c>
      <c r="NY101" s="92">
        <v>1.44366038E-2</v>
      </c>
      <c r="NZ101" s="92">
        <v>0</v>
      </c>
      <c r="OA101" s="92">
        <v>9.9489717199999998E-3</v>
      </c>
      <c r="OB101" s="92">
        <v>0</v>
      </c>
      <c r="OC101" s="92">
        <v>0</v>
      </c>
      <c r="OD101" s="92">
        <v>0</v>
      </c>
      <c r="OE101" s="92">
        <v>0</v>
      </c>
      <c r="OF101" s="92">
        <v>0</v>
      </c>
      <c r="OG101" s="92">
        <v>0</v>
      </c>
      <c r="OH101" s="92">
        <v>0</v>
      </c>
      <c r="OI101" s="92">
        <v>0</v>
      </c>
      <c r="OJ101" s="92">
        <v>0</v>
      </c>
      <c r="OK101" s="92">
        <v>0</v>
      </c>
      <c r="OL101" s="92">
        <v>0</v>
      </c>
      <c r="OM101" s="92">
        <v>0</v>
      </c>
      <c r="ON101" s="92">
        <v>0</v>
      </c>
      <c r="OO101" s="92">
        <v>0</v>
      </c>
      <c r="OP101" s="92">
        <v>0</v>
      </c>
      <c r="OQ101" s="92">
        <v>0</v>
      </c>
      <c r="OR101" s="92">
        <v>0</v>
      </c>
      <c r="OS101" s="92">
        <v>0</v>
      </c>
      <c r="OT101" s="92">
        <v>0</v>
      </c>
      <c r="OU101" s="92">
        <v>0</v>
      </c>
      <c r="OV101" s="92">
        <v>0</v>
      </c>
      <c r="OW101" s="92">
        <v>0</v>
      </c>
      <c r="OX101" s="92">
        <v>0</v>
      </c>
      <c r="OY101" s="92">
        <v>0</v>
      </c>
      <c r="OZ101" s="92">
        <v>0</v>
      </c>
      <c r="PA101" s="92">
        <v>0</v>
      </c>
      <c r="PB101" s="92">
        <v>0</v>
      </c>
      <c r="PC101" s="92">
        <v>0</v>
      </c>
      <c r="PD101" s="92">
        <v>0</v>
      </c>
      <c r="PE101" s="92">
        <v>0</v>
      </c>
      <c r="PF101" s="92">
        <v>0</v>
      </c>
      <c r="PG101" s="92">
        <v>0</v>
      </c>
      <c r="PH101" s="92">
        <v>0</v>
      </c>
      <c r="PI101" s="92">
        <v>0</v>
      </c>
      <c r="PJ101" s="92">
        <v>0</v>
      </c>
      <c r="PK101" s="92">
        <v>0</v>
      </c>
      <c r="PL101" s="92">
        <v>0</v>
      </c>
      <c r="PM101" s="92">
        <v>0</v>
      </c>
      <c r="PN101" s="92">
        <v>0</v>
      </c>
      <c r="PO101" s="92">
        <v>0</v>
      </c>
      <c r="PP101" s="92">
        <v>0</v>
      </c>
      <c r="PQ101" s="92">
        <v>0</v>
      </c>
      <c r="PR101" s="92">
        <v>0</v>
      </c>
      <c r="PS101" s="92">
        <v>0</v>
      </c>
      <c r="PT101" s="92">
        <v>0</v>
      </c>
      <c r="PU101" s="92">
        <v>0</v>
      </c>
      <c r="PV101" s="92">
        <v>0</v>
      </c>
      <c r="PW101" s="92">
        <v>1254.64166</v>
      </c>
      <c r="PX101" s="92">
        <v>30.979670599999999</v>
      </c>
      <c r="PY101" s="92">
        <v>12.9984632</v>
      </c>
      <c r="PZ101" s="92">
        <v>423.09997600000003</v>
      </c>
      <c r="QA101" s="92">
        <v>51.560570599999998</v>
      </c>
      <c r="QB101" s="92">
        <v>12475.191699999999</v>
      </c>
      <c r="QC101" s="92">
        <v>0</v>
      </c>
      <c r="QD101" s="92">
        <v>2624.15112</v>
      </c>
      <c r="QE101" s="92">
        <v>4107.8476600000004</v>
      </c>
      <c r="QF101" s="92">
        <v>520.80320400000005</v>
      </c>
      <c r="QG101" s="92">
        <v>57.8670227</v>
      </c>
      <c r="QH101" s="92">
        <v>0</v>
      </c>
      <c r="QI101" s="92">
        <v>107.802228</v>
      </c>
      <c r="QJ101" s="92">
        <v>0</v>
      </c>
      <c r="QK101" s="92">
        <v>468.23446799999999</v>
      </c>
      <c r="QL101" s="92">
        <v>0</v>
      </c>
      <c r="QM101" s="92">
        <v>0</v>
      </c>
      <c r="QN101" s="92">
        <v>0</v>
      </c>
      <c r="QO101" s="92">
        <v>0</v>
      </c>
      <c r="QP101" s="92">
        <v>0</v>
      </c>
      <c r="QQ101" s="92">
        <v>0</v>
      </c>
      <c r="QR101" s="92">
        <v>0</v>
      </c>
      <c r="QS101" s="92">
        <v>0</v>
      </c>
      <c r="QT101" s="92">
        <v>0</v>
      </c>
      <c r="QU101" s="92">
        <v>0</v>
      </c>
      <c r="QV101" s="92">
        <v>0</v>
      </c>
      <c r="QW101" s="92">
        <v>0</v>
      </c>
      <c r="QX101" s="92">
        <v>0</v>
      </c>
      <c r="QY101" s="92">
        <v>0</v>
      </c>
      <c r="QZ101" s="92">
        <v>0</v>
      </c>
      <c r="RA101" s="92">
        <v>0</v>
      </c>
      <c r="RB101" s="92">
        <v>0</v>
      </c>
      <c r="RC101" s="92">
        <v>0</v>
      </c>
      <c r="RD101" s="92">
        <v>0</v>
      </c>
      <c r="RE101" s="92">
        <v>0</v>
      </c>
      <c r="RF101" s="92">
        <v>0</v>
      </c>
      <c r="RG101" s="92">
        <v>0</v>
      </c>
      <c r="RH101" s="92">
        <v>0</v>
      </c>
      <c r="RI101" s="92">
        <v>0</v>
      </c>
      <c r="RJ101" s="92">
        <v>0</v>
      </c>
      <c r="RK101" s="92">
        <v>0</v>
      </c>
      <c r="RL101" s="92">
        <v>0</v>
      </c>
      <c r="RM101" s="92">
        <v>0</v>
      </c>
      <c r="RN101" s="92">
        <v>0</v>
      </c>
      <c r="RO101" s="92">
        <v>0</v>
      </c>
      <c r="RP101" s="92">
        <v>0</v>
      </c>
      <c r="RQ101" s="92">
        <v>0</v>
      </c>
      <c r="RR101" s="92">
        <v>0</v>
      </c>
      <c r="RS101" s="92">
        <v>0</v>
      </c>
      <c r="RT101" s="92">
        <v>0</v>
      </c>
      <c r="RU101" s="92">
        <v>0</v>
      </c>
      <c r="RV101" s="92">
        <v>0</v>
      </c>
      <c r="RW101" s="92">
        <v>0</v>
      </c>
      <c r="RX101" s="92">
        <v>0</v>
      </c>
      <c r="RY101" s="92">
        <v>0</v>
      </c>
      <c r="RZ101" s="92">
        <v>0</v>
      </c>
      <c r="SA101" s="92">
        <v>0</v>
      </c>
      <c r="SB101" s="92">
        <v>0</v>
      </c>
      <c r="SC101" s="92">
        <v>0</v>
      </c>
      <c r="SD101" s="92">
        <v>0</v>
      </c>
      <c r="SE101" s="92">
        <v>0</v>
      </c>
      <c r="SF101" s="92">
        <v>0</v>
      </c>
      <c r="SG101" s="92">
        <v>5.6680893900000001E-2</v>
      </c>
      <c r="SH101" s="92">
        <v>1.39956728E-3</v>
      </c>
      <c r="SI101" s="92">
        <v>5.8723102800000001E-4</v>
      </c>
      <c r="SJ101" s="92">
        <v>1.9114369900000001E-2</v>
      </c>
      <c r="SK101" s="92">
        <v>2.3293497400000002E-3</v>
      </c>
      <c r="SL101" s="92">
        <v>0.56359121400000001</v>
      </c>
      <c r="SM101" s="92">
        <v>0</v>
      </c>
      <c r="SN101" s="92">
        <v>0.118551165</v>
      </c>
      <c r="SO101" s="92">
        <v>0.18558006199999999</v>
      </c>
      <c r="SP101" s="92">
        <v>2.3528304600000001E-2</v>
      </c>
      <c r="SQ101" s="92">
        <v>2.6142560699999999E-3</v>
      </c>
      <c r="SR101" s="92">
        <v>0</v>
      </c>
      <c r="SS101" s="92">
        <v>4.87017675E-3</v>
      </c>
      <c r="ST101" s="92">
        <v>0</v>
      </c>
      <c r="SU101" s="92">
        <v>2.1153409000000001E-2</v>
      </c>
      <c r="SV101" s="92">
        <v>0</v>
      </c>
      <c r="SW101" s="92">
        <v>0</v>
      </c>
      <c r="SX101" s="92">
        <v>0</v>
      </c>
      <c r="SY101" s="92">
        <v>313.48275100000001</v>
      </c>
      <c r="SZ101" s="92">
        <v>22135.177800000001</v>
      </c>
      <c r="TA101" s="92">
        <v>267.30634500000002</v>
      </c>
      <c r="TB101" s="92">
        <v>32</v>
      </c>
      <c r="TC101" s="92">
        <v>1</v>
      </c>
      <c r="TD101" s="92">
        <v>0</v>
      </c>
      <c r="TE101" s="92">
        <v>0</v>
      </c>
      <c r="TF101" s="92">
        <v>1</v>
      </c>
      <c r="TG101" s="92">
        <v>-81646.128700000001</v>
      </c>
      <c r="TH101" s="92">
        <v>-1156.2885699999999</v>
      </c>
      <c r="TI101" s="92">
        <v>-25.594653000000001</v>
      </c>
      <c r="TJ101" s="92">
        <v>-104.90797499999999</v>
      </c>
      <c r="TK101" s="92">
        <v>-1.4857274199999999</v>
      </c>
      <c r="TL101" s="92">
        <v>1.9545785600000001E-2</v>
      </c>
      <c r="TM101" s="92">
        <v>1.38013794</v>
      </c>
      <c r="TN101" s="92">
        <v>70.610512700000001</v>
      </c>
      <c r="TO101" s="92">
        <v>0</v>
      </c>
      <c r="TP101" s="92">
        <v>0.23012873</v>
      </c>
      <c r="TQ101" s="92">
        <v>-1714716512.03</v>
      </c>
      <c r="TR101" s="92">
        <v>0.62737431388888898</v>
      </c>
      <c r="TS101" s="92">
        <v>0</v>
      </c>
      <c r="TT101" s="92">
        <v>0</v>
      </c>
      <c r="TU101" s="92">
        <v>0</v>
      </c>
      <c r="TV101" s="92">
        <v>0</v>
      </c>
      <c r="TW101" s="92">
        <v>0</v>
      </c>
      <c r="TX101" s="92">
        <v>0</v>
      </c>
      <c r="TY101" s="92">
        <v>0</v>
      </c>
      <c r="TZ101" s="92">
        <v>0</v>
      </c>
      <c r="UA101" s="92">
        <v>0</v>
      </c>
      <c r="UB101" s="92">
        <v>0</v>
      </c>
      <c r="UC101" s="92">
        <v>0</v>
      </c>
      <c r="UD101" s="92">
        <v>0</v>
      </c>
      <c r="UE101" s="92">
        <v>0</v>
      </c>
      <c r="UF101" s="92">
        <v>0</v>
      </c>
      <c r="UG101" s="92">
        <v>0</v>
      </c>
      <c r="UH101" s="92">
        <v>0</v>
      </c>
      <c r="UI101" s="92">
        <v>0</v>
      </c>
      <c r="UJ101" s="92">
        <v>0</v>
      </c>
      <c r="UK101" s="92">
        <v>0</v>
      </c>
      <c r="UL101" s="92">
        <v>0</v>
      </c>
      <c r="UM101" s="92">
        <v>0</v>
      </c>
      <c r="UN101" s="92">
        <v>0</v>
      </c>
      <c r="UO101" s="92">
        <v>0</v>
      </c>
      <c r="UP101" s="92">
        <v>0</v>
      </c>
      <c r="UQ101" s="92">
        <v>0</v>
      </c>
      <c r="UR101" s="92">
        <v>0</v>
      </c>
      <c r="US101" s="92">
        <v>0</v>
      </c>
      <c r="UT101" s="92">
        <v>0</v>
      </c>
      <c r="UU101" s="92">
        <v>0</v>
      </c>
      <c r="UV101" s="92">
        <v>0</v>
      </c>
      <c r="UW101" s="92">
        <v>0</v>
      </c>
      <c r="UX101" s="92">
        <v>0</v>
      </c>
      <c r="UY101" s="92">
        <v>0</v>
      </c>
      <c r="UZ101" s="92">
        <v>0</v>
      </c>
      <c r="VA101" s="92">
        <v>0</v>
      </c>
      <c r="VB101" s="92">
        <v>0</v>
      </c>
      <c r="VC101" s="92">
        <v>0</v>
      </c>
      <c r="VD101" s="92">
        <v>0</v>
      </c>
      <c r="VE101" s="92">
        <v>0</v>
      </c>
      <c r="VF101" s="92">
        <v>0</v>
      </c>
      <c r="VG101" s="92">
        <v>0</v>
      </c>
      <c r="VH101" s="92">
        <v>0</v>
      </c>
      <c r="VI101" s="92">
        <v>0</v>
      </c>
      <c r="VJ101" s="92">
        <v>0</v>
      </c>
      <c r="VK101" s="92">
        <v>0</v>
      </c>
      <c r="VL101" s="92">
        <v>0</v>
      </c>
      <c r="VM101" s="92">
        <v>0</v>
      </c>
      <c r="VN101" s="92">
        <v>0</v>
      </c>
      <c r="VO101" s="92">
        <v>0</v>
      </c>
      <c r="VP101" s="92">
        <v>0</v>
      </c>
      <c r="VQ101" s="92">
        <v>0</v>
      </c>
      <c r="VR101" s="92">
        <v>0</v>
      </c>
      <c r="VS101" s="92">
        <v>0</v>
      </c>
      <c r="VT101" s="92">
        <v>0</v>
      </c>
      <c r="VU101" s="92">
        <v>0</v>
      </c>
      <c r="VV101" s="92">
        <v>0</v>
      </c>
      <c r="VW101" s="92">
        <v>0</v>
      </c>
      <c r="VX101" s="92">
        <v>0</v>
      </c>
      <c r="VY101" s="92">
        <v>0</v>
      </c>
      <c r="VZ101" s="92">
        <v>0</v>
      </c>
      <c r="WA101" s="92">
        <v>0</v>
      </c>
      <c r="WB101" s="92">
        <v>0</v>
      </c>
      <c r="WC101" s="92">
        <v>0.24474209388888901</v>
      </c>
    </row>
    <row r="102" spans="2:601" ht="13.5" customHeight="1">
      <c r="B102" s="851" t="s">
        <v>2793</v>
      </c>
      <c r="C102" s="92">
        <v>0</v>
      </c>
      <c r="D102" s="92">
        <v>443226.18400000001</v>
      </c>
      <c r="E102" s="92">
        <v>-1465.1089400000001</v>
      </c>
      <c r="F102" s="92">
        <v>19647.7965</v>
      </c>
      <c r="G102" s="92">
        <v>0.124149416</v>
      </c>
      <c r="H102" s="92">
        <v>19.706325499999998</v>
      </c>
      <c r="I102" s="92">
        <v>6.54763625</v>
      </c>
      <c r="J102" s="92">
        <v>2.74725997</v>
      </c>
      <c r="K102" s="92">
        <v>109.745959</v>
      </c>
      <c r="L102" s="92">
        <v>13.374059600000001</v>
      </c>
      <c r="M102" s="92">
        <v>4.22251719E-7</v>
      </c>
      <c r="N102" s="92">
        <v>0</v>
      </c>
      <c r="O102" s="92">
        <v>0.54035617599999997</v>
      </c>
      <c r="P102" s="92">
        <v>0.176367307</v>
      </c>
      <c r="Q102" s="92">
        <v>7.4000268499999994E-2</v>
      </c>
      <c r="R102" s="92">
        <v>2.9561203800000002</v>
      </c>
      <c r="S102" s="92">
        <v>0.360244061</v>
      </c>
      <c r="T102" s="92">
        <v>67.764710699999995</v>
      </c>
      <c r="U102" s="92">
        <v>4.3150782899999998</v>
      </c>
      <c r="V102" s="92">
        <v>2.9280880200000001</v>
      </c>
      <c r="W102" s="92">
        <v>3.4714250199999999</v>
      </c>
      <c r="X102" s="92">
        <v>0</v>
      </c>
      <c r="Y102" s="92">
        <v>0.46341803399999998</v>
      </c>
      <c r="Z102" s="92">
        <v>4.1571746799999999E-7</v>
      </c>
      <c r="AA102" s="92">
        <v>3.2811863199999999E-5</v>
      </c>
      <c r="AB102" s="92">
        <v>1.7180783300000002E-5</v>
      </c>
      <c r="AC102" s="92">
        <v>1.1817662099999999E-2</v>
      </c>
      <c r="AD102" s="92">
        <v>0</v>
      </c>
      <c r="AE102" s="92">
        <v>18.779671400000002</v>
      </c>
      <c r="AF102" s="92">
        <v>24.130007899999999</v>
      </c>
      <c r="AG102" s="92">
        <v>0</v>
      </c>
      <c r="AH102" s="92">
        <v>0</v>
      </c>
      <c r="AI102" s="92">
        <v>0</v>
      </c>
      <c r="AJ102" s="92">
        <v>0</v>
      </c>
      <c r="AK102" s="92">
        <v>0</v>
      </c>
      <c r="AL102" s="92">
        <v>0</v>
      </c>
      <c r="AM102" s="92">
        <v>0</v>
      </c>
      <c r="AN102" s="92">
        <v>4.7288911000000003E-2</v>
      </c>
      <c r="AO102" s="92">
        <v>2.4630796100000001E-3</v>
      </c>
      <c r="AP102" s="92">
        <v>6.2367549099999996E-3</v>
      </c>
      <c r="AQ102" s="92">
        <v>0</v>
      </c>
      <c r="AR102" s="92">
        <v>0</v>
      </c>
      <c r="AS102" s="92">
        <v>0</v>
      </c>
      <c r="AT102" s="92">
        <v>1.9386380799999998E-2</v>
      </c>
      <c r="AU102" s="92">
        <v>0</v>
      </c>
      <c r="AV102" s="92">
        <v>0</v>
      </c>
      <c r="AW102" s="92">
        <v>3.3795070400000002E-5</v>
      </c>
      <c r="AX102" s="92">
        <v>0</v>
      </c>
      <c r="AY102" s="92">
        <v>0</v>
      </c>
      <c r="AZ102" s="92">
        <v>0</v>
      </c>
      <c r="BA102" s="92">
        <v>0</v>
      </c>
      <c r="BB102" s="92">
        <v>0</v>
      </c>
      <c r="BC102" s="92">
        <v>0</v>
      </c>
      <c r="BD102" s="92">
        <v>0</v>
      </c>
      <c r="BE102" s="92">
        <v>0</v>
      </c>
      <c r="BF102" s="92">
        <v>0</v>
      </c>
      <c r="BG102" s="92">
        <v>0</v>
      </c>
      <c r="BH102" s="92">
        <v>0</v>
      </c>
      <c r="BI102" s="92">
        <v>0</v>
      </c>
      <c r="BJ102" s="92">
        <v>0</v>
      </c>
      <c r="BK102" s="92">
        <v>0</v>
      </c>
      <c r="BL102" s="92">
        <v>0</v>
      </c>
      <c r="BM102" s="92">
        <v>0</v>
      </c>
      <c r="BN102" s="92">
        <v>0</v>
      </c>
      <c r="BO102" s="92">
        <v>0</v>
      </c>
      <c r="BP102" s="92">
        <v>0.986033779</v>
      </c>
      <c r="BQ102" s="92">
        <v>6.2304960300000001E-6</v>
      </c>
      <c r="BR102" s="92">
        <v>9.8897108600000004E-4</v>
      </c>
      <c r="BS102" s="92">
        <v>3.2859616200000001E-4</v>
      </c>
      <c r="BT102" s="92">
        <v>1.3787251500000001E-4</v>
      </c>
      <c r="BU102" s="92">
        <v>5.5076518299999998E-3</v>
      </c>
      <c r="BV102" s="92">
        <v>6.71183381E-4</v>
      </c>
      <c r="BW102" s="92">
        <v>2.1190898300000002E-11</v>
      </c>
      <c r="BX102" s="92">
        <v>0</v>
      </c>
      <c r="BY102" s="92">
        <v>2.71180253E-5</v>
      </c>
      <c r="BZ102" s="92">
        <v>8.8510750699999994E-6</v>
      </c>
      <c r="CA102" s="92">
        <v>3.7137377900000002E-6</v>
      </c>
      <c r="CB102" s="92">
        <v>1.4835427200000001E-4</v>
      </c>
      <c r="CC102" s="92">
        <v>1.80790153E-5</v>
      </c>
      <c r="CD102" s="92">
        <v>3.40080343E-3</v>
      </c>
      <c r="CE102" s="92">
        <v>2.1655420500000001E-4</v>
      </c>
      <c r="CF102" s="92">
        <v>1.46947455E-4</v>
      </c>
      <c r="CG102" s="92">
        <v>1.74215074E-4</v>
      </c>
      <c r="CH102" s="92">
        <v>0</v>
      </c>
      <c r="CI102" s="92">
        <v>2.32568489E-5</v>
      </c>
      <c r="CJ102" s="92">
        <v>2.0862973900000001E-11</v>
      </c>
      <c r="CK102" s="92">
        <v>1.64667857E-9</v>
      </c>
      <c r="CL102" s="92">
        <v>8.6222557600000001E-10</v>
      </c>
      <c r="CM102" s="92">
        <v>5.9307485500000004E-7</v>
      </c>
      <c r="CN102" s="92">
        <v>0</v>
      </c>
      <c r="CO102" s="92">
        <v>9.4246651699999998E-4</v>
      </c>
      <c r="CP102" s="92">
        <v>1.21097564E-3</v>
      </c>
      <c r="CQ102" s="92">
        <v>0</v>
      </c>
      <c r="CR102" s="92">
        <v>0</v>
      </c>
      <c r="CS102" s="92">
        <v>0</v>
      </c>
      <c r="CT102" s="92">
        <v>0</v>
      </c>
      <c r="CU102" s="92">
        <v>0</v>
      </c>
      <c r="CV102" s="92">
        <v>0</v>
      </c>
      <c r="CW102" s="92">
        <v>0</v>
      </c>
      <c r="CX102" s="92">
        <v>2.37321593E-6</v>
      </c>
      <c r="CY102" s="92">
        <v>1.2361079199999999E-7</v>
      </c>
      <c r="CZ102" s="92">
        <v>3.12994437E-7</v>
      </c>
      <c r="DA102" s="92">
        <v>0</v>
      </c>
      <c r="DB102" s="92">
        <v>0</v>
      </c>
      <c r="DC102" s="92">
        <v>0</v>
      </c>
      <c r="DD102" s="92">
        <v>9.7291451300000006E-7</v>
      </c>
      <c r="DE102" s="92">
        <v>0</v>
      </c>
      <c r="DF102" s="92">
        <v>0</v>
      </c>
      <c r="DG102" s="92">
        <v>1.69602128E-9</v>
      </c>
      <c r="DH102" s="92">
        <v>0</v>
      </c>
      <c r="DI102" s="92">
        <v>0</v>
      </c>
      <c r="DJ102" s="92">
        <v>0</v>
      </c>
      <c r="DK102" s="92">
        <v>0</v>
      </c>
      <c r="DL102" s="92">
        <v>0</v>
      </c>
      <c r="DM102" s="92">
        <v>0</v>
      </c>
      <c r="DN102" s="92">
        <v>0</v>
      </c>
      <c r="DO102" s="92">
        <v>0</v>
      </c>
      <c r="DP102" s="92">
        <v>0</v>
      </c>
      <c r="DQ102" s="92">
        <v>0</v>
      </c>
      <c r="DR102" s="92">
        <v>0</v>
      </c>
      <c r="DS102" s="92">
        <v>0</v>
      </c>
      <c r="DT102" s="92">
        <v>0</v>
      </c>
      <c r="DU102" s="92">
        <v>0</v>
      </c>
      <c r="DV102" s="92">
        <v>0</v>
      </c>
      <c r="DW102" s="92">
        <v>0</v>
      </c>
      <c r="DX102" s="92">
        <v>0</v>
      </c>
      <c r="DY102" s="92">
        <v>0</v>
      </c>
      <c r="DZ102" s="92">
        <v>353960.55499999999</v>
      </c>
      <c r="EA102" s="92">
        <v>5.7194444200000003</v>
      </c>
      <c r="EB102" s="92">
        <v>3550.2458900000001</v>
      </c>
      <c r="EC102" s="92">
        <v>1179.6069600000001</v>
      </c>
      <c r="ED102" s="92">
        <v>494.93998199999999</v>
      </c>
      <c r="EE102" s="92">
        <v>16476.314399999999</v>
      </c>
      <c r="EF102" s="92">
        <v>2007.86628</v>
      </c>
      <c r="EG102" s="92">
        <v>1.44536797E-4</v>
      </c>
      <c r="EH102" s="92">
        <v>0</v>
      </c>
      <c r="EI102" s="92">
        <v>87.614647199999993</v>
      </c>
      <c r="EJ102" s="92">
        <v>28.596618400000001</v>
      </c>
      <c r="EK102" s="92">
        <v>11.998581100000001</v>
      </c>
      <c r="EL102" s="92">
        <v>390.55115499999999</v>
      </c>
      <c r="EM102" s="92">
        <v>47.594047600000003</v>
      </c>
      <c r="EN102" s="92">
        <v>12208.3331</v>
      </c>
      <c r="EO102" s="92">
        <v>656.53795400000001</v>
      </c>
      <c r="EP102" s="92">
        <v>369.26118000000002</v>
      </c>
      <c r="EQ102" s="92">
        <v>333.55381699999998</v>
      </c>
      <c r="ER102" s="92">
        <v>0</v>
      </c>
      <c r="ES102" s="92">
        <v>41.744158900000002</v>
      </c>
      <c r="ET102" s="92">
        <v>6.3250282099999995E-5</v>
      </c>
      <c r="EU102" s="92">
        <v>3.0217993599999998E-3</v>
      </c>
      <c r="EV102" s="92">
        <v>2.02886564E-3</v>
      </c>
      <c r="EW102" s="92">
        <v>0.201261404</v>
      </c>
      <c r="EX102" s="92">
        <v>0</v>
      </c>
      <c r="EY102" s="92">
        <v>2481.5570400000001</v>
      </c>
      <c r="EZ102" s="92">
        <v>1860.01629</v>
      </c>
      <c r="FA102" s="92">
        <v>0</v>
      </c>
      <c r="FB102" s="92">
        <v>0</v>
      </c>
      <c r="FC102" s="92">
        <v>0</v>
      </c>
      <c r="FD102" s="92">
        <v>0</v>
      </c>
      <c r="FE102" s="92">
        <v>0</v>
      </c>
      <c r="FF102" s="92">
        <v>0</v>
      </c>
      <c r="FG102" s="92">
        <v>0</v>
      </c>
      <c r="FH102" s="92">
        <v>13.357545500000001</v>
      </c>
      <c r="FI102" s="92">
        <v>7.8815591700000007E-2</v>
      </c>
      <c r="FJ102" s="92">
        <v>0.17471320900000001</v>
      </c>
      <c r="FK102" s="92">
        <v>0</v>
      </c>
      <c r="FL102" s="92">
        <v>0</v>
      </c>
      <c r="FM102" s="92">
        <v>0</v>
      </c>
      <c r="FN102" s="92">
        <v>0.85319074399999995</v>
      </c>
      <c r="FO102" s="92">
        <v>0</v>
      </c>
      <c r="FP102" s="92">
        <v>0</v>
      </c>
      <c r="FQ102" s="92">
        <v>2.1650744299999999E-3</v>
      </c>
      <c r="FR102" s="92">
        <v>0</v>
      </c>
      <c r="FS102" s="92">
        <v>0</v>
      </c>
      <c r="FT102" s="92">
        <v>0</v>
      </c>
      <c r="FU102" s="92">
        <v>0</v>
      </c>
      <c r="FV102" s="92">
        <v>0</v>
      </c>
      <c r="FW102" s="92">
        <v>0</v>
      </c>
      <c r="FX102" s="92">
        <v>0</v>
      </c>
      <c r="FY102" s="92">
        <v>0</v>
      </c>
      <c r="FZ102" s="92">
        <v>0</v>
      </c>
      <c r="GA102" s="92">
        <v>0</v>
      </c>
      <c r="GB102" s="92">
        <v>0</v>
      </c>
      <c r="GC102" s="92">
        <v>0</v>
      </c>
      <c r="GD102" s="92">
        <v>0</v>
      </c>
      <c r="GE102" s="92">
        <v>0</v>
      </c>
      <c r="GF102" s="92">
        <v>0</v>
      </c>
      <c r="GG102" s="92">
        <v>0</v>
      </c>
      <c r="GH102" s="92">
        <v>0</v>
      </c>
      <c r="GI102" s="92">
        <v>0</v>
      </c>
      <c r="GJ102" s="92">
        <v>0.89337216500000005</v>
      </c>
      <c r="GK102" s="92">
        <v>1.44354854E-5</v>
      </c>
      <c r="GL102" s="92">
        <v>8.9605771299999994E-3</v>
      </c>
      <c r="GM102" s="92">
        <v>2.9772470499999999E-3</v>
      </c>
      <c r="GN102" s="92">
        <v>1.24919457E-3</v>
      </c>
      <c r="GO102" s="92">
        <v>4.1585087600000001E-2</v>
      </c>
      <c r="GP102" s="92">
        <v>5.0677167900000002E-3</v>
      </c>
      <c r="GQ102" s="92">
        <v>3.6480096299999999E-10</v>
      </c>
      <c r="GR102" s="92">
        <v>0</v>
      </c>
      <c r="GS102" s="92">
        <v>2.2113336000000001E-4</v>
      </c>
      <c r="GT102" s="92">
        <v>7.2175903500000001E-5</v>
      </c>
      <c r="GU102" s="92">
        <v>3.02835959E-5</v>
      </c>
      <c r="GV102" s="92">
        <v>9.8572432900000009E-4</v>
      </c>
      <c r="GW102" s="92">
        <v>1.20124112E-4</v>
      </c>
      <c r="GX102" s="92">
        <v>3.08129953E-2</v>
      </c>
      <c r="GY102" s="92">
        <v>1.65705677E-3</v>
      </c>
      <c r="GZ102" s="92">
        <v>9.3198989200000005E-4</v>
      </c>
      <c r="HA102" s="92">
        <v>8.4186695600000001E-4</v>
      </c>
      <c r="HB102" s="92">
        <v>0</v>
      </c>
      <c r="HC102" s="92">
        <v>1.05359394E-4</v>
      </c>
      <c r="HD102" s="92">
        <v>1.5963937399999999E-10</v>
      </c>
      <c r="HE102" s="92">
        <v>7.6268143199999994E-9</v>
      </c>
      <c r="HF102" s="92">
        <v>5.1207177199999998E-9</v>
      </c>
      <c r="HG102" s="92">
        <v>5.07969981E-7</v>
      </c>
      <c r="HH102" s="92">
        <v>0</v>
      </c>
      <c r="HI102" s="92">
        <v>6.2632797699999996E-3</v>
      </c>
      <c r="HJ102" s="92">
        <v>4.6945535500000002E-3</v>
      </c>
      <c r="HK102" s="92">
        <v>0</v>
      </c>
      <c r="HL102" s="92">
        <v>0</v>
      </c>
      <c r="HM102" s="92">
        <v>0</v>
      </c>
      <c r="HN102" s="92">
        <v>0</v>
      </c>
      <c r="HO102" s="92">
        <v>0</v>
      </c>
      <c r="HP102" s="92">
        <v>0</v>
      </c>
      <c r="HQ102" s="92">
        <v>0</v>
      </c>
      <c r="HR102" s="92">
        <v>3.3713528600000001E-5</v>
      </c>
      <c r="HS102" s="92">
        <v>1.98925148E-7</v>
      </c>
      <c r="HT102" s="92">
        <v>4.4096415599999999E-7</v>
      </c>
      <c r="HU102" s="92">
        <v>0</v>
      </c>
      <c r="HV102" s="92">
        <v>0</v>
      </c>
      <c r="HW102" s="92">
        <v>0</v>
      </c>
      <c r="HX102" s="92">
        <v>2.1533949200000002E-6</v>
      </c>
      <c r="HY102" s="92">
        <v>0</v>
      </c>
      <c r="HZ102" s="92">
        <v>0</v>
      </c>
      <c r="IA102" s="92">
        <v>5.4644993600000004E-9</v>
      </c>
      <c r="IB102" s="92">
        <v>0</v>
      </c>
      <c r="IC102" s="92">
        <v>0</v>
      </c>
      <c r="ID102" s="92">
        <v>0</v>
      </c>
      <c r="IE102" s="92">
        <v>0</v>
      </c>
      <c r="IF102" s="92">
        <v>0</v>
      </c>
      <c r="IG102" s="92">
        <v>0</v>
      </c>
      <c r="IH102" s="92">
        <v>0</v>
      </c>
      <c r="II102" s="92">
        <v>0</v>
      </c>
      <c r="IJ102" s="92">
        <v>0</v>
      </c>
      <c r="IK102" s="92">
        <v>0</v>
      </c>
      <c r="IL102" s="92">
        <v>0</v>
      </c>
      <c r="IM102" s="92">
        <v>0</v>
      </c>
      <c r="IN102" s="92">
        <v>0</v>
      </c>
      <c r="IO102" s="92">
        <v>0</v>
      </c>
      <c r="IP102" s="92">
        <v>0</v>
      </c>
      <c r="IQ102" s="92">
        <v>0</v>
      </c>
      <c r="IR102" s="92">
        <v>0</v>
      </c>
      <c r="IS102" s="92">
        <v>0</v>
      </c>
      <c r="IT102" s="92">
        <v>19926.0887</v>
      </c>
      <c r="IU102" s="92">
        <v>396207.28</v>
      </c>
      <c r="IV102" s="92">
        <v>6553.1048899999996</v>
      </c>
      <c r="IW102" s="92">
        <v>48.008158299999998</v>
      </c>
      <c r="IX102" s="92">
        <v>1</v>
      </c>
      <c r="IY102" s="92">
        <v>0</v>
      </c>
      <c r="IZ102" s="92">
        <v>1</v>
      </c>
      <c r="JA102" s="92">
        <v>0</v>
      </c>
      <c r="JB102" s="92">
        <v>-70453.584300000002</v>
      </c>
      <c r="JC102" s="92">
        <v>-3543.25738</v>
      </c>
      <c r="JD102" s="92">
        <v>-1403.86437</v>
      </c>
      <c r="JE102" s="92">
        <v>-40.853346899999998</v>
      </c>
      <c r="JF102" s="92">
        <v>-2.0545998399999998</v>
      </c>
      <c r="JG102" s="92">
        <v>5.06784926E-2</v>
      </c>
      <c r="JH102" s="92">
        <v>1.00768335</v>
      </c>
      <c r="JI102" s="92">
        <v>19.8838461</v>
      </c>
      <c r="JJ102" s="92">
        <v>0</v>
      </c>
      <c r="JK102" s="92">
        <v>0</v>
      </c>
      <c r="JL102" s="92">
        <v>0</v>
      </c>
      <c r="JM102" s="92">
        <v>0</v>
      </c>
      <c r="JN102" s="92">
        <v>0</v>
      </c>
      <c r="JO102" s="92">
        <v>0</v>
      </c>
      <c r="JP102" s="92">
        <v>0</v>
      </c>
      <c r="JQ102" s="92">
        <v>0</v>
      </c>
      <c r="JR102" s="92">
        <v>0</v>
      </c>
      <c r="JS102" s="92">
        <v>0</v>
      </c>
      <c r="JT102" s="92">
        <v>0</v>
      </c>
      <c r="JU102" s="92">
        <v>0</v>
      </c>
      <c r="JV102" s="92">
        <v>0</v>
      </c>
      <c r="JW102" s="92">
        <v>0</v>
      </c>
      <c r="JX102" s="92">
        <v>0</v>
      </c>
      <c r="JY102" s="92">
        <v>0</v>
      </c>
      <c r="JZ102" s="92">
        <v>0</v>
      </c>
      <c r="KA102" s="92">
        <v>0</v>
      </c>
      <c r="KB102" s="92">
        <v>0</v>
      </c>
      <c r="KC102" s="92">
        <v>0</v>
      </c>
      <c r="KD102" s="92">
        <v>0</v>
      </c>
      <c r="KE102" s="92">
        <v>0</v>
      </c>
      <c r="KF102" s="92">
        <v>0</v>
      </c>
      <c r="KG102" s="92">
        <v>0</v>
      </c>
      <c r="KH102" s="92">
        <v>0</v>
      </c>
      <c r="KI102" s="92">
        <v>0</v>
      </c>
      <c r="KJ102" s="92">
        <v>0</v>
      </c>
      <c r="KK102" s="92">
        <v>0</v>
      </c>
      <c r="KL102" s="92">
        <v>0</v>
      </c>
      <c r="KM102" s="92">
        <v>0</v>
      </c>
      <c r="KN102" s="92">
        <v>0</v>
      </c>
      <c r="KO102" s="92">
        <v>0</v>
      </c>
      <c r="KP102" s="92">
        <v>0</v>
      </c>
      <c r="KQ102" s="92">
        <v>0</v>
      </c>
      <c r="KR102" s="92">
        <v>0</v>
      </c>
      <c r="KS102" s="92">
        <v>0</v>
      </c>
      <c r="KT102" s="92">
        <v>0</v>
      </c>
      <c r="KU102" s="92">
        <v>0</v>
      </c>
      <c r="KV102" s="92">
        <v>0</v>
      </c>
      <c r="KW102" s="92">
        <v>0</v>
      </c>
      <c r="KX102" s="92">
        <v>0</v>
      </c>
      <c r="KY102" s="92">
        <v>0</v>
      </c>
      <c r="KZ102" s="92">
        <v>0</v>
      </c>
      <c r="LA102" s="92">
        <v>0</v>
      </c>
      <c r="LB102" s="92">
        <v>0</v>
      </c>
      <c r="LC102" s="92">
        <v>161.20624799999999</v>
      </c>
      <c r="LD102" s="92">
        <v>0.19106458600000001</v>
      </c>
      <c r="LE102" s="92">
        <v>8.0166959300000007E-2</v>
      </c>
      <c r="LF102" s="92">
        <v>3.2024642999999999</v>
      </c>
      <c r="LG102" s="92">
        <v>0.390264467</v>
      </c>
      <c r="LH102" s="92">
        <v>81.992866699999993</v>
      </c>
      <c r="LI102" s="92">
        <v>0</v>
      </c>
      <c r="LJ102" s="92">
        <v>114.89479300000001</v>
      </c>
      <c r="LK102" s="92">
        <v>73.253176100000005</v>
      </c>
      <c r="LL102" s="92">
        <v>21.686037599999999</v>
      </c>
      <c r="LM102" s="92">
        <v>2.4095597299999998</v>
      </c>
      <c r="LN102" s="92">
        <v>0</v>
      </c>
      <c r="LO102" s="92">
        <v>4.5256262700000001</v>
      </c>
      <c r="LP102" s="92">
        <v>0</v>
      </c>
      <c r="LQ102" s="92">
        <v>3.1188305299999999</v>
      </c>
      <c r="LR102" s="92">
        <v>0</v>
      </c>
      <c r="LS102" s="92">
        <v>0</v>
      </c>
      <c r="LT102" s="92">
        <v>0</v>
      </c>
      <c r="LU102" s="92">
        <v>0</v>
      </c>
      <c r="LV102" s="92">
        <v>0</v>
      </c>
      <c r="LW102" s="92">
        <v>0</v>
      </c>
      <c r="LX102" s="92">
        <v>0</v>
      </c>
      <c r="LY102" s="92">
        <v>0</v>
      </c>
      <c r="LZ102" s="92">
        <v>0</v>
      </c>
      <c r="MA102" s="92">
        <v>0</v>
      </c>
      <c r="MB102" s="92">
        <v>0</v>
      </c>
      <c r="MC102" s="92">
        <v>0</v>
      </c>
      <c r="MD102" s="92">
        <v>0</v>
      </c>
      <c r="ME102" s="92">
        <v>0</v>
      </c>
      <c r="MF102" s="92">
        <v>0</v>
      </c>
      <c r="MG102" s="92">
        <v>0</v>
      </c>
      <c r="MH102" s="92">
        <v>0</v>
      </c>
      <c r="MI102" s="92">
        <v>0</v>
      </c>
      <c r="MJ102" s="92">
        <v>0</v>
      </c>
      <c r="MK102" s="92">
        <v>0</v>
      </c>
      <c r="ML102" s="92">
        <v>0</v>
      </c>
      <c r="MM102" s="92">
        <v>0</v>
      </c>
      <c r="MN102" s="92">
        <v>0</v>
      </c>
      <c r="MO102" s="92">
        <v>0</v>
      </c>
      <c r="MP102" s="92">
        <v>0</v>
      </c>
      <c r="MQ102" s="92">
        <v>0</v>
      </c>
      <c r="MR102" s="92">
        <v>0</v>
      </c>
      <c r="MS102" s="92">
        <v>0</v>
      </c>
      <c r="MT102" s="92">
        <v>0</v>
      </c>
      <c r="MU102" s="92">
        <v>0</v>
      </c>
      <c r="MV102" s="92">
        <v>0</v>
      </c>
      <c r="MW102" s="92">
        <v>0</v>
      </c>
      <c r="MX102" s="92">
        <v>0</v>
      </c>
      <c r="MY102" s="92">
        <v>0</v>
      </c>
      <c r="MZ102" s="92">
        <v>0</v>
      </c>
      <c r="NA102" s="92">
        <v>0</v>
      </c>
      <c r="NB102" s="92">
        <v>0</v>
      </c>
      <c r="NC102" s="92">
        <v>0</v>
      </c>
      <c r="ND102" s="92">
        <v>0</v>
      </c>
      <c r="NE102" s="92">
        <v>0</v>
      </c>
      <c r="NF102" s="92">
        <v>0</v>
      </c>
      <c r="NG102" s="92">
        <v>0</v>
      </c>
      <c r="NH102" s="92">
        <v>0</v>
      </c>
      <c r="NI102" s="92">
        <v>0</v>
      </c>
      <c r="NJ102" s="92">
        <v>0</v>
      </c>
      <c r="NK102" s="92">
        <v>0</v>
      </c>
      <c r="NL102" s="92">
        <v>0</v>
      </c>
      <c r="NM102" s="92">
        <v>0.34523154299999997</v>
      </c>
      <c r="NN102" s="92">
        <v>4.0917472299999998E-4</v>
      </c>
      <c r="NO102" s="92">
        <v>1.7168170200000001E-4</v>
      </c>
      <c r="NP102" s="92">
        <v>6.85824343E-3</v>
      </c>
      <c r="NQ102" s="92">
        <v>8.35771601E-4</v>
      </c>
      <c r="NR102" s="92">
        <v>0.17559197700000001</v>
      </c>
      <c r="NS102" s="92">
        <v>0</v>
      </c>
      <c r="NT102" s="92">
        <v>0.24605315999999999</v>
      </c>
      <c r="NU102" s="92">
        <v>0.15687547700000001</v>
      </c>
      <c r="NV102" s="92">
        <v>4.6441774399999997E-2</v>
      </c>
      <c r="NW102" s="92">
        <v>5.1601971600000003E-3</v>
      </c>
      <c r="NX102" s="92">
        <v>0</v>
      </c>
      <c r="NY102" s="92">
        <v>9.6918634200000003E-3</v>
      </c>
      <c r="NZ102" s="92">
        <v>0</v>
      </c>
      <c r="OA102" s="92">
        <v>6.6791373600000002E-3</v>
      </c>
      <c r="OB102" s="92">
        <v>0</v>
      </c>
      <c r="OC102" s="92">
        <v>0</v>
      </c>
      <c r="OD102" s="92">
        <v>0</v>
      </c>
      <c r="OE102" s="92">
        <v>0</v>
      </c>
      <c r="OF102" s="92">
        <v>0</v>
      </c>
      <c r="OG102" s="92">
        <v>0</v>
      </c>
      <c r="OH102" s="92">
        <v>0</v>
      </c>
      <c r="OI102" s="92">
        <v>0</v>
      </c>
      <c r="OJ102" s="92">
        <v>0</v>
      </c>
      <c r="OK102" s="92">
        <v>0</v>
      </c>
      <c r="OL102" s="92">
        <v>0</v>
      </c>
      <c r="OM102" s="92">
        <v>0</v>
      </c>
      <c r="ON102" s="92">
        <v>0</v>
      </c>
      <c r="OO102" s="92">
        <v>0</v>
      </c>
      <c r="OP102" s="92">
        <v>0</v>
      </c>
      <c r="OQ102" s="92">
        <v>0</v>
      </c>
      <c r="OR102" s="92">
        <v>0</v>
      </c>
      <c r="OS102" s="92">
        <v>0</v>
      </c>
      <c r="OT102" s="92">
        <v>0</v>
      </c>
      <c r="OU102" s="92">
        <v>0</v>
      </c>
      <c r="OV102" s="92">
        <v>0</v>
      </c>
      <c r="OW102" s="92">
        <v>0</v>
      </c>
      <c r="OX102" s="92">
        <v>0</v>
      </c>
      <c r="OY102" s="92">
        <v>0</v>
      </c>
      <c r="OZ102" s="92">
        <v>0</v>
      </c>
      <c r="PA102" s="92">
        <v>0</v>
      </c>
      <c r="PB102" s="92">
        <v>0</v>
      </c>
      <c r="PC102" s="92">
        <v>0</v>
      </c>
      <c r="PD102" s="92">
        <v>0</v>
      </c>
      <c r="PE102" s="92">
        <v>0</v>
      </c>
      <c r="PF102" s="92">
        <v>0</v>
      </c>
      <c r="PG102" s="92">
        <v>0</v>
      </c>
      <c r="PH102" s="92">
        <v>0</v>
      </c>
      <c r="PI102" s="92">
        <v>0</v>
      </c>
      <c r="PJ102" s="92">
        <v>0</v>
      </c>
      <c r="PK102" s="92">
        <v>0</v>
      </c>
      <c r="PL102" s="92">
        <v>0</v>
      </c>
      <c r="PM102" s="92">
        <v>0</v>
      </c>
      <c r="PN102" s="92">
        <v>0</v>
      </c>
      <c r="PO102" s="92">
        <v>0</v>
      </c>
      <c r="PP102" s="92">
        <v>0</v>
      </c>
      <c r="PQ102" s="92">
        <v>0</v>
      </c>
      <c r="PR102" s="92">
        <v>0</v>
      </c>
      <c r="PS102" s="92">
        <v>0</v>
      </c>
      <c r="PT102" s="92">
        <v>0</v>
      </c>
      <c r="PU102" s="92">
        <v>0</v>
      </c>
      <c r="PV102" s="92">
        <v>0</v>
      </c>
      <c r="PW102" s="92">
        <v>26138.367999999999</v>
      </c>
      <c r="PX102" s="92">
        <v>30.979670599999999</v>
      </c>
      <c r="PY102" s="92">
        <v>12.9984632</v>
      </c>
      <c r="PZ102" s="92">
        <v>423.09997600000003</v>
      </c>
      <c r="QA102" s="92">
        <v>51.560570599999998</v>
      </c>
      <c r="QB102" s="92">
        <v>12475.191699999999</v>
      </c>
      <c r="QC102" s="92">
        <v>0</v>
      </c>
      <c r="QD102" s="92">
        <v>2624.15112</v>
      </c>
      <c r="QE102" s="92">
        <v>4107.8476600000004</v>
      </c>
      <c r="QF102" s="92">
        <v>520.80320400000005</v>
      </c>
      <c r="QG102" s="92">
        <v>57.8670227</v>
      </c>
      <c r="QH102" s="92">
        <v>0</v>
      </c>
      <c r="QI102" s="92">
        <v>107.802228</v>
      </c>
      <c r="QJ102" s="92">
        <v>0</v>
      </c>
      <c r="QK102" s="92">
        <v>468.23439400000001</v>
      </c>
      <c r="QL102" s="92">
        <v>0</v>
      </c>
      <c r="QM102" s="92">
        <v>0</v>
      </c>
      <c r="QN102" s="92">
        <v>0</v>
      </c>
      <c r="QO102" s="92">
        <v>0</v>
      </c>
      <c r="QP102" s="92">
        <v>0</v>
      </c>
      <c r="QQ102" s="92">
        <v>0</v>
      </c>
      <c r="QR102" s="92">
        <v>0</v>
      </c>
      <c r="QS102" s="92">
        <v>0</v>
      </c>
      <c r="QT102" s="92">
        <v>0</v>
      </c>
      <c r="QU102" s="92">
        <v>0</v>
      </c>
      <c r="QV102" s="92">
        <v>0</v>
      </c>
      <c r="QW102" s="92">
        <v>0</v>
      </c>
      <c r="QX102" s="92">
        <v>0</v>
      </c>
      <c r="QY102" s="92">
        <v>0</v>
      </c>
      <c r="QZ102" s="92">
        <v>0</v>
      </c>
      <c r="RA102" s="92">
        <v>0</v>
      </c>
      <c r="RB102" s="92">
        <v>0</v>
      </c>
      <c r="RC102" s="92">
        <v>0</v>
      </c>
      <c r="RD102" s="92">
        <v>0</v>
      </c>
      <c r="RE102" s="92">
        <v>0</v>
      </c>
      <c r="RF102" s="92">
        <v>0</v>
      </c>
      <c r="RG102" s="92">
        <v>0</v>
      </c>
      <c r="RH102" s="92">
        <v>0</v>
      </c>
      <c r="RI102" s="92">
        <v>0</v>
      </c>
      <c r="RJ102" s="92">
        <v>0</v>
      </c>
      <c r="RK102" s="92">
        <v>0</v>
      </c>
      <c r="RL102" s="92">
        <v>0</v>
      </c>
      <c r="RM102" s="92">
        <v>0</v>
      </c>
      <c r="RN102" s="92">
        <v>0</v>
      </c>
      <c r="RO102" s="92">
        <v>0</v>
      </c>
      <c r="RP102" s="92">
        <v>0</v>
      </c>
      <c r="RQ102" s="92">
        <v>0</v>
      </c>
      <c r="RR102" s="92">
        <v>0</v>
      </c>
      <c r="RS102" s="92">
        <v>0</v>
      </c>
      <c r="RT102" s="92">
        <v>0</v>
      </c>
      <c r="RU102" s="92">
        <v>0</v>
      </c>
      <c r="RV102" s="92">
        <v>0</v>
      </c>
      <c r="RW102" s="92">
        <v>0</v>
      </c>
      <c r="RX102" s="92">
        <v>0</v>
      </c>
      <c r="RY102" s="92">
        <v>0</v>
      </c>
      <c r="RZ102" s="92">
        <v>0</v>
      </c>
      <c r="SA102" s="92">
        <v>0</v>
      </c>
      <c r="SB102" s="92">
        <v>0</v>
      </c>
      <c r="SC102" s="92">
        <v>0</v>
      </c>
      <c r="SD102" s="92">
        <v>0</v>
      </c>
      <c r="SE102" s="92">
        <v>0</v>
      </c>
      <c r="SF102" s="92">
        <v>0</v>
      </c>
      <c r="SG102" s="92">
        <v>0.55591189399999996</v>
      </c>
      <c r="SH102" s="92">
        <v>6.5887691899999999E-4</v>
      </c>
      <c r="SI102" s="92">
        <v>2.7645185399999999E-4</v>
      </c>
      <c r="SJ102" s="92">
        <v>8.9985078500000003E-3</v>
      </c>
      <c r="SK102" s="92">
        <v>1.0965923500000001E-3</v>
      </c>
      <c r="SL102" s="92">
        <v>0.265322895</v>
      </c>
      <c r="SM102" s="92">
        <v>0</v>
      </c>
      <c r="SN102" s="92">
        <v>5.5810554800000002E-2</v>
      </c>
      <c r="SO102" s="92">
        <v>8.7365874400000001E-2</v>
      </c>
      <c r="SP102" s="92">
        <v>1.10764642E-2</v>
      </c>
      <c r="SQ102" s="92">
        <v>1.2307182399999999E-3</v>
      </c>
      <c r="SR102" s="92">
        <v>0</v>
      </c>
      <c r="SS102" s="92">
        <v>2.2927422599999998E-3</v>
      </c>
      <c r="ST102" s="92">
        <v>0</v>
      </c>
      <c r="SU102" s="92">
        <v>9.9584284999999998E-3</v>
      </c>
      <c r="SV102" s="92">
        <v>0</v>
      </c>
      <c r="SW102" s="92">
        <v>0</v>
      </c>
      <c r="SX102" s="92">
        <v>0</v>
      </c>
      <c r="SY102" s="92">
        <v>466.951098</v>
      </c>
      <c r="SZ102" s="92">
        <v>47018.904000000002</v>
      </c>
      <c r="TA102" s="92">
        <v>336.40546799999998</v>
      </c>
      <c r="TB102" s="92">
        <v>48.008158299999998</v>
      </c>
      <c r="TC102" s="92">
        <v>1</v>
      </c>
      <c r="TD102" s="92">
        <v>0</v>
      </c>
      <c r="TE102" s="92">
        <v>0</v>
      </c>
      <c r="TF102" s="92">
        <v>1</v>
      </c>
      <c r="TG102" s="92">
        <v>-131158.43299999999</v>
      </c>
      <c r="TH102" s="92">
        <v>-1302.55214</v>
      </c>
      <c r="TI102" s="92">
        <v>-61.244574100000001</v>
      </c>
      <c r="TJ102" s="92">
        <v>-326.53976499999999</v>
      </c>
      <c r="TK102" s="92">
        <v>-3.2429105900000001</v>
      </c>
      <c r="TL102" s="92">
        <v>2.31343395E-2</v>
      </c>
      <c r="TM102" s="92">
        <v>2.3294758099999999</v>
      </c>
      <c r="TN102" s="92">
        <v>100.693422</v>
      </c>
      <c r="TO102" s="92">
        <v>0</v>
      </c>
      <c r="TP102" s="92">
        <v>0.230128736</v>
      </c>
      <c r="TQ102" s="92">
        <v>-1714196976.6700001</v>
      </c>
      <c r="TR102" s="92">
        <v>0.37159373888888902</v>
      </c>
      <c r="TS102" s="92">
        <v>0</v>
      </c>
      <c r="TT102" s="92">
        <v>0</v>
      </c>
      <c r="TU102" s="92">
        <v>0</v>
      </c>
      <c r="TV102" s="92">
        <v>0</v>
      </c>
      <c r="TW102" s="92">
        <v>0</v>
      </c>
      <c r="TX102" s="92">
        <v>0</v>
      </c>
      <c r="TY102" s="92">
        <v>0</v>
      </c>
      <c r="TZ102" s="92">
        <v>0</v>
      </c>
      <c r="UA102" s="92">
        <v>0</v>
      </c>
      <c r="UB102" s="92">
        <v>0</v>
      </c>
      <c r="UC102" s="92">
        <v>0</v>
      </c>
      <c r="UD102" s="92">
        <v>0</v>
      </c>
      <c r="UE102" s="92">
        <v>0</v>
      </c>
      <c r="UF102" s="92">
        <v>0</v>
      </c>
      <c r="UG102" s="92">
        <v>0</v>
      </c>
      <c r="UH102" s="92">
        <v>0</v>
      </c>
      <c r="UI102" s="92">
        <v>0</v>
      </c>
      <c r="UJ102" s="92">
        <v>0</v>
      </c>
      <c r="UK102" s="92">
        <v>0</v>
      </c>
      <c r="UL102" s="92">
        <v>0</v>
      </c>
      <c r="UM102" s="92">
        <v>0</v>
      </c>
      <c r="UN102" s="92">
        <v>0</v>
      </c>
      <c r="UO102" s="92">
        <v>0</v>
      </c>
      <c r="UP102" s="92">
        <v>0</v>
      </c>
      <c r="UQ102" s="92">
        <v>0</v>
      </c>
      <c r="UR102" s="92">
        <v>0</v>
      </c>
      <c r="US102" s="92">
        <v>0</v>
      </c>
      <c r="UT102" s="92">
        <v>0</v>
      </c>
      <c r="UU102" s="92">
        <v>0</v>
      </c>
      <c r="UV102" s="92">
        <v>0</v>
      </c>
      <c r="UW102" s="92">
        <v>0</v>
      </c>
      <c r="UX102" s="92">
        <v>0</v>
      </c>
      <c r="UY102" s="92">
        <v>0</v>
      </c>
      <c r="UZ102" s="92">
        <v>0</v>
      </c>
      <c r="VA102" s="92">
        <v>0</v>
      </c>
      <c r="VB102" s="92">
        <v>0</v>
      </c>
      <c r="VC102" s="92">
        <v>0</v>
      </c>
      <c r="VD102" s="92">
        <v>0</v>
      </c>
      <c r="VE102" s="92">
        <v>0</v>
      </c>
      <c r="VF102" s="92">
        <v>0</v>
      </c>
      <c r="VG102" s="92">
        <v>0</v>
      </c>
      <c r="VH102" s="92">
        <v>0</v>
      </c>
      <c r="VI102" s="92">
        <v>0</v>
      </c>
      <c r="VJ102" s="92">
        <v>0</v>
      </c>
      <c r="VK102" s="92">
        <v>0</v>
      </c>
      <c r="VL102" s="92">
        <v>0</v>
      </c>
      <c r="VM102" s="92">
        <v>0</v>
      </c>
      <c r="VN102" s="92">
        <v>0</v>
      </c>
      <c r="VO102" s="92">
        <v>0</v>
      </c>
      <c r="VP102" s="92">
        <v>0</v>
      </c>
      <c r="VQ102" s="92">
        <v>0</v>
      </c>
      <c r="VR102" s="92">
        <v>0</v>
      </c>
      <c r="VS102" s="92">
        <v>0</v>
      </c>
      <c r="VT102" s="92">
        <v>0</v>
      </c>
      <c r="VU102" s="92">
        <v>0</v>
      </c>
      <c r="VV102" s="92">
        <v>0</v>
      </c>
      <c r="VW102" s="92">
        <v>0</v>
      </c>
      <c r="VX102" s="92">
        <v>0</v>
      </c>
      <c r="VY102" s="92">
        <v>0</v>
      </c>
      <c r="VZ102" s="92">
        <v>0</v>
      </c>
      <c r="WA102" s="92">
        <v>0</v>
      </c>
      <c r="WB102" s="92">
        <v>0</v>
      </c>
      <c r="WC102" s="92">
        <v>0.50052267222222302</v>
      </c>
    </row>
    <row r="103" spans="2:601" ht="13.5" customHeight="1">
      <c r="B103" s="851" t="s">
        <v>2794</v>
      </c>
      <c r="C103" s="92">
        <v>0</v>
      </c>
      <c r="D103" s="92">
        <v>398903.57400000002</v>
      </c>
      <c r="E103" s="92">
        <v>-1324.4678899999999</v>
      </c>
      <c r="F103" s="92">
        <v>17551.569800000001</v>
      </c>
      <c r="G103" s="92">
        <v>0.11172754999999999</v>
      </c>
      <c r="H103" s="92">
        <v>148.31275500000001</v>
      </c>
      <c r="I103" s="92">
        <v>5.8928726300000003</v>
      </c>
      <c r="J103" s="92">
        <v>2.4725339700000002</v>
      </c>
      <c r="K103" s="92">
        <v>98.7713629</v>
      </c>
      <c r="L103" s="92">
        <v>12.036653599999999</v>
      </c>
      <c r="M103" s="92">
        <v>0.87051374000000004</v>
      </c>
      <c r="N103" s="92">
        <v>0</v>
      </c>
      <c r="O103" s="92">
        <v>6.2897454899999996</v>
      </c>
      <c r="P103" s="92">
        <v>0.15873057600000001</v>
      </c>
      <c r="Q103" s="92">
        <v>6.6600241700000007E-2</v>
      </c>
      <c r="R103" s="92">
        <v>2.6605083399999998</v>
      </c>
      <c r="S103" s="92">
        <v>0.324219655</v>
      </c>
      <c r="T103" s="92">
        <v>60.9882396</v>
      </c>
      <c r="U103" s="92">
        <v>3.8835704600000001</v>
      </c>
      <c r="V103" s="92">
        <v>2.6352792200000001</v>
      </c>
      <c r="W103" s="92">
        <v>3.1242824699999998</v>
      </c>
      <c r="X103" s="92">
        <v>0</v>
      </c>
      <c r="Y103" s="92">
        <v>0.41707623300000002</v>
      </c>
      <c r="Z103" s="92">
        <v>3.7414579099999998E-7</v>
      </c>
      <c r="AA103" s="92">
        <v>2.9530683199999998E-5</v>
      </c>
      <c r="AB103" s="92">
        <v>1.5462707999999999E-5</v>
      </c>
      <c r="AC103" s="92">
        <v>1.0635895899999999E-2</v>
      </c>
      <c r="AD103" s="92">
        <v>0</v>
      </c>
      <c r="AE103" s="92">
        <v>16.901704200000001</v>
      </c>
      <c r="AF103" s="92">
        <v>21.7170071</v>
      </c>
      <c r="AG103" s="92">
        <v>0</v>
      </c>
      <c r="AH103" s="92">
        <v>0</v>
      </c>
      <c r="AI103" s="92">
        <v>0</v>
      </c>
      <c r="AJ103" s="92">
        <v>0</v>
      </c>
      <c r="AK103" s="92">
        <v>0</v>
      </c>
      <c r="AL103" s="92">
        <v>0</v>
      </c>
      <c r="AM103" s="92">
        <v>0</v>
      </c>
      <c r="AN103" s="92">
        <v>4.2560019900000003E-2</v>
      </c>
      <c r="AO103" s="92">
        <v>2.2167716500000002E-3</v>
      </c>
      <c r="AP103" s="92">
        <v>5.61307942E-3</v>
      </c>
      <c r="AQ103" s="92">
        <v>0</v>
      </c>
      <c r="AR103" s="92">
        <v>0</v>
      </c>
      <c r="AS103" s="92">
        <v>0</v>
      </c>
      <c r="AT103" s="92">
        <v>1.7447742799999999E-2</v>
      </c>
      <c r="AU103" s="92">
        <v>0</v>
      </c>
      <c r="AV103" s="92">
        <v>0</v>
      </c>
      <c r="AW103" s="92">
        <v>3.0415563399999999E-5</v>
      </c>
      <c r="AX103" s="92">
        <v>0</v>
      </c>
      <c r="AY103" s="92">
        <v>0</v>
      </c>
      <c r="AZ103" s="92">
        <v>0</v>
      </c>
      <c r="BA103" s="92">
        <v>0</v>
      </c>
      <c r="BB103" s="92">
        <v>0</v>
      </c>
      <c r="BC103" s="92">
        <v>0</v>
      </c>
      <c r="BD103" s="92">
        <v>0</v>
      </c>
      <c r="BE103" s="92">
        <v>0</v>
      </c>
      <c r="BF103" s="92">
        <v>0</v>
      </c>
      <c r="BG103" s="92">
        <v>0</v>
      </c>
      <c r="BH103" s="92">
        <v>0</v>
      </c>
      <c r="BI103" s="92">
        <v>0</v>
      </c>
      <c r="BJ103" s="92">
        <v>0</v>
      </c>
      <c r="BK103" s="92">
        <v>0</v>
      </c>
      <c r="BL103" s="92">
        <v>0</v>
      </c>
      <c r="BM103" s="92">
        <v>0</v>
      </c>
      <c r="BN103" s="92">
        <v>0</v>
      </c>
      <c r="BO103" s="92">
        <v>0</v>
      </c>
      <c r="BP103" s="92">
        <v>0.97838743500000003</v>
      </c>
      <c r="BQ103" s="92">
        <v>6.2280942999999998E-6</v>
      </c>
      <c r="BR103" s="92">
        <v>8.2674847699999998E-3</v>
      </c>
      <c r="BS103" s="92">
        <v>3.2848985100000002E-4</v>
      </c>
      <c r="BT103" s="92">
        <v>1.3782791E-4</v>
      </c>
      <c r="BU103" s="92">
        <v>5.5058699499999997E-3</v>
      </c>
      <c r="BV103" s="92">
        <v>6.7096623299999999E-4</v>
      </c>
      <c r="BW103" s="92">
        <v>4.8525557399999997E-5</v>
      </c>
      <c r="BX103" s="92">
        <v>0</v>
      </c>
      <c r="BY103" s="92">
        <v>3.5061296800000002E-4</v>
      </c>
      <c r="BZ103" s="92">
        <v>8.8482114899999994E-6</v>
      </c>
      <c r="CA103" s="92">
        <v>3.7125362900000002E-6</v>
      </c>
      <c r="CB103" s="92">
        <v>1.48306275E-4</v>
      </c>
      <c r="CC103" s="92">
        <v>1.8073166199999999E-5</v>
      </c>
      <c r="CD103" s="92">
        <v>3.3997031700000002E-3</v>
      </c>
      <c r="CE103" s="92">
        <v>2.1648414299999999E-4</v>
      </c>
      <c r="CF103" s="92">
        <v>1.4689991299999999E-4</v>
      </c>
      <c r="CG103" s="92">
        <v>1.7415870800000001E-4</v>
      </c>
      <c r="CH103" s="92">
        <v>0</v>
      </c>
      <c r="CI103" s="92">
        <v>2.32493248E-5</v>
      </c>
      <c r="CJ103" s="92">
        <v>2.0856228E-11</v>
      </c>
      <c r="CK103" s="92">
        <v>1.64614617E-9</v>
      </c>
      <c r="CL103" s="92">
        <v>8.6194678900000003E-10</v>
      </c>
      <c r="CM103" s="92">
        <v>5.9288297799999995E-7</v>
      </c>
      <c r="CN103" s="92">
        <v>0</v>
      </c>
      <c r="CO103" s="92">
        <v>9.4216160100000005E-4</v>
      </c>
      <c r="CP103" s="92">
        <v>1.21058385E-3</v>
      </c>
      <c r="CQ103" s="92">
        <v>0</v>
      </c>
      <c r="CR103" s="92">
        <v>0</v>
      </c>
      <c r="CS103" s="92">
        <v>0</v>
      </c>
      <c r="CT103" s="92">
        <v>0</v>
      </c>
      <c r="CU103" s="92">
        <v>0</v>
      </c>
      <c r="CV103" s="92">
        <v>0</v>
      </c>
      <c r="CW103" s="92">
        <v>0</v>
      </c>
      <c r="CX103" s="92">
        <v>2.37244812E-6</v>
      </c>
      <c r="CY103" s="92">
        <v>1.235708E-7</v>
      </c>
      <c r="CZ103" s="92">
        <v>3.1289317400000002E-7</v>
      </c>
      <c r="DA103" s="92">
        <v>0</v>
      </c>
      <c r="DB103" s="92">
        <v>0</v>
      </c>
      <c r="DC103" s="92">
        <v>0</v>
      </c>
      <c r="DD103" s="92">
        <v>9.7259974599999994E-7</v>
      </c>
      <c r="DE103" s="92">
        <v>0</v>
      </c>
      <c r="DF103" s="92">
        <v>0</v>
      </c>
      <c r="DG103" s="92">
        <v>1.69547257E-9</v>
      </c>
      <c r="DH103" s="92">
        <v>0</v>
      </c>
      <c r="DI103" s="92">
        <v>0</v>
      </c>
      <c r="DJ103" s="92">
        <v>0</v>
      </c>
      <c r="DK103" s="92">
        <v>0</v>
      </c>
      <c r="DL103" s="92">
        <v>0</v>
      </c>
      <c r="DM103" s="92">
        <v>0</v>
      </c>
      <c r="DN103" s="92">
        <v>0</v>
      </c>
      <c r="DO103" s="92">
        <v>0</v>
      </c>
      <c r="DP103" s="92">
        <v>0</v>
      </c>
      <c r="DQ103" s="92">
        <v>0</v>
      </c>
      <c r="DR103" s="92">
        <v>0</v>
      </c>
      <c r="DS103" s="92">
        <v>0</v>
      </c>
      <c r="DT103" s="92">
        <v>0</v>
      </c>
      <c r="DU103" s="92">
        <v>0</v>
      </c>
      <c r="DV103" s="92">
        <v>0</v>
      </c>
      <c r="DW103" s="92">
        <v>0</v>
      </c>
      <c r="DX103" s="92">
        <v>0</v>
      </c>
      <c r="DY103" s="92">
        <v>0</v>
      </c>
      <c r="DZ103" s="92">
        <v>316196.44400000002</v>
      </c>
      <c r="EA103" s="92">
        <v>5.1471809899999998</v>
      </c>
      <c r="EB103" s="92">
        <v>26719.681799999998</v>
      </c>
      <c r="EC103" s="92">
        <v>1061.64626</v>
      </c>
      <c r="ED103" s="92">
        <v>445.44598400000001</v>
      </c>
      <c r="EE103" s="92">
        <v>14828.683000000001</v>
      </c>
      <c r="EF103" s="92">
        <v>1807.0796600000001</v>
      </c>
      <c r="EG103" s="92">
        <v>297.976923</v>
      </c>
      <c r="EH103" s="92">
        <v>0</v>
      </c>
      <c r="EI103" s="92">
        <v>1019.83443</v>
      </c>
      <c r="EJ103" s="92">
        <v>25.736956500000002</v>
      </c>
      <c r="EK103" s="92">
        <v>10.798723000000001</v>
      </c>
      <c r="EL103" s="92">
        <v>351.49603999999999</v>
      </c>
      <c r="EM103" s="92">
        <v>42.834642799999997</v>
      </c>
      <c r="EN103" s="92">
        <v>10987.4998</v>
      </c>
      <c r="EO103" s="92">
        <v>590.88415799999996</v>
      </c>
      <c r="EP103" s="92">
        <v>332.33506199999999</v>
      </c>
      <c r="EQ103" s="92">
        <v>300.19843100000003</v>
      </c>
      <c r="ER103" s="92">
        <v>0</v>
      </c>
      <c r="ES103" s="92">
        <v>37.569743199999998</v>
      </c>
      <c r="ET103" s="92">
        <v>5.6925264400000003E-5</v>
      </c>
      <c r="EU103" s="92">
        <v>2.7196199999999999E-3</v>
      </c>
      <c r="EV103" s="92">
        <v>1.8259794299999999E-3</v>
      </c>
      <c r="EW103" s="92">
        <v>0.18113526399999999</v>
      </c>
      <c r="EX103" s="92">
        <v>0</v>
      </c>
      <c r="EY103" s="92">
        <v>2233.4013399999999</v>
      </c>
      <c r="EZ103" s="92">
        <v>1674.01466</v>
      </c>
      <c r="FA103" s="92">
        <v>0</v>
      </c>
      <c r="FB103" s="92">
        <v>0</v>
      </c>
      <c r="FC103" s="92">
        <v>0</v>
      </c>
      <c r="FD103" s="92">
        <v>0</v>
      </c>
      <c r="FE103" s="92">
        <v>0</v>
      </c>
      <c r="FF103" s="92">
        <v>0</v>
      </c>
      <c r="FG103" s="92">
        <v>0</v>
      </c>
      <c r="FH103" s="92">
        <v>12.021790899999999</v>
      </c>
      <c r="FI103" s="92">
        <v>7.0934032499999994E-2</v>
      </c>
      <c r="FJ103" s="92">
        <v>0.157241888</v>
      </c>
      <c r="FK103" s="92">
        <v>0</v>
      </c>
      <c r="FL103" s="92">
        <v>0</v>
      </c>
      <c r="FM103" s="92">
        <v>0</v>
      </c>
      <c r="FN103" s="92">
        <v>0.76787166900000003</v>
      </c>
      <c r="FO103" s="92">
        <v>0</v>
      </c>
      <c r="FP103" s="92">
        <v>0</v>
      </c>
      <c r="FQ103" s="92">
        <v>1.94856699E-3</v>
      </c>
      <c r="FR103" s="92">
        <v>0</v>
      </c>
      <c r="FS103" s="92">
        <v>0</v>
      </c>
      <c r="FT103" s="92">
        <v>0</v>
      </c>
      <c r="FU103" s="92">
        <v>0</v>
      </c>
      <c r="FV103" s="92">
        <v>0</v>
      </c>
      <c r="FW103" s="92">
        <v>0</v>
      </c>
      <c r="FX103" s="92">
        <v>0</v>
      </c>
      <c r="FY103" s="92">
        <v>0</v>
      </c>
      <c r="FZ103" s="92">
        <v>0</v>
      </c>
      <c r="GA103" s="92">
        <v>0</v>
      </c>
      <c r="GB103" s="92">
        <v>0</v>
      </c>
      <c r="GC103" s="92">
        <v>0</v>
      </c>
      <c r="GD103" s="92">
        <v>0</v>
      </c>
      <c r="GE103" s="92">
        <v>0</v>
      </c>
      <c r="GF103" s="92">
        <v>0</v>
      </c>
      <c r="GG103" s="92">
        <v>0</v>
      </c>
      <c r="GH103" s="92">
        <v>0</v>
      </c>
      <c r="GI103" s="92">
        <v>0</v>
      </c>
      <c r="GJ103" s="92">
        <v>0.83433122299999996</v>
      </c>
      <c r="GK103" s="92">
        <v>1.35816006E-5</v>
      </c>
      <c r="GL103" s="92">
        <v>7.0503844199999999E-2</v>
      </c>
      <c r="GM103" s="92">
        <v>2.8013111500000002E-3</v>
      </c>
      <c r="GN103" s="92">
        <v>1.17537531E-3</v>
      </c>
      <c r="GO103" s="92">
        <v>3.9127679800000002E-2</v>
      </c>
      <c r="GP103" s="92">
        <v>4.7682477400000003E-3</v>
      </c>
      <c r="GQ103" s="92">
        <v>7.8625631399999998E-4</v>
      </c>
      <c r="GR103" s="92">
        <v>0</v>
      </c>
      <c r="GS103" s="92">
        <v>2.69098443E-3</v>
      </c>
      <c r="GT103" s="92">
        <v>6.7910777800000004E-5</v>
      </c>
      <c r="GU103" s="92">
        <v>2.8494032700000001E-5</v>
      </c>
      <c r="GV103" s="92">
        <v>9.2747444400000003E-4</v>
      </c>
      <c r="GW103" s="92">
        <v>1.13025559E-4</v>
      </c>
      <c r="GX103" s="92">
        <v>2.89921481E-2</v>
      </c>
      <c r="GY103" s="92">
        <v>1.55913551E-3</v>
      </c>
      <c r="GZ103" s="92">
        <v>8.7691536199999999E-4</v>
      </c>
      <c r="HA103" s="92">
        <v>7.9211809200000003E-4</v>
      </c>
      <c r="HB103" s="92">
        <v>0</v>
      </c>
      <c r="HC103" s="92">
        <v>9.9133340900000002E-5</v>
      </c>
      <c r="HD103" s="92">
        <v>1.50205755E-10</v>
      </c>
      <c r="HE103" s="92">
        <v>7.1761208200000002E-9</v>
      </c>
      <c r="HF103" s="92">
        <v>4.8181176099999998E-9</v>
      </c>
      <c r="HG103" s="92">
        <v>4.7795226399999997E-7</v>
      </c>
      <c r="HH103" s="92">
        <v>0</v>
      </c>
      <c r="HI103" s="92">
        <v>5.8931607500000002E-3</v>
      </c>
      <c r="HJ103" s="92">
        <v>4.4171360200000002E-3</v>
      </c>
      <c r="HK103" s="92">
        <v>0</v>
      </c>
      <c r="HL103" s="92">
        <v>0</v>
      </c>
      <c r="HM103" s="92">
        <v>0</v>
      </c>
      <c r="HN103" s="92">
        <v>0</v>
      </c>
      <c r="HO103" s="92">
        <v>0</v>
      </c>
      <c r="HP103" s="92">
        <v>0</v>
      </c>
      <c r="HQ103" s="92">
        <v>0</v>
      </c>
      <c r="HR103" s="92">
        <v>3.1721278799999997E-5</v>
      </c>
      <c r="HS103" s="92">
        <v>1.8716996799999999E-7</v>
      </c>
      <c r="HT103" s="92">
        <v>4.1490604800000001E-7</v>
      </c>
      <c r="HU103" s="92">
        <v>0</v>
      </c>
      <c r="HV103" s="92">
        <v>0</v>
      </c>
      <c r="HW103" s="92">
        <v>0</v>
      </c>
      <c r="HX103" s="92">
        <v>2.0261433100000002E-6</v>
      </c>
      <c r="HY103" s="92">
        <v>0</v>
      </c>
      <c r="HZ103" s="92">
        <v>0</v>
      </c>
      <c r="IA103" s="92">
        <v>5.1415830500000001E-9</v>
      </c>
      <c r="IB103" s="92">
        <v>0</v>
      </c>
      <c r="IC103" s="92">
        <v>0</v>
      </c>
      <c r="ID103" s="92">
        <v>0</v>
      </c>
      <c r="IE103" s="92">
        <v>0</v>
      </c>
      <c r="IF103" s="92">
        <v>0</v>
      </c>
      <c r="IG103" s="92">
        <v>0</v>
      </c>
      <c r="IH103" s="92">
        <v>0</v>
      </c>
      <c r="II103" s="92">
        <v>0</v>
      </c>
      <c r="IJ103" s="92">
        <v>0</v>
      </c>
      <c r="IK103" s="92">
        <v>0</v>
      </c>
      <c r="IL103" s="92">
        <v>0</v>
      </c>
      <c r="IM103" s="92">
        <v>0</v>
      </c>
      <c r="IN103" s="92">
        <v>0</v>
      </c>
      <c r="IO103" s="92">
        <v>0</v>
      </c>
      <c r="IP103" s="92">
        <v>0</v>
      </c>
      <c r="IQ103" s="92">
        <v>0</v>
      </c>
      <c r="IR103" s="92">
        <v>0</v>
      </c>
      <c r="IS103" s="92">
        <v>0</v>
      </c>
      <c r="IT103" s="92">
        <v>17939.2837</v>
      </c>
      <c r="IU103" s="92">
        <v>378981.91399999999</v>
      </c>
      <c r="IV103" s="92">
        <v>5934.7921299999998</v>
      </c>
      <c r="IW103" s="92">
        <v>32</v>
      </c>
      <c r="IX103" s="92">
        <v>1</v>
      </c>
      <c r="IY103" s="92">
        <v>0</v>
      </c>
      <c r="IZ103" s="92">
        <v>1</v>
      </c>
      <c r="JA103" s="92">
        <v>0</v>
      </c>
      <c r="JB103" s="92">
        <v>-72546.525699999998</v>
      </c>
      <c r="JC103" s="92">
        <v>-3434.0232500000002</v>
      </c>
      <c r="JD103" s="92">
        <v>-1301.4327000000001</v>
      </c>
      <c r="JE103" s="92">
        <v>-43.486603700000003</v>
      </c>
      <c r="JF103" s="92">
        <v>-2.0584584399999999</v>
      </c>
      <c r="JG103" s="92">
        <v>5.0378859999999998E-2</v>
      </c>
      <c r="JH103" s="92">
        <v>1.06429427</v>
      </c>
      <c r="JI103" s="92">
        <v>21.1258108</v>
      </c>
      <c r="JJ103" s="92">
        <v>0</v>
      </c>
      <c r="JK103" s="92">
        <v>0</v>
      </c>
      <c r="JL103" s="92">
        <v>0</v>
      </c>
      <c r="JM103" s="92">
        <v>0</v>
      </c>
      <c r="JN103" s="92">
        <v>0</v>
      </c>
      <c r="JO103" s="92">
        <v>0</v>
      </c>
      <c r="JP103" s="92">
        <v>0</v>
      </c>
      <c r="JQ103" s="92">
        <v>0</v>
      </c>
      <c r="JR103" s="92">
        <v>0</v>
      </c>
      <c r="JS103" s="92">
        <v>0</v>
      </c>
      <c r="JT103" s="92">
        <v>0</v>
      </c>
      <c r="JU103" s="92">
        <v>0</v>
      </c>
      <c r="JV103" s="92">
        <v>0</v>
      </c>
      <c r="JW103" s="92">
        <v>0</v>
      </c>
      <c r="JX103" s="92">
        <v>0</v>
      </c>
      <c r="JY103" s="92">
        <v>0</v>
      </c>
      <c r="JZ103" s="92">
        <v>0</v>
      </c>
      <c r="KA103" s="92">
        <v>0</v>
      </c>
      <c r="KB103" s="92">
        <v>0</v>
      </c>
      <c r="KC103" s="92">
        <v>0</v>
      </c>
      <c r="KD103" s="92">
        <v>0</v>
      </c>
      <c r="KE103" s="92">
        <v>0</v>
      </c>
      <c r="KF103" s="92">
        <v>0</v>
      </c>
      <c r="KG103" s="92">
        <v>0</v>
      </c>
      <c r="KH103" s="92">
        <v>0</v>
      </c>
      <c r="KI103" s="92">
        <v>0</v>
      </c>
      <c r="KJ103" s="92">
        <v>0</v>
      </c>
      <c r="KK103" s="92">
        <v>0</v>
      </c>
      <c r="KL103" s="92">
        <v>0</v>
      </c>
      <c r="KM103" s="92">
        <v>0</v>
      </c>
      <c r="KN103" s="92">
        <v>0</v>
      </c>
      <c r="KO103" s="92">
        <v>0</v>
      </c>
      <c r="KP103" s="92">
        <v>0</v>
      </c>
      <c r="KQ103" s="92">
        <v>0</v>
      </c>
      <c r="KR103" s="92">
        <v>0</v>
      </c>
      <c r="KS103" s="92">
        <v>0</v>
      </c>
      <c r="KT103" s="92">
        <v>0</v>
      </c>
      <c r="KU103" s="92">
        <v>0</v>
      </c>
      <c r="KV103" s="92">
        <v>0</v>
      </c>
      <c r="KW103" s="92">
        <v>0</v>
      </c>
      <c r="KX103" s="92">
        <v>0</v>
      </c>
      <c r="KY103" s="92">
        <v>0</v>
      </c>
      <c r="KZ103" s="92">
        <v>0</v>
      </c>
      <c r="LA103" s="92">
        <v>0</v>
      </c>
      <c r="LB103" s="92">
        <v>0</v>
      </c>
      <c r="LC103" s="92">
        <v>6.9641099200000003</v>
      </c>
      <c r="LD103" s="92">
        <v>0.17195812799999999</v>
      </c>
      <c r="LE103" s="92">
        <v>7.2150263300000003E-2</v>
      </c>
      <c r="LF103" s="92">
        <v>2.8822178699999998</v>
      </c>
      <c r="LG103" s="92">
        <v>0.35123801999999998</v>
      </c>
      <c r="LH103" s="92">
        <v>73.793580000000006</v>
      </c>
      <c r="LI103" s="92">
        <v>0</v>
      </c>
      <c r="LJ103" s="92">
        <v>103.405314</v>
      </c>
      <c r="LK103" s="92">
        <v>65.927858499999999</v>
      </c>
      <c r="LL103" s="92">
        <v>19.517433799999999</v>
      </c>
      <c r="LM103" s="92">
        <v>2.1686037599999999</v>
      </c>
      <c r="LN103" s="92">
        <v>0</v>
      </c>
      <c r="LO103" s="92">
        <v>4.07306364</v>
      </c>
      <c r="LP103" s="92">
        <v>0</v>
      </c>
      <c r="LQ103" s="92">
        <v>2.8069479199999998</v>
      </c>
      <c r="LR103" s="92">
        <v>0</v>
      </c>
      <c r="LS103" s="92">
        <v>0</v>
      </c>
      <c r="LT103" s="92">
        <v>0</v>
      </c>
      <c r="LU103" s="92">
        <v>0</v>
      </c>
      <c r="LV103" s="92">
        <v>0</v>
      </c>
      <c r="LW103" s="92">
        <v>0</v>
      </c>
      <c r="LX103" s="92">
        <v>0</v>
      </c>
      <c r="LY103" s="92">
        <v>0</v>
      </c>
      <c r="LZ103" s="92">
        <v>0</v>
      </c>
      <c r="MA103" s="92">
        <v>0</v>
      </c>
      <c r="MB103" s="92">
        <v>0</v>
      </c>
      <c r="MC103" s="92">
        <v>0</v>
      </c>
      <c r="MD103" s="92">
        <v>0</v>
      </c>
      <c r="ME103" s="92">
        <v>0</v>
      </c>
      <c r="MF103" s="92">
        <v>0</v>
      </c>
      <c r="MG103" s="92">
        <v>0</v>
      </c>
      <c r="MH103" s="92">
        <v>0</v>
      </c>
      <c r="MI103" s="92">
        <v>0</v>
      </c>
      <c r="MJ103" s="92">
        <v>0</v>
      </c>
      <c r="MK103" s="92">
        <v>0</v>
      </c>
      <c r="ML103" s="92">
        <v>0</v>
      </c>
      <c r="MM103" s="92">
        <v>0</v>
      </c>
      <c r="MN103" s="92">
        <v>0</v>
      </c>
      <c r="MO103" s="92">
        <v>0</v>
      </c>
      <c r="MP103" s="92">
        <v>0</v>
      </c>
      <c r="MQ103" s="92">
        <v>0</v>
      </c>
      <c r="MR103" s="92">
        <v>0</v>
      </c>
      <c r="MS103" s="92">
        <v>0</v>
      </c>
      <c r="MT103" s="92">
        <v>0</v>
      </c>
      <c r="MU103" s="92">
        <v>0</v>
      </c>
      <c r="MV103" s="92">
        <v>0</v>
      </c>
      <c r="MW103" s="92">
        <v>0</v>
      </c>
      <c r="MX103" s="92">
        <v>0</v>
      </c>
      <c r="MY103" s="92">
        <v>0</v>
      </c>
      <c r="MZ103" s="92">
        <v>0</v>
      </c>
      <c r="NA103" s="92">
        <v>0</v>
      </c>
      <c r="NB103" s="92">
        <v>0</v>
      </c>
      <c r="NC103" s="92">
        <v>0</v>
      </c>
      <c r="ND103" s="92">
        <v>0</v>
      </c>
      <c r="NE103" s="92">
        <v>0</v>
      </c>
      <c r="NF103" s="92">
        <v>0</v>
      </c>
      <c r="NG103" s="92">
        <v>0</v>
      </c>
      <c r="NH103" s="92">
        <v>0</v>
      </c>
      <c r="NI103" s="92">
        <v>0</v>
      </c>
      <c r="NJ103" s="92">
        <v>0</v>
      </c>
      <c r="NK103" s="92">
        <v>0</v>
      </c>
      <c r="NL103" s="92">
        <v>0</v>
      </c>
      <c r="NM103" s="92">
        <v>2.4683654499999999E-2</v>
      </c>
      <c r="NN103" s="92">
        <v>6.0948994999999995E-4</v>
      </c>
      <c r="NO103" s="92">
        <v>2.5573004899999999E-4</v>
      </c>
      <c r="NP103" s="92">
        <v>1.0215759200000001E-2</v>
      </c>
      <c r="NQ103" s="92">
        <v>1.2449312300000001E-3</v>
      </c>
      <c r="NR103" s="92">
        <v>0.26155463600000001</v>
      </c>
      <c r="NS103" s="92">
        <v>0</v>
      </c>
      <c r="NT103" s="92">
        <v>0.366510734</v>
      </c>
      <c r="NU103" s="92">
        <v>0.233675301</v>
      </c>
      <c r="NV103" s="92">
        <v>6.9177769900000005E-2</v>
      </c>
      <c r="NW103" s="92">
        <v>7.6864188700000004E-3</v>
      </c>
      <c r="NX103" s="92">
        <v>0</v>
      </c>
      <c r="NY103" s="92">
        <v>1.44366038E-2</v>
      </c>
      <c r="NZ103" s="92">
        <v>0</v>
      </c>
      <c r="OA103" s="92">
        <v>9.9489717199999998E-3</v>
      </c>
      <c r="OB103" s="92">
        <v>0</v>
      </c>
      <c r="OC103" s="92">
        <v>0</v>
      </c>
      <c r="OD103" s="92">
        <v>0</v>
      </c>
      <c r="OE103" s="92">
        <v>0</v>
      </c>
      <c r="OF103" s="92">
        <v>0</v>
      </c>
      <c r="OG103" s="92">
        <v>0</v>
      </c>
      <c r="OH103" s="92">
        <v>0</v>
      </c>
      <c r="OI103" s="92">
        <v>0</v>
      </c>
      <c r="OJ103" s="92">
        <v>0</v>
      </c>
      <c r="OK103" s="92">
        <v>0</v>
      </c>
      <c r="OL103" s="92">
        <v>0</v>
      </c>
      <c r="OM103" s="92">
        <v>0</v>
      </c>
      <c r="ON103" s="92">
        <v>0</v>
      </c>
      <c r="OO103" s="92">
        <v>0</v>
      </c>
      <c r="OP103" s="92">
        <v>0</v>
      </c>
      <c r="OQ103" s="92">
        <v>0</v>
      </c>
      <c r="OR103" s="92">
        <v>0</v>
      </c>
      <c r="OS103" s="92">
        <v>0</v>
      </c>
      <c r="OT103" s="92">
        <v>0</v>
      </c>
      <c r="OU103" s="92">
        <v>0</v>
      </c>
      <c r="OV103" s="92">
        <v>0</v>
      </c>
      <c r="OW103" s="92">
        <v>0</v>
      </c>
      <c r="OX103" s="92">
        <v>0</v>
      </c>
      <c r="OY103" s="92">
        <v>0</v>
      </c>
      <c r="OZ103" s="92">
        <v>0</v>
      </c>
      <c r="PA103" s="92">
        <v>0</v>
      </c>
      <c r="PB103" s="92">
        <v>0</v>
      </c>
      <c r="PC103" s="92">
        <v>0</v>
      </c>
      <c r="PD103" s="92">
        <v>0</v>
      </c>
      <c r="PE103" s="92">
        <v>0</v>
      </c>
      <c r="PF103" s="92">
        <v>0</v>
      </c>
      <c r="PG103" s="92">
        <v>0</v>
      </c>
      <c r="PH103" s="92">
        <v>0</v>
      </c>
      <c r="PI103" s="92">
        <v>0</v>
      </c>
      <c r="PJ103" s="92">
        <v>0</v>
      </c>
      <c r="PK103" s="92">
        <v>0</v>
      </c>
      <c r="PL103" s="92">
        <v>0</v>
      </c>
      <c r="PM103" s="92">
        <v>0</v>
      </c>
      <c r="PN103" s="92">
        <v>0</v>
      </c>
      <c r="PO103" s="92">
        <v>0</v>
      </c>
      <c r="PP103" s="92">
        <v>0</v>
      </c>
      <c r="PQ103" s="92">
        <v>0</v>
      </c>
      <c r="PR103" s="92">
        <v>0</v>
      </c>
      <c r="PS103" s="92">
        <v>0</v>
      </c>
      <c r="PT103" s="92">
        <v>0</v>
      </c>
      <c r="PU103" s="92">
        <v>0</v>
      </c>
      <c r="PV103" s="92">
        <v>0</v>
      </c>
      <c r="PW103" s="92">
        <v>1129.1775</v>
      </c>
      <c r="PX103" s="92">
        <v>27.8817035</v>
      </c>
      <c r="PY103" s="92">
        <v>11.698616899999999</v>
      </c>
      <c r="PZ103" s="92">
        <v>380.78997900000002</v>
      </c>
      <c r="QA103" s="92">
        <v>46.4045135</v>
      </c>
      <c r="QB103" s="92">
        <v>11227.672500000001</v>
      </c>
      <c r="QC103" s="92">
        <v>0</v>
      </c>
      <c r="QD103" s="92">
        <v>2361.7360100000001</v>
      </c>
      <c r="QE103" s="92">
        <v>3697.0628900000002</v>
      </c>
      <c r="QF103" s="92">
        <v>468.72288400000002</v>
      </c>
      <c r="QG103" s="92">
        <v>52.080320399999998</v>
      </c>
      <c r="QH103" s="92">
        <v>0</v>
      </c>
      <c r="QI103" s="92">
        <v>97.022005199999995</v>
      </c>
      <c r="QJ103" s="92">
        <v>0</v>
      </c>
      <c r="QK103" s="92">
        <v>421.41102100000001</v>
      </c>
      <c r="QL103" s="92">
        <v>0</v>
      </c>
      <c r="QM103" s="92">
        <v>0</v>
      </c>
      <c r="QN103" s="92">
        <v>0</v>
      </c>
      <c r="QO103" s="92">
        <v>0</v>
      </c>
      <c r="QP103" s="92">
        <v>0</v>
      </c>
      <c r="QQ103" s="92">
        <v>0</v>
      </c>
      <c r="QR103" s="92">
        <v>0</v>
      </c>
      <c r="QS103" s="92">
        <v>0</v>
      </c>
      <c r="QT103" s="92">
        <v>0</v>
      </c>
      <c r="QU103" s="92">
        <v>0</v>
      </c>
      <c r="QV103" s="92">
        <v>0</v>
      </c>
      <c r="QW103" s="92">
        <v>0</v>
      </c>
      <c r="QX103" s="92">
        <v>0</v>
      </c>
      <c r="QY103" s="92">
        <v>0</v>
      </c>
      <c r="QZ103" s="92">
        <v>0</v>
      </c>
      <c r="RA103" s="92">
        <v>0</v>
      </c>
      <c r="RB103" s="92">
        <v>0</v>
      </c>
      <c r="RC103" s="92">
        <v>0</v>
      </c>
      <c r="RD103" s="92">
        <v>0</v>
      </c>
      <c r="RE103" s="92">
        <v>0</v>
      </c>
      <c r="RF103" s="92">
        <v>0</v>
      </c>
      <c r="RG103" s="92">
        <v>0</v>
      </c>
      <c r="RH103" s="92">
        <v>0</v>
      </c>
      <c r="RI103" s="92">
        <v>0</v>
      </c>
      <c r="RJ103" s="92">
        <v>0</v>
      </c>
      <c r="RK103" s="92">
        <v>0</v>
      </c>
      <c r="RL103" s="92">
        <v>0</v>
      </c>
      <c r="RM103" s="92">
        <v>0</v>
      </c>
      <c r="RN103" s="92">
        <v>0</v>
      </c>
      <c r="RO103" s="92">
        <v>0</v>
      </c>
      <c r="RP103" s="92">
        <v>0</v>
      </c>
      <c r="RQ103" s="92">
        <v>0</v>
      </c>
      <c r="RR103" s="92">
        <v>0</v>
      </c>
      <c r="RS103" s="92">
        <v>0</v>
      </c>
      <c r="RT103" s="92">
        <v>0</v>
      </c>
      <c r="RU103" s="92">
        <v>0</v>
      </c>
      <c r="RV103" s="92">
        <v>0</v>
      </c>
      <c r="RW103" s="92">
        <v>0</v>
      </c>
      <c r="RX103" s="92">
        <v>0</v>
      </c>
      <c r="RY103" s="92">
        <v>0</v>
      </c>
      <c r="RZ103" s="92">
        <v>0</v>
      </c>
      <c r="SA103" s="92">
        <v>0</v>
      </c>
      <c r="SB103" s="92">
        <v>0</v>
      </c>
      <c r="SC103" s="92">
        <v>0</v>
      </c>
      <c r="SD103" s="92">
        <v>0</v>
      </c>
      <c r="SE103" s="92">
        <v>0</v>
      </c>
      <c r="SF103" s="92">
        <v>0</v>
      </c>
      <c r="SG103" s="92">
        <v>5.6680893900000001E-2</v>
      </c>
      <c r="SH103" s="92">
        <v>1.39956728E-3</v>
      </c>
      <c r="SI103" s="92">
        <v>5.8723102800000001E-4</v>
      </c>
      <c r="SJ103" s="92">
        <v>1.9114369900000001E-2</v>
      </c>
      <c r="SK103" s="92">
        <v>2.3293497400000002E-3</v>
      </c>
      <c r="SL103" s="92">
        <v>0.56359121400000001</v>
      </c>
      <c r="SM103" s="92">
        <v>0</v>
      </c>
      <c r="SN103" s="92">
        <v>0.118551165</v>
      </c>
      <c r="SO103" s="92">
        <v>0.18558006199999999</v>
      </c>
      <c r="SP103" s="92">
        <v>2.3528304600000001E-2</v>
      </c>
      <c r="SQ103" s="92">
        <v>2.6142560699999999E-3</v>
      </c>
      <c r="SR103" s="92">
        <v>0</v>
      </c>
      <c r="SS103" s="92">
        <v>4.87017675E-3</v>
      </c>
      <c r="ST103" s="92">
        <v>0</v>
      </c>
      <c r="SU103" s="92">
        <v>2.1153409000000001E-2</v>
      </c>
      <c r="SV103" s="92">
        <v>0</v>
      </c>
      <c r="SW103" s="92">
        <v>0</v>
      </c>
      <c r="SX103" s="92">
        <v>0</v>
      </c>
      <c r="SY103" s="92">
        <v>282.13447600000001</v>
      </c>
      <c r="SZ103" s="92">
        <v>19921.66</v>
      </c>
      <c r="TA103" s="92">
        <v>240.57571100000001</v>
      </c>
      <c r="TB103" s="92">
        <v>32</v>
      </c>
      <c r="TC103" s="92">
        <v>1</v>
      </c>
      <c r="TD103" s="92">
        <v>0</v>
      </c>
      <c r="TE103" s="92">
        <v>0</v>
      </c>
      <c r="TF103" s="92">
        <v>1</v>
      </c>
      <c r="TG103" s="92">
        <v>-81646.128700000001</v>
      </c>
      <c r="TH103" s="92">
        <v>-1156.2885699999999</v>
      </c>
      <c r="TI103" s="92">
        <v>-23.035187700000002</v>
      </c>
      <c r="TJ103" s="92">
        <v>-104.90797499999999</v>
      </c>
      <c r="TK103" s="92">
        <v>-1.4857274199999999</v>
      </c>
      <c r="TL103" s="92">
        <v>1.9545785600000001E-2</v>
      </c>
      <c r="TM103" s="92">
        <v>1.38013794</v>
      </c>
      <c r="TN103" s="92">
        <v>70.610512700000001</v>
      </c>
      <c r="TO103" s="92">
        <v>0</v>
      </c>
      <c r="TP103" s="92">
        <v>0.23012873</v>
      </c>
      <c r="TQ103" s="92">
        <v>-1543244861.99</v>
      </c>
      <c r="TR103" s="92">
        <v>0.56463688333333395</v>
      </c>
      <c r="TS103" s="92">
        <v>0</v>
      </c>
      <c r="TT103" s="92">
        <v>0</v>
      </c>
      <c r="TU103" s="92">
        <v>0</v>
      </c>
      <c r="TV103" s="92">
        <v>0</v>
      </c>
      <c r="TW103" s="92">
        <v>0</v>
      </c>
      <c r="TX103" s="92">
        <v>0</v>
      </c>
      <c r="TY103" s="92">
        <v>0</v>
      </c>
      <c r="TZ103" s="92">
        <v>0</v>
      </c>
      <c r="UA103" s="92">
        <v>0</v>
      </c>
      <c r="UB103" s="92">
        <v>0</v>
      </c>
      <c r="UC103" s="92">
        <v>0</v>
      </c>
      <c r="UD103" s="92">
        <v>0</v>
      </c>
      <c r="UE103" s="92">
        <v>0</v>
      </c>
      <c r="UF103" s="92">
        <v>0</v>
      </c>
      <c r="UG103" s="92">
        <v>0</v>
      </c>
      <c r="UH103" s="92">
        <v>0</v>
      </c>
      <c r="UI103" s="92">
        <v>0</v>
      </c>
      <c r="UJ103" s="92">
        <v>0</v>
      </c>
      <c r="UK103" s="92">
        <v>0</v>
      </c>
      <c r="UL103" s="92">
        <v>0</v>
      </c>
      <c r="UM103" s="92">
        <v>0</v>
      </c>
      <c r="UN103" s="92">
        <v>0</v>
      </c>
      <c r="UO103" s="92">
        <v>0</v>
      </c>
      <c r="UP103" s="92">
        <v>0</v>
      </c>
      <c r="UQ103" s="92">
        <v>0</v>
      </c>
      <c r="UR103" s="92">
        <v>0</v>
      </c>
      <c r="US103" s="92">
        <v>0</v>
      </c>
      <c r="UT103" s="92">
        <v>0</v>
      </c>
      <c r="UU103" s="92">
        <v>0</v>
      </c>
      <c r="UV103" s="92">
        <v>0</v>
      </c>
      <c r="UW103" s="92">
        <v>0</v>
      </c>
      <c r="UX103" s="92">
        <v>0</v>
      </c>
      <c r="UY103" s="92">
        <v>0</v>
      </c>
      <c r="UZ103" s="92">
        <v>0</v>
      </c>
      <c r="VA103" s="92">
        <v>0</v>
      </c>
      <c r="VB103" s="92">
        <v>0</v>
      </c>
      <c r="VC103" s="92">
        <v>0</v>
      </c>
      <c r="VD103" s="92">
        <v>0</v>
      </c>
      <c r="VE103" s="92">
        <v>0</v>
      </c>
      <c r="VF103" s="92">
        <v>0</v>
      </c>
      <c r="VG103" s="92">
        <v>0</v>
      </c>
      <c r="VH103" s="92">
        <v>0</v>
      </c>
      <c r="VI103" s="92">
        <v>0</v>
      </c>
      <c r="VJ103" s="92">
        <v>0</v>
      </c>
      <c r="VK103" s="92">
        <v>0</v>
      </c>
      <c r="VL103" s="92">
        <v>0</v>
      </c>
      <c r="VM103" s="92">
        <v>0</v>
      </c>
      <c r="VN103" s="92">
        <v>0</v>
      </c>
      <c r="VO103" s="92">
        <v>0</v>
      </c>
      <c r="VP103" s="92">
        <v>0</v>
      </c>
      <c r="VQ103" s="92">
        <v>0</v>
      </c>
      <c r="VR103" s="92">
        <v>0</v>
      </c>
      <c r="VS103" s="92">
        <v>0</v>
      </c>
      <c r="VT103" s="92">
        <v>0</v>
      </c>
      <c r="VU103" s="92">
        <v>0</v>
      </c>
      <c r="VV103" s="92">
        <v>0</v>
      </c>
      <c r="VW103" s="92">
        <v>0</v>
      </c>
      <c r="VX103" s="92">
        <v>0</v>
      </c>
      <c r="VY103" s="92">
        <v>0</v>
      </c>
      <c r="VZ103" s="92">
        <v>0</v>
      </c>
      <c r="WA103" s="92">
        <v>0</v>
      </c>
      <c r="WB103" s="92">
        <v>0</v>
      </c>
      <c r="WC103" s="92">
        <v>0.22026788444444501</v>
      </c>
    </row>
    <row r="104" spans="2:601" ht="13.5" customHeight="1">
      <c r="B104" s="851" t="s">
        <v>2795</v>
      </c>
      <c r="C104" s="92">
        <v>0</v>
      </c>
      <c r="D104" s="92">
        <v>442558.94500000001</v>
      </c>
      <c r="E104" s="92">
        <v>-1473.92398</v>
      </c>
      <c r="F104" s="92">
        <v>19538.664700000001</v>
      </c>
      <c r="G104" s="92">
        <v>474.22885400000001</v>
      </c>
      <c r="H104" s="92">
        <v>2.8932522600000001</v>
      </c>
      <c r="I104" s="92">
        <v>6.3512071600000004</v>
      </c>
      <c r="J104" s="92">
        <v>2.66484217</v>
      </c>
      <c r="K104" s="92">
        <v>7.0732655400000004</v>
      </c>
      <c r="L104" s="92">
        <v>1.46578407</v>
      </c>
      <c r="M104" s="92">
        <v>0.96723748899999995</v>
      </c>
      <c r="N104" s="92">
        <v>0</v>
      </c>
      <c r="O104" s="92">
        <v>6.9886061000000002</v>
      </c>
      <c r="P104" s="92">
        <v>0.176367307</v>
      </c>
      <c r="Q104" s="92">
        <v>7.4000268499999994E-2</v>
      </c>
      <c r="R104" s="92">
        <v>2.9561203800000002</v>
      </c>
      <c r="S104" s="92">
        <v>0.360244061</v>
      </c>
      <c r="T104" s="92">
        <v>67.764710699999995</v>
      </c>
      <c r="U104" s="92">
        <v>4.3150782799999998</v>
      </c>
      <c r="V104" s="92">
        <v>2.9280870999999999</v>
      </c>
      <c r="W104" s="92">
        <v>3.4689233800000001</v>
      </c>
      <c r="X104" s="92">
        <v>0</v>
      </c>
      <c r="Y104" s="92">
        <v>18.8142028</v>
      </c>
      <c r="Z104" s="92">
        <v>4.9619580599999997</v>
      </c>
      <c r="AA104" s="92">
        <v>1.8933682000000001</v>
      </c>
      <c r="AB104" s="92">
        <v>3.8760370499999999</v>
      </c>
      <c r="AC104" s="92">
        <v>1.1793804200000001E-2</v>
      </c>
      <c r="AD104" s="92">
        <v>0</v>
      </c>
      <c r="AE104" s="92">
        <v>18.779671400000002</v>
      </c>
      <c r="AF104" s="92">
        <v>24.130007899999999</v>
      </c>
      <c r="AG104" s="92">
        <v>0.98873743400000003</v>
      </c>
      <c r="AH104" s="92">
        <v>0</v>
      </c>
      <c r="AI104" s="92">
        <v>0</v>
      </c>
      <c r="AJ104" s="92">
        <v>0</v>
      </c>
      <c r="AK104" s="92">
        <v>0</v>
      </c>
      <c r="AL104" s="92">
        <v>0</v>
      </c>
      <c r="AM104" s="92">
        <v>0</v>
      </c>
      <c r="AN104" s="92">
        <v>4.7288911000000003E-2</v>
      </c>
      <c r="AO104" s="92">
        <v>4.8415249400000002</v>
      </c>
      <c r="AP104" s="92">
        <v>5.6134554299999999E-3</v>
      </c>
      <c r="AQ104" s="92">
        <v>0</v>
      </c>
      <c r="AR104" s="92">
        <v>0</v>
      </c>
      <c r="AS104" s="92">
        <v>0</v>
      </c>
      <c r="AT104" s="92">
        <v>428.17356599999999</v>
      </c>
      <c r="AU104" s="92">
        <v>0</v>
      </c>
      <c r="AV104" s="92">
        <v>0</v>
      </c>
      <c r="AW104" s="92">
        <v>3.3476148300000002E-5</v>
      </c>
      <c r="AX104" s="92">
        <v>0</v>
      </c>
      <c r="AY104" s="92">
        <v>0</v>
      </c>
      <c r="AZ104" s="92">
        <v>0</v>
      </c>
      <c r="BA104" s="92">
        <v>0</v>
      </c>
      <c r="BB104" s="92">
        <v>0</v>
      </c>
      <c r="BC104" s="92">
        <v>0</v>
      </c>
      <c r="BD104" s="92">
        <v>0</v>
      </c>
      <c r="BE104" s="92">
        <v>0</v>
      </c>
      <c r="BF104" s="92">
        <v>0</v>
      </c>
      <c r="BG104" s="92">
        <v>0</v>
      </c>
      <c r="BH104" s="92">
        <v>0</v>
      </c>
      <c r="BI104" s="92">
        <v>0</v>
      </c>
      <c r="BJ104" s="92">
        <v>0</v>
      </c>
      <c r="BK104" s="92">
        <v>0</v>
      </c>
      <c r="BL104" s="92">
        <v>0</v>
      </c>
      <c r="BM104" s="92">
        <v>0</v>
      </c>
      <c r="BN104" s="92">
        <v>0</v>
      </c>
      <c r="BO104" s="92">
        <v>0</v>
      </c>
      <c r="BP104" s="92">
        <v>0.94710579100000003</v>
      </c>
      <c r="BQ104" s="92">
        <v>2.2987491799999999E-2</v>
      </c>
      <c r="BR104" s="92">
        <v>1.4024581599999999E-4</v>
      </c>
      <c r="BS104" s="92">
        <v>3.0786469800000001E-4</v>
      </c>
      <c r="BT104" s="92">
        <v>1.29173999E-4</v>
      </c>
      <c r="BU104" s="92">
        <v>3.42865333E-4</v>
      </c>
      <c r="BV104" s="92">
        <v>7.1051559100000002E-5</v>
      </c>
      <c r="BW104" s="92">
        <v>4.6885303699999999E-5</v>
      </c>
      <c r="BX104" s="92">
        <v>0</v>
      </c>
      <c r="BY104" s="92">
        <v>3.3876160100000002E-4</v>
      </c>
      <c r="BZ104" s="92">
        <v>8.5491255699999994E-6</v>
      </c>
      <c r="CA104" s="92">
        <v>3.5870456900000001E-6</v>
      </c>
      <c r="CB104" s="92">
        <v>1.4329324899999999E-4</v>
      </c>
      <c r="CC104" s="92">
        <v>1.74622597E-5</v>
      </c>
      <c r="CD104" s="92">
        <v>3.2847869099999999E-3</v>
      </c>
      <c r="CE104" s="92">
        <v>2.0916657799999999E-4</v>
      </c>
      <c r="CF104" s="92">
        <v>1.4193438E-4</v>
      </c>
      <c r="CG104" s="92">
        <v>1.68150561E-4</v>
      </c>
      <c r="CH104" s="92">
        <v>0</v>
      </c>
      <c r="CI104" s="92">
        <v>9.1198865399999996E-4</v>
      </c>
      <c r="CJ104" s="92">
        <v>2.4052304999999999E-4</v>
      </c>
      <c r="CK104" s="92">
        <v>9.1778021600000002E-5</v>
      </c>
      <c r="CL104" s="92">
        <v>1.8788475100000001E-4</v>
      </c>
      <c r="CM104" s="92">
        <v>5.7168596199999997E-7</v>
      </c>
      <c r="CN104" s="92">
        <v>0</v>
      </c>
      <c r="CO104" s="92">
        <v>9.1031479500000003E-4</v>
      </c>
      <c r="CP104" s="92">
        <v>1.16966388E-3</v>
      </c>
      <c r="CQ104" s="92">
        <v>4.7927479499999999E-5</v>
      </c>
      <c r="CR104" s="92">
        <v>0</v>
      </c>
      <c r="CS104" s="92">
        <v>0</v>
      </c>
      <c r="CT104" s="92">
        <v>0</v>
      </c>
      <c r="CU104" s="92">
        <v>0</v>
      </c>
      <c r="CV104" s="92">
        <v>0</v>
      </c>
      <c r="CW104" s="92">
        <v>0</v>
      </c>
      <c r="CX104" s="92">
        <v>2.2922549900000001E-6</v>
      </c>
      <c r="CY104" s="92">
        <v>2.3468524600000001E-4</v>
      </c>
      <c r="CZ104" s="92">
        <v>2.7210335199999999E-7</v>
      </c>
      <c r="DA104" s="92">
        <v>0</v>
      </c>
      <c r="DB104" s="92">
        <v>0</v>
      </c>
      <c r="DC104" s="92">
        <v>0</v>
      </c>
      <c r="DD104" s="92">
        <v>2.0755034799999999E-2</v>
      </c>
      <c r="DE104" s="92">
        <v>0</v>
      </c>
      <c r="DF104" s="92">
        <v>0</v>
      </c>
      <c r="DG104" s="92">
        <v>1.6227032200000001E-9</v>
      </c>
      <c r="DH104" s="92">
        <v>0</v>
      </c>
      <c r="DI104" s="92">
        <v>0</v>
      </c>
      <c r="DJ104" s="92">
        <v>0</v>
      </c>
      <c r="DK104" s="92">
        <v>0</v>
      </c>
      <c r="DL104" s="92">
        <v>0</v>
      </c>
      <c r="DM104" s="92">
        <v>0</v>
      </c>
      <c r="DN104" s="92">
        <v>0</v>
      </c>
      <c r="DO104" s="92">
        <v>0</v>
      </c>
      <c r="DP104" s="92">
        <v>0</v>
      </c>
      <c r="DQ104" s="92">
        <v>0</v>
      </c>
      <c r="DR104" s="92">
        <v>0</v>
      </c>
      <c r="DS104" s="92">
        <v>0</v>
      </c>
      <c r="DT104" s="92">
        <v>0</v>
      </c>
      <c r="DU104" s="92">
        <v>0</v>
      </c>
      <c r="DV104" s="92">
        <v>0</v>
      </c>
      <c r="DW104" s="92">
        <v>0</v>
      </c>
      <c r="DX104" s="92">
        <v>0</v>
      </c>
      <c r="DY104" s="92">
        <v>0</v>
      </c>
      <c r="DZ104" s="92">
        <v>351994.51500000001</v>
      </c>
      <c r="EA104" s="92">
        <v>21847.268100000001</v>
      </c>
      <c r="EB104" s="92">
        <v>521.24161500000002</v>
      </c>
      <c r="EC104" s="92">
        <v>1144.21875</v>
      </c>
      <c r="ED104" s="92">
        <v>480.09178200000002</v>
      </c>
      <c r="EE104" s="92">
        <v>1061.9192599999999</v>
      </c>
      <c r="EF104" s="92">
        <v>220.060215</v>
      </c>
      <c r="EG104" s="92">
        <v>331.08546999999999</v>
      </c>
      <c r="EH104" s="92">
        <v>0</v>
      </c>
      <c r="EI104" s="92">
        <v>1133.1493700000001</v>
      </c>
      <c r="EJ104" s="92">
        <v>28.596618400000001</v>
      </c>
      <c r="EK104" s="92">
        <v>11.998581100000001</v>
      </c>
      <c r="EL104" s="92">
        <v>390.55115499999999</v>
      </c>
      <c r="EM104" s="92">
        <v>47.594047600000003</v>
      </c>
      <c r="EN104" s="92">
        <v>12208.3331</v>
      </c>
      <c r="EO104" s="92">
        <v>656.53795200000002</v>
      </c>
      <c r="EP104" s="92">
        <v>369.26106399999998</v>
      </c>
      <c r="EQ104" s="92">
        <v>333.313446</v>
      </c>
      <c r="ER104" s="92">
        <v>0</v>
      </c>
      <c r="ES104" s="92">
        <v>1694.7615699999999</v>
      </c>
      <c r="ET104" s="92">
        <v>754.94842200000005</v>
      </c>
      <c r="EU104" s="92">
        <v>174.369214</v>
      </c>
      <c r="EV104" s="92">
        <v>457.71827000000002</v>
      </c>
      <c r="EW104" s="92">
        <v>0.20085509100000001</v>
      </c>
      <c r="EX104" s="92">
        <v>0</v>
      </c>
      <c r="EY104" s="92">
        <v>2481.5570400000001</v>
      </c>
      <c r="EZ104" s="92">
        <v>1860.01629</v>
      </c>
      <c r="FA104" s="92">
        <v>130.569007</v>
      </c>
      <c r="FB104" s="92">
        <v>0</v>
      </c>
      <c r="FC104" s="92">
        <v>0</v>
      </c>
      <c r="FD104" s="92">
        <v>0</v>
      </c>
      <c r="FE104" s="92">
        <v>0</v>
      </c>
      <c r="FF104" s="92">
        <v>0</v>
      </c>
      <c r="FG104" s="92">
        <v>0</v>
      </c>
      <c r="FH104" s="92">
        <v>13.357545500000001</v>
      </c>
      <c r="FI104" s="92">
        <v>154.922988</v>
      </c>
      <c r="FJ104" s="92">
        <v>0.157252421</v>
      </c>
      <c r="FK104" s="92">
        <v>0</v>
      </c>
      <c r="FL104" s="92">
        <v>0</v>
      </c>
      <c r="FM104" s="92">
        <v>0</v>
      </c>
      <c r="FN104" s="92">
        <v>18843.832999999999</v>
      </c>
      <c r="FO104" s="92">
        <v>0</v>
      </c>
      <c r="FP104" s="92">
        <v>0</v>
      </c>
      <c r="FQ104" s="92">
        <v>2.14464275E-3</v>
      </c>
      <c r="FR104" s="92">
        <v>0</v>
      </c>
      <c r="FS104" s="92">
        <v>0</v>
      </c>
      <c r="FT104" s="92">
        <v>0</v>
      </c>
      <c r="FU104" s="92">
        <v>0</v>
      </c>
      <c r="FV104" s="92">
        <v>0</v>
      </c>
      <c r="FW104" s="92">
        <v>0</v>
      </c>
      <c r="FX104" s="92">
        <v>0</v>
      </c>
      <c r="FY104" s="92">
        <v>0</v>
      </c>
      <c r="FZ104" s="92">
        <v>0</v>
      </c>
      <c r="GA104" s="92">
        <v>0</v>
      </c>
      <c r="GB104" s="92">
        <v>0</v>
      </c>
      <c r="GC104" s="92">
        <v>0</v>
      </c>
      <c r="GD104" s="92">
        <v>0</v>
      </c>
      <c r="GE104" s="92">
        <v>0</v>
      </c>
      <c r="GF104" s="92">
        <v>0</v>
      </c>
      <c r="GG104" s="92">
        <v>0</v>
      </c>
      <c r="GH104" s="92">
        <v>0</v>
      </c>
      <c r="GI104" s="92">
        <v>0</v>
      </c>
      <c r="GJ104" s="92">
        <v>0.83938892899999995</v>
      </c>
      <c r="GK104" s="92">
        <v>5.2098411099999999E-2</v>
      </c>
      <c r="GL104" s="92">
        <v>1.24298653E-3</v>
      </c>
      <c r="GM104" s="92">
        <v>2.7285781699999999E-3</v>
      </c>
      <c r="GN104" s="92">
        <v>1.14485797E-3</v>
      </c>
      <c r="GO104" s="92">
        <v>2.53232148E-3</v>
      </c>
      <c r="GP104" s="92">
        <v>5.2476984899999999E-4</v>
      </c>
      <c r="GQ104" s="92">
        <v>7.8952786599999995E-4</v>
      </c>
      <c r="GR104" s="92">
        <v>0</v>
      </c>
      <c r="GS104" s="92">
        <v>2.7021814100000002E-3</v>
      </c>
      <c r="GT104" s="92">
        <v>6.8193349300000005E-5</v>
      </c>
      <c r="GU104" s="92">
        <v>2.86125941E-5</v>
      </c>
      <c r="GV104" s="92">
        <v>9.3133359300000002E-4</v>
      </c>
      <c r="GW104" s="92">
        <v>1.1349585E-4</v>
      </c>
      <c r="GX104" s="92">
        <v>2.9112782100000002E-2</v>
      </c>
      <c r="GY104" s="92">
        <v>1.56562294E-3</v>
      </c>
      <c r="GZ104" s="92">
        <v>8.8056386200000003E-4</v>
      </c>
      <c r="HA104" s="92">
        <v>7.9484084299999999E-4</v>
      </c>
      <c r="HB104" s="92">
        <v>0</v>
      </c>
      <c r="HC104" s="92">
        <v>4.0414382600000003E-3</v>
      </c>
      <c r="HD104" s="92">
        <v>1.8002989300000001E-3</v>
      </c>
      <c r="HE104" s="92">
        <v>4.1581212699999998E-4</v>
      </c>
      <c r="HF104" s="92">
        <v>1.0915046500000001E-3</v>
      </c>
      <c r="HG104" s="92">
        <v>4.7897206499999998E-7</v>
      </c>
      <c r="HH104" s="92">
        <v>0</v>
      </c>
      <c r="HI104" s="92">
        <v>5.9176817299999998E-3</v>
      </c>
      <c r="HJ104" s="92">
        <v>4.4355153800000003E-3</v>
      </c>
      <c r="HK104" s="92">
        <v>3.1136331499999998E-4</v>
      </c>
      <c r="HL104" s="92">
        <v>0</v>
      </c>
      <c r="HM104" s="92">
        <v>0</v>
      </c>
      <c r="HN104" s="92">
        <v>0</v>
      </c>
      <c r="HO104" s="92">
        <v>0</v>
      </c>
      <c r="HP104" s="92">
        <v>0</v>
      </c>
      <c r="HQ104" s="92">
        <v>0</v>
      </c>
      <c r="HR104" s="92">
        <v>3.1853268499999999E-5</v>
      </c>
      <c r="HS104" s="92">
        <v>3.6943939699999998E-4</v>
      </c>
      <c r="HT104" s="92">
        <v>3.7499431399999998E-7</v>
      </c>
      <c r="HU104" s="92">
        <v>0</v>
      </c>
      <c r="HV104" s="92">
        <v>0</v>
      </c>
      <c r="HW104" s="92">
        <v>0</v>
      </c>
      <c r="HX104" s="92">
        <v>4.49362253E-2</v>
      </c>
      <c r="HY104" s="92">
        <v>0</v>
      </c>
      <c r="HZ104" s="92">
        <v>0</v>
      </c>
      <c r="IA104" s="92">
        <v>5.1142540699999999E-9</v>
      </c>
      <c r="IB104" s="92">
        <v>0</v>
      </c>
      <c r="IC104" s="92">
        <v>0</v>
      </c>
      <c r="ID104" s="92">
        <v>0</v>
      </c>
      <c r="IE104" s="92">
        <v>0</v>
      </c>
      <c r="IF104" s="92">
        <v>0</v>
      </c>
      <c r="IG104" s="92">
        <v>0</v>
      </c>
      <c r="IH104" s="92">
        <v>0</v>
      </c>
      <c r="II104" s="92">
        <v>0</v>
      </c>
      <c r="IJ104" s="92">
        <v>0</v>
      </c>
      <c r="IK104" s="92">
        <v>0</v>
      </c>
      <c r="IL104" s="92">
        <v>0</v>
      </c>
      <c r="IM104" s="92">
        <v>0</v>
      </c>
      <c r="IN104" s="92">
        <v>0</v>
      </c>
      <c r="IO104" s="92">
        <v>0</v>
      </c>
      <c r="IP104" s="92">
        <v>0</v>
      </c>
      <c r="IQ104" s="92">
        <v>0</v>
      </c>
      <c r="IR104" s="92">
        <v>0</v>
      </c>
      <c r="IS104" s="92">
        <v>0</v>
      </c>
      <c r="IT104" s="92">
        <v>20629.865000000002</v>
      </c>
      <c r="IU104" s="92">
        <v>419346.14899999998</v>
      </c>
      <c r="IV104" s="92">
        <v>194024.655</v>
      </c>
      <c r="IW104" s="92">
        <v>32</v>
      </c>
      <c r="IX104" s="92">
        <v>1</v>
      </c>
      <c r="IY104" s="92">
        <v>2.17578327E-2</v>
      </c>
      <c r="IZ104" s="92">
        <v>0.978242167</v>
      </c>
      <c r="JA104" s="92">
        <v>0</v>
      </c>
      <c r="JB104" s="92">
        <v>-70145.279200000004</v>
      </c>
      <c r="JC104" s="92">
        <v>-3450.8189600000001</v>
      </c>
      <c r="JD104" s="92">
        <v>-1447.08764</v>
      </c>
      <c r="JE104" s="92">
        <v>-40.345686700000002</v>
      </c>
      <c r="JF104" s="92">
        <v>-1.9848186800000001</v>
      </c>
      <c r="JG104" s="92">
        <v>1.7720999599999999E-3</v>
      </c>
      <c r="JH104" s="92">
        <v>3.6021723499999998E-2</v>
      </c>
      <c r="JI104" s="92">
        <v>20.3271397</v>
      </c>
      <c r="JJ104" s="92">
        <v>0</v>
      </c>
      <c r="JK104" s="92">
        <v>0</v>
      </c>
      <c r="JL104" s="92">
        <v>0</v>
      </c>
      <c r="JM104" s="92">
        <v>0</v>
      </c>
      <c r="JN104" s="92">
        <v>0</v>
      </c>
      <c r="JO104" s="92">
        <v>0</v>
      </c>
      <c r="JP104" s="92">
        <v>0</v>
      </c>
      <c r="JQ104" s="92">
        <v>0</v>
      </c>
      <c r="JR104" s="92">
        <v>0</v>
      </c>
      <c r="JS104" s="92">
        <v>0</v>
      </c>
      <c r="JT104" s="92">
        <v>0</v>
      </c>
      <c r="JU104" s="92">
        <v>0</v>
      </c>
      <c r="JV104" s="92">
        <v>0</v>
      </c>
      <c r="JW104" s="92">
        <v>0</v>
      </c>
      <c r="JX104" s="92">
        <v>0</v>
      </c>
      <c r="JY104" s="92">
        <v>0</v>
      </c>
      <c r="JZ104" s="92">
        <v>0</v>
      </c>
      <c r="KA104" s="92">
        <v>0</v>
      </c>
      <c r="KB104" s="92">
        <v>0</v>
      </c>
      <c r="KC104" s="92">
        <v>0</v>
      </c>
      <c r="KD104" s="92">
        <v>0</v>
      </c>
      <c r="KE104" s="92">
        <v>0</v>
      </c>
      <c r="KF104" s="92">
        <v>0</v>
      </c>
      <c r="KG104" s="92">
        <v>0</v>
      </c>
      <c r="KH104" s="92">
        <v>0</v>
      </c>
      <c r="KI104" s="92">
        <v>0</v>
      </c>
      <c r="KJ104" s="92">
        <v>0</v>
      </c>
      <c r="KK104" s="92">
        <v>0</v>
      </c>
      <c r="KL104" s="92">
        <v>0</v>
      </c>
      <c r="KM104" s="92">
        <v>0</v>
      </c>
      <c r="KN104" s="92">
        <v>0</v>
      </c>
      <c r="KO104" s="92">
        <v>0</v>
      </c>
      <c r="KP104" s="92">
        <v>0</v>
      </c>
      <c r="KQ104" s="92">
        <v>0</v>
      </c>
      <c r="KR104" s="92">
        <v>0</v>
      </c>
      <c r="KS104" s="92">
        <v>0</v>
      </c>
      <c r="KT104" s="92">
        <v>0</v>
      </c>
      <c r="KU104" s="92">
        <v>0</v>
      </c>
      <c r="KV104" s="92">
        <v>0</v>
      </c>
      <c r="KW104" s="92">
        <v>0</v>
      </c>
      <c r="KX104" s="92">
        <v>0</v>
      </c>
      <c r="KY104" s="92">
        <v>0</v>
      </c>
      <c r="KZ104" s="92">
        <v>0</v>
      </c>
      <c r="LA104" s="92">
        <v>0</v>
      </c>
      <c r="LB104" s="92">
        <v>0</v>
      </c>
      <c r="LC104" s="92">
        <v>7.7378999100000003</v>
      </c>
      <c r="LD104" s="92">
        <v>0.19106458600000001</v>
      </c>
      <c r="LE104" s="92">
        <v>8.0166959300000007E-2</v>
      </c>
      <c r="LF104" s="92">
        <v>3.2024642999999999</v>
      </c>
      <c r="LG104" s="92">
        <v>0.390264467</v>
      </c>
      <c r="LH104" s="92">
        <v>81.992866699999993</v>
      </c>
      <c r="LI104" s="92">
        <v>0</v>
      </c>
      <c r="LJ104" s="92">
        <v>125.474424</v>
      </c>
      <c r="LK104" s="92">
        <v>73.253176100000005</v>
      </c>
      <c r="LL104" s="92">
        <v>21.686037599999999</v>
      </c>
      <c r="LM104" s="92">
        <v>2.4095597299999998</v>
      </c>
      <c r="LN104" s="92">
        <v>33.946670500000003</v>
      </c>
      <c r="LO104" s="92">
        <v>4.5256262700000001</v>
      </c>
      <c r="LP104" s="92">
        <v>0</v>
      </c>
      <c r="LQ104" s="92">
        <v>3.11883102</v>
      </c>
      <c r="LR104" s="92">
        <v>0</v>
      </c>
      <c r="LS104" s="92">
        <v>0</v>
      </c>
      <c r="LT104" s="92">
        <v>0</v>
      </c>
      <c r="LU104" s="92">
        <v>0</v>
      </c>
      <c r="LV104" s="92">
        <v>0</v>
      </c>
      <c r="LW104" s="92">
        <v>0</v>
      </c>
      <c r="LX104" s="92">
        <v>0</v>
      </c>
      <c r="LY104" s="92">
        <v>0</v>
      </c>
      <c r="LZ104" s="92">
        <v>0</v>
      </c>
      <c r="MA104" s="92">
        <v>0</v>
      </c>
      <c r="MB104" s="92">
        <v>0</v>
      </c>
      <c r="MC104" s="92">
        <v>0</v>
      </c>
      <c r="MD104" s="92">
        <v>0</v>
      </c>
      <c r="ME104" s="92">
        <v>0</v>
      </c>
      <c r="MF104" s="92">
        <v>0</v>
      </c>
      <c r="MG104" s="92">
        <v>0</v>
      </c>
      <c r="MH104" s="92">
        <v>0</v>
      </c>
      <c r="MI104" s="92">
        <v>0</v>
      </c>
      <c r="MJ104" s="92">
        <v>0</v>
      </c>
      <c r="MK104" s="92">
        <v>0</v>
      </c>
      <c r="ML104" s="92">
        <v>0</v>
      </c>
      <c r="MM104" s="92">
        <v>0</v>
      </c>
      <c r="MN104" s="92">
        <v>0</v>
      </c>
      <c r="MO104" s="92">
        <v>0</v>
      </c>
      <c r="MP104" s="92">
        <v>0</v>
      </c>
      <c r="MQ104" s="92">
        <v>0</v>
      </c>
      <c r="MR104" s="92">
        <v>0</v>
      </c>
      <c r="MS104" s="92">
        <v>0</v>
      </c>
      <c r="MT104" s="92">
        <v>0</v>
      </c>
      <c r="MU104" s="92">
        <v>0</v>
      </c>
      <c r="MV104" s="92">
        <v>0</v>
      </c>
      <c r="MW104" s="92">
        <v>0</v>
      </c>
      <c r="MX104" s="92">
        <v>0</v>
      </c>
      <c r="MY104" s="92">
        <v>0</v>
      </c>
      <c r="MZ104" s="92">
        <v>0</v>
      </c>
      <c r="NA104" s="92">
        <v>0</v>
      </c>
      <c r="NB104" s="92">
        <v>0</v>
      </c>
      <c r="NC104" s="92">
        <v>0</v>
      </c>
      <c r="ND104" s="92">
        <v>0</v>
      </c>
      <c r="NE104" s="92">
        <v>0</v>
      </c>
      <c r="NF104" s="92">
        <v>0</v>
      </c>
      <c r="NG104" s="92">
        <v>0</v>
      </c>
      <c r="NH104" s="92">
        <v>0</v>
      </c>
      <c r="NI104" s="92">
        <v>0</v>
      </c>
      <c r="NJ104" s="92">
        <v>0</v>
      </c>
      <c r="NK104" s="92">
        <v>0</v>
      </c>
      <c r="NL104" s="92">
        <v>0</v>
      </c>
      <c r="NM104" s="92">
        <v>2.1613699E-2</v>
      </c>
      <c r="NN104" s="92">
        <v>5.3368646699999999E-4</v>
      </c>
      <c r="NO104" s="92">
        <v>2.23924392E-4</v>
      </c>
      <c r="NP104" s="92">
        <v>8.9452048200000002E-3</v>
      </c>
      <c r="NQ104" s="92">
        <v>1.09009665E-3</v>
      </c>
      <c r="NR104" s="92">
        <v>0.22902456299999999</v>
      </c>
      <c r="NS104" s="92">
        <v>0</v>
      </c>
      <c r="NT104" s="92">
        <v>0.35047835700000002</v>
      </c>
      <c r="NU104" s="92">
        <v>0.20461263599999999</v>
      </c>
      <c r="NV104" s="92">
        <v>6.0573992299999997E-2</v>
      </c>
      <c r="NW104" s="92">
        <v>6.7304435900000003E-3</v>
      </c>
      <c r="NX104" s="92">
        <v>9.4820704300000003E-2</v>
      </c>
      <c r="NY104" s="92">
        <v>1.26410945E-2</v>
      </c>
      <c r="NZ104" s="92">
        <v>0</v>
      </c>
      <c r="OA104" s="92">
        <v>8.7115982099999992E-3</v>
      </c>
      <c r="OB104" s="92">
        <v>0</v>
      </c>
      <c r="OC104" s="92">
        <v>0</v>
      </c>
      <c r="OD104" s="92">
        <v>0</v>
      </c>
      <c r="OE104" s="92">
        <v>0</v>
      </c>
      <c r="OF104" s="92">
        <v>0</v>
      </c>
      <c r="OG104" s="92">
        <v>0</v>
      </c>
      <c r="OH104" s="92">
        <v>0</v>
      </c>
      <c r="OI104" s="92">
        <v>0</v>
      </c>
      <c r="OJ104" s="92">
        <v>0</v>
      </c>
      <c r="OK104" s="92">
        <v>0</v>
      </c>
      <c r="OL104" s="92">
        <v>0</v>
      </c>
      <c r="OM104" s="92">
        <v>0</v>
      </c>
      <c r="ON104" s="92">
        <v>0</v>
      </c>
      <c r="OO104" s="92">
        <v>0</v>
      </c>
      <c r="OP104" s="92">
        <v>0</v>
      </c>
      <c r="OQ104" s="92">
        <v>0</v>
      </c>
      <c r="OR104" s="92">
        <v>0</v>
      </c>
      <c r="OS104" s="92">
        <v>0</v>
      </c>
      <c r="OT104" s="92">
        <v>0</v>
      </c>
      <c r="OU104" s="92">
        <v>0</v>
      </c>
      <c r="OV104" s="92">
        <v>0</v>
      </c>
      <c r="OW104" s="92">
        <v>0</v>
      </c>
      <c r="OX104" s="92">
        <v>0</v>
      </c>
      <c r="OY104" s="92">
        <v>0</v>
      </c>
      <c r="OZ104" s="92">
        <v>0</v>
      </c>
      <c r="PA104" s="92">
        <v>0</v>
      </c>
      <c r="PB104" s="92">
        <v>0</v>
      </c>
      <c r="PC104" s="92">
        <v>0</v>
      </c>
      <c r="PD104" s="92">
        <v>0</v>
      </c>
      <c r="PE104" s="92">
        <v>0</v>
      </c>
      <c r="PF104" s="92">
        <v>0</v>
      </c>
      <c r="PG104" s="92">
        <v>0</v>
      </c>
      <c r="PH104" s="92">
        <v>0</v>
      </c>
      <c r="PI104" s="92">
        <v>0</v>
      </c>
      <c r="PJ104" s="92">
        <v>0</v>
      </c>
      <c r="PK104" s="92">
        <v>0</v>
      </c>
      <c r="PL104" s="92">
        <v>0</v>
      </c>
      <c r="PM104" s="92">
        <v>0</v>
      </c>
      <c r="PN104" s="92">
        <v>0</v>
      </c>
      <c r="PO104" s="92">
        <v>0</v>
      </c>
      <c r="PP104" s="92">
        <v>0</v>
      </c>
      <c r="PQ104" s="92">
        <v>0</v>
      </c>
      <c r="PR104" s="92">
        <v>0</v>
      </c>
      <c r="PS104" s="92">
        <v>0</v>
      </c>
      <c r="PT104" s="92">
        <v>0</v>
      </c>
      <c r="PU104" s="92">
        <v>0</v>
      </c>
      <c r="PV104" s="92">
        <v>0</v>
      </c>
      <c r="PW104" s="92">
        <v>1254.64166</v>
      </c>
      <c r="PX104" s="92">
        <v>30.979670599999999</v>
      </c>
      <c r="PY104" s="92">
        <v>12.9984632</v>
      </c>
      <c r="PZ104" s="92">
        <v>423.09997600000003</v>
      </c>
      <c r="QA104" s="92">
        <v>51.560570599999998</v>
      </c>
      <c r="QB104" s="92">
        <v>12475.191699999999</v>
      </c>
      <c r="QC104" s="92">
        <v>0</v>
      </c>
      <c r="QD104" s="92">
        <v>2865.78566</v>
      </c>
      <c r="QE104" s="92">
        <v>4107.8476600000004</v>
      </c>
      <c r="QF104" s="92">
        <v>520.80320400000005</v>
      </c>
      <c r="QG104" s="92">
        <v>57.8670227</v>
      </c>
      <c r="QH104" s="92">
        <v>835.984286</v>
      </c>
      <c r="QI104" s="92">
        <v>107.802228</v>
      </c>
      <c r="QJ104" s="92">
        <v>0</v>
      </c>
      <c r="QK104" s="92">
        <v>468.23446799999999</v>
      </c>
      <c r="QL104" s="92">
        <v>0</v>
      </c>
      <c r="QM104" s="92">
        <v>0</v>
      </c>
      <c r="QN104" s="92">
        <v>0</v>
      </c>
      <c r="QO104" s="92">
        <v>0</v>
      </c>
      <c r="QP104" s="92">
        <v>0</v>
      </c>
      <c r="QQ104" s="92">
        <v>0</v>
      </c>
      <c r="QR104" s="92">
        <v>0</v>
      </c>
      <c r="QS104" s="92">
        <v>0</v>
      </c>
      <c r="QT104" s="92">
        <v>0</v>
      </c>
      <c r="QU104" s="92">
        <v>0</v>
      </c>
      <c r="QV104" s="92">
        <v>0</v>
      </c>
      <c r="QW104" s="92">
        <v>0</v>
      </c>
      <c r="QX104" s="92">
        <v>0</v>
      </c>
      <c r="QY104" s="92">
        <v>0</v>
      </c>
      <c r="QZ104" s="92">
        <v>0</v>
      </c>
      <c r="RA104" s="92">
        <v>0</v>
      </c>
      <c r="RB104" s="92">
        <v>0</v>
      </c>
      <c r="RC104" s="92">
        <v>0</v>
      </c>
      <c r="RD104" s="92">
        <v>0</v>
      </c>
      <c r="RE104" s="92">
        <v>0</v>
      </c>
      <c r="RF104" s="92">
        <v>0</v>
      </c>
      <c r="RG104" s="92">
        <v>0</v>
      </c>
      <c r="RH104" s="92">
        <v>0</v>
      </c>
      <c r="RI104" s="92">
        <v>0</v>
      </c>
      <c r="RJ104" s="92">
        <v>0</v>
      </c>
      <c r="RK104" s="92">
        <v>0</v>
      </c>
      <c r="RL104" s="92">
        <v>0</v>
      </c>
      <c r="RM104" s="92">
        <v>0</v>
      </c>
      <c r="RN104" s="92">
        <v>0</v>
      </c>
      <c r="RO104" s="92">
        <v>0</v>
      </c>
      <c r="RP104" s="92">
        <v>0</v>
      </c>
      <c r="RQ104" s="92">
        <v>0</v>
      </c>
      <c r="RR104" s="92">
        <v>0</v>
      </c>
      <c r="RS104" s="92">
        <v>0</v>
      </c>
      <c r="RT104" s="92">
        <v>0</v>
      </c>
      <c r="RU104" s="92">
        <v>0</v>
      </c>
      <c r="RV104" s="92">
        <v>0</v>
      </c>
      <c r="RW104" s="92">
        <v>0</v>
      </c>
      <c r="RX104" s="92">
        <v>0</v>
      </c>
      <c r="RY104" s="92">
        <v>0</v>
      </c>
      <c r="RZ104" s="92">
        <v>0</v>
      </c>
      <c r="SA104" s="92">
        <v>0</v>
      </c>
      <c r="SB104" s="92">
        <v>0</v>
      </c>
      <c r="SC104" s="92">
        <v>0</v>
      </c>
      <c r="SD104" s="92">
        <v>0</v>
      </c>
      <c r="SE104" s="92">
        <v>0</v>
      </c>
      <c r="SF104" s="92">
        <v>0</v>
      </c>
      <c r="SG104" s="92">
        <v>5.4049569499999998E-2</v>
      </c>
      <c r="SH104" s="92">
        <v>1.3345945000000001E-3</v>
      </c>
      <c r="SI104" s="92">
        <v>5.5996971899999995E-4</v>
      </c>
      <c r="SJ104" s="92">
        <v>1.82270143E-2</v>
      </c>
      <c r="SK104" s="92">
        <v>2.2212132200000001E-3</v>
      </c>
      <c r="SL104" s="92">
        <v>0.53742734800000003</v>
      </c>
      <c r="SM104" s="92">
        <v>0</v>
      </c>
      <c r="SN104" s="92">
        <v>0.123457148</v>
      </c>
      <c r="SO104" s="92">
        <v>0.17696478900000001</v>
      </c>
      <c r="SP104" s="92">
        <v>2.2436038799999999E-2</v>
      </c>
      <c r="SQ104" s="92">
        <v>2.4928932E-3</v>
      </c>
      <c r="SR104" s="92">
        <v>3.6013941000000001E-2</v>
      </c>
      <c r="SS104" s="92">
        <v>4.6440861899999996E-3</v>
      </c>
      <c r="ST104" s="92">
        <v>0</v>
      </c>
      <c r="SU104" s="92">
        <v>2.01713941E-2</v>
      </c>
      <c r="SV104" s="92">
        <v>0</v>
      </c>
      <c r="SW104" s="92">
        <v>0</v>
      </c>
      <c r="SX104" s="92">
        <v>0</v>
      </c>
      <c r="SY104" s="92">
        <v>358.009052</v>
      </c>
      <c r="SZ104" s="92">
        <v>23212.796600000001</v>
      </c>
      <c r="TA104" s="92">
        <v>279.26527499999997</v>
      </c>
      <c r="TB104" s="92">
        <v>32</v>
      </c>
      <c r="TC104" s="92">
        <v>1</v>
      </c>
      <c r="TD104" s="92">
        <v>0</v>
      </c>
      <c r="TE104" s="92">
        <v>0</v>
      </c>
      <c r="TF104" s="92">
        <v>1</v>
      </c>
      <c r="TG104" s="92">
        <v>-74959.929999999993</v>
      </c>
      <c r="TH104" s="92">
        <v>-1156.1008400000001</v>
      </c>
      <c r="TI104" s="92">
        <v>-26.836333499999999</v>
      </c>
      <c r="TJ104" s="92">
        <v>-103.49337800000001</v>
      </c>
      <c r="TK104" s="92">
        <v>-1.5961698600000001</v>
      </c>
      <c r="TL104" s="92">
        <v>2.1366127799999999E-2</v>
      </c>
      <c r="TM104" s="92">
        <v>1.3853492599999999</v>
      </c>
      <c r="TN104" s="92">
        <v>64.838574399999999</v>
      </c>
      <c r="TO104" s="92">
        <v>0</v>
      </c>
      <c r="TP104" s="92">
        <v>0.23231327700000001</v>
      </c>
      <c r="TQ104" s="92">
        <v>-1717323806.8399999</v>
      </c>
      <c r="TR104" s="92">
        <v>0.60832631666666703</v>
      </c>
      <c r="TS104" s="92">
        <v>5.6834491388888901E-3</v>
      </c>
      <c r="TT104" s="92">
        <v>1.9947544222222199E-3</v>
      </c>
      <c r="TU104" s="92">
        <v>4.7635815277777796E-18</v>
      </c>
      <c r="TV104" s="92">
        <v>1.0456915083333301E-17</v>
      </c>
      <c r="TW104" s="92">
        <v>4.3875168055555599E-18</v>
      </c>
      <c r="TX104" s="92">
        <v>6.27273436111112E-14</v>
      </c>
      <c r="TY104" s="92">
        <v>1.2998909888888899E-14</v>
      </c>
      <c r="TZ104" s="92">
        <v>4.2316935277777797E-14</v>
      </c>
      <c r="UA104" s="92">
        <v>0</v>
      </c>
      <c r="UB104" s="92">
        <v>1.1506357555555601E-17</v>
      </c>
      <c r="UC104" s="92">
        <v>2.90379119444445E-19</v>
      </c>
      <c r="UD104" s="92">
        <v>1.2183739305555601E-19</v>
      </c>
      <c r="UE104" s="92">
        <v>2.6215554638888899E-14</v>
      </c>
      <c r="UF104" s="92">
        <v>3.1947270833333399E-15</v>
      </c>
      <c r="UG104" s="92">
        <v>1.1157088833333301E-16</v>
      </c>
      <c r="UH104" s="92">
        <v>3.21405738888889E-11</v>
      </c>
      <c r="UI104" s="92">
        <v>2.45286896944445E-9</v>
      </c>
      <c r="UJ104" s="92">
        <v>6.6679015277777798E-6</v>
      </c>
      <c r="UK104" s="92">
        <v>0</v>
      </c>
      <c r="UL104" s="92">
        <v>1.1354060999999999E-9</v>
      </c>
      <c r="UM104" s="92">
        <v>2.22192462222222E-15</v>
      </c>
      <c r="UN104" s="92">
        <v>3.38726697222223E-12</v>
      </c>
      <c r="UO104" s="92">
        <v>6.6589359722222296E-13</v>
      </c>
      <c r="UP104" s="92">
        <v>6.4309491111111206E-8</v>
      </c>
      <c r="UQ104" s="92">
        <v>0</v>
      </c>
      <c r="UR104" s="92">
        <v>0</v>
      </c>
      <c r="US104" s="92">
        <v>0</v>
      </c>
      <c r="UT104" s="92">
        <v>0</v>
      </c>
      <c r="UU104" s="92">
        <v>0</v>
      </c>
      <c r="UV104" s="92">
        <v>0</v>
      </c>
      <c r="UW104" s="92">
        <v>0</v>
      </c>
      <c r="UX104" s="92">
        <v>0</v>
      </c>
      <c r="UY104" s="92">
        <v>0</v>
      </c>
      <c r="UZ104" s="92">
        <v>0</v>
      </c>
      <c r="VA104" s="92">
        <v>6.5937295555555605E-16</v>
      </c>
      <c r="VB104" s="92">
        <v>1.3432584805555599E-3</v>
      </c>
      <c r="VC104" s="92">
        <v>1.5583127250000001E-6</v>
      </c>
      <c r="VD104" s="92">
        <v>0</v>
      </c>
      <c r="VE104" s="92">
        <v>0</v>
      </c>
      <c r="VF104" s="92">
        <v>0</v>
      </c>
      <c r="VG104" s="92">
        <v>0.115653896111111</v>
      </c>
      <c r="VH104" s="92">
        <v>0</v>
      </c>
      <c r="VI104" s="92">
        <v>0</v>
      </c>
      <c r="VJ104" s="92">
        <v>8.5304874166666702E-10</v>
      </c>
      <c r="VK104" s="92">
        <v>0</v>
      </c>
      <c r="VL104" s="92">
        <v>0</v>
      </c>
      <c r="VM104" s="92">
        <v>0</v>
      </c>
      <c r="VN104" s="92">
        <v>0</v>
      </c>
      <c r="VO104" s="92">
        <v>0</v>
      </c>
      <c r="VP104" s="92">
        <v>0</v>
      </c>
      <c r="VQ104" s="92">
        <v>0</v>
      </c>
      <c r="VR104" s="92">
        <v>0</v>
      </c>
      <c r="VS104" s="92">
        <v>0</v>
      </c>
      <c r="VT104" s="92">
        <v>0</v>
      </c>
      <c r="VU104" s="92">
        <v>0</v>
      </c>
      <c r="VV104" s="92">
        <v>0</v>
      </c>
      <c r="VW104" s="92">
        <v>0</v>
      </c>
      <c r="VX104" s="92">
        <v>0</v>
      </c>
      <c r="VY104" s="92">
        <v>0</v>
      </c>
      <c r="VZ104" s="92">
        <v>0</v>
      </c>
      <c r="WA104" s="92">
        <v>0</v>
      </c>
      <c r="WB104" s="92">
        <v>0</v>
      </c>
      <c r="WC104" s="92">
        <v>0.257110511111111</v>
      </c>
    </row>
    <row r="105" spans="2:601" ht="13.5" customHeight="1">
      <c r="B105" s="851" t="s">
        <v>2796</v>
      </c>
      <c r="C105" s="92">
        <v>0</v>
      </c>
      <c r="D105" s="92">
        <v>442558.94400000002</v>
      </c>
      <c r="E105" s="92">
        <v>-1470.9867200000001</v>
      </c>
      <c r="F105" s="92">
        <v>19533.709699999999</v>
      </c>
      <c r="G105" s="92">
        <v>43.7269717</v>
      </c>
      <c r="H105" s="92">
        <v>144.66261299999999</v>
      </c>
      <c r="I105" s="92">
        <v>6.3512071600000004</v>
      </c>
      <c r="J105" s="92">
        <v>2.66484217</v>
      </c>
      <c r="K105" s="92">
        <v>96.894048499999997</v>
      </c>
      <c r="L105" s="92">
        <v>12.9715405</v>
      </c>
      <c r="M105" s="92">
        <v>0.96723748899999995</v>
      </c>
      <c r="N105" s="92">
        <v>0</v>
      </c>
      <c r="O105" s="92">
        <v>6.9886061000000002</v>
      </c>
      <c r="P105" s="92">
        <v>0.176367307</v>
      </c>
      <c r="Q105" s="92">
        <v>7.4000268499999994E-2</v>
      </c>
      <c r="R105" s="92">
        <v>2.9561203800000002</v>
      </c>
      <c r="S105" s="92">
        <v>0.360244061</v>
      </c>
      <c r="T105" s="92">
        <v>67.764710699999995</v>
      </c>
      <c r="U105" s="92">
        <v>4.3150782799999998</v>
      </c>
      <c r="V105" s="92">
        <v>2.9280870999999999</v>
      </c>
      <c r="W105" s="92">
        <v>3.4689233800000001</v>
      </c>
      <c r="X105" s="92">
        <v>0</v>
      </c>
      <c r="Y105" s="92">
        <v>18.8142028</v>
      </c>
      <c r="Z105" s="92">
        <v>0.50483182599999998</v>
      </c>
      <c r="AA105" s="92">
        <v>0.18673935</v>
      </c>
      <c r="AB105" s="92">
        <v>0.36238645800000002</v>
      </c>
      <c r="AC105" s="92">
        <v>1.1793804200000001E-2</v>
      </c>
      <c r="AD105" s="92">
        <v>0</v>
      </c>
      <c r="AE105" s="92">
        <v>18.779671400000002</v>
      </c>
      <c r="AF105" s="92">
        <v>24.130007899999999</v>
      </c>
      <c r="AG105" s="92">
        <v>1.07212767</v>
      </c>
      <c r="AH105" s="92">
        <v>0</v>
      </c>
      <c r="AI105" s="92">
        <v>0</v>
      </c>
      <c r="AJ105" s="92">
        <v>0</v>
      </c>
      <c r="AK105" s="92">
        <v>0</v>
      </c>
      <c r="AL105" s="92">
        <v>0</v>
      </c>
      <c r="AM105" s="92">
        <v>0</v>
      </c>
      <c r="AN105" s="92">
        <v>4.7288911000000003E-2</v>
      </c>
      <c r="AO105" s="92">
        <v>2.8221043400000001E-3</v>
      </c>
      <c r="AP105" s="92">
        <v>5.6134554299999999E-3</v>
      </c>
      <c r="AQ105" s="92">
        <v>0</v>
      </c>
      <c r="AR105" s="92">
        <v>0</v>
      </c>
      <c r="AS105" s="92">
        <v>0</v>
      </c>
      <c r="AT105" s="92">
        <v>1.1853339300000001</v>
      </c>
      <c r="AU105" s="92">
        <v>0</v>
      </c>
      <c r="AV105" s="92">
        <v>0</v>
      </c>
      <c r="AW105" s="92">
        <v>3.3476148300000002E-5</v>
      </c>
      <c r="AX105" s="92">
        <v>0</v>
      </c>
      <c r="AY105" s="92">
        <v>0</v>
      </c>
      <c r="AZ105" s="92">
        <v>0</v>
      </c>
      <c r="BA105" s="92">
        <v>0</v>
      </c>
      <c r="BB105" s="92">
        <v>0</v>
      </c>
      <c r="BC105" s="92">
        <v>0</v>
      </c>
      <c r="BD105" s="92">
        <v>0</v>
      </c>
      <c r="BE105" s="92">
        <v>0</v>
      </c>
      <c r="BF105" s="92">
        <v>0</v>
      </c>
      <c r="BG105" s="92">
        <v>0</v>
      </c>
      <c r="BH105" s="92">
        <v>0</v>
      </c>
      <c r="BI105" s="92">
        <v>0</v>
      </c>
      <c r="BJ105" s="92">
        <v>0</v>
      </c>
      <c r="BK105" s="92">
        <v>0</v>
      </c>
      <c r="BL105" s="92">
        <v>0</v>
      </c>
      <c r="BM105" s="92">
        <v>0</v>
      </c>
      <c r="BN105" s="92">
        <v>0</v>
      </c>
      <c r="BO105" s="92">
        <v>0</v>
      </c>
      <c r="BP105" s="92">
        <v>0.97687679900000002</v>
      </c>
      <c r="BQ105" s="92">
        <v>2.1867768500000002E-3</v>
      </c>
      <c r="BR105" s="92">
        <v>7.2345474799999998E-3</v>
      </c>
      <c r="BS105" s="92">
        <v>3.1762256200000002E-4</v>
      </c>
      <c r="BT105" s="92">
        <v>1.3326820800000001E-4</v>
      </c>
      <c r="BU105" s="92">
        <v>4.8456514100000004E-3</v>
      </c>
      <c r="BV105" s="92">
        <v>6.48704067E-4</v>
      </c>
      <c r="BW105" s="92">
        <v>4.83713476E-5</v>
      </c>
      <c r="BX105" s="92">
        <v>0</v>
      </c>
      <c r="BY105" s="92">
        <v>3.4949875099999999E-4</v>
      </c>
      <c r="BZ105" s="92">
        <v>8.8200926800000002E-6</v>
      </c>
      <c r="CA105" s="92">
        <v>3.7007381899999998E-6</v>
      </c>
      <c r="CB105" s="92">
        <v>1.47834971E-4</v>
      </c>
      <c r="CC105" s="92">
        <v>1.8015731300000001E-5</v>
      </c>
      <c r="CD105" s="92">
        <v>3.3888992199999999E-3</v>
      </c>
      <c r="CE105" s="92">
        <v>2.1579617600000001E-4</v>
      </c>
      <c r="CF105" s="92">
        <v>1.4643303299999999E-4</v>
      </c>
      <c r="CG105" s="92">
        <v>1.7348014399999999E-4</v>
      </c>
      <c r="CH105" s="92">
        <v>0</v>
      </c>
      <c r="CI105" s="92">
        <v>9.4089440900000005E-4</v>
      </c>
      <c r="CJ105" s="92">
        <v>2.5246535600000002E-5</v>
      </c>
      <c r="CK105" s="92">
        <v>9.3387964199999996E-6</v>
      </c>
      <c r="CL105" s="92">
        <v>1.8122872100000001E-5</v>
      </c>
      <c r="CM105" s="92">
        <v>5.8980572099999995E-7</v>
      </c>
      <c r="CN105" s="92">
        <v>0</v>
      </c>
      <c r="CO105" s="92">
        <v>9.3916749700000005E-4</v>
      </c>
      <c r="CP105" s="92">
        <v>1.2067367200000001E-3</v>
      </c>
      <c r="CQ105" s="92">
        <v>5.3616883799999998E-5</v>
      </c>
      <c r="CR105" s="92">
        <v>0</v>
      </c>
      <c r="CS105" s="92">
        <v>0</v>
      </c>
      <c r="CT105" s="92">
        <v>0</v>
      </c>
      <c r="CU105" s="92">
        <v>0</v>
      </c>
      <c r="CV105" s="92">
        <v>0</v>
      </c>
      <c r="CW105" s="92">
        <v>0</v>
      </c>
      <c r="CX105" s="92">
        <v>2.3649086999999998E-6</v>
      </c>
      <c r="CY105" s="92">
        <v>1.4113285700000001E-7</v>
      </c>
      <c r="CZ105" s="92">
        <v>2.8072774999999999E-7</v>
      </c>
      <c r="DA105" s="92">
        <v>0</v>
      </c>
      <c r="DB105" s="92">
        <v>0</v>
      </c>
      <c r="DC105" s="92">
        <v>0</v>
      </c>
      <c r="DD105" s="92">
        <v>5.9278305799999998E-5</v>
      </c>
      <c r="DE105" s="92">
        <v>0</v>
      </c>
      <c r="DF105" s="92">
        <v>0</v>
      </c>
      <c r="DG105" s="92">
        <v>1.67413528E-9</v>
      </c>
      <c r="DH105" s="92">
        <v>0</v>
      </c>
      <c r="DI105" s="92">
        <v>0</v>
      </c>
      <c r="DJ105" s="92">
        <v>0</v>
      </c>
      <c r="DK105" s="92">
        <v>0</v>
      </c>
      <c r="DL105" s="92">
        <v>0</v>
      </c>
      <c r="DM105" s="92">
        <v>0</v>
      </c>
      <c r="DN105" s="92">
        <v>0</v>
      </c>
      <c r="DO105" s="92">
        <v>0</v>
      </c>
      <c r="DP105" s="92">
        <v>0</v>
      </c>
      <c r="DQ105" s="92">
        <v>0</v>
      </c>
      <c r="DR105" s="92">
        <v>0</v>
      </c>
      <c r="DS105" s="92">
        <v>0</v>
      </c>
      <c r="DT105" s="92">
        <v>0</v>
      </c>
      <c r="DU105" s="92">
        <v>0</v>
      </c>
      <c r="DV105" s="92">
        <v>0</v>
      </c>
      <c r="DW105" s="92">
        <v>0</v>
      </c>
      <c r="DX105" s="92">
        <v>0</v>
      </c>
      <c r="DY105" s="92">
        <v>0</v>
      </c>
      <c r="DZ105" s="92">
        <v>351905.25</v>
      </c>
      <c r="EA105" s="92">
        <v>2014.4596100000001</v>
      </c>
      <c r="EB105" s="92">
        <v>26062.080699999999</v>
      </c>
      <c r="EC105" s="92">
        <v>1144.21875</v>
      </c>
      <c r="ED105" s="92">
        <v>480.09178200000002</v>
      </c>
      <c r="EE105" s="92">
        <v>14546.8392</v>
      </c>
      <c r="EF105" s="92">
        <v>1947.43553</v>
      </c>
      <c r="EG105" s="92">
        <v>331.08546999999999</v>
      </c>
      <c r="EH105" s="92">
        <v>0</v>
      </c>
      <c r="EI105" s="92">
        <v>1133.1493700000001</v>
      </c>
      <c r="EJ105" s="92">
        <v>28.596618400000001</v>
      </c>
      <c r="EK105" s="92">
        <v>11.998581100000001</v>
      </c>
      <c r="EL105" s="92">
        <v>390.55115499999999</v>
      </c>
      <c r="EM105" s="92">
        <v>47.594047600000003</v>
      </c>
      <c r="EN105" s="92">
        <v>12208.3331</v>
      </c>
      <c r="EO105" s="92">
        <v>656.53795200000002</v>
      </c>
      <c r="EP105" s="92">
        <v>369.26106399999998</v>
      </c>
      <c r="EQ105" s="92">
        <v>333.313446</v>
      </c>
      <c r="ER105" s="92">
        <v>0</v>
      </c>
      <c r="ES105" s="92">
        <v>1694.7615699999999</v>
      </c>
      <c r="ET105" s="92">
        <v>76.808789200000007</v>
      </c>
      <c r="EU105" s="92">
        <v>17.1977081</v>
      </c>
      <c r="EV105" s="92">
        <v>42.793941400000001</v>
      </c>
      <c r="EW105" s="92">
        <v>0.20085509100000001</v>
      </c>
      <c r="EX105" s="92">
        <v>0</v>
      </c>
      <c r="EY105" s="92">
        <v>2481.5570400000001</v>
      </c>
      <c r="EZ105" s="92">
        <v>1860.01629</v>
      </c>
      <c r="FA105" s="92">
        <v>141.58121299999999</v>
      </c>
      <c r="FB105" s="92">
        <v>0</v>
      </c>
      <c r="FC105" s="92">
        <v>0</v>
      </c>
      <c r="FD105" s="92">
        <v>0</v>
      </c>
      <c r="FE105" s="92">
        <v>0</v>
      </c>
      <c r="FF105" s="92">
        <v>0</v>
      </c>
      <c r="FG105" s="92">
        <v>0</v>
      </c>
      <c r="FH105" s="92">
        <v>13.357545500000001</v>
      </c>
      <c r="FI105" s="92">
        <v>9.0303952399999998E-2</v>
      </c>
      <c r="FJ105" s="92">
        <v>0.157252421</v>
      </c>
      <c r="FK105" s="92">
        <v>0</v>
      </c>
      <c r="FL105" s="92">
        <v>0</v>
      </c>
      <c r="FM105" s="92">
        <v>0</v>
      </c>
      <c r="FN105" s="92">
        <v>52.166309300000002</v>
      </c>
      <c r="FO105" s="92">
        <v>0</v>
      </c>
      <c r="FP105" s="92">
        <v>0</v>
      </c>
      <c r="FQ105" s="92">
        <v>2.14464275E-3</v>
      </c>
      <c r="FR105" s="92">
        <v>0</v>
      </c>
      <c r="FS105" s="92">
        <v>0</v>
      </c>
      <c r="FT105" s="92">
        <v>0</v>
      </c>
      <c r="FU105" s="92">
        <v>0</v>
      </c>
      <c r="FV105" s="92">
        <v>0</v>
      </c>
      <c r="FW105" s="92">
        <v>0</v>
      </c>
      <c r="FX105" s="92">
        <v>0</v>
      </c>
      <c r="FY105" s="92">
        <v>0</v>
      </c>
      <c r="FZ105" s="92">
        <v>0</v>
      </c>
      <c r="GA105" s="92">
        <v>0</v>
      </c>
      <c r="GB105" s="92">
        <v>0</v>
      </c>
      <c r="GC105" s="92">
        <v>0</v>
      </c>
      <c r="GD105" s="92">
        <v>0</v>
      </c>
      <c r="GE105" s="92">
        <v>0</v>
      </c>
      <c r="GF105" s="92">
        <v>0</v>
      </c>
      <c r="GG105" s="92">
        <v>0</v>
      </c>
      <c r="GH105" s="92">
        <v>0</v>
      </c>
      <c r="GI105" s="92">
        <v>0</v>
      </c>
      <c r="GJ105" s="92">
        <v>0.837886625</v>
      </c>
      <c r="GK105" s="92">
        <v>4.7964296199999997E-3</v>
      </c>
      <c r="GL105" s="92">
        <v>6.2053830900000002E-2</v>
      </c>
      <c r="GM105" s="92">
        <v>2.7243855700000001E-3</v>
      </c>
      <c r="GN105" s="92">
        <v>1.1430988400000001E-3</v>
      </c>
      <c r="GO105" s="92">
        <v>3.4636033300000001E-2</v>
      </c>
      <c r="GP105" s="92">
        <v>4.6368452500000004E-3</v>
      </c>
      <c r="GQ105" s="92">
        <v>7.8831471499999999E-4</v>
      </c>
      <c r="GR105" s="92">
        <v>0</v>
      </c>
      <c r="GS105" s="92">
        <v>2.69802937E-3</v>
      </c>
      <c r="GT105" s="92">
        <v>6.8088566699999999E-5</v>
      </c>
      <c r="GU105" s="92">
        <v>2.8568629399999999E-5</v>
      </c>
      <c r="GV105" s="92">
        <v>9.29902551E-4</v>
      </c>
      <c r="GW105" s="92">
        <v>1.1332145799999999E-4</v>
      </c>
      <c r="GX105" s="92">
        <v>2.9068048900000001E-2</v>
      </c>
      <c r="GY105" s="92">
        <v>1.56321728E-3</v>
      </c>
      <c r="GZ105" s="92">
        <v>8.7921083099999999E-4</v>
      </c>
      <c r="HA105" s="92">
        <v>7.9361952900000002E-4</v>
      </c>
      <c r="HB105" s="92">
        <v>0</v>
      </c>
      <c r="HC105" s="92">
        <v>4.0352283800000003E-3</v>
      </c>
      <c r="HD105" s="92">
        <v>1.8288177599999999E-4</v>
      </c>
      <c r="HE105" s="92">
        <v>4.09477541E-5</v>
      </c>
      <c r="HF105" s="92">
        <v>1.01892402E-4</v>
      </c>
      <c r="HG105" s="92">
        <v>4.7823610000000001E-7</v>
      </c>
      <c r="HH105" s="92">
        <v>0</v>
      </c>
      <c r="HI105" s="92">
        <v>5.90858891E-3</v>
      </c>
      <c r="HJ105" s="92">
        <v>4.4286999899999999E-3</v>
      </c>
      <c r="HK105" s="92">
        <v>3.3710495799999998E-4</v>
      </c>
      <c r="HL105" s="92">
        <v>0</v>
      </c>
      <c r="HM105" s="92">
        <v>0</v>
      </c>
      <c r="HN105" s="92">
        <v>0</v>
      </c>
      <c r="HO105" s="92">
        <v>0</v>
      </c>
      <c r="HP105" s="92">
        <v>0</v>
      </c>
      <c r="HQ105" s="92">
        <v>0</v>
      </c>
      <c r="HR105" s="92">
        <v>3.1804324299999997E-5</v>
      </c>
      <c r="HS105" s="92">
        <v>2.15013768E-7</v>
      </c>
      <c r="HT105" s="92">
        <v>3.7441811599999998E-7</v>
      </c>
      <c r="HU105" s="92">
        <v>0</v>
      </c>
      <c r="HV105" s="92">
        <v>0</v>
      </c>
      <c r="HW105" s="92">
        <v>0</v>
      </c>
      <c r="HX105" s="92">
        <v>1.2420801599999999E-4</v>
      </c>
      <c r="HY105" s="92">
        <v>0</v>
      </c>
      <c r="HZ105" s="92">
        <v>0</v>
      </c>
      <c r="IA105" s="92">
        <v>5.1063957599999998E-9</v>
      </c>
      <c r="IB105" s="92">
        <v>0</v>
      </c>
      <c r="IC105" s="92">
        <v>0</v>
      </c>
      <c r="ID105" s="92">
        <v>0</v>
      </c>
      <c r="IE105" s="92">
        <v>0</v>
      </c>
      <c r="IF105" s="92">
        <v>0</v>
      </c>
      <c r="IG105" s="92">
        <v>0</v>
      </c>
      <c r="IH105" s="92">
        <v>0</v>
      </c>
      <c r="II105" s="92">
        <v>0</v>
      </c>
      <c r="IJ105" s="92">
        <v>0</v>
      </c>
      <c r="IK105" s="92">
        <v>0</v>
      </c>
      <c r="IL105" s="92">
        <v>0</v>
      </c>
      <c r="IM105" s="92">
        <v>0</v>
      </c>
      <c r="IN105" s="92">
        <v>0</v>
      </c>
      <c r="IO105" s="92">
        <v>0</v>
      </c>
      <c r="IP105" s="92">
        <v>0</v>
      </c>
      <c r="IQ105" s="92">
        <v>0</v>
      </c>
      <c r="IR105" s="92">
        <v>0</v>
      </c>
      <c r="IS105" s="92">
        <v>0</v>
      </c>
      <c r="IT105" s="92">
        <v>19996.083200000001</v>
      </c>
      <c r="IU105" s="92">
        <v>419991.48700000002</v>
      </c>
      <c r="IV105" s="92">
        <v>6629.4283999999998</v>
      </c>
      <c r="IW105" s="92">
        <v>32.543390100000003</v>
      </c>
      <c r="IX105" s="92">
        <v>1</v>
      </c>
      <c r="IY105" s="92">
        <v>0</v>
      </c>
      <c r="IZ105" s="92">
        <v>1</v>
      </c>
      <c r="JA105" s="92">
        <v>0</v>
      </c>
      <c r="JB105" s="92">
        <v>-72263.568599999999</v>
      </c>
      <c r="JC105" s="92">
        <v>-3440.5181299999999</v>
      </c>
      <c r="JD105" s="92">
        <v>-1444.9883299999999</v>
      </c>
      <c r="JE105" s="92">
        <v>-43.216875600000002</v>
      </c>
      <c r="JF105" s="92">
        <v>-2.0575851300000001</v>
      </c>
      <c r="JG105" s="92">
        <v>5.0271008700000001E-2</v>
      </c>
      <c r="JH105" s="92">
        <v>1.0558765699999999</v>
      </c>
      <c r="JI105" s="92">
        <v>21.003687800000002</v>
      </c>
      <c r="JJ105" s="92">
        <v>0</v>
      </c>
      <c r="JK105" s="92">
        <v>0</v>
      </c>
      <c r="JL105" s="92">
        <v>0</v>
      </c>
      <c r="JM105" s="92">
        <v>0</v>
      </c>
      <c r="JN105" s="92">
        <v>0</v>
      </c>
      <c r="JO105" s="92">
        <v>0</v>
      </c>
      <c r="JP105" s="92">
        <v>0</v>
      </c>
      <c r="JQ105" s="92">
        <v>0</v>
      </c>
      <c r="JR105" s="92">
        <v>0</v>
      </c>
      <c r="JS105" s="92">
        <v>0</v>
      </c>
      <c r="JT105" s="92">
        <v>0</v>
      </c>
      <c r="JU105" s="92">
        <v>0</v>
      </c>
      <c r="JV105" s="92">
        <v>0</v>
      </c>
      <c r="JW105" s="92">
        <v>0</v>
      </c>
      <c r="JX105" s="92">
        <v>0</v>
      </c>
      <c r="JY105" s="92">
        <v>0</v>
      </c>
      <c r="JZ105" s="92">
        <v>0</v>
      </c>
      <c r="KA105" s="92">
        <v>0</v>
      </c>
      <c r="KB105" s="92">
        <v>0</v>
      </c>
      <c r="KC105" s="92">
        <v>0</v>
      </c>
      <c r="KD105" s="92">
        <v>0</v>
      </c>
      <c r="KE105" s="92">
        <v>0</v>
      </c>
      <c r="KF105" s="92">
        <v>0</v>
      </c>
      <c r="KG105" s="92">
        <v>0</v>
      </c>
      <c r="KH105" s="92">
        <v>0</v>
      </c>
      <c r="KI105" s="92">
        <v>0</v>
      </c>
      <c r="KJ105" s="92">
        <v>0</v>
      </c>
      <c r="KK105" s="92">
        <v>0</v>
      </c>
      <c r="KL105" s="92">
        <v>0</v>
      </c>
      <c r="KM105" s="92">
        <v>0</v>
      </c>
      <c r="KN105" s="92">
        <v>0</v>
      </c>
      <c r="KO105" s="92">
        <v>0</v>
      </c>
      <c r="KP105" s="92">
        <v>0</v>
      </c>
      <c r="KQ105" s="92">
        <v>0</v>
      </c>
      <c r="KR105" s="92">
        <v>0</v>
      </c>
      <c r="KS105" s="92">
        <v>0</v>
      </c>
      <c r="KT105" s="92">
        <v>0</v>
      </c>
      <c r="KU105" s="92">
        <v>0</v>
      </c>
      <c r="KV105" s="92">
        <v>0</v>
      </c>
      <c r="KW105" s="92">
        <v>0</v>
      </c>
      <c r="KX105" s="92">
        <v>0</v>
      </c>
      <c r="KY105" s="92">
        <v>0</v>
      </c>
      <c r="KZ105" s="92">
        <v>0</v>
      </c>
      <c r="LA105" s="92">
        <v>0</v>
      </c>
      <c r="LB105" s="92">
        <v>0</v>
      </c>
      <c r="LC105" s="92">
        <v>7.7378999100000003</v>
      </c>
      <c r="LD105" s="92">
        <v>0.19106458600000001</v>
      </c>
      <c r="LE105" s="92">
        <v>8.0166959300000007E-2</v>
      </c>
      <c r="LF105" s="92">
        <v>3.2024642999999999</v>
      </c>
      <c r="LG105" s="92">
        <v>0.390264467</v>
      </c>
      <c r="LH105" s="92">
        <v>81.992866699999993</v>
      </c>
      <c r="LI105" s="92">
        <v>0</v>
      </c>
      <c r="LJ105" s="92">
        <v>127.19047999999999</v>
      </c>
      <c r="LK105" s="92">
        <v>73.253176100000005</v>
      </c>
      <c r="LL105" s="92">
        <v>21.686037599999999</v>
      </c>
      <c r="LM105" s="92">
        <v>2.4095597299999998</v>
      </c>
      <c r="LN105" s="92">
        <v>6.14992597</v>
      </c>
      <c r="LO105" s="92">
        <v>4.5256262700000001</v>
      </c>
      <c r="LP105" s="92">
        <v>0</v>
      </c>
      <c r="LQ105" s="92">
        <v>3.11883102</v>
      </c>
      <c r="LR105" s="92">
        <v>0</v>
      </c>
      <c r="LS105" s="92">
        <v>0</v>
      </c>
      <c r="LT105" s="92">
        <v>0</v>
      </c>
      <c r="LU105" s="92">
        <v>0</v>
      </c>
      <c r="LV105" s="92">
        <v>0</v>
      </c>
      <c r="LW105" s="92">
        <v>0</v>
      </c>
      <c r="LX105" s="92">
        <v>0</v>
      </c>
      <c r="LY105" s="92">
        <v>0</v>
      </c>
      <c r="LZ105" s="92">
        <v>0</v>
      </c>
      <c r="MA105" s="92">
        <v>0</v>
      </c>
      <c r="MB105" s="92">
        <v>0</v>
      </c>
      <c r="MC105" s="92">
        <v>0</v>
      </c>
      <c r="MD105" s="92">
        <v>0</v>
      </c>
      <c r="ME105" s="92">
        <v>0</v>
      </c>
      <c r="MF105" s="92">
        <v>0</v>
      </c>
      <c r="MG105" s="92">
        <v>0</v>
      </c>
      <c r="MH105" s="92">
        <v>0</v>
      </c>
      <c r="MI105" s="92">
        <v>0</v>
      </c>
      <c r="MJ105" s="92">
        <v>0</v>
      </c>
      <c r="MK105" s="92">
        <v>0</v>
      </c>
      <c r="ML105" s="92">
        <v>0</v>
      </c>
      <c r="MM105" s="92">
        <v>0</v>
      </c>
      <c r="MN105" s="92">
        <v>0</v>
      </c>
      <c r="MO105" s="92">
        <v>0</v>
      </c>
      <c r="MP105" s="92">
        <v>0</v>
      </c>
      <c r="MQ105" s="92">
        <v>0</v>
      </c>
      <c r="MR105" s="92">
        <v>0</v>
      </c>
      <c r="MS105" s="92">
        <v>0</v>
      </c>
      <c r="MT105" s="92">
        <v>0</v>
      </c>
      <c r="MU105" s="92">
        <v>0</v>
      </c>
      <c r="MV105" s="92">
        <v>0</v>
      </c>
      <c r="MW105" s="92">
        <v>0</v>
      </c>
      <c r="MX105" s="92">
        <v>0</v>
      </c>
      <c r="MY105" s="92">
        <v>0</v>
      </c>
      <c r="MZ105" s="92">
        <v>0</v>
      </c>
      <c r="NA105" s="92">
        <v>0</v>
      </c>
      <c r="NB105" s="92">
        <v>0</v>
      </c>
      <c r="NC105" s="92">
        <v>0</v>
      </c>
      <c r="ND105" s="92">
        <v>0</v>
      </c>
      <c r="NE105" s="92">
        <v>0</v>
      </c>
      <c r="NF105" s="92">
        <v>0</v>
      </c>
      <c r="NG105" s="92">
        <v>0</v>
      </c>
      <c r="NH105" s="92">
        <v>0</v>
      </c>
      <c r="NI105" s="92">
        <v>0</v>
      </c>
      <c r="NJ105" s="92">
        <v>0</v>
      </c>
      <c r="NK105" s="92">
        <v>0</v>
      </c>
      <c r="NL105" s="92">
        <v>0</v>
      </c>
      <c r="NM105" s="92">
        <v>2.3311957500000001E-2</v>
      </c>
      <c r="NN105" s="92">
        <v>5.75619945E-4</v>
      </c>
      <c r="NO105" s="92">
        <v>2.4151885799999999E-4</v>
      </c>
      <c r="NP105" s="92">
        <v>9.6480586099999995E-3</v>
      </c>
      <c r="NQ105" s="92">
        <v>1.1757490799999999E-3</v>
      </c>
      <c r="NR105" s="92">
        <v>0.247019766</v>
      </c>
      <c r="NS105" s="92">
        <v>0</v>
      </c>
      <c r="NT105" s="92">
        <v>0.38318653600000002</v>
      </c>
      <c r="NU105" s="92">
        <v>0.22068971600000001</v>
      </c>
      <c r="NV105" s="92">
        <v>6.5333487600000004E-2</v>
      </c>
      <c r="NW105" s="92">
        <v>7.2592764000000004E-3</v>
      </c>
      <c r="NX105" s="92">
        <v>1.8527871200000001E-2</v>
      </c>
      <c r="NY105" s="92">
        <v>1.36343464E-2</v>
      </c>
      <c r="NZ105" s="92">
        <v>0</v>
      </c>
      <c r="OA105" s="92">
        <v>9.3960967699999991E-3</v>
      </c>
      <c r="OB105" s="92">
        <v>0</v>
      </c>
      <c r="OC105" s="92">
        <v>0</v>
      </c>
      <c r="OD105" s="92">
        <v>0</v>
      </c>
      <c r="OE105" s="92">
        <v>0</v>
      </c>
      <c r="OF105" s="92">
        <v>0</v>
      </c>
      <c r="OG105" s="92">
        <v>0</v>
      </c>
      <c r="OH105" s="92">
        <v>0</v>
      </c>
      <c r="OI105" s="92">
        <v>0</v>
      </c>
      <c r="OJ105" s="92">
        <v>0</v>
      </c>
      <c r="OK105" s="92">
        <v>0</v>
      </c>
      <c r="OL105" s="92">
        <v>0</v>
      </c>
      <c r="OM105" s="92">
        <v>0</v>
      </c>
      <c r="ON105" s="92">
        <v>0</v>
      </c>
      <c r="OO105" s="92">
        <v>0</v>
      </c>
      <c r="OP105" s="92">
        <v>0</v>
      </c>
      <c r="OQ105" s="92">
        <v>0</v>
      </c>
      <c r="OR105" s="92">
        <v>0</v>
      </c>
      <c r="OS105" s="92">
        <v>0</v>
      </c>
      <c r="OT105" s="92">
        <v>0</v>
      </c>
      <c r="OU105" s="92">
        <v>0</v>
      </c>
      <c r="OV105" s="92">
        <v>0</v>
      </c>
      <c r="OW105" s="92">
        <v>0</v>
      </c>
      <c r="OX105" s="92">
        <v>0</v>
      </c>
      <c r="OY105" s="92">
        <v>0</v>
      </c>
      <c r="OZ105" s="92">
        <v>0</v>
      </c>
      <c r="PA105" s="92">
        <v>0</v>
      </c>
      <c r="PB105" s="92">
        <v>0</v>
      </c>
      <c r="PC105" s="92">
        <v>0</v>
      </c>
      <c r="PD105" s="92">
        <v>0</v>
      </c>
      <c r="PE105" s="92">
        <v>0</v>
      </c>
      <c r="PF105" s="92">
        <v>0</v>
      </c>
      <c r="PG105" s="92">
        <v>0</v>
      </c>
      <c r="PH105" s="92">
        <v>0</v>
      </c>
      <c r="PI105" s="92">
        <v>0</v>
      </c>
      <c r="PJ105" s="92">
        <v>0</v>
      </c>
      <c r="PK105" s="92">
        <v>0</v>
      </c>
      <c r="PL105" s="92">
        <v>0</v>
      </c>
      <c r="PM105" s="92">
        <v>0</v>
      </c>
      <c r="PN105" s="92">
        <v>0</v>
      </c>
      <c r="PO105" s="92">
        <v>0</v>
      </c>
      <c r="PP105" s="92">
        <v>0</v>
      </c>
      <c r="PQ105" s="92">
        <v>0</v>
      </c>
      <c r="PR105" s="92">
        <v>0</v>
      </c>
      <c r="PS105" s="92">
        <v>0</v>
      </c>
      <c r="PT105" s="92">
        <v>0</v>
      </c>
      <c r="PU105" s="92">
        <v>0</v>
      </c>
      <c r="PV105" s="92">
        <v>0</v>
      </c>
      <c r="PW105" s="92">
        <v>1254.64166</v>
      </c>
      <c r="PX105" s="92">
        <v>30.979670599999999</v>
      </c>
      <c r="PY105" s="92">
        <v>12.9984632</v>
      </c>
      <c r="PZ105" s="92">
        <v>423.09997600000003</v>
      </c>
      <c r="QA105" s="92">
        <v>51.560570599999998</v>
      </c>
      <c r="QB105" s="92">
        <v>12475.191699999999</v>
      </c>
      <c r="QC105" s="92">
        <v>0</v>
      </c>
      <c r="QD105" s="92">
        <v>2904.9796799999999</v>
      </c>
      <c r="QE105" s="92">
        <v>4107.8476600000004</v>
      </c>
      <c r="QF105" s="92">
        <v>520.80320400000005</v>
      </c>
      <c r="QG105" s="92">
        <v>57.8670227</v>
      </c>
      <c r="QH105" s="92">
        <v>151.450537</v>
      </c>
      <c r="QI105" s="92">
        <v>107.802228</v>
      </c>
      <c r="QJ105" s="92">
        <v>0</v>
      </c>
      <c r="QK105" s="92">
        <v>468.23446799999999</v>
      </c>
      <c r="QL105" s="92">
        <v>0</v>
      </c>
      <c r="QM105" s="92">
        <v>0</v>
      </c>
      <c r="QN105" s="92">
        <v>0</v>
      </c>
      <c r="QO105" s="92">
        <v>0</v>
      </c>
      <c r="QP105" s="92">
        <v>0</v>
      </c>
      <c r="QQ105" s="92">
        <v>0</v>
      </c>
      <c r="QR105" s="92">
        <v>0</v>
      </c>
      <c r="QS105" s="92">
        <v>0</v>
      </c>
      <c r="QT105" s="92">
        <v>0</v>
      </c>
      <c r="QU105" s="92">
        <v>0</v>
      </c>
      <c r="QV105" s="92">
        <v>0</v>
      </c>
      <c r="QW105" s="92">
        <v>0</v>
      </c>
      <c r="QX105" s="92">
        <v>0</v>
      </c>
      <c r="QY105" s="92">
        <v>0</v>
      </c>
      <c r="QZ105" s="92">
        <v>0</v>
      </c>
      <c r="RA105" s="92">
        <v>0</v>
      </c>
      <c r="RB105" s="92">
        <v>0</v>
      </c>
      <c r="RC105" s="92">
        <v>0</v>
      </c>
      <c r="RD105" s="92">
        <v>0</v>
      </c>
      <c r="RE105" s="92">
        <v>0</v>
      </c>
      <c r="RF105" s="92">
        <v>0</v>
      </c>
      <c r="RG105" s="92">
        <v>0</v>
      </c>
      <c r="RH105" s="92">
        <v>0</v>
      </c>
      <c r="RI105" s="92">
        <v>0</v>
      </c>
      <c r="RJ105" s="92">
        <v>0</v>
      </c>
      <c r="RK105" s="92">
        <v>0</v>
      </c>
      <c r="RL105" s="92">
        <v>0</v>
      </c>
      <c r="RM105" s="92">
        <v>0</v>
      </c>
      <c r="RN105" s="92">
        <v>0</v>
      </c>
      <c r="RO105" s="92">
        <v>0</v>
      </c>
      <c r="RP105" s="92">
        <v>0</v>
      </c>
      <c r="RQ105" s="92">
        <v>0</v>
      </c>
      <c r="RR105" s="92">
        <v>0</v>
      </c>
      <c r="RS105" s="92">
        <v>0</v>
      </c>
      <c r="RT105" s="92">
        <v>0</v>
      </c>
      <c r="RU105" s="92">
        <v>0</v>
      </c>
      <c r="RV105" s="92">
        <v>0</v>
      </c>
      <c r="RW105" s="92">
        <v>0</v>
      </c>
      <c r="RX105" s="92">
        <v>0</v>
      </c>
      <c r="RY105" s="92">
        <v>0</v>
      </c>
      <c r="RZ105" s="92">
        <v>0</v>
      </c>
      <c r="SA105" s="92">
        <v>0</v>
      </c>
      <c r="SB105" s="92">
        <v>0</v>
      </c>
      <c r="SC105" s="92">
        <v>0</v>
      </c>
      <c r="SD105" s="92">
        <v>0</v>
      </c>
      <c r="SE105" s="92">
        <v>0</v>
      </c>
      <c r="SF105" s="92">
        <v>0</v>
      </c>
      <c r="SG105" s="92">
        <v>5.5595172800000002E-2</v>
      </c>
      <c r="SH105" s="92">
        <v>1.3727586E-3</v>
      </c>
      <c r="SI105" s="92">
        <v>5.7598263100000003E-4</v>
      </c>
      <c r="SJ105" s="92">
        <v>1.87482346E-2</v>
      </c>
      <c r="SK105" s="92">
        <v>2.2847310999999999E-3</v>
      </c>
      <c r="SL105" s="92">
        <v>0.55279563799999998</v>
      </c>
      <c r="SM105" s="92">
        <v>0</v>
      </c>
      <c r="SN105" s="92">
        <v>0.128724282</v>
      </c>
      <c r="SO105" s="92">
        <v>0.18202528000000001</v>
      </c>
      <c r="SP105" s="92">
        <v>2.30776205E-2</v>
      </c>
      <c r="SQ105" s="92">
        <v>2.5641800499999999E-3</v>
      </c>
      <c r="SR105" s="92">
        <v>6.7110147999999998E-3</v>
      </c>
      <c r="SS105" s="92">
        <v>4.7768886300000001E-3</v>
      </c>
      <c r="ST105" s="92">
        <v>0</v>
      </c>
      <c r="SU105" s="92">
        <v>2.0748215899999999E-2</v>
      </c>
      <c r="SV105" s="92">
        <v>0</v>
      </c>
      <c r="SW105" s="92">
        <v>0</v>
      </c>
      <c r="SX105" s="92">
        <v>0</v>
      </c>
      <c r="SY105" s="92">
        <v>331.92836299999999</v>
      </c>
      <c r="SZ105" s="92">
        <v>22567.4568</v>
      </c>
      <c r="TA105" s="92">
        <v>272.10223200000001</v>
      </c>
      <c r="TB105" s="92">
        <v>32.543390100000003</v>
      </c>
      <c r="TC105" s="92">
        <v>1</v>
      </c>
      <c r="TD105" s="92">
        <v>0</v>
      </c>
      <c r="TE105" s="92">
        <v>0</v>
      </c>
      <c r="TF105" s="92">
        <v>1</v>
      </c>
      <c r="TG105" s="92">
        <v>-78325.319000000003</v>
      </c>
      <c r="TH105" s="92">
        <v>-1152.03034</v>
      </c>
      <c r="TI105" s="92">
        <v>-25.998394900000001</v>
      </c>
      <c r="TJ105" s="92">
        <v>-103.158754</v>
      </c>
      <c r="TK105" s="92">
        <v>-1.51728733</v>
      </c>
      <c r="TL105" s="92">
        <v>2.0331106200000001E-2</v>
      </c>
      <c r="TM105" s="92">
        <v>1.3822903200000001</v>
      </c>
      <c r="TN105" s="92">
        <v>67.988937800000002</v>
      </c>
      <c r="TO105" s="92">
        <v>0</v>
      </c>
      <c r="TP105" s="92">
        <v>0.23199077900000001</v>
      </c>
      <c r="TQ105" s="92">
        <v>-1714217445.47</v>
      </c>
      <c r="TR105" s="92">
        <v>0.61604763611111202</v>
      </c>
      <c r="TS105" s="92">
        <v>0</v>
      </c>
      <c r="TT105" s="92">
        <v>0</v>
      </c>
      <c r="TU105" s="92">
        <v>0</v>
      </c>
      <c r="TV105" s="92">
        <v>0</v>
      </c>
      <c r="TW105" s="92">
        <v>0</v>
      </c>
      <c r="TX105" s="92">
        <v>0</v>
      </c>
      <c r="TY105" s="92">
        <v>0</v>
      </c>
      <c r="TZ105" s="92">
        <v>0</v>
      </c>
      <c r="UA105" s="92">
        <v>0</v>
      </c>
      <c r="UB105" s="92">
        <v>0</v>
      </c>
      <c r="UC105" s="92">
        <v>0</v>
      </c>
      <c r="UD105" s="92">
        <v>0</v>
      </c>
      <c r="UE105" s="92">
        <v>0</v>
      </c>
      <c r="UF105" s="92">
        <v>0</v>
      </c>
      <c r="UG105" s="92">
        <v>0</v>
      </c>
      <c r="UH105" s="92">
        <v>0</v>
      </c>
      <c r="UI105" s="92">
        <v>0</v>
      </c>
      <c r="UJ105" s="92">
        <v>0</v>
      </c>
      <c r="UK105" s="92">
        <v>0</v>
      </c>
      <c r="UL105" s="92">
        <v>0</v>
      </c>
      <c r="UM105" s="92">
        <v>0</v>
      </c>
      <c r="UN105" s="92">
        <v>0</v>
      </c>
      <c r="UO105" s="92">
        <v>0</v>
      </c>
      <c r="UP105" s="92">
        <v>0</v>
      </c>
      <c r="UQ105" s="92">
        <v>0</v>
      </c>
      <c r="UR105" s="92">
        <v>0</v>
      </c>
      <c r="US105" s="92">
        <v>0</v>
      </c>
      <c r="UT105" s="92">
        <v>0</v>
      </c>
      <c r="UU105" s="92">
        <v>0</v>
      </c>
      <c r="UV105" s="92">
        <v>0</v>
      </c>
      <c r="UW105" s="92">
        <v>0</v>
      </c>
      <c r="UX105" s="92">
        <v>0</v>
      </c>
      <c r="UY105" s="92">
        <v>0</v>
      </c>
      <c r="UZ105" s="92">
        <v>0</v>
      </c>
      <c r="VA105" s="92">
        <v>0</v>
      </c>
      <c r="VB105" s="92">
        <v>0</v>
      </c>
      <c r="VC105" s="92">
        <v>0</v>
      </c>
      <c r="VD105" s="92">
        <v>0</v>
      </c>
      <c r="VE105" s="92">
        <v>0</v>
      </c>
      <c r="VF105" s="92">
        <v>0</v>
      </c>
      <c r="VG105" s="92">
        <v>0</v>
      </c>
      <c r="VH105" s="92">
        <v>0</v>
      </c>
      <c r="VI105" s="92">
        <v>0</v>
      </c>
      <c r="VJ105" s="92">
        <v>0</v>
      </c>
      <c r="VK105" s="92">
        <v>0</v>
      </c>
      <c r="VL105" s="92">
        <v>0</v>
      </c>
      <c r="VM105" s="92">
        <v>0</v>
      </c>
      <c r="VN105" s="92">
        <v>0</v>
      </c>
      <c r="VO105" s="92">
        <v>0</v>
      </c>
      <c r="VP105" s="92">
        <v>0</v>
      </c>
      <c r="VQ105" s="92">
        <v>0</v>
      </c>
      <c r="VR105" s="92">
        <v>0</v>
      </c>
      <c r="VS105" s="92">
        <v>0</v>
      </c>
      <c r="VT105" s="92">
        <v>0</v>
      </c>
      <c r="VU105" s="92">
        <v>0</v>
      </c>
      <c r="VV105" s="92">
        <v>0</v>
      </c>
      <c r="VW105" s="92">
        <v>0</v>
      </c>
      <c r="VX105" s="92">
        <v>0</v>
      </c>
      <c r="VY105" s="92">
        <v>0</v>
      </c>
      <c r="VZ105" s="92">
        <v>0</v>
      </c>
      <c r="WA105" s="92">
        <v>0</v>
      </c>
      <c r="WB105" s="92">
        <v>0</v>
      </c>
      <c r="WC105" s="92">
        <v>0.24986587499999999</v>
      </c>
    </row>
    <row r="106" spans="2:601" ht="13.5" customHeight="1">
      <c r="B106" s="851" t="s">
        <v>2407</v>
      </c>
      <c r="C106" s="92">
        <v>0</v>
      </c>
      <c r="D106" s="92">
        <v>210.54550800000001</v>
      </c>
      <c r="E106" s="92">
        <v>-0.53772706199999998</v>
      </c>
      <c r="F106" s="92">
        <v>5.8727434499999998</v>
      </c>
      <c r="G106" s="92">
        <v>0</v>
      </c>
      <c r="H106" s="92">
        <v>0</v>
      </c>
      <c r="I106" s="92">
        <v>0</v>
      </c>
      <c r="J106" s="92">
        <v>0</v>
      </c>
      <c r="K106" s="92">
        <v>0</v>
      </c>
      <c r="L106" s="92">
        <v>0</v>
      </c>
      <c r="M106" s="92">
        <v>0</v>
      </c>
      <c r="N106" s="92">
        <v>0</v>
      </c>
      <c r="O106" s="92">
        <v>0</v>
      </c>
      <c r="P106" s="92">
        <v>0</v>
      </c>
      <c r="Q106" s="92">
        <v>0</v>
      </c>
      <c r="R106" s="92">
        <v>0</v>
      </c>
      <c r="S106" s="92">
        <v>0</v>
      </c>
      <c r="T106" s="92">
        <v>0</v>
      </c>
      <c r="U106" s="92">
        <v>0</v>
      </c>
      <c r="V106" s="92">
        <v>0</v>
      </c>
      <c r="W106" s="92">
        <v>0</v>
      </c>
      <c r="X106" s="92">
        <v>0</v>
      </c>
      <c r="Y106" s="92">
        <v>0.578493386</v>
      </c>
      <c r="Z106" s="92">
        <v>0</v>
      </c>
      <c r="AA106" s="92">
        <v>0</v>
      </c>
      <c r="AB106" s="92">
        <v>0</v>
      </c>
      <c r="AC106" s="92">
        <v>0</v>
      </c>
      <c r="AD106" s="92">
        <v>0</v>
      </c>
      <c r="AE106" s="92">
        <v>0</v>
      </c>
      <c r="AF106" s="92">
        <v>0</v>
      </c>
      <c r="AG106" s="92">
        <v>0</v>
      </c>
      <c r="AH106" s="92">
        <v>0</v>
      </c>
      <c r="AI106" s="92">
        <v>0</v>
      </c>
      <c r="AJ106" s="92">
        <v>0</v>
      </c>
      <c r="AK106" s="92">
        <v>0</v>
      </c>
      <c r="AL106" s="92">
        <v>0</v>
      </c>
      <c r="AM106" s="92">
        <v>0</v>
      </c>
      <c r="AN106" s="92">
        <v>0</v>
      </c>
      <c r="AO106" s="92">
        <v>0</v>
      </c>
      <c r="AP106" s="92">
        <v>0</v>
      </c>
      <c r="AQ106" s="92">
        <v>0</v>
      </c>
      <c r="AR106" s="92">
        <v>0</v>
      </c>
      <c r="AS106" s="92">
        <v>0</v>
      </c>
      <c r="AT106" s="92">
        <v>0</v>
      </c>
      <c r="AU106" s="92">
        <v>0</v>
      </c>
      <c r="AV106" s="92">
        <v>0</v>
      </c>
      <c r="AW106" s="92">
        <v>0</v>
      </c>
      <c r="AX106" s="92">
        <v>0</v>
      </c>
      <c r="AY106" s="92">
        <v>0</v>
      </c>
      <c r="AZ106" s="92">
        <v>0</v>
      </c>
      <c r="BA106" s="92">
        <v>0</v>
      </c>
      <c r="BB106" s="92">
        <v>0</v>
      </c>
      <c r="BC106" s="92">
        <v>0</v>
      </c>
      <c r="BD106" s="92">
        <v>0</v>
      </c>
      <c r="BE106" s="92">
        <v>0</v>
      </c>
      <c r="BF106" s="92">
        <v>0</v>
      </c>
      <c r="BG106" s="92">
        <v>0</v>
      </c>
      <c r="BH106" s="92">
        <v>0</v>
      </c>
      <c r="BI106" s="92">
        <v>0</v>
      </c>
      <c r="BJ106" s="92">
        <v>0</v>
      </c>
      <c r="BK106" s="92">
        <v>0</v>
      </c>
      <c r="BL106" s="92">
        <v>0</v>
      </c>
      <c r="BM106" s="92">
        <v>0</v>
      </c>
      <c r="BN106" s="92">
        <v>0</v>
      </c>
      <c r="BO106" s="92">
        <v>0</v>
      </c>
      <c r="BP106" s="92">
        <v>0.91032829800000004</v>
      </c>
      <c r="BQ106" s="92">
        <v>0</v>
      </c>
      <c r="BR106" s="92">
        <v>0</v>
      </c>
      <c r="BS106" s="92">
        <v>0</v>
      </c>
      <c r="BT106" s="92">
        <v>0</v>
      </c>
      <c r="BU106" s="92">
        <v>0</v>
      </c>
      <c r="BV106" s="92">
        <v>0</v>
      </c>
      <c r="BW106" s="92">
        <v>0</v>
      </c>
      <c r="BX106" s="92">
        <v>0</v>
      </c>
      <c r="BY106" s="92">
        <v>0</v>
      </c>
      <c r="BZ106" s="92">
        <v>0</v>
      </c>
      <c r="CA106" s="92">
        <v>0</v>
      </c>
      <c r="CB106" s="92">
        <v>0</v>
      </c>
      <c r="CC106" s="92">
        <v>0</v>
      </c>
      <c r="CD106" s="92">
        <v>0</v>
      </c>
      <c r="CE106" s="92">
        <v>0</v>
      </c>
      <c r="CF106" s="92">
        <v>0</v>
      </c>
      <c r="CG106" s="92">
        <v>0</v>
      </c>
      <c r="CH106" s="92">
        <v>0</v>
      </c>
      <c r="CI106" s="92">
        <v>8.9671701800000003E-2</v>
      </c>
      <c r="CJ106" s="92">
        <v>0</v>
      </c>
      <c r="CK106" s="92">
        <v>0</v>
      </c>
      <c r="CL106" s="92">
        <v>0</v>
      </c>
      <c r="CM106" s="92">
        <v>0</v>
      </c>
      <c r="CN106" s="92">
        <v>0</v>
      </c>
      <c r="CO106" s="92">
        <v>0</v>
      </c>
      <c r="CP106" s="92">
        <v>0</v>
      </c>
      <c r="CQ106" s="92">
        <v>0</v>
      </c>
      <c r="CR106" s="92">
        <v>0</v>
      </c>
      <c r="CS106" s="92">
        <v>0</v>
      </c>
      <c r="CT106" s="92">
        <v>0</v>
      </c>
      <c r="CU106" s="92">
        <v>0</v>
      </c>
      <c r="CV106" s="92">
        <v>0</v>
      </c>
      <c r="CW106" s="92">
        <v>0</v>
      </c>
      <c r="CX106" s="92">
        <v>0</v>
      </c>
      <c r="CY106" s="92">
        <v>0</v>
      </c>
      <c r="CZ106" s="92">
        <v>0</v>
      </c>
      <c r="DA106" s="92">
        <v>0</v>
      </c>
      <c r="DB106" s="92">
        <v>0</v>
      </c>
      <c r="DC106" s="92">
        <v>0</v>
      </c>
      <c r="DD106" s="92">
        <v>0</v>
      </c>
      <c r="DE106" s="92">
        <v>0</v>
      </c>
      <c r="DF106" s="92">
        <v>0</v>
      </c>
      <c r="DG106" s="92">
        <v>0</v>
      </c>
      <c r="DH106" s="92">
        <v>0</v>
      </c>
      <c r="DI106" s="92">
        <v>0</v>
      </c>
      <c r="DJ106" s="92">
        <v>0</v>
      </c>
      <c r="DK106" s="92">
        <v>0</v>
      </c>
      <c r="DL106" s="92">
        <v>0</v>
      </c>
      <c r="DM106" s="92">
        <v>0</v>
      </c>
      <c r="DN106" s="92">
        <v>0</v>
      </c>
      <c r="DO106" s="92">
        <v>0</v>
      </c>
      <c r="DP106" s="92">
        <v>0</v>
      </c>
      <c r="DQ106" s="92">
        <v>0</v>
      </c>
      <c r="DR106" s="92">
        <v>0</v>
      </c>
      <c r="DS106" s="92">
        <v>0</v>
      </c>
      <c r="DT106" s="92">
        <v>0</v>
      </c>
      <c r="DU106" s="92">
        <v>0</v>
      </c>
      <c r="DV106" s="92">
        <v>0</v>
      </c>
      <c r="DW106" s="92">
        <v>0</v>
      </c>
      <c r="DX106" s="92">
        <v>0</v>
      </c>
      <c r="DY106" s="92">
        <v>0</v>
      </c>
      <c r="DZ106" s="92">
        <v>105.79911800000001</v>
      </c>
      <c r="EA106" s="92">
        <v>0</v>
      </c>
      <c r="EB106" s="92">
        <v>0</v>
      </c>
      <c r="EC106" s="92">
        <v>0</v>
      </c>
      <c r="ED106" s="92">
        <v>0</v>
      </c>
      <c r="EE106" s="92">
        <v>0</v>
      </c>
      <c r="EF106" s="92">
        <v>0</v>
      </c>
      <c r="EG106" s="92">
        <v>0</v>
      </c>
      <c r="EH106" s="92">
        <v>0</v>
      </c>
      <c r="EI106" s="92">
        <v>0</v>
      </c>
      <c r="EJ106" s="92">
        <v>0</v>
      </c>
      <c r="EK106" s="92">
        <v>0</v>
      </c>
      <c r="EL106" s="92">
        <v>0</v>
      </c>
      <c r="EM106" s="92">
        <v>0</v>
      </c>
      <c r="EN106" s="92">
        <v>0</v>
      </c>
      <c r="EO106" s="92">
        <v>0</v>
      </c>
      <c r="EP106" s="92">
        <v>0</v>
      </c>
      <c r="EQ106" s="92">
        <v>0</v>
      </c>
      <c r="ER106" s="92">
        <v>0</v>
      </c>
      <c r="ES106" s="92">
        <v>52.110013100000003</v>
      </c>
      <c r="ET106" s="92">
        <v>0</v>
      </c>
      <c r="EU106" s="92">
        <v>0</v>
      </c>
      <c r="EV106" s="92">
        <v>0</v>
      </c>
      <c r="EW106" s="92">
        <v>0</v>
      </c>
      <c r="EX106" s="92">
        <v>0</v>
      </c>
      <c r="EY106" s="92">
        <v>0</v>
      </c>
      <c r="EZ106" s="92">
        <v>0</v>
      </c>
      <c r="FA106" s="92">
        <v>0</v>
      </c>
      <c r="FB106" s="92">
        <v>0</v>
      </c>
      <c r="FC106" s="92">
        <v>0</v>
      </c>
      <c r="FD106" s="92">
        <v>0</v>
      </c>
      <c r="FE106" s="92">
        <v>0</v>
      </c>
      <c r="FF106" s="92">
        <v>0</v>
      </c>
      <c r="FG106" s="92">
        <v>0</v>
      </c>
      <c r="FH106" s="92">
        <v>0</v>
      </c>
      <c r="FI106" s="92">
        <v>0</v>
      </c>
      <c r="FJ106" s="92">
        <v>0</v>
      </c>
      <c r="FK106" s="92">
        <v>0</v>
      </c>
      <c r="FL106" s="92">
        <v>0</v>
      </c>
      <c r="FM106" s="92">
        <v>0</v>
      </c>
      <c r="FN106" s="92">
        <v>0</v>
      </c>
      <c r="FO106" s="92">
        <v>0</v>
      </c>
      <c r="FP106" s="92">
        <v>0</v>
      </c>
      <c r="FQ106" s="92">
        <v>0</v>
      </c>
      <c r="FR106" s="92">
        <v>0</v>
      </c>
      <c r="FS106" s="92">
        <v>0</v>
      </c>
      <c r="FT106" s="92">
        <v>0</v>
      </c>
      <c r="FU106" s="92">
        <v>0</v>
      </c>
      <c r="FV106" s="92">
        <v>0</v>
      </c>
      <c r="FW106" s="92">
        <v>0</v>
      </c>
      <c r="FX106" s="92">
        <v>0</v>
      </c>
      <c r="FY106" s="92">
        <v>0</v>
      </c>
      <c r="FZ106" s="92">
        <v>0</v>
      </c>
      <c r="GA106" s="92">
        <v>0</v>
      </c>
      <c r="GB106" s="92">
        <v>0</v>
      </c>
      <c r="GC106" s="92">
        <v>0</v>
      </c>
      <c r="GD106" s="92">
        <v>0</v>
      </c>
      <c r="GE106" s="92">
        <v>0</v>
      </c>
      <c r="GF106" s="92">
        <v>0</v>
      </c>
      <c r="GG106" s="92">
        <v>0</v>
      </c>
      <c r="GH106" s="92">
        <v>0</v>
      </c>
      <c r="GI106" s="92">
        <v>0</v>
      </c>
      <c r="GJ106" s="92">
        <v>0.67</v>
      </c>
      <c r="GK106" s="92">
        <v>0</v>
      </c>
      <c r="GL106" s="92">
        <v>0</v>
      </c>
      <c r="GM106" s="92">
        <v>0</v>
      </c>
      <c r="GN106" s="92">
        <v>0</v>
      </c>
      <c r="GO106" s="92">
        <v>0</v>
      </c>
      <c r="GP106" s="92">
        <v>0</v>
      </c>
      <c r="GQ106" s="92">
        <v>0</v>
      </c>
      <c r="GR106" s="92">
        <v>0</v>
      </c>
      <c r="GS106" s="92">
        <v>0</v>
      </c>
      <c r="GT106" s="92">
        <v>0</v>
      </c>
      <c r="GU106" s="92">
        <v>0</v>
      </c>
      <c r="GV106" s="92">
        <v>0</v>
      </c>
      <c r="GW106" s="92">
        <v>0</v>
      </c>
      <c r="GX106" s="92">
        <v>0</v>
      </c>
      <c r="GY106" s="92">
        <v>0</v>
      </c>
      <c r="GZ106" s="92">
        <v>0</v>
      </c>
      <c r="HA106" s="92">
        <v>0</v>
      </c>
      <c r="HB106" s="92">
        <v>0</v>
      </c>
      <c r="HC106" s="92">
        <v>0.33</v>
      </c>
      <c r="HD106" s="92">
        <v>0</v>
      </c>
      <c r="HE106" s="92">
        <v>0</v>
      </c>
      <c r="HF106" s="92">
        <v>0</v>
      </c>
      <c r="HG106" s="92">
        <v>0</v>
      </c>
      <c r="HH106" s="92">
        <v>0</v>
      </c>
      <c r="HI106" s="92">
        <v>0</v>
      </c>
      <c r="HJ106" s="92">
        <v>0</v>
      </c>
      <c r="HK106" s="92">
        <v>0</v>
      </c>
      <c r="HL106" s="92">
        <v>0</v>
      </c>
      <c r="HM106" s="92">
        <v>0</v>
      </c>
      <c r="HN106" s="92">
        <v>0</v>
      </c>
      <c r="HO106" s="92">
        <v>0</v>
      </c>
      <c r="HP106" s="92">
        <v>0</v>
      </c>
      <c r="HQ106" s="92">
        <v>0</v>
      </c>
      <c r="HR106" s="92">
        <v>0</v>
      </c>
      <c r="HS106" s="92">
        <v>0</v>
      </c>
      <c r="HT106" s="92">
        <v>0</v>
      </c>
      <c r="HU106" s="92">
        <v>0</v>
      </c>
      <c r="HV106" s="92">
        <v>0</v>
      </c>
      <c r="HW106" s="92">
        <v>0</v>
      </c>
      <c r="HX106" s="92">
        <v>0</v>
      </c>
      <c r="HY106" s="92">
        <v>0</v>
      </c>
      <c r="HZ106" s="92">
        <v>0</v>
      </c>
      <c r="IA106" s="92">
        <v>0</v>
      </c>
      <c r="IB106" s="92">
        <v>0</v>
      </c>
      <c r="IC106" s="92">
        <v>0</v>
      </c>
      <c r="ID106" s="92">
        <v>0</v>
      </c>
      <c r="IE106" s="92">
        <v>0</v>
      </c>
      <c r="IF106" s="92">
        <v>0</v>
      </c>
      <c r="IG106" s="92">
        <v>0</v>
      </c>
      <c r="IH106" s="92">
        <v>0</v>
      </c>
      <c r="II106" s="92">
        <v>0</v>
      </c>
      <c r="IJ106" s="92">
        <v>0</v>
      </c>
      <c r="IK106" s="92">
        <v>0</v>
      </c>
      <c r="IL106" s="92">
        <v>0</v>
      </c>
      <c r="IM106" s="92">
        <v>0</v>
      </c>
      <c r="IN106" s="92">
        <v>0</v>
      </c>
      <c r="IO106" s="92">
        <v>0</v>
      </c>
      <c r="IP106" s="92">
        <v>0</v>
      </c>
      <c r="IQ106" s="92">
        <v>0</v>
      </c>
      <c r="IR106" s="92">
        <v>0</v>
      </c>
      <c r="IS106" s="92">
        <v>0</v>
      </c>
      <c r="IT106" s="92">
        <v>6.45123683</v>
      </c>
      <c r="IU106" s="92">
        <v>157.909131</v>
      </c>
      <c r="IV106" s="92">
        <v>2.4689187399999999</v>
      </c>
      <c r="IW106" s="92">
        <v>20</v>
      </c>
      <c r="IX106" s="92">
        <v>1</v>
      </c>
      <c r="IY106" s="92">
        <v>0</v>
      </c>
      <c r="IZ106" s="92">
        <v>1</v>
      </c>
      <c r="JA106" s="92">
        <v>0</v>
      </c>
      <c r="JB106" s="92">
        <v>-77043.620599999995</v>
      </c>
      <c r="JC106" s="92">
        <v>-3147.5484700000002</v>
      </c>
      <c r="JD106" s="92">
        <v>-0.49702664299999999</v>
      </c>
      <c r="JE106" s="92">
        <v>-47.042265800000003</v>
      </c>
      <c r="JF106" s="92">
        <v>-1.92186985</v>
      </c>
      <c r="JG106" s="92">
        <v>4.3549677100000003E-2</v>
      </c>
      <c r="JH106" s="92">
        <v>1.0659803400000001</v>
      </c>
      <c r="JI106" s="92">
        <v>24.477342100000001</v>
      </c>
      <c r="JJ106" s="92">
        <v>2.4780719900000001</v>
      </c>
      <c r="JK106" s="92">
        <v>0</v>
      </c>
      <c r="JL106" s="92">
        <v>0</v>
      </c>
      <c r="JM106" s="92">
        <v>0</v>
      </c>
      <c r="JN106" s="92">
        <v>0</v>
      </c>
      <c r="JO106" s="92">
        <v>0</v>
      </c>
      <c r="JP106" s="92">
        <v>0</v>
      </c>
      <c r="JQ106" s="92">
        <v>0</v>
      </c>
      <c r="JR106" s="92">
        <v>0</v>
      </c>
      <c r="JS106" s="92">
        <v>0</v>
      </c>
      <c r="JT106" s="92">
        <v>0</v>
      </c>
      <c r="JU106" s="92">
        <v>0</v>
      </c>
      <c r="JV106" s="92">
        <v>0</v>
      </c>
      <c r="JW106" s="92">
        <v>0</v>
      </c>
      <c r="JX106" s="92">
        <v>0</v>
      </c>
      <c r="JY106" s="92">
        <v>0</v>
      </c>
      <c r="JZ106" s="92">
        <v>0</v>
      </c>
      <c r="KA106" s="92">
        <v>0</v>
      </c>
      <c r="KB106" s="92">
        <v>0</v>
      </c>
      <c r="KC106" s="92">
        <v>0</v>
      </c>
      <c r="KD106" s="92">
        <v>0</v>
      </c>
      <c r="KE106" s="92">
        <v>0</v>
      </c>
      <c r="KF106" s="92">
        <v>0</v>
      </c>
      <c r="KG106" s="92">
        <v>0</v>
      </c>
      <c r="KH106" s="92">
        <v>0</v>
      </c>
      <c r="KI106" s="92">
        <v>0</v>
      </c>
      <c r="KJ106" s="92">
        <v>0</v>
      </c>
      <c r="KK106" s="92">
        <v>0</v>
      </c>
      <c r="KL106" s="92">
        <v>0</v>
      </c>
      <c r="KM106" s="92">
        <v>0</v>
      </c>
      <c r="KN106" s="92">
        <v>0</v>
      </c>
      <c r="KO106" s="92">
        <v>0</v>
      </c>
      <c r="KP106" s="92">
        <v>0</v>
      </c>
      <c r="KQ106" s="92">
        <v>0</v>
      </c>
      <c r="KR106" s="92">
        <v>0</v>
      </c>
      <c r="KS106" s="92">
        <v>0</v>
      </c>
      <c r="KT106" s="92">
        <v>0</v>
      </c>
      <c r="KU106" s="92">
        <v>0</v>
      </c>
      <c r="KV106" s="92">
        <v>0</v>
      </c>
      <c r="KW106" s="92">
        <v>0</v>
      </c>
      <c r="KX106" s="92">
        <v>0</v>
      </c>
      <c r="KY106" s="92">
        <v>0</v>
      </c>
      <c r="KZ106" s="92">
        <v>0</v>
      </c>
      <c r="LA106" s="92">
        <v>0</v>
      </c>
      <c r="LB106" s="92">
        <v>0</v>
      </c>
      <c r="LC106" s="92">
        <v>0</v>
      </c>
      <c r="LD106" s="92">
        <v>0</v>
      </c>
      <c r="LE106" s="92">
        <v>0</v>
      </c>
      <c r="LF106" s="92">
        <v>0</v>
      </c>
      <c r="LG106" s="92">
        <v>0</v>
      </c>
      <c r="LH106" s="92">
        <v>0</v>
      </c>
      <c r="LI106" s="92">
        <v>0</v>
      </c>
      <c r="LJ106" s="92">
        <v>2.3046102799999999</v>
      </c>
      <c r="LK106" s="92">
        <v>0</v>
      </c>
      <c r="LL106" s="92">
        <v>0</v>
      </c>
      <c r="LM106" s="92">
        <v>0</v>
      </c>
      <c r="LN106" s="92">
        <v>0</v>
      </c>
      <c r="LO106" s="92">
        <v>0</v>
      </c>
      <c r="LP106" s="92">
        <v>0</v>
      </c>
      <c r="LQ106" s="92">
        <v>0</v>
      </c>
      <c r="LR106" s="92">
        <v>0</v>
      </c>
      <c r="LS106" s="92">
        <v>0</v>
      </c>
      <c r="LT106" s="92">
        <v>0</v>
      </c>
      <c r="LU106" s="92">
        <v>0</v>
      </c>
      <c r="LV106" s="92">
        <v>0</v>
      </c>
      <c r="LW106" s="92">
        <v>0</v>
      </c>
      <c r="LX106" s="92">
        <v>0</v>
      </c>
      <c r="LY106" s="92">
        <v>0</v>
      </c>
      <c r="LZ106" s="92">
        <v>0</v>
      </c>
      <c r="MA106" s="92">
        <v>0</v>
      </c>
      <c r="MB106" s="92">
        <v>0</v>
      </c>
      <c r="MC106" s="92">
        <v>0</v>
      </c>
      <c r="MD106" s="92">
        <v>0</v>
      </c>
      <c r="ME106" s="92">
        <v>0</v>
      </c>
      <c r="MF106" s="92">
        <v>0</v>
      </c>
      <c r="MG106" s="92">
        <v>0</v>
      </c>
      <c r="MH106" s="92">
        <v>0</v>
      </c>
      <c r="MI106" s="92">
        <v>0</v>
      </c>
      <c r="MJ106" s="92">
        <v>0</v>
      </c>
      <c r="MK106" s="92">
        <v>0</v>
      </c>
      <c r="ML106" s="92">
        <v>0</v>
      </c>
      <c r="MM106" s="92">
        <v>0</v>
      </c>
      <c r="MN106" s="92">
        <v>0</v>
      </c>
      <c r="MO106" s="92">
        <v>0</v>
      </c>
      <c r="MP106" s="92">
        <v>0</v>
      </c>
      <c r="MQ106" s="92">
        <v>0</v>
      </c>
      <c r="MR106" s="92">
        <v>0</v>
      </c>
      <c r="MS106" s="92">
        <v>0</v>
      </c>
      <c r="MT106" s="92">
        <v>0</v>
      </c>
      <c r="MU106" s="92">
        <v>0</v>
      </c>
      <c r="MV106" s="92">
        <v>0</v>
      </c>
      <c r="MW106" s="92">
        <v>0</v>
      </c>
      <c r="MX106" s="92">
        <v>0</v>
      </c>
      <c r="MY106" s="92">
        <v>0</v>
      </c>
      <c r="MZ106" s="92">
        <v>0</v>
      </c>
      <c r="NA106" s="92">
        <v>0</v>
      </c>
      <c r="NB106" s="92">
        <v>0</v>
      </c>
      <c r="NC106" s="92">
        <v>0</v>
      </c>
      <c r="ND106" s="92">
        <v>0</v>
      </c>
      <c r="NE106" s="92">
        <v>0</v>
      </c>
      <c r="NF106" s="92">
        <v>0</v>
      </c>
      <c r="NG106" s="92">
        <v>0</v>
      </c>
      <c r="NH106" s="92">
        <v>0</v>
      </c>
      <c r="NI106" s="92">
        <v>0</v>
      </c>
      <c r="NJ106" s="92">
        <v>0</v>
      </c>
      <c r="NK106" s="92">
        <v>0</v>
      </c>
      <c r="NL106" s="92">
        <v>0</v>
      </c>
      <c r="NM106" s="92">
        <v>0</v>
      </c>
      <c r="NN106" s="92">
        <v>0</v>
      </c>
      <c r="NO106" s="92">
        <v>0</v>
      </c>
      <c r="NP106" s="92">
        <v>0</v>
      </c>
      <c r="NQ106" s="92">
        <v>0</v>
      </c>
      <c r="NR106" s="92">
        <v>0</v>
      </c>
      <c r="NS106" s="92">
        <v>0</v>
      </c>
      <c r="NT106" s="92">
        <v>1</v>
      </c>
      <c r="NU106" s="92">
        <v>0</v>
      </c>
      <c r="NV106" s="92">
        <v>0</v>
      </c>
      <c r="NW106" s="92">
        <v>0</v>
      </c>
      <c r="NX106" s="92">
        <v>0</v>
      </c>
      <c r="NY106" s="92">
        <v>0</v>
      </c>
      <c r="NZ106" s="92">
        <v>0</v>
      </c>
      <c r="OA106" s="92">
        <v>0</v>
      </c>
      <c r="OB106" s="92">
        <v>0</v>
      </c>
      <c r="OC106" s="92">
        <v>0</v>
      </c>
      <c r="OD106" s="92">
        <v>0</v>
      </c>
      <c r="OE106" s="92">
        <v>0</v>
      </c>
      <c r="OF106" s="92">
        <v>0</v>
      </c>
      <c r="OG106" s="92">
        <v>0</v>
      </c>
      <c r="OH106" s="92">
        <v>0</v>
      </c>
      <c r="OI106" s="92">
        <v>0</v>
      </c>
      <c r="OJ106" s="92">
        <v>0</v>
      </c>
      <c r="OK106" s="92">
        <v>0</v>
      </c>
      <c r="OL106" s="92">
        <v>0</v>
      </c>
      <c r="OM106" s="92">
        <v>0</v>
      </c>
      <c r="ON106" s="92">
        <v>0</v>
      </c>
      <c r="OO106" s="92">
        <v>0</v>
      </c>
      <c r="OP106" s="92">
        <v>0</v>
      </c>
      <c r="OQ106" s="92">
        <v>0</v>
      </c>
      <c r="OR106" s="92">
        <v>0</v>
      </c>
      <c r="OS106" s="92">
        <v>0</v>
      </c>
      <c r="OT106" s="92">
        <v>0</v>
      </c>
      <c r="OU106" s="92">
        <v>0</v>
      </c>
      <c r="OV106" s="92">
        <v>0</v>
      </c>
      <c r="OW106" s="92">
        <v>0</v>
      </c>
      <c r="OX106" s="92">
        <v>0</v>
      </c>
      <c r="OY106" s="92">
        <v>0</v>
      </c>
      <c r="OZ106" s="92">
        <v>0</v>
      </c>
      <c r="PA106" s="92">
        <v>0</v>
      </c>
      <c r="PB106" s="92">
        <v>0</v>
      </c>
      <c r="PC106" s="92">
        <v>0</v>
      </c>
      <c r="PD106" s="92">
        <v>0</v>
      </c>
      <c r="PE106" s="92">
        <v>0</v>
      </c>
      <c r="PF106" s="92">
        <v>0</v>
      </c>
      <c r="PG106" s="92">
        <v>0</v>
      </c>
      <c r="PH106" s="92">
        <v>0</v>
      </c>
      <c r="PI106" s="92">
        <v>0</v>
      </c>
      <c r="PJ106" s="92">
        <v>0</v>
      </c>
      <c r="PK106" s="92">
        <v>0</v>
      </c>
      <c r="PL106" s="92">
        <v>0</v>
      </c>
      <c r="PM106" s="92">
        <v>0</v>
      </c>
      <c r="PN106" s="92">
        <v>0</v>
      </c>
      <c r="PO106" s="92">
        <v>0</v>
      </c>
      <c r="PP106" s="92">
        <v>0</v>
      </c>
      <c r="PQ106" s="92">
        <v>0</v>
      </c>
      <c r="PR106" s="92">
        <v>0</v>
      </c>
      <c r="PS106" s="92">
        <v>0</v>
      </c>
      <c r="PT106" s="92">
        <v>0</v>
      </c>
      <c r="PU106" s="92">
        <v>0</v>
      </c>
      <c r="PV106" s="92">
        <v>0</v>
      </c>
      <c r="PW106" s="92">
        <v>0</v>
      </c>
      <c r="PX106" s="92">
        <v>0</v>
      </c>
      <c r="PY106" s="92">
        <v>0</v>
      </c>
      <c r="PZ106" s="92">
        <v>0</v>
      </c>
      <c r="QA106" s="92">
        <v>0</v>
      </c>
      <c r="QB106" s="92">
        <v>0</v>
      </c>
      <c r="QC106" s="92">
        <v>0</v>
      </c>
      <c r="QD106" s="92">
        <v>52.636376900000002</v>
      </c>
      <c r="QE106" s="92">
        <v>0</v>
      </c>
      <c r="QF106" s="92">
        <v>0</v>
      </c>
      <c r="QG106" s="92">
        <v>0</v>
      </c>
      <c r="QH106" s="92">
        <v>0</v>
      </c>
      <c r="QI106" s="92">
        <v>0</v>
      </c>
      <c r="QJ106" s="92">
        <v>0</v>
      </c>
      <c r="QK106" s="92">
        <v>0</v>
      </c>
      <c r="QL106" s="92">
        <v>0</v>
      </c>
      <c r="QM106" s="92">
        <v>0</v>
      </c>
      <c r="QN106" s="92">
        <v>0</v>
      </c>
      <c r="QO106" s="92">
        <v>0</v>
      </c>
      <c r="QP106" s="92">
        <v>0</v>
      </c>
      <c r="QQ106" s="92">
        <v>0</v>
      </c>
      <c r="QR106" s="92">
        <v>0</v>
      </c>
      <c r="QS106" s="92">
        <v>0</v>
      </c>
      <c r="QT106" s="92">
        <v>0</v>
      </c>
      <c r="QU106" s="92">
        <v>0</v>
      </c>
      <c r="QV106" s="92">
        <v>0</v>
      </c>
      <c r="QW106" s="92">
        <v>0</v>
      </c>
      <c r="QX106" s="92">
        <v>0</v>
      </c>
      <c r="QY106" s="92">
        <v>0</v>
      </c>
      <c r="QZ106" s="92">
        <v>0</v>
      </c>
      <c r="RA106" s="92">
        <v>0</v>
      </c>
      <c r="RB106" s="92">
        <v>0</v>
      </c>
      <c r="RC106" s="92">
        <v>0</v>
      </c>
      <c r="RD106" s="92">
        <v>0</v>
      </c>
      <c r="RE106" s="92">
        <v>0</v>
      </c>
      <c r="RF106" s="92">
        <v>0</v>
      </c>
      <c r="RG106" s="92">
        <v>0</v>
      </c>
      <c r="RH106" s="92">
        <v>0</v>
      </c>
      <c r="RI106" s="92">
        <v>0</v>
      </c>
      <c r="RJ106" s="92">
        <v>0</v>
      </c>
      <c r="RK106" s="92">
        <v>0</v>
      </c>
      <c r="RL106" s="92">
        <v>0</v>
      </c>
      <c r="RM106" s="92">
        <v>0</v>
      </c>
      <c r="RN106" s="92">
        <v>0</v>
      </c>
      <c r="RO106" s="92">
        <v>0</v>
      </c>
      <c r="RP106" s="92">
        <v>0</v>
      </c>
      <c r="RQ106" s="92">
        <v>0</v>
      </c>
      <c r="RR106" s="92">
        <v>0</v>
      </c>
      <c r="RS106" s="92">
        <v>0</v>
      </c>
      <c r="RT106" s="92">
        <v>0</v>
      </c>
      <c r="RU106" s="92">
        <v>0</v>
      </c>
      <c r="RV106" s="92">
        <v>0</v>
      </c>
      <c r="RW106" s="92">
        <v>0</v>
      </c>
      <c r="RX106" s="92">
        <v>0</v>
      </c>
      <c r="RY106" s="92">
        <v>0</v>
      </c>
      <c r="RZ106" s="92">
        <v>0</v>
      </c>
      <c r="SA106" s="92">
        <v>0</v>
      </c>
      <c r="SB106" s="92">
        <v>0</v>
      </c>
      <c r="SC106" s="92">
        <v>0</v>
      </c>
      <c r="SD106" s="92">
        <v>0</v>
      </c>
      <c r="SE106" s="92">
        <v>0</v>
      </c>
      <c r="SF106" s="92">
        <v>0</v>
      </c>
      <c r="SG106" s="92">
        <v>0</v>
      </c>
      <c r="SH106" s="92">
        <v>0</v>
      </c>
      <c r="SI106" s="92">
        <v>0</v>
      </c>
      <c r="SJ106" s="92">
        <v>0</v>
      </c>
      <c r="SK106" s="92">
        <v>0</v>
      </c>
      <c r="SL106" s="92">
        <v>0</v>
      </c>
      <c r="SM106" s="92">
        <v>0</v>
      </c>
      <c r="SN106" s="92">
        <v>1</v>
      </c>
      <c r="SO106" s="92">
        <v>0</v>
      </c>
      <c r="SP106" s="92">
        <v>0</v>
      </c>
      <c r="SQ106" s="92">
        <v>0</v>
      </c>
      <c r="SR106" s="92">
        <v>0</v>
      </c>
      <c r="SS106" s="92">
        <v>0</v>
      </c>
      <c r="ST106" s="92">
        <v>0</v>
      </c>
      <c r="SU106" s="92">
        <v>0</v>
      </c>
      <c r="SV106" s="92">
        <v>0</v>
      </c>
      <c r="SW106" s="92">
        <v>0</v>
      </c>
      <c r="SX106" s="92">
        <v>0</v>
      </c>
      <c r="SY106" s="92">
        <v>2.3046102799999999</v>
      </c>
      <c r="SZ106" s="92">
        <v>52.636376900000002</v>
      </c>
      <c r="TA106" s="92">
        <v>0.58383460399999998</v>
      </c>
      <c r="TB106" s="92">
        <v>20</v>
      </c>
      <c r="TC106" s="92">
        <v>1</v>
      </c>
      <c r="TD106" s="92">
        <v>0</v>
      </c>
      <c r="TE106" s="92">
        <v>0</v>
      </c>
      <c r="TF106" s="92">
        <v>1</v>
      </c>
      <c r="TG106" s="92">
        <v>-17660.434600000001</v>
      </c>
      <c r="TH106" s="92">
        <v>-773.23747200000003</v>
      </c>
      <c r="TI106" s="92">
        <v>-4.0700419000000002E-2</v>
      </c>
      <c r="TJ106" s="92">
        <v>-59.234594700000002</v>
      </c>
      <c r="TK106" s="92">
        <v>-2.5935040300000001</v>
      </c>
      <c r="TL106" s="92">
        <v>6.5789473700000003E-2</v>
      </c>
      <c r="TM106" s="92">
        <v>1.5026052599999999</v>
      </c>
      <c r="TN106" s="92">
        <v>22.839600000000001</v>
      </c>
      <c r="TO106" s="92">
        <v>0</v>
      </c>
      <c r="TP106" s="92">
        <v>0.62472096899999996</v>
      </c>
      <c r="TQ106" s="92">
        <v>-624409.94100400002</v>
      </c>
      <c r="TR106" s="92">
        <v>4.82077822222223E-4</v>
      </c>
      <c r="TS106" s="92">
        <v>0</v>
      </c>
      <c r="TT106" s="92">
        <v>0</v>
      </c>
      <c r="TU106" s="92">
        <v>0</v>
      </c>
      <c r="TV106" s="92">
        <v>0</v>
      </c>
      <c r="TW106" s="92">
        <v>0</v>
      </c>
      <c r="TX106" s="92">
        <v>0</v>
      </c>
      <c r="TY106" s="92">
        <v>0</v>
      </c>
      <c r="TZ106" s="92">
        <v>0</v>
      </c>
      <c r="UA106" s="92">
        <v>0</v>
      </c>
      <c r="UB106" s="92">
        <v>0</v>
      </c>
      <c r="UC106" s="92">
        <v>0</v>
      </c>
      <c r="UD106" s="92">
        <v>0</v>
      </c>
      <c r="UE106" s="92">
        <v>0</v>
      </c>
      <c r="UF106" s="92">
        <v>0</v>
      </c>
      <c r="UG106" s="92">
        <v>0</v>
      </c>
      <c r="UH106" s="92">
        <v>0</v>
      </c>
      <c r="UI106" s="92">
        <v>0</v>
      </c>
      <c r="UJ106" s="92">
        <v>0</v>
      </c>
      <c r="UK106" s="92">
        <v>0</v>
      </c>
      <c r="UL106" s="92">
        <v>0</v>
      </c>
      <c r="UM106" s="92">
        <v>0</v>
      </c>
      <c r="UN106" s="92">
        <v>0</v>
      </c>
      <c r="UO106" s="92">
        <v>0</v>
      </c>
      <c r="UP106" s="92">
        <v>0</v>
      </c>
      <c r="UQ106" s="92">
        <v>0</v>
      </c>
      <c r="UR106" s="92">
        <v>0</v>
      </c>
      <c r="US106" s="92">
        <v>0</v>
      </c>
      <c r="UT106" s="92">
        <v>0</v>
      </c>
      <c r="UU106" s="92">
        <v>0</v>
      </c>
      <c r="UV106" s="92">
        <v>0</v>
      </c>
      <c r="UW106" s="92">
        <v>0</v>
      </c>
      <c r="UX106" s="92">
        <v>0</v>
      </c>
      <c r="UY106" s="92">
        <v>0</v>
      </c>
      <c r="UZ106" s="92">
        <v>0</v>
      </c>
      <c r="VA106" s="92">
        <v>0</v>
      </c>
      <c r="VB106" s="92">
        <v>0</v>
      </c>
      <c r="VC106" s="92">
        <v>0</v>
      </c>
      <c r="VD106" s="92">
        <v>0</v>
      </c>
      <c r="VE106" s="92">
        <v>0</v>
      </c>
      <c r="VF106" s="92">
        <v>0</v>
      </c>
      <c r="VG106" s="92">
        <v>0</v>
      </c>
      <c r="VH106" s="92">
        <v>0</v>
      </c>
      <c r="VI106" s="92">
        <v>0</v>
      </c>
      <c r="VJ106" s="92">
        <v>0</v>
      </c>
      <c r="VK106" s="92">
        <v>0</v>
      </c>
      <c r="VL106" s="92">
        <v>0</v>
      </c>
      <c r="VM106" s="92">
        <v>0</v>
      </c>
      <c r="VN106" s="92">
        <v>0</v>
      </c>
      <c r="VO106" s="92">
        <v>0</v>
      </c>
      <c r="VP106" s="92">
        <v>0</v>
      </c>
      <c r="VQ106" s="92">
        <v>0</v>
      </c>
      <c r="VR106" s="92">
        <v>0</v>
      </c>
      <c r="VS106" s="92">
        <v>0</v>
      </c>
      <c r="VT106" s="92">
        <v>0</v>
      </c>
      <c r="VU106" s="92">
        <v>0</v>
      </c>
      <c r="VV106" s="92">
        <v>0</v>
      </c>
      <c r="VW106" s="92">
        <v>0</v>
      </c>
      <c r="VX106" s="92">
        <v>0</v>
      </c>
      <c r="VY106" s="92">
        <v>0</v>
      </c>
      <c r="VZ106" s="92">
        <v>0</v>
      </c>
      <c r="WA106" s="92">
        <v>0</v>
      </c>
      <c r="WB106" s="92">
        <v>0</v>
      </c>
      <c r="WC106" s="92">
        <v>6.4016952222222304E-4</v>
      </c>
    </row>
    <row r="107" spans="2:601" ht="13.5" customHeight="1">
      <c r="B107" s="851" t="s">
        <v>2406</v>
      </c>
      <c r="C107" s="92">
        <v>0</v>
      </c>
      <c r="D107" s="92">
        <v>26.5087382</v>
      </c>
      <c r="E107" s="92">
        <v>-5.7021385700000003E-2</v>
      </c>
      <c r="F107" s="92">
        <v>0</v>
      </c>
      <c r="G107" s="92">
        <v>0</v>
      </c>
      <c r="H107" s="92">
        <v>0</v>
      </c>
      <c r="I107" s="92">
        <v>0</v>
      </c>
      <c r="J107" s="92">
        <v>0</v>
      </c>
      <c r="K107" s="92">
        <v>0</v>
      </c>
      <c r="L107" s="92">
        <v>0</v>
      </c>
      <c r="M107" s="92">
        <v>0</v>
      </c>
      <c r="N107" s="92">
        <v>0</v>
      </c>
      <c r="O107" s="92">
        <v>0</v>
      </c>
      <c r="P107" s="92">
        <v>0</v>
      </c>
      <c r="Q107" s="92">
        <v>0</v>
      </c>
      <c r="R107" s="92">
        <v>0</v>
      </c>
      <c r="S107" s="92">
        <v>0</v>
      </c>
      <c r="T107" s="92">
        <v>0</v>
      </c>
      <c r="U107" s="92">
        <v>0</v>
      </c>
      <c r="V107" s="92">
        <v>0</v>
      </c>
      <c r="W107" s="92">
        <v>0</v>
      </c>
      <c r="X107" s="92">
        <v>0</v>
      </c>
      <c r="Y107" s="92">
        <v>0</v>
      </c>
      <c r="Z107" s="92">
        <v>0</v>
      </c>
      <c r="AA107" s="92">
        <v>0</v>
      </c>
      <c r="AB107" s="92">
        <v>0</v>
      </c>
      <c r="AC107" s="92">
        <v>0</v>
      </c>
      <c r="AD107" s="92">
        <v>0</v>
      </c>
      <c r="AE107" s="92">
        <v>0</v>
      </c>
      <c r="AF107" s="92">
        <v>0</v>
      </c>
      <c r="AG107" s="92">
        <v>0.200738156</v>
      </c>
      <c r="AH107" s="92">
        <v>0</v>
      </c>
      <c r="AI107" s="92">
        <v>0</v>
      </c>
      <c r="AJ107" s="92">
        <v>0</v>
      </c>
      <c r="AK107" s="92">
        <v>0</v>
      </c>
      <c r="AL107" s="92">
        <v>0</v>
      </c>
      <c r="AM107" s="92">
        <v>0</v>
      </c>
      <c r="AN107" s="92">
        <v>0</v>
      </c>
      <c r="AO107" s="92">
        <v>0</v>
      </c>
      <c r="AP107" s="92">
        <v>0</v>
      </c>
      <c r="AQ107" s="92">
        <v>0</v>
      </c>
      <c r="AR107" s="92">
        <v>0</v>
      </c>
      <c r="AS107" s="92">
        <v>0</v>
      </c>
      <c r="AT107" s="92">
        <v>0</v>
      </c>
      <c r="AU107" s="92">
        <v>0</v>
      </c>
      <c r="AV107" s="92">
        <v>0</v>
      </c>
      <c r="AW107" s="92">
        <v>0</v>
      </c>
      <c r="AX107" s="92">
        <v>0</v>
      </c>
      <c r="AY107" s="92">
        <v>0</v>
      </c>
      <c r="AZ107" s="92">
        <v>0</v>
      </c>
      <c r="BA107" s="92">
        <v>0</v>
      </c>
      <c r="BB107" s="92">
        <v>0</v>
      </c>
      <c r="BC107" s="92">
        <v>0</v>
      </c>
      <c r="BD107" s="92">
        <v>0</v>
      </c>
      <c r="BE107" s="92">
        <v>0</v>
      </c>
      <c r="BF107" s="92">
        <v>0</v>
      </c>
      <c r="BG107" s="92">
        <v>0</v>
      </c>
      <c r="BH107" s="92">
        <v>0</v>
      </c>
      <c r="BI107" s="92">
        <v>0</v>
      </c>
      <c r="BJ107" s="92">
        <v>0</v>
      </c>
      <c r="BK107" s="92">
        <v>0</v>
      </c>
      <c r="BL107" s="92">
        <v>0</v>
      </c>
      <c r="BM107" s="92">
        <v>0</v>
      </c>
      <c r="BN107" s="92">
        <v>0</v>
      </c>
      <c r="BO107" s="92">
        <v>0</v>
      </c>
      <c r="BP107" s="92">
        <v>0</v>
      </c>
      <c r="BQ107" s="92">
        <v>0</v>
      </c>
      <c r="BR107" s="92">
        <v>0</v>
      </c>
      <c r="BS107" s="92">
        <v>0</v>
      </c>
      <c r="BT107" s="92">
        <v>0</v>
      </c>
      <c r="BU107" s="92">
        <v>0</v>
      </c>
      <c r="BV107" s="92">
        <v>0</v>
      </c>
      <c r="BW107" s="92">
        <v>0</v>
      </c>
      <c r="BX107" s="92">
        <v>0</v>
      </c>
      <c r="BY107" s="92">
        <v>0</v>
      </c>
      <c r="BZ107" s="92">
        <v>0</v>
      </c>
      <c r="CA107" s="92">
        <v>0</v>
      </c>
      <c r="CB107" s="92">
        <v>0</v>
      </c>
      <c r="CC107" s="92">
        <v>0</v>
      </c>
      <c r="CD107" s="92">
        <v>0</v>
      </c>
      <c r="CE107" s="92">
        <v>0</v>
      </c>
      <c r="CF107" s="92">
        <v>0</v>
      </c>
      <c r="CG107" s="92">
        <v>0</v>
      </c>
      <c r="CH107" s="92">
        <v>0</v>
      </c>
      <c r="CI107" s="92">
        <v>0</v>
      </c>
      <c r="CJ107" s="92">
        <v>0</v>
      </c>
      <c r="CK107" s="92">
        <v>0</v>
      </c>
      <c r="CL107" s="92">
        <v>0</v>
      </c>
      <c r="CM107" s="92">
        <v>0</v>
      </c>
      <c r="CN107" s="92">
        <v>0</v>
      </c>
      <c r="CO107" s="92">
        <v>0</v>
      </c>
      <c r="CP107" s="92">
        <v>0</v>
      </c>
      <c r="CQ107" s="92">
        <v>1</v>
      </c>
      <c r="CR107" s="92">
        <v>0</v>
      </c>
      <c r="CS107" s="92">
        <v>0</v>
      </c>
      <c r="CT107" s="92">
        <v>0</v>
      </c>
      <c r="CU107" s="92">
        <v>0</v>
      </c>
      <c r="CV107" s="92">
        <v>0</v>
      </c>
      <c r="CW107" s="92">
        <v>0</v>
      </c>
      <c r="CX107" s="92">
        <v>0</v>
      </c>
      <c r="CY107" s="92">
        <v>0</v>
      </c>
      <c r="CZ107" s="92">
        <v>0</v>
      </c>
      <c r="DA107" s="92">
        <v>0</v>
      </c>
      <c r="DB107" s="92">
        <v>0</v>
      </c>
      <c r="DC107" s="92">
        <v>0</v>
      </c>
      <c r="DD107" s="92">
        <v>0</v>
      </c>
      <c r="DE107" s="92">
        <v>0</v>
      </c>
      <c r="DF107" s="92">
        <v>0</v>
      </c>
      <c r="DG107" s="92">
        <v>0</v>
      </c>
      <c r="DH107" s="92">
        <v>0</v>
      </c>
      <c r="DI107" s="92">
        <v>0</v>
      </c>
      <c r="DJ107" s="92">
        <v>0</v>
      </c>
      <c r="DK107" s="92">
        <v>0</v>
      </c>
      <c r="DL107" s="92">
        <v>0</v>
      </c>
      <c r="DM107" s="92">
        <v>0</v>
      </c>
      <c r="DN107" s="92">
        <v>0</v>
      </c>
      <c r="DO107" s="92">
        <v>0</v>
      </c>
      <c r="DP107" s="92">
        <v>0</v>
      </c>
      <c r="DQ107" s="92">
        <v>0</v>
      </c>
      <c r="DR107" s="92">
        <v>0</v>
      </c>
      <c r="DS107" s="92">
        <v>0</v>
      </c>
      <c r="DT107" s="92">
        <v>0</v>
      </c>
      <c r="DU107" s="92">
        <v>0</v>
      </c>
      <c r="DV107" s="92">
        <v>0</v>
      </c>
      <c r="DW107" s="92">
        <v>0</v>
      </c>
      <c r="DX107" s="92">
        <v>0</v>
      </c>
      <c r="DY107" s="92">
        <v>0</v>
      </c>
      <c r="DZ107" s="92">
        <v>0</v>
      </c>
      <c r="EA107" s="92">
        <v>0</v>
      </c>
      <c r="EB107" s="92">
        <v>0</v>
      </c>
      <c r="EC107" s="92">
        <v>0</v>
      </c>
      <c r="ED107" s="92">
        <v>0</v>
      </c>
      <c r="EE107" s="92">
        <v>0</v>
      </c>
      <c r="EF107" s="92">
        <v>0</v>
      </c>
      <c r="EG107" s="92">
        <v>0</v>
      </c>
      <c r="EH107" s="92">
        <v>0</v>
      </c>
      <c r="EI107" s="92">
        <v>0</v>
      </c>
      <c r="EJ107" s="92">
        <v>0</v>
      </c>
      <c r="EK107" s="92">
        <v>0</v>
      </c>
      <c r="EL107" s="92">
        <v>0</v>
      </c>
      <c r="EM107" s="92">
        <v>0</v>
      </c>
      <c r="EN107" s="92">
        <v>0</v>
      </c>
      <c r="EO107" s="92">
        <v>0</v>
      </c>
      <c r="EP107" s="92">
        <v>0</v>
      </c>
      <c r="EQ107" s="92">
        <v>0</v>
      </c>
      <c r="ER107" s="92">
        <v>0</v>
      </c>
      <c r="ES107" s="92">
        <v>0</v>
      </c>
      <c r="ET107" s="92">
        <v>0</v>
      </c>
      <c r="EU107" s="92">
        <v>0</v>
      </c>
      <c r="EV107" s="92">
        <v>0</v>
      </c>
      <c r="EW107" s="92">
        <v>0</v>
      </c>
      <c r="EX107" s="92">
        <v>0</v>
      </c>
      <c r="EY107" s="92">
        <v>0</v>
      </c>
      <c r="EZ107" s="92">
        <v>0</v>
      </c>
      <c r="FA107" s="92">
        <v>26.5087382</v>
      </c>
      <c r="FB107" s="92">
        <v>0</v>
      </c>
      <c r="FC107" s="92">
        <v>0</v>
      </c>
      <c r="FD107" s="92">
        <v>0</v>
      </c>
      <c r="FE107" s="92">
        <v>0</v>
      </c>
      <c r="FF107" s="92">
        <v>0</v>
      </c>
      <c r="FG107" s="92">
        <v>0</v>
      </c>
      <c r="FH107" s="92">
        <v>0</v>
      </c>
      <c r="FI107" s="92">
        <v>0</v>
      </c>
      <c r="FJ107" s="92">
        <v>0</v>
      </c>
      <c r="FK107" s="92">
        <v>0</v>
      </c>
      <c r="FL107" s="92">
        <v>0</v>
      </c>
      <c r="FM107" s="92">
        <v>0</v>
      </c>
      <c r="FN107" s="92">
        <v>0</v>
      </c>
      <c r="FO107" s="92">
        <v>0</v>
      </c>
      <c r="FP107" s="92">
        <v>0</v>
      </c>
      <c r="FQ107" s="92">
        <v>0</v>
      </c>
      <c r="FR107" s="92">
        <v>0</v>
      </c>
      <c r="FS107" s="92">
        <v>0</v>
      </c>
      <c r="FT107" s="92">
        <v>0</v>
      </c>
      <c r="FU107" s="92">
        <v>0</v>
      </c>
      <c r="FV107" s="92">
        <v>0</v>
      </c>
      <c r="FW107" s="92">
        <v>0</v>
      </c>
      <c r="FX107" s="92">
        <v>0</v>
      </c>
      <c r="FY107" s="92">
        <v>0</v>
      </c>
      <c r="FZ107" s="92">
        <v>0</v>
      </c>
      <c r="GA107" s="92">
        <v>0</v>
      </c>
      <c r="GB107" s="92">
        <v>0</v>
      </c>
      <c r="GC107" s="92">
        <v>0</v>
      </c>
      <c r="GD107" s="92">
        <v>0</v>
      </c>
      <c r="GE107" s="92">
        <v>0</v>
      </c>
      <c r="GF107" s="92">
        <v>0</v>
      </c>
      <c r="GG107" s="92">
        <v>0</v>
      </c>
      <c r="GH107" s="92">
        <v>0</v>
      </c>
      <c r="GI107" s="92">
        <v>0</v>
      </c>
      <c r="GJ107" s="92">
        <v>0</v>
      </c>
      <c r="GK107" s="92">
        <v>0</v>
      </c>
      <c r="GL107" s="92">
        <v>0</v>
      </c>
      <c r="GM107" s="92">
        <v>0</v>
      </c>
      <c r="GN107" s="92">
        <v>0</v>
      </c>
      <c r="GO107" s="92">
        <v>0</v>
      </c>
      <c r="GP107" s="92">
        <v>0</v>
      </c>
      <c r="GQ107" s="92">
        <v>0</v>
      </c>
      <c r="GR107" s="92">
        <v>0</v>
      </c>
      <c r="GS107" s="92">
        <v>0</v>
      </c>
      <c r="GT107" s="92">
        <v>0</v>
      </c>
      <c r="GU107" s="92">
        <v>0</v>
      </c>
      <c r="GV107" s="92">
        <v>0</v>
      </c>
      <c r="GW107" s="92">
        <v>0</v>
      </c>
      <c r="GX107" s="92">
        <v>0</v>
      </c>
      <c r="GY107" s="92">
        <v>0</v>
      </c>
      <c r="GZ107" s="92">
        <v>0</v>
      </c>
      <c r="HA107" s="92">
        <v>0</v>
      </c>
      <c r="HB107" s="92">
        <v>0</v>
      </c>
      <c r="HC107" s="92">
        <v>0</v>
      </c>
      <c r="HD107" s="92">
        <v>0</v>
      </c>
      <c r="HE107" s="92">
        <v>0</v>
      </c>
      <c r="HF107" s="92">
        <v>0</v>
      </c>
      <c r="HG107" s="92">
        <v>0</v>
      </c>
      <c r="HH107" s="92">
        <v>0</v>
      </c>
      <c r="HI107" s="92">
        <v>0</v>
      </c>
      <c r="HJ107" s="92">
        <v>0</v>
      </c>
      <c r="HK107" s="92">
        <v>1</v>
      </c>
      <c r="HL107" s="92">
        <v>0</v>
      </c>
      <c r="HM107" s="92">
        <v>0</v>
      </c>
      <c r="HN107" s="92">
        <v>0</v>
      </c>
      <c r="HO107" s="92">
        <v>0</v>
      </c>
      <c r="HP107" s="92">
        <v>0</v>
      </c>
      <c r="HQ107" s="92">
        <v>0</v>
      </c>
      <c r="HR107" s="92">
        <v>0</v>
      </c>
      <c r="HS107" s="92">
        <v>0</v>
      </c>
      <c r="HT107" s="92">
        <v>0</v>
      </c>
      <c r="HU107" s="92">
        <v>0</v>
      </c>
      <c r="HV107" s="92">
        <v>0</v>
      </c>
      <c r="HW107" s="92">
        <v>0</v>
      </c>
      <c r="HX107" s="92">
        <v>0</v>
      </c>
      <c r="HY107" s="92">
        <v>0</v>
      </c>
      <c r="HZ107" s="92">
        <v>0</v>
      </c>
      <c r="IA107" s="92">
        <v>0</v>
      </c>
      <c r="IB107" s="92">
        <v>0</v>
      </c>
      <c r="IC107" s="92">
        <v>0</v>
      </c>
      <c r="ID107" s="92">
        <v>0</v>
      </c>
      <c r="IE107" s="92">
        <v>0</v>
      </c>
      <c r="IF107" s="92">
        <v>0</v>
      </c>
      <c r="IG107" s="92">
        <v>0</v>
      </c>
      <c r="IH107" s="92">
        <v>0</v>
      </c>
      <c r="II107" s="92">
        <v>0</v>
      </c>
      <c r="IJ107" s="92">
        <v>0</v>
      </c>
      <c r="IK107" s="92">
        <v>0</v>
      </c>
      <c r="IL107" s="92">
        <v>0</v>
      </c>
      <c r="IM107" s="92">
        <v>0</v>
      </c>
      <c r="IN107" s="92">
        <v>0</v>
      </c>
      <c r="IO107" s="92">
        <v>0</v>
      </c>
      <c r="IP107" s="92">
        <v>0</v>
      </c>
      <c r="IQ107" s="92">
        <v>0</v>
      </c>
      <c r="IR107" s="92">
        <v>0</v>
      </c>
      <c r="IS107" s="92">
        <v>0</v>
      </c>
      <c r="IT107" s="92">
        <v>0.200738156</v>
      </c>
      <c r="IU107" s="92">
        <v>26.5087382</v>
      </c>
      <c r="IV107" s="92">
        <v>0.43762003500000002</v>
      </c>
      <c r="IW107" s="92">
        <v>20</v>
      </c>
      <c r="IX107" s="92">
        <v>1</v>
      </c>
      <c r="IY107" s="92">
        <v>0</v>
      </c>
      <c r="IZ107" s="92">
        <v>1</v>
      </c>
      <c r="JA107" s="92">
        <v>0</v>
      </c>
      <c r="JB107" s="92">
        <v>-284058.53100000002</v>
      </c>
      <c r="JC107" s="92">
        <v>-2151.0411199999999</v>
      </c>
      <c r="JD107" s="92">
        <v>-5.7021385700000003E-2</v>
      </c>
      <c r="JE107" s="92">
        <v>-592.68957</v>
      </c>
      <c r="JF107" s="92">
        <v>-4.4881582399999997</v>
      </c>
      <c r="JG107" s="92">
        <v>7.64507031E-3</v>
      </c>
      <c r="JH107" s="92">
        <v>1.0095797</v>
      </c>
      <c r="JI107" s="92">
        <v>132.05629999999999</v>
      </c>
      <c r="JJ107" s="92">
        <v>0</v>
      </c>
      <c r="JK107" s="92">
        <v>0</v>
      </c>
      <c r="JL107" s="92">
        <v>0</v>
      </c>
      <c r="JM107" s="92">
        <v>0</v>
      </c>
      <c r="JN107" s="92">
        <v>0</v>
      </c>
      <c r="JO107" s="92">
        <v>0</v>
      </c>
      <c r="JP107" s="92">
        <v>0</v>
      </c>
      <c r="JQ107" s="92">
        <v>0</v>
      </c>
      <c r="JR107" s="92">
        <v>0</v>
      </c>
      <c r="JS107" s="92">
        <v>0</v>
      </c>
      <c r="JT107" s="92">
        <v>0</v>
      </c>
      <c r="JU107" s="92">
        <v>0</v>
      </c>
      <c r="JV107" s="92">
        <v>0</v>
      </c>
      <c r="JW107" s="92">
        <v>0</v>
      </c>
      <c r="JX107" s="92">
        <v>0</v>
      </c>
      <c r="JY107" s="92">
        <v>0</v>
      </c>
      <c r="JZ107" s="92">
        <v>0</v>
      </c>
      <c r="KA107" s="92">
        <v>0</v>
      </c>
      <c r="KB107" s="92">
        <v>0</v>
      </c>
      <c r="KC107" s="92">
        <v>0</v>
      </c>
      <c r="KD107" s="92">
        <v>0</v>
      </c>
      <c r="KE107" s="92">
        <v>0</v>
      </c>
      <c r="KF107" s="92">
        <v>0</v>
      </c>
      <c r="KG107" s="92">
        <v>0</v>
      </c>
      <c r="KH107" s="92">
        <v>0</v>
      </c>
      <c r="KI107" s="92">
        <v>0</v>
      </c>
      <c r="KJ107" s="92">
        <v>0</v>
      </c>
      <c r="KK107" s="92">
        <v>0</v>
      </c>
      <c r="KL107" s="92">
        <v>0</v>
      </c>
      <c r="KM107" s="92">
        <v>0</v>
      </c>
      <c r="KN107" s="92">
        <v>0</v>
      </c>
      <c r="KO107" s="92">
        <v>0</v>
      </c>
      <c r="KP107" s="92">
        <v>0</v>
      </c>
      <c r="KQ107" s="92">
        <v>0</v>
      </c>
      <c r="KR107" s="92">
        <v>0</v>
      </c>
      <c r="KS107" s="92">
        <v>0</v>
      </c>
      <c r="KT107" s="92">
        <v>0</v>
      </c>
      <c r="KU107" s="92">
        <v>0</v>
      </c>
      <c r="KV107" s="92">
        <v>0</v>
      </c>
      <c r="KW107" s="92">
        <v>0</v>
      </c>
      <c r="KX107" s="92">
        <v>0</v>
      </c>
      <c r="KY107" s="92">
        <v>0</v>
      </c>
      <c r="KZ107" s="92">
        <v>0</v>
      </c>
      <c r="LA107" s="92">
        <v>0</v>
      </c>
      <c r="LB107" s="92">
        <v>0</v>
      </c>
      <c r="LC107" s="92">
        <v>0</v>
      </c>
      <c r="LD107" s="92">
        <v>0</v>
      </c>
      <c r="LE107" s="92">
        <v>0</v>
      </c>
      <c r="LF107" s="92">
        <v>0</v>
      </c>
      <c r="LG107" s="92">
        <v>0</v>
      </c>
      <c r="LH107" s="92">
        <v>0</v>
      </c>
      <c r="LI107" s="92">
        <v>0</v>
      </c>
      <c r="LJ107" s="92">
        <v>0</v>
      </c>
      <c r="LK107" s="92">
        <v>0</v>
      </c>
      <c r="LL107" s="92">
        <v>0</v>
      </c>
      <c r="LM107" s="92">
        <v>0</v>
      </c>
      <c r="LN107" s="92">
        <v>0</v>
      </c>
      <c r="LO107" s="92">
        <v>0</v>
      </c>
      <c r="LP107" s="92">
        <v>0</v>
      </c>
      <c r="LQ107" s="92">
        <v>0</v>
      </c>
      <c r="LR107" s="92">
        <v>0</v>
      </c>
      <c r="LS107" s="92">
        <v>0</v>
      </c>
      <c r="LT107" s="92">
        <v>0</v>
      </c>
      <c r="LU107" s="92">
        <v>0</v>
      </c>
      <c r="LV107" s="92">
        <v>0</v>
      </c>
      <c r="LW107" s="92">
        <v>0</v>
      </c>
      <c r="LX107" s="92">
        <v>0</v>
      </c>
      <c r="LY107" s="92">
        <v>0</v>
      </c>
      <c r="LZ107" s="92">
        <v>0</v>
      </c>
      <c r="MA107" s="92">
        <v>0</v>
      </c>
      <c r="MB107" s="92">
        <v>0</v>
      </c>
      <c r="MC107" s="92">
        <v>0</v>
      </c>
      <c r="MD107" s="92">
        <v>0</v>
      </c>
      <c r="ME107" s="92">
        <v>0</v>
      </c>
      <c r="MF107" s="92">
        <v>0</v>
      </c>
      <c r="MG107" s="92">
        <v>0</v>
      </c>
      <c r="MH107" s="92">
        <v>0</v>
      </c>
      <c r="MI107" s="92">
        <v>0</v>
      </c>
      <c r="MJ107" s="92">
        <v>0</v>
      </c>
      <c r="MK107" s="92">
        <v>0</v>
      </c>
      <c r="ML107" s="92">
        <v>0</v>
      </c>
      <c r="MM107" s="92">
        <v>0</v>
      </c>
      <c r="MN107" s="92">
        <v>0</v>
      </c>
      <c r="MO107" s="92">
        <v>0</v>
      </c>
      <c r="MP107" s="92">
        <v>0</v>
      </c>
      <c r="MQ107" s="92">
        <v>0</v>
      </c>
      <c r="MR107" s="92">
        <v>0</v>
      </c>
      <c r="MS107" s="92">
        <v>0</v>
      </c>
      <c r="MT107" s="92">
        <v>0</v>
      </c>
      <c r="MU107" s="92">
        <v>0</v>
      </c>
      <c r="MV107" s="92">
        <v>0</v>
      </c>
      <c r="MW107" s="92">
        <v>0</v>
      </c>
      <c r="MX107" s="92">
        <v>0</v>
      </c>
      <c r="MY107" s="92">
        <v>0</v>
      </c>
      <c r="MZ107" s="92">
        <v>0</v>
      </c>
      <c r="NA107" s="92">
        <v>0</v>
      </c>
      <c r="NB107" s="92">
        <v>0</v>
      </c>
      <c r="NC107" s="92">
        <v>0</v>
      </c>
      <c r="ND107" s="92">
        <v>0</v>
      </c>
      <c r="NE107" s="92">
        <v>0</v>
      </c>
      <c r="NF107" s="92">
        <v>0</v>
      </c>
      <c r="NG107" s="92">
        <v>0</v>
      </c>
      <c r="NH107" s="92">
        <v>0</v>
      </c>
      <c r="NI107" s="92">
        <v>0</v>
      </c>
      <c r="NJ107" s="92">
        <v>0</v>
      </c>
      <c r="NK107" s="92">
        <v>0</v>
      </c>
      <c r="NL107" s="92">
        <v>0</v>
      </c>
      <c r="NM107" s="92">
        <v>0</v>
      </c>
      <c r="NN107" s="92">
        <v>0</v>
      </c>
      <c r="NO107" s="92">
        <v>0</v>
      </c>
      <c r="NP107" s="92">
        <v>0</v>
      </c>
      <c r="NQ107" s="92">
        <v>0</v>
      </c>
      <c r="NR107" s="92">
        <v>0</v>
      </c>
      <c r="NS107" s="92">
        <v>0</v>
      </c>
      <c r="NT107" s="92">
        <v>0</v>
      </c>
      <c r="NU107" s="92">
        <v>0</v>
      </c>
      <c r="NV107" s="92">
        <v>0</v>
      </c>
      <c r="NW107" s="92">
        <v>0</v>
      </c>
      <c r="NX107" s="92">
        <v>0</v>
      </c>
      <c r="NY107" s="92">
        <v>0</v>
      </c>
      <c r="NZ107" s="92">
        <v>0</v>
      </c>
      <c r="OA107" s="92">
        <v>0</v>
      </c>
      <c r="OB107" s="92">
        <v>0</v>
      </c>
      <c r="OC107" s="92">
        <v>0</v>
      </c>
      <c r="OD107" s="92">
        <v>0</v>
      </c>
      <c r="OE107" s="92">
        <v>0</v>
      </c>
      <c r="OF107" s="92">
        <v>0</v>
      </c>
      <c r="OG107" s="92">
        <v>0</v>
      </c>
      <c r="OH107" s="92">
        <v>0</v>
      </c>
      <c r="OI107" s="92">
        <v>0</v>
      </c>
      <c r="OJ107" s="92">
        <v>0</v>
      </c>
      <c r="OK107" s="92">
        <v>0</v>
      </c>
      <c r="OL107" s="92">
        <v>0</v>
      </c>
      <c r="OM107" s="92">
        <v>0</v>
      </c>
      <c r="ON107" s="92">
        <v>0</v>
      </c>
      <c r="OO107" s="92">
        <v>0</v>
      </c>
      <c r="OP107" s="92">
        <v>0</v>
      </c>
      <c r="OQ107" s="92">
        <v>0</v>
      </c>
      <c r="OR107" s="92">
        <v>0</v>
      </c>
      <c r="OS107" s="92">
        <v>0</v>
      </c>
      <c r="OT107" s="92">
        <v>0</v>
      </c>
      <c r="OU107" s="92">
        <v>0</v>
      </c>
      <c r="OV107" s="92">
        <v>0</v>
      </c>
      <c r="OW107" s="92">
        <v>0</v>
      </c>
      <c r="OX107" s="92">
        <v>0</v>
      </c>
      <c r="OY107" s="92">
        <v>0</v>
      </c>
      <c r="OZ107" s="92">
        <v>0</v>
      </c>
      <c r="PA107" s="92">
        <v>0</v>
      </c>
      <c r="PB107" s="92">
        <v>0</v>
      </c>
      <c r="PC107" s="92">
        <v>0</v>
      </c>
      <c r="PD107" s="92">
        <v>0</v>
      </c>
      <c r="PE107" s="92">
        <v>0</v>
      </c>
      <c r="PF107" s="92">
        <v>0</v>
      </c>
      <c r="PG107" s="92">
        <v>0</v>
      </c>
      <c r="PH107" s="92">
        <v>0</v>
      </c>
      <c r="PI107" s="92">
        <v>0</v>
      </c>
      <c r="PJ107" s="92">
        <v>0</v>
      </c>
      <c r="PK107" s="92">
        <v>0</v>
      </c>
      <c r="PL107" s="92">
        <v>0</v>
      </c>
      <c r="PM107" s="92">
        <v>0</v>
      </c>
      <c r="PN107" s="92">
        <v>0</v>
      </c>
      <c r="PO107" s="92">
        <v>0</v>
      </c>
      <c r="PP107" s="92">
        <v>0</v>
      </c>
      <c r="PQ107" s="92">
        <v>0</v>
      </c>
      <c r="PR107" s="92">
        <v>0</v>
      </c>
      <c r="PS107" s="92">
        <v>0</v>
      </c>
      <c r="PT107" s="92">
        <v>0</v>
      </c>
      <c r="PU107" s="92">
        <v>0</v>
      </c>
      <c r="PV107" s="92">
        <v>0</v>
      </c>
      <c r="PW107" s="92">
        <v>0</v>
      </c>
      <c r="PX107" s="92">
        <v>0</v>
      </c>
      <c r="PY107" s="92">
        <v>0</v>
      </c>
      <c r="PZ107" s="92">
        <v>0</v>
      </c>
      <c r="QA107" s="92">
        <v>0</v>
      </c>
      <c r="QB107" s="92">
        <v>0</v>
      </c>
      <c r="QC107" s="92">
        <v>0</v>
      </c>
      <c r="QD107" s="92">
        <v>0</v>
      </c>
      <c r="QE107" s="92">
        <v>0</v>
      </c>
      <c r="QF107" s="92">
        <v>0</v>
      </c>
      <c r="QG107" s="92">
        <v>0</v>
      </c>
      <c r="QH107" s="92">
        <v>0</v>
      </c>
      <c r="QI107" s="92">
        <v>0</v>
      </c>
      <c r="QJ107" s="92">
        <v>0</v>
      </c>
      <c r="QK107" s="92">
        <v>0</v>
      </c>
      <c r="QL107" s="92">
        <v>0</v>
      </c>
      <c r="QM107" s="92">
        <v>0</v>
      </c>
      <c r="QN107" s="92">
        <v>0</v>
      </c>
      <c r="QO107" s="92">
        <v>0</v>
      </c>
      <c r="QP107" s="92">
        <v>0</v>
      </c>
      <c r="QQ107" s="92">
        <v>0</v>
      </c>
      <c r="QR107" s="92">
        <v>0</v>
      </c>
      <c r="QS107" s="92">
        <v>0</v>
      </c>
      <c r="QT107" s="92">
        <v>0</v>
      </c>
      <c r="QU107" s="92">
        <v>0</v>
      </c>
      <c r="QV107" s="92">
        <v>0</v>
      </c>
      <c r="QW107" s="92">
        <v>0</v>
      </c>
      <c r="QX107" s="92">
        <v>0</v>
      </c>
      <c r="QY107" s="92">
        <v>0</v>
      </c>
      <c r="QZ107" s="92">
        <v>0</v>
      </c>
      <c r="RA107" s="92">
        <v>0</v>
      </c>
      <c r="RB107" s="92">
        <v>0</v>
      </c>
      <c r="RC107" s="92">
        <v>0</v>
      </c>
      <c r="RD107" s="92">
        <v>0</v>
      </c>
      <c r="RE107" s="92">
        <v>0</v>
      </c>
      <c r="RF107" s="92">
        <v>0</v>
      </c>
      <c r="RG107" s="92">
        <v>0</v>
      </c>
      <c r="RH107" s="92">
        <v>0</v>
      </c>
      <c r="RI107" s="92">
        <v>0</v>
      </c>
      <c r="RJ107" s="92">
        <v>0</v>
      </c>
      <c r="RK107" s="92">
        <v>0</v>
      </c>
      <c r="RL107" s="92">
        <v>0</v>
      </c>
      <c r="RM107" s="92">
        <v>0</v>
      </c>
      <c r="RN107" s="92">
        <v>0</v>
      </c>
      <c r="RO107" s="92">
        <v>0</v>
      </c>
      <c r="RP107" s="92">
        <v>0</v>
      </c>
      <c r="RQ107" s="92">
        <v>0</v>
      </c>
      <c r="RR107" s="92">
        <v>0</v>
      </c>
      <c r="RS107" s="92">
        <v>0</v>
      </c>
      <c r="RT107" s="92">
        <v>0</v>
      </c>
      <c r="RU107" s="92">
        <v>0</v>
      </c>
      <c r="RV107" s="92">
        <v>0</v>
      </c>
      <c r="RW107" s="92">
        <v>0</v>
      </c>
      <c r="RX107" s="92">
        <v>0</v>
      </c>
      <c r="RY107" s="92">
        <v>0</v>
      </c>
      <c r="RZ107" s="92">
        <v>0</v>
      </c>
      <c r="SA107" s="92">
        <v>0</v>
      </c>
      <c r="SB107" s="92">
        <v>0</v>
      </c>
      <c r="SC107" s="92">
        <v>0</v>
      </c>
      <c r="SD107" s="92">
        <v>0</v>
      </c>
      <c r="SE107" s="92">
        <v>0</v>
      </c>
      <c r="SF107" s="92">
        <v>0</v>
      </c>
      <c r="SG107" s="92">
        <v>0</v>
      </c>
      <c r="SH107" s="92">
        <v>0</v>
      </c>
      <c r="SI107" s="92">
        <v>0</v>
      </c>
      <c r="SJ107" s="92">
        <v>0</v>
      </c>
      <c r="SK107" s="92">
        <v>0</v>
      </c>
      <c r="SL107" s="92">
        <v>0</v>
      </c>
      <c r="SM107" s="92">
        <v>0</v>
      </c>
      <c r="SN107" s="92">
        <v>0</v>
      </c>
      <c r="SO107" s="92">
        <v>0</v>
      </c>
      <c r="SP107" s="92">
        <v>0</v>
      </c>
      <c r="SQ107" s="92">
        <v>0</v>
      </c>
      <c r="SR107" s="92">
        <v>0</v>
      </c>
      <c r="SS107" s="92">
        <v>0</v>
      </c>
      <c r="ST107" s="92">
        <v>0</v>
      </c>
      <c r="SU107" s="92">
        <v>0</v>
      </c>
      <c r="SV107" s="92">
        <v>0</v>
      </c>
      <c r="SW107" s="92">
        <v>0</v>
      </c>
      <c r="SX107" s="92">
        <v>0</v>
      </c>
      <c r="SY107" s="92">
        <v>0</v>
      </c>
      <c r="SZ107" s="92">
        <v>0</v>
      </c>
      <c r="TA107" s="92">
        <v>0</v>
      </c>
      <c r="TB107" s="92">
        <v>0</v>
      </c>
      <c r="TC107" s="92">
        <v>1</v>
      </c>
      <c r="TD107" s="92">
        <v>0</v>
      </c>
      <c r="TE107" s="92">
        <v>0</v>
      </c>
      <c r="TF107" s="92">
        <v>0</v>
      </c>
      <c r="TG107" s="92">
        <v>0</v>
      </c>
      <c r="TH107" s="92">
        <v>0</v>
      </c>
      <c r="TI107" s="92">
        <v>0</v>
      </c>
      <c r="TJ107" s="92">
        <v>0</v>
      </c>
      <c r="TK107" s="92">
        <v>0</v>
      </c>
      <c r="TL107" s="92">
        <v>0</v>
      </c>
      <c r="TM107" s="92">
        <v>0</v>
      </c>
      <c r="TN107" s="92">
        <v>0</v>
      </c>
      <c r="TO107" s="92">
        <v>0</v>
      </c>
      <c r="TP107" s="92">
        <v>0</v>
      </c>
      <c r="TQ107" s="92">
        <v>-66301.237772699998</v>
      </c>
      <c r="TR107" s="92">
        <v>0</v>
      </c>
      <c r="TS107" s="92">
        <v>0</v>
      </c>
      <c r="TT107" s="92">
        <v>0</v>
      </c>
      <c r="TU107" s="92">
        <v>0</v>
      </c>
      <c r="TV107" s="92">
        <v>0</v>
      </c>
      <c r="TW107" s="92">
        <v>0</v>
      </c>
      <c r="TX107" s="92">
        <v>0</v>
      </c>
      <c r="TY107" s="92">
        <v>0</v>
      </c>
      <c r="TZ107" s="92">
        <v>0</v>
      </c>
      <c r="UA107" s="92">
        <v>0</v>
      </c>
      <c r="UB107" s="92">
        <v>0</v>
      </c>
      <c r="UC107" s="92">
        <v>0</v>
      </c>
      <c r="UD107" s="92">
        <v>0</v>
      </c>
      <c r="UE107" s="92">
        <v>0</v>
      </c>
      <c r="UF107" s="92">
        <v>0</v>
      </c>
      <c r="UG107" s="92">
        <v>0</v>
      </c>
      <c r="UH107" s="92">
        <v>0</v>
      </c>
      <c r="UI107" s="92">
        <v>0</v>
      </c>
      <c r="UJ107" s="92">
        <v>0</v>
      </c>
      <c r="UK107" s="92">
        <v>0</v>
      </c>
      <c r="UL107" s="92">
        <v>0</v>
      </c>
      <c r="UM107" s="92">
        <v>0</v>
      </c>
      <c r="UN107" s="92">
        <v>0</v>
      </c>
      <c r="UO107" s="92">
        <v>0</v>
      </c>
      <c r="UP107" s="92">
        <v>0</v>
      </c>
      <c r="UQ107" s="92">
        <v>0</v>
      </c>
      <c r="UR107" s="92">
        <v>0</v>
      </c>
      <c r="US107" s="92">
        <v>0</v>
      </c>
      <c r="UT107" s="92">
        <v>0</v>
      </c>
      <c r="UU107" s="92">
        <v>0</v>
      </c>
      <c r="UV107" s="92">
        <v>0</v>
      </c>
      <c r="UW107" s="92">
        <v>0</v>
      </c>
      <c r="UX107" s="92">
        <v>0</v>
      </c>
      <c r="UY107" s="92">
        <v>0</v>
      </c>
      <c r="UZ107" s="92">
        <v>0</v>
      </c>
      <c r="VA107" s="92">
        <v>0</v>
      </c>
      <c r="VB107" s="92">
        <v>0</v>
      </c>
      <c r="VC107" s="92">
        <v>0</v>
      </c>
      <c r="VD107" s="92">
        <v>0</v>
      </c>
      <c r="VE107" s="92">
        <v>0</v>
      </c>
      <c r="VF107" s="92">
        <v>0</v>
      </c>
      <c r="VG107" s="92">
        <v>0</v>
      </c>
      <c r="VH107" s="92">
        <v>0</v>
      </c>
      <c r="VI107" s="92">
        <v>0</v>
      </c>
      <c r="VJ107" s="92">
        <v>0</v>
      </c>
      <c r="VK107" s="92">
        <v>0</v>
      </c>
      <c r="VL107" s="92">
        <v>0</v>
      </c>
      <c r="VM107" s="92">
        <v>0</v>
      </c>
      <c r="VN107" s="92">
        <v>0</v>
      </c>
      <c r="VO107" s="92">
        <v>0</v>
      </c>
      <c r="VP107" s="92">
        <v>0</v>
      </c>
      <c r="VQ107" s="92">
        <v>0</v>
      </c>
      <c r="VR107" s="92">
        <v>0</v>
      </c>
      <c r="VS107" s="92">
        <v>0</v>
      </c>
      <c r="VT107" s="92">
        <v>0</v>
      </c>
      <c r="VU107" s="92">
        <v>0</v>
      </c>
      <c r="VV107" s="92">
        <v>0</v>
      </c>
      <c r="VW107" s="92">
        <v>0</v>
      </c>
      <c r="VX107" s="92">
        <v>0</v>
      </c>
      <c r="VY107" s="92">
        <v>0</v>
      </c>
      <c r="VZ107" s="92">
        <v>0</v>
      </c>
      <c r="WA107" s="92">
        <v>0</v>
      </c>
      <c r="WB107" s="92">
        <v>0</v>
      </c>
      <c r="WC107" s="92">
        <v>0</v>
      </c>
    </row>
    <row r="108" spans="2:601" ht="13.5" customHeight="1">
      <c r="B108" s="851" t="s">
        <v>2409</v>
      </c>
      <c r="C108" s="92">
        <v>0</v>
      </c>
      <c r="D108" s="92">
        <v>947.45478400000002</v>
      </c>
      <c r="E108" s="92">
        <v>-2.41977178</v>
      </c>
      <c r="F108" s="92">
        <v>26.427345500000001</v>
      </c>
      <c r="G108" s="92">
        <v>0</v>
      </c>
      <c r="H108" s="92">
        <v>0</v>
      </c>
      <c r="I108" s="92">
        <v>0</v>
      </c>
      <c r="J108" s="92">
        <v>0</v>
      </c>
      <c r="K108" s="92">
        <v>0</v>
      </c>
      <c r="L108" s="92">
        <v>0</v>
      </c>
      <c r="M108" s="92">
        <v>0</v>
      </c>
      <c r="N108" s="92">
        <v>0</v>
      </c>
      <c r="O108" s="92">
        <v>0</v>
      </c>
      <c r="P108" s="92">
        <v>0</v>
      </c>
      <c r="Q108" s="92">
        <v>0</v>
      </c>
      <c r="R108" s="92">
        <v>0</v>
      </c>
      <c r="S108" s="92">
        <v>0</v>
      </c>
      <c r="T108" s="92">
        <v>0</v>
      </c>
      <c r="U108" s="92">
        <v>0</v>
      </c>
      <c r="V108" s="92">
        <v>0</v>
      </c>
      <c r="W108" s="92">
        <v>0</v>
      </c>
      <c r="X108" s="92">
        <v>0</v>
      </c>
      <c r="Y108" s="92">
        <v>2.6032202400000002</v>
      </c>
      <c r="Z108" s="92">
        <v>0</v>
      </c>
      <c r="AA108" s="92">
        <v>0</v>
      </c>
      <c r="AB108" s="92">
        <v>0</v>
      </c>
      <c r="AC108" s="92">
        <v>0</v>
      </c>
      <c r="AD108" s="92">
        <v>0</v>
      </c>
      <c r="AE108" s="92">
        <v>0</v>
      </c>
      <c r="AF108" s="92">
        <v>0</v>
      </c>
      <c r="AG108" s="92">
        <v>0</v>
      </c>
      <c r="AH108" s="92">
        <v>0</v>
      </c>
      <c r="AI108" s="92">
        <v>0</v>
      </c>
      <c r="AJ108" s="92">
        <v>0</v>
      </c>
      <c r="AK108" s="92">
        <v>0</v>
      </c>
      <c r="AL108" s="92">
        <v>0</v>
      </c>
      <c r="AM108" s="92">
        <v>0</v>
      </c>
      <c r="AN108" s="92">
        <v>0</v>
      </c>
      <c r="AO108" s="92">
        <v>0</v>
      </c>
      <c r="AP108" s="92">
        <v>0</v>
      </c>
      <c r="AQ108" s="92">
        <v>0</v>
      </c>
      <c r="AR108" s="92">
        <v>0</v>
      </c>
      <c r="AS108" s="92">
        <v>0</v>
      </c>
      <c r="AT108" s="92">
        <v>0</v>
      </c>
      <c r="AU108" s="92">
        <v>0</v>
      </c>
      <c r="AV108" s="92">
        <v>0</v>
      </c>
      <c r="AW108" s="92">
        <v>0</v>
      </c>
      <c r="AX108" s="92">
        <v>0</v>
      </c>
      <c r="AY108" s="92">
        <v>0</v>
      </c>
      <c r="AZ108" s="92">
        <v>0</v>
      </c>
      <c r="BA108" s="92">
        <v>0</v>
      </c>
      <c r="BB108" s="92">
        <v>0</v>
      </c>
      <c r="BC108" s="92">
        <v>0</v>
      </c>
      <c r="BD108" s="92">
        <v>0</v>
      </c>
      <c r="BE108" s="92">
        <v>0</v>
      </c>
      <c r="BF108" s="92">
        <v>0</v>
      </c>
      <c r="BG108" s="92">
        <v>0</v>
      </c>
      <c r="BH108" s="92">
        <v>0</v>
      </c>
      <c r="BI108" s="92">
        <v>0</v>
      </c>
      <c r="BJ108" s="92">
        <v>0</v>
      </c>
      <c r="BK108" s="92">
        <v>0</v>
      </c>
      <c r="BL108" s="92">
        <v>0</v>
      </c>
      <c r="BM108" s="92">
        <v>0</v>
      </c>
      <c r="BN108" s="92">
        <v>0</v>
      </c>
      <c r="BO108" s="92">
        <v>0</v>
      </c>
      <c r="BP108" s="92">
        <v>0.91032829800000004</v>
      </c>
      <c r="BQ108" s="92">
        <v>0</v>
      </c>
      <c r="BR108" s="92">
        <v>0</v>
      </c>
      <c r="BS108" s="92">
        <v>0</v>
      </c>
      <c r="BT108" s="92">
        <v>0</v>
      </c>
      <c r="BU108" s="92">
        <v>0</v>
      </c>
      <c r="BV108" s="92">
        <v>0</v>
      </c>
      <c r="BW108" s="92">
        <v>0</v>
      </c>
      <c r="BX108" s="92">
        <v>0</v>
      </c>
      <c r="BY108" s="92">
        <v>0</v>
      </c>
      <c r="BZ108" s="92">
        <v>0</v>
      </c>
      <c r="CA108" s="92">
        <v>0</v>
      </c>
      <c r="CB108" s="92">
        <v>0</v>
      </c>
      <c r="CC108" s="92">
        <v>0</v>
      </c>
      <c r="CD108" s="92">
        <v>0</v>
      </c>
      <c r="CE108" s="92">
        <v>0</v>
      </c>
      <c r="CF108" s="92">
        <v>0</v>
      </c>
      <c r="CG108" s="92">
        <v>0</v>
      </c>
      <c r="CH108" s="92">
        <v>0</v>
      </c>
      <c r="CI108" s="92">
        <v>8.9671701800000003E-2</v>
      </c>
      <c r="CJ108" s="92">
        <v>0</v>
      </c>
      <c r="CK108" s="92">
        <v>0</v>
      </c>
      <c r="CL108" s="92">
        <v>0</v>
      </c>
      <c r="CM108" s="92">
        <v>0</v>
      </c>
      <c r="CN108" s="92">
        <v>0</v>
      </c>
      <c r="CO108" s="92">
        <v>0</v>
      </c>
      <c r="CP108" s="92">
        <v>0</v>
      </c>
      <c r="CQ108" s="92">
        <v>0</v>
      </c>
      <c r="CR108" s="92">
        <v>0</v>
      </c>
      <c r="CS108" s="92">
        <v>0</v>
      </c>
      <c r="CT108" s="92">
        <v>0</v>
      </c>
      <c r="CU108" s="92">
        <v>0</v>
      </c>
      <c r="CV108" s="92">
        <v>0</v>
      </c>
      <c r="CW108" s="92">
        <v>0</v>
      </c>
      <c r="CX108" s="92">
        <v>0</v>
      </c>
      <c r="CY108" s="92">
        <v>0</v>
      </c>
      <c r="CZ108" s="92">
        <v>0</v>
      </c>
      <c r="DA108" s="92">
        <v>0</v>
      </c>
      <c r="DB108" s="92">
        <v>0</v>
      </c>
      <c r="DC108" s="92">
        <v>0</v>
      </c>
      <c r="DD108" s="92">
        <v>0</v>
      </c>
      <c r="DE108" s="92">
        <v>0</v>
      </c>
      <c r="DF108" s="92">
        <v>0</v>
      </c>
      <c r="DG108" s="92">
        <v>0</v>
      </c>
      <c r="DH108" s="92">
        <v>0</v>
      </c>
      <c r="DI108" s="92">
        <v>0</v>
      </c>
      <c r="DJ108" s="92">
        <v>0</v>
      </c>
      <c r="DK108" s="92">
        <v>0</v>
      </c>
      <c r="DL108" s="92">
        <v>0</v>
      </c>
      <c r="DM108" s="92">
        <v>0</v>
      </c>
      <c r="DN108" s="92">
        <v>0</v>
      </c>
      <c r="DO108" s="92">
        <v>0</v>
      </c>
      <c r="DP108" s="92">
        <v>0</v>
      </c>
      <c r="DQ108" s="92">
        <v>0</v>
      </c>
      <c r="DR108" s="92">
        <v>0</v>
      </c>
      <c r="DS108" s="92">
        <v>0</v>
      </c>
      <c r="DT108" s="92">
        <v>0</v>
      </c>
      <c r="DU108" s="92">
        <v>0</v>
      </c>
      <c r="DV108" s="92">
        <v>0</v>
      </c>
      <c r="DW108" s="92">
        <v>0</v>
      </c>
      <c r="DX108" s="92">
        <v>0</v>
      </c>
      <c r="DY108" s="92">
        <v>0</v>
      </c>
      <c r="DZ108" s="92">
        <v>476.09602899999999</v>
      </c>
      <c r="EA108" s="92">
        <v>0</v>
      </c>
      <c r="EB108" s="92">
        <v>0</v>
      </c>
      <c r="EC108" s="92">
        <v>0</v>
      </c>
      <c r="ED108" s="92">
        <v>0</v>
      </c>
      <c r="EE108" s="92">
        <v>0</v>
      </c>
      <c r="EF108" s="92">
        <v>0</v>
      </c>
      <c r="EG108" s="92">
        <v>0</v>
      </c>
      <c r="EH108" s="92">
        <v>0</v>
      </c>
      <c r="EI108" s="92">
        <v>0</v>
      </c>
      <c r="EJ108" s="92">
        <v>0</v>
      </c>
      <c r="EK108" s="92">
        <v>0</v>
      </c>
      <c r="EL108" s="92">
        <v>0</v>
      </c>
      <c r="EM108" s="92">
        <v>0</v>
      </c>
      <c r="EN108" s="92">
        <v>0</v>
      </c>
      <c r="EO108" s="92">
        <v>0</v>
      </c>
      <c r="EP108" s="92">
        <v>0</v>
      </c>
      <c r="EQ108" s="92">
        <v>0</v>
      </c>
      <c r="ER108" s="92">
        <v>0</v>
      </c>
      <c r="ES108" s="92">
        <v>234.495059</v>
      </c>
      <c r="ET108" s="92">
        <v>0</v>
      </c>
      <c r="EU108" s="92">
        <v>0</v>
      </c>
      <c r="EV108" s="92">
        <v>0</v>
      </c>
      <c r="EW108" s="92">
        <v>0</v>
      </c>
      <c r="EX108" s="92">
        <v>0</v>
      </c>
      <c r="EY108" s="92">
        <v>0</v>
      </c>
      <c r="EZ108" s="92">
        <v>0</v>
      </c>
      <c r="FA108" s="92">
        <v>0</v>
      </c>
      <c r="FB108" s="92">
        <v>0</v>
      </c>
      <c r="FC108" s="92">
        <v>0</v>
      </c>
      <c r="FD108" s="92">
        <v>0</v>
      </c>
      <c r="FE108" s="92">
        <v>0</v>
      </c>
      <c r="FF108" s="92">
        <v>0</v>
      </c>
      <c r="FG108" s="92">
        <v>0</v>
      </c>
      <c r="FH108" s="92">
        <v>0</v>
      </c>
      <c r="FI108" s="92">
        <v>0</v>
      </c>
      <c r="FJ108" s="92">
        <v>0</v>
      </c>
      <c r="FK108" s="92">
        <v>0</v>
      </c>
      <c r="FL108" s="92">
        <v>0</v>
      </c>
      <c r="FM108" s="92">
        <v>0</v>
      </c>
      <c r="FN108" s="92">
        <v>0</v>
      </c>
      <c r="FO108" s="92">
        <v>0</v>
      </c>
      <c r="FP108" s="92">
        <v>0</v>
      </c>
      <c r="FQ108" s="92">
        <v>0</v>
      </c>
      <c r="FR108" s="92">
        <v>0</v>
      </c>
      <c r="FS108" s="92">
        <v>0</v>
      </c>
      <c r="FT108" s="92">
        <v>0</v>
      </c>
      <c r="FU108" s="92">
        <v>0</v>
      </c>
      <c r="FV108" s="92">
        <v>0</v>
      </c>
      <c r="FW108" s="92">
        <v>0</v>
      </c>
      <c r="FX108" s="92">
        <v>0</v>
      </c>
      <c r="FY108" s="92">
        <v>0</v>
      </c>
      <c r="FZ108" s="92">
        <v>0</v>
      </c>
      <c r="GA108" s="92">
        <v>0</v>
      </c>
      <c r="GB108" s="92">
        <v>0</v>
      </c>
      <c r="GC108" s="92">
        <v>0</v>
      </c>
      <c r="GD108" s="92">
        <v>0</v>
      </c>
      <c r="GE108" s="92">
        <v>0</v>
      </c>
      <c r="GF108" s="92">
        <v>0</v>
      </c>
      <c r="GG108" s="92">
        <v>0</v>
      </c>
      <c r="GH108" s="92">
        <v>0</v>
      </c>
      <c r="GI108" s="92">
        <v>0</v>
      </c>
      <c r="GJ108" s="92">
        <v>0.67</v>
      </c>
      <c r="GK108" s="92">
        <v>0</v>
      </c>
      <c r="GL108" s="92">
        <v>0</v>
      </c>
      <c r="GM108" s="92">
        <v>0</v>
      </c>
      <c r="GN108" s="92">
        <v>0</v>
      </c>
      <c r="GO108" s="92">
        <v>0</v>
      </c>
      <c r="GP108" s="92">
        <v>0</v>
      </c>
      <c r="GQ108" s="92">
        <v>0</v>
      </c>
      <c r="GR108" s="92">
        <v>0</v>
      </c>
      <c r="GS108" s="92">
        <v>0</v>
      </c>
      <c r="GT108" s="92">
        <v>0</v>
      </c>
      <c r="GU108" s="92">
        <v>0</v>
      </c>
      <c r="GV108" s="92">
        <v>0</v>
      </c>
      <c r="GW108" s="92">
        <v>0</v>
      </c>
      <c r="GX108" s="92">
        <v>0</v>
      </c>
      <c r="GY108" s="92">
        <v>0</v>
      </c>
      <c r="GZ108" s="92">
        <v>0</v>
      </c>
      <c r="HA108" s="92">
        <v>0</v>
      </c>
      <c r="HB108" s="92">
        <v>0</v>
      </c>
      <c r="HC108" s="92">
        <v>0.33</v>
      </c>
      <c r="HD108" s="92">
        <v>0</v>
      </c>
      <c r="HE108" s="92">
        <v>0</v>
      </c>
      <c r="HF108" s="92">
        <v>0</v>
      </c>
      <c r="HG108" s="92">
        <v>0</v>
      </c>
      <c r="HH108" s="92">
        <v>0</v>
      </c>
      <c r="HI108" s="92">
        <v>0</v>
      </c>
      <c r="HJ108" s="92">
        <v>0</v>
      </c>
      <c r="HK108" s="92">
        <v>0</v>
      </c>
      <c r="HL108" s="92">
        <v>0</v>
      </c>
      <c r="HM108" s="92">
        <v>0</v>
      </c>
      <c r="HN108" s="92">
        <v>0</v>
      </c>
      <c r="HO108" s="92">
        <v>0</v>
      </c>
      <c r="HP108" s="92">
        <v>0</v>
      </c>
      <c r="HQ108" s="92">
        <v>0</v>
      </c>
      <c r="HR108" s="92">
        <v>0</v>
      </c>
      <c r="HS108" s="92">
        <v>0</v>
      </c>
      <c r="HT108" s="92">
        <v>0</v>
      </c>
      <c r="HU108" s="92">
        <v>0</v>
      </c>
      <c r="HV108" s="92">
        <v>0</v>
      </c>
      <c r="HW108" s="92">
        <v>0</v>
      </c>
      <c r="HX108" s="92">
        <v>0</v>
      </c>
      <c r="HY108" s="92">
        <v>0</v>
      </c>
      <c r="HZ108" s="92">
        <v>0</v>
      </c>
      <c r="IA108" s="92">
        <v>0</v>
      </c>
      <c r="IB108" s="92">
        <v>0</v>
      </c>
      <c r="IC108" s="92">
        <v>0</v>
      </c>
      <c r="ID108" s="92">
        <v>0</v>
      </c>
      <c r="IE108" s="92">
        <v>0</v>
      </c>
      <c r="IF108" s="92">
        <v>0</v>
      </c>
      <c r="IG108" s="92">
        <v>0</v>
      </c>
      <c r="IH108" s="92">
        <v>0</v>
      </c>
      <c r="II108" s="92">
        <v>0</v>
      </c>
      <c r="IJ108" s="92">
        <v>0</v>
      </c>
      <c r="IK108" s="92">
        <v>0</v>
      </c>
      <c r="IL108" s="92">
        <v>0</v>
      </c>
      <c r="IM108" s="92">
        <v>0</v>
      </c>
      <c r="IN108" s="92">
        <v>0</v>
      </c>
      <c r="IO108" s="92">
        <v>0</v>
      </c>
      <c r="IP108" s="92">
        <v>0</v>
      </c>
      <c r="IQ108" s="92">
        <v>0</v>
      </c>
      <c r="IR108" s="92">
        <v>0</v>
      </c>
      <c r="IS108" s="92">
        <v>0</v>
      </c>
      <c r="IT108" s="92">
        <v>29.030565800000002</v>
      </c>
      <c r="IU108" s="92">
        <v>710.59108800000001</v>
      </c>
      <c r="IV108" s="92">
        <v>11.1101343</v>
      </c>
      <c r="IW108" s="92">
        <v>20</v>
      </c>
      <c r="IX108" s="92">
        <v>1</v>
      </c>
      <c r="IY108" s="92">
        <v>0</v>
      </c>
      <c r="IZ108" s="92">
        <v>1</v>
      </c>
      <c r="JA108" s="92">
        <v>0</v>
      </c>
      <c r="JB108" s="92">
        <v>-77043.620599999995</v>
      </c>
      <c r="JC108" s="92">
        <v>-3147.5484700000002</v>
      </c>
      <c r="JD108" s="92">
        <v>-2.2366199</v>
      </c>
      <c r="JE108" s="92">
        <v>-47.042265800000003</v>
      </c>
      <c r="JF108" s="92">
        <v>-1.92186985</v>
      </c>
      <c r="JG108" s="92">
        <v>4.3549677100000003E-2</v>
      </c>
      <c r="JH108" s="92">
        <v>1.0659803400000001</v>
      </c>
      <c r="JI108" s="92">
        <v>24.477342100000001</v>
      </c>
      <c r="JJ108" s="92">
        <v>11.1513239</v>
      </c>
      <c r="JK108" s="92">
        <v>0</v>
      </c>
      <c r="JL108" s="92">
        <v>0</v>
      </c>
      <c r="JM108" s="92">
        <v>0</v>
      </c>
      <c r="JN108" s="92">
        <v>0</v>
      </c>
      <c r="JO108" s="92">
        <v>0</v>
      </c>
      <c r="JP108" s="92">
        <v>0</v>
      </c>
      <c r="JQ108" s="92">
        <v>0</v>
      </c>
      <c r="JR108" s="92">
        <v>0</v>
      </c>
      <c r="JS108" s="92">
        <v>0</v>
      </c>
      <c r="JT108" s="92">
        <v>0</v>
      </c>
      <c r="JU108" s="92">
        <v>0</v>
      </c>
      <c r="JV108" s="92">
        <v>0</v>
      </c>
      <c r="JW108" s="92">
        <v>0</v>
      </c>
      <c r="JX108" s="92">
        <v>0</v>
      </c>
      <c r="JY108" s="92">
        <v>0</v>
      </c>
      <c r="JZ108" s="92">
        <v>0</v>
      </c>
      <c r="KA108" s="92">
        <v>0</v>
      </c>
      <c r="KB108" s="92">
        <v>0</v>
      </c>
      <c r="KC108" s="92">
        <v>0</v>
      </c>
      <c r="KD108" s="92">
        <v>0</v>
      </c>
      <c r="KE108" s="92">
        <v>0</v>
      </c>
      <c r="KF108" s="92">
        <v>0</v>
      </c>
      <c r="KG108" s="92">
        <v>0</v>
      </c>
      <c r="KH108" s="92">
        <v>0</v>
      </c>
      <c r="KI108" s="92">
        <v>0</v>
      </c>
      <c r="KJ108" s="92">
        <v>0</v>
      </c>
      <c r="KK108" s="92">
        <v>0</v>
      </c>
      <c r="KL108" s="92">
        <v>0</v>
      </c>
      <c r="KM108" s="92">
        <v>0</v>
      </c>
      <c r="KN108" s="92">
        <v>0</v>
      </c>
      <c r="KO108" s="92">
        <v>0</v>
      </c>
      <c r="KP108" s="92">
        <v>0</v>
      </c>
      <c r="KQ108" s="92">
        <v>0</v>
      </c>
      <c r="KR108" s="92">
        <v>0</v>
      </c>
      <c r="KS108" s="92">
        <v>0</v>
      </c>
      <c r="KT108" s="92">
        <v>0</v>
      </c>
      <c r="KU108" s="92">
        <v>0</v>
      </c>
      <c r="KV108" s="92">
        <v>0</v>
      </c>
      <c r="KW108" s="92">
        <v>0</v>
      </c>
      <c r="KX108" s="92">
        <v>0</v>
      </c>
      <c r="KY108" s="92">
        <v>0</v>
      </c>
      <c r="KZ108" s="92">
        <v>0</v>
      </c>
      <c r="LA108" s="92">
        <v>0</v>
      </c>
      <c r="LB108" s="92">
        <v>0</v>
      </c>
      <c r="LC108" s="92">
        <v>0</v>
      </c>
      <c r="LD108" s="92">
        <v>0</v>
      </c>
      <c r="LE108" s="92">
        <v>0</v>
      </c>
      <c r="LF108" s="92">
        <v>0</v>
      </c>
      <c r="LG108" s="92">
        <v>0</v>
      </c>
      <c r="LH108" s="92">
        <v>0</v>
      </c>
      <c r="LI108" s="92">
        <v>0</v>
      </c>
      <c r="LJ108" s="92">
        <v>10.3707463</v>
      </c>
      <c r="LK108" s="92">
        <v>0</v>
      </c>
      <c r="LL108" s="92">
        <v>0</v>
      </c>
      <c r="LM108" s="92">
        <v>0</v>
      </c>
      <c r="LN108" s="92">
        <v>0</v>
      </c>
      <c r="LO108" s="92">
        <v>0</v>
      </c>
      <c r="LP108" s="92">
        <v>0</v>
      </c>
      <c r="LQ108" s="92">
        <v>0</v>
      </c>
      <c r="LR108" s="92">
        <v>0</v>
      </c>
      <c r="LS108" s="92">
        <v>0</v>
      </c>
      <c r="LT108" s="92">
        <v>0</v>
      </c>
      <c r="LU108" s="92">
        <v>0</v>
      </c>
      <c r="LV108" s="92">
        <v>0</v>
      </c>
      <c r="LW108" s="92">
        <v>0</v>
      </c>
      <c r="LX108" s="92">
        <v>0</v>
      </c>
      <c r="LY108" s="92">
        <v>0</v>
      </c>
      <c r="LZ108" s="92">
        <v>0</v>
      </c>
      <c r="MA108" s="92">
        <v>0</v>
      </c>
      <c r="MB108" s="92">
        <v>0</v>
      </c>
      <c r="MC108" s="92">
        <v>0</v>
      </c>
      <c r="MD108" s="92">
        <v>0</v>
      </c>
      <c r="ME108" s="92">
        <v>0</v>
      </c>
      <c r="MF108" s="92">
        <v>0</v>
      </c>
      <c r="MG108" s="92">
        <v>0</v>
      </c>
      <c r="MH108" s="92">
        <v>0</v>
      </c>
      <c r="MI108" s="92">
        <v>0</v>
      </c>
      <c r="MJ108" s="92">
        <v>0</v>
      </c>
      <c r="MK108" s="92">
        <v>0</v>
      </c>
      <c r="ML108" s="92">
        <v>0</v>
      </c>
      <c r="MM108" s="92">
        <v>0</v>
      </c>
      <c r="MN108" s="92">
        <v>0</v>
      </c>
      <c r="MO108" s="92">
        <v>0</v>
      </c>
      <c r="MP108" s="92">
        <v>0</v>
      </c>
      <c r="MQ108" s="92">
        <v>0</v>
      </c>
      <c r="MR108" s="92">
        <v>0</v>
      </c>
      <c r="MS108" s="92">
        <v>0</v>
      </c>
      <c r="MT108" s="92">
        <v>0</v>
      </c>
      <c r="MU108" s="92">
        <v>0</v>
      </c>
      <c r="MV108" s="92">
        <v>0</v>
      </c>
      <c r="MW108" s="92">
        <v>0</v>
      </c>
      <c r="MX108" s="92">
        <v>0</v>
      </c>
      <c r="MY108" s="92">
        <v>0</v>
      </c>
      <c r="MZ108" s="92">
        <v>0</v>
      </c>
      <c r="NA108" s="92">
        <v>0</v>
      </c>
      <c r="NB108" s="92">
        <v>0</v>
      </c>
      <c r="NC108" s="92">
        <v>0</v>
      </c>
      <c r="ND108" s="92">
        <v>0</v>
      </c>
      <c r="NE108" s="92">
        <v>0</v>
      </c>
      <c r="NF108" s="92">
        <v>0</v>
      </c>
      <c r="NG108" s="92">
        <v>0</v>
      </c>
      <c r="NH108" s="92">
        <v>0</v>
      </c>
      <c r="NI108" s="92">
        <v>0</v>
      </c>
      <c r="NJ108" s="92">
        <v>0</v>
      </c>
      <c r="NK108" s="92">
        <v>0</v>
      </c>
      <c r="NL108" s="92">
        <v>0</v>
      </c>
      <c r="NM108" s="92">
        <v>0</v>
      </c>
      <c r="NN108" s="92">
        <v>0</v>
      </c>
      <c r="NO108" s="92">
        <v>0</v>
      </c>
      <c r="NP108" s="92">
        <v>0</v>
      </c>
      <c r="NQ108" s="92">
        <v>0</v>
      </c>
      <c r="NR108" s="92">
        <v>0</v>
      </c>
      <c r="NS108" s="92">
        <v>0</v>
      </c>
      <c r="NT108" s="92">
        <v>1</v>
      </c>
      <c r="NU108" s="92">
        <v>0</v>
      </c>
      <c r="NV108" s="92">
        <v>0</v>
      </c>
      <c r="NW108" s="92">
        <v>0</v>
      </c>
      <c r="NX108" s="92">
        <v>0</v>
      </c>
      <c r="NY108" s="92">
        <v>0</v>
      </c>
      <c r="NZ108" s="92">
        <v>0</v>
      </c>
      <c r="OA108" s="92">
        <v>0</v>
      </c>
      <c r="OB108" s="92">
        <v>0</v>
      </c>
      <c r="OC108" s="92">
        <v>0</v>
      </c>
      <c r="OD108" s="92">
        <v>0</v>
      </c>
      <c r="OE108" s="92">
        <v>0</v>
      </c>
      <c r="OF108" s="92">
        <v>0</v>
      </c>
      <c r="OG108" s="92">
        <v>0</v>
      </c>
      <c r="OH108" s="92">
        <v>0</v>
      </c>
      <c r="OI108" s="92">
        <v>0</v>
      </c>
      <c r="OJ108" s="92">
        <v>0</v>
      </c>
      <c r="OK108" s="92">
        <v>0</v>
      </c>
      <c r="OL108" s="92">
        <v>0</v>
      </c>
      <c r="OM108" s="92">
        <v>0</v>
      </c>
      <c r="ON108" s="92">
        <v>0</v>
      </c>
      <c r="OO108" s="92">
        <v>0</v>
      </c>
      <c r="OP108" s="92">
        <v>0</v>
      </c>
      <c r="OQ108" s="92">
        <v>0</v>
      </c>
      <c r="OR108" s="92">
        <v>0</v>
      </c>
      <c r="OS108" s="92">
        <v>0</v>
      </c>
      <c r="OT108" s="92">
        <v>0</v>
      </c>
      <c r="OU108" s="92">
        <v>0</v>
      </c>
      <c r="OV108" s="92">
        <v>0</v>
      </c>
      <c r="OW108" s="92">
        <v>0</v>
      </c>
      <c r="OX108" s="92">
        <v>0</v>
      </c>
      <c r="OY108" s="92">
        <v>0</v>
      </c>
      <c r="OZ108" s="92">
        <v>0</v>
      </c>
      <c r="PA108" s="92">
        <v>0</v>
      </c>
      <c r="PB108" s="92">
        <v>0</v>
      </c>
      <c r="PC108" s="92">
        <v>0</v>
      </c>
      <c r="PD108" s="92">
        <v>0</v>
      </c>
      <c r="PE108" s="92">
        <v>0</v>
      </c>
      <c r="PF108" s="92">
        <v>0</v>
      </c>
      <c r="PG108" s="92">
        <v>0</v>
      </c>
      <c r="PH108" s="92">
        <v>0</v>
      </c>
      <c r="PI108" s="92">
        <v>0</v>
      </c>
      <c r="PJ108" s="92">
        <v>0</v>
      </c>
      <c r="PK108" s="92">
        <v>0</v>
      </c>
      <c r="PL108" s="92">
        <v>0</v>
      </c>
      <c r="PM108" s="92">
        <v>0</v>
      </c>
      <c r="PN108" s="92">
        <v>0</v>
      </c>
      <c r="PO108" s="92">
        <v>0</v>
      </c>
      <c r="PP108" s="92">
        <v>0</v>
      </c>
      <c r="PQ108" s="92">
        <v>0</v>
      </c>
      <c r="PR108" s="92">
        <v>0</v>
      </c>
      <c r="PS108" s="92">
        <v>0</v>
      </c>
      <c r="PT108" s="92">
        <v>0</v>
      </c>
      <c r="PU108" s="92">
        <v>0</v>
      </c>
      <c r="PV108" s="92">
        <v>0</v>
      </c>
      <c r="PW108" s="92">
        <v>0</v>
      </c>
      <c r="PX108" s="92">
        <v>0</v>
      </c>
      <c r="PY108" s="92">
        <v>0</v>
      </c>
      <c r="PZ108" s="92">
        <v>0</v>
      </c>
      <c r="QA108" s="92">
        <v>0</v>
      </c>
      <c r="QB108" s="92">
        <v>0</v>
      </c>
      <c r="QC108" s="92">
        <v>0</v>
      </c>
      <c r="QD108" s="92">
        <v>236.863696</v>
      </c>
      <c r="QE108" s="92">
        <v>0</v>
      </c>
      <c r="QF108" s="92">
        <v>0</v>
      </c>
      <c r="QG108" s="92">
        <v>0</v>
      </c>
      <c r="QH108" s="92">
        <v>0</v>
      </c>
      <c r="QI108" s="92">
        <v>0</v>
      </c>
      <c r="QJ108" s="92">
        <v>0</v>
      </c>
      <c r="QK108" s="92">
        <v>0</v>
      </c>
      <c r="QL108" s="92">
        <v>0</v>
      </c>
      <c r="QM108" s="92">
        <v>0</v>
      </c>
      <c r="QN108" s="92">
        <v>0</v>
      </c>
      <c r="QO108" s="92">
        <v>0</v>
      </c>
      <c r="QP108" s="92">
        <v>0</v>
      </c>
      <c r="QQ108" s="92">
        <v>0</v>
      </c>
      <c r="QR108" s="92">
        <v>0</v>
      </c>
      <c r="QS108" s="92">
        <v>0</v>
      </c>
      <c r="QT108" s="92">
        <v>0</v>
      </c>
      <c r="QU108" s="92">
        <v>0</v>
      </c>
      <c r="QV108" s="92">
        <v>0</v>
      </c>
      <c r="QW108" s="92">
        <v>0</v>
      </c>
      <c r="QX108" s="92">
        <v>0</v>
      </c>
      <c r="QY108" s="92">
        <v>0</v>
      </c>
      <c r="QZ108" s="92">
        <v>0</v>
      </c>
      <c r="RA108" s="92">
        <v>0</v>
      </c>
      <c r="RB108" s="92">
        <v>0</v>
      </c>
      <c r="RC108" s="92">
        <v>0</v>
      </c>
      <c r="RD108" s="92">
        <v>0</v>
      </c>
      <c r="RE108" s="92">
        <v>0</v>
      </c>
      <c r="RF108" s="92">
        <v>0</v>
      </c>
      <c r="RG108" s="92">
        <v>0</v>
      </c>
      <c r="RH108" s="92">
        <v>0</v>
      </c>
      <c r="RI108" s="92">
        <v>0</v>
      </c>
      <c r="RJ108" s="92">
        <v>0</v>
      </c>
      <c r="RK108" s="92">
        <v>0</v>
      </c>
      <c r="RL108" s="92">
        <v>0</v>
      </c>
      <c r="RM108" s="92">
        <v>0</v>
      </c>
      <c r="RN108" s="92">
        <v>0</v>
      </c>
      <c r="RO108" s="92">
        <v>0</v>
      </c>
      <c r="RP108" s="92">
        <v>0</v>
      </c>
      <c r="RQ108" s="92">
        <v>0</v>
      </c>
      <c r="RR108" s="92">
        <v>0</v>
      </c>
      <c r="RS108" s="92">
        <v>0</v>
      </c>
      <c r="RT108" s="92">
        <v>0</v>
      </c>
      <c r="RU108" s="92">
        <v>0</v>
      </c>
      <c r="RV108" s="92">
        <v>0</v>
      </c>
      <c r="RW108" s="92">
        <v>0</v>
      </c>
      <c r="RX108" s="92">
        <v>0</v>
      </c>
      <c r="RY108" s="92">
        <v>0</v>
      </c>
      <c r="RZ108" s="92">
        <v>0</v>
      </c>
      <c r="SA108" s="92">
        <v>0</v>
      </c>
      <c r="SB108" s="92">
        <v>0</v>
      </c>
      <c r="SC108" s="92">
        <v>0</v>
      </c>
      <c r="SD108" s="92">
        <v>0</v>
      </c>
      <c r="SE108" s="92">
        <v>0</v>
      </c>
      <c r="SF108" s="92">
        <v>0</v>
      </c>
      <c r="SG108" s="92">
        <v>0</v>
      </c>
      <c r="SH108" s="92">
        <v>0</v>
      </c>
      <c r="SI108" s="92">
        <v>0</v>
      </c>
      <c r="SJ108" s="92">
        <v>0</v>
      </c>
      <c r="SK108" s="92">
        <v>0</v>
      </c>
      <c r="SL108" s="92">
        <v>0</v>
      </c>
      <c r="SM108" s="92">
        <v>0</v>
      </c>
      <c r="SN108" s="92">
        <v>1</v>
      </c>
      <c r="SO108" s="92">
        <v>0</v>
      </c>
      <c r="SP108" s="92">
        <v>0</v>
      </c>
      <c r="SQ108" s="92">
        <v>0</v>
      </c>
      <c r="SR108" s="92">
        <v>0</v>
      </c>
      <c r="SS108" s="92">
        <v>0</v>
      </c>
      <c r="ST108" s="92">
        <v>0</v>
      </c>
      <c r="SU108" s="92">
        <v>0</v>
      </c>
      <c r="SV108" s="92">
        <v>0</v>
      </c>
      <c r="SW108" s="92">
        <v>0</v>
      </c>
      <c r="SX108" s="92">
        <v>0</v>
      </c>
      <c r="SY108" s="92">
        <v>10.3707463</v>
      </c>
      <c r="SZ108" s="92">
        <v>236.863696</v>
      </c>
      <c r="TA108" s="92">
        <v>2.62725572</v>
      </c>
      <c r="TB108" s="92">
        <v>20</v>
      </c>
      <c r="TC108" s="92">
        <v>1</v>
      </c>
      <c r="TD108" s="92">
        <v>0</v>
      </c>
      <c r="TE108" s="92">
        <v>0</v>
      </c>
      <c r="TF108" s="92">
        <v>1</v>
      </c>
      <c r="TG108" s="92">
        <v>-17660.434600000001</v>
      </c>
      <c r="TH108" s="92">
        <v>-773.23747200000003</v>
      </c>
      <c r="TI108" s="92">
        <v>-0.18315188499999999</v>
      </c>
      <c r="TJ108" s="92">
        <v>-59.234594700000002</v>
      </c>
      <c r="TK108" s="92">
        <v>-2.5935040300000001</v>
      </c>
      <c r="TL108" s="92">
        <v>6.5789473700000003E-2</v>
      </c>
      <c r="TM108" s="92">
        <v>1.5026052599999999</v>
      </c>
      <c r="TN108" s="92">
        <v>22.839600000000001</v>
      </c>
      <c r="TO108" s="92">
        <v>0</v>
      </c>
      <c r="TP108" s="92">
        <v>0.62472096899999996</v>
      </c>
      <c r="TQ108" s="92">
        <v>-2809844.73917</v>
      </c>
      <c r="TR108" s="92">
        <v>2.1693501972222199E-3</v>
      </c>
      <c r="TS108" s="92">
        <v>0</v>
      </c>
      <c r="TT108" s="92">
        <v>0</v>
      </c>
      <c r="TU108" s="92">
        <v>0</v>
      </c>
      <c r="TV108" s="92">
        <v>0</v>
      </c>
      <c r="TW108" s="92">
        <v>0</v>
      </c>
      <c r="TX108" s="92">
        <v>0</v>
      </c>
      <c r="TY108" s="92">
        <v>0</v>
      </c>
      <c r="TZ108" s="92">
        <v>0</v>
      </c>
      <c r="UA108" s="92">
        <v>0</v>
      </c>
      <c r="UB108" s="92">
        <v>0</v>
      </c>
      <c r="UC108" s="92">
        <v>0</v>
      </c>
      <c r="UD108" s="92">
        <v>0</v>
      </c>
      <c r="UE108" s="92">
        <v>0</v>
      </c>
      <c r="UF108" s="92">
        <v>0</v>
      </c>
      <c r="UG108" s="92">
        <v>0</v>
      </c>
      <c r="UH108" s="92">
        <v>0</v>
      </c>
      <c r="UI108" s="92">
        <v>0</v>
      </c>
      <c r="UJ108" s="92">
        <v>0</v>
      </c>
      <c r="UK108" s="92">
        <v>0</v>
      </c>
      <c r="UL108" s="92">
        <v>0</v>
      </c>
      <c r="UM108" s="92">
        <v>0</v>
      </c>
      <c r="UN108" s="92">
        <v>0</v>
      </c>
      <c r="UO108" s="92">
        <v>0</v>
      </c>
      <c r="UP108" s="92">
        <v>0</v>
      </c>
      <c r="UQ108" s="92">
        <v>0</v>
      </c>
      <c r="UR108" s="92">
        <v>0</v>
      </c>
      <c r="US108" s="92">
        <v>0</v>
      </c>
      <c r="UT108" s="92">
        <v>0</v>
      </c>
      <c r="UU108" s="92">
        <v>0</v>
      </c>
      <c r="UV108" s="92">
        <v>0</v>
      </c>
      <c r="UW108" s="92">
        <v>0</v>
      </c>
      <c r="UX108" s="92">
        <v>0</v>
      </c>
      <c r="UY108" s="92">
        <v>0</v>
      </c>
      <c r="UZ108" s="92">
        <v>0</v>
      </c>
      <c r="VA108" s="92">
        <v>0</v>
      </c>
      <c r="VB108" s="92">
        <v>0</v>
      </c>
      <c r="VC108" s="92">
        <v>0</v>
      </c>
      <c r="VD108" s="92">
        <v>0</v>
      </c>
      <c r="VE108" s="92">
        <v>0</v>
      </c>
      <c r="VF108" s="92">
        <v>0</v>
      </c>
      <c r="VG108" s="92">
        <v>0</v>
      </c>
      <c r="VH108" s="92">
        <v>0</v>
      </c>
      <c r="VI108" s="92">
        <v>0</v>
      </c>
      <c r="VJ108" s="92">
        <v>0</v>
      </c>
      <c r="VK108" s="92">
        <v>0</v>
      </c>
      <c r="VL108" s="92">
        <v>0</v>
      </c>
      <c r="VM108" s="92">
        <v>0</v>
      </c>
      <c r="VN108" s="92">
        <v>0</v>
      </c>
      <c r="VO108" s="92">
        <v>0</v>
      </c>
      <c r="VP108" s="92">
        <v>0</v>
      </c>
      <c r="VQ108" s="92">
        <v>0</v>
      </c>
      <c r="VR108" s="92">
        <v>0</v>
      </c>
      <c r="VS108" s="92">
        <v>0</v>
      </c>
      <c r="VT108" s="92">
        <v>0</v>
      </c>
      <c r="VU108" s="92">
        <v>0</v>
      </c>
      <c r="VV108" s="92">
        <v>0</v>
      </c>
      <c r="VW108" s="92">
        <v>0</v>
      </c>
      <c r="VX108" s="92">
        <v>0</v>
      </c>
      <c r="VY108" s="92">
        <v>0</v>
      </c>
      <c r="VZ108" s="92">
        <v>0</v>
      </c>
      <c r="WA108" s="92">
        <v>0</v>
      </c>
      <c r="WB108" s="92">
        <v>0</v>
      </c>
      <c r="WC108" s="92">
        <v>2.8807628611111102E-3</v>
      </c>
    </row>
    <row r="109" spans="2:601" ht="13.5" customHeight="1">
      <c r="B109" s="851" t="s">
        <v>2408</v>
      </c>
      <c r="C109" s="92">
        <v>0</v>
      </c>
      <c r="D109" s="92">
        <v>117.50888399999999</v>
      </c>
      <c r="E109" s="92">
        <v>-0.25276644100000001</v>
      </c>
      <c r="F109" s="92">
        <v>0</v>
      </c>
      <c r="G109" s="92">
        <v>0</v>
      </c>
      <c r="H109" s="92">
        <v>0</v>
      </c>
      <c r="I109" s="92">
        <v>0</v>
      </c>
      <c r="J109" s="92">
        <v>0</v>
      </c>
      <c r="K109" s="92">
        <v>0</v>
      </c>
      <c r="L109" s="92">
        <v>0</v>
      </c>
      <c r="M109" s="92">
        <v>0</v>
      </c>
      <c r="N109" s="92">
        <v>0</v>
      </c>
      <c r="O109" s="92">
        <v>0</v>
      </c>
      <c r="P109" s="92">
        <v>0</v>
      </c>
      <c r="Q109" s="92">
        <v>0</v>
      </c>
      <c r="R109" s="92">
        <v>0</v>
      </c>
      <c r="S109" s="92">
        <v>0</v>
      </c>
      <c r="T109" s="92">
        <v>0</v>
      </c>
      <c r="U109" s="92">
        <v>0</v>
      </c>
      <c r="V109" s="92">
        <v>0</v>
      </c>
      <c r="W109" s="92">
        <v>0</v>
      </c>
      <c r="X109" s="92">
        <v>0</v>
      </c>
      <c r="Y109" s="92">
        <v>0</v>
      </c>
      <c r="Z109" s="92">
        <v>0</v>
      </c>
      <c r="AA109" s="92">
        <v>0</v>
      </c>
      <c r="AB109" s="92">
        <v>0</v>
      </c>
      <c r="AC109" s="92">
        <v>0</v>
      </c>
      <c r="AD109" s="92">
        <v>0</v>
      </c>
      <c r="AE109" s="92">
        <v>0</v>
      </c>
      <c r="AF109" s="92">
        <v>0</v>
      </c>
      <c r="AG109" s="92">
        <v>0.88983928899999998</v>
      </c>
      <c r="AH109" s="92">
        <v>0</v>
      </c>
      <c r="AI109" s="92">
        <v>0</v>
      </c>
      <c r="AJ109" s="92">
        <v>0</v>
      </c>
      <c r="AK109" s="92">
        <v>0</v>
      </c>
      <c r="AL109" s="92">
        <v>0</v>
      </c>
      <c r="AM109" s="92">
        <v>0</v>
      </c>
      <c r="AN109" s="92">
        <v>0</v>
      </c>
      <c r="AO109" s="92">
        <v>0</v>
      </c>
      <c r="AP109" s="92">
        <v>0</v>
      </c>
      <c r="AQ109" s="92">
        <v>0</v>
      </c>
      <c r="AR109" s="92">
        <v>0</v>
      </c>
      <c r="AS109" s="92">
        <v>0</v>
      </c>
      <c r="AT109" s="92">
        <v>0</v>
      </c>
      <c r="AU109" s="92">
        <v>0</v>
      </c>
      <c r="AV109" s="92">
        <v>0</v>
      </c>
      <c r="AW109" s="92">
        <v>0</v>
      </c>
      <c r="AX109" s="92">
        <v>0</v>
      </c>
      <c r="AY109" s="92">
        <v>0</v>
      </c>
      <c r="AZ109" s="92">
        <v>0</v>
      </c>
      <c r="BA109" s="92">
        <v>0</v>
      </c>
      <c r="BB109" s="92">
        <v>0</v>
      </c>
      <c r="BC109" s="92">
        <v>0</v>
      </c>
      <c r="BD109" s="92">
        <v>0</v>
      </c>
      <c r="BE109" s="92">
        <v>0</v>
      </c>
      <c r="BF109" s="92">
        <v>0</v>
      </c>
      <c r="BG109" s="92">
        <v>0</v>
      </c>
      <c r="BH109" s="92">
        <v>0</v>
      </c>
      <c r="BI109" s="92">
        <v>0</v>
      </c>
      <c r="BJ109" s="92">
        <v>0</v>
      </c>
      <c r="BK109" s="92">
        <v>0</v>
      </c>
      <c r="BL109" s="92">
        <v>0</v>
      </c>
      <c r="BM109" s="92">
        <v>0</v>
      </c>
      <c r="BN109" s="92">
        <v>0</v>
      </c>
      <c r="BO109" s="92">
        <v>0</v>
      </c>
      <c r="BP109" s="92">
        <v>0</v>
      </c>
      <c r="BQ109" s="92">
        <v>0</v>
      </c>
      <c r="BR109" s="92">
        <v>0</v>
      </c>
      <c r="BS109" s="92">
        <v>0</v>
      </c>
      <c r="BT109" s="92">
        <v>0</v>
      </c>
      <c r="BU109" s="92">
        <v>0</v>
      </c>
      <c r="BV109" s="92">
        <v>0</v>
      </c>
      <c r="BW109" s="92">
        <v>0</v>
      </c>
      <c r="BX109" s="92">
        <v>0</v>
      </c>
      <c r="BY109" s="92">
        <v>0</v>
      </c>
      <c r="BZ109" s="92">
        <v>0</v>
      </c>
      <c r="CA109" s="92">
        <v>0</v>
      </c>
      <c r="CB109" s="92">
        <v>0</v>
      </c>
      <c r="CC109" s="92">
        <v>0</v>
      </c>
      <c r="CD109" s="92">
        <v>0</v>
      </c>
      <c r="CE109" s="92">
        <v>0</v>
      </c>
      <c r="CF109" s="92">
        <v>0</v>
      </c>
      <c r="CG109" s="92">
        <v>0</v>
      </c>
      <c r="CH109" s="92">
        <v>0</v>
      </c>
      <c r="CI109" s="92">
        <v>0</v>
      </c>
      <c r="CJ109" s="92">
        <v>0</v>
      </c>
      <c r="CK109" s="92">
        <v>0</v>
      </c>
      <c r="CL109" s="92">
        <v>0</v>
      </c>
      <c r="CM109" s="92">
        <v>0</v>
      </c>
      <c r="CN109" s="92">
        <v>0</v>
      </c>
      <c r="CO109" s="92">
        <v>0</v>
      </c>
      <c r="CP109" s="92">
        <v>0</v>
      </c>
      <c r="CQ109" s="92">
        <v>1</v>
      </c>
      <c r="CR109" s="92">
        <v>0</v>
      </c>
      <c r="CS109" s="92">
        <v>0</v>
      </c>
      <c r="CT109" s="92">
        <v>0</v>
      </c>
      <c r="CU109" s="92">
        <v>0</v>
      </c>
      <c r="CV109" s="92">
        <v>0</v>
      </c>
      <c r="CW109" s="92">
        <v>0</v>
      </c>
      <c r="CX109" s="92">
        <v>0</v>
      </c>
      <c r="CY109" s="92">
        <v>0</v>
      </c>
      <c r="CZ109" s="92">
        <v>0</v>
      </c>
      <c r="DA109" s="92">
        <v>0</v>
      </c>
      <c r="DB109" s="92">
        <v>0</v>
      </c>
      <c r="DC109" s="92">
        <v>0</v>
      </c>
      <c r="DD109" s="92">
        <v>0</v>
      </c>
      <c r="DE109" s="92">
        <v>0</v>
      </c>
      <c r="DF109" s="92">
        <v>0</v>
      </c>
      <c r="DG109" s="92">
        <v>0</v>
      </c>
      <c r="DH109" s="92">
        <v>0</v>
      </c>
      <c r="DI109" s="92">
        <v>0</v>
      </c>
      <c r="DJ109" s="92">
        <v>0</v>
      </c>
      <c r="DK109" s="92">
        <v>0</v>
      </c>
      <c r="DL109" s="92">
        <v>0</v>
      </c>
      <c r="DM109" s="92">
        <v>0</v>
      </c>
      <c r="DN109" s="92">
        <v>0</v>
      </c>
      <c r="DO109" s="92">
        <v>0</v>
      </c>
      <c r="DP109" s="92">
        <v>0</v>
      </c>
      <c r="DQ109" s="92">
        <v>0</v>
      </c>
      <c r="DR109" s="92">
        <v>0</v>
      </c>
      <c r="DS109" s="92">
        <v>0</v>
      </c>
      <c r="DT109" s="92">
        <v>0</v>
      </c>
      <c r="DU109" s="92">
        <v>0</v>
      </c>
      <c r="DV109" s="92">
        <v>0</v>
      </c>
      <c r="DW109" s="92">
        <v>0</v>
      </c>
      <c r="DX109" s="92">
        <v>0</v>
      </c>
      <c r="DY109" s="92">
        <v>0</v>
      </c>
      <c r="DZ109" s="92">
        <v>0</v>
      </c>
      <c r="EA109" s="92">
        <v>0</v>
      </c>
      <c r="EB109" s="92">
        <v>0</v>
      </c>
      <c r="EC109" s="92">
        <v>0</v>
      </c>
      <c r="ED109" s="92">
        <v>0</v>
      </c>
      <c r="EE109" s="92">
        <v>0</v>
      </c>
      <c r="EF109" s="92">
        <v>0</v>
      </c>
      <c r="EG109" s="92">
        <v>0</v>
      </c>
      <c r="EH109" s="92">
        <v>0</v>
      </c>
      <c r="EI109" s="92">
        <v>0</v>
      </c>
      <c r="EJ109" s="92">
        <v>0</v>
      </c>
      <c r="EK109" s="92">
        <v>0</v>
      </c>
      <c r="EL109" s="92">
        <v>0</v>
      </c>
      <c r="EM109" s="92">
        <v>0</v>
      </c>
      <c r="EN109" s="92">
        <v>0</v>
      </c>
      <c r="EO109" s="92">
        <v>0</v>
      </c>
      <c r="EP109" s="92">
        <v>0</v>
      </c>
      <c r="EQ109" s="92">
        <v>0</v>
      </c>
      <c r="ER109" s="92">
        <v>0</v>
      </c>
      <c r="ES109" s="92">
        <v>0</v>
      </c>
      <c r="ET109" s="92">
        <v>0</v>
      </c>
      <c r="EU109" s="92">
        <v>0</v>
      </c>
      <c r="EV109" s="92">
        <v>0</v>
      </c>
      <c r="EW109" s="92">
        <v>0</v>
      </c>
      <c r="EX109" s="92">
        <v>0</v>
      </c>
      <c r="EY109" s="92">
        <v>0</v>
      </c>
      <c r="EZ109" s="92">
        <v>0</v>
      </c>
      <c r="FA109" s="92">
        <v>117.50888399999999</v>
      </c>
      <c r="FB109" s="92">
        <v>0</v>
      </c>
      <c r="FC109" s="92">
        <v>0</v>
      </c>
      <c r="FD109" s="92">
        <v>0</v>
      </c>
      <c r="FE109" s="92">
        <v>0</v>
      </c>
      <c r="FF109" s="92">
        <v>0</v>
      </c>
      <c r="FG109" s="92">
        <v>0</v>
      </c>
      <c r="FH109" s="92">
        <v>0</v>
      </c>
      <c r="FI109" s="92">
        <v>0</v>
      </c>
      <c r="FJ109" s="92">
        <v>0</v>
      </c>
      <c r="FK109" s="92">
        <v>0</v>
      </c>
      <c r="FL109" s="92">
        <v>0</v>
      </c>
      <c r="FM109" s="92">
        <v>0</v>
      </c>
      <c r="FN109" s="92">
        <v>0</v>
      </c>
      <c r="FO109" s="92">
        <v>0</v>
      </c>
      <c r="FP109" s="92">
        <v>0</v>
      </c>
      <c r="FQ109" s="92">
        <v>0</v>
      </c>
      <c r="FR109" s="92">
        <v>0</v>
      </c>
      <c r="FS109" s="92">
        <v>0</v>
      </c>
      <c r="FT109" s="92">
        <v>0</v>
      </c>
      <c r="FU109" s="92">
        <v>0</v>
      </c>
      <c r="FV109" s="92">
        <v>0</v>
      </c>
      <c r="FW109" s="92">
        <v>0</v>
      </c>
      <c r="FX109" s="92">
        <v>0</v>
      </c>
      <c r="FY109" s="92">
        <v>0</v>
      </c>
      <c r="FZ109" s="92">
        <v>0</v>
      </c>
      <c r="GA109" s="92">
        <v>0</v>
      </c>
      <c r="GB109" s="92">
        <v>0</v>
      </c>
      <c r="GC109" s="92">
        <v>0</v>
      </c>
      <c r="GD109" s="92">
        <v>0</v>
      </c>
      <c r="GE109" s="92">
        <v>0</v>
      </c>
      <c r="GF109" s="92">
        <v>0</v>
      </c>
      <c r="GG109" s="92">
        <v>0</v>
      </c>
      <c r="GH109" s="92">
        <v>0</v>
      </c>
      <c r="GI109" s="92">
        <v>0</v>
      </c>
      <c r="GJ109" s="92">
        <v>0</v>
      </c>
      <c r="GK109" s="92">
        <v>0</v>
      </c>
      <c r="GL109" s="92">
        <v>0</v>
      </c>
      <c r="GM109" s="92">
        <v>0</v>
      </c>
      <c r="GN109" s="92">
        <v>0</v>
      </c>
      <c r="GO109" s="92">
        <v>0</v>
      </c>
      <c r="GP109" s="92">
        <v>0</v>
      </c>
      <c r="GQ109" s="92">
        <v>0</v>
      </c>
      <c r="GR109" s="92">
        <v>0</v>
      </c>
      <c r="GS109" s="92">
        <v>0</v>
      </c>
      <c r="GT109" s="92">
        <v>0</v>
      </c>
      <c r="GU109" s="92">
        <v>0</v>
      </c>
      <c r="GV109" s="92">
        <v>0</v>
      </c>
      <c r="GW109" s="92">
        <v>0</v>
      </c>
      <c r="GX109" s="92">
        <v>0</v>
      </c>
      <c r="GY109" s="92">
        <v>0</v>
      </c>
      <c r="GZ109" s="92">
        <v>0</v>
      </c>
      <c r="HA109" s="92">
        <v>0</v>
      </c>
      <c r="HB109" s="92">
        <v>0</v>
      </c>
      <c r="HC109" s="92">
        <v>0</v>
      </c>
      <c r="HD109" s="92">
        <v>0</v>
      </c>
      <c r="HE109" s="92">
        <v>0</v>
      </c>
      <c r="HF109" s="92">
        <v>0</v>
      </c>
      <c r="HG109" s="92">
        <v>0</v>
      </c>
      <c r="HH109" s="92">
        <v>0</v>
      </c>
      <c r="HI109" s="92">
        <v>0</v>
      </c>
      <c r="HJ109" s="92">
        <v>0</v>
      </c>
      <c r="HK109" s="92">
        <v>1</v>
      </c>
      <c r="HL109" s="92">
        <v>0</v>
      </c>
      <c r="HM109" s="92">
        <v>0</v>
      </c>
      <c r="HN109" s="92">
        <v>0</v>
      </c>
      <c r="HO109" s="92">
        <v>0</v>
      </c>
      <c r="HP109" s="92">
        <v>0</v>
      </c>
      <c r="HQ109" s="92">
        <v>0</v>
      </c>
      <c r="HR109" s="92">
        <v>0</v>
      </c>
      <c r="HS109" s="92">
        <v>0</v>
      </c>
      <c r="HT109" s="92">
        <v>0</v>
      </c>
      <c r="HU109" s="92">
        <v>0</v>
      </c>
      <c r="HV109" s="92">
        <v>0</v>
      </c>
      <c r="HW109" s="92">
        <v>0</v>
      </c>
      <c r="HX109" s="92">
        <v>0</v>
      </c>
      <c r="HY109" s="92">
        <v>0</v>
      </c>
      <c r="HZ109" s="92">
        <v>0</v>
      </c>
      <c r="IA109" s="92">
        <v>0</v>
      </c>
      <c r="IB109" s="92">
        <v>0</v>
      </c>
      <c r="IC109" s="92">
        <v>0</v>
      </c>
      <c r="ID109" s="92">
        <v>0</v>
      </c>
      <c r="IE109" s="92">
        <v>0</v>
      </c>
      <c r="IF109" s="92">
        <v>0</v>
      </c>
      <c r="IG109" s="92">
        <v>0</v>
      </c>
      <c r="IH109" s="92">
        <v>0</v>
      </c>
      <c r="II109" s="92">
        <v>0</v>
      </c>
      <c r="IJ109" s="92">
        <v>0</v>
      </c>
      <c r="IK109" s="92">
        <v>0</v>
      </c>
      <c r="IL109" s="92">
        <v>0</v>
      </c>
      <c r="IM109" s="92">
        <v>0</v>
      </c>
      <c r="IN109" s="92">
        <v>0</v>
      </c>
      <c r="IO109" s="92">
        <v>0</v>
      </c>
      <c r="IP109" s="92">
        <v>0</v>
      </c>
      <c r="IQ109" s="92">
        <v>0</v>
      </c>
      <c r="IR109" s="92">
        <v>0</v>
      </c>
      <c r="IS109" s="92">
        <v>0</v>
      </c>
      <c r="IT109" s="92">
        <v>0.88983928899999998</v>
      </c>
      <c r="IU109" s="92">
        <v>117.50888399999999</v>
      </c>
      <c r="IV109" s="92">
        <v>1.93989777</v>
      </c>
      <c r="IW109" s="92">
        <v>20</v>
      </c>
      <c r="IX109" s="92">
        <v>1</v>
      </c>
      <c r="IY109" s="92">
        <v>0</v>
      </c>
      <c r="IZ109" s="92">
        <v>1</v>
      </c>
      <c r="JA109" s="92">
        <v>0</v>
      </c>
      <c r="JB109" s="92">
        <v>-284058.53100000002</v>
      </c>
      <c r="JC109" s="92">
        <v>-2151.0411199999999</v>
      </c>
      <c r="JD109" s="92">
        <v>-0.25276644100000001</v>
      </c>
      <c r="JE109" s="92">
        <v>-592.68957</v>
      </c>
      <c r="JF109" s="92">
        <v>-4.4881582399999997</v>
      </c>
      <c r="JG109" s="92">
        <v>7.64507031E-3</v>
      </c>
      <c r="JH109" s="92">
        <v>1.0095797</v>
      </c>
      <c r="JI109" s="92">
        <v>132.05629999999999</v>
      </c>
      <c r="JJ109" s="92">
        <v>0</v>
      </c>
      <c r="JK109" s="92">
        <v>0</v>
      </c>
      <c r="JL109" s="92">
        <v>0</v>
      </c>
      <c r="JM109" s="92">
        <v>0</v>
      </c>
      <c r="JN109" s="92">
        <v>0</v>
      </c>
      <c r="JO109" s="92">
        <v>0</v>
      </c>
      <c r="JP109" s="92">
        <v>0</v>
      </c>
      <c r="JQ109" s="92">
        <v>0</v>
      </c>
      <c r="JR109" s="92">
        <v>0</v>
      </c>
      <c r="JS109" s="92">
        <v>0</v>
      </c>
      <c r="JT109" s="92">
        <v>0</v>
      </c>
      <c r="JU109" s="92">
        <v>0</v>
      </c>
      <c r="JV109" s="92">
        <v>0</v>
      </c>
      <c r="JW109" s="92">
        <v>0</v>
      </c>
      <c r="JX109" s="92">
        <v>0</v>
      </c>
      <c r="JY109" s="92">
        <v>0</v>
      </c>
      <c r="JZ109" s="92">
        <v>0</v>
      </c>
      <c r="KA109" s="92">
        <v>0</v>
      </c>
      <c r="KB109" s="92">
        <v>0</v>
      </c>
      <c r="KC109" s="92">
        <v>0</v>
      </c>
      <c r="KD109" s="92">
        <v>0</v>
      </c>
      <c r="KE109" s="92">
        <v>0</v>
      </c>
      <c r="KF109" s="92">
        <v>0</v>
      </c>
      <c r="KG109" s="92">
        <v>0</v>
      </c>
      <c r="KH109" s="92">
        <v>0</v>
      </c>
      <c r="KI109" s="92">
        <v>0</v>
      </c>
      <c r="KJ109" s="92">
        <v>0</v>
      </c>
      <c r="KK109" s="92">
        <v>0</v>
      </c>
      <c r="KL109" s="92">
        <v>0</v>
      </c>
      <c r="KM109" s="92">
        <v>0</v>
      </c>
      <c r="KN109" s="92">
        <v>0</v>
      </c>
      <c r="KO109" s="92">
        <v>0</v>
      </c>
      <c r="KP109" s="92">
        <v>0</v>
      </c>
      <c r="KQ109" s="92">
        <v>0</v>
      </c>
      <c r="KR109" s="92">
        <v>0</v>
      </c>
      <c r="KS109" s="92">
        <v>0</v>
      </c>
      <c r="KT109" s="92">
        <v>0</v>
      </c>
      <c r="KU109" s="92">
        <v>0</v>
      </c>
      <c r="KV109" s="92">
        <v>0</v>
      </c>
      <c r="KW109" s="92">
        <v>0</v>
      </c>
      <c r="KX109" s="92">
        <v>0</v>
      </c>
      <c r="KY109" s="92">
        <v>0</v>
      </c>
      <c r="KZ109" s="92">
        <v>0</v>
      </c>
      <c r="LA109" s="92">
        <v>0</v>
      </c>
      <c r="LB109" s="92">
        <v>0</v>
      </c>
      <c r="LC109" s="92">
        <v>0</v>
      </c>
      <c r="LD109" s="92">
        <v>0</v>
      </c>
      <c r="LE109" s="92">
        <v>0</v>
      </c>
      <c r="LF109" s="92">
        <v>0</v>
      </c>
      <c r="LG109" s="92">
        <v>0</v>
      </c>
      <c r="LH109" s="92">
        <v>0</v>
      </c>
      <c r="LI109" s="92">
        <v>0</v>
      </c>
      <c r="LJ109" s="92">
        <v>0</v>
      </c>
      <c r="LK109" s="92">
        <v>0</v>
      </c>
      <c r="LL109" s="92">
        <v>0</v>
      </c>
      <c r="LM109" s="92">
        <v>0</v>
      </c>
      <c r="LN109" s="92">
        <v>0</v>
      </c>
      <c r="LO109" s="92">
        <v>0</v>
      </c>
      <c r="LP109" s="92">
        <v>0</v>
      </c>
      <c r="LQ109" s="92">
        <v>0</v>
      </c>
      <c r="LR109" s="92">
        <v>0</v>
      </c>
      <c r="LS109" s="92">
        <v>0</v>
      </c>
      <c r="LT109" s="92">
        <v>0</v>
      </c>
      <c r="LU109" s="92">
        <v>0</v>
      </c>
      <c r="LV109" s="92">
        <v>0</v>
      </c>
      <c r="LW109" s="92">
        <v>0</v>
      </c>
      <c r="LX109" s="92">
        <v>0</v>
      </c>
      <c r="LY109" s="92">
        <v>0</v>
      </c>
      <c r="LZ109" s="92">
        <v>0</v>
      </c>
      <c r="MA109" s="92">
        <v>0</v>
      </c>
      <c r="MB109" s="92">
        <v>0</v>
      </c>
      <c r="MC109" s="92">
        <v>0</v>
      </c>
      <c r="MD109" s="92">
        <v>0</v>
      </c>
      <c r="ME109" s="92">
        <v>0</v>
      </c>
      <c r="MF109" s="92">
        <v>0</v>
      </c>
      <c r="MG109" s="92">
        <v>0</v>
      </c>
      <c r="MH109" s="92">
        <v>0</v>
      </c>
      <c r="MI109" s="92">
        <v>0</v>
      </c>
      <c r="MJ109" s="92">
        <v>0</v>
      </c>
      <c r="MK109" s="92">
        <v>0</v>
      </c>
      <c r="ML109" s="92">
        <v>0</v>
      </c>
      <c r="MM109" s="92">
        <v>0</v>
      </c>
      <c r="MN109" s="92">
        <v>0</v>
      </c>
      <c r="MO109" s="92">
        <v>0</v>
      </c>
      <c r="MP109" s="92">
        <v>0</v>
      </c>
      <c r="MQ109" s="92">
        <v>0</v>
      </c>
      <c r="MR109" s="92">
        <v>0</v>
      </c>
      <c r="MS109" s="92">
        <v>0</v>
      </c>
      <c r="MT109" s="92">
        <v>0</v>
      </c>
      <c r="MU109" s="92">
        <v>0</v>
      </c>
      <c r="MV109" s="92">
        <v>0</v>
      </c>
      <c r="MW109" s="92">
        <v>0</v>
      </c>
      <c r="MX109" s="92">
        <v>0</v>
      </c>
      <c r="MY109" s="92">
        <v>0</v>
      </c>
      <c r="MZ109" s="92">
        <v>0</v>
      </c>
      <c r="NA109" s="92">
        <v>0</v>
      </c>
      <c r="NB109" s="92">
        <v>0</v>
      </c>
      <c r="NC109" s="92">
        <v>0</v>
      </c>
      <c r="ND109" s="92">
        <v>0</v>
      </c>
      <c r="NE109" s="92">
        <v>0</v>
      </c>
      <c r="NF109" s="92">
        <v>0</v>
      </c>
      <c r="NG109" s="92">
        <v>0</v>
      </c>
      <c r="NH109" s="92">
        <v>0</v>
      </c>
      <c r="NI109" s="92">
        <v>0</v>
      </c>
      <c r="NJ109" s="92">
        <v>0</v>
      </c>
      <c r="NK109" s="92">
        <v>0</v>
      </c>
      <c r="NL109" s="92">
        <v>0</v>
      </c>
      <c r="NM109" s="92">
        <v>0</v>
      </c>
      <c r="NN109" s="92">
        <v>0</v>
      </c>
      <c r="NO109" s="92">
        <v>0</v>
      </c>
      <c r="NP109" s="92">
        <v>0</v>
      </c>
      <c r="NQ109" s="92">
        <v>0</v>
      </c>
      <c r="NR109" s="92">
        <v>0</v>
      </c>
      <c r="NS109" s="92">
        <v>0</v>
      </c>
      <c r="NT109" s="92">
        <v>0</v>
      </c>
      <c r="NU109" s="92">
        <v>0</v>
      </c>
      <c r="NV109" s="92">
        <v>0</v>
      </c>
      <c r="NW109" s="92">
        <v>0</v>
      </c>
      <c r="NX109" s="92">
        <v>0</v>
      </c>
      <c r="NY109" s="92">
        <v>0</v>
      </c>
      <c r="NZ109" s="92">
        <v>0</v>
      </c>
      <c r="OA109" s="92">
        <v>0</v>
      </c>
      <c r="OB109" s="92">
        <v>0</v>
      </c>
      <c r="OC109" s="92">
        <v>0</v>
      </c>
      <c r="OD109" s="92">
        <v>0</v>
      </c>
      <c r="OE109" s="92">
        <v>0</v>
      </c>
      <c r="OF109" s="92">
        <v>0</v>
      </c>
      <c r="OG109" s="92">
        <v>0</v>
      </c>
      <c r="OH109" s="92">
        <v>0</v>
      </c>
      <c r="OI109" s="92">
        <v>0</v>
      </c>
      <c r="OJ109" s="92">
        <v>0</v>
      </c>
      <c r="OK109" s="92">
        <v>0</v>
      </c>
      <c r="OL109" s="92">
        <v>0</v>
      </c>
      <c r="OM109" s="92">
        <v>0</v>
      </c>
      <c r="ON109" s="92">
        <v>0</v>
      </c>
      <c r="OO109" s="92">
        <v>0</v>
      </c>
      <c r="OP109" s="92">
        <v>0</v>
      </c>
      <c r="OQ109" s="92">
        <v>0</v>
      </c>
      <c r="OR109" s="92">
        <v>0</v>
      </c>
      <c r="OS109" s="92">
        <v>0</v>
      </c>
      <c r="OT109" s="92">
        <v>0</v>
      </c>
      <c r="OU109" s="92">
        <v>0</v>
      </c>
      <c r="OV109" s="92">
        <v>0</v>
      </c>
      <c r="OW109" s="92">
        <v>0</v>
      </c>
      <c r="OX109" s="92">
        <v>0</v>
      </c>
      <c r="OY109" s="92">
        <v>0</v>
      </c>
      <c r="OZ109" s="92">
        <v>0</v>
      </c>
      <c r="PA109" s="92">
        <v>0</v>
      </c>
      <c r="PB109" s="92">
        <v>0</v>
      </c>
      <c r="PC109" s="92">
        <v>0</v>
      </c>
      <c r="PD109" s="92">
        <v>0</v>
      </c>
      <c r="PE109" s="92">
        <v>0</v>
      </c>
      <c r="PF109" s="92">
        <v>0</v>
      </c>
      <c r="PG109" s="92">
        <v>0</v>
      </c>
      <c r="PH109" s="92">
        <v>0</v>
      </c>
      <c r="PI109" s="92">
        <v>0</v>
      </c>
      <c r="PJ109" s="92">
        <v>0</v>
      </c>
      <c r="PK109" s="92">
        <v>0</v>
      </c>
      <c r="PL109" s="92">
        <v>0</v>
      </c>
      <c r="PM109" s="92">
        <v>0</v>
      </c>
      <c r="PN109" s="92">
        <v>0</v>
      </c>
      <c r="PO109" s="92">
        <v>0</v>
      </c>
      <c r="PP109" s="92">
        <v>0</v>
      </c>
      <c r="PQ109" s="92">
        <v>0</v>
      </c>
      <c r="PR109" s="92">
        <v>0</v>
      </c>
      <c r="PS109" s="92">
        <v>0</v>
      </c>
      <c r="PT109" s="92">
        <v>0</v>
      </c>
      <c r="PU109" s="92">
        <v>0</v>
      </c>
      <c r="PV109" s="92">
        <v>0</v>
      </c>
      <c r="PW109" s="92">
        <v>0</v>
      </c>
      <c r="PX109" s="92">
        <v>0</v>
      </c>
      <c r="PY109" s="92">
        <v>0</v>
      </c>
      <c r="PZ109" s="92">
        <v>0</v>
      </c>
      <c r="QA109" s="92">
        <v>0</v>
      </c>
      <c r="QB109" s="92">
        <v>0</v>
      </c>
      <c r="QC109" s="92">
        <v>0</v>
      </c>
      <c r="QD109" s="92">
        <v>0</v>
      </c>
      <c r="QE109" s="92">
        <v>0</v>
      </c>
      <c r="QF109" s="92">
        <v>0</v>
      </c>
      <c r="QG109" s="92">
        <v>0</v>
      </c>
      <c r="QH109" s="92">
        <v>0</v>
      </c>
      <c r="QI109" s="92">
        <v>0</v>
      </c>
      <c r="QJ109" s="92">
        <v>0</v>
      </c>
      <c r="QK109" s="92">
        <v>0</v>
      </c>
      <c r="QL109" s="92">
        <v>0</v>
      </c>
      <c r="QM109" s="92">
        <v>0</v>
      </c>
      <c r="QN109" s="92">
        <v>0</v>
      </c>
      <c r="QO109" s="92">
        <v>0</v>
      </c>
      <c r="QP109" s="92">
        <v>0</v>
      </c>
      <c r="QQ109" s="92">
        <v>0</v>
      </c>
      <c r="QR109" s="92">
        <v>0</v>
      </c>
      <c r="QS109" s="92">
        <v>0</v>
      </c>
      <c r="QT109" s="92">
        <v>0</v>
      </c>
      <c r="QU109" s="92">
        <v>0</v>
      </c>
      <c r="QV109" s="92">
        <v>0</v>
      </c>
      <c r="QW109" s="92">
        <v>0</v>
      </c>
      <c r="QX109" s="92">
        <v>0</v>
      </c>
      <c r="QY109" s="92">
        <v>0</v>
      </c>
      <c r="QZ109" s="92">
        <v>0</v>
      </c>
      <c r="RA109" s="92">
        <v>0</v>
      </c>
      <c r="RB109" s="92">
        <v>0</v>
      </c>
      <c r="RC109" s="92">
        <v>0</v>
      </c>
      <c r="RD109" s="92">
        <v>0</v>
      </c>
      <c r="RE109" s="92">
        <v>0</v>
      </c>
      <c r="RF109" s="92">
        <v>0</v>
      </c>
      <c r="RG109" s="92">
        <v>0</v>
      </c>
      <c r="RH109" s="92">
        <v>0</v>
      </c>
      <c r="RI109" s="92">
        <v>0</v>
      </c>
      <c r="RJ109" s="92">
        <v>0</v>
      </c>
      <c r="RK109" s="92">
        <v>0</v>
      </c>
      <c r="RL109" s="92">
        <v>0</v>
      </c>
      <c r="RM109" s="92">
        <v>0</v>
      </c>
      <c r="RN109" s="92">
        <v>0</v>
      </c>
      <c r="RO109" s="92">
        <v>0</v>
      </c>
      <c r="RP109" s="92">
        <v>0</v>
      </c>
      <c r="RQ109" s="92">
        <v>0</v>
      </c>
      <c r="RR109" s="92">
        <v>0</v>
      </c>
      <c r="RS109" s="92">
        <v>0</v>
      </c>
      <c r="RT109" s="92">
        <v>0</v>
      </c>
      <c r="RU109" s="92">
        <v>0</v>
      </c>
      <c r="RV109" s="92">
        <v>0</v>
      </c>
      <c r="RW109" s="92">
        <v>0</v>
      </c>
      <c r="RX109" s="92">
        <v>0</v>
      </c>
      <c r="RY109" s="92">
        <v>0</v>
      </c>
      <c r="RZ109" s="92">
        <v>0</v>
      </c>
      <c r="SA109" s="92">
        <v>0</v>
      </c>
      <c r="SB109" s="92">
        <v>0</v>
      </c>
      <c r="SC109" s="92">
        <v>0</v>
      </c>
      <c r="SD109" s="92">
        <v>0</v>
      </c>
      <c r="SE109" s="92">
        <v>0</v>
      </c>
      <c r="SF109" s="92">
        <v>0</v>
      </c>
      <c r="SG109" s="92">
        <v>0</v>
      </c>
      <c r="SH109" s="92">
        <v>0</v>
      </c>
      <c r="SI109" s="92">
        <v>0</v>
      </c>
      <c r="SJ109" s="92">
        <v>0</v>
      </c>
      <c r="SK109" s="92">
        <v>0</v>
      </c>
      <c r="SL109" s="92">
        <v>0</v>
      </c>
      <c r="SM109" s="92">
        <v>0</v>
      </c>
      <c r="SN109" s="92">
        <v>0</v>
      </c>
      <c r="SO109" s="92">
        <v>0</v>
      </c>
      <c r="SP109" s="92">
        <v>0</v>
      </c>
      <c r="SQ109" s="92">
        <v>0</v>
      </c>
      <c r="SR109" s="92">
        <v>0</v>
      </c>
      <c r="SS109" s="92">
        <v>0</v>
      </c>
      <c r="ST109" s="92">
        <v>0</v>
      </c>
      <c r="SU109" s="92">
        <v>0</v>
      </c>
      <c r="SV109" s="92">
        <v>0</v>
      </c>
      <c r="SW109" s="92">
        <v>0</v>
      </c>
      <c r="SX109" s="92">
        <v>0</v>
      </c>
      <c r="SY109" s="92">
        <v>0</v>
      </c>
      <c r="SZ109" s="92">
        <v>0</v>
      </c>
      <c r="TA109" s="92">
        <v>0</v>
      </c>
      <c r="TB109" s="92">
        <v>0</v>
      </c>
      <c r="TC109" s="92">
        <v>1</v>
      </c>
      <c r="TD109" s="92">
        <v>0</v>
      </c>
      <c r="TE109" s="92">
        <v>0</v>
      </c>
      <c r="TF109" s="92">
        <v>0</v>
      </c>
      <c r="TG109" s="92">
        <v>0</v>
      </c>
      <c r="TH109" s="92">
        <v>0</v>
      </c>
      <c r="TI109" s="92">
        <v>0</v>
      </c>
      <c r="TJ109" s="92">
        <v>0</v>
      </c>
      <c r="TK109" s="92">
        <v>0</v>
      </c>
      <c r="TL109" s="92">
        <v>0</v>
      </c>
      <c r="TM109" s="92">
        <v>0</v>
      </c>
      <c r="TN109" s="92">
        <v>0</v>
      </c>
      <c r="TO109" s="92">
        <v>0</v>
      </c>
      <c r="TP109" s="92">
        <v>0</v>
      </c>
      <c r="TQ109" s="92">
        <v>-293902.502232</v>
      </c>
      <c r="TR109" s="92">
        <v>0</v>
      </c>
      <c r="TS109" s="92">
        <v>0</v>
      </c>
      <c r="TT109" s="92">
        <v>0</v>
      </c>
      <c r="TU109" s="92">
        <v>0</v>
      </c>
      <c r="TV109" s="92">
        <v>0</v>
      </c>
      <c r="TW109" s="92">
        <v>0</v>
      </c>
      <c r="TX109" s="92">
        <v>0</v>
      </c>
      <c r="TY109" s="92">
        <v>0</v>
      </c>
      <c r="TZ109" s="92">
        <v>0</v>
      </c>
      <c r="UA109" s="92">
        <v>0</v>
      </c>
      <c r="UB109" s="92">
        <v>0</v>
      </c>
      <c r="UC109" s="92">
        <v>0</v>
      </c>
      <c r="UD109" s="92">
        <v>0</v>
      </c>
      <c r="UE109" s="92">
        <v>0</v>
      </c>
      <c r="UF109" s="92">
        <v>0</v>
      </c>
      <c r="UG109" s="92">
        <v>0</v>
      </c>
      <c r="UH109" s="92">
        <v>0</v>
      </c>
      <c r="UI109" s="92">
        <v>0</v>
      </c>
      <c r="UJ109" s="92">
        <v>0</v>
      </c>
      <c r="UK109" s="92">
        <v>0</v>
      </c>
      <c r="UL109" s="92">
        <v>0</v>
      </c>
      <c r="UM109" s="92">
        <v>0</v>
      </c>
      <c r="UN109" s="92">
        <v>0</v>
      </c>
      <c r="UO109" s="92">
        <v>0</v>
      </c>
      <c r="UP109" s="92">
        <v>0</v>
      </c>
      <c r="UQ109" s="92">
        <v>0</v>
      </c>
      <c r="UR109" s="92">
        <v>0</v>
      </c>
      <c r="US109" s="92">
        <v>0</v>
      </c>
      <c r="UT109" s="92">
        <v>0</v>
      </c>
      <c r="UU109" s="92">
        <v>0</v>
      </c>
      <c r="UV109" s="92">
        <v>0</v>
      </c>
      <c r="UW109" s="92">
        <v>0</v>
      </c>
      <c r="UX109" s="92">
        <v>0</v>
      </c>
      <c r="UY109" s="92">
        <v>0</v>
      </c>
      <c r="UZ109" s="92">
        <v>0</v>
      </c>
      <c r="VA109" s="92">
        <v>0</v>
      </c>
      <c r="VB109" s="92">
        <v>0</v>
      </c>
      <c r="VC109" s="92">
        <v>0</v>
      </c>
      <c r="VD109" s="92">
        <v>0</v>
      </c>
      <c r="VE109" s="92">
        <v>0</v>
      </c>
      <c r="VF109" s="92">
        <v>0</v>
      </c>
      <c r="VG109" s="92">
        <v>0</v>
      </c>
      <c r="VH109" s="92">
        <v>0</v>
      </c>
      <c r="VI109" s="92">
        <v>0</v>
      </c>
      <c r="VJ109" s="92">
        <v>0</v>
      </c>
      <c r="VK109" s="92">
        <v>0</v>
      </c>
      <c r="VL109" s="92">
        <v>0</v>
      </c>
      <c r="VM109" s="92">
        <v>0</v>
      </c>
      <c r="VN109" s="92">
        <v>0</v>
      </c>
      <c r="VO109" s="92">
        <v>0</v>
      </c>
      <c r="VP109" s="92">
        <v>0</v>
      </c>
      <c r="VQ109" s="92">
        <v>0</v>
      </c>
      <c r="VR109" s="92">
        <v>0</v>
      </c>
      <c r="VS109" s="92">
        <v>0</v>
      </c>
      <c r="VT109" s="92">
        <v>0</v>
      </c>
      <c r="VU109" s="92">
        <v>0</v>
      </c>
      <c r="VV109" s="92">
        <v>0</v>
      </c>
      <c r="VW109" s="92">
        <v>0</v>
      </c>
      <c r="VX109" s="92">
        <v>0</v>
      </c>
      <c r="VY109" s="92">
        <v>0</v>
      </c>
      <c r="VZ109" s="92">
        <v>0</v>
      </c>
      <c r="WA109" s="92">
        <v>0</v>
      </c>
      <c r="WB109" s="92">
        <v>0</v>
      </c>
      <c r="WC109" s="92">
        <v>0</v>
      </c>
    </row>
    <row r="110" spans="2:601" ht="13.5" customHeight="1">
      <c r="B110" s="851" t="s">
        <v>2797</v>
      </c>
      <c r="C110" s="92">
        <v>0</v>
      </c>
      <c r="D110" s="92">
        <v>423378.65399999998</v>
      </c>
      <c r="E110" s="92">
        <v>-1433.23423</v>
      </c>
      <c r="F110" s="92">
        <v>19518.2042</v>
      </c>
      <c r="G110" s="92">
        <v>467.04773799999998</v>
      </c>
      <c r="H110" s="92">
        <v>2.8932522600000001</v>
      </c>
      <c r="I110" s="92">
        <v>6.3512071600000004</v>
      </c>
      <c r="J110" s="92">
        <v>2.66484217</v>
      </c>
      <c r="K110" s="92">
        <v>7.0732655400000004</v>
      </c>
      <c r="L110" s="92">
        <v>1.46578407</v>
      </c>
      <c r="M110" s="92">
        <v>0.96723748799999998</v>
      </c>
      <c r="N110" s="92">
        <v>0</v>
      </c>
      <c r="O110" s="92">
        <v>6.9886061000000002</v>
      </c>
      <c r="P110" s="92">
        <v>0.176367307</v>
      </c>
      <c r="Q110" s="92">
        <v>7.4000268499999994E-2</v>
      </c>
      <c r="R110" s="92">
        <v>2.9561203800000002</v>
      </c>
      <c r="S110" s="92">
        <v>0.360244061</v>
      </c>
      <c r="T110" s="92">
        <v>67.764710699999995</v>
      </c>
      <c r="U110" s="92">
        <v>4.3150781599999997</v>
      </c>
      <c r="V110" s="92">
        <v>2.9280782699999999</v>
      </c>
      <c r="W110" s="92">
        <v>3.44491894</v>
      </c>
      <c r="X110" s="92">
        <v>0</v>
      </c>
      <c r="Y110" s="92">
        <v>18.8141988</v>
      </c>
      <c r="Z110" s="92">
        <v>4.9619580599999997</v>
      </c>
      <c r="AA110" s="92">
        <v>1.8933681899999999</v>
      </c>
      <c r="AB110" s="92">
        <v>3.8760370499999999</v>
      </c>
      <c r="AC110" s="92">
        <v>1.1562290100000001E-2</v>
      </c>
      <c r="AD110" s="92">
        <v>0</v>
      </c>
      <c r="AE110" s="92">
        <v>18.779671400000002</v>
      </c>
      <c r="AF110" s="92">
        <v>24.130007899999999</v>
      </c>
      <c r="AG110" s="92">
        <v>0.98873743400000003</v>
      </c>
      <c r="AH110" s="92">
        <v>0</v>
      </c>
      <c r="AI110" s="92">
        <v>0</v>
      </c>
      <c r="AJ110" s="92">
        <v>0</v>
      </c>
      <c r="AK110" s="92">
        <v>0</v>
      </c>
      <c r="AL110" s="92">
        <v>0</v>
      </c>
      <c r="AM110" s="92">
        <v>0</v>
      </c>
      <c r="AN110" s="92">
        <v>4.7288911000000003E-2</v>
      </c>
      <c r="AO110" s="92">
        <v>5.7944081400000003E-3</v>
      </c>
      <c r="AP110" s="92">
        <v>3.5296201899999998E-6</v>
      </c>
      <c r="AQ110" s="92">
        <v>0</v>
      </c>
      <c r="AR110" s="92">
        <v>0</v>
      </c>
      <c r="AS110" s="92">
        <v>0</v>
      </c>
      <c r="AT110" s="92">
        <v>11.8195397</v>
      </c>
      <c r="AU110" s="92">
        <v>0</v>
      </c>
      <c r="AV110" s="92">
        <v>0</v>
      </c>
      <c r="AW110" s="92">
        <v>3.0405172800000001E-5</v>
      </c>
      <c r="AX110" s="92">
        <v>0</v>
      </c>
      <c r="AY110" s="92">
        <v>0</v>
      </c>
      <c r="AZ110" s="92">
        <v>0</v>
      </c>
      <c r="BA110" s="92">
        <v>0</v>
      </c>
      <c r="BB110" s="92">
        <v>0</v>
      </c>
      <c r="BC110" s="92">
        <v>0</v>
      </c>
      <c r="BD110" s="92">
        <v>0</v>
      </c>
      <c r="BE110" s="92">
        <v>0</v>
      </c>
      <c r="BF110" s="92">
        <v>0</v>
      </c>
      <c r="BG110" s="92">
        <v>0</v>
      </c>
      <c r="BH110" s="92">
        <v>0</v>
      </c>
      <c r="BI110" s="92">
        <v>0</v>
      </c>
      <c r="BJ110" s="92">
        <v>0</v>
      </c>
      <c r="BK110" s="92">
        <v>0</v>
      </c>
      <c r="BL110" s="92">
        <v>0</v>
      </c>
      <c r="BM110" s="92">
        <v>0</v>
      </c>
      <c r="BN110" s="92">
        <v>0</v>
      </c>
      <c r="BO110" s="92">
        <v>0</v>
      </c>
      <c r="BP110" s="92">
        <v>0.96715725100000005</v>
      </c>
      <c r="BQ110" s="92">
        <v>2.3142938799999999E-2</v>
      </c>
      <c r="BR110" s="92">
        <v>1.43365131E-4</v>
      </c>
      <c r="BS110" s="92">
        <v>3.1471215200000002E-4</v>
      </c>
      <c r="BT110" s="92">
        <v>1.3204705700000001E-4</v>
      </c>
      <c r="BU110" s="92">
        <v>3.5049126300000001E-4</v>
      </c>
      <c r="BV110" s="92">
        <v>7.2631871200000002E-5</v>
      </c>
      <c r="BW110" s="92">
        <v>4.7928115700000002E-5</v>
      </c>
      <c r="BX110" s="92">
        <v>0</v>
      </c>
      <c r="BY110" s="92">
        <v>3.4629625700000001E-4</v>
      </c>
      <c r="BZ110" s="92">
        <v>8.7392732100000004E-6</v>
      </c>
      <c r="CA110" s="92">
        <v>3.6668279199999998E-6</v>
      </c>
      <c r="CB110" s="92">
        <v>1.46480344E-4</v>
      </c>
      <c r="CC110" s="92">
        <v>1.7850651200000001E-5</v>
      </c>
      <c r="CD110" s="92">
        <v>3.3578463700000001E-3</v>
      </c>
      <c r="CE110" s="92">
        <v>2.1381880600000001E-4</v>
      </c>
      <c r="CF110" s="92">
        <v>1.4509081300000001E-4</v>
      </c>
      <c r="CG110" s="92">
        <v>1.7070106900000001E-4</v>
      </c>
      <c r="CH110" s="92">
        <v>0</v>
      </c>
      <c r="CI110" s="92">
        <v>9.3227268900000001E-4</v>
      </c>
      <c r="CJ110" s="92">
        <v>2.45872707E-4</v>
      </c>
      <c r="CK110" s="92">
        <v>9.3819326199999999E-5</v>
      </c>
      <c r="CL110" s="92">
        <v>1.9206363899999999E-4</v>
      </c>
      <c r="CM110" s="92">
        <v>5.7292938200000002E-7</v>
      </c>
      <c r="CN110" s="92">
        <v>0</v>
      </c>
      <c r="CO110" s="92">
        <v>9.3056180300000004E-4</v>
      </c>
      <c r="CP110" s="92">
        <v>1.1956792600000001E-3</v>
      </c>
      <c r="CQ110" s="92">
        <v>4.8993471200000002E-5</v>
      </c>
      <c r="CR110" s="92">
        <v>0</v>
      </c>
      <c r="CS110" s="92">
        <v>0</v>
      </c>
      <c r="CT110" s="92">
        <v>0</v>
      </c>
      <c r="CU110" s="92">
        <v>0</v>
      </c>
      <c r="CV110" s="92">
        <v>0</v>
      </c>
      <c r="CW110" s="92">
        <v>0</v>
      </c>
      <c r="CX110" s="92">
        <v>2.3432387799999999E-6</v>
      </c>
      <c r="CY110" s="92">
        <v>2.87121898E-7</v>
      </c>
      <c r="CZ110" s="92">
        <v>1.7489814700000001E-10</v>
      </c>
      <c r="DA110" s="92">
        <v>0</v>
      </c>
      <c r="DB110" s="92">
        <v>0</v>
      </c>
      <c r="DC110" s="92">
        <v>0</v>
      </c>
      <c r="DD110" s="92">
        <v>5.85676497E-4</v>
      </c>
      <c r="DE110" s="92">
        <v>0</v>
      </c>
      <c r="DF110" s="92">
        <v>0</v>
      </c>
      <c r="DG110" s="92">
        <v>1.50662341E-9</v>
      </c>
      <c r="DH110" s="92">
        <v>0</v>
      </c>
      <c r="DI110" s="92">
        <v>0</v>
      </c>
      <c r="DJ110" s="92">
        <v>0</v>
      </c>
      <c r="DK110" s="92">
        <v>0</v>
      </c>
      <c r="DL110" s="92">
        <v>0</v>
      </c>
      <c r="DM110" s="92">
        <v>0</v>
      </c>
      <c r="DN110" s="92">
        <v>0</v>
      </c>
      <c r="DO110" s="92">
        <v>0</v>
      </c>
      <c r="DP110" s="92">
        <v>0</v>
      </c>
      <c r="DQ110" s="92">
        <v>0</v>
      </c>
      <c r="DR110" s="92">
        <v>0</v>
      </c>
      <c r="DS110" s="92">
        <v>0</v>
      </c>
      <c r="DT110" s="92">
        <v>0</v>
      </c>
      <c r="DU110" s="92">
        <v>0</v>
      </c>
      <c r="DV110" s="92">
        <v>0</v>
      </c>
      <c r="DW110" s="92">
        <v>0</v>
      </c>
      <c r="DX110" s="92">
        <v>0</v>
      </c>
      <c r="DY110" s="92">
        <v>0</v>
      </c>
      <c r="DZ110" s="92">
        <v>351625.91399999999</v>
      </c>
      <c r="EA110" s="92">
        <v>21516.440900000001</v>
      </c>
      <c r="EB110" s="92">
        <v>521.24161500000002</v>
      </c>
      <c r="EC110" s="92">
        <v>1144.21875</v>
      </c>
      <c r="ED110" s="92">
        <v>480.09178200000002</v>
      </c>
      <c r="EE110" s="92">
        <v>1061.9192599999999</v>
      </c>
      <c r="EF110" s="92">
        <v>220.060215</v>
      </c>
      <c r="EG110" s="92">
        <v>331.08546999999999</v>
      </c>
      <c r="EH110" s="92">
        <v>0</v>
      </c>
      <c r="EI110" s="92">
        <v>1133.1493700000001</v>
      </c>
      <c r="EJ110" s="92">
        <v>28.596618400000001</v>
      </c>
      <c r="EK110" s="92">
        <v>11.998581100000001</v>
      </c>
      <c r="EL110" s="92">
        <v>390.55115499999999</v>
      </c>
      <c r="EM110" s="92">
        <v>47.594047600000003</v>
      </c>
      <c r="EN110" s="92">
        <v>12208.3331</v>
      </c>
      <c r="EO110" s="92">
        <v>656.53793399999995</v>
      </c>
      <c r="EP110" s="92">
        <v>369.259951</v>
      </c>
      <c r="EQ110" s="92">
        <v>331.00696499999998</v>
      </c>
      <c r="ER110" s="92">
        <v>0</v>
      </c>
      <c r="ES110" s="92">
        <v>1694.7611999999999</v>
      </c>
      <c r="ET110" s="92">
        <v>754.94842200000005</v>
      </c>
      <c r="EU110" s="92">
        <v>174.369213</v>
      </c>
      <c r="EV110" s="92">
        <v>457.71827000000002</v>
      </c>
      <c r="EW110" s="92">
        <v>0.196912275</v>
      </c>
      <c r="EX110" s="92">
        <v>0</v>
      </c>
      <c r="EY110" s="92">
        <v>2481.5570400000001</v>
      </c>
      <c r="EZ110" s="92">
        <v>1860.01629</v>
      </c>
      <c r="FA110" s="92">
        <v>130.569007</v>
      </c>
      <c r="FB110" s="92">
        <v>0</v>
      </c>
      <c r="FC110" s="92">
        <v>0</v>
      </c>
      <c r="FD110" s="92">
        <v>0</v>
      </c>
      <c r="FE110" s="92">
        <v>0</v>
      </c>
      <c r="FF110" s="92">
        <v>0</v>
      </c>
      <c r="FG110" s="92">
        <v>0</v>
      </c>
      <c r="FH110" s="92">
        <v>13.357545500000001</v>
      </c>
      <c r="FI110" s="92">
        <v>0.18541410699999999</v>
      </c>
      <c r="FJ110" s="92">
        <v>9.8876944600000005E-5</v>
      </c>
      <c r="FK110" s="92">
        <v>0</v>
      </c>
      <c r="FL110" s="92">
        <v>0</v>
      </c>
      <c r="FM110" s="92">
        <v>0</v>
      </c>
      <c r="FN110" s="92">
        <v>520.17557699999998</v>
      </c>
      <c r="FO110" s="92">
        <v>0</v>
      </c>
      <c r="FP110" s="92">
        <v>0</v>
      </c>
      <c r="FQ110" s="92">
        <v>1.94790132E-3</v>
      </c>
      <c r="FR110" s="92">
        <v>0</v>
      </c>
      <c r="FS110" s="92">
        <v>0</v>
      </c>
      <c r="FT110" s="92">
        <v>0</v>
      </c>
      <c r="FU110" s="92">
        <v>0</v>
      </c>
      <c r="FV110" s="92">
        <v>0</v>
      </c>
      <c r="FW110" s="92">
        <v>0</v>
      </c>
      <c r="FX110" s="92">
        <v>0</v>
      </c>
      <c r="FY110" s="92">
        <v>0</v>
      </c>
      <c r="FZ110" s="92">
        <v>0</v>
      </c>
      <c r="GA110" s="92">
        <v>0</v>
      </c>
      <c r="GB110" s="92">
        <v>0</v>
      </c>
      <c r="GC110" s="92">
        <v>0</v>
      </c>
      <c r="GD110" s="92">
        <v>0</v>
      </c>
      <c r="GE110" s="92">
        <v>0</v>
      </c>
      <c r="GF110" s="92">
        <v>0</v>
      </c>
      <c r="GG110" s="92">
        <v>0</v>
      </c>
      <c r="GH110" s="92">
        <v>0</v>
      </c>
      <c r="GI110" s="92">
        <v>0</v>
      </c>
      <c r="GJ110" s="92">
        <v>0.87870043900000006</v>
      </c>
      <c r="GK110" s="92">
        <v>5.3768807500000002E-2</v>
      </c>
      <c r="GL110" s="92">
        <v>1.30256394E-3</v>
      </c>
      <c r="GM110" s="92">
        <v>2.8593612600000002E-3</v>
      </c>
      <c r="GN110" s="92">
        <v>1.199732E-3</v>
      </c>
      <c r="GO110" s="92">
        <v>2.6536978099999998E-3</v>
      </c>
      <c r="GP110" s="92">
        <v>5.4992251699999999E-4</v>
      </c>
      <c r="GQ110" s="92">
        <v>8.2737061099999996E-4</v>
      </c>
      <c r="GR110" s="92">
        <v>0</v>
      </c>
      <c r="GS110" s="92">
        <v>2.8316992699999998E-3</v>
      </c>
      <c r="GT110" s="92">
        <v>7.1461914800000006E-5</v>
      </c>
      <c r="GU110" s="92">
        <v>2.9984020200000001E-5</v>
      </c>
      <c r="GV110" s="92">
        <v>9.7597320800000002E-4</v>
      </c>
      <c r="GW110" s="92">
        <v>1.18935803E-4</v>
      </c>
      <c r="GX110" s="92">
        <v>3.0508182700000001E-2</v>
      </c>
      <c r="GY110" s="92">
        <v>1.64066455E-3</v>
      </c>
      <c r="GZ110" s="92">
        <v>9.2276725799999995E-4</v>
      </c>
      <c r="HA110" s="92">
        <v>8.2717443199999997E-4</v>
      </c>
      <c r="HB110" s="92">
        <v>0</v>
      </c>
      <c r="HC110" s="92">
        <v>4.2351469300000001E-3</v>
      </c>
      <c r="HD110" s="92">
        <v>1.8865887899999999E-3</v>
      </c>
      <c r="HE110" s="92">
        <v>4.3574235500000002E-4</v>
      </c>
      <c r="HF110" s="92">
        <v>1.1438214000000001E-3</v>
      </c>
      <c r="HG110" s="92">
        <v>4.9207665100000002E-7</v>
      </c>
      <c r="HH110" s="92">
        <v>0</v>
      </c>
      <c r="HI110" s="92">
        <v>6.2013212699999999E-3</v>
      </c>
      <c r="HJ110" s="92">
        <v>4.6481134299999997E-3</v>
      </c>
      <c r="HK110" s="92">
        <v>3.26287225E-4</v>
      </c>
      <c r="HL110" s="92">
        <v>0</v>
      </c>
      <c r="HM110" s="92">
        <v>0</v>
      </c>
      <c r="HN110" s="92">
        <v>0</v>
      </c>
      <c r="HO110" s="92">
        <v>0</v>
      </c>
      <c r="HP110" s="92">
        <v>0</v>
      </c>
      <c r="HQ110" s="92">
        <v>0</v>
      </c>
      <c r="HR110" s="92">
        <v>3.33800229E-5</v>
      </c>
      <c r="HS110" s="92">
        <v>4.63343146E-7</v>
      </c>
      <c r="HT110" s="92">
        <v>2.47089907E-10</v>
      </c>
      <c r="HU110" s="92">
        <v>0</v>
      </c>
      <c r="HV110" s="92">
        <v>0</v>
      </c>
      <c r="HW110" s="92">
        <v>0</v>
      </c>
      <c r="HX110" s="92">
        <v>1.2998999500000001E-3</v>
      </c>
      <c r="HY110" s="92">
        <v>0</v>
      </c>
      <c r="HZ110" s="92">
        <v>0</v>
      </c>
      <c r="IA110" s="92">
        <v>4.8677349199999997E-9</v>
      </c>
      <c r="IB110" s="92">
        <v>0</v>
      </c>
      <c r="IC110" s="92">
        <v>0</v>
      </c>
      <c r="ID110" s="92">
        <v>0</v>
      </c>
      <c r="IE110" s="92">
        <v>0</v>
      </c>
      <c r="IF110" s="92">
        <v>0</v>
      </c>
      <c r="IG110" s="92">
        <v>0</v>
      </c>
      <c r="IH110" s="92">
        <v>0</v>
      </c>
      <c r="II110" s="92">
        <v>0</v>
      </c>
      <c r="IJ110" s="92">
        <v>0</v>
      </c>
      <c r="IK110" s="92">
        <v>0</v>
      </c>
      <c r="IL110" s="92">
        <v>0</v>
      </c>
      <c r="IM110" s="92">
        <v>0</v>
      </c>
      <c r="IN110" s="92">
        <v>0</v>
      </c>
      <c r="IO110" s="92">
        <v>0</v>
      </c>
      <c r="IP110" s="92">
        <v>0</v>
      </c>
      <c r="IQ110" s="92">
        <v>0</v>
      </c>
      <c r="IR110" s="92">
        <v>0</v>
      </c>
      <c r="IS110" s="92">
        <v>0</v>
      </c>
      <c r="IT110" s="92">
        <v>20181.0039</v>
      </c>
      <c r="IU110" s="92">
        <v>400165.85700000002</v>
      </c>
      <c r="IV110" s="92">
        <v>6704.3793900000001</v>
      </c>
      <c r="IW110" s="92">
        <v>32</v>
      </c>
      <c r="IX110" s="92">
        <v>1</v>
      </c>
      <c r="IY110" s="92">
        <v>0</v>
      </c>
      <c r="IZ110" s="92">
        <v>1</v>
      </c>
      <c r="JA110" s="92">
        <v>0</v>
      </c>
      <c r="JB110" s="92">
        <v>-69689.194099999993</v>
      </c>
      <c r="JC110" s="92">
        <v>-3514.5374700000002</v>
      </c>
      <c r="JD110" s="92">
        <v>-1406.3978999999999</v>
      </c>
      <c r="JE110" s="92">
        <v>-41.246370499999998</v>
      </c>
      <c r="JF110" s="92">
        <v>-2.0801204000000002</v>
      </c>
      <c r="JG110" s="92">
        <v>5.0168709899999997E-2</v>
      </c>
      <c r="JH110" s="92">
        <v>0.994787223</v>
      </c>
      <c r="JI110" s="92">
        <v>19.828838000000001</v>
      </c>
      <c r="JJ110" s="92">
        <v>0</v>
      </c>
      <c r="JK110" s="92">
        <v>0</v>
      </c>
      <c r="JL110" s="92">
        <v>0</v>
      </c>
      <c r="JM110" s="92">
        <v>0</v>
      </c>
      <c r="JN110" s="92">
        <v>0</v>
      </c>
      <c r="JO110" s="92">
        <v>0</v>
      </c>
      <c r="JP110" s="92">
        <v>0</v>
      </c>
      <c r="JQ110" s="92">
        <v>0</v>
      </c>
      <c r="JR110" s="92">
        <v>0</v>
      </c>
      <c r="JS110" s="92">
        <v>0</v>
      </c>
      <c r="JT110" s="92">
        <v>0</v>
      </c>
      <c r="JU110" s="92">
        <v>0</v>
      </c>
      <c r="JV110" s="92">
        <v>0</v>
      </c>
      <c r="JW110" s="92">
        <v>0</v>
      </c>
      <c r="JX110" s="92">
        <v>0</v>
      </c>
      <c r="JY110" s="92">
        <v>0</v>
      </c>
      <c r="JZ110" s="92">
        <v>0</v>
      </c>
      <c r="KA110" s="92">
        <v>0</v>
      </c>
      <c r="KB110" s="92">
        <v>0</v>
      </c>
      <c r="KC110" s="92">
        <v>0</v>
      </c>
      <c r="KD110" s="92">
        <v>0</v>
      </c>
      <c r="KE110" s="92">
        <v>0</v>
      </c>
      <c r="KF110" s="92">
        <v>0</v>
      </c>
      <c r="KG110" s="92">
        <v>0</v>
      </c>
      <c r="KH110" s="92">
        <v>0</v>
      </c>
      <c r="KI110" s="92">
        <v>0</v>
      </c>
      <c r="KJ110" s="92">
        <v>0</v>
      </c>
      <c r="KK110" s="92">
        <v>0</v>
      </c>
      <c r="KL110" s="92">
        <v>0</v>
      </c>
      <c r="KM110" s="92">
        <v>0</v>
      </c>
      <c r="KN110" s="92">
        <v>0</v>
      </c>
      <c r="KO110" s="92">
        <v>0</v>
      </c>
      <c r="KP110" s="92">
        <v>0</v>
      </c>
      <c r="KQ110" s="92">
        <v>0</v>
      </c>
      <c r="KR110" s="92">
        <v>0</v>
      </c>
      <c r="KS110" s="92">
        <v>0</v>
      </c>
      <c r="KT110" s="92">
        <v>0</v>
      </c>
      <c r="KU110" s="92">
        <v>0</v>
      </c>
      <c r="KV110" s="92">
        <v>0</v>
      </c>
      <c r="KW110" s="92">
        <v>0</v>
      </c>
      <c r="KX110" s="92">
        <v>0</v>
      </c>
      <c r="KY110" s="92">
        <v>0</v>
      </c>
      <c r="KZ110" s="92">
        <v>0</v>
      </c>
      <c r="LA110" s="92">
        <v>0</v>
      </c>
      <c r="LB110" s="92">
        <v>0</v>
      </c>
      <c r="LC110" s="92">
        <v>7.7378999100000003</v>
      </c>
      <c r="LD110" s="92">
        <v>0.19106458600000001</v>
      </c>
      <c r="LE110" s="92">
        <v>8.0166959300000007E-2</v>
      </c>
      <c r="LF110" s="92">
        <v>3.2024642999999999</v>
      </c>
      <c r="LG110" s="92">
        <v>0.390264467</v>
      </c>
      <c r="LH110" s="92">
        <v>81.992866699999993</v>
      </c>
      <c r="LI110" s="92">
        <v>0</v>
      </c>
      <c r="LJ110" s="92">
        <v>125.474424</v>
      </c>
      <c r="LK110" s="92">
        <v>73.253176100000005</v>
      </c>
      <c r="LL110" s="92">
        <v>21.686037599999999</v>
      </c>
      <c r="LM110" s="92">
        <v>2.4095597299999998</v>
      </c>
      <c r="LN110" s="92">
        <v>33.946670500000003</v>
      </c>
      <c r="LO110" s="92">
        <v>4.5256262700000001</v>
      </c>
      <c r="LP110" s="92">
        <v>0</v>
      </c>
      <c r="LQ110" s="92">
        <v>3.11883102</v>
      </c>
      <c r="LR110" s="92">
        <v>0</v>
      </c>
      <c r="LS110" s="92">
        <v>0</v>
      </c>
      <c r="LT110" s="92">
        <v>0</v>
      </c>
      <c r="LU110" s="92">
        <v>0</v>
      </c>
      <c r="LV110" s="92">
        <v>0</v>
      </c>
      <c r="LW110" s="92">
        <v>0</v>
      </c>
      <c r="LX110" s="92">
        <v>0</v>
      </c>
      <c r="LY110" s="92">
        <v>0</v>
      </c>
      <c r="LZ110" s="92">
        <v>0</v>
      </c>
      <c r="MA110" s="92">
        <v>0</v>
      </c>
      <c r="MB110" s="92">
        <v>0</v>
      </c>
      <c r="MC110" s="92">
        <v>0</v>
      </c>
      <c r="MD110" s="92">
        <v>0</v>
      </c>
      <c r="ME110" s="92">
        <v>0</v>
      </c>
      <c r="MF110" s="92">
        <v>0</v>
      </c>
      <c r="MG110" s="92">
        <v>0</v>
      </c>
      <c r="MH110" s="92">
        <v>0</v>
      </c>
      <c r="MI110" s="92">
        <v>0</v>
      </c>
      <c r="MJ110" s="92">
        <v>0</v>
      </c>
      <c r="MK110" s="92">
        <v>0</v>
      </c>
      <c r="ML110" s="92">
        <v>0</v>
      </c>
      <c r="MM110" s="92">
        <v>0</v>
      </c>
      <c r="MN110" s="92">
        <v>0</v>
      </c>
      <c r="MO110" s="92">
        <v>0</v>
      </c>
      <c r="MP110" s="92">
        <v>0</v>
      </c>
      <c r="MQ110" s="92">
        <v>0</v>
      </c>
      <c r="MR110" s="92">
        <v>0</v>
      </c>
      <c r="MS110" s="92">
        <v>0</v>
      </c>
      <c r="MT110" s="92">
        <v>0</v>
      </c>
      <c r="MU110" s="92">
        <v>0</v>
      </c>
      <c r="MV110" s="92">
        <v>0</v>
      </c>
      <c r="MW110" s="92">
        <v>0</v>
      </c>
      <c r="MX110" s="92">
        <v>0</v>
      </c>
      <c r="MY110" s="92">
        <v>0</v>
      </c>
      <c r="MZ110" s="92">
        <v>0</v>
      </c>
      <c r="NA110" s="92">
        <v>0</v>
      </c>
      <c r="NB110" s="92">
        <v>0</v>
      </c>
      <c r="NC110" s="92">
        <v>0</v>
      </c>
      <c r="ND110" s="92">
        <v>0</v>
      </c>
      <c r="NE110" s="92">
        <v>0</v>
      </c>
      <c r="NF110" s="92">
        <v>0</v>
      </c>
      <c r="NG110" s="92">
        <v>0</v>
      </c>
      <c r="NH110" s="92">
        <v>0</v>
      </c>
      <c r="NI110" s="92">
        <v>0</v>
      </c>
      <c r="NJ110" s="92">
        <v>0</v>
      </c>
      <c r="NK110" s="92">
        <v>0</v>
      </c>
      <c r="NL110" s="92">
        <v>0</v>
      </c>
      <c r="NM110" s="92">
        <v>2.1613699E-2</v>
      </c>
      <c r="NN110" s="92">
        <v>5.3368646699999999E-4</v>
      </c>
      <c r="NO110" s="92">
        <v>2.23924392E-4</v>
      </c>
      <c r="NP110" s="92">
        <v>8.9452048200000002E-3</v>
      </c>
      <c r="NQ110" s="92">
        <v>1.09009665E-3</v>
      </c>
      <c r="NR110" s="92">
        <v>0.22902456299999999</v>
      </c>
      <c r="NS110" s="92">
        <v>0</v>
      </c>
      <c r="NT110" s="92">
        <v>0.35047835700000002</v>
      </c>
      <c r="NU110" s="92">
        <v>0.20461263599999999</v>
      </c>
      <c r="NV110" s="92">
        <v>6.0573992299999997E-2</v>
      </c>
      <c r="NW110" s="92">
        <v>6.7304435900000003E-3</v>
      </c>
      <c r="NX110" s="92">
        <v>9.4820704300000003E-2</v>
      </c>
      <c r="NY110" s="92">
        <v>1.26410945E-2</v>
      </c>
      <c r="NZ110" s="92">
        <v>0</v>
      </c>
      <c r="OA110" s="92">
        <v>8.7115982099999992E-3</v>
      </c>
      <c r="OB110" s="92">
        <v>0</v>
      </c>
      <c r="OC110" s="92">
        <v>0</v>
      </c>
      <c r="OD110" s="92">
        <v>0</v>
      </c>
      <c r="OE110" s="92">
        <v>0</v>
      </c>
      <c r="OF110" s="92">
        <v>0</v>
      </c>
      <c r="OG110" s="92">
        <v>0</v>
      </c>
      <c r="OH110" s="92">
        <v>0</v>
      </c>
      <c r="OI110" s="92">
        <v>0</v>
      </c>
      <c r="OJ110" s="92">
        <v>0</v>
      </c>
      <c r="OK110" s="92">
        <v>0</v>
      </c>
      <c r="OL110" s="92">
        <v>0</v>
      </c>
      <c r="OM110" s="92">
        <v>0</v>
      </c>
      <c r="ON110" s="92">
        <v>0</v>
      </c>
      <c r="OO110" s="92">
        <v>0</v>
      </c>
      <c r="OP110" s="92">
        <v>0</v>
      </c>
      <c r="OQ110" s="92">
        <v>0</v>
      </c>
      <c r="OR110" s="92">
        <v>0</v>
      </c>
      <c r="OS110" s="92">
        <v>0</v>
      </c>
      <c r="OT110" s="92">
        <v>0</v>
      </c>
      <c r="OU110" s="92">
        <v>0</v>
      </c>
      <c r="OV110" s="92">
        <v>0</v>
      </c>
      <c r="OW110" s="92">
        <v>0</v>
      </c>
      <c r="OX110" s="92">
        <v>0</v>
      </c>
      <c r="OY110" s="92">
        <v>0</v>
      </c>
      <c r="OZ110" s="92">
        <v>0</v>
      </c>
      <c r="PA110" s="92">
        <v>0</v>
      </c>
      <c r="PB110" s="92">
        <v>0</v>
      </c>
      <c r="PC110" s="92">
        <v>0</v>
      </c>
      <c r="PD110" s="92">
        <v>0</v>
      </c>
      <c r="PE110" s="92">
        <v>0</v>
      </c>
      <c r="PF110" s="92">
        <v>0</v>
      </c>
      <c r="PG110" s="92">
        <v>0</v>
      </c>
      <c r="PH110" s="92">
        <v>0</v>
      </c>
      <c r="PI110" s="92">
        <v>0</v>
      </c>
      <c r="PJ110" s="92">
        <v>0</v>
      </c>
      <c r="PK110" s="92">
        <v>0</v>
      </c>
      <c r="PL110" s="92">
        <v>0</v>
      </c>
      <c r="PM110" s="92">
        <v>0</v>
      </c>
      <c r="PN110" s="92">
        <v>0</v>
      </c>
      <c r="PO110" s="92">
        <v>0</v>
      </c>
      <c r="PP110" s="92">
        <v>0</v>
      </c>
      <c r="PQ110" s="92">
        <v>0</v>
      </c>
      <c r="PR110" s="92">
        <v>0</v>
      </c>
      <c r="PS110" s="92">
        <v>0</v>
      </c>
      <c r="PT110" s="92">
        <v>0</v>
      </c>
      <c r="PU110" s="92">
        <v>0</v>
      </c>
      <c r="PV110" s="92">
        <v>0</v>
      </c>
      <c r="PW110" s="92">
        <v>1254.64166</v>
      </c>
      <c r="PX110" s="92">
        <v>30.979670599999999</v>
      </c>
      <c r="PY110" s="92">
        <v>12.9984632</v>
      </c>
      <c r="PZ110" s="92">
        <v>423.09997600000003</v>
      </c>
      <c r="QA110" s="92">
        <v>51.560570599999998</v>
      </c>
      <c r="QB110" s="92">
        <v>12475.191699999999</v>
      </c>
      <c r="QC110" s="92">
        <v>0</v>
      </c>
      <c r="QD110" s="92">
        <v>2865.78566</v>
      </c>
      <c r="QE110" s="92">
        <v>4107.8476600000004</v>
      </c>
      <c r="QF110" s="92">
        <v>520.80320400000005</v>
      </c>
      <c r="QG110" s="92">
        <v>57.8670227</v>
      </c>
      <c r="QH110" s="92">
        <v>835.984286</v>
      </c>
      <c r="QI110" s="92">
        <v>107.802228</v>
      </c>
      <c r="QJ110" s="92">
        <v>0</v>
      </c>
      <c r="QK110" s="92">
        <v>468.23446799999999</v>
      </c>
      <c r="QL110" s="92">
        <v>0</v>
      </c>
      <c r="QM110" s="92">
        <v>0</v>
      </c>
      <c r="QN110" s="92">
        <v>0</v>
      </c>
      <c r="QO110" s="92">
        <v>0</v>
      </c>
      <c r="QP110" s="92">
        <v>0</v>
      </c>
      <c r="QQ110" s="92">
        <v>0</v>
      </c>
      <c r="QR110" s="92">
        <v>0</v>
      </c>
      <c r="QS110" s="92">
        <v>0</v>
      </c>
      <c r="QT110" s="92">
        <v>0</v>
      </c>
      <c r="QU110" s="92">
        <v>0</v>
      </c>
      <c r="QV110" s="92">
        <v>0</v>
      </c>
      <c r="QW110" s="92">
        <v>0</v>
      </c>
      <c r="QX110" s="92">
        <v>0</v>
      </c>
      <c r="QY110" s="92">
        <v>0</v>
      </c>
      <c r="QZ110" s="92">
        <v>0</v>
      </c>
      <c r="RA110" s="92">
        <v>0</v>
      </c>
      <c r="RB110" s="92">
        <v>0</v>
      </c>
      <c r="RC110" s="92">
        <v>0</v>
      </c>
      <c r="RD110" s="92">
        <v>0</v>
      </c>
      <c r="RE110" s="92">
        <v>0</v>
      </c>
      <c r="RF110" s="92">
        <v>0</v>
      </c>
      <c r="RG110" s="92">
        <v>0</v>
      </c>
      <c r="RH110" s="92">
        <v>0</v>
      </c>
      <c r="RI110" s="92">
        <v>0</v>
      </c>
      <c r="RJ110" s="92">
        <v>0</v>
      </c>
      <c r="RK110" s="92">
        <v>0</v>
      </c>
      <c r="RL110" s="92">
        <v>0</v>
      </c>
      <c r="RM110" s="92">
        <v>0</v>
      </c>
      <c r="RN110" s="92">
        <v>0</v>
      </c>
      <c r="RO110" s="92">
        <v>0</v>
      </c>
      <c r="RP110" s="92">
        <v>0</v>
      </c>
      <c r="RQ110" s="92">
        <v>0</v>
      </c>
      <c r="RR110" s="92">
        <v>0</v>
      </c>
      <c r="RS110" s="92">
        <v>0</v>
      </c>
      <c r="RT110" s="92">
        <v>0</v>
      </c>
      <c r="RU110" s="92">
        <v>0</v>
      </c>
      <c r="RV110" s="92">
        <v>0</v>
      </c>
      <c r="RW110" s="92">
        <v>0</v>
      </c>
      <c r="RX110" s="92">
        <v>0</v>
      </c>
      <c r="RY110" s="92">
        <v>0</v>
      </c>
      <c r="RZ110" s="92">
        <v>0</v>
      </c>
      <c r="SA110" s="92">
        <v>0</v>
      </c>
      <c r="SB110" s="92">
        <v>0</v>
      </c>
      <c r="SC110" s="92">
        <v>0</v>
      </c>
      <c r="SD110" s="92">
        <v>0</v>
      </c>
      <c r="SE110" s="92">
        <v>0</v>
      </c>
      <c r="SF110" s="92">
        <v>0</v>
      </c>
      <c r="SG110" s="92">
        <v>5.4049569499999998E-2</v>
      </c>
      <c r="SH110" s="92">
        <v>1.3345945000000001E-3</v>
      </c>
      <c r="SI110" s="92">
        <v>5.5996971899999995E-4</v>
      </c>
      <c r="SJ110" s="92">
        <v>1.82270143E-2</v>
      </c>
      <c r="SK110" s="92">
        <v>2.2212132200000001E-3</v>
      </c>
      <c r="SL110" s="92">
        <v>0.53742734800000003</v>
      </c>
      <c r="SM110" s="92">
        <v>0</v>
      </c>
      <c r="SN110" s="92">
        <v>0.123457148</v>
      </c>
      <c r="SO110" s="92">
        <v>0.17696478900000001</v>
      </c>
      <c r="SP110" s="92">
        <v>2.2436038799999999E-2</v>
      </c>
      <c r="SQ110" s="92">
        <v>2.4928932E-3</v>
      </c>
      <c r="SR110" s="92">
        <v>3.6013941000000001E-2</v>
      </c>
      <c r="SS110" s="92">
        <v>4.6440861899999996E-3</v>
      </c>
      <c r="ST110" s="92">
        <v>0</v>
      </c>
      <c r="SU110" s="92">
        <v>2.01713941E-2</v>
      </c>
      <c r="SV110" s="92">
        <v>0</v>
      </c>
      <c r="SW110" s="92">
        <v>0</v>
      </c>
      <c r="SX110" s="92">
        <v>0</v>
      </c>
      <c r="SY110" s="92">
        <v>358.009052</v>
      </c>
      <c r="SZ110" s="92">
        <v>23212.796600000001</v>
      </c>
      <c r="TA110" s="92">
        <v>279.26527499999997</v>
      </c>
      <c r="TB110" s="92">
        <v>32</v>
      </c>
      <c r="TC110" s="92">
        <v>1</v>
      </c>
      <c r="TD110" s="92">
        <v>0</v>
      </c>
      <c r="TE110" s="92">
        <v>0</v>
      </c>
      <c r="TF110" s="92">
        <v>1</v>
      </c>
      <c r="TG110" s="92">
        <v>-74959.929999999993</v>
      </c>
      <c r="TH110" s="92">
        <v>-1156.1008400000001</v>
      </c>
      <c r="TI110" s="92">
        <v>-26.836333499999999</v>
      </c>
      <c r="TJ110" s="92">
        <v>-103.49337800000001</v>
      </c>
      <c r="TK110" s="92">
        <v>-1.5961698600000001</v>
      </c>
      <c r="TL110" s="92">
        <v>2.1366127799999999E-2</v>
      </c>
      <c r="TM110" s="92">
        <v>1.3853492599999999</v>
      </c>
      <c r="TN110" s="92">
        <v>64.838574399999999</v>
      </c>
      <c r="TO110" s="92">
        <v>0</v>
      </c>
      <c r="TP110" s="92">
        <v>0.241200372</v>
      </c>
      <c r="TQ110" s="92">
        <v>-1669968796.0999999</v>
      </c>
      <c r="TR110" s="92">
        <v>0.488649555555556</v>
      </c>
      <c r="TS110" s="92">
        <v>0</v>
      </c>
      <c r="TT110" s="92">
        <v>0</v>
      </c>
      <c r="TU110" s="92">
        <v>0</v>
      </c>
      <c r="TV110" s="92">
        <v>0</v>
      </c>
      <c r="TW110" s="92">
        <v>0</v>
      </c>
      <c r="TX110" s="92">
        <v>0</v>
      </c>
      <c r="TY110" s="92">
        <v>0</v>
      </c>
      <c r="TZ110" s="92">
        <v>0</v>
      </c>
      <c r="UA110" s="92">
        <v>0</v>
      </c>
      <c r="UB110" s="92">
        <v>0</v>
      </c>
      <c r="UC110" s="92">
        <v>0</v>
      </c>
      <c r="UD110" s="92">
        <v>0</v>
      </c>
      <c r="UE110" s="92">
        <v>0</v>
      </c>
      <c r="UF110" s="92">
        <v>0</v>
      </c>
      <c r="UG110" s="92">
        <v>0</v>
      </c>
      <c r="UH110" s="92">
        <v>0</v>
      </c>
      <c r="UI110" s="92">
        <v>0</v>
      </c>
      <c r="UJ110" s="92">
        <v>0</v>
      </c>
      <c r="UK110" s="92">
        <v>0</v>
      </c>
      <c r="UL110" s="92">
        <v>0</v>
      </c>
      <c r="UM110" s="92">
        <v>0</v>
      </c>
      <c r="UN110" s="92">
        <v>0</v>
      </c>
      <c r="UO110" s="92">
        <v>0</v>
      </c>
      <c r="UP110" s="92">
        <v>0</v>
      </c>
      <c r="UQ110" s="92">
        <v>0</v>
      </c>
      <c r="UR110" s="92">
        <v>0</v>
      </c>
      <c r="US110" s="92">
        <v>0</v>
      </c>
      <c r="UT110" s="92">
        <v>0</v>
      </c>
      <c r="UU110" s="92">
        <v>0</v>
      </c>
      <c r="UV110" s="92">
        <v>0</v>
      </c>
      <c r="UW110" s="92">
        <v>0</v>
      </c>
      <c r="UX110" s="92">
        <v>0</v>
      </c>
      <c r="UY110" s="92">
        <v>0</v>
      </c>
      <c r="UZ110" s="92">
        <v>0</v>
      </c>
      <c r="VA110" s="92">
        <v>0</v>
      </c>
      <c r="VB110" s="92">
        <v>0</v>
      </c>
      <c r="VC110" s="92">
        <v>0</v>
      </c>
      <c r="VD110" s="92">
        <v>0</v>
      </c>
      <c r="VE110" s="92">
        <v>0</v>
      </c>
      <c r="VF110" s="92">
        <v>0</v>
      </c>
      <c r="VG110" s="92">
        <v>0</v>
      </c>
      <c r="VH110" s="92">
        <v>0</v>
      </c>
      <c r="VI110" s="92">
        <v>0</v>
      </c>
      <c r="VJ110" s="92">
        <v>0</v>
      </c>
      <c r="VK110" s="92">
        <v>0</v>
      </c>
      <c r="VL110" s="92">
        <v>0</v>
      </c>
      <c r="VM110" s="92">
        <v>0</v>
      </c>
      <c r="VN110" s="92">
        <v>0</v>
      </c>
      <c r="VO110" s="92">
        <v>0</v>
      </c>
      <c r="VP110" s="92">
        <v>0</v>
      </c>
      <c r="VQ110" s="92">
        <v>0</v>
      </c>
      <c r="VR110" s="92">
        <v>0</v>
      </c>
      <c r="VS110" s="92">
        <v>0</v>
      </c>
      <c r="VT110" s="92">
        <v>0</v>
      </c>
      <c r="VU110" s="92">
        <v>0</v>
      </c>
      <c r="VV110" s="92">
        <v>0</v>
      </c>
      <c r="VW110" s="92">
        <v>0</v>
      </c>
      <c r="VX110" s="92">
        <v>0</v>
      </c>
      <c r="VY110" s="92">
        <v>0</v>
      </c>
      <c r="VZ110" s="92">
        <v>0</v>
      </c>
      <c r="WA110" s="92">
        <v>0</v>
      </c>
      <c r="WB110" s="92">
        <v>0</v>
      </c>
      <c r="WC110" s="92">
        <v>0.257110511111111</v>
      </c>
    </row>
    <row r="111" spans="2:601" ht="13.5" customHeight="1">
      <c r="B111" s="851" t="s">
        <v>2798</v>
      </c>
      <c r="C111" s="92">
        <v>0</v>
      </c>
      <c r="D111" s="92">
        <v>450517.04</v>
      </c>
      <c r="E111" s="92">
        <v>-1534.74604</v>
      </c>
      <c r="F111" s="92">
        <v>20999.351999999999</v>
      </c>
      <c r="G111" s="92">
        <v>476.25649800000002</v>
      </c>
      <c r="H111" s="92">
        <v>2.8932522600000001</v>
      </c>
      <c r="I111" s="92">
        <v>6.3512071600000004</v>
      </c>
      <c r="J111" s="92">
        <v>2.66484217</v>
      </c>
      <c r="K111" s="92">
        <v>7.0732655400000004</v>
      </c>
      <c r="L111" s="92">
        <v>1.46578407</v>
      </c>
      <c r="M111" s="92">
        <v>0.96723748899999995</v>
      </c>
      <c r="N111" s="92">
        <v>0</v>
      </c>
      <c r="O111" s="92">
        <v>6.9886061000000002</v>
      </c>
      <c r="P111" s="92">
        <v>0.176367307</v>
      </c>
      <c r="Q111" s="92">
        <v>7.4000268499999994E-2</v>
      </c>
      <c r="R111" s="92">
        <v>2.9561203800000002</v>
      </c>
      <c r="S111" s="92">
        <v>0.360244061</v>
      </c>
      <c r="T111" s="92">
        <v>67.764710699999995</v>
      </c>
      <c r="U111" s="92">
        <v>4.3150782899999998</v>
      </c>
      <c r="V111" s="92">
        <v>2.9280880200000001</v>
      </c>
      <c r="W111" s="92">
        <v>3.4728828699999998</v>
      </c>
      <c r="X111" s="92">
        <v>0</v>
      </c>
      <c r="Y111" s="92">
        <v>18.814202999999999</v>
      </c>
      <c r="Z111" s="92">
        <v>4.9619580599999997</v>
      </c>
      <c r="AA111" s="92">
        <v>1.8933682000000001</v>
      </c>
      <c r="AB111" s="92">
        <v>3.8760370499999999</v>
      </c>
      <c r="AC111" s="92">
        <v>1.1914944800000001E-2</v>
      </c>
      <c r="AD111" s="92">
        <v>0</v>
      </c>
      <c r="AE111" s="92">
        <v>18.779671400000002</v>
      </c>
      <c r="AF111" s="92">
        <v>24.130007899999999</v>
      </c>
      <c r="AG111" s="92">
        <v>0.98873743400000003</v>
      </c>
      <c r="AH111" s="92">
        <v>0</v>
      </c>
      <c r="AI111" s="92">
        <v>0</v>
      </c>
      <c r="AJ111" s="92">
        <v>0</v>
      </c>
      <c r="AK111" s="92">
        <v>0</v>
      </c>
      <c r="AL111" s="92">
        <v>0</v>
      </c>
      <c r="AM111" s="92">
        <v>0</v>
      </c>
      <c r="AN111" s="92">
        <v>4.7288911000000003E-2</v>
      </c>
      <c r="AO111" s="92">
        <v>6.0994106399999996E-3</v>
      </c>
      <c r="AP111" s="92">
        <v>3.7151005799999998E-6</v>
      </c>
      <c r="AQ111" s="92">
        <v>0</v>
      </c>
      <c r="AR111" s="92">
        <v>0</v>
      </c>
      <c r="AS111" s="92">
        <v>0</v>
      </c>
      <c r="AT111" s="92">
        <v>12.459211</v>
      </c>
      <c r="AU111" s="92">
        <v>0</v>
      </c>
      <c r="AV111" s="92">
        <v>0</v>
      </c>
      <c r="AW111" s="92">
        <v>3.2452622800000001E-5</v>
      </c>
      <c r="AX111" s="92">
        <v>0</v>
      </c>
      <c r="AY111" s="92">
        <v>0</v>
      </c>
      <c r="AZ111" s="92">
        <v>0</v>
      </c>
      <c r="BA111" s="92">
        <v>0</v>
      </c>
      <c r="BB111" s="92">
        <v>0</v>
      </c>
      <c r="BC111" s="92">
        <v>0</v>
      </c>
      <c r="BD111" s="92">
        <v>0</v>
      </c>
      <c r="BE111" s="92">
        <v>0</v>
      </c>
      <c r="BF111" s="92">
        <v>0</v>
      </c>
      <c r="BG111" s="92">
        <v>0</v>
      </c>
      <c r="BH111" s="92">
        <v>0</v>
      </c>
      <c r="BI111" s="92">
        <v>0</v>
      </c>
      <c r="BJ111" s="92">
        <v>0</v>
      </c>
      <c r="BK111" s="92">
        <v>0</v>
      </c>
      <c r="BL111" s="92">
        <v>0</v>
      </c>
      <c r="BM111" s="92">
        <v>0</v>
      </c>
      <c r="BN111" s="92">
        <v>0</v>
      </c>
      <c r="BO111" s="92">
        <v>0</v>
      </c>
      <c r="BP111" s="92">
        <v>0.96896106400000004</v>
      </c>
      <c r="BQ111" s="92">
        <v>2.1975630600000001E-2</v>
      </c>
      <c r="BR111" s="92">
        <v>1.33501681E-4</v>
      </c>
      <c r="BS111" s="92">
        <v>2.9306011199999998E-4</v>
      </c>
      <c r="BT111" s="92">
        <v>1.2296228500000001E-4</v>
      </c>
      <c r="BU111" s="92">
        <v>3.2637763799999998E-4</v>
      </c>
      <c r="BV111" s="92">
        <v>6.7634834400000004E-5</v>
      </c>
      <c r="BW111" s="92">
        <v>4.4630685099999997E-5</v>
      </c>
      <c r="BX111" s="92">
        <v>0</v>
      </c>
      <c r="BY111" s="92">
        <v>3.22471246E-4</v>
      </c>
      <c r="BZ111" s="92">
        <v>8.1380155500000006E-6</v>
      </c>
      <c r="CA111" s="92">
        <v>3.4145519800000002E-6</v>
      </c>
      <c r="CB111" s="92">
        <v>1.3640256899999999E-4</v>
      </c>
      <c r="CC111" s="92">
        <v>1.6622535200000001E-5</v>
      </c>
      <c r="CD111" s="92">
        <v>3.1268282099999999E-3</v>
      </c>
      <c r="CE111" s="92">
        <v>1.99108184E-4</v>
      </c>
      <c r="CF111" s="92">
        <v>1.3510908699999999E-4</v>
      </c>
      <c r="CG111" s="92">
        <v>1.60247244E-4</v>
      </c>
      <c r="CH111" s="92">
        <v>0</v>
      </c>
      <c r="CI111" s="92">
        <v>8.6813298500000005E-4</v>
      </c>
      <c r="CJ111" s="92">
        <v>2.2895678699999999E-4</v>
      </c>
      <c r="CK111" s="92">
        <v>8.7364603699999996E-5</v>
      </c>
      <c r="CL111" s="92">
        <v>1.7884975600000001E-4</v>
      </c>
      <c r="CM111" s="92">
        <v>5.49784469E-7</v>
      </c>
      <c r="CN111" s="92">
        <v>0</v>
      </c>
      <c r="CO111" s="92">
        <v>8.6653961199999999E-4</v>
      </c>
      <c r="CP111" s="92">
        <v>1.11341712E-3</v>
      </c>
      <c r="CQ111" s="92">
        <v>4.5622744700000001E-5</v>
      </c>
      <c r="CR111" s="92">
        <v>0</v>
      </c>
      <c r="CS111" s="92">
        <v>0</v>
      </c>
      <c r="CT111" s="92">
        <v>0</v>
      </c>
      <c r="CU111" s="92">
        <v>0</v>
      </c>
      <c r="CV111" s="92">
        <v>0</v>
      </c>
      <c r="CW111" s="92">
        <v>0</v>
      </c>
      <c r="CX111" s="92">
        <v>2.1820251200000001E-6</v>
      </c>
      <c r="CY111" s="92">
        <v>2.8144160900000002E-7</v>
      </c>
      <c r="CZ111" s="92">
        <v>1.71423757E-10</v>
      </c>
      <c r="DA111" s="92">
        <v>0</v>
      </c>
      <c r="DB111" s="92">
        <v>0</v>
      </c>
      <c r="DC111" s="92">
        <v>0</v>
      </c>
      <c r="DD111" s="92">
        <v>5.7489823400000005E-4</v>
      </c>
      <c r="DE111" s="92">
        <v>0</v>
      </c>
      <c r="DF111" s="92">
        <v>0</v>
      </c>
      <c r="DG111" s="92">
        <v>1.4974427700000001E-9</v>
      </c>
      <c r="DH111" s="92">
        <v>0</v>
      </c>
      <c r="DI111" s="92">
        <v>0</v>
      </c>
      <c r="DJ111" s="92">
        <v>0</v>
      </c>
      <c r="DK111" s="92">
        <v>0</v>
      </c>
      <c r="DL111" s="92">
        <v>0</v>
      </c>
      <c r="DM111" s="92">
        <v>0</v>
      </c>
      <c r="DN111" s="92">
        <v>0</v>
      </c>
      <c r="DO111" s="92">
        <v>0</v>
      </c>
      <c r="DP111" s="92">
        <v>0</v>
      </c>
      <c r="DQ111" s="92">
        <v>0</v>
      </c>
      <c r="DR111" s="92">
        <v>0</v>
      </c>
      <c r="DS111" s="92">
        <v>0</v>
      </c>
      <c r="DT111" s="92">
        <v>0</v>
      </c>
      <c r="DU111" s="92">
        <v>0</v>
      </c>
      <c r="DV111" s="92">
        <v>0</v>
      </c>
      <c r="DW111" s="92">
        <v>0</v>
      </c>
      <c r="DX111" s="92">
        <v>0</v>
      </c>
      <c r="DY111" s="92">
        <v>0</v>
      </c>
      <c r="DZ111" s="92">
        <v>378309.20600000001</v>
      </c>
      <c r="EA111" s="92">
        <v>21940.679599999999</v>
      </c>
      <c r="EB111" s="92">
        <v>521.24161500000002</v>
      </c>
      <c r="EC111" s="92">
        <v>1144.21875</v>
      </c>
      <c r="ED111" s="92">
        <v>480.09178200000002</v>
      </c>
      <c r="EE111" s="92">
        <v>1061.9192599999999</v>
      </c>
      <c r="EF111" s="92">
        <v>220.060215</v>
      </c>
      <c r="EG111" s="92">
        <v>331.08546999999999</v>
      </c>
      <c r="EH111" s="92">
        <v>0</v>
      </c>
      <c r="EI111" s="92">
        <v>1133.1493700000001</v>
      </c>
      <c r="EJ111" s="92">
        <v>28.596618400000001</v>
      </c>
      <c r="EK111" s="92">
        <v>11.998581100000001</v>
      </c>
      <c r="EL111" s="92">
        <v>390.55115499999999</v>
      </c>
      <c r="EM111" s="92">
        <v>47.594047600000003</v>
      </c>
      <c r="EN111" s="92">
        <v>12208.3331</v>
      </c>
      <c r="EO111" s="92">
        <v>656.53795400000001</v>
      </c>
      <c r="EP111" s="92">
        <v>369.26118100000002</v>
      </c>
      <c r="EQ111" s="92">
        <v>333.693895</v>
      </c>
      <c r="ER111" s="92">
        <v>0</v>
      </c>
      <c r="ES111" s="92">
        <v>1694.7615800000001</v>
      </c>
      <c r="ET111" s="92">
        <v>754.94842200000005</v>
      </c>
      <c r="EU111" s="92">
        <v>174.369214</v>
      </c>
      <c r="EV111" s="92">
        <v>457.71827000000002</v>
      </c>
      <c r="EW111" s="92">
        <v>0.202918182</v>
      </c>
      <c r="EX111" s="92">
        <v>0</v>
      </c>
      <c r="EY111" s="92">
        <v>2481.5570400000001</v>
      </c>
      <c r="EZ111" s="92">
        <v>1860.01629</v>
      </c>
      <c r="FA111" s="92">
        <v>130.569007</v>
      </c>
      <c r="FB111" s="92">
        <v>0</v>
      </c>
      <c r="FC111" s="92">
        <v>0</v>
      </c>
      <c r="FD111" s="92">
        <v>0</v>
      </c>
      <c r="FE111" s="92">
        <v>0</v>
      </c>
      <c r="FF111" s="92">
        <v>0</v>
      </c>
      <c r="FG111" s="92">
        <v>0</v>
      </c>
      <c r="FH111" s="92">
        <v>13.357545500000001</v>
      </c>
      <c r="FI111" s="92">
        <v>0.195173821</v>
      </c>
      <c r="FJ111" s="92">
        <v>1.04072896E-4</v>
      </c>
      <c r="FK111" s="92">
        <v>0</v>
      </c>
      <c r="FL111" s="92">
        <v>0</v>
      </c>
      <c r="FM111" s="92">
        <v>0</v>
      </c>
      <c r="FN111" s="92">
        <v>548.32738600000005</v>
      </c>
      <c r="FO111" s="92">
        <v>0</v>
      </c>
      <c r="FP111" s="92">
        <v>0</v>
      </c>
      <c r="FQ111" s="92">
        <v>2.07907079E-3</v>
      </c>
      <c r="FR111" s="92">
        <v>0</v>
      </c>
      <c r="FS111" s="92">
        <v>0</v>
      </c>
      <c r="FT111" s="92">
        <v>0</v>
      </c>
      <c r="FU111" s="92">
        <v>0</v>
      </c>
      <c r="FV111" s="92">
        <v>0</v>
      </c>
      <c r="FW111" s="92">
        <v>0</v>
      </c>
      <c r="FX111" s="92">
        <v>0</v>
      </c>
      <c r="FY111" s="92">
        <v>0</v>
      </c>
      <c r="FZ111" s="92">
        <v>0</v>
      </c>
      <c r="GA111" s="92">
        <v>0</v>
      </c>
      <c r="GB111" s="92">
        <v>0</v>
      </c>
      <c r="GC111" s="92">
        <v>0</v>
      </c>
      <c r="GD111" s="92">
        <v>0</v>
      </c>
      <c r="GE111" s="92">
        <v>0</v>
      </c>
      <c r="GF111" s="92">
        <v>0</v>
      </c>
      <c r="GG111" s="92">
        <v>0</v>
      </c>
      <c r="GH111" s="92">
        <v>0</v>
      </c>
      <c r="GI111" s="92">
        <v>0</v>
      </c>
      <c r="GJ111" s="92">
        <v>0.88533922099999995</v>
      </c>
      <c r="GK111" s="92">
        <v>5.1346739400000001E-2</v>
      </c>
      <c r="GL111" s="92">
        <v>1.2198372099999999E-3</v>
      </c>
      <c r="GM111" s="92">
        <v>2.6777612500000002E-3</v>
      </c>
      <c r="GN111" s="92">
        <v>1.12353619E-3</v>
      </c>
      <c r="GO111" s="92">
        <v>2.4851596299999999E-3</v>
      </c>
      <c r="GP111" s="92">
        <v>5.1499655900000003E-4</v>
      </c>
      <c r="GQ111" s="92">
        <v>7.74823734E-4</v>
      </c>
      <c r="GR111" s="92">
        <v>0</v>
      </c>
      <c r="GS111" s="92">
        <v>2.6518561000000002E-3</v>
      </c>
      <c r="GT111" s="92">
        <v>6.6923319400000002E-5</v>
      </c>
      <c r="GU111" s="92">
        <v>2.80797144E-5</v>
      </c>
      <c r="GV111" s="92">
        <v>9.1398847699999996E-4</v>
      </c>
      <c r="GW111" s="92">
        <v>1.11382108E-4</v>
      </c>
      <c r="GX111" s="92">
        <v>2.8570587000000001E-2</v>
      </c>
      <c r="GY111" s="92">
        <v>1.53646486E-3</v>
      </c>
      <c r="GZ111" s="92">
        <v>8.6416455200000002E-4</v>
      </c>
      <c r="HA111" s="92">
        <v>7.8092810999999995E-4</v>
      </c>
      <c r="HB111" s="92">
        <v>0</v>
      </c>
      <c r="HC111" s="92">
        <v>3.9661707200000004E-3</v>
      </c>
      <c r="HD111" s="92">
        <v>1.7667702400000001E-3</v>
      </c>
      <c r="HE111" s="92">
        <v>4.0806806100000001E-4</v>
      </c>
      <c r="HF111" s="92">
        <v>1.07117651E-3</v>
      </c>
      <c r="HG111" s="92">
        <v>4.7487986600000002E-7</v>
      </c>
      <c r="HH111" s="92">
        <v>0</v>
      </c>
      <c r="HI111" s="92">
        <v>5.8074710900000003E-3</v>
      </c>
      <c r="HJ111" s="92">
        <v>4.3529085400000004E-3</v>
      </c>
      <c r="HK111" s="92">
        <v>3.0556449899999999E-4</v>
      </c>
      <c r="HL111" s="92">
        <v>0</v>
      </c>
      <c r="HM111" s="92">
        <v>0</v>
      </c>
      <c r="HN111" s="92">
        <v>0</v>
      </c>
      <c r="HO111" s="92">
        <v>0</v>
      </c>
      <c r="HP111" s="92">
        <v>0</v>
      </c>
      <c r="HQ111" s="92">
        <v>0</v>
      </c>
      <c r="HR111" s="92">
        <v>3.1260034700000003E-5</v>
      </c>
      <c r="HS111" s="92">
        <v>4.5675610300000002E-7</v>
      </c>
      <c r="HT111" s="92">
        <v>2.43556897E-10</v>
      </c>
      <c r="HU111" s="92">
        <v>0</v>
      </c>
      <c r="HV111" s="92">
        <v>0</v>
      </c>
      <c r="HW111" s="92">
        <v>0</v>
      </c>
      <c r="HX111" s="92">
        <v>1.2832247599999999E-3</v>
      </c>
      <c r="HY111" s="92">
        <v>0</v>
      </c>
      <c r="HZ111" s="92">
        <v>0</v>
      </c>
      <c r="IA111" s="92">
        <v>4.8655514600000003E-9</v>
      </c>
      <c r="IB111" s="92">
        <v>0</v>
      </c>
      <c r="IC111" s="92">
        <v>0</v>
      </c>
      <c r="ID111" s="92">
        <v>0</v>
      </c>
      <c r="IE111" s="92">
        <v>0</v>
      </c>
      <c r="IF111" s="92">
        <v>0</v>
      </c>
      <c r="IG111" s="92">
        <v>0</v>
      </c>
      <c r="IH111" s="92">
        <v>0</v>
      </c>
      <c r="II111" s="92">
        <v>0</v>
      </c>
      <c r="IJ111" s="92">
        <v>0</v>
      </c>
      <c r="IK111" s="92">
        <v>0</v>
      </c>
      <c r="IL111" s="92">
        <v>0</v>
      </c>
      <c r="IM111" s="92">
        <v>0</v>
      </c>
      <c r="IN111" s="92">
        <v>0</v>
      </c>
      <c r="IO111" s="92">
        <v>0</v>
      </c>
      <c r="IP111" s="92">
        <v>0</v>
      </c>
      <c r="IQ111" s="92">
        <v>0</v>
      </c>
      <c r="IR111" s="92">
        <v>0</v>
      </c>
      <c r="IS111" s="92">
        <v>0</v>
      </c>
      <c r="IT111" s="92">
        <v>21672.028699999999</v>
      </c>
      <c r="IU111" s="92">
        <v>427304.24400000001</v>
      </c>
      <c r="IV111" s="92">
        <v>7165.8099700000002</v>
      </c>
      <c r="IW111" s="92">
        <v>32.169173899999997</v>
      </c>
      <c r="IX111" s="92">
        <v>1</v>
      </c>
      <c r="IY111" s="92">
        <v>0</v>
      </c>
      <c r="IZ111" s="92">
        <v>1</v>
      </c>
      <c r="JA111" s="92">
        <v>0</v>
      </c>
      <c r="JB111" s="92">
        <v>-69578.664699999994</v>
      </c>
      <c r="JC111" s="92">
        <v>-3528.8926799999999</v>
      </c>
      <c r="JD111" s="92">
        <v>-1507.9108200000001</v>
      </c>
      <c r="JE111" s="92">
        <v>-41.060817900000004</v>
      </c>
      <c r="JF111" s="92">
        <v>-2.0825237200000002</v>
      </c>
      <c r="JG111" s="92">
        <v>5.0406092299999997E-2</v>
      </c>
      <c r="JH111" s="92">
        <v>0.99384960300000003</v>
      </c>
      <c r="JI111" s="92">
        <v>19.7168548</v>
      </c>
      <c r="JJ111" s="92">
        <v>0</v>
      </c>
      <c r="JK111" s="92">
        <v>0</v>
      </c>
      <c r="JL111" s="92">
        <v>0</v>
      </c>
      <c r="JM111" s="92">
        <v>0</v>
      </c>
      <c r="JN111" s="92">
        <v>0</v>
      </c>
      <c r="JO111" s="92">
        <v>0</v>
      </c>
      <c r="JP111" s="92">
        <v>0</v>
      </c>
      <c r="JQ111" s="92">
        <v>0</v>
      </c>
      <c r="JR111" s="92">
        <v>0</v>
      </c>
      <c r="JS111" s="92">
        <v>0</v>
      </c>
      <c r="JT111" s="92">
        <v>0</v>
      </c>
      <c r="JU111" s="92">
        <v>0</v>
      </c>
      <c r="JV111" s="92">
        <v>0</v>
      </c>
      <c r="JW111" s="92">
        <v>0</v>
      </c>
      <c r="JX111" s="92">
        <v>0</v>
      </c>
      <c r="JY111" s="92">
        <v>0</v>
      </c>
      <c r="JZ111" s="92">
        <v>0</v>
      </c>
      <c r="KA111" s="92">
        <v>0</v>
      </c>
      <c r="KB111" s="92">
        <v>0</v>
      </c>
      <c r="KC111" s="92">
        <v>0</v>
      </c>
      <c r="KD111" s="92">
        <v>0</v>
      </c>
      <c r="KE111" s="92">
        <v>0</v>
      </c>
      <c r="KF111" s="92">
        <v>0</v>
      </c>
      <c r="KG111" s="92">
        <v>0</v>
      </c>
      <c r="KH111" s="92">
        <v>0</v>
      </c>
      <c r="KI111" s="92">
        <v>0</v>
      </c>
      <c r="KJ111" s="92">
        <v>0</v>
      </c>
      <c r="KK111" s="92">
        <v>0</v>
      </c>
      <c r="KL111" s="92">
        <v>0</v>
      </c>
      <c r="KM111" s="92">
        <v>0</v>
      </c>
      <c r="KN111" s="92">
        <v>0</v>
      </c>
      <c r="KO111" s="92">
        <v>0</v>
      </c>
      <c r="KP111" s="92">
        <v>0</v>
      </c>
      <c r="KQ111" s="92">
        <v>0</v>
      </c>
      <c r="KR111" s="92">
        <v>0</v>
      </c>
      <c r="KS111" s="92">
        <v>0</v>
      </c>
      <c r="KT111" s="92">
        <v>0</v>
      </c>
      <c r="KU111" s="92">
        <v>0</v>
      </c>
      <c r="KV111" s="92">
        <v>0</v>
      </c>
      <c r="KW111" s="92">
        <v>0</v>
      </c>
      <c r="KX111" s="92">
        <v>0</v>
      </c>
      <c r="KY111" s="92">
        <v>0</v>
      </c>
      <c r="KZ111" s="92">
        <v>0</v>
      </c>
      <c r="LA111" s="92">
        <v>0</v>
      </c>
      <c r="LB111" s="92">
        <v>0</v>
      </c>
      <c r="LC111" s="92">
        <v>7.7378999100000003</v>
      </c>
      <c r="LD111" s="92">
        <v>0.19106458600000001</v>
      </c>
      <c r="LE111" s="92">
        <v>8.0166959300000007E-2</v>
      </c>
      <c r="LF111" s="92">
        <v>3.2024642999999999</v>
      </c>
      <c r="LG111" s="92">
        <v>0.390264467</v>
      </c>
      <c r="LH111" s="92">
        <v>81.992866699999993</v>
      </c>
      <c r="LI111" s="92">
        <v>0</v>
      </c>
      <c r="LJ111" s="92">
        <v>125.474424</v>
      </c>
      <c r="LK111" s="92">
        <v>73.253176100000005</v>
      </c>
      <c r="LL111" s="92">
        <v>21.686037599999999</v>
      </c>
      <c r="LM111" s="92">
        <v>2.4095597299999998</v>
      </c>
      <c r="LN111" s="92">
        <v>33.946670500000003</v>
      </c>
      <c r="LO111" s="92">
        <v>4.5256262700000001</v>
      </c>
      <c r="LP111" s="92">
        <v>0</v>
      </c>
      <c r="LQ111" s="92">
        <v>3.11883102</v>
      </c>
      <c r="LR111" s="92">
        <v>0</v>
      </c>
      <c r="LS111" s="92">
        <v>0</v>
      </c>
      <c r="LT111" s="92">
        <v>0</v>
      </c>
      <c r="LU111" s="92">
        <v>0</v>
      </c>
      <c r="LV111" s="92">
        <v>0</v>
      </c>
      <c r="LW111" s="92">
        <v>0</v>
      </c>
      <c r="LX111" s="92">
        <v>0</v>
      </c>
      <c r="LY111" s="92">
        <v>0</v>
      </c>
      <c r="LZ111" s="92">
        <v>0</v>
      </c>
      <c r="MA111" s="92">
        <v>0</v>
      </c>
      <c r="MB111" s="92">
        <v>0</v>
      </c>
      <c r="MC111" s="92">
        <v>0</v>
      </c>
      <c r="MD111" s="92">
        <v>0</v>
      </c>
      <c r="ME111" s="92">
        <v>0</v>
      </c>
      <c r="MF111" s="92">
        <v>0</v>
      </c>
      <c r="MG111" s="92">
        <v>0</v>
      </c>
      <c r="MH111" s="92">
        <v>0</v>
      </c>
      <c r="MI111" s="92">
        <v>0</v>
      </c>
      <c r="MJ111" s="92">
        <v>0</v>
      </c>
      <c r="MK111" s="92">
        <v>0</v>
      </c>
      <c r="ML111" s="92">
        <v>0</v>
      </c>
      <c r="MM111" s="92">
        <v>0</v>
      </c>
      <c r="MN111" s="92">
        <v>0</v>
      </c>
      <c r="MO111" s="92">
        <v>0</v>
      </c>
      <c r="MP111" s="92">
        <v>0</v>
      </c>
      <c r="MQ111" s="92">
        <v>0</v>
      </c>
      <c r="MR111" s="92">
        <v>0</v>
      </c>
      <c r="MS111" s="92">
        <v>0</v>
      </c>
      <c r="MT111" s="92">
        <v>0</v>
      </c>
      <c r="MU111" s="92">
        <v>0</v>
      </c>
      <c r="MV111" s="92">
        <v>0</v>
      </c>
      <c r="MW111" s="92">
        <v>0</v>
      </c>
      <c r="MX111" s="92">
        <v>0</v>
      </c>
      <c r="MY111" s="92">
        <v>0</v>
      </c>
      <c r="MZ111" s="92">
        <v>0</v>
      </c>
      <c r="NA111" s="92">
        <v>0</v>
      </c>
      <c r="NB111" s="92">
        <v>0</v>
      </c>
      <c r="NC111" s="92">
        <v>0</v>
      </c>
      <c r="ND111" s="92">
        <v>0</v>
      </c>
      <c r="NE111" s="92">
        <v>0</v>
      </c>
      <c r="NF111" s="92">
        <v>0</v>
      </c>
      <c r="NG111" s="92">
        <v>0</v>
      </c>
      <c r="NH111" s="92">
        <v>0</v>
      </c>
      <c r="NI111" s="92">
        <v>0</v>
      </c>
      <c r="NJ111" s="92">
        <v>0</v>
      </c>
      <c r="NK111" s="92">
        <v>0</v>
      </c>
      <c r="NL111" s="92">
        <v>0</v>
      </c>
      <c r="NM111" s="92">
        <v>2.1613699E-2</v>
      </c>
      <c r="NN111" s="92">
        <v>5.3368646699999999E-4</v>
      </c>
      <c r="NO111" s="92">
        <v>2.23924392E-4</v>
      </c>
      <c r="NP111" s="92">
        <v>8.9452048200000002E-3</v>
      </c>
      <c r="NQ111" s="92">
        <v>1.09009665E-3</v>
      </c>
      <c r="NR111" s="92">
        <v>0.22902456299999999</v>
      </c>
      <c r="NS111" s="92">
        <v>0</v>
      </c>
      <c r="NT111" s="92">
        <v>0.35047835700000002</v>
      </c>
      <c r="NU111" s="92">
        <v>0.20461263599999999</v>
      </c>
      <c r="NV111" s="92">
        <v>6.0573992299999997E-2</v>
      </c>
      <c r="NW111" s="92">
        <v>6.7304435900000003E-3</v>
      </c>
      <c r="NX111" s="92">
        <v>9.4820704300000003E-2</v>
      </c>
      <c r="NY111" s="92">
        <v>1.26410945E-2</v>
      </c>
      <c r="NZ111" s="92">
        <v>0</v>
      </c>
      <c r="OA111" s="92">
        <v>8.7115982099999992E-3</v>
      </c>
      <c r="OB111" s="92">
        <v>0</v>
      </c>
      <c r="OC111" s="92">
        <v>0</v>
      </c>
      <c r="OD111" s="92">
        <v>0</v>
      </c>
      <c r="OE111" s="92">
        <v>0</v>
      </c>
      <c r="OF111" s="92">
        <v>0</v>
      </c>
      <c r="OG111" s="92">
        <v>0</v>
      </c>
      <c r="OH111" s="92">
        <v>0</v>
      </c>
      <c r="OI111" s="92">
        <v>0</v>
      </c>
      <c r="OJ111" s="92">
        <v>0</v>
      </c>
      <c r="OK111" s="92">
        <v>0</v>
      </c>
      <c r="OL111" s="92">
        <v>0</v>
      </c>
      <c r="OM111" s="92">
        <v>0</v>
      </c>
      <c r="ON111" s="92">
        <v>0</v>
      </c>
      <c r="OO111" s="92">
        <v>0</v>
      </c>
      <c r="OP111" s="92">
        <v>0</v>
      </c>
      <c r="OQ111" s="92">
        <v>0</v>
      </c>
      <c r="OR111" s="92">
        <v>0</v>
      </c>
      <c r="OS111" s="92">
        <v>0</v>
      </c>
      <c r="OT111" s="92">
        <v>0</v>
      </c>
      <c r="OU111" s="92">
        <v>0</v>
      </c>
      <c r="OV111" s="92">
        <v>0</v>
      </c>
      <c r="OW111" s="92">
        <v>0</v>
      </c>
      <c r="OX111" s="92">
        <v>0</v>
      </c>
      <c r="OY111" s="92">
        <v>0</v>
      </c>
      <c r="OZ111" s="92">
        <v>0</v>
      </c>
      <c r="PA111" s="92">
        <v>0</v>
      </c>
      <c r="PB111" s="92">
        <v>0</v>
      </c>
      <c r="PC111" s="92">
        <v>0</v>
      </c>
      <c r="PD111" s="92">
        <v>0</v>
      </c>
      <c r="PE111" s="92">
        <v>0</v>
      </c>
      <c r="PF111" s="92">
        <v>0</v>
      </c>
      <c r="PG111" s="92">
        <v>0</v>
      </c>
      <c r="PH111" s="92">
        <v>0</v>
      </c>
      <c r="PI111" s="92">
        <v>0</v>
      </c>
      <c r="PJ111" s="92">
        <v>0</v>
      </c>
      <c r="PK111" s="92">
        <v>0</v>
      </c>
      <c r="PL111" s="92">
        <v>0</v>
      </c>
      <c r="PM111" s="92">
        <v>0</v>
      </c>
      <c r="PN111" s="92">
        <v>0</v>
      </c>
      <c r="PO111" s="92">
        <v>0</v>
      </c>
      <c r="PP111" s="92">
        <v>0</v>
      </c>
      <c r="PQ111" s="92">
        <v>0</v>
      </c>
      <c r="PR111" s="92">
        <v>0</v>
      </c>
      <c r="PS111" s="92">
        <v>0</v>
      </c>
      <c r="PT111" s="92">
        <v>0</v>
      </c>
      <c r="PU111" s="92">
        <v>0</v>
      </c>
      <c r="PV111" s="92">
        <v>0</v>
      </c>
      <c r="PW111" s="92">
        <v>1254.64166</v>
      </c>
      <c r="PX111" s="92">
        <v>30.979670599999999</v>
      </c>
      <c r="PY111" s="92">
        <v>12.9984632</v>
      </c>
      <c r="PZ111" s="92">
        <v>423.09997600000003</v>
      </c>
      <c r="QA111" s="92">
        <v>51.560570599999998</v>
      </c>
      <c r="QB111" s="92">
        <v>12475.191699999999</v>
      </c>
      <c r="QC111" s="92">
        <v>0</v>
      </c>
      <c r="QD111" s="92">
        <v>2865.78566</v>
      </c>
      <c r="QE111" s="92">
        <v>4107.8476600000004</v>
      </c>
      <c r="QF111" s="92">
        <v>520.80320400000005</v>
      </c>
      <c r="QG111" s="92">
        <v>57.8670227</v>
      </c>
      <c r="QH111" s="92">
        <v>835.984286</v>
      </c>
      <c r="QI111" s="92">
        <v>107.802228</v>
      </c>
      <c r="QJ111" s="92">
        <v>0</v>
      </c>
      <c r="QK111" s="92">
        <v>468.23446799999999</v>
      </c>
      <c r="QL111" s="92">
        <v>0</v>
      </c>
      <c r="QM111" s="92">
        <v>0</v>
      </c>
      <c r="QN111" s="92">
        <v>0</v>
      </c>
      <c r="QO111" s="92">
        <v>0</v>
      </c>
      <c r="QP111" s="92">
        <v>0</v>
      </c>
      <c r="QQ111" s="92">
        <v>0</v>
      </c>
      <c r="QR111" s="92">
        <v>0</v>
      </c>
      <c r="QS111" s="92">
        <v>0</v>
      </c>
      <c r="QT111" s="92">
        <v>0</v>
      </c>
      <c r="QU111" s="92">
        <v>0</v>
      </c>
      <c r="QV111" s="92">
        <v>0</v>
      </c>
      <c r="QW111" s="92">
        <v>0</v>
      </c>
      <c r="QX111" s="92">
        <v>0</v>
      </c>
      <c r="QY111" s="92">
        <v>0</v>
      </c>
      <c r="QZ111" s="92">
        <v>0</v>
      </c>
      <c r="RA111" s="92">
        <v>0</v>
      </c>
      <c r="RB111" s="92">
        <v>0</v>
      </c>
      <c r="RC111" s="92">
        <v>0</v>
      </c>
      <c r="RD111" s="92">
        <v>0</v>
      </c>
      <c r="RE111" s="92">
        <v>0</v>
      </c>
      <c r="RF111" s="92">
        <v>0</v>
      </c>
      <c r="RG111" s="92">
        <v>0</v>
      </c>
      <c r="RH111" s="92">
        <v>0</v>
      </c>
      <c r="RI111" s="92">
        <v>0</v>
      </c>
      <c r="RJ111" s="92">
        <v>0</v>
      </c>
      <c r="RK111" s="92">
        <v>0</v>
      </c>
      <c r="RL111" s="92">
        <v>0</v>
      </c>
      <c r="RM111" s="92">
        <v>0</v>
      </c>
      <c r="RN111" s="92">
        <v>0</v>
      </c>
      <c r="RO111" s="92">
        <v>0</v>
      </c>
      <c r="RP111" s="92">
        <v>0</v>
      </c>
      <c r="RQ111" s="92">
        <v>0</v>
      </c>
      <c r="RR111" s="92">
        <v>0</v>
      </c>
      <c r="RS111" s="92">
        <v>0</v>
      </c>
      <c r="RT111" s="92">
        <v>0</v>
      </c>
      <c r="RU111" s="92">
        <v>0</v>
      </c>
      <c r="RV111" s="92">
        <v>0</v>
      </c>
      <c r="RW111" s="92">
        <v>0</v>
      </c>
      <c r="RX111" s="92">
        <v>0</v>
      </c>
      <c r="RY111" s="92">
        <v>0</v>
      </c>
      <c r="RZ111" s="92">
        <v>0</v>
      </c>
      <c r="SA111" s="92">
        <v>0</v>
      </c>
      <c r="SB111" s="92">
        <v>0</v>
      </c>
      <c r="SC111" s="92">
        <v>0</v>
      </c>
      <c r="SD111" s="92">
        <v>0</v>
      </c>
      <c r="SE111" s="92">
        <v>0</v>
      </c>
      <c r="SF111" s="92">
        <v>0</v>
      </c>
      <c r="SG111" s="92">
        <v>5.4049569499999998E-2</v>
      </c>
      <c r="SH111" s="92">
        <v>1.3345945000000001E-3</v>
      </c>
      <c r="SI111" s="92">
        <v>5.5996971899999995E-4</v>
      </c>
      <c r="SJ111" s="92">
        <v>1.82270143E-2</v>
      </c>
      <c r="SK111" s="92">
        <v>2.2212132200000001E-3</v>
      </c>
      <c r="SL111" s="92">
        <v>0.53742734800000003</v>
      </c>
      <c r="SM111" s="92">
        <v>0</v>
      </c>
      <c r="SN111" s="92">
        <v>0.123457148</v>
      </c>
      <c r="SO111" s="92">
        <v>0.17696478900000001</v>
      </c>
      <c r="SP111" s="92">
        <v>2.2436038799999999E-2</v>
      </c>
      <c r="SQ111" s="92">
        <v>2.4928932E-3</v>
      </c>
      <c r="SR111" s="92">
        <v>3.6013941000000001E-2</v>
      </c>
      <c r="SS111" s="92">
        <v>4.6440861899999996E-3</v>
      </c>
      <c r="ST111" s="92">
        <v>0</v>
      </c>
      <c r="SU111" s="92">
        <v>2.01713941E-2</v>
      </c>
      <c r="SV111" s="92">
        <v>0</v>
      </c>
      <c r="SW111" s="92">
        <v>0</v>
      </c>
      <c r="SX111" s="92">
        <v>0</v>
      </c>
      <c r="SY111" s="92">
        <v>358.009052</v>
      </c>
      <c r="SZ111" s="92">
        <v>23212.796600000001</v>
      </c>
      <c r="TA111" s="92">
        <v>279.26527499999997</v>
      </c>
      <c r="TB111" s="92">
        <v>32.169173899999997</v>
      </c>
      <c r="TC111" s="92">
        <v>1</v>
      </c>
      <c r="TD111" s="92">
        <v>0</v>
      </c>
      <c r="TE111" s="92">
        <v>0</v>
      </c>
      <c r="TF111" s="92">
        <v>1</v>
      </c>
      <c r="TG111" s="92">
        <v>-74956.819300000003</v>
      </c>
      <c r="TH111" s="92">
        <v>-1156.05286</v>
      </c>
      <c r="TI111" s="92">
        <v>-26.835219899999998</v>
      </c>
      <c r="TJ111" s="92">
        <v>-103.483187</v>
      </c>
      <c r="TK111" s="92">
        <v>-1.5960126800000001</v>
      </c>
      <c r="TL111" s="92">
        <v>2.1366127799999999E-2</v>
      </c>
      <c r="TM111" s="92">
        <v>1.3853492599999999</v>
      </c>
      <c r="TN111" s="92">
        <v>64.838574399999999</v>
      </c>
      <c r="TO111" s="92">
        <v>0</v>
      </c>
      <c r="TP111" s="92">
        <v>0.228643086</v>
      </c>
      <c r="TQ111" s="92">
        <v>-1788324712.6099999</v>
      </c>
      <c r="TR111" s="92">
        <v>0.49398207777777797</v>
      </c>
      <c r="TS111" s="92">
        <v>0</v>
      </c>
      <c r="TT111" s="92">
        <v>0</v>
      </c>
      <c r="TU111" s="92">
        <v>0</v>
      </c>
      <c r="TV111" s="92">
        <v>0</v>
      </c>
      <c r="TW111" s="92">
        <v>0</v>
      </c>
      <c r="TX111" s="92">
        <v>0</v>
      </c>
      <c r="TY111" s="92">
        <v>0</v>
      </c>
      <c r="TZ111" s="92">
        <v>0</v>
      </c>
      <c r="UA111" s="92">
        <v>0</v>
      </c>
      <c r="UB111" s="92">
        <v>0</v>
      </c>
      <c r="UC111" s="92">
        <v>0</v>
      </c>
      <c r="UD111" s="92">
        <v>0</v>
      </c>
      <c r="UE111" s="92">
        <v>0</v>
      </c>
      <c r="UF111" s="92">
        <v>0</v>
      </c>
      <c r="UG111" s="92">
        <v>0</v>
      </c>
      <c r="UH111" s="92">
        <v>0</v>
      </c>
      <c r="UI111" s="92">
        <v>0</v>
      </c>
      <c r="UJ111" s="92">
        <v>0</v>
      </c>
      <c r="UK111" s="92">
        <v>0</v>
      </c>
      <c r="UL111" s="92">
        <v>0</v>
      </c>
      <c r="UM111" s="92">
        <v>0</v>
      </c>
      <c r="UN111" s="92">
        <v>0</v>
      </c>
      <c r="UO111" s="92">
        <v>0</v>
      </c>
      <c r="UP111" s="92">
        <v>0</v>
      </c>
      <c r="UQ111" s="92">
        <v>0</v>
      </c>
      <c r="UR111" s="92">
        <v>0</v>
      </c>
      <c r="US111" s="92">
        <v>0</v>
      </c>
      <c r="UT111" s="92">
        <v>0</v>
      </c>
      <c r="UU111" s="92">
        <v>0</v>
      </c>
      <c r="UV111" s="92">
        <v>0</v>
      </c>
      <c r="UW111" s="92">
        <v>0</v>
      </c>
      <c r="UX111" s="92">
        <v>0</v>
      </c>
      <c r="UY111" s="92">
        <v>0</v>
      </c>
      <c r="UZ111" s="92">
        <v>0</v>
      </c>
      <c r="VA111" s="92">
        <v>0</v>
      </c>
      <c r="VB111" s="92">
        <v>0</v>
      </c>
      <c r="VC111" s="92">
        <v>0</v>
      </c>
      <c r="VD111" s="92">
        <v>0</v>
      </c>
      <c r="VE111" s="92">
        <v>0</v>
      </c>
      <c r="VF111" s="92">
        <v>0</v>
      </c>
      <c r="VG111" s="92">
        <v>0</v>
      </c>
      <c r="VH111" s="92">
        <v>0</v>
      </c>
      <c r="VI111" s="92">
        <v>0</v>
      </c>
      <c r="VJ111" s="92">
        <v>0</v>
      </c>
      <c r="VK111" s="92">
        <v>0</v>
      </c>
      <c r="VL111" s="92">
        <v>0</v>
      </c>
      <c r="VM111" s="92">
        <v>0</v>
      </c>
      <c r="VN111" s="92">
        <v>0</v>
      </c>
      <c r="VO111" s="92">
        <v>0</v>
      </c>
      <c r="VP111" s="92">
        <v>0</v>
      </c>
      <c r="VQ111" s="92">
        <v>0</v>
      </c>
      <c r="VR111" s="92">
        <v>0</v>
      </c>
      <c r="VS111" s="92">
        <v>0</v>
      </c>
      <c r="VT111" s="92">
        <v>0</v>
      </c>
      <c r="VU111" s="92">
        <v>0</v>
      </c>
      <c r="VV111" s="92">
        <v>0</v>
      </c>
      <c r="VW111" s="92">
        <v>0</v>
      </c>
      <c r="VX111" s="92">
        <v>0</v>
      </c>
      <c r="VY111" s="92">
        <v>0</v>
      </c>
      <c r="VZ111" s="92">
        <v>0</v>
      </c>
      <c r="WA111" s="92">
        <v>0</v>
      </c>
      <c r="WB111" s="92">
        <v>0</v>
      </c>
      <c r="WC111" s="92">
        <v>0.257110511111111</v>
      </c>
    </row>
    <row r="112" spans="2:601" ht="13.5" customHeight="1">
      <c r="B112" s="851" t="s">
        <v>2799</v>
      </c>
      <c r="C112" s="92">
        <v>0</v>
      </c>
      <c r="D112" s="92">
        <v>19180.291499999999</v>
      </c>
      <c r="E112" s="92">
        <v>-40.689744500000003</v>
      </c>
      <c r="F112" s="92">
        <v>20.460416899999998</v>
      </c>
      <c r="G112" s="92">
        <v>7.1811159199999999</v>
      </c>
      <c r="H112" s="92">
        <v>1.7148892399999999E-14</v>
      </c>
      <c r="I112" s="92">
        <v>3.7644891800000001E-14</v>
      </c>
      <c r="J112" s="92">
        <v>1.5795059499999999E-14</v>
      </c>
      <c r="K112" s="92">
        <v>2.2581843399999999E-10</v>
      </c>
      <c r="L112" s="92">
        <v>4.6796074900000002E-11</v>
      </c>
      <c r="M112" s="92">
        <v>1.5234096300000001E-10</v>
      </c>
      <c r="N112" s="92">
        <v>0</v>
      </c>
      <c r="O112" s="92">
        <v>4.1422884500000003E-14</v>
      </c>
      <c r="P112" s="92">
        <v>1.04536476E-15</v>
      </c>
      <c r="Q112" s="92">
        <v>4.3861458699999999E-16</v>
      </c>
      <c r="R112" s="92">
        <v>9.4375995200000003E-11</v>
      </c>
      <c r="S112" s="92">
        <v>1.15010173E-11</v>
      </c>
      <c r="T112" s="92">
        <v>4.0165517200000001E-13</v>
      </c>
      <c r="U112" s="92">
        <v>1.1570606299999999E-7</v>
      </c>
      <c r="V112" s="92">
        <v>8.8303281699999995E-6</v>
      </c>
      <c r="W112" s="92">
        <v>2.4004445499999999E-2</v>
      </c>
      <c r="X112" s="92">
        <v>0</v>
      </c>
      <c r="Y112" s="92">
        <v>4.0874618499999997E-6</v>
      </c>
      <c r="Z112" s="92">
        <v>7.9989282800000006E-12</v>
      </c>
      <c r="AA112" s="92">
        <v>1.21941608E-8</v>
      </c>
      <c r="AB112" s="92">
        <v>2.39721687E-9</v>
      </c>
      <c r="AC112" s="92">
        <v>2.3151416500000001E-4</v>
      </c>
      <c r="AD112" s="92">
        <v>0</v>
      </c>
      <c r="AE112" s="92">
        <v>0</v>
      </c>
      <c r="AF112" s="92">
        <v>0</v>
      </c>
      <c r="AG112" s="92">
        <v>0</v>
      </c>
      <c r="AH112" s="92">
        <v>0</v>
      </c>
      <c r="AI112" s="92">
        <v>0</v>
      </c>
      <c r="AJ112" s="92">
        <v>0</v>
      </c>
      <c r="AK112" s="92">
        <v>0</v>
      </c>
      <c r="AL112" s="92">
        <v>0</v>
      </c>
      <c r="AM112" s="92">
        <v>0</v>
      </c>
      <c r="AN112" s="92">
        <v>2.3737425400000001E-12</v>
      </c>
      <c r="AO112" s="92">
        <v>4.8357305300000002</v>
      </c>
      <c r="AP112" s="92">
        <v>5.6099258100000002E-3</v>
      </c>
      <c r="AQ112" s="92">
        <v>0</v>
      </c>
      <c r="AR112" s="92">
        <v>0</v>
      </c>
      <c r="AS112" s="92">
        <v>0</v>
      </c>
      <c r="AT112" s="92">
        <v>416.35402599999998</v>
      </c>
      <c r="AU112" s="92">
        <v>0</v>
      </c>
      <c r="AV112" s="92">
        <v>0</v>
      </c>
      <c r="AW112" s="92">
        <v>3.0709754900000001E-6</v>
      </c>
      <c r="AX112" s="92">
        <v>0</v>
      </c>
      <c r="AY112" s="92">
        <v>0</v>
      </c>
      <c r="AZ112" s="92">
        <v>0</v>
      </c>
      <c r="BA112" s="92">
        <v>0</v>
      </c>
      <c r="BB112" s="92">
        <v>0</v>
      </c>
      <c r="BC112" s="92">
        <v>0</v>
      </c>
      <c r="BD112" s="92">
        <v>0</v>
      </c>
      <c r="BE112" s="92">
        <v>0</v>
      </c>
      <c r="BF112" s="92">
        <v>0</v>
      </c>
      <c r="BG112" s="92">
        <v>0</v>
      </c>
      <c r="BH112" s="92">
        <v>0</v>
      </c>
      <c r="BI112" s="92">
        <v>0</v>
      </c>
      <c r="BJ112" s="92">
        <v>0</v>
      </c>
      <c r="BK112" s="92">
        <v>0</v>
      </c>
      <c r="BL112" s="92">
        <v>0</v>
      </c>
      <c r="BM112" s="92">
        <v>0</v>
      </c>
      <c r="BN112" s="92">
        <v>0</v>
      </c>
      <c r="BO112" s="92">
        <v>0</v>
      </c>
      <c r="BP112" s="92">
        <v>4.55829533E-2</v>
      </c>
      <c r="BQ112" s="92">
        <v>1.5998524E-2</v>
      </c>
      <c r="BR112" s="92">
        <v>3.82053389E-17</v>
      </c>
      <c r="BS112" s="92">
        <v>8.3867565100000004E-17</v>
      </c>
      <c r="BT112" s="92">
        <v>3.5189188199999998E-17</v>
      </c>
      <c r="BU112" s="92">
        <v>5.0309195400000002E-13</v>
      </c>
      <c r="BV112" s="92">
        <v>1.04255124E-13</v>
      </c>
      <c r="BW112" s="92">
        <v>3.3939440400000002E-13</v>
      </c>
      <c r="BX112" s="92">
        <v>0</v>
      </c>
      <c r="BY112" s="92">
        <v>9.2284405399999996E-17</v>
      </c>
      <c r="BZ112" s="92">
        <v>2.3289267999999998E-18</v>
      </c>
      <c r="CA112" s="92">
        <v>9.7717208300000003E-19</v>
      </c>
      <c r="CB112" s="92">
        <v>2.1025654600000001E-13</v>
      </c>
      <c r="CC112" s="92">
        <v>2.5622661499999999E-14</v>
      </c>
      <c r="CD112" s="92">
        <v>8.94831666E-16</v>
      </c>
      <c r="CE112" s="92">
        <v>2.5777696000000002E-10</v>
      </c>
      <c r="CF112" s="92">
        <v>1.96727388E-8</v>
      </c>
      <c r="CG112" s="92">
        <v>5.3478554300000002E-5</v>
      </c>
      <c r="CH112" s="92">
        <v>0</v>
      </c>
      <c r="CI112" s="92">
        <v>9.1062945199999999E-9</v>
      </c>
      <c r="CJ112" s="92">
        <v>1.7820495799999999E-14</v>
      </c>
      <c r="CK112" s="92">
        <v>2.7166888399999999E-11</v>
      </c>
      <c r="CL112" s="92">
        <v>5.3406646200000004E-12</v>
      </c>
      <c r="CM112" s="92">
        <v>5.1578124899999995E-7</v>
      </c>
      <c r="CN112" s="92">
        <v>0</v>
      </c>
      <c r="CO112" s="92">
        <v>0</v>
      </c>
      <c r="CP112" s="92">
        <v>0</v>
      </c>
      <c r="CQ112" s="92">
        <v>0</v>
      </c>
      <c r="CR112" s="92">
        <v>0</v>
      </c>
      <c r="CS112" s="92">
        <v>0</v>
      </c>
      <c r="CT112" s="92">
        <v>0</v>
      </c>
      <c r="CU112" s="92">
        <v>0</v>
      </c>
      <c r="CV112" s="92">
        <v>0</v>
      </c>
      <c r="CW112" s="92">
        <v>0</v>
      </c>
      <c r="CX112" s="92">
        <v>5.2883670800000001E-15</v>
      </c>
      <c r="CY112" s="92">
        <v>1.0773332700000001E-2</v>
      </c>
      <c r="CZ112" s="92">
        <v>1.2498131699999999E-5</v>
      </c>
      <c r="DA112" s="92">
        <v>0</v>
      </c>
      <c r="DB112" s="92">
        <v>0</v>
      </c>
      <c r="DC112" s="92">
        <v>0</v>
      </c>
      <c r="DD112" s="92">
        <v>0.92757866200000005</v>
      </c>
      <c r="DE112" s="92">
        <v>0</v>
      </c>
      <c r="DF112" s="92">
        <v>0</v>
      </c>
      <c r="DG112" s="92">
        <v>6.8417047899999997E-9</v>
      </c>
      <c r="DH112" s="92">
        <v>0</v>
      </c>
      <c r="DI112" s="92">
        <v>0</v>
      </c>
      <c r="DJ112" s="92">
        <v>0</v>
      </c>
      <c r="DK112" s="92">
        <v>0</v>
      </c>
      <c r="DL112" s="92">
        <v>0</v>
      </c>
      <c r="DM112" s="92">
        <v>0</v>
      </c>
      <c r="DN112" s="92">
        <v>0</v>
      </c>
      <c r="DO112" s="92">
        <v>0</v>
      </c>
      <c r="DP112" s="92">
        <v>0</v>
      </c>
      <c r="DQ112" s="92">
        <v>0</v>
      </c>
      <c r="DR112" s="92">
        <v>0</v>
      </c>
      <c r="DS112" s="92">
        <v>0</v>
      </c>
      <c r="DT112" s="92">
        <v>0</v>
      </c>
      <c r="DU112" s="92">
        <v>0</v>
      </c>
      <c r="DV112" s="92">
        <v>0</v>
      </c>
      <c r="DW112" s="92">
        <v>0</v>
      </c>
      <c r="DX112" s="92">
        <v>0</v>
      </c>
      <c r="DY112" s="92">
        <v>0</v>
      </c>
      <c r="DZ112" s="92">
        <v>368.60013900000001</v>
      </c>
      <c r="EA112" s="92">
        <v>330.82711699999999</v>
      </c>
      <c r="EB112" s="92">
        <v>3.0895046700000001E-12</v>
      </c>
      <c r="EC112" s="92">
        <v>6.7820163800000004E-12</v>
      </c>
      <c r="ED112" s="92">
        <v>2.8456012800000001E-12</v>
      </c>
      <c r="EE112" s="92">
        <v>3.3902437600000002E-8</v>
      </c>
      <c r="EF112" s="92">
        <v>7.0255602300000003E-9</v>
      </c>
      <c r="EG112" s="92">
        <v>5.2146323800000003E-8</v>
      </c>
      <c r="EH112" s="92">
        <v>0</v>
      </c>
      <c r="EI112" s="92">
        <v>6.7164059099999998E-12</v>
      </c>
      <c r="EJ112" s="92">
        <v>1.69497952E-13</v>
      </c>
      <c r="EK112" s="92">
        <v>7.1118021700000004E-14</v>
      </c>
      <c r="EL112" s="92">
        <v>1.2468590300000001E-8</v>
      </c>
      <c r="EM112" s="92">
        <v>1.51946979E-9</v>
      </c>
      <c r="EN112" s="92">
        <v>7.2361263900000005E-11</v>
      </c>
      <c r="EO112" s="92">
        <v>1.7604645099999999E-5</v>
      </c>
      <c r="EP112" s="92">
        <v>1.1135926899999999E-3</v>
      </c>
      <c r="EQ112" s="92">
        <v>2.3064805900000001</v>
      </c>
      <c r="ER112" s="92">
        <v>0</v>
      </c>
      <c r="ES112" s="92">
        <v>3.6819382200000003E-4</v>
      </c>
      <c r="ET112" s="92">
        <v>1.21701518E-9</v>
      </c>
      <c r="EU112" s="92">
        <v>1.12301783E-6</v>
      </c>
      <c r="EV112" s="92">
        <v>2.8308551899999997E-7</v>
      </c>
      <c r="EW112" s="92">
        <v>3.9428158799999996E-3</v>
      </c>
      <c r="EX112" s="92">
        <v>0</v>
      </c>
      <c r="EY112" s="92">
        <v>0</v>
      </c>
      <c r="EZ112" s="92">
        <v>0</v>
      </c>
      <c r="FA112" s="92">
        <v>0</v>
      </c>
      <c r="FB112" s="92">
        <v>0</v>
      </c>
      <c r="FC112" s="92">
        <v>0</v>
      </c>
      <c r="FD112" s="92">
        <v>0</v>
      </c>
      <c r="FE112" s="92">
        <v>0</v>
      </c>
      <c r="FF112" s="92">
        <v>0</v>
      </c>
      <c r="FG112" s="92">
        <v>0</v>
      </c>
      <c r="FH112" s="92">
        <v>6.7050336300000002E-10</v>
      </c>
      <c r="FI112" s="92">
        <v>154.737574</v>
      </c>
      <c r="FJ112" s="92">
        <v>0.15715354400000001</v>
      </c>
      <c r="FK112" s="92">
        <v>0</v>
      </c>
      <c r="FL112" s="92">
        <v>0</v>
      </c>
      <c r="FM112" s="92">
        <v>0</v>
      </c>
      <c r="FN112" s="92">
        <v>18323.6574</v>
      </c>
      <c r="FO112" s="92">
        <v>0</v>
      </c>
      <c r="FP112" s="92">
        <v>0</v>
      </c>
      <c r="FQ112" s="92">
        <v>1.9674143099999999E-4</v>
      </c>
      <c r="FR112" s="92">
        <v>0</v>
      </c>
      <c r="FS112" s="92">
        <v>0</v>
      </c>
      <c r="FT112" s="92">
        <v>0</v>
      </c>
      <c r="FU112" s="92">
        <v>0</v>
      </c>
      <c r="FV112" s="92">
        <v>0</v>
      </c>
      <c r="FW112" s="92">
        <v>0</v>
      </c>
      <c r="FX112" s="92">
        <v>0</v>
      </c>
      <c r="FY112" s="92">
        <v>0</v>
      </c>
      <c r="FZ112" s="92">
        <v>0</v>
      </c>
      <c r="GA112" s="92">
        <v>0</v>
      </c>
      <c r="GB112" s="92">
        <v>0</v>
      </c>
      <c r="GC112" s="92">
        <v>0</v>
      </c>
      <c r="GD112" s="92">
        <v>0</v>
      </c>
      <c r="GE112" s="92">
        <v>0</v>
      </c>
      <c r="GF112" s="92">
        <v>0</v>
      </c>
      <c r="GG112" s="92">
        <v>0</v>
      </c>
      <c r="GH112" s="92">
        <v>0</v>
      </c>
      <c r="GI112" s="92">
        <v>0</v>
      </c>
      <c r="GJ112" s="92">
        <v>1.9217650499999999E-2</v>
      </c>
      <c r="GK112" s="92">
        <v>1.72482841E-2</v>
      </c>
      <c r="GL112" s="92">
        <v>1.6107704500000001E-16</v>
      </c>
      <c r="GM112" s="92">
        <v>3.5359297699999999E-16</v>
      </c>
      <c r="GN112" s="92">
        <v>1.4836069000000001E-16</v>
      </c>
      <c r="GO112" s="92">
        <v>1.7675663399999999E-12</v>
      </c>
      <c r="GP112" s="92">
        <v>3.66290587E-13</v>
      </c>
      <c r="GQ112" s="92">
        <v>2.71874511E-12</v>
      </c>
      <c r="GR112" s="92">
        <v>0</v>
      </c>
      <c r="GS112" s="92">
        <v>3.5017225299999998E-16</v>
      </c>
      <c r="GT112" s="92">
        <v>8.8370894499999993E-18</v>
      </c>
      <c r="GU112" s="92">
        <v>3.7078696999999997E-18</v>
      </c>
      <c r="GV112" s="92">
        <v>6.5007303400000002E-13</v>
      </c>
      <c r="GW112" s="92">
        <v>7.9220369699999996E-14</v>
      </c>
      <c r="GX112" s="92">
        <v>3.7726884299999997E-15</v>
      </c>
      <c r="GY112" s="92">
        <v>9.1785075700000003E-10</v>
      </c>
      <c r="GZ112" s="92">
        <v>5.8059215800000003E-8</v>
      </c>
      <c r="HA112" s="92">
        <v>1.20252634E-4</v>
      </c>
      <c r="HB112" s="92">
        <v>0</v>
      </c>
      <c r="HC112" s="92">
        <v>1.9196466399999998E-8</v>
      </c>
      <c r="HD112" s="92">
        <v>6.3451339099999999E-14</v>
      </c>
      <c r="HE112" s="92">
        <v>5.8550613000000006E-11</v>
      </c>
      <c r="HF112" s="92">
        <v>1.4759187499999999E-11</v>
      </c>
      <c r="HG112" s="92">
        <v>2.0556600399999999E-7</v>
      </c>
      <c r="HH112" s="92">
        <v>0</v>
      </c>
      <c r="HI112" s="92">
        <v>0</v>
      </c>
      <c r="HJ112" s="92">
        <v>0</v>
      </c>
      <c r="HK112" s="92">
        <v>0</v>
      </c>
      <c r="HL112" s="92">
        <v>0</v>
      </c>
      <c r="HM112" s="92">
        <v>0</v>
      </c>
      <c r="HN112" s="92">
        <v>0</v>
      </c>
      <c r="HO112" s="92">
        <v>0</v>
      </c>
      <c r="HP112" s="92">
        <v>0</v>
      </c>
      <c r="HQ112" s="92">
        <v>0</v>
      </c>
      <c r="HR112" s="92">
        <v>3.49579339E-14</v>
      </c>
      <c r="HS112" s="92">
        <v>8.0675298400000005E-3</v>
      </c>
      <c r="HT112" s="92">
        <v>8.1934909200000005E-6</v>
      </c>
      <c r="HU112" s="92">
        <v>0</v>
      </c>
      <c r="HV112" s="92">
        <v>0</v>
      </c>
      <c r="HW112" s="92">
        <v>0</v>
      </c>
      <c r="HX112" s="92">
        <v>0.95533779500000005</v>
      </c>
      <c r="HY112" s="92">
        <v>0</v>
      </c>
      <c r="HZ112" s="92">
        <v>0</v>
      </c>
      <c r="IA112" s="92">
        <v>1.0257478600000001E-8</v>
      </c>
      <c r="IB112" s="92">
        <v>0</v>
      </c>
      <c r="IC112" s="92">
        <v>0</v>
      </c>
      <c r="ID112" s="92">
        <v>0</v>
      </c>
      <c r="IE112" s="92">
        <v>0</v>
      </c>
      <c r="IF112" s="92">
        <v>0</v>
      </c>
      <c r="IG112" s="92">
        <v>0</v>
      </c>
      <c r="IH112" s="92">
        <v>0</v>
      </c>
      <c r="II112" s="92">
        <v>0</v>
      </c>
      <c r="IJ112" s="92">
        <v>0</v>
      </c>
      <c r="IK112" s="92">
        <v>0</v>
      </c>
      <c r="IL112" s="92">
        <v>0</v>
      </c>
      <c r="IM112" s="92">
        <v>0</v>
      </c>
      <c r="IN112" s="92">
        <v>0</v>
      </c>
      <c r="IO112" s="92">
        <v>0</v>
      </c>
      <c r="IP112" s="92">
        <v>0</v>
      </c>
      <c r="IQ112" s="92">
        <v>0</v>
      </c>
      <c r="IR112" s="92">
        <v>0</v>
      </c>
      <c r="IS112" s="92">
        <v>0</v>
      </c>
      <c r="IT112" s="92">
        <v>448.861152</v>
      </c>
      <c r="IU112" s="92">
        <v>19180.291499999999</v>
      </c>
      <c r="IV112" s="92">
        <v>187320.27600000001</v>
      </c>
      <c r="IW112" s="92">
        <v>32</v>
      </c>
      <c r="IX112" s="92">
        <v>1</v>
      </c>
      <c r="IY112" s="92">
        <v>1</v>
      </c>
      <c r="IZ112" s="92">
        <v>0</v>
      </c>
      <c r="JA112" s="92">
        <v>0</v>
      </c>
      <c r="JB112" s="92">
        <v>-90651.071899999995</v>
      </c>
      <c r="JC112" s="92">
        <v>-2121.43514</v>
      </c>
      <c r="JD112" s="92">
        <v>-40.689744500000003</v>
      </c>
      <c r="JE112" s="92">
        <v>0.14947163599999999</v>
      </c>
      <c r="JF112" s="92">
        <v>3.4979661600000002E-3</v>
      </c>
      <c r="JG112" s="92">
        <v>3.9937049800000001E-5</v>
      </c>
      <c r="JH112" s="92">
        <v>1.7065505800000001E-3</v>
      </c>
      <c r="JI112" s="92">
        <v>42.7310126</v>
      </c>
      <c r="JJ112" s="92">
        <v>0</v>
      </c>
      <c r="JK112" s="92">
        <v>0</v>
      </c>
      <c r="JL112" s="92">
        <v>0</v>
      </c>
      <c r="JM112" s="92">
        <v>0</v>
      </c>
      <c r="JN112" s="92">
        <v>0</v>
      </c>
      <c r="JO112" s="92">
        <v>0</v>
      </c>
      <c r="JP112" s="92">
        <v>0</v>
      </c>
      <c r="JQ112" s="92">
        <v>0</v>
      </c>
      <c r="JR112" s="92">
        <v>0</v>
      </c>
      <c r="JS112" s="92">
        <v>0</v>
      </c>
      <c r="JT112" s="92">
        <v>0</v>
      </c>
      <c r="JU112" s="92">
        <v>0</v>
      </c>
      <c r="JV112" s="92">
        <v>0</v>
      </c>
      <c r="JW112" s="92">
        <v>0</v>
      </c>
      <c r="JX112" s="92">
        <v>0</v>
      </c>
      <c r="JY112" s="92">
        <v>0</v>
      </c>
      <c r="JZ112" s="92">
        <v>0</v>
      </c>
      <c r="KA112" s="92">
        <v>0</v>
      </c>
      <c r="KB112" s="92">
        <v>0</v>
      </c>
      <c r="KC112" s="92">
        <v>0</v>
      </c>
      <c r="KD112" s="92">
        <v>0</v>
      </c>
      <c r="KE112" s="92">
        <v>0</v>
      </c>
      <c r="KF112" s="92">
        <v>0</v>
      </c>
      <c r="KG112" s="92">
        <v>0</v>
      </c>
      <c r="KH112" s="92">
        <v>0</v>
      </c>
      <c r="KI112" s="92">
        <v>0</v>
      </c>
      <c r="KJ112" s="92">
        <v>0</v>
      </c>
      <c r="KK112" s="92">
        <v>0</v>
      </c>
      <c r="KL112" s="92">
        <v>0</v>
      </c>
      <c r="KM112" s="92">
        <v>0</v>
      </c>
      <c r="KN112" s="92">
        <v>0</v>
      </c>
      <c r="KO112" s="92">
        <v>0</v>
      </c>
      <c r="KP112" s="92">
        <v>0</v>
      </c>
      <c r="KQ112" s="92">
        <v>0</v>
      </c>
      <c r="KR112" s="92">
        <v>0</v>
      </c>
      <c r="KS112" s="92">
        <v>0</v>
      </c>
      <c r="KT112" s="92">
        <v>0</v>
      </c>
      <c r="KU112" s="92">
        <v>0</v>
      </c>
      <c r="KV112" s="92">
        <v>0</v>
      </c>
      <c r="KW112" s="92">
        <v>0</v>
      </c>
      <c r="KX112" s="92">
        <v>0</v>
      </c>
      <c r="KY112" s="92">
        <v>0</v>
      </c>
      <c r="KZ112" s="92">
        <v>0</v>
      </c>
      <c r="LA112" s="92">
        <v>0</v>
      </c>
      <c r="LB112" s="92">
        <v>0</v>
      </c>
      <c r="LC112" s="92">
        <v>0</v>
      </c>
      <c r="LD112" s="92">
        <v>0</v>
      </c>
      <c r="LE112" s="92">
        <v>0</v>
      </c>
      <c r="LF112" s="92">
        <v>0</v>
      </c>
      <c r="LG112" s="92">
        <v>0</v>
      </c>
      <c r="LH112" s="92">
        <v>0</v>
      </c>
      <c r="LI112" s="92">
        <v>0</v>
      </c>
      <c r="LJ112" s="92">
        <v>0</v>
      </c>
      <c r="LK112" s="92">
        <v>0</v>
      </c>
      <c r="LL112" s="92">
        <v>0</v>
      </c>
      <c r="LM112" s="92">
        <v>0</v>
      </c>
      <c r="LN112" s="92">
        <v>0</v>
      </c>
      <c r="LO112" s="92">
        <v>0</v>
      </c>
      <c r="LP112" s="92">
        <v>0</v>
      </c>
      <c r="LQ112" s="92">
        <v>0</v>
      </c>
      <c r="LR112" s="92">
        <v>0</v>
      </c>
      <c r="LS112" s="92">
        <v>0</v>
      </c>
      <c r="LT112" s="92">
        <v>0</v>
      </c>
      <c r="LU112" s="92">
        <v>0</v>
      </c>
      <c r="LV112" s="92">
        <v>0</v>
      </c>
      <c r="LW112" s="92">
        <v>0</v>
      </c>
      <c r="LX112" s="92">
        <v>0</v>
      </c>
      <c r="LY112" s="92">
        <v>0</v>
      </c>
      <c r="LZ112" s="92">
        <v>0</v>
      </c>
      <c r="MA112" s="92">
        <v>0</v>
      </c>
      <c r="MB112" s="92">
        <v>0</v>
      </c>
      <c r="MC112" s="92">
        <v>0</v>
      </c>
      <c r="MD112" s="92">
        <v>0</v>
      </c>
      <c r="ME112" s="92">
        <v>0</v>
      </c>
      <c r="MF112" s="92">
        <v>0</v>
      </c>
      <c r="MG112" s="92">
        <v>0</v>
      </c>
      <c r="MH112" s="92">
        <v>0</v>
      </c>
      <c r="MI112" s="92">
        <v>0</v>
      </c>
      <c r="MJ112" s="92">
        <v>0</v>
      </c>
      <c r="MK112" s="92">
        <v>0</v>
      </c>
      <c r="ML112" s="92">
        <v>0</v>
      </c>
      <c r="MM112" s="92">
        <v>0</v>
      </c>
      <c r="MN112" s="92">
        <v>0</v>
      </c>
      <c r="MO112" s="92">
        <v>0</v>
      </c>
      <c r="MP112" s="92">
        <v>0</v>
      </c>
      <c r="MQ112" s="92">
        <v>0</v>
      </c>
      <c r="MR112" s="92">
        <v>0</v>
      </c>
      <c r="MS112" s="92">
        <v>0</v>
      </c>
      <c r="MT112" s="92">
        <v>0</v>
      </c>
      <c r="MU112" s="92">
        <v>0</v>
      </c>
      <c r="MV112" s="92">
        <v>0</v>
      </c>
      <c r="MW112" s="92">
        <v>0</v>
      </c>
      <c r="MX112" s="92">
        <v>0</v>
      </c>
      <c r="MY112" s="92">
        <v>0</v>
      </c>
      <c r="MZ112" s="92">
        <v>0</v>
      </c>
      <c r="NA112" s="92">
        <v>0</v>
      </c>
      <c r="NB112" s="92">
        <v>0</v>
      </c>
      <c r="NC112" s="92">
        <v>0</v>
      </c>
      <c r="ND112" s="92">
        <v>0</v>
      </c>
      <c r="NE112" s="92">
        <v>0</v>
      </c>
      <c r="NF112" s="92">
        <v>0</v>
      </c>
      <c r="NG112" s="92">
        <v>0</v>
      </c>
      <c r="NH112" s="92">
        <v>0</v>
      </c>
      <c r="NI112" s="92">
        <v>0</v>
      </c>
      <c r="NJ112" s="92">
        <v>0</v>
      </c>
      <c r="NK112" s="92">
        <v>0</v>
      </c>
      <c r="NL112" s="92">
        <v>0</v>
      </c>
      <c r="NM112" s="92">
        <v>0</v>
      </c>
      <c r="NN112" s="92">
        <v>0</v>
      </c>
      <c r="NO112" s="92">
        <v>0</v>
      </c>
      <c r="NP112" s="92">
        <v>0</v>
      </c>
      <c r="NQ112" s="92">
        <v>0</v>
      </c>
      <c r="NR112" s="92">
        <v>0</v>
      </c>
      <c r="NS112" s="92">
        <v>0</v>
      </c>
      <c r="NT112" s="92">
        <v>0</v>
      </c>
      <c r="NU112" s="92">
        <v>0</v>
      </c>
      <c r="NV112" s="92">
        <v>0</v>
      </c>
      <c r="NW112" s="92">
        <v>0</v>
      </c>
      <c r="NX112" s="92">
        <v>0</v>
      </c>
      <c r="NY112" s="92">
        <v>0</v>
      </c>
      <c r="NZ112" s="92">
        <v>0</v>
      </c>
      <c r="OA112" s="92">
        <v>0</v>
      </c>
      <c r="OB112" s="92">
        <v>0</v>
      </c>
      <c r="OC112" s="92">
        <v>0</v>
      </c>
      <c r="OD112" s="92">
        <v>0</v>
      </c>
      <c r="OE112" s="92">
        <v>0</v>
      </c>
      <c r="OF112" s="92">
        <v>0</v>
      </c>
      <c r="OG112" s="92">
        <v>0</v>
      </c>
      <c r="OH112" s="92">
        <v>0</v>
      </c>
      <c r="OI112" s="92">
        <v>0</v>
      </c>
      <c r="OJ112" s="92">
        <v>0</v>
      </c>
      <c r="OK112" s="92">
        <v>0</v>
      </c>
      <c r="OL112" s="92">
        <v>0</v>
      </c>
      <c r="OM112" s="92">
        <v>0</v>
      </c>
      <c r="ON112" s="92">
        <v>0</v>
      </c>
      <c r="OO112" s="92">
        <v>0</v>
      </c>
      <c r="OP112" s="92">
        <v>0</v>
      </c>
      <c r="OQ112" s="92">
        <v>0</v>
      </c>
      <c r="OR112" s="92">
        <v>0</v>
      </c>
      <c r="OS112" s="92">
        <v>0</v>
      </c>
      <c r="OT112" s="92">
        <v>0</v>
      </c>
      <c r="OU112" s="92">
        <v>0</v>
      </c>
      <c r="OV112" s="92">
        <v>0</v>
      </c>
      <c r="OW112" s="92">
        <v>0</v>
      </c>
      <c r="OX112" s="92">
        <v>0</v>
      </c>
      <c r="OY112" s="92">
        <v>0</v>
      </c>
      <c r="OZ112" s="92">
        <v>0</v>
      </c>
      <c r="PA112" s="92">
        <v>0</v>
      </c>
      <c r="PB112" s="92">
        <v>0</v>
      </c>
      <c r="PC112" s="92">
        <v>0</v>
      </c>
      <c r="PD112" s="92">
        <v>0</v>
      </c>
      <c r="PE112" s="92">
        <v>0</v>
      </c>
      <c r="PF112" s="92">
        <v>0</v>
      </c>
      <c r="PG112" s="92">
        <v>0</v>
      </c>
      <c r="PH112" s="92">
        <v>0</v>
      </c>
      <c r="PI112" s="92">
        <v>0</v>
      </c>
      <c r="PJ112" s="92">
        <v>0</v>
      </c>
      <c r="PK112" s="92">
        <v>0</v>
      </c>
      <c r="PL112" s="92">
        <v>0</v>
      </c>
      <c r="PM112" s="92">
        <v>0</v>
      </c>
      <c r="PN112" s="92">
        <v>0</v>
      </c>
      <c r="PO112" s="92">
        <v>0</v>
      </c>
      <c r="PP112" s="92">
        <v>0</v>
      </c>
      <c r="PQ112" s="92">
        <v>0</v>
      </c>
      <c r="PR112" s="92">
        <v>0</v>
      </c>
      <c r="PS112" s="92">
        <v>0</v>
      </c>
      <c r="PT112" s="92">
        <v>0</v>
      </c>
      <c r="PU112" s="92">
        <v>0</v>
      </c>
      <c r="PV112" s="92">
        <v>0</v>
      </c>
      <c r="PW112" s="92">
        <v>0</v>
      </c>
      <c r="PX112" s="92">
        <v>0</v>
      </c>
      <c r="PY112" s="92">
        <v>0</v>
      </c>
      <c r="PZ112" s="92">
        <v>0</v>
      </c>
      <c r="QA112" s="92">
        <v>0</v>
      </c>
      <c r="QB112" s="92">
        <v>0</v>
      </c>
      <c r="QC112" s="92">
        <v>0</v>
      </c>
      <c r="QD112" s="92">
        <v>0</v>
      </c>
      <c r="QE112" s="92">
        <v>0</v>
      </c>
      <c r="QF112" s="92">
        <v>0</v>
      </c>
      <c r="QG112" s="92">
        <v>0</v>
      </c>
      <c r="QH112" s="92">
        <v>0</v>
      </c>
      <c r="QI112" s="92">
        <v>0</v>
      </c>
      <c r="QJ112" s="92">
        <v>0</v>
      </c>
      <c r="QK112" s="92">
        <v>0</v>
      </c>
      <c r="QL112" s="92">
        <v>0</v>
      </c>
      <c r="QM112" s="92">
        <v>0</v>
      </c>
      <c r="QN112" s="92">
        <v>0</v>
      </c>
      <c r="QO112" s="92">
        <v>0</v>
      </c>
      <c r="QP112" s="92">
        <v>0</v>
      </c>
      <c r="QQ112" s="92">
        <v>0</v>
      </c>
      <c r="QR112" s="92">
        <v>0</v>
      </c>
      <c r="QS112" s="92">
        <v>0</v>
      </c>
      <c r="QT112" s="92">
        <v>0</v>
      </c>
      <c r="QU112" s="92">
        <v>0</v>
      </c>
      <c r="QV112" s="92">
        <v>0</v>
      </c>
      <c r="QW112" s="92">
        <v>0</v>
      </c>
      <c r="QX112" s="92">
        <v>0</v>
      </c>
      <c r="QY112" s="92">
        <v>0</v>
      </c>
      <c r="QZ112" s="92">
        <v>0</v>
      </c>
      <c r="RA112" s="92">
        <v>0</v>
      </c>
      <c r="RB112" s="92">
        <v>0</v>
      </c>
      <c r="RC112" s="92">
        <v>0</v>
      </c>
      <c r="RD112" s="92">
        <v>0</v>
      </c>
      <c r="RE112" s="92">
        <v>0</v>
      </c>
      <c r="RF112" s="92">
        <v>0</v>
      </c>
      <c r="RG112" s="92">
        <v>0</v>
      </c>
      <c r="RH112" s="92">
        <v>0</v>
      </c>
      <c r="RI112" s="92">
        <v>0</v>
      </c>
      <c r="RJ112" s="92">
        <v>0</v>
      </c>
      <c r="RK112" s="92">
        <v>0</v>
      </c>
      <c r="RL112" s="92">
        <v>0</v>
      </c>
      <c r="RM112" s="92">
        <v>0</v>
      </c>
      <c r="RN112" s="92">
        <v>0</v>
      </c>
      <c r="RO112" s="92">
        <v>0</v>
      </c>
      <c r="RP112" s="92">
        <v>0</v>
      </c>
      <c r="RQ112" s="92">
        <v>0</v>
      </c>
      <c r="RR112" s="92">
        <v>0</v>
      </c>
      <c r="RS112" s="92">
        <v>0</v>
      </c>
      <c r="RT112" s="92">
        <v>0</v>
      </c>
      <c r="RU112" s="92">
        <v>0</v>
      </c>
      <c r="RV112" s="92">
        <v>0</v>
      </c>
      <c r="RW112" s="92">
        <v>0</v>
      </c>
      <c r="RX112" s="92">
        <v>0</v>
      </c>
      <c r="RY112" s="92">
        <v>0</v>
      </c>
      <c r="RZ112" s="92">
        <v>0</v>
      </c>
      <c r="SA112" s="92">
        <v>0</v>
      </c>
      <c r="SB112" s="92">
        <v>0</v>
      </c>
      <c r="SC112" s="92">
        <v>0</v>
      </c>
      <c r="SD112" s="92">
        <v>0</v>
      </c>
      <c r="SE112" s="92">
        <v>0</v>
      </c>
      <c r="SF112" s="92">
        <v>0</v>
      </c>
      <c r="SG112" s="92">
        <v>0</v>
      </c>
      <c r="SH112" s="92">
        <v>0</v>
      </c>
      <c r="SI112" s="92">
        <v>0</v>
      </c>
      <c r="SJ112" s="92">
        <v>0</v>
      </c>
      <c r="SK112" s="92">
        <v>0</v>
      </c>
      <c r="SL112" s="92">
        <v>0</v>
      </c>
      <c r="SM112" s="92">
        <v>0</v>
      </c>
      <c r="SN112" s="92">
        <v>0</v>
      </c>
      <c r="SO112" s="92">
        <v>0</v>
      </c>
      <c r="SP112" s="92">
        <v>0</v>
      </c>
      <c r="SQ112" s="92">
        <v>0</v>
      </c>
      <c r="SR112" s="92">
        <v>0</v>
      </c>
      <c r="SS112" s="92">
        <v>0</v>
      </c>
      <c r="ST112" s="92">
        <v>0</v>
      </c>
      <c r="SU112" s="92">
        <v>0</v>
      </c>
      <c r="SV112" s="92">
        <v>0</v>
      </c>
      <c r="SW112" s="92">
        <v>0</v>
      </c>
      <c r="SX112" s="92">
        <v>0</v>
      </c>
      <c r="SY112" s="92">
        <v>0</v>
      </c>
      <c r="SZ112" s="92">
        <v>0</v>
      </c>
      <c r="TA112" s="92">
        <v>0</v>
      </c>
      <c r="TB112" s="92">
        <v>0</v>
      </c>
      <c r="TC112" s="92">
        <v>1</v>
      </c>
      <c r="TD112" s="92">
        <v>0</v>
      </c>
      <c r="TE112" s="92">
        <v>0</v>
      </c>
      <c r="TF112" s="92">
        <v>0</v>
      </c>
      <c r="TG112" s="92">
        <v>0</v>
      </c>
      <c r="TH112" s="92">
        <v>0</v>
      </c>
      <c r="TI112" s="92">
        <v>0</v>
      </c>
      <c r="TJ112" s="92">
        <v>0</v>
      </c>
      <c r="TK112" s="92">
        <v>0</v>
      </c>
      <c r="TL112" s="92">
        <v>0</v>
      </c>
      <c r="TM112" s="92">
        <v>0</v>
      </c>
      <c r="TN112" s="92">
        <v>0</v>
      </c>
      <c r="TO112" s="92">
        <v>0</v>
      </c>
      <c r="TP112" s="92">
        <v>3.6142829699999997E-2</v>
      </c>
      <c r="TQ112" s="92">
        <v>-47355004.1109</v>
      </c>
      <c r="TR112" s="92">
        <v>0.119676762777778</v>
      </c>
      <c r="TS112" s="92">
        <v>5.6834491388888901E-3</v>
      </c>
      <c r="TT112" s="92">
        <v>1.9947544222222199E-3</v>
      </c>
      <c r="TU112" s="92">
        <v>4.7635812222222301E-18</v>
      </c>
      <c r="TV112" s="92">
        <v>1.04569143888889E-17</v>
      </c>
      <c r="TW112" s="92">
        <v>4.3875165277777796E-18</v>
      </c>
      <c r="TX112" s="92">
        <v>6.2727342777777801E-14</v>
      </c>
      <c r="TY112" s="92">
        <v>1.29989096944445E-14</v>
      </c>
      <c r="TZ112" s="92">
        <v>4.2316934166666701E-14</v>
      </c>
      <c r="UA112" s="92">
        <v>0</v>
      </c>
      <c r="UB112" s="92">
        <v>1.15063568055556E-17</v>
      </c>
      <c r="UC112" s="92">
        <v>2.9037909999999999E-19</v>
      </c>
      <c r="UD112" s="92">
        <v>1.2183738527777799E-19</v>
      </c>
      <c r="UE112" s="92">
        <v>2.6215554222222199E-14</v>
      </c>
      <c r="UF112" s="92">
        <v>3.1947270277777799E-15</v>
      </c>
      <c r="UG112" s="92">
        <v>1.11570881111111E-16</v>
      </c>
      <c r="UH112" s="92">
        <v>3.2140573055555601E-11</v>
      </c>
      <c r="UI112" s="92">
        <v>2.4528689361111099E-9</v>
      </c>
      <c r="UJ112" s="92">
        <v>6.6679015277777798E-6</v>
      </c>
      <c r="UK112" s="92">
        <v>0</v>
      </c>
      <c r="UL112" s="92">
        <v>1.13540606944445E-9</v>
      </c>
      <c r="UM112" s="92">
        <v>2.22192452222222E-15</v>
      </c>
      <c r="UN112" s="92">
        <v>3.3872668888888902E-12</v>
      </c>
      <c r="UO112" s="92">
        <v>6.6589357500000096E-13</v>
      </c>
      <c r="UP112" s="92">
        <v>6.4309490277777799E-8</v>
      </c>
      <c r="UQ112" s="92">
        <v>0</v>
      </c>
      <c r="UR112" s="92">
        <v>0</v>
      </c>
      <c r="US112" s="92">
        <v>0</v>
      </c>
      <c r="UT112" s="92">
        <v>0</v>
      </c>
      <c r="UU112" s="92">
        <v>0</v>
      </c>
      <c r="UV112" s="92">
        <v>0</v>
      </c>
      <c r="UW112" s="92">
        <v>0</v>
      </c>
      <c r="UX112" s="92">
        <v>0</v>
      </c>
      <c r="UY112" s="92">
        <v>0</v>
      </c>
      <c r="UZ112" s="92">
        <v>0</v>
      </c>
      <c r="VA112" s="92">
        <v>6.5937292777777801E-16</v>
      </c>
      <c r="VB112" s="92">
        <v>1.3432584805555599E-3</v>
      </c>
      <c r="VC112" s="92">
        <v>1.5583127250000001E-6</v>
      </c>
      <c r="VD112" s="92">
        <v>0</v>
      </c>
      <c r="VE112" s="92">
        <v>0</v>
      </c>
      <c r="VF112" s="92">
        <v>0</v>
      </c>
      <c r="VG112" s="92">
        <v>0.115653896111111</v>
      </c>
      <c r="VH112" s="92">
        <v>0</v>
      </c>
      <c r="VI112" s="92">
        <v>0</v>
      </c>
      <c r="VJ112" s="92">
        <v>8.5304874722222305E-10</v>
      </c>
      <c r="VK112" s="92">
        <v>0</v>
      </c>
      <c r="VL112" s="92">
        <v>0</v>
      </c>
      <c r="VM112" s="92">
        <v>0</v>
      </c>
      <c r="VN112" s="92">
        <v>0</v>
      </c>
      <c r="VO112" s="92">
        <v>0</v>
      </c>
      <c r="VP112" s="92">
        <v>0</v>
      </c>
      <c r="VQ112" s="92">
        <v>0</v>
      </c>
      <c r="VR112" s="92">
        <v>0</v>
      </c>
      <c r="VS112" s="92">
        <v>0</v>
      </c>
      <c r="VT112" s="92">
        <v>0</v>
      </c>
      <c r="VU112" s="92">
        <v>0</v>
      </c>
      <c r="VV112" s="92">
        <v>0</v>
      </c>
      <c r="VW112" s="92">
        <v>0</v>
      </c>
      <c r="VX112" s="92">
        <v>0</v>
      </c>
      <c r="VY112" s="92">
        <v>0</v>
      </c>
      <c r="VZ112" s="92">
        <v>0</v>
      </c>
      <c r="WA112" s="92">
        <v>0</v>
      </c>
      <c r="WB112" s="92">
        <v>0</v>
      </c>
      <c r="WC112" s="92">
        <v>0</v>
      </c>
    </row>
    <row r="113" spans="2:601" ht="13.5" customHeight="1">
      <c r="B113" s="851" t="s">
        <v>2800</v>
      </c>
      <c r="C113" s="92">
        <v>0</v>
      </c>
      <c r="D113" s="92">
        <v>42590.406600000002</v>
      </c>
      <c r="E113" s="92">
        <v>-143.86552699999999</v>
      </c>
      <c r="F113" s="92">
        <v>1955.71261</v>
      </c>
      <c r="G113" s="92">
        <v>43.615244199999999</v>
      </c>
      <c r="H113" s="92">
        <v>0.82395974800000005</v>
      </c>
      <c r="I113" s="92">
        <v>0.65476362499999996</v>
      </c>
      <c r="J113" s="92">
        <v>0.274725997</v>
      </c>
      <c r="K113" s="92">
        <v>1.1194087800000001</v>
      </c>
      <c r="L113" s="92">
        <v>1.33606855</v>
      </c>
      <c r="M113" s="92">
        <v>9.6723748799999995E-2</v>
      </c>
      <c r="N113" s="92">
        <v>0</v>
      </c>
      <c r="O113" s="92">
        <v>0.69886060999999999</v>
      </c>
      <c r="P113" s="92">
        <v>1.7636730699999999E-2</v>
      </c>
      <c r="Q113" s="92">
        <v>7.4000268499999997E-3</v>
      </c>
      <c r="R113" s="92">
        <v>0.29561203800000002</v>
      </c>
      <c r="S113" s="92">
        <v>3.6024406100000003E-2</v>
      </c>
      <c r="T113" s="92">
        <v>6.7764710700000004</v>
      </c>
      <c r="U113" s="92">
        <v>0.43150781700000002</v>
      </c>
      <c r="V113" s="92">
        <v>0.29280788299999999</v>
      </c>
      <c r="W113" s="92">
        <v>0.34464091699999999</v>
      </c>
      <c r="X113" s="92">
        <v>0</v>
      </c>
      <c r="Y113" s="92">
        <v>0.62483504899999998</v>
      </c>
      <c r="Z113" s="92">
        <v>0.50483145200000001</v>
      </c>
      <c r="AA113" s="92">
        <v>0.186709819</v>
      </c>
      <c r="AB113" s="92">
        <v>0.362370996</v>
      </c>
      <c r="AC113" s="92">
        <v>1.1579083100000001E-3</v>
      </c>
      <c r="AD113" s="92">
        <v>0</v>
      </c>
      <c r="AE113" s="92">
        <v>1.87796714</v>
      </c>
      <c r="AF113" s="92">
        <v>2.4130007899999999</v>
      </c>
      <c r="AG113" s="92">
        <v>0.182288378</v>
      </c>
      <c r="AH113" s="92">
        <v>0</v>
      </c>
      <c r="AI113" s="92">
        <v>0</v>
      </c>
      <c r="AJ113" s="92">
        <v>0</v>
      </c>
      <c r="AK113" s="92">
        <v>0</v>
      </c>
      <c r="AL113" s="92">
        <v>0</v>
      </c>
      <c r="AM113" s="92">
        <v>0</v>
      </c>
      <c r="AN113" s="92">
        <v>4.7288911000000003E-3</v>
      </c>
      <c r="AO113" s="92">
        <v>6.0533269500000003E-4</v>
      </c>
      <c r="AP113" s="92">
        <v>3.7600831799999998E-7</v>
      </c>
      <c r="AQ113" s="92">
        <v>0</v>
      </c>
      <c r="AR113" s="92">
        <v>0</v>
      </c>
      <c r="AS113" s="92">
        <v>0</v>
      </c>
      <c r="AT113" s="92">
        <v>1.1678861899999999</v>
      </c>
      <c r="AU113" s="92">
        <v>0</v>
      </c>
      <c r="AV113" s="92">
        <v>0</v>
      </c>
      <c r="AW113" s="92">
        <v>3.06058494E-6</v>
      </c>
      <c r="AX113" s="92">
        <v>0</v>
      </c>
      <c r="AY113" s="92">
        <v>0</v>
      </c>
      <c r="AZ113" s="92">
        <v>0</v>
      </c>
      <c r="BA113" s="92">
        <v>0</v>
      </c>
      <c r="BB113" s="92">
        <v>0</v>
      </c>
      <c r="BC113" s="92">
        <v>0</v>
      </c>
      <c r="BD113" s="92">
        <v>0</v>
      </c>
      <c r="BE113" s="92">
        <v>0</v>
      </c>
      <c r="BF113" s="92">
        <v>0</v>
      </c>
      <c r="BG113" s="92">
        <v>0</v>
      </c>
      <c r="BH113" s="92">
        <v>0</v>
      </c>
      <c r="BI113" s="92">
        <v>0</v>
      </c>
      <c r="BJ113" s="92">
        <v>0</v>
      </c>
      <c r="BK113" s="92">
        <v>0</v>
      </c>
      <c r="BL113" s="92">
        <v>0</v>
      </c>
      <c r="BM113" s="92">
        <v>0</v>
      </c>
      <c r="BN113" s="92">
        <v>0</v>
      </c>
      <c r="BO113" s="92">
        <v>0</v>
      </c>
      <c r="BP113" s="92">
        <v>0.96824125699999997</v>
      </c>
      <c r="BQ113" s="92">
        <v>2.15931925E-2</v>
      </c>
      <c r="BR113" s="92">
        <v>4.0792896499999999E-4</v>
      </c>
      <c r="BS113" s="92">
        <v>3.24162738E-4</v>
      </c>
      <c r="BT113" s="92">
        <v>1.36012338E-4</v>
      </c>
      <c r="BU113" s="92">
        <v>5.5420093799999997E-4</v>
      </c>
      <c r="BV113" s="92">
        <v>6.6146563800000002E-4</v>
      </c>
      <c r="BW113" s="92">
        <v>4.78863426E-5</v>
      </c>
      <c r="BX113" s="92">
        <v>0</v>
      </c>
      <c r="BY113" s="92">
        <v>3.4599443199999998E-4</v>
      </c>
      <c r="BZ113" s="92">
        <v>8.7316562599999999E-6</v>
      </c>
      <c r="CA113" s="92">
        <v>3.663632E-6</v>
      </c>
      <c r="CB113" s="92">
        <v>1.46352675E-4</v>
      </c>
      <c r="CC113" s="92">
        <v>1.7835092999999999E-5</v>
      </c>
      <c r="CD113" s="92">
        <v>3.3549197500000001E-3</v>
      </c>
      <c r="CE113" s="92">
        <v>2.1363244700000001E-4</v>
      </c>
      <c r="CF113" s="92">
        <v>1.4496438299999999E-4</v>
      </c>
      <c r="CG113" s="92">
        <v>1.70626069E-4</v>
      </c>
      <c r="CH113" s="92">
        <v>0</v>
      </c>
      <c r="CI113" s="92">
        <v>3.0934559100000001E-4</v>
      </c>
      <c r="CJ113" s="92">
        <v>2.4993377700000002E-4</v>
      </c>
      <c r="CK113" s="92">
        <v>9.2436970899999998E-5</v>
      </c>
      <c r="CL113" s="92">
        <v>1.7940394E-4</v>
      </c>
      <c r="CM113" s="92">
        <v>5.7326142300000001E-7</v>
      </c>
      <c r="CN113" s="92">
        <v>0</v>
      </c>
      <c r="CO113" s="92">
        <v>9.2975074599999997E-4</v>
      </c>
      <c r="CP113" s="92">
        <v>1.19463714E-3</v>
      </c>
      <c r="CQ113" s="92">
        <v>9.0247988000000001E-5</v>
      </c>
      <c r="CR113" s="92">
        <v>0</v>
      </c>
      <c r="CS113" s="92">
        <v>0</v>
      </c>
      <c r="CT113" s="92">
        <v>0</v>
      </c>
      <c r="CU113" s="92">
        <v>0</v>
      </c>
      <c r="CV113" s="92">
        <v>0</v>
      </c>
      <c r="CW113" s="92">
        <v>0</v>
      </c>
      <c r="CX113" s="92">
        <v>2.3411964699999998E-6</v>
      </c>
      <c r="CY113" s="92">
        <v>2.9969029500000002E-7</v>
      </c>
      <c r="CZ113" s="92">
        <v>1.8615555500000001E-10</v>
      </c>
      <c r="DA113" s="92">
        <v>0</v>
      </c>
      <c r="DB113" s="92">
        <v>0</v>
      </c>
      <c r="DC113" s="92">
        <v>0</v>
      </c>
      <c r="DD113" s="92">
        <v>5.7820130900000004E-4</v>
      </c>
      <c r="DE113" s="92">
        <v>0</v>
      </c>
      <c r="DF113" s="92">
        <v>0</v>
      </c>
      <c r="DG113" s="92">
        <v>1.5152454400000001E-9</v>
      </c>
      <c r="DH113" s="92">
        <v>0</v>
      </c>
      <c r="DI113" s="92">
        <v>0</v>
      </c>
      <c r="DJ113" s="92">
        <v>0</v>
      </c>
      <c r="DK113" s="92">
        <v>0</v>
      </c>
      <c r="DL113" s="92">
        <v>0</v>
      </c>
      <c r="DM113" s="92">
        <v>0</v>
      </c>
      <c r="DN113" s="92">
        <v>0</v>
      </c>
      <c r="DO113" s="92">
        <v>0</v>
      </c>
      <c r="DP113" s="92">
        <v>0</v>
      </c>
      <c r="DQ113" s="92">
        <v>0</v>
      </c>
      <c r="DR113" s="92">
        <v>0</v>
      </c>
      <c r="DS113" s="92">
        <v>0</v>
      </c>
      <c r="DT113" s="92">
        <v>0</v>
      </c>
      <c r="DU113" s="92">
        <v>0</v>
      </c>
      <c r="DV113" s="92">
        <v>0</v>
      </c>
      <c r="DW113" s="92">
        <v>0</v>
      </c>
      <c r="DX113" s="92">
        <v>0</v>
      </c>
      <c r="DY113" s="92">
        <v>0</v>
      </c>
      <c r="DZ113" s="92">
        <v>35232.710299999999</v>
      </c>
      <c r="EA113" s="92">
        <v>2009.3124299999999</v>
      </c>
      <c r="EB113" s="92">
        <v>148.442677</v>
      </c>
      <c r="EC113" s="92">
        <v>117.960696</v>
      </c>
      <c r="ED113" s="92">
        <v>49.4939982</v>
      </c>
      <c r="EE113" s="92">
        <v>168.05840699999999</v>
      </c>
      <c r="EF113" s="92">
        <v>200.58584200000001</v>
      </c>
      <c r="EG113" s="92">
        <v>33.108547000000002</v>
      </c>
      <c r="EH113" s="92">
        <v>0</v>
      </c>
      <c r="EI113" s="92">
        <v>113.314937</v>
      </c>
      <c r="EJ113" s="92">
        <v>2.8596618399999998</v>
      </c>
      <c r="EK113" s="92">
        <v>1.1998581100000001</v>
      </c>
      <c r="EL113" s="92">
        <v>39.055115499999999</v>
      </c>
      <c r="EM113" s="92">
        <v>4.7594047599999998</v>
      </c>
      <c r="EN113" s="92">
        <v>1220.83331</v>
      </c>
      <c r="EO113" s="92">
        <v>65.6537936</v>
      </c>
      <c r="EP113" s="92">
        <v>36.926002099999998</v>
      </c>
      <c r="EQ113" s="92">
        <v>33.115015499999998</v>
      </c>
      <c r="ER113" s="92">
        <v>0</v>
      </c>
      <c r="ES113" s="92">
        <v>56.284416399999998</v>
      </c>
      <c r="ET113" s="92">
        <v>76.808732300000003</v>
      </c>
      <c r="EU113" s="92">
        <v>17.194988500000001</v>
      </c>
      <c r="EV113" s="92">
        <v>42.792115500000001</v>
      </c>
      <c r="EW113" s="92">
        <v>1.9719826900000001E-2</v>
      </c>
      <c r="EX113" s="92">
        <v>0</v>
      </c>
      <c r="EY113" s="92">
        <v>248.15570399999999</v>
      </c>
      <c r="EZ113" s="92">
        <v>186.00162900000001</v>
      </c>
      <c r="FA113" s="92">
        <v>24.072328800000001</v>
      </c>
      <c r="FB113" s="92">
        <v>0</v>
      </c>
      <c r="FC113" s="92">
        <v>0</v>
      </c>
      <c r="FD113" s="92">
        <v>0</v>
      </c>
      <c r="FE113" s="92">
        <v>0</v>
      </c>
      <c r="FF113" s="92">
        <v>0</v>
      </c>
      <c r="FG113" s="92">
        <v>0</v>
      </c>
      <c r="FH113" s="92">
        <v>1.3357545500000001</v>
      </c>
      <c r="FI113" s="92">
        <v>1.93699198E-2</v>
      </c>
      <c r="FJ113" s="92">
        <v>1.05333015E-5</v>
      </c>
      <c r="FK113" s="92">
        <v>0</v>
      </c>
      <c r="FL113" s="92">
        <v>0</v>
      </c>
      <c r="FM113" s="92">
        <v>0</v>
      </c>
      <c r="FN113" s="92">
        <v>51.398437700000002</v>
      </c>
      <c r="FO113" s="92">
        <v>0</v>
      </c>
      <c r="FP113" s="92">
        <v>0</v>
      </c>
      <c r="FQ113" s="92">
        <v>1.96075762E-4</v>
      </c>
      <c r="FR113" s="92">
        <v>0</v>
      </c>
      <c r="FS113" s="92">
        <v>0</v>
      </c>
      <c r="FT113" s="92">
        <v>0</v>
      </c>
      <c r="FU113" s="92">
        <v>0</v>
      </c>
      <c r="FV113" s="92">
        <v>0</v>
      </c>
      <c r="FW113" s="92">
        <v>0</v>
      </c>
      <c r="FX113" s="92">
        <v>0</v>
      </c>
      <c r="FY113" s="92">
        <v>0</v>
      </c>
      <c r="FZ113" s="92">
        <v>0</v>
      </c>
      <c r="GA113" s="92">
        <v>0</v>
      </c>
      <c r="GB113" s="92">
        <v>0</v>
      </c>
      <c r="GC113" s="92">
        <v>0</v>
      </c>
      <c r="GD113" s="92">
        <v>0</v>
      </c>
      <c r="GE113" s="92">
        <v>0</v>
      </c>
      <c r="GF113" s="92">
        <v>0</v>
      </c>
      <c r="GG113" s="92">
        <v>0</v>
      </c>
      <c r="GH113" s="92">
        <v>0</v>
      </c>
      <c r="GI113" s="92">
        <v>0</v>
      </c>
      <c r="GJ113" s="92">
        <v>0.87683968099999998</v>
      </c>
      <c r="GK113" s="92">
        <v>5.0005941999999998E-2</v>
      </c>
      <c r="GL113" s="92">
        <v>3.69430646E-3</v>
      </c>
      <c r="GM113" s="92">
        <v>2.9356986100000002E-3</v>
      </c>
      <c r="GN113" s="92">
        <v>1.2317616500000001E-3</v>
      </c>
      <c r="GO113" s="92">
        <v>4.18248493E-3</v>
      </c>
      <c r="GP113" s="92">
        <v>4.9919981700000003E-3</v>
      </c>
      <c r="GQ113" s="92">
        <v>8.2397543300000002E-4</v>
      </c>
      <c r="GR113" s="92">
        <v>0</v>
      </c>
      <c r="GS113" s="92">
        <v>2.8200791799999998E-3</v>
      </c>
      <c r="GT113" s="92">
        <v>7.1168665399999999E-5</v>
      </c>
      <c r="GU113" s="92">
        <v>2.9860978499999999E-5</v>
      </c>
      <c r="GV113" s="92">
        <v>9.7196822799999999E-4</v>
      </c>
      <c r="GW113" s="92">
        <v>1.1844774100000001E-4</v>
      </c>
      <c r="GX113" s="92">
        <v>3.0382989999999999E-2</v>
      </c>
      <c r="GY113" s="92">
        <v>1.63393196E-3</v>
      </c>
      <c r="GZ113" s="92">
        <v>9.1898078900000001E-4</v>
      </c>
      <c r="HA113" s="92">
        <v>8.2413641600000002E-4</v>
      </c>
      <c r="HB113" s="92">
        <v>0</v>
      </c>
      <c r="HC113" s="92">
        <v>1.4007554099999999E-3</v>
      </c>
      <c r="HD113" s="92">
        <v>1.9115459400000001E-3</v>
      </c>
      <c r="HE113" s="92">
        <v>4.2793325E-4</v>
      </c>
      <c r="HF113" s="92">
        <v>1.06497129E-3</v>
      </c>
      <c r="HG113" s="92">
        <v>4.9076913399999998E-7</v>
      </c>
      <c r="HH113" s="92">
        <v>0</v>
      </c>
      <c r="HI113" s="92">
        <v>6.17587368E-3</v>
      </c>
      <c r="HJ113" s="92">
        <v>4.6290395400000002E-3</v>
      </c>
      <c r="HK113" s="92">
        <v>5.9909024500000004E-4</v>
      </c>
      <c r="HL113" s="92">
        <v>0</v>
      </c>
      <c r="HM113" s="92">
        <v>0</v>
      </c>
      <c r="HN113" s="92">
        <v>0</v>
      </c>
      <c r="HO113" s="92">
        <v>0</v>
      </c>
      <c r="HP113" s="92">
        <v>0</v>
      </c>
      <c r="HQ113" s="92">
        <v>0</v>
      </c>
      <c r="HR113" s="92">
        <v>3.3243045500000001E-5</v>
      </c>
      <c r="HS113" s="92">
        <v>4.8206096499999997E-7</v>
      </c>
      <c r="HT113" s="92">
        <v>2.6214323600000002E-10</v>
      </c>
      <c r="HU113" s="92">
        <v>0</v>
      </c>
      <c r="HV113" s="92">
        <v>0</v>
      </c>
      <c r="HW113" s="92">
        <v>0</v>
      </c>
      <c r="HX113" s="92">
        <v>1.2791576099999999E-3</v>
      </c>
      <c r="HY113" s="92">
        <v>0</v>
      </c>
      <c r="HZ113" s="92">
        <v>0</v>
      </c>
      <c r="IA113" s="92">
        <v>4.8797554100000001E-9</v>
      </c>
      <c r="IB113" s="92">
        <v>0</v>
      </c>
      <c r="IC113" s="92">
        <v>0</v>
      </c>
      <c r="ID113" s="92">
        <v>0</v>
      </c>
      <c r="IE113" s="92">
        <v>0</v>
      </c>
      <c r="IF113" s="92">
        <v>0</v>
      </c>
      <c r="IG113" s="92">
        <v>0</v>
      </c>
      <c r="IH113" s="92">
        <v>0</v>
      </c>
      <c r="II113" s="92">
        <v>0</v>
      </c>
      <c r="IJ113" s="92">
        <v>0</v>
      </c>
      <c r="IK113" s="92">
        <v>0</v>
      </c>
      <c r="IL113" s="92">
        <v>0</v>
      </c>
      <c r="IM113" s="92">
        <v>0</v>
      </c>
      <c r="IN113" s="92">
        <v>0</v>
      </c>
      <c r="IO113" s="92">
        <v>0</v>
      </c>
      <c r="IP113" s="92">
        <v>0</v>
      </c>
      <c r="IQ113" s="92">
        <v>0</v>
      </c>
      <c r="IR113" s="92">
        <v>0</v>
      </c>
      <c r="IS113" s="92">
        <v>0</v>
      </c>
      <c r="IT113" s="92">
        <v>2019.86085</v>
      </c>
      <c r="IU113" s="92">
        <v>40181.473400000003</v>
      </c>
      <c r="IV113" s="92">
        <v>670.67515600000002</v>
      </c>
      <c r="IW113" s="92">
        <v>32.166255700000001</v>
      </c>
      <c r="IX113" s="92">
        <v>4.9883365199999998</v>
      </c>
      <c r="IY113" s="92">
        <v>0</v>
      </c>
      <c r="IZ113" s="92">
        <v>1</v>
      </c>
      <c r="JA113" s="92">
        <v>0</v>
      </c>
      <c r="JB113" s="92">
        <v>-69846.931500000006</v>
      </c>
      <c r="JC113" s="92">
        <v>-3511.0978</v>
      </c>
      <c r="JD113" s="92">
        <v>-141.08108300000001</v>
      </c>
      <c r="JE113" s="92">
        <v>-41.3940628</v>
      </c>
      <c r="JF113" s="92">
        <v>-2.08081586</v>
      </c>
      <c r="JG113" s="92">
        <v>5.01947139E-2</v>
      </c>
      <c r="JH113" s="92">
        <v>0.99853292199999999</v>
      </c>
      <c r="JI113" s="92">
        <v>19.893188800000001</v>
      </c>
      <c r="JJ113" s="92">
        <v>0</v>
      </c>
      <c r="JK113" s="92">
        <v>0</v>
      </c>
      <c r="JL113" s="92">
        <v>0</v>
      </c>
      <c r="JM113" s="92">
        <v>0</v>
      </c>
      <c r="JN113" s="92">
        <v>0</v>
      </c>
      <c r="JO113" s="92">
        <v>0</v>
      </c>
      <c r="JP113" s="92">
        <v>0</v>
      </c>
      <c r="JQ113" s="92">
        <v>0</v>
      </c>
      <c r="JR113" s="92">
        <v>0</v>
      </c>
      <c r="JS113" s="92">
        <v>0</v>
      </c>
      <c r="JT113" s="92">
        <v>0</v>
      </c>
      <c r="JU113" s="92">
        <v>0</v>
      </c>
      <c r="JV113" s="92">
        <v>0</v>
      </c>
      <c r="JW113" s="92">
        <v>0</v>
      </c>
      <c r="JX113" s="92">
        <v>0</v>
      </c>
      <c r="JY113" s="92">
        <v>0</v>
      </c>
      <c r="JZ113" s="92">
        <v>0</v>
      </c>
      <c r="KA113" s="92">
        <v>0</v>
      </c>
      <c r="KB113" s="92">
        <v>0</v>
      </c>
      <c r="KC113" s="92">
        <v>0</v>
      </c>
      <c r="KD113" s="92">
        <v>0</v>
      </c>
      <c r="KE113" s="92">
        <v>0</v>
      </c>
      <c r="KF113" s="92">
        <v>0</v>
      </c>
      <c r="KG113" s="92">
        <v>0</v>
      </c>
      <c r="KH113" s="92">
        <v>0</v>
      </c>
      <c r="KI113" s="92">
        <v>0</v>
      </c>
      <c r="KJ113" s="92">
        <v>0</v>
      </c>
      <c r="KK113" s="92">
        <v>0</v>
      </c>
      <c r="KL113" s="92">
        <v>0</v>
      </c>
      <c r="KM113" s="92">
        <v>0</v>
      </c>
      <c r="KN113" s="92">
        <v>0</v>
      </c>
      <c r="KO113" s="92">
        <v>0</v>
      </c>
      <c r="KP113" s="92">
        <v>0</v>
      </c>
      <c r="KQ113" s="92">
        <v>0</v>
      </c>
      <c r="KR113" s="92">
        <v>0</v>
      </c>
      <c r="KS113" s="92">
        <v>0</v>
      </c>
      <c r="KT113" s="92">
        <v>0</v>
      </c>
      <c r="KU113" s="92">
        <v>0</v>
      </c>
      <c r="KV113" s="92">
        <v>0</v>
      </c>
      <c r="KW113" s="92">
        <v>0</v>
      </c>
      <c r="KX113" s="92">
        <v>0</v>
      </c>
      <c r="KY113" s="92">
        <v>0</v>
      </c>
      <c r="KZ113" s="92">
        <v>0</v>
      </c>
      <c r="LA113" s="92">
        <v>0</v>
      </c>
      <c r="LB113" s="92">
        <v>0</v>
      </c>
      <c r="LC113" s="92">
        <v>0.77378999100000001</v>
      </c>
      <c r="LD113" s="92">
        <v>1.9106458600000001E-2</v>
      </c>
      <c r="LE113" s="92">
        <v>8.0166959299999997E-3</v>
      </c>
      <c r="LF113" s="92">
        <v>0.32024643000000003</v>
      </c>
      <c r="LG113" s="92">
        <v>3.9026446700000002E-2</v>
      </c>
      <c r="LH113" s="92">
        <v>8.1992866699999993</v>
      </c>
      <c r="LI113" s="92">
        <v>0</v>
      </c>
      <c r="LJ113" s="92">
        <v>13.414419499999999</v>
      </c>
      <c r="LK113" s="92">
        <v>7.3253176099999999</v>
      </c>
      <c r="LL113" s="92">
        <v>2.1686037599999999</v>
      </c>
      <c r="LM113" s="92">
        <v>0.24095597299999999</v>
      </c>
      <c r="LN113" s="92">
        <v>6.14992597</v>
      </c>
      <c r="LO113" s="92">
        <v>0.452562627</v>
      </c>
      <c r="LP113" s="92">
        <v>0</v>
      </c>
      <c r="LQ113" s="92">
        <v>0.31188310200000002</v>
      </c>
      <c r="LR113" s="92">
        <v>0</v>
      </c>
      <c r="LS113" s="92">
        <v>0</v>
      </c>
      <c r="LT113" s="92">
        <v>0</v>
      </c>
      <c r="LU113" s="92">
        <v>0</v>
      </c>
      <c r="LV113" s="92">
        <v>0</v>
      </c>
      <c r="LW113" s="92">
        <v>0</v>
      </c>
      <c r="LX113" s="92">
        <v>0</v>
      </c>
      <c r="LY113" s="92">
        <v>0</v>
      </c>
      <c r="LZ113" s="92">
        <v>0</v>
      </c>
      <c r="MA113" s="92">
        <v>0</v>
      </c>
      <c r="MB113" s="92">
        <v>0</v>
      </c>
      <c r="MC113" s="92">
        <v>0</v>
      </c>
      <c r="MD113" s="92">
        <v>0</v>
      </c>
      <c r="ME113" s="92">
        <v>0</v>
      </c>
      <c r="MF113" s="92">
        <v>0</v>
      </c>
      <c r="MG113" s="92">
        <v>0</v>
      </c>
      <c r="MH113" s="92">
        <v>0</v>
      </c>
      <c r="MI113" s="92">
        <v>0</v>
      </c>
      <c r="MJ113" s="92">
        <v>0</v>
      </c>
      <c r="MK113" s="92">
        <v>0</v>
      </c>
      <c r="ML113" s="92">
        <v>0</v>
      </c>
      <c r="MM113" s="92">
        <v>0</v>
      </c>
      <c r="MN113" s="92">
        <v>0</v>
      </c>
      <c r="MO113" s="92">
        <v>0</v>
      </c>
      <c r="MP113" s="92">
        <v>0</v>
      </c>
      <c r="MQ113" s="92">
        <v>0</v>
      </c>
      <c r="MR113" s="92">
        <v>0</v>
      </c>
      <c r="MS113" s="92">
        <v>0</v>
      </c>
      <c r="MT113" s="92">
        <v>0</v>
      </c>
      <c r="MU113" s="92">
        <v>0</v>
      </c>
      <c r="MV113" s="92">
        <v>0</v>
      </c>
      <c r="MW113" s="92">
        <v>0</v>
      </c>
      <c r="MX113" s="92">
        <v>0</v>
      </c>
      <c r="MY113" s="92">
        <v>0</v>
      </c>
      <c r="MZ113" s="92">
        <v>0</v>
      </c>
      <c r="NA113" s="92">
        <v>0</v>
      </c>
      <c r="NB113" s="92">
        <v>0</v>
      </c>
      <c r="NC113" s="92">
        <v>0</v>
      </c>
      <c r="ND113" s="92">
        <v>0</v>
      </c>
      <c r="NE113" s="92">
        <v>0</v>
      </c>
      <c r="NF113" s="92">
        <v>0</v>
      </c>
      <c r="NG113" s="92">
        <v>0</v>
      </c>
      <c r="NH113" s="92">
        <v>0</v>
      </c>
      <c r="NI113" s="92">
        <v>0</v>
      </c>
      <c r="NJ113" s="92">
        <v>0</v>
      </c>
      <c r="NK113" s="92">
        <v>0</v>
      </c>
      <c r="NL113" s="92">
        <v>0</v>
      </c>
      <c r="NM113" s="92">
        <v>1.96278116E-2</v>
      </c>
      <c r="NN113" s="92">
        <v>4.8465084199999999E-4</v>
      </c>
      <c r="NO113" s="92">
        <v>2.0335000399999999E-4</v>
      </c>
      <c r="NP113" s="92">
        <v>8.1233108299999992E-3</v>
      </c>
      <c r="NQ113" s="92">
        <v>9.8993752000000007E-4</v>
      </c>
      <c r="NR113" s="92">
        <v>0.20798156600000001</v>
      </c>
      <c r="NS113" s="92">
        <v>0</v>
      </c>
      <c r="NT113" s="92">
        <v>0.34026764700000001</v>
      </c>
      <c r="NU113" s="92">
        <v>0.18581263100000001</v>
      </c>
      <c r="NV113" s="92">
        <v>5.5008395799999998E-2</v>
      </c>
      <c r="NW113" s="92">
        <v>6.1120439799999997E-3</v>
      </c>
      <c r="NX113" s="92">
        <v>0.15599786800000001</v>
      </c>
      <c r="NY113" s="92">
        <v>1.14796186E-2</v>
      </c>
      <c r="NZ113" s="92">
        <v>0</v>
      </c>
      <c r="OA113" s="92">
        <v>7.9111682200000005E-3</v>
      </c>
      <c r="OB113" s="92">
        <v>0</v>
      </c>
      <c r="OC113" s="92">
        <v>0</v>
      </c>
      <c r="OD113" s="92">
        <v>0</v>
      </c>
      <c r="OE113" s="92">
        <v>0</v>
      </c>
      <c r="OF113" s="92">
        <v>0</v>
      </c>
      <c r="OG113" s="92">
        <v>0</v>
      </c>
      <c r="OH113" s="92">
        <v>0</v>
      </c>
      <c r="OI113" s="92">
        <v>0</v>
      </c>
      <c r="OJ113" s="92">
        <v>0</v>
      </c>
      <c r="OK113" s="92">
        <v>0</v>
      </c>
      <c r="OL113" s="92">
        <v>0</v>
      </c>
      <c r="OM113" s="92">
        <v>0</v>
      </c>
      <c r="ON113" s="92">
        <v>0</v>
      </c>
      <c r="OO113" s="92">
        <v>0</v>
      </c>
      <c r="OP113" s="92">
        <v>0</v>
      </c>
      <c r="OQ113" s="92">
        <v>0</v>
      </c>
      <c r="OR113" s="92">
        <v>0</v>
      </c>
      <c r="OS113" s="92">
        <v>0</v>
      </c>
      <c r="OT113" s="92">
        <v>0</v>
      </c>
      <c r="OU113" s="92">
        <v>0</v>
      </c>
      <c r="OV113" s="92">
        <v>0</v>
      </c>
      <c r="OW113" s="92">
        <v>0</v>
      </c>
      <c r="OX113" s="92">
        <v>0</v>
      </c>
      <c r="OY113" s="92">
        <v>0</v>
      </c>
      <c r="OZ113" s="92">
        <v>0</v>
      </c>
      <c r="PA113" s="92">
        <v>0</v>
      </c>
      <c r="PB113" s="92">
        <v>0</v>
      </c>
      <c r="PC113" s="92">
        <v>0</v>
      </c>
      <c r="PD113" s="92">
        <v>0</v>
      </c>
      <c r="PE113" s="92">
        <v>0</v>
      </c>
      <c r="PF113" s="92">
        <v>0</v>
      </c>
      <c r="PG113" s="92">
        <v>0</v>
      </c>
      <c r="PH113" s="92">
        <v>0</v>
      </c>
      <c r="PI113" s="92">
        <v>0</v>
      </c>
      <c r="PJ113" s="92">
        <v>0</v>
      </c>
      <c r="PK113" s="92">
        <v>0</v>
      </c>
      <c r="PL113" s="92">
        <v>0</v>
      </c>
      <c r="PM113" s="92">
        <v>0</v>
      </c>
      <c r="PN113" s="92">
        <v>0</v>
      </c>
      <c r="PO113" s="92">
        <v>0</v>
      </c>
      <c r="PP113" s="92">
        <v>0</v>
      </c>
      <c r="PQ113" s="92">
        <v>0</v>
      </c>
      <c r="PR113" s="92">
        <v>0</v>
      </c>
      <c r="PS113" s="92">
        <v>0</v>
      </c>
      <c r="PT113" s="92">
        <v>0</v>
      </c>
      <c r="PU113" s="92">
        <v>0</v>
      </c>
      <c r="PV113" s="92">
        <v>0</v>
      </c>
      <c r="PW113" s="92">
        <v>125.46416600000001</v>
      </c>
      <c r="PX113" s="92">
        <v>3.0979670600000002</v>
      </c>
      <c r="PY113" s="92">
        <v>1.2998463200000001</v>
      </c>
      <c r="PZ113" s="92">
        <v>42.309997600000003</v>
      </c>
      <c r="QA113" s="92">
        <v>5.1560570600000002</v>
      </c>
      <c r="QB113" s="92">
        <v>1247.51917</v>
      </c>
      <c r="QC113" s="92">
        <v>0</v>
      </c>
      <c r="QD113" s="92">
        <v>306.379976</v>
      </c>
      <c r="QE113" s="92">
        <v>410.78476599999999</v>
      </c>
      <c r="QF113" s="92">
        <v>52.080320399999998</v>
      </c>
      <c r="QG113" s="92">
        <v>5.7867022700000001</v>
      </c>
      <c r="QH113" s="92">
        <v>151.450537</v>
      </c>
      <c r="QI113" s="92">
        <v>10.780222800000001</v>
      </c>
      <c r="QJ113" s="92">
        <v>0</v>
      </c>
      <c r="QK113" s="92">
        <v>46.823446799999999</v>
      </c>
      <c r="QL113" s="92">
        <v>0</v>
      </c>
      <c r="QM113" s="92">
        <v>0</v>
      </c>
      <c r="QN113" s="92">
        <v>0</v>
      </c>
      <c r="QO113" s="92">
        <v>0</v>
      </c>
      <c r="QP113" s="92">
        <v>0</v>
      </c>
      <c r="QQ113" s="92">
        <v>0</v>
      </c>
      <c r="QR113" s="92">
        <v>0</v>
      </c>
      <c r="QS113" s="92">
        <v>0</v>
      </c>
      <c r="QT113" s="92">
        <v>0</v>
      </c>
      <c r="QU113" s="92">
        <v>0</v>
      </c>
      <c r="QV113" s="92">
        <v>0</v>
      </c>
      <c r="QW113" s="92">
        <v>0</v>
      </c>
      <c r="QX113" s="92">
        <v>0</v>
      </c>
      <c r="QY113" s="92">
        <v>0</v>
      </c>
      <c r="QZ113" s="92">
        <v>0</v>
      </c>
      <c r="RA113" s="92">
        <v>0</v>
      </c>
      <c r="RB113" s="92">
        <v>0</v>
      </c>
      <c r="RC113" s="92">
        <v>0</v>
      </c>
      <c r="RD113" s="92">
        <v>0</v>
      </c>
      <c r="RE113" s="92">
        <v>0</v>
      </c>
      <c r="RF113" s="92">
        <v>0</v>
      </c>
      <c r="RG113" s="92">
        <v>0</v>
      </c>
      <c r="RH113" s="92">
        <v>0</v>
      </c>
      <c r="RI113" s="92">
        <v>0</v>
      </c>
      <c r="RJ113" s="92">
        <v>0</v>
      </c>
      <c r="RK113" s="92">
        <v>0</v>
      </c>
      <c r="RL113" s="92">
        <v>0</v>
      </c>
      <c r="RM113" s="92">
        <v>0</v>
      </c>
      <c r="RN113" s="92">
        <v>0</v>
      </c>
      <c r="RO113" s="92">
        <v>0</v>
      </c>
      <c r="RP113" s="92">
        <v>0</v>
      </c>
      <c r="RQ113" s="92">
        <v>0</v>
      </c>
      <c r="RR113" s="92">
        <v>0</v>
      </c>
      <c r="RS113" s="92">
        <v>0</v>
      </c>
      <c r="RT113" s="92">
        <v>0</v>
      </c>
      <c r="RU113" s="92">
        <v>0</v>
      </c>
      <c r="RV113" s="92">
        <v>0</v>
      </c>
      <c r="RW113" s="92">
        <v>0</v>
      </c>
      <c r="RX113" s="92">
        <v>0</v>
      </c>
      <c r="RY113" s="92">
        <v>0</v>
      </c>
      <c r="RZ113" s="92">
        <v>0</v>
      </c>
      <c r="SA113" s="92">
        <v>0</v>
      </c>
      <c r="SB113" s="92">
        <v>0</v>
      </c>
      <c r="SC113" s="92">
        <v>0</v>
      </c>
      <c r="SD113" s="92">
        <v>0</v>
      </c>
      <c r="SE113" s="92">
        <v>0</v>
      </c>
      <c r="SF113" s="92">
        <v>0</v>
      </c>
      <c r="SG113" s="92">
        <v>5.2082875299999998E-2</v>
      </c>
      <c r="SH113" s="92">
        <v>1.28603279E-3</v>
      </c>
      <c r="SI113" s="92">
        <v>5.3959417799999995E-4</v>
      </c>
      <c r="SJ113" s="92">
        <v>1.7563790499999999E-2</v>
      </c>
      <c r="SK113" s="92">
        <v>2.1403902400000002E-3</v>
      </c>
      <c r="SL113" s="92">
        <v>0.51787205400000003</v>
      </c>
      <c r="SM113" s="92">
        <v>0</v>
      </c>
      <c r="SN113" s="92">
        <v>0.12718492100000001</v>
      </c>
      <c r="SO113" s="92">
        <v>0.170525596</v>
      </c>
      <c r="SP113" s="92">
        <v>2.1619661700000001E-2</v>
      </c>
      <c r="SQ113" s="92">
        <v>2.40218464E-3</v>
      </c>
      <c r="SR113" s="92">
        <v>6.2870376899999997E-2</v>
      </c>
      <c r="SS113" s="92">
        <v>4.4751024699999998E-3</v>
      </c>
      <c r="ST113" s="92">
        <v>0</v>
      </c>
      <c r="SU113" s="92">
        <v>1.9437420399999999E-2</v>
      </c>
      <c r="SV113" s="92">
        <v>0</v>
      </c>
      <c r="SW113" s="92">
        <v>0</v>
      </c>
      <c r="SX113" s="92">
        <v>0</v>
      </c>
      <c r="SY113" s="92">
        <v>39.423141299999997</v>
      </c>
      <c r="SZ113" s="92">
        <v>2408.93318</v>
      </c>
      <c r="TA113" s="92">
        <v>28.899265799999998</v>
      </c>
      <c r="TB113" s="92">
        <v>32.166255700000001</v>
      </c>
      <c r="TC113" s="92">
        <v>4.9883365199999998</v>
      </c>
      <c r="TD113" s="92">
        <v>0</v>
      </c>
      <c r="TE113" s="92">
        <v>0</v>
      </c>
      <c r="TF113" s="92">
        <v>1</v>
      </c>
      <c r="TG113" s="92">
        <v>-70629.688399999999</v>
      </c>
      <c r="TH113" s="92">
        <v>-1155.8827000000001</v>
      </c>
      <c r="TI113" s="92">
        <v>-2.7844441799999999</v>
      </c>
      <c r="TJ113" s="92">
        <v>-102.561477</v>
      </c>
      <c r="TK113" s="92">
        <v>-1.6784590100000001</v>
      </c>
      <c r="TL113" s="92">
        <v>2.2735953199999999E-2</v>
      </c>
      <c r="TM113" s="92">
        <v>1.38927011</v>
      </c>
      <c r="TN113" s="92">
        <v>61.1045467</v>
      </c>
      <c r="TO113" s="92">
        <v>0</v>
      </c>
      <c r="TP113" s="92">
        <v>0.24133431799999999</v>
      </c>
      <c r="TQ113" s="92">
        <v>-167635789.942</v>
      </c>
      <c r="TR113" s="92">
        <v>4.9241401944444499E-2</v>
      </c>
      <c r="TS113" s="92">
        <v>0</v>
      </c>
      <c r="TT113" s="92">
        <v>0</v>
      </c>
      <c r="TU113" s="92">
        <v>0</v>
      </c>
      <c r="TV113" s="92">
        <v>0</v>
      </c>
      <c r="TW113" s="92">
        <v>0</v>
      </c>
      <c r="TX113" s="92">
        <v>0</v>
      </c>
      <c r="TY113" s="92">
        <v>0</v>
      </c>
      <c r="TZ113" s="92">
        <v>0</v>
      </c>
      <c r="UA113" s="92">
        <v>0</v>
      </c>
      <c r="UB113" s="92">
        <v>0</v>
      </c>
      <c r="UC113" s="92">
        <v>0</v>
      </c>
      <c r="UD113" s="92">
        <v>0</v>
      </c>
      <c r="UE113" s="92">
        <v>0</v>
      </c>
      <c r="UF113" s="92">
        <v>0</v>
      </c>
      <c r="UG113" s="92">
        <v>0</v>
      </c>
      <c r="UH113" s="92">
        <v>0</v>
      </c>
      <c r="UI113" s="92">
        <v>0</v>
      </c>
      <c r="UJ113" s="92">
        <v>0</v>
      </c>
      <c r="UK113" s="92">
        <v>0</v>
      </c>
      <c r="UL113" s="92">
        <v>0</v>
      </c>
      <c r="UM113" s="92">
        <v>0</v>
      </c>
      <c r="UN113" s="92">
        <v>0</v>
      </c>
      <c r="UO113" s="92">
        <v>0</v>
      </c>
      <c r="UP113" s="92">
        <v>0</v>
      </c>
      <c r="UQ113" s="92">
        <v>0</v>
      </c>
      <c r="UR113" s="92">
        <v>0</v>
      </c>
      <c r="US113" s="92">
        <v>0</v>
      </c>
      <c r="UT113" s="92">
        <v>0</v>
      </c>
      <c r="UU113" s="92">
        <v>0</v>
      </c>
      <c r="UV113" s="92">
        <v>0</v>
      </c>
      <c r="UW113" s="92">
        <v>0</v>
      </c>
      <c r="UX113" s="92">
        <v>0</v>
      </c>
      <c r="UY113" s="92">
        <v>0</v>
      </c>
      <c r="UZ113" s="92">
        <v>0</v>
      </c>
      <c r="VA113" s="92">
        <v>0</v>
      </c>
      <c r="VB113" s="92">
        <v>0</v>
      </c>
      <c r="VC113" s="92">
        <v>0</v>
      </c>
      <c r="VD113" s="92">
        <v>0</v>
      </c>
      <c r="VE113" s="92">
        <v>0</v>
      </c>
      <c r="VF113" s="92">
        <v>0</v>
      </c>
      <c r="VG113" s="92">
        <v>0</v>
      </c>
      <c r="VH113" s="92">
        <v>0</v>
      </c>
      <c r="VI113" s="92">
        <v>0</v>
      </c>
      <c r="VJ113" s="92">
        <v>0</v>
      </c>
      <c r="VK113" s="92">
        <v>0</v>
      </c>
      <c r="VL113" s="92">
        <v>0</v>
      </c>
      <c r="VM113" s="92">
        <v>0</v>
      </c>
      <c r="VN113" s="92">
        <v>0</v>
      </c>
      <c r="VO113" s="92">
        <v>0</v>
      </c>
      <c r="VP113" s="92">
        <v>0</v>
      </c>
      <c r="VQ113" s="92">
        <v>0</v>
      </c>
      <c r="VR113" s="92">
        <v>0</v>
      </c>
      <c r="VS113" s="92">
        <v>0</v>
      </c>
      <c r="VT113" s="92">
        <v>0</v>
      </c>
      <c r="VU113" s="92">
        <v>0</v>
      </c>
      <c r="VV113" s="92">
        <v>0</v>
      </c>
      <c r="VW113" s="92">
        <v>0</v>
      </c>
      <c r="VX113" s="92">
        <v>0</v>
      </c>
      <c r="VY113" s="92">
        <v>0</v>
      </c>
      <c r="VZ113" s="92">
        <v>0</v>
      </c>
      <c r="WA113" s="92">
        <v>0</v>
      </c>
      <c r="WB113" s="92">
        <v>0</v>
      </c>
      <c r="WC113" s="92">
        <v>2.67172277777778E-2</v>
      </c>
    </row>
    <row r="114" spans="2:601" ht="13.5" customHeight="1">
      <c r="B114" s="851" t="s">
        <v>2801</v>
      </c>
      <c r="C114" s="92">
        <v>0</v>
      </c>
      <c r="D114" s="92">
        <v>13836.482900000001</v>
      </c>
      <c r="E114" s="92">
        <v>-50.0679643</v>
      </c>
      <c r="F114" s="92">
        <v>724.57980499999996</v>
      </c>
      <c r="G114" s="92">
        <v>0</v>
      </c>
      <c r="H114" s="92">
        <v>0</v>
      </c>
      <c r="I114" s="92">
        <v>0</v>
      </c>
      <c r="J114" s="92">
        <v>0</v>
      </c>
      <c r="K114" s="92">
        <v>0</v>
      </c>
      <c r="L114" s="92">
        <v>0</v>
      </c>
      <c r="M114" s="92">
        <v>0</v>
      </c>
      <c r="N114" s="92">
        <v>0</v>
      </c>
      <c r="O114" s="92">
        <v>0</v>
      </c>
      <c r="P114" s="92">
        <v>0</v>
      </c>
      <c r="Q114" s="92">
        <v>0</v>
      </c>
      <c r="R114" s="92">
        <v>0</v>
      </c>
      <c r="S114" s="92">
        <v>0</v>
      </c>
      <c r="T114" s="92">
        <v>0</v>
      </c>
      <c r="U114" s="92">
        <v>0</v>
      </c>
      <c r="V114" s="92">
        <v>0</v>
      </c>
      <c r="W114" s="92">
        <v>0</v>
      </c>
      <c r="X114" s="92">
        <v>0</v>
      </c>
      <c r="Y114" s="92">
        <v>0.45195425299999997</v>
      </c>
      <c r="Z114" s="92">
        <v>0</v>
      </c>
      <c r="AA114" s="92">
        <v>0</v>
      </c>
      <c r="AB114" s="92">
        <v>0</v>
      </c>
      <c r="AC114" s="92">
        <v>1.1817662099999999E-2</v>
      </c>
      <c r="AD114" s="92">
        <v>0</v>
      </c>
      <c r="AE114" s="92">
        <v>0</v>
      </c>
      <c r="AF114" s="92">
        <v>0</v>
      </c>
      <c r="AG114" s="92">
        <v>0</v>
      </c>
      <c r="AH114" s="92">
        <v>0</v>
      </c>
      <c r="AI114" s="92">
        <v>0</v>
      </c>
      <c r="AJ114" s="92">
        <v>0</v>
      </c>
      <c r="AK114" s="92">
        <v>0</v>
      </c>
      <c r="AL114" s="92">
        <v>0</v>
      </c>
      <c r="AM114" s="92">
        <v>0</v>
      </c>
      <c r="AN114" s="92">
        <v>4.7288855999999997E-2</v>
      </c>
      <c r="AO114" s="92">
        <v>2.4630796100000001E-3</v>
      </c>
      <c r="AP114" s="92">
        <v>6.2367549099999996E-3</v>
      </c>
      <c r="AQ114" s="92">
        <v>0</v>
      </c>
      <c r="AR114" s="92">
        <v>0</v>
      </c>
      <c r="AS114" s="92">
        <v>0</v>
      </c>
      <c r="AT114" s="92">
        <v>1.9386380799999998E-2</v>
      </c>
      <c r="AU114" s="92">
        <v>0</v>
      </c>
      <c r="AV114" s="92">
        <v>0</v>
      </c>
      <c r="AW114" s="92">
        <v>3.3795070400000002E-5</v>
      </c>
      <c r="AX114" s="92">
        <v>0</v>
      </c>
      <c r="AY114" s="92">
        <v>0</v>
      </c>
      <c r="AZ114" s="92">
        <v>0</v>
      </c>
      <c r="BA114" s="92">
        <v>0</v>
      </c>
      <c r="BB114" s="92">
        <v>0</v>
      </c>
      <c r="BC114" s="92">
        <v>0</v>
      </c>
      <c r="BD114" s="92">
        <v>0</v>
      </c>
      <c r="BE114" s="92">
        <v>0</v>
      </c>
      <c r="BF114" s="92">
        <v>0</v>
      </c>
      <c r="BG114" s="92">
        <v>0</v>
      </c>
      <c r="BH114" s="92">
        <v>0</v>
      </c>
      <c r="BI114" s="92">
        <v>0</v>
      </c>
      <c r="BJ114" s="92">
        <v>0</v>
      </c>
      <c r="BK114" s="92">
        <v>0</v>
      </c>
      <c r="BL114" s="92">
        <v>0</v>
      </c>
      <c r="BM114" s="92">
        <v>0</v>
      </c>
      <c r="BN114" s="92">
        <v>0</v>
      </c>
      <c r="BO114" s="92">
        <v>0</v>
      </c>
      <c r="BP114" s="92">
        <v>0.99925642400000003</v>
      </c>
      <c r="BQ114" s="92">
        <v>0</v>
      </c>
      <c r="BR114" s="92">
        <v>0</v>
      </c>
      <c r="BS114" s="92">
        <v>0</v>
      </c>
      <c r="BT114" s="92">
        <v>0</v>
      </c>
      <c r="BU114" s="92">
        <v>0</v>
      </c>
      <c r="BV114" s="92">
        <v>0</v>
      </c>
      <c r="BW114" s="92">
        <v>0</v>
      </c>
      <c r="BX114" s="92">
        <v>0</v>
      </c>
      <c r="BY114" s="92">
        <v>0</v>
      </c>
      <c r="BZ114" s="92">
        <v>0</v>
      </c>
      <c r="CA114" s="92">
        <v>0</v>
      </c>
      <c r="CB114" s="92">
        <v>0</v>
      </c>
      <c r="CC114" s="92">
        <v>0</v>
      </c>
      <c r="CD114" s="92">
        <v>0</v>
      </c>
      <c r="CE114" s="92">
        <v>0</v>
      </c>
      <c r="CF114" s="92">
        <v>0</v>
      </c>
      <c r="CG114" s="92">
        <v>0</v>
      </c>
      <c r="CH114" s="92">
        <v>0</v>
      </c>
      <c r="CI114" s="92">
        <v>6.23282885E-4</v>
      </c>
      <c r="CJ114" s="92">
        <v>0</v>
      </c>
      <c r="CK114" s="92">
        <v>0</v>
      </c>
      <c r="CL114" s="92">
        <v>0</v>
      </c>
      <c r="CM114" s="92">
        <v>1.62975489E-5</v>
      </c>
      <c r="CN114" s="92">
        <v>0</v>
      </c>
      <c r="CO114" s="92">
        <v>0</v>
      </c>
      <c r="CP114" s="92">
        <v>0</v>
      </c>
      <c r="CQ114" s="92">
        <v>0</v>
      </c>
      <c r="CR114" s="92">
        <v>0</v>
      </c>
      <c r="CS114" s="92">
        <v>0</v>
      </c>
      <c r="CT114" s="92">
        <v>0</v>
      </c>
      <c r="CU114" s="92">
        <v>0</v>
      </c>
      <c r="CV114" s="92">
        <v>0</v>
      </c>
      <c r="CW114" s="92">
        <v>0</v>
      </c>
      <c r="CX114" s="92">
        <v>6.5215305200000002E-5</v>
      </c>
      <c r="CY114" s="92">
        <v>3.3967937100000001E-6</v>
      </c>
      <c r="CZ114" s="92">
        <v>8.6010089799999994E-6</v>
      </c>
      <c r="DA114" s="92">
        <v>0</v>
      </c>
      <c r="DB114" s="92">
        <v>0</v>
      </c>
      <c r="DC114" s="92">
        <v>0</v>
      </c>
      <c r="DD114" s="92">
        <v>2.6735447900000001E-5</v>
      </c>
      <c r="DE114" s="92">
        <v>0</v>
      </c>
      <c r="DF114" s="92">
        <v>0</v>
      </c>
      <c r="DG114" s="92">
        <v>4.66062413E-8</v>
      </c>
      <c r="DH114" s="92">
        <v>0</v>
      </c>
      <c r="DI114" s="92">
        <v>0</v>
      </c>
      <c r="DJ114" s="92">
        <v>0</v>
      </c>
      <c r="DK114" s="92">
        <v>0</v>
      </c>
      <c r="DL114" s="92">
        <v>0</v>
      </c>
      <c r="DM114" s="92">
        <v>0</v>
      </c>
      <c r="DN114" s="92">
        <v>0</v>
      </c>
      <c r="DO114" s="92">
        <v>0</v>
      </c>
      <c r="DP114" s="92">
        <v>0</v>
      </c>
      <c r="DQ114" s="92">
        <v>0</v>
      </c>
      <c r="DR114" s="92">
        <v>0</v>
      </c>
      <c r="DS114" s="92">
        <v>0</v>
      </c>
      <c r="DT114" s="92">
        <v>0</v>
      </c>
      <c r="DU114" s="92">
        <v>0</v>
      </c>
      <c r="DV114" s="92">
        <v>0</v>
      </c>
      <c r="DW114" s="92">
        <v>0</v>
      </c>
      <c r="DX114" s="92">
        <v>0</v>
      </c>
      <c r="DY114" s="92">
        <v>0</v>
      </c>
      <c r="DZ114" s="92">
        <v>13053.508099999999</v>
      </c>
      <c r="EA114" s="92">
        <v>0</v>
      </c>
      <c r="EB114" s="92">
        <v>0</v>
      </c>
      <c r="EC114" s="92">
        <v>0</v>
      </c>
      <c r="ED114" s="92">
        <v>0</v>
      </c>
      <c r="EE114" s="92">
        <v>0</v>
      </c>
      <c r="EF114" s="92">
        <v>0</v>
      </c>
      <c r="EG114" s="92">
        <v>0</v>
      </c>
      <c r="EH114" s="92">
        <v>0</v>
      </c>
      <c r="EI114" s="92">
        <v>0</v>
      </c>
      <c r="EJ114" s="92">
        <v>0</v>
      </c>
      <c r="EK114" s="92">
        <v>0</v>
      </c>
      <c r="EL114" s="92">
        <v>0</v>
      </c>
      <c r="EM114" s="92">
        <v>0</v>
      </c>
      <c r="EN114" s="92">
        <v>0</v>
      </c>
      <c r="EO114" s="92">
        <v>0</v>
      </c>
      <c r="EP114" s="92">
        <v>0</v>
      </c>
      <c r="EQ114" s="92">
        <v>0</v>
      </c>
      <c r="ER114" s="92">
        <v>0</v>
      </c>
      <c r="ES114" s="92">
        <v>40.711514899999997</v>
      </c>
      <c r="ET114" s="92">
        <v>0</v>
      </c>
      <c r="EU114" s="92">
        <v>0</v>
      </c>
      <c r="EV114" s="92">
        <v>0</v>
      </c>
      <c r="EW114" s="92">
        <v>0.201261404</v>
      </c>
      <c r="EX114" s="92">
        <v>0</v>
      </c>
      <c r="EY114" s="92">
        <v>0</v>
      </c>
      <c r="EZ114" s="92">
        <v>0</v>
      </c>
      <c r="FA114" s="92">
        <v>0</v>
      </c>
      <c r="FB114" s="92">
        <v>0</v>
      </c>
      <c r="FC114" s="92">
        <v>0</v>
      </c>
      <c r="FD114" s="92">
        <v>0</v>
      </c>
      <c r="FE114" s="92">
        <v>0</v>
      </c>
      <c r="FF114" s="92">
        <v>0</v>
      </c>
      <c r="FG114" s="92">
        <v>0</v>
      </c>
      <c r="FH114" s="92">
        <v>13.357529899999999</v>
      </c>
      <c r="FI114" s="92">
        <v>7.8815591700000007E-2</v>
      </c>
      <c r="FJ114" s="92">
        <v>0.17471320900000001</v>
      </c>
      <c r="FK114" s="92">
        <v>0</v>
      </c>
      <c r="FL114" s="92">
        <v>0</v>
      </c>
      <c r="FM114" s="92">
        <v>0</v>
      </c>
      <c r="FN114" s="92">
        <v>0.85319074399999995</v>
      </c>
      <c r="FO114" s="92">
        <v>0</v>
      </c>
      <c r="FP114" s="92">
        <v>0</v>
      </c>
      <c r="FQ114" s="92">
        <v>2.1650744299999999E-3</v>
      </c>
      <c r="FR114" s="92">
        <v>0</v>
      </c>
      <c r="FS114" s="92">
        <v>0</v>
      </c>
      <c r="FT114" s="92">
        <v>0</v>
      </c>
      <c r="FU114" s="92">
        <v>0</v>
      </c>
      <c r="FV114" s="92">
        <v>0</v>
      </c>
      <c r="FW114" s="92">
        <v>0</v>
      </c>
      <c r="FX114" s="92">
        <v>0</v>
      </c>
      <c r="FY114" s="92">
        <v>0</v>
      </c>
      <c r="FZ114" s="92">
        <v>0</v>
      </c>
      <c r="GA114" s="92">
        <v>0</v>
      </c>
      <c r="GB114" s="92">
        <v>0</v>
      </c>
      <c r="GC114" s="92">
        <v>0</v>
      </c>
      <c r="GD114" s="92">
        <v>0</v>
      </c>
      <c r="GE114" s="92">
        <v>0</v>
      </c>
      <c r="GF114" s="92">
        <v>0</v>
      </c>
      <c r="GG114" s="92">
        <v>0</v>
      </c>
      <c r="GH114" s="92">
        <v>0</v>
      </c>
      <c r="GI114" s="92">
        <v>0</v>
      </c>
      <c r="GJ114" s="92">
        <v>0.99577544699999998</v>
      </c>
      <c r="GK114" s="92">
        <v>0</v>
      </c>
      <c r="GL114" s="92">
        <v>0</v>
      </c>
      <c r="GM114" s="92">
        <v>0</v>
      </c>
      <c r="GN114" s="92">
        <v>0</v>
      </c>
      <c r="GO114" s="92">
        <v>0</v>
      </c>
      <c r="GP114" s="92">
        <v>0</v>
      </c>
      <c r="GQ114" s="92">
        <v>0</v>
      </c>
      <c r="GR114" s="92">
        <v>0</v>
      </c>
      <c r="GS114" s="92">
        <v>0</v>
      </c>
      <c r="GT114" s="92">
        <v>0</v>
      </c>
      <c r="GU114" s="92">
        <v>0</v>
      </c>
      <c r="GV114" s="92">
        <v>0</v>
      </c>
      <c r="GW114" s="92">
        <v>0</v>
      </c>
      <c r="GX114" s="92">
        <v>0</v>
      </c>
      <c r="GY114" s="92">
        <v>0</v>
      </c>
      <c r="GZ114" s="92">
        <v>0</v>
      </c>
      <c r="HA114" s="92">
        <v>0</v>
      </c>
      <c r="HB114" s="92">
        <v>0</v>
      </c>
      <c r="HC114" s="92">
        <v>3.1056423100000001E-3</v>
      </c>
      <c r="HD114" s="92">
        <v>0</v>
      </c>
      <c r="HE114" s="92">
        <v>0</v>
      </c>
      <c r="HF114" s="92">
        <v>0</v>
      </c>
      <c r="HG114" s="92">
        <v>1.53530502E-5</v>
      </c>
      <c r="HH114" s="92">
        <v>0</v>
      </c>
      <c r="HI114" s="92">
        <v>0</v>
      </c>
      <c r="HJ114" s="92">
        <v>0</v>
      </c>
      <c r="HK114" s="92">
        <v>0</v>
      </c>
      <c r="HL114" s="92">
        <v>0</v>
      </c>
      <c r="HM114" s="92">
        <v>0</v>
      </c>
      <c r="HN114" s="92">
        <v>0</v>
      </c>
      <c r="HO114" s="92">
        <v>0</v>
      </c>
      <c r="HP114" s="92">
        <v>0</v>
      </c>
      <c r="HQ114" s="92">
        <v>0</v>
      </c>
      <c r="HR114" s="92">
        <v>1.01896749E-3</v>
      </c>
      <c r="HS114" s="92">
        <v>6.0123784800000001E-6</v>
      </c>
      <c r="HT114" s="92">
        <v>1.33278443E-5</v>
      </c>
      <c r="HU114" s="92">
        <v>0</v>
      </c>
      <c r="HV114" s="92">
        <v>0</v>
      </c>
      <c r="HW114" s="92">
        <v>0</v>
      </c>
      <c r="HX114" s="92">
        <v>6.5084909699999997E-5</v>
      </c>
      <c r="HY114" s="92">
        <v>0</v>
      </c>
      <c r="HZ114" s="92">
        <v>0</v>
      </c>
      <c r="IA114" s="92">
        <v>1.65160809E-7</v>
      </c>
      <c r="IB114" s="92">
        <v>0</v>
      </c>
      <c r="IC114" s="92">
        <v>0</v>
      </c>
      <c r="ID114" s="92">
        <v>0</v>
      </c>
      <c r="IE114" s="92">
        <v>0</v>
      </c>
      <c r="IF114" s="92">
        <v>0</v>
      </c>
      <c r="IG114" s="92">
        <v>0</v>
      </c>
      <c r="IH114" s="92">
        <v>0</v>
      </c>
      <c r="II114" s="92">
        <v>0</v>
      </c>
      <c r="IJ114" s="92">
        <v>0</v>
      </c>
      <c r="IK114" s="92">
        <v>0</v>
      </c>
      <c r="IL114" s="92">
        <v>0</v>
      </c>
      <c r="IM114" s="92">
        <v>0</v>
      </c>
      <c r="IN114" s="92">
        <v>0</v>
      </c>
      <c r="IO114" s="92">
        <v>0</v>
      </c>
      <c r="IP114" s="92">
        <v>0</v>
      </c>
      <c r="IQ114" s="92">
        <v>0</v>
      </c>
      <c r="IR114" s="92">
        <v>0</v>
      </c>
      <c r="IS114" s="92">
        <v>0</v>
      </c>
      <c r="IT114" s="92">
        <v>725.11898599999995</v>
      </c>
      <c r="IU114" s="92">
        <v>13108.8873</v>
      </c>
      <c r="IV114" s="92">
        <v>220.543305</v>
      </c>
      <c r="IW114" s="92">
        <v>28.611121099999998</v>
      </c>
      <c r="IX114" s="92">
        <v>1.9239549899999999</v>
      </c>
      <c r="IY114" s="92">
        <v>0</v>
      </c>
      <c r="IZ114" s="92">
        <v>1</v>
      </c>
      <c r="JA114" s="92">
        <v>0</v>
      </c>
      <c r="JB114" s="92">
        <v>-68265.857199999999</v>
      </c>
      <c r="JC114" s="92">
        <v>-3776.13051</v>
      </c>
      <c r="JD114" s="92">
        <v>-49.500869100000003</v>
      </c>
      <c r="JE114" s="92">
        <v>-38.8223579</v>
      </c>
      <c r="JF114" s="92">
        <v>-2.1474613499999999</v>
      </c>
      <c r="JG114" s="92">
        <v>5.4797929199999998E-2</v>
      </c>
      <c r="JH114" s="92">
        <v>0.99065103799999998</v>
      </c>
      <c r="JI114" s="92">
        <v>18.078256799999998</v>
      </c>
      <c r="JJ114" s="92">
        <v>218.82110900000001</v>
      </c>
      <c r="JK114" s="92">
        <v>0</v>
      </c>
      <c r="JL114" s="92">
        <v>0</v>
      </c>
      <c r="JM114" s="92">
        <v>0</v>
      </c>
      <c r="JN114" s="92">
        <v>0</v>
      </c>
      <c r="JO114" s="92">
        <v>0</v>
      </c>
      <c r="JP114" s="92">
        <v>0</v>
      </c>
      <c r="JQ114" s="92">
        <v>0</v>
      </c>
      <c r="JR114" s="92">
        <v>0</v>
      </c>
      <c r="JS114" s="92">
        <v>0</v>
      </c>
      <c r="JT114" s="92">
        <v>0</v>
      </c>
      <c r="JU114" s="92">
        <v>0</v>
      </c>
      <c r="JV114" s="92">
        <v>0</v>
      </c>
      <c r="JW114" s="92">
        <v>0</v>
      </c>
      <c r="JX114" s="92">
        <v>0</v>
      </c>
      <c r="JY114" s="92">
        <v>0</v>
      </c>
      <c r="JZ114" s="92">
        <v>0</v>
      </c>
      <c r="KA114" s="92">
        <v>0</v>
      </c>
      <c r="KB114" s="92">
        <v>0</v>
      </c>
      <c r="KC114" s="92">
        <v>0</v>
      </c>
      <c r="KD114" s="92">
        <v>0</v>
      </c>
      <c r="KE114" s="92">
        <v>0</v>
      </c>
      <c r="KF114" s="92">
        <v>0</v>
      </c>
      <c r="KG114" s="92">
        <v>0</v>
      </c>
      <c r="KH114" s="92">
        <v>0</v>
      </c>
      <c r="KI114" s="92">
        <v>0</v>
      </c>
      <c r="KJ114" s="92">
        <v>0</v>
      </c>
      <c r="KK114" s="92">
        <v>0</v>
      </c>
      <c r="KL114" s="92">
        <v>0</v>
      </c>
      <c r="KM114" s="92">
        <v>0</v>
      </c>
      <c r="KN114" s="92">
        <v>0</v>
      </c>
      <c r="KO114" s="92">
        <v>0</v>
      </c>
      <c r="KP114" s="92">
        <v>0</v>
      </c>
      <c r="KQ114" s="92">
        <v>0</v>
      </c>
      <c r="KR114" s="92">
        <v>0</v>
      </c>
      <c r="KS114" s="92">
        <v>0</v>
      </c>
      <c r="KT114" s="92">
        <v>0</v>
      </c>
      <c r="KU114" s="92">
        <v>0</v>
      </c>
      <c r="KV114" s="92">
        <v>0</v>
      </c>
      <c r="KW114" s="92">
        <v>0</v>
      </c>
      <c r="KX114" s="92">
        <v>0</v>
      </c>
      <c r="KY114" s="92">
        <v>0</v>
      </c>
      <c r="KZ114" s="92">
        <v>0</v>
      </c>
      <c r="LA114" s="92">
        <v>0</v>
      </c>
      <c r="LB114" s="92">
        <v>0</v>
      </c>
      <c r="LC114" s="92">
        <v>0</v>
      </c>
      <c r="LD114" s="92">
        <v>0</v>
      </c>
      <c r="LE114" s="92">
        <v>0</v>
      </c>
      <c r="LF114" s="92">
        <v>0</v>
      </c>
      <c r="LG114" s="92">
        <v>0</v>
      </c>
      <c r="LH114" s="92">
        <v>0</v>
      </c>
      <c r="LI114" s="92">
        <v>0</v>
      </c>
      <c r="LJ114" s="92">
        <v>1.800521</v>
      </c>
      <c r="LK114" s="92">
        <v>0</v>
      </c>
      <c r="LL114" s="92">
        <v>21.686037599999999</v>
      </c>
      <c r="LM114" s="92">
        <v>2.4095597299999998</v>
      </c>
      <c r="LN114" s="92">
        <v>0</v>
      </c>
      <c r="LO114" s="92">
        <v>4.5256262700000001</v>
      </c>
      <c r="LP114" s="92">
        <v>0</v>
      </c>
      <c r="LQ114" s="92">
        <v>0</v>
      </c>
      <c r="LR114" s="92">
        <v>0</v>
      </c>
      <c r="LS114" s="92">
        <v>0</v>
      </c>
      <c r="LT114" s="92">
        <v>0</v>
      </c>
      <c r="LU114" s="92">
        <v>0</v>
      </c>
      <c r="LV114" s="92">
        <v>0</v>
      </c>
      <c r="LW114" s="92">
        <v>0</v>
      </c>
      <c r="LX114" s="92">
        <v>0</v>
      </c>
      <c r="LY114" s="92">
        <v>0</v>
      </c>
      <c r="LZ114" s="92">
        <v>0</v>
      </c>
      <c r="MA114" s="92">
        <v>0</v>
      </c>
      <c r="MB114" s="92">
        <v>0</v>
      </c>
      <c r="MC114" s="92">
        <v>0</v>
      </c>
      <c r="MD114" s="92">
        <v>0</v>
      </c>
      <c r="ME114" s="92">
        <v>0</v>
      </c>
      <c r="MF114" s="92">
        <v>0</v>
      </c>
      <c r="MG114" s="92">
        <v>0</v>
      </c>
      <c r="MH114" s="92">
        <v>0</v>
      </c>
      <c r="MI114" s="92">
        <v>0</v>
      </c>
      <c r="MJ114" s="92">
        <v>0</v>
      </c>
      <c r="MK114" s="92">
        <v>0</v>
      </c>
      <c r="ML114" s="92">
        <v>0</v>
      </c>
      <c r="MM114" s="92">
        <v>0</v>
      </c>
      <c r="MN114" s="92">
        <v>0</v>
      </c>
      <c r="MO114" s="92">
        <v>0</v>
      </c>
      <c r="MP114" s="92">
        <v>0</v>
      </c>
      <c r="MQ114" s="92">
        <v>0</v>
      </c>
      <c r="MR114" s="92">
        <v>0</v>
      </c>
      <c r="MS114" s="92">
        <v>0</v>
      </c>
      <c r="MT114" s="92">
        <v>0</v>
      </c>
      <c r="MU114" s="92">
        <v>0</v>
      </c>
      <c r="MV114" s="92">
        <v>0</v>
      </c>
      <c r="MW114" s="92">
        <v>0</v>
      </c>
      <c r="MX114" s="92">
        <v>0</v>
      </c>
      <c r="MY114" s="92">
        <v>0</v>
      </c>
      <c r="MZ114" s="92">
        <v>0</v>
      </c>
      <c r="NA114" s="92">
        <v>0</v>
      </c>
      <c r="NB114" s="92">
        <v>0</v>
      </c>
      <c r="NC114" s="92">
        <v>0</v>
      </c>
      <c r="ND114" s="92">
        <v>0</v>
      </c>
      <c r="NE114" s="92">
        <v>0</v>
      </c>
      <c r="NF114" s="92">
        <v>0</v>
      </c>
      <c r="NG114" s="92">
        <v>0</v>
      </c>
      <c r="NH114" s="92">
        <v>0</v>
      </c>
      <c r="NI114" s="92">
        <v>0</v>
      </c>
      <c r="NJ114" s="92">
        <v>0</v>
      </c>
      <c r="NK114" s="92">
        <v>0</v>
      </c>
      <c r="NL114" s="92">
        <v>0</v>
      </c>
      <c r="NM114" s="92">
        <v>0</v>
      </c>
      <c r="NN114" s="92">
        <v>0</v>
      </c>
      <c r="NO114" s="92">
        <v>0</v>
      </c>
      <c r="NP114" s="92">
        <v>0</v>
      </c>
      <c r="NQ114" s="92">
        <v>0</v>
      </c>
      <c r="NR114" s="92">
        <v>0</v>
      </c>
      <c r="NS114" s="92">
        <v>0</v>
      </c>
      <c r="NT114" s="92">
        <v>5.9185330299999998E-2</v>
      </c>
      <c r="NU114" s="92">
        <v>0</v>
      </c>
      <c r="NV114" s="92">
        <v>0.71284661299999996</v>
      </c>
      <c r="NW114" s="92">
        <v>7.9205179200000003E-2</v>
      </c>
      <c r="NX114" s="92">
        <v>0</v>
      </c>
      <c r="NY114" s="92">
        <v>0.14876287799999999</v>
      </c>
      <c r="NZ114" s="92">
        <v>0</v>
      </c>
      <c r="OA114" s="92">
        <v>0</v>
      </c>
      <c r="OB114" s="92">
        <v>0</v>
      </c>
      <c r="OC114" s="92">
        <v>0</v>
      </c>
      <c r="OD114" s="92">
        <v>0</v>
      </c>
      <c r="OE114" s="92">
        <v>0</v>
      </c>
      <c r="OF114" s="92">
        <v>0</v>
      </c>
      <c r="OG114" s="92">
        <v>0</v>
      </c>
      <c r="OH114" s="92">
        <v>0</v>
      </c>
      <c r="OI114" s="92">
        <v>0</v>
      </c>
      <c r="OJ114" s="92">
        <v>0</v>
      </c>
      <c r="OK114" s="92">
        <v>0</v>
      </c>
      <c r="OL114" s="92">
        <v>0</v>
      </c>
      <c r="OM114" s="92">
        <v>0</v>
      </c>
      <c r="ON114" s="92">
        <v>0</v>
      </c>
      <c r="OO114" s="92">
        <v>0</v>
      </c>
      <c r="OP114" s="92">
        <v>0</v>
      </c>
      <c r="OQ114" s="92">
        <v>0</v>
      </c>
      <c r="OR114" s="92">
        <v>0</v>
      </c>
      <c r="OS114" s="92">
        <v>0</v>
      </c>
      <c r="OT114" s="92">
        <v>0</v>
      </c>
      <c r="OU114" s="92">
        <v>0</v>
      </c>
      <c r="OV114" s="92">
        <v>0</v>
      </c>
      <c r="OW114" s="92">
        <v>0</v>
      </c>
      <c r="OX114" s="92">
        <v>0</v>
      </c>
      <c r="OY114" s="92">
        <v>0</v>
      </c>
      <c r="OZ114" s="92">
        <v>0</v>
      </c>
      <c r="PA114" s="92">
        <v>0</v>
      </c>
      <c r="PB114" s="92">
        <v>0</v>
      </c>
      <c r="PC114" s="92">
        <v>0</v>
      </c>
      <c r="PD114" s="92">
        <v>0</v>
      </c>
      <c r="PE114" s="92">
        <v>0</v>
      </c>
      <c r="PF114" s="92">
        <v>0</v>
      </c>
      <c r="PG114" s="92">
        <v>0</v>
      </c>
      <c r="PH114" s="92">
        <v>0</v>
      </c>
      <c r="PI114" s="92">
        <v>0</v>
      </c>
      <c r="PJ114" s="92">
        <v>0</v>
      </c>
      <c r="PK114" s="92">
        <v>0</v>
      </c>
      <c r="PL114" s="92">
        <v>0</v>
      </c>
      <c r="PM114" s="92">
        <v>0</v>
      </c>
      <c r="PN114" s="92">
        <v>0</v>
      </c>
      <c r="PO114" s="92">
        <v>0</v>
      </c>
      <c r="PP114" s="92">
        <v>0</v>
      </c>
      <c r="PQ114" s="92">
        <v>0</v>
      </c>
      <c r="PR114" s="92">
        <v>0</v>
      </c>
      <c r="PS114" s="92">
        <v>0</v>
      </c>
      <c r="PT114" s="92">
        <v>0</v>
      </c>
      <c r="PU114" s="92">
        <v>0</v>
      </c>
      <c r="PV114" s="92">
        <v>0</v>
      </c>
      <c r="PW114" s="92">
        <v>0</v>
      </c>
      <c r="PX114" s="92">
        <v>0</v>
      </c>
      <c r="PY114" s="92">
        <v>0</v>
      </c>
      <c r="PZ114" s="92">
        <v>0</v>
      </c>
      <c r="QA114" s="92">
        <v>0</v>
      </c>
      <c r="QB114" s="92">
        <v>0</v>
      </c>
      <c r="QC114" s="92">
        <v>0</v>
      </c>
      <c r="QD114" s="92">
        <v>41.123179499999999</v>
      </c>
      <c r="QE114" s="92">
        <v>0</v>
      </c>
      <c r="QF114" s="92">
        <v>520.80320400000005</v>
      </c>
      <c r="QG114" s="92">
        <v>57.8670227</v>
      </c>
      <c r="QH114" s="92">
        <v>0</v>
      </c>
      <c r="QI114" s="92">
        <v>107.802228</v>
      </c>
      <c r="QJ114" s="92">
        <v>0</v>
      </c>
      <c r="QK114" s="92">
        <v>0</v>
      </c>
      <c r="QL114" s="92">
        <v>0</v>
      </c>
      <c r="QM114" s="92">
        <v>0</v>
      </c>
      <c r="QN114" s="92">
        <v>0</v>
      </c>
      <c r="QO114" s="92">
        <v>0</v>
      </c>
      <c r="QP114" s="92">
        <v>0</v>
      </c>
      <c r="QQ114" s="92">
        <v>0</v>
      </c>
      <c r="QR114" s="92">
        <v>0</v>
      </c>
      <c r="QS114" s="92">
        <v>0</v>
      </c>
      <c r="QT114" s="92">
        <v>0</v>
      </c>
      <c r="QU114" s="92">
        <v>0</v>
      </c>
      <c r="QV114" s="92">
        <v>0</v>
      </c>
      <c r="QW114" s="92">
        <v>0</v>
      </c>
      <c r="QX114" s="92">
        <v>0</v>
      </c>
      <c r="QY114" s="92">
        <v>0</v>
      </c>
      <c r="QZ114" s="92">
        <v>0</v>
      </c>
      <c r="RA114" s="92">
        <v>0</v>
      </c>
      <c r="RB114" s="92">
        <v>0</v>
      </c>
      <c r="RC114" s="92">
        <v>0</v>
      </c>
      <c r="RD114" s="92">
        <v>0</v>
      </c>
      <c r="RE114" s="92">
        <v>0</v>
      </c>
      <c r="RF114" s="92">
        <v>0</v>
      </c>
      <c r="RG114" s="92">
        <v>0</v>
      </c>
      <c r="RH114" s="92">
        <v>0</v>
      </c>
      <c r="RI114" s="92">
        <v>0</v>
      </c>
      <c r="RJ114" s="92">
        <v>0</v>
      </c>
      <c r="RK114" s="92">
        <v>0</v>
      </c>
      <c r="RL114" s="92">
        <v>0</v>
      </c>
      <c r="RM114" s="92">
        <v>0</v>
      </c>
      <c r="RN114" s="92">
        <v>0</v>
      </c>
      <c r="RO114" s="92">
        <v>0</v>
      </c>
      <c r="RP114" s="92">
        <v>0</v>
      </c>
      <c r="RQ114" s="92">
        <v>0</v>
      </c>
      <c r="RR114" s="92">
        <v>0</v>
      </c>
      <c r="RS114" s="92">
        <v>0</v>
      </c>
      <c r="RT114" s="92">
        <v>0</v>
      </c>
      <c r="RU114" s="92">
        <v>0</v>
      </c>
      <c r="RV114" s="92">
        <v>0</v>
      </c>
      <c r="RW114" s="92">
        <v>0</v>
      </c>
      <c r="RX114" s="92">
        <v>0</v>
      </c>
      <c r="RY114" s="92">
        <v>0</v>
      </c>
      <c r="RZ114" s="92">
        <v>0</v>
      </c>
      <c r="SA114" s="92">
        <v>0</v>
      </c>
      <c r="SB114" s="92">
        <v>0</v>
      </c>
      <c r="SC114" s="92">
        <v>0</v>
      </c>
      <c r="SD114" s="92">
        <v>0</v>
      </c>
      <c r="SE114" s="92">
        <v>0</v>
      </c>
      <c r="SF114" s="92">
        <v>0</v>
      </c>
      <c r="SG114" s="92">
        <v>0</v>
      </c>
      <c r="SH114" s="92">
        <v>0</v>
      </c>
      <c r="SI114" s="92">
        <v>0</v>
      </c>
      <c r="SJ114" s="92">
        <v>0</v>
      </c>
      <c r="SK114" s="92">
        <v>0</v>
      </c>
      <c r="SL114" s="92">
        <v>0</v>
      </c>
      <c r="SM114" s="92">
        <v>0</v>
      </c>
      <c r="SN114" s="92">
        <v>5.6519277399999998E-2</v>
      </c>
      <c r="SO114" s="92">
        <v>0</v>
      </c>
      <c r="SP114" s="92">
        <v>0.71578659899999997</v>
      </c>
      <c r="SQ114" s="92">
        <v>7.9531844300000001E-2</v>
      </c>
      <c r="SR114" s="92">
        <v>0</v>
      </c>
      <c r="SS114" s="92">
        <v>0.14816228000000001</v>
      </c>
      <c r="ST114" s="92">
        <v>0</v>
      </c>
      <c r="SU114" s="92">
        <v>0</v>
      </c>
      <c r="SV114" s="92">
        <v>0</v>
      </c>
      <c r="SW114" s="92">
        <v>0</v>
      </c>
      <c r="SX114" s="92">
        <v>0</v>
      </c>
      <c r="SY114" s="92">
        <v>30.4217446</v>
      </c>
      <c r="SZ114" s="92">
        <v>727.59563500000002</v>
      </c>
      <c r="TA114" s="92">
        <v>7.7287158199999997</v>
      </c>
      <c r="TB114" s="92">
        <v>28.611121099999998</v>
      </c>
      <c r="TC114" s="92">
        <v>1.9239549899999999</v>
      </c>
      <c r="TD114" s="92">
        <v>0</v>
      </c>
      <c r="TE114" s="92">
        <v>0</v>
      </c>
      <c r="TF114" s="92">
        <v>1</v>
      </c>
      <c r="TG114" s="92">
        <v>-18641.114300000001</v>
      </c>
      <c r="TH114" s="92">
        <v>-779.40986799999996</v>
      </c>
      <c r="TI114" s="92">
        <v>-0.56709521799999996</v>
      </c>
      <c r="TJ114" s="92">
        <v>-62.523222199999999</v>
      </c>
      <c r="TK114" s="92">
        <v>-2.61417937</v>
      </c>
      <c r="TL114" s="92">
        <v>6.5603275899999994E-2</v>
      </c>
      <c r="TM114" s="92">
        <v>1.5690309</v>
      </c>
      <c r="TN114" s="92">
        <v>23.916959500000001</v>
      </c>
      <c r="TO114" s="92">
        <v>0</v>
      </c>
      <c r="TP114" s="92">
        <v>7.8107469999999998E-2</v>
      </c>
      <c r="TQ114" s="92">
        <v>-58284342.4331</v>
      </c>
      <c r="TR114" s="92">
        <v>6.18457930555556E-4</v>
      </c>
      <c r="TS114" s="92">
        <v>0</v>
      </c>
      <c r="TT114" s="92">
        <v>0</v>
      </c>
      <c r="TU114" s="92">
        <v>0</v>
      </c>
      <c r="TV114" s="92">
        <v>0</v>
      </c>
      <c r="TW114" s="92">
        <v>0</v>
      </c>
      <c r="TX114" s="92">
        <v>0</v>
      </c>
      <c r="TY114" s="92">
        <v>0</v>
      </c>
      <c r="TZ114" s="92">
        <v>0</v>
      </c>
      <c r="UA114" s="92">
        <v>0</v>
      </c>
      <c r="UB114" s="92">
        <v>0</v>
      </c>
      <c r="UC114" s="92">
        <v>0</v>
      </c>
      <c r="UD114" s="92">
        <v>0</v>
      </c>
      <c r="UE114" s="92">
        <v>0</v>
      </c>
      <c r="UF114" s="92">
        <v>0</v>
      </c>
      <c r="UG114" s="92">
        <v>0</v>
      </c>
      <c r="UH114" s="92">
        <v>0</v>
      </c>
      <c r="UI114" s="92">
        <v>0</v>
      </c>
      <c r="UJ114" s="92">
        <v>0</v>
      </c>
      <c r="UK114" s="92">
        <v>0</v>
      </c>
      <c r="UL114" s="92">
        <v>0</v>
      </c>
      <c r="UM114" s="92">
        <v>0</v>
      </c>
      <c r="UN114" s="92">
        <v>0</v>
      </c>
      <c r="UO114" s="92">
        <v>0</v>
      </c>
      <c r="UP114" s="92">
        <v>0</v>
      </c>
      <c r="UQ114" s="92">
        <v>0</v>
      </c>
      <c r="UR114" s="92">
        <v>0</v>
      </c>
      <c r="US114" s="92">
        <v>0</v>
      </c>
      <c r="UT114" s="92">
        <v>0</v>
      </c>
      <c r="UU114" s="92">
        <v>0</v>
      </c>
      <c r="UV114" s="92">
        <v>0</v>
      </c>
      <c r="UW114" s="92">
        <v>0</v>
      </c>
      <c r="UX114" s="92">
        <v>0</v>
      </c>
      <c r="UY114" s="92">
        <v>0</v>
      </c>
      <c r="UZ114" s="92">
        <v>0</v>
      </c>
      <c r="VA114" s="92">
        <v>0</v>
      </c>
      <c r="VB114" s="92">
        <v>0</v>
      </c>
      <c r="VC114" s="92">
        <v>0</v>
      </c>
      <c r="VD114" s="92">
        <v>0</v>
      </c>
      <c r="VE114" s="92">
        <v>0</v>
      </c>
      <c r="VF114" s="92">
        <v>0</v>
      </c>
      <c r="VG114" s="92">
        <v>0</v>
      </c>
      <c r="VH114" s="92">
        <v>0</v>
      </c>
      <c r="VI114" s="92">
        <v>0</v>
      </c>
      <c r="VJ114" s="92">
        <v>0</v>
      </c>
      <c r="VK114" s="92">
        <v>0</v>
      </c>
      <c r="VL114" s="92">
        <v>0</v>
      </c>
      <c r="VM114" s="92">
        <v>0</v>
      </c>
      <c r="VN114" s="92">
        <v>0</v>
      </c>
      <c r="VO114" s="92">
        <v>0</v>
      </c>
      <c r="VP114" s="92">
        <v>0</v>
      </c>
      <c r="VQ114" s="92">
        <v>0</v>
      </c>
      <c r="VR114" s="92">
        <v>0</v>
      </c>
      <c r="VS114" s="92">
        <v>0</v>
      </c>
      <c r="VT114" s="92">
        <v>0</v>
      </c>
      <c r="VU114" s="92">
        <v>0</v>
      </c>
      <c r="VV114" s="92">
        <v>0</v>
      </c>
      <c r="VW114" s="92">
        <v>0</v>
      </c>
      <c r="VX114" s="92">
        <v>0</v>
      </c>
      <c r="VY114" s="92">
        <v>0</v>
      </c>
      <c r="VZ114" s="92">
        <v>0</v>
      </c>
      <c r="WA114" s="92">
        <v>0</v>
      </c>
      <c r="WB114" s="92">
        <v>0</v>
      </c>
      <c r="WC114" s="92">
        <v>8.4504846111111195E-3</v>
      </c>
    </row>
    <row r="115" spans="2:601" ht="13.5" customHeight="1">
      <c r="B115" s="851" t="s">
        <v>2802</v>
      </c>
      <c r="C115" s="92">
        <v>0</v>
      </c>
      <c r="D115" s="92">
        <v>42590.406600000002</v>
      </c>
      <c r="E115" s="92">
        <v>-143.85270299999999</v>
      </c>
      <c r="F115" s="92">
        <v>1955.71261</v>
      </c>
      <c r="G115" s="92">
        <v>43.615244199999999</v>
      </c>
      <c r="H115" s="92">
        <v>0.82395974800000005</v>
      </c>
      <c r="I115" s="92">
        <v>0.65476362499999996</v>
      </c>
      <c r="J115" s="92">
        <v>0.274725997</v>
      </c>
      <c r="K115" s="92">
        <v>1.1194087800000001</v>
      </c>
      <c r="L115" s="92">
        <v>1.33606855</v>
      </c>
      <c r="M115" s="92">
        <v>9.6723748799999995E-2</v>
      </c>
      <c r="N115" s="92">
        <v>0</v>
      </c>
      <c r="O115" s="92">
        <v>0.69886060999999999</v>
      </c>
      <c r="P115" s="92">
        <v>1.7636730699999999E-2</v>
      </c>
      <c r="Q115" s="92">
        <v>7.4000268499999997E-3</v>
      </c>
      <c r="R115" s="92">
        <v>0.29561203800000002</v>
      </c>
      <c r="S115" s="92">
        <v>3.6024406100000003E-2</v>
      </c>
      <c r="T115" s="92">
        <v>6.7764710700000004</v>
      </c>
      <c r="U115" s="92">
        <v>0.43150781700000002</v>
      </c>
      <c r="V115" s="92">
        <v>0.29280788299999999</v>
      </c>
      <c r="W115" s="92">
        <v>0.34464091699999999</v>
      </c>
      <c r="X115" s="92">
        <v>0</v>
      </c>
      <c r="Y115" s="92">
        <v>0.62483504899999998</v>
      </c>
      <c r="Z115" s="92">
        <v>0.50483145200000001</v>
      </c>
      <c r="AA115" s="92">
        <v>0.186709819</v>
      </c>
      <c r="AB115" s="92">
        <v>0.362370996</v>
      </c>
      <c r="AC115" s="92">
        <v>1.1579083100000001E-3</v>
      </c>
      <c r="AD115" s="92">
        <v>0</v>
      </c>
      <c r="AE115" s="92">
        <v>1.87796714</v>
      </c>
      <c r="AF115" s="92">
        <v>2.4130007899999999</v>
      </c>
      <c r="AG115" s="92">
        <v>0.182288378</v>
      </c>
      <c r="AH115" s="92">
        <v>0</v>
      </c>
      <c r="AI115" s="92">
        <v>0</v>
      </c>
      <c r="AJ115" s="92">
        <v>0</v>
      </c>
      <c r="AK115" s="92">
        <v>0</v>
      </c>
      <c r="AL115" s="92">
        <v>0</v>
      </c>
      <c r="AM115" s="92">
        <v>0</v>
      </c>
      <c r="AN115" s="92">
        <v>4.7288911000000003E-3</v>
      </c>
      <c r="AO115" s="92">
        <v>6.0533269500000003E-4</v>
      </c>
      <c r="AP115" s="92">
        <v>3.7600831799999998E-7</v>
      </c>
      <c r="AQ115" s="92">
        <v>0</v>
      </c>
      <c r="AR115" s="92">
        <v>0</v>
      </c>
      <c r="AS115" s="92">
        <v>0</v>
      </c>
      <c r="AT115" s="92">
        <v>1.1678861899999999</v>
      </c>
      <c r="AU115" s="92">
        <v>0</v>
      </c>
      <c r="AV115" s="92">
        <v>0</v>
      </c>
      <c r="AW115" s="92">
        <v>3.06058494E-6</v>
      </c>
      <c r="AX115" s="92">
        <v>0</v>
      </c>
      <c r="AY115" s="92">
        <v>0</v>
      </c>
      <c r="AZ115" s="92">
        <v>0</v>
      </c>
      <c r="BA115" s="92">
        <v>0</v>
      </c>
      <c r="BB115" s="92">
        <v>0</v>
      </c>
      <c r="BC115" s="92">
        <v>0</v>
      </c>
      <c r="BD115" s="92">
        <v>0</v>
      </c>
      <c r="BE115" s="92">
        <v>0</v>
      </c>
      <c r="BF115" s="92">
        <v>0</v>
      </c>
      <c r="BG115" s="92">
        <v>0</v>
      </c>
      <c r="BH115" s="92">
        <v>0</v>
      </c>
      <c r="BI115" s="92">
        <v>0</v>
      </c>
      <c r="BJ115" s="92">
        <v>0</v>
      </c>
      <c r="BK115" s="92">
        <v>0</v>
      </c>
      <c r="BL115" s="92">
        <v>0</v>
      </c>
      <c r="BM115" s="92">
        <v>0</v>
      </c>
      <c r="BN115" s="92">
        <v>0</v>
      </c>
      <c r="BO115" s="92">
        <v>0</v>
      </c>
      <c r="BP115" s="92">
        <v>0.96824125699999997</v>
      </c>
      <c r="BQ115" s="92">
        <v>2.15931925E-2</v>
      </c>
      <c r="BR115" s="92">
        <v>4.0792896499999999E-4</v>
      </c>
      <c r="BS115" s="92">
        <v>3.24162738E-4</v>
      </c>
      <c r="BT115" s="92">
        <v>1.36012338E-4</v>
      </c>
      <c r="BU115" s="92">
        <v>5.5420093799999997E-4</v>
      </c>
      <c r="BV115" s="92">
        <v>6.6146563800000002E-4</v>
      </c>
      <c r="BW115" s="92">
        <v>4.78863426E-5</v>
      </c>
      <c r="BX115" s="92">
        <v>0</v>
      </c>
      <c r="BY115" s="92">
        <v>3.4599443199999998E-4</v>
      </c>
      <c r="BZ115" s="92">
        <v>8.7316562599999999E-6</v>
      </c>
      <c r="CA115" s="92">
        <v>3.663632E-6</v>
      </c>
      <c r="CB115" s="92">
        <v>1.46352675E-4</v>
      </c>
      <c r="CC115" s="92">
        <v>1.7835092999999999E-5</v>
      </c>
      <c r="CD115" s="92">
        <v>3.3549197500000001E-3</v>
      </c>
      <c r="CE115" s="92">
        <v>2.1363244700000001E-4</v>
      </c>
      <c r="CF115" s="92">
        <v>1.4496438299999999E-4</v>
      </c>
      <c r="CG115" s="92">
        <v>1.70626069E-4</v>
      </c>
      <c r="CH115" s="92">
        <v>0</v>
      </c>
      <c r="CI115" s="92">
        <v>3.0934559100000001E-4</v>
      </c>
      <c r="CJ115" s="92">
        <v>2.4993377700000002E-4</v>
      </c>
      <c r="CK115" s="92">
        <v>9.2436970899999998E-5</v>
      </c>
      <c r="CL115" s="92">
        <v>1.7940394E-4</v>
      </c>
      <c r="CM115" s="92">
        <v>5.7326142300000001E-7</v>
      </c>
      <c r="CN115" s="92">
        <v>0</v>
      </c>
      <c r="CO115" s="92">
        <v>9.2975074599999997E-4</v>
      </c>
      <c r="CP115" s="92">
        <v>1.19463714E-3</v>
      </c>
      <c r="CQ115" s="92">
        <v>9.0247988000000001E-5</v>
      </c>
      <c r="CR115" s="92">
        <v>0</v>
      </c>
      <c r="CS115" s="92">
        <v>0</v>
      </c>
      <c r="CT115" s="92">
        <v>0</v>
      </c>
      <c r="CU115" s="92">
        <v>0</v>
      </c>
      <c r="CV115" s="92">
        <v>0</v>
      </c>
      <c r="CW115" s="92">
        <v>0</v>
      </c>
      <c r="CX115" s="92">
        <v>2.3411964699999998E-6</v>
      </c>
      <c r="CY115" s="92">
        <v>2.9969029500000002E-7</v>
      </c>
      <c r="CZ115" s="92">
        <v>1.8615555500000001E-10</v>
      </c>
      <c r="DA115" s="92">
        <v>0</v>
      </c>
      <c r="DB115" s="92">
        <v>0</v>
      </c>
      <c r="DC115" s="92">
        <v>0</v>
      </c>
      <c r="DD115" s="92">
        <v>5.7820130900000004E-4</v>
      </c>
      <c r="DE115" s="92">
        <v>0</v>
      </c>
      <c r="DF115" s="92">
        <v>0</v>
      </c>
      <c r="DG115" s="92">
        <v>1.5152454400000001E-9</v>
      </c>
      <c r="DH115" s="92">
        <v>0</v>
      </c>
      <c r="DI115" s="92">
        <v>0</v>
      </c>
      <c r="DJ115" s="92">
        <v>0</v>
      </c>
      <c r="DK115" s="92">
        <v>0</v>
      </c>
      <c r="DL115" s="92">
        <v>0</v>
      </c>
      <c r="DM115" s="92">
        <v>0</v>
      </c>
      <c r="DN115" s="92">
        <v>0</v>
      </c>
      <c r="DO115" s="92">
        <v>0</v>
      </c>
      <c r="DP115" s="92">
        <v>0</v>
      </c>
      <c r="DQ115" s="92">
        <v>0</v>
      </c>
      <c r="DR115" s="92">
        <v>0</v>
      </c>
      <c r="DS115" s="92">
        <v>0</v>
      </c>
      <c r="DT115" s="92">
        <v>0</v>
      </c>
      <c r="DU115" s="92">
        <v>0</v>
      </c>
      <c r="DV115" s="92">
        <v>0</v>
      </c>
      <c r="DW115" s="92">
        <v>0</v>
      </c>
      <c r="DX115" s="92">
        <v>0</v>
      </c>
      <c r="DY115" s="92">
        <v>0</v>
      </c>
      <c r="DZ115" s="92">
        <v>35232.710299999999</v>
      </c>
      <c r="EA115" s="92">
        <v>2009.3124299999999</v>
      </c>
      <c r="EB115" s="92">
        <v>148.442677</v>
      </c>
      <c r="EC115" s="92">
        <v>117.960696</v>
      </c>
      <c r="ED115" s="92">
        <v>49.4939982</v>
      </c>
      <c r="EE115" s="92">
        <v>168.05840699999999</v>
      </c>
      <c r="EF115" s="92">
        <v>200.58584200000001</v>
      </c>
      <c r="EG115" s="92">
        <v>33.108547000000002</v>
      </c>
      <c r="EH115" s="92">
        <v>0</v>
      </c>
      <c r="EI115" s="92">
        <v>113.314937</v>
      </c>
      <c r="EJ115" s="92">
        <v>2.8596618399999998</v>
      </c>
      <c r="EK115" s="92">
        <v>1.1998581100000001</v>
      </c>
      <c r="EL115" s="92">
        <v>39.055115499999999</v>
      </c>
      <c r="EM115" s="92">
        <v>4.7594047599999998</v>
      </c>
      <c r="EN115" s="92">
        <v>1220.83331</v>
      </c>
      <c r="EO115" s="92">
        <v>65.6537936</v>
      </c>
      <c r="EP115" s="92">
        <v>36.926002099999998</v>
      </c>
      <c r="EQ115" s="92">
        <v>33.115015499999998</v>
      </c>
      <c r="ER115" s="92">
        <v>0</v>
      </c>
      <c r="ES115" s="92">
        <v>56.284416399999998</v>
      </c>
      <c r="ET115" s="92">
        <v>76.808732300000003</v>
      </c>
      <c r="EU115" s="92">
        <v>17.194988500000001</v>
      </c>
      <c r="EV115" s="92">
        <v>42.792115500000001</v>
      </c>
      <c r="EW115" s="92">
        <v>1.9719826900000001E-2</v>
      </c>
      <c r="EX115" s="92">
        <v>0</v>
      </c>
      <c r="EY115" s="92">
        <v>248.15570399999999</v>
      </c>
      <c r="EZ115" s="92">
        <v>186.00162900000001</v>
      </c>
      <c r="FA115" s="92">
        <v>24.072328800000001</v>
      </c>
      <c r="FB115" s="92">
        <v>0</v>
      </c>
      <c r="FC115" s="92">
        <v>0</v>
      </c>
      <c r="FD115" s="92">
        <v>0</v>
      </c>
      <c r="FE115" s="92">
        <v>0</v>
      </c>
      <c r="FF115" s="92">
        <v>0</v>
      </c>
      <c r="FG115" s="92">
        <v>0</v>
      </c>
      <c r="FH115" s="92">
        <v>1.3357545500000001</v>
      </c>
      <c r="FI115" s="92">
        <v>1.93699198E-2</v>
      </c>
      <c r="FJ115" s="92">
        <v>1.05333015E-5</v>
      </c>
      <c r="FK115" s="92">
        <v>0</v>
      </c>
      <c r="FL115" s="92">
        <v>0</v>
      </c>
      <c r="FM115" s="92">
        <v>0</v>
      </c>
      <c r="FN115" s="92">
        <v>51.398437700000002</v>
      </c>
      <c r="FO115" s="92">
        <v>0</v>
      </c>
      <c r="FP115" s="92">
        <v>0</v>
      </c>
      <c r="FQ115" s="92">
        <v>1.96075762E-4</v>
      </c>
      <c r="FR115" s="92">
        <v>0</v>
      </c>
      <c r="FS115" s="92">
        <v>0</v>
      </c>
      <c r="FT115" s="92">
        <v>0</v>
      </c>
      <c r="FU115" s="92">
        <v>0</v>
      </c>
      <c r="FV115" s="92">
        <v>0</v>
      </c>
      <c r="FW115" s="92">
        <v>0</v>
      </c>
      <c r="FX115" s="92">
        <v>0</v>
      </c>
      <c r="FY115" s="92">
        <v>0</v>
      </c>
      <c r="FZ115" s="92">
        <v>0</v>
      </c>
      <c r="GA115" s="92">
        <v>0</v>
      </c>
      <c r="GB115" s="92">
        <v>0</v>
      </c>
      <c r="GC115" s="92">
        <v>0</v>
      </c>
      <c r="GD115" s="92">
        <v>0</v>
      </c>
      <c r="GE115" s="92">
        <v>0</v>
      </c>
      <c r="GF115" s="92">
        <v>0</v>
      </c>
      <c r="GG115" s="92">
        <v>0</v>
      </c>
      <c r="GH115" s="92">
        <v>0</v>
      </c>
      <c r="GI115" s="92">
        <v>0</v>
      </c>
      <c r="GJ115" s="92">
        <v>0.87683968099999998</v>
      </c>
      <c r="GK115" s="92">
        <v>5.0005941999999998E-2</v>
      </c>
      <c r="GL115" s="92">
        <v>3.69430646E-3</v>
      </c>
      <c r="GM115" s="92">
        <v>2.9356986100000002E-3</v>
      </c>
      <c r="GN115" s="92">
        <v>1.2317616500000001E-3</v>
      </c>
      <c r="GO115" s="92">
        <v>4.18248493E-3</v>
      </c>
      <c r="GP115" s="92">
        <v>4.9919981700000003E-3</v>
      </c>
      <c r="GQ115" s="92">
        <v>8.2397543300000002E-4</v>
      </c>
      <c r="GR115" s="92">
        <v>0</v>
      </c>
      <c r="GS115" s="92">
        <v>2.8200791799999998E-3</v>
      </c>
      <c r="GT115" s="92">
        <v>7.1168665399999999E-5</v>
      </c>
      <c r="GU115" s="92">
        <v>2.9860978499999999E-5</v>
      </c>
      <c r="GV115" s="92">
        <v>9.7196822799999999E-4</v>
      </c>
      <c r="GW115" s="92">
        <v>1.1844774100000001E-4</v>
      </c>
      <c r="GX115" s="92">
        <v>3.0382989999999999E-2</v>
      </c>
      <c r="GY115" s="92">
        <v>1.63393196E-3</v>
      </c>
      <c r="GZ115" s="92">
        <v>9.1898078900000001E-4</v>
      </c>
      <c r="HA115" s="92">
        <v>8.2413641600000002E-4</v>
      </c>
      <c r="HB115" s="92">
        <v>0</v>
      </c>
      <c r="HC115" s="92">
        <v>1.4007554099999999E-3</v>
      </c>
      <c r="HD115" s="92">
        <v>1.9115459400000001E-3</v>
      </c>
      <c r="HE115" s="92">
        <v>4.2793325E-4</v>
      </c>
      <c r="HF115" s="92">
        <v>1.06497129E-3</v>
      </c>
      <c r="HG115" s="92">
        <v>4.9076913399999998E-7</v>
      </c>
      <c r="HH115" s="92">
        <v>0</v>
      </c>
      <c r="HI115" s="92">
        <v>6.17587368E-3</v>
      </c>
      <c r="HJ115" s="92">
        <v>4.6290395400000002E-3</v>
      </c>
      <c r="HK115" s="92">
        <v>5.9909024500000004E-4</v>
      </c>
      <c r="HL115" s="92">
        <v>0</v>
      </c>
      <c r="HM115" s="92">
        <v>0</v>
      </c>
      <c r="HN115" s="92">
        <v>0</v>
      </c>
      <c r="HO115" s="92">
        <v>0</v>
      </c>
      <c r="HP115" s="92">
        <v>0</v>
      </c>
      <c r="HQ115" s="92">
        <v>0</v>
      </c>
      <c r="HR115" s="92">
        <v>3.3243045500000001E-5</v>
      </c>
      <c r="HS115" s="92">
        <v>4.8206096499999997E-7</v>
      </c>
      <c r="HT115" s="92">
        <v>2.6214323600000002E-10</v>
      </c>
      <c r="HU115" s="92">
        <v>0</v>
      </c>
      <c r="HV115" s="92">
        <v>0</v>
      </c>
      <c r="HW115" s="92">
        <v>0</v>
      </c>
      <c r="HX115" s="92">
        <v>1.2791576099999999E-3</v>
      </c>
      <c r="HY115" s="92">
        <v>0</v>
      </c>
      <c r="HZ115" s="92">
        <v>0</v>
      </c>
      <c r="IA115" s="92">
        <v>4.8797554100000001E-9</v>
      </c>
      <c r="IB115" s="92">
        <v>0</v>
      </c>
      <c r="IC115" s="92">
        <v>0</v>
      </c>
      <c r="ID115" s="92">
        <v>0</v>
      </c>
      <c r="IE115" s="92">
        <v>0</v>
      </c>
      <c r="IF115" s="92">
        <v>0</v>
      </c>
      <c r="IG115" s="92">
        <v>0</v>
      </c>
      <c r="IH115" s="92">
        <v>0</v>
      </c>
      <c r="II115" s="92">
        <v>0</v>
      </c>
      <c r="IJ115" s="92">
        <v>0</v>
      </c>
      <c r="IK115" s="92">
        <v>0</v>
      </c>
      <c r="IL115" s="92">
        <v>0</v>
      </c>
      <c r="IM115" s="92">
        <v>0</v>
      </c>
      <c r="IN115" s="92">
        <v>0</v>
      </c>
      <c r="IO115" s="92">
        <v>0</v>
      </c>
      <c r="IP115" s="92">
        <v>0</v>
      </c>
      <c r="IQ115" s="92">
        <v>0</v>
      </c>
      <c r="IR115" s="92">
        <v>0</v>
      </c>
      <c r="IS115" s="92">
        <v>0</v>
      </c>
      <c r="IT115" s="92">
        <v>2019.86085</v>
      </c>
      <c r="IU115" s="92">
        <v>40181.473400000003</v>
      </c>
      <c r="IV115" s="92">
        <v>676.72455500000001</v>
      </c>
      <c r="IW115" s="92">
        <v>32.497113800000001</v>
      </c>
      <c r="IX115" s="92">
        <v>1</v>
      </c>
      <c r="IY115" s="92">
        <v>6.9062537799999999E-6</v>
      </c>
      <c r="IZ115" s="92">
        <v>0.99999309400000003</v>
      </c>
      <c r="JA115" s="92">
        <v>0</v>
      </c>
      <c r="JB115" s="92">
        <v>-69840.695900000006</v>
      </c>
      <c r="JC115" s="92">
        <v>-3510.7843400000002</v>
      </c>
      <c r="JD115" s="92">
        <v>-141.068488</v>
      </c>
      <c r="JE115" s="92">
        <v>-41.373467400000003</v>
      </c>
      <c r="JF115" s="92">
        <v>-2.0797805600000001</v>
      </c>
      <c r="JG115" s="92">
        <v>4.9746011600000001E-2</v>
      </c>
      <c r="JH115" s="92">
        <v>0.98960680400000001</v>
      </c>
      <c r="JI115" s="92">
        <v>19.893188800000001</v>
      </c>
      <c r="JJ115" s="92">
        <v>0</v>
      </c>
      <c r="JK115" s="92">
        <v>0</v>
      </c>
      <c r="JL115" s="92">
        <v>0</v>
      </c>
      <c r="JM115" s="92">
        <v>0</v>
      </c>
      <c r="JN115" s="92">
        <v>0</v>
      </c>
      <c r="JO115" s="92">
        <v>0</v>
      </c>
      <c r="JP115" s="92">
        <v>0</v>
      </c>
      <c r="JQ115" s="92">
        <v>0</v>
      </c>
      <c r="JR115" s="92">
        <v>0</v>
      </c>
      <c r="JS115" s="92">
        <v>0</v>
      </c>
      <c r="JT115" s="92">
        <v>0</v>
      </c>
      <c r="JU115" s="92">
        <v>0</v>
      </c>
      <c r="JV115" s="92">
        <v>0</v>
      </c>
      <c r="JW115" s="92">
        <v>0</v>
      </c>
      <c r="JX115" s="92">
        <v>0</v>
      </c>
      <c r="JY115" s="92">
        <v>0</v>
      </c>
      <c r="JZ115" s="92">
        <v>0</v>
      </c>
      <c r="KA115" s="92">
        <v>0</v>
      </c>
      <c r="KB115" s="92">
        <v>0</v>
      </c>
      <c r="KC115" s="92">
        <v>0</v>
      </c>
      <c r="KD115" s="92">
        <v>0</v>
      </c>
      <c r="KE115" s="92">
        <v>0</v>
      </c>
      <c r="KF115" s="92">
        <v>0</v>
      </c>
      <c r="KG115" s="92">
        <v>0</v>
      </c>
      <c r="KH115" s="92">
        <v>0</v>
      </c>
      <c r="KI115" s="92">
        <v>0</v>
      </c>
      <c r="KJ115" s="92">
        <v>0</v>
      </c>
      <c r="KK115" s="92">
        <v>0</v>
      </c>
      <c r="KL115" s="92">
        <v>0</v>
      </c>
      <c r="KM115" s="92">
        <v>0</v>
      </c>
      <c r="KN115" s="92">
        <v>0</v>
      </c>
      <c r="KO115" s="92">
        <v>0</v>
      </c>
      <c r="KP115" s="92">
        <v>0</v>
      </c>
      <c r="KQ115" s="92">
        <v>0</v>
      </c>
      <c r="KR115" s="92">
        <v>0</v>
      </c>
      <c r="KS115" s="92">
        <v>0</v>
      </c>
      <c r="KT115" s="92">
        <v>0</v>
      </c>
      <c r="KU115" s="92">
        <v>0</v>
      </c>
      <c r="KV115" s="92">
        <v>0</v>
      </c>
      <c r="KW115" s="92">
        <v>0</v>
      </c>
      <c r="KX115" s="92">
        <v>0</v>
      </c>
      <c r="KY115" s="92">
        <v>0</v>
      </c>
      <c r="KZ115" s="92">
        <v>0</v>
      </c>
      <c r="LA115" s="92">
        <v>0</v>
      </c>
      <c r="LB115" s="92">
        <v>0</v>
      </c>
      <c r="LC115" s="92">
        <v>0.77378999100000001</v>
      </c>
      <c r="LD115" s="92">
        <v>1.9106458600000001E-2</v>
      </c>
      <c r="LE115" s="92">
        <v>8.0166959299999997E-3</v>
      </c>
      <c r="LF115" s="92">
        <v>0.32024643000000003</v>
      </c>
      <c r="LG115" s="92">
        <v>3.9026446700000002E-2</v>
      </c>
      <c r="LH115" s="92">
        <v>8.1992866699999993</v>
      </c>
      <c r="LI115" s="92">
        <v>0</v>
      </c>
      <c r="LJ115" s="92">
        <v>13.414419499999999</v>
      </c>
      <c r="LK115" s="92">
        <v>7.3253176099999999</v>
      </c>
      <c r="LL115" s="92">
        <v>2.1686037599999999</v>
      </c>
      <c r="LM115" s="92">
        <v>0.24095597299999999</v>
      </c>
      <c r="LN115" s="92">
        <v>6.14992597</v>
      </c>
      <c r="LO115" s="92">
        <v>0.452562627</v>
      </c>
      <c r="LP115" s="92">
        <v>0</v>
      </c>
      <c r="LQ115" s="92">
        <v>0.31188310200000002</v>
      </c>
      <c r="LR115" s="92">
        <v>0</v>
      </c>
      <c r="LS115" s="92">
        <v>0</v>
      </c>
      <c r="LT115" s="92">
        <v>0</v>
      </c>
      <c r="LU115" s="92">
        <v>0</v>
      </c>
      <c r="LV115" s="92">
        <v>0</v>
      </c>
      <c r="LW115" s="92">
        <v>0</v>
      </c>
      <c r="LX115" s="92">
        <v>0</v>
      </c>
      <c r="LY115" s="92">
        <v>0</v>
      </c>
      <c r="LZ115" s="92">
        <v>0</v>
      </c>
      <c r="MA115" s="92">
        <v>0</v>
      </c>
      <c r="MB115" s="92">
        <v>0</v>
      </c>
      <c r="MC115" s="92">
        <v>0</v>
      </c>
      <c r="MD115" s="92">
        <v>0</v>
      </c>
      <c r="ME115" s="92">
        <v>0</v>
      </c>
      <c r="MF115" s="92">
        <v>0</v>
      </c>
      <c r="MG115" s="92">
        <v>0</v>
      </c>
      <c r="MH115" s="92">
        <v>0</v>
      </c>
      <c r="MI115" s="92">
        <v>0</v>
      </c>
      <c r="MJ115" s="92">
        <v>0</v>
      </c>
      <c r="MK115" s="92">
        <v>0</v>
      </c>
      <c r="ML115" s="92">
        <v>0</v>
      </c>
      <c r="MM115" s="92">
        <v>0</v>
      </c>
      <c r="MN115" s="92">
        <v>0</v>
      </c>
      <c r="MO115" s="92">
        <v>0</v>
      </c>
      <c r="MP115" s="92">
        <v>0</v>
      </c>
      <c r="MQ115" s="92">
        <v>0</v>
      </c>
      <c r="MR115" s="92">
        <v>0</v>
      </c>
      <c r="MS115" s="92">
        <v>0</v>
      </c>
      <c r="MT115" s="92">
        <v>0</v>
      </c>
      <c r="MU115" s="92">
        <v>0</v>
      </c>
      <c r="MV115" s="92">
        <v>0</v>
      </c>
      <c r="MW115" s="92">
        <v>0</v>
      </c>
      <c r="MX115" s="92">
        <v>0</v>
      </c>
      <c r="MY115" s="92">
        <v>0</v>
      </c>
      <c r="MZ115" s="92">
        <v>0</v>
      </c>
      <c r="NA115" s="92">
        <v>0</v>
      </c>
      <c r="NB115" s="92">
        <v>0</v>
      </c>
      <c r="NC115" s="92">
        <v>0</v>
      </c>
      <c r="ND115" s="92">
        <v>0</v>
      </c>
      <c r="NE115" s="92">
        <v>0</v>
      </c>
      <c r="NF115" s="92">
        <v>0</v>
      </c>
      <c r="NG115" s="92">
        <v>0</v>
      </c>
      <c r="NH115" s="92">
        <v>0</v>
      </c>
      <c r="NI115" s="92">
        <v>0</v>
      </c>
      <c r="NJ115" s="92">
        <v>0</v>
      </c>
      <c r="NK115" s="92">
        <v>0</v>
      </c>
      <c r="NL115" s="92">
        <v>0</v>
      </c>
      <c r="NM115" s="92">
        <v>1.96278116E-2</v>
      </c>
      <c r="NN115" s="92">
        <v>4.8465084199999999E-4</v>
      </c>
      <c r="NO115" s="92">
        <v>2.0335000399999999E-4</v>
      </c>
      <c r="NP115" s="92">
        <v>8.1233108299999992E-3</v>
      </c>
      <c r="NQ115" s="92">
        <v>9.8993752000000007E-4</v>
      </c>
      <c r="NR115" s="92">
        <v>0.20798156600000001</v>
      </c>
      <c r="NS115" s="92">
        <v>0</v>
      </c>
      <c r="NT115" s="92">
        <v>0.34026764700000001</v>
      </c>
      <c r="NU115" s="92">
        <v>0.18581263100000001</v>
      </c>
      <c r="NV115" s="92">
        <v>5.5008395799999998E-2</v>
      </c>
      <c r="NW115" s="92">
        <v>6.1120439799999997E-3</v>
      </c>
      <c r="NX115" s="92">
        <v>0.15599786800000001</v>
      </c>
      <c r="NY115" s="92">
        <v>1.14796186E-2</v>
      </c>
      <c r="NZ115" s="92">
        <v>0</v>
      </c>
      <c r="OA115" s="92">
        <v>7.9111682200000005E-3</v>
      </c>
      <c r="OB115" s="92">
        <v>0</v>
      </c>
      <c r="OC115" s="92">
        <v>0</v>
      </c>
      <c r="OD115" s="92">
        <v>0</v>
      </c>
      <c r="OE115" s="92">
        <v>0</v>
      </c>
      <c r="OF115" s="92">
        <v>0</v>
      </c>
      <c r="OG115" s="92">
        <v>0</v>
      </c>
      <c r="OH115" s="92">
        <v>0</v>
      </c>
      <c r="OI115" s="92">
        <v>0</v>
      </c>
      <c r="OJ115" s="92">
        <v>0</v>
      </c>
      <c r="OK115" s="92">
        <v>0</v>
      </c>
      <c r="OL115" s="92">
        <v>0</v>
      </c>
      <c r="OM115" s="92">
        <v>0</v>
      </c>
      <c r="ON115" s="92">
        <v>0</v>
      </c>
      <c r="OO115" s="92">
        <v>0</v>
      </c>
      <c r="OP115" s="92">
        <v>0</v>
      </c>
      <c r="OQ115" s="92">
        <v>0</v>
      </c>
      <c r="OR115" s="92">
        <v>0</v>
      </c>
      <c r="OS115" s="92">
        <v>0</v>
      </c>
      <c r="OT115" s="92">
        <v>0</v>
      </c>
      <c r="OU115" s="92">
        <v>0</v>
      </c>
      <c r="OV115" s="92">
        <v>0</v>
      </c>
      <c r="OW115" s="92">
        <v>0</v>
      </c>
      <c r="OX115" s="92">
        <v>0</v>
      </c>
      <c r="OY115" s="92">
        <v>0</v>
      </c>
      <c r="OZ115" s="92">
        <v>0</v>
      </c>
      <c r="PA115" s="92">
        <v>0</v>
      </c>
      <c r="PB115" s="92">
        <v>0</v>
      </c>
      <c r="PC115" s="92">
        <v>0</v>
      </c>
      <c r="PD115" s="92">
        <v>0</v>
      </c>
      <c r="PE115" s="92">
        <v>0</v>
      </c>
      <c r="PF115" s="92">
        <v>0</v>
      </c>
      <c r="PG115" s="92">
        <v>0</v>
      </c>
      <c r="PH115" s="92">
        <v>0</v>
      </c>
      <c r="PI115" s="92">
        <v>0</v>
      </c>
      <c r="PJ115" s="92">
        <v>0</v>
      </c>
      <c r="PK115" s="92">
        <v>0</v>
      </c>
      <c r="PL115" s="92">
        <v>0</v>
      </c>
      <c r="PM115" s="92">
        <v>0</v>
      </c>
      <c r="PN115" s="92">
        <v>0</v>
      </c>
      <c r="PO115" s="92">
        <v>0</v>
      </c>
      <c r="PP115" s="92">
        <v>0</v>
      </c>
      <c r="PQ115" s="92">
        <v>0</v>
      </c>
      <c r="PR115" s="92">
        <v>0</v>
      </c>
      <c r="PS115" s="92">
        <v>0</v>
      </c>
      <c r="PT115" s="92">
        <v>0</v>
      </c>
      <c r="PU115" s="92">
        <v>0</v>
      </c>
      <c r="PV115" s="92">
        <v>0</v>
      </c>
      <c r="PW115" s="92">
        <v>125.46416600000001</v>
      </c>
      <c r="PX115" s="92">
        <v>3.0979670600000002</v>
      </c>
      <c r="PY115" s="92">
        <v>1.2998463200000001</v>
      </c>
      <c r="PZ115" s="92">
        <v>42.309997600000003</v>
      </c>
      <c r="QA115" s="92">
        <v>5.1560570600000002</v>
      </c>
      <c r="QB115" s="92">
        <v>1247.51917</v>
      </c>
      <c r="QC115" s="92">
        <v>0</v>
      </c>
      <c r="QD115" s="92">
        <v>306.379976</v>
      </c>
      <c r="QE115" s="92">
        <v>410.78476599999999</v>
      </c>
      <c r="QF115" s="92">
        <v>52.080320399999998</v>
      </c>
      <c r="QG115" s="92">
        <v>5.7867022700000001</v>
      </c>
      <c r="QH115" s="92">
        <v>151.450537</v>
      </c>
      <c r="QI115" s="92">
        <v>10.780222800000001</v>
      </c>
      <c r="QJ115" s="92">
        <v>0</v>
      </c>
      <c r="QK115" s="92">
        <v>46.823446799999999</v>
      </c>
      <c r="QL115" s="92">
        <v>0</v>
      </c>
      <c r="QM115" s="92">
        <v>0</v>
      </c>
      <c r="QN115" s="92">
        <v>0</v>
      </c>
      <c r="QO115" s="92">
        <v>0</v>
      </c>
      <c r="QP115" s="92">
        <v>0</v>
      </c>
      <c r="QQ115" s="92">
        <v>0</v>
      </c>
      <c r="QR115" s="92">
        <v>0</v>
      </c>
      <c r="QS115" s="92">
        <v>0</v>
      </c>
      <c r="QT115" s="92">
        <v>0</v>
      </c>
      <c r="QU115" s="92">
        <v>0</v>
      </c>
      <c r="QV115" s="92">
        <v>0</v>
      </c>
      <c r="QW115" s="92">
        <v>0</v>
      </c>
      <c r="QX115" s="92">
        <v>0</v>
      </c>
      <c r="QY115" s="92">
        <v>0</v>
      </c>
      <c r="QZ115" s="92">
        <v>0</v>
      </c>
      <c r="RA115" s="92">
        <v>0</v>
      </c>
      <c r="RB115" s="92">
        <v>0</v>
      </c>
      <c r="RC115" s="92">
        <v>0</v>
      </c>
      <c r="RD115" s="92">
        <v>0</v>
      </c>
      <c r="RE115" s="92">
        <v>0</v>
      </c>
      <c r="RF115" s="92">
        <v>0</v>
      </c>
      <c r="RG115" s="92">
        <v>0</v>
      </c>
      <c r="RH115" s="92">
        <v>0</v>
      </c>
      <c r="RI115" s="92">
        <v>0</v>
      </c>
      <c r="RJ115" s="92">
        <v>0</v>
      </c>
      <c r="RK115" s="92">
        <v>0</v>
      </c>
      <c r="RL115" s="92">
        <v>0</v>
      </c>
      <c r="RM115" s="92">
        <v>0</v>
      </c>
      <c r="RN115" s="92">
        <v>0</v>
      </c>
      <c r="RO115" s="92">
        <v>0</v>
      </c>
      <c r="RP115" s="92">
        <v>0</v>
      </c>
      <c r="RQ115" s="92">
        <v>0</v>
      </c>
      <c r="RR115" s="92">
        <v>0</v>
      </c>
      <c r="RS115" s="92">
        <v>0</v>
      </c>
      <c r="RT115" s="92">
        <v>0</v>
      </c>
      <c r="RU115" s="92">
        <v>0</v>
      </c>
      <c r="RV115" s="92">
        <v>0</v>
      </c>
      <c r="RW115" s="92">
        <v>0</v>
      </c>
      <c r="RX115" s="92">
        <v>0</v>
      </c>
      <c r="RY115" s="92">
        <v>0</v>
      </c>
      <c r="RZ115" s="92">
        <v>0</v>
      </c>
      <c r="SA115" s="92">
        <v>0</v>
      </c>
      <c r="SB115" s="92">
        <v>0</v>
      </c>
      <c r="SC115" s="92">
        <v>0</v>
      </c>
      <c r="SD115" s="92">
        <v>0</v>
      </c>
      <c r="SE115" s="92">
        <v>0</v>
      </c>
      <c r="SF115" s="92">
        <v>0</v>
      </c>
      <c r="SG115" s="92">
        <v>5.2082875299999998E-2</v>
      </c>
      <c r="SH115" s="92">
        <v>1.28603279E-3</v>
      </c>
      <c r="SI115" s="92">
        <v>5.3959417799999995E-4</v>
      </c>
      <c r="SJ115" s="92">
        <v>1.7563790499999999E-2</v>
      </c>
      <c r="SK115" s="92">
        <v>2.1403902400000002E-3</v>
      </c>
      <c r="SL115" s="92">
        <v>0.51787205400000003</v>
      </c>
      <c r="SM115" s="92">
        <v>0</v>
      </c>
      <c r="SN115" s="92">
        <v>0.12718492100000001</v>
      </c>
      <c r="SO115" s="92">
        <v>0.170525596</v>
      </c>
      <c r="SP115" s="92">
        <v>2.1619661700000001E-2</v>
      </c>
      <c r="SQ115" s="92">
        <v>2.40218464E-3</v>
      </c>
      <c r="SR115" s="92">
        <v>6.2870376899999997E-2</v>
      </c>
      <c r="SS115" s="92">
        <v>4.4751024699999998E-3</v>
      </c>
      <c r="ST115" s="92">
        <v>0</v>
      </c>
      <c r="SU115" s="92">
        <v>1.9437420399999999E-2</v>
      </c>
      <c r="SV115" s="92">
        <v>0</v>
      </c>
      <c r="SW115" s="92">
        <v>0</v>
      </c>
      <c r="SX115" s="92">
        <v>0</v>
      </c>
      <c r="SY115" s="92">
        <v>39.423141299999997</v>
      </c>
      <c r="SZ115" s="92">
        <v>2408.93318</v>
      </c>
      <c r="TA115" s="92">
        <v>28.899265799999998</v>
      </c>
      <c r="TB115" s="92">
        <v>32.497113800000001</v>
      </c>
      <c r="TC115" s="92">
        <v>1</v>
      </c>
      <c r="TD115" s="92">
        <v>0</v>
      </c>
      <c r="TE115" s="92">
        <v>0</v>
      </c>
      <c r="TF115" s="92">
        <v>1</v>
      </c>
      <c r="TG115" s="92">
        <v>-70623.887600000002</v>
      </c>
      <c r="TH115" s="92">
        <v>-1155.7877699999999</v>
      </c>
      <c r="TI115" s="92">
        <v>-2.7842155000000002</v>
      </c>
      <c r="TJ115" s="92">
        <v>-102.54248800000001</v>
      </c>
      <c r="TK115" s="92">
        <v>-1.67814825</v>
      </c>
      <c r="TL115" s="92">
        <v>2.2735953199999999E-2</v>
      </c>
      <c r="TM115" s="92">
        <v>1.38927011</v>
      </c>
      <c r="TN115" s="92">
        <v>61.1045467</v>
      </c>
      <c r="TO115" s="92">
        <v>0</v>
      </c>
      <c r="TP115" s="92">
        <v>0.24133431799999999</v>
      </c>
      <c r="TQ115" s="92">
        <v>-167635710.85800001</v>
      </c>
      <c r="TR115" s="92">
        <v>4.9241401944444499E-2</v>
      </c>
      <c r="TS115" s="92">
        <v>1.81807906944445E-7</v>
      </c>
      <c r="TT115" s="92">
        <v>5.9853426111111198E-8</v>
      </c>
      <c r="TU115" s="92">
        <v>4.6757646111111195E-22</v>
      </c>
      <c r="TV115" s="92">
        <v>3.7156191111111099E-22</v>
      </c>
      <c r="TW115" s="92">
        <v>1.55900102777778E-22</v>
      </c>
      <c r="TX115" s="92">
        <v>3.2337899166666699E-18</v>
      </c>
      <c r="TY115" s="92">
        <v>3.8596847777777797E-18</v>
      </c>
      <c r="TZ115" s="92">
        <v>1.39309924722222E-18</v>
      </c>
      <c r="UA115" s="92">
        <v>0</v>
      </c>
      <c r="UB115" s="92">
        <v>3.9658584166666699E-22</v>
      </c>
      <c r="UC115" s="92">
        <v>1.00084016666667E-23</v>
      </c>
      <c r="UD115" s="92">
        <v>4.1993293611111098E-24</v>
      </c>
      <c r="UE115" s="92">
        <v>8.5397510833333396E-19</v>
      </c>
      <c r="UF115" s="92">
        <v>1.04068651111111E-19</v>
      </c>
      <c r="UG115" s="92">
        <v>3.8454771388888901E-21</v>
      </c>
      <c r="UH115" s="92">
        <v>1.05712737777778E-15</v>
      </c>
      <c r="UI115" s="92">
        <v>8.0420978333333403E-14</v>
      </c>
      <c r="UJ115" s="92">
        <v>2.15755239722222E-10</v>
      </c>
      <c r="UK115" s="92">
        <v>0</v>
      </c>
      <c r="UL115" s="92">
        <v>1.2466390249999999E-14</v>
      </c>
      <c r="UM115" s="92">
        <v>7.6087396388888896E-20</v>
      </c>
      <c r="UN115" s="92">
        <v>1.0967458777777799E-16</v>
      </c>
      <c r="UO115" s="92">
        <v>2.0641153999999999E-17</v>
      </c>
      <c r="UP115" s="92">
        <v>2.0780571638888901E-12</v>
      </c>
      <c r="UQ115" s="92">
        <v>0</v>
      </c>
      <c r="UR115" s="92">
        <v>0</v>
      </c>
      <c r="US115" s="92">
        <v>0</v>
      </c>
      <c r="UT115" s="92">
        <v>0</v>
      </c>
      <c r="UU115" s="92">
        <v>0</v>
      </c>
      <c r="UV115" s="92">
        <v>0</v>
      </c>
      <c r="UW115" s="92">
        <v>0</v>
      </c>
      <c r="UX115" s="92">
        <v>0</v>
      </c>
      <c r="UY115" s="92">
        <v>0</v>
      </c>
      <c r="UZ115" s="92">
        <v>0</v>
      </c>
      <c r="VA115" s="92">
        <v>2.2161235999999999E-20</v>
      </c>
      <c r="VB115" s="92">
        <v>3.5225248888888901E-8</v>
      </c>
      <c r="VC115" s="92">
        <v>3.5025661666666703E-11</v>
      </c>
      <c r="VD115" s="92">
        <v>0</v>
      </c>
      <c r="VE115" s="92">
        <v>0</v>
      </c>
      <c r="VF115" s="92">
        <v>0</v>
      </c>
      <c r="VG115" s="92">
        <v>3.5977692222222302E-6</v>
      </c>
      <c r="VH115" s="92">
        <v>0</v>
      </c>
      <c r="VI115" s="92">
        <v>0</v>
      </c>
      <c r="VJ115" s="92">
        <v>2.72460752222222E-14</v>
      </c>
      <c r="VK115" s="92">
        <v>0</v>
      </c>
      <c r="VL115" s="92">
        <v>0</v>
      </c>
      <c r="VM115" s="92">
        <v>0</v>
      </c>
      <c r="VN115" s="92">
        <v>0</v>
      </c>
      <c r="VO115" s="92">
        <v>0</v>
      </c>
      <c r="VP115" s="92">
        <v>0</v>
      </c>
      <c r="VQ115" s="92">
        <v>0</v>
      </c>
      <c r="VR115" s="92">
        <v>0</v>
      </c>
      <c r="VS115" s="92">
        <v>0</v>
      </c>
      <c r="VT115" s="92">
        <v>0</v>
      </c>
      <c r="VU115" s="92">
        <v>0</v>
      </c>
      <c r="VV115" s="92">
        <v>0</v>
      </c>
      <c r="VW115" s="92">
        <v>0</v>
      </c>
      <c r="VX115" s="92">
        <v>0</v>
      </c>
      <c r="VY115" s="92">
        <v>0</v>
      </c>
      <c r="VZ115" s="92">
        <v>0</v>
      </c>
      <c r="WA115" s="92">
        <v>0</v>
      </c>
      <c r="WB115" s="92">
        <v>0</v>
      </c>
      <c r="WC115" s="92">
        <v>2.67172277777778E-2</v>
      </c>
    </row>
    <row r="116" spans="2:601" ht="13.5" customHeight="1">
      <c r="B116" s="851" t="s">
        <v>2803</v>
      </c>
      <c r="C116" s="92">
        <v>0</v>
      </c>
      <c r="D116" s="92">
        <v>450517.04</v>
      </c>
      <c r="E116" s="92">
        <v>-1534.6590699999999</v>
      </c>
      <c r="F116" s="92">
        <v>20999.351999999999</v>
      </c>
      <c r="G116" s="92">
        <v>476.25649800000002</v>
      </c>
      <c r="H116" s="92">
        <v>2.8932522600000001</v>
      </c>
      <c r="I116" s="92">
        <v>6.3512071600000004</v>
      </c>
      <c r="J116" s="92">
        <v>2.66484217</v>
      </c>
      <c r="K116" s="92">
        <v>7.0732655400000004</v>
      </c>
      <c r="L116" s="92">
        <v>1.46578407</v>
      </c>
      <c r="M116" s="92">
        <v>0.96723748899999995</v>
      </c>
      <c r="N116" s="92">
        <v>0</v>
      </c>
      <c r="O116" s="92">
        <v>6.9886061000000002</v>
      </c>
      <c r="P116" s="92">
        <v>0.176367307</v>
      </c>
      <c r="Q116" s="92">
        <v>7.4000268499999994E-2</v>
      </c>
      <c r="R116" s="92">
        <v>2.9561203800000002</v>
      </c>
      <c r="S116" s="92">
        <v>0.360244061</v>
      </c>
      <c r="T116" s="92">
        <v>67.764710699999995</v>
      </c>
      <c r="U116" s="92">
        <v>4.3150782899999998</v>
      </c>
      <c r="V116" s="92">
        <v>2.9280880200000001</v>
      </c>
      <c r="W116" s="92">
        <v>3.4728828699999998</v>
      </c>
      <c r="X116" s="92">
        <v>0</v>
      </c>
      <c r="Y116" s="92">
        <v>18.814202999999999</v>
      </c>
      <c r="Z116" s="92">
        <v>4.9619580599999997</v>
      </c>
      <c r="AA116" s="92">
        <v>1.8933682000000001</v>
      </c>
      <c r="AB116" s="92">
        <v>3.8760370499999999</v>
      </c>
      <c r="AC116" s="92">
        <v>1.1914944800000001E-2</v>
      </c>
      <c r="AD116" s="92">
        <v>0</v>
      </c>
      <c r="AE116" s="92">
        <v>18.779671400000002</v>
      </c>
      <c r="AF116" s="92">
        <v>24.130007899999999</v>
      </c>
      <c r="AG116" s="92">
        <v>0.98873743400000003</v>
      </c>
      <c r="AH116" s="92">
        <v>0</v>
      </c>
      <c r="AI116" s="92">
        <v>0</v>
      </c>
      <c r="AJ116" s="92">
        <v>0</v>
      </c>
      <c r="AK116" s="92">
        <v>0</v>
      </c>
      <c r="AL116" s="92">
        <v>0</v>
      </c>
      <c r="AM116" s="92">
        <v>0</v>
      </c>
      <c r="AN116" s="92">
        <v>4.7288911000000003E-2</v>
      </c>
      <c r="AO116" s="92">
        <v>6.0994106399999996E-3</v>
      </c>
      <c r="AP116" s="92">
        <v>3.7151005799999998E-6</v>
      </c>
      <c r="AQ116" s="92">
        <v>0</v>
      </c>
      <c r="AR116" s="92">
        <v>0</v>
      </c>
      <c r="AS116" s="92">
        <v>0</v>
      </c>
      <c r="AT116" s="92">
        <v>12.459211</v>
      </c>
      <c r="AU116" s="92">
        <v>0</v>
      </c>
      <c r="AV116" s="92">
        <v>0</v>
      </c>
      <c r="AW116" s="92">
        <v>3.2452622800000001E-5</v>
      </c>
      <c r="AX116" s="92">
        <v>0</v>
      </c>
      <c r="AY116" s="92">
        <v>0</v>
      </c>
      <c r="AZ116" s="92">
        <v>0</v>
      </c>
      <c r="BA116" s="92">
        <v>0</v>
      </c>
      <c r="BB116" s="92">
        <v>0</v>
      </c>
      <c r="BC116" s="92">
        <v>0</v>
      </c>
      <c r="BD116" s="92">
        <v>0</v>
      </c>
      <c r="BE116" s="92">
        <v>0</v>
      </c>
      <c r="BF116" s="92">
        <v>0</v>
      </c>
      <c r="BG116" s="92">
        <v>0</v>
      </c>
      <c r="BH116" s="92">
        <v>0</v>
      </c>
      <c r="BI116" s="92">
        <v>0</v>
      </c>
      <c r="BJ116" s="92">
        <v>0</v>
      </c>
      <c r="BK116" s="92">
        <v>0</v>
      </c>
      <c r="BL116" s="92">
        <v>0</v>
      </c>
      <c r="BM116" s="92">
        <v>0</v>
      </c>
      <c r="BN116" s="92">
        <v>0</v>
      </c>
      <c r="BO116" s="92">
        <v>0</v>
      </c>
      <c r="BP116" s="92">
        <v>0.96896106400000004</v>
      </c>
      <c r="BQ116" s="92">
        <v>2.1975630600000001E-2</v>
      </c>
      <c r="BR116" s="92">
        <v>1.33501681E-4</v>
      </c>
      <c r="BS116" s="92">
        <v>2.9306011199999998E-4</v>
      </c>
      <c r="BT116" s="92">
        <v>1.2296228500000001E-4</v>
      </c>
      <c r="BU116" s="92">
        <v>3.2637763799999998E-4</v>
      </c>
      <c r="BV116" s="92">
        <v>6.7634834400000004E-5</v>
      </c>
      <c r="BW116" s="92">
        <v>4.4630685099999997E-5</v>
      </c>
      <c r="BX116" s="92">
        <v>0</v>
      </c>
      <c r="BY116" s="92">
        <v>3.22471246E-4</v>
      </c>
      <c r="BZ116" s="92">
        <v>8.1380155500000006E-6</v>
      </c>
      <c r="CA116" s="92">
        <v>3.4145519800000002E-6</v>
      </c>
      <c r="CB116" s="92">
        <v>1.3640256899999999E-4</v>
      </c>
      <c r="CC116" s="92">
        <v>1.6622535200000001E-5</v>
      </c>
      <c r="CD116" s="92">
        <v>3.1268282099999999E-3</v>
      </c>
      <c r="CE116" s="92">
        <v>1.99108184E-4</v>
      </c>
      <c r="CF116" s="92">
        <v>1.3510908699999999E-4</v>
      </c>
      <c r="CG116" s="92">
        <v>1.60247244E-4</v>
      </c>
      <c r="CH116" s="92">
        <v>0</v>
      </c>
      <c r="CI116" s="92">
        <v>8.6813298500000005E-4</v>
      </c>
      <c r="CJ116" s="92">
        <v>2.2895678699999999E-4</v>
      </c>
      <c r="CK116" s="92">
        <v>8.7364603699999996E-5</v>
      </c>
      <c r="CL116" s="92">
        <v>1.7884975600000001E-4</v>
      </c>
      <c r="CM116" s="92">
        <v>5.49784469E-7</v>
      </c>
      <c r="CN116" s="92">
        <v>0</v>
      </c>
      <c r="CO116" s="92">
        <v>8.6653961199999999E-4</v>
      </c>
      <c r="CP116" s="92">
        <v>1.11341712E-3</v>
      </c>
      <c r="CQ116" s="92">
        <v>4.5622744700000001E-5</v>
      </c>
      <c r="CR116" s="92">
        <v>0</v>
      </c>
      <c r="CS116" s="92">
        <v>0</v>
      </c>
      <c r="CT116" s="92">
        <v>0</v>
      </c>
      <c r="CU116" s="92">
        <v>0</v>
      </c>
      <c r="CV116" s="92">
        <v>0</v>
      </c>
      <c r="CW116" s="92">
        <v>0</v>
      </c>
      <c r="CX116" s="92">
        <v>2.1820251200000001E-6</v>
      </c>
      <c r="CY116" s="92">
        <v>2.8144160900000002E-7</v>
      </c>
      <c r="CZ116" s="92">
        <v>1.71423757E-10</v>
      </c>
      <c r="DA116" s="92">
        <v>0</v>
      </c>
      <c r="DB116" s="92">
        <v>0</v>
      </c>
      <c r="DC116" s="92">
        <v>0</v>
      </c>
      <c r="DD116" s="92">
        <v>5.7489823400000005E-4</v>
      </c>
      <c r="DE116" s="92">
        <v>0</v>
      </c>
      <c r="DF116" s="92">
        <v>0</v>
      </c>
      <c r="DG116" s="92">
        <v>1.4974427700000001E-9</v>
      </c>
      <c r="DH116" s="92">
        <v>0</v>
      </c>
      <c r="DI116" s="92">
        <v>0</v>
      </c>
      <c r="DJ116" s="92">
        <v>0</v>
      </c>
      <c r="DK116" s="92">
        <v>0</v>
      </c>
      <c r="DL116" s="92">
        <v>0</v>
      </c>
      <c r="DM116" s="92">
        <v>0</v>
      </c>
      <c r="DN116" s="92">
        <v>0</v>
      </c>
      <c r="DO116" s="92">
        <v>0</v>
      </c>
      <c r="DP116" s="92">
        <v>0</v>
      </c>
      <c r="DQ116" s="92">
        <v>0</v>
      </c>
      <c r="DR116" s="92">
        <v>0</v>
      </c>
      <c r="DS116" s="92">
        <v>0</v>
      </c>
      <c r="DT116" s="92">
        <v>0</v>
      </c>
      <c r="DU116" s="92">
        <v>0</v>
      </c>
      <c r="DV116" s="92">
        <v>0</v>
      </c>
      <c r="DW116" s="92">
        <v>0</v>
      </c>
      <c r="DX116" s="92">
        <v>0</v>
      </c>
      <c r="DY116" s="92">
        <v>0</v>
      </c>
      <c r="DZ116" s="92">
        <v>378309.20600000001</v>
      </c>
      <c r="EA116" s="92">
        <v>21940.679599999999</v>
      </c>
      <c r="EB116" s="92">
        <v>521.24161500000002</v>
      </c>
      <c r="EC116" s="92">
        <v>1144.21875</v>
      </c>
      <c r="ED116" s="92">
        <v>480.09178200000002</v>
      </c>
      <c r="EE116" s="92">
        <v>1061.9192599999999</v>
      </c>
      <c r="EF116" s="92">
        <v>220.060215</v>
      </c>
      <c r="EG116" s="92">
        <v>331.08546999999999</v>
      </c>
      <c r="EH116" s="92">
        <v>0</v>
      </c>
      <c r="EI116" s="92">
        <v>1133.1493700000001</v>
      </c>
      <c r="EJ116" s="92">
        <v>28.596618400000001</v>
      </c>
      <c r="EK116" s="92">
        <v>11.998581100000001</v>
      </c>
      <c r="EL116" s="92">
        <v>390.55115499999999</v>
      </c>
      <c r="EM116" s="92">
        <v>47.594047600000003</v>
      </c>
      <c r="EN116" s="92">
        <v>12208.3331</v>
      </c>
      <c r="EO116" s="92">
        <v>656.53795400000001</v>
      </c>
      <c r="EP116" s="92">
        <v>369.26118100000002</v>
      </c>
      <c r="EQ116" s="92">
        <v>333.693895</v>
      </c>
      <c r="ER116" s="92">
        <v>0</v>
      </c>
      <c r="ES116" s="92">
        <v>1694.7615800000001</v>
      </c>
      <c r="ET116" s="92">
        <v>754.94842200000005</v>
      </c>
      <c r="EU116" s="92">
        <v>174.369214</v>
      </c>
      <c r="EV116" s="92">
        <v>457.71827000000002</v>
      </c>
      <c r="EW116" s="92">
        <v>0.202918182</v>
      </c>
      <c r="EX116" s="92">
        <v>0</v>
      </c>
      <c r="EY116" s="92">
        <v>2481.5570400000001</v>
      </c>
      <c r="EZ116" s="92">
        <v>1860.01629</v>
      </c>
      <c r="FA116" s="92">
        <v>130.569007</v>
      </c>
      <c r="FB116" s="92">
        <v>0</v>
      </c>
      <c r="FC116" s="92">
        <v>0</v>
      </c>
      <c r="FD116" s="92">
        <v>0</v>
      </c>
      <c r="FE116" s="92">
        <v>0</v>
      </c>
      <c r="FF116" s="92">
        <v>0</v>
      </c>
      <c r="FG116" s="92">
        <v>0</v>
      </c>
      <c r="FH116" s="92">
        <v>13.357545500000001</v>
      </c>
      <c r="FI116" s="92">
        <v>0.195173821</v>
      </c>
      <c r="FJ116" s="92">
        <v>1.04072896E-4</v>
      </c>
      <c r="FK116" s="92">
        <v>0</v>
      </c>
      <c r="FL116" s="92">
        <v>0</v>
      </c>
      <c r="FM116" s="92">
        <v>0</v>
      </c>
      <c r="FN116" s="92">
        <v>548.32738600000005</v>
      </c>
      <c r="FO116" s="92">
        <v>0</v>
      </c>
      <c r="FP116" s="92">
        <v>0</v>
      </c>
      <c r="FQ116" s="92">
        <v>2.07907079E-3</v>
      </c>
      <c r="FR116" s="92">
        <v>0</v>
      </c>
      <c r="FS116" s="92">
        <v>0</v>
      </c>
      <c r="FT116" s="92">
        <v>0</v>
      </c>
      <c r="FU116" s="92">
        <v>0</v>
      </c>
      <c r="FV116" s="92">
        <v>0</v>
      </c>
      <c r="FW116" s="92">
        <v>0</v>
      </c>
      <c r="FX116" s="92">
        <v>0</v>
      </c>
      <c r="FY116" s="92">
        <v>0</v>
      </c>
      <c r="FZ116" s="92">
        <v>0</v>
      </c>
      <c r="GA116" s="92">
        <v>0</v>
      </c>
      <c r="GB116" s="92">
        <v>0</v>
      </c>
      <c r="GC116" s="92">
        <v>0</v>
      </c>
      <c r="GD116" s="92">
        <v>0</v>
      </c>
      <c r="GE116" s="92">
        <v>0</v>
      </c>
      <c r="GF116" s="92">
        <v>0</v>
      </c>
      <c r="GG116" s="92">
        <v>0</v>
      </c>
      <c r="GH116" s="92">
        <v>0</v>
      </c>
      <c r="GI116" s="92">
        <v>0</v>
      </c>
      <c r="GJ116" s="92">
        <v>0.88533922099999995</v>
      </c>
      <c r="GK116" s="92">
        <v>5.1346739400000001E-2</v>
      </c>
      <c r="GL116" s="92">
        <v>1.2198372099999999E-3</v>
      </c>
      <c r="GM116" s="92">
        <v>2.6777612500000002E-3</v>
      </c>
      <c r="GN116" s="92">
        <v>1.12353619E-3</v>
      </c>
      <c r="GO116" s="92">
        <v>2.4851596299999999E-3</v>
      </c>
      <c r="GP116" s="92">
        <v>5.1499655900000003E-4</v>
      </c>
      <c r="GQ116" s="92">
        <v>7.74823734E-4</v>
      </c>
      <c r="GR116" s="92">
        <v>0</v>
      </c>
      <c r="GS116" s="92">
        <v>2.6518561000000002E-3</v>
      </c>
      <c r="GT116" s="92">
        <v>6.6923319400000002E-5</v>
      </c>
      <c r="GU116" s="92">
        <v>2.80797144E-5</v>
      </c>
      <c r="GV116" s="92">
        <v>9.1398847699999996E-4</v>
      </c>
      <c r="GW116" s="92">
        <v>1.11382108E-4</v>
      </c>
      <c r="GX116" s="92">
        <v>2.8570587000000001E-2</v>
      </c>
      <c r="GY116" s="92">
        <v>1.53646486E-3</v>
      </c>
      <c r="GZ116" s="92">
        <v>8.6416455200000002E-4</v>
      </c>
      <c r="HA116" s="92">
        <v>7.8092810999999995E-4</v>
      </c>
      <c r="HB116" s="92">
        <v>0</v>
      </c>
      <c r="HC116" s="92">
        <v>3.9661707200000004E-3</v>
      </c>
      <c r="HD116" s="92">
        <v>1.7667702400000001E-3</v>
      </c>
      <c r="HE116" s="92">
        <v>4.0806806100000001E-4</v>
      </c>
      <c r="HF116" s="92">
        <v>1.07117651E-3</v>
      </c>
      <c r="HG116" s="92">
        <v>4.7487986600000002E-7</v>
      </c>
      <c r="HH116" s="92">
        <v>0</v>
      </c>
      <c r="HI116" s="92">
        <v>5.8074710900000003E-3</v>
      </c>
      <c r="HJ116" s="92">
        <v>4.3529085400000004E-3</v>
      </c>
      <c r="HK116" s="92">
        <v>3.0556449899999999E-4</v>
      </c>
      <c r="HL116" s="92">
        <v>0</v>
      </c>
      <c r="HM116" s="92">
        <v>0</v>
      </c>
      <c r="HN116" s="92">
        <v>0</v>
      </c>
      <c r="HO116" s="92">
        <v>0</v>
      </c>
      <c r="HP116" s="92">
        <v>0</v>
      </c>
      <c r="HQ116" s="92">
        <v>0</v>
      </c>
      <c r="HR116" s="92">
        <v>3.1260034700000003E-5</v>
      </c>
      <c r="HS116" s="92">
        <v>4.5675610300000002E-7</v>
      </c>
      <c r="HT116" s="92">
        <v>2.43556897E-10</v>
      </c>
      <c r="HU116" s="92">
        <v>0</v>
      </c>
      <c r="HV116" s="92">
        <v>0</v>
      </c>
      <c r="HW116" s="92">
        <v>0</v>
      </c>
      <c r="HX116" s="92">
        <v>1.2832247599999999E-3</v>
      </c>
      <c r="HY116" s="92">
        <v>0</v>
      </c>
      <c r="HZ116" s="92">
        <v>0</v>
      </c>
      <c r="IA116" s="92">
        <v>4.8655514600000003E-9</v>
      </c>
      <c r="IB116" s="92">
        <v>0</v>
      </c>
      <c r="IC116" s="92">
        <v>0</v>
      </c>
      <c r="ID116" s="92">
        <v>0</v>
      </c>
      <c r="IE116" s="92">
        <v>0</v>
      </c>
      <c r="IF116" s="92">
        <v>0</v>
      </c>
      <c r="IG116" s="92">
        <v>0</v>
      </c>
      <c r="IH116" s="92">
        <v>0</v>
      </c>
      <c r="II116" s="92">
        <v>0</v>
      </c>
      <c r="IJ116" s="92">
        <v>0</v>
      </c>
      <c r="IK116" s="92">
        <v>0</v>
      </c>
      <c r="IL116" s="92">
        <v>0</v>
      </c>
      <c r="IM116" s="92">
        <v>0</v>
      </c>
      <c r="IN116" s="92">
        <v>0</v>
      </c>
      <c r="IO116" s="92">
        <v>0</v>
      </c>
      <c r="IP116" s="92">
        <v>0</v>
      </c>
      <c r="IQ116" s="92">
        <v>0</v>
      </c>
      <c r="IR116" s="92">
        <v>0</v>
      </c>
      <c r="IS116" s="92">
        <v>0</v>
      </c>
      <c r="IT116" s="92">
        <v>21672.028699999999</v>
      </c>
      <c r="IU116" s="92">
        <v>427304.24400000001</v>
      </c>
      <c r="IV116" s="92">
        <v>7167.3569500000003</v>
      </c>
      <c r="IW116" s="92">
        <v>32.3806619</v>
      </c>
      <c r="IX116" s="92">
        <v>6.0149875499999998</v>
      </c>
      <c r="IY116" s="92">
        <v>0</v>
      </c>
      <c r="IZ116" s="92">
        <v>1</v>
      </c>
      <c r="JA116" s="92">
        <v>0</v>
      </c>
      <c r="JB116" s="92">
        <v>-69574.716</v>
      </c>
      <c r="JC116" s="92">
        <v>-3528.6924100000001</v>
      </c>
      <c r="JD116" s="92">
        <v>-1507.8252399999999</v>
      </c>
      <c r="JE116" s="92">
        <v>-41.047818300000003</v>
      </c>
      <c r="JF116" s="92">
        <v>-2.0818644100000001</v>
      </c>
      <c r="JG116" s="92">
        <v>5.0395212799999999E-2</v>
      </c>
      <c r="JH116" s="92">
        <v>0.99363509400000005</v>
      </c>
      <c r="JI116" s="92">
        <v>19.7168548</v>
      </c>
      <c r="JJ116" s="92">
        <v>0</v>
      </c>
      <c r="JK116" s="92">
        <v>0</v>
      </c>
      <c r="JL116" s="92">
        <v>0</v>
      </c>
      <c r="JM116" s="92">
        <v>0</v>
      </c>
      <c r="JN116" s="92">
        <v>0</v>
      </c>
      <c r="JO116" s="92">
        <v>0</v>
      </c>
      <c r="JP116" s="92">
        <v>0</v>
      </c>
      <c r="JQ116" s="92">
        <v>0</v>
      </c>
      <c r="JR116" s="92">
        <v>0</v>
      </c>
      <c r="JS116" s="92">
        <v>0</v>
      </c>
      <c r="JT116" s="92">
        <v>0</v>
      </c>
      <c r="JU116" s="92">
        <v>0</v>
      </c>
      <c r="JV116" s="92">
        <v>0</v>
      </c>
      <c r="JW116" s="92">
        <v>0</v>
      </c>
      <c r="JX116" s="92">
        <v>0</v>
      </c>
      <c r="JY116" s="92">
        <v>0</v>
      </c>
      <c r="JZ116" s="92">
        <v>0</v>
      </c>
      <c r="KA116" s="92">
        <v>0</v>
      </c>
      <c r="KB116" s="92">
        <v>0</v>
      </c>
      <c r="KC116" s="92">
        <v>0</v>
      </c>
      <c r="KD116" s="92">
        <v>0</v>
      </c>
      <c r="KE116" s="92">
        <v>0</v>
      </c>
      <c r="KF116" s="92">
        <v>0</v>
      </c>
      <c r="KG116" s="92">
        <v>0</v>
      </c>
      <c r="KH116" s="92">
        <v>0</v>
      </c>
      <c r="KI116" s="92">
        <v>0</v>
      </c>
      <c r="KJ116" s="92">
        <v>0</v>
      </c>
      <c r="KK116" s="92">
        <v>0</v>
      </c>
      <c r="KL116" s="92">
        <v>0</v>
      </c>
      <c r="KM116" s="92">
        <v>0</v>
      </c>
      <c r="KN116" s="92">
        <v>0</v>
      </c>
      <c r="KO116" s="92">
        <v>0</v>
      </c>
      <c r="KP116" s="92">
        <v>0</v>
      </c>
      <c r="KQ116" s="92">
        <v>0</v>
      </c>
      <c r="KR116" s="92">
        <v>0</v>
      </c>
      <c r="KS116" s="92">
        <v>0</v>
      </c>
      <c r="KT116" s="92">
        <v>0</v>
      </c>
      <c r="KU116" s="92">
        <v>0</v>
      </c>
      <c r="KV116" s="92">
        <v>0</v>
      </c>
      <c r="KW116" s="92">
        <v>0</v>
      </c>
      <c r="KX116" s="92">
        <v>0</v>
      </c>
      <c r="KY116" s="92">
        <v>0</v>
      </c>
      <c r="KZ116" s="92">
        <v>0</v>
      </c>
      <c r="LA116" s="92">
        <v>0</v>
      </c>
      <c r="LB116" s="92">
        <v>0</v>
      </c>
      <c r="LC116" s="92">
        <v>7.7378999100000003</v>
      </c>
      <c r="LD116" s="92">
        <v>0.19106458600000001</v>
      </c>
      <c r="LE116" s="92">
        <v>8.0166959300000007E-2</v>
      </c>
      <c r="LF116" s="92">
        <v>3.2024642999999999</v>
      </c>
      <c r="LG116" s="92">
        <v>0.390264467</v>
      </c>
      <c r="LH116" s="92">
        <v>81.992866699999993</v>
      </c>
      <c r="LI116" s="92">
        <v>0</v>
      </c>
      <c r="LJ116" s="92">
        <v>125.474424</v>
      </c>
      <c r="LK116" s="92">
        <v>73.253176100000005</v>
      </c>
      <c r="LL116" s="92">
        <v>21.686037599999999</v>
      </c>
      <c r="LM116" s="92">
        <v>2.4095597299999998</v>
      </c>
      <c r="LN116" s="92">
        <v>33.946670500000003</v>
      </c>
      <c r="LO116" s="92">
        <v>4.5256262700000001</v>
      </c>
      <c r="LP116" s="92">
        <v>0</v>
      </c>
      <c r="LQ116" s="92">
        <v>3.11883102</v>
      </c>
      <c r="LR116" s="92">
        <v>0</v>
      </c>
      <c r="LS116" s="92">
        <v>0</v>
      </c>
      <c r="LT116" s="92">
        <v>0</v>
      </c>
      <c r="LU116" s="92">
        <v>0</v>
      </c>
      <c r="LV116" s="92">
        <v>0</v>
      </c>
      <c r="LW116" s="92">
        <v>0</v>
      </c>
      <c r="LX116" s="92">
        <v>0</v>
      </c>
      <c r="LY116" s="92">
        <v>0</v>
      </c>
      <c r="LZ116" s="92">
        <v>0</v>
      </c>
      <c r="MA116" s="92">
        <v>0</v>
      </c>
      <c r="MB116" s="92">
        <v>0</v>
      </c>
      <c r="MC116" s="92">
        <v>0</v>
      </c>
      <c r="MD116" s="92">
        <v>0</v>
      </c>
      <c r="ME116" s="92">
        <v>0</v>
      </c>
      <c r="MF116" s="92">
        <v>0</v>
      </c>
      <c r="MG116" s="92">
        <v>0</v>
      </c>
      <c r="MH116" s="92">
        <v>0</v>
      </c>
      <c r="MI116" s="92">
        <v>0</v>
      </c>
      <c r="MJ116" s="92">
        <v>0</v>
      </c>
      <c r="MK116" s="92">
        <v>0</v>
      </c>
      <c r="ML116" s="92">
        <v>0</v>
      </c>
      <c r="MM116" s="92">
        <v>0</v>
      </c>
      <c r="MN116" s="92">
        <v>0</v>
      </c>
      <c r="MO116" s="92">
        <v>0</v>
      </c>
      <c r="MP116" s="92">
        <v>0</v>
      </c>
      <c r="MQ116" s="92">
        <v>0</v>
      </c>
      <c r="MR116" s="92">
        <v>0</v>
      </c>
      <c r="MS116" s="92">
        <v>0</v>
      </c>
      <c r="MT116" s="92">
        <v>0</v>
      </c>
      <c r="MU116" s="92">
        <v>0</v>
      </c>
      <c r="MV116" s="92">
        <v>0</v>
      </c>
      <c r="MW116" s="92">
        <v>0</v>
      </c>
      <c r="MX116" s="92">
        <v>0</v>
      </c>
      <c r="MY116" s="92">
        <v>0</v>
      </c>
      <c r="MZ116" s="92">
        <v>0</v>
      </c>
      <c r="NA116" s="92">
        <v>0</v>
      </c>
      <c r="NB116" s="92">
        <v>0</v>
      </c>
      <c r="NC116" s="92">
        <v>0</v>
      </c>
      <c r="ND116" s="92">
        <v>0</v>
      </c>
      <c r="NE116" s="92">
        <v>0</v>
      </c>
      <c r="NF116" s="92">
        <v>0</v>
      </c>
      <c r="NG116" s="92">
        <v>0</v>
      </c>
      <c r="NH116" s="92">
        <v>0</v>
      </c>
      <c r="NI116" s="92">
        <v>0</v>
      </c>
      <c r="NJ116" s="92">
        <v>0</v>
      </c>
      <c r="NK116" s="92">
        <v>0</v>
      </c>
      <c r="NL116" s="92">
        <v>0</v>
      </c>
      <c r="NM116" s="92">
        <v>2.1613699E-2</v>
      </c>
      <c r="NN116" s="92">
        <v>5.3368646699999999E-4</v>
      </c>
      <c r="NO116" s="92">
        <v>2.23924392E-4</v>
      </c>
      <c r="NP116" s="92">
        <v>8.9452048200000002E-3</v>
      </c>
      <c r="NQ116" s="92">
        <v>1.09009665E-3</v>
      </c>
      <c r="NR116" s="92">
        <v>0.22902456299999999</v>
      </c>
      <c r="NS116" s="92">
        <v>0</v>
      </c>
      <c r="NT116" s="92">
        <v>0.35047835700000002</v>
      </c>
      <c r="NU116" s="92">
        <v>0.20461263599999999</v>
      </c>
      <c r="NV116" s="92">
        <v>6.0573992299999997E-2</v>
      </c>
      <c r="NW116" s="92">
        <v>6.7304435900000003E-3</v>
      </c>
      <c r="NX116" s="92">
        <v>9.4820704300000003E-2</v>
      </c>
      <c r="NY116" s="92">
        <v>1.26410945E-2</v>
      </c>
      <c r="NZ116" s="92">
        <v>0</v>
      </c>
      <c r="OA116" s="92">
        <v>8.7115982099999992E-3</v>
      </c>
      <c r="OB116" s="92">
        <v>0</v>
      </c>
      <c r="OC116" s="92">
        <v>0</v>
      </c>
      <c r="OD116" s="92">
        <v>0</v>
      </c>
      <c r="OE116" s="92">
        <v>0</v>
      </c>
      <c r="OF116" s="92">
        <v>0</v>
      </c>
      <c r="OG116" s="92">
        <v>0</v>
      </c>
      <c r="OH116" s="92">
        <v>0</v>
      </c>
      <c r="OI116" s="92">
        <v>0</v>
      </c>
      <c r="OJ116" s="92">
        <v>0</v>
      </c>
      <c r="OK116" s="92">
        <v>0</v>
      </c>
      <c r="OL116" s="92">
        <v>0</v>
      </c>
      <c r="OM116" s="92">
        <v>0</v>
      </c>
      <c r="ON116" s="92">
        <v>0</v>
      </c>
      <c r="OO116" s="92">
        <v>0</v>
      </c>
      <c r="OP116" s="92">
        <v>0</v>
      </c>
      <c r="OQ116" s="92">
        <v>0</v>
      </c>
      <c r="OR116" s="92">
        <v>0</v>
      </c>
      <c r="OS116" s="92">
        <v>0</v>
      </c>
      <c r="OT116" s="92">
        <v>0</v>
      </c>
      <c r="OU116" s="92">
        <v>0</v>
      </c>
      <c r="OV116" s="92">
        <v>0</v>
      </c>
      <c r="OW116" s="92">
        <v>0</v>
      </c>
      <c r="OX116" s="92">
        <v>0</v>
      </c>
      <c r="OY116" s="92">
        <v>0</v>
      </c>
      <c r="OZ116" s="92">
        <v>0</v>
      </c>
      <c r="PA116" s="92">
        <v>0</v>
      </c>
      <c r="PB116" s="92">
        <v>0</v>
      </c>
      <c r="PC116" s="92">
        <v>0</v>
      </c>
      <c r="PD116" s="92">
        <v>0</v>
      </c>
      <c r="PE116" s="92">
        <v>0</v>
      </c>
      <c r="PF116" s="92">
        <v>0</v>
      </c>
      <c r="PG116" s="92">
        <v>0</v>
      </c>
      <c r="PH116" s="92">
        <v>0</v>
      </c>
      <c r="PI116" s="92">
        <v>0</v>
      </c>
      <c r="PJ116" s="92">
        <v>0</v>
      </c>
      <c r="PK116" s="92">
        <v>0</v>
      </c>
      <c r="PL116" s="92">
        <v>0</v>
      </c>
      <c r="PM116" s="92">
        <v>0</v>
      </c>
      <c r="PN116" s="92">
        <v>0</v>
      </c>
      <c r="PO116" s="92">
        <v>0</v>
      </c>
      <c r="PP116" s="92">
        <v>0</v>
      </c>
      <c r="PQ116" s="92">
        <v>0</v>
      </c>
      <c r="PR116" s="92">
        <v>0</v>
      </c>
      <c r="PS116" s="92">
        <v>0</v>
      </c>
      <c r="PT116" s="92">
        <v>0</v>
      </c>
      <c r="PU116" s="92">
        <v>0</v>
      </c>
      <c r="PV116" s="92">
        <v>0</v>
      </c>
      <c r="PW116" s="92">
        <v>1254.64166</v>
      </c>
      <c r="PX116" s="92">
        <v>30.979670599999999</v>
      </c>
      <c r="PY116" s="92">
        <v>12.9984632</v>
      </c>
      <c r="PZ116" s="92">
        <v>423.09997600000003</v>
      </c>
      <c r="QA116" s="92">
        <v>51.560570599999998</v>
      </c>
      <c r="QB116" s="92">
        <v>12475.191699999999</v>
      </c>
      <c r="QC116" s="92">
        <v>0</v>
      </c>
      <c r="QD116" s="92">
        <v>2865.78566</v>
      </c>
      <c r="QE116" s="92">
        <v>4107.8476600000004</v>
      </c>
      <c r="QF116" s="92">
        <v>520.80320400000005</v>
      </c>
      <c r="QG116" s="92">
        <v>57.8670227</v>
      </c>
      <c r="QH116" s="92">
        <v>835.984286</v>
      </c>
      <c r="QI116" s="92">
        <v>107.802228</v>
      </c>
      <c r="QJ116" s="92">
        <v>0</v>
      </c>
      <c r="QK116" s="92">
        <v>468.23446799999999</v>
      </c>
      <c r="QL116" s="92">
        <v>0</v>
      </c>
      <c r="QM116" s="92">
        <v>0</v>
      </c>
      <c r="QN116" s="92">
        <v>0</v>
      </c>
      <c r="QO116" s="92">
        <v>0</v>
      </c>
      <c r="QP116" s="92">
        <v>0</v>
      </c>
      <c r="QQ116" s="92">
        <v>0</v>
      </c>
      <c r="QR116" s="92">
        <v>0</v>
      </c>
      <c r="QS116" s="92">
        <v>0</v>
      </c>
      <c r="QT116" s="92">
        <v>0</v>
      </c>
      <c r="QU116" s="92">
        <v>0</v>
      </c>
      <c r="QV116" s="92">
        <v>0</v>
      </c>
      <c r="QW116" s="92">
        <v>0</v>
      </c>
      <c r="QX116" s="92">
        <v>0</v>
      </c>
      <c r="QY116" s="92">
        <v>0</v>
      </c>
      <c r="QZ116" s="92">
        <v>0</v>
      </c>
      <c r="RA116" s="92">
        <v>0</v>
      </c>
      <c r="RB116" s="92">
        <v>0</v>
      </c>
      <c r="RC116" s="92">
        <v>0</v>
      </c>
      <c r="RD116" s="92">
        <v>0</v>
      </c>
      <c r="RE116" s="92">
        <v>0</v>
      </c>
      <c r="RF116" s="92">
        <v>0</v>
      </c>
      <c r="RG116" s="92">
        <v>0</v>
      </c>
      <c r="RH116" s="92">
        <v>0</v>
      </c>
      <c r="RI116" s="92">
        <v>0</v>
      </c>
      <c r="RJ116" s="92">
        <v>0</v>
      </c>
      <c r="RK116" s="92">
        <v>0</v>
      </c>
      <c r="RL116" s="92">
        <v>0</v>
      </c>
      <c r="RM116" s="92">
        <v>0</v>
      </c>
      <c r="RN116" s="92">
        <v>0</v>
      </c>
      <c r="RO116" s="92">
        <v>0</v>
      </c>
      <c r="RP116" s="92">
        <v>0</v>
      </c>
      <c r="RQ116" s="92">
        <v>0</v>
      </c>
      <c r="RR116" s="92">
        <v>0</v>
      </c>
      <c r="RS116" s="92">
        <v>0</v>
      </c>
      <c r="RT116" s="92">
        <v>0</v>
      </c>
      <c r="RU116" s="92">
        <v>0</v>
      </c>
      <c r="RV116" s="92">
        <v>0</v>
      </c>
      <c r="RW116" s="92">
        <v>0</v>
      </c>
      <c r="RX116" s="92">
        <v>0</v>
      </c>
      <c r="RY116" s="92">
        <v>0</v>
      </c>
      <c r="RZ116" s="92">
        <v>0</v>
      </c>
      <c r="SA116" s="92">
        <v>0</v>
      </c>
      <c r="SB116" s="92">
        <v>0</v>
      </c>
      <c r="SC116" s="92">
        <v>0</v>
      </c>
      <c r="SD116" s="92">
        <v>0</v>
      </c>
      <c r="SE116" s="92">
        <v>0</v>
      </c>
      <c r="SF116" s="92">
        <v>0</v>
      </c>
      <c r="SG116" s="92">
        <v>5.4049569499999998E-2</v>
      </c>
      <c r="SH116" s="92">
        <v>1.3345945000000001E-3</v>
      </c>
      <c r="SI116" s="92">
        <v>5.5996971899999995E-4</v>
      </c>
      <c r="SJ116" s="92">
        <v>1.82270143E-2</v>
      </c>
      <c r="SK116" s="92">
        <v>2.2212132200000001E-3</v>
      </c>
      <c r="SL116" s="92">
        <v>0.53742734800000003</v>
      </c>
      <c r="SM116" s="92">
        <v>0</v>
      </c>
      <c r="SN116" s="92">
        <v>0.123457148</v>
      </c>
      <c r="SO116" s="92">
        <v>0.17696478900000001</v>
      </c>
      <c r="SP116" s="92">
        <v>2.2436038799999999E-2</v>
      </c>
      <c r="SQ116" s="92">
        <v>2.4928932E-3</v>
      </c>
      <c r="SR116" s="92">
        <v>3.6013941000000001E-2</v>
      </c>
      <c r="SS116" s="92">
        <v>4.6440861899999996E-3</v>
      </c>
      <c r="ST116" s="92">
        <v>0</v>
      </c>
      <c r="SU116" s="92">
        <v>2.01713941E-2</v>
      </c>
      <c r="SV116" s="92">
        <v>0</v>
      </c>
      <c r="SW116" s="92">
        <v>0</v>
      </c>
      <c r="SX116" s="92">
        <v>0</v>
      </c>
      <c r="SY116" s="92">
        <v>358.009052</v>
      </c>
      <c r="SZ116" s="92">
        <v>23212.796600000001</v>
      </c>
      <c r="TA116" s="92">
        <v>279.26527499999997</v>
      </c>
      <c r="TB116" s="92">
        <v>32.3806619</v>
      </c>
      <c r="TC116" s="92">
        <v>6.0149875499999998</v>
      </c>
      <c r="TD116" s="92">
        <v>0</v>
      </c>
      <c r="TE116" s="92">
        <v>0</v>
      </c>
      <c r="TF116" s="92">
        <v>1</v>
      </c>
      <c r="TG116" s="92">
        <v>-74952.929300000003</v>
      </c>
      <c r="TH116" s="92">
        <v>-1155.9928600000001</v>
      </c>
      <c r="TI116" s="92">
        <v>-26.833827200000002</v>
      </c>
      <c r="TJ116" s="92">
        <v>-103.47045</v>
      </c>
      <c r="TK116" s="92">
        <v>-1.5958162499999999</v>
      </c>
      <c r="TL116" s="92">
        <v>2.1366127799999999E-2</v>
      </c>
      <c r="TM116" s="92">
        <v>1.3853492599999999</v>
      </c>
      <c r="TN116" s="92">
        <v>64.838574399999999</v>
      </c>
      <c r="TO116" s="92">
        <v>0</v>
      </c>
      <c r="TP116" s="92">
        <v>0.228643086</v>
      </c>
      <c r="TQ116" s="92">
        <v>-1788324677.72</v>
      </c>
      <c r="TR116" s="92">
        <v>0.49398207777777797</v>
      </c>
      <c r="TS116" s="92">
        <v>0</v>
      </c>
      <c r="TT116" s="92">
        <v>0</v>
      </c>
      <c r="TU116" s="92">
        <v>0</v>
      </c>
      <c r="TV116" s="92">
        <v>0</v>
      </c>
      <c r="TW116" s="92">
        <v>0</v>
      </c>
      <c r="TX116" s="92">
        <v>0</v>
      </c>
      <c r="TY116" s="92">
        <v>0</v>
      </c>
      <c r="TZ116" s="92">
        <v>0</v>
      </c>
      <c r="UA116" s="92">
        <v>0</v>
      </c>
      <c r="UB116" s="92">
        <v>0</v>
      </c>
      <c r="UC116" s="92">
        <v>0</v>
      </c>
      <c r="UD116" s="92">
        <v>0</v>
      </c>
      <c r="UE116" s="92">
        <v>0</v>
      </c>
      <c r="UF116" s="92">
        <v>0</v>
      </c>
      <c r="UG116" s="92">
        <v>0</v>
      </c>
      <c r="UH116" s="92">
        <v>0</v>
      </c>
      <c r="UI116" s="92">
        <v>0</v>
      </c>
      <c r="UJ116" s="92">
        <v>0</v>
      </c>
      <c r="UK116" s="92">
        <v>0</v>
      </c>
      <c r="UL116" s="92">
        <v>0</v>
      </c>
      <c r="UM116" s="92">
        <v>0</v>
      </c>
      <c r="UN116" s="92">
        <v>0</v>
      </c>
      <c r="UO116" s="92">
        <v>0</v>
      </c>
      <c r="UP116" s="92">
        <v>0</v>
      </c>
      <c r="UQ116" s="92">
        <v>0</v>
      </c>
      <c r="UR116" s="92">
        <v>0</v>
      </c>
      <c r="US116" s="92">
        <v>0</v>
      </c>
      <c r="UT116" s="92">
        <v>0</v>
      </c>
      <c r="UU116" s="92">
        <v>0</v>
      </c>
      <c r="UV116" s="92">
        <v>0</v>
      </c>
      <c r="UW116" s="92">
        <v>0</v>
      </c>
      <c r="UX116" s="92">
        <v>0</v>
      </c>
      <c r="UY116" s="92">
        <v>0</v>
      </c>
      <c r="UZ116" s="92">
        <v>0</v>
      </c>
      <c r="VA116" s="92">
        <v>0</v>
      </c>
      <c r="VB116" s="92">
        <v>0</v>
      </c>
      <c r="VC116" s="92">
        <v>0</v>
      </c>
      <c r="VD116" s="92">
        <v>0</v>
      </c>
      <c r="VE116" s="92">
        <v>0</v>
      </c>
      <c r="VF116" s="92">
        <v>0</v>
      </c>
      <c r="VG116" s="92">
        <v>0</v>
      </c>
      <c r="VH116" s="92">
        <v>0</v>
      </c>
      <c r="VI116" s="92">
        <v>0</v>
      </c>
      <c r="VJ116" s="92">
        <v>0</v>
      </c>
      <c r="VK116" s="92">
        <v>0</v>
      </c>
      <c r="VL116" s="92">
        <v>0</v>
      </c>
      <c r="VM116" s="92">
        <v>0</v>
      </c>
      <c r="VN116" s="92">
        <v>0</v>
      </c>
      <c r="VO116" s="92">
        <v>0</v>
      </c>
      <c r="VP116" s="92">
        <v>0</v>
      </c>
      <c r="VQ116" s="92">
        <v>0</v>
      </c>
      <c r="VR116" s="92">
        <v>0</v>
      </c>
      <c r="VS116" s="92">
        <v>0</v>
      </c>
      <c r="VT116" s="92">
        <v>0</v>
      </c>
      <c r="VU116" s="92">
        <v>0</v>
      </c>
      <c r="VV116" s="92">
        <v>0</v>
      </c>
      <c r="VW116" s="92">
        <v>0</v>
      </c>
      <c r="VX116" s="92">
        <v>0</v>
      </c>
      <c r="VY116" s="92">
        <v>0</v>
      </c>
      <c r="VZ116" s="92">
        <v>0</v>
      </c>
      <c r="WA116" s="92">
        <v>0</v>
      </c>
      <c r="WB116" s="92">
        <v>0</v>
      </c>
      <c r="WC116" s="92">
        <v>0.257110511111111</v>
      </c>
    </row>
    <row r="117" spans="2:601" ht="13.5" customHeight="1">
      <c r="B117" s="851" t="s">
        <v>2804</v>
      </c>
      <c r="C117" s="92">
        <v>0</v>
      </c>
      <c r="D117" s="92">
        <v>27138.3868</v>
      </c>
      <c r="E117" s="92">
        <v>-101.52463299999999</v>
      </c>
      <c r="F117" s="92">
        <v>1481.14777</v>
      </c>
      <c r="G117" s="92">
        <v>9.2087592600000008</v>
      </c>
      <c r="H117" s="92">
        <v>0</v>
      </c>
      <c r="I117" s="92">
        <v>0</v>
      </c>
      <c r="J117" s="92">
        <v>0</v>
      </c>
      <c r="K117" s="92">
        <v>2.6268898800000001E-10</v>
      </c>
      <c r="L117" s="92">
        <v>9.0802846800000001E-11</v>
      </c>
      <c r="M117" s="92">
        <v>1.6805798900000001E-10</v>
      </c>
      <c r="N117" s="92">
        <v>0</v>
      </c>
      <c r="O117" s="92">
        <v>0</v>
      </c>
      <c r="P117" s="92">
        <v>0</v>
      </c>
      <c r="Q117" s="92">
        <v>0</v>
      </c>
      <c r="R117" s="92">
        <v>1.0411272699999999E-10</v>
      </c>
      <c r="S117" s="92">
        <v>1.26875724E-11</v>
      </c>
      <c r="T117" s="92">
        <v>0</v>
      </c>
      <c r="U117" s="92">
        <v>1.27652486E-7</v>
      </c>
      <c r="V117" s="92">
        <v>9.7525449800000003E-6</v>
      </c>
      <c r="W117" s="92">
        <v>2.79639307E-2</v>
      </c>
      <c r="X117" s="92">
        <v>0</v>
      </c>
      <c r="Y117" s="92">
        <v>4.23130939E-6</v>
      </c>
      <c r="Z117" s="92">
        <v>8.8385383199999992E-12</v>
      </c>
      <c r="AA117" s="92">
        <v>1.3429681299999999E-8</v>
      </c>
      <c r="AB117" s="92">
        <v>2.6284548800000002E-9</v>
      </c>
      <c r="AC117" s="92">
        <v>3.5265472099999998E-4</v>
      </c>
      <c r="AD117" s="92">
        <v>0</v>
      </c>
      <c r="AE117" s="92">
        <v>0</v>
      </c>
      <c r="AF117" s="92">
        <v>0</v>
      </c>
      <c r="AG117" s="92">
        <v>0</v>
      </c>
      <c r="AH117" s="92">
        <v>0</v>
      </c>
      <c r="AI117" s="92">
        <v>0</v>
      </c>
      <c r="AJ117" s="92">
        <v>0</v>
      </c>
      <c r="AK117" s="92">
        <v>0</v>
      </c>
      <c r="AL117" s="92">
        <v>0</v>
      </c>
      <c r="AM117" s="92">
        <v>0</v>
      </c>
      <c r="AN117" s="92">
        <v>2.6189990999999999E-12</v>
      </c>
      <c r="AO117" s="92">
        <v>3.0500250100000002E-4</v>
      </c>
      <c r="AP117" s="92">
        <v>1.85480388E-7</v>
      </c>
      <c r="AQ117" s="92">
        <v>0</v>
      </c>
      <c r="AR117" s="92">
        <v>0</v>
      </c>
      <c r="AS117" s="92">
        <v>0</v>
      </c>
      <c r="AT117" s="92">
        <v>0.63967137100000004</v>
      </c>
      <c r="AU117" s="92">
        <v>0</v>
      </c>
      <c r="AV117" s="92">
        <v>0</v>
      </c>
      <c r="AW117" s="92">
        <v>2.04744994E-6</v>
      </c>
      <c r="AX117" s="92">
        <v>0</v>
      </c>
      <c r="AY117" s="92">
        <v>0</v>
      </c>
      <c r="AZ117" s="92">
        <v>0</v>
      </c>
      <c r="BA117" s="92">
        <v>0</v>
      </c>
      <c r="BB117" s="92">
        <v>0</v>
      </c>
      <c r="BC117" s="92">
        <v>0</v>
      </c>
      <c r="BD117" s="92">
        <v>0</v>
      </c>
      <c r="BE117" s="92">
        <v>0</v>
      </c>
      <c r="BF117" s="92">
        <v>0</v>
      </c>
      <c r="BG117" s="92">
        <v>0</v>
      </c>
      <c r="BH117" s="92">
        <v>0</v>
      </c>
      <c r="BI117" s="92">
        <v>0</v>
      </c>
      <c r="BJ117" s="92">
        <v>0</v>
      </c>
      <c r="BK117" s="92">
        <v>0</v>
      </c>
      <c r="BL117" s="92">
        <v>0</v>
      </c>
      <c r="BM117" s="92">
        <v>0</v>
      </c>
      <c r="BN117" s="92">
        <v>0</v>
      </c>
      <c r="BO117" s="92">
        <v>0</v>
      </c>
      <c r="BP117" s="92">
        <v>0.99337565100000003</v>
      </c>
      <c r="BQ117" s="92">
        <v>6.1761273400000004E-3</v>
      </c>
      <c r="BR117" s="92">
        <v>0</v>
      </c>
      <c r="BS117" s="92">
        <v>0</v>
      </c>
      <c r="BT117" s="92">
        <v>0</v>
      </c>
      <c r="BU117" s="92">
        <v>1.7618015499999999E-13</v>
      </c>
      <c r="BV117" s="92">
        <v>6.08996205E-14</v>
      </c>
      <c r="BW117" s="92">
        <v>1.12713071E-13</v>
      </c>
      <c r="BX117" s="92">
        <v>0</v>
      </c>
      <c r="BY117" s="92">
        <v>0</v>
      </c>
      <c r="BZ117" s="92">
        <v>0</v>
      </c>
      <c r="CA117" s="92">
        <v>0</v>
      </c>
      <c r="CB117" s="92">
        <v>6.9826286000000004E-14</v>
      </c>
      <c r="CC117" s="92">
        <v>8.5092965000000003E-15</v>
      </c>
      <c r="CD117" s="92">
        <v>0</v>
      </c>
      <c r="CE117" s="92">
        <v>8.5613923499999996E-11</v>
      </c>
      <c r="CF117" s="92">
        <v>6.5408333500000003E-9</v>
      </c>
      <c r="CG117" s="92">
        <v>1.87548389E-5</v>
      </c>
      <c r="CH117" s="92">
        <v>0</v>
      </c>
      <c r="CI117" s="92">
        <v>2.8378530600000001E-9</v>
      </c>
      <c r="CJ117" s="92">
        <v>5.9278276900000003E-15</v>
      </c>
      <c r="CK117" s="92">
        <v>9.0070138300000004E-12</v>
      </c>
      <c r="CL117" s="92">
        <v>1.7628511699999999E-12</v>
      </c>
      <c r="CM117" s="92">
        <v>2.3651834099999999E-7</v>
      </c>
      <c r="CN117" s="92">
        <v>0</v>
      </c>
      <c r="CO117" s="92">
        <v>0</v>
      </c>
      <c r="CP117" s="92">
        <v>0</v>
      </c>
      <c r="CQ117" s="92">
        <v>0</v>
      </c>
      <c r="CR117" s="92">
        <v>0</v>
      </c>
      <c r="CS117" s="92">
        <v>0</v>
      </c>
      <c r="CT117" s="92">
        <v>0</v>
      </c>
      <c r="CU117" s="92">
        <v>0</v>
      </c>
      <c r="CV117" s="92">
        <v>0</v>
      </c>
      <c r="CW117" s="92">
        <v>0</v>
      </c>
      <c r="CX117" s="92">
        <v>1.7565093699999999E-15</v>
      </c>
      <c r="CY117" s="92">
        <v>2.0455896700000001E-7</v>
      </c>
      <c r="CZ117" s="92">
        <v>1.2439791999999999E-10</v>
      </c>
      <c r="DA117" s="92">
        <v>0</v>
      </c>
      <c r="DB117" s="92">
        <v>0</v>
      </c>
      <c r="DC117" s="92">
        <v>0</v>
      </c>
      <c r="DD117" s="92">
        <v>4.2901456399999999E-4</v>
      </c>
      <c r="DE117" s="92">
        <v>0</v>
      </c>
      <c r="DF117" s="92">
        <v>0</v>
      </c>
      <c r="DG117" s="92">
        <v>1.3731829900000001E-9</v>
      </c>
      <c r="DH117" s="92">
        <v>0</v>
      </c>
      <c r="DI117" s="92">
        <v>0</v>
      </c>
      <c r="DJ117" s="92">
        <v>0</v>
      </c>
      <c r="DK117" s="92">
        <v>0</v>
      </c>
      <c r="DL117" s="92">
        <v>0</v>
      </c>
      <c r="DM117" s="92">
        <v>0</v>
      </c>
      <c r="DN117" s="92">
        <v>0</v>
      </c>
      <c r="DO117" s="92">
        <v>0</v>
      </c>
      <c r="DP117" s="92">
        <v>0</v>
      </c>
      <c r="DQ117" s="92">
        <v>0</v>
      </c>
      <c r="DR117" s="92">
        <v>0</v>
      </c>
      <c r="DS117" s="92">
        <v>0</v>
      </c>
      <c r="DT117" s="92">
        <v>0</v>
      </c>
      <c r="DU117" s="92">
        <v>0</v>
      </c>
      <c r="DV117" s="92">
        <v>0</v>
      </c>
      <c r="DW117" s="92">
        <v>0</v>
      </c>
      <c r="DX117" s="92">
        <v>0</v>
      </c>
      <c r="DY117" s="92">
        <v>0</v>
      </c>
      <c r="DZ117" s="92">
        <v>26683.291799999999</v>
      </c>
      <c r="EA117" s="92">
        <v>424.238699</v>
      </c>
      <c r="EB117" s="92">
        <v>0</v>
      </c>
      <c r="EC117" s="92">
        <v>0</v>
      </c>
      <c r="ED117" s="92">
        <v>0</v>
      </c>
      <c r="EE117" s="92">
        <v>3.9437865500000001E-8</v>
      </c>
      <c r="EF117" s="92">
        <v>1.3632358499999999E-8</v>
      </c>
      <c r="EG117" s="92">
        <v>5.7526262900000001E-8</v>
      </c>
      <c r="EH117" s="92">
        <v>0</v>
      </c>
      <c r="EI117" s="92">
        <v>0</v>
      </c>
      <c r="EJ117" s="92">
        <v>0</v>
      </c>
      <c r="EK117" s="92">
        <v>0</v>
      </c>
      <c r="EL117" s="92">
        <v>1.37549695E-8</v>
      </c>
      <c r="EM117" s="92">
        <v>1.6762328399999999E-9</v>
      </c>
      <c r="EN117" s="92">
        <v>0</v>
      </c>
      <c r="EO117" s="92">
        <v>1.94222901E-5</v>
      </c>
      <c r="EP117" s="92">
        <v>1.2298934500000001E-3</v>
      </c>
      <c r="EQ117" s="92">
        <v>2.6869299400000002</v>
      </c>
      <c r="ER117" s="92">
        <v>0</v>
      </c>
      <c r="ES117" s="92">
        <v>3.8115144200000001E-4</v>
      </c>
      <c r="ET117" s="92">
        <v>1.34475957E-9</v>
      </c>
      <c r="EU117" s="92">
        <v>1.2368027399999999E-6</v>
      </c>
      <c r="EV117" s="92">
        <v>3.1039223899999998E-7</v>
      </c>
      <c r="EW117" s="92">
        <v>6.0059073799999998E-3</v>
      </c>
      <c r="EX117" s="92">
        <v>0</v>
      </c>
      <c r="EY117" s="92">
        <v>0</v>
      </c>
      <c r="EZ117" s="92">
        <v>0</v>
      </c>
      <c r="FA117" s="92">
        <v>0</v>
      </c>
      <c r="FB117" s="92">
        <v>0</v>
      </c>
      <c r="FC117" s="92">
        <v>0</v>
      </c>
      <c r="FD117" s="92">
        <v>0</v>
      </c>
      <c r="FE117" s="92">
        <v>0</v>
      </c>
      <c r="FF117" s="92">
        <v>0</v>
      </c>
      <c r="FG117" s="92">
        <v>0</v>
      </c>
      <c r="FH117" s="92">
        <v>7.3978018899999998E-10</v>
      </c>
      <c r="FI117" s="92">
        <v>9.7597140299999999E-3</v>
      </c>
      <c r="FJ117" s="92">
        <v>5.1959511499999999E-6</v>
      </c>
      <c r="FK117" s="92">
        <v>0</v>
      </c>
      <c r="FL117" s="92">
        <v>0</v>
      </c>
      <c r="FM117" s="92">
        <v>0</v>
      </c>
      <c r="FN117" s="92">
        <v>28.151809100000001</v>
      </c>
      <c r="FO117" s="92">
        <v>0</v>
      </c>
      <c r="FP117" s="92">
        <v>0</v>
      </c>
      <c r="FQ117" s="92">
        <v>1.3116947100000001E-4</v>
      </c>
      <c r="FR117" s="92">
        <v>0</v>
      </c>
      <c r="FS117" s="92">
        <v>0</v>
      </c>
      <c r="FT117" s="92">
        <v>0</v>
      </c>
      <c r="FU117" s="92">
        <v>0</v>
      </c>
      <c r="FV117" s="92">
        <v>0</v>
      </c>
      <c r="FW117" s="92">
        <v>0</v>
      </c>
      <c r="FX117" s="92">
        <v>0</v>
      </c>
      <c r="FY117" s="92">
        <v>0</v>
      </c>
      <c r="FZ117" s="92">
        <v>0</v>
      </c>
      <c r="GA117" s="92">
        <v>0</v>
      </c>
      <c r="GB117" s="92">
        <v>0</v>
      </c>
      <c r="GC117" s="92">
        <v>0</v>
      </c>
      <c r="GD117" s="92">
        <v>0</v>
      </c>
      <c r="GE117" s="92">
        <v>0</v>
      </c>
      <c r="GF117" s="92">
        <v>0</v>
      </c>
      <c r="GG117" s="92">
        <v>0</v>
      </c>
      <c r="GH117" s="92">
        <v>0</v>
      </c>
      <c r="GI117" s="92">
        <v>0</v>
      </c>
      <c r="GJ117" s="92">
        <v>0.98323058100000005</v>
      </c>
      <c r="GK117" s="92">
        <v>1.5632421399999999E-2</v>
      </c>
      <c r="GL117" s="92">
        <v>0</v>
      </c>
      <c r="GM117" s="92">
        <v>0</v>
      </c>
      <c r="GN117" s="92">
        <v>0</v>
      </c>
      <c r="GO117" s="92">
        <v>1.45321333E-12</v>
      </c>
      <c r="GP117" s="92">
        <v>5.0232751999999998E-13</v>
      </c>
      <c r="GQ117" s="92">
        <v>2.1197377499999999E-12</v>
      </c>
      <c r="GR117" s="92">
        <v>0</v>
      </c>
      <c r="GS117" s="92">
        <v>0</v>
      </c>
      <c r="GT117" s="92">
        <v>0</v>
      </c>
      <c r="GU117" s="92">
        <v>0</v>
      </c>
      <c r="GV117" s="92">
        <v>5.0684551099999999E-13</v>
      </c>
      <c r="GW117" s="92">
        <v>6.1766119600000003E-14</v>
      </c>
      <c r="GX117" s="92">
        <v>0</v>
      </c>
      <c r="GY117" s="92">
        <v>7.15675925E-10</v>
      </c>
      <c r="GZ117" s="92">
        <v>4.5319327900000001E-8</v>
      </c>
      <c r="HA117" s="92">
        <v>9.90084621E-5</v>
      </c>
      <c r="HB117" s="92">
        <v>0</v>
      </c>
      <c r="HC117" s="92">
        <v>1.4044734699999999E-8</v>
      </c>
      <c r="HD117" s="92">
        <v>4.95519346E-14</v>
      </c>
      <c r="HE117" s="92">
        <v>4.55739228E-11</v>
      </c>
      <c r="HF117" s="92">
        <v>1.14373873E-11</v>
      </c>
      <c r="HG117" s="92">
        <v>2.21306721E-7</v>
      </c>
      <c r="HH117" s="92">
        <v>0</v>
      </c>
      <c r="HI117" s="92">
        <v>0</v>
      </c>
      <c r="HJ117" s="92">
        <v>0</v>
      </c>
      <c r="HK117" s="92">
        <v>0</v>
      </c>
      <c r="HL117" s="92">
        <v>0</v>
      </c>
      <c r="HM117" s="92">
        <v>0</v>
      </c>
      <c r="HN117" s="92">
        <v>0</v>
      </c>
      <c r="HO117" s="92">
        <v>0</v>
      </c>
      <c r="HP117" s="92">
        <v>0</v>
      </c>
      <c r="HQ117" s="92">
        <v>0</v>
      </c>
      <c r="HR117" s="92">
        <v>2.7259549200000001E-14</v>
      </c>
      <c r="HS117" s="92">
        <v>3.5962764200000002E-7</v>
      </c>
      <c r="HT117" s="92">
        <v>1.9146131300000001E-10</v>
      </c>
      <c r="HU117" s="92">
        <v>0</v>
      </c>
      <c r="HV117" s="92">
        <v>0</v>
      </c>
      <c r="HW117" s="92">
        <v>0</v>
      </c>
      <c r="HX117" s="92">
        <v>1.0373427599999999E-3</v>
      </c>
      <c r="HY117" s="92">
        <v>0</v>
      </c>
      <c r="HZ117" s="92">
        <v>0</v>
      </c>
      <c r="IA117" s="92">
        <v>4.83335551E-9</v>
      </c>
      <c r="IB117" s="92">
        <v>0</v>
      </c>
      <c r="IC117" s="92">
        <v>0</v>
      </c>
      <c r="ID117" s="92">
        <v>0</v>
      </c>
      <c r="IE117" s="92">
        <v>0</v>
      </c>
      <c r="IF117" s="92">
        <v>0</v>
      </c>
      <c r="IG117" s="92">
        <v>0</v>
      </c>
      <c r="IH117" s="92">
        <v>0</v>
      </c>
      <c r="II117" s="92">
        <v>0</v>
      </c>
      <c r="IJ117" s="92">
        <v>0</v>
      </c>
      <c r="IK117" s="92">
        <v>0</v>
      </c>
      <c r="IL117" s="92">
        <v>0</v>
      </c>
      <c r="IM117" s="92">
        <v>0</v>
      </c>
      <c r="IN117" s="92">
        <v>0</v>
      </c>
      <c r="IO117" s="92">
        <v>0</v>
      </c>
      <c r="IP117" s="92">
        <v>0</v>
      </c>
      <c r="IQ117" s="92">
        <v>0</v>
      </c>
      <c r="IR117" s="92">
        <v>0</v>
      </c>
      <c r="IS117" s="92">
        <v>0</v>
      </c>
      <c r="IT117" s="92">
        <v>1491.02484</v>
      </c>
      <c r="IU117" s="92">
        <v>27138.3868</v>
      </c>
      <c r="IV117" s="92">
        <v>460.77858900000001</v>
      </c>
      <c r="IW117" s="92">
        <v>34.211388100000001</v>
      </c>
      <c r="IX117" s="92">
        <v>4.3022982000000001</v>
      </c>
      <c r="IY117" s="92">
        <v>0</v>
      </c>
      <c r="IZ117" s="92">
        <v>1</v>
      </c>
      <c r="JA117" s="92">
        <v>0</v>
      </c>
      <c r="JB117" s="92">
        <v>-68090.504000000001</v>
      </c>
      <c r="JC117" s="92">
        <v>-3740.9973399999999</v>
      </c>
      <c r="JD117" s="92">
        <v>-101.52463299999999</v>
      </c>
      <c r="JE117" s="92">
        <v>-38.6081802</v>
      </c>
      <c r="JF117" s="92">
        <v>-2.1211929899999999</v>
      </c>
      <c r="JG117" s="92">
        <v>5.3931355700000003E-2</v>
      </c>
      <c r="JH117" s="92">
        <v>0.98161341800000002</v>
      </c>
      <c r="JI117" s="92">
        <v>18.201163399999999</v>
      </c>
      <c r="JJ117" s="92">
        <v>455.11730899999998</v>
      </c>
      <c r="JK117" s="92">
        <v>0</v>
      </c>
      <c r="JL117" s="92">
        <v>0</v>
      </c>
      <c r="JM117" s="92">
        <v>0</v>
      </c>
      <c r="JN117" s="92">
        <v>0</v>
      </c>
      <c r="JO117" s="92">
        <v>0</v>
      </c>
      <c r="JP117" s="92">
        <v>0</v>
      </c>
      <c r="JQ117" s="92">
        <v>0</v>
      </c>
      <c r="JR117" s="92">
        <v>0</v>
      </c>
      <c r="JS117" s="92">
        <v>0</v>
      </c>
      <c r="JT117" s="92">
        <v>0</v>
      </c>
      <c r="JU117" s="92">
        <v>0</v>
      </c>
      <c r="JV117" s="92">
        <v>0</v>
      </c>
      <c r="JW117" s="92">
        <v>0</v>
      </c>
      <c r="JX117" s="92">
        <v>0</v>
      </c>
      <c r="JY117" s="92">
        <v>0</v>
      </c>
      <c r="JZ117" s="92">
        <v>0</v>
      </c>
      <c r="KA117" s="92">
        <v>0</v>
      </c>
      <c r="KB117" s="92">
        <v>0</v>
      </c>
      <c r="KC117" s="92">
        <v>0</v>
      </c>
      <c r="KD117" s="92">
        <v>0</v>
      </c>
      <c r="KE117" s="92">
        <v>0</v>
      </c>
      <c r="KF117" s="92">
        <v>0</v>
      </c>
      <c r="KG117" s="92">
        <v>0</v>
      </c>
      <c r="KH117" s="92">
        <v>0</v>
      </c>
      <c r="KI117" s="92">
        <v>0</v>
      </c>
      <c r="KJ117" s="92">
        <v>0</v>
      </c>
      <c r="KK117" s="92">
        <v>0</v>
      </c>
      <c r="KL117" s="92">
        <v>0</v>
      </c>
      <c r="KM117" s="92">
        <v>0</v>
      </c>
      <c r="KN117" s="92">
        <v>0</v>
      </c>
      <c r="KO117" s="92">
        <v>0</v>
      </c>
      <c r="KP117" s="92">
        <v>0</v>
      </c>
      <c r="KQ117" s="92">
        <v>0</v>
      </c>
      <c r="KR117" s="92">
        <v>0</v>
      </c>
      <c r="KS117" s="92">
        <v>0</v>
      </c>
      <c r="KT117" s="92">
        <v>0</v>
      </c>
      <c r="KU117" s="92">
        <v>0</v>
      </c>
      <c r="KV117" s="92">
        <v>0</v>
      </c>
      <c r="KW117" s="92">
        <v>0</v>
      </c>
      <c r="KX117" s="92">
        <v>0</v>
      </c>
      <c r="KY117" s="92">
        <v>0</v>
      </c>
      <c r="KZ117" s="92">
        <v>0</v>
      </c>
      <c r="LA117" s="92">
        <v>0</v>
      </c>
      <c r="LB117" s="92">
        <v>0</v>
      </c>
      <c r="LC117" s="92">
        <v>0</v>
      </c>
      <c r="LD117" s="92">
        <v>0</v>
      </c>
      <c r="LE117" s="92">
        <v>0</v>
      </c>
      <c r="LF117" s="92">
        <v>0</v>
      </c>
      <c r="LG117" s="92">
        <v>0</v>
      </c>
      <c r="LH117" s="92">
        <v>0</v>
      </c>
      <c r="LI117" s="92">
        <v>0</v>
      </c>
      <c r="LJ117" s="92">
        <v>0</v>
      </c>
      <c r="LK117" s="92">
        <v>0</v>
      </c>
      <c r="LL117" s="92">
        <v>0</v>
      </c>
      <c r="LM117" s="92">
        <v>0</v>
      </c>
      <c r="LN117" s="92">
        <v>0</v>
      </c>
      <c r="LO117" s="92">
        <v>0</v>
      </c>
      <c r="LP117" s="92">
        <v>0</v>
      </c>
      <c r="LQ117" s="92">
        <v>0</v>
      </c>
      <c r="LR117" s="92">
        <v>0</v>
      </c>
      <c r="LS117" s="92">
        <v>0</v>
      </c>
      <c r="LT117" s="92">
        <v>0</v>
      </c>
      <c r="LU117" s="92">
        <v>0</v>
      </c>
      <c r="LV117" s="92">
        <v>0</v>
      </c>
      <c r="LW117" s="92">
        <v>0</v>
      </c>
      <c r="LX117" s="92">
        <v>0</v>
      </c>
      <c r="LY117" s="92">
        <v>0</v>
      </c>
      <c r="LZ117" s="92">
        <v>0</v>
      </c>
      <c r="MA117" s="92">
        <v>0</v>
      </c>
      <c r="MB117" s="92">
        <v>0</v>
      </c>
      <c r="MC117" s="92">
        <v>0</v>
      </c>
      <c r="MD117" s="92">
        <v>0</v>
      </c>
      <c r="ME117" s="92">
        <v>0</v>
      </c>
      <c r="MF117" s="92">
        <v>0</v>
      </c>
      <c r="MG117" s="92">
        <v>0</v>
      </c>
      <c r="MH117" s="92">
        <v>0</v>
      </c>
      <c r="MI117" s="92">
        <v>0</v>
      </c>
      <c r="MJ117" s="92">
        <v>0</v>
      </c>
      <c r="MK117" s="92">
        <v>0</v>
      </c>
      <c r="ML117" s="92">
        <v>0</v>
      </c>
      <c r="MM117" s="92">
        <v>0</v>
      </c>
      <c r="MN117" s="92">
        <v>0</v>
      </c>
      <c r="MO117" s="92">
        <v>0</v>
      </c>
      <c r="MP117" s="92">
        <v>0</v>
      </c>
      <c r="MQ117" s="92">
        <v>0</v>
      </c>
      <c r="MR117" s="92">
        <v>0</v>
      </c>
      <c r="MS117" s="92">
        <v>0</v>
      </c>
      <c r="MT117" s="92">
        <v>0</v>
      </c>
      <c r="MU117" s="92">
        <v>0</v>
      </c>
      <c r="MV117" s="92">
        <v>0</v>
      </c>
      <c r="MW117" s="92">
        <v>0</v>
      </c>
      <c r="MX117" s="92">
        <v>0</v>
      </c>
      <c r="MY117" s="92">
        <v>0</v>
      </c>
      <c r="MZ117" s="92">
        <v>0</v>
      </c>
      <c r="NA117" s="92">
        <v>0</v>
      </c>
      <c r="NB117" s="92">
        <v>0</v>
      </c>
      <c r="NC117" s="92">
        <v>0</v>
      </c>
      <c r="ND117" s="92">
        <v>0</v>
      </c>
      <c r="NE117" s="92">
        <v>0</v>
      </c>
      <c r="NF117" s="92">
        <v>0</v>
      </c>
      <c r="NG117" s="92">
        <v>0</v>
      </c>
      <c r="NH117" s="92">
        <v>0</v>
      </c>
      <c r="NI117" s="92">
        <v>0</v>
      </c>
      <c r="NJ117" s="92">
        <v>0</v>
      </c>
      <c r="NK117" s="92">
        <v>0</v>
      </c>
      <c r="NL117" s="92">
        <v>0</v>
      </c>
      <c r="NM117" s="92">
        <v>0</v>
      </c>
      <c r="NN117" s="92">
        <v>0</v>
      </c>
      <c r="NO117" s="92">
        <v>0</v>
      </c>
      <c r="NP117" s="92">
        <v>0</v>
      </c>
      <c r="NQ117" s="92">
        <v>0</v>
      </c>
      <c r="NR117" s="92">
        <v>0</v>
      </c>
      <c r="NS117" s="92">
        <v>0</v>
      </c>
      <c r="NT117" s="92">
        <v>0</v>
      </c>
      <c r="NU117" s="92">
        <v>0</v>
      </c>
      <c r="NV117" s="92">
        <v>0</v>
      </c>
      <c r="NW117" s="92">
        <v>0</v>
      </c>
      <c r="NX117" s="92">
        <v>0</v>
      </c>
      <c r="NY117" s="92">
        <v>0</v>
      </c>
      <c r="NZ117" s="92">
        <v>0</v>
      </c>
      <c r="OA117" s="92">
        <v>0</v>
      </c>
      <c r="OB117" s="92">
        <v>0</v>
      </c>
      <c r="OC117" s="92">
        <v>0</v>
      </c>
      <c r="OD117" s="92">
        <v>0</v>
      </c>
      <c r="OE117" s="92">
        <v>0</v>
      </c>
      <c r="OF117" s="92">
        <v>0</v>
      </c>
      <c r="OG117" s="92">
        <v>0</v>
      </c>
      <c r="OH117" s="92">
        <v>0</v>
      </c>
      <c r="OI117" s="92">
        <v>0</v>
      </c>
      <c r="OJ117" s="92">
        <v>0</v>
      </c>
      <c r="OK117" s="92">
        <v>0</v>
      </c>
      <c r="OL117" s="92">
        <v>0</v>
      </c>
      <c r="OM117" s="92">
        <v>0</v>
      </c>
      <c r="ON117" s="92">
        <v>0</v>
      </c>
      <c r="OO117" s="92">
        <v>0</v>
      </c>
      <c r="OP117" s="92">
        <v>0</v>
      </c>
      <c r="OQ117" s="92">
        <v>0</v>
      </c>
      <c r="OR117" s="92">
        <v>0</v>
      </c>
      <c r="OS117" s="92">
        <v>0</v>
      </c>
      <c r="OT117" s="92">
        <v>0</v>
      </c>
      <c r="OU117" s="92">
        <v>0</v>
      </c>
      <c r="OV117" s="92">
        <v>0</v>
      </c>
      <c r="OW117" s="92">
        <v>0</v>
      </c>
      <c r="OX117" s="92">
        <v>0</v>
      </c>
      <c r="OY117" s="92">
        <v>0</v>
      </c>
      <c r="OZ117" s="92">
        <v>0</v>
      </c>
      <c r="PA117" s="92">
        <v>0</v>
      </c>
      <c r="PB117" s="92">
        <v>0</v>
      </c>
      <c r="PC117" s="92">
        <v>0</v>
      </c>
      <c r="PD117" s="92">
        <v>0</v>
      </c>
      <c r="PE117" s="92">
        <v>0</v>
      </c>
      <c r="PF117" s="92">
        <v>0</v>
      </c>
      <c r="PG117" s="92">
        <v>0</v>
      </c>
      <c r="PH117" s="92">
        <v>0</v>
      </c>
      <c r="PI117" s="92">
        <v>0</v>
      </c>
      <c r="PJ117" s="92">
        <v>0</v>
      </c>
      <c r="PK117" s="92">
        <v>0</v>
      </c>
      <c r="PL117" s="92">
        <v>0</v>
      </c>
      <c r="PM117" s="92">
        <v>0</v>
      </c>
      <c r="PN117" s="92">
        <v>0</v>
      </c>
      <c r="PO117" s="92">
        <v>0</v>
      </c>
      <c r="PP117" s="92">
        <v>0</v>
      </c>
      <c r="PQ117" s="92">
        <v>0</v>
      </c>
      <c r="PR117" s="92">
        <v>0</v>
      </c>
      <c r="PS117" s="92">
        <v>0</v>
      </c>
      <c r="PT117" s="92">
        <v>0</v>
      </c>
      <c r="PU117" s="92">
        <v>0</v>
      </c>
      <c r="PV117" s="92">
        <v>0</v>
      </c>
      <c r="PW117" s="92">
        <v>0</v>
      </c>
      <c r="PX117" s="92">
        <v>0</v>
      </c>
      <c r="PY117" s="92">
        <v>0</v>
      </c>
      <c r="PZ117" s="92">
        <v>0</v>
      </c>
      <c r="QA117" s="92">
        <v>0</v>
      </c>
      <c r="QB117" s="92">
        <v>0</v>
      </c>
      <c r="QC117" s="92">
        <v>0</v>
      </c>
      <c r="QD117" s="92">
        <v>0</v>
      </c>
      <c r="QE117" s="92">
        <v>0</v>
      </c>
      <c r="QF117" s="92">
        <v>0</v>
      </c>
      <c r="QG117" s="92">
        <v>0</v>
      </c>
      <c r="QH117" s="92">
        <v>0</v>
      </c>
      <c r="QI117" s="92">
        <v>0</v>
      </c>
      <c r="QJ117" s="92">
        <v>0</v>
      </c>
      <c r="QK117" s="92">
        <v>0</v>
      </c>
      <c r="QL117" s="92">
        <v>0</v>
      </c>
      <c r="QM117" s="92">
        <v>0</v>
      </c>
      <c r="QN117" s="92">
        <v>0</v>
      </c>
      <c r="QO117" s="92">
        <v>0</v>
      </c>
      <c r="QP117" s="92">
        <v>0</v>
      </c>
      <c r="QQ117" s="92">
        <v>0</v>
      </c>
      <c r="QR117" s="92">
        <v>0</v>
      </c>
      <c r="QS117" s="92">
        <v>0</v>
      </c>
      <c r="QT117" s="92">
        <v>0</v>
      </c>
      <c r="QU117" s="92">
        <v>0</v>
      </c>
      <c r="QV117" s="92">
        <v>0</v>
      </c>
      <c r="QW117" s="92">
        <v>0</v>
      </c>
      <c r="QX117" s="92">
        <v>0</v>
      </c>
      <c r="QY117" s="92">
        <v>0</v>
      </c>
      <c r="QZ117" s="92">
        <v>0</v>
      </c>
      <c r="RA117" s="92">
        <v>0</v>
      </c>
      <c r="RB117" s="92">
        <v>0</v>
      </c>
      <c r="RC117" s="92">
        <v>0</v>
      </c>
      <c r="RD117" s="92">
        <v>0</v>
      </c>
      <c r="RE117" s="92">
        <v>0</v>
      </c>
      <c r="RF117" s="92">
        <v>0</v>
      </c>
      <c r="RG117" s="92">
        <v>0</v>
      </c>
      <c r="RH117" s="92">
        <v>0</v>
      </c>
      <c r="RI117" s="92">
        <v>0</v>
      </c>
      <c r="RJ117" s="92">
        <v>0</v>
      </c>
      <c r="RK117" s="92">
        <v>0</v>
      </c>
      <c r="RL117" s="92">
        <v>0</v>
      </c>
      <c r="RM117" s="92">
        <v>0</v>
      </c>
      <c r="RN117" s="92">
        <v>0</v>
      </c>
      <c r="RO117" s="92">
        <v>0</v>
      </c>
      <c r="RP117" s="92">
        <v>0</v>
      </c>
      <c r="RQ117" s="92">
        <v>0</v>
      </c>
      <c r="RR117" s="92">
        <v>0</v>
      </c>
      <c r="RS117" s="92">
        <v>0</v>
      </c>
      <c r="RT117" s="92">
        <v>0</v>
      </c>
      <c r="RU117" s="92">
        <v>0</v>
      </c>
      <c r="RV117" s="92">
        <v>0</v>
      </c>
      <c r="RW117" s="92">
        <v>0</v>
      </c>
      <c r="RX117" s="92">
        <v>0</v>
      </c>
      <c r="RY117" s="92">
        <v>0</v>
      </c>
      <c r="RZ117" s="92">
        <v>0</v>
      </c>
      <c r="SA117" s="92">
        <v>0</v>
      </c>
      <c r="SB117" s="92">
        <v>0</v>
      </c>
      <c r="SC117" s="92">
        <v>0</v>
      </c>
      <c r="SD117" s="92">
        <v>0</v>
      </c>
      <c r="SE117" s="92">
        <v>0</v>
      </c>
      <c r="SF117" s="92">
        <v>0</v>
      </c>
      <c r="SG117" s="92">
        <v>0</v>
      </c>
      <c r="SH117" s="92">
        <v>0</v>
      </c>
      <c r="SI117" s="92">
        <v>0</v>
      </c>
      <c r="SJ117" s="92">
        <v>0</v>
      </c>
      <c r="SK117" s="92">
        <v>0</v>
      </c>
      <c r="SL117" s="92">
        <v>0</v>
      </c>
      <c r="SM117" s="92">
        <v>0</v>
      </c>
      <c r="SN117" s="92">
        <v>0</v>
      </c>
      <c r="SO117" s="92">
        <v>0</v>
      </c>
      <c r="SP117" s="92">
        <v>0</v>
      </c>
      <c r="SQ117" s="92">
        <v>0</v>
      </c>
      <c r="SR117" s="92">
        <v>0</v>
      </c>
      <c r="SS117" s="92">
        <v>0</v>
      </c>
      <c r="ST117" s="92">
        <v>0</v>
      </c>
      <c r="SU117" s="92">
        <v>0</v>
      </c>
      <c r="SV117" s="92">
        <v>0</v>
      </c>
      <c r="SW117" s="92">
        <v>0</v>
      </c>
      <c r="SX117" s="92">
        <v>0</v>
      </c>
      <c r="SY117" s="92">
        <v>0</v>
      </c>
      <c r="SZ117" s="92">
        <v>0</v>
      </c>
      <c r="TA117" s="92">
        <v>0</v>
      </c>
      <c r="TB117" s="92">
        <v>0</v>
      </c>
      <c r="TC117" s="92">
        <v>4.3022982000000001</v>
      </c>
      <c r="TD117" s="92">
        <v>0</v>
      </c>
      <c r="TE117" s="92">
        <v>0</v>
      </c>
      <c r="TF117" s="92">
        <v>0</v>
      </c>
      <c r="TG117" s="92">
        <v>0</v>
      </c>
      <c r="TH117" s="92">
        <v>0</v>
      </c>
      <c r="TI117" s="92">
        <v>0</v>
      </c>
      <c r="TJ117" s="92">
        <v>0</v>
      </c>
      <c r="TK117" s="92">
        <v>0</v>
      </c>
      <c r="TL117" s="92">
        <v>0</v>
      </c>
      <c r="TM117" s="92">
        <v>0</v>
      </c>
      <c r="TN117" s="92">
        <v>0</v>
      </c>
      <c r="TO117" s="92">
        <v>0</v>
      </c>
      <c r="TP117" s="92">
        <v>3.2740246299999998E-2</v>
      </c>
      <c r="TQ117" s="92">
        <v>-118358833.314</v>
      </c>
      <c r="TR117" s="92">
        <v>5.3325227222222301E-3</v>
      </c>
      <c r="TS117" s="92">
        <v>0</v>
      </c>
      <c r="TT117" s="92">
        <v>0</v>
      </c>
      <c r="TU117" s="92">
        <v>0</v>
      </c>
      <c r="TV117" s="92">
        <v>0</v>
      </c>
      <c r="TW117" s="92">
        <v>0</v>
      </c>
      <c r="TX117" s="92">
        <v>0</v>
      </c>
      <c r="TY117" s="92">
        <v>0</v>
      </c>
      <c r="TZ117" s="92">
        <v>0</v>
      </c>
      <c r="UA117" s="92">
        <v>0</v>
      </c>
      <c r="UB117" s="92">
        <v>0</v>
      </c>
      <c r="UC117" s="92">
        <v>0</v>
      </c>
      <c r="UD117" s="92">
        <v>0</v>
      </c>
      <c r="UE117" s="92">
        <v>0</v>
      </c>
      <c r="UF117" s="92">
        <v>0</v>
      </c>
      <c r="UG117" s="92">
        <v>0</v>
      </c>
      <c r="UH117" s="92">
        <v>0</v>
      </c>
      <c r="UI117" s="92">
        <v>0</v>
      </c>
      <c r="UJ117" s="92">
        <v>0</v>
      </c>
      <c r="UK117" s="92">
        <v>0</v>
      </c>
      <c r="UL117" s="92">
        <v>0</v>
      </c>
      <c r="UM117" s="92">
        <v>0</v>
      </c>
      <c r="UN117" s="92">
        <v>0</v>
      </c>
      <c r="UO117" s="92">
        <v>0</v>
      </c>
      <c r="UP117" s="92">
        <v>0</v>
      </c>
      <c r="UQ117" s="92">
        <v>0</v>
      </c>
      <c r="UR117" s="92">
        <v>0</v>
      </c>
      <c r="US117" s="92">
        <v>0</v>
      </c>
      <c r="UT117" s="92">
        <v>0</v>
      </c>
      <c r="UU117" s="92">
        <v>0</v>
      </c>
      <c r="UV117" s="92">
        <v>0</v>
      </c>
      <c r="UW117" s="92">
        <v>0</v>
      </c>
      <c r="UX117" s="92">
        <v>0</v>
      </c>
      <c r="UY117" s="92">
        <v>0</v>
      </c>
      <c r="UZ117" s="92">
        <v>0</v>
      </c>
      <c r="VA117" s="92">
        <v>0</v>
      </c>
      <c r="VB117" s="92">
        <v>0</v>
      </c>
      <c r="VC117" s="92">
        <v>0</v>
      </c>
      <c r="VD117" s="92">
        <v>0</v>
      </c>
      <c r="VE117" s="92">
        <v>0</v>
      </c>
      <c r="VF117" s="92">
        <v>0</v>
      </c>
      <c r="VG117" s="92">
        <v>0</v>
      </c>
      <c r="VH117" s="92">
        <v>0</v>
      </c>
      <c r="VI117" s="92">
        <v>0</v>
      </c>
      <c r="VJ117" s="92">
        <v>0</v>
      </c>
      <c r="VK117" s="92">
        <v>0</v>
      </c>
      <c r="VL117" s="92">
        <v>0</v>
      </c>
      <c r="VM117" s="92">
        <v>0</v>
      </c>
      <c r="VN117" s="92">
        <v>0</v>
      </c>
      <c r="VO117" s="92">
        <v>0</v>
      </c>
      <c r="VP117" s="92">
        <v>0</v>
      </c>
      <c r="VQ117" s="92">
        <v>0</v>
      </c>
      <c r="VR117" s="92">
        <v>0</v>
      </c>
      <c r="VS117" s="92">
        <v>0</v>
      </c>
      <c r="VT117" s="92">
        <v>0</v>
      </c>
      <c r="VU117" s="92">
        <v>0</v>
      </c>
      <c r="VV117" s="92">
        <v>0</v>
      </c>
      <c r="VW117" s="92">
        <v>0</v>
      </c>
      <c r="VX117" s="92">
        <v>0</v>
      </c>
      <c r="VY117" s="92">
        <v>0</v>
      </c>
      <c r="VZ117" s="92">
        <v>0</v>
      </c>
      <c r="WA117" s="92">
        <v>0</v>
      </c>
      <c r="WB117" s="92">
        <v>0</v>
      </c>
      <c r="WC117" s="92">
        <v>0</v>
      </c>
    </row>
    <row r="118" spans="2:601" ht="13.5" customHeight="1">
      <c r="B118" s="851" t="s">
        <v>2805</v>
      </c>
      <c r="C118" s="92">
        <v>0</v>
      </c>
      <c r="D118" s="92">
        <v>13276.7683</v>
      </c>
      <c r="E118" s="92">
        <v>-44.129601700000002</v>
      </c>
      <c r="F118" s="92">
        <v>586.01129100000003</v>
      </c>
      <c r="G118" s="92">
        <v>1.31180915</v>
      </c>
      <c r="H118" s="92">
        <v>4.4741014300000002</v>
      </c>
      <c r="I118" s="92">
        <v>0.196429088</v>
      </c>
      <c r="J118" s="92">
        <v>8.2417799E-2</v>
      </c>
      <c r="K118" s="92">
        <v>2.9967231499999998</v>
      </c>
      <c r="L118" s="92">
        <v>0.40118166399999999</v>
      </c>
      <c r="M118" s="92">
        <v>2.9017124700000001E-2</v>
      </c>
      <c r="N118" s="92">
        <v>0</v>
      </c>
      <c r="O118" s="92">
        <v>0.209658183</v>
      </c>
      <c r="P118" s="92">
        <v>5.2910192000000002E-3</v>
      </c>
      <c r="Q118" s="92">
        <v>2.2200080600000001E-3</v>
      </c>
      <c r="R118" s="92">
        <v>8.8683611499999995E-2</v>
      </c>
      <c r="S118" s="92">
        <v>1.08073218E-2</v>
      </c>
      <c r="T118" s="92">
        <v>2.0329413199999999</v>
      </c>
      <c r="U118" s="92">
        <v>0.12945234799999999</v>
      </c>
      <c r="V118" s="92">
        <v>8.7842613E-2</v>
      </c>
      <c r="W118" s="92">
        <v>0.104067702</v>
      </c>
      <c r="X118" s="92">
        <v>0</v>
      </c>
      <c r="Y118" s="92">
        <v>0.10935394599999999</v>
      </c>
      <c r="Z118" s="92">
        <v>1.5144954800000001E-2</v>
      </c>
      <c r="AA118" s="92">
        <v>5.6021804899999998E-3</v>
      </c>
      <c r="AB118" s="92">
        <v>1.08715937E-2</v>
      </c>
      <c r="AC118" s="92">
        <v>3.5381412700000002E-4</v>
      </c>
      <c r="AD118" s="92">
        <v>0</v>
      </c>
      <c r="AE118" s="92">
        <v>0.56339014099999996</v>
      </c>
      <c r="AF118" s="92">
        <v>0.72390023599999997</v>
      </c>
      <c r="AG118" s="92">
        <v>3.2163829999999997E-2</v>
      </c>
      <c r="AH118" s="92">
        <v>0</v>
      </c>
      <c r="AI118" s="92">
        <v>0</v>
      </c>
      <c r="AJ118" s="92">
        <v>0</v>
      </c>
      <c r="AK118" s="92">
        <v>0</v>
      </c>
      <c r="AL118" s="92">
        <v>0</v>
      </c>
      <c r="AM118" s="92">
        <v>0</v>
      </c>
      <c r="AN118" s="92">
        <v>1.41866733E-3</v>
      </c>
      <c r="AO118" s="92">
        <v>8.4663130200000005E-5</v>
      </c>
      <c r="AP118" s="92">
        <v>1.68403663E-4</v>
      </c>
      <c r="AQ118" s="92">
        <v>0</v>
      </c>
      <c r="AR118" s="92">
        <v>0</v>
      </c>
      <c r="AS118" s="92">
        <v>0</v>
      </c>
      <c r="AT118" s="92">
        <v>3.5560017999999999E-2</v>
      </c>
      <c r="AU118" s="92">
        <v>0</v>
      </c>
      <c r="AV118" s="92">
        <v>0</v>
      </c>
      <c r="AW118" s="92">
        <v>1.00428445E-6</v>
      </c>
      <c r="AX118" s="92">
        <v>0</v>
      </c>
      <c r="AY118" s="92">
        <v>0</v>
      </c>
      <c r="AZ118" s="92">
        <v>0</v>
      </c>
      <c r="BA118" s="92">
        <v>0</v>
      </c>
      <c r="BB118" s="92">
        <v>0</v>
      </c>
      <c r="BC118" s="92">
        <v>0</v>
      </c>
      <c r="BD118" s="92">
        <v>0</v>
      </c>
      <c r="BE118" s="92">
        <v>0</v>
      </c>
      <c r="BF118" s="92">
        <v>0</v>
      </c>
      <c r="BG118" s="92">
        <v>0</v>
      </c>
      <c r="BH118" s="92">
        <v>0</v>
      </c>
      <c r="BI118" s="92">
        <v>0</v>
      </c>
      <c r="BJ118" s="92">
        <v>0</v>
      </c>
      <c r="BK118" s="92">
        <v>0</v>
      </c>
      <c r="BL118" s="92">
        <v>0</v>
      </c>
      <c r="BM118" s="92">
        <v>0</v>
      </c>
      <c r="BN118" s="92">
        <v>0</v>
      </c>
      <c r="BO118" s="92">
        <v>0</v>
      </c>
      <c r="BP118" s="92">
        <v>0.97721978300000001</v>
      </c>
      <c r="BQ118" s="92">
        <v>2.1875446300000001E-3</v>
      </c>
      <c r="BR118" s="92">
        <v>7.4609150000000003E-3</v>
      </c>
      <c r="BS118" s="92">
        <v>3.2756090700000002E-4</v>
      </c>
      <c r="BT118" s="92">
        <v>1.3743814300000001E-4</v>
      </c>
      <c r="BU118" s="92">
        <v>4.9972708499999999E-3</v>
      </c>
      <c r="BV118" s="92">
        <v>6.6900188600000005E-4</v>
      </c>
      <c r="BW118" s="92">
        <v>4.8388330899999999E-5</v>
      </c>
      <c r="BX118" s="92">
        <v>0</v>
      </c>
      <c r="BY118" s="92">
        <v>3.4962146099999999E-4</v>
      </c>
      <c r="BZ118" s="92">
        <v>8.8231894399999995E-6</v>
      </c>
      <c r="CA118" s="92">
        <v>3.7020375299999999E-6</v>
      </c>
      <c r="CB118" s="92">
        <v>1.4788687700000001E-4</v>
      </c>
      <c r="CC118" s="92">
        <v>1.8022056699999999E-5</v>
      </c>
      <c r="CD118" s="92">
        <v>3.3900890799999999E-3</v>
      </c>
      <c r="CE118" s="92">
        <v>2.1587194299999999E-4</v>
      </c>
      <c r="CF118" s="92">
        <v>1.4648444600000001E-4</v>
      </c>
      <c r="CG118" s="92">
        <v>1.7354105299999999E-4</v>
      </c>
      <c r="CH118" s="92">
        <v>0</v>
      </c>
      <c r="CI118" s="92">
        <v>1.8235627999999999E-4</v>
      </c>
      <c r="CJ118" s="92">
        <v>2.5255399799999999E-5</v>
      </c>
      <c r="CK118" s="92">
        <v>9.3420752899999998E-6</v>
      </c>
      <c r="CL118" s="92">
        <v>1.81292351E-5</v>
      </c>
      <c r="CM118" s="92">
        <v>5.9001280300000003E-7</v>
      </c>
      <c r="CN118" s="92">
        <v>0</v>
      </c>
      <c r="CO118" s="92">
        <v>9.3949724099999998E-4</v>
      </c>
      <c r="CP118" s="92">
        <v>1.20716041E-3</v>
      </c>
      <c r="CQ118" s="92">
        <v>5.36357088E-5</v>
      </c>
      <c r="CR118" s="92">
        <v>0</v>
      </c>
      <c r="CS118" s="92">
        <v>0</v>
      </c>
      <c r="CT118" s="92">
        <v>0</v>
      </c>
      <c r="CU118" s="92">
        <v>0</v>
      </c>
      <c r="CV118" s="92">
        <v>0</v>
      </c>
      <c r="CW118" s="92">
        <v>0</v>
      </c>
      <c r="CX118" s="92">
        <v>2.36573903E-6</v>
      </c>
      <c r="CY118" s="92">
        <v>1.41182409E-7</v>
      </c>
      <c r="CZ118" s="92">
        <v>2.8082631399999998E-7</v>
      </c>
      <c r="DA118" s="92">
        <v>0</v>
      </c>
      <c r="DB118" s="92">
        <v>0</v>
      </c>
      <c r="DC118" s="92">
        <v>0</v>
      </c>
      <c r="DD118" s="92">
        <v>5.9299118600000002E-5</v>
      </c>
      <c r="DE118" s="92">
        <v>0</v>
      </c>
      <c r="DF118" s="92">
        <v>0</v>
      </c>
      <c r="DG118" s="92">
        <v>1.6747230800000001E-9</v>
      </c>
      <c r="DH118" s="92">
        <v>0</v>
      </c>
      <c r="DI118" s="92">
        <v>0</v>
      </c>
      <c r="DJ118" s="92">
        <v>0</v>
      </c>
      <c r="DK118" s="92">
        <v>0</v>
      </c>
      <c r="DL118" s="92">
        <v>0</v>
      </c>
      <c r="DM118" s="92">
        <v>0</v>
      </c>
      <c r="DN118" s="92">
        <v>0</v>
      </c>
      <c r="DO118" s="92">
        <v>0</v>
      </c>
      <c r="DP118" s="92">
        <v>0</v>
      </c>
      <c r="DQ118" s="92">
        <v>0</v>
      </c>
      <c r="DR118" s="92">
        <v>0</v>
      </c>
      <c r="DS118" s="92">
        <v>0</v>
      </c>
      <c r="DT118" s="92">
        <v>0</v>
      </c>
      <c r="DU118" s="92">
        <v>0</v>
      </c>
      <c r="DV118" s="92">
        <v>0</v>
      </c>
      <c r="DW118" s="92">
        <v>0</v>
      </c>
      <c r="DX118" s="92">
        <v>0</v>
      </c>
      <c r="DY118" s="92">
        <v>0</v>
      </c>
      <c r="DZ118" s="92">
        <v>10557.157499999999</v>
      </c>
      <c r="EA118" s="92">
        <v>60.433788300000003</v>
      </c>
      <c r="EB118" s="92">
        <v>806.04373399999997</v>
      </c>
      <c r="EC118" s="92">
        <v>35.3882087</v>
      </c>
      <c r="ED118" s="92">
        <v>14.8481995</v>
      </c>
      <c r="EE118" s="92">
        <v>449.902242</v>
      </c>
      <c r="EF118" s="92">
        <v>60.229964899999999</v>
      </c>
      <c r="EG118" s="92">
        <v>9.9325640899999996</v>
      </c>
      <c r="EH118" s="92">
        <v>0</v>
      </c>
      <c r="EI118" s="92">
        <v>33.994481</v>
      </c>
      <c r="EJ118" s="92">
        <v>0.85789855199999998</v>
      </c>
      <c r="EK118" s="92">
        <v>0.35995743400000002</v>
      </c>
      <c r="EL118" s="92">
        <v>11.7165347</v>
      </c>
      <c r="EM118" s="92">
        <v>1.4278214300000001</v>
      </c>
      <c r="EN118" s="92">
        <v>366.24999200000002</v>
      </c>
      <c r="EO118" s="92">
        <v>19.696138600000001</v>
      </c>
      <c r="EP118" s="92">
        <v>11.0778319</v>
      </c>
      <c r="EQ118" s="92">
        <v>9.9994033800000004</v>
      </c>
      <c r="ER118" s="92">
        <v>0</v>
      </c>
      <c r="ES118" s="92">
        <v>9.8504765699999997</v>
      </c>
      <c r="ET118" s="92">
        <v>2.30426368</v>
      </c>
      <c r="EU118" s="92">
        <v>0.51593124400000001</v>
      </c>
      <c r="EV118" s="92">
        <v>1.28381824</v>
      </c>
      <c r="EW118" s="92">
        <v>6.02565272E-3</v>
      </c>
      <c r="EX118" s="92">
        <v>0</v>
      </c>
      <c r="EY118" s="92">
        <v>74.446711300000004</v>
      </c>
      <c r="EZ118" s="92">
        <v>55.800488799999997</v>
      </c>
      <c r="FA118" s="92">
        <v>4.2474363899999998</v>
      </c>
      <c r="FB118" s="92">
        <v>0</v>
      </c>
      <c r="FC118" s="92">
        <v>0</v>
      </c>
      <c r="FD118" s="92">
        <v>0</v>
      </c>
      <c r="FE118" s="92">
        <v>0</v>
      </c>
      <c r="FF118" s="92">
        <v>0</v>
      </c>
      <c r="FG118" s="92">
        <v>0</v>
      </c>
      <c r="FH118" s="92">
        <v>0.400726364</v>
      </c>
      <c r="FI118" s="92">
        <v>2.7091185699999998E-3</v>
      </c>
      <c r="FJ118" s="92">
        <v>4.7175726399999998E-3</v>
      </c>
      <c r="FK118" s="92">
        <v>0</v>
      </c>
      <c r="FL118" s="92">
        <v>0</v>
      </c>
      <c r="FM118" s="92">
        <v>0</v>
      </c>
      <c r="FN118" s="92">
        <v>1.56498928</v>
      </c>
      <c r="FO118" s="92">
        <v>0</v>
      </c>
      <c r="FP118" s="92">
        <v>0</v>
      </c>
      <c r="FQ118" s="92">
        <v>6.43392824E-5</v>
      </c>
      <c r="FR118" s="92">
        <v>0</v>
      </c>
      <c r="FS118" s="92">
        <v>0</v>
      </c>
      <c r="FT118" s="92">
        <v>0</v>
      </c>
      <c r="FU118" s="92">
        <v>0</v>
      </c>
      <c r="FV118" s="92">
        <v>0</v>
      </c>
      <c r="FW118" s="92">
        <v>0</v>
      </c>
      <c r="FX118" s="92">
        <v>0</v>
      </c>
      <c r="FY118" s="92">
        <v>0</v>
      </c>
      <c r="FZ118" s="92">
        <v>0</v>
      </c>
      <c r="GA118" s="92">
        <v>0</v>
      </c>
      <c r="GB118" s="92">
        <v>0</v>
      </c>
      <c r="GC118" s="92">
        <v>0</v>
      </c>
      <c r="GD118" s="92">
        <v>0</v>
      </c>
      <c r="GE118" s="92">
        <v>0</v>
      </c>
      <c r="GF118" s="92">
        <v>0</v>
      </c>
      <c r="GG118" s="92">
        <v>0</v>
      </c>
      <c r="GH118" s="92">
        <v>0</v>
      </c>
      <c r="GI118" s="92">
        <v>0</v>
      </c>
      <c r="GJ118" s="92">
        <v>0.837886625</v>
      </c>
      <c r="GK118" s="92">
        <v>4.7964296199999997E-3</v>
      </c>
      <c r="GL118" s="92">
        <v>6.3973021599999999E-2</v>
      </c>
      <c r="GM118" s="92">
        <v>2.8086449200000001E-3</v>
      </c>
      <c r="GN118" s="92">
        <v>1.1784524100000001E-3</v>
      </c>
      <c r="GO118" s="92">
        <v>3.5707250900000001E-2</v>
      </c>
      <c r="GP118" s="92">
        <v>4.7802528399999997E-3</v>
      </c>
      <c r="GQ118" s="92">
        <v>7.8831471499999999E-4</v>
      </c>
      <c r="GR118" s="92">
        <v>0</v>
      </c>
      <c r="GS118" s="92">
        <v>2.69802937E-3</v>
      </c>
      <c r="GT118" s="92">
        <v>6.8088566699999999E-5</v>
      </c>
      <c r="GU118" s="92">
        <v>2.8568629399999999E-5</v>
      </c>
      <c r="GV118" s="92">
        <v>9.29902551E-4</v>
      </c>
      <c r="GW118" s="92">
        <v>1.1332145799999999E-4</v>
      </c>
      <c r="GX118" s="92">
        <v>2.9068048900000001E-2</v>
      </c>
      <c r="GY118" s="92">
        <v>1.56321728E-3</v>
      </c>
      <c r="GZ118" s="92">
        <v>8.7921083099999999E-4</v>
      </c>
      <c r="HA118" s="92">
        <v>7.9361952900000002E-4</v>
      </c>
      <c r="HB118" s="92">
        <v>0</v>
      </c>
      <c r="HC118" s="92">
        <v>7.8179970000000004E-4</v>
      </c>
      <c r="HD118" s="92">
        <v>1.8288177599999999E-4</v>
      </c>
      <c r="HE118" s="92">
        <v>4.09477541E-5</v>
      </c>
      <c r="HF118" s="92">
        <v>1.01892402E-4</v>
      </c>
      <c r="HG118" s="92">
        <v>4.7823610000000001E-7</v>
      </c>
      <c r="HH118" s="92">
        <v>0</v>
      </c>
      <c r="HI118" s="92">
        <v>5.90858891E-3</v>
      </c>
      <c r="HJ118" s="92">
        <v>4.4286999899999999E-3</v>
      </c>
      <c r="HK118" s="92">
        <v>3.3710495799999998E-4</v>
      </c>
      <c r="HL118" s="92">
        <v>0</v>
      </c>
      <c r="HM118" s="92">
        <v>0</v>
      </c>
      <c r="HN118" s="92">
        <v>0</v>
      </c>
      <c r="HO118" s="92">
        <v>0</v>
      </c>
      <c r="HP118" s="92">
        <v>0</v>
      </c>
      <c r="HQ118" s="92">
        <v>0</v>
      </c>
      <c r="HR118" s="92">
        <v>3.1804324299999997E-5</v>
      </c>
      <c r="HS118" s="92">
        <v>2.15013768E-7</v>
      </c>
      <c r="HT118" s="92">
        <v>3.7441811599999998E-7</v>
      </c>
      <c r="HU118" s="92">
        <v>0</v>
      </c>
      <c r="HV118" s="92">
        <v>0</v>
      </c>
      <c r="HW118" s="92">
        <v>0</v>
      </c>
      <c r="HX118" s="92">
        <v>1.2420801599999999E-4</v>
      </c>
      <c r="HY118" s="92">
        <v>0</v>
      </c>
      <c r="HZ118" s="92">
        <v>0</v>
      </c>
      <c r="IA118" s="92">
        <v>5.1063957599999998E-9</v>
      </c>
      <c r="IB118" s="92">
        <v>0</v>
      </c>
      <c r="IC118" s="92">
        <v>0</v>
      </c>
      <c r="ID118" s="92">
        <v>0</v>
      </c>
      <c r="IE118" s="92">
        <v>0</v>
      </c>
      <c r="IF118" s="92">
        <v>0</v>
      </c>
      <c r="IG118" s="92">
        <v>0</v>
      </c>
      <c r="IH118" s="92">
        <v>0</v>
      </c>
      <c r="II118" s="92">
        <v>0</v>
      </c>
      <c r="IJ118" s="92">
        <v>0</v>
      </c>
      <c r="IK118" s="92">
        <v>0</v>
      </c>
      <c r="IL118" s="92">
        <v>0</v>
      </c>
      <c r="IM118" s="92">
        <v>0</v>
      </c>
      <c r="IN118" s="92">
        <v>0</v>
      </c>
      <c r="IO118" s="92">
        <v>0</v>
      </c>
      <c r="IP118" s="92">
        <v>0</v>
      </c>
      <c r="IQ118" s="92">
        <v>0</v>
      </c>
      <c r="IR118" s="92">
        <v>0</v>
      </c>
      <c r="IS118" s="92">
        <v>0</v>
      </c>
      <c r="IT118" s="92">
        <v>599.67194800000004</v>
      </c>
      <c r="IU118" s="92">
        <v>12599.7446</v>
      </c>
      <c r="IV118" s="92">
        <v>198.56499400000001</v>
      </c>
      <c r="IW118" s="92">
        <v>32.038370499999999</v>
      </c>
      <c r="IX118" s="92">
        <v>1</v>
      </c>
      <c r="IY118" s="92">
        <v>0</v>
      </c>
      <c r="IZ118" s="92">
        <v>1</v>
      </c>
      <c r="JA118" s="92">
        <v>0</v>
      </c>
      <c r="JB118" s="92">
        <v>-72288.780199999994</v>
      </c>
      <c r="JC118" s="92">
        <v>-3440.5104999999999</v>
      </c>
      <c r="JD118" s="92">
        <v>-43.349553700000001</v>
      </c>
      <c r="JE118" s="92">
        <v>-43.286940199999997</v>
      </c>
      <c r="JF118" s="92">
        <v>-2.0601976099999999</v>
      </c>
      <c r="JG118" s="92">
        <v>5.0333808899999999E-2</v>
      </c>
      <c r="JH118" s="92">
        <v>1.0575667900000001</v>
      </c>
      <c r="JI118" s="92">
        <v>21.011062200000001</v>
      </c>
      <c r="JJ118" s="92">
        <v>0</v>
      </c>
      <c r="JK118" s="92">
        <v>0</v>
      </c>
      <c r="JL118" s="92">
        <v>0</v>
      </c>
      <c r="JM118" s="92">
        <v>0</v>
      </c>
      <c r="JN118" s="92">
        <v>0</v>
      </c>
      <c r="JO118" s="92">
        <v>0</v>
      </c>
      <c r="JP118" s="92">
        <v>0</v>
      </c>
      <c r="JQ118" s="92">
        <v>0</v>
      </c>
      <c r="JR118" s="92">
        <v>0</v>
      </c>
      <c r="JS118" s="92">
        <v>0</v>
      </c>
      <c r="JT118" s="92">
        <v>0</v>
      </c>
      <c r="JU118" s="92">
        <v>0</v>
      </c>
      <c r="JV118" s="92">
        <v>0</v>
      </c>
      <c r="JW118" s="92">
        <v>0</v>
      </c>
      <c r="JX118" s="92">
        <v>0</v>
      </c>
      <c r="JY118" s="92">
        <v>0</v>
      </c>
      <c r="JZ118" s="92">
        <v>0</v>
      </c>
      <c r="KA118" s="92">
        <v>0</v>
      </c>
      <c r="KB118" s="92">
        <v>0</v>
      </c>
      <c r="KC118" s="92">
        <v>0</v>
      </c>
      <c r="KD118" s="92">
        <v>0</v>
      </c>
      <c r="KE118" s="92">
        <v>0</v>
      </c>
      <c r="KF118" s="92">
        <v>0</v>
      </c>
      <c r="KG118" s="92">
        <v>0</v>
      </c>
      <c r="KH118" s="92">
        <v>0</v>
      </c>
      <c r="KI118" s="92">
        <v>0</v>
      </c>
      <c r="KJ118" s="92">
        <v>0</v>
      </c>
      <c r="KK118" s="92">
        <v>0</v>
      </c>
      <c r="KL118" s="92">
        <v>0</v>
      </c>
      <c r="KM118" s="92">
        <v>0</v>
      </c>
      <c r="KN118" s="92">
        <v>0</v>
      </c>
      <c r="KO118" s="92">
        <v>0</v>
      </c>
      <c r="KP118" s="92">
        <v>0</v>
      </c>
      <c r="KQ118" s="92">
        <v>0</v>
      </c>
      <c r="KR118" s="92">
        <v>0</v>
      </c>
      <c r="KS118" s="92">
        <v>0</v>
      </c>
      <c r="KT118" s="92">
        <v>0</v>
      </c>
      <c r="KU118" s="92">
        <v>0</v>
      </c>
      <c r="KV118" s="92">
        <v>0</v>
      </c>
      <c r="KW118" s="92">
        <v>0</v>
      </c>
      <c r="KX118" s="92">
        <v>0</v>
      </c>
      <c r="KY118" s="92">
        <v>0</v>
      </c>
      <c r="KZ118" s="92">
        <v>0</v>
      </c>
      <c r="LA118" s="92">
        <v>0</v>
      </c>
      <c r="LB118" s="92">
        <v>0</v>
      </c>
      <c r="LC118" s="92">
        <v>0.23213699700000001</v>
      </c>
      <c r="LD118" s="92">
        <v>5.7319375899999997E-3</v>
      </c>
      <c r="LE118" s="92">
        <v>2.4050087800000001E-3</v>
      </c>
      <c r="LF118" s="92">
        <v>9.6073929099999997E-2</v>
      </c>
      <c r="LG118" s="92">
        <v>1.1707934E-2</v>
      </c>
      <c r="LH118" s="92">
        <v>2.4597859999999998</v>
      </c>
      <c r="LI118" s="92">
        <v>0</v>
      </c>
      <c r="LJ118" s="92">
        <v>3.8157143900000001</v>
      </c>
      <c r="LK118" s="92">
        <v>2.1975952799999998</v>
      </c>
      <c r="LL118" s="92">
        <v>0.65058112800000001</v>
      </c>
      <c r="LM118" s="92">
        <v>7.2286792000000002E-2</v>
      </c>
      <c r="LN118" s="92">
        <v>0.184497779</v>
      </c>
      <c r="LO118" s="92">
        <v>0.135768788</v>
      </c>
      <c r="LP118" s="92">
        <v>0</v>
      </c>
      <c r="LQ118" s="92">
        <v>9.3564930599999999E-2</v>
      </c>
      <c r="LR118" s="92">
        <v>0</v>
      </c>
      <c r="LS118" s="92">
        <v>0</v>
      </c>
      <c r="LT118" s="92">
        <v>0</v>
      </c>
      <c r="LU118" s="92">
        <v>0</v>
      </c>
      <c r="LV118" s="92">
        <v>0</v>
      </c>
      <c r="LW118" s="92">
        <v>0</v>
      </c>
      <c r="LX118" s="92">
        <v>0</v>
      </c>
      <c r="LY118" s="92">
        <v>0</v>
      </c>
      <c r="LZ118" s="92">
        <v>0</v>
      </c>
      <c r="MA118" s="92">
        <v>0</v>
      </c>
      <c r="MB118" s="92">
        <v>0</v>
      </c>
      <c r="MC118" s="92">
        <v>0</v>
      </c>
      <c r="MD118" s="92">
        <v>0</v>
      </c>
      <c r="ME118" s="92">
        <v>0</v>
      </c>
      <c r="MF118" s="92">
        <v>0</v>
      </c>
      <c r="MG118" s="92">
        <v>0</v>
      </c>
      <c r="MH118" s="92">
        <v>0</v>
      </c>
      <c r="MI118" s="92">
        <v>0</v>
      </c>
      <c r="MJ118" s="92">
        <v>0</v>
      </c>
      <c r="MK118" s="92">
        <v>0</v>
      </c>
      <c r="ML118" s="92">
        <v>0</v>
      </c>
      <c r="MM118" s="92">
        <v>0</v>
      </c>
      <c r="MN118" s="92">
        <v>0</v>
      </c>
      <c r="MO118" s="92">
        <v>0</v>
      </c>
      <c r="MP118" s="92">
        <v>0</v>
      </c>
      <c r="MQ118" s="92">
        <v>0</v>
      </c>
      <c r="MR118" s="92">
        <v>0</v>
      </c>
      <c r="MS118" s="92">
        <v>0</v>
      </c>
      <c r="MT118" s="92">
        <v>0</v>
      </c>
      <c r="MU118" s="92">
        <v>0</v>
      </c>
      <c r="MV118" s="92">
        <v>0</v>
      </c>
      <c r="MW118" s="92">
        <v>0</v>
      </c>
      <c r="MX118" s="92">
        <v>0</v>
      </c>
      <c r="MY118" s="92">
        <v>0</v>
      </c>
      <c r="MZ118" s="92">
        <v>0</v>
      </c>
      <c r="NA118" s="92">
        <v>0</v>
      </c>
      <c r="NB118" s="92">
        <v>0</v>
      </c>
      <c r="NC118" s="92">
        <v>0</v>
      </c>
      <c r="ND118" s="92">
        <v>0</v>
      </c>
      <c r="NE118" s="92">
        <v>0</v>
      </c>
      <c r="NF118" s="92">
        <v>0</v>
      </c>
      <c r="NG118" s="92">
        <v>0</v>
      </c>
      <c r="NH118" s="92">
        <v>0</v>
      </c>
      <c r="NI118" s="92">
        <v>0</v>
      </c>
      <c r="NJ118" s="92">
        <v>0</v>
      </c>
      <c r="NK118" s="92">
        <v>0</v>
      </c>
      <c r="NL118" s="92">
        <v>0</v>
      </c>
      <c r="NM118" s="92">
        <v>2.3311957500000001E-2</v>
      </c>
      <c r="NN118" s="92">
        <v>5.75619945E-4</v>
      </c>
      <c r="NO118" s="92">
        <v>2.4151885799999999E-4</v>
      </c>
      <c r="NP118" s="92">
        <v>9.6480586099999995E-3</v>
      </c>
      <c r="NQ118" s="92">
        <v>1.1757490799999999E-3</v>
      </c>
      <c r="NR118" s="92">
        <v>0.247019766</v>
      </c>
      <c r="NS118" s="92">
        <v>0</v>
      </c>
      <c r="NT118" s="92">
        <v>0.38318653600000002</v>
      </c>
      <c r="NU118" s="92">
        <v>0.22068971600000001</v>
      </c>
      <c r="NV118" s="92">
        <v>6.5333487600000004E-2</v>
      </c>
      <c r="NW118" s="92">
        <v>7.2592764000000004E-3</v>
      </c>
      <c r="NX118" s="92">
        <v>1.8527871200000001E-2</v>
      </c>
      <c r="NY118" s="92">
        <v>1.36343464E-2</v>
      </c>
      <c r="NZ118" s="92">
        <v>0</v>
      </c>
      <c r="OA118" s="92">
        <v>9.3960967699999991E-3</v>
      </c>
      <c r="OB118" s="92">
        <v>0</v>
      </c>
      <c r="OC118" s="92">
        <v>0</v>
      </c>
      <c r="OD118" s="92">
        <v>0</v>
      </c>
      <c r="OE118" s="92">
        <v>0</v>
      </c>
      <c r="OF118" s="92">
        <v>0</v>
      </c>
      <c r="OG118" s="92">
        <v>0</v>
      </c>
      <c r="OH118" s="92">
        <v>0</v>
      </c>
      <c r="OI118" s="92">
        <v>0</v>
      </c>
      <c r="OJ118" s="92">
        <v>0</v>
      </c>
      <c r="OK118" s="92">
        <v>0</v>
      </c>
      <c r="OL118" s="92">
        <v>0</v>
      </c>
      <c r="OM118" s="92">
        <v>0</v>
      </c>
      <c r="ON118" s="92">
        <v>0</v>
      </c>
      <c r="OO118" s="92">
        <v>0</v>
      </c>
      <c r="OP118" s="92">
        <v>0</v>
      </c>
      <c r="OQ118" s="92">
        <v>0</v>
      </c>
      <c r="OR118" s="92">
        <v>0</v>
      </c>
      <c r="OS118" s="92">
        <v>0</v>
      </c>
      <c r="OT118" s="92">
        <v>0</v>
      </c>
      <c r="OU118" s="92">
        <v>0</v>
      </c>
      <c r="OV118" s="92">
        <v>0</v>
      </c>
      <c r="OW118" s="92">
        <v>0</v>
      </c>
      <c r="OX118" s="92">
        <v>0</v>
      </c>
      <c r="OY118" s="92">
        <v>0</v>
      </c>
      <c r="OZ118" s="92">
        <v>0</v>
      </c>
      <c r="PA118" s="92">
        <v>0</v>
      </c>
      <c r="PB118" s="92">
        <v>0</v>
      </c>
      <c r="PC118" s="92">
        <v>0</v>
      </c>
      <c r="PD118" s="92">
        <v>0</v>
      </c>
      <c r="PE118" s="92">
        <v>0</v>
      </c>
      <c r="PF118" s="92">
        <v>0</v>
      </c>
      <c r="PG118" s="92">
        <v>0</v>
      </c>
      <c r="PH118" s="92">
        <v>0</v>
      </c>
      <c r="PI118" s="92">
        <v>0</v>
      </c>
      <c r="PJ118" s="92">
        <v>0</v>
      </c>
      <c r="PK118" s="92">
        <v>0</v>
      </c>
      <c r="PL118" s="92">
        <v>0</v>
      </c>
      <c r="PM118" s="92">
        <v>0</v>
      </c>
      <c r="PN118" s="92">
        <v>0</v>
      </c>
      <c r="PO118" s="92">
        <v>0</v>
      </c>
      <c r="PP118" s="92">
        <v>0</v>
      </c>
      <c r="PQ118" s="92">
        <v>0</v>
      </c>
      <c r="PR118" s="92">
        <v>0</v>
      </c>
      <c r="PS118" s="92">
        <v>0</v>
      </c>
      <c r="PT118" s="92">
        <v>0</v>
      </c>
      <c r="PU118" s="92">
        <v>0</v>
      </c>
      <c r="PV118" s="92">
        <v>0</v>
      </c>
      <c r="PW118" s="92">
        <v>37.639249900000003</v>
      </c>
      <c r="PX118" s="92">
        <v>0.92939011699999996</v>
      </c>
      <c r="PY118" s="92">
        <v>0.38995389499999999</v>
      </c>
      <c r="PZ118" s="92">
        <v>12.6929993</v>
      </c>
      <c r="QA118" s="92">
        <v>1.54681712</v>
      </c>
      <c r="QB118" s="92">
        <v>374.25575099999998</v>
      </c>
      <c r="QC118" s="92">
        <v>0</v>
      </c>
      <c r="QD118" s="92">
        <v>87.149390400000001</v>
      </c>
      <c r="QE118" s="92">
        <v>123.23542999999999</v>
      </c>
      <c r="QF118" s="92">
        <v>15.624096099999999</v>
      </c>
      <c r="QG118" s="92">
        <v>1.7360106799999999</v>
      </c>
      <c r="QH118" s="92">
        <v>4.5435161099999997</v>
      </c>
      <c r="QI118" s="92">
        <v>3.2340668400000001</v>
      </c>
      <c r="QJ118" s="92">
        <v>0</v>
      </c>
      <c r="QK118" s="92">
        <v>14.047034</v>
      </c>
      <c r="QL118" s="92">
        <v>0</v>
      </c>
      <c r="QM118" s="92">
        <v>0</v>
      </c>
      <c r="QN118" s="92">
        <v>0</v>
      </c>
      <c r="QO118" s="92">
        <v>0</v>
      </c>
      <c r="QP118" s="92">
        <v>0</v>
      </c>
      <c r="QQ118" s="92">
        <v>0</v>
      </c>
      <c r="QR118" s="92">
        <v>0</v>
      </c>
      <c r="QS118" s="92">
        <v>0</v>
      </c>
      <c r="QT118" s="92">
        <v>0</v>
      </c>
      <c r="QU118" s="92">
        <v>0</v>
      </c>
      <c r="QV118" s="92">
        <v>0</v>
      </c>
      <c r="QW118" s="92">
        <v>0</v>
      </c>
      <c r="QX118" s="92">
        <v>0</v>
      </c>
      <c r="QY118" s="92">
        <v>0</v>
      </c>
      <c r="QZ118" s="92">
        <v>0</v>
      </c>
      <c r="RA118" s="92">
        <v>0</v>
      </c>
      <c r="RB118" s="92">
        <v>0</v>
      </c>
      <c r="RC118" s="92">
        <v>0</v>
      </c>
      <c r="RD118" s="92">
        <v>0</v>
      </c>
      <c r="RE118" s="92">
        <v>0</v>
      </c>
      <c r="RF118" s="92">
        <v>0</v>
      </c>
      <c r="RG118" s="92">
        <v>0</v>
      </c>
      <c r="RH118" s="92">
        <v>0</v>
      </c>
      <c r="RI118" s="92">
        <v>0</v>
      </c>
      <c r="RJ118" s="92">
        <v>0</v>
      </c>
      <c r="RK118" s="92">
        <v>0</v>
      </c>
      <c r="RL118" s="92">
        <v>0</v>
      </c>
      <c r="RM118" s="92">
        <v>0</v>
      </c>
      <c r="RN118" s="92">
        <v>0</v>
      </c>
      <c r="RO118" s="92">
        <v>0</v>
      </c>
      <c r="RP118" s="92">
        <v>0</v>
      </c>
      <c r="RQ118" s="92">
        <v>0</v>
      </c>
      <c r="RR118" s="92">
        <v>0</v>
      </c>
      <c r="RS118" s="92">
        <v>0</v>
      </c>
      <c r="RT118" s="92">
        <v>0</v>
      </c>
      <c r="RU118" s="92">
        <v>0</v>
      </c>
      <c r="RV118" s="92">
        <v>0</v>
      </c>
      <c r="RW118" s="92">
        <v>0</v>
      </c>
      <c r="RX118" s="92">
        <v>0</v>
      </c>
      <c r="RY118" s="92">
        <v>0</v>
      </c>
      <c r="RZ118" s="92">
        <v>0</v>
      </c>
      <c r="SA118" s="92">
        <v>0</v>
      </c>
      <c r="SB118" s="92">
        <v>0</v>
      </c>
      <c r="SC118" s="92">
        <v>0</v>
      </c>
      <c r="SD118" s="92">
        <v>0</v>
      </c>
      <c r="SE118" s="92">
        <v>0</v>
      </c>
      <c r="SF118" s="92">
        <v>0</v>
      </c>
      <c r="SG118" s="92">
        <v>5.5595172800000002E-2</v>
      </c>
      <c r="SH118" s="92">
        <v>1.3727586E-3</v>
      </c>
      <c r="SI118" s="92">
        <v>5.7598263100000003E-4</v>
      </c>
      <c r="SJ118" s="92">
        <v>1.87482346E-2</v>
      </c>
      <c r="SK118" s="92">
        <v>2.2847310999999999E-3</v>
      </c>
      <c r="SL118" s="92">
        <v>0.55279563799999998</v>
      </c>
      <c r="SM118" s="92">
        <v>0</v>
      </c>
      <c r="SN118" s="92">
        <v>0.128724282</v>
      </c>
      <c r="SO118" s="92">
        <v>0.18202528000000001</v>
      </c>
      <c r="SP118" s="92">
        <v>2.30776205E-2</v>
      </c>
      <c r="SQ118" s="92">
        <v>2.5641800499999999E-3</v>
      </c>
      <c r="SR118" s="92">
        <v>6.7110147999999998E-3</v>
      </c>
      <c r="SS118" s="92">
        <v>4.7768886300000001E-3</v>
      </c>
      <c r="ST118" s="92">
        <v>0</v>
      </c>
      <c r="SU118" s="92">
        <v>2.0748215899999999E-2</v>
      </c>
      <c r="SV118" s="92">
        <v>0</v>
      </c>
      <c r="SW118" s="92">
        <v>0</v>
      </c>
      <c r="SX118" s="92">
        <v>0</v>
      </c>
      <c r="SY118" s="92">
        <v>9.9578509000000004</v>
      </c>
      <c r="SZ118" s="92">
        <v>677.02370499999995</v>
      </c>
      <c r="TA118" s="92">
        <v>8.1630669600000001</v>
      </c>
      <c r="TB118" s="92">
        <v>32.038370499999999</v>
      </c>
      <c r="TC118" s="92">
        <v>1</v>
      </c>
      <c r="TD118" s="92">
        <v>0</v>
      </c>
      <c r="TE118" s="92">
        <v>0</v>
      </c>
      <c r="TF118" s="92">
        <v>1</v>
      </c>
      <c r="TG118" s="92">
        <v>-78334.972299999994</v>
      </c>
      <c r="TH118" s="92">
        <v>-1152.1723199999999</v>
      </c>
      <c r="TI118" s="92">
        <v>-0.78004797400000003</v>
      </c>
      <c r="TJ118" s="92">
        <v>-103.190359</v>
      </c>
      <c r="TK118" s="92">
        <v>-1.51775218</v>
      </c>
      <c r="TL118" s="92">
        <v>2.0331106200000001E-2</v>
      </c>
      <c r="TM118" s="92">
        <v>1.3822903200000001</v>
      </c>
      <c r="TN118" s="92">
        <v>67.988937800000002</v>
      </c>
      <c r="TO118" s="92">
        <v>0</v>
      </c>
      <c r="TP118" s="92">
        <v>0.23199077900000001</v>
      </c>
      <c r="TQ118" s="92">
        <v>-51419483.4925</v>
      </c>
      <c r="TR118" s="92">
        <v>1.8481429055555599E-2</v>
      </c>
      <c r="TS118" s="92">
        <v>0</v>
      </c>
      <c r="TT118" s="92">
        <v>0</v>
      </c>
      <c r="TU118" s="92">
        <v>0</v>
      </c>
      <c r="TV118" s="92">
        <v>0</v>
      </c>
      <c r="TW118" s="92">
        <v>0</v>
      </c>
      <c r="TX118" s="92">
        <v>0</v>
      </c>
      <c r="TY118" s="92">
        <v>0</v>
      </c>
      <c r="TZ118" s="92">
        <v>0</v>
      </c>
      <c r="UA118" s="92">
        <v>0</v>
      </c>
      <c r="UB118" s="92">
        <v>0</v>
      </c>
      <c r="UC118" s="92">
        <v>0</v>
      </c>
      <c r="UD118" s="92">
        <v>0</v>
      </c>
      <c r="UE118" s="92">
        <v>0</v>
      </c>
      <c r="UF118" s="92">
        <v>0</v>
      </c>
      <c r="UG118" s="92">
        <v>0</v>
      </c>
      <c r="UH118" s="92">
        <v>0</v>
      </c>
      <c r="UI118" s="92">
        <v>0</v>
      </c>
      <c r="UJ118" s="92">
        <v>0</v>
      </c>
      <c r="UK118" s="92">
        <v>0</v>
      </c>
      <c r="UL118" s="92">
        <v>0</v>
      </c>
      <c r="UM118" s="92">
        <v>0</v>
      </c>
      <c r="UN118" s="92">
        <v>0</v>
      </c>
      <c r="UO118" s="92">
        <v>0</v>
      </c>
      <c r="UP118" s="92">
        <v>0</v>
      </c>
      <c r="UQ118" s="92">
        <v>0</v>
      </c>
      <c r="UR118" s="92">
        <v>0</v>
      </c>
      <c r="US118" s="92">
        <v>0</v>
      </c>
      <c r="UT118" s="92">
        <v>0</v>
      </c>
      <c r="UU118" s="92">
        <v>0</v>
      </c>
      <c r="UV118" s="92">
        <v>0</v>
      </c>
      <c r="UW118" s="92">
        <v>0</v>
      </c>
      <c r="UX118" s="92">
        <v>0</v>
      </c>
      <c r="UY118" s="92">
        <v>0</v>
      </c>
      <c r="UZ118" s="92">
        <v>0</v>
      </c>
      <c r="VA118" s="92">
        <v>0</v>
      </c>
      <c r="VB118" s="92">
        <v>0</v>
      </c>
      <c r="VC118" s="92">
        <v>0</v>
      </c>
      <c r="VD118" s="92">
        <v>0</v>
      </c>
      <c r="VE118" s="92">
        <v>0</v>
      </c>
      <c r="VF118" s="92">
        <v>0</v>
      </c>
      <c r="VG118" s="92">
        <v>0</v>
      </c>
      <c r="VH118" s="92">
        <v>0</v>
      </c>
      <c r="VI118" s="92">
        <v>0</v>
      </c>
      <c r="VJ118" s="92">
        <v>0</v>
      </c>
      <c r="VK118" s="92">
        <v>0</v>
      </c>
      <c r="VL118" s="92">
        <v>0</v>
      </c>
      <c r="VM118" s="92">
        <v>0</v>
      </c>
      <c r="VN118" s="92">
        <v>0</v>
      </c>
      <c r="VO118" s="92">
        <v>0</v>
      </c>
      <c r="VP118" s="92">
        <v>0</v>
      </c>
      <c r="VQ118" s="92">
        <v>0</v>
      </c>
      <c r="VR118" s="92">
        <v>0</v>
      </c>
      <c r="VS118" s="92">
        <v>0</v>
      </c>
      <c r="VT118" s="92">
        <v>0</v>
      </c>
      <c r="VU118" s="92">
        <v>0</v>
      </c>
      <c r="VV118" s="92">
        <v>0</v>
      </c>
      <c r="VW118" s="92">
        <v>0</v>
      </c>
      <c r="VX118" s="92">
        <v>0</v>
      </c>
      <c r="VY118" s="92">
        <v>0</v>
      </c>
      <c r="VZ118" s="92">
        <v>0</v>
      </c>
      <c r="WA118" s="92">
        <v>0</v>
      </c>
      <c r="WB118" s="92">
        <v>0</v>
      </c>
      <c r="WC118" s="92">
        <v>7.49597625000001E-3</v>
      </c>
    </row>
    <row r="119" spans="2:601" ht="13.5" customHeight="1">
      <c r="B119" s="851" t="s">
        <v>2806</v>
      </c>
      <c r="C119" s="92">
        <v>0</v>
      </c>
      <c r="D119" s="92">
        <v>429282.17599999998</v>
      </c>
      <c r="E119" s="92">
        <v>-1426.8571199999999</v>
      </c>
      <c r="F119" s="92">
        <v>18947.698400000001</v>
      </c>
      <c r="G119" s="92">
        <v>42.415162600000002</v>
      </c>
      <c r="H119" s="92">
        <v>144.66261299999999</v>
      </c>
      <c r="I119" s="92">
        <v>6.3512071600000004</v>
      </c>
      <c r="J119" s="92">
        <v>2.66484217</v>
      </c>
      <c r="K119" s="92">
        <v>96.894048499999997</v>
      </c>
      <c r="L119" s="92">
        <v>12.9715405</v>
      </c>
      <c r="M119" s="92">
        <v>0.93822036399999997</v>
      </c>
      <c r="N119" s="92">
        <v>0</v>
      </c>
      <c r="O119" s="92">
        <v>6.7789479200000002</v>
      </c>
      <c r="P119" s="92">
        <v>0.17107628699999999</v>
      </c>
      <c r="Q119" s="92">
        <v>7.1780260499999998E-2</v>
      </c>
      <c r="R119" s="92">
        <v>2.8674367699999999</v>
      </c>
      <c r="S119" s="92">
        <v>0.349436739</v>
      </c>
      <c r="T119" s="92">
        <v>65.731769400000005</v>
      </c>
      <c r="U119" s="92">
        <v>4.1856259299999996</v>
      </c>
      <c r="V119" s="92">
        <v>2.8402444899999999</v>
      </c>
      <c r="W119" s="92">
        <v>3.3648556799999998</v>
      </c>
      <c r="X119" s="92">
        <v>0</v>
      </c>
      <c r="Y119" s="92">
        <v>3.53577757</v>
      </c>
      <c r="Z119" s="92">
        <v>0.48968687100000002</v>
      </c>
      <c r="AA119" s="92">
        <v>0.18113716899999999</v>
      </c>
      <c r="AB119" s="92">
        <v>0.35151486500000001</v>
      </c>
      <c r="AC119" s="92">
        <v>1.14399901E-2</v>
      </c>
      <c r="AD119" s="92">
        <v>0</v>
      </c>
      <c r="AE119" s="92">
        <v>18.216281200000001</v>
      </c>
      <c r="AF119" s="92">
        <v>23.406107599999999</v>
      </c>
      <c r="AG119" s="92">
        <v>1.03996384</v>
      </c>
      <c r="AH119" s="92">
        <v>0</v>
      </c>
      <c r="AI119" s="92">
        <v>0</v>
      </c>
      <c r="AJ119" s="92">
        <v>0</v>
      </c>
      <c r="AK119" s="92">
        <v>0</v>
      </c>
      <c r="AL119" s="92">
        <v>0</v>
      </c>
      <c r="AM119" s="92">
        <v>0</v>
      </c>
      <c r="AN119" s="92">
        <v>4.58702437E-2</v>
      </c>
      <c r="AO119" s="92">
        <v>2.7374412100000002E-3</v>
      </c>
      <c r="AP119" s="92">
        <v>5.4450517599999998E-3</v>
      </c>
      <c r="AQ119" s="92">
        <v>0</v>
      </c>
      <c r="AR119" s="92">
        <v>0</v>
      </c>
      <c r="AS119" s="92">
        <v>0</v>
      </c>
      <c r="AT119" s="92">
        <v>1.14977391</v>
      </c>
      <c r="AU119" s="92">
        <v>0</v>
      </c>
      <c r="AV119" s="92">
        <v>0</v>
      </c>
      <c r="AW119" s="92">
        <v>3.24718639E-5</v>
      </c>
      <c r="AX119" s="92">
        <v>0</v>
      </c>
      <c r="AY119" s="92">
        <v>0</v>
      </c>
      <c r="AZ119" s="92">
        <v>0</v>
      </c>
      <c r="BA119" s="92">
        <v>0</v>
      </c>
      <c r="BB119" s="92">
        <v>0</v>
      </c>
      <c r="BC119" s="92">
        <v>0</v>
      </c>
      <c r="BD119" s="92">
        <v>0</v>
      </c>
      <c r="BE119" s="92">
        <v>0</v>
      </c>
      <c r="BF119" s="92">
        <v>0</v>
      </c>
      <c r="BG119" s="92">
        <v>0</v>
      </c>
      <c r="BH119" s="92">
        <v>0</v>
      </c>
      <c r="BI119" s="92">
        <v>0</v>
      </c>
      <c r="BJ119" s="92">
        <v>0</v>
      </c>
      <c r="BK119" s="92">
        <v>0</v>
      </c>
      <c r="BL119" s="92">
        <v>0</v>
      </c>
      <c r="BM119" s="92">
        <v>0</v>
      </c>
      <c r="BN119" s="92">
        <v>0</v>
      </c>
      <c r="BO119" s="92">
        <v>0</v>
      </c>
      <c r="BP119" s="92">
        <v>0.97721978300000001</v>
      </c>
      <c r="BQ119" s="92">
        <v>2.1875446300000001E-3</v>
      </c>
      <c r="BR119" s="92">
        <v>7.4609150000000003E-3</v>
      </c>
      <c r="BS119" s="92">
        <v>3.2756090700000002E-4</v>
      </c>
      <c r="BT119" s="92">
        <v>1.3743814300000001E-4</v>
      </c>
      <c r="BU119" s="92">
        <v>4.9972708499999999E-3</v>
      </c>
      <c r="BV119" s="92">
        <v>6.6900188600000005E-4</v>
      </c>
      <c r="BW119" s="92">
        <v>4.8388330899999999E-5</v>
      </c>
      <c r="BX119" s="92">
        <v>0</v>
      </c>
      <c r="BY119" s="92">
        <v>3.4962146099999999E-4</v>
      </c>
      <c r="BZ119" s="92">
        <v>8.8231894399999995E-6</v>
      </c>
      <c r="CA119" s="92">
        <v>3.7020375299999999E-6</v>
      </c>
      <c r="CB119" s="92">
        <v>1.4788687700000001E-4</v>
      </c>
      <c r="CC119" s="92">
        <v>1.8022056699999999E-5</v>
      </c>
      <c r="CD119" s="92">
        <v>3.3900890799999999E-3</v>
      </c>
      <c r="CE119" s="92">
        <v>2.1587194299999999E-4</v>
      </c>
      <c r="CF119" s="92">
        <v>1.4648444600000001E-4</v>
      </c>
      <c r="CG119" s="92">
        <v>1.7354105299999999E-4</v>
      </c>
      <c r="CH119" s="92">
        <v>0</v>
      </c>
      <c r="CI119" s="92">
        <v>1.8235627999999999E-4</v>
      </c>
      <c r="CJ119" s="92">
        <v>2.5255399799999999E-5</v>
      </c>
      <c r="CK119" s="92">
        <v>9.3420752899999998E-6</v>
      </c>
      <c r="CL119" s="92">
        <v>1.81292351E-5</v>
      </c>
      <c r="CM119" s="92">
        <v>5.9001280300000003E-7</v>
      </c>
      <c r="CN119" s="92">
        <v>0</v>
      </c>
      <c r="CO119" s="92">
        <v>9.3949724099999998E-4</v>
      </c>
      <c r="CP119" s="92">
        <v>1.20716041E-3</v>
      </c>
      <c r="CQ119" s="92">
        <v>5.36357088E-5</v>
      </c>
      <c r="CR119" s="92">
        <v>0</v>
      </c>
      <c r="CS119" s="92">
        <v>0</v>
      </c>
      <c r="CT119" s="92">
        <v>0</v>
      </c>
      <c r="CU119" s="92">
        <v>0</v>
      </c>
      <c r="CV119" s="92">
        <v>0</v>
      </c>
      <c r="CW119" s="92">
        <v>0</v>
      </c>
      <c r="CX119" s="92">
        <v>2.36573903E-6</v>
      </c>
      <c r="CY119" s="92">
        <v>1.41182409E-7</v>
      </c>
      <c r="CZ119" s="92">
        <v>2.8082631399999998E-7</v>
      </c>
      <c r="DA119" s="92">
        <v>0</v>
      </c>
      <c r="DB119" s="92">
        <v>0</v>
      </c>
      <c r="DC119" s="92">
        <v>0</v>
      </c>
      <c r="DD119" s="92">
        <v>5.9299118600000002E-5</v>
      </c>
      <c r="DE119" s="92">
        <v>0</v>
      </c>
      <c r="DF119" s="92">
        <v>0</v>
      </c>
      <c r="DG119" s="92">
        <v>1.6747230800000001E-9</v>
      </c>
      <c r="DH119" s="92">
        <v>0</v>
      </c>
      <c r="DI119" s="92">
        <v>0</v>
      </c>
      <c r="DJ119" s="92">
        <v>0</v>
      </c>
      <c r="DK119" s="92">
        <v>0</v>
      </c>
      <c r="DL119" s="92">
        <v>0</v>
      </c>
      <c r="DM119" s="92">
        <v>0</v>
      </c>
      <c r="DN119" s="92">
        <v>0</v>
      </c>
      <c r="DO119" s="92">
        <v>0</v>
      </c>
      <c r="DP119" s="92">
        <v>0</v>
      </c>
      <c r="DQ119" s="92">
        <v>0</v>
      </c>
      <c r="DR119" s="92">
        <v>0</v>
      </c>
      <c r="DS119" s="92">
        <v>0</v>
      </c>
      <c r="DT119" s="92">
        <v>0</v>
      </c>
      <c r="DU119" s="92">
        <v>0</v>
      </c>
      <c r="DV119" s="92">
        <v>0</v>
      </c>
      <c r="DW119" s="92">
        <v>0</v>
      </c>
      <c r="DX119" s="92">
        <v>0</v>
      </c>
      <c r="DY119" s="92">
        <v>0</v>
      </c>
      <c r="DZ119" s="92">
        <v>341348.092</v>
      </c>
      <c r="EA119" s="92">
        <v>1954.0258200000001</v>
      </c>
      <c r="EB119" s="92">
        <v>26062.080699999999</v>
      </c>
      <c r="EC119" s="92">
        <v>1144.21875</v>
      </c>
      <c r="ED119" s="92">
        <v>480.09178200000002</v>
      </c>
      <c r="EE119" s="92">
        <v>14546.8392</v>
      </c>
      <c r="EF119" s="92">
        <v>1947.43553</v>
      </c>
      <c r="EG119" s="92">
        <v>321.15290599999997</v>
      </c>
      <c r="EH119" s="92">
        <v>0</v>
      </c>
      <c r="EI119" s="92">
        <v>1099.15488</v>
      </c>
      <c r="EJ119" s="92">
        <v>27.738719799999998</v>
      </c>
      <c r="EK119" s="92">
        <v>11.6386237</v>
      </c>
      <c r="EL119" s="92">
        <v>378.83462100000003</v>
      </c>
      <c r="EM119" s="92">
        <v>46.166226199999997</v>
      </c>
      <c r="EN119" s="92">
        <v>11842.0831</v>
      </c>
      <c r="EO119" s="92">
        <v>636.841813</v>
      </c>
      <c r="EP119" s="92">
        <v>358.18323199999998</v>
      </c>
      <c r="EQ119" s="92">
        <v>323.31404300000003</v>
      </c>
      <c r="ER119" s="92">
        <v>0</v>
      </c>
      <c r="ES119" s="92">
        <v>318.49874199999999</v>
      </c>
      <c r="ET119" s="92">
        <v>74.5045255</v>
      </c>
      <c r="EU119" s="92">
        <v>16.681776899999999</v>
      </c>
      <c r="EV119" s="92">
        <v>41.510123200000002</v>
      </c>
      <c r="EW119" s="92">
        <v>0.19482943799999999</v>
      </c>
      <c r="EX119" s="92">
        <v>0</v>
      </c>
      <c r="EY119" s="92">
        <v>2407.11033</v>
      </c>
      <c r="EZ119" s="92">
        <v>1804.2157999999999</v>
      </c>
      <c r="FA119" s="92">
        <v>137.333776</v>
      </c>
      <c r="FB119" s="92">
        <v>0</v>
      </c>
      <c r="FC119" s="92">
        <v>0</v>
      </c>
      <c r="FD119" s="92">
        <v>0</v>
      </c>
      <c r="FE119" s="92">
        <v>0</v>
      </c>
      <c r="FF119" s="92">
        <v>0</v>
      </c>
      <c r="FG119" s="92">
        <v>0</v>
      </c>
      <c r="FH119" s="92">
        <v>12.956819100000001</v>
      </c>
      <c r="FI119" s="92">
        <v>8.7594833799999994E-2</v>
      </c>
      <c r="FJ119" s="92">
        <v>0.152534849</v>
      </c>
      <c r="FK119" s="92">
        <v>0</v>
      </c>
      <c r="FL119" s="92">
        <v>0</v>
      </c>
      <c r="FM119" s="92">
        <v>0</v>
      </c>
      <c r="FN119" s="92">
        <v>50.601320000000001</v>
      </c>
      <c r="FO119" s="92">
        <v>0</v>
      </c>
      <c r="FP119" s="92">
        <v>0</v>
      </c>
      <c r="FQ119" s="92">
        <v>2.0803034700000002E-3</v>
      </c>
      <c r="FR119" s="92">
        <v>0</v>
      </c>
      <c r="FS119" s="92">
        <v>0</v>
      </c>
      <c r="FT119" s="92">
        <v>0</v>
      </c>
      <c r="FU119" s="92">
        <v>0</v>
      </c>
      <c r="FV119" s="92">
        <v>0</v>
      </c>
      <c r="FW119" s="92">
        <v>0</v>
      </c>
      <c r="FX119" s="92">
        <v>0</v>
      </c>
      <c r="FY119" s="92">
        <v>0</v>
      </c>
      <c r="FZ119" s="92">
        <v>0</v>
      </c>
      <c r="GA119" s="92">
        <v>0</v>
      </c>
      <c r="GB119" s="92">
        <v>0</v>
      </c>
      <c r="GC119" s="92">
        <v>0</v>
      </c>
      <c r="GD119" s="92">
        <v>0</v>
      </c>
      <c r="GE119" s="92">
        <v>0</v>
      </c>
      <c r="GF119" s="92">
        <v>0</v>
      </c>
      <c r="GG119" s="92">
        <v>0</v>
      </c>
      <c r="GH119" s="92">
        <v>0</v>
      </c>
      <c r="GI119" s="92">
        <v>0</v>
      </c>
      <c r="GJ119" s="92">
        <v>0.837886625</v>
      </c>
      <c r="GK119" s="92">
        <v>4.7964296199999997E-3</v>
      </c>
      <c r="GL119" s="92">
        <v>6.3973021599999999E-2</v>
      </c>
      <c r="GM119" s="92">
        <v>2.8086449200000001E-3</v>
      </c>
      <c r="GN119" s="92">
        <v>1.1784524100000001E-3</v>
      </c>
      <c r="GO119" s="92">
        <v>3.5707250900000001E-2</v>
      </c>
      <c r="GP119" s="92">
        <v>4.7802528399999997E-3</v>
      </c>
      <c r="GQ119" s="92">
        <v>7.8831471499999999E-4</v>
      </c>
      <c r="GR119" s="92">
        <v>0</v>
      </c>
      <c r="GS119" s="92">
        <v>2.69802937E-3</v>
      </c>
      <c r="GT119" s="92">
        <v>6.8088566699999999E-5</v>
      </c>
      <c r="GU119" s="92">
        <v>2.8568629399999999E-5</v>
      </c>
      <c r="GV119" s="92">
        <v>9.29902551E-4</v>
      </c>
      <c r="GW119" s="92">
        <v>1.1332145799999999E-4</v>
      </c>
      <c r="GX119" s="92">
        <v>2.9068048900000001E-2</v>
      </c>
      <c r="GY119" s="92">
        <v>1.56321728E-3</v>
      </c>
      <c r="GZ119" s="92">
        <v>8.7921083099999999E-4</v>
      </c>
      <c r="HA119" s="92">
        <v>7.9361952900000002E-4</v>
      </c>
      <c r="HB119" s="92">
        <v>0</v>
      </c>
      <c r="HC119" s="92">
        <v>7.8179970000000004E-4</v>
      </c>
      <c r="HD119" s="92">
        <v>1.8288177599999999E-4</v>
      </c>
      <c r="HE119" s="92">
        <v>4.09477541E-5</v>
      </c>
      <c r="HF119" s="92">
        <v>1.01892402E-4</v>
      </c>
      <c r="HG119" s="92">
        <v>4.7823610000000001E-7</v>
      </c>
      <c r="HH119" s="92">
        <v>0</v>
      </c>
      <c r="HI119" s="92">
        <v>5.90858891E-3</v>
      </c>
      <c r="HJ119" s="92">
        <v>4.4286999899999999E-3</v>
      </c>
      <c r="HK119" s="92">
        <v>3.3710495799999998E-4</v>
      </c>
      <c r="HL119" s="92">
        <v>0</v>
      </c>
      <c r="HM119" s="92">
        <v>0</v>
      </c>
      <c r="HN119" s="92">
        <v>0</v>
      </c>
      <c r="HO119" s="92">
        <v>0</v>
      </c>
      <c r="HP119" s="92">
        <v>0</v>
      </c>
      <c r="HQ119" s="92">
        <v>0</v>
      </c>
      <c r="HR119" s="92">
        <v>3.1804324299999997E-5</v>
      </c>
      <c r="HS119" s="92">
        <v>2.15013768E-7</v>
      </c>
      <c r="HT119" s="92">
        <v>3.7441811599999998E-7</v>
      </c>
      <c r="HU119" s="92">
        <v>0</v>
      </c>
      <c r="HV119" s="92">
        <v>0</v>
      </c>
      <c r="HW119" s="92">
        <v>0</v>
      </c>
      <c r="HX119" s="92">
        <v>1.2420801599999999E-4</v>
      </c>
      <c r="HY119" s="92">
        <v>0</v>
      </c>
      <c r="HZ119" s="92">
        <v>0</v>
      </c>
      <c r="IA119" s="92">
        <v>5.1063957599999998E-9</v>
      </c>
      <c r="IB119" s="92">
        <v>0</v>
      </c>
      <c r="IC119" s="92">
        <v>0</v>
      </c>
      <c r="ID119" s="92">
        <v>0</v>
      </c>
      <c r="IE119" s="92">
        <v>0</v>
      </c>
      <c r="IF119" s="92">
        <v>0</v>
      </c>
      <c r="IG119" s="92">
        <v>0</v>
      </c>
      <c r="IH119" s="92">
        <v>0</v>
      </c>
      <c r="II119" s="92">
        <v>0</v>
      </c>
      <c r="IJ119" s="92">
        <v>0</v>
      </c>
      <c r="IK119" s="92">
        <v>0</v>
      </c>
      <c r="IL119" s="92">
        <v>0</v>
      </c>
      <c r="IM119" s="92">
        <v>0</v>
      </c>
      <c r="IN119" s="92">
        <v>0</v>
      </c>
      <c r="IO119" s="92">
        <v>0</v>
      </c>
      <c r="IP119" s="92">
        <v>0</v>
      </c>
      <c r="IQ119" s="92">
        <v>0</v>
      </c>
      <c r="IR119" s="92">
        <v>0</v>
      </c>
      <c r="IS119" s="92">
        <v>0</v>
      </c>
      <c r="IT119" s="92">
        <v>19389.393</v>
      </c>
      <c r="IU119" s="92">
        <v>407391.74300000002</v>
      </c>
      <c r="IV119" s="92">
        <v>6420.2681499999999</v>
      </c>
      <c r="IW119" s="92">
        <v>32.038370499999999</v>
      </c>
      <c r="IX119" s="92">
        <v>1</v>
      </c>
      <c r="IY119" s="92">
        <v>0</v>
      </c>
      <c r="IZ119" s="92">
        <v>1</v>
      </c>
      <c r="JA119" s="92">
        <v>0</v>
      </c>
      <c r="JB119" s="92">
        <v>-72288.780199999994</v>
      </c>
      <c r="JC119" s="92">
        <v>-3440.5104999999999</v>
      </c>
      <c r="JD119" s="92">
        <v>-1401.6355699999999</v>
      </c>
      <c r="JE119" s="92">
        <v>-43.286940199999997</v>
      </c>
      <c r="JF119" s="92">
        <v>-2.0601976099999999</v>
      </c>
      <c r="JG119" s="92">
        <v>5.0333808899999999E-2</v>
      </c>
      <c r="JH119" s="92">
        <v>1.0575667900000001</v>
      </c>
      <c r="JI119" s="92">
        <v>21.011062200000001</v>
      </c>
      <c r="JJ119" s="92">
        <v>0</v>
      </c>
      <c r="JK119" s="92">
        <v>0</v>
      </c>
      <c r="JL119" s="92">
        <v>0</v>
      </c>
      <c r="JM119" s="92">
        <v>0</v>
      </c>
      <c r="JN119" s="92">
        <v>0</v>
      </c>
      <c r="JO119" s="92">
        <v>0</v>
      </c>
      <c r="JP119" s="92">
        <v>0</v>
      </c>
      <c r="JQ119" s="92">
        <v>0</v>
      </c>
      <c r="JR119" s="92">
        <v>0</v>
      </c>
      <c r="JS119" s="92">
        <v>0</v>
      </c>
      <c r="JT119" s="92">
        <v>0</v>
      </c>
      <c r="JU119" s="92">
        <v>0</v>
      </c>
      <c r="JV119" s="92">
        <v>0</v>
      </c>
      <c r="JW119" s="92">
        <v>0</v>
      </c>
      <c r="JX119" s="92">
        <v>0</v>
      </c>
      <c r="JY119" s="92">
        <v>0</v>
      </c>
      <c r="JZ119" s="92">
        <v>0</v>
      </c>
      <c r="KA119" s="92">
        <v>0</v>
      </c>
      <c r="KB119" s="92">
        <v>0</v>
      </c>
      <c r="KC119" s="92">
        <v>0</v>
      </c>
      <c r="KD119" s="92">
        <v>0</v>
      </c>
      <c r="KE119" s="92">
        <v>0</v>
      </c>
      <c r="KF119" s="92">
        <v>0</v>
      </c>
      <c r="KG119" s="92">
        <v>0</v>
      </c>
      <c r="KH119" s="92">
        <v>0</v>
      </c>
      <c r="KI119" s="92">
        <v>0</v>
      </c>
      <c r="KJ119" s="92">
        <v>0</v>
      </c>
      <c r="KK119" s="92">
        <v>0</v>
      </c>
      <c r="KL119" s="92">
        <v>0</v>
      </c>
      <c r="KM119" s="92">
        <v>0</v>
      </c>
      <c r="KN119" s="92">
        <v>0</v>
      </c>
      <c r="KO119" s="92">
        <v>0</v>
      </c>
      <c r="KP119" s="92">
        <v>0</v>
      </c>
      <c r="KQ119" s="92">
        <v>0</v>
      </c>
      <c r="KR119" s="92">
        <v>0</v>
      </c>
      <c r="KS119" s="92">
        <v>0</v>
      </c>
      <c r="KT119" s="92">
        <v>0</v>
      </c>
      <c r="KU119" s="92">
        <v>0</v>
      </c>
      <c r="KV119" s="92">
        <v>0</v>
      </c>
      <c r="KW119" s="92">
        <v>0</v>
      </c>
      <c r="KX119" s="92">
        <v>0</v>
      </c>
      <c r="KY119" s="92">
        <v>0</v>
      </c>
      <c r="KZ119" s="92">
        <v>0</v>
      </c>
      <c r="LA119" s="92">
        <v>0</v>
      </c>
      <c r="LB119" s="92">
        <v>0</v>
      </c>
      <c r="LC119" s="92">
        <v>7.5057629099999996</v>
      </c>
      <c r="LD119" s="92">
        <v>0.18533264899999999</v>
      </c>
      <c r="LE119" s="92">
        <v>7.7761950499999996E-2</v>
      </c>
      <c r="LF119" s="92">
        <v>3.1063903700000002</v>
      </c>
      <c r="LG119" s="92">
        <v>0.37855653299999997</v>
      </c>
      <c r="LH119" s="92">
        <v>79.533080699999999</v>
      </c>
      <c r="LI119" s="92">
        <v>0</v>
      </c>
      <c r="LJ119" s="92">
        <v>123.374765</v>
      </c>
      <c r="LK119" s="92">
        <v>71.055580800000001</v>
      </c>
      <c r="LL119" s="92">
        <v>21.035456499999999</v>
      </c>
      <c r="LM119" s="92">
        <v>2.3372729400000001</v>
      </c>
      <c r="LN119" s="92">
        <v>5.9654281899999999</v>
      </c>
      <c r="LO119" s="92">
        <v>4.3898574799999999</v>
      </c>
      <c r="LP119" s="92">
        <v>0</v>
      </c>
      <c r="LQ119" s="92">
        <v>3.0252660900000001</v>
      </c>
      <c r="LR119" s="92">
        <v>0</v>
      </c>
      <c r="LS119" s="92">
        <v>0</v>
      </c>
      <c r="LT119" s="92">
        <v>0</v>
      </c>
      <c r="LU119" s="92">
        <v>0</v>
      </c>
      <c r="LV119" s="92">
        <v>0</v>
      </c>
      <c r="LW119" s="92">
        <v>0</v>
      </c>
      <c r="LX119" s="92">
        <v>0</v>
      </c>
      <c r="LY119" s="92">
        <v>0</v>
      </c>
      <c r="LZ119" s="92">
        <v>0</v>
      </c>
      <c r="MA119" s="92">
        <v>0</v>
      </c>
      <c r="MB119" s="92">
        <v>0</v>
      </c>
      <c r="MC119" s="92">
        <v>0</v>
      </c>
      <c r="MD119" s="92">
        <v>0</v>
      </c>
      <c r="ME119" s="92">
        <v>0</v>
      </c>
      <c r="MF119" s="92">
        <v>0</v>
      </c>
      <c r="MG119" s="92">
        <v>0</v>
      </c>
      <c r="MH119" s="92">
        <v>0</v>
      </c>
      <c r="MI119" s="92">
        <v>0</v>
      </c>
      <c r="MJ119" s="92">
        <v>0</v>
      </c>
      <c r="MK119" s="92">
        <v>0</v>
      </c>
      <c r="ML119" s="92">
        <v>0</v>
      </c>
      <c r="MM119" s="92">
        <v>0</v>
      </c>
      <c r="MN119" s="92">
        <v>0</v>
      </c>
      <c r="MO119" s="92">
        <v>0</v>
      </c>
      <c r="MP119" s="92">
        <v>0</v>
      </c>
      <c r="MQ119" s="92">
        <v>0</v>
      </c>
      <c r="MR119" s="92">
        <v>0</v>
      </c>
      <c r="MS119" s="92">
        <v>0</v>
      </c>
      <c r="MT119" s="92">
        <v>0</v>
      </c>
      <c r="MU119" s="92">
        <v>0</v>
      </c>
      <c r="MV119" s="92">
        <v>0</v>
      </c>
      <c r="MW119" s="92">
        <v>0</v>
      </c>
      <c r="MX119" s="92">
        <v>0</v>
      </c>
      <c r="MY119" s="92">
        <v>0</v>
      </c>
      <c r="MZ119" s="92">
        <v>0</v>
      </c>
      <c r="NA119" s="92">
        <v>0</v>
      </c>
      <c r="NB119" s="92">
        <v>0</v>
      </c>
      <c r="NC119" s="92">
        <v>0</v>
      </c>
      <c r="ND119" s="92">
        <v>0</v>
      </c>
      <c r="NE119" s="92">
        <v>0</v>
      </c>
      <c r="NF119" s="92">
        <v>0</v>
      </c>
      <c r="NG119" s="92">
        <v>0</v>
      </c>
      <c r="NH119" s="92">
        <v>0</v>
      </c>
      <c r="NI119" s="92">
        <v>0</v>
      </c>
      <c r="NJ119" s="92">
        <v>0</v>
      </c>
      <c r="NK119" s="92">
        <v>0</v>
      </c>
      <c r="NL119" s="92">
        <v>0</v>
      </c>
      <c r="NM119" s="92">
        <v>2.3311957500000001E-2</v>
      </c>
      <c r="NN119" s="92">
        <v>5.75619945E-4</v>
      </c>
      <c r="NO119" s="92">
        <v>2.4151885799999999E-4</v>
      </c>
      <c r="NP119" s="92">
        <v>9.6480586099999995E-3</v>
      </c>
      <c r="NQ119" s="92">
        <v>1.1757490799999999E-3</v>
      </c>
      <c r="NR119" s="92">
        <v>0.247019766</v>
      </c>
      <c r="NS119" s="92">
        <v>0</v>
      </c>
      <c r="NT119" s="92">
        <v>0.38318653600000002</v>
      </c>
      <c r="NU119" s="92">
        <v>0.22068971600000001</v>
      </c>
      <c r="NV119" s="92">
        <v>6.5333487600000004E-2</v>
      </c>
      <c r="NW119" s="92">
        <v>7.2592764000000004E-3</v>
      </c>
      <c r="NX119" s="92">
        <v>1.8527871200000001E-2</v>
      </c>
      <c r="NY119" s="92">
        <v>1.36343464E-2</v>
      </c>
      <c r="NZ119" s="92">
        <v>0</v>
      </c>
      <c r="OA119" s="92">
        <v>9.3960967699999991E-3</v>
      </c>
      <c r="OB119" s="92">
        <v>0</v>
      </c>
      <c r="OC119" s="92">
        <v>0</v>
      </c>
      <c r="OD119" s="92">
        <v>0</v>
      </c>
      <c r="OE119" s="92">
        <v>0</v>
      </c>
      <c r="OF119" s="92">
        <v>0</v>
      </c>
      <c r="OG119" s="92">
        <v>0</v>
      </c>
      <c r="OH119" s="92">
        <v>0</v>
      </c>
      <c r="OI119" s="92">
        <v>0</v>
      </c>
      <c r="OJ119" s="92">
        <v>0</v>
      </c>
      <c r="OK119" s="92">
        <v>0</v>
      </c>
      <c r="OL119" s="92">
        <v>0</v>
      </c>
      <c r="OM119" s="92">
        <v>0</v>
      </c>
      <c r="ON119" s="92">
        <v>0</v>
      </c>
      <c r="OO119" s="92">
        <v>0</v>
      </c>
      <c r="OP119" s="92">
        <v>0</v>
      </c>
      <c r="OQ119" s="92">
        <v>0</v>
      </c>
      <c r="OR119" s="92">
        <v>0</v>
      </c>
      <c r="OS119" s="92">
        <v>0</v>
      </c>
      <c r="OT119" s="92">
        <v>0</v>
      </c>
      <c r="OU119" s="92">
        <v>0</v>
      </c>
      <c r="OV119" s="92">
        <v>0</v>
      </c>
      <c r="OW119" s="92">
        <v>0</v>
      </c>
      <c r="OX119" s="92">
        <v>0</v>
      </c>
      <c r="OY119" s="92">
        <v>0</v>
      </c>
      <c r="OZ119" s="92">
        <v>0</v>
      </c>
      <c r="PA119" s="92">
        <v>0</v>
      </c>
      <c r="PB119" s="92">
        <v>0</v>
      </c>
      <c r="PC119" s="92">
        <v>0</v>
      </c>
      <c r="PD119" s="92">
        <v>0</v>
      </c>
      <c r="PE119" s="92">
        <v>0</v>
      </c>
      <c r="PF119" s="92">
        <v>0</v>
      </c>
      <c r="PG119" s="92">
        <v>0</v>
      </c>
      <c r="PH119" s="92">
        <v>0</v>
      </c>
      <c r="PI119" s="92">
        <v>0</v>
      </c>
      <c r="PJ119" s="92">
        <v>0</v>
      </c>
      <c r="PK119" s="92">
        <v>0</v>
      </c>
      <c r="PL119" s="92">
        <v>0</v>
      </c>
      <c r="PM119" s="92">
        <v>0</v>
      </c>
      <c r="PN119" s="92">
        <v>0</v>
      </c>
      <c r="PO119" s="92">
        <v>0</v>
      </c>
      <c r="PP119" s="92">
        <v>0</v>
      </c>
      <c r="PQ119" s="92">
        <v>0</v>
      </c>
      <c r="PR119" s="92">
        <v>0</v>
      </c>
      <c r="PS119" s="92">
        <v>0</v>
      </c>
      <c r="PT119" s="92">
        <v>0</v>
      </c>
      <c r="PU119" s="92">
        <v>0</v>
      </c>
      <c r="PV119" s="92">
        <v>0</v>
      </c>
      <c r="PW119" s="92">
        <v>1217.0024100000001</v>
      </c>
      <c r="PX119" s="92">
        <v>30.0502805</v>
      </c>
      <c r="PY119" s="92">
        <v>12.6085093</v>
      </c>
      <c r="PZ119" s="92">
        <v>410.40697699999998</v>
      </c>
      <c r="QA119" s="92">
        <v>50.0137535</v>
      </c>
      <c r="QB119" s="92">
        <v>12100.936</v>
      </c>
      <c r="QC119" s="92">
        <v>0</v>
      </c>
      <c r="QD119" s="92">
        <v>2817.8302899999999</v>
      </c>
      <c r="QE119" s="92">
        <v>3984.6122300000002</v>
      </c>
      <c r="QF119" s="92">
        <v>505.17910799999999</v>
      </c>
      <c r="QG119" s="92">
        <v>56.131011999999998</v>
      </c>
      <c r="QH119" s="92">
        <v>146.90702099999999</v>
      </c>
      <c r="QI119" s="92">
        <v>104.568161</v>
      </c>
      <c r="QJ119" s="92">
        <v>0</v>
      </c>
      <c r="QK119" s="92">
        <v>454.187434</v>
      </c>
      <c r="QL119" s="92">
        <v>0</v>
      </c>
      <c r="QM119" s="92">
        <v>0</v>
      </c>
      <c r="QN119" s="92">
        <v>0</v>
      </c>
      <c r="QO119" s="92">
        <v>0</v>
      </c>
      <c r="QP119" s="92">
        <v>0</v>
      </c>
      <c r="QQ119" s="92">
        <v>0</v>
      </c>
      <c r="QR119" s="92">
        <v>0</v>
      </c>
      <c r="QS119" s="92">
        <v>0</v>
      </c>
      <c r="QT119" s="92">
        <v>0</v>
      </c>
      <c r="QU119" s="92">
        <v>0</v>
      </c>
      <c r="QV119" s="92">
        <v>0</v>
      </c>
      <c r="QW119" s="92">
        <v>0</v>
      </c>
      <c r="QX119" s="92">
        <v>0</v>
      </c>
      <c r="QY119" s="92">
        <v>0</v>
      </c>
      <c r="QZ119" s="92">
        <v>0</v>
      </c>
      <c r="RA119" s="92">
        <v>0</v>
      </c>
      <c r="RB119" s="92">
        <v>0</v>
      </c>
      <c r="RC119" s="92">
        <v>0</v>
      </c>
      <c r="RD119" s="92">
        <v>0</v>
      </c>
      <c r="RE119" s="92">
        <v>0</v>
      </c>
      <c r="RF119" s="92">
        <v>0</v>
      </c>
      <c r="RG119" s="92">
        <v>0</v>
      </c>
      <c r="RH119" s="92">
        <v>0</v>
      </c>
      <c r="RI119" s="92">
        <v>0</v>
      </c>
      <c r="RJ119" s="92">
        <v>0</v>
      </c>
      <c r="RK119" s="92">
        <v>0</v>
      </c>
      <c r="RL119" s="92">
        <v>0</v>
      </c>
      <c r="RM119" s="92">
        <v>0</v>
      </c>
      <c r="RN119" s="92">
        <v>0</v>
      </c>
      <c r="RO119" s="92">
        <v>0</v>
      </c>
      <c r="RP119" s="92">
        <v>0</v>
      </c>
      <c r="RQ119" s="92">
        <v>0</v>
      </c>
      <c r="RR119" s="92">
        <v>0</v>
      </c>
      <c r="RS119" s="92">
        <v>0</v>
      </c>
      <c r="RT119" s="92">
        <v>0</v>
      </c>
      <c r="RU119" s="92">
        <v>0</v>
      </c>
      <c r="RV119" s="92">
        <v>0</v>
      </c>
      <c r="RW119" s="92">
        <v>0</v>
      </c>
      <c r="RX119" s="92">
        <v>0</v>
      </c>
      <c r="RY119" s="92">
        <v>0</v>
      </c>
      <c r="RZ119" s="92">
        <v>0</v>
      </c>
      <c r="SA119" s="92">
        <v>0</v>
      </c>
      <c r="SB119" s="92">
        <v>0</v>
      </c>
      <c r="SC119" s="92">
        <v>0</v>
      </c>
      <c r="SD119" s="92">
        <v>0</v>
      </c>
      <c r="SE119" s="92">
        <v>0</v>
      </c>
      <c r="SF119" s="92">
        <v>0</v>
      </c>
      <c r="SG119" s="92">
        <v>5.5595172800000002E-2</v>
      </c>
      <c r="SH119" s="92">
        <v>1.3727586E-3</v>
      </c>
      <c r="SI119" s="92">
        <v>5.7598263100000003E-4</v>
      </c>
      <c r="SJ119" s="92">
        <v>1.87482346E-2</v>
      </c>
      <c r="SK119" s="92">
        <v>2.2847310999999999E-3</v>
      </c>
      <c r="SL119" s="92">
        <v>0.55279563799999998</v>
      </c>
      <c r="SM119" s="92">
        <v>0</v>
      </c>
      <c r="SN119" s="92">
        <v>0.128724282</v>
      </c>
      <c r="SO119" s="92">
        <v>0.18202528000000001</v>
      </c>
      <c r="SP119" s="92">
        <v>2.30776205E-2</v>
      </c>
      <c r="SQ119" s="92">
        <v>2.5641800499999999E-3</v>
      </c>
      <c r="SR119" s="92">
        <v>6.7110147999999998E-3</v>
      </c>
      <c r="SS119" s="92">
        <v>4.7768886300000001E-3</v>
      </c>
      <c r="ST119" s="92">
        <v>0</v>
      </c>
      <c r="SU119" s="92">
        <v>2.0748215899999999E-2</v>
      </c>
      <c r="SV119" s="92">
        <v>0</v>
      </c>
      <c r="SW119" s="92">
        <v>0</v>
      </c>
      <c r="SX119" s="92">
        <v>0</v>
      </c>
      <c r="SY119" s="92">
        <v>321.97051199999999</v>
      </c>
      <c r="SZ119" s="92">
        <v>21890.433099999998</v>
      </c>
      <c r="TA119" s="92">
        <v>263.939165</v>
      </c>
      <c r="TB119" s="92">
        <v>32.038370499999999</v>
      </c>
      <c r="TC119" s="92">
        <v>1</v>
      </c>
      <c r="TD119" s="92">
        <v>0</v>
      </c>
      <c r="TE119" s="92">
        <v>0</v>
      </c>
      <c r="TF119" s="92">
        <v>1</v>
      </c>
      <c r="TG119" s="92">
        <v>-78334.972299999994</v>
      </c>
      <c r="TH119" s="92">
        <v>-1152.1723199999999</v>
      </c>
      <c r="TI119" s="92">
        <v>-25.2215512</v>
      </c>
      <c r="TJ119" s="92">
        <v>-103.190359</v>
      </c>
      <c r="TK119" s="92">
        <v>-1.51775218</v>
      </c>
      <c r="TL119" s="92">
        <v>2.0331106200000001E-2</v>
      </c>
      <c r="TM119" s="92">
        <v>1.3822903200000001</v>
      </c>
      <c r="TN119" s="92">
        <v>67.988937800000002</v>
      </c>
      <c r="TO119" s="92">
        <v>0</v>
      </c>
      <c r="TP119" s="92">
        <v>0.23199077900000001</v>
      </c>
      <c r="TQ119" s="92">
        <v>-1662563300.5599999</v>
      </c>
      <c r="TR119" s="92">
        <v>0.59756620555555595</v>
      </c>
      <c r="TS119" s="92">
        <v>0</v>
      </c>
      <c r="TT119" s="92">
        <v>0</v>
      </c>
      <c r="TU119" s="92">
        <v>0</v>
      </c>
      <c r="TV119" s="92">
        <v>0</v>
      </c>
      <c r="TW119" s="92">
        <v>0</v>
      </c>
      <c r="TX119" s="92">
        <v>0</v>
      </c>
      <c r="TY119" s="92">
        <v>0</v>
      </c>
      <c r="TZ119" s="92">
        <v>0</v>
      </c>
      <c r="UA119" s="92">
        <v>0</v>
      </c>
      <c r="UB119" s="92">
        <v>0</v>
      </c>
      <c r="UC119" s="92">
        <v>0</v>
      </c>
      <c r="UD119" s="92">
        <v>0</v>
      </c>
      <c r="UE119" s="92">
        <v>0</v>
      </c>
      <c r="UF119" s="92">
        <v>0</v>
      </c>
      <c r="UG119" s="92">
        <v>0</v>
      </c>
      <c r="UH119" s="92">
        <v>0</v>
      </c>
      <c r="UI119" s="92">
        <v>0</v>
      </c>
      <c r="UJ119" s="92">
        <v>0</v>
      </c>
      <c r="UK119" s="92">
        <v>0</v>
      </c>
      <c r="UL119" s="92">
        <v>0</v>
      </c>
      <c r="UM119" s="92">
        <v>0</v>
      </c>
      <c r="UN119" s="92">
        <v>0</v>
      </c>
      <c r="UO119" s="92">
        <v>0</v>
      </c>
      <c r="UP119" s="92">
        <v>0</v>
      </c>
      <c r="UQ119" s="92">
        <v>0</v>
      </c>
      <c r="UR119" s="92">
        <v>0</v>
      </c>
      <c r="US119" s="92">
        <v>0</v>
      </c>
      <c r="UT119" s="92">
        <v>0</v>
      </c>
      <c r="UU119" s="92">
        <v>0</v>
      </c>
      <c r="UV119" s="92">
        <v>0</v>
      </c>
      <c r="UW119" s="92">
        <v>0</v>
      </c>
      <c r="UX119" s="92">
        <v>0</v>
      </c>
      <c r="UY119" s="92">
        <v>0</v>
      </c>
      <c r="UZ119" s="92">
        <v>0</v>
      </c>
      <c r="VA119" s="92">
        <v>0</v>
      </c>
      <c r="VB119" s="92">
        <v>0</v>
      </c>
      <c r="VC119" s="92">
        <v>0</v>
      </c>
      <c r="VD119" s="92">
        <v>0</v>
      </c>
      <c r="VE119" s="92">
        <v>0</v>
      </c>
      <c r="VF119" s="92">
        <v>0</v>
      </c>
      <c r="VG119" s="92">
        <v>0</v>
      </c>
      <c r="VH119" s="92">
        <v>0</v>
      </c>
      <c r="VI119" s="92">
        <v>0</v>
      </c>
      <c r="VJ119" s="92">
        <v>0</v>
      </c>
      <c r="VK119" s="92">
        <v>0</v>
      </c>
      <c r="VL119" s="92">
        <v>0</v>
      </c>
      <c r="VM119" s="92">
        <v>0</v>
      </c>
      <c r="VN119" s="92">
        <v>0</v>
      </c>
      <c r="VO119" s="92">
        <v>0</v>
      </c>
      <c r="VP119" s="92">
        <v>0</v>
      </c>
      <c r="VQ119" s="92">
        <v>0</v>
      </c>
      <c r="VR119" s="92">
        <v>0</v>
      </c>
      <c r="VS119" s="92">
        <v>0</v>
      </c>
      <c r="VT119" s="92">
        <v>0</v>
      </c>
      <c r="VU119" s="92">
        <v>0</v>
      </c>
      <c r="VV119" s="92">
        <v>0</v>
      </c>
      <c r="VW119" s="92">
        <v>0</v>
      </c>
      <c r="VX119" s="92">
        <v>0</v>
      </c>
      <c r="VY119" s="92">
        <v>0</v>
      </c>
      <c r="VZ119" s="92">
        <v>0</v>
      </c>
      <c r="WA119" s="92">
        <v>0</v>
      </c>
      <c r="WB119" s="92">
        <v>0</v>
      </c>
      <c r="WC119" s="92">
        <v>0.24236989888888899</v>
      </c>
    </row>
    <row r="120" spans="2:601" ht="13.5" customHeight="1">
      <c r="B120" s="851" t="s">
        <v>2807</v>
      </c>
      <c r="C120" s="92">
        <v>0</v>
      </c>
      <c r="D120" s="92">
        <v>442558.94400000002</v>
      </c>
      <c r="E120" s="92">
        <v>-1470.9867200000001</v>
      </c>
      <c r="F120" s="92">
        <v>19533.709699999999</v>
      </c>
      <c r="G120" s="92">
        <v>43.7269717</v>
      </c>
      <c r="H120" s="92">
        <v>149.13671400000001</v>
      </c>
      <c r="I120" s="92">
        <v>6.54763625</v>
      </c>
      <c r="J120" s="92">
        <v>2.74725997</v>
      </c>
      <c r="K120" s="92">
        <v>99.890771700000002</v>
      </c>
      <c r="L120" s="92">
        <v>13.372722100000001</v>
      </c>
      <c r="M120" s="92">
        <v>0.96723748899999995</v>
      </c>
      <c r="N120" s="92">
        <v>0</v>
      </c>
      <c r="O120" s="92">
        <v>6.9886061000000002</v>
      </c>
      <c r="P120" s="92">
        <v>0.176367307</v>
      </c>
      <c r="Q120" s="92">
        <v>7.4000268499999994E-2</v>
      </c>
      <c r="R120" s="92">
        <v>2.9561203800000002</v>
      </c>
      <c r="S120" s="92">
        <v>0.360244061</v>
      </c>
      <c r="T120" s="92">
        <v>67.764710699999995</v>
      </c>
      <c r="U120" s="92">
        <v>4.3150782799999998</v>
      </c>
      <c r="V120" s="92">
        <v>2.9280870999999999</v>
      </c>
      <c r="W120" s="92">
        <v>3.4689233800000001</v>
      </c>
      <c r="X120" s="92">
        <v>0</v>
      </c>
      <c r="Y120" s="92">
        <v>3.6451315200000001</v>
      </c>
      <c r="Z120" s="92">
        <v>0.50483182599999998</v>
      </c>
      <c r="AA120" s="92">
        <v>0.18673935</v>
      </c>
      <c r="AB120" s="92">
        <v>0.36238645800000002</v>
      </c>
      <c r="AC120" s="92">
        <v>1.1793804200000001E-2</v>
      </c>
      <c r="AD120" s="92">
        <v>0</v>
      </c>
      <c r="AE120" s="92">
        <v>18.779671400000002</v>
      </c>
      <c r="AF120" s="92">
        <v>24.130007899999999</v>
      </c>
      <c r="AG120" s="92">
        <v>1.07212767</v>
      </c>
      <c r="AH120" s="92">
        <v>0</v>
      </c>
      <c r="AI120" s="92">
        <v>0</v>
      </c>
      <c r="AJ120" s="92">
        <v>0</v>
      </c>
      <c r="AK120" s="92">
        <v>0</v>
      </c>
      <c r="AL120" s="92">
        <v>0</v>
      </c>
      <c r="AM120" s="92">
        <v>0</v>
      </c>
      <c r="AN120" s="92">
        <v>4.7288911000000003E-2</v>
      </c>
      <c r="AO120" s="92">
        <v>2.8221043400000001E-3</v>
      </c>
      <c r="AP120" s="92">
        <v>5.6134554299999999E-3</v>
      </c>
      <c r="AQ120" s="92">
        <v>0</v>
      </c>
      <c r="AR120" s="92">
        <v>0</v>
      </c>
      <c r="AS120" s="92">
        <v>0</v>
      </c>
      <c r="AT120" s="92">
        <v>1.1853339300000001</v>
      </c>
      <c r="AU120" s="92">
        <v>0</v>
      </c>
      <c r="AV120" s="92">
        <v>0</v>
      </c>
      <c r="AW120" s="92">
        <v>3.3476148300000002E-5</v>
      </c>
      <c r="AX120" s="92">
        <v>0</v>
      </c>
      <c r="AY120" s="92">
        <v>0</v>
      </c>
      <c r="AZ120" s="92">
        <v>0</v>
      </c>
      <c r="BA120" s="92">
        <v>0</v>
      </c>
      <c r="BB120" s="92">
        <v>0</v>
      </c>
      <c r="BC120" s="92">
        <v>0</v>
      </c>
      <c r="BD120" s="92">
        <v>0</v>
      </c>
      <c r="BE120" s="92">
        <v>0</v>
      </c>
      <c r="BF120" s="92">
        <v>0</v>
      </c>
      <c r="BG120" s="92">
        <v>0</v>
      </c>
      <c r="BH120" s="92">
        <v>0</v>
      </c>
      <c r="BI120" s="92">
        <v>0</v>
      </c>
      <c r="BJ120" s="92">
        <v>0</v>
      </c>
      <c r="BK120" s="92">
        <v>0</v>
      </c>
      <c r="BL120" s="92">
        <v>0</v>
      </c>
      <c r="BM120" s="92">
        <v>0</v>
      </c>
      <c r="BN120" s="92">
        <v>0</v>
      </c>
      <c r="BO120" s="92">
        <v>0</v>
      </c>
      <c r="BP120" s="92">
        <v>0.97721978300000001</v>
      </c>
      <c r="BQ120" s="92">
        <v>2.1875446300000001E-3</v>
      </c>
      <c r="BR120" s="92">
        <v>7.4609150000000003E-3</v>
      </c>
      <c r="BS120" s="92">
        <v>3.2756090700000002E-4</v>
      </c>
      <c r="BT120" s="92">
        <v>1.3743814300000001E-4</v>
      </c>
      <c r="BU120" s="92">
        <v>4.9972708499999999E-3</v>
      </c>
      <c r="BV120" s="92">
        <v>6.6900188600000005E-4</v>
      </c>
      <c r="BW120" s="92">
        <v>4.8388330899999999E-5</v>
      </c>
      <c r="BX120" s="92">
        <v>0</v>
      </c>
      <c r="BY120" s="92">
        <v>3.4962146099999999E-4</v>
      </c>
      <c r="BZ120" s="92">
        <v>8.8231894399999995E-6</v>
      </c>
      <c r="CA120" s="92">
        <v>3.7020375299999999E-6</v>
      </c>
      <c r="CB120" s="92">
        <v>1.4788687700000001E-4</v>
      </c>
      <c r="CC120" s="92">
        <v>1.8022056699999999E-5</v>
      </c>
      <c r="CD120" s="92">
        <v>3.3900890799999999E-3</v>
      </c>
      <c r="CE120" s="92">
        <v>2.1587194299999999E-4</v>
      </c>
      <c r="CF120" s="92">
        <v>1.4648444600000001E-4</v>
      </c>
      <c r="CG120" s="92">
        <v>1.7354105299999999E-4</v>
      </c>
      <c r="CH120" s="92">
        <v>0</v>
      </c>
      <c r="CI120" s="92">
        <v>1.8235627999999999E-4</v>
      </c>
      <c r="CJ120" s="92">
        <v>2.5255399799999999E-5</v>
      </c>
      <c r="CK120" s="92">
        <v>9.3420752899999998E-6</v>
      </c>
      <c r="CL120" s="92">
        <v>1.81292351E-5</v>
      </c>
      <c r="CM120" s="92">
        <v>5.9001280300000003E-7</v>
      </c>
      <c r="CN120" s="92">
        <v>0</v>
      </c>
      <c r="CO120" s="92">
        <v>9.3949724099999998E-4</v>
      </c>
      <c r="CP120" s="92">
        <v>1.20716041E-3</v>
      </c>
      <c r="CQ120" s="92">
        <v>5.36357088E-5</v>
      </c>
      <c r="CR120" s="92">
        <v>0</v>
      </c>
      <c r="CS120" s="92">
        <v>0</v>
      </c>
      <c r="CT120" s="92">
        <v>0</v>
      </c>
      <c r="CU120" s="92">
        <v>0</v>
      </c>
      <c r="CV120" s="92">
        <v>0</v>
      </c>
      <c r="CW120" s="92">
        <v>0</v>
      </c>
      <c r="CX120" s="92">
        <v>2.36573903E-6</v>
      </c>
      <c r="CY120" s="92">
        <v>1.41182409E-7</v>
      </c>
      <c r="CZ120" s="92">
        <v>2.8082631399999998E-7</v>
      </c>
      <c r="DA120" s="92">
        <v>0</v>
      </c>
      <c r="DB120" s="92">
        <v>0</v>
      </c>
      <c r="DC120" s="92">
        <v>0</v>
      </c>
      <c r="DD120" s="92">
        <v>5.9299118600000002E-5</v>
      </c>
      <c r="DE120" s="92">
        <v>0</v>
      </c>
      <c r="DF120" s="92">
        <v>0</v>
      </c>
      <c r="DG120" s="92">
        <v>1.6747230800000001E-9</v>
      </c>
      <c r="DH120" s="92">
        <v>0</v>
      </c>
      <c r="DI120" s="92">
        <v>0</v>
      </c>
      <c r="DJ120" s="92">
        <v>0</v>
      </c>
      <c r="DK120" s="92">
        <v>0</v>
      </c>
      <c r="DL120" s="92">
        <v>0</v>
      </c>
      <c r="DM120" s="92">
        <v>0</v>
      </c>
      <c r="DN120" s="92">
        <v>0</v>
      </c>
      <c r="DO120" s="92">
        <v>0</v>
      </c>
      <c r="DP120" s="92">
        <v>0</v>
      </c>
      <c r="DQ120" s="92">
        <v>0</v>
      </c>
      <c r="DR120" s="92">
        <v>0</v>
      </c>
      <c r="DS120" s="92">
        <v>0</v>
      </c>
      <c r="DT120" s="92">
        <v>0</v>
      </c>
      <c r="DU120" s="92">
        <v>0</v>
      </c>
      <c r="DV120" s="92">
        <v>0</v>
      </c>
      <c r="DW120" s="92">
        <v>0</v>
      </c>
      <c r="DX120" s="92">
        <v>0</v>
      </c>
      <c r="DY120" s="92">
        <v>0</v>
      </c>
      <c r="DZ120" s="92">
        <v>351905.25</v>
      </c>
      <c r="EA120" s="92">
        <v>2014.4596100000001</v>
      </c>
      <c r="EB120" s="92">
        <v>26868.124500000002</v>
      </c>
      <c r="EC120" s="92">
        <v>1179.6069600000001</v>
      </c>
      <c r="ED120" s="92">
        <v>494.93998199999999</v>
      </c>
      <c r="EE120" s="92">
        <v>14996.741400000001</v>
      </c>
      <c r="EF120" s="92">
        <v>2007.6655000000001</v>
      </c>
      <c r="EG120" s="92">
        <v>331.08546999999999</v>
      </c>
      <c r="EH120" s="92">
        <v>0</v>
      </c>
      <c r="EI120" s="92">
        <v>1133.1493700000001</v>
      </c>
      <c r="EJ120" s="92">
        <v>28.596618400000001</v>
      </c>
      <c r="EK120" s="92">
        <v>11.998581100000001</v>
      </c>
      <c r="EL120" s="92">
        <v>390.55115499999999</v>
      </c>
      <c r="EM120" s="92">
        <v>47.594047600000003</v>
      </c>
      <c r="EN120" s="92">
        <v>12208.3331</v>
      </c>
      <c r="EO120" s="92">
        <v>656.53795200000002</v>
      </c>
      <c r="EP120" s="92">
        <v>369.26106399999998</v>
      </c>
      <c r="EQ120" s="92">
        <v>333.313446</v>
      </c>
      <c r="ER120" s="92">
        <v>0</v>
      </c>
      <c r="ES120" s="92">
        <v>328.34921900000001</v>
      </c>
      <c r="ET120" s="92">
        <v>76.808789200000007</v>
      </c>
      <c r="EU120" s="92">
        <v>17.1977081</v>
      </c>
      <c r="EV120" s="92">
        <v>42.793941400000001</v>
      </c>
      <c r="EW120" s="92">
        <v>0.20085509100000001</v>
      </c>
      <c r="EX120" s="92">
        <v>0</v>
      </c>
      <c r="EY120" s="92">
        <v>2481.5570400000001</v>
      </c>
      <c r="EZ120" s="92">
        <v>1860.01629</v>
      </c>
      <c r="FA120" s="92">
        <v>141.58121299999999</v>
      </c>
      <c r="FB120" s="92">
        <v>0</v>
      </c>
      <c r="FC120" s="92">
        <v>0</v>
      </c>
      <c r="FD120" s="92">
        <v>0</v>
      </c>
      <c r="FE120" s="92">
        <v>0</v>
      </c>
      <c r="FF120" s="92">
        <v>0</v>
      </c>
      <c r="FG120" s="92">
        <v>0</v>
      </c>
      <c r="FH120" s="92">
        <v>13.357545500000001</v>
      </c>
      <c r="FI120" s="92">
        <v>9.0303952399999998E-2</v>
      </c>
      <c r="FJ120" s="92">
        <v>0.157252421</v>
      </c>
      <c r="FK120" s="92">
        <v>0</v>
      </c>
      <c r="FL120" s="92">
        <v>0</v>
      </c>
      <c r="FM120" s="92">
        <v>0</v>
      </c>
      <c r="FN120" s="92">
        <v>52.166309300000002</v>
      </c>
      <c r="FO120" s="92">
        <v>0</v>
      </c>
      <c r="FP120" s="92">
        <v>0</v>
      </c>
      <c r="FQ120" s="92">
        <v>2.14464275E-3</v>
      </c>
      <c r="FR120" s="92">
        <v>0</v>
      </c>
      <c r="FS120" s="92">
        <v>0</v>
      </c>
      <c r="FT120" s="92">
        <v>0</v>
      </c>
      <c r="FU120" s="92">
        <v>0</v>
      </c>
      <c r="FV120" s="92">
        <v>0</v>
      </c>
      <c r="FW120" s="92">
        <v>0</v>
      </c>
      <c r="FX120" s="92">
        <v>0</v>
      </c>
      <c r="FY120" s="92">
        <v>0</v>
      </c>
      <c r="FZ120" s="92">
        <v>0</v>
      </c>
      <c r="GA120" s="92">
        <v>0</v>
      </c>
      <c r="GB120" s="92">
        <v>0</v>
      </c>
      <c r="GC120" s="92">
        <v>0</v>
      </c>
      <c r="GD120" s="92">
        <v>0</v>
      </c>
      <c r="GE120" s="92">
        <v>0</v>
      </c>
      <c r="GF120" s="92">
        <v>0</v>
      </c>
      <c r="GG120" s="92">
        <v>0</v>
      </c>
      <c r="GH120" s="92">
        <v>0</v>
      </c>
      <c r="GI120" s="92">
        <v>0</v>
      </c>
      <c r="GJ120" s="92">
        <v>0.837886625</v>
      </c>
      <c r="GK120" s="92">
        <v>4.7964296199999997E-3</v>
      </c>
      <c r="GL120" s="92">
        <v>6.3973021599999999E-2</v>
      </c>
      <c r="GM120" s="92">
        <v>2.8086449200000001E-3</v>
      </c>
      <c r="GN120" s="92">
        <v>1.1784524100000001E-3</v>
      </c>
      <c r="GO120" s="92">
        <v>3.5707250900000001E-2</v>
      </c>
      <c r="GP120" s="92">
        <v>4.7802528399999997E-3</v>
      </c>
      <c r="GQ120" s="92">
        <v>7.8831471499999999E-4</v>
      </c>
      <c r="GR120" s="92">
        <v>0</v>
      </c>
      <c r="GS120" s="92">
        <v>2.69802937E-3</v>
      </c>
      <c r="GT120" s="92">
        <v>6.8088566699999999E-5</v>
      </c>
      <c r="GU120" s="92">
        <v>2.8568629399999999E-5</v>
      </c>
      <c r="GV120" s="92">
        <v>9.29902551E-4</v>
      </c>
      <c r="GW120" s="92">
        <v>1.1332145799999999E-4</v>
      </c>
      <c r="GX120" s="92">
        <v>2.9068048900000001E-2</v>
      </c>
      <c r="GY120" s="92">
        <v>1.56321728E-3</v>
      </c>
      <c r="GZ120" s="92">
        <v>8.7921083099999999E-4</v>
      </c>
      <c r="HA120" s="92">
        <v>7.9361952900000002E-4</v>
      </c>
      <c r="HB120" s="92">
        <v>0</v>
      </c>
      <c r="HC120" s="92">
        <v>7.8179970000000004E-4</v>
      </c>
      <c r="HD120" s="92">
        <v>1.8288177599999999E-4</v>
      </c>
      <c r="HE120" s="92">
        <v>4.09477541E-5</v>
      </c>
      <c r="HF120" s="92">
        <v>1.01892402E-4</v>
      </c>
      <c r="HG120" s="92">
        <v>4.7823610000000001E-7</v>
      </c>
      <c r="HH120" s="92">
        <v>0</v>
      </c>
      <c r="HI120" s="92">
        <v>5.90858891E-3</v>
      </c>
      <c r="HJ120" s="92">
        <v>4.4286999899999999E-3</v>
      </c>
      <c r="HK120" s="92">
        <v>3.3710495799999998E-4</v>
      </c>
      <c r="HL120" s="92">
        <v>0</v>
      </c>
      <c r="HM120" s="92">
        <v>0</v>
      </c>
      <c r="HN120" s="92">
        <v>0</v>
      </c>
      <c r="HO120" s="92">
        <v>0</v>
      </c>
      <c r="HP120" s="92">
        <v>0</v>
      </c>
      <c r="HQ120" s="92">
        <v>0</v>
      </c>
      <c r="HR120" s="92">
        <v>3.1804324299999997E-5</v>
      </c>
      <c r="HS120" s="92">
        <v>2.15013768E-7</v>
      </c>
      <c r="HT120" s="92">
        <v>3.7441811599999998E-7</v>
      </c>
      <c r="HU120" s="92">
        <v>0</v>
      </c>
      <c r="HV120" s="92">
        <v>0</v>
      </c>
      <c r="HW120" s="92">
        <v>0</v>
      </c>
      <c r="HX120" s="92">
        <v>1.2420801599999999E-4</v>
      </c>
      <c r="HY120" s="92">
        <v>0</v>
      </c>
      <c r="HZ120" s="92">
        <v>0</v>
      </c>
      <c r="IA120" s="92">
        <v>5.1063957599999998E-9</v>
      </c>
      <c r="IB120" s="92">
        <v>0</v>
      </c>
      <c r="IC120" s="92">
        <v>0</v>
      </c>
      <c r="ID120" s="92">
        <v>0</v>
      </c>
      <c r="IE120" s="92">
        <v>0</v>
      </c>
      <c r="IF120" s="92">
        <v>0</v>
      </c>
      <c r="IG120" s="92">
        <v>0</v>
      </c>
      <c r="IH120" s="92">
        <v>0</v>
      </c>
      <c r="II120" s="92">
        <v>0</v>
      </c>
      <c r="IJ120" s="92">
        <v>0</v>
      </c>
      <c r="IK120" s="92">
        <v>0</v>
      </c>
      <c r="IL120" s="92">
        <v>0</v>
      </c>
      <c r="IM120" s="92">
        <v>0</v>
      </c>
      <c r="IN120" s="92">
        <v>0</v>
      </c>
      <c r="IO120" s="92">
        <v>0</v>
      </c>
      <c r="IP120" s="92">
        <v>0</v>
      </c>
      <c r="IQ120" s="92">
        <v>0</v>
      </c>
      <c r="IR120" s="92">
        <v>0</v>
      </c>
      <c r="IS120" s="92">
        <v>0</v>
      </c>
      <c r="IT120" s="92">
        <v>19989.064900000001</v>
      </c>
      <c r="IU120" s="92">
        <v>419991.48700000002</v>
      </c>
      <c r="IV120" s="92">
        <v>6618.8331399999997</v>
      </c>
      <c r="IW120" s="92">
        <v>32.038370499999999</v>
      </c>
      <c r="IX120" s="92">
        <v>1</v>
      </c>
      <c r="IY120" s="92">
        <v>0</v>
      </c>
      <c r="IZ120" s="92">
        <v>1</v>
      </c>
      <c r="JA120" s="92">
        <v>0</v>
      </c>
      <c r="JB120" s="92">
        <v>-72288.780199999994</v>
      </c>
      <c r="JC120" s="92">
        <v>-3440.5104999999999</v>
      </c>
      <c r="JD120" s="92">
        <v>-1444.9851200000001</v>
      </c>
      <c r="JE120" s="92">
        <v>-43.286940199999997</v>
      </c>
      <c r="JF120" s="92">
        <v>-2.0601976099999999</v>
      </c>
      <c r="JG120" s="92">
        <v>5.0333808899999999E-2</v>
      </c>
      <c r="JH120" s="92">
        <v>1.0575667900000001</v>
      </c>
      <c r="JI120" s="92">
        <v>21.011062200000001</v>
      </c>
      <c r="JJ120" s="92">
        <v>0</v>
      </c>
      <c r="JK120" s="92">
        <v>0</v>
      </c>
      <c r="JL120" s="92">
        <v>0</v>
      </c>
      <c r="JM120" s="92">
        <v>0</v>
      </c>
      <c r="JN120" s="92">
        <v>0</v>
      </c>
      <c r="JO120" s="92">
        <v>0</v>
      </c>
      <c r="JP120" s="92">
        <v>0</v>
      </c>
      <c r="JQ120" s="92">
        <v>0</v>
      </c>
      <c r="JR120" s="92">
        <v>0</v>
      </c>
      <c r="JS120" s="92">
        <v>0</v>
      </c>
      <c r="JT120" s="92">
        <v>0</v>
      </c>
      <c r="JU120" s="92">
        <v>0</v>
      </c>
      <c r="JV120" s="92">
        <v>0</v>
      </c>
      <c r="JW120" s="92">
        <v>0</v>
      </c>
      <c r="JX120" s="92">
        <v>0</v>
      </c>
      <c r="JY120" s="92">
        <v>0</v>
      </c>
      <c r="JZ120" s="92">
        <v>0</v>
      </c>
      <c r="KA120" s="92">
        <v>0</v>
      </c>
      <c r="KB120" s="92">
        <v>0</v>
      </c>
      <c r="KC120" s="92">
        <v>0</v>
      </c>
      <c r="KD120" s="92">
        <v>0</v>
      </c>
      <c r="KE120" s="92">
        <v>0</v>
      </c>
      <c r="KF120" s="92">
        <v>0</v>
      </c>
      <c r="KG120" s="92">
        <v>0</v>
      </c>
      <c r="KH120" s="92">
        <v>0</v>
      </c>
      <c r="KI120" s="92">
        <v>0</v>
      </c>
      <c r="KJ120" s="92">
        <v>0</v>
      </c>
      <c r="KK120" s="92">
        <v>0</v>
      </c>
      <c r="KL120" s="92">
        <v>0</v>
      </c>
      <c r="KM120" s="92">
        <v>0</v>
      </c>
      <c r="KN120" s="92">
        <v>0</v>
      </c>
      <c r="KO120" s="92">
        <v>0</v>
      </c>
      <c r="KP120" s="92">
        <v>0</v>
      </c>
      <c r="KQ120" s="92">
        <v>0</v>
      </c>
      <c r="KR120" s="92">
        <v>0</v>
      </c>
      <c r="KS120" s="92">
        <v>0</v>
      </c>
      <c r="KT120" s="92">
        <v>0</v>
      </c>
      <c r="KU120" s="92">
        <v>0</v>
      </c>
      <c r="KV120" s="92">
        <v>0</v>
      </c>
      <c r="KW120" s="92">
        <v>0</v>
      </c>
      <c r="KX120" s="92">
        <v>0</v>
      </c>
      <c r="KY120" s="92">
        <v>0</v>
      </c>
      <c r="KZ120" s="92">
        <v>0</v>
      </c>
      <c r="LA120" s="92">
        <v>0</v>
      </c>
      <c r="LB120" s="92">
        <v>0</v>
      </c>
      <c r="LC120" s="92">
        <v>7.7378999100000003</v>
      </c>
      <c r="LD120" s="92">
        <v>0.19106458600000001</v>
      </c>
      <c r="LE120" s="92">
        <v>8.0166959300000007E-2</v>
      </c>
      <c r="LF120" s="92">
        <v>3.2024642999999999</v>
      </c>
      <c r="LG120" s="92">
        <v>0.390264467</v>
      </c>
      <c r="LH120" s="92">
        <v>81.992866699999993</v>
      </c>
      <c r="LI120" s="92">
        <v>0</v>
      </c>
      <c r="LJ120" s="92">
        <v>127.19047999999999</v>
      </c>
      <c r="LK120" s="92">
        <v>73.253176100000005</v>
      </c>
      <c r="LL120" s="92">
        <v>21.686037599999999</v>
      </c>
      <c r="LM120" s="92">
        <v>2.4095597299999998</v>
      </c>
      <c r="LN120" s="92">
        <v>6.14992597</v>
      </c>
      <c r="LO120" s="92">
        <v>4.5256262700000001</v>
      </c>
      <c r="LP120" s="92">
        <v>0</v>
      </c>
      <c r="LQ120" s="92">
        <v>3.11883102</v>
      </c>
      <c r="LR120" s="92">
        <v>0</v>
      </c>
      <c r="LS120" s="92">
        <v>0</v>
      </c>
      <c r="LT120" s="92">
        <v>0</v>
      </c>
      <c r="LU120" s="92">
        <v>0</v>
      </c>
      <c r="LV120" s="92">
        <v>0</v>
      </c>
      <c r="LW120" s="92">
        <v>0</v>
      </c>
      <c r="LX120" s="92">
        <v>0</v>
      </c>
      <c r="LY120" s="92">
        <v>0</v>
      </c>
      <c r="LZ120" s="92">
        <v>0</v>
      </c>
      <c r="MA120" s="92">
        <v>0</v>
      </c>
      <c r="MB120" s="92">
        <v>0</v>
      </c>
      <c r="MC120" s="92">
        <v>0</v>
      </c>
      <c r="MD120" s="92">
        <v>0</v>
      </c>
      <c r="ME120" s="92">
        <v>0</v>
      </c>
      <c r="MF120" s="92">
        <v>0</v>
      </c>
      <c r="MG120" s="92">
        <v>0</v>
      </c>
      <c r="MH120" s="92">
        <v>0</v>
      </c>
      <c r="MI120" s="92">
        <v>0</v>
      </c>
      <c r="MJ120" s="92">
        <v>0</v>
      </c>
      <c r="MK120" s="92">
        <v>0</v>
      </c>
      <c r="ML120" s="92">
        <v>0</v>
      </c>
      <c r="MM120" s="92">
        <v>0</v>
      </c>
      <c r="MN120" s="92">
        <v>0</v>
      </c>
      <c r="MO120" s="92">
        <v>0</v>
      </c>
      <c r="MP120" s="92">
        <v>0</v>
      </c>
      <c r="MQ120" s="92">
        <v>0</v>
      </c>
      <c r="MR120" s="92">
        <v>0</v>
      </c>
      <c r="MS120" s="92">
        <v>0</v>
      </c>
      <c r="MT120" s="92">
        <v>0</v>
      </c>
      <c r="MU120" s="92">
        <v>0</v>
      </c>
      <c r="MV120" s="92">
        <v>0</v>
      </c>
      <c r="MW120" s="92">
        <v>0</v>
      </c>
      <c r="MX120" s="92">
        <v>0</v>
      </c>
      <c r="MY120" s="92">
        <v>0</v>
      </c>
      <c r="MZ120" s="92">
        <v>0</v>
      </c>
      <c r="NA120" s="92">
        <v>0</v>
      </c>
      <c r="NB120" s="92">
        <v>0</v>
      </c>
      <c r="NC120" s="92">
        <v>0</v>
      </c>
      <c r="ND120" s="92">
        <v>0</v>
      </c>
      <c r="NE120" s="92">
        <v>0</v>
      </c>
      <c r="NF120" s="92">
        <v>0</v>
      </c>
      <c r="NG120" s="92">
        <v>0</v>
      </c>
      <c r="NH120" s="92">
        <v>0</v>
      </c>
      <c r="NI120" s="92">
        <v>0</v>
      </c>
      <c r="NJ120" s="92">
        <v>0</v>
      </c>
      <c r="NK120" s="92">
        <v>0</v>
      </c>
      <c r="NL120" s="92">
        <v>0</v>
      </c>
      <c r="NM120" s="92">
        <v>2.3311957500000001E-2</v>
      </c>
      <c r="NN120" s="92">
        <v>5.75619945E-4</v>
      </c>
      <c r="NO120" s="92">
        <v>2.4151885799999999E-4</v>
      </c>
      <c r="NP120" s="92">
        <v>9.6480586099999995E-3</v>
      </c>
      <c r="NQ120" s="92">
        <v>1.1757490799999999E-3</v>
      </c>
      <c r="NR120" s="92">
        <v>0.247019766</v>
      </c>
      <c r="NS120" s="92">
        <v>0</v>
      </c>
      <c r="NT120" s="92">
        <v>0.38318653600000002</v>
      </c>
      <c r="NU120" s="92">
        <v>0.22068971600000001</v>
      </c>
      <c r="NV120" s="92">
        <v>6.5333487600000004E-2</v>
      </c>
      <c r="NW120" s="92">
        <v>7.2592764000000004E-3</v>
      </c>
      <c r="NX120" s="92">
        <v>1.8527871200000001E-2</v>
      </c>
      <c r="NY120" s="92">
        <v>1.36343464E-2</v>
      </c>
      <c r="NZ120" s="92">
        <v>0</v>
      </c>
      <c r="OA120" s="92">
        <v>9.3960967699999991E-3</v>
      </c>
      <c r="OB120" s="92">
        <v>0</v>
      </c>
      <c r="OC120" s="92">
        <v>0</v>
      </c>
      <c r="OD120" s="92">
        <v>0</v>
      </c>
      <c r="OE120" s="92">
        <v>0</v>
      </c>
      <c r="OF120" s="92">
        <v>0</v>
      </c>
      <c r="OG120" s="92">
        <v>0</v>
      </c>
      <c r="OH120" s="92">
        <v>0</v>
      </c>
      <c r="OI120" s="92">
        <v>0</v>
      </c>
      <c r="OJ120" s="92">
        <v>0</v>
      </c>
      <c r="OK120" s="92">
        <v>0</v>
      </c>
      <c r="OL120" s="92">
        <v>0</v>
      </c>
      <c r="OM120" s="92">
        <v>0</v>
      </c>
      <c r="ON120" s="92">
        <v>0</v>
      </c>
      <c r="OO120" s="92">
        <v>0</v>
      </c>
      <c r="OP120" s="92">
        <v>0</v>
      </c>
      <c r="OQ120" s="92">
        <v>0</v>
      </c>
      <c r="OR120" s="92">
        <v>0</v>
      </c>
      <c r="OS120" s="92">
        <v>0</v>
      </c>
      <c r="OT120" s="92">
        <v>0</v>
      </c>
      <c r="OU120" s="92">
        <v>0</v>
      </c>
      <c r="OV120" s="92">
        <v>0</v>
      </c>
      <c r="OW120" s="92">
        <v>0</v>
      </c>
      <c r="OX120" s="92">
        <v>0</v>
      </c>
      <c r="OY120" s="92">
        <v>0</v>
      </c>
      <c r="OZ120" s="92">
        <v>0</v>
      </c>
      <c r="PA120" s="92">
        <v>0</v>
      </c>
      <c r="PB120" s="92">
        <v>0</v>
      </c>
      <c r="PC120" s="92">
        <v>0</v>
      </c>
      <c r="PD120" s="92">
        <v>0</v>
      </c>
      <c r="PE120" s="92">
        <v>0</v>
      </c>
      <c r="PF120" s="92">
        <v>0</v>
      </c>
      <c r="PG120" s="92">
        <v>0</v>
      </c>
      <c r="PH120" s="92">
        <v>0</v>
      </c>
      <c r="PI120" s="92">
        <v>0</v>
      </c>
      <c r="PJ120" s="92">
        <v>0</v>
      </c>
      <c r="PK120" s="92">
        <v>0</v>
      </c>
      <c r="PL120" s="92">
        <v>0</v>
      </c>
      <c r="PM120" s="92">
        <v>0</v>
      </c>
      <c r="PN120" s="92">
        <v>0</v>
      </c>
      <c r="PO120" s="92">
        <v>0</v>
      </c>
      <c r="PP120" s="92">
        <v>0</v>
      </c>
      <c r="PQ120" s="92">
        <v>0</v>
      </c>
      <c r="PR120" s="92">
        <v>0</v>
      </c>
      <c r="PS120" s="92">
        <v>0</v>
      </c>
      <c r="PT120" s="92">
        <v>0</v>
      </c>
      <c r="PU120" s="92">
        <v>0</v>
      </c>
      <c r="PV120" s="92">
        <v>0</v>
      </c>
      <c r="PW120" s="92">
        <v>1254.64166</v>
      </c>
      <c r="PX120" s="92">
        <v>30.979670599999999</v>
      </c>
      <c r="PY120" s="92">
        <v>12.9984632</v>
      </c>
      <c r="PZ120" s="92">
        <v>423.09997600000003</v>
      </c>
      <c r="QA120" s="92">
        <v>51.560570599999998</v>
      </c>
      <c r="QB120" s="92">
        <v>12475.191699999999</v>
      </c>
      <c r="QC120" s="92">
        <v>0</v>
      </c>
      <c r="QD120" s="92">
        <v>2904.9796799999999</v>
      </c>
      <c r="QE120" s="92">
        <v>4107.8476600000004</v>
      </c>
      <c r="QF120" s="92">
        <v>520.80320400000005</v>
      </c>
      <c r="QG120" s="92">
        <v>57.8670227</v>
      </c>
      <c r="QH120" s="92">
        <v>151.450537</v>
      </c>
      <c r="QI120" s="92">
        <v>107.802228</v>
      </c>
      <c r="QJ120" s="92">
        <v>0</v>
      </c>
      <c r="QK120" s="92">
        <v>468.23446799999999</v>
      </c>
      <c r="QL120" s="92">
        <v>0</v>
      </c>
      <c r="QM120" s="92">
        <v>0</v>
      </c>
      <c r="QN120" s="92">
        <v>0</v>
      </c>
      <c r="QO120" s="92">
        <v>0</v>
      </c>
      <c r="QP120" s="92">
        <v>0</v>
      </c>
      <c r="QQ120" s="92">
        <v>0</v>
      </c>
      <c r="QR120" s="92">
        <v>0</v>
      </c>
      <c r="QS120" s="92">
        <v>0</v>
      </c>
      <c r="QT120" s="92">
        <v>0</v>
      </c>
      <c r="QU120" s="92">
        <v>0</v>
      </c>
      <c r="QV120" s="92">
        <v>0</v>
      </c>
      <c r="QW120" s="92">
        <v>0</v>
      </c>
      <c r="QX120" s="92">
        <v>0</v>
      </c>
      <c r="QY120" s="92">
        <v>0</v>
      </c>
      <c r="QZ120" s="92">
        <v>0</v>
      </c>
      <c r="RA120" s="92">
        <v>0</v>
      </c>
      <c r="RB120" s="92">
        <v>0</v>
      </c>
      <c r="RC120" s="92">
        <v>0</v>
      </c>
      <c r="RD120" s="92">
        <v>0</v>
      </c>
      <c r="RE120" s="92">
        <v>0</v>
      </c>
      <c r="RF120" s="92">
        <v>0</v>
      </c>
      <c r="RG120" s="92">
        <v>0</v>
      </c>
      <c r="RH120" s="92">
        <v>0</v>
      </c>
      <c r="RI120" s="92">
        <v>0</v>
      </c>
      <c r="RJ120" s="92">
        <v>0</v>
      </c>
      <c r="RK120" s="92">
        <v>0</v>
      </c>
      <c r="RL120" s="92">
        <v>0</v>
      </c>
      <c r="RM120" s="92">
        <v>0</v>
      </c>
      <c r="RN120" s="92">
        <v>0</v>
      </c>
      <c r="RO120" s="92">
        <v>0</v>
      </c>
      <c r="RP120" s="92">
        <v>0</v>
      </c>
      <c r="RQ120" s="92">
        <v>0</v>
      </c>
      <c r="RR120" s="92">
        <v>0</v>
      </c>
      <c r="RS120" s="92">
        <v>0</v>
      </c>
      <c r="RT120" s="92">
        <v>0</v>
      </c>
      <c r="RU120" s="92">
        <v>0</v>
      </c>
      <c r="RV120" s="92">
        <v>0</v>
      </c>
      <c r="RW120" s="92">
        <v>0</v>
      </c>
      <c r="RX120" s="92">
        <v>0</v>
      </c>
      <c r="RY120" s="92">
        <v>0</v>
      </c>
      <c r="RZ120" s="92">
        <v>0</v>
      </c>
      <c r="SA120" s="92">
        <v>0</v>
      </c>
      <c r="SB120" s="92">
        <v>0</v>
      </c>
      <c r="SC120" s="92">
        <v>0</v>
      </c>
      <c r="SD120" s="92">
        <v>0</v>
      </c>
      <c r="SE120" s="92">
        <v>0</v>
      </c>
      <c r="SF120" s="92">
        <v>0</v>
      </c>
      <c r="SG120" s="92">
        <v>5.5595172800000002E-2</v>
      </c>
      <c r="SH120" s="92">
        <v>1.3727586E-3</v>
      </c>
      <c r="SI120" s="92">
        <v>5.7598263100000003E-4</v>
      </c>
      <c r="SJ120" s="92">
        <v>1.87482346E-2</v>
      </c>
      <c r="SK120" s="92">
        <v>2.2847310999999999E-3</v>
      </c>
      <c r="SL120" s="92">
        <v>0.55279563799999998</v>
      </c>
      <c r="SM120" s="92">
        <v>0</v>
      </c>
      <c r="SN120" s="92">
        <v>0.128724282</v>
      </c>
      <c r="SO120" s="92">
        <v>0.18202528000000001</v>
      </c>
      <c r="SP120" s="92">
        <v>2.30776205E-2</v>
      </c>
      <c r="SQ120" s="92">
        <v>2.5641800499999999E-3</v>
      </c>
      <c r="SR120" s="92">
        <v>6.7110147999999998E-3</v>
      </c>
      <c r="SS120" s="92">
        <v>4.7768886300000001E-3</v>
      </c>
      <c r="ST120" s="92">
        <v>0</v>
      </c>
      <c r="SU120" s="92">
        <v>2.0748215899999999E-2</v>
      </c>
      <c r="SV120" s="92">
        <v>0</v>
      </c>
      <c r="SW120" s="92">
        <v>0</v>
      </c>
      <c r="SX120" s="92">
        <v>0</v>
      </c>
      <c r="SY120" s="92">
        <v>331.92836299999999</v>
      </c>
      <c r="SZ120" s="92">
        <v>22567.4568</v>
      </c>
      <c r="TA120" s="92">
        <v>272.10223200000001</v>
      </c>
      <c r="TB120" s="92">
        <v>32.038370499999999</v>
      </c>
      <c r="TC120" s="92">
        <v>1</v>
      </c>
      <c r="TD120" s="92">
        <v>0</v>
      </c>
      <c r="TE120" s="92">
        <v>0</v>
      </c>
      <c r="TF120" s="92">
        <v>1</v>
      </c>
      <c r="TG120" s="92">
        <v>-78334.972299999994</v>
      </c>
      <c r="TH120" s="92">
        <v>-1152.1723199999999</v>
      </c>
      <c r="TI120" s="92">
        <v>-26.0015991</v>
      </c>
      <c r="TJ120" s="92">
        <v>-103.190359</v>
      </c>
      <c r="TK120" s="92">
        <v>-1.51775218</v>
      </c>
      <c r="TL120" s="92">
        <v>2.0331106200000001E-2</v>
      </c>
      <c r="TM120" s="92">
        <v>1.3822903200000001</v>
      </c>
      <c r="TN120" s="92">
        <v>67.988937800000002</v>
      </c>
      <c r="TO120" s="92">
        <v>0</v>
      </c>
      <c r="TP120" s="92">
        <v>0.23199077900000001</v>
      </c>
      <c r="TQ120" s="92">
        <v>-1713982786.96</v>
      </c>
      <c r="TR120" s="92">
        <v>0.61604763611111202</v>
      </c>
      <c r="TS120" s="92">
        <v>0</v>
      </c>
      <c r="TT120" s="92">
        <v>0</v>
      </c>
      <c r="TU120" s="92">
        <v>0</v>
      </c>
      <c r="TV120" s="92">
        <v>0</v>
      </c>
      <c r="TW120" s="92">
        <v>0</v>
      </c>
      <c r="TX120" s="92">
        <v>0</v>
      </c>
      <c r="TY120" s="92">
        <v>0</v>
      </c>
      <c r="TZ120" s="92">
        <v>0</v>
      </c>
      <c r="UA120" s="92">
        <v>0</v>
      </c>
      <c r="UB120" s="92">
        <v>0</v>
      </c>
      <c r="UC120" s="92">
        <v>0</v>
      </c>
      <c r="UD120" s="92">
        <v>0</v>
      </c>
      <c r="UE120" s="92">
        <v>0</v>
      </c>
      <c r="UF120" s="92">
        <v>0</v>
      </c>
      <c r="UG120" s="92">
        <v>0</v>
      </c>
      <c r="UH120" s="92">
        <v>0</v>
      </c>
      <c r="UI120" s="92">
        <v>0</v>
      </c>
      <c r="UJ120" s="92">
        <v>0</v>
      </c>
      <c r="UK120" s="92">
        <v>0</v>
      </c>
      <c r="UL120" s="92">
        <v>0</v>
      </c>
      <c r="UM120" s="92">
        <v>0</v>
      </c>
      <c r="UN120" s="92">
        <v>0</v>
      </c>
      <c r="UO120" s="92">
        <v>0</v>
      </c>
      <c r="UP120" s="92">
        <v>0</v>
      </c>
      <c r="UQ120" s="92">
        <v>0</v>
      </c>
      <c r="UR120" s="92">
        <v>0</v>
      </c>
      <c r="US120" s="92">
        <v>0</v>
      </c>
      <c r="UT120" s="92">
        <v>0</v>
      </c>
      <c r="UU120" s="92">
        <v>0</v>
      </c>
      <c r="UV120" s="92">
        <v>0</v>
      </c>
      <c r="UW120" s="92">
        <v>0</v>
      </c>
      <c r="UX120" s="92">
        <v>0</v>
      </c>
      <c r="UY120" s="92">
        <v>0</v>
      </c>
      <c r="UZ120" s="92">
        <v>0</v>
      </c>
      <c r="VA120" s="92">
        <v>0</v>
      </c>
      <c r="VB120" s="92">
        <v>0</v>
      </c>
      <c r="VC120" s="92">
        <v>0</v>
      </c>
      <c r="VD120" s="92">
        <v>0</v>
      </c>
      <c r="VE120" s="92">
        <v>0</v>
      </c>
      <c r="VF120" s="92">
        <v>0</v>
      </c>
      <c r="VG120" s="92">
        <v>0</v>
      </c>
      <c r="VH120" s="92">
        <v>0</v>
      </c>
      <c r="VI120" s="92">
        <v>0</v>
      </c>
      <c r="VJ120" s="92">
        <v>0</v>
      </c>
      <c r="VK120" s="92">
        <v>0</v>
      </c>
      <c r="VL120" s="92">
        <v>0</v>
      </c>
      <c r="VM120" s="92">
        <v>0</v>
      </c>
      <c r="VN120" s="92">
        <v>0</v>
      </c>
      <c r="VO120" s="92">
        <v>0</v>
      </c>
      <c r="VP120" s="92">
        <v>0</v>
      </c>
      <c r="VQ120" s="92">
        <v>0</v>
      </c>
      <c r="VR120" s="92">
        <v>0</v>
      </c>
      <c r="VS120" s="92">
        <v>0</v>
      </c>
      <c r="VT120" s="92">
        <v>0</v>
      </c>
      <c r="VU120" s="92">
        <v>0</v>
      </c>
      <c r="VV120" s="92">
        <v>0</v>
      </c>
      <c r="VW120" s="92">
        <v>0</v>
      </c>
      <c r="VX120" s="92">
        <v>0</v>
      </c>
      <c r="VY120" s="92">
        <v>0</v>
      </c>
      <c r="VZ120" s="92">
        <v>0</v>
      </c>
      <c r="WA120" s="92">
        <v>0</v>
      </c>
      <c r="WB120" s="92">
        <v>0</v>
      </c>
      <c r="WC120" s="92">
        <v>0.24986587499999999</v>
      </c>
    </row>
    <row r="121" spans="2:601" ht="13.5" customHeight="1">
      <c r="B121" s="851" t="s">
        <v>2808</v>
      </c>
      <c r="C121" s="92">
        <v>0</v>
      </c>
      <c r="D121" s="92">
        <v>7608794.7699999996</v>
      </c>
      <c r="E121" s="92">
        <v>0.14753965499999999</v>
      </c>
      <c r="F121" s="92">
        <v>0</v>
      </c>
      <c r="G121" s="92">
        <v>0</v>
      </c>
      <c r="H121" s="92">
        <v>0</v>
      </c>
      <c r="I121" s="92">
        <v>0</v>
      </c>
      <c r="J121" s="92">
        <v>0</v>
      </c>
      <c r="K121" s="92">
        <v>0</v>
      </c>
      <c r="L121" s="92">
        <v>0</v>
      </c>
      <c r="M121" s="92">
        <v>0</v>
      </c>
      <c r="N121" s="92">
        <v>0</v>
      </c>
      <c r="O121" s="92">
        <v>0</v>
      </c>
      <c r="P121" s="92">
        <v>0</v>
      </c>
      <c r="Q121" s="92">
        <v>0</v>
      </c>
      <c r="R121" s="92">
        <v>0</v>
      </c>
      <c r="S121" s="92">
        <v>0</v>
      </c>
      <c r="T121" s="92">
        <v>0</v>
      </c>
      <c r="U121" s="92">
        <v>0</v>
      </c>
      <c r="V121" s="92">
        <v>0</v>
      </c>
      <c r="W121" s="92">
        <v>0</v>
      </c>
      <c r="X121" s="92">
        <v>0</v>
      </c>
      <c r="Y121" s="92">
        <v>0</v>
      </c>
      <c r="Z121" s="92">
        <v>0</v>
      </c>
      <c r="AA121" s="92">
        <v>0</v>
      </c>
      <c r="AB121" s="92">
        <v>0</v>
      </c>
      <c r="AC121" s="92">
        <v>0</v>
      </c>
      <c r="AD121" s="92">
        <v>0</v>
      </c>
      <c r="AE121" s="92">
        <v>0</v>
      </c>
      <c r="AF121" s="92">
        <v>0</v>
      </c>
      <c r="AG121" s="92">
        <v>0</v>
      </c>
      <c r="AH121" s="92">
        <v>0</v>
      </c>
      <c r="AI121" s="92">
        <v>0</v>
      </c>
      <c r="AJ121" s="92">
        <v>0</v>
      </c>
      <c r="AK121" s="92">
        <v>0</v>
      </c>
      <c r="AL121" s="92">
        <v>0</v>
      </c>
      <c r="AM121" s="92">
        <v>0</v>
      </c>
      <c r="AN121" s="92">
        <v>0</v>
      </c>
      <c r="AO121" s="92">
        <v>55383.878799999999</v>
      </c>
      <c r="AP121" s="92">
        <v>208348.87700000001</v>
      </c>
      <c r="AQ121" s="92">
        <v>0</v>
      </c>
      <c r="AR121" s="92">
        <v>0</v>
      </c>
      <c r="AS121" s="92">
        <v>0</v>
      </c>
      <c r="AT121" s="92">
        <v>0</v>
      </c>
      <c r="AU121" s="92">
        <v>0</v>
      </c>
      <c r="AV121" s="92">
        <v>0</v>
      </c>
      <c r="AW121" s="92">
        <v>0</v>
      </c>
      <c r="AX121" s="92">
        <v>0</v>
      </c>
      <c r="AY121" s="92">
        <v>0</v>
      </c>
      <c r="AZ121" s="92">
        <v>0</v>
      </c>
      <c r="BA121" s="92">
        <v>0</v>
      </c>
      <c r="BB121" s="92">
        <v>0</v>
      </c>
      <c r="BC121" s="92">
        <v>0</v>
      </c>
      <c r="BD121" s="92">
        <v>0</v>
      </c>
      <c r="BE121" s="92">
        <v>0</v>
      </c>
      <c r="BF121" s="92">
        <v>0</v>
      </c>
      <c r="BG121" s="92">
        <v>0</v>
      </c>
      <c r="BH121" s="92">
        <v>0</v>
      </c>
      <c r="BI121" s="92">
        <v>0</v>
      </c>
      <c r="BJ121" s="92">
        <v>0</v>
      </c>
      <c r="BK121" s="92">
        <v>0</v>
      </c>
      <c r="BL121" s="92">
        <v>0</v>
      </c>
      <c r="BM121" s="92">
        <v>0</v>
      </c>
      <c r="BN121" s="92">
        <v>0</v>
      </c>
      <c r="BO121" s="92">
        <v>0</v>
      </c>
      <c r="BP121" s="92">
        <v>0</v>
      </c>
      <c r="BQ121" s="92">
        <v>0</v>
      </c>
      <c r="BR121" s="92">
        <v>0</v>
      </c>
      <c r="BS121" s="92">
        <v>0</v>
      </c>
      <c r="BT121" s="92">
        <v>0</v>
      </c>
      <c r="BU121" s="92">
        <v>0</v>
      </c>
      <c r="BV121" s="92">
        <v>0</v>
      </c>
      <c r="BW121" s="92">
        <v>0</v>
      </c>
      <c r="BX121" s="92">
        <v>0</v>
      </c>
      <c r="BY121" s="92">
        <v>0</v>
      </c>
      <c r="BZ121" s="92">
        <v>0</v>
      </c>
      <c r="CA121" s="92">
        <v>0</v>
      </c>
      <c r="CB121" s="92">
        <v>0</v>
      </c>
      <c r="CC121" s="92">
        <v>0</v>
      </c>
      <c r="CD121" s="92">
        <v>0</v>
      </c>
      <c r="CE121" s="92">
        <v>0</v>
      </c>
      <c r="CF121" s="92">
        <v>0</v>
      </c>
      <c r="CG121" s="92">
        <v>0</v>
      </c>
      <c r="CH121" s="92">
        <v>0</v>
      </c>
      <c r="CI121" s="92">
        <v>0</v>
      </c>
      <c r="CJ121" s="92">
        <v>0</v>
      </c>
      <c r="CK121" s="92">
        <v>0</v>
      </c>
      <c r="CL121" s="92">
        <v>0</v>
      </c>
      <c r="CM121" s="92">
        <v>0</v>
      </c>
      <c r="CN121" s="92">
        <v>0</v>
      </c>
      <c r="CO121" s="92">
        <v>0</v>
      </c>
      <c r="CP121" s="92">
        <v>0</v>
      </c>
      <c r="CQ121" s="92">
        <v>0</v>
      </c>
      <c r="CR121" s="92">
        <v>0</v>
      </c>
      <c r="CS121" s="92">
        <v>0</v>
      </c>
      <c r="CT121" s="92">
        <v>0</v>
      </c>
      <c r="CU121" s="92">
        <v>0</v>
      </c>
      <c r="CV121" s="92">
        <v>0</v>
      </c>
      <c r="CW121" s="92">
        <v>0</v>
      </c>
      <c r="CX121" s="92">
        <v>0</v>
      </c>
      <c r="CY121" s="92">
        <v>0.21</v>
      </c>
      <c r="CZ121" s="92">
        <v>0.79</v>
      </c>
      <c r="DA121" s="92">
        <v>0</v>
      </c>
      <c r="DB121" s="92">
        <v>0</v>
      </c>
      <c r="DC121" s="92">
        <v>0</v>
      </c>
      <c r="DD121" s="92">
        <v>0</v>
      </c>
      <c r="DE121" s="92">
        <v>0</v>
      </c>
      <c r="DF121" s="92">
        <v>0</v>
      </c>
      <c r="DG121" s="92">
        <v>0</v>
      </c>
      <c r="DH121" s="92">
        <v>0</v>
      </c>
      <c r="DI121" s="92">
        <v>0</v>
      </c>
      <c r="DJ121" s="92">
        <v>0</v>
      </c>
      <c r="DK121" s="92">
        <v>0</v>
      </c>
      <c r="DL121" s="92">
        <v>0</v>
      </c>
      <c r="DM121" s="92">
        <v>0</v>
      </c>
      <c r="DN121" s="92">
        <v>0</v>
      </c>
      <c r="DO121" s="92">
        <v>0</v>
      </c>
      <c r="DP121" s="92">
        <v>0</v>
      </c>
      <c r="DQ121" s="92">
        <v>0</v>
      </c>
      <c r="DR121" s="92">
        <v>0</v>
      </c>
      <c r="DS121" s="92">
        <v>0</v>
      </c>
      <c r="DT121" s="92">
        <v>0</v>
      </c>
      <c r="DU121" s="92">
        <v>0</v>
      </c>
      <c r="DV121" s="92">
        <v>0</v>
      </c>
      <c r="DW121" s="92">
        <v>0</v>
      </c>
      <c r="DX121" s="92">
        <v>0</v>
      </c>
      <c r="DY121" s="92">
        <v>0</v>
      </c>
      <c r="DZ121" s="92">
        <v>0</v>
      </c>
      <c r="EA121" s="92">
        <v>0</v>
      </c>
      <c r="EB121" s="92">
        <v>0</v>
      </c>
      <c r="EC121" s="92">
        <v>0</v>
      </c>
      <c r="ED121" s="92">
        <v>0</v>
      </c>
      <c r="EE121" s="92">
        <v>0</v>
      </c>
      <c r="EF121" s="92">
        <v>0</v>
      </c>
      <c r="EG121" s="92">
        <v>0</v>
      </c>
      <c r="EH121" s="92">
        <v>0</v>
      </c>
      <c r="EI121" s="92">
        <v>0</v>
      </c>
      <c r="EJ121" s="92">
        <v>0</v>
      </c>
      <c r="EK121" s="92">
        <v>0</v>
      </c>
      <c r="EL121" s="92">
        <v>0</v>
      </c>
      <c r="EM121" s="92">
        <v>0</v>
      </c>
      <c r="EN121" s="92">
        <v>0</v>
      </c>
      <c r="EO121" s="92">
        <v>0</v>
      </c>
      <c r="EP121" s="92">
        <v>0</v>
      </c>
      <c r="EQ121" s="92">
        <v>0</v>
      </c>
      <c r="ER121" s="92">
        <v>0</v>
      </c>
      <c r="ES121" s="92">
        <v>0</v>
      </c>
      <c r="ET121" s="92">
        <v>0</v>
      </c>
      <c r="EU121" s="92">
        <v>0</v>
      </c>
      <c r="EV121" s="92">
        <v>0</v>
      </c>
      <c r="EW121" s="92">
        <v>0</v>
      </c>
      <c r="EX121" s="92">
        <v>0</v>
      </c>
      <c r="EY121" s="92">
        <v>0</v>
      </c>
      <c r="EZ121" s="92">
        <v>0</v>
      </c>
      <c r="FA121" s="92">
        <v>0</v>
      </c>
      <c r="FB121" s="92">
        <v>0</v>
      </c>
      <c r="FC121" s="92">
        <v>0</v>
      </c>
      <c r="FD121" s="92">
        <v>0</v>
      </c>
      <c r="FE121" s="92">
        <v>0</v>
      </c>
      <c r="FF121" s="92">
        <v>0</v>
      </c>
      <c r="FG121" s="92">
        <v>0</v>
      </c>
      <c r="FH121" s="92">
        <v>0</v>
      </c>
      <c r="FI121" s="92">
        <v>1772217.66</v>
      </c>
      <c r="FJ121" s="92">
        <v>5836577.1100000003</v>
      </c>
      <c r="FK121" s="92">
        <v>0</v>
      </c>
      <c r="FL121" s="92">
        <v>0</v>
      </c>
      <c r="FM121" s="92">
        <v>0</v>
      </c>
      <c r="FN121" s="92">
        <v>0</v>
      </c>
      <c r="FO121" s="92">
        <v>0</v>
      </c>
      <c r="FP121" s="92">
        <v>0</v>
      </c>
      <c r="FQ121" s="92">
        <v>0</v>
      </c>
      <c r="FR121" s="92">
        <v>0</v>
      </c>
      <c r="FS121" s="92">
        <v>0</v>
      </c>
      <c r="FT121" s="92">
        <v>0</v>
      </c>
      <c r="FU121" s="92">
        <v>0</v>
      </c>
      <c r="FV121" s="92">
        <v>0</v>
      </c>
      <c r="FW121" s="92">
        <v>0</v>
      </c>
      <c r="FX121" s="92">
        <v>0</v>
      </c>
      <c r="FY121" s="92">
        <v>0</v>
      </c>
      <c r="FZ121" s="92">
        <v>0</v>
      </c>
      <c r="GA121" s="92">
        <v>0</v>
      </c>
      <c r="GB121" s="92">
        <v>0</v>
      </c>
      <c r="GC121" s="92">
        <v>0</v>
      </c>
      <c r="GD121" s="92">
        <v>0</v>
      </c>
      <c r="GE121" s="92">
        <v>0</v>
      </c>
      <c r="GF121" s="92">
        <v>0</v>
      </c>
      <c r="GG121" s="92">
        <v>0</v>
      </c>
      <c r="GH121" s="92">
        <v>0</v>
      </c>
      <c r="GI121" s="92">
        <v>0</v>
      </c>
      <c r="GJ121" s="92">
        <v>0</v>
      </c>
      <c r="GK121" s="92">
        <v>0</v>
      </c>
      <c r="GL121" s="92">
        <v>0</v>
      </c>
      <c r="GM121" s="92">
        <v>0</v>
      </c>
      <c r="GN121" s="92">
        <v>0</v>
      </c>
      <c r="GO121" s="92">
        <v>0</v>
      </c>
      <c r="GP121" s="92">
        <v>0</v>
      </c>
      <c r="GQ121" s="92">
        <v>0</v>
      </c>
      <c r="GR121" s="92">
        <v>0</v>
      </c>
      <c r="GS121" s="92">
        <v>0</v>
      </c>
      <c r="GT121" s="92">
        <v>0</v>
      </c>
      <c r="GU121" s="92">
        <v>0</v>
      </c>
      <c r="GV121" s="92">
        <v>0</v>
      </c>
      <c r="GW121" s="92">
        <v>0</v>
      </c>
      <c r="GX121" s="92">
        <v>0</v>
      </c>
      <c r="GY121" s="92">
        <v>0</v>
      </c>
      <c r="GZ121" s="92">
        <v>0</v>
      </c>
      <c r="HA121" s="92">
        <v>0</v>
      </c>
      <c r="HB121" s="92">
        <v>0</v>
      </c>
      <c r="HC121" s="92">
        <v>0</v>
      </c>
      <c r="HD121" s="92">
        <v>0</v>
      </c>
      <c r="HE121" s="92">
        <v>0</v>
      </c>
      <c r="HF121" s="92">
        <v>0</v>
      </c>
      <c r="HG121" s="92">
        <v>0</v>
      </c>
      <c r="HH121" s="92">
        <v>0</v>
      </c>
      <c r="HI121" s="92">
        <v>0</v>
      </c>
      <c r="HJ121" s="92">
        <v>0</v>
      </c>
      <c r="HK121" s="92">
        <v>0</v>
      </c>
      <c r="HL121" s="92">
        <v>0</v>
      </c>
      <c r="HM121" s="92">
        <v>0</v>
      </c>
      <c r="HN121" s="92">
        <v>0</v>
      </c>
      <c r="HO121" s="92">
        <v>0</v>
      </c>
      <c r="HP121" s="92">
        <v>0</v>
      </c>
      <c r="HQ121" s="92">
        <v>0</v>
      </c>
      <c r="HR121" s="92">
        <v>0</v>
      </c>
      <c r="HS121" s="92">
        <v>0.23291700100000001</v>
      </c>
      <c r="HT121" s="92">
        <v>0.76708299899999999</v>
      </c>
      <c r="HU121" s="92">
        <v>0</v>
      </c>
      <c r="HV121" s="92">
        <v>0</v>
      </c>
      <c r="HW121" s="92">
        <v>0</v>
      </c>
      <c r="HX121" s="92">
        <v>0</v>
      </c>
      <c r="HY121" s="92">
        <v>0</v>
      </c>
      <c r="HZ121" s="92">
        <v>0</v>
      </c>
      <c r="IA121" s="92">
        <v>0</v>
      </c>
      <c r="IB121" s="92">
        <v>0</v>
      </c>
      <c r="IC121" s="92">
        <v>0</v>
      </c>
      <c r="ID121" s="92">
        <v>0</v>
      </c>
      <c r="IE121" s="92">
        <v>0</v>
      </c>
      <c r="IF121" s="92">
        <v>0</v>
      </c>
      <c r="IG121" s="92">
        <v>0</v>
      </c>
      <c r="IH121" s="92">
        <v>0</v>
      </c>
      <c r="II121" s="92">
        <v>0</v>
      </c>
      <c r="IJ121" s="92">
        <v>0</v>
      </c>
      <c r="IK121" s="92">
        <v>0</v>
      </c>
      <c r="IL121" s="92">
        <v>0</v>
      </c>
      <c r="IM121" s="92">
        <v>0</v>
      </c>
      <c r="IN121" s="92">
        <v>0</v>
      </c>
      <c r="IO121" s="92">
        <v>0</v>
      </c>
      <c r="IP121" s="92">
        <v>0</v>
      </c>
      <c r="IQ121" s="92">
        <v>0</v>
      </c>
      <c r="IR121" s="92">
        <v>0</v>
      </c>
      <c r="IS121" s="92">
        <v>0</v>
      </c>
      <c r="IT121" s="92">
        <v>263732.75599999999</v>
      </c>
      <c r="IU121" s="92">
        <v>7608794.7699999996</v>
      </c>
      <c r="IV121" s="92">
        <v>107492905</v>
      </c>
      <c r="IW121" s="92">
        <v>25.080288800000002</v>
      </c>
      <c r="IX121" s="92">
        <v>1.0006804600000001</v>
      </c>
      <c r="IY121" s="92">
        <v>1</v>
      </c>
      <c r="IZ121" s="92">
        <v>0</v>
      </c>
      <c r="JA121" s="92">
        <v>0</v>
      </c>
      <c r="JB121" s="92">
        <v>0.55942863300000001</v>
      </c>
      <c r="JC121" s="92">
        <v>1.93906735E-2</v>
      </c>
      <c r="JD121" s="92">
        <v>0.14753965499999999</v>
      </c>
      <c r="JE121" s="92">
        <v>1.02116282</v>
      </c>
      <c r="JF121" s="92">
        <v>3.5395104400000002E-2</v>
      </c>
      <c r="JG121" s="92">
        <v>4.0891498400000001E-5</v>
      </c>
      <c r="JH121" s="92">
        <v>1.1797359699999999E-3</v>
      </c>
      <c r="JI121" s="92">
        <v>28.8503972</v>
      </c>
      <c r="JJ121" s="92">
        <v>235415.77</v>
      </c>
      <c r="JK121" s="92">
        <v>0</v>
      </c>
      <c r="JL121" s="92">
        <v>0</v>
      </c>
      <c r="JM121" s="92">
        <v>0</v>
      </c>
      <c r="JN121" s="92">
        <v>0</v>
      </c>
      <c r="JO121" s="92">
        <v>0</v>
      </c>
      <c r="JP121" s="92">
        <v>0</v>
      </c>
      <c r="JQ121" s="92">
        <v>0</v>
      </c>
      <c r="JR121" s="92">
        <v>0</v>
      </c>
      <c r="JS121" s="92">
        <v>0</v>
      </c>
      <c r="JT121" s="92">
        <v>0</v>
      </c>
      <c r="JU121" s="92">
        <v>0</v>
      </c>
      <c r="JV121" s="92">
        <v>0</v>
      </c>
      <c r="JW121" s="92">
        <v>0</v>
      </c>
      <c r="JX121" s="92">
        <v>0</v>
      </c>
      <c r="JY121" s="92">
        <v>0</v>
      </c>
      <c r="JZ121" s="92">
        <v>0</v>
      </c>
      <c r="KA121" s="92">
        <v>0</v>
      </c>
      <c r="KB121" s="92">
        <v>0</v>
      </c>
      <c r="KC121" s="92">
        <v>0</v>
      </c>
      <c r="KD121" s="92">
        <v>0</v>
      </c>
      <c r="KE121" s="92">
        <v>0</v>
      </c>
      <c r="KF121" s="92">
        <v>0</v>
      </c>
      <c r="KG121" s="92">
        <v>0</v>
      </c>
      <c r="KH121" s="92">
        <v>0</v>
      </c>
      <c r="KI121" s="92">
        <v>0</v>
      </c>
      <c r="KJ121" s="92">
        <v>0</v>
      </c>
      <c r="KK121" s="92">
        <v>0</v>
      </c>
      <c r="KL121" s="92">
        <v>0</v>
      </c>
      <c r="KM121" s="92">
        <v>0</v>
      </c>
      <c r="KN121" s="92">
        <v>0</v>
      </c>
      <c r="KO121" s="92">
        <v>0</v>
      </c>
      <c r="KP121" s="92">
        <v>0</v>
      </c>
      <c r="KQ121" s="92">
        <v>0</v>
      </c>
      <c r="KR121" s="92">
        <v>0</v>
      </c>
      <c r="KS121" s="92">
        <v>0</v>
      </c>
      <c r="KT121" s="92">
        <v>0</v>
      </c>
      <c r="KU121" s="92">
        <v>0</v>
      </c>
      <c r="KV121" s="92">
        <v>0</v>
      </c>
      <c r="KW121" s="92">
        <v>0</v>
      </c>
      <c r="KX121" s="92">
        <v>0</v>
      </c>
      <c r="KY121" s="92">
        <v>0</v>
      </c>
      <c r="KZ121" s="92">
        <v>0</v>
      </c>
      <c r="LA121" s="92">
        <v>0</v>
      </c>
      <c r="LB121" s="92">
        <v>0</v>
      </c>
      <c r="LC121" s="92">
        <v>0</v>
      </c>
      <c r="LD121" s="92">
        <v>0</v>
      </c>
      <c r="LE121" s="92">
        <v>0</v>
      </c>
      <c r="LF121" s="92">
        <v>0</v>
      </c>
      <c r="LG121" s="92">
        <v>0</v>
      </c>
      <c r="LH121" s="92">
        <v>0</v>
      </c>
      <c r="LI121" s="92">
        <v>0</v>
      </c>
      <c r="LJ121" s="92">
        <v>0</v>
      </c>
      <c r="LK121" s="92">
        <v>0</v>
      </c>
      <c r="LL121" s="92">
        <v>0</v>
      </c>
      <c r="LM121" s="92">
        <v>0</v>
      </c>
      <c r="LN121" s="92">
        <v>0</v>
      </c>
      <c r="LO121" s="92">
        <v>0</v>
      </c>
      <c r="LP121" s="92">
        <v>0</v>
      </c>
      <c r="LQ121" s="92">
        <v>0</v>
      </c>
      <c r="LR121" s="92">
        <v>0</v>
      </c>
      <c r="LS121" s="92">
        <v>0</v>
      </c>
      <c r="LT121" s="92">
        <v>0</v>
      </c>
      <c r="LU121" s="92">
        <v>0</v>
      </c>
      <c r="LV121" s="92">
        <v>0</v>
      </c>
      <c r="LW121" s="92">
        <v>0</v>
      </c>
      <c r="LX121" s="92">
        <v>0</v>
      </c>
      <c r="LY121" s="92">
        <v>0</v>
      </c>
      <c r="LZ121" s="92">
        <v>0</v>
      </c>
      <c r="MA121" s="92">
        <v>0</v>
      </c>
      <c r="MB121" s="92">
        <v>0</v>
      </c>
      <c r="MC121" s="92">
        <v>0</v>
      </c>
      <c r="MD121" s="92">
        <v>0</v>
      </c>
      <c r="ME121" s="92">
        <v>0</v>
      </c>
      <c r="MF121" s="92">
        <v>0</v>
      </c>
      <c r="MG121" s="92">
        <v>0</v>
      </c>
      <c r="MH121" s="92">
        <v>0</v>
      </c>
      <c r="MI121" s="92">
        <v>0</v>
      </c>
      <c r="MJ121" s="92">
        <v>0</v>
      </c>
      <c r="MK121" s="92">
        <v>0</v>
      </c>
      <c r="ML121" s="92">
        <v>0</v>
      </c>
      <c r="MM121" s="92">
        <v>0</v>
      </c>
      <c r="MN121" s="92">
        <v>0</v>
      </c>
      <c r="MO121" s="92">
        <v>0</v>
      </c>
      <c r="MP121" s="92">
        <v>0</v>
      </c>
      <c r="MQ121" s="92">
        <v>0</v>
      </c>
      <c r="MR121" s="92">
        <v>0</v>
      </c>
      <c r="MS121" s="92">
        <v>0</v>
      </c>
      <c r="MT121" s="92">
        <v>0</v>
      </c>
      <c r="MU121" s="92">
        <v>0</v>
      </c>
      <c r="MV121" s="92">
        <v>0</v>
      </c>
      <c r="MW121" s="92">
        <v>0</v>
      </c>
      <c r="MX121" s="92">
        <v>0</v>
      </c>
      <c r="MY121" s="92">
        <v>0</v>
      </c>
      <c r="MZ121" s="92">
        <v>0</v>
      </c>
      <c r="NA121" s="92">
        <v>0</v>
      </c>
      <c r="NB121" s="92">
        <v>0</v>
      </c>
      <c r="NC121" s="92">
        <v>0</v>
      </c>
      <c r="ND121" s="92">
        <v>0</v>
      </c>
      <c r="NE121" s="92">
        <v>0</v>
      </c>
      <c r="NF121" s="92">
        <v>0</v>
      </c>
      <c r="NG121" s="92">
        <v>0</v>
      </c>
      <c r="NH121" s="92">
        <v>0</v>
      </c>
      <c r="NI121" s="92">
        <v>0</v>
      </c>
      <c r="NJ121" s="92">
        <v>0</v>
      </c>
      <c r="NK121" s="92">
        <v>0</v>
      </c>
      <c r="NL121" s="92">
        <v>0</v>
      </c>
      <c r="NM121" s="92">
        <v>0</v>
      </c>
      <c r="NN121" s="92">
        <v>0</v>
      </c>
      <c r="NO121" s="92">
        <v>0</v>
      </c>
      <c r="NP121" s="92">
        <v>0</v>
      </c>
      <c r="NQ121" s="92">
        <v>0</v>
      </c>
      <c r="NR121" s="92">
        <v>0</v>
      </c>
      <c r="NS121" s="92">
        <v>0</v>
      </c>
      <c r="NT121" s="92">
        <v>0</v>
      </c>
      <c r="NU121" s="92">
        <v>0</v>
      </c>
      <c r="NV121" s="92">
        <v>0</v>
      </c>
      <c r="NW121" s="92">
        <v>0</v>
      </c>
      <c r="NX121" s="92">
        <v>0</v>
      </c>
      <c r="NY121" s="92">
        <v>0</v>
      </c>
      <c r="NZ121" s="92">
        <v>0</v>
      </c>
      <c r="OA121" s="92">
        <v>0</v>
      </c>
      <c r="OB121" s="92">
        <v>0</v>
      </c>
      <c r="OC121" s="92">
        <v>0</v>
      </c>
      <c r="OD121" s="92">
        <v>0</v>
      </c>
      <c r="OE121" s="92">
        <v>0</v>
      </c>
      <c r="OF121" s="92">
        <v>0</v>
      </c>
      <c r="OG121" s="92">
        <v>0</v>
      </c>
      <c r="OH121" s="92">
        <v>0</v>
      </c>
      <c r="OI121" s="92">
        <v>0</v>
      </c>
      <c r="OJ121" s="92">
        <v>0</v>
      </c>
      <c r="OK121" s="92">
        <v>0</v>
      </c>
      <c r="OL121" s="92">
        <v>0</v>
      </c>
      <c r="OM121" s="92">
        <v>0</v>
      </c>
      <c r="ON121" s="92">
        <v>0</v>
      </c>
      <c r="OO121" s="92">
        <v>0</v>
      </c>
      <c r="OP121" s="92">
        <v>0</v>
      </c>
      <c r="OQ121" s="92">
        <v>0</v>
      </c>
      <c r="OR121" s="92">
        <v>0</v>
      </c>
      <c r="OS121" s="92">
        <v>0</v>
      </c>
      <c r="OT121" s="92">
        <v>0</v>
      </c>
      <c r="OU121" s="92">
        <v>0</v>
      </c>
      <c r="OV121" s="92">
        <v>0</v>
      </c>
      <c r="OW121" s="92">
        <v>0</v>
      </c>
      <c r="OX121" s="92">
        <v>0</v>
      </c>
      <c r="OY121" s="92">
        <v>0</v>
      </c>
      <c r="OZ121" s="92">
        <v>0</v>
      </c>
      <c r="PA121" s="92">
        <v>0</v>
      </c>
      <c r="PB121" s="92">
        <v>0</v>
      </c>
      <c r="PC121" s="92">
        <v>0</v>
      </c>
      <c r="PD121" s="92">
        <v>0</v>
      </c>
      <c r="PE121" s="92">
        <v>0</v>
      </c>
      <c r="PF121" s="92">
        <v>0</v>
      </c>
      <c r="PG121" s="92">
        <v>0</v>
      </c>
      <c r="PH121" s="92">
        <v>0</v>
      </c>
      <c r="PI121" s="92">
        <v>0</v>
      </c>
      <c r="PJ121" s="92">
        <v>0</v>
      </c>
      <c r="PK121" s="92">
        <v>0</v>
      </c>
      <c r="PL121" s="92">
        <v>0</v>
      </c>
      <c r="PM121" s="92">
        <v>0</v>
      </c>
      <c r="PN121" s="92">
        <v>0</v>
      </c>
      <c r="PO121" s="92">
        <v>0</v>
      </c>
      <c r="PP121" s="92">
        <v>0</v>
      </c>
      <c r="PQ121" s="92">
        <v>0</v>
      </c>
      <c r="PR121" s="92">
        <v>0</v>
      </c>
      <c r="PS121" s="92">
        <v>0</v>
      </c>
      <c r="PT121" s="92">
        <v>0</v>
      </c>
      <c r="PU121" s="92">
        <v>0</v>
      </c>
      <c r="PV121" s="92">
        <v>0</v>
      </c>
      <c r="PW121" s="92">
        <v>0</v>
      </c>
      <c r="PX121" s="92">
        <v>0</v>
      </c>
      <c r="PY121" s="92">
        <v>0</v>
      </c>
      <c r="PZ121" s="92">
        <v>0</v>
      </c>
      <c r="QA121" s="92">
        <v>0</v>
      </c>
      <c r="QB121" s="92">
        <v>0</v>
      </c>
      <c r="QC121" s="92">
        <v>0</v>
      </c>
      <c r="QD121" s="92">
        <v>0</v>
      </c>
      <c r="QE121" s="92">
        <v>0</v>
      </c>
      <c r="QF121" s="92">
        <v>0</v>
      </c>
      <c r="QG121" s="92">
        <v>0</v>
      </c>
      <c r="QH121" s="92">
        <v>0</v>
      </c>
      <c r="QI121" s="92">
        <v>0</v>
      </c>
      <c r="QJ121" s="92">
        <v>0</v>
      </c>
      <c r="QK121" s="92">
        <v>0</v>
      </c>
      <c r="QL121" s="92">
        <v>0</v>
      </c>
      <c r="QM121" s="92">
        <v>0</v>
      </c>
      <c r="QN121" s="92">
        <v>0</v>
      </c>
      <c r="QO121" s="92">
        <v>0</v>
      </c>
      <c r="QP121" s="92">
        <v>0</v>
      </c>
      <c r="QQ121" s="92">
        <v>0</v>
      </c>
      <c r="QR121" s="92">
        <v>0</v>
      </c>
      <c r="QS121" s="92">
        <v>0</v>
      </c>
      <c r="QT121" s="92">
        <v>0</v>
      </c>
      <c r="QU121" s="92">
        <v>0</v>
      </c>
      <c r="QV121" s="92">
        <v>0</v>
      </c>
      <c r="QW121" s="92">
        <v>0</v>
      </c>
      <c r="QX121" s="92">
        <v>0</v>
      </c>
      <c r="QY121" s="92">
        <v>0</v>
      </c>
      <c r="QZ121" s="92">
        <v>0</v>
      </c>
      <c r="RA121" s="92">
        <v>0</v>
      </c>
      <c r="RB121" s="92">
        <v>0</v>
      </c>
      <c r="RC121" s="92">
        <v>0</v>
      </c>
      <c r="RD121" s="92">
        <v>0</v>
      </c>
      <c r="RE121" s="92">
        <v>0</v>
      </c>
      <c r="RF121" s="92">
        <v>0</v>
      </c>
      <c r="RG121" s="92">
        <v>0</v>
      </c>
      <c r="RH121" s="92">
        <v>0</v>
      </c>
      <c r="RI121" s="92">
        <v>0</v>
      </c>
      <c r="RJ121" s="92">
        <v>0</v>
      </c>
      <c r="RK121" s="92">
        <v>0</v>
      </c>
      <c r="RL121" s="92">
        <v>0</v>
      </c>
      <c r="RM121" s="92">
        <v>0</v>
      </c>
      <c r="RN121" s="92">
        <v>0</v>
      </c>
      <c r="RO121" s="92">
        <v>0</v>
      </c>
      <c r="RP121" s="92">
        <v>0</v>
      </c>
      <c r="RQ121" s="92">
        <v>0</v>
      </c>
      <c r="RR121" s="92">
        <v>0</v>
      </c>
      <c r="RS121" s="92">
        <v>0</v>
      </c>
      <c r="RT121" s="92">
        <v>0</v>
      </c>
      <c r="RU121" s="92">
        <v>0</v>
      </c>
      <c r="RV121" s="92">
        <v>0</v>
      </c>
      <c r="RW121" s="92">
        <v>0</v>
      </c>
      <c r="RX121" s="92">
        <v>0</v>
      </c>
      <c r="RY121" s="92">
        <v>0</v>
      </c>
      <c r="RZ121" s="92">
        <v>0</v>
      </c>
      <c r="SA121" s="92">
        <v>0</v>
      </c>
      <c r="SB121" s="92">
        <v>0</v>
      </c>
      <c r="SC121" s="92">
        <v>0</v>
      </c>
      <c r="SD121" s="92">
        <v>0</v>
      </c>
      <c r="SE121" s="92">
        <v>0</v>
      </c>
      <c r="SF121" s="92">
        <v>0</v>
      </c>
      <c r="SG121" s="92">
        <v>0</v>
      </c>
      <c r="SH121" s="92">
        <v>0</v>
      </c>
      <c r="SI121" s="92">
        <v>0</v>
      </c>
      <c r="SJ121" s="92">
        <v>0</v>
      </c>
      <c r="SK121" s="92">
        <v>0</v>
      </c>
      <c r="SL121" s="92">
        <v>0</v>
      </c>
      <c r="SM121" s="92">
        <v>0</v>
      </c>
      <c r="SN121" s="92">
        <v>0</v>
      </c>
      <c r="SO121" s="92">
        <v>0</v>
      </c>
      <c r="SP121" s="92">
        <v>0</v>
      </c>
      <c r="SQ121" s="92">
        <v>0</v>
      </c>
      <c r="SR121" s="92">
        <v>0</v>
      </c>
      <c r="SS121" s="92">
        <v>0</v>
      </c>
      <c r="ST121" s="92">
        <v>0</v>
      </c>
      <c r="SU121" s="92">
        <v>0</v>
      </c>
      <c r="SV121" s="92">
        <v>0</v>
      </c>
      <c r="SW121" s="92">
        <v>0</v>
      </c>
      <c r="SX121" s="92">
        <v>0</v>
      </c>
      <c r="SY121" s="92">
        <v>0</v>
      </c>
      <c r="SZ121" s="92">
        <v>0</v>
      </c>
      <c r="TA121" s="92">
        <v>0</v>
      </c>
      <c r="TB121" s="92">
        <v>0</v>
      </c>
      <c r="TC121" s="92">
        <v>1.0006804600000001</v>
      </c>
      <c r="TD121" s="92">
        <v>0</v>
      </c>
      <c r="TE121" s="92">
        <v>0</v>
      </c>
      <c r="TF121" s="92">
        <v>0</v>
      </c>
      <c r="TG121" s="92">
        <v>0</v>
      </c>
      <c r="TH121" s="92">
        <v>0</v>
      </c>
      <c r="TI121" s="92">
        <v>0</v>
      </c>
      <c r="TJ121" s="92">
        <v>0</v>
      </c>
      <c r="TK121" s="92">
        <v>0</v>
      </c>
      <c r="TL121" s="92">
        <v>0</v>
      </c>
      <c r="TM121" s="92">
        <v>0</v>
      </c>
      <c r="TN121" s="92">
        <v>0</v>
      </c>
      <c r="TO121" s="92">
        <v>0</v>
      </c>
      <c r="TP121" s="92">
        <v>0</v>
      </c>
      <c r="TQ121" s="92">
        <v>-5.7311396287800001E-8</v>
      </c>
      <c r="TR121" s="92">
        <v>0</v>
      </c>
      <c r="TS121" s="92">
        <v>0</v>
      </c>
      <c r="TT121" s="92">
        <v>0</v>
      </c>
      <c r="TU121" s="92">
        <v>0</v>
      </c>
      <c r="TV121" s="92">
        <v>0</v>
      </c>
      <c r="TW121" s="92">
        <v>0</v>
      </c>
      <c r="TX121" s="92">
        <v>0</v>
      </c>
      <c r="TY121" s="92">
        <v>0</v>
      </c>
      <c r="TZ121" s="92">
        <v>0</v>
      </c>
      <c r="UA121" s="92">
        <v>0</v>
      </c>
      <c r="UB121" s="92">
        <v>0</v>
      </c>
      <c r="UC121" s="92">
        <v>0</v>
      </c>
      <c r="UD121" s="92">
        <v>0</v>
      </c>
      <c r="UE121" s="92">
        <v>0</v>
      </c>
      <c r="UF121" s="92">
        <v>0</v>
      </c>
      <c r="UG121" s="92">
        <v>0</v>
      </c>
      <c r="UH121" s="92">
        <v>0</v>
      </c>
      <c r="UI121" s="92">
        <v>0</v>
      </c>
      <c r="UJ121" s="92">
        <v>0</v>
      </c>
      <c r="UK121" s="92">
        <v>0</v>
      </c>
      <c r="UL121" s="92">
        <v>0</v>
      </c>
      <c r="UM121" s="92">
        <v>0</v>
      </c>
      <c r="UN121" s="92">
        <v>0</v>
      </c>
      <c r="UO121" s="92">
        <v>0</v>
      </c>
      <c r="UP121" s="92">
        <v>0</v>
      </c>
      <c r="UQ121" s="92">
        <v>0</v>
      </c>
      <c r="UR121" s="92">
        <v>0</v>
      </c>
      <c r="US121" s="92">
        <v>0</v>
      </c>
      <c r="UT121" s="92">
        <v>0</v>
      </c>
      <c r="UU121" s="92">
        <v>0</v>
      </c>
      <c r="UV121" s="92">
        <v>0</v>
      </c>
      <c r="UW121" s="92">
        <v>0</v>
      </c>
      <c r="UX121" s="92">
        <v>0</v>
      </c>
      <c r="UY121" s="92">
        <v>0</v>
      </c>
      <c r="UZ121" s="92">
        <v>0</v>
      </c>
      <c r="VA121" s="92">
        <v>0</v>
      </c>
      <c r="VB121" s="92">
        <v>15.3844107777778</v>
      </c>
      <c r="VC121" s="92">
        <v>57.874688055555602</v>
      </c>
      <c r="VD121" s="92">
        <v>0</v>
      </c>
      <c r="VE121" s="92">
        <v>0</v>
      </c>
      <c r="VF121" s="92">
        <v>0</v>
      </c>
      <c r="VG121" s="92">
        <v>0</v>
      </c>
      <c r="VH121" s="92">
        <v>0</v>
      </c>
      <c r="VI121" s="92">
        <v>0</v>
      </c>
      <c r="VJ121" s="92">
        <v>0</v>
      </c>
      <c r="VK121" s="92">
        <v>0</v>
      </c>
      <c r="VL121" s="92">
        <v>0</v>
      </c>
      <c r="VM121" s="92">
        <v>0</v>
      </c>
      <c r="VN121" s="92">
        <v>0</v>
      </c>
      <c r="VO121" s="92">
        <v>0</v>
      </c>
      <c r="VP121" s="92">
        <v>0</v>
      </c>
      <c r="VQ121" s="92">
        <v>0</v>
      </c>
      <c r="VR121" s="92">
        <v>0</v>
      </c>
      <c r="VS121" s="92">
        <v>0</v>
      </c>
      <c r="VT121" s="92">
        <v>0</v>
      </c>
      <c r="VU121" s="92">
        <v>0</v>
      </c>
      <c r="VV121" s="92">
        <v>0</v>
      </c>
      <c r="VW121" s="92">
        <v>0</v>
      </c>
      <c r="VX121" s="92">
        <v>0</v>
      </c>
      <c r="VY121" s="92">
        <v>0</v>
      </c>
      <c r="VZ121" s="92">
        <v>0</v>
      </c>
      <c r="WA121" s="92">
        <v>0</v>
      </c>
      <c r="WB121" s="92">
        <v>0</v>
      </c>
      <c r="WC121" s="92">
        <v>0</v>
      </c>
    </row>
    <row r="122" spans="2:601" ht="13.5" customHeight="1">
      <c r="B122" s="851" t="s">
        <v>2809</v>
      </c>
      <c r="C122" s="92">
        <v>0</v>
      </c>
      <c r="D122" s="92">
        <v>7608794.7699999996</v>
      </c>
      <c r="E122" s="92">
        <v>55.173235300000002</v>
      </c>
      <c r="F122" s="92">
        <v>0</v>
      </c>
      <c r="G122" s="92">
        <v>0</v>
      </c>
      <c r="H122" s="92">
        <v>0</v>
      </c>
      <c r="I122" s="92">
        <v>0</v>
      </c>
      <c r="J122" s="92">
        <v>0</v>
      </c>
      <c r="K122" s="92">
        <v>0</v>
      </c>
      <c r="L122" s="92">
        <v>0</v>
      </c>
      <c r="M122" s="92">
        <v>0</v>
      </c>
      <c r="N122" s="92">
        <v>0</v>
      </c>
      <c r="O122" s="92">
        <v>0</v>
      </c>
      <c r="P122" s="92">
        <v>0</v>
      </c>
      <c r="Q122" s="92">
        <v>0</v>
      </c>
      <c r="R122" s="92">
        <v>0</v>
      </c>
      <c r="S122" s="92">
        <v>0</v>
      </c>
      <c r="T122" s="92">
        <v>0</v>
      </c>
      <c r="U122" s="92">
        <v>0</v>
      </c>
      <c r="V122" s="92">
        <v>0</v>
      </c>
      <c r="W122" s="92">
        <v>0</v>
      </c>
      <c r="X122" s="92">
        <v>0</v>
      </c>
      <c r="Y122" s="92">
        <v>0</v>
      </c>
      <c r="Z122" s="92">
        <v>0</v>
      </c>
      <c r="AA122" s="92">
        <v>0</v>
      </c>
      <c r="AB122" s="92">
        <v>0</v>
      </c>
      <c r="AC122" s="92">
        <v>0</v>
      </c>
      <c r="AD122" s="92">
        <v>0</v>
      </c>
      <c r="AE122" s="92">
        <v>0</v>
      </c>
      <c r="AF122" s="92">
        <v>0</v>
      </c>
      <c r="AG122" s="92">
        <v>0</v>
      </c>
      <c r="AH122" s="92">
        <v>0</v>
      </c>
      <c r="AI122" s="92">
        <v>0</v>
      </c>
      <c r="AJ122" s="92">
        <v>0</v>
      </c>
      <c r="AK122" s="92">
        <v>0</v>
      </c>
      <c r="AL122" s="92">
        <v>0</v>
      </c>
      <c r="AM122" s="92">
        <v>0</v>
      </c>
      <c r="AN122" s="92">
        <v>0</v>
      </c>
      <c r="AO122" s="92">
        <v>55383.878799999999</v>
      </c>
      <c r="AP122" s="92">
        <v>208348.87700000001</v>
      </c>
      <c r="AQ122" s="92">
        <v>0</v>
      </c>
      <c r="AR122" s="92">
        <v>0</v>
      </c>
      <c r="AS122" s="92">
        <v>0</v>
      </c>
      <c r="AT122" s="92">
        <v>0</v>
      </c>
      <c r="AU122" s="92">
        <v>0</v>
      </c>
      <c r="AV122" s="92">
        <v>0</v>
      </c>
      <c r="AW122" s="92">
        <v>0</v>
      </c>
      <c r="AX122" s="92">
        <v>0</v>
      </c>
      <c r="AY122" s="92">
        <v>0</v>
      </c>
      <c r="AZ122" s="92">
        <v>0</v>
      </c>
      <c r="BA122" s="92">
        <v>0</v>
      </c>
      <c r="BB122" s="92">
        <v>0</v>
      </c>
      <c r="BC122" s="92">
        <v>0</v>
      </c>
      <c r="BD122" s="92">
        <v>0</v>
      </c>
      <c r="BE122" s="92">
        <v>0</v>
      </c>
      <c r="BF122" s="92">
        <v>0</v>
      </c>
      <c r="BG122" s="92">
        <v>0</v>
      </c>
      <c r="BH122" s="92">
        <v>0</v>
      </c>
      <c r="BI122" s="92">
        <v>0</v>
      </c>
      <c r="BJ122" s="92">
        <v>0</v>
      </c>
      <c r="BK122" s="92">
        <v>0</v>
      </c>
      <c r="BL122" s="92">
        <v>0</v>
      </c>
      <c r="BM122" s="92">
        <v>0</v>
      </c>
      <c r="BN122" s="92">
        <v>0</v>
      </c>
      <c r="BO122" s="92">
        <v>0</v>
      </c>
      <c r="BP122" s="92">
        <v>0</v>
      </c>
      <c r="BQ122" s="92">
        <v>0</v>
      </c>
      <c r="BR122" s="92">
        <v>0</v>
      </c>
      <c r="BS122" s="92">
        <v>0</v>
      </c>
      <c r="BT122" s="92">
        <v>0</v>
      </c>
      <c r="BU122" s="92">
        <v>0</v>
      </c>
      <c r="BV122" s="92">
        <v>0</v>
      </c>
      <c r="BW122" s="92">
        <v>0</v>
      </c>
      <c r="BX122" s="92">
        <v>0</v>
      </c>
      <c r="BY122" s="92">
        <v>0</v>
      </c>
      <c r="BZ122" s="92">
        <v>0</v>
      </c>
      <c r="CA122" s="92">
        <v>0</v>
      </c>
      <c r="CB122" s="92">
        <v>0</v>
      </c>
      <c r="CC122" s="92">
        <v>0</v>
      </c>
      <c r="CD122" s="92">
        <v>0</v>
      </c>
      <c r="CE122" s="92">
        <v>0</v>
      </c>
      <c r="CF122" s="92">
        <v>0</v>
      </c>
      <c r="CG122" s="92">
        <v>0</v>
      </c>
      <c r="CH122" s="92">
        <v>0</v>
      </c>
      <c r="CI122" s="92">
        <v>0</v>
      </c>
      <c r="CJ122" s="92">
        <v>0</v>
      </c>
      <c r="CK122" s="92">
        <v>0</v>
      </c>
      <c r="CL122" s="92">
        <v>0</v>
      </c>
      <c r="CM122" s="92">
        <v>0</v>
      </c>
      <c r="CN122" s="92">
        <v>0</v>
      </c>
      <c r="CO122" s="92">
        <v>0</v>
      </c>
      <c r="CP122" s="92">
        <v>0</v>
      </c>
      <c r="CQ122" s="92">
        <v>0</v>
      </c>
      <c r="CR122" s="92">
        <v>0</v>
      </c>
      <c r="CS122" s="92">
        <v>0</v>
      </c>
      <c r="CT122" s="92">
        <v>0</v>
      </c>
      <c r="CU122" s="92">
        <v>0</v>
      </c>
      <c r="CV122" s="92">
        <v>0</v>
      </c>
      <c r="CW122" s="92">
        <v>0</v>
      </c>
      <c r="CX122" s="92">
        <v>0</v>
      </c>
      <c r="CY122" s="92">
        <v>0.21</v>
      </c>
      <c r="CZ122" s="92">
        <v>0.79</v>
      </c>
      <c r="DA122" s="92">
        <v>0</v>
      </c>
      <c r="DB122" s="92">
        <v>0</v>
      </c>
      <c r="DC122" s="92">
        <v>0</v>
      </c>
      <c r="DD122" s="92">
        <v>0</v>
      </c>
      <c r="DE122" s="92">
        <v>0</v>
      </c>
      <c r="DF122" s="92">
        <v>0</v>
      </c>
      <c r="DG122" s="92">
        <v>0</v>
      </c>
      <c r="DH122" s="92">
        <v>0</v>
      </c>
      <c r="DI122" s="92">
        <v>0</v>
      </c>
      <c r="DJ122" s="92">
        <v>0</v>
      </c>
      <c r="DK122" s="92">
        <v>0</v>
      </c>
      <c r="DL122" s="92">
        <v>0</v>
      </c>
      <c r="DM122" s="92">
        <v>0</v>
      </c>
      <c r="DN122" s="92">
        <v>0</v>
      </c>
      <c r="DO122" s="92">
        <v>0</v>
      </c>
      <c r="DP122" s="92">
        <v>0</v>
      </c>
      <c r="DQ122" s="92">
        <v>0</v>
      </c>
      <c r="DR122" s="92">
        <v>0</v>
      </c>
      <c r="DS122" s="92">
        <v>0</v>
      </c>
      <c r="DT122" s="92">
        <v>0</v>
      </c>
      <c r="DU122" s="92">
        <v>0</v>
      </c>
      <c r="DV122" s="92">
        <v>0</v>
      </c>
      <c r="DW122" s="92">
        <v>0</v>
      </c>
      <c r="DX122" s="92">
        <v>0</v>
      </c>
      <c r="DY122" s="92">
        <v>0</v>
      </c>
      <c r="DZ122" s="92">
        <v>0</v>
      </c>
      <c r="EA122" s="92">
        <v>0</v>
      </c>
      <c r="EB122" s="92">
        <v>0</v>
      </c>
      <c r="EC122" s="92">
        <v>0</v>
      </c>
      <c r="ED122" s="92">
        <v>0</v>
      </c>
      <c r="EE122" s="92">
        <v>0</v>
      </c>
      <c r="EF122" s="92">
        <v>0</v>
      </c>
      <c r="EG122" s="92">
        <v>0</v>
      </c>
      <c r="EH122" s="92">
        <v>0</v>
      </c>
      <c r="EI122" s="92">
        <v>0</v>
      </c>
      <c r="EJ122" s="92">
        <v>0</v>
      </c>
      <c r="EK122" s="92">
        <v>0</v>
      </c>
      <c r="EL122" s="92">
        <v>0</v>
      </c>
      <c r="EM122" s="92">
        <v>0</v>
      </c>
      <c r="EN122" s="92">
        <v>0</v>
      </c>
      <c r="EO122" s="92">
        <v>0</v>
      </c>
      <c r="EP122" s="92">
        <v>0</v>
      </c>
      <c r="EQ122" s="92">
        <v>0</v>
      </c>
      <c r="ER122" s="92">
        <v>0</v>
      </c>
      <c r="ES122" s="92">
        <v>0</v>
      </c>
      <c r="ET122" s="92">
        <v>0</v>
      </c>
      <c r="EU122" s="92">
        <v>0</v>
      </c>
      <c r="EV122" s="92">
        <v>0</v>
      </c>
      <c r="EW122" s="92">
        <v>0</v>
      </c>
      <c r="EX122" s="92">
        <v>0</v>
      </c>
      <c r="EY122" s="92">
        <v>0</v>
      </c>
      <c r="EZ122" s="92">
        <v>0</v>
      </c>
      <c r="FA122" s="92">
        <v>0</v>
      </c>
      <c r="FB122" s="92">
        <v>0</v>
      </c>
      <c r="FC122" s="92">
        <v>0</v>
      </c>
      <c r="FD122" s="92">
        <v>0</v>
      </c>
      <c r="FE122" s="92">
        <v>0</v>
      </c>
      <c r="FF122" s="92">
        <v>0</v>
      </c>
      <c r="FG122" s="92">
        <v>0</v>
      </c>
      <c r="FH122" s="92">
        <v>0</v>
      </c>
      <c r="FI122" s="92">
        <v>1772217.66</v>
      </c>
      <c r="FJ122" s="92">
        <v>5836577.1100000003</v>
      </c>
      <c r="FK122" s="92">
        <v>0</v>
      </c>
      <c r="FL122" s="92">
        <v>0</v>
      </c>
      <c r="FM122" s="92">
        <v>0</v>
      </c>
      <c r="FN122" s="92">
        <v>0</v>
      </c>
      <c r="FO122" s="92">
        <v>0</v>
      </c>
      <c r="FP122" s="92">
        <v>0</v>
      </c>
      <c r="FQ122" s="92">
        <v>0</v>
      </c>
      <c r="FR122" s="92">
        <v>0</v>
      </c>
      <c r="FS122" s="92">
        <v>0</v>
      </c>
      <c r="FT122" s="92">
        <v>0</v>
      </c>
      <c r="FU122" s="92">
        <v>0</v>
      </c>
      <c r="FV122" s="92">
        <v>0</v>
      </c>
      <c r="FW122" s="92">
        <v>0</v>
      </c>
      <c r="FX122" s="92">
        <v>0</v>
      </c>
      <c r="FY122" s="92">
        <v>0</v>
      </c>
      <c r="FZ122" s="92">
        <v>0</v>
      </c>
      <c r="GA122" s="92">
        <v>0</v>
      </c>
      <c r="GB122" s="92">
        <v>0</v>
      </c>
      <c r="GC122" s="92">
        <v>0</v>
      </c>
      <c r="GD122" s="92">
        <v>0</v>
      </c>
      <c r="GE122" s="92">
        <v>0</v>
      </c>
      <c r="GF122" s="92">
        <v>0</v>
      </c>
      <c r="GG122" s="92">
        <v>0</v>
      </c>
      <c r="GH122" s="92">
        <v>0</v>
      </c>
      <c r="GI122" s="92">
        <v>0</v>
      </c>
      <c r="GJ122" s="92">
        <v>0</v>
      </c>
      <c r="GK122" s="92">
        <v>0</v>
      </c>
      <c r="GL122" s="92">
        <v>0</v>
      </c>
      <c r="GM122" s="92">
        <v>0</v>
      </c>
      <c r="GN122" s="92">
        <v>0</v>
      </c>
      <c r="GO122" s="92">
        <v>0</v>
      </c>
      <c r="GP122" s="92">
        <v>0</v>
      </c>
      <c r="GQ122" s="92">
        <v>0</v>
      </c>
      <c r="GR122" s="92">
        <v>0</v>
      </c>
      <c r="GS122" s="92">
        <v>0</v>
      </c>
      <c r="GT122" s="92">
        <v>0</v>
      </c>
      <c r="GU122" s="92">
        <v>0</v>
      </c>
      <c r="GV122" s="92">
        <v>0</v>
      </c>
      <c r="GW122" s="92">
        <v>0</v>
      </c>
      <c r="GX122" s="92">
        <v>0</v>
      </c>
      <c r="GY122" s="92">
        <v>0</v>
      </c>
      <c r="GZ122" s="92">
        <v>0</v>
      </c>
      <c r="HA122" s="92">
        <v>0</v>
      </c>
      <c r="HB122" s="92">
        <v>0</v>
      </c>
      <c r="HC122" s="92">
        <v>0</v>
      </c>
      <c r="HD122" s="92">
        <v>0</v>
      </c>
      <c r="HE122" s="92">
        <v>0</v>
      </c>
      <c r="HF122" s="92">
        <v>0</v>
      </c>
      <c r="HG122" s="92">
        <v>0</v>
      </c>
      <c r="HH122" s="92">
        <v>0</v>
      </c>
      <c r="HI122" s="92">
        <v>0</v>
      </c>
      <c r="HJ122" s="92">
        <v>0</v>
      </c>
      <c r="HK122" s="92">
        <v>0</v>
      </c>
      <c r="HL122" s="92">
        <v>0</v>
      </c>
      <c r="HM122" s="92">
        <v>0</v>
      </c>
      <c r="HN122" s="92">
        <v>0</v>
      </c>
      <c r="HO122" s="92">
        <v>0</v>
      </c>
      <c r="HP122" s="92">
        <v>0</v>
      </c>
      <c r="HQ122" s="92">
        <v>0</v>
      </c>
      <c r="HR122" s="92">
        <v>0</v>
      </c>
      <c r="HS122" s="92">
        <v>0.23291700100000001</v>
      </c>
      <c r="HT122" s="92">
        <v>0.76708299899999999</v>
      </c>
      <c r="HU122" s="92">
        <v>0</v>
      </c>
      <c r="HV122" s="92">
        <v>0</v>
      </c>
      <c r="HW122" s="92">
        <v>0</v>
      </c>
      <c r="HX122" s="92">
        <v>0</v>
      </c>
      <c r="HY122" s="92">
        <v>0</v>
      </c>
      <c r="HZ122" s="92">
        <v>0</v>
      </c>
      <c r="IA122" s="92">
        <v>0</v>
      </c>
      <c r="IB122" s="92">
        <v>0</v>
      </c>
      <c r="IC122" s="92">
        <v>0</v>
      </c>
      <c r="ID122" s="92">
        <v>0</v>
      </c>
      <c r="IE122" s="92">
        <v>0</v>
      </c>
      <c r="IF122" s="92">
        <v>0</v>
      </c>
      <c r="IG122" s="92">
        <v>0</v>
      </c>
      <c r="IH122" s="92">
        <v>0</v>
      </c>
      <c r="II122" s="92">
        <v>0</v>
      </c>
      <c r="IJ122" s="92">
        <v>0</v>
      </c>
      <c r="IK122" s="92">
        <v>0</v>
      </c>
      <c r="IL122" s="92">
        <v>0</v>
      </c>
      <c r="IM122" s="92">
        <v>0</v>
      </c>
      <c r="IN122" s="92">
        <v>0</v>
      </c>
      <c r="IO122" s="92">
        <v>0</v>
      </c>
      <c r="IP122" s="92">
        <v>0</v>
      </c>
      <c r="IQ122" s="92">
        <v>0</v>
      </c>
      <c r="IR122" s="92">
        <v>0</v>
      </c>
      <c r="IS122" s="92">
        <v>0</v>
      </c>
      <c r="IT122" s="92">
        <v>263732.75599999999</v>
      </c>
      <c r="IU122" s="92">
        <v>7608794.7699999996</v>
      </c>
      <c r="IV122" s="92">
        <v>118357526</v>
      </c>
      <c r="IW122" s="92">
        <v>55</v>
      </c>
      <c r="IX122" s="92">
        <v>1</v>
      </c>
      <c r="IY122" s="92">
        <v>1</v>
      </c>
      <c r="IZ122" s="92">
        <v>0</v>
      </c>
      <c r="JA122" s="92">
        <v>0</v>
      </c>
      <c r="JB122" s="92">
        <v>209.20129900000001</v>
      </c>
      <c r="JC122" s="92">
        <v>7.2512450299999998</v>
      </c>
      <c r="JD122" s="92">
        <v>55.173235300000002</v>
      </c>
      <c r="JE122" s="92">
        <v>1.68919456</v>
      </c>
      <c r="JF122" s="92">
        <v>5.8550131999999998E-2</v>
      </c>
      <c r="JG122" s="92">
        <v>3.7137866100000001E-5</v>
      </c>
      <c r="JH122" s="92">
        <v>1.07144219E-3</v>
      </c>
      <c r="JI122" s="92">
        <v>28.8503972</v>
      </c>
      <c r="JJ122" s="92">
        <v>235415.77</v>
      </c>
      <c r="JK122" s="92">
        <v>0</v>
      </c>
      <c r="JL122" s="92">
        <v>0</v>
      </c>
      <c r="JM122" s="92">
        <v>0</v>
      </c>
      <c r="JN122" s="92">
        <v>0</v>
      </c>
      <c r="JO122" s="92">
        <v>0</v>
      </c>
      <c r="JP122" s="92">
        <v>0</v>
      </c>
      <c r="JQ122" s="92">
        <v>0</v>
      </c>
      <c r="JR122" s="92">
        <v>0</v>
      </c>
      <c r="JS122" s="92">
        <v>0</v>
      </c>
      <c r="JT122" s="92">
        <v>0</v>
      </c>
      <c r="JU122" s="92">
        <v>0</v>
      </c>
      <c r="JV122" s="92">
        <v>0</v>
      </c>
      <c r="JW122" s="92">
        <v>0</v>
      </c>
      <c r="JX122" s="92">
        <v>0</v>
      </c>
      <c r="JY122" s="92">
        <v>0</v>
      </c>
      <c r="JZ122" s="92">
        <v>0</v>
      </c>
      <c r="KA122" s="92">
        <v>0</v>
      </c>
      <c r="KB122" s="92">
        <v>0</v>
      </c>
      <c r="KC122" s="92">
        <v>0</v>
      </c>
      <c r="KD122" s="92">
        <v>0</v>
      </c>
      <c r="KE122" s="92">
        <v>0</v>
      </c>
      <c r="KF122" s="92">
        <v>0</v>
      </c>
      <c r="KG122" s="92">
        <v>0</v>
      </c>
      <c r="KH122" s="92">
        <v>0</v>
      </c>
      <c r="KI122" s="92">
        <v>0</v>
      </c>
      <c r="KJ122" s="92">
        <v>0</v>
      </c>
      <c r="KK122" s="92">
        <v>0</v>
      </c>
      <c r="KL122" s="92">
        <v>0</v>
      </c>
      <c r="KM122" s="92">
        <v>0</v>
      </c>
      <c r="KN122" s="92">
        <v>0</v>
      </c>
      <c r="KO122" s="92">
        <v>0</v>
      </c>
      <c r="KP122" s="92">
        <v>0</v>
      </c>
      <c r="KQ122" s="92">
        <v>0</v>
      </c>
      <c r="KR122" s="92">
        <v>0</v>
      </c>
      <c r="KS122" s="92">
        <v>0</v>
      </c>
      <c r="KT122" s="92">
        <v>0</v>
      </c>
      <c r="KU122" s="92">
        <v>0</v>
      </c>
      <c r="KV122" s="92">
        <v>0</v>
      </c>
      <c r="KW122" s="92">
        <v>0</v>
      </c>
      <c r="KX122" s="92">
        <v>0</v>
      </c>
      <c r="KY122" s="92">
        <v>0</v>
      </c>
      <c r="KZ122" s="92">
        <v>0</v>
      </c>
      <c r="LA122" s="92">
        <v>0</v>
      </c>
      <c r="LB122" s="92">
        <v>0</v>
      </c>
      <c r="LC122" s="92">
        <v>0</v>
      </c>
      <c r="LD122" s="92">
        <v>0</v>
      </c>
      <c r="LE122" s="92">
        <v>0</v>
      </c>
      <c r="LF122" s="92">
        <v>0</v>
      </c>
      <c r="LG122" s="92">
        <v>0</v>
      </c>
      <c r="LH122" s="92">
        <v>0</v>
      </c>
      <c r="LI122" s="92">
        <v>0</v>
      </c>
      <c r="LJ122" s="92">
        <v>0</v>
      </c>
      <c r="LK122" s="92">
        <v>0</v>
      </c>
      <c r="LL122" s="92">
        <v>0</v>
      </c>
      <c r="LM122" s="92">
        <v>0</v>
      </c>
      <c r="LN122" s="92">
        <v>0</v>
      </c>
      <c r="LO122" s="92">
        <v>0</v>
      </c>
      <c r="LP122" s="92">
        <v>0</v>
      </c>
      <c r="LQ122" s="92">
        <v>0</v>
      </c>
      <c r="LR122" s="92">
        <v>0</v>
      </c>
      <c r="LS122" s="92">
        <v>0</v>
      </c>
      <c r="LT122" s="92">
        <v>0</v>
      </c>
      <c r="LU122" s="92">
        <v>0</v>
      </c>
      <c r="LV122" s="92">
        <v>0</v>
      </c>
      <c r="LW122" s="92">
        <v>0</v>
      </c>
      <c r="LX122" s="92">
        <v>0</v>
      </c>
      <c r="LY122" s="92">
        <v>0</v>
      </c>
      <c r="LZ122" s="92">
        <v>0</v>
      </c>
      <c r="MA122" s="92">
        <v>0</v>
      </c>
      <c r="MB122" s="92">
        <v>0</v>
      </c>
      <c r="MC122" s="92">
        <v>0</v>
      </c>
      <c r="MD122" s="92">
        <v>0</v>
      </c>
      <c r="ME122" s="92">
        <v>0</v>
      </c>
      <c r="MF122" s="92">
        <v>0</v>
      </c>
      <c r="MG122" s="92">
        <v>0</v>
      </c>
      <c r="MH122" s="92">
        <v>0</v>
      </c>
      <c r="MI122" s="92">
        <v>0</v>
      </c>
      <c r="MJ122" s="92">
        <v>0</v>
      </c>
      <c r="MK122" s="92">
        <v>0</v>
      </c>
      <c r="ML122" s="92">
        <v>0</v>
      </c>
      <c r="MM122" s="92">
        <v>0</v>
      </c>
      <c r="MN122" s="92">
        <v>0</v>
      </c>
      <c r="MO122" s="92">
        <v>0</v>
      </c>
      <c r="MP122" s="92">
        <v>0</v>
      </c>
      <c r="MQ122" s="92">
        <v>0</v>
      </c>
      <c r="MR122" s="92">
        <v>0</v>
      </c>
      <c r="MS122" s="92">
        <v>0</v>
      </c>
      <c r="MT122" s="92">
        <v>0</v>
      </c>
      <c r="MU122" s="92">
        <v>0</v>
      </c>
      <c r="MV122" s="92">
        <v>0</v>
      </c>
      <c r="MW122" s="92">
        <v>0</v>
      </c>
      <c r="MX122" s="92">
        <v>0</v>
      </c>
      <c r="MY122" s="92">
        <v>0</v>
      </c>
      <c r="MZ122" s="92">
        <v>0</v>
      </c>
      <c r="NA122" s="92">
        <v>0</v>
      </c>
      <c r="NB122" s="92">
        <v>0</v>
      </c>
      <c r="NC122" s="92">
        <v>0</v>
      </c>
      <c r="ND122" s="92">
        <v>0</v>
      </c>
      <c r="NE122" s="92">
        <v>0</v>
      </c>
      <c r="NF122" s="92">
        <v>0</v>
      </c>
      <c r="NG122" s="92">
        <v>0</v>
      </c>
      <c r="NH122" s="92">
        <v>0</v>
      </c>
      <c r="NI122" s="92">
        <v>0</v>
      </c>
      <c r="NJ122" s="92">
        <v>0</v>
      </c>
      <c r="NK122" s="92">
        <v>0</v>
      </c>
      <c r="NL122" s="92">
        <v>0</v>
      </c>
      <c r="NM122" s="92">
        <v>0</v>
      </c>
      <c r="NN122" s="92">
        <v>0</v>
      </c>
      <c r="NO122" s="92">
        <v>0</v>
      </c>
      <c r="NP122" s="92">
        <v>0</v>
      </c>
      <c r="NQ122" s="92">
        <v>0</v>
      </c>
      <c r="NR122" s="92">
        <v>0</v>
      </c>
      <c r="NS122" s="92">
        <v>0</v>
      </c>
      <c r="NT122" s="92">
        <v>0</v>
      </c>
      <c r="NU122" s="92">
        <v>0</v>
      </c>
      <c r="NV122" s="92">
        <v>0</v>
      </c>
      <c r="NW122" s="92">
        <v>0</v>
      </c>
      <c r="NX122" s="92">
        <v>0</v>
      </c>
      <c r="NY122" s="92">
        <v>0</v>
      </c>
      <c r="NZ122" s="92">
        <v>0</v>
      </c>
      <c r="OA122" s="92">
        <v>0</v>
      </c>
      <c r="OB122" s="92">
        <v>0</v>
      </c>
      <c r="OC122" s="92">
        <v>0</v>
      </c>
      <c r="OD122" s="92">
        <v>0</v>
      </c>
      <c r="OE122" s="92">
        <v>0</v>
      </c>
      <c r="OF122" s="92">
        <v>0</v>
      </c>
      <c r="OG122" s="92">
        <v>0</v>
      </c>
      <c r="OH122" s="92">
        <v>0</v>
      </c>
      <c r="OI122" s="92">
        <v>0</v>
      </c>
      <c r="OJ122" s="92">
        <v>0</v>
      </c>
      <c r="OK122" s="92">
        <v>0</v>
      </c>
      <c r="OL122" s="92">
        <v>0</v>
      </c>
      <c r="OM122" s="92">
        <v>0</v>
      </c>
      <c r="ON122" s="92">
        <v>0</v>
      </c>
      <c r="OO122" s="92">
        <v>0</v>
      </c>
      <c r="OP122" s="92">
        <v>0</v>
      </c>
      <c r="OQ122" s="92">
        <v>0</v>
      </c>
      <c r="OR122" s="92">
        <v>0</v>
      </c>
      <c r="OS122" s="92">
        <v>0</v>
      </c>
      <c r="OT122" s="92">
        <v>0</v>
      </c>
      <c r="OU122" s="92">
        <v>0</v>
      </c>
      <c r="OV122" s="92">
        <v>0</v>
      </c>
      <c r="OW122" s="92">
        <v>0</v>
      </c>
      <c r="OX122" s="92">
        <v>0</v>
      </c>
      <c r="OY122" s="92">
        <v>0</v>
      </c>
      <c r="OZ122" s="92">
        <v>0</v>
      </c>
      <c r="PA122" s="92">
        <v>0</v>
      </c>
      <c r="PB122" s="92">
        <v>0</v>
      </c>
      <c r="PC122" s="92">
        <v>0</v>
      </c>
      <c r="PD122" s="92">
        <v>0</v>
      </c>
      <c r="PE122" s="92">
        <v>0</v>
      </c>
      <c r="PF122" s="92">
        <v>0</v>
      </c>
      <c r="PG122" s="92">
        <v>0</v>
      </c>
      <c r="PH122" s="92">
        <v>0</v>
      </c>
      <c r="PI122" s="92">
        <v>0</v>
      </c>
      <c r="PJ122" s="92">
        <v>0</v>
      </c>
      <c r="PK122" s="92">
        <v>0</v>
      </c>
      <c r="PL122" s="92">
        <v>0</v>
      </c>
      <c r="PM122" s="92">
        <v>0</v>
      </c>
      <c r="PN122" s="92">
        <v>0</v>
      </c>
      <c r="PO122" s="92">
        <v>0</v>
      </c>
      <c r="PP122" s="92">
        <v>0</v>
      </c>
      <c r="PQ122" s="92">
        <v>0</v>
      </c>
      <c r="PR122" s="92">
        <v>0</v>
      </c>
      <c r="PS122" s="92">
        <v>0</v>
      </c>
      <c r="PT122" s="92">
        <v>0</v>
      </c>
      <c r="PU122" s="92">
        <v>0</v>
      </c>
      <c r="PV122" s="92">
        <v>0</v>
      </c>
      <c r="PW122" s="92">
        <v>0</v>
      </c>
      <c r="PX122" s="92">
        <v>0</v>
      </c>
      <c r="PY122" s="92">
        <v>0</v>
      </c>
      <c r="PZ122" s="92">
        <v>0</v>
      </c>
      <c r="QA122" s="92">
        <v>0</v>
      </c>
      <c r="QB122" s="92">
        <v>0</v>
      </c>
      <c r="QC122" s="92">
        <v>0</v>
      </c>
      <c r="QD122" s="92">
        <v>0</v>
      </c>
      <c r="QE122" s="92">
        <v>0</v>
      </c>
      <c r="QF122" s="92">
        <v>0</v>
      </c>
      <c r="QG122" s="92">
        <v>0</v>
      </c>
      <c r="QH122" s="92">
        <v>0</v>
      </c>
      <c r="QI122" s="92">
        <v>0</v>
      </c>
      <c r="QJ122" s="92">
        <v>0</v>
      </c>
      <c r="QK122" s="92">
        <v>0</v>
      </c>
      <c r="QL122" s="92">
        <v>0</v>
      </c>
      <c r="QM122" s="92">
        <v>0</v>
      </c>
      <c r="QN122" s="92">
        <v>0</v>
      </c>
      <c r="QO122" s="92">
        <v>0</v>
      </c>
      <c r="QP122" s="92">
        <v>0</v>
      </c>
      <c r="QQ122" s="92">
        <v>0</v>
      </c>
      <c r="QR122" s="92">
        <v>0</v>
      </c>
      <c r="QS122" s="92">
        <v>0</v>
      </c>
      <c r="QT122" s="92">
        <v>0</v>
      </c>
      <c r="QU122" s="92">
        <v>0</v>
      </c>
      <c r="QV122" s="92">
        <v>0</v>
      </c>
      <c r="QW122" s="92">
        <v>0</v>
      </c>
      <c r="QX122" s="92">
        <v>0</v>
      </c>
      <c r="QY122" s="92">
        <v>0</v>
      </c>
      <c r="QZ122" s="92">
        <v>0</v>
      </c>
      <c r="RA122" s="92">
        <v>0</v>
      </c>
      <c r="RB122" s="92">
        <v>0</v>
      </c>
      <c r="RC122" s="92">
        <v>0</v>
      </c>
      <c r="RD122" s="92">
        <v>0</v>
      </c>
      <c r="RE122" s="92">
        <v>0</v>
      </c>
      <c r="RF122" s="92">
        <v>0</v>
      </c>
      <c r="RG122" s="92">
        <v>0</v>
      </c>
      <c r="RH122" s="92">
        <v>0</v>
      </c>
      <c r="RI122" s="92">
        <v>0</v>
      </c>
      <c r="RJ122" s="92">
        <v>0</v>
      </c>
      <c r="RK122" s="92">
        <v>0</v>
      </c>
      <c r="RL122" s="92">
        <v>0</v>
      </c>
      <c r="RM122" s="92">
        <v>0</v>
      </c>
      <c r="RN122" s="92">
        <v>0</v>
      </c>
      <c r="RO122" s="92">
        <v>0</v>
      </c>
      <c r="RP122" s="92">
        <v>0</v>
      </c>
      <c r="RQ122" s="92">
        <v>0</v>
      </c>
      <c r="RR122" s="92">
        <v>0</v>
      </c>
      <c r="RS122" s="92">
        <v>0</v>
      </c>
      <c r="RT122" s="92">
        <v>0</v>
      </c>
      <c r="RU122" s="92">
        <v>0</v>
      </c>
      <c r="RV122" s="92">
        <v>0</v>
      </c>
      <c r="RW122" s="92">
        <v>0</v>
      </c>
      <c r="RX122" s="92">
        <v>0</v>
      </c>
      <c r="RY122" s="92">
        <v>0</v>
      </c>
      <c r="RZ122" s="92">
        <v>0</v>
      </c>
      <c r="SA122" s="92">
        <v>0</v>
      </c>
      <c r="SB122" s="92">
        <v>0</v>
      </c>
      <c r="SC122" s="92">
        <v>0</v>
      </c>
      <c r="SD122" s="92">
        <v>0</v>
      </c>
      <c r="SE122" s="92">
        <v>0</v>
      </c>
      <c r="SF122" s="92">
        <v>0</v>
      </c>
      <c r="SG122" s="92">
        <v>0</v>
      </c>
      <c r="SH122" s="92">
        <v>0</v>
      </c>
      <c r="SI122" s="92">
        <v>0</v>
      </c>
      <c r="SJ122" s="92">
        <v>0</v>
      </c>
      <c r="SK122" s="92">
        <v>0</v>
      </c>
      <c r="SL122" s="92">
        <v>0</v>
      </c>
      <c r="SM122" s="92">
        <v>0</v>
      </c>
      <c r="SN122" s="92">
        <v>0</v>
      </c>
      <c r="SO122" s="92">
        <v>0</v>
      </c>
      <c r="SP122" s="92">
        <v>0</v>
      </c>
      <c r="SQ122" s="92">
        <v>0</v>
      </c>
      <c r="SR122" s="92">
        <v>0</v>
      </c>
      <c r="SS122" s="92">
        <v>0</v>
      </c>
      <c r="ST122" s="92">
        <v>0</v>
      </c>
      <c r="SU122" s="92">
        <v>0</v>
      </c>
      <c r="SV122" s="92">
        <v>0</v>
      </c>
      <c r="SW122" s="92">
        <v>0</v>
      </c>
      <c r="SX122" s="92">
        <v>0</v>
      </c>
      <c r="SY122" s="92">
        <v>0</v>
      </c>
      <c r="SZ122" s="92">
        <v>0</v>
      </c>
      <c r="TA122" s="92">
        <v>0</v>
      </c>
      <c r="TB122" s="92">
        <v>0</v>
      </c>
      <c r="TC122" s="92">
        <v>1</v>
      </c>
      <c r="TD122" s="92">
        <v>0</v>
      </c>
      <c r="TE122" s="92">
        <v>0</v>
      </c>
      <c r="TF122" s="92">
        <v>0</v>
      </c>
      <c r="TG122" s="92">
        <v>0</v>
      </c>
      <c r="TH122" s="92">
        <v>0</v>
      </c>
      <c r="TI122" s="92">
        <v>0</v>
      </c>
      <c r="TJ122" s="92">
        <v>0</v>
      </c>
      <c r="TK122" s="92">
        <v>0</v>
      </c>
      <c r="TL122" s="92">
        <v>0</v>
      </c>
      <c r="TM122" s="92">
        <v>0</v>
      </c>
      <c r="TN122" s="92">
        <v>0</v>
      </c>
      <c r="TO122" s="92">
        <v>0</v>
      </c>
      <c r="TP122" s="92">
        <v>0</v>
      </c>
      <c r="TQ122" s="92">
        <v>-5.7311396287800001E-8</v>
      </c>
      <c r="TR122" s="92">
        <v>0</v>
      </c>
      <c r="TS122" s="92">
        <v>0</v>
      </c>
      <c r="TT122" s="92">
        <v>0</v>
      </c>
      <c r="TU122" s="92">
        <v>0</v>
      </c>
      <c r="TV122" s="92">
        <v>0</v>
      </c>
      <c r="TW122" s="92">
        <v>0</v>
      </c>
      <c r="TX122" s="92">
        <v>0</v>
      </c>
      <c r="TY122" s="92">
        <v>0</v>
      </c>
      <c r="TZ122" s="92">
        <v>0</v>
      </c>
      <c r="UA122" s="92">
        <v>0</v>
      </c>
      <c r="UB122" s="92">
        <v>0</v>
      </c>
      <c r="UC122" s="92">
        <v>0</v>
      </c>
      <c r="UD122" s="92">
        <v>0</v>
      </c>
      <c r="UE122" s="92">
        <v>0</v>
      </c>
      <c r="UF122" s="92">
        <v>0</v>
      </c>
      <c r="UG122" s="92">
        <v>0</v>
      </c>
      <c r="UH122" s="92">
        <v>0</v>
      </c>
      <c r="UI122" s="92">
        <v>0</v>
      </c>
      <c r="UJ122" s="92">
        <v>0</v>
      </c>
      <c r="UK122" s="92">
        <v>0</v>
      </c>
      <c r="UL122" s="92">
        <v>0</v>
      </c>
      <c r="UM122" s="92">
        <v>0</v>
      </c>
      <c r="UN122" s="92">
        <v>0</v>
      </c>
      <c r="UO122" s="92">
        <v>0</v>
      </c>
      <c r="UP122" s="92">
        <v>0</v>
      </c>
      <c r="UQ122" s="92">
        <v>0</v>
      </c>
      <c r="UR122" s="92">
        <v>0</v>
      </c>
      <c r="US122" s="92">
        <v>0</v>
      </c>
      <c r="UT122" s="92">
        <v>0</v>
      </c>
      <c r="UU122" s="92">
        <v>0</v>
      </c>
      <c r="UV122" s="92">
        <v>0</v>
      </c>
      <c r="UW122" s="92">
        <v>0</v>
      </c>
      <c r="UX122" s="92">
        <v>0</v>
      </c>
      <c r="UY122" s="92">
        <v>0</v>
      </c>
      <c r="UZ122" s="92">
        <v>0</v>
      </c>
      <c r="VA122" s="92">
        <v>0</v>
      </c>
      <c r="VB122" s="92">
        <v>15.3844107777778</v>
      </c>
      <c r="VC122" s="92">
        <v>57.874688055555602</v>
      </c>
      <c r="VD122" s="92">
        <v>0</v>
      </c>
      <c r="VE122" s="92">
        <v>0</v>
      </c>
      <c r="VF122" s="92">
        <v>0</v>
      </c>
      <c r="VG122" s="92">
        <v>0</v>
      </c>
      <c r="VH122" s="92">
        <v>0</v>
      </c>
      <c r="VI122" s="92">
        <v>0</v>
      </c>
      <c r="VJ122" s="92">
        <v>0</v>
      </c>
      <c r="VK122" s="92">
        <v>0</v>
      </c>
      <c r="VL122" s="92">
        <v>0</v>
      </c>
      <c r="VM122" s="92">
        <v>0</v>
      </c>
      <c r="VN122" s="92">
        <v>0</v>
      </c>
      <c r="VO122" s="92">
        <v>0</v>
      </c>
      <c r="VP122" s="92">
        <v>0</v>
      </c>
      <c r="VQ122" s="92">
        <v>0</v>
      </c>
      <c r="VR122" s="92">
        <v>0</v>
      </c>
      <c r="VS122" s="92">
        <v>0</v>
      </c>
      <c r="VT122" s="92">
        <v>0</v>
      </c>
      <c r="VU122" s="92">
        <v>0</v>
      </c>
      <c r="VV122" s="92">
        <v>0</v>
      </c>
      <c r="VW122" s="92">
        <v>0</v>
      </c>
      <c r="VX122" s="92">
        <v>0</v>
      </c>
      <c r="VY122" s="92">
        <v>0</v>
      </c>
      <c r="VZ122" s="92">
        <v>0</v>
      </c>
      <c r="WA122" s="92">
        <v>0</v>
      </c>
      <c r="WB122" s="92">
        <v>0</v>
      </c>
      <c r="WC122" s="92">
        <v>0</v>
      </c>
    </row>
    <row r="123" spans="2:601" ht="13.5" customHeight="1">
      <c r="B123" s="851" t="s">
        <v>2810</v>
      </c>
      <c r="C123" s="92">
        <v>0</v>
      </c>
      <c r="D123" s="92">
        <v>443226.19300000003</v>
      </c>
      <c r="E123" s="92">
        <v>-1471.6309900000001</v>
      </c>
      <c r="F123" s="92">
        <v>19501.744200000001</v>
      </c>
      <c r="G123" s="92">
        <v>0.124141723</v>
      </c>
      <c r="H123" s="92">
        <v>164.79195000000001</v>
      </c>
      <c r="I123" s="92">
        <v>6.54763625</v>
      </c>
      <c r="J123" s="92">
        <v>2.74725997</v>
      </c>
      <c r="K123" s="92">
        <v>109.745959</v>
      </c>
      <c r="L123" s="92">
        <v>13.374059600000001</v>
      </c>
      <c r="M123" s="92">
        <v>0.96723748899999995</v>
      </c>
      <c r="N123" s="92">
        <v>0</v>
      </c>
      <c r="O123" s="92">
        <v>6.9886061000000002</v>
      </c>
      <c r="P123" s="92">
        <v>0.176367307</v>
      </c>
      <c r="Q123" s="92">
        <v>7.4000268499999994E-2</v>
      </c>
      <c r="R123" s="92">
        <v>2.9561203800000002</v>
      </c>
      <c r="S123" s="92">
        <v>0.360244061</v>
      </c>
      <c r="T123" s="92">
        <v>67.764710699999995</v>
      </c>
      <c r="U123" s="92">
        <v>4.3150782899999998</v>
      </c>
      <c r="V123" s="92">
        <v>2.9280880200000001</v>
      </c>
      <c r="W123" s="92">
        <v>3.4714249599999998</v>
      </c>
      <c r="X123" s="92">
        <v>0</v>
      </c>
      <c r="Y123" s="92">
        <v>0.46341803599999998</v>
      </c>
      <c r="Z123" s="92">
        <v>4.1571754500000001E-7</v>
      </c>
      <c r="AA123" s="92">
        <v>3.2811870199999998E-5</v>
      </c>
      <c r="AB123" s="92">
        <v>1.7180786600000001E-5</v>
      </c>
      <c r="AC123" s="92">
        <v>1.1817662099999999E-2</v>
      </c>
      <c r="AD123" s="92">
        <v>0</v>
      </c>
      <c r="AE123" s="92">
        <v>18.779671400000002</v>
      </c>
      <c r="AF123" s="92">
        <v>24.130007899999999</v>
      </c>
      <c r="AG123" s="92">
        <v>0</v>
      </c>
      <c r="AH123" s="92">
        <v>0</v>
      </c>
      <c r="AI123" s="92">
        <v>0</v>
      </c>
      <c r="AJ123" s="92">
        <v>0</v>
      </c>
      <c r="AK123" s="92">
        <v>0</v>
      </c>
      <c r="AL123" s="92">
        <v>0</v>
      </c>
      <c r="AM123" s="92">
        <v>0</v>
      </c>
      <c r="AN123" s="92">
        <v>4.7288911000000003E-2</v>
      </c>
      <c r="AO123" s="92">
        <v>2.4630796100000001E-3</v>
      </c>
      <c r="AP123" s="92">
        <v>6.2367549099999996E-3</v>
      </c>
      <c r="AQ123" s="92">
        <v>0</v>
      </c>
      <c r="AR123" s="92">
        <v>0</v>
      </c>
      <c r="AS123" s="92">
        <v>0</v>
      </c>
      <c r="AT123" s="92">
        <v>1.9386380799999998E-2</v>
      </c>
      <c r="AU123" s="92">
        <v>0</v>
      </c>
      <c r="AV123" s="92">
        <v>0</v>
      </c>
      <c r="AW123" s="92">
        <v>3.3795070400000002E-5</v>
      </c>
      <c r="AX123" s="92">
        <v>0</v>
      </c>
      <c r="AY123" s="92">
        <v>0</v>
      </c>
      <c r="AZ123" s="92">
        <v>0</v>
      </c>
      <c r="BA123" s="92">
        <v>0</v>
      </c>
      <c r="BB123" s="92">
        <v>0</v>
      </c>
      <c r="BC123" s="92">
        <v>0</v>
      </c>
      <c r="BD123" s="92">
        <v>0</v>
      </c>
      <c r="BE123" s="92">
        <v>0</v>
      </c>
      <c r="BF123" s="92">
        <v>0</v>
      </c>
      <c r="BG123" s="92">
        <v>0</v>
      </c>
      <c r="BH123" s="92">
        <v>0</v>
      </c>
      <c r="BI123" s="92">
        <v>0</v>
      </c>
      <c r="BJ123" s="92">
        <v>0</v>
      </c>
      <c r="BK123" s="92">
        <v>0</v>
      </c>
      <c r="BL123" s="92">
        <v>0</v>
      </c>
      <c r="BM123" s="92">
        <v>0</v>
      </c>
      <c r="BN123" s="92">
        <v>0</v>
      </c>
      <c r="BO123" s="92">
        <v>0</v>
      </c>
      <c r="BP123" s="92">
        <v>0.97838743500000003</v>
      </c>
      <c r="BQ123" s="92">
        <v>6.2280942999999998E-6</v>
      </c>
      <c r="BR123" s="92">
        <v>8.2674847699999998E-3</v>
      </c>
      <c r="BS123" s="92">
        <v>3.2848985100000002E-4</v>
      </c>
      <c r="BT123" s="92">
        <v>1.3782791E-4</v>
      </c>
      <c r="BU123" s="92">
        <v>5.5058699499999997E-3</v>
      </c>
      <c r="BV123" s="92">
        <v>6.7096623299999999E-4</v>
      </c>
      <c r="BW123" s="92">
        <v>4.8525557399999997E-5</v>
      </c>
      <c r="BX123" s="92">
        <v>0</v>
      </c>
      <c r="BY123" s="92">
        <v>3.5061296800000002E-4</v>
      </c>
      <c r="BZ123" s="92">
        <v>8.8482114899999994E-6</v>
      </c>
      <c r="CA123" s="92">
        <v>3.7125362900000002E-6</v>
      </c>
      <c r="CB123" s="92">
        <v>1.48306275E-4</v>
      </c>
      <c r="CC123" s="92">
        <v>1.8073166199999999E-5</v>
      </c>
      <c r="CD123" s="92">
        <v>3.3997031700000002E-3</v>
      </c>
      <c r="CE123" s="92">
        <v>2.1648414299999999E-4</v>
      </c>
      <c r="CF123" s="92">
        <v>1.4689991299999999E-4</v>
      </c>
      <c r="CG123" s="92">
        <v>1.7415870800000001E-4</v>
      </c>
      <c r="CH123" s="92">
        <v>0</v>
      </c>
      <c r="CI123" s="92">
        <v>2.32493248E-5</v>
      </c>
      <c r="CJ123" s="92">
        <v>2.0856228E-11</v>
      </c>
      <c r="CK123" s="92">
        <v>1.64614617E-9</v>
      </c>
      <c r="CL123" s="92">
        <v>8.6194678900000003E-10</v>
      </c>
      <c r="CM123" s="92">
        <v>5.9288297799999995E-7</v>
      </c>
      <c r="CN123" s="92">
        <v>0</v>
      </c>
      <c r="CO123" s="92">
        <v>9.4216160100000005E-4</v>
      </c>
      <c r="CP123" s="92">
        <v>1.21058385E-3</v>
      </c>
      <c r="CQ123" s="92">
        <v>0</v>
      </c>
      <c r="CR123" s="92">
        <v>0</v>
      </c>
      <c r="CS123" s="92">
        <v>0</v>
      </c>
      <c r="CT123" s="92">
        <v>0</v>
      </c>
      <c r="CU123" s="92">
        <v>0</v>
      </c>
      <c r="CV123" s="92">
        <v>0</v>
      </c>
      <c r="CW123" s="92">
        <v>0</v>
      </c>
      <c r="CX123" s="92">
        <v>2.37244812E-6</v>
      </c>
      <c r="CY123" s="92">
        <v>1.235708E-7</v>
      </c>
      <c r="CZ123" s="92">
        <v>3.1289317400000002E-7</v>
      </c>
      <c r="DA123" s="92">
        <v>0</v>
      </c>
      <c r="DB123" s="92">
        <v>0</v>
      </c>
      <c r="DC123" s="92">
        <v>0</v>
      </c>
      <c r="DD123" s="92">
        <v>9.7259974599999994E-7</v>
      </c>
      <c r="DE123" s="92">
        <v>0</v>
      </c>
      <c r="DF123" s="92">
        <v>0</v>
      </c>
      <c r="DG123" s="92">
        <v>1.69547257E-9</v>
      </c>
      <c r="DH123" s="92">
        <v>0</v>
      </c>
      <c r="DI123" s="92">
        <v>0</v>
      </c>
      <c r="DJ123" s="92">
        <v>0</v>
      </c>
      <c r="DK123" s="92">
        <v>0</v>
      </c>
      <c r="DL123" s="92">
        <v>0</v>
      </c>
      <c r="DM123" s="92">
        <v>0</v>
      </c>
      <c r="DN123" s="92">
        <v>0</v>
      </c>
      <c r="DO123" s="92">
        <v>0</v>
      </c>
      <c r="DP123" s="92">
        <v>0</v>
      </c>
      <c r="DQ123" s="92">
        <v>0</v>
      </c>
      <c r="DR123" s="92">
        <v>0</v>
      </c>
      <c r="DS123" s="92">
        <v>0</v>
      </c>
      <c r="DT123" s="92">
        <v>0</v>
      </c>
      <c r="DU123" s="92">
        <v>0</v>
      </c>
      <c r="DV123" s="92">
        <v>0</v>
      </c>
      <c r="DW123" s="92">
        <v>0</v>
      </c>
      <c r="DX123" s="92">
        <v>0</v>
      </c>
      <c r="DY123" s="92">
        <v>0</v>
      </c>
      <c r="DZ123" s="92">
        <v>351329.38199999998</v>
      </c>
      <c r="EA123" s="92">
        <v>5.7190899899999996</v>
      </c>
      <c r="EB123" s="92">
        <v>29688.5353</v>
      </c>
      <c r="EC123" s="92">
        <v>1179.6069600000001</v>
      </c>
      <c r="ED123" s="92">
        <v>494.93998199999999</v>
      </c>
      <c r="EE123" s="92">
        <v>16476.314399999999</v>
      </c>
      <c r="EF123" s="92">
        <v>2007.86628</v>
      </c>
      <c r="EG123" s="92">
        <v>331.08546999999999</v>
      </c>
      <c r="EH123" s="92">
        <v>0</v>
      </c>
      <c r="EI123" s="92">
        <v>1133.1493700000001</v>
      </c>
      <c r="EJ123" s="92">
        <v>28.596618400000001</v>
      </c>
      <c r="EK123" s="92">
        <v>11.998581100000001</v>
      </c>
      <c r="EL123" s="92">
        <v>390.55115499999999</v>
      </c>
      <c r="EM123" s="92">
        <v>47.594047600000003</v>
      </c>
      <c r="EN123" s="92">
        <v>12208.3331</v>
      </c>
      <c r="EO123" s="92">
        <v>656.53795400000001</v>
      </c>
      <c r="EP123" s="92">
        <v>369.26118000000002</v>
      </c>
      <c r="EQ123" s="92">
        <v>333.55381199999999</v>
      </c>
      <c r="ER123" s="92">
        <v>0</v>
      </c>
      <c r="ES123" s="92">
        <v>41.744159199999999</v>
      </c>
      <c r="ET123" s="92">
        <v>6.3250293699999995E-5</v>
      </c>
      <c r="EU123" s="92">
        <v>3.0217999999999998E-3</v>
      </c>
      <c r="EV123" s="92">
        <v>2.0288660400000001E-3</v>
      </c>
      <c r="EW123" s="92">
        <v>0.201261404</v>
      </c>
      <c r="EX123" s="92">
        <v>0</v>
      </c>
      <c r="EY123" s="92">
        <v>2481.5570400000001</v>
      </c>
      <c r="EZ123" s="92">
        <v>1860.01629</v>
      </c>
      <c r="FA123" s="92">
        <v>0</v>
      </c>
      <c r="FB123" s="92">
        <v>0</v>
      </c>
      <c r="FC123" s="92">
        <v>0</v>
      </c>
      <c r="FD123" s="92">
        <v>0</v>
      </c>
      <c r="FE123" s="92">
        <v>0</v>
      </c>
      <c r="FF123" s="92">
        <v>0</v>
      </c>
      <c r="FG123" s="92">
        <v>0</v>
      </c>
      <c r="FH123" s="92">
        <v>13.357545500000001</v>
      </c>
      <c r="FI123" s="92">
        <v>7.8815591700000007E-2</v>
      </c>
      <c r="FJ123" s="92">
        <v>0.17471320900000001</v>
      </c>
      <c r="FK123" s="92">
        <v>0</v>
      </c>
      <c r="FL123" s="92">
        <v>0</v>
      </c>
      <c r="FM123" s="92">
        <v>0</v>
      </c>
      <c r="FN123" s="92">
        <v>0.85319074399999995</v>
      </c>
      <c r="FO123" s="92">
        <v>0</v>
      </c>
      <c r="FP123" s="92">
        <v>0</v>
      </c>
      <c r="FQ123" s="92">
        <v>2.1650744299999999E-3</v>
      </c>
      <c r="FR123" s="92">
        <v>0</v>
      </c>
      <c r="FS123" s="92">
        <v>0</v>
      </c>
      <c r="FT123" s="92">
        <v>0</v>
      </c>
      <c r="FU123" s="92">
        <v>0</v>
      </c>
      <c r="FV123" s="92">
        <v>0</v>
      </c>
      <c r="FW123" s="92">
        <v>0</v>
      </c>
      <c r="FX123" s="92">
        <v>0</v>
      </c>
      <c r="FY123" s="92">
        <v>0</v>
      </c>
      <c r="FZ123" s="92">
        <v>0</v>
      </c>
      <c r="GA123" s="92">
        <v>0</v>
      </c>
      <c r="GB123" s="92">
        <v>0</v>
      </c>
      <c r="GC123" s="92">
        <v>0</v>
      </c>
      <c r="GD123" s="92">
        <v>0</v>
      </c>
      <c r="GE123" s="92">
        <v>0</v>
      </c>
      <c r="GF123" s="92">
        <v>0</v>
      </c>
      <c r="GG123" s="92">
        <v>0</v>
      </c>
      <c r="GH123" s="92">
        <v>0</v>
      </c>
      <c r="GI123" s="92">
        <v>0</v>
      </c>
      <c r="GJ123" s="92">
        <v>0.83433122299999996</v>
      </c>
      <c r="GK123" s="92">
        <v>1.35816006E-5</v>
      </c>
      <c r="GL123" s="92">
        <v>7.0503844199999999E-2</v>
      </c>
      <c r="GM123" s="92">
        <v>2.8013111500000002E-3</v>
      </c>
      <c r="GN123" s="92">
        <v>1.17537531E-3</v>
      </c>
      <c r="GO123" s="92">
        <v>3.9127679800000002E-2</v>
      </c>
      <c r="GP123" s="92">
        <v>4.7682477400000003E-3</v>
      </c>
      <c r="GQ123" s="92">
        <v>7.8625631399999998E-4</v>
      </c>
      <c r="GR123" s="92">
        <v>0</v>
      </c>
      <c r="GS123" s="92">
        <v>2.69098443E-3</v>
      </c>
      <c r="GT123" s="92">
        <v>6.7910777800000004E-5</v>
      </c>
      <c r="GU123" s="92">
        <v>2.8494032700000001E-5</v>
      </c>
      <c r="GV123" s="92">
        <v>9.2747444400000003E-4</v>
      </c>
      <c r="GW123" s="92">
        <v>1.13025559E-4</v>
      </c>
      <c r="GX123" s="92">
        <v>2.89921481E-2</v>
      </c>
      <c r="GY123" s="92">
        <v>1.55913551E-3</v>
      </c>
      <c r="GZ123" s="92">
        <v>8.7691536199999999E-4</v>
      </c>
      <c r="HA123" s="92">
        <v>7.9211809200000003E-4</v>
      </c>
      <c r="HB123" s="92">
        <v>0</v>
      </c>
      <c r="HC123" s="92">
        <v>9.9133340900000002E-5</v>
      </c>
      <c r="HD123" s="92">
        <v>1.50205755E-10</v>
      </c>
      <c r="HE123" s="92">
        <v>7.1761208200000002E-9</v>
      </c>
      <c r="HF123" s="92">
        <v>4.8181176099999998E-9</v>
      </c>
      <c r="HG123" s="92">
        <v>4.7795226399999997E-7</v>
      </c>
      <c r="HH123" s="92">
        <v>0</v>
      </c>
      <c r="HI123" s="92">
        <v>5.8931607500000002E-3</v>
      </c>
      <c r="HJ123" s="92">
        <v>4.4171360200000002E-3</v>
      </c>
      <c r="HK123" s="92">
        <v>0</v>
      </c>
      <c r="HL123" s="92">
        <v>0</v>
      </c>
      <c r="HM123" s="92">
        <v>0</v>
      </c>
      <c r="HN123" s="92">
        <v>0</v>
      </c>
      <c r="HO123" s="92">
        <v>0</v>
      </c>
      <c r="HP123" s="92">
        <v>0</v>
      </c>
      <c r="HQ123" s="92">
        <v>0</v>
      </c>
      <c r="HR123" s="92">
        <v>3.1721278799999997E-5</v>
      </c>
      <c r="HS123" s="92">
        <v>1.8716996799999999E-7</v>
      </c>
      <c r="HT123" s="92">
        <v>4.1490604800000001E-7</v>
      </c>
      <c r="HU123" s="92">
        <v>0</v>
      </c>
      <c r="HV123" s="92">
        <v>0</v>
      </c>
      <c r="HW123" s="92">
        <v>0</v>
      </c>
      <c r="HX123" s="92">
        <v>2.0261433100000002E-6</v>
      </c>
      <c r="HY123" s="92">
        <v>0</v>
      </c>
      <c r="HZ123" s="92">
        <v>0</v>
      </c>
      <c r="IA123" s="92">
        <v>5.1415830500000001E-9</v>
      </c>
      <c r="IB123" s="92">
        <v>0</v>
      </c>
      <c r="IC123" s="92">
        <v>0</v>
      </c>
      <c r="ID123" s="92">
        <v>0</v>
      </c>
      <c r="IE123" s="92">
        <v>0</v>
      </c>
      <c r="IF123" s="92">
        <v>0</v>
      </c>
      <c r="IG123" s="92">
        <v>0</v>
      </c>
      <c r="IH123" s="92">
        <v>0</v>
      </c>
      <c r="II123" s="92">
        <v>0</v>
      </c>
      <c r="IJ123" s="92">
        <v>0</v>
      </c>
      <c r="IK123" s="92">
        <v>0</v>
      </c>
      <c r="IL123" s="92">
        <v>0</v>
      </c>
      <c r="IM123" s="92">
        <v>0</v>
      </c>
      <c r="IN123" s="92">
        <v>0</v>
      </c>
      <c r="IO123" s="92">
        <v>0</v>
      </c>
      <c r="IP123" s="92">
        <v>0</v>
      </c>
      <c r="IQ123" s="92">
        <v>0</v>
      </c>
      <c r="IR123" s="92">
        <v>0</v>
      </c>
      <c r="IS123" s="92">
        <v>0</v>
      </c>
      <c r="IT123" s="92">
        <v>19932.537400000001</v>
      </c>
      <c r="IU123" s="92">
        <v>421091.01500000001</v>
      </c>
      <c r="IV123" s="92">
        <v>6594.2134699999997</v>
      </c>
      <c r="IW123" s="92">
        <v>32</v>
      </c>
      <c r="IX123" s="92">
        <v>1</v>
      </c>
      <c r="IY123" s="92">
        <v>0</v>
      </c>
      <c r="IZ123" s="92">
        <v>1</v>
      </c>
      <c r="JA123" s="92">
        <v>0</v>
      </c>
      <c r="JB123" s="92">
        <v>-72546.525699999998</v>
      </c>
      <c r="JC123" s="92">
        <v>-3434.0232500000002</v>
      </c>
      <c r="JD123" s="92">
        <v>-1446.0363400000001</v>
      </c>
      <c r="JE123" s="92">
        <v>-43.486603700000003</v>
      </c>
      <c r="JF123" s="92">
        <v>-2.0584584399999999</v>
      </c>
      <c r="JG123" s="92">
        <v>5.0378859999999998E-2</v>
      </c>
      <c r="JH123" s="92">
        <v>1.06429427</v>
      </c>
      <c r="JI123" s="92">
        <v>21.1258108</v>
      </c>
      <c r="JJ123" s="92">
        <v>0</v>
      </c>
      <c r="JK123" s="92">
        <v>0</v>
      </c>
      <c r="JL123" s="92">
        <v>0</v>
      </c>
      <c r="JM123" s="92">
        <v>0</v>
      </c>
      <c r="JN123" s="92">
        <v>0</v>
      </c>
      <c r="JO123" s="92">
        <v>0</v>
      </c>
      <c r="JP123" s="92">
        <v>0</v>
      </c>
      <c r="JQ123" s="92">
        <v>0</v>
      </c>
      <c r="JR123" s="92">
        <v>0</v>
      </c>
      <c r="JS123" s="92">
        <v>0</v>
      </c>
      <c r="JT123" s="92">
        <v>0</v>
      </c>
      <c r="JU123" s="92">
        <v>0</v>
      </c>
      <c r="JV123" s="92">
        <v>0</v>
      </c>
      <c r="JW123" s="92">
        <v>0</v>
      </c>
      <c r="JX123" s="92">
        <v>0</v>
      </c>
      <c r="JY123" s="92">
        <v>0</v>
      </c>
      <c r="JZ123" s="92">
        <v>0</v>
      </c>
      <c r="KA123" s="92">
        <v>0</v>
      </c>
      <c r="KB123" s="92">
        <v>0</v>
      </c>
      <c r="KC123" s="92">
        <v>0</v>
      </c>
      <c r="KD123" s="92">
        <v>0</v>
      </c>
      <c r="KE123" s="92">
        <v>0</v>
      </c>
      <c r="KF123" s="92">
        <v>0</v>
      </c>
      <c r="KG123" s="92">
        <v>0</v>
      </c>
      <c r="KH123" s="92">
        <v>0</v>
      </c>
      <c r="KI123" s="92">
        <v>0</v>
      </c>
      <c r="KJ123" s="92">
        <v>0</v>
      </c>
      <c r="KK123" s="92">
        <v>0</v>
      </c>
      <c r="KL123" s="92">
        <v>0</v>
      </c>
      <c r="KM123" s="92">
        <v>0</v>
      </c>
      <c r="KN123" s="92">
        <v>0</v>
      </c>
      <c r="KO123" s="92">
        <v>0</v>
      </c>
      <c r="KP123" s="92">
        <v>0</v>
      </c>
      <c r="KQ123" s="92">
        <v>0</v>
      </c>
      <c r="KR123" s="92">
        <v>0</v>
      </c>
      <c r="KS123" s="92">
        <v>0</v>
      </c>
      <c r="KT123" s="92">
        <v>0</v>
      </c>
      <c r="KU123" s="92">
        <v>0</v>
      </c>
      <c r="KV123" s="92">
        <v>0</v>
      </c>
      <c r="KW123" s="92">
        <v>0</v>
      </c>
      <c r="KX123" s="92">
        <v>0</v>
      </c>
      <c r="KY123" s="92">
        <v>0</v>
      </c>
      <c r="KZ123" s="92">
        <v>0</v>
      </c>
      <c r="LA123" s="92">
        <v>0</v>
      </c>
      <c r="LB123" s="92">
        <v>0</v>
      </c>
      <c r="LC123" s="92">
        <v>7.7378999100000003</v>
      </c>
      <c r="LD123" s="92">
        <v>0.19106458600000001</v>
      </c>
      <c r="LE123" s="92">
        <v>8.0166959300000007E-2</v>
      </c>
      <c r="LF123" s="92">
        <v>3.2024642999999999</v>
      </c>
      <c r="LG123" s="92">
        <v>0.390264467</v>
      </c>
      <c r="LH123" s="92">
        <v>81.992866699999993</v>
      </c>
      <c r="LI123" s="92">
        <v>0</v>
      </c>
      <c r="LJ123" s="92">
        <v>114.89479300000001</v>
      </c>
      <c r="LK123" s="92">
        <v>73.253176100000005</v>
      </c>
      <c r="LL123" s="92">
        <v>21.686037599999999</v>
      </c>
      <c r="LM123" s="92">
        <v>2.4095597299999998</v>
      </c>
      <c r="LN123" s="92">
        <v>0</v>
      </c>
      <c r="LO123" s="92">
        <v>4.5256262700000001</v>
      </c>
      <c r="LP123" s="92">
        <v>0</v>
      </c>
      <c r="LQ123" s="92">
        <v>3.11883102</v>
      </c>
      <c r="LR123" s="92">
        <v>0</v>
      </c>
      <c r="LS123" s="92">
        <v>0</v>
      </c>
      <c r="LT123" s="92">
        <v>0</v>
      </c>
      <c r="LU123" s="92">
        <v>0</v>
      </c>
      <c r="LV123" s="92">
        <v>0</v>
      </c>
      <c r="LW123" s="92">
        <v>0</v>
      </c>
      <c r="LX123" s="92">
        <v>0</v>
      </c>
      <c r="LY123" s="92">
        <v>0</v>
      </c>
      <c r="LZ123" s="92">
        <v>0</v>
      </c>
      <c r="MA123" s="92">
        <v>0</v>
      </c>
      <c r="MB123" s="92">
        <v>0</v>
      </c>
      <c r="MC123" s="92">
        <v>0</v>
      </c>
      <c r="MD123" s="92">
        <v>0</v>
      </c>
      <c r="ME123" s="92">
        <v>0</v>
      </c>
      <c r="MF123" s="92">
        <v>0</v>
      </c>
      <c r="MG123" s="92">
        <v>0</v>
      </c>
      <c r="MH123" s="92">
        <v>0</v>
      </c>
      <c r="MI123" s="92">
        <v>0</v>
      </c>
      <c r="MJ123" s="92">
        <v>0</v>
      </c>
      <c r="MK123" s="92">
        <v>0</v>
      </c>
      <c r="ML123" s="92">
        <v>0</v>
      </c>
      <c r="MM123" s="92">
        <v>0</v>
      </c>
      <c r="MN123" s="92">
        <v>0</v>
      </c>
      <c r="MO123" s="92">
        <v>0</v>
      </c>
      <c r="MP123" s="92">
        <v>0</v>
      </c>
      <c r="MQ123" s="92">
        <v>0</v>
      </c>
      <c r="MR123" s="92">
        <v>0</v>
      </c>
      <c r="MS123" s="92">
        <v>0</v>
      </c>
      <c r="MT123" s="92">
        <v>0</v>
      </c>
      <c r="MU123" s="92">
        <v>0</v>
      </c>
      <c r="MV123" s="92">
        <v>0</v>
      </c>
      <c r="MW123" s="92">
        <v>0</v>
      </c>
      <c r="MX123" s="92">
        <v>0</v>
      </c>
      <c r="MY123" s="92">
        <v>0</v>
      </c>
      <c r="MZ123" s="92">
        <v>0</v>
      </c>
      <c r="NA123" s="92">
        <v>0</v>
      </c>
      <c r="NB123" s="92">
        <v>0</v>
      </c>
      <c r="NC123" s="92">
        <v>0</v>
      </c>
      <c r="ND123" s="92">
        <v>0</v>
      </c>
      <c r="NE123" s="92">
        <v>0</v>
      </c>
      <c r="NF123" s="92">
        <v>0</v>
      </c>
      <c r="NG123" s="92">
        <v>0</v>
      </c>
      <c r="NH123" s="92">
        <v>0</v>
      </c>
      <c r="NI123" s="92">
        <v>0</v>
      </c>
      <c r="NJ123" s="92">
        <v>0</v>
      </c>
      <c r="NK123" s="92">
        <v>0</v>
      </c>
      <c r="NL123" s="92">
        <v>0</v>
      </c>
      <c r="NM123" s="92">
        <v>2.4683654499999999E-2</v>
      </c>
      <c r="NN123" s="92">
        <v>6.0948994999999995E-4</v>
      </c>
      <c r="NO123" s="92">
        <v>2.5573004899999999E-4</v>
      </c>
      <c r="NP123" s="92">
        <v>1.0215759200000001E-2</v>
      </c>
      <c r="NQ123" s="92">
        <v>1.2449312300000001E-3</v>
      </c>
      <c r="NR123" s="92">
        <v>0.26155463600000001</v>
      </c>
      <c r="NS123" s="92">
        <v>0</v>
      </c>
      <c r="NT123" s="92">
        <v>0.366510734</v>
      </c>
      <c r="NU123" s="92">
        <v>0.233675301</v>
      </c>
      <c r="NV123" s="92">
        <v>6.9177769900000005E-2</v>
      </c>
      <c r="NW123" s="92">
        <v>7.6864188700000004E-3</v>
      </c>
      <c r="NX123" s="92">
        <v>0</v>
      </c>
      <c r="NY123" s="92">
        <v>1.44366038E-2</v>
      </c>
      <c r="NZ123" s="92">
        <v>0</v>
      </c>
      <c r="OA123" s="92">
        <v>9.9489717199999998E-3</v>
      </c>
      <c r="OB123" s="92">
        <v>0</v>
      </c>
      <c r="OC123" s="92">
        <v>0</v>
      </c>
      <c r="OD123" s="92">
        <v>0</v>
      </c>
      <c r="OE123" s="92">
        <v>0</v>
      </c>
      <c r="OF123" s="92">
        <v>0</v>
      </c>
      <c r="OG123" s="92">
        <v>0</v>
      </c>
      <c r="OH123" s="92">
        <v>0</v>
      </c>
      <c r="OI123" s="92">
        <v>0</v>
      </c>
      <c r="OJ123" s="92">
        <v>0</v>
      </c>
      <c r="OK123" s="92">
        <v>0</v>
      </c>
      <c r="OL123" s="92">
        <v>0</v>
      </c>
      <c r="OM123" s="92">
        <v>0</v>
      </c>
      <c r="ON123" s="92">
        <v>0</v>
      </c>
      <c r="OO123" s="92">
        <v>0</v>
      </c>
      <c r="OP123" s="92">
        <v>0</v>
      </c>
      <c r="OQ123" s="92">
        <v>0</v>
      </c>
      <c r="OR123" s="92">
        <v>0</v>
      </c>
      <c r="OS123" s="92">
        <v>0</v>
      </c>
      <c r="OT123" s="92">
        <v>0</v>
      </c>
      <c r="OU123" s="92">
        <v>0</v>
      </c>
      <c r="OV123" s="92">
        <v>0</v>
      </c>
      <c r="OW123" s="92">
        <v>0</v>
      </c>
      <c r="OX123" s="92">
        <v>0</v>
      </c>
      <c r="OY123" s="92">
        <v>0</v>
      </c>
      <c r="OZ123" s="92">
        <v>0</v>
      </c>
      <c r="PA123" s="92">
        <v>0</v>
      </c>
      <c r="PB123" s="92">
        <v>0</v>
      </c>
      <c r="PC123" s="92">
        <v>0</v>
      </c>
      <c r="PD123" s="92">
        <v>0</v>
      </c>
      <c r="PE123" s="92">
        <v>0</v>
      </c>
      <c r="PF123" s="92">
        <v>0</v>
      </c>
      <c r="PG123" s="92">
        <v>0</v>
      </c>
      <c r="PH123" s="92">
        <v>0</v>
      </c>
      <c r="PI123" s="92">
        <v>0</v>
      </c>
      <c r="PJ123" s="92">
        <v>0</v>
      </c>
      <c r="PK123" s="92">
        <v>0</v>
      </c>
      <c r="PL123" s="92">
        <v>0</v>
      </c>
      <c r="PM123" s="92">
        <v>0</v>
      </c>
      <c r="PN123" s="92">
        <v>0</v>
      </c>
      <c r="PO123" s="92">
        <v>0</v>
      </c>
      <c r="PP123" s="92">
        <v>0</v>
      </c>
      <c r="PQ123" s="92">
        <v>0</v>
      </c>
      <c r="PR123" s="92">
        <v>0</v>
      </c>
      <c r="PS123" s="92">
        <v>0</v>
      </c>
      <c r="PT123" s="92">
        <v>0</v>
      </c>
      <c r="PU123" s="92">
        <v>0</v>
      </c>
      <c r="PV123" s="92">
        <v>0</v>
      </c>
      <c r="PW123" s="92">
        <v>1254.64166</v>
      </c>
      <c r="PX123" s="92">
        <v>30.979670599999999</v>
      </c>
      <c r="PY123" s="92">
        <v>12.9984632</v>
      </c>
      <c r="PZ123" s="92">
        <v>423.09997600000003</v>
      </c>
      <c r="QA123" s="92">
        <v>51.560570599999998</v>
      </c>
      <c r="QB123" s="92">
        <v>12475.191699999999</v>
      </c>
      <c r="QC123" s="92">
        <v>0</v>
      </c>
      <c r="QD123" s="92">
        <v>2624.15112</v>
      </c>
      <c r="QE123" s="92">
        <v>4107.8476600000004</v>
      </c>
      <c r="QF123" s="92">
        <v>520.80320400000005</v>
      </c>
      <c r="QG123" s="92">
        <v>57.8670227</v>
      </c>
      <c r="QH123" s="92">
        <v>0</v>
      </c>
      <c r="QI123" s="92">
        <v>107.802228</v>
      </c>
      <c r="QJ123" s="92">
        <v>0</v>
      </c>
      <c r="QK123" s="92">
        <v>468.23446799999999</v>
      </c>
      <c r="QL123" s="92">
        <v>0</v>
      </c>
      <c r="QM123" s="92">
        <v>0</v>
      </c>
      <c r="QN123" s="92">
        <v>0</v>
      </c>
      <c r="QO123" s="92">
        <v>0</v>
      </c>
      <c r="QP123" s="92">
        <v>0</v>
      </c>
      <c r="QQ123" s="92">
        <v>0</v>
      </c>
      <c r="QR123" s="92">
        <v>0</v>
      </c>
      <c r="QS123" s="92">
        <v>0</v>
      </c>
      <c r="QT123" s="92">
        <v>0</v>
      </c>
      <c r="QU123" s="92">
        <v>0</v>
      </c>
      <c r="QV123" s="92">
        <v>0</v>
      </c>
      <c r="QW123" s="92">
        <v>0</v>
      </c>
      <c r="QX123" s="92">
        <v>0</v>
      </c>
      <c r="QY123" s="92">
        <v>0</v>
      </c>
      <c r="QZ123" s="92">
        <v>0</v>
      </c>
      <c r="RA123" s="92">
        <v>0</v>
      </c>
      <c r="RB123" s="92">
        <v>0</v>
      </c>
      <c r="RC123" s="92">
        <v>0</v>
      </c>
      <c r="RD123" s="92">
        <v>0</v>
      </c>
      <c r="RE123" s="92">
        <v>0</v>
      </c>
      <c r="RF123" s="92">
        <v>0</v>
      </c>
      <c r="RG123" s="92">
        <v>0</v>
      </c>
      <c r="RH123" s="92">
        <v>0</v>
      </c>
      <c r="RI123" s="92">
        <v>0</v>
      </c>
      <c r="RJ123" s="92">
        <v>0</v>
      </c>
      <c r="RK123" s="92">
        <v>0</v>
      </c>
      <c r="RL123" s="92">
        <v>0</v>
      </c>
      <c r="RM123" s="92">
        <v>0</v>
      </c>
      <c r="RN123" s="92">
        <v>0</v>
      </c>
      <c r="RO123" s="92">
        <v>0</v>
      </c>
      <c r="RP123" s="92">
        <v>0</v>
      </c>
      <c r="RQ123" s="92">
        <v>0</v>
      </c>
      <c r="RR123" s="92">
        <v>0</v>
      </c>
      <c r="RS123" s="92">
        <v>0</v>
      </c>
      <c r="RT123" s="92">
        <v>0</v>
      </c>
      <c r="RU123" s="92">
        <v>0</v>
      </c>
      <c r="RV123" s="92">
        <v>0</v>
      </c>
      <c r="RW123" s="92">
        <v>0</v>
      </c>
      <c r="RX123" s="92">
        <v>0</v>
      </c>
      <c r="RY123" s="92">
        <v>0</v>
      </c>
      <c r="RZ123" s="92">
        <v>0</v>
      </c>
      <c r="SA123" s="92">
        <v>0</v>
      </c>
      <c r="SB123" s="92">
        <v>0</v>
      </c>
      <c r="SC123" s="92">
        <v>0</v>
      </c>
      <c r="SD123" s="92">
        <v>0</v>
      </c>
      <c r="SE123" s="92">
        <v>0</v>
      </c>
      <c r="SF123" s="92">
        <v>0</v>
      </c>
      <c r="SG123" s="92">
        <v>5.6680893900000001E-2</v>
      </c>
      <c r="SH123" s="92">
        <v>1.39956728E-3</v>
      </c>
      <c r="SI123" s="92">
        <v>5.8723102800000001E-4</v>
      </c>
      <c r="SJ123" s="92">
        <v>1.9114369900000001E-2</v>
      </c>
      <c r="SK123" s="92">
        <v>2.3293497400000002E-3</v>
      </c>
      <c r="SL123" s="92">
        <v>0.56359121400000001</v>
      </c>
      <c r="SM123" s="92">
        <v>0</v>
      </c>
      <c r="SN123" s="92">
        <v>0.118551165</v>
      </c>
      <c r="SO123" s="92">
        <v>0.18558006199999999</v>
      </c>
      <c r="SP123" s="92">
        <v>2.3528304600000001E-2</v>
      </c>
      <c r="SQ123" s="92">
        <v>2.6142560699999999E-3</v>
      </c>
      <c r="SR123" s="92">
        <v>0</v>
      </c>
      <c r="SS123" s="92">
        <v>4.87017675E-3</v>
      </c>
      <c r="ST123" s="92">
        <v>0</v>
      </c>
      <c r="SU123" s="92">
        <v>2.1153409000000001E-2</v>
      </c>
      <c r="SV123" s="92">
        <v>0</v>
      </c>
      <c r="SW123" s="92">
        <v>0</v>
      </c>
      <c r="SX123" s="92">
        <v>0</v>
      </c>
      <c r="SY123" s="92">
        <v>313.48275100000001</v>
      </c>
      <c r="SZ123" s="92">
        <v>22135.177800000001</v>
      </c>
      <c r="TA123" s="92">
        <v>267.30634500000002</v>
      </c>
      <c r="TB123" s="92">
        <v>32</v>
      </c>
      <c r="TC123" s="92">
        <v>1</v>
      </c>
      <c r="TD123" s="92">
        <v>0</v>
      </c>
      <c r="TE123" s="92">
        <v>0</v>
      </c>
      <c r="TF123" s="92">
        <v>1</v>
      </c>
      <c r="TG123" s="92">
        <v>-81646.128700000001</v>
      </c>
      <c r="TH123" s="92">
        <v>-1156.2885699999999</v>
      </c>
      <c r="TI123" s="92">
        <v>-25.594653000000001</v>
      </c>
      <c r="TJ123" s="92">
        <v>-104.90797499999999</v>
      </c>
      <c r="TK123" s="92">
        <v>-1.4857274199999999</v>
      </c>
      <c r="TL123" s="92">
        <v>1.9545785600000001E-2</v>
      </c>
      <c r="TM123" s="92">
        <v>1.38013794</v>
      </c>
      <c r="TN123" s="92">
        <v>70.610512700000001</v>
      </c>
      <c r="TO123" s="92">
        <v>0</v>
      </c>
      <c r="TP123" s="92">
        <v>0.23012873</v>
      </c>
      <c r="TQ123" s="92">
        <v>-1714716512.03</v>
      </c>
      <c r="TR123" s="92">
        <v>0.62737431388888898</v>
      </c>
      <c r="TS123" s="92">
        <v>0</v>
      </c>
      <c r="TT123" s="92">
        <v>0</v>
      </c>
      <c r="TU123" s="92">
        <v>0</v>
      </c>
      <c r="TV123" s="92">
        <v>0</v>
      </c>
      <c r="TW123" s="92">
        <v>0</v>
      </c>
      <c r="TX123" s="92">
        <v>0</v>
      </c>
      <c r="TY123" s="92">
        <v>0</v>
      </c>
      <c r="TZ123" s="92">
        <v>0</v>
      </c>
      <c r="UA123" s="92">
        <v>0</v>
      </c>
      <c r="UB123" s="92">
        <v>0</v>
      </c>
      <c r="UC123" s="92">
        <v>0</v>
      </c>
      <c r="UD123" s="92">
        <v>0</v>
      </c>
      <c r="UE123" s="92">
        <v>0</v>
      </c>
      <c r="UF123" s="92">
        <v>0</v>
      </c>
      <c r="UG123" s="92">
        <v>0</v>
      </c>
      <c r="UH123" s="92">
        <v>0</v>
      </c>
      <c r="UI123" s="92">
        <v>0</v>
      </c>
      <c r="UJ123" s="92">
        <v>0</v>
      </c>
      <c r="UK123" s="92">
        <v>0</v>
      </c>
      <c r="UL123" s="92">
        <v>0</v>
      </c>
      <c r="UM123" s="92">
        <v>0</v>
      </c>
      <c r="UN123" s="92">
        <v>0</v>
      </c>
      <c r="UO123" s="92">
        <v>0</v>
      </c>
      <c r="UP123" s="92">
        <v>0</v>
      </c>
      <c r="UQ123" s="92">
        <v>0</v>
      </c>
      <c r="UR123" s="92">
        <v>0</v>
      </c>
      <c r="US123" s="92">
        <v>0</v>
      </c>
      <c r="UT123" s="92">
        <v>0</v>
      </c>
      <c r="UU123" s="92">
        <v>0</v>
      </c>
      <c r="UV123" s="92">
        <v>0</v>
      </c>
      <c r="UW123" s="92">
        <v>0</v>
      </c>
      <c r="UX123" s="92">
        <v>0</v>
      </c>
      <c r="UY123" s="92">
        <v>0</v>
      </c>
      <c r="UZ123" s="92">
        <v>0</v>
      </c>
      <c r="VA123" s="92">
        <v>0</v>
      </c>
      <c r="VB123" s="92">
        <v>0</v>
      </c>
      <c r="VC123" s="92">
        <v>0</v>
      </c>
      <c r="VD123" s="92">
        <v>0</v>
      </c>
      <c r="VE123" s="92">
        <v>0</v>
      </c>
      <c r="VF123" s="92">
        <v>0</v>
      </c>
      <c r="VG123" s="92">
        <v>0</v>
      </c>
      <c r="VH123" s="92">
        <v>0</v>
      </c>
      <c r="VI123" s="92">
        <v>0</v>
      </c>
      <c r="VJ123" s="92">
        <v>0</v>
      </c>
      <c r="VK123" s="92">
        <v>0</v>
      </c>
      <c r="VL123" s="92">
        <v>0</v>
      </c>
      <c r="VM123" s="92">
        <v>0</v>
      </c>
      <c r="VN123" s="92">
        <v>0</v>
      </c>
      <c r="VO123" s="92">
        <v>0</v>
      </c>
      <c r="VP123" s="92">
        <v>0</v>
      </c>
      <c r="VQ123" s="92">
        <v>0</v>
      </c>
      <c r="VR123" s="92">
        <v>0</v>
      </c>
      <c r="VS123" s="92">
        <v>0</v>
      </c>
      <c r="VT123" s="92">
        <v>0</v>
      </c>
      <c r="VU123" s="92">
        <v>0</v>
      </c>
      <c r="VV123" s="92">
        <v>0</v>
      </c>
      <c r="VW123" s="92">
        <v>0</v>
      </c>
      <c r="VX123" s="92">
        <v>0</v>
      </c>
      <c r="VY123" s="92">
        <v>0</v>
      </c>
      <c r="VZ123" s="92">
        <v>0</v>
      </c>
      <c r="WA123" s="92">
        <v>0</v>
      </c>
      <c r="WB123" s="92">
        <v>0</v>
      </c>
      <c r="WC123" s="92">
        <v>0.24474209388888901</v>
      </c>
    </row>
    <row r="124" spans="2:601" ht="13.5" customHeight="1">
      <c r="B124" s="851" t="s">
        <v>2811</v>
      </c>
      <c r="C124" s="92">
        <v>0</v>
      </c>
      <c r="D124" s="92">
        <v>39530.811199999996</v>
      </c>
      <c r="E124" s="92">
        <v>-88.631352899999996</v>
      </c>
      <c r="F124" s="92">
        <v>884.14890500000001</v>
      </c>
      <c r="G124" s="92">
        <v>1.8000549799999999E-3</v>
      </c>
      <c r="H124" s="92">
        <v>2.3894832699999999</v>
      </c>
      <c r="I124" s="92">
        <v>9.4940725700000006E-2</v>
      </c>
      <c r="J124" s="92">
        <v>3.9835269499999999E-2</v>
      </c>
      <c r="K124" s="92">
        <v>1.5913164</v>
      </c>
      <c r="L124" s="92">
        <v>0.193923863</v>
      </c>
      <c r="M124" s="92">
        <v>1.4024943600000001E-2</v>
      </c>
      <c r="N124" s="92">
        <v>0</v>
      </c>
      <c r="O124" s="92">
        <v>0.101334788</v>
      </c>
      <c r="P124" s="92">
        <v>2.5573259500000002E-3</v>
      </c>
      <c r="Q124" s="92">
        <v>1.07300389E-3</v>
      </c>
      <c r="R124" s="92">
        <v>4.2863745500000001E-2</v>
      </c>
      <c r="S124" s="92">
        <v>5.2235388799999997E-3</v>
      </c>
      <c r="T124" s="92">
        <v>0.98258830500000005</v>
      </c>
      <c r="U124" s="92">
        <v>6.25686352E-2</v>
      </c>
      <c r="V124" s="92">
        <v>4.2457276299999999E-2</v>
      </c>
      <c r="W124" s="92">
        <v>5.0335662000000003E-2</v>
      </c>
      <c r="X124" s="92">
        <v>0</v>
      </c>
      <c r="Y124" s="92">
        <v>6.7195615300000002E-3</v>
      </c>
      <c r="Z124" s="92">
        <v>6.0279044000000004E-9</v>
      </c>
      <c r="AA124" s="92">
        <v>4.7577211799999998E-7</v>
      </c>
      <c r="AB124" s="92">
        <v>2.4912140600000001E-7</v>
      </c>
      <c r="AC124" s="92">
        <v>1.7135610100000001E-4</v>
      </c>
      <c r="AD124" s="92">
        <v>0</v>
      </c>
      <c r="AE124" s="92">
        <v>2.7230523500000001</v>
      </c>
      <c r="AF124" s="92">
        <v>3.4988511400000002</v>
      </c>
      <c r="AG124" s="92">
        <v>0</v>
      </c>
      <c r="AH124" s="92">
        <v>0</v>
      </c>
      <c r="AI124" s="92">
        <v>0</v>
      </c>
      <c r="AJ124" s="92">
        <v>0</v>
      </c>
      <c r="AK124" s="92">
        <v>0</v>
      </c>
      <c r="AL124" s="92">
        <v>0</v>
      </c>
      <c r="AM124" s="92">
        <v>0</v>
      </c>
      <c r="AN124" s="92">
        <v>6.8568920999999999E-4</v>
      </c>
      <c r="AO124" s="92">
        <v>3.5714654300000001E-5</v>
      </c>
      <c r="AP124" s="92">
        <v>9.0432946200000002E-5</v>
      </c>
      <c r="AQ124" s="92">
        <v>0</v>
      </c>
      <c r="AR124" s="92">
        <v>0</v>
      </c>
      <c r="AS124" s="92">
        <v>0</v>
      </c>
      <c r="AT124" s="92">
        <v>2.8110252200000001E-4</v>
      </c>
      <c r="AU124" s="92">
        <v>0</v>
      </c>
      <c r="AV124" s="92">
        <v>0</v>
      </c>
      <c r="AW124" s="92">
        <v>4.9002852099999998E-6</v>
      </c>
      <c r="AX124" s="92">
        <v>0</v>
      </c>
      <c r="AY124" s="92">
        <v>0</v>
      </c>
      <c r="AZ124" s="92">
        <v>0</v>
      </c>
      <c r="BA124" s="92">
        <v>0</v>
      </c>
      <c r="BB124" s="92">
        <v>0</v>
      </c>
      <c r="BC124" s="92">
        <v>0</v>
      </c>
      <c r="BD124" s="92">
        <v>0</v>
      </c>
      <c r="BE124" s="92">
        <v>0</v>
      </c>
      <c r="BF124" s="92">
        <v>0</v>
      </c>
      <c r="BG124" s="92">
        <v>0</v>
      </c>
      <c r="BH124" s="92">
        <v>0</v>
      </c>
      <c r="BI124" s="92">
        <v>0</v>
      </c>
      <c r="BJ124" s="92">
        <v>0</v>
      </c>
      <c r="BK124" s="92">
        <v>0</v>
      </c>
      <c r="BL124" s="92">
        <v>0</v>
      </c>
      <c r="BM124" s="92">
        <v>0</v>
      </c>
      <c r="BN124" s="92">
        <v>0</v>
      </c>
      <c r="BO124" s="92">
        <v>0</v>
      </c>
      <c r="BP124" s="92">
        <v>0.98677870099999998</v>
      </c>
      <c r="BQ124" s="92">
        <v>2.0090008599999999E-6</v>
      </c>
      <c r="BR124" s="92">
        <v>2.66684852E-3</v>
      </c>
      <c r="BS124" s="92">
        <v>1.0596120800000001E-4</v>
      </c>
      <c r="BT124" s="92">
        <v>4.4459248099999999E-5</v>
      </c>
      <c r="BU124" s="92">
        <v>1.7760324300000001E-3</v>
      </c>
      <c r="BV124" s="92">
        <v>2.16434061E-4</v>
      </c>
      <c r="BW124" s="92">
        <v>1.5652923999999999E-5</v>
      </c>
      <c r="BX124" s="92">
        <v>0</v>
      </c>
      <c r="BY124" s="92">
        <v>1.13097477E-4</v>
      </c>
      <c r="BZ124" s="92">
        <v>2.8541739499999999E-6</v>
      </c>
      <c r="CA124" s="92">
        <v>1.1975554999999999E-6</v>
      </c>
      <c r="CB124" s="92">
        <v>4.7839261999999997E-5</v>
      </c>
      <c r="CC124" s="92">
        <v>5.8298742299999998E-6</v>
      </c>
      <c r="CD124" s="92">
        <v>1.0966446999999999E-3</v>
      </c>
      <c r="CE124" s="92">
        <v>6.9831445999999996E-5</v>
      </c>
      <c r="CF124" s="92">
        <v>4.7385610800000003E-5</v>
      </c>
      <c r="CG124" s="92">
        <v>5.6178499899999999E-5</v>
      </c>
      <c r="CH124" s="92">
        <v>0</v>
      </c>
      <c r="CI124" s="92">
        <v>7.4995514400000002E-6</v>
      </c>
      <c r="CJ124" s="92">
        <v>6.7276084799999996E-12</v>
      </c>
      <c r="CK124" s="92">
        <v>5.3099855699999999E-10</v>
      </c>
      <c r="CL124" s="92">
        <v>2.7803879600000001E-10</v>
      </c>
      <c r="CM124" s="92">
        <v>1.91246689E-7</v>
      </c>
      <c r="CN124" s="92">
        <v>0</v>
      </c>
      <c r="CO124" s="92">
        <v>3.0391374599999998E-3</v>
      </c>
      <c r="CP124" s="92">
        <v>3.90498904E-3</v>
      </c>
      <c r="CQ124" s="92">
        <v>0</v>
      </c>
      <c r="CR124" s="92">
        <v>0</v>
      </c>
      <c r="CS124" s="92">
        <v>0</v>
      </c>
      <c r="CT124" s="92">
        <v>0</v>
      </c>
      <c r="CU124" s="92">
        <v>0</v>
      </c>
      <c r="CV124" s="92">
        <v>0</v>
      </c>
      <c r="CW124" s="92">
        <v>0</v>
      </c>
      <c r="CX124" s="92">
        <v>7.6528229999999996E-7</v>
      </c>
      <c r="CY124" s="92">
        <v>3.9860322099999999E-8</v>
      </c>
      <c r="CZ124" s="92">
        <v>1.00930177E-7</v>
      </c>
      <c r="DA124" s="92">
        <v>0</v>
      </c>
      <c r="DB124" s="92">
        <v>0</v>
      </c>
      <c r="DC124" s="92">
        <v>0</v>
      </c>
      <c r="DD124" s="92">
        <v>3.1373220099999998E-7</v>
      </c>
      <c r="DE124" s="92">
        <v>0</v>
      </c>
      <c r="DF124" s="92">
        <v>0</v>
      </c>
      <c r="DG124" s="92">
        <v>5.4690980800000002E-9</v>
      </c>
      <c r="DH124" s="92">
        <v>0</v>
      </c>
      <c r="DI124" s="92">
        <v>0</v>
      </c>
      <c r="DJ124" s="92">
        <v>0</v>
      </c>
      <c r="DK124" s="92">
        <v>0</v>
      </c>
      <c r="DL124" s="92">
        <v>0</v>
      </c>
      <c r="DM124" s="92">
        <v>0</v>
      </c>
      <c r="DN124" s="92">
        <v>0</v>
      </c>
      <c r="DO124" s="92">
        <v>0</v>
      </c>
      <c r="DP124" s="92">
        <v>0</v>
      </c>
      <c r="DQ124" s="92">
        <v>0</v>
      </c>
      <c r="DR124" s="92">
        <v>0</v>
      </c>
      <c r="DS124" s="92">
        <v>0</v>
      </c>
      <c r="DT124" s="92">
        <v>0</v>
      </c>
      <c r="DU124" s="92">
        <v>0</v>
      </c>
      <c r="DV124" s="92">
        <v>0</v>
      </c>
      <c r="DW124" s="92">
        <v>0</v>
      </c>
      <c r="DX124" s="92">
        <v>0</v>
      </c>
      <c r="DY124" s="92">
        <v>0</v>
      </c>
      <c r="DZ124" s="92">
        <v>15928.1901</v>
      </c>
      <c r="EA124" s="92">
        <v>8.2926804800000004E-2</v>
      </c>
      <c r="EB124" s="92">
        <v>430.48376200000001</v>
      </c>
      <c r="EC124" s="92">
        <v>17.104300899999998</v>
      </c>
      <c r="ED124" s="92">
        <v>7.1766297400000001</v>
      </c>
      <c r="EE124" s="92">
        <v>238.90655899999999</v>
      </c>
      <c r="EF124" s="92">
        <v>29.114061100000001</v>
      </c>
      <c r="EG124" s="92">
        <v>4.80073931</v>
      </c>
      <c r="EH124" s="92">
        <v>0</v>
      </c>
      <c r="EI124" s="92">
        <v>16.4306658</v>
      </c>
      <c r="EJ124" s="92">
        <v>0.41465096699999998</v>
      </c>
      <c r="EK124" s="92">
        <v>0.17397942699999999</v>
      </c>
      <c r="EL124" s="92">
        <v>5.6629917499999998</v>
      </c>
      <c r="EM124" s="92">
        <v>0.69011369</v>
      </c>
      <c r="EN124" s="92">
        <v>177.02082899999999</v>
      </c>
      <c r="EO124" s="92">
        <v>9.5198003300000007</v>
      </c>
      <c r="EP124" s="92">
        <v>5.3542871099999996</v>
      </c>
      <c r="EQ124" s="92">
        <v>4.8365302699999999</v>
      </c>
      <c r="ER124" s="92">
        <v>0</v>
      </c>
      <c r="ES124" s="92">
        <v>0.60529030800000005</v>
      </c>
      <c r="ET124" s="92">
        <v>9.1712925900000002E-7</v>
      </c>
      <c r="EU124" s="92">
        <v>4.3816100000000002E-5</v>
      </c>
      <c r="EV124" s="92">
        <v>2.94185575E-5</v>
      </c>
      <c r="EW124" s="92">
        <v>2.9182903599999999E-3</v>
      </c>
      <c r="EX124" s="92">
        <v>0</v>
      </c>
      <c r="EY124" s="92">
        <v>359.82577099999997</v>
      </c>
      <c r="EZ124" s="92">
        <v>269.70236299999999</v>
      </c>
      <c r="FA124" s="92">
        <v>0</v>
      </c>
      <c r="FB124" s="92">
        <v>0</v>
      </c>
      <c r="FC124" s="92">
        <v>0</v>
      </c>
      <c r="FD124" s="92">
        <v>0</v>
      </c>
      <c r="FE124" s="92">
        <v>0</v>
      </c>
      <c r="FF124" s="92">
        <v>0</v>
      </c>
      <c r="FG124" s="92">
        <v>0</v>
      </c>
      <c r="FH124" s="92">
        <v>0.193684409</v>
      </c>
      <c r="FI124" s="92">
        <v>1.1428260799999999E-3</v>
      </c>
      <c r="FJ124" s="92">
        <v>2.5333415300000002E-3</v>
      </c>
      <c r="FK124" s="92">
        <v>0</v>
      </c>
      <c r="FL124" s="92">
        <v>0</v>
      </c>
      <c r="FM124" s="92">
        <v>0</v>
      </c>
      <c r="FN124" s="92">
        <v>1.23712658E-2</v>
      </c>
      <c r="FO124" s="92">
        <v>0</v>
      </c>
      <c r="FP124" s="92">
        <v>0</v>
      </c>
      <c r="FQ124" s="92">
        <v>3.1393579199999997E-4</v>
      </c>
      <c r="FR124" s="92">
        <v>0</v>
      </c>
      <c r="FS124" s="92">
        <v>0</v>
      </c>
      <c r="FT124" s="92">
        <v>0</v>
      </c>
      <c r="FU124" s="92">
        <v>0</v>
      </c>
      <c r="FV124" s="92">
        <v>0</v>
      </c>
      <c r="FW124" s="92">
        <v>0</v>
      </c>
      <c r="FX124" s="92">
        <v>0</v>
      </c>
      <c r="FY124" s="92">
        <v>0</v>
      </c>
      <c r="FZ124" s="92">
        <v>0</v>
      </c>
      <c r="GA124" s="92">
        <v>0</v>
      </c>
      <c r="GB124" s="92">
        <v>0</v>
      </c>
      <c r="GC124" s="92">
        <v>0</v>
      </c>
      <c r="GD124" s="92">
        <v>0</v>
      </c>
      <c r="GE124" s="92">
        <v>0</v>
      </c>
      <c r="GF124" s="92">
        <v>0</v>
      </c>
      <c r="GG124" s="92">
        <v>0</v>
      </c>
      <c r="GH124" s="92">
        <v>0</v>
      </c>
      <c r="GI124" s="92">
        <v>0</v>
      </c>
      <c r="GJ124" s="92">
        <v>0.90985425600000003</v>
      </c>
      <c r="GK124" s="92">
        <v>4.7369667100000003E-6</v>
      </c>
      <c r="GL124" s="92">
        <v>2.45902065E-2</v>
      </c>
      <c r="GM124" s="92">
        <v>9.7703636499999998E-4</v>
      </c>
      <c r="GN124" s="92">
        <v>4.0994532799999998E-4</v>
      </c>
      <c r="GO124" s="92">
        <v>1.3646883199999999E-2</v>
      </c>
      <c r="GP124" s="92">
        <v>1.66306104E-3</v>
      </c>
      <c r="GQ124" s="92">
        <v>2.7422909099999998E-4</v>
      </c>
      <c r="GR124" s="92">
        <v>0</v>
      </c>
      <c r="GS124" s="92">
        <v>9.3855680500000004E-4</v>
      </c>
      <c r="GT124" s="92">
        <v>2.3685801399999999E-5</v>
      </c>
      <c r="GU124" s="92">
        <v>9.9380984800000002E-6</v>
      </c>
      <c r="GV124" s="92">
        <v>3.2348290100000002E-4</v>
      </c>
      <c r="GW124" s="92">
        <v>3.9420855399999997E-5</v>
      </c>
      <c r="GX124" s="92">
        <v>1.0111830299999999E-2</v>
      </c>
      <c r="GY124" s="92">
        <v>5.4379253400000001E-4</v>
      </c>
      <c r="GZ124" s="92">
        <v>3.0584899399999999E-4</v>
      </c>
      <c r="HA124" s="92">
        <v>2.7627355200000002E-4</v>
      </c>
      <c r="HB124" s="92">
        <v>0</v>
      </c>
      <c r="HC124" s="92">
        <v>3.4575551899999999E-5</v>
      </c>
      <c r="HD124" s="92">
        <v>5.2388498300000002E-11</v>
      </c>
      <c r="HE124" s="92">
        <v>2.50287477E-9</v>
      </c>
      <c r="HF124" s="92">
        <v>1.68045457E-9</v>
      </c>
      <c r="HG124" s="92">
        <v>1.6669934799999999E-7</v>
      </c>
      <c r="HH124" s="92">
        <v>0</v>
      </c>
      <c r="HI124" s="92">
        <v>2.0554062200000001E-2</v>
      </c>
      <c r="HJ124" s="92">
        <v>1.5406009199999999E-2</v>
      </c>
      <c r="HK124" s="92">
        <v>0</v>
      </c>
      <c r="HL124" s="92">
        <v>0</v>
      </c>
      <c r="HM124" s="92">
        <v>0</v>
      </c>
      <c r="HN124" s="92">
        <v>0</v>
      </c>
      <c r="HO124" s="92">
        <v>0</v>
      </c>
      <c r="HP124" s="92">
        <v>0</v>
      </c>
      <c r="HQ124" s="92">
        <v>0</v>
      </c>
      <c r="HR124" s="92">
        <v>1.10636917E-5</v>
      </c>
      <c r="HS124" s="92">
        <v>6.5280811300000002E-8</v>
      </c>
      <c r="HT124" s="92">
        <v>1.4471019999999999E-7</v>
      </c>
      <c r="HU124" s="92">
        <v>0</v>
      </c>
      <c r="HV124" s="92">
        <v>0</v>
      </c>
      <c r="HW124" s="92">
        <v>0</v>
      </c>
      <c r="HX124" s="92">
        <v>7.0667469200000004E-7</v>
      </c>
      <c r="HY124" s="92">
        <v>0</v>
      </c>
      <c r="HZ124" s="92">
        <v>0</v>
      </c>
      <c r="IA124" s="92">
        <v>1.7932722699999998E-8</v>
      </c>
      <c r="IB124" s="92">
        <v>0</v>
      </c>
      <c r="IC124" s="92">
        <v>0</v>
      </c>
      <c r="ID124" s="92">
        <v>0</v>
      </c>
      <c r="IE124" s="92">
        <v>0</v>
      </c>
      <c r="IF124" s="92">
        <v>0</v>
      </c>
      <c r="IG124" s="92">
        <v>0</v>
      </c>
      <c r="IH124" s="92">
        <v>0</v>
      </c>
      <c r="II124" s="92">
        <v>0</v>
      </c>
      <c r="IJ124" s="92">
        <v>0</v>
      </c>
      <c r="IK124" s="92">
        <v>0</v>
      </c>
      <c r="IL124" s="92">
        <v>0</v>
      </c>
      <c r="IM124" s="92">
        <v>0</v>
      </c>
      <c r="IN124" s="92">
        <v>0</v>
      </c>
      <c r="IO124" s="92">
        <v>0</v>
      </c>
      <c r="IP124" s="92">
        <v>0</v>
      </c>
      <c r="IQ124" s="92">
        <v>0</v>
      </c>
      <c r="IR124" s="92">
        <v>0</v>
      </c>
      <c r="IS124" s="92">
        <v>0</v>
      </c>
      <c r="IT124" s="92">
        <v>895.99512500000003</v>
      </c>
      <c r="IU124" s="92">
        <v>17506.309399999998</v>
      </c>
      <c r="IV124" s="92">
        <v>293.73992399999997</v>
      </c>
      <c r="IW124" s="92">
        <v>30.8253333</v>
      </c>
      <c r="IX124" s="92">
        <v>1</v>
      </c>
      <c r="IY124" s="92">
        <v>0</v>
      </c>
      <c r="IZ124" s="92">
        <v>1</v>
      </c>
      <c r="JA124" s="92">
        <v>0</v>
      </c>
      <c r="JB124" s="92">
        <v>-70488.616099999999</v>
      </c>
      <c r="JC124" s="92">
        <v>-3607.6968000000002</v>
      </c>
      <c r="JD124" s="92">
        <v>-63.157456400000001</v>
      </c>
      <c r="JE124" s="92">
        <v>-42.095897899999997</v>
      </c>
      <c r="JF124" s="92">
        <v>-2.1545214600000002</v>
      </c>
      <c r="JG124" s="92">
        <v>5.0838346600000001E-2</v>
      </c>
      <c r="JH124" s="92">
        <v>0.99329985200000004</v>
      </c>
      <c r="JI124" s="92">
        <v>19.538398000000001</v>
      </c>
      <c r="JJ124" s="92">
        <v>0</v>
      </c>
      <c r="JK124" s="92">
        <v>0</v>
      </c>
      <c r="JL124" s="92">
        <v>0</v>
      </c>
      <c r="JM124" s="92">
        <v>0</v>
      </c>
      <c r="JN124" s="92">
        <v>0</v>
      </c>
      <c r="JO124" s="92">
        <v>0</v>
      </c>
      <c r="JP124" s="92">
        <v>0</v>
      </c>
      <c r="JQ124" s="92">
        <v>0</v>
      </c>
      <c r="JR124" s="92">
        <v>0</v>
      </c>
      <c r="JS124" s="92">
        <v>0</v>
      </c>
      <c r="JT124" s="92">
        <v>0</v>
      </c>
      <c r="JU124" s="92">
        <v>0</v>
      </c>
      <c r="JV124" s="92">
        <v>0</v>
      </c>
      <c r="JW124" s="92">
        <v>0</v>
      </c>
      <c r="JX124" s="92">
        <v>0</v>
      </c>
      <c r="JY124" s="92">
        <v>0</v>
      </c>
      <c r="JZ124" s="92">
        <v>0</v>
      </c>
      <c r="KA124" s="92">
        <v>0</v>
      </c>
      <c r="KB124" s="92">
        <v>0</v>
      </c>
      <c r="KC124" s="92">
        <v>0</v>
      </c>
      <c r="KD124" s="92">
        <v>0</v>
      </c>
      <c r="KE124" s="92">
        <v>0</v>
      </c>
      <c r="KF124" s="92">
        <v>0</v>
      </c>
      <c r="KG124" s="92">
        <v>0</v>
      </c>
      <c r="KH124" s="92">
        <v>0</v>
      </c>
      <c r="KI124" s="92">
        <v>0</v>
      </c>
      <c r="KJ124" s="92">
        <v>0</v>
      </c>
      <c r="KK124" s="92">
        <v>0</v>
      </c>
      <c r="KL124" s="92">
        <v>0</v>
      </c>
      <c r="KM124" s="92">
        <v>0</v>
      </c>
      <c r="KN124" s="92">
        <v>0</v>
      </c>
      <c r="KO124" s="92">
        <v>0</v>
      </c>
      <c r="KP124" s="92">
        <v>0</v>
      </c>
      <c r="KQ124" s="92">
        <v>0</v>
      </c>
      <c r="KR124" s="92">
        <v>0</v>
      </c>
      <c r="KS124" s="92">
        <v>0</v>
      </c>
      <c r="KT124" s="92">
        <v>0</v>
      </c>
      <c r="KU124" s="92">
        <v>0</v>
      </c>
      <c r="KV124" s="92">
        <v>0</v>
      </c>
      <c r="KW124" s="92">
        <v>0</v>
      </c>
      <c r="KX124" s="92">
        <v>0</v>
      </c>
      <c r="KY124" s="92">
        <v>0</v>
      </c>
      <c r="KZ124" s="92">
        <v>0</v>
      </c>
      <c r="LA124" s="92">
        <v>0</v>
      </c>
      <c r="LB124" s="92">
        <v>0</v>
      </c>
      <c r="LC124" s="92">
        <v>7.6992104100000001</v>
      </c>
      <c r="LD124" s="92">
        <v>0.190109263</v>
      </c>
      <c r="LE124" s="92">
        <v>7.9766124499999994E-2</v>
      </c>
      <c r="LF124" s="92">
        <v>3.1864519800000002</v>
      </c>
      <c r="LG124" s="92">
        <v>0.38831314500000003</v>
      </c>
      <c r="LH124" s="92">
        <v>81.582902399999995</v>
      </c>
      <c r="LI124" s="92">
        <v>0</v>
      </c>
      <c r="LJ124" s="92">
        <v>114.320319</v>
      </c>
      <c r="LK124" s="92">
        <v>72.886910200000003</v>
      </c>
      <c r="LL124" s="92">
        <v>21.577607400000002</v>
      </c>
      <c r="LM124" s="92">
        <v>2.3975119299999998</v>
      </c>
      <c r="LN124" s="92">
        <v>0</v>
      </c>
      <c r="LO124" s="92">
        <v>4.5029981399999999</v>
      </c>
      <c r="LP124" s="92">
        <v>0</v>
      </c>
      <c r="LQ124" s="92">
        <v>3.1032368699999999</v>
      </c>
      <c r="LR124" s="92">
        <v>0</v>
      </c>
      <c r="LS124" s="92">
        <v>0</v>
      </c>
      <c r="LT124" s="92">
        <v>0</v>
      </c>
      <c r="LU124" s="92">
        <v>0</v>
      </c>
      <c r="LV124" s="92">
        <v>0</v>
      </c>
      <c r="LW124" s="92">
        <v>0</v>
      </c>
      <c r="LX124" s="92">
        <v>0</v>
      </c>
      <c r="LY124" s="92">
        <v>0</v>
      </c>
      <c r="LZ124" s="92">
        <v>0</v>
      </c>
      <c r="MA124" s="92">
        <v>0</v>
      </c>
      <c r="MB124" s="92">
        <v>0</v>
      </c>
      <c r="MC124" s="92">
        <v>0</v>
      </c>
      <c r="MD124" s="92">
        <v>0</v>
      </c>
      <c r="ME124" s="92">
        <v>0</v>
      </c>
      <c r="MF124" s="92">
        <v>0</v>
      </c>
      <c r="MG124" s="92">
        <v>0</v>
      </c>
      <c r="MH124" s="92">
        <v>0</v>
      </c>
      <c r="MI124" s="92">
        <v>0</v>
      </c>
      <c r="MJ124" s="92">
        <v>0</v>
      </c>
      <c r="MK124" s="92">
        <v>0</v>
      </c>
      <c r="ML124" s="92">
        <v>0</v>
      </c>
      <c r="MM124" s="92">
        <v>0</v>
      </c>
      <c r="MN124" s="92">
        <v>0</v>
      </c>
      <c r="MO124" s="92">
        <v>0</v>
      </c>
      <c r="MP124" s="92">
        <v>0</v>
      </c>
      <c r="MQ124" s="92">
        <v>0</v>
      </c>
      <c r="MR124" s="92">
        <v>0</v>
      </c>
      <c r="MS124" s="92">
        <v>0</v>
      </c>
      <c r="MT124" s="92">
        <v>0</v>
      </c>
      <c r="MU124" s="92">
        <v>0</v>
      </c>
      <c r="MV124" s="92">
        <v>0</v>
      </c>
      <c r="MW124" s="92">
        <v>0</v>
      </c>
      <c r="MX124" s="92">
        <v>0</v>
      </c>
      <c r="MY124" s="92">
        <v>0</v>
      </c>
      <c r="MZ124" s="92">
        <v>0</v>
      </c>
      <c r="NA124" s="92">
        <v>0</v>
      </c>
      <c r="NB124" s="92">
        <v>0</v>
      </c>
      <c r="NC124" s="92">
        <v>0</v>
      </c>
      <c r="ND124" s="92">
        <v>0</v>
      </c>
      <c r="NE124" s="92">
        <v>0</v>
      </c>
      <c r="NF124" s="92">
        <v>0</v>
      </c>
      <c r="NG124" s="92">
        <v>0</v>
      </c>
      <c r="NH124" s="92">
        <v>0</v>
      </c>
      <c r="NI124" s="92">
        <v>0</v>
      </c>
      <c r="NJ124" s="92">
        <v>0</v>
      </c>
      <c r="NK124" s="92">
        <v>0</v>
      </c>
      <c r="NL124" s="92">
        <v>0</v>
      </c>
      <c r="NM124" s="92">
        <v>2.4683654499999999E-2</v>
      </c>
      <c r="NN124" s="92">
        <v>6.0948994999999995E-4</v>
      </c>
      <c r="NO124" s="92">
        <v>2.5573004899999999E-4</v>
      </c>
      <c r="NP124" s="92">
        <v>1.0215759200000001E-2</v>
      </c>
      <c r="NQ124" s="92">
        <v>1.2449312300000001E-3</v>
      </c>
      <c r="NR124" s="92">
        <v>0.26155463600000001</v>
      </c>
      <c r="NS124" s="92">
        <v>0</v>
      </c>
      <c r="NT124" s="92">
        <v>0.366510734</v>
      </c>
      <c r="NU124" s="92">
        <v>0.233675301</v>
      </c>
      <c r="NV124" s="92">
        <v>6.9177769900000005E-2</v>
      </c>
      <c r="NW124" s="92">
        <v>7.6864188700000004E-3</v>
      </c>
      <c r="NX124" s="92">
        <v>0</v>
      </c>
      <c r="NY124" s="92">
        <v>1.44366038E-2</v>
      </c>
      <c r="NZ124" s="92">
        <v>0</v>
      </c>
      <c r="OA124" s="92">
        <v>9.9489717199999998E-3</v>
      </c>
      <c r="OB124" s="92">
        <v>0</v>
      </c>
      <c r="OC124" s="92">
        <v>0</v>
      </c>
      <c r="OD124" s="92">
        <v>0</v>
      </c>
      <c r="OE124" s="92">
        <v>0</v>
      </c>
      <c r="OF124" s="92">
        <v>0</v>
      </c>
      <c r="OG124" s="92">
        <v>0</v>
      </c>
      <c r="OH124" s="92">
        <v>0</v>
      </c>
      <c r="OI124" s="92">
        <v>0</v>
      </c>
      <c r="OJ124" s="92">
        <v>0</v>
      </c>
      <c r="OK124" s="92">
        <v>0</v>
      </c>
      <c r="OL124" s="92">
        <v>0</v>
      </c>
      <c r="OM124" s="92">
        <v>0</v>
      </c>
      <c r="ON124" s="92">
        <v>0</v>
      </c>
      <c r="OO124" s="92">
        <v>0</v>
      </c>
      <c r="OP124" s="92">
        <v>0</v>
      </c>
      <c r="OQ124" s="92">
        <v>0</v>
      </c>
      <c r="OR124" s="92">
        <v>0</v>
      </c>
      <c r="OS124" s="92">
        <v>0</v>
      </c>
      <c r="OT124" s="92">
        <v>0</v>
      </c>
      <c r="OU124" s="92">
        <v>0</v>
      </c>
      <c r="OV124" s="92">
        <v>0</v>
      </c>
      <c r="OW124" s="92">
        <v>0</v>
      </c>
      <c r="OX124" s="92">
        <v>0</v>
      </c>
      <c r="OY124" s="92">
        <v>0</v>
      </c>
      <c r="OZ124" s="92">
        <v>0</v>
      </c>
      <c r="PA124" s="92">
        <v>0</v>
      </c>
      <c r="PB124" s="92">
        <v>0</v>
      </c>
      <c r="PC124" s="92">
        <v>0</v>
      </c>
      <c r="PD124" s="92">
        <v>0</v>
      </c>
      <c r="PE124" s="92">
        <v>0</v>
      </c>
      <c r="PF124" s="92">
        <v>0</v>
      </c>
      <c r="PG124" s="92">
        <v>0</v>
      </c>
      <c r="PH124" s="92">
        <v>0</v>
      </c>
      <c r="PI124" s="92">
        <v>0</v>
      </c>
      <c r="PJ124" s="92">
        <v>0</v>
      </c>
      <c r="PK124" s="92">
        <v>0</v>
      </c>
      <c r="PL124" s="92">
        <v>0</v>
      </c>
      <c r="PM124" s="92">
        <v>0</v>
      </c>
      <c r="PN124" s="92">
        <v>0</v>
      </c>
      <c r="PO124" s="92">
        <v>0</v>
      </c>
      <c r="PP124" s="92">
        <v>0</v>
      </c>
      <c r="PQ124" s="92">
        <v>0</v>
      </c>
      <c r="PR124" s="92">
        <v>0</v>
      </c>
      <c r="PS124" s="92">
        <v>0</v>
      </c>
      <c r="PT124" s="92">
        <v>0</v>
      </c>
      <c r="PU124" s="92">
        <v>0</v>
      </c>
      <c r="PV124" s="92">
        <v>0</v>
      </c>
      <c r="PW124" s="92">
        <v>1248.3684499999999</v>
      </c>
      <c r="PX124" s="92">
        <v>30.824772200000002</v>
      </c>
      <c r="PY124" s="92">
        <v>12.9334709</v>
      </c>
      <c r="PZ124" s="92">
        <v>420.98447599999997</v>
      </c>
      <c r="QA124" s="92">
        <v>51.302767699999997</v>
      </c>
      <c r="QB124" s="92">
        <v>12412.8158</v>
      </c>
      <c r="QC124" s="92">
        <v>0</v>
      </c>
      <c r="QD124" s="92">
        <v>2611.0303600000002</v>
      </c>
      <c r="QE124" s="92">
        <v>4087.3084199999998</v>
      </c>
      <c r="QF124" s="92">
        <v>518.19918800000005</v>
      </c>
      <c r="QG124" s="92">
        <v>57.577687599999997</v>
      </c>
      <c r="QH124" s="92">
        <v>0</v>
      </c>
      <c r="QI124" s="92">
        <v>107.263217</v>
      </c>
      <c r="QJ124" s="92">
        <v>0</v>
      </c>
      <c r="QK124" s="92">
        <v>465.89329500000002</v>
      </c>
      <c r="QL124" s="92">
        <v>0</v>
      </c>
      <c r="QM124" s="92">
        <v>0</v>
      </c>
      <c r="QN124" s="92">
        <v>0</v>
      </c>
      <c r="QO124" s="92">
        <v>0</v>
      </c>
      <c r="QP124" s="92">
        <v>0</v>
      </c>
      <c r="QQ124" s="92">
        <v>0</v>
      </c>
      <c r="QR124" s="92">
        <v>0</v>
      </c>
      <c r="QS124" s="92">
        <v>0</v>
      </c>
      <c r="QT124" s="92">
        <v>0</v>
      </c>
      <c r="QU124" s="92">
        <v>0</v>
      </c>
      <c r="QV124" s="92">
        <v>0</v>
      </c>
      <c r="QW124" s="92">
        <v>0</v>
      </c>
      <c r="QX124" s="92">
        <v>0</v>
      </c>
      <c r="QY124" s="92">
        <v>0</v>
      </c>
      <c r="QZ124" s="92">
        <v>0</v>
      </c>
      <c r="RA124" s="92">
        <v>0</v>
      </c>
      <c r="RB124" s="92">
        <v>0</v>
      </c>
      <c r="RC124" s="92">
        <v>0</v>
      </c>
      <c r="RD124" s="92">
        <v>0</v>
      </c>
      <c r="RE124" s="92">
        <v>0</v>
      </c>
      <c r="RF124" s="92">
        <v>0</v>
      </c>
      <c r="RG124" s="92">
        <v>0</v>
      </c>
      <c r="RH124" s="92">
        <v>0</v>
      </c>
      <c r="RI124" s="92">
        <v>0</v>
      </c>
      <c r="RJ124" s="92">
        <v>0</v>
      </c>
      <c r="RK124" s="92">
        <v>0</v>
      </c>
      <c r="RL124" s="92">
        <v>0</v>
      </c>
      <c r="RM124" s="92">
        <v>0</v>
      </c>
      <c r="RN124" s="92">
        <v>0</v>
      </c>
      <c r="RO124" s="92">
        <v>0</v>
      </c>
      <c r="RP124" s="92">
        <v>0</v>
      </c>
      <c r="RQ124" s="92">
        <v>0</v>
      </c>
      <c r="RR124" s="92">
        <v>0</v>
      </c>
      <c r="RS124" s="92">
        <v>0</v>
      </c>
      <c r="RT124" s="92">
        <v>0</v>
      </c>
      <c r="RU124" s="92">
        <v>0</v>
      </c>
      <c r="RV124" s="92">
        <v>0</v>
      </c>
      <c r="RW124" s="92">
        <v>0</v>
      </c>
      <c r="RX124" s="92">
        <v>0</v>
      </c>
      <c r="RY124" s="92">
        <v>0</v>
      </c>
      <c r="RZ124" s="92">
        <v>0</v>
      </c>
      <c r="SA124" s="92">
        <v>0</v>
      </c>
      <c r="SB124" s="92">
        <v>0</v>
      </c>
      <c r="SC124" s="92">
        <v>0</v>
      </c>
      <c r="SD124" s="92">
        <v>0</v>
      </c>
      <c r="SE124" s="92">
        <v>0</v>
      </c>
      <c r="SF124" s="92">
        <v>0</v>
      </c>
      <c r="SG124" s="92">
        <v>5.6680893900000001E-2</v>
      </c>
      <c r="SH124" s="92">
        <v>1.39956728E-3</v>
      </c>
      <c r="SI124" s="92">
        <v>5.8723102800000001E-4</v>
      </c>
      <c r="SJ124" s="92">
        <v>1.9114369900000001E-2</v>
      </c>
      <c r="SK124" s="92">
        <v>2.3293497400000002E-3</v>
      </c>
      <c r="SL124" s="92">
        <v>0.56359121400000001</v>
      </c>
      <c r="SM124" s="92">
        <v>0</v>
      </c>
      <c r="SN124" s="92">
        <v>0.118551165</v>
      </c>
      <c r="SO124" s="92">
        <v>0.18558006199999999</v>
      </c>
      <c r="SP124" s="92">
        <v>2.3528304600000001E-2</v>
      </c>
      <c r="SQ124" s="92">
        <v>2.6142560699999999E-3</v>
      </c>
      <c r="SR124" s="92">
        <v>0</v>
      </c>
      <c r="SS124" s="92">
        <v>4.87017675E-3</v>
      </c>
      <c r="ST124" s="92">
        <v>0</v>
      </c>
      <c r="SU124" s="92">
        <v>2.1153409000000001E-2</v>
      </c>
      <c r="SV124" s="92">
        <v>0</v>
      </c>
      <c r="SW124" s="92">
        <v>0</v>
      </c>
      <c r="SX124" s="92">
        <v>0</v>
      </c>
      <c r="SY124" s="92">
        <v>311.91533700000002</v>
      </c>
      <c r="SZ124" s="92">
        <v>22024.501899999999</v>
      </c>
      <c r="TA124" s="92">
        <v>265.96981299999999</v>
      </c>
      <c r="TB124" s="92">
        <v>30.8253333</v>
      </c>
      <c r="TC124" s="92">
        <v>1</v>
      </c>
      <c r="TD124" s="92">
        <v>0</v>
      </c>
      <c r="TE124" s="92">
        <v>0</v>
      </c>
      <c r="TF124" s="92">
        <v>1</v>
      </c>
      <c r="TG124" s="92">
        <v>-81669.265599999999</v>
      </c>
      <c r="TH124" s="92">
        <v>-1156.6162400000001</v>
      </c>
      <c r="TI124" s="92">
        <v>-25.473896499999999</v>
      </c>
      <c r="TJ124" s="92">
        <v>-104.983942</v>
      </c>
      <c r="TK124" s="92">
        <v>-1.4868032900000001</v>
      </c>
      <c r="TL124" s="92">
        <v>1.9545785600000001E-2</v>
      </c>
      <c r="TM124" s="92">
        <v>1.38013794</v>
      </c>
      <c r="TN124" s="92">
        <v>70.610512700000001</v>
      </c>
      <c r="TO124" s="92">
        <v>0</v>
      </c>
      <c r="TP124" s="92">
        <v>0.77773059200000005</v>
      </c>
      <c r="TQ124" s="92">
        <v>-103231193.38699999</v>
      </c>
      <c r="TR124" s="92">
        <v>1.08463531388889E-2</v>
      </c>
      <c r="TS124" s="92">
        <v>0</v>
      </c>
      <c r="TT124" s="92">
        <v>0</v>
      </c>
      <c r="TU124" s="92">
        <v>0</v>
      </c>
      <c r="TV124" s="92">
        <v>0</v>
      </c>
      <c r="TW124" s="92">
        <v>0</v>
      </c>
      <c r="TX124" s="92">
        <v>0</v>
      </c>
      <c r="TY124" s="92">
        <v>0</v>
      </c>
      <c r="TZ124" s="92">
        <v>0</v>
      </c>
      <c r="UA124" s="92">
        <v>0</v>
      </c>
      <c r="UB124" s="92">
        <v>0</v>
      </c>
      <c r="UC124" s="92">
        <v>0</v>
      </c>
      <c r="UD124" s="92">
        <v>0</v>
      </c>
      <c r="UE124" s="92">
        <v>0</v>
      </c>
      <c r="UF124" s="92">
        <v>0</v>
      </c>
      <c r="UG124" s="92">
        <v>0</v>
      </c>
      <c r="UH124" s="92">
        <v>0</v>
      </c>
      <c r="UI124" s="92">
        <v>0</v>
      </c>
      <c r="UJ124" s="92">
        <v>0</v>
      </c>
      <c r="UK124" s="92">
        <v>0</v>
      </c>
      <c r="UL124" s="92">
        <v>0</v>
      </c>
      <c r="UM124" s="92">
        <v>0</v>
      </c>
      <c r="UN124" s="92">
        <v>0</v>
      </c>
      <c r="UO124" s="92">
        <v>0</v>
      </c>
      <c r="UP124" s="92">
        <v>0</v>
      </c>
      <c r="UQ124" s="92">
        <v>0</v>
      </c>
      <c r="UR124" s="92">
        <v>0</v>
      </c>
      <c r="US124" s="92">
        <v>0</v>
      </c>
      <c r="UT124" s="92">
        <v>0</v>
      </c>
      <c r="UU124" s="92">
        <v>0</v>
      </c>
      <c r="UV124" s="92">
        <v>0</v>
      </c>
      <c r="UW124" s="92">
        <v>0</v>
      </c>
      <c r="UX124" s="92">
        <v>0</v>
      </c>
      <c r="UY124" s="92">
        <v>0</v>
      </c>
      <c r="UZ124" s="92">
        <v>0</v>
      </c>
      <c r="VA124" s="92">
        <v>0</v>
      </c>
      <c r="VB124" s="92">
        <v>0</v>
      </c>
      <c r="VC124" s="92">
        <v>0</v>
      </c>
      <c r="VD124" s="92">
        <v>0</v>
      </c>
      <c r="VE124" s="92">
        <v>0</v>
      </c>
      <c r="VF124" s="92">
        <v>0</v>
      </c>
      <c r="VG124" s="92">
        <v>0</v>
      </c>
      <c r="VH124" s="92">
        <v>0</v>
      </c>
      <c r="VI124" s="92">
        <v>0</v>
      </c>
      <c r="VJ124" s="92">
        <v>0</v>
      </c>
      <c r="VK124" s="92">
        <v>0</v>
      </c>
      <c r="VL124" s="92">
        <v>0</v>
      </c>
      <c r="VM124" s="92">
        <v>0</v>
      </c>
      <c r="VN124" s="92">
        <v>0</v>
      </c>
      <c r="VO124" s="92">
        <v>0</v>
      </c>
      <c r="VP124" s="92">
        <v>0</v>
      </c>
      <c r="VQ124" s="92">
        <v>0</v>
      </c>
      <c r="VR124" s="92">
        <v>0</v>
      </c>
      <c r="VS124" s="92">
        <v>0</v>
      </c>
      <c r="VT124" s="92">
        <v>0</v>
      </c>
      <c r="VU124" s="92">
        <v>0</v>
      </c>
      <c r="VV124" s="92">
        <v>0</v>
      </c>
      <c r="VW124" s="92">
        <v>0</v>
      </c>
      <c r="VX124" s="92">
        <v>0</v>
      </c>
      <c r="VY124" s="92">
        <v>0</v>
      </c>
      <c r="VZ124" s="92">
        <v>0</v>
      </c>
      <c r="WA124" s="92">
        <v>0</v>
      </c>
      <c r="WB124" s="92">
        <v>0</v>
      </c>
      <c r="WC124" s="92">
        <v>0.243518383333334</v>
      </c>
    </row>
    <row r="125" spans="2:601" ht="13.5" customHeight="1">
      <c r="B125" s="851" t="s">
        <v>2812</v>
      </c>
      <c r="C125" s="92">
        <v>0</v>
      </c>
      <c r="D125" s="92">
        <v>416465.38199999998</v>
      </c>
      <c r="E125" s="92">
        <v>-1431.3868199999999</v>
      </c>
      <c r="F125" s="92">
        <v>19326.437999999998</v>
      </c>
      <c r="G125" s="92">
        <v>0.122341668</v>
      </c>
      <c r="H125" s="92">
        <v>162.402466</v>
      </c>
      <c r="I125" s="92">
        <v>6.4526955299999997</v>
      </c>
      <c r="J125" s="92">
        <v>2.7074246999999998</v>
      </c>
      <c r="K125" s="92">
        <v>108.154642</v>
      </c>
      <c r="L125" s="92">
        <v>13.180135699999999</v>
      </c>
      <c r="M125" s="92">
        <v>0.95321254499999997</v>
      </c>
      <c r="N125" s="92">
        <v>0</v>
      </c>
      <c r="O125" s="92">
        <v>6.88727131</v>
      </c>
      <c r="P125" s="92">
        <v>0.173809981</v>
      </c>
      <c r="Q125" s="92">
        <v>7.29272646E-2</v>
      </c>
      <c r="R125" s="92">
        <v>2.9132566400000002</v>
      </c>
      <c r="S125" s="92">
        <v>0.35502052200000001</v>
      </c>
      <c r="T125" s="92">
        <v>66.782122400000006</v>
      </c>
      <c r="U125" s="92">
        <v>4.2525096600000003</v>
      </c>
      <c r="V125" s="92">
        <v>2.8856307399999999</v>
      </c>
      <c r="W125" s="92">
        <v>3.4210893000000002</v>
      </c>
      <c r="X125" s="92">
        <v>0</v>
      </c>
      <c r="Y125" s="92">
        <v>0.45669847499999999</v>
      </c>
      <c r="Z125" s="92">
        <v>4.0968964099999998E-7</v>
      </c>
      <c r="AA125" s="92">
        <v>3.2336098100000003E-5</v>
      </c>
      <c r="AB125" s="92">
        <v>1.69316652E-5</v>
      </c>
      <c r="AC125" s="92">
        <v>1.1646306E-2</v>
      </c>
      <c r="AD125" s="92">
        <v>0</v>
      </c>
      <c r="AE125" s="92">
        <v>16.056619000000001</v>
      </c>
      <c r="AF125" s="92">
        <v>20.631156699999998</v>
      </c>
      <c r="AG125" s="92">
        <v>0</v>
      </c>
      <c r="AH125" s="92">
        <v>0</v>
      </c>
      <c r="AI125" s="92">
        <v>0</v>
      </c>
      <c r="AJ125" s="92">
        <v>0</v>
      </c>
      <c r="AK125" s="92">
        <v>0</v>
      </c>
      <c r="AL125" s="92">
        <v>0</v>
      </c>
      <c r="AM125" s="92">
        <v>0</v>
      </c>
      <c r="AN125" s="92">
        <v>4.6603221799999997E-2</v>
      </c>
      <c r="AO125" s="92">
        <v>2.4273649500000001E-3</v>
      </c>
      <c r="AP125" s="92">
        <v>6.1463219600000002E-3</v>
      </c>
      <c r="AQ125" s="92">
        <v>0</v>
      </c>
      <c r="AR125" s="92">
        <v>0</v>
      </c>
      <c r="AS125" s="92">
        <v>0</v>
      </c>
      <c r="AT125" s="92">
        <v>1.91052783E-2</v>
      </c>
      <c r="AU125" s="92">
        <v>0</v>
      </c>
      <c r="AV125" s="92">
        <v>0</v>
      </c>
      <c r="AW125" s="92">
        <v>2.8894785199999999E-5</v>
      </c>
      <c r="AX125" s="92">
        <v>0</v>
      </c>
      <c r="AY125" s="92">
        <v>0</v>
      </c>
      <c r="AZ125" s="92">
        <v>0</v>
      </c>
      <c r="BA125" s="92">
        <v>0</v>
      </c>
      <c r="BB125" s="92">
        <v>0</v>
      </c>
      <c r="BC125" s="92">
        <v>0</v>
      </c>
      <c r="BD125" s="92">
        <v>0</v>
      </c>
      <c r="BE125" s="92">
        <v>0</v>
      </c>
      <c r="BF125" s="92">
        <v>0</v>
      </c>
      <c r="BG125" s="92">
        <v>0</v>
      </c>
      <c r="BH125" s="92">
        <v>0</v>
      </c>
      <c r="BI125" s="92">
        <v>0</v>
      </c>
      <c r="BJ125" s="92">
        <v>0</v>
      </c>
      <c r="BK125" s="92">
        <v>0</v>
      </c>
      <c r="BL125" s="92">
        <v>0</v>
      </c>
      <c r="BM125" s="92">
        <v>0</v>
      </c>
      <c r="BN125" s="92">
        <v>0</v>
      </c>
      <c r="BO125" s="92">
        <v>0</v>
      </c>
      <c r="BP125" s="92">
        <v>0.97878253400000004</v>
      </c>
      <c r="BQ125" s="92">
        <v>6.1959626299999998E-6</v>
      </c>
      <c r="BR125" s="92">
        <v>8.2248315900000004E-3</v>
      </c>
      <c r="BS125" s="92">
        <v>3.26795123E-4</v>
      </c>
      <c r="BT125" s="92">
        <v>1.37116835E-4</v>
      </c>
      <c r="BU125" s="92">
        <v>5.47746434E-3</v>
      </c>
      <c r="BV125" s="92">
        <v>6.6750461799999999E-4</v>
      </c>
      <c r="BW125" s="92">
        <v>4.8275206799999997E-5</v>
      </c>
      <c r="BX125" s="92">
        <v>0</v>
      </c>
      <c r="BY125" s="92">
        <v>3.48804103E-4</v>
      </c>
      <c r="BZ125" s="92">
        <v>8.8025622499999994E-6</v>
      </c>
      <c r="CA125" s="92">
        <v>3.6933827599999998E-6</v>
      </c>
      <c r="CB125" s="92">
        <v>1.4754114100000001E-4</v>
      </c>
      <c r="CC125" s="92">
        <v>1.7979923999999999E-5</v>
      </c>
      <c r="CD125" s="92">
        <v>3.3821635999999999E-3</v>
      </c>
      <c r="CE125" s="92">
        <v>2.1536726900000001E-4</v>
      </c>
      <c r="CF125" s="92">
        <v>1.4614203500000001E-4</v>
      </c>
      <c r="CG125" s="92">
        <v>1.73260197E-4</v>
      </c>
      <c r="CH125" s="92">
        <v>0</v>
      </c>
      <c r="CI125" s="92">
        <v>2.3129378100000001E-5</v>
      </c>
      <c r="CJ125" s="92">
        <v>2.0748627599999999E-11</v>
      </c>
      <c r="CK125" s="92">
        <v>1.6376534599999999E-9</v>
      </c>
      <c r="CL125" s="92">
        <v>8.5749987700000004E-10</v>
      </c>
      <c r="CM125" s="92">
        <v>5.8982420599999998E-7</v>
      </c>
      <c r="CN125" s="92">
        <v>0</v>
      </c>
      <c r="CO125" s="92">
        <v>8.1318338499999996E-4</v>
      </c>
      <c r="CP125" s="92">
        <v>1.0448596800000001E-3</v>
      </c>
      <c r="CQ125" s="92">
        <v>0</v>
      </c>
      <c r="CR125" s="92">
        <v>0</v>
      </c>
      <c r="CS125" s="92">
        <v>0</v>
      </c>
      <c r="CT125" s="92">
        <v>0</v>
      </c>
      <c r="CU125" s="92">
        <v>0</v>
      </c>
      <c r="CV125" s="92">
        <v>0</v>
      </c>
      <c r="CW125" s="92">
        <v>0</v>
      </c>
      <c r="CX125" s="92">
        <v>2.3602083100000002E-6</v>
      </c>
      <c r="CY125" s="92">
        <v>1.2293327999999999E-7</v>
      </c>
      <c r="CZ125" s="92">
        <v>3.1127891199999999E-7</v>
      </c>
      <c r="DA125" s="92">
        <v>0</v>
      </c>
      <c r="DB125" s="92">
        <v>0</v>
      </c>
      <c r="DC125" s="92">
        <v>0</v>
      </c>
      <c r="DD125" s="92">
        <v>9.6758195899999995E-7</v>
      </c>
      <c r="DE125" s="92">
        <v>0</v>
      </c>
      <c r="DF125" s="92">
        <v>0</v>
      </c>
      <c r="DG125" s="92">
        <v>1.46336905E-9</v>
      </c>
      <c r="DH125" s="92">
        <v>0</v>
      </c>
      <c r="DI125" s="92">
        <v>0</v>
      </c>
      <c r="DJ125" s="92">
        <v>0</v>
      </c>
      <c r="DK125" s="92">
        <v>0</v>
      </c>
      <c r="DL125" s="92">
        <v>0</v>
      </c>
      <c r="DM125" s="92">
        <v>0</v>
      </c>
      <c r="DN125" s="92">
        <v>0</v>
      </c>
      <c r="DO125" s="92">
        <v>0</v>
      </c>
      <c r="DP125" s="92">
        <v>0</v>
      </c>
      <c r="DQ125" s="92">
        <v>0</v>
      </c>
      <c r="DR125" s="92">
        <v>0</v>
      </c>
      <c r="DS125" s="92">
        <v>0</v>
      </c>
      <c r="DT125" s="92">
        <v>0</v>
      </c>
      <c r="DU125" s="92">
        <v>0</v>
      </c>
      <c r="DV125" s="92">
        <v>0</v>
      </c>
      <c r="DW125" s="92">
        <v>0</v>
      </c>
      <c r="DX125" s="92">
        <v>0</v>
      </c>
      <c r="DY125" s="92">
        <v>0</v>
      </c>
      <c r="DZ125" s="92">
        <v>348171.19199999998</v>
      </c>
      <c r="EA125" s="92">
        <v>5.6361631799999996</v>
      </c>
      <c r="EB125" s="92">
        <v>29258.051599999999</v>
      </c>
      <c r="EC125" s="92">
        <v>1162.5026600000001</v>
      </c>
      <c r="ED125" s="92">
        <v>487.763352</v>
      </c>
      <c r="EE125" s="92">
        <v>16237.4079</v>
      </c>
      <c r="EF125" s="92">
        <v>1978.7522200000001</v>
      </c>
      <c r="EG125" s="92">
        <v>326.28473000000002</v>
      </c>
      <c r="EH125" s="92">
        <v>0</v>
      </c>
      <c r="EI125" s="92">
        <v>1116.7186999999999</v>
      </c>
      <c r="EJ125" s="92">
        <v>28.181967400000001</v>
      </c>
      <c r="EK125" s="92">
        <v>11.824601700000001</v>
      </c>
      <c r="EL125" s="92">
        <v>384.88816300000002</v>
      </c>
      <c r="EM125" s="92">
        <v>46.903933899999998</v>
      </c>
      <c r="EN125" s="92">
        <v>12031.3122</v>
      </c>
      <c r="EO125" s="92">
        <v>647.01815299999998</v>
      </c>
      <c r="EP125" s="92">
        <v>363.90689300000003</v>
      </c>
      <c r="EQ125" s="92">
        <v>328.71728100000001</v>
      </c>
      <c r="ER125" s="92">
        <v>0</v>
      </c>
      <c r="ES125" s="92">
        <v>41.138868799999997</v>
      </c>
      <c r="ET125" s="92">
        <v>6.2333164499999994E-5</v>
      </c>
      <c r="EU125" s="92">
        <v>2.9779838999999999E-3</v>
      </c>
      <c r="EV125" s="92">
        <v>1.9994474799999999E-3</v>
      </c>
      <c r="EW125" s="92">
        <v>0.19834311399999999</v>
      </c>
      <c r="EX125" s="92">
        <v>0</v>
      </c>
      <c r="EY125" s="92">
        <v>2121.7312700000002</v>
      </c>
      <c r="EZ125" s="92">
        <v>1590.31393</v>
      </c>
      <c r="FA125" s="92">
        <v>0</v>
      </c>
      <c r="FB125" s="92">
        <v>0</v>
      </c>
      <c r="FC125" s="92">
        <v>0</v>
      </c>
      <c r="FD125" s="92">
        <v>0</v>
      </c>
      <c r="FE125" s="92">
        <v>0</v>
      </c>
      <c r="FF125" s="92">
        <v>0</v>
      </c>
      <c r="FG125" s="92">
        <v>0</v>
      </c>
      <c r="FH125" s="92">
        <v>13.1638611</v>
      </c>
      <c r="FI125" s="92">
        <v>7.7672765599999999E-2</v>
      </c>
      <c r="FJ125" s="92">
        <v>0.17217986699999999</v>
      </c>
      <c r="FK125" s="92">
        <v>0</v>
      </c>
      <c r="FL125" s="92">
        <v>0</v>
      </c>
      <c r="FM125" s="92">
        <v>0</v>
      </c>
      <c r="FN125" s="92">
        <v>0.84081947800000001</v>
      </c>
      <c r="FO125" s="92">
        <v>0</v>
      </c>
      <c r="FP125" s="92">
        <v>0</v>
      </c>
      <c r="FQ125" s="92">
        <v>1.85113864E-3</v>
      </c>
      <c r="FR125" s="92">
        <v>0</v>
      </c>
      <c r="FS125" s="92">
        <v>0</v>
      </c>
      <c r="FT125" s="92">
        <v>0</v>
      </c>
      <c r="FU125" s="92">
        <v>0</v>
      </c>
      <c r="FV125" s="92">
        <v>0</v>
      </c>
      <c r="FW125" s="92">
        <v>0</v>
      </c>
      <c r="FX125" s="92">
        <v>0</v>
      </c>
      <c r="FY125" s="92">
        <v>0</v>
      </c>
      <c r="FZ125" s="92">
        <v>0</v>
      </c>
      <c r="GA125" s="92">
        <v>0</v>
      </c>
      <c r="GB125" s="92">
        <v>0</v>
      </c>
      <c r="GC125" s="92">
        <v>0</v>
      </c>
      <c r="GD125" s="92">
        <v>0</v>
      </c>
      <c r="GE125" s="92">
        <v>0</v>
      </c>
      <c r="GF125" s="92">
        <v>0</v>
      </c>
      <c r="GG125" s="92">
        <v>0</v>
      </c>
      <c r="GH125" s="92">
        <v>0</v>
      </c>
      <c r="GI125" s="92">
        <v>0</v>
      </c>
      <c r="GJ125" s="92">
        <v>0.83623695499999995</v>
      </c>
      <c r="GK125" s="92">
        <v>1.35369268E-5</v>
      </c>
      <c r="GL125" s="92">
        <v>7.0271936800000004E-2</v>
      </c>
      <c r="GM125" s="92">
        <v>2.7920968300000001E-3</v>
      </c>
      <c r="GN125" s="92">
        <v>1.1715091600000001E-3</v>
      </c>
      <c r="GO125" s="92">
        <v>3.89989777E-2</v>
      </c>
      <c r="GP125" s="92">
        <v>4.7525636099999997E-3</v>
      </c>
      <c r="GQ125" s="92">
        <v>7.8367009100000005E-4</v>
      </c>
      <c r="GR125" s="92">
        <v>0</v>
      </c>
      <c r="GS125" s="92">
        <v>2.6821330100000001E-3</v>
      </c>
      <c r="GT125" s="92">
        <v>6.7687399700000004E-5</v>
      </c>
      <c r="GU125" s="92">
        <v>2.8400307599999999E-5</v>
      </c>
      <c r="GV125" s="92">
        <v>9.2442371400000003E-4</v>
      </c>
      <c r="GW125" s="92">
        <v>1.12653786E-4</v>
      </c>
      <c r="GX125" s="92">
        <v>2.8896784599999999E-2</v>
      </c>
      <c r="GY125" s="92">
        <v>1.55400706E-3</v>
      </c>
      <c r="GZ125" s="92">
        <v>8.7403093499999998E-4</v>
      </c>
      <c r="HA125" s="92">
        <v>7.8951258799999995E-4</v>
      </c>
      <c r="HB125" s="92">
        <v>0</v>
      </c>
      <c r="HC125" s="92">
        <v>9.8807262800000001E-5</v>
      </c>
      <c r="HD125" s="92">
        <v>1.49711685E-10</v>
      </c>
      <c r="HE125" s="92">
        <v>7.1525165000000002E-9</v>
      </c>
      <c r="HF125" s="92">
        <v>4.8022694299999999E-9</v>
      </c>
      <c r="HG125" s="92">
        <v>4.7638014200000002E-7</v>
      </c>
      <c r="HH125" s="92">
        <v>0</v>
      </c>
      <c r="HI125" s="92">
        <v>5.09597043E-3</v>
      </c>
      <c r="HJ125" s="92">
        <v>3.8196132E-3</v>
      </c>
      <c r="HK125" s="92">
        <v>0</v>
      </c>
      <c r="HL125" s="92">
        <v>0</v>
      </c>
      <c r="HM125" s="92">
        <v>0</v>
      </c>
      <c r="HN125" s="92">
        <v>0</v>
      </c>
      <c r="HO125" s="92">
        <v>0</v>
      </c>
      <c r="HP125" s="92">
        <v>0</v>
      </c>
      <c r="HQ125" s="92">
        <v>0</v>
      </c>
      <c r="HR125" s="92">
        <v>3.1616938400000003E-5</v>
      </c>
      <c r="HS125" s="92">
        <v>1.8655431200000001E-7</v>
      </c>
      <c r="HT125" s="92">
        <v>4.13541303E-7</v>
      </c>
      <c r="HU125" s="92">
        <v>0</v>
      </c>
      <c r="HV125" s="92">
        <v>0</v>
      </c>
      <c r="HW125" s="92">
        <v>0</v>
      </c>
      <c r="HX125" s="92">
        <v>2.0194787399999999E-6</v>
      </c>
      <c r="HY125" s="92">
        <v>0</v>
      </c>
      <c r="HZ125" s="92">
        <v>0</v>
      </c>
      <c r="IA125" s="92">
        <v>4.44606152E-9</v>
      </c>
      <c r="IB125" s="92">
        <v>0</v>
      </c>
      <c r="IC125" s="92">
        <v>0</v>
      </c>
      <c r="ID125" s="92">
        <v>0</v>
      </c>
      <c r="IE125" s="92">
        <v>0</v>
      </c>
      <c r="IF125" s="92">
        <v>0</v>
      </c>
      <c r="IG125" s="92">
        <v>0</v>
      </c>
      <c r="IH125" s="92">
        <v>0</v>
      </c>
      <c r="II125" s="92">
        <v>0</v>
      </c>
      <c r="IJ125" s="92">
        <v>0</v>
      </c>
      <c r="IK125" s="92">
        <v>0</v>
      </c>
      <c r="IL125" s="92">
        <v>0</v>
      </c>
      <c r="IM125" s="92">
        <v>0</v>
      </c>
      <c r="IN125" s="92">
        <v>0</v>
      </c>
      <c r="IO125" s="92">
        <v>0</v>
      </c>
      <c r="IP125" s="92">
        <v>0</v>
      </c>
      <c r="IQ125" s="92">
        <v>0</v>
      </c>
      <c r="IR125" s="92">
        <v>0</v>
      </c>
      <c r="IS125" s="92">
        <v>0</v>
      </c>
      <c r="IT125" s="92">
        <v>19745.384999999998</v>
      </c>
      <c r="IU125" s="92">
        <v>416354.70600000001</v>
      </c>
      <c r="IV125" s="92">
        <v>6515.4286199999997</v>
      </c>
      <c r="IW125" s="92">
        <v>31.839881999999999</v>
      </c>
      <c r="IX125" s="92">
        <v>1</v>
      </c>
      <c r="IY125" s="92">
        <v>0</v>
      </c>
      <c r="IZ125" s="92">
        <v>1</v>
      </c>
      <c r="JA125" s="92">
        <v>0</v>
      </c>
      <c r="JB125" s="92">
        <v>-72485.7399</v>
      </c>
      <c r="JC125" s="92">
        <v>-3437.5949700000001</v>
      </c>
      <c r="JD125" s="92">
        <v>-1431.25884</v>
      </c>
      <c r="JE125" s="92">
        <v>-43.385839799999999</v>
      </c>
      <c r="JF125" s="92">
        <v>-2.0575487699999999</v>
      </c>
      <c r="JG125" s="92">
        <v>5.0509301700000002E-2</v>
      </c>
      <c r="JH125" s="92">
        <v>1.0650481300000001</v>
      </c>
      <c r="JI125" s="92">
        <v>21.086178100000001</v>
      </c>
      <c r="JJ125" s="92">
        <v>0</v>
      </c>
      <c r="JK125" s="92">
        <v>0</v>
      </c>
      <c r="JL125" s="92">
        <v>0</v>
      </c>
      <c r="JM125" s="92">
        <v>0</v>
      </c>
      <c r="JN125" s="92">
        <v>0</v>
      </c>
      <c r="JO125" s="92">
        <v>0</v>
      </c>
      <c r="JP125" s="92">
        <v>0</v>
      </c>
      <c r="JQ125" s="92">
        <v>0</v>
      </c>
      <c r="JR125" s="92">
        <v>0</v>
      </c>
      <c r="JS125" s="92">
        <v>0</v>
      </c>
      <c r="JT125" s="92">
        <v>0</v>
      </c>
      <c r="JU125" s="92">
        <v>0</v>
      </c>
      <c r="JV125" s="92">
        <v>0</v>
      </c>
      <c r="JW125" s="92">
        <v>0</v>
      </c>
      <c r="JX125" s="92">
        <v>0</v>
      </c>
      <c r="JY125" s="92">
        <v>0</v>
      </c>
      <c r="JZ125" s="92">
        <v>0</v>
      </c>
      <c r="KA125" s="92">
        <v>0</v>
      </c>
      <c r="KB125" s="92">
        <v>0</v>
      </c>
      <c r="KC125" s="92">
        <v>0</v>
      </c>
      <c r="KD125" s="92">
        <v>0</v>
      </c>
      <c r="KE125" s="92">
        <v>0</v>
      </c>
      <c r="KF125" s="92">
        <v>0</v>
      </c>
      <c r="KG125" s="92">
        <v>0</v>
      </c>
      <c r="KH125" s="92">
        <v>0</v>
      </c>
      <c r="KI125" s="92">
        <v>0</v>
      </c>
      <c r="KJ125" s="92">
        <v>0</v>
      </c>
      <c r="KK125" s="92">
        <v>0</v>
      </c>
      <c r="KL125" s="92">
        <v>0</v>
      </c>
      <c r="KM125" s="92">
        <v>0</v>
      </c>
      <c r="KN125" s="92">
        <v>0</v>
      </c>
      <c r="KO125" s="92">
        <v>0</v>
      </c>
      <c r="KP125" s="92">
        <v>0</v>
      </c>
      <c r="KQ125" s="92">
        <v>0</v>
      </c>
      <c r="KR125" s="92">
        <v>0</v>
      </c>
      <c r="KS125" s="92">
        <v>0</v>
      </c>
      <c r="KT125" s="92">
        <v>0</v>
      </c>
      <c r="KU125" s="92">
        <v>0</v>
      </c>
      <c r="KV125" s="92">
        <v>0</v>
      </c>
      <c r="KW125" s="92">
        <v>0</v>
      </c>
      <c r="KX125" s="92">
        <v>0</v>
      </c>
      <c r="KY125" s="92">
        <v>0</v>
      </c>
      <c r="KZ125" s="92">
        <v>0</v>
      </c>
      <c r="LA125" s="92">
        <v>0</v>
      </c>
      <c r="LB125" s="92">
        <v>0</v>
      </c>
      <c r="LC125" s="92">
        <v>3.8689499500000002E-2</v>
      </c>
      <c r="LD125" s="92">
        <v>9.5532293099999995E-4</v>
      </c>
      <c r="LE125" s="92">
        <v>4.00834796E-4</v>
      </c>
      <c r="LF125" s="92">
        <v>1.6012321499999999E-2</v>
      </c>
      <c r="LG125" s="92">
        <v>1.9513223400000001E-3</v>
      </c>
      <c r="LH125" s="92">
        <v>0.40996433300000001</v>
      </c>
      <c r="LI125" s="92">
        <v>0</v>
      </c>
      <c r="LJ125" s="92">
        <v>0.574473966</v>
      </c>
      <c r="LK125" s="92">
        <v>0.36626587999999999</v>
      </c>
      <c r="LL125" s="92">
        <v>0.108430188</v>
      </c>
      <c r="LM125" s="92">
        <v>1.2047798700000001E-2</v>
      </c>
      <c r="LN125" s="92">
        <v>0</v>
      </c>
      <c r="LO125" s="92">
        <v>2.26281313E-2</v>
      </c>
      <c r="LP125" s="92">
        <v>0</v>
      </c>
      <c r="LQ125" s="92">
        <v>1.55941551E-2</v>
      </c>
      <c r="LR125" s="92">
        <v>0</v>
      </c>
      <c r="LS125" s="92">
        <v>0</v>
      </c>
      <c r="LT125" s="92">
        <v>0</v>
      </c>
      <c r="LU125" s="92">
        <v>0</v>
      </c>
      <c r="LV125" s="92">
        <v>0</v>
      </c>
      <c r="LW125" s="92">
        <v>0</v>
      </c>
      <c r="LX125" s="92">
        <v>0</v>
      </c>
      <c r="LY125" s="92">
        <v>0</v>
      </c>
      <c r="LZ125" s="92">
        <v>0</v>
      </c>
      <c r="MA125" s="92">
        <v>0</v>
      </c>
      <c r="MB125" s="92">
        <v>0</v>
      </c>
      <c r="MC125" s="92">
        <v>0</v>
      </c>
      <c r="MD125" s="92">
        <v>0</v>
      </c>
      <c r="ME125" s="92">
        <v>0</v>
      </c>
      <c r="MF125" s="92">
        <v>0</v>
      </c>
      <c r="MG125" s="92">
        <v>0</v>
      </c>
      <c r="MH125" s="92">
        <v>0</v>
      </c>
      <c r="MI125" s="92">
        <v>0</v>
      </c>
      <c r="MJ125" s="92">
        <v>0</v>
      </c>
      <c r="MK125" s="92">
        <v>0</v>
      </c>
      <c r="ML125" s="92">
        <v>0</v>
      </c>
      <c r="MM125" s="92">
        <v>0</v>
      </c>
      <c r="MN125" s="92">
        <v>0</v>
      </c>
      <c r="MO125" s="92">
        <v>0</v>
      </c>
      <c r="MP125" s="92">
        <v>0</v>
      </c>
      <c r="MQ125" s="92">
        <v>0</v>
      </c>
      <c r="MR125" s="92">
        <v>0</v>
      </c>
      <c r="MS125" s="92">
        <v>0</v>
      </c>
      <c r="MT125" s="92">
        <v>0</v>
      </c>
      <c r="MU125" s="92">
        <v>0</v>
      </c>
      <c r="MV125" s="92">
        <v>0</v>
      </c>
      <c r="MW125" s="92">
        <v>0</v>
      </c>
      <c r="MX125" s="92">
        <v>0</v>
      </c>
      <c r="MY125" s="92">
        <v>0</v>
      </c>
      <c r="MZ125" s="92">
        <v>0</v>
      </c>
      <c r="NA125" s="92">
        <v>0</v>
      </c>
      <c r="NB125" s="92">
        <v>0</v>
      </c>
      <c r="NC125" s="92">
        <v>0</v>
      </c>
      <c r="ND125" s="92">
        <v>0</v>
      </c>
      <c r="NE125" s="92">
        <v>0</v>
      </c>
      <c r="NF125" s="92">
        <v>0</v>
      </c>
      <c r="NG125" s="92">
        <v>0</v>
      </c>
      <c r="NH125" s="92">
        <v>0</v>
      </c>
      <c r="NI125" s="92">
        <v>0</v>
      </c>
      <c r="NJ125" s="92">
        <v>0</v>
      </c>
      <c r="NK125" s="92">
        <v>0</v>
      </c>
      <c r="NL125" s="92">
        <v>0</v>
      </c>
      <c r="NM125" s="92">
        <v>2.4683654499999999E-2</v>
      </c>
      <c r="NN125" s="92">
        <v>6.0948994999999995E-4</v>
      </c>
      <c r="NO125" s="92">
        <v>2.5573004899999999E-4</v>
      </c>
      <c r="NP125" s="92">
        <v>1.0215759200000001E-2</v>
      </c>
      <c r="NQ125" s="92">
        <v>1.2449312300000001E-3</v>
      </c>
      <c r="NR125" s="92">
        <v>0.26155463600000001</v>
      </c>
      <c r="NS125" s="92">
        <v>0</v>
      </c>
      <c r="NT125" s="92">
        <v>0.366510734</v>
      </c>
      <c r="NU125" s="92">
        <v>0.233675301</v>
      </c>
      <c r="NV125" s="92">
        <v>6.9177769900000005E-2</v>
      </c>
      <c r="NW125" s="92">
        <v>7.6864188700000004E-3</v>
      </c>
      <c r="NX125" s="92">
        <v>0</v>
      </c>
      <c r="NY125" s="92">
        <v>1.44366038E-2</v>
      </c>
      <c r="NZ125" s="92">
        <v>0</v>
      </c>
      <c r="OA125" s="92">
        <v>9.9489717199999998E-3</v>
      </c>
      <c r="OB125" s="92">
        <v>0</v>
      </c>
      <c r="OC125" s="92">
        <v>0</v>
      </c>
      <c r="OD125" s="92">
        <v>0</v>
      </c>
      <c r="OE125" s="92">
        <v>0</v>
      </c>
      <c r="OF125" s="92">
        <v>0</v>
      </c>
      <c r="OG125" s="92">
        <v>0</v>
      </c>
      <c r="OH125" s="92">
        <v>0</v>
      </c>
      <c r="OI125" s="92">
        <v>0</v>
      </c>
      <c r="OJ125" s="92">
        <v>0</v>
      </c>
      <c r="OK125" s="92">
        <v>0</v>
      </c>
      <c r="OL125" s="92">
        <v>0</v>
      </c>
      <c r="OM125" s="92">
        <v>0</v>
      </c>
      <c r="ON125" s="92">
        <v>0</v>
      </c>
      <c r="OO125" s="92">
        <v>0</v>
      </c>
      <c r="OP125" s="92">
        <v>0</v>
      </c>
      <c r="OQ125" s="92">
        <v>0</v>
      </c>
      <c r="OR125" s="92">
        <v>0</v>
      </c>
      <c r="OS125" s="92">
        <v>0</v>
      </c>
      <c r="OT125" s="92">
        <v>0</v>
      </c>
      <c r="OU125" s="92">
        <v>0</v>
      </c>
      <c r="OV125" s="92">
        <v>0</v>
      </c>
      <c r="OW125" s="92">
        <v>0</v>
      </c>
      <c r="OX125" s="92">
        <v>0</v>
      </c>
      <c r="OY125" s="92">
        <v>0</v>
      </c>
      <c r="OZ125" s="92">
        <v>0</v>
      </c>
      <c r="PA125" s="92">
        <v>0</v>
      </c>
      <c r="PB125" s="92">
        <v>0</v>
      </c>
      <c r="PC125" s="92">
        <v>0</v>
      </c>
      <c r="PD125" s="92">
        <v>0</v>
      </c>
      <c r="PE125" s="92">
        <v>0</v>
      </c>
      <c r="PF125" s="92">
        <v>0</v>
      </c>
      <c r="PG125" s="92">
        <v>0</v>
      </c>
      <c r="PH125" s="92">
        <v>0</v>
      </c>
      <c r="PI125" s="92">
        <v>0</v>
      </c>
      <c r="PJ125" s="92">
        <v>0</v>
      </c>
      <c r="PK125" s="92">
        <v>0</v>
      </c>
      <c r="PL125" s="92">
        <v>0</v>
      </c>
      <c r="PM125" s="92">
        <v>0</v>
      </c>
      <c r="PN125" s="92">
        <v>0</v>
      </c>
      <c r="PO125" s="92">
        <v>0</v>
      </c>
      <c r="PP125" s="92">
        <v>0</v>
      </c>
      <c r="PQ125" s="92">
        <v>0</v>
      </c>
      <c r="PR125" s="92">
        <v>0</v>
      </c>
      <c r="PS125" s="92">
        <v>0</v>
      </c>
      <c r="PT125" s="92">
        <v>0</v>
      </c>
      <c r="PU125" s="92">
        <v>0</v>
      </c>
      <c r="PV125" s="92">
        <v>0</v>
      </c>
      <c r="PW125" s="92">
        <v>6.2732083100000002</v>
      </c>
      <c r="PX125" s="92">
        <v>0.15489835299999999</v>
      </c>
      <c r="PY125" s="92">
        <v>6.49923159E-2</v>
      </c>
      <c r="PZ125" s="92">
        <v>2.1154998800000002</v>
      </c>
      <c r="QA125" s="92">
        <v>0.257802853</v>
      </c>
      <c r="QB125" s="92">
        <v>62.375958500000003</v>
      </c>
      <c r="QC125" s="92">
        <v>0</v>
      </c>
      <c r="QD125" s="92">
        <v>13.120755600000001</v>
      </c>
      <c r="QE125" s="92">
        <v>20.539238300000001</v>
      </c>
      <c r="QF125" s="92">
        <v>2.60401602</v>
      </c>
      <c r="QG125" s="92">
        <v>0.289335114</v>
      </c>
      <c r="QH125" s="92">
        <v>0</v>
      </c>
      <c r="QI125" s="92">
        <v>0.53901114000000006</v>
      </c>
      <c r="QJ125" s="92">
        <v>0</v>
      </c>
      <c r="QK125" s="92">
        <v>2.34117234</v>
      </c>
      <c r="QL125" s="92">
        <v>0</v>
      </c>
      <c r="QM125" s="92">
        <v>0</v>
      </c>
      <c r="QN125" s="92">
        <v>0</v>
      </c>
      <c r="QO125" s="92">
        <v>0</v>
      </c>
      <c r="QP125" s="92">
        <v>0</v>
      </c>
      <c r="QQ125" s="92">
        <v>0</v>
      </c>
      <c r="QR125" s="92">
        <v>0</v>
      </c>
      <c r="QS125" s="92">
        <v>0</v>
      </c>
      <c r="QT125" s="92">
        <v>0</v>
      </c>
      <c r="QU125" s="92">
        <v>0</v>
      </c>
      <c r="QV125" s="92">
        <v>0</v>
      </c>
      <c r="QW125" s="92">
        <v>0</v>
      </c>
      <c r="QX125" s="92">
        <v>0</v>
      </c>
      <c r="QY125" s="92">
        <v>0</v>
      </c>
      <c r="QZ125" s="92">
        <v>0</v>
      </c>
      <c r="RA125" s="92">
        <v>0</v>
      </c>
      <c r="RB125" s="92">
        <v>0</v>
      </c>
      <c r="RC125" s="92">
        <v>0</v>
      </c>
      <c r="RD125" s="92">
        <v>0</v>
      </c>
      <c r="RE125" s="92">
        <v>0</v>
      </c>
      <c r="RF125" s="92">
        <v>0</v>
      </c>
      <c r="RG125" s="92">
        <v>0</v>
      </c>
      <c r="RH125" s="92">
        <v>0</v>
      </c>
      <c r="RI125" s="92">
        <v>0</v>
      </c>
      <c r="RJ125" s="92">
        <v>0</v>
      </c>
      <c r="RK125" s="92">
        <v>0</v>
      </c>
      <c r="RL125" s="92">
        <v>0</v>
      </c>
      <c r="RM125" s="92">
        <v>0</v>
      </c>
      <c r="RN125" s="92">
        <v>0</v>
      </c>
      <c r="RO125" s="92">
        <v>0</v>
      </c>
      <c r="RP125" s="92">
        <v>0</v>
      </c>
      <c r="RQ125" s="92">
        <v>0</v>
      </c>
      <c r="RR125" s="92">
        <v>0</v>
      </c>
      <c r="RS125" s="92">
        <v>0</v>
      </c>
      <c r="RT125" s="92">
        <v>0</v>
      </c>
      <c r="RU125" s="92">
        <v>0</v>
      </c>
      <c r="RV125" s="92">
        <v>0</v>
      </c>
      <c r="RW125" s="92">
        <v>0</v>
      </c>
      <c r="RX125" s="92">
        <v>0</v>
      </c>
      <c r="RY125" s="92">
        <v>0</v>
      </c>
      <c r="RZ125" s="92">
        <v>0</v>
      </c>
      <c r="SA125" s="92">
        <v>0</v>
      </c>
      <c r="SB125" s="92">
        <v>0</v>
      </c>
      <c r="SC125" s="92">
        <v>0</v>
      </c>
      <c r="SD125" s="92">
        <v>0</v>
      </c>
      <c r="SE125" s="92">
        <v>0</v>
      </c>
      <c r="SF125" s="92">
        <v>0</v>
      </c>
      <c r="SG125" s="92">
        <v>5.6680893900000001E-2</v>
      </c>
      <c r="SH125" s="92">
        <v>1.39956728E-3</v>
      </c>
      <c r="SI125" s="92">
        <v>5.8723102800000001E-4</v>
      </c>
      <c r="SJ125" s="92">
        <v>1.9114369900000001E-2</v>
      </c>
      <c r="SK125" s="92">
        <v>2.3293497400000002E-3</v>
      </c>
      <c r="SL125" s="92">
        <v>0.56359121400000001</v>
      </c>
      <c r="SM125" s="92">
        <v>0</v>
      </c>
      <c r="SN125" s="92">
        <v>0.118551165</v>
      </c>
      <c r="SO125" s="92">
        <v>0.18558006199999999</v>
      </c>
      <c r="SP125" s="92">
        <v>2.3528304600000001E-2</v>
      </c>
      <c r="SQ125" s="92">
        <v>2.6142560699999999E-3</v>
      </c>
      <c r="SR125" s="92">
        <v>0</v>
      </c>
      <c r="SS125" s="92">
        <v>4.87017675E-3</v>
      </c>
      <c r="ST125" s="92">
        <v>0</v>
      </c>
      <c r="SU125" s="92">
        <v>2.1153409000000001E-2</v>
      </c>
      <c r="SV125" s="92">
        <v>0</v>
      </c>
      <c r="SW125" s="92">
        <v>0</v>
      </c>
      <c r="SX125" s="92">
        <v>0</v>
      </c>
      <c r="SY125" s="92">
        <v>1.5674137500000001</v>
      </c>
      <c r="SZ125" s="92">
        <v>110.675889</v>
      </c>
      <c r="TA125" s="92">
        <v>1.3365317299999999</v>
      </c>
      <c r="TB125" s="92">
        <v>31.839881999999999</v>
      </c>
      <c r="TC125" s="92">
        <v>1</v>
      </c>
      <c r="TD125" s="92">
        <v>0</v>
      </c>
      <c r="TE125" s="92">
        <v>0</v>
      </c>
      <c r="TF125" s="92">
        <v>1</v>
      </c>
      <c r="TG125" s="92">
        <v>-81649.285300000003</v>
      </c>
      <c r="TH125" s="92">
        <v>-1156.3332700000001</v>
      </c>
      <c r="TI125" s="92">
        <v>-0.12797821300000001</v>
      </c>
      <c r="TJ125" s="92">
        <v>-104.918322</v>
      </c>
      <c r="TK125" s="92">
        <v>-1.4858739599999999</v>
      </c>
      <c r="TL125" s="92">
        <v>1.9545785600000001E-2</v>
      </c>
      <c r="TM125" s="92">
        <v>1.38013794</v>
      </c>
      <c r="TN125" s="92">
        <v>70.610512700000001</v>
      </c>
      <c r="TO125" s="92">
        <v>0</v>
      </c>
      <c r="TP125" s="92">
        <v>0.17109407600000001</v>
      </c>
      <c r="TQ125" s="92">
        <v>-1667759479.8900001</v>
      </c>
      <c r="TR125" s="92">
        <v>0.61652796111111197</v>
      </c>
      <c r="TS125" s="92">
        <v>0</v>
      </c>
      <c r="TT125" s="92">
        <v>0</v>
      </c>
      <c r="TU125" s="92">
        <v>0</v>
      </c>
      <c r="TV125" s="92">
        <v>0</v>
      </c>
      <c r="TW125" s="92">
        <v>0</v>
      </c>
      <c r="TX125" s="92">
        <v>0</v>
      </c>
      <c r="TY125" s="92">
        <v>0</v>
      </c>
      <c r="TZ125" s="92">
        <v>0</v>
      </c>
      <c r="UA125" s="92">
        <v>0</v>
      </c>
      <c r="UB125" s="92">
        <v>0</v>
      </c>
      <c r="UC125" s="92">
        <v>0</v>
      </c>
      <c r="UD125" s="92">
        <v>0</v>
      </c>
      <c r="UE125" s="92">
        <v>0</v>
      </c>
      <c r="UF125" s="92">
        <v>0</v>
      </c>
      <c r="UG125" s="92">
        <v>0</v>
      </c>
      <c r="UH125" s="92">
        <v>0</v>
      </c>
      <c r="UI125" s="92">
        <v>0</v>
      </c>
      <c r="UJ125" s="92">
        <v>0</v>
      </c>
      <c r="UK125" s="92">
        <v>0</v>
      </c>
      <c r="UL125" s="92">
        <v>0</v>
      </c>
      <c r="UM125" s="92">
        <v>0</v>
      </c>
      <c r="UN125" s="92">
        <v>0</v>
      </c>
      <c r="UO125" s="92">
        <v>0</v>
      </c>
      <c r="UP125" s="92">
        <v>0</v>
      </c>
      <c r="UQ125" s="92">
        <v>0</v>
      </c>
      <c r="UR125" s="92">
        <v>0</v>
      </c>
      <c r="US125" s="92">
        <v>0</v>
      </c>
      <c r="UT125" s="92">
        <v>0</v>
      </c>
      <c r="UU125" s="92">
        <v>0</v>
      </c>
      <c r="UV125" s="92">
        <v>0</v>
      </c>
      <c r="UW125" s="92">
        <v>0</v>
      </c>
      <c r="UX125" s="92">
        <v>0</v>
      </c>
      <c r="UY125" s="92">
        <v>0</v>
      </c>
      <c r="UZ125" s="92">
        <v>0</v>
      </c>
      <c r="VA125" s="92">
        <v>0</v>
      </c>
      <c r="VB125" s="92">
        <v>0</v>
      </c>
      <c r="VC125" s="92">
        <v>0</v>
      </c>
      <c r="VD125" s="92">
        <v>0</v>
      </c>
      <c r="VE125" s="92">
        <v>0</v>
      </c>
      <c r="VF125" s="92">
        <v>0</v>
      </c>
      <c r="VG125" s="92">
        <v>0</v>
      </c>
      <c r="VH125" s="92">
        <v>0</v>
      </c>
      <c r="VI125" s="92">
        <v>0</v>
      </c>
      <c r="VJ125" s="92">
        <v>0</v>
      </c>
      <c r="VK125" s="92">
        <v>0</v>
      </c>
      <c r="VL125" s="92">
        <v>0</v>
      </c>
      <c r="VM125" s="92">
        <v>0</v>
      </c>
      <c r="VN125" s="92">
        <v>0</v>
      </c>
      <c r="VO125" s="92">
        <v>0</v>
      </c>
      <c r="VP125" s="92">
        <v>0</v>
      </c>
      <c r="VQ125" s="92">
        <v>0</v>
      </c>
      <c r="VR125" s="92">
        <v>0</v>
      </c>
      <c r="VS125" s="92">
        <v>0</v>
      </c>
      <c r="VT125" s="92">
        <v>0</v>
      </c>
      <c r="VU125" s="92">
        <v>0</v>
      </c>
      <c r="VV125" s="92">
        <v>0</v>
      </c>
      <c r="VW125" s="92">
        <v>0</v>
      </c>
      <c r="VX125" s="92">
        <v>0</v>
      </c>
      <c r="VY125" s="92">
        <v>0</v>
      </c>
      <c r="VZ125" s="92">
        <v>0</v>
      </c>
      <c r="WA125" s="92">
        <v>0</v>
      </c>
      <c r="WB125" s="92">
        <v>0</v>
      </c>
      <c r="WC125" s="92">
        <v>1.2237104694444499E-3</v>
      </c>
    </row>
    <row r="126" spans="2:601" ht="13.5" customHeight="1">
      <c r="B126" s="851" t="s">
        <v>2813</v>
      </c>
      <c r="C126" s="92">
        <v>0</v>
      </c>
      <c r="D126" s="92">
        <v>329402.15299999999</v>
      </c>
      <c r="E126" s="92">
        <v>-1086.5739000000001</v>
      </c>
      <c r="F126" s="92">
        <v>14505.676100000001</v>
      </c>
      <c r="G126" s="92">
        <v>2.6205490000000001E-2</v>
      </c>
      <c r="H126" s="92">
        <v>162.402466</v>
      </c>
      <c r="I126" s="92">
        <v>6.4526955199999998</v>
      </c>
      <c r="J126" s="92">
        <v>2.7074246899999999</v>
      </c>
      <c r="K126" s="92">
        <v>108.15463200000001</v>
      </c>
      <c r="L126" s="92">
        <v>13.180134499999999</v>
      </c>
      <c r="M126" s="92">
        <v>0.953211963</v>
      </c>
      <c r="N126" s="92">
        <v>0</v>
      </c>
      <c r="O126" s="92">
        <v>6.8872713000000001</v>
      </c>
      <c r="P126" s="92">
        <v>0.17380998</v>
      </c>
      <c r="Q126" s="92">
        <v>7.2927264500000005E-2</v>
      </c>
      <c r="R126" s="92">
        <v>2.91325637</v>
      </c>
      <c r="S126" s="92">
        <v>0.35502049000000002</v>
      </c>
      <c r="T126" s="92">
        <v>66.782122299999997</v>
      </c>
      <c r="U126" s="92">
        <v>4.2521113499999998</v>
      </c>
      <c r="V126" s="92">
        <v>2.8766368500000001</v>
      </c>
      <c r="W126" s="92">
        <v>1.24641716</v>
      </c>
      <c r="X126" s="92">
        <v>0</v>
      </c>
      <c r="Y126" s="92">
        <v>0.456269119</v>
      </c>
      <c r="Z126" s="92">
        <v>4.0968962100000001E-7</v>
      </c>
      <c r="AA126" s="92">
        <v>3.2335311399999998E-5</v>
      </c>
      <c r="AB126" s="92">
        <v>1.6931587500000001E-5</v>
      </c>
      <c r="AC126" s="92">
        <v>2.2578469099999998E-3</v>
      </c>
      <c r="AD126" s="92">
        <v>0</v>
      </c>
      <c r="AE126" s="92">
        <v>16.056619000000001</v>
      </c>
      <c r="AF126" s="92">
        <v>20.631156699999998</v>
      </c>
      <c r="AG126" s="92">
        <v>0</v>
      </c>
      <c r="AH126" s="92">
        <v>0</v>
      </c>
      <c r="AI126" s="92">
        <v>0</v>
      </c>
      <c r="AJ126" s="92">
        <v>0</v>
      </c>
      <c r="AK126" s="92">
        <v>0</v>
      </c>
      <c r="AL126" s="92">
        <v>0</v>
      </c>
      <c r="AM126" s="92">
        <v>0</v>
      </c>
      <c r="AN126" s="92">
        <v>4.6603176900000001E-2</v>
      </c>
      <c r="AO126" s="92">
        <v>1.22586448E-5</v>
      </c>
      <c r="AP126" s="92">
        <v>2.1197179900000001E-5</v>
      </c>
      <c r="AQ126" s="92">
        <v>0</v>
      </c>
      <c r="AR126" s="92">
        <v>0</v>
      </c>
      <c r="AS126" s="92">
        <v>0</v>
      </c>
      <c r="AT126" s="92">
        <v>3.90801605E-4</v>
      </c>
      <c r="AU126" s="92">
        <v>0</v>
      </c>
      <c r="AV126" s="92">
        <v>0</v>
      </c>
      <c r="AW126" s="92">
        <v>2.8090143600000001E-6</v>
      </c>
      <c r="AX126" s="92">
        <v>0</v>
      </c>
      <c r="AY126" s="92">
        <v>0</v>
      </c>
      <c r="AZ126" s="92">
        <v>0</v>
      </c>
      <c r="BA126" s="92">
        <v>0</v>
      </c>
      <c r="BB126" s="92">
        <v>0</v>
      </c>
      <c r="BC126" s="92">
        <v>0</v>
      </c>
      <c r="BD126" s="92">
        <v>0</v>
      </c>
      <c r="BE126" s="92">
        <v>0</v>
      </c>
      <c r="BF126" s="92">
        <v>0</v>
      </c>
      <c r="BG126" s="92">
        <v>0</v>
      </c>
      <c r="BH126" s="92">
        <v>0</v>
      </c>
      <c r="BI126" s="92">
        <v>0</v>
      </c>
      <c r="BJ126" s="92">
        <v>0</v>
      </c>
      <c r="BK126" s="92">
        <v>0</v>
      </c>
      <c r="BL126" s="92">
        <v>0</v>
      </c>
      <c r="BM126" s="92">
        <v>0</v>
      </c>
      <c r="BN126" s="92">
        <v>0</v>
      </c>
      <c r="BO126" s="92">
        <v>0</v>
      </c>
      <c r="BP126" s="92">
        <v>0.97208006999999996</v>
      </c>
      <c r="BQ126" s="92">
        <v>1.7561287400000001E-6</v>
      </c>
      <c r="BR126" s="92">
        <v>1.08832019E-2</v>
      </c>
      <c r="BS126" s="92">
        <v>4.32419467E-4</v>
      </c>
      <c r="BT126" s="92">
        <v>1.8143474100000001E-4</v>
      </c>
      <c r="BU126" s="92">
        <v>7.2478498999999997E-3</v>
      </c>
      <c r="BV126" s="92">
        <v>8.8325052899999998E-4</v>
      </c>
      <c r="BW126" s="92">
        <v>6.3878329300000002E-5</v>
      </c>
      <c r="BX126" s="92">
        <v>0</v>
      </c>
      <c r="BY126" s="92">
        <v>4.61542029E-4</v>
      </c>
      <c r="BZ126" s="92">
        <v>1.1647662399999999E-5</v>
      </c>
      <c r="CA126" s="92">
        <v>4.8871310900000001E-6</v>
      </c>
      <c r="CB126" s="92">
        <v>1.9522829900000001E-4</v>
      </c>
      <c r="CC126" s="92">
        <v>2.37912622E-5</v>
      </c>
      <c r="CD126" s="92">
        <v>4.4753219299999997E-3</v>
      </c>
      <c r="CE126" s="92">
        <v>2.8495002099999998E-4</v>
      </c>
      <c r="CF126" s="92">
        <v>1.9277428599999999E-4</v>
      </c>
      <c r="CG126" s="92">
        <v>8.3527115399999996E-5</v>
      </c>
      <c r="CH126" s="92">
        <v>0</v>
      </c>
      <c r="CI126" s="92">
        <v>3.05763147E-5</v>
      </c>
      <c r="CJ126" s="92">
        <v>2.7454846899999999E-11</v>
      </c>
      <c r="CK126" s="92">
        <v>2.16691119E-9</v>
      </c>
      <c r="CL126" s="92">
        <v>1.1346495500000001E-9</v>
      </c>
      <c r="CM126" s="92">
        <v>1.5130683799999999E-7</v>
      </c>
      <c r="CN126" s="92">
        <v>0</v>
      </c>
      <c r="CO126" s="92">
        <v>1.0760146100000001E-3</v>
      </c>
      <c r="CP126" s="92">
        <v>1.38257164E-3</v>
      </c>
      <c r="CQ126" s="92">
        <v>0</v>
      </c>
      <c r="CR126" s="92">
        <v>0</v>
      </c>
      <c r="CS126" s="92">
        <v>0</v>
      </c>
      <c r="CT126" s="92">
        <v>0</v>
      </c>
      <c r="CU126" s="92">
        <v>0</v>
      </c>
      <c r="CV126" s="92">
        <v>0</v>
      </c>
      <c r="CW126" s="92">
        <v>0</v>
      </c>
      <c r="CX126" s="92">
        <v>3.1230546800000001E-6</v>
      </c>
      <c r="CY126" s="92">
        <v>8.2149802899999997E-10</v>
      </c>
      <c r="CZ126" s="92">
        <v>1.42050298E-9</v>
      </c>
      <c r="DA126" s="92">
        <v>0</v>
      </c>
      <c r="DB126" s="92">
        <v>0</v>
      </c>
      <c r="DC126" s="92">
        <v>0</v>
      </c>
      <c r="DD126" s="92">
        <v>2.6189089700000001E-8</v>
      </c>
      <c r="DE126" s="92">
        <v>0</v>
      </c>
      <c r="DF126" s="92">
        <v>0</v>
      </c>
      <c r="DG126" s="92">
        <v>1.8824264799999999E-10</v>
      </c>
      <c r="DH126" s="92">
        <v>0</v>
      </c>
      <c r="DI126" s="92">
        <v>0</v>
      </c>
      <c r="DJ126" s="92">
        <v>0</v>
      </c>
      <c r="DK126" s="92">
        <v>0</v>
      </c>
      <c r="DL126" s="92">
        <v>0</v>
      </c>
      <c r="DM126" s="92">
        <v>0</v>
      </c>
      <c r="DN126" s="92">
        <v>0</v>
      </c>
      <c r="DO126" s="92">
        <v>0</v>
      </c>
      <c r="DP126" s="92">
        <v>0</v>
      </c>
      <c r="DQ126" s="92">
        <v>0</v>
      </c>
      <c r="DR126" s="92">
        <v>0</v>
      </c>
      <c r="DS126" s="92">
        <v>0</v>
      </c>
      <c r="DT126" s="92">
        <v>0</v>
      </c>
      <c r="DU126" s="92">
        <v>0</v>
      </c>
      <c r="DV126" s="92">
        <v>0</v>
      </c>
      <c r="DW126" s="92">
        <v>0</v>
      </c>
      <c r="DX126" s="92">
        <v>0</v>
      </c>
      <c r="DY126" s="92">
        <v>0</v>
      </c>
      <c r="DZ126" s="92">
        <v>261323.81599999999</v>
      </c>
      <c r="EA126" s="92">
        <v>1.2072617699999999</v>
      </c>
      <c r="EB126" s="92">
        <v>29258.051500000001</v>
      </c>
      <c r="EC126" s="92">
        <v>1162.5026499999999</v>
      </c>
      <c r="ED126" s="92">
        <v>487.763351</v>
      </c>
      <c r="EE126" s="92">
        <v>16237.4064</v>
      </c>
      <c r="EF126" s="92">
        <v>1978.7520400000001</v>
      </c>
      <c r="EG126" s="92">
        <v>326.28453100000002</v>
      </c>
      <c r="EH126" s="92">
        <v>0</v>
      </c>
      <c r="EI126" s="92">
        <v>1116.7186999999999</v>
      </c>
      <c r="EJ126" s="92">
        <v>28.181967400000001</v>
      </c>
      <c r="EK126" s="92">
        <v>11.824601700000001</v>
      </c>
      <c r="EL126" s="92">
        <v>384.88812799999999</v>
      </c>
      <c r="EM126" s="92">
        <v>46.903929599999998</v>
      </c>
      <c r="EN126" s="92">
        <v>12031.3122</v>
      </c>
      <c r="EO126" s="92">
        <v>646.95755199999996</v>
      </c>
      <c r="EP126" s="92">
        <v>362.772673</v>
      </c>
      <c r="EQ126" s="92">
        <v>119.762691</v>
      </c>
      <c r="ER126" s="92">
        <v>0</v>
      </c>
      <c r="ES126" s="92">
        <v>41.100192900000003</v>
      </c>
      <c r="ET126" s="92">
        <v>6.2333161400000001E-5</v>
      </c>
      <c r="EU126" s="92">
        <v>2.9779114500000001E-3</v>
      </c>
      <c r="EV126" s="92">
        <v>1.9994383000000002E-3</v>
      </c>
      <c r="EW126" s="92">
        <v>3.8452397200000002E-2</v>
      </c>
      <c r="EX126" s="92">
        <v>0</v>
      </c>
      <c r="EY126" s="92">
        <v>2121.7312700000002</v>
      </c>
      <c r="EZ126" s="92">
        <v>1590.31393</v>
      </c>
      <c r="FA126" s="92">
        <v>0</v>
      </c>
      <c r="FB126" s="92">
        <v>0</v>
      </c>
      <c r="FC126" s="92">
        <v>0</v>
      </c>
      <c r="FD126" s="92">
        <v>0</v>
      </c>
      <c r="FE126" s="92">
        <v>0</v>
      </c>
      <c r="FF126" s="92">
        <v>0</v>
      </c>
      <c r="FG126" s="92">
        <v>0</v>
      </c>
      <c r="FH126" s="92">
        <v>13.163848399999999</v>
      </c>
      <c r="FI126" s="92">
        <v>3.9226192299999998E-4</v>
      </c>
      <c r="FJ126" s="92">
        <v>5.9380677500000005E-4</v>
      </c>
      <c r="FK126" s="92">
        <v>0</v>
      </c>
      <c r="FL126" s="92">
        <v>0</v>
      </c>
      <c r="FM126" s="92">
        <v>0</v>
      </c>
      <c r="FN126" s="92">
        <v>1.7199100500000002E-2</v>
      </c>
      <c r="FO126" s="92">
        <v>0</v>
      </c>
      <c r="FP126" s="92">
        <v>0</v>
      </c>
      <c r="FQ126" s="92">
        <v>1.79958943E-4</v>
      </c>
      <c r="FR126" s="92">
        <v>0</v>
      </c>
      <c r="FS126" s="92">
        <v>0</v>
      </c>
      <c r="FT126" s="92">
        <v>0</v>
      </c>
      <c r="FU126" s="92">
        <v>0</v>
      </c>
      <c r="FV126" s="92">
        <v>0</v>
      </c>
      <c r="FW126" s="92">
        <v>0</v>
      </c>
      <c r="FX126" s="92">
        <v>0</v>
      </c>
      <c r="FY126" s="92">
        <v>0</v>
      </c>
      <c r="FZ126" s="92">
        <v>0</v>
      </c>
      <c r="GA126" s="92">
        <v>0</v>
      </c>
      <c r="GB126" s="92">
        <v>0</v>
      </c>
      <c r="GC126" s="92">
        <v>0</v>
      </c>
      <c r="GD126" s="92">
        <v>0</v>
      </c>
      <c r="GE126" s="92">
        <v>0</v>
      </c>
      <c r="GF126" s="92">
        <v>0</v>
      </c>
      <c r="GG126" s="92">
        <v>0</v>
      </c>
      <c r="GH126" s="92">
        <v>0</v>
      </c>
      <c r="GI126" s="92">
        <v>0</v>
      </c>
      <c r="GJ126" s="92">
        <v>0.79359422899999998</v>
      </c>
      <c r="GK126" s="92">
        <v>3.6662405599999999E-6</v>
      </c>
      <c r="GL126" s="92">
        <v>8.8851529900000004E-2</v>
      </c>
      <c r="GM126" s="92">
        <v>3.5303150399999999E-3</v>
      </c>
      <c r="GN126" s="92">
        <v>1.48125106E-3</v>
      </c>
      <c r="GO126" s="92">
        <v>4.9310132600000001E-2</v>
      </c>
      <c r="GP126" s="92">
        <v>6.0091201200000001E-3</v>
      </c>
      <c r="GQ126" s="92">
        <v>9.9086843599999999E-4</v>
      </c>
      <c r="GR126" s="92">
        <v>0</v>
      </c>
      <c r="GS126" s="92">
        <v>3.3912772600000001E-3</v>
      </c>
      <c r="GT126" s="92">
        <v>8.5583652500000005E-5</v>
      </c>
      <c r="GU126" s="92">
        <v>3.5909224799999997E-5</v>
      </c>
      <c r="GV126" s="92">
        <v>1.1688371999999999E-3</v>
      </c>
      <c r="GW126" s="92">
        <v>1.42438942E-4</v>
      </c>
      <c r="GX126" s="92">
        <v>3.6536968199999999E-2</v>
      </c>
      <c r="GY126" s="92">
        <v>1.96469571E-3</v>
      </c>
      <c r="GZ126" s="92">
        <v>1.1016764700000001E-3</v>
      </c>
      <c r="HA126" s="92">
        <v>3.6369811799999999E-4</v>
      </c>
      <c r="HB126" s="92">
        <v>0</v>
      </c>
      <c r="HC126" s="92">
        <v>1.2481402E-4</v>
      </c>
      <c r="HD126" s="92">
        <v>1.8929479100000001E-10</v>
      </c>
      <c r="HE126" s="92">
        <v>9.0433906100000006E-9</v>
      </c>
      <c r="HF126" s="92">
        <v>6.0719406300000001E-9</v>
      </c>
      <c r="HG126" s="92">
        <v>1.16773132E-7</v>
      </c>
      <c r="HH126" s="92">
        <v>0</v>
      </c>
      <c r="HI126" s="92">
        <v>6.44332276E-3</v>
      </c>
      <c r="HJ126" s="92">
        <v>4.8295022500000001E-3</v>
      </c>
      <c r="HK126" s="92">
        <v>0</v>
      </c>
      <c r="HL126" s="92">
        <v>0</v>
      </c>
      <c r="HM126" s="92">
        <v>0</v>
      </c>
      <c r="HN126" s="92">
        <v>0</v>
      </c>
      <c r="HO126" s="92">
        <v>0</v>
      </c>
      <c r="HP126" s="92">
        <v>0</v>
      </c>
      <c r="HQ126" s="92">
        <v>0</v>
      </c>
      <c r="HR126" s="92">
        <v>3.9976280299999999E-5</v>
      </c>
      <c r="HS126" s="92">
        <v>1.1912301099999999E-9</v>
      </c>
      <c r="HT126" s="92">
        <v>1.8032861900000001E-9</v>
      </c>
      <c r="HU126" s="92">
        <v>0</v>
      </c>
      <c r="HV126" s="92">
        <v>0</v>
      </c>
      <c r="HW126" s="92">
        <v>0</v>
      </c>
      <c r="HX126" s="92">
        <v>5.2230627499999998E-8</v>
      </c>
      <c r="HY126" s="92">
        <v>0</v>
      </c>
      <c r="HZ126" s="92">
        <v>0</v>
      </c>
      <c r="IA126" s="92">
        <v>5.4650349499999998E-10</v>
      </c>
      <c r="IB126" s="92">
        <v>0</v>
      </c>
      <c r="IC126" s="92">
        <v>0</v>
      </c>
      <c r="ID126" s="92">
        <v>0</v>
      </c>
      <c r="IE126" s="92">
        <v>0</v>
      </c>
      <c r="IF126" s="92">
        <v>0</v>
      </c>
      <c r="IG126" s="92">
        <v>0</v>
      </c>
      <c r="IH126" s="92">
        <v>0</v>
      </c>
      <c r="II126" s="92">
        <v>0</v>
      </c>
      <c r="IJ126" s="92">
        <v>0</v>
      </c>
      <c r="IK126" s="92">
        <v>0</v>
      </c>
      <c r="IL126" s="92">
        <v>0</v>
      </c>
      <c r="IM126" s="92">
        <v>0</v>
      </c>
      <c r="IN126" s="92">
        <v>0</v>
      </c>
      <c r="IO126" s="92">
        <v>0</v>
      </c>
      <c r="IP126" s="92">
        <v>0</v>
      </c>
      <c r="IQ126" s="92">
        <v>0</v>
      </c>
      <c r="IR126" s="92">
        <v>0</v>
      </c>
      <c r="IS126" s="92">
        <v>0</v>
      </c>
      <c r="IT126" s="92">
        <v>14922.3058</v>
      </c>
      <c r="IU126" s="92">
        <v>329291.47700000001</v>
      </c>
      <c r="IV126" s="92">
        <v>5347.4201599999997</v>
      </c>
      <c r="IW126" s="92">
        <v>87.0186846</v>
      </c>
      <c r="IX126" s="92">
        <v>0.6</v>
      </c>
      <c r="IY126" s="92">
        <v>0</v>
      </c>
      <c r="IZ126" s="92">
        <v>1</v>
      </c>
      <c r="JA126" s="92">
        <v>0</v>
      </c>
      <c r="JB126" s="92">
        <v>-72806.958799999993</v>
      </c>
      <c r="JC126" s="92">
        <v>-3299.3496</v>
      </c>
      <c r="JD126" s="92">
        <v>-1086.4476999999999</v>
      </c>
      <c r="JE126" s="92">
        <v>-41.555542600000003</v>
      </c>
      <c r="JF126" s="92">
        <v>-1.88314778</v>
      </c>
      <c r="JG126" s="92">
        <v>4.6509361300000003E-2</v>
      </c>
      <c r="JH126" s="92">
        <v>1.0263250500000001</v>
      </c>
      <c r="JI126" s="92">
        <v>22.067063999999998</v>
      </c>
      <c r="JJ126" s="92">
        <v>0</v>
      </c>
      <c r="JK126" s="92">
        <v>0</v>
      </c>
      <c r="JL126" s="92">
        <v>0</v>
      </c>
      <c r="JM126" s="92">
        <v>0</v>
      </c>
      <c r="JN126" s="92">
        <v>0</v>
      </c>
      <c r="JO126" s="92">
        <v>0</v>
      </c>
      <c r="JP126" s="92">
        <v>0</v>
      </c>
      <c r="JQ126" s="92">
        <v>0</v>
      </c>
      <c r="JR126" s="92">
        <v>0</v>
      </c>
      <c r="JS126" s="92">
        <v>0</v>
      </c>
      <c r="JT126" s="92">
        <v>0</v>
      </c>
      <c r="JU126" s="92">
        <v>0</v>
      </c>
      <c r="JV126" s="92">
        <v>0</v>
      </c>
      <c r="JW126" s="92">
        <v>0</v>
      </c>
      <c r="JX126" s="92">
        <v>0</v>
      </c>
      <c r="JY126" s="92">
        <v>0</v>
      </c>
      <c r="JZ126" s="92">
        <v>0</v>
      </c>
      <c r="KA126" s="92">
        <v>0</v>
      </c>
      <c r="KB126" s="92">
        <v>0</v>
      </c>
      <c r="KC126" s="92">
        <v>0</v>
      </c>
      <c r="KD126" s="92">
        <v>0</v>
      </c>
      <c r="KE126" s="92">
        <v>0</v>
      </c>
      <c r="KF126" s="92">
        <v>0</v>
      </c>
      <c r="KG126" s="92">
        <v>0</v>
      </c>
      <c r="KH126" s="92">
        <v>0</v>
      </c>
      <c r="KI126" s="92">
        <v>0</v>
      </c>
      <c r="KJ126" s="92">
        <v>0</v>
      </c>
      <c r="KK126" s="92">
        <v>0</v>
      </c>
      <c r="KL126" s="92">
        <v>0</v>
      </c>
      <c r="KM126" s="92">
        <v>0</v>
      </c>
      <c r="KN126" s="92">
        <v>0</v>
      </c>
      <c r="KO126" s="92">
        <v>0</v>
      </c>
      <c r="KP126" s="92">
        <v>0</v>
      </c>
      <c r="KQ126" s="92">
        <v>0</v>
      </c>
      <c r="KR126" s="92">
        <v>0</v>
      </c>
      <c r="KS126" s="92">
        <v>0</v>
      </c>
      <c r="KT126" s="92">
        <v>0</v>
      </c>
      <c r="KU126" s="92">
        <v>0</v>
      </c>
      <c r="KV126" s="92">
        <v>0</v>
      </c>
      <c r="KW126" s="92">
        <v>0</v>
      </c>
      <c r="KX126" s="92">
        <v>0</v>
      </c>
      <c r="KY126" s="92">
        <v>0</v>
      </c>
      <c r="KZ126" s="92">
        <v>0</v>
      </c>
      <c r="LA126" s="92">
        <v>0</v>
      </c>
      <c r="LB126" s="92">
        <v>0</v>
      </c>
      <c r="LC126" s="92">
        <v>3.8689499500000002E-2</v>
      </c>
      <c r="LD126" s="92">
        <v>9.5532293099999995E-4</v>
      </c>
      <c r="LE126" s="92">
        <v>4.00834796E-4</v>
      </c>
      <c r="LF126" s="92">
        <v>1.6012321499999999E-2</v>
      </c>
      <c r="LG126" s="92">
        <v>1.9513223400000001E-3</v>
      </c>
      <c r="LH126" s="92">
        <v>0.40996433300000001</v>
      </c>
      <c r="LI126" s="92">
        <v>0</v>
      </c>
      <c r="LJ126" s="92">
        <v>0.574473966</v>
      </c>
      <c r="LK126" s="92">
        <v>0.36626587999999999</v>
      </c>
      <c r="LL126" s="92">
        <v>0.108430188</v>
      </c>
      <c r="LM126" s="92">
        <v>1.2047798700000001E-2</v>
      </c>
      <c r="LN126" s="92">
        <v>0</v>
      </c>
      <c r="LO126" s="92">
        <v>2.26281313E-2</v>
      </c>
      <c r="LP126" s="92">
        <v>0</v>
      </c>
      <c r="LQ126" s="92">
        <v>1.55941551E-2</v>
      </c>
      <c r="LR126" s="92">
        <v>0</v>
      </c>
      <c r="LS126" s="92">
        <v>0</v>
      </c>
      <c r="LT126" s="92">
        <v>0</v>
      </c>
      <c r="LU126" s="92">
        <v>0</v>
      </c>
      <c r="LV126" s="92">
        <v>0</v>
      </c>
      <c r="LW126" s="92">
        <v>0</v>
      </c>
      <c r="LX126" s="92">
        <v>0</v>
      </c>
      <c r="LY126" s="92">
        <v>0</v>
      </c>
      <c r="LZ126" s="92">
        <v>0</v>
      </c>
      <c r="MA126" s="92">
        <v>0</v>
      </c>
      <c r="MB126" s="92">
        <v>0</v>
      </c>
      <c r="MC126" s="92">
        <v>0</v>
      </c>
      <c r="MD126" s="92">
        <v>0</v>
      </c>
      <c r="ME126" s="92">
        <v>0</v>
      </c>
      <c r="MF126" s="92">
        <v>0</v>
      </c>
      <c r="MG126" s="92">
        <v>0</v>
      </c>
      <c r="MH126" s="92">
        <v>0</v>
      </c>
      <c r="MI126" s="92">
        <v>0</v>
      </c>
      <c r="MJ126" s="92">
        <v>0</v>
      </c>
      <c r="MK126" s="92">
        <v>0</v>
      </c>
      <c r="ML126" s="92">
        <v>0</v>
      </c>
      <c r="MM126" s="92">
        <v>0</v>
      </c>
      <c r="MN126" s="92">
        <v>0</v>
      </c>
      <c r="MO126" s="92">
        <v>0</v>
      </c>
      <c r="MP126" s="92">
        <v>0</v>
      </c>
      <c r="MQ126" s="92">
        <v>0</v>
      </c>
      <c r="MR126" s="92">
        <v>0</v>
      </c>
      <c r="MS126" s="92">
        <v>0</v>
      </c>
      <c r="MT126" s="92">
        <v>0</v>
      </c>
      <c r="MU126" s="92">
        <v>0</v>
      </c>
      <c r="MV126" s="92">
        <v>0</v>
      </c>
      <c r="MW126" s="92">
        <v>0</v>
      </c>
      <c r="MX126" s="92">
        <v>0</v>
      </c>
      <c r="MY126" s="92">
        <v>0</v>
      </c>
      <c r="MZ126" s="92">
        <v>0</v>
      </c>
      <c r="NA126" s="92">
        <v>0</v>
      </c>
      <c r="NB126" s="92">
        <v>0</v>
      </c>
      <c r="NC126" s="92">
        <v>0</v>
      </c>
      <c r="ND126" s="92">
        <v>0</v>
      </c>
      <c r="NE126" s="92">
        <v>0</v>
      </c>
      <c r="NF126" s="92">
        <v>0</v>
      </c>
      <c r="NG126" s="92">
        <v>0</v>
      </c>
      <c r="NH126" s="92">
        <v>0</v>
      </c>
      <c r="NI126" s="92">
        <v>0</v>
      </c>
      <c r="NJ126" s="92">
        <v>0</v>
      </c>
      <c r="NK126" s="92">
        <v>0</v>
      </c>
      <c r="NL126" s="92">
        <v>0</v>
      </c>
      <c r="NM126" s="92">
        <v>2.4683654499999999E-2</v>
      </c>
      <c r="NN126" s="92">
        <v>6.0948994999999995E-4</v>
      </c>
      <c r="NO126" s="92">
        <v>2.5573004899999999E-4</v>
      </c>
      <c r="NP126" s="92">
        <v>1.0215759200000001E-2</v>
      </c>
      <c r="NQ126" s="92">
        <v>1.2449312300000001E-3</v>
      </c>
      <c r="NR126" s="92">
        <v>0.26155463600000001</v>
      </c>
      <c r="NS126" s="92">
        <v>0</v>
      </c>
      <c r="NT126" s="92">
        <v>0.366510734</v>
      </c>
      <c r="NU126" s="92">
        <v>0.233675301</v>
      </c>
      <c r="NV126" s="92">
        <v>6.9177769900000005E-2</v>
      </c>
      <c r="NW126" s="92">
        <v>7.6864188700000004E-3</v>
      </c>
      <c r="NX126" s="92">
        <v>0</v>
      </c>
      <c r="NY126" s="92">
        <v>1.44366038E-2</v>
      </c>
      <c r="NZ126" s="92">
        <v>0</v>
      </c>
      <c r="OA126" s="92">
        <v>9.9489717199999998E-3</v>
      </c>
      <c r="OB126" s="92">
        <v>0</v>
      </c>
      <c r="OC126" s="92">
        <v>0</v>
      </c>
      <c r="OD126" s="92">
        <v>0</v>
      </c>
      <c r="OE126" s="92">
        <v>0</v>
      </c>
      <c r="OF126" s="92">
        <v>0</v>
      </c>
      <c r="OG126" s="92">
        <v>0</v>
      </c>
      <c r="OH126" s="92">
        <v>0</v>
      </c>
      <c r="OI126" s="92">
        <v>0</v>
      </c>
      <c r="OJ126" s="92">
        <v>0</v>
      </c>
      <c r="OK126" s="92">
        <v>0</v>
      </c>
      <c r="OL126" s="92">
        <v>0</v>
      </c>
      <c r="OM126" s="92">
        <v>0</v>
      </c>
      <c r="ON126" s="92">
        <v>0</v>
      </c>
      <c r="OO126" s="92">
        <v>0</v>
      </c>
      <c r="OP126" s="92">
        <v>0</v>
      </c>
      <c r="OQ126" s="92">
        <v>0</v>
      </c>
      <c r="OR126" s="92">
        <v>0</v>
      </c>
      <c r="OS126" s="92">
        <v>0</v>
      </c>
      <c r="OT126" s="92">
        <v>0</v>
      </c>
      <c r="OU126" s="92">
        <v>0</v>
      </c>
      <c r="OV126" s="92">
        <v>0</v>
      </c>
      <c r="OW126" s="92">
        <v>0</v>
      </c>
      <c r="OX126" s="92">
        <v>0</v>
      </c>
      <c r="OY126" s="92">
        <v>0</v>
      </c>
      <c r="OZ126" s="92">
        <v>0</v>
      </c>
      <c r="PA126" s="92">
        <v>0</v>
      </c>
      <c r="PB126" s="92">
        <v>0</v>
      </c>
      <c r="PC126" s="92">
        <v>0</v>
      </c>
      <c r="PD126" s="92">
        <v>0</v>
      </c>
      <c r="PE126" s="92">
        <v>0</v>
      </c>
      <c r="PF126" s="92">
        <v>0</v>
      </c>
      <c r="PG126" s="92">
        <v>0</v>
      </c>
      <c r="PH126" s="92">
        <v>0</v>
      </c>
      <c r="PI126" s="92">
        <v>0</v>
      </c>
      <c r="PJ126" s="92">
        <v>0</v>
      </c>
      <c r="PK126" s="92">
        <v>0</v>
      </c>
      <c r="PL126" s="92">
        <v>0</v>
      </c>
      <c r="PM126" s="92">
        <v>0</v>
      </c>
      <c r="PN126" s="92">
        <v>0</v>
      </c>
      <c r="PO126" s="92">
        <v>0</v>
      </c>
      <c r="PP126" s="92">
        <v>0</v>
      </c>
      <c r="PQ126" s="92">
        <v>0</v>
      </c>
      <c r="PR126" s="92">
        <v>0</v>
      </c>
      <c r="PS126" s="92">
        <v>0</v>
      </c>
      <c r="PT126" s="92">
        <v>0</v>
      </c>
      <c r="PU126" s="92">
        <v>0</v>
      </c>
      <c r="PV126" s="92">
        <v>0</v>
      </c>
      <c r="PW126" s="92">
        <v>6.2732083100000002</v>
      </c>
      <c r="PX126" s="92">
        <v>0.15489835299999999</v>
      </c>
      <c r="PY126" s="92">
        <v>6.49923159E-2</v>
      </c>
      <c r="PZ126" s="92">
        <v>2.1154998800000002</v>
      </c>
      <c r="QA126" s="92">
        <v>0.257802853</v>
      </c>
      <c r="QB126" s="92">
        <v>62.375958500000003</v>
      </c>
      <c r="QC126" s="92">
        <v>0</v>
      </c>
      <c r="QD126" s="92">
        <v>13.120755600000001</v>
      </c>
      <c r="QE126" s="92">
        <v>20.539238300000001</v>
      </c>
      <c r="QF126" s="92">
        <v>2.60401602</v>
      </c>
      <c r="QG126" s="92">
        <v>0.289335114</v>
      </c>
      <c r="QH126" s="92">
        <v>0</v>
      </c>
      <c r="QI126" s="92">
        <v>0.53901114000000006</v>
      </c>
      <c r="QJ126" s="92">
        <v>0</v>
      </c>
      <c r="QK126" s="92">
        <v>2.34117234</v>
      </c>
      <c r="QL126" s="92">
        <v>0</v>
      </c>
      <c r="QM126" s="92">
        <v>0</v>
      </c>
      <c r="QN126" s="92">
        <v>0</v>
      </c>
      <c r="QO126" s="92">
        <v>0</v>
      </c>
      <c r="QP126" s="92">
        <v>0</v>
      </c>
      <c r="QQ126" s="92">
        <v>0</v>
      </c>
      <c r="QR126" s="92">
        <v>0</v>
      </c>
      <c r="QS126" s="92">
        <v>0</v>
      </c>
      <c r="QT126" s="92">
        <v>0</v>
      </c>
      <c r="QU126" s="92">
        <v>0</v>
      </c>
      <c r="QV126" s="92">
        <v>0</v>
      </c>
      <c r="QW126" s="92">
        <v>0</v>
      </c>
      <c r="QX126" s="92">
        <v>0</v>
      </c>
      <c r="QY126" s="92">
        <v>0</v>
      </c>
      <c r="QZ126" s="92">
        <v>0</v>
      </c>
      <c r="RA126" s="92">
        <v>0</v>
      </c>
      <c r="RB126" s="92">
        <v>0</v>
      </c>
      <c r="RC126" s="92">
        <v>0</v>
      </c>
      <c r="RD126" s="92">
        <v>0</v>
      </c>
      <c r="RE126" s="92">
        <v>0</v>
      </c>
      <c r="RF126" s="92">
        <v>0</v>
      </c>
      <c r="RG126" s="92">
        <v>0</v>
      </c>
      <c r="RH126" s="92">
        <v>0</v>
      </c>
      <c r="RI126" s="92">
        <v>0</v>
      </c>
      <c r="RJ126" s="92">
        <v>0</v>
      </c>
      <c r="RK126" s="92">
        <v>0</v>
      </c>
      <c r="RL126" s="92">
        <v>0</v>
      </c>
      <c r="RM126" s="92">
        <v>0</v>
      </c>
      <c r="RN126" s="92">
        <v>0</v>
      </c>
      <c r="RO126" s="92">
        <v>0</v>
      </c>
      <c r="RP126" s="92">
        <v>0</v>
      </c>
      <c r="RQ126" s="92">
        <v>0</v>
      </c>
      <c r="RR126" s="92">
        <v>0</v>
      </c>
      <c r="RS126" s="92">
        <v>0</v>
      </c>
      <c r="RT126" s="92">
        <v>0</v>
      </c>
      <c r="RU126" s="92">
        <v>0</v>
      </c>
      <c r="RV126" s="92">
        <v>0</v>
      </c>
      <c r="RW126" s="92">
        <v>0</v>
      </c>
      <c r="RX126" s="92">
        <v>0</v>
      </c>
      <c r="RY126" s="92">
        <v>0</v>
      </c>
      <c r="RZ126" s="92">
        <v>0</v>
      </c>
      <c r="SA126" s="92">
        <v>0</v>
      </c>
      <c r="SB126" s="92">
        <v>0</v>
      </c>
      <c r="SC126" s="92">
        <v>0</v>
      </c>
      <c r="SD126" s="92">
        <v>0</v>
      </c>
      <c r="SE126" s="92">
        <v>0</v>
      </c>
      <c r="SF126" s="92">
        <v>0</v>
      </c>
      <c r="SG126" s="92">
        <v>5.6680893900000001E-2</v>
      </c>
      <c r="SH126" s="92">
        <v>1.39956728E-3</v>
      </c>
      <c r="SI126" s="92">
        <v>5.8723102800000001E-4</v>
      </c>
      <c r="SJ126" s="92">
        <v>1.9114369900000001E-2</v>
      </c>
      <c r="SK126" s="92">
        <v>2.3293497400000002E-3</v>
      </c>
      <c r="SL126" s="92">
        <v>0.56359121400000001</v>
      </c>
      <c r="SM126" s="92">
        <v>0</v>
      </c>
      <c r="SN126" s="92">
        <v>0.118551165</v>
      </c>
      <c r="SO126" s="92">
        <v>0.18558006199999999</v>
      </c>
      <c r="SP126" s="92">
        <v>2.3528304600000001E-2</v>
      </c>
      <c r="SQ126" s="92">
        <v>2.6142560699999999E-3</v>
      </c>
      <c r="SR126" s="92">
        <v>0</v>
      </c>
      <c r="SS126" s="92">
        <v>4.87017675E-3</v>
      </c>
      <c r="ST126" s="92">
        <v>0</v>
      </c>
      <c r="SU126" s="92">
        <v>2.1153409000000001E-2</v>
      </c>
      <c r="SV126" s="92">
        <v>0</v>
      </c>
      <c r="SW126" s="92">
        <v>0</v>
      </c>
      <c r="SX126" s="92">
        <v>0</v>
      </c>
      <c r="SY126" s="92">
        <v>1.5674137500000001</v>
      </c>
      <c r="SZ126" s="92">
        <v>110.675889</v>
      </c>
      <c r="TA126" s="92">
        <v>1.3365317299999999</v>
      </c>
      <c r="TB126" s="92">
        <v>87.0186846</v>
      </c>
      <c r="TC126" s="92">
        <v>0.6</v>
      </c>
      <c r="TD126" s="92">
        <v>0</v>
      </c>
      <c r="TE126" s="92">
        <v>0</v>
      </c>
      <c r="TF126" s="92">
        <v>1</v>
      </c>
      <c r="TG126" s="92">
        <v>-80509.423500000004</v>
      </c>
      <c r="TH126" s="92">
        <v>-1140.1903299999999</v>
      </c>
      <c r="TI126" s="92">
        <v>-0.126191578</v>
      </c>
      <c r="TJ126" s="92">
        <v>-101.487449</v>
      </c>
      <c r="TK126" s="92">
        <v>-1.43728525</v>
      </c>
      <c r="TL126" s="92">
        <v>1.9545785600000001E-2</v>
      </c>
      <c r="TM126" s="92">
        <v>1.38013794</v>
      </c>
      <c r="TN126" s="92">
        <v>70.610512700000001</v>
      </c>
      <c r="TO126" s="92">
        <v>0</v>
      </c>
      <c r="TP126" s="92">
        <v>0.21522538099999999</v>
      </c>
      <c r="TQ126" s="92">
        <v>-1285142435.1700001</v>
      </c>
      <c r="TR126" s="92">
        <v>0.61343272500000101</v>
      </c>
      <c r="TS126" s="92">
        <v>0</v>
      </c>
      <c r="TT126" s="92">
        <v>0</v>
      </c>
      <c r="TU126" s="92">
        <v>0</v>
      </c>
      <c r="TV126" s="92">
        <v>0</v>
      </c>
      <c r="TW126" s="92">
        <v>0</v>
      </c>
      <c r="TX126" s="92">
        <v>0</v>
      </c>
      <c r="TY126" s="92">
        <v>0</v>
      </c>
      <c r="TZ126" s="92">
        <v>0</v>
      </c>
      <c r="UA126" s="92">
        <v>0</v>
      </c>
      <c r="UB126" s="92">
        <v>0</v>
      </c>
      <c r="UC126" s="92">
        <v>0</v>
      </c>
      <c r="UD126" s="92">
        <v>0</v>
      </c>
      <c r="UE126" s="92">
        <v>0</v>
      </c>
      <c r="UF126" s="92">
        <v>0</v>
      </c>
      <c r="UG126" s="92">
        <v>0</v>
      </c>
      <c r="UH126" s="92">
        <v>0</v>
      </c>
      <c r="UI126" s="92">
        <v>0</v>
      </c>
      <c r="UJ126" s="92">
        <v>0</v>
      </c>
      <c r="UK126" s="92">
        <v>0</v>
      </c>
      <c r="UL126" s="92">
        <v>0</v>
      </c>
      <c r="UM126" s="92">
        <v>0</v>
      </c>
      <c r="UN126" s="92">
        <v>0</v>
      </c>
      <c r="UO126" s="92">
        <v>0</v>
      </c>
      <c r="UP126" s="92">
        <v>0</v>
      </c>
      <c r="UQ126" s="92">
        <v>0</v>
      </c>
      <c r="UR126" s="92">
        <v>0</v>
      </c>
      <c r="US126" s="92">
        <v>0</v>
      </c>
      <c r="UT126" s="92">
        <v>0</v>
      </c>
      <c r="UU126" s="92">
        <v>0</v>
      </c>
      <c r="UV126" s="92">
        <v>0</v>
      </c>
      <c r="UW126" s="92">
        <v>0</v>
      </c>
      <c r="UX126" s="92">
        <v>0</v>
      </c>
      <c r="UY126" s="92">
        <v>0</v>
      </c>
      <c r="UZ126" s="92">
        <v>0</v>
      </c>
      <c r="VA126" s="92">
        <v>0</v>
      </c>
      <c r="VB126" s="92">
        <v>0</v>
      </c>
      <c r="VC126" s="92">
        <v>0</v>
      </c>
      <c r="VD126" s="92">
        <v>0</v>
      </c>
      <c r="VE126" s="92">
        <v>0</v>
      </c>
      <c r="VF126" s="92">
        <v>0</v>
      </c>
      <c r="VG126" s="92">
        <v>0</v>
      </c>
      <c r="VH126" s="92">
        <v>0</v>
      </c>
      <c r="VI126" s="92">
        <v>0</v>
      </c>
      <c r="VJ126" s="92">
        <v>0</v>
      </c>
      <c r="VK126" s="92">
        <v>0</v>
      </c>
      <c r="VL126" s="92">
        <v>0</v>
      </c>
      <c r="VM126" s="92">
        <v>0</v>
      </c>
      <c r="VN126" s="92">
        <v>0</v>
      </c>
      <c r="VO126" s="92">
        <v>0</v>
      </c>
      <c r="VP126" s="92">
        <v>0</v>
      </c>
      <c r="VQ126" s="92">
        <v>0</v>
      </c>
      <c r="VR126" s="92">
        <v>0</v>
      </c>
      <c r="VS126" s="92">
        <v>0</v>
      </c>
      <c r="VT126" s="92">
        <v>0</v>
      </c>
      <c r="VU126" s="92">
        <v>0</v>
      </c>
      <c r="VV126" s="92">
        <v>0</v>
      </c>
      <c r="VW126" s="92">
        <v>0</v>
      </c>
      <c r="VX126" s="92">
        <v>0</v>
      </c>
      <c r="VY126" s="92">
        <v>0</v>
      </c>
      <c r="VZ126" s="92">
        <v>0</v>
      </c>
      <c r="WA126" s="92">
        <v>0</v>
      </c>
      <c r="WB126" s="92">
        <v>0</v>
      </c>
      <c r="WC126" s="92">
        <v>1.2237104694444499E-3</v>
      </c>
    </row>
    <row r="127" spans="2:601" ht="13.5" customHeight="1">
      <c r="B127" s="851" t="s">
        <v>2814</v>
      </c>
      <c r="C127" s="92">
        <v>0</v>
      </c>
      <c r="D127" s="92">
        <v>87063.228700000007</v>
      </c>
      <c r="E127" s="92">
        <v>-276.381889</v>
      </c>
      <c r="F127" s="92">
        <v>4820.7619100000002</v>
      </c>
      <c r="G127" s="92">
        <v>9.6136177599999997E-2</v>
      </c>
      <c r="H127" s="92">
        <v>2.7191918500000002E-7</v>
      </c>
      <c r="I127" s="92">
        <v>1.0804095199999999E-8</v>
      </c>
      <c r="J127" s="92">
        <v>4.5331867999999999E-9</v>
      </c>
      <c r="K127" s="92">
        <v>9.8577491799999998E-6</v>
      </c>
      <c r="L127" s="92">
        <v>1.2013027699999999E-6</v>
      </c>
      <c r="M127" s="92">
        <v>5.8243448899999999E-7</v>
      </c>
      <c r="N127" s="92">
        <v>0</v>
      </c>
      <c r="O127" s="92">
        <v>1.1502045700000001E-8</v>
      </c>
      <c r="P127" s="92">
        <v>2.9027030399999999E-10</v>
      </c>
      <c r="Q127" s="92">
        <v>1.2179173599999999E-10</v>
      </c>
      <c r="R127" s="92">
        <v>2.65528623E-7</v>
      </c>
      <c r="S127" s="92">
        <v>3.2358326800000003E-8</v>
      </c>
      <c r="T127" s="92">
        <v>1.118169E-7</v>
      </c>
      <c r="U127" s="92">
        <v>3.9830121000000002E-4</v>
      </c>
      <c r="V127" s="92">
        <v>8.9938968100000006E-3</v>
      </c>
      <c r="W127" s="92">
        <v>2.1746721400000002</v>
      </c>
      <c r="X127" s="92">
        <v>0</v>
      </c>
      <c r="Y127" s="92">
        <v>4.2935626600000001E-4</v>
      </c>
      <c r="Z127" s="92">
        <v>2.01067002E-14</v>
      </c>
      <c r="AA127" s="92">
        <v>7.8669786699999997E-10</v>
      </c>
      <c r="AB127" s="92">
        <v>7.7717190099999994E-11</v>
      </c>
      <c r="AC127" s="92">
        <v>9.3884591399999995E-3</v>
      </c>
      <c r="AD127" s="92">
        <v>0</v>
      </c>
      <c r="AE127" s="92">
        <v>0</v>
      </c>
      <c r="AF127" s="92">
        <v>0</v>
      </c>
      <c r="AG127" s="92">
        <v>0</v>
      </c>
      <c r="AH127" s="92">
        <v>0</v>
      </c>
      <c r="AI127" s="92">
        <v>0</v>
      </c>
      <c r="AJ127" s="92">
        <v>0</v>
      </c>
      <c r="AK127" s="92">
        <v>0</v>
      </c>
      <c r="AL127" s="92">
        <v>0</v>
      </c>
      <c r="AM127" s="92">
        <v>0</v>
      </c>
      <c r="AN127" s="92">
        <v>4.4912927100000001E-8</v>
      </c>
      <c r="AO127" s="92">
        <v>2.4151063099999998E-3</v>
      </c>
      <c r="AP127" s="92">
        <v>6.1251247800000004E-3</v>
      </c>
      <c r="AQ127" s="92">
        <v>0</v>
      </c>
      <c r="AR127" s="92">
        <v>0</v>
      </c>
      <c r="AS127" s="92">
        <v>0</v>
      </c>
      <c r="AT127" s="92">
        <v>1.87144767E-2</v>
      </c>
      <c r="AU127" s="92">
        <v>0</v>
      </c>
      <c r="AV127" s="92">
        <v>0</v>
      </c>
      <c r="AW127" s="92">
        <v>2.6085770899999999E-5</v>
      </c>
      <c r="AX127" s="92">
        <v>0</v>
      </c>
      <c r="AY127" s="92">
        <v>0</v>
      </c>
      <c r="AZ127" s="92">
        <v>0</v>
      </c>
      <c r="BA127" s="92">
        <v>0</v>
      </c>
      <c r="BB127" s="92">
        <v>0</v>
      </c>
      <c r="BC127" s="92">
        <v>0</v>
      </c>
      <c r="BD127" s="92">
        <v>0</v>
      </c>
      <c r="BE127" s="92">
        <v>0</v>
      </c>
      <c r="BF127" s="92">
        <v>0</v>
      </c>
      <c r="BG127" s="92">
        <v>0</v>
      </c>
      <c r="BH127" s="92">
        <v>0</v>
      </c>
      <c r="BI127" s="92">
        <v>0</v>
      </c>
      <c r="BJ127" s="92">
        <v>0</v>
      </c>
      <c r="BK127" s="92">
        <v>0</v>
      </c>
      <c r="BL127" s="92">
        <v>0</v>
      </c>
      <c r="BM127" s="92">
        <v>0</v>
      </c>
      <c r="BN127" s="92">
        <v>0</v>
      </c>
      <c r="BO127" s="92">
        <v>0</v>
      </c>
      <c r="BP127" s="92">
        <v>0.99951953699999996</v>
      </c>
      <c r="BQ127" s="92">
        <v>1.9932531299999999E-5</v>
      </c>
      <c r="BR127" s="92">
        <v>5.6378751500000003E-11</v>
      </c>
      <c r="BS127" s="92">
        <v>2.2400824699999999E-12</v>
      </c>
      <c r="BT127" s="92">
        <v>9.3989474199999991E-13</v>
      </c>
      <c r="BU127" s="92">
        <v>2.0438704700000001E-9</v>
      </c>
      <c r="BV127" s="92">
        <v>2.49073821E-10</v>
      </c>
      <c r="BW127" s="92">
        <v>1.2075988399999999E-10</v>
      </c>
      <c r="BX127" s="92">
        <v>0</v>
      </c>
      <c r="BY127" s="92">
        <v>2.3847930199999999E-12</v>
      </c>
      <c r="BZ127" s="92">
        <v>6.0183606799999996E-14</v>
      </c>
      <c r="CA127" s="92">
        <v>2.5251862999999999E-14</v>
      </c>
      <c r="CB127" s="92">
        <v>5.5053755200000003E-11</v>
      </c>
      <c r="CC127" s="92">
        <v>6.7090597699999997E-12</v>
      </c>
      <c r="CD127" s="92">
        <v>2.3183716200000001E-11</v>
      </c>
      <c r="CE127" s="92">
        <v>8.2582348600000006E-8</v>
      </c>
      <c r="CF127" s="92">
        <v>1.8647623999999999E-6</v>
      </c>
      <c r="CG127" s="92">
        <v>4.5088874599999998E-4</v>
      </c>
      <c r="CH127" s="92">
        <v>0</v>
      </c>
      <c r="CI127" s="92">
        <v>8.9021192799999995E-8</v>
      </c>
      <c r="CJ127" s="92">
        <v>4.1688513300000004E-18</v>
      </c>
      <c r="CK127" s="92">
        <v>1.63111123E-13</v>
      </c>
      <c r="CL127" s="92">
        <v>1.6113604300000001E-14</v>
      </c>
      <c r="CM127" s="92">
        <v>1.94656955E-6</v>
      </c>
      <c r="CN127" s="92">
        <v>0</v>
      </c>
      <c r="CO127" s="92">
        <v>0</v>
      </c>
      <c r="CP127" s="92">
        <v>0</v>
      </c>
      <c r="CQ127" s="92">
        <v>0</v>
      </c>
      <c r="CR127" s="92">
        <v>0</v>
      </c>
      <c r="CS127" s="92">
        <v>0</v>
      </c>
      <c r="CT127" s="92">
        <v>0</v>
      </c>
      <c r="CU127" s="92">
        <v>0</v>
      </c>
      <c r="CV127" s="92">
        <v>0</v>
      </c>
      <c r="CW127" s="92">
        <v>0</v>
      </c>
      <c r="CX127" s="92">
        <v>9.3120857000000001E-12</v>
      </c>
      <c r="CY127" s="92">
        <v>5.0073950499999997E-7</v>
      </c>
      <c r="CZ127" s="92">
        <v>1.2699614699999999E-6</v>
      </c>
      <c r="DA127" s="92">
        <v>0</v>
      </c>
      <c r="DB127" s="92">
        <v>0</v>
      </c>
      <c r="DC127" s="92">
        <v>0</v>
      </c>
      <c r="DD127" s="92">
        <v>3.8801926800000003E-6</v>
      </c>
      <c r="DE127" s="92">
        <v>0</v>
      </c>
      <c r="DF127" s="92">
        <v>0</v>
      </c>
      <c r="DG127" s="92">
        <v>5.4085304499999999E-9</v>
      </c>
      <c r="DH127" s="92">
        <v>0</v>
      </c>
      <c r="DI127" s="92">
        <v>0</v>
      </c>
      <c r="DJ127" s="92">
        <v>0</v>
      </c>
      <c r="DK127" s="92">
        <v>0</v>
      </c>
      <c r="DL127" s="92">
        <v>0</v>
      </c>
      <c r="DM127" s="92">
        <v>0</v>
      </c>
      <c r="DN127" s="92">
        <v>0</v>
      </c>
      <c r="DO127" s="92">
        <v>0</v>
      </c>
      <c r="DP127" s="92">
        <v>0</v>
      </c>
      <c r="DQ127" s="92">
        <v>0</v>
      </c>
      <c r="DR127" s="92">
        <v>0</v>
      </c>
      <c r="DS127" s="92">
        <v>0</v>
      </c>
      <c r="DT127" s="92">
        <v>0</v>
      </c>
      <c r="DU127" s="92">
        <v>0</v>
      </c>
      <c r="DV127" s="92">
        <v>0</v>
      </c>
      <c r="DW127" s="92">
        <v>0</v>
      </c>
      <c r="DX127" s="92">
        <v>0</v>
      </c>
      <c r="DY127" s="92">
        <v>0</v>
      </c>
      <c r="DZ127" s="92">
        <v>86847.375700000004</v>
      </c>
      <c r="EA127" s="92">
        <v>4.4289014099999999</v>
      </c>
      <c r="EB127" s="92">
        <v>4.8988329600000002E-5</v>
      </c>
      <c r="EC127" s="92">
        <v>1.9464407299999998E-6</v>
      </c>
      <c r="ED127" s="92">
        <v>8.1668841699999996E-7</v>
      </c>
      <c r="EE127" s="92">
        <v>1.4799576899999999E-3</v>
      </c>
      <c r="EF127" s="92">
        <v>1.80353267E-4</v>
      </c>
      <c r="EG127" s="92">
        <v>1.9936737199999999E-4</v>
      </c>
      <c r="EH127" s="92">
        <v>0</v>
      </c>
      <c r="EI127" s="92">
        <v>1.8649692899999999E-6</v>
      </c>
      <c r="EJ127" s="92">
        <v>4.70651237E-8</v>
      </c>
      <c r="EK127" s="92">
        <v>1.97476043E-8</v>
      </c>
      <c r="EL127" s="92">
        <v>3.5080611400000001E-5</v>
      </c>
      <c r="EM127" s="92">
        <v>4.2750565900000002E-6</v>
      </c>
      <c r="EN127" s="92">
        <v>2.01446732E-5</v>
      </c>
      <c r="EO127" s="92">
        <v>6.0601417599999999E-2</v>
      </c>
      <c r="EP127" s="92">
        <v>1.13422033</v>
      </c>
      <c r="EQ127" s="92">
        <v>208.95459099999999</v>
      </c>
      <c r="ER127" s="92">
        <v>0</v>
      </c>
      <c r="ES127" s="92">
        <v>3.8675914399999997E-2</v>
      </c>
      <c r="ET127" s="92">
        <v>3.0591797500000002E-12</v>
      </c>
      <c r="EU127" s="92">
        <v>7.2450719800000005E-8</v>
      </c>
      <c r="EV127" s="92">
        <v>9.1775639200000008E-9</v>
      </c>
      <c r="EW127" s="92">
        <v>0.15989071699999999</v>
      </c>
      <c r="EX127" s="92">
        <v>0</v>
      </c>
      <c r="EY127" s="92">
        <v>0</v>
      </c>
      <c r="EZ127" s="92">
        <v>0</v>
      </c>
      <c r="FA127" s="92">
        <v>0</v>
      </c>
      <c r="FB127" s="92">
        <v>0</v>
      </c>
      <c r="FC127" s="92">
        <v>0</v>
      </c>
      <c r="FD127" s="92">
        <v>0</v>
      </c>
      <c r="FE127" s="92">
        <v>0</v>
      </c>
      <c r="FF127" s="92">
        <v>0</v>
      </c>
      <c r="FG127" s="92">
        <v>0</v>
      </c>
      <c r="FH127" s="92">
        <v>1.2686409000000001E-5</v>
      </c>
      <c r="FI127" s="92">
        <v>7.7280503700000003E-2</v>
      </c>
      <c r="FJ127" s="92">
        <v>0.17158606100000001</v>
      </c>
      <c r="FK127" s="92">
        <v>0</v>
      </c>
      <c r="FL127" s="92">
        <v>0</v>
      </c>
      <c r="FM127" s="92">
        <v>0</v>
      </c>
      <c r="FN127" s="92">
        <v>0.82362037700000001</v>
      </c>
      <c r="FO127" s="92">
        <v>0</v>
      </c>
      <c r="FP127" s="92">
        <v>0</v>
      </c>
      <c r="FQ127" s="92">
        <v>1.6711796899999999E-3</v>
      </c>
      <c r="FR127" s="92">
        <v>0</v>
      </c>
      <c r="FS127" s="92">
        <v>0</v>
      </c>
      <c r="FT127" s="92">
        <v>0</v>
      </c>
      <c r="FU127" s="92">
        <v>0</v>
      </c>
      <c r="FV127" s="92">
        <v>0</v>
      </c>
      <c r="FW127" s="92">
        <v>0</v>
      </c>
      <c r="FX127" s="92">
        <v>0</v>
      </c>
      <c r="FY127" s="92">
        <v>0</v>
      </c>
      <c r="FZ127" s="92">
        <v>0</v>
      </c>
      <c r="GA127" s="92">
        <v>0</v>
      </c>
      <c r="GB127" s="92">
        <v>0</v>
      </c>
      <c r="GC127" s="92">
        <v>0</v>
      </c>
      <c r="GD127" s="92">
        <v>0</v>
      </c>
      <c r="GE127" s="92">
        <v>0</v>
      </c>
      <c r="GF127" s="92">
        <v>0</v>
      </c>
      <c r="GG127" s="92">
        <v>0</v>
      </c>
      <c r="GH127" s="92">
        <v>0</v>
      </c>
      <c r="GI127" s="92">
        <v>0</v>
      </c>
      <c r="GJ127" s="92">
        <v>0.99752073299999999</v>
      </c>
      <c r="GK127" s="92">
        <v>5.0869942199999997E-5</v>
      </c>
      <c r="GL127" s="92">
        <v>5.6267531400000004E-10</v>
      </c>
      <c r="GM127" s="92">
        <v>2.23566339E-11</v>
      </c>
      <c r="GN127" s="92">
        <v>9.3804058200000002E-12</v>
      </c>
      <c r="GO127" s="92">
        <v>1.6998653800000001E-8</v>
      </c>
      <c r="GP127" s="92">
        <v>2.0715205500000001E-9</v>
      </c>
      <c r="GQ127" s="92">
        <v>2.2899147499999999E-9</v>
      </c>
      <c r="GR127" s="92">
        <v>0</v>
      </c>
      <c r="GS127" s="92">
        <v>2.1420860600000001E-11</v>
      </c>
      <c r="GT127" s="92">
        <v>5.4058555399999995E-13</v>
      </c>
      <c r="GU127" s="92">
        <v>2.2681911299999999E-13</v>
      </c>
      <c r="GV127" s="92">
        <v>4.0293257999999999E-10</v>
      </c>
      <c r="GW127" s="92">
        <v>4.9102895099999998E-11</v>
      </c>
      <c r="GX127" s="92">
        <v>2.3137980899999999E-10</v>
      </c>
      <c r="GY127" s="92">
        <v>6.9606214299999999E-7</v>
      </c>
      <c r="GZ127" s="92">
        <v>1.30275473E-5</v>
      </c>
      <c r="HA127" s="92">
        <v>2.4000326399999999E-3</v>
      </c>
      <c r="HB127" s="92">
        <v>0</v>
      </c>
      <c r="HC127" s="92">
        <v>4.4422789000000002E-7</v>
      </c>
      <c r="HD127" s="92">
        <v>3.5137448900000003E-17</v>
      </c>
      <c r="HE127" s="92">
        <v>8.3216210599999997E-13</v>
      </c>
      <c r="HF127" s="92">
        <v>1.0541263E-13</v>
      </c>
      <c r="HG127" s="92">
        <v>1.83648963E-6</v>
      </c>
      <c r="HH127" s="92">
        <v>0</v>
      </c>
      <c r="HI127" s="92">
        <v>0</v>
      </c>
      <c r="HJ127" s="92">
        <v>0</v>
      </c>
      <c r="HK127" s="92">
        <v>0</v>
      </c>
      <c r="HL127" s="92">
        <v>0</v>
      </c>
      <c r="HM127" s="92">
        <v>0</v>
      </c>
      <c r="HN127" s="92">
        <v>0</v>
      </c>
      <c r="HO127" s="92">
        <v>0</v>
      </c>
      <c r="HP127" s="92">
        <v>0</v>
      </c>
      <c r="HQ127" s="92">
        <v>0</v>
      </c>
      <c r="HR127" s="92">
        <v>1.4571489199999999E-10</v>
      </c>
      <c r="HS127" s="92">
        <v>8.8763654699999999E-7</v>
      </c>
      <c r="HT127" s="92">
        <v>1.9708212399999998E-6</v>
      </c>
      <c r="HU127" s="92">
        <v>0</v>
      </c>
      <c r="HV127" s="92">
        <v>0</v>
      </c>
      <c r="HW127" s="92">
        <v>0</v>
      </c>
      <c r="HX127" s="92">
        <v>9.4600256499999997E-6</v>
      </c>
      <c r="HY127" s="92">
        <v>0</v>
      </c>
      <c r="HZ127" s="92">
        <v>0</v>
      </c>
      <c r="IA127" s="92">
        <v>1.91950117E-8</v>
      </c>
      <c r="IB127" s="92">
        <v>0</v>
      </c>
      <c r="IC127" s="92">
        <v>0</v>
      </c>
      <c r="ID127" s="92">
        <v>0</v>
      </c>
      <c r="IE127" s="92">
        <v>0</v>
      </c>
      <c r="IF127" s="92">
        <v>0</v>
      </c>
      <c r="IG127" s="92">
        <v>0</v>
      </c>
      <c r="IH127" s="92">
        <v>0</v>
      </c>
      <c r="II127" s="92">
        <v>0</v>
      </c>
      <c r="IJ127" s="92">
        <v>0</v>
      </c>
      <c r="IK127" s="92">
        <v>0</v>
      </c>
      <c r="IL127" s="92">
        <v>0</v>
      </c>
      <c r="IM127" s="92">
        <v>0</v>
      </c>
      <c r="IN127" s="92">
        <v>0</v>
      </c>
      <c r="IO127" s="92">
        <v>0</v>
      </c>
      <c r="IP127" s="92">
        <v>0</v>
      </c>
      <c r="IQ127" s="92">
        <v>0</v>
      </c>
      <c r="IR127" s="92">
        <v>0</v>
      </c>
      <c r="IS127" s="92">
        <v>0</v>
      </c>
      <c r="IT127" s="92">
        <v>4823.0792300000003</v>
      </c>
      <c r="IU127" s="92">
        <v>87063.228700000007</v>
      </c>
      <c r="IV127" s="92">
        <v>3911996.17</v>
      </c>
      <c r="IW127" s="92">
        <v>87.0186846</v>
      </c>
      <c r="IX127" s="92">
        <v>0.6</v>
      </c>
      <c r="IY127" s="92">
        <v>1</v>
      </c>
      <c r="IZ127" s="92">
        <v>0</v>
      </c>
      <c r="JA127" s="92">
        <v>0</v>
      </c>
      <c r="JB127" s="92">
        <v>-57304.032500000001</v>
      </c>
      <c r="JC127" s="92">
        <v>-3174.4962</v>
      </c>
      <c r="JD127" s="92">
        <v>-276.381889</v>
      </c>
      <c r="JE127" s="92">
        <v>-8.2122667899999993</v>
      </c>
      <c r="JF127" s="92">
        <v>-0.454938485</v>
      </c>
      <c r="JG127" s="92">
        <v>2.0548244499999999E-5</v>
      </c>
      <c r="JH127" s="92">
        <v>3.7092414E-4</v>
      </c>
      <c r="JI127" s="92">
        <v>18.051378499999998</v>
      </c>
      <c r="JJ127" s="92">
        <v>0</v>
      </c>
      <c r="JK127" s="92">
        <v>0</v>
      </c>
      <c r="JL127" s="92">
        <v>0</v>
      </c>
      <c r="JM127" s="92">
        <v>0</v>
      </c>
      <c r="JN127" s="92">
        <v>0</v>
      </c>
      <c r="JO127" s="92">
        <v>0</v>
      </c>
      <c r="JP127" s="92">
        <v>0</v>
      </c>
      <c r="JQ127" s="92">
        <v>0</v>
      </c>
      <c r="JR127" s="92">
        <v>0</v>
      </c>
      <c r="JS127" s="92">
        <v>0</v>
      </c>
      <c r="JT127" s="92">
        <v>0</v>
      </c>
      <c r="JU127" s="92">
        <v>0</v>
      </c>
      <c r="JV127" s="92">
        <v>0</v>
      </c>
      <c r="JW127" s="92">
        <v>0</v>
      </c>
      <c r="JX127" s="92">
        <v>0</v>
      </c>
      <c r="JY127" s="92">
        <v>0</v>
      </c>
      <c r="JZ127" s="92">
        <v>0</v>
      </c>
      <c r="KA127" s="92">
        <v>0</v>
      </c>
      <c r="KB127" s="92">
        <v>0</v>
      </c>
      <c r="KC127" s="92">
        <v>0</v>
      </c>
      <c r="KD127" s="92">
        <v>0</v>
      </c>
      <c r="KE127" s="92">
        <v>0</v>
      </c>
      <c r="KF127" s="92">
        <v>0</v>
      </c>
      <c r="KG127" s="92">
        <v>0</v>
      </c>
      <c r="KH127" s="92">
        <v>0</v>
      </c>
      <c r="KI127" s="92">
        <v>0</v>
      </c>
      <c r="KJ127" s="92">
        <v>0</v>
      </c>
      <c r="KK127" s="92">
        <v>0</v>
      </c>
      <c r="KL127" s="92">
        <v>0</v>
      </c>
      <c r="KM127" s="92">
        <v>0</v>
      </c>
      <c r="KN127" s="92">
        <v>0</v>
      </c>
      <c r="KO127" s="92">
        <v>0</v>
      </c>
      <c r="KP127" s="92">
        <v>0</v>
      </c>
      <c r="KQ127" s="92">
        <v>0</v>
      </c>
      <c r="KR127" s="92">
        <v>0</v>
      </c>
      <c r="KS127" s="92">
        <v>0</v>
      </c>
      <c r="KT127" s="92">
        <v>0</v>
      </c>
      <c r="KU127" s="92">
        <v>0</v>
      </c>
      <c r="KV127" s="92">
        <v>0</v>
      </c>
      <c r="KW127" s="92">
        <v>0</v>
      </c>
      <c r="KX127" s="92">
        <v>0</v>
      </c>
      <c r="KY127" s="92">
        <v>0</v>
      </c>
      <c r="KZ127" s="92">
        <v>0</v>
      </c>
      <c r="LA127" s="92">
        <v>0</v>
      </c>
      <c r="LB127" s="92">
        <v>0</v>
      </c>
      <c r="LC127" s="92">
        <v>0</v>
      </c>
      <c r="LD127" s="92">
        <v>0</v>
      </c>
      <c r="LE127" s="92">
        <v>0</v>
      </c>
      <c r="LF127" s="92">
        <v>0</v>
      </c>
      <c r="LG127" s="92">
        <v>0</v>
      </c>
      <c r="LH127" s="92">
        <v>0</v>
      </c>
      <c r="LI127" s="92">
        <v>0</v>
      </c>
      <c r="LJ127" s="92">
        <v>0</v>
      </c>
      <c r="LK127" s="92">
        <v>0</v>
      </c>
      <c r="LL127" s="92">
        <v>0</v>
      </c>
      <c r="LM127" s="92">
        <v>0</v>
      </c>
      <c r="LN127" s="92">
        <v>0</v>
      </c>
      <c r="LO127" s="92">
        <v>0</v>
      </c>
      <c r="LP127" s="92">
        <v>0</v>
      </c>
      <c r="LQ127" s="92">
        <v>0</v>
      </c>
      <c r="LR127" s="92">
        <v>0</v>
      </c>
      <c r="LS127" s="92">
        <v>0</v>
      </c>
      <c r="LT127" s="92">
        <v>0</v>
      </c>
      <c r="LU127" s="92">
        <v>0</v>
      </c>
      <c r="LV127" s="92">
        <v>0</v>
      </c>
      <c r="LW127" s="92">
        <v>0</v>
      </c>
      <c r="LX127" s="92">
        <v>0</v>
      </c>
      <c r="LY127" s="92">
        <v>0</v>
      </c>
      <c r="LZ127" s="92">
        <v>0</v>
      </c>
      <c r="MA127" s="92">
        <v>0</v>
      </c>
      <c r="MB127" s="92">
        <v>0</v>
      </c>
      <c r="MC127" s="92">
        <v>0</v>
      </c>
      <c r="MD127" s="92">
        <v>0</v>
      </c>
      <c r="ME127" s="92">
        <v>0</v>
      </c>
      <c r="MF127" s="92">
        <v>0</v>
      </c>
      <c r="MG127" s="92">
        <v>0</v>
      </c>
      <c r="MH127" s="92">
        <v>0</v>
      </c>
      <c r="MI127" s="92">
        <v>0</v>
      </c>
      <c r="MJ127" s="92">
        <v>0</v>
      </c>
      <c r="MK127" s="92">
        <v>0</v>
      </c>
      <c r="ML127" s="92">
        <v>0</v>
      </c>
      <c r="MM127" s="92">
        <v>0</v>
      </c>
      <c r="MN127" s="92">
        <v>0</v>
      </c>
      <c r="MO127" s="92">
        <v>0</v>
      </c>
      <c r="MP127" s="92">
        <v>0</v>
      </c>
      <c r="MQ127" s="92">
        <v>0</v>
      </c>
      <c r="MR127" s="92">
        <v>0</v>
      </c>
      <c r="MS127" s="92">
        <v>0</v>
      </c>
      <c r="MT127" s="92">
        <v>0</v>
      </c>
      <c r="MU127" s="92">
        <v>0</v>
      </c>
      <c r="MV127" s="92">
        <v>0</v>
      </c>
      <c r="MW127" s="92">
        <v>0</v>
      </c>
      <c r="MX127" s="92">
        <v>0</v>
      </c>
      <c r="MY127" s="92">
        <v>0</v>
      </c>
      <c r="MZ127" s="92">
        <v>0</v>
      </c>
      <c r="NA127" s="92">
        <v>0</v>
      </c>
      <c r="NB127" s="92">
        <v>0</v>
      </c>
      <c r="NC127" s="92">
        <v>0</v>
      </c>
      <c r="ND127" s="92">
        <v>0</v>
      </c>
      <c r="NE127" s="92">
        <v>0</v>
      </c>
      <c r="NF127" s="92">
        <v>0</v>
      </c>
      <c r="NG127" s="92">
        <v>0</v>
      </c>
      <c r="NH127" s="92">
        <v>0</v>
      </c>
      <c r="NI127" s="92">
        <v>0</v>
      </c>
      <c r="NJ127" s="92">
        <v>0</v>
      </c>
      <c r="NK127" s="92">
        <v>0</v>
      </c>
      <c r="NL127" s="92">
        <v>0</v>
      </c>
      <c r="NM127" s="92">
        <v>0</v>
      </c>
      <c r="NN127" s="92">
        <v>0</v>
      </c>
      <c r="NO127" s="92">
        <v>0</v>
      </c>
      <c r="NP127" s="92">
        <v>0</v>
      </c>
      <c r="NQ127" s="92">
        <v>0</v>
      </c>
      <c r="NR127" s="92">
        <v>0</v>
      </c>
      <c r="NS127" s="92">
        <v>0</v>
      </c>
      <c r="NT127" s="92">
        <v>0</v>
      </c>
      <c r="NU127" s="92">
        <v>0</v>
      </c>
      <c r="NV127" s="92">
        <v>0</v>
      </c>
      <c r="NW127" s="92">
        <v>0</v>
      </c>
      <c r="NX127" s="92">
        <v>0</v>
      </c>
      <c r="NY127" s="92">
        <v>0</v>
      </c>
      <c r="NZ127" s="92">
        <v>0</v>
      </c>
      <c r="OA127" s="92">
        <v>0</v>
      </c>
      <c r="OB127" s="92">
        <v>0</v>
      </c>
      <c r="OC127" s="92">
        <v>0</v>
      </c>
      <c r="OD127" s="92">
        <v>0</v>
      </c>
      <c r="OE127" s="92">
        <v>0</v>
      </c>
      <c r="OF127" s="92">
        <v>0</v>
      </c>
      <c r="OG127" s="92">
        <v>0</v>
      </c>
      <c r="OH127" s="92">
        <v>0</v>
      </c>
      <c r="OI127" s="92">
        <v>0</v>
      </c>
      <c r="OJ127" s="92">
        <v>0</v>
      </c>
      <c r="OK127" s="92">
        <v>0</v>
      </c>
      <c r="OL127" s="92">
        <v>0</v>
      </c>
      <c r="OM127" s="92">
        <v>0</v>
      </c>
      <c r="ON127" s="92">
        <v>0</v>
      </c>
      <c r="OO127" s="92">
        <v>0</v>
      </c>
      <c r="OP127" s="92">
        <v>0</v>
      </c>
      <c r="OQ127" s="92">
        <v>0</v>
      </c>
      <c r="OR127" s="92">
        <v>0</v>
      </c>
      <c r="OS127" s="92">
        <v>0</v>
      </c>
      <c r="OT127" s="92">
        <v>0</v>
      </c>
      <c r="OU127" s="92">
        <v>0</v>
      </c>
      <c r="OV127" s="92">
        <v>0</v>
      </c>
      <c r="OW127" s="92">
        <v>0</v>
      </c>
      <c r="OX127" s="92">
        <v>0</v>
      </c>
      <c r="OY127" s="92">
        <v>0</v>
      </c>
      <c r="OZ127" s="92">
        <v>0</v>
      </c>
      <c r="PA127" s="92">
        <v>0</v>
      </c>
      <c r="PB127" s="92">
        <v>0</v>
      </c>
      <c r="PC127" s="92">
        <v>0</v>
      </c>
      <c r="PD127" s="92">
        <v>0</v>
      </c>
      <c r="PE127" s="92">
        <v>0</v>
      </c>
      <c r="PF127" s="92">
        <v>0</v>
      </c>
      <c r="PG127" s="92">
        <v>0</v>
      </c>
      <c r="PH127" s="92">
        <v>0</v>
      </c>
      <c r="PI127" s="92">
        <v>0</v>
      </c>
      <c r="PJ127" s="92">
        <v>0</v>
      </c>
      <c r="PK127" s="92">
        <v>0</v>
      </c>
      <c r="PL127" s="92">
        <v>0</v>
      </c>
      <c r="PM127" s="92">
        <v>0</v>
      </c>
      <c r="PN127" s="92">
        <v>0</v>
      </c>
      <c r="PO127" s="92">
        <v>0</v>
      </c>
      <c r="PP127" s="92">
        <v>0</v>
      </c>
      <c r="PQ127" s="92">
        <v>0</v>
      </c>
      <c r="PR127" s="92">
        <v>0</v>
      </c>
      <c r="PS127" s="92">
        <v>0</v>
      </c>
      <c r="PT127" s="92">
        <v>0</v>
      </c>
      <c r="PU127" s="92">
        <v>0</v>
      </c>
      <c r="PV127" s="92">
        <v>0</v>
      </c>
      <c r="PW127" s="92">
        <v>0</v>
      </c>
      <c r="PX127" s="92">
        <v>0</v>
      </c>
      <c r="PY127" s="92">
        <v>0</v>
      </c>
      <c r="PZ127" s="92">
        <v>0</v>
      </c>
      <c r="QA127" s="92">
        <v>0</v>
      </c>
      <c r="QB127" s="92">
        <v>0</v>
      </c>
      <c r="QC127" s="92">
        <v>0</v>
      </c>
      <c r="QD127" s="92">
        <v>0</v>
      </c>
      <c r="QE127" s="92">
        <v>0</v>
      </c>
      <c r="QF127" s="92">
        <v>0</v>
      </c>
      <c r="QG127" s="92">
        <v>0</v>
      </c>
      <c r="QH127" s="92">
        <v>0</v>
      </c>
      <c r="QI127" s="92">
        <v>0</v>
      </c>
      <c r="QJ127" s="92">
        <v>0</v>
      </c>
      <c r="QK127" s="92">
        <v>0</v>
      </c>
      <c r="QL127" s="92">
        <v>0</v>
      </c>
      <c r="QM127" s="92">
        <v>0</v>
      </c>
      <c r="QN127" s="92">
        <v>0</v>
      </c>
      <c r="QO127" s="92">
        <v>0</v>
      </c>
      <c r="QP127" s="92">
        <v>0</v>
      </c>
      <c r="QQ127" s="92">
        <v>0</v>
      </c>
      <c r="QR127" s="92">
        <v>0</v>
      </c>
      <c r="QS127" s="92">
        <v>0</v>
      </c>
      <c r="QT127" s="92">
        <v>0</v>
      </c>
      <c r="QU127" s="92">
        <v>0</v>
      </c>
      <c r="QV127" s="92">
        <v>0</v>
      </c>
      <c r="QW127" s="92">
        <v>0</v>
      </c>
      <c r="QX127" s="92">
        <v>0</v>
      </c>
      <c r="QY127" s="92">
        <v>0</v>
      </c>
      <c r="QZ127" s="92">
        <v>0</v>
      </c>
      <c r="RA127" s="92">
        <v>0</v>
      </c>
      <c r="RB127" s="92">
        <v>0</v>
      </c>
      <c r="RC127" s="92">
        <v>0</v>
      </c>
      <c r="RD127" s="92">
        <v>0</v>
      </c>
      <c r="RE127" s="92">
        <v>0</v>
      </c>
      <c r="RF127" s="92">
        <v>0</v>
      </c>
      <c r="RG127" s="92">
        <v>0</v>
      </c>
      <c r="RH127" s="92">
        <v>0</v>
      </c>
      <c r="RI127" s="92">
        <v>0</v>
      </c>
      <c r="RJ127" s="92">
        <v>0</v>
      </c>
      <c r="RK127" s="92">
        <v>0</v>
      </c>
      <c r="RL127" s="92">
        <v>0</v>
      </c>
      <c r="RM127" s="92">
        <v>0</v>
      </c>
      <c r="RN127" s="92">
        <v>0</v>
      </c>
      <c r="RO127" s="92">
        <v>0</v>
      </c>
      <c r="RP127" s="92">
        <v>0</v>
      </c>
      <c r="RQ127" s="92">
        <v>0</v>
      </c>
      <c r="RR127" s="92">
        <v>0</v>
      </c>
      <c r="RS127" s="92">
        <v>0</v>
      </c>
      <c r="RT127" s="92">
        <v>0</v>
      </c>
      <c r="RU127" s="92">
        <v>0</v>
      </c>
      <c r="RV127" s="92">
        <v>0</v>
      </c>
      <c r="RW127" s="92">
        <v>0</v>
      </c>
      <c r="RX127" s="92">
        <v>0</v>
      </c>
      <c r="RY127" s="92">
        <v>0</v>
      </c>
      <c r="RZ127" s="92">
        <v>0</v>
      </c>
      <c r="SA127" s="92">
        <v>0</v>
      </c>
      <c r="SB127" s="92">
        <v>0</v>
      </c>
      <c r="SC127" s="92">
        <v>0</v>
      </c>
      <c r="SD127" s="92">
        <v>0</v>
      </c>
      <c r="SE127" s="92">
        <v>0</v>
      </c>
      <c r="SF127" s="92">
        <v>0</v>
      </c>
      <c r="SG127" s="92">
        <v>0</v>
      </c>
      <c r="SH127" s="92">
        <v>0</v>
      </c>
      <c r="SI127" s="92">
        <v>0</v>
      </c>
      <c r="SJ127" s="92">
        <v>0</v>
      </c>
      <c r="SK127" s="92">
        <v>0</v>
      </c>
      <c r="SL127" s="92">
        <v>0</v>
      </c>
      <c r="SM127" s="92">
        <v>0</v>
      </c>
      <c r="SN127" s="92">
        <v>0</v>
      </c>
      <c r="SO127" s="92">
        <v>0</v>
      </c>
      <c r="SP127" s="92">
        <v>0</v>
      </c>
      <c r="SQ127" s="92">
        <v>0</v>
      </c>
      <c r="SR127" s="92">
        <v>0</v>
      </c>
      <c r="SS127" s="92">
        <v>0</v>
      </c>
      <c r="ST127" s="92">
        <v>0</v>
      </c>
      <c r="SU127" s="92">
        <v>0</v>
      </c>
      <c r="SV127" s="92">
        <v>0</v>
      </c>
      <c r="SW127" s="92">
        <v>0</v>
      </c>
      <c r="SX127" s="92">
        <v>0</v>
      </c>
      <c r="SY127" s="92">
        <v>0</v>
      </c>
      <c r="SZ127" s="92">
        <v>0</v>
      </c>
      <c r="TA127" s="92">
        <v>0</v>
      </c>
      <c r="TB127" s="92">
        <v>0</v>
      </c>
      <c r="TC127" s="92">
        <v>0.6</v>
      </c>
      <c r="TD127" s="92">
        <v>0</v>
      </c>
      <c r="TE127" s="92">
        <v>0</v>
      </c>
      <c r="TF127" s="92">
        <v>0</v>
      </c>
      <c r="TG127" s="92">
        <v>0</v>
      </c>
      <c r="TH127" s="92">
        <v>0</v>
      </c>
      <c r="TI127" s="92">
        <v>0</v>
      </c>
      <c r="TJ127" s="92">
        <v>0</v>
      </c>
      <c r="TK127" s="92">
        <v>0</v>
      </c>
      <c r="TL127" s="92">
        <v>0</v>
      </c>
      <c r="TM127" s="92">
        <v>0</v>
      </c>
      <c r="TN127" s="92">
        <v>0</v>
      </c>
      <c r="TO127" s="92">
        <v>0</v>
      </c>
      <c r="TP127" s="92">
        <v>4.1240783200000002E-3</v>
      </c>
      <c r="TQ127" s="92">
        <v>-325367185.78600001</v>
      </c>
      <c r="TR127" s="92">
        <v>3.0952368055555601E-3</v>
      </c>
      <c r="TS127" s="92">
        <v>1.3391005305555601</v>
      </c>
      <c r="TT127" s="92">
        <v>2.6704493777777801E-5</v>
      </c>
      <c r="TU127" s="92">
        <v>7.5533106944444495E-11</v>
      </c>
      <c r="TV127" s="92">
        <v>3.0011375555555599E-12</v>
      </c>
      <c r="TW127" s="92">
        <v>1.25921855555556E-12</v>
      </c>
      <c r="TX127" s="92">
        <v>2.7382636611111101E-9</v>
      </c>
      <c r="TY127" s="92">
        <v>3.33695213888889E-10</v>
      </c>
      <c r="TZ127" s="92">
        <v>1.6178735805555599E-10</v>
      </c>
      <c r="UA127" s="92">
        <v>0</v>
      </c>
      <c r="UB127" s="92">
        <v>3.1950126944444499E-12</v>
      </c>
      <c r="UC127" s="92">
        <v>8.0630640000000105E-14</v>
      </c>
      <c r="UD127" s="92">
        <v>3.3831037777777803E-14</v>
      </c>
      <c r="UE127" s="92">
        <v>7.3757950833333394E-11</v>
      </c>
      <c r="UF127" s="92">
        <v>8.9884241111111207E-12</v>
      </c>
      <c r="UG127" s="92">
        <v>3.1060250000000003E-11</v>
      </c>
      <c r="UH127" s="92">
        <v>1.10639225E-7</v>
      </c>
      <c r="UI127" s="92">
        <v>2.4983046694444498E-6</v>
      </c>
      <c r="UJ127" s="92">
        <v>6.0407559444444498E-4</v>
      </c>
      <c r="UK127" s="92">
        <v>0</v>
      </c>
      <c r="UL127" s="92">
        <v>1.19265629444445E-7</v>
      </c>
      <c r="UM127" s="92">
        <v>5.5851944999999997E-18</v>
      </c>
      <c r="UN127" s="92">
        <v>2.1852718527777799E-13</v>
      </c>
      <c r="UO127" s="92">
        <v>2.15881083611111E-14</v>
      </c>
      <c r="UP127" s="92">
        <v>2.6079053166666698E-6</v>
      </c>
      <c r="UQ127" s="92">
        <v>0</v>
      </c>
      <c r="UR127" s="92">
        <v>0</v>
      </c>
      <c r="US127" s="92">
        <v>0</v>
      </c>
      <c r="UT127" s="92">
        <v>0</v>
      </c>
      <c r="UU127" s="92">
        <v>0</v>
      </c>
      <c r="UV127" s="92">
        <v>0</v>
      </c>
      <c r="UW127" s="92">
        <v>0</v>
      </c>
      <c r="UX127" s="92">
        <v>0</v>
      </c>
      <c r="UY127" s="92">
        <v>0</v>
      </c>
      <c r="UZ127" s="92">
        <v>0</v>
      </c>
      <c r="VA127" s="92">
        <v>1.2475813083333299E-11</v>
      </c>
      <c r="VB127" s="92">
        <v>6.7086286388888905E-7</v>
      </c>
      <c r="VC127" s="92">
        <v>1.70142355E-6</v>
      </c>
      <c r="VD127" s="92">
        <v>0</v>
      </c>
      <c r="VE127" s="92">
        <v>0</v>
      </c>
      <c r="VF127" s="92">
        <v>0</v>
      </c>
      <c r="VG127" s="92">
        <v>5.1984657499999999E-6</v>
      </c>
      <c r="VH127" s="92">
        <v>0</v>
      </c>
      <c r="VI127" s="92">
        <v>0</v>
      </c>
      <c r="VJ127" s="92">
        <v>7.2460474722222297E-9</v>
      </c>
      <c r="VK127" s="92">
        <v>0</v>
      </c>
      <c r="VL127" s="92">
        <v>0</v>
      </c>
      <c r="VM127" s="92">
        <v>0</v>
      </c>
      <c r="VN127" s="92">
        <v>0</v>
      </c>
      <c r="VO127" s="92">
        <v>0</v>
      </c>
      <c r="VP127" s="92">
        <v>0</v>
      </c>
      <c r="VQ127" s="92">
        <v>0</v>
      </c>
      <c r="VR127" s="92">
        <v>0</v>
      </c>
      <c r="VS127" s="92">
        <v>0</v>
      </c>
      <c r="VT127" s="92">
        <v>0</v>
      </c>
      <c r="VU127" s="92">
        <v>0</v>
      </c>
      <c r="VV127" s="92">
        <v>0</v>
      </c>
      <c r="VW127" s="92">
        <v>0</v>
      </c>
      <c r="VX127" s="92">
        <v>0</v>
      </c>
      <c r="VY127" s="92">
        <v>0</v>
      </c>
      <c r="VZ127" s="92">
        <v>0</v>
      </c>
      <c r="WA127" s="92">
        <v>0</v>
      </c>
      <c r="WB127" s="92">
        <v>0</v>
      </c>
      <c r="WC127" s="92">
        <v>0</v>
      </c>
    </row>
    <row r="128" spans="2:601" ht="13.5" customHeight="1">
      <c r="B128" s="851" t="s">
        <v>2815</v>
      </c>
      <c r="C128" s="92">
        <v>0</v>
      </c>
      <c r="D128" s="92">
        <v>87063.228700000007</v>
      </c>
      <c r="E128" s="92">
        <v>-324.67529200000001</v>
      </c>
      <c r="F128" s="92">
        <v>4820.7619100000002</v>
      </c>
      <c r="G128" s="92">
        <v>9.6136177599999997E-2</v>
      </c>
      <c r="H128" s="92">
        <v>2.7191918500000002E-7</v>
      </c>
      <c r="I128" s="92">
        <v>1.0804095199999999E-8</v>
      </c>
      <c r="J128" s="92">
        <v>4.5331867999999999E-9</v>
      </c>
      <c r="K128" s="92">
        <v>9.8577491799999998E-6</v>
      </c>
      <c r="L128" s="92">
        <v>1.2013027699999999E-6</v>
      </c>
      <c r="M128" s="92">
        <v>5.8243448899999999E-7</v>
      </c>
      <c r="N128" s="92">
        <v>0</v>
      </c>
      <c r="O128" s="92">
        <v>1.1502045700000001E-8</v>
      </c>
      <c r="P128" s="92">
        <v>2.9027030399999999E-10</v>
      </c>
      <c r="Q128" s="92">
        <v>1.2179173599999999E-10</v>
      </c>
      <c r="R128" s="92">
        <v>2.65528623E-7</v>
      </c>
      <c r="S128" s="92">
        <v>3.2358326800000003E-8</v>
      </c>
      <c r="T128" s="92">
        <v>1.118169E-7</v>
      </c>
      <c r="U128" s="92">
        <v>3.9830121000000002E-4</v>
      </c>
      <c r="V128" s="92">
        <v>8.9938968100000006E-3</v>
      </c>
      <c r="W128" s="92">
        <v>2.1746721400000002</v>
      </c>
      <c r="X128" s="92">
        <v>0</v>
      </c>
      <c r="Y128" s="92">
        <v>4.2935626600000001E-4</v>
      </c>
      <c r="Z128" s="92">
        <v>2.01067002E-14</v>
      </c>
      <c r="AA128" s="92">
        <v>7.8669786699999997E-10</v>
      </c>
      <c r="AB128" s="92">
        <v>7.7717190099999994E-11</v>
      </c>
      <c r="AC128" s="92">
        <v>9.3884591399999995E-3</v>
      </c>
      <c r="AD128" s="92">
        <v>0</v>
      </c>
      <c r="AE128" s="92">
        <v>0</v>
      </c>
      <c r="AF128" s="92">
        <v>0</v>
      </c>
      <c r="AG128" s="92">
        <v>0</v>
      </c>
      <c r="AH128" s="92">
        <v>0</v>
      </c>
      <c r="AI128" s="92">
        <v>0</v>
      </c>
      <c r="AJ128" s="92">
        <v>0</v>
      </c>
      <c r="AK128" s="92">
        <v>0</v>
      </c>
      <c r="AL128" s="92">
        <v>0</v>
      </c>
      <c r="AM128" s="92">
        <v>0</v>
      </c>
      <c r="AN128" s="92">
        <v>4.4912927100000001E-8</v>
      </c>
      <c r="AO128" s="92">
        <v>2.4151063099999998E-3</v>
      </c>
      <c r="AP128" s="92">
        <v>6.1251247800000004E-3</v>
      </c>
      <c r="AQ128" s="92">
        <v>0</v>
      </c>
      <c r="AR128" s="92">
        <v>0</v>
      </c>
      <c r="AS128" s="92">
        <v>0</v>
      </c>
      <c r="AT128" s="92">
        <v>1.87144767E-2</v>
      </c>
      <c r="AU128" s="92">
        <v>0</v>
      </c>
      <c r="AV128" s="92">
        <v>0</v>
      </c>
      <c r="AW128" s="92">
        <v>2.6085770899999999E-5</v>
      </c>
      <c r="AX128" s="92">
        <v>0</v>
      </c>
      <c r="AY128" s="92">
        <v>0</v>
      </c>
      <c r="AZ128" s="92">
        <v>0</v>
      </c>
      <c r="BA128" s="92">
        <v>0</v>
      </c>
      <c r="BB128" s="92">
        <v>0</v>
      </c>
      <c r="BC128" s="92">
        <v>0</v>
      </c>
      <c r="BD128" s="92">
        <v>0</v>
      </c>
      <c r="BE128" s="92">
        <v>0</v>
      </c>
      <c r="BF128" s="92">
        <v>0</v>
      </c>
      <c r="BG128" s="92">
        <v>0</v>
      </c>
      <c r="BH128" s="92">
        <v>0</v>
      </c>
      <c r="BI128" s="92">
        <v>0</v>
      </c>
      <c r="BJ128" s="92">
        <v>0</v>
      </c>
      <c r="BK128" s="92">
        <v>0</v>
      </c>
      <c r="BL128" s="92">
        <v>0</v>
      </c>
      <c r="BM128" s="92">
        <v>0</v>
      </c>
      <c r="BN128" s="92">
        <v>0</v>
      </c>
      <c r="BO128" s="92">
        <v>0</v>
      </c>
      <c r="BP128" s="92">
        <v>0.99951953699999996</v>
      </c>
      <c r="BQ128" s="92">
        <v>1.9932531299999999E-5</v>
      </c>
      <c r="BR128" s="92">
        <v>5.6378751500000003E-11</v>
      </c>
      <c r="BS128" s="92">
        <v>2.2400824699999999E-12</v>
      </c>
      <c r="BT128" s="92">
        <v>9.3989474199999991E-13</v>
      </c>
      <c r="BU128" s="92">
        <v>2.0438704700000001E-9</v>
      </c>
      <c r="BV128" s="92">
        <v>2.49073821E-10</v>
      </c>
      <c r="BW128" s="92">
        <v>1.2075988399999999E-10</v>
      </c>
      <c r="BX128" s="92">
        <v>0</v>
      </c>
      <c r="BY128" s="92">
        <v>2.3847930199999999E-12</v>
      </c>
      <c r="BZ128" s="92">
        <v>6.0183606799999996E-14</v>
      </c>
      <c r="CA128" s="92">
        <v>2.5251862999999999E-14</v>
      </c>
      <c r="CB128" s="92">
        <v>5.5053755200000003E-11</v>
      </c>
      <c r="CC128" s="92">
        <v>6.7090597699999997E-12</v>
      </c>
      <c r="CD128" s="92">
        <v>2.3183716200000001E-11</v>
      </c>
      <c r="CE128" s="92">
        <v>8.2582348600000006E-8</v>
      </c>
      <c r="CF128" s="92">
        <v>1.8647623999999999E-6</v>
      </c>
      <c r="CG128" s="92">
        <v>4.5088874599999998E-4</v>
      </c>
      <c r="CH128" s="92">
        <v>0</v>
      </c>
      <c r="CI128" s="92">
        <v>8.9021192799999995E-8</v>
      </c>
      <c r="CJ128" s="92">
        <v>4.1688513300000004E-18</v>
      </c>
      <c r="CK128" s="92">
        <v>1.63111123E-13</v>
      </c>
      <c r="CL128" s="92">
        <v>1.6113604300000001E-14</v>
      </c>
      <c r="CM128" s="92">
        <v>1.94656955E-6</v>
      </c>
      <c r="CN128" s="92">
        <v>0</v>
      </c>
      <c r="CO128" s="92">
        <v>0</v>
      </c>
      <c r="CP128" s="92">
        <v>0</v>
      </c>
      <c r="CQ128" s="92">
        <v>0</v>
      </c>
      <c r="CR128" s="92">
        <v>0</v>
      </c>
      <c r="CS128" s="92">
        <v>0</v>
      </c>
      <c r="CT128" s="92">
        <v>0</v>
      </c>
      <c r="CU128" s="92">
        <v>0</v>
      </c>
      <c r="CV128" s="92">
        <v>0</v>
      </c>
      <c r="CW128" s="92">
        <v>0</v>
      </c>
      <c r="CX128" s="92">
        <v>9.3120857000000001E-12</v>
      </c>
      <c r="CY128" s="92">
        <v>5.0073950499999997E-7</v>
      </c>
      <c r="CZ128" s="92">
        <v>1.2699614699999999E-6</v>
      </c>
      <c r="DA128" s="92">
        <v>0</v>
      </c>
      <c r="DB128" s="92">
        <v>0</v>
      </c>
      <c r="DC128" s="92">
        <v>0</v>
      </c>
      <c r="DD128" s="92">
        <v>3.8801926800000003E-6</v>
      </c>
      <c r="DE128" s="92">
        <v>0</v>
      </c>
      <c r="DF128" s="92">
        <v>0</v>
      </c>
      <c r="DG128" s="92">
        <v>5.4085304499999999E-9</v>
      </c>
      <c r="DH128" s="92">
        <v>0</v>
      </c>
      <c r="DI128" s="92">
        <v>0</v>
      </c>
      <c r="DJ128" s="92">
        <v>0</v>
      </c>
      <c r="DK128" s="92">
        <v>0</v>
      </c>
      <c r="DL128" s="92">
        <v>0</v>
      </c>
      <c r="DM128" s="92">
        <v>0</v>
      </c>
      <c r="DN128" s="92">
        <v>0</v>
      </c>
      <c r="DO128" s="92">
        <v>0</v>
      </c>
      <c r="DP128" s="92">
        <v>0</v>
      </c>
      <c r="DQ128" s="92">
        <v>0</v>
      </c>
      <c r="DR128" s="92">
        <v>0</v>
      </c>
      <c r="DS128" s="92">
        <v>0</v>
      </c>
      <c r="DT128" s="92">
        <v>0</v>
      </c>
      <c r="DU128" s="92">
        <v>0</v>
      </c>
      <c r="DV128" s="92">
        <v>0</v>
      </c>
      <c r="DW128" s="92">
        <v>0</v>
      </c>
      <c r="DX128" s="92">
        <v>0</v>
      </c>
      <c r="DY128" s="92">
        <v>0</v>
      </c>
      <c r="DZ128" s="92">
        <v>86847.375700000004</v>
      </c>
      <c r="EA128" s="92">
        <v>4.4289014099999999</v>
      </c>
      <c r="EB128" s="92">
        <v>4.8988329600000002E-5</v>
      </c>
      <c r="EC128" s="92">
        <v>1.9464407299999998E-6</v>
      </c>
      <c r="ED128" s="92">
        <v>8.1668841699999996E-7</v>
      </c>
      <c r="EE128" s="92">
        <v>1.4799576899999999E-3</v>
      </c>
      <c r="EF128" s="92">
        <v>1.80353267E-4</v>
      </c>
      <c r="EG128" s="92">
        <v>1.9936737199999999E-4</v>
      </c>
      <c r="EH128" s="92">
        <v>0</v>
      </c>
      <c r="EI128" s="92">
        <v>1.8649692899999999E-6</v>
      </c>
      <c r="EJ128" s="92">
        <v>4.70651237E-8</v>
      </c>
      <c r="EK128" s="92">
        <v>1.97476043E-8</v>
      </c>
      <c r="EL128" s="92">
        <v>3.5080611400000001E-5</v>
      </c>
      <c r="EM128" s="92">
        <v>4.2750565900000002E-6</v>
      </c>
      <c r="EN128" s="92">
        <v>2.01446732E-5</v>
      </c>
      <c r="EO128" s="92">
        <v>6.0601417599999999E-2</v>
      </c>
      <c r="EP128" s="92">
        <v>1.13422033</v>
      </c>
      <c r="EQ128" s="92">
        <v>208.95459099999999</v>
      </c>
      <c r="ER128" s="92">
        <v>0</v>
      </c>
      <c r="ES128" s="92">
        <v>3.8675914399999997E-2</v>
      </c>
      <c r="ET128" s="92">
        <v>3.0591797500000002E-12</v>
      </c>
      <c r="EU128" s="92">
        <v>7.2450719800000005E-8</v>
      </c>
      <c r="EV128" s="92">
        <v>9.1775639200000008E-9</v>
      </c>
      <c r="EW128" s="92">
        <v>0.15989071699999999</v>
      </c>
      <c r="EX128" s="92">
        <v>0</v>
      </c>
      <c r="EY128" s="92">
        <v>0</v>
      </c>
      <c r="EZ128" s="92">
        <v>0</v>
      </c>
      <c r="FA128" s="92">
        <v>0</v>
      </c>
      <c r="FB128" s="92">
        <v>0</v>
      </c>
      <c r="FC128" s="92">
        <v>0</v>
      </c>
      <c r="FD128" s="92">
        <v>0</v>
      </c>
      <c r="FE128" s="92">
        <v>0</v>
      </c>
      <c r="FF128" s="92">
        <v>0</v>
      </c>
      <c r="FG128" s="92">
        <v>0</v>
      </c>
      <c r="FH128" s="92">
        <v>1.2686409000000001E-5</v>
      </c>
      <c r="FI128" s="92">
        <v>7.7280503700000003E-2</v>
      </c>
      <c r="FJ128" s="92">
        <v>0.17158606100000001</v>
      </c>
      <c r="FK128" s="92">
        <v>0</v>
      </c>
      <c r="FL128" s="92">
        <v>0</v>
      </c>
      <c r="FM128" s="92">
        <v>0</v>
      </c>
      <c r="FN128" s="92">
        <v>0.82362037700000001</v>
      </c>
      <c r="FO128" s="92">
        <v>0</v>
      </c>
      <c r="FP128" s="92">
        <v>0</v>
      </c>
      <c r="FQ128" s="92">
        <v>1.6711796899999999E-3</v>
      </c>
      <c r="FR128" s="92">
        <v>0</v>
      </c>
      <c r="FS128" s="92">
        <v>0</v>
      </c>
      <c r="FT128" s="92">
        <v>0</v>
      </c>
      <c r="FU128" s="92">
        <v>0</v>
      </c>
      <c r="FV128" s="92">
        <v>0</v>
      </c>
      <c r="FW128" s="92">
        <v>0</v>
      </c>
      <c r="FX128" s="92">
        <v>0</v>
      </c>
      <c r="FY128" s="92">
        <v>0</v>
      </c>
      <c r="FZ128" s="92">
        <v>0</v>
      </c>
      <c r="GA128" s="92">
        <v>0</v>
      </c>
      <c r="GB128" s="92">
        <v>0</v>
      </c>
      <c r="GC128" s="92">
        <v>0</v>
      </c>
      <c r="GD128" s="92">
        <v>0</v>
      </c>
      <c r="GE128" s="92">
        <v>0</v>
      </c>
      <c r="GF128" s="92">
        <v>0</v>
      </c>
      <c r="GG128" s="92">
        <v>0</v>
      </c>
      <c r="GH128" s="92">
        <v>0</v>
      </c>
      <c r="GI128" s="92">
        <v>0</v>
      </c>
      <c r="GJ128" s="92">
        <v>0.99752073299999999</v>
      </c>
      <c r="GK128" s="92">
        <v>5.0869942199999997E-5</v>
      </c>
      <c r="GL128" s="92">
        <v>5.6267531400000004E-10</v>
      </c>
      <c r="GM128" s="92">
        <v>2.23566339E-11</v>
      </c>
      <c r="GN128" s="92">
        <v>9.3804058200000002E-12</v>
      </c>
      <c r="GO128" s="92">
        <v>1.6998653800000001E-8</v>
      </c>
      <c r="GP128" s="92">
        <v>2.0715205500000001E-9</v>
      </c>
      <c r="GQ128" s="92">
        <v>2.2899147499999999E-9</v>
      </c>
      <c r="GR128" s="92">
        <v>0</v>
      </c>
      <c r="GS128" s="92">
        <v>2.1420860600000001E-11</v>
      </c>
      <c r="GT128" s="92">
        <v>5.4058555399999995E-13</v>
      </c>
      <c r="GU128" s="92">
        <v>2.2681911299999999E-13</v>
      </c>
      <c r="GV128" s="92">
        <v>4.0293257999999999E-10</v>
      </c>
      <c r="GW128" s="92">
        <v>4.9102895099999998E-11</v>
      </c>
      <c r="GX128" s="92">
        <v>2.3137980899999999E-10</v>
      </c>
      <c r="GY128" s="92">
        <v>6.9606214299999999E-7</v>
      </c>
      <c r="GZ128" s="92">
        <v>1.30275473E-5</v>
      </c>
      <c r="HA128" s="92">
        <v>2.4000326399999999E-3</v>
      </c>
      <c r="HB128" s="92">
        <v>0</v>
      </c>
      <c r="HC128" s="92">
        <v>4.4422789000000002E-7</v>
      </c>
      <c r="HD128" s="92">
        <v>3.5137448900000003E-17</v>
      </c>
      <c r="HE128" s="92">
        <v>8.3216210599999997E-13</v>
      </c>
      <c r="HF128" s="92">
        <v>1.0541263E-13</v>
      </c>
      <c r="HG128" s="92">
        <v>1.83648963E-6</v>
      </c>
      <c r="HH128" s="92">
        <v>0</v>
      </c>
      <c r="HI128" s="92">
        <v>0</v>
      </c>
      <c r="HJ128" s="92">
        <v>0</v>
      </c>
      <c r="HK128" s="92">
        <v>0</v>
      </c>
      <c r="HL128" s="92">
        <v>0</v>
      </c>
      <c r="HM128" s="92">
        <v>0</v>
      </c>
      <c r="HN128" s="92">
        <v>0</v>
      </c>
      <c r="HO128" s="92">
        <v>0</v>
      </c>
      <c r="HP128" s="92">
        <v>0</v>
      </c>
      <c r="HQ128" s="92">
        <v>0</v>
      </c>
      <c r="HR128" s="92">
        <v>1.4571489199999999E-10</v>
      </c>
      <c r="HS128" s="92">
        <v>8.8763654699999999E-7</v>
      </c>
      <c r="HT128" s="92">
        <v>1.9708212399999998E-6</v>
      </c>
      <c r="HU128" s="92">
        <v>0</v>
      </c>
      <c r="HV128" s="92">
        <v>0</v>
      </c>
      <c r="HW128" s="92">
        <v>0</v>
      </c>
      <c r="HX128" s="92">
        <v>9.4600256499999997E-6</v>
      </c>
      <c r="HY128" s="92">
        <v>0</v>
      </c>
      <c r="HZ128" s="92">
        <v>0</v>
      </c>
      <c r="IA128" s="92">
        <v>1.91950117E-8</v>
      </c>
      <c r="IB128" s="92">
        <v>0</v>
      </c>
      <c r="IC128" s="92">
        <v>0</v>
      </c>
      <c r="ID128" s="92">
        <v>0</v>
      </c>
      <c r="IE128" s="92">
        <v>0</v>
      </c>
      <c r="IF128" s="92">
        <v>0</v>
      </c>
      <c r="IG128" s="92">
        <v>0</v>
      </c>
      <c r="IH128" s="92">
        <v>0</v>
      </c>
      <c r="II128" s="92">
        <v>0</v>
      </c>
      <c r="IJ128" s="92">
        <v>0</v>
      </c>
      <c r="IK128" s="92">
        <v>0</v>
      </c>
      <c r="IL128" s="92">
        <v>0</v>
      </c>
      <c r="IM128" s="92">
        <v>0</v>
      </c>
      <c r="IN128" s="92">
        <v>0</v>
      </c>
      <c r="IO128" s="92">
        <v>0</v>
      </c>
      <c r="IP128" s="92">
        <v>0</v>
      </c>
      <c r="IQ128" s="92">
        <v>0</v>
      </c>
      <c r="IR128" s="92">
        <v>0</v>
      </c>
      <c r="IS128" s="92">
        <v>0</v>
      </c>
      <c r="IT128" s="92">
        <v>4823.0792300000003</v>
      </c>
      <c r="IU128" s="92">
        <v>87063.228700000007</v>
      </c>
      <c r="IV128" s="92">
        <v>1538.0710200000001</v>
      </c>
      <c r="IW128" s="92">
        <v>76.237387600000005</v>
      </c>
      <c r="IX128" s="92">
        <v>0.6</v>
      </c>
      <c r="IY128" s="92">
        <v>0</v>
      </c>
      <c r="IZ128" s="92">
        <v>1</v>
      </c>
      <c r="JA128" s="92">
        <v>0</v>
      </c>
      <c r="JB128" s="92">
        <v>-67317.0141</v>
      </c>
      <c r="JC128" s="92">
        <v>-3729.18966</v>
      </c>
      <c r="JD128" s="92">
        <v>-324.67529200000001</v>
      </c>
      <c r="JE128" s="92">
        <v>-36.096356</v>
      </c>
      <c r="JF128" s="92">
        <v>-1.9996453999999999</v>
      </c>
      <c r="JG128" s="92">
        <v>5.2263291400000002E-2</v>
      </c>
      <c r="JH128" s="92">
        <v>0.94342445600000002</v>
      </c>
      <c r="JI128" s="92">
        <v>18.051378499999998</v>
      </c>
      <c r="JJ128" s="92">
        <v>0</v>
      </c>
      <c r="JK128" s="92">
        <v>0</v>
      </c>
      <c r="JL128" s="92">
        <v>0</v>
      </c>
      <c r="JM128" s="92">
        <v>0</v>
      </c>
      <c r="JN128" s="92">
        <v>0</v>
      </c>
      <c r="JO128" s="92">
        <v>0</v>
      </c>
      <c r="JP128" s="92">
        <v>0</v>
      </c>
      <c r="JQ128" s="92">
        <v>0</v>
      </c>
      <c r="JR128" s="92">
        <v>0</v>
      </c>
      <c r="JS128" s="92">
        <v>0</v>
      </c>
      <c r="JT128" s="92">
        <v>0</v>
      </c>
      <c r="JU128" s="92">
        <v>0</v>
      </c>
      <c r="JV128" s="92">
        <v>0</v>
      </c>
      <c r="JW128" s="92">
        <v>0</v>
      </c>
      <c r="JX128" s="92">
        <v>0</v>
      </c>
      <c r="JY128" s="92">
        <v>0</v>
      </c>
      <c r="JZ128" s="92">
        <v>0</v>
      </c>
      <c r="KA128" s="92">
        <v>0</v>
      </c>
      <c r="KB128" s="92">
        <v>0</v>
      </c>
      <c r="KC128" s="92">
        <v>0</v>
      </c>
      <c r="KD128" s="92">
        <v>0</v>
      </c>
      <c r="KE128" s="92">
        <v>0</v>
      </c>
      <c r="KF128" s="92">
        <v>0</v>
      </c>
      <c r="KG128" s="92">
        <v>0</v>
      </c>
      <c r="KH128" s="92">
        <v>0</v>
      </c>
      <c r="KI128" s="92">
        <v>0</v>
      </c>
      <c r="KJ128" s="92">
        <v>0</v>
      </c>
      <c r="KK128" s="92">
        <v>0</v>
      </c>
      <c r="KL128" s="92">
        <v>0</v>
      </c>
      <c r="KM128" s="92">
        <v>0</v>
      </c>
      <c r="KN128" s="92">
        <v>0</v>
      </c>
      <c r="KO128" s="92">
        <v>0</v>
      </c>
      <c r="KP128" s="92">
        <v>0</v>
      </c>
      <c r="KQ128" s="92">
        <v>0</v>
      </c>
      <c r="KR128" s="92">
        <v>0</v>
      </c>
      <c r="KS128" s="92">
        <v>0</v>
      </c>
      <c r="KT128" s="92">
        <v>0</v>
      </c>
      <c r="KU128" s="92">
        <v>0</v>
      </c>
      <c r="KV128" s="92">
        <v>0</v>
      </c>
      <c r="KW128" s="92">
        <v>0</v>
      </c>
      <c r="KX128" s="92">
        <v>0</v>
      </c>
      <c r="KY128" s="92">
        <v>0</v>
      </c>
      <c r="KZ128" s="92">
        <v>0</v>
      </c>
      <c r="LA128" s="92">
        <v>0</v>
      </c>
      <c r="LB128" s="92">
        <v>0</v>
      </c>
      <c r="LC128" s="92">
        <v>0</v>
      </c>
      <c r="LD128" s="92">
        <v>0</v>
      </c>
      <c r="LE128" s="92">
        <v>0</v>
      </c>
      <c r="LF128" s="92">
        <v>0</v>
      </c>
      <c r="LG128" s="92">
        <v>0</v>
      </c>
      <c r="LH128" s="92">
        <v>0</v>
      </c>
      <c r="LI128" s="92">
        <v>0</v>
      </c>
      <c r="LJ128" s="92">
        <v>0</v>
      </c>
      <c r="LK128" s="92">
        <v>0</v>
      </c>
      <c r="LL128" s="92">
        <v>0</v>
      </c>
      <c r="LM128" s="92">
        <v>0</v>
      </c>
      <c r="LN128" s="92">
        <v>0</v>
      </c>
      <c r="LO128" s="92">
        <v>0</v>
      </c>
      <c r="LP128" s="92">
        <v>0</v>
      </c>
      <c r="LQ128" s="92">
        <v>0</v>
      </c>
      <c r="LR128" s="92">
        <v>0</v>
      </c>
      <c r="LS128" s="92">
        <v>0</v>
      </c>
      <c r="LT128" s="92">
        <v>0</v>
      </c>
      <c r="LU128" s="92">
        <v>0</v>
      </c>
      <c r="LV128" s="92">
        <v>0</v>
      </c>
      <c r="LW128" s="92">
        <v>0</v>
      </c>
      <c r="LX128" s="92">
        <v>0</v>
      </c>
      <c r="LY128" s="92">
        <v>0</v>
      </c>
      <c r="LZ128" s="92">
        <v>0</v>
      </c>
      <c r="MA128" s="92">
        <v>0</v>
      </c>
      <c r="MB128" s="92">
        <v>0</v>
      </c>
      <c r="MC128" s="92">
        <v>0</v>
      </c>
      <c r="MD128" s="92">
        <v>0</v>
      </c>
      <c r="ME128" s="92">
        <v>0</v>
      </c>
      <c r="MF128" s="92">
        <v>0</v>
      </c>
      <c r="MG128" s="92">
        <v>0</v>
      </c>
      <c r="MH128" s="92">
        <v>0</v>
      </c>
      <c r="MI128" s="92">
        <v>0</v>
      </c>
      <c r="MJ128" s="92">
        <v>0</v>
      </c>
      <c r="MK128" s="92">
        <v>0</v>
      </c>
      <c r="ML128" s="92">
        <v>0</v>
      </c>
      <c r="MM128" s="92">
        <v>0</v>
      </c>
      <c r="MN128" s="92">
        <v>0</v>
      </c>
      <c r="MO128" s="92">
        <v>0</v>
      </c>
      <c r="MP128" s="92">
        <v>0</v>
      </c>
      <c r="MQ128" s="92">
        <v>0</v>
      </c>
      <c r="MR128" s="92">
        <v>0</v>
      </c>
      <c r="MS128" s="92">
        <v>0</v>
      </c>
      <c r="MT128" s="92">
        <v>0</v>
      </c>
      <c r="MU128" s="92">
        <v>0</v>
      </c>
      <c r="MV128" s="92">
        <v>0</v>
      </c>
      <c r="MW128" s="92">
        <v>0</v>
      </c>
      <c r="MX128" s="92">
        <v>0</v>
      </c>
      <c r="MY128" s="92">
        <v>0</v>
      </c>
      <c r="MZ128" s="92">
        <v>0</v>
      </c>
      <c r="NA128" s="92">
        <v>0</v>
      </c>
      <c r="NB128" s="92">
        <v>0</v>
      </c>
      <c r="NC128" s="92">
        <v>0</v>
      </c>
      <c r="ND128" s="92">
        <v>0</v>
      </c>
      <c r="NE128" s="92">
        <v>0</v>
      </c>
      <c r="NF128" s="92">
        <v>0</v>
      </c>
      <c r="NG128" s="92">
        <v>0</v>
      </c>
      <c r="NH128" s="92">
        <v>0</v>
      </c>
      <c r="NI128" s="92">
        <v>0</v>
      </c>
      <c r="NJ128" s="92">
        <v>0</v>
      </c>
      <c r="NK128" s="92">
        <v>0</v>
      </c>
      <c r="NL128" s="92">
        <v>0</v>
      </c>
      <c r="NM128" s="92">
        <v>0</v>
      </c>
      <c r="NN128" s="92">
        <v>0</v>
      </c>
      <c r="NO128" s="92">
        <v>0</v>
      </c>
      <c r="NP128" s="92">
        <v>0</v>
      </c>
      <c r="NQ128" s="92">
        <v>0</v>
      </c>
      <c r="NR128" s="92">
        <v>0</v>
      </c>
      <c r="NS128" s="92">
        <v>0</v>
      </c>
      <c r="NT128" s="92">
        <v>0</v>
      </c>
      <c r="NU128" s="92">
        <v>0</v>
      </c>
      <c r="NV128" s="92">
        <v>0</v>
      </c>
      <c r="NW128" s="92">
        <v>0</v>
      </c>
      <c r="NX128" s="92">
        <v>0</v>
      </c>
      <c r="NY128" s="92">
        <v>0</v>
      </c>
      <c r="NZ128" s="92">
        <v>0</v>
      </c>
      <c r="OA128" s="92">
        <v>0</v>
      </c>
      <c r="OB128" s="92">
        <v>0</v>
      </c>
      <c r="OC128" s="92">
        <v>0</v>
      </c>
      <c r="OD128" s="92">
        <v>0</v>
      </c>
      <c r="OE128" s="92">
        <v>0</v>
      </c>
      <c r="OF128" s="92">
        <v>0</v>
      </c>
      <c r="OG128" s="92">
        <v>0</v>
      </c>
      <c r="OH128" s="92">
        <v>0</v>
      </c>
      <c r="OI128" s="92">
        <v>0</v>
      </c>
      <c r="OJ128" s="92">
        <v>0</v>
      </c>
      <c r="OK128" s="92">
        <v>0</v>
      </c>
      <c r="OL128" s="92">
        <v>0</v>
      </c>
      <c r="OM128" s="92">
        <v>0</v>
      </c>
      <c r="ON128" s="92">
        <v>0</v>
      </c>
      <c r="OO128" s="92">
        <v>0</v>
      </c>
      <c r="OP128" s="92">
        <v>0</v>
      </c>
      <c r="OQ128" s="92">
        <v>0</v>
      </c>
      <c r="OR128" s="92">
        <v>0</v>
      </c>
      <c r="OS128" s="92">
        <v>0</v>
      </c>
      <c r="OT128" s="92">
        <v>0</v>
      </c>
      <c r="OU128" s="92">
        <v>0</v>
      </c>
      <c r="OV128" s="92">
        <v>0</v>
      </c>
      <c r="OW128" s="92">
        <v>0</v>
      </c>
      <c r="OX128" s="92">
        <v>0</v>
      </c>
      <c r="OY128" s="92">
        <v>0</v>
      </c>
      <c r="OZ128" s="92">
        <v>0</v>
      </c>
      <c r="PA128" s="92">
        <v>0</v>
      </c>
      <c r="PB128" s="92">
        <v>0</v>
      </c>
      <c r="PC128" s="92">
        <v>0</v>
      </c>
      <c r="PD128" s="92">
        <v>0</v>
      </c>
      <c r="PE128" s="92">
        <v>0</v>
      </c>
      <c r="PF128" s="92">
        <v>0</v>
      </c>
      <c r="PG128" s="92">
        <v>0</v>
      </c>
      <c r="PH128" s="92">
        <v>0</v>
      </c>
      <c r="PI128" s="92">
        <v>0</v>
      </c>
      <c r="PJ128" s="92">
        <v>0</v>
      </c>
      <c r="PK128" s="92">
        <v>0</v>
      </c>
      <c r="PL128" s="92">
        <v>0</v>
      </c>
      <c r="PM128" s="92">
        <v>0</v>
      </c>
      <c r="PN128" s="92">
        <v>0</v>
      </c>
      <c r="PO128" s="92">
        <v>0</v>
      </c>
      <c r="PP128" s="92">
        <v>0</v>
      </c>
      <c r="PQ128" s="92">
        <v>0</v>
      </c>
      <c r="PR128" s="92">
        <v>0</v>
      </c>
      <c r="PS128" s="92">
        <v>0</v>
      </c>
      <c r="PT128" s="92">
        <v>0</v>
      </c>
      <c r="PU128" s="92">
        <v>0</v>
      </c>
      <c r="PV128" s="92">
        <v>0</v>
      </c>
      <c r="PW128" s="92">
        <v>0</v>
      </c>
      <c r="PX128" s="92">
        <v>0</v>
      </c>
      <c r="PY128" s="92">
        <v>0</v>
      </c>
      <c r="PZ128" s="92">
        <v>0</v>
      </c>
      <c r="QA128" s="92">
        <v>0</v>
      </c>
      <c r="QB128" s="92">
        <v>0</v>
      </c>
      <c r="QC128" s="92">
        <v>0</v>
      </c>
      <c r="QD128" s="92">
        <v>0</v>
      </c>
      <c r="QE128" s="92">
        <v>0</v>
      </c>
      <c r="QF128" s="92">
        <v>0</v>
      </c>
      <c r="QG128" s="92">
        <v>0</v>
      </c>
      <c r="QH128" s="92">
        <v>0</v>
      </c>
      <c r="QI128" s="92">
        <v>0</v>
      </c>
      <c r="QJ128" s="92">
        <v>0</v>
      </c>
      <c r="QK128" s="92">
        <v>0</v>
      </c>
      <c r="QL128" s="92">
        <v>0</v>
      </c>
      <c r="QM128" s="92">
        <v>0</v>
      </c>
      <c r="QN128" s="92">
        <v>0</v>
      </c>
      <c r="QO128" s="92">
        <v>0</v>
      </c>
      <c r="QP128" s="92">
        <v>0</v>
      </c>
      <c r="QQ128" s="92">
        <v>0</v>
      </c>
      <c r="QR128" s="92">
        <v>0</v>
      </c>
      <c r="QS128" s="92">
        <v>0</v>
      </c>
      <c r="QT128" s="92">
        <v>0</v>
      </c>
      <c r="QU128" s="92">
        <v>0</v>
      </c>
      <c r="QV128" s="92">
        <v>0</v>
      </c>
      <c r="QW128" s="92">
        <v>0</v>
      </c>
      <c r="QX128" s="92">
        <v>0</v>
      </c>
      <c r="QY128" s="92">
        <v>0</v>
      </c>
      <c r="QZ128" s="92">
        <v>0</v>
      </c>
      <c r="RA128" s="92">
        <v>0</v>
      </c>
      <c r="RB128" s="92">
        <v>0</v>
      </c>
      <c r="RC128" s="92">
        <v>0</v>
      </c>
      <c r="RD128" s="92">
        <v>0</v>
      </c>
      <c r="RE128" s="92">
        <v>0</v>
      </c>
      <c r="RF128" s="92">
        <v>0</v>
      </c>
      <c r="RG128" s="92">
        <v>0</v>
      </c>
      <c r="RH128" s="92">
        <v>0</v>
      </c>
      <c r="RI128" s="92">
        <v>0</v>
      </c>
      <c r="RJ128" s="92">
        <v>0</v>
      </c>
      <c r="RK128" s="92">
        <v>0</v>
      </c>
      <c r="RL128" s="92">
        <v>0</v>
      </c>
      <c r="RM128" s="92">
        <v>0</v>
      </c>
      <c r="RN128" s="92">
        <v>0</v>
      </c>
      <c r="RO128" s="92">
        <v>0</v>
      </c>
      <c r="RP128" s="92">
        <v>0</v>
      </c>
      <c r="RQ128" s="92">
        <v>0</v>
      </c>
      <c r="RR128" s="92">
        <v>0</v>
      </c>
      <c r="RS128" s="92">
        <v>0</v>
      </c>
      <c r="RT128" s="92">
        <v>0</v>
      </c>
      <c r="RU128" s="92">
        <v>0</v>
      </c>
      <c r="RV128" s="92">
        <v>0</v>
      </c>
      <c r="RW128" s="92">
        <v>0</v>
      </c>
      <c r="RX128" s="92">
        <v>0</v>
      </c>
      <c r="RY128" s="92">
        <v>0</v>
      </c>
      <c r="RZ128" s="92">
        <v>0</v>
      </c>
      <c r="SA128" s="92">
        <v>0</v>
      </c>
      <c r="SB128" s="92">
        <v>0</v>
      </c>
      <c r="SC128" s="92">
        <v>0</v>
      </c>
      <c r="SD128" s="92">
        <v>0</v>
      </c>
      <c r="SE128" s="92">
        <v>0</v>
      </c>
      <c r="SF128" s="92">
        <v>0</v>
      </c>
      <c r="SG128" s="92">
        <v>0</v>
      </c>
      <c r="SH128" s="92">
        <v>0</v>
      </c>
      <c r="SI128" s="92">
        <v>0</v>
      </c>
      <c r="SJ128" s="92">
        <v>0</v>
      </c>
      <c r="SK128" s="92">
        <v>0</v>
      </c>
      <c r="SL128" s="92">
        <v>0</v>
      </c>
      <c r="SM128" s="92">
        <v>0</v>
      </c>
      <c r="SN128" s="92">
        <v>0</v>
      </c>
      <c r="SO128" s="92">
        <v>0</v>
      </c>
      <c r="SP128" s="92">
        <v>0</v>
      </c>
      <c r="SQ128" s="92">
        <v>0</v>
      </c>
      <c r="SR128" s="92">
        <v>0</v>
      </c>
      <c r="SS128" s="92">
        <v>0</v>
      </c>
      <c r="ST128" s="92">
        <v>0</v>
      </c>
      <c r="SU128" s="92">
        <v>0</v>
      </c>
      <c r="SV128" s="92">
        <v>0</v>
      </c>
      <c r="SW128" s="92">
        <v>0</v>
      </c>
      <c r="SX128" s="92">
        <v>0</v>
      </c>
      <c r="SY128" s="92">
        <v>0</v>
      </c>
      <c r="SZ128" s="92">
        <v>0</v>
      </c>
      <c r="TA128" s="92">
        <v>0</v>
      </c>
      <c r="TB128" s="92">
        <v>0</v>
      </c>
      <c r="TC128" s="92">
        <v>0.6</v>
      </c>
      <c r="TD128" s="92">
        <v>0</v>
      </c>
      <c r="TE128" s="92">
        <v>0</v>
      </c>
      <c r="TF128" s="92">
        <v>0</v>
      </c>
      <c r="TG128" s="92">
        <v>0</v>
      </c>
      <c r="TH128" s="92">
        <v>0</v>
      </c>
      <c r="TI128" s="92">
        <v>0</v>
      </c>
      <c r="TJ128" s="92">
        <v>0</v>
      </c>
      <c r="TK128" s="92">
        <v>0</v>
      </c>
      <c r="TL128" s="92">
        <v>0</v>
      </c>
      <c r="TM128" s="92">
        <v>0</v>
      </c>
      <c r="TN128" s="92">
        <v>0</v>
      </c>
      <c r="TO128" s="92">
        <v>0</v>
      </c>
      <c r="TP128" s="92">
        <v>4.1240783200000002E-3</v>
      </c>
      <c r="TQ128" s="92">
        <v>-382839476.611</v>
      </c>
      <c r="TR128" s="92">
        <v>3.0952368055555601E-3</v>
      </c>
      <c r="TS128" s="92">
        <v>0</v>
      </c>
      <c r="TT128" s="92">
        <v>0</v>
      </c>
      <c r="TU128" s="92">
        <v>0</v>
      </c>
      <c r="TV128" s="92">
        <v>0</v>
      </c>
      <c r="TW128" s="92">
        <v>0</v>
      </c>
      <c r="TX128" s="92">
        <v>0</v>
      </c>
      <c r="TY128" s="92">
        <v>0</v>
      </c>
      <c r="TZ128" s="92">
        <v>0</v>
      </c>
      <c r="UA128" s="92">
        <v>0</v>
      </c>
      <c r="UB128" s="92">
        <v>0</v>
      </c>
      <c r="UC128" s="92">
        <v>0</v>
      </c>
      <c r="UD128" s="92">
        <v>0</v>
      </c>
      <c r="UE128" s="92">
        <v>0</v>
      </c>
      <c r="UF128" s="92">
        <v>0</v>
      </c>
      <c r="UG128" s="92">
        <v>0</v>
      </c>
      <c r="UH128" s="92">
        <v>0</v>
      </c>
      <c r="UI128" s="92">
        <v>0</v>
      </c>
      <c r="UJ128" s="92">
        <v>0</v>
      </c>
      <c r="UK128" s="92">
        <v>0</v>
      </c>
      <c r="UL128" s="92">
        <v>0</v>
      </c>
      <c r="UM128" s="92">
        <v>0</v>
      </c>
      <c r="UN128" s="92">
        <v>0</v>
      </c>
      <c r="UO128" s="92">
        <v>0</v>
      </c>
      <c r="UP128" s="92">
        <v>0</v>
      </c>
      <c r="UQ128" s="92">
        <v>0</v>
      </c>
      <c r="UR128" s="92">
        <v>0</v>
      </c>
      <c r="US128" s="92">
        <v>0</v>
      </c>
      <c r="UT128" s="92">
        <v>0</v>
      </c>
      <c r="UU128" s="92">
        <v>0</v>
      </c>
      <c r="UV128" s="92">
        <v>0</v>
      </c>
      <c r="UW128" s="92">
        <v>0</v>
      </c>
      <c r="UX128" s="92">
        <v>0</v>
      </c>
      <c r="UY128" s="92">
        <v>0</v>
      </c>
      <c r="UZ128" s="92">
        <v>0</v>
      </c>
      <c r="VA128" s="92">
        <v>0</v>
      </c>
      <c r="VB128" s="92">
        <v>0</v>
      </c>
      <c r="VC128" s="92">
        <v>0</v>
      </c>
      <c r="VD128" s="92">
        <v>0</v>
      </c>
      <c r="VE128" s="92">
        <v>0</v>
      </c>
      <c r="VF128" s="92">
        <v>0</v>
      </c>
      <c r="VG128" s="92">
        <v>0</v>
      </c>
      <c r="VH128" s="92">
        <v>0</v>
      </c>
      <c r="VI128" s="92">
        <v>0</v>
      </c>
      <c r="VJ128" s="92">
        <v>0</v>
      </c>
      <c r="VK128" s="92">
        <v>0</v>
      </c>
      <c r="VL128" s="92">
        <v>0</v>
      </c>
      <c r="VM128" s="92">
        <v>0</v>
      </c>
      <c r="VN128" s="92">
        <v>0</v>
      </c>
      <c r="VO128" s="92">
        <v>0</v>
      </c>
      <c r="VP128" s="92">
        <v>0</v>
      </c>
      <c r="VQ128" s="92">
        <v>0</v>
      </c>
      <c r="VR128" s="92">
        <v>0</v>
      </c>
      <c r="VS128" s="92">
        <v>0</v>
      </c>
      <c r="VT128" s="92">
        <v>0</v>
      </c>
      <c r="VU128" s="92">
        <v>0</v>
      </c>
      <c r="VV128" s="92">
        <v>0</v>
      </c>
      <c r="VW128" s="92">
        <v>0</v>
      </c>
      <c r="VX128" s="92">
        <v>0</v>
      </c>
      <c r="VY128" s="92">
        <v>0</v>
      </c>
      <c r="VZ128" s="92">
        <v>0</v>
      </c>
      <c r="WA128" s="92">
        <v>0</v>
      </c>
      <c r="WB128" s="92">
        <v>0</v>
      </c>
      <c r="WC128" s="92">
        <v>0</v>
      </c>
    </row>
    <row r="129" spans="2:601" ht="13.5" customHeight="1">
      <c r="B129" s="851" t="s">
        <v>2816</v>
      </c>
      <c r="C129" s="92">
        <v>0</v>
      </c>
      <c r="D129" s="92">
        <v>97483.563899999994</v>
      </c>
      <c r="E129" s="92">
        <v>-310.99334800000003</v>
      </c>
      <c r="F129" s="92">
        <v>5409.6606499999998</v>
      </c>
      <c r="G129" s="92">
        <v>3.1608733099999999E-3</v>
      </c>
      <c r="H129" s="92">
        <v>7.6800765999999999E-8</v>
      </c>
      <c r="I129" s="92">
        <v>3.05150513E-9</v>
      </c>
      <c r="J129" s="92">
        <v>1.2803518E-9</v>
      </c>
      <c r="K129" s="92">
        <v>1.46775381E-5</v>
      </c>
      <c r="L129" s="92">
        <v>1.78866057E-6</v>
      </c>
      <c r="M129" s="92">
        <v>9.2266220199999997E-7</v>
      </c>
      <c r="N129" s="92">
        <v>0</v>
      </c>
      <c r="O129" s="92">
        <v>3.2520069700000002E-9</v>
      </c>
      <c r="P129" s="92">
        <v>8.2068970799999995E-11</v>
      </c>
      <c r="Q129" s="92">
        <v>3.4434533199999997E-11</v>
      </c>
      <c r="R129" s="92">
        <v>3.9535460000000001E-7</v>
      </c>
      <c r="S129" s="92">
        <v>4.8179413599999997E-8</v>
      </c>
      <c r="T129" s="92">
        <v>3.1581528699999998E-8</v>
      </c>
      <c r="U129" s="92">
        <v>6.6044633900000003E-4</v>
      </c>
      <c r="V129" s="92">
        <v>9.2380215099999996E-3</v>
      </c>
      <c r="W129" s="92">
        <v>0.26572364100000001</v>
      </c>
      <c r="X129" s="92">
        <v>0</v>
      </c>
      <c r="Y129" s="92">
        <v>6.9670798400000005E-4</v>
      </c>
      <c r="Z129" s="92">
        <v>1.39261112E-14</v>
      </c>
      <c r="AA129" s="92">
        <v>1.33317049E-9</v>
      </c>
      <c r="AB129" s="92">
        <v>9.5088160300000006E-11</v>
      </c>
      <c r="AC129" s="92">
        <v>2.0857219699999999E-4</v>
      </c>
      <c r="AD129" s="92">
        <v>0</v>
      </c>
      <c r="AE129" s="92">
        <v>0</v>
      </c>
      <c r="AF129" s="92">
        <v>0</v>
      </c>
      <c r="AG129" s="92">
        <v>0</v>
      </c>
      <c r="AH129" s="92">
        <v>0</v>
      </c>
      <c r="AI129" s="92">
        <v>0</v>
      </c>
      <c r="AJ129" s="92">
        <v>0</v>
      </c>
      <c r="AK129" s="92">
        <v>0</v>
      </c>
      <c r="AL129" s="92">
        <v>0</v>
      </c>
      <c r="AM129" s="92">
        <v>0</v>
      </c>
      <c r="AN129" s="92">
        <v>3.98360302E-8</v>
      </c>
      <c r="AO129" s="92">
        <v>2.1795575799999999E-8</v>
      </c>
      <c r="AP129" s="92">
        <v>2.4917032299999999E-8</v>
      </c>
      <c r="AQ129" s="92">
        <v>0</v>
      </c>
      <c r="AR129" s="92">
        <v>0</v>
      </c>
      <c r="AS129" s="92">
        <v>0</v>
      </c>
      <c r="AT129" s="92">
        <v>2.7656763099999999E-6</v>
      </c>
      <c r="AU129" s="92">
        <v>0</v>
      </c>
      <c r="AV129" s="92">
        <v>0</v>
      </c>
      <c r="AW129" s="92">
        <v>1.17334333E-7</v>
      </c>
      <c r="AX129" s="92">
        <v>0</v>
      </c>
      <c r="AY129" s="92">
        <v>0</v>
      </c>
      <c r="AZ129" s="92">
        <v>0</v>
      </c>
      <c r="BA129" s="92">
        <v>0</v>
      </c>
      <c r="BB129" s="92">
        <v>0</v>
      </c>
      <c r="BC129" s="92">
        <v>0</v>
      </c>
      <c r="BD129" s="92">
        <v>0</v>
      </c>
      <c r="BE129" s="92">
        <v>0</v>
      </c>
      <c r="BF129" s="92">
        <v>0</v>
      </c>
      <c r="BG129" s="92">
        <v>0</v>
      </c>
      <c r="BH129" s="92">
        <v>0</v>
      </c>
      <c r="BI129" s="92">
        <v>0</v>
      </c>
      <c r="BJ129" s="92">
        <v>0</v>
      </c>
      <c r="BK129" s="92">
        <v>0</v>
      </c>
      <c r="BL129" s="92">
        <v>0</v>
      </c>
      <c r="BM129" s="92">
        <v>0</v>
      </c>
      <c r="BN129" s="92">
        <v>0</v>
      </c>
      <c r="BO129" s="92">
        <v>0</v>
      </c>
      <c r="BP129" s="92">
        <v>0.99994829699999999</v>
      </c>
      <c r="BQ129" s="92">
        <v>5.84271379E-7</v>
      </c>
      <c r="BR129" s="92">
        <v>1.4196231599999999E-11</v>
      </c>
      <c r="BS129" s="92">
        <v>5.6405522599999996E-13</v>
      </c>
      <c r="BT129" s="92">
        <v>2.3666652800000001E-13</v>
      </c>
      <c r="BU129" s="92">
        <v>2.7130683799999998E-9</v>
      </c>
      <c r="BV129" s="92">
        <v>3.30624822E-10</v>
      </c>
      <c r="BW129" s="92">
        <v>1.7054942200000001E-10</v>
      </c>
      <c r="BX129" s="92">
        <v>0</v>
      </c>
      <c r="BY129" s="92">
        <v>6.0111697200000003E-13</v>
      </c>
      <c r="BZ129" s="92">
        <v>1.51700325E-14</v>
      </c>
      <c r="CA129" s="92">
        <v>6.3650485799999998E-15</v>
      </c>
      <c r="CB129" s="92">
        <v>7.3079289999999998E-11</v>
      </c>
      <c r="CC129" s="92">
        <v>8.9057199200000003E-12</v>
      </c>
      <c r="CD129" s="92">
        <v>5.8376851900000003E-12</v>
      </c>
      <c r="CE129" s="92">
        <v>1.2208015199999999E-7</v>
      </c>
      <c r="CF129" s="92">
        <v>1.70760136E-6</v>
      </c>
      <c r="CG129" s="92">
        <v>4.91176656E-5</v>
      </c>
      <c r="CH129" s="92">
        <v>0</v>
      </c>
      <c r="CI129" s="92">
        <v>1.2878293299999999E-7</v>
      </c>
      <c r="CJ129" s="92">
        <v>2.5741709200000002E-18</v>
      </c>
      <c r="CK129" s="92">
        <v>2.4642979400000002E-13</v>
      </c>
      <c r="CL129" s="92">
        <v>1.75765635E-14</v>
      </c>
      <c r="CM129" s="92">
        <v>3.85535113E-8</v>
      </c>
      <c r="CN129" s="92">
        <v>0</v>
      </c>
      <c r="CO129" s="92">
        <v>0</v>
      </c>
      <c r="CP129" s="92">
        <v>0</v>
      </c>
      <c r="CQ129" s="92">
        <v>0</v>
      </c>
      <c r="CR129" s="92">
        <v>0</v>
      </c>
      <c r="CS129" s="92">
        <v>0</v>
      </c>
      <c r="CT129" s="92">
        <v>0</v>
      </c>
      <c r="CU129" s="92">
        <v>0</v>
      </c>
      <c r="CV129" s="92">
        <v>0</v>
      </c>
      <c r="CW129" s="92">
        <v>0</v>
      </c>
      <c r="CX129" s="92">
        <v>7.3634878700000007E-12</v>
      </c>
      <c r="CY129" s="92">
        <v>4.0288014900000003E-12</v>
      </c>
      <c r="CZ129" s="92">
        <v>4.60578688E-12</v>
      </c>
      <c r="DA129" s="92">
        <v>0</v>
      </c>
      <c r="DB129" s="92">
        <v>0</v>
      </c>
      <c r="DC129" s="92">
        <v>0</v>
      </c>
      <c r="DD129" s="92">
        <v>5.1122122100000002E-10</v>
      </c>
      <c r="DE129" s="92">
        <v>0</v>
      </c>
      <c r="DF129" s="92">
        <v>0</v>
      </c>
      <c r="DG129" s="92">
        <v>2.1688655600000001E-11</v>
      </c>
      <c r="DH129" s="92">
        <v>0</v>
      </c>
      <c r="DI129" s="92">
        <v>0</v>
      </c>
      <c r="DJ129" s="92">
        <v>0</v>
      </c>
      <c r="DK129" s="92">
        <v>0</v>
      </c>
      <c r="DL129" s="92">
        <v>0</v>
      </c>
      <c r="DM129" s="92">
        <v>0</v>
      </c>
      <c r="DN129" s="92">
        <v>0</v>
      </c>
      <c r="DO129" s="92">
        <v>0</v>
      </c>
      <c r="DP129" s="92">
        <v>0</v>
      </c>
      <c r="DQ129" s="92">
        <v>0</v>
      </c>
      <c r="DR129" s="92">
        <v>0</v>
      </c>
      <c r="DS129" s="92">
        <v>0</v>
      </c>
      <c r="DT129" s="92">
        <v>0</v>
      </c>
      <c r="DU129" s="92">
        <v>0</v>
      </c>
      <c r="DV129" s="92">
        <v>0</v>
      </c>
      <c r="DW129" s="92">
        <v>0</v>
      </c>
      <c r="DX129" s="92">
        <v>0</v>
      </c>
      <c r="DY129" s="92">
        <v>0</v>
      </c>
      <c r="DZ129" s="92">
        <v>97456.551300000006</v>
      </c>
      <c r="EA129" s="92">
        <v>0.14561839900000001</v>
      </c>
      <c r="EB129" s="92">
        <v>1.38362478E-5</v>
      </c>
      <c r="EC129" s="92">
        <v>5.4975208499999995E-7</v>
      </c>
      <c r="ED129" s="92">
        <v>2.3066521E-7</v>
      </c>
      <c r="EE129" s="92">
        <v>2.2035593499999998E-3</v>
      </c>
      <c r="EF129" s="92">
        <v>2.6853411499999999E-4</v>
      </c>
      <c r="EG129" s="92">
        <v>3.15827345E-4</v>
      </c>
      <c r="EH129" s="92">
        <v>0</v>
      </c>
      <c r="EI129" s="92">
        <v>5.2728821400000004E-7</v>
      </c>
      <c r="EJ129" s="92">
        <v>1.33068599E-8</v>
      </c>
      <c r="EK129" s="92">
        <v>5.5832978599999999E-9</v>
      </c>
      <c r="EL129" s="92">
        <v>5.2232715799999999E-5</v>
      </c>
      <c r="EM129" s="92">
        <v>6.3652771900000003E-6</v>
      </c>
      <c r="EN129" s="92">
        <v>5.6896549400000004E-6</v>
      </c>
      <c r="EO129" s="92">
        <v>0.100486726</v>
      </c>
      <c r="EP129" s="92">
        <v>1.1650068899999999</v>
      </c>
      <c r="EQ129" s="92">
        <v>25.5322049</v>
      </c>
      <c r="ER129" s="92">
        <v>0</v>
      </c>
      <c r="ES129" s="92">
        <v>6.2758647000000001E-2</v>
      </c>
      <c r="ET129" s="92">
        <v>2.1188199299999999E-12</v>
      </c>
      <c r="EU129" s="92">
        <v>1.2277796299999999E-7</v>
      </c>
      <c r="EV129" s="92">
        <v>1.12288886E-8</v>
      </c>
      <c r="EW129" s="92">
        <v>3.5521013099999998E-3</v>
      </c>
      <c r="EX129" s="92">
        <v>0</v>
      </c>
      <c r="EY129" s="92">
        <v>0</v>
      </c>
      <c r="EZ129" s="92">
        <v>0</v>
      </c>
      <c r="FA129" s="92">
        <v>0</v>
      </c>
      <c r="FB129" s="92">
        <v>0</v>
      </c>
      <c r="FC129" s="92">
        <v>0</v>
      </c>
      <c r="FD129" s="92">
        <v>0</v>
      </c>
      <c r="FE129" s="92">
        <v>0</v>
      </c>
      <c r="FF129" s="92">
        <v>0</v>
      </c>
      <c r="FG129" s="92">
        <v>0</v>
      </c>
      <c r="FH129" s="92">
        <v>1.12523544E-5</v>
      </c>
      <c r="FI129" s="92">
        <v>6.9743227000000005E-7</v>
      </c>
      <c r="FJ129" s="92">
        <v>6.9801278600000004E-7</v>
      </c>
      <c r="FK129" s="92">
        <v>0</v>
      </c>
      <c r="FL129" s="92">
        <v>0</v>
      </c>
      <c r="FM129" s="92">
        <v>0</v>
      </c>
      <c r="FN129" s="92">
        <v>1.21716861E-4</v>
      </c>
      <c r="FO129" s="92">
        <v>0</v>
      </c>
      <c r="FP129" s="92">
        <v>0</v>
      </c>
      <c r="FQ129" s="92">
        <v>7.5170005800000002E-6</v>
      </c>
      <c r="FR129" s="92">
        <v>0</v>
      </c>
      <c r="FS129" s="92">
        <v>0</v>
      </c>
      <c r="FT129" s="92">
        <v>0</v>
      </c>
      <c r="FU129" s="92">
        <v>0</v>
      </c>
      <c r="FV129" s="92">
        <v>0</v>
      </c>
      <c r="FW129" s="92">
        <v>0</v>
      </c>
      <c r="FX129" s="92">
        <v>0</v>
      </c>
      <c r="FY129" s="92">
        <v>0</v>
      </c>
      <c r="FZ129" s="92">
        <v>0</v>
      </c>
      <c r="GA129" s="92">
        <v>0</v>
      </c>
      <c r="GB129" s="92">
        <v>0</v>
      </c>
      <c r="GC129" s="92">
        <v>0</v>
      </c>
      <c r="GD129" s="92">
        <v>0</v>
      </c>
      <c r="GE129" s="92">
        <v>0</v>
      </c>
      <c r="GF129" s="92">
        <v>0</v>
      </c>
      <c r="GG129" s="92">
        <v>0</v>
      </c>
      <c r="GH129" s="92">
        <v>0</v>
      </c>
      <c r="GI129" s="92">
        <v>0</v>
      </c>
      <c r="GJ129" s="92">
        <v>0.99972290100000005</v>
      </c>
      <c r="GK129" s="92">
        <v>1.49377385E-6</v>
      </c>
      <c r="GL129" s="92">
        <v>1.4193416100000001E-10</v>
      </c>
      <c r="GM129" s="92">
        <v>5.6394335899999999E-12</v>
      </c>
      <c r="GN129" s="92">
        <v>2.3661959099999999E-12</v>
      </c>
      <c r="GO129" s="92">
        <v>2.26044192E-8</v>
      </c>
      <c r="GP129" s="92">
        <v>2.7546604199999999E-9</v>
      </c>
      <c r="GQ129" s="92">
        <v>3.2398009800000001E-9</v>
      </c>
      <c r="GR129" s="92">
        <v>0</v>
      </c>
      <c r="GS129" s="92">
        <v>5.4089960700000004E-12</v>
      </c>
      <c r="GT129" s="92">
        <v>1.36503625E-13</v>
      </c>
      <c r="GU129" s="92">
        <v>5.7274248399999997E-14</v>
      </c>
      <c r="GV129" s="92">
        <v>5.3581048599999997E-10</v>
      </c>
      <c r="GW129" s="92">
        <v>6.5295901499999999E-11</v>
      </c>
      <c r="GX129" s="92">
        <v>5.8365274300000003E-11</v>
      </c>
      <c r="GY129" s="92">
        <v>1.03080685E-6</v>
      </c>
      <c r="GZ129" s="92">
        <v>1.1950803300000001E-5</v>
      </c>
      <c r="HA129" s="92">
        <v>2.6191292000000001E-4</v>
      </c>
      <c r="HB129" s="92">
        <v>0</v>
      </c>
      <c r="HC129" s="92">
        <v>6.43786958E-7</v>
      </c>
      <c r="HD129" s="92">
        <v>2.1735150499999998E-17</v>
      </c>
      <c r="HE129" s="92">
        <v>1.25947347E-12</v>
      </c>
      <c r="HF129" s="92">
        <v>1.1518750599999999E-13</v>
      </c>
      <c r="HG129" s="92">
        <v>3.6437950800000003E-8</v>
      </c>
      <c r="HH129" s="92">
        <v>0</v>
      </c>
      <c r="HI129" s="92">
        <v>0</v>
      </c>
      <c r="HJ129" s="92">
        <v>0</v>
      </c>
      <c r="HK129" s="92">
        <v>0</v>
      </c>
      <c r="HL129" s="92">
        <v>0</v>
      </c>
      <c r="HM129" s="92">
        <v>0</v>
      </c>
      <c r="HN129" s="92">
        <v>0</v>
      </c>
      <c r="HO129" s="92">
        <v>0</v>
      </c>
      <c r="HP129" s="92">
        <v>0</v>
      </c>
      <c r="HQ129" s="92">
        <v>0</v>
      </c>
      <c r="HR129" s="92">
        <v>1.15428221E-10</v>
      </c>
      <c r="HS129" s="92">
        <v>7.1543575299999998E-12</v>
      </c>
      <c r="HT129" s="92">
        <v>7.1603125499999997E-12</v>
      </c>
      <c r="HU129" s="92">
        <v>0</v>
      </c>
      <c r="HV129" s="92">
        <v>0</v>
      </c>
      <c r="HW129" s="92">
        <v>0</v>
      </c>
      <c r="HX129" s="92">
        <v>1.2485885500000001E-9</v>
      </c>
      <c r="HY129" s="92">
        <v>0</v>
      </c>
      <c r="HZ129" s="92">
        <v>0</v>
      </c>
      <c r="IA129" s="92">
        <v>7.7110440800000002E-11</v>
      </c>
      <c r="IB129" s="92">
        <v>0</v>
      </c>
      <c r="IC129" s="92">
        <v>0</v>
      </c>
      <c r="ID129" s="92">
        <v>0</v>
      </c>
      <c r="IE129" s="92">
        <v>0</v>
      </c>
      <c r="IF129" s="92">
        <v>0</v>
      </c>
      <c r="IG129" s="92">
        <v>0</v>
      </c>
      <c r="IH129" s="92">
        <v>0</v>
      </c>
      <c r="II129" s="92">
        <v>0</v>
      </c>
      <c r="IJ129" s="92">
        <v>0</v>
      </c>
      <c r="IK129" s="92">
        <v>0</v>
      </c>
      <c r="IL129" s="92">
        <v>0</v>
      </c>
      <c r="IM129" s="92">
        <v>0</v>
      </c>
      <c r="IN129" s="92">
        <v>0</v>
      </c>
      <c r="IO129" s="92">
        <v>0</v>
      </c>
      <c r="IP129" s="92">
        <v>0</v>
      </c>
      <c r="IQ129" s="92">
        <v>0</v>
      </c>
      <c r="IR129" s="92">
        <v>0</v>
      </c>
      <c r="IS129" s="92">
        <v>0</v>
      </c>
      <c r="IT129" s="92">
        <v>5409.9403599999996</v>
      </c>
      <c r="IU129" s="92">
        <v>97483.563899999994</v>
      </c>
      <c r="IV129" s="92">
        <v>12340202.9</v>
      </c>
      <c r="IW129" s="92">
        <v>62.6199753</v>
      </c>
      <c r="IX129" s="92">
        <v>0.2</v>
      </c>
      <c r="IY129" s="92">
        <v>1</v>
      </c>
      <c r="IZ129" s="92">
        <v>0</v>
      </c>
      <c r="JA129" s="92">
        <v>0</v>
      </c>
      <c r="JB129" s="92">
        <v>-57485.5409</v>
      </c>
      <c r="JC129" s="92">
        <v>-3190.21315</v>
      </c>
      <c r="JD129" s="92">
        <v>-310.99334800000003</v>
      </c>
      <c r="JE129" s="92">
        <v>-6.5422617499999998</v>
      </c>
      <c r="JF129" s="92">
        <v>-0.363068854</v>
      </c>
      <c r="JG129" s="92">
        <v>7.3066604699999998E-6</v>
      </c>
      <c r="JH129" s="92">
        <v>1.3166121200000001E-4</v>
      </c>
      <c r="JI129" s="92">
        <v>18.019341699999998</v>
      </c>
      <c r="JJ129" s="92">
        <v>0</v>
      </c>
      <c r="JK129" s="92">
        <v>0</v>
      </c>
      <c r="JL129" s="92">
        <v>0</v>
      </c>
      <c r="JM129" s="92">
        <v>0</v>
      </c>
      <c r="JN129" s="92">
        <v>0</v>
      </c>
      <c r="JO129" s="92">
        <v>0</v>
      </c>
      <c r="JP129" s="92">
        <v>0</v>
      </c>
      <c r="JQ129" s="92">
        <v>0</v>
      </c>
      <c r="JR129" s="92">
        <v>0</v>
      </c>
      <c r="JS129" s="92">
        <v>0</v>
      </c>
      <c r="JT129" s="92">
        <v>0</v>
      </c>
      <c r="JU129" s="92">
        <v>0</v>
      </c>
      <c r="JV129" s="92">
        <v>0</v>
      </c>
      <c r="JW129" s="92">
        <v>0</v>
      </c>
      <c r="JX129" s="92">
        <v>0</v>
      </c>
      <c r="JY129" s="92">
        <v>0</v>
      </c>
      <c r="JZ129" s="92">
        <v>0</v>
      </c>
      <c r="KA129" s="92">
        <v>0</v>
      </c>
      <c r="KB129" s="92">
        <v>0</v>
      </c>
      <c r="KC129" s="92">
        <v>0</v>
      </c>
      <c r="KD129" s="92">
        <v>0</v>
      </c>
      <c r="KE129" s="92">
        <v>0</v>
      </c>
      <c r="KF129" s="92">
        <v>0</v>
      </c>
      <c r="KG129" s="92">
        <v>0</v>
      </c>
      <c r="KH129" s="92">
        <v>0</v>
      </c>
      <c r="KI129" s="92">
        <v>0</v>
      </c>
      <c r="KJ129" s="92">
        <v>0</v>
      </c>
      <c r="KK129" s="92">
        <v>0</v>
      </c>
      <c r="KL129" s="92">
        <v>0</v>
      </c>
      <c r="KM129" s="92">
        <v>0</v>
      </c>
      <c r="KN129" s="92">
        <v>0</v>
      </c>
      <c r="KO129" s="92">
        <v>0</v>
      </c>
      <c r="KP129" s="92">
        <v>0</v>
      </c>
      <c r="KQ129" s="92">
        <v>0</v>
      </c>
      <c r="KR129" s="92">
        <v>0</v>
      </c>
      <c r="KS129" s="92">
        <v>0</v>
      </c>
      <c r="KT129" s="92">
        <v>0</v>
      </c>
      <c r="KU129" s="92">
        <v>0</v>
      </c>
      <c r="KV129" s="92">
        <v>0</v>
      </c>
      <c r="KW129" s="92">
        <v>0</v>
      </c>
      <c r="KX129" s="92">
        <v>0</v>
      </c>
      <c r="KY129" s="92">
        <v>0</v>
      </c>
      <c r="KZ129" s="92">
        <v>0</v>
      </c>
      <c r="LA129" s="92">
        <v>0</v>
      </c>
      <c r="LB129" s="92">
        <v>0</v>
      </c>
      <c r="LC129" s="92">
        <v>0</v>
      </c>
      <c r="LD129" s="92">
        <v>0</v>
      </c>
      <c r="LE129" s="92">
        <v>0</v>
      </c>
      <c r="LF129" s="92">
        <v>0</v>
      </c>
      <c r="LG129" s="92">
        <v>0</v>
      </c>
      <c r="LH129" s="92">
        <v>0</v>
      </c>
      <c r="LI129" s="92">
        <v>0</v>
      </c>
      <c r="LJ129" s="92">
        <v>0</v>
      </c>
      <c r="LK129" s="92">
        <v>0</v>
      </c>
      <c r="LL129" s="92">
        <v>0</v>
      </c>
      <c r="LM129" s="92">
        <v>0</v>
      </c>
      <c r="LN129" s="92">
        <v>0</v>
      </c>
      <c r="LO129" s="92">
        <v>0</v>
      </c>
      <c r="LP129" s="92">
        <v>0</v>
      </c>
      <c r="LQ129" s="92">
        <v>0</v>
      </c>
      <c r="LR129" s="92">
        <v>0</v>
      </c>
      <c r="LS129" s="92">
        <v>0</v>
      </c>
      <c r="LT129" s="92">
        <v>0</v>
      </c>
      <c r="LU129" s="92">
        <v>0</v>
      </c>
      <c r="LV129" s="92">
        <v>0</v>
      </c>
      <c r="LW129" s="92">
        <v>0</v>
      </c>
      <c r="LX129" s="92">
        <v>0</v>
      </c>
      <c r="LY129" s="92">
        <v>0</v>
      </c>
      <c r="LZ129" s="92">
        <v>0</v>
      </c>
      <c r="MA129" s="92">
        <v>0</v>
      </c>
      <c r="MB129" s="92">
        <v>0</v>
      </c>
      <c r="MC129" s="92">
        <v>0</v>
      </c>
      <c r="MD129" s="92">
        <v>0</v>
      </c>
      <c r="ME129" s="92">
        <v>0</v>
      </c>
      <c r="MF129" s="92">
        <v>0</v>
      </c>
      <c r="MG129" s="92">
        <v>0</v>
      </c>
      <c r="MH129" s="92">
        <v>0</v>
      </c>
      <c r="MI129" s="92">
        <v>0</v>
      </c>
      <c r="MJ129" s="92">
        <v>0</v>
      </c>
      <c r="MK129" s="92">
        <v>0</v>
      </c>
      <c r="ML129" s="92">
        <v>0</v>
      </c>
      <c r="MM129" s="92">
        <v>0</v>
      </c>
      <c r="MN129" s="92">
        <v>0</v>
      </c>
      <c r="MO129" s="92">
        <v>0</v>
      </c>
      <c r="MP129" s="92">
        <v>0</v>
      </c>
      <c r="MQ129" s="92">
        <v>0</v>
      </c>
      <c r="MR129" s="92">
        <v>0</v>
      </c>
      <c r="MS129" s="92">
        <v>0</v>
      </c>
      <c r="MT129" s="92">
        <v>0</v>
      </c>
      <c r="MU129" s="92">
        <v>0</v>
      </c>
      <c r="MV129" s="92">
        <v>0</v>
      </c>
      <c r="MW129" s="92">
        <v>0</v>
      </c>
      <c r="MX129" s="92">
        <v>0</v>
      </c>
      <c r="MY129" s="92">
        <v>0</v>
      </c>
      <c r="MZ129" s="92">
        <v>0</v>
      </c>
      <c r="NA129" s="92">
        <v>0</v>
      </c>
      <c r="NB129" s="92">
        <v>0</v>
      </c>
      <c r="NC129" s="92">
        <v>0</v>
      </c>
      <c r="ND129" s="92">
        <v>0</v>
      </c>
      <c r="NE129" s="92">
        <v>0</v>
      </c>
      <c r="NF129" s="92">
        <v>0</v>
      </c>
      <c r="NG129" s="92">
        <v>0</v>
      </c>
      <c r="NH129" s="92">
        <v>0</v>
      </c>
      <c r="NI129" s="92">
        <v>0</v>
      </c>
      <c r="NJ129" s="92">
        <v>0</v>
      </c>
      <c r="NK129" s="92">
        <v>0</v>
      </c>
      <c r="NL129" s="92">
        <v>0</v>
      </c>
      <c r="NM129" s="92">
        <v>0</v>
      </c>
      <c r="NN129" s="92">
        <v>0</v>
      </c>
      <c r="NO129" s="92">
        <v>0</v>
      </c>
      <c r="NP129" s="92">
        <v>0</v>
      </c>
      <c r="NQ129" s="92">
        <v>0</v>
      </c>
      <c r="NR129" s="92">
        <v>0</v>
      </c>
      <c r="NS129" s="92">
        <v>0</v>
      </c>
      <c r="NT129" s="92">
        <v>0</v>
      </c>
      <c r="NU129" s="92">
        <v>0</v>
      </c>
      <c r="NV129" s="92">
        <v>0</v>
      </c>
      <c r="NW129" s="92">
        <v>0</v>
      </c>
      <c r="NX129" s="92">
        <v>0</v>
      </c>
      <c r="NY129" s="92">
        <v>0</v>
      </c>
      <c r="NZ129" s="92">
        <v>0</v>
      </c>
      <c r="OA129" s="92">
        <v>0</v>
      </c>
      <c r="OB129" s="92">
        <v>0</v>
      </c>
      <c r="OC129" s="92">
        <v>0</v>
      </c>
      <c r="OD129" s="92">
        <v>0</v>
      </c>
      <c r="OE129" s="92">
        <v>0</v>
      </c>
      <c r="OF129" s="92">
        <v>0</v>
      </c>
      <c r="OG129" s="92">
        <v>0</v>
      </c>
      <c r="OH129" s="92">
        <v>0</v>
      </c>
      <c r="OI129" s="92">
        <v>0</v>
      </c>
      <c r="OJ129" s="92">
        <v>0</v>
      </c>
      <c r="OK129" s="92">
        <v>0</v>
      </c>
      <c r="OL129" s="92">
        <v>0</v>
      </c>
      <c r="OM129" s="92">
        <v>0</v>
      </c>
      <c r="ON129" s="92">
        <v>0</v>
      </c>
      <c r="OO129" s="92">
        <v>0</v>
      </c>
      <c r="OP129" s="92">
        <v>0</v>
      </c>
      <c r="OQ129" s="92">
        <v>0</v>
      </c>
      <c r="OR129" s="92">
        <v>0</v>
      </c>
      <c r="OS129" s="92">
        <v>0</v>
      </c>
      <c r="OT129" s="92">
        <v>0</v>
      </c>
      <c r="OU129" s="92">
        <v>0</v>
      </c>
      <c r="OV129" s="92">
        <v>0</v>
      </c>
      <c r="OW129" s="92">
        <v>0</v>
      </c>
      <c r="OX129" s="92">
        <v>0</v>
      </c>
      <c r="OY129" s="92">
        <v>0</v>
      </c>
      <c r="OZ129" s="92">
        <v>0</v>
      </c>
      <c r="PA129" s="92">
        <v>0</v>
      </c>
      <c r="PB129" s="92">
        <v>0</v>
      </c>
      <c r="PC129" s="92">
        <v>0</v>
      </c>
      <c r="PD129" s="92">
        <v>0</v>
      </c>
      <c r="PE129" s="92">
        <v>0</v>
      </c>
      <c r="PF129" s="92">
        <v>0</v>
      </c>
      <c r="PG129" s="92">
        <v>0</v>
      </c>
      <c r="PH129" s="92">
        <v>0</v>
      </c>
      <c r="PI129" s="92">
        <v>0</v>
      </c>
      <c r="PJ129" s="92">
        <v>0</v>
      </c>
      <c r="PK129" s="92">
        <v>0</v>
      </c>
      <c r="PL129" s="92">
        <v>0</v>
      </c>
      <c r="PM129" s="92">
        <v>0</v>
      </c>
      <c r="PN129" s="92">
        <v>0</v>
      </c>
      <c r="PO129" s="92">
        <v>0</v>
      </c>
      <c r="PP129" s="92">
        <v>0</v>
      </c>
      <c r="PQ129" s="92">
        <v>0</v>
      </c>
      <c r="PR129" s="92">
        <v>0</v>
      </c>
      <c r="PS129" s="92">
        <v>0</v>
      </c>
      <c r="PT129" s="92">
        <v>0</v>
      </c>
      <c r="PU129" s="92">
        <v>0</v>
      </c>
      <c r="PV129" s="92">
        <v>0</v>
      </c>
      <c r="PW129" s="92">
        <v>0</v>
      </c>
      <c r="PX129" s="92">
        <v>0</v>
      </c>
      <c r="PY129" s="92">
        <v>0</v>
      </c>
      <c r="PZ129" s="92">
        <v>0</v>
      </c>
      <c r="QA129" s="92">
        <v>0</v>
      </c>
      <c r="QB129" s="92">
        <v>0</v>
      </c>
      <c r="QC129" s="92">
        <v>0</v>
      </c>
      <c r="QD129" s="92">
        <v>0</v>
      </c>
      <c r="QE129" s="92">
        <v>0</v>
      </c>
      <c r="QF129" s="92">
        <v>0</v>
      </c>
      <c r="QG129" s="92">
        <v>0</v>
      </c>
      <c r="QH129" s="92">
        <v>0</v>
      </c>
      <c r="QI129" s="92">
        <v>0</v>
      </c>
      <c r="QJ129" s="92">
        <v>0</v>
      </c>
      <c r="QK129" s="92">
        <v>0</v>
      </c>
      <c r="QL129" s="92">
        <v>0</v>
      </c>
      <c r="QM129" s="92">
        <v>0</v>
      </c>
      <c r="QN129" s="92">
        <v>0</v>
      </c>
      <c r="QO129" s="92">
        <v>0</v>
      </c>
      <c r="QP129" s="92">
        <v>0</v>
      </c>
      <c r="QQ129" s="92">
        <v>0</v>
      </c>
      <c r="QR129" s="92">
        <v>0</v>
      </c>
      <c r="QS129" s="92">
        <v>0</v>
      </c>
      <c r="QT129" s="92">
        <v>0</v>
      </c>
      <c r="QU129" s="92">
        <v>0</v>
      </c>
      <c r="QV129" s="92">
        <v>0</v>
      </c>
      <c r="QW129" s="92">
        <v>0</v>
      </c>
      <c r="QX129" s="92">
        <v>0</v>
      </c>
      <c r="QY129" s="92">
        <v>0</v>
      </c>
      <c r="QZ129" s="92">
        <v>0</v>
      </c>
      <c r="RA129" s="92">
        <v>0</v>
      </c>
      <c r="RB129" s="92">
        <v>0</v>
      </c>
      <c r="RC129" s="92">
        <v>0</v>
      </c>
      <c r="RD129" s="92">
        <v>0</v>
      </c>
      <c r="RE129" s="92">
        <v>0</v>
      </c>
      <c r="RF129" s="92">
        <v>0</v>
      </c>
      <c r="RG129" s="92">
        <v>0</v>
      </c>
      <c r="RH129" s="92">
        <v>0</v>
      </c>
      <c r="RI129" s="92">
        <v>0</v>
      </c>
      <c r="RJ129" s="92">
        <v>0</v>
      </c>
      <c r="RK129" s="92">
        <v>0</v>
      </c>
      <c r="RL129" s="92">
        <v>0</v>
      </c>
      <c r="RM129" s="92">
        <v>0</v>
      </c>
      <c r="RN129" s="92">
        <v>0</v>
      </c>
      <c r="RO129" s="92">
        <v>0</v>
      </c>
      <c r="RP129" s="92">
        <v>0</v>
      </c>
      <c r="RQ129" s="92">
        <v>0</v>
      </c>
      <c r="RR129" s="92">
        <v>0</v>
      </c>
      <c r="RS129" s="92">
        <v>0</v>
      </c>
      <c r="RT129" s="92">
        <v>0</v>
      </c>
      <c r="RU129" s="92">
        <v>0</v>
      </c>
      <c r="RV129" s="92">
        <v>0</v>
      </c>
      <c r="RW129" s="92">
        <v>0</v>
      </c>
      <c r="RX129" s="92">
        <v>0</v>
      </c>
      <c r="RY129" s="92">
        <v>0</v>
      </c>
      <c r="RZ129" s="92">
        <v>0</v>
      </c>
      <c r="SA129" s="92">
        <v>0</v>
      </c>
      <c r="SB129" s="92">
        <v>0</v>
      </c>
      <c r="SC129" s="92">
        <v>0</v>
      </c>
      <c r="SD129" s="92">
        <v>0</v>
      </c>
      <c r="SE129" s="92">
        <v>0</v>
      </c>
      <c r="SF129" s="92">
        <v>0</v>
      </c>
      <c r="SG129" s="92">
        <v>0</v>
      </c>
      <c r="SH129" s="92">
        <v>0</v>
      </c>
      <c r="SI129" s="92">
        <v>0</v>
      </c>
      <c r="SJ129" s="92">
        <v>0</v>
      </c>
      <c r="SK129" s="92">
        <v>0</v>
      </c>
      <c r="SL129" s="92">
        <v>0</v>
      </c>
      <c r="SM129" s="92">
        <v>0</v>
      </c>
      <c r="SN129" s="92">
        <v>0</v>
      </c>
      <c r="SO129" s="92">
        <v>0</v>
      </c>
      <c r="SP129" s="92">
        <v>0</v>
      </c>
      <c r="SQ129" s="92">
        <v>0</v>
      </c>
      <c r="SR129" s="92">
        <v>0</v>
      </c>
      <c r="SS129" s="92">
        <v>0</v>
      </c>
      <c r="ST129" s="92">
        <v>0</v>
      </c>
      <c r="SU129" s="92">
        <v>0</v>
      </c>
      <c r="SV129" s="92">
        <v>0</v>
      </c>
      <c r="SW129" s="92">
        <v>0</v>
      </c>
      <c r="SX129" s="92">
        <v>0</v>
      </c>
      <c r="SY129" s="92">
        <v>0</v>
      </c>
      <c r="SZ129" s="92">
        <v>0</v>
      </c>
      <c r="TA129" s="92">
        <v>0</v>
      </c>
      <c r="TB129" s="92">
        <v>0</v>
      </c>
      <c r="TC129" s="92">
        <v>0.2</v>
      </c>
      <c r="TD129" s="92">
        <v>0</v>
      </c>
      <c r="TE129" s="92">
        <v>0</v>
      </c>
      <c r="TF129" s="92">
        <v>0</v>
      </c>
      <c r="TG129" s="92">
        <v>0</v>
      </c>
      <c r="TH129" s="92">
        <v>0</v>
      </c>
      <c r="TI129" s="92">
        <v>0</v>
      </c>
      <c r="TJ129" s="92">
        <v>0</v>
      </c>
      <c r="TK129" s="92">
        <v>0</v>
      </c>
      <c r="TL129" s="92">
        <v>0</v>
      </c>
      <c r="TM129" s="92">
        <v>0</v>
      </c>
      <c r="TN129" s="92">
        <v>0</v>
      </c>
      <c r="TO129" s="92">
        <v>0</v>
      </c>
      <c r="TP129" s="92">
        <v>4.6000132599999997E-4</v>
      </c>
      <c r="TQ129" s="92">
        <v>-363929999.09899998</v>
      </c>
      <c r="TR129" s="92">
        <v>3.8828932777777801E-4</v>
      </c>
      <c r="TS129" s="92">
        <v>1.5026835138888901</v>
      </c>
      <c r="TT129" s="92">
        <v>8.7802036388889E-7</v>
      </c>
      <c r="TU129" s="92">
        <v>2.1333546111111101E-11</v>
      </c>
      <c r="TV129" s="92">
        <v>8.4764031388888996E-13</v>
      </c>
      <c r="TW129" s="92">
        <v>3.5565327777777799E-13</v>
      </c>
      <c r="TX129" s="92">
        <v>4.0770939166666703E-9</v>
      </c>
      <c r="TY129" s="92">
        <v>4.9685015833333403E-10</v>
      </c>
      <c r="TZ129" s="92">
        <v>2.5629505611111101E-10</v>
      </c>
      <c r="UA129" s="92">
        <v>0</v>
      </c>
      <c r="UB129" s="92">
        <v>9.0333526944444505E-13</v>
      </c>
      <c r="UC129" s="92">
        <v>2.27969363333334E-14</v>
      </c>
      <c r="UD129" s="92">
        <v>9.56514811111112E-15</v>
      </c>
      <c r="UE129" s="92">
        <v>1.09820722222222E-10</v>
      </c>
      <c r="UF129" s="92">
        <v>1.33831704444445E-11</v>
      </c>
      <c r="UG129" s="92">
        <v>8.7726468611111201E-12</v>
      </c>
      <c r="UH129" s="92">
        <v>1.8345731638888901E-7</v>
      </c>
      <c r="UI129" s="92">
        <v>2.5661170861111102E-6</v>
      </c>
      <c r="UJ129" s="92">
        <v>7.3812122500000097E-5</v>
      </c>
      <c r="UK129" s="92">
        <v>0</v>
      </c>
      <c r="UL129" s="92">
        <v>1.9352999555555599E-7</v>
      </c>
      <c r="UM129" s="92">
        <v>3.8683642222222303E-18</v>
      </c>
      <c r="UN129" s="92">
        <v>3.7032513611111101E-13</v>
      </c>
      <c r="UO129" s="92">
        <v>2.64133778611111E-14</v>
      </c>
      <c r="UP129" s="92">
        <v>5.7936721388888898E-8</v>
      </c>
      <c r="UQ129" s="92">
        <v>0</v>
      </c>
      <c r="UR129" s="92">
        <v>0</v>
      </c>
      <c r="US129" s="92">
        <v>0</v>
      </c>
      <c r="UT129" s="92">
        <v>0</v>
      </c>
      <c r="UU129" s="92">
        <v>0</v>
      </c>
      <c r="UV129" s="92">
        <v>0</v>
      </c>
      <c r="UW129" s="92">
        <v>0</v>
      </c>
      <c r="UX129" s="92">
        <v>0</v>
      </c>
      <c r="UY129" s="92">
        <v>0</v>
      </c>
      <c r="UZ129" s="92">
        <v>0</v>
      </c>
      <c r="VA129" s="92">
        <v>1.10655639444445E-11</v>
      </c>
      <c r="VB129" s="92">
        <v>6.0543266111111199E-12</v>
      </c>
      <c r="VC129" s="92">
        <v>6.9213978611111201E-12</v>
      </c>
      <c r="VD129" s="92">
        <v>0</v>
      </c>
      <c r="VE129" s="92">
        <v>0</v>
      </c>
      <c r="VF129" s="92">
        <v>0</v>
      </c>
      <c r="VG129" s="92">
        <v>7.6824341944444499E-10</v>
      </c>
      <c r="VH129" s="92">
        <v>0</v>
      </c>
      <c r="VI129" s="92">
        <v>0</v>
      </c>
      <c r="VJ129" s="92">
        <v>3.2592870277777799E-11</v>
      </c>
      <c r="VK129" s="92">
        <v>0</v>
      </c>
      <c r="VL129" s="92">
        <v>0</v>
      </c>
      <c r="VM129" s="92">
        <v>0</v>
      </c>
      <c r="VN129" s="92">
        <v>0</v>
      </c>
      <c r="VO129" s="92">
        <v>0</v>
      </c>
      <c r="VP129" s="92">
        <v>0</v>
      </c>
      <c r="VQ129" s="92">
        <v>0</v>
      </c>
      <c r="VR129" s="92">
        <v>0</v>
      </c>
      <c r="VS129" s="92">
        <v>0</v>
      </c>
      <c r="VT129" s="92">
        <v>0</v>
      </c>
      <c r="VU129" s="92">
        <v>0</v>
      </c>
      <c r="VV129" s="92">
        <v>0</v>
      </c>
      <c r="VW129" s="92">
        <v>0</v>
      </c>
      <c r="VX129" s="92">
        <v>0</v>
      </c>
      <c r="VY129" s="92">
        <v>0</v>
      </c>
      <c r="VZ129" s="92">
        <v>0</v>
      </c>
      <c r="WA129" s="92">
        <v>0</v>
      </c>
      <c r="WB129" s="92">
        <v>0</v>
      </c>
      <c r="WC129" s="92">
        <v>0</v>
      </c>
    </row>
    <row r="130" spans="2:601" ht="13.5" customHeight="1">
      <c r="B130" s="851" t="s">
        <v>2817</v>
      </c>
      <c r="C130" s="92">
        <v>0</v>
      </c>
      <c r="D130" s="92">
        <v>97483.563899999994</v>
      </c>
      <c r="E130" s="92">
        <v>-366.01904300000001</v>
      </c>
      <c r="F130" s="92">
        <v>5409.6606499999998</v>
      </c>
      <c r="G130" s="92">
        <v>3.1608733099999999E-3</v>
      </c>
      <c r="H130" s="92">
        <v>7.6800765999999999E-8</v>
      </c>
      <c r="I130" s="92">
        <v>3.05150513E-9</v>
      </c>
      <c r="J130" s="92">
        <v>1.2803518E-9</v>
      </c>
      <c r="K130" s="92">
        <v>1.46775381E-5</v>
      </c>
      <c r="L130" s="92">
        <v>1.78866057E-6</v>
      </c>
      <c r="M130" s="92">
        <v>9.2266220199999997E-7</v>
      </c>
      <c r="N130" s="92">
        <v>0</v>
      </c>
      <c r="O130" s="92">
        <v>3.2520069700000002E-9</v>
      </c>
      <c r="P130" s="92">
        <v>8.2068970799999995E-11</v>
      </c>
      <c r="Q130" s="92">
        <v>3.4434533199999997E-11</v>
      </c>
      <c r="R130" s="92">
        <v>3.9535460000000001E-7</v>
      </c>
      <c r="S130" s="92">
        <v>4.8179413599999997E-8</v>
      </c>
      <c r="T130" s="92">
        <v>3.1581528699999998E-8</v>
      </c>
      <c r="U130" s="92">
        <v>6.6044633900000003E-4</v>
      </c>
      <c r="V130" s="92">
        <v>9.2380215099999996E-3</v>
      </c>
      <c r="W130" s="92">
        <v>0.26572364100000001</v>
      </c>
      <c r="X130" s="92">
        <v>0</v>
      </c>
      <c r="Y130" s="92">
        <v>6.9670798400000005E-4</v>
      </c>
      <c r="Z130" s="92">
        <v>1.39261112E-14</v>
      </c>
      <c r="AA130" s="92">
        <v>1.33317049E-9</v>
      </c>
      <c r="AB130" s="92">
        <v>9.5088160300000006E-11</v>
      </c>
      <c r="AC130" s="92">
        <v>2.0857219699999999E-4</v>
      </c>
      <c r="AD130" s="92">
        <v>0</v>
      </c>
      <c r="AE130" s="92">
        <v>0</v>
      </c>
      <c r="AF130" s="92">
        <v>0</v>
      </c>
      <c r="AG130" s="92">
        <v>0</v>
      </c>
      <c r="AH130" s="92">
        <v>0</v>
      </c>
      <c r="AI130" s="92">
        <v>0</v>
      </c>
      <c r="AJ130" s="92">
        <v>0</v>
      </c>
      <c r="AK130" s="92">
        <v>0</v>
      </c>
      <c r="AL130" s="92">
        <v>0</v>
      </c>
      <c r="AM130" s="92">
        <v>0</v>
      </c>
      <c r="AN130" s="92">
        <v>3.98360302E-8</v>
      </c>
      <c r="AO130" s="92">
        <v>2.1795575799999999E-8</v>
      </c>
      <c r="AP130" s="92">
        <v>2.4917032299999999E-8</v>
      </c>
      <c r="AQ130" s="92">
        <v>0</v>
      </c>
      <c r="AR130" s="92">
        <v>0</v>
      </c>
      <c r="AS130" s="92">
        <v>0</v>
      </c>
      <c r="AT130" s="92">
        <v>2.7656763099999999E-6</v>
      </c>
      <c r="AU130" s="92">
        <v>0</v>
      </c>
      <c r="AV130" s="92">
        <v>0</v>
      </c>
      <c r="AW130" s="92">
        <v>1.17334333E-7</v>
      </c>
      <c r="AX130" s="92">
        <v>0</v>
      </c>
      <c r="AY130" s="92">
        <v>0</v>
      </c>
      <c r="AZ130" s="92">
        <v>0</v>
      </c>
      <c r="BA130" s="92">
        <v>0</v>
      </c>
      <c r="BB130" s="92">
        <v>0</v>
      </c>
      <c r="BC130" s="92">
        <v>0</v>
      </c>
      <c r="BD130" s="92">
        <v>0</v>
      </c>
      <c r="BE130" s="92">
        <v>0</v>
      </c>
      <c r="BF130" s="92">
        <v>0</v>
      </c>
      <c r="BG130" s="92">
        <v>0</v>
      </c>
      <c r="BH130" s="92">
        <v>0</v>
      </c>
      <c r="BI130" s="92">
        <v>0</v>
      </c>
      <c r="BJ130" s="92">
        <v>0</v>
      </c>
      <c r="BK130" s="92">
        <v>0</v>
      </c>
      <c r="BL130" s="92">
        <v>0</v>
      </c>
      <c r="BM130" s="92">
        <v>0</v>
      </c>
      <c r="BN130" s="92">
        <v>0</v>
      </c>
      <c r="BO130" s="92">
        <v>0</v>
      </c>
      <c r="BP130" s="92">
        <v>0.99994829699999999</v>
      </c>
      <c r="BQ130" s="92">
        <v>5.84271379E-7</v>
      </c>
      <c r="BR130" s="92">
        <v>1.4196231599999999E-11</v>
      </c>
      <c r="BS130" s="92">
        <v>5.6405522599999996E-13</v>
      </c>
      <c r="BT130" s="92">
        <v>2.3666652800000001E-13</v>
      </c>
      <c r="BU130" s="92">
        <v>2.7130683799999998E-9</v>
      </c>
      <c r="BV130" s="92">
        <v>3.30624822E-10</v>
      </c>
      <c r="BW130" s="92">
        <v>1.7054942200000001E-10</v>
      </c>
      <c r="BX130" s="92">
        <v>0</v>
      </c>
      <c r="BY130" s="92">
        <v>6.0111697200000003E-13</v>
      </c>
      <c r="BZ130" s="92">
        <v>1.51700325E-14</v>
      </c>
      <c r="CA130" s="92">
        <v>6.3650485799999998E-15</v>
      </c>
      <c r="CB130" s="92">
        <v>7.3079289999999998E-11</v>
      </c>
      <c r="CC130" s="92">
        <v>8.9057199200000003E-12</v>
      </c>
      <c r="CD130" s="92">
        <v>5.8376851900000003E-12</v>
      </c>
      <c r="CE130" s="92">
        <v>1.2208015199999999E-7</v>
      </c>
      <c r="CF130" s="92">
        <v>1.70760136E-6</v>
      </c>
      <c r="CG130" s="92">
        <v>4.91176656E-5</v>
      </c>
      <c r="CH130" s="92">
        <v>0</v>
      </c>
      <c r="CI130" s="92">
        <v>1.2878293299999999E-7</v>
      </c>
      <c r="CJ130" s="92">
        <v>2.5741709200000002E-18</v>
      </c>
      <c r="CK130" s="92">
        <v>2.4642979400000002E-13</v>
      </c>
      <c r="CL130" s="92">
        <v>1.75765635E-14</v>
      </c>
      <c r="CM130" s="92">
        <v>3.85535113E-8</v>
      </c>
      <c r="CN130" s="92">
        <v>0</v>
      </c>
      <c r="CO130" s="92">
        <v>0</v>
      </c>
      <c r="CP130" s="92">
        <v>0</v>
      </c>
      <c r="CQ130" s="92">
        <v>0</v>
      </c>
      <c r="CR130" s="92">
        <v>0</v>
      </c>
      <c r="CS130" s="92">
        <v>0</v>
      </c>
      <c r="CT130" s="92">
        <v>0</v>
      </c>
      <c r="CU130" s="92">
        <v>0</v>
      </c>
      <c r="CV130" s="92">
        <v>0</v>
      </c>
      <c r="CW130" s="92">
        <v>0</v>
      </c>
      <c r="CX130" s="92">
        <v>7.3634878700000007E-12</v>
      </c>
      <c r="CY130" s="92">
        <v>4.0288014900000003E-12</v>
      </c>
      <c r="CZ130" s="92">
        <v>4.60578688E-12</v>
      </c>
      <c r="DA130" s="92">
        <v>0</v>
      </c>
      <c r="DB130" s="92">
        <v>0</v>
      </c>
      <c r="DC130" s="92">
        <v>0</v>
      </c>
      <c r="DD130" s="92">
        <v>5.1122122100000002E-10</v>
      </c>
      <c r="DE130" s="92">
        <v>0</v>
      </c>
      <c r="DF130" s="92">
        <v>0</v>
      </c>
      <c r="DG130" s="92">
        <v>2.1688655600000001E-11</v>
      </c>
      <c r="DH130" s="92">
        <v>0</v>
      </c>
      <c r="DI130" s="92">
        <v>0</v>
      </c>
      <c r="DJ130" s="92">
        <v>0</v>
      </c>
      <c r="DK130" s="92">
        <v>0</v>
      </c>
      <c r="DL130" s="92">
        <v>0</v>
      </c>
      <c r="DM130" s="92">
        <v>0</v>
      </c>
      <c r="DN130" s="92">
        <v>0</v>
      </c>
      <c r="DO130" s="92">
        <v>0</v>
      </c>
      <c r="DP130" s="92">
        <v>0</v>
      </c>
      <c r="DQ130" s="92">
        <v>0</v>
      </c>
      <c r="DR130" s="92">
        <v>0</v>
      </c>
      <c r="DS130" s="92">
        <v>0</v>
      </c>
      <c r="DT130" s="92">
        <v>0</v>
      </c>
      <c r="DU130" s="92">
        <v>0</v>
      </c>
      <c r="DV130" s="92">
        <v>0</v>
      </c>
      <c r="DW130" s="92">
        <v>0</v>
      </c>
      <c r="DX130" s="92">
        <v>0</v>
      </c>
      <c r="DY130" s="92">
        <v>0</v>
      </c>
      <c r="DZ130" s="92">
        <v>97456.551300000006</v>
      </c>
      <c r="EA130" s="92">
        <v>0.14561839900000001</v>
      </c>
      <c r="EB130" s="92">
        <v>1.38362478E-5</v>
      </c>
      <c r="EC130" s="92">
        <v>5.4975208499999995E-7</v>
      </c>
      <c r="ED130" s="92">
        <v>2.3066521E-7</v>
      </c>
      <c r="EE130" s="92">
        <v>2.2035593499999998E-3</v>
      </c>
      <c r="EF130" s="92">
        <v>2.6853411499999999E-4</v>
      </c>
      <c r="EG130" s="92">
        <v>3.15827345E-4</v>
      </c>
      <c r="EH130" s="92">
        <v>0</v>
      </c>
      <c r="EI130" s="92">
        <v>5.2728821400000004E-7</v>
      </c>
      <c r="EJ130" s="92">
        <v>1.33068599E-8</v>
      </c>
      <c r="EK130" s="92">
        <v>5.5832978599999999E-9</v>
      </c>
      <c r="EL130" s="92">
        <v>5.2232715799999999E-5</v>
      </c>
      <c r="EM130" s="92">
        <v>6.3652771900000003E-6</v>
      </c>
      <c r="EN130" s="92">
        <v>5.6896549400000004E-6</v>
      </c>
      <c r="EO130" s="92">
        <v>0.100486726</v>
      </c>
      <c r="EP130" s="92">
        <v>1.1650068899999999</v>
      </c>
      <c r="EQ130" s="92">
        <v>25.5322049</v>
      </c>
      <c r="ER130" s="92">
        <v>0</v>
      </c>
      <c r="ES130" s="92">
        <v>6.2758647000000001E-2</v>
      </c>
      <c r="ET130" s="92">
        <v>2.1188199299999999E-12</v>
      </c>
      <c r="EU130" s="92">
        <v>1.2277796299999999E-7</v>
      </c>
      <c r="EV130" s="92">
        <v>1.12288886E-8</v>
      </c>
      <c r="EW130" s="92">
        <v>3.5521013099999998E-3</v>
      </c>
      <c r="EX130" s="92">
        <v>0</v>
      </c>
      <c r="EY130" s="92">
        <v>0</v>
      </c>
      <c r="EZ130" s="92">
        <v>0</v>
      </c>
      <c r="FA130" s="92">
        <v>0</v>
      </c>
      <c r="FB130" s="92">
        <v>0</v>
      </c>
      <c r="FC130" s="92">
        <v>0</v>
      </c>
      <c r="FD130" s="92">
        <v>0</v>
      </c>
      <c r="FE130" s="92">
        <v>0</v>
      </c>
      <c r="FF130" s="92">
        <v>0</v>
      </c>
      <c r="FG130" s="92">
        <v>0</v>
      </c>
      <c r="FH130" s="92">
        <v>1.12523544E-5</v>
      </c>
      <c r="FI130" s="92">
        <v>6.9743227000000005E-7</v>
      </c>
      <c r="FJ130" s="92">
        <v>6.9801278600000004E-7</v>
      </c>
      <c r="FK130" s="92">
        <v>0</v>
      </c>
      <c r="FL130" s="92">
        <v>0</v>
      </c>
      <c r="FM130" s="92">
        <v>0</v>
      </c>
      <c r="FN130" s="92">
        <v>1.21716861E-4</v>
      </c>
      <c r="FO130" s="92">
        <v>0</v>
      </c>
      <c r="FP130" s="92">
        <v>0</v>
      </c>
      <c r="FQ130" s="92">
        <v>7.5170005800000002E-6</v>
      </c>
      <c r="FR130" s="92">
        <v>0</v>
      </c>
      <c r="FS130" s="92">
        <v>0</v>
      </c>
      <c r="FT130" s="92">
        <v>0</v>
      </c>
      <c r="FU130" s="92">
        <v>0</v>
      </c>
      <c r="FV130" s="92">
        <v>0</v>
      </c>
      <c r="FW130" s="92">
        <v>0</v>
      </c>
      <c r="FX130" s="92">
        <v>0</v>
      </c>
      <c r="FY130" s="92">
        <v>0</v>
      </c>
      <c r="FZ130" s="92">
        <v>0</v>
      </c>
      <c r="GA130" s="92">
        <v>0</v>
      </c>
      <c r="GB130" s="92">
        <v>0</v>
      </c>
      <c r="GC130" s="92">
        <v>0</v>
      </c>
      <c r="GD130" s="92">
        <v>0</v>
      </c>
      <c r="GE130" s="92">
        <v>0</v>
      </c>
      <c r="GF130" s="92">
        <v>0</v>
      </c>
      <c r="GG130" s="92">
        <v>0</v>
      </c>
      <c r="GH130" s="92">
        <v>0</v>
      </c>
      <c r="GI130" s="92">
        <v>0</v>
      </c>
      <c r="GJ130" s="92">
        <v>0.99972290100000005</v>
      </c>
      <c r="GK130" s="92">
        <v>1.49377385E-6</v>
      </c>
      <c r="GL130" s="92">
        <v>1.4193416100000001E-10</v>
      </c>
      <c r="GM130" s="92">
        <v>5.6394335899999999E-12</v>
      </c>
      <c r="GN130" s="92">
        <v>2.3661959099999999E-12</v>
      </c>
      <c r="GO130" s="92">
        <v>2.26044192E-8</v>
      </c>
      <c r="GP130" s="92">
        <v>2.7546604199999999E-9</v>
      </c>
      <c r="GQ130" s="92">
        <v>3.2398009800000001E-9</v>
      </c>
      <c r="GR130" s="92">
        <v>0</v>
      </c>
      <c r="GS130" s="92">
        <v>5.4089960700000004E-12</v>
      </c>
      <c r="GT130" s="92">
        <v>1.36503625E-13</v>
      </c>
      <c r="GU130" s="92">
        <v>5.7274248399999997E-14</v>
      </c>
      <c r="GV130" s="92">
        <v>5.3581048599999997E-10</v>
      </c>
      <c r="GW130" s="92">
        <v>6.5295901499999999E-11</v>
      </c>
      <c r="GX130" s="92">
        <v>5.8365274300000003E-11</v>
      </c>
      <c r="GY130" s="92">
        <v>1.03080685E-6</v>
      </c>
      <c r="GZ130" s="92">
        <v>1.1950803300000001E-5</v>
      </c>
      <c r="HA130" s="92">
        <v>2.6191292000000001E-4</v>
      </c>
      <c r="HB130" s="92">
        <v>0</v>
      </c>
      <c r="HC130" s="92">
        <v>6.43786958E-7</v>
      </c>
      <c r="HD130" s="92">
        <v>2.1735150499999998E-17</v>
      </c>
      <c r="HE130" s="92">
        <v>1.25947347E-12</v>
      </c>
      <c r="HF130" s="92">
        <v>1.1518750599999999E-13</v>
      </c>
      <c r="HG130" s="92">
        <v>3.6437950800000003E-8</v>
      </c>
      <c r="HH130" s="92">
        <v>0</v>
      </c>
      <c r="HI130" s="92">
        <v>0</v>
      </c>
      <c r="HJ130" s="92">
        <v>0</v>
      </c>
      <c r="HK130" s="92">
        <v>0</v>
      </c>
      <c r="HL130" s="92">
        <v>0</v>
      </c>
      <c r="HM130" s="92">
        <v>0</v>
      </c>
      <c r="HN130" s="92">
        <v>0</v>
      </c>
      <c r="HO130" s="92">
        <v>0</v>
      </c>
      <c r="HP130" s="92">
        <v>0</v>
      </c>
      <c r="HQ130" s="92">
        <v>0</v>
      </c>
      <c r="HR130" s="92">
        <v>1.15428221E-10</v>
      </c>
      <c r="HS130" s="92">
        <v>7.1543575299999998E-12</v>
      </c>
      <c r="HT130" s="92">
        <v>7.1603125499999997E-12</v>
      </c>
      <c r="HU130" s="92">
        <v>0</v>
      </c>
      <c r="HV130" s="92">
        <v>0</v>
      </c>
      <c r="HW130" s="92">
        <v>0</v>
      </c>
      <c r="HX130" s="92">
        <v>1.2485885500000001E-9</v>
      </c>
      <c r="HY130" s="92">
        <v>0</v>
      </c>
      <c r="HZ130" s="92">
        <v>0</v>
      </c>
      <c r="IA130" s="92">
        <v>7.7110440800000002E-11</v>
      </c>
      <c r="IB130" s="92">
        <v>0</v>
      </c>
      <c r="IC130" s="92">
        <v>0</v>
      </c>
      <c r="ID130" s="92">
        <v>0</v>
      </c>
      <c r="IE130" s="92">
        <v>0</v>
      </c>
      <c r="IF130" s="92">
        <v>0</v>
      </c>
      <c r="IG130" s="92">
        <v>0</v>
      </c>
      <c r="IH130" s="92">
        <v>0</v>
      </c>
      <c r="II130" s="92">
        <v>0</v>
      </c>
      <c r="IJ130" s="92">
        <v>0</v>
      </c>
      <c r="IK130" s="92">
        <v>0</v>
      </c>
      <c r="IL130" s="92">
        <v>0</v>
      </c>
      <c r="IM130" s="92">
        <v>0</v>
      </c>
      <c r="IN130" s="92">
        <v>0</v>
      </c>
      <c r="IO130" s="92">
        <v>0</v>
      </c>
      <c r="IP130" s="92">
        <v>0</v>
      </c>
      <c r="IQ130" s="92">
        <v>0</v>
      </c>
      <c r="IR130" s="92">
        <v>0</v>
      </c>
      <c r="IS130" s="92">
        <v>0</v>
      </c>
      <c r="IT130" s="92">
        <v>5409.9403599999996</v>
      </c>
      <c r="IU130" s="92">
        <v>97483.563899999994</v>
      </c>
      <c r="IV130" s="92">
        <v>1693.7852</v>
      </c>
      <c r="IW130" s="92">
        <v>60.339955400000001</v>
      </c>
      <c r="IX130" s="92">
        <v>0.2</v>
      </c>
      <c r="IY130" s="92">
        <v>0</v>
      </c>
      <c r="IZ130" s="92">
        <v>1</v>
      </c>
      <c r="JA130" s="92">
        <v>0</v>
      </c>
      <c r="JB130" s="92">
        <v>-67656.761299999998</v>
      </c>
      <c r="JC130" s="92">
        <v>-3754.6744100000001</v>
      </c>
      <c r="JD130" s="92">
        <v>-366.01904300000001</v>
      </c>
      <c r="JE130" s="92">
        <v>-37.040710699999998</v>
      </c>
      <c r="JF130" s="92">
        <v>-2.0556084299999999</v>
      </c>
      <c r="JG130" s="92">
        <v>5.3233239299999999E-2</v>
      </c>
      <c r="JH130" s="92">
        <v>0.95922792899999998</v>
      </c>
      <c r="JI130" s="92">
        <v>18.019341699999998</v>
      </c>
      <c r="JJ130" s="92">
        <v>0</v>
      </c>
      <c r="JK130" s="92">
        <v>0</v>
      </c>
      <c r="JL130" s="92">
        <v>0</v>
      </c>
      <c r="JM130" s="92">
        <v>0</v>
      </c>
      <c r="JN130" s="92">
        <v>0</v>
      </c>
      <c r="JO130" s="92">
        <v>0</v>
      </c>
      <c r="JP130" s="92">
        <v>0</v>
      </c>
      <c r="JQ130" s="92">
        <v>0</v>
      </c>
      <c r="JR130" s="92">
        <v>0</v>
      </c>
      <c r="JS130" s="92">
        <v>0</v>
      </c>
      <c r="JT130" s="92">
        <v>0</v>
      </c>
      <c r="JU130" s="92">
        <v>0</v>
      </c>
      <c r="JV130" s="92">
        <v>0</v>
      </c>
      <c r="JW130" s="92">
        <v>0</v>
      </c>
      <c r="JX130" s="92">
        <v>0</v>
      </c>
      <c r="JY130" s="92">
        <v>0</v>
      </c>
      <c r="JZ130" s="92">
        <v>0</v>
      </c>
      <c r="KA130" s="92">
        <v>0</v>
      </c>
      <c r="KB130" s="92">
        <v>0</v>
      </c>
      <c r="KC130" s="92">
        <v>0</v>
      </c>
      <c r="KD130" s="92">
        <v>0</v>
      </c>
      <c r="KE130" s="92">
        <v>0</v>
      </c>
      <c r="KF130" s="92">
        <v>0</v>
      </c>
      <c r="KG130" s="92">
        <v>0</v>
      </c>
      <c r="KH130" s="92">
        <v>0</v>
      </c>
      <c r="KI130" s="92">
        <v>0</v>
      </c>
      <c r="KJ130" s="92">
        <v>0</v>
      </c>
      <c r="KK130" s="92">
        <v>0</v>
      </c>
      <c r="KL130" s="92">
        <v>0</v>
      </c>
      <c r="KM130" s="92">
        <v>0</v>
      </c>
      <c r="KN130" s="92">
        <v>0</v>
      </c>
      <c r="KO130" s="92">
        <v>0</v>
      </c>
      <c r="KP130" s="92">
        <v>0</v>
      </c>
      <c r="KQ130" s="92">
        <v>0</v>
      </c>
      <c r="KR130" s="92">
        <v>0</v>
      </c>
      <c r="KS130" s="92">
        <v>0</v>
      </c>
      <c r="KT130" s="92">
        <v>0</v>
      </c>
      <c r="KU130" s="92">
        <v>0</v>
      </c>
      <c r="KV130" s="92">
        <v>0</v>
      </c>
      <c r="KW130" s="92">
        <v>0</v>
      </c>
      <c r="KX130" s="92">
        <v>0</v>
      </c>
      <c r="KY130" s="92">
        <v>0</v>
      </c>
      <c r="KZ130" s="92">
        <v>0</v>
      </c>
      <c r="LA130" s="92">
        <v>0</v>
      </c>
      <c r="LB130" s="92">
        <v>0</v>
      </c>
      <c r="LC130" s="92">
        <v>0</v>
      </c>
      <c r="LD130" s="92">
        <v>0</v>
      </c>
      <c r="LE130" s="92">
        <v>0</v>
      </c>
      <c r="LF130" s="92">
        <v>0</v>
      </c>
      <c r="LG130" s="92">
        <v>0</v>
      </c>
      <c r="LH130" s="92">
        <v>0</v>
      </c>
      <c r="LI130" s="92">
        <v>0</v>
      </c>
      <c r="LJ130" s="92">
        <v>0</v>
      </c>
      <c r="LK130" s="92">
        <v>0</v>
      </c>
      <c r="LL130" s="92">
        <v>0</v>
      </c>
      <c r="LM130" s="92">
        <v>0</v>
      </c>
      <c r="LN130" s="92">
        <v>0</v>
      </c>
      <c r="LO130" s="92">
        <v>0</v>
      </c>
      <c r="LP130" s="92">
        <v>0</v>
      </c>
      <c r="LQ130" s="92">
        <v>0</v>
      </c>
      <c r="LR130" s="92">
        <v>0</v>
      </c>
      <c r="LS130" s="92">
        <v>0</v>
      </c>
      <c r="LT130" s="92">
        <v>0</v>
      </c>
      <c r="LU130" s="92">
        <v>0</v>
      </c>
      <c r="LV130" s="92">
        <v>0</v>
      </c>
      <c r="LW130" s="92">
        <v>0</v>
      </c>
      <c r="LX130" s="92">
        <v>0</v>
      </c>
      <c r="LY130" s="92">
        <v>0</v>
      </c>
      <c r="LZ130" s="92">
        <v>0</v>
      </c>
      <c r="MA130" s="92">
        <v>0</v>
      </c>
      <c r="MB130" s="92">
        <v>0</v>
      </c>
      <c r="MC130" s="92">
        <v>0</v>
      </c>
      <c r="MD130" s="92">
        <v>0</v>
      </c>
      <c r="ME130" s="92">
        <v>0</v>
      </c>
      <c r="MF130" s="92">
        <v>0</v>
      </c>
      <c r="MG130" s="92">
        <v>0</v>
      </c>
      <c r="MH130" s="92">
        <v>0</v>
      </c>
      <c r="MI130" s="92">
        <v>0</v>
      </c>
      <c r="MJ130" s="92">
        <v>0</v>
      </c>
      <c r="MK130" s="92">
        <v>0</v>
      </c>
      <c r="ML130" s="92">
        <v>0</v>
      </c>
      <c r="MM130" s="92">
        <v>0</v>
      </c>
      <c r="MN130" s="92">
        <v>0</v>
      </c>
      <c r="MO130" s="92">
        <v>0</v>
      </c>
      <c r="MP130" s="92">
        <v>0</v>
      </c>
      <c r="MQ130" s="92">
        <v>0</v>
      </c>
      <c r="MR130" s="92">
        <v>0</v>
      </c>
      <c r="MS130" s="92">
        <v>0</v>
      </c>
      <c r="MT130" s="92">
        <v>0</v>
      </c>
      <c r="MU130" s="92">
        <v>0</v>
      </c>
      <c r="MV130" s="92">
        <v>0</v>
      </c>
      <c r="MW130" s="92">
        <v>0</v>
      </c>
      <c r="MX130" s="92">
        <v>0</v>
      </c>
      <c r="MY130" s="92">
        <v>0</v>
      </c>
      <c r="MZ130" s="92">
        <v>0</v>
      </c>
      <c r="NA130" s="92">
        <v>0</v>
      </c>
      <c r="NB130" s="92">
        <v>0</v>
      </c>
      <c r="NC130" s="92">
        <v>0</v>
      </c>
      <c r="ND130" s="92">
        <v>0</v>
      </c>
      <c r="NE130" s="92">
        <v>0</v>
      </c>
      <c r="NF130" s="92">
        <v>0</v>
      </c>
      <c r="NG130" s="92">
        <v>0</v>
      </c>
      <c r="NH130" s="92">
        <v>0</v>
      </c>
      <c r="NI130" s="92">
        <v>0</v>
      </c>
      <c r="NJ130" s="92">
        <v>0</v>
      </c>
      <c r="NK130" s="92">
        <v>0</v>
      </c>
      <c r="NL130" s="92">
        <v>0</v>
      </c>
      <c r="NM130" s="92">
        <v>0</v>
      </c>
      <c r="NN130" s="92">
        <v>0</v>
      </c>
      <c r="NO130" s="92">
        <v>0</v>
      </c>
      <c r="NP130" s="92">
        <v>0</v>
      </c>
      <c r="NQ130" s="92">
        <v>0</v>
      </c>
      <c r="NR130" s="92">
        <v>0</v>
      </c>
      <c r="NS130" s="92">
        <v>0</v>
      </c>
      <c r="NT130" s="92">
        <v>0</v>
      </c>
      <c r="NU130" s="92">
        <v>0</v>
      </c>
      <c r="NV130" s="92">
        <v>0</v>
      </c>
      <c r="NW130" s="92">
        <v>0</v>
      </c>
      <c r="NX130" s="92">
        <v>0</v>
      </c>
      <c r="NY130" s="92">
        <v>0</v>
      </c>
      <c r="NZ130" s="92">
        <v>0</v>
      </c>
      <c r="OA130" s="92">
        <v>0</v>
      </c>
      <c r="OB130" s="92">
        <v>0</v>
      </c>
      <c r="OC130" s="92">
        <v>0</v>
      </c>
      <c r="OD130" s="92">
        <v>0</v>
      </c>
      <c r="OE130" s="92">
        <v>0</v>
      </c>
      <c r="OF130" s="92">
        <v>0</v>
      </c>
      <c r="OG130" s="92">
        <v>0</v>
      </c>
      <c r="OH130" s="92">
        <v>0</v>
      </c>
      <c r="OI130" s="92">
        <v>0</v>
      </c>
      <c r="OJ130" s="92">
        <v>0</v>
      </c>
      <c r="OK130" s="92">
        <v>0</v>
      </c>
      <c r="OL130" s="92">
        <v>0</v>
      </c>
      <c r="OM130" s="92">
        <v>0</v>
      </c>
      <c r="ON130" s="92">
        <v>0</v>
      </c>
      <c r="OO130" s="92">
        <v>0</v>
      </c>
      <c r="OP130" s="92">
        <v>0</v>
      </c>
      <c r="OQ130" s="92">
        <v>0</v>
      </c>
      <c r="OR130" s="92">
        <v>0</v>
      </c>
      <c r="OS130" s="92">
        <v>0</v>
      </c>
      <c r="OT130" s="92">
        <v>0</v>
      </c>
      <c r="OU130" s="92">
        <v>0</v>
      </c>
      <c r="OV130" s="92">
        <v>0</v>
      </c>
      <c r="OW130" s="92">
        <v>0</v>
      </c>
      <c r="OX130" s="92">
        <v>0</v>
      </c>
      <c r="OY130" s="92">
        <v>0</v>
      </c>
      <c r="OZ130" s="92">
        <v>0</v>
      </c>
      <c r="PA130" s="92">
        <v>0</v>
      </c>
      <c r="PB130" s="92">
        <v>0</v>
      </c>
      <c r="PC130" s="92">
        <v>0</v>
      </c>
      <c r="PD130" s="92">
        <v>0</v>
      </c>
      <c r="PE130" s="92">
        <v>0</v>
      </c>
      <c r="PF130" s="92">
        <v>0</v>
      </c>
      <c r="PG130" s="92">
        <v>0</v>
      </c>
      <c r="PH130" s="92">
        <v>0</v>
      </c>
      <c r="PI130" s="92">
        <v>0</v>
      </c>
      <c r="PJ130" s="92">
        <v>0</v>
      </c>
      <c r="PK130" s="92">
        <v>0</v>
      </c>
      <c r="PL130" s="92">
        <v>0</v>
      </c>
      <c r="PM130" s="92">
        <v>0</v>
      </c>
      <c r="PN130" s="92">
        <v>0</v>
      </c>
      <c r="PO130" s="92">
        <v>0</v>
      </c>
      <c r="PP130" s="92">
        <v>0</v>
      </c>
      <c r="PQ130" s="92">
        <v>0</v>
      </c>
      <c r="PR130" s="92">
        <v>0</v>
      </c>
      <c r="PS130" s="92">
        <v>0</v>
      </c>
      <c r="PT130" s="92">
        <v>0</v>
      </c>
      <c r="PU130" s="92">
        <v>0</v>
      </c>
      <c r="PV130" s="92">
        <v>0</v>
      </c>
      <c r="PW130" s="92">
        <v>0</v>
      </c>
      <c r="PX130" s="92">
        <v>0</v>
      </c>
      <c r="PY130" s="92">
        <v>0</v>
      </c>
      <c r="PZ130" s="92">
        <v>0</v>
      </c>
      <c r="QA130" s="92">
        <v>0</v>
      </c>
      <c r="QB130" s="92">
        <v>0</v>
      </c>
      <c r="QC130" s="92">
        <v>0</v>
      </c>
      <c r="QD130" s="92">
        <v>0</v>
      </c>
      <c r="QE130" s="92">
        <v>0</v>
      </c>
      <c r="QF130" s="92">
        <v>0</v>
      </c>
      <c r="QG130" s="92">
        <v>0</v>
      </c>
      <c r="QH130" s="92">
        <v>0</v>
      </c>
      <c r="QI130" s="92">
        <v>0</v>
      </c>
      <c r="QJ130" s="92">
        <v>0</v>
      </c>
      <c r="QK130" s="92">
        <v>0</v>
      </c>
      <c r="QL130" s="92">
        <v>0</v>
      </c>
      <c r="QM130" s="92">
        <v>0</v>
      </c>
      <c r="QN130" s="92">
        <v>0</v>
      </c>
      <c r="QO130" s="92">
        <v>0</v>
      </c>
      <c r="QP130" s="92">
        <v>0</v>
      </c>
      <c r="QQ130" s="92">
        <v>0</v>
      </c>
      <c r="QR130" s="92">
        <v>0</v>
      </c>
      <c r="QS130" s="92">
        <v>0</v>
      </c>
      <c r="QT130" s="92">
        <v>0</v>
      </c>
      <c r="QU130" s="92">
        <v>0</v>
      </c>
      <c r="QV130" s="92">
        <v>0</v>
      </c>
      <c r="QW130" s="92">
        <v>0</v>
      </c>
      <c r="QX130" s="92">
        <v>0</v>
      </c>
      <c r="QY130" s="92">
        <v>0</v>
      </c>
      <c r="QZ130" s="92">
        <v>0</v>
      </c>
      <c r="RA130" s="92">
        <v>0</v>
      </c>
      <c r="RB130" s="92">
        <v>0</v>
      </c>
      <c r="RC130" s="92">
        <v>0</v>
      </c>
      <c r="RD130" s="92">
        <v>0</v>
      </c>
      <c r="RE130" s="92">
        <v>0</v>
      </c>
      <c r="RF130" s="92">
        <v>0</v>
      </c>
      <c r="RG130" s="92">
        <v>0</v>
      </c>
      <c r="RH130" s="92">
        <v>0</v>
      </c>
      <c r="RI130" s="92">
        <v>0</v>
      </c>
      <c r="RJ130" s="92">
        <v>0</v>
      </c>
      <c r="RK130" s="92">
        <v>0</v>
      </c>
      <c r="RL130" s="92">
        <v>0</v>
      </c>
      <c r="RM130" s="92">
        <v>0</v>
      </c>
      <c r="RN130" s="92">
        <v>0</v>
      </c>
      <c r="RO130" s="92">
        <v>0</v>
      </c>
      <c r="RP130" s="92">
        <v>0</v>
      </c>
      <c r="RQ130" s="92">
        <v>0</v>
      </c>
      <c r="RR130" s="92">
        <v>0</v>
      </c>
      <c r="RS130" s="92">
        <v>0</v>
      </c>
      <c r="RT130" s="92">
        <v>0</v>
      </c>
      <c r="RU130" s="92">
        <v>0</v>
      </c>
      <c r="RV130" s="92">
        <v>0</v>
      </c>
      <c r="RW130" s="92">
        <v>0</v>
      </c>
      <c r="RX130" s="92">
        <v>0</v>
      </c>
      <c r="RY130" s="92">
        <v>0</v>
      </c>
      <c r="RZ130" s="92">
        <v>0</v>
      </c>
      <c r="SA130" s="92">
        <v>0</v>
      </c>
      <c r="SB130" s="92">
        <v>0</v>
      </c>
      <c r="SC130" s="92">
        <v>0</v>
      </c>
      <c r="SD130" s="92">
        <v>0</v>
      </c>
      <c r="SE130" s="92">
        <v>0</v>
      </c>
      <c r="SF130" s="92">
        <v>0</v>
      </c>
      <c r="SG130" s="92">
        <v>0</v>
      </c>
      <c r="SH130" s="92">
        <v>0</v>
      </c>
      <c r="SI130" s="92">
        <v>0</v>
      </c>
      <c r="SJ130" s="92">
        <v>0</v>
      </c>
      <c r="SK130" s="92">
        <v>0</v>
      </c>
      <c r="SL130" s="92">
        <v>0</v>
      </c>
      <c r="SM130" s="92">
        <v>0</v>
      </c>
      <c r="SN130" s="92">
        <v>0</v>
      </c>
      <c r="SO130" s="92">
        <v>0</v>
      </c>
      <c r="SP130" s="92">
        <v>0</v>
      </c>
      <c r="SQ130" s="92">
        <v>0</v>
      </c>
      <c r="SR130" s="92">
        <v>0</v>
      </c>
      <c r="SS130" s="92">
        <v>0</v>
      </c>
      <c r="ST130" s="92">
        <v>0</v>
      </c>
      <c r="SU130" s="92">
        <v>0</v>
      </c>
      <c r="SV130" s="92">
        <v>0</v>
      </c>
      <c r="SW130" s="92">
        <v>0</v>
      </c>
      <c r="SX130" s="92">
        <v>0</v>
      </c>
      <c r="SY130" s="92">
        <v>0</v>
      </c>
      <c r="SZ130" s="92">
        <v>0</v>
      </c>
      <c r="TA130" s="92">
        <v>0</v>
      </c>
      <c r="TB130" s="92">
        <v>0</v>
      </c>
      <c r="TC130" s="92">
        <v>0.2</v>
      </c>
      <c r="TD130" s="92">
        <v>0</v>
      </c>
      <c r="TE130" s="92">
        <v>0</v>
      </c>
      <c r="TF130" s="92">
        <v>0</v>
      </c>
      <c r="TG130" s="92">
        <v>0</v>
      </c>
      <c r="TH130" s="92">
        <v>0</v>
      </c>
      <c r="TI130" s="92">
        <v>0</v>
      </c>
      <c r="TJ130" s="92">
        <v>0</v>
      </c>
      <c r="TK130" s="92">
        <v>0</v>
      </c>
      <c r="TL130" s="92">
        <v>0</v>
      </c>
      <c r="TM130" s="92">
        <v>0</v>
      </c>
      <c r="TN130" s="92">
        <v>0</v>
      </c>
      <c r="TO130" s="92">
        <v>0</v>
      </c>
      <c r="TP130" s="92">
        <v>4.6000132599999997E-4</v>
      </c>
      <c r="TQ130" s="92">
        <v>-429566895.33499998</v>
      </c>
      <c r="TR130" s="92">
        <v>3.8828932777777801E-4</v>
      </c>
      <c r="TS130" s="92">
        <v>0</v>
      </c>
      <c r="TT130" s="92">
        <v>0</v>
      </c>
      <c r="TU130" s="92">
        <v>0</v>
      </c>
      <c r="TV130" s="92">
        <v>0</v>
      </c>
      <c r="TW130" s="92">
        <v>0</v>
      </c>
      <c r="TX130" s="92">
        <v>0</v>
      </c>
      <c r="TY130" s="92">
        <v>0</v>
      </c>
      <c r="TZ130" s="92">
        <v>0</v>
      </c>
      <c r="UA130" s="92">
        <v>0</v>
      </c>
      <c r="UB130" s="92">
        <v>0</v>
      </c>
      <c r="UC130" s="92">
        <v>0</v>
      </c>
      <c r="UD130" s="92">
        <v>0</v>
      </c>
      <c r="UE130" s="92">
        <v>0</v>
      </c>
      <c r="UF130" s="92">
        <v>0</v>
      </c>
      <c r="UG130" s="92">
        <v>0</v>
      </c>
      <c r="UH130" s="92">
        <v>0</v>
      </c>
      <c r="UI130" s="92">
        <v>0</v>
      </c>
      <c r="UJ130" s="92">
        <v>0</v>
      </c>
      <c r="UK130" s="92">
        <v>0</v>
      </c>
      <c r="UL130" s="92">
        <v>0</v>
      </c>
      <c r="UM130" s="92">
        <v>0</v>
      </c>
      <c r="UN130" s="92">
        <v>0</v>
      </c>
      <c r="UO130" s="92">
        <v>0</v>
      </c>
      <c r="UP130" s="92">
        <v>0</v>
      </c>
      <c r="UQ130" s="92">
        <v>0</v>
      </c>
      <c r="UR130" s="92">
        <v>0</v>
      </c>
      <c r="US130" s="92">
        <v>0</v>
      </c>
      <c r="UT130" s="92">
        <v>0</v>
      </c>
      <c r="UU130" s="92">
        <v>0</v>
      </c>
      <c r="UV130" s="92">
        <v>0</v>
      </c>
      <c r="UW130" s="92">
        <v>0</v>
      </c>
      <c r="UX130" s="92">
        <v>0</v>
      </c>
      <c r="UY130" s="92">
        <v>0</v>
      </c>
      <c r="UZ130" s="92">
        <v>0</v>
      </c>
      <c r="VA130" s="92">
        <v>0</v>
      </c>
      <c r="VB130" s="92">
        <v>0</v>
      </c>
      <c r="VC130" s="92">
        <v>0</v>
      </c>
      <c r="VD130" s="92">
        <v>0</v>
      </c>
      <c r="VE130" s="92">
        <v>0</v>
      </c>
      <c r="VF130" s="92">
        <v>0</v>
      </c>
      <c r="VG130" s="92">
        <v>0</v>
      </c>
      <c r="VH130" s="92">
        <v>0</v>
      </c>
      <c r="VI130" s="92">
        <v>0</v>
      </c>
      <c r="VJ130" s="92">
        <v>0</v>
      </c>
      <c r="VK130" s="92">
        <v>0</v>
      </c>
      <c r="VL130" s="92">
        <v>0</v>
      </c>
      <c r="VM130" s="92">
        <v>0</v>
      </c>
      <c r="VN130" s="92">
        <v>0</v>
      </c>
      <c r="VO130" s="92">
        <v>0</v>
      </c>
      <c r="VP130" s="92">
        <v>0</v>
      </c>
      <c r="VQ130" s="92">
        <v>0</v>
      </c>
      <c r="VR130" s="92">
        <v>0</v>
      </c>
      <c r="VS130" s="92">
        <v>0</v>
      </c>
      <c r="VT130" s="92">
        <v>0</v>
      </c>
      <c r="VU130" s="92">
        <v>0</v>
      </c>
      <c r="VV130" s="92">
        <v>0</v>
      </c>
      <c r="VW130" s="92">
        <v>0</v>
      </c>
      <c r="VX130" s="92">
        <v>0</v>
      </c>
      <c r="VY130" s="92">
        <v>0</v>
      </c>
      <c r="VZ130" s="92">
        <v>0</v>
      </c>
      <c r="WA130" s="92">
        <v>0</v>
      </c>
      <c r="WB130" s="92">
        <v>0</v>
      </c>
      <c r="WC130" s="92">
        <v>0</v>
      </c>
    </row>
    <row r="131" spans="2:601" ht="13.5" customHeight="1">
      <c r="B131" s="851" t="s">
        <v>2818</v>
      </c>
      <c r="C131" s="92">
        <v>0</v>
      </c>
      <c r="D131" s="92">
        <v>280213.86900000001</v>
      </c>
      <c r="E131" s="92">
        <v>-1048.6264699999999</v>
      </c>
      <c r="F131" s="92">
        <v>15535.8089</v>
      </c>
      <c r="G131" s="92">
        <v>0.122128589</v>
      </c>
      <c r="H131" s="92">
        <v>4.2598994799999999E-7</v>
      </c>
      <c r="I131" s="92">
        <v>1.69257493E-8</v>
      </c>
      <c r="J131" s="92">
        <v>7.101713E-9</v>
      </c>
      <c r="K131" s="92">
        <v>3.2718967600000002E-5</v>
      </c>
      <c r="L131" s="92">
        <v>3.9872577199999999E-6</v>
      </c>
      <c r="M131" s="92">
        <v>2.0250602100000002E-6</v>
      </c>
      <c r="N131" s="92">
        <v>0</v>
      </c>
      <c r="O131" s="92">
        <v>1.8024667299999999E-8</v>
      </c>
      <c r="P131" s="92">
        <v>4.5487783799999999E-10</v>
      </c>
      <c r="Q131" s="92">
        <v>1.90857834E-10</v>
      </c>
      <c r="R131" s="92">
        <v>8.8131907699999999E-7</v>
      </c>
      <c r="S131" s="92">
        <v>1.07400891E-7</v>
      </c>
      <c r="T131" s="92">
        <v>1.75172912E-7</v>
      </c>
      <c r="U131" s="92">
        <v>1.4256303499999999E-3</v>
      </c>
      <c r="V131" s="92">
        <v>2.7188473099999999E-2</v>
      </c>
      <c r="W131" s="92">
        <v>3.3430040999999999</v>
      </c>
      <c r="X131" s="92">
        <v>0</v>
      </c>
      <c r="Y131" s="92">
        <v>1.52021545E-3</v>
      </c>
      <c r="Z131" s="92">
        <v>4.4398562500000002E-14</v>
      </c>
      <c r="AA131" s="92">
        <v>2.84448365E-9</v>
      </c>
      <c r="AB131" s="92">
        <v>2.31277225E-10</v>
      </c>
      <c r="AC131" s="92">
        <v>1.16386458E-2</v>
      </c>
      <c r="AD131" s="92">
        <v>0</v>
      </c>
      <c r="AE131" s="92">
        <v>0</v>
      </c>
      <c r="AF131" s="92">
        <v>0</v>
      </c>
      <c r="AG131" s="92">
        <v>0</v>
      </c>
      <c r="AH131" s="92">
        <v>0</v>
      </c>
      <c r="AI131" s="92">
        <v>0</v>
      </c>
      <c r="AJ131" s="92">
        <v>0</v>
      </c>
      <c r="AK131" s="92">
        <v>0</v>
      </c>
      <c r="AL131" s="92">
        <v>0</v>
      </c>
      <c r="AM131" s="92">
        <v>0</v>
      </c>
      <c r="AN131" s="92">
        <v>1.12267695E-7</v>
      </c>
      <c r="AO131" s="92">
        <v>2.4273649400000001E-3</v>
      </c>
      <c r="AP131" s="92">
        <v>6.1463219500000003E-3</v>
      </c>
      <c r="AQ131" s="92">
        <v>0</v>
      </c>
      <c r="AR131" s="92">
        <v>0</v>
      </c>
      <c r="AS131" s="92">
        <v>0</v>
      </c>
      <c r="AT131" s="92">
        <v>1.9105272100000001E-2</v>
      </c>
      <c r="AU131" s="92">
        <v>0</v>
      </c>
      <c r="AV131" s="92">
        <v>0</v>
      </c>
      <c r="AW131" s="92">
        <v>2.8893007800000001E-5</v>
      </c>
      <c r="AX131" s="92">
        <v>0</v>
      </c>
      <c r="AY131" s="92">
        <v>0</v>
      </c>
      <c r="AZ131" s="92">
        <v>0</v>
      </c>
      <c r="BA131" s="92">
        <v>0</v>
      </c>
      <c r="BB131" s="92">
        <v>0</v>
      </c>
      <c r="BC131" s="92">
        <v>0</v>
      </c>
      <c r="BD131" s="92">
        <v>0</v>
      </c>
      <c r="BE131" s="92">
        <v>0</v>
      </c>
      <c r="BF131" s="92">
        <v>0</v>
      </c>
      <c r="BG131" s="92">
        <v>0</v>
      </c>
      <c r="BH131" s="92">
        <v>0</v>
      </c>
      <c r="BI131" s="92">
        <v>0</v>
      </c>
      <c r="BJ131" s="92">
        <v>0</v>
      </c>
      <c r="BK131" s="92">
        <v>0</v>
      </c>
      <c r="BL131" s="92">
        <v>0</v>
      </c>
      <c r="BM131" s="92">
        <v>0</v>
      </c>
      <c r="BN131" s="92">
        <v>0</v>
      </c>
      <c r="BO131" s="92">
        <v>0</v>
      </c>
      <c r="BP131" s="92">
        <v>0.99977253499999996</v>
      </c>
      <c r="BQ131" s="92">
        <v>7.8593145599999997E-6</v>
      </c>
      <c r="BR131" s="92">
        <v>2.7413638499999999E-11</v>
      </c>
      <c r="BS131" s="92">
        <v>1.0892190699999999E-12</v>
      </c>
      <c r="BT131" s="92">
        <v>4.5701499299999997E-13</v>
      </c>
      <c r="BU131" s="92">
        <v>2.1055566099999999E-9</v>
      </c>
      <c r="BV131" s="92">
        <v>2.5659112900000001E-10</v>
      </c>
      <c r="BW131" s="92">
        <v>1.3031826E-10</v>
      </c>
      <c r="BX131" s="92">
        <v>0</v>
      </c>
      <c r="BY131" s="92">
        <v>1.1599375E-12</v>
      </c>
      <c r="BZ131" s="92">
        <v>2.92726546E-14</v>
      </c>
      <c r="CA131" s="92">
        <v>1.22822327E-14</v>
      </c>
      <c r="CB131" s="92">
        <v>5.6715335000000001E-11</v>
      </c>
      <c r="CC131" s="92">
        <v>6.9115462000000002E-12</v>
      </c>
      <c r="CD131" s="92">
        <v>1.1272864299999999E-11</v>
      </c>
      <c r="CE131" s="92">
        <v>9.1743279700000001E-8</v>
      </c>
      <c r="CF131" s="92">
        <v>1.7496539E-6</v>
      </c>
      <c r="CG131" s="92">
        <v>2.15131616E-4</v>
      </c>
      <c r="CH131" s="92">
        <v>0</v>
      </c>
      <c r="CI131" s="92">
        <v>9.7830094199999997E-8</v>
      </c>
      <c r="CJ131" s="92">
        <v>2.8571710399999999E-18</v>
      </c>
      <c r="CK131" s="92">
        <v>1.83050438E-13</v>
      </c>
      <c r="CL131" s="92">
        <v>1.4883333000000001E-14</v>
      </c>
      <c r="CM131" s="92">
        <v>7.4897924500000004E-7</v>
      </c>
      <c r="CN131" s="92">
        <v>0</v>
      </c>
      <c r="CO131" s="92">
        <v>0</v>
      </c>
      <c r="CP131" s="92">
        <v>0</v>
      </c>
      <c r="CQ131" s="92">
        <v>0</v>
      </c>
      <c r="CR131" s="92">
        <v>0</v>
      </c>
      <c r="CS131" s="92">
        <v>0</v>
      </c>
      <c r="CT131" s="92">
        <v>0</v>
      </c>
      <c r="CU131" s="92">
        <v>0</v>
      </c>
      <c r="CV131" s="92">
        <v>0</v>
      </c>
      <c r="CW131" s="92">
        <v>0</v>
      </c>
      <c r="CX131" s="92">
        <v>7.2247385900000001E-12</v>
      </c>
      <c r="CY131" s="92">
        <v>1.56207688E-7</v>
      </c>
      <c r="CZ131" s="92">
        <v>3.95532921E-7</v>
      </c>
      <c r="DA131" s="92">
        <v>0</v>
      </c>
      <c r="DB131" s="92">
        <v>0</v>
      </c>
      <c r="DC131" s="92">
        <v>0</v>
      </c>
      <c r="DD131" s="92">
        <v>1.2294774200000001E-6</v>
      </c>
      <c r="DE131" s="92">
        <v>0</v>
      </c>
      <c r="DF131" s="92">
        <v>0</v>
      </c>
      <c r="DG131" s="92">
        <v>1.85934545E-9</v>
      </c>
      <c r="DH131" s="92">
        <v>0</v>
      </c>
      <c r="DI131" s="92">
        <v>0</v>
      </c>
      <c r="DJ131" s="92">
        <v>0</v>
      </c>
      <c r="DK131" s="92">
        <v>0</v>
      </c>
      <c r="DL131" s="92">
        <v>0</v>
      </c>
      <c r="DM131" s="92">
        <v>0</v>
      </c>
      <c r="DN131" s="92">
        <v>0</v>
      </c>
      <c r="DO131" s="92">
        <v>0</v>
      </c>
      <c r="DP131" s="92">
        <v>0</v>
      </c>
      <c r="DQ131" s="92">
        <v>0</v>
      </c>
      <c r="DR131" s="92">
        <v>0</v>
      </c>
      <c r="DS131" s="92">
        <v>0</v>
      </c>
      <c r="DT131" s="92">
        <v>0</v>
      </c>
      <c r="DU131" s="92">
        <v>0</v>
      </c>
      <c r="DV131" s="92">
        <v>0</v>
      </c>
      <c r="DW131" s="92">
        <v>0</v>
      </c>
      <c r="DX131" s="92">
        <v>0</v>
      </c>
      <c r="DY131" s="92">
        <v>0</v>
      </c>
      <c r="DZ131" s="92">
        <v>279881.94799999997</v>
      </c>
      <c r="EA131" s="92">
        <v>5.6263468699999999</v>
      </c>
      <c r="EB131" s="92">
        <v>7.6745360799999995E-5</v>
      </c>
      <c r="EC131" s="92">
        <v>3.0493037299999999E-6</v>
      </c>
      <c r="ED131" s="92">
        <v>1.27942814E-6</v>
      </c>
      <c r="EE131" s="92">
        <v>4.9121444200000003E-3</v>
      </c>
      <c r="EF131" s="92">
        <v>5.9861258400000005E-4</v>
      </c>
      <c r="EG131" s="92">
        <v>6.9317827300000002E-4</v>
      </c>
      <c r="EH131" s="92">
        <v>0</v>
      </c>
      <c r="EI131" s="92">
        <v>2.92256282E-6</v>
      </c>
      <c r="EJ131" s="92">
        <v>7.3754984299999994E-8</v>
      </c>
      <c r="EK131" s="92">
        <v>3.09461473E-8</v>
      </c>
      <c r="EL131" s="92">
        <v>1.16436457E-4</v>
      </c>
      <c r="EM131" s="92">
        <v>1.4189389E-5</v>
      </c>
      <c r="EN131" s="92">
        <v>3.1558745299999998E-5</v>
      </c>
      <c r="EO131" s="92">
        <v>0.21690925799999999</v>
      </c>
      <c r="EP131" s="92">
        <v>3.4287383400000002</v>
      </c>
      <c r="EQ131" s="92">
        <v>321.21442100000002</v>
      </c>
      <c r="ER131" s="92">
        <v>0</v>
      </c>
      <c r="ES131" s="92">
        <v>0.13693924399999999</v>
      </c>
      <c r="ET131" s="92">
        <v>6.7551205300000001E-12</v>
      </c>
      <c r="EU131" s="92">
        <v>2.6196192499999999E-7</v>
      </c>
      <c r="EV131" s="92">
        <v>2.73113517E-8</v>
      </c>
      <c r="EW131" s="92">
        <v>0.19821265599999999</v>
      </c>
      <c r="EX131" s="92">
        <v>0</v>
      </c>
      <c r="EY131" s="92">
        <v>0</v>
      </c>
      <c r="EZ131" s="92">
        <v>0</v>
      </c>
      <c r="FA131" s="92">
        <v>0</v>
      </c>
      <c r="FB131" s="92">
        <v>0</v>
      </c>
      <c r="FC131" s="92">
        <v>0</v>
      </c>
      <c r="FD131" s="92">
        <v>0</v>
      </c>
      <c r="FE131" s="92">
        <v>0</v>
      </c>
      <c r="FF131" s="92">
        <v>0</v>
      </c>
      <c r="FG131" s="92">
        <v>0</v>
      </c>
      <c r="FH131" s="92">
        <v>3.17118921E-5</v>
      </c>
      <c r="FI131" s="92">
        <v>7.7672765199999994E-2</v>
      </c>
      <c r="FJ131" s="92">
        <v>0.17217986699999999</v>
      </c>
      <c r="FK131" s="92">
        <v>0</v>
      </c>
      <c r="FL131" s="92">
        <v>0</v>
      </c>
      <c r="FM131" s="92">
        <v>0</v>
      </c>
      <c r="FN131" s="92">
        <v>0.84081920499999996</v>
      </c>
      <c r="FO131" s="92">
        <v>0</v>
      </c>
      <c r="FP131" s="92">
        <v>0</v>
      </c>
      <c r="FQ131" s="92">
        <v>1.8510247699999999E-3</v>
      </c>
      <c r="FR131" s="92">
        <v>0</v>
      </c>
      <c r="FS131" s="92">
        <v>0</v>
      </c>
      <c r="FT131" s="92">
        <v>0</v>
      </c>
      <c r="FU131" s="92">
        <v>0</v>
      </c>
      <c r="FV131" s="92">
        <v>0</v>
      </c>
      <c r="FW131" s="92">
        <v>0</v>
      </c>
      <c r="FX131" s="92">
        <v>0</v>
      </c>
      <c r="FY131" s="92">
        <v>0</v>
      </c>
      <c r="FZ131" s="92">
        <v>0</v>
      </c>
      <c r="GA131" s="92">
        <v>0</v>
      </c>
      <c r="GB131" s="92">
        <v>0</v>
      </c>
      <c r="GC131" s="92">
        <v>0</v>
      </c>
      <c r="GD131" s="92">
        <v>0</v>
      </c>
      <c r="GE131" s="92">
        <v>0</v>
      </c>
      <c r="GF131" s="92">
        <v>0</v>
      </c>
      <c r="GG131" s="92">
        <v>0</v>
      </c>
      <c r="GH131" s="92">
        <v>0</v>
      </c>
      <c r="GI131" s="92">
        <v>0</v>
      </c>
      <c r="GJ131" s="92">
        <v>0.99881547400000004</v>
      </c>
      <c r="GK131" s="92">
        <v>2.0078759500000001E-5</v>
      </c>
      <c r="GL131" s="92">
        <v>2.7388137899999999E-10</v>
      </c>
      <c r="GM131" s="92">
        <v>1.08820586E-11</v>
      </c>
      <c r="GN131" s="92">
        <v>4.5658987000000002E-12</v>
      </c>
      <c r="GO131" s="92">
        <v>1.75299832E-8</v>
      </c>
      <c r="GP131" s="92">
        <v>2.1362703699999999E-9</v>
      </c>
      <c r="GQ131" s="92">
        <v>2.4737472E-9</v>
      </c>
      <c r="GR131" s="92">
        <v>0</v>
      </c>
      <c r="GS131" s="92">
        <v>1.0429757900000001E-11</v>
      </c>
      <c r="GT131" s="92">
        <v>2.63209615E-13</v>
      </c>
      <c r="GU131" s="92">
        <v>1.10437601E-13</v>
      </c>
      <c r="GV131" s="92">
        <v>4.15527103E-10</v>
      </c>
      <c r="GW131" s="92">
        <v>5.0637711400000003E-11</v>
      </c>
      <c r="GX131" s="92">
        <v>1.12623781E-10</v>
      </c>
      <c r="GY131" s="92">
        <v>7.7408466299999998E-7</v>
      </c>
      <c r="GZ131" s="92">
        <v>1.2236147899999999E-5</v>
      </c>
      <c r="HA131" s="92">
        <v>1.14631878E-3</v>
      </c>
      <c r="HB131" s="92">
        <v>0</v>
      </c>
      <c r="HC131" s="92">
        <v>4.8869545500000001E-7</v>
      </c>
      <c r="HD131" s="92">
        <v>2.4107017100000001E-17</v>
      </c>
      <c r="HE131" s="92">
        <v>9.3486423799999992E-13</v>
      </c>
      <c r="HF131" s="92">
        <v>9.7466095599999996E-14</v>
      </c>
      <c r="HG131" s="92">
        <v>7.0736204899999997E-7</v>
      </c>
      <c r="HH131" s="92">
        <v>0</v>
      </c>
      <c r="HI131" s="92">
        <v>0</v>
      </c>
      <c r="HJ131" s="92">
        <v>0</v>
      </c>
      <c r="HK131" s="92">
        <v>0</v>
      </c>
      <c r="HL131" s="92">
        <v>0</v>
      </c>
      <c r="HM131" s="92">
        <v>0</v>
      </c>
      <c r="HN131" s="92">
        <v>0</v>
      </c>
      <c r="HO131" s="92">
        <v>0</v>
      </c>
      <c r="HP131" s="92">
        <v>0</v>
      </c>
      <c r="HQ131" s="92">
        <v>0</v>
      </c>
      <c r="HR131" s="92">
        <v>1.13170316E-10</v>
      </c>
      <c r="HS131" s="92">
        <v>2.7719101000000002E-7</v>
      </c>
      <c r="HT131" s="92">
        <v>6.1445876300000002E-7</v>
      </c>
      <c r="HU131" s="92">
        <v>0</v>
      </c>
      <c r="HV131" s="92">
        <v>0</v>
      </c>
      <c r="HW131" s="92">
        <v>0</v>
      </c>
      <c r="HX131" s="92">
        <v>3.0006337999999999E-6</v>
      </c>
      <c r="HY131" s="92">
        <v>0</v>
      </c>
      <c r="HZ131" s="92">
        <v>0</v>
      </c>
      <c r="IA131" s="92">
        <v>6.6057571500000001E-9</v>
      </c>
      <c r="IB131" s="92">
        <v>0</v>
      </c>
      <c r="IC131" s="92">
        <v>0</v>
      </c>
      <c r="ID131" s="92">
        <v>0</v>
      </c>
      <c r="IE131" s="92">
        <v>0</v>
      </c>
      <c r="IF131" s="92">
        <v>0</v>
      </c>
      <c r="IG131" s="92">
        <v>0</v>
      </c>
      <c r="IH131" s="92">
        <v>0</v>
      </c>
      <c r="II131" s="92">
        <v>0</v>
      </c>
      <c r="IJ131" s="92">
        <v>0</v>
      </c>
      <c r="IK131" s="92">
        <v>0</v>
      </c>
      <c r="IL131" s="92">
        <v>0</v>
      </c>
      <c r="IM131" s="92">
        <v>0</v>
      </c>
      <c r="IN131" s="92">
        <v>0</v>
      </c>
      <c r="IO131" s="92">
        <v>0</v>
      </c>
      <c r="IP131" s="92">
        <v>0</v>
      </c>
      <c r="IQ131" s="92">
        <v>0</v>
      </c>
      <c r="IR131" s="92">
        <v>0</v>
      </c>
      <c r="IS131" s="92">
        <v>0</v>
      </c>
      <c r="IT131" s="92">
        <v>15539.3436</v>
      </c>
      <c r="IU131" s="92">
        <v>280213.86900000001</v>
      </c>
      <c r="IV131" s="92">
        <v>4906.2295599999998</v>
      </c>
      <c r="IW131" s="92">
        <v>67.740139200000002</v>
      </c>
      <c r="IX131" s="92">
        <v>2</v>
      </c>
      <c r="IY131" s="92">
        <v>0</v>
      </c>
      <c r="IZ131" s="92">
        <v>1</v>
      </c>
      <c r="JA131" s="92">
        <v>0</v>
      </c>
      <c r="JB131" s="92">
        <v>-67482.031199999998</v>
      </c>
      <c r="JC131" s="92">
        <v>-3742.2361500000002</v>
      </c>
      <c r="JD131" s="92">
        <v>-1048.6264699999999</v>
      </c>
      <c r="JE131" s="92">
        <v>-36.551232599999999</v>
      </c>
      <c r="JF131" s="92">
        <v>-2.0269594999999998</v>
      </c>
      <c r="JG131" s="92">
        <v>5.2787799000000003E-2</v>
      </c>
      <c r="JH131" s="92">
        <v>0.95189821100000005</v>
      </c>
      <c r="JI131" s="92">
        <v>18.032542200000002</v>
      </c>
      <c r="JJ131" s="92">
        <v>0</v>
      </c>
      <c r="JK131" s="92">
        <v>0</v>
      </c>
      <c r="JL131" s="92">
        <v>0</v>
      </c>
      <c r="JM131" s="92">
        <v>0</v>
      </c>
      <c r="JN131" s="92">
        <v>0</v>
      </c>
      <c r="JO131" s="92">
        <v>0</v>
      </c>
      <c r="JP131" s="92">
        <v>0</v>
      </c>
      <c r="JQ131" s="92">
        <v>0</v>
      </c>
      <c r="JR131" s="92">
        <v>0</v>
      </c>
      <c r="JS131" s="92">
        <v>0</v>
      </c>
      <c r="JT131" s="92">
        <v>0</v>
      </c>
      <c r="JU131" s="92">
        <v>0</v>
      </c>
      <c r="JV131" s="92">
        <v>0</v>
      </c>
      <c r="JW131" s="92">
        <v>0</v>
      </c>
      <c r="JX131" s="92">
        <v>0</v>
      </c>
      <c r="JY131" s="92">
        <v>0</v>
      </c>
      <c r="JZ131" s="92">
        <v>0</v>
      </c>
      <c r="KA131" s="92">
        <v>0</v>
      </c>
      <c r="KB131" s="92">
        <v>0</v>
      </c>
      <c r="KC131" s="92">
        <v>0</v>
      </c>
      <c r="KD131" s="92">
        <v>0</v>
      </c>
      <c r="KE131" s="92">
        <v>0</v>
      </c>
      <c r="KF131" s="92">
        <v>0</v>
      </c>
      <c r="KG131" s="92">
        <v>0</v>
      </c>
      <c r="KH131" s="92">
        <v>0</v>
      </c>
      <c r="KI131" s="92">
        <v>0</v>
      </c>
      <c r="KJ131" s="92">
        <v>0</v>
      </c>
      <c r="KK131" s="92">
        <v>0</v>
      </c>
      <c r="KL131" s="92">
        <v>0</v>
      </c>
      <c r="KM131" s="92">
        <v>0</v>
      </c>
      <c r="KN131" s="92">
        <v>0</v>
      </c>
      <c r="KO131" s="92">
        <v>0</v>
      </c>
      <c r="KP131" s="92">
        <v>0</v>
      </c>
      <c r="KQ131" s="92">
        <v>0</v>
      </c>
      <c r="KR131" s="92">
        <v>0</v>
      </c>
      <c r="KS131" s="92">
        <v>0</v>
      </c>
      <c r="KT131" s="92">
        <v>0</v>
      </c>
      <c r="KU131" s="92">
        <v>0</v>
      </c>
      <c r="KV131" s="92">
        <v>0</v>
      </c>
      <c r="KW131" s="92">
        <v>0</v>
      </c>
      <c r="KX131" s="92">
        <v>0</v>
      </c>
      <c r="KY131" s="92">
        <v>0</v>
      </c>
      <c r="KZ131" s="92">
        <v>0</v>
      </c>
      <c r="LA131" s="92">
        <v>0</v>
      </c>
      <c r="LB131" s="92">
        <v>0</v>
      </c>
      <c r="LC131" s="92">
        <v>0</v>
      </c>
      <c r="LD131" s="92">
        <v>0</v>
      </c>
      <c r="LE131" s="92">
        <v>0</v>
      </c>
      <c r="LF131" s="92">
        <v>0</v>
      </c>
      <c r="LG131" s="92">
        <v>0</v>
      </c>
      <c r="LH131" s="92">
        <v>0</v>
      </c>
      <c r="LI131" s="92">
        <v>0</v>
      </c>
      <c r="LJ131" s="92">
        <v>0</v>
      </c>
      <c r="LK131" s="92">
        <v>0</v>
      </c>
      <c r="LL131" s="92">
        <v>0</v>
      </c>
      <c r="LM131" s="92">
        <v>0</v>
      </c>
      <c r="LN131" s="92">
        <v>0</v>
      </c>
      <c r="LO131" s="92">
        <v>0</v>
      </c>
      <c r="LP131" s="92">
        <v>0</v>
      </c>
      <c r="LQ131" s="92">
        <v>0</v>
      </c>
      <c r="LR131" s="92">
        <v>0</v>
      </c>
      <c r="LS131" s="92">
        <v>0</v>
      </c>
      <c r="LT131" s="92">
        <v>0</v>
      </c>
      <c r="LU131" s="92">
        <v>0</v>
      </c>
      <c r="LV131" s="92">
        <v>0</v>
      </c>
      <c r="LW131" s="92">
        <v>0</v>
      </c>
      <c r="LX131" s="92">
        <v>0</v>
      </c>
      <c r="LY131" s="92">
        <v>0</v>
      </c>
      <c r="LZ131" s="92">
        <v>0</v>
      </c>
      <c r="MA131" s="92">
        <v>0</v>
      </c>
      <c r="MB131" s="92">
        <v>0</v>
      </c>
      <c r="MC131" s="92">
        <v>0</v>
      </c>
      <c r="MD131" s="92">
        <v>0</v>
      </c>
      <c r="ME131" s="92">
        <v>0</v>
      </c>
      <c r="MF131" s="92">
        <v>0</v>
      </c>
      <c r="MG131" s="92">
        <v>0</v>
      </c>
      <c r="MH131" s="92">
        <v>0</v>
      </c>
      <c r="MI131" s="92">
        <v>0</v>
      </c>
      <c r="MJ131" s="92">
        <v>0</v>
      </c>
      <c r="MK131" s="92">
        <v>0</v>
      </c>
      <c r="ML131" s="92">
        <v>0</v>
      </c>
      <c r="MM131" s="92">
        <v>0</v>
      </c>
      <c r="MN131" s="92">
        <v>0</v>
      </c>
      <c r="MO131" s="92">
        <v>0</v>
      </c>
      <c r="MP131" s="92">
        <v>0</v>
      </c>
      <c r="MQ131" s="92">
        <v>0</v>
      </c>
      <c r="MR131" s="92">
        <v>0</v>
      </c>
      <c r="MS131" s="92">
        <v>0</v>
      </c>
      <c r="MT131" s="92">
        <v>0</v>
      </c>
      <c r="MU131" s="92">
        <v>0</v>
      </c>
      <c r="MV131" s="92">
        <v>0</v>
      </c>
      <c r="MW131" s="92">
        <v>0</v>
      </c>
      <c r="MX131" s="92">
        <v>0</v>
      </c>
      <c r="MY131" s="92">
        <v>0</v>
      </c>
      <c r="MZ131" s="92">
        <v>0</v>
      </c>
      <c r="NA131" s="92">
        <v>0</v>
      </c>
      <c r="NB131" s="92">
        <v>0</v>
      </c>
      <c r="NC131" s="92">
        <v>0</v>
      </c>
      <c r="ND131" s="92">
        <v>0</v>
      </c>
      <c r="NE131" s="92">
        <v>0</v>
      </c>
      <c r="NF131" s="92">
        <v>0</v>
      </c>
      <c r="NG131" s="92">
        <v>0</v>
      </c>
      <c r="NH131" s="92">
        <v>0</v>
      </c>
      <c r="NI131" s="92">
        <v>0</v>
      </c>
      <c r="NJ131" s="92">
        <v>0</v>
      </c>
      <c r="NK131" s="92">
        <v>0</v>
      </c>
      <c r="NL131" s="92">
        <v>0</v>
      </c>
      <c r="NM131" s="92">
        <v>0</v>
      </c>
      <c r="NN131" s="92">
        <v>0</v>
      </c>
      <c r="NO131" s="92">
        <v>0</v>
      </c>
      <c r="NP131" s="92">
        <v>0</v>
      </c>
      <c r="NQ131" s="92">
        <v>0</v>
      </c>
      <c r="NR131" s="92">
        <v>0</v>
      </c>
      <c r="NS131" s="92">
        <v>0</v>
      </c>
      <c r="NT131" s="92">
        <v>0</v>
      </c>
      <c r="NU131" s="92">
        <v>0</v>
      </c>
      <c r="NV131" s="92">
        <v>0</v>
      </c>
      <c r="NW131" s="92">
        <v>0</v>
      </c>
      <c r="NX131" s="92">
        <v>0</v>
      </c>
      <c r="NY131" s="92">
        <v>0</v>
      </c>
      <c r="NZ131" s="92">
        <v>0</v>
      </c>
      <c r="OA131" s="92">
        <v>0</v>
      </c>
      <c r="OB131" s="92">
        <v>0</v>
      </c>
      <c r="OC131" s="92">
        <v>0</v>
      </c>
      <c r="OD131" s="92">
        <v>0</v>
      </c>
      <c r="OE131" s="92">
        <v>0</v>
      </c>
      <c r="OF131" s="92">
        <v>0</v>
      </c>
      <c r="OG131" s="92">
        <v>0</v>
      </c>
      <c r="OH131" s="92">
        <v>0</v>
      </c>
      <c r="OI131" s="92">
        <v>0</v>
      </c>
      <c r="OJ131" s="92">
        <v>0</v>
      </c>
      <c r="OK131" s="92">
        <v>0</v>
      </c>
      <c r="OL131" s="92">
        <v>0</v>
      </c>
      <c r="OM131" s="92">
        <v>0</v>
      </c>
      <c r="ON131" s="92">
        <v>0</v>
      </c>
      <c r="OO131" s="92">
        <v>0</v>
      </c>
      <c r="OP131" s="92">
        <v>0</v>
      </c>
      <c r="OQ131" s="92">
        <v>0</v>
      </c>
      <c r="OR131" s="92">
        <v>0</v>
      </c>
      <c r="OS131" s="92">
        <v>0</v>
      </c>
      <c r="OT131" s="92">
        <v>0</v>
      </c>
      <c r="OU131" s="92">
        <v>0</v>
      </c>
      <c r="OV131" s="92">
        <v>0</v>
      </c>
      <c r="OW131" s="92">
        <v>0</v>
      </c>
      <c r="OX131" s="92">
        <v>0</v>
      </c>
      <c r="OY131" s="92">
        <v>0</v>
      </c>
      <c r="OZ131" s="92">
        <v>0</v>
      </c>
      <c r="PA131" s="92">
        <v>0</v>
      </c>
      <c r="PB131" s="92">
        <v>0</v>
      </c>
      <c r="PC131" s="92">
        <v>0</v>
      </c>
      <c r="PD131" s="92">
        <v>0</v>
      </c>
      <c r="PE131" s="92">
        <v>0</v>
      </c>
      <c r="PF131" s="92">
        <v>0</v>
      </c>
      <c r="PG131" s="92">
        <v>0</v>
      </c>
      <c r="PH131" s="92">
        <v>0</v>
      </c>
      <c r="PI131" s="92">
        <v>0</v>
      </c>
      <c r="PJ131" s="92">
        <v>0</v>
      </c>
      <c r="PK131" s="92">
        <v>0</v>
      </c>
      <c r="PL131" s="92">
        <v>0</v>
      </c>
      <c r="PM131" s="92">
        <v>0</v>
      </c>
      <c r="PN131" s="92">
        <v>0</v>
      </c>
      <c r="PO131" s="92">
        <v>0</v>
      </c>
      <c r="PP131" s="92">
        <v>0</v>
      </c>
      <c r="PQ131" s="92">
        <v>0</v>
      </c>
      <c r="PR131" s="92">
        <v>0</v>
      </c>
      <c r="PS131" s="92">
        <v>0</v>
      </c>
      <c r="PT131" s="92">
        <v>0</v>
      </c>
      <c r="PU131" s="92">
        <v>0</v>
      </c>
      <c r="PV131" s="92">
        <v>0</v>
      </c>
      <c r="PW131" s="92">
        <v>0</v>
      </c>
      <c r="PX131" s="92">
        <v>0</v>
      </c>
      <c r="PY131" s="92">
        <v>0</v>
      </c>
      <c r="PZ131" s="92">
        <v>0</v>
      </c>
      <c r="QA131" s="92">
        <v>0</v>
      </c>
      <c r="QB131" s="92">
        <v>0</v>
      </c>
      <c r="QC131" s="92">
        <v>0</v>
      </c>
      <c r="QD131" s="92">
        <v>0</v>
      </c>
      <c r="QE131" s="92">
        <v>0</v>
      </c>
      <c r="QF131" s="92">
        <v>0</v>
      </c>
      <c r="QG131" s="92">
        <v>0</v>
      </c>
      <c r="QH131" s="92">
        <v>0</v>
      </c>
      <c r="QI131" s="92">
        <v>0</v>
      </c>
      <c r="QJ131" s="92">
        <v>0</v>
      </c>
      <c r="QK131" s="92">
        <v>0</v>
      </c>
      <c r="QL131" s="92">
        <v>0</v>
      </c>
      <c r="QM131" s="92">
        <v>0</v>
      </c>
      <c r="QN131" s="92">
        <v>0</v>
      </c>
      <c r="QO131" s="92">
        <v>0</v>
      </c>
      <c r="QP131" s="92">
        <v>0</v>
      </c>
      <c r="QQ131" s="92">
        <v>0</v>
      </c>
      <c r="QR131" s="92">
        <v>0</v>
      </c>
      <c r="QS131" s="92">
        <v>0</v>
      </c>
      <c r="QT131" s="92">
        <v>0</v>
      </c>
      <c r="QU131" s="92">
        <v>0</v>
      </c>
      <c r="QV131" s="92">
        <v>0</v>
      </c>
      <c r="QW131" s="92">
        <v>0</v>
      </c>
      <c r="QX131" s="92">
        <v>0</v>
      </c>
      <c r="QY131" s="92">
        <v>0</v>
      </c>
      <c r="QZ131" s="92">
        <v>0</v>
      </c>
      <c r="RA131" s="92">
        <v>0</v>
      </c>
      <c r="RB131" s="92">
        <v>0</v>
      </c>
      <c r="RC131" s="92">
        <v>0</v>
      </c>
      <c r="RD131" s="92">
        <v>0</v>
      </c>
      <c r="RE131" s="92">
        <v>0</v>
      </c>
      <c r="RF131" s="92">
        <v>0</v>
      </c>
      <c r="RG131" s="92">
        <v>0</v>
      </c>
      <c r="RH131" s="92">
        <v>0</v>
      </c>
      <c r="RI131" s="92">
        <v>0</v>
      </c>
      <c r="RJ131" s="92">
        <v>0</v>
      </c>
      <c r="RK131" s="92">
        <v>0</v>
      </c>
      <c r="RL131" s="92">
        <v>0</v>
      </c>
      <c r="RM131" s="92">
        <v>0</v>
      </c>
      <c r="RN131" s="92">
        <v>0</v>
      </c>
      <c r="RO131" s="92">
        <v>0</v>
      </c>
      <c r="RP131" s="92">
        <v>0</v>
      </c>
      <c r="RQ131" s="92">
        <v>0</v>
      </c>
      <c r="RR131" s="92">
        <v>0</v>
      </c>
      <c r="RS131" s="92">
        <v>0</v>
      </c>
      <c r="RT131" s="92">
        <v>0</v>
      </c>
      <c r="RU131" s="92">
        <v>0</v>
      </c>
      <c r="RV131" s="92">
        <v>0</v>
      </c>
      <c r="RW131" s="92">
        <v>0</v>
      </c>
      <c r="RX131" s="92">
        <v>0</v>
      </c>
      <c r="RY131" s="92">
        <v>0</v>
      </c>
      <c r="RZ131" s="92">
        <v>0</v>
      </c>
      <c r="SA131" s="92">
        <v>0</v>
      </c>
      <c r="SB131" s="92">
        <v>0</v>
      </c>
      <c r="SC131" s="92">
        <v>0</v>
      </c>
      <c r="SD131" s="92">
        <v>0</v>
      </c>
      <c r="SE131" s="92">
        <v>0</v>
      </c>
      <c r="SF131" s="92">
        <v>0</v>
      </c>
      <c r="SG131" s="92">
        <v>0</v>
      </c>
      <c r="SH131" s="92">
        <v>0</v>
      </c>
      <c r="SI131" s="92">
        <v>0</v>
      </c>
      <c r="SJ131" s="92">
        <v>0</v>
      </c>
      <c r="SK131" s="92">
        <v>0</v>
      </c>
      <c r="SL131" s="92">
        <v>0</v>
      </c>
      <c r="SM131" s="92">
        <v>0</v>
      </c>
      <c r="SN131" s="92">
        <v>0</v>
      </c>
      <c r="SO131" s="92">
        <v>0</v>
      </c>
      <c r="SP131" s="92">
        <v>0</v>
      </c>
      <c r="SQ131" s="92">
        <v>0</v>
      </c>
      <c r="SR131" s="92">
        <v>0</v>
      </c>
      <c r="SS131" s="92">
        <v>0</v>
      </c>
      <c r="ST131" s="92">
        <v>0</v>
      </c>
      <c r="SU131" s="92">
        <v>0</v>
      </c>
      <c r="SV131" s="92">
        <v>0</v>
      </c>
      <c r="SW131" s="92">
        <v>0</v>
      </c>
      <c r="SX131" s="92">
        <v>0</v>
      </c>
      <c r="SY131" s="92">
        <v>0</v>
      </c>
      <c r="SZ131" s="92">
        <v>0</v>
      </c>
      <c r="TA131" s="92">
        <v>0</v>
      </c>
      <c r="TB131" s="92">
        <v>0</v>
      </c>
      <c r="TC131" s="92">
        <v>2</v>
      </c>
      <c r="TD131" s="92">
        <v>0</v>
      </c>
      <c r="TE131" s="92">
        <v>0</v>
      </c>
      <c r="TF131" s="92">
        <v>0</v>
      </c>
      <c r="TG131" s="92">
        <v>0</v>
      </c>
      <c r="TH131" s="92">
        <v>0</v>
      </c>
      <c r="TI131" s="92">
        <v>0</v>
      </c>
      <c r="TJ131" s="92">
        <v>0</v>
      </c>
      <c r="TK131" s="92">
        <v>0</v>
      </c>
      <c r="TL131" s="92">
        <v>0</v>
      </c>
      <c r="TM131" s="92">
        <v>0</v>
      </c>
      <c r="TN131" s="92">
        <v>0</v>
      </c>
      <c r="TO131" s="92">
        <v>0</v>
      </c>
      <c r="TP131" s="92">
        <v>1.97123143E-3</v>
      </c>
      <c r="TQ131" s="92">
        <v>-1233561035.9100001</v>
      </c>
      <c r="TR131" s="92">
        <v>4.7660272499999998E-3</v>
      </c>
      <c r="TS131" s="92">
        <v>0</v>
      </c>
      <c r="TT131" s="92">
        <v>0</v>
      </c>
      <c r="TU131" s="92">
        <v>0</v>
      </c>
      <c r="TV131" s="92">
        <v>0</v>
      </c>
      <c r="TW131" s="92">
        <v>0</v>
      </c>
      <c r="TX131" s="92">
        <v>0</v>
      </c>
      <c r="TY131" s="92">
        <v>0</v>
      </c>
      <c r="TZ131" s="92">
        <v>0</v>
      </c>
      <c r="UA131" s="92">
        <v>0</v>
      </c>
      <c r="UB131" s="92">
        <v>0</v>
      </c>
      <c r="UC131" s="92">
        <v>0</v>
      </c>
      <c r="UD131" s="92">
        <v>0</v>
      </c>
      <c r="UE131" s="92">
        <v>0</v>
      </c>
      <c r="UF131" s="92">
        <v>0</v>
      </c>
      <c r="UG131" s="92">
        <v>0</v>
      </c>
      <c r="UH131" s="92">
        <v>0</v>
      </c>
      <c r="UI131" s="92">
        <v>0</v>
      </c>
      <c r="UJ131" s="92">
        <v>0</v>
      </c>
      <c r="UK131" s="92">
        <v>0</v>
      </c>
      <c r="UL131" s="92">
        <v>0</v>
      </c>
      <c r="UM131" s="92">
        <v>0</v>
      </c>
      <c r="UN131" s="92">
        <v>0</v>
      </c>
      <c r="UO131" s="92">
        <v>0</v>
      </c>
      <c r="UP131" s="92">
        <v>0</v>
      </c>
      <c r="UQ131" s="92">
        <v>0</v>
      </c>
      <c r="UR131" s="92">
        <v>0</v>
      </c>
      <c r="US131" s="92">
        <v>0</v>
      </c>
      <c r="UT131" s="92">
        <v>0</v>
      </c>
      <c r="UU131" s="92">
        <v>0</v>
      </c>
      <c r="UV131" s="92">
        <v>0</v>
      </c>
      <c r="UW131" s="92">
        <v>0</v>
      </c>
      <c r="UX131" s="92">
        <v>0</v>
      </c>
      <c r="UY131" s="92">
        <v>0</v>
      </c>
      <c r="UZ131" s="92">
        <v>0</v>
      </c>
      <c r="VA131" s="92">
        <v>0</v>
      </c>
      <c r="VB131" s="92">
        <v>0</v>
      </c>
      <c r="VC131" s="92">
        <v>0</v>
      </c>
      <c r="VD131" s="92">
        <v>0</v>
      </c>
      <c r="VE131" s="92">
        <v>0</v>
      </c>
      <c r="VF131" s="92">
        <v>0</v>
      </c>
      <c r="VG131" s="92">
        <v>0</v>
      </c>
      <c r="VH131" s="92">
        <v>0</v>
      </c>
      <c r="VI131" s="92">
        <v>0</v>
      </c>
      <c r="VJ131" s="92">
        <v>0</v>
      </c>
      <c r="VK131" s="92">
        <v>0</v>
      </c>
      <c r="VL131" s="92">
        <v>0</v>
      </c>
      <c r="VM131" s="92">
        <v>0</v>
      </c>
      <c r="VN131" s="92">
        <v>0</v>
      </c>
      <c r="VO131" s="92">
        <v>0</v>
      </c>
      <c r="VP131" s="92">
        <v>0</v>
      </c>
      <c r="VQ131" s="92">
        <v>0</v>
      </c>
      <c r="VR131" s="92">
        <v>0</v>
      </c>
      <c r="VS131" s="92">
        <v>0</v>
      </c>
      <c r="VT131" s="92">
        <v>0</v>
      </c>
      <c r="VU131" s="92">
        <v>0</v>
      </c>
      <c r="VV131" s="92">
        <v>0</v>
      </c>
      <c r="VW131" s="92">
        <v>0</v>
      </c>
      <c r="VX131" s="92">
        <v>0</v>
      </c>
      <c r="VY131" s="92">
        <v>0</v>
      </c>
      <c r="VZ131" s="92">
        <v>0</v>
      </c>
      <c r="WA131" s="92">
        <v>0</v>
      </c>
      <c r="WB131" s="92">
        <v>0</v>
      </c>
      <c r="WC131" s="92">
        <v>0</v>
      </c>
    </row>
    <row r="132" spans="2:601" ht="13.5" customHeight="1">
      <c r="B132" s="851" t="s">
        <v>2819</v>
      </c>
      <c r="C132" s="92">
        <v>0</v>
      </c>
      <c r="D132" s="92">
        <v>233735.07699999999</v>
      </c>
      <c r="E132" s="92">
        <v>-733.54920500000003</v>
      </c>
      <c r="F132" s="92">
        <v>9200.2896899999996</v>
      </c>
      <c r="G132" s="92">
        <v>3.37395165E-3</v>
      </c>
      <c r="H132" s="92">
        <v>162.402466</v>
      </c>
      <c r="I132" s="92">
        <v>6.4526955099999999</v>
      </c>
      <c r="J132" s="92">
        <v>2.7074246899999999</v>
      </c>
      <c r="K132" s="92">
        <v>108.154624</v>
      </c>
      <c r="L132" s="92">
        <v>13.1801335</v>
      </c>
      <c r="M132" s="92">
        <v>0.95321144300000005</v>
      </c>
      <c r="N132" s="92">
        <v>0</v>
      </c>
      <c r="O132" s="92">
        <v>6.8872713000000001</v>
      </c>
      <c r="P132" s="92">
        <v>0.17380998</v>
      </c>
      <c r="Q132" s="92">
        <v>7.2927264500000005E-2</v>
      </c>
      <c r="R132" s="92">
        <v>2.91325615</v>
      </c>
      <c r="S132" s="92">
        <v>0.35502046300000001</v>
      </c>
      <c r="T132" s="92">
        <v>66.782122299999997</v>
      </c>
      <c r="U132" s="92">
        <v>4.2517444700000002</v>
      </c>
      <c r="V132" s="92">
        <v>2.86768029</v>
      </c>
      <c r="W132" s="92">
        <v>0.343808844</v>
      </c>
      <c r="X132" s="92">
        <v>0</v>
      </c>
      <c r="Y132" s="92">
        <v>0.45587496700000002</v>
      </c>
      <c r="Z132" s="92">
        <v>4.0968961000000003E-7</v>
      </c>
      <c r="AA132" s="92">
        <v>3.2334586800000002E-5</v>
      </c>
      <c r="AB132" s="92">
        <v>1.6931529000000001E-5</v>
      </c>
      <c r="AC132" s="92">
        <v>2.1623241199999999E-4</v>
      </c>
      <c r="AD132" s="92">
        <v>0</v>
      </c>
      <c r="AE132" s="92">
        <v>16.056619000000001</v>
      </c>
      <c r="AF132" s="92">
        <v>20.631156699999998</v>
      </c>
      <c r="AG132" s="92">
        <v>0</v>
      </c>
      <c r="AH132" s="92">
        <v>0</v>
      </c>
      <c r="AI132" s="92">
        <v>0</v>
      </c>
      <c r="AJ132" s="92">
        <v>0</v>
      </c>
      <c r="AK132" s="92">
        <v>0</v>
      </c>
      <c r="AL132" s="92">
        <v>0</v>
      </c>
      <c r="AM132" s="92">
        <v>0</v>
      </c>
      <c r="AN132" s="92">
        <v>4.6603149400000002E-2</v>
      </c>
      <c r="AO132" s="92">
        <v>2.18077742E-8</v>
      </c>
      <c r="AP132" s="92">
        <v>2.4926098799999999E-8</v>
      </c>
      <c r="AQ132" s="92">
        <v>0</v>
      </c>
      <c r="AR132" s="92">
        <v>0</v>
      </c>
      <c r="AS132" s="92">
        <v>0</v>
      </c>
      <c r="AT132" s="92">
        <v>2.7718649499999998E-6</v>
      </c>
      <c r="AU132" s="92">
        <v>0</v>
      </c>
      <c r="AV132" s="92">
        <v>0</v>
      </c>
      <c r="AW132" s="92">
        <v>1.1911174E-7</v>
      </c>
      <c r="AX132" s="92">
        <v>0</v>
      </c>
      <c r="AY132" s="92">
        <v>0</v>
      </c>
      <c r="AZ132" s="92">
        <v>0</v>
      </c>
      <c r="BA132" s="92">
        <v>0</v>
      </c>
      <c r="BB132" s="92">
        <v>0</v>
      </c>
      <c r="BC132" s="92">
        <v>0</v>
      </c>
      <c r="BD132" s="92">
        <v>0</v>
      </c>
      <c r="BE132" s="92">
        <v>0</v>
      </c>
      <c r="BF132" s="92">
        <v>0</v>
      </c>
      <c r="BG132" s="92">
        <v>0</v>
      </c>
      <c r="BH132" s="92">
        <v>0</v>
      </c>
      <c r="BI132" s="92">
        <v>0</v>
      </c>
      <c r="BJ132" s="92">
        <v>0</v>
      </c>
      <c r="BK132" s="92">
        <v>0</v>
      </c>
      <c r="BL132" s="92">
        <v>0</v>
      </c>
      <c r="BM132" s="92">
        <v>0</v>
      </c>
      <c r="BN132" s="92">
        <v>0</v>
      </c>
      <c r="BO132" s="92">
        <v>0</v>
      </c>
      <c r="BP132" s="92">
        <v>0.956770707</v>
      </c>
      <c r="BQ132" s="92">
        <v>3.5086918100000001E-7</v>
      </c>
      <c r="BR132" s="92">
        <v>1.68888076E-2</v>
      </c>
      <c r="BS132" s="92">
        <v>6.7103865799999997E-4</v>
      </c>
      <c r="BT132" s="92">
        <v>2.8155468199999998E-4</v>
      </c>
      <c r="BU132" s="92">
        <v>1.12473824E-2</v>
      </c>
      <c r="BV132" s="92">
        <v>1.3706487599999999E-3</v>
      </c>
      <c r="BW132" s="92">
        <v>9.9127833700000001E-5</v>
      </c>
      <c r="BX132" s="92">
        <v>0</v>
      </c>
      <c r="BY132" s="92">
        <v>7.1623173300000001E-4</v>
      </c>
      <c r="BZ132" s="92">
        <v>1.80751154E-5</v>
      </c>
      <c r="CA132" s="92">
        <v>7.5839645000000001E-6</v>
      </c>
      <c r="CB132" s="92">
        <v>3.0295982400000001E-4</v>
      </c>
      <c r="CC132" s="92">
        <v>3.6919835199999997E-5</v>
      </c>
      <c r="CD132" s="92">
        <v>6.9449094000000001E-3</v>
      </c>
      <c r="CE132" s="92">
        <v>4.4215396500000003E-4</v>
      </c>
      <c r="CF132" s="92">
        <v>2.9822022899999998E-4</v>
      </c>
      <c r="CG132" s="92">
        <v>3.5753899199999997E-5</v>
      </c>
      <c r="CH132" s="92">
        <v>0</v>
      </c>
      <c r="CI132" s="92">
        <v>4.7408052300000001E-5</v>
      </c>
      <c r="CJ132" s="92">
        <v>4.2605073499999998E-11</v>
      </c>
      <c r="CK132" s="92">
        <v>3.3625881900000001E-9</v>
      </c>
      <c r="CL132" s="92">
        <v>1.7607696700000001E-9</v>
      </c>
      <c r="CM132" s="92">
        <v>2.2486774300000001E-8</v>
      </c>
      <c r="CN132" s="92">
        <v>0</v>
      </c>
      <c r="CO132" s="92">
        <v>1.66978468E-3</v>
      </c>
      <c r="CP132" s="92">
        <v>2.1455070499999999E-3</v>
      </c>
      <c r="CQ132" s="92">
        <v>0</v>
      </c>
      <c r="CR132" s="92">
        <v>0</v>
      </c>
      <c r="CS132" s="92">
        <v>0</v>
      </c>
      <c r="CT132" s="92">
        <v>0</v>
      </c>
      <c r="CU132" s="92">
        <v>0</v>
      </c>
      <c r="CV132" s="92">
        <v>0</v>
      </c>
      <c r="CW132" s="92">
        <v>0</v>
      </c>
      <c r="CX132" s="92">
        <v>4.8464265499999998E-6</v>
      </c>
      <c r="CY132" s="92">
        <v>2.2678676700000001E-12</v>
      </c>
      <c r="CZ132" s="92">
        <v>2.5921532899999998E-12</v>
      </c>
      <c r="DA132" s="92">
        <v>0</v>
      </c>
      <c r="DB132" s="92">
        <v>0</v>
      </c>
      <c r="DC132" s="92">
        <v>0</v>
      </c>
      <c r="DD132" s="92">
        <v>2.8825605300000001E-10</v>
      </c>
      <c r="DE132" s="92">
        <v>0</v>
      </c>
      <c r="DF132" s="92">
        <v>0</v>
      </c>
      <c r="DG132" s="92">
        <v>1.23868517E-11</v>
      </c>
      <c r="DH132" s="92">
        <v>0</v>
      </c>
      <c r="DI132" s="92">
        <v>0</v>
      </c>
      <c r="DJ132" s="92">
        <v>0</v>
      </c>
      <c r="DK132" s="92">
        <v>0</v>
      </c>
      <c r="DL132" s="92">
        <v>0</v>
      </c>
      <c r="DM132" s="92">
        <v>0</v>
      </c>
      <c r="DN132" s="92">
        <v>0</v>
      </c>
      <c r="DO132" s="92">
        <v>0</v>
      </c>
      <c r="DP132" s="92">
        <v>0</v>
      </c>
      <c r="DQ132" s="92">
        <v>0</v>
      </c>
      <c r="DR132" s="92">
        <v>0</v>
      </c>
      <c r="DS132" s="92">
        <v>0</v>
      </c>
      <c r="DT132" s="92">
        <v>0</v>
      </c>
      <c r="DU132" s="92">
        <v>0</v>
      </c>
      <c r="DV132" s="92">
        <v>0</v>
      </c>
      <c r="DW132" s="92">
        <v>0</v>
      </c>
      <c r="DX132" s="92">
        <v>0</v>
      </c>
      <c r="DY132" s="92">
        <v>0</v>
      </c>
      <c r="DZ132" s="92">
        <v>165745.79500000001</v>
      </c>
      <c r="EA132" s="92">
        <v>0.155434714</v>
      </c>
      <c r="EB132" s="92">
        <v>29258.051500000001</v>
      </c>
      <c r="EC132" s="92">
        <v>1162.5026499999999</v>
      </c>
      <c r="ED132" s="92">
        <v>487.763351</v>
      </c>
      <c r="EE132" s="92">
        <v>16237.405199999999</v>
      </c>
      <c r="EF132" s="92">
        <v>1978.75189</v>
      </c>
      <c r="EG132" s="92">
        <v>326.28435300000001</v>
      </c>
      <c r="EH132" s="92">
        <v>0</v>
      </c>
      <c r="EI132" s="92">
        <v>1116.7186999999999</v>
      </c>
      <c r="EJ132" s="92">
        <v>28.181967400000001</v>
      </c>
      <c r="EK132" s="92">
        <v>11.824601700000001</v>
      </c>
      <c r="EL132" s="92">
        <v>384.88809900000001</v>
      </c>
      <c r="EM132" s="92">
        <v>46.9039261</v>
      </c>
      <c r="EN132" s="92">
        <v>12031.3122</v>
      </c>
      <c r="EO132" s="92">
        <v>646.90173100000004</v>
      </c>
      <c r="EP132" s="92">
        <v>361.64316200000002</v>
      </c>
      <c r="EQ132" s="92">
        <v>33.035065299999999</v>
      </c>
      <c r="ER132" s="92">
        <v>0</v>
      </c>
      <c r="ES132" s="92">
        <v>41.064688199999999</v>
      </c>
      <c r="ET132" s="92">
        <v>6.2333159800000002E-5</v>
      </c>
      <c r="EU132" s="92">
        <v>2.97784472E-3</v>
      </c>
      <c r="EV132" s="92">
        <v>1.9994314E-3</v>
      </c>
      <c r="EW132" s="92">
        <v>3.6825590599999999E-3</v>
      </c>
      <c r="EX132" s="92">
        <v>0</v>
      </c>
      <c r="EY132" s="92">
        <v>2121.7312700000002</v>
      </c>
      <c r="EZ132" s="92">
        <v>1590.31393</v>
      </c>
      <c r="FA132" s="92">
        <v>0</v>
      </c>
      <c r="FB132" s="92">
        <v>0</v>
      </c>
      <c r="FC132" s="92">
        <v>0</v>
      </c>
      <c r="FD132" s="92">
        <v>0</v>
      </c>
      <c r="FE132" s="92">
        <v>0</v>
      </c>
      <c r="FF132" s="92">
        <v>0</v>
      </c>
      <c r="FG132" s="92">
        <v>0</v>
      </c>
      <c r="FH132" s="92">
        <v>13.1638406</v>
      </c>
      <c r="FI132" s="92">
        <v>6.9782260499999996E-7</v>
      </c>
      <c r="FJ132" s="92">
        <v>6.98266771E-7</v>
      </c>
      <c r="FK132" s="92">
        <v>0</v>
      </c>
      <c r="FL132" s="92">
        <v>0</v>
      </c>
      <c r="FM132" s="92">
        <v>0</v>
      </c>
      <c r="FN132" s="92">
        <v>1.2198922199999999E-4</v>
      </c>
      <c r="FO132" s="92">
        <v>0</v>
      </c>
      <c r="FP132" s="92">
        <v>0</v>
      </c>
      <c r="FQ132" s="92">
        <v>7.6308698099999996E-6</v>
      </c>
      <c r="FR132" s="92">
        <v>0</v>
      </c>
      <c r="FS132" s="92">
        <v>0</v>
      </c>
      <c r="FT132" s="92">
        <v>0</v>
      </c>
      <c r="FU132" s="92">
        <v>0</v>
      </c>
      <c r="FV132" s="92">
        <v>0</v>
      </c>
      <c r="FW132" s="92">
        <v>0</v>
      </c>
      <c r="FX132" s="92">
        <v>0</v>
      </c>
      <c r="FY132" s="92">
        <v>0</v>
      </c>
      <c r="FZ132" s="92">
        <v>0</v>
      </c>
      <c r="GA132" s="92">
        <v>0</v>
      </c>
      <c r="GB132" s="92">
        <v>0</v>
      </c>
      <c r="GC132" s="92">
        <v>0</v>
      </c>
      <c r="GD132" s="92">
        <v>0</v>
      </c>
      <c r="GE132" s="92">
        <v>0</v>
      </c>
      <c r="GF132" s="92">
        <v>0</v>
      </c>
      <c r="GG132" s="92">
        <v>0</v>
      </c>
      <c r="GH132" s="92">
        <v>0</v>
      </c>
      <c r="GI132" s="92">
        <v>0</v>
      </c>
      <c r="GJ132" s="92">
        <v>0.70945412399999996</v>
      </c>
      <c r="GK132" s="92">
        <v>6.6531883100000003E-7</v>
      </c>
      <c r="GL132" s="92">
        <v>0.12523542600000001</v>
      </c>
      <c r="GM132" s="92">
        <v>4.9759470600000003E-3</v>
      </c>
      <c r="GN132" s="92">
        <v>2.08780996E-3</v>
      </c>
      <c r="GO132" s="92">
        <v>6.9502179900000002E-2</v>
      </c>
      <c r="GP132" s="92">
        <v>8.4697997400000006E-3</v>
      </c>
      <c r="GQ132" s="92">
        <v>1.39661932E-3</v>
      </c>
      <c r="GR132" s="92">
        <v>0</v>
      </c>
      <c r="GS132" s="92">
        <v>4.7799745699999997E-3</v>
      </c>
      <c r="GT132" s="92">
        <v>1.20629383E-4</v>
      </c>
      <c r="GU132" s="92">
        <v>5.0613727099999998E-5</v>
      </c>
      <c r="GV132" s="92">
        <v>1.6474653200000001E-3</v>
      </c>
      <c r="GW132" s="92">
        <v>2.00766383E-4</v>
      </c>
      <c r="GX132" s="92">
        <v>5.1498525599999997E-2</v>
      </c>
      <c r="GY132" s="92">
        <v>2.7689818700000002E-3</v>
      </c>
      <c r="GZ132" s="92">
        <v>1.54796828E-3</v>
      </c>
      <c r="HA132" s="92">
        <v>1.41402461E-4</v>
      </c>
      <c r="HB132" s="92">
        <v>0</v>
      </c>
      <c r="HC132" s="92">
        <v>1.7577225699999999E-4</v>
      </c>
      <c r="HD132" s="92">
        <v>2.6680928699999999E-10</v>
      </c>
      <c r="HE132" s="92">
        <v>1.2746291500000001E-8</v>
      </c>
      <c r="HF132" s="92">
        <v>8.55831576E-9</v>
      </c>
      <c r="HG132" s="92">
        <v>1.5762733000000001E-8</v>
      </c>
      <c r="HH132" s="92">
        <v>0</v>
      </c>
      <c r="HI132" s="92">
        <v>9.0818050700000007E-3</v>
      </c>
      <c r="HJ132" s="92">
        <v>6.8071396800000001E-3</v>
      </c>
      <c r="HK132" s="92">
        <v>0</v>
      </c>
      <c r="HL132" s="92">
        <v>0</v>
      </c>
      <c r="HM132" s="92">
        <v>0</v>
      </c>
      <c r="HN132" s="92">
        <v>0</v>
      </c>
      <c r="HO132" s="92">
        <v>0</v>
      </c>
      <c r="HP132" s="92">
        <v>0</v>
      </c>
      <c r="HQ132" s="92">
        <v>0</v>
      </c>
      <c r="HR132" s="92">
        <v>5.6346171600000003E-5</v>
      </c>
      <c r="HS132" s="92">
        <v>2.9869422999999999E-12</v>
      </c>
      <c r="HT132" s="92">
        <v>2.9888434899999999E-12</v>
      </c>
      <c r="HU132" s="92">
        <v>0</v>
      </c>
      <c r="HV132" s="92">
        <v>0</v>
      </c>
      <c r="HW132" s="92">
        <v>0</v>
      </c>
      <c r="HX132" s="92">
        <v>5.2215959299999995E-10</v>
      </c>
      <c r="HY132" s="92">
        <v>0</v>
      </c>
      <c r="HZ132" s="92">
        <v>0</v>
      </c>
      <c r="IA132" s="92">
        <v>3.26629829E-11</v>
      </c>
      <c r="IB132" s="92">
        <v>0</v>
      </c>
      <c r="IC132" s="92">
        <v>0</v>
      </c>
      <c r="ID132" s="92">
        <v>0</v>
      </c>
      <c r="IE132" s="92">
        <v>0</v>
      </c>
      <c r="IF132" s="92">
        <v>0</v>
      </c>
      <c r="IG132" s="92">
        <v>0</v>
      </c>
      <c r="IH132" s="92">
        <v>0</v>
      </c>
      <c r="II132" s="92">
        <v>0</v>
      </c>
      <c r="IJ132" s="92">
        <v>0</v>
      </c>
      <c r="IK132" s="92">
        <v>0</v>
      </c>
      <c r="IL132" s="92">
        <v>0</v>
      </c>
      <c r="IM132" s="92">
        <v>0</v>
      </c>
      <c r="IN132" s="92">
        <v>0</v>
      </c>
      <c r="IO132" s="92">
        <v>0</v>
      </c>
      <c r="IP132" s="92">
        <v>0</v>
      </c>
      <c r="IQ132" s="92">
        <v>0</v>
      </c>
      <c r="IR132" s="92">
        <v>0</v>
      </c>
      <c r="IS132" s="92">
        <v>0</v>
      </c>
      <c r="IT132" s="92">
        <v>9615.9817800000001</v>
      </c>
      <c r="IU132" s="92">
        <v>233624.40100000001</v>
      </c>
      <c r="IV132" s="92">
        <v>3549.3231000000001</v>
      </c>
      <c r="IW132" s="92">
        <v>70.434468199999998</v>
      </c>
      <c r="IX132" s="92">
        <v>0.3</v>
      </c>
      <c r="IY132" s="92">
        <v>0</v>
      </c>
      <c r="IZ132" s="92">
        <v>1</v>
      </c>
      <c r="JA132" s="92">
        <v>0</v>
      </c>
      <c r="JB132" s="92">
        <v>-76271.198900000003</v>
      </c>
      <c r="JC132" s="92">
        <v>-3139.3230100000001</v>
      </c>
      <c r="JD132" s="92">
        <v>-733.422459</v>
      </c>
      <c r="JE132" s="92">
        <v>-45.904814000000002</v>
      </c>
      <c r="JF132" s="92">
        <v>-1.88944242</v>
      </c>
      <c r="JG132" s="92">
        <v>4.5154064100000002E-2</v>
      </c>
      <c r="JH132" s="92">
        <v>1.0970373499999999</v>
      </c>
      <c r="JI132" s="92">
        <v>24.295428900000001</v>
      </c>
      <c r="JJ132" s="92">
        <v>0</v>
      </c>
      <c r="JK132" s="92">
        <v>0</v>
      </c>
      <c r="JL132" s="92">
        <v>0</v>
      </c>
      <c r="JM132" s="92">
        <v>0</v>
      </c>
      <c r="JN132" s="92">
        <v>0</v>
      </c>
      <c r="JO132" s="92">
        <v>0</v>
      </c>
      <c r="JP132" s="92">
        <v>0</v>
      </c>
      <c r="JQ132" s="92">
        <v>0</v>
      </c>
      <c r="JR132" s="92">
        <v>0</v>
      </c>
      <c r="JS132" s="92">
        <v>0</v>
      </c>
      <c r="JT132" s="92">
        <v>0</v>
      </c>
      <c r="JU132" s="92">
        <v>0</v>
      </c>
      <c r="JV132" s="92">
        <v>0</v>
      </c>
      <c r="JW132" s="92">
        <v>0</v>
      </c>
      <c r="JX132" s="92">
        <v>0</v>
      </c>
      <c r="JY132" s="92">
        <v>0</v>
      </c>
      <c r="JZ132" s="92">
        <v>0</v>
      </c>
      <c r="KA132" s="92">
        <v>0</v>
      </c>
      <c r="KB132" s="92">
        <v>0</v>
      </c>
      <c r="KC132" s="92">
        <v>0</v>
      </c>
      <c r="KD132" s="92">
        <v>0</v>
      </c>
      <c r="KE132" s="92">
        <v>0</v>
      </c>
      <c r="KF132" s="92">
        <v>0</v>
      </c>
      <c r="KG132" s="92">
        <v>0</v>
      </c>
      <c r="KH132" s="92">
        <v>0</v>
      </c>
      <c r="KI132" s="92">
        <v>0</v>
      </c>
      <c r="KJ132" s="92">
        <v>0</v>
      </c>
      <c r="KK132" s="92">
        <v>0</v>
      </c>
      <c r="KL132" s="92">
        <v>0</v>
      </c>
      <c r="KM132" s="92">
        <v>0</v>
      </c>
      <c r="KN132" s="92">
        <v>0</v>
      </c>
      <c r="KO132" s="92">
        <v>0</v>
      </c>
      <c r="KP132" s="92">
        <v>0</v>
      </c>
      <c r="KQ132" s="92">
        <v>0</v>
      </c>
      <c r="KR132" s="92">
        <v>0</v>
      </c>
      <c r="KS132" s="92">
        <v>0</v>
      </c>
      <c r="KT132" s="92">
        <v>0</v>
      </c>
      <c r="KU132" s="92">
        <v>0</v>
      </c>
      <c r="KV132" s="92">
        <v>0</v>
      </c>
      <c r="KW132" s="92">
        <v>0</v>
      </c>
      <c r="KX132" s="92">
        <v>0</v>
      </c>
      <c r="KY132" s="92">
        <v>0</v>
      </c>
      <c r="KZ132" s="92">
        <v>0</v>
      </c>
      <c r="LA132" s="92">
        <v>0</v>
      </c>
      <c r="LB132" s="92">
        <v>0</v>
      </c>
      <c r="LC132" s="92">
        <v>3.8689499500000002E-2</v>
      </c>
      <c r="LD132" s="92">
        <v>9.5532293099999995E-4</v>
      </c>
      <c r="LE132" s="92">
        <v>4.00834796E-4</v>
      </c>
      <c r="LF132" s="92">
        <v>1.6012321499999999E-2</v>
      </c>
      <c r="LG132" s="92">
        <v>1.9513223400000001E-3</v>
      </c>
      <c r="LH132" s="92">
        <v>0.40996433300000001</v>
      </c>
      <c r="LI132" s="92">
        <v>0</v>
      </c>
      <c r="LJ132" s="92">
        <v>0.574473966</v>
      </c>
      <c r="LK132" s="92">
        <v>0.36626587999999999</v>
      </c>
      <c r="LL132" s="92">
        <v>0.108430188</v>
      </c>
      <c r="LM132" s="92">
        <v>1.2047798700000001E-2</v>
      </c>
      <c r="LN132" s="92">
        <v>0</v>
      </c>
      <c r="LO132" s="92">
        <v>2.26281313E-2</v>
      </c>
      <c r="LP132" s="92">
        <v>0</v>
      </c>
      <c r="LQ132" s="92">
        <v>1.55941551E-2</v>
      </c>
      <c r="LR132" s="92">
        <v>0</v>
      </c>
      <c r="LS132" s="92">
        <v>0</v>
      </c>
      <c r="LT132" s="92">
        <v>0</v>
      </c>
      <c r="LU132" s="92">
        <v>0</v>
      </c>
      <c r="LV132" s="92">
        <v>0</v>
      </c>
      <c r="LW132" s="92">
        <v>0</v>
      </c>
      <c r="LX132" s="92">
        <v>0</v>
      </c>
      <c r="LY132" s="92">
        <v>0</v>
      </c>
      <c r="LZ132" s="92">
        <v>0</v>
      </c>
      <c r="MA132" s="92">
        <v>0</v>
      </c>
      <c r="MB132" s="92">
        <v>0</v>
      </c>
      <c r="MC132" s="92">
        <v>0</v>
      </c>
      <c r="MD132" s="92">
        <v>0</v>
      </c>
      <c r="ME132" s="92">
        <v>0</v>
      </c>
      <c r="MF132" s="92">
        <v>0</v>
      </c>
      <c r="MG132" s="92">
        <v>0</v>
      </c>
      <c r="MH132" s="92">
        <v>0</v>
      </c>
      <c r="MI132" s="92">
        <v>0</v>
      </c>
      <c r="MJ132" s="92">
        <v>0</v>
      </c>
      <c r="MK132" s="92">
        <v>0</v>
      </c>
      <c r="ML132" s="92">
        <v>0</v>
      </c>
      <c r="MM132" s="92">
        <v>0</v>
      </c>
      <c r="MN132" s="92">
        <v>0</v>
      </c>
      <c r="MO132" s="92">
        <v>0</v>
      </c>
      <c r="MP132" s="92">
        <v>0</v>
      </c>
      <c r="MQ132" s="92">
        <v>0</v>
      </c>
      <c r="MR132" s="92">
        <v>0</v>
      </c>
      <c r="MS132" s="92">
        <v>0</v>
      </c>
      <c r="MT132" s="92">
        <v>0</v>
      </c>
      <c r="MU132" s="92">
        <v>0</v>
      </c>
      <c r="MV132" s="92">
        <v>0</v>
      </c>
      <c r="MW132" s="92">
        <v>0</v>
      </c>
      <c r="MX132" s="92">
        <v>0</v>
      </c>
      <c r="MY132" s="92">
        <v>0</v>
      </c>
      <c r="MZ132" s="92">
        <v>0</v>
      </c>
      <c r="NA132" s="92">
        <v>0</v>
      </c>
      <c r="NB132" s="92">
        <v>0</v>
      </c>
      <c r="NC132" s="92">
        <v>0</v>
      </c>
      <c r="ND132" s="92">
        <v>0</v>
      </c>
      <c r="NE132" s="92">
        <v>0</v>
      </c>
      <c r="NF132" s="92">
        <v>0</v>
      </c>
      <c r="NG132" s="92">
        <v>0</v>
      </c>
      <c r="NH132" s="92">
        <v>0</v>
      </c>
      <c r="NI132" s="92">
        <v>0</v>
      </c>
      <c r="NJ132" s="92">
        <v>0</v>
      </c>
      <c r="NK132" s="92">
        <v>0</v>
      </c>
      <c r="NL132" s="92">
        <v>0</v>
      </c>
      <c r="NM132" s="92">
        <v>2.4683654499999999E-2</v>
      </c>
      <c r="NN132" s="92">
        <v>6.0948994999999995E-4</v>
      </c>
      <c r="NO132" s="92">
        <v>2.5573004899999999E-4</v>
      </c>
      <c r="NP132" s="92">
        <v>1.0215759200000001E-2</v>
      </c>
      <c r="NQ132" s="92">
        <v>1.2449312300000001E-3</v>
      </c>
      <c r="NR132" s="92">
        <v>0.26155463600000001</v>
      </c>
      <c r="NS132" s="92">
        <v>0</v>
      </c>
      <c r="NT132" s="92">
        <v>0.366510734</v>
      </c>
      <c r="NU132" s="92">
        <v>0.233675301</v>
      </c>
      <c r="NV132" s="92">
        <v>6.9177769900000005E-2</v>
      </c>
      <c r="NW132" s="92">
        <v>7.6864188700000004E-3</v>
      </c>
      <c r="NX132" s="92">
        <v>0</v>
      </c>
      <c r="NY132" s="92">
        <v>1.44366038E-2</v>
      </c>
      <c r="NZ132" s="92">
        <v>0</v>
      </c>
      <c r="OA132" s="92">
        <v>9.9489717199999998E-3</v>
      </c>
      <c r="OB132" s="92">
        <v>0</v>
      </c>
      <c r="OC132" s="92">
        <v>0</v>
      </c>
      <c r="OD132" s="92">
        <v>0</v>
      </c>
      <c r="OE132" s="92">
        <v>0</v>
      </c>
      <c r="OF132" s="92">
        <v>0</v>
      </c>
      <c r="OG132" s="92">
        <v>0</v>
      </c>
      <c r="OH132" s="92">
        <v>0</v>
      </c>
      <c r="OI132" s="92">
        <v>0</v>
      </c>
      <c r="OJ132" s="92">
        <v>0</v>
      </c>
      <c r="OK132" s="92">
        <v>0</v>
      </c>
      <c r="OL132" s="92">
        <v>0</v>
      </c>
      <c r="OM132" s="92">
        <v>0</v>
      </c>
      <c r="ON132" s="92">
        <v>0</v>
      </c>
      <c r="OO132" s="92">
        <v>0</v>
      </c>
      <c r="OP132" s="92">
        <v>0</v>
      </c>
      <c r="OQ132" s="92">
        <v>0</v>
      </c>
      <c r="OR132" s="92">
        <v>0</v>
      </c>
      <c r="OS132" s="92">
        <v>0</v>
      </c>
      <c r="OT132" s="92">
        <v>0</v>
      </c>
      <c r="OU132" s="92">
        <v>0</v>
      </c>
      <c r="OV132" s="92">
        <v>0</v>
      </c>
      <c r="OW132" s="92">
        <v>0</v>
      </c>
      <c r="OX132" s="92">
        <v>0</v>
      </c>
      <c r="OY132" s="92">
        <v>0</v>
      </c>
      <c r="OZ132" s="92">
        <v>0</v>
      </c>
      <c r="PA132" s="92">
        <v>0</v>
      </c>
      <c r="PB132" s="92">
        <v>0</v>
      </c>
      <c r="PC132" s="92">
        <v>0</v>
      </c>
      <c r="PD132" s="92">
        <v>0</v>
      </c>
      <c r="PE132" s="92">
        <v>0</v>
      </c>
      <c r="PF132" s="92">
        <v>0</v>
      </c>
      <c r="PG132" s="92">
        <v>0</v>
      </c>
      <c r="PH132" s="92">
        <v>0</v>
      </c>
      <c r="PI132" s="92">
        <v>0</v>
      </c>
      <c r="PJ132" s="92">
        <v>0</v>
      </c>
      <c r="PK132" s="92">
        <v>0</v>
      </c>
      <c r="PL132" s="92">
        <v>0</v>
      </c>
      <c r="PM132" s="92">
        <v>0</v>
      </c>
      <c r="PN132" s="92">
        <v>0</v>
      </c>
      <c r="PO132" s="92">
        <v>0</v>
      </c>
      <c r="PP132" s="92">
        <v>0</v>
      </c>
      <c r="PQ132" s="92">
        <v>0</v>
      </c>
      <c r="PR132" s="92">
        <v>0</v>
      </c>
      <c r="PS132" s="92">
        <v>0</v>
      </c>
      <c r="PT132" s="92">
        <v>0</v>
      </c>
      <c r="PU132" s="92">
        <v>0</v>
      </c>
      <c r="PV132" s="92">
        <v>0</v>
      </c>
      <c r="PW132" s="92">
        <v>6.2732083100000002</v>
      </c>
      <c r="PX132" s="92">
        <v>0.15489835299999999</v>
      </c>
      <c r="PY132" s="92">
        <v>6.49923159E-2</v>
      </c>
      <c r="PZ132" s="92">
        <v>2.1154998800000002</v>
      </c>
      <c r="QA132" s="92">
        <v>0.257802853</v>
      </c>
      <c r="QB132" s="92">
        <v>62.375958500000003</v>
      </c>
      <c r="QC132" s="92">
        <v>0</v>
      </c>
      <c r="QD132" s="92">
        <v>13.120755600000001</v>
      </c>
      <c r="QE132" s="92">
        <v>20.539238300000001</v>
      </c>
      <c r="QF132" s="92">
        <v>2.60401602</v>
      </c>
      <c r="QG132" s="92">
        <v>0.289335114</v>
      </c>
      <c r="QH132" s="92">
        <v>0</v>
      </c>
      <c r="QI132" s="92">
        <v>0.53901114000000006</v>
      </c>
      <c r="QJ132" s="92">
        <v>0</v>
      </c>
      <c r="QK132" s="92">
        <v>2.34117234</v>
      </c>
      <c r="QL132" s="92">
        <v>0</v>
      </c>
      <c r="QM132" s="92">
        <v>0</v>
      </c>
      <c r="QN132" s="92">
        <v>0</v>
      </c>
      <c r="QO132" s="92">
        <v>0</v>
      </c>
      <c r="QP132" s="92">
        <v>0</v>
      </c>
      <c r="QQ132" s="92">
        <v>0</v>
      </c>
      <c r="QR132" s="92">
        <v>0</v>
      </c>
      <c r="QS132" s="92">
        <v>0</v>
      </c>
      <c r="QT132" s="92">
        <v>0</v>
      </c>
      <c r="QU132" s="92">
        <v>0</v>
      </c>
      <c r="QV132" s="92">
        <v>0</v>
      </c>
      <c r="QW132" s="92">
        <v>0</v>
      </c>
      <c r="QX132" s="92">
        <v>0</v>
      </c>
      <c r="QY132" s="92">
        <v>0</v>
      </c>
      <c r="QZ132" s="92">
        <v>0</v>
      </c>
      <c r="RA132" s="92">
        <v>0</v>
      </c>
      <c r="RB132" s="92">
        <v>0</v>
      </c>
      <c r="RC132" s="92">
        <v>0</v>
      </c>
      <c r="RD132" s="92">
        <v>0</v>
      </c>
      <c r="RE132" s="92">
        <v>0</v>
      </c>
      <c r="RF132" s="92">
        <v>0</v>
      </c>
      <c r="RG132" s="92">
        <v>0</v>
      </c>
      <c r="RH132" s="92">
        <v>0</v>
      </c>
      <c r="RI132" s="92">
        <v>0</v>
      </c>
      <c r="RJ132" s="92">
        <v>0</v>
      </c>
      <c r="RK132" s="92">
        <v>0</v>
      </c>
      <c r="RL132" s="92">
        <v>0</v>
      </c>
      <c r="RM132" s="92">
        <v>0</v>
      </c>
      <c r="RN132" s="92">
        <v>0</v>
      </c>
      <c r="RO132" s="92">
        <v>0</v>
      </c>
      <c r="RP132" s="92">
        <v>0</v>
      </c>
      <c r="RQ132" s="92">
        <v>0</v>
      </c>
      <c r="RR132" s="92">
        <v>0</v>
      </c>
      <c r="RS132" s="92">
        <v>0</v>
      </c>
      <c r="RT132" s="92">
        <v>0</v>
      </c>
      <c r="RU132" s="92">
        <v>0</v>
      </c>
      <c r="RV132" s="92">
        <v>0</v>
      </c>
      <c r="RW132" s="92">
        <v>0</v>
      </c>
      <c r="RX132" s="92">
        <v>0</v>
      </c>
      <c r="RY132" s="92">
        <v>0</v>
      </c>
      <c r="RZ132" s="92">
        <v>0</v>
      </c>
      <c r="SA132" s="92">
        <v>0</v>
      </c>
      <c r="SB132" s="92">
        <v>0</v>
      </c>
      <c r="SC132" s="92">
        <v>0</v>
      </c>
      <c r="SD132" s="92">
        <v>0</v>
      </c>
      <c r="SE132" s="92">
        <v>0</v>
      </c>
      <c r="SF132" s="92">
        <v>0</v>
      </c>
      <c r="SG132" s="92">
        <v>5.6680893900000001E-2</v>
      </c>
      <c r="SH132" s="92">
        <v>1.39956728E-3</v>
      </c>
      <c r="SI132" s="92">
        <v>5.8723102800000001E-4</v>
      </c>
      <c r="SJ132" s="92">
        <v>1.9114369900000001E-2</v>
      </c>
      <c r="SK132" s="92">
        <v>2.3293497400000002E-3</v>
      </c>
      <c r="SL132" s="92">
        <v>0.56359121400000001</v>
      </c>
      <c r="SM132" s="92">
        <v>0</v>
      </c>
      <c r="SN132" s="92">
        <v>0.118551165</v>
      </c>
      <c r="SO132" s="92">
        <v>0.18558006199999999</v>
      </c>
      <c r="SP132" s="92">
        <v>2.3528304600000001E-2</v>
      </c>
      <c r="SQ132" s="92">
        <v>2.6142560699999999E-3</v>
      </c>
      <c r="SR132" s="92">
        <v>0</v>
      </c>
      <c r="SS132" s="92">
        <v>4.87017675E-3</v>
      </c>
      <c r="ST132" s="92">
        <v>0</v>
      </c>
      <c r="SU132" s="92">
        <v>2.1153409000000001E-2</v>
      </c>
      <c r="SV132" s="92">
        <v>0</v>
      </c>
      <c r="SW132" s="92">
        <v>0</v>
      </c>
      <c r="SX132" s="92">
        <v>0</v>
      </c>
      <c r="SY132" s="92">
        <v>1.5674137500000001</v>
      </c>
      <c r="SZ132" s="92">
        <v>110.675889</v>
      </c>
      <c r="TA132" s="92">
        <v>1.3365317299999999</v>
      </c>
      <c r="TB132" s="92">
        <v>70.434468199999998</v>
      </c>
      <c r="TC132" s="92">
        <v>0.3</v>
      </c>
      <c r="TD132" s="92">
        <v>0</v>
      </c>
      <c r="TE132" s="92">
        <v>0</v>
      </c>
      <c r="TF132" s="92">
        <v>1</v>
      </c>
      <c r="TG132" s="92">
        <v>-80862.991699999999</v>
      </c>
      <c r="TH132" s="92">
        <v>-1145.1976299999999</v>
      </c>
      <c r="TI132" s="92">
        <v>-0.12674576500000001</v>
      </c>
      <c r="TJ132" s="92">
        <v>-102.49233700000001</v>
      </c>
      <c r="TK132" s="92">
        <v>-1.4515166799999999</v>
      </c>
      <c r="TL132" s="92">
        <v>1.9545785600000001E-2</v>
      </c>
      <c r="TM132" s="92">
        <v>1.38013794</v>
      </c>
      <c r="TN132" s="92">
        <v>70.610512700000001</v>
      </c>
      <c r="TO132" s="92">
        <v>0</v>
      </c>
      <c r="TP132" s="92">
        <v>0.30268129399999999</v>
      </c>
      <c r="TQ132" s="92">
        <v>-863823470.70700002</v>
      </c>
      <c r="TR132" s="92">
        <v>0.61215022500000005</v>
      </c>
      <c r="TS132" s="92">
        <v>0</v>
      </c>
      <c r="TT132" s="92">
        <v>0</v>
      </c>
      <c r="TU132" s="92">
        <v>0</v>
      </c>
      <c r="TV132" s="92">
        <v>0</v>
      </c>
      <c r="TW132" s="92">
        <v>0</v>
      </c>
      <c r="TX132" s="92">
        <v>0</v>
      </c>
      <c r="TY132" s="92">
        <v>0</v>
      </c>
      <c r="TZ132" s="92">
        <v>0</v>
      </c>
      <c r="UA132" s="92">
        <v>0</v>
      </c>
      <c r="UB132" s="92">
        <v>0</v>
      </c>
      <c r="UC132" s="92">
        <v>0</v>
      </c>
      <c r="UD132" s="92">
        <v>0</v>
      </c>
      <c r="UE132" s="92">
        <v>0</v>
      </c>
      <c r="UF132" s="92">
        <v>0</v>
      </c>
      <c r="UG132" s="92">
        <v>0</v>
      </c>
      <c r="UH132" s="92">
        <v>0</v>
      </c>
      <c r="UI132" s="92">
        <v>0</v>
      </c>
      <c r="UJ132" s="92">
        <v>0</v>
      </c>
      <c r="UK132" s="92">
        <v>0</v>
      </c>
      <c r="UL132" s="92">
        <v>0</v>
      </c>
      <c r="UM132" s="92">
        <v>0</v>
      </c>
      <c r="UN132" s="92">
        <v>0</v>
      </c>
      <c r="UO132" s="92">
        <v>0</v>
      </c>
      <c r="UP132" s="92">
        <v>0</v>
      </c>
      <c r="UQ132" s="92">
        <v>0</v>
      </c>
      <c r="UR132" s="92">
        <v>0</v>
      </c>
      <c r="US132" s="92">
        <v>0</v>
      </c>
      <c r="UT132" s="92">
        <v>0</v>
      </c>
      <c r="UU132" s="92">
        <v>0</v>
      </c>
      <c r="UV132" s="92">
        <v>0</v>
      </c>
      <c r="UW132" s="92">
        <v>0</v>
      </c>
      <c r="UX132" s="92">
        <v>0</v>
      </c>
      <c r="UY132" s="92">
        <v>0</v>
      </c>
      <c r="UZ132" s="92">
        <v>0</v>
      </c>
      <c r="VA132" s="92">
        <v>0</v>
      </c>
      <c r="VB132" s="92">
        <v>0</v>
      </c>
      <c r="VC132" s="92">
        <v>0</v>
      </c>
      <c r="VD132" s="92">
        <v>0</v>
      </c>
      <c r="VE132" s="92">
        <v>0</v>
      </c>
      <c r="VF132" s="92">
        <v>0</v>
      </c>
      <c r="VG132" s="92">
        <v>0</v>
      </c>
      <c r="VH132" s="92">
        <v>0</v>
      </c>
      <c r="VI132" s="92">
        <v>0</v>
      </c>
      <c r="VJ132" s="92">
        <v>0</v>
      </c>
      <c r="VK132" s="92">
        <v>0</v>
      </c>
      <c r="VL132" s="92">
        <v>0</v>
      </c>
      <c r="VM132" s="92">
        <v>0</v>
      </c>
      <c r="VN132" s="92">
        <v>0</v>
      </c>
      <c r="VO132" s="92">
        <v>0</v>
      </c>
      <c r="VP132" s="92">
        <v>0</v>
      </c>
      <c r="VQ132" s="92">
        <v>0</v>
      </c>
      <c r="VR132" s="92">
        <v>0</v>
      </c>
      <c r="VS132" s="92">
        <v>0</v>
      </c>
      <c r="VT132" s="92">
        <v>0</v>
      </c>
      <c r="VU132" s="92">
        <v>0</v>
      </c>
      <c r="VV132" s="92">
        <v>0</v>
      </c>
      <c r="VW132" s="92">
        <v>0</v>
      </c>
      <c r="VX132" s="92">
        <v>0</v>
      </c>
      <c r="VY132" s="92">
        <v>0</v>
      </c>
      <c r="VZ132" s="92">
        <v>0</v>
      </c>
      <c r="WA132" s="92">
        <v>0</v>
      </c>
      <c r="WB132" s="92">
        <v>0</v>
      </c>
      <c r="WC132" s="92">
        <v>1.2237104694444499E-3</v>
      </c>
    </row>
    <row r="133" spans="2:601" ht="13.5" customHeight="1">
      <c r="B133" s="851" t="s">
        <v>2820</v>
      </c>
      <c r="C133" s="92">
        <v>0</v>
      </c>
      <c r="D133" s="92">
        <v>95667.076000000001</v>
      </c>
      <c r="E133" s="92">
        <v>-304.73128700000001</v>
      </c>
      <c r="F133" s="92">
        <v>5305.3863799999999</v>
      </c>
      <c r="G133" s="92">
        <v>2.28315384E-2</v>
      </c>
      <c r="H133" s="92">
        <v>7.7269997199999996E-8</v>
      </c>
      <c r="I133" s="92">
        <v>3.07014897E-9</v>
      </c>
      <c r="J133" s="92">
        <v>1.28817439E-9</v>
      </c>
      <c r="K133" s="92">
        <v>8.1836803099999992E-6</v>
      </c>
      <c r="L133" s="92">
        <v>9.9729437900000001E-7</v>
      </c>
      <c r="M133" s="92">
        <v>5.1996352300000003E-7</v>
      </c>
      <c r="N133" s="92">
        <v>0</v>
      </c>
      <c r="O133" s="92">
        <v>3.2706147099999998E-9</v>
      </c>
      <c r="P133" s="92">
        <v>8.2538563399999998E-11</v>
      </c>
      <c r="Q133" s="92">
        <v>3.4631565E-11</v>
      </c>
      <c r="R133" s="92">
        <v>2.20435854E-7</v>
      </c>
      <c r="S133" s="92">
        <v>2.68631507E-8</v>
      </c>
      <c r="T133" s="92">
        <v>3.1774483000000002E-8</v>
      </c>
      <c r="U133" s="92">
        <v>3.6688279699999997E-4</v>
      </c>
      <c r="V133" s="92">
        <v>8.9565547899999997E-3</v>
      </c>
      <c r="W133" s="92">
        <v>0.90260831500000005</v>
      </c>
      <c r="X133" s="92">
        <v>0</v>
      </c>
      <c r="Y133" s="92">
        <v>3.94151198E-4</v>
      </c>
      <c r="Z133" s="92">
        <v>1.0365751100000001E-14</v>
      </c>
      <c r="AA133" s="92">
        <v>7.2461528899999999E-10</v>
      </c>
      <c r="AB133" s="92">
        <v>5.8471874199999996E-11</v>
      </c>
      <c r="AC133" s="92">
        <v>2.0416144999999999E-3</v>
      </c>
      <c r="AD133" s="92">
        <v>0</v>
      </c>
      <c r="AE133" s="92">
        <v>0</v>
      </c>
      <c r="AF133" s="92">
        <v>0</v>
      </c>
      <c r="AG133" s="92">
        <v>0</v>
      </c>
      <c r="AH133" s="92">
        <v>0</v>
      </c>
      <c r="AI133" s="92">
        <v>0</v>
      </c>
      <c r="AJ133" s="92">
        <v>0</v>
      </c>
      <c r="AK133" s="92">
        <v>0</v>
      </c>
      <c r="AL133" s="92">
        <v>0</v>
      </c>
      <c r="AM133" s="92">
        <v>0</v>
      </c>
      <c r="AN133" s="92">
        <v>2.7518737999999999E-8</v>
      </c>
      <c r="AO133" s="92">
        <v>1.2236837000000001E-5</v>
      </c>
      <c r="AP133" s="92">
        <v>2.1172253800000002E-5</v>
      </c>
      <c r="AQ133" s="92">
        <v>0</v>
      </c>
      <c r="AR133" s="92">
        <v>0</v>
      </c>
      <c r="AS133" s="92">
        <v>0</v>
      </c>
      <c r="AT133" s="92">
        <v>3.8802973999999999E-4</v>
      </c>
      <c r="AU133" s="92">
        <v>0</v>
      </c>
      <c r="AV133" s="92">
        <v>0</v>
      </c>
      <c r="AW133" s="92">
        <v>2.68990262E-6</v>
      </c>
      <c r="AX133" s="92">
        <v>0</v>
      </c>
      <c r="AY133" s="92">
        <v>0</v>
      </c>
      <c r="AZ133" s="92">
        <v>0</v>
      </c>
      <c r="BA133" s="92">
        <v>0</v>
      </c>
      <c r="BB133" s="92">
        <v>0</v>
      </c>
      <c r="BC133" s="92">
        <v>0</v>
      </c>
      <c r="BD133" s="92">
        <v>0</v>
      </c>
      <c r="BE133" s="92">
        <v>0</v>
      </c>
      <c r="BF133" s="92">
        <v>0</v>
      </c>
      <c r="BG133" s="92">
        <v>0</v>
      </c>
      <c r="BH133" s="92">
        <v>0</v>
      </c>
      <c r="BI133" s="92">
        <v>0</v>
      </c>
      <c r="BJ133" s="92">
        <v>0</v>
      </c>
      <c r="BK133" s="92">
        <v>0</v>
      </c>
      <c r="BL133" s="92">
        <v>0</v>
      </c>
      <c r="BM133" s="92">
        <v>0</v>
      </c>
      <c r="BN133" s="92">
        <v>0</v>
      </c>
      <c r="BO133" s="92">
        <v>0</v>
      </c>
      <c r="BP133" s="92">
        <v>0.999823299</v>
      </c>
      <c r="BQ133" s="92">
        <v>4.3027034099999998E-6</v>
      </c>
      <c r="BR133" s="92">
        <v>1.4561869399999999E-11</v>
      </c>
      <c r="BS133" s="92">
        <v>5.7858302000000003E-13</v>
      </c>
      <c r="BT133" s="92">
        <v>2.42762107E-13</v>
      </c>
      <c r="BU133" s="92">
        <v>1.5422504E-9</v>
      </c>
      <c r="BV133" s="92">
        <v>1.87944494E-10</v>
      </c>
      <c r="BW133" s="92">
        <v>9.7989403300000004E-11</v>
      </c>
      <c r="BX133" s="92">
        <v>0</v>
      </c>
      <c r="BY133" s="92">
        <v>6.1636166599999995E-13</v>
      </c>
      <c r="BZ133" s="92">
        <v>1.55547538E-14</v>
      </c>
      <c r="CA133" s="92">
        <v>6.5264701099999997E-15</v>
      </c>
      <c r="CB133" s="92">
        <v>4.1542102199999998E-11</v>
      </c>
      <c r="CC133" s="92">
        <v>5.0624783999999999E-12</v>
      </c>
      <c r="CD133" s="92">
        <v>5.9880404900000002E-12</v>
      </c>
      <c r="CE133" s="92">
        <v>6.9140669899999996E-8</v>
      </c>
      <c r="CF133" s="92">
        <v>1.6879019799999999E-6</v>
      </c>
      <c r="CG133" s="92">
        <v>1.7010049000000001E-4</v>
      </c>
      <c r="CH133" s="92">
        <v>0</v>
      </c>
      <c r="CI133" s="92">
        <v>7.42795196E-8</v>
      </c>
      <c r="CJ133" s="92">
        <v>1.9534712E-18</v>
      </c>
      <c r="CK133" s="92">
        <v>1.3655692499999999E-13</v>
      </c>
      <c r="CL133" s="92">
        <v>1.10192808E-14</v>
      </c>
      <c r="CM133" s="92">
        <v>3.8475119399999999E-7</v>
      </c>
      <c r="CN133" s="92">
        <v>0</v>
      </c>
      <c r="CO133" s="92">
        <v>0</v>
      </c>
      <c r="CP133" s="92">
        <v>0</v>
      </c>
      <c r="CQ133" s="92">
        <v>0</v>
      </c>
      <c r="CR133" s="92">
        <v>0</v>
      </c>
      <c r="CS133" s="92">
        <v>0</v>
      </c>
      <c r="CT133" s="92">
        <v>0</v>
      </c>
      <c r="CU133" s="92">
        <v>0</v>
      </c>
      <c r="CV133" s="92">
        <v>0</v>
      </c>
      <c r="CW133" s="92">
        <v>0</v>
      </c>
      <c r="CX133" s="92">
        <v>5.1860267099999997E-12</v>
      </c>
      <c r="CY133" s="92">
        <v>2.30608553E-9</v>
      </c>
      <c r="CZ133" s="92">
        <v>3.9900039599999999E-9</v>
      </c>
      <c r="DA133" s="92">
        <v>0</v>
      </c>
      <c r="DB133" s="92">
        <v>0</v>
      </c>
      <c r="DC133" s="92">
        <v>0</v>
      </c>
      <c r="DD133" s="92">
        <v>7.3125903999999998E-8</v>
      </c>
      <c r="DE133" s="92">
        <v>0</v>
      </c>
      <c r="DF133" s="92">
        <v>0</v>
      </c>
      <c r="DG133" s="92">
        <v>5.0692392999999997E-10</v>
      </c>
      <c r="DH133" s="92">
        <v>0</v>
      </c>
      <c r="DI133" s="92">
        <v>0</v>
      </c>
      <c r="DJ133" s="92">
        <v>0</v>
      </c>
      <c r="DK133" s="92">
        <v>0</v>
      </c>
      <c r="DL133" s="92">
        <v>0</v>
      </c>
      <c r="DM133" s="92">
        <v>0</v>
      </c>
      <c r="DN133" s="92">
        <v>0</v>
      </c>
      <c r="DO133" s="92">
        <v>0</v>
      </c>
      <c r="DP133" s="92">
        <v>0</v>
      </c>
      <c r="DQ133" s="92">
        <v>0</v>
      </c>
      <c r="DR133" s="92">
        <v>0</v>
      </c>
      <c r="DS133" s="92">
        <v>0</v>
      </c>
      <c r="DT133" s="92">
        <v>0</v>
      </c>
      <c r="DU133" s="92">
        <v>0</v>
      </c>
      <c r="DV133" s="92">
        <v>0</v>
      </c>
      <c r="DW133" s="92">
        <v>0</v>
      </c>
      <c r="DX133" s="92">
        <v>0</v>
      </c>
      <c r="DY133" s="92">
        <v>0</v>
      </c>
      <c r="DZ133" s="92">
        <v>95578.021099999998</v>
      </c>
      <c r="EA133" s="92">
        <v>1.0518270599999999</v>
      </c>
      <c r="EB133" s="92">
        <v>1.3920783400000001E-5</v>
      </c>
      <c r="EC133" s="92">
        <v>5.5311091600000005E-7</v>
      </c>
      <c r="ED133" s="92">
        <v>2.3207450999999999E-7</v>
      </c>
      <c r="EE133" s="92">
        <v>1.2286273799999999E-3</v>
      </c>
      <c r="EF133" s="92">
        <v>1.49725201E-4</v>
      </c>
      <c r="EG133" s="92">
        <v>1.7798355599999999E-4</v>
      </c>
      <c r="EH133" s="92">
        <v>0</v>
      </c>
      <c r="EI133" s="92">
        <v>5.3030531800000005E-7</v>
      </c>
      <c r="EJ133" s="92">
        <v>1.33830008E-8</v>
      </c>
      <c r="EK133" s="92">
        <v>5.6152450700000002E-9</v>
      </c>
      <c r="EL133" s="92">
        <v>2.9123129800000001E-5</v>
      </c>
      <c r="EM133" s="92">
        <v>3.5490552399999999E-6</v>
      </c>
      <c r="EN133" s="92">
        <v>5.7244171500000004E-6</v>
      </c>
      <c r="EO133" s="92">
        <v>5.5821114800000002E-2</v>
      </c>
      <c r="EP133" s="92">
        <v>1.12951113</v>
      </c>
      <c r="EQ133" s="92">
        <v>86.727625399999994</v>
      </c>
      <c r="ER133" s="92">
        <v>0</v>
      </c>
      <c r="ES133" s="92">
        <v>3.5504682699999998E-2</v>
      </c>
      <c r="ET133" s="92">
        <v>1.57712084E-12</v>
      </c>
      <c r="EU133" s="92">
        <v>6.6733242100000005E-8</v>
      </c>
      <c r="EV133" s="92">
        <v>6.9048991899999999E-9</v>
      </c>
      <c r="EW133" s="92">
        <v>3.47698382E-2</v>
      </c>
      <c r="EX133" s="92">
        <v>0</v>
      </c>
      <c r="EY133" s="92">
        <v>0</v>
      </c>
      <c r="EZ133" s="92">
        <v>0</v>
      </c>
      <c r="FA133" s="92">
        <v>0</v>
      </c>
      <c r="FB133" s="92">
        <v>0</v>
      </c>
      <c r="FC133" s="92">
        <v>0</v>
      </c>
      <c r="FD133" s="92">
        <v>0</v>
      </c>
      <c r="FE133" s="92">
        <v>0</v>
      </c>
      <c r="FF133" s="92">
        <v>0</v>
      </c>
      <c r="FG133" s="92">
        <v>0</v>
      </c>
      <c r="FH133" s="92">
        <v>7.7731287700000001E-6</v>
      </c>
      <c r="FI133" s="92">
        <v>3.9156409999999999E-4</v>
      </c>
      <c r="FJ133" s="92">
        <v>5.9310850799999999E-4</v>
      </c>
      <c r="FK133" s="92">
        <v>0</v>
      </c>
      <c r="FL133" s="92">
        <v>0</v>
      </c>
      <c r="FM133" s="92">
        <v>0</v>
      </c>
      <c r="FN133" s="92">
        <v>1.70771113E-2</v>
      </c>
      <c r="FO133" s="92">
        <v>0</v>
      </c>
      <c r="FP133" s="92">
        <v>0</v>
      </c>
      <c r="FQ133" s="92">
        <v>1.72328073E-4</v>
      </c>
      <c r="FR133" s="92">
        <v>0</v>
      </c>
      <c r="FS133" s="92">
        <v>0</v>
      </c>
      <c r="FT133" s="92">
        <v>0</v>
      </c>
      <c r="FU133" s="92">
        <v>0</v>
      </c>
      <c r="FV133" s="92">
        <v>0</v>
      </c>
      <c r="FW133" s="92">
        <v>0</v>
      </c>
      <c r="FX133" s="92">
        <v>0</v>
      </c>
      <c r="FY133" s="92">
        <v>0</v>
      </c>
      <c r="FZ133" s="92">
        <v>0</v>
      </c>
      <c r="GA133" s="92">
        <v>0</v>
      </c>
      <c r="GB133" s="92">
        <v>0</v>
      </c>
      <c r="GC133" s="92">
        <v>0</v>
      </c>
      <c r="GD133" s="92">
        <v>0</v>
      </c>
      <c r="GE133" s="92">
        <v>0</v>
      </c>
      <c r="GF133" s="92">
        <v>0</v>
      </c>
      <c r="GG133" s="92">
        <v>0</v>
      </c>
      <c r="GH133" s="92">
        <v>0</v>
      </c>
      <c r="GI133" s="92">
        <v>0</v>
      </c>
      <c r="GJ133" s="92">
        <v>0.99906911600000003</v>
      </c>
      <c r="GK133" s="92">
        <v>1.09946609E-5</v>
      </c>
      <c r="GL133" s="92">
        <v>1.45512793E-10</v>
      </c>
      <c r="GM133" s="92">
        <v>5.7816224699999997E-12</v>
      </c>
      <c r="GN133" s="92">
        <v>2.42585558E-12</v>
      </c>
      <c r="GO133" s="92">
        <v>1.2842739999999999E-8</v>
      </c>
      <c r="GP133" s="92">
        <v>1.5650650899999999E-9</v>
      </c>
      <c r="GQ133" s="92">
        <v>1.86044733E-9</v>
      </c>
      <c r="GR133" s="92">
        <v>0</v>
      </c>
      <c r="GS133" s="92">
        <v>5.5432374499999999E-12</v>
      </c>
      <c r="GT133" s="92">
        <v>1.3989139500000001E-13</v>
      </c>
      <c r="GU133" s="92">
        <v>5.8695690399999998E-14</v>
      </c>
      <c r="GV133" s="92">
        <v>3.0442165699999999E-10</v>
      </c>
      <c r="GW133" s="92">
        <v>3.70979797E-11</v>
      </c>
      <c r="GX133" s="92">
        <v>5.9836856999999999E-11</v>
      </c>
      <c r="GY133" s="92">
        <v>5.8349347699999995E-7</v>
      </c>
      <c r="GZ133" s="92">
        <v>1.1806686E-5</v>
      </c>
      <c r="HA133" s="92">
        <v>9.0655666500000004E-4</v>
      </c>
      <c r="HB133" s="92">
        <v>0</v>
      </c>
      <c r="HC133" s="92">
        <v>3.711275E-7</v>
      </c>
      <c r="HD133" s="92">
        <v>1.64855132E-17</v>
      </c>
      <c r="HE133" s="92">
        <v>6.97557038E-13</v>
      </c>
      <c r="HF133" s="92">
        <v>7.2176337799999998E-14</v>
      </c>
      <c r="HG133" s="92">
        <v>3.6344623099999998E-7</v>
      </c>
      <c r="HH133" s="92">
        <v>0</v>
      </c>
      <c r="HI133" s="92">
        <v>0</v>
      </c>
      <c r="HJ133" s="92">
        <v>0</v>
      </c>
      <c r="HK133" s="92">
        <v>0</v>
      </c>
      <c r="HL133" s="92">
        <v>0</v>
      </c>
      <c r="HM133" s="92">
        <v>0</v>
      </c>
      <c r="HN133" s="92">
        <v>0</v>
      </c>
      <c r="HO133" s="92">
        <v>0</v>
      </c>
      <c r="HP133" s="92">
        <v>0</v>
      </c>
      <c r="HQ133" s="92">
        <v>0</v>
      </c>
      <c r="HR133" s="92">
        <v>8.1251869400000004E-11</v>
      </c>
      <c r="HS133" s="92">
        <v>4.0929870200000003E-9</v>
      </c>
      <c r="HT133" s="92">
        <v>6.1997139800000002E-9</v>
      </c>
      <c r="HU133" s="92">
        <v>0</v>
      </c>
      <c r="HV133" s="92">
        <v>0</v>
      </c>
      <c r="HW133" s="92">
        <v>0</v>
      </c>
      <c r="HX133" s="92">
        <v>1.7850562599999999E-7</v>
      </c>
      <c r="HY133" s="92">
        <v>0</v>
      </c>
      <c r="HZ133" s="92">
        <v>0</v>
      </c>
      <c r="IA133" s="92">
        <v>1.8013310399999999E-9</v>
      </c>
      <c r="IB133" s="92">
        <v>0</v>
      </c>
      <c r="IC133" s="92">
        <v>0</v>
      </c>
      <c r="ID133" s="92">
        <v>0</v>
      </c>
      <c r="IE133" s="92">
        <v>0</v>
      </c>
      <c r="IF133" s="92">
        <v>0</v>
      </c>
      <c r="IG133" s="92">
        <v>0</v>
      </c>
      <c r="IH133" s="92">
        <v>0</v>
      </c>
      <c r="II133" s="92">
        <v>0</v>
      </c>
      <c r="IJ133" s="92">
        <v>0</v>
      </c>
      <c r="IK133" s="92">
        <v>0</v>
      </c>
      <c r="IL133" s="92">
        <v>0</v>
      </c>
      <c r="IM133" s="92">
        <v>0</v>
      </c>
      <c r="IN133" s="92">
        <v>0</v>
      </c>
      <c r="IO133" s="92">
        <v>0</v>
      </c>
      <c r="IP133" s="92">
        <v>0</v>
      </c>
      <c r="IQ133" s="92">
        <v>0</v>
      </c>
      <c r="IR133" s="92">
        <v>0</v>
      </c>
      <c r="IS133" s="92">
        <v>0</v>
      </c>
      <c r="IT133" s="92">
        <v>5306.3240100000003</v>
      </c>
      <c r="IU133" s="92">
        <v>95667.076000000001</v>
      </c>
      <c r="IV133" s="92">
        <v>8242363.5300000003</v>
      </c>
      <c r="IW133" s="92">
        <v>70.434468199999998</v>
      </c>
      <c r="IX133" s="92">
        <v>0.3</v>
      </c>
      <c r="IY133" s="92">
        <v>1</v>
      </c>
      <c r="IZ133" s="92">
        <v>0</v>
      </c>
      <c r="JA133" s="92">
        <v>0</v>
      </c>
      <c r="JB133" s="92">
        <v>-57427.945699999997</v>
      </c>
      <c r="JC133" s="92">
        <v>-3185.3308400000001</v>
      </c>
      <c r="JD133" s="92">
        <v>-304.73128700000001</v>
      </c>
      <c r="JE133" s="92">
        <v>-7.1809625099999996</v>
      </c>
      <c r="JF133" s="92">
        <v>-0.39830331800000002</v>
      </c>
      <c r="JG133" s="92">
        <v>1.07297783E-5</v>
      </c>
      <c r="JH133" s="92">
        <v>1.9344588E-4</v>
      </c>
      <c r="JI133" s="92">
        <v>18.028879499999999</v>
      </c>
      <c r="JJ133" s="92">
        <v>0</v>
      </c>
      <c r="JK133" s="92">
        <v>0</v>
      </c>
      <c r="JL133" s="92">
        <v>0</v>
      </c>
      <c r="JM133" s="92">
        <v>0</v>
      </c>
      <c r="JN133" s="92">
        <v>0</v>
      </c>
      <c r="JO133" s="92">
        <v>0</v>
      </c>
      <c r="JP133" s="92">
        <v>0</v>
      </c>
      <c r="JQ133" s="92">
        <v>0</v>
      </c>
      <c r="JR133" s="92">
        <v>0</v>
      </c>
      <c r="JS133" s="92">
        <v>0</v>
      </c>
      <c r="JT133" s="92">
        <v>0</v>
      </c>
      <c r="JU133" s="92">
        <v>0</v>
      </c>
      <c r="JV133" s="92">
        <v>0</v>
      </c>
      <c r="JW133" s="92">
        <v>0</v>
      </c>
      <c r="JX133" s="92">
        <v>0</v>
      </c>
      <c r="JY133" s="92">
        <v>0</v>
      </c>
      <c r="JZ133" s="92">
        <v>0</v>
      </c>
      <c r="KA133" s="92">
        <v>0</v>
      </c>
      <c r="KB133" s="92">
        <v>0</v>
      </c>
      <c r="KC133" s="92">
        <v>0</v>
      </c>
      <c r="KD133" s="92">
        <v>0</v>
      </c>
      <c r="KE133" s="92">
        <v>0</v>
      </c>
      <c r="KF133" s="92">
        <v>0</v>
      </c>
      <c r="KG133" s="92">
        <v>0</v>
      </c>
      <c r="KH133" s="92">
        <v>0</v>
      </c>
      <c r="KI133" s="92">
        <v>0</v>
      </c>
      <c r="KJ133" s="92">
        <v>0</v>
      </c>
      <c r="KK133" s="92">
        <v>0</v>
      </c>
      <c r="KL133" s="92">
        <v>0</v>
      </c>
      <c r="KM133" s="92">
        <v>0</v>
      </c>
      <c r="KN133" s="92">
        <v>0</v>
      </c>
      <c r="KO133" s="92">
        <v>0</v>
      </c>
      <c r="KP133" s="92">
        <v>0</v>
      </c>
      <c r="KQ133" s="92">
        <v>0</v>
      </c>
      <c r="KR133" s="92">
        <v>0</v>
      </c>
      <c r="KS133" s="92">
        <v>0</v>
      </c>
      <c r="KT133" s="92">
        <v>0</v>
      </c>
      <c r="KU133" s="92">
        <v>0</v>
      </c>
      <c r="KV133" s="92">
        <v>0</v>
      </c>
      <c r="KW133" s="92">
        <v>0</v>
      </c>
      <c r="KX133" s="92">
        <v>0</v>
      </c>
      <c r="KY133" s="92">
        <v>0</v>
      </c>
      <c r="KZ133" s="92">
        <v>0</v>
      </c>
      <c r="LA133" s="92">
        <v>0</v>
      </c>
      <c r="LB133" s="92">
        <v>0</v>
      </c>
      <c r="LC133" s="92">
        <v>0</v>
      </c>
      <c r="LD133" s="92">
        <v>0</v>
      </c>
      <c r="LE133" s="92">
        <v>0</v>
      </c>
      <c r="LF133" s="92">
        <v>0</v>
      </c>
      <c r="LG133" s="92">
        <v>0</v>
      </c>
      <c r="LH133" s="92">
        <v>0</v>
      </c>
      <c r="LI133" s="92">
        <v>0</v>
      </c>
      <c r="LJ133" s="92">
        <v>0</v>
      </c>
      <c r="LK133" s="92">
        <v>0</v>
      </c>
      <c r="LL133" s="92">
        <v>0</v>
      </c>
      <c r="LM133" s="92">
        <v>0</v>
      </c>
      <c r="LN133" s="92">
        <v>0</v>
      </c>
      <c r="LO133" s="92">
        <v>0</v>
      </c>
      <c r="LP133" s="92">
        <v>0</v>
      </c>
      <c r="LQ133" s="92">
        <v>0</v>
      </c>
      <c r="LR133" s="92">
        <v>0</v>
      </c>
      <c r="LS133" s="92">
        <v>0</v>
      </c>
      <c r="LT133" s="92">
        <v>0</v>
      </c>
      <c r="LU133" s="92">
        <v>0</v>
      </c>
      <c r="LV133" s="92">
        <v>0</v>
      </c>
      <c r="LW133" s="92">
        <v>0</v>
      </c>
      <c r="LX133" s="92">
        <v>0</v>
      </c>
      <c r="LY133" s="92">
        <v>0</v>
      </c>
      <c r="LZ133" s="92">
        <v>0</v>
      </c>
      <c r="MA133" s="92">
        <v>0</v>
      </c>
      <c r="MB133" s="92">
        <v>0</v>
      </c>
      <c r="MC133" s="92">
        <v>0</v>
      </c>
      <c r="MD133" s="92">
        <v>0</v>
      </c>
      <c r="ME133" s="92">
        <v>0</v>
      </c>
      <c r="MF133" s="92">
        <v>0</v>
      </c>
      <c r="MG133" s="92">
        <v>0</v>
      </c>
      <c r="MH133" s="92">
        <v>0</v>
      </c>
      <c r="MI133" s="92">
        <v>0</v>
      </c>
      <c r="MJ133" s="92">
        <v>0</v>
      </c>
      <c r="MK133" s="92">
        <v>0</v>
      </c>
      <c r="ML133" s="92">
        <v>0</v>
      </c>
      <c r="MM133" s="92">
        <v>0</v>
      </c>
      <c r="MN133" s="92">
        <v>0</v>
      </c>
      <c r="MO133" s="92">
        <v>0</v>
      </c>
      <c r="MP133" s="92">
        <v>0</v>
      </c>
      <c r="MQ133" s="92">
        <v>0</v>
      </c>
      <c r="MR133" s="92">
        <v>0</v>
      </c>
      <c r="MS133" s="92">
        <v>0</v>
      </c>
      <c r="MT133" s="92">
        <v>0</v>
      </c>
      <c r="MU133" s="92">
        <v>0</v>
      </c>
      <c r="MV133" s="92">
        <v>0</v>
      </c>
      <c r="MW133" s="92">
        <v>0</v>
      </c>
      <c r="MX133" s="92">
        <v>0</v>
      </c>
      <c r="MY133" s="92">
        <v>0</v>
      </c>
      <c r="MZ133" s="92">
        <v>0</v>
      </c>
      <c r="NA133" s="92">
        <v>0</v>
      </c>
      <c r="NB133" s="92">
        <v>0</v>
      </c>
      <c r="NC133" s="92">
        <v>0</v>
      </c>
      <c r="ND133" s="92">
        <v>0</v>
      </c>
      <c r="NE133" s="92">
        <v>0</v>
      </c>
      <c r="NF133" s="92">
        <v>0</v>
      </c>
      <c r="NG133" s="92">
        <v>0</v>
      </c>
      <c r="NH133" s="92">
        <v>0</v>
      </c>
      <c r="NI133" s="92">
        <v>0</v>
      </c>
      <c r="NJ133" s="92">
        <v>0</v>
      </c>
      <c r="NK133" s="92">
        <v>0</v>
      </c>
      <c r="NL133" s="92">
        <v>0</v>
      </c>
      <c r="NM133" s="92">
        <v>0</v>
      </c>
      <c r="NN133" s="92">
        <v>0</v>
      </c>
      <c r="NO133" s="92">
        <v>0</v>
      </c>
      <c r="NP133" s="92">
        <v>0</v>
      </c>
      <c r="NQ133" s="92">
        <v>0</v>
      </c>
      <c r="NR133" s="92">
        <v>0</v>
      </c>
      <c r="NS133" s="92">
        <v>0</v>
      </c>
      <c r="NT133" s="92">
        <v>0</v>
      </c>
      <c r="NU133" s="92">
        <v>0</v>
      </c>
      <c r="NV133" s="92">
        <v>0</v>
      </c>
      <c r="NW133" s="92">
        <v>0</v>
      </c>
      <c r="NX133" s="92">
        <v>0</v>
      </c>
      <c r="NY133" s="92">
        <v>0</v>
      </c>
      <c r="NZ133" s="92">
        <v>0</v>
      </c>
      <c r="OA133" s="92">
        <v>0</v>
      </c>
      <c r="OB133" s="92">
        <v>0</v>
      </c>
      <c r="OC133" s="92">
        <v>0</v>
      </c>
      <c r="OD133" s="92">
        <v>0</v>
      </c>
      <c r="OE133" s="92">
        <v>0</v>
      </c>
      <c r="OF133" s="92">
        <v>0</v>
      </c>
      <c r="OG133" s="92">
        <v>0</v>
      </c>
      <c r="OH133" s="92">
        <v>0</v>
      </c>
      <c r="OI133" s="92">
        <v>0</v>
      </c>
      <c r="OJ133" s="92">
        <v>0</v>
      </c>
      <c r="OK133" s="92">
        <v>0</v>
      </c>
      <c r="OL133" s="92">
        <v>0</v>
      </c>
      <c r="OM133" s="92">
        <v>0</v>
      </c>
      <c r="ON133" s="92">
        <v>0</v>
      </c>
      <c r="OO133" s="92">
        <v>0</v>
      </c>
      <c r="OP133" s="92">
        <v>0</v>
      </c>
      <c r="OQ133" s="92">
        <v>0</v>
      </c>
      <c r="OR133" s="92">
        <v>0</v>
      </c>
      <c r="OS133" s="92">
        <v>0</v>
      </c>
      <c r="OT133" s="92">
        <v>0</v>
      </c>
      <c r="OU133" s="92">
        <v>0</v>
      </c>
      <c r="OV133" s="92">
        <v>0</v>
      </c>
      <c r="OW133" s="92">
        <v>0</v>
      </c>
      <c r="OX133" s="92">
        <v>0</v>
      </c>
      <c r="OY133" s="92">
        <v>0</v>
      </c>
      <c r="OZ133" s="92">
        <v>0</v>
      </c>
      <c r="PA133" s="92">
        <v>0</v>
      </c>
      <c r="PB133" s="92">
        <v>0</v>
      </c>
      <c r="PC133" s="92">
        <v>0</v>
      </c>
      <c r="PD133" s="92">
        <v>0</v>
      </c>
      <c r="PE133" s="92">
        <v>0</v>
      </c>
      <c r="PF133" s="92">
        <v>0</v>
      </c>
      <c r="PG133" s="92">
        <v>0</v>
      </c>
      <c r="PH133" s="92">
        <v>0</v>
      </c>
      <c r="PI133" s="92">
        <v>0</v>
      </c>
      <c r="PJ133" s="92">
        <v>0</v>
      </c>
      <c r="PK133" s="92">
        <v>0</v>
      </c>
      <c r="PL133" s="92">
        <v>0</v>
      </c>
      <c r="PM133" s="92">
        <v>0</v>
      </c>
      <c r="PN133" s="92">
        <v>0</v>
      </c>
      <c r="PO133" s="92">
        <v>0</v>
      </c>
      <c r="PP133" s="92">
        <v>0</v>
      </c>
      <c r="PQ133" s="92">
        <v>0</v>
      </c>
      <c r="PR133" s="92">
        <v>0</v>
      </c>
      <c r="PS133" s="92">
        <v>0</v>
      </c>
      <c r="PT133" s="92">
        <v>0</v>
      </c>
      <c r="PU133" s="92">
        <v>0</v>
      </c>
      <c r="PV133" s="92">
        <v>0</v>
      </c>
      <c r="PW133" s="92">
        <v>0</v>
      </c>
      <c r="PX133" s="92">
        <v>0</v>
      </c>
      <c r="PY133" s="92">
        <v>0</v>
      </c>
      <c r="PZ133" s="92">
        <v>0</v>
      </c>
      <c r="QA133" s="92">
        <v>0</v>
      </c>
      <c r="QB133" s="92">
        <v>0</v>
      </c>
      <c r="QC133" s="92">
        <v>0</v>
      </c>
      <c r="QD133" s="92">
        <v>0</v>
      </c>
      <c r="QE133" s="92">
        <v>0</v>
      </c>
      <c r="QF133" s="92">
        <v>0</v>
      </c>
      <c r="QG133" s="92">
        <v>0</v>
      </c>
      <c r="QH133" s="92">
        <v>0</v>
      </c>
      <c r="QI133" s="92">
        <v>0</v>
      </c>
      <c r="QJ133" s="92">
        <v>0</v>
      </c>
      <c r="QK133" s="92">
        <v>0</v>
      </c>
      <c r="QL133" s="92">
        <v>0</v>
      </c>
      <c r="QM133" s="92">
        <v>0</v>
      </c>
      <c r="QN133" s="92">
        <v>0</v>
      </c>
      <c r="QO133" s="92">
        <v>0</v>
      </c>
      <c r="QP133" s="92">
        <v>0</v>
      </c>
      <c r="QQ133" s="92">
        <v>0</v>
      </c>
      <c r="QR133" s="92">
        <v>0</v>
      </c>
      <c r="QS133" s="92">
        <v>0</v>
      </c>
      <c r="QT133" s="92">
        <v>0</v>
      </c>
      <c r="QU133" s="92">
        <v>0</v>
      </c>
      <c r="QV133" s="92">
        <v>0</v>
      </c>
      <c r="QW133" s="92">
        <v>0</v>
      </c>
      <c r="QX133" s="92">
        <v>0</v>
      </c>
      <c r="QY133" s="92">
        <v>0</v>
      </c>
      <c r="QZ133" s="92">
        <v>0</v>
      </c>
      <c r="RA133" s="92">
        <v>0</v>
      </c>
      <c r="RB133" s="92">
        <v>0</v>
      </c>
      <c r="RC133" s="92">
        <v>0</v>
      </c>
      <c r="RD133" s="92">
        <v>0</v>
      </c>
      <c r="RE133" s="92">
        <v>0</v>
      </c>
      <c r="RF133" s="92">
        <v>0</v>
      </c>
      <c r="RG133" s="92">
        <v>0</v>
      </c>
      <c r="RH133" s="92">
        <v>0</v>
      </c>
      <c r="RI133" s="92">
        <v>0</v>
      </c>
      <c r="RJ133" s="92">
        <v>0</v>
      </c>
      <c r="RK133" s="92">
        <v>0</v>
      </c>
      <c r="RL133" s="92">
        <v>0</v>
      </c>
      <c r="RM133" s="92">
        <v>0</v>
      </c>
      <c r="RN133" s="92">
        <v>0</v>
      </c>
      <c r="RO133" s="92">
        <v>0</v>
      </c>
      <c r="RP133" s="92">
        <v>0</v>
      </c>
      <c r="RQ133" s="92">
        <v>0</v>
      </c>
      <c r="RR133" s="92">
        <v>0</v>
      </c>
      <c r="RS133" s="92">
        <v>0</v>
      </c>
      <c r="RT133" s="92">
        <v>0</v>
      </c>
      <c r="RU133" s="92">
        <v>0</v>
      </c>
      <c r="RV133" s="92">
        <v>0</v>
      </c>
      <c r="RW133" s="92">
        <v>0</v>
      </c>
      <c r="RX133" s="92">
        <v>0</v>
      </c>
      <c r="RY133" s="92">
        <v>0</v>
      </c>
      <c r="RZ133" s="92">
        <v>0</v>
      </c>
      <c r="SA133" s="92">
        <v>0</v>
      </c>
      <c r="SB133" s="92">
        <v>0</v>
      </c>
      <c r="SC133" s="92">
        <v>0</v>
      </c>
      <c r="SD133" s="92">
        <v>0</v>
      </c>
      <c r="SE133" s="92">
        <v>0</v>
      </c>
      <c r="SF133" s="92">
        <v>0</v>
      </c>
      <c r="SG133" s="92">
        <v>0</v>
      </c>
      <c r="SH133" s="92">
        <v>0</v>
      </c>
      <c r="SI133" s="92">
        <v>0</v>
      </c>
      <c r="SJ133" s="92">
        <v>0</v>
      </c>
      <c r="SK133" s="92">
        <v>0</v>
      </c>
      <c r="SL133" s="92">
        <v>0</v>
      </c>
      <c r="SM133" s="92">
        <v>0</v>
      </c>
      <c r="SN133" s="92">
        <v>0</v>
      </c>
      <c r="SO133" s="92">
        <v>0</v>
      </c>
      <c r="SP133" s="92">
        <v>0</v>
      </c>
      <c r="SQ133" s="92">
        <v>0</v>
      </c>
      <c r="SR133" s="92">
        <v>0</v>
      </c>
      <c r="SS133" s="92">
        <v>0</v>
      </c>
      <c r="ST133" s="92">
        <v>0</v>
      </c>
      <c r="SU133" s="92">
        <v>0</v>
      </c>
      <c r="SV133" s="92">
        <v>0</v>
      </c>
      <c r="SW133" s="92">
        <v>0</v>
      </c>
      <c r="SX133" s="92">
        <v>0</v>
      </c>
      <c r="SY133" s="92">
        <v>0</v>
      </c>
      <c r="SZ133" s="92">
        <v>0</v>
      </c>
      <c r="TA133" s="92">
        <v>0</v>
      </c>
      <c r="TB133" s="92">
        <v>0</v>
      </c>
      <c r="TC133" s="92">
        <v>0.3</v>
      </c>
      <c r="TD133" s="92">
        <v>0</v>
      </c>
      <c r="TE133" s="92">
        <v>0</v>
      </c>
      <c r="TF133" s="92">
        <v>0</v>
      </c>
      <c r="TG133" s="92">
        <v>0</v>
      </c>
      <c r="TH133" s="92">
        <v>0</v>
      </c>
      <c r="TI133" s="92">
        <v>0</v>
      </c>
      <c r="TJ133" s="92">
        <v>0</v>
      </c>
      <c r="TK133" s="92">
        <v>0</v>
      </c>
      <c r="TL133" s="92">
        <v>0</v>
      </c>
      <c r="TM133" s="92">
        <v>0</v>
      </c>
      <c r="TN133" s="92">
        <v>0</v>
      </c>
      <c r="TO133" s="92">
        <v>0</v>
      </c>
      <c r="TP133" s="92">
        <v>1.5519262199999999E-3</v>
      </c>
      <c r="TQ133" s="92">
        <v>-357208827.87800002</v>
      </c>
      <c r="TR133" s="92">
        <v>1.2825011388888901E-3</v>
      </c>
      <c r="TS133" s="92">
        <v>1.47371843888889</v>
      </c>
      <c r="TT133" s="92">
        <v>6.3420940000000102E-6</v>
      </c>
      <c r="TU133" s="92">
        <v>2.1463888111111099E-11</v>
      </c>
      <c r="TV133" s="92">
        <v>8.5281915833333395E-13</v>
      </c>
      <c r="TW133" s="92">
        <v>3.5782621944444502E-13</v>
      </c>
      <c r="TX133" s="92">
        <v>2.2732445305555602E-9</v>
      </c>
      <c r="TY133" s="92">
        <v>2.77026216388889E-10</v>
      </c>
      <c r="TZ133" s="92">
        <v>1.4443431194444499E-10</v>
      </c>
      <c r="UA133" s="92">
        <v>0</v>
      </c>
      <c r="UB133" s="92">
        <v>9.0850408611111201E-13</v>
      </c>
      <c r="UC133" s="92">
        <v>2.2927378722222201E-14</v>
      </c>
      <c r="UD133" s="92">
        <v>9.6198791666666704E-15</v>
      </c>
      <c r="UE133" s="92">
        <v>6.1232181666666696E-11</v>
      </c>
      <c r="UF133" s="92">
        <v>7.4619863055555604E-12</v>
      </c>
      <c r="UG133" s="92">
        <v>8.8262452777777904E-12</v>
      </c>
      <c r="UH133" s="92">
        <v>1.01911888055556E-7</v>
      </c>
      <c r="UI133" s="92">
        <v>2.4879318861111102E-6</v>
      </c>
      <c r="UJ133" s="92">
        <v>2.50724531944445E-4</v>
      </c>
      <c r="UK133" s="92">
        <v>0</v>
      </c>
      <c r="UL133" s="92">
        <v>1.09486443888889E-7</v>
      </c>
      <c r="UM133" s="92">
        <v>2.8793753055555601E-18</v>
      </c>
      <c r="UN133" s="92">
        <v>2.0128202472222199E-13</v>
      </c>
      <c r="UO133" s="92">
        <v>1.62421872777778E-14</v>
      </c>
      <c r="UP133" s="92">
        <v>5.6711513888888898E-7</v>
      </c>
      <c r="UQ133" s="92">
        <v>0</v>
      </c>
      <c r="UR133" s="92">
        <v>0</v>
      </c>
      <c r="US133" s="92">
        <v>0</v>
      </c>
      <c r="UT133" s="92">
        <v>0</v>
      </c>
      <c r="UU133" s="92">
        <v>0</v>
      </c>
      <c r="UV133" s="92">
        <v>0</v>
      </c>
      <c r="UW133" s="92">
        <v>0</v>
      </c>
      <c r="UX133" s="92">
        <v>0</v>
      </c>
      <c r="UY133" s="92">
        <v>0</v>
      </c>
      <c r="UZ133" s="92">
        <v>0</v>
      </c>
      <c r="VA133" s="92">
        <v>7.6440938888888999E-12</v>
      </c>
      <c r="VB133" s="92">
        <v>3.39912138888889E-9</v>
      </c>
      <c r="VC133" s="92">
        <v>5.88118161111112E-9</v>
      </c>
      <c r="VD133" s="92">
        <v>0</v>
      </c>
      <c r="VE133" s="92">
        <v>0</v>
      </c>
      <c r="VF133" s="92">
        <v>0</v>
      </c>
      <c r="VG133" s="92">
        <v>1.07786038888889E-7</v>
      </c>
      <c r="VH133" s="92">
        <v>0</v>
      </c>
      <c r="VI133" s="92">
        <v>0</v>
      </c>
      <c r="VJ133" s="92">
        <v>7.4719517222222305E-10</v>
      </c>
      <c r="VK133" s="92">
        <v>0</v>
      </c>
      <c r="VL133" s="92">
        <v>0</v>
      </c>
      <c r="VM133" s="92">
        <v>0</v>
      </c>
      <c r="VN133" s="92">
        <v>0</v>
      </c>
      <c r="VO133" s="92">
        <v>0</v>
      </c>
      <c r="VP133" s="92">
        <v>0</v>
      </c>
      <c r="VQ133" s="92">
        <v>0</v>
      </c>
      <c r="VR133" s="92">
        <v>0</v>
      </c>
      <c r="VS133" s="92">
        <v>0</v>
      </c>
      <c r="VT133" s="92">
        <v>0</v>
      </c>
      <c r="VU133" s="92">
        <v>0</v>
      </c>
      <c r="VV133" s="92">
        <v>0</v>
      </c>
      <c r="VW133" s="92">
        <v>0</v>
      </c>
      <c r="VX133" s="92">
        <v>0</v>
      </c>
      <c r="VY133" s="92">
        <v>0</v>
      </c>
      <c r="VZ133" s="92">
        <v>0</v>
      </c>
      <c r="WA133" s="92">
        <v>0</v>
      </c>
      <c r="WB133" s="92">
        <v>0</v>
      </c>
      <c r="WC133" s="92">
        <v>0</v>
      </c>
    </row>
    <row r="134" spans="2:601" ht="13.5" customHeight="1">
      <c r="B134" s="851" t="s">
        <v>2821</v>
      </c>
      <c r="C134" s="92">
        <v>0</v>
      </c>
      <c r="D134" s="92">
        <v>95667.076000000001</v>
      </c>
      <c r="E134" s="92">
        <v>-357.93213300000002</v>
      </c>
      <c r="F134" s="92">
        <v>5305.3863799999999</v>
      </c>
      <c r="G134" s="92">
        <v>2.28315384E-2</v>
      </c>
      <c r="H134" s="92">
        <v>7.7269997199999996E-8</v>
      </c>
      <c r="I134" s="92">
        <v>3.07014897E-9</v>
      </c>
      <c r="J134" s="92">
        <v>1.28817439E-9</v>
      </c>
      <c r="K134" s="92">
        <v>8.1836803099999992E-6</v>
      </c>
      <c r="L134" s="92">
        <v>9.9729437900000001E-7</v>
      </c>
      <c r="M134" s="92">
        <v>5.1996352300000003E-7</v>
      </c>
      <c r="N134" s="92">
        <v>0</v>
      </c>
      <c r="O134" s="92">
        <v>3.2706147099999998E-9</v>
      </c>
      <c r="P134" s="92">
        <v>8.2538563399999998E-11</v>
      </c>
      <c r="Q134" s="92">
        <v>3.4631565E-11</v>
      </c>
      <c r="R134" s="92">
        <v>2.20435854E-7</v>
      </c>
      <c r="S134" s="92">
        <v>2.68631507E-8</v>
      </c>
      <c r="T134" s="92">
        <v>3.1774483000000002E-8</v>
      </c>
      <c r="U134" s="92">
        <v>3.6688279699999997E-4</v>
      </c>
      <c r="V134" s="92">
        <v>8.9565547899999997E-3</v>
      </c>
      <c r="W134" s="92">
        <v>0.90260831500000005</v>
      </c>
      <c r="X134" s="92">
        <v>0</v>
      </c>
      <c r="Y134" s="92">
        <v>3.94151198E-4</v>
      </c>
      <c r="Z134" s="92">
        <v>1.0365751100000001E-14</v>
      </c>
      <c r="AA134" s="92">
        <v>7.2461528899999999E-10</v>
      </c>
      <c r="AB134" s="92">
        <v>5.8471874199999996E-11</v>
      </c>
      <c r="AC134" s="92">
        <v>2.0416144999999999E-3</v>
      </c>
      <c r="AD134" s="92">
        <v>0</v>
      </c>
      <c r="AE134" s="92">
        <v>0</v>
      </c>
      <c r="AF134" s="92">
        <v>0</v>
      </c>
      <c r="AG134" s="92">
        <v>0</v>
      </c>
      <c r="AH134" s="92">
        <v>0</v>
      </c>
      <c r="AI134" s="92">
        <v>0</v>
      </c>
      <c r="AJ134" s="92">
        <v>0</v>
      </c>
      <c r="AK134" s="92">
        <v>0</v>
      </c>
      <c r="AL134" s="92">
        <v>0</v>
      </c>
      <c r="AM134" s="92">
        <v>0</v>
      </c>
      <c r="AN134" s="92">
        <v>2.7518737999999999E-8</v>
      </c>
      <c r="AO134" s="92">
        <v>1.2236837000000001E-5</v>
      </c>
      <c r="AP134" s="92">
        <v>2.1172253800000002E-5</v>
      </c>
      <c r="AQ134" s="92">
        <v>0</v>
      </c>
      <c r="AR134" s="92">
        <v>0</v>
      </c>
      <c r="AS134" s="92">
        <v>0</v>
      </c>
      <c r="AT134" s="92">
        <v>3.8802973999999999E-4</v>
      </c>
      <c r="AU134" s="92">
        <v>0</v>
      </c>
      <c r="AV134" s="92">
        <v>0</v>
      </c>
      <c r="AW134" s="92">
        <v>2.68990262E-6</v>
      </c>
      <c r="AX134" s="92">
        <v>0</v>
      </c>
      <c r="AY134" s="92">
        <v>0</v>
      </c>
      <c r="AZ134" s="92">
        <v>0</v>
      </c>
      <c r="BA134" s="92">
        <v>0</v>
      </c>
      <c r="BB134" s="92">
        <v>0</v>
      </c>
      <c r="BC134" s="92">
        <v>0</v>
      </c>
      <c r="BD134" s="92">
        <v>0</v>
      </c>
      <c r="BE134" s="92">
        <v>0</v>
      </c>
      <c r="BF134" s="92">
        <v>0</v>
      </c>
      <c r="BG134" s="92">
        <v>0</v>
      </c>
      <c r="BH134" s="92">
        <v>0</v>
      </c>
      <c r="BI134" s="92">
        <v>0</v>
      </c>
      <c r="BJ134" s="92">
        <v>0</v>
      </c>
      <c r="BK134" s="92">
        <v>0</v>
      </c>
      <c r="BL134" s="92">
        <v>0</v>
      </c>
      <c r="BM134" s="92">
        <v>0</v>
      </c>
      <c r="BN134" s="92">
        <v>0</v>
      </c>
      <c r="BO134" s="92">
        <v>0</v>
      </c>
      <c r="BP134" s="92">
        <v>0.999823299</v>
      </c>
      <c r="BQ134" s="92">
        <v>4.3027034099999998E-6</v>
      </c>
      <c r="BR134" s="92">
        <v>1.4561869399999999E-11</v>
      </c>
      <c r="BS134" s="92">
        <v>5.7858302000000003E-13</v>
      </c>
      <c r="BT134" s="92">
        <v>2.42762107E-13</v>
      </c>
      <c r="BU134" s="92">
        <v>1.5422504E-9</v>
      </c>
      <c r="BV134" s="92">
        <v>1.87944494E-10</v>
      </c>
      <c r="BW134" s="92">
        <v>9.7989403300000004E-11</v>
      </c>
      <c r="BX134" s="92">
        <v>0</v>
      </c>
      <c r="BY134" s="92">
        <v>6.1636166599999995E-13</v>
      </c>
      <c r="BZ134" s="92">
        <v>1.55547538E-14</v>
      </c>
      <c r="CA134" s="92">
        <v>6.5264701099999997E-15</v>
      </c>
      <c r="CB134" s="92">
        <v>4.1542102199999998E-11</v>
      </c>
      <c r="CC134" s="92">
        <v>5.0624783999999999E-12</v>
      </c>
      <c r="CD134" s="92">
        <v>5.9880404900000002E-12</v>
      </c>
      <c r="CE134" s="92">
        <v>6.9140669899999996E-8</v>
      </c>
      <c r="CF134" s="92">
        <v>1.6879019799999999E-6</v>
      </c>
      <c r="CG134" s="92">
        <v>1.7010049000000001E-4</v>
      </c>
      <c r="CH134" s="92">
        <v>0</v>
      </c>
      <c r="CI134" s="92">
        <v>7.42795196E-8</v>
      </c>
      <c r="CJ134" s="92">
        <v>1.9534712E-18</v>
      </c>
      <c r="CK134" s="92">
        <v>1.3655692499999999E-13</v>
      </c>
      <c r="CL134" s="92">
        <v>1.10192808E-14</v>
      </c>
      <c r="CM134" s="92">
        <v>3.8475119399999999E-7</v>
      </c>
      <c r="CN134" s="92">
        <v>0</v>
      </c>
      <c r="CO134" s="92">
        <v>0</v>
      </c>
      <c r="CP134" s="92">
        <v>0</v>
      </c>
      <c r="CQ134" s="92">
        <v>0</v>
      </c>
      <c r="CR134" s="92">
        <v>0</v>
      </c>
      <c r="CS134" s="92">
        <v>0</v>
      </c>
      <c r="CT134" s="92">
        <v>0</v>
      </c>
      <c r="CU134" s="92">
        <v>0</v>
      </c>
      <c r="CV134" s="92">
        <v>0</v>
      </c>
      <c r="CW134" s="92">
        <v>0</v>
      </c>
      <c r="CX134" s="92">
        <v>5.1860267099999997E-12</v>
      </c>
      <c r="CY134" s="92">
        <v>2.30608553E-9</v>
      </c>
      <c r="CZ134" s="92">
        <v>3.9900039599999999E-9</v>
      </c>
      <c r="DA134" s="92">
        <v>0</v>
      </c>
      <c r="DB134" s="92">
        <v>0</v>
      </c>
      <c r="DC134" s="92">
        <v>0</v>
      </c>
      <c r="DD134" s="92">
        <v>7.3125903999999998E-8</v>
      </c>
      <c r="DE134" s="92">
        <v>0</v>
      </c>
      <c r="DF134" s="92">
        <v>0</v>
      </c>
      <c r="DG134" s="92">
        <v>5.0692392999999997E-10</v>
      </c>
      <c r="DH134" s="92">
        <v>0</v>
      </c>
      <c r="DI134" s="92">
        <v>0</v>
      </c>
      <c r="DJ134" s="92">
        <v>0</v>
      </c>
      <c r="DK134" s="92">
        <v>0</v>
      </c>
      <c r="DL134" s="92">
        <v>0</v>
      </c>
      <c r="DM134" s="92">
        <v>0</v>
      </c>
      <c r="DN134" s="92">
        <v>0</v>
      </c>
      <c r="DO134" s="92">
        <v>0</v>
      </c>
      <c r="DP134" s="92">
        <v>0</v>
      </c>
      <c r="DQ134" s="92">
        <v>0</v>
      </c>
      <c r="DR134" s="92">
        <v>0</v>
      </c>
      <c r="DS134" s="92">
        <v>0</v>
      </c>
      <c r="DT134" s="92">
        <v>0</v>
      </c>
      <c r="DU134" s="92">
        <v>0</v>
      </c>
      <c r="DV134" s="92">
        <v>0</v>
      </c>
      <c r="DW134" s="92">
        <v>0</v>
      </c>
      <c r="DX134" s="92">
        <v>0</v>
      </c>
      <c r="DY134" s="92">
        <v>0</v>
      </c>
      <c r="DZ134" s="92">
        <v>95578.021099999998</v>
      </c>
      <c r="EA134" s="92">
        <v>1.0518270599999999</v>
      </c>
      <c r="EB134" s="92">
        <v>1.3920783400000001E-5</v>
      </c>
      <c r="EC134" s="92">
        <v>5.5311091600000005E-7</v>
      </c>
      <c r="ED134" s="92">
        <v>2.3207450999999999E-7</v>
      </c>
      <c r="EE134" s="92">
        <v>1.2286273799999999E-3</v>
      </c>
      <c r="EF134" s="92">
        <v>1.49725201E-4</v>
      </c>
      <c r="EG134" s="92">
        <v>1.7798355599999999E-4</v>
      </c>
      <c r="EH134" s="92">
        <v>0</v>
      </c>
      <c r="EI134" s="92">
        <v>5.3030531800000005E-7</v>
      </c>
      <c r="EJ134" s="92">
        <v>1.33830008E-8</v>
      </c>
      <c r="EK134" s="92">
        <v>5.6152450700000002E-9</v>
      </c>
      <c r="EL134" s="92">
        <v>2.9123129800000001E-5</v>
      </c>
      <c r="EM134" s="92">
        <v>3.5490552399999999E-6</v>
      </c>
      <c r="EN134" s="92">
        <v>5.7244171500000004E-6</v>
      </c>
      <c r="EO134" s="92">
        <v>5.5821114800000002E-2</v>
      </c>
      <c r="EP134" s="92">
        <v>1.12951113</v>
      </c>
      <c r="EQ134" s="92">
        <v>86.727625399999994</v>
      </c>
      <c r="ER134" s="92">
        <v>0</v>
      </c>
      <c r="ES134" s="92">
        <v>3.5504682699999998E-2</v>
      </c>
      <c r="ET134" s="92">
        <v>1.57712084E-12</v>
      </c>
      <c r="EU134" s="92">
        <v>6.6733242100000005E-8</v>
      </c>
      <c r="EV134" s="92">
        <v>6.9048991899999999E-9</v>
      </c>
      <c r="EW134" s="92">
        <v>3.47698382E-2</v>
      </c>
      <c r="EX134" s="92">
        <v>0</v>
      </c>
      <c r="EY134" s="92">
        <v>0</v>
      </c>
      <c r="EZ134" s="92">
        <v>0</v>
      </c>
      <c r="FA134" s="92">
        <v>0</v>
      </c>
      <c r="FB134" s="92">
        <v>0</v>
      </c>
      <c r="FC134" s="92">
        <v>0</v>
      </c>
      <c r="FD134" s="92">
        <v>0</v>
      </c>
      <c r="FE134" s="92">
        <v>0</v>
      </c>
      <c r="FF134" s="92">
        <v>0</v>
      </c>
      <c r="FG134" s="92">
        <v>0</v>
      </c>
      <c r="FH134" s="92">
        <v>7.7731287700000001E-6</v>
      </c>
      <c r="FI134" s="92">
        <v>3.9156409999999999E-4</v>
      </c>
      <c r="FJ134" s="92">
        <v>5.9310850799999999E-4</v>
      </c>
      <c r="FK134" s="92">
        <v>0</v>
      </c>
      <c r="FL134" s="92">
        <v>0</v>
      </c>
      <c r="FM134" s="92">
        <v>0</v>
      </c>
      <c r="FN134" s="92">
        <v>1.70771113E-2</v>
      </c>
      <c r="FO134" s="92">
        <v>0</v>
      </c>
      <c r="FP134" s="92">
        <v>0</v>
      </c>
      <c r="FQ134" s="92">
        <v>1.72328073E-4</v>
      </c>
      <c r="FR134" s="92">
        <v>0</v>
      </c>
      <c r="FS134" s="92">
        <v>0</v>
      </c>
      <c r="FT134" s="92">
        <v>0</v>
      </c>
      <c r="FU134" s="92">
        <v>0</v>
      </c>
      <c r="FV134" s="92">
        <v>0</v>
      </c>
      <c r="FW134" s="92">
        <v>0</v>
      </c>
      <c r="FX134" s="92">
        <v>0</v>
      </c>
      <c r="FY134" s="92">
        <v>0</v>
      </c>
      <c r="FZ134" s="92">
        <v>0</v>
      </c>
      <c r="GA134" s="92">
        <v>0</v>
      </c>
      <c r="GB134" s="92">
        <v>0</v>
      </c>
      <c r="GC134" s="92">
        <v>0</v>
      </c>
      <c r="GD134" s="92">
        <v>0</v>
      </c>
      <c r="GE134" s="92">
        <v>0</v>
      </c>
      <c r="GF134" s="92">
        <v>0</v>
      </c>
      <c r="GG134" s="92">
        <v>0</v>
      </c>
      <c r="GH134" s="92">
        <v>0</v>
      </c>
      <c r="GI134" s="92">
        <v>0</v>
      </c>
      <c r="GJ134" s="92">
        <v>0.99906911600000003</v>
      </c>
      <c r="GK134" s="92">
        <v>1.09946609E-5</v>
      </c>
      <c r="GL134" s="92">
        <v>1.45512793E-10</v>
      </c>
      <c r="GM134" s="92">
        <v>5.7816224699999997E-12</v>
      </c>
      <c r="GN134" s="92">
        <v>2.42585558E-12</v>
      </c>
      <c r="GO134" s="92">
        <v>1.2842739999999999E-8</v>
      </c>
      <c r="GP134" s="92">
        <v>1.5650650899999999E-9</v>
      </c>
      <c r="GQ134" s="92">
        <v>1.86044733E-9</v>
      </c>
      <c r="GR134" s="92">
        <v>0</v>
      </c>
      <c r="GS134" s="92">
        <v>5.5432374499999999E-12</v>
      </c>
      <c r="GT134" s="92">
        <v>1.3989139500000001E-13</v>
      </c>
      <c r="GU134" s="92">
        <v>5.8695690399999998E-14</v>
      </c>
      <c r="GV134" s="92">
        <v>3.0442165699999999E-10</v>
      </c>
      <c r="GW134" s="92">
        <v>3.70979797E-11</v>
      </c>
      <c r="GX134" s="92">
        <v>5.9836856999999999E-11</v>
      </c>
      <c r="GY134" s="92">
        <v>5.8349347699999995E-7</v>
      </c>
      <c r="GZ134" s="92">
        <v>1.1806686E-5</v>
      </c>
      <c r="HA134" s="92">
        <v>9.0655666500000004E-4</v>
      </c>
      <c r="HB134" s="92">
        <v>0</v>
      </c>
      <c r="HC134" s="92">
        <v>3.711275E-7</v>
      </c>
      <c r="HD134" s="92">
        <v>1.64855132E-17</v>
      </c>
      <c r="HE134" s="92">
        <v>6.97557038E-13</v>
      </c>
      <c r="HF134" s="92">
        <v>7.2176337799999998E-14</v>
      </c>
      <c r="HG134" s="92">
        <v>3.6344623099999998E-7</v>
      </c>
      <c r="HH134" s="92">
        <v>0</v>
      </c>
      <c r="HI134" s="92">
        <v>0</v>
      </c>
      <c r="HJ134" s="92">
        <v>0</v>
      </c>
      <c r="HK134" s="92">
        <v>0</v>
      </c>
      <c r="HL134" s="92">
        <v>0</v>
      </c>
      <c r="HM134" s="92">
        <v>0</v>
      </c>
      <c r="HN134" s="92">
        <v>0</v>
      </c>
      <c r="HO134" s="92">
        <v>0</v>
      </c>
      <c r="HP134" s="92">
        <v>0</v>
      </c>
      <c r="HQ134" s="92">
        <v>0</v>
      </c>
      <c r="HR134" s="92">
        <v>8.1251869400000004E-11</v>
      </c>
      <c r="HS134" s="92">
        <v>4.0929870200000003E-9</v>
      </c>
      <c r="HT134" s="92">
        <v>6.1997139800000002E-9</v>
      </c>
      <c r="HU134" s="92">
        <v>0</v>
      </c>
      <c r="HV134" s="92">
        <v>0</v>
      </c>
      <c r="HW134" s="92">
        <v>0</v>
      </c>
      <c r="HX134" s="92">
        <v>1.7850562599999999E-7</v>
      </c>
      <c r="HY134" s="92">
        <v>0</v>
      </c>
      <c r="HZ134" s="92">
        <v>0</v>
      </c>
      <c r="IA134" s="92">
        <v>1.8013310399999999E-9</v>
      </c>
      <c r="IB134" s="92">
        <v>0</v>
      </c>
      <c r="IC134" s="92">
        <v>0</v>
      </c>
      <c r="ID134" s="92">
        <v>0</v>
      </c>
      <c r="IE134" s="92">
        <v>0</v>
      </c>
      <c r="IF134" s="92">
        <v>0</v>
      </c>
      <c r="IG134" s="92">
        <v>0</v>
      </c>
      <c r="IH134" s="92">
        <v>0</v>
      </c>
      <c r="II134" s="92">
        <v>0</v>
      </c>
      <c r="IJ134" s="92">
        <v>0</v>
      </c>
      <c r="IK134" s="92">
        <v>0</v>
      </c>
      <c r="IL134" s="92">
        <v>0</v>
      </c>
      <c r="IM134" s="92">
        <v>0</v>
      </c>
      <c r="IN134" s="92">
        <v>0</v>
      </c>
      <c r="IO134" s="92">
        <v>0</v>
      </c>
      <c r="IP134" s="92">
        <v>0</v>
      </c>
      <c r="IQ134" s="92">
        <v>0</v>
      </c>
      <c r="IR134" s="92">
        <v>0</v>
      </c>
      <c r="IS134" s="92">
        <v>0</v>
      </c>
      <c r="IT134" s="92">
        <v>5306.3240100000003</v>
      </c>
      <c r="IU134" s="92">
        <v>95667.076000000001</v>
      </c>
      <c r="IV134" s="92">
        <v>1677.8996</v>
      </c>
      <c r="IW134" s="92">
        <v>69.310867200000004</v>
      </c>
      <c r="IX134" s="92">
        <v>0.3</v>
      </c>
      <c r="IY134" s="92">
        <v>0</v>
      </c>
      <c r="IZ134" s="92">
        <v>1</v>
      </c>
      <c r="JA134" s="92">
        <v>0</v>
      </c>
      <c r="JB134" s="92">
        <v>-67453.878100000002</v>
      </c>
      <c r="JC134" s="92">
        <v>-3741.4348599999998</v>
      </c>
      <c r="JD134" s="92">
        <v>-357.93213300000002</v>
      </c>
      <c r="JE134" s="92">
        <v>-36.465906099999998</v>
      </c>
      <c r="JF134" s="92">
        <v>-2.0226385200000001</v>
      </c>
      <c r="JG134" s="92">
        <v>5.2708000999999997E-2</v>
      </c>
      <c r="JH134" s="92">
        <v>0.95026619599999995</v>
      </c>
      <c r="JI134" s="92">
        <v>18.028879499999999</v>
      </c>
      <c r="JJ134" s="92">
        <v>0</v>
      </c>
      <c r="JK134" s="92">
        <v>0</v>
      </c>
      <c r="JL134" s="92">
        <v>0</v>
      </c>
      <c r="JM134" s="92">
        <v>0</v>
      </c>
      <c r="JN134" s="92">
        <v>0</v>
      </c>
      <c r="JO134" s="92">
        <v>0</v>
      </c>
      <c r="JP134" s="92">
        <v>0</v>
      </c>
      <c r="JQ134" s="92">
        <v>0</v>
      </c>
      <c r="JR134" s="92">
        <v>0</v>
      </c>
      <c r="JS134" s="92">
        <v>0</v>
      </c>
      <c r="JT134" s="92">
        <v>0</v>
      </c>
      <c r="JU134" s="92">
        <v>0</v>
      </c>
      <c r="JV134" s="92">
        <v>0</v>
      </c>
      <c r="JW134" s="92">
        <v>0</v>
      </c>
      <c r="JX134" s="92">
        <v>0</v>
      </c>
      <c r="JY134" s="92">
        <v>0</v>
      </c>
      <c r="JZ134" s="92">
        <v>0</v>
      </c>
      <c r="KA134" s="92">
        <v>0</v>
      </c>
      <c r="KB134" s="92">
        <v>0</v>
      </c>
      <c r="KC134" s="92">
        <v>0</v>
      </c>
      <c r="KD134" s="92">
        <v>0</v>
      </c>
      <c r="KE134" s="92">
        <v>0</v>
      </c>
      <c r="KF134" s="92">
        <v>0</v>
      </c>
      <c r="KG134" s="92">
        <v>0</v>
      </c>
      <c r="KH134" s="92">
        <v>0</v>
      </c>
      <c r="KI134" s="92">
        <v>0</v>
      </c>
      <c r="KJ134" s="92">
        <v>0</v>
      </c>
      <c r="KK134" s="92">
        <v>0</v>
      </c>
      <c r="KL134" s="92">
        <v>0</v>
      </c>
      <c r="KM134" s="92">
        <v>0</v>
      </c>
      <c r="KN134" s="92">
        <v>0</v>
      </c>
      <c r="KO134" s="92">
        <v>0</v>
      </c>
      <c r="KP134" s="92">
        <v>0</v>
      </c>
      <c r="KQ134" s="92">
        <v>0</v>
      </c>
      <c r="KR134" s="92">
        <v>0</v>
      </c>
      <c r="KS134" s="92">
        <v>0</v>
      </c>
      <c r="KT134" s="92">
        <v>0</v>
      </c>
      <c r="KU134" s="92">
        <v>0</v>
      </c>
      <c r="KV134" s="92">
        <v>0</v>
      </c>
      <c r="KW134" s="92">
        <v>0</v>
      </c>
      <c r="KX134" s="92">
        <v>0</v>
      </c>
      <c r="KY134" s="92">
        <v>0</v>
      </c>
      <c r="KZ134" s="92">
        <v>0</v>
      </c>
      <c r="LA134" s="92">
        <v>0</v>
      </c>
      <c r="LB134" s="92">
        <v>0</v>
      </c>
      <c r="LC134" s="92">
        <v>0</v>
      </c>
      <c r="LD134" s="92">
        <v>0</v>
      </c>
      <c r="LE134" s="92">
        <v>0</v>
      </c>
      <c r="LF134" s="92">
        <v>0</v>
      </c>
      <c r="LG134" s="92">
        <v>0</v>
      </c>
      <c r="LH134" s="92">
        <v>0</v>
      </c>
      <c r="LI134" s="92">
        <v>0</v>
      </c>
      <c r="LJ134" s="92">
        <v>0</v>
      </c>
      <c r="LK134" s="92">
        <v>0</v>
      </c>
      <c r="LL134" s="92">
        <v>0</v>
      </c>
      <c r="LM134" s="92">
        <v>0</v>
      </c>
      <c r="LN134" s="92">
        <v>0</v>
      </c>
      <c r="LO134" s="92">
        <v>0</v>
      </c>
      <c r="LP134" s="92">
        <v>0</v>
      </c>
      <c r="LQ134" s="92">
        <v>0</v>
      </c>
      <c r="LR134" s="92">
        <v>0</v>
      </c>
      <c r="LS134" s="92">
        <v>0</v>
      </c>
      <c r="LT134" s="92">
        <v>0</v>
      </c>
      <c r="LU134" s="92">
        <v>0</v>
      </c>
      <c r="LV134" s="92">
        <v>0</v>
      </c>
      <c r="LW134" s="92">
        <v>0</v>
      </c>
      <c r="LX134" s="92">
        <v>0</v>
      </c>
      <c r="LY134" s="92">
        <v>0</v>
      </c>
      <c r="LZ134" s="92">
        <v>0</v>
      </c>
      <c r="MA134" s="92">
        <v>0</v>
      </c>
      <c r="MB134" s="92">
        <v>0</v>
      </c>
      <c r="MC134" s="92">
        <v>0</v>
      </c>
      <c r="MD134" s="92">
        <v>0</v>
      </c>
      <c r="ME134" s="92">
        <v>0</v>
      </c>
      <c r="MF134" s="92">
        <v>0</v>
      </c>
      <c r="MG134" s="92">
        <v>0</v>
      </c>
      <c r="MH134" s="92">
        <v>0</v>
      </c>
      <c r="MI134" s="92">
        <v>0</v>
      </c>
      <c r="MJ134" s="92">
        <v>0</v>
      </c>
      <c r="MK134" s="92">
        <v>0</v>
      </c>
      <c r="ML134" s="92">
        <v>0</v>
      </c>
      <c r="MM134" s="92">
        <v>0</v>
      </c>
      <c r="MN134" s="92">
        <v>0</v>
      </c>
      <c r="MO134" s="92">
        <v>0</v>
      </c>
      <c r="MP134" s="92">
        <v>0</v>
      </c>
      <c r="MQ134" s="92">
        <v>0</v>
      </c>
      <c r="MR134" s="92">
        <v>0</v>
      </c>
      <c r="MS134" s="92">
        <v>0</v>
      </c>
      <c r="MT134" s="92">
        <v>0</v>
      </c>
      <c r="MU134" s="92">
        <v>0</v>
      </c>
      <c r="MV134" s="92">
        <v>0</v>
      </c>
      <c r="MW134" s="92">
        <v>0</v>
      </c>
      <c r="MX134" s="92">
        <v>0</v>
      </c>
      <c r="MY134" s="92">
        <v>0</v>
      </c>
      <c r="MZ134" s="92">
        <v>0</v>
      </c>
      <c r="NA134" s="92">
        <v>0</v>
      </c>
      <c r="NB134" s="92">
        <v>0</v>
      </c>
      <c r="NC134" s="92">
        <v>0</v>
      </c>
      <c r="ND134" s="92">
        <v>0</v>
      </c>
      <c r="NE134" s="92">
        <v>0</v>
      </c>
      <c r="NF134" s="92">
        <v>0</v>
      </c>
      <c r="NG134" s="92">
        <v>0</v>
      </c>
      <c r="NH134" s="92">
        <v>0</v>
      </c>
      <c r="NI134" s="92">
        <v>0</v>
      </c>
      <c r="NJ134" s="92">
        <v>0</v>
      </c>
      <c r="NK134" s="92">
        <v>0</v>
      </c>
      <c r="NL134" s="92">
        <v>0</v>
      </c>
      <c r="NM134" s="92">
        <v>0</v>
      </c>
      <c r="NN134" s="92">
        <v>0</v>
      </c>
      <c r="NO134" s="92">
        <v>0</v>
      </c>
      <c r="NP134" s="92">
        <v>0</v>
      </c>
      <c r="NQ134" s="92">
        <v>0</v>
      </c>
      <c r="NR134" s="92">
        <v>0</v>
      </c>
      <c r="NS134" s="92">
        <v>0</v>
      </c>
      <c r="NT134" s="92">
        <v>0</v>
      </c>
      <c r="NU134" s="92">
        <v>0</v>
      </c>
      <c r="NV134" s="92">
        <v>0</v>
      </c>
      <c r="NW134" s="92">
        <v>0</v>
      </c>
      <c r="NX134" s="92">
        <v>0</v>
      </c>
      <c r="NY134" s="92">
        <v>0</v>
      </c>
      <c r="NZ134" s="92">
        <v>0</v>
      </c>
      <c r="OA134" s="92">
        <v>0</v>
      </c>
      <c r="OB134" s="92">
        <v>0</v>
      </c>
      <c r="OC134" s="92">
        <v>0</v>
      </c>
      <c r="OD134" s="92">
        <v>0</v>
      </c>
      <c r="OE134" s="92">
        <v>0</v>
      </c>
      <c r="OF134" s="92">
        <v>0</v>
      </c>
      <c r="OG134" s="92">
        <v>0</v>
      </c>
      <c r="OH134" s="92">
        <v>0</v>
      </c>
      <c r="OI134" s="92">
        <v>0</v>
      </c>
      <c r="OJ134" s="92">
        <v>0</v>
      </c>
      <c r="OK134" s="92">
        <v>0</v>
      </c>
      <c r="OL134" s="92">
        <v>0</v>
      </c>
      <c r="OM134" s="92">
        <v>0</v>
      </c>
      <c r="ON134" s="92">
        <v>0</v>
      </c>
      <c r="OO134" s="92">
        <v>0</v>
      </c>
      <c r="OP134" s="92">
        <v>0</v>
      </c>
      <c r="OQ134" s="92">
        <v>0</v>
      </c>
      <c r="OR134" s="92">
        <v>0</v>
      </c>
      <c r="OS134" s="92">
        <v>0</v>
      </c>
      <c r="OT134" s="92">
        <v>0</v>
      </c>
      <c r="OU134" s="92">
        <v>0</v>
      </c>
      <c r="OV134" s="92">
        <v>0</v>
      </c>
      <c r="OW134" s="92">
        <v>0</v>
      </c>
      <c r="OX134" s="92">
        <v>0</v>
      </c>
      <c r="OY134" s="92">
        <v>0</v>
      </c>
      <c r="OZ134" s="92">
        <v>0</v>
      </c>
      <c r="PA134" s="92">
        <v>0</v>
      </c>
      <c r="PB134" s="92">
        <v>0</v>
      </c>
      <c r="PC134" s="92">
        <v>0</v>
      </c>
      <c r="PD134" s="92">
        <v>0</v>
      </c>
      <c r="PE134" s="92">
        <v>0</v>
      </c>
      <c r="PF134" s="92">
        <v>0</v>
      </c>
      <c r="PG134" s="92">
        <v>0</v>
      </c>
      <c r="PH134" s="92">
        <v>0</v>
      </c>
      <c r="PI134" s="92">
        <v>0</v>
      </c>
      <c r="PJ134" s="92">
        <v>0</v>
      </c>
      <c r="PK134" s="92">
        <v>0</v>
      </c>
      <c r="PL134" s="92">
        <v>0</v>
      </c>
      <c r="PM134" s="92">
        <v>0</v>
      </c>
      <c r="PN134" s="92">
        <v>0</v>
      </c>
      <c r="PO134" s="92">
        <v>0</v>
      </c>
      <c r="PP134" s="92">
        <v>0</v>
      </c>
      <c r="PQ134" s="92">
        <v>0</v>
      </c>
      <c r="PR134" s="92">
        <v>0</v>
      </c>
      <c r="PS134" s="92">
        <v>0</v>
      </c>
      <c r="PT134" s="92">
        <v>0</v>
      </c>
      <c r="PU134" s="92">
        <v>0</v>
      </c>
      <c r="PV134" s="92">
        <v>0</v>
      </c>
      <c r="PW134" s="92">
        <v>0</v>
      </c>
      <c r="PX134" s="92">
        <v>0</v>
      </c>
      <c r="PY134" s="92">
        <v>0</v>
      </c>
      <c r="PZ134" s="92">
        <v>0</v>
      </c>
      <c r="QA134" s="92">
        <v>0</v>
      </c>
      <c r="QB134" s="92">
        <v>0</v>
      </c>
      <c r="QC134" s="92">
        <v>0</v>
      </c>
      <c r="QD134" s="92">
        <v>0</v>
      </c>
      <c r="QE134" s="92">
        <v>0</v>
      </c>
      <c r="QF134" s="92">
        <v>0</v>
      </c>
      <c r="QG134" s="92">
        <v>0</v>
      </c>
      <c r="QH134" s="92">
        <v>0</v>
      </c>
      <c r="QI134" s="92">
        <v>0</v>
      </c>
      <c r="QJ134" s="92">
        <v>0</v>
      </c>
      <c r="QK134" s="92">
        <v>0</v>
      </c>
      <c r="QL134" s="92">
        <v>0</v>
      </c>
      <c r="QM134" s="92">
        <v>0</v>
      </c>
      <c r="QN134" s="92">
        <v>0</v>
      </c>
      <c r="QO134" s="92">
        <v>0</v>
      </c>
      <c r="QP134" s="92">
        <v>0</v>
      </c>
      <c r="QQ134" s="92">
        <v>0</v>
      </c>
      <c r="QR134" s="92">
        <v>0</v>
      </c>
      <c r="QS134" s="92">
        <v>0</v>
      </c>
      <c r="QT134" s="92">
        <v>0</v>
      </c>
      <c r="QU134" s="92">
        <v>0</v>
      </c>
      <c r="QV134" s="92">
        <v>0</v>
      </c>
      <c r="QW134" s="92">
        <v>0</v>
      </c>
      <c r="QX134" s="92">
        <v>0</v>
      </c>
      <c r="QY134" s="92">
        <v>0</v>
      </c>
      <c r="QZ134" s="92">
        <v>0</v>
      </c>
      <c r="RA134" s="92">
        <v>0</v>
      </c>
      <c r="RB134" s="92">
        <v>0</v>
      </c>
      <c r="RC134" s="92">
        <v>0</v>
      </c>
      <c r="RD134" s="92">
        <v>0</v>
      </c>
      <c r="RE134" s="92">
        <v>0</v>
      </c>
      <c r="RF134" s="92">
        <v>0</v>
      </c>
      <c r="RG134" s="92">
        <v>0</v>
      </c>
      <c r="RH134" s="92">
        <v>0</v>
      </c>
      <c r="RI134" s="92">
        <v>0</v>
      </c>
      <c r="RJ134" s="92">
        <v>0</v>
      </c>
      <c r="RK134" s="92">
        <v>0</v>
      </c>
      <c r="RL134" s="92">
        <v>0</v>
      </c>
      <c r="RM134" s="92">
        <v>0</v>
      </c>
      <c r="RN134" s="92">
        <v>0</v>
      </c>
      <c r="RO134" s="92">
        <v>0</v>
      </c>
      <c r="RP134" s="92">
        <v>0</v>
      </c>
      <c r="RQ134" s="92">
        <v>0</v>
      </c>
      <c r="RR134" s="92">
        <v>0</v>
      </c>
      <c r="RS134" s="92">
        <v>0</v>
      </c>
      <c r="RT134" s="92">
        <v>0</v>
      </c>
      <c r="RU134" s="92">
        <v>0</v>
      </c>
      <c r="RV134" s="92">
        <v>0</v>
      </c>
      <c r="RW134" s="92">
        <v>0</v>
      </c>
      <c r="RX134" s="92">
        <v>0</v>
      </c>
      <c r="RY134" s="92">
        <v>0</v>
      </c>
      <c r="RZ134" s="92">
        <v>0</v>
      </c>
      <c r="SA134" s="92">
        <v>0</v>
      </c>
      <c r="SB134" s="92">
        <v>0</v>
      </c>
      <c r="SC134" s="92">
        <v>0</v>
      </c>
      <c r="SD134" s="92">
        <v>0</v>
      </c>
      <c r="SE134" s="92">
        <v>0</v>
      </c>
      <c r="SF134" s="92">
        <v>0</v>
      </c>
      <c r="SG134" s="92">
        <v>0</v>
      </c>
      <c r="SH134" s="92">
        <v>0</v>
      </c>
      <c r="SI134" s="92">
        <v>0</v>
      </c>
      <c r="SJ134" s="92">
        <v>0</v>
      </c>
      <c r="SK134" s="92">
        <v>0</v>
      </c>
      <c r="SL134" s="92">
        <v>0</v>
      </c>
      <c r="SM134" s="92">
        <v>0</v>
      </c>
      <c r="SN134" s="92">
        <v>0</v>
      </c>
      <c r="SO134" s="92">
        <v>0</v>
      </c>
      <c r="SP134" s="92">
        <v>0</v>
      </c>
      <c r="SQ134" s="92">
        <v>0</v>
      </c>
      <c r="SR134" s="92">
        <v>0</v>
      </c>
      <c r="SS134" s="92">
        <v>0</v>
      </c>
      <c r="ST134" s="92">
        <v>0</v>
      </c>
      <c r="SU134" s="92">
        <v>0</v>
      </c>
      <c r="SV134" s="92">
        <v>0</v>
      </c>
      <c r="SW134" s="92">
        <v>0</v>
      </c>
      <c r="SX134" s="92">
        <v>0</v>
      </c>
      <c r="SY134" s="92">
        <v>0</v>
      </c>
      <c r="SZ134" s="92">
        <v>0</v>
      </c>
      <c r="TA134" s="92">
        <v>0</v>
      </c>
      <c r="TB134" s="92">
        <v>0</v>
      </c>
      <c r="TC134" s="92">
        <v>0.3</v>
      </c>
      <c r="TD134" s="92">
        <v>0</v>
      </c>
      <c r="TE134" s="92">
        <v>0</v>
      </c>
      <c r="TF134" s="92">
        <v>0</v>
      </c>
      <c r="TG134" s="92">
        <v>0</v>
      </c>
      <c r="TH134" s="92">
        <v>0</v>
      </c>
      <c r="TI134" s="92">
        <v>0</v>
      </c>
      <c r="TJ134" s="92">
        <v>0</v>
      </c>
      <c r="TK134" s="92">
        <v>0</v>
      </c>
      <c r="TL134" s="92">
        <v>0</v>
      </c>
      <c r="TM134" s="92">
        <v>0</v>
      </c>
      <c r="TN134" s="92">
        <v>0</v>
      </c>
      <c r="TO134" s="92">
        <v>0</v>
      </c>
      <c r="TP134" s="92">
        <v>1.5519262199999999E-3</v>
      </c>
      <c r="TQ134" s="92">
        <v>-421239015.19099998</v>
      </c>
      <c r="TR134" s="92">
        <v>1.2825011388888901E-3</v>
      </c>
      <c r="TS134" s="92">
        <v>0</v>
      </c>
      <c r="TT134" s="92">
        <v>0</v>
      </c>
      <c r="TU134" s="92">
        <v>0</v>
      </c>
      <c r="TV134" s="92">
        <v>0</v>
      </c>
      <c r="TW134" s="92">
        <v>0</v>
      </c>
      <c r="TX134" s="92">
        <v>0</v>
      </c>
      <c r="TY134" s="92">
        <v>0</v>
      </c>
      <c r="TZ134" s="92">
        <v>0</v>
      </c>
      <c r="UA134" s="92">
        <v>0</v>
      </c>
      <c r="UB134" s="92">
        <v>0</v>
      </c>
      <c r="UC134" s="92">
        <v>0</v>
      </c>
      <c r="UD134" s="92">
        <v>0</v>
      </c>
      <c r="UE134" s="92">
        <v>0</v>
      </c>
      <c r="UF134" s="92">
        <v>0</v>
      </c>
      <c r="UG134" s="92">
        <v>0</v>
      </c>
      <c r="UH134" s="92">
        <v>0</v>
      </c>
      <c r="UI134" s="92">
        <v>0</v>
      </c>
      <c r="UJ134" s="92">
        <v>0</v>
      </c>
      <c r="UK134" s="92">
        <v>0</v>
      </c>
      <c r="UL134" s="92">
        <v>0</v>
      </c>
      <c r="UM134" s="92">
        <v>0</v>
      </c>
      <c r="UN134" s="92">
        <v>0</v>
      </c>
      <c r="UO134" s="92">
        <v>0</v>
      </c>
      <c r="UP134" s="92">
        <v>0</v>
      </c>
      <c r="UQ134" s="92">
        <v>0</v>
      </c>
      <c r="UR134" s="92">
        <v>0</v>
      </c>
      <c r="US134" s="92">
        <v>0</v>
      </c>
      <c r="UT134" s="92">
        <v>0</v>
      </c>
      <c r="UU134" s="92">
        <v>0</v>
      </c>
      <c r="UV134" s="92">
        <v>0</v>
      </c>
      <c r="UW134" s="92">
        <v>0</v>
      </c>
      <c r="UX134" s="92">
        <v>0</v>
      </c>
      <c r="UY134" s="92">
        <v>0</v>
      </c>
      <c r="UZ134" s="92">
        <v>0</v>
      </c>
      <c r="VA134" s="92">
        <v>0</v>
      </c>
      <c r="VB134" s="92">
        <v>0</v>
      </c>
      <c r="VC134" s="92">
        <v>0</v>
      </c>
      <c r="VD134" s="92">
        <v>0</v>
      </c>
      <c r="VE134" s="92">
        <v>0</v>
      </c>
      <c r="VF134" s="92">
        <v>0</v>
      </c>
      <c r="VG134" s="92">
        <v>0</v>
      </c>
      <c r="VH134" s="92">
        <v>0</v>
      </c>
      <c r="VI134" s="92">
        <v>0</v>
      </c>
      <c r="VJ134" s="92">
        <v>0</v>
      </c>
      <c r="VK134" s="92">
        <v>0</v>
      </c>
      <c r="VL134" s="92">
        <v>0</v>
      </c>
      <c r="VM134" s="92">
        <v>0</v>
      </c>
      <c r="VN134" s="92">
        <v>0</v>
      </c>
      <c r="VO134" s="92">
        <v>0</v>
      </c>
      <c r="VP134" s="92">
        <v>0</v>
      </c>
      <c r="VQ134" s="92">
        <v>0</v>
      </c>
      <c r="VR134" s="92">
        <v>0</v>
      </c>
      <c r="VS134" s="92">
        <v>0</v>
      </c>
      <c r="VT134" s="92">
        <v>0</v>
      </c>
      <c r="VU134" s="92">
        <v>0</v>
      </c>
      <c r="VV134" s="92">
        <v>0</v>
      </c>
      <c r="VW134" s="92">
        <v>0</v>
      </c>
      <c r="VX134" s="92">
        <v>0</v>
      </c>
      <c r="VY134" s="92">
        <v>0</v>
      </c>
      <c r="VZ134" s="92">
        <v>0</v>
      </c>
      <c r="WA134" s="92">
        <v>0</v>
      </c>
      <c r="WB134" s="92">
        <v>0</v>
      </c>
      <c r="WC134" s="92">
        <v>0</v>
      </c>
    </row>
    <row r="135" spans="2:601" ht="13.5" customHeight="1">
      <c r="B135" s="851" t="s">
        <v>2822</v>
      </c>
      <c r="C135" s="92">
        <v>0</v>
      </c>
      <c r="D135" s="92">
        <v>95852.699099999998</v>
      </c>
      <c r="E135" s="92">
        <v>-283.52910900000001</v>
      </c>
      <c r="F135" s="92">
        <v>3536.5956200000001</v>
      </c>
      <c r="G135" s="92">
        <v>1.8000549800000001E-2</v>
      </c>
      <c r="H135" s="92">
        <v>23.894832699999998</v>
      </c>
      <c r="I135" s="92">
        <v>0.94940725699999995</v>
      </c>
      <c r="J135" s="92">
        <v>0.39835269499999998</v>
      </c>
      <c r="K135" s="92">
        <v>15.913164</v>
      </c>
      <c r="L135" s="92">
        <v>1.93923863</v>
      </c>
      <c r="M135" s="92">
        <v>0.14024943600000001</v>
      </c>
      <c r="N135" s="92">
        <v>0</v>
      </c>
      <c r="O135" s="92">
        <v>1.01334788</v>
      </c>
      <c r="P135" s="92">
        <v>2.5573259500000001E-2</v>
      </c>
      <c r="Q135" s="92">
        <v>1.0730038900000001E-2</v>
      </c>
      <c r="R135" s="92">
        <v>0.428637455</v>
      </c>
      <c r="S135" s="92">
        <v>5.2235388799999997E-2</v>
      </c>
      <c r="T135" s="92">
        <v>9.8258830499999998</v>
      </c>
      <c r="U135" s="92">
        <v>0.625686352</v>
      </c>
      <c r="V135" s="92">
        <v>0.42457276300000002</v>
      </c>
      <c r="W135" s="92">
        <v>0.50335662000000003</v>
      </c>
      <c r="X135" s="92">
        <v>0</v>
      </c>
      <c r="Y135" s="92">
        <v>6.7195615299999997E-2</v>
      </c>
      <c r="Z135" s="92">
        <v>6.0279043999999994E-8</v>
      </c>
      <c r="AA135" s="92">
        <v>4.7577211800000004E-6</v>
      </c>
      <c r="AB135" s="92">
        <v>2.4912140600000001E-6</v>
      </c>
      <c r="AC135" s="92">
        <v>1.7135610099999999E-3</v>
      </c>
      <c r="AD135" s="92">
        <v>0</v>
      </c>
      <c r="AE135" s="92">
        <v>2.7230523500000001</v>
      </c>
      <c r="AF135" s="92">
        <v>3.4988511400000002</v>
      </c>
      <c r="AG135" s="92">
        <v>0</v>
      </c>
      <c r="AH135" s="92">
        <v>0</v>
      </c>
      <c r="AI135" s="92">
        <v>0</v>
      </c>
      <c r="AJ135" s="92">
        <v>0</v>
      </c>
      <c r="AK135" s="92">
        <v>0</v>
      </c>
      <c r="AL135" s="92">
        <v>0</v>
      </c>
      <c r="AM135" s="92">
        <v>0</v>
      </c>
      <c r="AN135" s="92">
        <v>6.8568921000000003E-3</v>
      </c>
      <c r="AO135" s="92">
        <v>3.5714654300000002E-4</v>
      </c>
      <c r="AP135" s="92">
        <v>9.0432946200000005E-4</v>
      </c>
      <c r="AQ135" s="92">
        <v>0</v>
      </c>
      <c r="AR135" s="92">
        <v>0</v>
      </c>
      <c r="AS135" s="92">
        <v>0</v>
      </c>
      <c r="AT135" s="92">
        <v>2.81102522E-3</v>
      </c>
      <c r="AU135" s="92">
        <v>0</v>
      </c>
      <c r="AV135" s="92">
        <v>0</v>
      </c>
      <c r="AW135" s="92">
        <v>4.9002852099999998E-6</v>
      </c>
      <c r="AX135" s="92">
        <v>0</v>
      </c>
      <c r="AY135" s="92">
        <v>0</v>
      </c>
      <c r="AZ135" s="92">
        <v>0</v>
      </c>
      <c r="BA135" s="92">
        <v>0</v>
      </c>
      <c r="BB135" s="92">
        <v>0</v>
      </c>
      <c r="BC135" s="92">
        <v>0</v>
      </c>
      <c r="BD135" s="92">
        <v>0</v>
      </c>
      <c r="BE135" s="92">
        <v>0</v>
      </c>
      <c r="BF135" s="92">
        <v>0</v>
      </c>
      <c r="BG135" s="92">
        <v>0</v>
      </c>
      <c r="BH135" s="92">
        <v>0</v>
      </c>
      <c r="BI135" s="92">
        <v>0</v>
      </c>
      <c r="BJ135" s="92">
        <v>0</v>
      </c>
      <c r="BK135" s="92">
        <v>0</v>
      </c>
      <c r="BL135" s="92">
        <v>0</v>
      </c>
      <c r="BM135" s="92">
        <v>0</v>
      </c>
      <c r="BN135" s="92">
        <v>0</v>
      </c>
      <c r="BO135" s="92">
        <v>0</v>
      </c>
      <c r="BP135" s="92">
        <v>0.98264407600000003</v>
      </c>
      <c r="BQ135" s="92">
        <v>5.0014577600000004E-6</v>
      </c>
      <c r="BR135" s="92">
        <v>6.6391859100000004E-3</v>
      </c>
      <c r="BS135" s="92">
        <v>2.6379307E-4</v>
      </c>
      <c r="BT135" s="92">
        <v>1.10682407E-4</v>
      </c>
      <c r="BU135" s="92">
        <v>4.4214770499999998E-3</v>
      </c>
      <c r="BV135" s="92">
        <v>5.3881799399999996E-4</v>
      </c>
      <c r="BW135" s="92">
        <v>3.8968344699999999E-5</v>
      </c>
      <c r="BX135" s="92">
        <v>0</v>
      </c>
      <c r="BY135" s="92">
        <v>2.81558991E-4</v>
      </c>
      <c r="BZ135" s="92">
        <v>7.1055372500000002E-6</v>
      </c>
      <c r="CA135" s="92">
        <v>2.9813442999999999E-6</v>
      </c>
      <c r="CB135" s="92">
        <v>1.1909703599999999E-4</v>
      </c>
      <c r="CC135" s="92">
        <v>1.4513617300000001E-5</v>
      </c>
      <c r="CD135" s="92">
        <v>2.7301243399999999E-3</v>
      </c>
      <c r="CE135" s="92">
        <v>1.7384712700000001E-4</v>
      </c>
      <c r="CF135" s="92">
        <v>1.1796766E-4</v>
      </c>
      <c r="CG135" s="92">
        <v>1.39857777E-4</v>
      </c>
      <c r="CH135" s="92">
        <v>0</v>
      </c>
      <c r="CI135" s="92">
        <v>1.8670320400000001E-5</v>
      </c>
      <c r="CJ135" s="92">
        <v>1.67485491E-11</v>
      </c>
      <c r="CK135" s="92">
        <v>1.3219341500000001E-9</v>
      </c>
      <c r="CL135" s="92">
        <v>6.9218451900000001E-10</v>
      </c>
      <c r="CM135" s="92">
        <v>4.76113403E-7</v>
      </c>
      <c r="CN135" s="92">
        <v>0</v>
      </c>
      <c r="CO135" s="92">
        <v>7.5660085200000002E-4</v>
      </c>
      <c r="CP135" s="92">
        <v>9.7215676300000005E-4</v>
      </c>
      <c r="CQ135" s="92">
        <v>0</v>
      </c>
      <c r="CR135" s="92">
        <v>0</v>
      </c>
      <c r="CS135" s="92">
        <v>0</v>
      </c>
      <c r="CT135" s="92">
        <v>0</v>
      </c>
      <c r="CU135" s="92">
        <v>0</v>
      </c>
      <c r="CV135" s="92">
        <v>0</v>
      </c>
      <c r="CW135" s="92">
        <v>0</v>
      </c>
      <c r="CX135" s="92">
        <v>1.90518938E-6</v>
      </c>
      <c r="CY135" s="92">
        <v>9.9233266200000001E-8</v>
      </c>
      <c r="CZ135" s="92">
        <v>2.5126819200000001E-7</v>
      </c>
      <c r="DA135" s="92">
        <v>0</v>
      </c>
      <c r="DB135" s="92">
        <v>0</v>
      </c>
      <c r="DC135" s="92">
        <v>0</v>
      </c>
      <c r="DD135" s="92">
        <v>7.8104413900000004E-7</v>
      </c>
      <c r="DE135" s="92">
        <v>0</v>
      </c>
      <c r="DF135" s="92">
        <v>0</v>
      </c>
      <c r="DG135" s="92">
        <v>1.36154561E-9</v>
      </c>
      <c r="DH135" s="92">
        <v>0</v>
      </c>
      <c r="DI135" s="92">
        <v>0</v>
      </c>
      <c r="DJ135" s="92">
        <v>0</v>
      </c>
      <c r="DK135" s="92">
        <v>0</v>
      </c>
      <c r="DL135" s="92">
        <v>0</v>
      </c>
      <c r="DM135" s="92">
        <v>0</v>
      </c>
      <c r="DN135" s="92">
        <v>0</v>
      </c>
      <c r="DO135" s="92">
        <v>0</v>
      </c>
      <c r="DP135" s="92">
        <v>0</v>
      </c>
      <c r="DQ135" s="92">
        <v>0</v>
      </c>
      <c r="DR135" s="92">
        <v>0</v>
      </c>
      <c r="DS135" s="92">
        <v>0</v>
      </c>
      <c r="DT135" s="92">
        <v>0</v>
      </c>
      <c r="DU135" s="92">
        <v>0</v>
      </c>
      <c r="DV135" s="92">
        <v>0</v>
      </c>
      <c r="DW135" s="92">
        <v>0</v>
      </c>
      <c r="DX135" s="92">
        <v>0</v>
      </c>
      <c r="DY135" s="92">
        <v>0</v>
      </c>
      <c r="DZ135" s="92">
        <v>63712.760300000002</v>
      </c>
      <c r="EA135" s="92">
        <v>0.82926804799999998</v>
      </c>
      <c r="EB135" s="92">
        <v>4304.8376200000002</v>
      </c>
      <c r="EC135" s="92">
        <v>171.04300900000001</v>
      </c>
      <c r="ED135" s="92">
        <v>71.766297399999999</v>
      </c>
      <c r="EE135" s="92">
        <v>2389.0655900000002</v>
      </c>
      <c r="EF135" s="92">
        <v>291.14061099999998</v>
      </c>
      <c r="EG135" s="92">
        <v>48.007393100000002</v>
      </c>
      <c r="EH135" s="92">
        <v>0</v>
      </c>
      <c r="EI135" s="92">
        <v>164.306658</v>
      </c>
      <c r="EJ135" s="92">
        <v>4.1465096700000004</v>
      </c>
      <c r="EK135" s="92">
        <v>1.73979427</v>
      </c>
      <c r="EL135" s="92">
        <v>56.629917499999998</v>
      </c>
      <c r="EM135" s="92">
        <v>6.9011369</v>
      </c>
      <c r="EN135" s="92">
        <v>1770.20829</v>
      </c>
      <c r="EO135" s="92">
        <v>95.198003299999996</v>
      </c>
      <c r="EP135" s="92">
        <v>53.542871099999999</v>
      </c>
      <c r="EQ135" s="92">
        <v>48.365302700000001</v>
      </c>
      <c r="ER135" s="92">
        <v>0</v>
      </c>
      <c r="ES135" s="92">
        <v>6.0529030800000001</v>
      </c>
      <c r="ET135" s="92">
        <v>9.1712925899999993E-6</v>
      </c>
      <c r="EU135" s="92">
        <v>4.3816100000000001E-4</v>
      </c>
      <c r="EV135" s="92">
        <v>2.9418557500000001E-4</v>
      </c>
      <c r="EW135" s="92">
        <v>2.9182903600000001E-2</v>
      </c>
      <c r="EX135" s="92">
        <v>0</v>
      </c>
      <c r="EY135" s="92">
        <v>359.82577099999997</v>
      </c>
      <c r="EZ135" s="92">
        <v>269.70236299999999</v>
      </c>
      <c r="FA135" s="92">
        <v>0</v>
      </c>
      <c r="FB135" s="92">
        <v>0</v>
      </c>
      <c r="FC135" s="92">
        <v>0</v>
      </c>
      <c r="FD135" s="92">
        <v>0</v>
      </c>
      <c r="FE135" s="92">
        <v>0</v>
      </c>
      <c r="FF135" s="92">
        <v>0</v>
      </c>
      <c r="FG135" s="92">
        <v>0</v>
      </c>
      <c r="FH135" s="92">
        <v>1.9368440899999999</v>
      </c>
      <c r="FI135" s="92">
        <v>1.1428260799999999E-2</v>
      </c>
      <c r="FJ135" s="92">
        <v>2.5333415299999999E-2</v>
      </c>
      <c r="FK135" s="92">
        <v>0</v>
      </c>
      <c r="FL135" s="92">
        <v>0</v>
      </c>
      <c r="FM135" s="92">
        <v>0</v>
      </c>
      <c r="FN135" s="92">
        <v>0.123712658</v>
      </c>
      <c r="FO135" s="92">
        <v>0</v>
      </c>
      <c r="FP135" s="92">
        <v>0</v>
      </c>
      <c r="FQ135" s="92">
        <v>3.1393579199999997E-4</v>
      </c>
      <c r="FR135" s="92">
        <v>0</v>
      </c>
      <c r="FS135" s="92">
        <v>0</v>
      </c>
      <c r="FT135" s="92">
        <v>0</v>
      </c>
      <c r="FU135" s="92">
        <v>0</v>
      </c>
      <c r="FV135" s="92">
        <v>0</v>
      </c>
      <c r="FW135" s="92">
        <v>0</v>
      </c>
      <c r="FX135" s="92">
        <v>0</v>
      </c>
      <c r="FY135" s="92">
        <v>0</v>
      </c>
      <c r="FZ135" s="92">
        <v>0</v>
      </c>
      <c r="GA135" s="92">
        <v>0</v>
      </c>
      <c r="GB135" s="92">
        <v>0</v>
      </c>
      <c r="GC135" s="92">
        <v>0</v>
      </c>
      <c r="GD135" s="92">
        <v>0</v>
      </c>
      <c r="GE135" s="92">
        <v>0</v>
      </c>
      <c r="GF135" s="92">
        <v>0</v>
      </c>
      <c r="GG135" s="92">
        <v>0</v>
      </c>
      <c r="GH135" s="92">
        <v>0</v>
      </c>
      <c r="GI135" s="92">
        <v>0</v>
      </c>
      <c r="GJ135" s="92">
        <v>0.86298680900000002</v>
      </c>
      <c r="GK135" s="92">
        <v>1.1232402799999999E-5</v>
      </c>
      <c r="GL135" s="92">
        <v>5.8308854700000003E-2</v>
      </c>
      <c r="GM135" s="92">
        <v>2.3167707600000001E-3</v>
      </c>
      <c r="GN135" s="92">
        <v>9.7207164800000004E-4</v>
      </c>
      <c r="GO135" s="92">
        <v>3.2359798600000003E-2</v>
      </c>
      <c r="GP135" s="92">
        <v>3.9434880200000001E-3</v>
      </c>
      <c r="GQ135" s="92">
        <v>6.5025823399999995E-4</v>
      </c>
      <c r="GR135" s="92">
        <v>0</v>
      </c>
      <c r="GS135" s="92">
        <v>2.2255271599999999E-3</v>
      </c>
      <c r="GT135" s="92">
        <v>5.6164308800000002E-5</v>
      </c>
      <c r="GU135" s="92">
        <v>2.35654442E-5</v>
      </c>
      <c r="GV135" s="92">
        <v>7.6704998399999998E-4</v>
      </c>
      <c r="GW135" s="92">
        <v>9.3475625300000007E-5</v>
      </c>
      <c r="GX135" s="92">
        <v>2.39774011E-2</v>
      </c>
      <c r="GY135" s="92">
        <v>1.2894531700000001E-3</v>
      </c>
      <c r="GZ135" s="92">
        <v>7.2523606400000005E-4</v>
      </c>
      <c r="HA135" s="92">
        <v>6.5510610500000004E-4</v>
      </c>
      <c r="HB135" s="92">
        <v>0</v>
      </c>
      <c r="HC135" s="92">
        <v>8.1986331800000002E-5</v>
      </c>
      <c r="HD135" s="92">
        <v>1.24224794E-10</v>
      </c>
      <c r="HE135" s="92">
        <v>5.93487335E-9</v>
      </c>
      <c r="HF135" s="92">
        <v>3.9847319299999999E-9</v>
      </c>
      <c r="HG135" s="92">
        <v>3.9528127099999998E-7</v>
      </c>
      <c r="HH135" s="92">
        <v>0</v>
      </c>
      <c r="HI135" s="92">
        <v>4.8738257800000004E-3</v>
      </c>
      <c r="HJ135" s="92">
        <v>3.6531077899999999E-3</v>
      </c>
      <c r="HK135" s="92">
        <v>0</v>
      </c>
      <c r="HL135" s="92">
        <v>0</v>
      </c>
      <c r="HM135" s="92">
        <v>0</v>
      </c>
      <c r="HN135" s="92">
        <v>0</v>
      </c>
      <c r="HO135" s="92">
        <v>0</v>
      </c>
      <c r="HP135" s="92">
        <v>0</v>
      </c>
      <c r="HQ135" s="92">
        <v>0</v>
      </c>
      <c r="HR135" s="92">
        <v>2.6234476399999998E-5</v>
      </c>
      <c r="HS135" s="92">
        <v>1.5479533899999999E-7</v>
      </c>
      <c r="HT135" s="92">
        <v>3.4314010399999999E-7</v>
      </c>
      <c r="HU135" s="92">
        <v>0</v>
      </c>
      <c r="HV135" s="92">
        <v>0</v>
      </c>
      <c r="HW135" s="92">
        <v>0</v>
      </c>
      <c r="HX135" s="92">
        <v>1.67568304E-6</v>
      </c>
      <c r="HY135" s="92">
        <v>0</v>
      </c>
      <c r="HZ135" s="92">
        <v>0</v>
      </c>
      <c r="IA135" s="92">
        <v>4.2522478400000004E-9</v>
      </c>
      <c r="IB135" s="92">
        <v>0</v>
      </c>
      <c r="IC135" s="92">
        <v>0</v>
      </c>
      <c r="ID135" s="92">
        <v>0</v>
      </c>
      <c r="IE135" s="92">
        <v>0</v>
      </c>
      <c r="IF135" s="92">
        <v>0</v>
      </c>
      <c r="IG135" s="92">
        <v>0</v>
      </c>
      <c r="IH135" s="92">
        <v>0</v>
      </c>
      <c r="II135" s="92">
        <v>0</v>
      </c>
      <c r="IJ135" s="92">
        <v>0</v>
      </c>
      <c r="IK135" s="92">
        <v>0</v>
      </c>
      <c r="IL135" s="92">
        <v>0</v>
      </c>
      <c r="IM135" s="92">
        <v>0</v>
      </c>
      <c r="IN135" s="92">
        <v>0</v>
      </c>
      <c r="IO135" s="92">
        <v>0</v>
      </c>
      <c r="IP135" s="92">
        <v>0</v>
      </c>
      <c r="IQ135" s="92">
        <v>0</v>
      </c>
      <c r="IR135" s="92">
        <v>0</v>
      </c>
      <c r="IS135" s="92">
        <v>0</v>
      </c>
      <c r="IT135" s="92">
        <v>3599.0606400000001</v>
      </c>
      <c r="IU135" s="92">
        <v>73828.197199999995</v>
      </c>
      <c r="IV135" s="92">
        <v>1171.1362300000001</v>
      </c>
      <c r="IW135" s="92">
        <v>30.8253333</v>
      </c>
      <c r="IX135" s="92">
        <v>1</v>
      </c>
      <c r="IY135" s="92">
        <v>0</v>
      </c>
      <c r="IZ135" s="92">
        <v>1</v>
      </c>
      <c r="JA135" s="92">
        <v>0</v>
      </c>
      <c r="JB135" s="92">
        <v>-71700.712599999999</v>
      </c>
      <c r="JC135" s="92">
        <v>-3495.3476099999998</v>
      </c>
      <c r="JD135" s="92">
        <v>-258.05521299999998</v>
      </c>
      <c r="JE135" s="92">
        <v>-42.583484599999998</v>
      </c>
      <c r="JF135" s="92">
        <v>-2.0759079800000002</v>
      </c>
      <c r="JG135" s="92">
        <v>5.1218929500000003E-2</v>
      </c>
      <c r="JH135" s="92">
        <v>1.05066338</v>
      </c>
      <c r="JI135" s="92">
        <v>20.513185100000001</v>
      </c>
      <c r="JJ135" s="92">
        <v>0</v>
      </c>
      <c r="JK135" s="92">
        <v>0</v>
      </c>
      <c r="JL135" s="92">
        <v>0</v>
      </c>
      <c r="JM135" s="92">
        <v>0</v>
      </c>
      <c r="JN135" s="92">
        <v>0</v>
      </c>
      <c r="JO135" s="92">
        <v>0</v>
      </c>
      <c r="JP135" s="92">
        <v>0</v>
      </c>
      <c r="JQ135" s="92">
        <v>0</v>
      </c>
      <c r="JR135" s="92">
        <v>0</v>
      </c>
      <c r="JS135" s="92">
        <v>0</v>
      </c>
      <c r="JT135" s="92">
        <v>0</v>
      </c>
      <c r="JU135" s="92">
        <v>0</v>
      </c>
      <c r="JV135" s="92">
        <v>0</v>
      </c>
      <c r="JW135" s="92">
        <v>0</v>
      </c>
      <c r="JX135" s="92">
        <v>0</v>
      </c>
      <c r="JY135" s="92">
        <v>0</v>
      </c>
      <c r="JZ135" s="92">
        <v>0</v>
      </c>
      <c r="KA135" s="92">
        <v>0</v>
      </c>
      <c r="KB135" s="92">
        <v>0</v>
      </c>
      <c r="KC135" s="92">
        <v>0</v>
      </c>
      <c r="KD135" s="92">
        <v>0</v>
      </c>
      <c r="KE135" s="92">
        <v>0</v>
      </c>
      <c r="KF135" s="92">
        <v>0</v>
      </c>
      <c r="KG135" s="92">
        <v>0</v>
      </c>
      <c r="KH135" s="92">
        <v>0</v>
      </c>
      <c r="KI135" s="92">
        <v>0</v>
      </c>
      <c r="KJ135" s="92">
        <v>0</v>
      </c>
      <c r="KK135" s="92">
        <v>0</v>
      </c>
      <c r="KL135" s="92">
        <v>0</v>
      </c>
      <c r="KM135" s="92">
        <v>0</v>
      </c>
      <c r="KN135" s="92">
        <v>0</v>
      </c>
      <c r="KO135" s="92">
        <v>0</v>
      </c>
      <c r="KP135" s="92">
        <v>0</v>
      </c>
      <c r="KQ135" s="92">
        <v>0</v>
      </c>
      <c r="KR135" s="92">
        <v>0</v>
      </c>
      <c r="KS135" s="92">
        <v>0</v>
      </c>
      <c r="KT135" s="92">
        <v>0</v>
      </c>
      <c r="KU135" s="92">
        <v>0</v>
      </c>
      <c r="KV135" s="92">
        <v>0</v>
      </c>
      <c r="KW135" s="92">
        <v>0</v>
      </c>
      <c r="KX135" s="92">
        <v>0</v>
      </c>
      <c r="KY135" s="92">
        <v>0</v>
      </c>
      <c r="KZ135" s="92">
        <v>0</v>
      </c>
      <c r="LA135" s="92">
        <v>0</v>
      </c>
      <c r="LB135" s="92">
        <v>0</v>
      </c>
      <c r="LC135" s="92">
        <v>7.6992104100000001</v>
      </c>
      <c r="LD135" s="92">
        <v>0.190109263</v>
      </c>
      <c r="LE135" s="92">
        <v>7.9766124499999994E-2</v>
      </c>
      <c r="LF135" s="92">
        <v>3.1864519800000002</v>
      </c>
      <c r="LG135" s="92">
        <v>0.38831314500000003</v>
      </c>
      <c r="LH135" s="92">
        <v>81.582902399999995</v>
      </c>
      <c r="LI135" s="92">
        <v>0</v>
      </c>
      <c r="LJ135" s="92">
        <v>114.320319</v>
      </c>
      <c r="LK135" s="92">
        <v>72.886910200000003</v>
      </c>
      <c r="LL135" s="92">
        <v>21.577607400000002</v>
      </c>
      <c r="LM135" s="92">
        <v>2.3975119299999998</v>
      </c>
      <c r="LN135" s="92">
        <v>0</v>
      </c>
      <c r="LO135" s="92">
        <v>4.5029981399999999</v>
      </c>
      <c r="LP135" s="92">
        <v>0</v>
      </c>
      <c r="LQ135" s="92">
        <v>3.1032368699999999</v>
      </c>
      <c r="LR135" s="92">
        <v>0</v>
      </c>
      <c r="LS135" s="92">
        <v>0</v>
      </c>
      <c r="LT135" s="92">
        <v>0</v>
      </c>
      <c r="LU135" s="92">
        <v>0</v>
      </c>
      <c r="LV135" s="92">
        <v>0</v>
      </c>
      <c r="LW135" s="92">
        <v>0</v>
      </c>
      <c r="LX135" s="92">
        <v>0</v>
      </c>
      <c r="LY135" s="92">
        <v>0</v>
      </c>
      <c r="LZ135" s="92">
        <v>0</v>
      </c>
      <c r="MA135" s="92">
        <v>0</v>
      </c>
      <c r="MB135" s="92">
        <v>0</v>
      </c>
      <c r="MC135" s="92">
        <v>0</v>
      </c>
      <c r="MD135" s="92">
        <v>0</v>
      </c>
      <c r="ME135" s="92">
        <v>0</v>
      </c>
      <c r="MF135" s="92">
        <v>0</v>
      </c>
      <c r="MG135" s="92">
        <v>0</v>
      </c>
      <c r="MH135" s="92">
        <v>0</v>
      </c>
      <c r="MI135" s="92">
        <v>0</v>
      </c>
      <c r="MJ135" s="92">
        <v>0</v>
      </c>
      <c r="MK135" s="92">
        <v>0</v>
      </c>
      <c r="ML135" s="92">
        <v>0</v>
      </c>
      <c r="MM135" s="92">
        <v>0</v>
      </c>
      <c r="MN135" s="92">
        <v>0</v>
      </c>
      <c r="MO135" s="92">
        <v>0</v>
      </c>
      <c r="MP135" s="92">
        <v>0</v>
      </c>
      <c r="MQ135" s="92">
        <v>0</v>
      </c>
      <c r="MR135" s="92">
        <v>0</v>
      </c>
      <c r="MS135" s="92">
        <v>0</v>
      </c>
      <c r="MT135" s="92">
        <v>0</v>
      </c>
      <c r="MU135" s="92">
        <v>0</v>
      </c>
      <c r="MV135" s="92">
        <v>0</v>
      </c>
      <c r="MW135" s="92">
        <v>0</v>
      </c>
      <c r="MX135" s="92">
        <v>0</v>
      </c>
      <c r="MY135" s="92">
        <v>0</v>
      </c>
      <c r="MZ135" s="92">
        <v>0</v>
      </c>
      <c r="NA135" s="92">
        <v>0</v>
      </c>
      <c r="NB135" s="92">
        <v>0</v>
      </c>
      <c r="NC135" s="92">
        <v>0</v>
      </c>
      <c r="ND135" s="92">
        <v>0</v>
      </c>
      <c r="NE135" s="92">
        <v>0</v>
      </c>
      <c r="NF135" s="92">
        <v>0</v>
      </c>
      <c r="NG135" s="92">
        <v>0</v>
      </c>
      <c r="NH135" s="92">
        <v>0</v>
      </c>
      <c r="NI135" s="92">
        <v>0</v>
      </c>
      <c r="NJ135" s="92">
        <v>0</v>
      </c>
      <c r="NK135" s="92">
        <v>0</v>
      </c>
      <c r="NL135" s="92">
        <v>0</v>
      </c>
      <c r="NM135" s="92">
        <v>2.4683654499999999E-2</v>
      </c>
      <c r="NN135" s="92">
        <v>6.0948994999999995E-4</v>
      </c>
      <c r="NO135" s="92">
        <v>2.5573004899999999E-4</v>
      </c>
      <c r="NP135" s="92">
        <v>1.0215759200000001E-2</v>
      </c>
      <c r="NQ135" s="92">
        <v>1.2449312300000001E-3</v>
      </c>
      <c r="NR135" s="92">
        <v>0.26155463600000001</v>
      </c>
      <c r="NS135" s="92">
        <v>0</v>
      </c>
      <c r="NT135" s="92">
        <v>0.366510734</v>
      </c>
      <c r="NU135" s="92">
        <v>0.233675301</v>
      </c>
      <c r="NV135" s="92">
        <v>6.9177769900000005E-2</v>
      </c>
      <c r="NW135" s="92">
        <v>7.6864188700000004E-3</v>
      </c>
      <c r="NX135" s="92">
        <v>0</v>
      </c>
      <c r="NY135" s="92">
        <v>1.44366038E-2</v>
      </c>
      <c r="NZ135" s="92">
        <v>0</v>
      </c>
      <c r="OA135" s="92">
        <v>9.9489717199999998E-3</v>
      </c>
      <c r="OB135" s="92">
        <v>0</v>
      </c>
      <c r="OC135" s="92">
        <v>0</v>
      </c>
      <c r="OD135" s="92">
        <v>0</v>
      </c>
      <c r="OE135" s="92">
        <v>0</v>
      </c>
      <c r="OF135" s="92">
        <v>0</v>
      </c>
      <c r="OG135" s="92">
        <v>0</v>
      </c>
      <c r="OH135" s="92">
        <v>0</v>
      </c>
      <c r="OI135" s="92">
        <v>0</v>
      </c>
      <c r="OJ135" s="92">
        <v>0</v>
      </c>
      <c r="OK135" s="92">
        <v>0</v>
      </c>
      <c r="OL135" s="92">
        <v>0</v>
      </c>
      <c r="OM135" s="92">
        <v>0</v>
      </c>
      <c r="ON135" s="92">
        <v>0</v>
      </c>
      <c r="OO135" s="92">
        <v>0</v>
      </c>
      <c r="OP135" s="92">
        <v>0</v>
      </c>
      <c r="OQ135" s="92">
        <v>0</v>
      </c>
      <c r="OR135" s="92">
        <v>0</v>
      </c>
      <c r="OS135" s="92">
        <v>0</v>
      </c>
      <c r="OT135" s="92">
        <v>0</v>
      </c>
      <c r="OU135" s="92">
        <v>0</v>
      </c>
      <c r="OV135" s="92">
        <v>0</v>
      </c>
      <c r="OW135" s="92">
        <v>0</v>
      </c>
      <c r="OX135" s="92">
        <v>0</v>
      </c>
      <c r="OY135" s="92">
        <v>0</v>
      </c>
      <c r="OZ135" s="92">
        <v>0</v>
      </c>
      <c r="PA135" s="92">
        <v>0</v>
      </c>
      <c r="PB135" s="92">
        <v>0</v>
      </c>
      <c r="PC135" s="92">
        <v>0</v>
      </c>
      <c r="PD135" s="92">
        <v>0</v>
      </c>
      <c r="PE135" s="92">
        <v>0</v>
      </c>
      <c r="PF135" s="92">
        <v>0</v>
      </c>
      <c r="PG135" s="92">
        <v>0</v>
      </c>
      <c r="PH135" s="92">
        <v>0</v>
      </c>
      <c r="PI135" s="92">
        <v>0</v>
      </c>
      <c r="PJ135" s="92">
        <v>0</v>
      </c>
      <c r="PK135" s="92">
        <v>0</v>
      </c>
      <c r="PL135" s="92">
        <v>0</v>
      </c>
      <c r="PM135" s="92">
        <v>0</v>
      </c>
      <c r="PN135" s="92">
        <v>0</v>
      </c>
      <c r="PO135" s="92">
        <v>0</v>
      </c>
      <c r="PP135" s="92">
        <v>0</v>
      </c>
      <c r="PQ135" s="92">
        <v>0</v>
      </c>
      <c r="PR135" s="92">
        <v>0</v>
      </c>
      <c r="PS135" s="92">
        <v>0</v>
      </c>
      <c r="PT135" s="92">
        <v>0</v>
      </c>
      <c r="PU135" s="92">
        <v>0</v>
      </c>
      <c r="PV135" s="92">
        <v>0</v>
      </c>
      <c r="PW135" s="92">
        <v>1248.3684499999999</v>
      </c>
      <c r="PX135" s="92">
        <v>30.824772200000002</v>
      </c>
      <c r="PY135" s="92">
        <v>12.9334709</v>
      </c>
      <c r="PZ135" s="92">
        <v>420.98447599999997</v>
      </c>
      <c r="QA135" s="92">
        <v>51.302767699999997</v>
      </c>
      <c r="QB135" s="92">
        <v>12412.8158</v>
      </c>
      <c r="QC135" s="92">
        <v>0</v>
      </c>
      <c r="QD135" s="92">
        <v>2611.0303600000002</v>
      </c>
      <c r="QE135" s="92">
        <v>4087.3084199999998</v>
      </c>
      <c r="QF135" s="92">
        <v>518.19918800000005</v>
      </c>
      <c r="QG135" s="92">
        <v>57.577687599999997</v>
      </c>
      <c r="QH135" s="92">
        <v>0</v>
      </c>
      <c r="QI135" s="92">
        <v>107.263217</v>
      </c>
      <c r="QJ135" s="92">
        <v>0</v>
      </c>
      <c r="QK135" s="92">
        <v>465.89329500000002</v>
      </c>
      <c r="QL135" s="92">
        <v>0</v>
      </c>
      <c r="QM135" s="92">
        <v>0</v>
      </c>
      <c r="QN135" s="92">
        <v>0</v>
      </c>
      <c r="QO135" s="92">
        <v>0</v>
      </c>
      <c r="QP135" s="92">
        <v>0</v>
      </c>
      <c r="QQ135" s="92">
        <v>0</v>
      </c>
      <c r="QR135" s="92">
        <v>0</v>
      </c>
      <c r="QS135" s="92">
        <v>0</v>
      </c>
      <c r="QT135" s="92">
        <v>0</v>
      </c>
      <c r="QU135" s="92">
        <v>0</v>
      </c>
      <c r="QV135" s="92">
        <v>0</v>
      </c>
      <c r="QW135" s="92">
        <v>0</v>
      </c>
      <c r="QX135" s="92">
        <v>0</v>
      </c>
      <c r="QY135" s="92">
        <v>0</v>
      </c>
      <c r="QZ135" s="92">
        <v>0</v>
      </c>
      <c r="RA135" s="92">
        <v>0</v>
      </c>
      <c r="RB135" s="92">
        <v>0</v>
      </c>
      <c r="RC135" s="92">
        <v>0</v>
      </c>
      <c r="RD135" s="92">
        <v>0</v>
      </c>
      <c r="RE135" s="92">
        <v>0</v>
      </c>
      <c r="RF135" s="92">
        <v>0</v>
      </c>
      <c r="RG135" s="92">
        <v>0</v>
      </c>
      <c r="RH135" s="92">
        <v>0</v>
      </c>
      <c r="RI135" s="92">
        <v>0</v>
      </c>
      <c r="RJ135" s="92">
        <v>0</v>
      </c>
      <c r="RK135" s="92">
        <v>0</v>
      </c>
      <c r="RL135" s="92">
        <v>0</v>
      </c>
      <c r="RM135" s="92">
        <v>0</v>
      </c>
      <c r="RN135" s="92">
        <v>0</v>
      </c>
      <c r="RO135" s="92">
        <v>0</v>
      </c>
      <c r="RP135" s="92">
        <v>0</v>
      </c>
      <c r="RQ135" s="92">
        <v>0</v>
      </c>
      <c r="RR135" s="92">
        <v>0</v>
      </c>
      <c r="RS135" s="92">
        <v>0</v>
      </c>
      <c r="RT135" s="92">
        <v>0</v>
      </c>
      <c r="RU135" s="92">
        <v>0</v>
      </c>
      <c r="RV135" s="92">
        <v>0</v>
      </c>
      <c r="RW135" s="92">
        <v>0</v>
      </c>
      <c r="RX135" s="92">
        <v>0</v>
      </c>
      <c r="RY135" s="92">
        <v>0</v>
      </c>
      <c r="RZ135" s="92">
        <v>0</v>
      </c>
      <c r="SA135" s="92">
        <v>0</v>
      </c>
      <c r="SB135" s="92">
        <v>0</v>
      </c>
      <c r="SC135" s="92">
        <v>0</v>
      </c>
      <c r="SD135" s="92">
        <v>0</v>
      </c>
      <c r="SE135" s="92">
        <v>0</v>
      </c>
      <c r="SF135" s="92">
        <v>0</v>
      </c>
      <c r="SG135" s="92">
        <v>5.6680893900000001E-2</v>
      </c>
      <c r="SH135" s="92">
        <v>1.39956728E-3</v>
      </c>
      <c r="SI135" s="92">
        <v>5.8723102800000001E-4</v>
      </c>
      <c r="SJ135" s="92">
        <v>1.9114369900000001E-2</v>
      </c>
      <c r="SK135" s="92">
        <v>2.3293497400000002E-3</v>
      </c>
      <c r="SL135" s="92">
        <v>0.56359121400000001</v>
      </c>
      <c r="SM135" s="92">
        <v>0</v>
      </c>
      <c r="SN135" s="92">
        <v>0.118551165</v>
      </c>
      <c r="SO135" s="92">
        <v>0.18558006199999999</v>
      </c>
      <c r="SP135" s="92">
        <v>2.3528304600000001E-2</v>
      </c>
      <c r="SQ135" s="92">
        <v>2.6142560699999999E-3</v>
      </c>
      <c r="SR135" s="92">
        <v>0</v>
      </c>
      <c r="SS135" s="92">
        <v>4.87017675E-3</v>
      </c>
      <c r="ST135" s="92">
        <v>0</v>
      </c>
      <c r="SU135" s="92">
        <v>2.1153409000000001E-2</v>
      </c>
      <c r="SV135" s="92">
        <v>0</v>
      </c>
      <c r="SW135" s="92">
        <v>0</v>
      </c>
      <c r="SX135" s="92">
        <v>0</v>
      </c>
      <c r="SY135" s="92">
        <v>311.91533700000002</v>
      </c>
      <c r="SZ135" s="92">
        <v>22024.501899999999</v>
      </c>
      <c r="TA135" s="92">
        <v>265.96981299999999</v>
      </c>
      <c r="TB135" s="92">
        <v>30.8253333</v>
      </c>
      <c r="TC135" s="92">
        <v>1</v>
      </c>
      <c r="TD135" s="92">
        <v>0</v>
      </c>
      <c r="TE135" s="92">
        <v>0</v>
      </c>
      <c r="TF135" s="92">
        <v>1</v>
      </c>
      <c r="TG135" s="92">
        <v>-81669.265599999999</v>
      </c>
      <c r="TH135" s="92">
        <v>-1156.6162400000001</v>
      </c>
      <c r="TI135" s="92">
        <v>-25.473896499999999</v>
      </c>
      <c r="TJ135" s="92">
        <v>-104.983942</v>
      </c>
      <c r="TK135" s="92">
        <v>-1.4868032900000001</v>
      </c>
      <c r="TL135" s="92">
        <v>1.9545785600000001E-2</v>
      </c>
      <c r="TM135" s="92">
        <v>1.38013794</v>
      </c>
      <c r="TN135" s="92">
        <v>70.610512700000001</v>
      </c>
      <c r="TO135" s="92">
        <v>0</v>
      </c>
      <c r="TP135" s="92">
        <v>0.41715476699999998</v>
      </c>
      <c r="TQ135" s="92">
        <v>-330252127.708</v>
      </c>
      <c r="TR135" s="92">
        <v>9.0969275555555604E-2</v>
      </c>
      <c r="TS135" s="92">
        <v>0</v>
      </c>
      <c r="TT135" s="92">
        <v>0</v>
      </c>
      <c r="TU135" s="92">
        <v>0</v>
      </c>
      <c r="TV135" s="92">
        <v>0</v>
      </c>
      <c r="TW135" s="92">
        <v>0</v>
      </c>
      <c r="TX135" s="92">
        <v>0</v>
      </c>
      <c r="TY135" s="92">
        <v>0</v>
      </c>
      <c r="TZ135" s="92">
        <v>0</v>
      </c>
      <c r="UA135" s="92">
        <v>0</v>
      </c>
      <c r="UB135" s="92">
        <v>0</v>
      </c>
      <c r="UC135" s="92">
        <v>0</v>
      </c>
      <c r="UD135" s="92">
        <v>0</v>
      </c>
      <c r="UE135" s="92">
        <v>0</v>
      </c>
      <c r="UF135" s="92">
        <v>0</v>
      </c>
      <c r="UG135" s="92">
        <v>0</v>
      </c>
      <c r="UH135" s="92">
        <v>0</v>
      </c>
      <c r="UI135" s="92">
        <v>0</v>
      </c>
      <c r="UJ135" s="92">
        <v>0</v>
      </c>
      <c r="UK135" s="92">
        <v>0</v>
      </c>
      <c r="UL135" s="92">
        <v>0</v>
      </c>
      <c r="UM135" s="92">
        <v>0</v>
      </c>
      <c r="UN135" s="92">
        <v>0</v>
      </c>
      <c r="UO135" s="92">
        <v>0</v>
      </c>
      <c r="UP135" s="92">
        <v>0</v>
      </c>
      <c r="UQ135" s="92">
        <v>0</v>
      </c>
      <c r="UR135" s="92">
        <v>0</v>
      </c>
      <c r="US135" s="92">
        <v>0</v>
      </c>
      <c r="UT135" s="92">
        <v>0</v>
      </c>
      <c r="UU135" s="92">
        <v>0</v>
      </c>
      <c r="UV135" s="92">
        <v>0</v>
      </c>
      <c r="UW135" s="92">
        <v>0</v>
      </c>
      <c r="UX135" s="92">
        <v>0</v>
      </c>
      <c r="UY135" s="92">
        <v>0</v>
      </c>
      <c r="UZ135" s="92">
        <v>0</v>
      </c>
      <c r="VA135" s="92">
        <v>0</v>
      </c>
      <c r="VB135" s="92">
        <v>0</v>
      </c>
      <c r="VC135" s="92">
        <v>0</v>
      </c>
      <c r="VD135" s="92">
        <v>0</v>
      </c>
      <c r="VE135" s="92">
        <v>0</v>
      </c>
      <c r="VF135" s="92">
        <v>0</v>
      </c>
      <c r="VG135" s="92">
        <v>0</v>
      </c>
      <c r="VH135" s="92">
        <v>0</v>
      </c>
      <c r="VI135" s="92">
        <v>0</v>
      </c>
      <c r="VJ135" s="92">
        <v>0</v>
      </c>
      <c r="VK135" s="92">
        <v>0</v>
      </c>
      <c r="VL135" s="92">
        <v>0</v>
      </c>
      <c r="VM135" s="92">
        <v>0</v>
      </c>
      <c r="VN135" s="92">
        <v>0</v>
      </c>
      <c r="VO135" s="92">
        <v>0</v>
      </c>
      <c r="VP135" s="92">
        <v>0</v>
      </c>
      <c r="VQ135" s="92">
        <v>0</v>
      </c>
      <c r="VR135" s="92">
        <v>0</v>
      </c>
      <c r="VS135" s="92">
        <v>0</v>
      </c>
      <c r="VT135" s="92">
        <v>0</v>
      </c>
      <c r="VU135" s="92">
        <v>0</v>
      </c>
      <c r="VV135" s="92">
        <v>0</v>
      </c>
      <c r="VW135" s="92">
        <v>0</v>
      </c>
      <c r="VX135" s="92">
        <v>0</v>
      </c>
      <c r="VY135" s="92">
        <v>0</v>
      </c>
      <c r="VZ135" s="92">
        <v>0</v>
      </c>
      <c r="WA135" s="92">
        <v>0</v>
      </c>
      <c r="WB135" s="92">
        <v>0</v>
      </c>
      <c r="WC135" s="92">
        <v>0.243518383333334</v>
      </c>
    </row>
    <row r="136" spans="2:601" ht="13.5" customHeight="1">
      <c r="B136" s="851" t="s">
        <v>2823</v>
      </c>
      <c r="C136" s="92">
        <v>0</v>
      </c>
      <c r="D136" s="92">
        <v>56321.887799999997</v>
      </c>
      <c r="E136" s="92">
        <v>-194.89777900000001</v>
      </c>
      <c r="F136" s="92">
        <v>2652.4467199999999</v>
      </c>
      <c r="G136" s="92">
        <v>1.62004948E-2</v>
      </c>
      <c r="H136" s="92">
        <v>21.5053494</v>
      </c>
      <c r="I136" s="92">
        <v>0.85446653100000003</v>
      </c>
      <c r="J136" s="92">
        <v>0.35851742599999997</v>
      </c>
      <c r="K136" s="92">
        <v>14.3218476</v>
      </c>
      <c r="L136" s="92">
        <v>1.74531477</v>
      </c>
      <c r="M136" s="92">
        <v>0.12622449199999999</v>
      </c>
      <c r="N136" s="92">
        <v>0</v>
      </c>
      <c r="O136" s="92">
        <v>0.91201309600000002</v>
      </c>
      <c r="P136" s="92">
        <v>2.3015933499999999E-2</v>
      </c>
      <c r="Q136" s="92">
        <v>9.6570350399999994E-3</v>
      </c>
      <c r="R136" s="92">
        <v>0.38577370999999999</v>
      </c>
      <c r="S136" s="92">
        <v>4.7011850000000001E-2</v>
      </c>
      <c r="T136" s="92">
        <v>8.8432947500000001</v>
      </c>
      <c r="U136" s="92">
        <v>0.56311771700000002</v>
      </c>
      <c r="V136" s="92">
        <v>0.38211548699999998</v>
      </c>
      <c r="W136" s="92">
        <v>0.45302095799999997</v>
      </c>
      <c r="X136" s="92">
        <v>0</v>
      </c>
      <c r="Y136" s="92">
        <v>6.0476053699999997E-2</v>
      </c>
      <c r="Z136" s="92">
        <v>5.4251139599999999E-8</v>
      </c>
      <c r="AA136" s="92">
        <v>4.2819490699999999E-6</v>
      </c>
      <c r="AB136" s="92">
        <v>2.2420926499999999E-6</v>
      </c>
      <c r="AC136" s="92">
        <v>1.54220491E-3</v>
      </c>
      <c r="AD136" s="92">
        <v>0</v>
      </c>
      <c r="AE136" s="92">
        <v>0</v>
      </c>
      <c r="AF136" s="92">
        <v>0</v>
      </c>
      <c r="AG136" s="92">
        <v>0</v>
      </c>
      <c r="AH136" s="92">
        <v>0</v>
      </c>
      <c r="AI136" s="92">
        <v>0</v>
      </c>
      <c r="AJ136" s="92">
        <v>0</v>
      </c>
      <c r="AK136" s="92">
        <v>0</v>
      </c>
      <c r="AL136" s="92">
        <v>0</v>
      </c>
      <c r="AM136" s="92">
        <v>0</v>
      </c>
      <c r="AN136" s="92">
        <v>6.1712028899999997E-3</v>
      </c>
      <c r="AO136" s="92">
        <v>3.2143188899999998E-4</v>
      </c>
      <c r="AP136" s="92">
        <v>8.1389651600000004E-4</v>
      </c>
      <c r="AQ136" s="92">
        <v>0</v>
      </c>
      <c r="AR136" s="92">
        <v>0</v>
      </c>
      <c r="AS136" s="92">
        <v>0</v>
      </c>
      <c r="AT136" s="92">
        <v>2.5299226999999998E-3</v>
      </c>
      <c r="AU136" s="92">
        <v>0</v>
      </c>
      <c r="AV136" s="92">
        <v>0</v>
      </c>
      <c r="AW136" s="92">
        <v>0</v>
      </c>
      <c r="AX136" s="92">
        <v>0</v>
      </c>
      <c r="AY136" s="92">
        <v>0</v>
      </c>
      <c r="AZ136" s="92">
        <v>0</v>
      </c>
      <c r="BA136" s="92">
        <v>0</v>
      </c>
      <c r="BB136" s="92">
        <v>0</v>
      </c>
      <c r="BC136" s="92">
        <v>0</v>
      </c>
      <c r="BD136" s="92">
        <v>0</v>
      </c>
      <c r="BE136" s="92">
        <v>0</v>
      </c>
      <c r="BF136" s="92">
        <v>0</v>
      </c>
      <c r="BG136" s="92">
        <v>0</v>
      </c>
      <c r="BH136" s="92">
        <v>0</v>
      </c>
      <c r="BI136" s="92">
        <v>0</v>
      </c>
      <c r="BJ136" s="92">
        <v>0</v>
      </c>
      <c r="BK136" s="92">
        <v>0</v>
      </c>
      <c r="BL136" s="92">
        <v>0</v>
      </c>
      <c r="BM136" s="92">
        <v>0</v>
      </c>
      <c r="BN136" s="92">
        <v>0</v>
      </c>
      <c r="BO136" s="92">
        <v>0</v>
      </c>
      <c r="BP136" s="92">
        <v>0.98127355699999996</v>
      </c>
      <c r="BQ136" s="92">
        <v>5.9933785200000001E-6</v>
      </c>
      <c r="BR136" s="92">
        <v>7.9559112800000002E-3</v>
      </c>
      <c r="BS136" s="92">
        <v>3.1611018100000002E-4</v>
      </c>
      <c r="BT136" s="92">
        <v>1.3263364300000001E-4</v>
      </c>
      <c r="BU136" s="92">
        <v>5.2983723600000003E-3</v>
      </c>
      <c r="BV136" s="92">
        <v>6.4567978800000002E-4</v>
      </c>
      <c r="BW136" s="92">
        <v>4.6696793500000002E-5</v>
      </c>
      <c r="BX136" s="92">
        <v>0</v>
      </c>
      <c r="BY136" s="92">
        <v>3.3739955200000002E-4</v>
      </c>
      <c r="BZ136" s="92">
        <v>8.5147523699999992E-6</v>
      </c>
      <c r="CA136" s="92">
        <v>3.5726233700000002E-6</v>
      </c>
      <c r="CB136" s="92">
        <v>1.42717114E-4</v>
      </c>
      <c r="CC136" s="92">
        <v>1.7392049700000001E-5</v>
      </c>
      <c r="CD136" s="92">
        <v>3.2715798700000001E-3</v>
      </c>
      <c r="CE136" s="92">
        <v>2.0832558900000001E-4</v>
      </c>
      <c r="CF136" s="92">
        <v>1.4136375300000001E-4</v>
      </c>
      <c r="CG136" s="92">
        <v>1.6759525599999999E-4</v>
      </c>
      <c r="CH136" s="92">
        <v>0</v>
      </c>
      <c r="CI136" s="92">
        <v>2.2373136500000001E-5</v>
      </c>
      <c r="CJ136" s="92">
        <v>2.00702274E-11</v>
      </c>
      <c r="CK136" s="92">
        <v>1.5841085E-9</v>
      </c>
      <c r="CL136" s="92">
        <v>8.2946293400000005E-10</v>
      </c>
      <c r="CM136" s="92">
        <v>5.7053922699999997E-7</v>
      </c>
      <c r="CN136" s="92">
        <v>0</v>
      </c>
      <c r="CO136" s="92">
        <v>0</v>
      </c>
      <c r="CP136" s="92">
        <v>0</v>
      </c>
      <c r="CQ136" s="92">
        <v>0</v>
      </c>
      <c r="CR136" s="92">
        <v>0</v>
      </c>
      <c r="CS136" s="92">
        <v>0</v>
      </c>
      <c r="CT136" s="92">
        <v>0</v>
      </c>
      <c r="CU136" s="92">
        <v>0</v>
      </c>
      <c r="CV136" s="92">
        <v>0</v>
      </c>
      <c r="CW136" s="92">
        <v>0</v>
      </c>
      <c r="CX136" s="92">
        <v>2.28303859E-6</v>
      </c>
      <c r="CY136" s="92">
        <v>1.18913836E-7</v>
      </c>
      <c r="CZ136" s="92">
        <v>3.0110129099999999E-7</v>
      </c>
      <c r="DA136" s="92">
        <v>0</v>
      </c>
      <c r="DB136" s="92">
        <v>0</v>
      </c>
      <c r="DC136" s="92">
        <v>0</v>
      </c>
      <c r="DD136" s="92">
        <v>9.3594575599999997E-7</v>
      </c>
      <c r="DE136" s="92">
        <v>0</v>
      </c>
      <c r="DF136" s="92">
        <v>0</v>
      </c>
      <c r="DG136" s="92">
        <v>0</v>
      </c>
      <c r="DH136" s="92">
        <v>0</v>
      </c>
      <c r="DI136" s="92">
        <v>0</v>
      </c>
      <c r="DJ136" s="92">
        <v>0</v>
      </c>
      <c r="DK136" s="92">
        <v>0</v>
      </c>
      <c r="DL136" s="92">
        <v>0</v>
      </c>
      <c r="DM136" s="92">
        <v>0</v>
      </c>
      <c r="DN136" s="92">
        <v>0</v>
      </c>
      <c r="DO136" s="92">
        <v>0</v>
      </c>
      <c r="DP136" s="92">
        <v>0</v>
      </c>
      <c r="DQ136" s="92">
        <v>0</v>
      </c>
      <c r="DR136" s="92">
        <v>0</v>
      </c>
      <c r="DS136" s="92">
        <v>0</v>
      </c>
      <c r="DT136" s="92">
        <v>0</v>
      </c>
      <c r="DU136" s="92">
        <v>0</v>
      </c>
      <c r="DV136" s="92">
        <v>0</v>
      </c>
      <c r="DW136" s="92">
        <v>0</v>
      </c>
      <c r="DX136" s="92">
        <v>0</v>
      </c>
      <c r="DY136" s="92">
        <v>0</v>
      </c>
      <c r="DZ136" s="92">
        <v>47784.570299999999</v>
      </c>
      <c r="EA136" s="92">
        <v>0.74634124300000004</v>
      </c>
      <c r="EB136" s="92">
        <v>3874.3538600000002</v>
      </c>
      <c r="EC136" s="92">
        <v>153.93870799999999</v>
      </c>
      <c r="ED136" s="92">
        <v>64.589667599999999</v>
      </c>
      <c r="EE136" s="92">
        <v>2150.1590299999998</v>
      </c>
      <c r="EF136" s="92">
        <v>262.02654999999999</v>
      </c>
      <c r="EG136" s="92">
        <v>43.206653799999998</v>
      </c>
      <c r="EH136" s="92">
        <v>0</v>
      </c>
      <c r="EI136" s="92">
        <v>147.875992</v>
      </c>
      <c r="EJ136" s="92">
        <v>3.7318587000000001</v>
      </c>
      <c r="EK136" s="92">
        <v>1.56581484</v>
      </c>
      <c r="EL136" s="92">
        <v>50.966925799999999</v>
      </c>
      <c r="EM136" s="92">
        <v>6.2110232099999996</v>
      </c>
      <c r="EN136" s="92">
        <v>1593.1874700000001</v>
      </c>
      <c r="EO136" s="92">
        <v>85.678202999999996</v>
      </c>
      <c r="EP136" s="92">
        <v>48.188583999999999</v>
      </c>
      <c r="EQ136" s="92">
        <v>43.528772400000001</v>
      </c>
      <c r="ER136" s="92">
        <v>0</v>
      </c>
      <c r="ES136" s="92">
        <v>5.4476127700000001</v>
      </c>
      <c r="ET136" s="92">
        <v>8.2541633299999994E-6</v>
      </c>
      <c r="EU136" s="92">
        <v>3.9434490000000001E-4</v>
      </c>
      <c r="EV136" s="92">
        <v>2.6476701799999999E-4</v>
      </c>
      <c r="EW136" s="92">
        <v>2.62646133E-2</v>
      </c>
      <c r="EX136" s="92">
        <v>0</v>
      </c>
      <c r="EY136" s="92">
        <v>0</v>
      </c>
      <c r="EZ136" s="92">
        <v>0</v>
      </c>
      <c r="FA136" s="92">
        <v>0</v>
      </c>
      <c r="FB136" s="92">
        <v>0</v>
      </c>
      <c r="FC136" s="92">
        <v>0</v>
      </c>
      <c r="FD136" s="92">
        <v>0</v>
      </c>
      <c r="FE136" s="92">
        <v>0</v>
      </c>
      <c r="FF136" s="92">
        <v>0</v>
      </c>
      <c r="FG136" s="92">
        <v>0</v>
      </c>
      <c r="FH136" s="92">
        <v>1.74315968</v>
      </c>
      <c r="FI136" s="92">
        <v>1.02854347E-2</v>
      </c>
      <c r="FJ136" s="92">
        <v>2.2800073800000001E-2</v>
      </c>
      <c r="FK136" s="92">
        <v>0</v>
      </c>
      <c r="FL136" s="92">
        <v>0</v>
      </c>
      <c r="FM136" s="92">
        <v>0</v>
      </c>
      <c r="FN136" s="92">
        <v>0.111341392</v>
      </c>
      <c r="FO136" s="92">
        <v>0</v>
      </c>
      <c r="FP136" s="92">
        <v>0</v>
      </c>
      <c r="FQ136" s="92">
        <v>0</v>
      </c>
      <c r="FR136" s="92">
        <v>0</v>
      </c>
      <c r="FS136" s="92">
        <v>0</v>
      </c>
      <c r="FT136" s="92">
        <v>0</v>
      </c>
      <c r="FU136" s="92">
        <v>0</v>
      </c>
      <c r="FV136" s="92">
        <v>0</v>
      </c>
      <c r="FW136" s="92">
        <v>0</v>
      </c>
      <c r="FX136" s="92">
        <v>0</v>
      </c>
      <c r="FY136" s="92">
        <v>0</v>
      </c>
      <c r="FZ136" s="92">
        <v>0</v>
      </c>
      <c r="GA136" s="92">
        <v>0</v>
      </c>
      <c r="GB136" s="92">
        <v>0</v>
      </c>
      <c r="GC136" s="92">
        <v>0</v>
      </c>
      <c r="GD136" s="92">
        <v>0</v>
      </c>
      <c r="GE136" s="92">
        <v>0</v>
      </c>
      <c r="GF136" s="92">
        <v>0</v>
      </c>
      <c r="GG136" s="92">
        <v>0</v>
      </c>
      <c r="GH136" s="92">
        <v>0</v>
      </c>
      <c r="GI136" s="92">
        <v>0</v>
      </c>
      <c r="GJ136" s="92">
        <v>0.84841918599999999</v>
      </c>
      <c r="GK136" s="92">
        <v>1.3251353499999999E-5</v>
      </c>
      <c r="GL136" s="92">
        <v>6.8789488600000004E-2</v>
      </c>
      <c r="GM136" s="92">
        <v>2.7331950999999999E-3</v>
      </c>
      <c r="GN136" s="92">
        <v>1.14679515E-3</v>
      </c>
      <c r="GO136" s="92">
        <v>3.8176259999999997E-2</v>
      </c>
      <c r="GP136" s="92">
        <v>4.6523041099999999E-3</v>
      </c>
      <c r="GQ136" s="92">
        <v>7.6713788300000003E-4</v>
      </c>
      <c r="GR136" s="92">
        <v>0</v>
      </c>
      <c r="GS136" s="92">
        <v>2.62555106E-3</v>
      </c>
      <c r="GT136" s="92">
        <v>6.6259474599999997E-5</v>
      </c>
      <c r="GU136" s="92">
        <v>2.78011782E-5</v>
      </c>
      <c r="GV136" s="92">
        <v>9.0492218399999998E-4</v>
      </c>
      <c r="GW136" s="92">
        <v>1.10277255E-4</v>
      </c>
      <c r="GX136" s="92">
        <v>2.8287181500000001E-2</v>
      </c>
      <c r="GY136" s="92">
        <v>1.5212239199999999E-3</v>
      </c>
      <c r="GZ136" s="92">
        <v>8.5559248599999997E-4</v>
      </c>
      <c r="HA136" s="92">
        <v>7.7285712699999998E-4</v>
      </c>
      <c r="HB136" s="92">
        <v>0</v>
      </c>
      <c r="HC136" s="92">
        <v>9.6722836899999998E-5</v>
      </c>
      <c r="HD136" s="92">
        <v>1.4655338500000001E-10</v>
      </c>
      <c r="HE136" s="92">
        <v>7.0016278799999996E-9</v>
      </c>
      <c r="HF136" s="92">
        <v>4.7009613399999996E-9</v>
      </c>
      <c r="HG136" s="92">
        <v>4.6633048499999998E-7</v>
      </c>
      <c r="HH136" s="92">
        <v>0</v>
      </c>
      <c r="HI136" s="92">
        <v>0</v>
      </c>
      <c r="HJ136" s="92">
        <v>0</v>
      </c>
      <c r="HK136" s="92">
        <v>0</v>
      </c>
      <c r="HL136" s="92">
        <v>0</v>
      </c>
      <c r="HM136" s="92">
        <v>0</v>
      </c>
      <c r="HN136" s="92">
        <v>0</v>
      </c>
      <c r="HO136" s="92">
        <v>0</v>
      </c>
      <c r="HP136" s="92">
        <v>0</v>
      </c>
      <c r="HQ136" s="92">
        <v>0</v>
      </c>
      <c r="HR136" s="92">
        <v>3.0949951300000001E-5</v>
      </c>
      <c r="HS136" s="92">
        <v>1.8261878499999999E-7</v>
      </c>
      <c r="HT136" s="92">
        <v>4.04817286E-7</v>
      </c>
      <c r="HU136" s="92">
        <v>0</v>
      </c>
      <c r="HV136" s="92">
        <v>0</v>
      </c>
      <c r="HW136" s="92">
        <v>0</v>
      </c>
      <c r="HX136" s="92">
        <v>1.9768760699999999E-6</v>
      </c>
      <c r="HY136" s="92">
        <v>0</v>
      </c>
      <c r="HZ136" s="92">
        <v>0</v>
      </c>
      <c r="IA136" s="92">
        <v>0</v>
      </c>
      <c r="IB136" s="92">
        <v>0</v>
      </c>
      <c r="IC136" s="92">
        <v>0</v>
      </c>
      <c r="ID136" s="92">
        <v>0</v>
      </c>
      <c r="IE136" s="92">
        <v>0</v>
      </c>
      <c r="IF136" s="92">
        <v>0</v>
      </c>
      <c r="IG136" s="92">
        <v>0</v>
      </c>
      <c r="IH136" s="92">
        <v>0</v>
      </c>
      <c r="II136" s="92">
        <v>0</v>
      </c>
      <c r="IJ136" s="92">
        <v>0</v>
      </c>
      <c r="IK136" s="92">
        <v>0</v>
      </c>
      <c r="IL136" s="92">
        <v>0</v>
      </c>
      <c r="IM136" s="92">
        <v>0</v>
      </c>
      <c r="IN136" s="92">
        <v>0</v>
      </c>
      <c r="IO136" s="92">
        <v>0</v>
      </c>
      <c r="IP136" s="92">
        <v>0</v>
      </c>
      <c r="IQ136" s="92">
        <v>0</v>
      </c>
      <c r="IR136" s="92">
        <v>0</v>
      </c>
      <c r="IS136" s="92">
        <v>0</v>
      </c>
      <c r="IT136" s="92">
        <v>2703.0655200000001</v>
      </c>
      <c r="IU136" s="92">
        <v>56321.887799999997</v>
      </c>
      <c r="IV136" s="92">
        <v>877.35706100000004</v>
      </c>
      <c r="IW136" s="92">
        <v>30.8253333</v>
      </c>
      <c r="IX136" s="92">
        <v>1</v>
      </c>
      <c r="IY136" s="92">
        <v>0</v>
      </c>
      <c r="IZ136" s="92">
        <v>1</v>
      </c>
      <c r="JA136" s="92">
        <v>0</v>
      </c>
      <c r="JB136" s="92">
        <v>-72102.498999999996</v>
      </c>
      <c r="JC136" s="92">
        <v>-3460.42695</v>
      </c>
      <c r="JD136" s="92">
        <v>-194.89777900000001</v>
      </c>
      <c r="JE136" s="92">
        <v>-42.754445199999999</v>
      </c>
      <c r="JF136" s="92">
        <v>-2.0519210399999999</v>
      </c>
      <c r="JG136" s="92">
        <v>5.1348640100000002E-2</v>
      </c>
      <c r="JH136" s="92">
        <v>1.0699157399999999</v>
      </c>
      <c r="JI136" s="92">
        <v>20.8363014</v>
      </c>
      <c r="JJ136" s="92">
        <v>909.33316500000001</v>
      </c>
      <c r="JK136" s="92">
        <v>0</v>
      </c>
      <c r="JL136" s="92">
        <v>0</v>
      </c>
      <c r="JM136" s="92">
        <v>0</v>
      </c>
      <c r="JN136" s="92">
        <v>0</v>
      </c>
      <c r="JO136" s="92">
        <v>0</v>
      </c>
      <c r="JP136" s="92">
        <v>0</v>
      </c>
      <c r="JQ136" s="92">
        <v>0</v>
      </c>
      <c r="JR136" s="92">
        <v>0</v>
      </c>
      <c r="JS136" s="92">
        <v>0</v>
      </c>
      <c r="JT136" s="92">
        <v>0</v>
      </c>
      <c r="JU136" s="92">
        <v>0</v>
      </c>
      <c r="JV136" s="92">
        <v>0</v>
      </c>
      <c r="JW136" s="92">
        <v>0</v>
      </c>
      <c r="JX136" s="92">
        <v>0</v>
      </c>
      <c r="JY136" s="92">
        <v>0</v>
      </c>
      <c r="JZ136" s="92">
        <v>0</v>
      </c>
      <c r="KA136" s="92">
        <v>0</v>
      </c>
      <c r="KB136" s="92">
        <v>0</v>
      </c>
      <c r="KC136" s="92">
        <v>0</v>
      </c>
      <c r="KD136" s="92">
        <v>0</v>
      </c>
      <c r="KE136" s="92">
        <v>0</v>
      </c>
      <c r="KF136" s="92">
        <v>0</v>
      </c>
      <c r="KG136" s="92">
        <v>0</v>
      </c>
      <c r="KH136" s="92">
        <v>0</v>
      </c>
      <c r="KI136" s="92">
        <v>0</v>
      </c>
      <c r="KJ136" s="92">
        <v>0</v>
      </c>
      <c r="KK136" s="92">
        <v>0</v>
      </c>
      <c r="KL136" s="92">
        <v>0</v>
      </c>
      <c r="KM136" s="92">
        <v>0</v>
      </c>
      <c r="KN136" s="92">
        <v>0</v>
      </c>
      <c r="KO136" s="92">
        <v>0</v>
      </c>
      <c r="KP136" s="92">
        <v>0</v>
      </c>
      <c r="KQ136" s="92">
        <v>0</v>
      </c>
      <c r="KR136" s="92">
        <v>0</v>
      </c>
      <c r="KS136" s="92">
        <v>0</v>
      </c>
      <c r="KT136" s="92">
        <v>0</v>
      </c>
      <c r="KU136" s="92">
        <v>0</v>
      </c>
      <c r="KV136" s="92">
        <v>0</v>
      </c>
      <c r="KW136" s="92">
        <v>0</v>
      </c>
      <c r="KX136" s="92">
        <v>0</v>
      </c>
      <c r="KY136" s="92">
        <v>0</v>
      </c>
      <c r="KZ136" s="92">
        <v>0</v>
      </c>
      <c r="LA136" s="92">
        <v>0</v>
      </c>
      <c r="LB136" s="92">
        <v>0</v>
      </c>
      <c r="LC136" s="92">
        <v>0</v>
      </c>
      <c r="LD136" s="92">
        <v>0</v>
      </c>
      <c r="LE136" s="92">
        <v>0</v>
      </c>
      <c r="LF136" s="92">
        <v>0</v>
      </c>
      <c r="LG136" s="92">
        <v>0</v>
      </c>
      <c r="LH136" s="92">
        <v>0</v>
      </c>
      <c r="LI136" s="92">
        <v>0</v>
      </c>
      <c r="LJ136" s="92">
        <v>0</v>
      </c>
      <c r="LK136" s="92">
        <v>0</v>
      </c>
      <c r="LL136" s="92">
        <v>0</v>
      </c>
      <c r="LM136" s="92">
        <v>0</v>
      </c>
      <c r="LN136" s="92">
        <v>0</v>
      </c>
      <c r="LO136" s="92">
        <v>0</v>
      </c>
      <c r="LP136" s="92">
        <v>0</v>
      </c>
      <c r="LQ136" s="92">
        <v>0</v>
      </c>
      <c r="LR136" s="92">
        <v>0</v>
      </c>
      <c r="LS136" s="92">
        <v>0</v>
      </c>
      <c r="LT136" s="92">
        <v>0</v>
      </c>
      <c r="LU136" s="92">
        <v>0</v>
      </c>
      <c r="LV136" s="92">
        <v>0</v>
      </c>
      <c r="LW136" s="92">
        <v>0</v>
      </c>
      <c r="LX136" s="92">
        <v>0</v>
      </c>
      <c r="LY136" s="92">
        <v>0</v>
      </c>
      <c r="LZ136" s="92">
        <v>0</v>
      </c>
      <c r="MA136" s="92">
        <v>0</v>
      </c>
      <c r="MB136" s="92">
        <v>0</v>
      </c>
      <c r="MC136" s="92">
        <v>0</v>
      </c>
      <c r="MD136" s="92">
        <v>0</v>
      </c>
      <c r="ME136" s="92">
        <v>0</v>
      </c>
      <c r="MF136" s="92">
        <v>0</v>
      </c>
      <c r="MG136" s="92">
        <v>0</v>
      </c>
      <c r="MH136" s="92">
        <v>0</v>
      </c>
      <c r="MI136" s="92">
        <v>0</v>
      </c>
      <c r="MJ136" s="92">
        <v>0</v>
      </c>
      <c r="MK136" s="92">
        <v>0</v>
      </c>
      <c r="ML136" s="92">
        <v>0</v>
      </c>
      <c r="MM136" s="92">
        <v>0</v>
      </c>
      <c r="MN136" s="92">
        <v>0</v>
      </c>
      <c r="MO136" s="92">
        <v>0</v>
      </c>
      <c r="MP136" s="92">
        <v>0</v>
      </c>
      <c r="MQ136" s="92">
        <v>0</v>
      </c>
      <c r="MR136" s="92">
        <v>0</v>
      </c>
      <c r="MS136" s="92">
        <v>0</v>
      </c>
      <c r="MT136" s="92">
        <v>0</v>
      </c>
      <c r="MU136" s="92">
        <v>0</v>
      </c>
      <c r="MV136" s="92">
        <v>0</v>
      </c>
      <c r="MW136" s="92">
        <v>0</v>
      </c>
      <c r="MX136" s="92">
        <v>0</v>
      </c>
      <c r="MY136" s="92">
        <v>0</v>
      </c>
      <c r="MZ136" s="92">
        <v>0</v>
      </c>
      <c r="NA136" s="92">
        <v>0</v>
      </c>
      <c r="NB136" s="92">
        <v>0</v>
      </c>
      <c r="NC136" s="92">
        <v>0</v>
      </c>
      <c r="ND136" s="92">
        <v>0</v>
      </c>
      <c r="NE136" s="92">
        <v>0</v>
      </c>
      <c r="NF136" s="92">
        <v>0</v>
      </c>
      <c r="NG136" s="92">
        <v>0</v>
      </c>
      <c r="NH136" s="92">
        <v>0</v>
      </c>
      <c r="NI136" s="92">
        <v>0</v>
      </c>
      <c r="NJ136" s="92">
        <v>0</v>
      </c>
      <c r="NK136" s="92">
        <v>0</v>
      </c>
      <c r="NL136" s="92">
        <v>0</v>
      </c>
      <c r="NM136" s="92">
        <v>0</v>
      </c>
      <c r="NN136" s="92">
        <v>0</v>
      </c>
      <c r="NO136" s="92">
        <v>0</v>
      </c>
      <c r="NP136" s="92">
        <v>0</v>
      </c>
      <c r="NQ136" s="92">
        <v>0</v>
      </c>
      <c r="NR136" s="92">
        <v>0</v>
      </c>
      <c r="NS136" s="92">
        <v>0</v>
      </c>
      <c r="NT136" s="92">
        <v>0</v>
      </c>
      <c r="NU136" s="92">
        <v>0</v>
      </c>
      <c r="NV136" s="92">
        <v>0</v>
      </c>
      <c r="NW136" s="92">
        <v>0</v>
      </c>
      <c r="NX136" s="92">
        <v>0</v>
      </c>
      <c r="NY136" s="92">
        <v>0</v>
      </c>
      <c r="NZ136" s="92">
        <v>0</v>
      </c>
      <c r="OA136" s="92">
        <v>0</v>
      </c>
      <c r="OB136" s="92">
        <v>0</v>
      </c>
      <c r="OC136" s="92">
        <v>0</v>
      </c>
      <c r="OD136" s="92">
        <v>0</v>
      </c>
      <c r="OE136" s="92">
        <v>0</v>
      </c>
      <c r="OF136" s="92">
        <v>0</v>
      </c>
      <c r="OG136" s="92">
        <v>0</v>
      </c>
      <c r="OH136" s="92">
        <v>0</v>
      </c>
      <c r="OI136" s="92">
        <v>0</v>
      </c>
      <c r="OJ136" s="92">
        <v>0</v>
      </c>
      <c r="OK136" s="92">
        <v>0</v>
      </c>
      <c r="OL136" s="92">
        <v>0</v>
      </c>
      <c r="OM136" s="92">
        <v>0</v>
      </c>
      <c r="ON136" s="92">
        <v>0</v>
      </c>
      <c r="OO136" s="92">
        <v>0</v>
      </c>
      <c r="OP136" s="92">
        <v>0</v>
      </c>
      <c r="OQ136" s="92">
        <v>0</v>
      </c>
      <c r="OR136" s="92">
        <v>0</v>
      </c>
      <c r="OS136" s="92">
        <v>0</v>
      </c>
      <c r="OT136" s="92">
        <v>0</v>
      </c>
      <c r="OU136" s="92">
        <v>0</v>
      </c>
      <c r="OV136" s="92">
        <v>0</v>
      </c>
      <c r="OW136" s="92">
        <v>0</v>
      </c>
      <c r="OX136" s="92">
        <v>0</v>
      </c>
      <c r="OY136" s="92">
        <v>0</v>
      </c>
      <c r="OZ136" s="92">
        <v>0</v>
      </c>
      <c r="PA136" s="92">
        <v>0</v>
      </c>
      <c r="PB136" s="92">
        <v>0</v>
      </c>
      <c r="PC136" s="92">
        <v>0</v>
      </c>
      <c r="PD136" s="92">
        <v>0</v>
      </c>
      <c r="PE136" s="92">
        <v>0</v>
      </c>
      <c r="PF136" s="92">
        <v>0</v>
      </c>
      <c r="PG136" s="92">
        <v>0</v>
      </c>
      <c r="PH136" s="92">
        <v>0</v>
      </c>
      <c r="PI136" s="92">
        <v>0</v>
      </c>
      <c r="PJ136" s="92">
        <v>0</v>
      </c>
      <c r="PK136" s="92">
        <v>0</v>
      </c>
      <c r="PL136" s="92">
        <v>0</v>
      </c>
      <c r="PM136" s="92">
        <v>0</v>
      </c>
      <c r="PN136" s="92">
        <v>0</v>
      </c>
      <c r="PO136" s="92">
        <v>0</v>
      </c>
      <c r="PP136" s="92">
        <v>0</v>
      </c>
      <c r="PQ136" s="92">
        <v>0</v>
      </c>
      <c r="PR136" s="92">
        <v>0</v>
      </c>
      <c r="PS136" s="92">
        <v>0</v>
      </c>
      <c r="PT136" s="92">
        <v>0</v>
      </c>
      <c r="PU136" s="92">
        <v>0</v>
      </c>
      <c r="PV136" s="92">
        <v>0</v>
      </c>
      <c r="PW136" s="92">
        <v>0</v>
      </c>
      <c r="PX136" s="92">
        <v>0</v>
      </c>
      <c r="PY136" s="92">
        <v>0</v>
      </c>
      <c r="PZ136" s="92">
        <v>0</v>
      </c>
      <c r="QA136" s="92">
        <v>0</v>
      </c>
      <c r="QB136" s="92">
        <v>0</v>
      </c>
      <c r="QC136" s="92">
        <v>0</v>
      </c>
      <c r="QD136" s="92">
        <v>0</v>
      </c>
      <c r="QE136" s="92">
        <v>0</v>
      </c>
      <c r="QF136" s="92">
        <v>0</v>
      </c>
      <c r="QG136" s="92">
        <v>0</v>
      </c>
      <c r="QH136" s="92">
        <v>0</v>
      </c>
      <c r="QI136" s="92">
        <v>0</v>
      </c>
      <c r="QJ136" s="92">
        <v>0</v>
      </c>
      <c r="QK136" s="92">
        <v>0</v>
      </c>
      <c r="QL136" s="92">
        <v>0</v>
      </c>
      <c r="QM136" s="92">
        <v>0</v>
      </c>
      <c r="QN136" s="92">
        <v>0</v>
      </c>
      <c r="QO136" s="92">
        <v>0</v>
      </c>
      <c r="QP136" s="92">
        <v>0</v>
      </c>
      <c r="QQ136" s="92">
        <v>0</v>
      </c>
      <c r="QR136" s="92">
        <v>0</v>
      </c>
      <c r="QS136" s="92">
        <v>0</v>
      </c>
      <c r="QT136" s="92">
        <v>0</v>
      </c>
      <c r="QU136" s="92">
        <v>0</v>
      </c>
      <c r="QV136" s="92">
        <v>0</v>
      </c>
      <c r="QW136" s="92">
        <v>0</v>
      </c>
      <c r="QX136" s="92">
        <v>0</v>
      </c>
      <c r="QY136" s="92">
        <v>0</v>
      </c>
      <c r="QZ136" s="92">
        <v>0</v>
      </c>
      <c r="RA136" s="92">
        <v>0</v>
      </c>
      <c r="RB136" s="92">
        <v>0</v>
      </c>
      <c r="RC136" s="92">
        <v>0</v>
      </c>
      <c r="RD136" s="92">
        <v>0</v>
      </c>
      <c r="RE136" s="92">
        <v>0</v>
      </c>
      <c r="RF136" s="92">
        <v>0</v>
      </c>
      <c r="RG136" s="92">
        <v>0</v>
      </c>
      <c r="RH136" s="92">
        <v>0</v>
      </c>
      <c r="RI136" s="92">
        <v>0</v>
      </c>
      <c r="RJ136" s="92">
        <v>0</v>
      </c>
      <c r="RK136" s="92">
        <v>0</v>
      </c>
      <c r="RL136" s="92">
        <v>0</v>
      </c>
      <c r="RM136" s="92">
        <v>0</v>
      </c>
      <c r="RN136" s="92">
        <v>0</v>
      </c>
      <c r="RO136" s="92">
        <v>0</v>
      </c>
      <c r="RP136" s="92">
        <v>0</v>
      </c>
      <c r="RQ136" s="92">
        <v>0</v>
      </c>
      <c r="RR136" s="92">
        <v>0</v>
      </c>
      <c r="RS136" s="92">
        <v>0</v>
      </c>
      <c r="RT136" s="92">
        <v>0</v>
      </c>
      <c r="RU136" s="92">
        <v>0</v>
      </c>
      <c r="RV136" s="92">
        <v>0</v>
      </c>
      <c r="RW136" s="92">
        <v>0</v>
      </c>
      <c r="RX136" s="92">
        <v>0</v>
      </c>
      <c r="RY136" s="92">
        <v>0</v>
      </c>
      <c r="RZ136" s="92">
        <v>0</v>
      </c>
      <c r="SA136" s="92">
        <v>0</v>
      </c>
      <c r="SB136" s="92">
        <v>0</v>
      </c>
      <c r="SC136" s="92">
        <v>0</v>
      </c>
      <c r="SD136" s="92">
        <v>0</v>
      </c>
      <c r="SE136" s="92">
        <v>0</v>
      </c>
      <c r="SF136" s="92">
        <v>0</v>
      </c>
      <c r="SG136" s="92">
        <v>0</v>
      </c>
      <c r="SH136" s="92">
        <v>0</v>
      </c>
      <c r="SI136" s="92">
        <v>0</v>
      </c>
      <c r="SJ136" s="92">
        <v>0</v>
      </c>
      <c r="SK136" s="92">
        <v>0</v>
      </c>
      <c r="SL136" s="92">
        <v>0</v>
      </c>
      <c r="SM136" s="92">
        <v>0</v>
      </c>
      <c r="SN136" s="92">
        <v>0</v>
      </c>
      <c r="SO136" s="92">
        <v>0</v>
      </c>
      <c r="SP136" s="92">
        <v>0</v>
      </c>
      <c r="SQ136" s="92">
        <v>0</v>
      </c>
      <c r="SR136" s="92">
        <v>0</v>
      </c>
      <c r="SS136" s="92">
        <v>0</v>
      </c>
      <c r="ST136" s="92">
        <v>0</v>
      </c>
      <c r="SU136" s="92">
        <v>0</v>
      </c>
      <c r="SV136" s="92">
        <v>0</v>
      </c>
      <c r="SW136" s="92">
        <v>0</v>
      </c>
      <c r="SX136" s="92">
        <v>0</v>
      </c>
      <c r="SY136" s="92">
        <v>0</v>
      </c>
      <c r="SZ136" s="92">
        <v>0</v>
      </c>
      <c r="TA136" s="92">
        <v>0</v>
      </c>
      <c r="TB136" s="92">
        <v>0</v>
      </c>
      <c r="TC136" s="92">
        <v>1</v>
      </c>
      <c r="TD136" s="92">
        <v>0</v>
      </c>
      <c r="TE136" s="92">
        <v>0</v>
      </c>
      <c r="TF136" s="92">
        <v>0</v>
      </c>
      <c r="TG136" s="92">
        <v>0</v>
      </c>
      <c r="TH136" s="92">
        <v>0</v>
      </c>
      <c r="TI136" s="92">
        <v>0</v>
      </c>
      <c r="TJ136" s="92">
        <v>0</v>
      </c>
      <c r="TK136" s="92">
        <v>0</v>
      </c>
      <c r="TL136" s="92">
        <v>0</v>
      </c>
      <c r="TM136" s="92">
        <v>0</v>
      </c>
      <c r="TN136" s="92">
        <v>0</v>
      </c>
      <c r="TO136" s="92">
        <v>0</v>
      </c>
      <c r="TP136" s="92">
        <v>0.16407633899999999</v>
      </c>
      <c r="TQ136" s="92">
        <v>-227020961.06999999</v>
      </c>
      <c r="TR136" s="92">
        <v>8.0122922500000096E-2</v>
      </c>
      <c r="TS136" s="92">
        <v>0</v>
      </c>
      <c r="TT136" s="92">
        <v>0</v>
      </c>
      <c r="TU136" s="92">
        <v>0</v>
      </c>
      <c r="TV136" s="92">
        <v>0</v>
      </c>
      <c r="TW136" s="92">
        <v>0</v>
      </c>
      <c r="TX136" s="92">
        <v>0</v>
      </c>
      <c r="TY136" s="92">
        <v>0</v>
      </c>
      <c r="TZ136" s="92">
        <v>0</v>
      </c>
      <c r="UA136" s="92">
        <v>0</v>
      </c>
      <c r="UB136" s="92">
        <v>0</v>
      </c>
      <c r="UC136" s="92">
        <v>0</v>
      </c>
      <c r="UD136" s="92">
        <v>0</v>
      </c>
      <c r="UE136" s="92">
        <v>0</v>
      </c>
      <c r="UF136" s="92">
        <v>0</v>
      </c>
      <c r="UG136" s="92">
        <v>0</v>
      </c>
      <c r="UH136" s="92">
        <v>0</v>
      </c>
      <c r="UI136" s="92">
        <v>0</v>
      </c>
      <c r="UJ136" s="92">
        <v>0</v>
      </c>
      <c r="UK136" s="92">
        <v>0</v>
      </c>
      <c r="UL136" s="92">
        <v>0</v>
      </c>
      <c r="UM136" s="92">
        <v>0</v>
      </c>
      <c r="UN136" s="92">
        <v>0</v>
      </c>
      <c r="UO136" s="92">
        <v>0</v>
      </c>
      <c r="UP136" s="92">
        <v>0</v>
      </c>
      <c r="UQ136" s="92">
        <v>0</v>
      </c>
      <c r="UR136" s="92">
        <v>0</v>
      </c>
      <c r="US136" s="92">
        <v>0</v>
      </c>
      <c r="UT136" s="92">
        <v>0</v>
      </c>
      <c r="UU136" s="92">
        <v>0</v>
      </c>
      <c r="UV136" s="92">
        <v>0</v>
      </c>
      <c r="UW136" s="92">
        <v>0</v>
      </c>
      <c r="UX136" s="92">
        <v>0</v>
      </c>
      <c r="UY136" s="92">
        <v>0</v>
      </c>
      <c r="UZ136" s="92">
        <v>0</v>
      </c>
      <c r="VA136" s="92">
        <v>0</v>
      </c>
      <c r="VB136" s="92">
        <v>0</v>
      </c>
      <c r="VC136" s="92">
        <v>0</v>
      </c>
      <c r="VD136" s="92">
        <v>0</v>
      </c>
      <c r="VE136" s="92">
        <v>0</v>
      </c>
      <c r="VF136" s="92">
        <v>0</v>
      </c>
      <c r="VG136" s="92">
        <v>0</v>
      </c>
      <c r="VH136" s="92">
        <v>0</v>
      </c>
      <c r="VI136" s="92">
        <v>0</v>
      </c>
      <c r="VJ136" s="92">
        <v>0</v>
      </c>
      <c r="VK136" s="92">
        <v>0</v>
      </c>
      <c r="VL136" s="92">
        <v>0</v>
      </c>
      <c r="VM136" s="92">
        <v>0</v>
      </c>
      <c r="VN136" s="92">
        <v>0</v>
      </c>
      <c r="VO136" s="92">
        <v>0</v>
      </c>
      <c r="VP136" s="92">
        <v>0</v>
      </c>
      <c r="VQ136" s="92">
        <v>0</v>
      </c>
      <c r="VR136" s="92">
        <v>0</v>
      </c>
      <c r="VS136" s="92">
        <v>0</v>
      </c>
      <c r="VT136" s="92">
        <v>0</v>
      </c>
      <c r="VU136" s="92">
        <v>0</v>
      </c>
      <c r="VV136" s="92">
        <v>0</v>
      </c>
      <c r="VW136" s="92">
        <v>0</v>
      </c>
      <c r="VX136" s="92">
        <v>0</v>
      </c>
      <c r="VY136" s="92">
        <v>0</v>
      </c>
      <c r="VZ136" s="92">
        <v>0</v>
      </c>
      <c r="WA136" s="92">
        <v>0</v>
      </c>
      <c r="WB136" s="92">
        <v>0</v>
      </c>
      <c r="WC136" s="92">
        <v>0</v>
      </c>
    </row>
    <row r="137" spans="2:601" ht="13.5" customHeight="1">
      <c r="B137" s="851" t="s">
        <v>2824</v>
      </c>
      <c r="C137" s="92">
        <v>0</v>
      </c>
      <c r="D137" s="92">
        <v>39530.811199999996</v>
      </c>
      <c r="E137" s="92">
        <v>-88.631352899999996</v>
      </c>
      <c r="F137" s="92">
        <v>884.14890500000001</v>
      </c>
      <c r="G137" s="92">
        <v>1.8000549799999999E-3</v>
      </c>
      <c r="H137" s="92">
        <v>2.3894832699999999</v>
      </c>
      <c r="I137" s="92">
        <v>9.4940725700000006E-2</v>
      </c>
      <c r="J137" s="92">
        <v>3.9835269499999999E-2</v>
      </c>
      <c r="K137" s="92">
        <v>1.5913164</v>
      </c>
      <c r="L137" s="92">
        <v>0.193923863</v>
      </c>
      <c r="M137" s="92">
        <v>1.4024943600000001E-2</v>
      </c>
      <c r="N137" s="92">
        <v>0</v>
      </c>
      <c r="O137" s="92">
        <v>0.101334788</v>
      </c>
      <c r="P137" s="92">
        <v>2.5573259500000002E-3</v>
      </c>
      <c r="Q137" s="92">
        <v>1.07300389E-3</v>
      </c>
      <c r="R137" s="92">
        <v>4.2863745500000001E-2</v>
      </c>
      <c r="S137" s="92">
        <v>5.2235388799999997E-3</v>
      </c>
      <c r="T137" s="92">
        <v>0.98258830500000005</v>
      </c>
      <c r="U137" s="92">
        <v>6.25686352E-2</v>
      </c>
      <c r="V137" s="92">
        <v>4.2457276299999999E-2</v>
      </c>
      <c r="W137" s="92">
        <v>5.0335662000000003E-2</v>
      </c>
      <c r="X137" s="92">
        <v>0</v>
      </c>
      <c r="Y137" s="92">
        <v>6.7195615300000002E-3</v>
      </c>
      <c r="Z137" s="92">
        <v>6.0279044000000004E-9</v>
      </c>
      <c r="AA137" s="92">
        <v>4.7577211799999998E-7</v>
      </c>
      <c r="AB137" s="92">
        <v>2.4912140600000001E-7</v>
      </c>
      <c r="AC137" s="92">
        <v>1.7135610100000001E-4</v>
      </c>
      <c r="AD137" s="92">
        <v>0</v>
      </c>
      <c r="AE137" s="92">
        <v>2.7230523500000001</v>
      </c>
      <c r="AF137" s="92">
        <v>3.4988511400000002</v>
      </c>
      <c r="AG137" s="92">
        <v>0</v>
      </c>
      <c r="AH137" s="92">
        <v>0</v>
      </c>
      <c r="AI137" s="92">
        <v>0</v>
      </c>
      <c r="AJ137" s="92">
        <v>0</v>
      </c>
      <c r="AK137" s="92">
        <v>0</v>
      </c>
      <c r="AL137" s="92">
        <v>0</v>
      </c>
      <c r="AM137" s="92">
        <v>0</v>
      </c>
      <c r="AN137" s="92">
        <v>6.8568920999999999E-4</v>
      </c>
      <c r="AO137" s="92">
        <v>3.5714654300000001E-5</v>
      </c>
      <c r="AP137" s="92">
        <v>9.0432946200000002E-5</v>
      </c>
      <c r="AQ137" s="92">
        <v>0</v>
      </c>
      <c r="AR137" s="92">
        <v>0</v>
      </c>
      <c r="AS137" s="92">
        <v>0</v>
      </c>
      <c r="AT137" s="92">
        <v>2.8110252200000001E-4</v>
      </c>
      <c r="AU137" s="92">
        <v>0</v>
      </c>
      <c r="AV137" s="92">
        <v>0</v>
      </c>
      <c r="AW137" s="92">
        <v>4.9002852099999998E-6</v>
      </c>
      <c r="AX137" s="92">
        <v>0</v>
      </c>
      <c r="AY137" s="92">
        <v>0</v>
      </c>
      <c r="AZ137" s="92">
        <v>0</v>
      </c>
      <c r="BA137" s="92">
        <v>0</v>
      </c>
      <c r="BB137" s="92">
        <v>0</v>
      </c>
      <c r="BC137" s="92">
        <v>0</v>
      </c>
      <c r="BD137" s="92">
        <v>0</v>
      </c>
      <c r="BE137" s="92">
        <v>0</v>
      </c>
      <c r="BF137" s="92">
        <v>0</v>
      </c>
      <c r="BG137" s="92">
        <v>0</v>
      </c>
      <c r="BH137" s="92">
        <v>0</v>
      </c>
      <c r="BI137" s="92">
        <v>0</v>
      </c>
      <c r="BJ137" s="92">
        <v>0</v>
      </c>
      <c r="BK137" s="92">
        <v>0</v>
      </c>
      <c r="BL137" s="92">
        <v>0</v>
      </c>
      <c r="BM137" s="92">
        <v>0</v>
      </c>
      <c r="BN137" s="92">
        <v>0</v>
      </c>
      <c r="BO137" s="92">
        <v>0</v>
      </c>
      <c r="BP137" s="92">
        <v>0.98677870099999998</v>
      </c>
      <c r="BQ137" s="92">
        <v>2.0090008599999999E-6</v>
      </c>
      <c r="BR137" s="92">
        <v>2.66684852E-3</v>
      </c>
      <c r="BS137" s="92">
        <v>1.0596120800000001E-4</v>
      </c>
      <c r="BT137" s="92">
        <v>4.4459248099999999E-5</v>
      </c>
      <c r="BU137" s="92">
        <v>1.7760324300000001E-3</v>
      </c>
      <c r="BV137" s="92">
        <v>2.16434061E-4</v>
      </c>
      <c r="BW137" s="92">
        <v>1.5652923999999999E-5</v>
      </c>
      <c r="BX137" s="92">
        <v>0</v>
      </c>
      <c r="BY137" s="92">
        <v>1.13097477E-4</v>
      </c>
      <c r="BZ137" s="92">
        <v>2.8541739499999999E-6</v>
      </c>
      <c r="CA137" s="92">
        <v>1.1975554999999999E-6</v>
      </c>
      <c r="CB137" s="92">
        <v>4.7839261999999997E-5</v>
      </c>
      <c r="CC137" s="92">
        <v>5.8298742299999998E-6</v>
      </c>
      <c r="CD137" s="92">
        <v>1.0966446999999999E-3</v>
      </c>
      <c r="CE137" s="92">
        <v>6.9831445999999996E-5</v>
      </c>
      <c r="CF137" s="92">
        <v>4.7385610800000003E-5</v>
      </c>
      <c r="CG137" s="92">
        <v>5.6178499899999999E-5</v>
      </c>
      <c r="CH137" s="92">
        <v>0</v>
      </c>
      <c r="CI137" s="92">
        <v>7.4995514400000002E-6</v>
      </c>
      <c r="CJ137" s="92">
        <v>6.7276084799999996E-12</v>
      </c>
      <c r="CK137" s="92">
        <v>5.3099855699999999E-10</v>
      </c>
      <c r="CL137" s="92">
        <v>2.7803879600000001E-10</v>
      </c>
      <c r="CM137" s="92">
        <v>1.91246689E-7</v>
      </c>
      <c r="CN137" s="92">
        <v>0</v>
      </c>
      <c r="CO137" s="92">
        <v>3.0391374599999998E-3</v>
      </c>
      <c r="CP137" s="92">
        <v>3.90498904E-3</v>
      </c>
      <c r="CQ137" s="92">
        <v>0</v>
      </c>
      <c r="CR137" s="92">
        <v>0</v>
      </c>
      <c r="CS137" s="92">
        <v>0</v>
      </c>
      <c r="CT137" s="92">
        <v>0</v>
      </c>
      <c r="CU137" s="92">
        <v>0</v>
      </c>
      <c r="CV137" s="92">
        <v>0</v>
      </c>
      <c r="CW137" s="92">
        <v>0</v>
      </c>
      <c r="CX137" s="92">
        <v>7.6528229999999996E-7</v>
      </c>
      <c r="CY137" s="92">
        <v>3.9860322099999999E-8</v>
      </c>
      <c r="CZ137" s="92">
        <v>1.00930177E-7</v>
      </c>
      <c r="DA137" s="92">
        <v>0</v>
      </c>
      <c r="DB137" s="92">
        <v>0</v>
      </c>
      <c r="DC137" s="92">
        <v>0</v>
      </c>
      <c r="DD137" s="92">
        <v>3.1373220099999998E-7</v>
      </c>
      <c r="DE137" s="92">
        <v>0</v>
      </c>
      <c r="DF137" s="92">
        <v>0</v>
      </c>
      <c r="DG137" s="92">
        <v>5.4690980800000002E-9</v>
      </c>
      <c r="DH137" s="92">
        <v>0</v>
      </c>
      <c r="DI137" s="92">
        <v>0</v>
      </c>
      <c r="DJ137" s="92">
        <v>0</v>
      </c>
      <c r="DK137" s="92">
        <v>0</v>
      </c>
      <c r="DL137" s="92">
        <v>0</v>
      </c>
      <c r="DM137" s="92">
        <v>0</v>
      </c>
      <c r="DN137" s="92">
        <v>0</v>
      </c>
      <c r="DO137" s="92">
        <v>0</v>
      </c>
      <c r="DP137" s="92">
        <v>0</v>
      </c>
      <c r="DQ137" s="92">
        <v>0</v>
      </c>
      <c r="DR137" s="92">
        <v>0</v>
      </c>
      <c r="DS137" s="92">
        <v>0</v>
      </c>
      <c r="DT137" s="92">
        <v>0</v>
      </c>
      <c r="DU137" s="92">
        <v>0</v>
      </c>
      <c r="DV137" s="92">
        <v>0</v>
      </c>
      <c r="DW137" s="92">
        <v>0</v>
      </c>
      <c r="DX137" s="92">
        <v>0</v>
      </c>
      <c r="DY137" s="92">
        <v>0</v>
      </c>
      <c r="DZ137" s="92">
        <v>15928.1901</v>
      </c>
      <c r="EA137" s="92">
        <v>8.2926804800000004E-2</v>
      </c>
      <c r="EB137" s="92">
        <v>430.48376200000001</v>
      </c>
      <c r="EC137" s="92">
        <v>17.104300899999998</v>
      </c>
      <c r="ED137" s="92">
        <v>7.1766297400000001</v>
      </c>
      <c r="EE137" s="92">
        <v>238.90655899999999</v>
      </c>
      <c r="EF137" s="92">
        <v>29.114061100000001</v>
      </c>
      <c r="EG137" s="92">
        <v>4.80073931</v>
      </c>
      <c r="EH137" s="92">
        <v>0</v>
      </c>
      <c r="EI137" s="92">
        <v>16.4306658</v>
      </c>
      <c r="EJ137" s="92">
        <v>0.41465096699999998</v>
      </c>
      <c r="EK137" s="92">
        <v>0.17397942699999999</v>
      </c>
      <c r="EL137" s="92">
        <v>5.6629917499999998</v>
      </c>
      <c r="EM137" s="92">
        <v>0.69011369</v>
      </c>
      <c r="EN137" s="92">
        <v>177.02082899999999</v>
      </c>
      <c r="EO137" s="92">
        <v>9.5198003300000007</v>
      </c>
      <c r="EP137" s="92">
        <v>5.3542871099999996</v>
      </c>
      <c r="EQ137" s="92">
        <v>4.8365302699999999</v>
      </c>
      <c r="ER137" s="92">
        <v>0</v>
      </c>
      <c r="ES137" s="92">
        <v>0.60529030800000005</v>
      </c>
      <c r="ET137" s="92">
        <v>9.1712925900000002E-7</v>
      </c>
      <c r="EU137" s="92">
        <v>4.3816100000000002E-5</v>
      </c>
      <c r="EV137" s="92">
        <v>2.94185575E-5</v>
      </c>
      <c r="EW137" s="92">
        <v>2.9182903599999999E-3</v>
      </c>
      <c r="EX137" s="92">
        <v>0</v>
      </c>
      <c r="EY137" s="92">
        <v>359.82577099999997</v>
      </c>
      <c r="EZ137" s="92">
        <v>269.70236299999999</v>
      </c>
      <c r="FA137" s="92">
        <v>0</v>
      </c>
      <c r="FB137" s="92">
        <v>0</v>
      </c>
      <c r="FC137" s="92">
        <v>0</v>
      </c>
      <c r="FD137" s="92">
        <v>0</v>
      </c>
      <c r="FE137" s="92">
        <v>0</v>
      </c>
      <c r="FF137" s="92">
        <v>0</v>
      </c>
      <c r="FG137" s="92">
        <v>0</v>
      </c>
      <c r="FH137" s="92">
        <v>0.193684409</v>
      </c>
      <c r="FI137" s="92">
        <v>1.1428260799999999E-3</v>
      </c>
      <c r="FJ137" s="92">
        <v>2.5333415300000002E-3</v>
      </c>
      <c r="FK137" s="92">
        <v>0</v>
      </c>
      <c r="FL137" s="92">
        <v>0</v>
      </c>
      <c r="FM137" s="92">
        <v>0</v>
      </c>
      <c r="FN137" s="92">
        <v>1.23712658E-2</v>
      </c>
      <c r="FO137" s="92">
        <v>0</v>
      </c>
      <c r="FP137" s="92">
        <v>0</v>
      </c>
      <c r="FQ137" s="92">
        <v>3.1393579199999997E-4</v>
      </c>
      <c r="FR137" s="92">
        <v>0</v>
      </c>
      <c r="FS137" s="92">
        <v>0</v>
      </c>
      <c r="FT137" s="92">
        <v>0</v>
      </c>
      <c r="FU137" s="92">
        <v>0</v>
      </c>
      <c r="FV137" s="92">
        <v>0</v>
      </c>
      <c r="FW137" s="92">
        <v>0</v>
      </c>
      <c r="FX137" s="92">
        <v>0</v>
      </c>
      <c r="FY137" s="92">
        <v>0</v>
      </c>
      <c r="FZ137" s="92">
        <v>0</v>
      </c>
      <c r="GA137" s="92">
        <v>0</v>
      </c>
      <c r="GB137" s="92">
        <v>0</v>
      </c>
      <c r="GC137" s="92">
        <v>0</v>
      </c>
      <c r="GD137" s="92">
        <v>0</v>
      </c>
      <c r="GE137" s="92">
        <v>0</v>
      </c>
      <c r="GF137" s="92">
        <v>0</v>
      </c>
      <c r="GG137" s="92">
        <v>0</v>
      </c>
      <c r="GH137" s="92">
        <v>0</v>
      </c>
      <c r="GI137" s="92">
        <v>0</v>
      </c>
      <c r="GJ137" s="92">
        <v>0.90985425600000003</v>
      </c>
      <c r="GK137" s="92">
        <v>4.7369667100000003E-6</v>
      </c>
      <c r="GL137" s="92">
        <v>2.45902065E-2</v>
      </c>
      <c r="GM137" s="92">
        <v>9.7703636499999998E-4</v>
      </c>
      <c r="GN137" s="92">
        <v>4.0994532799999998E-4</v>
      </c>
      <c r="GO137" s="92">
        <v>1.3646883199999999E-2</v>
      </c>
      <c r="GP137" s="92">
        <v>1.66306104E-3</v>
      </c>
      <c r="GQ137" s="92">
        <v>2.7422909099999998E-4</v>
      </c>
      <c r="GR137" s="92">
        <v>0</v>
      </c>
      <c r="GS137" s="92">
        <v>9.3855680500000004E-4</v>
      </c>
      <c r="GT137" s="92">
        <v>2.3685801399999999E-5</v>
      </c>
      <c r="GU137" s="92">
        <v>9.9380984800000002E-6</v>
      </c>
      <c r="GV137" s="92">
        <v>3.2348290100000002E-4</v>
      </c>
      <c r="GW137" s="92">
        <v>3.9420855399999997E-5</v>
      </c>
      <c r="GX137" s="92">
        <v>1.0111830299999999E-2</v>
      </c>
      <c r="GY137" s="92">
        <v>5.4379253400000001E-4</v>
      </c>
      <c r="GZ137" s="92">
        <v>3.0584899399999999E-4</v>
      </c>
      <c r="HA137" s="92">
        <v>2.7627355200000002E-4</v>
      </c>
      <c r="HB137" s="92">
        <v>0</v>
      </c>
      <c r="HC137" s="92">
        <v>3.4575551899999999E-5</v>
      </c>
      <c r="HD137" s="92">
        <v>5.2388498300000002E-11</v>
      </c>
      <c r="HE137" s="92">
        <v>2.50287477E-9</v>
      </c>
      <c r="HF137" s="92">
        <v>1.68045457E-9</v>
      </c>
      <c r="HG137" s="92">
        <v>1.6669934799999999E-7</v>
      </c>
      <c r="HH137" s="92">
        <v>0</v>
      </c>
      <c r="HI137" s="92">
        <v>2.0554062200000001E-2</v>
      </c>
      <c r="HJ137" s="92">
        <v>1.5406009199999999E-2</v>
      </c>
      <c r="HK137" s="92">
        <v>0</v>
      </c>
      <c r="HL137" s="92">
        <v>0</v>
      </c>
      <c r="HM137" s="92">
        <v>0</v>
      </c>
      <c r="HN137" s="92">
        <v>0</v>
      </c>
      <c r="HO137" s="92">
        <v>0</v>
      </c>
      <c r="HP137" s="92">
        <v>0</v>
      </c>
      <c r="HQ137" s="92">
        <v>0</v>
      </c>
      <c r="HR137" s="92">
        <v>1.10636917E-5</v>
      </c>
      <c r="HS137" s="92">
        <v>6.5280811300000002E-8</v>
      </c>
      <c r="HT137" s="92">
        <v>1.4471019999999999E-7</v>
      </c>
      <c r="HU137" s="92">
        <v>0</v>
      </c>
      <c r="HV137" s="92">
        <v>0</v>
      </c>
      <c r="HW137" s="92">
        <v>0</v>
      </c>
      <c r="HX137" s="92">
        <v>7.0667469200000004E-7</v>
      </c>
      <c r="HY137" s="92">
        <v>0</v>
      </c>
      <c r="HZ137" s="92">
        <v>0</v>
      </c>
      <c r="IA137" s="92">
        <v>1.7932722699999998E-8</v>
      </c>
      <c r="IB137" s="92">
        <v>0</v>
      </c>
      <c r="IC137" s="92">
        <v>0</v>
      </c>
      <c r="ID137" s="92">
        <v>0</v>
      </c>
      <c r="IE137" s="92">
        <v>0</v>
      </c>
      <c r="IF137" s="92">
        <v>0</v>
      </c>
      <c r="IG137" s="92">
        <v>0</v>
      </c>
      <c r="IH137" s="92">
        <v>0</v>
      </c>
      <c r="II137" s="92">
        <v>0</v>
      </c>
      <c r="IJ137" s="92">
        <v>0</v>
      </c>
      <c r="IK137" s="92">
        <v>0</v>
      </c>
      <c r="IL137" s="92">
        <v>0</v>
      </c>
      <c r="IM137" s="92">
        <v>0</v>
      </c>
      <c r="IN137" s="92">
        <v>0</v>
      </c>
      <c r="IO137" s="92">
        <v>0</v>
      </c>
      <c r="IP137" s="92">
        <v>0</v>
      </c>
      <c r="IQ137" s="92">
        <v>0</v>
      </c>
      <c r="IR137" s="92">
        <v>0</v>
      </c>
      <c r="IS137" s="92">
        <v>0</v>
      </c>
      <c r="IT137" s="92">
        <v>895.99512500000003</v>
      </c>
      <c r="IU137" s="92">
        <v>17506.309399999998</v>
      </c>
      <c r="IV137" s="92">
        <v>293.73992399999997</v>
      </c>
      <c r="IW137" s="92">
        <v>30.8253333</v>
      </c>
      <c r="IX137" s="92">
        <v>1</v>
      </c>
      <c r="IY137" s="92">
        <v>0</v>
      </c>
      <c r="IZ137" s="92">
        <v>1</v>
      </c>
      <c r="JA137" s="92">
        <v>0</v>
      </c>
      <c r="JB137" s="92">
        <v>-70488.616099999999</v>
      </c>
      <c r="JC137" s="92">
        <v>-3607.6968000000002</v>
      </c>
      <c r="JD137" s="92">
        <v>-63.157456400000001</v>
      </c>
      <c r="JE137" s="92">
        <v>-42.095897899999997</v>
      </c>
      <c r="JF137" s="92">
        <v>-2.1545214600000002</v>
      </c>
      <c r="JG137" s="92">
        <v>5.0838346600000001E-2</v>
      </c>
      <c r="JH137" s="92">
        <v>0.99329985200000004</v>
      </c>
      <c r="JI137" s="92">
        <v>19.538398000000001</v>
      </c>
      <c r="JJ137" s="92">
        <v>0</v>
      </c>
      <c r="JK137" s="92">
        <v>0</v>
      </c>
      <c r="JL137" s="92">
        <v>0</v>
      </c>
      <c r="JM137" s="92">
        <v>0</v>
      </c>
      <c r="JN137" s="92">
        <v>0</v>
      </c>
      <c r="JO137" s="92">
        <v>0</v>
      </c>
      <c r="JP137" s="92">
        <v>0</v>
      </c>
      <c r="JQ137" s="92">
        <v>0</v>
      </c>
      <c r="JR137" s="92">
        <v>0</v>
      </c>
      <c r="JS137" s="92">
        <v>0</v>
      </c>
      <c r="JT137" s="92">
        <v>0</v>
      </c>
      <c r="JU137" s="92">
        <v>0</v>
      </c>
      <c r="JV137" s="92">
        <v>0</v>
      </c>
      <c r="JW137" s="92">
        <v>0</v>
      </c>
      <c r="JX137" s="92">
        <v>0</v>
      </c>
      <c r="JY137" s="92">
        <v>0</v>
      </c>
      <c r="JZ137" s="92">
        <v>0</v>
      </c>
      <c r="KA137" s="92">
        <v>0</v>
      </c>
      <c r="KB137" s="92">
        <v>0</v>
      </c>
      <c r="KC137" s="92">
        <v>0</v>
      </c>
      <c r="KD137" s="92">
        <v>0</v>
      </c>
      <c r="KE137" s="92">
        <v>0</v>
      </c>
      <c r="KF137" s="92">
        <v>0</v>
      </c>
      <c r="KG137" s="92">
        <v>0</v>
      </c>
      <c r="KH137" s="92">
        <v>0</v>
      </c>
      <c r="KI137" s="92">
        <v>0</v>
      </c>
      <c r="KJ137" s="92">
        <v>0</v>
      </c>
      <c r="KK137" s="92">
        <v>0</v>
      </c>
      <c r="KL137" s="92">
        <v>0</v>
      </c>
      <c r="KM137" s="92">
        <v>0</v>
      </c>
      <c r="KN137" s="92">
        <v>0</v>
      </c>
      <c r="KO137" s="92">
        <v>0</v>
      </c>
      <c r="KP137" s="92">
        <v>0</v>
      </c>
      <c r="KQ137" s="92">
        <v>0</v>
      </c>
      <c r="KR137" s="92">
        <v>0</v>
      </c>
      <c r="KS137" s="92">
        <v>0</v>
      </c>
      <c r="KT137" s="92">
        <v>0</v>
      </c>
      <c r="KU137" s="92">
        <v>0</v>
      </c>
      <c r="KV137" s="92">
        <v>0</v>
      </c>
      <c r="KW137" s="92">
        <v>0</v>
      </c>
      <c r="KX137" s="92">
        <v>0</v>
      </c>
      <c r="KY137" s="92">
        <v>0</v>
      </c>
      <c r="KZ137" s="92">
        <v>0</v>
      </c>
      <c r="LA137" s="92">
        <v>0</v>
      </c>
      <c r="LB137" s="92">
        <v>0</v>
      </c>
      <c r="LC137" s="92">
        <v>7.6992104100000001</v>
      </c>
      <c r="LD137" s="92">
        <v>0.190109263</v>
      </c>
      <c r="LE137" s="92">
        <v>7.9766124499999994E-2</v>
      </c>
      <c r="LF137" s="92">
        <v>3.1864519800000002</v>
      </c>
      <c r="LG137" s="92">
        <v>0.38831314500000003</v>
      </c>
      <c r="LH137" s="92">
        <v>81.582902399999995</v>
      </c>
      <c r="LI137" s="92">
        <v>0</v>
      </c>
      <c r="LJ137" s="92">
        <v>114.320319</v>
      </c>
      <c r="LK137" s="92">
        <v>72.886910200000003</v>
      </c>
      <c r="LL137" s="92">
        <v>21.577607400000002</v>
      </c>
      <c r="LM137" s="92">
        <v>2.3975119299999998</v>
      </c>
      <c r="LN137" s="92">
        <v>0</v>
      </c>
      <c r="LO137" s="92">
        <v>4.5029981399999999</v>
      </c>
      <c r="LP137" s="92">
        <v>0</v>
      </c>
      <c r="LQ137" s="92">
        <v>3.1032368699999999</v>
      </c>
      <c r="LR137" s="92">
        <v>0</v>
      </c>
      <c r="LS137" s="92">
        <v>0</v>
      </c>
      <c r="LT137" s="92">
        <v>0</v>
      </c>
      <c r="LU137" s="92">
        <v>0</v>
      </c>
      <c r="LV137" s="92">
        <v>0</v>
      </c>
      <c r="LW137" s="92">
        <v>0</v>
      </c>
      <c r="LX137" s="92">
        <v>0</v>
      </c>
      <c r="LY137" s="92">
        <v>0</v>
      </c>
      <c r="LZ137" s="92">
        <v>0</v>
      </c>
      <c r="MA137" s="92">
        <v>0</v>
      </c>
      <c r="MB137" s="92">
        <v>0</v>
      </c>
      <c r="MC137" s="92">
        <v>0</v>
      </c>
      <c r="MD137" s="92">
        <v>0</v>
      </c>
      <c r="ME137" s="92">
        <v>0</v>
      </c>
      <c r="MF137" s="92">
        <v>0</v>
      </c>
      <c r="MG137" s="92">
        <v>0</v>
      </c>
      <c r="MH137" s="92">
        <v>0</v>
      </c>
      <c r="MI137" s="92">
        <v>0</v>
      </c>
      <c r="MJ137" s="92">
        <v>0</v>
      </c>
      <c r="MK137" s="92">
        <v>0</v>
      </c>
      <c r="ML137" s="92">
        <v>0</v>
      </c>
      <c r="MM137" s="92">
        <v>0</v>
      </c>
      <c r="MN137" s="92">
        <v>0</v>
      </c>
      <c r="MO137" s="92">
        <v>0</v>
      </c>
      <c r="MP137" s="92">
        <v>0</v>
      </c>
      <c r="MQ137" s="92">
        <v>0</v>
      </c>
      <c r="MR137" s="92">
        <v>0</v>
      </c>
      <c r="MS137" s="92">
        <v>0</v>
      </c>
      <c r="MT137" s="92">
        <v>0</v>
      </c>
      <c r="MU137" s="92">
        <v>0</v>
      </c>
      <c r="MV137" s="92">
        <v>0</v>
      </c>
      <c r="MW137" s="92">
        <v>0</v>
      </c>
      <c r="MX137" s="92">
        <v>0</v>
      </c>
      <c r="MY137" s="92">
        <v>0</v>
      </c>
      <c r="MZ137" s="92">
        <v>0</v>
      </c>
      <c r="NA137" s="92">
        <v>0</v>
      </c>
      <c r="NB137" s="92">
        <v>0</v>
      </c>
      <c r="NC137" s="92">
        <v>0</v>
      </c>
      <c r="ND137" s="92">
        <v>0</v>
      </c>
      <c r="NE137" s="92">
        <v>0</v>
      </c>
      <c r="NF137" s="92">
        <v>0</v>
      </c>
      <c r="NG137" s="92">
        <v>0</v>
      </c>
      <c r="NH137" s="92">
        <v>0</v>
      </c>
      <c r="NI137" s="92">
        <v>0</v>
      </c>
      <c r="NJ137" s="92">
        <v>0</v>
      </c>
      <c r="NK137" s="92">
        <v>0</v>
      </c>
      <c r="NL137" s="92">
        <v>0</v>
      </c>
      <c r="NM137" s="92">
        <v>2.4683654499999999E-2</v>
      </c>
      <c r="NN137" s="92">
        <v>6.0948994999999995E-4</v>
      </c>
      <c r="NO137" s="92">
        <v>2.5573004899999999E-4</v>
      </c>
      <c r="NP137" s="92">
        <v>1.0215759200000001E-2</v>
      </c>
      <c r="NQ137" s="92">
        <v>1.2449312300000001E-3</v>
      </c>
      <c r="NR137" s="92">
        <v>0.26155463600000001</v>
      </c>
      <c r="NS137" s="92">
        <v>0</v>
      </c>
      <c r="NT137" s="92">
        <v>0.366510734</v>
      </c>
      <c r="NU137" s="92">
        <v>0.233675301</v>
      </c>
      <c r="NV137" s="92">
        <v>6.9177769900000005E-2</v>
      </c>
      <c r="NW137" s="92">
        <v>7.6864188700000004E-3</v>
      </c>
      <c r="NX137" s="92">
        <v>0</v>
      </c>
      <c r="NY137" s="92">
        <v>1.44366038E-2</v>
      </c>
      <c r="NZ137" s="92">
        <v>0</v>
      </c>
      <c r="OA137" s="92">
        <v>9.9489717199999998E-3</v>
      </c>
      <c r="OB137" s="92">
        <v>0</v>
      </c>
      <c r="OC137" s="92">
        <v>0</v>
      </c>
      <c r="OD137" s="92">
        <v>0</v>
      </c>
      <c r="OE137" s="92">
        <v>0</v>
      </c>
      <c r="OF137" s="92">
        <v>0</v>
      </c>
      <c r="OG137" s="92">
        <v>0</v>
      </c>
      <c r="OH137" s="92">
        <v>0</v>
      </c>
      <c r="OI137" s="92">
        <v>0</v>
      </c>
      <c r="OJ137" s="92">
        <v>0</v>
      </c>
      <c r="OK137" s="92">
        <v>0</v>
      </c>
      <c r="OL137" s="92">
        <v>0</v>
      </c>
      <c r="OM137" s="92">
        <v>0</v>
      </c>
      <c r="ON137" s="92">
        <v>0</v>
      </c>
      <c r="OO137" s="92">
        <v>0</v>
      </c>
      <c r="OP137" s="92">
        <v>0</v>
      </c>
      <c r="OQ137" s="92">
        <v>0</v>
      </c>
      <c r="OR137" s="92">
        <v>0</v>
      </c>
      <c r="OS137" s="92">
        <v>0</v>
      </c>
      <c r="OT137" s="92">
        <v>0</v>
      </c>
      <c r="OU137" s="92">
        <v>0</v>
      </c>
      <c r="OV137" s="92">
        <v>0</v>
      </c>
      <c r="OW137" s="92">
        <v>0</v>
      </c>
      <c r="OX137" s="92">
        <v>0</v>
      </c>
      <c r="OY137" s="92">
        <v>0</v>
      </c>
      <c r="OZ137" s="92">
        <v>0</v>
      </c>
      <c r="PA137" s="92">
        <v>0</v>
      </c>
      <c r="PB137" s="92">
        <v>0</v>
      </c>
      <c r="PC137" s="92">
        <v>0</v>
      </c>
      <c r="PD137" s="92">
        <v>0</v>
      </c>
      <c r="PE137" s="92">
        <v>0</v>
      </c>
      <c r="PF137" s="92">
        <v>0</v>
      </c>
      <c r="PG137" s="92">
        <v>0</v>
      </c>
      <c r="PH137" s="92">
        <v>0</v>
      </c>
      <c r="PI137" s="92">
        <v>0</v>
      </c>
      <c r="PJ137" s="92">
        <v>0</v>
      </c>
      <c r="PK137" s="92">
        <v>0</v>
      </c>
      <c r="PL137" s="92">
        <v>0</v>
      </c>
      <c r="PM137" s="92">
        <v>0</v>
      </c>
      <c r="PN137" s="92">
        <v>0</v>
      </c>
      <c r="PO137" s="92">
        <v>0</v>
      </c>
      <c r="PP137" s="92">
        <v>0</v>
      </c>
      <c r="PQ137" s="92">
        <v>0</v>
      </c>
      <c r="PR137" s="92">
        <v>0</v>
      </c>
      <c r="PS137" s="92">
        <v>0</v>
      </c>
      <c r="PT137" s="92">
        <v>0</v>
      </c>
      <c r="PU137" s="92">
        <v>0</v>
      </c>
      <c r="PV137" s="92">
        <v>0</v>
      </c>
      <c r="PW137" s="92">
        <v>1248.3684499999999</v>
      </c>
      <c r="PX137" s="92">
        <v>30.824772200000002</v>
      </c>
      <c r="PY137" s="92">
        <v>12.9334709</v>
      </c>
      <c r="PZ137" s="92">
        <v>420.98447599999997</v>
      </c>
      <c r="QA137" s="92">
        <v>51.302767699999997</v>
      </c>
      <c r="QB137" s="92">
        <v>12412.8158</v>
      </c>
      <c r="QC137" s="92">
        <v>0</v>
      </c>
      <c r="QD137" s="92">
        <v>2611.0303600000002</v>
      </c>
      <c r="QE137" s="92">
        <v>4087.3084199999998</v>
      </c>
      <c r="QF137" s="92">
        <v>518.19918800000005</v>
      </c>
      <c r="QG137" s="92">
        <v>57.577687599999997</v>
      </c>
      <c r="QH137" s="92">
        <v>0</v>
      </c>
      <c r="QI137" s="92">
        <v>107.263217</v>
      </c>
      <c r="QJ137" s="92">
        <v>0</v>
      </c>
      <c r="QK137" s="92">
        <v>465.89329500000002</v>
      </c>
      <c r="QL137" s="92">
        <v>0</v>
      </c>
      <c r="QM137" s="92">
        <v>0</v>
      </c>
      <c r="QN137" s="92">
        <v>0</v>
      </c>
      <c r="QO137" s="92">
        <v>0</v>
      </c>
      <c r="QP137" s="92">
        <v>0</v>
      </c>
      <c r="QQ137" s="92">
        <v>0</v>
      </c>
      <c r="QR137" s="92">
        <v>0</v>
      </c>
      <c r="QS137" s="92">
        <v>0</v>
      </c>
      <c r="QT137" s="92">
        <v>0</v>
      </c>
      <c r="QU137" s="92">
        <v>0</v>
      </c>
      <c r="QV137" s="92">
        <v>0</v>
      </c>
      <c r="QW137" s="92">
        <v>0</v>
      </c>
      <c r="QX137" s="92">
        <v>0</v>
      </c>
      <c r="QY137" s="92">
        <v>0</v>
      </c>
      <c r="QZ137" s="92">
        <v>0</v>
      </c>
      <c r="RA137" s="92">
        <v>0</v>
      </c>
      <c r="RB137" s="92">
        <v>0</v>
      </c>
      <c r="RC137" s="92">
        <v>0</v>
      </c>
      <c r="RD137" s="92">
        <v>0</v>
      </c>
      <c r="RE137" s="92">
        <v>0</v>
      </c>
      <c r="RF137" s="92">
        <v>0</v>
      </c>
      <c r="RG137" s="92">
        <v>0</v>
      </c>
      <c r="RH137" s="92">
        <v>0</v>
      </c>
      <c r="RI137" s="92">
        <v>0</v>
      </c>
      <c r="RJ137" s="92">
        <v>0</v>
      </c>
      <c r="RK137" s="92">
        <v>0</v>
      </c>
      <c r="RL137" s="92">
        <v>0</v>
      </c>
      <c r="RM137" s="92">
        <v>0</v>
      </c>
      <c r="RN137" s="92">
        <v>0</v>
      </c>
      <c r="RO137" s="92">
        <v>0</v>
      </c>
      <c r="RP137" s="92">
        <v>0</v>
      </c>
      <c r="RQ137" s="92">
        <v>0</v>
      </c>
      <c r="RR137" s="92">
        <v>0</v>
      </c>
      <c r="RS137" s="92">
        <v>0</v>
      </c>
      <c r="RT137" s="92">
        <v>0</v>
      </c>
      <c r="RU137" s="92">
        <v>0</v>
      </c>
      <c r="RV137" s="92">
        <v>0</v>
      </c>
      <c r="RW137" s="92">
        <v>0</v>
      </c>
      <c r="RX137" s="92">
        <v>0</v>
      </c>
      <c r="RY137" s="92">
        <v>0</v>
      </c>
      <c r="RZ137" s="92">
        <v>0</v>
      </c>
      <c r="SA137" s="92">
        <v>0</v>
      </c>
      <c r="SB137" s="92">
        <v>0</v>
      </c>
      <c r="SC137" s="92">
        <v>0</v>
      </c>
      <c r="SD137" s="92">
        <v>0</v>
      </c>
      <c r="SE137" s="92">
        <v>0</v>
      </c>
      <c r="SF137" s="92">
        <v>0</v>
      </c>
      <c r="SG137" s="92">
        <v>5.6680893900000001E-2</v>
      </c>
      <c r="SH137" s="92">
        <v>1.39956728E-3</v>
      </c>
      <c r="SI137" s="92">
        <v>5.8723102800000001E-4</v>
      </c>
      <c r="SJ137" s="92">
        <v>1.9114369900000001E-2</v>
      </c>
      <c r="SK137" s="92">
        <v>2.3293497400000002E-3</v>
      </c>
      <c r="SL137" s="92">
        <v>0.56359121400000001</v>
      </c>
      <c r="SM137" s="92">
        <v>0</v>
      </c>
      <c r="SN137" s="92">
        <v>0.118551165</v>
      </c>
      <c r="SO137" s="92">
        <v>0.18558006199999999</v>
      </c>
      <c r="SP137" s="92">
        <v>2.3528304600000001E-2</v>
      </c>
      <c r="SQ137" s="92">
        <v>2.6142560699999999E-3</v>
      </c>
      <c r="SR137" s="92">
        <v>0</v>
      </c>
      <c r="SS137" s="92">
        <v>4.87017675E-3</v>
      </c>
      <c r="ST137" s="92">
        <v>0</v>
      </c>
      <c r="SU137" s="92">
        <v>2.1153409000000001E-2</v>
      </c>
      <c r="SV137" s="92">
        <v>0</v>
      </c>
      <c r="SW137" s="92">
        <v>0</v>
      </c>
      <c r="SX137" s="92">
        <v>0</v>
      </c>
      <c r="SY137" s="92">
        <v>311.91533700000002</v>
      </c>
      <c r="SZ137" s="92">
        <v>22024.501899999999</v>
      </c>
      <c r="TA137" s="92">
        <v>265.96981299999999</v>
      </c>
      <c r="TB137" s="92">
        <v>30.8253333</v>
      </c>
      <c r="TC137" s="92">
        <v>1</v>
      </c>
      <c r="TD137" s="92">
        <v>0</v>
      </c>
      <c r="TE137" s="92">
        <v>0</v>
      </c>
      <c r="TF137" s="92">
        <v>1</v>
      </c>
      <c r="TG137" s="92">
        <v>-81669.265599999999</v>
      </c>
      <c r="TH137" s="92">
        <v>-1156.6162400000001</v>
      </c>
      <c r="TI137" s="92">
        <v>-25.473896499999999</v>
      </c>
      <c r="TJ137" s="92">
        <v>-104.983942</v>
      </c>
      <c r="TK137" s="92">
        <v>-1.4868032900000001</v>
      </c>
      <c r="TL137" s="92">
        <v>1.9545785600000001E-2</v>
      </c>
      <c r="TM137" s="92">
        <v>1.38013794</v>
      </c>
      <c r="TN137" s="92">
        <v>70.610512700000001</v>
      </c>
      <c r="TO137" s="92">
        <v>0</v>
      </c>
      <c r="TP137" s="92">
        <v>0.77773059200000005</v>
      </c>
      <c r="TQ137" s="92">
        <v>-103231193.38699999</v>
      </c>
      <c r="TR137" s="92">
        <v>1.08463531388889E-2</v>
      </c>
      <c r="TS137" s="92">
        <v>0</v>
      </c>
      <c r="TT137" s="92">
        <v>0</v>
      </c>
      <c r="TU137" s="92">
        <v>0</v>
      </c>
      <c r="TV137" s="92">
        <v>0</v>
      </c>
      <c r="TW137" s="92">
        <v>0</v>
      </c>
      <c r="TX137" s="92">
        <v>0</v>
      </c>
      <c r="TY137" s="92">
        <v>0</v>
      </c>
      <c r="TZ137" s="92">
        <v>0</v>
      </c>
      <c r="UA137" s="92">
        <v>0</v>
      </c>
      <c r="UB137" s="92">
        <v>0</v>
      </c>
      <c r="UC137" s="92">
        <v>0</v>
      </c>
      <c r="UD137" s="92">
        <v>0</v>
      </c>
      <c r="UE137" s="92">
        <v>0</v>
      </c>
      <c r="UF137" s="92">
        <v>0</v>
      </c>
      <c r="UG137" s="92">
        <v>0</v>
      </c>
      <c r="UH137" s="92">
        <v>0</v>
      </c>
      <c r="UI137" s="92">
        <v>0</v>
      </c>
      <c r="UJ137" s="92">
        <v>0</v>
      </c>
      <c r="UK137" s="92">
        <v>0</v>
      </c>
      <c r="UL137" s="92">
        <v>0</v>
      </c>
      <c r="UM137" s="92">
        <v>0</v>
      </c>
      <c r="UN137" s="92">
        <v>0</v>
      </c>
      <c r="UO137" s="92">
        <v>0</v>
      </c>
      <c r="UP137" s="92">
        <v>0</v>
      </c>
      <c r="UQ137" s="92">
        <v>0</v>
      </c>
      <c r="UR137" s="92">
        <v>0</v>
      </c>
      <c r="US137" s="92">
        <v>0</v>
      </c>
      <c r="UT137" s="92">
        <v>0</v>
      </c>
      <c r="UU137" s="92">
        <v>0</v>
      </c>
      <c r="UV137" s="92">
        <v>0</v>
      </c>
      <c r="UW137" s="92">
        <v>0</v>
      </c>
      <c r="UX137" s="92">
        <v>0</v>
      </c>
      <c r="UY137" s="92">
        <v>0</v>
      </c>
      <c r="UZ137" s="92">
        <v>0</v>
      </c>
      <c r="VA137" s="92">
        <v>0</v>
      </c>
      <c r="VB137" s="92">
        <v>0</v>
      </c>
      <c r="VC137" s="92">
        <v>0</v>
      </c>
      <c r="VD137" s="92">
        <v>0</v>
      </c>
      <c r="VE137" s="92">
        <v>0</v>
      </c>
      <c r="VF137" s="92">
        <v>0</v>
      </c>
      <c r="VG137" s="92">
        <v>0</v>
      </c>
      <c r="VH137" s="92">
        <v>0</v>
      </c>
      <c r="VI137" s="92">
        <v>0</v>
      </c>
      <c r="VJ137" s="92">
        <v>0</v>
      </c>
      <c r="VK137" s="92">
        <v>0</v>
      </c>
      <c r="VL137" s="92">
        <v>0</v>
      </c>
      <c r="VM137" s="92">
        <v>0</v>
      </c>
      <c r="VN137" s="92">
        <v>0</v>
      </c>
      <c r="VO137" s="92">
        <v>0</v>
      </c>
      <c r="VP137" s="92">
        <v>0</v>
      </c>
      <c r="VQ137" s="92">
        <v>0</v>
      </c>
      <c r="VR137" s="92">
        <v>0</v>
      </c>
      <c r="VS137" s="92">
        <v>0</v>
      </c>
      <c r="VT137" s="92">
        <v>0</v>
      </c>
      <c r="VU137" s="92">
        <v>0</v>
      </c>
      <c r="VV137" s="92">
        <v>0</v>
      </c>
      <c r="VW137" s="92">
        <v>0</v>
      </c>
      <c r="VX137" s="92">
        <v>0</v>
      </c>
      <c r="VY137" s="92">
        <v>0</v>
      </c>
      <c r="VZ137" s="92">
        <v>0</v>
      </c>
      <c r="WA137" s="92">
        <v>0</v>
      </c>
      <c r="WB137" s="92">
        <v>0</v>
      </c>
      <c r="WC137" s="92">
        <v>0.243518383333334</v>
      </c>
    </row>
    <row r="138" spans="2:601" ht="13.5" customHeight="1">
      <c r="B138" s="851" t="s">
        <v>2825</v>
      </c>
      <c r="C138" s="92">
        <v>0</v>
      </c>
      <c r="D138" s="92">
        <v>7608794.7699999996</v>
      </c>
      <c r="E138" s="92">
        <v>-4.9278930600000002E-14</v>
      </c>
      <c r="F138" s="92">
        <v>0</v>
      </c>
      <c r="G138" s="92">
        <v>0</v>
      </c>
      <c r="H138" s="92">
        <v>0</v>
      </c>
      <c r="I138" s="92">
        <v>0</v>
      </c>
      <c r="J138" s="92">
        <v>0</v>
      </c>
      <c r="K138" s="92">
        <v>0</v>
      </c>
      <c r="L138" s="92">
        <v>0</v>
      </c>
      <c r="M138" s="92">
        <v>0</v>
      </c>
      <c r="N138" s="92">
        <v>0</v>
      </c>
      <c r="O138" s="92">
        <v>0</v>
      </c>
      <c r="P138" s="92">
        <v>0</v>
      </c>
      <c r="Q138" s="92">
        <v>0</v>
      </c>
      <c r="R138" s="92">
        <v>0</v>
      </c>
      <c r="S138" s="92">
        <v>0</v>
      </c>
      <c r="T138" s="92">
        <v>0</v>
      </c>
      <c r="U138" s="92">
        <v>0</v>
      </c>
      <c r="V138" s="92">
        <v>0</v>
      </c>
      <c r="W138" s="92">
        <v>0</v>
      </c>
      <c r="X138" s="92">
        <v>0</v>
      </c>
      <c r="Y138" s="92">
        <v>0</v>
      </c>
      <c r="Z138" s="92">
        <v>0</v>
      </c>
      <c r="AA138" s="92">
        <v>0</v>
      </c>
      <c r="AB138" s="92">
        <v>0</v>
      </c>
      <c r="AC138" s="92">
        <v>0</v>
      </c>
      <c r="AD138" s="92">
        <v>0</v>
      </c>
      <c r="AE138" s="92">
        <v>0</v>
      </c>
      <c r="AF138" s="92">
        <v>0</v>
      </c>
      <c r="AG138" s="92">
        <v>0</v>
      </c>
      <c r="AH138" s="92">
        <v>0</v>
      </c>
      <c r="AI138" s="92">
        <v>0</v>
      </c>
      <c r="AJ138" s="92">
        <v>0</v>
      </c>
      <c r="AK138" s="92">
        <v>0</v>
      </c>
      <c r="AL138" s="92">
        <v>0</v>
      </c>
      <c r="AM138" s="92">
        <v>0</v>
      </c>
      <c r="AN138" s="92">
        <v>0</v>
      </c>
      <c r="AO138" s="92">
        <v>55383.878799999999</v>
      </c>
      <c r="AP138" s="92">
        <v>208348.87700000001</v>
      </c>
      <c r="AQ138" s="92">
        <v>0</v>
      </c>
      <c r="AR138" s="92">
        <v>0</v>
      </c>
      <c r="AS138" s="92">
        <v>0</v>
      </c>
      <c r="AT138" s="92">
        <v>0</v>
      </c>
      <c r="AU138" s="92">
        <v>0</v>
      </c>
      <c r="AV138" s="92">
        <v>0</v>
      </c>
      <c r="AW138" s="92">
        <v>0</v>
      </c>
      <c r="AX138" s="92">
        <v>0</v>
      </c>
      <c r="AY138" s="92">
        <v>0</v>
      </c>
      <c r="AZ138" s="92">
        <v>0</v>
      </c>
      <c r="BA138" s="92">
        <v>0</v>
      </c>
      <c r="BB138" s="92">
        <v>0</v>
      </c>
      <c r="BC138" s="92">
        <v>0</v>
      </c>
      <c r="BD138" s="92">
        <v>0</v>
      </c>
      <c r="BE138" s="92">
        <v>0</v>
      </c>
      <c r="BF138" s="92">
        <v>0</v>
      </c>
      <c r="BG138" s="92">
        <v>0</v>
      </c>
      <c r="BH138" s="92">
        <v>0</v>
      </c>
      <c r="BI138" s="92">
        <v>0</v>
      </c>
      <c r="BJ138" s="92">
        <v>0</v>
      </c>
      <c r="BK138" s="92">
        <v>0</v>
      </c>
      <c r="BL138" s="92">
        <v>0</v>
      </c>
      <c r="BM138" s="92">
        <v>0</v>
      </c>
      <c r="BN138" s="92">
        <v>0</v>
      </c>
      <c r="BO138" s="92">
        <v>0</v>
      </c>
      <c r="BP138" s="92">
        <v>0</v>
      </c>
      <c r="BQ138" s="92">
        <v>0</v>
      </c>
      <c r="BR138" s="92">
        <v>0</v>
      </c>
      <c r="BS138" s="92">
        <v>0</v>
      </c>
      <c r="BT138" s="92">
        <v>0</v>
      </c>
      <c r="BU138" s="92">
        <v>0</v>
      </c>
      <c r="BV138" s="92">
        <v>0</v>
      </c>
      <c r="BW138" s="92">
        <v>0</v>
      </c>
      <c r="BX138" s="92">
        <v>0</v>
      </c>
      <c r="BY138" s="92">
        <v>0</v>
      </c>
      <c r="BZ138" s="92">
        <v>0</v>
      </c>
      <c r="CA138" s="92">
        <v>0</v>
      </c>
      <c r="CB138" s="92">
        <v>0</v>
      </c>
      <c r="CC138" s="92">
        <v>0</v>
      </c>
      <c r="CD138" s="92">
        <v>0</v>
      </c>
      <c r="CE138" s="92">
        <v>0</v>
      </c>
      <c r="CF138" s="92">
        <v>0</v>
      </c>
      <c r="CG138" s="92">
        <v>0</v>
      </c>
      <c r="CH138" s="92">
        <v>0</v>
      </c>
      <c r="CI138" s="92">
        <v>0</v>
      </c>
      <c r="CJ138" s="92">
        <v>0</v>
      </c>
      <c r="CK138" s="92">
        <v>0</v>
      </c>
      <c r="CL138" s="92">
        <v>0</v>
      </c>
      <c r="CM138" s="92">
        <v>0</v>
      </c>
      <c r="CN138" s="92">
        <v>0</v>
      </c>
      <c r="CO138" s="92">
        <v>0</v>
      </c>
      <c r="CP138" s="92">
        <v>0</v>
      </c>
      <c r="CQ138" s="92">
        <v>0</v>
      </c>
      <c r="CR138" s="92">
        <v>0</v>
      </c>
      <c r="CS138" s="92">
        <v>0</v>
      </c>
      <c r="CT138" s="92">
        <v>0</v>
      </c>
      <c r="CU138" s="92">
        <v>0</v>
      </c>
      <c r="CV138" s="92">
        <v>0</v>
      </c>
      <c r="CW138" s="92">
        <v>0</v>
      </c>
      <c r="CX138" s="92">
        <v>0</v>
      </c>
      <c r="CY138" s="92">
        <v>0.21</v>
      </c>
      <c r="CZ138" s="92">
        <v>0.79</v>
      </c>
      <c r="DA138" s="92">
        <v>0</v>
      </c>
      <c r="DB138" s="92">
        <v>0</v>
      </c>
      <c r="DC138" s="92">
        <v>0</v>
      </c>
      <c r="DD138" s="92">
        <v>0</v>
      </c>
      <c r="DE138" s="92">
        <v>0</v>
      </c>
      <c r="DF138" s="92">
        <v>0</v>
      </c>
      <c r="DG138" s="92">
        <v>0</v>
      </c>
      <c r="DH138" s="92">
        <v>0</v>
      </c>
      <c r="DI138" s="92">
        <v>0</v>
      </c>
      <c r="DJ138" s="92">
        <v>0</v>
      </c>
      <c r="DK138" s="92">
        <v>0</v>
      </c>
      <c r="DL138" s="92">
        <v>0</v>
      </c>
      <c r="DM138" s="92">
        <v>0</v>
      </c>
      <c r="DN138" s="92">
        <v>0</v>
      </c>
      <c r="DO138" s="92">
        <v>0</v>
      </c>
      <c r="DP138" s="92">
        <v>0</v>
      </c>
      <c r="DQ138" s="92">
        <v>0</v>
      </c>
      <c r="DR138" s="92">
        <v>0</v>
      </c>
      <c r="DS138" s="92">
        <v>0</v>
      </c>
      <c r="DT138" s="92">
        <v>0</v>
      </c>
      <c r="DU138" s="92">
        <v>0</v>
      </c>
      <c r="DV138" s="92">
        <v>0</v>
      </c>
      <c r="DW138" s="92">
        <v>0</v>
      </c>
      <c r="DX138" s="92">
        <v>0</v>
      </c>
      <c r="DY138" s="92">
        <v>0</v>
      </c>
      <c r="DZ138" s="92">
        <v>0</v>
      </c>
      <c r="EA138" s="92">
        <v>0</v>
      </c>
      <c r="EB138" s="92">
        <v>0</v>
      </c>
      <c r="EC138" s="92">
        <v>0</v>
      </c>
      <c r="ED138" s="92">
        <v>0</v>
      </c>
      <c r="EE138" s="92">
        <v>0</v>
      </c>
      <c r="EF138" s="92">
        <v>0</v>
      </c>
      <c r="EG138" s="92">
        <v>0</v>
      </c>
      <c r="EH138" s="92">
        <v>0</v>
      </c>
      <c r="EI138" s="92">
        <v>0</v>
      </c>
      <c r="EJ138" s="92">
        <v>0</v>
      </c>
      <c r="EK138" s="92">
        <v>0</v>
      </c>
      <c r="EL138" s="92">
        <v>0</v>
      </c>
      <c r="EM138" s="92">
        <v>0</v>
      </c>
      <c r="EN138" s="92">
        <v>0</v>
      </c>
      <c r="EO138" s="92">
        <v>0</v>
      </c>
      <c r="EP138" s="92">
        <v>0</v>
      </c>
      <c r="EQ138" s="92">
        <v>0</v>
      </c>
      <c r="ER138" s="92">
        <v>0</v>
      </c>
      <c r="ES138" s="92">
        <v>0</v>
      </c>
      <c r="ET138" s="92">
        <v>0</v>
      </c>
      <c r="EU138" s="92">
        <v>0</v>
      </c>
      <c r="EV138" s="92">
        <v>0</v>
      </c>
      <c r="EW138" s="92">
        <v>0</v>
      </c>
      <c r="EX138" s="92">
        <v>0</v>
      </c>
      <c r="EY138" s="92">
        <v>0</v>
      </c>
      <c r="EZ138" s="92">
        <v>0</v>
      </c>
      <c r="FA138" s="92">
        <v>0</v>
      </c>
      <c r="FB138" s="92">
        <v>0</v>
      </c>
      <c r="FC138" s="92">
        <v>0</v>
      </c>
      <c r="FD138" s="92">
        <v>0</v>
      </c>
      <c r="FE138" s="92">
        <v>0</v>
      </c>
      <c r="FF138" s="92">
        <v>0</v>
      </c>
      <c r="FG138" s="92">
        <v>0</v>
      </c>
      <c r="FH138" s="92">
        <v>0</v>
      </c>
      <c r="FI138" s="92">
        <v>1772217.66</v>
      </c>
      <c r="FJ138" s="92">
        <v>5836577.1100000003</v>
      </c>
      <c r="FK138" s="92">
        <v>0</v>
      </c>
      <c r="FL138" s="92">
        <v>0</v>
      </c>
      <c r="FM138" s="92">
        <v>0</v>
      </c>
      <c r="FN138" s="92">
        <v>0</v>
      </c>
      <c r="FO138" s="92">
        <v>0</v>
      </c>
      <c r="FP138" s="92">
        <v>0</v>
      </c>
      <c r="FQ138" s="92">
        <v>0</v>
      </c>
      <c r="FR138" s="92">
        <v>0</v>
      </c>
      <c r="FS138" s="92">
        <v>0</v>
      </c>
      <c r="FT138" s="92">
        <v>0</v>
      </c>
      <c r="FU138" s="92">
        <v>0</v>
      </c>
      <c r="FV138" s="92">
        <v>0</v>
      </c>
      <c r="FW138" s="92">
        <v>0</v>
      </c>
      <c r="FX138" s="92">
        <v>0</v>
      </c>
      <c r="FY138" s="92">
        <v>0</v>
      </c>
      <c r="FZ138" s="92">
        <v>0</v>
      </c>
      <c r="GA138" s="92">
        <v>0</v>
      </c>
      <c r="GB138" s="92">
        <v>0</v>
      </c>
      <c r="GC138" s="92">
        <v>0</v>
      </c>
      <c r="GD138" s="92">
        <v>0</v>
      </c>
      <c r="GE138" s="92">
        <v>0</v>
      </c>
      <c r="GF138" s="92">
        <v>0</v>
      </c>
      <c r="GG138" s="92">
        <v>0</v>
      </c>
      <c r="GH138" s="92">
        <v>0</v>
      </c>
      <c r="GI138" s="92">
        <v>0</v>
      </c>
      <c r="GJ138" s="92">
        <v>0</v>
      </c>
      <c r="GK138" s="92">
        <v>0</v>
      </c>
      <c r="GL138" s="92">
        <v>0</v>
      </c>
      <c r="GM138" s="92">
        <v>0</v>
      </c>
      <c r="GN138" s="92">
        <v>0</v>
      </c>
      <c r="GO138" s="92">
        <v>0</v>
      </c>
      <c r="GP138" s="92">
        <v>0</v>
      </c>
      <c r="GQ138" s="92">
        <v>0</v>
      </c>
      <c r="GR138" s="92">
        <v>0</v>
      </c>
      <c r="GS138" s="92">
        <v>0</v>
      </c>
      <c r="GT138" s="92">
        <v>0</v>
      </c>
      <c r="GU138" s="92">
        <v>0</v>
      </c>
      <c r="GV138" s="92">
        <v>0</v>
      </c>
      <c r="GW138" s="92">
        <v>0</v>
      </c>
      <c r="GX138" s="92">
        <v>0</v>
      </c>
      <c r="GY138" s="92">
        <v>0</v>
      </c>
      <c r="GZ138" s="92">
        <v>0</v>
      </c>
      <c r="HA138" s="92">
        <v>0</v>
      </c>
      <c r="HB138" s="92">
        <v>0</v>
      </c>
      <c r="HC138" s="92">
        <v>0</v>
      </c>
      <c r="HD138" s="92">
        <v>0</v>
      </c>
      <c r="HE138" s="92">
        <v>0</v>
      </c>
      <c r="HF138" s="92">
        <v>0</v>
      </c>
      <c r="HG138" s="92">
        <v>0</v>
      </c>
      <c r="HH138" s="92">
        <v>0</v>
      </c>
      <c r="HI138" s="92">
        <v>0</v>
      </c>
      <c r="HJ138" s="92">
        <v>0</v>
      </c>
      <c r="HK138" s="92">
        <v>0</v>
      </c>
      <c r="HL138" s="92">
        <v>0</v>
      </c>
      <c r="HM138" s="92">
        <v>0</v>
      </c>
      <c r="HN138" s="92">
        <v>0</v>
      </c>
      <c r="HO138" s="92">
        <v>0</v>
      </c>
      <c r="HP138" s="92">
        <v>0</v>
      </c>
      <c r="HQ138" s="92">
        <v>0</v>
      </c>
      <c r="HR138" s="92">
        <v>0</v>
      </c>
      <c r="HS138" s="92">
        <v>0.23291700100000001</v>
      </c>
      <c r="HT138" s="92">
        <v>0.76708299899999999</v>
      </c>
      <c r="HU138" s="92">
        <v>0</v>
      </c>
      <c r="HV138" s="92">
        <v>0</v>
      </c>
      <c r="HW138" s="92">
        <v>0</v>
      </c>
      <c r="HX138" s="92">
        <v>0</v>
      </c>
      <c r="HY138" s="92">
        <v>0</v>
      </c>
      <c r="HZ138" s="92">
        <v>0</v>
      </c>
      <c r="IA138" s="92">
        <v>0</v>
      </c>
      <c r="IB138" s="92">
        <v>0</v>
      </c>
      <c r="IC138" s="92">
        <v>0</v>
      </c>
      <c r="ID138" s="92">
        <v>0</v>
      </c>
      <c r="IE138" s="92">
        <v>0</v>
      </c>
      <c r="IF138" s="92">
        <v>0</v>
      </c>
      <c r="IG138" s="92">
        <v>0</v>
      </c>
      <c r="IH138" s="92">
        <v>0</v>
      </c>
      <c r="II138" s="92">
        <v>0</v>
      </c>
      <c r="IJ138" s="92">
        <v>0</v>
      </c>
      <c r="IK138" s="92">
        <v>0</v>
      </c>
      <c r="IL138" s="92">
        <v>0</v>
      </c>
      <c r="IM138" s="92">
        <v>0</v>
      </c>
      <c r="IN138" s="92">
        <v>0</v>
      </c>
      <c r="IO138" s="92">
        <v>0</v>
      </c>
      <c r="IP138" s="92">
        <v>0</v>
      </c>
      <c r="IQ138" s="92">
        <v>0</v>
      </c>
      <c r="IR138" s="92">
        <v>0</v>
      </c>
      <c r="IS138" s="92">
        <v>0</v>
      </c>
      <c r="IT138" s="92">
        <v>263732.75599999999</v>
      </c>
      <c r="IU138" s="92">
        <v>7608794.7699999996</v>
      </c>
      <c r="IV138" s="92">
        <v>107537091</v>
      </c>
      <c r="IW138" s="92">
        <v>25</v>
      </c>
      <c r="IX138" s="92">
        <v>1</v>
      </c>
      <c r="IY138" s="92">
        <v>1</v>
      </c>
      <c r="IZ138" s="92">
        <v>0</v>
      </c>
      <c r="JA138" s="92">
        <v>0</v>
      </c>
      <c r="JB138" s="92">
        <v>-1.86851763E-13</v>
      </c>
      <c r="JC138" s="92">
        <v>-6.4765750700000001E-15</v>
      </c>
      <c r="JD138" s="92">
        <v>-4.9278930600000002E-14</v>
      </c>
      <c r="JE138" s="92">
        <v>1.0206375700000001</v>
      </c>
      <c r="JF138" s="92">
        <v>3.5376898300000001E-2</v>
      </c>
      <c r="JG138" s="92">
        <v>4.0874696499999997E-5</v>
      </c>
      <c r="JH138" s="92">
        <v>1.17925123E-3</v>
      </c>
      <c r="JI138" s="92">
        <v>28.8503972</v>
      </c>
      <c r="JJ138" s="92">
        <v>235415.77</v>
      </c>
      <c r="JK138" s="92">
        <v>0</v>
      </c>
      <c r="JL138" s="92">
        <v>0</v>
      </c>
      <c r="JM138" s="92">
        <v>0</v>
      </c>
      <c r="JN138" s="92">
        <v>0</v>
      </c>
      <c r="JO138" s="92">
        <v>0</v>
      </c>
      <c r="JP138" s="92">
        <v>0</v>
      </c>
      <c r="JQ138" s="92">
        <v>0</v>
      </c>
      <c r="JR138" s="92">
        <v>0</v>
      </c>
      <c r="JS138" s="92">
        <v>0</v>
      </c>
      <c r="JT138" s="92">
        <v>0</v>
      </c>
      <c r="JU138" s="92">
        <v>0</v>
      </c>
      <c r="JV138" s="92">
        <v>0</v>
      </c>
      <c r="JW138" s="92">
        <v>0</v>
      </c>
      <c r="JX138" s="92">
        <v>0</v>
      </c>
      <c r="JY138" s="92">
        <v>0</v>
      </c>
      <c r="JZ138" s="92">
        <v>0</v>
      </c>
      <c r="KA138" s="92">
        <v>0</v>
      </c>
      <c r="KB138" s="92">
        <v>0</v>
      </c>
      <c r="KC138" s="92">
        <v>0</v>
      </c>
      <c r="KD138" s="92">
        <v>0</v>
      </c>
      <c r="KE138" s="92">
        <v>0</v>
      </c>
      <c r="KF138" s="92">
        <v>0</v>
      </c>
      <c r="KG138" s="92">
        <v>0</v>
      </c>
      <c r="KH138" s="92">
        <v>0</v>
      </c>
      <c r="KI138" s="92">
        <v>0</v>
      </c>
      <c r="KJ138" s="92">
        <v>0</v>
      </c>
      <c r="KK138" s="92">
        <v>0</v>
      </c>
      <c r="KL138" s="92">
        <v>0</v>
      </c>
      <c r="KM138" s="92">
        <v>0</v>
      </c>
      <c r="KN138" s="92">
        <v>0</v>
      </c>
      <c r="KO138" s="92">
        <v>0</v>
      </c>
      <c r="KP138" s="92">
        <v>0</v>
      </c>
      <c r="KQ138" s="92">
        <v>0</v>
      </c>
      <c r="KR138" s="92">
        <v>0</v>
      </c>
      <c r="KS138" s="92">
        <v>0</v>
      </c>
      <c r="KT138" s="92">
        <v>0</v>
      </c>
      <c r="KU138" s="92">
        <v>0</v>
      </c>
      <c r="KV138" s="92">
        <v>0</v>
      </c>
      <c r="KW138" s="92">
        <v>0</v>
      </c>
      <c r="KX138" s="92">
        <v>0</v>
      </c>
      <c r="KY138" s="92">
        <v>0</v>
      </c>
      <c r="KZ138" s="92">
        <v>0</v>
      </c>
      <c r="LA138" s="92">
        <v>0</v>
      </c>
      <c r="LB138" s="92">
        <v>0</v>
      </c>
      <c r="LC138" s="92">
        <v>0</v>
      </c>
      <c r="LD138" s="92">
        <v>0</v>
      </c>
      <c r="LE138" s="92">
        <v>0</v>
      </c>
      <c r="LF138" s="92">
        <v>0</v>
      </c>
      <c r="LG138" s="92">
        <v>0</v>
      </c>
      <c r="LH138" s="92">
        <v>0</v>
      </c>
      <c r="LI138" s="92">
        <v>0</v>
      </c>
      <c r="LJ138" s="92">
        <v>0</v>
      </c>
      <c r="LK138" s="92">
        <v>0</v>
      </c>
      <c r="LL138" s="92">
        <v>0</v>
      </c>
      <c r="LM138" s="92">
        <v>0</v>
      </c>
      <c r="LN138" s="92">
        <v>0</v>
      </c>
      <c r="LO138" s="92">
        <v>0</v>
      </c>
      <c r="LP138" s="92">
        <v>0</v>
      </c>
      <c r="LQ138" s="92">
        <v>0</v>
      </c>
      <c r="LR138" s="92">
        <v>0</v>
      </c>
      <c r="LS138" s="92">
        <v>0</v>
      </c>
      <c r="LT138" s="92">
        <v>0</v>
      </c>
      <c r="LU138" s="92">
        <v>0</v>
      </c>
      <c r="LV138" s="92">
        <v>0</v>
      </c>
      <c r="LW138" s="92">
        <v>0</v>
      </c>
      <c r="LX138" s="92">
        <v>0</v>
      </c>
      <c r="LY138" s="92">
        <v>0</v>
      </c>
      <c r="LZ138" s="92">
        <v>0</v>
      </c>
      <c r="MA138" s="92">
        <v>0</v>
      </c>
      <c r="MB138" s="92">
        <v>0</v>
      </c>
      <c r="MC138" s="92">
        <v>0</v>
      </c>
      <c r="MD138" s="92">
        <v>0</v>
      </c>
      <c r="ME138" s="92">
        <v>0</v>
      </c>
      <c r="MF138" s="92">
        <v>0</v>
      </c>
      <c r="MG138" s="92">
        <v>0</v>
      </c>
      <c r="MH138" s="92">
        <v>0</v>
      </c>
      <c r="MI138" s="92">
        <v>0</v>
      </c>
      <c r="MJ138" s="92">
        <v>0</v>
      </c>
      <c r="MK138" s="92">
        <v>0</v>
      </c>
      <c r="ML138" s="92">
        <v>0</v>
      </c>
      <c r="MM138" s="92">
        <v>0</v>
      </c>
      <c r="MN138" s="92">
        <v>0</v>
      </c>
      <c r="MO138" s="92">
        <v>0</v>
      </c>
      <c r="MP138" s="92">
        <v>0</v>
      </c>
      <c r="MQ138" s="92">
        <v>0</v>
      </c>
      <c r="MR138" s="92">
        <v>0</v>
      </c>
      <c r="MS138" s="92">
        <v>0</v>
      </c>
      <c r="MT138" s="92">
        <v>0</v>
      </c>
      <c r="MU138" s="92">
        <v>0</v>
      </c>
      <c r="MV138" s="92">
        <v>0</v>
      </c>
      <c r="MW138" s="92">
        <v>0</v>
      </c>
      <c r="MX138" s="92">
        <v>0</v>
      </c>
      <c r="MY138" s="92">
        <v>0</v>
      </c>
      <c r="MZ138" s="92">
        <v>0</v>
      </c>
      <c r="NA138" s="92">
        <v>0</v>
      </c>
      <c r="NB138" s="92">
        <v>0</v>
      </c>
      <c r="NC138" s="92">
        <v>0</v>
      </c>
      <c r="ND138" s="92">
        <v>0</v>
      </c>
      <c r="NE138" s="92">
        <v>0</v>
      </c>
      <c r="NF138" s="92">
        <v>0</v>
      </c>
      <c r="NG138" s="92">
        <v>0</v>
      </c>
      <c r="NH138" s="92">
        <v>0</v>
      </c>
      <c r="NI138" s="92">
        <v>0</v>
      </c>
      <c r="NJ138" s="92">
        <v>0</v>
      </c>
      <c r="NK138" s="92">
        <v>0</v>
      </c>
      <c r="NL138" s="92">
        <v>0</v>
      </c>
      <c r="NM138" s="92">
        <v>0</v>
      </c>
      <c r="NN138" s="92">
        <v>0</v>
      </c>
      <c r="NO138" s="92">
        <v>0</v>
      </c>
      <c r="NP138" s="92">
        <v>0</v>
      </c>
      <c r="NQ138" s="92">
        <v>0</v>
      </c>
      <c r="NR138" s="92">
        <v>0</v>
      </c>
      <c r="NS138" s="92">
        <v>0</v>
      </c>
      <c r="NT138" s="92">
        <v>0</v>
      </c>
      <c r="NU138" s="92">
        <v>0</v>
      </c>
      <c r="NV138" s="92">
        <v>0</v>
      </c>
      <c r="NW138" s="92">
        <v>0</v>
      </c>
      <c r="NX138" s="92">
        <v>0</v>
      </c>
      <c r="NY138" s="92">
        <v>0</v>
      </c>
      <c r="NZ138" s="92">
        <v>0</v>
      </c>
      <c r="OA138" s="92">
        <v>0</v>
      </c>
      <c r="OB138" s="92">
        <v>0</v>
      </c>
      <c r="OC138" s="92">
        <v>0</v>
      </c>
      <c r="OD138" s="92">
        <v>0</v>
      </c>
      <c r="OE138" s="92">
        <v>0</v>
      </c>
      <c r="OF138" s="92">
        <v>0</v>
      </c>
      <c r="OG138" s="92">
        <v>0</v>
      </c>
      <c r="OH138" s="92">
        <v>0</v>
      </c>
      <c r="OI138" s="92">
        <v>0</v>
      </c>
      <c r="OJ138" s="92">
        <v>0</v>
      </c>
      <c r="OK138" s="92">
        <v>0</v>
      </c>
      <c r="OL138" s="92">
        <v>0</v>
      </c>
      <c r="OM138" s="92">
        <v>0</v>
      </c>
      <c r="ON138" s="92">
        <v>0</v>
      </c>
      <c r="OO138" s="92">
        <v>0</v>
      </c>
      <c r="OP138" s="92">
        <v>0</v>
      </c>
      <c r="OQ138" s="92">
        <v>0</v>
      </c>
      <c r="OR138" s="92">
        <v>0</v>
      </c>
      <c r="OS138" s="92">
        <v>0</v>
      </c>
      <c r="OT138" s="92">
        <v>0</v>
      </c>
      <c r="OU138" s="92">
        <v>0</v>
      </c>
      <c r="OV138" s="92">
        <v>0</v>
      </c>
      <c r="OW138" s="92">
        <v>0</v>
      </c>
      <c r="OX138" s="92">
        <v>0</v>
      </c>
      <c r="OY138" s="92">
        <v>0</v>
      </c>
      <c r="OZ138" s="92">
        <v>0</v>
      </c>
      <c r="PA138" s="92">
        <v>0</v>
      </c>
      <c r="PB138" s="92">
        <v>0</v>
      </c>
      <c r="PC138" s="92">
        <v>0</v>
      </c>
      <c r="PD138" s="92">
        <v>0</v>
      </c>
      <c r="PE138" s="92">
        <v>0</v>
      </c>
      <c r="PF138" s="92">
        <v>0</v>
      </c>
      <c r="PG138" s="92">
        <v>0</v>
      </c>
      <c r="PH138" s="92">
        <v>0</v>
      </c>
      <c r="PI138" s="92">
        <v>0</v>
      </c>
      <c r="PJ138" s="92">
        <v>0</v>
      </c>
      <c r="PK138" s="92">
        <v>0</v>
      </c>
      <c r="PL138" s="92">
        <v>0</v>
      </c>
      <c r="PM138" s="92">
        <v>0</v>
      </c>
      <c r="PN138" s="92">
        <v>0</v>
      </c>
      <c r="PO138" s="92">
        <v>0</v>
      </c>
      <c r="PP138" s="92">
        <v>0</v>
      </c>
      <c r="PQ138" s="92">
        <v>0</v>
      </c>
      <c r="PR138" s="92">
        <v>0</v>
      </c>
      <c r="PS138" s="92">
        <v>0</v>
      </c>
      <c r="PT138" s="92">
        <v>0</v>
      </c>
      <c r="PU138" s="92">
        <v>0</v>
      </c>
      <c r="PV138" s="92">
        <v>0</v>
      </c>
      <c r="PW138" s="92">
        <v>0</v>
      </c>
      <c r="PX138" s="92">
        <v>0</v>
      </c>
      <c r="PY138" s="92">
        <v>0</v>
      </c>
      <c r="PZ138" s="92">
        <v>0</v>
      </c>
      <c r="QA138" s="92">
        <v>0</v>
      </c>
      <c r="QB138" s="92">
        <v>0</v>
      </c>
      <c r="QC138" s="92">
        <v>0</v>
      </c>
      <c r="QD138" s="92">
        <v>0</v>
      </c>
      <c r="QE138" s="92">
        <v>0</v>
      </c>
      <c r="QF138" s="92">
        <v>0</v>
      </c>
      <c r="QG138" s="92">
        <v>0</v>
      </c>
      <c r="QH138" s="92">
        <v>0</v>
      </c>
      <c r="QI138" s="92">
        <v>0</v>
      </c>
      <c r="QJ138" s="92">
        <v>0</v>
      </c>
      <c r="QK138" s="92">
        <v>0</v>
      </c>
      <c r="QL138" s="92">
        <v>0</v>
      </c>
      <c r="QM138" s="92">
        <v>0</v>
      </c>
      <c r="QN138" s="92">
        <v>0</v>
      </c>
      <c r="QO138" s="92">
        <v>0</v>
      </c>
      <c r="QP138" s="92">
        <v>0</v>
      </c>
      <c r="QQ138" s="92">
        <v>0</v>
      </c>
      <c r="QR138" s="92">
        <v>0</v>
      </c>
      <c r="QS138" s="92">
        <v>0</v>
      </c>
      <c r="QT138" s="92">
        <v>0</v>
      </c>
      <c r="QU138" s="92">
        <v>0</v>
      </c>
      <c r="QV138" s="92">
        <v>0</v>
      </c>
      <c r="QW138" s="92">
        <v>0</v>
      </c>
      <c r="QX138" s="92">
        <v>0</v>
      </c>
      <c r="QY138" s="92">
        <v>0</v>
      </c>
      <c r="QZ138" s="92">
        <v>0</v>
      </c>
      <c r="RA138" s="92">
        <v>0</v>
      </c>
      <c r="RB138" s="92">
        <v>0</v>
      </c>
      <c r="RC138" s="92">
        <v>0</v>
      </c>
      <c r="RD138" s="92">
        <v>0</v>
      </c>
      <c r="RE138" s="92">
        <v>0</v>
      </c>
      <c r="RF138" s="92">
        <v>0</v>
      </c>
      <c r="RG138" s="92">
        <v>0</v>
      </c>
      <c r="RH138" s="92">
        <v>0</v>
      </c>
      <c r="RI138" s="92">
        <v>0</v>
      </c>
      <c r="RJ138" s="92">
        <v>0</v>
      </c>
      <c r="RK138" s="92">
        <v>0</v>
      </c>
      <c r="RL138" s="92">
        <v>0</v>
      </c>
      <c r="RM138" s="92">
        <v>0</v>
      </c>
      <c r="RN138" s="92">
        <v>0</v>
      </c>
      <c r="RO138" s="92">
        <v>0</v>
      </c>
      <c r="RP138" s="92">
        <v>0</v>
      </c>
      <c r="RQ138" s="92">
        <v>0</v>
      </c>
      <c r="RR138" s="92">
        <v>0</v>
      </c>
      <c r="RS138" s="92">
        <v>0</v>
      </c>
      <c r="RT138" s="92">
        <v>0</v>
      </c>
      <c r="RU138" s="92">
        <v>0</v>
      </c>
      <c r="RV138" s="92">
        <v>0</v>
      </c>
      <c r="RW138" s="92">
        <v>0</v>
      </c>
      <c r="RX138" s="92">
        <v>0</v>
      </c>
      <c r="RY138" s="92">
        <v>0</v>
      </c>
      <c r="RZ138" s="92">
        <v>0</v>
      </c>
      <c r="SA138" s="92">
        <v>0</v>
      </c>
      <c r="SB138" s="92">
        <v>0</v>
      </c>
      <c r="SC138" s="92">
        <v>0</v>
      </c>
      <c r="SD138" s="92">
        <v>0</v>
      </c>
      <c r="SE138" s="92">
        <v>0</v>
      </c>
      <c r="SF138" s="92">
        <v>0</v>
      </c>
      <c r="SG138" s="92">
        <v>0</v>
      </c>
      <c r="SH138" s="92">
        <v>0</v>
      </c>
      <c r="SI138" s="92">
        <v>0</v>
      </c>
      <c r="SJ138" s="92">
        <v>0</v>
      </c>
      <c r="SK138" s="92">
        <v>0</v>
      </c>
      <c r="SL138" s="92">
        <v>0</v>
      </c>
      <c r="SM138" s="92">
        <v>0</v>
      </c>
      <c r="SN138" s="92">
        <v>0</v>
      </c>
      <c r="SO138" s="92">
        <v>0</v>
      </c>
      <c r="SP138" s="92">
        <v>0</v>
      </c>
      <c r="SQ138" s="92">
        <v>0</v>
      </c>
      <c r="SR138" s="92">
        <v>0</v>
      </c>
      <c r="SS138" s="92">
        <v>0</v>
      </c>
      <c r="ST138" s="92">
        <v>0</v>
      </c>
      <c r="SU138" s="92">
        <v>0</v>
      </c>
      <c r="SV138" s="92">
        <v>0</v>
      </c>
      <c r="SW138" s="92">
        <v>0</v>
      </c>
      <c r="SX138" s="92">
        <v>0</v>
      </c>
      <c r="SY138" s="92">
        <v>0</v>
      </c>
      <c r="SZ138" s="92">
        <v>0</v>
      </c>
      <c r="TA138" s="92">
        <v>0</v>
      </c>
      <c r="TB138" s="92">
        <v>0</v>
      </c>
      <c r="TC138" s="92">
        <v>1</v>
      </c>
      <c r="TD138" s="92">
        <v>0</v>
      </c>
      <c r="TE138" s="92">
        <v>0</v>
      </c>
      <c r="TF138" s="92">
        <v>0</v>
      </c>
      <c r="TG138" s="92">
        <v>0</v>
      </c>
      <c r="TH138" s="92">
        <v>0</v>
      </c>
      <c r="TI138" s="92">
        <v>0</v>
      </c>
      <c r="TJ138" s="92">
        <v>0</v>
      </c>
      <c r="TK138" s="92">
        <v>0</v>
      </c>
      <c r="TL138" s="92">
        <v>0</v>
      </c>
      <c r="TM138" s="92">
        <v>0</v>
      </c>
      <c r="TN138" s="92">
        <v>0</v>
      </c>
      <c r="TO138" s="92">
        <v>0</v>
      </c>
      <c r="TP138" s="92">
        <v>0</v>
      </c>
      <c r="TQ138" s="92">
        <v>-5.7311396287800001E-8</v>
      </c>
      <c r="TR138" s="92">
        <v>0</v>
      </c>
      <c r="TS138" s="92">
        <v>0</v>
      </c>
      <c r="TT138" s="92">
        <v>0</v>
      </c>
      <c r="TU138" s="92">
        <v>0</v>
      </c>
      <c r="TV138" s="92">
        <v>0</v>
      </c>
      <c r="TW138" s="92">
        <v>0</v>
      </c>
      <c r="TX138" s="92">
        <v>0</v>
      </c>
      <c r="TY138" s="92">
        <v>0</v>
      </c>
      <c r="TZ138" s="92">
        <v>0</v>
      </c>
      <c r="UA138" s="92">
        <v>0</v>
      </c>
      <c r="UB138" s="92">
        <v>0</v>
      </c>
      <c r="UC138" s="92">
        <v>0</v>
      </c>
      <c r="UD138" s="92">
        <v>0</v>
      </c>
      <c r="UE138" s="92">
        <v>0</v>
      </c>
      <c r="UF138" s="92">
        <v>0</v>
      </c>
      <c r="UG138" s="92">
        <v>0</v>
      </c>
      <c r="UH138" s="92">
        <v>0</v>
      </c>
      <c r="UI138" s="92">
        <v>0</v>
      </c>
      <c r="UJ138" s="92">
        <v>0</v>
      </c>
      <c r="UK138" s="92">
        <v>0</v>
      </c>
      <c r="UL138" s="92">
        <v>0</v>
      </c>
      <c r="UM138" s="92">
        <v>0</v>
      </c>
      <c r="UN138" s="92">
        <v>0</v>
      </c>
      <c r="UO138" s="92">
        <v>0</v>
      </c>
      <c r="UP138" s="92">
        <v>0</v>
      </c>
      <c r="UQ138" s="92">
        <v>0</v>
      </c>
      <c r="UR138" s="92">
        <v>0</v>
      </c>
      <c r="US138" s="92">
        <v>0</v>
      </c>
      <c r="UT138" s="92">
        <v>0</v>
      </c>
      <c r="UU138" s="92">
        <v>0</v>
      </c>
      <c r="UV138" s="92">
        <v>0</v>
      </c>
      <c r="UW138" s="92">
        <v>0</v>
      </c>
      <c r="UX138" s="92">
        <v>0</v>
      </c>
      <c r="UY138" s="92">
        <v>0</v>
      </c>
      <c r="UZ138" s="92">
        <v>0</v>
      </c>
      <c r="VA138" s="92">
        <v>0</v>
      </c>
      <c r="VB138" s="92">
        <v>15.3844107777778</v>
      </c>
      <c r="VC138" s="92">
        <v>57.874688055555602</v>
      </c>
      <c r="VD138" s="92">
        <v>0</v>
      </c>
      <c r="VE138" s="92">
        <v>0</v>
      </c>
      <c r="VF138" s="92">
        <v>0</v>
      </c>
      <c r="VG138" s="92">
        <v>0</v>
      </c>
      <c r="VH138" s="92">
        <v>0</v>
      </c>
      <c r="VI138" s="92">
        <v>0</v>
      </c>
      <c r="VJ138" s="92">
        <v>0</v>
      </c>
      <c r="VK138" s="92">
        <v>0</v>
      </c>
      <c r="VL138" s="92">
        <v>0</v>
      </c>
      <c r="VM138" s="92">
        <v>0</v>
      </c>
      <c r="VN138" s="92">
        <v>0</v>
      </c>
      <c r="VO138" s="92">
        <v>0</v>
      </c>
      <c r="VP138" s="92">
        <v>0</v>
      </c>
      <c r="VQ138" s="92">
        <v>0</v>
      </c>
      <c r="VR138" s="92">
        <v>0</v>
      </c>
      <c r="VS138" s="92">
        <v>0</v>
      </c>
      <c r="VT138" s="92">
        <v>0</v>
      </c>
      <c r="VU138" s="92">
        <v>0</v>
      </c>
      <c r="VV138" s="92">
        <v>0</v>
      </c>
      <c r="VW138" s="92">
        <v>0</v>
      </c>
      <c r="VX138" s="92">
        <v>0</v>
      </c>
      <c r="VY138" s="92">
        <v>0</v>
      </c>
      <c r="VZ138" s="92">
        <v>0</v>
      </c>
      <c r="WA138" s="92">
        <v>0</v>
      </c>
      <c r="WB138" s="92">
        <v>0</v>
      </c>
      <c r="WC138" s="92">
        <v>0</v>
      </c>
    </row>
    <row r="139" spans="2:601" ht="13.5" customHeight="1">
      <c r="B139" s="851" t="s">
        <v>2826</v>
      </c>
      <c r="C139" s="92">
        <v>0</v>
      </c>
      <c r="D139" s="92">
        <v>39530.811199999996</v>
      </c>
      <c r="E139" s="92">
        <v>-88.631352899999996</v>
      </c>
      <c r="F139" s="92">
        <v>884.14890500000001</v>
      </c>
      <c r="G139" s="92">
        <v>1.8000549799999999E-3</v>
      </c>
      <c r="H139" s="92">
        <v>2.3894832699999999</v>
      </c>
      <c r="I139" s="92">
        <v>9.4940725700000006E-2</v>
      </c>
      <c r="J139" s="92">
        <v>3.9835269499999999E-2</v>
      </c>
      <c r="K139" s="92">
        <v>1.5913164</v>
      </c>
      <c r="L139" s="92">
        <v>0.193923863</v>
      </c>
      <c r="M139" s="92">
        <v>1.4024943600000001E-2</v>
      </c>
      <c r="N139" s="92">
        <v>0</v>
      </c>
      <c r="O139" s="92">
        <v>0.101334788</v>
      </c>
      <c r="P139" s="92">
        <v>2.5573259500000002E-3</v>
      </c>
      <c r="Q139" s="92">
        <v>1.07300389E-3</v>
      </c>
      <c r="R139" s="92">
        <v>4.2863745500000001E-2</v>
      </c>
      <c r="S139" s="92">
        <v>5.2235388799999997E-3</v>
      </c>
      <c r="T139" s="92">
        <v>0.98258830500000005</v>
      </c>
      <c r="U139" s="92">
        <v>6.25686352E-2</v>
      </c>
      <c r="V139" s="92">
        <v>4.2457276299999999E-2</v>
      </c>
      <c r="W139" s="92">
        <v>5.0335662000000003E-2</v>
      </c>
      <c r="X139" s="92">
        <v>0</v>
      </c>
      <c r="Y139" s="92">
        <v>6.7195615300000002E-3</v>
      </c>
      <c r="Z139" s="92">
        <v>6.0279044000000004E-9</v>
      </c>
      <c r="AA139" s="92">
        <v>4.7577211799999998E-7</v>
      </c>
      <c r="AB139" s="92">
        <v>2.4912140600000001E-7</v>
      </c>
      <c r="AC139" s="92">
        <v>1.7135610100000001E-4</v>
      </c>
      <c r="AD139" s="92">
        <v>0</v>
      </c>
      <c r="AE139" s="92">
        <v>2.7230523500000001</v>
      </c>
      <c r="AF139" s="92">
        <v>3.4988511400000002</v>
      </c>
      <c r="AG139" s="92">
        <v>0</v>
      </c>
      <c r="AH139" s="92">
        <v>0</v>
      </c>
      <c r="AI139" s="92">
        <v>0</v>
      </c>
      <c r="AJ139" s="92">
        <v>0</v>
      </c>
      <c r="AK139" s="92">
        <v>0</v>
      </c>
      <c r="AL139" s="92">
        <v>0</v>
      </c>
      <c r="AM139" s="92">
        <v>0</v>
      </c>
      <c r="AN139" s="92">
        <v>6.8568920999999999E-4</v>
      </c>
      <c r="AO139" s="92">
        <v>3.5714654300000001E-5</v>
      </c>
      <c r="AP139" s="92">
        <v>9.0432946200000002E-5</v>
      </c>
      <c r="AQ139" s="92">
        <v>0</v>
      </c>
      <c r="AR139" s="92">
        <v>0</v>
      </c>
      <c r="AS139" s="92">
        <v>0</v>
      </c>
      <c r="AT139" s="92">
        <v>2.8110252200000001E-4</v>
      </c>
      <c r="AU139" s="92">
        <v>0</v>
      </c>
      <c r="AV139" s="92">
        <v>0</v>
      </c>
      <c r="AW139" s="92">
        <v>4.9002852099999998E-6</v>
      </c>
      <c r="AX139" s="92">
        <v>0</v>
      </c>
      <c r="AY139" s="92">
        <v>0</v>
      </c>
      <c r="AZ139" s="92">
        <v>0</v>
      </c>
      <c r="BA139" s="92">
        <v>0</v>
      </c>
      <c r="BB139" s="92">
        <v>0</v>
      </c>
      <c r="BC139" s="92">
        <v>0</v>
      </c>
      <c r="BD139" s="92">
        <v>0</v>
      </c>
      <c r="BE139" s="92">
        <v>0</v>
      </c>
      <c r="BF139" s="92">
        <v>0</v>
      </c>
      <c r="BG139" s="92">
        <v>0</v>
      </c>
      <c r="BH139" s="92">
        <v>0</v>
      </c>
      <c r="BI139" s="92">
        <v>0</v>
      </c>
      <c r="BJ139" s="92">
        <v>0</v>
      </c>
      <c r="BK139" s="92">
        <v>0</v>
      </c>
      <c r="BL139" s="92">
        <v>0</v>
      </c>
      <c r="BM139" s="92">
        <v>0</v>
      </c>
      <c r="BN139" s="92">
        <v>0</v>
      </c>
      <c r="BO139" s="92">
        <v>0</v>
      </c>
      <c r="BP139" s="92">
        <v>0.98677870099999998</v>
      </c>
      <c r="BQ139" s="92">
        <v>2.0090008599999999E-6</v>
      </c>
      <c r="BR139" s="92">
        <v>2.66684852E-3</v>
      </c>
      <c r="BS139" s="92">
        <v>1.0596120800000001E-4</v>
      </c>
      <c r="BT139" s="92">
        <v>4.4459248099999999E-5</v>
      </c>
      <c r="BU139" s="92">
        <v>1.7760324300000001E-3</v>
      </c>
      <c r="BV139" s="92">
        <v>2.16434061E-4</v>
      </c>
      <c r="BW139" s="92">
        <v>1.5652923999999999E-5</v>
      </c>
      <c r="BX139" s="92">
        <v>0</v>
      </c>
      <c r="BY139" s="92">
        <v>1.13097477E-4</v>
      </c>
      <c r="BZ139" s="92">
        <v>2.8541739499999999E-6</v>
      </c>
      <c r="CA139" s="92">
        <v>1.1975554999999999E-6</v>
      </c>
      <c r="CB139" s="92">
        <v>4.7839261999999997E-5</v>
      </c>
      <c r="CC139" s="92">
        <v>5.8298742299999998E-6</v>
      </c>
      <c r="CD139" s="92">
        <v>1.0966446999999999E-3</v>
      </c>
      <c r="CE139" s="92">
        <v>6.9831445999999996E-5</v>
      </c>
      <c r="CF139" s="92">
        <v>4.7385610800000003E-5</v>
      </c>
      <c r="CG139" s="92">
        <v>5.6178499899999999E-5</v>
      </c>
      <c r="CH139" s="92">
        <v>0</v>
      </c>
      <c r="CI139" s="92">
        <v>7.4995514400000002E-6</v>
      </c>
      <c r="CJ139" s="92">
        <v>6.7276084799999996E-12</v>
      </c>
      <c r="CK139" s="92">
        <v>5.3099855699999999E-10</v>
      </c>
      <c r="CL139" s="92">
        <v>2.7803879600000001E-10</v>
      </c>
      <c r="CM139" s="92">
        <v>1.91246689E-7</v>
      </c>
      <c r="CN139" s="92">
        <v>0</v>
      </c>
      <c r="CO139" s="92">
        <v>3.0391374599999998E-3</v>
      </c>
      <c r="CP139" s="92">
        <v>3.90498904E-3</v>
      </c>
      <c r="CQ139" s="92">
        <v>0</v>
      </c>
      <c r="CR139" s="92">
        <v>0</v>
      </c>
      <c r="CS139" s="92">
        <v>0</v>
      </c>
      <c r="CT139" s="92">
        <v>0</v>
      </c>
      <c r="CU139" s="92">
        <v>0</v>
      </c>
      <c r="CV139" s="92">
        <v>0</v>
      </c>
      <c r="CW139" s="92">
        <v>0</v>
      </c>
      <c r="CX139" s="92">
        <v>7.6528229999999996E-7</v>
      </c>
      <c r="CY139" s="92">
        <v>3.9860322099999999E-8</v>
      </c>
      <c r="CZ139" s="92">
        <v>1.00930177E-7</v>
      </c>
      <c r="DA139" s="92">
        <v>0</v>
      </c>
      <c r="DB139" s="92">
        <v>0</v>
      </c>
      <c r="DC139" s="92">
        <v>0</v>
      </c>
      <c r="DD139" s="92">
        <v>3.1373220099999998E-7</v>
      </c>
      <c r="DE139" s="92">
        <v>0</v>
      </c>
      <c r="DF139" s="92">
        <v>0</v>
      </c>
      <c r="DG139" s="92">
        <v>5.4690980800000002E-9</v>
      </c>
      <c r="DH139" s="92">
        <v>0</v>
      </c>
      <c r="DI139" s="92">
        <v>0</v>
      </c>
      <c r="DJ139" s="92">
        <v>0</v>
      </c>
      <c r="DK139" s="92">
        <v>0</v>
      </c>
      <c r="DL139" s="92">
        <v>0</v>
      </c>
      <c r="DM139" s="92">
        <v>0</v>
      </c>
      <c r="DN139" s="92">
        <v>0</v>
      </c>
      <c r="DO139" s="92">
        <v>0</v>
      </c>
      <c r="DP139" s="92">
        <v>0</v>
      </c>
      <c r="DQ139" s="92">
        <v>0</v>
      </c>
      <c r="DR139" s="92">
        <v>0</v>
      </c>
      <c r="DS139" s="92">
        <v>0</v>
      </c>
      <c r="DT139" s="92">
        <v>0</v>
      </c>
      <c r="DU139" s="92">
        <v>0</v>
      </c>
      <c r="DV139" s="92">
        <v>0</v>
      </c>
      <c r="DW139" s="92">
        <v>0</v>
      </c>
      <c r="DX139" s="92">
        <v>0</v>
      </c>
      <c r="DY139" s="92">
        <v>0</v>
      </c>
      <c r="DZ139" s="92">
        <v>15928.1901</v>
      </c>
      <c r="EA139" s="92">
        <v>8.2926804800000004E-2</v>
      </c>
      <c r="EB139" s="92">
        <v>430.48376200000001</v>
      </c>
      <c r="EC139" s="92">
        <v>17.104300899999998</v>
      </c>
      <c r="ED139" s="92">
        <v>7.1766297400000001</v>
      </c>
      <c r="EE139" s="92">
        <v>238.90655899999999</v>
      </c>
      <c r="EF139" s="92">
        <v>29.114061100000001</v>
      </c>
      <c r="EG139" s="92">
        <v>4.80073931</v>
      </c>
      <c r="EH139" s="92">
        <v>0</v>
      </c>
      <c r="EI139" s="92">
        <v>16.4306658</v>
      </c>
      <c r="EJ139" s="92">
        <v>0.41465096699999998</v>
      </c>
      <c r="EK139" s="92">
        <v>0.17397942699999999</v>
      </c>
      <c r="EL139" s="92">
        <v>5.6629917499999998</v>
      </c>
      <c r="EM139" s="92">
        <v>0.69011369</v>
      </c>
      <c r="EN139" s="92">
        <v>177.02082899999999</v>
      </c>
      <c r="EO139" s="92">
        <v>9.5198003300000007</v>
      </c>
      <c r="EP139" s="92">
        <v>5.3542871099999996</v>
      </c>
      <c r="EQ139" s="92">
        <v>4.8365302699999999</v>
      </c>
      <c r="ER139" s="92">
        <v>0</v>
      </c>
      <c r="ES139" s="92">
        <v>0.60529030800000005</v>
      </c>
      <c r="ET139" s="92">
        <v>9.1712925900000002E-7</v>
      </c>
      <c r="EU139" s="92">
        <v>4.3816100000000002E-5</v>
      </c>
      <c r="EV139" s="92">
        <v>2.94185575E-5</v>
      </c>
      <c r="EW139" s="92">
        <v>2.9182903599999999E-3</v>
      </c>
      <c r="EX139" s="92">
        <v>0</v>
      </c>
      <c r="EY139" s="92">
        <v>359.82577099999997</v>
      </c>
      <c r="EZ139" s="92">
        <v>269.70236299999999</v>
      </c>
      <c r="FA139" s="92">
        <v>0</v>
      </c>
      <c r="FB139" s="92">
        <v>0</v>
      </c>
      <c r="FC139" s="92">
        <v>0</v>
      </c>
      <c r="FD139" s="92">
        <v>0</v>
      </c>
      <c r="FE139" s="92">
        <v>0</v>
      </c>
      <c r="FF139" s="92">
        <v>0</v>
      </c>
      <c r="FG139" s="92">
        <v>0</v>
      </c>
      <c r="FH139" s="92">
        <v>0.193684409</v>
      </c>
      <c r="FI139" s="92">
        <v>1.1428260799999999E-3</v>
      </c>
      <c r="FJ139" s="92">
        <v>2.5333415300000002E-3</v>
      </c>
      <c r="FK139" s="92">
        <v>0</v>
      </c>
      <c r="FL139" s="92">
        <v>0</v>
      </c>
      <c r="FM139" s="92">
        <v>0</v>
      </c>
      <c r="FN139" s="92">
        <v>1.23712658E-2</v>
      </c>
      <c r="FO139" s="92">
        <v>0</v>
      </c>
      <c r="FP139" s="92">
        <v>0</v>
      </c>
      <c r="FQ139" s="92">
        <v>3.1393579199999997E-4</v>
      </c>
      <c r="FR139" s="92">
        <v>0</v>
      </c>
      <c r="FS139" s="92">
        <v>0</v>
      </c>
      <c r="FT139" s="92">
        <v>0</v>
      </c>
      <c r="FU139" s="92">
        <v>0</v>
      </c>
      <c r="FV139" s="92">
        <v>0</v>
      </c>
      <c r="FW139" s="92">
        <v>0</v>
      </c>
      <c r="FX139" s="92">
        <v>0</v>
      </c>
      <c r="FY139" s="92">
        <v>0</v>
      </c>
      <c r="FZ139" s="92">
        <v>0</v>
      </c>
      <c r="GA139" s="92">
        <v>0</v>
      </c>
      <c r="GB139" s="92">
        <v>0</v>
      </c>
      <c r="GC139" s="92">
        <v>0</v>
      </c>
      <c r="GD139" s="92">
        <v>0</v>
      </c>
      <c r="GE139" s="92">
        <v>0</v>
      </c>
      <c r="GF139" s="92">
        <v>0</v>
      </c>
      <c r="GG139" s="92">
        <v>0</v>
      </c>
      <c r="GH139" s="92">
        <v>0</v>
      </c>
      <c r="GI139" s="92">
        <v>0</v>
      </c>
      <c r="GJ139" s="92">
        <v>0.90985425600000003</v>
      </c>
      <c r="GK139" s="92">
        <v>4.7369667100000003E-6</v>
      </c>
      <c r="GL139" s="92">
        <v>2.45902065E-2</v>
      </c>
      <c r="GM139" s="92">
        <v>9.7703636499999998E-4</v>
      </c>
      <c r="GN139" s="92">
        <v>4.0994532799999998E-4</v>
      </c>
      <c r="GO139" s="92">
        <v>1.3646883199999999E-2</v>
      </c>
      <c r="GP139" s="92">
        <v>1.66306104E-3</v>
      </c>
      <c r="GQ139" s="92">
        <v>2.7422909099999998E-4</v>
      </c>
      <c r="GR139" s="92">
        <v>0</v>
      </c>
      <c r="GS139" s="92">
        <v>9.3855680500000004E-4</v>
      </c>
      <c r="GT139" s="92">
        <v>2.3685801399999999E-5</v>
      </c>
      <c r="GU139" s="92">
        <v>9.9380984800000002E-6</v>
      </c>
      <c r="GV139" s="92">
        <v>3.2348290100000002E-4</v>
      </c>
      <c r="GW139" s="92">
        <v>3.9420855399999997E-5</v>
      </c>
      <c r="GX139" s="92">
        <v>1.0111830299999999E-2</v>
      </c>
      <c r="GY139" s="92">
        <v>5.4379253400000001E-4</v>
      </c>
      <c r="GZ139" s="92">
        <v>3.0584899399999999E-4</v>
      </c>
      <c r="HA139" s="92">
        <v>2.7627355200000002E-4</v>
      </c>
      <c r="HB139" s="92">
        <v>0</v>
      </c>
      <c r="HC139" s="92">
        <v>3.4575551899999999E-5</v>
      </c>
      <c r="HD139" s="92">
        <v>5.2388498300000002E-11</v>
      </c>
      <c r="HE139" s="92">
        <v>2.50287477E-9</v>
      </c>
      <c r="HF139" s="92">
        <v>1.68045457E-9</v>
      </c>
      <c r="HG139" s="92">
        <v>1.6669934799999999E-7</v>
      </c>
      <c r="HH139" s="92">
        <v>0</v>
      </c>
      <c r="HI139" s="92">
        <v>2.0554062200000001E-2</v>
      </c>
      <c r="HJ139" s="92">
        <v>1.5406009199999999E-2</v>
      </c>
      <c r="HK139" s="92">
        <v>0</v>
      </c>
      <c r="HL139" s="92">
        <v>0</v>
      </c>
      <c r="HM139" s="92">
        <v>0</v>
      </c>
      <c r="HN139" s="92">
        <v>0</v>
      </c>
      <c r="HO139" s="92">
        <v>0</v>
      </c>
      <c r="HP139" s="92">
        <v>0</v>
      </c>
      <c r="HQ139" s="92">
        <v>0</v>
      </c>
      <c r="HR139" s="92">
        <v>1.10636917E-5</v>
      </c>
      <c r="HS139" s="92">
        <v>6.5280811300000002E-8</v>
      </c>
      <c r="HT139" s="92">
        <v>1.4471019999999999E-7</v>
      </c>
      <c r="HU139" s="92">
        <v>0</v>
      </c>
      <c r="HV139" s="92">
        <v>0</v>
      </c>
      <c r="HW139" s="92">
        <v>0</v>
      </c>
      <c r="HX139" s="92">
        <v>7.0667469200000004E-7</v>
      </c>
      <c r="HY139" s="92">
        <v>0</v>
      </c>
      <c r="HZ139" s="92">
        <v>0</v>
      </c>
      <c r="IA139" s="92">
        <v>1.7932722699999998E-8</v>
      </c>
      <c r="IB139" s="92">
        <v>0</v>
      </c>
      <c r="IC139" s="92">
        <v>0</v>
      </c>
      <c r="ID139" s="92">
        <v>0</v>
      </c>
      <c r="IE139" s="92">
        <v>0</v>
      </c>
      <c r="IF139" s="92">
        <v>0</v>
      </c>
      <c r="IG139" s="92">
        <v>0</v>
      </c>
      <c r="IH139" s="92">
        <v>0</v>
      </c>
      <c r="II139" s="92">
        <v>0</v>
      </c>
      <c r="IJ139" s="92">
        <v>0</v>
      </c>
      <c r="IK139" s="92">
        <v>0</v>
      </c>
      <c r="IL139" s="92">
        <v>0</v>
      </c>
      <c r="IM139" s="92">
        <v>0</v>
      </c>
      <c r="IN139" s="92">
        <v>0</v>
      </c>
      <c r="IO139" s="92">
        <v>0</v>
      </c>
      <c r="IP139" s="92">
        <v>0</v>
      </c>
      <c r="IQ139" s="92">
        <v>0</v>
      </c>
      <c r="IR139" s="92">
        <v>0</v>
      </c>
      <c r="IS139" s="92">
        <v>0</v>
      </c>
      <c r="IT139" s="92">
        <v>895.99512500000003</v>
      </c>
      <c r="IU139" s="92">
        <v>17506.309399999998</v>
      </c>
      <c r="IV139" s="92">
        <v>293.73992399999997</v>
      </c>
      <c r="IW139" s="92">
        <v>30.8253333</v>
      </c>
      <c r="IX139" s="92">
        <v>1</v>
      </c>
      <c r="IY139" s="92">
        <v>0</v>
      </c>
      <c r="IZ139" s="92">
        <v>1</v>
      </c>
      <c r="JA139" s="92">
        <v>0</v>
      </c>
      <c r="JB139" s="92">
        <v>-70488.616099999999</v>
      </c>
      <c r="JC139" s="92">
        <v>-3607.6968000000002</v>
      </c>
      <c r="JD139" s="92">
        <v>-63.157456400000001</v>
      </c>
      <c r="JE139" s="92">
        <v>-42.095897899999997</v>
      </c>
      <c r="JF139" s="92">
        <v>-2.1545214600000002</v>
      </c>
      <c r="JG139" s="92">
        <v>5.0838346600000001E-2</v>
      </c>
      <c r="JH139" s="92">
        <v>0.99329985200000004</v>
      </c>
      <c r="JI139" s="92">
        <v>19.538398000000001</v>
      </c>
      <c r="JJ139" s="92">
        <v>0</v>
      </c>
      <c r="JK139" s="92">
        <v>0</v>
      </c>
      <c r="JL139" s="92">
        <v>0</v>
      </c>
      <c r="JM139" s="92">
        <v>0</v>
      </c>
      <c r="JN139" s="92">
        <v>0</v>
      </c>
      <c r="JO139" s="92">
        <v>0</v>
      </c>
      <c r="JP139" s="92">
        <v>0</v>
      </c>
      <c r="JQ139" s="92">
        <v>0</v>
      </c>
      <c r="JR139" s="92">
        <v>0</v>
      </c>
      <c r="JS139" s="92">
        <v>0</v>
      </c>
      <c r="JT139" s="92">
        <v>0</v>
      </c>
      <c r="JU139" s="92">
        <v>0</v>
      </c>
      <c r="JV139" s="92">
        <v>0</v>
      </c>
      <c r="JW139" s="92">
        <v>0</v>
      </c>
      <c r="JX139" s="92">
        <v>0</v>
      </c>
      <c r="JY139" s="92">
        <v>0</v>
      </c>
      <c r="JZ139" s="92">
        <v>0</v>
      </c>
      <c r="KA139" s="92">
        <v>0</v>
      </c>
      <c r="KB139" s="92">
        <v>0</v>
      </c>
      <c r="KC139" s="92">
        <v>0</v>
      </c>
      <c r="KD139" s="92">
        <v>0</v>
      </c>
      <c r="KE139" s="92">
        <v>0</v>
      </c>
      <c r="KF139" s="92">
        <v>0</v>
      </c>
      <c r="KG139" s="92">
        <v>0</v>
      </c>
      <c r="KH139" s="92">
        <v>0</v>
      </c>
      <c r="KI139" s="92">
        <v>0</v>
      </c>
      <c r="KJ139" s="92">
        <v>0</v>
      </c>
      <c r="KK139" s="92">
        <v>0</v>
      </c>
      <c r="KL139" s="92">
        <v>0</v>
      </c>
      <c r="KM139" s="92">
        <v>0</v>
      </c>
      <c r="KN139" s="92">
        <v>0</v>
      </c>
      <c r="KO139" s="92">
        <v>0</v>
      </c>
      <c r="KP139" s="92">
        <v>0</v>
      </c>
      <c r="KQ139" s="92">
        <v>0</v>
      </c>
      <c r="KR139" s="92">
        <v>0</v>
      </c>
      <c r="KS139" s="92">
        <v>0</v>
      </c>
      <c r="KT139" s="92">
        <v>0</v>
      </c>
      <c r="KU139" s="92">
        <v>0</v>
      </c>
      <c r="KV139" s="92">
        <v>0</v>
      </c>
      <c r="KW139" s="92">
        <v>0</v>
      </c>
      <c r="KX139" s="92">
        <v>0</v>
      </c>
      <c r="KY139" s="92">
        <v>0</v>
      </c>
      <c r="KZ139" s="92">
        <v>0</v>
      </c>
      <c r="LA139" s="92">
        <v>0</v>
      </c>
      <c r="LB139" s="92">
        <v>0</v>
      </c>
      <c r="LC139" s="92">
        <v>7.6992104100000001</v>
      </c>
      <c r="LD139" s="92">
        <v>0.190109263</v>
      </c>
      <c r="LE139" s="92">
        <v>7.9766124499999994E-2</v>
      </c>
      <c r="LF139" s="92">
        <v>3.1864519800000002</v>
      </c>
      <c r="LG139" s="92">
        <v>0.38831314500000003</v>
      </c>
      <c r="LH139" s="92">
        <v>81.582902399999995</v>
      </c>
      <c r="LI139" s="92">
        <v>0</v>
      </c>
      <c r="LJ139" s="92">
        <v>114.320319</v>
      </c>
      <c r="LK139" s="92">
        <v>72.886910200000003</v>
      </c>
      <c r="LL139" s="92">
        <v>21.577607400000002</v>
      </c>
      <c r="LM139" s="92">
        <v>2.3975119299999998</v>
      </c>
      <c r="LN139" s="92">
        <v>0</v>
      </c>
      <c r="LO139" s="92">
        <v>4.5029981399999999</v>
      </c>
      <c r="LP139" s="92">
        <v>0</v>
      </c>
      <c r="LQ139" s="92">
        <v>3.1032368699999999</v>
      </c>
      <c r="LR139" s="92">
        <v>0</v>
      </c>
      <c r="LS139" s="92">
        <v>0</v>
      </c>
      <c r="LT139" s="92">
        <v>0</v>
      </c>
      <c r="LU139" s="92">
        <v>0</v>
      </c>
      <c r="LV139" s="92">
        <v>0</v>
      </c>
      <c r="LW139" s="92">
        <v>0</v>
      </c>
      <c r="LX139" s="92">
        <v>0</v>
      </c>
      <c r="LY139" s="92">
        <v>0</v>
      </c>
      <c r="LZ139" s="92">
        <v>0</v>
      </c>
      <c r="MA139" s="92">
        <v>0</v>
      </c>
      <c r="MB139" s="92">
        <v>0</v>
      </c>
      <c r="MC139" s="92">
        <v>0</v>
      </c>
      <c r="MD139" s="92">
        <v>0</v>
      </c>
      <c r="ME139" s="92">
        <v>0</v>
      </c>
      <c r="MF139" s="92">
        <v>0</v>
      </c>
      <c r="MG139" s="92">
        <v>0</v>
      </c>
      <c r="MH139" s="92">
        <v>0</v>
      </c>
      <c r="MI139" s="92">
        <v>0</v>
      </c>
      <c r="MJ139" s="92">
        <v>0</v>
      </c>
      <c r="MK139" s="92">
        <v>0</v>
      </c>
      <c r="ML139" s="92">
        <v>0</v>
      </c>
      <c r="MM139" s="92">
        <v>0</v>
      </c>
      <c r="MN139" s="92">
        <v>0</v>
      </c>
      <c r="MO139" s="92">
        <v>0</v>
      </c>
      <c r="MP139" s="92">
        <v>0</v>
      </c>
      <c r="MQ139" s="92">
        <v>0</v>
      </c>
      <c r="MR139" s="92">
        <v>0</v>
      </c>
      <c r="MS139" s="92">
        <v>0</v>
      </c>
      <c r="MT139" s="92">
        <v>0</v>
      </c>
      <c r="MU139" s="92">
        <v>0</v>
      </c>
      <c r="MV139" s="92">
        <v>0</v>
      </c>
      <c r="MW139" s="92">
        <v>0</v>
      </c>
      <c r="MX139" s="92">
        <v>0</v>
      </c>
      <c r="MY139" s="92">
        <v>0</v>
      </c>
      <c r="MZ139" s="92">
        <v>0</v>
      </c>
      <c r="NA139" s="92">
        <v>0</v>
      </c>
      <c r="NB139" s="92">
        <v>0</v>
      </c>
      <c r="NC139" s="92">
        <v>0</v>
      </c>
      <c r="ND139" s="92">
        <v>0</v>
      </c>
      <c r="NE139" s="92">
        <v>0</v>
      </c>
      <c r="NF139" s="92">
        <v>0</v>
      </c>
      <c r="NG139" s="92">
        <v>0</v>
      </c>
      <c r="NH139" s="92">
        <v>0</v>
      </c>
      <c r="NI139" s="92">
        <v>0</v>
      </c>
      <c r="NJ139" s="92">
        <v>0</v>
      </c>
      <c r="NK139" s="92">
        <v>0</v>
      </c>
      <c r="NL139" s="92">
        <v>0</v>
      </c>
      <c r="NM139" s="92">
        <v>2.4683654499999999E-2</v>
      </c>
      <c r="NN139" s="92">
        <v>6.0948994999999995E-4</v>
      </c>
      <c r="NO139" s="92">
        <v>2.5573004899999999E-4</v>
      </c>
      <c r="NP139" s="92">
        <v>1.0215759200000001E-2</v>
      </c>
      <c r="NQ139" s="92">
        <v>1.2449312300000001E-3</v>
      </c>
      <c r="NR139" s="92">
        <v>0.26155463600000001</v>
      </c>
      <c r="NS139" s="92">
        <v>0</v>
      </c>
      <c r="NT139" s="92">
        <v>0.366510734</v>
      </c>
      <c r="NU139" s="92">
        <v>0.233675301</v>
      </c>
      <c r="NV139" s="92">
        <v>6.9177769900000005E-2</v>
      </c>
      <c r="NW139" s="92">
        <v>7.6864188700000004E-3</v>
      </c>
      <c r="NX139" s="92">
        <v>0</v>
      </c>
      <c r="NY139" s="92">
        <v>1.44366038E-2</v>
      </c>
      <c r="NZ139" s="92">
        <v>0</v>
      </c>
      <c r="OA139" s="92">
        <v>9.9489717199999998E-3</v>
      </c>
      <c r="OB139" s="92">
        <v>0</v>
      </c>
      <c r="OC139" s="92">
        <v>0</v>
      </c>
      <c r="OD139" s="92">
        <v>0</v>
      </c>
      <c r="OE139" s="92">
        <v>0</v>
      </c>
      <c r="OF139" s="92">
        <v>0</v>
      </c>
      <c r="OG139" s="92">
        <v>0</v>
      </c>
      <c r="OH139" s="92">
        <v>0</v>
      </c>
      <c r="OI139" s="92">
        <v>0</v>
      </c>
      <c r="OJ139" s="92">
        <v>0</v>
      </c>
      <c r="OK139" s="92">
        <v>0</v>
      </c>
      <c r="OL139" s="92">
        <v>0</v>
      </c>
      <c r="OM139" s="92">
        <v>0</v>
      </c>
      <c r="ON139" s="92">
        <v>0</v>
      </c>
      <c r="OO139" s="92">
        <v>0</v>
      </c>
      <c r="OP139" s="92">
        <v>0</v>
      </c>
      <c r="OQ139" s="92">
        <v>0</v>
      </c>
      <c r="OR139" s="92">
        <v>0</v>
      </c>
      <c r="OS139" s="92">
        <v>0</v>
      </c>
      <c r="OT139" s="92">
        <v>0</v>
      </c>
      <c r="OU139" s="92">
        <v>0</v>
      </c>
      <c r="OV139" s="92">
        <v>0</v>
      </c>
      <c r="OW139" s="92">
        <v>0</v>
      </c>
      <c r="OX139" s="92">
        <v>0</v>
      </c>
      <c r="OY139" s="92">
        <v>0</v>
      </c>
      <c r="OZ139" s="92">
        <v>0</v>
      </c>
      <c r="PA139" s="92">
        <v>0</v>
      </c>
      <c r="PB139" s="92">
        <v>0</v>
      </c>
      <c r="PC139" s="92">
        <v>0</v>
      </c>
      <c r="PD139" s="92">
        <v>0</v>
      </c>
      <c r="PE139" s="92">
        <v>0</v>
      </c>
      <c r="PF139" s="92">
        <v>0</v>
      </c>
      <c r="PG139" s="92">
        <v>0</v>
      </c>
      <c r="PH139" s="92">
        <v>0</v>
      </c>
      <c r="PI139" s="92">
        <v>0</v>
      </c>
      <c r="PJ139" s="92">
        <v>0</v>
      </c>
      <c r="PK139" s="92">
        <v>0</v>
      </c>
      <c r="PL139" s="92">
        <v>0</v>
      </c>
      <c r="PM139" s="92">
        <v>0</v>
      </c>
      <c r="PN139" s="92">
        <v>0</v>
      </c>
      <c r="PO139" s="92">
        <v>0</v>
      </c>
      <c r="PP139" s="92">
        <v>0</v>
      </c>
      <c r="PQ139" s="92">
        <v>0</v>
      </c>
      <c r="PR139" s="92">
        <v>0</v>
      </c>
      <c r="PS139" s="92">
        <v>0</v>
      </c>
      <c r="PT139" s="92">
        <v>0</v>
      </c>
      <c r="PU139" s="92">
        <v>0</v>
      </c>
      <c r="PV139" s="92">
        <v>0</v>
      </c>
      <c r="PW139" s="92">
        <v>1248.3684499999999</v>
      </c>
      <c r="PX139" s="92">
        <v>30.824772200000002</v>
      </c>
      <c r="PY139" s="92">
        <v>12.9334709</v>
      </c>
      <c r="PZ139" s="92">
        <v>420.98447599999997</v>
      </c>
      <c r="QA139" s="92">
        <v>51.302767699999997</v>
      </c>
      <c r="QB139" s="92">
        <v>12412.8158</v>
      </c>
      <c r="QC139" s="92">
        <v>0</v>
      </c>
      <c r="QD139" s="92">
        <v>2611.0303600000002</v>
      </c>
      <c r="QE139" s="92">
        <v>4087.3084199999998</v>
      </c>
      <c r="QF139" s="92">
        <v>518.19918800000005</v>
      </c>
      <c r="QG139" s="92">
        <v>57.577687599999997</v>
      </c>
      <c r="QH139" s="92">
        <v>0</v>
      </c>
      <c r="QI139" s="92">
        <v>107.263217</v>
      </c>
      <c r="QJ139" s="92">
        <v>0</v>
      </c>
      <c r="QK139" s="92">
        <v>465.89329500000002</v>
      </c>
      <c r="QL139" s="92">
        <v>0</v>
      </c>
      <c r="QM139" s="92">
        <v>0</v>
      </c>
      <c r="QN139" s="92">
        <v>0</v>
      </c>
      <c r="QO139" s="92">
        <v>0</v>
      </c>
      <c r="QP139" s="92">
        <v>0</v>
      </c>
      <c r="QQ139" s="92">
        <v>0</v>
      </c>
      <c r="QR139" s="92">
        <v>0</v>
      </c>
      <c r="QS139" s="92">
        <v>0</v>
      </c>
      <c r="QT139" s="92">
        <v>0</v>
      </c>
      <c r="QU139" s="92">
        <v>0</v>
      </c>
      <c r="QV139" s="92">
        <v>0</v>
      </c>
      <c r="QW139" s="92">
        <v>0</v>
      </c>
      <c r="QX139" s="92">
        <v>0</v>
      </c>
      <c r="QY139" s="92">
        <v>0</v>
      </c>
      <c r="QZ139" s="92">
        <v>0</v>
      </c>
      <c r="RA139" s="92">
        <v>0</v>
      </c>
      <c r="RB139" s="92">
        <v>0</v>
      </c>
      <c r="RC139" s="92">
        <v>0</v>
      </c>
      <c r="RD139" s="92">
        <v>0</v>
      </c>
      <c r="RE139" s="92">
        <v>0</v>
      </c>
      <c r="RF139" s="92">
        <v>0</v>
      </c>
      <c r="RG139" s="92">
        <v>0</v>
      </c>
      <c r="RH139" s="92">
        <v>0</v>
      </c>
      <c r="RI139" s="92">
        <v>0</v>
      </c>
      <c r="RJ139" s="92">
        <v>0</v>
      </c>
      <c r="RK139" s="92">
        <v>0</v>
      </c>
      <c r="RL139" s="92">
        <v>0</v>
      </c>
      <c r="RM139" s="92">
        <v>0</v>
      </c>
      <c r="RN139" s="92">
        <v>0</v>
      </c>
      <c r="RO139" s="92">
        <v>0</v>
      </c>
      <c r="RP139" s="92">
        <v>0</v>
      </c>
      <c r="RQ139" s="92">
        <v>0</v>
      </c>
      <c r="RR139" s="92">
        <v>0</v>
      </c>
      <c r="RS139" s="92">
        <v>0</v>
      </c>
      <c r="RT139" s="92">
        <v>0</v>
      </c>
      <c r="RU139" s="92">
        <v>0</v>
      </c>
      <c r="RV139" s="92">
        <v>0</v>
      </c>
      <c r="RW139" s="92">
        <v>0</v>
      </c>
      <c r="RX139" s="92">
        <v>0</v>
      </c>
      <c r="RY139" s="92">
        <v>0</v>
      </c>
      <c r="RZ139" s="92">
        <v>0</v>
      </c>
      <c r="SA139" s="92">
        <v>0</v>
      </c>
      <c r="SB139" s="92">
        <v>0</v>
      </c>
      <c r="SC139" s="92">
        <v>0</v>
      </c>
      <c r="SD139" s="92">
        <v>0</v>
      </c>
      <c r="SE139" s="92">
        <v>0</v>
      </c>
      <c r="SF139" s="92">
        <v>0</v>
      </c>
      <c r="SG139" s="92">
        <v>5.6680893900000001E-2</v>
      </c>
      <c r="SH139" s="92">
        <v>1.39956728E-3</v>
      </c>
      <c r="SI139" s="92">
        <v>5.8723102800000001E-4</v>
      </c>
      <c r="SJ139" s="92">
        <v>1.9114369900000001E-2</v>
      </c>
      <c r="SK139" s="92">
        <v>2.3293497400000002E-3</v>
      </c>
      <c r="SL139" s="92">
        <v>0.56359121400000001</v>
      </c>
      <c r="SM139" s="92">
        <v>0</v>
      </c>
      <c r="SN139" s="92">
        <v>0.118551165</v>
      </c>
      <c r="SO139" s="92">
        <v>0.18558006199999999</v>
      </c>
      <c r="SP139" s="92">
        <v>2.3528304600000001E-2</v>
      </c>
      <c r="SQ139" s="92">
        <v>2.6142560699999999E-3</v>
      </c>
      <c r="SR139" s="92">
        <v>0</v>
      </c>
      <c r="SS139" s="92">
        <v>4.87017675E-3</v>
      </c>
      <c r="ST139" s="92">
        <v>0</v>
      </c>
      <c r="SU139" s="92">
        <v>2.1153409000000001E-2</v>
      </c>
      <c r="SV139" s="92">
        <v>0</v>
      </c>
      <c r="SW139" s="92">
        <v>0</v>
      </c>
      <c r="SX139" s="92">
        <v>0</v>
      </c>
      <c r="SY139" s="92">
        <v>311.91533700000002</v>
      </c>
      <c r="SZ139" s="92">
        <v>22024.501899999999</v>
      </c>
      <c r="TA139" s="92">
        <v>265.96981299999999</v>
      </c>
      <c r="TB139" s="92">
        <v>30.8253333</v>
      </c>
      <c r="TC139" s="92">
        <v>1</v>
      </c>
      <c r="TD139" s="92">
        <v>0</v>
      </c>
      <c r="TE139" s="92">
        <v>0</v>
      </c>
      <c r="TF139" s="92">
        <v>1</v>
      </c>
      <c r="TG139" s="92">
        <v>-81669.265599999999</v>
      </c>
      <c r="TH139" s="92">
        <v>-1156.6162400000001</v>
      </c>
      <c r="TI139" s="92">
        <v>-25.473896499999999</v>
      </c>
      <c r="TJ139" s="92">
        <v>-104.983942</v>
      </c>
      <c r="TK139" s="92">
        <v>-1.4868032900000001</v>
      </c>
      <c r="TL139" s="92">
        <v>1.9545785600000001E-2</v>
      </c>
      <c r="TM139" s="92">
        <v>1.38013794</v>
      </c>
      <c r="TN139" s="92">
        <v>70.610512700000001</v>
      </c>
      <c r="TO139" s="92">
        <v>0</v>
      </c>
      <c r="TP139" s="92">
        <v>0.77773059200000005</v>
      </c>
      <c r="TQ139" s="92">
        <v>-103231193.38699999</v>
      </c>
      <c r="TR139" s="92">
        <v>1.08463531388889E-2</v>
      </c>
      <c r="TS139" s="92">
        <v>0</v>
      </c>
      <c r="TT139" s="92">
        <v>0</v>
      </c>
      <c r="TU139" s="92">
        <v>0</v>
      </c>
      <c r="TV139" s="92">
        <v>0</v>
      </c>
      <c r="TW139" s="92">
        <v>0</v>
      </c>
      <c r="TX139" s="92">
        <v>0</v>
      </c>
      <c r="TY139" s="92">
        <v>0</v>
      </c>
      <c r="TZ139" s="92">
        <v>0</v>
      </c>
      <c r="UA139" s="92">
        <v>0</v>
      </c>
      <c r="UB139" s="92">
        <v>0</v>
      </c>
      <c r="UC139" s="92">
        <v>0</v>
      </c>
      <c r="UD139" s="92">
        <v>0</v>
      </c>
      <c r="UE139" s="92">
        <v>0</v>
      </c>
      <c r="UF139" s="92">
        <v>0</v>
      </c>
      <c r="UG139" s="92">
        <v>0</v>
      </c>
      <c r="UH139" s="92">
        <v>0</v>
      </c>
      <c r="UI139" s="92">
        <v>0</v>
      </c>
      <c r="UJ139" s="92">
        <v>0</v>
      </c>
      <c r="UK139" s="92">
        <v>0</v>
      </c>
      <c r="UL139" s="92">
        <v>0</v>
      </c>
      <c r="UM139" s="92">
        <v>0</v>
      </c>
      <c r="UN139" s="92">
        <v>0</v>
      </c>
      <c r="UO139" s="92">
        <v>0</v>
      </c>
      <c r="UP139" s="92">
        <v>0</v>
      </c>
      <c r="UQ139" s="92">
        <v>0</v>
      </c>
      <c r="UR139" s="92">
        <v>0</v>
      </c>
      <c r="US139" s="92">
        <v>0</v>
      </c>
      <c r="UT139" s="92">
        <v>0</v>
      </c>
      <c r="UU139" s="92">
        <v>0</v>
      </c>
      <c r="UV139" s="92">
        <v>0</v>
      </c>
      <c r="UW139" s="92">
        <v>0</v>
      </c>
      <c r="UX139" s="92">
        <v>0</v>
      </c>
      <c r="UY139" s="92">
        <v>0</v>
      </c>
      <c r="UZ139" s="92">
        <v>0</v>
      </c>
      <c r="VA139" s="92">
        <v>0</v>
      </c>
      <c r="VB139" s="92">
        <v>0</v>
      </c>
      <c r="VC139" s="92">
        <v>0</v>
      </c>
      <c r="VD139" s="92">
        <v>0</v>
      </c>
      <c r="VE139" s="92">
        <v>0</v>
      </c>
      <c r="VF139" s="92">
        <v>0</v>
      </c>
      <c r="VG139" s="92">
        <v>0</v>
      </c>
      <c r="VH139" s="92">
        <v>0</v>
      </c>
      <c r="VI139" s="92">
        <v>0</v>
      </c>
      <c r="VJ139" s="92">
        <v>0</v>
      </c>
      <c r="VK139" s="92">
        <v>0</v>
      </c>
      <c r="VL139" s="92">
        <v>0</v>
      </c>
      <c r="VM139" s="92">
        <v>0</v>
      </c>
      <c r="VN139" s="92">
        <v>0</v>
      </c>
      <c r="VO139" s="92">
        <v>0</v>
      </c>
      <c r="VP139" s="92">
        <v>0</v>
      </c>
      <c r="VQ139" s="92">
        <v>0</v>
      </c>
      <c r="VR139" s="92">
        <v>0</v>
      </c>
      <c r="VS139" s="92">
        <v>0</v>
      </c>
      <c r="VT139" s="92">
        <v>0</v>
      </c>
      <c r="VU139" s="92">
        <v>0</v>
      </c>
      <c r="VV139" s="92">
        <v>0</v>
      </c>
      <c r="VW139" s="92">
        <v>0</v>
      </c>
      <c r="VX139" s="92">
        <v>0</v>
      </c>
      <c r="VY139" s="92">
        <v>0</v>
      </c>
      <c r="VZ139" s="92">
        <v>0</v>
      </c>
      <c r="WA139" s="92">
        <v>0</v>
      </c>
      <c r="WB139" s="92">
        <v>0</v>
      </c>
      <c r="WC139" s="92">
        <v>0.243518383333334</v>
      </c>
    </row>
    <row r="140" spans="2:601" ht="13.5" customHeight="1">
      <c r="B140" s="851" t="s">
        <v>2827</v>
      </c>
      <c r="C140" s="92">
        <v>0</v>
      </c>
      <c r="D140" s="92">
        <v>360143.49400000001</v>
      </c>
      <c r="E140" s="92">
        <v>-1236.4890399999999</v>
      </c>
      <c r="F140" s="92">
        <v>16673.991300000002</v>
      </c>
      <c r="G140" s="92">
        <v>0.10614117300000001</v>
      </c>
      <c r="H140" s="92">
        <v>140.89711700000001</v>
      </c>
      <c r="I140" s="92">
        <v>5.5982289999999999</v>
      </c>
      <c r="J140" s="92">
        <v>2.3489072700000002</v>
      </c>
      <c r="K140" s="92">
        <v>93.832794699999994</v>
      </c>
      <c r="L140" s="92">
        <v>11.4348209</v>
      </c>
      <c r="M140" s="92">
        <v>0.826988053</v>
      </c>
      <c r="N140" s="92">
        <v>0</v>
      </c>
      <c r="O140" s="92">
        <v>5.9752582099999998</v>
      </c>
      <c r="P140" s="92">
        <v>0.15079404699999999</v>
      </c>
      <c r="Q140" s="92">
        <v>6.3270229600000005E-2</v>
      </c>
      <c r="R140" s="92">
        <v>2.5274829300000001</v>
      </c>
      <c r="S140" s="92">
        <v>0.30800867199999998</v>
      </c>
      <c r="T140" s="92">
        <v>57.938827699999997</v>
      </c>
      <c r="U140" s="92">
        <v>3.6893919400000001</v>
      </c>
      <c r="V140" s="92">
        <v>2.5035152599999999</v>
      </c>
      <c r="W140" s="92">
        <v>2.9680683399999999</v>
      </c>
      <c r="X140" s="92">
        <v>0</v>
      </c>
      <c r="Y140" s="92">
        <v>0.39622242099999999</v>
      </c>
      <c r="Z140" s="92">
        <v>3.5543850099999997E-7</v>
      </c>
      <c r="AA140" s="92">
        <v>2.8054149099999999E-5</v>
      </c>
      <c r="AB140" s="92">
        <v>1.46895726E-5</v>
      </c>
      <c r="AC140" s="92">
        <v>1.01041011E-2</v>
      </c>
      <c r="AD140" s="92">
        <v>0</v>
      </c>
      <c r="AE140" s="92">
        <v>16.056619000000001</v>
      </c>
      <c r="AF140" s="92">
        <v>20.631156699999998</v>
      </c>
      <c r="AG140" s="92">
        <v>0</v>
      </c>
      <c r="AH140" s="92">
        <v>0</v>
      </c>
      <c r="AI140" s="92">
        <v>0</v>
      </c>
      <c r="AJ140" s="92">
        <v>0</v>
      </c>
      <c r="AK140" s="92">
        <v>0</v>
      </c>
      <c r="AL140" s="92">
        <v>0</v>
      </c>
      <c r="AM140" s="92">
        <v>0</v>
      </c>
      <c r="AN140" s="92">
        <v>4.0432018899999998E-2</v>
      </c>
      <c r="AO140" s="92">
        <v>2.1059330600000001E-3</v>
      </c>
      <c r="AP140" s="92">
        <v>5.3324254499999999E-3</v>
      </c>
      <c r="AQ140" s="92">
        <v>0</v>
      </c>
      <c r="AR140" s="92">
        <v>0</v>
      </c>
      <c r="AS140" s="92">
        <v>0</v>
      </c>
      <c r="AT140" s="92">
        <v>1.6575355600000001E-2</v>
      </c>
      <c r="AU140" s="92">
        <v>0</v>
      </c>
      <c r="AV140" s="92">
        <v>0</v>
      </c>
      <c r="AW140" s="92">
        <v>2.8894785199999999E-5</v>
      </c>
      <c r="AX140" s="92">
        <v>0</v>
      </c>
      <c r="AY140" s="92">
        <v>0</v>
      </c>
      <c r="AZ140" s="92">
        <v>0</v>
      </c>
      <c r="BA140" s="92">
        <v>0</v>
      </c>
      <c r="BB140" s="92">
        <v>0</v>
      </c>
      <c r="BC140" s="92">
        <v>0</v>
      </c>
      <c r="BD140" s="92">
        <v>0</v>
      </c>
      <c r="BE140" s="92">
        <v>0</v>
      </c>
      <c r="BF140" s="92">
        <v>0</v>
      </c>
      <c r="BG140" s="92">
        <v>0</v>
      </c>
      <c r="BH140" s="92">
        <v>0</v>
      </c>
      <c r="BI140" s="92">
        <v>0</v>
      </c>
      <c r="BJ140" s="92">
        <v>0</v>
      </c>
      <c r="BK140" s="92">
        <v>0</v>
      </c>
      <c r="BL140" s="92">
        <v>0</v>
      </c>
      <c r="BM140" s="92">
        <v>0</v>
      </c>
      <c r="BN140" s="92">
        <v>0</v>
      </c>
      <c r="BO140" s="92">
        <v>0</v>
      </c>
      <c r="BP140" s="92">
        <v>0.97838743500000003</v>
      </c>
      <c r="BQ140" s="92">
        <v>6.2280942999999998E-6</v>
      </c>
      <c r="BR140" s="92">
        <v>8.2674847699999998E-3</v>
      </c>
      <c r="BS140" s="92">
        <v>3.2848985100000002E-4</v>
      </c>
      <c r="BT140" s="92">
        <v>1.3782791E-4</v>
      </c>
      <c r="BU140" s="92">
        <v>5.5058699499999997E-3</v>
      </c>
      <c r="BV140" s="92">
        <v>6.7096623299999999E-4</v>
      </c>
      <c r="BW140" s="92">
        <v>4.8525557399999997E-5</v>
      </c>
      <c r="BX140" s="92">
        <v>0</v>
      </c>
      <c r="BY140" s="92">
        <v>3.5061296800000002E-4</v>
      </c>
      <c r="BZ140" s="92">
        <v>8.8482114899999994E-6</v>
      </c>
      <c r="CA140" s="92">
        <v>3.7125362900000002E-6</v>
      </c>
      <c r="CB140" s="92">
        <v>1.48306275E-4</v>
      </c>
      <c r="CC140" s="92">
        <v>1.8073166199999999E-5</v>
      </c>
      <c r="CD140" s="92">
        <v>3.3997031700000002E-3</v>
      </c>
      <c r="CE140" s="92">
        <v>2.1648414299999999E-4</v>
      </c>
      <c r="CF140" s="92">
        <v>1.4689991299999999E-4</v>
      </c>
      <c r="CG140" s="92">
        <v>1.7415870800000001E-4</v>
      </c>
      <c r="CH140" s="92">
        <v>0</v>
      </c>
      <c r="CI140" s="92">
        <v>2.32493248E-5</v>
      </c>
      <c r="CJ140" s="92">
        <v>2.0856228E-11</v>
      </c>
      <c r="CK140" s="92">
        <v>1.64614617E-9</v>
      </c>
      <c r="CL140" s="92">
        <v>8.6194678900000003E-10</v>
      </c>
      <c r="CM140" s="92">
        <v>5.9288297799999995E-7</v>
      </c>
      <c r="CN140" s="92">
        <v>0</v>
      </c>
      <c r="CO140" s="92">
        <v>9.4216160100000005E-4</v>
      </c>
      <c r="CP140" s="92">
        <v>1.21058385E-3</v>
      </c>
      <c r="CQ140" s="92">
        <v>0</v>
      </c>
      <c r="CR140" s="92">
        <v>0</v>
      </c>
      <c r="CS140" s="92">
        <v>0</v>
      </c>
      <c r="CT140" s="92">
        <v>0</v>
      </c>
      <c r="CU140" s="92">
        <v>0</v>
      </c>
      <c r="CV140" s="92">
        <v>0</v>
      </c>
      <c r="CW140" s="92">
        <v>0</v>
      </c>
      <c r="CX140" s="92">
        <v>2.37244812E-6</v>
      </c>
      <c r="CY140" s="92">
        <v>1.235708E-7</v>
      </c>
      <c r="CZ140" s="92">
        <v>3.1289317400000002E-7</v>
      </c>
      <c r="DA140" s="92">
        <v>0</v>
      </c>
      <c r="DB140" s="92">
        <v>0</v>
      </c>
      <c r="DC140" s="92">
        <v>0</v>
      </c>
      <c r="DD140" s="92">
        <v>9.7259974599999994E-7</v>
      </c>
      <c r="DE140" s="92">
        <v>0</v>
      </c>
      <c r="DF140" s="92">
        <v>0</v>
      </c>
      <c r="DG140" s="92">
        <v>1.69547257E-9</v>
      </c>
      <c r="DH140" s="92">
        <v>0</v>
      </c>
      <c r="DI140" s="92">
        <v>0</v>
      </c>
      <c r="DJ140" s="92">
        <v>0</v>
      </c>
      <c r="DK140" s="92">
        <v>0</v>
      </c>
      <c r="DL140" s="92">
        <v>0</v>
      </c>
      <c r="DM140" s="92">
        <v>0</v>
      </c>
      <c r="DN140" s="92">
        <v>0</v>
      </c>
      <c r="DO140" s="92">
        <v>0</v>
      </c>
      <c r="DP140" s="92">
        <v>0</v>
      </c>
      <c r="DQ140" s="92">
        <v>0</v>
      </c>
      <c r="DR140" s="92">
        <v>0</v>
      </c>
      <c r="DS140" s="92">
        <v>0</v>
      </c>
      <c r="DT140" s="92">
        <v>0</v>
      </c>
      <c r="DU140" s="92">
        <v>0</v>
      </c>
      <c r="DV140" s="92">
        <v>0</v>
      </c>
      <c r="DW140" s="92">
        <v>0</v>
      </c>
      <c r="DX140" s="92">
        <v>0</v>
      </c>
      <c r="DY140" s="92">
        <v>0</v>
      </c>
      <c r="DZ140" s="92">
        <v>300386.62099999998</v>
      </c>
      <c r="EA140" s="92">
        <v>4.88982194</v>
      </c>
      <c r="EB140" s="92">
        <v>25383.697700000001</v>
      </c>
      <c r="EC140" s="92">
        <v>1008.56395</v>
      </c>
      <c r="ED140" s="92">
        <v>423.17368399999998</v>
      </c>
      <c r="EE140" s="92">
        <v>14087.248799999999</v>
      </c>
      <c r="EF140" s="92">
        <v>1716.72567</v>
      </c>
      <c r="EG140" s="92">
        <v>283.07807700000001</v>
      </c>
      <c r="EH140" s="92">
        <v>0</v>
      </c>
      <c r="EI140" s="92">
        <v>968.84270800000002</v>
      </c>
      <c r="EJ140" s="92">
        <v>24.450108700000001</v>
      </c>
      <c r="EK140" s="92">
        <v>10.2587869</v>
      </c>
      <c r="EL140" s="92">
        <v>333.92123800000002</v>
      </c>
      <c r="EM140" s="92">
        <v>40.692910699999999</v>
      </c>
      <c r="EN140" s="92">
        <v>10438.1248</v>
      </c>
      <c r="EO140" s="92">
        <v>561.33995000000004</v>
      </c>
      <c r="EP140" s="92">
        <v>315.71830899999998</v>
      </c>
      <c r="EQ140" s="92">
        <v>285.18850900000001</v>
      </c>
      <c r="ER140" s="92">
        <v>0</v>
      </c>
      <c r="ES140" s="92">
        <v>35.691256099999997</v>
      </c>
      <c r="ET140" s="92">
        <v>5.4079001100000003E-5</v>
      </c>
      <c r="EU140" s="92">
        <v>2.583639E-3</v>
      </c>
      <c r="EV140" s="92">
        <v>1.7346804600000001E-3</v>
      </c>
      <c r="EW140" s="92">
        <v>0.17207850099999999</v>
      </c>
      <c r="EX140" s="92">
        <v>0</v>
      </c>
      <c r="EY140" s="92">
        <v>2121.7312700000002</v>
      </c>
      <c r="EZ140" s="92">
        <v>1590.31393</v>
      </c>
      <c r="FA140" s="92">
        <v>0</v>
      </c>
      <c r="FB140" s="92">
        <v>0</v>
      </c>
      <c r="FC140" s="92">
        <v>0</v>
      </c>
      <c r="FD140" s="92">
        <v>0</v>
      </c>
      <c r="FE140" s="92">
        <v>0</v>
      </c>
      <c r="FF140" s="92">
        <v>0</v>
      </c>
      <c r="FG140" s="92">
        <v>0</v>
      </c>
      <c r="FH140" s="92">
        <v>11.4207014</v>
      </c>
      <c r="FI140" s="92">
        <v>6.73873309E-2</v>
      </c>
      <c r="FJ140" s="92">
        <v>0.14937979400000001</v>
      </c>
      <c r="FK140" s="92">
        <v>0</v>
      </c>
      <c r="FL140" s="92">
        <v>0</v>
      </c>
      <c r="FM140" s="92">
        <v>0</v>
      </c>
      <c r="FN140" s="92">
        <v>0.72947808599999997</v>
      </c>
      <c r="FO140" s="92">
        <v>0</v>
      </c>
      <c r="FP140" s="92">
        <v>0</v>
      </c>
      <c r="FQ140" s="92">
        <v>1.85113864E-3</v>
      </c>
      <c r="FR140" s="92">
        <v>0</v>
      </c>
      <c r="FS140" s="92">
        <v>0</v>
      </c>
      <c r="FT140" s="92">
        <v>0</v>
      </c>
      <c r="FU140" s="92">
        <v>0</v>
      </c>
      <c r="FV140" s="92">
        <v>0</v>
      </c>
      <c r="FW140" s="92">
        <v>0</v>
      </c>
      <c r="FX140" s="92">
        <v>0</v>
      </c>
      <c r="FY140" s="92">
        <v>0</v>
      </c>
      <c r="FZ140" s="92">
        <v>0</v>
      </c>
      <c r="GA140" s="92">
        <v>0</v>
      </c>
      <c r="GB140" s="92">
        <v>0</v>
      </c>
      <c r="GC140" s="92">
        <v>0</v>
      </c>
      <c r="GD140" s="92">
        <v>0</v>
      </c>
      <c r="GE140" s="92">
        <v>0</v>
      </c>
      <c r="GF140" s="92">
        <v>0</v>
      </c>
      <c r="GG140" s="92">
        <v>0</v>
      </c>
      <c r="GH140" s="92">
        <v>0</v>
      </c>
      <c r="GI140" s="92">
        <v>0</v>
      </c>
      <c r="GJ140" s="92">
        <v>0.83433122299999996</v>
      </c>
      <c r="GK140" s="92">
        <v>1.35816006E-5</v>
      </c>
      <c r="GL140" s="92">
        <v>7.0503844199999999E-2</v>
      </c>
      <c r="GM140" s="92">
        <v>2.8013111500000002E-3</v>
      </c>
      <c r="GN140" s="92">
        <v>1.17537531E-3</v>
      </c>
      <c r="GO140" s="92">
        <v>3.9127679800000002E-2</v>
      </c>
      <c r="GP140" s="92">
        <v>4.7682477400000003E-3</v>
      </c>
      <c r="GQ140" s="92">
        <v>7.8625631399999998E-4</v>
      </c>
      <c r="GR140" s="92">
        <v>0</v>
      </c>
      <c r="GS140" s="92">
        <v>2.69098443E-3</v>
      </c>
      <c r="GT140" s="92">
        <v>6.7910777800000004E-5</v>
      </c>
      <c r="GU140" s="92">
        <v>2.8494032700000001E-5</v>
      </c>
      <c r="GV140" s="92">
        <v>9.2747444400000003E-4</v>
      </c>
      <c r="GW140" s="92">
        <v>1.13025559E-4</v>
      </c>
      <c r="GX140" s="92">
        <v>2.89921481E-2</v>
      </c>
      <c r="GY140" s="92">
        <v>1.55913551E-3</v>
      </c>
      <c r="GZ140" s="92">
        <v>8.7691536199999999E-4</v>
      </c>
      <c r="HA140" s="92">
        <v>7.9211809200000003E-4</v>
      </c>
      <c r="HB140" s="92">
        <v>0</v>
      </c>
      <c r="HC140" s="92">
        <v>9.9133340900000002E-5</v>
      </c>
      <c r="HD140" s="92">
        <v>1.50205755E-10</v>
      </c>
      <c r="HE140" s="92">
        <v>7.1761208200000002E-9</v>
      </c>
      <c r="HF140" s="92">
        <v>4.8181176099999998E-9</v>
      </c>
      <c r="HG140" s="92">
        <v>4.7795226399999997E-7</v>
      </c>
      <c r="HH140" s="92">
        <v>0</v>
      </c>
      <c r="HI140" s="92">
        <v>5.8931607500000002E-3</v>
      </c>
      <c r="HJ140" s="92">
        <v>4.4171360200000002E-3</v>
      </c>
      <c r="HK140" s="92">
        <v>0</v>
      </c>
      <c r="HL140" s="92">
        <v>0</v>
      </c>
      <c r="HM140" s="92">
        <v>0</v>
      </c>
      <c r="HN140" s="92">
        <v>0</v>
      </c>
      <c r="HO140" s="92">
        <v>0</v>
      </c>
      <c r="HP140" s="92">
        <v>0</v>
      </c>
      <c r="HQ140" s="92">
        <v>0</v>
      </c>
      <c r="HR140" s="92">
        <v>3.1721278799999997E-5</v>
      </c>
      <c r="HS140" s="92">
        <v>1.8716996799999999E-7</v>
      </c>
      <c r="HT140" s="92">
        <v>4.1490604800000001E-7</v>
      </c>
      <c r="HU140" s="92">
        <v>0</v>
      </c>
      <c r="HV140" s="92">
        <v>0</v>
      </c>
      <c r="HW140" s="92">
        <v>0</v>
      </c>
      <c r="HX140" s="92">
        <v>2.0261433100000002E-6</v>
      </c>
      <c r="HY140" s="92">
        <v>0</v>
      </c>
      <c r="HZ140" s="92">
        <v>0</v>
      </c>
      <c r="IA140" s="92">
        <v>5.1415830500000001E-9</v>
      </c>
      <c r="IB140" s="92">
        <v>0</v>
      </c>
      <c r="IC140" s="92">
        <v>0</v>
      </c>
      <c r="ID140" s="92">
        <v>0</v>
      </c>
      <c r="IE140" s="92">
        <v>0</v>
      </c>
      <c r="IF140" s="92">
        <v>0</v>
      </c>
      <c r="IG140" s="92">
        <v>0</v>
      </c>
      <c r="IH140" s="92">
        <v>0</v>
      </c>
      <c r="II140" s="92">
        <v>0</v>
      </c>
      <c r="IJ140" s="92">
        <v>0</v>
      </c>
      <c r="IK140" s="92">
        <v>0</v>
      </c>
      <c r="IL140" s="92">
        <v>0</v>
      </c>
      <c r="IM140" s="92">
        <v>0</v>
      </c>
      <c r="IN140" s="92">
        <v>0</v>
      </c>
      <c r="IO140" s="92">
        <v>0</v>
      </c>
      <c r="IP140" s="92">
        <v>0</v>
      </c>
      <c r="IQ140" s="92">
        <v>0</v>
      </c>
      <c r="IR140" s="92">
        <v>0</v>
      </c>
      <c r="IS140" s="92">
        <v>0</v>
      </c>
      <c r="IT140" s="92">
        <v>17042.319500000001</v>
      </c>
      <c r="IU140" s="92">
        <v>360032.81800000003</v>
      </c>
      <c r="IV140" s="92">
        <v>5638.0525200000002</v>
      </c>
      <c r="IW140" s="92">
        <v>32</v>
      </c>
      <c r="IX140" s="92">
        <v>1</v>
      </c>
      <c r="IY140" s="92">
        <v>0</v>
      </c>
      <c r="IZ140" s="92">
        <v>1</v>
      </c>
      <c r="JA140" s="92">
        <v>0</v>
      </c>
      <c r="JB140" s="92">
        <v>-72546.525699999998</v>
      </c>
      <c r="JC140" s="92">
        <v>-3434.0232500000002</v>
      </c>
      <c r="JD140" s="92">
        <v>-1236.3610699999999</v>
      </c>
      <c r="JE140" s="92">
        <v>-43.486603700000003</v>
      </c>
      <c r="JF140" s="92">
        <v>-2.0584584399999999</v>
      </c>
      <c r="JG140" s="92">
        <v>5.0378859999999998E-2</v>
      </c>
      <c r="JH140" s="92">
        <v>1.06429427</v>
      </c>
      <c r="JI140" s="92">
        <v>21.1258108</v>
      </c>
      <c r="JJ140" s="92">
        <v>0</v>
      </c>
      <c r="JK140" s="92">
        <v>0</v>
      </c>
      <c r="JL140" s="92">
        <v>0</v>
      </c>
      <c r="JM140" s="92">
        <v>0</v>
      </c>
      <c r="JN140" s="92">
        <v>0</v>
      </c>
      <c r="JO140" s="92">
        <v>0</v>
      </c>
      <c r="JP140" s="92">
        <v>0</v>
      </c>
      <c r="JQ140" s="92">
        <v>0</v>
      </c>
      <c r="JR140" s="92">
        <v>0</v>
      </c>
      <c r="JS140" s="92">
        <v>0</v>
      </c>
      <c r="JT140" s="92">
        <v>0</v>
      </c>
      <c r="JU140" s="92">
        <v>0</v>
      </c>
      <c r="JV140" s="92">
        <v>0</v>
      </c>
      <c r="JW140" s="92">
        <v>0</v>
      </c>
      <c r="JX140" s="92">
        <v>0</v>
      </c>
      <c r="JY140" s="92">
        <v>0</v>
      </c>
      <c r="JZ140" s="92">
        <v>0</v>
      </c>
      <c r="KA140" s="92">
        <v>0</v>
      </c>
      <c r="KB140" s="92">
        <v>0</v>
      </c>
      <c r="KC140" s="92">
        <v>0</v>
      </c>
      <c r="KD140" s="92">
        <v>0</v>
      </c>
      <c r="KE140" s="92">
        <v>0</v>
      </c>
      <c r="KF140" s="92">
        <v>0</v>
      </c>
      <c r="KG140" s="92">
        <v>0</v>
      </c>
      <c r="KH140" s="92">
        <v>0</v>
      </c>
      <c r="KI140" s="92">
        <v>0</v>
      </c>
      <c r="KJ140" s="92">
        <v>0</v>
      </c>
      <c r="KK140" s="92">
        <v>0</v>
      </c>
      <c r="KL140" s="92">
        <v>0</v>
      </c>
      <c r="KM140" s="92">
        <v>0</v>
      </c>
      <c r="KN140" s="92">
        <v>0</v>
      </c>
      <c r="KO140" s="92">
        <v>0</v>
      </c>
      <c r="KP140" s="92">
        <v>0</v>
      </c>
      <c r="KQ140" s="92">
        <v>0</v>
      </c>
      <c r="KR140" s="92">
        <v>0</v>
      </c>
      <c r="KS140" s="92">
        <v>0</v>
      </c>
      <c r="KT140" s="92">
        <v>0</v>
      </c>
      <c r="KU140" s="92">
        <v>0</v>
      </c>
      <c r="KV140" s="92">
        <v>0</v>
      </c>
      <c r="KW140" s="92">
        <v>0</v>
      </c>
      <c r="KX140" s="92">
        <v>0</v>
      </c>
      <c r="KY140" s="92">
        <v>0</v>
      </c>
      <c r="KZ140" s="92">
        <v>0</v>
      </c>
      <c r="LA140" s="92">
        <v>0</v>
      </c>
      <c r="LB140" s="92">
        <v>0</v>
      </c>
      <c r="LC140" s="92">
        <v>3.8689499500000002E-2</v>
      </c>
      <c r="LD140" s="92">
        <v>9.5532293099999995E-4</v>
      </c>
      <c r="LE140" s="92">
        <v>4.00834796E-4</v>
      </c>
      <c r="LF140" s="92">
        <v>1.6012321499999999E-2</v>
      </c>
      <c r="LG140" s="92">
        <v>1.9513223400000001E-3</v>
      </c>
      <c r="LH140" s="92">
        <v>0.40996433300000001</v>
      </c>
      <c r="LI140" s="92">
        <v>0</v>
      </c>
      <c r="LJ140" s="92">
        <v>0.574473966</v>
      </c>
      <c r="LK140" s="92">
        <v>0.36626587999999999</v>
      </c>
      <c r="LL140" s="92">
        <v>0.108430188</v>
      </c>
      <c r="LM140" s="92">
        <v>1.2047798700000001E-2</v>
      </c>
      <c r="LN140" s="92">
        <v>0</v>
      </c>
      <c r="LO140" s="92">
        <v>2.26281313E-2</v>
      </c>
      <c r="LP140" s="92">
        <v>0</v>
      </c>
      <c r="LQ140" s="92">
        <v>1.55941551E-2</v>
      </c>
      <c r="LR140" s="92">
        <v>0</v>
      </c>
      <c r="LS140" s="92">
        <v>0</v>
      </c>
      <c r="LT140" s="92">
        <v>0</v>
      </c>
      <c r="LU140" s="92">
        <v>0</v>
      </c>
      <c r="LV140" s="92">
        <v>0</v>
      </c>
      <c r="LW140" s="92">
        <v>0</v>
      </c>
      <c r="LX140" s="92">
        <v>0</v>
      </c>
      <c r="LY140" s="92">
        <v>0</v>
      </c>
      <c r="LZ140" s="92">
        <v>0</v>
      </c>
      <c r="MA140" s="92">
        <v>0</v>
      </c>
      <c r="MB140" s="92">
        <v>0</v>
      </c>
      <c r="MC140" s="92">
        <v>0</v>
      </c>
      <c r="MD140" s="92">
        <v>0</v>
      </c>
      <c r="ME140" s="92">
        <v>0</v>
      </c>
      <c r="MF140" s="92">
        <v>0</v>
      </c>
      <c r="MG140" s="92">
        <v>0</v>
      </c>
      <c r="MH140" s="92">
        <v>0</v>
      </c>
      <c r="MI140" s="92">
        <v>0</v>
      </c>
      <c r="MJ140" s="92">
        <v>0</v>
      </c>
      <c r="MK140" s="92">
        <v>0</v>
      </c>
      <c r="ML140" s="92">
        <v>0</v>
      </c>
      <c r="MM140" s="92">
        <v>0</v>
      </c>
      <c r="MN140" s="92">
        <v>0</v>
      </c>
      <c r="MO140" s="92">
        <v>0</v>
      </c>
      <c r="MP140" s="92">
        <v>0</v>
      </c>
      <c r="MQ140" s="92">
        <v>0</v>
      </c>
      <c r="MR140" s="92">
        <v>0</v>
      </c>
      <c r="MS140" s="92">
        <v>0</v>
      </c>
      <c r="MT140" s="92">
        <v>0</v>
      </c>
      <c r="MU140" s="92">
        <v>0</v>
      </c>
      <c r="MV140" s="92">
        <v>0</v>
      </c>
      <c r="MW140" s="92">
        <v>0</v>
      </c>
      <c r="MX140" s="92">
        <v>0</v>
      </c>
      <c r="MY140" s="92">
        <v>0</v>
      </c>
      <c r="MZ140" s="92">
        <v>0</v>
      </c>
      <c r="NA140" s="92">
        <v>0</v>
      </c>
      <c r="NB140" s="92">
        <v>0</v>
      </c>
      <c r="NC140" s="92">
        <v>0</v>
      </c>
      <c r="ND140" s="92">
        <v>0</v>
      </c>
      <c r="NE140" s="92">
        <v>0</v>
      </c>
      <c r="NF140" s="92">
        <v>0</v>
      </c>
      <c r="NG140" s="92">
        <v>0</v>
      </c>
      <c r="NH140" s="92">
        <v>0</v>
      </c>
      <c r="NI140" s="92">
        <v>0</v>
      </c>
      <c r="NJ140" s="92">
        <v>0</v>
      </c>
      <c r="NK140" s="92">
        <v>0</v>
      </c>
      <c r="NL140" s="92">
        <v>0</v>
      </c>
      <c r="NM140" s="92">
        <v>2.4683654499999999E-2</v>
      </c>
      <c r="NN140" s="92">
        <v>6.0948994999999995E-4</v>
      </c>
      <c r="NO140" s="92">
        <v>2.5573004899999999E-4</v>
      </c>
      <c r="NP140" s="92">
        <v>1.0215759200000001E-2</v>
      </c>
      <c r="NQ140" s="92">
        <v>1.2449312300000001E-3</v>
      </c>
      <c r="NR140" s="92">
        <v>0.26155463600000001</v>
      </c>
      <c r="NS140" s="92">
        <v>0</v>
      </c>
      <c r="NT140" s="92">
        <v>0.366510734</v>
      </c>
      <c r="NU140" s="92">
        <v>0.233675301</v>
      </c>
      <c r="NV140" s="92">
        <v>6.9177769900000005E-2</v>
      </c>
      <c r="NW140" s="92">
        <v>7.6864188700000004E-3</v>
      </c>
      <c r="NX140" s="92">
        <v>0</v>
      </c>
      <c r="NY140" s="92">
        <v>1.44366038E-2</v>
      </c>
      <c r="NZ140" s="92">
        <v>0</v>
      </c>
      <c r="OA140" s="92">
        <v>9.9489717199999998E-3</v>
      </c>
      <c r="OB140" s="92">
        <v>0</v>
      </c>
      <c r="OC140" s="92">
        <v>0</v>
      </c>
      <c r="OD140" s="92">
        <v>0</v>
      </c>
      <c r="OE140" s="92">
        <v>0</v>
      </c>
      <c r="OF140" s="92">
        <v>0</v>
      </c>
      <c r="OG140" s="92">
        <v>0</v>
      </c>
      <c r="OH140" s="92">
        <v>0</v>
      </c>
      <c r="OI140" s="92">
        <v>0</v>
      </c>
      <c r="OJ140" s="92">
        <v>0</v>
      </c>
      <c r="OK140" s="92">
        <v>0</v>
      </c>
      <c r="OL140" s="92">
        <v>0</v>
      </c>
      <c r="OM140" s="92">
        <v>0</v>
      </c>
      <c r="ON140" s="92">
        <v>0</v>
      </c>
      <c r="OO140" s="92">
        <v>0</v>
      </c>
      <c r="OP140" s="92">
        <v>0</v>
      </c>
      <c r="OQ140" s="92">
        <v>0</v>
      </c>
      <c r="OR140" s="92">
        <v>0</v>
      </c>
      <c r="OS140" s="92">
        <v>0</v>
      </c>
      <c r="OT140" s="92">
        <v>0</v>
      </c>
      <c r="OU140" s="92">
        <v>0</v>
      </c>
      <c r="OV140" s="92">
        <v>0</v>
      </c>
      <c r="OW140" s="92">
        <v>0</v>
      </c>
      <c r="OX140" s="92">
        <v>0</v>
      </c>
      <c r="OY140" s="92">
        <v>0</v>
      </c>
      <c r="OZ140" s="92">
        <v>0</v>
      </c>
      <c r="PA140" s="92">
        <v>0</v>
      </c>
      <c r="PB140" s="92">
        <v>0</v>
      </c>
      <c r="PC140" s="92">
        <v>0</v>
      </c>
      <c r="PD140" s="92">
        <v>0</v>
      </c>
      <c r="PE140" s="92">
        <v>0</v>
      </c>
      <c r="PF140" s="92">
        <v>0</v>
      </c>
      <c r="PG140" s="92">
        <v>0</v>
      </c>
      <c r="PH140" s="92">
        <v>0</v>
      </c>
      <c r="PI140" s="92">
        <v>0</v>
      </c>
      <c r="PJ140" s="92">
        <v>0</v>
      </c>
      <c r="PK140" s="92">
        <v>0</v>
      </c>
      <c r="PL140" s="92">
        <v>0</v>
      </c>
      <c r="PM140" s="92">
        <v>0</v>
      </c>
      <c r="PN140" s="92">
        <v>0</v>
      </c>
      <c r="PO140" s="92">
        <v>0</v>
      </c>
      <c r="PP140" s="92">
        <v>0</v>
      </c>
      <c r="PQ140" s="92">
        <v>0</v>
      </c>
      <c r="PR140" s="92">
        <v>0</v>
      </c>
      <c r="PS140" s="92">
        <v>0</v>
      </c>
      <c r="PT140" s="92">
        <v>0</v>
      </c>
      <c r="PU140" s="92">
        <v>0</v>
      </c>
      <c r="PV140" s="92">
        <v>0</v>
      </c>
      <c r="PW140" s="92">
        <v>6.2732083100000002</v>
      </c>
      <c r="PX140" s="92">
        <v>0.15489835299999999</v>
      </c>
      <c r="PY140" s="92">
        <v>6.49923159E-2</v>
      </c>
      <c r="PZ140" s="92">
        <v>2.1154998800000002</v>
      </c>
      <c r="QA140" s="92">
        <v>0.257802853</v>
      </c>
      <c r="QB140" s="92">
        <v>62.375958500000003</v>
      </c>
      <c r="QC140" s="92">
        <v>0</v>
      </c>
      <c r="QD140" s="92">
        <v>13.120755600000001</v>
      </c>
      <c r="QE140" s="92">
        <v>20.539238300000001</v>
      </c>
      <c r="QF140" s="92">
        <v>2.60401602</v>
      </c>
      <c r="QG140" s="92">
        <v>0.289335114</v>
      </c>
      <c r="QH140" s="92">
        <v>0</v>
      </c>
      <c r="QI140" s="92">
        <v>0.53901114000000006</v>
      </c>
      <c r="QJ140" s="92">
        <v>0</v>
      </c>
      <c r="QK140" s="92">
        <v>2.34117234</v>
      </c>
      <c r="QL140" s="92">
        <v>0</v>
      </c>
      <c r="QM140" s="92">
        <v>0</v>
      </c>
      <c r="QN140" s="92">
        <v>0</v>
      </c>
      <c r="QO140" s="92">
        <v>0</v>
      </c>
      <c r="QP140" s="92">
        <v>0</v>
      </c>
      <c r="QQ140" s="92">
        <v>0</v>
      </c>
      <c r="QR140" s="92">
        <v>0</v>
      </c>
      <c r="QS140" s="92">
        <v>0</v>
      </c>
      <c r="QT140" s="92">
        <v>0</v>
      </c>
      <c r="QU140" s="92">
        <v>0</v>
      </c>
      <c r="QV140" s="92">
        <v>0</v>
      </c>
      <c r="QW140" s="92">
        <v>0</v>
      </c>
      <c r="QX140" s="92">
        <v>0</v>
      </c>
      <c r="QY140" s="92">
        <v>0</v>
      </c>
      <c r="QZ140" s="92">
        <v>0</v>
      </c>
      <c r="RA140" s="92">
        <v>0</v>
      </c>
      <c r="RB140" s="92">
        <v>0</v>
      </c>
      <c r="RC140" s="92">
        <v>0</v>
      </c>
      <c r="RD140" s="92">
        <v>0</v>
      </c>
      <c r="RE140" s="92">
        <v>0</v>
      </c>
      <c r="RF140" s="92">
        <v>0</v>
      </c>
      <c r="RG140" s="92">
        <v>0</v>
      </c>
      <c r="RH140" s="92">
        <v>0</v>
      </c>
      <c r="RI140" s="92">
        <v>0</v>
      </c>
      <c r="RJ140" s="92">
        <v>0</v>
      </c>
      <c r="RK140" s="92">
        <v>0</v>
      </c>
      <c r="RL140" s="92">
        <v>0</v>
      </c>
      <c r="RM140" s="92">
        <v>0</v>
      </c>
      <c r="RN140" s="92">
        <v>0</v>
      </c>
      <c r="RO140" s="92">
        <v>0</v>
      </c>
      <c r="RP140" s="92">
        <v>0</v>
      </c>
      <c r="RQ140" s="92">
        <v>0</v>
      </c>
      <c r="RR140" s="92">
        <v>0</v>
      </c>
      <c r="RS140" s="92">
        <v>0</v>
      </c>
      <c r="RT140" s="92">
        <v>0</v>
      </c>
      <c r="RU140" s="92">
        <v>0</v>
      </c>
      <c r="RV140" s="92">
        <v>0</v>
      </c>
      <c r="RW140" s="92">
        <v>0</v>
      </c>
      <c r="RX140" s="92">
        <v>0</v>
      </c>
      <c r="RY140" s="92">
        <v>0</v>
      </c>
      <c r="RZ140" s="92">
        <v>0</v>
      </c>
      <c r="SA140" s="92">
        <v>0</v>
      </c>
      <c r="SB140" s="92">
        <v>0</v>
      </c>
      <c r="SC140" s="92">
        <v>0</v>
      </c>
      <c r="SD140" s="92">
        <v>0</v>
      </c>
      <c r="SE140" s="92">
        <v>0</v>
      </c>
      <c r="SF140" s="92">
        <v>0</v>
      </c>
      <c r="SG140" s="92">
        <v>5.6680893900000001E-2</v>
      </c>
      <c r="SH140" s="92">
        <v>1.39956728E-3</v>
      </c>
      <c r="SI140" s="92">
        <v>5.8723102800000001E-4</v>
      </c>
      <c r="SJ140" s="92">
        <v>1.9114369900000001E-2</v>
      </c>
      <c r="SK140" s="92">
        <v>2.3293497400000002E-3</v>
      </c>
      <c r="SL140" s="92">
        <v>0.56359121400000001</v>
      </c>
      <c r="SM140" s="92">
        <v>0</v>
      </c>
      <c r="SN140" s="92">
        <v>0.118551165</v>
      </c>
      <c r="SO140" s="92">
        <v>0.18558006199999999</v>
      </c>
      <c r="SP140" s="92">
        <v>2.3528304600000001E-2</v>
      </c>
      <c r="SQ140" s="92">
        <v>2.6142560699999999E-3</v>
      </c>
      <c r="SR140" s="92">
        <v>0</v>
      </c>
      <c r="SS140" s="92">
        <v>4.87017675E-3</v>
      </c>
      <c r="ST140" s="92">
        <v>0</v>
      </c>
      <c r="SU140" s="92">
        <v>2.1153409000000001E-2</v>
      </c>
      <c r="SV140" s="92">
        <v>0</v>
      </c>
      <c r="SW140" s="92">
        <v>0</v>
      </c>
      <c r="SX140" s="92">
        <v>0</v>
      </c>
      <c r="SY140" s="92">
        <v>1.5674137500000001</v>
      </c>
      <c r="SZ140" s="92">
        <v>110.675889</v>
      </c>
      <c r="TA140" s="92">
        <v>1.3365317299999999</v>
      </c>
      <c r="TB140" s="92">
        <v>32</v>
      </c>
      <c r="TC140" s="92">
        <v>1</v>
      </c>
      <c r="TD140" s="92">
        <v>0</v>
      </c>
      <c r="TE140" s="92">
        <v>0</v>
      </c>
      <c r="TF140" s="92">
        <v>1</v>
      </c>
      <c r="TG140" s="92">
        <v>-81646.128700000001</v>
      </c>
      <c r="TH140" s="92">
        <v>-1156.2885699999999</v>
      </c>
      <c r="TI140" s="92">
        <v>-0.127973265</v>
      </c>
      <c r="TJ140" s="92">
        <v>-104.90797499999999</v>
      </c>
      <c r="TK140" s="92">
        <v>-1.4857274199999999</v>
      </c>
      <c r="TL140" s="92">
        <v>1.9545785600000001E-2</v>
      </c>
      <c r="TM140" s="92">
        <v>1.38013794</v>
      </c>
      <c r="TN140" s="92">
        <v>70.610512700000001</v>
      </c>
      <c r="TO140" s="92">
        <v>0</v>
      </c>
      <c r="TP140" s="92">
        <v>0.17219156099999999</v>
      </c>
      <c r="TQ140" s="92">
        <v>-1440738518.8199999</v>
      </c>
      <c r="TR140" s="92">
        <v>0.53640503888888902</v>
      </c>
      <c r="TS140" s="92">
        <v>0</v>
      </c>
      <c r="TT140" s="92">
        <v>0</v>
      </c>
      <c r="TU140" s="92">
        <v>0</v>
      </c>
      <c r="TV140" s="92">
        <v>0</v>
      </c>
      <c r="TW140" s="92">
        <v>0</v>
      </c>
      <c r="TX140" s="92">
        <v>0</v>
      </c>
      <c r="TY140" s="92">
        <v>0</v>
      </c>
      <c r="TZ140" s="92">
        <v>0</v>
      </c>
      <c r="UA140" s="92">
        <v>0</v>
      </c>
      <c r="UB140" s="92">
        <v>0</v>
      </c>
      <c r="UC140" s="92">
        <v>0</v>
      </c>
      <c r="UD140" s="92">
        <v>0</v>
      </c>
      <c r="UE140" s="92">
        <v>0</v>
      </c>
      <c r="UF140" s="92">
        <v>0</v>
      </c>
      <c r="UG140" s="92">
        <v>0</v>
      </c>
      <c r="UH140" s="92">
        <v>0</v>
      </c>
      <c r="UI140" s="92">
        <v>0</v>
      </c>
      <c r="UJ140" s="92">
        <v>0</v>
      </c>
      <c r="UK140" s="92">
        <v>0</v>
      </c>
      <c r="UL140" s="92">
        <v>0</v>
      </c>
      <c r="UM140" s="92">
        <v>0</v>
      </c>
      <c r="UN140" s="92">
        <v>0</v>
      </c>
      <c r="UO140" s="92">
        <v>0</v>
      </c>
      <c r="UP140" s="92">
        <v>0</v>
      </c>
      <c r="UQ140" s="92">
        <v>0</v>
      </c>
      <c r="UR140" s="92">
        <v>0</v>
      </c>
      <c r="US140" s="92">
        <v>0</v>
      </c>
      <c r="UT140" s="92">
        <v>0</v>
      </c>
      <c r="UU140" s="92">
        <v>0</v>
      </c>
      <c r="UV140" s="92">
        <v>0</v>
      </c>
      <c r="UW140" s="92">
        <v>0</v>
      </c>
      <c r="UX140" s="92">
        <v>0</v>
      </c>
      <c r="UY140" s="92">
        <v>0</v>
      </c>
      <c r="UZ140" s="92">
        <v>0</v>
      </c>
      <c r="VA140" s="92">
        <v>0</v>
      </c>
      <c r="VB140" s="92">
        <v>0</v>
      </c>
      <c r="VC140" s="92">
        <v>0</v>
      </c>
      <c r="VD140" s="92">
        <v>0</v>
      </c>
      <c r="VE140" s="92">
        <v>0</v>
      </c>
      <c r="VF140" s="92">
        <v>0</v>
      </c>
      <c r="VG140" s="92">
        <v>0</v>
      </c>
      <c r="VH140" s="92">
        <v>0</v>
      </c>
      <c r="VI140" s="92">
        <v>0</v>
      </c>
      <c r="VJ140" s="92">
        <v>0</v>
      </c>
      <c r="VK140" s="92">
        <v>0</v>
      </c>
      <c r="VL140" s="92">
        <v>0</v>
      </c>
      <c r="VM140" s="92">
        <v>0</v>
      </c>
      <c r="VN140" s="92">
        <v>0</v>
      </c>
      <c r="VO140" s="92">
        <v>0</v>
      </c>
      <c r="VP140" s="92">
        <v>0</v>
      </c>
      <c r="VQ140" s="92">
        <v>0</v>
      </c>
      <c r="VR140" s="92">
        <v>0</v>
      </c>
      <c r="VS140" s="92">
        <v>0</v>
      </c>
      <c r="VT140" s="92">
        <v>0</v>
      </c>
      <c r="VU140" s="92">
        <v>0</v>
      </c>
      <c r="VV140" s="92">
        <v>0</v>
      </c>
      <c r="VW140" s="92">
        <v>0</v>
      </c>
      <c r="VX140" s="92">
        <v>0</v>
      </c>
      <c r="VY140" s="92">
        <v>0</v>
      </c>
      <c r="VZ140" s="92">
        <v>0</v>
      </c>
      <c r="WA140" s="92">
        <v>0</v>
      </c>
      <c r="WB140" s="92">
        <v>0</v>
      </c>
      <c r="WC140" s="92">
        <v>1.2237104694444499E-3</v>
      </c>
    </row>
    <row r="141" spans="2:601" ht="13.5" customHeight="1">
      <c r="B141" s="851" t="s">
        <v>2828</v>
      </c>
      <c r="C141" s="92">
        <v>0</v>
      </c>
      <c r="D141" s="92">
        <v>136251.51300000001</v>
      </c>
      <c r="E141" s="92">
        <v>-369.35501099999999</v>
      </c>
      <c r="F141" s="92">
        <v>3790.6290399999998</v>
      </c>
      <c r="G141" s="92">
        <v>2.1307834000000001E-4</v>
      </c>
      <c r="H141" s="92">
        <v>162.402466</v>
      </c>
      <c r="I141" s="92">
        <v>6.4526955099999999</v>
      </c>
      <c r="J141" s="92">
        <v>2.7074246899999999</v>
      </c>
      <c r="K141" s="92">
        <v>108.15461000000001</v>
      </c>
      <c r="L141" s="92">
        <v>13.1801317</v>
      </c>
      <c r="M141" s="92">
        <v>0.95321051999999995</v>
      </c>
      <c r="N141" s="92">
        <v>0</v>
      </c>
      <c r="O141" s="92">
        <v>6.8872712900000002</v>
      </c>
      <c r="P141" s="92">
        <v>0.17380998</v>
      </c>
      <c r="Q141" s="92">
        <v>7.2927264399999997E-2</v>
      </c>
      <c r="R141" s="92">
        <v>2.9132557600000002</v>
      </c>
      <c r="S141" s="92">
        <v>0.35502041499999998</v>
      </c>
      <c r="T141" s="92">
        <v>66.782122200000003</v>
      </c>
      <c r="U141" s="92">
        <v>4.2510840200000004</v>
      </c>
      <c r="V141" s="92">
        <v>2.8584422699999998</v>
      </c>
      <c r="W141" s="92">
        <v>7.8085202399999998E-2</v>
      </c>
      <c r="X141" s="92">
        <v>0</v>
      </c>
      <c r="Y141" s="92">
        <v>0.45517825899999997</v>
      </c>
      <c r="Z141" s="92">
        <v>4.0968959599999997E-7</v>
      </c>
      <c r="AA141" s="92">
        <v>3.2333253599999999E-5</v>
      </c>
      <c r="AB141" s="92">
        <v>1.69314339E-5</v>
      </c>
      <c r="AC141" s="92">
        <v>7.6602148699999999E-6</v>
      </c>
      <c r="AD141" s="92">
        <v>0</v>
      </c>
      <c r="AE141" s="92">
        <v>16.056619000000001</v>
      </c>
      <c r="AF141" s="92">
        <v>20.631156699999998</v>
      </c>
      <c r="AG141" s="92">
        <v>0</v>
      </c>
      <c r="AH141" s="92">
        <v>0</v>
      </c>
      <c r="AI141" s="92">
        <v>0</v>
      </c>
      <c r="AJ141" s="92">
        <v>0</v>
      </c>
      <c r="AK141" s="92">
        <v>0</v>
      </c>
      <c r="AL141" s="92">
        <v>0</v>
      </c>
      <c r="AM141" s="92">
        <v>0</v>
      </c>
      <c r="AN141" s="92">
        <v>4.6603109500000003E-2</v>
      </c>
      <c r="AO141" s="92">
        <v>1.21984454E-11</v>
      </c>
      <c r="AP141" s="92">
        <v>9.0665218700000005E-12</v>
      </c>
      <c r="AQ141" s="92">
        <v>0</v>
      </c>
      <c r="AR141" s="92">
        <v>0</v>
      </c>
      <c r="AS141" s="92">
        <v>0</v>
      </c>
      <c r="AT141" s="92">
        <v>6.1886371500000002E-9</v>
      </c>
      <c r="AU141" s="92">
        <v>0</v>
      </c>
      <c r="AV141" s="92">
        <v>0</v>
      </c>
      <c r="AW141" s="92">
        <v>1.7774071000000001E-9</v>
      </c>
      <c r="AX141" s="92">
        <v>0</v>
      </c>
      <c r="AY141" s="92">
        <v>0</v>
      </c>
      <c r="AZ141" s="92">
        <v>0</v>
      </c>
      <c r="BA141" s="92">
        <v>0</v>
      </c>
      <c r="BB141" s="92">
        <v>0</v>
      </c>
      <c r="BC141" s="92">
        <v>0</v>
      </c>
      <c r="BD141" s="92">
        <v>0</v>
      </c>
      <c r="BE141" s="92">
        <v>0</v>
      </c>
      <c r="BF141" s="92">
        <v>0</v>
      </c>
      <c r="BG141" s="92">
        <v>0</v>
      </c>
      <c r="BH141" s="92">
        <v>0</v>
      </c>
      <c r="BI141" s="92">
        <v>0</v>
      </c>
      <c r="BJ141" s="92">
        <v>0</v>
      </c>
      <c r="BK141" s="92">
        <v>0</v>
      </c>
      <c r="BL141" s="92">
        <v>0</v>
      </c>
      <c r="BM141" s="92">
        <v>0</v>
      </c>
      <c r="BN141" s="92">
        <v>0</v>
      </c>
      <c r="BO141" s="92">
        <v>0</v>
      </c>
      <c r="BP141" s="92">
        <v>0.90123435699999999</v>
      </c>
      <c r="BQ141" s="92">
        <v>5.0660066900000001E-8</v>
      </c>
      <c r="BR141" s="92">
        <v>3.8611713399999997E-2</v>
      </c>
      <c r="BS141" s="92">
        <v>1.5341492999999999E-3</v>
      </c>
      <c r="BT141" s="92">
        <v>6.4369900700000004E-4</v>
      </c>
      <c r="BU141" s="92">
        <v>2.5714109499999999E-2</v>
      </c>
      <c r="BV141" s="92">
        <v>3.1336190899999999E-3</v>
      </c>
      <c r="BW141" s="92">
        <v>2.2662889499999999E-4</v>
      </c>
      <c r="BX141" s="92">
        <v>0</v>
      </c>
      <c r="BY141" s="92">
        <v>1.6374711E-3</v>
      </c>
      <c r="BZ141" s="92">
        <v>4.1323886899999999E-5</v>
      </c>
      <c r="CA141" s="92">
        <v>1.7338693800000001E-5</v>
      </c>
      <c r="CB141" s="92">
        <v>6.9263601100000001E-4</v>
      </c>
      <c r="CC141" s="92">
        <v>8.4407255800000004E-5</v>
      </c>
      <c r="CD141" s="92">
        <v>1.5877666299999999E-2</v>
      </c>
      <c r="CE141" s="92">
        <v>1.01070902E-3</v>
      </c>
      <c r="CF141" s="92">
        <v>6.7960392699999996E-4</v>
      </c>
      <c r="CG141" s="92">
        <v>1.8565010300000001E-5</v>
      </c>
      <c r="CH141" s="92">
        <v>0</v>
      </c>
      <c r="CI141" s="92">
        <v>1.0822010800000001E-4</v>
      </c>
      <c r="CJ141" s="92">
        <v>9.7405031200000004E-11</v>
      </c>
      <c r="CK141" s="92">
        <v>7.6873359899999994E-9</v>
      </c>
      <c r="CL141" s="92">
        <v>4.0255033700000001E-9</v>
      </c>
      <c r="CM141" s="92">
        <v>1.8212409499999999E-9</v>
      </c>
      <c r="CN141" s="92">
        <v>0</v>
      </c>
      <c r="CO141" s="92">
        <v>3.81751329E-3</v>
      </c>
      <c r="CP141" s="92">
        <v>4.9051244700000001E-3</v>
      </c>
      <c r="CQ141" s="92">
        <v>0</v>
      </c>
      <c r="CR141" s="92">
        <v>0</v>
      </c>
      <c r="CS141" s="92">
        <v>0</v>
      </c>
      <c r="CT141" s="92">
        <v>0</v>
      </c>
      <c r="CU141" s="92">
        <v>0</v>
      </c>
      <c r="CV141" s="92">
        <v>0</v>
      </c>
      <c r="CW141" s="92">
        <v>0</v>
      </c>
      <c r="CX141" s="92">
        <v>1.10800405E-5</v>
      </c>
      <c r="CY141" s="92">
        <v>2.90022E-15</v>
      </c>
      <c r="CZ141" s="92">
        <v>2.1555949999999999E-15</v>
      </c>
      <c r="DA141" s="92">
        <v>0</v>
      </c>
      <c r="DB141" s="92">
        <v>0</v>
      </c>
      <c r="DC141" s="92">
        <v>0</v>
      </c>
      <c r="DD141" s="92">
        <v>1.47136857E-12</v>
      </c>
      <c r="DE141" s="92">
        <v>0</v>
      </c>
      <c r="DF141" s="92">
        <v>0</v>
      </c>
      <c r="DG141" s="92">
        <v>4.2258430699999999E-13</v>
      </c>
      <c r="DH141" s="92">
        <v>0</v>
      </c>
      <c r="DI141" s="92">
        <v>0</v>
      </c>
      <c r="DJ141" s="92">
        <v>0</v>
      </c>
      <c r="DK141" s="92">
        <v>0</v>
      </c>
      <c r="DL141" s="92">
        <v>0</v>
      </c>
      <c r="DM141" s="92">
        <v>0</v>
      </c>
      <c r="DN141" s="92">
        <v>0</v>
      </c>
      <c r="DO141" s="92">
        <v>0</v>
      </c>
      <c r="DP141" s="92">
        <v>0</v>
      </c>
      <c r="DQ141" s="92">
        <v>0</v>
      </c>
      <c r="DR141" s="92">
        <v>0</v>
      </c>
      <c r="DS141" s="92">
        <v>0</v>
      </c>
      <c r="DT141" s="92">
        <v>0</v>
      </c>
      <c r="DU141" s="92">
        <v>0</v>
      </c>
      <c r="DV141" s="92">
        <v>0</v>
      </c>
      <c r="DW141" s="92">
        <v>0</v>
      </c>
      <c r="DX141" s="92">
        <v>0</v>
      </c>
      <c r="DY141" s="92">
        <v>0</v>
      </c>
      <c r="DZ141" s="92">
        <v>68289.243600000002</v>
      </c>
      <c r="EA141" s="92">
        <v>9.8163145699999999E-3</v>
      </c>
      <c r="EB141" s="92">
        <v>29258.051500000001</v>
      </c>
      <c r="EC141" s="92">
        <v>1162.5026499999999</v>
      </c>
      <c r="ED141" s="92">
        <v>487.763351</v>
      </c>
      <c r="EE141" s="92">
        <v>16237.403</v>
      </c>
      <c r="EF141" s="92">
        <v>1978.75162</v>
      </c>
      <c r="EG141" s="92">
        <v>326.28403700000001</v>
      </c>
      <c r="EH141" s="92">
        <v>0</v>
      </c>
      <c r="EI141" s="92">
        <v>1116.7186999999999</v>
      </c>
      <c r="EJ141" s="92">
        <v>28.1819673</v>
      </c>
      <c r="EK141" s="92">
        <v>11.824601700000001</v>
      </c>
      <c r="EL141" s="92">
        <v>384.88804699999997</v>
      </c>
      <c r="EM141" s="92">
        <v>46.903919700000003</v>
      </c>
      <c r="EN141" s="92">
        <v>12031.3122</v>
      </c>
      <c r="EO141" s="92">
        <v>646.801244</v>
      </c>
      <c r="EP141" s="92">
        <v>360.47815500000002</v>
      </c>
      <c r="EQ141" s="92">
        <v>7.5028604000000003</v>
      </c>
      <c r="ER141" s="92">
        <v>0</v>
      </c>
      <c r="ES141" s="92">
        <v>41.001929599999997</v>
      </c>
      <c r="ET141" s="92">
        <v>6.2333157700000005E-5</v>
      </c>
      <c r="EU141" s="92">
        <v>2.9777219400000002E-3</v>
      </c>
      <c r="EV141" s="92">
        <v>1.9994201700000002E-3</v>
      </c>
      <c r="EW141" s="92">
        <v>1.3045774899999999E-4</v>
      </c>
      <c r="EX141" s="92">
        <v>0</v>
      </c>
      <c r="EY141" s="92">
        <v>2121.7312700000002</v>
      </c>
      <c r="EZ141" s="92">
        <v>1590.31393</v>
      </c>
      <c r="FA141" s="92">
        <v>0</v>
      </c>
      <c r="FB141" s="92">
        <v>0</v>
      </c>
      <c r="FC141" s="92">
        <v>0</v>
      </c>
      <c r="FD141" s="92">
        <v>0</v>
      </c>
      <c r="FE141" s="92">
        <v>0</v>
      </c>
      <c r="FF141" s="92">
        <v>0</v>
      </c>
      <c r="FG141" s="92">
        <v>0</v>
      </c>
      <c r="FH141" s="92">
        <v>13.163829399999999</v>
      </c>
      <c r="FI141" s="92">
        <v>3.9033561600000002E-10</v>
      </c>
      <c r="FJ141" s="92">
        <v>2.53984829E-10</v>
      </c>
      <c r="FK141" s="92">
        <v>0</v>
      </c>
      <c r="FL141" s="92">
        <v>0</v>
      </c>
      <c r="FM141" s="92">
        <v>0</v>
      </c>
      <c r="FN141" s="92">
        <v>2.7236068299999997E-7</v>
      </c>
      <c r="FO141" s="92">
        <v>0</v>
      </c>
      <c r="FP141" s="92">
        <v>0</v>
      </c>
      <c r="FQ141" s="92">
        <v>1.13869231E-7</v>
      </c>
      <c r="FR141" s="92">
        <v>0</v>
      </c>
      <c r="FS141" s="92">
        <v>0</v>
      </c>
      <c r="FT141" s="92">
        <v>0</v>
      </c>
      <c r="FU141" s="92">
        <v>0</v>
      </c>
      <c r="FV141" s="92">
        <v>0</v>
      </c>
      <c r="FW141" s="92">
        <v>0</v>
      </c>
      <c r="FX141" s="92">
        <v>0</v>
      </c>
      <c r="FY141" s="92">
        <v>0</v>
      </c>
      <c r="FZ141" s="92">
        <v>0</v>
      </c>
      <c r="GA141" s="92">
        <v>0</v>
      </c>
      <c r="GB141" s="92">
        <v>0</v>
      </c>
      <c r="GC141" s="92">
        <v>0</v>
      </c>
      <c r="GD141" s="92">
        <v>0</v>
      </c>
      <c r="GE141" s="92">
        <v>0</v>
      </c>
      <c r="GF141" s="92">
        <v>0</v>
      </c>
      <c r="GG141" s="92">
        <v>0</v>
      </c>
      <c r="GH141" s="92">
        <v>0</v>
      </c>
      <c r="GI141" s="92">
        <v>0</v>
      </c>
      <c r="GJ141" s="92">
        <v>0.50160734200000001</v>
      </c>
      <c r="GK141" s="92">
        <v>7.2104114799999999E-8</v>
      </c>
      <c r="GL141" s="92">
        <v>0.21491017700000001</v>
      </c>
      <c r="GM141" s="92">
        <v>8.5389709300000005E-3</v>
      </c>
      <c r="GN141" s="92">
        <v>3.5827850100000002E-3</v>
      </c>
      <c r="GO141" s="92">
        <v>0.119269157</v>
      </c>
      <c r="GP141" s="92">
        <v>1.45345927E-2</v>
      </c>
      <c r="GQ141" s="92">
        <v>2.3966654200000001E-3</v>
      </c>
      <c r="GR141" s="92">
        <v>0</v>
      </c>
      <c r="GS141" s="92">
        <v>8.2026724599999993E-3</v>
      </c>
      <c r="GT141" s="92">
        <v>2.0700597900000001E-4</v>
      </c>
      <c r="GU141" s="92">
        <v>8.6855655599999996E-5</v>
      </c>
      <c r="GV141" s="92">
        <v>2.8271314799999999E-3</v>
      </c>
      <c r="GW141" s="92">
        <v>3.44524983E-4</v>
      </c>
      <c r="GX141" s="92">
        <v>8.8374013599999995E-2</v>
      </c>
      <c r="GY141" s="92">
        <v>4.7509715400000001E-3</v>
      </c>
      <c r="GZ141" s="92">
        <v>2.6478326600000001E-3</v>
      </c>
      <c r="HA141" s="92">
        <v>5.5111019899999998E-5</v>
      </c>
      <c r="HB141" s="92">
        <v>0</v>
      </c>
      <c r="HC141" s="92">
        <v>3.0117289100000001E-4</v>
      </c>
      <c r="HD141" s="92">
        <v>4.5785789900000002E-10</v>
      </c>
      <c r="HE141" s="92">
        <v>2.1872363900000001E-8</v>
      </c>
      <c r="HF141" s="92">
        <v>1.46864101E-8</v>
      </c>
      <c r="HG141" s="92">
        <v>9.5825581500000003E-10</v>
      </c>
      <c r="HH141" s="92">
        <v>0</v>
      </c>
      <c r="HI141" s="92">
        <v>1.5584826099999999E-2</v>
      </c>
      <c r="HJ141" s="92">
        <v>1.16813879E-2</v>
      </c>
      <c r="HK141" s="92">
        <v>0</v>
      </c>
      <c r="HL141" s="92">
        <v>0</v>
      </c>
      <c r="HM141" s="92">
        <v>0</v>
      </c>
      <c r="HN141" s="92">
        <v>0</v>
      </c>
      <c r="HO141" s="92">
        <v>0</v>
      </c>
      <c r="HP141" s="92">
        <v>0</v>
      </c>
      <c r="HQ141" s="92">
        <v>0</v>
      </c>
      <c r="HR141" s="92">
        <v>9.6692730999999995E-5</v>
      </c>
      <c r="HS141" s="92">
        <v>2.8671457E-15</v>
      </c>
      <c r="HT141" s="92">
        <v>1.8656035499999999E-15</v>
      </c>
      <c r="HU141" s="92">
        <v>0</v>
      </c>
      <c r="HV141" s="92">
        <v>0</v>
      </c>
      <c r="HW141" s="92">
        <v>0</v>
      </c>
      <c r="HX141" s="92">
        <v>2.0005803500000001E-12</v>
      </c>
      <c r="HY141" s="92">
        <v>0</v>
      </c>
      <c r="HZ141" s="92">
        <v>0</v>
      </c>
      <c r="IA141" s="92">
        <v>8.3640759699999999E-13</v>
      </c>
      <c r="IB141" s="92">
        <v>0</v>
      </c>
      <c r="IC141" s="92">
        <v>0</v>
      </c>
      <c r="ID141" s="92">
        <v>0</v>
      </c>
      <c r="IE141" s="92">
        <v>0</v>
      </c>
      <c r="IF141" s="92">
        <v>0</v>
      </c>
      <c r="IG141" s="92">
        <v>0</v>
      </c>
      <c r="IH141" s="92">
        <v>0</v>
      </c>
      <c r="II141" s="92">
        <v>0</v>
      </c>
      <c r="IJ141" s="92">
        <v>0</v>
      </c>
      <c r="IK141" s="92">
        <v>0</v>
      </c>
      <c r="IL141" s="92">
        <v>0</v>
      </c>
      <c r="IM141" s="92">
        <v>0</v>
      </c>
      <c r="IN141" s="92">
        <v>0</v>
      </c>
      <c r="IO141" s="92">
        <v>0</v>
      </c>
      <c r="IP141" s="92">
        <v>0</v>
      </c>
      <c r="IQ141" s="92">
        <v>0</v>
      </c>
      <c r="IR141" s="92">
        <v>0</v>
      </c>
      <c r="IS141" s="92">
        <v>0</v>
      </c>
      <c r="IT141" s="92">
        <v>4206.0414300000002</v>
      </c>
      <c r="IU141" s="92">
        <v>136140.837</v>
      </c>
      <c r="IV141" s="92">
        <v>1764.47497</v>
      </c>
      <c r="IW141" s="92">
        <v>62.6199753</v>
      </c>
      <c r="IX141" s="92">
        <v>0.2</v>
      </c>
      <c r="IY141" s="92">
        <v>0</v>
      </c>
      <c r="IZ141" s="92">
        <v>1</v>
      </c>
      <c r="JA141" s="92">
        <v>0</v>
      </c>
      <c r="JB141" s="92">
        <v>-87785.157699999996</v>
      </c>
      <c r="JC141" s="92">
        <v>-2712.1032700000001</v>
      </c>
      <c r="JD141" s="92">
        <v>-369.22800999999998</v>
      </c>
      <c r="JE141" s="92">
        <v>-58.808354000000001</v>
      </c>
      <c r="JF141" s="92">
        <v>-1.8168712499999999</v>
      </c>
      <c r="JG141" s="92">
        <v>3.9728923100000001E-2</v>
      </c>
      <c r="JH141" s="92">
        <v>1.2859428399999999</v>
      </c>
      <c r="JI141" s="92">
        <v>32.367925900000003</v>
      </c>
      <c r="JJ141" s="92">
        <v>0</v>
      </c>
      <c r="JK141" s="92">
        <v>0</v>
      </c>
      <c r="JL141" s="92">
        <v>0</v>
      </c>
      <c r="JM141" s="92">
        <v>0</v>
      </c>
      <c r="JN141" s="92">
        <v>0</v>
      </c>
      <c r="JO141" s="92">
        <v>0</v>
      </c>
      <c r="JP141" s="92">
        <v>0</v>
      </c>
      <c r="JQ141" s="92">
        <v>0</v>
      </c>
      <c r="JR141" s="92">
        <v>0</v>
      </c>
      <c r="JS141" s="92">
        <v>0</v>
      </c>
      <c r="JT141" s="92">
        <v>0</v>
      </c>
      <c r="JU141" s="92">
        <v>0</v>
      </c>
      <c r="JV141" s="92">
        <v>0</v>
      </c>
      <c r="JW141" s="92">
        <v>0</v>
      </c>
      <c r="JX141" s="92">
        <v>0</v>
      </c>
      <c r="JY141" s="92">
        <v>0</v>
      </c>
      <c r="JZ141" s="92">
        <v>0</v>
      </c>
      <c r="KA141" s="92">
        <v>0</v>
      </c>
      <c r="KB141" s="92">
        <v>0</v>
      </c>
      <c r="KC141" s="92">
        <v>0</v>
      </c>
      <c r="KD141" s="92">
        <v>0</v>
      </c>
      <c r="KE141" s="92">
        <v>0</v>
      </c>
      <c r="KF141" s="92">
        <v>0</v>
      </c>
      <c r="KG141" s="92">
        <v>0</v>
      </c>
      <c r="KH141" s="92">
        <v>0</v>
      </c>
      <c r="KI141" s="92">
        <v>0</v>
      </c>
      <c r="KJ141" s="92">
        <v>0</v>
      </c>
      <c r="KK141" s="92">
        <v>0</v>
      </c>
      <c r="KL141" s="92">
        <v>0</v>
      </c>
      <c r="KM141" s="92">
        <v>0</v>
      </c>
      <c r="KN141" s="92">
        <v>0</v>
      </c>
      <c r="KO141" s="92">
        <v>0</v>
      </c>
      <c r="KP141" s="92">
        <v>0</v>
      </c>
      <c r="KQ141" s="92">
        <v>0</v>
      </c>
      <c r="KR141" s="92">
        <v>0</v>
      </c>
      <c r="KS141" s="92">
        <v>0</v>
      </c>
      <c r="KT141" s="92">
        <v>0</v>
      </c>
      <c r="KU141" s="92">
        <v>0</v>
      </c>
      <c r="KV141" s="92">
        <v>0</v>
      </c>
      <c r="KW141" s="92">
        <v>0</v>
      </c>
      <c r="KX141" s="92">
        <v>0</v>
      </c>
      <c r="KY141" s="92">
        <v>0</v>
      </c>
      <c r="KZ141" s="92">
        <v>0</v>
      </c>
      <c r="LA141" s="92">
        <v>0</v>
      </c>
      <c r="LB141" s="92">
        <v>0</v>
      </c>
      <c r="LC141" s="92">
        <v>3.8689499500000002E-2</v>
      </c>
      <c r="LD141" s="92">
        <v>9.5532293099999995E-4</v>
      </c>
      <c r="LE141" s="92">
        <v>4.00834796E-4</v>
      </c>
      <c r="LF141" s="92">
        <v>1.6012321499999999E-2</v>
      </c>
      <c r="LG141" s="92">
        <v>1.9513223400000001E-3</v>
      </c>
      <c r="LH141" s="92">
        <v>0.40996433300000001</v>
      </c>
      <c r="LI141" s="92">
        <v>0</v>
      </c>
      <c r="LJ141" s="92">
        <v>0.574473966</v>
      </c>
      <c r="LK141" s="92">
        <v>0.36626587999999999</v>
      </c>
      <c r="LL141" s="92">
        <v>0.108430188</v>
      </c>
      <c r="LM141" s="92">
        <v>1.2047798700000001E-2</v>
      </c>
      <c r="LN141" s="92">
        <v>0</v>
      </c>
      <c r="LO141" s="92">
        <v>2.26281313E-2</v>
      </c>
      <c r="LP141" s="92">
        <v>0</v>
      </c>
      <c r="LQ141" s="92">
        <v>1.55941551E-2</v>
      </c>
      <c r="LR141" s="92">
        <v>0</v>
      </c>
      <c r="LS141" s="92">
        <v>0</v>
      </c>
      <c r="LT141" s="92">
        <v>0</v>
      </c>
      <c r="LU141" s="92">
        <v>0</v>
      </c>
      <c r="LV141" s="92">
        <v>0</v>
      </c>
      <c r="LW141" s="92">
        <v>0</v>
      </c>
      <c r="LX141" s="92">
        <v>0</v>
      </c>
      <c r="LY141" s="92">
        <v>0</v>
      </c>
      <c r="LZ141" s="92">
        <v>0</v>
      </c>
      <c r="MA141" s="92">
        <v>0</v>
      </c>
      <c r="MB141" s="92">
        <v>0</v>
      </c>
      <c r="MC141" s="92">
        <v>0</v>
      </c>
      <c r="MD141" s="92">
        <v>0</v>
      </c>
      <c r="ME141" s="92">
        <v>0</v>
      </c>
      <c r="MF141" s="92">
        <v>0</v>
      </c>
      <c r="MG141" s="92">
        <v>0</v>
      </c>
      <c r="MH141" s="92">
        <v>0</v>
      </c>
      <c r="MI141" s="92">
        <v>0</v>
      </c>
      <c r="MJ141" s="92">
        <v>0</v>
      </c>
      <c r="MK141" s="92">
        <v>0</v>
      </c>
      <c r="ML141" s="92">
        <v>0</v>
      </c>
      <c r="MM141" s="92">
        <v>0</v>
      </c>
      <c r="MN141" s="92">
        <v>0</v>
      </c>
      <c r="MO141" s="92">
        <v>0</v>
      </c>
      <c r="MP141" s="92">
        <v>0</v>
      </c>
      <c r="MQ141" s="92">
        <v>0</v>
      </c>
      <c r="MR141" s="92">
        <v>0</v>
      </c>
      <c r="MS141" s="92">
        <v>0</v>
      </c>
      <c r="MT141" s="92">
        <v>0</v>
      </c>
      <c r="MU141" s="92">
        <v>0</v>
      </c>
      <c r="MV141" s="92">
        <v>0</v>
      </c>
      <c r="MW141" s="92">
        <v>0</v>
      </c>
      <c r="MX141" s="92">
        <v>0</v>
      </c>
      <c r="MY141" s="92">
        <v>0</v>
      </c>
      <c r="MZ141" s="92">
        <v>0</v>
      </c>
      <c r="NA141" s="92">
        <v>0</v>
      </c>
      <c r="NB141" s="92">
        <v>0</v>
      </c>
      <c r="NC141" s="92">
        <v>0</v>
      </c>
      <c r="ND141" s="92">
        <v>0</v>
      </c>
      <c r="NE141" s="92">
        <v>0</v>
      </c>
      <c r="NF141" s="92">
        <v>0</v>
      </c>
      <c r="NG141" s="92">
        <v>0</v>
      </c>
      <c r="NH141" s="92">
        <v>0</v>
      </c>
      <c r="NI141" s="92">
        <v>0</v>
      </c>
      <c r="NJ141" s="92">
        <v>0</v>
      </c>
      <c r="NK141" s="92">
        <v>0</v>
      </c>
      <c r="NL141" s="92">
        <v>0</v>
      </c>
      <c r="NM141" s="92">
        <v>2.4683654499999999E-2</v>
      </c>
      <c r="NN141" s="92">
        <v>6.0948994999999995E-4</v>
      </c>
      <c r="NO141" s="92">
        <v>2.5573004899999999E-4</v>
      </c>
      <c r="NP141" s="92">
        <v>1.0215759200000001E-2</v>
      </c>
      <c r="NQ141" s="92">
        <v>1.2449312300000001E-3</v>
      </c>
      <c r="NR141" s="92">
        <v>0.26155463600000001</v>
      </c>
      <c r="NS141" s="92">
        <v>0</v>
      </c>
      <c r="NT141" s="92">
        <v>0.366510734</v>
      </c>
      <c r="NU141" s="92">
        <v>0.233675301</v>
      </c>
      <c r="NV141" s="92">
        <v>6.9177769900000005E-2</v>
      </c>
      <c r="NW141" s="92">
        <v>7.6864188700000004E-3</v>
      </c>
      <c r="NX141" s="92">
        <v>0</v>
      </c>
      <c r="NY141" s="92">
        <v>1.44366038E-2</v>
      </c>
      <c r="NZ141" s="92">
        <v>0</v>
      </c>
      <c r="OA141" s="92">
        <v>9.9489717199999998E-3</v>
      </c>
      <c r="OB141" s="92">
        <v>0</v>
      </c>
      <c r="OC141" s="92">
        <v>0</v>
      </c>
      <c r="OD141" s="92">
        <v>0</v>
      </c>
      <c r="OE141" s="92">
        <v>0</v>
      </c>
      <c r="OF141" s="92">
        <v>0</v>
      </c>
      <c r="OG141" s="92">
        <v>0</v>
      </c>
      <c r="OH141" s="92">
        <v>0</v>
      </c>
      <c r="OI141" s="92">
        <v>0</v>
      </c>
      <c r="OJ141" s="92">
        <v>0</v>
      </c>
      <c r="OK141" s="92">
        <v>0</v>
      </c>
      <c r="OL141" s="92">
        <v>0</v>
      </c>
      <c r="OM141" s="92">
        <v>0</v>
      </c>
      <c r="ON141" s="92">
        <v>0</v>
      </c>
      <c r="OO141" s="92">
        <v>0</v>
      </c>
      <c r="OP141" s="92">
        <v>0</v>
      </c>
      <c r="OQ141" s="92">
        <v>0</v>
      </c>
      <c r="OR141" s="92">
        <v>0</v>
      </c>
      <c r="OS141" s="92">
        <v>0</v>
      </c>
      <c r="OT141" s="92">
        <v>0</v>
      </c>
      <c r="OU141" s="92">
        <v>0</v>
      </c>
      <c r="OV141" s="92">
        <v>0</v>
      </c>
      <c r="OW141" s="92">
        <v>0</v>
      </c>
      <c r="OX141" s="92">
        <v>0</v>
      </c>
      <c r="OY141" s="92">
        <v>0</v>
      </c>
      <c r="OZ141" s="92">
        <v>0</v>
      </c>
      <c r="PA141" s="92">
        <v>0</v>
      </c>
      <c r="PB141" s="92">
        <v>0</v>
      </c>
      <c r="PC141" s="92">
        <v>0</v>
      </c>
      <c r="PD141" s="92">
        <v>0</v>
      </c>
      <c r="PE141" s="92">
        <v>0</v>
      </c>
      <c r="PF141" s="92">
        <v>0</v>
      </c>
      <c r="PG141" s="92">
        <v>0</v>
      </c>
      <c r="PH141" s="92">
        <v>0</v>
      </c>
      <c r="PI141" s="92">
        <v>0</v>
      </c>
      <c r="PJ141" s="92">
        <v>0</v>
      </c>
      <c r="PK141" s="92">
        <v>0</v>
      </c>
      <c r="PL141" s="92">
        <v>0</v>
      </c>
      <c r="PM141" s="92">
        <v>0</v>
      </c>
      <c r="PN141" s="92">
        <v>0</v>
      </c>
      <c r="PO141" s="92">
        <v>0</v>
      </c>
      <c r="PP141" s="92">
        <v>0</v>
      </c>
      <c r="PQ141" s="92">
        <v>0</v>
      </c>
      <c r="PR141" s="92">
        <v>0</v>
      </c>
      <c r="PS141" s="92">
        <v>0</v>
      </c>
      <c r="PT141" s="92">
        <v>0</v>
      </c>
      <c r="PU141" s="92">
        <v>0</v>
      </c>
      <c r="PV141" s="92">
        <v>0</v>
      </c>
      <c r="PW141" s="92">
        <v>6.2732083100000002</v>
      </c>
      <c r="PX141" s="92">
        <v>0.15489835299999999</v>
      </c>
      <c r="PY141" s="92">
        <v>6.49923159E-2</v>
      </c>
      <c r="PZ141" s="92">
        <v>2.1154998800000002</v>
      </c>
      <c r="QA141" s="92">
        <v>0.257802853</v>
      </c>
      <c r="QB141" s="92">
        <v>62.375958500000003</v>
      </c>
      <c r="QC141" s="92">
        <v>0</v>
      </c>
      <c r="QD141" s="92">
        <v>13.120755600000001</v>
      </c>
      <c r="QE141" s="92">
        <v>20.539238300000001</v>
      </c>
      <c r="QF141" s="92">
        <v>2.60401602</v>
      </c>
      <c r="QG141" s="92">
        <v>0.289335114</v>
      </c>
      <c r="QH141" s="92">
        <v>0</v>
      </c>
      <c r="QI141" s="92">
        <v>0.53901114000000006</v>
      </c>
      <c r="QJ141" s="92">
        <v>0</v>
      </c>
      <c r="QK141" s="92">
        <v>2.34117234</v>
      </c>
      <c r="QL141" s="92">
        <v>0</v>
      </c>
      <c r="QM141" s="92">
        <v>0</v>
      </c>
      <c r="QN141" s="92">
        <v>0</v>
      </c>
      <c r="QO141" s="92">
        <v>0</v>
      </c>
      <c r="QP141" s="92">
        <v>0</v>
      </c>
      <c r="QQ141" s="92">
        <v>0</v>
      </c>
      <c r="QR141" s="92">
        <v>0</v>
      </c>
      <c r="QS141" s="92">
        <v>0</v>
      </c>
      <c r="QT141" s="92">
        <v>0</v>
      </c>
      <c r="QU141" s="92">
        <v>0</v>
      </c>
      <c r="QV141" s="92">
        <v>0</v>
      </c>
      <c r="QW141" s="92">
        <v>0</v>
      </c>
      <c r="QX141" s="92">
        <v>0</v>
      </c>
      <c r="QY141" s="92">
        <v>0</v>
      </c>
      <c r="QZ141" s="92">
        <v>0</v>
      </c>
      <c r="RA141" s="92">
        <v>0</v>
      </c>
      <c r="RB141" s="92">
        <v>0</v>
      </c>
      <c r="RC141" s="92">
        <v>0</v>
      </c>
      <c r="RD141" s="92">
        <v>0</v>
      </c>
      <c r="RE141" s="92">
        <v>0</v>
      </c>
      <c r="RF141" s="92">
        <v>0</v>
      </c>
      <c r="RG141" s="92">
        <v>0</v>
      </c>
      <c r="RH141" s="92">
        <v>0</v>
      </c>
      <c r="RI141" s="92">
        <v>0</v>
      </c>
      <c r="RJ141" s="92">
        <v>0</v>
      </c>
      <c r="RK141" s="92">
        <v>0</v>
      </c>
      <c r="RL141" s="92">
        <v>0</v>
      </c>
      <c r="RM141" s="92">
        <v>0</v>
      </c>
      <c r="RN141" s="92">
        <v>0</v>
      </c>
      <c r="RO141" s="92">
        <v>0</v>
      </c>
      <c r="RP141" s="92">
        <v>0</v>
      </c>
      <c r="RQ141" s="92">
        <v>0</v>
      </c>
      <c r="RR141" s="92">
        <v>0</v>
      </c>
      <c r="RS141" s="92">
        <v>0</v>
      </c>
      <c r="RT141" s="92">
        <v>0</v>
      </c>
      <c r="RU141" s="92">
        <v>0</v>
      </c>
      <c r="RV141" s="92">
        <v>0</v>
      </c>
      <c r="RW141" s="92">
        <v>0</v>
      </c>
      <c r="RX141" s="92">
        <v>0</v>
      </c>
      <c r="RY141" s="92">
        <v>0</v>
      </c>
      <c r="RZ141" s="92">
        <v>0</v>
      </c>
      <c r="SA141" s="92">
        <v>0</v>
      </c>
      <c r="SB141" s="92">
        <v>0</v>
      </c>
      <c r="SC141" s="92">
        <v>0</v>
      </c>
      <c r="SD141" s="92">
        <v>0</v>
      </c>
      <c r="SE141" s="92">
        <v>0</v>
      </c>
      <c r="SF141" s="92">
        <v>0</v>
      </c>
      <c r="SG141" s="92">
        <v>5.6680893900000001E-2</v>
      </c>
      <c r="SH141" s="92">
        <v>1.39956728E-3</v>
      </c>
      <c r="SI141" s="92">
        <v>5.8723102800000001E-4</v>
      </c>
      <c r="SJ141" s="92">
        <v>1.9114369900000001E-2</v>
      </c>
      <c r="SK141" s="92">
        <v>2.3293497400000002E-3</v>
      </c>
      <c r="SL141" s="92">
        <v>0.56359121400000001</v>
      </c>
      <c r="SM141" s="92">
        <v>0</v>
      </c>
      <c r="SN141" s="92">
        <v>0.118551165</v>
      </c>
      <c r="SO141" s="92">
        <v>0.18558006199999999</v>
      </c>
      <c r="SP141" s="92">
        <v>2.3528304600000001E-2</v>
      </c>
      <c r="SQ141" s="92">
        <v>2.6142560699999999E-3</v>
      </c>
      <c r="SR141" s="92">
        <v>0</v>
      </c>
      <c r="SS141" s="92">
        <v>4.87017675E-3</v>
      </c>
      <c r="ST141" s="92">
        <v>0</v>
      </c>
      <c r="SU141" s="92">
        <v>2.1153409000000001E-2</v>
      </c>
      <c r="SV141" s="92">
        <v>0</v>
      </c>
      <c r="SW141" s="92">
        <v>0</v>
      </c>
      <c r="SX141" s="92">
        <v>0</v>
      </c>
      <c r="SY141" s="92">
        <v>1.5674137500000001</v>
      </c>
      <c r="SZ141" s="92">
        <v>110.675889</v>
      </c>
      <c r="TA141" s="92">
        <v>1.3365317299999999</v>
      </c>
      <c r="TB141" s="92">
        <v>62.6199753</v>
      </c>
      <c r="TC141" s="92">
        <v>0.2</v>
      </c>
      <c r="TD141" s="92">
        <v>0</v>
      </c>
      <c r="TE141" s="92">
        <v>0</v>
      </c>
      <c r="TF141" s="92">
        <v>1</v>
      </c>
      <c r="TG141" s="92">
        <v>-81026.323099999994</v>
      </c>
      <c r="TH141" s="92">
        <v>-1147.5107599999999</v>
      </c>
      <c r="TI141" s="92">
        <v>-0.12700177300000001</v>
      </c>
      <c r="TJ141" s="92">
        <v>-102.973189</v>
      </c>
      <c r="TK141" s="92">
        <v>-1.4583265999999999</v>
      </c>
      <c r="TL141" s="92">
        <v>1.9545785600000001E-2</v>
      </c>
      <c r="TM141" s="92">
        <v>1.38013794</v>
      </c>
      <c r="TN141" s="92">
        <v>70.610512700000001</v>
      </c>
      <c r="TO141" s="92">
        <v>0</v>
      </c>
      <c r="TP141" s="92">
        <v>0.51891088399999996</v>
      </c>
      <c r="TQ141" s="92">
        <v>-434259791.06699997</v>
      </c>
      <c r="TR141" s="92">
        <v>0.61176193333333395</v>
      </c>
      <c r="TS141" s="92">
        <v>0</v>
      </c>
      <c r="TT141" s="92">
        <v>0</v>
      </c>
      <c r="TU141" s="92">
        <v>0</v>
      </c>
      <c r="TV141" s="92">
        <v>0</v>
      </c>
      <c r="TW141" s="92">
        <v>0</v>
      </c>
      <c r="TX141" s="92">
        <v>0</v>
      </c>
      <c r="TY141" s="92">
        <v>0</v>
      </c>
      <c r="TZ141" s="92">
        <v>0</v>
      </c>
      <c r="UA141" s="92">
        <v>0</v>
      </c>
      <c r="UB141" s="92">
        <v>0</v>
      </c>
      <c r="UC141" s="92">
        <v>0</v>
      </c>
      <c r="UD141" s="92">
        <v>0</v>
      </c>
      <c r="UE141" s="92">
        <v>0</v>
      </c>
      <c r="UF141" s="92">
        <v>0</v>
      </c>
      <c r="UG141" s="92">
        <v>0</v>
      </c>
      <c r="UH141" s="92">
        <v>0</v>
      </c>
      <c r="UI141" s="92">
        <v>0</v>
      </c>
      <c r="UJ141" s="92">
        <v>0</v>
      </c>
      <c r="UK141" s="92">
        <v>0</v>
      </c>
      <c r="UL141" s="92">
        <v>0</v>
      </c>
      <c r="UM141" s="92">
        <v>0</v>
      </c>
      <c r="UN141" s="92">
        <v>0</v>
      </c>
      <c r="UO141" s="92">
        <v>0</v>
      </c>
      <c r="UP141" s="92">
        <v>0</v>
      </c>
      <c r="UQ141" s="92">
        <v>0</v>
      </c>
      <c r="UR141" s="92">
        <v>0</v>
      </c>
      <c r="US141" s="92">
        <v>0</v>
      </c>
      <c r="UT141" s="92">
        <v>0</v>
      </c>
      <c r="UU141" s="92">
        <v>0</v>
      </c>
      <c r="UV141" s="92">
        <v>0</v>
      </c>
      <c r="UW141" s="92">
        <v>0</v>
      </c>
      <c r="UX141" s="92">
        <v>0</v>
      </c>
      <c r="UY141" s="92">
        <v>0</v>
      </c>
      <c r="UZ141" s="92">
        <v>0</v>
      </c>
      <c r="VA141" s="92">
        <v>0</v>
      </c>
      <c r="VB141" s="92">
        <v>0</v>
      </c>
      <c r="VC141" s="92">
        <v>0</v>
      </c>
      <c r="VD141" s="92">
        <v>0</v>
      </c>
      <c r="VE141" s="92">
        <v>0</v>
      </c>
      <c r="VF141" s="92">
        <v>0</v>
      </c>
      <c r="VG141" s="92">
        <v>0</v>
      </c>
      <c r="VH141" s="92">
        <v>0</v>
      </c>
      <c r="VI141" s="92">
        <v>0</v>
      </c>
      <c r="VJ141" s="92">
        <v>0</v>
      </c>
      <c r="VK141" s="92">
        <v>0</v>
      </c>
      <c r="VL141" s="92">
        <v>0</v>
      </c>
      <c r="VM141" s="92">
        <v>0</v>
      </c>
      <c r="VN141" s="92">
        <v>0</v>
      </c>
      <c r="VO141" s="92">
        <v>0</v>
      </c>
      <c r="VP141" s="92">
        <v>0</v>
      </c>
      <c r="VQ141" s="92">
        <v>0</v>
      </c>
      <c r="VR141" s="92">
        <v>0</v>
      </c>
      <c r="VS141" s="92">
        <v>0</v>
      </c>
      <c r="VT141" s="92">
        <v>0</v>
      </c>
      <c r="VU141" s="92">
        <v>0</v>
      </c>
      <c r="VV141" s="92">
        <v>0</v>
      </c>
      <c r="VW141" s="92">
        <v>0</v>
      </c>
      <c r="VX141" s="92">
        <v>0</v>
      </c>
      <c r="VY141" s="92">
        <v>0</v>
      </c>
      <c r="VZ141" s="92">
        <v>0</v>
      </c>
      <c r="WA141" s="92">
        <v>0</v>
      </c>
      <c r="WB141" s="92">
        <v>0</v>
      </c>
      <c r="WC141" s="92">
        <v>1.2237104694444499E-3</v>
      </c>
    </row>
    <row r="142" spans="2:601" ht="13.5" customHeight="1">
      <c r="B142" s="851" t="s">
        <v>2829</v>
      </c>
      <c r="C142" s="92">
        <v>0</v>
      </c>
      <c r="D142" s="92">
        <v>83082.699099999998</v>
      </c>
      <c r="E142" s="92">
        <v>-235.14194900000001</v>
      </c>
      <c r="F142" s="92">
        <v>2827.7529</v>
      </c>
      <c r="G142" s="92">
        <v>1.8000549800000001E-2</v>
      </c>
      <c r="H142" s="92">
        <v>23.894832699999998</v>
      </c>
      <c r="I142" s="92">
        <v>0.94940725699999995</v>
      </c>
      <c r="J142" s="92">
        <v>0.39835269499999998</v>
      </c>
      <c r="K142" s="92">
        <v>15.913164</v>
      </c>
      <c r="L142" s="92">
        <v>1.93923863</v>
      </c>
      <c r="M142" s="92">
        <v>0.14024943600000001</v>
      </c>
      <c r="N142" s="92">
        <v>0</v>
      </c>
      <c r="O142" s="92">
        <v>1.01334788</v>
      </c>
      <c r="P142" s="92">
        <v>2.5573259500000001E-2</v>
      </c>
      <c r="Q142" s="92">
        <v>1.0730038900000001E-2</v>
      </c>
      <c r="R142" s="92">
        <v>0.428637455</v>
      </c>
      <c r="S142" s="92">
        <v>5.2235388799999997E-2</v>
      </c>
      <c r="T142" s="92">
        <v>9.8258830499999998</v>
      </c>
      <c r="U142" s="92">
        <v>0.625686352</v>
      </c>
      <c r="V142" s="92">
        <v>0.42457276300000002</v>
      </c>
      <c r="W142" s="92">
        <v>0.50335662000000003</v>
      </c>
      <c r="X142" s="92">
        <v>0</v>
      </c>
      <c r="Y142" s="92">
        <v>6.7195615299999997E-2</v>
      </c>
      <c r="Z142" s="92">
        <v>6.0279043999999994E-8</v>
      </c>
      <c r="AA142" s="92">
        <v>4.7577211800000004E-6</v>
      </c>
      <c r="AB142" s="92">
        <v>2.4912140600000001E-6</v>
      </c>
      <c r="AC142" s="92">
        <v>1.7135610099999999E-3</v>
      </c>
      <c r="AD142" s="92">
        <v>0</v>
      </c>
      <c r="AE142" s="92">
        <v>2.7230523500000001</v>
      </c>
      <c r="AF142" s="92">
        <v>3.4988511400000002</v>
      </c>
      <c r="AG142" s="92">
        <v>0</v>
      </c>
      <c r="AH142" s="92">
        <v>0</v>
      </c>
      <c r="AI142" s="92">
        <v>0</v>
      </c>
      <c r="AJ142" s="92">
        <v>0</v>
      </c>
      <c r="AK142" s="92">
        <v>0</v>
      </c>
      <c r="AL142" s="92">
        <v>0</v>
      </c>
      <c r="AM142" s="92">
        <v>0</v>
      </c>
      <c r="AN142" s="92">
        <v>6.8568921000000003E-3</v>
      </c>
      <c r="AO142" s="92">
        <v>3.5714654300000002E-4</v>
      </c>
      <c r="AP142" s="92">
        <v>9.0432946200000005E-4</v>
      </c>
      <c r="AQ142" s="92">
        <v>0</v>
      </c>
      <c r="AR142" s="92">
        <v>0</v>
      </c>
      <c r="AS142" s="92">
        <v>0</v>
      </c>
      <c r="AT142" s="92">
        <v>2.81102522E-3</v>
      </c>
      <c r="AU142" s="92">
        <v>0</v>
      </c>
      <c r="AV142" s="92">
        <v>0</v>
      </c>
      <c r="AW142" s="92">
        <v>4.9002852099999998E-6</v>
      </c>
      <c r="AX142" s="92">
        <v>0</v>
      </c>
      <c r="AY142" s="92">
        <v>0</v>
      </c>
      <c r="AZ142" s="92">
        <v>0</v>
      </c>
      <c r="BA142" s="92">
        <v>0</v>
      </c>
      <c r="BB142" s="92">
        <v>0</v>
      </c>
      <c r="BC142" s="92">
        <v>0</v>
      </c>
      <c r="BD142" s="92">
        <v>0</v>
      </c>
      <c r="BE142" s="92">
        <v>0</v>
      </c>
      <c r="BF142" s="92">
        <v>0</v>
      </c>
      <c r="BG142" s="92">
        <v>0</v>
      </c>
      <c r="BH142" s="92">
        <v>0</v>
      </c>
      <c r="BI142" s="92">
        <v>0</v>
      </c>
      <c r="BJ142" s="92">
        <v>0</v>
      </c>
      <c r="BK142" s="92">
        <v>0</v>
      </c>
      <c r="BL142" s="92">
        <v>0</v>
      </c>
      <c r="BM142" s="92">
        <v>0</v>
      </c>
      <c r="BN142" s="92">
        <v>0</v>
      </c>
      <c r="BO142" s="92">
        <v>0</v>
      </c>
      <c r="BP142" s="92">
        <v>0.97838743500000003</v>
      </c>
      <c r="BQ142" s="92">
        <v>6.2280942999999998E-6</v>
      </c>
      <c r="BR142" s="92">
        <v>8.2674847699999998E-3</v>
      </c>
      <c r="BS142" s="92">
        <v>3.2848985100000002E-4</v>
      </c>
      <c r="BT142" s="92">
        <v>1.3782791E-4</v>
      </c>
      <c r="BU142" s="92">
        <v>5.5058699499999997E-3</v>
      </c>
      <c r="BV142" s="92">
        <v>6.7096623299999999E-4</v>
      </c>
      <c r="BW142" s="92">
        <v>4.8525557399999997E-5</v>
      </c>
      <c r="BX142" s="92">
        <v>0</v>
      </c>
      <c r="BY142" s="92">
        <v>3.5061296800000002E-4</v>
      </c>
      <c r="BZ142" s="92">
        <v>8.8482114899999994E-6</v>
      </c>
      <c r="CA142" s="92">
        <v>3.7125362900000002E-6</v>
      </c>
      <c r="CB142" s="92">
        <v>1.48306275E-4</v>
      </c>
      <c r="CC142" s="92">
        <v>1.8073166199999999E-5</v>
      </c>
      <c r="CD142" s="92">
        <v>3.3997031700000002E-3</v>
      </c>
      <c r="CE142" s="92">
        <v>2.1648414299999999E-4</v>
      </c>
      <c r="CF142" s="92">
        <v>1.4689991299999999E-4</v>
      </c>
      <c r="CG142" s="92">
        <v>1.7415870800000001E-4</v>
      </c>
      <c r="CH142" s="92">
        <v>0</v>
      </c>
      <c r="CI142" s="92">
        <v>2.32493248E-5</v>
      </c>
      <c r="CJ142" s="92">
        <v>2.0856228E-11</v>
      </c>
      <c r="CK142" s="92">
        <v>1.64614617E-9</v>
      </c>
      <c r="CL142" s="92">
        <v>8.6194678900000003E-10</v>
      </c>
      <c r="CM142" s="92">
        <v>5.9288297799999995E-7</v>
      </c>
      <c r="CN142" s="92">
        <v>0</v>
      </c>
      <c r="CO142" s="92">
        <v>9.4216160100000005E-4</v>
      </c>
      <c r="CP142" s="92">
        <v>1.21058385E-3</v>
      </c>
      <c r="CQ142" s="92">
        <v>0</v>
      </c>
      <c r="CR142" s="92">
        <v>0</v>
      </c>
      <c r="CS142" s="92">
        <v>0</v>
      </c>
      <c r="CT142" s="92">
        <v>0</v>
      </c>
      <c r="CU142" s="92">
        <v>0</v>
      </c>
      <c r="CV142" s="92">
        <v>0</v>
      </c>
      <c r="CW142" s="92">
        <v>0</v>
      </c>
      <c r="CX142" s="92">
        <v>2.37244812E-6</v>
      </c>
      <c r="CY142" s="92">
        <v>1.235708E-7</v>
      </c>
      <c r="CZ142" s="92">
        <v>3.1289317400000002E-7</v>
      </c>
      <c r="DA142" s="92">
        <v>0</v>
      </c>
      <c r="DB142" s="92">
        <v>0</v>
      </c>
      <c r="DC142" s="92">
        <v>0</v>
      </c>
      <c r="DD142" s="92">
        <v>9.7259974599999994E-7</v>
      </c>
      <c r="DE142" s="92">
        <v>0</v>
      </c>
      <c r="DF142" s="92">
        <v>0</v>
      </c>
      <c r="DG142" s="92">
        <v>1.69547257E-9</v>
      </c>
      <c r="DH142" s="92">
        <v>0</v>
      </c>
      <c r="DI142" s="92">
        <v>0</v>
      </c>
      <c r="DJ142" s="92">
        <v>0</v>
      </c>
      <c r="DK142" s="92">
        <v>0</v>
      </c>
      <c r="DL142" s="92">
        <v>0</v>
      </c>
      <c r="DM142" s="92">
        <v>0</v>
      </c>
      <c r="DN142" s="92">
        <v>0</v>
      </c>
      <c r="DO142" s="92">
        <v>0</v>
      </c>
      <c r="DP142" s="92">
        <v>0</v>
      </c>
      <c r="DQ142" s="92">
        <v>0</v>
      </c>
      <c r="DR142" s="92">
        <v>0</v>
      </c>
      <c r="DS142" s="92">
        <v>0</v>
      </c>
      <c r="DT142" s="92">
        <v>0</v>
      </c>
      <c r="DU142" s="92">
        <v>0</v>
      </c>
      <c r="DV142" s="92">
        <v>0</v>
      </c>
      <c r="DW142" s="92">
        <v>0</v>
      </c>
      <c r="DX142" s="92">
        <v>0</v>
      </c>
      <c r="DY142" s="92">
        <v>0</v>
      </c>
      <c r="DZ142" s="92">
        <v>50942.760300000002</v>
      </c>
      <c r="EA142" s="92">
        <v>0.82926804799999998</v>
      </c>
      <c r="EB142" s="92">
        <v>4304.8376200000002</v>
      </c>
      <c r="EC142" s="92">
        <v>171.04300900000001</v>
      </c>
      <c r="ED142" s="92">
        <v>71.766297399999999</v>
      </c>
      <c r="EE142" s="92">
        <v>2389.0655900000002</v>
      </c>
      <c r="EF142" s="92">
        <v>291.14061099999998</v>
      </c>
      <c r="EG142" s="92">
        <v>48.007393100000002</v>
      </c>
      <c r="EH142" s="92">
        <v>0</v>
      </c>
      <c r="EI142" s="92">
        <v>164.306658</v>
      </c>
      <c r="EJ142" s="92">
        <v>4.1465096700000004</v>
      </c>
      <c r="EK142" s="92">
        <v>1.73979427</v>
      </c>
      <c r="EL142" s="92">
        <v>56.629917499999998</v>
      </c>
      <c r="EM142" s="92">
        <v>6.9011369</v>
      </c>
      <c r="EN142" s="92">
        <v>1770.20829</v>
      </c>
      <c r="EO142" s="92">
        <v>95.198003299999996</v>
      </c>
      <c r="EP142" s="92">
        <v>53.542871099999999</v>
      </c>
      <c r="EQ142" s="92">
        <v>48.365302700000001</v>
      </c>
      <c r="ER142" s="92">
        <v>0</v>
      </c>
      <c r="ES142" s="92">
        <v>6.0529030800000001</v>
      </c>
      <c r="ET142" s="92">
        <v>9.1712925899999993E-6</v>
      </c>
      <c r="EU142" s="92">
        <v>4.3816100000000001E-4</v>
      </c>
      <c r="EV142" s="92">
        <v>2.9418557500000001E-4</v>
      </c>
      <c r="EW142" s="92">
        <v>2.9182903600000001E-2</v>
      </c>
      <c r="EX142" s="92">
        <v>0</v>
      </c>
      <c r="EY142" s="92">
        <v>359.82577099999997</v>
      </c>
      <c r="EZ142" s="92">
        <v>269.70236299999999</v>
      </c>
      <c r="FA142" s="92">
        <v>0</v>
      </c>
      <c r="FB142" s="92">
        <v>0</v>
      </c>
      <c r="FC142" s="92">
        <v>0</v>
      </c>
      <c r="FD142" s="92">
        <v>0</v>
      </c>
      <c r="FE142" s="92">
        <v>0</v>
      </c>
      <c r="FF142" s="92">
        <v>0</v>
      </c>
      <c r="FG142" s="92">
        <v>0</v>
      </c>
      <c r="FH142" s="92">
        <v>1.9368440899999999</v>
      </c>
      <c r="FI142" s="92">
        <v>1.1428260799999999E-2</v>
      </c>
      <c r="FJ142" s="92">
        <v>2.5333415299999999E-2</v>
      </c>
      <c r="FK142" s="92">
        <v>0</v>
      </c>
      <c r="FL142" s="92">
        <v>0</v>
      </c>
      <c r="FM142" s="92">
        <v>0</v>
      </c>
      <c r="FN142" s="92">
        <v>0.123712658</v>
      </c>
      <c r="FO142" s="92">
        <v>0</v>
      </c>
      <c r="FP142" s="92">
        <v>0</v>
      </c>
      <c r="FQ142" s="92">
        <v>3.1393579199999997E-4</v>
      </c>
      <c r="FR142" s="92">
        <v>0</v>
      </c>
      <c r="FS142" s="92">
        <v>0</v>
      </c>
      <c r="FT142" s="92">
        <v>0</v>
      </c>
      <c r="FU142" s="92">
        <v>0</v>
      </c>
      <c r="FV142" s="92">
        <v>0</v>
      </c>
      <c r="FW142" s="92">
        <v>0</v>
      </c>
      <c r="FX142" s="92">
        <v>0</v>
      </c>
      <c r="FY142" s="92">
        <v>0</v>
      </c>
      <c r="FZ142" s="92">
        <v>0</v>
      </c>
      <c r="GA142" s="92">
        <v>0</v>
      </c>
      <c r="GB142" s="92">
        <v>0</v>
      </c>
      <c r="GC142" s="92">
        <v>0</v>
      </c>
      <c r="GD142" s="92">
        <v>0</v>
      </c>
      <c r="GE142" s="92">
        <v>0</v>
      </c>
      <c r="GF142" s="92">
        <v>0</v>
      </c>
      <c r="GG142" s="92">
        <v>0</v>
      </c>
      <c r="GH142" s="92">
        <v>0</v>
      </c>
      <c r="GI142" s="92">
        <v>0</v>
      </c>
      <c r="GJ142" s="92">
        <v>0.83433122299999996</v>
      </c>
      <c r="GK142" s="92">
        <v>1.35816006E-5</v>
      </c>
      <c r="GL142" s="92">
        <v>7.0503844199999999E-2</v>
      </c>
      <c r="GM142" s="92">
        <v>2.8013111500000002E-3</v>
      </c>
      <c r="GN142" s="92">
        <v>1.17537531E-3</v>
      </c>
      <c r="GO142" s="92">
        <v>3.9127679800000002E-2</v>
      </c>
      <c r="GP142" s="92">
        <v>4.7682477400000003E-3</v>
      </c>
      <c r="GQ142" s="92">
        <v>7.8625631399999998E-4</v>
      </c>
      <c r="GR142" s="92">
        <v>0</v>
      </c>
      <c r="GS142" s="92">
        <v>2.69098443E-3</v>
      </c>
      <c r="GT142" s="92">
        <v>6.7910777800000004E-5</v>
      </c>
      <c r="GU142" s="92">
        <v>2.8494032700000001E-5</v>
      </c>
      <c r="GV142" s="92">
        <v>9.2747444400000003E-4</v>
      </c>
      <c r="GW142" s="92">
        <v>1.13025559E-4</v>
      </c>
      <c r="GX142" s="92">
        <v>2.89921481E-2</v>
      </c>
      <c r="GY142" s="92">
        <v>1.55913551E-3</v>
      </c>
      <c r="GZ142" s="92">
        <v>8.7691536199999999E-4</v>
      </c>
      <c r="HA142" s="92">
        <v>7.9211809200000003E-4</v>
      </c>
      <c r="HB142" s="92">
        <v>0</v>
      </c>
      <c r="HC142" s="92">
        <v>9.9133340900000002E-5</v>
      </c>
      <c r="HD142" s="92">
        <v>1.50205755E-10</v>
      </c>
      <c r="HE142" s="92">
        <v>7.1761208200000002E-9</v>
      </c>
      <c r="HF142" s="92">
        <v>4.8181176099999998E-9</v>
      </c>
      <c r="HG142" s="92">
        <v>4.7795226399999997E-7</v>
      </c>
      <c r="HH142" s="92">
        <v>0</v>
      </c>
      <c r="HI142" s="92">
        <v>5.8931607500000002E-3</v>
      </c>
      <c r="HJ142" s="92">
        <v>4.4171360200000002E-3</v>
      </c>
      <c r="HK142" s="92">
        <v>0</v>
      </c>
      <c r="HL142" s="92">
        <v>0</v>
      </c>
      <c r="HM142" s="92">
        <v>0</v>
      </c>
      <c r="HN142" s="92">
        <v>0</v>
      </c>
      <c r="HO142" s="92">
        <v>0</v>
      </c>
      <c r="HP142" s="92">
        <v>0</v>
      </c>
      <c r="HQ142" s="92">
        <v>0</v>
      </c>
      <c r="HR142" s="92">
        <v>3.1721278799999997E-5</v>
      </c>
      <c r="HS142" s="92">
        <v>1.8716996799999999E-7</v>
      </c>
      <c r="HT142" s="92">
        <v>4.1490604800000001E-7</v>
      </c>
      <c r="HU142" s="92">
        <v>0</v>
      </c>
      <c r="HV142" s="92">
        <v>0</v>
      </c>
      <c r="HW142" s="92">
        <v>0</v>
      </c>
      <c r="HX142" s="92">
        <v>2.0261433100000002E-6</v>
      </c>
      <c r="HY142" s="92">
        <v>0</v>
      </c>
      <c r="HZ142" s="92">
        <v>0</v>
      </c>
      <c r="IA142" s="92">
        <v>5.1415830500000001E-9</v>
      </c>
      <c r="IB142" s="92">
        <v>0</v>
      </c>
      <c r="IC142" s="92">
        <v>0</v>
      </c>
      <c r="ID142" s="92">
        <v>0</v>
      </c>
      <c r="IE142" s="92">
        <v>0</v>
      </c>
      <c r="IF142" s="92">
        <v>0</v>
      </c>
      <c r="IG142" s="92">
        <v>0</v>
      </c>
      <c r="IH142" s="92">
        <v>0</v>
      </c>
      <c r="II142" s="92">
        <v>0</v>
      </c>
      <c r="IJ142" s="92">
        <v>0</v>
      </c>
      <c r="IK142" s="92">
        <v>0</v>
      </c>
      <c r="IL142" s="92">
        <v>0</v>
      </c>
      <c r="IM142" s="92">
        <v>0</v>
      </c>
      <c r="IN142" s="92">
        <v>0</v>
      </c>
      <c r="IO142" s="92">
        <v>0</v>
      </c>
      <c r="IP142" s="92">
        <v>0</v>
      </c>
      <c r="IQ142" s="92">
        <v>0</v>
      </c>
      <c r="IR142" s="92">
        <v>0</v>
      </c>
      <c r="IS142" s="92">
        <v>0</v>
      </c>
      <c r="IT142" s="92">
        <v>2890.2179299999998</v>
      </c>
      <c r="IU142" s="92">
        <v>61058.197200000002</v>
      </c>
      <c r="IV142" s="92">
        <v>956.16095399999995</v>
      </c>
      <c r="IW142" s="92">
        <v>32</v>
      </c>
      <c r="IX142" s="92">
        <v>1</v>
      </c>
      <c r="IY142" s="92">
        <v>0</v>
      </c>
      <c r="IZ142" s="92">
        <v>1</v>
      </c>
      <c r="JA142" s="92">
        <v>0</v>
      </c>
      <c r="JB142" s="92">
        <v>-72546.525699999998</v>
      </c>
      <c r="JC142" s="92">
        <v>-3434.0232500000002</v>
      </c>
      <c r="JD142" s="92">
        <v>-209.67526899999999</v>
      </c>
      <c r="JE142" s="92">
        <v>-43.486603700000003</v>
      </c>
      <c r="JF142" s="92">
        <v>-2.0584584399999999</v>
      </c>
      <c r="JG142" s="92">
        <v>5.0378859999999998E-2</v>
      </c>
      <c r="JH142" s="92">
        <v>1.06429427</v>
      </c>
      <c r="JI142" s="92">
        <v>21.1258108</v>
      </c>
      <c r="JJ142" s="92">
        <v>0</v>
      </c>
      <c r="JK142" s="92">
        <v>0</v>
      </c>
      <c r="JL142" s="92">
        <v>0</v>
      </c>
      <c r="JM142" s="92">
        <v>0</v>
      </c>
      <c r="JN142" s="92">
        <v>0</v>
      </c>
      <c r="JO142" s="92">
        <v>0</v>
      </c>
      <c r="JP142" s="92">
        <v>0</v>
      </c>
      <c r="JQ142" s="92">
        <v>0</v>
      </c>
      <c r="JR142" s="92">
        <v>0</v>
      </c>
      <c r="JS142" s="92">
        <v>0</v>
      </c>
      <c r="JT142" s="92">
        <v>0</v>
      </c>
      <c r="JU142" s="92">
        <v>0</v>
      </c>
      <c r="JV142" s="92">
        <v>0</v>
      </c>
      <c r="JW142" s="92">
        <v>0</v>
      </c>
      <c r="JX142" s="92">
        <v>0</v>
      </c>
      <c r="JY142" s="92">
        <v>0</v>
      </c>
      <c r="JZ142" s="92">
        <v>0</v>
      </c>
      <c r="KA142" s="92">
        <v>0</v>
      </c>
      <c r="KB142" s="92">
        <v>0</v>
      </c>
      <c r="KC142" s="92">
        <v>0</v>
      </c>
      <c r="KD142" s="92">
        <v>0</v>
      </c>
      <c r="KE142" s="92">
        <v>0</v>
      </c>
      <c r="KF142" s="92">
        <v>0</v>
      </c>
      <c r="KG142" s="92">
        <v>0</v>
      </c>
      <c r="KH142" s="92">
        <v>0</v>
      </c>
      <c r="KI142" s="92">
        <v>0</v>
      </c>
      <c r="KJ142" s="92">
        <v>0</v>
      </c>
      <c r="KK142" s="92">
        <v>0</v>
      </c>
      <c r="KL142" s="92">
        <v>0</v>
      </c>
      <c r="KM142" s="92">
        <v>0</v>
      </c>
      <c r="KN142" s="92">
        <v>0</v>
      </c>
      <c r="KO142" s="92">
        <v>0</v>
      </c>
      <c r="KP142" s="92">
        <v>0</v>
      </c>
      <c r="KQ142" s="92">
        <v>0</v>
      </c>
      <c r="KR142" s="92">
        <v>0</v>
      </c>
      <c r="KS142" s="92">
        <v>0</v>
      </c>
      <c r="KT142" s="92">
        <v>0</v>
      </c>
      <c r="KU142" s="92">
        <v>0</v>
      </c>
      <c r="KV142" s="92">
        <v>0</v>
      </c>
      <c r="KW142" s="92">
        <v>0</v>
      </c>
      <c r="KX142" s="92">
        <v>0</v>
      </c>
      <c r="KY142" s="92">
        <v>0</v>
      </c>
      <c r="KZ142" s="92">
        <v>0</v>
      </c>
      <c r="LA142" s="92">
        <v>0</v>
      </c>
      <c r="LB142" s="92">
        <v>0</v>
      </c>
      <c r="LC142" s="92">
        <v>7.6992104100000001</v>
      </c>
      <c r="LD142" s="92">
        <v>0.190109263</v>
      </c>
      <c r="LE142" s="92">
        <v>7.9766124499999994E-2</v>
      </c>
      <c r="LF142" s="92">
        <v>3.1864519800000002</v>
      </c>
      <c r="LG142" s="92">
        <v>0.38831314500000003</v>
      </c>
      <c r="LH142" s="92">
        <v>81.582902399999995</v>
      </c>
      <c r="LI142" s="92">
        <v>0</v>
      </c>
      <c r="LJ142" s="92">
        <v>114.320319</v>
      </c>
      <c r="LK142" s="92">
        <v>72.886910200000003</v>
      </c>
      <c r="LL142" s="92">
        <v>21.577607400000002</v>
      </c>
      <c r="LM142" s="92">
        <v>2.3975119299999998</v>
      </c>
      <c r="LN142" s="92">
        <v>0</v>
      </c>
      <c r="LO142" s="92">
        <v>4.5029981399999999</v>
      </c>
      <c r="LP142" s="92">
        <v>0</v>
      </c>
      <c r="LQ142" s="92">
        <v>3.1032368699999999</v>
      </c>
      <c r="LR142" s="92">
        <v>0</v>
      </c>
      <c r="LS142" s="92">
        <v>0</v>
      </c>
      <c r="LT142" s="92">
        <v>0</v>
      </c>
      <c r="LU142" s="92">
        <v>0</v>
      </c>
      <c r="LV142" s="92">
        <v>0</v>
      </c>
      <c r="LW142" s="92">
        <v>0</v>
      </c>
      <c r="LX142" s="92">
        <v>0</v>
      </c>
      <c r="LY142" s="92">
        <v>0</v>
      </c>
      <c r="LZ142" s="92">
        <v>0</v>
      </c>
      <c r="MA142" s="92">
        <v>0</v>
      </c>
      <c r="MB142" s="92">
        <v>0</v>
      </c>
      <c r="MC142" s="92">
        <v>0</v>
      </c>
      <c r="MD142" s="92">
        <v>0</v>
      </c>
      <c r="ME142" s="92">
        <v>0</v>
      </c>
      <c r="MF142" s="92">
        <v>0</v>
      </c>
      <c r="MG142" s="92">
        <v>0</v>
      </c>
      <c r="MH142" s="92">
        <v>0</v>
      </c>
      <c r="MI142" s="92">
        <v>0</v>
      </c>
      <c r="MJ142" s="92">
        <v>0</v>
      </c>
      <c r="MK142" s="92">
        <v>0</v>
      </c>
      <c r="ML142" s="92">
        <v>0</v>
      </c>
      <c r="MM142" s="92">
        <v>0</v>
      </c>
      <c r="MN142" s="92">
        <v>0</v>
      </c>
      <c r="MO142" s="92">
        <v>0</v>
      </c>
      <c r="MP142" s="92">
        <v>0</v>
      </c>
      <c r="MQ142" s="92">
        <v>0</v>
      </c>
      <c r="MR142" s="92">
        <v>0</v>
      </c>
      <c r="MS142" s="92">
        <v>0</v>
      </c>
      <c r="MT142" s="92">
        <v>0</v>
      </c>
      <c r="MU142" s="92">
        <v>0</v>
      </c>
      <c r="MV142" s="92">
        <v>0</v>
      </c>
      <c r="MW142" s="92">
        <v>0</v>
      </c>
      <c r="MX142" s="92">
        <v>0</v>
      </c>
      <c r="MY142" s="92">
        <v>0</v>
      </c>
      <c r="MZ142" s="92">
        <v>0</v>
      </c>
      <c r="NA142" s="92">
        <v>0</v>
      </c>
      <c r="NB142" s="92">
        <v>0</v>
      </c>
      <c r="NC142" s="92">
        <v>0</v>
      </c>
      <c r="ND142" s="92">
        <v>0</v>
      </c>
      <c r="NE142" s="92">
        <v>0</v>
      </c>
      <c r="NF142" s="92">
        <v>0</v>
      </c>
      <c r="NG142" s="92">
        <v>0</v>
      </c>
      <c r="NH142" s="92">
        <v>0</v>
      </c>
      <c r="NI142" s="92">
        <v>0</v>
      </c>
      <c r="NJ142" s="92">
        <v>0</v>
      </c>
      <c r="NK142" s="92">
        <v>0</v>
      </c>
      <c r="NL142" s="92">
        <v>0</v>
      </c>
      <c r="NM142" s="92">
        <v>2.4683654499999999E-2</v>
      </c>
      <c r="NN142" s="92">
        <v>6.0948994999999995E-4</v>
      </c>
      <c r="NO142" s="92">
        <v>2.5573004899999999E-4</v>
      </c>
      <c r="NP142" s="92">
        <v>1.0215759200000001E-2</v>
      </c>
      <c r="NQ142" s="92">
        <v>1.2449312300000001E-3</v>
      </c>
      <c r="NR142" s="92">
        <v>0.26155463600000001</v>
      </c>
      <c r="NS142" s="92">
        <v>0</v>
      </c>
      <c r="NT142" s="92">
        <v>0.366510734</v>
      </c>
      <c r="NU142" s="92">
        <v>0.233675301</v>
      </c>
      <c r="NV142" s="92">
        <v>6.9177769900000005E-2</v>
      </c>
      <c r="NW142" s="92">
        <v>7.6864188700000004E-3</v>
      </c>
      <c r="NX142" s="92">
        <v>0</v>
      </c>
      <c r="NY142" s="92">
        <v>1.44366038E-2</v>
      </c>
      <c r="NZ142" s="92">
        <v>0</v>
      </c>
      <c r="OA142" s="92">
        <v>9.9489717199999998E-3</v>
      </c>
      <c r="OB142" s="92">
        <v>0</v>
      </c>
      <c r="OC142" s="92">
        <v>0</v>
      </c>
      <c r="OD142" s="92">
        <v>0</v>
      </c>
      <c r="OE142" s="92">
        <v>0</v>
      </c>
      <c r="OF142" s="92">
        <v>0</v>
      </c>
      <c r="OG142" s="92">
        <v>0</v>
      </c>
      <c r="OH142" s="92">
        <v>0</v>
      </c>
      <c r="OI142" s="92">
        <v>0</v>
      </c>
      <c r="OJ142" s="92">
        <v>0</v>
      </c>
      <c r="OK142" s="92">
        <v>0</v>
      </c>
      <c r="OL142" s="92">
        <v>0</v>
      </c>
      <c r="OM142" s="92">
        <v>0</v>
      </c>
      <c r="ON142" s="92">
        <v>0</v>
      </c>
      <c r="OO142" s="92">
        <v>0</v>
      </c>
      <c r="OP142" s="92">
        <v>0</v>
      </c>
      <c r="OQ142" s="92">
        <v>0</v>
      </c>
      <c r="OR142" s="92">
        <v>0</v>
      </c>
      <c r="OS142" s="92">
        <v>0</v>
      </c>
      <c r="OT142" s="92">
        <v>0</v>
      </c>
      <c r="OU142" s="92">
        <v>0</v>
      </c>
      <c r="OV142" s="92">
        <v>0</v>
      </c>
      <c r="OW142" s="92">
        <v>0</v>
      </c>
      <c r="OX142" s="92">
        <v>0</v>
      </c>
      <c r="OY142" s="92">
        <v>0</v>
      </c>
      <c r="OZ142" s="92">
        <v>0</v>
      </c>
      <c r="PA142" s="92">
        <v>0</v>
      </c>
      <c r="PB142" s="92">
        <v>0</v>
      </c>
      <c r="PC142" s="92">
        <v>0</v>
      </c>
      <c r="PD142" s="92">
        <v>0</v>
      </c>
      <c r="PE142" s="92">
        <v>0</v>
      </c>
      <c r="PF142" s="92">
        <v>0</v>
      </c>
      <c r="PG142" s="92">
        <v>0</v>
      </c>
      <c r="PH142" s="92">
        <v>0</v>
      </c>
      <c r="PI142" s="92">
        <v>0</v>
      </c>
      <c r="PJ142" s="92">
        <v>0</v>
      </c>
      <c r="PK142" s="92">
        <v>0</v>
      </c>
      <c r="PL142" s="92">
        <v>0</v>
      </c>
      <c r="PM142" s="92">
        <v>0</v>
      </c>
      <c r="PN142" s="92">
        <v>0</v>
      </c>
      <c r="PO142" s="92">
        <v>0</v>
      </c>
      <c r="PP142" s="92">
        <v>0</v>
      </c>
      <c r="PQ142" s="92">
        <v>0</v>
      </c>
      <c r="PR142" s="92">
        <v>0</v>
      </c>
      <c r="PS142" s="92">
        <v>0</v>
      </c>
      <c r="PT142" s="92">
        <v>0</v>
      </c>
      <c r="PU142" s="92">
        <v>0</v>
      </c>
      <c r="PV142" s="92">
        <v>0</v>
      </c>
      <c r="PW142" s="92">
        <v>1248.3684499999999</v>
      </c>
      <c r="PX142" s="92">
        <v>30.824772200000002</v>
      </c>
      <c r="PY142" s="92">
        <v>12.9334709</v>
      </c>
      <c r="PZ142" s="92">
        <v>420.98447599999997</v>
      </c>
      <c r="QA142" s="92">
        <v>51.302767699999997</v>
      </c>
      <c r="QB142" s="92">
        <v>12412.8158</v>
      </c>
      <c r="QC142" s="92">
        <v>0</v>
      </c>
      <c r="QD142" s="92">
        <v>2611.0303600000002</v>
      </c>
      <c r="QE142" s="92">
        <v>4087.3084199999998</v>
      </c>
      <c r="QF142" s="92">
        <v>518.19918800000005</v>
      </c>
      <c r="QG142" s="92">
        <v>57.577687599999997</v>
      </c>
      <c r="QH142" s="92">
        <v>0</v>
      </c>
      <c r="QI142" s="92">
        <v>107.263217</v>
      </c>
      <c r="QJ142" s="92">
        <v>0</v>
      </c>
      <c r="QK142" s="92">
        <v>465.89329500000002</v>
      </c>
      <c r="QL142" s="92">
        <v>0</v>
      </c>
      <c r="QM142" s="92">
        <v>0</v>
      </c>
      <c r="QN142" s="92">
        <v>0</v>
      </c>
      <c r="QO142" s="92">
        <v>0</v>
      </c>
      <c r="QP142" s="92">
        <v>0</v>
      </c>
      <c r="QQ142" s="92">
        <v>0</v>
      </c>
      <c r="QR142" s="92">
        <v>0</v>
      </c>
      <c r="QS142" s="92">
        <v>0</v>
      </c>
      <c r="QT142" s="92">
        <v>0</v>
      </c>
      <c r="QU142" s="92">
        <v>0</v>
      </c>
      <c r="QV142" s="92">
        <v>0</v>
      </c>
      <c r="QW142" s="92">
        <v>0</v>
      </c>
      <c r="QX142" s="92">
        <v>0</v>
      </c>
      <c r="QY142" s="92">
        <v>0</v>
      </c>
      <c r="QZ142" s="92">
        <v>0</v>
      </c>
      <c r="RA142" s="92">
        <v>0</v>
      </c>
      <c r="RB142" s="92">
        <v>0</v>
      </c>
      <c r="RC142" s="92">
        <v>0</v>
      </c>
      <c r="RD142" s="92">
        <v>0</v>
      </c>
      <c r="RE142" s="92">
        <v>0</v>
      </c>
      <c r="RF142" s="92">
        <v>0</v>
      </c>
      <c r="RG142" s="92">
        <v>0</v>
      </c>
      <c r="RH142" s="92">
        <v>0</v>
      </c>
      <c r="RI142" s="92">
        <v>0</v>
      </c>
      <c r="RJ142" s="92">
        <v>0</v>
      </c>
      <c r="RK142" s="92">
        <v>0</v>
      </c>
      <c r="RL142" s="92">
        <v>0</v>
      </c>
      <c r="RM142" s="92">
        <v>0</v>
      </c>
      <c r="RN142" s="92">
        <v>0</v>
      </c>
      <c r="RO142" s="92">
        <v>0</v>
      </c>
      <c r="RP142" s="92">
        <v>0</v>
      </c>
      <c r="RQ142" s="92">
        <v>0</v>
      </c>
      <c r="RR142" s="92">
        <v>0</v>
      </c>
      <c r="RS142" s="92">
        <v>0</v>
      </c>
      <c r="RT142" s="92">
        <v>0</v>
      </c>
      <c r="RU142" s="92">
        <v>0</v>
      </c>
      <c r="RV142" s="92">
        <v>0</v>
      </c>
      <c r="RW142" s="92">
        <v>0</v>
      </c>
      <c r="RX142" s="92">
        <v>0</v>
      </c>
      <c r="RY142" s="92">
        <v>0</v>
      </c>
      <c r="RZ142" s="92">
        <v>0</v>
      </c>
      <c r="SA142" s="92">
        <v>0</v>
      </c>
      <c r="SB142" s="92">
        <v>0</v>
      </c>
      <c r="SC142" s="92">
        <v>0</v>
      </c>
      <c r="SD142" s="92">
        <v>0</v>
      </c>
      <c r="SE142" s="92">
        <v>0</v>
      </c>
      <c r="SF142" s="92">
        <v>0</v>
      </c>
      <c r="SG142" s="92">
        <v>5.6680893900000001E-2</v>
      </c>
      <c r="SH142" s="92">
        <v>1.39956728E-3</v>
      </c>
      <c r="SI142" s="92">
        <v>5.8723102800000001E-4</v>
      </c>
      <c r="SJ142" s="92">
        <v>1.9114369900000001E-2</v>
      </c>
      <c r="SK142" s="92">
        <v>2.3293497400000002E-3</v>
      </c>
      <c r="SL142" s="92">
        <v>0.56359121400000001</v>
      </c>
      <c r="SM142" s="92">
        <v>0</v>
      </c>
      <c r="SN142" s="92">
        <v>0.118551165</v>
      </c>
      <c r="SO142" s="92">
        <v>0.18558006199999999</v>
      </c>
      <c r="SP142" s="92">
        <v>2.3528304600000001E-2</v>
      </c>
      <c r="SQ142" s="92">
        <v>2.6142560699999999E-3</v>
      </c>
      <c r="SR142" s="92">
        <v>0</v>
      </c>
      <c r="SS142" s="92">
        <v>4.87017675E-3</v>
      </c>
      <c r="ST142" s="92">
        <v>0</v>
      </c>
      <c r="SU142" s="92">
        <v>2.1153409000000001E-2</v>
      </c>
      <c r="SV142" s="92">
        <v>0</v>
      </c>
      <c r="SW142" s="92">
        <v>0</v>
      </c>
      <c r="SX142" s="92">
        <v>0</v>
      </c>
      <c r="SY142" s="92">
        <v>311.91533700000002</v>
      </c>
      <c r="SZ142" s="92">
        <v>22024.501899999999</v>
      </c>
      <c r="TA142" s="92">
        <v>265.96981299999999</v>
      </c>
      <c r="TB142" s="92">
        <v>32</v>
      </c>
      <c r="TC142" s="92">
        <v>1</v>
      </c>
      <c r="TD142" s="92">
        <v>0</v>
      </c>
      <c r="TE142" s="92">
        <v>0</v>
      </c>
      <c r="TF142" s="92">
        <v>1</v>
      </c>
      <c r="TG142" s="92">
        <v>-81646.128700000001</v>
      </c>
      <c r="TH142" s="92">
        <v>-1156.2885699999999</v>
      </c>
      <c r="TI142" s="92">
        <v>-25.466679800000001</v>
      </c>
      <c r="TJ142" s="92">
        <v>-104.90797499999999</v>
      </c>
      <c r="TK142" s="92">
        <v>-1.4857274199999999</v>
      </c>
      <c r="TL142" s="92">
        <v>1.9545785600000001E-2</v>
      </c>
      <c r="TM142" s="92">
        <v>1.38013794</v>
      </c>
      <c r="TN142" s="92">
        <v>70.610512700000001</v>
      </c>
      <c r="TO142" s="92">
        <v>0</v>
      </c>
      <c r="TP142" s="92">
        <v>0.48127240500000001</v>
      </c>
      <c r="TQ142" s="92">
        <v>-273977999.02499998</v>
      </c>
      <c r="TR142" s="92">
        <v>9.0969275555555604E-2</v>
      </c>
      <c r="TS142" s="92">
        <v>0</v>
      </c>
      <c r="TT142" s="92">
        <v>0</v>
      </c>
      <c r="TU142" s="92">
        <v>0</v>
      </c>
      <c r="TV142" s="92">
        <v>0</v>
      </c>
      <c r="TW142" s="92">
        <v>0</v>
      </c>
      <c r="TX142" s="92">
        <v>0</v>
      </c>
      <c r="TY142" s="92">
        <v>0</v>
      </c>
      <c r="TZ142" s="92">
        <v>0</v>
      </c>
      <c r="UA142" s="92">
        <v>0</v>
      </c>
      <c r="UB142" s="92">
        <v>0</v>
      </c>
      <c r="UC142" s="92">
        <v>0</v>
      </c>
      <c r="UD142" s="92">
        <v>0</v>
      </c>
      <c r="UE142" s="92">
        <v>0</v>
      </c>
      <c r="UF142" s="92">
        <v>0</v>
      </c>
      <c r="UG142" s="92">
        <v>0</v>
      </c>
      <c r="UH142" s="92">
        <v>0</v>
      </c>
      <c r="UI142" s="92">
        <v>0</v>
      </c>
      <c r="UJ142" s="92">
        <v>0</v>
      </c>
      <c r="UK142" s="92">
        <v>0</v>
      </c>
      <c r="UL142" s="92">
        <v>0</v>
      </c>
      <c r="UM142" s="92">
        <v>0</v>
      </c>
      <c r="UN142" s="92">
        <v>0</v>
      </c>
      <c r="UO142" s="92">
        <v>0</v>
      </c>
      <c r="UP142" s="92">
        <v>0</v>
      </c>
      <c r="UQ142" s="92">
        <v>0</v>
      </c>
      <c r="UR142" s="92">
        <v>0</v>
      </c>
      <c r="US142" s="92">
        <v>0</v>
      </c>
      <c r="UT142" s="92">
        <v>0</v>
      </c>
      <c r="UU142" s="92">
        <v>0</v>
      </c>
      <c r="UV142" s="92">
        <v>0</v>
      </c>
      <c r="UW142" s="92">
        <v>0</v>
      </c>
      <c r="UX142" s="92">
        <v>0</v>
      </c>
      <c r="UY142" s="92">
        <v>0</v>
      </c>
      <c r="UZ142" s="92">
        <v>0</v>
      </c>
      <c r="VA142" s="92">
        <v>0</v>
      </c>
      <c r="VB142" s="92">
        <v>0</v>
      </c>
      <c r="VC142" s="92">
        <v>0</v>
      </c>
      <c r="VD142" s="92">
        <v>0</v>
      </c>
      <c r="VE142" s="92">
        <v>0</v>
      </c>
      <c r="VF142" s="92">
        <v>0</v>
      </c>
      <c r="VG142" s="92">
        <v>0</v>
      </c>
      <c r="VH142" s="92">
        <v>0</v>
      </c>
      <c r="VI142" s="92">
        <v>0</v>
      </c>
      <c r="VJ142" s="92">
        <v>0</v>
      </c>
      <c r="VK142" s="92">
        <v>0</v>
      </c>
      <c r="VL142" s="92">
        <v>0</v>
      </c>
      <c r="VM142" s="92">
        <v>0</v>
      </c>
      <c r="VN142" s="92">
        <v>0</v>
      </c>
      <c r="VO142" s="92">
        <v>0</v>
      </c>
      <c r="VP142" s="92">
        <v>0</v>
      </c>
      <c r="VQ142" s="92">
        <v>0</v>
      </c>
      <c r="VR142" s="92">
        <v>0</v>
      </c>
      <c r="VS142" s="92">
        <v>0</v>
      </c>
      <c r="VT142" s="92">
        <v>0</v>
      </c>
      <c r="VU142" s="92">
        <v>0</v>
      </c>
      <c r="VV142" s="92">
        <v>0</v>
      </c>
      <c r="VW142" s="92">
        <v>0</v>
      </c>
      <c r="VX142" s="92">
        <v>0</v>
      </c>
      <c r="VY142" s="92">
        <v>0</v>
      </c>
      <c r="VZ142" s="92">
        <v>0</v>
      </c>
      <c r="WA142" s="92">
        <v>0</v>
      </c>
      <c r="WB142" s="92">
        <v>0</v>
      </c>
      <c r="WC142" s="92">
        <v>0.243518383333334</v>
      </c>
    </row>
    <row r="143" spans="2:601" ht="13.5" customHeight="1">
      <c r="B143" s="851" t="s">
        <v>2830</v>
      </c>
      <c r="C143" s="92">
        <v>0</v>
      </c>
      <c r="D143" s="92">
        <v>0</v>
      </c>
      <c r="E143" s="92">
        <v>0</v>
      </c>
      <c r="F143" s="92">
        <v>0</v>
      </c>
      <c r="G143" s="92">
        <v>0</v>
      </c>
      <c r="H143" s="92">
        <v>0</v>
      </c>
      <c r="I143" s="92">
        <v>0</v>
      </c>
      <c r="J143" s="92">
        <v>0</v>
      </c>
      <c r="K143" s="92">
        <v>0</v>
      </c>
      <c r="L143" s="92">
        <v>0</v>
      </c>
      <c r="M143" s="92">
        <v>0</v>
      </c>
      <c r="N143" s="92">
        <v>0</v>
      </c>
      <c r="O143" s="92">
        <v>0</v>
      </c>
      <c r="P143" s="92">
        <v>0</v>
      </c>
      <c r="Q143" s="92">
        <v>0</v>
      </c>
      <c r="R143" s="92">
        <v>0</v>
      </c>
      <c r="S143" s="92">
        <v>0</v>
      </c>
      <c r="T143" s="92">
        <v>0</v>
      </c>
      <c r="U143" s="92">
        <v>0</v>
      </c>
      <c r="V143" s="92">
        <v>0</v>
      </c>
      <c r="W143" s="92">
        <v>0</v>
      </c>
      <c r="X143" s="92">
        <v>0</v>
      </c>
      <c r="Y143" s="92">
        <v>0</v>
      </c>
      <c r="Z143" s="92">
        <v>0</v>
      </c>
      <c r="AA143" s="92">
        <v>0</v>
      </c>
      <c r="AB143" s="92">
        <v>0</v>
      </c>
      <c r="AC143" s="92">
        <v>0</v>
      </c>
      <c r="AD143" s="92">
        <v>0</v>
      </c>
      <c r="AE143" s="92">
        <v>0</v>
      </c>
      <c r="AF143" s="92">
        <v>0</v>
      </c>
      <c r="AG143" s="92">
        <v>0</v>
      </c>
      <c r="AH143" s="92">
        <v>0</v>
      </c>
      <c r="AI143" s="92">
        <v>0</v>
      </c>
      <c r="AJ143" s="92">
        <v>0</v>
      </c>
      <c r="AK143" s="92">
        <v>0</v>
      </c>
      <c r="AL143" s="92">
        <v>0</v>
      </c>
      <c r="AM143" s="92">
        <v>0</v>
      </c>
      <c r="AN143" s="92">
        <v>0</v>
      </c>
      <c r="AO143" s="92">
        <v>0</v>
      </c>
      <c r="AP143" s="92">
        <v>0</v>
      </c>
      <c r="AQ143" s="92">
        <v>0</v>
      </c>
      <c r="AR143" s="92">
        <v>0</v>
      </c>
      <c r="AS143" s="92">
        <v>0</v>
      </c>
      <c r="AT143" s="92">
        <v>0</v>
      </c>
      <c r="AU143" s="92">
        <v>0</v>
      </c>
      <c r="AV143" s="92">
        <v>0</v>
      </c>
      <c r="AW143" s="92">
        <v>0</v>
      </c>
      <c r="AX143" s="92">
        <v>0</v>
      </c>
      <c r="AY143" s="92">
        <v>0</v>
      </c>
      <c r="AZ143" s="92">
        <v>0</v>
      </c>
      <c r="BA143" s="92">
        <v>0</v>
      </c>
      <c r="BB143" s="92">
        <v>0</v>
      </c>
      <c r="BC143" s="92">
        <v>0</v>
      </c>
      <c r="BD143" s="92">
        <v>0</v>
      </c>
      <c r="BE143" s="92">
        <v>0</v>
      </c>
      <c r="BF143" s="92">
        <v>0</v>
      </c>
      <c r="BG143" s="92">
        <v>0</v>
      </c>
      <c r="BH143" s="92">
        <v>0</v>
      </c>
      <c r="BI143" s="92">
        <v>0</v>
      </c>
      <c r="BJ143" s="92">
        <v>0</v>
      </c>
      <c r="BK143" s="92">
        <v>0</v>
      </c>
      <c r="BL143" s="92">
        <v>0</v>
      </c>
      <c r="BM143" s="92">
        <v>0</v>
      </c>
      <c r="BN143" s="92">
        <v>0</v>
      </c>
      <c r="BO143" s="92">
        <v>0</v>
      </c>
      <c r="BP143" s="92">
        <v>0</v>
      </c>
      <c r="BQ143" s="92">
        <v>0</v>
      </c>
      <c r="BR143" s="92">
        <v>0</v>
      </c>
      <c r="BS143" s="92">
        <v>0</v>
      </c>
      <c r="BT143" s="92">
        <v>0</v>
      </c>
      <c r="BU143" s="92">
        <v>0</v>
      </c>
      <c r="BV143" s="92">
        <v>0</v>
      </c>
      <c r="BW143" s="92">
        <v>0</v>
      </c>
      <c r="BX143" s="92">
        <v>0</v>
      </c>
      <c r="BY143" s="92">
        <v>0</v>
      </c>
      <c r="BZ143" s="92">
        <v>0</v>
      </c>
      <c r="CA143" s="92">
        <v>0</v>
      </c>
      <c r="CB143" s="92">
        <v>0</v>
      </c>
      <c r="CC143" s="92">
        <v>0</v>
      </c>
      <c r="CD143" s="92">
        <v>0</v>
      </c>
      <c r="CE143" s="92">
        <v>0</v>
      </c>
      <c r="CF143" s="92">
        <v>0</v>
      </c>
      <c r="CG143" s="92">
        <v>0</v>
      </c>
      <c r="CH143" s="92">
        <v>0</v>
      </c>
      <c r="CI143" s="92">
        <v>0</v>
      </c>
      <c r="CJ143" s="92">
        <v>0</v>
      </c>
      <c r="CK143" s="92">
        <v>0</v>
      </c>
      <c r="CL143" s="92">
        <v>0</v>
      </c>
      <c r="CM143" s="92">
        <v>0</v>
      </c>
      <c r="CN143" s="92">
        <v>0</v>
      </c>
      <c r="CO143" s="92">
        <v>0</v>
      </c>
      <c r="CP143" s="92">
        <v>0</v>
      </c>
      <c r="CQ143" s="92">
        <v>0</v>
      </c>
      <c r="CR143" s="92">
        <v>0</v>
      </c>
      <c r="CS143" s="92">
        <v>0</v>
      </c>
      <c r="CT143" s="92">
        <v>0</v>
      </c>
      <c r="CU143" s="92">
        <v>0</v>
      </c>
      <c r="CV143" s="92">
        <v>0</v>
      </c>
      <c r="CW143" s="92">
        <v>0</v>
      </c>
      <c r="CX143" s="92">
        <v>0</v>
      </c>
      <c r="CY143" s="92">
        <v>0</v>
      </c>
      <c r="CZ143" s="92">
        <v>0</v>
      </c>
      <c r="DA143" s="92">
        <v>0</v>
      </c>
      <c r="DB143" s="92">
        <v>0</v>
      </c>
      <c r="DC143" s="92">
        <v>0</v>
      </c>
      <c r="DD143" s="92">
        <v>0</v>
      </c>
      <c r="DE143" s="92">
        <v>0</v>
      </c>
      <c r="DF143" s="92">
        <v>0</v>
      </c>
      <c r="DG143" s="92">
        <v>0</v>
      </c>
      <c r="DH143" s="92">
        <v>0</v>
      </c>
      <c r="DI143" s="92">
        <v>0</v>
      </c>
      <c r="DJ143" s="92">
        <v>0</v>
      </c>
      <c r="DK143" s="92">
        <v>0</v>
      </c>
      <c r="DL143" s="92">
        <v>0</v>
      </c>
      <c r="DM143" s="92">
        <v>0</v>
      </c>
      <c r="DN143" s="92">
        <v>0</v>
      </c>
      <c r="DO143" s="92">
        <v>0</v>
      </c>
      <c r="DP143" s="92">
        <v>0</v>
      </c>
      <c r="DQ143" s="92">
        <v>0</v>
      </c>
      <c r="DR143" s="92">
        <v>0</v>
      </c>
      <c r="DS143" s="92">
        <v>0</v>
      </c>
      <c r="DT143" s="92">
        <v>0</v>
      </c>
      <c r="DU143" s="92">
        <v>0</v>
      </c>
      <c r="DV143" s="92">
        <v>0</v>
      </c>
      <c r="DW143" s="92">
        <v>0</v>
      </c>
      <c r="DX143" s="92">
        <v>0</v>
      </c>
      <c r="DY143" s="92">
        <v>0</v>
      </c>
      <c r="DZ143" s="92">
        <v>0</v>
      </c>
      <c r="EA143" s="92">
        <v>0</v>
      </c>
      <c r="EB143" s="92">
        <v>0</v>
      </c>
      <c r="EC143" s="92">
        <v>0</v>
      </c>
      <c r="ED143" s="92">
        <v>0</v>
      </c>
      <c r="EE143" s="92">
        <v>0</v>
      </c>
      <c r="EF143" s="92">
        <v>0</v>
      </c>
      <c r="EG143" s="92">
        <v>0</v>
      </c>
      <c r="EH143" s="92">
        <v>0</v>
      </c>
      <c r="EI143" s="92">
        <v>0</v>
      </c>
      <c r="EJ143" s="92">
        <v>0</v>
      </c>
      <c r="EK143" s="92">
        <v>0</v>
      </c>
      <c r="EL143" s="92">
        <v>0</v>
      </c>
      <c r="EM143" s="92">
        <v>0</v>
      </c>
      <c r="EN143" s="92">
        <v>0</v>
      </c>
      <c r="EO143" s="92">
        <v>0</v>
      </c>
      <c r="EP143" s="92">
        <v>0</v>
      </c>
      <c r="EQ143" s="92">
        <v>0</v>
      </c>
      <c r="ER143" s="92">
        <v>0</v>
      </c>
      <c r="ES143" s="92">
        <v>0</v>
      </c>
      <c r="ET143" s="92">
        <v>0</v>
      </c>
      <c r="EU143" s="92">
        <v>0</v>
      </c>
      <c r="EV143" s="92">
        <v>0</v>
      </c>
      <c r="EW143" s="92">
        <v>0</v>
      </c>
      <c r="EX143" s="92">
        <v>0</v>
      </c>
      <c r="EY143" s="92">
        <v>0</v>
      </c>
      <c r="EZ143" s="92">
        <v>0</v>
      </c>
      <c r="FA143" s="92">
        <v>0</v>
      </c>
      <c r="FB143" s="92">
        <v>0</v>
      </c>
      <c r="FC143" s="92">
        <v>0</v>
      </c>
      <c r="FD143" s="92">
        <v>0</v>
      </c>
      <c r="FE143" s="92">
        <v>0</v>
      </c>
      <c r="FF143" s="92">
        <v>0</v>
      </c>
      <c r="FG143" s="92">
        <v>0</v>
      </c>
      <c r="FH143" s="92">
        <v>0</v>
      </c>
      <c r="FI143" s="92">
        <v>0</v>
      </c>
      <c r="FJ143" s="92">
        <v>0</v>
      </c>
      <c r="FK143" s="92">
        <v>0</v>
      </c>
      <c r="FL143" s="92">
        <v>0</v>
      </c>
      <c r="FM143" s="92">
        <v>0</v>
      </c>
      <c r="FN143" s="92">
        <v>0</v>
      </c>
      <c r="FO143" s="92">
        <v>0</v>
      </c>
      <c r="FP143" s="92">
        <v>0</v>
      </c>
      <c r="FQ143" s="92">
        <v>0</v>
      </c>
      <c r="FR143" s="92">
        <v>0</v>
      </c>
      <c r="FS143" s="92">
        <v>0</v>
      </c>
      <c r="FT143" s="92">
        <v>0</v>
      </c>
      <c r="FU143" s="92">
        <v>0</v>
      </c>
      <c r="FV143" s="92">
        <v>0</v>
      </c>
      <c r="FW143" s="92">
        <v>0</v>
      </c>
      <c r="FX143" s="92">
        <v>0</v>
      </c>
      <c r="FY143" s="92">
        <v>0</v>
      </c>
      <c r="FZ143" s="92">
        <v>0</v>
      </c>
      <c r="GA143" s="92">
        <v>0</v>
      </c>
      <c r="GB143" s="92">
        <v>0</v>
      </c>
      <c r="GC143" s="92">
        <v>0</v>
      </c>
      <c r="GD143" s="92">
        <v>0</v>
      </c>
      <c r="GE143" s="92">
        <v>0</v>
      </c>
      <c r="GF143" s="92">
        <v>0</v>
      </c>
      <c r="GG143" s="92">
        <v>0</v>
      </c>
      <c r="GH143" s="92">
        <v>0</v>
      </c>
      <c r="GI143" s="92">
        <v>0</v>
      </c>
      <c r="GJ143" s="92">
        <v>0</v>
      </c>
      <c r="GK143" s="92">
        <v>0</v>
      </c>
      <c r="GL143" s="92">
        <v>0</v>
      </c>
      <c r="GM143" s="92">
        <v>0</v>
      </c>
      <c r="GN143" s="92">
        <v>0</v>
      </c>
      <c r="GO143" s="92">
        <v>0</v>
      </c>
      <c r="GP143" s="92">
        <v>0</v>
      </c>
      <c r="GQ143" s="92">
        <v>0</v>
      </c>
      <c r="GR143" s="92">
        <v>0</v>
      </c>
      <c r="GS143" s="92">
        <v>0</v>
      </c>
      <c r="GT143" s="92">
        <v>0</v>
      </c>
      <c r="GU143" s="92">
        <v>0</v>
      </c>
      <c r="GV143" s="92">
        <v>0</v>
      </c>
      <c r="GW143" s="92">
        <v>0</v>
      </c>
      <c r="GX143" s="92">
        <v>0</v>
      </c>
      <c r="GY143" s="92">
        <v>0</v>
      </c>
      <c r="GZ143" s="92">
        <v>0</v>
      </c>
      <c r="HA143" s="92">
        <v>0</v>
      </c>
      <c r="HB143" s="92">
        <v>0</v>
      </c>
      <c r="HC143" s="92">
        <v>0</v>
      </c>
      <c r="HD143" s="92">
        <v>0</v>
      </c>
      <c r="HE143" s="92">
        <v>0</v>
      </c>
      <c r="HF143" s="92">
        <v>0</v>
      </c>
      <c r="HG143" s="92">
        <v>0</v>
      </c>
      <c r="HH143" s="92">
        <v>0</v>
      </c>
      <c r="HI143" s="92">
        <v>0</v>
      </c>
      <c r="HJ143" s="92">
        <v>0</v>
      </c>
      <c r="HK143" s="92">
        <v>0</v>
      </c>
      <c r="HL143" s="92">
        <v>0</v>
      </c>
      <c r="HM143" s="92">
        <v>0</v>
      </c>
      <c r="HN143" s="92">
        <v>0</v>
      </c>
      <c r="HO143" s="92">
        <v>0</v>
      </c>
      <c r="HP143" s="92">
        <v>0</v>
      </c>
      <c r="HQ143" s="92">
        <v>0</v>
      </c>
      <c r="HR143" s="92">
        <v>0</v>
      </c>
      <c r="HS143" s="92">
        <v>0</v>
      </c>
      <c r="HT143" s="92">
        <v>0</v>
      </c>
      <c r="HU143" s="92">
        <v>0</v>
      </c>
      <c r="HV143" s="92">
        <v>0</v>
      </c>
      <c r="HW143" s="92">
        <v>0</v>
      </c>
      <c r="HX143" s="92">
        <v>0</v>
      </c>
      <c r="HY143" s="92">
        <v>0</v>
      </c>
      <c r="HZ143" s="92">
        <v>0</v>
      </c>
      <c r="IA143" s="92">
        <v>0</v>
      </c>
      <c r="IB143" s="92">
        <v>0</v>
      </c>
      <c r="IC143" s="92">
        <v>0</v>
      </c>
      <c r="ID143" s="92">
        <v>0</v>
      </c>
      <c r="IE143" s="92">
        <v>0</v>
      </c>
      <c r="IF143" s="92">
        <v>0</v>
      </c>
      <c r="IG143" s="92">
        <v>0</v>
      </c>
      <c r="IH143" s="92">
        <v>0</v>
      </c>
      <c r="II143" s="92">
        <v>0</v>
      </c>
      <c r="IJ143" s="92">
        <v>0</v>
      </c>
      <c r="IK143" s="92">
        <v>0</v>
      </c>
      <c r="IL143" s="92">
        <v>0</v>
      </c>
      <c r="IM143" s="92">
        <v>0</v>
      </c>
      <c r="IN143" s="92">
        <v>0</v>
      </c>
      <c r="IO143" s="92">
        <v>0</v>
      </c>
      <c r="IP143" s="92">
        <v>0</v>
      </c>
      <c r="IQ143" s="92">
        <v>0</v>
      </c>
      <c r="IR143" s="92">
        <v>0</v>
      </c>
      <c r="IS143" s="92">
        <v>0</v>
      </c>
      <c r="IT143" s="92">
        <v>0</v>
      </c>
      <c r="IU143" s="92">
        <v>0</v>
      </c>
      <c r="IV143" s="92">
        <v>0</v>
      </c>
      <c r="IW143" s="92">
        <v>0</v>
      </c>
      <c r="IX143" s="92">
        <v>1</v>
      </c>
      <c r="IY143" s="92">
        <v>0</v>
      </c>
      <c r="IZ143" s="92">
        <v>0</v>
      </c>
      <c r="JA143" s="92">
        <v>0</v>
      </c>
      <c r="JB143" s="92">
        <v>0</v>
      </c>
      <c r="JC143" s="92">
        <v>0</v>
      </c>
      <c r="JD143" s="92">
        <v>0</v>
      </c>
      <c r="JE143" s="92">
        <v>0</v>
      </c>
      <c r="JF143" s="92">
        <v>0</v>
      </c>
      <c r="JG143" s="92">
        <v>0</v>
      </c>
      <c r="JH143" s="92">
        <v>0</v>
      </c>
      <c r="JI143" s="92">
        <v>0</v>
      </c>
      <c r="JJ143" s="92">
        <v>0</v>
      </c>
      <c r="JK143" s="92">
        <v>0</v>
      </c>
      <c r="JL143" s="92">
        <v>0</v>
      </c>
      <c r="JM143" s="92">
        <v>0</v>
      </c>
      <c r="JN143" s="92">
        <v>0</v>
      </c>
      <c r="JO143" s="92">
        <v>0</v>
      </c>
      <c r="JP143" s="92">
        <v>0</v>
      </c>
      <c r="JQ143" s="92">
        <v>0</v>
      </c>
      <c r="JR143" s="92">
        <v>0</v>
      </c>
      <c r="JS143" s="92">
        <v>0</v>
      </c>
      <c r="JT143" s="92">
        <v>0</v>
      </c>
      <c r="JU143" s="92">
        <v>0</v>
      </c>
      <c r="JV143" s="92">
        <v>0</v>
      </c>
      <c r="JW143" s="92">
        <v>0</v>
      </c>
      <c r="JX143" s="92">
        <v>0</v>
      </c>
      <c r="JY143" s="92">
        <v>0</v>
      </c>
      <c r="JZ143" s="92">
        <v>0</v>
      </c>
      <c r="KA143" s="92">
        <v>0</v>
      </c>
      <c r="KB143" s="92">
        <v>0</v>
      </c>
      <c r="KC143" s="92">
        <v>0</v>
      </c>
      <c r="KD143" s="92">
        <v>0</v>
      </c>
      <c r="KE143" s="92">
        <v>0</v>
      </c>
      <c r="KF143" s="92">
        <v>0</v>
      </c>
      <c r="KG143" s="92">
        <v>0</v>
      </c>
      <c r="KH143" s="92">
        <v>0</v>
      </c>
      <c r="KI143" s="92">
        <v>0</v>
      </c>
      <c r="KJ143" s="92">
        <v>0</v>
      </c>
      <c r="KK143" s="92">
        <v>0</v>
      </c>
      <c r="KL143" s="92">
        <v>0</v>
      </c>
      <c r="KM143" s="92">
        <v>0</v>
      </c>
      <c r="KN143" s="92">
        <v>0</v>
      </c>
      <c r="KO143" s="92">
        <v>0</v>
      </c>
      <c r="KP143" s="92">
        <v>0</v>
      </c>
      <c r="KQ143" s="92">
        <v>0</v>
      </c>
      <c r="KR143" s="92">
        <v>0</v>
      </c>
      <c r="KS143" s="92">
        <v>0</v>
      </c>
      <c r="KT143" s="92">
        <v>0</v>
      </c>
      <c r="KU143" s="92">
        <v>0</v>
      </c>
      <c r="KV143" s="92">
        <v>0</v>
      </c>
      <c r="KW143" s="92">
        <v>0</v>
      </c>
      <c r="KX143" s="92">
        <v>0</v>
      </c>
      <c r="KY143" s="92">
        <v>0</v>
      </c>
      <c r="KZ143" s="92">
        <v>0</v>
      </c>
      <c r="LA143" s="92">
        <v>0</v>
      </c>
      <c r="LB143" s="92">
        <v>0</v>
      </c>
      <c r="LC143" s="92">
        <v>0</v>
      </c>
      <c r="LD143" s="92">
        <v>0</v>
      </c>
      <c r="LE143" s="92">
        <v>0</v>
      </c>
      <c r="LF143" s="92">
        <v>0</v>
      </c>
      <c r="LG143" s="92">
        <v>0</v>
      </c>
      <c r="LH143" s="92">
        <v>0</v>
      </c>
      <c r="LI143" s="92">
        <v>0</v>
      </c>
      <c r="LJ143" s="92">
        <v>0</v>
      </c>
      <c r="LK143" s="92">
        <v>0</v>
      </c>
      <c r="LL143" s="92">
        <v>0</v>
      </c>
      <c r="LM143" s="92">
        <v>0</v>
      </c>
      <c r="LN143" s="92">
        <v>0</v>
      </c>
      <c r="LO143" s="92">
        <v>0</v>
      </c>
      <c r="LP143" s="92">
        <v>0</v>
      </c>
      <c r="LQ143" s="92">
        <v>0</v>
      </c>
      <c r="LR143" s="92">
        <v>0</v>
      </c>
      <c r="LS143" s="92">
        <v>0</v>
      </c>
      <c r="LT143" s="92">
        <v>0</v>
      </c>
      <c r="LU143" s="92">
        <v>0</v>
      </c>
      <c r="LV143" s="92">
        <v>0</v>
      </c>
      <c r="LW143" s="92">
        <v>0</v>
      </c>
      <c r="LX143" s="92">
        <v>0</v>
      </c>
      <c r="LY143" s="92">
        <v>0</v>
      </c>
      <c r="LZ143" s="92">
        <v>0</v>
      </c>
      <c r="MA143" s="92">
        <v>0</v>
      </c>
      <c r="MB143" s="92">
        <v>0</v>
      </c>
      <c r="MC143" s="92">
        <v>0</v>
      </c>
      <c r="MD143" s="92">
        <v>0</v>
      </c>
      <c r="ME143" s="92">
        <v>0</v>
      </c>
      <c r="MF143" s="92">
        <v>0</v>
      </c>
      <c r="MG143" s="92">
        <v>0</v>
      </c>
      <c r="MH143" s="92">
        <v>0</v>
      </c>
      <c r="MI143" s="92">
        <v>0</v>
      </c>
      <c r="MJ143" s="92">
        <v>0</v>
      </c>
      <c r="MK143" s="92">
        <v>0</v>
      </c>
      <c r="ML143" s="92">
        <v>0</v>
      </c>
      <c r="MM143" s="92">
        <v>0</v>
      </c>
      <c r="MN143" s="92">
        <v>0</v>
      </c>
      <c r="MO143" s="92">
        <v>0</v>
      </c>
      <c r="MP143" s="92">
        <v>0</v>
      </c>
      <c r="MQ143" s="92">
        <v>0</v>
      </c>
      <c r="MR143" s="92">
        <v>0</v>
      </c>
      <c r="MS143" s="92">
        <v>0</v>
      </c>
      <c r="MT143" s="92">
        <v>0</v>
      </c>
      <c r="MU143" s="92">
        <v>0</v>
      </c>
      <c r="MV143" s="92">
        <v>0</v>
      </c>
      <c r="MW143" s="92">
        <v>0</v>
      </c>
      <c r="MX143" s="92">
        <v>0</v>
      </c>
      <c r="MY143" s="92">
        <v>0</v>
      </c>
      <c r="MZ143" s="92">
        <v>0</v>
      </c>
      <c r="NA143" s="92">
        <v>0</v>
      </c>
      <c r="NB143" s="92">
        <v>0</v>
      </c>
      <c r="NC143" s="92">
        <v>0</v>
      </c>
      <c r="ND143" s="92">
        <v>0</v>
      </c>
      <c r="NE143" s="92">
        <v>0</v>
      </c>
      <c r="NF143" s="92">
        <v>0</v>
      </c>
      <c r="NG143" s="92">
        <v>0</v>
      </c>
      <c r="NH143" s="92">
        <v>0</v>
      </c>
      <c r="NI143" s="92">
        <v>0</v>
      </c>
      <c r="NJ143" s="92">
        <v>0</v>
      </c>
      <c r="NK143" s="92">
        <v>0</v>
      </c>
      <c r="NL143" s="92">
        <v>0</v>
      </c>
      <c r="NM143" s="92">
        <v>0</v>
      </c>
      <c r="NN143" s="92">
        <v>0</v>
      </c>
      <c r="NO143" s="92">
        <v>0</v>
      </c>
      <c r="NP143" s="92">
        <v>0</v>
      </c>
      <c r="NQ143" s="92">
        <v>0</v>
      </c>
      <c r="NR143" s="92">
        <v>0</v>
      </c>
      <c r="NS143" s="92">
        <v>0</v>
      </c>
      <c r="NT143" s="92">
        <v>0</v>
      </c>
      <c r="NU143" s="92">
        <v>0</v>
      </c>
      <c r="NV143" s="92">
        <v>0</v>
      </c>
      <c r="NW143" s="92">
        <v>0</v>
      </c>
      <c r="NX143" s="92">
        <v>0</v>
      </c>
      <c r="NY143" s="92">
        <v>0</v>
      </c>
      <c r="NZ143" s="92">
        <v>0</v>
      </c>
      <c r="OA143" s="92">
        <v>0</v>
      </c>
      <c r="OB143" s="92">
        <v>0</v>
      </c>
      <c r="OC143" s="92">
        <v>0</v>
      </c>
      <c r="OD143" s="92">
        <v>0</v>
      </c>
      <c r="OE143" s="92">
        <v>0</v>
      </c>
      <c r="OF143" s="92">
        <v>0</v>
      </c>
      <c r="OG143" s="92">
        <v>0</v>
      </c>
      <c r="OH143" s="92">
        <v>0</v>
      </c>
      <c r="OI143" s="92">
        <v>0</v>
      </c>
      <c r="OJ143" s="92">
        <v>0</v>
      </c>
      <c r="OK143" s="92">
        <v>0</v>
      </c>
      <c r="OL143" s="92">
        <v>0</v>
      </c>
      <c r="OM143" s="92">
        <v>0</v>
      </c>
      <c r="ON143" s="92">
        <v>0</v>
      </c>
      <c r="OO143" s="92">
        <v>0</v>
      </c>
      <c r="OP143" s="92">
        <v>0</v>
      </c>
      <c r="OQ143" s="92">
        <v>0</v>
      </c>
      <c r="OR143" s="92">
        <v>0</v>
      </c>
      <c r="OS143" s="92">
        <v>0</v>
      </c>
      <c r="OT143" s="92">
        <v>0</v>
      </c>
      <c r="OU143" s="92">
        <v>0</v>
      </c>
      <c r="OV143" s="92">
        <v>0</v>
      </c>
      <c r="OW143" s="92">
        <v>0</v>
      </c>
      <c r="OX143" s="92">
        <v>0</v>
      </c>
      <c r="OY143" s="92">
        <v>0</v>
      </c>
      <c r="OZ143" s="92">
        <v>0</v>
      </c>
      <c r="PA143" s="92">
        <v>0</v>
      </c>
      <c r="PB143" s="92">
        <v>0</v>
      </c>
      <c r="PC143" s="92">
        <v>0</v>
      </c>
      <c r="PD143" s="92">
        <v>0</v>
      </c>
      <c r="PE143" s="92">
        <v>0</v>
      </c>
      <c r="PF143" s="92">
        <v>0</v>
      </c>
      <c r="PG143" s="92">
        <v>0</v>
      </c>
      <c r="PH143" s="92">
        <v>0</v>
      </c>
      <c r="PI143" s="92">
        <v>0</v>
      </c>
      <c r="PJ143" s="92">
        <v>0</v>
      </c>
      <c r="PK143" s="92">
        <v>0</v>
      </c>
      <c r="PL143" s="92">
        <v>0</v>
      </c>
      <c r="PM143" s="92">
        <v>0</v>
      </c>
      <c r="PN143" s="92">
        <v>0</v>
      </c>
      <c r="PO143" s="92">
        <v>0</v>
      </c>
      <c r="PP143" s="92">
        <v>0</v>
      </c>
      <c r="PQ143" s="92">
        <v>0</v>
      </c>
      <c r="PR143" s="92">
        <v>0</v>
      </c>
      <c r="PS143" s="92">
        <v>0</v>
      </c>
      <c r="PT143" s="92">
        <v>0</v>
      </c>
      <c r="PU143" s="92">
        <v>0</v>
      </c>
      <c r="PV143" s="92">
        <v>0</v>
      </c>
      <c r="PW143" s="92">
        <v>0</v>
      </c>
      <c r="PX143" s="92">
        <v>0</v>
      </c>
      <c r="PY143" s="92">
        <v>0</v>
      </c>
      <c r="PZ143" s="92">
        <v>0</v>
      </c>
      <c r="QA143" s="92">
        <v>0</v>
      </c>
      <c r="QB143" s="92">
        <v>0</v>
      </c>
      <c r="QC143" s="92">
        <v>0</v>
      </c>
      <c r="QD143" s="92">
        <v>0</v>
      </c>
      <c r="QE143" s="92">
        <v>0</v>
      </c>
      <c r="QF143" s="92">
        <v>0</v>
      </c>
      <c r="QG143" s="92">
        <v>0</v>
      </c>
      <c r="QH143" s="92">
        <v>0</v>
      </c>
      <c r="QI143" s="92">
        <v>0</v>
      </c>
      <c r="QJ143" s="92">
        <v>0</v>
      </c>
      <c r="QK143" s="92">
        <v>0</v>
      </c>
      <c r="QL143" s="92">
        <v>0</v>
      </c>
      <c r="QM143" s="92">
        <v>0</v>
      </c>
      <c r="QN143" s="92">
        <v>0</v>
      </c>
      <c r="QO143" s="92">
        <v>0</v>
      </c>
      <c r="QP143" s="92">
        <v>0</v>
      </c>
      <c r="QQ143" s="92">
        <v>0</v>
      </c>
      <c r="QR143" s="92">
        <v>0</v>
      </c>
      <c r="QS143" s="92">
        <v>0</v>
      </c>
      <c r="QT143" s="92">
        <v>0</v>
      </c>
      <c r="QU143" s="92">
        <v>0</v>
      </c>
      <c r="QV143" s="92">
        <v>0</v>
      </c>
      <c r="QW143" s="92">
        <v>0</v>
      </c>
      <c r="QX143" s="92">
        <v>0</v>
      </c>
      <c r="QY143" s="92">
        <v>0</v>
      </c>
      <c r="QZ143" s="92">
        <v>0</v>
      </c>
      <c r="RA143" s="92">
        <v>0</v>
      </c>
      <c r="RB143" s="92">
        <v>0</v>
      </c>
      <c r="RC143" s="92">
        <v>0</v>
      </c>
      <c r="RD143" s="92">
        <v>0</v>
      </c>
      <c r="RE143" s="92">
        <v>0</v>
      </c>
      <c r="RF143" s="92">
        <v>0</v>
      </c>
      <c r="RG143" s="92">
        <v>0</v>
      </c>
      <c r="RH143" s="92">
        <v>0</v>
      </c>
      <c r="RI143" s="92">
        <v>0</v>
      </c>
      <c r="RJ143" s="92">
        <v>0</v>
      </c>
      <c r="RK143" s="92">
        <v>0</v>
      </c>
      <c r="RL143" s="92">
        <v>0</v>
      </c>
      <c r="RM143" s="92">
        <v>0</v>
      </c>
      <c r="RN143" s="92">
        <v>0</v>
      </c>
      <c r="RO143" s="92">
        <v>0</v>
      </c>
      <c r="RP143" s="92">
        <v>0</v>
      </c>
      <c r="RQ143" s="92">
        <v>0</v>
      </c>
      <c r="RR143" s="92">
        <v>0</v>
      </c>
      <c r="RS143" s="92">
        <v>0</v>
      </c>
      <c r="RT143" s="92">
        <v>0</v>
      </c>
      <c r="RU143" s="92">
        <v>0</v>
      </c>
      <c r="RV143" s="92">
        <v>0</v>
      </c>
      <c r="RW143" s="92">
        <v>0</v>
      </c>
      <c r="RX143" s="92">
        <v>0</v>
      </c>
      <c r="RY143" s="92">
        <v>0</v>
      </c>
      <c r="RZ143" s="92">
        <v>0</v>
      </c>
      <c r="SA143" s="92">
        <v>0</v>
      </c>
      <c r="SB143" s="92">
        <v>0</v>
      </c>
      <c r="SC143" s="92">
        <v>0</v>
      </c>
      <c r="SD143" s="92">
        <v>0</v>
      </c>
      <c r="SE143" s="92">
        <v>0</v>
      </c>
      <c r="SF143" s="92">
        <v>0</v>
      </c>
      <c r="SG143" s="92">
        <v>0</v>
      </c>
      <c r="SH143" s="92">
        <v>0</v>
      </c>
      <c r="SI143" s="92">
        <v>0</v>
      </c>
      <c r="SJ143" s="92">
        <v>0</v>
      </c>
      <c r="SK143" s="92">
        <v>0</v>
      </c>
      <c r="SL143" s="92">
        <v>0</v>
      </c>
      <c r="SM143" s="92">
        <v>0</v>
      </c>
      <c r="SN143" s="92">
        <v>0</v>
      </c>
      <c r="SO143" s="92">
        <v>0</v>
      </c>
      <c r="SP143" s="92">
        <v>0</v>
      </c>
      <c r="SQ143" s="92">
        <v>0</v>
      </c>
      <c r="SR143" s="92">
        <v>0</v>
      </c>
      <c r="SS143" s="92">
        <v>0</v>
      </c>
      <c r="ST143" s="92">
        <v>0</v>
      </c>
      <c r="SU143" s="92">
        <v>0</v>
      </c>
      <c r="SV143" s="92">
        <v>0</v>
      </c>
      <c r="SW143" s="92">
        <v>0</v>
      </c>
      <c r="SX143" s="92">
        <v>0</v>
      </c>
      <c r="SY143" s="92">
        <v>0</v>
      </c>
      <c r="SZ143" s="92">
        <v>0</v>
      </c>
      <c r="TA143" s="92">
        <v>0</v>
      </c>
      <c r="TB143" s="92">
        <v>0</v>
      </c>
      <c r="TC143" s="92">
        <v>1</v>
      </c>
      <c r="TD143" s="92">
        <v>0</v>
      </c>
      <c r="TE143" s="92">
        <v>0</v>
      </c>
      <c r="TF143" s="92">
        <v>0</v>
      </c>
      <c r="TG143" s="92">
        <v>0</v>
      </c>
      <c r="TH143" s="92">
        <v>0</v>
      </c>
      <c r="TI143" s="92">
        <v>0</v>
      </c>
      <c r="TJ143" s="92">
        <v>0</v>
      </c>
      <c r="TK143" s="92">
        <v>0</v>
      </c>
      <c r="TL143" s="92">
        <v>0</v>
      </c>
      <c r="TM143" s="92">
        <v>0</v>
      </c>
      <c r="TN143" s="92">
        <v>0</v>
      </c>
      <c r="TO143" s="92">
        <v>0</v>
      </c>
      <c r="TP143" s="92">
        <v>0</v>
      </c>
      <c r="TQ143" s="92">
        <v>0</v>
      </c>
      <c r="TR143" s="92">
        <v>0</v>
      </c>
      <c r="TS143" s="92">
        <v>0</v>
      </c>
      <c r="TT143" s="92">
        <v>0</v>
      </c>
      <c r="TU143" s="92">
        <v>0</v>
      </c>
      <c r="TV143" s="92">
        <v>0</v>
      </c>
      <c r="TW143" s="92">
        <v>0</v>
      </c>
      <c r="TX143" s="92">
        <v>0</v>
      </c>
      <c r="TY143" s="92">
        <v>0</v>
      </c>
      <c r="TZ143" s="92">
        <v>0</v>
      </c>
      <c r="UA143" s="92">
        <v>0</v>
      </c>
      <c r="UB143" s="92">
        <v>0</v>
      </c>
      <c r="UC143" s="92">
        <v>0</v>
      </c>
      <c r="UD143" s="92">
        <v>0</v>
      </c>
      <c r="UE143" s="92">
        <v>0</v>
      </c>
      <c r="UF143" s="92">
        <v>0</v>
      </c>
      <c r="UG143" s="92">
        <v>0</v>
      </c>
      <c r="UH143" s="92">
        <v>0</v>
      </c>
      <c r="UI143" s="92">
        <v>0</v>
      </c>
      <c r="UJ143" s="92">
        <v>0</v>
      </c>
      <c r="UK143" s="92">
        <v>0</v>
      </c>
      <c r="UL143" s="92">
        <v>0</v>
      </c>
      <c r="UM143" s="92">
        <v>0</v>
      </c>
      <c r="UN143" s="92">
        <v>0</v>
      </c>
      <c r="UO143" s="92">
        <v>0</v>
      </c>
      <c r="UP143" s="92">
        <v>0</v>
      </c>
      <c r="UQ143" s="92">
        <v>0</v>
      </c>
      <c r="UR143" s="92">
        <v>0</v>
      </c>
      <c r="US143" s="92">
        <v>0</v>
      </c>
      <c r="UT143" s="92">
        <v>0</v>
      </c>
      <c r="UU143" s="92">
        <v>0</v>
      </c>
      <c r="UV143" s="92">
        <v>0</v>
      </c>
      <c r="UW143" s="92">
        <v>0</v>
      </c>
      <c r="UX143" s="92">
        <v>0</v>
      </c>
      <c r="UY143" s="92">
        <v>0</v>
      </c>
      <c r="UZ143" s="92">
        <v>0</v>
      </c>
      <c r="VA143" s="92">
        <v>0</v>
      </c>
      <c r="VB143" s="92">
        <v>0</v>
      </c>
      <c r="VC143" s="92">
        <v>0</v>
      </c>
      <c r="VD143" s="92">
        <v>0</v>
      </c>
      <c r="VE143" s="92">
        <v>0</v>
      </c>
      <c r="VF143" s="92">
        <v>0</v>
      </c>
      <c r="VG143" s="92">
        <v>0</v>
      </c>
      <c r="VH143" s="92">
        <v>0</v>
      </c>
      <c r="VI143" s="92">
        <v>0</v>
      </c>
      <c r="VJ143" s="92">
        <v>0</v>
      </c>
      <c r="VK143" s="92">
        <v>0</v>
      </c>
      <c r="VL143" s="92">
        <v>0</v>
      </c>
      <c r="VM143" s="92">
        <v>0</v>
      </c>
      <c r="VN143" s="92">
        <v>0</v>
      </c>
      <c r="VO143" s="92">
        <v>0</v>
      </c>
      <c r="VP143" s="92">
        <v>0</v>
      </c>
      <c r="VQ143" s="92">
        <v>0</v>
      </c>
      <c r="VR143" s="92">
        <v>0</v>
      </c>
      <c r="VS143" s="92">
        <v>0</v>
      </c>
      <c r="VT143" s="92">
        <v>0</v>
      </c>
      <c r="VU143" s="92">
        <v>0</v>
      </c>
      <c r="VV143" s="92">
        <v>0</v>
      </c>
      <c r="VW143" s="92">
        <v>0</v>
      </c>
      <c r="VX143" s="92">
        <v>0</v>
      </c>
      <c r="VY143" s="92">
        <v>0</v>
      </c>
      <c r="VZ143" s="92">
        <v>0</v>
      </c>
      <c r="WA143" s="92">
        <v>0</v>
      </c>
      <c r="WB143" s="92">
        <v>0</v>
      </c>
      <c r="WC143" s="92">
        <v>0</v>
      </c>
    </row>
    <row r="144" spans="2:601" ht="13.5" customHeight="1">
      <c r="B144" s="851" t="s">
        <v>2831</v>
      </c>
      <c r="C144" s="92">
        <v>0</v>
      </c>
      <c r="D144" s="92">
        <v>12770</v>
      </c>
      <c r="E144" s="92">
        <v>-48.387160600000001</v>
      </c>
      <c r="F144" s="92">
        <v>708.842716</v>
      </c>
      <c r="G144" s="92">
        <v>0</v>
      </c>
      <c r="H144" s="92">
        <v>0</v>
      </c>
      <c r="I144" s="92">
        <v>0</v>
      </c>
      <c r="J144" s="92">
        <v>0</v>
      </c>
      <c r="K144" s="92">
        <v>0</v>
      </c>
      <c r="L144" s="92">
        <v>0</v>
      </c>
      <c r="M144" s="92">
        <v>0</v>
      </c>
      <c r="N144" s="92">
        <v>0</v>
      </c>
      <c r="O144" s="92">
        <v>0</v>
      </c>
      <c r="P144" s="92">
        <v>0</v>
      </c>
      <c r="Q144" s="92">
        <v>0</v>
      </c>
      <c r="R144" s="92">
        <v>0</v>
      </c>
      <c r="S144" s="92">
        <v>0</v>
      </c>
      <c r="T144" s="92">
        <v>0</v>
      </c>
      <c r="U144" s="92">
        <v>0</v>
      </c>
      <c r="V144" s="92">
        <v>0</v>
      </c>
      <c r="W144" s="92">
        <v>0</v>
      </c>
      <c r="X144" s="92">
        <v>0</v>
      </c>
      <c r="Y144" s="92">
        <v>0</v>
      </c>
      <c r="Z144" s="92">
        <v>0</v>
      </c>
      <c r="AA144" s="92">
        <v>0</v>
      </c>
      <c r="AB144" s="92">
        <v>0</v>
      </c>
      <c r="AC144" s="92">
        <v>0</v>
      </c>
      <c r="AD144" s="92">
        <v>0</v>
      </c>
      <c r="AE144" s="92">
        <v>0</v>
      </c>
      <c r="AF144" s="92">
        <v>0</v>
      </c>
      <c r="AG144" s="92">
        <v>0</v>
      </c>
      <c r="AH144" s="92">
        <v>0</v>
      </c>
      <c r="AI144" s="92">
        <v>0</v>
      </c>
      <c r="AJ144" s="92">
        <v>0</v>
      </c>
      <c r="AK144" s="92">
        <v>0</v>
      </c>
      <c r="AL144" s="92">
        <v>0</v>
      </c>
      <c r="AM144" s="92">
        <v>0</v>
      </c>
      <c r="AN144" s="92">
        <v>0</v>
      </c>
      <c r="AO144" s="92">
        <v>0</v>
      </c>
      <c r="AP144" s="92">
        <v>0</v>
      </c>
      <c r="AQ144" s="92">
        <v>0</v>
      </c>
      <c r="AR144" s="92">
        <v>0</v>
      </c>
      <c r="AS144" s="92">
        <v>0</v>
      </c>
      <c r="AT144" s="92">
        <v>0</v>
      </c>
      <c r="AU144" s="92">
        <v>0</v>
      </c>
      <c r="AV144" s="92">
        <v>0</v>
      </c>
      <c r="AW144" s="92">
        <v>0</v>
      </c>
      <c r="AX144" s="92">
        <v>0</v>
      </c>
      <c r="AY144" s="92">
        <v>0</v>
      </c>
      <c r="AZ144" s="92">
        <v>0</v>
      </c>
      <c r="BA144" s="92">
        <v>0</v>
      </c>
      <c r="BB144" s="92">
        <v>0</v>
      </c>
      <c r="BC144" s="92">
        <v>0</v>
      </c>
      <c r="BD144" s="92">
        <v>0</v>
      </c>
      <c r="BE144" s="92">
        <v>0</v>
      </c>
      <c r="BF144" s="92">
        <v>0</v>
      </c>
      <c r="BG144" s="92">
        <v>0</v>
      </c>
      <c r="BH144" s="92">
        <v>0</v>
      </c>
      <c r="BI144" s="92">
        <v>0</v>
      </c>
      <c r="BJ144" s="92">
        <v>0</v>
      </c>
      <c r="BK144" s="92">
        <v>0</v>
      </c>
      <c r="BL144" s="92">
        <v>0</v>
      </c>
      <c r="BM144" s="92">
        <v>0</v>
      </c>
      <c r="BN144" s="92">
        <v>0</v>
      </c>
      <c r="BO144" s="92">
        <v>0</v>
      </c>
      <c r="BP144" s="92">
        <v>1</v>
      </c>
      <c r="BQ144" s="92">
        <v>0</v>
      </c>
      <c r="BR144" s="92">
        <v>0</v>
      </c>
      <c r="BS144" s="92">
        <v>0</v>
      </c>
      <c r="BT144" s="92">
        <v>0</v>
      </c>
      <c r="BU144" s="92">
        <v>0</v>
      </c>
      <c r="BV144" s="92">
        <v>0</v>
      </c>
      <c r="BW144" s="92">
        <v>0</v>
      </c>
      <c r="BX144" s="92">
        <v>0</v>
      </c>
      <c r="BY144" s="92">
        <v>0</v>
      </c>
      <c r="BZ144" s="92">
        <v>0</v>
      </c>
      <c r="CA144" s="92">
        <v>0</v>
      </c>
      <c r="CB144" s="92">
        <v>0</v>
      </c>
      <c r="CC144" s="92">
        <v>0</v>
      </c>
      <c r="CD144" s="92">
        <v>0</v>
      </c>
      <c r="CE144" s="92">
        <v>0</v>
      </c>
      <c r="CF144" s="92">
        <v>0</v>
      </c>
      <c r="CG144" s="92">
        <v>0</v>
      </c>
      <c r="CH144" s="92">
        <v>0</v>
      </c>
      <c r="CI144" s="92">
        <v>0</v>
      </c>
      <c r="CJ144" s="92">
        <v>0</v>
      </c>
      <c r="CK144" s="92">
        <v>0</v>
      </c>
      <c r="CL144" s="92">
        <v>0</v>
      </c>
      <c r="CM144" s="92">
        <v>0</v>
      </c>
      <c r="CN144" s="92">
        <v>0</v>
      </c>
      <c r="CO144" s="92">
        <v>0</v>
      </c>
      <c r="CP144" s="92">
        <v>0</v>
      </c>
      <c r="CQ144" s="92">
        <v>0</v>
      </c>
      <c r="CR144" s="92">
        <v>0</v>
      </c>
      <c r="CS144" s="92">
        <v>0</v>
      </c>
      <c r="CT144" s="92">
        <v>0</v>
      </c>
      <c r="CU144" s="92">
        <v>0</v>
      </c>
      <c r="CV144" s="92">
        <v>0</v>
      </c>
      <c r="CW144" s="92">
        <v>0</v>
      </c>
      <c r="CX144" s="92">
        <v>0</v>
      </c>
      <c r="CY144" s="92">
        <v>0</v>
      </c>
      <c r="CZ144" s="92">
        <v>0</v>
      </c>
      <c r="DA144" s="92">
        <v>0</v>
      </c>
      <c r="DB144" s="92">
        <v>0</v>
      </c>
      <c r="DC144" s="92">
        <v>0</v>
      </c>
      <c r="DD144" s="92">
        <v>0</v>
      </c>
      <c r="DE144" s="92">
        <v>0</v>
      </c>
      <c r="DF144" s="92">
        <v>0</v>
      </c>
      <c r="DG144" s="92">
        <v>0</v>
      </c>
      <c r="DH144" s="92">
        <v>0</v>
      </c>
      <c r="DI144" s="92">
        <v>0</v>
      </c>
      <c r="DJ144" s="92">
        <v>0</v>
      </c>
      <c r="DK144" s="92">
        <v>0</v>
      </c>
      <c r="DL144" s="92">
        <v>0</v>
      </c>
      <c r="DM144" s="92">
        <v>0</v>
      </c>
      <c r="DN144" s="92">
        <v>0</v>
      </c>
      <c r="DO144" s="92">
        <v>0</v>
      </c>
      <c r="DP144" s="92">
        <v>0</v>
      </c>
      <c r="DQ144" s="92">
        <v>0</v>
      </c>
      <c r="DR144" s="92">
        <v>0</v>
      </c>
      <c r="DS144" s="92">
        <v>0</v>
      </c>
      <c r="DT144" s="92">
        <v>0</v>
      </c>
      <c r="DU144" s="92">
        <v>0</v>
      </c>
      <c r="DV144" s="92">
        <v>0</v>
      </c>
      <c r="DW144" s="92">
        <v>0</v>
      </c>
      <c r="DX144" s="92">
        <v>0</v>
      </c>
      <c r="DY144" s="92">
        <v>0</v>
      </c>
      <c r="DZ144" s="92">
        <v>12770</v>
      </c>
      <c r="EA144" s="92">
        <v>0</v>
      </c>
      <c r="EB144" s="92">
        <v>0</v>
      </c>
      <c r="EC144" s="92">
        <v>0</v>
      </c>
      <c r="ED144" s="92">
        <v>0</v>
      </c>
      <c r="EE144" s="92">
        <v>0</v>
      </c>
      <c r="EF144" s="92">
        <v>0</v>
      </c>
      <c r="EG144" s="92">
        <v>0</v>
      </c>
      <c r="EH144" s="92">
        <v>0</v>
      </c>
      <c r="EI144" s="92">
        <v>0</v>
      </c>
      <c r="EJ144" s="92">
        <v>0</v>
      </c>
      <c r="EK144" s="92">
        <v>0</v>
      </c>
      <c r="EL144" s="92">
        <v>0</v>
      </c>
      <c r="EM144" s="92">
        <v>0</v>
      </c>
      <c r="EN144" s="92">
        <v>0</v>
      </c>
      <c r="EO144" s="92">
        <v>0</v>
      </c>
      <c r="EP144" s="92">
        <v>0</v>
      </c>
      <c r="EQ144" s="92">
        <v>0</v>
      </c>
      <c r="ER144" s="92">
        <v>0</v>
      </c>
      <c r="ES144" s="92">
        <v>0</v>
      </c>
      <c r="ET144" s="92">
        <v>0</v>
      </c>
      <c r="EU144" s="92">
        <v>0</v>
      </c>
      <c r="EV144" s="92">
        <v>0</v>
      </c>
      <c r="EW144" s="92">
        <v>0</v>
      </c>
      <c r="EX144" s="92">
        <v>0</v>
      </c>
      <c r="EY144" s="92">
        <v>0</v>
      </c>
      <c r="EZ144" s="92">
        <v>0</v>
      </c>
      <c r="FA144" s="92">
        <v>0</v>
      </c>
      <c r="FB144" s="92">
        <v>0</v>
      </c>
      <c r="FC144" s="92">
        <v>0</v>
      </c>
      <c r="FD144" s="92">
        <v>0</v>
      </c>
      <c r="FE144" s="92">
        <v>0</v>
      </c>
      <c r="FF144" s="92">
        <v>0</v>
      </c>
      <c r="FG144" s="92">
        <v>0</v>
      </c>
      <c r="FH144" s="92">
        <v>0</v>
      </c>
      <c r="FI144" s="92">
        <v>0</v>
      </c>
      <c r="FJ144" s="92">
        <v>0</v>
      </c>
      <c r="FK144" s="92">
        <v>0</v>
      </c>
      <c r="FL144" s="92">
        <v>0</v>
      </c>
      <c r="FM144" s="92">
        <v>0</v>
      </c>
      <c r="FN144" s="92">
        <v>0</v>
      </c>
      <c r="FO144" s="92">
        <v>0</v>
      </c>
      <c r="FP144" s="92">
        <v>0</v>
      </c>
      <c r="FQ144" s="92">
        <v>0</v>
      </c>
      <c r="FR144" s="92">
        <v>0</v>
      </c>
      <c r="FS144" s="92">
        <v>0</v>
      </c>
      <c r="FT144" s="92">
        <v>0</v>
      </c>
      <c r="FU144" s="92">
        <v>0</v>
      </c>
      <c r="FV144" s="92">
        <v>0</v>
      </c>
      <c r="FW144" s="92">
        <v>0</v>
      </c>
      <c r="FX144" s="92">
        <v>0</v>
      </c>
      <c r="FY144" s="92">
        <v>0</v>
      </c>
      <c r="FZ144" s="92">
        <v>0</v>
      </c>
      <c r="GA144" s="92">
        <v>0</v>
      </c>
      <c r="GB144" s="92">
        <v>0</v>
      </c>
      <c r="GC144" s="92">
        <v>0</v>
      </c>
      <c r="GD144" s="92">
        <v>0</v>
      </c>
      <c r="GE144" s="92">
        <v>0</v>
      </c>
      <c r="GF144" s="92">
        <v>0</v>
      </c>
      <c r="GG144" s="92">
        <v>0</v>
      </c>
      <c r="GH144" s="92">
        <v>0</v>
      </c>
      <c r="GI144" s="92">
        <v>0</v>
      </c>
      <c r="GJ144" s="92">
        <v>1</v>
      </c>
      <c r="GK144" s="92">
        <v>0</v>
      </c>
      <c r="GL144" s="92">
        <v>0</v>
      </c>
      <c r="GM144" s="92">
        <v>0</v>
      </c>
      <c r="GN144" s="92">
        <v>0</v>
      </c>
      <c r="GO144" s="92">
        <v>0</v>
      </c>
      <c r="GP144" s="92">
        <v>0</v>
      </c>
      <c r="GQ144" s="92">
        <v>0</v>
      </c>
      <c r="GR144" s="92">
        <v>0</v>
      </c>
      <c r="GS144" s="92">
        <v>0</v>
      </c>
      <c r="GT144" s="92">
        <v>0</v>
      </c>
      <c r="GU144" s="92">
        <v>0</v>
      </c>
      <c r="GV144" s="92">
        <v>0</v>
      </c>
      <c r="GW144" s="92">
        <v>0</v>
      </c>
      <c r="GX144" s="92">
        <v>0</v>
      </c>
      <c r="GY144" s="92">
        <v>0</v>
      </c>
      <c r="GZ144" s="92">
        <v>0</v>
      </c>
      <c r="HA144" s="92">
        <v>0</v>
      </c>
      <c r="HB144" s="92">
        <v>0</v>
      </c>
      <c r="HC144" s="92">
        <v>0</v>
      </c>
      <c r="HD144" s="92">
        <v>0</v>
      </c>
      <c r="HE144" s="92">
        <v>0</v>
      </c>
      <c r="HF144" s="92">
        <v>0</v>
      </c>
      <c r="HG144" s="92">
        <v>0</v>
      </c>
      <c r="HH144" s="92">
        <v>0</v>
      </c>
      <c r="HI144" s="92">
        <v>0</v>
      </c>
      <c r="HJ144" s="92">
        <v>0</v>
      </c>
      <c r="HK144" s="92">
        <v>0</v>
      </c>
      <c r="HL144" s="92">
        <v>0</v>
      </c>
      <c r="HM144" s="92">
        <v>0</v>
      </c>
      <c r="HN144" s="92">
        <v>0</v>
      </c>
      <c r="HO144" s="92">
        <v>0</v>
      </c>
      <c r="HP144" s="92">
        <v>0</v>
      </c>
      <c r="HQ144" s="92">
        <v>0</v>
      </c>
      <c r="HR144" s="92">
        <v>0</v>
      </c>
      <c r="HS144" s="92">
        <v>0</v>
      </c>
      <c r="HT144" s="92">
        <v>0</v>
      </c>
      <c r="HU144" s="92">
        <v>0</v>
      </c>
      <c r="HV144" s="92">
        <v>0</v>
      </c>
      <c r="HW144" s="92">
        <v>0</v>
      </c>
      <c r="HX144" s="92">
        <v>0</v>
      </c>
      <c r="HY144" s="92">
        <v>0</v>
      </c>
      <c r="HZ144" s="92">
        <v>0</v>
      </c>
      <c r="IA144" s="92">
        <v>0</v>
      </c>
      <c r="IB144" s="92">
        <v>0</v>
      </c>
      <c r="IC144" s="92">
        <v>0</v>
      </c>
      <c r="ID144" s="92">
        <v>0</v>
      </c>
      <c r="IE144" s="92">
        <v>0</v>
      </c>
      <c r="IF144" s="92">
        <v>0</v>
      </c>
      <c r="IG144" s="92">
        <v>0</v>
      </c>
      <c r="IH144" s="92">
        <v>0</v>
      </c>
      <c r="II144" s="92">
        <v>0</v>
      </c>
      <c r="IJ144" s="92">
        <v>0</v>
      </c>
      <c r="IK144" s="92">
        <v>0</v>
      </c>
      <c r="IL144" s="92">
        <v>0</v>
      </c>
      <c r="IM144" s="92">
        <v>0</v>
      </c>
      <c r="IN144" s="92">
        <v>0</v>
      </c>
      <c r="IO144" s="92">
        <v>0</v>
      </c>
      <c r="IP144" s="92">
        <v>0</v>
      </c>
      <c r="IQ144" s="92">
        <v>0</v>
      </c>
      <c r="IR144" s="92">
        <v>0</v>
      </c>
      <c r="IS144" s="92">
        <v>0</v>
      </c>
      <c r="IT144" s="92">
        <v>708.842716</v>
      </c>
      <c r="IU144" s="92">
        <v>12770</v>
      </c>
      <c r="IV144" s="92">
        <v>214.12730500000001</v>
      </c>
      <c r="IW144" s="92">
        <v>25</v>
      </c>
      <c r="IX144" s="92">
        <v>1</v>
      </c>
      <c r="IY144" s="92">
        <v>0</v>
      </c>
      <c r="IZ144" s="92">
        <v>1</v>
      </c>
      <c r="JA144" s="92">
        <v>0</v>
      </c>
      <c r="JB144" s="92">
        <v>-68262.196200000006</v>
      </c>
      <c r="JC144" s="92">
        <v>-3789.1276899999998</v>
      </c>
      <c r="JD144" s="92">
        <v>-48.387160600000001</v>
      </c>
      <c r="JE144" s="92">
        <v>-38.965169299999999</v>
      </c>
      <c r="JF144" s="92">
        <v>-2.1628955699999999</v>
      </c>
      <c r="JG144" s="92">
        <v>5.5172997600000002E-2</v>
      </c>
      <c r="JH144" s="92">
        <v>0.99395699999999998</v>
      </c>
      <c r="JI144" s="92">
        <v>18.015280000000001</v>
      </c>
      <c r="JJ144" s="92">
        <v>213.243517</v>
      </c>
      <c r="JK144" s="92">
        <v>0</v>
      </c>
      <c r="JL144" s="92">
        <v>0</v>
      </c>
      <c r="JM144" s="92">
        <v>0</v>
      </c>
      <c r="JN144" s="92">
        <v>0</v>
      </c>
      <c r="JO144" s="92">
        <v>0</v>
      </c>
      <c r="JP144" s="92">
        <v>0</v>
      </c>
      <c r="JQ144" s="92">
        <v>0</v>
      </c>
      <c r="JR144" s="92">
        <v>0</v>
      </c>
      <c r="JS144" s="92">
        <v>0</v>
      </c>
      <c r="JT144" s="92">
        <v>0</v>
      </c>
      <c r="JU144" s="92">
        <v>0</v>
      </c>
      <c r="JV144" s="92">
        <v>0</v>
      </c>
      <c r="JW144" s="92">
        <v>0</v>
      </c>
      <c r="JX144" s="92">
        <v>0</v>
      </c>
      <c r="JY144" s="92">
        <v>0</v>
      </c>
      <c r="JZ144" s="92">
        <v>0</v>
      </c>
      <c r="KA144" s="92">
        <v>0</v>
      </c>
      <c r="KB144" s="92">
        <v>0</v>
      </c>
      <c r="KC144" s="92">
        <v>0</v>
      </c>
      <c r="KD144" s="92">
        <v>0</v>
      </c>
      <c r="KE144" s="92">
        <v>0</v>
      </c>
      <c r="KF144" s="92">
        <v>0</v>
      </c>
      <c r="KG144" s="92">
        <v>0</v>
      </c>
      <c r="KH144" s="92">
        <v>0</v>
      </c>
      <c r="KI144" s="92">
        <v>0</v>
      </c>
      <c r="KJ144" s="92">
        <v>0</v>
      </c>
      <c r="KK144" s="92">
        <v>0</v>
      </c>
      <c r="KL144" s="92">
        <v>0</v>
      </c>
      <c r="KM144" s="92">
        <v>0</v>
      </c>
      <c r="KN144" s="92">
        <v>0</v>
      </c>
      <c r="KO144" s="92">
        <v>0</v>
      </c>
      <c r="KP144" s="92">
        <v>0</v>
      </c>
      <c r="KQ144" s="92">
        <v>0</v>
      </c>
      <c r="KR144" s="92">
        <v>0</v>
      </c>
      <c r="KS144" s="92">
        <v>0</v>
      </c>
      <c r="KT144" s="92">
        <v>0</v>
      </c>
      <c r="KU144" s="92">
        <v>0</v>
      </c>
      <c r="KV144" s="92">
        <v>0</v>
      </c>
      <c r="KW144" s="92">
        <v>0</v>
      </c>
      <c r="KX144" s="92">
        <v>0</v>
      </c>
      <c r="KY144" s="92">
        <v>0</v>
      </c>
      <c r="KZ144" s="92">
        <v>0</v>
      </c>
      <c r="LA144" s="92">
        <v>0</v>
      </c>
      <c r="LB144" s="92">
        <v>0</v>
      </c>
      <c r="LC144" s="92">
        <v>0</v>
      </c>
      <c r="LD144" s="92">
        <v>0</v>
      </c>
      <c r="LE144" s="92">
        <v>0</v>
      </c>
      <c r="LF144" s="92">
        <v>0</v>
      </c>
      <c r="LG144" s="92">
        <v>0</v>
      </c>
      <c r="LH144" s="92">
        <v>0</v>
      </c>
      <c r="LI144" s="92">
        <v>0</v>
      </c>
      <c r="LJ144" s="92">
        <v>0</v>
      </c>
      <c r="LK144" s="92">
        <v>0</v>
      </c>
      <c r="LL144" s="92">
        <v>0</v>
      </c>
      <c r="LM144" s="92">
        <v>0</v>
      </c>
      <c r="LN144" s="92">
        <v>0</v>
      </c>
      <c r="LO144" s="92">
        <v>0</v>
      </c>
      <c r="LP144" s="92">
        <v>0</v>
      </c>
      <c r="LQ144" s="92">
        <v>0</v>
      </c>
      <c r="LR144" s="92">
        <v>0</v>
      </c>
      <c r="LS144" s="92">
        <v>0</v>
      </c>
      <c r="LT144" s="92">
        <v>0</v>
      </c>
      <c r="LU144" s="92">
        <v>0</v>
      </c>
      <c r="LV144" s="92">
        <v>0</v>
      </c>
      <c r="LW144" s="92">
        <v>0</v>
      </c>
      <c r="LX144" s="92">
        <v>0</v>
      </c>
      <c r="LY144" s="92">
        <v>0</v>
      </c>
      <c r="LZ144" s="92">
        <v>0</v>
      </c>
      <c r="MA144" s="92">
        <v>0</v>
      </c>
      <c r="MB144" s="92">
        <v>0</v>
      </c>
      <c r="MC144" s="92">
        <v>0</v>
      </c>
      <c r="MD144" s="92">
        <v>0</v>
      </c>
      <c r="ME144" s="92">
        <v>0</v>
      </c>
      <c r="MF144" s="92">
        <v>0</v>
      </c>
      <c r="MG144" s="92">
        <v>0</v>
      </c>
      <c r="MH144" s="92">
        <v>0</v>
      </c>
      <c r="MI144" s="92">
        <v>0</v>
      </c>
      <c r="MJ144" s="92">
        <v>0</v>
      </c>
      <c r="MK144" s="92">
        <v>0</v>
      </c>
      <c r="ML144" s="92">
        <v>0</v>
      </c>
      <c r="MM144" s="92">
        <v>0</v>
      </c>
      <c r="MN144" s="92">
        <v>0</v>
      </c>
      <c r="MO144" s="92">
        <v>0</v>
      </c>
      <c r="MP144" s="92">
        <v>0</v>
      </c>
      <c r="MQ144" s="92">
        <v>0</v>
      </c>
      <c r="MR144" s="92">
        <v>0</v>
      </c>
      <c r="MS144" s="92">
        <v>0</v>
      </c>
      <c r="MT144" s="92">
        <v>0</v>
      </c>
      <c r="MU144" s="92">
        <v>0</v>
      </c>
      <c r="MV144" s="92">
        <v>0</v>
      </c>
      <c r="MW144" s="92">
        <v>0</v>
      </c>
      <c r="MX144" s="92">
        <v>0</v>
      </c>
      <c r="MY144" s="92">
        <v>0</v>
      </c>
      <c r="MZ144" s="92">
        <v>0</v>
      </c>
      <c r="NA144" s="92">
        <v>0</v>
      </c>
      <c r="NB144" s="92">
        <v>0</v>
      </c>
      <c r="NC144" s="92">
        <v>0</v>
      </c>
      <c r="ND144" s="92">
        <v>0</v>
      </c>
      <c r="NE144" s="92">
        <v>0</v>
      </c>
      <c r="NF144" s="92">
        <v>0</v>
      </c>
      <c r="NG144" s="92">
        <v>0</v>
      </c>
      <c r="NH144" s="92">
        <v>0</v>
      </c>
      <c r="NI144" s="92">
        <v>0</v>
      </c>
      <c r="NJ144" s="92">
        <v>0</v>
      </c>
      <c r="NK144" s="92">
        <v>0</v>
      </c>
      <c r="NL144" s="92">
        <v>0</v>
      </c>
      <c r="NM144" s="92">
        <v>0</v>
      </c>
      <c r="NN144" s="92">
        <v>0</v>
      </c>
      <c r="NO144" s="92">
        <v>0</v>
      </c>
      <c r="NP144" s="92">
        <v>0</v>
      </c>
      <c r="NQ144" s="92">
        <v>0</v>
      </c>
      <c r="NR144" s="92">
        <v>0</v>
      </c>
      <c r="NS144" s="92">
        <v>0</v>
      </c>
      <c r="NT144" s="92">
        <v>0</v>
      </c>
      <c r="NU144" s="92">
        <v>0</v>
      </c>
      <c r="NV144" s="92">
        <v>0</v>
      </c>
      <c r="NW144" s="92">
        <v>0</v>
      </c>
      <c r="NX144" s="92">
        <v>0</v>
      </c>
      <c r="NY144" s="92">
        <v>0</v>
      </c>
      <c r="NZ144" s="92">
        <v>0</v>
      </c>
      <c r="OA144" s="92">
        <v>0</v>
      </c>
      <c r="OB144" s="92">
        <v>0</v>
      </c>
      <c r="OC144" s="92">
        <v>0</v>
      </c>
      <c r="OD144" s="92">
        <v>0</v>
      </c>
      <c r="OE144" s="92">
        <v>0</v>
      </c>
      <c r="OF144" s="92">
        <v>0</v>
      </c>
      <c r="OG144" s="92">
        <v>0</v>
      </c>
      <c r="OH144" s="92">
        <v>0</v>
      </c>
      <c r="OI144" s="92">
        <v>0</v>
      </c>
      <c r="OJ144" s="92">
        <v>0</v>
      </c>
      <c r="OK144" s="92">
        <v>0</v>
      </c>
      <c r="OL144" s="92">
        <v>0</v>
      </c>
      <c r="OM144" s="92">
        <v>0</v>
      </c>
      <c r="ON144" s="92">
        <v>0</v>
      </c>
      <c r="OO144" s="92">
        <v>0</v>
      </c>
      <c r="OP144" s="92">
        <v>0</v>
      </c>
      <c r="OQ144" s="92">
        <v>0</v>
      </c>
      <c r="OR144" s="92">
        <v>0</v>
      </c>
      <c r="OS144" s="92">
        <v>0</v>
      </c>
      <c r="OT144" s="92">
        <v>0</v>
      </c>
      <c r="OU144" s="92">
        <v>0</v>
      </c>
      <c r="OV144" s="92">
        <v>0</v>
      </c>
      <c r="OW144" s="92">
        <v>0</v>
      </c>
      <c r="OX144" s="92">
        <v>0</v>
      </c>
      <c r="OY144" s="92">
        <v>0</v>
      </c>
      <c r="OZ144" s="92">
        <v>0</v>
      </c>
      <c r="PA144" s="92">
        <v>0</v>
      </c>
      <c r="PB144" s="92">
        <v>0</v>
      </c>
      <c r="PC144" s="92">
        <v>0</v>
      </c>
      <c r="PD144" s="92">
        <v>0</v>
      </c>
      <c r="PE144" s="92">
        <v>0</v>
      </c>
      <c r="PF144" s="92">
        <v>0</v>
      </c>
      <c r="PG144" s="92">
        <v>0</v>
      </c>
      <c r="PH144" s="92">
        <v>0</v>
      </c>
      <c r="PI144" s="92">
        <v>0</v>
      </c>
      <c r="PJ144" s="92">
        <v>0</v>
      </c>
      <c r="PK144" s="92">
        <v>0</v>
      </c>
      <c r="PL144" s="92">
        <v>0</v>
      </c>
      <c r="PM144" s="92">
        <v>0</v>
      </c>
      <c r="PN144" s="92">
        <v>0</v>
      </c>
      <c r="PO144" s="92">
        <v>0</v>
      </c>
      <c r="PP144" s="92">
        <v>0</v>
      </c>
      <c r="PQ144" s="92">
        <v>0</v>
      </c>
      <c r="PR144" s="92">
        <v>0</v>
      </c>
      <c r="PS144" s="92">
        <v>0</v>
      </c>
      <c r="PT144" s="92">
        <v>0</v>
      </c>
      <c r="PU144" s="92">
        <v>0</v>
      </c>
      <c r="PV144" s="92">
        <v>0</v>
      </c>
      <c r="PW144" s="92">
        <v>0</v>
      </c>
      <c r="PX144" s="92">
        <v>0</v>
      </c>
      <c r="PY144" s="92">
        <v>0</v>
      </c>
      <c r="PZ144" s="92">
        <v>0</v>
      </c>
      <c r="QA144" s="92">
        <v>0</v>
      </c>
      <c r="QB144" s="92">
        <v>0</v>
      </c>
      <c r="QC144" s="92">
        <v>0</v>
      </c>
      <c r="QD144" s="92">
        <v>0</v>
      </c>
      <c r="QE144" s="92">
        <v>0</v>
      </c>
      <c r="QF144" s="92">
        <v>0</v>
      </c>
      <c r="QG144" s="92">
        <v>0</v>
      </c>
      <c r="QH144" s="92">
        <v>0</v>
      </c>
      <c r="QI144" s="92">
        <v>0</v>
      </c>
      <c r="QJ144" s="92">
        <v>0</v>
      </c>
      <c r="QK144" s="92">
        <v>0</v>
      </c>
      <c r="QL144" s="92">
        <v>0</v>
      </c>
      <c r="QM144" s="92">
        <v>0</v>
      </c>
      <c r="QN144" s="92">
        <v>0</v>
      </c>
      <c r="QO144" s="92">
        <v>0</v>
      </c>
      <c r="QP144" s="92">
        <v>0</v>
      </c>
      <c r="QQ144" s="92">
        <v>0</v>
      </c>
      <c r="QR144" s="92">
        <v>0</v>
      </c>
      <c r="QS144" s="92">
        <v>0</v>
      </c>
      <c r="QT144" s="92">
        <v>0</v>
      </c>
      <c r="QU144" s="92">
        <v>0</v>
      </c>
      <c r="QV144" s="92">
        <v>0</v>
      </c>
      <c r="QW144" s="92">
        <v>0</v>
      </c>
      <c r="QX144" s="92">
        <v>0</v>
      </c>
      <c r="QY144" s="92">
        <v>0</v>
      </c>
      <c r="QZ144" s="92">
        <v>0</v>
      </c>
      <c r="RA144" s="92">
        <v>0</v>
      </c>
      <c r="RB144" s="92">
        <v>0</v>
      </c>
      <c r="RC144" s="92">
        <v>0</v>
      </c>
      <c r="RD144" s="92">
        <v>0</v>
      </c>
      <c r="RE144" s="92">
        <v>0</v>
      </c>
      <c r="RF144" s="92">
        <v>0</v>
      </c>
      <c r="RG144" s="92">
        <v>0</v>
      </c>
      <c r="RH144" s="92">
        <v>0</v>
      </c>
      <c r="RI144" s="92">
        <v>0</v>
      </c>
      <c r="RJ144" s="92">
        <v>0</v>
      </c>
      <c r="RK144" s="92">
        <v>0</v>
      </c>
      <c r="RL144" s="92">
        <v>0</v>
      </c>
      <c r="RM144" s="92">
        <v>0</v>
      </c>
      <c r="RN144" s="92">
        <v>0</v>
      </c>
      <c r="RO144" s="92">
        <v>0</v>
      </c>
      <c r="RP144" s="92">
        <v>0</v>
      </c>
      <c r="RQ144" s="92">
        <v>0</v>
      </c>
      <c r="RR144" s="92">
        <v>0</v>
      </c>
      <c r="RS144" s="92">
        <v>0</v>
      </c>
      <c r="RT144" s="92">
        <v>0</v>
      </c>
      <c r="RU144" s="92">
        <v>0</v>
      </c>
      <c r="RV144" s="92">
        <v>0</v>
      </c>
      <c r="RW144" s="92">
        <v>0</v>
      </c>
      <c r="RX144" s="92">
        <v>0</v>
      </c>
      <c r="RY144" s="92">
        <v>0</v>
      </c>
      <c r="RZ144" s="92">
        <v>0</v>
      </c>
      <c r="SA144" s="92">
        <v>0</v>
      </c>
      <c r="SB144" s="92">
        <v>0</v>
      </c>
      <c r="SC144" s="92">
        <v>0</v>
      </c>
      <c r="SD144" s="92">
        <v>0</v>
      </c>
      <c r="SE144" s="92">
        <v>0</v>
      </c>
      <c r="SF144" s="92">
        <v>0</v>
      </c>
      <c r="SG144" s="92">
        <v>0</v>
      </c>
      <c r="SH144" s="92">
        <v>0</v>
      </c>
      <c r="SI144" s="92">
        <v>0</v>
      </c>
      <c r="SJ144" s="92">
        <v>0</v>
      </c>
      <c r="SK144" s="92">
        <v>0</v>
      </c>
      <c r="SL144" s="92">
        <v>0</v>
      </c>
      <c r="SM144" s="92">
        <v>0</v>
      </c>
      <c r="SN144" s="92">
        <v>0</v>
      </c>
      <c r="SO144" s="92">
        <v>0</v>
      </c>
      <c r="SP144" s="92">
        <v>0</v>
      </c>
      <c r="SQ144" s="92">
        <v>0</v>
      </c>
      <c r="SR144" s="92">
        <v>0</v>
      </c>
      <c r="SS144" s="92">
        <v>0</v>
      </c>
      <c r="ST144" s="92">
        <v>0</v>
      </c>
      <c r="SU144" s="92">
        <v>0</v>
      </c>
      <c r="SV144" s="92">
        <v>0</v>
      </c>
      <c r="SW144" s="92">
        <v>0</v>
      </c>
      <c r="SX144" s="92">
        <v>0</v>
      </c>
      <c r="SY144" s="92">
        <v>0</v>
      </c>
      <c r="SZ144" s="92">
        <v>0</v>
      </c>
      <c r="TA144" s="92">
        <v>0</v>
      </c>
      <c r="TB144" s="92">
        <v>0</v>
      </c>
      <c r="TC144" s="92">
        <v>1</v>
      </c>
      <c r="TD144" s="92">
        <v>0</v>
      </c>
      <c r="TE144" s="92">
        <v>0</v>
      </c>
      <c r="TF144" s="92">
        <v>0</v>
      </c>
      <c r="TG144" s="92">
        <v>0</v>
      </c>
      <c r="TH144" s="92">
        <v>0</v>
      </c>
      <c r="TI144" s="92">
        <v>0</v>
      </c>
      <c r="TJ144" s="92">
        <v>0</v>
      </c>
      <c r="TK144" s="92">
        <v>0</v>
      </c>
      <c r="TL144" s="92">
        <v>0</v>
      </c>
      <c r="TM144" s="92">
        <v>0</v>
      </c>
      <c r="TN144" s="92">
        <v>0</v>
      </c>
      <c r="TO144" s="92">
        <v>0</v>
      </c>
      <c r="TP144" s="92">
        <v>0</v>
      </c>
      <c r="TQ144" s="92">
        <v>-56274267.777800001</v>
      </c>
      <c r="TR144" s="92">
        <v>0</v>
      </c>
      <c r="TS144" s="92">
        <v>0</v>
      </c>
      <c r="TT144" s="92">
        <v>0</v>
      </c>
      <c r="TU144" s="92">
        <v>0</v>
      </c>
      <c r="TV144" s="92">
        <v>0</v>
      </c>
      <c r="TW144" s="92">
        <v>0</v>
      </c>
      <c r="TX144" s="92">
        <v>0</v>
      </c>
      <c r="TY144" s="92">
        <v>0</v>
      </c>
      <c r="TZ144" s="92">
        <v>0</v>
      </c>
      <c r="UA144" s="92">
        <v>0</v>
      </c>
      <c r="UB144" s="92">
        <v>0</v>
      </c>
      <c r="UC144" s="92">
        <v>0</v>
      </c>
      <c r="UD144" s="92">
        <v>0</v>
      </c>
      <c r="UE144" s="92">
        <v>0</v>
      </c>
      <c r="UF144" s="92">
        <v>0</v>
      </c>
      <c r="UG144" s="92">
        <v>0</v>
      </c>
      <c r="UH144" s="92">
        <v>0</v>
      </c>
      <c r="UI144" s="92">
        <v>0</v>
      </c>
      <c r="UJ144" s="92">
        <v>0</v>
      </c>
      <c r="UK144" s="92">
        <v>0</v>
      </c>
      <c r="UL144" s="92">
        <v>0</v>
      </c>
      <c r="UM144" s="92">
        <v>0</v>
      </c>
      <c r="UN144" s="92">
        <v>0</v>
      </c>
      <c r="UO144" s="92">
        <v>0</v>
      </c>
      <c r="UP144" s="92">
        <v>0</v>
      </c>
      <c r="UQ144" s="92">
        <v>0</v>
      </c>
      <c r="UR144" s="92">
        <v>0</v>
      </c>
      <c r="US144" s="92">
        <v>0</v>
      </c>
      <c r="UT144" s="92">
        <v>0</v>
      </c>
      <c r="UU144" s="92">
        <v>0</v>
      </c>
      <c r="UV144" s="92">
        <v>0</v>
      </c>
      <c r="UW144" s="92">
        <v>0</v>
      </c>
      <c r="UX144" s="92">
        <v>0</v>
      </c>
      <c r="UY144" s="92">
        <v>0</v>
      </c>
      <c r="UZ144" s="92">
        <v>0</v>
      </c>
      <c r="VA144" s="92">
        <v>0</v>
      </c>
      <c r="VB144" s="92">
        <v>0</v>
      </c>
      <c r="VC144" s="92">
        <v>0</v>
      </c>
      <c r="VD144" s="92">
        <v>0</v>
      </c>
      <c r="VE144" s="92">
        <v>0</v>
      </c>
      <c r="VF144" s="92">
        <v>0</v>
      </c>
      <c r="VG144" s="92">
        <v>0</v>
      </c>
      <c r="VH144" s="92">
        <v>0</v>
      </c>
      <c r="VI144" s="92">
        <v>0</v>
      </c>
      <c r="VJ144" s="92">
        <v>0</v>
      </c>
      <c r="VK144" s="92">
        <v>0</v>
      </c>
      <c r="VL144" s="92">
        <v>0</v>
      </c>
      <c r="VM144" s="92">
        <v>0</v>
      </c>
      <c r="VN144" s="92">
        <v>0</v>
      </c>
      <c r="VO144" s="92">
        <v>0</v>
      </c>
      <c r="VP144" s="92">
        <v>0</v>
      </c>
      <c r="VQ144" s="92">
        <v>0</v>
      </c>
      <c r="VR144" s="92">
        <v>0</v>
      </c>
      <c r="VS144" s="92">
        <v>0</v>
      </c>
      <c r="VT144" s="92">
        <v>0</v>
      </c>
      <c r="VU144" s="92">
        <v>0</v>
      </c>
      <c r="VV144" s="92">
        <v>0</v>
      </c>
      <c r="VW144" s="92">
        <v>0</v>
      </c>
      <c r="VX144" s="92">
        <v>0</v>
      </c>
      <c r="VY144" s="92">
        <v>0</v>
      </c>
      <c r="VZ144" s="92">
        <v>0</v>
      </c>
      <c r="WA144" s="92">
        <v>0</v>
      </c>
      <c r="WB144" s="92">
        <v>0</v>
      </c>
      <c r="WC144" s="92">
        <v>0</v>
      </c>
    </row>
    <row r="145" spans="2:601" ht="13.5" customHeight="1">
      <c r="B145" s="851" t="s">
        <v>2832</v>
      </c>
      <c r="C145" s="92">
        <v>0</v>
      </c>
      <c r="D145" s="92">
        <v>443226.18400000001</v>
      </c>
      <c r="E145" s="92">
        <v>-1465.1089400000001</v>
      </c>
      <c r="F145" s="92">
        <v>19647.7965</v>
      </c>
      <c r="G145" s="92">
        <v>0.124149416</v>
      </c>
      <c r="H145" s="92">
        <v>19.706325499999998</v>
      </c>
      <c r="I145" s="92">
        <v>6.54763625</v>
      </c>
      <c r="J145" s="92">
        <v>2.74725997</v>
      </c>
      <c r="K145" s="92">
        <v>109.745959</v>
      </c>
      <c r="L145" s="92">
        <v>13.374059600000001</v>
      </c>
      <c r="M145" s="92">
        <v>4.22251719E-7</v>
      </c>
      <c r="N145" s="92">
        <v>0</v>
      </c>
      <c r="O145" s="92">
        <v>0.54035617599999997</v>
      </c>
      <c r="P145" s="92">
        <v>0.176367307</v>
      </c>
      <c r="Q145" s="92">
        <v>7.4000268499999994E-2</v>
      </c>
      <c r="R145" s="92">
        <v>2.9561203800000002</v>
      </c>
      <c r="S145" s="92">
        <v>0.360244061</v>
      </c>
      <c r="T145" s="92">
        <v>67.764710699999995</v>
      </c>
      <c r="U145" s="92">
        <v>4.3150782899999998</v>
      </c>
      <c r="V145" s="92">
        <v>2.9280880200000001</v>
      </c>
      <c r="W145" s="92">
        <v>3.4714250199999999</v>
      </c>
      <c r="X145" s="92">
        <v>0</v>
      </c>
      <c r="Y145" s="92">
        <v>0.46341803399999998</v>
      </c>
      <c r="Z145" s="92">
        <v>4.1571746799999999E-7</v>
      </c>
      <c r="AA145" s="92">
        <v>3.2811863199999999E-5</v>
      </c>
      <c r="AB145" s="92">
        <v>1.7180783300000002E-5</v>
      </c>
      <c r="AC145" s="92">
        <v>1.1817662099999999E-2</v>
      </c>
      <c r="AD145" s="92">
        <v>0</v>
      </c>
      <c r="AE145" s="92">
        <v>18.779671400000002</v>
      </c>
      <c r="AF145" s="92">
        <v>24.130007899999999</v>
      </c>
      <c r="AG145" s="92">
        <v>0</v>
      </c>
      <c r="AH145" s="92">
        <v>0</v>
      </c>
      <c r="AI145" s="92">
        <v>0</v>
      </c>
      <c r="AJ145" s="92">
        <v>0</v>
      </c>
      <c r="AK145" s="92">
        <v>0</v>
      </c>
      <c r="AL145" s="92">
        <v>0</v>
      </c>
      <c r="AM145" s="92">
        <v>0</v>
      </c>
      <c r="AN145" s="92">
        <v>4.7288911000000003E-2</v>
      </c>
      <c r="AO145" s="92">
        <v>2.4630796100000001E-3</v>
      </c>
      <c r="AP145" s="92">
        <v>6.2367549099999996E-3</v>
      </c>
      <c r="AQ145" s="92">
        <v>0</v>
      </c>
      <c r="AR145" s="92">
        <v>0</v>
      </c>
      <c r="AS145" s="92">
        <v>0</v>
      </c>
      <c r="AT145" s="92">
        <v>1.9386380799999998E-2</v>
      </c>
      <c r="AU145" s="92">
        <v>0</v>
      </c>
      <c r="AV145" s="92">
        <v>0</v>
      </c>
      <c r="AW145" s="92">
        <v>3.3795070400000002E-5</v>
      </c>
      <c r="AX145" s="92">
        <v>0</v>
      </c>
      <c r="AY145" s="92">
        <v>0</v>
      </c>
      <c r="AZ145" s="92">
        <v>0</v>
      </c>
      <c r="BA145" s="92">
        <v>0</v>
      </c>
      <c r="BB145" s="92">
        <v>0</v>
      </c>
      <c r="BC145" s="92">
        <v>0</v>
      </c>
      <c r="BD145" s="92">
        <v>0</v>
      </c>
      <c r="BE145" s="92">
        <v>0</v>
      </c>
      <c r="BF145" s="92">
        <v>0</v>
      </c>
      <c r="BG145" s="92">
        <v>0</v>
      </c>
      <c r="BH145" s="92">
        <v>0</v>
      </c>
      <c r="BI145" s="92">
        <v>0</v>
      </c>
      <c r="BJ145" s="92">
        <v>0</v>
      </c>
      <c r="BK145" s="92">
        <v>0</v>
      </c>
      <c r="BL145" s="92">
        <v>0</v>
      </c>
      <c r="BM145" s="92">
        <v>0</v>
      </c>
      <c r="BN145" s="92">
        <v>0</v>
      </c>
      <c r="BO145" s="92">
        <v>0</v>
      </c>
      <c r="BP145" s="92">
        <v>0.986033779</v>
      </c>
      <c r="BQ145" s="92">
        <v>6.2304960300000001E-6</v>
      </c>
      <c r="BR145" s="92">
        <v>9.8897108600000004E-4</v>
      </c>
      <c r="BS145" s="92">
        <v>3.2859616200000001E-4</v>
      </c>
      <c r="BT145" s="92">
        <v>1.3787251500000001E-4</v>
      </c>
      <c r="BU145" s="92">
        <v>5.5076518299999998E-3</v>
      </c>
      <c r="BV145" s="92">
        <v>6.71183381E-4</v>
      </c>
      <c r="BW145" s="92">
        <v>2.1190898300000002E-11</v>
      </c>
      <c r="BX145" s="92">
        <v>0</v>
      </c>
      <c r="BY145" s="92">
        <v>2.71180253E-5</v>
      </c>
      <c r="BZ145" s="92">
        <v>8.8510750699999994E-6</v>
      </c>
      <c r="CA145" s="92">
        <v>3.7137377900000002E-6</v>
      </c>
      <c r="CB145" s="92">
        <v>1.4835427200000001E-4</v>
      </c>
      <c r="CC145" s="92">
        <v>1.80790153E-5</v>
      </c>
      <c r="CD145" s="92">
        <v>3.40080343E-3</v>
      </c>
      <c r="CE145" s="92">
        <v>2.1655420500000001E-4</v>
      </c>
      <c r="CF145" s="92">
        <v>1.46947455E-4</v>
      </c>
      <c r="CG145" s="92">
        <v>1.74215074E-4</v>
      </c>
      <c r="CH145" s="92">
        <v>0</v>
      </c>
      <c r="CI145" s="92">
        <v>2.32568489E-5</v>
      </c>
      <c r="CJ145" s="92">
        <v>2.0862973900000001E-11</v>
      </c>
      <c r="CK145" s="92">
        <v>1.64667857E-9</v>
      </c>
      <c r="CL145" s="92">
        <v>8.6222557600000001E-10</v>
      </c>
      <c r="CM145" s="92">
        <v>5.9307485500000004E-7</v>
      </c>
      <c r="CN145" s="92">
        <v>0</v>
      </c>
      <c r="CO145" s="92">
        <v>9.4246651699999998E-4</v>
      </c>
      <c r="CP145" s="92">
        <v>1.21097564E-3</v>
      </c>
      <c r="CQ145" s="92">
        <v>0</v>
      </c>
      <c r="CR145" s="92">
        <v>0</v>
      </c>
      <c r="CS145" s="92">
        <v>0</v>
      </c>
      <c r="CT145" s="92">
        <v>0</v>
      </c>
      <c r="CU145" s="92">
        <v>0</v>
      </c>
      <c r="CV145" s="92">
        <v>0</v>
      </c>
      <c r="CW145" s="92">
        <v>0</v>
      </c>
      <c r="CX145" s="92">
        <v>2.37321593E-6</v>
      </c>
      <c r="CY145" s="92">
        <v>1.2361079199999999E-7</v>
      </c>
      <c r="CZ145" s="92">
        <v>3.12994437E-7</v>
      </c>
      <c r="DA145" s="92">
        <v>0</v>
      </c>
      <c r="DB145" s="92">
        <v>0</v>
      </c>
      <c r="DC145" s="92">
        <v>0</v>
      </c>
      <c r="DD145" s="92">
        <v>9.7291451300000006E-7</v>
      </c>
      <c r="DE145" s="92">
        <v>0</v>
      </c>
      <c r="DF145" s="92">
        <v>0</v>
      </c>
      <c r="DG145" s="92">
        <v>1.69602128E-9</v>
      </c>
      <c r="DH145" s="92">
        <v>0</v>
      </c>
      <c r="DI145" s="92">
        <v>0</v>
      </c>
      <c r="DJ145" s="92">
        <v>0</v>
      </c>
      <c r="DK145" s="92">
        <v>0</v>
      </c>
      <c r="DL145" s="92">
        <v>0</v>
      </c>
      <c r="DM145" s="92">
        <v>0</v>
      </c>
      <c r="DN145" s="92">
        <v>0</v>
      </c>
      <c r="DO145" s="92">
        <v>0</v>
      </c>
      <c r="DP145" s="92">
        <v>0</v>
      </c>
      <c r="DQ145" s="92">
        <v>0</v>
      </c>
      <c r="DR145" s="92">
        <v>0</v>
      </c>
      <c r="DS145" s="92">
        <v>0</v>
      </c>
      <c r="DT145" s="92">
        <v>0</v>
      </c>
      <c r="DU145" s="92">
        <v>0</v>
      </c>
      <c r="DV145" s="92">
        <v>0</v>
      </c>
      <c r="DW145" s="92">
        <v>0</v>
      </c>
      <c r="DX145" s="92">
        <v>0</v>
      </c>
      <c r="DY145" s="92">
        <v>0</v>
      </c>
      <c r="DZ145" s="92">
        <v>353960.55499999999</v>
      </c>
      <c r="EA145" s="92">
        <v>5.7194444200000003</v>
      </c>
      <c r="EB145" s="92">
        <v>3550.2458900000001</v>
      </c>
      <c r="EC145" s="92">
        <v>1179.6069600000001</v>
      </c>
      <c r="ED145" s="92">
        <v>494.93998199999999</v>
      </c>
      <c r="EE145" s="92">
        <v>16476.314399999999</v>
      </c>
      <c r="EF145" s="92">
        <v>2007.86628</v>
      </c>
      <c r="EG145" s="92">
        <v>1.44536797E-4</v>
      </c>
      <c r="EH145" s="92">
        <v>0</v>
      </c>
      <c r="EI145" s="92">
        <v>87.614647199999993</v>
      </c>
      <c r="EJ145" s="92">
        <v>28.596618400000001</v>
      </c>
      <c r="EK145" s="92">
        <v>11.998581100000001</v>
      </c>
      <c r="EL145" s="92">
        <v>390.55115499999999</v>
      </c>
      <c r="EM145" s="92">
        <v>47.594047600000003</v>
      </c>
      <c r="EN145" s="92">
        <v>12208.3331</v>
      </c>
      <c r="EO145" s="92">
        <v>656.53795400000001</v>
      </c>
      <c r="EP145" s="92">
        <v>369.26118000000002</v>
      </c>
      <c r="EQ145" s="92">
        <v>333.55381699999998</v>
      </c>
      <c r="ER145" s="92">
        <v>0</v>
      </c>
      <c r="ES145" s="92">
        <v>41.744158900000002</v>
      </c>
      <c r="ET145" s="92">
        <v>6.3250282099999995E-5</v>
      </c>
      <c r="EU145" s="92">
        <v>3.0217993599999998E-3</v>
      </c>
      <c r="EV145" s="92">
        <v>2.02886564E-3</v>
      </c>
      <c r="EW145" s="92">
        <v>0.201261404</v>
      </c>
      <c r="EX145" s="92">
        <v>0</v>
      </c>
      <c r="EY145" s="92">
        <v>2481.5570400000001</v>
      </c>
      <c r="EZ145" s="92">
        <v>1860.01629</v>
      </c>
      <c r="FA145" s="92">
        <v>0</v>
      </c>
      <c r="FB145" s="92">
        <v>0</v>
      </c>
      <c r="FC145" s="92">
        <v>0</v>
      </c>
      <c r="FD145" s="92">
        <v>0</v>
      </c>
      <c r="FE145" s="92">
        <v>0</v>
      </c>
      <c r="FF145" s="92">
        <v>0</v>
      </c>
      <c r="FG145" s="92">
        <v>0</v>
      </c>
      <c r="FH145" s="92">
        <v>13.357545500000001</v>
      </c>
      <c r="FI145" s="92">
        <v>7.8815591700000007E-2</v>
      </c>
      <c r="FJ145" s="92">
        <v>0.17471320900000001</v>
      </c>
      <c r="FK145" s="92">
        <v>0</v>
      </c>
      <c r="FL145" s="92">
        <v>0</v>
      </c>
      <c r="FM145" s="92">
        <v>0</v>
      </c>
      <c r="FN145" s="92">
        <v>0.85319074399999995</v>
      </c>
      <c r="FO145" s="92">
        <v>0</v>
      </c>
      <c r="FP145" s="92">
        <v>0</v>
      </c>
      <c r="FQ145" s="92">
        <v>2.1650744299999999E-3</v>
      </c>
      <c r="FR145" s="92">
        <v>0</v>
      </c>
      <c r="FS145" s="92">
        <v>0</v>
      </c>
      <c r="FT145" s="92">
        <v>0</v>
      </c>
      <c r="FU145" s="92">
        <v>0</v>
      </c>
      <c r="FV145" s="92">
        <v>0</v>
      </c>
      <c r="FW145" s="92">
        <v>0</v>
      </c>
      <c r="FX145" s="92">
        <v>0</v>
      </c>
      <c r="FY145" s="92">
        <v>0</v>
      </c>
      <c r="FZ145" s="92">
        <v>0</v>
      </c>
      <c r="GA145" s="92">
        <v>0</v>
      </c>
      <c r="GB145" s="92">
        <v>0</v>
      </c>
      <c r="GC145" s="92">
        <v>0</v>
      </c>
      <c r="GD145" s="92">
        <v>0</v>
      </c>
      <c r="GE145" s="92">
        <v>0</v>
      </c>
      <c r="GF145" s="92">
        <v>0</v>
      </c>
      <c r="GG145" s="92">
        <v>0</v>
      </c>
      <c r="GH145" s="92">
        <v>0</v>
      </c>
      <c r="GI145" s="92">
        <v>0</v>
      </c>
      <c r="GJ145" s="92">
        <v>0.89337216500000005</v>
      </c>
      <c r="GK145" s="92">
        <v>1.44354854E-5</v>
      </c>
      <c r="GL145" s="92">
        <v>8.9605771299999994E-3</v>
      </c>
      <c r="GM145" s="92">
        <v>2.9772470499999999E-3</v>
      </c>
      <c r="GN145" s="92">
        <v>1.24919457E-3</v>
      </c>
      <c r="GO145" s="92">
        <v>4.1585087600000001E-2</v>
      </c>
      <c r="GP145" s="92">
        <v>5.0677167900000002E-3</v>
      </c>
      <c r="GQ145" s="92">
        <v>3.6480096299999999E-10</v>
      </c>
      <c r="GR145" s="92">
        <v>0</v>
      </c>
      <c r="GS145" s="92">
        <v>2.2113336000000001E-4</v>
      </c>
      <c r="GT145" s="92">
        <v>7.2175903500000001E-5</v>
      </c>
      <c r="GU145" s="92">
        <v>3.02835959E-5</v>
      </c>
      <c r="GV145" s="92">
        <v>9.8572432900000009E-4</v>
      </c>
      <c r="GW145" s="92">
        <v>1.20124112E-4</v>
      </c>
      <c r="GX145" s="92">
        <v>3.08129953E-2</v>
      </c>
      <c r="GY145" s="92">
        <v>1.65705677E-3</v>
      </c>
      <c r="GZ145" s="92">
        <v>9.3198989200000005E-4</v>
      </c>
      <c r="HA145" s="92">
        <v>8.4186695600000001E-4</v>
      </c>
      <c r="HB145" s="92">
        <v>0</v>
      </c>
      <c r="HC145" s="92">
        <v>1.05359394E-4</v>
      </c>
      <c r="HD145" s="92">
        <v>1.5963937399999999E-10</v>
      </c>
      <c r="HE145" s="92">
        <v>7.6268143199999994E-9</v>
      </c>
      <c r="HF145" s="92">
        <v>5.1207177199999998E-9</v>
      </c>
      <c r="HG145" s="92">
        <v>5.07969981E-7</v>
      </c>
      <c r="HH145" s="92">
        <v>0</v>
      </c>
      <c r="HI145" s="92">
        <v>6.2632797699999996E-3</v>
      </c>
      <c r="HJ145" s="92">
        <v>4.6945535500000002E-3</v>
      </c>
      <c r="HK145" s="92">
        <v>0</v>
      </c>
      <c r="HL145" s="92">
        <v>0</v>
      </c>
      <c r="HM145" s="92">
        <v>0</v>
      </c>
      <c r="HN145" s="92">
        <v>0</v>
      </c>
      <c r="HO145" s="92">
        <v>0</v>
      </c>
      <c r="HP145" s="92">
        <v>0</v>
      </c>
      <c r="HQ145" s="92">
        <v>0</v>
      </c>
      <c r="HR145" s="92">
        <v>3.3713528600000001E-5</v>
      </c>
      <c r="HS145" s="92">
        <v>1.98925148E-7</v>
      </c>
      <c r="HT145" s="92">
        <v>4.4096415599999999E-7</v>
      </c>
      <c r="HU145" s="92">
        <v>0</v>
      </c>
      <c r="HV145" s="92">
        <v>0</v>
      </c>
      <c r="HW145" s="92">
        <v>0</v>
      </c>
      <c r="HX145" s="92">
        <v>2.1533949200000002E-6</v>
      </c>
      <c r="HY145" s="92">
        <v>0</v>
      </c>
      <c r="HZ145" s="92">
        <v>0</v>
      </c>
      <c r="IA145" s="92">
        <v>5.4644993600000004E-9</v>
      </c>
      <c r="IB145" s="92">
        <v>0</v>
      </c>
      <c r="IC145" s="92">
        <v>0</v>
      </c>
      <c r="ID145" s="92">
        <v>0</v>
      </c>
      <c r="IE145" s="92">
        <v>0</v>
      </c>
      <c r="IF145" s="92">
        <v>0</v>
      </c>
      <c r="IG145" s="92">
        <v>0</v>
      </c>
      <c r="IH145" s="92">
        <v>0</v>
      </c>
      <c r="II145" s="92">
        <v>0</v>
      </c>
      <c r="IJ145" s="92">
        <v>0</v>
      </c>
      <c r="IK145" s="92">
        <v>0</v>
      </c>
      <c r="IL145" s="92">
        <v>0</v>
      </c>
      <c r="IM145" s="92">
        <v>0</v>
      </c>
      <c r="IN145" s="92">
        <v>0</v>
      </c>
      <c r="IO145" s="92">
        <v>0</v>
      </c>
      <c r="IP145" s="92">
        <v>0</v>
      </c>
      <c r="IQ145" s="92">
        <v>0</v>
      </c>
      <c r="IR145" s="92">
        <v>0</v>
      </c>
      <c r="IS145" s="92">
        <v>0</v>
      </c>
      <c r="IT145" s="92">
        <v>19926.0887</v>
      </c>
      <c r="IU145" s="92">
        <v>396207.28</v>
      </c>
      <c r="IV145" s="92">
        <v>6553.1048899999996</v>
      </c>
      <c r="IW145" s="92">
        <v>48.008158299999998</v>
      </c>
      <c r="IX145" s="92">
        <v>1</v>
      </c>
      <c r="IY145" s="92">
        <v>0</v>
      </c>
      <c r="IZ145" s="92">
        <v>1</v>
      </c>
      <c r="JA145" s="92">
        <v>0</v>
      </c>
      <c r="JB145" s="92">
        <v>-70453.584300000002</v>
      </c>
      <c r="JC145" s="92">
        <v>-3543.25738</v>
      </c>
      <c r="JD145" s="92">
        <v>-1403.86437</v>
      </c>
      <c r="JE145" s="92">
        <v>-40.853346899999998</v>
      </c>
      <c r="JF145" s="92">
        <v>-2.0545998399999998</v>
      </c>
      <c r="JG145" s="92">
        <v>5.06784926E-2</v>
      </c>
      <c r="JH145" s="92">
        <v>1.00768335</v>
      </c>
      <c r="JI145" s="92">
        <v>19.8838461</v>
      </c>
      <c r="JJ145" s="92">
        <v>0</v>
      </c>
      <c r="JK145" s="92">
        <v>0</v>
      </c>
      <c r="JL145" s="92">
        <v>0</v>
      </c>
      <c r="JM145" s="92">
        <v>0</v>
      </c>
      <c r="JN145" s="92">
        <v>0</v>
      </c>
      <c r="JO145" s="92">
        <v>0</v>
      </c>
      <c r="JP145" s="92">
        <v>0</v>
      </c>
      <c r="JQ145" s="92">
        <v>0</v>
      </c>
      <c r="JR145" s="92">
        <v>0</v>
      </c>
      <c r="JS145" s="92">
        <v>0</v>
      </c>
      <c r="JT145" s="92">
        <v>0</v>
      </c>
      <c r="JU145" s="92">
        <v>0</v>
      </c>
      <c r="JV145" s="92">
        <v>0</v>
      </c>
      <c r="JW145" s="92">
        <v>0</v>
      </c>
      <c r="JX145" s="92">
        <v>0</v>
      </c>
      <c r="JY145" s="92">
        <v>0</v>
      </c>
      <c r="JZ145" s="92">
        <v>0</v>
      </c>
      <c r="KA145" s="92">
        <v>0</v>
      </c>
      <c r="KB145" s="92">
        <v>0</v>
      </c>
      <c r="KC145" s="92">
        <v>0</v>
      </c>
      <c r="KD145" s="92">
        <v>0</v>
      </c>
      <c r="KE145" s="92">
        <v>0</v>
      </c>
      <c r="KF145" s="92">
        <v>0</v>
      </c>
      <c r="KG145" s="92">
        <v>0</v>
      </c>
      <c r="KH145" s="92">
        <v>0</v>
      </c>
      <c r="KI145" s="92">
        <v>0</v>
      </c>
      <c r="KJ145" s="92">
        <v>0</v>
      </c>
      <c r="KK145" s="92">
        <v>0</v>
      </c>
      <c r="KL145" s="92">
        <v>0</v>
      </c>
      <c r="KM145" s="92">
        <v>0</v>
      </c>
      <c r="KN145" s="92">
        <v>0</v>
      </c>
      <c r="KO145" s="92">
        <v>0</v>
      </c>
      <c r="KP145" s="92">
        <v>0</v>
      </c>
      <c r="KQ145" s="92">
        <v>0</v>
      </c>
      <c r="KR145" s="92">
        <v>0</v>
      </c>
      <c r="KS145" s="92">
        <v>0</v>
      </c>
      <c r="KT145" s="92">
        <v>0</v>
      </c>
      <c r="KU145" s="92">
        <v>0</v>
      </c>
      <c r="KV145" s="92">
        <v>0</v>
      </c>
      <c r="KW145" s="92">
        <v>0</v>
      </c>
      <c r="KX145" s="92">
        <v>0</v>
      </c>
      <c r="KY145" s="92">
        <v>0</v>
      </c>
      <c r="KZ145" s="92">
        <v>0</v>
      </c>
      <c r="LA145" s="92">
        <v>0</v>
      </c>
      <c r="LB145" s="92">
        <v>0</v>
      </c>
      <c r="LC145" s="92">
        <v>161.20624799999999</v>
      </c>
      <c r="LD145" s="92">
        <v>0.19106458600000001</v>
      </c>
      <c r="LE145" s="92">
        <v>8.0166959300000007E-2</v>
      </c>
      <c r="LF145" s="92">
        <v>3.2024642999999999</v>
      </c>
      <c r="LG145" s="92">
        <v>0.390264467</v>
      </c>
      <c r="LH145" s="92">
        <v>81.992866699999993</v>
      </c>
      <c r="LI145" s="92">
        <v>0</v>
      </c>
      <c r="LJ145" s="92">
        <v>114.89479300000001</v>
      </c>
      <c r="LK145" s="92">
        <v>73.253176100000005</v>
      </c>
      <c r="LL145" s="92">
        <v>21.686037599999999</v>
      </c>
      <c r="LM145" s="92">
        <v>2.4095597299999998</v>
      </c>
      <c r="LN145" s="92">
        <v>0</v>
      </c>
      <c r="LO145" s="92">
        <v>4.5256262700000001</v>
      </c>
      <c r="LP145" s="92">
        <v>0</v>
      </c>
      <c r="LQ145" s="92">
        <v>3.1188305299999999</v>
      </c>
      <c r="LR145" s="92">
        <v>0</v>
      </c>
      <c r="LS145" s="92">
        <v>0</v>
      </c>
      <c r="LT145" s="92">
        <v>0</v>
      </c>
      <c r="LU145" s="92">
        <v>0</v>
      </c>
      <c r="LV145" s="92">
        <v>0</v>
      </c>
      <c r="LW145" s="92">
        <v>0</v>
      </c>
      <c r="LX145" s="92">
        <v>0</v>
      </c>
      <c r="LY145" s="92">
        <v>0</v>
      </c>
      <c r="LZ145" s="92">
        <v>0</v>
      </c>
      <c r="MA145" s="92">
        <v>0</v>
      </c>
      <c r="MB145" s="92">
        <v>0</v>
      </c>
      <c r="MC145" s="92">
        <v>0</v>
      </c>
      <c r="MD145" s="92">
        <v>0</v>
      </c>
      <c r="ME145" s="92">
        <v>0</v>
      </c>
      <c r="MF145" s="92">
        <v>0</v>
      </c>
      <c r="MG145" s="92">
        <v>0</v>
      </c>
      <c r="MH145" s="92">
        <v>0</v>
      </c>
      <c r="MI145" s="92">
        <v>0</v>
      </c>
      <c r="MJ145" s="92">
        <v>0</v>
      </c>
      <c r="MK145" s="92">
        <v>0</v>
      </c>
      <c r="ML145" s="92">
        <v>0</v>
      </c>
      <c r="MM145" s="92">
        <v>0</v>
      </c>
      <c r="MN145" s="92">
        <v>0</v>
      </c>
      <c r="MO145" s="92">
        <v>0</v>
      </c>
      <c r="MP145" s="92">
        <v>0</v>
      </c>
      <c r="MQ145" s="92">
        <v>0</v>
      </c>
      <c r="MR145" s="92">
        <v>0</v>
      </c>
      <c r="MS145" s="92">
        <v>0</v>
      </c>
      <c r="MT145" s="92">
        <v>0</v>
      </c>
      <c r="MU145" s="92">
        <v>0</v>
      </c>
      <c r="MV145" s="92">
        <v>0</v>
      </c>
      <c r="MW145" s="92">
        <v>0</v>
      </c>
      <c r="MX145" s="92">
        <v>0</v>
      </c>
      <c r="MY145" s="92">
        <v>0</v>
      </c>
      <c r="MZ145" s="92">
        <v>0</v>
      </c>
      <c r="NA145" s="92">
        <v>0</v>
      </c>
      <c r="NB145" s="92">
        <v>0</v>
      </c>
      <c r="NC145" s="92">
        <v>0</v>
      </c>
      <c r="ND145" s="92">
        <v>0</v>
      </c>
      <c r="NE145" s="92">
        <v>0</v>
      </c>
      <c r="NF145" s="92">
        <v>0</v>
      </c>
      <c r="NG145" s="92">
        <v>0</v>
      </c>
      <c r="NH145" s="92">
        <v>0</v>
      </c>
      <c r="NI145" s="92">
        <v>0</v>
      </c>
      <c r="NJ145" s="92">
        <v>0</v>
      </c>
      <c r="NK145" s="92">
        <v>0</v>
      </c>
      <c r="NL145" s="92">
        <v>0</v>
      </c>
      <c r="NM145" s="92">
        <v>0.34523154299999997</v>
      </c>
      <c r="NN145" s="92">
        <v>4.0917472299999998E-4</v>
      </c>
      <c r="NO145" s="92">
        <v>1.7168170200000001E-4</v>
      </c>
      <c r="NP145" s="92">
        <v>6.85824343E-3</v>
      </c>
      <c r="NQ145" s="92">
        <v>8.35771601E-4</v>
      </c>
      <c r="NR145" s="92">
        <v>0.17559197700000001</v>
      </c>
      <c r="NS145" s="92">
        <v>0</v>
      </c>
      <c r="NT145" s="92">
        <v>0.24605315999999999</v>
      </c>
      <c r="NU145" s="92">
        <v>0.15687547700000001</v>
      </c>
      <c r="NV145" s="92">
        <v>4.6441774399999997E-2</v>
      </c>
      <c r="NW145" s="92">
        <v>5.1601971600000003E-3</v>
      </c>
      <c r="NX145" s="92">
        <v>0</v>
      </c>
      <c r="NY145" s="92">
        <v>9.6918634200000003E-3</v>
      </c>
      <c r="NZ145" s="92">
        <v>0</v>
      </c>
      <c r="OA145" s="92">
        <v>6.6791373600000002E-3</v>
      </c>
      <c r="OB145" s="92">
        <v>0</v>
      </c>
      <c r="OC145" s="92">
        <v>0</v>
      </c>
      <c r="OD145" s="92">
        <v>0</v>
      </c>
      <c r="OE145" s="92">
        <v>0</v>
      </c>
      <c r="OF145" s="92">
        <v>0</v>
      </c>
      <c r="OG145" s="92">
        <v>0</v>
      </c>
      <c r="OH145" s="92">
        <v>0</v>
      </c>
      <c r="OI145" s="92">
        <v>0</v>
      </c>
      <c r="OJ145" s="92">
        <v>0</v>
      </c>
      <c r="OK145" s="92">
        <v>0</v>
      </c>
      <c r="OL145" s="92">
        <v>0</v>
      </c>
      <c r="OM145" s="92">
        <v>0</v>
      </c>
      <c r="ON145" s="92">
        <v>0</v>
      </c>
      <c r="OO145" s="92">
        <v>0</v>
      </c>
      <c r="OP145" s="92">
        <v>0</v>
      </c>
      <c r="OQ145" s="92">
        <v>0</v>
      </c>
      <c r="OR145" s="92">
        <v>0</v>
      </c>
      <c r="OS145" s="92">
        <v>0</v>
      </c>
      <c r="OT145" s="92">
        <v>0</v>
      </c>
      <c r="OU145" s="92">
        <v>0</v>
      </c>
      <c r="OV145" s="92">
        <v>0</v>
      </c>
      <c r="OW145" s="92">
        <v>0</v>
      </c>
      <c r="OX145" s="92">
        <v>0</v>
      </c>
      <c r="OY145" s="92">
        <v>0</v>
      </c>
      <c r="OZ145" s="92">
        <v>0</v>
      </c>
      <c r="PA145" s="92">
        <v>0</v>
      </c>
      <c r="PB145" s="92">
        <v>0</v>
      </c>
      <c r="PC145" s="92">
        <v>0</v>
      </c>
      <c r="PD145" s="92">
        <v>0</v>
      </c>
      <c r="PE145" s="92">
        <v>0</v>
      </c>
      <c r="PF145" s="92">
        <v>0</v>
      </c>
      <c r="PG145" s="92">
        <v>0</v>
      </c>
      <c r="PH145" s="92">
        <v>0</v>
      </c>
      <c r="PI145" s="92">
        <v>0</v>
      </c>
      <c r="PJ145" s="92">
        <v>0</v>
      </c>
      <c r="PK145" s="92">
        <v>0</v>
      </c>
      <c r="PL145" s="92">
        <v>0</v>
      </c>
      <c r="PM145" s="92">
        <v>0</v>
      </c>
      <c r="PN145" s="92">
        <v>0</v>
      </c>
      <c r="PO145" s="92">
        <v>0</v>
      </c>
      <c r="PP145" s="92">
        <v>0</v>
      </c>
      <c r="PQ145" s="92">
        <v>0</v>
      </c>
      <c r="PR145" s="92">
        <v>0</v>
      </c>
      <c r="PS145" s="92">
        <v>0</v>
      </c>
      <c r="PT145" s="92">
        <v>0</v>
      </c>
      <c r="PU145" s="92">
        <v>0</v>
      </c>
      <c r="PV145" s="92">
        <v>0</v>
      </c>
      <c r="PW145" s="92">
        <v>26138.367999999999</v>
      </c>
      <c r="PX145" s="92">
        <v>30.979670599999999</v>
      </c>
      <c r="PY145" s="92">
        <v>12.9984632</v>
      </c>
      <c r="PZ145" s="92">
        <v>423.09997600000003</v>
      </c>
      <c r="QA145" s="92">
        <v>51.560570599999998</v>
      </c>
      <c r="QB145" s="92">
        <v>12475.191699999999</v>
      </c>
      <c r="QC145" s="92">
        <v>0</v>
      </c>
      <c r="QD145" s="92">
        <v>2624.15112</v>
      </c>
      <c r="QE145" s="92">
        <v>4107.8476600000004</v>
      </c>
      <c r="QF145" s="92">
        <v>520.80320400000005</v>
      </c>
      <c r="QG145" s="92">
        <v>57.8670227</v>
      </c>
      <c r="QH145" s="92">
        <v>0</v>
      </c>
      <c r="QI145" s="92">
        <v>107.802228</v>
      </c>
      <c r="QJ145" s="92">
        <v>0</v>
      </c>
      <c r="QK145" s="92">
        <v>468.23439400000001</v>
      </c>
      <c r="QL145" s="92">
        <v>0</v>
      </c>
      <c r="QM145" s="92">
        <v>0</v>
      </c>
      <c r="QN145" s="92">
        <v>0</v>
      </c>
      <c r="QO145" s="92">
        <v>0</v>
      </c>
      <c r="QP145" s="92">
        <v>0</v>
      </c>
      <c r="QQ145" s="92">
        <v>0</v>
      </c>
      <c r="QR145" s="92">
        <v>0</v>
      </c>
      <c r="QS145" s="92">
        <v>0</v>
      </c>
      <c r="QT145" s="92">
        <v>0</v>
      </c>
      <c r="QU145" s="92">
        <v>0</v>
      </c>
      <c r="QV145" s="92">
        <v>0</v>
      </c>
      <c r="QW145" s="92">
        <v>0</v>
      </c>
      <c r="QX145" s="92">
        <v>0</v>
      </c>
      <c r="QY145" s="92">
        <v>0</v>
      </c>
      <c r="QZ145" s="92">
        <v>0</v>
      </c>
      <c r="RA145" s="92">
        <v>0</v>
      </c>
      <c r="RB145" s="92">
        <v>0</v>
      </c>
      <c r="RC145" s="92">
        <v>0</v>
      </c>
      <c r="RD145" s="92">
        <v>0</v>
      </c>
      <c r="RE145" s="92">
        <v>0</v>
      </c>
      <c r="RF145" s="92">
        <v>0</v>
      </c>
      <c r="RG145" s="92">
        <v>0</v>
      </c>
      <c r="RH145" s="92">
        <v>0</v>
      </c>
      <c r="RI145" s="92">
        <v>0</v>
      </c>
      <c r="RJ145" s="92">
        <v>0</v>
      </c>
      <c r="RK145" s="92">
        <v>0</v>
      </c>
      <c r="RL145" s="92">
        <v>0</v>
      </c>
      <c r="RM145" s="92">
        <v>0</v>
      </c>
      <c r="RN145" s="92">
        <v>0</v>
      </c>
      <c r="RO145" s="92">
        <v>0</v>
      </c>
      <c r="RP145" s="92">
        <v>0</v>
      </c>
      <c r="RQ145" s="92">
        <v>0</v>
      </c>
      <c r="RR145" s="92">
        <v>0</v>
      </c>
      <c r="RS145" s="92">
        <v>0</v>
      </c>
      <c r="RT145" s="92">
        <v>0</v>
      </c>
      <c r="RU145" s="92">
        <v>0</v>
      </c>
      <c r="RV145" s="92">
        <v>0</v>
      </c>
      <c r="RW145" s="92">
        <v>0</v>
      </c>
      <c r="RX145" s="92">
        <v>0</v>
      </c>
      <c r="RY145" s="92">
        <v>0</v>
      </c>
      <c r="RZ145" s="92">
        <v>0</v>
      </c>
      <c r="SA145" s="92">
        <v>0</v>
      </c>
      <c r="SB145" s="92">
        <v>0</v>
      </c>
      <c r="SC145" s="92">
        <v>0</v>
      </c>
      <c r="SD145" s="92">
        <v>0</v>
      </c>
      <c r="SE145" s="92">
        <v>0</v>
      </c>
      <c r="SF145" s="92">
        <v>0</v>
      </c>
      <c r="SG145" s="92">
        <v>0.55591189399999996</v>
      </c>
      <c r="SH145" s="92">
        <v>6.5887691899999999E-4</v>
      </c>
      <c r="SI145" s="92">
        <v>2.7645185399999999E-4</v>
      </c>
      <c r="SJ145" s="92">
        <v>8.9985078500000003E-3</v>
      </c>
      <c r="SK145" s="92">
        <v>1.0965923500000001E-3</v>
      </c>
      <c r="SL145" s="92">
        <v>0.265322895</v>
      </c>
      <c r="SM145" s="92">
        <v>0</v>
      </c>
      <c r="SN145" s="92">
        <v>5.5810554800000002E-2</v>
      </c>
      <c r="SO145" s="92">
        <v>8.7365874400000001E-2</v>
      </c>
      <c r="SP145" s="92">
        <v>1.10764642E-2</v>
      </c>
      <c r="SQ145" s="92">
        <v>1.2307182399999999E-3</v>
      </c>
      <c r="SR145" s="92">
        <v>0</v>
      </c>
      <c r="SS145" s="92">
        <v>2.2927422599999998E-3</v>
      </c>
      <c r="ST145" s="92">
        <v>0</v>
      </c>
      <c r="SU145" s="92">
        <v>9.9584284999999998E-3</v>
      </c>
      <c r="SV145" s="92">
        <v>0</v>
      </c>
      <c r="SW145" s="92">
        <v>0</v>
      </c>
      <c r="SX145" s="92">
        <v>0</v>
      </c>
      <c r="SY145" s="92">
        <v>466.951098</v>
      </c>
      <c r="SZ145" s="92">
        <v>47018.904000000002</v>
      </c>
      <c r="TA145" s="92">
        <v>336.40546799999998</v>
      </c>
      <c r="TB145" s="92">
        <v>48.008158299999998</v>
      </c>
      <c r="TC145" s="92">
        <v>1</v>
      </c>
      <c r="TD145" s="92">
        <v>0</v>
      </c>
      <c r="TE145" s="92">
        <v>0</v>
      </c>
      <c r="TF145" s="92">
        <v>1</v>
      </c>
      <c r="TG145" s="92">
        <v>-131158.43299999999</v>
      </c>
      <c r="TH145" s="92">
        <v>-1302.55214</v>
      </c>
      <c r="TI145" s="92">
        <v>-61.244574100000001</v>
      </c>
      <c r="TJ145" s="92">
        <v>-326.53976499999999</v>
      </c>
      <c r="TK145" s="92">
        <v>-3.2429105900000001</v>
      </c>
      <c r="TL145" s="92">
        <v>2.31343395E-2</v>
      </c>
      <c r="TM145" s="92">
        <v>2.3294758099999999</v>
      </c>
      <c r="TN145" s="92">
        <v>100.693422</v>
      </c>
      <c r="TO145" s="92">
        <v>0</v>
      </c>
      <c r="TP145" s="92">
        <v>0.230128736</v>
      </c>
      <c r="TQ145" s="92">
        <v>-1714196976.6700001</v>
      </c>
      <c r="TR145" s="92">
        <v>0.37159373888888902</v>
      </c>
      <c r="TS145" s="92">
        <v>0</v>
      </c>
      <c r="TT145" s="92">
        <v>0</v>
      </c>
      <c r="TU145" s="92">
        <v>0</v>
      </c>
      <c r="TV145" s="92">
        <v>0</v>
      </c>
      <c r="TW145" s="92">
        <v>0</v>
      </c>
      <c r="TX145" s="92">
        <v>0</v>
      </c>
      <c r="TY145" s="92">
        <v>0</v>
      </c>
      <c r="TZ145" s="92">
        <v>0</v>
      </c>
      <c r="UA145" s="92">
        <v>0</v>
      </c>
      <c r="UB145" s="92">
        <v>0</v>
      </c>
      <c r="UC145" s="92">
        <v>0</v>
      </c>
      <c r="UD145" s="92">
        <v>0</v>
      </c>
      <c r="UE145" s="92">
        <v>0</v>
      </c>
      <c r="UF145" s="92">
        <v>0</v>
      </c>
      <c r="UG145" s="92">
        <v>0</v>
      </c>
      <c r="UH145" s="92">
        <v>0</v>
      </c>
      <c r="UI145" s="92">
        <v>0</v>
      </c>
      <c r="UJ145" s="92">
        <v>0</v>
      </c>
      <c r="UK145" s="92">
        <v>0</v>
      </c>
      <c r="UL145" s="92">
        <v>0</v>
      </c>
      <c r="UM145" s="92">
        <v>0</v>
      </c>
      <c r="UN145" s="92">
        <v>0</v>
      </c>
      <c r="UO145" s="92">
        <v>0</v>
      </c>
      <c r="UP145" s="92">
        <v>0</v>
      </c>
      <c r="UQ145" s="92">
        <v>0</v>
      </c>
      <c r="UR145" s="92">
        <v>0</v>
      </c>
      <c r="US145" s="92">
        <v>0</v>
      </c>
      <c r="UT145" s="92">
        <v>0</v>
      </c>
      <c r="UU145" s="92">
        <v>0</v>
      </c>
      <c r="UV145" s="92">
        <v>0</v>
      </c>
      <c r="UW145" s="92">
        <v>0</v>
      </c>
      <c r="UX145" s="92">
        <v>0</v>
      </c>
      <c r="UY145" s="92">
        <v>0</v>
      </c>
      <c r="UZ145" s="92">
        <v>0</v>
      </c>
      <c r="VA145" s="92">
        <v>0</v>
      </c>
      <c r="VB145" s="92">
        <v>0</v>
      </c>
      <c r="VC145" s="92">
        <v>0</v>
      </c>
      <c r="VD145" s="92">
        <v>0</v>
      </c>
      <c r="VE145" s="92">
        <v>0</v>
      </c>
      <c r="VF145" s="92">
        <v>0</v>
      </c>
      <c r="VG145" s="92">
        <v>0</v>
      </c>
      <c r="VH145" s="92">
        <v>0</v>
      </c>
      <c r="VI145" s="92">
        <v>0</v>
      </c>
      <c r="VJ145" s="92">
        <v>0</v>
      </c>
      <c r="VK145" s="92">
        <v>0</v>
      </c>
      <c r="VL145" s="92">
        <v>0</v>
      </c>
      <c r="VM145" s="92">
        <v>0</v>
      </c>
      <c r="VN145" s="92">
        <v>0</v>
      </c>
      <c r="VO145" s="92">
        <v>0</v>
      </c>
      <c r="VP145" s="92">
        <v>0</v>
      </c>
      <c r="VQ145" s="92">
        <v>0</v>
      </c>
      <c r="VR145" s="92">
        <v>0</v>
      </c>
      <c r="VS145" s="92">
        <v>0</v>
      </c>
      <c r="VT145" s="92">
        <v>0</v>
      </c>
      <c r="VU145" s="92">
        <v>0</v>
      </c>
      <c r="VV145" s="92">
        <v>0</v>
      </c>
      <c r="VW145" s="92">
        <v>0</v>
      </c>
      <c r="VX145" s="92">
        <v>0</v>
      </c>
      <c r="VY145" s="92">
        <v>0</v>
      </c>
      <c r="VZ145" s="92">
        <v>0</v>
      </c>
      <c r="WA145" s="92">
        <v>0</v>
      </c>
      <c r="WB145" s="92">
        <v>0</v>
      </c>
      <c r="WC145" s="92">
        <v>0.50052267222222302</v>
      </c>
    </row>
    <row r="146" spans="2:601" ht="13.5" customHeight="1">
      <c r="B146" s="851" t="s">
        <v>2411</v>
      </c>
      <c r="C146" s="92">
        <v>0</v>
      </c>
      <c r="D146" s="92">
        <v>11419.2086</v>
      </c>
      <c r="E146" s="92">
        <v>-43.178621900000003</v>
      </c>
      <c r="F146" s="92">
        <v>633.86239799999998</v>
      </c>
      <c r="G146" s="92">
        <v>0</v>
      </c>
      <c r="H146" s="92">
        <v>0</v>
      </c>
      <c r="I146" s="92">
        <v>0</v>
      </c>
      <c r="J146" s="92">
        <v>0</v>
      </c>
      <c r="K146" s="92">
        <v>0</v>
      </c>
      <c r="L146" s="92">
        <v>0</v>
      </c>
      <c r="M146" s="92">
        <v>0</v>
      </c>
      <c r="N146" s="92">
        <v>0</v>
      </c>
      <c r="O146" s="92">
        <v>0</v>
      </c>
      <c r="P146" s="92">
        <v>0</v>
      </c>
      <c r="Q146" s="92">
        <v>0</v>
      </c>
      <c r="R146" s="92">
        <v>0</v>
      </c>
      <c r="S146" s="92">
        <v>0</v>
      </c>
      <c r="T146" s="92">
        <v>0</v>
      </c>
      <c r="U146" s="92">
        <v>0</v>
      </c>
      <c r="V146" s="92">
        <v>0</v>
      </c>
      <c r="W146" s="92">
        <v>0</v>
      </c>
      <c r="X146" s="92">
        <v>0</v>
      </c>
      <c r="Y146" s="92">
        <v>0</v>
      </c>
      <c r="Z146" s="92">
        <v>0</v>
      </c>
      <c r="AA146" s="92">
        <v>0</v>
      </c>
      <c r="AB146" s="92">
        <v>0</v>
      </c>
      <c r="AC146" s="92">
        <v>0</v>
      </c>
      <c r="AD146" s="92">
        <v>0</v>
      </c>
      <c r="AE146" s="92">
        <v>0</v>
      </c>
      <c r="AF146" s="92">
        <v>0</v>
      </c>
      <c r="AG146" s="92">
        <v>0</v>
      </c>
      <c r="AH146" s="92">
        <v>0</v>
      </c>
      <c r="AI146" s="92">
        <v>0</v>
      </c>
      <c r="AJ146" s="92">
        <v>0</v>
      </c>
      <c r="AK146" s="92">
        <v>0</v>
      </c>
      <c r="AL146" s="92">
        <v>0</v>
      </c>
      <c r="AM146" s="92">
        <v>0</v>
      </c>
      <c r="AN146" s="92">
        <v>0</v>
      </c>
      <c r="AO146" s="92">
        <v>0</v>
      </c>
      <c r="AP146" s="92">
        <v>0</v>
      </c>
      <c r="AQ146" s="92">
        <v>0</v>
      </c>
      <c r="AR146" s="92">
        <v>0</v>
      </c>
      <c r="AS146" s="92">
        <v>0</v>
      </c>
      <c r="AT146" s="92">
        <v>0</v>
      </c>
      <c r="AU146" s="92">
        <v>0</v>
      </c>
      <c r="AV146" s="92">
        <v>0</v>
      </c>
      <c r="AW146" s="92">
        <v>0</v>
      </c>
      <c r="AX146" s="92">
        <v>0</v>
      </c>
      <c r="AY146" s="92">
        <v>0</v>
      </c>
      <c r="AZ146" s="92">
        <v>0</v>
      </c>
      <c r="BA146" s="92">
        <v>0</v>
      </c>
      <c r="BB146" s="92">
        <v>0</v>
      </c>
      <c r="BC146" s="92">
        <v>0</v>
      </c>
      <c r="BD146" s="92">
        <v>0</v>
      </c>
      <c r="BE146" s="92">
        <v>0</v>
      </c>
      <c r="BF146" s="92">
        <v>0</v>
      </c>
      <c r="BG146" s="92">
        <v>0</v>
      </c>
      <c r="BH146" s="92">
        <v>0</v>
      </c>
      <c r="BI146" s="92">
        <v>0</v>
      </c>
      <c r="BJ146" s="92">
        <v>0</v>
      </c>
      <c r="BK146" s="92">
        <v>0</v>
      </c>
      <c r="BL146" s="92">
        <v>0</v>
      </c>
      <c r="BM146" s="92">
        <v>0</v>
      </c>
      <c r="BN146" s="92">
        <v>0</v>
      </c>
      <c r="BO146" s="92">
        <v>0</v>
      </c>
      <c r="BP146" s="92">
        <v>1</v>
      </c>
      <c r="BQ146" s="92">
        <v>0</v>
      </c>
      <c r="BR146" s="92">
        <v>0</v>
      </c>
      <c r="BS146" s="92">
        <v>0</v>
      </c>
      <c r="BT146" s="92">
        <v>0</v>
      </c>
      <c r="BU146" s="92">
        <v>0</v>
      </c>
      <c r="BV146" s="92">
        <v>0</v>
      </c>
      <c r="BW146" s="92">
        <v>0</v>
      </c>
      <c r="BX146" s="92">
        <v>0</v>
      </c>
      <c r="BY146" s="92">
        <v>0</v>
      </c>
      <c r="BZ146" s="92">
        <v>0</v>
      </c>
      <c r="CA146" s="92">
        <v>0</v>
      </c>
      <c r="CB146" s="92">
        <v>0</v>
      </c>
      <c r="CC146" s="92">
        <v>0</v>
      </c>
      <c r="CD146" s="92">
        <v>0</v>
      </c>
      <c r="CE146" s="92">
        <v>0</v>
      </c>
      <c r="CF146" s="92">
        <v>0</v>
      </c>
      <c r="CG146" s="92">
        <v>0</v>
      </c>
      <c r="CH146" s="92">
        <v>0</v>
      </c>
      <c r="CI146" s="92">
        <v>0</v>
      </c>
      <c r="CJ146" s="92">
        <v>0</v>
      </c>
      <c r="CK146" s="92">
        <v>0</v>
      </c>
      <c r="CL146" s="92">
        <v>0</v>
      </c>
      <c r="CM146" s="92">
        <v>0</v>
      </c>
      <c r="CN146" s="92">
        <v>0</v>
      </c>
      <c r="CO146" s="92">
        <v>0</v>
      </c>
      <c r="CP146" s="92">
        <v>0</v>
      </c>
      <c r="CQ146" s="92">
        <v>0</v>
      </c>
      <c r="CR146" s="92">
        <v>0</v>
      </c>
      <c r="CS146" s="92">
        <v>0</v>
      </c>
      <c r="CT146" s="92">
        <v>0</v>
      </c>
      <c r="CU146" s="92">
        <v>0</v>
      </c>
      <c r="CV146" s="92">
        <v>0</v>
      </c>
      <c r="CW146" s="92">
        <v>0</v>
      </c>
      <c r="CX146" s="92">
        <v>0</v>
      </c>
      <c r="CY146" s="92">
        <v>0</v>
      </c>
      <c r="CZ146" s="92">
        <v>0</v>
      </c>
      <c r="DA146" s="92">
        <v>0</v>
      </c>
      <c r="DB146" s="92">
        <v>0</v>
      </c>
      <c r="DC146" s="92">
        <v>0</v>
      </c>
      <c r="DD146" s="92">
        <v>0</v>
      </c>
      <c r="DE146" s="92">
        <v>0</v>
      </c>
      <c r="DF146" s="92">
        <v>0</v>
      </c>
      <c r="DG146" s="92">
        <v>0</v>
      </c>
      <c r="DH146" s="92">
        <v>0</v>
      </c>
      <c r="DI146" s="92">
        <v>0</v>
      </c>
      <c r="DJ146" s="92">
        <v>0</v>
      </c>
      <c r="DK146" s="92">
        <v>0</v>
      </c>
      <c r="DL146" s="92">
        <v>0</v>
      </c>
      <c r="DM146" s="92">
        <v>0</v>
      </c>
      <c r="DN146" s="92">
        <v>0</v>
      </c>
      <c r="DO146" s="92">
        <v>0</v>
      </c>
      <c r="DP146" s="92">
        <v>0</v>
      </c>
      <c r="DQ146" s="92">
        <v>0</v>
      </c>
      <c r="DR146" s="92">
        <v>0</v>
      </c>
      <c r="DS146" s="92">
        <v>0</v>
      </c>
      <c r="DT146" s="92">
        <v>0</v>
      </c>
      <c r="DU146" s="92">
        <v>0</v>
      </c>
      <c r="DV146" s="92">
        <v>0</v>
      </c>
      <c r="DW146" s="92">
        <v>0</v>
      </c>
      <c r="DX146" s="92">
        <v>0</v>
      </c>
      <c r="DY146" s="92">
        <v>0</v>
      </c>
      <c r="DZ146" s="92">
        <v>11419.2086</v>
      </c>
      <c r="EA146" s="92">
        <v>0</v>
      </c>
      <c r="EB146" s="92">
        <v>0</v>
      </c>
      <c r="EC146" s="92">
        <v>0</v>
      </c>
      <c r="ED146" s="92">
        <v>0</v>
      </c>
      <c r="EE146" s="92">
        <v>0</v>
      </c>
      <c r="EF146" s="92">
        <v>0</v>
      </c>
      <c r="EG146" s="92">
        <v>0</v>
      </c>
      <c r="EH146" s="92">
        <v>0</v>
      </c>
      <c r="EI146" s="92">
        <v>0</v>
      </c>
      <c r="EJ146" s="92">
        <v>0</v>
      </c>
      <c r="EK146" s="92">
        <v>0</v>
      </c>
      <c r="EL146" s="92">
        <v>0</v>
      </c>
      <c r="EM146" s="92">
        <v>0</v>
      </c>
      <c r="EN146" s="92">
        <v>0</v>
      </c>
      <c r="EO146" s="92">
        <v>0</v>
      </c>
      <c r="EP146" s="92">
        <v>0</v>
      </c>
      <c r="EQ146" s="92">
        <v>0</v>
      </c>
      <c r="ER146" s="92">
        <v>0</v>
      </c>
      <c r="ES146" s="92">
        <v>0</v>
      </c>
      <c r="ET146" s="92">
        <v>0</v>
      </c>
      <c r="EU146" s="92">
        <v>0</v>
      </c>
      <c r="EV146" s="92">
        <v>0</v>
      </c>
      <c r="EW146" s="92">
        <v>0</v>
      </c>
      <c r="EX146" s="92">
        <v>0</v>
      </c>
      <c r="EY146" s="92">
        <v>0</v>
      </c>
      <c r="EZ146" s="92">
        <v>0</v>
      </c>
      <c r="FA146" s="92">
        <v>0</v>
      </c>
      <c r="FB146" s="92">
        <v>0</v>
      </c>
      <c r="FC146" s="92">
        <v>0</v>
      </c>
      <c r="FD146" s="92">
        <v>0</v>
      </c>
      <c r="FE146" s="92">
        <v>0</v>
      </c>
      <c r="FF146" s="92">
        <v>0</v>
      </c>
      <c r="FG146" s="92">
        <v>0</v>
      </c>
      <c r="FH146" s="92">
        <v>0</v>
      </c>
      <c r="FI146" s="92">
        <v>0</v>
      </c>
      <c r="FJ146" s="92">
        <v>0</v>
      </c>
      <c r="FK146" s="92">
        <v>0</v>
      </c>
      <c r="FL146" s="92">
        <v>0</v>
      </c>
      <c r="FM146" s="92">
        <v>0</v>
      </c>
      <c r="FN146" s="92">
        <v>0</v>
      </c>
      <c r="FO146" s="92">
        <v>0</v>
      </c>
      <c r="FP146" s="92">
        <v>0</v>
      </c>
      <c r="FQ146" s="92">
        <v>0</v>
      </c>
      <c r="FR146" s="92">
        <v>0</v>
      </c>
      <c r="FS146" s="92">
        <v>0</v>
      </c>
      <c r="FT146" s="92">
        <v>0</v>
      </c>
      <c r="FU146" s="92">
        <v>0</v>
      </c>
      <c r="FV146" s="92">
        <v>0</v>
      </c>
      <c r="FW146" s="92">
        <v>0</v>
      </c>
      <c r="FX146" s="92">
        <v>0</v>
      </c>
      <c r="FY146" s="92">
        <v>0</v>
      </c>
      <c r="FZ146" s="92">
        <v>0</v>
      </c>
      <c r="GA146" s="92">
        <v>0</v>
      </c>
      <c r="GB146" s="92">
        <v>0</v>
      </c>
      <c r="GC146" s="92">
        <v>0</v>
      </c>
      <c r="GD146" s="92">
        <v>0</v>
      </c>
      <c r="GE146" s="92">
        <v>0</v>
      </c>
      <c r="GF146" s="92">
        <v>0</v>
      </c>
      <c r="GG146" s="92">
        <v>0</v>
      </c>
      <c r="GH146" s="92">
        <v>0</v>
      </c>
      <c r="GI146" s="92">
        <v>0</v>
      </c>
      <c r="GJ146" s="92">
        <v>1</v>
      </c>
      <c r="GK146" s="92">
        <v>0</v>
      </c>
      <c r="GL146" s="92">
        <v>0</v>
      </c>
      <c r="GM146" s="92">
        <v>0</v>
      </c>
      <c r="GN146" s="92">
        <v>0</v>
      </c>
      <c r="GO146" s="92">
        <v>0</v>
      </c>
      <c r="GP146" s="92">
        <v>0</v>
      </c>
      <c r="GQ146" s="92">
        <v>0</v>
      </c>
      <c r="GR146" s="92">
        <v>0</v>
      </c>
      <c r="GS146" s="92">
        <v>0</v>
      </c>
      <c r="GT146" s="92">
        <v>0</v>
      </c>
      <c r="GU146" s="92">
        <v>0</v>
      </c>
      <c r="GV146" s="92">
        <v>0</v>
      </c>
      <c r="GW146" s="92">
        <v>0</v>
      </c>
      <c r="GX146" s="92">
        <v>0</v>
      </c>
      <c r="GY146" s="92">
        <v>0</v>
      </c>
      <c r="GZ146" s="92">
        <v>0</v>
      </c>
      <c r="HA146" s="92">
        <v>0</v>
      </c>
      <c r="HB146" s="92">
        <v>0</v>
      </c>
      <c r="HC146" s="92">
        <v>0</v>
      </c>
      <c r="HD146" s="92">
        <v>0</v>
      </c>
      <c r="HE146" s="92">
        <v>0</v>
      </c>
      <c r="HF146" s="92">
        <v>0</v>
      </c>
      <c r="HG146" s="92">
        <v>0</v>
      </c>
      <c r="HH146" s="92">
        <v>0</v>
      </c>
      <c r="HI146" s="92">
        <v>0</v>
      </c>
      <c r="HJ146" s="92">
        <v>0</v>
      </c>
      <c r="HK146" s="92">
        <v>0</v>
      </c>
      <c r="HL146" s="92">
        <v>0</v>
      </c>
      <c r="HM146" s="92">
        <v>0</v>
      </c>
      <c r="HN146" s="92">
        <v>0</v>
      </c>
      <c r="HO146" s="92">
        <v>0</v>
      </c>
      <c r="HP146" s="92">
        <v>0</v>
      </c>
      <c r="HQ146" s="92">
        <v>0</v>
      </c>
      <c r="HR146" s="92">
        <v>0</v>
      </c>
      <c r="HS146" s="92">
        <v>0</v>
      </c>
      <c r="HT146" s="92">
        <v>0</v>
      </c>
      <c r="HU146" s="92">
        <v>0</v>
      </c>
      <c r="HV146" s="92">
        <v>0</v>
      </c>
      <c r="HW146" s="92">
        <v>0</v>
      </c>
      <c r="HX146" s="92">
        <v>0</v>
      </c>
      <c r="HY146" s="92">
        <v>0</v>
      </c>
      <c r="HZ146" s="92">
        <v>0</v>
      </c>
      <c r="IA146" s="92">
        <v>0</v>
      </c>
      <c r="IB146" s="92">
        <v>0</v>
      </c>
      <c r="IC146" s="92">
        <v>0</v>
      </c>
      <c r="ID146" s="92">
        <v>0</v>
      </c>
      <c r="IE146" s="92">
        <v>0</v>
      </c>
      <c r="IF146" s="92">
        <v>0</v>
      </c>
      <c r="IG146" s="92">
        <v>0</v>
      </c>
      <c r="IH146" s="92">
        <v>0</v>
      </c>
      <c r="II146" s="92">
        <v>0</v>
      </c>
      <c r="IJ146" s="92">
        <v>0</v>
      </c>
      <c r="IK146" s="92">
        <v>0</v>
      </c>
      <c r="IL146" s="92">
        <v>0</v>
      </c>
      <c r="IM146" s="92">
        <v>0</v>
      </c>
      <c r="IN146" s="92">
        <v>0</v>
      </c>
      <c r="IO146" s="92">
        <v>0</v>
      </c>
      <c r="IP146" s="92">
        <v>0</v>
      </c>
      <c r="IQ146" s="92">
        <v>0</v>
      </c>
      <c r="IR146" s="92">
        <v>0</v>
      </c>
      <c r="IS146" s="92">
        <v>0</v>
      </c>
      <c r="IT146" s="92">
        <v>633.86239799999998</v>
      </c>
      <c r="IU146" s="92">
        <v>11419.2086</v>
      </c>
      <c r="IV146" s="92">
        <v>192.98205799999999</v>
      </c>
      <c r="IW146" s="92">
        <v>33</v>
      </c>
      <c r="IX146" s="92">
        <v>5</v>
      </c>
      <c r="IY146" s="92">
        <v>0</v>
      </c>
      <c r="IZ146" s="92">
        <v>1</v>
      </c>
      <c r="JA146" s="92">
        <v>0</v>
      </c>
      <c r="JB146" s="92">
        <v>-68119.866399999999</v>
      </c>
      <c r="JC146" s="92">
        <v>-3781.2271799999999</v>
      </c>
      <c r="JD146" s="92">
        <v>-43.178621900000003</v>
      </c>
      <c r="JE146" s="92">
        <v>-38.495996099999999</v>
      </c>
      <c r="JF146" s="92">
        <v>-2.1368524999999998</v>
      </c>
      <c r="JG146" s="92">
        <v>5.4742774600000002E-2</v>
      </c>
      <c r="JH146" s="92">
        <v>0.986206413</v>
      </c>
      <c r="JI146" s="92">
        <v>18.015280000000001</v>
      </c>
      <c r="JJ146" s="92">
        <v>190.686938</v>
      </c>
      <c r="JK146" s="92">
        <v>0</v>
      </c>
      <c r="JL146" s="92">
        <v>0</v>
      </c>
      <c r="JM146" s="92">
        <v>0</v>
      </c>
      <c r="JN146" s="92">
        <v>0</v>
      </c>
      <c r="JO146" s="92">
        <v>0</v>
      </c>
      <c r="JP146" s="92">
        <v>0</v>
      </c>
      <c r="JQ146" s="92">
        <v>0</v>
      </c>
      <c r="JR146" s="92">
        <v>0</v>
      </c>
      <c r="JS146" s="92">
        <v>0</v>
      </c>
      <c r="JT146" s="92">
        <v>0</v>
      </c>
      <c r="JU146" s="92">
        <v>0</v>
      </c>
      <c r="JV146" s="92">
        <v>0</v>
      </c>
      <c r="JW146" s="92">
        <v>0</v>
      </c>
      <c r="JX146" s="92">
        <v>0</v>
      </c>
      <c r="JY146" s="92">
        <v>0</v>
      </c>
      <c r="JZ146" s="92">
        <v>0</v>
      </c>
      <c r="KA146" s="92">
        <v>0</v>
      </c>
      <c r="KB146" s="92">
        <v>0</v>
      </c>
      <c r="KC146" s="92">
        <v>0</v>
      </c>
      <c r="KD146" s="92">
        <v>0</v>
      </c>
      <c r="KE146" s="92">
        <v>0</v>
      </c>
      <c r="KF146" s="92">
        <v>0</v>
      </c>
      <c r="KG146" s="92">
        <v>0</v>
      </c>
      <c r="KH146" s="92">
        <v>0</v>
      </c>
      <c r="KI146" s="92">
        <v>0</v>
      </c>
      <c r="KJ146" s="92">
        <v>0</v>
      </c>
      <c r="KK146" s="92">
        <v>0</v>
      </c>
      <c r="KL146" s="92">
        <v>0</v>
      </c>
      <c r="KM146" s="92">
        <v>0</v>
      </c>
      <c r="KN146" s="92">
        <v>0</v>
      </c>
      <c r="KO146" s="92">
        <v>0</v>
      </c>
      <c r="KP146" s="92">
        <v>0</v>
      </c>
      <c r="KQ146" s="92">
        <v>0</v>
      </c>
      <c r="KR146" s="92">
        <v>0</v>
      </c>
      <c r="KS146" s="92">
        <v>0</v>
      </c>
      <c r="KT146" s="92">
        <v>0</v>
      </c>
      <c r="KU146" s="92">
        <v>0</v>
      </c>
      <c r="KV146" s="92">
        <v>0</v>
      </c>
      <c r="KW146" s="92">
        <v>0</v>
      </c>
      <c r="KX146" s="92">
        <v>0</v>
      </c>
      <c r="KY146" s="92">
        <v>0</v>
      </c>
      <c r="KZ146" s="92">
        <v>0</v>
      </c>
      <c r="LA146" s="92">
        <v>0</v>
      </c>
      <c r="LB146" s="92">
        <v>0</v>
      </c>
      <c r="LC146" s="92">
        <v>0</v>
      </c>
      <c r="LD146" s="92">
        <v>0</v>
      </c>
      <c r="LE146" s="92">
        <v>0</v>
      </c>
      <c r="LF146" s="92">
        <v>0</v>
      </c>
      <c r="LG146" s="92">
        <v>0</v>
      </c>
      <c r="LH146" s="92">
        <v>0</v>
      </c>
      <c r="LI146" s="92">
        <v>0</v>
      </c>
      <c r="LJ146" s="92">
        <v>0</v>
      </c>
      <c r="LK146" s="92">
        <v>0</v>
      </c>
      <c r="LL146" s="92">
        <v>0</v>
      </c>
      <c r="LM146" s="92">
        <v>0</v>
      </c>
      <c r="LN146" s="92">
        <v>0</v>
      </c>
      <c r="LO146" s="92">
        <v>0</v>
      </c>
      <c r="LP146" s="92">
        <v>0</v>
      </c>
      <c r="LQ146" s="92">
        <v>0</v>
      </c>
      <c r="LR146" s="92">
        <v>0</v>
      </c>
      <c r="LS146" s="92">
        <v>0</v>
      </c>
      <c r="LT146" s="92">
        <v>0</v>
      </c>
      <c r="LU146" s="92">
        <v>0</v>
      </c>
      <c r="LV146" s="92">
        <v>0</v>
      </c>
      <c r="LW146" s="92">
        <v>0</v>
      </c>
      <c r="LX146" s="92">
        <v>0</v>
      </c>
      <c r="LY146" s="92">
        <v>0</v>
      </c>
      <c r="LZ146" s="92">
        <v>0</v>
      </c>
      <c r="MA146" s="92">
        <v>0</v>
      </c>
      <c r="MB146" s="92">
        <v>0</v>
      </c>
      <c r="MC146" s="92">
        <v>0</v>
      </c>
      <c r="MD146" s="92">
        <v>0</v>
      </c>
      <c r="ME146" s="92">
        <v>0</v>
      </c>
      <c r="MF146" s="92">
        <v>0</v>
      </c>
      <c r="MG146" s="92">
        <v>0</v>
      </c>
      <c r="MH146" s="92">
        <v>0</v>
      </c>
      <c r="MI146" s="92">
        <v>0</v>
      </c>
      <c r="MJ146" s="92">
        <v>0</v>
      </c>
      <c r="MK146" s="92">
        <v>0</v>
      </c>
      <c r="ML146" s="92">
        <v>0</v>
      </c>
      <c r="MM146" s="92">
        <v>0</v>
      </c>
      <c r="MN146" s="92">
        <v>0</v>
      </c>
      <c r="MO146" s="92">
        <v>0</v>
      </c>
      <c r="MP146" s="92">
        <v>0</v>
      </c>
      <c r="MQ146" s="92">
        <v>0</v>
      </c>
      <c r="MR146" s="92">
        <v>0</v>
      </c>
      <c r="MS146" s="92">
        <v>0</v>
      </c>
      <c r="MT146" s="92">
        <v>0</v>
      </c>
      <c r="MU146" s="92">
        <v>0</v>
      </c>
      <c r="MV146" s="92">
        <v>0</v>
      </c>
      <c r="MW146" s="92">
        <v>0</v>
      </c>
      <c r="MX146" s="92">
        <v>0</v>
      </c>
      <c r="MY146" s="92">
        <v>0</v>
      </c>
      <c r="MZ146" s="92">
        <v>0</v>
      </c>
      <c r="NA146" s="92">
        <v>0</v>
      </c>
      <c r="NB146" s="92">
        <v>0</v>
      </c>
      <c r="NC146" s="92">
        <v>0</v>
      </c>
      <c r="ND146" s="92">
        <v>0</v>
      </c>
      <c r="NE146" s="92">
        <v>0</v>
      </c>
      <c r="NF146" s="92">
        <v>0</v>
      </c>
      <c r="NG146" s="92">
        <v>0</v>
      </c>
      <c r="NH146" s="92">
        <v>0</v>
      </c>
      <c r="NI146" s="92">
        <v>0</v>
      </c>
      <c r="NJ146" s="92">
        <v>0</v>
      </c>
      <c r="NK146" s="92">
        <v>0</v>
      </c>
      <c r="NL146" s="92">
        <v>0</v>
      </c>
      <c r="NM146" s="92">
        <v>0</v>
      </c>
      <c r="NN146" s="92">
        <v>0</v>
      </c>
      <c r="NO146" s="92">
        <v>0</v>
      </c>
      <c r="NP146" s="92">
        <v>0</v>
      </c>
      <c r="NQ146" s="92">
        <v>0</v>
      </c>
      <c r="NR146" s="92">
        <v>0</v>
      </c>
      <c r="NS146" s="92">
        <v>0</v>
      </c>
      <c r="NT146" s="92">
        <v>0</v>
      </c>
      <c r="NU146" s="92">
        <v>0</v>
      </c>
      <c r="NV146" s="92">
        <v>0</v>
      </c>
      <c r="NW146" s="92">
        <v>0</v>
      </c>
      <c r="NX146" s="92">
        <v>0</v>
      </c>
      <c r="NY146" s="92">
        <v>0</v>
      </c>
      <c r="NZ146" s="92">
        <v>0</v>
      </c>
      <c r="OA146" s="92">
        <v>0</v>
      </c>
      <c r="OB146" s="92">
        <v>0</v>
      </c>
      <c r="OC146" s="92">
        <v>0</v>
      </c>
      <c r="OD146" s="92">
        <v>0</v>
      </c>
      <c r="OE146" s="92">
        <v>0</v>
      </c>
      <c r="OF146" s="92">
        <v>0</v>
      </c>
      <c r="OG146" s="92">
        <v>0</v>
      </c>
      <c r="OH146" s="92">
        <v>0</v>
      </c>
      <c r="OI146" s="92">
        <v>0</v>
      </c>
      <c r="OJ146" s="92">
        <v>0</v>
      </c>
      <c r="OK146" s="92">
        <v>0</v>
      </c>
      <c r="OL146" s="92">
        <v>0</v>
      </c>
      <c r="OM146" s="92">
        <v>0</v>
      </c>
      <c r="ON146" s="92">
        <v>0</v>
      </c>
      <c r="OO146" s="92">
        <v>0</v>
      </c>
      <c r="OP146" s="92">
        <v>0</v>
      </c>
      <c r="OQ146" s="92">
        <v>0</v>
      </c>
      <c r="OR146" s="92">
        <v>0</v>
      </c>
      <c r="OS146" s="92">
        <v>0</v>
      </c>
      <c r="OT146" s="92">
        <v>0</v>
      </c>
      <c r="OU146" s="92">
        <v>0</v>
      </c>
      <c r="OV146" s="92">
        <v>0</v>
      </c>
      <c r="OW146" s="92">
        <v>0</v>
      </c>
      <c r="OX146" s="92">
        <v>0</v>
      </c>
      <c r="OY146" s="92">
        <v>0</v>
      </c>
      <c r="OZ146" s="92">
        <v>0</v>
      </c>
      <c r="PA146" s="92">
        <v>0</v>
      </c>
      <c r="PB146" s="92">
        <v>0</v>
      </c>
      <c r="PC146" s="92">
        <v>0</v>
      </c>
      <c r="PD146" s="92">
        <v>0</v>
      </c>
      <c r="PE146" s="92">
        <v>0</v>
      </c>
      <c r="PF146" s="92">
        <v>0</v>
      </c>
      <c r="PG146" s="92">
        <v>0</v>
      </c>
      <c r="PH146" s="92">
        <v>0</v>
      </c>
      <c r="PI146" s="92">
        <v>0</v>
      </c>
      <c r="PJ146" s="92">
        <v>0</v>
      </c>
      <c r="PK146" s="92">
        <v>0</v>
      </c>
      <c r="PL146" s="92">
        <v>0</v>
      </c>
      <c r="PM146" s="92">
        <v>0</v>
      </c>
      <c r="PN146" s="92">
        <v>0</v>
      </c>
      <c r="PO146" s="92">
        <v>0</v>
      </c>
      <c r="PP146" s="92">
        <v>0</v>
      </c>
      <c r="PQ146" s="92">
        <v>0</v>
      </c>
      <c r="PR146" s="92">
        <v>0</v>
      </c>
      <c r="PS146" s="92">
        <v>0</v>
      </c>
      <c r="PT146" s="92">
        <v>0</v>
      </c>
      <c r="PU146" s="92">
        <v>0</v>
      </c>
      <c r="PV146" s="92">
        <v>0</v>
      </c>
      <c r="PW146" s="92">
        <v>0</v>
      </c>
      <c r="PX146" s="92">
        <v>0</v>
      </c>
      <c r="PY146" s="92">
        <v>0</v>
      </c>
      <c r="PZ146" s="92">
        <v>0</v>
      </c>
      <c r="QA146" s="92">
        <v>0</v>
      </c>
      <c r="QB146" s="92">
        <v>0</v>
      </c>
      <c r="QC146" s="92">
        <v>0</v>
      </c>
      <c r="QD146" s="92">
        <v>0</v>
      </c>
      <c r="QE146" s="92">
        <v>0</v>
      </c>
      <c r="QF146" s="92">
        <v>0</v>
      </c>
      <c r="QG146" s="92">
        <v>0</v>
      </c>
      <c r="QH146" s="92">
        <v>0</v>
      </c>
      <c r="QI146" s="92">
        <v>0</v>
      </c>
      <c r="QJ146" s="92">
        <v>0</v>
      </c>
      <c r="QK146" s="92">
        <v>0</v>
      </c>
      <c r="QL146" s="92">
        <v>0</v>
      </c>
      <c r="QM146" s="92">
        <v>0</v>
      </c>
      <c r="QN146" s="92">
        <v>0</v>
      </c>
      <c r="QO146" s="92">
        <v>0</v>
      </c>
      <c r="QP146" s="92">
        <v>0</v>
      </c>
      <c r="QQ146" s="92">
        <v>0</v>
      </c>
      <c r="QR146" s="92">
        <v>0</v>
      </c>
      <c r="QS146" s="92">
        <v>0</v>
      </c>
      <c r="QT146" s="92">
        <v>0</v>
      </c>
      <c r="QU146" s="92">
        <v>0</v>
      </c>
      <c r="QV146" s="92">
        <v>0</v>
      </c>
      <c r="QW146" s="92">
        <v>0</v>
      </c>
      <c r="QX146" s="92">
        <v>0</v>
      </c>
      <c r="QY146" s="92">
        <v>0</v>
      </c>
      <c r="QZ146" s="92">
        <v>0</v>
      </c>
      <c r="RA146" s="92">
        <v>0</v>
      </c>
      <c r="RB146" s="92">
        <v>0</v>
      </c>
      <c r="RC146" s="92">
        <v>0</v>
      </c>
      <c r="RD146" s="92">
        <v>0</v>
      </c>
      <c r="RE146" s="92">
        <v>0</v>
      </c>
      <c r="RF146" s="92">
        <v>0</v>
      </c>
      <c r="RG146" s="92">
        <v>0</v>
      </c>
      <c r="RH146" s="92">
        <v>0</v>
      </c>
      <c r="RI146" s="92">
        <v>0</v>
      </c>
      <c r="RJ146" s="92">
        <v>0</v>
      </c>
      <c r="RK146" s="92">
        <v>0</v>
      </c>
      <c r="RL146" s="92">
        <v>0</v>
      </c>
      <c r="RM146" s="92">
        <v>0</v>
      </c>
      <c r="RN146" s="92">
        <v>0</v>
      </c>
      <c r="RO146" s="92">
        <v>0</v>
      </c>
      <c r="RP146" s="92">
        <v>0</v>
      </c>
      <c r="RQ146" s="92">
        <v>0</v>
      </c>
      <c r="RR146" s="92">
        <v>0</v>
      </c>
      <c r="RS146" s="92">
        <v>0</v>
      </c>
      <c r="RT146" s="92">
        <v>0</v>
      </c>
      <c r="RU146" s="92">
        <v>0</v>
      </c>
      <c r="RV146" s="92">
        <v>0</v>
      </c>
      <c r="RW146" s="92">
        <v>0</v>
      </c>
      <c r="RX146" s="92">
        <v>0</v>
      </c>
      <c r="RY146" s="92">
        <v>0</v>
      </c>
      <c r="RZ146" s="92">
        <v>0</v>
      </c>
      <c r="SA146" s="92">
        <v>0</v>
      </c>
      <c r="SB146" s="92">
        <v>0</v>
      </c>
      <c r="SC146" s="92">
        <v>0</v>
      </c>
      <c r="SD146" s="92">
        <v>0</v>
      </c>
      <c r="SE146" s="92">
        <v>0</v>
      </c>
      <c r="SF146" s="92">
        <v>0</v>
      </c>
      <c r="SG146" s="92">
        <v>0</v>
      </c>
      <c r="SH146" s="92">
        <v>0</v>
      </c>
      <c r="SI146" s="92">
        <v>0</v>
      </c>
      <c r="SJ146" s="92">
        <v>0</v>
      </c>
      <c r="SK146" s="92">
        <v>0</v>
      </c>
      <c r="SL146" s="92">
        <v>0</v>
      </c>
      <c r="SM146" s="92">
        <v>0</v>
      </c>
      <c r="SN146" s="92">
        <v>0</v>
      </c>
      <c r="SO146" s="92">
        <v>0</v>
      </c>
      <c r="SP146" s="92">
        <v>0</v>
      </c>
      <c r="SQ146" s="92">
        <v>0</v>
      </c>
      <c r="SR146" s="92">
        <v>0</v>
      </c>
      <c r="SS146" s="92">
        <v>0</v>
      </c>
      <c r="ST146" s="92">
        <v>0</v>
      </c>
      <c r="SU146" s="92">
        <v>0</v>
      </c>
      <c r="SV146" s="92">
        <v>0</v>
      </c>
      <c r="SW146" s="92">
        <v>0</v>
      </c>
      <c r="SX146" s="92">
        <v>0</v>
      </c>
      <c r="SY146" s="92">
        <v>0</v>
      </c>
      <c r="SZ146" s="92">
        <v>0</v>
      </c>
      <c r="TA146" s="92">
        <v>0</v>
      </c>
      <c r="TB146" s="92">
        <v>0</v>
      </c>
      <c r="TC146" s="92">
        <v>5</v>
      </c>
      <c r="TD146" s="92">
        <v>0</v>
      </c>
      <c r="TE146" s="92">
        <v>0</v>
      </c>
      <c r="TF146" s="92">
        <v>0</v>
      </c>
      <c r="TG146" s="92">
        <v>0</v>
      </c>
      <c r="TH146" s="92">
        <v>0</v>
      </c>
      <c r="TI146" s="92">
        <v>0</v>
      </c>
      <c r="TJ146" s="92">
        <v>0</v>
      </c>
      <c r="TK146" s="92">
        <v>0</v>
      </c>
      <c r="TL146" s="92">
        <v>0</v>
      </c>
      <c r="TM146" s="92">
        <v>0</v>
      </c>
      <c r="TN146" s="92">
        <v>0</v>
      </c>
      <c r="TO146" s="92">
        <v>0</v>
      </c>
      <c r="TP146" s="92">
        <v>0</v>
      </c>
      <c r="TQ146" s="92">
        <v>-50321660.222199999</v>
      </c>
      <c r="TR146" s="92">
        <v>0</v>
      </c>
      <c r="TS146" s="92">
        <v>0</v>
      </c>
      <c r="TT146" s="92">
        <v>0</v>
      </c>
      <c r="TU146" s="92">
        <v>0</v>
      </c>
      <c r="TV146" s="92">
        <v>0</v>
      </c>
      <c r="TW146" s="92">
        <v>0</v>
      </c>
      <c r="TX146" s="92">
        <v>0</v>
      </c>
      <c r="TY146" s="92">
        <v>0</v>
      </c>
      <c r="TZ146" s="92">
        <v>0</v>
      </c>
      <c r="UA146" s="92">
        <v>0</v>
      </c>
      <c r="UB146" s="92">
        <v>0</v>
      </c>
      <c r="UC146" s="92">
        <v>0</v>
      </c>
      <c r="UD146" s="92">
        <v>0</v>
      </c>
      <c r="UE146" s="92">
        <v>0</v>
      </c>
      <c r="UF146" s="92">
        <v>0</v>
      </c>
      <c r="UG146" s="92">
        <v>0</v>
      </c>
      <c r="UH146" s="92">
        <v>0</v>
      </c>
      <c r="UI146" s="92">
        <v>0</v>
      </c>
      <c r="UJ146" s="92">
        <v>0</v>
      </c>
      <c r="UK146" s="92">
        <v>0</v>
      </c>
      <c r="UL146" s="92">
        <v>0</v>
      </c>
      <c r="UM146" s="92">
        <v>0</v>
      </c>
      <c r="UN146" s="92">
        <v>0</v>
      </c>
      <c r="UO146" s="92">
        <v>0</v>
      </c>
      <c r="UP146" s="92">
        <v>0</v>
      </c>
      <c r="UQ146" s="92">
        <v>0</v>
      </c>
      <c r="UR146" s="92">
        <v>0</v>
      </c>
      <c r="US146" s="92">
        <v>0</v>
      </c>
      <c r="UT146" s="92">
        <v>0</v>
      </c>
      <c r="UU146" s="92">
        <v>0</v>
      </c>
      <c r="UV146" s="92">
        <v>0</v>
      </c>
      <c r="UW146" s="92">
        <v>0</v>
      </c>
      <c r="UX146" s="92">
        <v>0</v>
      </c>
      <c r="UY146" s="92">
        <v>0</v>
      </c>
      <c r="UZ146" s="92">
        <v>0</v>
      </c>
      <c r="VA146" s="92">
        <v>0</v>
      </c>
      <c r="VB146" s="92">
        <v>0</v>
      </c>
      <c r="VC146" s="92">
        <v>0</v>
      </c>
      <c r="VD146" s="92">
        <v>0</v>
      </c>
      <c r="VE146" s="92">
        <v>0</v>
      </c>
      <c r="VF146" s="92">
        <v>0</v>
      </c>
      <c r="VG146" s="92">
        <v>0</v>
      </c>
      <c r="VH146" s="92">
        <v>0</v>
      </c>
      <c r="VI146" s="92">
        <v>0</v>
      </c>
      <c r="VJ146" s="92">
        <v>0</v>
      </c>
      <c r="VK146" s="92">
        <v>0</v>
      </c>
      <c r="VL146" s="92">
        <v>0</v>
      </c>
      <c r="VM146" s="92">
        <v>0</v>
      </c>
      <c r="VN146" s="92">
        <v>0</v>
      </c>
      <c r="VO146" s="92">
        <v>0</v>
      </c>
      <c r="VP146" s="92">
        <v>0</v>
      </c>
      <c r="VQ146" s="92">
        <v>0</v>
      </c>
      <c r="VR146" s="92">
        <v>0</v>
      </c>
      <c r="VS146" s="92">
        <v>0</v>
      </c>
      <c r="VT146" s="92">
        <v>0</v>
      </c>
      <c r="VU146" s="92">
        <v>0</v>
      </c>
      <c r="VV146" s="92">
        <v>0</v>
      </c>
      <c r="VW146" s="92">
        <v>0</v>
      </c>
      <c r="VX146" s="92">
        <v>0</v>
      </c>
      <c r="VY146" s="92">
        <v>0</v>
      </c>
      <c r="VZ146" s="92">
        <v>0</v>
      </c>
      <c r="WA146" s="92">
        <v>0</v>
      </c>
      <c r="WB146" s="92">
        <v>0</v>
      </c>
      <c r="WC146" s="92">
        <v>0</v>
      </c>
    </row>
    <row r="147" spans="2:601" ht="13.5" customHeight="1">
      <c r="B147" s="851" t="s">
        <v>2412</v>
      </c>
      <c r="C147" s="92">
        <v>0</v>
      </c>
      <c r="D147" s="92">
        <v>2844.6651299999999</v>
      </c>
      <c r="E147" s="92">
        <v>-5.7004268099999997</v>
      </c>
      <c r="F147" s="92">
        <v>23.685436500000002</v>
      </c>
      <c r="G147" s="92">
        <v>0</v>
      </c>
      <c r="H147" s="92">
        <v>13.421383799999999</v>
      </c>
      <c r="I147" s="92">
        <v>0</v>
      </c>
      <c r="J147" s="92">
        <v>0</v>
      </c>
      <c r="K147" s="92">
        <v>0</v>
      </c>
      <c r="L147" s="92">
        <v>0</v>
      </c>
      <c r="M147" s="92">
        <v>0</v>
      </c>
      <c r="N147" s="92">
        <v>0</v>
      </c>
      <c r="O147" s="92">
        <v>0</v>
      </c>
      <c r="P147" s="92">
        <v>0</v>
      </c>
      <c r="Q147" s="92">
        <v>0</v>
      </c>
      <c r="R147" s="92">
        <v>0</v>
      </c>
      <c r="S147" s="92">
        <v>0</v>
      </c>
      <c r="T147" s="92">
        <v>0</v>
      </c>
      <c r="U147" s="92">
        <v>0</v>
      </c>
      <c r="V147" s="92">
        <v>0</v>
      </c>
      <c r="W147" s="92">
        <v>0</v>
      </c>
      <c r="X147" s="92">
        <v>0</v>
      </c>
      <c r="Y147" s="92">
        <v>0</v>
      </c>
      <c r="Z147" s="92">
        <v>0</v>
      </c>
      <c r="AA147" s="92">
        <v>0</v>
      </c>
      <c r="AB147" s="92">
        <v>0</v>
      </c>
      <c r="AC147" s="92">
        <v>0</v>
      </c>
      <c r="AD147" s="92">
        <v>0</v>
      </c>
      <c r="AE147" s="92">
        <v>0</v>
      </c>
      <c r="AF147" s="92">
        <v>0</v>
      </c>
      <c r="AG147" s="92">
        <v>0</v>
      </c>
      <c r="AH147" s="92">
        <v>0</v>
      </c>
      <c r="AI147" s="92">
        <v>0</v>
      </c>
      <c r="AJ147" s="92">
        <v>0</v>
      </c>
      <c r="AK147" s="92">
        <v>0</v>
      </c>
      <c r="AL147" s="92">
        <v>0</v>
      </c>
      <c r="AM147" s="92">
        <v>0</v>
      </c>
      <c r="AN147" s="92">
        <v>0</v>
      </c>
      <c r="AO147" s="92">
        <v>0</v>
      </c>
      <c r="AP147" s="92">
        <v>0</v>
      </c>
      <c r="AQ147" s="92">
        <v>0</v>
      </c>
      <c r="AR147" s="92">
        <v>0</v>
      </c>
      <c r="AS147" s="92">
        <v>0</v>
      </c>
      <c r="AT147" s="92">
        <v>0</v>
      </c>
      <c r="AU147" s="92">
        <v>0</v>
      </c>
      <c r="AV147" s="92">
        <v>0</v>
      </c>
      <c r="AW147" s="92">
        <v>0</v>
      </c>
      <c r="AX147" s="92">
        <v>0</v>
      </c>
      <c r="AY147" s="92">
        <v>0</v>
      </c>
      <c r="AZ147" s="92">
        <v>0</v>
      </c>
      <c r="BA147" s="92">
        <v>0</v>
      </c>
      <c r="BB147" s="92">
        <v>0</v>
      </c>
      <c r="BC147" s="92">
        <v>0</v>
      </c>
      <c r="BD147" s="92">
        <v>0</v>
      </c>
      <c r="BE147" s="92">
        <v>0</v>
      </c>
      <c r="BF147" s="92">
        <v>0</v>
      </c>
      <c r="BG147" s="92">
        <v>0</v>
      </c>
      <c r="BH147" s="92">
        <v>0</v>
      </c>
      <c r="BI147" s="92">
        <v>0</v>
      </c>
      <c r="BJ147" s="92">
        <v>0</v>
      </c>
      <c r="BK147" s="92">
        <v>0</v>
      </c>
      <c r="BL147" s="92">
        <v>0</v>
      </c>
      <c r="BM147" s="92">
        <v>0</v>
      </c>
      <c r="BN147" s="92">
        <v>0</v>
      </c>
      <c r="BO147" s="92">
        <v>0</v>
      </c>
      <c r="BP147" s="92">
        <v>0.63830412599999997</v>
      </c>
      <c r="BQ147" s="92">
        <v>0</v>
      </c>
      <c r="BR147" s="92">
        <v>0.36169587399999997</v>
      </c>
      <c r="BS147" s="92">
        <v>0</v>
      </c>
      <c r="BT147" s="92">
        <v>0</v>
      </c>
      <c r="BU147" s="92">
        <v>0</v>
      </c>
      <c r="BV147" s="92">
        <v>0</v>
      </c>
      <c r="BW147" s="92">
        <v>0</v>
      </c>
      <c r="BX147" s="92">
        <v>0</v>
      </c>
      <c r="BY147" s="92">
        <v>0</v>
      </c>
      <c r="BZ147" s="92">
        <v>0</v>
      </c>
      <c r="CA147" s="92">
        <v>0</v>
      </c>
      <c r="CB147" s="92">
        <v>0</v>
      </c>
      <c r="CC147" s="92">
        <v>0</v>
      </c>
      <c r="CD147" s="92">
        <v>0</v>
      </c>
      <c r="CE147" s="92">
        <v>0</v>
      </c>
      <c r="CF147" s="92">
        <v>0</v>
      </c>
      <c r="CG147" s="92">
        <v>0</v>
      </c>
      <c r="CH147" s="92">
        <v>0</v>
      </c>
      <c r="CI147" s="92">
        <v>0</v>
      </c>
      <c r="CJ147" s="92">
        <v>0</v>
      </c>
      <c r="CK147" s="92">
        <v>0</v>
      </c>
      <c r="CL147" s="92">
        <v>0</v>
      </c>
      <c r="CM147" s="92">
        <v>0</v>
      </c>
      <c r="CN147" s="92">
        <v>0</v>
      </c>
      <c r="CO147" s="92">
        <v>0</v>
      </c>
      <c r="CP147" s="92">
        <v>0</v>
      </c>
      <c r="CQ147" s="92">
        <v>0</v>
      </c>
      <c r="CR147" s="92">
        <v>0</v>
      </c>
      <c r="CS147" s="92">
        <v>0</v>
      </c>
      <c r="CT147" s="92">
        <v>0</v>
      </c>
      <c r="CU147" s="92">
        <v>0</v>
      </c>
      <c r="CV147" s="92">
        <v>0</v>
      </c>
      <c r="CW147" s="92">
        <v>0</v>
      </c>
      <c r="CX147" s="92">
        <v>0</v>
      </c>
      <c r="CY147" s="92">
        <v>0</v>
      </c>
      <c r="CZ147" s="92">
        <v>0</v>
      </c>
      <c r="DA147" s="92">
        <v>0</v>
      </c>
      <c r="DB147" s="92">
        <v>0</v>
      </c>
      <c r="DC147" s="92">
        <v>0</v>
      </c>
      <c r="DD147" s="92">
        <v>0</v>
      </c>
      <c r="DE147" s="92">
        <v>0</v>
      </c>
      <c r="DF147" s="92">
        <v>0</v>
      </c>
      <c r="DG147" s="92">
        <v>0</v>
      </c>
      <c r="DH147" s="92">
        <v>0</v>
      </c>
      <c r="DI147" s="92">
        <v>0</v>
      </c>
      <c r="DJ147" s="92">
        <v>0</v>
      </c>
      <c r="DK147" s="92">
        <v>0</v>
      </c>
      <c r="DL147" s="92">
        <v>0</v>
      </c>
      <c r="DM147" s="92">
        <v>0</v>
      </c>
      <c r="DN147" s="92">
        <v>0</v>
      </c>
      <c r="DO147" s="92">
        <v>0</v>
      </c>
      <c r="DP147" s="92">
        <v>0</v>
      </c>
      <c r="DQ147" s="92">
        <v>0</v>
      </c>
      <c r="DR147" s="92">
        <v>0</v>
      </c>
      <c r="DS147" s="92">
        <v>0</v>
      </c>
      <c r="DT147" s="92">
        <v>0</v>
      </c>
      <c r="DU147" s="92">
        <v>0</v>
      </c>
      <c r="DV147" s="92">
        <v>0</v>
      </c>
      <c r="DW147" s="92">
        <v>0</v>
      </c>
      <c r="DX147" s="92">
        <v>0</v>
      </c>
      <c r="DY147" s="92">
        <v>0</v>
      </c>
      <c r="DZ147" s="92">
        <v>426.69977</v>
      </c>
      <c r="EA147" s="92">
        <v>0</v>
      </c>
      <c r="EB147" s="92">
        <v>2417.9653600000001</v>
      </c>
      <c r="EC147" s="92">
        <v>0</v>
      </c>
      <c r="ED147" s="92">
        <v>0</v>
      </c>
      <c r="EE147" s="92">
        <v>0</v>
      </c>
      <c r="EF147" s="92">
        <v>0</v>
      </c>
      <c r="EG147" s="92">
        <v>0</v>
      </c>
      <c r="EH147" s="92">
        <v>0</v>
      </c>
      <c r="EI147" s="92">
        <v>0</v>
      </c>
      <c r="EJ147" s="92">
        <v>0</v>
      </c>
      <c r="EK147" s="92">
        <v>0</v>
      </c>
      <c r="EL147" s="92">
        <v>0</v>
      </c>
      <c r="EM147" s="92">
        <v>0</v>
      </c>
      <c r="EN147" s="92">
        <v>0</v>
      </c>
      <c r="EO147" s="92">
        <v>0</v>
      </c>
      <c r="EP147" s="92">
        <v>0</v>
      </c>
      <c r="EQ147" s="92">
        <v>0</v>
      </c>
      <c r="ER147" s="92">
        <v>0</v>
      </c>
      <c r="ES147" s="92">
        <v>0</v>
      </c>
      <c r="ET147" s="92">
        <v>0</v>
      </c>
      <c r="EU147" s="92">
        <v>0</v>
      </c>
      <c r="EV147" s="92">
        <v>0</v>
      </c>
      <c r="EW147" s="92">
        <v>0</v>
      </c>
      <c r="EX147" s="92">
        <v>0</v>
      </c>
      <c r="EY147" s="92">
        <v>0</v>
      </c>
      <c r="EZ147" s="92">
        <v>0</v>
      </c>
      <c r="FA147" s="92">
        <v>0</v>
      </c>
      <c r="FB147" s="92">
        <v>0</v>
      </c>
      <c r="FC147" s="92">
        <v>0</v>
      </c>
      <c r="FD147" s="92">
        <v>0</v>
      </c>
      <c r="FE147" s="92">
        <v>0</v>
      </c>
      <c r="FF147" s="92">
        <v>0</v>
      </c>
      <c r="FG147" s="92">
        <v>0</v>
      </c>
      <c r="FH147" s="92">
        <v>0</v>
      </c>
      <c r="FI147" s="92">
        <v>0</v>
      </c>
      <c r="FJ147" s="92">
        <v>0</v>
      </c>
      <c r="FK147" s="92">
        <v>0</v>
      </c>
      <c r="FL147" s="92">
        <v>0</v>
      </c>
      <c r="FM147" s="92">
        <v>0</v>
      </c>
      <c r="FN147" s="92">
        <v>0</v>
      </c>
      <c r="FO147" s="92">
        <v>0</v>
      </c>
      <c r="FP147" s="92">
        <v>0</v>
      </c>
      <c r="FQ147" s="92">
        <v>0</v>
      </c>
      <c r="FR147" s="92">
        <v>0</v>
      </c>
      <c r="FS147" s="92">
        <v>0</v>
      </c>
      <c r="FT147" s="92">
        <v>0</v>
      </c>
      <c r="FU147" s="92">
        <v>0</v>
      </c>
      <c r="FV147" s="92">
        <v>0</v>
      </c>
      <c r="FW147" s="92">
        <v>0</v>
      </c>
      <c r="FX147" s="92">
        <v>0</v>
      </c>
      <c r="FY147" s="92">
        <v>0</v>
      </c>
      <c r="FZ147" s="92">
        <v>0</v>
      </c>
      <c r="GA147" s="92">
        <v>0</v>
      </c>
      <c r="GB147" s="92">
        <v>0</v>
      </c>
      <c r="GC147" s="92">
        <v>0</v>
      </c>
      <c r="GD147" s="92">
        <v>0</v>
      </c>
      <c r="GE147" s="92">
        <v>0</v>
      </c>
      <c r="GF147" s="92">
        <v>0</v>
      </c>
      <c r="GG147" s="92">
        <v>0</v>
      </c>
      <c r="GH147" s="92">
        <v>0</v>
      </c>
      <c r="GI147" s="92">
        <v>0</v>
      </c>
      <c r="GJ147" s="92">
        <v>0.15</v>
      </c>
      <c r="GK147" s="92">
        <v>0</v>
      </c>
      <c r="GL147" s="92">
        <v>0.85</v>
      </c>
      <c r="GM147" s="92">
        <v>0</v>
      </c>
      <c r="GN147" s="92">
        <v>0</v>
      </c>
      <c r="GO147" s="92">
        <v>0</v>
      </c>
      <c r="GP147" s="92">
        <v>0</v>
      </c>
      <c r="GQ147" s="92">
        <v>0</v>
      </c>
      <c r="GR147" s="92">
        <v>0</v>
      </c>
      <c r="GS147" s="92">
        <v>0</v>
      </c>
      <c r="GT147" s="92">
        <v>0</v>
      </c>
      <c r="GU147" s="92">
        <v>0</v>
      </c>
      <c r="GV147" s="92">
        <v>0</v>
      </c>
      <c r="GW147" s="92">
        <v>0</v>
      </c>
      <c r="GX147" s="92">
        <v>0</v>
      </c>
      <c r="GY147" s="92">
        <v>0</v>
      </c>
      <c r="GZ147" s="92">
        <v>0</v>
      </c>
      <c r="HA147" s="92">
        <v>0</v>
      </c>
      <c r="HB147" s="92">
        <v>0</v>
      </c>
      <c r="HC147" s="92">
        <v>0</v>
      </c>
      <c r="HD147" s="92">
        <v>0</v>
      </c>
      <c r="HE147" s="92">
        <v>0</v>
      </c>
      <c r="HF147" s="92">
        <v>0</v>
      </c>
      <c r="HG147" s="92">
        <v>0</v>
      </c>
      <c r="HH147" s="92">
        <v>0</v>
      </c>
      <c r="HI147" s="92">
        <v>0</v>
      </c>
      <c r="HJ147" s="92">
        <v>0</v>
      </c>
      <c r="HK147" s="92">
        <v>0</v>
      </c>
      <c r="HL147" s="92">
        <v>0</v>
      </c>
      <c r="HM147" s="92">
        <v>0</v>
      </c>
      <c r="HN147" s="92">
        <v>0</v>
      </c>
      <c r="HO147" s="92">
        <v>0</v>
      </c>
      <c r="HP147" s="92">
        <v>0</v>
      </c>
      <c r="HQ147" s="92">
        <v>0</v>
      </c>
      <c r="HR147" s="92">
        <v>0</v>
      </c>
      <c r="HS147" s="92">
        <v>0</v>
      </c>
      <c r="HT147" s="92">
        <v>0</v>
      </c>
      <c r="HU147" s="92">
        <v>0</v>
      </c>
      <c r="HV147" s="92">
        <v>0</v>
      </c>
      <c r="HW147" s="92">
        <v>0</v>
      </c>
      <c r="HX147" s="92">
        <v>0</v>
      </c>
      <c r="HY147" s="92">
        <v>0</v>
      </c>
      <c r="HZ147" s="92">
        <v>0</v>
      </c>
      <c r="IA147" s="92">
        <v>0</v>
      </c>
      <c r="IB147" s="92">
        <v>0</v>
      </c>
      <c r="IC147" s="92">
        <v>0</v>
      </c>
      <c r="ID147" s="92">
        <v>0</v>
      </c>
      <c r="IE147" s="92">
        <v>0</v>
      </c>
      <c r="IF147" s="92">
        <v>0</v>
      </c>
      <c r="IG147" s="92">
        <v>0</v>
      </c>
      <c r="IH147" s="92">
        <v>0</v>
      </c>
      <c r="II147" s="92">
        <v>0</v>
      </c>
      <c r="IJ147" s="92">
        <v>0</v>
      </c>
      <c r="IK147" s="92">
        <v>0</v>
      </c>
      <c r="IL147" s="92">
        <v>0</v>
      </c>
      <c r="IM147" s="92">
        <v>0</v>
      </c>
      <c r="IN147" s="92">
        <v>0</v>
      </c>
      <c r="IO147" s="92">
        <v>0</v>
      </c>
      <c r="IP147" s="92">
        <v>0</v>
      </c>
      <c r="IQ147" s="92">
        <v>0</v>
      </c>
      <c r="IR147" s="92">
        <v>0</v>
      </c>
      <c r="IS147" s="92">
        <v>0</v>
      </c>
      <c r="IT147" s="92">
        <v>37.106820200000001</v>
      </c>
      <c r="IU147" s="92">
        <v>2844.6651299999999</v>
      </c>
      <c r="IV147" s="92">
        <v>16.375803600000001</v>
      </c>
      <c r="IW147" s="92">
        <v>28</v>
      </c>
      <c r="IX147" s="92">
        <v>1</v>
      </c>
      <c r="IY147" s="92">
        <v>0</v>
      </c>
      <c r="IZ147" s="92">
        <v>1</v>
      </c>
      <c r="JA147" s="92">
        <v>0</v>
      </c>
      <c r="JB147" s="92">
        <v>-153622.07699999999</v>
      </c>
      <c r="JC147" s="92">
        <v>-2003.90083</v>
      </c>
      <c r="JD147" s="92">
        <v>-5.7004268099999997</v>
      </c>
      <c r="JE147" s="92">
        <v>-122.983948</v>
      </c>
      <c r="JF147" s="92">
        <v>-1.6042462</v>
      </c>
      <c r="JG147" s="92">
        <v>3.7765902499999997E-2</v>
      </c>
      <c r="JH147" s="92">
        <v>2.89519138</v>
      </c>
      <c r="JI147" s="92">
        <v>76.661517099999998</v>
      </c>
      <c r="JJ147" s="92">
        <v>41.262658399999999</v>
      </c>
      <c r="JK147" s="92">
        <v>0</v>
      </c>
      <c r="JL147" s="92">
        <v>0</v>
      </c>
      <c r="JM147" s="92">
        <v>0</v>
      </c>
      <c r="JN147" s="92">
        <v>0</v>
      </c>
      <c r="JO147" s="92">
        <v>0</v>
      </c>
      <c r="JP147" s="92">
        <v>0</v>
      </c>
      <c r="JQ147" s="92">
        <v>0</v>
      </c>
      <c r="JR147" s="92">
        <v>0</v>
      </c>
      <c r="JS147" s="92">
        <v>0</v>
      </c>
      <c r="JT147" s="92">
        <v>0</v>
      </c>
      <c r="JU147" s="92">
        <v>0</v>
      </c>
      <c r="JV147" s="92">
        <v>0</v>
      </c>
      <c r="JW147" s="92">
        <v>0</v>
      </c>
      <c r="JX147" s="92">
        <v>0</v>
      </c>
      <c r="JY147" s="92">
        <v>0</v>
      </c>
      <c r="JZ147" s="92">
        <v>0</v>
      </c>
      <c r="KA147" s="92">
        <v>0</v>
      </c>
      <c r="KB147" s="92">
        <v>0</v>
      </c>
      <c r="KC147" s="92">
        <v>0</v>
      </c>
      <c r="KD147" s="92">
        <v>0</v>
      </c>
      <c r="KE147" s="92">
        <v>0</v>
      </c>
      <c r="KF147" s="92">
        <v>0</v>
      </c>
      <c r="KG147" s="92">
        <v>0</v>
      </c>
      <c r="KH147" s="92">
        <v>0</v>
      </c>
      <c r="KI147" s="92">
        <v>0</v>
      </c>
      <c r="KJ147" s="92">
        <v>0</v>
      </c>
      <c r="KK147" s="92">
        <v>0</v>
      </c>
      <c r="KL147" s="92">
        <v>0</v>
      </c>
      <c r="KM147" s="92">
        <v>0</v>
      </c>
      <c r="KN147" s="92">
        <v>0</v>
      </c>
      <c r="KO147" s="92">
        <v>0</v>
      </c>
      <c r="KP147" s="92">
        <v>0</v>
      </c>
      <c r="KQ147" s="92">
        <v>0</v>
      </c>
      <c r="KR147" s="92">
        <v>0</v>
      </c>
      <c r="KS147" s="92">
        <v>0</v>
      </c>
      <c r="KT147" s="92">
        <v>0</v>
      </c>
      <c r="KU147" s="92">
        <v>0</v>
      </c>
      <c r="KV147" s="92">
        <v>0</v>
      </c>
      <c r="KW147" s="92">
        <v>0</v>
      </c>
      <c r="KX147" s="92">
        <v>0</v>
      </c>
      <c r="KY147" s="92">
        <v>0</v>
      </c>
      <c r="KZ147" s="92">
        <v>0</v>
      </c>
      <c r="LA147" s="92">
        <v>0</v>
      </c>
      <c r="LB147" s="92">
        <v>0</v>
      </c>
      <c r="LC147" s="92">
        <v>0</v>
      </c>
      <c r="LD147" s="92">
        <v>0</v>
      </c>
      <c r="LE147" s="92">
        <v>0</v>
      </c>
      <c r="LF147" s="92">
        <v>0</v>
      </c>
      <c r="LG147" s="92">
        <v>0</v>
      </c>
      <c r="LH147" s="92">
        <v>0</v>
      </c>
      <c r="LI147" s="92">
        <v>0</v>
      </c>
      <c r="LJ147" s="92">
        <v>0</v>
      </c>
      <c r="LK147" s="92">
        <v>0</v>
      </c>
      <c r="LL147" s="92">
        <v>0</v>
      </c>
      <c r="LM147" s="92">
        <v>0</v>
      </c>
      <c r="LN147" s="92">
        <v>0</v>
      </c>
      <c r="LO147" s="92">
        <v>0</v>
      </c>
      <c r="LP147" s="92">
        <v>0</v>
      </c>
      <c r="LQ147" s="92">
        <v>0</v>
      </c>
      <c r="LR147" s="92">
        <v>0</v>
      </c>
      <c r="LS147" s="92">
        <v>0</v>
      </c>
      <c r="LT147" s="92">
        <v>0</v>
      </c>
      <c r="LU147" s="92">
        <v>0</v>
      </c>
      <c r="LV147" s="92">
        <v>0</v>
      </c>
      <c r="LW147" s="92">
        <v>0</v>
      </c>
      <c r="LX147" s="92">
        <v>0</v>
      </c>
      <c r="LY147" s="92">
        <v>0</v>
      </c>
      <c r="LZ147" s="92">
        <v>0</v>
      </c>
      <c r="MA147" s="92">
        <v>0</v>
      </c>
      <c r="MB147" s="92">
        <v>0</v>
      </c>
      <c r="MC147" s="92">
        <v>0</v>
      </c>
      <c r="MD147" s="92">
        <v>0</v>
      </c>
      <c r="ME147" s="92">
        <v>0</v>
      </c>
      <c r="MF147" s="92">
        <v>0</v>
      </c>
      <c r="MG147" s="92">
        <v>0</v>
      </c>
      <c r="MH147" s="92">
        <v>0</v>
      </c>
      <c r="MI147" s="92">
        <v>0</v>
      </c>
      <c r="MJ147" s="92">
        <v>0</v>
      </c>
      <c r="MK147" s="92">
        <v>0</v>
      </c>
      <c r="ML147" s="92">
        <v>0</v>
      </c>
      <c r="MM147" s="92">
        <v>0</v>
      </c>
      <c r="MN147" s="92">
        <v>0</v>
      </c>
      <c r="MO147" s="92">
        <v>0</v>
      </c>
      <c r="MP147" s="92">
        <v>0</v>
      </c>
      <c r="MQ147" s="92">
        <v>0</v>
      </c>
      <c r="MR147" s="92">
        <v>0</v>
      </c>
      <c r="MS147" s="92">
        <v>0</v>
      </c>
      <c r="MT147" s="92">
        <v>0</v>
      </c>
      <c r="MU147" s="92">
        <v>0</v>
      </c>
      <c r="MV147" s="92">
        <v>0</v>
      </c>
      <c r="MW147" s="92">
        <v>0</v>
      </c>
      <c r="MX147" s="92">
        <v>0</v>
      </c>
      <c r="MY147" s="92">
        <v>0</v>
      </c>
      <c r="MZ147" s="92">
        <v>0</v>
      </c>
      <c r="NA147" s="92">
        <v>0</v>
      </c>
      <c r="NB147" s="92">
        <v>0</v>
      </c>
      <c r="NC147" s="92">
        <v>0</v>
      </c>
      <c r="ND147" s="92">
        <v>0</v>
      </c>
      <c r="NE147" s="92">
        <v>0</v>
      </c>
      <c r="NF147" s="92">
        <v>0</v>
      </c>
      <c r="NG147" s="92">
        <v>0</v>
      </c>
      <c r="NH147" s="92">
        <v>0</v>
      </c>
      <c r="NI147" s="92">
        <v>0</v>
      </c>
      <c r="NJ147" s="92">
        <v>0</v>
      </c>
      <c r="NK147" s="92">
        <v>0</v>
      </c>
      <c r="NL147" s="92">
        <v>0</v>
      </c>
      <c r="NM147" s="92">
        <v>0</v>
      </c>
      <c r="NN147" s="92">
        <v>0</v>
      </c>
      <c r="NO147" s="92">
        <v>0</v>
      </c>
      <c r="NP147" s="92">
        <v>0</v>
      </c>
      <c r="NQ147" s="92">
        <v>0</v>
      </c>
      <c r="NR147" s="92">
        <v>0</v>
      </c>
      <c r="NS147" s="92">
        <v>0</v>
      </c>
      <c r="NT147" s="92">
        <v>0</v>
      </c>
      <c r="NU147" s="92">
        <v>0</v>
      </c>
      <c r="NV147" s="92">
        <v>0</v>
      </c>
      <c r="NW147" s="92">
        <v>0</v>
      </c>
      <c r="NX147" s="92">
        <v>0</v>
      </c>
      <c r="NY147" s="92">
        <v>0</v>
      </c>
      <c r="NZ147" s="92">
        <v>0</v>
      </c>
      <c r="OA147" s="92">
        <v>0</v>
      </c>
      <c r="OB147" s="92">
        <v>0</v>
      </c>
      <c r="OC147" s="92">
        <v>0</v>
      </c>
      <c r="OD147" s="92">
        <v>0</v>
      </c>
      <c r="OE147" s="92">
        <v>0</v>
      </c>
      <c r="OF147" s="92">
        <v>0</v>
      </c>
      <c r="OG147" s="92">
        <v>0</v>
      </c>
      <c r="OH147" s="92">
        <v>0</v>
      </c>
      <c r="OI147" s="92">
        <v>0</v>
      </c>
      <c r="OJ147" s="92">
        <v>0</v>
      </c>
      <c r="OK147" s="92">
        <v>0</v>
      </c>
      <c r="OL147" s="92">
        <v>0</v>
      </c>
      <c r="OM147" s="92">
        <v>0</v>
      </c>
      <c r="ON147" s="92">
        <v>0</v>
      </c>
      <c r="OO147" s="92">
        <v>0</v>
      </c>
      <c r="OP147" s="92">
        <v>0</v>
      </c>
      <c r="OQ147" s="92">
        <v>0</v>
      </c>
      <c r="OR147" s="92">
        <v>0</v>
      </c>
      <c r="OS147" s="92">
        <v>0</v>
      </c>
      <c r="OT147" s="92">
        <v>0</v>
      </c>
      <c r="OU147" s="92">
        <v>0</v>
      </c>
      <c r="OV147" s="92">
        <v>0</v>
      </c>
      <c r="OW147" s="92">
        <v>0</v>
      </c>
      <c r="OX147" s="92">
        <v>0</v>
      </c>
      <c r="OY147" s="92">
        <v>0</v>
      </c>
      <c r="OZ147" s="92">
        <v>0</v>
      </c>
      <c r="PA147" s="92">
        <v>0</v>
      </c>
      <c r="PB147" s="92">
        <v>0</v>
      </c>
      <c r="PC147" s="92">
        <v>0</v>
      </c>
      <c r="PD147" s="92">
        <v>0</v>
      </c>
      <c r="PE147" s="92">
        <v>0</v>
      </c>
      <c r="PF147" s="92">
        <v>0</v>
      </c>
      <c r="PG147" s="92">
        <v>0</v>
      </c>
      <c r="PH147" s="92">
        <v>0</v>
      </c>
      <c r="PI147" s="92">
        <v>0</v>
      </c>
      <c r="PJ147" s="92">
        <v>0</v>
      </c>
      <c r="PK147" s="92">
        <v>0</v>
      </c>
      <c r="PL147" s="92">
        <v>0</v>
      </c>
      <c r="PM147" s="92">
        <v>0</v>
      </c>
      <c r="PN147" s="92">
        <v>0</v>
      </c>
      <c r="PO147" s="92">
        <v>0</v>
      </c>
      <c r="PP147" s="92">
        <v>0</v>
      </c>
      <c r="PQ147" s="92">
        <v>0</v>
      </c>
      <c r="PR147" s="92">
        <v>0</v>
      </c>
      <c r="PS147" s="92">
        <v>0</v>
      </c>
      <c r="PT147" s="92">
        <v>0</v>
      </c>
      <c r="PU147" s="92">
        <v>0</v>
      </c>
      <c r="PV147" s="92">
        <v>0</v>
      </c>
      <c r="PW147" s="92">
        <v>0</v>
      </c>
      <c r="PX147" s="92">
        <v>0</v>
      </c>
      <c r="PY147" s="92">
        <v>0</v>
      </c>
      <c r="PZ147" s="92">
        <v>0</v>
      </c>
      <c r="QA147" s="92">
        <v>0</v>
      </c>
      <c r="QB147" s="92">
        <v>0</v>
      </c>
      <c r="QC147" s="92">
        <v>0</v>
      </c>
      <c r="QD147" s="92">
        <v>0</v>
      </c>
      <c r="QE147" s="92">
        <v>0</v>
      </c>
      <c r="QF147" s="92">
        <v>0</v>
      </c>
      <c r="QG147" s="92">
        <v>0</v>
      </c>
      <c r="QH147" s="92">
        <v>0</v>
      </c>
      <c r="QI147" s="92">
        <v>0</v>
      </c>
      <c r="QJ147" s="92">
        <v>0</v>
      </c>
      <c r="QK147" s="92">
        <v>0</v>
      </c>
      <c r="QL147" s="92">
        <v>0</v>
      </c>
      <c r="QM147" s="92">
        <v>0</v>
      </c>
      <c r="QN147" s="92">
        <v>0</v>
      </c>
      <c r="QO147" s="92">
        <v>0</v>
      </c>
      <c r="QP147" s="92">
        <v>0</v>
      </c>
      <c r="QQ147" s="92">
        <v>0</v>
      </c>
      <c r="QR147" s="92">
        <v>0</v>
      </c>
      <c r="QS147" s="92">
        <v>0</v>
      </c>
      <c r="QT147" s="92">
        <v>0</v>
      </c>
      <c r="QU147" s="92">
        <v>0</v>
      </c>
      <c r="QV147" s="92">
        <v>0</v>
      </c>
      <c r="QW147" s="92">
        <v>0</v>
      </c>
      <c r="QX147" s="92">
        <v>0</v>
      </c>
      <c r="QY147" s="92">
        <v>0</v>
      </c>
      <c r="QZ147" s="92">
        <v>0</v>
      </c>
      <c r="RA147" s="92">
        <v>0</v>
      </c>
      <c r="RB147" s="92">
        <v>0</v>
      </c>
      <c r="RC147" s="92">
        <v>0</v>
      </c>
      <c r="RD147" s="92">
        <v>0</v>
      </c>
      <c r="RE147" s="92">
        <v>0</v>
      </c>
      <c r="RF147" s="92">
        <v>0</v>
      </c>
      <c r="RG147" s="92">
        <v>0</v>
      </c>
      <c r="RH147" s="92">
        <v>0</v>
      </c>
      <c r="RI147" s="92">
        <v>0</v>
      </c>
      <c r="RJ147" s="92">
        <v>0</v>
      </c>
      <c r="RK147" s="92">
        <v>0</v>
      </c>
      <c r="RL147" s="92">
        <v>0</v>
      </c>
      <c r="RM147" s="92">
        <v>0</v>
      </c>
      <c r="RN147" s="92">
        <v>0</v>
      </c>
      <c r="RO147" s="92">
        <v>0</v>
      </c>
      <c r="RP147" s="92">
        <v>0</v>
      </c>
      <c r="RQ147" s="92">
        <v>0</v>
      </c>
      <c r="RR147" s="92">
        <v>0</v>
      </c>
      <c r="RS147" s="92">
        <v>0</v>
      </c>
      <c r="RT147" s="92">
        <v>0</v>
      </c>
      <c r="RU147" s="92">
        <v>0</v>
      </c>
      <c r="RV147" s="92">
        <v>0</v>
      </c>
      <c r="RW147" s="92">
        <v>0</v>
      </c>
      <c r="RX147" s="92">
        <v>0</v>
      </c>
      <c r="RY147" s="92">
        <v>0</v>
      </c>
      <c r="RZ147" s="92">
        <v>0</v>
      </c>
      <c r="SA147" s="92">
        <v>0</v>
      </c>
      <c r="SB147" s="92">
        <v>0</v>
      </c>
      <c r="SC147" s="92">
        <v>0</v>
      </c>
      <c r="SD147" s="92">
        <v>0</v>
      </c>
      <c r="SE147" s="92">
        <v>0</v>
      </c>
      <c r="SF147" s="92">
        <v>0</v>
      </c>
      <c r="SG147" s="92">
        <v>0</v>
      </c>
      <c r="SH147" s="92">
        <v>0</v>
      </c>
      <c r="SI147" s="92">
        <v>0</v>
      </c>
      <c r="SJ147" s="92">
        <v>0</v>
      </c>
      <c r="SK147" s="92">
        <v>0</v>
      </c>
      <c r="SL147" s="92">
        <v>0</v>
      </c>
      <c r="SM147" s="92">
        <v>0</v>
      </c>
      <c r="SN147" s="92">
        <v>0</v>
      </c>
      <c r="SO147" s="92">
        <v>0</v>
      </c>
      <c r="SP147" s="92">
        <v>0</v>
      </c>
      <c r="SQ147" s="92">
        <v>0</v>
      </c>
      <c r="SR147" s="92">
        <v>0</v>
      </c>
      <c r="SS147" s="92">
        <v>0</v>
      </c>
      <c r="ST147" s="92">
        <v>0</v>
      </c>
      <c r="SU147" s="92">
        <v>0</v>
      </c>
      <c r="SV147" s="92">
        <v>0</v>
      </c>
      <c r="SW147" s="92">
        <v>0</v>
      </c>
      <c r="SX147" s="92">
        <v>0</v>
      </c>
      <c r="SY147" s="92">
        <v>0</v>
      </c>
      <c r="SZ147" s="92">
        <v>0</v>
      </c>
      <c r="TA147" s="92">
        <v>0</v>
      </c>
      <c r="TB147" s="92">
        <v>28</v>
      </c>
      <c r="TC147" s="92">
        <v>1</v>
      </c>
      <c r="TD147" s="92">
        <v>0</v>
      </c>
      <c r="TE147" s="92">
        <v>0</v>
      </c>
      <c r="TF147" s="92">
        <v>0</v>
      </c>
      <c r="TG147" s="92">
        <v>0</v>
      </c>
      <c r="TH147" s="92">
        <v>0</v>
      </c>
      <c r="TI147" s="92">
        <v>0</v>
      </c>
      <c r="TJ147" s="92">
        <v>0</v>
      </c>
      <c r="TK147" s="92">
        <v>0</v>
      </c>
      <c r="TL147" s="92">
        <v>0</v>
      </c>
      <c r="TM147" s="92">
        <v>0</v>
      </c>
      <c r="TN147" s="92">
        <v>162.14240000000001</v>
      </c>
      <c r="TO147" s="92">
        <v>0</v>
      </c>
      <c r="TP147" s="92">
        <v>0.90587312200000003</v>
      </c>
      <c r="TQ147" s="92">
        <v>-6636469.41928</v>
      </c>
      <c r="TR147" s="92">
        <v>2.2368972944444499E-2</v>
      </c>
      <c r="TS147" s="92">
        <v>0</v>
      </c>
      <c r="TT147" s="92">
        <v>0</v>
      </c>
      <c r="TU147" s="92">
        <v>0</v>
      </c>
      <c r="TV147" s="92">
        <v>0</v>
      </c>
      <c r="TW147" s="92">
        <v>0</v>
      </c>
      <c r="TX147" s="92">
        <v>0</v>
      </c>
      <c r="TY147" s="92">
        <v>0</v>
      </c>
      <c r="TZ147" s="92">
        <v>0</v>
      </c>
      <c r="UA147" s="92">
        <v>0</v>
      </c>
      <c r="UB147" s="92">
        <v>0</v>
      </c>
      <c r="UC147" s="92">
        <v>0</v>
      </c>
      <c r="UD147" s="92">
        <v>0</v>
      </c>
      <c r="UE147" s="92">
        <v>0</v>
      </c>
      <c r="UF147" s="92">
        <v>0</v>
      </c>
      <c r="UG147" s="92">
        <v>0</v>
      </c>
      <c r="UH147" s="92">
        <v>0</v>
      </c>
      <c r="UI147" s="92">
        <v>0</v>
      </c>
      <c r="UJ147" s="92">
        <v>0</v>
      </c>
      <c r="UK147" s="92">
        <v>0</v>
      </c>
      <c r="UL147" s="92">
        <v>0</v>
      </c>
      <c r="UM147" s="92">
        <v>0</v>
      </c>
      <c r="UN147" s="92">
        <v>0</v>
      </c>
      <c r="UO147" s="92">
        <v>0</v>
      </c>
      <c r="UP147" s="92">
        <v>0</v>
      </c>
      <c r="UQ147" s="92">
        <v>0</v>
      </c>
      <c r="UR147" s="92">
        <v>0</v>
      </c>
      <c r="US147" s="92">
        <v>0</v>
      </c>
      <c r="UT147" s="92">
        <v>0</v>
      </c>
      <c r="UU147" s="92">
        <v>0</v>
      </c>
      <c r="UV147" s="92">
        <v>0</v>
      </c>
      <c r="UW147" s="92">
        <v>0</v>
      </c>
      <c r="UX147" s="92">
        <v>0</v>
      </c>
      <c r="UY147" s="92">
        <v>0</v>
      </c>
      <c r="UZ147" s="92">
        <v>0</v>
      </c>
      <c r="VA147" s="92">
        <v>0</v>
      </c>
      <c r="VB147" s="92">
        <v>0</v>
      </c>
      <c r="VC147" s="92">
        <v>0</v>
      </c>
      <c r="VD147" s="92">
        <v>0</v>
      </c>
      <c r="VE147" s="92">
        <v>0</v>
      </c>
      <c r="VF147" s="92">
        <v>0</v>
      </c>
      <c r="VG147" s="92">
        <v>0</v>
      </c>
      <c r="VH147" s="92">
        <v>0</v>
      </c>
      <c r="VI147" s="92">
        <v>0</v>
      </c>
      <c r="VJ147" s="92">
        <v>0</v>
      </c>
      <c r="VK147" s="92">
        <v>0</v>
      </c>
      <c r="VL147" s="92">
        <v>0</v>
      </c>
      <c r="VM147" s="92">
        <v>0</v>
      </c>
      <c r="VN147" s="92">
        <v>0</v>
      </c>
      <c r="VO147" s="92">
        <v>0</v>
      </c>
      <c r="VP147" s="92">
        <v>0</v>
      </c>
      <c r="VQ147" s="92">
        <v>0</v>
      </c>
      <c r="VR147" s="92">
        <v>0</v>
      </c>
      <c r="VS147" s="92">
        <v>0</v>
      </c>
      <c r="VT147" s="92">
        <v>0</v>
      </c>
      <c r="VU147" s="92">
        <v>0</v>
      </c>
      <c r="VV147" s="92">
        <v>0</v>
      </c>
      <c r="VW147" s="92">
        <v>0</v>
      </c>
      <c r="VX147" s="92">
        <v>0</v>
      </c>
      <c r="VY147" s="92">
        <v>0</v>
      </c>
      <c r="VZ147" s="92">
        <v>0</v>
      </c>
      <c r="WA147" s="92">
        <v>0</v>
      </c>
      <c r="WB147" s="92">
        <v>0</v>
      </c>
      <c r="WC147" s="92">
        <v>0</v>
      </c>
    </row>
    <row r="148" spans="2:601" ht="13.5" customHeight="1">
      <c r="B148" s="851" t="s">
        <v>2833</v>
      </c>
      <c r="C148" s="92">
        <v>0</v>
      </c>
      <c r="D148" s="92">
        <v>15801.260700000001</v>
      </c>
      <c r="E148" s="92">
        <v>-53.988988399999997</v>
      </c>
      <c r="F148" s="92">
        <v>738.05670199999997</v>
      </c>
      <c r="G148" s="92">
        <v>0</v>
      </c>
      <c r="H148" s="92">
        <v>13.421383799999999</v>
      </c>
      <c r="I148" s="92">
        <v>0</v>
      </c>
      <c r="J148" s="92">
        <v>0</v>
      </c>
      <c r="K148" s="92">
        <v>0</v>
      </c>
      <c r="L148" s="92">
        <v>0</v>
      </c>
      <c r="M148" s="92">
        <v>0</v>
      </c>
      <c r="N148" s="92">
        <v>0</v>
      </c>
      <c r="O148" s="92">
        <v>0</v>
      </c>
      <c r="P148" s="92">
        <v>0</v>
      </c>
      <c r="Q148" s="92">
        <v>0</v>
      </c>
      <c r="R148" s="92">
        <v>0</v>
      </c>
      <c r="S148" s="92">
        <v>0</v>
      </c>
      <c r="T148" s="92">
        <v>0</v>
      </c>
      <c r="U148" s="92">
        <v>0</v>
      </c>
      <c r="V148" s="92">
        <v>0</v>
      </c>
      <c r="W148" s="92">
        <v>0</v>
      </c>
      <c r="X148" s="92">
        <v>0</v>
      </c>
      <c r="Y148" s="92">
        <v>5.0217139299999998E-2</v>
      </c>
      <c r="Z148" s="92">
        <v>0</v>
      </c>
      <c r="AA148" s="92">
        <v>0</v>
      </c>
      <c r="AB148" s="92">
        <v>0</v>
      </c>
      <c r="AC148" s="92">
        <v>1.31307357E-3</v>
      </c>
      <c r="AD148" s="92">
        <v>0</v>
      </c>
      <c r="AE148" s="92">
        <v>0</v>
      </c>
      <c r="AF148" s="92">
        <v>0</v>
      </c>
      <c r="AG148" s="92">
        <v>0</v>
      </c>
      <c r="AH148" s="92">
        <v>0</v>
      </c>
      <c r="AI148" s="92">
        <v>0</v>
      </c>
      <c r="AJ148" s="92">
        <v>0</v>
      </c>
      <c r="AK148" s="92">
        <v>0</v>
      </c>
      <c r="AL148" s="92">
        <v>0</v>
      </c>
      <c r="AM148" s="92">
        <v>0</v>
      </c>
      <c r="AN148" s="92">
        <v>5.2543173300000001E-3</v>
      </c>
      <c r="AO148" s="92">
        <v>2.7367551199999998E-4</v>
      </c>
      <c r="AP148" s="92">
        <v>6.92972768E-4</v>
      </c>
      <c r="AQ148" s="92">
        <v>0</v>
      </c>
      <c r="AR148" s="92">
        <v>0</v>
      </c>
      <c r="AS148" s="92">
        <v>0</v>
      </c>
      <c r="AT148" s="92">
        <v>2.1540423200000001E-3</v>
      </c>
      <c r="AU148" s="92">
        <v>0</v>
      </c>
      <c r="AV148" s="92">
        <v>0</v>
      </c>
      <c r="AW148" s="92">
        <v>3.7550078299999999E-6</v>
      </c>
      <c r="AX148" s="92">
        <v>0</v>
      </c>
      <c r="AY148" s="92">
        <v>0</v>
      </c>
      <c r="AZ148" s="92">
        <v>0</v>
      </c>
      <c r="BA148" s="92">
        <v>0</v>
      </c>
      <c r="BB148" s="92">
        <v>0</v>
      </c>
      <c r="BC148" s="92">
        <v>0</v>
      </c>
      <c r="BD148" s="92">
        <v>0</v>
      </c>
      <c r="BE148" s="92">
        <v>0</v>
      </c>
      <c r="BF148" s="92">
        <v>0</v>
      </c>
      <c r="BG148" s="92">
        <v>0</v>
      </c>
      <c r="BH148" s="92">
        <v>0</v>
      </c>
      <c r="BI148" s="92">
        <v>0</v>
      </c>
      <c r="BJ148" s="92">
        <v>0</v>
      </c>
      <c r="BK148" s="92">
        <v>0</v>
      </c>
      <c r="BL148" s="92">
        <v>0</v>
      </c>
      <c r="BM148" s="92">
        <v>0</v>
      </c>
      <c r="BN148" s="92">
        <v>0</v>
      </c>
      <c r="BO148" s="92">
        <v>0</v>
      </c>
      <c r="BP148" s="92">
        <v>0.98206172800000002</v>
      </c>
      <c r="BQ148" s="92">
        <v>0</v>
      </c>
      <c r="BR148" s="92">
        <v>1.7858556500000001E-2</v>
      </c>
      <c r="BS148" s="92">
        <v>0</v>
      </c>
      <c r="BT148" s="92">
        <v>0</v>
      </c>
      <c r="BU148" s="92">
        <v>0</v>
      </c>
      <c r="BV148" s="92">
        <v>0</v>
      </c>
      <c r="BW148" s="92">
        <v>0</v>
      </c>
      <c r="BX148" s="92">
        <v>0</v>
      </c>
      <c r="BY148" s="92">
        <v>0</v>
      </c>
      <c r="BZ148" s="92">
        <v>0</v>
      </c>
      <c r="CA148" s="92">
        <v>0</v>
      </c>
      <c r="CB148" s="92">
        <v>0</v>
      </c>
      <c r="CC148" s="92">
        <v>0</v>
      </c>
      <c r="CD148" s="92">
        <v>0</v>
      </c>
      <c r="CE148" s="92">
        <v>0</v>
      </c>
      <c r="CF148" s="92">
        <v>0</v>
      </c>
      <c r="CG148" s="92">
        <v>0</v>
      </c>
      <c r="CH148" s="92">
        <v>0</v>
      </c>
      <c r="CI148" s="92">
        <v>6.6819162300000003E-5</v>
      </c>
      <c r="CJ148" s="92">
        <v>0</v>
      </c>
      <c r="CK148" s="92">
        <v>0</v>
      </c>
      <c r="CL148" s="92">
        <v>0</v>
      </c>
      <c r="CM148" s="92">
        <v>1.7471818899999999E-6</v>
      </c>
      <c r="CN148" s="92">
        <v>0</v>
      </c>
      <c r="CO148" s="92">
        <v>0</v>
      </c>
      <c r="CP148" s="92">
        <v>0</v>
      </c>
      <c r="CQ148" s="92">
        <v>0</v>
      </c>
      <c r="CR148" s="92">
        <v>0</v>
      </c>
      <c r="CS148" s="92">
        <v>0</v>
      </c>
      <c r="CT148" s="92">
        <v>0</v>
      </c>
      <c r="CU148" s="92">
        <v>0</v>
      </c>
      <c r="CV148" s="92">
        <v>0</v>
      </c>
      <c r="CW148" s="92">
        <v>0</v>
      </c>
      <c r="CX148" s="92">
        <v>6.9914194200000002E-6</v>
      </c>
      <c r="CY148" s="92">
        <v>3.6415392599999999E-7</v>
      </c>
      <c r="CZ148" s="92">
        <v>9.2207283299999995E-7</v>
      </c>
      <c r="DA148" s="92">
        <v>0</v>
      </c>
      <c r="DB148" s="92">
        <v>0</v>
      </c>
      <c r="DC148" s="92">
        <v>0</v>
      </c>
      <c r="DD148" s="92">
        <v>2.8661788600000002E-6</v>
      </c>
      <c r="DE148" s="92">
        <v>0</v>
      </c>
      <c r="DF148" s="92">
        <v>0</v>
      </c>
      <c r="DG148" s="92">
        <v>4.9964311200000003E-9</v>
      </c>
      <c r="DH148" s="92">
        <v>0</v>
      </c>
      <c r="DI148" s="92">
        <v>0</v>
      </c>
      <c r="DJ148" s="92">
        <v>0</v>
      </c>
      <c r="DK148" s="92">
        <v>0</v>
      </c>
      <c r="DL148" s="92">
        <v>0</v>
      </c>
      <c r="DM148" s="92">
        <v>0</v>
      </c>
      <c r="DN148" s="92">
        <v>0</v>
      </c>
      <c r="DO148" s="92">
        <v>0</v>
      </c>
      <c r="DP148" s="92">
        <v>0</v>
      </c>
      <c r="DQ148" s="92">
        <v>0</v>
      </c>
      <c r="DR148" s="92">
        <v>0</v>
      </c>
      <c r="DS148" s="92">
        <v>0</v>
      </c>
      <c r="DT148" s="92">
        <v>0</v>
      </c>
      <c r="DU148" s="92">
        <v>0</v>
      </c>
      <c r="DV148" s="92">
        <v>0</v>
      </c>
      <c r="DW148" s="92">
        <v>0</v>
      </c>
      <c r="DX148" s="92">
        <v>0</v>
      </c>
      <c r="DY148" s="92">
        <v>0</v>
      </c>
      <c r="DZ148" s="92">
        <v>13296.2981</v>
      </c>
      <c r="EA148" s="92">
        <v>0</v>
      </c>
      <c r="EB148" s="92">
        <v>2417.9653600000001</v>
      </c>
      <c r="EC148" s="92">
        <v>0</v>
      </c>
      <c r="ED148" s="92">
        <v>0</v>
      </c>
      <c r="EE148" s="92">
        <v>0</v>
      </c>
      <c r="EF148" s="92">
        <v>0</v>
      </c>
      <c r="EG148" s="92">
        <v>0</v>
      </c>
      <c r="EH148" s="92">
        <v>0</v>
      </c>
      <c r="EI148" s="92">
        <v>0</v>
      </c>
      <c r="EJ148" s="92">
        <v>0</v>
      </c>
      <c r="EK148" s="92">
        <v>0</v>
      </c>
      <c r="EL148" s="92">
        <v>0</v>
      </c>
      <c r="EM148" s="92">
        <v>0</v>
      </c>
      <c r="EN148" s="92">
        <v>0</v>
      </c>
      <c r="EO148" s="92">
        <v>0</v>
      </c>
      <c r="EP148" s="92">
        <v>0</v>
      </c>
      <c r="EQ148" s="92">
        <v>0</v>
      </c>
      <c r="ER148" s="92">
        <v>0</v>
      </c>
      <c r="ES148" s="92">
        <v>4.52350165</v>
      </c>
      <c r="ET148" s="92">
        <v>0</v>
      </c>
      <c r="EU148" s="92">
        <v>0</v>
      </c>
      <c r="EV148" s="92">
        <v>0</v>
      </c>
      <c r="EW148" s="92">
        <v>2.2362378299999999E-2</v>
      </c>
      <c r="EX148" s="92">
        <v>0</v>
      </c>
      <c r="EY148" s="92">
        <v>0</v>
      </c>
      <c r="EZ148" s="92">
        <v>0</v>
      </c>
      <c r="FA148" s="92">
        <v>0</v>
      </c>
      <c r="FB148" s="92">
        <v>0</v>
      </c>
      <c r="FC148" s="92">
        <v>0</v>
      </c>
      <c r="FD148" s="92">
        <v>0</v>
      </c>
      <c r="FE148" s="92">
        <v>0</v>
      </c>
      <c r="FF148" s="92">
        <v>0</v>
      </c>
      <c r="FG148" s="92">
        <v>0</v>
      </c>
      <c r="FH148" s="92">
        <v>1.4841699900000001</v>
      </c>
      <c r="FI148" s="92">
        <v>8.7572879600000004E-3</v>
      </c>
      <c r="FJ148" s="92">
        <v>1.94125788E-2</v>
      </c>
      <c r="FK148" s="92">
        <v>0</v>
      </c>
      <c r="FL148" s="92">
        <v>0</v>
      </c>
      <c r="FM148" s="92">
        <v>0</v>
      </c>
      <c r="FN148" s="92">
        <v>9.4798971499999996E-2</v>
      </c>
      <c r="FO148" s="92">
        <v>0</v>
      </c>
      <c r="FP148" s="92">
        <v>0</v>
      </c>
      <c r="FQ148" s="92">
        <v>2.4056382499999999E-4</v>
      </c>
      <c r="FR148" s="92">
        <v>0</v>
      </c>
      <c r="FS148" s="92">
        <v>0</v>
      </c>
      <c r="FT148" s="92">
        <v>0</v>
      </c>
      <c r="FU148" s="92">
        <v>0</v>
      </c>
      <c r="FV148" s="92">
        <v>0</v>
      </c>
      <c r="FW148" s="92">
        <v>0</v>
      </c>
      <c r="FX148" s="92">
        <v>0</v>
      </c>
      <c r="FY148" s="92">
        <v>0</v>
      </c>
      <c r="FZ148" s="92">
        <v>0</v>
      </c>
      <c r="GA148" s="92">
        <v>0</v>
      </c>
      <c r="GB148" s="92">
        <v>0</v>
      </c>
      <c r="GC148" s="92">
        <v>0</v>
      </c>
      <c r="GD148" s="92">
        <v>0</v>
      </c>
      <c r="GE148" s="92">
        <v>0</v>
      </c>
      <c r="GF148" s="92">
        <v>0</v>
      </c>
      <c r="GG148" s="92">
        <v>0</v>
      </c>
      <c r="GH148" s="92">
        <v>0</v>
      </c>
      <c r="GI148" s="92">
        <v>0</v>
      </c>
      <c r="GJ148" s="92">
        <v>0.84579806999999996</v>
      </c>
      <c r="GK148" s="92">
        <v>0</v>
      </c>
      <c r="GL148" s="92">
        <v>0.15381051300000001</v>
      </c>
      <c r="GM148" s="92">
        <v>0</v>
      </c>
      <c r="GN148" s="92">
        <v>0</v>
      </c>
      <c r="GO148" s="92">
        <v>0</v>
      </c>
      <c r="GP148" s="92">
        <v>0</v>
      </c>
      <c r="GQ148" s="92">
        <v>0</v>
      </c>
      <c r="GR148" s="92">
        <v>0</v>
      </c>
      <c r="GS148" s="92">
        <v>0</v>
      </c>
      <c r="GT148" s="92">
        <v>0</v>
      </c>
      <c r="GU148" s="92">
        <v>0</v>
      </c>
      <c r="GV148" s="92">
        <v>0</v>
      </c>
      <c r="GW148" s="92">
        <v>0</v>
      </c>
      <c r="GX148" s="92">
        <v>0</v>
      </c>
      <c r="GY148" s="92">
        <v>0</v>
      </c>
      <c r="GZ148" s="92">
        <v>0</v>
      </c>
      <c r="HA148" s="92">
        <v>0</v>
      </c>
      <c r="HB148" s="92">
        <v>0</v>
      </c>
      <c r="HC148" s="92">
        <v>2.8774692999999999E-4</v>
      </c>
      <c r="HD148" s="92">
        <v>0</v>
      </c>
      <c r="HE148" s="92">
        <v>0</v>
      </c>
      <c r="HF148" s="92">
        <v>0</v>
      </c>
      <c r="HG148" s="92">
        <v>1.4225054299999999E-6</v>
      </c>
      <c r="HH148" s="92">
        <v>0</v>
      </c>
      <c r="HI148" s="92">
        <v>0</v>
      </c>
      <c r="HJ148" s="92">
        <v>0</v>
      </c>
      <c r="HK148" s="92">
        <v>0</v>
      </c>
      <c r="HL148" s="92">
        <v>0</v>
      </c>
      <c r="HM148" s="92">
        <v>0</v>
      </c>
      <c r="HN148" s="92">
        <v>0</v>
      </c>
      <c r="HO148" s="92">
        <v>0</v>
      </c>
      <c r="HP148" s="92">
        <v>0</v>
      </c>
      <c r="HQ148" s="92">
        <v>0</v>
      </c>
      <c r="HR148" s="92">
        <v>9.4410346499999997E-5</v>
      </c>
      <c r="HS148" s="92">
        <v>5.5706461900000001E-7</v>
      </c>
      <c r="HT148" s="92">
        <v>1.2348641299999999E-6</v>
      </c>
      <c r="HU148" s="92">
        <v>0</v>
      </c>
      <c r="HV148" s="92">
        <v>0</v>
      </c>
      <c r="HW148" s="92">
        <v>0</v>
      </c>
      <c r="HX148" s="92">
        <v>6.0303090599999999E-6</v>
      </c>
      <c r="HY148" s="92">
        <v>0</v>
      </c>
      <c r="HZ148" s="92">
        <v>0</v>
      </c>
      <c r="IA148" s="92">
        <v>1.5302636600000001E-8</v>
      </c>
      <c r="IB148" s="92">
        <v>0</v>
      </c>
      <c r="IC148" s="92">
        <v>0</v>
      </c>
      <c r="ID148" s="92">
        <v>0</v>
      </c>
      <c r="IE148" s="92">
        <v>0</v>
      </c>
      <c r="IF148" s="92">
        <v>0</v>
      </c>
      <c r="IG148" s="92">
        <v>0</v>
      </c>
      <c r="IH148" s="92">
        <v>0</v>
      </c>
      <c r="II148" s="92">
        <v>0</v>
      </c>
      <c r="IJ148" s="92">
        <v>0</v>
      </c>
      <c r="IK148" s="92">
        <v>0</v>
      </c>
      <c r="IL148" s="92">
        <v>0</v>
      </c>
      <c r="IM148" s="92">
        <v>0</v>
      </c>
      <c r="IN148" s="92">
        <v>0</v>
      </c>
      <c r="IO148" s="92">
        <v>0</v>
      </c>
      <c r="IP148" s="92">
        <v>0</v>
      </c>
      <c r="IQ148" s="92">
        <v>0</v>
      </c>
      <c r="IR148" s="92">
        <v>0</v>
      </c>
      <c r="IS148" s="92">
        <v>0</v>
      </c>
      <c r="IT148" s="92">
        <v>751.53799500000002</v>
      </c>
      <c r="IU148" s="92">
        <v>15720.416800000001</v>
      </c>
      <c r="IV148" s="92">
        <v>249.632589</v>
      </c>
      <c r="IW148" s="92">
        <v>62.101059499999998</v>
      </c>
      <c r="IX148" s="92">
        <v>3.0413789200000001</v>
      </c>
      <c r="IY148" s="92">
        <v>0</v>
      </c>
      <c r="IZ148" s="92">
        <v>1</v>
      </c>
      <c r="JA148" s="92">
        <v>0</v>
      </c>
      <c r="JB148" s="92">
        <v>-71755.440700000006</v>
      </c>
      <c r="JC148" s="92">
        <v>-3430.3759799999998</v>
      </c>
      <c r="JD148" s="92">
        <v>-53.926940000000002</v>
      </c>
      <c r="JE148" s="92">
        <v>-40.675725999999997</v>
      </c>
      <c r="JF148" s="92">
        <v>-1.94456381</v>
      </c>
      <c r="JG148" s="92">
        <v>5.0176274200000003E-2</v>
      </c>
      <c r="JH148" s="92">
        <v>1.04957028</v>
      </c>
      <c r="JI148" s="92">
        <v>20.917660699999999</v>
      </c>
      <c r="JJ148" s="92">
        <v>256.26305300000001</v>
      </c>
      <c r="JK148" s="92">
        <v>0</v>
      </c>
      <c r="JL148" s="92">
        <v>0</v>
      </c>
      <c r="JM148" s="92">
        <v>0</v>
      </c>
      <c r="JN148" s="92">
        <v>0</v>
      </c>
      <c r="JO148" s="92">
        <v>0</v>
      </c>
      <c r="JP148" s="92">
        <v>0</v>
      </c>
      <c r="JQ148" s="92">
        <v>0</v>
      </c>
      <c r="JR148" s="92">
        <v>0</v>
      </c>
      <c r="JS148" s="92">
        <v>0</v>
      </c>
      <c r="JT148" s="92">
        <v>0</v>
      </c>
      <c r="JU148" s="92">
        <v>0</v>
      </c>
      <c r="JV148" s="92">
        <v>0</v>
      </c>
      <c r="JW148" s="92">
        <v>0</v>
      </c>
      <c r="JX148" s="92">
        <v>0</v>
      </c>
      <c r="JY148" s="92">
        <v>0</v>
      </c>
      <c r="JZ148" s="92">
        <v>0</v>
      </c>
      <c r="KA148" s="92">
        <v>0</v>
      </c>
      <c r="KB148" s="92">
        <v>0</v>
      </c>
      <c r="KC148" s="92">
        <v>0</v>
      </c>
      <c r="KD148" s="92">
        <v>0</v>
      </c>
      <c r="KE148" s="92">
        <v>0</v>
      </c>
      <c r="KF148" s="92">
        <v>0</v>
      </c>
      <c r="KG148" s="92">
        <v>0</v>
      </c>
      <c r="KH148" s="92">
        <v>0</v>
      </c>
      <c r="KI148" s="92">
        <v>0</v>
      </c>
      <c r="KJ148" s="92">
        <v>0</v>
      </c>
      <c r="KK148" s="92">
        <v>0</v>
      </c>
      <c r="KL148" s="92">
        <v>0</v>
      </c>
      <c r="KM148" s="92">
        <v>0</v>
      </c>
      <c r="KN148" s="92">
        <v>0</v>
      </c>
      <c r="KO148" s="92">
        <v>0</v>
      </c>
      <c r="KP148" s="92">
        <v>0</v>
      </c>
      <c r="KQ148" s="92">
        <v>0</v>
      </c>
      <c r="KR148" s="92">
        <v>0</v>
      </c>
      <c r="KS148" s="92">
        <v>0</v>
      </c>
      <c r="KT148" s="92">
        <v>0</v>
      </c>
      <c r="KU148" s="92">
        <v>0</v>
      </c>
      <c r="KV148" s="92">
        <v>0</v>
      </c>
      <c r="KW148" s="92">
        <v>0</v>
      </c>
      <c r="KX148" s="92">
        <v>0</v>
      </c>
      <c r="KY148" s="92">
        <v>0</v>
      </c>
      <c r="KZ148" s="92">
        <v>0</v>
      </c>
      <c r="LA148" s="92">
        <v>0</v>
      </c>
      <c r="LB148" s="92">
        <v>0</v>
      </c>
      <c r="LC148" s="92">
        <v>0</v>
      </c>
      <c r="LD148" s="92">
        <v>0</v>
      </c>
      <c r="LE148" s="92">
        <v>0</v>
      </c>
      <c r="LF148" s="92">
        <v>0</v>
      </c>
      <c r="LG148" s="92">
        <v>0</v>
      </c>
      <c r="LH148" s="92">
        <v>0</v>
      </c>
      <c r="LI148" s="92">
        <v>0</v>
      </c>
      <c r="LJ148" s="92">
        <v>0.20005788899999999</v>
      </c>
      <c r="LK148" s="92">
        <v>0</v>
      </c>
      <c r="LL148" s="92">
        <v>0</v>
      </c>
      <c r="LM148" s="92">
        <v>2.6772885899999999</v>
      </c>
      <c r="LN148" s="92">
        <v>0</v>
      </c>
      <c r="LO148" s="92">
        <v>0.50284736299999999</v>
      </c>
      <c r="LP148" s="92">
        <v>0</v>
      </c>
      <c r="LQ148" s="92">
        <v>0</v>
      </c>
      <c r="LR148" s="92">
        <v>0</v>
      </c>
      <c r="LS148" s="92">
        <v>0</v>
      </c>
      <c r="LT148" s="92">
        <v>0</v>
      </c>
      <c r="LU148" s="92">
        <v>0</v>
      </c>
      <c r="LV148" s="92">
        <v>0</v>
      </c>
      <c r="LW148" s="92">
        <v>0</v>
      </c>
      <c r="LX148" s="92">
        <v>0</v>
      </c>
      <c r="LY148" s="92">
        <v>0</v>
      </c>
      <c r="LZ148" s="92">
        <v>0</v>
      </c>
      <c r="MA148" s="92">
        <v>0</v>
      </c>
      <c r="MB148" s="92">
        <v>0</v>
      </c>
      <c r="MC148" s="92">
        <v>0</v>
      </c>
      <c r="MD148" s="92">
        <v>0</v>
      </c>
      <c r="ME148" s="92">
        <v>0</v>
      </c>
      <c r="MF148" s="92">
        <v>0</v>
      </c>
      <c r="MG148" s="92">
        <v>0</v>
      </c>
      <c r="MH148" s="92">
        <v>0</v>
      </c>
      <c r="MI148" s="92">
        <v>0</v>
      </c>
      <c r="MJ148" s="92">
        <v>0</v>
      </c>
      <c r="MK148" s="92">
        <v>0</v>
      </c>
      <c r="ML148" s="92">
        <v>0</v>
      </c>
      <c r="MM148" s="92">
        <v>0</v>
      </c>
      <c r="MN148" s="92">
        <v>0</v>
      </c>
      <c r="MO148" s="92">
        <v>0</v>
      </c>
      <c r="MP148" s="92">
        <v>0</v>
      </c>
      <c r="MQ148" s="92">
        <v>0</v>
      </c>
      <c r="MR148" s="92">
        <v>0</v>
      </c>
      <c r="MS148" s="92">
        <v>0</v>
      </c>
      <c r="MT148" s="92">
        <v>0</v>
      </c>
      <c r="MU148" s="92">
        <v>0</v>
      </c>
      <c r="MV148" s="92">
        <v>0</v>
      </c>
      <c r="MW148" s="92">
        <v>0</v>
      </c>
      <c r="MX148" s="92">
        <v>0</v>
      </c>
      <c r="MY148" s="92">
        <v>0</v>
      </c>
      <c r="MZ148" s="92">
        <v>0</v>
      </c>
      <c r="NA148" s="92">
        <v>0</v>
      </c>
      <c r="NB148" s="92">
        <v>0</v>
      </c>
      <c r="NC148" s="92">
        <v>0</v>
      </c>
      <c r="ND148" s="92">
        <v>0</v>
      </c>
      <c r="NE148" s="92">
        <v>0</v>
      </c>
      <c r="NF148" s="92">
        <v>0</v>
      </c>
      <c r="NG148" s="92">
        <v>0</v>
      </c>
      <c r="NH148" s="92">
        <v>0</v>
      </c>
      <c r="NI148" s="92">
        <v>0</v>
      </c>
      <c r="NJ148" s="92">
        <v>0</v>
      </c>
      <c r="NK148" s="92">
        <v>0</v>
      </c>
      <c r="NL148" s="92">
        <v>0</v>
      </c>
      <c r="NM148" s="92">
        <v>0</v>
      </c>
      <c r="NN148" s="92">
        <v>0</v>
      </c>
      <c r="NO148" s="92">
        <v>0</v>
      </c>
      <c r="NP148" s="92">
        <v>0</v>
      </c>
      <c r="NQ148" s="92">
        <v>0</v>
      </c>
      <c r="NR148" s="92">
        <v>0</v>
      </c>
      <c r="NS148" s="92">
        <v>0</v>
      </c>
      <c r="NT148" s="92">
        <v>5.9185330299999998E-2</v>
      </c>
      <c r="NU148" s="92">
        <v>0</v>
      </c>
      <c r="NV148" s="92">
        <v>0</v>
      </c>
      <c r="NW148" s="92">
        <v>0.79205179199999998</v>
      </c>
      <c r="NX148" s="92">
        <v>0</v>
      </c>
      <c r="NY148" s="92">
        <v>0.14876287799999999</v>
      </c>
      <c r="NZ148" s="92">
        <v>0</v>
      </c>
      <c r="OA148" s="92">
        <v>0</v>
      </c>
      <c r="OB148" s="92">
        <v>0</v>
      </c>
      <c r="OC148" s="92">
        <v>0</v>
      </c>
      <c r="OD148" s="92">
        <v>0</v>
      </c>
      <c r="OE148" s="92">
        <v>0</v>
      </c>
      <c r="OF148" s="92">
        <v>0</v>
      </c>
      <c r="OG148" s="92">
        <v>0</v>
      </c>
      <c r="OH148" s="92">
        <v>0</v>
      </c>
      <c r="OI148" s="92">
        <v>0</v>
      </c>
      <c r="OJ148" s="92">
        <v>0</v>
      </c>
      <c r="OK148" s="92">
        <v>0</v>
      </c>
      <c r="OL148" s="92">
        <v>0</v>
      </c>
      <c r="OM148" s="92">
        <v>0</v>
      </c>
      <c r="ON148" s="92">
        <v>0</v>
      </c>
      <c r="OO148" s="92">
        <v>0</v>
      </c>
      <c r="OP148" s="92">
        <v>0</v>
      </c>
      <c r="OQ148" s="92">
        <v>0</v>
      </c>
      <c r="OR148" s="92">
        <v>0</v>
      </c>
      <c r="OS148" s="92">
        <v>0</v>
      </c>
      <c r="OT148" s="92">
        <v>0</v>
      </c>
      <c r="OU148" s="92">
        <v>0</v>
      </c>
      <c r="OV148" s="92">
        <v>0</v>
      </c>
      <c r="OW148" s="92">
        <v>0</v>
      </c>
      <c r="OX148" s="92">
        <v>0</v>
      </c>
      <c r="OY148" s="92">
        <v>0</v>
      </c>
      <c r="OZ148" s="92">
        <v>0</v>
      </c>
      <c r="PA148" s="92">
        <v>0</v>
      </c>
      <c r="PB148" s="92">
        <v>0</v>
      </c>
      <c r="PC148" s="92">
        <v>0</v>
      </c>
      <c r="PD148" s="92">
        <v>0</v>
      </c>
      <c r="PE148" s="92">
        <v>0</v>
      </c>
      <c r="PF148" s="92">
        <v>0</v>
      </c>
      <c r="PG148" s="92">
        <v>0</v>
      </c>
      <c r="PH148" s="92">
        <v>0</v>
      </c>
      <c r="PI148" s="92">
        <v>0</v>
      </c>
      <c r="PJ148" s="92">
        <v>0</v>
      </c>
      <c r="PK148" s="92">
        <v>0</v>
      </c>
      <c r="PL148" s="92">
        <v>0</v>
      </c>
      <c r="PM148" s="92">
        <v>0</v>
      </c>
      <c r="PN148" s="92">
        <v>0</v>
      </c>
      <c r="PO148" s="92">
        <v>0</v>
      </c>
      <c r="PP148" s="92">
        <v>0</v>
      </c>
      <c r="PQ148" s="92">
        <v>0</v>
      </c>
      <c r="PR148" s="92">
        <v>0</v>
      </c>
      <c r="PS148" s="92">
        <v>0</v>
      </c>
      <c r="PT148" s="92">
        <v>0</v>
      </c>
      <c r="PU148" s="92">
        <v>0</v>
      </c>
      <c r="PV148" s="92">
        <v>0</v>
      </c>
      <c r="PW148" s="92">
        <v>0</v>
      </c>
      <c r="PX148" s="92">
        <v>0</v>
      </c>
      <c r="PY148" s="92">
        <v>0</v>
      </c>
      <c r="PZ148" s="92">
        <v>0</v>
      </c>
      <c r="QA148" s="92">
        <v>0</v>
      </c>
      <c r="QB148" s="92">
        <v>0</v>
      </c>
      <c r="QC148" s="92">
        <v>0</v>
      </c>
      <c r="QD148" s="92">
        <v>4.5692421699999999</v>
      </c>
      <c r="QE148" s="92">
        <v>0</v>
      </c>
      <c r="QF148" s="92">
        <v>0</v>
      </c>
      <c r="QG148" s="92">
        <v>64.296691899999999</v>
      </c>
      <c r="QH148" s="92">
        <v>0</v>
      </c>
      <c r="QI148" s="92">
        <v>11.978025300000001</v>
      </c>
      <c r="QJ148" s="92">
        <v>0</v>
      </c>
      <c r="QK148" s="92">
        <v>0</v>
      </c>
      <c r="QL148" s="92">
        <v>0</v>
      </c>
      <c r="QM148" s="92">
        <v>0</v>
      </c>
      <c r="QN148" s="92">
        <v>0</v>
      </c>
      <c r="QO148" s="92">
        <v>0</v>
      </c>
      <c r="QP148" s="92">
        <v>0</v>
      </c>
      <c r="QQ148" s="92">
        <v>0</v>
      </c>
      <c r="QR148" s="92">
        <v>0</v>
      </c>
      <c r="QS148" s="92">
        <v>0</v>
      </c>
      <c r="QT148" s="92">
        <v>0</v>
      </c>
      <c r="QU148" s="92">
        <v>0</v>
      </c>
      <c r="QV148" s="92">
        <v>0</v>
      </c>
      <c r="QW148" s="92">
        <v>0</v>
      </c>
      <c r="QX148" s="92">
        <v>0</v>
      </c>
      <c r="QY148" s="92">
        <v>0</v>
      </c>
      <c r="QZ148" s="92">
        <v>0</v>
      </c>
      <c r="RA148" s="92">
        <v>0</v>
      </c>
      <c r="RB148" s="92">
        <v>0</v>
      </c>
      <c r="RC148" s="92">
        <v>0</v>
      </c>
      <c r="RD148" s="92">
        <v>0</v>
      </c>
      <c r="RE148" s="92">
        <v>0</v>
      </c>
      <c r="RF148" s="92">
        <v>0</v>
      </c>
      <c r="RG148" s="92">
        <v>0</v>
      </c>
      <c r="RH148" s="92">
        <v>0</v>
      </c>
      <c r="RI148" s="92">
        <v>0</v>
      </c>
      <c r="RJ148" s="92">
        <v>0</v>
      </c>
      <c r="RK148" s="92">
        <v>0</v>
      </c>
      <c r="RL148" s="92">
        <v>0</v>
      </c>
      <c r="RM148" s="92">
        <v>0</v>
      </c>
      <c r="RN148" s="92">
        <v>0</v>
      </c>
      <c r="RO148" s="92">
        <v>0</v>
      </c>
      <c r="RP148" s="92">
        <v>0</v>
      </c>
      <c r="RQ148" s="92">
        <v>0</v>
      </c>
      <c r="RR148" s="92">
        <v>0</v>
      </c>
      <c r="RS148" s="92">
        <v>0</v>
      </c>
      <c r="RT148" s="92">
        <v>0</v>
      </c>
      <c r="RU148" s="92">
        <v>0</v>
      </c>
      <c r="RV148" s="92">
        <v>0</v>
      </c>
      <c r="RW148" s="92">
        <v>0</v>
      </c>
      <c r="RX148" s="92">
        <v>0</v>
      </c>
      <c r="RY148" s="92">
        <v>0</v>
      </c>
      <c r="RZ148" s="92">
        <v>0</v>
      </c>
      <c r="SA148" s="92">
        <v>0</v>
      </c>
      <c r="SB148" s="92">
        <v>0</v>
      </c>
      <c r="SC148" s="92">
        <v>0</v>
      </c>
      <c r="SD148" s="92">
        <v>0</v>
      </c>
      <c r="SE148" s="92">
        <v>0</v>
      </c>
      <c r="SF148" s="92">
        <v>0</v>
      </c>
      <c r="SG148" s="92">
        <v>0</v>
      </c>
      <c r="SH148" s="92">
        <v>0</v>
      </c>
      <c r="SI148" s="92">
        <v>0</v>
      </c>
      <c r="SJ148" s="92">
        <v>0</v>
      </c>
      <c r="SK148" s="92">
        <v>0</v>
      </c>
      <c r="SL148" s="92">
        <v>0</v>
      </c>
      <c r="SM148" s="92">
        <v>0</v>
      </c>
      <c r="SN148" s="92">
        <v>5.6519277399999998E-2</v>
      </c>
      <c r="SO148" s="92">
        <v>0</v>
      </c>
      <c r="SP148" s="92">
        <v>0</v>
      </c>
      <c r="SQ148" s="92">
        <v>0.79531844299999999</v>
      </c>
      <c r="SR148" s="92">
        <v>0</v>
      </c>
      <c r="SS148" s="92">
        <v>0.14816228000000001</v>
      </c>
      <c r="ST148" s="92">
        <v>0</v>
      </c>
      <c r="SU148" s="92">
        <v>0</v>
      </c>
      <c r="SV148" s="92">
        <v>0</v>
      </c>
      <c r="SW148" s="92">
        <v>0</v>
      </c>
      <c r="SX148" s="92">
        <v>0</v>
      </c>
      <c r="SY148" s="92">
        <v>3.38019384</v>
      </c>
      <c r="SZ148" s="92">
        <v>80.843959400000003</v>
      </c>
      <c r="TA148" s="92">
        <v>0.85874620300000004</v>
      </c>
      <c r="TB148" s="92">
        <v>62.101059499999998</v>
      </c>
      <c r="TC148" s="92">
        <v>3.0413789200000001</v>
      </c>
      <c r="TD148" s="92">
        <v>0</v>
      </c>
      <c r="TE148" s="92">
        <v>0</v>
      </c>
      <c r="TF148" s="92">
        <v>1</v>
      </c>
      <c r="TG148" s="92">
        <v>-18356.4395</v>
      </c>
      <c r="TH148" s="92">
        <v>-767.50723700000003</v>
      </c>
      <c r="TI148" s="92">
        <v>-6.2048323900000001E-2</v>
      </c>
      <c r="TJ148" s="92">
        <v>-61.628616200000003</v>
      </c>
      <c r="TK148" s="92">
        <v>-2.5767747000000001</v>
      </c>
      <c r="TL148" s="92">
        <v>6.5603275899999994E-2</v>
      </c>
      <c r="TM148" s="92">
        <v>1.5690309</v>
      </c>
      <c r="TN148" s="92">
        <v>23.916959500000001</v>
      </c>
      <c r="TO148" s="92">
        <v>0</v>
      </c>
      <c r="TP148" s="92">
        <v>0.17068176700000001</v>
      </c>
      <c r="TQ148" s="92">
        <v>-63434167.374300003</v>
      </c>
      <c r="TR148" s="92">
        <v>2.2437690499999999E-2</v>
      </c>
      <c r="TS148" s="92">
        <v>0</v>
      </c>
      <c r="TT148" s="92">
        <v>0</v>
      </c>
      <c r="TU148" s="92">
        <v>0</v>
      </c>
      <c r="TV148" s="92">
        <v>0</v>
      </c>
      <c r="TW148" s="92">
        <v>0</v>
      </c>
      <c r="TX148" s="92">
        <v>0</v>
      </c>
      <c r="TY148" s="92">
        <v>0</v>
      </c>
      <c r="TZ148" s="92">
        <v>0</v>
      </c>
      <c r="UA148" s="92">
        <v>0</v>
      </c>
      <c r="UB148" s="92">
        <v>0</v>
      </c>
      <c r="UC148" s="92">
        <v>0</v>
      </c>
      <c r="UD148" s="92">
        <v>0</v>
      </c>
      <c r="UE148" s="92">
        <v>0</v>
      </c>
      <c r="UF148" s="92">
        <v>0</v>
      </c>
      <c r="UG148" s="92">
        <v>0</v>
      </c>
      <c r="UH148" s="92">
        <v>0</v>
      </c>
      <c r="UI148" s="92">
        <v>0</v>
      </c>
      <c r="UJ148" s="92">
        <v>0</v>
      </c>
      <c r="UK148" s="92">
        <v>0</v>
      </c>
      <c r="UL148" s="92">
        <v>0</v>
      </c>
      <c r="UM148" s="92">
        <v>0</v>
      </c>
      <c r="UN148" s="92">
        <v>0</v>
      </c>
      <c r="UO148" s="92">
        <v>0</v>
      </c>
      <c r="UP148" s="92">
        <v>0</v>
      </c>
      <c r="UQ148" s="92">
        <v>0</v>
      </c>
      <c r="UR148" s="92">
        <v>0</v>
      </c>
      <c r="US148" s="92">
        <v>0</v>
      </c>
      <c r="UT148" s="92">
        <v>0</v>
      </c>
      <c r="UU148" s="92">
        <v>0</v>
      </c>
      <c r="UV148" s="92">
        <v>0</v>
      </c>
      <c r="UW148" s="92">
        <v>0</v>
      </c>
      <c r="UX148" s="92">
        <v>0</v>
      </c>
      <c r="UY148" s="92">
        <v>0</v>
      </c>
      <c r="UZ148" s="92">
        <v>0</v>
      </c>
      <c r="VA148" s="92">
        <v>0</v>
      </c>
      <c r="VB148" s="92">
        <v>0</v>
      </c>
      <c r="VC148" s="92">
        <v>0</v>
      </c>
      <c r="VD148" s="92">
        <v>0</v>
      </c>
      <c r="VE148" s="92">
        <v>0</v>
      </c>
      <c r="VF148" s="92">
        <v>0</v>
      </c>
      <c r="VG148" s="92">
        <v>0</v>
      </c>
      <c r="VH148" s="92">
        <v>0</v>
      </c>
      <c r="VI148" s="92">
        <v>0</v>
      </c>
      <c r="VJ148" s="92">
        <v>0</v>
      </c>
      <c r="VK148" s="92">
        <v>0</v>
      </c>
      <c r="VL148" s="92">
        <v>0</v>
      </c>
      <c r="VM148" s="92">
        <v>0</v>
      </c>
      <c r="VN148" s="92">
        <v>0</v>
      </c>
      <c r="VO148" s="92">
        <v>0</v>
      </c>
      <c r="VP148" s="92">
        <v>0</v>
      </c>
      <c r="VQ148" s="92">
        <v>0</v>
      </c>
      <c r="VR148" s="92">
        <v>0</v>
      </c>
      <c r="VS148" s="92">
        <v>0</v>
      </c>
      <c r="VT148" s="92">
        <v>0</v>
      </c>
      <c r="VU148" s="92">
        <v>0</v>
      </c>
      <c r="VV148" s="92">
        <v>0</v>
      </c>
      <c r="VW148" s="92">
        <v>0</v>
      </c>
      <c r="VX148" s="92">
        <v>0</v>
      </c>
      <c r="VY148" s="92">
        <v>0</v>
      </c>
      <c r="VZ148" s="92">
        <v>0</v>
      </c>
      <c r="WA148" s="92">
        <v>0</v>
      </c>
      <c r="WB148" s="92">
        <v>0</v>
      </c>
      <c r="WC148" s="92">
        <v>9.3894273333333395E-4</v>
      </c>
    </row>
    <row r="149" spans="2:601" ht="13.5" customHeight="1">
      <c r="B149" s="851" t="s">
        <v>2834</v>
      </c>
      <c r="C149" s="92">
        <v>0</v>
      </c>
      <c r="D149" s="92">
        <v>15801.260700000001</v>
      </c>
      <c r="E149" s="92">
        <v>-53.990531799999999</v>
      </c>
      <c r="F149" s="92">
        <v>738.05670199999997</v>
      </c>
      <c r="G149" s="92">
        <v>0</v>
      </c>
      <c r="H149" s="92">
        <v>13.421383799999999</v>
      </c>
      <c r="I149" s="92">
        <v>0</v>
      </c>
      <c r="J149" s="92">
        <v>0</v>
      </c>
      <c r="K149" s="92">
        <v>0</v>
      </c>
      <c r="L149" s="92">
        <v>0</v>
      </c>
      <c r="M149" s="92">
        <v>0</v>
      </c>
      <c r="N149" s="92">
        <v>0</v>
      </c>
      <c r="O149" s="92">
        <v>0</v>
      </c>
      <c r="P149" s="92">
        <v>0</v>
      </c>
      <c r="Q149" s="92">
        <v>0</v>
      </c>
      <c r="R149" s="92">
        <v>0</v>
      </c>
      <c r="S149" s="92">
        <v>0</v>
      </c>
      <c r="T149" s="92">
        <v>0</v>
      </c>
      <c r="U149" s="92">
        <v>0</v>
      </c>
      <c r="V149" s="92">
        <v>0</v>
      </c>
      <c r="W149" s="92">
        <v>0</v>
      </c>
      <c r="X149" s="92">
        <v>0</v>
      </c>
      <c r="Y149" s="92">
        <v>5.0217139299999998E-2</v>
      </c>
      <c r="Z149" s="92">
        <v>0</v>
      </c>
      <c r="AA149" s="92">
        <v>0</v>
      </c>
      <c r="AB149" s="92">
        <v>0</v>
      </c>
      <c r="AC149" s="92">
        <v>1.31307357E-3</v>
      </c>
      <c r="AD149" s="92">
        <v>0</v>
      </c>
      <c r="AE149" s="92">
        <v>0</v>
      </c>
      <c r="AF149" s="92">
        <v>0</v>
      </c>
      <c r="AG149" s="92">
        <v>0</v>
      </c>
      <c r="AH149" s="92">
        <v>0</v>
      </c>
      <c r="AI149" s="92">
        <v>0</v>
      </c>
      <c r="AJ149" s="92">
        <v>0</v>
      </c>
      <c r="AK149" s="92">
        <v>0</v>
      </c>
      <c r="AL149" s="92">
        <v>0</v>
      </c>
      <c r="AM149" s="92">
        <v>0</v>
      </c>
      <c r="AN149" s="92">
        <v>5.2543173300000001E-3</v>
      </c>
      <c r="AO149" s="92">
        <v>2.7367551199999998E-4</v>
      </c>
      <c r="AP149" s="92">
        <v>6.92972768E-4</v>
      </c>
      <c r="AQ149" s="92">
        <v>0</v>
      </c>
      <c r="AR149" s="92">
        <v>0</v>
      </c>
      <c r="AS149" s="92">
        <v>0</v>
      </c>
      <c r="AT149" s="92">
        <v>2.1540423200000001E-3</v>
      </c>
      <c r="AU149" s="92">
        <v>0</v>
      </c>
      <c r="AV149" s="92">
        <v>0</v>
      </c>
      <c r="AW149" s="92">
        <v>3.7550078299999999E-6</v>
      </c>
      <c r="AX149" s="92">
        <v>0</v>
      </c>
      <c r="AY149" s="92">
        <v>0</v>
      </c>
      <c r="AZ149" s="92">
        <v>0</v>
      </c>
      <c r="BA149" s="92">
        <v>0</v>
      </c>
      <c r="BB149" s="92">
        <v>0</v>
      </c>
      <c r="BC149" s="92">
        <v>0</v>
      </c>
      <c r="BD149" s="92">
        <v>0</v>
      </c>
      <c r="BE149" s="92">
        <v>0</v>
      </c>
      <c r="BF149" s="92">
        <v>0</v>
      </c>
      <c r="BG149" s="92">
        <v>0</v>
      </c>
      <c r="BH149" s="92">
        <v>0</v>
      </c>
      <c r="BI149" s="92">
        <v>0</v>
      </c>
      <c r="BJ149" s="92">
        <v>0</v>
      </c>
      <c r="BK149" s="92">
        <v>0</v>
      </c>
      <c r="BL149" s="92">
        <v>0</v>
      </c>
      <c r="BM149" s="92">
        <v>0</v>
      </c>
      <c r="BN149" s="92">
        <v>0</v>
      </c>
      <c r="BO149" s="92">
        <v>0</v>
      </c>
      <c r="BP149" s="92">
        <v>0.98206172800000002</v>
      </c>
      <c r="BQ149" s="92">
        <v>0</v>
      </c>
      <c r="BR149" s="92">
        <v>1.7858556500000001E-2</v>
      </c>
      <c r="BS149" s="92">
        <v>0</v>
      </c>
      <c r="BT149" s="92">
        <v>0</v>
      </c>
      <c r="BU149" s="92">
        <v>0</v>
      </c>
      <c r="BV149" s="92">
        <v>0</v>
      </c>
      <c r="BW149" s="92">
        <v>0</v>
      </c>
      <c r="BX149" s="92">
        <v>0</v>
      </c>
      <c r="BY149" s="92">
        <v>0</v>
      </c>
      <c r="BZ149" s="92">
        <v>0</v>
      </c>
      <c r="CA149" s="92">
        <v>0</v>
      </c>
      <c r="CB149" s="92">
        <v>0</v>
      </c>
      <c r="CC149" s="92">
        <v>0</v>
      </c>
      <c r="CD149" s="92">
        <v>0</v>
      </c>
      <c r="CE149" s="92">
        <v>0</v>
      </c>
      <c r="CF149" s="92">
        <v>0</v>
      </c>
      <c r="CG149" s="92">
        <v>0</v>
      </c>
      <c r="CH149" s="92">
        <v>0</v>
      </c>
      <c r="CI149" s="92">
        <v>6.6819162300000003E-5</v>
      </c>
      <c r="CJ149" s="92">
        <v>0</v>
      </c>
      <c r="CK149" s="92">
        <v>0</v>
      </c>
      <c r="CL149" s="92">
        <v>0</v>
      </c>
      <c r="CM149" s="92">
        <v>1.7471818899999999E-6</v>
      </c>
      <c r="CN149" s="92">
        <v>0</v>
      </c>
      <c r="CO149" s="92">
        <v>0</v>
      </c>
      <c r="CP149" s="92">
        <v>0</v>
      </c>
      <c r="CQ149" s="92">
        <v>0</v>
      </c>
      <c r="CR149" s="92">
        <v>0</v>
      </c>
      <c r="CS149" s="92">
        <v>0</v>
      </c>
      <c r="CT149" s="92">
        <v>0</v>
      </c>
      <c r="CU149" s="92">
        <v>0</v>
      </c>
      <c r="CV149" s="92">
        <v>0</v>
      </c>
      <c r="CW149" s="92">
        <v>0</v>
      </c>
      <c r="CX149" s="92">
        <v>6.9914194200000002E-6</v>
      </c>
      <c r="CY149" s="92">
        <v>3.6415392599999999E-7</v>
      </c>
      <c r="CZ149" s="92">
        <v>9.2207283299999995E-7</v>
      </c>
      <c r="DA149" s="92">
        <v>0</v>
      </c>
      <c r="DB149" s="92">
        <v>0</v>
      </c>
      <c r="DC149" s="92">
        <v>0</v>
      </c>
      <c r="DD149" s="92">
        <v>2.8661788600000002E-6</v>
      </c>
      <c r="DE149" s="92">
        <v>0</v>
      </c>
      <c r="DF149" s="92">
        <v>0</v>
      </c>
      <c r="DG149" s="92">
        <v>4.9964311200000003E-9</v>
      </c>
      <c r="DH149" s="92">
        <v>0</v>
      </c>
      <c r="DI149" s="92">
        <v>0</v>
      </c>
      <c r="DJ149" s="92">
        <v>0</v>
      </c>
      <c r="DK149" s="92">
        <v>0</v>
      </c>
      <c r="DL149" s="92">
        <v>0</v>
      </c>
      <c r="DM149" s="92">
        <v>0</v>
      </c>
      <c r="DN149" s="92">
        <v>0</v>
      </c>
      <c r="DO149" s="92">
        <v>0</v>
      </c>
      <c r="DP149" s="92">
        <v>0</v>
      </c>
      <c r="DQ149" s="92">
        <v>0</v>
      </c>
      <c r="DR149" s="92">
        <v>0</v>
      </c>
      <c r="DS149" s="92">
        <v>0</v>
      </c>
      <c r="DT149" s="92">
        <v>0</v>
      </c>
      <c r="DU149" s="92">
        <v>0</v>
      </c>
      <c r="DV149" s="92">
        <v>0</v>
      </c>
      <c r="DW149" s="92">
        <v>0</v>
      </c>
      <c r="DX149" s="92">
        <v>0</v>
      </c>
      <c r="DY149" s="92">
        <v>0</v>
      </c>
      <c r="DZ149" s="92">
        <v>13296.2981</v>
      </c>
      <c r="EA149" s="92">
        <v>0</v>
      </c>
      <c r="EB149" s="92">
        <v>2417.9653600000001</v>
      </c>
      <c r="EC149" s="92">
        <v>0</v>
      </c>
      <c r="ED149" s="92">
        <v>0</v>
      </c>
      <c r="EE149" s="92">
        <v>0</v>
      </c>
      <c r="EF149" s="92">
        <v>0</v>
      </c>
      <c r="EG149" s="92">
        <v>0</v>
      </c>
      <c r="EH149" s="92">
        <v>0</v>
      </c>
      <c r="EI149" s="92">
        <v>0</v>
      </c>
      <c r="EJ149" s="92">
        <v>0</v>
      </c>
      <c r="EK149" s="92">
        <v>0</v>
      </c>
      <c r="EL149" s="92">
        <v>0</v>
      </c>
      <c r="EM149" s="92">
        <v>0</v>
      </c>
      <c r="EN149" s="92">
        <v>0</v>
      </c>
      <c r="EO149" s="92">
        <v>0</v>
      </c>
      <c r="EP149" s="92">
        <v>0</v>
      </c>
      <c r="EQ149" s="92">
        <v>0</v>
      </c>
      <c r="ER149" s="92">
        <v>0</v>
      </c>
      <c r="ES149" s="92">
        <v>4.52350165</v>
      </c>
      <c r="ET149" s="92">
        <v>0</v>
      </c>
      <c r="EU149" s="92">
        <v>0</v>
      </c>
      <c r="EV149" s="92">
        <v>0</v>
      </c>
      <c r="EW149" s="92">
        <v>2.2362378299999999E-2</v>
      </c>
      <c r="EX149" s="92">
        <v>0</v>
      </c>
      <c r="EY149" s="92">
        <v>0</v>
      </c>
      <c r="EZ149" s="92">
        <v>0</v>
      </c>
      <c r="FA149" s="92">
        <v>0</v>
      </c>
      <c r="FB149" s="92">
        <v>0</v>
      </c>
      <c r="FC149" s="92">
        <v>0</v>
      </c>
      <c r="FD149" s="92">
        <v>0</v>
      </c>
      <c r="FE149" s="92">
        <v>0</v>
      </c>
      <c r="FF149" s="92">
        <v>0</v>
      </c>
      <c r="FG149" s="92">
        <v>0</v>
      </c>
      <c r="FH149" s="92">
        <v>1.4841699900000001</v>
      </c>
      <c r="FI149" s="92">
        <v>8.7572879600000004E-3</v>
      </c>
      <c r="FJ149" s="92">
        <v>1.94125788E-2</v>
      </c>
      <c r="FK149" s="92">
        <v>0</v>
      </c>
      <c r="FL149" s="92">
        <v>0</v>
      </c>
      <c r="FM149" s="92">
        <v>0</v>
      </c>
      <c r="FN149" s="92">
        <v>9.4798971499999996E-2</v>
      </c>
      <c r="FO149" s="92">
        <v>0</v>
      </c>
      <c r="FP149" s="92">
        <v>0</v>
      </c>
      <c r="FQ149" s="92">
        <v>2.4056382499999999E-4</v>
      </c>
      <c r="FR149" s="92">
        <v>0</v>
      </c>
      <c r="FS149" s="92">
        <v>0</v>
      </c>
      <c r="FT149" s="92">
        <v>0</v>
      </c>
      <c r="FU149" s="92">
        <v>0</v>
      </c>
      <c r="FV149" s="92">
        <v>0</v>
      </c>
      <c r="FW149" s="92">
        <v>0</v>
      </c>
      <c r="FX149" s="92">
        <v>0</v>
      </c>
      <c r="FY149" s="92">
        <v>0</v>
      </c>
      <c r="FZ149" s="92">
        <v>0</v>
      </c>
      <c r="GA149" s="92">
        <v>0</v>
      </c>
      <c r="GB149" s="92">
        <v>0</v>
      </c>
      <c r="GC149" s="92">
        <v>0</v>
      </c>
      <c r="GD149" s="92">
        <v>0</v>
      </c>
      <c r="GE149" s="92">
        <v>0</v>
      </c>
      <c r="GF149" s="92">
        <v>0</v>
      </c>
      <c r="GG149" s="92">
        <v>0</v>
      </c>
      <c r="GH149" s="92">
        <v>0</v>
      </c>
      <c r="GI149" s="92">
        <v>0</v>
      </c>
      <c r="GJ149" s="92">
        <v>0.84579806999999996</v>
      </c>
      <c r="GK149" s="92">
        <v>0</v>
      </c>
      <c r="GL149" s="92">
        <v>0.15381051300000001</v>
      </c>
      <c r="GM149" s="92">
        <v>0</v>
      </c>
      <c r="GN149" s="92">
        <v>0</v>
      </c>
      <c r="GO149" s="92">
        <v>0</v>
      </c>
      <c r="GP149" s="92">
        <v>0</v>
      </c>
      <c r="GQ149" s="92">
        <v>0</v>
      </c>
      <c r="GR149" s="92">
        <v>0</v>
      </c>
      <c r="GS149" s="92">
        <v>0</v>
      </c>
      <c r="GT149" s="92">
        <v>0</v>
      </c>
      <c r="GU149" s="92">
        <v>0</v>
      </c>
      <c r="GV149" s="92">
        <v>0</v>
      </c>
      <c r="GW149" s="92">
        <v>0</v>
      </c>
      <c r="GX149" s="92">
        <v>0</v>
      </c>
      <c r="GY149" s="92">
        <v>0</v>
      </c>
      <c r="GZ149" s="92">
        <v>0</v>
      </c>
      <c r="HA149" s="92">
        <v>0</v>
      </c>
      <c r="HB149" s="92">
        <v>0</v>
      </c>
      <c r="HC149" s="92">
        <v>2.8774692999999999E-4</v>
      </c>
      <c r="HD149" s="92">
        <v>0</v>
      </c>
      <c r="HE149" s="92">
        <v>0</v>
      </c>
      <c r="HF149" s="92">
        <v>0</v>
      </c>
      <c r="HG149" s="92">
        <v>1.4225054299999999E-6</v>
      </c>
      <c r="HH149" s="92">
        <v>0</v>
      </c>
      <c r="HI149" s="92">
        <v>0</v>
      </c>
      <c r="HJ149" s="92">
        <v>0</v>
      </c>
      <c r="HK149" s="92">
        <v>0</v>
      </c>
      <c r="HL149" s="92">
        <v>0</v>
      </c>
      <c r="HM149" s="92">
        <v>0</v>
      </c>
      <c r="HN149" s="92">
        <v>0</v>
      </c>
      <c r="HO149" s="92">
        <v>0</v>
      </c>
      <c r="HP149" s="92">
        <v>0</v>
      </c>
      <c r="HQ149" s="92">
        <v>0</v>
      </c>
      <c r="HR149" s="92">
        <v>9.4410346499999997E-5</v>
      </c>
      <c r="HS149" s="92">
        <v>5.5706461900000001E-7</v>
      </c>
      <c r="HT149" s="92">
        <v>1.2348641299999999E-6</v>
      </c>
      <c r="HU149" s="92">
        <v>0</v>
      </c>
      <c r="HV149" s="92">
        <v>0</v>
      </c>
      <c r="HW149" s="92">
        <v>0</v>
      </c>
      <c r="HX149" s="92">
        <v>6.0303090599999999E-6</v>
      </c>
      <c r="HY149" s="92">
        <v>0</v>
      </c>
      <c r="HZ149" s="92">
        <v>0</v>
      </c>
      <c r="IA149" s="92">
        <v>1.5302636600000001E-8</v>
      </c>
      <c r="IB149" s="92">
        <v>0</v>
      </c>
      <c r="IC149" s="92">
        <v>0</v>
      </c>
      <c r="ID149" s="92">
        <v>0</v>
      </c>
      <c r="IE149" s="92">
        <v>0</v>
      </c>
      <c r="IF149" s="92">
        <v>0</v>
      </c>
      <c r="IG149" s="92">
        <v>0</v>
      </c>
      <c r="IH149" s="92">
        <v>0</v>
      </c>
      <c r="II149" s="92">
        <v>0</v>
      </c>
      <c r="IJ149" s="92">
        <v>0</v>
      </c>
      <c r="IK149" s="92">
        <v>0</v>
      </c>
      <c r="IL149" s="92">
        <v>0</v>
      </c>
      <c r="IM149" s="92">
        <v>0</v>
      </c>
      <c r="IN149" s="92">
        <v>0</v>
      </c>
      <c r="IO149" s="92">
        <v>0</v>
      </c>
      <c r="IP149" s="92">
        <v>0</v>
      </c>
      <c r="IQ149" s="92">
        <v>0</v>
      </c>
      <c r="IR149" s="92">
        <v>0</v>
      </c>
      <c r="IS149" s="92">
        <v>0</v>
      </c>
      <c r="IT149" s="92">
        <v>751.53799500000002</v>
      </c>
      <c r="IU149" s="92">
        <v>15720.416800000001</v>
      </c>
      <c r="IV149" s="92">
        <v>249.60509099999999</v>
      </c>
      <c r="IW149" s="92">
        <v>62</v>
      </c>
      <c r="IX149" s="92">
        <v>1</v>
      </c>
      <c r="IY149" s="92">
        <v>0</v>
      </c>
      <c r="IZ149" s="92">
        <v>1</v>
      </c>
      <c r="JA149" s="92">
        <v>0</v>
      </c>
      <c r="JB149" s="92">
        <v>-71757.490600000005</v>
      </c>
      <c r="JC149" s="92">
        <v>-3430.4739800000002</v>
      </c>
      <c r="JD149" s="92">
        <v>-53.9284806</v>
      </c>
      <c r="JE149" s="92">
        <v>-40.681892300000001</v>
      </c>
      <c r="JF149" s="92">
        <v>-1.9448586000000001</v>
      </c>
      <c r="JG149" s="92">
        <v>5.0181801900000003E-2</v>
      </c>
      <c r="JH149" s="92">
        <v>1.0496859000000001</v>
      </c>
      <c r="JI149" s="92">
        <v>20.917660699999999</v>
      </c>
      <c r="JJ149" s="92">
        <v>256.26305300000001</v>
      </c>
      <c r="JK149" s="92">
        <v>0</v>
      </c>
      <c r="JL149" s="92">
        <v>0</v>
      </c>
      <c r="JM149" s="92">
        <v>0</v>
      </c>
      <c r="JN149" s="92">
        <v>0</v>
      </c>
      <c r="JO149" s="92">
        <v>0</v>
      </c>
      <c r="JP149" s="92">
        <v>0</v>
      </c>
      <c r="JQ149" s="92">
        <v>0</v>
      </c>
      <c r="JR149" s="92">
        <v>0</v>
      </c>
      <c r="JS149" s="92">
        <v>0</v>
      </c>
      <c r="JT149" s="92">
        <v>0</v>
      </c>
      <c r="JU149" s="92">
        <v>0</v>
      </c>
      <c r="JV149" s="92">
        <v>0</v>
      </c>
      <c r="JW149" s="92">
        <v>0</v>
      </c>
      <c r="JX149" s="92">
        <v>0</v>
      </c>
      <c r="JY149" s="92">
        <v>0</v>
      </c>
      <c r="JZ149" s="92">
        <v>0</v>
      </c>
      <c r="KA149" s="92">
        <v>0</v>
      </c>
      <c r="KB149" s="92">
        <v>0</v>
      </c>
      <c r="KC149" s="92">
        <v>0</v>
      </c>
      <c r="KD149" s="92">
        <v>0</v>
      </c>
      <c r="KE149" s="92">
        <v>0</v>
      </c>
      <c r="KF149" s="92">
        <v>0</v>
      </c>
      <c r="KG149" s="92">
        <v>0</v>
      </c>
      <c r="KH149" s="92">
        <v>0</v>
      </c>
      <c r="KI149" s="92">
        <v>0</v>
      </c>
      <c r="KJ149" s="92">
        <v>0</v>
      </c>
      <c r="KK149" s="92">
        <v>0</v>
      </c>
      <c r="KL149" s="92">
        <v>0</v>
      </c>
      <c r="KM149" s="92">
        <v>0</v>
      </c>
      <c r="KN149" s="92">
        <v>0</v>
      </c>
      <c r="KO149" s="92">
        <v>0</v>
      </c>
      <c r="KP149" s="92">
        <v>0</v>
      </c>
      <c r="KQ149" s="92">
        <v>0</v>
      </c>
      <c r="KR149" s="92">
        <v>0</v>
      </c>
      <c r="KS149" s="92">
        <v>0</v>
      </c>
      <c r="KT149" s="92">
        <v>0</v>
      </c>
      <c r="KU149" s="92">
        <v>0</v>
      </c>
      <c r="KV149" s="92">
        <v>0</v>
      </c>
      <c r="KW149" s="92">
        <v>0</v>
      </c>
      <c r="KX149" s="92">
        <v>0</v>
      </c>
      <c r="KY149" s="92">
        <v>0</v>
      </c>
      <c r="KZ149" s="92">
        <v>0</v>
      </c>
      <c r="LA149" s="92">
        <v>0</v>
      </c>
      <c r="LB149" s="92">
        <v>0</v>
      </c>
      <c r="LC149" s="92">
        <v>0</v>
      </c>
      <c r="LD149" s="92">
        <v>0</v>
      </c>
      <c r="LE149" s="92">
        <v>0</v>
      </c>
      <c r="LF149" s="92">
        <v>0</v>
      </c>
      <c r="LG149" s="92">
        <v>0</v>
      </c>
      <c r="LH149" s="92">
        <v>0</v>
      </c>
      <c r="LI149" s="92">
        <v>0</v>
      </c>
      <c r="LJ149" s="92">
        <v>0.20005788899999999</v>
      </c>
      <c r="LK149" s="92">
        <v>0</v>
      </c>
      <c r="LL149" s="92">
        <v>0</v>
      </c>
      <c r="LM149" s="92">
        <v>2.6772885899999999</v>
      </c>
      <c r="LN149" s="92">
        <v>0</v>
      </c>
      <c r="LO149" s="92">
        <v>0.50284736299999999</v>
      </c>
      <c r="LP149" s="92">
        <v>0</v>
      </c>
      <c r="LQ149" s="92">
        <v>0</v>
      </c>
      <c r="LR149" s="92">
        <v>0</v>
      </c>
      <c r="LS149" s="92">
        <v>0</v>
      </c>
      <c r="LT149" s="92">
        <v>0</v>
      </c>
      <c r="LU149" s="92">
        <v>0</v>
      </c>
      <c r="LV149" s="92">
        <v>0</v>
      </c>
      <c r="LW149" s="92">
        <v>0</v>
      </c>
      <c r="LX149" s="92">
        <v>0</v>
      </c>
      <c r="LY149" s="92">
        <v>0</v>
      </c>
      <c r="LZ149" s="92">
        <v>0</v>
      </c>
      <c r="MA149" s="92">
        <v>0</v>
      </c>
      <c r="MB149" s="92">
        <v>0</v>
      </c>
      <c r="MC149" s="92">
        <v>0</v>
      </c>
      <c r="MD149" s="92">
        <v>0</v>
      </c>
      <c r="ME149" s="92">
        <v>0</v>
      </c>
      <c r="MF149" s="92">
        <v>0</v>
      </c>
      <c r="MG149" s="92">
        <v>0</v>
      </c>
      <c r="MH149" s="92">
        <v>0</v>
      </c>
      <c r="MI149" s="92">
        <v>0</v>
      </c>
      <c r="MJ149" s="92">
        <v>0</v>
      </c>
      <c r="MK149" s="92">
        <v>0</v>
      </c>
      <c r="ML149" s="92">
        <v>0</v>
      </c>
      <c r="MM149" s="92">
        <v>0</v>
      </c>
      <c r="MN149" s="92">
        <v>0</v>
      </c>
      <c r="MO149" s="92">
        <v>0</v>
      </c>
      <c r="MP149" s="92">
        <v>0</v>
      </c>
      <c r="MQ149" s="92">
        <v>0</v>
      </c>
      <c r="MR149" s="92">
        <v>0</v>
      </c>
      <c r="MS149" s="92">
        <v>0</v>
      </c>
      <c r="MT149" s="92">
        <v>0</v>
      </c>
      <c r="MU149" s="92">
        <v>0</v>
      </c>
      <c r="MV149" s="92">
        <v>0</v>
      </c>
      <c r="MW149" s="92">
        <v>0</v>
      </c>
      <c r="MX149" s="92">
        <v>0</v>
      </c>
      <c r="MY149" s="92">
        <v>0</v>
      </c>
      <c r="MZ149" s="92">
        <v>0</v>
      </c>
      <c r="NA149" s="92">
        <v>0</v>
      </c>
      <c r="NB149" s="92">
        <v>0</v>
      </c>
      <c r="NC149" s="92">
        <v>0</v>
      </c>
      <c r="ND149" s="92">
        <v>0</v>
      </c>
      <c r="NE149" s="92">
        <v>0</v>
      </c>
      <c r="NF149" s="92">
        <v>0</v>
      </c>
      <c r="NG149" s="92">
        <v>0</v>
      </c>
      <c r="NH149" s="92">
        <v>0</v>
      </c>
      <c r="NI149" s="92">
        <v>0</v>
      </c>
      <c r="NJ149" s="92">
        <v>0</v>
      </c>
      <c r="NK149" s="92">
        <v>0</v>
      </c>
      <c r="NL149" s="92">
        <v>0</v>
      </c>
      <c r="NM149" s="92">
        <v>0</v>
      </c>
      <c r="NN149" s="92">
        <v>0</v>
      </c>
      <c r="NO149" s="92">
        <v>0</v>
      </c>
      <c r="NP149" s="92">
        <v>0</v>
      </c>
      <c r="NQ149" s="92">
        <v>0</v>
      </c>
      <c r="NR149" s="92">
        <v>0</v>
      </c>
      <c r="NS149" s="92">
        <v>0</v>
      </c>
      <c r="NT149" s="92">
        <v>5.9185330299999998E-2</v>
      </c>
      <c r="NU149" s="92">
        <v>0</v>
      </c>
      <c r="NV149" s="92">
        <v>0</v>
      </c>
      <c r="NW149" s="92">
        <v>0.79205179199999998</v>
      </c>
      <c r="NX149" s="92">
        <v>0</v>
      </c>
      <c r="NY149" s="92">
        <v>0.14876287799999999</v>
      </c>
      <c r="NZ149" s="92">
        <v>0</v>
      </c>
      <c r="OA149" s="92">
        <v>0</v>
      </c>
      <c r="OB149" s="92">
        <v>0</v>
      </c>
      <c r="OC149" s="92">
        <v>0</v>
      </c>
      <c r="OD149" s="92">
        <v>0</v>
      </c>
      <c r="OE149" s="92">
        <v>0</v>
      </c>
      <c r="OF149" s="92">
        <v>0</v>
      </c>
      <c r="OG149" s="92">
        <v>0</v>
      </c>
      <c r="OH149" s="92">
        <v>0</v>
      </c>
      <c r="OI149" s="92">
        <v>0</v>
      </c>
      <c r="OJ149" s="92">
        <v>0</v>
      </c>
      <c r="OK149" s="92">
        <v>0</v>
      </c>
      <c r="OL149" s="92">
        <v>0</v>
      </c>
      <c r="OM149" s="92">
        <v>0</v>
      </c>
      <c r="ON149" s="92">
        <v>0</v>
      </c>
      <c r="OO149" s="92">
        <v>0</v>
      </c>
      <c r="OP149" s="92">
        <v>0</v>
      </c>
      <c r="OQ149" s="92">
        <v>0</v>
      </c>
      <c r="OR149" s="92">
        <v>0</v>
      </c>
      <c r="OS149" s="92">
        <v>0</v>
      </c>
      <c r="OT149" s="92">
        <v>0</v>
      </c>
      <c r="OU149" s="92">
        <v>0</v>
      </c>
      <c r="OV149" s="92">
        <v>0</v>
      </c>
      <c r="OW149" s="92">
        <v>0</v>
      </c>
      <c r="OX149" s="92">
        <v>0</v>
      </c>
      <c r="OY149" s="92">
        <v>0</v>
      </c>
      <c r="OZ149" s="92">
        <v>0</v>
      </c>
      <c r="PA149" s="92">
        <v>0</v>
      </c>
      <c r="PB149" s="92">
        <v>0</v>
      </c>
      <c r="PC149" s="92">
        <v>0</v>
      </c>
      <c r="PD149" s="92">
        <v>0</v>
      </c>
      <c r="PE149" s="92">
        <v>0</v>
      </c>
      <c r="PF149" s="92">
        <v>0</v>
      </c>
      <c r="PG149" s="92">
        <v>0</v>
      </c>
      <c r="PH149" s="92">
        <v>0</v>
      </c>
      <c r="PI149" s="92">
        <v>0</v>
      </c>
      <c r="PJ149" s="92">
        <v>0</v>
      </c>
      <c r="PK149" s="92">
        <v>0</v>
      </c>
      <c r="PL149" s="92">
        <v>0</v>
      </c>
      <c r="PM149" s="92">
        <v>0</v>
      </c>
      <c r="PN149" s="92">
        <v>0</v>
      </c>
      <c r="PO149" s="92">
        <v>0</v>
      </c>
      <c r="PP149" s="92">
        <v>0</v>
      </c>
      <c r="PQ149" s="92">
        <v>0</v>
      </c>
      <c r="PR149" s="92">
        <v>0</v>
      </c>
      <c r="PS149" s="92">
        <v>0</v>
      </c>
      <c r="PT149" s="92">
        <v>0</v>
      </c>
      <c r="PU149" s="92">
        <v>0</v>
      </c>
      <c r="PV149" s="92">
        <v>0</v>
      </c>
      <c r="PW149" s="92">
        <v>0</v>
      </c>
      <c r="PX149" s="92">
        <v>0</v>
      </c>
      <c r="PY149" s="92">
        <v>0</v>
      </c>
      <c r="PZ149" s="92">
        <v>0</v>
      </c>
      <c r="QA149" s="92">
        <v>0</v>
      </c>
      <c r="QB149" s="92">
        <v>0</v>
      </c>
      <c r="QC149" s="92">
        <v>0</v>
      </c>
      <c r="QD149" s="92">
        <v>4.5692421699999999</v>
      </c>
      <c r="QE149" s="92">
        <v>0</v>
      </c>
      <c r="QF149" s="92">
        <v>0</v>
      </c>
      <c r="QG149" s="92">
        <v>64.296691899999999</v>
      </c>
      <c r="QH149" s="92">
        <v>0</v>
      </c>
      <c r="QI149" s="92">
        <v>11.978025300000001</v>
      </c>
      <c r="QJ149" s="92">
        <v>0</v>
      </c>
      <c r="QK149" s="92">
        <v>0</v>
      </c>
      <c r="QL149" s="92">
        <v>0</v>
      </c>
      <c r="QM149" s="92">
        <v>0</v>
      </c>
      <c r="QN149" s="92">
        <v>0</v>
      </c>
      <c r="QO149" s="92">
        <v>0</v>
      </c>
      <c r="QP149" s="92">
        <v>0</v>
      </c>
      <c r="QQ149" s="92">
        <v>0</v>
      </c>
      <c r="QR149" s="92">
        <v>0</v>
      </c>
      <c r="QS149" s="92">
        <v>0</v>
      </c>
      <c r="QT149" s="92">
        <v>0</v>
      </c>
      <c r="QU149" s="92">
        <v>0</v>
      </c>
      <c r="QV149" s="92">
        <v>0</v>
      </c>
      <c r="QW149" s="92">
        <v>0</v>
      </c>
      <c r="QX149" s="92">
        <v>0</v>
      </c>
      <c r="QY149" s="92">
        <v>0</v>
      </c>
      <c r="QZ149" s="92">
        <v>0</v>
      </c>
      <c r="RA149" s="92">
        <v>0</v>
      </c>
      <c r="RB149" s="92">
        <v>0</v>
      </c>
      <c r="RC149" s="92">
        <v>0</v>
      </c>
      <c r="RD149" s="92">
        <v>0</v>
      </c>
      <c r="RE149" s="92">
        <v>0</v>
      </c>
      <c r="RF149" s="92">
        <v>0</v>
      </c>
      <c r="RG149" s="92">
        <v>0</v>
      </c>
      <c r="RH149" s="92">
        <v>0</v>
      </c>
      <c r="RI149" s="92">
        <v>0</v>
      </c>
      <c r="RJ149" s="92">
        <v>0</v>
      </c>
      <c r="RK149" s="92">
        <v>0</v>
      </c>
      <c r="RL149" s="92">
        <v>0</v>
      </c>
      <c r="RM149" s="92">
        <v>0</v>
      </c>
      <c r="RN149" s="92">
        <v>0</v>
      </c>
      <c r="RO149" s="92">
        <v>0</v>
      </c>
      <c r="RP149" s="92">
        <v>0</v>
      </c>
      <c r="RQ149" s="92">
        <v>0</v>
      </c>
      <c r="RR149" s="92">
        <v>0</v>
      </c>
      <c r="RS149" s="92">
        <v>0</v>
      </c>
      <c r="RT149" s="92">
        <v>0</v>
      </c>
      <c r="RU149" s="92">
        <v>0</v>
      </c>
      <c r="RV149" s="92">
        <v>0</v>
      </c>
      <c r="RW149" s="92">
        <v>0</v>
      </c>
      <c r="RX149" s="92">
        <v>0</v>
      </c>
      <c r="RY149" s="92">
        <v>0</v>
      </c>
      <c r="RZ149" s="92">
        <v>0</v>
      </c>
      <c r="SA149" s="92">
        <v>0</v>
      </c>
      <c r="SB149" s="92">
        <v>0</v>
      </c>
      <c r="SC149" s="92">
        <v>0</v>
      </c>
      <c r="SD149" s="92">
        <v>0</v>
      </c>
      <c r="SE149" s="92">
        <v>0</v>
      </c>
      <c r="SF149" s="92">
        <v>0</v>
      </c>
      <c r="SG149" s="92">
        <v>0</v>
      </c>
      <c r="SH149" s="92">
        <v>0</v>
      </c>
      <c r="SI149" s="92">
        <v>0</v>
      </c>
      <c r="SJ149" s="92">
        <v>0</v>
      </c>
      <c r="SK149" s="92">
        <v>0</v>
      </c>
      <c r="SL149" s="92">
        <v>0</v>
      </c>
      <c r="SM149" s="92">
        <v>0</v>
      </c>
      <c r="SN149" s="92">
        <v>5.6519277399999998E-2</v>
      </c>
      <c r="SO149" s="92">
        <v>0</v>
      </c>
      <c r="SP149" s="92">
        <v>0</v>
      </c>
      <c r="SQ149" s="92">
        <v>0.79531844299999999</v>
      </c>
      <c r="SR149" s="92">
        <v>0</v>
      </c>
      <c r="SS149" s="92">
        <v>0.14816228000000001</v>
      </c>
      <c r="ST149" s="92">
        <v>0</v>
      </c>
      <c r="SU149" s="92">
        <v>0</v>
      </c>
      <c r="SV149" s="92">
        <v>0</v>
      </c>
      <c r="SW149" s="92">
        <v>0</v>
      </c>
      <c r="SX149" s="92">
        <v>0</v>
      </c>
      <c r="SY149" s="92">
        <v>3.38019384</v>
      </c>
      <c r="SZ149" s="92">
        <v>80.843959400000003</v>
      </c>
      <c r="TA149" s="92">
        <v>0.85874620300000004</v>
      </c>
      <c r="TB149" s="92">
        <v>62</v>
      </c>
      <c r="TC149" s="92">
        <v>1</v>
      </c>
      <c r="TD149" s="92">
        <v>0</v>
      </c>
      <c r="TE149" s="92">
        <v>0</v>
      </c>
      <c r="TF149" s="92">
        <v>1</v>
      </c>
      <c r="TG149" s="92">
        <v>-18357.298599999998</v>
      </c>
      <c r="TH149" s="92">
        <v>-767.54315499999996</v>
      </c>
      <c r="TI149" s="92">
        <v>-6.2051227600000002E-2</v>
      </c>
      <c r="TJ149" s="92">
        <v>-61.631178900000002</v>
      </c>
      <c r="TK149" s="92">
        <v>-2.5768818499999999</v>
      </c>
      <c r="TL149" s="92">
        <v>6.5603275899999994E-2</v>
      </c>
      <c r="TM149" s="92">
        <v>1.5690309</v>
      </c>
      <c r="TN149" s="92">
        <v>23.916959500000001</v>
      </c>
      <c r="TO149" s="92">
        <v>0</v>
      </c>
      <c r="TP149" s="92">
        <v>0.17068176700000001</v>
      </c>
      <c r="TQ149" s="92">
        <v>-63434167.490599997</v>
      </c>
      <c r="TR149" s="92">
        <v>2.2437690499999999E-2</v>
      </c>
      <c r="TS149" s="92">
        <v>0</v>
      </c>
      <c r="TT149" s="92">
        <v>0</v>
      </c>
      <c r="TU149" s="92">
        <v>0</v>
      </c>
      <c r="TV149" s="92">
        <v>0</v>
      </c>
      <c r="TW149" s="92">
        <v>0</v>
      </c>
      <c r="TX149" s="92">
        <v>0</v>
      </c>
      <c r="TY149" s="92">
        <v>0</v>
      </c>
      <c r="TZ149" s="92">
        <v>0</v>
      </c>
      <c r="UA149" s="92">
        <v>0</v>
      </c>
      <c r="UB149" s="92">
        <v>0</v>
      </c>
      <c r="UC149" s="92">
        <v>0</v>
      </c>
      <c r="UD149" s="92">
        <v>0</v>
      </c>
      <c r="UE149" s="92">
        <v>0</v>
      </c>
      <c r="UF149" s="92">
        <v>0</v>
      </c>
      <c r="UG149" s="92">
        <v>0</v>
      </c>
      <c r="UH149" s="92">
        <v>0</v>
      </c>
      <c r="UI149" s="92">
        <v>0</v>
      </c>
      <c r="UJ149" s="92">
        <v>0</v>
      </c>
      <c r="UK149" s="92">
        <v>0</v>
      </c>
      <c r="UL149" s="92">
        <v>0</v>
      </c>
      <c r="UM149" s="92">
        <v>0</v>
      </c>
      <c r="UN149" s="92">
        <v>0</v>
      </c>
      <c r="UO149" s="92">
        <v>0</v>
      </c>
      <c r="UP149" s="92">
        <v>0</v>
      </c>
      <c r="UQ149" s="92">
        <v>0</v>
      </c>
      <c r="UR149" s="92">
        <v>0</v>
      </c>
      <c r="US149" s="92">
        <v>0</v>
      </c>
      <c r="UT149" s="92">
        <v>0</v>
      </c>
      <c r="UU149" s="92">
        <v>0</v>
      </c>
      <c r="UV149" s="92">
        <v>0</v>
      </c>
      <c r="UW149" s="92">
        <v>0</v>
      </c>
      <c r="UX149" s="92">
        <v>0</v>
      </c>
      <c r="UY149" s="92">
        <v>0</v>
      </c>
      <c r="UZ149" s="92">
        <v>0</v>
      </c>
      <c r="VA149" s="92">
        <v>0</v>
      </c>
      <c r="VB149" s="92">
        <v>0</v>
      </c>
      <c r="VC149" s="92">
        <v>0</v>
      </c>
      <c r="VD149" s="92">
        <v>0</v>
      </c>
      <c r="VE149" s="92">
        <v>0</v>
      </c>
      <c r="VF149" s="92">
        <v>0</v>
      </c>
      <c r="VG149" s="92">
        <v>0</v>
      </c>
      <c r="VH149" s="92">
        <v>0</v>
      </c>
      <c r="VI149" s="92">
        <v>0</v>
      </c>
      <c r="VJ149" s="92">
        <v>0</v>
      </c>
      <c r="VK149" s="92">
        <v>0</v>
      </c>
      <c r="VL149" s="92">
        <v>0</v>
      </c>
      <c r="VM149" s="92">
        <v>0</v>
      </c>
      <c r="VN149" s="92">
        <v>0</v>
      </c>
      <c r="VO149" s="92">
        <v>0</v>
      </c>
      <c r="VP149" s="92">
        <v>0</v>
      </c>
      <c r="VQ149" s="92">
        <v>0</v>
      </c>
      <c r="VR149" s="92">
        <v>0</v>
      </c>
      <c r="VS149" s="92">
        <v>0</v>
      </c>
      <c r="VT149" s="92">
        <v>0</v>
      </c>
      <c r="VU149" s="92">
        <v>0</v>
      </c>
      <c r="VV149" s="92">
        <v>0</v>
      </c>
      <c r="VW149" s="92">
        <v>0</v>
      </c>
      <c r="VX149" s="92">
        <v>0</v>
      </c>
      <c r="VY149" s="92">
        <v>0</v>
      </c>
      <c r="VZ149" s="92">
        <v>0</v>
      </c>
      <c r="WA149" s="92">
        <v>0</v>
      </c>
      <c r="WB149" s="92">
        <v>0</v>
      </c>
      <c r="WC149" s="92">
        <v>9.3894273333333395E-4</v>
      </c>
    </row>
    <row r="150" spans="2:601" ht="13.5" customHeight="1">
      <c r="B150" s="851" t="s">
        <v>2835</v>
      </c>
      <c r="C150" s="92">
        <v>0</v>
      </c>
      <c r="D150" s="92">
        <v>790.06303600000001</v>
      </c>
      <c r="E150" s="92">
        <v>-2.6994494200000001</v>
      </c>
      <c r="F150" s="92">
        <v>36.902835099999997</v>
      </c>
      <c r="G150" s="92">
        <v>0</v>
      </c>
      <c r="H150" s="92">
        <v>0.67106918800000004</v>
      </c>
      <c r="I150" s="92">
        <v>0</v>
      </c>
      <c r="J150" s="92">
        <v>0</v>
      </c>
      <c r="K150" s="92">
        <v>0</v>
      </c>
      <c r="L150" s="92">
        <v>0</v>
      </c>
      <c r="M150" s="92">
        <v>0</v>
      </c>
      <c r="N150" s="92">
        <v>0</v>
      </c>
      <c r="O150" s="92">
        <v>0</v>
      </c>
      <c r="P150" s="92">
        <v>0</v>
      </c>
      <c r="Q150" s="92">
        <v>0</v>
      </c>
      <c r="R150" s="92">
        <v>0</v>
      </c>
      <c r="S150" s="92">
        <v>0</v>
      </c>
      <c r="T150" s="92">
        <v>0</v>
      </c>
      <c r="U150" s="92">
        <v>0</v>
      </c>
      <c r="V150" s="92">
        <v>0</v>
      </c>
      <c r="W150" s="92">
        <v>0</v>
      </c>
      <c r="X150" s="92">
        <v>0</v>
      </c>
      <c r="Y150" s="92">
        <v>2.5108569600000002E-3</v>
      </c>
      <c r="Z150" s="92">
        <v>0</v>
      </c>
      <c r="AA150" s="92">
        <v>0</v>
      </c>
      <c r="AB150" s="92">
        <v>0</v>
      </c>
      <c r="AC150" s="92">
        <v>6.5653678599999994E-5</v>
      </c>
      <c r="AD150" s="92">
        <v>0</v>
      </c>
      <c r="AE150" s="92">
        <v>0</v>
      </c>
      <c r="AF150" s="92">
        <v>0</v>
      </c>
      <c r="AG150" s="92">
        <v>0</v>
      </c>
      <c r="AH150" s="92">
        <v>0</v>
      </c>
      <c r="AI150" s="92">
        <v>0</v>
      </c>
      <c r="AJ150" s="92">
        <v>0</v>
      </c>
      <c r="AK150" s="92">
        <v>0</v>
      </c>
      <c r="AL150" s="92">
        <v>0</v>
      </c>
      <c r="AM150" s="92">
        <v>0</v>
      </c>
      <c r="AN150" s="92">
        <v>2.6271586700000001E-4</v>
      </c>
      <c r="AO150" s="92">
        <v>1.3683775600000001E-5</v>
      </c>
      <c r="AP150" s="92">
        <v>3.4648638400000003E-5</v>
      </c>
      <c r="AQ150" s="92">
        <v>0</v>
      </c>
      <c r="AR150" s="92">
        <v>0</v>
      </c>
      <c r="AS150" s="92">
        <v>0</v>
      </c>
      <c r="AT150" s="92">
        <v>1.07702116E-4</v>
      </c>
      <c r="AU150" s="92">
        <v>0</v>
      </c>
      <c r="AV150" s="92">
        <v>0</v>
      </c>
      <c r="AW150" s="92">
        <v>1.8775039100000001E-7</v>
      </c>
      <c r="AX150" s="92">
        <v>0</v>
      </c>
      <c r="AY150" s="92">
        <v>0</v>
      </c>
      <c r="AZ150" s="92">
        <v>0</v>
      </c>
      <c r="BA150" s="92">
        <v>0</v>
      </c>
      <c r="BB150" s="92">
        <v>0</v>
      </c>
      <c r="BC150" s="92">
        <v>0</v>
      </c>
      <c r="BD150" s="92">
        <v>0</v>
      </c>
      <c r="BE150" s="92">
        <v>0</v>
      </c>
      <c r="BF150" s="92">
        <v>0</v>
      </c>
      <c r="BG150" s="92">
        <v>0</v>
      </c>
      <c r="BH150" s="92">
        <v>0</v>
      </c>
      <c r="BI150" s="92">
        <v>0</v>
      </c>
      <c r="BJ150" s="92">
        <v>0</v>
      </c>
      <c r="BK150" s="92">
        <v>0</v>
      </c>
      <c r="BL150" s="92">
        <v>0</v>
      </c>
      <c r="BM150" s="92">
        <v>0</v>
      </c>
      <c r="BN150" s="92">
        <v>0</v>
      </c>
      <c r="BO150" s="92">
        <v>0</v>
      </c>
      <c r="BP150" s="92">
        <v>0.98206172800000002</v>
      </c>
      <c r="BQ150" s="92">
        <v>0</v>
      </c>
      <c r="BR150" s="92">
        <v>1.7858556500000001E-2</v>
      </c>
      <c r="BS150" s="92">
        <v>0</v>
      </c>
      <c r="BT150" s="92">
        <v>0</v>
      </c>
      <c r="BU150" s="92">
        <v>0</v>
      </c>
      <c r="BV150" s="92">
        <v>0</v>
      </c>
      <c r="BW150" s="92">
        <v>0</v>
      </c>
      <c r="BX150" s="92">
        <v>0</v>
      </c>
      <c r="BY150" s="92">
        <v>0</v>
      </c>
      <c r="BZ150" s="92">
        <v>0</v>
      </c>
      <c r="CA150" s="92">
        <v>0</v>
      </c>
      <c r="CB150" s="92">
        <v>0</v>
      </c>
      <c r="CC150" s="92">
        <v>0</v>
      </c>
      <c r="CD150" s="92">
        <v>0</v>
      </c>
      <c r="CE150" s="92">
        <v>0</v>
      </c>
      <c r="CF150" s="92">
        <v>0</v>
      </c>
      <c r="CG150" s="92">
        <v>0</v>
      </c>
      <c r="CH150" s="92">
        <v>0</v>
      </c>
      <c r="CI150" s="92">
        <v>6.6819162300000003E-5</v>
      </c>
      <c r="CJ150" s="92">
        <v>0</v>
      </c>
      <c r="CK150" s="92">
        <v>0</v>
      </c>
      <c r="CL150" s="92">
        <v>0</v>
      </c>
      <c r="CM150" s="92">
        <v>1.7471818899999999E-6</v>
      </c>
      <c r="CN150" s="92">
        <v>0</v>
      </c>
      <c r="CO150" s="92">
        <v>0</v>
      </c>
      <c r="CP150" s="92">
        <v>0</v>
      </c>
      <c r="CQ150" s="92">
        <v>0</v>
      </c>
      <c r="CR150" s="92">
        <v>0</v>
      </c>
      <c r="CS150" s="92">
        <v>0</v>
      </c>
      <c r="CT150" s="92">
        <v>0</v>
      </c>
      <c r="CU150" s="92">
        <v>0</v>
      </c>
      <c r="CV150" s="92">
        <v>0</v>
      </c>
      <c r="CW150" s="92">
        <v>0</v>
      </c>
      <c r="CX150" s="92">
        <v>6.9914194200000002E-6</v>
      </c>
      <c r="CY150" s="92">
        <v>3.6415392599999999E-7</v>
      </c>
      <c r="CZ150" s="92">
        <v>9.2207283299999995E-7</v>
      </c>
      <c r="DA150" s="92">
        <v>0</v>
      </c>
      <c r="DB150" s="92">
        <v>0</v>
      </c>
      <c r="DC150" s="92">
        <v>0</v>
      </c>
      <c r="DD150" s="92">
        <v>2.8661788600000002E-6</v>
      </c>
      <c r="DE150" s="92">
        <v>0</v>
      </c>
      <c r="DF150" s="92">
        <v>0</v>
      </c>
      <c r="DG150" s="92">
        <v>4.9964311200000003E-9</v>
      </c>
      <c r="DH150" s="92">
        <v>0</v>
      </c>
      <c r="DI150" s="92">
        <v>0</v>
      </c>
      <c r="DJ150" s="92">
        <v>0</v>
      </c>
      <c r="DK150" s="92">
        <v>0</v>
      </c>
      <c r="DL150" s="92">
        <v>0</v>
      </c>
      <c r="DM150" s="92">
        <v>0</v>
      </c>
      <c r="DN150" s="92">
        <v>0</v>
      </c>
      <c r="DO150" s="92">
        <v>0</v>
      </c>
      <c r="DP150" s="92">
        <v>0</v>
      </c>
      <c r="DQ150" s="92">
        <v>0</v>
      </c>
      <c r="DR150" s="92">
        <v>0</v>
      </c>
      <c r="DS150" s="92">
        <v>0</v>
      </c>
      <c r="DT150" s="92">
        <v>0</v>
      </c>
      <c r="DU150" s="92">
        <v>0</v>
      </c>
      <c r="DV150" s="92">
        <v>0</v>
      </c>
      <c r="DW150" s="92">
        <v>0</v>
      </c>
      <c r="DX150" s="92">
        <v>0</v>
      </c>
      <c r="DY150" s="92">
        <v>0</v>
      </c>
      <c r="DZ150" s="92">
        <v>664.81490699999995</v>
      </c>
      <c r="EA150" s="92">
        <v>0</v>
      </c>
      <c r="EB150" s="92">
        <v>120.898268</v>
      </c>
      <c r="EC150" s="92">
        <v>0</v>
      </c>
      <c r="ED150" s="92">
        <v>0</v>
      </c>
      <c r="EE150" s="92">
        <v>0</v>
      </c>
      <c r="EF150" s="92">
        <v>0</v>
      </c>
      <c r="EG150" s="92">
        <v>0</v>
      </c>
      <c r="EH150" s="92">
        <v>0</v>
      </c>
      <c r="EI150" s="92">
        <v>0</v>
      </c>
      <c r="EJ150" s="92">
        <v>0</v>
      </c>
      <c r="EK150" s="92">
        <v>0</v>
      </c>
      <c r="EL150" s="92">
        <v>0</v>
      </c>
      <c r="EM150" s="92">
        <v>0</v>
      </c>
      <c r="EN150" s="92">
        <v>0</v>
      </c>
      <c r="EO150" s="92">
        <v>0</v>
      </c>
      <c r="EP150" s="92">
        <v>0</v>
      </c>
      <c r="EQ150" s="92">
        <v>0</v>
      </c>
      <c r="ER150" s="92">
        <v>0</v>
      </c>
      <c r="ES150" s="92">
        <v>0.226175083</v>
      </c>
      <c r="ET150" s="92">
        <v>0</v>
      </c>
      <c r="EU150" s="92">
        <v>0</v>
      </c>
      <c r="EV150" s="92">
        <v>0</v>
      </c>
      <c r="EW150" s="92">
        <v>1.11811891E-3</v>
      </c>
      <c r="EX150" s="92">
        <v>0</v>
      </c>
      <c r="EY150" s="92">
        <v>0</v>
      </c>
      <c r="EZ150" s="92">
        <v>0</v>
      </c>
      <c r="FA150" s="92">
        <v>0</v>
      </c>
      <c r="FB150" s="92">
        <v>0</v>
      </c>
      <c r="FC150" s="92">
        <v>0</v>
      </c>
      <c r="FD150" s="92">
        <v>0</v>
      </c>
      <c r="FE150" s="92">
        <v>0</v>
      </c>
      <c r="FF150" s="92">
        <v>0</v>
      </c>
      <c r="FG150" s="92">
        <v>0</v>
      </c>
      <c r="FH150" s="92">
        <v>7.4208499600000005E-2</v>
      </c>
      <c r="FI150" s="92">
        <v>4.3786439799999998E-4</v>
      </c>
      <c r="FJ150" s="92">
        <v>9.7062893800000001E-4</v>
      </c>
      <c r="FK150" s="92">
        <v>0</v>
      </c>
      <c r="FL150" s="92">
        <v>0</v>
      </c>
      <c r="FM150" s="92">
        <v>0</v>
      </c>
      <c r="FN150" s="92">
        <v>4.7399485800000002E-3</v>
      </c>
      <c r="FO150" s="92">
        <v>0</v>
      </c>
      <c r="FP150" s="92">
        <v>0</v>
      </c>
      <c r="FQ150" s="92">
        <v>1.20281913E-5</v>
      </c>
      <c r="FR150" s="92">
        <v>0</v>
      </c>
      <c r="FS150" s="92">
        <v>0</v>
      </c>
      <c r="FT150" s="92">
        <v>0</v>
      </c>
      <c r="FU150" s="92">
        <v>0</v>
      </c>
      <c r="FV150" s="92">
        <v>0</v>
      </c>
      <c r="FW150" s="92">
        <v>0</v>
      </c>
      <c r="FX150" s="92">
        <v>0</v>
      </c>
      <c r="FY150" s="92">
        <v>0</v>
      </c>
      <c r="FZ150" s="92">
        <v>0</v>
      </c>
      <c r="GA150" s="92">
        <v>0</v>
      </c>
      <c r="GB150" s="92">
        <v>0</v>
      </c>
      <c r="GC150" s="92">
        <v>0</v>
      </c>
      <c r="GD150" s="92">
        <v>0</v>
      </c>
      <c r="GE150" s="92">
        <v>0</v>
      </c>
      <c r="GF150" s="92">
        <v>0</v>
      </c>
      <c r="GG150" s="92">
        <v>0</v>
      </c>
      <c r="GH150" s="92">
        <v>0</v>
      </c>
      <c r="GI150" s="92">
        <v>0</v>
      </c>
      <c r="GJ150" s="92">
        <v>0.84579806999999996</v>
      </c>
      <c r="GK150" s="92">
        <v>0</v>
      </c>
      <c r="GL150" s="92">
        <v>0.15381051300000001</v>
      </c>
      <c r="GM150" s="92">
        <v>0</v>
      </c>
      <c r="GN150" s="92">
        <v>0</v>
      </c>
      <c r="GO150" s="92">
        <v>0</v>
      </c>
      <c r="GP150" s="92">
        <v>0</v>
      </c>
      <c r="GQ150" s="92">
        <v>0</v>
      </c>
      <c r="GR150" s="92">
        <v>0</v>
      </c>
      <c r="GS150" s="92">
        <v>0</v>
      </c>
      <c r="GT150" s="92">
        <v>0</v>
      </c>
      <c r="GU150" s="92">
        <v>0</v>
      </c>
      <c r="GV150" s="92">
        <v>0</v>
      </c>
      <c r="GW150" s="92">
        <v>0</v>
      </c>
      <c r="GX150" s="92">
        <v>0</v>
      </c>
      <c r="GY150" s="92">
        <v>0</v>
      </c>
      <c r="GZ150" s="92">
        <v>0</v>
      </c>
      <c r="HA150" s="92">
        <v>0</v>
      </c>
      <c r="HB150" s="92">
        <v>0</v>
      </c>
      <c r="HC150" s="92">
        <v>2.8774692999999999E-4</v>
      </c>
      <c r="HD150" s="92">
        <v>0</v>
      </c>
      <c r="HE150" s="92">
        <v>0</v>
      </c>
      <c r="HF150" s="92">
        <v>0</v>
      </c>
      <c r="HG150" s="92">
        <v>1.4225054299999999E-6</v>
      </c>
      <c r="HH150" s="92">
        <v>0</v>
      </c>
      <c r="HI150" s="92">
        <v>0</v>
      </c>
      <c r="HJ150" s="92">
        <v>0</v>
      </c>
      <c r="HK150" s="92">
        <v>0</v>
      </c>
      <c r="HL150" s="92">
        <v>0</v>
      </c>
      <c r="HM150" s="92">
        <v>0</v>
      </c>
      <c r="HN150" s="92">
        <v>0</v>
      </c>
      <c r="HO150" s="92">
        <v>0</v>
      </c>
      <c r="HP150" s="92">
        <v>0</v>
      </c>
      <c r="HQ150" s="92">
        <v>0</v>
      </c>
      <c r="HR150" s="92">
        <v>9.4410346499999997E-5</v>
      </c>
      <c r="HS150" s="92">
        <v>5.5706461900000001E-7</v>
      </c>
      <c r="HT150" s="92">
        <v>1.2348641299999999E-6</v>
      </c>
      <c r="HU150" s="92">
        <v>0</v>
      </c>
      <c r="HV150" s="92">
        <v>0</v>
      </c>
      <c r="HW150" s="92">
        <v>0</v>
      </c>
      <c r="HX150" s="92">
        <v>6.0303090599999999E-6</v>
      </c>
      <c r="HY150" s="92">
        <v>0</v>
      </c>
      <c r="HZ150" s="92">
        <v>0</v>
      </c>
      <c r="IA150" s="92">
        <v>1.5302636600000001E-8</v>
      </c>
      <c r="IB150" s="92">
        <v>0</v>
      </c>
      <c r="IC150" s="92">
        <v>0</v>
      </c>
      <c r="ID150" s="92">
        <v>0</v>
      </c>
      <c r="IE150" s="92">
        <v>0</v>
      </c>
      <c r="IF150" s="92">
        <v>0</v>
      </c>
      <c r="IG150" s="92">
        <v>0</v>
      </c>
      <c r="IH150" s="92">
        <v>0</v>
      </c>
      <c r="II150" s="92">
        <v>0</v>
      </c>
      <c r="IJ150" s="92">
        <v>0</v>
      </c>
      <c r="IK150" s="92">
        <v>0</v>
      </c>
      <c r="IL150" s="92">
        <v>0</v>
      </c>
      <c r="IM150" s="92">
        <v>0</v>
      </c>
      <c r="IN150" s="92">
        <v>0</v>
      </c>
      <c r="IO150" s="92">
        <v>0</v>
      </c>
      <c r="IP150" s="92">
        <v>0</v>
      </c>
      <c r="IQ150" s="92">
        <v>0</v>
      </c>
      <c r="IR150" s="92">
        <v>0</v>
      </c>
      <c r="IS150" s="92">
        <v>0</v>
      </c>
      <c r="IT150" s="92">
        <v>37.576899699999998</v>
      </c>
      <c r="IU150" s="92">
        <v>786.02083800000003</v>
      </c>
      <c r="IV150" s="92">
        <v>12.4816295</v>
      </c>
      <c r="IW150" s="92">
        <v>62.101059499999998</v>
      </c>
      <c r="IX150" s="92">
        <v>3.0413789200000001</v>
      </c>
      <c r="IY150" s="92">
        <v>0</v>
      </c>
      <c r="IZ150" s="92">
        <v>1</v>
      </c>
      <c r="JA150" s="92">
        <v>0</v>
      </c>
      <c r="JB150" s="92">
        <v>-71755.440700000006</v>
      </c>
      <c r="JC150" s="92">
        <v>-3430.3759799999998</v>
      </c>
      <c r="JD150" s="92">
        <v>-2.6963469999999998</v>
      </c>
      <c r="JE150" s="92">
        <v>-40.675725999999997</v>
      </c>
      <c r="JF150" s="92">
        <v>-1.94456381</v>
      </c>
      <c r="JG150" s="92">
        <v>5.0176274200000003E-2</v>
      </c>
      <c r="JH150" s="92">
        <v>1.04957028</v>
      </c>
      <c r="JI150" s="92">
        <v>20.917660699999999</v>
      </c>
      <c r="JJ150" s="92">
        <v>12.8131527</v>
      </c>
      <c r="JK150" s="92">
        <v>0</v>
      </c>
      <c r="JL150" s="92">
        <v>0</v>
      </c>
      <c r="JM150" s="92">
        <v>0</v>
      </c>
      <c r="JN150" s="92">
        <v>0</v>
      </c>
      <c r="JO150" s="92">
        <v>0</v>
      </c>
      <c r="JP150" s="92">
        <v>0</v>
      </c>
      <c r="JQ150" s="92">
        <v>0</v>
      </c>
      <c r="JR150" s="92">
        <v>0</v>
      </c>
      <c r="JS150" s="92">
        <v>0</v>
      </c>
      <c r="JT150" s="92">
        <v>0</v>
      </c>
      <c r="JU150" s="92">
        <v>0</v>
      </c>
      <c r="JV150" s="92">
        <v>0</v>
      </c>
      <c r="JW150" s="92">
        <v>0</v>
      </c>
      <c r="JX150" s="92">
        <v>0</v>
      </c>
      <c r="JY150" s="92">
        <v>0</v>
      </c>
      <c r="JZ150" s="92">
        <v>0</v>
      </c>
      <c r="KA150" s="92">
        <v>0</v>
      </c>
      <c r="KB150" s="92">
        <v>0</v>
      </c>
      <c r="KC150" s="92">
        <v>0</v>
      </c>
      <c r="KD150" s="92">
        <v>0</v>
      </c>
      <c r="KE150" s="92">
        <v>0</v>
      </c>
      <c r="KF150" s="92">
        <v>0</v>
      </c>
      <c r="KG150" s="92">
        <v>0</v>
      </c>
      <c r="KH150" s="92">
        <v>0</v>
      </c>
      <c r="KI150" s="92">
        <v>0</v>
      </c>
      <c r="KJ150" s="92">
        <v>0</v>
      </c>
      <c r="KK150" s="92">
        <v>0</v>
      </c>
      <c r="KL150" s="92">
        <v>0</v>
      </c>
      <c r="KM150" s="92">
        <v>0</v>
      </c>
      <c r="KN150" s="92">
        <v>0</v>
      </c>
      <c r="KO150" s="92">
        <v>0</v>
      </c>
      <c r="KP150" s="92">
        <v>0</v>
      </c>
      <c r="KQ150" s="92">
        <v>0</v>
      </c>
      <c r="KR150" s="92">
        <v>0</v>
      </c>
      <c r="KS150" s="92">
        <v>0</v>
      </c>
      <c r="KT150" s="92">
        <v>0</v>
      </c>
      <c r="KU150" s="92">
        <v>0</v>
      </c>
      <c r="KV150" s="92">
        <v>0</v>
      </c>
      <c r="KW150" s="92">
        <v>0</v>
      </c>
      <c r="KX150" s="92">
        <v>0</v>
      </c>
      <c r="KY150" s="92">
        <v>0</v>
      </c>
      <c r="KZ150" s="92">
        <v>0</v>
      </c>
      <c r="LA150" s="92">
        <v>0</v>
      </c>
      <c r="LB150" s="92">
        <v>0</v>
      </c>
      <c r="LC150" s="92">
        <v>0</v>
      </c>
      <c r="LD150" s="92">
        <v>0</v>
      </c>
      <c r="LE150" s="92">
        <v>0</v>
      </c>
      <c r="LF150" s="92">
        <v>0</v>
      </c>
      <c r="LG150" s="92">
        <v>0</v>
      </c>
      <c r="LH150" s="92">
        <v>0</v>
      </c>
      <c r="LI150" s="92">
        <v>0</v>
      </c>
      <c r="LJ150" s="92">
        <v>1.00028945E-2</v>
      </c>
      <c r="LK150" s="92">
        <v>0</v>
      </c>
      <c r="LL150" s="92">
        <v>0</v>
      </c>
      <c r="LM150" s="92">
        <v>0.13386443000000001</v>
      </c>
      <c r="LN150" s="92">
        <v>0</v>
      </c>
      <c r="LO150" s="92">
        <v>2.5142368200000001E-2</v>
      </c>
      <c r="LP150" s="92">
        <v>0</v>
      </c>
      <c r="LQ150" s="92">
        <v>0</v>
      </c>
      <c r="LR150" s="92">
        <v>0</v>
      </c>
      <c r="LS150" s="92">
        <v>0</v>
      </c>
      <c r="LT150" s="92">
        <v>0</v>
      </c>
      <c r="LU150" s="92">
        <v>0</v>
      </c>
      <c r="LV150" s="92">
        <v>0</v>
      </c>
      <c r="LW150" s="92">
        <v>0</v>
      </c>
      <c r="LX150" s="92">
        <v>0</v>
      </c>
      <c r="LY150" s="92">
        <v>0</v>
      </c>
      <c r="LZ150" s="92">
        <v>0</v>
      </c>
      <c r="MA150" s="92">
        <v>0</v>
      </c>
      <c r="MB150" s="92">
        <v>0</v>
      </c>
      <c r="MC150" s="92">
        <v>0</v>
      </c>
      <c r="MD150" s="92">
        <v>0</v>
      </c>
      <c r="ME150" s="92">
        <v>0</v>
      </c>
      <c r="MF150" s="92">
        <v>0</v>
      </c>
      <c r="MG150" s="92">
        <v>0</v>
      </c>
      <c r="MH150" s="92">
        <v>0</v>
      </c>
      <c r="MI150" s="92">
        <v>0</v>
      </c>
      <c r="MJ150" s="92">
        <v>0</v>
      </c>
      <c r="MK150" s="92">
        <v>0</v>
      </c>
      <c r="ML150" s="92">
        <v>0</v>
      </c>
      <c r="MM150" s="92">
        <v>0</v>
      </c>
      <c r="MN150" s="92">
        <v>0</v>
      </c>
      <c r="MO150" s="92">
        <v>0</v>
      </c>
      <c r="MP150" s="92">
        <v>0</v>
      </c>
      <c r="MQ150" s="92">
        <v>0</v>
      </c>
      <c r="MR150" s="92">
        <v>0</v>
      </c>
      <c r="MS150" s="92">
        <v>0</v>
      </c>
      <c r="MT150" s="92">
        <v>0</v>
      </c>
      <c r="MU150" s="92">
        <v>0</v>
      </c>
      <c r="MV150" s="92">
        <v>0</v>
      </c>
      <c r="MW150" s="92">
        <v>0</v>
      </c>
      <c r="MX150" s="92">
        <v>0</v>
      </c>
      <c r="MY150" s="92">
        <v>0</v>
      </c>
      <c r="MZ150" s="92">
        <v>0</v>
      </c>
      <c r="NA150" s="92">
        <v>0</v>
      </c>
      <c r="NB150" s="92">
        <v>0</v>
      </c>
      <c r="NC150" s="92">
        <v>0</v>
      </c>
      <c r="ND150" s="92">
        <v>0</v>
      </c>
      <c r="NE150" s="92">
        <v>0</v>
      </c>
      <c r="NF150" s="92">
        <v>0</v>
      </c>
      <c r="NG150" s="92">
        <v>0</v>
      </c>
      <c r="NH150" s="92">
        <v>0</v>
      </c>
      <c r="NI150" s="92">
        <v>0</v>
      </c>
      <c r="NJ150" s="92">
        <v>0</v>
      </c>
      <c r="NK150" s="92">
        <v>0</v>
      </c>
      <c r="NL150" s="92">
        <v>0</v>
      </c>
      <c r="NM150" s="92">
        <v>0</v>
      </c>
      <c r="NN150" s="92">
        <v>0</v>
      </c>
      <c r="NO150" s="92">
        <v>0</v>
      </c>
      <c r="NP150" s="92">
        <v>0</v>
      </c>
      <c r="NQ150" s="92">
        <v>0</v>
      </c>
      <c r="NR150" s="92">
        <v>0</v>
      </c>
      <c r="NS150" s="92">
        <v>0</v>
      </c>
      <c r="NT150" s="92">
        <v>5.9185330299999998E-2</v>
      </c>
      <c r="NU150" s="92">
        <v>0</v>
      </c>
      <c r="NV150" s="92">
        <v>0</v>
      </c>
      <c r="NW150" s="92">
        <v>0.79205179199999998</v>
      </c>
      <c r="NX150" s="92">
        <v>0</v>
      </c>
      <c r="NY150" s="92">
        <v>0.14876287799999999</v>
      </c>
      <c r="NZ150" s="92">
        <v>0</v>
      </c>
      <c r="OA150" s="92">
        <v>0</v>
      </c>
      <c r="OB150" s="92">
        <v>0</v>
      </c>
      <c r="OC150" s="92">
        <v>0</v>
      </c>
      <c r="OD150" s="92">
        <v>0</v>
      </c>
      <c r="OE150" s="92">
        <v>0</v>
      </c>
      <c r="OF150" s="92">
        <v>0</v>
      </c>
      <c r="OG150" s="92">
        <v>0</v>
      </c>
      <c r="OH150" s="92">
        <v>0</v>
      </c>
      <c r="OI150" s="92">
        <v>0</v>
      </c>
      <c r="OJ150" s="92">
        <v>0</v>
      </c>
      <c r="OK150" s="92">
        <v>0</v>
      </c>
      <c r="OL150" s="92">
        <v>0</v>
      </c>
      <c r="OM150" s="92">
        <v>0</v>
      </c>
      <c r="ON150" s="92">
        <v>0</v>
      </c>
      <c r="OO150" s="92">
        <v>0</v>
      </c>
      <c r="OP150" s="92">
        <v>0</v>
      </c>
      <c r="OQ150" s="92">
        <v>0</v>
      </c>
      <c r="OR150" s="92">
        <v>0</v>
      </c>
      <c r="OS150" s="92">
        <v>0</v>
      </c>
      <c r="OT150" s="92">
        <v>0</v>
      </c>
      <c r="OU150" s="92">
        <v>0</v>
      </c>
      <c r="OV150" s="92">
        <v>0</v>
      </c>
      <c r="OW150" s="92">
        <v>0</v>
      </c>
      <c r="OX150" s="92">
        <v>0</v>
      </c>
      <c r="OY150" s="92">
        <v>0</v>
      </c>
      <c r="OZ150" s="92">
        <v>0</v>
      </c>
      <c r="PA150" s="92">
        <v>0</v>
      </c>
      <c r="PB150" s="92">
        <v>0</v>
      </c>
      <c r="PC150" s="92">
        <v>0</v>
      </c>
      <c r="PD150" s="92">
        <v>0</v>
      </c>
      <c r="PE150" s="92">
        <v>0</v>
      </c>
      <c r="PF150" s="92">
        <v>0</v>
      </c>
      <c r="PG150" s="92">
        <v>0</v>
      </c>
      <c r="PH150" s="92">
        <v>0</v>
      </c>
      <c r="PI150" s="92">
        <v>0</v>
      </c>
      <c r="PJ150" s="92">
        <v>0</v>
      </c>
      <c r="PK150" s="92">
        <v>0</v>
      </c>
      <c r="PL150" s="92">
        <v>0</v>
      </c>
      <c r="PM150" s="92">
        <v>0</v>
      </c>
      <c r="PN150" s="92">
        <v>0</v>
      </c>
      <c r="PO150" s="92">
        <v>0</v>
      </c>
      <c r="PP150" s="92">
        <v>0</v>
      </c>
      <c r="PQ150" s="92">
        <v>0</v>
      </c>
      <c r="PR150" s="92">
        <v>0</v>
      </c>
      <c r="PS150" s="92">
        <v>0</v>
      </c>
      <c r="PT150" s="92">
        <v>0</v>
      </c>
      <c r="PU150" s="92">
        <v>0</v>
      </c>
      <c r="PV150" s="92">
        <v>0</v>
      </c>
      <c r="PW150" s="92">
        <v>0</v>
      </c>
      <c r="PX150" s="92">
        <v>0</v>
      </c>
      <c r="PY150" s="92">
        <v>0</v>
      </c>
      <c r="PZ150" s="92">
        <v>0</v>
      </c>
      <c r="QA150" s="92">
        <v>0</v>
      </c>
      <c r="QB150" s="92">
        <v>0</v>
      </c>
      <c r="QC150" s="92">
        <v>0</v>
      </c>
      <c r="QD150" s="92">
        <v>0.228462108</v>
      </c>
      <c r="QE150" s="92">
        <v>0</v>
      </c>
      <c r="QF150" s="92">
        <v>0</v>
      </c>
      <c r="QG150" s="92">
        <v>3.2148346000000001</v>
      </c>
      <c r="QH150" s="92">
        <v>0</v>
      </c>
      <c r="QI150" s="92">
        <v>0.59890126600000004</v>
      </c>
      <c r="QJ150" s="92">
        <v>0</v>
      </c>
      <c r="QK150" s="92">
        <v>0</v>
      </c>
      <c r="QL150" s="92">
        <v>0</v>
      </c>
      <c r="QM150" s="92">
        <v>0</v>
      </c>
      <c r="QN150" s="92">
        <v>0</v>
      </c>
      <c r="QO150" s="92">
        <v>0</v>
      </c>
      <c r="QP150" s="92">
        <v>0</v>
      </c>
      <c r="QQ150" s="92">
        <v>0</v>
      </c>
      <c r="QR150" s="92">
        <v>0</v>
      </c>
      <c r="QS150" s="92">
        <v>0</v>
      </c>
      <c r="QT150" s="92">
        <v>0</v>
      </c>
      <c r="QU150" s="92">
        <v>0</v>
      </c>
      <c r="QV150" s="92">
        <v>0</v>
      </c>
      <c r="QW150" s="92">
        <v>0</v>
      </c>
      <c r="QX150" s="92">
        <v>0</v>
      </c>
      <c r="QY150" s="92">
        <v>0</v>
      </c>
      <c r="QZ150" s="92">
        <v>0</v>
      </c>
      <c r="RA150" s="92">
        <v>0</v>
      </c>
      <c r="RB150" s="92">
        <v>0</v>
      </c>
      <c r="RC150" s="92">
        <v>0</v>
      </c>
      <c r="RD150" s="92">
        <v>0</v>
      </c>
      <c r="RE150" s="92">
        <v>0</v>
      </c>
      <c r="RF150" s="92">
        <v>0</v>
      </c>
      <c r="RG150" s="92">
        <v>0</v>
      </c>
      <c r="RH150" s="92">
        <v>0</v>
      </c>
      <c r="RI150" s="92">
        <v>0</v>
      </c>
      <c r="RJ150" s="92">
        <v>0</v>
      </c>
      <c r="RK150" s="92">
        <v>0</v>
      </c>
      <c r="RL150" s="92">
        <v>0</v>
      </c>
      <c r="RM150" s="92">
        <v>0</v>
      </c>
      <c r="RN150" s="92">
        <v>0</v>
      </c>
      <c r="RO150" s="92">
        <v>0</v>
      </c>
      <c r="RP150" s="92">
        <v>0</v>
      </c>
      <c r="RQ150" s="92">
        <v>0</v>
      </c>
      <c r="RR150" s="92">
        <v>0</v>
      </c>
      <c r="RS150" s="92">
        <v>0</v>
      </c>
      <c r="RT150" s="92">
        <v>0</v>
      </c>
      <c r="RU150" s="92">
        <v>0</v>
      </c>
      <c r="RV150" s="92">
        <v>0</v>
      </c>
      <c r="RW150" s="92">
        <v>0</v>
      </c>
      <c r="RX150" s="92">
        <v>0</v>
      </c>
      <c r="RY150" s="92">
        <v>0</v>
      </c>
      <c r="RZ150" s="92">
        <v>0</v>
      </c>
      <c r="SA150" s="92">
        <v>0</v>
      </c>
      <c r="SB150" s="92">
        <v>0</v>
      </c>
      <c r="SC150" s="92">
        <v>0</v>
      </c>
      <c r="SD150" s="92">
        <v>0</v>
      </c>
      <c r="SE150" s="92">
        <v>0</v>
      </c>
      <c r="SF150" s="92">
        <v>0</v>
      </c>
      <c r="SG150" s="92">
        <v>0</v>
      </c>
      <c r="SH150" s="92">
        <v>0</v>
      </c>
      <c r="SI150" s="92">
        <v>0</v>
      </c>
      <c r="SJ150" s="92">
        <v>0</v>
      </c>
      <c r="SK150" s="92">
        <v>0</v>
      </c>
      <c r="SL150" s="92">
        <v>0</v>
      </c>
      <c r="SM150" s="92">
        <v>0</v>
      </c>
      <c r="SN150" s="92">
        <v>5.6519277399999998E-2</v>
      </c>
      <c r="SO150" s="92">
        <v>0</v>
      </c>
      <c r="SP150" s="92">
        <v>0</v>
      </c>
      <c r="SQ150" s="92">
        <v>0.79531844299999999</v>
      </c>
      <c r="SR150" s="92">
        <v>0</v>
      </c>
      <c r="SS150" s="92">
        <v>0.14816228000000001</v>
      </c>
      <c r="ST150" s="92">
        <v>0</v>
      </c>
      <c r="SU150" s="92">
        <v>0</v>
      </c>
      <c r="SV150" s="92">
        <v>0</v>
      </c>
      <c r="SW150" s="92">
        <v>0</v>
      </c>
      <c r="SX150" s="92">
        <v>0</v>
      </c>
      <c r="SY150" s="92">
        <v>0.16900969199999999</v>
      </c>
      <c r="SZ150" s="92">
        <v>4.0421979700000001</v>
      </c>
      <c r="TA150" s="92">
        <v>4.2937310100000001E-2</v>
      </c>
      <c r="TB150" s="92">
        <v>62.101059499999998</v>
      </c>
      <c r="TC150" s="92">
        <v>3.0413789200000001</v>
      </c>
      <c r="TD150" s="92">
        <v>0</v>
      </c>
      <c r="TE150" s="92">
        <v>0</v>
      </c>
      <c r="TF150" s="92">
        <v>1</v>
      </c>
      <c r="TG150" s="92">
        <v>-18356.4395</v>
      </c>
      <c r="TH150" s="92">
        <v>-767.50723700000003</v>
      </c>
      <c r="TI150" s="92">
        <v>-3.1024161999999998E-3</v>
      </c>
      <c r="TJ150" s="92">
        <v>-61.628616200000003</v>
      </c>
      <c r="TK150" s="92">
        <v>-2.5767747000000001</v>
      </c>
      <c r="TL150" s="92">
        <v>6.5603275899999994E-2</v>
      </c>
      <c r="TM150" s="92">
        <v>1.5690309</v>
      </c>
      <c r="TN150" s="92">
        <v>23.916959500000001</v>
      </c>
      <c r="TO150" s="92">
        <v>0</v>
      </c>
      <c r="TP150" s="92">
        <v>0.17068176700000001</v>
      </c>
      <c r="TQ150" s="92">
        <v>-3171708.3745300001</v>
      </c>
      <c r="TR150" s="92">
        <v>1.1218845249999999E-3</v>
      </c>
      <c r="TS150" s="92">
        <v>0</v>
      </c>
      <c r="TT150" s="92">
        <v>0</v>
      </c>
      <c r="TU150" s="92">
        <v>0</v>
      </c>
      <c r="TV150" s="92">
        <v>0</v>
      </c>
      <c r="TW150" s="92">
        <v>0</v>
      </c>
      <c r="TX150" s="92">
        <v>0</v>
      </c>
      <c r="TY150" s="92">
        <v>0</v>
      </c>
      <c r="TZ150" s="92">
        <v>0</v>
      </c>
      <c r="UA150" s="92">
        <v>0</v>
      </c>
      <c r="UB150" s="92">
        <v>0</v>
      </c>
      <c r="UC150" s="92">
        <v>0</v>
      </c>
      <c r="UD150" s="92">
        <v>0</v>
      </c>
      <c r="UE150" s="92">
        <v>0</v>
      </c>
      <c r="UF150" s="92">
        <v>0</v>
      </c>
      <c r="UG150" s="92">
        <v>0</v>
      </c>
      <c r="UH150" s="92">
        <v>0</v>
      </c>
      <c r="UI150" s="92">
        <v>0</v>
      </c>
      <c r="UJ150" s="92">
        <v>0</v>
      </c>
      <c r="UK150" s="92">
        <v>0</v>
      </c>
      <c r="UL150" s="92">
        <v>0</v>
      </c>
      <c r="UM150" s="92">
        <v>0</v>
      </c>
      <c r="UN150" s="92">
        <v>0</v>
      </c>
      <c r="UO150" s="92">
        <v>0</v>
      </c>
      <c r="UP150" s="92">
        <v>0</v>
      </c>
      <c r="UQ150" s="92">
        <v>0</v>
      </c>
      <c r="UR150" s="92">
        <v>0</v>
      </c>
      <c r="US150" s="92">
        <v>0</v>
      </c>
      <c r="UT150" s="92">
        <v>0</v>
      </c>
      <c r="UU150" s="92">
        <v>0</v>
      </c>
      <c r="UV150" s="92">
        <v>0</v>
      </c>
      <c r="UW150" s="92">
        <v>0</v>
      </c>
      <c r="UX150" s="92">
        <v>0</v>
      </c>
      <c r="UY150" s="92">
        <v>0</v>
      </c>
      <c r="UZ150" s="92">
        <v>0</v>
      </c>
      <c r="VA150" s="92">
        <v>0</v>
      </c>
      <c r="VB150" s="92">
        <v>0</v>
      </c>
      <c r="VC150" s="92">
        <v>0</v>
      </c>
      <c r="VD150" s="92">
        <v>0</v>
      </c>
      <c r="VE150" s="92">
        <v>0</v>
      </c>
      <c r="VF150" s="92">
        <v>0</v>
      </c>
      <c r="VG150" s="92">
        <v>0</v>
      </c>
      <c r="VH150" s="92">
        <v>0</v>
      </c>
      <c r="VI150" s="92">
        <v>0</v>
      </c>
      <c r="VJ150" s="92">
        <v>0</v>
      </c>
      <c r="VK150" s="92">
        <v>0</v>
      </c>
      <c r="VL150" s="92">
        <v>0</v>
      </c>
      <c r="VM150" s="92">
        <v>0</v>
      </c>
      <c r="VN150" s="92">
        <v>0</v>
      </c>
      <c r="VO150" s="92">
        <v>0</v>
      </c>
      <c r="VP150" s="92">
        <v>0</v>
      </c>
      <c r="VQ150" s="92">
        <v>0</v>
      </c>
      <c r="VR150" s="92">
        <v>0</v>
      </c>
      <c r="VS150" s="92">
        <v>0</v>
      </c>
      <c r="VT150" s="92">
        <v>0</v>
      </c>
      <c r="VU150" s="92">
        <v>0</v>
      </c>
      <c r="VV150" s="92">
        <v>0</v>
      </c>
      <c r="VW150" s="92">
        <v>0</v>
      </c>
      <c r="VX150" s="92">
        <v>0</v>
      </c>
      <c r="VY150" s="92">
        <v>0</v>
      </c>
      <c r="VZ150" s="92">
        <v>0</v>
      </c>
      <c r="WA150" s="92">
        <v>0</v>
      </c>
      <c r="WB150" s="92">
        <v>0</v>
      </c>
      <c r="WC150" s="92">
        <v>4.6947136666666702E-5</v>
      </c>
    </row>
    <row r="151" spans="2:601" ht="13.5" customHeight="1">
      <c r="B151" s="851" t="s">
        <v>2836</v>
      </c>
      <c r="C151" s="92">
        <v>0</v>
      </c>
      <c r="D151" s="92">
        <v>7.8602083800000004</v>
      </c>
      <c r="E151" s="92">
        <v>-2.0074742100000001E-2</v>
      </c>
      <c r="F151" s="92">
        <v>0.21924470300000001</v>
      </c>
      <c r="G151" s="92">
        <v>0</v>
      </c>
      <c r="H151" s="92">
        <v>0</v>
      </c>
      <c r="I151" s="92">
        <v>0</v>
      </c>
      <c r="J151" s="92">
        <v>0</v>
      </c>
      <c r="K151" s="92">
        <v>0</v>
      </c>
      <c r="L151" s="92">
        <v>0</v>
      </c>
      <c r="M151" s="92">
        <v>0</v>
      </c>
      <c r="N151" s="92">
        <v>0</v>
      </c>
      <c r="O151" s="92">
        <v>0</v>
      </c>
      <c r="P151" s="92">
        <v>0</v>
      </c>
      <c r="Q151" s="92">
        <v>0</v>
      </c>
      <c r="R151" s="92">
        <v>0</v>
      </c>
      <c r="S151" s="92">
        <v>0</v>
      </c>
      <c r="T151" s="92">
        <v>0</v>
      </c>
      <c r="U151" s="92">
        <v>0</v>
      </c>
      <c r="V151" s="92">
        <v>0</v>
      </c>
      <c r="W151" s="92">
        <v>0</v>
      </c>
      <c r="X151" s="92">
        <v>0</v>
      </c>
      <c r="Y151" s="92">
        <v>2.1596654400000002E-2</v>
      </c>
      <c r="Z151" s="92">
        <v>0</v>
      </c>
      <c r="AA151" s="92">
        <v>0</v>
      </c>
      <c r="AB151" s="92">
        <v>0</v>
      </c>
      <c r="AC151" s="92">
        <v>0</v>
      </c>
      <c r="AD151" s="92">
        <v>0</v>
      </c>
      <c r="AE151" s="92">
        <v>0</v>
      </c>
      <c r="AF151" s="92">
        <v>0</v>
      </c>
      <c r="AG151" s="92">
        <v>0</v>
      </c>
      <c r="AH151" s="92">
        <v>0</v>
      </c>
      <c r="AI151" s="92">
        <v>0</v>
      </c>
      <c r="AJ151" s="92">
        <v>0</v>
      </c>
      <c r="AK151" s="92">
        <v>0</v>
      </c>
      <c r="AL151" s="92">
        <v>0</v>
      </c>
      <c r="AM151" s="92">
        <v>0</v>
      </c>
      <c r="AN151" s="92">
        <v>0</v>
      </c>
      <c r="AO151" s="92">
        <v>0</v>
      </c>
      <c r="AP151" s="92">
        <v>0</v>
      </c>
      <c r="AQ151" s="92">
        <v>0</v>
      </c>
      <c r="AR151" s="92">
        <v>0</v>
      </c>
      <c r="AS151" s="92">
        <v>0</v>
      </c>
      <c r="AT151" s="92">
        <v>0</v>
      </c>
      <c r="AU151" s="92">
        <v>0</v>
      </c>
      <c r="AV151" s="92">
        <v>0</v>
      </c>
      <c r="AW151" s="92">
        <v>0</v>
      </c>
      <c r="AX151" s="92">
        <v>0</v>
      </c>
      <c r="AY151" s="92">
        <v>0</v>
      </c>
      <c r="AZ151" s="92">
        <v>0</v>
      </c>
      <c r="BA151" s="92">
        <v>0</v>
      </c>
      <c r="BB151" s="92">
        <v>0</v>
      </c>
      <c r="BC151" s="92">
        <v>0</v>
      </c>
      <c r="BD151" s="92">
        <v>0</v>
      </c>
      <c r="BE151" s="92">
        <v>0</v>
      </c>
      <c r="BF151" s="92">
        <v>0</v>
      </c>
      <c r="BG151" s="92">
        <v>0</v>
      </c>
      <c r="BH151" s="92">
        <v>0</v>
      </c>
      <c r="BI151" s="92">
        <v>0</v>
      </c>
      <c r="BJ151" s="92">
        <v>0</v>
      </c>
      <c r="BK151" s="92">
        <v>0</v>
      </c>
      <c r="BL151" s="92">
        <v>0</v>
      </c>
      <c r="BM151" s="92">
        <v>0</v>
      </c>
      <c r="BN151" s="92">
        <v>0</v>
      </c>
      <c r="BO151" s="92">
        <v>0</v>
      </c>
      <c r="BP151" s="92">
        <v>0.91032829800000004</v>
      </c>
      <c r="BQ151" s="92">
        <v>0</v>
      </c>
      <c r="BR151" s="92">
        <v>0</v>
      </c>
      <c r="BS151" s="92">
        <v>0</v>
      </c>
      <c r="BT151" s="92">
        <v>0</v>
      </c>
      <c r="BU151" s="92">
        <v>0</v>
      </c>
      <c r="BV151" s="92">
        <v>0</v>
      </c>
      <c r="BW151" s="92">
        <v>0</v>
      </c>
      <c r="BX151" s="92">
        <v>0</v>
      </c>
      <c r="BY151" s="92">
        <v>0</v>
      </c>
      <c r="BZ151" s="92">
        <v>0</v>
      </c>
      <c r="CA151" s="92">
        <v>0</v>
      </c>
      <c r="CB151" s="92">
        <v>0</v>
      </c>
      <c r="CC151" s="92">
        <v>0</v>
      </c>
      <c r="CD151" s="92">
        <v>0</v>
      </c>
      <c r="CE151" s="92">
        <v>0</v>
      </c>
      <c r="CF151" s="92">
        <v>0</v>
      </c>
      <c r="CG151" s="92">
        <v>0</v>
      </c>
      <c r="CH151" s="92">
        <v>0</v>
      </c>
      <c r="CI151" s="92">
        <v>8.9671701800000003E-2</v>
      </c>
      <c r="CJ151" s="92">
        <v>0</v>
      </c>
      <c r="CK151" s="92">
        <v>0</v>
      </c>
      <c r="CL151" s="92">
        <v>0</v>
      </c>
      <c r="CM151" s="92">
        <v>0</v>
      </c>
      <c r="CN151" s="92">
        <v>0</v>
      </c>
      <c r="CO151" s="92">
        <v>0</v>
      </c>
      <c r="CP151" s="92">
        <v>0</v>
      </c>
      <c r="CQ151" s="92">
        <v>0</v>
      </c>
      <c r="CR151" s="92">
        <v>0</v>
      </c>
      <c r="CS151" s="92">
        <v>0</v>
      </c>
      <c r="CT151" s="92">
        <v>0</v>
      </c>
      <c r="CU151" s="92">
        <v>0</v>
      </c>
      <c r="CV151" s="92">
        <v>0</v>
      </c>
      <c r="CW151" s="92">
        <v>0</v>
      </c>
      <c r="CX151" s="92">
        <v>0</v>
      </c>
      <c r="CY151" s="92">
        <v>0</v>
      </c>
      <c r="CZ151" s="92">
        <v>0</v>
      </c>
      <c r="DA151" s="92">
        <v>0</v>
      </c>
      <c r="DB151" s="92">
        <v>0</v>
      </c>
      <c r="DC151" s="92">
        <v>0</v>
      </c>
      <c r="DD151" s="92">
        <v>0</v>
      </c>
      <c r="DE151" s="92">
        <v>0</v>
      </c>
      <c r="DF151" s="92">
        <v>0</v>
      </c>
      <c r="DG151" s="92">
        <v>0</v>
      </c>
      <c r="DH151" s="92">
        <v>0</v>
      </c>
      <c r="DI151" s="92">
        <v>0</v>
      </c>
      <c r="DJ151" s="92">
        <v>0</v>
      </c>
      <c r="DK151" s="92">
        <v>0</v>
      </c>
      <c r="DL151" s="92">
        <v>0</v>
      </c>
      <c r="DM151" s="92">
        <v>0</v>
      </c>
      <c r="DN151" s="92">
        <v>0</v>
      </c>
      <c r="DO151" s="92">
        <v>0</v>
      </c>
      <c r="DP151" s="92">
        <v>0</v>
      </c>
      <c r="DQ151" s="92">
        <v>0</v>
      </c>
      <c r="DR151" s="92">
        <v>0</v>
      </c>
      <c r="DS151" s="92">
        <v>0</v>
      </c>
      <c r="DT151" s="92">
        <v>0</v>
      </c>
      <c r="DU151" s="92">
        <v>0</v>
      </c>
      <c r="DV151" s="92">
        <v>0</v>
      </c>
      <c r="DW151" s="92">
        <v>0</v>
      </c>
      <c r="DX151" s="92">
        <v>0</v>
      </c>
      <c r="DY151" s="92">
        <v>0</v>
      </c>
      <c r="DZ151" s="92">
        <v>3.9497547100000001</v>
      </c>
      <c r="EA151" s="92">
        <v>0</v>
      </c>
      <c r="EB151" s="92">
        <v>0</v>
      </c>
      <c r="EC151" s="92">
        <v>0</v>
      </c>
      <c r="ED151" s="92">
        <v>0</v>
      </c>
      <c r="EE151" s="92">
        <v>0</v>
      </c>
      <c r="EF151" s="92">
        <v>0</v>
      </c>
      <c r="EG151" s="92">
        <v>0</v>
      </c>
      <c r="EH151" s="92">
        <v>0</v>
      </c>
      <c r="EI151" s="92">
        <v>0</v>
      </c>
      <c r="EJ151" s="92">
        <v>0</v>
      </c>
      <c r="EK151" s="92">
        <v>0</v>
      </c>
      <c r="EL151" s="92">
        <v>0</v>
      </c>
      <c r="EM151" s="92">
        <v>0</v>
      </c>
      <c r="EN151" s="92">
        <v>0</v>
      </c>
      <c r="EO151" s="92">
        <v>0</v>
      </c>
      <c r="EP151" s="92">
        <v>0</v>
      </c>
      <c r="EQ151" s="92">
        <v>0</v>
      </c>
      <c r="ER151" s="92">
        <v>0</v>
      </c>
      <c r="ES151" s="92">
        <v>1.94540157</v>
      </c>
      <c r="ET151" s="92">
        <v>0</v>
      </c>
      <c r="EU151" s="92">
        <v>0</v>
      </c>
      <c r="EV151" s="92">
        <v>0</v>
      </c>
      <c r="EW151" s="92">
        <v>0</v>
      </c>
      <c r="EX151" s="92">
        <v>0</v>
      </c>
      <c r="EY151" s="92">
        <v>0</v>
      </c>
      <c r="EZ151" s="92">
        <v>0</v>
      </c>
      <c r="FA151" s="92">
        <v>0</v>
      </c>
      <c r="FB151" s="92">
        <v>0</v>
      </c>
      <c r="FC151" s="92">
        <v>0</v>
      </c>
      <c r="FD151" s="92">
        <v>0</v>
      </c>
      <c r="FE151" s="92">
        <v>0</v>
      </c>
      <c r="FF151" s="92">
        <v>0</v>
      </c>
      <c r="FG151" s="92">
        <v>0</v>
      </c>
      <c r="FH151" s="92">
        <v>0</v>
      </c>
      <c r="FI151" s="92">
        <v>0</v>
      </c>
      <c r="FJ151" s="92">
        <v>0</v>
      </c>
      <c r="FK151" s="92">
        <v>0</v>
      </c>
      <c r="FL151" s="92">
        <v>0</v>
      </c>
      <c r="FM151" s="92">
        <v>0</v>
      </c>
      <c r="FN151" s="92">
        <v>0</v>
      </c>
      <c r="FO151" s="92">
        <v>0</v>
      </c>
      <c r="FP151" s="92">
        <v>0</v>
      </c>
      <c r="FQ151" s="92">
        <v>0</v>
      </c>
      <c r="FR151" s="92">
        <v>0</v>
      </c>
      <c r="FS151" s="92">
        <v>0</v>
      </c>
      <c r="FT151" s="92">
        <v>0</v>
      </c>
      <c r="FU151" s="92">
        <v>0</v>
      </c>
      <c r="FV151" s="92">
        <v>0</v>
      </c>
      <c r="FW151" s="92">
        <v>0</v>
      </c>
      <c r="FX151" s="92">
        <v>0</v>
      </c>
      <c r="FY151" s="92">
        <v>0</v>
      </c>
      <c r="FZ151" s="92">
        <v>0</v>
      </c>
      <c r="GA151" s="92">
        <v>0</v>
      </c>
      <c r="GB151" s="92">
        <v>0</v>
      </c>
      <c r="GC151" s="92">
        <v>0</v>
      </c>
      <c r="GD151" s="92">
        <v>0</v>
      </c>
      <c r="GE151" s="92">
        <v>0</v>
      </c>
      <c r="GF151" s="92">
        <v>0</v>
      </c>
      <c r="GG151" s="92">
        <v>0</v>
      </c>
      <c r="GH151" s="92">
        <v>0</v>
      </c>
      <c r="GI151" s="92">
        <v>0</v>
      </c>
      <c r="GJ151" s="92">
        <v>0.67</v>
      </c>
      <c r="GK151" s="92">
        <v>0</v>
      </c>
      <c r="GL151" s="92">
        <v>0</v>
      </c>
      <c r="GM151" s="92">
        <v>0</v>
      </c>
      <c r="GN151" s="92">
        <v>0</v>
      </c>
      <c r="GO151" s="92">
        <v>0</v>
      </c>
      <c r="GP151" s="92">
        <v>0</v>
      </c>
      <c r="GQ151" s="92">
        <v>0</v>
      </c>
      <c r="GR151" s="92">
        <v>0</v>
      </c>
      <c r="GS151" s="92">
        <v>0</v>
      </c>
      <c r="GT151" s="92">
        <v>0</v>
      </c>
      <c r="GU151" s="92">
        <v>0</v>
      </c>
      <c r="GV151" s="92">
        <v>0</v>
      </c>
      <c r="GW151" s="92">
        <v>0</v>
      </c>
      <c r="GX151" s="92">
        <v>0</v>
      </c>
      <c r="GY151" s="92">
        <v>0</v>
      </c>
      <c r="GZ151" s="92">
        <v>0</v>
      </c>
      <c r="HA151" s="92">
        <v>0</v>
      </c>
      <c r="HB151" s="92">
        <v>0</v>
      </c>
      <c r="HC151" s="92">
        <v>0.33</v>
      </c>
      <c r="HD151" s="92">
        <v>0</v>
      </c>
      <c r="HE151" s="92">
        <v>0</v>
      </c>
      <c r="HF151" s="92">
        <v>0</v>
      </c>
      <c r="HG151" s="92">
        <v>0</v>
      </c>
      <c r="HH151" s="92">
        <v>0</v>
      </c>
      <c r="HI151" s="92">
        <v>0</v>
      </c>
      <c r="HJ151" s="92">
        <v>0</v>
      </c>
      <c r="HK151" s="92">
        <v>0</v>
      </c>
      <c r="HL151" s="92">
        <v>0</v>
      </c>
      <c r="HM151" s="92">
        <v>0</v>
      </c>
      <c r="HN151" s="92">
        <v>0</v>
      </c>
      <c r="HO151" s="92">
        <v>0</v>
      </c>
      <c r="HP151" s="92">
        <v>0</v>
      </c>
      <c r="HQ151" s="92">
        <v>0</v>
      </c>
      <c r="HR151" s="92">
        <v>0</v>
      </c>
      <c r="HS151" s="92">
        <v>0</v>
      </c>
      <c r="HT151" s="92">
        <v>0</v>
      </c>
      <c r="HU151" s="92">
        <v>0</v>
      </c>
      <c r="HV151" s="92">
        <v>0</v>
      </c>
      <c r="HW151" s="92">
        <v>0</v>
      </c>
      <c r="HX151" s="92">
        <v>0</v>
      </c>
      <c r="HY151" s="92">
        <v>0</v>
      </c>
      <c r="HZ151" s="92">
        <v>0</v>
      </c>
      <c r="IA151" s="92">
        <v>0</v>
      </c>
      <c r="IB151" s="92">
        <v>0</v>
      </c>
      <c r="IC151" s="92">
        <v>0</v>
      </c>
      <c r="ID151" s="92">
        <v>0</v>
      </c>
      <c r="IE151" s="92">
        <v>0</v>
      </c>
      <c r="IF151" s="92">
        <v>0</v>
      </c>
      <c r="IG151" s="92">
        <v>0</v>
      </c>
      <c r="IH151" s="92">
        <v>0</v>
      </c>
      <c r="II151" s="92">
        <v>0</v>
      </c>
      <c r="IJ151" s="92">
        <v>0</v>
      </c>
      <c r="IK151" s="92">
        <v>0</v>
      </c>
      <c r="IL151" s="92">
        <v>0</v>
      </c>
      <c r="IM151" s="92">
        <v>0</v>
      </c>
      <c r="IN151" s="92">
        <v>0</v>
      </c>
      <c r="IO151" s="92">
        <v>0</v>
      </c>
      <c r="IP151" s="92">
        <v>0</v>
      </c>
      <c r="IQ151" s="92">
        <v>0</v>
      </c>
      <c r="IR151" s="92">
        <v>0</v>
      </c>
      <c r="IS151" s="92">
        <v>0</v>
      </c>
      <c r="IT151" s="92">
        <v>0.24084135700000001</v>
      </c>
      <c r="IU151" s="92">
        <v>5.8951562800000001</v>
      </c>
      <c r="IV151" s="92">
        <v>9.21711224E-2</v>
      </c>
      <c r="IW151" s="92">
        <v>20</v>
      </c>
      <c r="IX151" s="92">
        <v>1</v>
      </c>
      <c r="IY151" s="92">
        <v>0</v>
      </c>
      <c r="IZ151" s="92">
        <v>1</v>
      </c>
      <c r="JA151" s="92">
        <v>0</v>
      </c>
      <c r="JB151" s="92">
        <v>-77043.620599999995</v>
      </c>
      <c r="JC151" s="92">
        <v>-3147.5484700000002</v>
      </c>
      <c r="JD151" s="92">
        <v>-1.8555290200000001E-2</v>
      </c>
      <c r="JE151" s="92">
        <v>-47.042265800000003</v>
      </c>
      <c r="JF151" s="92">
        <v>-1.92186985</v>
      </c>
      <c r="JG151" s="92">
        <v>4.3549677100000003E-2</v>
      </c>
      <c r="JH151" s="92">
        <v>1.0659803400000001</v>
      </c>
      <c r="JI151" s="92">
        <v>24.477342100000001</v>
      </c>
      <c r="JJ151" s="92">
        <v>9.2512836700000003E-2</v>
      </c>
      <c r="JK151" s="92">
        <v>0</v>
      </c>
      <c r="JL151" s="92">
        <v>0</v>
      </c>
      <c r="JM151" s="92">
        <v>0</v>
      </c>
      <c r="JN151" s="92">
        <v>0</v>
      </c>
      <c r="JO151" s="92">
        <v>0</v>
      </c>
      <c r="JP151" s="92">
        <v>0</v>
      </c>
      <c r="JQ151" s="92">
        <v>0</v>
      </c>
      <c r="JR151" s="92">
        <v>0</v>
      </c>
      <c r="JS151" s="92">
        <v>0</v>
      </c>
      <c r="JT151" s="92">
        <v>0</v>
      </c>
      <c r="JU151" s="92">
        <v>0</v>
      </c>
      <c r="JV151" s="92">
        <v>0</v>
      </c>
      <c r="JW151" s="92">
        <v>0</v>
      </c>
      <c r="JX151" s="92">
        <v>0</v>
      </c>
      <c r="JY151" s="92">
        <v>0</v>
      </c>
      <c r="JZ151" s="92">
        <v>0</v>
      </c>
      <c r="KA151" s="92">
        <v>0</v>
      </c>
      <c r="KB151" s="92">
        <v>0</v>
      </c>
      <c r="KC151" s="92">
        <v>0</v>
      </c>
      <c r="KD151" s="92">
        <v>0</v>
      </c>
      <c r="KE151" s="92">
        <v>0</v>
      </c>
      <c r="KF151" s="92">
        <v>0</v>
      </c>
      <c r="KG151" s="92">
        <v>0</v>
      </c>
      <c r="KH151" s="92">
        <v>0</v>
      </c>
      <c r="KI151" s="92">
        <v>0</v>
      </c>
      <c r="KJ151" s="92">
        <v>0</v>
      </c>
      <c r="KK151" s="92">
        <v>0</v>
      </c>
      <c r="KL151" s="92">
        <v>0</v>
      </c>
      <c r="KM151" s="92">
        <v>0</v>
      </c>
      <c r="KN151" s="92">
        <v>0</v>
      </c>
      <c r="KO151" s="92">
        <v>0</v>
      </c>
      <c r="KP151" s="92">
        <v>0</v>
      </c>
      <c r="KQ151" s="92">
        <v>0</v>
      </c>
      <c r="KR151" s="92">
        <v>0</v>
      </c>
      <c r="KS151" s="92">
        <v>0</v>
      </c>
      <c r="KT151" s="92">
        <v>0</v>
      </c>
      <c r="KU151" s="92">
        <v>0</v>
      </c>
      <c r="KV151" s="92">
        <v>0</v>
      </c>
      <c r="KW151" s="92">
        <v>0</v>
      </c>
      <c r="KX151" s="92">
        <v>0</v>
      </c>
      <c r="KY151" s="92">
        <v>0</v>
      </c>
      <c r="KZ151" s="92">
        <v>0</v>
      </c>
      <c r="LA151" s="92">
        <v>0</v>
      </c>
      <c r="LB151" s="92">
        <v>0</v>
      </c>
      <c r="LC151" s="92">
        <v>0</v>
      </c>
      <c r="LD151" s="92">
        <v>0</v>
      </c>
      <c r="LE151" s="92">
        <v>0</v>
      </c>
      <c r="LF151" s="92">
        <v>0</v>
      </c>
      <c r="LG151" s="92">
        <v>0</v>
      </c>
      <c r="LH151" s="92">
        <v>0</v>
      </c>
      <c r="LI151" s="92">
        <v>0</v>
      </c>
      <c r="LJ151" s="92">
        <v>8.6037062600000005E-2</v>
      </c>
      <c r="LK151" s="92">
        <v>0</v>
      </c>
      <c r="LL151" s="92">
        <v>0</v>
      </c>
      <c r="LM151" s="92">
        <v>0</v>
      </c>
      <c r="LN151" s="92">
        <v>0</v>
      </c>
      <c r="LO151" s="92">
        <v>0</v>
      </c>
      <c r="LP151" s="92">
        <v>0</v>
      </c>
      <c r="LQ151" s="92">
        <v>0</v>
      </c>
      <c r="LR151" s="92">
        <v>0</v>
      </c>
      <c r="LS151" s="92">
        <v>0</v>
      </c>
      <c r="LT151" s="92">
        <v>0</v>
      </c>
      <c r="LU151" s="92">
        <v>0</v>
      </c>
      <c r="LV151" s="92">
        <v>0</v>
      </c>
      <c r="LW151" s="92">
        <v>0</v>
      </c>
      <c r="LX151" s="92">
        <v>0</v>
      </c>
      <c r="LY151" s="92">
        <v>0</v>
      </c>
      <c r="LZ151" s="92">
        <v>0</v>
      </c>
      <c r="MA151" s="92">
        <v>0</v>
      </c>
      <c r="MB151" s="92">
        <v>0</v>
      </c>
      <c r="MC151" s="92">
        <v>0</v>
      </c>
      <c r="MD151" s="92">
        <v>0</v>
      </c>
      <c r="ME151" s="92">
        <v>0</v>
      </c>
      <c r="MF151" s="92">
        <v>0</v>
      </c>
      <c r="MG151" s="92">
        <v>0</v>
      </c>
      <c r="MH151" s="92">
        <v>0</v>
      </c>
      <c r="MI151" s="92">
        <v>0</v>
      </c>
      <c r="MJ151" s="92">
        <v>0</v>
      </c>
      <c r="MK151" s="92">
        <v>0</v>
      </c>
      <c r="ML151" s="92">
        <v>0</v>
      </c>
      <c r="MM151" s="92">
        <v>0</v>
      </c>
      <c r="MN151" s="92">
        <v>0</v>
      </c>
      <c r="MO151" s="92">
        <v>0</v>
      </c>
      <c r="MP151" s="92">
        <v>0</v>
      </c>
      <c r="MQ151" s="92">
        <v>0</v>
      </c>
      <c r="MR151" s="92">
        <v>0</v>
      </c>
      <c r="MS151" s="92">
        <v>0</v>
      </c>
      <c r="MT151" s="92">
        <v>0</v>
      </c>
      <c r="MU151" s="92">
        <v>0</v>
      </c>
      <c r="MV151" s="92">
        <v>0</v>
      </c>
      <c r="MW151" s="92">
        <v>0</v>
      </c>
      <c r="MX151" s="92">
        <v>0</v>
      </c>
      <c r="MY151" s="92">
        <v>0</v>
      </c>
      <c r="MZ151" s="92">
        <v>0</v>
      </c>
      <c r="NA151" s="92">
        <v>0</v>
      </c>
      <c r="NB151" s="92">
        <v>0</v>
      </c>
      <c r="NC151" s="92">
        <v>0</v>
      </c>
      <c r="ND151" s="92">
        <v>0</v>
      </c>
      <c r="NE151" s="92">
        <v>0</v>
      </c>
      <c r="NF151" s="92">
        <v>0</v>
      </c>
      <c r="NG151" s="92">
        <v>0</v>
      </c>
      <c r="NH151" s="92">
        <v>0</v>
      </c>
      <c r="NI151" s="92">
        <v>0</v>
      </c>
      <c r="NJ151" s="92">
        <v>0</v>
      </c>
      <c r="NK151" s="92">
        <v>0</v>
      </c>
      <c r="NL151" s="92">
        <v>0</v>
      </c>
      <c r="NM151" s="92">
        <v>0</v>
      </c>
      <c r="NN151" s="92">
        <v>0</v>
      </c>
      <c r="NO151" s="92">
        <v>0</v>
      </c>
      <c r="NP151" s="92">
        <v>0</v>
      </c>
      <c r="NQ151" s="92">
        <v>0</v>
      </c>
      <c r="NR151" s="92">
        <v>0</v>
      </c>
      <c r="NS151" s="92">
        <v>0</v>
      </c>
      <c r="NT151" s="92">
        <v>1</v>
      </c>
      <c r="NU151" s="92">
        <v>0</v>
      </c>
      <c r="NV151" s="92">
        <v>0</v>
      </c>
      <c r="NW151" s="92">
        <v>0</v>
      </c>
      <c r="NX151" s="92">
        <v>0</v>
      </c>
      <c r="NY151" s="92">
        <v>0</v>
      </c>
      <c r="NZ151" s="92">
        <v>0</v>
      </c>
      <c r="OA151" s="92">
        <v>0</v>
      </c>
      <c r="OB151" s="92">
        <v>0</v>
      </c>
      <c r="OC151" s="92">
        <v>0</v>
      </c>
      <c r="OD151" s="92">
        <v>0</v>
      </c>
      <c r="OE151" s="92">
        <v>0</v>
      </c>
      <c r="OF151" s="92">
        <v>0</v>
      </c>
      <c r="OG151" s="92">
        <v>0</v>
      </c>
      <c r="OH151" s="92">
        <v>0</v>
      </c>
      <c r="OI151" s="92">
        <v>0</v>
      </c>
      <c r="OJ151" s="92">
        <v>0</v>
      </c>
      <c r="OK151" s="92">
        <v>0</v>
      </c>
      <c r="OL151" s="92">
        <v>0</v>
      </c>
      <c r="OM151" s="92">
        <v>0</v>
      </c>
      <c r="ON151" s="92">
        <v>0</v>
      </c>
      <c r="OO151" s="92">
        <v>0</v>
      </c>
      <c r="OP151" s="92">
        <v>0</v>
      </c>
      <c r="OQ151" s="92">
        <v>0</v>
      </c>
      <c r="OR151" s="92">
        <v>0</v>
      </c>
      <c r="OS151" s="92">
        <v>0</v>
      </c>
      <c r="OT151" s="92">
        <v>0</v>
      </c>
      <c r="OU151" s="92">
        <v>0</v>
      </c>
      <c r="OV151" s="92">
        <v>0</v>
      </c>
      <c r="OW151" s="92">
        <v>0</v>
      </c>
      <c r="OX151" s="92">
        <v>0</v>
      </c>
      <c r="OY151" s="92">
        <v>0</v>
      </c>
      <c r="OZ151" s="92">
        <v>0</v>
      </c>
      <c r="PA151" s="92">
        <v>0</v>
      </c>
      <c r="PB151" s="92">
        <v>0</v>
      </c>
      <c r="PC151" s="92">
        <v>0</v>
      </c>
      <c r="PD151" s="92">
        <v>0</v>
      </c>
      <c r="PE151" s="92">
        <v>0</v>
      </c>
      <c r="PF151" s="92">
        <v>0</v>
      </c>
      <c r="PG151" s="92">
        <v>0</v>
      </c>
      <c r="PH151" s="92">
        <v>0</v>
      </c>
      <c r="PI151" s="92">
        <v>0</v>
      </c>
      <c r="PJ151" s="92">
        <v>0</v>
      </c>
      <c r="PK151" s="92">
        <v>0</v>
      </c>
      <c r="PL151" s="92">
        <v>0</v>
      </c>
      <c r="PM151" s="92">
        <v>0</v>
      </c>
      <c r="PN151" s="92">
        <v>0</v>
      </c>
      <c r="PO151" s="92">
        <v>0</v>
      </c>
      <c r="PP151" s="92">
        <v>0</v>
      </c>
      <c r="PQ151" s="92">
        <v>0</v>
      </c>
      <c r="PR151" s="92">
        <v>0</v>
      </c>
      <c r="PS151" s="92">
        <v>0</v>
      </c>
      <c r="PT151" s="92">
        <v>0</v>
      </c>
      <c r="PU151" s="92">
        <v>0</v>
      </c>
      <c r="PV151" s="92">
        <v>0</v>
      </c>
      <c r="PW151" s="92">
        <v>0</v>
      </c>
      <c r="PX151" s="92">
        <v>0</v>
      </c>
      <c r="PY151" s="92">
        <v>0</v>
      </c>
      <c r="PZ151" s="92">
        <v>0</v>
      </c>
      <c r="QA151" s="92">
        <v>0</v>
      </c>
      <c r="QB151" s="92">
        <v>0</v>
      </c>
      <c r="QC151" s="92">
        <v>0</v>
      </c>
      <c r="QD151" s="92">
        <v>1.9650520899999999</v>
      </c>
      <c r="QE151" s="92">
        <v>0</v>
      </c>
      <c r="QF151" s="92">
        <v>0</v>
      </c>
      <c r="QG151" s="92">
        <v>0</v>
      </c>
      <c r="QH151" s="92">
        <v>0</v>
      </c>
      <c r="QI151" s="92">
        <v>0</v>
      </c>
      <c r="QJ151" s="92">
        <v>0</v>
      </c>
      <c r="QK151" s="92">
        <v>0</v>
      </c>
      <c r="QL151" s="92">
        <v>0</v>
      </c>
      <c r="QM151" s="92">
        <v>0</v>
      </c>
      <c r="QN151" s="92">
        <v>0</v>
      </c>
      <c r="QO151" s="92">
        <v>0</v>
      </c>
      <c r="QP151" s="92">
        <v>0</v>
      </c>
      <c r="QQ151" s="92">
        <v>0</v>
      </c>
      <c r="QR151" s="92">
        <v>0</v>
      </c>
      <c r="QS151" s="92">
        <v>0</v>
      </c>
      <c r="QT151" s="92">
        <v>0</v>
      </c>
      <c r="QU151" s="92">
        <v>0</v>
      </c>
      <c r="QV151" s="92">
        <v>0</v>
      </c>
      <c r="QW151" s="92">
        <v>0</v>
      </c>
      <c r="QX151" s="92">
        <v>0</v>
      </c>
      <c r="QY151" s="92">
        <v>0</v>
      </c>
      <c r="QZ151" s="92">
        <v>0</v>
      </c>
      <c r="RA151" s="92">
        <v>0</v>
      </c>
      <c r="RB151" s="92">
        <v>0</v>
      </c>
      <c r="RC151" s="92">
        <v>0</v>
      </c>
      <c r="RD151" s="92">
        <v>0</v>
      </c>
      <c r="RE151" s="92">
        <v>0</v>
      </c>
      <c r="RF151" s="92">
        <v>0</v>
      </c>
      <c r="RG151" s="92">
        <v>0</v>
      </c>
      <c r="RH151" s="92">
        <v>0</v>
      </c>
      <c r="RI151" s="92">
        <v>0</v>
      </c>
      <c r="RJ151" s="92">
        <v>0</v>
      </c>
      <c r="RK151" s="92">
        <v>0</v>
      </c>
      <c r="RL151" s="92">
        <v>0</v>
      </c>
      <c r="RM151" s="92">
        <v>0</v>
      </c>
      <c r="RN151" s="92">
        <v>0</v>
      </c>
      <c r="RO151" s="92">
        <v>0</v>
      </c>
      <c r="RP151" s="92">
        <v>0</v>
      </c>
      <c r="RQ151" s="92">
        <v>0</v>
      </c>
      <c r="RR151" s="92">
        <v>0</v>
      </c>
      <c r="RS151" s="92">
        <v>0</v>
      </c>
      <c r="RT151" s="92">
        <v>0</v>
      </c>
      <c r="RU151" s="92">
        <v>0</v>
      </c>
      <c r="RV151" s="92">
        <v>0</v>
      </c>
      <c r="RW151" s="92">
        <v>0</v>
      </c>
      <c r="RX151" s="92">
        <v>0</v>
      </c>
      <c r="RY151" s="92">
        <v>0</v>
      </c>
      <c r="RZ151" s="92">
        <v>0</v>
      </c>
      <c r="SA151" s="92">
        <v>0</v>
      </c>
      <c r="SB151" s="92">
        <v>0</v>
      </c>
      <c r="SC151" s="92">
        <v>0</v>
      </c>
      <c r="SD151" s="92">
        <v>0</v>
      </c>
      <c r="SE151" s="92">
        <v>0</v>
      </c>
      <c r="SF151" s="92">
        <v>0</v>
      </c>
      <c r="SG151" s="92">
        <v>0</v>
      </c>
      <c r="SH151" s="92">
        <v>0</v>
      </c>
      <c r="SI151" s="92">
        <v>0</v>
      </c>
      <c r="SJ151" s="92">
        <v>0</v>
      </c>
      <c r="SK151" s="92">
        <v>0</v>
      </c>
      <c r="SL151" s="92">
        <v>0</v>
      </c>
      <c r="SM151" s="92">
        <v>0</v>
      </c>
      <c r="SN151" s="92">
        <v>1</v>
      </c>
      <c r="SO151" s="92">
        <v>0</v>
      </c>
      <c r="SP151" s="92">
        <v>0</v>
      </c>
      <c r="SQ151" s="92">
        <v>0</v>
      </c>
      <c r="SR151" s="92">
        <v>0</v>
      </c>
      <c r="SS151" s="92">
        <v>0</v>
      </c>
      <c r="ST151" s="92">
        <v>0</v>
      </c>
      <c r="SU151" s="92">
        <v>0</v>
      </c>
      <c r="SV151" s="92">
        <v>0</v>
      </c>
      <c r="SW151" s="92">
        <v>0</v>
      </c>
      <c r="SX151" s="92">
        <v>0</v>
      </c>
      <c r="SY151" s="92">
        <v>8.6037062600000005E-2</v>
      </c>
      <c r="SZ151" s="92">
        <v>1.9650520899999999</v>
      </c>
      <c r="TA151" s="92">
        <v>2.1796055799999998E-2</v>
      </c>
      <c r="TB151" s="92">
        <v>20</v>
      </c>
      <c r="TC151" s="92">
        <v>1</v>
      </c>
      <c r="TD151" s="92">
        <v>0</v>
      </c>
      <c r="TE151" s="92">
        <v>0</v>
      </c>
      <c r="TF151" s="92">
        <v>1</v>
      </c>
      <c r="TG151" s="92">
        <v>-17660.434600000001</v>
      </c>
      <c r="TH151" s="92">
        <v>-773.23747200000003</v>
      </c>
      <c r="TI151" s="92">
        <v>-1.5194519100000001E-3</v>
      </c>
      <c r="TJ151" s="92">
        <v>-59.234594700000002</v>
      </c>
      <c r="TK151" s="92">
        <v>-2.5935040300000001</v>
      </c>
      <c r="TL151" s="92">
        <v>6.5789473700000003E-2</v>
      </c>
      <c r="TM151" s="92">
        <v>1.5026052599999999</v>
      </c>
      <c r="TN151" s="92">
        <v>22.839600000000001</v>
      </c>
      <c r="TO151" s="92">
        <v>0</v>
      </c>
      <c r="TP151" s="92">
        <v>0.62472096899999996</v>
      </c>
      <c r="TQ151" s="92">
        <v>-23310.8381027</v>
      </c>
      <c r="TR151" s="92">
        <v>1.7997211972222199E-5</v>
      </c>
      <c r="TS151" s="92">
        <v>0</v>
      </c>
      <c r="TT151" s="92">
        <v>0</v>
      </c>
      <c r="TU151" s="92">
        <v>0</v>
      </c>
      <c r="TV151" s="92">
        <v>0</v>
      </c>
      <c r="TW151" s="92">
        <v>0</v>
      </c>
      <c r="TX151" s="92">
        <v>0</v>
      </c>
      <c r="TY151" s="92">
        <v>0</v>
      </c>
      <c r="TZ151" s="92">
        <v>0</v>
      </c>
      <c r="UA151" s="92">
        <v>0</v>
      </c>
      <c r="UB151" s="92">
        <v>0</v>
      </c>
      <c r="UC151" s="92">
        <v>0</v>
      </c>
      <c r="UD151" s="92">
        <v>0</v>
      </c>
      <c r="UE151" s="92">
        <v>0</v>
      </c>
      <c r="UF151" s="92">
        <v>0</v>
      </c>
      <c r="UG151" s="92">
        <v>0</v>
      </c>
      <c r="UH151" s="92">
        <v>0</v>
      </c>
      <c r="UI151" s="92">
        <v>0</v>
      </c>
      <c r="UJ151" s="92">
        <v>0</v>
      </c>
      <c r="UK151" s="92">
        <v>0</v>
      </c>
      <c r="UL151" s="92">
        <v>0</v>
      </c>
      <c r="UM151" s="92">
        <v>0</v>
      </c>
      <c r="UN151" s="92">
        <v>0</v>
      </c>
      <c r="UO151" s="92">
        <v>0</v>
      </c>
      <c r="UP151" s="92">
        <v>0</v>
      </c>
      <c r="UQ151" s="92">
        <v>0</v>
      </c>
      <c r="UR151" s="92">
        <v>0</v>
      </c>
      <c r="US151" s="92">
        <v>0</v>
      </c>
      <c r="UT151" s="92">
        <v>0</v>
      </c>
      <c r="UU151" s="92">
        <v>0</v>
      </c>
      <c r="UV151" s="92">
        <v>0</v>
      </c>
      <c r="UW151" s="92">
        <v>0</v>
      </c>
      <c r="UX151" s="92">
        <v>0</v>
      </c>
      <c r="UY151" s="92">
        <v>0</v>
      </c>
      <c r="UZ151" s="92">
        <v>0</v>
      </c>
      <c r="VA151" s="92">
        <v>0</v>
      </c>
      <c r="VB151" s="92">
        <v>0</v>
      </c>
      <c r="VC151" s="92">
        <v>0</v>
      </c>
      <c r="VD151" s="92">
        <v>0</v>
      </c>
      <c r="VE151" s="92">
        <v>0</v>
      </c>
      <c r="VF151" s="92">
        <v>0</v>
      </c>
      <c r="VG151" s="92">
        <v>0</v>
      </c>
      <c r="VH151" s="92">
        <v>0</v>
      </c>
      <c r="VI151" s="92">
        <v>0</v>
      </c>
      <c r="VJ151" s="92">
        <v>0</v>
      </c>
      <c r="VK151" s="92">
        <v>0</v>
      </c>
      <c r="VL151" s="92">
        <v>0</v>
      </c>
      <c r="VM151" s="92">
        <v>0</v>
      </c>
      <c r="VN151" s="92">
        <v>0</v>
      </c>
      <c r="VO151" s="92">
        <v>0</v>
      </c>
      <c r="VP151" s="92">
        <v>0</v>
      </c>
      <c r="VQ151" s="92">
        <v>0</v>
      </c>
      <c r="VR151" s="92">
        <v>0</v>
      </c>
      <c r="VS151" s="92">
        <v>0</v>
      </c>
      <c r="VT151" s="92">
        <v>0</v>
      </c>
      <c r="VU151" s="92">
        <v>0</v>
      </c>
      <c r="VV151" s="92">
        <v>0</v>
      </c>
      <c r="VW151" s="92">
        <v>0</v>
      </c>
      <c r="VX151" s="92">
        <v>0</v>
      </c>
      <c r="VY151" s="92">
        <v>0</v>
      </c>
      <c r="VZ151" s="92">
        <v>0</v>
      </c>
      <c r="WA151" s="92">
        <v>0</v>
      </c>
      <c r="WB151" s="92">
        <v>0</v>
      </c>
      <c r="WC151" s="92">
        <v>2.38991840555556E-5</v>
      </c>
    </row>
    <row r="152" spans="2:601" ht="13.5" customHeight="1">
      <c r="B152" s="851" t="s">
        <v>2837</v>
      </c>
      <c r="C152" s="92">
        <v>0</v>
      </c>
      <c r="D152" s="92">
        <v>0.489061574</v>
      </c>
      <c r="E152" s="92">
        <v>-5.41014471E-4</v>
      </c>
      <c r="F152" s="92">
        <v>0</v>
      </c>
      <c r="G152" s="92">
        <v>0</v>
      </c>
      <c r="H152" s="92">
        <v>0</v>
      </c>
      <c r="I152" s="92">
        <v>0</v>
      </c>
      <c r="J152" s="92">
        <v>0</v>
      </c>
      <c r="K152" s="92">
        <v>0</v>
      </c>
      <c r="L152" s="92">
        <v>0</v>
      </c>
      <c r="M152" s="92">
        <v>0</v>
      </c>
      <c r="N152" s="92">
        <v>0</v>
      </c>
      <c r="O152" s="92">
        <v>0</v>
      </c>
      <c r="P152" s="92">
        <v>0</v>
      </c>
      <c r="Q152" s="92">
        <v>0</v>
      </c>
      <c r="R152" s="92">
        <v>0</v>
      </c>
      <c r="S152" s="92">
        <v>0</v>
      </c>
      <c r="T152" s="92">
        <v>0</v>
      </c>
      <c r="U152" s="92">
        <v>0</v>
      </c>
      <c r="V152" s="92">
        <v>0</v>
      </c>
      <c r="W152" s="92">
        <v>0</v>
      </c>
      <c r="X152" s="92">
        <v>0</v>
      </c>
      <c r="Y152" s="92">
        <v>0</v>
      </c>
      <c r="Z152" s="92">
        <v>0</v>
      </c>
      <c r="AA152" s="92">
        <v>0</v>
      </c>
      <c r="AB152" s="92">
        <v>0</v>
      </c>
      <c r="AC152" s="92">
        <v>0</v>
      </c>
      <c r="AD152" s="92">
        <v>0</v>
      </c>
      <c r="AE152" s="92">
        <v>0</v>
      </c>
      <c r="AF152" s="92">
        <v>0</v>
      </c>
      <c r="AG152" s="92">
        <v>0</v>
      </c>
      <c r="AH152" s="92">
        <v>0</v>
      </c>
      <c r="AI152" s="92">
        <v>0</v>
      </c>
      <c r="AJ152" s="92">
        <v>0</v>
      </c>
      <c r="AK152" s="92">
        <v>0</v>
      </c>
      <c r="AL152" s="92">
        <v>0</v>
      </c>
      <c r="AM152" s="92">
        <v>0</v>
      </c>
      <c r="AN152" s="92">
        <v>0</v>
      </c>
      <c r="AO152" s="92">
        <v>0</v>
      </c>
      <c r="AP152" s="92">
        <v>0</v>
      </c>
      <c r="AQ152" s="92">
        <v>0</v>
      </c>
      <c r="AR152" s="92">
        <v>0</v>
      </c>
      <c r="AS152" s="92">
        <v>0</v>
      </c>
      <c r="AT152" s="92">
        <v>0</v>
      </c>
      <c r="AU152" s="92">
        <v>0</v>
      </c>
      <c r="AV152" s="92">
        <v>0</v>
      </c>
      <c r="AW152" s="92">
        <v>7.6338578100000002E-3</v>
      </c>
      <c r="AX152" s="92">
        <v>0</v>
      </c>
      <c r="AY152" s="92">
        <v>0</v>
      </c>
      <c r="AZ152" s="92">
        <v>0</v>
      </c>
      <c r="BA152" s="92">
        <v>0</v>
      </c>
      <c r="BB152" s="92">
        <v>0</v>
      </c>
      <c r="BC152" s="92">
        <v>0</v>
      </c>
      <c r="BD152" s="92">
        <v>0</v>
      </c>
      <c r="BE152" s="92">
        <v>0</v>
      </c>
      <c r="BF152" s="92">
        <v>0</v>
      </c>
      <c r="BG152" s="92">
        <v>0</v>
      </c>
      <c r="BH152" s="92">
        <v>0</v>
      </c>
      <c r="BI152" s="92">
        <v>0</v>
      </c>
      <c r="BJ152" s="92">
        <v>0</v>
      </c>
      <c r="BK152" s="92">
        <v>0</v>
      </c>
      <c r="BL152" s="92">
        <v>0</v>
      </c>
      <c r="BM152" s="92">
        <v>0</v>
      </c>
      <c r="BN152" s="92">
        <v>0</v>
      </c>
      <c r="BO152" s="92">
        <v>0</v>
      </c>
      <c r="BP152" s="92">
        <v>0</v>
      </c>
      <c r="BQ152" s="92">
        <v>0</v>
      </c>
      <c r="BR152" s="92">
        <v>0</v>
      </c>
      <c r="BS152" s="92">
        <v>0</v>
      </c>
      <c r="BT152" s="92">
        <v>0</v>
      </c>
      <c r="BU152" s="92">
        <v>0</v>
      </c>
      <c r="BV152" s="92">
        <v>0</v>
      </c>
      <c r="BW152" s="92">
        <v>0</v>
      </c>
      <c r="BX152" s="92">
        <v>0</v>
      </c>
      <c r="BY152" s="92">
        <v>0</v>
      </c>
      <c r="BZ152" s="92">
        <v>0</v>
      </c>
      <c r="CA152" s="92">
        <v>0</v>
      </c>
      <c r="CB152" s="92">
        <v>0</v>
      </c>
      <c r="CC152" s="92">
        <v>0</v>
      </c>
      <c r="CD152" s="92">
        <v>0</v>
      </c>
      <c r="CE152" s="92">
        <v>0</v>
      </c>
      <c r="CF152" s="92">
        <v>0</v>
      </c>
      <c r="CG152" s="92">
        <v>0</v>
      </c>
      <c r="CH152" s="92">
        <v>0</v>
      </c>
      <c r="CI152" s="92">
        <v>0</v>
      </c>
      <c r="CJ152" s="92">
        <v>0</v>
      </c>
      <c r="CK152" s="92">
        <v>0</v>
      </c>
      <c r="CL152" s="92">
        <v>0</v>
      </c>
      <c r="CM152" s="92">
        <v>0</v>
      </c>
      <c r="CN152" s="92">
        <v>0</v>
      </c>
      <c r="CO152" s="92">
        <v>0</v>
      </c>
      <c r="CP152" s="92">
        <v>0</v>
      </c>
      <c r="CQ152" s="92">
        <v>0</v>
      </c>
      <c r="CR152" s="92">
        <v>0</v>
      </c>
      <c r="CS152" s="92">
        <v>0</v>
      </c>
      <c r="CT152" s="92">
        <v>0</v>
      </c>
      <c r="CU152" s="92">
        <v>0</v>
      </c>
      <c r="CV152" s="92">
        <v>0</v>
      </c>
      <c r="CW152" s="92">
        <v>0</v>
      </c>
      <c r="CX152" s="92">
        <v>0</v>
      </c>
      <c r="CY152" s="92">
        <v>0</v>
      </c>
      <c r="CZ152" s="92">
        <v>0</v>
      </c>
      <c r="DA152" s="92">
        <v>0</v>
      </c>
      <c r="DB152" s="92">
        <v>0</v>
      </c>
      <c r="DC152" s="92">
        <v>0</v>
      </c>
      <c r="DD152" s="92">
        <v>0</v>
      </c>
      <c r="DE152" s="92">
        <v>0</v>
      </c>
      <c r="DF152" s="92">
        <v>0</v>
      </c>
      <c r="DG152" s="92">
        <v>1</v>
      </c>
      <c r="DH152" s="92">
        <v>0</v>
      </c>
      <c r="DI152" s="92">
        <v>0</v>
      </c>
      <c r="DJ152" s="92">
        <v>0</v>
      </c>
      <c r="DK152" s="92">
        <v>0</v>
      </c>
      <c r="DL152" s="92">
        <v>0</v>
      </c>
      <c r="DM152" s="92">
        <v>0</v>
      </c>
      <c r="DN152" s="92">
        <v>0</v>
      </c>
      <c r="DO152" s="92">
        <v>0</v>
      </c>
      <c r="DP152" s="92">
        <v>0</v>
      </c>
      <c r="DQ152" s="92">
        <v>0</v>
      </c>
      <c r="DR152" s="92">
        <v>0</v>
      </c>
      <c r="DS152" s="92">
        <v>0</v>
      </c>
      <c r="DT152" s="92">
        <v>0</v>
      </c>
      <c r="DU152" s="92">
        <v>0</v>
      </c>
      <c r="DV152" s="92">
        <v>0</v>
      </c>
      <c r="DW152" s="92">
        <v>0</v>
      </c>
      <c r="DX152" s="92">
        <v>0</v>
      </c>
      <c r="DY152" s="92">
        <v>0</v>
      </c>
      <c r="DZ152" s="92">
        <v>0</v>
      </c>
      <c r="EA152" s="92">
        <v>0</v>
      </c>
      <c r="EB152" s="92">
        <v>0</v>
      </c>
      <c r="EC152" s="92">
        <v>0</v>
      </c>
      <c r="ED152" s="92">
        <v>0</v>
      </c>
      <c r="EE152" s="92">
        <v>0</v>
      </c>
      <c r="EF152" s="92">
        <v>0</v>
      </c>
      <c r="EG152" s="92">
        <v>0</v>
      </c>
      <c r="EH152" s="92">
        <v>0</v>
      </c>
      <c r="EI152" s="92">
        <v>0</v>
      </c>
      <c r="EJ152" s="92">
        <v>0</v>
      </c>
      <c r="EK152" s="92">
        <v>0</v>
      </c>
      <c r="EL152" s="92">
        <v>0</v>
      </c>
      <c r="EM152" s="92">
        <v>0</v>
      </c>
      <c r="EN152" s="92">
        <v>0</v>
      </c>
      <c r="EO152" s="92">
        <v>0</v>
      </c>
      <c r="EP152" s="92">
        <v>0</v>
      </c>
      <c r="EQ152" s="92">
        <v>0</v>
      </c>
      <c r="ER152" s="92">
        <v>0</v>
      </c>
      <c r="ES152" s="92">
        <v>0</v>
      </c>
      <c r="ET152" s="92">
        <v>0</v>
      </c>
      <c r="EU152" s="92">
        <v>0</v>
      </c>
      <c r="EV152" s="92">
        <v>0</v>
      </c>
      <c r="EW152" s="92">
        <v>0</v>
      </c>
      <c r="EX152" s="92">
        <v>0</v>
      </c>
      <c r="EY152" s="92">
        <v>0</v>
      </c>
      <c r="EZ152" s="92">
        <v>0</v>
      </c>
      <c r="FA152" s="92">
        <v>0</v>
      </c>
      <c r="FB152" s="92">
        <v>0</v>
      </c>
      <c r="FC152" s="92">
        <v>0</v>
      </c>
      <c r="FD152" s="92">
        <v>0</v>
      </c>
      <c r="FE152" s="92">
        <v>0</v>
      </c>
      <c r="FF152" s="92">
        <v>0</v>
      </c>
      <c r="FG152" s="92">
        <v>0</v>
      </c>
      <c r="FH152" s="92">
        <v>0</v>
      </c>
      <c r="FI152" s="92">
        <v>0</v>
      </c>
      <c r="FJ152" s="92">
        <v>0</v>
      </c>
      <c r="FK152" s="92">
        <v>0</v>
      </c>
      <c r="FL152" s="92">
        <v>0</v>
      </c>
      <c r="FM152" s="92">
        <v>0</v>
      </c>
      <c r="FN152" s="92">
        <v>0</v>
      </c>
      <c r="FO152" s="92">
        <v>0</v>
      </c>
      <c r="FP152" s="92">
        <v>0</v>
      </c>
      <c r="FQ152" s="92">
        <v>0.489061574</v>
      </c>
      <c r="FR152" s="92">
        <v>0</v>
      </c>
      <c r="FS152" s="92">
        <v>0</v>
      </c>
      <c r="FT152" s="92">
        <v>0</v>
      </c>
      <c r="FU152" s="92">
        <v>0</v>
      </c>
      <c r="FV152" s="92">
        <v>0</v>
      </c>
      <c r="FW152" s="92">
        <v>0</v>
      </c>
      <c r="FX152" s="92">
        <v>0</v>
      </c>
      <c r="FY152" s="92">
        <v>0</v>
      </c>
      <c r="FZ152" s="92">
        <v>0</v>
      </c>
      <c r="GA152" s="92">
        <v>0</v>
      </c>
      <c r="GB152" s="92">
        <v>0</v>
      </c>
      <c r="GC152" s="92">
        <v>0</v>
      </c>
      <c r="GD152" s="92">
        <v>0</v>
      </c>
      <c r="GE152" s="92">
        <v>0</v>
      </c>
      <c r="GF152" s="92">
        <v>0</v>
      </c>
      <c r="GG152" s="92">
        <v>0</v>
      </c>
      <c r="GH152" s="92">
        <v>0</v>
      </c>
      <c r="GI152" s="92">
        <v>0</v>
      </c>
      <c r="GJ152" s="92">
        <v>0</v>
      </c>
      <c r="GK152" s="92">
        <v>0</v>
      </c>
      <c r="GL152" s="92">
        <v>0</v>
      </c>
      <c r="GM152" s="92">
        <v>0</v>
      </c>
      <c r="GN152" s="92">
        <v>0</v>
      </c>
      <c r="GO152" s="92">
        <v>0</v>
      </c>
      <c r="GP152" s="92">
        <v>0</v>
      </c>
      <c r="GQ152" s="92">
        <v>0</v>
      </c>
      <c r="GR152" s="92">
        <v>0</v>
      </c>
      <c r="GS152" s="92">
        <v>0</v>
      </c>
      <c r="GT152" s="92">
        <v>0</v>
      </c>
      <c r="GU152" s="92">
        <v>0</v>
      </c>
      <c r="GV152" s="92">
        <v>0</v>
      </c>
      <c r="GW152" s="92">
        <v>0</v>
      </c>
      <c r="GX152" s="92">
        <v>0</v>
      </c>
      <c r="GY152" s="92">
        <v>0</v>
      </c>
      <c r="GZ152" s="92">
        <v>0</v>
      </c>
      <c r="HA152" s="92">
        <v>0</v>
      </c>
      <c r="HB152" s="92">
        <v>0</v>
      </c>
      <c r="HC152" s="92">
        <v>0</v>
      </c>
      <c r="HD152" s="92">
        <v>0</v>
      </c>
      <c r="HE152" s="92">
        <v>0</v>
      </c>
      <c r="HF152" s="92">
        <v>0</v>
      </c>
      <c r="HG152" s="92">
        <v>0</v>
      </c>
      <c r="HH152" s="92">
        <v>0</v>
      </c>
      <c r="HI152" s="92">
        <v>0</v>
      </c>
      <c r="HJ152" s="92">
        <v>0</v>
      </c>
      <c r="HK152" s="92">
        <v>0</v>
      </c>
      <c r="HL152" s="92">
        <v>0</v>
      </c>
      <c r="HM152" s="92">
        <v>0</v>
      </c>
      <c r="HN152" s="92">
        <v>0</v>
      </c>
      <c r="HO152" s="92">
        <v>0</v>
      </c>
      <c r="HP152" s="92">
        <v>0</v>
      </c>
      <c r="HQ152" s="92">
        <v>0</v>
      </c>
      <c r="HR152" s="92">
        <v>0</v>
      </c>
      <c r="HS152" s="92">
        <v>0</v>
      </c>
      <c r="HT152" s="92">
        <v>0</v>
      </c>
      <c r="HU152" s="92">
        <v>0</v>
      </c>
      <c r="HV152" s="92">
        <v>0</v>
      </c>
      <c r="HW152" s="92">
        <v>0</v>
      </c>
      <c r="HX152" s="92">
        <v>0</v>
      </c>
      <c r="HY152" s="92">
        <v>0</v>
      </c>
      <c r="HZ152" s="92">
        <v>0</v>
      </c>
      <c r="IA152" s="92">
        <v>1</v>
      </c>
      <c r="IB152" s="92">
        <v>0</v>
      </c>
      <c r="IC152" s="92">
        <v>0</v>
      </c>
      <c r="ID152" s="92">
        <v>0</v>
      </c>
      <c r="IE152" s="92">
        <v>0</v>
      </c>
      <c r="IF152" s="92">
        <v>0</v>
      </c>
      <c r="IG152" s="92">
        <v>0</v>
      </c>
      <c r="IH152" s="92">
        <v>0</v>
      </c>
      <c r="II152" s="92">
        <v>0</v>
      </c>
      <c r="IJ152" s="92">
        <v>0</v>
      </c>
      <c r="IK152" s="92">
        <v>0</v>
      </c>
      <c r="IL152" s="92">
        <v>0</v>
      </c>
      <c r="IM152" s="92">
        <v>0</v>
      </c>
      <c r="IN152" s="92">
        <v>0</v>
      </c>
      <c r="IO152" s="92">
        <v>0</v>
      </c>
      <c r="IP152" s="92">
        <v>0</v>
      </c>
      <c r="IQ152" s="92">
        <v>0</v>
      </c>
      <c r="IR152" s="92">
        <v>0</v>
      </c>
      <c r="IS152" s="92">
        <v>0</v>
      </c>
      <c r="IT152" s="92">
        <v>7.6338578100000002E-3</v>
      </c>
      <c r="IU152" s="92">
        <v>0.489061574</v>
      </c>
      <c r="IV152" s="92">
        <v>1.0480091499999999</v>
      </c>
      <c r="IW152" s="92">
        <v>28</v>
      </c>
      <c r="IX152" s="92">
        <v>3</v>
      </c>
      <c r="IY152" s="92">
        <v>1</v>
      </c>
      <c r="IZ152" s="92">
        <v>0</v>
      </c>
      <c r="JA152" s="92">
        <v>0</v>
      </c>
      <c r="JB152" s="92">
        <v>-70870.388699999996</v>
      </c>
      <c r="JC152" s="92">
        <v>-1106.2297699999999</v>
      </c>
      <c r="JD152" s="92">
        <v>-5.41014471E-4</v>
      </c>
      <c r="JE152" s="92">
        <v>0.54144914399999999</v>
      </c>
      <c r="JF152" s="92">
        <v>8.4515856400000002E-3</v>
      </c>
      <c r="JG152" s="92">
        <v>1.2140253100000001E-4</v>
      </c>
      <c r="JH152" s="92">
        <v>7.7776288799999999E-3</v>
      </c>
      <c r="JI152" s="92">
        <v>64.064800000000005</v>
      </c>
      <c r="JJ152" s="92">
        <v>5.9645875699999998E-3</v>
      </c>
      <c r="JK152" s="92">
        <v>0</v>
      </c>
      <c r="JL152" s="92">
        <v>0</v>
      </c>
      <c r="JM152" s="92">
        <v>0</v>
      </c>
      <c r="JN152" s="92">
        <v>0</v>
      </c>
      <c r="JO152" s="92">
        <v>0</v>
      </c>
      <c r="JP152" s="92">
        <v>0</v>
      </c>
      <c r="JQ152" s="92">
        <v>0</v>
      </c>
      <c r="JR152" s="92">
        <v>0</v>
      </c>
      <c r="JS152" s="92">
        <v>0</v>
      </c>
      <c r="JT152" s="92">
        <v>0</v>
      </c>
      <c r="JU152" s="92">
        <v>0</v>
      </c>
      <c r="JV152" s="92">
        <v>0</v>
      </c>
      <c r="JW152" s="92">
        <v>0</v>
      </c>
      <c r="JX152" s="92">
        <v>0</v>
      </c>
      <c r="JY152" s="92">
        <v>0</v>
      </c>
      <c r="JZ152" s="92">
        <v>0</v>
      </c>
      <c r="KA152" s="92">
        <v>0</v>
      </c>
      <c r="KB152" s="92">
        <v>0</v>
      </c>
      <c r="KC152" s="92">
        <v>0</v>
      </c>
      <c r="KD152" s="92">
        <v>0</v>
      </c>
      <c r="KE152" s="92">
        <v>0</v>
      </c>
      <c r="KF152" s="92">
        <v>0</v>
      </c>
      <c r="KG152" s="92">
        <v>0</v>
      </c>
      <c r="KH152" s="92">
        <v>0</v>
      </c>
      <c r="KI152" s="92">
        <v>0</v>
      </c>
      <c r="KJ152" s="92">
        <v>0</v>
      </c>
      <c r="KK152" s="92">
        <v>0</v>
      </c>
      <c r="KL152" s="92">
        <v>0</v>
      </c>
      <c r="KM152" s="92">
        <v>0</v>
      </c>
      <c r="KN152" s="92">
        <v>0</v>
      </c>
      <c r="KO152" s="92">
        <v>0</v>
      </c>
      <c r="KP152" s="92">
        <v>0</v>
      </c>
      <c r="KQ152" s="92">
        <v>0</v>
      </c>
      <c r="KR152" s="92">
        <v>0</v>
      </c>
      <c r="KS152" s="92">
        <v>0</v>
      </c>
      <c r="KT152" s="92">
        <v>0</v>
      </c>
      <c r="KU152" s="92">
        <v>0</v>
      </c>
      <c r="KV152" s="92">
        <v>0</v>
      </c>
      <c r="KW152" s="92">
        <v>0</v>
      </c>
      <c r="KX152" s="92">
        <v>0</v>
      </c>
      <c r="KY152" s="92">
        <v>0</v>
      </c>
      <c r="KZ152" s="92">
        <v>0</v>
      </c>
      <c r="LA152" s="92">
        <v>0</v>
      </c>
      <c r="LB152" s="92">
        <v>0</v>
      </c>
      <c r="LC152" s="92">
        <v>0</v>
      </c>
      <c r="LD152" s="92">
        <v>0</v>
      </c>
      <c r="LE152" s="92">
        <v>0</v>
      </c>
      <c r="LF152" s="92">
        <v>0</v>
      </c>
      <c r="LG152" s="92">
        <v>0</v>
      </c>
      <c r="LH152" s="92">
        <v>0</v>
      </c>
      <c r="LI152" s="92">
        <v>0</v>
      </c>
      <c r="LJ152" s="92">
        <v>0</v>
      </c>
      <c r="LK152" s="92">
        <v>0</v>
      </c>
      <c r="LL152" s="92">
        <v>0</v>
      </c>
      <c r="LM152" s="92">
        <v>0</v>
      </c>
      <c r="LN152" s="92">
        <v>0</v>
      </c>
      <c r="LO152" s="92">
        <v>0</v>
      </c>
      <c r="LP152" s="92">
        <v>0</v>
      </c>
      <c r="LQ152" s="92">
        <v>0</v>
      </c>
      <c r="LR152" s="92">
        <v>0</v>
      </c>
      <c r="LS152" s="92">
        <v>0</v>
      </c>
      <c r="LT152" s="92">
        <v>0</v>
      </c>
      <c r="LU152" s="92">
        <v>0</v>
      </c>
      <c r="LV152" s="92">
        <v>0</v>
      </c>
      <c r="LW152" s="92">
        <v>0</v>
      </c>
      <c r="LX152" s="92">
        <v>0</v>
      </c>
      <c r="LY152" s="92">
        <v>0</v>
      </c>
      <c r="LZ152" s="92">
        <v>0</v>
      </c>
      <c r="MA152" s="92">
        <v>0</v>
      </c>
      <c r="MB152" s="92">
        <v>0</v>
      </c>
      <c r="MC152" s="92">
        <v>0</v>
      </c>
      <c r="MD152" s="92">
        <v>0</v>
      </c>
      <c r="ME152" s="92">
        <v>0</v>
      </c>
      <c r="MF152" s="92">
        <v>0</v>
      </c>
      <c r="MG152" s="92">
        <v>0</v>
      </c>
      <c r="MH152" s="92">
        <v>0</v>
      </c>
      <c r="MI152" s="92">
        <v>0</v>
      </c>
      <c r="MJ152" s="92">
        <v>0</v>
      </c>
      <c r="MK152" s="92">
        <v>0</v>
      </c>
      <c r="ML152" s="92">
        <v>0</v>
      </c>
      <c r="MM152" s="92">
        <v>0</v>
      </c>
      <c r="MN152" s="92">
        <v>0</v>
      </c>
      <c r="MO152" s="92">
        <v>0</v>
      </c>
      <c r="MP152" s="92">
        <v>0</v>
      </c>
      <c r="MQ152" s="92">
        <v>0</v>
      </c>
      <c r="MR152" s="92">
        <v>0</v>
      </c>
      <c r="MS152" s="92">
        <v>0</v>
      </c>
      <c r="MT152" s="92">
        <v>0</v>
      </c>
      <c r="MU152" s="92">
        <v>0</v>
      </c>
      <c r="MV152" s="92">
        <v>0</v>
      </c>
      <c r="MW152" s="92">
        <v>0</v>
      </c>
      <c r="MX152" s="92">
        <v>0</v>
      </c>
      <c r="MY152" s="92">
        <v>0</v>
      </c>
      <c r="MZ152" s="92">
        <v>0</v>
      </c>
      <c r="NA152" s="92">
        <v>0</v>
      </c>
      <c r="NB152" s="92">
        <v>0</v>
      </c>
      <c r="NC152" s="92">
        <v>0</v>
      </c>
      <c r="ND152" s="92">
        <v>0</v>
      </c>
      <c r="NE152" s="92">
        <v>0</v>
      </c>
      <c r="NF152" s="92">
        <v>0</v>
      </c>
      <c r="NG152" s="92">
        <v>0</v>
      </c>
      <c r="NH152" s="92">
        <v>0</v>
      </c>
      <c r="NI152" s="92">
        <v>0</v>
      </c>
      <c r="NJ152" s="92">
        <v>0</v>
      </c>
      <c r="NK152" s="92">
        <v>0</v>
      </c>
      <c r="NL152" s="92">
        <v>0</v>
      </c>
      <c r="NM152" s="92">
        <v>0</v>
      </c>
      <c r="NN152" s="92">
        <v>0</v>
      </c>
      <c r="NO152" s="92">
        <v>0</v>
      </c>
      <c r="NP152" s="92">
        <v>0</v>
      </c>
      <c r="NQ152" s="92">
        <v>0</v>
      </c>
      <c r="NR152" s="92">
        <v>0</v>
      </c>
      <c r="NS152" s="92">
        <v>0</v>
      </c>
      <c r="NT152" s="92">
        <v>0</v>
      </c>
      <c r="NU152" s="92">
        <v>0</v>
      </c>
      <c r="NV152" s="92">
        <v>0</v>
      </c>
      <c r="NW152" s="92">
        <v>0</v>
      </c>
      <c r="NX152" s="92">
        <v>0</v>
      </c>
      <c r="NY152" s="92">
        <v>0</v>
      </c>
      <c r="NZ152" s="92">
        <v>0</v>
      </c>
      <c r="OA152" s="92">
        <v>0</v>
      </c>
      <c r="OB152" s="92">
        <v>0</v>
      </c>
      <c r="OC152" s="92">
        <v>0</v>
      </c>
      <c r="OD152" s="92">
        <v>0</v>
      </c>
      <c r="OE152" s="92">
        <v>0</v>
      </c>
      <c r="OF152" s="92">
        <v>0</v>
      </c>
      <c r="OG152" s="92">
        <v>0</v>
      </c>
      <c r="OH152" s="92">
        <v>0</v>
      </c>
      <c r="OI152" s="92">
        <v>0</v>
      </c>
      <c r="OJ152" s="92">
        <v>0</v>
      </c>
      <c r="OK152" s="92">
        <v>0</v>
      </c>
      <c r="OL152" s="92">
        <v>0</v>
      </c>
      <c r="OM152" s="92">
        <v>0</v>
      </c>
      <c r="ON152" s="92">
        <v>0</v>
      </c>
      <c r="OO152" s="92">
        <v>0</v>
      </c>
      <c r="OP152" s="92">
        <v>0</v>
      </c>
      <c r="OQ152" s="92">
        <v>0</v>
      </c>
      <c r="OR152" s="92">
        <v>0</v>
      </c>
      <c r="OS152" s="92">
        <v>0</v>
      </c>
      <c r="OT152" s="92">
        <v>0</v>
      </c>
      <c r="OU152" s="92">
        <v>0</v>
      </c>
      <c r="OV152" s="92">
        <v>0</v>
      </c>
      <c r="OW152" s="92">
        <v>0</v>
      </c>
      <c r="OX152" s="92">
        <v>0</v>
      </c>
      <c r="OY152" s="92">
        <v>0</v>
      </c>
      <c r="OZ152" s="92">
        <v>0</v>
      </c>
      <c r="PA152" s="92">
        <v>0</v>
      </c>
      <c r="PB152" s="92">
        <v>0</v>
      </c>
      <c r="PC152" s="92">
        <v>0</v>
      </c>
      <c r="PD152" s="92">
        <v>0</v>
      </c>
      <c r="PE152" s="92">
        <v>0</v>
      </c>
      <c r="PF152" s="92">
        <v>0</v>
      </c>
      <c r="PG152" s="92">
        <v>0</v>
      </c>
      <c r="PH152" s="92">
        <v>0</v>
      </c>
      <c r="PI152" s="92">
        <v>0</v>
      </c>
      <c r="PJ152" s="92">
        <v>0</v>
      </c>
      <c r="PK152" s="92">
        <v>0</v>
      </c>
      <c r="PL152" s="92">
        <v>0</v>
      </c>
      <c r="PM152" s="92">
        <v>0</v>
      </c>
      <c r="PN152" s="92">
        <v>0</v>
      </c>
      <c r="PO152" s="92">
        <v>0</v>
      </c>
      <c r="PP152" s="92">
        <v>0</v>
      </c>
      <c r="PQ152" s="92">
        <v>0</v>
      </c>
      <c r="PR152" s="92">
        <v>0</v>
      </c>
      <c r="PS152" s="92">
        <v>0</v>
      </c>
      <c r="PT152" s="92">
        <v>0</v>
      </c>
      <c r="PU152" s="92">
        <v>0</v>
      </c>
      <c r="PV152" s="92">
        <v>0</v>
      </c>
      <c r="PW152" s="92">
        <v>0</v>
      </c>
      <c r="PX152" s="92">
        <v>0</v>
      </c>
      <c r="PY152" s="92">
        <v>0</v>
      </c>
      <c r="PZ152" s="92">
        <v>0</v>
      </c>
      <c r="QA152" s="92">
        <v>0</v>
      </c>
      <c r="QB152" s="92">
        <v>0</v>
      </c>
      <c r="QC152" s="92">
        <v>0</v>
      </c>
      <c r="QD152" s="92">
        <v>0</v>
      </c>
      <c r="QE152" s="92">
        <v>0</v>
      </c>
      <c r="QF152" s="92">
        <v>0</v>
      </c>
      <c r="QG152" s="92">
        <v>0</v>
      </c>
      <c r="QH152" s="92">
        <v>0</v>
      </c>
      <c r="QI152" s="92">
        <v>0</v>
      </c>
      <c r="QJ152" s="92">
        <v>0</v>
      </c>
      <c r="QK152" s="92">
        <v>0</v>
      </c>
      <c r="QL152" s="92">
        <v>0</v>
      </c>
      <c r="QM152" s="92">
        <v>0</v>
      </c>
      <c r="QN152" s="92">
        <v>0</v>
      </c>
      <c r="QO152" s="92">
        <v>0</v>
      </c>
      <c r="QP152" s="92">
        <v>0</v>
      </c>
      <c r="QQ152" s="92">
        <v>0</v>
      </c>
      <c r="QR152" s="92">
        <v>0</v>
      </c>
      <c r="QS152" s="92">
        <v>0</v>
      </c>
      <c r="QT152" s="92">
        <v>0</v>
      </c>
      <c r="QU152" s="92">
        <v>0</v>
      </c>
      <c r="QV152" s="92">
        <v>0</v>
      </c>
      <c r="QW152" s="92">
        <v>0</v>
      </c>
      <c r="QX152" s="92">
        <v>0</v>
      </c>
      <c r="QY152" s="92">
        <v>0</v>
      </c>
      <c r="QZ152" s="92">
        <v>0</v>
      </c>
      <c r="RA152" s="92">
        <v>0</v>
      </c>
      <c r="RB152" s="92">
        <v>0</v>
      </c>
      <c r="RC152" s="92">
        <v>0</v>
      </c>
      <c r="RD152" s="92">
        <v>0</v>
      </c>
      <c r="RE152" s="92">
        <v>0</v>
      </c>
      <c r="RF152" s="92">
        <v>0</v>
      </c>
      <c r="RG152" s="92">
        <v>0</v>
      </c>
      <c r="RH152" s="92">
        <v>0</v>
      </c>
      <c r="RI152" s="92">
        <v>0</v>
      </c>
      <c r="RJ152" s="92">
        <v>0</v>
      </c>
      <c r="RK152" s="92">
        <v>0</v>
      </c>
      <c r="RL152" s="92">
        <v>0</v>
      </c>
      <c r="RM152" s="92">
        <v>0</v>
      </c>
      <c r="RN152" s="92">
        <v>0</v>
      </c>
      <c r="RO152" s="92">
        <v>0</v>
      </c>
      <c r="RP152" s="92">
        <v>0</v>
      </c>
      <c r="RQ152" s="92">
        <v>0</v>
      </c>
      <c r="RR152" s="92">
        <v>0</v>
      </c>
      <c r="RS152" s="92">
        <v>0</v>
      </c>
      <c r="RT152" s="92">
        <v>0</v>
      </c>
      <c r="RU152" s="92">
        <v>0</v>
      </c>
      <c r="RV152" s="92">
        <v>0</v>
      </c>
      <c r="RW152" s="92">
        <v>0</v>
      </c>
      <c r="RX152" s="92">
        <v>0</v>
      </c>
      <c r="RY152" s="92">
        <v>0</v>
      </c>
      <c r="RZ152" s="92">
        <v>0</v>
      </c>
      <c r="SA152" s="92">
        <v>0</v>
      </c>
      <c r="SB152" s="92">
        <v>0</v>
      </c>
      <c r="SC152" s="92">
        <v>0</v>
      </c>
      <c r="SD152" s="92">
        <v>0</v>
      </c>
      <c r="SE152" s="92">
        <v>0</v>
      </c>
      <c r="SF152" s="92">
        <v>0</v>
      </c>
      <c r="SG152" s="92">
        <v>0</v>
      </c>
      <c r="SH152" s="92">
        <v>0</v>
      </c>
      <c r="SI152" s="92">
        <v>0</v>
      </c>
      <c r="SJ152" s="92">
        <v>0</v>
      </c>
      <c r="SK152" s="92">
        <v>0</v>
      </c>
      <c r="SL152" s="92">
        <v>0</v>
      </c>
      <c r="SM152" s="92">
        <v>0</v>
      </c>
      <c r="SN152" s="92">
        <v>0</v>
      </c>
      <c r="SO152" s="92">
        <v>0</v>
      </c>
      <c r="SP152" s="92">
        <v>0</v>
      </c>
      <c r="SQ152" s="92">
        <v>0</v>
      </c>
      <c r="SR152" s="92">
        <v>0</v>
      </c>
      <c r="SS152" s="92">
        <v>0</v>
      </c>
      <c r="ST152" s="92">
        <v>0</v>
      </c>
      <c r="SU152" s="92">
        <v>0</v>
      </c>
      <c r="SV152" s="92">
        <v>0</v>
      </c>
      <c r="SW152" s="92">
        <v>0</v>
      </c>
      <c r="SX152" s="92">
        <v>0</v>
      </c>
      <c r="SY152" s="92">
        <v>0</v>
      </c>
      <c r="SZ152" s="92">
        <v>0</v>
      </c>
      <c r="TA152" s="92">
        <v>0</v>
      </c>
      <c r="TB152" s="92">
        <v>0</v>
      </c>
      <c r="TC152" s="92">
        <v>3</v>
      </c>
      <c r="TD152" s="92">
        <v>0</v>
      </c>
      <c r="TE152" s="92">
        <v>0</v>
      </c>
      <c r="TF152" s="92">
        <v>0</v>
      </c>
      <c r="TG152" s="92">
        <v>0</v>
      </c>
      <c r="TH152" s="92">
        <v>0</v>
      </c>
      <c r="TI152" s="92">
        <v>0</v>
      </c>
      <c r="TJ152" s="92">
        <v>0</v>
      </c>
      <c r="TK152" s="92">
        <v>0</v>
      </c>
      <c r="TL152" s="92">
        <v>0</v>
      </c>
      <c r="TM152" s="92">
        <v>0</v>
      </c>
      <c r="TN152" s="92">
        <v>0</v>
      </c>
      <c r="TO152" s="92">
        <v>0</v>
      </c>
      <c r="TP152" s="92">
        <v>0.24974713100000001</v>
      </c>
      <c r="TQ152" s="92">
        <v>-629.45398714099997</v>
      </c>
      <c r="TR152" s="92">
        <v>0</v>
      </c>
      <c r="TS152" s="92">
        <v>0</v>
      </c>
      <c r="TT152" s="92">
        <v>0</v>
      </c>
      <c r="TU152" s="92">
        <v>0</v>
      </c>
      <c r="TV152" s="92">
        <v>0</v>
      </c>
      <c r="TW152" s="92">
        <v>0</v>
      </c>
      <c r="TX152" s="92">
        <v>0</v>
      </c>
      <c r="TY152" s="92">
        <v>0</v>
      </c>
      <c r="TZ152" s="92">
        <v>0</v>
      </c>
      <c r="UA152" s="92">
        <v>0</v>
      </c>
      <c r="UB152" s="92">
        <v>0</v>
      </c>
      <c r="UC152" s="92">
        <v>0</v>
      </c>
      <c r="UD152" s="92">
        <v>0</v>
      </c>
      <c r="UE152" s="92">
        <v>0</v>
      </c>
      <c r="UF152" s="92">
        <v>0</v>
      </c>
      <c r="UG152" s="92">
        <v>0</v>
      </c>
      <c r="UH152" s="92">
        <v>0</v>
      </c>
      <c r="UI152" s="92">
        <v>0</v>
      </c>
      <c r="UJ152" s="92">
        <v>0</v>
      </c>
      <c r="UK152" s="92">
        <v>0</v>
      </c>
      <c r="UL152" s="92">
        <v>0</v>
      </c>
      <c r="UM152" s="92">
        <v>0</v>
      </c>
      <c r="UN152" s="92">
        <v>0</v>
      </c>
      <c r="UO152" s="92">
        <v>0</v>
      </c>
      <c r="UP152" s="92">
        <v>0</v>
      </c>
      <c r="UQ152" s="92">
        <v>0</v>
      </c>
      <c r="UR152" s="92">
        <v>0</v>
      </c>
      <c r="US152" s="92">
        <v>0</v>
      </c>
      <c r="UT152" s="92">
        <v>0</v>
      </c>
      <c r="UU152" s="92">
        <v>0</v>
      </c>
      <c r="UV152" s="92">
        <v>0</v>
      </c>
      <c r="UW152" s="92">
        <v>0</v>
      </c>
      <c r="UX152" s="92">
        <v>0</v>
      </c>
      <c r="UY152" s="92">
        <v>0</v>
      </c>
      <c r="UZ152" s="92">
        <v>0</v>
      </c>
      <c r="VA152" s="92">
        <v>0</v>
      </c>
      <c r="VB152" s="92">
        <v>0</v>
      </c>
      <c r="VC152" s="92">
        <v>0</v>
      </c>
      <c r="VD152" s="92">
        <v>0</v>
      </c>
      <c r="VE152" s="92">
        <v>0</v>
      </c>
      <c r="VF152" s="92">
        <v>0</v>
      </c>
      <c r="VG152" s="92">
        <v>0</v>
      </c>
      <c r="VH152" s="92">
        <v>0</v>
      </c>
      <c r="VI152" s="92">
        <v>0</v>
      </c>
      <c r="VJ152" s="92">
        <v>2.1205160583333399E-6</v>
      </c>
      <c r="VK152" s="92">
        <v>0</v>
      </c>
      <c r="VL152" s="92">
        <v>0</v>
      </c>
      <c r="VM152" s="92">
        <v>0</v>
      </c>
      <c r="VN152" s="92">
        <v>0</v>
      </c>
      <c r="VO152" s="92">
        <v>0</v>
      </c>
      <c r="VP152" s="92">
        <v>0</v>
      </c>
      <c r="VQ152" s="92">
        <v>0</v>
      </c>
      <c r="VR152" s="92">
        <v>0</v>
      </c>
      <c r="VS152" s="92">
        <v>0</v>
      </c>
      <c r="VT152" s="92">
        <v>0</v>
      </c>
      <c r="VU152" s="92">
        <v>0</v>
      </c>
      <c r="VV152" s="92">
        <v>0</v>
      </c>
      <c r="VW152" s="92">
        <v>0</v>
      </c>
      <c r="VX152" s="92">
        <v>0</v>
      </c>
      <c r="VY152" s="92">
        <v>0</v>
      </c>
      <c r="VZ152" s="92">
        <v>0</v>
      </c>
      <c r="WA152" s="92">
        <v>0</v>
      </c>
      <c r="WB152" s="92">
        <v>0</v>
      </c>
      <c r="WC152" s="92">
        <v>0</v>
      </c>
    </row>
    <row r="153" spans="2:601" ht="13.5" customHeight="1">
      <c r="B153" s="851" t="s">
        <v>2838</v>
      </c>
      <c r="C153" s="92">
        <v>0</v>
      </c>
      <c r="D153" s="92">
        <v>5.7200563799999999</v>
      </c>
      <c r="E153" s="92">
        <v>-3.6734259600000002E-3</v>
      </c>
      <c r="F153" s="92">
        <v>0</v>
      </c>
      <c r="G153" s="92">
        <v>0</v>
      </c>
      <c r="H153" s="92">
        <v>0</v>
      </c>
      <c r="I153" s="92">
        <v>0</v>
      </c>
      <c r="J153" s="92">
        <v>0</v>
      </c>
      <c r="K153" s="92">
        <v>0</v>
      </c>
      <c r="L153" s="92">
        <v>0</v>
      </c>
      <c r="M153" s="92">
        <v>0</v>
      </c>
      <c r="N153" s="92">
        <v>0</v>
      </c>
      <c r="O153" s="92">
        <v>0</v>
      </c>
      <c r="P153" s="92">
        <v>0</v>
      </c>
      <c r="Q153" s="92">
        <v>0</v>
      </c>
      <c r="R153" s="92">
        <v>0</v>
      </c>
      <c r="S153" s="92">
        <v>0</v>
      </c>
      <c r="T153" s="92">
        <v>0</v>
      </c>
      <c r="U153" s="92">
        <v>0</v>
      </c>
      <c r="V153" s="92">
        <v>0</v>
      </c>
      <c r="W153" s="92">
        <v>0</v>
      </c>
      <c r="X153" s="92">
        <v>0</v>
      </c>
      <c r="Y153" s="92">
        <v>0</v>
      </c>
      <c r="Z153" s="92">
        <v>0</v>
      </c>
      <c r="AA153" s="92">
        <v>0</v>
      </c>
      <c r="AB153" s="92">
        <v>0</v>
      </c>
      <c r="AC153" s="92">
        <v>0.33587012900000002</v>
      </c>
      <c r="AD153" s="92">
        <v>0</v>
      </c>
      <c r="AE153" s="92">
        <v>0</v>
      </c>
      <c r="AF153" s="92">
        <v>0</v>
      </c>
      <c r="AG153" s="92">
        <v>0</v>
      </c>
      <c r="AH153" s="92">
        <v>0</v>
      </c>
      <c r="AI153" s="92">
        <v>0</v>
      </c>
      <c r="AJ153" s="92">
        <v>0</v>
      </c>
      <c r="AK153" s="92">
        <v>0</v>
      </c>
      <c r="AL153" s="92">
        <v>0</v>
      </c>
      <c r="AM153" s="92">
        <v>0</v>
      </c>
      <c r="AN153" s="92">
        <v>0</v>
      </c>
      <c r="AO153" s="92">
        <v>0</v>
      </c>
      <c r="AP153" s="92">
        <v>0</v>
      </c>
      <c r="AQ153" s="92">
        <v>0</v>
      </c>
      <c r="AR153" s="92">
        <v>0</v>
      </c>
      <c r="AS153" s="92">
        <v>0</v>
      </c>
      <c r="AT153" s="92">
        <v>0</v>
      </c>
      <c r="AU153" s="92">
        <v>0</v>
      </c>
      <c r="AV153" s="92">
        <v>0</v>
      </c>
      <c r="AW153" s="92">
        <v>0</v>
      </c>
      <c r="AX153" s="92">
        <v>0</v>
      </c>
      <c r="AY153" s="92">
        <v>0</v>
      </c>
      <c r="AZ153" s="92">
        <v>0</v>
      </c>
      <c r="BA153" s="92">
        <v>0</v>
      </c>
      <c r="BB153" s="92">
        <v>0</v>
      </c>
      <c r="BC153" s="92">
        <v>0</v>
      </c>
      <c r="BD153" s="92">
        <v>0</v>
      </c>
      <c r="BE153" s="92">
        <v>0</v>
      </c>
      <c r="BF153" s="92">
        <v>0</v>
      </c>
      <c r="BG153" s="92">
        <v>0</v>
      </c>
      <c r="BH153" s="92">
        <v>0</v>
      </c>
      <c r="BI153" s="92">
        <v>0</v>
      </c>
      <c r="BJ153" s="92">
        <v>0</v>
      </c>
      <c r="BK153" s="92">
        <v>0</v>
      </c>
      <c r="BL153" s="92">
        <v>0</v>
      </c>
      <c r="BM153" s="92">
        <v>0</v>
      </c>
      <c r="BN153" s="92">
        <v>0</v>
      </c>
      <c r="BO153" s="92">
        <v>0</v>
      </c>
      <c r="BP153" s="92">
        <v>0</v>
      </c>
      <c r="BQ153" s="92">
        <v>0</v>
      </c>
      <c r="BR153" s="92">
        <v>0</v>
      </c>
      <c r="BS153" s="92">
        <v>0</v>
      </c>
      <c r="BT153" s="92">
        <v>0</v>
      </c>
      <c r="BU153" s="92">
        <v>0</v>
      </c>
      <c r="BV153" s="92">
        <v>0</v>
      </c>
      <c r="BW153" s="92">
        <v>0</v>
      </c>
      <c r="BX153" s="92">
        <v>0</v>
      </c>
      <c r="BY153" s="92">
        <v>0</v>
      </c>
      <c r="BZ153" s="92">
        <v>0</v>
      </c>
      <c r="CA153" s="92">
        <v>0</v>
      </c>
      <c r="CB153" s="92">
        <v>0</v>
      </c>
      <c r="CC153" s="92">
        <v>0</v>
      </c>
      <c r="CD153" s="92">
        <v>0</v>
      </c>
      <c r="CE153" s="92">
        <v>0</v>
      </c>
      <c r="CF153" s="92">
        <v>0</v>
      </c>
      <c r="CG153" s="92">
        <v>0</v>
      </c>
      <c r="CH153" s="92">
        <v>0</v>
      </c>
      <c r="CI153" s="92">
        <v>0</v>
      </c>
      <c r="CJ153" s="92">
        <v>0</v>
      </c>
      <c r="CK153" s="92">
        <v>0</v>
      </c>
      <c r="CL153" s="92">
        <v>0</v>
      </c>
      <c r="CM153" s="92">
        <v>1</v>
      </c>
      <c r="CN153" s="92">
        <v>0</v>
      </c>
      <c r="CO153" s="92">
        <v>0</v>
      </c>
      <c r="CP153" s="92">
        <v>0</v>
      </c>
      <c r="CQ153" s="92">
        <v>0</v>
      </c>
      <c r="CR153" s="92">
        <v>0</v>
      </c>
      <c r="CS153" s="92">
        <v>0</v>
      </c>
      <c r="CT153" s="92">
        <v>0</v>
      </c>
      <c r="CU153" s="92">
        <v>0</v>
      </c>
      <c r="CV153" s="92">
        <v>0</v>
      </c>
      <c r="CW153" s="92">
        <v>0</v>
      </c>
      <c r="CX153" s="92">
        <v>0</v>
      </c>
      <c r="CY153" s="92">
        <v>0</v>
      </c>
      <c r="CZ153" s="92">
        <v>0</v>
      </c>
      <c r="DA153" s="92">
        <v>0</v>
      </c>
      <c r="DB153" s="92">
        <v>0</v>
      </c>
      <c r="DC153" s="92">
        <v>0</v>
      </c>
      <c r="DD153" s="92">
        <v>0</v>
      </c>
      <c r="DE153" s="92">
        <v>0</v>
      </c>
      <c r="DF153" s="92">
        <v>0</v>
      </c>
      <c r="DG153" s="92">
        <v>0</v>
      </c>
      <c r="DH153" s="92">
        <v>0</v>
      </c>
      <c r="DI153" s="92">
        <v>0</v>
      </c>
      <c r="DJ153" s="92">
        <v>0</v>
      </c>
      <c r="DK153" s="92">
        <v>0</v>
      </c>
      <c r="DL153" s="92">
        <v>0</v>
      </c>
      <c r="DM153" s="92">
        <v>0</v>
      </c>
      <c r="DN153" s="92">
        <v>0</v>
      </c>
      <c r="DO153" s="92">
        <v>0</v>
      </c>
      <c r="DP153" s="92">
        <v>0</v>
      </c>
      <c r="DQ153" s="92">
        <v>0</v>
      </c>
      <c r="DR153" s="92">
        <v>0</v>
      </c>
      <c r="DS153" s="92">
        <v>0</v>
      </c>
      <c r="DT153" s="92">
        <v>0</v>
      </c>
      <c r="DU153" s="92">
        <v>0</v>
      </c>
      <c r="DV153" s="92">
        <v>0</v>
      </c>
      <c r="DW153" s="92">
        <v>0</v>
      </c>
      <c r="DX153" s="92">
        <v>0</v>
      </c>
      <c r="DY153" s="92">
        <v>0</v>
      </c>
      <c r="DZ153" s="92">
        <v>0</v>
      </c>
      <c r="EA153" s="92">
        <v>0</v>
      </c>
      <c r="EB153" s="92">
        <v>0</v>
      </c>
      <c r="EC153" s="92">
        <v>0</v>
      </c>
      <c r="ED153" s="92">
        <v>0</v>
      </c>
      <c r="EE153" s="92">
        <v>0</v>
      </c>
      <c r="EF153" s="92">
        <v>0</v>
      </c>
      <c r="EG153" s="92">
        <v>0</v>
      </c>
      <c r="EH153" s="92">
        <v>0</v>
      </c>
      <c r="EI153" s="92">
        <v>0</v>
      </c>
      <c r="EJ153" s="92">
        <v>0</v>
      </c>
      <c r="EK153" s="92">
        <v>0</v>
      </c>
      <c r="EL153" s="92">
        <v>0</v>
      </c>
      <c r="EM153" s="92">
        <v>0</v>
      </c>
      <c r="EN153" s="92">
        <v>0</v>
      </c>
      <c r="EO153" s="92">
        <v>0</v>
      </c>
      <c r="EP153" s="92">
        <v>0</v>
      </c>
      <c r="EQ153" s="92">
        <v>0</v>
      </c>
      <c r="ER153" s="92">
        <v>0</v>
      </c>
      <c r="ES153" s="92">
        <v>0</v>
      </c>
      <c r="ET153" s="92">
        <v>0</v>
      </c>
      <c r="EU153" s="92">
        <v>0</v>
      </c>
      <c r="EV153" s="92">
        <v>0</v>
      </c>
      <c r="EW153" s="92">
        <v>5.7200563799999999</v>
      </c>
      <c r="EX153" s="92">
        <v>0</v>
      </c>
      <c r="EY153" s="92">
        <v>0</v>
      </c>
      <c r="EZ153" s="92">
        <v>0</v>
      </c>
      <c r="FA153" s="92">
        <v>0</v>
      </c>
      <c r="FB153" s="92">
        <v>0</v>
      </c>
      <c r="FC153" s="92">
        <v>0</v>
      </c>
      <c r="FD153" s="92">
        <v>0</v>
      </c>
      <c r="FE153" s="92">
        <v>0</v>
      </c>
      <c r="FF153" s="92">
        <v>0</v>
      </c>
      <c r="FG153" s="92">
        <v>0</v>
      </c>
      <c r="FH153" s="92">
        <v>0</v>
      </c>
      <c r="FI153" s="92">
        <v>0</v>
      </c>
      <c r="FJ153" s="92">
        <v>0</v>
      </c>
      <c r="FK153" s="92">
        <v>0</v>
      </c>
      <c r="FL153" s="92">
        <v>0</v>
      </c>
      <c r="FM153" s="92">
        <v>0</v>
      </c>
      <c r="FN153" s="92">
        <v>0</v>
      </c>
      <c r="FO153" s="92">
        <v>0</v>
      </c>
      <c r="FP153" s="92">
        <v>0</v>
      </c>
      <c r="FQ153" s="92">
        <v>0</v>
      </c>
      <c r="FR153" s="92">
        <v>0</v>
      </c>
      <c r="FS153" s="92">
        <v>0</v>
      </c>
      <c r="FT153" s="92">
        <v>0</v>
      </c>
      <c r="FU153" s="92">
        <v>0</v>
      </c>
      <c r="FV153" s="92">
        <v>0</v>
      </c>
      <c r="FW153" s="92">
        <v>0</v>
      </c>
      <c r="FX153" s="92">
        <v>0</v>
      </c>
      <c r="FY153" s="92">
        <v>0</v>
      </c>
      <c r="FZ153" s="92">
        <v>0</v>
      </c>
      <c r="GA153" s="92">
        <v>0</v>
      </c>
      <c r="GB153" s="92">
        <v>0</v>
      </c>
      <c r="GC153" s="92">
        <v>0</v>
      </c>
      <c r="GD153" s="92">
        <v>0</v>
      </c>
      <c r="GE153" s="92">
        <v>0</v>
      </c>
      <c r="GF153" s="92">
        <v>0</v>
      </c>
      <c r="GG153" s="92">
        <v>0</v>
      </c>
      <c r="GH153" s="92">
        <v>0</v>
      </c>
      <c r="GI153" s="92">
        <v>0</v>
      </c>
      <c r="GJ153" s="92">
        <v>0</v>
      </c>
      <c r="GK153" s="92">
        <v>0</v>
      </c>
      <c r="GL153" s="92">
        <v>0</v>
      </c>
      <c r="GM153" s="92">
        <v>0</v>
      </c>
      <c r="GN153" s="92">
        <v>0</v>
      </c>
      <c r="GO153" s="92">
        <v>0</v>
      </c>
      <c r="GP153" s="92">
        <v>0</v>
      </c>
      <c r="GQ153" s="92">
        <v>0</v>
      </c>
      <c r="GR153" s="92">
        <v>0</v>
      </c>
      <c r="GS153" s="92">
        <v>0</v>
      </c>
      <c r="GT153" s="92">
        <v>0</v>
      </c>
      <c r="GU153" s="92">
        <v>0</v>
      </c>
      <c r="GV153" s="92">
        <v>0</v>
      </c>
      <c r="GW153" s="92">
        <v>0</v>
      </c>
      <c r="GX153" s="92">
        <v>0</v>
      </c>
      <c r="GY153" s="92">
        <v>0</v>
      </c>
      <c r="GZ153" s="92">
        <v>0</v>
      </c>
      <c r="HA153" s="92">
        <v>0</v>
      </c>
      <c r="HB153" s="92">
        <v>0</v>
      </c>
      <c r="HC153" s="92">
        <v>0</v>
      </c>
      <c r="HD153" s="92">
        <v>0</v>
      </c>
      <c r="HE153" s="92">
        <v>0</v>
      </c>
      <c r="HF153" s="92">
        <v>0</v>
      </c>
      <c r="HG153" s="92">
        <v>1</v>
      </c>
      <c r="HH153" s="92">
        <v>0</v>
      </c>
      <c r="HI153" s="92">
        <v>0</v>
      </c>
      <c r="HJ153" s="92">
        <v>0</v>
      </c>
      <c r="HK153" s="92">
        <v>0</v>
      </c>
      <c r="HL153" s="92">
        <v>0</v>
      </c>
      <c r="HM153" s="92">
        <v>0</v>
      </c>
      <c r="HN153" s="92">
        <v>0</v>
      </c>
      <c r="HO153" s="92">
        <v>0</v>
      </c>
      <c r="HP153" s="92">
        <v>0</v>
      </c>
      <c r="HQ153" s="92">
        <v>0</v>
      </c>
      <c r="HR153" s="92">
        <v>0</v>
      </c>
      <c r="HS153" s="92">
        <v>0</v>
      </c>
      <c r="HT153" s="92">
        <v>0</v>
      </c>
      <c r="HU153" s="92">
        <v>0</v>
      </c>
      <c r="HV153" s="92">
        <v>0</v>
      </c>
      <c r="HW153" s="92">
        <v>0</v>
      </c>
      <c r="HX153" s="92">
        <v>0</v>
      </c>
      <c r="HY153" s="92">
        <v>0</v>
      </c>
      <c r="HZ153" s="92">
        <v>0</v>
      </c>
      <c r="IA153" s="92">
        <v>0</v>
      </c>
      <c r="IB153" s="92">
        <v>0</v>
      </c>
      <c r="IC153" s="92">
        <v>0</v>
      </c>
      <c r="ID153" s="92">
        <v>0</v>
      </c>
      <c r="IE153" s="92">
        <v>0</v>
      </c>
      <c r="IF153" s="92">
        <v>0</v>
      </c>
      <c r="IG153" s="92">
        <v>0</v>
      </c>
      <c r="IH153" s="92">
        <v>0</v>
      </c>
      <c r="II153" s="92">
        <v>0</v>
      </c>
      <c r="IJ153" s="92">
        <v>0</v>
      </c>
      <c r="IK153" s="92">
        <v>0</v>
      </c>
      <c r="IL153" s="92">
        <v>0</v>
      </c>
      <c r="IM153" s="92">
        <v>0</v>
      </c>
      <c r="IN153" s="92">
        <v>0</v>
      </c>
      <c r="IO153" s="92">
        <v>0</v>
      </c>
      <c r="IP153" s="92">
        <v>0</v>
      </c>
      <c r="IQ153" s="92">
        <v>0</v>
      </c>
      <c r="IR153" s="92">
        <v>0</v>
      </c>
      <c r="IS153" s="92">
        <v>0</v>
      </c>
      <c r="IT153" s="92">
        <v>0.33587012900000002</v>
      </c>
      <c r="IU153" s="92">
        <v>5.7200563799999999</v>
      </c>
      <c r="IV153" s="92">
        <v>15.369903300000001</v>
      </c>
      <c r="IW153" s="92">
        <v>28</v>
      </c>
      <c r="IX153" s="92">
        <v>9</v>
      </c>
      <c r="IY153" s="92">
        <v>1</v>
      </c>
      <c r="IZ153" s="92">
        <v>0</v>
      </c>
      <c r="JA153" s="92">
        <v>0</v>
      </c>
      <c r="JB153" s="92">
        <v>-10937.042799999999</v>
      </c>
      <c r="JC153" s="92">
        <v>-642.20100500000001</v>
      </c>
      <c r="JD153" s="92">
        <v>-3.6734259600000002E-3</v>
      </c>
      <c r="JE153" s="92">
        <v>-27.908867000000001</v>
      </c>
      <c r="JF153" s="92">
        <v>-1.6387521599999999</v>
      </c>
      <c r="JG153" s="92">
        <v>3.6420759399999998E-4</v>
      </c>
      <c r="JH153" s="92">
        <v>6.2026592799999999E-3</v>
      </c>
      <c r="JI153" s="92">
        <v>17.030560000000001</v>
      </c>
      <c r="JJ153" s="92">
        <v>0.29980775300000001</v>
      </c>
      <c r="JK153" s="92">
        <v>0</v>
      </c>
      <c r="JL153" s="92">
        <v>0</v>
      </c>
      <c r="JM153" s="92">
        <v>0</v>
      </c>
      <c r="JN153" s="92">
        <v>0</v>
      </c>
      <c r="JO153" s="92">
        <v>0</v>
      </c>
      <c r="JP153" s="92">
        <v>0</v>
      </c>
      <c r="JQ153" s="92">
        <v>0</v>
      </c>
      <c r="JR153" s="92">
        <v>0</v>
      </c>
      <c r="JS153" s="92">
        <v>0</v>
      </c>
      <c r="JT153" s="92">
        <v>0</v>
      </c>
      <c r="JU153" s="92">
        <v>0</v>
      </c>
      <c r="JV153" s="92">
        <v>0</v>
      </c>
      <c r="JW153" s="92">
        <v>0</v>
      </c>
      <c r="JX153" s="92">
        <v>0</v>
      </c>
      <c r="JY153" s="92">
        <v>0</v>
      </c>
      <c r="JZ153" s="92">
        <v>0</v>
      </c>
      <c r="KA153" s="92">
        <v>0</v>
      </c>
      <c r="KB153" s="92">
        <v>0</v>
      </c>
      <c r="KC153" s="92">
        <v>0</v>
      </c>
      <c r="KD153" s="92">
        <v>0</v>
      </c>
      <c r="KE153" s="92">
        <v>0</v>
      </c>
      <c r="KF153" s="92">
        <v>0</v>
      </c>
      <c r="KG153" s="92">
        <v>0</v>
      </c>
      <c r="KH153" s="92">
        <v>0</v>
      </c>
      <c r="KI153" s="92">
        <v>0</v>
      </c>
      <c r="KJ153" s="92">
        <v>0</v>
      </c>
      <c r="KK153" s="92">
        <v>0</v>
      </c>
      <c r="KL153" s="92">
        <v>0</v>
      </c>
      <c r="KM153" s="92">
        <v>0</v>
      </c>
      <c r="KN153" s="92">
        <v>0</v>
      </c>
      <c r="KO153" s="92">
        <v>0</v>
      </c>
      <c r="KP153" s="92">
        <v>0</v>
      </c>
      <c r="KQ153" s="92">
        <v>0</v>
      </c>
      <c r="KR153" s="92">
        <v>0</v>
      </c>
      <c r="KS153" s="92">
        <v>0</v>
      </c>
      <c r="KT153" s="92">
        <v>0</v>
      </c>
      <c r="KU153" s="92">
        <v>0</v>
      </c>
      <c r="KV153" s="92">
        <v>0</v>
      </c>
      <c r="KW153" s="92">
        <v>0</v>
      </c>
      <c r="KX153" s="92">
        <v>0</v>
      </c>
      <c r="KY153" s="92">
        <v>0</v>
      </c>
      <c r="KZ153" s="92">
        <v>0</v>
      </c>
      <c r="LA153" s="92">
        <v>0</v>
      </c>
      <c r="LB153" s="92">
        <v>0</v>
      </c>
      <c r="LC153" s="92">
        <v>0</v>
      </c>
      <c r="LD153" s="92">
        <v>0</v>
      </c>
      <c r="LE153" s="92">
        <v>0</v>
      </c>
      <c r="LF153" s="92">
        <v>0</v>
      </c>
      <c r="LG153" s="92">
        <v>0</v>
      </c>
      <c r="LH153" s="92">
        <v>0</v>
      </c>
      <c r="LI153" s="92">
        <v>0</v>
      </c>
      <c r="LJ153" s="92">
        <v>0</v>
      </c>
      <c r="LK153" s="92">
        <v>0</v>
      </c>
      <c r="LL153" s="92">
        <v>0</v>
      </c>
      <c r="LM153" s="92">
        <v>0</v>
      </c>
      <c r="LN153" s="92">
        <v>0</v>
      </c>
      <c r="LO153" s="92">
        <v>0</v>
      </c>
      <c r="LP153" s="92">
        <v>0</v>
      </c>
      <c r="LQ153" s="92">
        <v>0</v>
      </c>
      <c r="LR153" s="92">
        <v>0</v>
      </c>
      <c r="LS153" s="92">
        <v>0</v>
      </c>
      <c r="LT153" s="92">
        <v>0</v>
      </c>
      <c r="LU153" s="92">
        <v>0</v>
      </c>
      <c r="LV153" s="92">
        <v>0</v>
      </c>
      <c r="LW153" s="92">
        <v>0</v>
      </c>
      <c r="LX153" s="92">
        <v>0</v>
      </c>
      <c r="LY153" s="92">
        <v>0</v>
      </c>
      <c r="LZ153" s="92">
        <v>0</v>
      </c>
      <c r="MA153" s="92">
        <v>0</v>
      </c>
      <c r="MB153" s="92">
        <v>0</v>
      </c>
      <c r="MC153" s="92">
        <v>0</v>
      </c>
      <c r="MD153" s="92">
        <v>0</v>
      </c>
      <c r="ME153" s="92">
        <v>0</v>
      </c>
      <c r="MF153" s="92">
        <v>0</v>
      </c>
      <c r="MG153" s="92">
        <v>0</v>
      </c>
      <c r="MH153" s="92">
        <v>0</v>
      </c>
      <c r="MI153" s="92">
        <v>0</v>
      </c>
      <c r="MJ153" s="92">
        <v>0</v>
      </c>
      <c r="MK153" s="92">
        <v>0</v>
      </c>
      <c r="ML153" s="92">
        <v>0</v>
      </c>
      <c r="MM153" s="92">
        <v>0</v>
      </c>
      <c r="MN153" s="92">
        <v>0</v>
      </c>
      <c r="MO153" s="92">
        <v>0</v>
      </c>
      <c r="MP153" s="92">
        <v>0</v>
      </c>
      <c r="MQ153" s="92">
        <v>0</v>
      </c>
      <c r="MR153" s="92">
        <v>0</v>
      </c>
      <c r="MS153" s="92">
        <v>0</v>
      </c>
      <c r="MT153" s="92">
        <v>0</v>
      </c>
      <c r="MU153" s="92">
        <v>0</v>
      </c>
      <c r="MV153" s="92">
        <v>0</v>
      </c>
      <c r="MW153" s="92">
        <v>0</v>
      </c>
      <c r="MX153" s="92">
        <v>0</v>
      </c>
      <c r="MY153" s="92">
        <v>0</v>
      </c>
      <c r="MZ153" s="92">
        <v>0</v>
      </c>
      <c r="NA153" s="92">
        <v>0</v>
      </c>
      <c r="NB153" s="92">
        <v>0</v>
      </c>
      <c r="NC153" s="92">
        <v>0</v>
      </c>
      <c r="ND153" s="92">
        <v>0</v>
      </c>
      <c r="NE153" s="92">
        <v>0</v>
      </c>
      <c r="NF153" s="92">
        <v>0</v>
      </c>
      <c r="NG153" s="92">
        <v>0</v>
      </c>
      <c r="NH153" s="92">
        <v>0</v>
      </c>
      <c r="NI153" s="92">
        <v>0</v>
      </c>
      <c r="NJ153" s="92">
        <v>0</v>
      </c>
      <c r="NK153" s="92">
        <v>0</v>
      </c>
      <c r="NL153" s="92">
        <v>0</v>
      </c>
      <c r="NM153" s="92">
        <v>0</v>
      </c>
      <c r="NN153" s="92">
        <v>0</v>
      </c>
      <c r="NO153" s="92">
        <v>0</v>
      </c>
      <c r="NP153" s="92">
        <v>0</v>
      </c>
      <c r="NQ153" s="92">
        <v>0</v>
      </c>
      <c r="NR153" s="92">
        <v>0</v>
      </c>
      <c r="NS153" s="92">
        <v>0</v>
      </c>
      <c r="NT153" s="92">
        <v>0</v>
      </c>
      <c r="NU153" s="92">
        <v>0</v>
      </c>
      <c r="NV153" s="92">
        <v>0</v>
      </c>
      <c r="NW153" s="92">
        <v>0</v>
      </c>
      <c r="NX153" s="92">
        <v>0</v>
      </c>
      <c r="NY153" s="92">
        <v>0</v>
      </c>
      <c r="NZ153" s="92">
        <v>0</v>
      </c>
      <c r="OA153" s="92">
        <v>0</v>
      </c>
      <c r="OB153" s="92">
        <v>0</v>
      </c>
      <c r="OC153" s="92">
        <v>0</v>
      </c>
      <c r="OD153" s="92">
        <v>0</v>
      </c>
      <c r="OE153" s="92">
        <v>0</v>
      </c>
      <c r="OF153" s="92">
        <v>0</v>
      </c>
      <c r="OG153" s="92">
        <v>0</v>
      </c>
      <c r="OH153" s="92">
        <v>0</v>
      </c>
      <c r="OI153" s="92">
        <v>0</v>
      </c>
      <c r="OJ153" s="92">
        <v>0</v>
      </c>
      <c r="OK153" s="92">
        <v>0</v>
      </c>
      <c r="OL153" s="92">
        <v>0</v>
      </c>
      <c r="OM153" s="92">
        <v>0</v>
      </c>
      <c r="ON153" s="92">
        <v>0</v>
      </c>
      <c r="OO153" s="92">
        <v>0</v>
      </c>
      <c r="OP153" s="92">
        <v>0</v>
      </c>
      <c r="OQ153" s="92">
        <v>0</v>
      </c>
      <c r="OR153" s="92">
        <v>0</v>
      </c>
      <c r="OS153" s="92">
        <v>0</v>
      </c>
      <c r="OT153" s="92">
        <v>0</v>
      </c>
      <c r="OU153" s="92">
        <v>0</v>
      </c>
      <c r="OV153" s="92">
        <v>0</v>
      </c>
      <c r="OW153" s="92">
        <v>0</v>
      </c>
      <c r="OX153" s="92">
        <v>0</v>
      </c>
      <c r="OY153" s="92">
        <v>0</v>
      </c>
      <c r="OZ153" s="92">
        <v>0</v>
      </c>
      <c r="PA153" s="92">
        <v>0</v>
      </c>
      <c r="PB153" s="92">
        <v>0</v>
      </c>
      <c r="PC153" s="92">
        <v>0</v>
      </c>
      <c r="PD153" s="92">
        <v>0</v>
      </c>
      <c r="PE153" s="92">
        <v>0</v>
      </c>
      <c r="PF153" s="92">
        <v>0</v>
      </c>
      <c r="PG153" s="92">
        <v>0</v>
      </c>
      <c r="PH153" s="92">
        <v>0</v>
      </c>
      <c r="PI153" s="92">
        <v>0</v>
      </c>
      <c r="PJ153" s="92">
        <v>0</v>
      </c>
      <c r="PK153" s="92">
        <v>0</v>
      </c>
      <c r="PL153" s="92">
        <v>0</v>
      </c>
      <c r="PM153" s="92">
        <v>0</v>
      </c>
      <c r="PN153" s="92">
        <v>0</v>
      </c>
      <c r="PO153" s="92">
        <v>0</v>
      </c>
      <c r="PP153" s="92">
        <v>0</v>
      </c>
      <c r="PQ153" s="92">
        <v>0</v>
      </c>
      <c r="PR153" s="92">
        <v>0</v>
      </c>
      <c r="PS153" s="92">
        <v>0</v>
      </c>
      <c r="PT153" s="92">
        <v>0</v>
      </c>
      <c r="PU153" s="92">
        <v>0</v>
      </c>
      <c r="PV153" s="92">
        <v>0</v>
      </c>
      <c r="PW153" s="92">
        <v>0</v>
      </c>
      <c r="PX153" s="92">
        <v>0</v>
      </c>
      <c r="PY153" s="92">
        <v>0</v>
      </c>
      <c r="PZ153" s="92">
        <v>0</v>
      </c>
      <c r="QA153" s="92">
        <v>0</v>
      </c>
      <c r="QB153" s="92">
        <v>0</v>
      </c>
      <c r="QC153" s="92">
        <v>0</v>
      </c>
      <c r="QD153" s="92">
        <v>0</v>
      </c>
      <c r="QE153" s="92">
        <v>0</v>
      </c>
      <c r="QF153" s="92">
        <v>0</v>
      </c>
      <c r="QG153" s="92">
        <v>0</v>
      </c>
      <c r="QH153" s="92">
        <v>0</v>
      </c>
      <c r="QI153" s="92">
        <v>0</v>
      </c>
      <c r="QJ153" s="92">
        <v>0</v>
      </c>
      <c r="QK153" s="92">
        <v>0</v>
      </c>
      <c r="QL153" s="92">
        <v>0</v>
      </c>
      <c r="QM153" s="92">
        <v>0</v>
      </c>
      <c r="QN153" s="92">
        <v>0</v>
      </c>
      <c r="QO153" s="92">
        <v>0</v>
      </c>
      <c r="QP153" s="92">
        <v>0</v>
      </c>
      <c r="QQ153" s="92">
        <v>0</v>
      </c>
      <c r="QR153" s="92">
        <v>0</v>
      </c>
      <c r="QS153" s="92">
        <v>0</v>
      </c>
      <c r="QT153" s="92">
        <v>0</v>
      </c>
      <c r="QU153" s="92">
        <v>0</v>
      </c>
      <c r="QV153" s="92">
        <v>0</v>
      </c>
      <c r="QW153" s="92">
        <v>0</v>
      </c>
      <c r="QX153" s="92">
        <v>0</v>
      </c>
      <c r="QY153" s="92">
        <v>0</v>
      </c>
      <c r="QZ153" s="92">
        <v>0</v>
      </c>
      <c r="RA153" s="92">
        <v>0</v>
      </c>
      <c r="RB153" s="92">
        <v>0</v>
      </c>
      <c r="RC153" s="92">
        <v>0</v>
      </c>
      <c r="RD153" s="92">
        <v>0</v>
      </c>
      <c r="RE153" s="92">
        <v>0</v>
      </c>
      <c r="RF153" s="92">
        <v>0</v>
      </c>
      <c r="RG153" s="92">
        <v>0</v>
      </c>
      <c r="RH153" s="92">
        <v>0</v>
      </c>
      <c r="RI153" s="92">
        <v>0</v>
      </c>
      <c r="RJ153" s="92">
        <v>0</v>
      </c>
      <c r="RK153" s="92">
        <v>0</v>
      </c>
      <c r="RL153" s="92">
        <v>0</v>
      </c>
      <c r="RM153" s="92">
        <v>0</v>
      </c>
      <c r="RN153" s="92">
        <v>0</v>
      </c>
      <c r="RO153" s="92">
        <v>0</v>
      </c>
      <c r="RP153" s="92">
        <v>0</v>
      </c>
      <c r="RQ153" s="92">
        <v>0</v>
      </c>
      <c r="RR153" s="92">
        <v>0</v>
      </c>
      <c r="RS153" s="92">
        <v>0</v>
      </c>
      <c r="RT153" s="92">
        <v>0</v>
      </c>
      <c r="RU153" s="92">
        <v>0</v>
      </c>
      <c r="RV153" s="92">
        <v>0</v>
      </c>
      <c r="RW153" s="92">
        <v>0</v>
      </c>
      <c r="RX153" s="92">
        <v>0</v>
      </c>
      <c r="RY153" s="92">
        <v>0</v>
      </c>
      <c r="RZ153" s="92">
        <v>0</v>
      </c>
      <c r="SA153" s="92">
        <v>0</v>
      </c>
      <c r="SB153" s="92">
        <v>0</v>
      </c>
      <c r="SC153" s="92">
        <v>0</v>
      </c>
      <c r="SD153" s="92">
        <v>0</v>
      </c>
      <c r="SE153" s="92">
        <v>0</v>
      </c>
      <c r="SF153" s="92">
        <v>0</v>
      </c>
      <c r="SG153" s="92">
        <v>0</v>
      </c>
      <c r="SH153" s="92">
        <v>0</v>
      </c>
      <c r="SI153" s="92">
        <v>0</v>
      </c>
      <c r="SJ153" s="92">
        <v>0</v>
      </c>
      <c r="SK153" s="92">
        <v>0</v>
      </c>
      <c r="SL153" s="92">
        <v>0</v>
      </c>
      <c r="SM153" s="92">
        <v>0</v>
      </c>
      <c r="SN153" s="92">
        <v>0</v>
      </c>
      <c r="SO153" s="92">
        <v>0</v>
      </c>
      <c r="SP153" s="92">
        <v>0</v>
      </c>
      <c r="SQ153" s="92">
        <v>0</v>
      </c>
      <c r="SR153" s="92">
        <v>0</v>
      </c>
      <c r="SS153" s="92">
        <v>0</v>
      </c>
      <c r="ST153" s="92">
        <v>0</v>
      </c>
      <c r="SU153" s="92">
        <v>0</v>
      </c>
      <c r="SV153" s="92">
        <v>0</v>
      </c>
      <c r="SW153" s="92">
        <v>0</v>
      </c>
      <c r="SX153" s="92">
        <v>0</v>
      </c>
      <c r="SY153" s="92">
        <v>0</v>
      </c>
      <c r="SZ153" s="92">
        <v>0</v>
      </c>
      <c r="TA153" s="92">
        <v>0</v>
      </c>
      <c r="TB153" s="92">
        <v>0</v>
      </c>
      <c r="TC153" s="92">
        <v>9</v>
      </c>
      <c r="TD153" s="92">
        <v>0</v>
      </c>
      <c r="TE153" s="92">
        <v>0</v>
      </c>
      <c r="TF153" s="92">
        <v>0</v>
      </c>
      <c r="TG153" s="92">
        <v>0</v>
      </c>
      <c r="TH153" s="92">
        <v>0</v>
      </c>
      <c r="TI153" s="92">
        <v>0</v>
      </c>
      <c r="TJ153" s="92">
        <v>0</v>
      </c>
      <c r="TK153" s="92">
        <v>0</v>
      </c>
      <c r="TL153" s="92">
        <v>0</v>
      </c>
      <c r="TM153" s="92">
        <v>0</v>
      </c>
      <c r="TN153" s="92">
        <v>0</v>
      </c>
      <c r="TO153" s="92">
        <v>0</v>
      </c>
      <c r="TP153" s="92">
        <v>0</v>
      </c>
      <c r="TQ153" s="92">
        <v>-4282.1575449900001</v>
      </c>
      <c r="TR153" s="92">
        <v>0</v>
      </c>
      <c r="TS153" s="92">
        <v>0</v>
      </c>
      <c r="TT153" s="92">
        <v>0</v>
      </c>
      <c r="TU153" s="92">
        <v>0</v>
      </c>
      <c r="TV153" s="92">
        <v>0</v>
      </c>
      <c r="TW153" s="92">
        <v>0</v>
      </c>
      <c r="TX153" s="92">
        <v>0</v>
      </c>
      <c r="TY153" s="92">
        <v>0</v>
      </c>
      <c r="TZ153" s="92">
        <v>0</v>
      </c>
      <c r="UA153" s="92">
        <v>0</v>
      </c>
      <c r="UB153" s="92">
        <v>0</v>
      </c>
      <c r="UC153" s="92">
        <v>0</v>
      </c>
      <c r="UD153" s="92">
        <v>0</v>
      </c>
      <c r="UE153" s="92">
        <v>0</v>
      </c>
      <c r="UF153" s="92">
        <v>0</v>
      </c>
      <c r="UG153" s="92">
        <v>0</v>
      </c>
      <c r="UH153" s="92">
        <v>0</v>
      </c>
      <c r="UI153" s="92">
        <v>0</v>
      </c>
      <c r="UJ153" s="92">
        <v>0</v>
      </c>
      <c r="UK153" s="92">
        <v>0</v>
      </c>
      <c r="UL153" s="92">
        <v>0</v>
      </c>
      <c r="UM153" s="92">
        <v>0</v>
      </c>
      <c r="UN153" s="92">
        <v>0</v>
      </c>
      <c r="UO153" s="92">
        <v>0</v>
      </c>
      <c r="UP153" s="92">
        <v>9.3297258055555601E-5</v>
      </c>
      <c r="UQ153" s="92">
        <v>0</v>
      </c>
      <c r="UR153" s="92">
        <v>0</v>
      </c>
      <c r="US153" s="92">
        <v>0</v>
      </c>
      <c r="UT153" s="92">
        <v>0</v>
      </c>
      <c r="UU153" s="92">
        <v>0</v>
      </c>
      <c r="UV153" s="92">
        <v>0</v>
      </c>
      <c r="UW153" s="92">
        <v>0</v>
      </c>
      <c r="UX153" s="92">
        <v>0</v>
      </c>
      <c r="UY153" s="92">
        <v>0</v>
      </c>
      <c r="UZ153" s="92">
        <v>0</v>
      </c>
      <c r="VA153" s="92">
        <v>0</v>
      </c>
      <c r="VB153" s="92">
        <v>0</v>
      </c>
      <c r="VC153" s="92">
        <v>0</v>
      </c>
      <c r="VD153" s="92">
        <v>0</v>
      </c>
      <c r="VE153" s="92">
        <v>0</v>
      </c>
      <c r="VF153" s="92">
        <v>0</v>
      </c>
      <c r="VG153" s="92">
        <v>0</v>
      </c>
      <c r="VH153" s="92">
        <v>0</v>
      </c>
      <c r="VI153" s="92">
        <v>0</v>
      </c>
      <c r="VJ153" s="92">
        <v>0</v>
      </c>
      <c r="VK153" s="92">
        <v>0</v>
      </c>
      <c r="VL153" s="92">
        <v>0</v>
      </c>
      <c r="VM153" s="92">
        <v>0</v>
      </c>
      <c r="VN153" s="92">
        <v>0</v>
      </c>
      <c r="VO153" s="92">
        <v>0</v>
      </c>
      <c r="VP153" s="92">
        <v>0</v>
      </c>
      <c r="VQ153" s="92">
        <v>0</v>
      </c>
      <c r="VR153" s="92">
        <v>0</v>
      </c>
      <c r="VS153" s="92">
        <v>0</v>
      </c>
      <c r="VT153" s="92">
        <v>0</v>
      </c>
      <c r="VU153" s="92">
        <v>0</v>
      </c>
      <c r="VV153" s="92">
        <v>0</v>
      </c>
      <c r="VW153" s="92">
        <v>0</v>
      </c>
      <c r="VX153" s="92">
        <v>0</v>
      </c>
      <c r="VY153" s="92">
        <v>0</v>
      </c>
      <c r="VZ153" s="92">
        <v>0</v>
      </c>
      <c r="WA153" s="92">
        <v>0</v>
      </c>
      <c r="WB153" s="92">
        <v>0</v>
      </c>
      <c r="WC153" s="92">
        <v>0</v>
      </c>
    </row>
    <row r="154" spans="2:601" ht="13.5" customHeight="1">
      <c r="B154" s="851" t="s">
        <v>2410</v>
      </c>
      <c r="C154" s="92">
        <v>0</v>
      </c>
      <c r="D154" s="92">
        <v>14.0693263</v>
      </c>
      <c r="E154" s="92">
        <v>-2.4289182499999999E-2</v>
      </c>
      <c r="F154" s="92">
        <v>0.21924470300000001</v>
      </c>
      <c r="G154" s="92">
        <v>0</v>
      </c>
      <c r="H154" s="92">
        <v>0</v>
      </c>
      <c r="I154" s="92">
        <v>0</v>
      </c>
      <c r="J154" s="92">
        <v>0</v>
      </c>
      <c r="K154" s="92">
        <v>0</v>
      </c>
      <c r="L154" s="92">
        <v>0</v>
      </c>
      <c r="M154" s="92">
        <v>0</v>
      </c>
      <c r="N154" s="92">
        <v>0</v>
      </c>
      <c r="O154" s="92">
        <v>0</v>
      </c>
      <c r="P154" s="92">
        <v>0</v>
      </c>
      <c r="Q154" s="92">
        <v>0</v>
      </c>
      <c r="R154" s="92">
        <v>0</v>
      </c>
      <c r="S154" s="92">
        <v>0</v>
      </c>
      <c r="T154" s="92">
        <v>0</v>
      </c>
      <c r="U154" s="92">
        <v>0</v>
      </c>
      <c r="V154" s="92">
        <v>0</v>
      </c>
      <c r="W154" s="92">
        <v>0</v>
      </c>
      <c r="X154" s="92">
        <v>0</v>
      </c>
      <c r="Y154" s="92">
        <v>2.1596654400000002E-2</v>
      </c>
      <c r="Z154" s="92">
        <v>0</v>
      </c>
      <c r="AA154" s="92">
        <v>0</v>
      </c>
      <c r="AB154" s="92">
        <v>0</v>
      </c>
      <c r="AC154" s="92">
        <v>0.33587012900000002</v>
      </c>
      <c r="AD154" s="92">
        <v>0</v>
      </c>
      <c r="AE154" s="92">
        <v>0</v>
      </c>
      <c r="AF154" s="92">
        <v>0</v>
      </c>
      <c r="AG154" s="92">
        <v>0</v>
      </c>
      <c r="AH154" s="92">
        <v>0</v>
      </c>
      <c r="AI154" s="92">
        <v>0</v>
      </c>
      <c r="AJ154" s="92">
        <v>0</v>
      </c>
      <c r="AK154" s="92">
        <v>0</v>
      </c>
      <c r="AL154" s="92">
        <v>0</v>
      </c>
      <c r="AM154" s="92">
        <v>0</v>
      </c>
      <c r="AN154" s="92">
        <v>0</v>
      </c>
      <c r="AO154" s="92">
        <v>0</v>
      </c>
      <c r="AP154" s="92">
        <v>0</v>
      </c>
      <c r="AQ154" s="92">
        <v>0</v>
      </c>
      <c r="AR154" s="92">
        <v>0</v>
      </c>
      <c r="AS154" s="92">
        <v>0</v>
      </c>
      <c r="AT154" s="92">
        <v>0</v>
      </c>
      <c r="AU154" s="92">
        <v>0</v>
      </c>
      <c r="AV154" s="92">
        <v>0</v>
      </c>
      <c r="AW154" s="92">
        <v>7.6338578100000002E-3</v>
      </c>
      <c r="AX154" s="92">
        <v>0</v>
      </c>
      <c r="AY154" s="92">
        <v>0</v>
      </c>
      <c r="AZ154" s="92">
        <v>0</v>
      </c>
      <c r="BA154" s="92">
        <v>0</v>
      </c>
      <c r="BB154" s="92">
        <v>0</v>
      </c>
      <c r="BC154" s="92">
        <v>0</v>
      </c>
      <c r="BD154" s="92">
        <v>0</v>
      </c>
      <c r="BE154" s="92">
        <v>0</v>
      </c>
      <c r="BF154" s="92">
        <v>0</v>
      </c>
      <c r="BG154" s="92">
        <v>0</v>
      </c>
      <c r="BH154" s="92">
        <v>0</v>
      </c>
      <c r="BI154" s="92">
        <v>0</v>
      </c>
      <c r="BJ154" s="92">
        <v>0</v>
      </c>
      <c r="BK154" s="92">
        <v>0</v>
      </c>
      <c r="BL154" s="92">
        <v>0</v>
      </c>
      <c r="BM154" s="92">
        <v>0</v>
      </c>
      <c r="BN154" s="92">
        <v>0</v>
      </c>
      <c r="BO154" s="92">
        <v>0</v>
      </c>
      <c r="BP154" s="92">
        <v>0.37519714199999998</v>
      </c>
      <c r="BQ154" s="92">
        <v>0</v>
      </c>
      <c r="BR154" s="92">
        <v>0</v>
      </c>
      <c r="BS154" s="92">
        <v>0</v>
      </c>
      <c r="BT154" s="92">
        <v>0</v>
      </c>
      <c r="BU154" s="92">
        <v>0</v>
      </c>
      <c r="BV154" s="92">
        <v>0</v>
      </c>
      <c r="BW154" s="92">
        <v>0</v>
      </c>
      <c r="BX154" s="92">
        <v>0</v>
      </c>
      <c r="BY154" s="92">
        <v>0</v>
      </c>
      <c r="BZ154" s="92">
        <v>0</v>
      </c>
      <c r="CA154" s="92">
        <v>0</v>
      </c>
      <c r="CB154" s="92">
        <v>0</v>
      </c>
      <c r="CC154" s="92">
        <v>0</v>
      </c>
      <c r="CD154" s="92">
        <v>0</v>
      </c>
      <c r="CE154" s="92">
        <v>0</v>
      </c>
      <c r="CF154" s="92">
        <v>0</v>
      </c>
      <c r="CG154" s="92">
        <v>0</v>
      </c>
      <c r="CH154" s="92">
        <v>0</v>
      </c>
      <c r="CI154" s="92">
        <v>3.6958717299999999E-2</v>
      </c>
      <c r="CJ154" s="92">
        <v>0</v>
      </c>
      <c r="CK154" s="92">
        <v>0</v>
      </c>
      <c r="CL154" s="92">
        <v>0</v>
      </c>
      <c r="CM154" s="92">
        <v>0.57478019199999997</v>
      </c>
      <c r="CN154" s="92">
        <v>0</v>
      </c>
      <c r="CO154" s="92">
        <v>0</v>
      </c>
      <c r="CP154" s="92">
        <v>0</v>
      </c>
      <c r="CQ154" s="92">
        <v>0</v>
      </c>
      <c r="CR154" s="92">
        <v>0</v>
      </c>
      <c r="CS154" s="92">
        <v>0</v>
      </c>
      <c r="CT154" s="92">
        <v>0</v>
      </c>
      <c r="CU154" s="92">
        <v>0</v>
      </c>
      <c r="CV154" s="92">
        <v>0</v>
      </c>
      <c r="CW154" s="92">
        <v>0</v>
      </c>
      <c r="CX154" s="92">
        <v>0</v>
      </c>
      <c r="CY154" s="92">
        <v>0</v>
      </c>
      <c r="CZ154" s="92">
        <v>0</v>
      </c>
      <c r="DA154" s="92">
        <v>0</v>
      </c>
      <c r="DB154" s="92">
        <v>0</v>
      </c>
      <c r="DC154" s="92">
        <v>0</v>
      </c>
      <c r="DD154" s="92">
        <v>0</v>
      </c>
      <c r="DE154" s="92">
        <v>0</v>
      </c>
      <c r="DF154" s="92">
        <v>0</v>
      </c>
      <c r="DG154" s="92">
        <v>1.30639491E-2</v>
      </c>
      <c r="DH154" s="92">
        <v>0</v>
      </c>
      <c r="DI154" s="92">
        <v>0</v>
      </c>
      <c r="DJ154" s="92">
        <v>0</v>
      </c>
      <c r="DK154" s="92">
        <v>0</v>
      </c>
      <c r="DL154" s="92">
        <v>0</v>
      </c>
      <c r="DM154" s="92">
        <v>0</v>
      </c>
      <c r="DN154" s="92">
        <v>0</v>
      </c>
      <c r="DO154" s="92">
        <v>0</v>
      </c>
      <c r="DP154" s="92">
        <v>0</v>
      </c>
      <c r="DQ154" s="92">
        <v>0</v>
      </c>
      <c r="DR154" s="92">
        <v>0</v>
      </c>
      <c r="DS154" s="92">
        <v>0</v>
      </c>
      <c r="DT154" s="92">
        <v>0</v>
      </c>
      <c r="DU154" s="92">
        <v>0</v>
      </c>
      <c r="DV154" s="92">
        <v>0</v>
      </c>
      <c r="DW154" s="92">
        <v>0</v>
      </c>
      <c r="DX154" s="92">
        <v>0</v>
      </c>
      <c r="DY154" s="92">
        <v>0</v>
      </c>
      <c r="DZ154" s="92">
        <v>3.9497547100000001</v>
      </c>
      <c r="EA154" s="92">
        <v>0</v>
      </c>
      <c r="EB154" s="92">
        <v>0</v>
      </c>
      <c r="EC154" s="92">
        <v>0</v>
      </c>
      <c r="ED154" s="92">
        <v>0</v>
      </c>
      <c r="EE154" s="92">
        <v>0</v>
      </c>
      <c r="EF154" s="92">
        <v>0</v>
      </c>
      <c r="EG154" s="92">
        <v>0</v>
      </c>
      <c r="EH154" s="92">
        <v>0</v>
      </c>
      <c r="EI154" s="92">
        <v>0</v>
      </c>
      <c r="EJ154" s="92">
        <v>0</v>
      </c>
      <c r="EK154" s="92">
        <v>0</v>
      </c>
      <c r="EL154" s="92">
        <v>0</v>
      </c>
      <c r="EM154" s="92">
        <v>0</v>
      </c>
      <c r="EN154" s="92">
        <v>0</v>
      </c>
      <c r="EO154" s="92">
        <v>0</v>
      </c>
      <c r="EP154" s="92">
        <v>0</v>
      </c>
      <c r="EQ154" s="92">
        <v>0</v>
      </c>
      <c r="ER154" s="92">
        <v>0</v>
      </c>
      <c r="ES154" s="92">
        <v>1.94540157</v>
      </c>
      <c r="ET154" s="92">
        <v>0</v>
      </c>
      <c r="EU154" s="92">
        <v>0</v>
      </c>
      <c r="EV154" s="92">
        <v>0</v>
      </c>
      <c r="EW154" s="92">
        <v>5.7200563799999999</v>
      </c>
      <c r="EX154" s="92">
        <v>0</v>
      </c>
      <c r="EY154" s="92">
        <v>0</v>
      </c>
      <c r="EZ154" s="92">
        <v>0</v>
      </c>
      <c r="FA154" s="92">
        <v>0</v>
      </c>
      <c r="FB154" s="92">
        <v>0</v>
      </c>
      <c r="FC154" s="92">
        <v>0</v>
      </c>
      <c r="FD154" s="92">
        <v>0</v>
      </c>
      <c r="FE154" s="92">
        <v>0</v>
      </c>
      <c r="FF154" s="92">
        <v>0</v>
      </c>
      <c r="FG154" s="92">
        <v>0</v>
      </c>
      <c r="FH154" s="92">
        <v>0</v>
      </c>
      <c r="FI154" s="92">
        <v>0</v>
      </c>
      <c r="FJ154" s="92">
        <v>0</v>
      </c>
      <c r="FK154" s="92">
        <v>0</v>
      </c>
      <c r="FL154" s="92">
        <v>0</v>
      </c>
      <c r="FM154" s="92">
        <v>0</v>
      </c>
      <c r="FN154" s="92">
        <v>0</v>
      </c>
      <c r="FO154" s="92">
        <v>0</v>
      </c>
      <c r="FP154" s="92">
        <v>0</v>
      </c>
      <c r="FQ154" s="92">
        <v>0.489061574</v>
      </c>
      <c r="FR154" s="92">
        <v>0</v>
      </c>
      <c r="FS154" s="92">
        <v>0</v>
      </c>
      <c r="FT154" s="92">
        <v>0</v>
      </c>
      <c r="FU154" s="92">
        <v>0</v>
      </c>
      <c r="FV154" s="92">
        <v>0</v>
      </c>
      <c r="FW154" s="92">
        <v>0</v>
      </c>
      <c r="FX154" s="92">
        <v>0</v>
      </c>
      <c r="FY154" s="92">
        <v>0</v>
      </c>
      <c r="FZ154" s="92">
        <v>0</v>
      </c>
      <c r="GA154" s="92">
        <v>0</v>
      </c>
      <c r="GB154" s="92">
        <v>0</v>
      </c>
      <c r="GC154" s="92">
        <v>0</v>
      </c>
      <c r="GD154" s="92">
        <v>0</v>
      </c>
      <c r="GE154" s="92">
        <v>0</v>
      </c>
      <c r="GF154" s="92">
        <v>0</v>
      </c>
      <c r="GG154" s="92">
        <v>0</v>
      </c>
      <c r="GH154" s="92">
        <v>0</v>
      </c>
      <c r="GI154" s="92">
        <v>0</v>
      </c>
      <c r="GJ154" s="92">
        <v>0.32631074199999999</v>
      </c>
      <c r="GK154" s="92">
        <v>0</v>
      </c>
      <c r="GL154" s="92">
        <v>0</v>
      </c>
      <c r="GM154" s="92">
        <v>0</v>
      </c>
      <c r="GN154" s="92">
        <v>0</v>
      </c>
      <c r="GO154" s="92">
        <v>0</v>
      </c>
      <c r="GP154" s="92">
        <v>0</v>
      </c>
      <c r="GQ154" s="92">
        <v>0</v>
      </c>
      <c r="GR154" s="92">
        <v>0</v>
      </c>
      <c r="GS154" s="92">
        <v>0</v>
      </c>
      <c r="GT154" s="92">
        <v>0</v>
      </c>
      <c r="GU154" s="92">
        <v>0</v>
      </c>
      <c r="GV154" s="92">
        <v>0</v>
      </c>
      <c r="GW154" s="92">
        <v>0</v>
      </c>
      <c r="GX154" s="92">
        <v>0</v>
      </c>
      <c r="GY154" s="92">
        <v>0</v>
      </c>
      <c r="GZ154" s="92">
        <v>0</v>
      </c>
      <c r="HA154" s="92">
        <v>0</v>
      </c>
      <c r="HB154" s="92">
        <v>0</v>
      </c>
      <c r="HC154" s="92">
        <v>0.160720216</v>
      </c>
      <c r="HD154" s="92">
        <v>0</v>
      </c>
      <c r="HE154" s="92">
        <v>0</v>
      </c>
      <c r="HF154" s="92">
        <v>0</v>
      </c>
      <c r="HG154" s="92">
        <v>0.47256500200000001</v>
      </c>
      <c r="HH154" s="92">
        <v>0</v>
      </c>
      <c r="HI154" s="92">
        <v>0</v>
      </c>
      <c r="HJ154" s="92">
        <v>0</v>
      </c>
      <c r="HK154" s="92">
        <v>0</v>
      </c>
      <c r="HL154" s="92">
        <v>0</v>
      </c>
      <c r="HM154" s="92">
        <v>0</v>
      </c>
      <c r="HN154" s="92">
        <v>0</v>
      </c>
      <c r="HO154" s="92">
        <v>0</v>
      </c>
      <c r="HP154" s="92">
        <v>0</v>
      </c>
      <c r="HQ154" s="92">
        <v>0</v>
      </c>
      <c r="HR154" s="92">
        <v>0</v>
      </c>
      <c r="HS154" s="92">
        <v>0</v>
      </c>
      <c r="HT154" s="92">
        <v>0</v>
      </c>
      <c r="HU154" s="92">
        <v>0</v>
      </c>
      <c r="HV154" s="92">
        <v>0</v>
      </c>
      <c r="HW154" s="92">
        <v>0</v>
      </c>
      <c r="HX154" s="92">
        <v>0</v>
      </c>
      <c r="HY154" s="92">
        <v>0</v>
      </c>
      <c r="HZ154" s="92">
        <v>0</v>
      </c>
      <c r="IA154" s="92">
        <v>4.0404039500000002E-2</v>
      </c>
      <c r="IB154" s="92">
        <v>0</v>
      </c>
      <c r="IC154" s="92">
        <v>0</v>
      </c>
      <c r="ID154" s="92">
        <v>0</v>
      </c>
      <c r="IE154" s="92">
        <v>0</v>
      </c>
      <c r="IF154" s="92">
        <v>0</v>
      </c>
      <c r="IG154" s="92">
        <v>0</v>
      </c>
      <c r="IH154" s="92">
        <v>0</v>
      </c>
      <c r="II154" s="92">
        <v>0</v>
      </c>
      <c r="IJ154" s="92">
        <v>0</v>
      </c>
      <c r="IK154" s="92">
        <v>0</v>
      </c>
      <c r="IL154" s="92">
        <v>0</v>
      </c>
      <c r="IM154" s="92">
        <v>0</v>
      </c>
      <c r="IN154" s="92">
        <v>0</v>
      </c>
      <c r="IO154" s="92">
        <v>0</v>
      </c>
      <c r="IP154" s="92">
        <v>0</v>
      </c>
      <c r="IQ154" s="92">
        <v>0</v>
      </c>
      <c r="IR154" s="92">
        <v>0</v>
      </c>
      <c r="IS154" s="92">
        <v>0</v>
      </c>
      <c r="IT154" s="92">
        <v>0.58434534400000004</v>
      </c>
      <c r="IU154" s="92">
        <v>12.104274200000001</v>
      </c>
      <c r="IV154" s="92">
        <v>134.51128499999999</v>
      </c>
      <c r="IW154" s="92">
        <v>45.808783099999999</v>
      </c>
      <c r="IX154" s="92">
        <v>1</v>
      </c>
      <c r="IY154" s="92">
        <v>0.52726448999999997</v>
      </c>
      <c r="IZ154" s="92">
        <v>0.47273551000000003</v>
      </c>
      <c r="JA154" s="92">
        <v>0</v>
      </c>
      <c r="JB154" s="92">
        <v>-38998.472600000001</v>
      </c>
      <c r="JC154" s="92">
        <v>-1882.68833</v>
      </c>
      <c r="JD154" s="92">
        <v>-2.27885759E-2</v>
      </c>
      <c r="JE154" s="92">
        <v>-32.506734199999997</v>
      </c>
      <c r="JF154" s="92">
        <v>-1.56929349</v>
      </c>
      <c r="JG154" s="92">
        <v>7.2403509300000005E-5</v>
      </c>
      <c r="JH154" s="92">
        <v>1.49978423E-3</v>
      </c>
      <c r="JI154" s="92">
        <v>20.714247799999999</v>
      </c>
      <c r="JJ154" s="92">
        <v>0.39828517699999999</v>
      </c>
      <c r="JK154" s="92">
        <v>0</v>
      </c>
      <c r="JL154" s="92">
        <v>0</v>
      </c>
      <c r="JM154" s="92">
        <v>0</v>
      </c>
      <c r="JN154" s="92">
        <v>0</v>
      </c>
      <c r="JO154" s="92">
        <v>0</v>
      </c>
      <c r="JP154" s="92">
        <v>0</v>
      </c>
      <c r="JQ154" s="92">
        <v>0</v>
      </c>
      <c r="JR154" s="92">
        <v>0</v>
      </c>
      <c r="JS154" s="92">
        <v>0</v>
      </c>
      <c r="JT154" s="92">
        <v>0</v>
      </c>
      <c r="JU154" s="92">
        <v>0</v>
      </c>
      <c r="JV154" s="92">
        <v>0</v>
      </c>
      <c r="JW154" s="92">
        <v>0</v>
      </c>
      <c r="JX154" s="92">
        <v>0</v>
      </c>
      <c r="JY154" s="92">
        <v>0</v>
      </c>
      <c r="JZ154" s="92">
        <v>0</v>
      </c>
      <c r="KA154" s="92">
        <v>0</v>
      </c>
      <c r="KB154" s="92">
        <v>0</v>
      </c>
      <c r="KC154" s="92">
        <v>0</v>
      </c>
      <c r="KD154" s="92">
        <v>0</v>
      </c>
      <c r="KE154" s="92">
        <v>0</v>
      </c>
      <c r="KF154" s="92">
        <v>0</v>
      </c>
      <c r="KG154" s="92">
        <v>0</v>
      </c>
      <c r="KH154" s="92">
        <v>0</v>
      </c>
      <c r="KI154" s="92">
        <v>0</v>
      </c>
      <c r="KJ154" s="92">
        <v>0</v>
      </c>
      <c r="KK154" s="92">
        <v>0</v>
      </c>
      <c r="KL154" s="92">
        <v>0</v>
      </c>
      <c r="KM154" s="92">
        <v>0</v>
      </c>
      <c r="KN154" s="92">
        <v>0</v>
      </c>
      <c r="KO154" s="92">
        <v>0</v>
      </c>
      <c r="KP154" s="92">
        <v>0</v>
      </c>
      <c r="KQ154" s="92">
        <v>0</v>
      </c>
      <c r="KR154" s="92">
        <v>0</v>
      </c>
      <c r="KS154" s="92">
        <v>0</v>
      </c>
      <c r="KT154" s="92">
        <v>0</v>
      </c>
      <c r="KU154" s="92">
        <v>0</v>
      </c>
      <c r="KV154" s="92">
        <v>0</v>
      </c>
      <c r="KW154" s="92">
        <v>0</v>
      </c>
      <c r="KX154" s="92">
        <v>0</v>
      </c>
      <c r="KY154" s="92">
        <v>0</v>
      </c>
      <c r="KZ154" s="92">
        <v>0</v>
      </c>
      <c r="LA154" s="92">
        <v>0</v>
      </c>
      <c r="LB154" s="92">
        <v>0</v>
      </c>
      <c r="LC154" s="92">
        <v>0</v>
      </c>
      <c r="LD154" s="92">
        <v>0</v>
      </c>
      <c r="LE154" s="92">
        <v>0</v>
      </c>
      <c r="LF154" s="92">
        <v>0</v>
      </c>
      <c r="LG154" s="92">
        <v>0</v>
      </c>
      <c r="LH154" s="92">
        <v>0</v>
      </c>
      <c r="LI154" s="92">
        <v>0</v>
      </c>
      <c r="LJ154" s="92">
        <v>8.6037062600000005E-2</v>
      </c>
      <c r="LK154" s="92">
        <v>0</v>
      </c>
      <c r="LL154" s="92">
        <v>0</v>
      </c>
      <c r="LM154" s="92">
        <v>0</v>
      </c>
      <c r="LN154" s="92">
        <v>0</v>
      </c>
      <c r="LO154" s="92">
        <v>0</v>
      </c>
      <c r="LP154" s="92">
        <v>0</v>
      </c>
      <c r="LQ154" s="92">
        <v>0</v>
      </c>
      <c r="LR154" s="92">
        <v>0</v>
      </c>
      <c r="LS154" s="92">
        <v>0</v>
      </c>
      <c r="LT154" s="92">
        <v>0</v>
      </c>
      <c r="LU154" s="92">
        <v>0</v>
      </c>
      <c r="LV154" s="92">
        <v>0</v>
      </c>
      <c r="LW154" s="92">
        <v>0</v>
      </c>
      <c r="LX154" s="92">
        <v>0</v>
      </c>
      <c r="LY154" s="92">
        <v>0</v>
      </c>
      <c r="LZ154" s="92">
        <v>0</v>
      </c>
      <c r="MA154" s="92">
        <v>0</v>
      </c>
      <c r="MB154" s="92">
        <v>0</v>
      </c>
      <c r="MC154" s="92">
        <v>0</v>
      </c>
      <c r="MD154" s="92">
        <v>0</v>
      </c>
      <c r="ME154" s="92">
        <v>0</v>
      </c>
      <c r="MF154" s="92">
        <v>0</v>
      </c>
      <c r="MG154" s="92">
        <v>0</v>
      </c>
      <c r="MH154" s="92">
        <v>0</v>
      </c>
      <c r="MI154" s="92">
        <v>0</v>
      </c>
      <c r="MJ154" s="92">
        <v>0</v>
      </c>
      <c r="MK154" s="92">
        <v>0</v>
      </c>
      <c r="ML154" s="92">
        <v>0</v>
      </c>
      <c r="MM154" s="92">
        <v>0</v>
      </c>
      <c r="MN154" s="92">
        <v>0</v>
      </c>
      <c r="MO154" s="92">
        <v>0</v>
      </c>
      <c r="MP154" s="92">
        <v>0</v>
      </c>
      <c r="MQ154" s="92">
        <v>0</v>
      </c>
      <c r="MR154" s="92">
        <v>0</v>
      </c>
      <c r="MS154" s="92">
        <v>0</v>
      </c>
      <c r="MT154" s="92">
        <v>0</v>
      </c>
      <c r="MU154" s="92">
        <v>0</v>
      </c>
      <c r="MV154" s="92">
        <v>0</v>
      </c>
      <c r="MW154" s="92">
        <v>0</v>
      </c>
      <c r="MX154" s="92">
        <v>0</v>
      </c>
      <c r="MY154" s="92">
        <v>0</v>
      </c>
      <c r="MZ154" s="92">
        <v>0</v>
      </c>
      <c r="NA154" s="92">
        <v>0</v>
      </c>
      <c r="NB154" s="92">
        <v>0</v>
      </c>
      <c r="NC154" s="92">
        <v>0</v>
      </c>
      <c r="ND154" s="92">
        <v>0</v>
      </c>
      <c r="NE154" s="92">
        <v>0</v>
      </c>
      <c r="NF154" s="92">
        <v>0</v>
      </c>
      <c r="NG154" s="92">
        <v>0</v>
      </c>
      <c r="NH154" s="92">
        <v>0</v>
      </c>
      <c r="NI154" s="92">
        <v>0</v>
      </c>
      <c r="NJ154" s="92">
        <v>0</v>
      </c>
      <c r="NK154" s="92">
        <v>0</v>
      </c>
      <c r="NL154" s="92">
        <v>0</v>
      </c>
      <c r="NM154" s="92">
        <v>0</v>
      </c>
      <c r="NN154" s="92">
        <v>0</v>
      </c>
      <c r="NO154" s="92">
        <v>0</v>
      </c>
      <c r="NP154" s="92">
        <v>0</v>
      </c>
      <c r="NQ154" s="92">
        <v>0</v>
      </c>
      <c r="NR154" s="92">
        <v>0</v>
      </c>
      <c r="NS154" s="92">
        <v>0</v>
      </c>
      <c r="NT154" s="92">
        <v>1</v>
      </c>
      <c r="NU154" s="92">
        <v>0</v>
      </c>
      <c r="NV154" s="92">
        <v>0</v>
      </c>
      <c r="NW154" s="92">
        <v>0</v>
      </c>
      <c r="NX154" s="92">
        <v>0</v>
      </c>
      <c r="NY154" s="92">
        <v>0</v>
      </c>
      <c r="NZ154" s="92">
        <v>0</v>
      </c>
      <c r="OA154" s="92">
        <v>0</v>
      </c>
      <c r="OB154" s="92">
        <v>0</v>
      </c>
      <c r="OC154" s="92">
        <v>0</v>
      </c>
      <c r="OD154" s="92">
        <v>0</v>
      </c>
      <c r="OE154" s="92">
        <v>0</v>
      </c>
      <c r="OF154" s="92">
        <v>0</v>
      </c>
      <c r="OG154" s="92">
        <v>0</v>
      </c>
      <c r="OH154" s="92">
        <v>0</v>
      </c>
      <c r="OI154" s="92">
        <v>0</v>
      </c>
      <c r="OJ154" s="92">
        <v>0</v>
      </c>
      <c r="OK154" s="92">
        <v>0</v>
      </c>
      <c r="OL154" s="92">
        <v>0</v>
      </c>
      <c r="OM154" s="92">
        <v>0</v>
      </c>
      <c r="ON154" s="92">
        <v>0</v>
      </c>
      <c r="OO154" s="92">
        <v>0</v>
      </c>
      <c r="OP154" s="92">
        <v>0</v>
      </c>
      <c r="OQ154" s="92">
        <v>0</v>
      </c>
      <c r="OR154" s="92">
        <v>0</v>
      </c>
      <c r="OS154" s="92">
        <v>0</v>
      </c>
      <c r="OT154" s="92">
        <v>0</v>
      </c>
      <c r="OU154" s="92">
        <v>0</v>
      </c>
      <c r="OV154" s="92">
        <v>0</v>
      </c>
      <c r="OW154" s="92">
        <v>0</v>
      </c>
      <c r="OX154" s="92">
        <v>0</v>
      </c>
      <c r="OY154" s="92">
        <v>0</v>
      </c>
      <c r="OZ154" s="92">
        <v>0</v>
      </c>
      <c r="PA154" s="92">
        <v>0</v>
      </c>
      <c r="PB154" s="92">
        <v>0</v>
      </c>
      <c r="PC154" s="92">
        <v>0</v>
      </c>
      <c r="PD154" s="92">
        <v>0</v>
      </c>
      <c r="PE154" s="92">
        <v>0</v>
      </c>
      <c r="PF154" s="92">
        <v>0</v>
      </c>
      <c r="PG154" s="92">
        <v>0</v>
      </c>
      <c r="PH154" s="92">
        <v>0</v>
      </c>
      <c r="PI154" s="92">
        <v>0</v>
      </c>
      <c r="PJ154" s="92">
        <v>0</v>
      </c>
      <c r="PK154" s="92">
        <v>0</v>
      </c>
      <c r="PL154" s="92">
        <v>0</v>
      </c>
      <c r="PM154" s="92">
        <v>0</v>
      </c>
      <c r="PN154" s="92">
        <v>0</v>
      </c>
      <c r="PO154" s="92">
        <v>0</v>
      </c>
      <c r="PP154" s="92">
        <v>0</v>
      </c>
      <c r="PQ154" s="92">
        <v>0</v>
      </c>
      <c r="PR154" s="92">
        <v>0</v>
      </c>
      <c r="PS154" s="92">
        <v>0</v>
      </c>
      <c r="PT154" s="92">
        <v>0</v>
      </c>
      <c r="PU154" s="92">
        <v>0</v>
      </c>
      <c r="PV154" s="92">
        <v>0</v>
      </c>
      <c r="PW154" s="92">
        <v>0</v>
      </c>
      <c r="PX154" s="92">
        <v>0</v>
      </c>
      <c r="PY154" s="92">
        <v>0</v>
      </c>
      <c r="PZ154" s="92">
        <v>0</v>
      </c>
      <c r="QA154" s="92">
        <v>0</v>
      </c>
      <c r="QB154" s="92">
        <v>0</v>
      </c>
      <c r="QC154" s="92">
        <v>0</v>
      </c>
      <c r="QD154" s="92">
        <v>1.9650520899999999</v>
      </c>
      <c r="QE154" s="92">
        <v>0</v>
      </c>
      <c r="QF154" s="92">
        <v>0</v>
      </c>
      <c r="QG154" s="92">
        <v>0</v>
      </c>
      <c r="QH154" s="92">
        <v>0</v>
      </c>
      <c r="QI154" s="92">
        <v>0</v>
      </c>
      <c r="QJ154" s="92">
        <v>0</v>
      </c>
      <c r="QK154" s="92">
        <v>0</v>
      </c>
      <c r="QL154" s="92">
        <v>0</v>
      </c>
      <c r="QM154" s="92">
        <v>0</v>
      </c>
      <c r="QN154" s="92">
        <v>0</v>
      </c>
      <c r="QO154" s="92">
        <v>0</v>
      </c>
      <c r="QP154" s="92">
        <v>0</v>
      </c>
      <c r="QQ154" s="92">
        <v>0</v>
      </c>
      <c r="QR154" s="92">
        <v>0</v>
      </c>
      <c r="QS154" s="92">
        <v>0</v>
      </c>
      <c r="QT154" s="92">
        <v>0</v>
      </c>
      <c r="QU154" s="92">
        <v>0</v>
      </c>
      <c r="QV154" s="92">
        <v>0</v>
      </c>
      <c r="QW154" s="92">
        <v>0</v>
      </c>
      <c r="QX154" s="92">
        <v>0</v>
      </c>
      <c r="QY154" s="92">
        <v>0</v>
      </c>
      <c r="QZ154" s="92">
        <v>0</v>
      </c>
      <c r="RA154" s="92">
        <v>0</v>
      </c>
      <c r="RB154" s="92">
        <v>0</v>
      </c>
      <c r="RC154" s="92">
        <v>0</v>
      </c>
      <c r="RD154" s="92">
        <v>0</v>
      </c>
      <c r="RE154" s="92">
        <v>0</v>
      </c>
      <c r="RF154" s="92">
        <v>0</v>
      </c>
      <c r="RG154" s="92">
        <v>0</v>
      </c>
      <c r="RH154" s="92">
        <v>0</v>
      </c>
      <c r="RI154" s="92">
        <v>0</v>
      </c>
      <c r="RJ154" s="92">
        <v>0</v>
      </c>
      <c r="RK154" s="92">
        <v>0</v>
      </c>
      <c r="RL154" s="92">
        <v>0</v>
      </c>
      <c r="RM154" s="92">
        <v>0</v>
      </c>
      <c r="RN154" s="92">
        <v>0</v>
      </c>
      <c r="RO154" s="92">
        <v>0</v>
      </c>
      <c r="RP154" s="92">
        <v>0</v>
      </c>
      <c r="RQ154" s="92">
        <v>0</v>
      </c>
      <c r="RR154" s="92">
        <v>0</v>
      </c>
      <c r="RS154" s="92">
        <v>0</v>
      </c>
      <c r="RT154" s="92">
        <v>0</v>
      </c>
      <c r="RU154" s="92">
        <v>0</v>
      </c>
      <c r="RV154" s="92">
        <v>0</v>
      </c>
      <c r="RW154" s="92">
        <v>0</v>
      </c>
      <c r="RX154" s="92">
        <v>0</v>
      </c>
      <c r="RY154" s="92">
        <v>0</v>
      </c>
      <c r="RZ154" s="92">
        <v>0</v>
      </c>
      <c r="SA154" s="92">
        <v>0</v>
      </c>
      <c r="SB154" s="92">
        <v>0</v>
      </c>
      <c r="SC154" s="92">
        <v>0</v>
      </c>
      <c r="SD154" s="92">
        <v>0</v>
      </c>
      <c r="SE154" s="92">
        <v>0</v>
      </c>
      <c r="SF154" s="92">
        <v>0</v>
      </c>
      <c r="SG154" s="92">
        <v>0</v>
      </c>
      <c r="SH154" s="92">
        <v>0</v>
      </c>
      <c r="SI154" s="92">
        <v>0</v>
      </c>
      <c r="SJ154" s="92">
        <v>0</v>
      </c>
      <c r="SK154" s="92">
        <v>0</v>
      </c>
      <c r="SL154" s="92">
        <v>0</v>
      </c>
      <c r="SM154" s="92">
        <v>0</v>
      </c>
      <c r="SN154" s="92">
        <v>1</v>
      </c>
      <c r="SO154" s="92">
        <v>0</v>
      </c>
      <c r="SP154" s="92">
        <v>0</v>
      </c>
      <c r="SQ154" s="92">
        <v>0</v>
      </c>
      <c r="SR154" s="92">
        <v>0</v>
      </c>
      <c r="SS154" s="92">
        <v>0</v>
      </c>
      <c r="ST154" s="92">
        <v>0</v>
      </c>
      <c r="SU154" s="92">
        <v>0</v>
      </c>
      <c r="SV154" s="92">
        <v>0</v>
      </c>
      <c r="SW154" s="92">
        <v>0</v>
      </c>
      <c r="SX154" s="92">
        <v>0</v>
      </c>
      <c r="SY154" s="92">
        <v>8.6037062600000005E-2</v>
      </c>
      <c r="SZ154" s="92">
        <v>1.9650520899999999</v>
      </c>
      <c r="TA154" s="92">
        <v>2.1796055799999998E-2</v>
      </c>
      <c r="TB154" s="92">
        <v>45.808783099999999</v>
      </c>
      <c r="TC154" s="92">
        <v>1</v>
      </c>
      <c r="TD154" s="92">
        <v>0</v>
      </c>
      <c r="TE154" s="92">
        <v>0</v>
      </c>
      <c r="TF154" s="92">
        <v>1</v>
      </c>
      <c r="TG154" s="92">
        <v>-17441.397700000001</v>
      </c>
      <c r="TH154" s="92">
        <v>-763.64724899999999</v>
      </c>
      <c r="TI154" s="92">
        <v>-1.5006066299999999E-3</v>
      </c>
      <c r="TJ154" s="92">
        <v>-58.5184906</v>
      </c>
      <c r="TK154" s="92">
        <v>-2.5621504100000001</v>
      </c>
      <c r="TL154" s="92">
        <v>6.5789473700000003E-2</v>
      </c>
      <c r="TM154" s="92">
        <v>1.5026052599999999</v>
      </c>
      <c r="TN154" s="92">
        <v>22.839600000000001</v>
      </c>
      <c r="TO154" s="92">
        <v>0</v>
      </c>
      <c r="TP154" s="92">
        <v>0.35769862800000002</v>
      </c>
      <c r="TQ154" s="92">
        <v>-28619.201459399999</v>
      </c>
      <c r="TR154" s="92">
        <v>1.7997211972222199E-5</v>
      </c>
      <c r="TS154" s="92">
        <v>5.51758533333334E-6</v>
      </c>
      <c r="TT154" s="92">
        <v>0</v>
      </c>
      <c r="TU154" s="92">
        <v>0</v>
      </c>
      <c r="TV154" s="92">
        <v>0</v>
      </c>
      <c r="TW154" s="92">
        <v>0</v>
      </c>
      <c r="TX154" s="92">
        <v>0</v>
      </c>
      <c r="TY154" s="92">
        <v>0</v>
      </c>
      <c r="TZ154" s="92">
        <v>0</v>
      </c>
      <c r="UA154" s="92">
        <v>0</v>
      </c>
      <c r="UB154" s="92">
        <v>0</v>
      </c>
      <c r="UC154" s="92">
        <v>0</v>
      </c>
      <c r="UD154" s="92">
        <v>0</v>
      </c>
      <c r="UE154" s="92">
        <v>0</v>
      </c>
      <c r="UF154" s="92">
        <v>0</v>
      </c>
      <c r="UG154" s="92">
        <v>0</v>
      </c>
      <c r="UH154" s="92">
        <v>0</v>
      </c>
      <c r="UI154" s="92">
        <v>0</v>
      </c>
      <c r="UJ154" s="92">
        <v>0</v>
      </c>
      <c r="UK154" s="92">
        <v>0</v>
      </c>
      <c r="UL154" s="92">
        <v>4.1114481111111202E-10</v>
      </c>
      <c r="UM154" s="92">
        <v>0</v>
      </c>
      <c r="UN154" s="92">
        <v>0</v>
      </c>
      <c r="UO154" s="92">
        <v>0</v>
      </c>
      <c r="UP154" s="92">
        <v>7.8124705277777802E-5</v>
      </c>
      <c r="UQ154" s="92">
        <v>0</v>
      </c>
      <c r="UR154" s="92">
        <v>0</v>
      </c>
      <c r="US154" s="92">
        <v>0</v>
      </c>
      <c r="UT154" s="92">
        <v>0</v>
      </c>
      <c r="UU154" s="92">
        <v>0</v>
      </c>
      <c r="UV154" s="92">
        <v>0</v>
      </c>
      <c r="UW154" s="92">
        <v>0</v>
      </c>
      <c r="UX154" s="92">
        <v>0</v>
      </c>
      <c r="UY154" s="92">
        <v>0</v>
      </c>
      <c r="UZ154" s="92">
        <v>0</v>
      </c>
      <c r="VA154" s="92">
        <v>0</v>
      </c>
      <c r="VB154" s="92">
        <v>0</v>
      </c>
      <c r="VC154" s="92">
        <v>0</v>
      </c>
      <c r="VD154" s="92">
        <v>0</v>
      </c>
      <c r="VE154" s="92">
        <v>0</v>
      </c>
      <c r="VF154" s="92">
        <v>0</v>
      </c>
      <c r="VG154" s="92">
        <v>0</v>
      </c>
      <c r="VH154" s="92">
        <v>0</v>
      </c>
      <c r="VI154" s="92">
        <v>0</v>
      </c>
      <c r="VJ154" s="92">
        <v>1.9418952249999999E-6</v>
      </c>
      <c r="VK154" s="92">
        <v>0</v>
      </c>
      <c r="VL154" s="92">
        <v>0</v>
      </c>
      <c r="VM154" s="92">
        <v>0</v>
      </c>
      <c r="VN154" s="92">
        <v>0</v>
      </c>
      <c r="VO154" s="92">
        <v>0</v>
      </c>
      <c r="VP154" s="92">
        <v>0</v>
      </c>
      <c r="VQ154" s="92">
        <v>0</v>
      </c>
      <c r="VR154" s="92">
        <v>0</v>
      </c>
      <c r="VS154" s="92">
        <v>0</v>
      </c>
      <c r="VT154" s="92">
        <v>0</v>
      </c>
      <c r="VU154" s="92">
        <v>0</v>
      </c>
      <c r="VV154" s="92">
        <v>0</v>
      </c>
      <c r="VW154" s="92">
        <v>0</v>
      </c>
      <c r="VX154" s="92">
        <v>0</v>
      </c>
      <c r="VY154" s="92">
        <v>0</v>
      </c>
      <c r="VZ154" s="92">
        <v>0</v>
      </c>
      <c r="WA154" s="92">
        <v>0</v>
      </c>
      <c r="WB154" s="92">
        <v>0</v>
      </c>
      <c r="WC154" s="92">
        <v>2.38991840555556E-5</v>
      </c>
    </row>
    <row r="155" spans="2:601" ht="13.5" customHeight="1">
      <c r="B155" s="851" t="s">
        <v>2839</v>
      </c>
      <c r="C155" s="92">
        <v>0</v>
      </c>
      <c r="D155" s="92">
        <v>769.70806000000005</v>
      </c>
      <c r="E155" s="92">
        <v>-2.7671474800000002</v>
      </c>
      <c r="F155" s="92">
        <v>39.642343099999998</v>
      </c>
      <c r="G155" s="92">
        <v>0</v>
      </c>
      <c r="H155" s="92">
        <v>6.7106918799999998E-2</v>
      </c>
      <c r="I155" s="92">
        <v>0</v>
      </c>
      <c r="J155" s="92">
        <v>0</v>
      </c>
      <c r="K155" s="92">
        <v>0</v>
      </c>
      <c r="L155" s="92">
        <v>0</v>
      </c>
      <c r="M155" s="92">
        <v>0</v>
      </c>
      <c r="N155" s="92">
        <v>0</v>
      </c>
      <c r="O155" s="92">
        <v>0</v>
      </c>
      <c r="P155" s="92">
        <v>0</v>
      </c>
      <c r="Q155" s="92">
        <v>0</v>
      </c>
      <c r="R155" s="92">
        <v>0</v>
      </c>
      <c r="S155" s="92">
        <v>0</v>
      </c>
      <c r="T155" s="92">
        <v>0</v>
      </c>
      <c r="U155" s="92">
        <v>0</v>
      </c>
      <c r="V155" s="92">
        <v>0</v>
      </c>
      <c r="W155" s="92">
        <v>0</v>
      </c>
      <c r="X155" s="92">
        <v>0</v>
      </c>
      <c r="Y155" s="92">
        <v>2.4107288000000001E-2</v>
      </c>
      <c r="Z155" s="92">
        <v>0</v>
      </c>
      <c r="AA155" s="92">
        <v>0</v>
      </c>
      <c r="AB155" s="92">
        <v>0</v>
      </c>
      <c r="AC155" s="92">
        <v>1.7528912000000001E-2</v>
      </c>
      <c r="AD155" s="92">
        <v>0</v>
      </c>
      <c r="AE155" s="92">
        <v>0</v>
      </c>
      <c r="AF155" s="92">
        <v>0</v>
      </c>
      <c r="AG155" s="92">
        <v>0</v>
      </c>
      <c r="AH155" s="92">
        <v>0</v>
      </c>
      <c r="AI155" s="92">
        <v>0</v>
      </c>
      <c r="AJ155" s="92">
        <v>0</v>
      </c>
      <c r="AK155" s="92">
        <v>0</v>
      </c>
      <c r="AL155" s="92">
        <v>0</v>
      </c>
      <c r="AM155" s="92">
        <v>0</v>
      </c>
      <c r="AN155" s="92">
        <v>2.6271586600000002E-4</v>
      </c>
      <c r="AO155" s="92">
        <v>1.4236418499999999E-4</v>
      </c>
      <c r="AP155" s="92">
        <v>3.4186039499999998E-4</v>
      </c>
      <c r="AQ155" s="92">
        <v>0</v>
      </c>
      <c r="AR155" s="92">
        <v>0</v>
      </c>
      <c r="AS155" s="92">
        <v>0</v>
      </c>
      <c r="AT155" s="92">
        <v>8.82130207E-4</v>
      </c>
      <c r="AU155" s="92">
        <v>0</v>
      </c>
      <c r="AV155" s="92">
        <v>0</v>
      </c>
      <c r="AW155" s="92">
        <v>1.1112184500000001E-6</v>
      </c>
      <c r="AX155" s="92">
        <v>0</v>
      </c>
      <c r="AY155" s="92">
        <v>0</v>
      </c>
      <c r="AZ155" s="92">
        <v>0</v>
      </c>
      <c r="BA155" s="92">
        <v>0</v>
      </c>
      <c r="BB155" s="92">
        <v>0</v>
      </c>
      <c r="BC155" s="92">
        <v>0</v>
      </c>
      <c r="BD155" s="92">
        <v>0</v>
      </c>
      <c r="BE155" s="92">
        <v>0</v>
      </c>
      <c r="BF155" s="92">
        <v>0</v>
      </c>
      <c r="BG155" s="92">
        <v>0</v>
      </c>
      <c r="BH155" s="92">
        <v>0</v>
      </c>
      <c r="BI155" s="92">
        <v>0</v>
      </c>
      <c r="BJ155" s="92">
        <v>0</v>
      </c>
      <c r="BK155" s="92">
        <v>0</v>
      </c>
      <c r="BL155" s="92">
        <v>0</v>
      </c>
      <c r="BM155" s="92">
        <v>0</v>
      </c>
      <c r="BN155" s="92">
        <v>0</v>
      </c>
      <c r="BO155" s="92">
        <v>0</v>
      </c>
      <c r="BP155" s="92">
        <v>0.99722350299999996</v>
      </c>
      <c r="BQ155" s="92">
        <v>0</v>
      </c>
      <c r="BR155" s="92">
        <v>1.6881090100000001E-3</v>
      </c>
      <c r="BS155" s="92">
        <v>0</v>
      </c>
      <c r="BT155" s="92">
        <v>0</v>
      </c>
      <c r="BU155" s="92">
        <v>0</v>
      </c>
      <c r="BV155" s="92">
        <v>0</v>
      </c>
      <c r="BW155" s="92">
        <v>0</v>
      </c>
      <c r="BX155" s="92">
        <v>0</v>
      </c>
      <c r="BY155" s="92">
        <v>0</v>
      </c>
      <c r="BZ155" s="92">
        <v>0</v>
      </c>
      <c r="CA155" s="92">
        <v>0</v>
      </c>
      <c r="CB155" s="92">
        <v>0</v>
      </c>
      <c r="CC155" s="92">
        <v>0</v>
      </c>
      <c r="CD155" s="92">
        <v>0</v>
      </c>
      <c r="CE155" s="92">
        <v>0</v>
      </c>
      <c r="CF155" s="92">
        <v>0</v>
      </c>
      <c r="CG155" s="92">
        <v>0</v>
      </c>
      <c r="CH155" s="92">
        <v>0</v>
      </c>
      <c r="CI155" s="92">
        <v>6.0643121299999996E-4</v>
      </c>
      <c r="CJ155" s="92">
        <v>0</v>
      </c>
      <c r="CK155" s="92">
        <v>0</v>
      </c>
      <c r="CL155" s="92">
        <v>0</v>
      </c>
      <c r="CM155" s="92">
        <v>4.4094878499999999E-4</v>
      </c>
      <c r="CN155" s="92">
        <v>0</v>
      </c>
      <c r="CO155" s="92">
        <v>0</v>
      </c>
      <c r="CP155" s="92">
        <v>0</v>
      </c>
      <c r="CQ155" s="92">
        <v>0</v>
      </c>
      <c r="CR155" s="92">
        <v>0</v>
      </c>
      <c r="CS155" s="92">
        <v>0</v>
      </c>
      <c r="CT155" s="92">
        <v>0</v>
      </c>
      <c r="CU155" s="92">
        <v>0</v>
      </c>
      <c r="CV155" s="92">
        <v>0</v>
      </c>
      <c r="CW155" s="92">
        <v>0</v>
      </c>
      <c r="CX155" s="92">
        <v>6.60875256E-6</v>
      </c>
      <c r="CY155" s="92">
        <v>3.5812441999999999E-6</v>
      </c>
      <c r="CZ155" s="92">
        <v>8.59967384E-6</v>
      </c>
      <c r="DA155" s="92">
        <v>0</v>
      </c>
      <c r="DB155" s="92">
        <v>0</v>
      </c>
      <c r="DC155" s="92">
        <v>0</v>
      </c>
      <c r="DD155" s="92">
        <v>2.2190438499999999E-5</v>
      </c>
      <c r="DE155" s="92">
        <v>0</v>
      </c>
      <c r="DF155" s="92">
        <v>0</v>
      </c>
      <c r="DG155" s="92">
        <v>2.7953270900000001E-8</v>
      </c>
      <c r="DH155" s="92">
        <v>0</v>
      </c>
      <c r="DI155" s="92">
        <v>0</v>
      </c>
      <c r="DJ155" s="92">
        <v>0</v>
      </c>
      <c r="DK155" s="92">
        <v>0</v>
      </c>
      <c r="DL155" s="92">
        <v>0</v>
      </c>
      <c r="DM155" s="92">
        <v>0</v>
      </c>
      <c r="DN155" s="92">
        <v>0</v>
      </c>
      <c r="DO155" s="92">
        <v>0</v>
      </c>
      <c r="DP155" s="92">
        <v>0</v>
      </c>
      <c r="DQ155" s="92">
        <v>0</v>
      </c>
      <c r="DR155" s="92">
        <v>0</v>
      </c>
      <c r="DS155" s="92">
        <v>0</v>
      </c>
      <c r="DT155" s="92">
        <v>0</v>
      </c>
      <c r="DU155" s="92">
        <v>0</v>
      </c>
      <c r="DV155" s="92">
        <v>0</v>
      </c>
      <c r="DW155" s="92">
        <v>0</v>
      </c>
      <c r="DX155" s="92">
        <v>0</v>
      </c>
      <c r="DY155" s="92">
        <v>0</v>
      </c>
      <c r="DZ155" s="92">
        <v>714.16791000000001</v>
      </c>
      <c r="EA155" s="92">
        <v>0</v>
      </c>
      <c r="EB155" s="92">
        <v>12.089826800000001</v>
      </c>
      <c r="EC155" s="92">
        <v>0</v>
      </c>
      <c r="ED155" s="92">
        <v>0</v>
      </c>
      <c r="EE155" s="92">
        <v>0</v>
      </c>
      <c r="EF155" s="92">
        <v>0</v>
      </c>
      <c r="EG155" s="92">
        <v>0</v>
      </c>
      <c r="EH155" s="92">
        <v>0</v>
      </c>
      <c r="EI155" s="92">
        <v>0</v>
      </c>
      <c r="EJ155" s="92">
        <v>0</v>
      </c>
      <c r="EK155" s="92">
        <v>0</v>
      </c>
      <c r="EL155" s="92">
        <v>0</v>
      </c>
      <c r="EM155" s="92">
        <v>0</v>
      </c>
      <c r="EN155" s="92">
        <v>0</v>
      </c>
      <c r="EO155" s="92">
        <v>0</v>
      </c>
      <c r="EP155" s="92">
        <v>0</v>
      </c>
      <c r="EQ155" s="92">
        <v>0</v>
      </c>
      <c r="ER155" s="92">
        <v>0</v>
      </c>
      <c r="ES155" s="92">
        <v>2.1715565400000001</v>
      </c>
      <c r="ET155" s="92">
        <v>0</v>
      </c>
      <c r="EU155" s="92">
        <v>0</v>
      </c>
      <c r="EV155" s="92">
        <v>0</v>
      </c>
      <c r="EW155" s="92">
        <v>0.298527188</v>
      </c>
      <c r="EX155" s="92">
        <v>0</v>
      </c>
      <c r="EY155" s="92">
        <v>0</v>
      </c>
      <c r="EZ155" s="92">
        <v>0</v>
      </c>
      <c r="FA155" s="92">
        <v>0</v>
      </c>
      <c r="FB155" s="92">
        <v>0</v>
      </c>
      <c r="FC155" s="92">
        <v>0</v>
      </c>
      <c r="FD155" s="92">
        <v>0</v>
      </c>
      <c r="FE155" s="92">
        <v>0</v>
      </c>
      <c r="FF155" s="92">
        <v>0</v>
      </c>
      <c r="FG155" s="92">
        <v>0</v>
      </c>
      <c r="FH155" s="92">
        <v>7.4208499499999997E-2</v>
      </c>
      <c r="FI155" s="92">
        <v>4.5554830799999996E-3</v>
      </c>
      <c r="FJ155" s="92">
        <v>9.5766993399999997E-3</v>
      </c>
      <c r="FK155" s="92">
        <v>0</v>
      </c>
      <c r="FL155" s="92">
        <v>0</v>
      </c>
      <c r="FM155" s="92">
        <v>0</v>
      </c>
      <c r="FN155" s="92">
        <v>3.8822374E-2</v>
      </c>
      <c r="FO155" s="92">
        <v>0</v>
      </c>
      <c r="FP155" s="92">
        <v>0</v>
      </c>
      <c r="FQ155" s="92">
        <v>7.1189987799999998E-5</v>
      </c>
      <c r="FR155" s="92">
        <v>0</v>
      </c>
      <c r="FS155" s="92">
        <v>0</v>
      </c>
      <c r="FT155" s="92">
        <v>0</v>
      </c>
      <c r="FU155" s="92">
        <v>0</v>
      </c>
      <c r="FV155" s="92">
        <v>0</v>
      </c>
      <c r="FW155" s="92">
        <v>0</v>
      </c>
      <c r="FX155" s="92">
        <v>0</v>
      </c>
      <c r="FY155" s="92">
        <v>0</v>
      </c>
      <c r="FZ155" s="92">
        <v>0</v>
      </c>
      <c r="GA155" s="92">
        <v>0</v>
      </c>
      <c r="GB155" s="92">
        <v>0</v>
      </c>
      <c r="GC155" s="92">
        <v>0</v>
      </c>
      <c r="GD155" s="92">
        <v>0</v>
      </c>
      <c r="GE155" s="92">
        <v>0</v>
      </c>
      <c r="GF155" s="92">
        <v>0</v>
      </c>
      <c r="GG155" s="92">
        <v>0</v>
      </c>
      <c r="GH155" s="92">
        <v>0</v>
      </c>
      <c r="GI155" s="92">
        <v>0</v>
      </c>
      <c r="GJ155" s="92">
        <v>0.97984901800000002</v>
      </c>
      <c r="GK155" s="92">
        <v>0</v>
      </c>
      <c r="GL155" s="92">
        <v>1.6587422599999999E-2</v>
      </c>
      <c r="GM155" s="92">
        <v>0</v>
      </c>
      <c r="GN155" s="92">
        <v>0</v>
      </c>
      <c r="GO155" s="92">
        <v>0</v>
      </c>
      <c r="GP155" s="92">
        <v>0</v>
      </c>
      <c r="GQ155" s="92">
        <v>0</v>
      </c>
      <c r="GR155" s="92">
        <v>0</v>
      </c>
      <c r="GS155" s="92">
        <v>0</v>
      </c>
      <c r="GT155" s="92">
        <v>0</v>
      </c>
      <c r="GU155" s="92">
        <v>0</v>
      </c>
      <c r="GV155" s="92">
        <v>0</v>
      </c>
      <c r="GW155" s="92">
        <v>0</v>
      </c>
      <c r="GX155" s="92">
        <v>0</v>
      </c>
      <c r="GY155" s="92">
        <v>0</v>
      </c>
      <c r="GZ155" s="92">
        <v>0</v>
      </c>
      <c r="HA155" s="92">
        <v>0</v>
      </c>
      <c r="HB155" s="92">
        <v>0</v>
      </c>
      <c r="HC155" s="92">
        <v>2.97940794E-3</v>
      </c>
      <c r="HD155" s="92">
        <v>0</v>
      </c>
      <c r="HE155" s="92">
        <v>0</v>
      </c>
      <c r="HF155" s="92">
        <v>0</v>
      </c>
      <c r="HG155" s="92">
        <v>4.0958375100000002E-4</v>
      </c>
      <c r="HH155" s="92">
        <v>0</v>
      </c>
      <c r="HI155" s="92">
        <v>0</v>
      </c>
      <c r="HJ155" s="92">
        <v>0</v>
      </c>
      <c r="HK155" s="92">
        <v>0</v>
      </c>
      <c r="HL155" s="92">
        <v>0</v>
      </c>
      <c r="HM155" s="92">
        <v>0</v>
      </c>
      <c r="HN155" s="92">
        <v>0</v>
      </c>
      <c r="HO155" s="92">
        <v>0</v>
      </c>
      <c r="HP155" s="92">
        <v>0</v>
      </c>
      <c r="HQ155" s="92">
        <v>0</v>
      </c>
      <c r="HR155" s="92">
        <v>1.01815167E-4</v>
      </c>
      <c r="HS155" s="92">
        <v>6.25019068E-6</v>
      </c>
      <c r="HT155" s="92">
        <v>1.31393742E-5</v>
      </c>
      <c r="HU155" s="92">
        <v>0</v>
      </c>
      <c r="HV155" s="92">
        <v>0</v>
      </c>
      <c r="HW155" s="92">
        <v>0</v>
      </c>
      <c r="HX155" s="92">
        <v>5.3264875799999997E-5</v>
      </c>
      <c r="HY155" s="92">
        <v>0</v>
      </c>
      <c r="HZ155" s="92">
        <v>0</v>
      </c>
      <c r="IA155" s="92">
        <v>9.7673724499999998E-8</v>
      </c>
      <c r="IB155" s="92">
        <v>0</v>
      </c>
      <c r="IC155" s="92">
        <v>0</v>
      </c>
      <c r="ID155" s="92">
        <v>0</v>
      </c>
      <c r="IE155" s="92">
        <v>0</v>
      </c>
      <c r="IF155" s="92">
        <v>0</v>
      </c>
      <c r="IG155" s="92">
        <v>0</v>
      </c>
      <c r="IH155" s="92">
        <v>0</v>
      </c>
      <c r="II155" s="92">
        <v>0</v>
      </c>
      <c r="IJ155" s="92">
        <v>0</v>
      </c>
      <c r="IK155" s="92">
        <v>0</v>
      </c>
      <c r="IL155" s="92">
        <v>0</v>
      </c>
      <c r="IM155" s="92">
        <v>0</v>
      </c>
      <c r="IN155" s="92">
        <v>0</v>
      </c>
      <c r="IO155" s="92">
        <v>0</v>
      </c>
      <c r="IP155" s="92">
        <v>0</v>
      </c>
      <c r="IQ155" s="92">
        <v>0</v>
      </c>
      <c r="IR155" s="92">
        <v>0</v>
      </c>
      <c r="IS155" s="92">
        <v>0</v>
      </c>
      <c r="IT155" s="92">
        <v>39.752716399999997</v>
      </c>
      <c r="IU155" s="92">
        <v>728.85505499999999</v>
      </c>
      <c r="IV155" s="92">
        <v>12.1393056</v>
      </c>
      <c r="IW155" s="92">
        <v>28</v>
      </c>
      <c r="IX155" s="92">
        <v>1</v>
      </c>
      <c r="IY155" s="92">
        <v>0</v>
      </c>
      <c r="IZ155" s="92">
        <v>1</v>
      </c>
      <c r="JA155" s="92">
        <v>0</v>
      </c>
      <c r="JB155" s="92">
        <v>-68647.566900000005</v>
      </c>
      <c r="JC155" s="92">
        <v>-3744.12887</v>
      </c>
      <c r="JD155" s="92">
        <v>-2.7289272599999999</v>
      </c>
      <c r="JE155" s="92">
        <v>-39.214611300000001</v>
      </c>
      <c r="JF155" s="92">
        <v>-2.1388166399999999</v>
      </c>
      <c r="JG155" s="92">
        <v>5.4578514799999998E-2</v>
      </c>
      <c r="JH155" s="92">
        <v>1.00068197</v>
      </c>
      <c r="JI155" s="92">
        <v>18.3347233</v>
      </c>
      <c r="JJ155" s="92">
        <v>12.144335699999999</v>
      </c>
      <c r="JK155" s="92">
        <v>0</v>
      </c>
      <c r="JL155" s="92">
        <v>0</v>
      </c>
      <c r="JM155" s="92">
        <v>0</v>
      </c>
      <c r="JN155" s="92">
        <v>0</v>
      </c>
      <c r="JO155" s="92">
        <v>0</v>
      </c>
      <c r="JP155" s="92">
        <v>0</v>
      </c>
      <c r="JQ155" s="92">
        <v>0</v>
      </c>
      <c r="JR155" s="92">
        <v>0</v>
      </c>
      <c r="JS155" s="92">
        <v>0</v>
      </c>
      <c r="JT155" s="92">
        <v>0</v>
      </c>
      <c r="JU155" s="92">
        <v>0</v>
      </c>
      <c r="JV155" s="92">
        <v>0</v>
      </c>
      <c r="JW155" s="92">
        <v>0</v>
      </c>
      <c r="JX155" s="92">
        <v>0</v>
      </c>
      <c r="JY155" s="92">
        <v>0</v>
      </c>
      <c r="JZ155" s="92">
        <v>0</v>
      </c>
      <c r="KA155" s="92">
        <v>0</v>
      </c>
      <c r="KB155" s="92">
        <v>0</v>
      </c>
      <c r="KC155" s="92">
        <v>0</v>
      </c>
      <c r="KD155" s="92">
        <v>0</v>
      </c>
      <c r="KE155" s="92">
        <v>0</v>
      </c>
      <c r="KF155" s="92">
        <v>0</v>
      </c>
      <c r="KG155" s="92">
        <v>0</v>
      </c>
      <c r="KH155" s="92">
        <v>0</v>
      </c>
      <c r="KI155" s="92">
        <v>0</v>
      </c>
      <c r="KJ155" s="92">
        <v>0</v>
      </c>
      <c r="KK155" s="92">
        <v>0</v>
      </c>
      <c r="KL155" s="92">
        <v>0</v>
      </c>
      <c r="KM155" s="92">
        <v>0</v>
      </c>
      <c r="KN155" s="92">
        <v>0</v>
      </c>
      <c r="KO155" s="92">
        <v>0</v>
      </c>
      <c r="KP155" s="92">
        <v>0</v>
      </c>
      <c r="KQ155" s="92">
        <v>0</v>
      </c>
      <c r="KR155" s="92">
        <v>0</v>
      </c>
      <c r="KS155" s="92">
        <v>0</v>
      </c>
      <c r="KT155" s="92">
        <v>0</v>
      </c>
      <c r="KU155" s="92">
        <v>0</v>
      </c>
      <c r="KV155" s="92">
        <v>0</v>
      </c>
      <c r="KW155" s="92">
        <v>0</v>
      </c>
      <c r="KX155" s="92">
        <v>0</v>
      </c>
      <c r="KY155" s="92">
        <v>0</v>
      </c>
      <c r="KZ155" s="92">
        <v>0</v>
      </c>
      <c r="LA155" s="92">
        <v>0</v>
      </c>
      <c r="LB155" s="92">
        <v>0</v>
      </c>
      <c r="LC155" s="92">
        <v>0</v>
      </c>
      <c r="LD155" s="92">
        <v>0</v>
      </c>
      <c r="LE155" s="92">
        <v>0</v>
      </c>
      <c r="LF155" s="92">
        <v>0</v>
      </c>
      <c r="LG155" s="92">
        <v>0</v>
      </c>
      <c r="LH155" s="92">
        <v>0</v>
      </c>
      <c r="LI155" s="92">
        <v>0</v>
      </c>
      <c r="LJ155" s="92">
        <v>9.6039956999999995E-2</v>
      </c>
      <c r="LK155" s="92">
        <v>0</v>
      </c>
      <c r="LL155" s="92">
        <v>6.2912786700000001E-2</v>
      </c>
      <c r="LM155" s="92">
        <v>0.13386443000000001</v>
      </c>
      <c r="LN155" s="92">
        <v>0</v>
      </c>
      <c r="LO155" s="92">
        <v>1.42456749</v>
      </c>
      <c r="LP155" s="92">
        <v>0</v>
      </c>
      <c r="LQ155" s="92">
        <v>0</v>
      </c>
      <c r="LR155" s="92">
        <v>0</v>
      </c>
      <c r="LS155" s="92">
        <v>0</v>
      </c>
      <c r="LT155" s="92">
        <v>0</v>
      </c>
      <c r="LU155" s="92">
        <v>0</v>
      </c>
      <c r="LV155" s="92">
        <v>0</v>
      </c>
      <c r="LW155" s="92">
        <v>0</v>
      </c>
      <c r="LX155" s="92">
        <v>0</v>
      </c>
      <c r="LY155" s="92">
        <v>0</v>
      </c>
      <c r="LZ155" s="92">
        <v>0</v>
      </c>
      <c r="MA155" s="92">
        <v>0</v>
      </c>
      <c r="MB155" s="92">
        <v>0</v>
      </c>
      <c r="MC155" s="92">
        <v>0</v>
      </c>
      <c r="MD155" s="92">
        <v>0</v>
      </c>
      <c r="ME155" s="92">
        <v>0</v>
      </c>
      <c r="MF155" s="92">
        <v>0</v>
      </c>
      <c r="MG155" s="92">
        <v>0</v>
      </c>
      <c r="MH155" s="92">
        <v>0</v>
      </c>
      <c r="MI155" s="92">
        <v>0</v>
      </c>
      <c r="MJ155" s="92">
        <v>0</v>
      </c>
      <c r="MK155" s="92">
        <v>0</v>
      </c>
      <c r="ML155" s="92">
        <v>0</v>
      </c>
      <c r="MM155" s="92">
        <v>0</v>
      </c>
      <c r="MN155" s="92">
        <v>0</v>
      </c>
      <c r="MO155" s="92">
        <v>0</v>
      </c>
      <c r="MP155" s="92">
        <v>0</v>
      </c>
      <c r="MQ155" s="92">
        <v>0</v>
      </c>
      <c r="MR155" s="92">
        <v>0</v>
      </c>
      <c r="MS155" s="92">
        <v>0</v>
      </c>
      <c r="MT155" s="92">
        <v>0</v>
      </c>
      <c r="MU155" s="92">
        <v>0</v>
      </c>
      <c r="MV155" s="92">
        <v>0</v>
      </c>
      <c r="MW155" s="92">
        <v>0</v>
      </c>
      <c r="MX155" s="92">
        <v>0</v>
      </c>
      <c r="MY155" s="92">
        <v>0</v>
      </c>
      <c r="MZ155" s="92">
        <v>0</v>
      </c>
      <c r="NA155" s="92">
        <v>0</v>
      </c>
      <c r="NB155" s="92">
        <v>0</v>
      </c>
      <c r="NC155" s="92">
        <v>0</v>
      </c>
      <c r="ND155" s="92">
        <v>0</v>
      </c>
      <c r="NE155" s="92">
        <v>0</v>
      </c>
      <c r="NF155" s="92">
        <v>0</v>
      </c>
      <c r="NG155" s="92">
        <v>0</v>
      </c>
      <c r="NH155" s="92">
        <v>0</v>
      </c>
      <c r="NI155" s="92">
        <v>0</v>
      </c>
      <c r="NJ155" s="92">
        <v>0</v>
      </c>
      <c r="NK155" s="92">
        <v>0</v>
      </c>
      <c r="NL155" s="92">
        <v>0</v>
      </c>
      <c r="NM155" s="92">
        <v>0</v>
      </c>
      <c r="NN155" s="92">
        <v>0</v>
      </c>
      <c r="NO155" s="92">
        <v>0</v>
      </c>
      <c r="NP155" s="92">
        <v>0</v>
      </c>
      <c r="NQ155" s="92">
        <v>0</v>
      </c>
      <c r="NR155" s="92">
        <v>0</v>
      </c>
      <c r="NS155" s="92">
        <v>0</v>
      </c>
      <c r="NT155" s="92">
        <v>5.5922216599999998E-2</v>
      </c>
      <c r="NU155" s="92">
        <v>0</v>
      </c>
      <c r="NV155" s="92">
        <v>3.6632903600000002E-2</v>
      </c>
      <c r="NW155" s="92">
        <v>7.7946678199999994E-2</v>
      </c>
      <c r="NX155" s="92">
        <v>0</v>
      </c>
      <c r="NY155" s="92">
        <v>0.82949820200000002</v>
      </c>
      <c r="NZ155" s="92">
        <v>0</v>
      </c>
      <c r="OA155" s="92">
        <v>0</v>
      </c>
      <c r="OB155" s="92">
        <v>0</v>
      </c>
      <c r="OC155" s="92">
        <v>0</v>
      </c>
      <c r="OD155" s="92">
        <v>0</v>
      </c>
      <c r="OE155" s="92">
        <v>0</v>
      </c>
      <c r="OF155" s="92">
        <v>0</v>
      </c>
      <c r="OG155" s="92">
        <v>0</v>
      </c>
      <c r="OH155" s="92">
        <v>0</v>
      </c>
      <c r="OI155" s="92">
        <v>0</v>
      </c>
      <c r="OJ155" s="92">
        <v>0</v>
      </c>
      <c r="OK155" s="92">
        <v>0</v>
      </c>
      <c r="OL155" s="92">
        <v>0</v>
      </c>
      <c r="OM155" s="92">
        <v>0</v>
      </c>
      <c r="ON155" s="92">
        <v>0</v>
      </c>
      <c r="OO155" s="92">
        <v>0</v>
      </c>
      <c r="OP155" s="92">
        <v>0</v>
      </c>
      <c r="OQ155" s="92">
        <v>0</v>
      </c>
      <c r="OR155" s="92">
        <v>0</v>
      </c>
      <c r="OS155" s="92">
        <v>0</v>
      </c>
      <c r="OT155" s="92">
        <v>0</v>
      </c>
      <c r="OU155" s="92">
        <v>0</v>
      </c>
      <c r="OV155" s="92">
        <v>0</v>
      </c>
      <c r="OW155" s="92">
        <v>0</v>
      </c>
      <c r="OX155" s="92">
        <v>0</v>
      </c>
      <c r="OY155" s="92">
        <v>0</v>
      </c>
      <c r="OZ155" s="92">
        <v>0</v>
      </c>
      <c r="PA155" s="92">
        <v>0</v>
      </c>
      <c r="PB155" s="92">
        <v>0</v>
      </c>
      <c r="PC155" s="92">
        <v>0</v>
      </c>
      <c r="PD155" s="92">
        <v>0</v>
      </c>
      <c r="PE155" s="92">
        <v>0</v>
      </c>
      <c r="PF155" s="92">
        <v>0</v>
      </c>
      <c r="PG155" s="92">
        <v>0</v>
      </c>
      <c r="PH155" s="92">
        <v>0</v>
      </c>
      <c r="PI155" s="92">
        <v>0</v>
      </c>
      <c r="PJ155" s="92">
        <v>0</v>
      </c>
      <c r="PK155" s="92">
        <v>0</v>
      </c>
      <c r="PL155" s="92">
        <v>0</v>
      </c>
      <c r="PM155" s="92">
        <v>0</v>
      </c>
      <c r="PN155" s="92">
        <v>0</v>
      </c>
      <c r="PO155" s="92">
        <v>0</v>
      </c>
      <c r="PP155" s="92">
        <v>0</v>
      </c>
      <c r="PQ155" s="92">
        <v>0</v>
      </c>
      <c r="PR155" s="92">
        <v>0</v>
      </c>
      <c r="PS155" s="92">
        <v>0</v>
      </c>
      <c r="PT155" s="92">
        <v>0</v>
      </c>
      <c r="PU155" s="92">
        <v>0</v>
      </c>
      <c r="PV155" s="92">
        <v>0</v>
      </c>
      <c r="PW155" s="92">
        <v>0</v>
      </c>
      <c r="PX155" s="92">
        <v>0</v>
      </c>
      <c r="PY155" s="92">
        <v>0</v>
      </c>
      <c r="PZ155" s="92">
        <v>0</v>
      </c>
      <c r="QA155" s="92">
        <v>0</v>
      </c>
      <c r="QB155" s="92">
        <v>0</v>
      </c>
      <c r="QC155" s="92">
        <v>0</v>
      </c>
      <c r="QD155" s="92">
        <v>2.1935142000000001</v>
      </c>
      <c r="QE155" s="92">
        <v>0</v>
      </c>
      <c r="QF155" s="92">
        <v>1.5108883200000001</v>
      </c>
      <c r="QG155" s="92">
        <v>3.2148346000000001</v>
      </c>
      <c r="QH155" s="92">
        <v>0</v>
      </c>
      <c r="QI155" s="92">
        <v>33.933767400000001</v>
      </c>
      <c r="QJ155" s="92">
        <v>0</v>
      </c>
      <c r="QK155" s="92">
        <v>0</v>
      </c>
      <c r="QL155" s="92">
        <v>0</v>
      </c>
      <c r="QM155" s="92">
        <v>0</v>
      </c>
      <c r="QN155" s="92">
        <v>0</v>
      </c>
      <c r="QO155" s="92">
        <v>0</v>
      </c>
      <c r="QP155" s="92">
        <v>0</v>
      </c>
      <c r="QQ155" s="92">
        <v>0</v>
      </c>
      <c r="QR155" s="92">
        <v>0</v>
      </c>
      <c r="QS155" s="92">
        <v>0</v>
      </c>
      <c r="QT155" s="92">
        <v>0</v>
      </c>
      <c r="QU155" s="92">
        <v>0</v>
      </c>
      <c r="QV155" s="92">
        <v>0</v>
      </c>
      <c r="QW155" s="92">
        <v>0</v>
      </c>
      <c r="QX155" s="92">
        <v>0</v>
      </c>
      <c r="QY155" s="92">
        <v>0</v>
      </c>
      <c r="QZ155" s="92">
        <v>0</v>
      </c>
      <c r="RA155" s="92">
        <v>0</v>
      </c>
      <c r="RB155" s="92">
        <v>0</v>
      </c>
      <c r="RC155" s="92">
        <v>0</v>
      </c>
      <c r="RD155" s="92">
        <v>0</v>
      </c>
      <c r="RE155" s="92">
        <v>0</v>
      </c>
      <c r="RF155" s="92">
        <v>0</v>
      </c>
      <c r="RG155" s="92">
        <v>0</v>
      </c>
      <c r="RH155" s="92">
        <v>0</v>
      </c>
      <c r="RI155" s="92">
        <v>0</v>
      </c>
      <c r="RJ155" s="92">
        <v>0</v>
      </c>
      <c r="RK155" s="92">
        <v>0</v>
      </c>
      <c r="RL155" s="92">
        <v>0</v>
      </c>
      <c r="RM155" s="92">
        <v>0</v>
      </c>
      <c r="RN155" s="92">
        <v>0</v>
      </c>
      <c r="RO155" s="92">
        <v>0</v>
      </c>
      <c r="RP155" s="92">
        <v>0</v>
      </c>
      <c r="RQ155" s="92">
        <v>0</v>
      </c>
      <c r="RR155" s="92">
        <v>0</v>
      </c>
      <c r="RS155" s="92">
        <v>0</v>
      </c>
      <c r="RT155" s="92">
        <v>0</v>
      </c>
      <c r="RU155" s="92">
        <v>0</v>
      </c>
      <c r="RV155" s="92">
        <v>0</v>
      </c>
      <c r="RW155" s="92">
        <v>0</v>
      </c>
      <c r="RX155" s="92">
        <v>0</v>
      </c>
      <c r="RY155" s="92">
        <v>0</v>
      </c>
      <c r="RZ155" s="92">
        <v>0</v>
      </c>
      <c r="SA155" s="92">
        <v>0</v>
      </c>
      <c r="SB155" s="92">
        <v>0</v>
      </c>
      <c r="SC155" s="92">
        <v>0</v>
      </c>
      <c r="SD155" s="92">
        <v>0</v>
      </c>
      <c r="SE155" s="92">
        <v>0</v>
      </c>
      <c r="SF155" s="92">
        <v>0</v>
      </c>
      <c r="SG155" s="92">
        <v>0</v>
      </c>
      <c r="SH155" s="92">
        <v>0</v>
      </c>
      <c r="SI155" s="92">
        <v>0</v>
      </c>
      <c r="SJ155" s="92">
        <v>0</v>
      </c>
      <c r="SK155" s="92">
        <v>0</v>
      </c>
      <c r="SL155" s="92">
        <v>0</v>
      </c>
      <c r="SM155" s="92">
        <v>0</v>
      </c>
      <c r="SN155" s="92">
        <v>5.3692849000000001E-2</v>
      </c>
      <c r="SO155" s="92">
        <v>0</v>
      </c>
      <c r="SP155" s="92">
        <v>3.6983530100000002E-2</v>
      </c>
      <c r="SQ155" s="92">
        <v>7.8692733400000006E-2</v>
      </c>
      <c r="SR155" s="92">
        <v>0</v>
      </c>
      <c r="SS155" s="92">
        <v>0.83063088799999996</v>
      </c>
      <c r="ST155" s="92">
        <v>0</v>
      </c>
      <c r="SU155" s="92">
        <v>0</v>
      </c>
      <c r="SV155" s="92">
        <v>0</v>
      </c>
      <c r="SW155" s="92">
        <v>0</v>
      </c>
      <c r="SX155" s="92">
        <v>0</v>
      </c>
      <c r="SY155" s="92">
        <v>1.71738466</v>
      </c>
      <c r="SZ155" s="92">
        <v>40.853004499999997</v>
      </c>
      <c r="TA155" s="92">
        <v>0.441956191</v>
      </c>
      <c r="TB155" s="92">
        <v>28</v>
      </c>
      <c r="TC155" s="92">
        <v>1</v>
      </c>
      <c r="TD155" s="92">
        <v>0</v>
      </c>
      <c r="TE155" s="92">
        <v>0</v>
      </c>
      <c r="TF155" s="92">
        <v>1</v>
      </c>
      <c r="TG155" s="92">
        <v>-22254.901900000001</v>
      </c>
      <c r="TH155" s="92">
        <v>-935.55486599999995</v>
      </c>
      <c r="TI155" s="92">
        <v>-3.8220227199999998E-2</v>
      </c>
      <c r="TJ155" s="92">
        <v>-74.643737299999998</v>
      </c>
      <c r="TK155" s="92">
        <v>-3.1378845000000002</v>
      </c>
      <c r="TL155" s="92">
        <v>6.4764513600000004E-2</v>
      </c>
      <c r="TM155" s="92">
        <v>1.5406129</v>
      </c>
      <c r="TN155" s="92">
        <v>23.787917400000001</v>
      </c>
      <c r="TO155" s="92">
        <v>0</v>
      </c>
      <c r="TP155" s="92">
        <v>9.4246586899999998E-2</v>
      </c>
      <c r="TQ155" s="92">
        <v>-3220748.1070699999</v>
      </c>
      <c r="TR155" s="92">
        <v>1.33492886944445E-4</v>
      </c>
      <c r="TS155" s="92">
        <v>0</v>
      </c>
      <c r="TT155" s="92">
        <v>0</v>
      </c>
      <c r="TU155" s="92">
        <v>0</v>
      </c>
      <c r="TV155" s="92">
        <v>0</v>
      </c>
      <c r="TW155" s="92">
        <v>0</v>
      </c>
      <c r="TX155" s="92">
        <v>0</v>
      </c>
      <c r="TY155" s="92">
        <v>0</v>
      </c>
      <c r="TZ155" s="92">
        <v>0</v>
      </c>
      <c r="UA155" s="92">
        <v>0</v>
      </c>
      <c r="UB155" s="92">
        <v>0</v>
      </c>
      <c r="UC155" s="92">
        <v>0</v>
      </c>
      <c r="UD155" s="92">
        <v>0</v>
      </c>
      <c r="UE155" s="92">
        <v>0</v>
      </c>
      <c r="UF155" s="92">
        <v>0</v>
      </c>
      <c r="UG155" s="92">
        <v>0</v>
      </c>
      <c r="UH155" s="92">
        <v>0</v>
      </c>
      <c r="UI155" s="92">
        <v>0</v>
      </c>
      <c r="UJ155" s="92">
        <v>0</v>
      </c>
      <c r="UK155" s="92">
        <v>0</v>
      </c>
      <c r="UL155" s="92">
        <v>0</v>
      </c>
      <c r="UM155" s="92">
        <v>0</v>
      </c>
      <c r="UN155" s="92">
        <v>0</v>
      </c>
      <c r="UO155" s="92">
        <v>0</v>
      </c>
      <c r="UP155" s="92">
        <v>0</v>
      </c>
      <c r="UQ155" s="92">
        <v>0</v>
      </c>
      <c r="UR155" s="92">
        <v>0</v>
      </c>
      <c r="US155" s="92">
        <v>0</v>
      </c>
      <c r="UT155" s="92">
        <v>0</v>
      </c>
      <c r="UU155" s="92">
        <v>0</v>
      </c>
      <c r="UV155" s="92">
        <v>0</v>
      </c>
      <c r="UW155" s="92">
        <v>0</v>
      </c>
      <c r="UX155" s="92">
        <v>0</v>
      </c>
      <c r="UY155" s="92">
        <v>0</v>
      </c>
      <c r="UZ155" s="92">
        <v>0</v>
      </c>
      <c r="VA155" s="92">
        <v>0</v>
      </c>
      <c r="VB155" s="92">
        <v>0</v>
      </c>
      <c r="VC155" s="92">
        <v>0</v>
      </c>
      <c r="VD155" s="92">
        <v>0</v>
      </c>
      <c r="VE155" s="92">
        <v>0</v>
      </c>
      <c r="VF155" s="92">
        <v>0</v>
      </c>
      <c r="VG155" s="92">
        <v>0</v>
      </c>
      <c r="VH155" s="92">
        <v>0</v>
      </c>
      <c r="VI155" s="92">
        <v>0</v>
      </c>
      <c r="VJ155" s="92">
        <v>0</v>
      </c>
      <c r="VK155" s="92">
        <v>0</v>
      </c>
      <c r="VL155" s="92">
        <v>0</v>
      </c>
      <c r="VM155" s="92">
        <v>0</v>
      </c>
      <c r="VN155" s="92">
        <v>0</v>
      </c>
      <c r="VO155" s="92">
        <v>0</v>
      </c>
      <c r="VP155" s="92">
        <v>0</v>
      </c>
      <c r="VQ155" s="92">
        <v>0</v>
      </c>
      <c r="VR155" s="92">
        <v>0</v>
      </c>
      <c r="VS155" s="92">
        <v>0</v>
      </c>
      <c r="VT155" s="92">
        <v>0</v>
      </c>
      <c r="VU155" s="92">
        <v>0</v>
      </c>
      <c r="VV155" s="92">
        <v>0</v>
      </c>
      <c r="VW155" s="92">
        <v>0</v>
      </c>
      <c r="VX155" s="92">
        <v>0</v>
      </c>
      <c r="VY155" s="92">
        <v>0</v>
      </c>
      <c r="VZ155" s="92">
        <v>0</v>
      </c>
      <c r="WA155" s="92">
        <v>0</v>
      </c>
      <c r="WB155" s="92">
        <v>0</v>
      </c>
      <c r="WC155" s="92">
        <v>4.7705129444444499E-4</v>
      </c>
    </row>
    <row r="156" spans="2:601" ht="13.5" customHeight="1">
      <c r="B156" s="851" t="s">
        <v>2840</v>
      </c>
      <c r="C156" s="92">
        <v>0</v>
      </c>
      <c r="D156" s="92">
        <v>2355.6954300000002</v>
      </c>
      <c r="E156" s="92">
        <v>-3.0871938999999999</v>
      </c>
      <c r="F156" s="92">
        <v>41.684587800000003</v>
      </c>
      <c r="G156" s="92">
        <v>0</v>
      </c>
      <c r="H156" s="92">
        <v>6.7106918799999998E-2</v>
      </c>
      <c r="I156" s="92">
        <v>0</v>
      </c>
      <c r="J156" s="92">
        <v>0</v>
      </c>
      <c r="K156" s="92">
        <v>0</v>
      </c>
      <c r="L156" s="92">
        <v>0</v>
      </c>
      <c r="M156" s="92">
        <v>0</v>
      </c>
      <c r="N156" s="92">
        <v>0</v>
      </c>
      <c r="O156" s="92">
        <v>0</v>
      </c>
      <c r="P156" s="92">
        <v>0</v>
      </c>
      <c r="Q156" s="92">
        <v>0</v>
      </c>
      <c r="R156" s="92">
        <v>0</v>
      </c>
      <c r="S156" s="92">
        <v>0</v>
      </c>
      <c r="T156" s="92">
        <v>0</v>
      </c>
      <c r="U156" s="92">
        <v>0</v>
      </c>
      <c r="V156" s="92">
        <v>0</v>
      </c>
      <c r="W156" s="92">
        <v>0</v>
      </c>
      <c r="X156" s="92">
        <v>0</v>
      </c>
      <c r="Y156" s="92">
        <v>2.4107511299999999E-2</v>
      </c>
      <c r="Z156" s="92">
        <v>0</v>
      </c>
      <c r="AA156" s="92">
        <v>0</v>
      </c>
      <c r="AB156" s="92">
        <v>0</v>
      </c>
      <c r="AC156" s="92">
        <v>3.39546477E-2</v>
      </c>
      <c r="AD156" s="92">
        <v>0</v>
      </c>
      <c r="AE156" s="92">
        <v>0</v>
      </c>
      <c r="AF156" s="92">
        <v>0</v>
      </c>
      <c r="AG156" s="92">
        <v>0</v>
      </c>
      <c r="AH156" s="92">
        <v>0</v>
      </c>
      <c r="AI156" s="92">
        <v>0</v>
      </c>
      <c r="AJ156" s="92">
        <v>0</v>
      </c>
      <c r="AK156" s="92">
        <v>0</v>
      </c>
      <c r="AL156" s="92">
        <v>0</v>
      </c>
      <c r="AM156" s="92">
        <v>0</v>
      </c>
      <c r="AN156" s="92">
        <v>2.6271586700000001E-4</v>
      </c>
      <c r="AO156" s="92">
        <v>8.9681803500000008</v>
      </c>
      <c r="AP156" s="92">
        <v>41.653819400000003</v>
      </c>
      <c r="AQ156" s="92">
        <v>0</v>
      </c>
      <c r="AR156" s="92">
        <v>0</v>
      </c>
      <c r="AS156" s="92">
        <v>0</v>
      </c>
      <c r="AT156" s="92">
        <v>2.1615429599999998</v>
      </c>
      <c r="AU156" s="92">
        <v>0</v>
      </c>
      <c r="AV156" s="92">
        <v>0</v>
      </c>
      <c r="AW156" s="92">
        <v>7.8139819699999997E-6</v>
      </c>
      <c r="AX156" s="92">
        <v>0</v>
      </c>
      <c r="AY156" s="92">
        <v>0</v>
      </c>
      <c r="AZ156" s="92">
        <v>0</v>
      </c>
      <c r="BA156" s="92">
        <v>0</v>
      </c>
      <c r="BB156" s="92">
        <v>0</v>
      </c>
      <c r="BC156" s="92">
        <v>0</v>
      </c>
      <c r="BD156" s="92">
        <v>0</v>
      </c>
      <c r="BE156" s="92">
        <v>0</v>
      </c>
      <c r="BF156" s="92">
        <v>0</v>
      </c>
      <c r="BG156" s="92">
        <v>0</v>
      </c>
      <c r="BH156" s="92">
        <v>0</v>
      </c>
      <c r="BI156" s="92">
        <v>0</v>
      </c>
      <c r="BJ156" s="92">
        <v>0</v>
      </c>
      <c r="BK156" s="92">
        <v>0</v>
      </c>
      <c r="BL156" s="92">
        <v>0</v>
      </c>
      <c r="BM156" s="92">
        <v>0</v>
      </c>
      <c r="BN156" s="92">
        <v>0</v>
      </c>
      <c r="BO156" s="92">
        <v>0</v>
      </c>
      <c r="BP156" s="92">
        <v>0.44067041499999998</v>
      </c>
      <c r="BQ156" s="92">
        <v>0</v>
      </c>
      <c r="BR156" s="92">
        <v>7.0942368200000003E-4</v>
      </c>
      <c r="BS156" s="92">
        <v>0</v>
      </c>
      <c r="BT156" s="92">
        <v>0</v>
      </c>
      <c r="BU156" s="92">
        <v>0</v>
      </c>
      <c r="BV156" s="92">
        <v>0</v>
      </c>
      <c r="BW156" s="92">
        <v>0</v>
      </c>
      <c r="BX156" s="92">
        <v>0</v>
      </c>
      <c r="BY156" s="92">
        <v>0</v>
      </c>
      <c r="BZ156" s="92">
        <v>0</v>
      </c>
      <c r="CA156" s="92">
        <v>0</v>
      </c>
      <c r="CB156" s="92">
        <v>0</v>
      </c>
      <c r="CC156" s="92">
        <v>0</v>
      </c>
      <c r="CD156" s="92">
        <v>0</v>
      </c>
      <c r="CE156" s="92">
        <v>0</v>
      </c>
      <c r="CF156" s="92">
        <v>0</v>
      </c>
      <c r="CG156" s="92">
        <v>0</v>
      </c>
      <c r="CH156" s="92">
        <v>0</v>
      </c>
      <c r="CI156" s="92">
        <v>2.5485359399999999E-4</v>
      </c>
      <c r="CJ156" s="92">
        <v>0</v>
      </c>
      <c r="CK156" s="92">
        <v>0</v>
      </c>
      <c r="CL156" s="92">
        <v>0</v>
      </c>
      <c r="CM156" s="92">
        <v>3.5895301999999999E-4</v>
      </c>
      <c r="CN156" s="92">
        <v>0</v>
      </c>
      <c r="CO156" s="92">
        <v>0</v>
      </c>
      <c r="CP156" s="92">
        <v>0</v>
      </c>
      <c r="CQ156" s="92">
        <v>0</v>
      </c>
      <c r="CR156" s="92">
        <v>0</v>
      </c>
      <c r="CS156" s="92">
        <v>0</v>
      </c>
      <c r="CT156" s="92">
        <v>0</v>
      </c>
      <c r="CU156" s="92">
        <v>0</v>
      </c>
      <c r="CV156" s="92">
        <v>0</v>
      </c>
      <c r="CW156" s="92">
        <v>0</v>
      </c>
      <c r="CX156" s="92">
        <v>2.7773120900000001E-6</v>
      </c>
      <c r="CY156" s="92">
        <v>9.4807504700000003E-2</v>
      </c>
      <c r="CZ156" s="92">
        <v>0.44034514600000002</v>
      </c>
      <c r="DA156" s="92">
        <v>0</v>
      </c>
      <c r="DB156" s="92">
        <v>0</v>
      </c>
      <c r="DC156" s="92">
        <v>0</v>
      </c>
      <c r="DD156" s="92">
        <v>2.2850844499999998E-2</v>
      </c>
      <c r="DE156" s="92">
        <v>0</v>
      </c>
      <c r="DF156" s="92">
        <v>0</v>
      </c>
      <c r="DG156" s="92">
        <v>8.2605846800000003E-8</v>
      </c>
      <c r="DH156" s="92">
        <v>0</v>
      </c>
      <c r="DI156" s="92">
        <v>0</v>
      </c>
      <c r="DJ156" s="92">
        <v>0</v>
      </c>
      <c r="DK156" s="92">
        <v>0</v>
      </c>
      <c r="DL156" s="92">
        <v>0</v>
      </c>
      <c r="DM156" s="92">
        <v>0</v>
      </c>
      <c r="DN156" s="92">
        <v>0</v>
      </c>
      <c r="DO156" s="92">
        <v>0</v>
      </c>
      <c r="DP156" s="92">
        <v>0</v>
      </c>
      <c r="DQ156" s="92">
        <v>0</v>
      </c>
      <c r="DR156" s="92">
        <v>0</v>
      </c>
      <c r="DS156" s="92">
        <v>0</v>
      </c>
      <c r="DT156" s="92">
        <v>0</v>
      </c>
      <c r="DU156" s="92">
        <v>0</v>
      </c>
      <c r="DV156" s="92">
        <v>0</v>
      </c>
      <c r="DW156" s="92">
        <v>0</v>
      </c>
      <c r="DX156" s="92">
        <v>0</v>
      </c>
      <c r="DY156" s="92">
        <v>0</v>
      </c>
      <c r="DZ156" s="92">
        <v>750.95952199999999</v>
      </c>
      <c r="EA156" s="92">
        <v>0</v>
      </c>
      <c r="EB156" s="92">
        <v>12.089826800000001</v>
      </c>
      <c r="EC156" s="92">
        <v>0</v>
      </c>
      <c r="ED156" s="92">
        <v>0</v>
      </c>
      <c r="EE156" s="92">
        <v>0</v>
      </c>
      <c r="EF156" s="92">
        <v>0</v>
      </c>
      <c r="EG156" s="92">
        <v>0</v>
      </c>
      <c r="EH156" s="92">
        <v>0</v>
      </c>
      <c r="EI156" s="92">
        <v>0</v>
      </c>
      <c r="EJ156" s="92">
        <v>0</v>
      </c>
      <c r="EK156" s="92">
        <v>0</v>
      </c>
      <c r="EL156" s="92">
        <v>0</v>
      </c>
      <c r="EM156" s="92">
        <v>0</v>
      </c>
      <c r="EN156" s="92">
        <v>0</v>
      </c>
      <c r="EO156" s="92">
        <v>0</v>
      </c>
      <c r="EP156" s="92">
        <v>0</v>
      </c>
      <c r="EQ156" s="92">
        <v>0</v>
      </c>
      <c r="ER156" s="92">
        <v>0</v>
      </c>
      <c r="ES156" s="92">
        <v>2.1715766599999999</v>
      </c>
      <c r="ET156" s="92">
        <v>0</v>
      </c>
      <c r="EU156" s="92">
        <v>0</v>
      </c>
      <c r="EV156" s="92">
        <v>0</v>
      </c>
      <c r="EW156" s="92">
        <v>0.57826666500000001</v>
      </c>
      <c r="EX156" s="92">
        <v>0</v>
      </c>
      <c r="EY156" s="92">
        <v>0</v>
      </c>
      <c r="EZ156" s="92">
        <v>0</v>
      </c>
      <c r="FA156" s="92">
        <v>0</v>
      </c>
      <c r="FB156" s="92">
        <v>0</v>
      </c>
      <c r="FC156" s="92">
        <v>0</v>
      </c>
      <c r="FD156" s="92">
        <v>0</v>
      </c>
      <c r="FE156" s="92">
        <v>0</v>
      </c>
      <c r="FF156" s="92">
        <v>0</v>
      </c>
      <c r="FG156" s="92">
        <v>0</v>
      </c>
      <c r="FH156" s="92">
        <v>7.4208499600000005E-2</v>
      </c>
      <c r="FI156" s="92">
        <v>286.97100899999998</v>
      </c>
      <c r="FJ156" s="92">
        <v>1166.86844</v>
      </c>
      <c r="FK156" s="92">
        <v>0</v>
      </c>
      <c r="FL156" s="92">
        <v>0</v>
      </c>
      <c r="FM156" s="92">
        <v>0</v>
      </c>
      <c r="FN156" s="92">
        <v>95.129073300000002</v>
      </c>
      <c r="FO156" s="92">
        <v>0</v>
      </c>
      <c r="FP156" s="92">
        <v>0</v>
      </c>
      <c r="FQ156" s="92">
        <v>5.0060119200000003E-4</v>
      </c>
      <c r="FR156" s="92">
        <v>0</v>
      </c>
      <c r="FS156" s="92">
        <v>0</v>
      </c>
      <c r="FT156" s="92">
        <v>0</v>
      </c>
      <c r="FU156" s="92">
        <v>0</v>
      </c>
      <c r="FV156" s="92">
        <v>0</v>
      </c>
      <c r="FW156" s="92">
        <v>0</v>
      </c>
      <c r="FX156" s="92">
        <v>0</v>
      </c>
      <c r="FY156" s="92">
        <v>0</v>
      </c>
      <c r="FZ156" s="92">
        <v>0</v>
      </c>
      <c r="GA156" s="92">
        <v>0</v>
      </c>
      <c r="GB156" s="92">
        <v>0</v>
      </c>
      <c r="GC156" s="92">
        <v>0</v>
      </c>
      <c r="GD156" s="92">
        <v>0</v>
      </c>
      <c r="GE156" s="92">
        <v>0</v>
      </c>
      <c r="GF156" s="92">
        <v>0</v>
      </c>
      <c r="GG156" s="92">
        <v>0</v>
      </c>
      <c r="GH156" s="92">
        <v>0</v>
      </c>
      <c r="GI156" s="92">
        <v>0</v>
      </c>
      <c r="GJ156" s="92">
        <v>0.32441064400000003</v>
      </c>
      <c r="GK156" s="92">
        <v>0</v>
      </c>
      <c r="GL156" s="92">
        <v>5.2227428999999997E-3</v>
      </c>
      <c r="GM156" s="92">
        <v>0</v>
      </c>
      <c r="GN156" s="92">
        <v>0</v>
      </c>
      <c r="GO156" s="92">
        <v>0</v>
      </c>
      <c r="GP156" s="92">
        <v>0</v>
      </c>
      <c r="GQ156" s="92">
        <v>0</v>
      </c>
      <c r="GR156" s="92">
        <v>0</v>
      </c>
      <c r="GS156" s="92">
        <v>0</v>
      </c>
      <c r="GT156" s="92">
        <v>0</v>
      </c>
      <c r="GU156" s="92">
        <v>0</v>
      </c>
      <c r="GV156" s="92">
        <v>0</v>
      </c>
      <c r="GW156" s="92">
        <v>0</v>
      </c>
      <c r="GX156" s="92">
        <v>0</v>
      </c>
      <c r="GY156" s="92">
        <v>0</v>
      </c>
      <c r="GZ156" s="92">
        <v>0</v>
      </c>
      <c r="HA156" s="92">
        <v>0</v>
      </c>
      <c r="HB156" s="92">
        <v>0</v>
      </c>
      <c r="HC156" s="92">
        <v>9.38109927E-4</v>
      </c>
      <c r="HD156" s="92">
        <v>0</v>
      </c>
      <c r="HE156" s="92">
        <v>0</v>
      </c>
      <c r="HF156" s="92">
        <v>0</v>
      </c>
      <c r="HG156" s="92">
        <v>2.4980822000000001E-4</v>
      </c>
      <c r="HH156" s="92">
        <v>0</v>
      </c>
      <c r="HI156" s="92">
        <v>0</v>
      </c>
      <c r="HJ156" s="92">
        <v>0</v>
      </c>
      <c r="HK156" s="92">
        <v>0</v>
      </c>
      <c r="HL156" s="92">
        <v>0</v>
      </c>
      <c r="HM156" s="92">
        <v>0</v>
      </c>
      <c r="HN156" s="92">
        <v>0</v>
      </c>
      <c r="HO156" s="92">
        <v>0</v>
      </c>
      <c r="HP156" s="92">
        <v>0</v>
      </c>
      <c r="HQ156" s="92">
        <v>0</v>
      </c>
      <c r="HR156" s="92">
        <v>3.2057689499999998E-5</v>
      </c>
      <c r="HS156" s="92">
        <v>0.123969998</v>
      </c>
      <c r="HT156" s="92">
        <v>0.504081153</v>
      </c>
      <c r="HU156" s="92">
        <v>0</v>
      </c>
      <c r="HV156" s="92">
        <v>0</v>
      </c>
      <c r="HW156" s="92">
        <v>0</v>
      </c>
      <c r="HX156" s="92">
        <v>4.1095269599999998E-2</v>
      </c>
      <c r="HY156" s="92">
        <v>0</v>
      </c>
      <c r="HZ156" s="92">
        <v>0</v>
      </c>
      <c r="IA156" s="92">
        <v>2.1625713599999999E-7</v>
      </c>
      <c r="IB156" s="92">
        <v>0</v>
      </c>
      <c r="IC156" s="92">
        <v>0</v>
      </c>
      <c r="ID156" s="92">
        <v>0</v>
      </c>
      <c r="IE156" s="92">
        <v>0</v>
      </c>
      <c r="IF156" s="92">
        <v>0</v>
      </c>
      <c r="IG156" s="92">
        <v>0</v>
      </c>
      <c r="IH156" s="92">
        <v>0</v>
      </c>
      <c r="II156" s="92">
        <v>0</v>
      </c>
      <c r="IJ156" s="92">
        <v>0</v>
      </c>
      <c r="IK156" s="92">
        <v>0</v>
      </c>
      <c r="IL156" s="92">
        <v>0</v>
      </c>
      <c r="IM156" s="92">
        <v>0</v>
      </c>
      <c r="IN156" s="92">
        <v>0</v>
      </c>
      <c r="IO156" s="92">
        <v>0</v>
      </c>
      <c r="IP156" s="92">
        <v>0</v>
      </c>
      <c r="IQ156" s="92">
        <v>0</v>
      </c>
      <c r="IR156" s="92">
        <v>0</v>
      </c>
      <c r="IS156" s="92">
        <v>0</v>
      </c>
      <c r="IT156" s="92">
        <v>94.593570200000002</v>
      </c>
      <c r="IU156" s="92">
        <v>2314.8424199999999</v>
      </c>
      <c r="IV156" s="92">
        <v>22598.510999999999</v>
      </c>
      <c r="IW156" s="92">
        <v>28</v>
      </c>
      <c r="IX156" s="92">
        <v>1</v>
      </c>
      <c r="IY156" s="92">
        <v>0.57975244699999995</v>
      </c>
      <c r="IZ156" s="92">
        <v>0.420247553</v>
      </c>
      <c r="JA156" s="92">
        <v>0</v>
      </c>
      <c r="JB156" s="92">
        <v>-32232.356500000002</v>
      </c>
      <c r="JC156" s="92">
        <v>-1317.1409200000001</v>
      </c>
      <c r="JD156" s="92">
        <v>-3.04897368</v>
      </c>
      <c r="JE156" s="92">
        <v>-15.784197499999999</v>
      </c>
      <c r="JF156" s="92">
        <v>-0.64500442199999997</v>
      </c>
      <c r="JG156" s="92">
        <v>6.9763866499999996E-5</v>
      </c>
      <c r="JH156" s="92">
        <v>1.70722341E-3</v>
      </c>
      <c r="JI156" s="92">
        <v>24.4714563</v>
      </c>
      <c r="JJ156" s="92">
        <v>59.888332699999999</v>
      </c>
      <c r="JK156" s="92">
        <v>0</v>
      </c>
      <c r="JL156" s="92">
        <v>0</v>
      </c>
      <c r="JM156" s="92">
        <v>0</v>
      </c>
      <c r="JN156" s="92">
        <v>0</v>
      </c>
      <c r="JO156" s="92">
        <v>0</v>
      </c>
      <c r="JP156" s="92">
        <v>0</v>
      </c>
      <c r="JQ156" s="92">
        <v>0</v>
      </c>
      <c r="JR156" s="92">
        <v>0</v>
      </c>
      <c r="JS156" s="92">
        <v>0</v>
      </c>
      <c r="JT156" s="92">
        <v>0</v>
      </c>
      <c r="JU156" s="92">
        <v>0</v>
      </c>
      <c r="JV156" s="92">
        <v>0</v>
      </c>
      <c r="JW156" s="92">
        <v>0</v>
      </c>
      <c r="JX156" s="92">
        <v>0</v>
      </c>
      <c r="JY156" s="92">
        <v>0</v>
      </c>
      <c r="JZ156" s="92">
        <v>0</v>
      </c>
      <c r="KA156" s="92">
        <v>0</v>
      </c>
      <c r="KB156" s="92">
        <v>0</v>
      </c>
      <c r="KC156" s="92">
        <v>0</v>
      </c>
      <c r="KD156" s="92">
        <v>0</v>
      </c>
      <c r="KE156" s="92">
        <v>0</v>
      </c>
      <c r="KF156" s="92">
        <v>0</v>
      </c>
      <c r="KG156" s="92">
        <v>0</v>
      </c>
      <c r="KH156" s="92">
        <v>0</v>
      </c>
      <c r="KI156" s="92">
        <v>0</v>
      </c>
      <c r="KJ156" s="92">
        <v>0</v>
      </c>
      <c r="KK156" s="92">
        <v>0</v>
      </c>
      <c r="KL156" s="92">
        <v>0</v>
      </c>
      <c r="KM156" s="92">
        <v>0</v>
      </c>
      <c r="KN156" s="92">
        <v>0</v>
      </c>
      <c r="KO156" s="92">
        <v>0</v>
      </c>
      <c r="KP156" s="92">
        <v>0</v>
      </c>
      <c r="KQ156" s="92">
        <v>0</v>
      </c>
      <c r="KR156" s="92">
        <v>0</v>
      </c>
      <c r="KS156" s="92">
        <v>0</v>
      </c>
      <c r="KT156" s="92">
        <v>0</v>
      </c>
      <c r="KU156" s="92">
        <v>0</v>
      </c>
      <c r="KV156" s="92">
        <v>0</v>
      </c>
      <c r="KW156" s="92">
        <v>0</v>
      </c>
      <c r="KX156" s="92">
        <v>0</v>
      </c>
      <c r="KY156" s="92">
        <v>0</v>
      </c>
      <c r="KZ156" s="92">
        <v>0</v>
      </c>
      <c r="LA156" s="92">
        <v>0</v>
      </c>
      <c r="LB156" s="92">
        <v>0</v>
      </c>
      <c r="LC156" s="92">
        <v>0</v>
      </c>
      <c r="LD156" s="92">
        <v>0</v>
      </c>
      <c r="LE156" s="92">
        <v>0</v>
      </c>
      <c r="LF156" s="92">
        <v>0</v>
      </c>
      <c r="LG156" s="92">
        <v>0</v>
      </c>
      <c r="LH156" s="92">
        <v>0</v>
      </c>
      <c r="LI156" s="92">
        <v>0</v>
      </c>
      <c r="LJ156" s="92">
        <v>9.6039956999999995E-2</v>
      </c>
      <c r="LK156" s="92">
        <v>0</v>
      </c>
      <c r="LL156" s="92">
        <v>6.2912786700000001E-2</v>
      </c>
      <c r="LM156" s="92">
        <v>0.13386443000000001</v>
      </c>
      <c r="LN156" s="92">
        <v>0</v>
      </c>
      <c r="LO156" s="92">
        <v>1.42456749</v>
      </c>
      <c r="LP156" s="92">
        <v>0</v>
      </c>
      <c r="LQ156" s="92">
        <v>0</v>
      </c>
      <c r="LR156" s="92">
        <v>0</v>
      </c>
      <c r="LS156" s="92">
        <v>0</v>
      </c>
      <c r="LT156" s="92">
        <v>0</v>
      </c>
      <c r="LU156" s="92">
        <v>0</v>
      </c>
      <c r="LV156" s="92">
        <v>0</v>
      </c>
      <c r="LW156" s="92">
        <v>0</v>
      </c>
      <c r="LX156" s="92">
        <v>0</v>
      </c>
      <c r="LY156" s="92">
        <v>0</v>
      </c>
      <c r="LZ156" s="92">
        <v>0</v>
      </c>
      <c r="MA156" s="92">
        <v>0</v>
      </c>
      <c r="MB156" s="92">
        <v>0</v>
      </c>
      <c r="MC156" s="92">
        <v>0</v>
      </c>
      <c r="MD156" s="92">
        <v>0</v>
      </c>
      <c r="ME156" s="92">
        <v>0</v>
      </c>
      <c r="MF156" s="92">
        <v>0</v>
      </c>
      <c r="MG156" s="92">
        <v>0</v>
      </c>
      <c r="MH156" s="92">
        <v>0</v>
      </c>
      <c r="MI156" s="92">
        <v>0</v>
      </c>
      <c r="MJ156" s="92">
        <v>0</v>
      </c>
      <c r="MK156" s="92">
        <v>0</v>
      </c>
      <c r="ML156" s="92">
        <v>0</v>
      </c>
      <c r="MM156" s="92">
        <v>0</v>
      </c>
      <c r="MN156" s="92">
        <v>0</v>
      </c>
      <c r="MO156" s="92">
        <v>0</v>
      </c>
      <c r="MP156" s="92">
        <v>0</v>
      </c>
      <c r="MQ156" s="92">
        <v>0</v>
      </c>
      <c r="MR156" s="92">
        <v>0</v>
      </c>
      <c r="MS156" s="92">
        <v>0</v>
      </c>
      <c r="MT156" s="92">
        <v>0</v>
      </c>
      <c r="MU156" s="92">
        <v>0</v>
      </c>
      <c r="MV156" s="92">
        <v>0</v>
      </c>
      <c r="MW156" s="92">
        <v>0</v>
      </c>
      <c r="MX156" s="92">
        <v>0</v>
      </c>
      <c r="MY156" s="92">
        <v>0</v>
      </c>
      <c r="MZ156" s="92">
        <v>0</v>
      </c>
      <c r="NA156" s="92">
        <v>0</v>
      </c>
      <c r="NB156" s="92">
        <v>0</v>
      </c>
      <c r="NC156" s="92">
        <v>0</v>
      </c>
      <c r="ND156" s="92">
        <v>0</v>
      </c>
      <c r="NE156" s="92">
        <v>0</v>
      </c>
      <c r="NF156" s="92">
        <v>0</v>
      </c>
      <c r="NG156" s="92">
        <v>0</v>
      </c>
      <c r="NH156" s="92">
        <v>0</v>
      </c>
      <c r="NI156" s="92">
        <v>0</v>
      </c>
      <c r="NJ156" s="92">
        <v>0</v>
      </c>
      <c r="NK156" s="92">
        <v>0</v>
      </c>
      <c r="NL156" s="92">
        <v>0</v>
      </c>
      <c r="NM156" s="92">
        <v>0</v>
      </c>
      <c r="NN156" s="92">
        <v>0</v>
      </c>
      <c r="NO156" s="92">
        <v>0</v>
      </c>
      <c r="NP156" s="92">
        <v>0</v>
      </c>
      <c r="NQ156" s="92">
        <v>0</v>
      </c>
      <c r="NR156" s="92">
        <v>0</v>
      </c>
      <c r="NS156" s="92">
        <v>0</v>
      </c>
      <c r="NT156" s="92">
        <v>5.5922216599999998E-2</v>
      </c>
      <c r="NU156" s="92">
        <v>0</v>
      </c>
      <c r="NV156" s="92">
        <v>3.6632903600000002E-2</v>
      </c>
      <c r="NW156" s="92">
        <v>7.7946678199999994E-2</v>
      </c>
      <c r="NX156" s="92">
        <v>0</v>
      </c>
      <c r="NY156" s="92">
        <v>0.82949820200000002</v>
      </c>
      <c r="NZ156" s="92">
        <v>0</v>
      </c>
      <c r="OA156" s="92">
        <v>0</v>
      </c>
      <c r="OB156" s="92">
        <v>0</v>
      </c>
      <c r="OC156" s="92">
        <v>0</v>
      </c>
      <c r="OD156" s="92">
        <v>0</v>
      </c>
      <c r="OE156" s="92">
        <v>0</v>
      </c>
      <c r="OF156" s="92">
        <v>0</v>
      </c>
      <c r="OG156" s="92">
        <v>0</v>
      </c>
      <c r="OH156" s="92">
        <v>0</v>
      </c>
      <c r="OI156" s="92">
        <v>0</v>
      </c>
      <c r="OJ156" s="92">
        <v>0</v>
      </c>
      <c r="OK156" s="92">
        <v>0</v>
      </c>
      <c r="OL156" s="92">
        <v>0</v>
      </c>
      <c r="OM156" s="92">
        <v>0</v>
      </c>
      <c r="ON156" s="92">
        <v>0</v>
      </c>
      <c r="OO156" s="92">
        <v>0</v>
      </c>
      <c r="OP156" s="92">
        <v>0</v>
      </c>
      <c r="OQ156" s="92">
        <v>0</v>
      </c>
      <c r="OR156" s="92">
        <v>0</v>
      </c>
      <c r="OS156" s="92">
        <v>0</v>
      </c>
      <c r="OT156" s="92">
        <v>0</v>
      </c>
      <c r="OU156" s="92">
        <v>0</v>
      </c>
      <c r="OV156" s="92">
        <v>0</v>
      </c>
      <c r="OW156" s="92">
        <v>0</v>
      </c>
      <c r="OX156" s="92">
        <v>0</v>
      </c>
      <c r="OY156" s="92">
        <v>0</v>
      </c>
      <c r="OZ156" s="92">
        <v>0</v>
      </c>
      <c r="PA156" s="92">
        <v>0</v>
      </c>
      <c r="PB156" s="92">
        <v>0</v>
      </c>
      <c r="PC156" s="92">
        <v>0</v>
      </c>
      <c r="PD156" s="92">
        <v>0</v>
      </c>
      <c r="PE156" s="92">
        <v>0</v>
      </c>
      <c r="PF156" s="92">
        <v>0</v>
      </c>
      <c r="PG156" s="92">
        <v>0</v>
      </c>
      <c r="PH156" s="92">
        <v>0</v>
      </c>
      <c r="PI156" s="92">
        <v>0</v>
      </c>
      <c r="PJ156" s="92">
        <v>0</v>
      </c>
      <c r="PK156" s="92">
        <v>0</v>
      </c>
      <c r="PL156" s="92">
        <v>0</v>
      </c>
      <c r="PM156" s="92">
        <v>0</v>
      </c>
      <c r="PN156" s="92">
        <v>0</v>
      </c>
      <c r="PO156" s="92">
        <v>0</v>
      </c>
      <c r="PP156" s="92">
        <v>0</v>
      </c>
      <c r="PQ156" s="92">
        <v>0</v>
      </c>
      <c r="PR156" s="92">
        <v>0</v>
      </c>
      <c r="PS156" s="92">
        <v>0</v>
      </c>
      <c r="PT156" s="92">
        <v>0</v>
      </c>
      <c r="PU156" s="92">
        <v>0</v>
      </c>
      <c r="PV156" s="92">
        <v>0</v>
      </c>
      <c r="PW156" s="92">
        <v>0</v>
      </c>
      <c r="PX156" s="92">
        <v>0</v>
      </c>
      <c r="PY156" s="92">
        <v>0</v>
      </c>
      <c r="PZ156" s="92">
        <v>0</v>
      </c>
      <c r="QA156" s="92">
        <v>0</v>
      </c>
      <c r="QB156" s="92">
        <v>0</v>
      </c>
      <c r="QC156" s="92">
        <v>0</v>
      </c>
      <c r="QD156" s="92">
        <v>2.1935142000000001</v>
      </c>
      <c r="QE156" s="92">
        <v>0</v>
      </c>
      <c r="QF156" s="92">
        <v>1.5108883200000001</v>
      </c>
      <c r="QG156" s="92">
        <v>3.2148346000000001</v>
      </c>
      <c r="QH156" s="92">
        <v>0</v>
      </c>
      <c r="QI156" s="92">
        <v>33.933767400000001</v>
      </c>
      <c r="QJ156" s="92">
        <v>0</v>
      </c>
      <c r="QK156" s="92">
        <v>0</v>
      </c>
      <c r="QL156" s="92">
        <v>0</v>
      </c>
      <c r="QM156" s="92">
        <v>0</v>
      </c>
      <c r="QN156" s="92">
        <v>0</v>
      </c>
      <c r="QO156" s="92">
        <v>0</v>
      </c>
      <c r="QP156" s="92">
        <v>0</v>
      </c>
      <c r="QQ156" s="92">
        <v>0</v>
      </c>
      <c r="QR156" s="92">
        <v>0</v>
      </c>
      <c r="QS156" s="92">
        <v>0</v>
      </c>
      <c r="QT156" s="92">
        <v>0</v>
      </c>
      <c r="QU156" s="92">
        <v>0</v>
      </c>
      <c r="QV156" s="92">
        <v>0</v>
      </c>
      <c r="QW156" s="92">
        <v>0</v>
      </c>
      <c r="QX156" s="92">
        <v>0</v>
      </c>
      <c r="QY156" s="92">
        <v>0</v>
      </c>
      <c r="QZ156" s="92">
        <v>0</v>
      </c>
      <c r="RA156" s="92">
        <v>0</v>
      </c>
      <c r="RB156" s="92">
        <v>0</v>
      </c>
      <c r="RC156" s="92">
        <v>0</v>
      </c>
      <c r="RD156" s="92">
        <v>0</v>
      </c>
      <c r="RE156" s="92">
        <v>0</v>
      </c>
      <c r="RF156" s="92">
        <v>0</v>
      </c>
      <c r="RG156" s="92">
        <v>0</v>
      </c>
      <c r="RH156" s="92">
        <v>0</v>
      </c>
      <c r="RI156" s="92">
        <v>0</v>
      </c>
      <c r="RJ156" s="92">
        <v>0</v>
      </c>
      <c r="RK156" s="92">
        <v>0</v>
      </c>
      <c r="RL156" s="92">
        <v>0</v>
      </c>
      <c r="RM156" s="92">
        <v>0</v>
      </c>
      <c r="RN156" s="92">
        <v>0</v>
      </c>
      <c r="RO156" s="92">
        <v>0</v>
      </c>
      <c r="RP156" s="92">
        <v>0</v>
      </c>
      <c r="RQ156" s="92">
        <v>0</v>
      </c>
      <c r="RR156" s="92">
        <v>0</v>
      </c>
      <c r="RS156" s="92">
        <v>0</v>
      </c>
      <c r="RT156" s="92">
        <v>0</v>
      </c>
      <c r="RU156" s="92">
        <v>0</v>
      </c>
      <c r="RV156" s="92">
        <v>0</v>
      </c>
      <c r="RW156" s="92">
        <v>0</v>
      </c>
      <c r="RX156" s="92">
        <v>0</v>
      </c>
      <c r="RY156" s="92">
        <v>0</v>
      </c>
      <c r="RZ156" s="92">
        <v>0</v>
      </c>
      <c r="SA156" s="92">
        <v>0</v>
      </c>
      <c r="SB156" s="92">
        <v>0</v>
      </c>
      <c r="SC156" s="92">
        <v>0</v>
      </c>
      <c r="SD156" s="92">
        <v>0</v>
      </c>
      <c r="SE156" s="92">
        <v>0</v>
      </c>
      <c r="SF156" s="92">
        <v>0</v>
      </c>
      <c r="SG156" s="92">
        <v>0</v>
      </c>
      <c r="SH156" s="92">
        <v>0</v>
      </c>
      <c r="SI156" s="92">
        <v>0</v>
      </c>
      <c r="SJ156" s="92">
        <v>0</v>
      </c>
      <c r="SK156" s="92">
        <v>0</v>
      </c>
      <c r="SL156" s="92">
        <v>0</v>
      </c>
      <c r="SM156" s="92">
        <v>0</v>
      </c>
      <c r="SN156" s="92">
        <v>5.3692849000000001E-2</v>
      </c>
      <c r="SO156" s="92">
        <v>0</v>
      </c>
      <c r="SP156" s="92">
        <v>3.6983530100000002E-2</v>
      </c>
      <c r="SQ156" s="92">
        <v>7.8692733400000006E-2</v>
      </c>
      <c r="SR156" s="92">
        <v>0</v>
      </c>
      <c r="SS156" s="92">
        <v>0.83063088799999996</v>
      </c>
      <c r="ST156" s="92">
        <v>0</v>
      </c>
      <c r="SU156" s="92">
        <v>0</v>
      </c>
      <c r="SV156" s="92">
        <v>0</v>
      </c>
      <c r="SW156" s="92">
        <v>0</v>
      </c>
      <c r="SX156" s="92">
        <v>0</v>
      </c>
      <c r="SY156" s="92">
        <v>1.71738466</v>
      </c>
      <c r="SZ156" s="92">
        <v>40.853004499999997</v>
      </c>
      <c r="TA156" s="92">
        <v>0.441956191</v>
      </c>
      <c r="TB156" s="92">
        <v>28</v>
      </c>
      <c r="TC156" s="92">
        <v>1</v>
      </c>
      <c r="TD156" s="92">
        <v>0</v>
      </c>
      <c r="TE156" s="92">
        <v>0</v>
      </c>
      <c r="TF156" s="92">
        <v>1</v>
      </c>
      <c r="TG156" s="92">
        <v>-22254.901900000001</v>
      </c>
      <c r="TH156" s="92">
        <v>-935.55486599999995</v>
      </c>
      <c r="TI156" s="92">
        <v>-3.8220227199999998E-2</v>
      </c>
      <c r="TJ156" s="92">
        <v>-74.643737299999998</v>
      </c>
      <c r="TK156" s="92">
        <v>-3.1378845000000002</v>
      </c>
      <c r="TL156" s="92">
        <v>6.4764513600000004E-2</v>
      </c>
      <c r="TM156" s="92">
        <v>1.5406129</v>
      </c>
      <c r="TN156" s="92">
        <v>23.787917400000001</v>
      </c>
      <c r="TO156" s="92">
        <v>0</v>
      </c>
      <c r="TP156" s="92">
        <v>3.0794510000000001E-2</v>
      </c>
      <c r="TQ156" s="92">
        <v>-3594317.3374299998</v>
      </c>
      <c r="TR156" s="92">
        <v>7.3367663611111197E-4</v>
      </c>
      <c r="TS156" s="92">
        <v>5.6729021388888905E-4</v>
      </c>
      <c r="TT156" s="92">
        <v>0</v>
      </c>
      <c r="TU156" s="92">
        <v>3.3596083611111102E-18</v>
      </c>
      <c r="TV156" s="92">
        <v>0</v>
      </c>
      <c r="TW156" s="92">
        <v>0</v>
      </c>
      <c r="TX156" s="92">
        <v>0</v>
      </c>
      <c r="TY156" s="92">
        <v>0</v>
      </c>
      <c r="TZ156" s="92">
        <v>0</v>
      </c>
      <c r="UA156" s="92">
        <v>0</v>
      </c>
      <c r="UB156" s="92">
        <v>0</v>
      </c>
      <c r="UC156" s="92">
        <v>0</v>
      </c>
      <c r="UD156" s="92">
        <v>0</v>
      </c>
      <c r="UE156" s="92">
        <v>0</v>
      </c>
      <c r="UF156" s="92">
        <v>0</v>
      </c>
      <c r="UG156" s="92">
        <v>0</v>
      </c>
      <c r="UH156" s="92">
        <v>0</v>
      </c>
      <c r="UI156" s="92">
        <v>0</v>
      </c>
      <c r="UJ156" s="92">
        <v>0</v>
      </c>
      <c r="UK156" s="92">
        <v>0</v>
      </c>
      <c r="UL156" s="92">
        <v>6.2029145000000099E-11</v>
      </c>
      <c r="UM156" s="92">
        <v>0</v>
      </c>
      <c r="UN156" s="92">
        <v>0</v>
      </c>
      <c r="UO156" s="92">
        <v>0</v>
      </c>
      <c r="UP156" s="92">
        <v>4.56270436111111E-6</v>
      </c>
      <c r="UQ156" s="92">
        <v>0</v>
      </c>
      <c r="UR156" s="92">
        <v>0</v>
      </c>
      <c r="US156" s="92">
        <v>0</v>
      </c>
      <c r="UT156" s="92">
        <v>0</v>
      </c>
      <c r="UU156" s="92">
        <v>0</v>
      </c>
      <c r="UV156" s="92">
        <v>0</v>
      </c>
      <c r="UW156" s="92">
        <v>0</v>
      </c>
      <c r="UX156" s="92">
        <v>0</v>
      </c>
      <c r="UY156" s="92">
        <v>0</v>
      </c>
      <c r="UZ156" s="92">
        <v>0</v>
      </c>
      <c r="VA156" s="92">
        <v>1.4152329916666699E-16</v>
      </c>
      <c r="VB156" s="92">
        <v>2.4911216611111101E-3</v>
      </c>
      <c r="VC156" s="92">
        <v>1.15704104444445E-2</v>
      </c>
      <c r="VD156" s="92">
        <v>0</v>
      </c>
      <c r="VE156" s="92">
        <v>0</v>
      </c>
      <c r="VF156" s="92">
        <v>0</v>
      </c>
      <c r="VG156" s="92">
        <v>6.0018356388888904E-4</v>
      </c>
      <c r="VH156" s="92">
        <v>0</v>
      </c>
      <c r="VI156" s="92">
        <v>0</v>
      </c>
      <c r="VJ156" s="92">
        <v>1.8618787555555601E-9</v>
      </c>
      <c r="VK156" s="92">
        <v>0</v>
      </c>
      <c r="VL156" s="92">
        <v>0</v>
      </c>
      <c r="VM156" s="92">
        <v>0</v>
      </c>
      <c r="VN156" s="92">
        <v>0</v>
      </c>
      <c r="VO156" s="92">
        <v>0</v>
      </c>
      <c r="VP156" s="92">
        <v>0</v>
      </c>
      <c r="VQ156" s="92">
        <v>0</v>
      </c>
      <c r="VR156" s="92">
        <v>0</v>
      </c>
      <c r="VS156" s="92">
        <v>0</v>
      </c>
      <c r="VT156" s="92">
        <v>0</v>
      </c>
      <c r="VU156" s="92">
        <v>0</v>
      </c>
      <c r="VV156" s="92">
        <v>0</v>
      </c>
      <c r="VW156" s="92">
        <v>0</v>
      </c>
      <c r="VX156" s="92">
        <v>0</v>
      </c>
      <c r="VY156" s="92">
        <v>0</v>
      </c>
      <c r="VZ156" s="92">
        <v>0</v>
      </c>
      <c r="WA156" s="92">
        <v>0</v>
      </c>
      <c r="WB156" s="92">
        <v>0</v>
      </c>
      <c r="WC156" s="92">
        <v>4.7705129444444499E-4</v>
      </c>
    </row>
    <row r="157" spans="2:601" ht="13.5" customHeight="1">
      <c r="B157" s="851" t="s">
        <v>2841</v>
      </c>
      <c r="C157" s="92">
        <v>0</v>
      </c>
      <c r="D157" s="92">
        <v>769.70806000000005</v>
      </c>
      <c r="E157" s="92">
        <v>-2.7670866300000001</v>
      </c>
      <c r="F157" s="92">
        <v>39.642343099999998</v>
      </c>
      <c r="G157" s="92">
        <v>0</v>
      </c>
      <c r="H157" s="92">
        <v>6.7106918799999998E-2</v>
      </c>
      <c r="I157" s="92">
        <v>0</v>
      </c>
      <c r="J157" s="92">
        <v>0</v>
      </c>
      <c r="K157" s="92">
        <v>0</v>
      </c>
      <c r="L157" s="92">
        <v>0</v>
      </c>
      <c r="M157" s="92">
        <v>0</v>
      </c>
      <c r="N157" s="92">
        <v>0</v>
      </c>
      <c r="O157" s="92">
        <v>0</v>
      </c>
      <c r="P157" s="92">
        <v>0</v>
      </c>
      <c r="Q157" s="92">
        <v>0</v>
      </c>
      <c r="R157" s="92">
        <v>0</v>
      </c>
      <c r="S157" s="92">
        <v>0</v>
      </c>
      <c r="T157" s="92">
        <v>0</v>
      </c>
      <c r="U157" s="92">
        <v>0</v>
      </c>
      <c r="V157" s="92">
        <v>0</v>
      </c>
      <c r="W157" s="92">
        <v>0</v>
      </c>
      <c r="X157" s="92">
        <v>0</v>
      </c>
      <c r="Y157" s="92">
        <v>2.4107288000000001E-2</v>
      </c>
      <c r="Z157" s="92">
        <v>0</v>
      </c>
      <c r="AA157" s="92">
        <v>0</v>
      </c>
      <c r="AB157" s="92">
        <v>0</v>
      </c>
      <c r="AC157" s="92">
        <v>1.7528912000000001E-2</v>
      </c>
      <c r="AD157" s="92">
        <v>0</v>
      </c>
      <c r="AE157" s="92">
        <v>0</v>
      </c>
      <c r="AF157" s="92">
        <v>0</v>
      </c>
      <c r="AG157" s="92">
        <v>0</v>
      </c>
      <c r="AH157" s="92">
        <v>0</v>
      </c>
      <c r="AI157" s="92">
        <v>0</v>
      </c>
      <c r="AJ157" s="92">
        <v>0</v>
      </c>
      <c r="AK157" s="92">
        <v>0</v>
      </c>
      <c r="AL157" s="92">
        <v>0</v>
      </c>
      <c r="AM157" s="92">
        <v>0</v>
      </c>
      <c r="AN157" s="92">
        <v>2.6271586600000002E-4</v>
      </c>
      <c r="AO157" s="92">
        <v>1.4236418499999999E-4</v>
      </c>
      <c r="AP157" s="92">
        <v>3.4186039499999998E-4</v>
      </c>
      <c r="AQ157" s="92">
        <v>0</v>
      </c>
      <c r="AR157" s="92">
        <v>0</v>
      </c>
      <c r="AS157" s="92">
        <v>0</v>
      </c>
      <c r="AT157" s="92">
        <v>8.82130207E-4</v>
      </c>
      <c r="AU157" s="92">
        <v>0</v>
      </c>
      <c r="AV157" s="92">
        <v>0</v>
      </c>
      <c r="AW157" s="92">
        <v>1.1112184500000001E-6</v>
      </c>
      <c r="AX157" s="92">
        <v>0</v>
      </c>
      <c r="AY157" s="92">
        <v>0</v>
      </c>
      <c r="AZ157" s="92">
        <v>0</v>
      </c>
      <c r="BA157" s="92">
        <v>0</v>
      </c>
      <c r="BB157" s="92">
        <v>0</v>
      </c>
      <c r="BC157" s="92">
        <v>0</v>
      </c>
      <c r="BD157" s="92">
        <v>0</v>
      </c>
      <c r="BE157" s="92">
        <v>0</v>
      </c>
      <c r="BF157" s="92">
        <v>0</v>
      </c>
      <c r="BG157" s="92">
        <v>0</v>
      </c>
      <c r="BH157" s="92">
        <v>0</v>
      </c>
      <c r="BI157" s="92">
        <v>0</v>
      </c>
      <c r="BJ157" s="92">
        <v>0</v>
      </c>
      <c r="BK157" s="92">
        <v>0</v>
      </c>
      <c r="BL157" s="92">
        <v>0</v>
      </c>
      <c r="BM157" s="92">
        <v>0</v>
      </c>
      <c r="BN157" s="92">
        <v>0</v>
      </c>
      <c r="BO157" s="92">
        <v>0</v>
      </c>
      <c r="BP157" s="92">
        <v>0.99722350299999996</v>
      </c>
      <c r="BQ157" s="92">
        <v>0</v>
      </c>
      <c r="BR157" s="92">
        <v>1.6881090100000001E-3</v>
      </c>
      <c r="BS157" s="92">
        <v>0</v>
      </c>
      <c r="BT157" s="92">
        <v>0</v>
      </c>
      <c r="BU157" s="92">
        <v>0</v>
      </c>
      <c r="BV157" s="92">
        <v>0</v>
      </c>
      <c r="BW157" s="92">
        <v>0</v>
      </c>
      <c r="BX157" s="92">
        <v>0</v>
      </c>
      <c r="BY157" s="92">
        <v>0</v>
      </c>
      <c r="BZ157" s="92">
        <v>0</v>
      </c>
      <c r="CA157" s="92">
        <v>0</v>
      </c>
      <c r="CB157" s="92">
        <v>0</v>
      </c>
      <c r="CC157" s="92">
        <v>0</v>
      </c>
      <c r="CD157" s="92">
        <v>0</v>
      </c>
      <c r="CE157" s="92">
        <v>0</v>
      </c>
      <c r="CF157" s="92">
        <v>0</v>
      </c>
      <c r="CG157" s="92">
        <v>0</v>
      </c>
      <c r="CH157" s="92">
        <v>0</v>
      </c>
      <c r="CI157" s="92">
        <v>6.0643121299999996E-4</v>
      </c>
      <c r="CJ157" s="92">
        <v>0</v>
      </c>
      <c r="CK157" s="92">
        <v>0</v>
      </c>
      <c r="CL157" s="92">
        <v>0</v>
      </c>
      <c r="CM157" s="92">
        <v>4.4094878499999999E-4</v>
      </c>
      <c r="CN157" s="92">
        <v>0</v>
      </c>
      <c r="CO157" s="92">
        <v>0</v>
      </c>
      <c r="CP157" s="92">
        <v>0</v>
      </c>
      <c r="CQ157" s="92">
        <v>0</v>
      </c>
      <c r="CR157" s="92">
        <v>0</v>
      </c>
      <c r="CS157" s="92">
        <v>0</v>
      </c>
      <c r="CT157" s="92">
        <v>0</v>
      </c>
      <c r="CU157" s="92">
        <v>0</v>
      </c>
      <c r="CV157" s="92">
        <v>0</v>
      </c>
      <c r="CW157" s="92">
        <v>0</v>
      </c>
      <c r="CX157" s="92">
        <v>6.60875256E-6</v>
      </c>
      <c r="CY157" s="92">
        <v>3.5812441999999999E-6</v>
      </c>
      <c r="CZ157" s="92">
        <v>8.59967384E-6</v>
      </c>
      <c r="DA157" s="92">
        <v>0</v>
      </c>
      <c r="DB157" s="92">
        <v>0</v>
      </c>
      <c r="DC157" s="92">
        <v>0</v>
      </c>
      <c r="DD157" s="92">
        <v>2.2190438499999999E-5</v>
      </c>
      <c r="DE157" s="92">
        <v>0</v>
      </c>
      <c r="DF157" s="92">
        <v>0</v>
      </c>
      <c r="DG157" s="92">
        <v>2.7953270900000001E-8</v>
      </c>
      <c r="DH157" s="92">
        <v>0</v>
      </c>
      <c r="DI157" s="92">
        <v>0</v>
      </c>
      <c r="DJ157" s="92">
        <v>0</v>
      </c>
      <c r="DK157" s="92">
        <v>0</v>
      </c>
      <c r="DL157" s="92">
        <v>0</v>
      </c>
      <c r="DM157" s="92">
        <v>0</v>
      </c>
      <c r="DN157" s="92">
        <v>0</v>
      </c>
      <c r="DO157" s="92">
        <v>0</v>
      </c>
      <c r="DP157" s="92">
        <v>0</v>
      </c>
      <c r="DQ157" s="92">
        <v>0</v>
      </c>
      <c r="DR157" s="92">
        <v>0</v>
      </c>
      <c r="DS157" s="92">
        <v>0</v>
      </c>
      <c r="DT157" s="92">
        <v>0</v>
      </c>
      <c r="DU157" s="92">
        <v>0</v>
      </c>
      <c r="DV157" s="92">
        <v>0</v>
      </c>
      <c r="DW157" s="92">
        <v>0</v>
      </c>
      <c r="DX157" s="92">
        <v>0</v>
      </c>
      <c r="DY157" s="92">
        <v>0</v>
      </c>
      <c r="DZ157" s="92">
        <v>714.16791000000001</v>
      </c>
      <c r="EA157" s="92">
        <v>0</v>
      </c>
      <c r="EB157" s="92">
        <v>12.089826800000001</v>
      </c>
      <c r="EC157" s="92">
        <v>0</v>
      </c>
      <c r="ED157" s="92">
        <v>0</v>
      </c>
      <c r="EE157" s="92">
        <v>0</v>
      </c>
      <c r="EF157" s="92">
        <v>0</v>
      </c>
      <c r="EG157" s="92">
        <v>0</v>
      </c>
      <c r="EH157" s="92">
        <v>0</v>
      </c>
      <c r="EI157" s="92">
        <v>0</v>
      </c>
      <c r="EJ157" s="92">
        <v>0</v>
      </c>
      <c r="EK157" s="92">
        <v>0</v>
      </c>
      <c r="EL157" s="92">
        <v>0</v>
      </c>
      <c r="EM157" s="92">
        <v>0</v>
      </c>
      <c r="EN157" s="92">
        <v>0</v>
      </c>
      <c r="EO157" s="92">
        <v>0</v>
      </c>
      <c r="EP157" s="92">
        <v>0</v>
      </c>
      <c r="EQ157" s="92">
        <v>0</v>
      </c>
      <c r="ER157" s="92">
        <v>0</v>
      </c>
      <c r="ES157" s="92">
        <v>2.1715565400000001</v>
      </c>
      <c r="ET157" s="92">
        <v>0</v>
      </c>
      <c r="EU157" s="92">
        <v>0</v>
      </c>
      <c r="EV157" s="92">
        <v>0</v>
      </c>
      <c r="EW157" s="92">
        <v>0.298527188</v>
      </c>
      <c r="EX157" s="92">
        <v>0</v>
      </c>
      <c r="EY157" s="92">
        <v>0</v>
      </c>
      <c r="EZ157" s="92">
        <v>0</v>
      </c>
      <c r="FA157" s="92">
        <v>0</v>
      </c>
      <c r="FB157" s="92">
        <v>0</v>
      </c>
      <c r="FC157" s="92">
        <v>0</v>
      </c>
      <c r="FD157" s="92">
        <v>0</v>
      </c>
      <c r="FE157" s="92">
        <v>0</v>
      </c>
      <c r="FF157" s="92">
        <v>0</v>
      </c>
      <c r="FG157" s="92">
        <v>0</v>
      </c>
      <c r="FH157" s="92">
        <v>7.4208499499999997E-2</v>
      </c>
      <c r="FI157" s="92">
        <v>4.5554830799999996E-3</v>
      </c>
      <c r="FJ157" s="92">
        <v>9.5766993399999997E-3</v>
      </c>
      <c r="FK157" s="92">
        <v>0</v>
      </c>
      <c r="FL157" s="92">
        <v>0</v>
      </c>
      <c r="FM157" s="92">
        <v>0</v>
      </c>
      <c r="FN157" s="92">
        <v>3.8822374E-2</v>
      </c>
      <c r="FO157" s="92">
        <v>0</v>
      </c>
      <c r="FP157" s="92">
        <v>0</v>
      </c>
      <c r="FQ157" s="92">
        <v>7.1189987799999998E-5</v>
      </c>
      <c r="FR157" s="92">
        <v>0</v>
      </c>
      <c r="FS157" s="92">
        <v>0</v>
      </c>
      <c r="FT157" s="92">
        <v>0</v>
      </c>
      <c r="FU157" s="92">
        <v>0</v>
      </c>
      <c r="FV157" s="92">
        <v>0</v>
      </c>
      <c r="FW157" s="92">
        <v>0</v>
      </c>
      <c r="FX157" s="92">
        <v>0</v>
      </c>
      <c r="FY157" s="92">
        <v>0</v>
      </c>
      <c r="FZ157" s="92">
        <v>0</v>
      </c>
      <c r="GA157" s="92">
        <v>0</v>
      </c>
      <c r="GB157" s="92">
        <v>0</v>
      </c>
      <c r="GC157" s="92">
        <v>0</v>
      </c>
      <c r="GD157" s="92">
        <v>0</v>
      </c>
      <c r="GE157" s="92">
        <v>0</v>
      </c>
      <c r="GF157" s="92">
        <v>0</v>
      </c>
      <c r="GG157" s="92">
        <v>0</v>
      </c>
      <c r="GH157" s="92">
        <v>0</v>
      </c>
      <c r="GI157" s="92">
        <v>0</v>
      </c>
      <c r="GJ157" s="92">
        <v>0.97984901800000002</v>
      </c>
      <c r="GK157" s="92">
        <v>0</v>
      </c>
      <c r="GL157" s="92">
        <v>1.6587422599999999E-2</v>
      </c>
      <c r="GM157" s="92">
        <v>0</v>
      </c>
      <c r="GN157" s="92">
        <v>0</v>
      </c>
      <c r="GO157" s="92">
        <v>0</v>
      </c>
      <c r="GP157" s="92">
        <v>0</v>
      </c>
      <c r="GQ157" s="92">
        <v>0</v>
      </c>
      <c r="GR157" s="92">
        <v>0</v>
      </c>
      <c r="GS157" s="92">
        <v>0</v>
      </c>
      <c r="GT157" s="92">
        <v>0</v>
      </c>
      <c r="GU157" s="92">
        <v>0</v>
      </c>
      <c r="GV157" s="92">
        <v>0</v>
      </c>
      <c r="GW157" s="92">
        <v>0</v>
      </c>
      <c r="GX157" s="92">
        <v>0</v>
      </c>
      <c r="GY157" s="92">
        <v>0</v>
      </c>
      <c r="GZ157" s="92">
        <v>0</v>
      </c>
      <c r="HA157" s="92">
        <v>0</v>
      </c>
      <c r="HB157" s="92">
        <v>0</v>
      </c>
      <c r="HC157" s="92">
        <v>2.97940794E-3</v>
      </c>
      <c r="HD157" s="92">
        <v>0</v>
      </c>
      <c r="HE157" s="92">
        <v>0</v>
      </c>
      <c r="HF157" s="92">
        <v>0</v>
      </c>
      <c r="HG157" s="92">
        <v>4.0958375100000002E-4</v>
      </c>
      <c r="HH157" s="92">
        <v>0</v>
      </c>
      <c r="HI157" s="92">
        <v>0</v>
      </c>
      <c r="HJ157" s="92">
        <v>0</v>
      </c>
      <c r="HK157" s="92">
        <v>0</v>
      </c>
      <c r="HL157" s="92">
        <v>0</v>
      </c>
      <c r="HM157" s="92">
        <v>0</v>
      </c>
      <c r="HN157" s="92">
        <v>0</v>
      </c>
      <c r="HO157" s="92">
        <v>0</v>
      </c>
      <c r="HP157" s="92">
        <v>0</v>
      </c>
      <c r="HQ157" s="92">
        <v>0</v>
      </c>
      <c r="HR157" s="92">
        <v>1.01815167E-4</v>
      </c>
      <c r="HS157" s="92">
        <v>6.25019068E-6</v>
      </c>
      <c r="HT157" s="92">
        <v>1.31393742E-5</v>
      </c>
      <c r="HU157" s="92">
        <v>0</v>
      </c>
      <c r="HV157" s="92">
        <v>0</v>
      </c>
      <c r="HW157" s="92">
        <v>0</v>
      </c>
      <c r="HX157" s="92">
        <v>5.3264875799999997E-5</v>
      </c>
      <c r="HY157" s="92">
        <v>0</v>
      </c>
      <c r="HZ157" s="92">
        <v>0</v>
      </c>
      <c r="IA157" s="92">
        <v>9.7673724499999998E-8</v>
      </c>
      <c r="IB157" s="92">
        <v>0</v>
      </c>
      <c r="IC157" s="92">
        <v>0</v>
      </c>
      <c r="ID157" s="92">
        <v>0</v>
      </c>
      <c r="IE157" s="92">
        <v>0</v>
      </c>
      <c r="IF157" s="92">
        <v>0</v>
      </c>
      <c r="IG157" s="92">
        <v>0</v>
      </c>
      <c r="IH157" s="92">
        <v>0</v>
      </c>
      <c r="II157" s="92">
        <v>0</v>
      </c>
      <c r="IJ157" s="92">
        <v>0</v>
      </c>
      <c r="IK157" s="92">
        <v>0</v>
      </c>
      <c r="IL157" s="92">
        <v>0</v>
      </c>
      <c r="IM157" s="92">
        <v>0</v>
      </c>
      <c r="IN157" s="92">
        <v>0</v>
      </c>
      <c r="IO157" s="92">
        <v>0</v>
      </c>
      <c r="IP157" s="92">
        <v>0</v>
      </c>
      <c r="IQ157" s="92">
        <v>0</v>
      </c>
      <c r="IR157" s="92">
        <v>0</v>
      </c>
      <c r="IS157" s="92">
        <v>0</v>
      </c>
      <c r="IT157" s="92">
        <v>39.752716399999997</v>
      </c>
      <c r="IU157" s="92">
        <v>728.85505499999999</v>
      </c>
      <c r="IV157" s="92">
        <v>12.1402945</v>
      </c>
      <c r="IW157" s="92">
        <v>28.082981700000001</v>
      </c>
      <c r="IX157" s="92">
        <v>2.0206894599999998</v>
      </c>
      <c r="IY157" s="92">
        <v>0</v>
      </c>
      <c r="IZ157" s="92">
        <v>1</v>
      </c>
      <c r="JA157" s="92">
        <v>0</v>
      </c>
      <c r="JB157" s="92">
        <v>-68646.066800000001</v>
      </c>
      <c r="JC157" s="92">
        <v>-3744.0470500000001</v>
      </c>
      <c r="JD157" s="92">
        <v>-2.7288676199999999</v>
      </c>
      <c r="JE157" s="92">
        <v>-39.209639000000003</v>
      </c>
      <c r="JF157" s="92">
        <v>-2.1385454500000001</v>
      </c>
      <c r="JG157" s="92">
        <v>5.4574069099999997E-2</v>
      </c>
      <c r="JH157" s="92">
        <v>1.00060046</v>
      </c>
      <c r="JI157" s="92">
        <v>18.3347233</v>
      </c>
      <c r="JJ157" s="92">
        <v>12.144335699999999</v>
      </c>
      <c r="JK157" s="92">
        <v>0</v>
      </c>
      <c r="JL157" s="92">
        <v>0</v>
      </c>
      <c r="JM157" s="92">
        <v>0</v>
      </c>
      <c r="JN157" s="92">
        <v>0</v>
      </c>
      <c r="JO157" s="92">
        <v>0</v>
      </c>
      <c r="JP157" s="92">
        <v>0</v>
      </c>
      <c r="JQ157" s="92">
        <v>0</v>
      </c>
      <c r="JR157" s="92">
        <v>0</v>
      </c>
      <c r="JS157" s="92">
        <v>0</v>
      </c>
      <c r="JT157" s="92">
        <v>0</v>
      </c>
      <c r="JU157" s="92">
        <v>0</v>
      </c>
      <c r="JV157" s="92">
        <v>0</v>
      </c>
      <c r="JW157" s="92">
        <v>0</v>
      </c>
      <c r="JX157" s="92">
        <v>0</v>
      </c>
      <c r="JY157" s="92">
        <v>0</v>
      </c>
      <c r="JZ157" s="92">
        <v>0</v>
      </c>
      <c r="KA157" s="92">
        <v>0</v>
      </c>
      <c r="KB157" s="92">
        <v>0</v>
      </c>
      <c r="KC157" s="92">
        <v>0</v>
      </c>
      <c r="KD157" s="92">
        <v>0</v>
      </c>
      <c r="KE157" s="92">
        <v>0</v>
      </c>
      <c r="KF157" s="92">
        <v>0</v>
      </c>
      <c r="KG157" s="92">
        <v>0</v>
      </c>
      <c r="KH157" s="92">
        <v>0</v>
      </c>
      <c r="KI157" s="92">
        <v>0</v>
      </c>
      <c r="KJ157" s="92">
        <v>0</v>
      </c>
      <c r="KK157" s="92">
        <v>0</v>
      </c>
      <c r="KL157" s="92">
        <v>0</v>
      </c>
      <c r="KM157" s="92">
        <v>0</v>
      </c>
      <c r="KN157" s="92">
        <v>0</v>
      </c>
      <c r="KO157" s="92">
        <v>0</v>
      </c>
      <c r="KP157" s="92">
        <v>0</v>
      </c>
      <c r="KQ157" s="92">
        <v>0</v>
      </c>
      <c r="KR157" s="92">
        <v>0</v>
      </c>
      <c r="KS157" s="92">
        <v>0</v>
      </c>
      <c r="KT157" s="92">
        <v>0</v>
      </c>
      <c r="KU157" s="92">
        <v>0</v>
      </c>
      <c r="KV157" s="92">
        <v>0</v>
      </c>
      <c r="KW157" s="92">
        <v>0</v>
      </c>
      <c r="KX157" s="92">
        <v>0</v>
      </c>
      <c r="KY157" s="92">
        <v>0</v>
      </c>
      <c r="KZ157" s="92">
        <v>0</v>
      </c>
      <c r="LA157" s="92">
        <v>0</v>
      </c>
      <c r="LB157" s="92">
        <v>0</v>
      </c>
      <c r="LC157" s="92">
        <v>0</v>
      </c>
      <c r="LD157" s="92">
        <v>0</v>
      </c>
      <c r="LE157" s="92">
        <v>0</v>
      </c>
      <c r="LF157" s="92">
        <v>0</v>
      </c>
      <c r="LG157" s="92">
        <v>0</v>
      </c>
      <c r="LH157" s="92">
        <v>0</v>
      </c>
      <c r="LI157" s="92">
        <v>0</v>
      </c>
      <c r="LJ157" s="92">
        <v>9.6039956999999995E-2</v>
      </c>
      <c r="LK157" s="92">
        <v>0</v>
      </c>
      <c r="LL157" s="92">
        <v>6.2912786700000001E-2</v>
      </c>
      <c r="LM157" s="92">
        <v>0.13386443000000001</v>
      </c>
      <c r="LN157" s="92">
        <v>0</v>
      </c>
      <c r="LO157" s="92">
        <v>1.42456749</v>
      </c>
      <c r="LP157" s="92">
        <v>0</v>
      </c>
      <c r="LQ157" s="92">
        <v>0</v>
      </c>
      <c r="LR157" s="92">
        <v>0</v>
      </c>
      <c r="LS157" s="92">
        <v>0</v>
      </c>
      <c r="LT157" s="92">
        <v>0</v>
      </c>
      <c r="LU157" s="92">
        <v>0</v>
      </c>
      <c r="LV157" s="92">
        <v>0</v>
      </c>
      <c r="LW157" s="92">
        <v>0</v>
      </c>
      <c r="LX157" s="92">
        <v>0</v>
      </c>
      <c r="LY157" s="92">
        <v>0</v>
      </c>
      <c r="LZ157" s="92">
        <v>0</v>
      </c>
      <c r="MA157" s="92">
        <v>0</v>
      </c>
      <c r="MB157" s="92">
        <v>0</v>
      </c>
      <c r="MC157" s="92">
        <v>0</v>
      </c>
      <c r="MD157" s="92">
        <v>0</v>
      </c>
      <c r="ME157" s="92">
        <v>0</v>
      </c>
      <c r="MF157" s="92">
        <v>0</v>
      </c>
      <c r="MG157" s="92">
        <v>0</v>
      </c>
      <c r="MH157" s="92">
        <v>0</v>
      </c>
      <c r="MI157" s="92">
        <v>0</v>
      </c>
      <c r="MJ157" s="92">
        <v>0</v>
      </c>
      <c r="MK157" s="92">
        <v>0</v>
      </c>
      <c r="ML157" s="92">
        <v>0</v>
      </c>
      <c r="MM157" s="92">
        <v>0</v>
      </c>
      <c r="MN157" s="92">
        <v>0</v>
      </c>
      <c r="MO157" s="92">
        <v>0</v>
      </c>
      <c r="MP157" s="92">
        <v>0</v>
      </c>
      <c r="MQ157" s="92">
        <v>0</v>
      </c>
      <c r="MR157" s="92">
        <v>0</v>
      </c>
      <c r="MS157" s="92">
        <v>0</v>
      </c>
      <c r="MT157" s="92">
        <v>0</v>
      </c>
      <c r="MU157" s="92">
        <v>0</v>
      </c>
      <c r="MV157" s="92">
        <v>0</v>
      </c>
      <c r="MW157" s="92">
        <v>0</v>
      </c>
      <c r="MX157" s="92">
        <v>0</v>
      </c>
      <c r="MY157" s="92">
        <v>0</v>
      </c>
      <c r="MZ157" s="92">
        <v>0</v>
      </c>
      <c r="NA157" s="92">
        <v>0</v>
      </c>
      <c r="NB157" s="92">
        <v>0</v>
      </c>
      <c r="NC157" s="92">
        <v>0</v>
      </c>
      <c r="ND157" s="92">
        <v>0</v>
      </c>
      <c r="NE157" s="92">
        <v>0</v>
      </c>
      <c r="NF157" s="92">
        <v>0</v>
      </c>
      <c r="NG157" s="92">
        <v>0</v>
      </c>
      <c r="NH157" s="92">
        <v>0</v>
      </c>
      <c r="NI157" s="92">
        <v>0</v>
      </c>
      <c r="NJ157" s="92">
        <v>0</v>
      </c>
      <c r="NK157" s="92">
        <v>0</v>
      </c>
      <c r="NL157" s="92">
        <v>0</v>
      </c>
      <c r="NM157" s="92">
        <v>0</v>
      </c>
      <c r="NN157" s="92">
        <v>0</v>
      </c>
      <c r="NO157" s="92">
        <v>0</v>
      </c>
      <c r="NP157" s="92">
        <v>0</v>
      </c>
      <c r="NQ157" s="92">
        <v>0</v>
      </c>
      <c r="NR157" s="92">
        <v>0</v>
      </c>
      <c r="NS157" s="92">
        <v>0</v>
      </c>
      <c r="NT157" s="92">
        <v>5.5922216599999998E-2</v>
      </c>
      <c r="NU157" s="92">
        <v>0</v>
      </c>
      <c r="NV157" s="92">
        <v>3.6632903600000002E-2</v>
      </c>
      <c r="NW157" s="92">
        <v>7.7946678199999994E-2</v>
      </c>
      <c r="NX157" s="92">
        <v>0</v>
      </c>
      <c r="NY157" s="92">
        <v>0.82949820200000002</v>
      </c>
      <c r="NZ157" s="92">
        <v>0</v>
      </c>
      <c r="OA157" s="92">
        <v>0</v>
      </c>
      <c r="OB157" s="92">
        <v>0</v>
      </c>
      <c r="OC157" s="92">
        <v>0</v>
      </c>
      <c r="OD157" s="92">
        <v>0</v>
      </c>
      <c r="OE157" s="92">
        <v>0</v>
      </c>
      <c r="OF157" s="92">
        <v>0</v>
      </c>
      <c r="OG157" s="92">
        <v>0</v>
      </c>
      <c r="OH157" s="92">
        <v>0</v>
      </c>
      <c r="OI157" s="92">
        <v>0</v>
      </c>
      <c r="OJ157" s="92">
        <v>0</v>
      </c>
      <c r="OK157" s="92">
        <v>0</v>
      </c>
      <c r="OL157" s="92">
        <v>0</v>
      </c>
      <c r="OM157" s="92">
        <v>0</v>
      </c>
      <c r="ON157" s="92">
        <v>0</v>
      </c>
      <c r="OO157" s="92">
        <v>0</v>
      </c>
      <c r="OP157" s="92">
        <v>0</v>
      </c>
      <c r="OQ157" s="92">
        <v>0</v>
      </c>
      <c r="OR157" s="92">
        <v>0</v>
      </c>
      <c r="OS157" s="92">
        <v>0</v>
      </c>
      <c r="OT157" s="92">
        <v>0</v>
      </c>
      <c r="OU157" s="92">
        <v>0</v>
      </c>
      <c r="OV157" s="92">
        <v>0</v>
      </c>
      <c r="OW157" s="92">
        <v>0</v>
      </c>
      <c r="OX157" s="92">
        <v>0</v>
      </c>
      <c r="OY157" s="92">
        <v>0</v>
      </c>
      <c r="OZ157" s="92">
        <v>0</v>
      </c>
      <c r="PA157" s="92">
        <v>0</v>
      </c>
      <c r="PB157" s="92">
        <v>0</v>
      </c>
      <c r="PC157" s="92">
        <v>0</v>
      </c>
      <c r="PD157" s="92">
        <v>0</v>
      </c>
      <c r="PE157" s="92">
        <v>0</v>
      </c>
      <c r="PF157" s="92">
        <v>0</v>
      </c>
      <c r="PG157" s="92">
        <v>0</v>
      </c>
      <c r="PH157" s="92">
        <v>0</v>
      </c>
      <c r="PI157" s="92">
        <v>0</v>
      </c>
      <c r="PJ157" s="92">
        <v>0</v>
      </c>
      <c r="PK157" s="92">
        <v>0</v>
      </c>
      <c r="PL157" s="92">
        <v>0</v>
      </c>
      <c r="PM157" s="92">
        <v>0</v>
      </c>
      <c r="PN157" s="92">
        <v>0</v>
      </c>
      <c r="PO157" s="92">
        <v>0</v>
      </c>
      <c r="PP157" s="92">
        <v>0</v>
      </c>
      <c r="PQ157" s="92">
        <v>0</v>
      </c>
      <c r="PR157" s="92">
        <v>0</v>
      </c>
      <c r="PS157" s="92">
        <v>0</v>
      </c>
      <c r="PT157" s="92">
        <v>0</v>
      </c>
      <c r="PU157" s="92">
        <v>0</v>
      </c>
      <c r="PV157" s="92">
        <v>0</v>
      </c>
      <c r="PW157" s="92">
        <v>0</v>
      </c>
      <c r="PX157" s="92">
        <v>0</v>
      </c>
      <c r="PY157" s="92">
        <v>0</v>
      </c>
      <c r="PZ157" s="92">
        <v>0</v>
      </c>
      <c r="QA157" s="92">
        <v>0</v>
      </c>
      <c r="QB157" s="92">
        <v>0</v>
      </c>
      <c r="QC157" s="92">
        <v>0</v>
      </c>
      <c r="QD157" s="92">
        <v>2.1935142000000001</v>
      </c>
      <c r="QE157" s="92">
        <v>0</v>
      </c>
      <c r="QF157" s="92">
        <v>1.5108883200000001</v>
      </c>
      <c r="QG157" s="92">
        <v>3.2148346000000001</v>
      </c>
      <c r="QH157" s="92">
        <v>0</v>
      </c>
      <c r="QI157" s="92">
        <v>33.933767400000001</v>
      </c>
      <c r="QJ157" s="92">
        <v>0</v>
      </c>
      <c r="QK157" s="92">
        <v>0</v>
      </c>
      <c r="QL157" s="92">
        <v>0</v>
      </c>
      <c r="QM157" s="92">
        <v>0</v>
      </c>
      <c r="QN157" s="92">
        <v>0</v>
      </c>
      <c r="QO157" s="92">
        <v>0</v>
      </c>
      <c r="QP157" s="92">
        <v>0</v>
      </c>
      <c r="QQ157" s="92">
        <v>0</v>
      </c>
      <c r="QR157" s="92">
        <v>0</v>
      </c>
      <c r="QS157" s="92">
        <v>0</v>
      </c>
      <c r="QT157" s="92">
        <v>0</v>
      </c>
      <c r="QU157" s="92">
        <v>0</v>
      </c>
      <c r="QV157" s="92">
        <v>0</v>
      </c>
      <c r="QW157" s="92">
        <v>0</v>
      </c>
      <c r="QX157" s="92">
        <v>0</v>
      </c>
      <c r="QY157" s="92">
        <v>0</v>
      </c>
      <c r="QZ157" s="92">
        <v>0</v>
      </c>
      <c r="RA157" s="92">
        <v>0</v>
      </c>
      <c r="RB157" s="92">
        <v>0</v>
      </c>
      <c r="RC157" s="92">
        <v>0</v>
      </c>
      <c r="RD157" s="92">
        <v>0</v>
      </c>
      <c r="RE157" s="92">
        <v>0</v>
      </c>
      <c r="RF157" s="92">
        <v>0</v>
      </c>
      <c r="RG157" s="92">
        <v>0</v>
      </c>
      <c r="RH157" s="92">
        <v>0</v>
      </c>
      <c r="RI157" s="92">
        <v>0</v>
      </c>
      <c r="RJ157" s="92">
        <v>0</v>
      </c>
      <c r="RK157" s="92">
        <v>0</v>
      </c>
      <c r="RL157" s="92">
        <v>0</v>
      </c>
      <c r="RM157" s="92">
        <v>0</v>
      </c>
      <c r="RN157" s="92">
        <v>0</v>
      </c>
      <c r="RO157" s="92">
        <v>0</v>
      </c>
      <c r="RP157" s="92">
        <v>0</v>
      </c>
      <c r="RQ157" s="92">
        <v>0</v>
      </c>
      <c r="RR157" s="92">
        <v>0</v>
      </c>
      <c r="RS157" s="92">
        <v>0</v>
      </c>
      <c r="RT157" s="92">
        <v>0</v>
      </c>
      <c r="RU157" s="92">
        <v>0</v>
      </c>
      <c r="RV157" s="92">
        <v>0</v>
      </c>
      <c r="RW157" s="92">
        <v>0</v>
      </c>
      <c r="RX157" s="92">
        <v>0</v>
      </c>
      <c r="RY157" s="92">
        <v>0</v>
      </c>
      <c r="RZ157" s="92">
        <v>0</v>
      </c>
      <c r="SA157" s="92">
        <v>0</v>
      </c>
      <c r="SB157" s="92">
        <v>0</v>
      </c>
      <c r="SC157" s="92">
        <v>0</v>
      </c>
      <c r="SD157" s="92">
        <v>0</v>
      </c>
      <c r="SE157" s="92">
        <v>0</v>
      </c>
      <c r="SF157" s="92">
        <v>0</v>
      </c>
      <c r="SG157" s="92">
        <v>0</v>
      </c>
      <c r="SH157" s="92">
        <v>0</v>
      </c>
      <c r="SI157" s="92">
        <v>0</v>
      </c>
      <c r="SJ157" s="92">
        <v>0</v>
      </c>
      <c r="SK157" s="92">
        <v>0</v>
      </c>
      <c r="SL157" s="92">
        <v>0</v>
      </c>
      <c r="SM157" s="92">
        <v>0</v>
      </c>
      <c r="SN157" s="92">
        <v>5.3692849000000001E-2</v>
      </c>
      <c r="SO157" s="92">
        <v>0</v>
      </c>
      <c r="SP157" s="92">
        <v>3.6983530100000002E-2</v>
      </c>
      <c r="SQ157" s="92">
        <v>7.8692733400000006E-2</v>
      </c>
      <c r="SR157" s="92">
        <v>0</v>
      </c>
      <c r="SS157" s="92">
        <v>0.83063088799999996</v>
      </c>
      <c r="ST157" s="92">
        <v>0</v>
      </c>
      <c r="SU157" s="92">
        <v>0</v>
      </c>
      <c r="SV157" s="92">
        <v>0</v>
      </c>
      <c r="SW157" s="92">
        <v>0</v>
      </c>
      <c r="SX157" s="92">
        <v>0</v>
      </c>
      <c r="SY157" s="92">
        <v>1.71738466</v>
      </c>
      <c r="SZ157" s="92">
        <v>40.853004499999997</v>
      </c>
      <c r="TA157" s="92">
        <v>0.441956191</v>
      </c>
      <c r="TB157" s="92">
        <v>28.082981700000001</v>
      </c>
      <c r="TC157" s="92">
        <v>2.0206894599999998</v>
      </c>
      <c r="TD157" s="92">
        <v>0</v>
      </c>
      <c r="TE157" s="92">
        <v>0</v>
      </c>
      <c r="TF157" s="92">
        <v>1</v>
      </c>
      <c r="TG157" s="92">
        <v>-22254.191500000001</v>
      </c>
      <c r="TH157" s="92">
        <v>-935.52499999999998</v>
      </c>
      <c r="TI157" s="92">
        <v>-3.8219007100000001E-2</v>
      </c>
      <c r="TJ157" s="92">
        <v>-74.641378500000002</v>
      </c>
      <c r="TK157" s="92">
        <v>-3.1377853400000002</v>
      </c>
      <c r="TL157" s="92">
        <v>6.4764513600000004E-2</v>
      </c>
      <c r="TM157" s="92">
        <v>1.5406129</v>
      </c>
      <c r="TN157" s="92">
        <v>23.787917400000001</v>
      </c>
      <c r="TO157" s="92">
        <v>0</v>
      </c>
      <c r="TP157" s="92">
        <v>9.4246586899999998E-2</v>
      </c>
      <c r="TQ157" s="92">
        <v>-3220748.1070699999</v>
      </c>
      <c r="TR157" s="92">
        <v>1.33492886944445E-4</v>
      </c>
      <c r="TS157" s="92">
        <v>0</v>
      </c>
      <c r="TT157" s="92">
        <v>0</v>
      </c>
      <c r="TU157" s="92">
        <v>0</v>
      </c>
      <c r="TV157" s="92">
        <v>0</v>
      </c>
      <c r="TW157" s="92">
        <v>0</v>
      </c>
      <c r="TX157" s="92">
        <v>0</v>
      </c>
      <c r="TY157" s="92">
        <v>0</v>
      </c>
      <c r="TZ157" s="92">
        <v>0</v>
      </c>
      <c r="UA157" s="92">
        <v>0</v>
      </c>
      <c r="UB157" s="92">
        <v>0</v>
      </c>
      <c r="UC157" s="92">
        <v>0</v>
      </c>
      <c r="UD157" s="92">
        <v>0</v>
      </c>
      <c r="UE157" s="92">
        <v>0</v>
      </c>
      <c r="UF157" s="92">
        <v>0</v>
      </c>
      <c r="UG157" s="92">
        <v>0</v>
      </c>
      <c r="UH157" s="92">
        <v>0</v>
      </c>
      <c r="UI157" s="92">
        <v>0</v>
      </c>
      <c r="UJ157" s="92">
        <v>0</v>
      </c>
      <c r="UK157" s="92">
        <v>0</v>
      </c>
      <c r="UL157" s="92">
        <v>0</v>
      </c>
      <c r="UM157" s="92">
        <v>0</v>
      </c>
      <c r="UN157" s="92">
        <v>0</v>
      </c>
      <c r="UO157" s="92">
        <v>0</v>
      </c>
      <c r="UP157" s="92">
        <v>0</v>
      </c>
      <c r="UQ157" s="92">
        <v>0</v>
      </c>
      <c r="UR157" s="92">
        <v>0</v>
      </c>
      <c r="US157" s="92">
        <v>0</v>
      </c>
      <c r="UT157" s="92">
        <v>0</v>
      </c>
      <c r="UU157" s="92">
        <v>0</v>
      </c>
      <c r="UV157" s="92">
        <v>0</v>
      </c>
      <c r="UW157" s="92">
        <v>0</v>
      </c>
      <c r="UX157" s="92">
        <v>0</v>
      </c>
      <c r="UY157" s="92">
        <v>0</v>
      </c>
      <c r="UZ157" s="92">
        <v>0</v>
      </c>
      <c r="VA157" s="92">
        <v>0</v>
      </c>
      <c r="VB157" s="92">
        <v>0</v>
      </c>
      <c r="VC157" s="92">
        <v>0</v>
      </c>
      <c r="VD157" s="92">
        <v>0</v>
      </c>
      <c r="VE157" s="92">
        <v>0</v>
      </c>
      <c r="VF157" s="92">
        <v>0</v>
      </c>
      <c r="VG157" s="92">
        <v>0</v>
      </c>
      <c r="VH157" s="92">
        <v>0</v>
      </c>
      <c r="VI157" s="92">
        <v>0</v>
      </c>
      <c r="VJ157" s="92">
        <v>0</v>
      </c>
      <c r="VK157" s="92">
        <v>0</v>
      </c>
      <c r="VL157" s="92">
        <v>0</v>
      </c>
      <c r="VM157" s="92">
        <v>0</v>
      </c>
      <c r="VN157" s="92">
        <v>0</v>
      </c>
      <c r="VO157" s="92">
        <v>0</v>
      </c>
      <c r="VP157" s="92">
        <v>0</v>
      </c>
      <c r="VQ157" s="92">
        <v>0</v>
      </c>
      <c r="VR157" s="92">
        <v>0</v>
      </c>
      <c r="VS157" s="92">
        <v>0</v>
      </c>
      <c r="VT157" s="92">
        <v>0</v>
      </c>
      <c r="VU157" s="92">
        <v>0</v>
      </c>
      <c r="VV157" s="92">
        <v>0</v>
      </c>
      <c r="VW157" s="92">
        <v>0</v>
      </c>
      <c r="VX157" s="92">
        <v>0</v>
      </c>
      <c r="VY157" s="92">
        <v>0</v>
      </c>
      <c r="VZ157" s="92">
        <v>0</v>
      </c>
      <c r="WA157" s="92">
        <v>0</v>
      </c>
      <c r="WB157" s="92">
        <v>0</v>
      </c>
      <c r="WC157" s="92">
        <v>4.7705129444444499E-4</v>
      </c>
    </row>
    <row r="158" spans="2:601" ht="13.5" customHeight="1">
      <c r="B158" s="851" t="s">
        <v>2842</v>
      </c>
      <c r="C158" s="92">
        <v>0</v>
      </c>
      <c r="D158" s="92">
        <v>15011.197700000001</v>
      </c>
      <c r="E158" s="92">
        <v>-51.289538899999997</v>
      </c>
      <c r="F158" s="92">
        <v>701.15386699999999</v>
      </c>
      <c r="G158" s="92">
        <v>0</v>
      </c>
      <c r="H158" s="92">
        <v>12.750314599999999</v>
      </c>
      <c r="I158" s="92">
        <v>0</v>
      </c>
      <c r="J158" s="92">
        <v>0</v>
      </c>
      <c r="K158" s="92">
        <v>0</v>
      </c>
      <c r="L158" s="92">
        <v>0</v>
      </c>
      <c r="M158" s="92">
        <v>0</v>
      </c>
      <c r="N158" s="92">
        <v>0</v>
      </c>
      <c r="O158" s="92">
        <v>0</v>
      </c>
      <c r="P158" s="92">
        <v>0</v>
      </c>
      <c r="Q158" s="92">
        <v>0</v>
      </c>
      <c r="R158" s="92">
        <v>0</v>
      </c>
      <c r="S158" s="92">
        <v>0</v>
      </c>
      <c r="T158" s="92">
        <v>0</v>
      </c>
      <c r="U158" s="92">
        <v>0</v>
      </c>
      <c r="V158" s="92">
        <v>0</v>
      </c>
      <c r="W158" s="92">
        <v>0</v>
      </c>
      <c r="X158" s="92">
        <v>0</v>
      </c>
      <c r="Y158" s="92">
        <v>4.77062823E-2</v>
      </c>
      <c r="Z158" s="92">
        <v>0</v>
      </c>
      <c r="AA158" s="92">
        <v>0</v>
      </c>
      <c r="AB158" s="92">
        <v>0</v>
      </c>
      <c r="AC158" s="92">
        <v>1.24741989E-3</v>
      </c>
      <c r="AD158" s="92">
        <v>0</v>
      </c>
      <c r="AE158" s="92">
        <v>0</v>
      </c>
      <c r="AF158" s="92">
        <v>0</v>
      </c>
      <c r="AG158" s="92">
        <v>0</v>
      </c>
      <c r="AH158" s="92">
        <v>0</v>
      </c>
      <c r="AI158" s="92">
        <v>0</v>
      </c>
      <c r="AJ158" s="92">
        <v>0</v>
      </c>
      <c r="AK158" s="92">
        <v>0</v>
      </c>
      <c r="AL158" s="92">
        <v>0</v>
      </c>
      <c r="AM158" s="92">
        <v>0</v>
      </c>
      <c r="AN158" s="92">
        <v>4.9916014599999999E-3</v>
      </c>
      <c r="AO158" s="92">
        <v>2.5999173599999998E-4</v>
      </c>
      <c r="AP158" s="92">
        <v>6.5832412899999998E-4</v>
      </c>
      <c r="AQ158" s="92">
        <v>0</v>
      </c>
      <c r="AR158" s="92">
        <v>0</v>
      </c>
      <c r="AS158" s="92">
        <v>0</v>
      </c>
      <c r="AT158" s="92">
        <v>2.0463401999999999E-3</v>
      </c>
      <c r="AU158" s="92">
        <v>0</v>
      </c>
      <c r="AV158" s="92">
        <v>0</v>
      </c>
      <c r="AW158" s="92">
        <v>3.5672574300000001E-6</v>
      </c>
      <c r="AX158" s="92">
        <v>0</v>
      </c>
      <c r="AY158" s="92">
        <v>0</v>
      </c>
      <c r="AZ158" s="92">
        <v>0</v>
      </c>
      <c r="BA158" s="92">
        <v>0</v>
      </c>
      <c r="BB158" s="92">
        <v>0</v>
      </c>
      <c r="BC158" s="92">
        <v>0</v>
      </c>
      <c r="BD158" s="92">
        <v>0</v>
      </c>
      <c r="BE158" s="92">
        <v>0</v>
      </c>
      <c r="BF158" s="92">
        <v>0</v>
      </c>
      <c r="BG158" s="92">
        <v>0</v>
      </c>
      <c r="BH158" s="92">
        <v>0</v>
      </c>
      <c r="BI158" s="92">
        <v>0</v>
      </c>
      <c r="BJ158" s="92">
        <v>0</v>
      </c>
      <c r="BK158" s="92">
        <v>0</v>
      </c>
      <c r="BL158" s="92">
        <v>0</v>
      </c>
      <c r="BM158" s="92">
        <v>0</v>
      </c>
      <c r="BN158" s="92">
        <v>0</v>
      </c>
      <c r="BO158" s="92">
        <v>0</v>
      </c>
      <c r="BP158" s="92">
        <v>0.98206172800000002</v>
      </c>
      <c r="BQ158" s="92">
        <v>0</v>
      </c>
      <c r="BR158" s="92">
        <v>1.7858556500000001E-2</v>
      </c>
      <c r="BS158" s="92">
        <v>0</v>
      </c>
      <c r="BT158" s="92">
        <v>0</v>
      </c>
      <c r="BU158" s="92">
        <v>0</v>
      </c>
      <c r="BV158" s="92">
        <v>0</v>
      </c>
      <c r="BW158" s="92">
        <v>0</v>
      </c>
      <c r="BX158" s="92">
        <v>0</v>
      </c>
      <c r="BY158" s="92">
        <v>0</v>
      </c>
      <c r="BZ158" s="92">
        <v>0</v>
      </c>
      <c r="CA158" s="92">
        <v>0</v>
      </c>
      <c r="CB158" s="92">
        <v>0</v>
      </c>
      <c r="CC158" s="92">
        <v>0</v>
      </c>
      <c r="CD158" s="92">
        <v>0</v>
      </c>
      <c r="CE158" s="92">
        <v>0</v>
      </c>
      <c r="CF158" s="92">
        <v>0</v>
      </c>
      <c r="CG158" s="92">
        <v>0</v>
      </c>
      <c r="CH158" s="92">
        <v>0</v>
      </c>
      <c r="CI158" s="92">
        <v>6.6819162300000003E-5</v>
      </c>
      <c r="CJ158" s="92">
        <v>0</v>
      </c>
      <c r="CK158" s="92">
        <v>0</v>
      </c>
      <c r="CL158" s="92">
        <v>0</v>
      </c>
      <c r="CM158" s="92">
        <v>1.7471818899999999E-6</v>
      </c>
      <c r="CN158" s="92">
        <v>0</v>
      </c>
      <c r="CO158" s="92">
        <v>0</v>
      </c>
      <c r="CP158" s="92">
        <v>0</v>
      </c>
      <c r="CQ158" s="92">
        <v>0</v>
      </c>
      <c r="CR158" s="92">
        <v>0</v>
      </c>
      <c r="CS158" s="92">
        <v>0</v>
      </c>
      <c r="CT158" s="92">
        <v>0</v>
      </c>
      <c r="CU158" s="92">
        <v>0</v>
      </c>
      <c r="CV158" s="92">
        <v>0</v>
      </c>
      <c r="CW158" s="92">
        <v>0</v>
      </c>
      <c r="CX158" s="92">
        <v>6.9914194200000002E-6</v>
      </c>
      <c r="CY158" s="92">
        <v>3.6415392599999999E-7</v>
      </c>
      <c r="CZ158" s="92">
        <v>9.2207283299999995E-7</v>
      </c>
      <c r="DA158" s="92">
        <v>0</v>
      </c>
      <c r="DB158" s="92">
        <v>0</v>
      </c>
      <c r="DC158" s="92">
        <v>0</v>
      </c>
      <c r="DD158" s="92">
        <v>2.8661788600000002E-6</v>
      </c>
      <c r="DE158" s="92">
        <v>0</v>
      </c>
      <c r="DF158" s="92">
        <v>0</v>
      </c>
      <c r="DG158" s="92">
        <v>4.9964311200000003E-9</v>
      </c>
      <c r="DH158" s="92">
        <v>0</v>
      </c>
      <c r="DI158" s="92">
        <v>0</v>
      </c>
      <c r="DJ158" s="92">
        <v>0</v>
      </c>
      <c r="DK158" s="92">
        <v>0</v>
      </c>
      <c r="DL158" s="92">
        <v>0</v>
      </c>
      <c r="DM158" s="92">
        <v>0</v>
      </c>
      <c r="DN158" s="92">
        <v>0</v>
      </c>
      <c r="DO158" s="92">
        <v>0</v>
      </c>
      <c r="DP158" s="92">
        <v>0</v>
      </c>
      <c r="DQ158" s="92">
        <v>0</v>
      </c>
      <c r="DR158" s="92">
        <v>0</v>
      </c>
      <c r="DS158" s="92">
        <v>0</v>
      </c>
      <c r="DT158" s="92">
        <v>0</v>
      </c>
      <c r="DU158" s="92">
        <v>0</v>
      </c>
      <c r="DV158" s="92">
        <v>0</v>
      </c>
      <c r="DW158" s="92">
        <v>0</v>
      </c>
      <c r="DX158" s="92">
        <v>0</v>
      </c>
      <c r="DY158" s="92">
        <v>0</v>
      </c>
      <c r="DZ158" s="92">
        <v>12631.483200000001</v>
      </c>
      <c r="EA158" s="92">
        <v>0</v>
      </c>
      <c r="EB158" s="92">
        <v>2297.06709</v>
      </c>
      <c r="EC158" s="92">
        <v>0</v>
      </c>
      <c r="ED158" s="92">
        <v>0</v>
      </c>
      <c r="EE158" s="92">
        <v>0</v>
      </c>
      <c r="EF158" s="92">
        <v>0</v>
      </c>
      <c r="EG158" s="92">
        <v>0</v>
      </c>
      <c r="EH158" s="92">
        <v>0</v>
      </c>
      <c r="EI158" s="92">
        <v>0</v>
      </c>
      <c r="EJ158" s="92">
        <v>0</v>
      </c>
      <c r="EK158" s="92">
        <v>0</v>
      </c>
      <c r="EL158" s="92">
        <v>0</v>
      </c>
      <c r="EM158" s="92">
        <v>0</v>
      </c>
      <c r="EN158" s="92">
        <v>0</v>
      </c>
      <c r="EO158" s="92">
        <v>0</v>
      </c>
      <c r="EP158" s="92">
        <v>0</v>
      </c>
      <c r="EQ158" s="92">
        <v>0</v>
      </c>
      <c r="ER158" s="92">
        <v>0</v>
      </c>
      <c r="ES158" s="92">
        <v>4.2973265700000001</v>
      </c>
      <c r="ET158" s="92">
        <v>0</v>
      </c>
      <c r="EU158" s="92">
        <v>0</v>
      </c>
      <c r="EV158" s="92">
        <v>0</v>
      </c>
      <c r="EW158" s="92">
        <v>2.1244259299999999E-2</v>
      </c>
      <c r="EX158" s="92">
        <v>0</v>
      </c>
      <c r="EY158" s="92">
        <v>0</v>
      </c>
      <c r="EZ158" s="92">
        <v>0</v>
      </c>
      <c r="FA158" s="92">
        <v>0</v>
      </c>
      <c r="FB158" s="92">
        <v>0</v>
      </c>
      <c r="FC158" s="92">
        <v>0</v>
      </c>
      <c r="FD158" s="92">
        <v>0</v>
      </c>
      <c r="FE158" s="92">
        <v>0</v>
      </c>
      <c r="FF158" s="92">
        <v>0</v>
      </c>
      <c r="FG158" s="92">
        <v>0</v>
      </c>
      <c r="FH158" s="92">
        <v>1.4099614899999999</v>
      </c>
      <c r="FI158" s="92">
        <v>8.3194235699999997E-3</v>
      </c>
      <c r="FJ158" s="92">
        <v>1.8441949799999999E-2</v>
      </c>
      <c r="FK158" s="92">
        <v>0</v>
      </c>
      <c r="FL158" s="92">
        <v>0</v>
      </c>
      <c r="FM158" s="92">
        <v>0</v>
      </c>
      <c r="FN158" s="92">
        <v>9.0059022899999994E-2</v>
      </c>
      <c r="FO158" s="92">
        <v>0</v>
      </c>
      <c r="FP158" s="92">
        <v>0</v>
      </c>
      <c r="FQ158" s="92">
        <v>2.2853563399999999E-4</v>
      </c>
      <c r="FR158" s="92">
        <v>0</v>
      </c>
      <c r="FS158" s="92">
        <v>0</v>
      </c>
      <c r="FT158" s="92">
        <v>0</v>
      </c>
      <c r="FU158" s="92">
        <v>0</v>
      </c>
      <c r="FV158" s="92">
        <v>0</v>
      </c>
      <c r="FW158" s="92">
        <v>0</v>
      </c>
      <c r="FX158" s="92">
        <v>0</v>
      </c>
      <c r="FY158" s="92">
        <v>0</v>
      </c>
      <c r="FZ158" s="92">
        <v>0</v>
      </c>
      <c r="GA158" s="92">
        <v>0</v>
      </c>
      <c r="GB158" s="92">
        <v>0</v>
      </c>
      <c r="GC158" s="92">
        <v>0</v>
      </c>
      <c r="GD158" s="92">
        <v>0</v>
      </c>
      <c r="GE158" s="92">
        <v>0</v>
      </c>
      <c r="GF158" s="92">
        <v>0</v>
      </c>
      <c r="GG158" s="92">
        <v>0</v>
      </c>
      <c r="GH158" s="92">
        <v>0</v>
      </c>
      <c r="GI158" s="92">
        <v>0</v>
      </c>
      <c r="GJ158" s="92">
        <v>0.84579806999999996</v>
      </c>
      <c r="GK158" s="92">
        <v>0</v>
      </c>
      <c r="GL158" s="92">
        <v>0.15381051300000001</v>
      </c>
      <c r="GM158" s="92">
        <v>0</v>
      </c>
      <c r="GN158" s="92">
        <v>0</v>
      </c>
      <c r="GO158" s="92">
        <v>0</v>
      </c>
      <c r="GP158" s="92">
        <v>0</v>
      </c>
      <c r="GQ158" s="92">
        <v>0</v>
      </c>
      <c r="GR158" s="92">
        <v>0</v>
      </c>
      <c r="GS158" s="92">
        <v>0</v>
      </c>
      <c r="GT158" s="92">
        <v>0</v>
      </c>
      <c r="GU158" s="92">
        <v>0</v>
      </c>
      <c r="GV158" s="92">
        <v>0</v>
      </c>
      <c r="GW158" s="92">
        <v>0</v>
      </c>
      <c r="GX158" s="92">
        <v>0</v>
      </c>
      <c r="GY158" s="92">
        <v>0</v>
      </c>
      <c r="GZ158" s="92">
        <v>0</v>
      </c>
      <c r="HA158" s="92">
        <v>0</v>
      </c>
      <c r="HB158" s="92">
        <v>0</v>
      </c>
      <c r="HC158" s="92">
        <v>2.8774692999999999E-4</v>
      </c>
      <c r="HD158" s="92">
        <v>0</v>
      </c>
      <c r="HE158" s="92">
        <v>0</v>
      </c>
      <c r="HF158" s="92">
        <v>0</v>
      </c>
      <c r="HG158" s="92">
        <v>1.4225054299999999E-6</v>
      </c>
      <c r="HH158" s="92">
        <v>0</v>
      </c>
      <c r="HI158" s="92">
        <v>0</v>
      </c>
      <c r="HJ158" s="92">
        <v>0</v>
      </c>
      <c r="HK158" s="92">
        <v>0</v>
      </c>
      <c r="HL158" s="92">
        <v>0</v>
      </c>
      <c r="HM158" s="92">
        <v>0</v>
      </c>
      <c r="HN158" s="92">
        <v>0</v>
      </c>
      <c r="HO158" s="92">
        <v>0</v>
      </c>
      <c r="HP158" s="92">
        <v>0</v>
      </c>
      <c r="HQ158" s="92">
        <v>0</v>
      </c>
      <c r="HR158" s="92">
        <v>9.4410346499999997E-5</v>
      </c>
      <c r="HS158" s="92">
        <v>5.5706461900000001E-7</v>
      </c>
      <c r="HT158" s="92">
        <v>1.2348641299999999E-6</v>
      </c>
      <c r="HU158" s="92">
        <v>0</v>
      </c>
      <c r="HV158" s="92">
        <v>0</v>
      </c>
      <c r="HW158" s="92">
        <v>0</v>
      </c>
      <c r="HX158" s="92">
        <v>6.0303090599999999E-6</v>
      </c>
      <c r="HY158" s="92">
        <v>0</v>
      </c>
      <c r="HZ158" s="92">
        <v>0</v>
      </c>
      <c r="IA158" s="92">
        <v>1.5302636600000001E-8</v>
      </c>
      <c r="IB158" s="92">
        <v>0</v>
      </c>
      <c r="IC158" s="92">
        <v>0</v>
      </c>
      <c r="ID158" s="92">
        <v>0</v>
      </c>
      <c r="IE158" s="92">
        <v>0</v>
      </c>
      <c r="IF158" s="92">
        <v>0</v>
      </c>
      <c r="IG158" s="92">
        <v>0</v>
      </c>
      <c r="IH158" s="92">
        <v>0</v>
      </c>
      <c r="II158" s="92">
        <v>0</v>
      </c>
      <c r="IJ158" s="92">
        <v>0</v>
      </c>
      <c r="IK158" s="92">
        <v>0</v>
      </c>
      <c r="IL158" s="92">
        <v>0</v>
      </c>
      <c r="IM158" s="92">
        <v>0</v>
      </c>
      <c r="IN158" s="92">
        <v>0</v>
      </c>
      <c r="IO158" s="92">
        <v>0</v>
      </c>
      <c r="IP158" s="92">
        <v>0</v>
      </c>
      <c r="IQ158" s="92">
        <v>0</v>
      </c>
      <c r="IR158" s="92">
        <v>0</v>
      </c>
      <c r="IS158" s="92">
        <v>0</v>
      </c>
      <c r="IT158" s="92">
        <v>713.961095</v>
      </c>
      <c r="IU158" s="92">
        <v>14934.3959</v>
      </c>
      <c r="IV158" s="92">
        <v>237.15096</v>
      </c>
      <c r="IW158" s="92">
        <v>62.101059499999998</v>
      </c>
      <c r="IX158" s="92">
        <v>3.0413789200000001</v>
      </c>
      <c r="IY158" s="92">
        <v>0</v>
      </c>
      <c r="IZ158" s="92">
        <v>1</v>
      </c>
      <c r="JA158" s="92">
        <v>0</v>
      </c>
      <c r="JB158" s="92">
        <v>-71755.440700000006</v>
      </c>
      <c r="JC158" s="92">
        <v>-3430.3759799999998</v>
      </c>
      <c r="JD158" s="92">
        <v>-51.230592999999999</v>
      </c>
      <c r="JE158" s="92">
        <v>-40.675725999999997</v>
      </c>
      <c r="JF158" s="92">
        <v>-1.94456381</v>
      </c>
      <c r="JG158" s="92">
        <v>5.0176274200000003E-2</v>
      </c>
      <c r="JH158" s="92">
        <v>1.04957028</v>
      </c>
      <c r="JI158" s="92">
        <v>20.917660699999999</v>
      </c>
      <c r="JJ158" s="92">
        <v>243.44990100000001</v>
      </c>
      <c r="JK158" s="92">
        <v>0</v>
      </c>
      <c r="JL158" s="92">
        <v>0</v>
      </c>
      <c r="JM158" s="92">
        <v>0</v>
      </c>
      <c r="JN158" s="92">
        <v>0</v>
      </c>
      <c r="JO158" s="92">
        <v>0</v>
      </c>
      <c r="JP158" s="92">
        <v>0</v>
      </c>
      <c r="JQ158" s="92">
        <v>0</v>
      </c>
      <c r="JR158" s="92">
        <v>0</v>
      </c>
      <c r="JS158" s="92">
        <v>0</v>
      </c>
      <c r="JT158" s="92">
        <v>0</v>
      </c>
      <c r="JU158" s="92">
        <v>0</v>
      </c>
      <c r="JV158" s="92">
        <v>0</v>
      </c>
      <c r="JW158" s="92">
        <v>0</v>
      </c>
      <c r="JX158" s="92">
        <v>0</v>
      </c>
      <c r="JY158" s="92">
        <v>0</v>
      </c>
      <c r="JZ158" s="92">
        <v>0</v>
      </c>
      <c r="KA158" s="92">
        <v>0</v>
      </c>
      <c r="KB158" s="92">
        <v>0</v>
      </c>
      <c r="KC158" s="92">
        <v>0</v>
      </c>
      <c r="KD158" s="92">
        <v>0</v>
      </c>
      <c r="KE158" s="92">
        <v>0</v>
      </c>
      <c r="KF158" s="92">
        <v>0</v>
      </c>
      <c r="KG158" s="92">
        <v>0</v>
      </c>
      <c r="KH158" s="92">
        <v>0</v>
      </c>
      <c r="KI158" s="92">
        <v>0</v>
      </c>
      <c r="KJ158" s="92">
        <v>0</v>
      </c>
      <c r="KK158" s="92">
        <v>0</v>
      </c>
      <c r="KL158" s="92">
        <v>0</v>
      </c>
      <c r="KM158" s="92">
        <v>0</v>
      </c>
      <c r="KN158" s="92">
        <v>0</v>
      </c>
      <c r="KO158" s="92">
        <v>0</v>
      </c>
      <c r="KP158" s="92">
        <v>0</v>
      </c>
      <c r="KQ158" s="92">
        <v>0</v>
      </c>
      <c r="KR158" s="92">
        <v>0</v>
      </c>
      <c r="KS158" s="92">
        <v>0</v>
      </c>
      <c r="KT158" s="92">
        <v>0</v>
      </c>
      <c r="KU158" s="92">
        <v>0</v>
      </c>
      <c r="KV158" s="92">
        <v>0</v>
      </c>
      <c r="KW158" s="92">
        <v>0</v>
      </c>
      <c r="KX158" s="92">
        <v>0</v>
      </c>
      <c r="KY158" s="92">
        <v>0</v>
      </c>
      <c r="KZ158" s="92">
        <v>0</v>
      </c>
      <c r="LA158" s="92">
        <v>0</v>
      </c>
      <c r="LB158" s="92">
        <v>0</v>
      </c>
      <c r="LC158" s="92">
        <v>0</v>
      </c>
      <c r="LD158" s="92">
        <v>0</v>
      </c>
      <c r="LE158" s="92">
        <v>0</v>
      </c>
      <c r="LF158" s="92">
        <v>0</v>
      </c>
      <c r="LG158" s="92">
        <v>0</v>
      </c>
      <c r="LH158" s="92">
        <v>0</v>
      </c>
      <c r="LI158" s="92">
        <v>0</v>
      </c>
      <c r="LJ158" s="92">
        <v>0.190054995</v>
      </c>
      <c r="LK158" s="92">
        <v>0</v>
      </c>
      <c r="LL158" s="92">
        <v>0</v>
      </c>
      <c r="LM158" s="92">
        <v>2.5434241599999998</v>
      </c>
      <c r="LN158" s="92">
        <v>0</v>
      </c>
      <c r="LO158" s="92">
        <v>0.47770499500000002</v>
      </c>
      <c r="LP158" s="92">
        <v>0</v>
      </c>
      <c r="LQ158" s="92">
        <v>0</v>
      </c>
      <c r="LR158" s="92">
        <v>0</v>
      </c>
      <c r="LS158" s="92">
        <v>0</v>
      </c>
      <c r="LT158" s="92">
        <v>0</v>
      </c>
      <c r="LU158" s="92">
        <v>0</v>
      </c>
      <c r="LV158" s="92">
        <v>0</v>
      </c>
      <c r="LW158" s="92">
        <v>0</v>
      </c>
      <c r="LX158" s="92">
        <v>0</v>
      </c>
      <c r="LY158" s="92">
        <v>0</v>
      </c>
      <c r="LZ158" s="92">
        <v>0</v>
      </c>
      <c r="MA158" s="92">
        <v>0</v>
      </c>
      <c r="MB158" s="92">
        <v>0</v>
      </c>
      <c r="MC158" s="92">
        <v>0</v>
      </c>
      <c r="MD158" s="92">
        <v>0</v>
      </c>
      <c r="ME158" s="92">
        <v>0</v>
      </c>
      <c r="MF158" s="92">
        <v>0</v>
      </c>
      <c r="MG158" s="92">
        <v>0</v>
      </c>
      <c r="MH158" s="92">
        <v>0</v>
      </c>
      <c r="MI158" s="92">
        <v>0</v>
      </c>
      <c r="MJ158" s="92">
        <v>0</v>
      </c>
      <c r="MK158" s="92">
        <v>0</v>
      </c>
      <c r="ML158" s="92">
        <v>0</v>
      </c>
      <c r="MM158" s="92">
        <v>0</v>
      </c>
      <c r="MN158" s="92">
        <v>0</v>
      </c>
      <c r="MO158" s="92">
        <v>0</v>
      </c>
      <c r="MP158" s="92">
        <v>0</v>
      </c>
      <c r="MQ158" s="92">
        <v>0</v>
      </c>
      <c r="MR158" s="92">
        <v>0</v>
      </c>
      <c r="MS158" s="92">
        <v>0</v>
      </c>
      <c r="MT158" s="92">
        <v>0</v>
      </c>
      <c r="MU158" s="92">
        <v>0</v>
      </c>
      <c r="MV158" s="92">
        <v>0</v>
      </c>
      <c r="MW158" s="92">
        <v>0</v>
      </c>
      <c r="MX158" s="92">
        <v>0</v>
      </c>
      <c r="MY158" s="92">
        <v>0</v>
      </c>
      <c r="MZ158" s="92">
        <v>0</v>
      </c>
      <c r="NA158" s="92">
        <v>0</v>
      </c>
      <c r="NB158" s="92">
        <v>0</v>
      </c>
      <c r="NC158" s="92">
        <v>0</v>
      </c>
      <c r="ND158" s="92">
        <v>0</v>
      </c>
      <c r="NE158" s="92">
        <v>0</v>
      </c>
      <c r="NF158" s="92">
        <v>0</v>
      </c>
      <c r="NG158" s="92">
        <v>0</v>
      </c>
      <c r="NH158" s="92">
        <v>0</v>
      </c>
      <c r="NI158" s="92">
        <v>0</v>
      </c>
      <c r="NJ158" s="92">
        <v>0</v>
      </c>
      <c r="NK158" s="92">
        <v>0</v>
      </c>
      <c r="NL158" s="92">
        <v>0</v>
      </c>
      <c r="NM158" s="92">
        <v>0</v>
      </c>
      <c r="NN158" s="92">
        <v>0</v>
      </c>
      <c r="NO158" s="92">
        <v>0</v>
      </c>
      <c r="NP158" s="92">
        <v>0</v>
      </c>
      <c r="NQ158" s="92">
        <v>0</v>
      </c>
      <c r="NR158" s="92">
        <v>0</v>
      </c>
      <c r="NS158" s="92">
        <v>0</v>
      </c>
      <c r="NT158" s="92">
        <v>5.9185330299999998E-2</v>
      </c>
      <c r="NU158" s="92">
        <v>0</v>
      </c>
      <c r="NV158" s="92">
        <v>0</v>
      </c>
      <c r="NW158" s="92">
        <v>0.79205179199999998</v>
      </c>
      <c r="NX158" s="92">
        <v>0</v>
      </c>
      <c r="NY158" s="92">
        <v>0.14876287799999999</v>
      </c>
      <c r="NZ158" s="92">
        <v>0</v>
      </c>
      <c r="OA158" s="92">
        <v>0</v>
      </c>
      <c r="OB158" s="92">
        <v>0</v>
      </c>
      <c r="OC158" s="92">
        <v>0</v>
      </c>
      <c r="OD158" s="92">
        <v>0</v>
      </c>
      <c r="OE158" s="92">
        <v>0</v>
      </c>
      <c r="OF158" s="92">
        <v>0</v>
      </c>
      <c r="OG158" s="92">
        <v>0</v>
      </c>
      <c r="OH158" s="92">
        <v>0</v>
      </c>
      <c r="OI158" s="92">
        <v>0</v>
      </c>
      <c r="OJ158" s="92">
        <v>0</v>
      </c>
      <c r="OK158" s="92">
        <v>0</v>
      </c>
      <c r="OL158" s="92">
        <v>0</v>
      </c>
      <c r="OM158" s="92">
        <v>0</v>
      </c>
      <c r="ON158" s="92">
        <v>0</v>
      </c>
      <c r="OO158" s="92">
        <v>0</v>
      </c>
      <c r="OP158" s="92">
        <v>0</v>
      </c>
      <c r="OQ158" s="92">
        <v>0</v>
      </c>
      <c r="OR158" s="92">
        <v>0</v>
      </c>
      <c r="OS158" s="92">
        <v>0</v>
      </c>
      <c r="OT158" s="92">
        <v>0</v>
      </c>
      <c r="OU158" s="92">
        <v>0</v>
      </c>
      <c r="OV158" s="92">
        <v>0</v>
      </c>
      <c r="OW158" s="92">
        <v>0</v>
      </c>
      <c r="OX158" s="92">
        <v>0</v>
      </c>
      <c r="OY158" s="92">
        <v>0</v>
      </c>
      <c r="OZ158" s="92">
        <v>0</v>
      </c>
      <c r="PA158" s="92">
        <v>0</v>
      </c>
      <c r="PB158" s="92">
        <v>0</v>
      </c>
      <c r="PC158" s="92">
        <v>0</v>
      </c>
      <c r="PD158" s="92">
        <v>0</v>
      </c>
      <c r="PE158" s="92">
        <v>0</v>
      </c>
      <c r="PF158" s="92">
        <v>0</v>
      </c>
      <c r="PG158" s="92">
        <v>0</v>
      </c>
      <c r="PH158" s="92">
        <v>0</v>
      </c>
      <c r="PI158" s="92">
        <v>0</v>
      </c>
      <c r="PJ158" s="92">
        <v>0</v>
      </c>
      <c r="PK158" s="92">
        <v>0</v>
      </c>
      <c r="PL158" s="92">
        <v>0</v>
      </c>
      <c r="PM158" s="92">
        <v>0</v>
      </c>
      <c r="PN158" s="92">
        <v>0</v>
      </c>
      <c r="PO158" s="92">
        <v>0</v>
      </c>
      <c r="PP158" s="92">
        <v>0</v>
      </c>
      <c r="PQ158" s="92">
        <v>0</v>
      </c>
      <c r="PR158" s="92">
        <v>0</v>
      </c>
      <c r="PS158" s="92">
        <v>0</v>
      </c>
      <c r="PT158" s="92">
        <v>0</v>
      </c>
      <c r="PU158" s="92">
        <v>0</v>
      </c>
      <c r="PV158" s="92">
        <v>0</v>
      </c>
      <c r="PW158" s="92">
        <v>0</v>
      </c>
      <c r="PX158" s="92">
        <v>0</v>
      </c>
      <c r="PY158" s="92">
        <v>0</v>
      </c>
      <c r="PZ158" s="92">
        <v>0</v>
      </c>
      <c r="QA158" s="92">
        <v>0</v>
      </c>
      <c r="QB158" s="92">
        <v>0</v>
      </c>
      <c r="QC158" s="92">
        <v>0</v>
      </c>
      <c r="QD158" s="92">
        <v>4.3407800600000002</v>
      </c>
      <c r="QE158" s="92">
        <v>0</v>
      </c>
      <c r="QF158" s="92">
        <v>0</v>
      </c>
      <c r="QG158" s="92">
        <v>61.081857300000003</v>
      </c>
      <c r="QH158" s="92">
        <v>0</v>
      </c>
      <c r="QI158" s="92">
        <v>11.3791241</v>
      </c>
      <c r="QJ158" s="92">
        <v>0</v>
      </c>
      <c r="QK158" s="92">
        <v>0</v>
      </c>
      <c r="QL158" s="92">
        <v>0</v>
      </c>
      <c r="QM158" s="92">
        <v>0</v>
      </c>
      <c r="QN158" s="92">
        <v>0</v>
      </c>
      <c r="QO158" s="92">
        <v>0</v>
      </c>
      <c r="QP158" s="92">
        <v>0</v>
      </c>
      <c r="QQ158" s="92">
        <v>0</v>
      </c>
      <c r="QR158" s="92">
        <v>0</v>
      </c>
      <c r="QS158" s="92">
        <v>0</v>
      </c>
      <c r="QT158" s="92">
        <v>0</v>
      </c>
      <c r="QU158" s="92">
        <v>0</v>
      </c>
      <c r="QV158" s="92">
        <v>0</v>
      </c>
      <c r="QW158" s="92">
        <v>0</v>
      </c>
      <c r="QX158" s="92">
        <v>0</v>
      </c>
      <c r="QY158" s="92">
        <v>0</v>
      </c>
      <c r="QZ158" s="92">
        <v>0</v>
      </c>
      <c r="RA158" s="92">
        <v>0</v>
      </c>
      <c r="RB158" s="92">
        <v>0</v>
      </c>
      <c r="RC158" s="92">
        <v>0</v>
      </c>
      <c r="RD158" s="92">
        <v>0</v>
      </c>
      <c r="RE158" s="92">
        <v>0</v>
      </c>
      <c r="RF158" s="92">
        <v>0</v>
      </c>
      <c r="RG158" s="92">
        <v>0</v>
      </c>
      <c r="RH158" s="92">
        <v>0</v>
      </c>
      <c r="RI158" s="92">
        <v>0</v>
      </c>
      <c r="RJ158" s="92">
        <v>0</v>
      </c>
      <c r="RK158" s="92">
        <v>0</v>
      </c>
      <c r="RL158" s="92">
        <v>0</v>
      </c>
      <c r="RM158" s="92">
        <v>0</v>
      </c>
      <c r="RN158" s="92">
        <v>0</v>
      </c>
      <c r="RO158" s="92">
        <v>0</v>
      </c>
      <c r="RP158" s="92">
        <v>0</v>
      </c>
      <c r="RQ158" s="92">
        <v>0</v>
      </c>
      <c r="RR158" s="92">
        <v>0</v>
      </c>
      <c r="RS158" s="92">
        <v>0</v>
      </c>
      <c r="RT158" s="92">
        <v>0</v>
      </c>
      <c r="RU158" s="92">
        <v>0</v>
      </c>
      <c r="RV158" s="92">
        <v>0</v>
      </c>
      <c r="RW158" s="92">
        <v>0</v>
      </c>
      <c r="RX158" s="92">
        <v>0</v>
      </c>
      <c r="RY158" s="92">
        <v>0</v>
      </c>
      <c r="RZ158" s="92">
        <v>0</v>
      </c>
      <c r="SA158" s="92">
        <v>0</v>
      </c>
      <c r="SB158" s="92">
        <v>0</v>
      </c>
      <c r="SC158" s="92">
        <v>0</v>
      </c>
      <c r="SD158" s="92">
        <v>0</v>
      </c>
      <c r="SE158" s="92">
        <v>0</v>
      </c>
      <c r="SF158" s="92">
        <v>0</v>
      </c>
      <c r="SG158" s="92">
        <v>0</v>
      </c>
      <c r="SH158" s="92">
        <v>0</v>
      </c>
      <c r="SI158" s="92">
        <v>0</v>
      </c>
      <c r="SJ158" s="92">
        <v>0</v>
      </c>
      <c r="SK158" s="92">
        <v>0</v>
      </c>
      <c r="SL158" s="92">
        <v>0</v>
      </c>
      <c r="SM158" s="92">
        <v>0</v>
      </c>
      <c r="SN158" s="92">
        <v>5.6519277399999998E-2</v>
      </c>
      <c r="SO158" s="92">
        <v>0</v>
      </c>
      <c r="SP158" s="92">
        <v>0</v>
      </c>
      <c r="SQ158" s="92">
        <v>0.79531844299999999</v>
      </c>
      <c r="SR158" s="92">
        <v>0</v>
      </c>
      <c r="SS158" s="92">
        <v>0.14816228000000001</v>
      </c>
      <c r="ST158" s="92">
        <v>0</v>
      </c>
      <c r="SU158" s="92">
        <v>0</v>
      </c>
      <c r="SV158" s="92">
        <v>0</v>
      </c>
      <c r="SW158" s="92">
        <v>0</v>
      </c>
      <c r="SX158" s="92">
        <v>0</v>
      </c>
      <c r="SY158" s="92">
        <v>3.2111841499999998</v>
      </c>
      <c r="SZ158" s="92">
        <v>76.801761400000004</v>
      </c>
      <c r="TA158" s="92">
        <v>0.81580889300000003</v>
      </c>
      <c r="TB158" s="92">
        <v>62.101059499999998</v>
      </c>
      <c r="TC158" s="92">
        <v>3.0413789200000001</v>
      </c>
      <c r="TD158" s="92">
        <v>0</v>
      </c>
      <c r="TE158" s="92">
        <v>0</v>
      </c>
      <c r="TF158" s="92">
        <v>1</v>
      </c>
      <c r="TG158" s="92">
        <v>-18356.4395</v>
      </c>
      <c r="TH158" s="92">
        <v>-767.50723700000003</v>
      </c>
      <c r="TI158" s="92">
        <v>-5.8945907700000001E-2</v>
      </c>
      <c r="TJ158" s="92">
        <v>-61.628616200000003</v>
      </c>
      <c r="TK158" s="92">
        <v>-2.5767747000000001</v>
      </c>
      <c r="TL158" s="92">
        <v>6.5603275899999994E-2</v>
      </c>
      <c r="TM158" s="92">
        <v>1.5690309</v>
      </c>
      <c r="TN158" s="92">
        <v>23.916959500000001</v>
      </c>
      <c r="TO158" s="92">
        <v>0</v>
      </c>
      <c r="TP158" s="92">
        <v>0.17068176700000001</v>
      </c>
      <c r="TQ158" s="92">
        <v>-60262459.011399999</v>
      </c>
      <c r="TR158" s="92">
        <v>2.1315805972222199E-2</v>
      </c>
      <c r="TS158" s="92">
        <v>0</v>
      </c>
      <c r="TT158" s="92">
        <v>0</v>
      </c>
      <c r="TU158" s="92">
        <v>0</v>
      </c>
      <c r="TV158" s="92">
        <v>0</v>
      </c>
      <c r="TW158" s="92">
        <v>0</v>
      </c>
      <c r="TX158" s="92">
        <v>0</v>
      </c>
      <c r="TY158" s="92">
        <v>0</v>
      </c>
      <c r="TZ158" s="92">
        <v>0</v>
      </c>
      <c r="UA158" s="92">
        <v>0</v>
      </c>
      <c r="UB158" s="92">
        <v>0</v>
      </c>
      <c r="UC158" s="92">
        <v>0</v>
      </c>
      <c r="UD158" s="92">
        <v>0</v>
      </c>
      <c r="UE158" s="92">
        <v>0</v>
      </c>
      <c r="UF158" s="92">
        <v>0</v>
      </c>
      <c r="UG158" s="92">
        <v>0</v>
      </c>
      <c r="UH158" s="92">
        <v>0</v>
      </c>
      <c r="UI158" s="92">
        <v>0</v>
      </c>
      <c r="UJ158" s="92">
        <v>0</v>
      </c>
      <c r="UK158" s="92">
        <v>0</v>
      </c>
      <c r="UL158" s="92">
        <v>0</v>
      </c>
      <c r="UM158" s="92">
        <v>0</v>
      </c>
      <c r="UN158" s="92">
        <v>0</v>
      </c>
      <c r="UO158" s="92">
        <v>0</v>
      </c>
      <c r="UP158" s="92">
        <v>0</v>
      </c>
      <c r="UQ158" s="92">
        <v>0</v>
      </c>
      <c r="UR158" s="92">
        <v>0</v>
      </c>
      <c r="US158" s="92">
        <v>0</v>
      </c>
      <c r="UT158" s="92">
        <v>0</v>
      </c>
      <c r="UU158" s="92">
        <v>0</v>
      </c>
      <c r="UV158" s="92">
        <v>0</v>
      </c>
      <c r="UW158" s="92">
        <v>0</v>
      </c>
      <c r="UX158" s="92">
        <v>0</v>
      </c>
      <c r="UY158" s="92">
        <v>0</v>
      </c>
      <c r="UZ158" s="92">
        <v>0</v>
      </c>
      <c r="VA158" s="92">
        <v>0</v>
      </c>
      <c r="VB158" s="92">
        <v>0</v>
      </c>
      <c r="VC158" s="92">
        <v>0</v>
      </c>
      <c r="VD158" s="92">
        <v>0</v>
      </c>
      <c r="VE158" s="92">
        <v>0</v>
      </c>
      <c r="VF158" s="92">
        <v>0</v>
      </c>
      <c r="VG158" s="92">
        <v>0</v>
      </c>
      <c r="VH158" s="92">
        <v>0</v>
      </c>
      <c r="VI158" s="92">
        <v>0</v>
      </c>
      <c r="VJ158" s="92">
        <v>0</v>
      </c>
      <c r="VK158" s="92">
        <v>0</v>
      </c>
      <c r="VL158" s="92">
        <v>0</v>
      </c>
      <c r="VM158" s="92">
        <v>0</v>
      </c>
      <c r="VN158" s="92">
        <v>0</v>
      </c>
      <c r="VO158" s="92">
        <v>0</v>
      </c>
      <c r="VP158" s="92">
        <v>0</v>
      </c>
      <c r="VQ158" s="92">
        <v>0</v>
      </c>
      <c r="VR158" s="92">
        <v>0</v>
      </c>
      <c r="VS158" s="92">
        <v>0</v>
      </c>
      <c r="VT158" s="92">
        <v>0</v>
      </c>
      <c r="VU158" s="92">
        <v>0</v>
      </c>
      <c r="VV158" s="92">
        <v>0</v>
      </c>
      <c r="VW158" s="92">
        <v>0</v>
      </c>
      <c r="VX158" s="92">
        <v>0</v>
      </c>
      <c r="VY158" s="92">
        <v>0</v>
      </c>
      <c r="VZ158" s="92">
        <v>0</v>
      </c>
      <c r="WA158" s="92">
        <v>0</v>
      </c>
      <c r="WB158" s="92">
        <v>0</v>
      </c>
      <c r="WC158" s="92">
        <v>8.9199559722222298E-4</v>
      </c>
    </row>
    <row r="159" spans="2:601" ht="13.5" customHeight="1">
      <c r="B159" s="851" t="s">
        <v>2843</v>
      </c>
      <c r="C159" s="92">
        <v>0</v>
      </c>
      <c r="D159" s="92">
        <v>15780.905699999999</v>
      </c>
      <c r="E159" s="92">
        <v>-54.056625599999997</v>
      </c>
      <c r="F159" s="92">
        <v>740.79620999999997</v>
      </c>
      <c r="G159" s="92">
        <v>0</v>
      </c>
      <c r="H159" s="92">
        <v>12.8174215</v>
      </c>
      <c r="I159" s="92">
        <v>0</v>
      </c>
      <c r="J159" s="92">
        <v>0</v>
      </c>
      <c r="K159" s="92">
        <v>0</v>
      </c>
      <c r="L159" s="92">
        <v>0</v>
      </c>
      <c r="M159" s="92">
        <v>0</v>
      </c>
      <c r="N159" s="92">
        <v>0</v>
      </c>
      <c r="O159" s="92">
        <v>0</v>
      </c>
      <c r="P159" s="92">
        <v>0</v>
      </c>
      <c r="Q159" s="92">
        <v>0</v>
      </c>
      <c r="R159" s="92">
        <v>0</v>
      </c>
      <c r="S159" s="92">
        <v>0</v>
      </c>
      <c r="T159" s="92">
        <v>0</v>
      </c>
      <c r="U159" s="92">
        <v>0</v>
      </c>
      <c r="V159" s="92">
        <v>0</v>
      </c>
      <c r="W159" s="92">
        <v>0</v>
      </c>
      <c r="X159" s="92">
        <v>0</v>
      </c>
      <c r="Y159" s="92">
        <v>7.1813570300000004E-2</v>
      </c>
      <c r="Z159" s="92">
        <v>0</v>
      </c>
      <c r="AA159" s="92">
        <v>0</v>
      </c>
      <c r="AB159" s="92">
        <v>0</v>
      </c>
      <c r="AC159" s="92">
        <v>1.8776331899999998E-2</v>
      </c>
      <c r="AD159" s="92">
        <v>0</v>
      </c>
      <c r="AE159" s="92">
        <v>0</v>
      </c>
      <c r="AF159" s="92">
        <v>0</v>
      </c>
      <c r="AG159" s="92">
        <v>0</v>
      </c>
      <c r="AH159" s="92">
        <v>0</v>
      </c>
      <c r="AI159" s="92">
        <v>0</v>
      </c>
      <c r="AJ159" s="92">
        <v>0</v>
      </c>
      <c r="AK159" s="92">
        <v>0</v>
      </c>
      <c r="AL159" s="92">
        <v>0</v>
      </c>
      <c r="AM159" s="92">
        <v>0</v>
      </c>
      <c r="AN159" s="92">
        <v>5.2543173300000001E-3</v>
      </c>
      <c r="AO159" s="92">
        <v>4.0235592100000003E-4</v>
      </c>
      <c r="AP159" s="92">
        <v>1.00018452E-3</v>
      </c>
      <c r="AQ159" s="92">
        <v>0</v>
      </c>
      <c r="AR159" s="92">
        <v>0</v>
      </c>
      <c r="AS159" s="92">
        <v>0</v>
      </c>
      <c r="AT159" s="92">
        <v>2.92847041E-3</v>
      </c>
      <c r="AU159" s="92">
        <v>0</v>
      </c>
      <c r="AV159" s="92">
        <v>0</v>
      </c>
      <c r="AW159" s="92">
        <v>4.6784758899999998E-6</v>
      </c>
      <c r="AX159" s="92">
        <v>0</v>
      </c>
      <c r="AY159" s="92">
        <v>0</v>
      </c>
      <c r="AZ159" s="92">
        <v>0</v>
      </c>
      <c r="BA159" s="92">
        <v>0</v>
      </c>
      <c r="BB159" s="92">
        <v>0</v>
      </c>
      <c r="BC159" s="92">
        <v>0</v>
      </c>
      <c r="BD159" s="92">
        <v>0</v>
      </c>
      <c r="BE159" s="92">
        <v>0</v>
      </c>
      <c r="BF159" s="92">
        <v>0</v>
      </c>
      <c r="BG159" s="92">
        <v>0</v>
      </c>
      <c r="BH159" s="92">
        <v>0</v>
      </c>
      <c r="BI159" s="92">
        <v>0</v>
      </c>
      <c r="BJ159" s="92">
        <v>0</v>
      </c>
      <c r="BK159" s="92">
        <v>0</v>
      </c>
      <c r="BL159" s="92">
        <v>0</v>
      </c>
      <c r="BM159" s="92">
        <v>0</v>
      </c>
      <c r="BN159" s="92">
        <v>0</v>
      </c>
      <c r="BO159" s="92">
        <v>0</v>
      </c>
      <c r="BP159" s="92">
        <v>0.98286139800000005</v>
      </c>
      <c r="BQ159" s="92">
        <v>0</v>
      </c>
      <c r="BR159" s="92">
        <v>1.70056874E-2</v>
      </c>
      <c r="BS159" s="92">
        <v>0</v>
      </c>
      <c r="BT159" s="92">
        <v>0</v>
      </c>
      <c r="BU159" s="92">
        <v>0</v>
      </c>
      <c r="BV159" s="92">
        <v>0</v>
      </c>
      <c r="BW159" s="92">
        <v>0</v>
      </c>
      <c r="BX159" s="92">
        <v>0</v>
      </c>
      <c r="BY159" s="92">
        <v>0</v>
      </c>
      <c r="BZ159" s="92">
        <v>0</v>
      </c>
      <c r="CA159" s="92">
        <v>0</v>
      </c>
      <c r="CB159" s="92">
        <v>0</v>
      </c>
      <c r="CC159" s="92">
        <v>0</v>
      </c>
      <c r="CD159" s="92">
        <v>0</v>
      </c>
      <c r="CE159" s="92">
        <v>0</v>
      </c>
      <c r="CF159" s="92">
        <v>0</v>
      </c>
      <c r="CG159" s="92">
        <v>0</v>
      </c>
      <c r="CH159" s="92">
        <v>0</v>
      </c>
      <c r="CI159" s="92">
        <v>9.5279626300000001E-5</v>
      </c>
      <c r="CJ159" s="92">
        <v>0</v>
      </c>
      <c r="CK159" s="92">
        <v>0</v>
      </c>
      <c r="CL159" s="92">
        <v>0</v>
      </c>
      <c r="CM159" s="92">
        <v>2.4911752399999999E-5</v>
      </c>
      <c r="CN159" s="92">
        <v>0</v>
      </c>
      <c r="CO159" s="92">
        <v>0</v>
      </c>
      <c r="CP159" s="92">
        <v>0</v>
      </c>
      <c r="CQ159" s="92">
        <v>0</v>
      </c>
      <c r="CR159" s="92">
        <v>0</v>
      </c>
      <c r="CS159" s="92">
        <v>0</v>
      </c>
      <c r="CT159" s="92">
        <v>0</v>
      </c>
      <c r="CU159" s="92">
        <v>0</v>
      </c>
      <c r="CV159" s="92">
        <v>0</v>
      </c>
      <c r="CW159" s="92">
        <v>0</v>
      </c>
      <c r="CX159" s="92">
        <v>6.9712366300000004E-6</v>
      </c>
      <c r="CY159" s="92">
        <v>5.3383116300000005E-7</v>
      </c>
      <c r="CZ159" s="92">
        <v>1.32700835E-6</v>
      </c>
      <c r="DA159" s="92">
        <v>0</v>
      </c>
      <c r="DB159" s="92">
        <v>0</v>
      </c>
      <c r="DC159" s="92">
        <v>0</v>
      </c>
      <c r="DD159" s="92">
        <v>3.8853877499999999E-6</v>
      </c>
      <c r="DE159" s="92">
        <v>0</v>
      </c>
      <c r="DF159" s="92">
        <v>0</v>
      </c>
      <c r="DG159" s="92">
        <v>6.2072311999999998E-9</v>
      </c>
      <c r="DH159" s="92">
        <v>0</v>
      </c>
      <c r="DI159" s="92">
        <v>0</v>
      </c>
      <c r="DJ159" s="92">
        <v>0</v>
      </c>
      <c r="DK159" s="92">
        <v>0</v>
      </c>
      <c r="DL159" s="92">
        <v>0</v>
      </c>
      <c r="DM159" s="92">
        <v>0</v>
      </c>
      <c r="DN159" s="92">
        <v>0</v>
      </c>
      <c r="DO159" s="92">
        <v>0</v>
      </c>
      <c r="DP159" s="92">
        <v>0</v>
      </c>
      <c r="DQ159" s="92">
        <v>0</v>
      </c>
      <c r="DR159" s="92">
        <v>0</v>
      </c>
      <c r="DS159" s="92">
        <v>0</v>
      </c>
      <c r="DT159" s="92">
        <v>0</v>
      </c>
      <c r="DU159" s="92">
        <v>0</v>
      </c>
      <c r="DV159" s="92">
        <v>0</v>
      </c>
      <c r="DW159" s="92">
        <v>0</v>
      </c>
      <c r="DX159" s="92">
        <v>0</v>
      </c>
      <c r="DY159" s="92">
        <v>0</v>
      </c>
      <c r="DZ159" s="92">
        <v>13345.651099999999</v>
      </c>
      <c r="EA159" s="92">
        <v>0</v>
      </c>
      <c r="EB159" s="92">
        <v>2309.1569199999999</v>
      </c>
      <c r="EC159" s="92">
        <v>0</v>
      </c>
      <c r="ED159" s="92">
        <v>0</v>
      </c>
      <c r="EE159" s="92">
        <v>0</v>
      </c>
      <c r="EF159" s="92">
        <v>0</v>
      </c>
      <c r="EG159" s="92">
        <v>0</v>
      </c>
      <c r="EH159" s="92">
        <v>0</v>
      </c>
      <c r="EI159" s="92">
        <v>0</v>
      </c>
      <c r="EJ159" s="92">
        <v>0</v>
      </c>
      <c r="EK159" s="92">
        <v>0</v>
      </c>
      <c r="EL159" s="92">
        <v>0</v>
      </c>
      <c r="EM159" s="92">
        <v>0</v>
      </c>
      <c r="EN159" s="92">
        <v>0</v>
      </c>
      <c r="EO159" s="92">
        <v>0</v>
      </c>
      <c r="EP159" s="92">
        <v>0</v>
      </c>
      <c r="EQ159" s="92">
        <v>0</v>
      </c>
      <c r="ER159" s="92">
        <v>0</v>
      </c>
      <c r="ES159" s="92">
        <v>6.4688831100000002</v>
      </c>
      <c r="ET159" s="92">
        <v>0</v>
      </c>
      <c r="EU159" s="92">
        <v>0</v>
      </c>
      <c r="EV159" s="92">
        <v>0</v>
      </c>
      <c r="EW159" s="92">
        <v>0.31977144699999999</v>
      </c>
      <c r="EX159" s="92">
        <v>0</v>
      </c>
      <c r="EY159" s="92">
        <v>0</v>
      </c>
      <c r="EZ159" s="92">
        <v>0</v>
      </c>
      <c r="FA159" s="92">
        <v>0</v>
      </c>
      <c r="FB159" s="92">
        <v>0</v>
      </c>
      <c r="FC159" s="92">
        <v>0</v>
      </c>
      <c r="FD159" s="92">
        <v>0</v>
      </c>
      <c r="FE159" s="92">
        <v>0</v>
      </c>
      <c r="FF159" s="92">
        <v>0</v>
      </c>
      <c r="FG159" s="92">
        <v>0</v>
      </c>
      <c r="FH159" s="92">
        <v>1.4841699900000001</v>
      </c>
      <c r="FI159" s="92">
        <v>1.28749066E-2</v>
      </c>
      <c r="FJ159" s="92">
        <v>2.8018649199999999E-2</v>
      </c>
      <c r="FK159" s="92">
        <v>0</v>
      </c>
      <c r="FL159" s="92">
        <v>0</v>
      </c>
      <c r="FM159" s="92">
        <v>0</v>
      </c>
      <c r="FN159" s="92">
        <v>0.12888139700000001</v>
      </c>
      <c r="FO159" s="92">
        <v>0</v>
      </c>
      <c r="FP159" s="92">
        <v>0</v>
      </c>
      <c r="FQ159" s="92">
        <v>2.9972562199999999E-4</v>
      </c>
      <c r="FR159" s="92">
        <v>0</v>
      </c>
      <c r="FS159" s="92">
        <v>0</v>
      </c>
      <c r="FT159" s="92">
        <v>0</v>
      </c>
      <c r="FU159" s="92">
        <v>0</v>
      </c>
      <c r="FV159" s="92">
        <v>0</v>
      </c>
      <c r="FW159" s="92">
        <v>0</v>
      </c>
      <c r="FX159" s="92">
        <v>0</v>
      </c>
      <c r="FY159" s="92">
        <v>0</v>
      </c>
      <c r="FZ159" s="92">
        <v>0</v>
      </c>
      <c r="GA159" s="92">
        <v>0</v>
      </c>
      <c r="GB159" s="92">
        <v>0</v>
      </c>
      <c r="GC159" s="92">
        <v>0</v>
      </c>
      <c r="GD159" s="92">
        <v>0</v>
      </c>
      <c r="GE159" s="92">
        <v>0</v>
      </c>
      <c r="GF159" s="92">
        <v>0</v>
      </c>
      <c r="GG159" s="92">
        <v>0</v>
      </c>
      <c r="GH159" s="92">
        <v>0</v>
      </c>
      <c r="GI159" s="92">
        <v>0</v>
      </c>
      <c r="GJ159" s="92">
        <v>0.85203583699999996</v>
      </c>
      <c r="GK159" s="92">
        <v>0</v>
      </c>
      <c r="GL159" s="92">
        <v>0.14742513700000001</v>
      </c>
      <c r="GM159" s="92">
        <v>0</v>
      </c>
      <c r="GN159" s="92">
        <v>0</v>
      </c>
      <c r="GO159" s="92">
        <v>0</v>
      </c>
      <c r="GP159" s="92">
        <v>0</v>
      </c>
      <c r="GQ159" s="92">
        <v>0</v>
      </c>
      <c r="GR159" s="92">
        <v>0</v>
      </c>
      <c r="GS159" s="92">
        <v>0</v>
      </c>
      <c r="GT159" s="92">
        <v>0</v>
      </c>
      <c r="GU159" s="92">
        <v>0</v>
      </c>
      <c r="GV159" s="92">
        <v>0</v>
      </c>
      <c r="GW159" s="92">
        <v>0</v>
      </c>
      <c r="GX159" s="92">
        <v>0</v>
      </c>
      <c r="GY159" s="92">
        <v>0</v>
      </c>
      <c r="GZ159" s="92">
        <v>0</v>
      </c>
      <c r="HA159" s="92">
        <v>0</v>
      </c>
      <c r="HB159" s="92">
        <v>0</v>
      </c>
      <c r="HC159" s="92">
        <v>4.1299747600000001E-4</v>
      </c>
      <c r="HD159" s="92">
        <v>0</v>
      </c>
      <c r="HE159" s="92">
        <v>0</v>
      </c>
      <c r="HF159" s="92">
        <v>0</v>
      </c>
      <c r="HG159" s="92">
        <v>2.0415394400000001E-5</v>
      </c>
      <c r="HH159" s="92">
        <v>0</v>
      </c>
      <c r="HI159" s="92">
        <v>0</v>
      </c>
      <c r="HJ159" s="92">
        <v>0</v>
      </c>
      <c r="HK159" s="92">
        <v>0</v>
      </c>
      <c r="HL159" s="92">
        <v>0</v>
      </c>
      <c r="HM159" s="92">
        <v>0</v>
      </c>
      <c r="HN159" s="92">
        <v>0</v>
      </c>
      <c r="HO159" s="92">
        <v>0</v>
      </c>
      <c r="HP159" s="92">
        <v>0</v>
      </c>
      <c r="HQ159" s="92">
        <v>0</v>
      </c>
      <c r="HR159" s="92">
        <v>9.4754913599999995E-5</v>
      </c>
      <c r="HS159" s="92">
        <v>8.2198176300000005E-7</v>
      </c>
      <c r="HT159" s="92">
        <v>1.7888144199999999E-6</v>
      </c>
      <c r="HU159" s="92">
        <v>0</v>
      </c>
      <c r="HV159" s="92">
        <v>0</v>
      </c>
      <c r="HW159" s="92">
        <v>0</v>
      </c>
      <c r="HX159" s="92">
        <v>8.2282661000000008E-6</v>
      </c>
      <c r="HY159" s="92">
        <v>0</v>
      </c>
      <c r="HZ159" s="92">
        <v>0</v>
      </c>
      <c r="IA159" s="92">
        <v>1.9135594700000002E-8</v>
      </c>
      <c r="IB159" s="92">
        <v>0</v>
      </c>
      <c r="IC159" s="92">
        <v>0</v>
      </c>
      <c r="ID159" s="92">
        <v>0</v>
      </c>
      <c r="IE159" s="92">
        <v>0</v>
      </c>
      <c r="IF159" s="92">
        <v>0</v>
      </c>
      <c r="IG159" s="92">
        <v>0</v>
      </c>
      <c r="IH159" s="92">
        <v>0</v>
      </c>
      <c r="II159" s="92">
        <v>0</v>
      </c>
      <c r="IJ159" s="92">
        <v>0</v>
      </c>
      <c r="IK159" s="92">
        <v>0</v>
      </c>
      <c r="IL159" s="92">
        <v>0</v>
      </c>
      <c r="IM159" s="92">
        <v>0</v>
      </c>
      <c r="IN159" s="92">
        <v>0</v>
      </c>
      <c r="IO159" s="92">
        <v>0</v>
      </c>
      <c r="IP159" s="92">
        <v>0</v>
      </c>
      <c r="IQ159" s="92">
        <v>0</v>
      </c>
      <c r="IR159" s="92">
        <v>0</v>
      </c>
      <c r="IS159" s="92">
        <v>0</v>
      </c>
      <c r="IT159" s="92">
        <v>753.71381199999996</v>
      </c>
      <c r="IU159" s="92">
        <v>15663.251</v>
      </c>
      <c r="IV159" s="92">
        <v>249.30067099999999</v>
      </c>
      <c r="IW159" s="92">
        <v>60.439000999999998</v>
      </c>
      <c r="IX159" s="92">
        <v>2.0206894599999998</v>
      </c>
      <c r="IY159" s="92">
        <v>0</v>
      </c>
      <c r="IZ159" s="92">
        <v>1</v>
      </c>
      <c r="JA159" s="92">
        <v>0</v>
      </c>
      <c r="JB159" s="92">
        <v>-71592.015700000004</v>
      </c>
      <c r="JC159" s="92">
        <v>-3444.9994499999998</v>
      </c>
      <c r="JD159" s="92">
        <v>-53.959890999999999</v>
      </c>
      <c r="JE159" s="92">
        <v>-40.594663799999999</v>
      </c>
      <c r="JF159" s="92">
        <v>-1.95341049</v>
      </c>
      <c r="JG159" s="92">
        <v>5.0388540099999997E-2</v>
      </c>
      <c r="JH159" s="92">
        <v>1.0471459299999999</v>
      </c>
      <c r="JI159" s="92">
        <v>20.781430199999999</v>
      </c>
      <c r="JJ159" s="92">
        <v>255.594236</v>
      </c>
      <c r="JK159" s="92">
        <v>0</v>
      </c>
      <c r="JL159" s="92">
        <v>0</v>
      </c>
      <c r="JM159" s="92">
        <v>0</v>
      </c>
      <c r="JN159" s="92">
        <v>0</v>
      </c>
      <c r="JO159" s="92">
        <v>0</v>
      </c>
      <c r="JP159" s="92">
        <v>0</v>
      </c>
      <c r="JQ159" s="92">
        <v>0</v>
      </c>
      <c r="JR159" s="92">
        <v>0</v>
      </c>
      <c r="JS159" s="92">
        <v>0</v>
      </c>
      <c r="JT159" s="92">
        <v>0</v>
      </c>
      <c r="JU159" s="92">
        <v>0</v>
      </c>
      <c r="JV159" s="92">
        <v>0</v>
      </c>
      <c r="JW159" s="92">
        <v>0</v>
      </c>
      <c r="JX159" s="92">
        <v>0</v>
      </c>
      <c r="JY159" s="92">
        <v>0</v>
      </c>
      <c r="JZ159" s="92">
        <v>0</v>
      </c>
      <c r="KA159" s="92">
        <v>0</v>
      </c>
      <c r="KB159" s="92">
        <v>0</v>
      </c>
      <c r="KC159" s="92">
        <v>0</v>
      </c>
      <c r="KD159" s="92">
        <v>0</v>
      </c>
      <c r="KE159" s="92">
        <v>0</v>
      </c>
      <c r="KF159" s="92">
        <v>0</v>
      </c>
      <c r="KG159" s="92">
        <v>0</v>
      </c>
      <c r="KH159" s="92">
        <v>0</v>
      </c>
      <c r="KI159" s="92">
        <v>0</v>
      </c>
      <c r="KJ159" s="92">
        <v>0</v>
      </c>
      <c r="KK159" s="92">
        <v>0</v>
      </c>
      <c r="KL159" s="92">
        <v>0</v>
      </c>
      <c r="KM159" s="92">
        <v>0</v>
      </c>
      <c r="KN159" s="92">
        <v>0</v>
      </c>
      <c r="KO159" s="92">
        <v>0</v>
      </c>
      <c r="KP159" s="92">
        <v>0</v>
      </c>
      <c r="KQ159" s="92">
        <v>0</v>
      </c>
      <c r="KR159" s="92">
        <v>0</v>
      </c>
      <c r="KS159" s="92">
        <v>0</v>
      </c>
      <c r="KT159" s="92">
        <v>0</v>
      </c>
      <c r="KU159" s="92">
        <v>0</v>
      </c>
      <c r="KV159" s="92">
        <v>0</v>
      </c>
      <c r="KW159" s="92">
        <v>0</v>
      </c>
      <c r="KX159" s="92">
        <v>0</v>
      </c>
      <c r="KY159" s="92">
        <v>0</v>
      </c>
      <c r="KZ159" s="92">
        <v>0</v>
      </c>
      <c r="LA159" s="92">
        <v>0</v>
      </c>
      <c r="LB159" s="92">
        <v>0</v>
      </c>
      <c r="LC159" s="92">
        <v>0</v>
      </c>
      <c r="LD159" s="92">
        <v>0</v>
      </c>
      <c r="LE159" s="92">
        <v>0</v>
      </c>
      <c r="LF159" s="92">
        <v>0</v>
      </c>
      <c r="LG159" s="92">
        <v>0</v>
      </c>
      <c r="LH159" s="92">
        <v>0</v>
      </c>
      <c r="LI159" s="92">
        <v>0</v>
      </c>
      <c r="LJ159" s="92">
        <v>0.28609495200000001</v>
      </c>
      <c r="LK159" s="92">
        <v>0</v>
      </c>
      <c r="LL159" s="92">
        <v>6.2912786700000001E-2</v>
      </c>
      <c r="LM159" s="92">
        <v>2.6772885899999999</v>
      </c>
      <c r="LN159" s="92">
        <v>0</v>
      </c>
      <c r="LO159" s="92">
        <v>1.9022724799999999</v>
      </c>
      <c r="LP159" s="92">
        <v>0</v>
      </c>
      <c r="LQ159" s="92">
        <v>0</v>
      </c>
      <c r="LR159" s="92">
        <v>0</v>
      </c>
      <c r="LS159" s="92">
        <v>0</v>
      </c>
      <c r="LT159" s="92">
        <v>0</v>
      </c>
      <c r="LU159" s="92">
        <v>0</v>
      </c>
      <c r="LV159" s="92">
        <v>0</v>
      </c>
      <c r="LW159" s="92">
        <v>0</v>
      </c>
      <c r="LX159" s="92">
        <v>0</v>
      </c>
      <c r="LY159" s="92">
        <v>0</v>
      </c>
      <c r="LZ159" s="92">
        <v>0</v>
      </c>
      <c r="MA159" s="92">
        <v>0</v>
      </c>
      <c r="MB159" s="92">
        <v>0</v>
      </c>
      <c r="MC159" s="92">
        <v>0</v>
      </c>
      <c r="MD159" s="92">
        <v>0</v>
      </c>
      <c r="ME159" s="92">
        <v>0</v>
      </c>
      <c r="MF159" s="92">
        <v>0</v>
      </c>
      <c r="MG159" s="92">
        <v>0</v>
      </c>
      <c r="MH159" s="92">
        <v>0</v>
      </c>
      <c r="MI159" s="92">
        <v>0</v>
      </c>
      <c r="MJ159" s="92">
        <v>0</v>
      </c>
      <c r="MK159" s="92">
        <v>0</v>
      </c>
      <c r="ML159" s="92">
        <v>0</v>
      </c>
      <c r="MM159" s="92">
        <v>0</v>
      </c>
      <c r="MN159" s="92">
        <v>0</v>
      </c>
      <c r="MO159" s="92">
        <v>0</v>
      </c>
      <c r="MP159" s="92">
        <v>0</v>
      </c>
      <c r="MQ159" s="92">
        <v>0</v>
      </c>
      <c r="MR159" s="92">
        <v>0</v>
      </c>
      <c r="MS159" s="92">
        <v>0</v>
      </c>
      <c r="MT159" s="92">
        <v>0</v>
      </c>
      <c r="MU159" s="92">
        <v>0</v>
      </c>
      <c r="MV159" s="92">
        <v>0</v>
      </c>
      <c r="MW159" s="92">
        <v>0</v>
      </c>
      <c r="MX159" s="92">
        <v>0</v>
      </c>
      <c r="MY159" s="92">
        <v>0</v>
      </c>
      <c r="MZ159" s="92">
        <v>0</v>
      </c>
      <c r="NA159" s="92">
        <v>0</v>
      </c>
      <c r="NB159" s="92">
        <v>0</v>
      </c>
      <c r="NC159" s="92">
        <v>0</v>
      </c>
      <c r="ND159" s="92">
        <v>0</v>
      </c>
      <c r="NE159" s="92">
        <v>0</v>
      </c>
      <c r="NF159" s="92">
        <v>0</v>
      </c>
      <c r="NG159" s="92">
        <v>0</v>
      </c>
      <c r="NH159" s="92">
        <v>0</v>
      </c>
      <c r="NI159" s="92">
        <v>0</v>
      </c>
      <c r="NJ159" s="92">
        <v>0</v>
      </c>
      <c r="NK159" s="92">
        <v>0</v>
      </c>
      <c r="NL159" s="92">
        <v>0</v>
      </c>
      <c r="NM159" s="92">
        <v>0</v>
      </c>
      <c r="NN159" s="92">
        <v>0</v>
      </c>
      <c r="NO159" s="92">
        <v>0</v>
      </c>
      <c r="NP159" s="92">
        <v>0</v>
      </c>
      <c r="NQ159" s="92">
        <v>0</v>
      </c>
      <c r="NR159" s="92">
        <v>0</v>
      </c>
      <c r="NS159" s="92">
        <v>0</v>
      </c>
      <c r="NT159" s="92">
        <v>5.8048281899999998E-2</v>
      </c>
      <c r="NU159" s="92">
        <v>0</v>
      </c>
      <c r="NV159" s="92">
        <v>1.2764920000000001E-2</v>
      </c>
      <c r="NW159" s="92">
        <v>0.54321826299999998</v>
      </c>
      <c r="NX159" s="92">
        <v>0</v>
      </c>
      <c r="NY159" s="92">
        <v>0.385968535</v>
      </c>
      <c r="NZ159" s="92">
        <v>0</v>
      </c>
      <c r="OA159" s="92">
        <v>0</v>
      </c>
      <c r="OB159" s="92">
        <v>0</v>
      </c>
      <c r="OC159" s="92">
        <v>0</v>
      </c>
      <c r="OD159" s="92">
        <v>0</v>
      </c>
      <c r="OE159" s="92">
        <v>0</v>
      </c>
      <c r="OF159" s="92">
        <v>0</v>
      </c>
      <c r="OG159" s="92">
        <v>0</v>
      </c>
      <c r="OH159" s="92">
        <v>0</v>
      </c>
      <c r="OI159" s="92">
        <v>0</v>
      </c>
      <c r="OJ159" s="92">
        <v>0</v>
      </c>
      <c r="OK159" s="92">
        <v>0</v>
      </c>
      <c r="OL159" s="92">
        <v>0</v>
      </c>
      <c r="OM159" s="92">
        <v>0</v>
      </c>
      <c r="ON159" s="92">
        <v>0</v>
      </c>
      <c r="OO159" s="92">
        <v>0</v>
      </c>
      <c r="OP159" s="92">
        <v>0</v>
      </c>
      <c r="OQ159" s="92">
        <v>0</v>
      </c>
      <c r="OR159" s="92">
        <v>0</v>
      </c>
      <c r="OS159" s="92">
        <v>0</v>
      </c>
      <c r="OT159" s="92">
        <v>0</v>
      </c>
      <c r="OU159" s="92">
        <v>0</v>
      </c>
      <c r="OV159" s="92">
        <v>0</v>
      </c>
      <c r="OW159" s="92">
        <v>0</v>
      </c>
      <c r="OX159" s="92">
        <v>0</v>
      </c>
      <c r="OY159" s="92">
        <v>0</v>
      </c>
      <c r="OZ159" s="92">
        <v>0</v>
      </c>
      <c r="PA159" s="92">
        <v>0</v>
      </c>
      <c r="PB159" s="92">
        <v>0</v>
      </c>
      <c r="PC159" s="92">
        <v>0</v>
      </c>
      <c r="PD159" s="92">
        <v>0</v>
      </c>
      <c r="PE159" s="92">
        <v>0</v>
      </c>
      <c r="PF159" s="92">
        <v>0</v>
      </c>
      <c r="PG159" s="92">
        <v>0</v>
      </c>
      <c r="PH159" s="92">
        <v>0</v>
      </c>
      <c r="PI159" s="92">
        <v>0</v>
      </c>
      <c r="PJ159" s="92">
        <v>0</v>
      </c>
      <c r="PK159" s="92">
        <v>0</v>
      </c>
      <c r="PL159" s="92">
        <v>0</v>
      </c>
      <c r="PM159" s="92">
        <v>0</v>
      </c>
      <c r="PN159" s="92">
        <v>0</v>
      </c>
      <c r="PO159" s="92">
        <v>0</v>
      </c>
      <c r="PP159" s="92">
        <v>0</v>
      </c>
      <c r="PQ159" s="92">
        <v>0</v>
      </c>
      <c r="PR159" s="92">
        <v>0</v>
      </c>
      <c r="PS159" s="92">
        <v>0</v>
      </c>
      <c r="PT159" s="92">
        <v>0</v>
      </c>
      <c r="PU159" s="92">
        <v>0</v>
      </c>
      <c r="PV159" s="92">
        <v>0</v>
      </c>
      <c r="PW159" s="92">
        <v>0</v>
      </c>
      <c r="PX159" s="92">
        <v>0</v>
      </c>
      <c r="PY159" s="92">
        <v>0</v>
      </c>
      <c r="PZ159" s="92">
        <v>0</v>
      </c>
      <c r="QA159" s="92">
        <v>0</v>
      </c>
      <c r="QB159" s="92">
        <v>0</v>
      </c>
      <c r="QC159" s="92">
        <v>0</v>
      </c>
      <c r="QD159" s="92">
        <v>6.5342942600000002</v>
      </c>
      <c r="QE159" s="92">
        <v>0</v>
      </c>
      <c r="QF159" s="92">
        <v>1.5108883200000001</v>
      </c>
      <c r="QG159" s="92">
        <v>64.296691899999999</v>
      </c>
      <c r="QH159" s="92">
        <v>0</v>
      </c>
      <c r="QI159" s="92">
        <v>45.312891499999999</v>
      </c>
      <c r="QJ159" s="92">
        <v>0</v>
      </c>
      <c r="QK159" s="92">
        <v>0</v>
      </c>
      <c r="QL159" s="92">
        <v>0</v>
      </c>
      <c r="QM159" s="92">
        <v>0</v>
      </c>
      <c r="QN159" s="92">
        <v>0</v>
      </c>
      <c r="QO159" s="92">
        <v>0</v>
      </c>
      <c r="QP159" s="92">
        <v>0</v>
      </c>
      <c r="QQ159" s="92">
        <v>0</v>
      </c>
      <c r="QR159" s="92">
        <v>0</v>
      </c>
      <c r="QS159" s="92">
        <v>0</v>
      </c>
      <c r="QT159" s="92">
        <v>0</v>
      </c>
      <c r="QU159" s="92">
        <v>0</v>
      </c>
      <c r="QV159" s="92">
        <v>0</v>
      </c>
      <c r="QW159" s="92">
        <v>0</v>
      </c>
      <c r="QX159" s="92">
        <v>0</v>
      </c>
      <c r="QY159" s="92">
        <v>0</v>
      </c>
      <c r="QZ159" s="92">
        <v>0</v>
      </c>
      <c r="RA159" s="92">
        <v>0</v>
      </c>
      <c r="RB159" s="92">
        <v>0</v>
      </c>
      <c r="RC159" s="92">
        <v>0</v>
      </c>
      <c r="RD159" s="92">
        <v>0</v>
      </c>
      <c r="RE159" s="92">
        <v>0</v>
      </c>
      <c r="RF159" s="92">
        <v>0</v>
      </c>
      <c r="RG159" s="92">
        <v>0</v>
      </c>
      <c r="RH159" s="92">
        <v>0</v>
      </c>
      <c r="RI159" s="92">
        <v>0</v>
      </c>
      <c r="RJ159" s="92">
        <v>0</v>
      </c>
      <c r="RK159" s="92">
        <v>0</v>
      </c>
      <c r="RL159" s="92">
        <v>0</v>
      </c>
      <c r="RM159" s="92">
        <v>0</v>
      </c>
      <c r="RN159" s="92">
        <v>0</v>
      </c>
      <c r="RO159" s="92">
        <v>0</v>
      </c>
      <c r="RP159" s="92">
        <v>0</v>
      </c>
      <c r="RQ159" s="92">
        <v>0</v>
      </c>
      <c r="RR159" s="92">
        <v>0</v>
      </c>
      <c r="RS159" s="92">
        <v>0</v>
      </c>
      <c r="RT159" s="92">
        <v>0</v>
      </c>
      <c r="RU159" s="92">
        <v>0</v>
      </c>
      <c r="RV159" s="92">
        <v>0</v>
      </c>
      <c r="RW159" s="92">
        <v>0</v>
      </c>
      <c r="RX159" s="92">
        <v>0</v>
      </c>
      <c r="RY159" s="92">
        <v>0</v>
      </c>
      <c r="RZ159" s="92">
        <v>0</v>
      </c>
      <c r="SA159" s="92">
        <v>0</v>
      </c>
      <c r="SB159" s="92">
        <v>0</v>
      </c>
      <c r="SC159" s="92">
        <v>0</v>
      </c>
      <c r="SD159" s="92">
        <v>0</v>
      </c>
      <c r="SE159" s="92">
        <v>0</v>
      </c>
      <c r="SF159" s="92">
        <v>0</v>
      </c>
      <c r="SG159" s="92">
        <v>0</v>
      </c>
      <c r="SH159" s="92">
        <v>0</v>
      </c>
      <c r="SI159" s="92">
        <v>0</v>
      </c>
      <c r="SJ159" s="92">
        <v>0</v>
      </c>
      <c r="SK159" s="92">
        <v>0</v>
      </c>
      <c r="SL159" s="92">
        <v>0</v>
      </c>
      <c r="SM159" s="92">
        <v>0</v>
      </c>
      <c r="SN159" s="92">
        <v>5.5537862899999998E-2</v>
      </c>
      <c r="SO159" s="92">
        <v>0</v>
      </c>
      <c r="SP159" s="92">
        <v>1.2841709499999999E-2</v>
      </c>
      <c r="SQ159" s="92">
        <v>0.54648607999999999</v>
      </c>
      <c r="SR159" s="92">
        <v>0</v>
      </c>
      <c r="SS159" s="92">
        <v>0.38513434699999999</v>
      </c>
      <c r="ST159" s="92">
        <v>0</v>
      </c>
      <c r="SU159" s="92">
        <v>0</v>
      </c>
      <c r="SV159" s="92">
        <v>0</v>
      </c>
      <c r="SW159" s="92">
        <v>0</v>
      </c>
      <c r="SX159" s="92">
        <v>0</v>
      </c>
      <c r="SY159" s="92">
        <v>4.9285688099999998</v>
      </c>
      <c r="SZ159" s="92">
        <v>117.654766</v>
      </c>
      <c r="TA159" s="92">
        <v>1.25776508</v>
      </c>
      <c r="TB159" s="92">
        <v>60.439000999999998</v>
      </c>
      <c r="TC159" s="92">
        <v>2.0206894599999998</v>
      </c>
      <c r="TD159" s="92">
        <v>0</v>
      </c>
      <c r="TE159" s="92">
        <v>0</v>
      </c>
      <c r="TF159" s="92">
        <v>1</v>
      </c>
      <c r="TG159" s="92">
        <v>-19627.307100000002</v>
      </c>
      <c r="TH159" s="92">
        <v>-822.18967299999997</v>
      </c>
      <c r="TI159" s="92">
        <v>-9.6734533600000006E-2</v>
      </c>
      <c r="TJ159" s="92">
        <v>-65.886127500000001</v>
      </c>
      <c r="TK159" s="92">
        <v>-2.75997585</v>
      </c>
      <c r="TL159" s="92">
        <v>6.5308549800000004E-2</v>
      </c>
      <c r="TM159" s="92">
        <v>1.5590453200000001</v>
      </c>
      <c r="TN159" s="92">
        <v>23.8719942</v>
      </c>
      <c r="TO159" s="92">
        <v>0</v>
      </c>
      <c r="TP159" s="92">
        <v>0.166953668</v>
      </c>
      <c r="TQ159" s="92">
        <v>-63483203.990000002</v>
      </c>
      <c r="TR159" s="92">
        <v>2.1449298861111101E-2</v>
      </c>
      <c r="TS159" s="92">
        <v>0</v>
      </c>
      <c r="TT159" s="92">
        <v>0</v>
      </c>
      <c r="TU159" s="92">
        <v>0</v>
      </c>
      <c r="TV159" s="92">
        <v>0</v>
      </c>
      <c r="TW159" s="92">
        <v>0</v>
      </c>
      <c r="TX159" s="92">
        <v>0</v>
      </c>
      <c r="TY159" s="92">
        <v>0</v>
      </c>
      <c r="TZ159" s="92">
        <v>0</v>
      </c>
      <c r="UA159" s="92">
        <v>0</v>
      </c>
      <c r="UB159" s="92">
        <v>0</v>
      </c>
      <c r="UC159" s="92">
        <v>0</v>
      </c>
      <c r="UD159" s="92">
        <v>0</v>
      </c>
      <c r="UE159" s="92">
        <v>0</v>
      </c>
      <c r="UF159" s="92">
        <v>0</v>
      </c>
      <c r="UG159" s="92">
        <v>0</v>
      </c>
      <c r="UH159" s="92">
        <v>0</v>
      </c>
      <c r="UI159" s="92">
        <v>0</v>
      </c>
      <c r="UJ159" s="92">
        <v>0</v>
      </c>
      <c r="UK159" s="92">
        <v>0</v>
      </c>
      <c r="UL159" s="92">
        <v>0</v>
      </c>
      <c r="UM159" s="92">
        <v>0</v>
      </c>
      <c r="UN159" s="92">
        <v>0</v>
      </c>
      <c r="UO159" s="92">
        <v>0</v>
      </c>
      <c r="UP159" s="92">
        <v>0</v>
      </c>
      <c r="UQ159" s="92">
        <v>0</v>
      </c>
      <c r="UR159" s="92">
        <v>0</v>
      </c>
      <c r="US159" s="92">
        <v>0</v>
      </c>
      <c r="UT159" s="92">
        <v>0</v>
      </c>
      <c r="UU159" s="92">
        <v>0</v>
      </c>
      <c r="UV159" s="92">
        <v>0</v>
      </c>
      <c r="UW159" s="92">
        <v>0</v>
      </c>
      <c r="UX159" s="92">
        <v>0</v>
      </c>
      <c r="UY159" s="92">
        <v>0</v>
      </c>
      <c r="UZ159" s="92">
        <v>0</v>
      </c>
      <c r="VA159" s="92">
        <v>0</v>
      </c>
      <c r="VB159" s="92">
        <v>0</v>
      </c>
      <c r="VC159" s="92">
        <v>0</v>
      </c>
      <c r="VD159" s="92">
        <v>0</v>
      </c>
      <c r="VE159" s="92">
        <v>0</v>
      </c>
      <c r="VF159" s="92">
        <v>0</v>
      </c>
      <c r="VG159" s="92">
        <v>0</v>
      </c>
      <c r="VH159" s="92">
        <v>0</v>
      </c>
      <c r="VI159" s="92">
        <v>0</v>
      </c>
      <c r="VJ159" s="92">
        <v>0</v>
      </c>
      <c r="VK159" s="92">
        <v>0</v>
      </c>
      <c r="VL159" s="92">
        <v>0</v>
      </c>
      <c r="VM159" s="92">
        <v>0</v>
      </c>
      <c r="VN159" s="92">
        <v>0</v>
      </c>
      <c r="VO159" s="92">
        <v>0</v>
      </c>
      <c r="VP159" s="92">
        <v>0</v>
      </c>
      <c r="VQ159" s="92">
        <v>0</v>
      </c>
      <c r="VR159" s="92">
        <v>0</v>
      </c>
      <c r="VS159" s="92">
        <v>0</v>
      </c>
      <c r="VT159" s="92">
        <v>0</v>
      </c>
      <c r="VU159" s="92">
        <v>0</v>
      </c>
      <c r="VV159" s="92">
        <v>0</v>
      </c>
      <c r="VW159" s="92">
        <v>0</v>
      </c>
      <c r="VX159" s="92">
        <v>0</v>
      </c>
      <c r="VY159" s="92">
        <v>0</v>
      </c>
      <c r="VZ159" s="92">
        <v>0</v>
      </c>
      <c r="WA159" s="92">
        <v>0</v>
      </c>
      <c r="WB159" s="92">
        <v>0</v>
      </c>
      <c r="WC159" s="92">
        <v>1.36904689166667E-3</v>
      </c>
    </row>
    <row r="160" spans="2:601" ht="13.5" customHeight="1">
      <c r="B160" s="851" t="s">
        <v>2413</v>
      </c>
      <c r="C160" s="92">
        <v>0</v>
      </c>
      <c r="D160" s="92">
        <v>223.984489</v>
      </c>
      <c r="E160" s="92">
        <v>-0.51222771899999997</v>
      </c>
      <c r="F160" s="92">
        <v>4.36894881</v>
      </c>
      <c r="G160" s="92">
        <v>0</v>
      </c>
      <c r="H160" s="92">
        <v>0</v>
      </c>
      <c r="I160" s="92">
        <v>0</v>
      </c>
      <c r="J160" s="92">
        <v>0</v>
      </c>
      <c r="K160" s="92">
        <v>0</v>
      </c>
      <c r="L160" s="92">
        <v>0</v>
      </c>
      <c r="M160" s="92">
        <v>0</v>
      </c>
      <c r="N160" s="92">
        <v>0</v>
      </c>
      <c r="O160" s="92">
        <v>0</v>
      </c>
      <c r="P160" s="92">
        <v>0</v>
      </c>
      <c r="Q160" s="92">
        <v>0</v>
      </c>
      <c r="R160" s="92">
        <v>0</v>
      </c>
      <c r="S160" s="92">
        <v>0</v>
      </c>
      <c r="T160" s="92">
        <v>0</v>
      </c>
      <c r="U160" s="92">
        <v>0</v>
      </c>
      <c r="V160" s="92">
        <v>0</v>
      </c>
      <c r="W160" s="92">
        <v>0</v>
      </c>
      <c r="X160" s="92">
        <v>0</v>
      </c>
      <c r="Y160" s="92">
        <v>0.43036240399999998</v>
      </c>
      <c r="Z160" s="92">
        <v>0</v>
      </c>
      <c r="AA160" s="92">
        <v>0</v>
      </c>
      <c r="AB160" s="92">
        <v>0</v>
      </c>
      <c r="AC160" s="92">
        <v>0</v>
      </c>
      <c r="AD160" s="92">
        <v>0</v>
      </c>
      <c r="AE160" s="92">
        <v>0</v>
      </c>
      <c r="AF160" s="92">
        <v>0</v>
      </c>
      <c r="AG160" s="92">
        <v>0</v>
      </c>
      <c r="AH160" s="92">
        <v>0</v>
      </c>
      <c r="AI160" s="92">
        <v>0</v>
      </c>
      <c r="AJ160" s="92">
        <v>0</v>
      </c>
      <c r="AK160" s="92">
        <v>0.37385016900000001</v>
      </c>
      <c r="AL160" s="92">
        <v>0</v>
      </c>
      <c r="AM160" s="92">
        <v>0</v>
      </c>
      <c r="AN160" s="92">
        <v>0</v>
      </c>
      <c r="AO160" s="92">
        <v>0</v>
      </c>
      <c r="AP160" s="92">
        <v>0</v>
      </c>
      <c r="AQ160" s="92">
        <v>0</v>
      </c>
      <c r="AR160" s="92">
        <v>0</v>
      </c>
      <c r="AS160" s="92">
        <v>0</v>
      </c>
      <c r="AT160" s="92">
        <v>0</v>
      </c>
      <c r="AU160" s="92">
        <v>0</v>
      </c>
      <c r="AV160" s="92">
        <v>0</v>
      </c>
      <c r="AW160" s="92">
        <v>0</v>
      </c>
      <c r="AX160" s="92">
        <v>0</v>
      </c>
      <c r="AY160" s="92">
        <v>0</v>
      </c>
      <c r="AZ160" s="92">
        <v>0</v>
      </c>
      <c r="BA160" s="92">
        <v>0</v>
      </c>
      <c r="BB160" s="92">
        <v>0</v>
      </c>
      <c r="BC160" s="92">
        <v>0</v>
      </c>
      <c r="BD160" s="92">
        <v>0</v>
      </c>
      <c r="BE160" s="92">
        <v>0</v>
      </c>
      <c r="BF160" s="92">
        <v>0</v>
      </c>
      <c r="BG160" s="92">
        <v>0</v>
      </c>
      <c r="BH160" s="92">
        <v>0</v>
      </c>
      <c r="BI160" s="92">
        <v>0</v>
      </c>
      <c r="BJ160" s="92">
        <v>0</v>
      </c>
      <c r="BK160" s="92">
        <v>0</v>
      </c>
      <c r="BL160" s="92">
        <v>0</v>
      </c>
      <c r="BM160" s="92">
        <v>0</v>
      </c>
      <c r="BN160" s="92">
        <v>0</v>
      </c>
      <c r="BO160" s="92">
        <v>0</v>
      </c>
      <c r="BP160" s="92">
        <v>0.84454137200000001</v>
      </c>
      <c r="BQ160" s="92">
        <v>0</v>
      </c>
      <c r="BR160" s="92">
        <v>0</v>
      </c>
      <c r="BS160" s="92">
        <v>0</v>
      </c>
      <c r="BT160" s="92">
        <v>0</v>
      </c>
      <c r="BU160" s="92">
        <v>0</v>
      </c>
      <c r="BV160" s="92">
        <v>0</v>
      </c>
      <c r="BW160" s="92">
        <v>0</v>
      </c>
      <c r="BX160" s="92">
        <v>0</v>
      </c>
      <c r="BY160" s="92">
        <v>0</v>
      </c>
      <c r="BZ160" s="92">
        <v>0</v>
      </c>
      <c r="CA160" s="92">
        <v>0</v>
      </c>
      <c r="CB160" s="92">
        <v>0</v>
      </c>
      <c r="CC160" s="92">
        <v>0</v>
      </c>
      <c r="CD160" s="92">
        <v>0</v>
      </c>
      <c r="CE160" s="92">
        <v>0</v>
      </c>
      <c r="CF160" s="92">
        <v>0</v>
      </c>
      <c r="CG160" s="92">
        <v>0</v>
      </c>
      <c r="CH160" s="92">
        <v>0</v>
      </c>
      <c r="CI160" s="92">
        <v>8.3191374100000007E-2</v>
      </c>
      <c r="CJ160" s="92">
        <v>0</v>
      </c>
      <c r="CK160" s="92">
        <v>0</v>
      </c>
      <c r="CL160" s="92">
        <v>0</v>
      </c>
      <c r="CM160" s="92">
        <v>0</v>
      </c>
      <c r="CN160" s="92">
        <v>0</v>
      </c>
      <c r="CO160" s="92">
        <v>0</v>
      </c>
      <c r="CP160" s="92">
        <v>0</v>
      </c>
      <c r="CQ160" s="92">
        <v>0</v>
      </c>
      <c r="CR160" s="92">
        <v>0</v>
      </c>
      <c r="CS160" s="92">
        <v>0</v>
      </c>
      <c r="CT160" s="92">
        <v>0</v>
      </c>
      <c r="CU160" s="92">
        <v>7.22672543E-2</v>
      </c>
      <c r="CV160" s="92">
        <v>0</v>
      </c>
      <c r="CW160" s="92">
        <v>0</v>
      </c>
      <c r="CX160" s="92">
        <v>0</v>
      </c>
      <c r="CY160" s="92">
        <v>0</v>
      </c>
      <c r="CZ160" s="92">
        <v>0</v>
      </c>
      <c r="DA160" s="92">
        <v>0</v>
      </c>
      <c r="DB160" s="92">
        <v>0</v>
      </c>
      <c r="DC160" s="92">
        <v>0</v>
      </c>
      <c r="DD160" s="92">
        <v>0</v>
      </c>
      <c r="DE160" s="92">
        <v>0</v>
      </c>
      <c r="DF160" s="92">
        <v>0</v>
      </c>
      <c r="DG160" s="92">
        <v>0</v>
      </c>
      <c r="DH160" s="92">
        <v>0</v>
      </c>
      <c r="DI160" s="92">
        <v>0</v>
      </c>
      <c r="DJ160" s="92">
        <v>0</v>
      </c>
      <c r="DK160" s="92">
        <v>0</v>
      </c>
      <c r="DL160" s="92">
        <v>0</v>
      </c>
      <c r="DM160" s="92">
        <v>0</v>
      </c>
      <c r="DN160" s="92">
        <v>0</v>
      </c>
      <c r="DO160" s="92">
        <v>0</v>
      </c>
      <c r="DP160" s="92">
        <v>0</v>
      </c>
      <c r="DQ160" s="92">
        <v>0</v>
      </c>
      <c r="DR160" s="92">
        <v>0</v>
      </c>
      <c r="DS160" s="92">
        <v>0</v>
      </c>
      <c r="DT160" s="92">
        <v>0</v>
      </c>
      <c r="DU160" s="92">
        <v>0</v>
      </c>
      <c r="DV160" s="92">
        <v>0</v>
      </c>
      <c r="DW160" s="92">
        <v>0</v>
      </c>
      <c r="DX160" s="92">
        <v>0</v>
      </c>
      <c r="DY160" s="92">
        <v>0</v>
      </c>
      <c r="DZ160" s="92">
        <v>78.707836099999994</v>
      </c>
      <c r="EA160" s="92">
        <v>0</v>
      </c>
      <c r="EB160" s="92">
        <v>0</v>
      </c>
      <c r="EC160" s="92">
        <v>0</v>
      </c>
      <c r="ED160" s="92">
        <v>0</v>
      </c>
      <c r="EE160" s="92">
        <v>0</v>
      </c>
      <c r="EF160" s="92">
        <v>0</v>
      </c>
      <c r="EG160" s="92">
        <v>0</v>
      </c>
      <c r="EH160" s="92">
        <v>0</v>
      </c>
      <c r="EI160" s="92">
        <v>0</v>
      </c>
      <c r="EJ160" s="92">
        <v>0</v>
      </c>
      <c r="EK160" s="92">
        <v>0</v>
      </c>
      <c r="EL160" s="92">
        <v>0</v>
      </c>
      <c r="EM160" s="92">
        <v>0</v>
      </c>
      <c r="EN160" s="92">
        <v>0</v>
      </c>
      <c r="EO160" s="92">
        <v>0</v>
      </c>
      <c r="EP160" s="92">
        <v>0</v>
      </c>
      <c r="EQ160" s="92">
        <v>0</v>
      </c>
      <c r="ER160" s="92">
        <v>0</v>
      </c>
      <c r="ES160" s="92">
        <v>38.766546099999999</v>
      </c>
      <c r="ET160" s="92">
        <v>0</v>
      </c>
      <c r="EU160" s="92">
        <v>0</v>
      </c>
      <c r="EV160" s="92">
        <v>0</v>
      </c>
      <c r="EW160" s="92">
        <v>0</v>
      </c>
      <c r="EX160" s="92">
        <v>0</v>
      </c>
      <c r="EY160" s="92">
        <v>0</v>
      </c>
      <c r="EZ160" s="92">
        <v>0</v>
      </c>
      <c r="FA160" s="92">
        <v>0</v>
      </c>
      <c r="FB160" s="92">
        <v>0</v>
      </c>
      <c r="FC160" s="92">
        <v>0</v>
      </c>
      <c r="FD160" s="92">
        <v>0</v>
      </c>
      <c r="FE160" s="92">
        <v>67.351979200000002</v>
      </c>
      <c r="FF160" s="92">
        <v>0</v>
      </c>
      <c r="FG160" s="92">
        <v>0</v>
      </c>
      <c r="FH160" s="92">
        <v>0</v>
      </c>
      <c r="FI160" s="92">
        <v>0</v>
      </c>
      <c r="FJ160" s="92">
        <v>0</v>
      </c>
      <c r="FK160" s="92">
        <v>0</v>
      </c>
      <c r="FL160" s="92">
        <v>0</v>
      </c>
      <c r="FM160" s="92">
        <v>0</v>
      </c>
      <c r="FN160" s="92">
        <v>0</v>
      </c>
      <c r="FO160" s="92">
        <v>0</v>
      </c>
      <c r="FP160" s="92">
        <v>0</v>
      </c>
      <c r="FQ160" s="92">
        <v>0</v>
      </c>
      <c r="FR160" s="92">
        <v>0</v>
      </c>
      <c r="FS160" s="92">
        <v>0</v>
      </c>
      <c r="FT160" s="92">
        <v>0</v>
      </c>
      <c r="FU160" s="92">
        <v>0</v>
      </c>
      <c r="FV160" s="92">
        <v>0</v>
      </c>
      <c r="FW160" s="92">
        <v>0</v>
      </c>
      <c r="FX160" s="92">
        <v>0</v>
      </c>
      <c r="FY160" s="92">
        <v>0</v>
      </c>
      <c r="FZ160" s="92">
        <v>0</v>
      </c>
      <c r="GA160" s="92">
        <v>0</v>
      </c>
      <c r="GB160" s="92">
        <v>0</v>
      </c>
      <c r="GC160" s="92">
        <v>0</v>
      </c>
      <c r="GD160" s="92">
        <v>0</v>
      </c>
      <c r="GE160" s="92">
        <v>0</v>
      </c>
      <c r="GF160" s="92">
        <v>0</v>
      </c>
      <c r="GG160" s="92">
        <v>0</v>
      </c>
      <c r="GH160" s="92">
        <v>0</v>
      </c>
      <c r="GI160" s="92">
        <v>0</v>
      </c>
      <c r="GJ160" s="92">
        <v>0.42584745800000001</v>
      </c>
      <c r="GK160" s="92">
        <v>0</v>
      </c>
      <c r="GL160" s="92">
        <v>0</v>
      </c>
      <c r="GM160" s="92">
        <v>0</v>
      </c>
      <c r="GN160" s="92">
        <v>0</v>
      </c>
      <c r="GO160" s="92">
        <v>0</v>
      </c>
      <c r="GP160" s="92">
        <v>0</v>
      </c>
      <c r="GQ160" s="92">
        <v>0</v>
      </c>
      <c r="GR160" s="92">
        <v>0</v>
      </c>
      <c r="GS160" s="92">
        <v>0</v>
      </c>
      <c r="GT160" s="92">
        <v>0</v>
      </c>
      <c r="GU160" s="92">
        <v>0</v>
      </c>
      <c r="GV160" s="92">
        <v>0</v>
      </c>
      <c r="GW160" s="92">
        <v>0</v>
      </c>
      <c r="GX160" s="92">
        <v>0</v>
      </c>
      <c r="GY160" s="92">
        <v>0</v>
      </c>
      <c r="GZ160" s="92">
        <v>0</v>
      </c>
      <c r="HA160" s="92">
        <v>0</v>
      </c>
      <c r="HB160" s="92">
        <v>0</v>
      </c>
      <c r="HC160" s="92">
        <v>0.209745763</v>
      </c>
      <c r="HD160" s="92">
        <v>0</v>
      </c>
      <c r="HE160" s="92">
        <v>0</v>
      </c>
      <c r="HF160" s="92">
        <v>0</v>
      </c>
      <c r="HG160" s="92">
        <v>0</v>
      </c>
      <c r="HH160" s="92">
        <v>0</v>
      </c>
      <c r="HI160" s="92">
        <v>0</v>
      </c>
      <c r="HJ160" s="92">
        <v>0</v>
      </c>
      <c r="HK160" s="92">
        <v>0</v>
      </c>
      <c r="HL160" s="92">
        <v>0</v>
      </c>
      <c r="HM160" s="92">
        <v>0</v>
      </c>
      <c r="HN160" s="92">
        <v>0</v>
      </c>
      <c r="HO160" s="92">
        <v>0.36440677999999999</v>
      </c>
      <c r="HP160" s="92">
        <v>0</v>
      </c>
      <c r="HQ160" s="92">
        <v>0</v>
      </c>
      <c r="HR160" s="92">
        <v>0</v>
      </c>
      <c r="HS160" s="92">
        <v>0</v>
      </c>
      <c r="HT160" s="92">
        <v>0</v>
      </c>
      <c r="HU160" s="92">
        <v>0</v>
      </c>
      <c r="HV160" s="92">
        <v>0</v>
      </c>
      <c r="HW160" s="92">
        <v>0</v>
      </c>
      <c r="HX160" s="92">
        <v>0</v>
      </c>
      <c r="HY160" s="92">
        <v>0</v>
      </c>
      <c r="HZ160" s="92">
        <v>0</v>
      </c>
      <c r="IA160" s="92">
        <v>0</v>
      </c>
      <c r="IB160" s="92">
        <v>0</v>
      </c>
      <c r="IC160" s="92">
        <v>0</v>
      </c>
      <c r="ID160" s="92">
        <v>0</v>
      </c>
      <c r="IE160" s="92">
        <v>0</v>
      </c>
      <c r="IF160" s="92">
        <v>0</v>
      </c>
      <c r="IG160" s="92">
        <v>0</v>
      </c>
      <c r="IH160" s="92">
        <v>0</v>
      </c>
      <c r="II160" s="92">
        <v>0</v>
      </c>
      <c r="IJ160" s="92">
        <v>0</v>
      </c>
      <c r="IK160" s="92">
        <v>0</v>
      </c>
      <c r="IL160" s="92">
        <v>0</v>
      </c>
      <c r="IM160" s="92">
        <v>0</v>
      </c>
      <c r="IN160" s="92">
        <v>0</v>
      </c>
      <c r="IO160" s="92">
        <v>0</v>
      </c>
      <c r="IP160" s="92">
        <v>0</v>
      </c>
      <c r="IQ160" s="92">
        <v>0</v>
      </c>
      <c r="IR160" s="92">
        <v>0</v>
      </c>
      <c r="IS160" s="92">
        <v>0</v>
      </c>
      <c r="IT160" s="92">
        <v>5.1731613799999998</v>
      </c>
      <c r="IU160" s="92">
        <v>184.82636099999999</v>
      </c>
      <c r="IV160" s="92">
        <v>2.2358600000000002</v>
      </c>
      <c r="IW160" s="92">
        <v>31.598880300000001</v>
      </c>
      <c r="IX160" s="92">
        <v>2.0206894599999998</v>
      </c>
      <c r="IY160" s="92">
        <v>0</v>
      </c>
      <c r="IZ160" s="92">
        <v>1</v>
      </c>
      <c r="JA160" s="92">
        <v>0</v>
      </c>
      <c r="JB160" s="92">
        <v>-93196.001999999993</v>
      </c>
      <c r="JC160" s="92">
        <v>-2608.4913200000001</v>
      </c>
      <c r="JD160" s="92">
        <v>-0.48211795899999998</v>
      </c>
      <c r="JE160" s="92">
        <v>-62.074069899999998</v>
      </c>
      <c r="JF160" s="92">
        <v>-1.7374100699999999</v>
      </c>
      <c r="JG160" s="92">
        <v>3.8562054999999998E-2</v>
      </c>
      <c r="JH160" s="92">
        <v>1.3777425000000001</v>
      </c>
      <c r="JI160" s="92">
        <v>35.727932600000003</v>
      </c>
      <c r="JJ160" s="92">
        <v>2.79441636</v>
      </c>
      <c r="JK160" s="92">
        <v>0</v>
      </c>
      <c r="JL160" s="92">
        <v>0</v>
      </c>
      <c r="JM160" s="92">
        <v>0</v>
      </c>
      <c r="JN160" s="92">
        <v>0</v>
      </c>
      <c r="JO160" s="92">
        <v>0</v>
      </c>
      <c r="JP160" s="92">
        <v>0</v>
      </c>
      <c r="JQ160" s="92">
        <v>0</v>
      </c>
      <c r="JR160" s="92">
        <v>0</v>
      </c>
      <c r="JS160" s="92">
        <v>0</v>
      </c>
      <c r="JT160" s="92">
        <v>0</v>
      </c>
      <c r="JU160" s="92">
        <v>0</v>
      </c>
      <c r="JV160" s="92">
        <v>0</v>
      </c>
      <c r="JW160" s="92">
        <v>0</v>
      </c>
      <c r="JX160" s="92">
        <v>0</v>
      </c>
      <c r="JY160" s="92">
        <v>0</v>
      </c>
      <c r="JZ160" s="92">
        <v>0</v>
      </c>
      <c r="KA160" s="92">
        <v>0</v>
      </c>
      <c r="KB160" s="92">
        <v>0</v>
      </c>
      <c r="KC160" s="92">
        <v>0</v>
      </c>
      <c r="KD160" s="92">
        <v>0</v>
      </c>
      <c r="KE160" s="92">
        <v>0</v>
      </c>
      <c r="KF160" s="92">
        <v>0</v>
      </c>
      <c r="KG160" s="92">
        <v>0</v>
      </c>
      <c r="KH160" s="92">
        <v>0</v>
      </c>
      <c r="KI160" s="92">
        <v>0</v>
      </c>
      <c r="KJ160" s="92">
        <v>0</v>
      </c>
      <c r="KK160" s="92">
        <v>0</v>
      </c>
      <c r="KL160" s="92">
        <v>0</v>
      </c>
      <c r="KM160" s="92">
        <v>0</v>
      </c>
      <c r="KN160" s="92">
        <v>0</v>
      </c>
      <c r="KO160" s="92">
        <v>0</v>
      </c>
      <c r="KP160" s="92">
        <v>0</v>
      </c>
      <c r="KQ160" s="92">
        <v>0</v>
      </c>
      <c r="KR160" s="92">
        <v>0</v>
      </c>
      <c r="KS160" s="92">
        <v>0</v>
      </c>
      <c r="KT160" s="92">
        <v>0</v>
      </c>
      <c r="KU160" s="92">
        <v>0</v>
      </c>
      <c r="KV160" s="92">
        <v>0</v>
      </c>
      <c r="KW160" s="92">
        <v>0</v>
      </c>
      <c r="KX160" s="92">
        <v>0</v>
      </c>
      <c r="KY160" s="92">
        <v>0</v>
      </c>
      <c r="KZ160" s="92">
        <v>0</v>
      </c>
      <c r="LA160" s="92">
        <v>0</v>
      </c>
      <c r="LB160" s="92">
        <v>0</v>
      </c>
      <c r="LC160" s="92">
        <v>0</v>
      </c>
      <c r="LD160" s="92">
        <v>0</v>
      </c>
      <c r="LE160" s="92">
        <v>0</v>
      </c>
      <c r="LF160" s="92">
        <v>0</v>
      </c>
      <c r="LG160" s="92">
        <v>0</v>
      </c>
      <c r="LH160" s="92">
        <v>0</v>
      </c>
      <c r="LI160" s="92">
        <v>0</v>
      </c>
      <c r="LJ160" s="92">
        <v>1.71448394</v>
      </c>
      <c r="LK160" s="92">
        <v>0</v>
      </c>
      <c r="LL160" s="92">
        <v>0</v>
      </c>
      <c r="LM160" s="92">
        <v>0</v>
      </c>
      <c r="LN160" s="92">
        <v>0</v>
      </c>
      <c r="LO160" s="92">
        <v>0</v>
      </c>
      <c r="LP160" s="92">
        <v>0</v>
      </c>
      <c r="LQ160" s="92">
        <v>0</v>
      </c>
      <c r="LR160" s="92">
        <v>0</v>
      </c>
      <c r="LS160" s="92">
        <v>0</v>
      </c>
      <c r="LT160" s="92">
        <v>0</v>
      </c>
      <c r="LU160" s="92">
        <v>0</v>
      </c>
      <c r="LV160" s="92">
        <v>0</v>
      </c>
      <c r="LW160" s="92">
        <v>0</v>
      </c>
      <c r="LX160" s="92">
        <v>0</v>
      </c>
      <c r="LY160" s="92">
        <v>0</v>
      </c>
      <c r="LZ160" s="92">
        <v>0</v>
      </c>
      <c r="MA160" s="92">
        <v>0</v>
      </c>
      <c r="MB160" s="92">
        <v>0</v>
      </c>
      <c r="MC160" s="92">
        <v>0</v>
      </c>
      <c r="MD160" s="92">
        <v>0</v>
      </c>
      <c r="ME160" s="92">
        <v>0</v>
      </c>
      <c r="MF160" s="92">
        <v>0</v>
      </c>
      <c r="MG160" s="92">
        <v>0</v>
      </c>
      <c r="MH160" s="92">
        <v>0</v>
      </c>
      <c r="MI160" s="92">
        <v>0</v>
      </c>
      <c r="MJ160" s="92">
        <v>0</v>
      </c>
      <c r="MK160" s="92">
        <v>0</v>
      </c>
      <c r="ML160" s="92">
        <v>0</v>
      </c>
      <c r="MM160" s="92">
        <v>0</v>
      </c>
      <c r="MN160" s="92">
        <v>0</v>
      </c>
      <c r="MO160" s="92">
        <v>0</v>
      </c>
      <c r="MP160" s="92">
        <v>0</v>
      </c>
      <c r="MQ160" s="92">
        <v>0</v>
      </c>
      <c r="MR160" s="92">
        <v>0</v>
      </c>
      <c r="MS160" s="92">
        <v>0</v>
      </c>
      <c r="MT160" s="92">
        <v>0</v>
      </c>
      <c r="MU160" s="92">
        <v>0</v>
      </c>
      <c r="MV160" s="92">
        <v>0</v>
      </c>
      <c r="MW160" s="92">
        <v>0</v>
      </c>
      <c r="MX160" s="92">
        <v>0</v>
      </c>
      <c r="MY160" s="92">
        <v>0</v>
      </c>
      <c r="MZ160" s="92">
        <v>0</v>
      </c>
      <c r="NA160" s="92">
        <v>0</v>
      </c>
      <c r="NB160" s="92">
        <v>0</v>
      </c>
      <c r="NC160" s="92">
        <v>0</v>
      </c>
      <c r="ND160" s="92">
        <v>0</v>
      </c>
      <c r="NE160" s="92">
        <v>0</v>
      </c>
      <c r="NF160" s="92">
        <v>0</v>
      </c>
      <c r="NG160" s="92">
        <v>0</v>
      </c>
      <c r="NH160" s="92">
        <v>0</v>
      </c>
      <c r="NI160" s="92">
        <v>0</v>
      </c>
      <c r="NJ160" s="92">
        <v>0</v>
      </c>
      <c r="NK160" s="92">
        <v>0</v>
      </c>
      <c r="NL160" s="92">
        <v>0</v>
      </c>
      <c r="NM160" s="92">
        <v>0</v>
      </c>
      <c r="NN160" s="92">
        <v>0</v>
      </c>
      <c r="NO160" s="92">
        <v>0</v>
      </c>
      <c r="NP160" s="92">
        <v>0</v>
      </c>
      <c r="NQ160" s="92">
        <v>0</v>
      </c>
      <c r="NR160" s="92">
        <v>0</v>
      </c>
      <c r="NS160" s="92">
        <v>0</v>
      </c>
      <c r="NT160" s="92">
        <v>1</v>
      </c>
      <c r="NU160" s="92">
        <v>0</v>
      </c>
      <c r="NV160" s="92">
        <v>0</v>
      </c>
      <c r="NW160" s="92">
        <v>0</v>
      </c>
      <c r="NX160" s="92">
        <v>0</v>
      </c>
      <c r="NY160" s="92">
        <v>0</v>
      </c>
      <c r="NZ160" s="92">
        <v>0</v>
      </c>
      <c r="OA160" s="92">
        <v>0</v>
      </c>
      <c r="OB160" s="92">
        <v>0</v>
      </c>
      <c r="OC160" s="92">
        <v>0</v>
      </c>
      <c r="OD160" s="92">
        <v>0</v>
      </c>
      <c r="OE160" s="92">
        <v>0</v>
      </c>
      <c r="OF160" s="92">
        <v>0</v>
      </c>
      <c r="OG160" s="92">
        <v>0</v>
      </c>
      <c r="OH160" s="92">
        <v>0</v>
      </c>
      <c r="OI160" s="92">
        <v>0</v>
      </c>
      <c r="OJ160" s="92">
        <v>0</v>
      </c>
      <c r="OK160" s="92">
        <v>0</v>
      </c>
      <c r="OL160" s="92">
        <v>0</v>
      </c>
      <c r="OM160" s="92">
        <v>0</v>
      </c>
      <c r="ON160" s="92">
        <v>0</v>
      </c>
      <c r="OO160" s="92">
        <v>0</v>
      </c>
      <c r="OP160" s="92">
        <v>0</v>
      </c>
      <c r="OQ160" s="92">
        <v>0</v>
      </c>
      <c r="OR160" s="92">
        <v>0</v>
      </c>
      <c r="OS160" s="92">
        <v>0</v>
      </c>
      <c r="OT160" s="92">
        <v>0</v>
      </c>
      <c r="OU160" s="92">
        <v>0</v>
      </c>
      <c r="OV160" s="92">
        <v>0</v>
      </c>
      <c r="OW160" s="92">
        <v>0</v>
      </c>
      <c r="OX160" s="92">
        <v>0</v>
      </c>
      <c r="OY160" s="92">
        <v>0</v>
      </c>
      <c r="OZ160" s="92">
        <v>0</v>
      </c>
      <c r="PA160" s="92">
        <v>0</v>
      </c>
      <c r="PB160" s="92">
        <v>0</v>
      </c>
      <c r="PC160" s="92">
        <v>0</v>
      </c>
      <c r="PD160" s="92">
        <v>0</v>
      </c>
      <c r="PE160" s="92">
        <v>0</v>
      </c>
      <c r="PF160" s="92">
        <v>0</v>
      </c>
      <c r="PG160" s="92">
        <v>0</v>
      </c>
      <c r="PH160" s="92">
        <v>0</v>
      </c>
      <c r="PI160" s="92">
        <v>0</v>
      </c>
      <c r="PJ160" s="92">
        <v>0</v>
      </c>
      <c r="PK160" s="92">
        <v>0</v>
      </c>
      <c r="PL160" s="92">
        <v>0</v>
      </c>
      <c r="PM160" s="92">
        <v>0</v>
      </c>
      <c r="PN160" s="92">
        <v>0</v>
      </c>
      <c r="PO160" s="92">
        <v>0</v>
      </c>
      <c r="PP160" s="92">
        <v>0</v>
      </c>
      <c r="PQ160" s="92">
        <v>0</v>
      </c>
      <c r="PR160" s="92">
        <v>0</v>
      </c>
      <c r="PS160" s="92">
        <v>0</v>
      </c>
      <c r="PT160" s="92">
        <v>0</v>
      </c>
      <c r="PU160" s="92">
        <v>0</v>
      </c>
      <c r="PV160" s="92">
        <v>0</v>
      </c>
      <c r="PW160" s="92">
        <v>0</v>
      </c>
      <c r="PX160" s="92">
        <v>0</v>
      </c>
      <c r="PY160" s="92">
        <v>0</v>
      </c>
      <c r="PZ160" s="92">
        <v>0</v>
      </c>
      <c r="QA160" s="92">
        <v>0</v>
      </c>
      <c r="QB160" s="92">
        <v>0</v>
      </c>
      <c r="QC160" s="92">
        <v>0</v>
      </c>
      <c r="QD160" s="92">
        <v>39.158127399999998</v>
      </c>
      <c r="QE160" s="92">
        <v>0</v>
      </c>
      <c r="QF160" s="92">
        <v>0</v>
      </c>
      <c r="QG160" s="92">
        <v>0</v>
      </c>
      <c r="QH160" s="92">
        <v>0</v>
      </c>
      <c r="QI160" s="92">
        <v>0</v>
      </c>
      <c r="QJ160" s="92">
        <v>0</v>
      </c>
      <c r="QK160" s="92">
        <v>0</v>
      </c>
      <c r="QL160" s="92">
        <v>0</v>
      </c>
      <c r="QM160" s="92">
        <v>0</v>
      </c>
      <c r="QN160" s="92">
        <v>0</v>
      </c>
      <c r="QO160" s="92">
        <v>0</v>
      </c>
      <c r="QP160" s="92">
        <v>0</v>
      </c>
      <c r="QQ160" s="92">
        <v>0</v>
      </c>
      <c r="QR160" s="92">
        <v>0</v>
      </c>
      <c r="QS160" s="92">
        <v>0</v>
      </c>
      <c r="QT160" s="92">
        <v>0</v>
      </c>
      <c r="QU160" s="92">
        <v>0</v>
      </c>
      <c r="QV160" s="92">
        <v>0</v>
      </c>
      <c r="QW160" s="92">
        <v>0</v>
      </c>
      <c r="QX160" s="92">
        <v>0</v>
      </c>
      <c r="QY160" s="92">
        <v>0</v>
      </c>
      <c r="QZ160" s="92">
        <v>0</v>
      </c>
      <c r="RA160" s="92">
        <v>0</v>
      </c>
      <c r="RB160" s="92">
        <v>0</v>
      </c>
      <c r="RC160" s="92">
        <v>0</v>
      </c>
      <c r="RD160" s="92">
        <v>0</v>
      </c>
      <c r="RE160" s="92">
        <v>0</v>
      </c>
      <c r="RF160" s="92">
        <v>0</v>
      </c>
      <c r="RG160" s="92">
        <v>0</v>
      </c>
      <c r="RH160" s="92">
        <v>0</v>
      </c>
      <c r="RI160" s="92">
        <v>0</v>
      </c>
      <c r="RJ160" s="92">
        <v>0</v>
      </c>
      <c r="RK160" s="92">
        <v>0</v>
      </c>
      <c r="RL160" s="92">
        <v>0</v>
      </c>
      <c r="RM160" s="92">
        <v>0</v>
      </c>
      <c r="RN160" s="92">
        <v>0</v>
      </c>
      <c r="RO160" s="92">
        <v>0</v>
      </c>
      <c r="RP160" s="92">
        <v>0</v>
      </c>
      <c r="RQ160" s="92">
        <v>0</v>
      </c>
      <c r="RR160" s="92">
        <v>0</v>
      </c>
      <c r="RS160" s="92">
        <v>0</v>
      </c>
      <c r="RT160" s="92">
        <v>0</v>
      </c>
      <c r="RU160" s="92">
        <v>0</v>
      </c>
      <c r="RV160" s="92">
        <v>0</v>
      </c>
      <c r="RW160" s="92">
        <v>0</v>
      </c>
      <c r="RX160" s="92">
        <v>0</v>
      </c>
      <c r="RY160" s="92">
        <v>0</v>
      </c>
      <c r="RZ160" s="92">
        <v>0</v>
      </c>
      <c r="SA160" s="92">
        <v>0</v>
      </c>
      <c r="SB160" s="92">
        <v>0</v>
      </c>
      <c r="SC160" s="92">
        <v>0</v>
      </c>
      <c r="SD160" s="92">
        <v>0</v>
      </c>
      <c r="SE160" s="92">
        <v>0</v>
      </c>
      <c r="SF160" s="92">
        <v>0</v>
      </c>
      <c r="SG160" s="92">
        <v>0</v>
      </c>
      <c r="SH160" s="92">
        <v>0</v>
      </c>
      <c r="SI160" s="92">
        <v>0</v>
      </c>
      <c r="SJ160" s="92">
        <v>0</v>
      </c>
      <c r="SK160" s="92">
        <v>0</v>
      </c>
      <c r="SL160" s="92">
        <v>0</v>
      </c>
      <c r="SM160" s="92">
        <v>0</v>
      </c>
      <c r="SN160" s="92">
        <v>1</v>
      </c>
      <c r="SO160" s="92">
        <v>0</v>
      </c>
      <c r="SP160" s="92">
        <v>0</v>
      </c>
      <c r="SQ160" s="92">
        <v>0</v>
      </c>
      <c r="SR160" s="92">
        <v>0</v>
      </c>
      <c r="SS160" s="92">
        <v>0</v>
      </c>
      <c r="ST160" s="92">
        <v>0</v>
      </c>
      <c r="SU160" s="92">
        <v>0</v>
      </c>
      <c r="SV160" s="92">
        <v>0</v>
      </c>
      <c r="SW160" s="92">
        <v>0</v>
      </c>
      <c r="SX160" s="92">
        <v>0</v>
      </c>
      <c r="SY160" s="92">
        <v>1.71448394</v>
      </c>
      <c r="SZ160" s="92">
        <v>39.158127399999998</v>
      </c>
      <c r="TA160" s="92">
        <v>0.43433593199999998</v>
      </c>
      <c r="TB160" s="92">
        <v>31.598880300000001</v>
      </c>
      <c r="TC160" s="92">
        <v>2.0206894599999998</v>
      </c>
      <c r="TD160" s="92">
        <v>0</v>
      </c>
      <c r="TE160" s="92">
        <v>0</v>
      </c>
      <c r="TF160" s="92">
        <v>1</v>
      </c>
      <c r="TG160" s="92">
        <v>-17561.995900000002</v>
      </c>
      <c r="TH160" s="92">
        <v>-768.92747199999997</v>
      </c>
      <c r="TI160" s="92">
        <v>-3.0109759900000001E-2</v>
      </c>
      <c r="TJ160" s="92">
        <v>-58.905271399999997</v>
      </c>
      <c r="TK160" s="92">
        <v>-2.5790850700000001</v>
      </c>
      <c r="TL160" s="92">
        <v>6.5789473700000003E-2</v>
      </c>
      <c r="TM160" s="92">
        <v>1.5026052599999999</v>
      </c>
      <c r="TN160" s="92">
        <v>22.839600000000001</v>
      </c>
      <c r="TO160" s="92">
        <v>0</v>
      </c>
      <c r="TP160" s="92">
        <v>0.75733300400000003</v>
      </c>
      <c r="TQ160" s="92">
        <v>-597001.91775000002</v>
      </c>
      <c r="TR160" s="92">
        <v>9.817189527777789E-4</v>
      </c>
      <c r="TS160" s="92">
        <v>0</v>
      </c>
      <c r="TT160" s="92">
        <v>0</v>
      </c>
      <c r="TU160" s="92">
        <v>0</v>
      </c>
      <c r="TV160" s="92">
        <v>0</v>
      </c>
      <c r="TW160" s="92">
        <v>0</v>
      </c>
      <c r="TX160" s="92">
        <v>0</v>
      </c>
      <c r="TY160" s="92">
        <v>0</v>
      </c>
      <c r="TZ160" s="92">
        <v>0</v>
      </c>
      <c r="UA160" s="92">
        <v>0</v>
      </c>
      <c r="UB160" s="92">
        <v>0</v>
      </c>
      <c r="UC160" s="92">
        <v>0</v>
      </c>
      <c r="UD160" s="92">
        <v>0</v>
      </c>
      <c r="UE160" s="92">
        <v>0</v>
      </c>
      <c r="UF160" s="92">
        <v>0</v>
      </c>
      <c r="UG160" s="92">
        <v>0</v>
      </c>
      <c r="UH160" s="92">
        <v>0</v>
      </c>
      <c r="UI160" s="92">
        <v>0</v>
      </c>
      <c r="UJ160" s="92">
        <v>0</v>
      </c>
      <c r="UK160" s="92">
        <v>0</v>
      </c>
      <c r="UL160" s="92">
        <v>0</v>
      </c>
      <c r="UM160" s="92">
        <v>0</v>
      </c>
      <c r="UN160" s="92">
        <v>0</v>
      </c>
      <c r="UO160" s="92">
        <v>0</v>
      </c>
      <c r="UP160" s="92">
        <v>0</v>
      </c>
      <c r="UQ160" s="92">
        <v>0</v>
      </c>
      <c r="UR160" s="92">
        <v>0</v>
      </c>
      <c r="US160" s="92">
        <v>0</v>
      </c>
      <c r="UT160" s="92">
        <v>0</v>
      </c>
      <c r="UU160" s="92">
        <v>0</v>
      </c>
      <c r="UV160" s="92">
        <v>0</v>
      </c>
      <c r="UW160" s="92">
        <v>0</v>
      </c>
      <c r="UX160" s="92">
        <v>0</v>
      </c>
      <c r="UY160" s="92">
        <v>0</v>
      </c>
      <c r="UZ160" s="92">
        <v>0</v>
      </c>
      <c r="VA160" s="92">
        <v>0</v>
      </c>
      <c r="VB160" s="92">
        <v>0</v>
      </c>
      <c r="VC160" s="92">
        <v>0</v>
      </c>
      <c r="VD160" s="92">
        <v>0</v>
      </c>
      <c r="VE160" s="92">
        <v>0</v>
      </c>
      <c r="VF160" s="92">
        <v>0</v>
      </c>
      <c r="VG160" s="92">
        <v>0</v>
      </c>
      <c r="VH160" s="92">
        <v>0</v>
      </c>
      <c r="VI160" s="92">
        <v>0</v>
      </c>
      <c r="VJ160" s="92">
        <v>0</v>
      </c>
      <c r="VK160" s="92">
        <v>0</v>
      </c>
      <c r="VL160" s="92">
        <v>0</v>
      </c>
      <c r="VM160" s="92">
        <v>0</v>
      </c>
      <c r="VN160" s="92">
        <v>0</v>
      </c>
      <c r="VO160" s="92">
        <v>0</v>
      </c>
      <c r="VP160" s="92">
        <v>0</v>
      </c>
      <c r="VQ160" s="92">
        <v>0</v>
      </c>
      <c r="VR160" s="92">
        <v>0</v>
      </c>
      <c r="VS160" s="92">
        <v>0</v>
      </c>
      <c r="VT160" s="92">
        <v>0</v>
      </c>
      <c r="VU160" s="92">
        <v>0</v>
      </c>
      <c r="VV160" s="92">
        <v>0</v>
      </c>
      <c r="VW160" s="92">
        <v>0</v>
      </c>
      <c r="VX160" s="92">
        <v>0</v>
      </c>
      <c r="VY160" s="92">
        <v>0</v>
      </c>
      <c r="VZ160" s="92">
        <v>0</v>
      </c>
      <c r="WA160" s="92">
        <v>0</v>
      </c>
      <c r="WB160" s="92">
        <v>0</v>
      </c>
      <c r="WC160" s="92">
        <v>4.76245538888889E-4</v>
      </c>
    </row>
    <row r="161" spans="2:601" ht="13.5" customHeight="1">
      <c r="B161" s="851" t="s">
        <v>2844</v>
      </c>
      <c r="C161" s="92">
        <v>0</v>
      </c>
      <c r="D161" s="92">
        <v>223.984489</v>
      </c>
      <c r="E161" s="92">
        <v>-0.51223892599999998</v>
      </c>
      <c r="F161" s="92">
        <v>4.36894881</v>
      </c>
      <c r="G161" s="92">
        <v>0</v>
      </c>
      <c r="H161" s="92">
        <v>0</v>
      </c>
      <c r="I161" s="92">
        <v>0</v>
      </c>
      <c r="J161" s="92">
        <v>0</v>
      </c>
      <c r="K161" s="92">
        <v>0</v>
      </c>
      <c r="L161" s="92">
        <v>0</v>
      </c>
      <c r="M161" s="92">
        <v>0</v>
      </c>
      <c r="N161" s="92">
        <v>0</v>
      </c>
      <c r="O161" s="92">
        <v>0</v>
      </c>
      <c r="P161" s="92">
        <v>0</v>
      </c>
      <c r="Q161" s="92">
        <v>0</v>
      </c>
      <c r="R161" s="92">
        <v>0</v>
      </c>
      <c r="S161" s="92">
        <v>0</v>
      </c>
      <c r="T161" s="92">
        <v>0</v>
      </c>
      <c r="U161" s="92">
        <v>0</v>
      </c>
      <c r="V161" s="92">
        <v>0</v>
      </c>
      <c r="W161" s="92">
        <v>0</v>
      </c>
      <c r="X161" s="92">
        <v>0</v>
      </c>
      <c r="Y161" s="92">
        <v>0.43036240399999998</v>
      </c>
      <c r="Z161" s="92">
        <v>0</v>
      </c>
      <c r="AA161" s="92">
        <v>0</v>
      </c>
      <c r="AB161" s="92">
        <v>0</v>
      </c>
      <c r="AC161" s="92">
        <v>0</v>
      </c>
      <c r="AD161" s="92">
        <v>0</v>
      </c>
      <c r="AE161" s="92">
        <v>0</v>
      </c>
      <c r="AF161" s="92">
        <v>0</v>
      </c>
      <c r="AG161" s="92">
        <v>0</v>
      </c>
      <c r="AH161" s="92">
        <v>0</v>
      </c>
      <c r="AI161" s="92">
        <v>0</v>
      </c>
      <c r="AJ161" s="92">
        <v>0</v>
      </c>
      <c r="AK161" s="92">
        <v>0.37385016900000001</v>
      </c>
      <c r="AL161" s="92">
        <v>0</v>
      </c>
      <c r="AM161" s="92">
        <v>0</v>
      </c>
      <c r="AN161" s="92">
        <v>0</v>
      </c>
      <c r="AO161" s="92">
        <v>0</v>
      </c>
      <c r="AP161" s="92">
        <v>0</v>
      </c>
      <c r="AQ161" s="92">
        <v>0</v>
      </c>
      <c r="AR161" s="92">
        <v>0</v>
      </c>
      <c r="AS161" s="92">
        <v>0</v>
      </c>
      <c r="AT161" s="92">
        <v>0</v>
      </c>
      <c r="AU161" s="92">
        <v>0</v>
      </c>
      <c r="AV161" s="92">
        <v>0</v>
      </c>
      <c r="AW161" s="92">
        <v>0</v>
      </c>
      <c r="AX161" s="92">
        <v>0</v>
      </c>
      <c r="AY161" s="92">
        <v>0</v>
      </c>
      <c r="AZ161" s="92">
        <v>0</v>
      </c>
      <c r="BA161" s="92">
        <v>0</v>
      </c>
      <c r="BB161" s="92">
        <v>0</v>
      </c>
      <c r="BC161" s="92">
        <v>0</v>
      </c>
      <c r="BD161" s="92">
        <v>0</v>
      </c>
      <c r="BE161" s="92">
        <v>0</v>
      </c>
      <c r="BF161" s="92">
        <v>0</v>
      </c>
      <c r="BG161" s="92">
        <v>0</v>
      </c>
      <c r="BH161" s="92">
        <v>0</v>
      </c>
      <c r="BI161" s="92">
        <v>0</v>
      </c>
      <c r="BJ161" s="92">
        <v>0</v>
      </c>
      <c r="BK161" s="92">
        <v>0</v>
      </c>
      <c r="BL161" s="92">
        <v>0</v>
      </c>
      <c r="BM161" s="92">
        <v>0</v>
      </c>
      <c r="BN161" s="92">
        <v>0</v>
      </c>
      <c r="BO161" s="92">
        <v>0</v>
      </c>
      <c r="BP161" s="92">
        <v>0.84454137200000001</v>
      </c>
      <c r="BQ161" s="92">
        <v>0</v>
      </c>
      <c r="BR161" s="92">
        <v>0</v>
      </c>
      <c r="BS161" s="92">
        <v>0</v>
      </c>
      <c r="BT161" s="92">
        <v>0</v>
      </c>
      <c r="BU161" s="92">
        <v>0</v>
      </c>
      <c r="BV161" s="92">
        <v>0</v>
      </c>
      <c r="BW161" s="92">
        <v>0</v>
      </c>
      <c r="BX161" s="92">
        <v>0</v>
      </c>
      <c r="BY161" s="92">
        <v>0</v>
      </c>
      <c r="BZ161" s="92">
        <v>0</v>
      </c>
      <c r="CA161" s="92">
        <v>0</v>
      </c>
      <c r="CB161" s="92">
        <v>0</v>
      </c>
      <c r="CC161" s="92">
        <v>0</v>
      </c>
      <c r="CD161" s="92">
        <v>0</v>
      </c>
      <c r="CE161" s="92">
        <v>0</v>
      </c>
      <c r="CF161" s="92">
        <v>0</v>
      </c>
      <c r="CG161" s="92">
        <v>0</v>
      </c>
      <c r="CH161" s="92">
        <v>0</v>
      </c>
      <c r="CI161" s="92">
        <v>8.3191374100000007E-2</v>
      </c>
      <c r="CJ161" s="92">
        <v>0</v>
      </c>
      <c r="CK161" s="92">
        <v>0</v>
      </c>
      <c r="CL161" s="92">
        <v>0</v>
      </c>
      <c r="CM161" s="92">
        <v>0</v>
      </c>
      <c r="CN161" s="92">
        <v>0</v>
      </c>
      <c r="CO161" s="92">
        <v>0</v>
      </c>
      <c r="CP161" s="92">
        <v>0</v>
      </c>
      <c r="CQ161" s="92">
        <v>0</v>
      </c>
      <c r="CR161" s="92">
        <v>0</v>
      </c>
      <c r="CS161" s="92">
        <v>0</v>
      </c>
      <c r="CT161" s="92">
        <v>0</v>
      </c>
      <c r="CU161" s="92">
        <v>7.22672543E-2</v>
      </c>
      <c r="CV161" s="92">
        <v>0</v>
      </c>
      <c r="CW161" s="92">
        <v>0</v>
      </c>
      <c r="CX161" s="92">
        <v>0</v>
      </c>
      <c r="CY161" s="92">
        <v>0</v>
      </c>
      <c r="CZ161" s="92">
        <v>0</v>
      </c>
      <c r="DA161" s="92">
        <v>0</v>
      </c>
      <c r="DB161" s="92">
        <v>0</v>
      </c>
      <c r="DC161" s="92">
        <v>0</v>
      </c>
      <c r="DD161" s="92">
        <v>0</v>
      </c>
      <c r="DE161" s="92">
        <v>0</v>
      </c>
      <c r="DF161" s="92">
        <v>0</v>
      </c>
      <c r="DG161" s="92">
        <v>0</v>
      </c>
      <c r="DH161" s="92">
        <v>0</v>
      </c>
      <c r="DI161" s="92">
        <v>0</v>
      </c>
      <c r="DJ161" s="92">
        <v>0</v>
      </c>
      <c r="DK161" s="92">
        <v>0</v>
      </c>
      <c r="DL161" s="92">
        <v>0</v>
      </c>
      <c r="DM161" s="92">
        <v>0</v>
      </c>
      <c r="DN161" s="92">
        <v>0</v>
      </c>
      <c r="DO161" s="92">
        <v>0</v>
      </c>
      <c r="DP161" s="92">
        <v>0</v>
      </c>
      <c r="DQ161" s="92">
        <v>0</v>
      </c>
      <c r="DR161" s="92">
        <v>0</v>
      </c>
      <c r="DS161" s="92">
        <v>0</v>
      </c>
      <c r="DT161" s="92">
        <v>0</v>
      </c>
      <c r="DU161" s="92">
        <v>0</v>
      </c>
      <c r="DV161" s="92">
        <v>0</v>
      </c>
      <c r="DW161" s="92">
        <v>0</v>
      </c>
      <c r="DX161" s="92">
        <v>0</v>
      </c>
      <c r="DY161" s="92">
        <v>0</v>
      </c>
      <c r="DZ161" s="92">
        <v>78.707836099999994</v>
      </c>
      <c r="EA161" s="92">
        <v>0</v>
      </c>
      <c r="EB161" s="92">
        <v>0</v>
      </c>
      <c r="EC161" s="92">
        <v>0</v>
      </c>
      <c r="ED161" s="92">
        <v>0</v>
      </c>
      <c r="EE161" s="92">
        <v>0</v>
      </c>
      <c r="EF161" s="92">
        <v>0</v>
      </c>
      <c r="EG161" s="92">
        <v>0</v>
      </c>
      <c r="EH161" s="92">
        <v>0</v>
      </c>
      <c r="EI161" s="92">
        <v>0</v>
      </c>
      <c r="EJ161" s="92">
        <v>0</v>
      </c>
      <c r="EK161" s="92">
        <v>0</v>
      </c>
      <c r="EL161" s="92">
        <v>0</v>
      </c>
      <c r="EM161" s="92">
        <v>0</v>
      </c>
      <c r="EN161" s="92">
        <v>0</v>
      </c>
      <c r="EO161" s="92">
        <v>0</v>
      </c>
      <c r="EP161" s="92">
        <v>0</v>
      </c>
      <c r="EQ161" s="92">
        <v>0</v>
      </c>
      <c r="ER161" s="92">
        <v>0</v>
      </c>
      <c r="ES161" s="92">
        <v>38.766546099999999</v>
      </c>
      <c r="ET161" s="92">
        <v>0</v>
      </c>
      <c r="EU161" s="92">
        <v>0</v>
      </c>
      <c r="EV161" s="92">
        <v>0</v>
      </c>
      <c r="EW161" s="92">
        <v>0</v>
      </c>
      <c r="EX161" s="92">
        <v>0</v>
      </c>
      <c r="EY161" s="92">
        <v>0</v>
      </c>
      <c r="EZ161" s="92">
        <v>0</v>
      </c>
      <c r="FA161" s="92">
        <v>0</v>
      </c>
      <c r="FB161" s="92">
        <v>0</v>
      </c>
      <c r="FC161" s="92">
        <v>0</v>
      </c>
      <c r="FD161" s="92">
        <v>0</v>
      </c>
      <c r="FE161" s="92">
        <v>67.351979200000002</v>
      </c>
      <c r="FF161" s="92">
        <v>0</v>
      </c>
      <c r="FG161" s="92">
        <v>0</v>
      </c>
      <c r="FH161" s="92">
        <v>0</v>
      </c>
      <c r="FI161" s="92">
        <v>0</v>
      </c>
      <c r="FJ161" s="92">
        <v>0</v>
      </c>
      <c r="FK161" s="92">
        <v>0</v>
      </c>
      <c r="FL161" s="92">
        <v>0</v>
      </c>
      <c r="FM161" s="92">
        <v>0</v>
      </c>
      <c r="FN161" s="92">
        <v>0</v>
      </c>
      <c r="FO161" s="92">
        <v>0</v>
      </c>
      <c r="FP161" s="92">
        <v>0</v>
      </c>
      <c r="FQ161" s="92">
        <v>0</v>
      </c>
      <c r="FR161" s="92">
        <v>0</v>
      </c>
      <c r="FS161" s="92">
        <v>0</v>
      </c>
      <c r="FT161" s="92">
        <v>0</v>
      </c>
      <c r="FU161" s="92">
        <v>0</v>
      </c>
      <c r="FV161" s="92">
        <v>0</v>
      </c>
      <c r="FW161" s="92">
        <v>0</v>
      </c>
      <c r="FX161" s="92">
        <v>0</v>
      </c>
      <c r="FY161" s="92">
        <v>0</v>
      </c>
      <c r="FZ161" s="92">
        <v>0</v>
      </c>
      <c r="GA161" s="92">
        <v>0</v>
      </c>
      <c r="GB161" s="92">
        <v>0</v>
      </c>
      <c r="GC161" s="92">
        <v>0</v>
      </c>
      <c r="GD161" s="92">
        <v>0</v>
      </c>
      <c r="GE161" s="92">
        <v>0</v>
      </c>
      <c r="GF161" s="92">
        <v>0</v>
      </c>
      <c r="GG161" s="92">
        <v>0</v>
      </c>
      <c r="GH161" s="92">
        <v>0</v>
      </c>
      <c r="GI161" s="92">
        <v>0</v>
      </c>
      <c r="GJ161" s="92">
        <v>0.42584745800000001</v>
      </c>
      <c r="GK161" s="92">
        <v>0</v>
      </c>
      <c r="GL161" s="92">
        <v>0</v>
      </c>
      <c r="GM161" s="92">
        <v>0</v>
      </c>
      <c r="GN161" s="92">
        <v>0</v>
      </c>
      <c r="GO161" s="92">
        <v>0</v>
      </c>
      <c r="GP161" s="92">
        <v>0</v>
      </c>
      <c r="GQ161" s="92">
        <v>0</v>
      </c>
      <c r="GR161" s="92">
        <v>0</v>
      </c>
      <c r="GS161" s="92">
        <v>0</v>
      </c>
      <c r="GT161" s="92">
        <v>0</v>
      </c>
      <c r="GU161" s="92">
        <v>0</v>
      </c>
      <c r="GV161" s="92">
        <v>0</v>
      </c>
      <c r="GW161" s="92">
        <v>0</v>
      </c>
      <c r="GX161" s="92">
        <v>0</v>
      </c>
      <c r="GY161" s="92">
        <v>0</v>
      </c>
      <c r="GZ161" s="92">
        <v>0</v>
      </c>
      <c r="HA161" s="92">
        <v>0</v>
      </c>
      <c r="HB161" s="92">
        <v>0</v>
      </c>
      <c r="HC161" s="92">
        <v>0.209745763</v>
      </c>
      <c r="HD161" s="92">
        <v>0</v>
      </c>
      <c r="HE161" s="92">
        <v>0</v>
      </c>
      <c r="HF161" s="92">
        <v>0</v>
      </c>
      <c r="HG161" s="92">
        <v>0</v>
      </c>
      <c r="HH161" s="92">
        <v>0</v>
      </c>
      <c r="HI161" s="92">
        <v>0</v>
      </c>
      <c r="HJ161" s="92">
        <v>0</v>
      </c>
      <c r="HK161" s="92">
        <v>0</v>
      </c>
      <c r="HL161" s="92">
        <v>0</v>
      </c>
      <c r="HM161" s="92">
        <v>0</v>
      </c>
      <c r="HN161" s="92">
        <v>0</v>
      </c>
      <c r="HO161" s="92">
        <v>0.36440677999999999</v>
      </c>
      <c r="HP161" s="92">
        <v>0</v>
      </c>
      <c r="HQ161" s="92">
        <v>0</v>
      </c>
      <c r="HR161" s="92">
        <v>0</v>
      </c>
      <c r="HS161" s="92">
        <v>0</v>
      </c>
      <c r="HT161" s="92">
        <v>0</v>
      </c>
      <c r="HU161" s="92">
        <v>0</v>
      </c>
      <c r="HV161" s="92">
        <v>0</v>
      </c>
      <c r="HW161" s="92">
        <v>0</v>
      </c>
      <c r="HX161" s="92">
        <v>0</v>
      </c>
      <c r="HY161" s="92">
        <v>0</v>
      </c>
      <c r="HZ161" s="92">
        <v>0</v>
      </c>
      <c r="IA161" s="92">
        <v>0</v>
      </c>
      <c r="IB161" s="92">
        <v>0</v>
      </c>
      <c r="IC161" s="92">
        <v>0</v>
      </c>
      <c r="ID161" s="92">
        <v>0</v>
      </c>
      <c r="IE161" s="92">
        <v>0</v>
      </c>
      <c r="IF161" s="92">
        <v>0</v>
      </c>
      <c r="IG161" s="92">
        <v>0</v>
      </c>
      <c r="IH161" s="92">
        <v>0</v>
      </c>
      <c r="II161" s="92">
        <v>0</v>
      </c>
      <c r="IJ161" s="92">
        <v>0</v>
      </c>
      <c r="IK161" s="92">
        <v>0</v>
      </c>
      <c r="IL161" s="92">
        <v>0</v>
      </c>
      <c r="IM161" s="92">
        <v>0</v>
      </c>
      <c r="IN161" s="92">
        <v>0</v>
      </c>
      <c r="IO161" s="92">
        <v>0</v>
      </c>
      <c r="IP161" s="92">
        <v>0</v>
      </c>
      <c r="IQ161" s="92">
        <v>0</v>
      </c>
      <c r="IR161" s="92">
        <v>0</v>
      </c>
      <c r="IS161" s="92">
        <v>0</v>
      </c>
      <c r="IT161" s="92">
        <v>5.1731613799999998</v>
      </c>
      <c r="IU161" s="92">
        <v>184.82636099999999</v>
      </c>
      <c r="IV161" s="92">
        <v>2.2357049899999999</v>
      </c>
      <c r="IW161" s="92">
        <v>31.531812599999999</v>
      </c>
      <c r="IX161" s="92">
        <v>1</v>
      </c>
      <c r="IY161" s="92">
        <v>0</v>
      </c>
      <c r="IZ161" s="92">
        <v>1</v>
      </c>
      <c r="JA161" s="92">
        <v>0</v>
      </c>
      <c r="JB161" s="92">
        <v>-93197.979800000001</v>
      </c>
      <c r="JC161" s="92">
        <v>-2608.5466700000002</v>
      </c>
      <c r="JD161" s="92">
        <v>-0.48212819000000001</v>
      </c>
      <c r="JE161" s="92">
        <v>-62.080942200000003</v>
      </c>
      <c r="JF161" s="92">
        <v>-1.73760242</v>
      </c>
      <c r="JG161" s="92">
        <v>3.8564728600000001E-2</v>
      </c>
      <c r="JH161" s="92">
        <v>1.3778380299999999</v>
      </c>
      <c r="JI161" s="92">
        <v>35.727932600000003</v>
      </c>
      <c r="JJ161" s="92">
        <v>2.79441636</v>
      </c>
      <c r="JK161" s="92">
        <v>0</v>
      </c>
      <c r="JL161" s="92">
        <v>0</v>
      </c>
      <c r="JM161" s="92">
        <v>0</v>
      </c>
      <c r="JN161" s="92">
        <v>0</v>
      </c>
      <c r="JO161" s="92">
        <v>0</v>
      </c>
      <c r="JP161" s="92">
        <v>0</v>
      </c>
      <c r="JQ161" s="92">
        <v>0</v>
      </c>
      <c r="JR161" s="92">
        <v>0</v>
      </c>
      <c r="JS161" s="92">
        <v>0</v>
      </c>
      <c r="JT161" s="92">
        <v>0</v>
      </c>
      <c r="JU161" s="92">
        <v>0</v>
      </c>
      <c r="JV161" s="92">
        <v>0</v>
      </c>
      <c r="JW161" s="92">
        <v>0</v>
      </c>
      <c r="JX161" s="92">
        <v>0</v>
      </c>
      <c r="JY161" s="92">
        <v>0</v>
      </c>
      <c r="JZ161" s="92">
        <v>0</v>
      </c>
      <c r="KA161" s="92">
        <v>0</v>
      </c>
      <c r="KB161" s="92">
        <v>0</v>
      </c>
      <c r="KC161" s="92">
        <v>0</v>
      </c>
      <c r="KD161" s="92">
        <v>0</v>
      </c>
      <c r="KE161" s="92">
        <v>0</v>
      </c>
      <c r="KF161" s="92">
        <v>0</v>
      </c>
      <c r="KG161" s="92">
        <v>0</v>
      </c>
      <c r="KH161" s="92">
        <v>0</v>
      </c>
      <c r="KI161" s="92">
        <v>0</v>
      </c>
      <c r="KJ161" s="92">
        <v>0</v>
      </c>
      <c r="KK161" s="92">
        <v>0</v>
      </c>
      <c r="KL161" s="92">
        <v>0</v>
      </c>
      <c r="KM161" s="92">
        <v>0</v>
      </c>
      <c r="KN161" s="92">
        <v>0</v>
      </c>
      <c r="KO161" s="92">
        <v>0</v>
      </c>
      <c r="KP161" s="92">
        <v>0</v>
      </c>
      <c r="KQ161" s="92">
        <v>0</v>
      </c>
      <c r="KR161" s="92">
        <v>0</v>
      </c>
      <c r="KS161" s="92">
        <v>0</v>
      </c>
      <c r="KT161" s="92">
        <v>0</v>
      </c>
      <c r="KU161" s="92">
        <v>0</v>
      </c>
      <c r="KV161" s="92">
        <v>0</v>
      </c>
      <c r="KW161" s="92">
        <v>0</v>
      </c>
      <c r="KX161" s="92">
        <v>0</v>
      </c>
      <c r="KY161" s="92">
        <v>0</v>
      </c>
      <c r="KZ161" s="92">
        <v>0</v>
      </c>
      <c r="LA161" s="92">
        <v>0</v>
      </c>
      <c r="LB161" s="92">
        <v>0</v>
      </c>
      <c r="LC161" s="92">
        <v>0</v>
      </c>
      <c r="LD161" s="92">
        <v>0</v>
      </c>
      <c r="LE161" s="92">
        <v>0</v>
      </c>
      <c r="LF161" s="92">
        <v>0</v>
      </c>
      <c r="LG161" s="92">
        <v>0</v>
      </c>
      <c r="LH161" s="92">
        <v>0</v>
      </c>
      <c r="LI161" s="92">
        <v>0</v>
      </c>
      <c r="LJ161" s="92">
        <v>1.71448394</v>
      </c>
      <c r="LK161" s="92">
        <v>0</v>
      </c>
      <c r="LL161" s="92">
        <v>0</v>
      </c>
      <c r="LM161" s="92">
        <v>0</v>
      </c>
      <c r="LN161" s="92">
        <v>0</v>
      </c>
      <c r="LO161" s="92">
        <v>0</v>
      </c>
      <c r="LP161" s="92">
        <v>0</v>
      </c>
      <c r="LQ161" s="92">
        <v>0</v>
      </c>
      <c r="LR161" s="92">
        <v>0</v>
      </c>
      <c r="LS161" s="92">
        <v>0</v>
      </c>
      <c r="LT161" s="92">
        <v>0</v>
      </c>
      <c r="LU161" s="92">
        <v>0</v>
      </c>
      <c r="LV161" s="92">
        <v>0</v>
      </c>
      <c r="LW161" s="92">
        <v>0</v>
      </c>
      <c r="LX161" s="92">
        <v>0</v>
      </c>
      <c r="LY161" s="92">
        <v>0</v>
      </c>
      <c r="LZ161" s="92">
        <v>0</v>
      </c>
      <c r="MA161" s="92">
        <v>0</v>
      </c>
      <c r="MB161" s="92">
        <v>0</v>
      </c>
      <c r="MC161" s="92">
        <v>0</v>
      </c>
      <c r="MD161" s="92">
        <v>0</v>
      </c>
      <c r="ME161" s="92">
        <v>0</v>
      </c>
      <c r="MF161" s="92">
        <v>0</v>
      </c>
      <c r="MG161" s="92">
        <v>0</v>
      </c>
      <c r="MH161" s="92">
        <v>0</v>
      </c>
      <c r="MI161" s="92">
        <v>0</v>
      </c>
      <c r="MJ161" s="92">
        <v>0</v>
      </c>
      <c r="MK161" s="92">
        <v>0</v>
      </c>
      <c r="ML161" s="92">
        <v>0</v>
      </c>
      <c r="MM161" s="92">
        <v>0</v>
      </c>
      <c r="MN161" s="92">
        <v>0</v>
      </c>
      <c r="MO161" s="92">
        <v>0</v>
      </c>
      <c r="MP161" s="92">
        <v>0</v>
      </c>
      <c r="MQ161" s="92">
        <v>0</v>
      </c>
      <c r="MR161" s="92">
        <v>0</v>
      </c>
      <c r="MS161" s="92">
        <v>0</v>
      </c>
      <c r="MT161" s="92">
        <v>0</v>
      </c>
      <c r="MU161" s="92">
        <v>0</v>
      </c>
      <c r="MV161" s="92">
        <v>0</v>
      </c>
      <c r="MW161" s="92">
        <v>0</v>
      </c>
      <c r="MX161" s="92">
        <v>0</v>
      </c>
      <c r="MY161" s="92">
        <v>0</v>
      </c>
      <c r="MZ161" s="92">
        <v>0</v>
      </c>
      <c r="NA161" s="92">
        <v>0</v>
      </c>
      <c r="NB161" s="92">
        <v>0</v>
      </c>
      <c r="NC161" s="92">
        <v>0</v>
      </c>
      <c r="ND161" s="92">
        <v>0</v>
      </c>
      <c r="NE161" s="92">
        <v>0</v>
      </c>
      <c r="NF161" s="92">
        <v>0</v>
      </c>
      <c r="NG161" s="92">
        <v>0</v>
      </c>
      <c r="NH161" s="92">
        <v>0</v>
      </c>
      <c r="NI161" s="92">
        <v>0</v>
      </c>
      <c r="NJ161" s="92">
        <v>0</v>
      </c>
      <c r="NK161" s="92">
        <v>0</v>
      </c>
      <c r="NL161" s="92">
        <v>0</v>
      </c>
      <c r="NM161" s="92">
        <v>0</v>
      </c>
      <c r="NN161" s="92">
        <v>0</v>
      </c>
      <c r="NO161" s="92">
        <v>0</v>
      </c>
      <c r="NP161" s="92">
        <v>0</v>
      </c>
      <c r="NQ161" s="92">
        <v>0</v>
      </c>
      <c r="NR161" s="92">
        <v>0</v>
      </c>
      <c r="NS161" s="92">
        <v>0</v>
      </c>
      <c r="NT161" s="92">
        <v>1</v>
      </c>
      <c r="NU161" s="92">
        <v>0</v>
      </c>
      <c r="NV161" s="92">
        <v>0</v>
      </c>
      <c r="NW161" s="92">
        <v>0</v>
      </c>
      <c r="NX161" s="92">
        <v>0</v>
      </c>
      <c r="NY161" s="92">
        <v>0</v>
      </c>
      <c r="NZ161" s="92">
        <v>0</v>
      </c>
      <c r="OA161" s="92">
        <v>0</v>
      </c>
      <c r="OB161" s="92">
        <v>0</v>
      </c>
      <c r="OC161" s="92">
        <v>0</v>
      </c>
      <c r="OD161" s="92">
        <v>0</v>
      </c>
      <c r="OE161" s="92">
        <v>0</v>
      </c>
      <c r="OF161" s="92">
        <v>0</v>
      </c>
      <c r="OG161" s="92">
        <v>0</v>
      </c>
      <c r="OH161" s="92">
        <v>0</v>
      </c>
      <c r="OI161" s="92">
        <v>0</v>
      </c>
      <c r="OJ161" s="92">
        <v>0</v>
      </c>
      <c r="OK161" s="92">
        <v>0</v>
      </c>
      <c r="OL161" s="92">
        <v>0</v>
      </c>
      <c r="OM161" s="92">
        <v>0</v>
      </c>
      <c r="ON161" s="92">
        <v>0</v>
      </c>
      <c r="OO161" s="92">
        <v>0</v>
      </c>
      <c r="OP161" s="92">
        <v>0</v>
      </c>
      <c r="OQ161" s="92">
        <v>0</v>
      </c>
      <c r="OR161" s="92">
        <v>0</v>
      </c>
      <c r="OS161" s="92">
        <v>0</v>
      </c>
      <c r="OT161" s="92">
        <v>0</v>
      </c>
      <c r="OU161" s="92">
        <v>0</v>
      </c>
      <c r="OV161" s="92">
        <v>0</v>
      </c>
      <c r="OW161" s="92">
        <v>0</v>
      </c>
      <c r="OX161" s="92">
        <v>0</v>
      </c>
      <c r="OY161" s="92">
        <v>0</v>
      </c>
      <c r="OZ161" s="92">
        <v>0</v>
      </c>
      <c r="PA161" s="92">
        <v>0</v>
      </c>
      <c r="PB161" s="92">
        <v>0</v>
      </c>
      <c r="PC161" s="92">
        <v>0</v>
      </c>
      <c r="PD161" s="92">
        <v>0</v>
      </c>
      <c r="PE161" s="92">
        <v>0</v>
      </c>
      <c r="PF161" s="92">
        <v>0</v>
      </c>
      <c r="PG161" s="92">
        <v>0</v>
      </c>
      <c r="PH161" s="92">
        <v>0</v>
      </c>
      <c r="PI161" s="92">
        <v>0</v>
      </c>
      <c r="PJ161" s="92">
        <v>0</v>
      </c>
      <c r="PK161" s="92">
        <v>0</v>
      </c>
      <c r="PL161" s="92">
        <v>0</v>
      </c>
      <c r="PM161" s="92">
        <v>0</v>
      </c>
      <c r="PN161" s="92">
        <v>0</v>
      </c>
      <c r="PO161" s="92">
        <v>0</v>
      </c>
      <c r="PP161" s="92">
        <v>0</v>
      </c>
      <c r="PQ161" s="92">
        <v>0</v>
      </c>
      <c r="PR161" s="92">
        <v>0</v>
      </c>
      <c r="PS161" s="92">
        <v>0</v>
      </c>
      <c r="PT161" s="92">
        <v>0</v>
      </c>
      <c r="PU161" s="92">
        <v>0</v>
      </c>
      <c r="PV161" s="92">
        <v>0</v>
      </c>
      <c r="PW161" s="92">
        <v>0</v>
      </c>
      <c r="PX161" s="92">
        <v>0</v>
      </c>
      <c r="PY161" s="92">
        <v>0</v>
      </c>
      <c r="PZ161" s="92">
        <v>0</v>
      </c>
      <c r="QA161" s="92">
        <v>0</v>
      </c>
      <c r="QB161" s="92">
        <v>0</v>
      </c>
      <c r="QC161" s="92">
        <v>0</v>
      </c>
      <c r="QD161" s="92">
        <v>39.158127399999998</v>
      </c>
      <c r="QE161" s="92">
        <v>0</v>
      </c>
      <c r="QF161" s="92">
        <v>0</v>
      </c>
      <c r="QG161" s="92">
        <v>0</v>
      </c>
      <c r="QH161" s="92">
        <v>0</v>
      </c>
      <c r="QI161" s="92">
        <v>0</v>
      </c>
      <c r="QJ161" s="92">
        <v>0</v>
      </c>
      <c r="QK161" s="92">
        <v>0</v>
      </c>
      <c r="QL161" s="92">
        <v>0</v>
      </c>
      <c r="QM161" s="92">
        <v>0</v>
      </c>
      <c r="QN161" s="92">
        <v>0</v>
      </c>
      <c r="QO161" s="92">
        <v>0</v>
      </c>
      <c r="QP161" s="92">
        <v>0</v>
      </c>
      <c r="QQ161" s="92">
        <v>0</v>
      </c>
      <c r="QR161" s="92">
        <v>0</v>
      </c>
      <c r="QS161" s="92">
        <v>0</v>
      </c>
      <c r="QT161" s="92">
        <v>0</v>
      </c>
      <c r="QU161" s="92">
        <v>0</v>
      </c>
      <c r="QV161" s="92">
        <v>0</v>
      </c>
      <c r="QW161" s="92">
        <v>0</v>
      </c>
      <c r="QX161" s="92">
        <v>0</v>
      </c>
      <c r="QY161" s="92">
        <v>0</v>
      </c>
      <c r="QZ161" s="92">
        <v>0</v>
      </c>
      <c r="RA161" s="92">
        <v>0</v>
      </c>
      <c r="RB161" s="92">
        <v>0</v>
      </c>
      <c r="RC161" s="92">
        <v>0</v>
      </c>
      <c r="RD161" s="92">
        <v>0</v>
      </c>
      <c r="RE161" s="92">
        <v>0</v>
      </c>
      <c r="RF161" s="92">
        <v>0</v>
      </c>
      <c r="RG161" s="92">
        <v>0</v>
      </c>
      <c r="RH161" s="92">
        <v>0</v>
      </c>
      <c r="RI161" s="92">
        <v>0</v>
      </c>
      <c r="RJ161" s="92">
        <v>0</v>
      </c>
      <c r="RK161" s="92">
        <v>0</v>
      </c>
      <c r="RL161" s="92">
        <v>0</v>
      </c>
      <c r="RM161" s="92">
        <v>0</v>
      </c>
      <c r="RN161" s="92">
        <v>0</v>
      </c>
      <c r="RO161" s="92">
        <v>0</v>
      </c>
      <c r="RP161" s="92">
        <v>0</v>
      </c>
      <c r="RQ161" s="92">
        <v>0</v>
      </c>
      <c r="RR161" s="92">
        <v>0</v>
      </c>
      <c r="RS161" s="92">
        <v>0</v>
      </c>
      <c r="RT161" s="92">
        <v>0</v>
      </c>
      <c r="RU161" s="92">
        <v>0</v>
      </c>
      <c r="RV161" s="92">
        <v>0</v>
      </c>
      <c r="RW161" s="92">
        <v>0</v>
      </c>
      <c r="RX161" s="92">
        <v>0</v>
      </c>
      <c r="RY161" s="92">
        <v>0</v>
      </c>
      <c r="RZ161" s="92">
        <v>0</v>
      </c>
      <c r="SA161" s="92">
        <v>0</v>
      </c>
      <c r="SB161" s="92">
        <v>0</v>
      </c>
      <c r="SC161" s="92">
        <v>0</v>
      </c>
      <c r="SD161" s="92">
        <v>0</v>
      </c>
      <c r="SE161" s="92">
        <v>0</v>
      </c>
      <c r="SF161" s="92">
        <v>0</v>
      </c>
      <c r="SG161" s="92">
        <v>0</v>
      </c>
      <c r="SH161" s="92">
        <v>0</v>
      </c>
      <c r="SI161" s="92">
        <v>0</v>
      </c>
      <c r="SJ161" s="92">
        <v>0</v>
      </c>
      <c r="SK161" s="92">
        <v>0</v>
      </c>
      <c r="SL161" s="92">
        <v>0</v>
      </c>
      <c r="SM161" s="92">
        <v>0</v>
      </c>
      <c r="SN161" s="92">
        <v>1</v>
      </c>
      <c r="SO161" s="92">
        <v>0</v>
      </c>
      <c r="SP161" s="92">
        <v>0</v>
      </c>
      <c r="SQ161" s="92">
        <v>0</v>
      </c>
      <c r="SR161" s="92">
        <v>0</v>
      </c>
      <c r="SS161" s="92">
        <v>0</v>
      </c>
      <c r="ST161" s="92">
        <v>0</v>
      </c>
      <c r="SU161" s="92">
        <v>0</v>
      </c>
      <c r="SV161" s="92">
        <v>0</v>
      </c>
      <c r="SW161" s="92">
        <v>0</v>
      </c>
      <c r="SX161" s="92">
        <v>0</v>
      </c>
      <c r="SY161" s="92">
        <v>1.71448394</v>
      </c>
      <c r="SZ161" s="92">
        <v>39.158127399999998</v>
      </c>
      <c r="TA161" s="92">
        <v>0.43433593199999998</v>
      </c>
      <c r="TB161" s="92">
        <v>31.531812599999999</v>
      </c>
      <c r="TC161" s="92">
        <v>1</v>
      </c>
      <c r="TD161" s="92">
        <v>0</v>
      </c>
      <c r="TE161" s="92">
        <v>0</v>
      </c>
      <c r="TF161" s="92">
        <v>1</v>
      </c>
      <c r="TG161" s="92">
        <v>-17562.5651</v>
      </c>
      <c r="TH161" s="92">
        <v>-768.95239300000003</v>
      </c>
      <c r="TI161" s="92">
        <v>-3.01107358E-2</v>
      </c>
      <c r="TJ161" s="92">
        <v>-58.907139299999997</v>
      </c>
      <c r="TK161" s="92">
        <v>-2.57916686</v>
      </c>
      <c r="TL161" s="92">
        <v>6.5789473700000003E-2</v>
      </c>
      <c r="TM161" s="92">
        <v>1.5026052599999999</v>
      </c>
      <c r="TN161" s="92">
        <v>22.839600000000001</v>
      </c>
      <c r="TO161" s="92">
        <v>0</v>
      </c>
      <c r="TP161" s="92">
        <v>0.75733300400000003</v>
      </c>
      <c r="TQ161" s="92">
        <v>-597001.91775000002</v>
      </c>
      <c r="TR161" s="92">
        <v>9.817189527777789E-4</v>
      </c>
      <c r="TS161" s="92">
        <v>0</v>
      </c>
      <c r="TT161" s="92">
        <v>0</v>
      </c>
      <c r="TU161" s="92">
        <v>0</v>
      </c>
      <c r="TV161" s="92">
        <v>0</v>
      </c>
      <c r="TW161" s="92">
        <v>0</v>
      </c>
      <c r="TX161" s="92">
        <v>0</v>
      </c>
      <c r="TY161" s="92">
        <v>0</v>
      </c>
      <c r="TZ161" s="92">
        <v>0</v>
      </c>
      <c r="UA161" s="92">
        <v>0</v>
      </c>
      <c r="UB161" s="92">
        <v>0</v>
      </c>
      <c r="UC161" s="92">
        <v>0</v>
      </c>
      <c r="UD161" s="92">
        <v>0</v>
      </c>
      <c r="UE161" s="92">
        <v>0</v>
      </c>
      <c r="UF161" s="92">
        <v>0</v>
      </c>
      <c r="UG161" s="92">
        <v>0</v>
      </c>
      <c r="UH161" s="92">
        <v>0</v>
      </c>
      <c r="UI161" s="92">
        <v>0</v>
      </c>
      <c r="UJ161" s="92">
        <v>0</v>
      </c>
      <c r="UK161" s="92">
        <v>0</v>
      </c>
      <c r="UL161" s="92">
        <v>0</v>
      </c>
      <c r="UM161" s="92">
        <v>0</v>
      </c>
      <c r="UN161" s="92">
        <v>0</v>
      </c>
      <c r="UO161" s="92">
        <v>0</v>
      </c>
      <c r="UP161" s="92">
        <v>0</v>
      </c>
      <c r="UQ161" s="92">
        <v>0</v>
      </c>
      <c r="UR161" s="92">
        <v>0</v>
      </c>
      <c r="US161" s="92">
        <v>0</v>
      </c>
      <c r="UT161" s="92">
        <v>0</v>
      </c>
      <c r="UU161" s="92">
        <v>0</v>
      </c>
      <c r="UV161" s="92">
        <v>0</v>
      </c>
      <c r="UW161" s="92">
        <v>0</v>
      </c>
      <c r="UX161" s="92">
        <v>0</v>
      </c>
      <c r="UY161" s="92">
        <v>0</v>
      </c>
      <c r="UZ161" s="92">
        <v>0</v>
      </c>
      <c r="VA161" s="92">
        <v>0</v>
      </c>
      <c r="VB161" s="92">
        <v>0</v>
      </c>
      <c r="VC161" s="92">
        <v>0</v>
      </c>
      <c r="VD161" s="92">
        <v>0</v>
      </c>
      <c r="VE161" s="92">
        <v>0</v>
      </c>
      <c r="VF161" s="92">
        <v>0</v>
      </c>
      <c r="VG161" s="92">
        <v>0</v>
      </c>
      <c r="VH161" s="92">
        <v>0</v>
      </c>
      <c r="VI161" s="92">
        <v>0</v>
      </c>
      <c r="VJ161" s="92">
        <v>0</v>
      </c>
      <c r="VK161" s="92">
        <v>0</v>
      </c>
      <c r="VL161" s="92">
        <v>0</v>
      </c>
      <c r="VM161" s="92">
        <v>0</v>
      </c>
      <c r="VN161" s="92">
        <v>0</v>
      </c>
      <c r="VO161" s="92">
        <v>0</v>
      </c>
      <c r="VP161" s="92">
        <v>0</v>
      </c>
      <c r="VQ161" s="92">
        <v>0</v>
      </c>
      <c r="VR161" s="92">
        <v>0</v>
      </c>
      <c r="VS161" s="92">
        <v>0</v>
      </c>
      <c r="VT161" s="92">
        <v>0</v>
      </c>
      <c r="VU161" s="92">
        <v>0</v>
      </c>
      <c r="VV161" s="92">
        <v>0</v>
      </c>
      <c r="VW161" s="92">
        <v>0</v>
      </c>
      <c r="VX161" s="92">
        <v>0</v>
      </c>
      <c r="VY161" s="92">
        <v>0</v>
      </c>
      <c r="VZ161" s="92">
        <v>0</v>
      </c>
      <c r="WA161" s="92">
        <v>0</v>
      </c>
      <c r="WB161" s="92">
        <v>0</v>
      </c>
      <c r="WC161" s="92">
        <v>4.76245538888889E-4</v>
      </c>
    </row>
    <row r="162" spans="2:601" ht="13.5" customHeight="1">
      <c r="B162" s="851" t="s">
        <v>2845</v>
      </c>
      <c r="C162" s="92">
        <v>0</v>
      </c>
      <c r="D162" s="92">
        <v>47175.170400000003</v>
      </c>
      <c r="E162" s="92">
        <v>-62.863444399999999</v>
      </c>
      <c r="F162" s="92">
        <v>845.98471500000005</v>
      </c>
      <c r="G162" s="92">
        <v>0</v>
      </c>
      <c r="H162" s="92">
        <v>0</v>
      </c>
      <c r="I162" s="92">
        <v>0</v>
      </c>
      <c r="J162" s="92">
        <v>0</v>
      </c>
      <c r="K162" s="92">
        <v>0</v>
      </c>
      <c r="L162" s="92">
        <v>0</v>
      </c>
      <c r="M162" s="92">
        <v>0</v>
      </c>
      <c r="N162" s="92">
        <v>0</v>
      </c>
      <c r="O162" s="92">
        <v>0</v>
      </c>
      <c r="P162" s="92">
        <v>0</v>
      </c>
      <c r="Q162" s="92">
        <v>0</v>
      </c>
      <c r="R162" s="92">
        <v>0</v>
      </c>
      <c r="S162" s="92">
        <v>0</v>
      </c>
      <c r="T162" s="92">
        <v>0</v>
      </c>
      <c r="U162" s="92">
        <v>0</v>
      </c>
      <c r="V162" s="92">
        <v>0</v>
      </c>
      <c r="W162" s="92">
        <v>0</v>
      </c>
      <c r="X162" s="92">
        <v>0</v>
      </c>
      <c r="Y162" s="92">
        <v>0.50217597400000002</v>
      </c>
      <c r="Z162" s="92">
        <v>0</v>
      </c>
      <c r="AA162" s="92">
        <v>0</v>
      </c>
      <c r="AB162" s="92">
        <v>0</v>
      </c>
      <c r="AC162" s="92">
        <v>2.5185042599999999E-2</v>
      </c>
      <c r="AD162" s="92">
        <v>0</v>
      </c>
      <c r="AE162" s="92">
        <v>0</v>
      </c>
      <c r="AF162" s="92">
        <v>0</v>
      </c>
      <c r="AG162" s="92">
        <v>0</v>
      </c>
      <c r="AH162" s="92">
        <v>0</v>
      </c>
      <c r="AI162" s="92">
        <v>0</v>
      </c>
      <c r="AJ162" s="92">
        <v>0</v>
      </c>
      <c r="AK162" s="92">
        <v>0</v>
      </c>
      <c r="AL162" s="92">
        <v>0</v>
      </c>
      <c r="AM162" s="92">
        <v>0</v>
      </c>
      <c r="AN162" s="92">
        <v>5.2543173399999997E-2</v>
      </c>
      <c r="AO162" s="92">
        <v>170.00773899999999</v>
      </c>
      <c r="AP162" s="92">
        <v>833.07669599999997</v>
      </c>
      <c r="AQ162" s="92">
        <v>0</v>
      </c>
      <c r="AR162" s="92">
        <v>0</v>
      </c>
      <c r="AS162" s="92">
        <v>0</v>
      </c>
      <c r="AT162" s="92">
        <v>51.9914998</v>
      </c>
      <c r="AU162" s="92">
        <v>0</v>
      </c>
      <c r="AV162" s="92">
        <v>0</v>
      </c>
      <c r="AW162" s="92">
        <v>2.60655201E-4</v>
      </c>
      <c r="AX162" s="92">
        <v>0</v>
      </c>
      <c r="AY162" s="92">
        <v>0</v>
      </c>
      <c r="AZ162" s="92">
        <v>0</v>
      </c>
      <c r="BA162" s="92">
        <v>0</v>
      </c>
      <c r="BB162" s="92">
        <v>0</v>
      </c>
      <c r="BC162" s="92">
        <v>0</v>
      </c>
      <c r="BD162" s="92">
        <v>0</v>
      </c>
      <c r="BE162" s="92">
        <v>0</v>
      </c>
      <c r="BF162" s="92">
        <v>0</v>
      </c>
      <c r="BG162" s="92">
        <v>0</v>
      </c>
      <c r="BH162" s="92">
        <v>0</v>
      </c>
      <c r="BI162" s="92">
        <v>0</v>
      </c>
      <c r="BJ162" s="92">
        <v>0</v>
      </c>
      <c r="BK162" s="92">
        <v>0</v>
      </c>
      <c r="BL162" s="92">
        <v>0</v>
      </c>
      <c r="BM162" s="92">
        <v>0</v>
      </c>
      <c r="BN162" s="92">
        <v>0</v>
      </c>
      <c r="BO162" s="92">
        <v>0</v>
      </c>
      <c r="BP162" s="92">
        <v>0.44487092900000003</v>
      </c>
      <c r="BQ162" s="92">
        <v>0</v>
      </c>
      <c r="BR162" s="92">
        <v>0</v>
      </c>
      <c r="BS162" s="92">
        <v>0</v>
      </c>
      <c r="BT162" s="92">
        <v>0</v>
      </c>
      <c r="BU162" s="92">
        <v>0</v>
      </c>
      <c r="BV162" s="92">
        <v>0</v>
      </c>
      <c r="BW162" s="92">
        <v>0</v>
      </c>
      <c r="BX162" s="92">
        <v>0</v>
      </c>
      <c r="BY162" s="92">
        <v>0</v>
      </c>
      <c r="BZ162" s="92">
        <v>0</v>
      </c>
      <c r="CA162" s="92">
        <v>0</v>
      </c>
      <c r="CB162" s="92">
        <v>0</v>
      </c>
      <c r="CC162" s="92">
        <v>0</v>
      </c>
      <c r="CD162" s="92">
        <v>0</v>
      </c>
      <c r="CE162" s="92">
        <v>0</v>
      </c>
      <c r="CF162" s="92">
        <v>0</v>
      </c>
      <c r="CG162" s="92">
        <v>0</v>
      </c>
      <c r="CH162" s="92">
        <v>0</v>
      </c>
      <c r="CI162" s="92">
        <v>2.6407509300000002E-4</v>
      </c>
      <c r="CJ162" s="92">
        <v>0</v>
      </c>
      <c r="CK162" s="92">
        <v>0</v>
      </c>
      <c r="CL162" s="92">
        <v>0</v>
      </c>
      <c r="CM162" s="92">
        <v>1.32438484E-5</v>
      </c>
      <c r="CN162" s="92">
        <v>0</v>
      </c>
      <c r="CO162" s="92">
        <v>0</v>
      </c>
      <c r="CP162" s="92">
        <v>0</v>
      </c>
      <c r="CQ162" s="92">
        <v>0</v>
      </c>
      <c r="CR162" s="92">
        <v>0</v>
      </c>
      <c r="CS162" s="92">
        <v>0</v>
      </c>
      <c r="CT162" s="92">
        <v>0</v>
      </c>
      <c r="CU162" s="92">
        <v>0</v>
      </c>
      <c r="CV162" s="92">
        <v>0</v>
      </c>
      <c r="CW162" s="92">
        <v>0</v>
      </c>
      <c r="CX162" s="92">
        <v>2.76304405E-5</v>
      </c>
      <c r="CY162" s="92">
        <v>8.94005524E-2</v>
      </c>
      <c r="CZ162" s="92">
        <v>0.43808309600000001</v>
      </c>
      <c r="DA162" s="92">
        <v>0</v>
      </c>
      <c r="DB162" s="92">
        <v>0</v>
      </c>
      <c r="DC162" s="92">
        <v>0</v>
      </c>
      <c r="DD162" s="92">
        <v>2.73403365E-2</v>
      </c>
      <c r="DE162" s="92">
        <v>0</v>
      </c>
      <c r="DF162" s="92">
        <v>0</v>
      </c>
      <c r="DG162" s="92">
        <v>1.37068577E-7</v>
      </c>
      <c r="DH162" s="92">
        <v>0</v>
      </c>
      <c r="DI162" s="92">
        <v>0</v>
      </c>
      <c r="DJ162" s="92">
        <v>0</v>
      </c>
      <c r="DK162" s="92">
        <v>0</v>
      </c>
      <c r="DL162" s="92">
        <v>0</v>
      </c>
      <c r="DM162" s="92">
        <v>0</v>
      </c>
      <c r="DN162" s="92">
        <v>0</v>
      </c>
      <c r="DO162" s="92">
        <v>0</v>
      </c>
      <c r="DP162" s="92">
        <v>0</v>
      </c>
      <c r="DQ162" s="92">
        <v>0</v>
      </c>
      <c r="DR162" s="92">
        <v>0</v>
      </c>
      <c r="DS162" s="92">
        <v>0</v>
      </c>
      <c r="DT162" s="92">
        <v>0</v>
      </c>
      <c r="DU162" s="92">
        <v>0</v>
      </c>
      <c r="DV162" s="92">
        <v>0</v>
      </c>
      <c r="DW162" s="92">
        <v>0</v>
      </c>
      <c r="DX162" s="92">
        <v>0</v>
      </c>
      <c r="DY162" s="92">
        <v>0</v>
      </c>
      <c r="DZ162" s="92">
        <v>15240.6515</v>
      </c>
      <c r="EA162" s="92">
        <v>0</v>
      </c>
      <c r="EB162" s="92">
        <v>0</v>
      </c>
      <c r="EC162" s="92">
        <v>0</v>
      </c>
      <c r="ED162" s="92">
        <v>0</v>
      </c>
      <c r="EE162" s="92">
        <v>0</v>
      </c>
      <c r="EF162" s="92">
        <v>0</v>
      </c>
      <c r="EG162" s="92">
        <v>0</v>
      </c>
      <c r="EH162" s="92">
        <v>0</v>
      </c>
      <c r="EI162" s="92">
        <v>0</v>
      </c>
      <c r="EJ162" s="92">
        <v>0</v>
      </c>
      <c r="EK162" s="92">
        <v>0</v>
      </c>
      <c r="EL162" s="92">
        <v>0</v>
      </c>
      <c r="EM162" s="92">
        <v>0</v>
      </c>
      <c r="EN162" s="92">
        <v>0</v>
      </c>
      <c r="EO162" s="92">
        <v>0</v>
      </c>
      <c r="EP162" s="92">
        <v>0</v>
      </c>
      <c r="EQ162" s="92">
        <v>0</v>
      </c>
      <c r="ER162" s="92">
        <v>0</v>
      </c>
      <c r="ES162" s="92">
        <v>45.2354293</v>
      </c>
      <c r="ET162" s="92">
        <v>0</v>
      </c>
      <c r="EU162" s="92">
        <v>0</v>
      </c>
      <c r="EV162" s="92">
        <v>0</v>
      </c>
      <c r="EW162" s="92">
        <v>0.42891538000000001</v>
      </c>
      <c r="EX162" s="92">
        <v>0</v>
      </c>
      <c r="EY162" s="92">
        <v>0</v>
      </c>
      <c r="EZ162" s="92">
        <v>0</v>
      </c>
      <c r="FA162" s="92">
        <v>0</v>
      </c>
      <c r="FB162" s="92">
        <v>0</v>
      </c>
      <c r="FC162" s="92">
        <v>0</v>
      </c>
      <c r="FD162" s="92">
        <v>0</v>
      </c>
      <c r="FE162" s="92">
        <v>0</v>
      </c>
      <c r="FF162" s="92">
        <v>0</v>
      </c>
      <c r="FG162" s="92">
        <v>0</v>
      </c>
      <c r="FH162" s="92">
        <v>14.841699999999999</v>
      </c>
      <c r="FI162" s="92">
        <v>5440.0436499999996</v>
      </c>
      <c r="FJ162" s="92">
        <v>23337.377400000001</v>
      </c>
      <c r="FK162" s="92">
        <v>0</v>
      </c>
      <c r="FL162" s="92">
        <v>0</v>
      </c>
      <c r="FM162" s="92">
        <v>0</v>
      </c>
      <c r="FN162" s="92">
        <v>2288.1355100000001</v>
      </c>
      <c r="FO162" s="92">
        <v>0</v>
      </c>
      <c r="FP162" s="92">
        <v>0</v>
      </c>
      <c r="FQ162" s="92">
        <v>1.6698823299999999E-2</v>
      </c>
      <c r="FR162" s="92">
        <v>0</v>
      </c>
      <c r="FS162" s="92">
        <v>0</v>
      </c>
      <c r="FT162" s="92">
        <v>0</v>
      </c>
      <c r="FU162" s="92">
        <v>0</v>
      </c>
      <c r="FV162" s="92">
        <v>0</v>
      </c>
      <c r="FW162" s="92">
        <v>0</v>
      </c>
      <c r="FX162" s="92">
        <v>0</v>
      </c>
      <c r="FY162" s="92">
        <v>0</v>
      </c>
      <c r="FZ162" s="92">
        <v>0</v>
      </c>
      <c r="GA162" s="92">
        <v>0</v>
      </c>
      <c r="GB162" s="92">
        <v>0</v>
      </c>
      <c r="GC162" s="92">
        <v>0</v>
      </c>
      <c r="GD162" s="92">
        <v>0</v>
      </c>
      <c r="GE162" s="92">
        <v>0</v>
      </c>
      <c r="GF162" s="92">
        <v>0</v>
      </c>
      <c r="GG162" s="92">
        <v>0</v>
      </c>
      <c r="GH162" s="92">
        <v>0</v>
      </c>
      <c r="GI162" s="92">
        <v>0</v>
      </c>
      <c r="GJ162" s="92">
        <v>0.32869799700000002</v>
      </c>
      <c r="GK162" s="92">
        <v>0</v>
      </c>
      <c r="GL162" s="92">
        <v>0</v>
      </c>
      <c r="GM162" s="92">
        <v>0</v>
      </c>
      <c r="GN162" s="92">
        <v>0</v>
      </c>
      <c r="GO162" s="92">
        <v>0</v>
      </c>
      <c r="GP162" s="92">
        <v>0</v>
      </c>
      <c r="GQ162" s="92">
        <v>0</v>
      </c>
      <c r="GR162" s="92">
        <v>0</v>
      </c>
      <c r="GS162" s="92">
        <v>0</v>
      </c>
      <c r="GT162" s="92">
        <v>0</v>
      </c>
      <c r="GU162" s="92">
        <v>0</v>
      </c>
      <c r="GV162" s="92">
        <v>0</v>
      </c>
      <c r="GW162" s="92">
        <v>0</v>
      </c>
      <c r="GX162" s="92">
        <v>0</v>
      </c>
      <c r="GY162" s="92">
        <v>0</v>
      </c>
      <c r="GZ162" s="92">
        <v>0</v>
      </c>
      <c r="HA162" s="92">
        <v>0</v>
      </c>
      <c r="HB162" s="92">
        <v>0</v>
      </c>
      <c r="HC162" s="92">
        <v>9.7560100699999996E-4</v>
      </c>
      <c r="HD162" s="92">
        <v>0</v>
      </c>
      <c r="HE162" s="92">
        <v>0</v>
      </c>
      <c r="HF162" s="92">
        <v>0</v>
      </c>
      <c r="HG162" s="92">
        <v>9.2504986299999993E-6</v>
      </c>
      <c r="HH162" s="92">
        <v>0</v>
      </c>
      <c r="HI162" s="92">
        <v>0</v>
      </c>
      <c r="HJ162" s="92">
        <v>0</v>
      </c>
      <c r="HK162" s="92">
        <v>0</v>
      </c>
      <c r="HL162" s="92">
        <v>0</v>
      </c>
      <c r="HM162" s="92">
        <v>0</v>
      </c>
      <c r="HN162" s="92">
        <v>0</v>
      </c>
      <c r="HO162" s="92">
        <v>0</v>
      </c>
      <c r="HP162" s="92">
        <v>0</v>
      </c>
      <c r="HQ162" s="92">
        <v>0</v>
      </c>
      <c r="HR162" s="92">
        <v>3.2009373300000003E-4</v>
      </c>
      <c r="HS162" s="92">
        <v>0.117326444</v>
      </c>
      <c r="HT162" s="92">
        <v>0.50332160500000001</v>
      </c>
      <c r="HU162" s="92">
        <v>0</v>
      </c>
      <c r="HV162" s="92">
        <v>0</v>
      </c>
      <c r="HW162" s="92">
        <v>0</v>
      </c>
      <c r="HX162" s="92">
        <v>4.9348648600000003E-2</v>
      </c>
      <c r="HY162" s="92">
        <v>0</v>
      </c>
      <c r="HZ162" s="92">
        <v>0</v>
      </c>
      <c r="IA162" s="92">
        <v>3.6014666200000002E-7</v>
      </c>
      <c r="IB162" s="92">
        <v>0</v>
      </c>
      <c r="IC162" s="92">
        <v>0</v>
      </c>
      <c r="ID162" s="92">
        <v>0</v>
      </c>
      <c r="IE162" s="92">
        <v>0</v>
      </c>
      <c r="IF162" s="92">
        <v>0</v>
      </c>
      <c r="IG162" s="92">
        <v>0</v>
      </c>
      <c r="IH162" s="92">
        <v>0</v>
      </c>
      <c r="II162" s="92">
        <v>0</v>
      </c>
      <c r="IJ162" s="92">
        <v>0</v>
      </c>
      <c r="IK162" s="92">
        <v>0</v>
      </c>
      <c r="IL162" s="92">
        <v>0</v>
      </c>
      <c r="IM162" s="92">
        <v>0</v>
      </c>
      <c r="IN162" s="92">
        <v>0</v>
      </c>
      <c r="IO162" s="92">
        <v>0</v>
      </c>
      <c r="IP162" s="92">
        <v>0</v>
      </c>
      <c r="IQ162" s="92">
        <v>0</v>
      </c>
      <c r="IR162" s="92">
        <v>0</v>
      </c>
      <c r="IS162" s="92">
        <v>0</v>
      </c>
      <c r="IT162" s="92">
        <v>1901.6408200000001</v>
      </c>
      <c r="IU162" s="92">
        <v>46366.730799999998</v>
      </c>
      <c r="IV162" s="92">
        <v>451616.48499999999</v>
      </c>
      <c r="IW162" s="92">
        <v>28</v>
      </c>
      <c r="IX162" s="92">
        <v>1</v>
      </c>
      <c r="IY162" s="92">
        <v>0.57631969400000005</v>
      </c>
      <c r="IZ162" s="92">
        <v>0.42368030600000001</v>
      </c>
      <c r="JA162" s="92">
        <v>0</v>
      </c>
      <c r="JB162" s="92">
        <v>-32726.034500000002</v>
      </c>
      <c r="JC162" s="92">
        <v>-1342.19433</v>
      </c>
      <c r="JD162" s="92">
        <v>-62.233162999999998</v>
      </c>
      <c r="JE162" s="92">
        <v>-15.7566107</v>
      </c>
      <c r="JF162" s="92">
        <v>-0.64622658300000002</v>
      </c>
      <c r="JG162" s="92">
        <v>7.0179045000000003E-5</v>
      </c>
      <c r="JH162" s="92">
        <v>1.71113959E-3</v>
      </c>
      <c r="JI162" s="92">
        <v>24.382486100000001</v>
      </c>
      <c r="JJ162" s="92">
        <v>1197.21297</v>
      </c>
      <c r="JK162" s="92">
        <v>0</v>
      </c>
      <c r="JL162" s="92">
        <v>0</v>
      </c>
      <c r="JM162" s="92">
        <v>0</v>
      </c>
      <c r="JN162" s="92">
        <v>0</v>
      </c>
      <c r="JO162" s="92">
        <v>0</v>
      </c>
      <c r="JP162" s="92">
        <v>0</v>
      </c>
      <c r="JQ162" s="92">
        <v>0</v>
      </c>
      <c r="JR162" s="92">
        <v>0</v>
      </c>
      <c r="JS162" s="92">
        <v>0</v>
      </c>
      <c r="JT162" s="92">
        <v>0</v>
      </c>
      <c r="JU162" s="92">
        <v>0</v>
      </c>
      <c r="JV162" s="92">
        <v>0</v>
      </c>
      <c r="JW162" s="92">
        <v>0</v>
      </c>
      <c r="JX162" s="92">
        <v>0</v>
      </c>
      <c r="JY162" s="92">
        <v>0</v>
      </c>
      <c r="JZ162" s="92">
        <v>0</v>
      </c>
      <c r="KA162" s="92">
        <v>0</v>
      </c>
      <c r="KB162" s="92">
        <v>0</v>
      </c>
      <c r="KC162" s="92">
        <v>0</v>
      </c>
      <c r="KD162" s="92">
        <v>0</v>
      </c>
      <c r="KE162" s="92">
        <v>0</v>
      </c>
      <c r="KF162" s="92">
        <v>0</v>
      </c>
      <c r="KG162" s="92">
        <v>0</v>
      </c>
      <c r="KH162" s="92">
        <v>0</v>
      </c>
      <c r="KI162" s="92">
        <v>0</v>
      </c>
      <c r="KJ162" s="92">
        <v>0</v>
      </c>
      <c r="KK162" s="92">
        <v>0</v>
      </c>
      <c r="KL162" s="92">
        <v>0</v>
      </c>
      <c r="KM162" s="92">
        <v>0</v>
      </c>
      <c r="KN162" s="92">
        <v>0</v>
      </c>
      <c r="KO162" s="92">
        <v>0</v>
      </c>
      <c r="KP162" s="92">
        <v>0</v>
      </c>
      <c r="KQ162" s="92">
        <v>0</v>
      </c>
      <c r="KR162" s="92">
        <v>0</v>
      </c>
      <c r="KS162" s="92">
        <v>0</v>
      </c>
      <c r="KT162" s="92">
        <v>0</v>
      </c>
      <c r="KU162" s="92">
        <v>0</v>
      </c>
      <c r="KV162" s="92">
        <v>0</v>
      </c>
      <c r="KW162" s="92">
        <v>0</v>
      </c>
      <c r="KX162" s="92">
        <v>0</v>
      </c>
      <c r="KY162" s="92">
        <v>0</v>
      </c>
      <c r="KZ162" s="92">
        <v>0</v>
      </c>
      <c r="LA162" s="92">
        <v>0</v>
      </c>
      <c r="LB162" s="92">
        <v>0</v>
      </c>
      <c r="LC162" s="92">
        <v>0</v>
      </c>
      <c r="LD162" s="92">
        <v>0</v>
      </c>
      <c r="LE162" s="92">
        <v>0</v>
      </c>
      <c r="LF162" s="92">
        <v>0</v>
      </c>
      <c r="LG162" s="92">
        <v>0</v>
      </c>
      <c r="LH162" s="92">
        <v>0</v>
      </c>
      <c r="LI162" s="92">
        <v>0</v>
      </c>
      <c r="LJ162" s="92">
        <v>2.0005788899999999</v>
      </c>
      <c r="LK162" s="92">
        <v>0</v>
      </c>
      <c r="LL162" s="92">
        <v>24.095597300000001</v>
      </c>
      <c r="LM162" s="92">
        <v>2.6772885899999999</v>
      </c>
      <c r="LN162" s="92">
        <v>0</v>
      </c>
      <c r="LO162" s="92">
        <v>5.0284736299999997</v>
      </c>
      <c r="LP162" s="92">
        <v>0</v>
      </c>
      <c r="LQ162" s="92">
        <v>0</v>
      </c>
      <c r="LR162" s="92">
        <v>0</v>
      </c>
      <c r="LS162" s="92">
        <v>0</v>
      </c>
      <c r="LT162" s="92">
        <v>0</v>
      </c>
      <c r="LU162" s="92">
        <v>0</v>
      </c>
      <c r="LV162" s="92">
        <v>0</v>
      </c>
      <c r="LW162" s="92">
        <v>0</v>
      </c>
      <c r="LX162" s="92">
        <v>0</v>
      </c>
      <c r="LY162" s="92">
        <v>0</v>
      </c>
      <c r="LZ162" s="92">
        <v>0</v>
      </c>
      <c r="MA162" s="92">
        <v>0</v>
      </c>
      <c r="MB162" s="92">
        <v>0</v>
      </c>
      <c r="MC162" s="92">
        <v>0</v>
      </c>
      <c r="MD162" s="92">
        <v>0</v>
      </c>
      <c r="ME162" s="92">
        <v>0</v>
      </c>
      <c r="MF162" s="92">
        <v>0</v>
      </c>
      <c r="MG162" s="92">
        <v>0</v>
      </c>
      <c r="MH162" s="92">
        <v>0</v>
      </c>
      <c r="MI162" s="92">
        <v>0</v>
      </c>
      <c r="MJ162" s="92">
        <v>0</v>
      </c>
      <c r="MK162" s="92">
        <v>0</v>
      </c>
      <c r="ML162" s="92">
        <v>0</v>
      </c>
      <c r="MM162" s="92">
        <v>0</v>
      </c>
      <c r="MN162" s="92">
        <v>0</v>
      </c>
      <c r="MO162" s="92">
        <v>0</v>
      </c>
      <c r="MP162" s="92">
        <v>0</v>
      </c>
      <c r="MQ162" s="92">
        <v>0</v>
      </c>
      <c r="MR162" s="92">
        <v>0</v>
      </c>
      <c r="MS162" s="92">
        <v>0</v>
      </c>
      <c r="MT162" s="92">
        <v>0</v>
      </c>
      <c r="MU162" s="92">
        <v>0</v>
      </c>
      <c r="MV162" s="92">
        <v>0</v>
      </c>
      <c r="MW162" s="92">
        <v>0</v>
      </c>
      <c r="MX162" s="92">
        <v>0</v>
      </c>
      <c r="MY162" s="92">
        <v>0</v>
      </c>
      <c r="MZ162" s="92">
        <v>0</v>
      </c>
      <c r="NA162" s="92">
        <v>0</v>
      </c>
      <c r="NB162" s="92">
        <v>0</v>
      </c>
      <c r="NC162" s="92">
        <v>0</v>
      </c>
      <c r="ND162" s="92">
        <v>0</v>
      </c>
      <c r="NE162" s="92">
        <v>0</v>
      </c>
      <c r="NF162" s="92">
        <v>0</v>
      </c>
      <c r="NG162" s="92">
        <v>0</v>
      </c>
      <c r="NH162" s="92">
        <v>0</v>
      </c>
      <c r="NI162" s="92">
        <v>0</v>
      </c>
      <c r="NJ162" s="92">
        <v>0</v>
      </c>
      <c r="NK162" s="92">
        <v>0</v>
      </c>
      <c r="NL162" s="92">
        <v>0</v>
      </c>
      <c r="NM162" s="92">
        <v>0</v>
      </c>
      <c r="NN162" s="92">
        <v>0</v>
      </c>
      <c r="NO162" s="92">
        <v>0</v>
      </c>
      <c r="NP162" s="92">
        <v>0</v>
      </c>
      <c r="NQ162" s="92">
        <v>0</v>
      </c>
      <c r="NR162" s="92">
        <v>0</v>
      </c>
      <c r="NS162" s="92">
        <v>0</v>
      </c>
      <c r="NT162" s="92">
        <v>5.9185330299999998E-2</v>
      </c>
      <c r="NU162" s="92">
        <v>0</v>
      </c>
      <c r="NV162" s="92">
        <v>0.71284661299999996</v>
      </c>
      <c r="NW162" s="92">
        <v>7.9205179200000003E-2</v>
      </c>
      <c r="NX162" s="92">
        <v>0</v>
      </c>
      <c r="NY162" s="92">
        <v>0.14876287799999999</v>
      </c>
      <c r="NZ162" s="92">
        <v>0</v>
      </c>
      <c r="OA162" s="92">
        <v>0</v>
      </c>
      <c r="OB162" s="92">
        <v>0</v>
      </c>
      <c r="OC162" s="92">
        <v>0</v>
      </c>
      <c r="OD162" s="92">
        <v>0</v>
      </c>
      <c r="OE162" s="92">
        <v>0</v>
      </c>
      <c r="OF162" s="92">
        <v>0</v>
      </c>
      <c r="OG162" s="92">
        <v>0</v>
      </c>
      <c r="OH162" s="92">
        <v>0</v>
      </c>
      <c r="OI162" s="92">
        <v>0</v>
      </c>
      <c r="OJ162" s="92">
        <v>0</v>
      </c>
      <c r="OK162" s="92">
        <v>0</v>
      </c>
      <c r="OL162" s="92">
        <v>0</v>
      </c>
      <c r="OM162" s="92">
        <v>0</v>
      </c>
      <c r="ON162" s="92">
        <v>0</v>
      </c>
      <c r="OO162" s="92">
        <v>0</v>
      </c>
      <c r="OP162" s="92">
        <v>0</v>
      </c>
      <c r="OQ162" s="92">
        <v>0</v>
      </c>
      <c r="OR162" s="92">
        <v>0</v>
      </c>
      <c r="OS162" s="92">
        <v>0</v>
      </c>
      <c r="OT162" s="92">
        <v>0</v>
      </c>
      <c r="OU162" s="92">
        <v>0</v>
      </c>
      <c r="OV162" s="92">
        <v>0</v>
      </c>
      <c r="OW162" s="92">
        <v>0</v>
      </c>
      <c r="OX162" s="92">
        <v>0</v>
      </c>
      <c r="OY162" s="92">
        <v>0</v>
      </c>
      <c r="OZ162" s="92">
        <v>0</v>
      </c>
      <c r="PA162" s="92">
        <v>0</v>
      </c>
      <c r="PB162" s="92">
        <v>0</v>
      </c>
      <c r="PC162" s="92">
        <v>0</v>
      </c>
      <c r="PD162" s="92">
        <v>0</v>
      </c>
      <c r="PE162" s="92">
        <v>0</v>
      </c>
      <c r="PF162" s="92">
        <v>0</v>
      </c>
      <c r="PG162" s="92">
        <v>0</v>
      </c>
      <c r="PH162" s="92">
        <v>0</v>
      </c>
      <c r="PI162" s="92">
        <v>0</v>
      </c>
      <c r="PJ162" s="92">
        <v>0</v>
      </c>
      <c r="PK162" s="92">
        <v>0</v>
      </c>
      <c r="PL162" s="92">
        <v>0</v>
      </c>
      <c r="PM162" s="92">
        <v>0</v>
      </c>
      <c r="PN162" s="92">
        <v>0</v>
      </c>
      <c r="PO162" s="92">
        <v>0</v>
      </c>
      <c r="PP162" s="92">
        <v>0</v>
      </c>
      <c r="PQ162" s="92">
        <v>0</v>
      </c>
      <c r="PR162" s="92">
        <v>0</v>
      </c>
      <c r="PS162" s="92">
        <v>0</v>
      </c>
      <c r="PT162" s="92">
        <v>0</v>
      </c>
      <c r="PU162" s="92">
        <v>0</v>
      </c>
      <c r="PV162" s="92">
        <v>0</v>
      </c>
      <c r="PW162" s="92">
        <v>0</v>
      </c>
      <c r="PX162" s="92">
        <v>0</v>
      </c>
      <c r="PY162" s="92">
        <v>0</v>
      </c>
      <c r="PZ162" s="92">
        <v>0</v>
      </c>
      <c r="QA162" s="92">
        <v>0</v>
      </c>
      <c r="QB162" s="92">
        <v>0</v>
      </c>
      <c r="QC162" s="92">
        <v>0</v>
      </c>
      <c r="QD162" s="92">
        <v>45.692421699999997</v>
      </c>
      <c r="QE162" s="92">
        <v>0</v>
      </c>
      <c r="QF162" s="92">
        <v>578.67022699999995</v>
      </c>
      <c r="QG162" s="92">
        <v>64.296691899999999</v>
      </c>
      <c r="QH162" s="92">
        <v>0</v>
      </c>
      <c r="QI162" s="92">
        <v>119.780253</v>
      </c>
      <c r="QJ162" s="92">
        <v>0</v>
      </c>
      <c r="QK162" s="92">
        <v>0</v>
      </c>
      <c r="QL162" s="92">
        <v>0</v>
      </c>
      <c r="QM162" s="92">
        <v>0</v>
      </c>
      <c r="QN162" s="92">
        <v>0</v>
      </c>
      <c r="QO162" s="92">
        <v>0</v>
      </c>
      <c r="QP162" s="92">
        <v>0</v>
      </c>
      <c r="QQ162" s="92">
        <v>0</v>
      </c>
      <c r="QR162" s="92">
        <v>0</v>
      </c>
      <c r="QS162" s="92">
        <v>0</v>
      </c>
      <c r="QT162" s="92">
        <v>0</v>
      </c>
      <c r="QU162" s="92">
        <v>0</v>
      </c>
      <c r="QV162" s="92">
        <v>0</v>
      </c>
      <c r="QW162" s="92">
        <v>0</v>
      </c>
      <c r="QX162" s="92">
        <v>0</v>
      </c>
      <c r="QY162" s="92">
        <v>0</v>
      </c>
      <c r="QZ162" s="92">
        <v>0</v>
      </c>
      <c r="RA162" s="92">
        <v>0</v>
      </c>
      <c r="RB162" s="92">
        <v>0</v>
      </c>
      <c r="RC162" s="92">
        <v>0</v>
      </c>
      <c r="RD162" s="92">
        <v>0</v>
      </c>
      <c r="RE162" s="92">
        <v>0</v>
      </c>
      <c r="RF162" s="92">
        <v>0</v>
      </c>
      <c r="RG162" s="92">
        <v>0</v>
      </c>
      <c r="RH162" s="92">
        <v>0</v>
      </c>
      <c r="RI162" s="92">
        <v>0</v>
      </c>
      <c r="RJ162" s="92">
        <v>0</v>
      </c>
      <c r="RK162" s="92">
        <v>0</v>
      </c>
      <c r="RL162" s="92">
        <v>0</v>
      </c>
      <c r="RM162" s="92">
        <v>0</v>
      </c>
      <c r="RN162" s="92">
        <v>0</v>
      </c>
      <c r="RO162" s="92">
        <v>0</v>
      </c>
      <c r="RP162" s="92">
        <v>0</v>
      </c>
      <c r="RQ162" s="92">
        <v>0</v>
      </c>
      <c r="RR162" s="92">
        <v>0</v>
      </c>
      <c r="RS162" s="92">
        <v>0</v>
      </c>
      <c r="RT162" s="92">
        <v>0</v>
      </c>
      <c r="RU162" s="92">
        <v>0</v>
      </c>
      <c r="RV162" s="92">
        <v>0</v>
      </c>
      <c r="RW162" s="92">
        <v>0</v>
      </c>
      <c r="RX162" s="92">
        <v>0</v>
      </c>
      <c r="RY162" s="92">
        <v>0</v>
      </c>
      <c r="RZ162" s="92">
        <v>0</v>
      </c>
      <c r="SA162" s="92">
        <v>0</v>
      </c>
      <c r="SB162" s="92">
        <v>0</v>
      </c>
      <c r="SC162" s="92">
        <v>0</v>
      </c>
      <c r="SD162" s="92">
        <v>0</v>
      </c>
      <c r="SE162" s="92">
        <v>0</v>
      </c>
      <c r="SF162" s="92">
        <v>0</v>
      </c>
      <c r="SG162" s="92">
        <v>0</v>
      </c>
      <c r="SH162" s="92">
        <v>0</v>
      </c>
      <c r="SI162" s="92">
        <v>0</v>
      </c>
      <c r="SJ162" s="92">
        <v>0</v>
      </c>
      <c r="SK162" s="92">
        <v>0</v>
      </c>
      <c r="SL162" s="92">
        <v>0</v>
      </c>
      <c r="SM162" s="92">
        <v>0</v>
      </c>
      <c r="SN162" s="92">
        <v>5.6519277399999998E-2</v>
      </c>
      <c r="SO162" s="92">
        <v>0</v>
      </c>
      <c r="SP162" s="92">
        <v>0.71578659899999997</v>
      </c>
      <c r="SQ162" s="92">
        <v>7.9531844300000001E-2</v>
      </c>
      <c r="SR162" s="92">
        <v>0</v>
      </c>
      <c r="SS162" s="92">
        <v>0.14816228000000001</v>
      </c>
      <c r="ST162" s="92">
        <v>0</v>
      </c>
      <c r="SU162" s="92">
        <v>0</v>
      </c>
      <c r="SV162" s="92">
        <v>0</v>
      </c>
      <c r="SW162" s="92">
        <v>0</v>
      </c>
      <c r="SX162" s="92">
        <v>0</v>
      </c>
      <c r="SY162" s="92">
        <v>33.801938399999997</v>
      </c>
      <c r="SZ162" s="92">
        <v>808.43959400000006</v>
      </c>
      <c r="TA162" s="92">
        <v>8.5874620299999993</v>
      </c>
      <c r="TB162" s="92">
        <v>28</v>
      </c>
      <c r="TC162" s="92">
        <v>1</v>
      </c>
      <c r="TD162" s="92">
        <v>0</v>
      </c>
      <c r="TE162" s="92">
        <v>0</v>
      </c>
      <c r="TF162" s="92">
        <v>1</v>
      </c>
      <c r="TG162" s="92">
        <v>-18646.309000000001</v>
      </c>
      <c r="TH162" s="92">
        <v>-779.62706600000001</v>
      </c>
      <c r="TI162" s="92">
        <v>-0.63028138899999997</v>
      </c>
      <c r="TJ162" s="92">
        <v>-62.5404543</v>
      </c>
      <c r="TK162" s="92">
        <v>-2.6148998699999999</v>
      </c>
      <c r="TL162" s="92">
        <v>6.5603275899999994E-2</v>
      </c>
      <c r="TM162" s="92">
        <v>1.5690309</v>
      </c>
      <c r="TN162" s="92">
        <v>23.916959500000001</v>
      </c>
      <c r="TO162" s="92">
        <v>0</v>
      </c>
      <c r="TP162" s="92">
        <v>2.5454451600000001E-2</v>
      </c>
      <c r="TQ162" s="92">
        <v>-73188358.277799994</v>
      </c>
      <c r="TR162" s="92">
        <v>1.5123279111111099E-2</v>
      </c>
      <c r="TS162" s="92">
        <v>1.1360012055555599E-2</v>
      </c>
      <c r="TT162" s="92">
        <v>0</v>
      </c>
      <c r="TU162" s="92">
        <v>0</v>
      </c>
      <c r="TV162" s="92">
        <v>0</v>
      </c>
      <c r="TW162" s="92">
        <v>0</v>
      </c>
      <c r="TX162" s="92">
        <v>0</v>
      </c>
      <c r="TY162" s="92">
        <v>0</v>
      </c>
      <c r="TZ162" s="92">
        <v>0</v>
      </c>
      <c r="UA162" s="92">
        <v>0</v>
      </c>
      <c r="UB162" s="92">
        <v>0</v>
      </c>
      <c r="UC162" s="92">
        <v>0</v>
      </c>
      <c r="UD162" s="92">
        <v>0</v>
      </c>
      <c r="UE162" s="92">
        <v>0</v>
      </c>
      <c r="UF162" s="92">
        <v>0</v>
      </c>
      <c r="UG162" s="92">
        <v>0</v>
      </c>
      <c r="UH162" s="92">
        <v>0</v>
      </c>
      <c r="UI162" s="92">
        <v>0</v>
      </c>
      <c r="UJ162" s="92">
        <v>0</v>
      </c>
      <c r="UK162" s="92">
        <v>0</v>
      </c>
      <c r="UL162" s="92">
        <v>1.2727515888888901E-9</v>
      </c>
      <c r="UM162" s="92">
        <v>0</v>
      </c>
      <c r="UN162" s="92">
        <v>0</v>
      </c>
      <c r="UO162" s="92">
        <v>0</v>
      </c>
      <c r="UP162" s="92">
        <v>3.3484185833333398E-6</v>
      </c>
      <c r="UQ162" s="92">
        <v>0</v>
      </c>
      <c r="UR162" s="92">
        <v>0</v>
      </c>
      <c r="US162" s="92">
        <v>0</v>
      </c>
      <c r="UT162" s="92">
        <v>0</v>
      </c>
      <c r="UU162" s="92">
        <v>0</v>
      </c>
      <c r="UV162" s="92">
        <v>0</v>
      </c>
      <c r="UW162" s="92">
        <v>0</v>
      </c>
      <c r="UX162" s="92">
        <v>0</v>
      </c>
      <c r="UY162" s="92">
        <v>0</v>
      </c>
      <c r="UZ162" s="92">
        <v>0</v>
      </c>
      <c r="VA162" s="92">
        <v>2.7880604444444501E-14</v>
      </c>
      <c r="VB162" s="92">
        <v>4.72236119444445E-2</v>
      </c>
      <c r="VC162" s="92">
        <v>0.231408268333334</v>
      </c>
      <c r="VD162" s="92">
        <v>0</v>
      </c>
      <c r="VE162" s="92">
        <v>0</v>
      </c>
      <c r="VF162" s="92">
        <v>0</v>
      </c>
      <c r="VG162" s="92">
        <v>1.4436099805555601E-2</v>
      </c>
      <c r="VH162" s="92">
        <v>0</v>
      </c>
      <c r="VI162" s="92">
        <v>0</v>
      </c>
      <c r="VJ162" s="92">
        <v>6.1973645000000098E-8</v>
      </c>
      <c r="VK162" s="92">
        <v>0</v>
      </c>
      <c r="VL162" s="92">
        <v>0</v>
      </c>
      <c r="VM162" s="92">
        <v>0</v>
      </c>
      <c r="VN162" s="92">
        <v>0</v>
      </c>
      <c r="VO162" s="92">
        <v>0</v>
      </c>
      <c r="VP162" s="92">
        <v>0</v>
      </c>
      <c r="VQ162" s="92">
        <v>0</v>
      </c>
      <c r="VR162" s="92">
        <v>0</v>
      </c>
      <c r="VS162" s="92">
        <v>0</v>
      </c>
      <c r="VT162" s="92">
        <v>0</v>
      </c>
      <c r="VU162" s="92">
        <v>0</v>
      </c>
      <c r="VV162" s="92">
        <v>0</v>
      </c>
      <c r="VW162" s="92">
        <v>0</v>
      </c>
      <c r="VX162" s="92">
        <v>0</v>
      </c>
      <c r="VY162" s="92">
        <v>0</v>
      </c>
      <c r="VZ162" s="92">
        <v>0</v>
      </c>
      <c r="WA162" s="92">
        <v>0</v>
      </c>
      <c r="WB162" s="92">
        <v>0</v>
      </c>
      <c r="WC162" s="92">
        <v>9.3894273333333406E-3</v>
      </c>
    </row>
    <row r="163" spans="2:601" ht="13.5" customHeight="1">
      <c r="B163" s="851" t="s">
        <v>2846</v>
      </c>
      <c r="C163" s="92">
        <v>0</v>
      </c>
      <c r="D163" s="92">
        <v>13836.482900000001</v>
      </c>
      <c r="E163" s="92">
        <v>-50.0750168</v>
      </c>
      <c r="F163" s="92">
        <v>724.57980499999996</v>
      </c>
      <c r="G163" s="92">
        <v>0</v>
      </c>
      <c r="H163" s="92">
        <v>0</v>
      </c>
      <c r="I163" s="92">
        <v>0</v>
      </c>
      <c r="J163" s="92">
        <v>0</v>
      </c>
      <c r="K163" s="92">
        <v>0</v>
      </c>
      <c r="L163" s="92">
        <v>0</v>
      </c>
      <c r="M163" s="92">
        <v>0</v>
      </c>
      <c r="N163" s="92">
        <v>0</v>
      </c>
      <c r="O163" s="92">
        <v>0</v>
      </c>
      <c r="P163" s="92">
        <v>0</v>
      </c>
      <c r="Q163" s="92">
        <v>0</v>
      </c>
      <c r="R163" s="92">
        <v>0</v>
      </c>
      <c r="S163" s="92">
        <v>0</v>
      </c>
      <c r="T163" s="92">
        <v>0</v>
      </c>
      <c r="U163" s="92">
        <v>0</v>
      </c>
      <c r="V163" s="92">
        <v>0</v>
      </c>
      <c r="W163" s="92">
        <v>0</v>
      </c>
      <c r="X163" s="92">
        <v>0</v>
      </c>
      <c r="Y163" s="92">
        <v>0.45195425299999997</v>
      </c>
      <c r="Z163" s="92">
        <v>0</v>
      </c>
      <c r="AA163" s="92">
        <v>0</v>
      </c>
      <c r="AB163" s="92">
        <v>0</v>
      </c>
      <c r="AC163" s="92">
        <v>1.1817662099999999E-2</v>
      </c>
      <c r="AD163" s="92">
        <v>0</v>
      </c>
      <c r="AE163" s="92">
        <v>0</v>
      </c>
      <c r="AF163" s="92">
        <v>0</v>
      </c>
      <c r="AG163" s="92">
        <v>0</v>
      </c>
      <c r="AH163" s="92">
        <v>0</v>
      </c>
      <c r="AI163" s="92">
        <v>0</v>
      </c>
      <c r="AJ163" s="92">
        <v>0</v>
      </c>
      <c r="AK163" s="92">
        <v>0</v>
      </c>
      <c r="AL163" s="92">
        <v>0</v>
      </c>
      <c r="AM163" s="92">
        <v>0</v>
      </c>
      <c r="AN163" s="92">
        <v>4.7288855999999997E-2</v>
      </c>
      <c r="AO163" s="92">
        <v>2.4630796100000001E-3</v>
      </c>
      <c r="AP163" s="92">
        <v>6.2367549099999996E-3</v>
      </c>
      <c r="AQ163" s="92">
        <v>0</v>
      </c>
      <c r="AR163" s="92">
        <v>0</v>
      </c>
      <c r="AS163" s="92">
        <v>0</v>
      </c>
      <c r="AT163" s="92">
        <v>1.9386380799999998E-2</v>
      </c>
      <c r="AU163" s="92">
        <v>0</v>
      </c>
      <c r="AV163" s="92">
        <v>0</v>
      </c>
      <c r="AW163" s="92">
        <v>3.3795070400000002E-5</v>
      </c>
      <c r="AX163" s="92">
        <v>0</v>
      </c>
      <c r="AY163" s="92">
        <v>0</v>
      </c>
      <c r="AZ163" s="92">
        <v>0</v>
      </c>
      <c r="BA163" s="92">
        <v>0</v>
      </c>
      <c r="BB163" s="92">
        <v>0</v>
      </c>
      <c r="BC163" s="92">
        <v>0</v>
      </c>
      <c r="BD163" s="92">
        <v>0</v>
      </c>
      <c r="BE163" s="92">
        <v>0</v>
      </c>
      <c r="BF163" s="92">
        <v>0</v>
      </c>
      <c r="BG163" s="92">
        <v>0</v>
      </c>
      <c r="BH163" s="92">
        <v>0</v>
      </c>
      <c r="BI163" s="92">
        <v>0</v>
      </c>
      <c r="BJ163" s="92">
        <v>0</v>
      </c>
      <c r="BK163" s="92">
        <v>0</v>
      </c>
      <c r="BL163" s="92">
        <v>0</v>
      </c>
      <c r="BM163" s="92">
        <v>0</v>
      </c>
      <c r="BN163" s="92">
        <v>0</v>
      </c>
      <c r="BO163" s="92">
        <v>0</v>
      </c>
      <c r="BP163" s="92">
        <v>0.99925642400000003</v>
      </c>
      <c r="BQ163" s="92">
        <v>0</v>
      </c>
      <c r="BR163" s="92">
        <v>0</v>
      </c>
      <c r="BS163" s="92">
        <v>0</v>
      </c>
      <c r="BT163" s="92">
        <v>0</v>
      </c>
      <c r="BU163" s="92">
        <v>0</v>
      </c>
      <c r="BV163" s="92">
        <v>0</v>
      </c>
      <c r="BW163" s="92">
        <v>0</v>
      </c>
      <c r="BX163" s="92">
        <v>0</v>
      </c>
      <c r="BY163" s="92">
        <v>0</v>
      </c>
      <c r="BZ163" s="92">
        <v>0</v>
      </c>
      <c r="CA163" s="92">
        <v>0</v>
      </c>
      <c r="CB163" s="92">
        <v>0</v>
      </c>
      <c r="CC163" s="92">
        <v>0</v>
      </c>
      <c r="CD163" s="92">
        <v>0</v>
      </c>
      <c r="CE163" s="92">
        <v>0</v>
      </c>
      <c r="CF163" s="92">
        <v>0</v>
      </c>
      <c r="CG163" s="92">
        <v>0</v>
      </c>
      <c r="CH163" s="92">
        <v>0</v>
      </c>
      <c r="CI163" s="92">
        <v>6.23282885E-4</v>
      </c>
      <c r="CJ163" s="92">
        <v>0</v>
      </c>
      <c r="CK163" s="92">
        <v>0</v>
      </c>
      <c r="CL163" s="92">
        <v>0</v>
      </c>
      <c r="CM163" s="92">
        <v>1.62975489E-5</v>
      </c>
      <c r="CN163" s="92">
        <v>0</v>
      </c>
      <c r="CO163" s="92">
        <v>0</v>
      </c>
      <c r="CP163" s="92">
        <v>0</v>
      </c>
      <c r="CQ163" s="92">
        <v>0</v>
      </c>
      <c r="CR163" s="92">
        <v>0</v>
      </c>
      <c r="CS163" s="92">
        <v>0</v>
      </c>
      <c r="CT163" s="92">
        <v>0</v>
      </c>
      <c r="CU163" s="92">
        <v>0</v>
      </c>
      <c r="CV163" s="92">
        <v>0</v>
      </c>
      <c r="CW163" s="92">
        <v>0</v>
      </c>
      <c r="CX163" s="92">
        <v>6.5215305200000002E-5</v>
      </c>
      <c r="CY163" s="92">
        <v>3.3967937100000001E-6</v>
      </c>
      <c r="CZ163" s="92">
        <v>8.6010089799999994E-6</v>
      </c>
      <c r="DA163" s="92">
        <v>0</v>
      </c>
      <c r="DB163" s="92">
        <v>0</v>
      </c>
      <c r="DC163" s="92">
        <v>0</v>
      </c>
      <c r="DD163" s="92">
        <v>2.6735447900000001E-5</v>
      </c>
      <c r="DE163" s="92">
        <v>0</v>
      </c>
      <c r="DF163" s="92">
        <v>0</v>
      </c>
      <c r="DG163" s="92">
        <v>4.66062413E-8</v>
      </c>
      <c r="DH163" s="92">
        <v>0</v>
      </c>
      <c r="DI163" s="92">
        <v>0</v>
      </c>
      <c r="DJ163" s="92">
        <v>0</v>
      </c>
      <c r="DK163" s="92">
        <v>0</v>
      </c>
      <c r="DL163" s="92">
        <v>0</v>
      </c>
      <c r="DM163" s="92">
        <v>0</v>
      </c>
      <c r="DN163" s="92">
        <v>0</v>
      </c>
      <c r="DO163" s="92">
        <v>0</v>
      </c>
      <c r="DP163" s="92">
        <v>0</v>
      </c>
      <c r="DQ163" s="92">
        <v>0</v>
      </c>
      <c r="DR163" s="92">
        <v>0</v>
      </c>
      <c r="DS163" s="92">
        <v>0</v>
      </c>
      <c r="DT163" s="92">
        <v>0</v>
      </c>
      <c r="DU163" s="92">
        <v>0</v>
      </c>
      <c r="DV163" s="92">
        <v>0</v>
      </c>
      <c r="DW163" s="92">
        <v>0</v>
      </c>
      <c r="DX163" s="92">
        <v>0</v>
      </c>
      <c r="DY163" s="92">
        <v>0</v>
      </c>
      <c r="DZ163" s="92">
        <v>13053.508099999999</v>
      </c>
      <c r="EA163" s="92">
        <v>0</v>
      </c>
      <c r="EB163" s="92">
        <v>0</v>
      </c>
      <c r="EC163" s="92">
        <v>0</v>
      </c>
      <c r="ED163" s="92">
        <v>0</v>
      </c>
      <c r="EE163" s="92">
        <v>0</v>
      </c>
      <c r="EF163" s="92">
        <v>0</v>
      </c>
      <c r="EG163" s="92">
        <v>0</v>
      </c>
      <c r="EH163" s="92">
        <v>0</v>
      </c>
      <c r="EI163" s="92">
        <v>0</v>
      </c>
      <c r="EJ163" s="92">
        <v>0</v>
      </c>
      <c r="EK163" s="92">
        <v>0</v>
      </c>
      <c r="EL163" s="92">
        <v>0</v>
      </c>
      <c r="EM163" s="92">
        <v>0</v>
      </c>
      <c r="EN163" s="92">
        <v>0</v>
      </c>
      <c r="EO163" s="92">
        <v>0</v>
      </c>
      <c r="EP163" s="92">
        <v>0</v>
      </c>
      <c r="EQ163" s="92">
        <v>0</v>
      </c>
      <c r="ER163" s="92">
        <v>0</v>
      </c>
      <c r="ES163" s="92">
        <v>40.711514899999997</v>
      </c>
      <c r="ET163" s="92">
        <v>0</v>
      </c>
      <c r="EU163" s="92">
        <v>0</v>
      </c>
      <c r="EV163" s="92">
        <v>0</v>
      </c>
      <c r="EW163" s="92">
        <v>0.201261404</v>
      </c>
      <c r="EX163" s="92">
        <v>0</v>
      </c>
      <c r="EY163" s="92">
        <v>0</v>
      </c>
      <c r="EZ163" s="92">
        <v>0</v>
      </c>
      <c r="FA163" s="92">
        <v>0</v>
      </c>
      <c r="FB163" s="92">
        <v>0</v>
      </c>
      <c r="FC163" s="92">
        <v>0</v>
      </c>
      <c r="FD163" s="92">
        <v>0</v>
      </c>
      <c r="FE163" s="92">
        <v>0</v>
      </c>
      <c r="FF163" s="92">
        <v>0</v>
      </c>
      <c r="FG163" s="92">
        <v>0</v>
      </c>
      <c r="FH163" s="92">
        <v>13.357529899999999</v>
      </c>
      <c r="FI163" s="92">
        <v>7.8815591700000007E-2</v>
      </c>
      <c r="FJ163" s="92">
        <v>0.17471320900000001</v>
      </c>
      <c r="FK163" s="92">
        <v>0</v>
      </c>
      <c r="FL163" s="92">
        <v>0</v>
      </c>
      <c r="FM163" s="92">
        <v>0</v>
      </c>
      <c r="FN163" s="92">
        <v>0.85319074399999995</v>
      </c>
      <c r="FO163" s="92">
        <v>0</v>
      </c>
      <c r="FP163" s="92">
        <v>0</v>
      </c>
      <c r="FQ163" s="92">
        <v>2.1650744299999999E-3</v>
      </c>
      <c r="FR163" s="92">
        <v>0</v>
      </c>
      <c r="FS163" s="92">
        <v>0</v>
      </c>
      <c r="FT163" s="92">
        <v>0</v>
      </c>
      <c r="FU163" s="92">
        <v>0</v>
      </c>
      <c r="FV163" s="92">
        <v>0</v>
      </c>
      <c r="FW163" s="92">
        <v>0</v>
      </c>
      <c r="FX163" s="92">
        <v>0</v>
      </c>
      <c r="FY163" s="92">
        <v>0</v>
      </c>
      <c r="FZ163" s="92">
        <v>0</v>
      </c>
      <c r="GA163" s="92">
        <v>0</v>
      </c>
      <c r="GB163" s="92">
        <v>0</v>
      </c>
      <c r="GC163" s="92">
        <v>0</v>
      </c>
      <c r="GD163" s="92">
        <v>0</v>
      </c>
      <c r="GE163" s="92">
        <v>0</v>
      </c>
      <c r="GF163" s="92">
        <v>0</v>
      </c>
      <c r="GG163" s="92">
        <v>0</v>
      </c>
      <c r="GH163" s="92">
        <v>0</v>
      </c>
      <c r="GI163" s="92">
        <v>0</v>
      </c>
      <c r="GJ163" s="92">
        <v>0.99577544699999998</v>
      </c>
      <c r="GK163" s="92">
        <v>0</v>
      </c>
      <c r="GL163" s="92">
        <v>0</v>
      </c>
      <c r="GM163" s="92">
        <v>0</v>
      </c>
      <c r="GN163" s="92">
        <v>0</v>
      </c>
      <c r="GO163" s="92">
        <v>0</v>
      </c>
      <c r="GP163" s="92">
        <v>0</v>
      </c>
      <c r="GQ163" s="92">
        <v>0</v>
      </c>
      <c r="GR163" s="92">
        <v>0</v>
      </c>
      <c r="GS163" s="92">
        <v>0</v>
      </c>
      <c r="GT163" s="92">
        <v>0</v>
      </c>
      <c r="GU163" s="92">
        <v>0</v>
      </c>
      <c r="GV163" s="92">
        <v>0</v>
      </c>
      <c r="GW163" s="92">
        <v>0</v>
      </c>
      <c r="GX163" s="92">
        <v>0</v>
      </c>
      <c r="GY163" s="92">
        <v>0</v>
      </c>
      <c r="GZ163" s="92">
        <v>0</v>
      </c>
      <c r="HA163" s="92">
        <v>0</v>
      </c>
      <c r="HB163" s="92">
        <v>0</v>
      </c>
      <c r="HC163" s="92">
        <v>3.1056423100000001E-3</v>
      </c>
      <c r="HD163" s="92">
        <v>0</v>
      </c>
      <c r="HE163" s="92">
        <v>0</v>
      </c>
      <c r="HF163" s="92">
        <v>0</v>
      </c>
      <c r="HG163" s="92">
        <v>1.53530502E-5</v>
      </c>
      <c r="HH163" s="92">
        <v>0</v>
      </c>
      <c r="HI163" s="92">
        <v>0</v>
      </c>
      <c r="HJ163" s="92">
        <v>0</v>
      </c>
      <c r="HK163" s="92">
        <v>0</v>
      </c>
      <c r="HL163" s="92">
        <v>0</v>
      </c>
      <c r="HM163" s="92">
        <v>0</v>
      </c>
      <c r="HN163" s="92">
        <v>0</v>
      </c>
      <c r="HO163" s="92">
        <v>0</v>
      </c>
      <c r="HP163" s="92">
        <v>0</v>
      </c>
      <c r="HQ163" s="92">
        <v>0</v>
      </c>
      <c r="HR163" s="92">
        <v>1.01896749E-3</v>
      </c>
      <c r="HS163" s="92">
        <v>6.0123784800000001E-6</v>
      </c>
      <c r="HT163" s="92">
        <v>1.33278443E-5</v>
      </c>
      <c r="HU163" s="92">
        <v>0</v>
      </c>
      <c r="HV163" s="92">
        <v>0</v>
      </c>
      <c r="HW163" s="92">
        <v>0</v>
      </c>
      <c r="HX163" s="92">
        <v>6.5084909699999997E-5</v>
      </c>
      <c r="HY163" s="92">
        <v>0</v>
      </c>
      <c r="HZ163" s="92">
        <v>0</v>
      </c>
      <c r="IA163" s="92">
        <v>1.65160809E-7</v>
      </c>
      <c r="IB163" s="92">
        <v>0</v>
      </c>
      <c r="IC163" s="92">
        <v>0</v>
      </c>
      <c r="ID163" s="92">
        <v>0</v>
      </c>
      <c r="IE163" s="92">
        <v>0</v>
      </c>
      <c r="IF163" s="92">
        <v>0</v>
      </c>
      <c r="IG163" s="92">
        <v>0</v>
      </c>
      <c r="IH163" s="92">
        <v>0</v>
      </c>
      <c r="II163" s="92">
        <v>0</v>
      </c>
      <c r="IJ163" s="92">
        <v>0</v>
      </c>
      <c r="IK163" s="92">
        <v>0</v>
      </c>
      <c r="IL163" s="92">
        <v>0</v>
      </c>
      <c r="IM163" s="92">
        <v>0</v>
      </c>
      <c r="IN163" s="92">
        <v>0</v>
      </c>
      <c r="IO163" s="92">
        <v>0</v>
      </c>
      <c r="IP163" s="92">
        <v>0</v>
      </c>
      <c r="IQ163" s="92">
        <v>0</v>
      </c>
      <c r="IR163" s="92">
        <v>0</v>
      </c>
      <c r="IS163" s="92">
        <v>0</v>
      </c>
      <c r="IT163" s="92">
        <v>725.11898599999995</v>
      </c>
      <c r="IU163" s="92">
        <v>13108.8873</v>
      </c>
      <c r="IV163" s="92">
        <v>220.42789099999999</v>
      </c>
      <c r="IW163" s="92">
        <v>28.0762462</v>
      </c>
      <c r="IX163" s="92">
        <v>2.4970112100000001</v>
      </c>
      <c r="IY163" s="92">
        <v>0</v>
      </c>
      <c r="IZ163" s="92">
        <v>1</v>
      </c>
      <c r="JA163" s="92">
        <v>0</v>
      </c>
      <c r="JB163" s="92">
        <v>-68275.392399999997</v>
      </c>
      <c r="JC163" s="92">
        <v>-3776.6579499999998</v>
      </c>
      <c r="JD163" s="92">
        <v>-49.5077833</v>
      </c>
      <c r="JE163" s="92">
        <v>-38.853856899999997</v>
      </c>
      <c r="JF163" s="92">
        <v>-2.14920373</v>
      </c>
      <c r="JG163" s="92">
        <v>5.4826620899999998E-2</v>
      </c>
      <c r="JH163" s="92">
        <v>0.99116973399999997</v>
      </c>
      <c r="JI163" s="92">
        <v>18.078256799999998</v>
      </c>
      <c r="JJ163" s="92">
        <v>218.82110900000001</v>
      </c>
      <c r="JK163" s="92">
        <v>0</v>
      </c>
      <c r="JL163" s="92">
        <v>0</v>
      </c>
      <c r="JM163" s="92">
        <v>0</v>
      </c>
      <c r="JN163" s="92">
        <v>0</v>
      </c>
      <c r="JO163" s="92">
        <v>0</v>
      </c>
      <c r="JP163" s="92">
        <v>0</v>
      </c>
      <c r="JQ163" s="92">
        <v>0</v>
      </c>
      <c r="JR163" s="92">
        <v>0</v>
      </c>
      <c r="JS163" s="92">
        <v>0</v>
      </c>
      <c r="JT163" s="92">
        <v>0</v>
      </c>
      <c r="JU163" s="92">
        <v>0</v>
      </c>
      <c r="JV163" s="92">
        <v>0</v>
      </c>
      <c r="JW163" s="92">
        <v>0</v>
      </c>
      <c r="JX163" s="92">
        <v>0</v>
      </c>
      <c r="JY163" s="92">
        <v>0</v>
      </c>
      <c r="JZ163" s="92">
        <v>0</v>
      </c>
      <c r="KA163" s="92">
        <v>0</v>
      </c>
      <c r="KB163" s="92">
        <v>0</v>
      </c>
      <c r="KC163" s="92">
        <v>0</v>
      </c>
      <c r="KD163" s="92">
        <v>0</v>
      </c>
      <c r="KE163" s="92">
        <v>0</v>
      </c>
      <c r="KF163" s="92">
        <v>0</v>
      </c>
      <c r="KG163" s="92">
        <v>0</v>
      </c>
      <c r="KH163" s="92">
        <v>0</v>
      </c>
      <c r="KI163" s="92">
        <v>0</v>
      </c>
      <c r="KJ163" s="92">
        <v>0</v>
      </c>
      <c r="KK163" s="92">
        <v>0</v>
      </c>
      <c r="KL163" s="92">
        <v>0</v>
      </c>
      <c r="KM163" s="92">
        <v>0</v>
      </c>
      <c r="KN163" s="92">
        <v>0</v>
      </c>
      <c r="KO163" s="92">
        <v>0</v>
      </c>
      <c r="KP163" s="92">
        <v>0</v>
      </c>
      <c r="KQ163" s="92">
        <v>0</v>
      </c>
      <c r="KR163" s="92">
        <v>0</v>
      </c>
      <c r="KS163" s="92">
        <v>0</v>
      </c>
      <c r="KT163" s="92">
        <v>0</v>
      </c>
      <c r="KU163" s="92">
        <v>0</v>
      </c>
      <c r="KV163" s="92">
        <v>0</v>
      </c>
      <c r="KW163" s="92">
        <v>0</v>
      </c>
      <c r="KX163" s="92">
        <v>0</v>
      </c>
      <c r="KY163" s="92">
        <v>0</v>
      </c>
      <c r="KZ163" s="92">
        <v>0</v>
      </c>
      <c r="LA163" s="92">
        <v>0</v>
      </c>
      <c r="LB163" s="92">
        <v>0</v>
      </c>
      <c r="LC163" s="92">
        <v>0</v>
      </c>
      <c r="LD163" s="92">
        <v>0</v>
      </c>
      <c r="LE163" s="92">
        <v>0</v>
      </c>
      <c r="LF163" s="92">
        <v>0</v>
      </c>
      <c r="LG163" s="92">
        <v>0</v>
      </c>
      <c r="LH163" s="92">
        <v>0</v>
      </c>
      <c r="LI163" s="92">
        <v>0</v>
      </c>
      <c r="LJ163" s="92">
        <v>1.800521</v>
      </c>
      <c r="LK163" s="92">
        <v>0</v>
      </c>
      <c r="LL163" s="92">
        <v>21.686037599999999</v>
      </c>
      <c r="LM163" s="92">
        <v>2.4095597299999998</v>
      </c>
      <c r="LN163" s="92">
        <v>0</v>
      </c>
      <c r="LO163" s="92">
        <v>4.5256262700000001</v>
      </c>
      <c r="LP163" s="92">
        <v>0</v>
      </c>
      <c r="LQ163" s="92">
        <v>0</v>
      </c>
      <c r="LR163" s="92">
        <v>0</v>
      </c>
      <c r="LS163" s="92">
        <v>0</v>
      </c>
      <c r="LT163" s="92">
        <v>0</v>
      </c>
      <c r="LU163" s="92">
        <v>0</v>
      </c>
      <c r="LV163" s="92">
        <v>0</v>
      </c>
      <c r="LW163" s="92">
        <v>0</v>
      </c>
      <c r="LX163" s="92">
        <v>0</v>
      </c>
      <c r="LY163" s="92">
        <v>0</v>
      </c>
      <c r="LZ163" s="92">
        <v>0</v>
      </c>
      <c r="MA163" s="92">
        <v>0</v>
      </c>
      <c r="MB163" s="92">
        <v>0</v>
      </c>
      <c r="MC163" s="92">
        <v>0</v>
      </c>
      <c r="MD163" s="92">
        <v>0</v>
      </c>
      <c r="ME163" s="92">
        <v>0</v>
      </c>
      <c r="MF163" s="92">
        <v>0</v>
      </c>
      <c r="MG163" s="92">
        <v>0</v>
      </c>
      <c r="MH163" s="92">
        <v>0</v>
      </c>
      <c r="MI163" s="92">
        <v>0</v>
      </c>
      <c r="MJ163" s="92">
        <v>0</v>
      </c>
      <c r="MK163" s="92">
        <v>0</v>
      </c>
      <c r="ML163" s="92">
        <v>0</v>
      </c>
      <c r="MM163" s="92">
        <v>0</v>
      </c>
      <c r="MN163" s="92">
        <v>0</v>
      </c>
      <c r="MO163" s="92">
        <v>0</v>
      </c>
      <c r="MP163" s="92">
        <v>0</v>
      </c>
      <c r="MQ163" s="92">
        <v>0</v>
      </c>
      <c r="MR163" s="92">
        <v>0</v>
      </c>
      <c r="MS163" s="92">
        <v>0</v>
      </c>
      <c r="MT163" s="92">
        <v>0</v>
      </c>
      <c r="MU163" s="92">
        <v>0</v>
      </c>
      <c r="MV163" s="92">
        <v>0</v>
      </c>
      <c r="MW163" s="92">
        <v>0</v>
      </c>
      <c r="MX163" s="92">
        <v>0</v>
      </c>
      <c r="MY163" s="92">
        <v>0</v>
      </c>
      <c r="MZ163" s="92">
        <v>0</v>
      </c>
      <c r="NA163" s="92">
        <v>0</v>
      </c>
      <c r="NB163" s="92">
        <v>0</v>
      </c>
      <c r="NC163" s="92">
        <v>0</v>
      </c>
      <c r="ND163" s="92">
        <v>0</v>
      </c>
      <c r="NE163" s="92">
        <v>0</v>
      </c>
      <c r="NF163" s="92">
        <v>0</v>
      </c>
      <c r="NG163" s="92">
        <v>0</v>
      </c>
      <c r="NH163" s="92">
        <v>0</v>
      </c>
      <c r="NI163" s="92">
        <v>0</v>
      </c>
      <c r="NJ163" s="92">
        <v>0</v>
      </c>
      <c r="NK163" s="92">
        <v>0</v>
      </c>
      <c r="NL163" s="92">
        <v>0</v>
      </c>
      <c r="NM163" s="92">
        <v>0</v>
      </c>
      <c r="NN163" s="92">
        <v>0</v>
      </c>
      <c r="NO163" s="92">
        <v>0</v>
      </c>
      <c r="NP163" s="92">
        <v>0</v>
      </c>
      <c r="NQ163" s="92">
        <v>0</v>
      </c>
      <c r="NR163" s="92">
        <v>0</v>
      </c>
      <c r="NS163" s="92">
        <v>0</v>
      </c>
      <c r="NT163" s="92">
        <v>5.9185330299999998E-2</v>
      </c>
      <c r="NU163" s="92">
        <v>0</v>
      </c>
      <c r="NV163" s="92">
        <v>0.71284661299999996</v>
      </c>
      <c r="NW163" s="92">
        <v>7.9205179200000003E-2</v>
      </c>
      <c r="NX163" s="92">
        <v>0</v>
      </c>
      <c r="NY163" s="92">
        <v>0.14876287799999999</v>
      </c>
      <c r="NZ163" s="92">
        <v>0</v>
      </c>
      <c r="OA163" s="92">
        <v>0</v>
      </c>
      <c r="OB163" s="92">
        <v>0</v>
      </c>
      <c r="OC163" s="92">
        <v>0</v>
      </c>
      <c r="OD163" s="92">
        <v>0</v>
      </c>
      <c r="OE163" s="92">
        <v>0</v>
      </c>
      <c r="OF163" s="92">
        <v>0</v>
      </c>
      <c r="OG163" s="92">
        <v>0</v>
      </c>
      <c r="OH163" s="92">
        <v>0</v>
      </c>
      <c r="OI163" s="92">
        <v>0</v>
      </c>
      <c r="OJ163" s="92">
        <v>0</v>
      </c>
      <c r="OK163" s="92">
        <v>0</v>
      </c>
      <c r="OL163" s="92">
        <v>0</v>
      </c>
      <c r="OM163" s="92">
        <v>0</v>
      </c>
      <c r="ON163" s="92">
        <v>0</v>
      </c>
      <c r="OO163" s="92">
        <v>0</v>
      </c>
      <c r="OP163" s="92">
        <v>0</v>
      </c>
      <c r="OQ163" s="92">
        <v>0</v>
      </c>
      <c r="OR163" s="92">
        <v>0</v>
      </c>
      <c r="OS163" s="92">
        <v>0</v>
      </c>
      <c r="OT163" s="92">
        <v>0</v>
      </c>
      <c r="OU163" s="92">
        <v>0</v>
      </c>
      <c r="OV163" s="92">
        <v>0</v>
      </c>
      <c r="OW163" s="92">
        <v>0</v>
      </c>
      <c r="OX163" s="92">
        <v>0</v>
      </c>
      <c r="OY163" s="92">
        <v>0</v>
      </c>
      <c r="OZ163" s="92">
        <v>0</v>
      </c>
      <c r="PA163" s="92">
        <v>0</v>
      </c>
      <c r="PB163" s="92">
        <v>0</v>
      </c>
      <c r="PC163" s="92">
        <v>0</v>
      </c>
      <c r="PD163" s="92">
        <v>0</v>
      </c>
      <c r="PE163" s="92">
        <v>0</v>
      </c>
      <c r="PF163" s="92">
        <v>0</v>
      </c>
      <c r="PG163" s="92">
        <v>0</v>
      </c>
      <c r="PH163" s="92">
        <v>0</v>
      </c>
      <c r="PI163" s="92">
        <v>0</v>
      </c>
      <c r="PJ163" s="92">
        <v>0</v>
      </c>
      <c r="PK163" s="92">
        <v>0</v>
      </c>
      <c r="PL163" s="92">
        <v>0</v>
      </c>
      <c r="PM163" s="92">
        <v>0</v>
      </c>
      <c r="PN163" s="92">
        <v>0</v>
      </c>
      <c r="PO163" s="92">
        <v>0</v>
      </c>
      <c r="PP163" s="92">
        <v>0</v>
      </c>
      <c r="PQ163" s="92">
        <v>0</v>
      </c>
      <c r="PR163" s="92">
        <v>0</v>
      </c>
      <c r="PS163" s="92">
        <v>0</v>
      </c>
      <c r="PT163" s="92">
        <v>0</v>
      </c>
      <c r="PU163" s="92">
        <v>0</v>
      </c>
      <c r="PV163" s="92">
        <v>0</v>
      </c>
      <c r="PW163" s="92">
        <v>0</v>
      </c>
      <c r="PX163" s="92">
        <v>0</v>
      </c>
      <c r="PY163" s="92">
        <v>0</v>
      </c>
      <c r="PZ163" s="92">
        <v>0</v>
      </c>
      <c r="QA163" s="92">
        <v>0</v>
      </c>
      <c r="QB163" s="92">
        <v>0</v>
      </c>
      <c r="QC163" s="92">
        <v>0</v>
      </c>
      <c r="QD163" s="92">
        <v>41.123179499999999</v>
      </c>
      <c r="QE163" s="92">
        <v>0</v>
      </c>
      <c r="QF163" s="92">
        <v>520.80320400000005</v>
      </c>
      <c r="QG163" s="92">
        <v>57.8670227</v>
      </c>
      <c r="QH163" s="92">
        <v>0</v>
      </c>
      <c r="QI163" s="92">
        <v>107.802228</v>
      </c>
      <c r="QJ163" s="92">
        <v>0</v>
      </c>
      <c r="QK163" s="92">
        <v>0</v>
      </c>
      <c r="QL163" s="92">
        <v>0</v>
      </c>
      <c r="QM163" s="92">
        <v>0</v>
      </c>
      <c r="QN163" s="92">
        <v>0</v>
      </c>
      <c r="QO163" s="92">
        <v>0</v>
      </c>
      <c r="QP163" s="92">
        <v>0</v>
      </c>
      <c r="QQ163" s="92">
        <v>0</v>
      </c>
      <c r="QR163" s="92">
        <v>0</v>
      </c>
      <c r="QS163" s="92">
        <v>0</v>
      </c>
      <c r="QT163" s="92">
        <v>0</v>
      </c>
      <c r="QU163" s="92">
        <v>0</v>
      </c>
      <c r="QV163" s="92">
        <v>0</v>
      </c>
      <c r="QW163" s="92">
        <v>0</v>
      </c>
      <c r="QX163" s="92">
        <v>0</v>
      </c>
      <c r="QY163" s="92">
        <v>0</v>
      </c>
      <c r="QZ163" s="92">
        <v>0</v>
      </c>
      <c r="RA163" s="92">
        <v>0</v>
      </c>
      <c r="RB163" s="92">
        <v>0</v>
      </c>
      <c r="RC163" s="92">
        <v>0</v>
      </c>
      <c r="RD163" s="92">
        <v>0</v>
      </c>
      <c r="RE163" s="92">
        <v>0</v>
      </c>
      <c r="RF163" s="92">
        <v>0</v>
      </c>
      <c r="RG163" s="92">
        <v>0</v>
      </c>
      <c r="RH163" s="92">
        <v>0</v>
      </c>
      <c r="RI163" s="92">
        <v>0</v>
      </c>
      <c r="RJ163" s="92">
        <v>0</v>
      </c>
      <c r="RK163" s="92">
        <v>0</v>
      </c>
      <c r="RL163" s="92">
        <v>0</v>
      </c>
      <c r="RM163" s="92">
        <v>0</v>
      </c>
      <c r="RN163" s="92">
        <v>0</v>
      </c>
      <c r="RO163" s="92">
        <v>0</v>
      </c>
      <c r="RP163" s="92">
        <v>0</v>
      </c>
      <c r="RQ163" s="92">
        <v>0</v>
      </c>
      <c r="RR163" s="92">
        <v>0</v>
      </c>
      <c r="RS163" s="92">
        <v>0</v>
      </c>
      <c r="RT163" s="92">
        <v>0</v>
      </c>
      <c r="RU163" s="92">
        <v>0</v>
      </c>
      <c r="RV163" s="92">
        <v>0</v>
      </c>
      <c r="RW163" s="92">
        <v>0</v>
      </c>
      <c r="RX163" s="92">
        <v>0</v>
      </c>
      <c r="RY163" s="92">
        <v>0</v>
      </c>
      <c r="RZ163" s="92">
        <v>0</v>
      </c>
      <c r="SA163" s="92">
        <v>0</v>
      </c>
      <c r="SB163" s="92">
        <v>0</v>
      </c>
      <c r="SC163" s="92">
        <v>0</v>
      </c>
      <c r="SD163" s="92">
        <v>0</v>
      </c>
      <c r="SE163" s="92">
        <v>0</v>
      </c>
      <c r="SF163" s="92">
        <v>0</v>
      </c>
      <c r="SG163" s="92">
        <v>0</v>
      </c>
      <c r="SH163" s="92">
        <v>0</v>
      </c>
      <c r="SI163" s="92">
        <v>0</v>
      </c>
      <c r="SJ163" s="92">
        <v>0</v>
      </c>
      <c r="SK163" s="92">
        <v>0</v>
      </c>
      <c r="SL163" s="92">
        <v>0</v>
      </c>
      <c r="SM163" s="92">
        <v>0</v>
      </c>
      <c r="SN163" s="92">
        <v>5.6519277399999998E-2</v>
      </c>
      <c r="SO163" s="92">
        <v>0</v>
      </c>
      <c r="SP163" s="92">
        <v>0.71578659899999997</v>
      </c>
      <c r="SQ163" s="92">
        <v>7.9531844300000001E-2</v>
      </c>
      <c r="SR163" s="92">
        <v>0</v>
      </c>
      <c r="SS163" s="92">
        <v>0.14816228000000001</v>
      </c>
      <c r="ST163" s="92">
        <v>0</v>
      </c>
      <c r="SU163" s="92">
        <v>0</v>
      </c>
      <c r="SV163" s="92">
        <v>0</v>
      </c>
      <c r="SW163" s="92">
        <v>0</v>
      </c>
      <c r="SX163" s="92">
        <v>0</v>
      </c>
      <c r="SY163" s="92">
        <v>30.4217446</v>
      </c>
      <c r="SZ163" s="92">
        <v>727.59563500000002</v>
      </c>
      <c r="TA163" s="92">
        <v>7.7287158199999997</v>
      </c>
      <c r="TB163" s="92">
        <v>28.0762462</v>
      </c>
      <c r="TC163" s="92">
        <v>2.4970112100000001</v>
      </c>
      <c r="TD163" s="92">
        <v>0</v>
      </c>
      <c r="TE163" s="92">
        <v>0</v>
      </c>
      <c r="TF163" s="92">
        <v>1</v>
      </c>
      <c r="TG163" s="92">
        <v>-18645.660899999999</v>
      </c>
      <c r="TH163" s="92">
        <v>-779.59996799999999</v>
      </c>
      <c r="TI163" s="92">
        <v>-0.56723353300000001</v>
      </c>
      <c r="TJ163" s="92">
        <v>-62.538302399999999</v>
      </c>
      <c r="TK163" s="92">
        <v>-2.6148098900000001</v>
      </c>
      <c r="TL163" s="92">
        <v>6.5603275899999994E-2</v>
      </c>
      <c r="TM163" s="92">
        <v>1.5690309</v>
      </c>
      <c r="TN163" s="92">
        <v>23.916959500000001</v>
      </c>
      <c r="TO163" s="92">
        <v>0</v>
      </c>
      <c r="TP163" s="92">
        <v>7.8107469999999998E-2</v>
      </c>
      <c r="TQ163" s="92">
        <v>-58284342.4331</v>
      </c>
      <c r="TR163" s="92">
        <v>6.18457930555556E-4</v>
      </c>
      <c r="TS163" s="92">
        <v>0</v>
      </c>
      <c r="TT163" s="92">
        <v>0</v>
      </c>
      <c r="TU163" s="92">
        <v>0</v>
      </c>
      <c r="TV163" s="92">
        <v>0</v>
      </c>
      <c r="TW163" s="92">
        <v>0</v>
      </c>
      <c r="TX163" s="92">
        <v>0</v>
      </c>
      <c r="TY163" s="92">
        <v>0</v>
      </c>
      <c r="TZ163" s="92">
        <v>0</v>
      </c>
      <c r="UA163" s="92">
        <v>0</v>
      </c>
      <c r="UB163" s="92">
        <v>0</v>
      </c>
      <c r="UC163" s="92">
        <v>0</v>
      </c>
      <c r="UD163" s="92">
        <v>0</v>
      </c>
      <c r="UE163" s="92">
        <v>0</v>
      </c>
      <c r="UF163" s="92">
        <v>0</v>
      </c>
      <c r="UG163" s="92">
        <v>0</v>
      </c>
      <c r="UH163" s="92">
        <v>0</v>
      </c>
      <c r="UI163" s="92">
        <v>0</v>
      </c>
      <c r="UJ163" s="92">
        <v>0</v>
      </c>
      <c r="UK163" s="92">
        <v>0</v>
      </c>
      <c r="UL163" s="92">
        <v>0</v>
      </c>
      <c r="UM163" s="92">
        <v>0</v>
      </c>
      <c r="UN163" s="92">
        <v>0</v>
      </c>
      <c r="UO163" s="92">
        <v>0</v>
      </c>
      <c r="UP163" s="92">
        <v>0</v>
      </c>
      <c r="UQ163" s="92">
        <v>0</v>
      </c>
      <c r="UR163" s="92">
        <v>0</v>
      </c>
      <c r="US163" s="92">
        <v>0</v>
      </c>
      <c r="UT163" s="92">
        <v>0</v>
      </c>
      <c r="UU163" s="92">
        <v>0</v>
      </c>
      <c r="UV163" s="92">
        <v>0</v>
      </c>
      <c r="UW163" s="92">
        <v>0</v>
      </c>
      <c r="UX163" s="92">
        <v>0</v>
      </c>
      <c r="UY163" s="92">
        <v>0</v>
      </c>
      <c r="UZ163" s="92">
        <v>0</v>
      </c>
      <c r="VA163" s="92">
        <v>0</v>
      </c>
      <c r="VB163" s="92">
        <v>0</v>
      </c>
      <c r="VC163" s="92">
        <v>0</v>
      </c>
      <c r="VD163" s="92">
        <v>0</v>
      </c>
      <c r="VE163" s="92">
        <v>0</v>
      </c>
      <c r="VF163" s="92">
        <v>0</v>
      </c>
      <c r="VG163" s="92">
        <v>0</v>
      </c>
      <c r="VH163" s="92">
        <v>0</v>
      </c>
      <c r="VI163" s="92">
        <v>0</v>
      </c>
      <c r="VJ163" s="92">
        <v>0</v>
      </c>
      <c r="VK163" s="92">
        <v>0</v>
      </c>
      <c r="VL163" s="92">
        <v>0</v>
      </c>
      <c r="VM163" s="92">
        <v>0</v>
      </c>
      <c r="VN163" s="92">
        <v>0</v>
      </c>
      <c r="VO163" s="92">
        <v>0</v>
      </c>
      <c r="VP163" s="92">
        <v>0</v>
      </c>
      <c r="VQ163" s="92">
        <v>0</v>
      </c>
      <c r="VR163" s="92">
        <v>0</v>
      </c>
      <c r="VS163" s="92">
        <v>0</v>
      </c>
      <c r="VT163" s="92">
        <v>0</v>
      </c>
      <c r="VU163" s="92">
        <v>0</v>
      </c>
      <c r="VV163" s="92">
        <v>0</v>
      </c>
      <c r="VW163" s="92">
        <v>0</v>
      </c>
      <c r="VX163" s="92">
        <v>0</v>
      </c>
      <c r="VY163" s="92">
        <v>0</v>
      </c>
      <c r="VZ163" s="92">
        <v>0</v>
      </c>
      <c r="WA163" s="92">
        <v>0</v>
      </c>
      <c r="WB163" s="92">
        <v>0</v>
      </c>
      <c r="WC163" s="92">
        <v>8.4504846111111195E-3</v>
      </c>
    </row>
    <row r="164" spans="2:601" ht="13.5" customHeight="1">
      <c r="B164" s="851" t="s">
        <v>2847</v>
      </c>
      <c r="C164" s="92">
        <v>0</v>
      </c>
      <c r="D164" s="92">
        <v>15373.8699</v>
      </c>
      <c r="E164" s="92">
        <v>-55.6400243</v>
      </c>
      <c r="F164" s="92">
        <v>805.08867199999997</v>
      </c>
      <c r="G164" s="92">
        <v>0</v>
      </c>
      <c r="H164" s="92">
        <v>0</v>
      </c>
      <c r="I164" s="92">
        <v>0</v>
      </c>
      <c r="J164" s="92">
        <v>0</v>
      </c>
      <c r="K164" s="92">
        <v>0</v>
      </c>
      <c r="L164" s="92">
        <v>0</v>
      </c>
      <c r="M164" s="92">
        <v>0</v>
      </c>
      <c r="N164" s="92">
        <v>0</v>
      </c>
      <c r="O164" s="92">
        <v>0</v>
      </c>
      <c r="P164" s="92">
        <v>0</v>
      </c>
      <c r="Q164" s="92">
        <v>0</v>
      </c>
      <c r="R164" s="92">
        <v>0</v>
      </c>
      <c r="S164" s="92">
        <v>0</v>
      </c>
      <c r="T164" s="92">
        <v>0</v>
      </c>
      <c r="U164" s="92">
        <v>0</v>
      </c>
      <c r="V164" s="92">
        <v>0</v>
      </c>
      <c r="W164" s="92">
        <v>0</v>
      </c>
      <c r="X164" s="92">
        <v>0</v>
      </c>
      <c r="Y164" s="92">
        <v>0.50217139300000002</v>
      </c>
      <c r="Z164" s="92">
        <v>0</v>
      </c>
      <c r="AA164" s="92">
        <v>0</v>
      </c>
      <c r="AB164" s="92">
        <v>0</v>
      </c>
      <c r="AC164" s="92">
        <v>1.31307357E-2</v>
      </c>
      <c r="AD164" s="92">
        <v>0</v>
      </c>
      <c r="AE164" s="92">
        <v>0</v>
      </c>
      <c r="AF164" s="92">
        <v>0</v>
      </c>
      <c r="AG164" s="92">
        <v>0</v>
      </c>
      <c r="AH164" s="92">
        <v>0</v>
      </c>
      <c r="AI164" s="92">
        <v>0</v>
      </c>
      <c r="AJ164" s="92">
        <v>0</v>
      </c>
      <c r="AK164" s="92">
        <v>0</v>
      </c>
      <c r="AL164" s="92">
        <v>0</v>
      </c>
      <c r="AM164" s="92">
        <v>0</v>
      </c>
      <c r="AN164" s="92">
        <v>5.2543173300000003E-2</v>
      </c>
      <c r="AO164" s="92">
        <v>2.73675512E-3</v>
      </c>
      <c r="AP164" s="92">
        <v>6.92972768E-3</v>
      </c>
      <c r="AQ164" s="92">
        <v>0</v>
      </c>
      <c r="AR164" s="92">
        <v>0</v>
      </c>
      <c r="AS164" s="92">
        <v>0</v>
      </c>
      <c r="AT164" s="92">
        <v>2.1540423199999999E-2</v>
      </c>
      <c r="AU164" s="92">
        <v>0</v>
      </c>
      <c r="AV164" s="92">
        <v>0</v>
      </c>
      <c r="AW164" s="92">
        <v>3.7550078299999999E-5</v>
      </c>
      <c r="AX164" s="92">
        <v>0</v>
      </c>
      <c r="AY164" s="92">
        <v>0</v>
      </c>
      <c r="AZ164" s="92">
        <v>0</v>
      </c>
      <c r="BA164" s="92">
        <v>0</v>
      </c>
      <c r="BB164" s="92">
        <v>0</v>
      </c>
      <c r="BC164" s="92">
        <v>0</v>
      </c>
      <c r="BD164" s="92">
        <v>0</v>
      </c>
      <c r="BE164" s="92">
        <v>0</v>
      </c>
      <c r="BF164" s="92">
        <v>0</v>
      </c>
      <c r="BG164" s="92">
        <v>0</v>
      </c>
      <c r="BH164" s="92">
        <v>0</v>
      </c>
      <c r="BI164" s="92">
        <v>0</v>
      </c>
      <c r="BJ164" s="92">
        <v>0</v>
      </c>
      <c r="BK164" s="92">
        <v>0</v>
      </c>
      <c r="BL164" s="92">
        <v>0</v>
      </c>
      <c r="BM164" s="92">
        <v>0</v>
      </c>
      <c r="BN164" s="92">
        <v>0</v>
      </c>
      <c r="BO164" s="92">
        <v>0</v>
      </c>
      <c r="BP164" s="92">
        <v>0.99925642400000003</v>
      </c>
      <c r="BQ164" s="92">
        <v>0</v>
      </c>
      <c r="BR164" s="92">
        <v>0</v>
      </c>
      <c r="BS164" s="92">
        <v>0</v>
      </c>
      <c r="BT164" s="92">
        <v>0</v>
      </c>
      <c r="BU164" s="92">
        <v>0</v>
      </c>
      <c r="BV164" s="92">
        <v>0</v>
      </c>
      <c r="BW164" s="92">
        <v>0</v>
      </c>
      <c r="BX164" s="92">
        <v>0</v>
      </c>
      <c r="BY164" s="92">
        <v>0</v>
      </c>
      <c r="BZ164" s="92">
        <v>0</v>
      </c>
      <c r="CA164" s="92">
        <v>0</v>
      </c>
      <c r="CB164" s="92">
        <v>0</v>
      </c>
      <c r="CC164" s="92">
        <v>0</v>
      </c>
      <c r="CD164" s="92">
        <v>0</v>
      </c>
      <c r="CE164" s="92">
        <v>0</v>
      </c>
      <c r="CF164" s="92">
        <v>0</v>
      </c>
      <c r="CG164" s="92">
        <v>0</v>
      </c>
      <c r="CH164" s="92">
        <v>0</v>
      </c>
      <c r="CI164" s="92">
        <v>6.23282885E-4</v>
      </c>
      <c r="CJ164" s="92">
        <v>0</v>
      </c>
      <c r="CK164" s="92">
        <v>0</v>
      </c>
      <c r="CL164" s="92">
        <v>0</v>
      </c>
      <c r="CM164" s="92">
        <v>1.62975489E-5</v>
      </c>
      <c r="CN164" s="92">
        <v>0</v>
      </c>
      <c r="CO164" s="92">
        <v>0</v>
      </c>
      <c r="CP164" s="92">
        <v>0</v>
      </c>
      <c r="CQ164" s="92">
        <v>0</v>
      </c>
      <c r="CR164" s="92">
        <v>0</v>
      </c>
      <c r="CS164" s="92">
        <v>0</v>
      </c>
      <c r="CT164" s="92">
        <v>0</v>
      </c>
      <c r="CU164" s="92">
        <v>0</v>
      </c>
      <c r="CV164" s="92">
        <v>0</v>
      </c>
      <c r="CW164" s="92">
        <v>0</v>
      </c>
      <c r="CX164" s="92">
        <v>6.5215305200000002E-5</v>
      </c>
      <c r="CY164" s="92">
        <v>3.3967937100000001E-6</v>
      </c>
      <c r="CZ164" s="92">
        <v>8.6010089799999994E-6</v>
      </c>
      <c r="DA164" s="92">
        <v>0</v>
      </c>
      <c r="DB164" s="92">
        <v>0</v>
      </c>
      <c r="DC164" s="92">
        <v>0</v>
      </c>
      <c r="DD164" s="92">
        <v>2.6735447900000001E-5</v>
      </c>
      <c r="DE164" s="92">
        <v>0</v>
      </c>
      <c r="DF164" s="92">
        <v>0</v>
      </c>
      <c r="DG164" s="92">
        <v>4.66062413E-8</v>
      </c>
      <c r="DH164" s="92">
        <v>0</v>
      </c>
      <c r="DI164" s="92">
        <v>0</v>
      </c>
      <c r="DJ164" s="92">
        <v>0</v>
      </c>
      <c r="DK164" s="92">
        <v>0</v>
      </c>
      <c r="DL164" s="92">
        <v>0</v>
      </c>
      <c r="DM164" s="92">
        <v>0</v>
      </c>
      <c r="DN164" s="92">
        <v>0</v>
      </c>
      <c r="DO164" s="92">
        <v>0</v>
      </c>
      <c r="DP164" s="92">
        <v>0</v>
      </c>
      <c r="DQ164" s="92">
        <v>0</v>
      </c>
      <c r="DR164" s="92">
        <v>0</v>
      </c>
      <c r="DS164" s="92">
        <v>0</v>
      </c>
      <c r="DT164" s="92">
        <v>0</v>
      </c>
      <c r="DU164" s="92">
        <v>0</v>
      </c>
      <c r="DV164" s="92">
        <v>0</v>
      </c>
      <c r="DW164" s="92">
        <v>0</v>
      </c>
      <c r="DX164" s="92">
        <v>0</v>
      </c>
      <c r="DY164" s="92">
        <v>0</v>
      </c>
      <c r="DZ164" s="92">
        <v>14503.8979</v>
      </c>
      <c r="EA164" s="92">
        <v>0</v>
      </c>
      <c r="EB164" s="92">
        <v>0</v>
      </c>
      <c r="EC164" s="92">
        <v>0</v>
      </c>
      <c r="ED164" s="92">
        <v>0</v>
      </c>
      <c r="EE164" s="92">
        <v>0</v>
      </c>
      <c r="EF164" s="92">
        <v>0</v>
      </c>
      <c r="EG164" s="92">
        <v>0</v>
      </c>
      <c r="EH164" s="92">
        <v>0</v>
      </c>
      <c r="EI164" s="92">
        <v>0</v>
      </c>
      <c r="EJ164" s="92">
        <v>0</v>
      </c>
      <c r="EK164" s="92">
        <v>0</v>
      </c>
      <c r="EL164" s="92">
        <v>0</v>
      </c>
      <c r="EM164" s="92">
        <v>0</v>
      </c>
      <c r="EN164" s="92">
        <v>0</v>
      </c>
      <c r="EO164" s="92">
        <v>0</v>
      </c>
      <c r="EP164" s="92">
        <v>0</v>
      </c>
      <c r="EQ164" s="92">
        <v>0</v>
      </c>
      <c r="ER164" s="92">
        <v>0</v>
      </c>
      <c r="ES164" s="92">
        <v>45.2350165</v>
      </c>
      <c r="ET164" s="92">
        <v>0</v>
      </c>
      <c r="EU164" s="92">
        <v>0</v>
      </c>
      <c r="EV164" s="92">
        <v>0</v>
      </c>
      <c r="EW164" s="92">
        <v>0.22362378299999999</v>
      </c>
      <c r="EX164" s="92">
        <v>0</v>
      </c>
      <c r="EY164" s="92">
        <v>0</v>
      </c>
      <c r="EZ164" s="92">
        <v>0</v>
      </c>
      <c r="FA164" s="92">
        <v>0</v>
      </c>
      <c r="FB164" s="92">
        <v>0</v>
      </c>
      <c r="FC164" s="92">
        <v>0</v>
      </c>
      <c r="FD164" s="92">
        <v>0</v>
      </c>
      <c r="FE164" s="92">
        <v>0</v>
      </c>
      <c r="FF164" s="92">
        <v>0</v>
      </c>
      <c r="FG164" s="92">
        <v>0</v>
      </c>
      <c r="FH164" s="92">
        <v>14.8416999</v>
      </c>
      <c r="FI164" s="92">
        <v>8.75728796E-2</v>
      </c>
      <c r="FJ164" s="92">
        <v>0.19412578799999999</v>
      </c>
      <c r="FK164" s="92">
        <v>0</v>
      </c>
      <c r="FL164" s="92">
        <v>0</v>
      </c>
      <c r="FM164" s="92">
        <v>0</v>
      </c>
      <c r="FN164" s="92">
        <v>0.94798971499999996</v>
      </c>
      <c r="FO164" s="92">
        <v>0</v>
      </c>
      <c r="FP164" s="92">
        <v>0</v>
      </c>
      <c r="FQ164" s="92">
        <v>2.4056382500000002E-3</v>
      </c>
      <c r="FR164" s="92">
        <v>0</v>
      </c>
      <c r="FS164" s="92">
        <v>0</v>
      </c>
      <c r="FT164" s="92">
        <v>0</v>
      </c>
      <c r="FU164" s="92">
        <v>0</v>
      </c>
      <c r="FV164" s="92">
        <v>0</v>
      </c>
      <c r="FW164" s="92">
        <v>0</v>
      </c>
      <c r="FX164" s="92">
        <v>0</v>
      </c>
      <c r="FY164" s="92">
        <v>0</v>
      </c>
      <c r="FZ164" s="92">
        <v>0</v>
      </c>
      <c r="GA164" s="92">
        <v>0</v>
      </c>
      <c r="GB164" s="92">
        <v>0</v>
      </c>
      <c r="GC164" s="92">
        <v>0</v>
      </c>
      <c r="GD164" s="92">
        <v>0</v>
      </c>
      <c r="GE164" s="92">
        <v>0</v>
      </c>
      <c r="GF164" s="92">
        <v>0</v>
      </c>
      <c r="GG164" s="92">
        <v>0</v>
      </c>
      <c r="GH164" s="92">
        <v>0</v>
      </c>
      <c r="GI164" s="92">
        <v>0</v>
      </c>
      <c r="GJ164" s="92">
        <v>0.99577544699999998</v>
      </c>
      <c r="GK164" s="92">
        <v>0</v>
      </c>
      <c r="GL164" s="92">
        <v>0</v>
      </c>
      <c r="GM164" s="92">
        <v>0</v>
      </c>
      <c r="GN164" s="92">
        <v>0</v>
      </c>
      <c r="GO164" s="92">
        <v>0</v>
      </c>
      <c r="GP164" s="92">
        <v>0</v>
      </c>
      <c r="GQ164" s="92">
        <v>0</v>
      </c>
      <c r="GR164" s="92">
        <v>0</v>
      </c>
      <c r="GS164" s="92">
        <v>0</v>
      </c>
      <c r="GT164" s="92">
        <v>0</v>
      </c>
      <c r="GU164" s="92">
        <v>0</v>
      </c>
      <c r="GV164" s="92">
        <v>0</v>
      </c>
      <c r="GW164" s="92">
        <v>0</v>
      </c>
      <c r="GX164" s="92">
        <v>0</v>
      </c>
      <c r="GY164" s="92">
        <v>0</v>
      </c>
      <c r="GZ164" s="92">
        <v>0</v>
      </c>
      <c r="HA164" s="92">
        <v>0</v>
      </c>
      <c r="HB164" s="92">
        <v>0</v>
      </c>
      <c r="HC164" s="92">
        <v>3.1056423100000001E-3</v>
      </c>
      <c r="HD164" s="92">
        <v>0</v>
      </c>
      <c r="HE164" s="92">
        <v>0</v>
      </c>
      <c r="HF164" s="92">
        <v>0</v>
      </c>
      <c r="HG164" s="92">
        <v>1.53530502E-5</v>
      </c>
      <c r="HH164" s="92">
        <v>0</v>
      </c>
      <c r="HI164" s="92">
        <v>0</v>
      </c>
      <c r="HJ164" s="92">
        <v>0</v>
      </c>
      <c r="HK164" s="92">
        <v>0</v>
      </c>
      <c r="HL164" s="92">
        <v>0</v>
      </c>
      <c r="HM164" s="92">
        <v>0</v>
      </c>
      <c r="HN164" s="92">
        <v>0</v>
      </c>
      <c r="HO164" s="92">
        <v>0</v>
      </c>
      <c r="HP164" s="92">
        <v>0</v>
      </c>
      <c r="HQ164" s="92">
        <v>0</v>
      </c>
      <c r="HR164" s="92">
        <v>1.01896749E-3</v>
      </c>
      <c r="HS164" s="92">
        <v>6.0123784800000001E-6</v>
      </c>
      <c r="HT164" s="92">
        <v>1.33278443E-5</v>
      </c>
      <c r="HU164" s="92">
        <v>0</v>
      </c>
      <c r="HV164" s="92">
        <v>0</v>
      </c>
      <c r="HW164" s="92">
        <v>0</v>
      </c>
      <c r="HX164" s="92">
        <v>6.5084909699999997E-5</v>
      </c>
      <c r="HY164" s="92">
        <v>0</v>
      </c>
      <c r="HZ164" s="92">
        <v>0</v>
      </c>
      <c r="IA164" s="92">
        <v>1.65160809E-7</v>
      </c>
      <c r="IB164" s="92">
        <v>0</v>
      </c>
      <c r="IC164" s="92">
        <v>0</v>
      </c>
      <c r="ID164" s="92">
        <v>0</v>
      </c>
      <c r="IE164" s="92">
        <v>0</v>
      </c>
      <c r="IF164" s="92">
        <v>0</v>
      </c>
      <c r="IG164" s="92">
        <v>0</v>
      </c>
      <c r="IH164" s="92">
        <v>0</v>
      </c>
      <c r="II164" s="92">
        <v>0</v>
      </c>
      <c r="IJ164" s="92">
        <v>0</v>
      </c>
      <c r="IK164" s="92">
        <v>0</v>
      </c>
      <c r="IL164" s="92">
        <v>0</v>
      </c>
      <c r="IM164" s="92">
        <v>0</v>
      </c>
      <c r="IN164" s="92">
        <v>0</v>
      </c>
      <c r="IO164" s="92">
        <v>0</v>
      </c>
      <c r="IP164" s="92">
        <v>0</v>
      </c>
      <c r="IQ164" s="92">
        <v>0</v>
      </c>
      <c r="IR164" s="92">
        <v>0</v>
      </c>
      <c r="IS164" s="92">
        <v>0</v>
      </c>
      <c r="IT164" s="92">
        <v>805.68776200000002</v>
      </c>
      <c r="IU164" s="92">
        <v>14565.4303</v>
      </c>
      <c r="IV164" s="92">
        <v>244.90161599999999</v>
      </c>
      <c r="IW164" s="92">
        <v>28</v>
      </c>
      <c r="IX164" s="92">
        <v>1</v>
      </c>
      <c r="IY164" s="92">
        <v>0</v>
      </c>
      <c r="IZ164" s="92">
        <v>1</v>
      </c>
      <c r="JA164" s="92">
        <v>0</v>
      </c>
      <c r="JB164" s="92">
        <v>-68276.751199999999</v>
      </c>
      <c r="JC164" s="92">
        <v>-3776.7331100000001</v>
      </c>
      <c r="JD164" s="92">
        <v>-55.009742899999999</v>
      </c>
      <c r="JE164" s="92">
        <v>-38.858350399999999</v>
      </c>
      <c r="JF164" s="92">
        <v>-2.1494522800000002</v>
      </c>
      <c r="JG164" s="92">
        <v>5.4830709499999998E-2</v>
      </c>
      <c r="JH164" s="92">
        <v>0.99124364899999995</v>
      </c>
      <c r="JI164" s="92">
        <v>18.078256799999998</v>
      </c>
      <c r="JJ164" s="92">
        <v>243.13456600000001</v>
      </c>
      <c r="JK164" s="92">
        <v>0</v>
      </c>
      <c r="JL164" s="92">
        <v>0</v>
      </c>
      <c r="JM164" s="92">
        <v>0</v>
      </c>
      <c r="JN164" s="92">
        <v>0</v>
      </c>
      <c r="JO164" s="92">
        <v>0</v>
      </c>
      <c r="JP164" s="92">
        <v>0</v>
      </c>
      <c r="JQ164" s="92">
        <v>0</v>
      </c>
      <c r="JR164" s="92">
        <v>0</v>
      </c>
      <c r="JS164" s="92">
        <v>0</v>
      </c>
      <c r="JT164" s="92">
        <v>0</v>
      </c>
      <c r="JU164" s="92">
        <v>0</v>
      </c>
      <c r="JV164" s="92">
        <v>0</v>
      </c>
      <c r="JW164" s="92">
        <v>0</v>
      </c>
      <c r="JX164" s="92">
        <v>0</v>
      </c>
      <c r="JY164" s="92">
        <v>0</v>
      </c>
      <c r="JZ164" s="92">
        <v>0</v>
      </c>
      <c r="KA164" s="92">
        <v>0</v>
      </c>
      <c r="KB164" s="92">
        <v>0</v>
      </c>
      <c r="KC164" s="92">
        <v>0</v>
      </c>
      <c r="KD164" s="92">
        <v>0</v>
      </c>
      <c r="KE164" s="92">
        <v>0</v>
      </c>
      <c r="KF164" s="92">
        <v>0</v>
      </c>
      <c r="KG164" s="92">
        <v>0</v>
      </c>
      <c r="KH164" s="92">
        <v>0</v>
      </c>
      <c r="KI164" s="92">
        <v>0</v>
      </c>
      <c r="KJ164" s="92">
        <v>0</v>
      </c>
      <c r="KK164" s="92">
        <v>0</v>
      </c>
      <c r="KL164" s="92">
        <v>0</v>
      </c>
      <c r="KM164" s="92">
        <v>0</v>
      </c>
      <c r="KN164" s="92">
        <v>0</v>
      </c>
      <c r="KO164" s="92">
        <v>0</v>
      </c>
      <c r="KP164" s="92">
        <v>0</v>
      </c>
      <c r="KQ164" s="92">
        <v>0</v>
      </c>
      <c r="KR164" s="92">
        <v>0</v>
      </c>
      <c r="KS164" s="92">
        <v>0</v>
      </c>
      <c r="KT164" s="92">
        <v>0</v>
      </c>
      <c r="KU164" s="92">
        <v>0</v>
      </c>
      <c r="KV164" s="92">
        <v>0</v>
      </c>
      <c r="KW164" s="92">
        <v>0</v>
      </c>
      <c r="KX164" s="92">
        <v>0</v>
      </c>
      <c r="KY164" s="92">
        <v>0</v>
      </c>
      <c r="KZ164" s="92">
        <v>0</v>
      </c>
      <c r="LA164" s="92">
        <v>0</v>
      </c>
      <c r="LB164" s="92">
        <v>0</v>
      </c>
      <c r="LC164" s="92">
        <v>0</v>
      </c>
      <c r="LD164" s="92">
        <v>0</v>
      </c>
      <c r="LE164" s="92">
        <v>0</v>
      </c>
      <c r="LF164" s="92">
        <v>0</v>
      </c>
      <c r="LG164" s="92">
        <v>0</v>
      </c>
      <c r="LH164" s="92">
        <v>0</v>
      </c>
      <c r="LI164" s="92">
        <v>0</v>
      </c>
      <c r="LJ164" s="92">
        <v>2.0005788899999999</v>
      </c>
      <c r="LK164" s="92">
        <v>0</v>
      </c>
      <c r="LL164" s="92">
        <v>24.095597300000001</v>
      </c>
      <c r="LM164" s="92">
        <v>2.6772885899999999</v>
      </c>
      <c r="LN164" s="92">
        <v>0</v>
      </c>
      <c r="LO164" s="92">
        <v>5.0284736299999997</v>
      </c>
      <c r="LP164" s="92">
        <v>0</v>
      </c>
      <c r="LQ164" s="92">
        <v>0</v>
      </c>
      <c r="LR164" s="92">
        <v>0</v>
      </c>
      <c r="LS164" s="92">
        <v>0</v>
      </c>
      <c r="LT164" s="92">
        <v>0</v>
      </c>
      <c r="LU164" s="92">
        <v>0</v>
      </c>
      <c r="LV164" s="92">
        <v>0</v>
      </c>
      <c r="LW164" s="92">
        <v>0</v>
      </c>
      <c r="LX164" s="92">
        <v>0</v>
      </c>
      <c r="LY164" s="92">
        <v>0</v>
      </c>
      <c r="LZ164" s="92">
        <v>0</v>
      </c>
      <c r="MA164" s="92">
        <v>0</v>
      </c>
      <c r="MB164" s="92">
        <v>0</v>
      </c>
      <c r="MC164" s="92">
        <v>0</v>
      </c>
      <c r="MD164" s="92">
        <v>0</v>
      </c>
      <c r="ME164" s="92">
        <v>0</v>
      </c>
      <c r="MF164" s="92">
        <v>0</v>
      </c>
      <c r="MG164" s="92">
        <v>0</v>
      </c>
      <c r="MH164" s="92">
        <v>0</v>
      </c>
      <c r="MI164" s="92">
        <v>0</v>
      </c>
      <c r="MJ164" s="92">
        <v>0</v>
      </c>
      <c r="MK164" s="92">
        <v>0</v>
      </c>
      <c r="ML164" s="92">
        <v>0</v>
      </c>
      <c r="MM164" s="92">
        <v>0</v>
      </c>
      <c r="MN164" s="92">
        <v>0</v>
      </c>
      <c r="MO164" s="92">
        <v>0</v>
      </c>
      <c r="MP164" s="92">
        <v>0</v>
      </c>
      <c r="MQ164" s="92">
        <v>0</v>
      </c>
      <c r="MR164" s="92">
        <v>0</v>
      </c>
      <c r="MS164" s="92">
        <v>0</v>
      </c>
      <c r="MT164" s="92">
        <v>0</v>
      </c>
      <c r="MU164" s="92">
        <v>0</v>
      </c>
      <c r="MV164" s="92">
        <v>0</v>
      </c>
      <c r="MW164" s="92">
        <v>0</v>
      </c>
      <c r="MX164" s="92">
        <v>0</v>
      </c>
      <c r="MY164" s="92">
        <v>0</v>
      </c>
      <c r="MZ164" s="92">
        <v>0</v>
      </c>
      <c r="NA164" s="92">
        <v>0</v>
      </c>
      <c r="NB164" s="92">
        <v>0</v>
      </c>
      <c r="NC164" s="92">
        <v>0</v>
      </c>
      <c r="ND164" s="92">
        <v>0</v>
      </c>
      <c r="NE164" s="92">
        <v>0</v>
      </c>
      <c r="NF164" s="92">
        <v>0</v>
      </c>
      <c r="NG164" s="92">
        <v>0</v>
      </c>
      <c r="NH164" s="92">
        <v>0</v>
      </c>
      <c r="NI164" s="92">
        <v>0</v>
      </c>
      <c r="NJ164" s="92">
        <v>0</v>
      </c>
      <c r="NK164" s="92">
        <v>0</v>
      </c>
      <c r="NL164" s="92">
        <v>0</v>
      </c>
      <c r="NM164" s="92">
        <v>0</v>
      </c>
      <c r="NN164" s="92">
        <v>0</v>
      </c>
      <c r="NO164" s="92">
        <v>0</v>
      </c>
      <c r="NP164" s="92">
        <v>0</v>
      </c>
      <c r="NQ164" s="92">
        <v>0</v>
      </c>
      <c r="NR164" s="92">
        <v>0</v>
      </c>
      <c r="NS164" s="92">
        <v>0</v>
      </c>
      <c r="NT164" s="92">
        <v>5.9185330299999998E-2</v>
      </c>
      <c r="NU164" s="92">
        <v>0</v>
      </c>
      <c r="NV164" s="92">
        <v>0.71284661299999996</v>
      </c>
      <c r="NW164" s="92">
        <v>7.9205179200000003E-2</v>
      </c>
      <c r="NX164" s="92">
        <v>0</v>
      </c>
      <c r="NY164" s="92">
        <v>0.14876287799999999</v>
      </c>
      <c r="NZ164" s="92">
        <v>0</v>
      </c>
      <c r="OA164" s="92">
        <v>0</v>
      </c>
      <c r="OB164" s="92">
        <v>0</v>
      </c>
      <c r="OC164" s="92">
        <v>0</v>
      </c>
      <c r="OD164" s="92">
        <v>0</v>
      </c>
      <c r="OE164" s="92">
        <v>0</v>
      </c>
      <c r="OF164" s="92">
        <v>0</v>
      </c>
      <c r="OG164" s="92">
        <v>0</v>
      </c>
      <c r="OH164" s="92">
        <v>0</v>
      </c>
      <c r="OI164" s="92">
        <v>0</v>
      </c>
      <c r="OJ164" s="92">
        <v>0</v>
      </c>
      <c r="OK164" s="92">
        <v>0</v>
      </c>
      <c r="OL164" s="92">
        <v>0</v>
      </c>
      <c r="OM164" s="92">
        <v>0</v>
      </c>
      <c r="ON164" s="92">
        <v>0</v>
      </c>
      <c r="OO164" s="92">
        <v>0</v>
      </c>
      <c r="OP164" s="92">
        <v>0</v>
      </c>
      <c r="OQ164" s="92">
        <v>0</v>
      </c>
      <c r="OR164" s="92">
        <v>0</v>
      </c>
      <c r="OS164" s="92">
        <v>0</v>
      </c>
      <c r="OT164" s="92">
        <v>0</v>
      </c>
      <c r="OU164" s="92">
        <v>0</v>
      </c>
      <c r="OV164" s="92">
        <v>0</v>
      </c>
      <c r="OW164" s="92">
        <v>0</v>
      </c>
      <c r="OX164" s="92">
        <v>0</v>
      </c>
      <c r="OY164" s="92">
        <v>0</v>
      </c>
      <c r="OZ164" s="92">
        <v>0</v>
      </c>
      <c r="PA164" s="92">
        <v>0</v>
      </c>
      <c r="PB164" s="92">
        <v>0</v>
      </c>
      <c r="PC164" s="92">
        <v>0</v>
      </c>
      <c r="PD164" s="92">
        <v>0</v>
      </c>
      <c r="PE164" s="92">
        <v>0</v>
      </c>
      <c r="PF164" s="92">
        <v>0</v>
      </c>
      <c r="PG164" s="92">
        <v>0</v>
      </c>
      <c r="PH164" s="92">
        <v>0</v>
      </c>
      <c r="PI164" s="92">
        <v>0</v>
      </c>
      <c r="PJ164" s="92">
        <v>0</v>
      </c>
      <c r="PK164" s="92">
        <v>0</v>
      </c>
      <c r="PL164" s="92">
        <v>0</v>
      </c>
      <c r="PM164" s="92">
        <v>0</v>
      </c>
      <c r="PN164" s="92">
        <v>0</v>
      </c>
      <c r="PO164" s="92">
        <v>0</v>
      </c>
      <c r="PP164" s="92">
        <v>0</v>
      </c>
      <c r="PQ164" s="92">
        <v>0</v>
      </c>
      <c r="PR164" s="92">
        <v>0</v>
      </c>
      <c r="PS164" s="92">
        <v>0</v>
      </c>
      <c r="PT164" s="92">
        <v>0</v>
      </c>
      <c r="PU164" s="92">
        <v>0</v>
      </c>
      <c r="PV164" s="92">
        <v>0</v>
      </c>
      <c r="PW164" s="92">
        <v>0</v>
      </c>
      <c r="PX164" s="92">
        <v>0</v>
      </c>
      <c r="PY164" s="92">
        <v>0</v>
      </c>
      <c r="PZ164" s="92">
        <v>0</v>
      </c>
      <c r="QA164" s="92">
        <v>0</v>
      </c>
      <c r="QB164" s="92">
        <v>0</v>
      </c>
      <c r="QC164" s="92">
        <v>0</v>
      </c>
      <c r="QD164" s="92">
        <v>45.692421699999997</v>
      </c>
      <c r="QE164" s="92">
        <v>0</v>
      </c>
      <c r="QF164" s="92">
        <v>578.67022699999995</v>
      </c>
      <c r="QG164" s="92">
        <v>64.296691899999999</v>
      </c>
      <c r="QH164" s="92">
        <v>0</v>
      </c>
      <c r="QI164" s="92">
        <v>119.780253</v>
      </c>
      <c r="QJ164" s="92">
        <v>0</v>
      </c>
      <c r="QK164" s="92">
        <v>0</v>
      </c>
      <c r="QL164" s="92">
        <v>0</v>
      </c>
      <c r="QM164" s="92">
        <v>0</v>
      </c>
      <c r="QN164" s="92">
        <v>0</v>
      </c>
      <c r="QO164" s="92">
        <v>0</v>
      </c>
      <c r="QP164" s="92">
        <v>0</v>
      </c>
      <c r="QQ164" s="92">
        <v>0</v>
      </c>
      <c r="QR164" s="92">
        <v>0</v>
      </c>
      <c r="QS164" s="92">
        <v>0</v>
      </c>
      <c r="QT164" s="92">
        <v>0</v>
      </c>
      <c r="QU164" s="92">
        <v>0</v>
      </c>
      <c r="QV164" s="92">
        <v>0</v>
      </c>
      <c r="QW164" s="92">
        <v>0</v>
      </c>
      <c r="QX164" s="92">
        <v>0</v>
      </c>
      <c r="QY164" s="92">
        <v>0</v>
      </c>
      <c r="QZ164" s="92">
        <v>0</v>
      </c>
      <c r="RA164" s="92">
        <v>0</v>
      </c>
      <c r="RB164" s="92">
        <v>0</v>
      </c>
      <c r="RC164" s="92">
        <v>0</v>
      </c>
      <c r="RD164" s="92">
        <v>0</v>
      </c>
      <c r="RE164" s="92">
        <v>0</v>
      </c>
      <c r="RF164" s="92">
        <v>0</v>
      </c>
      <c r="RG164" s="92">
        <v>0</v>
      </c>
      <c r="RH164" s="92">
        <v>0</v>
      </c>
      <c r="RI164" s="92">
        <v>0</v>
      </c>
      <c r="RJ164" s="92">
        <v>0</v>
      </c>
      <c r="RK164" s="92">
        <v>0</v>
      </c>
      <c r="RL164" s="92">
        <v>0</v>
      </c>
      <c r="RM164" s="92">
        <v>0</v>
      </c>
      <c r="RN164" s="92">
        <v>0</v>
      </c>
      <c r="RO164" s="92">
        <v>0</v>
      </c>
      <c r="RP164" s="92">
        <v>0</v>
      </c>
      <c r="RQ164" s="92">
        <v>0</v>
      </c>
      <c r="RR164" s="92">
        <v>0</v>
      </c>
      <c r="RS164" s="92">
        <v>0</v>
      </c>
      <c r="RT164" s="92">
        <v>0</v>
      </c>
      <c r="RU164" s="92">
        <v>0</v>
      </c>
      <c r="RV164" s="92">
        <v>0</v>
      </c>
      <c r="RW164" s="92">
        <v>0</v>
      </c>
      <c r="RX164" s="92">
        <v>0</v>
      </c>
      <c r="RY164" s="92">
        <v>0</v>
      </c>
      <c r="RZ164" s="92">
        <v>0</v>
      </c>
      <c r="SA164" s="92">
        <v>0</v>
      </c>
      <c r="SB164" s="92">
        <v>0</v>
      </c>
      <c r="SC164" s="92">
        <v>0</v>
      </c>
      <c r="SD164" s="92">
        <v>0</v>
      </c>
      <c r="SE164" s="92">
        <v>0</v>
      </c>
      <c r="SF164" s="92">
        <v>0</v>
      </c>
      <c r="SG164" s="92">
        <v>0</v>
      </c>
      <c r="SH164" s="92">
        <v>0</v>
      </c>
      <c r="SI164" s="92">
        <v>0</v>
      </c>
      <c r="SJ164" s="92">
        <v>0</v>
      </c>
      <c r="SK164" s="92">
        <v>0</v>
      </c>
      <c r="SL164" s="92">
        <v>0</v>
      </c>
      <c r="SM164" s="92">
        <v>0</v>
      </c>
      <c r="SN164" s="92">
        <v>5.6519277399999998E-2</v>
      </c>
      <c r="SO164" s="92">
        <v>0</v>
      </c>
      <c r="SP164" s="92">
        <v>0.71578659899999997</v>
      </c>
      <c r="SQ164" s="92">
        <v>7.9531844300000001E-2</v>
      </c>
      <c r="SR164" s="92">
        <v>0</v>
      </c>
      <c r="SS164" s="92">
        <v>0.14816228000000001</v>
      </c>
      <c r="ST164" s="92">
        <v>0</v>
      </c>
      <c r="SU164" s="92">
        <v>0</v>
      </c>
      <c r="SV164" s="92">
        <v>0</v>
      </c>
      <c r="SW164" s="92">
        <v>0</v>
      </c>
      <c r="SX164" s="92">
        <v>0</v>
      </c>
      <c r="SY164" s="92">
        <v>33.801938399999997</v>
      </c>
      <c r="SZ164" s="92">
        <v>808.43959400000006</v>
      </c>
      <c r="TA164" s="92">
        <v>8.5874620299999993</v>
      </c>
      <c r="TB164" s="92">
        <v>28</v>
      </c>
      <c r="TC164" s="92">
        <v>1</v>
      </c>
      <c r="TD164" s="92">
        <v>0</v>
      </c>
      <c r="TE164" s="92">
        <v>0</v>
      </c>
      <c r="TF164" s="92">
        <v>1</v>
      </c>
      <c r="TG164" s="92">
        <v>-18646.309000000001</v>
      </c>
      <c r="TH164" s="92">
        <v>-779.62706600000001</v>
      </c>
      <c r="TI164" s="92">
        <v>-0.63028138899999997</v>
      </c>
      <c r="TJ164" s="92">
        <v>-62.5404543</v>
      </c>
      <c r="TK164" s="92">
        <v>-2.6148998699999999</v>
      </c>
      <c r="TL164" s="92">
        <v>6.5603275899999994E-2</v>
      </c>
      <c r="TM164" s="92">
        <v>1.5690309</v>
      </c>
      <c r="TN164" s="92">
        <v>23.916959500000001</v>
      </c>
      <c r="TO164" s="92">
        <v>0</v>
      </c>
      <c r="TP164" s="92">
        <v>7.8107469999999998E-2</v>
      </c>
      <c r="TQ164" s="92">
        <v>-64760380.4683</v>
      </c>
      <c r="TR164" s="92">
        <v>6.87175477777778E-4</v>
      </c>
      <c r="TS164" s="92">
        <v>0</v>
      </c>
      <c r="TT164" s="92">
        <v>0</v>
      </c>
      <c r="TU164" s="92">
        <v>0</v>
      </c>
      <c r="TV164" s="92">
        <v>0</v>
      </c>
      <c r="TW164" s="92">
        <v>0</v>
      </c>
      <c r="TX164" s="92">
        <v>0</v>
      </c>
      <c r="TY164" s="92">
        <v>0</v>
      </c>
      <c r="TZ164" s="92">
        <v>0</v>
      </c>
      <c r="UA164" s="92">
        <v>0</v>
      </c>
      <c r="UB164" s="92">
        <v>0</v>
      </c>
      <c r="UC164" s="92">
        <v>0</v>
      </c>
      <c r="UD164" s="92">
        <v>0</v>
      </c>
      <c r="UE164" s="92">
        <v>0</v>
      </c>
      <c r="UF164" s="92">
        <v>0</v>
      </c>
      <c r="UG164" s="92">
        <v>0</v>
      </c>
      <c r="UH164" s="92">
        <v>0</v>
      </c>
      <c r="UI164" s="92">
        <v>0</v>
      </c>
      <c r="UJ164" s="92">
        <v>0</v>
      </c>
      <c r="UK164" s="92">
        <v>0</v>
      </c>
      <c r="UL164" s="92">
        <v>0</v>
      </c>
      <c r="UM164" s="92">
        <v>0</v>
      </c>
      <c r="UN164" s="92">
        <v>0</v>
      </c>
      <c r="UO164" s="92">
        <v>0</v>
      </c>
      <c r="UP164" s="92">
        <v>0</v>
      </c>
      <c r="UQ164" s="92">
        <v>0</v>
      </c>
      <c r="UR164" s="92">
        <v>0</v>
      </c>
      <c r="US164" s="92">
        <v>0</v>
      </c>
      <c r="UT164" s="92">
        <v>0</v>
      </c>
      <c r="UU164" s="92">
        <v>0</v>
      </c>
      <c r="UV164" s="92">
        <v>0</v>
      </c>
      <c r="UW164" s="92">
        <v>0</v>
      </c>
      <c r="UX164" s="92">
        <v>0</v>
      </c>
      <c r="UY164" s="92">
        <v>0</v>
      </c>
      <c r="UZ164" s="92">
        <v>0</v>
      </c>
      <c r="VA164" s="92">
        <v>0</v>
      </c>
      <c r="VB164" s="92">
        <v>0</v>
      </c>
      <c r="VC164" s="92">
        <v>0</v>
      </c>
      <c r="VD164" s="92">
        <v>0</v>
      </c>
      <c r="VE164" s="92">
        <v>0</v>
      </c>
      <c r="VF164" s="92">
        <v>0</v>
      </c>
      <c r="VG164" s="92">
        <v>0</v>
      </c>
      <c r="VH164" s="92">
        <v>0</v>
      </c>
      <c r="VI164" s="92">
        <v>0</v>
      </c>
      <c r="VJ164" s="92">
        <v>0</v>
      </c>
      <c r="VK164" s="92">
        <v>0</v>
      </c>
      <c r="VL164" s="92">
        <v>0</v>
      </c>
      <c r="VM164" s="92">
        <v>0</v>
      </c>
      <c r="VN164" s="92">
        <v>0</v>
      </c>
      <c r="VO164" s="92">
        <v>0</v>
      </c>
      <c r="VP164" s="92">
        <v>0</v>
      </c>
      <c r="VQ164" s="92">
        <v>0</v>
      </c>
      <c r="VR164" s="92">
        <v>0</v>
      </c>
      <c r="VS164" s="92">
        <v>0</v>
      </c>
      <c r="VT164" s="92">
        <v>0</v>
      </c>
      <c r="VU164" s="92">
        <v>0</v>
      </c>
      <c r="VV164" s="92">
        <v>0</v>
      </c>
      <c r="VW164" s="92">
        <v>0</v>
      </c>
      <c r="VX164" s="92">
        <v>0</v>
      </c>
      <c r="VY164" s="92">
        <v>0</v>
      </c>
      <c r="VZ164" s="92">
        <v>0</v>
      </c>
      <c r="WA164" s="92">
        <v>0</v>
      </c>
      <c r="WB164" s="92">
        <v>0</v>
      </c>
      <c r="WC164" s="92">
        <v>9.3894273333333406E-3</v>
      </c>
    </row>
    <row r="165" spans="2:601" ht="13.5" customHeight="1">
      <c r="B165" s="851" t="s">
        <v>2848</v>
      </c>
      <c r="C165" s="92">
        <v>0</v>
      </c>
      <c r="D165" s="92">
        <v>15373.8699</v>
      </c>
      <c r="E165" s="92">
        <v>-55.638907500000002</v>
      </c>
      <c r="F165" s="92">
        <v>805.08867199999997</v>
      </c>
      <c r="G165" s="92">
        <v>0</v>
      </c>
      <c r="H165" s="92">
        <v>0</v>
      </c>
      <c r="I165" s="92">
        <v>0</v>
      </c>
      <c r="J165" s="92">
        <v>0</v>
      </c>
      <c r="K165" s="92">
        <v>0</v>
      </c>
      <c r="L165" s="92">
        <v>0</v>
      </c>
      <c r="M165" s="92">
        <v>0</v>
      </c>
      <c r="N165" s="92">
        <v>0</v>
      </c>
      <c r="O165" s="92">
        <v>0</v>
      </c>
      <c r="P165" s="92">
        <v>0</v>
      </c>
      <c r="Q165" s="92">
        <v>0</v>
      </c>
      <c r="R165" s="92">
        <v>0</v>
      </c>
      <c r="S165" s="92">
        <v>0</v>
      </c>
      <c r="T165" s="92">
        <v>0</v>
      </c>
      <c r="U165" s="92">
        <v>0</v>
      </c>
      <c r="V165" s="92">
        <v>0</v>
      </c>
      <c r="W165" s="92">
        <v>0</v>
      </c>
      <c r="X165" s="92">
        <v>0</v>
      </c>
      <c r="Y165" s="92">
        <v>0.50217139300000002</v>
      </c>
      <c r="Z165" s="92">
        <v>0</v>
      </c>
      <c r="AA165" s="92">
        <v>0</v>
      </c>
      <c r="AB165" s="92">
        <v>0</v>
      </c>
      <c r="AC165" s="92">
        <v>1.31307357E-2</v>
      </c>
      <c r="AD165" s="92">
        <v>0</v>
      </c>
      <c r="AE165" s="92">
        <v>0</v>
      </c>
      <c r="AF165" s="92">
        <v>0</v>
      </c>
      <c r="AG165" s="92">
        <v>0</v>
      </c>
      <c r="AH165" s="92">
        <v>0</v>
      </c>
      <c r="AI165" s="92">
        <v>0</v>
      </c>
      <c r="AJ165" s="92">
        <v>0</v>
      </c>
      <c r="AK165" s="92">
        <v>0</v>
      </c>
      <c r="AL165" s="92">
        <v>0</v>
      </c>
      <c r="AM165" s="92">
        <v>0</v>
      </c>
      <c r="AN165" s="92">
        <v>5.2543173300000003E-2</v>
      </c>
      <c r="AO165" s="92">
        <v>2.73675512E-3</v>
      </c>
      <c r="AP165" s="92">
        <v>6.92972768E-3</v>
      </c>
      <c r="AQ165" s="92">
        <v>0</v>
      </c>
      <c r="AR165" s="92">
        <v>0</v>
      </c>
      <c r="AS165" s="92">
        <v>0</v>
      </c>
      <c r="AT165" s="92">
        <v>2.1540423199999999E-2</v>
      </c>
      <c r="AU165" s="92">
        <v>0</v>
      </c>
      <c r="AV165" s="92">
        <v>0</v>
      </c>
      <c r="AW165" s="92">
        <v>3.7550078299999999E-5</v>
      </c>
      <c r="AX165" s="92">
        <v>0</v>
      </c>
      <c r="AY165" s="92">
        <v>0</v>
      </c>
      <c r="AZ165" s="92">
        <v>0</v>
      </c>
      <c r="BA165" s="92">
        <v>0</v>
      </c>
      <c r="BB165" s="92">
        <v>0</v>
      </c>
      <c r="BC165" s="92">
        <v>0</v>
      </c>
      <c r="BD165" s="92">
        <v>0</v>
      </c>
      <c r="BE165" s="92">
        <v>0</v>
      </c>
      <c r="BF165" s="92">
        <v>0</v>
      </c>
      <c r="BG165" s="92">
        <v>0</v>
      </c>
      <c r="BH165" s="92">
        <v>0</v>
      </c>
      <c r="BI165" s="92">
        <v>0</v>
      </c>
      <c r="BJ165" s="92">
        <v>0</v>
      </c>
      <c r="BK165" s="92">
        <v>0</v>
      </c>
      <c r="BL165" s="92">
        <v>0</v>
      </c>
      <c r="BM165" s="92">
        <v>0</v>
      </c>
      <c r="BN165" s="92">
        <v>0</v>
      </c>
      <c r="BO165" s="92">
        <v>0</v>
      </c>
      <c r="BP165" s="92">
        <v>0.99925642400000003</v>
      </c>
      <c r="BQ165" s="92">
        <v>0</v>
      </c>
      <c r="BR165" s="92">
        <v>0</v>
      </c>
      <c r="BS165" s="92">
        <v>0</v>
      </c>
      <c r="BT165" s="92">
        <v>0</v>
      </c>
      <c r="BU165" s="92">
        <v>0</v>
      </c>
      <c r="BV165" s="92">
        <v>0</v>
      </c>
      <c r="BW165" s="92">
        <v>0</v>
      </c>
      <c r="BX165" s="92">
        <v>0</v>
      </c>
      <c r="BY165" s="92">
        <v>0</v>
      </c>
      <c r="BZ165" s="92">
        <v>0</v>
      </c>
      <c r="CA165" s="92">
        <v>0</v>
      </c>
      <c r="CB165" s="92">
        <v>0</v>
      </c>
      <c r="CC165" s="92">
        <v>0</v>
      </c>
      <c r="CD165" s="92">
        <v>0</v>
      </c>
      <c r="CE165" s="92">
        <v>0</v>
      </c>
      <c r="CF165" s="92">
        <v>0</v>
      </c>
      <c r="CG165" s="92">
        <v>0</v>
      </c>
      <c r="CH165" s="92">
        <v>0</v>
      </c>
      <c r="CI165" s="92">
        <v>6.23282885E-4</v>
      </c>
      <c r="CJ165" s="92">
        <v>0</v>
      </c>
      <c r="CK165" s="92">
        <v>0</v>
      </c>
      <c r="CL165" s="92">
        <v>0</v>
      </c>
      <c r="CM165" s="92">
        <v>1.62975489E-5</v>
      </c>
      <c r="CN165" s="92">
        <v>0</v>
      </c>
      <c r="CO165" s="92">
        <v>0</v>
      </c>
      <c r="CP165" s="92">
        <v>0</v>
      </c>
      <c r="CQ165" s="92">
        <v>0</v>
      </c>
      <c r="CR165" s="92">
        <v>0</v>
      </c>
      <c r="CS165" s="92">
        <v>0</v>
      </c>
      <c r="CT165" s="92">
        <v>0</v>
      </c>
      <c r="CU165" s="92">
        <v>0</v>
      </c>
      <c r="CV165" s="92">
        <v>0</v>
      </c>
      <c r="CW165" s="92">
        <v>0</v>
      </c>
      <c r="CX165" s="92">
        <v>6.5215305200000002E-5</v>
      </c>
      <c r="CY165" s="92">
        <v>3.3967937100000001E-6</v>
      </c>
      <c r="CZ165" s="92">
        <v>8.6010089799999994E-6</v>
      </c>
      <c r="DA165" s="92">
        <v>0</v>
      </c>
      <c r="DB165" s="92">
        <v>0</v>
      </c>
      <c r="DC165" s="92">
        <v>0</v>
      </c>
      <c r="DD165" s="92">
        <v>2.6735447900000001E-5</v>
      </c>
      <c r="DE165" s="92">
        <v>0</v>
      </c>
      <c r="DF165" s="92">
        <v>0</v>
      </c>
      <c r="DG165" s="92">
        <v>4.66062413E-8</v>
      </c>
      <c r="DH165" s="92">
        <v>0</v>
      </c>
      <c r="DI165" s="92">
        <v>0</v>
      </c>
      <c r="DJ165" s="92">
        <v>0</v>
      </c>
      <c r="DK165" s="92">
        <v>0</v>
      </c>
      <c r="DL165" s="92">
        <v>0</v>
      </c>
      <c r="DM165" s="92">
        <v>0</v>
      </c>
      <c r="DN165" s="92">
        <v>0</v>
      </c>
      <c r="DO165" s="92">
        <v>0</v>
      </c>
      <c r="DP165" s="92">
        <v>0</v>
      </c>
      <c r="DQ165" s="92">
        <v>0</v>
      </c>
      <c r="DR165" s="92">
        <v>0</v>
      </c>
      <c r="DS165" s="92">
        <v>0</v>
      </c>
      <c r="DT165" s="92">
        <v>0</v>
      </c>
      <c r="DU165" s="92">
        <v>0</v>
      </c>
      <c r="DV165" s="92">
        <v>0</v>
      </c>
      <c r="DW165" s="92">
        <v>0</v>
      </c>
      <c r="DX165" s="92">
        <v>0</v>
      </c>
      <c r="DY165" s="92">
        <v>0</v>
      </c>
      <c r="DZ165" s="92">
        <v>14503.8979</v>
      </c>
      <c r="EA165" s="92">
        <v>0</v>
      </c>
      <c r="EB165" s="92">
        <v>0</v>
      </c>
      <c r="EC165" s="92">
        <v>0</v>
      </c>
      <c r="ED165" s="92">
        <v>0</v>
      </c>
      <c r="EE165" s="92">
        <v>0</v>
      </c>
      <c r="EF165" s="92">
        <v>0</v>
      </c>
      <c r="EG165" s="92">
        <v>0</v>
      </c>
      <c r="EH165" s="92">
        <v>0</v>
      </c>
      <c r="EI165" s="92">
        <v>0</v>
      </c>
      <c r="EJ165" s="92">
        <v>0</v>
      </c>
      <c r="EK165" s="92">
        <v>0</v>
      </c>
      <c r="EL165" s="92">
        <v>0</v>
      </c>
      <c r="EM165" s="92">
        <v>0</v>
      </c>
      <c r="EN165" s="92">
        <v>0</v>
      </c>
      <c r="EO165" s="92">
        <v>0</v>
      </c>
      <c r="EP165" s="92">
        <v>0</v>
      </c>
      <c r="EQ165" s="92">
        <v>0</v>
      </c>
      <c r="ER165" s="92">
        <v>0</v>
      </c>
      <c r="ES165" s="92">
        <v>45.2350165</v>
      </c>
      <c r="ET165" s="92">
        <v>0</v>
      </c>
      <c r="EU165" s="92">
        <v>0</v>
      </c>
      <c r="EV165" s="92">
        <v>0</v>
      </c>
      <c r="EW165" s="92">
        <v>0.22362378299999999</v>
      </c>
      <c r="EX165" s="92">
        <v>0</v>
      </c>
      <c r="EY165" s="92">
        <v>0</v>
      </c>
      <c r="EZ165" s="92">
        <v>0</v>
      </c>
      <c r="FA165" s="92">
        <v>0</v>
      </c>
      <c r="FB165" s="92">
        <v>0</v>
      </c>
      <c r="FC165" s="92">
        <v>0</v>
      </c>
      <c r="FD165" s="92">
        <v>0</v>
      </c>
      <c r="FE165" s="92">
        <v>0</v>
      </c>
      <c r="FF165" s="92">
        <v>0</v>
      </c>
      <c r="FG165" s="92">
        <v>0</v>
      </c>
      <c r="FH165" s="92">
        <v>14.8416999</v>
      </c>
      <c r="FI165" s="92">
        <v>8.75728796E-2</v>
      </c>
      <c r="FJ165" s="92">
        <v>0.19412578799999999</v>
      </c>
      <c r="FK165" s="92">
        <v>0</v>
      </c>
      <c r="FL165" s="92">
        <v>0</v>
      </c>
      <c r="FM165" s="92">
        <v>0</v>
      </c>
      <c r="FN165" s="92">
        <v>0.94798971499999996</v>
      </c>
      <c r="FO165" s="92">
        <v>0</v>
      </c>
      <c r="FP165" s="92">
        <v>0</v>
      </c>
      <c r="FQ165" s="92">
        <v>2.4056382500000002E-3</v>
      </c>
      <c r="FR165" s="92">
        <v>0</v>
      </c>
      <c r="FS165" s="92">
        <v>0</v>
      </c>
      <c r="FT165" s="92">
        <v>0</v>
      </c>
      <c r="FU165" s="92">
        <v>0</v>
      </c>
      <c r="FV165" s="92">
        <v>0</v>
      </c>
      <c r="FW165" s="92">
        <v>0</v>
      </c>
      <c r="FX165" s="92">
        <v>0</v>
      </c>
      <c r="FY165" s="92">
        <v>0</v>
      </c>
      <c r="FZ165" s="92">
        <v>0</v>
      </c>
      <c r="GA165" s="92">
        <v>0</v>
      </c>
      <c r="GB165" s="92">
        <v>0</v>
      </c>
      <c r="GC165" s="92">
        <v>0</v>
      </c>
      <c r="GD165" s="92">
        <v>0</v>
      </c>
      <c r="GE165" s="92">
        <v>0</v>
      </c>
      <c r="GF165" s="92">
        <v>0</v>
      </c>
      <c r="GG165" s="92">
        <v>0</v>
      </c>
      <c r="GH165" s="92">
        <v>0</v>
      </c>
      <c r="GI165" s="92">
        <v>0</v>
      </c>
      <c r="GJ165" s="92">
        <v>0.99577544699999998</v>
      </c>
      <c r="GK165" s="92">
        <v>0</v>
      </c>
      <c r="GL165" s="92">
        <v>0</v>
      </c>
      <c r="GM165" s="92">
        <v>0</v>
      </c>
      <c r="GN165" s="92">
        <v>0</v>
      </c>
      <c r="GO165" s="92">
        <v>0</v>
      </c>
      <c r="GP165" s="92">
        <v>0</v>
      </c>
      <c r="GQ165" s="92">
        <v>0</v>
      </c>
      <c r="GR165" s="92">
        <v>0</v>
      </c>
      <c r="GS165" s="92">
        <v>0</v>
      </c>
      <c r="GT165" s="92">
        <v>0</v>
      </c>
      <c r="GU165" s="92">
        <v>0</v>
      </c>
      <c r="GV165" s="92">
        <v>0</v>
      </c>
      <c r="GW165" s="92">
        <v>0</v>
      </c>
      <c r="GX165" s="92">
        <v>0</v>
      </c>
      <c r="GY165" s="92">
        <v>0</v>
      </c>
      <c r="GZ165" s="92">
        <v>0</v>
      </c>
      <c r="HA165" s="92">
        <v>0</v>
      </c>
      <c r="HB165" s="92">
        <v>0</v>
      </c>
      <c r="HC165" s="92">
        <v>3.1056423100000001E-3</v>
      </c>
      <c r="HD165" s="92">
        <v>0</v>
      </c>
      <c r="HE165" s="92">
        <v>0</v>
      </c>
      <c r="HF165" s="92">
        <v>0</v>
      </c>
      <c r="HG165" s="92">
        <v>1.53530502E-5</v>
      </c>
      <c r="HH165" s="92">
        <v>0</v>
      </c>
      <c r="HI165" s="92">
        <v>0</v>
      </c>
      <c r="HJ165" s="92">
        <v>0</v>
      </c>
      <c r="HK165" s="92">
        <v>0</v>
      </c>
      <c r="HL165" s="92">
        <v>0</v>
      </c>
      <c r="HM165" s="92">
        <v>0</v>
      </c>
      <c r="HN165" s="92">
        <v>0</v>
      </c>
      <c r="HO165" s="92">
        <v>0</v>
      </c>
      <c r="HP165" s="92">
        <v>0</v>
      </c>
      <c r="HQ165" s="92">
        <v>0</v>
      </c>
      <c r="HR165" s="92">
        <v>1.01896749E-3</v>
      </c>
      <c r="HS165" s="92">
        <v>6.0123784800000001E-6</v>
      </c>
      <c r="HT165" s="92">
        <v>1.33278443E-5</v>
      </c>
      <c r="HU165" s="92">
        <v>0</v>
      </c>
      <c r="HV165" s="92">
        <v>0</v>
      </c>
      <c r="HW165" s="92">
        <v>0</v>
      </c>
      <c r="HX165" s="92">
        <v>6.5084909699999997E-5</v>
      </c>
      <c r="HY165" s="92">
        <v>0</v>
      </c>
      <c r="HZ165" s="92">
        <v>0</v>
      </c>
      <c r="IA165" s="92">
        <v>1.65160809E-7</v>
      </c>
      <c r="IB165" s="92">
        <v>0</v>
      </c>
      <c r="IC165" s="92">
        <v>0</v>
      </c>
      <c r="ID165" s="92">
        <v>0</v>
      </c>
      <c r="IE165" s="92">
        <v>0</v>
      </c>
      <c r="IF165" s="92">
        <v>0</v>
      </c>
      <c r="IG165" s="92">
        <v>0</v>
      </c>
      <c r="IH165" s="92">
        <v>0</v>
      </c>
      <c r="II165" s="92">
        <v>0</v>
      </c>
      <c r="IJ165" s="92">
        <v>0</v>
      </c>
      <c r="IK165" s="92">
        <v>0</v>
      </c>
      <c r="IL165" s="92">
        <v>0</v>
      </c>
      <c r="IM165" s="92">
        <v>0</v>
      </c>
      <c r="IN165" s="92">
        <v>0</v>
      </c>
      <c r="IO165" s="92">
        <v>0</v>
      </c>
      <c r="IP165" s="92">
        <v>0</v>
      </c>
      <c r="IQ165" s="92">
        <v>0</v>
      </c>
      <c r="IR165" s="92">
        <v>0</v>
      </c>
      <c r="IS165" s="92">
        <v>0</v>
      </c>
      <c r="IT165" s="92">
        <v>805.68776200000002</v>
      </c>
      <c r="IU165" s="92">
        <v>14565.4303</v>
      </c>
      <c r="IV165" s="92">
        <v>244.91987900000001</v>
      </c>
      <c r="IW165" s="92">
        <v>28.0762462</v>
      </c>
      <c r="IX165" s="92">
        <v>2.4970112100000001</v>
      </c>
      <c r="IY165" s="92">
        <v>0</v>
      </c>
      <c r="IZ165" s="92">
        <v>1</v>
      </c>
      <c r="JA165" s="92">
        <v>0</v>
      </c>
      <c r="JB165" s="92">
        <v>-68275.392399999997</v>
      </c>
      <c r="JC165" s="92">
        <v>-3776.6579499999998</v>
      </c>
      <c r="JD165" s="92">
        <v>-55.008648100000002</v>
      </c>
      <c r="JE165" s="92">
        <v>-38.853856899999997</v>
      </c>
      <c r="JF165" s="92">
        <v>-2.14920373</v>
      </c>
      <c r="JG165" s="92">
        <v>5.4826620899999998E-2</v>
      </c>
      <c r="JH165" s="92">
        <v>0.99116973399999997</v>
      </c>
      <c r="JI165" s="92">
        <v>18.078256799999998</v>
      </c>
      <c r="JJ165" s="92">
        <v>243.13456600000001</v>
      </c>
      <c r="JK165" s="92">
        <v>0</v>
      </c>
      <c r="JL165" s="92">
        <v>0</v>
      </c>
      <c r="JM165" s="92">
        <v>0</v>
      </c>
      <c r="JN165" s="92">
        <v>0</v>
      </c>
      <c r="JO165" s="92">
        <v>0</v>
      </c>
      <c r="JP165" s="92">
        <v>0</v>
      </c>
      <c r="JQ165" s="92">
        <v>0</v>
      </c>
      <c r="JR165" s="92">
        <v>0</v>
      </c>
      <c r="JS165" s="92">
        <v>0</v>
      </c>
      <c r="JT165" s="92">
        <v>0</v>
      </c>
      <c r="JU165" s="92">
        <v>0</v>
      </c>
      <c r="JV165" s="92">
        <v>0</v>
      </c>
      <c r="JW165" s="92">
        <v>0</v>
      </c>
      <c r="JX165" s="92">
        <v>0</v>
      </c>
      <c r="JY165" s="92">
        <v>0</v>
      </c>
      <c r="JZ165" s="92">
        <v>0</v>
      </c>
      <c r="KA165" s="92">
        <v>0</v>
      </c>
      <c r="KB165" s="92">
        <v>0</v>
      </c>
      <c r="KC165" s="92">
        <v>0</v>
      </c>
      <c r="KD165" s="92">
        <v>0</v>
      </c>
      <c r="KE165" s="92">
        <v>0</v>
      </c>
      <c r="KF165" s="92">
        <v>0</v>
      </c>
      <c r="KG165" s="92">
        <v>0</v>
      </c>
      <c r="KH165" s="92">
        <v>0</v>
      </c>
      <c r="KI165" s="92">
        <v>0</v>
      </c>
      <c r="KJ165" s="92">
        <v>0</v>
      </c>
      <c r="KK165" s="92">
        <v>0</v>
      </c>
      <c r="KL165" s="92">
        <v>0</v>
      </c>
      <c r="KM165" s="92">
        <v>0</v>
      </c>
      <c r="KN165" s="92">
        <v>0</v>
      </c>
      <c r="KO165" s="92">
        <v>0</v>
      </c>
      <c r="KP165" s="92">
        <v>0</v>
      </c>
      <c r="KQ165" s="92">
        <v>0</v>
      </c>
      <c r="KR165" s="92">
        <v>0</v>
      </c>
      <c r="KS165" s="92">
        <v>0</v>
      </c>
      <c r="KT165" s="92">
        <v>0</v>
      </c>
      <c r="KU165" s="92">
        <v>0</v>
      </c>
      <c r="KV165" s="92">
        <v>0</v>
      </c>
      <c r="KW165" s="92">
        <v>0</v>
      </c>
      <c r="KX165" s="92">
        <v>0</v>
      </c>
      <c r="KY165" s="92">
        <v>0</v>
      </c>
      <c r="KZ165" s="92">
        <v>0</v>
      </c>
      <c r="LA165" s="92">
        <v>0</v>
      </c>
      <c r="LB165" s="92">
        <v>0</v>
      </c>
      <c r="LC165" s="92">
        <v>0</v>
      </c>
      <c r="LD165" s="92">
        <v>0</v>
      </c>
      <c r="LE165" s="92">
        <v>0</v>
      </c>
      <c r="LF165" s="92">
        <v>0</v>
      </c>
      <c r="LG165" s="92">
        <v>0</v>
      </c>
      <c r="LH165" s="92">
        <v>0</v>
      </c>
      <c r="LI165" s="92">
        <v>0</v>
      </c>
      <c r="LJ165" s="92">
        <v>2.0005788899999999</v>
      </c>
      <c r="LK165" s="92">
        <v>0</v>
      </c>
      <c r="LL165" s="92">
        <v>24.095597300000001</v>
      </c>
      <c r="LM165" s="92">
        <v>2.6772885899999999</v>
      </c>
      <c r="LN165" s="92">
        <v>0</v>
      </c>
      <c r="LO165" s="92">
        <v>5.0284736299999997</v>
      </c>
      <c r="LP165" s="92">
        <v>0</v>
      </c>
      <c r="LQ165" s="92">
        <v>0</v>
      </c>
      <c r="LR165" s="92">
        <v>0</v>
      </c>
      <c r="LS165" s="92">
        <v>0</v>
      </c>
      <c r="LT165" s="92">
        <v>0</v>
      </c>
      <c r="LU165" s="92">
        <v>0</v>
      </c>
      <c r="LV165" s="92">
        <v>0</v>
      </c>
      <c r="LW165" s="92">
        <v>0</v>
      </c>
      <c r="LX165" s="92">
        <v>0</v>
      </c>
      <c r="LY165" s="92">
        <v>0</v>
      </c>
      <c r="LZ165" s="92">
        <v>0</v>
      </c>
      <c r="MA165" s="92">
        <v>0</v>
      </c>
      <c r="MB165" s="92">
        <v>0</v>
      </c>
      <c r="MC165" s="92">
        <v>0</v>
      </c>
      <c r="MD165" s="92">
        <v>0</v>
      </c>
      <c r="ME165" s="92">
        <v>0</v>
      </c>
      <c r="MF165" s="92">
        <v>0</v>
      </c>
      <c r="MG165" s="92">
        <v>0</v>
      </c>
      <c r="MH165" s="92">
        <v>0</v>
      </c>
      <c r="MI165" s="92">
        <v>0</v>
      </c>
      <c r="MJ165" s="92">
        <v>0</v>
      </c>
      <c r="MK165" s="92">
        <v>0</v>
      </c>
      <c r="ML165" s="92">
        <v>0</v>
      </c>
      <c r="MM165" s="92">
        <v>0</v>
      </c>
      <c r="MN165" s="92">
        <v>0</v>
      </c>
      <c r="MO165" s="92">
        <v>0</v>
      </c>
      <c r="MP165" s="92">
        <v>0</v>
      </c>
      <c r="MQ165" s="92">
        <v>0</v>
      </c>
      <c r="MR165" s="92">
        <v>0</v>
      </c>
      <c r="MS165" s="92">
        <v>0</v>
      </c>
      <c r="MT165" s="92">
        <v>0</v>
      </c>
      <c r="MU165" s="92">
        <v>0</v>
      </c>
      <c r="MV165" s="92">
        <v>0</v>
      </c>
      <c r="MW165" s="92">
        <v>0</v>
      </c>
      <c r="MX165" s="92">
        <v>0</v>
      </c>
      <c r="MY165" s="92">
        <v>0</v>
      </c>
      <c r="MZ165" s="92">
        <v>0</v>
      </c>
      <c r="NA165" s="92">
        <v>0</v>
      </c>
      <c r="NB165" s="92">
        <v>0</v>
      </c>
      <c r="NC165" s="92">
        <v>0</v>
      </c>
      <c r="ND165" s="92">
        <v>0</v>
      </c>
      <c r="NE165" s="92">
        <v>0</v>
      </c>
      <c r="NF165" s="92">
        <v>0</v>
      </c>
      <c r="NG165" s="92">
        <v>0</v>
      </c>
      <c r="NH165" s="92">
        <v>0</v>
      </c>
      <c r="NI165" s="92">
        <v>0</v>
      </c>
      <c r="NJ165" s="92">
        <v>0</v>
      </c>
      <c r="NK165" s="92">
        <v>0</v>
      </c>
      <c r="NL165" s="92">
        <v>0</v>
      </c>
      <c r="NM165" s="92">
        <v>0</v>
      </c>
      <c r="NN165" s="92">
        <v>0</v>
      </c>
      <c r="NO165" s="92">
        <v>0</v>
      </c>
      <c r="NP165" s="92">
        <v>0</v>
      </c>
      <c r="NQ165" s="92">
        <v>0</v>
      </c>
      <c r="NR165" s="92">
        <v>0</v>
      </c>
      <c r="NS165" s="92">
        <v>0</v>
      </c>
      <c r="NT165" s="92">
        <v>5.9185330299999998E-2</v>
      </c>
      <c r="NU165" s="92">
        <v>0</v>
      </c>
      <c r="NV165" s="92">
        <v>0.71284661299999996</v>
      </c>
      <c r="NW165" s="92">
        <v>7.9205179200000003E-2</v>
      </c>
      <c r="NX165" s="92">
        <v>0</v>
      </c>
      <c r="NY165" s="92">
        <v>0.14876287799999999</v>
      </c>
      <c r="NZ165" s="92">
        <v>0</v>
      </c>
      <c r="OA165" s="92">
        <v>0</v>
      </c>
      <c r="OB165" s="92">
        <v>0</v>
      </c>
      <c r="OC165" s="92">
        <v>0</v>
      </c>
      <c r="OD165" s="92">
        <v>0</v>
      </c>
      <c r="OE165" s="92">
        <v>0</v>
      </c>
      <c r="OF165" s="92">
        <v>0</v>
      </c>
      <c r="OG165" s="92">
        <v>0</v>
      </c>
      <c r="OH165" s="92">
        <v>0</v>
      </c>
      <c r="OI165" s="92">
        <v>0</v>
      </c>
      <c r="OJ165" s="92">
        <v>0</v>
      </c>
      <c r="OK165" s="92">
        <v>0</v>
      </c>
      <c r="OL165" s="92">
        <v>0</v>
      </c>
      <c r="OM165" s="92">
        <v>0</v>
      </c>
      <c r="ON165" s="92">
        <v>0</v>
      </c>
      <c r="OO165" s="92">
        <v>0</v>
      </c>
      <c r="OP165" s="92">
        <v>0</v>
      </c>
      <c r="OQ165" s="92">
        <v>0</v>
      </c>
      <c r="OR165" s="92">
        <v>0</v>
      </c>
      <c r="OS165" s="92">
        <v>0</v>
      </c>
      <c r="OT165" s="92">
        <v>0</v>
      </c>
      <c r="OU165" s="92">
        <v>0</v>
      </c>
      <c r="OV165" s="92">
        <v>0</v>
      </c>
      <c r="OW165" s="92">
        <v>0</v>
      </c>
      <c r="OX165" s="92">
        <v>0</v>
      </c>
      <c r="OY165" s="92">
        <v>0</v>
      </c>
      <c r="OZ165" s="92">
        <v>0</v>
      </c>
      <c r="PA165" s="92">
        <v>0</v>
      </c>
      <c r="PB165" s="92">
        <v>0</v>
      </c>
      <c r="PC165" s="92">
        <v>0</v>
      </c>
      <c r="PD165" s="92">
        <v>0</v>
      </c>
      <c r="PE165" s="92">
        <v>0</v>
      </c>
      <c r="PF165" s="92">
        <v>0</v>
      </c>
      <c r="PG165" s="92">
        <v>0</v>
      </c>
      <c r="PH165" s="92">
        <v>0</v>
      </c>
      <c r="PI165" s="92">
        <v>0</v>
      </c>
      <c r="PJ165" s="92">
        <v>0</v>
      </c>
      <c r="PK165" s="92">
        <v>0</v>
      </c>
      <c r="PL165" s="92">
        <v>0</v>
      </c>
      <c r="PM165" s="92">
        <v>0</v>
      </c>
      <c r="PN165" s="92">
        <v>0</v>
      </c>
      <c r="PO165" s="92">
        <v>0</v>
      </c>
      <c r="PP165" s="92">
        <v>0</v>
      </c>
      <c r="PQ165" s="92">
        <v>0</v>
      </c>
      <c r="PR165" s="92">
        <v>0</v>
      </c>
      <c r="PS165" s="92">
        <v>0</v>
      </c>
      <c r="PT165" s="92">
        <v>0</v>
      </c>
      <c r="PU165" s="92">
        <v>0</v>
      </c>
      <c r="PV165" s="92">
        <v>0</v>
      </c>
      <c r="PW165" s="92">
        <v>0</v>
      </c>
      <c r="PX165" s="92">
        <v>0</v>
      </c>
      <c r="PY165" s="92">
        <v>0</v>
      </c>
      <c r="PZ165" s="92">
        <v>0</v>
      </c>
      <c r="QA165" s="92">
        <v>0</v>
      </c>
      <c r="QB165" s="92">
        <v>0</v>
      </c>
      <c r="QC165" s="92">
        <v>0</v>
      </c>
      <c r="QD165" s="92">
        <v>45.692421699999997</v>
      </c>
      <c r="QE165" s="92">
        <v>0</v>
      </c>
      <c r="QF165" s="92">
        <v>578.67022699999995</v>
      </c>
      <c r="QG165" s="92">
        <v>64.296691899999999</v>
      </c>
      <c r="QH165" s="92">
        <v>0</v>
      </c>
      <c r="QI165" s="92">
        <v>119.780253</v>
      </c>
      <c r="QJ165" s="92">
        <v>0</v>
      </c>
      <c r="QK165" s="92">
        <v>0</v>
      </c>
      <c r="QL165" s="92">
        <v>0</v>
      </c>
      <c r="QM165" s="92">
        <v>0</v>
      </c>
      <c r="QN165" s="92">
        <v>0</v>
      </c>
      <c r="QO165" s="92">
        <v>0</v>
      </c>
      <c r="QP165" s="92">
        <v>0</v>
      </c>
      <c r="QQ165" s="92">
        <v>0</v>
      </c>
      <c r="QR165" s="92">
        <v>0</v>
      </c>
      <c r="QS165" s="92">
        <v>0</v>
      </c>
      <c r="QT165" s="92">
        <v>0</v>
      </c>
      <c r="QU165" s="92">
        <v>0</v>
      </c>
      <c r="QV165" s="92">
        <v>0</v>
      </c>
      <c r="QW165" s="92">
        <v>0</v>
      </c>
      <c r="QX165" s="92">
        <v>0</v>
      </c>
      <c r="QY165" s="92">
        <v>0</v>
      </c>
      <c r="QZ165" s="92">
        <v>0</v>
      </c>
      <c r="RA165" s="92">
        <v>0</v>
      </c>
      <c r="RB165" s="92">
        <v>0</v>
      </c>
      <c r="RC165" s="92">
        <v>0</v>
      </c>
      <c r="RD165" s="92">
        <v>0</v>
      </c>
      <c r="RE165" s="92">
        <v>0</v>
      </c>
      <c r="RF165" s="92">
        <v>0</v>
      </c>
      <c r="RG165" s="92">
        <v>0</v>
      </c>
      <c r="RH165" s="92">
        <v>0</v>
      </c>
      <c r="RI165" s="92">
        <v>0</v>
      </c>
      <c r="RJ165" s="92">
        <v>0</v>
      </c>
      <c r="RK165" s="92">
        <v>0</v>
      </c>
      <c r="RL165" s="92">
        <v>0</v>
      </c>
      <c r="RM165" s="92">
        <v>0</v>
      </c>
      <c r="RN165" s="92">
        <v>0</v>
      </c>
      <c r="RO165" s="92">
        <v>0</v>
      </c>
      <c r="RP165" s="92">
        <v>0</v>
      </c>
      <c r="RQ165" s="92">
        <v>0</v>
      </c>
      <c r="RR165" s="92">
        <v>0</v>
      </c>
      <c r="RS165" s="92">
        <v>0</v>
      </c>
      <c r="RT165" s="92">
        <v>0</v>
      </c>
      <c r="RU165" s="92">
        <v>0</v>
      </c>
      <c r="RV165" s="92">
        <v>0</v>
      </c>
      <c r="RW165" s="92">
        <v>0</v>
      </c>
      <c r="RX165" s="92">
        <v>0</v>
      </c>
      <c r="RY165" s="92">
        <v>0</v>
      </c>
      <c r="RZ165" s="92">
        <v>0</v>
      </c>
      <c r="SA165" s="92">
        <v>0</v>
      </c>
      <c r="SB165" s="92">
        <v>0</v>
      </c>
      <c r="SC165" s="92">
        <v>0</v>
      </c>
      <c r="SD165" s="92">
        <v>0</v>
      </c>
      <c r="SE165" s="92">
        <v>0</v>
      </c>
      <c r="SF165" s="92">
        <v>0</v>
      </c>
      <c r="SG165" s="92">
        <v>0</v>
      </c>
      <c r="SH165" s="92">
        <v>0</v>
      </c>
      <c r="SI165" s="92">
        <v>0</v>
      </c>
      <c r="SJ165" s="92">
        <v>0</v>
      </c>
      <c r="SK165" s="92">
        <v>0</v>
      </c>
      <c r="SL165" s="92">
        <v>0</v>
      </c>
      <c r="SM165" s="92">
        <v>0</v>
      </c>
      <c r="SN165" s="92">
        <v>5.6519277399999998E-2</v>
      </c>
      <c r="SO165" s="92">
        <v>0</v>
      </c>
      <c r="SP165" s="92">
        <v>0.71578659899999997</v>
      </c>
      <c r="SQ165" s="92">
        <v>7.9531844300000001E-2</v>
      </c>
      <c r="SR165" s="92">
        <v>0</v>
      </c>
      <c r="SS165" s="92">
        <v>0.14816228000000001</v>
      </c>
      <c r="ST165" s="92">
        <v>0</v>
      </c>
      <c r="SU165" s="92">
        <v>0</v>
      </c>
      <c r="SV165" s="92">
        <v>0</v>
      </c>
      <c r="SW165" s="92">
        <v>0</v>
      </c>
      <c r="SX165" s="92">
        <v>0</v>
      </c>
      <c r="SY165" s="92">
        <v>33.801938399999997</v>
      </c>
      <c r="SZ165" s="92">
        <v>808.43959400000006</v>
      </c>
      <c r="TA165" s="92">
        <v>8.5874620299999993</v>
      </c>
      <c r="TB165" s="92">
        <v>28.0762462</v>
      </c>
      <c r="TC165" s="92">
        <v>2.4970112100000001</v>
      </c>
      <c r="TD165" s="92">
        <v>0</v>
      </c>
      <c r="TE165" s="92">
        <v>0</v>
      </c>
      <c r="TF165" s="92">
        <v>1</v>
      </c>
      <c r="TG165" s="92">
        <v>-18645.660899999999</v>
      </c>
      <c r="TH165" s="92">
        <v>-779.59996799999999</v>
      </c>
      <c r="TI165" s="92">
        <v>-0.63025948099999995</v>
      </c>
      <c r="TJ165" s="92">
        <v>-62.538302399999999</v>
      </c>
      <c r="TK165" s="92">
        <v>-2.6148098900000001</v>
      </c>
      <c r="TL165" s="92">
        <v>6.5603275899999994E-2</v>
      </c>
      <c r="TM165" s="92">
        <v>1.5690309</v>
      </c>
      <c r="TN165" s="92">
        <v>23.916959500000001</v>
      </c>
      <c r="TO165" s="92">
        <v>0</v>
      </c>
      <c r="TP165" s="92">
        <v>7.8107469999999998E-2</v>
      </c>
      <c r="TQ165" s="92">
        <v>-64760380.4683</v>
      </c>
      <c r="TR165" s="92">
        <v>6.87175477777778E-4</v>
      </c>
      <c r="TS165" s="92">
        <v>0</v>
      </c>
      <c r="TT165" s="92">
        <v>0</v>
      </c>
      <c r="TU165" s="92">
        <v>0</v>
      </c>
      <c r="TV165" s="92">
        <v>0</v>
      </c>
      <c r="TW165" s="92">
        <v>0</v>
      </c>
      <c r="TX165" s="92">
        <v>0</v>
      </c>
      <c r="TY165" s="92">
        <v>0</v>
      </c>
      <c r="TZ165" s="92">
        <v>0</v>
      </c>
      <c r="UA165" s="92">
        <v>0</v>
      </c>
      <c r="UB165" s="92">
        <v>0</v>
      </c>
      <c r="UC165" s="92">
        <v>0</v>
      </c>
      <c r="UD165" s="92">
        <v>0</v>
      </c>
      <c r="UE165" s="92">
        <v>0</v>
      </c>
      <c r="UF165" s="92">
        <v>0</v>
      </c>
      <c r="UG165" s="92">
        <v>0</v>
      </c>
      <c r="UH165" s="92">
        <v>0</v>
      </c>
      <c r="UI165" s="92">
        <v>0</v>
      </c>
      <c r="UJ165" s="92">
        <v>0</v>
      </c>
      <c r="UK165" s="92">
        <v>0</v>
      </c>
      <c r="UL165" s="92">
        <v>0</v>
      </c>
      <c r="UM165" s="92">
        <v>0</v>
      </c>
      <c r="UN165" s="92">
        <v>0</v>
      </c>
      <c r="UO165" s="92">
        <v>0</v>
      </c>
      <c r="UP165" s="92">
        <v>0</v>
      </c>
      <c r="UQ165" s="92">
        <v>0</v>
      </c>
      <c r="UR165" s="92">
        <v>0</v>
      </c>
      <c r="US165" s="92">
        <v>0</v>
      </c>
      <c r="UT165" s="92">
        <v>0</v>
      </c>
      <c r="UU165" s="92">
        <v>0</v>
      </c>
      <c r="UV165" s="92">
        <v>0</v>
      </c>
      <c r="UW165" s="92">
        <v>0</v>
      </c>
      <c r="UX165" s="92">
        <v>0</v>
      </c>
      <c r="UY165" s="92">
        <v>0</v>
      </c>
      <c r="UZ165" s="92">
        <v>0</v>
      </c>
      <c r="VA165" s="92">
        <v>0</v>
      </c>
      <c r="VB165" s="92">
        <v>0</v>
      </c>
      <c r="VC165" s="92">
        <v>0</v>
      </c>
      <c r="VD165" s="92">
        <v>0</v>
      </c>
      <c r="VE165" s="92">
        <v>0</v>
      </c>
      <c r="VF165" s="92">
        <v>0</v>
      </c>
      <c r="VG165" s="92">
        <v>0</v>
      </c>
      <c r="VH165" s="92">
        <v>0</v>
      </c>
      <c r="VI165" s="92">
        <v>0</v>
      </c>
      <c r="VJ165" s="92">
        <v>0</v>
      </c>
      <c r="VK165" s="92">
        <v>0</v>
      </c>
      <c r="VL165" s="92">
        <v>0</v>
      </c>
      <c r="VM165" s="92">
        <v>0</v>
      </c>
      <c r="VN165" s="92">
        <v>0</v>
      </c>
      <c r="VO165" s="92">
        <v>0</v>
      </c>
      <c r="VP165" s="92">
        <v>0</v>
      </c>
      <c r="VQ165" s="92">
        <v>0</v>
      </c>
      <c r="VR165" s="92">
        <v>0</v>
      </c>
      <c r="VS165" s="92">
        <v>0</v>
      </c>
      <c r="VT165" s="92">
        <v>0</v>
      </c>
      <c r="VU165" s="92">
        <v>0</v>
      </c>
      <c r="VV165" s="92">
        <v>0</v>
      </c>
      <c r="VW165" s="92">
        <v>0</v>
      </c>
      <c r="VX165" s="92">
        <v>0</v>
      </c>
      <c r="VY165" s="92">
        <v>0</v>
      </c>
      <c r="VZ165" s="92">
        <v>0</v>
      </c>
      <c r="WA165" s="92">
        <v>0</v>
      </c>
      <c r="WB165" s="92">
        <v>0</v>
      </c>
      <c r="WC165" s="92">
        <v>9.3894273333333406E-3</v>
      </c>
    </row>
    <row r="166" spans="2:601" ht="13.5" customHeight="1">
      <c r="B166" s="851" t="s">
        <v>2849</v>
      </c>
      <c r="C166" s="92">
        <v>0</v>
      </c>
      <c r="D166" s="92">
        <v>1537.38699</v>
      </c>
      <c r="E166" s="92">
        <v>-5.5638907499999997</v>
      </c>
      <c r="F166" s="92">
        <v>80.508867199999997</v>
      </c>
      <c r="G166" s="92">
        <v>0</v>
      </c>
      <c r="H166" s="92">
        <v>0</v>
      </c>
      <c r="I166" s="92">
        <v>0</v>
      </c>
      <c r="J166" s="92">
        <v>0</v>
      </c>
      <c r="K166" s="92">
        <v>0</v>
      </c>
      <c r="L166" s="92">
        <v>0</v>
      </c>
      <c r="M166" s="92">
        <v>0</v>
      </c>
      <c r="N166" s="92">
        <v>0</v>
      </c>
      <c r="O166" s="92">
        <v>0</v>
      </c>
      <c r="P166" s="92">
        <v>0</v>
      </c>
      <c r="Q166" s="92">
        <v>0</v>
      </c>
      <c r="R166" s="92">
        <v>0</v>
      </c>
      <c r="S166" s="92">
        <v>0</v>
      </c>
      <c r="T166" s="92">
        <v>0</v>
      </c>
      <c r="U166" s="92">
        <v>0</v>
      </c>
      <c r="V166" s="92">
        <v>0</v>
      </c>
      <c r="W166" s="92">
        <v>0</v>
      </c>
      <c r="X166" s="92">
        <v>0</v>
      </c>
      <c r="Y166" s="92">
        <v>5.0217139299999998E-2</v>
      </c>
      <c r="Z166" s="92">
        <v>0</v>
      </c>
      <c r="AA166" s="92">
        <v>0</v>
      </c>
      <c r="AB166" s="92">
        <v>0</v>
      </c>
      <c r="AC166" s="92">
        <v>1.31307357E-3</v>
      </c>
      <c r="AD166" s="92">
        <v>0</v>
      </c>
      <c r="AE166" s="92">
        <v>0</v>
      </c>
      <c r="AF166" s="92">
        <v>0</v>
      </c>
      <c r="AG166" s="92">
        <v>0</v>
      </c>
      <c r="AH166" s="92">
        <v>0</v>
      </c>
      <c r="AI166" s="92">
        <v>0</v>
      </c>
      <c r="AJ166" s="92">
        <v>0</v>
      </c>
      <c r="AK166" s="92">
        <v>0</v>
      </c>
      <c r="AL166" s="92">
        <v>0</v>
      </c>
      <c r="AM166" s="92">
        <v>0</v>
      </c>
      <c r="AN166" s="92">
        <v>5.2543173300000001E-3</v>
      </c>
      <c r="AO166" s="92">
        <v>2.7367551199999998E-4</v>
      </c>
      <c r="AP166" s="92">
        <v>6.92972768E-4</v>
      </c>
      <c r="AQ166" s="92">
        <v>0</v>
      </c>
      <c r="AR166" s="92">
        <v>0</v>
      </c>
      <c r="AS166" s="92">
        <v>0</v>
      </c>
      <c r="AT166" s="92">
        <v>2.1540423200000001E-3</v>
      </c>
      <c r="AU166" s="92">
        <v>0</v>
      </c>
      <c r="AV166" s="92">
        <v>0</v>
      </c>
      <c r="AW166" s="92">
        <v>3.7550078299999999E-6</v>
      </c>
      <c r="AX166" s="92">
        <v>0</v>
      </c>
      <c r="AY166" s="92">
        <v>0</v>
      </c>
      <c r="AZ166" s="92">
        <v>0</v>
      </c>
      <c r="BA166" s="92">
        <v>0</v>
      </c>
      <c r="BB166" s="92">
        <v>0</v>
      </c>
      <c r="BC166" s="92">
        <v>0</v>
      </c>
      <c r="BD166" s="92">
        <v>0</v>
      </c>
      <c r="BE166" s="92">
        <v>0</v>
      </c>
      <c r="BF166" s="92">
        <v>0</v>
      </c>
      <c r="BG166" s="92">
        <v>0</v>
      </c>
      <c r="BH166" s="92">
        <v>0</v>
      </c>
      <c r="BI166" s="92">
        <v>0</v>
      </c>
      <c r="BJ166" s="92">
        <v>0</v>
      </c>
      <c r="BK166" s="92">
        <v>0</v>
      </c>
      <c r="BL166" s="92">
        <v>0</v>
      </c>
      <c r="BM166" s="92">
        <v>0</v>
      </c>
      <c r="BN166" s="92">
        <v>0</v>
      </c>
      <c r="BO166" s="92">
        <v>0</v>
      </c>
      <c r="BP166" s="92">
        <v>0.99925642400000003</v>
      </c>
      <c r="BQ166" s="92">
        <v>0</v>
      </c>
      <c r="BR166" s="92">
        <v>0</v>
      </c>
      <c r="BS166" s="92">
        <v>0</v>
      </c>
      <c r="BT166" s="92">
        <v>0</v>
      </c>
      <c r="BU166" s="92">
        <v>0</v>
      </c>
      <c r="BV166" s="92">
        <v>0</v>
      </c>
      <c r="BW166" s="92">
        <v>0</v>
      </c>
      <c r="BX166" s="92">
        <v>0</v>
      </c>
      <c r="BY166" s="92">
        <v>0</v>
      </c>
      <c r="BZ166" s="92">
        <v>0</v>
      </c>
      <c r="CA166" s="92">
        <v>0</v>
      </c>
      <c r="CB166" s="92">
        <v>0</v>
      </c>
      <c r="CC166" s="92">
        <v>0</v>
      </c>
      <c r="CD166" s="92">
        <v>0</v>
      </c>
      <c r="CE166" s="92">
        <v>0</v>
      </c>
      <c r="CF166" s="92">
        <v>0</v>
      </c>
      <c r="CG166" s="92">
        <v>0</v>
      </c>
      <c r="CH166" s="92">
        <v>0</v>
      </c>
      <c r="CI166" s="92">
        <v>6.23282885E-4</v>
      </c>
      <c r="CJ166" s="92">
        <v>0</v>
      </c>
      <c r="CK166" s="92">
        <v>0</v>
      </c>
      <c r="CL166" s="92">
        <v>0</v>
      </c>
      <c r="CM166" s="92">
        <v>1.62975489E-5</v>
      </c>
      <c r="CN166" s="92">
        <v>0</v>
      </c>
      <c r="CO166" s="92">
        <v>0</v>
      </c>
      <c r="CP166" s="92">
        <v>0</v>
      </c>
      <c r="CQ166" s="92">
        <v>0</v>
      </c>
      <c r="CR166" s="92">
        <v>0</v>
      </c>
      <c r="CS166" s="92">
        <v>0</v>
      </c>
      <c r="CT166" s="92">
        <v>0</v>
      </c>
      <c r="CU166" s="92">
        <v>0</v>
      </c>
      <c r="CV166" s="92">
        <v>0</v>
      </c>
      <c r="CW166" s="92">
        <v>0</v>
      </c>
      <c r="CX166" s="92">
        <v>6.5215305200000002E-5</v>
      </c>
      <c r="CY166" s="92">
        <v>3.3967937100000001E-6</v>
      </c>
      <c r="CZ166" s="92">
        <v>8.6010089799999994E-6</v>
      </c>
      <c r="DA166" s="92">
        <v>0</v>
      </c>
      <c r="DB166" s="92">
        <v>0</v>
      </c>
      <c r="DC166" s="92">
        <v>0</v>
      </c>
      <c r="DD166" s="92">
        <v>2.6735447900000001E-5</v>
      </c>
      <c r="DE166" s="92">
        <v>0</v>
      </c>
      <c r="DF166" s="92">
        <v>0</v>
      </c>
      <c r="DG166" s="92">
        <v>4.66062413E-8</v>
      </c>
      <c r="DH166" s="92">
        <v>0</v>
      </c>
      <c r="DI166" s="92">
        <v>0</v>
      </c>
      <c r="DJ166" s="92">
        <v>0</v>
      </c>
      <c r="DK166" s="92">
        <v>0</v>
      </c>
      <c r="DL166" s="92">
        <v>0</v>
      </c>
      <c r="DM166" s="92">
        <v>0</v>
      </c>
      <c r="DN166" s="92">
        <v>0</v>
      </c>
      <c r="DO166" s="92">
        <v>0</v>
      </c>
      <c r="DP166" s="92">
        <v>0</v>
      </c>
      <c r="DQ166" s="92">
        <v>0</v>
      </c>
      <c r="DR166" s="92">
        <v>0</v>
      </c>
      <c r="DS166" s="92">
        <v>0</v>
      </c>
      <c r="DT166" s="92">
        <v>0</v>
      </c>
      <c r="DU166" s="92">
        <v>0</v>
      </c>
      <c r="DV166" s="92">
        <v>0</v>
      </c>
      <c r="DW166" s="92">
        <v>0</v>
      </c>
      <c r="DX166" s="92">
        <v>0</v>
      </c>
      <c r="DY166" s="92">
        <v>0</v>
      </c>
      <c r="DZ166" s="92">
        <v>1450.3897899999999</v>
      </c>
      <c r="EA166" s="92">
        <v>0</v>
      </c>
      <c r="EB166" s="92">
        <v>0</v>
      </c>
      <c r="EC166" s="92">
        <v>0</v>
      </c>
      <c r="ED166" s="92">
        <v>0</v>
      </c>
      <c r="EE166" s="92">
        <v>0</v>
      </c>
      <c r="EF166" s="92">
        <v>0</v>
      </c>
      <c r="EG166" s="92">
        <v>0</v>
      </c>
      <c r="EH166" s="92">
        <v>0</v>
      </c>
      <c r="EI166" s="92">
        <v>0</v>
      </c>
      <c r="EJ166" s="92">
        <v>0</v>
      </c>
      <c r="EK166" s="92">
        <v>0</v>
      </c>
      <c r="EL166" s="92">
        <v>0</v>
      </c>
      <c r="EM166" s="92">
        <v>0</v>
      </c>
      <c r="EN166" s="92">
        <v>0</v>
      </c>
      <c r="EO166" s="92">
        <v>0</v>
      </c>
      <c r="EP166" s="92">
        <v>0</v>
      </c>
      <c r="EQ166" s="92">
        <v>0</v>
      </c>
      <c r="ER166" s="92">
        <v>0</v>
      </c>
      <c r="ES166" s="92">
        <v>4.52350165</v>
      </c>
      <c r="ET166" s="92">
        <v>0</v>
      </c>
      <c r="EU166" s="92">
        <v>0</v>
      </c>
      <c r="EV166" s="92">
        <v>0</v>
      </c>
      <c r="EW166" s="92">
        <v>2.2362378299999999E-2</v>
      </c>
      <c r="EX166" s="92">
        <v>0</v>
      </c>
      <c r="EY166" s="92">
        <v>0</v>
      </c>
      <c r="EZ166" s="92">
        <v>0</v>
      </c>
      <c r="FA166" s="92">
        <v>0</v>
      </c>
      <c r="FB166" s="92">
        <v>0</v>
      </c>
      <c r="FC166" s="92">
        <v>0</v>
      </c>
      <c r="FD166" s="92">
        <v>0</v>
      </c>
      <c r="FE166" s="92">
        <v>0</v>
      </c>
      <c r="FF166" s="92">
        <v>0</v>
      </c>
      <c r="FG166" s="92">
        <v>0</v>
      </c>
      <c r="FH166" s="92">
        <v>1.4841699900000001</v>
      </c>
      <c r="FI166" s="92">
        <v>8.7572879600000004E-3</v>
      </c>
      <c r="FJ166" s="92">
        <v>1.94125788E-2</v>
      </c>
      <c r="FK166" s="92">
        <v>0</v>
      </c>
      <c r="FL166" s="92">
        <v>0</v>
      </c>
      <c r="FM166" s="92">
        <v>0</v>
      </c>
      <c r="FN166" s="92">
        <v>9.4798971499999996E-2</v>
      </c>
      <c r="FO166" s="92">
        <v>0</v>
      </c>
      <c r="FP166" s="92">
        <v>0</v>
      </c>
      <c r="FQ166" s="92">
        <v>2.4056382499999999E-4</v>
      </c>
      <c r="FR166" s="92">
        <v>0</v>
      </c>
      <c r="FS166" s="92">
        <v>0</v>
      </c>
      <c r="FT166" s="92">
        <v>0</v>
      </c>
      <c r="FU166" s="92">
        <v>0</v>
      </c>
      <c r="FV166" s="92">
        <v>0</v>
      </c>
      <c r="FW166" s="92">
        <v>0</v>
      </c>
      <c r="FX166" s="92">
        <v>0</v>
      </c>
      <c r="FY166" s="92">
        <v>0</v>
      </c>
      <c r="FZ166" s="92">
        <v>0</v>
      </c>
      <c r="GA166" s="92">
        <v>0</v>
      </c>
      <c r="GB166" s="92">
        <v>0</v>
      </c>
      <c r="GC166" s="92">
        <v>0</v>
      </c>
      <c r="GD166" s="92">
        <v>0</v>
      </c>
      <c r="GE166" s="92">
        <v>0</v>
      </c>
      <c r="GF166" s="92">
        <v>0</v>
      </c>
      <c r="GG166" s="92">
        <v>0</v>
      </c>
      <c r="GH166" s="92">
        <v>0</v>
      </c>
      <c r="GI166" s="92">
        <v>0</v>
      </c>
      <c r="GJ166" s="92">
        <v>0.99577544699999998</v>
      </c>
      <c r="GK166" s="92">
        <v>0</v>
      </c>
      <c r="GL166" s="92">
        <v>0</v>
      </c>
      <c r="GM166" s="92">
        <v>0</v>
      </c>
      <c r="GN166" s="92">
        <v>0</v>
      </c>
      <c r="GO166" s="92">
        <v>0</v>
      </c>
      <c r="GP166" s="92">
        <v>0</v>
      </c>
      <c r="GQ166" s="92">
        <v>0</v>
      </c>
      <c r="GR166" s="92">
        <v>0</v>
      </c>
      <c r="GS166" s="92">
        <v>0</v>
      </c>
      <c r="GT166" s="92">
        <v>0</v>
      </c>
      <c r="GU166" s="92">
        <v>0</v>
      </c>
      <c r="GV166" s="92">
        <v>0</v>
      </c>
      <c r="GW166" s="92">
        <v>0</v>
      </c>
      <c r="GX166" s="92">
        <v>0</v>
      </c>
      <c r="GY166" s="92">
        <v>0</v>
      </c>
      <c r="GZ166" s="92">
        <v>0</v>
      </c>
      <c r="HA166" s="92">
        <v>0</v>
      </c>
      <c r="HB166" s="92">
        <v>0</v>
      </c>
      <c r="HC166" s="92">
        <v>3.1056423100000001E-3</v>
      </c>
      <c r="HD166" s="92">
        <v>0</v>
      </c>
      <c r="HE166" s="92">
        <v>0</v>
      </c>
      <c r="HF166" s="92">
        <v>0</v>
      </c>
      <c r="HG166" s="92">
        <v>1.53530502E-5</v>
      </c>
      <c r="HH166" s="92">
        <v>0</v>
      </c>
      <c r="HI166" s="92">
        <v>0</v>
      </c>
      <c r="HJ166" s="92">
        <v>0</v>
      </c>
      <c r="HK166" s="92">
        <v>0</v>
      </c>
      <c r="HL166" s="92">
        <v>0</v>
      </c>
      <c r="HM166" s="92">
        <v>0</v>
      </c>
      <c r="HN166" s="92">
        <v>0</v>
      </c>
      <c r="HO166" s="92">
        <v>0</v>
      </c>
      <c r="HP166" s="92">
        <v>0</v>
      </c>
      <c r="HQ166" s="92">
        <v>0</v>
      </c>
      <c r="HR166" s="92">
        <v>1.01896749E-3</v>
      </c>
      <c r="HS166" s="92">
        <v>6.0123784800000001E-6</v>
      </c>
      <c r="HT166" s="92">
        <v>1.33278443E-5</v>
      </c>
      <c r="HU166" s="92">
        <v>0</v>
      </c>
      <c r="HV166" s="92">
        <v>0</v>
      </c>
      <c r="HW166" s="92">
        <v>0</v>
      </c>
      <c r="HX166" s="92">
        <v>6.5084909699999997E-5</v>
      </c>
      <c r="HY166" s="92">
        <v>0</v>
      </c>
      <c r="HZ166" s="92">
        <v>0</v>
      </c>
      <c r="IA166" s="92">
        <v>1.65160809E-7</v>
      </c>
      <c r="IB166" s="92">
        <v>0</v>
      </c>
      <c r="IC166" s="92">
        <v>0</v>
      </c>
      <c r="ID166" s="92">
        <v>0</v>
      </c>
      <c r="IE166" s="92">
        <v>0</v>
      </c>
      <c r="IF166" s="92">
        <v>0</v>
      </c>
      <c r="IG166" s="92">
        <v>0</v>
      </c>
      <c r="IH166" s="92">
        <v>0</v>
      </c>
      <c r="II166" s="92">
        <v>0</v>
      </c>
      <c r="IJ166" s="92">
        <v>0</v>
      </c>
      <c r="IK166" s="92">
        <v>0</v>
      </c>
      <c r="IL166" s="92">
        <v>0</v>
      </c>
      <c r="IM166" s="92">
        <v>0</v>
      </c>
      <c r="IN166" s="92">
        <v>0</v>
      </c>
      <c r="IO166" s="92">
        <v>0</v>
      </c>
      <c r="IP166" s="92">
        <v>0</v>
      </c>
      <c r="IQ166" s="92">
        <v>0</v>
      </c>
      <c r="IR166" s="92">
        <v>0</v>
      </c>
      <c r="IS166" s="92">
        <v>0</v>
      </c>
      <c r="IT166" s="92">
        <v>80.568776200000002</v>
      </c>
      <c r="IU166" s="92">
        <v>1456.54303</v>
      </c>
      <c r="IV166" s="92">
        <v>24.491987900000002</v>
      </c>
      <c r="IW166" s="92">
        <v>28.0762462</v>
      </c>
      <c r="IX166" s="92">
        <v>2.4970112100000001</v>
      </c>
      <c r="IY166" s="92">
        <v>0</v>
      </c>
      <c r="IZ166" s="92">
        <v>1</v>
      </c>
      <c r="JA166" s="92">
        <v>0</v>
      </c>
      <c r="JB166" s="92">
        <v>-68275.392399999997</v>
      </c>
      <c r="JC166" s="92">
        <v>-3776.6579499999998</v>
      </c>
      <c r="JD166" s="92">
        <v>-5.5008648100000004</v>
      </c>
      <c r="JE166" s="92">
        <v>-38.853856899999997</v>
      </c>
      <c r="JF166" s="92">
        <v>-2.14920373</v>
      </c>
      <c r="JG166" s="92">
        <v>5.4826620899999998E-2</v>
      </c>
      <c r="JH166" s="92">
        <v>0.99116973399999997</v>
      </c>
      <c r="JI166" s="92">
        <v>18.078256799999998</v>
      </c>
      <c r="JJ166" s="92">
        <v>24.313456599999999</v>
      </c>
      <c r="JK166" s="92">
        <v>0</v>
      </c>
      <c r="JL166" s="92">
        <v>0</v>
      </c>
      <c r="JM166" s="92">
        <v>0</v>
      </c>
      <c r="JN166" s="92">
        <v>0</v>
      </c>
      <c r="JO166" s="92">
        <v>0</v>
      </c>
      <c r="JP166" s="92">
        <v>0</v>
      </c>
      <c r="JQ166" s="92">
        <v>0</v>
      </c>
      <c r="JR166" s="92">
        <v>0</v>
      </c>
      <c r="JS166" s="92">
        <v>0</v>
      </c>
      <c r="JT166" s="92">
        <v>0</v>
      </c>
      <c r="JU166" s="92">
        <v>0</v>
      </c>
      <c r="JV166" s="92">
        <v>0</v>
      </c>
      <c r="JW166" s="92">
        <v>0</v>
      </c>
      <c r="JX166" s="92">
        <v>0</v>
      </c>
      <c r="JY166" s="92">
        <v>0</v>
      </c>
      <c r="JZ166" s="92">
        <v>0</v>
      </c>
      <c r="KA166" s="92">
        <v>0</v>
      </c>
      <c r="KB166" s="92">
        <v>0</v>
      </c>
      <c r="KC166" s="92">
        <v>0</v>
      </c>
      <c r="KD166" s="92">
        <v>0</v>
      </c>
      <c r="KE166" s="92">
        <v>0</v>
      </c>
      <c r="KF166" s="92">
        <v>0</v>
      </c>
      <c r="KG166" s="92">
        <v>0</v>
      </c>
      <c r="KH166" s="92">
        <v>0</v>
      </c>
      <c r="KI166" s="92">
        <v>0</v>
      </c>
      <c r="KJ166" s="92">
        <v>0</v>
      </c>
      <c r="KK166" s="92">
        <v>0</v>
      </c>
      <c r="KL166" s="92">
        <v>0</v>
      </c>
      <c r="KM166" s="92">
        <v>0</v>
      </c>
      <c r="KN166" s="92">
        <v>0</v>
      </c>
      <c r="KO166" s="92">
        <v>0</v>
      </c>
      <c r="KP166" s="92">
        <v>0</v>
      </c>
      <c r="KQ166" s="92">
        <v>0</v>
      </c>
      <c r="KR166" s="92">
        <v>0</v>
      </c>
      <c r="KS166" s="92">
        <v>0</v>
      </c>
      <c r="KT166" s="92">
        <v>0</v>
      </c>
      <c r="KU166" s="92">
        <v>0</v>
      </c>
      <c r="KV166" s="92">
        <v>0</v>
      </c>
      <c r="KW166" s="92">
        <v>0</v>
      </c>
      <c r="KX166" s="92">
        <v>0</v>
      </c>
      <c r="KY166" s="92">
        <v>0</v>
      </c>
      <c r="KZ166" s="92">
        <v>0</v>
      </c>
      <c r="LA166" s="92">
        <v>0</v>
      </c>
      <c r="LB166" s="92">
        <v>0</v>
      </c>
      <c r="LC166" s="92">
        <v>0</v>
      </c>
      <c r="LD166" s="92">
        <v>0</v>
      </c>
      <c r="LE166" s="92">
        <v>0</v>
      </c>
      <c r="LF166" s="92">
        <v>0</v>
      </c>
      <c r="LG166" s="92">
        <v>0</v>
      </c>
      <c r="LH166" s="92">
        <v>0</v>
      </c>
      <c r="LI166" s="92">
        <v>0</v>
      </c>
      <c r="LJ166" s="92">
        <v>0.20005788899999999</v>
      </c>
      <c r="LK166" s="92">
        <v>0</v>
      </c>
      <c r="LL166" s="92">
        <v>2.4095597299999998</v>
      </c>
      <c r="LM166" s="92">
        <v>0.26772885899999999</v>
      </c>
      <c r="LN166" s="92">
        <v>0</v>
      </c>
      <c r="LO166" s="92">
        <v>0.50284736299999999</v>
      </c>
      <c r="LP166" s="92">
        <v>0</v>
      </c>
      <c r="LQ166" s="92">
        <v>0</v>
      </c>
      <c r="LR166" s="92">
        <v>0</v>
      </c>
      <c r="LS166" s="92">
        <v>0</v>
      </c>
      <c r="LT166" s="92">
        <v>0</v>
      </c>
      <c r="LU166" s="92">
        <v>0</v>
      </c>
      <c r="LV166" s="92">
        <v>0</v>
      </c>
      <c r="LW166" s="92">
        <v>0</v>
      </c>
      <c r="LX166" s="92">
        <v>0</v>
      </c>
      <c r="LY166" s="92">
        <v>0</v>
      </c>
      <c r="LZ166" s="92">
        <v>0</v>
      </c>
      <c r="MA166" s="92">
        <v>0</v>
      </c>
      <c r="MB166" s="92">
        <v>0</v>
      </c>
      <c r="MC166" s="92">
        <v>0</v>
      </c>
      <c r="MD166" s="92">
        <v>0</v>
      </c>
      <c r="ME166" s="92">
        <v>0</v>
      </c>
      <c r="MF166" s="92">
        <v>0</v>
      </c>
      <c r="MG166" s="92">
        <v>0</v>
      </c>
      <c r="MH166" s="92">
        <v>0</v>
      </c>
      <c r="MI166" s="92">
        <v>0</v>
      </c>
      <c r="MJ166" s="92">
        <v>0</v>
      </c>
      <c r="MK166" s="92">
        <v>0</v>
      </c>
      <c r="ML166" s="92">
        <v>0</v>
      </c>
      <c r="MM166" s="92">
        <v>0</v>
      </c>
      <c r="MN166" s="92">
        <v>0</v>
      </c>
      <c r="MO166" s="92">
        <v>0</v>
      </c>
      <c r="MP166" s="92">
        <v>0</v>
      </c>
      <c r="MQ166" s="92">
        <v>0</v>
      </c>
      <c r="MR166" s="92">
        <v>0</v>
      </c>
      <c r="MS166" s="92">
        <v>0</v>
      </c>
      <c r="MT166" s="92">
        <v>0</v>
      </c>
      <c r="MU166" s="92">
        <v>0</v>
      </c>
      <c r="MV166" s="92">
        <v>0</v>
      </c>
      <c r="MW166" s="92">
        <v>0</v>
      </c>
      <c r="MX166" s="92">
        <v>0</v>
      </c>
      <c r="MY166" s="92">
        <v>0</v>
      </c>
      <c r="MZ166" s="92">
        <v>0</v>
      </c>
      <c r="NA166" s="92">
        <v>0</v>
      </c>
      <c r="NB166" s="92">
        <v>0</v>
      </c>
      <c r="NC166" s="92">
        <v>0</v>
      </c>
      <c r="ND166" s="92">
        <v>0</v>
      </c>
      <c r="NE166" s="92">
        <v>0</v>
      </c>
      <c r="NF166" s="92">
        <v>0</v>
      </c>
      <c r="NG166" s="92">
        <v>0</v>
      </c>
      <c r="NH166" s="92">
        <v>0</v>
      </c>
      <c r="NI166" s="92">
        <v>0</v>
      </c>
      <c r="NJ166" s="92">
        <v>0</v>
      </c>
      <c r="NK166" s="92">
        <v>0</v>
      </c>
      <c r="NL166" s="92">
        <v>0</v>
      </c>
      <c r="NM166" s="92">
        <v>0</v>
      </c>
      <c r="NN166" s="92">
        <v>0</v>
      </c>
      <c r="NO166" s="92">
        <v>0</v>
      </c>
      <c r="NP166" s="92">
        <v>0</v>
      </c>
      <c r="NQ166" s="92">
        <v>0</v>
      </c>
      <c r="NR166" s="92">
        <v>0</v>
      </c>
      <c r="NS166" s="92">
        <v>0</v>
      </c>
      <c r="NT166" s="92">
        <v>5.9185330299999998E-2</v>
      </c>
      <c r="NU166" s="92">
        <v>0</v>
      </c>
      <c r="NV166" s="92">
        <v>0.71284661299999996</v>
      </c>
      <c r="NW166" s="92">
        <v>7.9205179200000003E-2</v>
      </c>
      <c r="NX166" s="92">
        <v>0</v>
      </c>
      <c r="NY166" s="92">
        <v>0.14876287799999999</v>
      </c>
      <c r="NZ166" s="92">
        <v>0</v>
      </c>
      <c r="OA166" s="92">
        <v>0</v>
      </c>
      <c r="OB166" s="92">
        <v>0</v>
      </c>
      <c r="OC166" s="92">
        <v>0</v>
      </c>
      <c r="OD166" s="92">
        <v>0</v>
      </c>
      <c r="OE166" s="92">
        <v>0</v>
      </c>
      <c r="OF166" s="92">
        <v>0</v>
      </c>
      <c r="OG166" s="92">
        <v>0</v>
      </c>
      <c r="OH166" s="92">
        <v>0</v>
      </c>
      <c r="OI166" s="92">
        <v>0</v>
      </c>
      <c r="OJ166" s="92">
        <v>0</v>
      </c>
      <c r="OK166" s="92">
        <v>0</v>
      </c>
      <c r="OL166" s="92">
        <v>0</v>
      </c>
      <c r="OM166" s="92">
        <v>0</v>
      </c>
      <c r="ON166" s="92">
        <v>0</v>
      </c>
      <c r="OO166" s="92">
        <v>0</v>
      </c>
      <c r="OP166" s="92">
        <v>0</v>
      </c>
      <c r="OQ166" s="92">
        <v>0</v>
      </c>
      <c r="OR166" s="92">
        <v>0</v>
      </c>
      <c r="OS166" s="92">
        <v>0</v>
      </c>
      <c r="OT166" s="92">
        <v>0</v>
      </c>
      <c r="OU166" s="92">
        <v>0</v>
      </c>
      <c r="OV166" s="92">
        <v>0</v>
      </c>
      <c r="OW166" s="92">
        <v>0</v>
      </c>
      <c r="OX166" s="92">
        <v>0</v>
      </c>
      <c r="OY166" s="92">
        <v>0</v>
      </c>
      <c r="OZ166" s="92">
        <v>0</v>
      </c>
      <c r="PA166" s="92">
        <v>0</v>
      </c>
      <c r="PB166" s="92">
        <v>0</v>
      </c>
      <c r="PC166" s="92">
        <v>0</v>
      </c>
      <c r="PD166" s="92">
        <v>0</v>
      </c>
      <c r="PE166" s="92">
        <v>0</v>
      </c>
      <c r="PF166" s="92">
        <v>0</v>
      </c>
      <c r="PG166" s="92">
        <v>0</v>
      </c>
      <c r="PH166" s="92">
        <v>0</v>
      </c>
      <c r="PI166" s="92">
        <v>0</v>
      </c>
      <c r="PJ166" s="92">
        <v>0</v>
      </c>
      <c r="PK166" s="92">
        <v>0</v>
      </c>
      <c r="PL166" s="92">
        <v>0</v>
      </c>
      <c r="PM166" s="92">
        <v>0</v>
      </c>
      <c r="PN166" s="92">
        <v>0</v>
      </c>
      <c r="PO166" s="92">
        <v>0</v>
      </c>
      <c r="PP166" s="92">
        <v>0</v>
      </c>
      <c r="PQ166" s="92">
        <v>0</v>
      </c>
      <c r="PR166" s="92">
        <v>0</v>
      </c>
      <c r="PS166" s="92">
        <v>0</v>
      </c>
      <c r="PT166" s="92">
        <v>0</v>
      </c>
      <c r="PU166" s="92">
        <v>0</v>
      </c>
      <c r="PV166" s="92">
        <v>0</v>
      </c>
      <c r="PW166" s="92">
        <v>0</v>
      </c>
      <c r="PX166" s="92">
        <v>0</v>
      </c>
      <c r="PY166" s="92">
        <v>0</v>
      </c>
      <c r="PZ166" s="92">
        <v>0</v>
      </c>
      <c r="QA166" s="92">
        <v>0</v>
      </c>
      <c r="QB166" s="92">
        <v>0</v>
      </c>
      <c r="QC166" s="92">
        <v>0</v>
      </c>
      <c r="QD166" s="92">
        <v>4.5692421699999999</v>
      </c>
      <c r="QE166" s="92">
        <v>0</v>
      </c>
      <c r="QF166" s="92">
        <v>57.8670227</v>
      </c>
      <c r="QG166" s="92">
        <v>6.4296691900000003</v>
      </c>
      <c r="QH166" s="92">
        <v>0</v>
      </c>
      <c r="QI166" s="92">
        <v>11.978025300000001</v>
      </c>
      <c r="QJ166" s="92">
        <v>0</v>
      </c>
      <c r="QK166" s="92">
        <v>0</v>
      </c>
      <c r="QL166" s="92">
        <v>0</v>
      </c>
      <c r="QM166" s="92">
        <v>0</v>
      </c>
      <c r="QN166" s="92">
        <v>0</v>
      </c>
      <c r="QO166" s="92">
        <v>0</v>
      </c>
      <c r="QP166" s="92">
        <v>0</v>
      </c>
      <c r="QQ166" s="92">
        <v>0</v>
      </c>
      <c r="QR166" s="92">
        <v>0</v>
      </c>
      <c r="QS166" s="92">
        <v>0</v>
      </c>
      <c r="QT166" s="92">
        <v>0</v>
      </c>
      <c r="QU166" s="92">
        <v>0</v>
      </c>
      <c r="QV166" s="92">
        <v>0</v>
      </c>
      <c r="QW166" s="92">
        <v>0</v>
      </c>
      <c r="QX166" s="92">
        <v>0</v>
      </c>
      <c r="QY166" s="92">
        <v>0</v>
      </c>
      <c r="QZ166" s="92">
        <v>0</v>
      </c>
      <c r="RA166" s="92">
        <v>0</v>
      </c>
      <c r="RB166" s="92">
        <v>0</v>
      </c>
      <c r="RC166" s="92">
        <v>0</v>
      </c>
      <c r="RD166" s="92">
        <v>0</v>
      </c>
      <c r="RE166" s="92">
        <v>0</v>
      </c>
      <c r="RF166" s="92">
        <v>0</v>
      </c>
      <c r="RG166" s="92">
        <v>0</v>
      </c>
      <c r="RH166" s="92">
        <v>0</v>
      </c>
      <c r="RI166" s="92">
        <v>0</v>
      </c>
      <c r="RJ166" s="92">
        <v>0</v>
      </c>
      <c r="RK166" s="92">
        <v>0</v>
      </c>
      <c r="RL166" s="92">
        <v>0</v>
      </c>
      <c r="RM166" s="92">
        <v>0</v>
      </c>
      <c r="RN166" s="92">
        <v>0</v>
      </c>
      <c r="RO166" s="92">
        <v>0</v>
      </c>
      <c r="RP166" s="92">
        <v>0</v>
      </c>
      <c r="RQ166" s="92">
        <v>0</v>
      </c>
      <c r="RR166" s="92">
        <v>0</v>
      </c>
      <c r="RS166" s="92">
        <v>0</v>
      </c>
      <c r="RT166" s="92">
        <v>0</v>
      </c>
      <c r="RU166" s="92">
        <v>0</v>
      </c>
      <c r="RV166" s="92">
        <v>0</v>
      </c>
      <c r="RW166" s="92">
        <v>0</v>
      </c>
      <c r="RX166" s="92">
        <v>0</v>
      </c>
      <c r="RY166" s="92">
        <v>0</v>
      </c>
      <c r="RZ166" s="92">
        <v>0</v>
      </c>
      <c r="SA166" s="92">
        <v>0</v>
      </c>
      <c r="SB166" s="92">
        <v>0</v>
      </c>
      <c r="SC166" s="92">
        <v>0</v>
      </c>
      <c r="SD166" s="92">
        <v>0</v>
      </c>
      <c r="SE166" s="92">
        <v>0</v>
      </c>
      <c r="SF166" s="92">
        <v>0</v>
      </c>
      <c r="SG166" s="92">
        <v>0</v>
      </c>
      <c r="SH166" s="92">
        <v>0</v>
      </c>
      <c r="SI166" s="92">
        <v>0</v>
      </c>
      <c r="SJ166" s="92">
        <v>0</v>
      </c>
      <c r="SK166" s="92">
        <v>0</v>
      </c>
      <c r="SL166" s="92">
        <v>0</v>
      </c>
      <c r="SM166" s="92">
        <v>0</v>
      </c>
      <c r="SN166" s="92">
        <v>5.6519277399999998E-2</v>
      </c>
      <c r="SO166" s="92">
        <v>0</v>
      </c>
      <c r="SP166" s="92">
        <v>0.71578659899999997</v>
      </c>
      <c r="SQ166" s="92">
        <v>7.9531844300000001E-2</v>
      </c>
      <c r="SR166" s="92">
        <v>0</v>
      </c>
      <c r="SS166" s="92">
        <v>0.14816228000000001</v>
      </c>
      <c r="ST166" s="92">
        <v>0</v>
      </c>
      <c r="SU166" s="92">
        <v>0</v>
      </c>
      <c r="SV166" s="92">
        <v>0</v>
      </c>
      <c r="SW166" s="92">
        <v>0</v>
      </c>
      <c r="SX166" s="92">
        <v>0</v>
      </c>
      <c r="SY166" s="92">
        <v>3.38019384</v>
      </c>
      <c r="SZ166" s="92">
        <v>80.843959400000003</v>
      </c>
      <c r="TA166" s="92">
        <v>0.85874620300000004</v>
      </c>
      <c r="TB166" s="92">
        <v>28.0762462</v>
      </c>
      <c r="TC166" s="92">
        <v>2.4970112100000001</v>
      </c>
      <c r="TD166" s="92">
        <v>0</v>
      </c>
      <c r="TE166" s="92">
        <v>0</v>
      </c>
      <c r="TF166" s="92">
        <v>1</v>
      </c>
      <c r="TG166" s="92">
        <v>-18645.660899999999</v>
      </c>
      <c r="TH166" s="92">
        <v>-779.59996799999999</v>
      </c>
      <c r="TI166" s="92">
        <v>-6.3025948100000007E-2</v>
      </c>
      <c r="TJ166" s="92">
        <v>-62.538302399999999</v>
      </c>
      <c r="TK166" s="92">
        <v>-2.6148098900000001</v>
      </c>
      <c r="TL166" s="92">
        <v>6.5603275899999994E-2</v>
      </c>
      <c r="TM166" s="92">
        <v>1.5690309</v>
      </c>
      <c r="TN166" s="92">
        <v>23.916959500000001</v>
      </c>
      <c r="TO166" s="92">
        <v>0</v>
      </c>
      <c r="TP166" s="92">
        <v>7.8107469999999998E-2</v>
      </c>
      <c r="TQ166" s="92">
        <v>-6476038.0468300004</v>
      </c>
      <c r="TR166" s="92">
        <v>6.8717547777777795E-5</v>
      </c>
      <c r="TS166" s="92">
        <v>0</v>
      </c>
      <c r="TT166" s="92">
        <v>0</v>
      </c>
      <c r="TU166" s="92">
        <v>0</v>
      </c>
      <c r="TV166" s="92">
        <v>0</v>
      </c>
      <c r="TW166" s="92">
        <v>0</v>
      </c>
      <c r="TX166" s="92">
        <v>0</v>
      </c>
      <c r="TY166" s="92">
        <v>0</v>
      </c>
      <c r="TZ166" s="92">
        <v>0</v>
      </c>
      <c r="UA166" s="92">
        <v>0</v>
      </c>
      <c r="UB166" s="92">
        <v>0</v>
      </c>
      <c r="UC166" s="92">
        <v>0</v>
      </c>
      <c r="UD166" s="92">
        <v>0</v>
      </c>
      <c r="UE166" s="92">
        <v>0</v>
      </c>
      <c r="UF166" s="92">
        <v>0</v>
      </c>
      <c r="UG166" s="92">
        <v>0</v>
      </c>
      <c r="UH166" s="92">
        <v>0</v>
      </c>
      <c r="UI166" s="92">
        <v>0</v>
      </c>
      <c r="UJ166" s="92">
        <v>0</v>
      </c>
      <c r="UK166" s="92">
        <v>0</v>
      </c>
      <c r="UL166" s="92">
        <v>0</v>
      </c>
      <c r="UM166" s="92">
        <v>0</v>
      </c>
      <c r="UN166" s="92">
        <v>0</v>
      </c>
      <c r="UO166" s="92">
        <v>0</v>
      </c>
      <c r="UP166" s="92">
        <v>0</v>
      </c>
      <c r="UQ166" s="92">
        <v>0</v>
      </c>
      <c r="UR166" s="92">
        <v>0</v>
      </c>
      <c r="US166" s="92">
        <v>0</v>
      </c>
      <c r="UT166" s="92">
        <v>0</v>
      </c>
      <c r="UU166" s="92">
        <v>0</v>
      </c>
      <c r="UV166" s="92">
        <v>0</v>
      </c>
      <c r="UW166" s="92">
        <v>0</v>
      </c>
      <c r="UX166" s="92">
        <v>0</v>
      </c>
      <c r="UY166" s="92">
        <v>0</v>
      </c>
      <c r="UZ166" s="92">
        <v>0</v>
      </c>
      <c r="VA166" s="92">
        <v>0</v>
      </c>
      <c r="VB166" s="92">
        <v>0</v>
      </c>
      <c r="VC166" s="92">
        <v>0</v>
      </c>
      <c r="VD166" s="92">
        <v>0</v>
      </c>
      <c r="VE166" s="92">
        <v>0</v>
      </c>
      <c r="VF166" s="92">
        <v>0</v>
      </c>
      <c r="VG166" s="92">
        <v>0</v>
      </c>
      <c r="VH166" s="92">
        <v>0</v>
      </c>
      <c r="VI166" s="92">
        <v>0</v>
      </c>
      <c r="VJ166" s="92">
        <v>0</v>
      </c>
      <c r="VK166" s="92">
        <v>0</v>
      </c>
      <c r="VL166" s="92">
        <v>0</v>
      </c>
      <c r="VM166" s="92">
        <v>0</v>
      </c>
      <c r="VN166" s="92">
        <v>0</v>
      </c>
      <c r="VO166" s="92">
        <v>0</v>
      </c>
      <c r="VP166" s="92">
        <v>0</v>
      </c>
      <c r="VQ166" s="92">
        <v>0</v>
      </c>
      <c r="VR166" s="92">
        <v>0</v>
      </c>
      <c r="VS166" s="92">
        <v>0</v>
      </c>
      <c r="VT166" s="92">
        <v>0</v>
      </c>
      <c r="VU166" s="92">
        <v>0</v>
      </c>
      <c r="VV166" s="92">
        <v>0</v>
      </c>
      <c r="VW166" s="92">
        <v>0</v>
      </c>
      <c r="VX166" s="92">
        <v>0</v>
      </c>
      <c r="VY166" s="92">
        <v>0</v>
      </c>
      <c r="VZ166" s="92">
        <v>0</v>
      </c>
      <c r="WA166" s="92">
        <v>0</v>
      </c>
      <c r="WB166" s="92">
        <v>0</v>
      </c>
      <c r="WC166" s="92">
        <v>9.3894273333333395E-4</v>
      </c>
    </row>
    <row r="167" spans="2:601" ht="13.5" customHeight="1">
      <c r="B167" s="851" t="s">
        <v>2850</v>
      </c>
      <c r="C167" s="92">
        <v>0</v>
      </c>
      <c r="D167" s="92">
        <v>0</v>
      </c>
      <c r="E167" s="92">
        <v>0</v>
      </c>
      <c r="F167" s="92">
        <v>0</v>
      </c>
      <c r="G167" s="92">
        <v>0</v>
      </c>
      <c r="H167" s="92">
        <v>0</v>
      </c>
      <c r="I167" s="92">
        <v>0</v>
      </c>
      <c r="J167" s="92">
        <v>0</v>
      </c>
      <c r="K167" s="92">
        <v>0</v>
      </c>
      <c r="L167" s="92">
        <v>0</v>
      </c>
      <c r="M167" s="92">
        <v>0</v>
      </c>
      <c r="N167" s="92">
        <v>0</v>
      </c>
      <c r="O167" s="92">
        <v>0</v>
      </c>
      <c r="P167" s="92">
        <v>0</v>
      </c>
      <c r="Q167" s="92">
        <v>0</v>
      </c>
      <c r="R167" s="92">
        <v>0</v>
      </c>
      <c r="S167" s="92">
        <v>0</v>
      </c>
      <c r="T167" s="92">
        <v>0</v>
      </c>
      <c r="U167" s="92">
        <v>0</v>
      </c>
      <c r="V167" s="92">
        <v>0</v>
      </c>
      <c r="W167" s="92">
        <v>0</v>
      </c>
      <c r="X167" s="92">
        <v>0</v>
      </c>
      <c r="Y167" s="92">
        <v>0</v>
      </c>
      <c r="Z167" s="92">
        <v>0</v>
      </c>
      <c r="AA167" s="92">
        <v>0</v>
      </c>
      <c r="AB167" s="92">
        <v>0</v>
      </c>
      <c r="AC167" s="92">
        <v>0</v>
      </c>
      <c r="AD167" s="92">
        <v>0</v>
      </c>
      <c r="AE167" s="92">
        <v>0</v>
      </c>
      <c r="AF167" s="92">
        <v>0</v>
      </c>
      <c r="AG167" s="92">
        <v>0</v>
      </c>
      <c r="AH167" s="92">
        <v>0</v>
      </c>
      <c r="AI167" s="92">
        <v>0</v>
      </c>
      <c r="AJ167" s="92">
        <v>0</v>
      </c>
      <c r="AK167" s="92">
        <v>0</v>
      </c>
      <c r="AL167" s="92">
        <v>0</v>
      </c>
      <c r="AM167" s="92">
        <v>0</v>
      </c>
      <c r="AN167" s="92">
        <v>0</v>
      </c>
      <c r="AO167" s="92">
        <v>0</v>
      </c>
      <c r="AP167" s="92">
        <v>0</v>
      </c>
      <c r="AQ167" s="92">
        <v>0</v>
      </c>
      <c r="AR167" s="92">
        <v>0</v>
      </c>
      <c r="AS167" s="92">
        <v>0</v>
      </c>
      <c r="AT167" s="92">
        <v>0</v>
      </c>
      <c r="AU167" s="92">
        <v>0</v>
      </c>
      <c r="AV167" s="92">
        <v>0</v>
      </c>
      <c r="AW167" s="92">
        <v>0</v>
      </c>
      <c r="AX167" s="92">
        <v>0</v>
      </c>
      <c r="AY167" s="92">
        <v>0</v>
      </c>
      <c r="AZ167" s="92">
        <v>0</v>
      </c>
      <c r="BA167" s="92">
        <v>0</v>
      </c>
      <c r="BB167" s="92">
        <v>0</v>
      </c>
      <c r="BC167" s="92">
        <v>0</v>
      </c>
      <c r="BD167" s="92">
        <v>0</v>
      </c>
      <c r="BE167" s="92">
        <v>0</v>
      </c>
      <c r="BF167" s="92">
        <v>0</v>
      </c>
      <c r="BG167" s="92">
        <v>0</v>
      </c>
      <c r="BH167" s="92">
        <v>0</v>
      </c>
      <c r="BI167" s="92">
        <v>0</v>
      </c>
      <c r="BJ167" s="92">
        <v>0</v>
      </c>
      <c r="BK167" s="92">
        <v>0</v>
      </c>
      <c r="BL167" s="92">
        <v>0</v>
      </c>
      <c r="BM167" s="92">
        <v>0</v>
      </c>
      <c r="BN167" s="92">
        <v>0</v>
      </c>
      <c r="BO167" s="92">
        <v>0</v>
      </c>
      <c r="BP167" s="92">
        <v>0</v>
      </c>
      <c r="BQ167" s="92">
        <v>0</v>
      </c>
      <c r="BR167" s="92">
        <v>0</v>
      </c>
      <c r="BS167" s="92">
        <v>0</v>
      </c>
      <c r="BT167" s="92">
        <v>0</v>
      </c>
      <c r="BU167" s="92">
        <v>0</v>
      </c>
      <c r="BV167" s="92">
        <v>0</v>
      </c>
      <c r="BW167" s="92">
        <v>0</v>
      </c>
      <c r="BX167" s="92">
        <v>0</v>
      </c>
      <c r="BY167" s="92">
        <v>0</v>
      </c>
      <c r="BZ167" s="92">
        <v>0</v>
      </c>
      <c r="CA167" s="92">
        <v>0</v>
      </c>
      <c r="CB167" s="92">
        <v>0</v>
      </c>
      <c r="CC167" s="92">
        <v>0</v>
      </c>
      <c r="CD167" s="92">
        <v>0</v>
      </c>
      <c r="CE167" s="92">
        <v>0</v>
      </c>
      <c r="CF167" s="92">
        <v>0</v>
      </c>
      <c r="CG167" s="92">
        <v>0</v>
      </c>
      <c r="CH167" s="92">
        <v>0</v>
      </c>
      <c r="CI167" s="92">
        <v>0</v>
      </c>
      <c r="CJ167" s="92">
        <v>0</v>
      </c>
      <c r="CK167" s="92">
        <v>0</v>
      </c>
      <c r="CL167" s="92">
        <v>0</v>
      </c>
      <c r="CM167" s="92">
        <v>0</v>
      </c>
      <c r="CN167" s="92">
        <v>0</v>
      </c>
      <c r="CO167" s="92">
        <v>0</v>
      </c>
      <c r="CP167" s="92">
        <v>0</v>
      </c>
      <c r="CQ167" s="92">
        <v>0</v>
      </c>
      <c r="CR167" s="92">
        <v>0</v>
      </c>
      <c r="CS167" s="92">
        <v>0</v>
      </c>
      <c r="CT167" s="92">
        <v>0</v>
      </c>
      <c r="CU167" s="92">
        <v>0</v>
      </c>
      <c r="CV167" s="92">
        <v>0</v>
      </c>
      <c r="CW167" s="92">
        <v>0</v>
      </c>
      <c r="CX167" s="92">
        <v>0</v>
      </c>
      <c r="CY167" s="92">
        <v>0</v>
      </c>
      <c r="CZ167" s="92">
        <v>0</v>
      </c>
      <c r="DA167" s="92">
        <v>0</v>
      </c>
      <c r="DB167" s="92">
        <v>0</v>
      </c>
      <c r="DC167" s="92">
        <v>0</v>
      </c>
      <c r="DD167" s="92">
        <v>0</v>
      </c>
      <c r="DE167" s="92">
        <v>0</v>
      </c>
      <c r="DF167" s="92">
        <v>0</v>
      </c>
      <c r="DG167" s="92">
        <v>0</v>
      </c>
      <c r="DH167" s="92">
        <v>0</v>
      </c>
      <c r="DI167" s="92">
        <v>0</v>
      </c>
      <c r="DJ167" s="92">
        <v>0</v>
      </c>
      <c r="DK167" s="92">
        <v>0</v>
      </c>
      <c r="DL167" s="92">
        <v>0</v>
      </c>
      <c r="DM167" s="92">
        <v>0</v>
      </c>
      <c r="DN167" s="92">
        <v>0</v>
      </c>
      <c r="DO167" s="92">
        <v>0</v>
      </c>
      <c r="DP167" s="92">
        <v>0</v>
      </c>
      <c r="DQ167" s="92">
        <v>0</v>
      </c>
      <c r="DR167" s="92">
        <v>0</v>
      </c>
      <c r="DS167" s="92">
        <v>0</v>
      </c>
      <c r="DT167" s="92">
        <v>0</v>
      </c>
      <c r="DU167" s="92">
        <v>0</v>
      </c>
      <c r="DV167" s="92">
        <v>0</v>
      </c>
      <c r="DW167" s="92">
        <v>0</v>
      </c>
      <c r="DX167" s="92">
        <v>0</v>
      </c>
      <c r="DY167" s="92">
        <v>0</v>
      </c>
      <c r="DZ167" s="92">
        <v>0</v>
      </c>
      <c r="EA167" s="92">
        <v>0</v>
      </c>
      <c r="EB167" s="92">
        <v>0</v>
      </c>
      <c r="EC167" s="92">
        <v>0</v>
      </c>
      <c r="ED167" s="92">
        <v>0</v>
      </c>
      <c r="EE167" s="92">
        <v>0</v>
      </c>
      <c r="EF167" s="92">
        <v>0</v>
      </c>
      <c r="EG167" s="92">
        <v>0</v>
      </c>
      <c r="EH167" s="92">
        <v>0</v>
      </c>
      <c r="EI167" s="92">
        <v>0</v>
      </c>
      <c r="EJ167" s="92">
        <v>0</v>
      </c>
      <c r="EK167" s="92">
        <v>0</v>
      </c>
      <c r="EL167" s="92">
        <v>0</v>
      </c>
      <c r="EM167" s="92">
        <v>0</v>
      </c>
      <c r="EN167" s="92">
        <v>0</v>
      </c>
      <c r="EO167" s="92">
        <v>0</v>
      </c>
      <c r="EP167" s="92">
        <v>0</v>
      </c>
      <c r="EQ167" s="92">
        <v>0</v>
      </c>
      <c r="ER167" s="92">
        <v>0</v>
      </c>
      <c r="ES167" s="92">
        <v>0</v>
      </c>
      <c r="ET167" s="92">
        <v>0</v>
      </c>
      <c r="EU167" s="92">
        <v>0</v>
      </c>
      <c r="EV167" s="92">
        <v>0</v>
      </c>
      <c r="EW167" s="92">
        <v>0</v>
      </c>
      <c r="EX167" s="92">
        <v>0</v>
      </c>
      <c r="EY167" s="92">
        <v>0</v>
      </c>
      <c r="EZ167" s="92">
        <v>0</v>
      </c>
      <c r="FA167" s="92">
        <v>0</v>
      </c>
      <c r="FB167" s="92">
        <v>0</v>
      </c>
      <c r="FC167" s="92">
        <v>0</v>
      </c>
      <c r="FD167" s="92">
        <v>0</v>
      </c>
      <c r="FE167" s="92">
        <v>0</v>
      </c>
      <c r="FF167" s="92">
        <v>0</v>
      </c>
      <c r="FG167" s="92">
        <v>0</v>
      </c>
      <c r="FH167" s="92">
        <v>0</v>
      </c>
      <c r="FI167" s="92">
        <v>0</v>
      </c>
      <c r="FJ167" s="92">
        <v>0</v>
      </c>
      <c r="FK167" s="92">
        <v>0</v>
      </c>
      <c r="FL167" s="92">
        <v>0</v>
      </c>
      <c r="FM167" s="92">
        <v>0</v>
      </c>
      <c r="FN167" s="92">
        <v>0</v>
      </c>
      <c r="FO167" s="92">
        <v>0</v>
      </c>
      <c r="FP167" s="92">
        <v>0</v>
      </c>
      <c r="FQ167" s="92">
        <v>0</v>
      </c>
      <c r="FR167" s="92">
        <v>0</v>
      </c>
      <c r="FS167" s="92">
        <v>0</v>
      </c>
      <c r="FT167" s="92">
        <v>0</v>
      </c>
      <c r="FU167" s="92">
        <v>0</v>
      </c>
      <c r="FV167" s="92">
        <v>0</v>
      </c>
      <c r="FW167" s="92">
        <v>0</v>
      </c>
      <c r="FX167" s="92">
        <v>0</v>
      </c>
      <c r="FY167" s="92">
        <v>0</v>
      </c>
      <c r="FZ167" s="92">
        <v>0</v>
      </c>
      <c r="GA167" s="92">
        <v>0</v>
      </c>
      <c r="GB167" s="92">
        <v>0</v>
      </c>
      <c r="GC167" s="92">
        <v>0</v>
      </c>
      <c r="GD167" s="92">
        <v>0</v>
      </c>
      <c r="GE167" s="92">
        <v>0</v>
      </c>
      <c r="GF167" s="92">
        <v>0</v>
      </c>
      <c r="GG167" s="92">
        <v>0</v>
      </c>
      <c r="GH167" s="92">
        <v>0</v>
      </c>
      <c r="GI167" s="92">
        <v>0</v>
      </c>
      <c r="GJ167" s="92">
        <v>0</v>
      </c>
      <c r="GK167" s="92">
        <v>0</v>
      </c>
      <c r="GL167" s="92">
        <v>0</v>
      </c>
      <c r="GM167" s="92">
        <v>0</v>
      </c>
      <c r="GN167" s="92">
        <v>0</v>
      </c>
      <c r="GO167" s="92">
        <v>0</v>
      </c>
      <c r="GP167" s="92">
        <v>0</v>
      </c>
      <c r="GQ167" s="92">
        <v>0</v>
      </c>
      <c r="GR167" s="92">
        <v>0</v>
      </c>
      <c r="GS167" s="92">
        <v>0</v>
      </c>
      <c r="GT167" s="92">
        <v>0</v>
      </c>
      <c r="GU167" s="92">
        <v>0</v>
      </c>
      <c r="GV167" s="92">
        <v>0</v>
      </c>
      <c r="GW167" s="92">
        <v>0</v>
      </c>
      <c r="GX167" s="92">
        <v>0</v>
      </c>
      <c r="GY167" s="92">
        <v>0</v>
      </c>
      <c r="GZ167" s="92">
        <v>0</v>
      </c>
      <c r="HA167" s="92">
        <v>0</v>
      </c>
      <c r="HB167" s="92">
        <v>0</v>
      </c>
      <c r="HC167" s="92">
        <v>0</v>
      </c>
      <c r="HD167" s="92">
        <v>0</v>
      </c>
      <c r="HE167" s="92">
        <v>0</v>
      </c>
      <c r="HF167" s="92">
        <v>0</v>
      </c>
      <c r="HG167" s="92">
        <v>0</v>
      </c>
      <c r="HH167" s="92">
        <v>0</v>
      </c>
      <c r="HI167" s="92">
        <v>0</v>
      </c>
      <c r="HJ167" s="92">
        <v>0</v>
      </c>
      <c r="HK167" s="92">
        <v>0</v>
      </c>
      <c r="HL167" s="92">
        <v>0</v>
      </c>
      <c r="HM167" s="92">
        <v>0</v>
      </c>
      <c r="HN167" s="92">
        <v>0</v>
      </c>
      <c r="HO167" s="92">
        <v>0</v>
      </c>
      <c r="HP167" s="92">
        <v>0</v>
      </c>
      <c r="HQ167" s="92">
        <v>0</v>
      </c>
      <c r="HR167" s="92">
        <v>0</v>
      </c>
      <c r="HS167" s="92">
        <v>0</v>
      </c>
      <c r="HT167" s="92">
        <v>0</v>
      </c>
      <c r="HU167" s="92">
        <v>0</v>
      </c>
      <c r="HV167" s="92">
        <v>0</v>
      </c>
      <c r="HW167" s="92">
        <v>0</v>
      </c>
      <c r="HX167" s="92">
        <v>0</v>
      </c>
      <c r="HY167" s="92">
        <v>0</v>
      </c>
      <c r="HZ167" s="92">
        <v>0</v>
      </c>
      <c r="IA167" s="92">
        <v>0</v>
      </c>
      <c r="IB167" s="92">
        <v>0</v>
      </c>
      <c r="IC167" s="92">
        <v>0</v>
      </c>
      <c r="ID167" s="92">
        <v>0</v>
      </c>
      <c r="IE167" s="92">
        <v>0</v>
      </c>
      <c r="IF167" s="92">
        <v>0</v>
      </c>
      <c r="IG167" s="92">
        <v>0</v>
      </c>
      <c r="IH167" s="92">
        <v>0</v>
      </c>
      <c r="II167" s="92">
        <v>0</v>
      </c>
      <c r="IJ167" s="92">
        <v>0</v>
      </c>
      <c r="IK167" s="92">
        <v>0</v>
      </c>
      <c r="IL167" s="92">
        <v>0</v>
      </c>
      <c r="IM167" s="92">
        <v>0</v>
      </c>
      <c r="IN167" s="92">
        <v>0</v>
      </c>
      <c r="IO167" s="92">
        <v>0</v>
      </c>
      <c r="IP167" s="92">
        <v>0</v>
      </c>
      <c r="IQ167" s="92">
        <v>0</v>
      </c>
      <c r="IR167" s="92">
        <v>0</v>
      </c>
      <c r="IS167" s="92">
        <v>0</v>
      </c>
      <c r="IT167" s="92">
        <v>0</v>
      </c>
      <c r="IU167" s="92">
        <v>0</v>
      </c>
      <c r="IV167" s="92">
        <v>0</v>
      </c>
      <c r="IW167" s="92">
        <v>20</v>
      </c>
      <c r="IX167" s="92">
        <v>1</v>
      </c>
      <c r="IY167" s="92">
        <v>0</v>
      </c>
      <c r="IZ167" s="92">
        <v>1</v>
      </c>
      <c r="JA167" s="92">
        <v>0</v>
      </c>
      <c r="JB167" s="92">
        <v>-68350.637799999997</v>
      </c>
      <c r="JC167" s="92">
        <v>-3794.03694</v>
      </c>
      <c r="JD167" s="92">
        <v>0</v>
      </c>
      <c r="JE167" s="92">
        <v>-39.262948299999998</v>
      </c>
      <c r="JF167" s="92">
        <v>-2.17942481</v>
      </c>
      <c r="JG167" s="92">
        <v>5.5440004600000002E-2</v>
      </c>
      <c r="JH167" s="92">
        <v>0.99876720600000002</v>
      </c>
      <c r="JI167" s="92">
        <v>18.015280000000001</v>
      </c>
      <c r="JJ167" s="92">
        <v>0</v>
      </c>
      <c r="JK167" s="92">
        <v>0</v>
      </c>
      <c r="JL167" s="92">
        <v>0</v>
      </c>
      <c r="JM167" s="92">
        <v>0</v>
      </c>
      <c r="JN167" s="92">
        <v>0</v>
      </c>
      <c r="JO167" s="92">
        <v>0</v>
      </c>
      <c r="JP167" s="92">
        <v>0</v>
      </c>
      <c r="JQ167" s="92">
        <v>0</v>
      </c>
      <c r="JR167" s="92">
        <v>0</v>
      </c>
      <c r="JS167" s="92">
        <v>0</v>
      </c>
      <c r="JT167" s="92">
        <v>0</v>
      </c>
      <c r="JU167" s="92">
        <v>0</v>
      </c>
      <c r="JV167" s="92">
        <v>0</v>
      </c>
      <c r="JW167" s="92">
        <v>0</v>
      </c>
      <c r="JX167" s="92">
        <v>0</v>
      </c>
      <c r="JY167" s="92">
        <v>0</v>
      </c>
      <c r="JZ167" s="92">
        <v>0</v>
      </c>
      <c r="KA167" s="92">
        <v>0</v>
      </c>
      <c r="KB167" s="92">
        <v>0</v>
      </c>
      <c r="KC167" s="92">
        <v>0</v>
      </c>
      <c r="KD167" s="92">
        <v>0</v>
      </c>
      <c r="KE167" s="92">
        <v>0</v>
      </c>
      <c r="KF167" s="92">
        <v>0</v>
      </c>
      <c r="KG167" s="92">
        <v>0</v>
      </c>
      <c r="KH167" s="92">
        <v>0</v>
      </c>
      <c r="KI167" s="92">
        <v>0</v>
      </c>
      <c r="KJ167" s="92">
        <v>0</v>
      </c>
      <c r="KK167" s="92">
        <v>0</v>
      </c>
      <c r="KL167" s="92">
        <v>0</v>
      </c>
      <c r="KM167" s="92">
        <v>0</v>
      </c>
      <c r="KN167" s="92">
        <v>0</v>
      </c>
      <c r="KO167" s="92">
        <v>0</v>
      </c>
      <c r="KP167" s="92">
        <v>0</v>
      </c>
      <c r="KQ167" s="92">
        <v>0</v>
      </c>
      <c r="KR167" s="92">
        <v>0</v>
      </c>
      <c r="KS167" s="92">
        <v>0</v>
      </c>
      <c r="KT167" s="92">
        <v>0</v>
      </c>
      <c r="KU167" s="92">
        <v>0</v>
      </c>
      <c r="KV167" s="92">
        <v>0</v>
      </c>
      <c r="KW167" s="92">
        <v>0</v>
      </c>
      <c r="KX167" s="92">
        <v>0</v>
      </c>
      <c r="KY167" s="92">
        <v>0</v>
      </c>
      <c r="KZ167" s="92">
        <v>0</v>
      </c>
      <c r="LA167" s="92">
        <v>0</v>
      </c>
      <c r="LB167" s="92">
        <v>0</v>
      </c>
      <c r="LC167" s="92">
        <v>0</v>
      </c>
      <c r="LD167" s="92">
        <v>0</v>
      </c>
      <c r="LE167" s="92">
        <v>0</v>
      </c>
      <c r="LF167" s="92">
        <v>0</v>
      </c>
      <c r="LG167" s="92">
        <v>0</v>
      </c>
      <c r="LH167" s="92">
        <v>0</v>
      </c>
      <c r="LI167" s="92">
        <v>0</v>
      </c>
      <c r="LJ167" s="92">
        <v>0</v>
      </c>
      <c r="LK167" s="92">
        <v>0</v>
      </c>
      <c r="LL167" s="92">
        <v>0</v>
      </c>
      <c r="LM167" s="92">
        <v>0</v>
      </c>
      <c r="LN167" s="92">
        <v>0</v>
      </c>
      <c r="LO167" s="92">
        <v>0</v>
      </c>
      <c r="LP167" s="92">
        <v>0</v>
      </c>
      <c r="LQ167" s="92">
        <v>0</v>
      </c>
      <c r="LR167" s="92">
        <v>0</v>
      </c>
      <c r="LS167" s="92">
        <v>0</v>
      </c>
      <c r="LT167" s="92">
        <v>0</v>
      </c>
      <c r="LU167" s="92">
        <v>0</v>
      </c>
      <c r="LV167" s="92">
        <v>0</v>
      </c>
      <c r="LW167" s="92">
        <v>0</v>
      </c>
      <c r="LX167" s="92">
        <v>0</v>
      </c>
      <c r="LY167" s="92">
        <v>0</v>
      </c>
      <c r="LZ167" s="92">
        <v>0</v>
      </c>
      <c r="MA167" s="92">
        <v>0</v>
      </c>
      <c r="MB167" s="92">
        <v>0</v>
      </c>
      <c r="MC167" s="92">
        <v>0</v>
      </c>
      <c r="MD167" s="92">
        <v>0</v>
      </c>
      <c r="ME167" s="92">
        <v>0</v>
      </c>
      <c r="MF167" s="92">
        <v>0</v>
      </c>
      <c r="MG167" s="92">
        <v>0</v>
      </c>
      <c r="MH167" s="92">
        <v>0</v>
      </c>
      <c r="MI167" s="92">
        <v>0</v>
      </c>
      <c r="MJ167" s="92">
        <v>0</v>
      </c>
      <c r="MK167" s="92">
        <v>0</v>
      </c>
      <c r="ML167" s="92">
        <v>0</v>
      </c>
      <c r="MM167" s="92">
        <v>0</v>
      </c>
      <c r="MN167" s="92">
        <v>0</v>
      </c>
      <c r="MO167" s="92">
        <v>0</v>
      </c>
      <c r="MP167" s="92">
        <v>0</v>
      </c>
      <c r="MQ167" s="92">
        <v>0</v>
      </c>
      <c r="MR167" s="92">
        <v>0</v>
      </c>
      <c r="MS167" s="92">
        <v>0</v>
      </c>
      <c r="MT167" s="92">
        <v>0</v>
      </c>
      <c r="MU167" s="92">
        <v>0</v>
      </c>
      <c r="MV167" s="92">
        <v>0</v>
      </c>
      <c r="MW167" s="92">
        <v>0</v>
      </c>
      <c r="MX167" s="92">
        <v>0</v>
      </c>
      <c r="MY167" s="92">
        <v>0</v>
      </c>
      <c r="MZ167" s="92">
        <v>0</v>
      </c>
      <c r="NA167" s="92">
        <v>0</v>
      </c>
      <c r="NB167" s="92">
        <v>0</v>
      </c>
      <c r="NC167" s="92">
        <v>0</v>
      </c>
      <c r="ND167" s="92">
        <v>0</v>
      </c>
      <c r="NE167" s="92">
        <v>0</v>
      </c>
      <c r="NF167" s="92">
        <v>0</v>
      </c>
      <c r="NG167" s="92">
        <v>0</v>
      </c>
      <c r="NH167" s="92">
        <v>0</v>
      </c>
      <c r="NI167" s="92">
        <v>0</v>
      </c>
      <c r="NJ167" s="92">
        <v>0</v>
      </c>
      <c r="NK167" s="92">
        <v>0</v>
      </c>
      <c r="NL167" s="92">
        <v>0</v>
      </c>
      <c r="NM167" s="92">
        <v>0</v>
      </c>
      <c r="NN167" s="92">
        <v>0</v>
      </c>
      <c r="NO167" s="92">
        <v>0</v>
      </c>
      <c r="NP167" s="92">
        <v>0</v>
      </c>
      <c r="NQ167" s="92">
        <v>0</v>
      </c>
      <c r="NR167" s="92">
        <v>0</v>
      </c>
      <c r="NS167" s="92">
        <v>0</v>
      </c>
      <c r="NT167" s="92">
        <v>0</v>
      </c>
      <c r="NU167" s="92">
        <v>0</v>
      </c>
      <c r="NV167" s="92">
        <v>0</v>
      </c>
      <c r="NW167" s="92">
        <v>0</v>
      </c>
      <c r="NX167" s="92">
        <v>0</v>
      </c>
      <c r="NY167" s="92">
        <v>0</v>
      </c>
      <c r="NZ167" s="92">
        <v>0</v>
      </c>
      <c r="OA167" s="92">
        <v>0</v>
      </c>
      <c r="OB167" s="92">
        <v>0</v>
      </c>
      <c r="OC167" s="92">
        <v>0</v>
      </c>
      <c r="OD167" s="92">
        <v>0</v>
      </c>
      <c r="OE167" s="92">
        <v>0</v>
      </c>
      <c r="OF167" s="92">
        <v>0</v>
      </c>
      <c r="OG167" s="92">
        <v>0</v>
      </c>
      <c r="OH167" s="92">
        <v>0</v>
      </c>
      <c r="OI167" s="92">
        <v>0</v>
      </c>
      <c r="OJ167" s="92">
        <v>0</v>
      </c>
      <c r="OK167" s="92">
        <v>0</v>
      </c>
      <c r="OL167" s="92">
        <v>0</v>
      </c>
      <c r="OM167" s="92">
        <v>0</v>
      </c>
      <c r="ON167" s="92">
        <v>0</v>
      </c>
      <c r="OO167" s="92">
        <v>0</v>
      </c>
      <c r="OP167" s="92">
        <v>0</v>
      </c>
      <c r="OQ167" s="92">
        <v>0</v>
      </c>
      <c r="OR167" s="92">
        <v>0</v>
      </c>
      <c r="OS167" s="92">
        <v>0</v>
      </c>
      <c r="OT167" s="92">
        <v>0</v>
      </c>
      <c r="OU167" s="92">
        <v>0</v>
      </c>
      <c r="OV167" s="92">
        <v>0</v>
      </c>
      <c r="OW167" s="92">
        <v>0</v>
      </c>
      <c r="OX167" s="92">
        <v>0</v>
      </c>
      <c r="OY167" s="92">
        <v>0</v>
      </c>
      <c r="OZ167" s="92">
        <v>0</v>
      </c>
      <c r="PA167" s="92">
        <v>0</v>
      </c>
      <c r="PB167" s="92">
        <v>0</v>
      </c>
      <c r="PC167" s="92">
        <v>0</v>
      </c>
      <c r="PD167" s="92">
        <v>0</v>
      </c>
      <c r="PE167" s="92">
        <v>0</v>
      </c>
      <c r="PF167" s="92">
        <v>0</v>
      </c>
      <c r="PG167" s="92">
        <v>0</v>
      </c>
      <c r="PH167" s="92">
        <v>0</v>
      </c>
      <c r="PI167" s="92">
        <v>0</v>
      </c>
      <c r="PJ167" s="92">
        <v>0</v>
      </c>
      <c r="PK167" s="92">
        <v>0</v>
      </c>
      <c r="PL167" s="92">
        <v>0</v>
      </c>
      <c r="PM167" s="92">
        <v>0</v>
      </c>
      <c r="PN167" s="92">
        <v>0</v>
      </c>
      <c r="PO167" s="92">
        <v>0</v>
      </c>
      <c r="PP167" s="92">
        <v>0</v>
      </c>
      <c r="PQ167" s="92">
        <v>0</v>
      </c>
      <c r="PR167" s="92">
        <v>0</v>
      </c>
      <c r="PS167" s="92">
        <v>0</v>
      </c>
      <c r="PT167" s="92">
        <v>0</v>
      </c>
      <c r="PU167" s="92">
        <v>0</v>
      </c>
      <c r="PV167" s="92">
        <v>0</v>
      </c>
      <c r="PW167" s="92">
        <v>0</v>
      </c>
      <c r="PX167" s="92">
        <v>0</v>
      </c>
      <c r="PY167" s="92">
        <v>0</v>
      </c>
      <c r="PZ167" s="92">
        <v>0</v>
      </c>
      <c r="QA167" s="92">
        <v>0</v>
      </c>
      <c r="QB167" s="92">
        <v>0</v>
      </c>
      <c r="QC167" s="92">
        <v>0</v>
      </c>
      <c r="QD167" s="92">
        <v>0</v>
      </c>
      <c r="QE167" s="92">
        <v>0</v>
      </c>
      <c r="QF167" s="92">
        <v>0</v>
      </c>
      <c r="QG167" s="92">
        <v>0</v>
      </c>
      <c r="QH167" s="92">
        <v>0</v>
      </c>
      <c r="QI167" s="92">
        <v>0</v>
      </c>
      <c r="QJ167" s="92">
        <v>0</v>
      </c>
      <c r="QK167" s="92">
        <v>0</v>
      </c>
      <c r="QL167" s="92">
        <v>0</v>
      </c>
      <c r="QM167" s="92">
        <v>0</v>
      </c>
      <c r="QN167" s="92">
        <v>0</v>
      </c>
      <c r="QO167" s="92">
        <v>0</v>
      </c>
      <c r="QP167" s="92">
        <v>0</v>
      </c>
      <c r="QQ167" s="92">
        <v>0</v>
      </c>
      <c r="QR167" s="92">
        <v>0</v>
      </c>
      <c r="QS167" s="92">
        <v>0</v>
      </c>
      <c r="QT167" s="92">
        <v>0</v>
      </c>
      <c r="QU167" s="92">
        <v>0</v>
      </c>
      <c r="QV167" s="92">
        <v>0</v>
      </c>
      <c r="QW167" s="92">
        <v>0</v>
      </c>
      <c r="QX167" s="92">
        <v>0</v>
      </c>
      <c r="QY167" s="92">
        <v>0</v>
      </c>
      <c r="QZ167" s="92">
        <v>0</v>
      </c>
      <c r="RA167" s="92">
        <v>0</v>
      </c>
      <c r="RB167" s="92">
        <v>0</v>
      </c>
      <c r="RC167" s="92">
        <v>0</v>
      </c>
      <c r="RD167" s="92">
        <v>0</v>
      </c>
      <c r="RE167" s="92">
        <v>0</v>
      </c>
      <c r="RF167" s="92">
        <v>0</v>
      </c>
      <c r="RG167" s="92">
        <v>0</v>
      </c>
      <c r="RH167" s="92">
        <v>0</v>
      </c>
      <c r="RI167" s="92">
        <v>0</v>
      </c>
      <c r="RJ167" s="92">
        <v>0</v>
      </c>
      <c r="RK167" s="92">
        <v>0</v>
      </c>
      <c r="RL167" s="92">
        <v>0</v>
      </c>
      <c r="RM167" s="92">
        <v>0</v>
      </c>
      <c r="RN167" s="92">
        <v>0</v>
      </c>
      <c r="RO167" s="92">
        <v>0</v>
      </c>
      <c r="RP167" s="92">
        <v>0</v>
      </c>
      <c r="RQ167" s="92">
        <v>0</v>
      </c>
      <c r="RR167" s="92">
        <v>0</v>
      </c>
      <c r="RS167" s="92">
        <v>0</v>
      </c>
      <c r="RT167" s="92">
        <v>0</v>
      </c>
      <c r="RU167" s="92">
        <v>0</v>
      </c>
      <c r="RV167" s="92">
        <v>0</v>
      </c>
      <c r="RW167" s="92">
        <v>0</v>
      </c>
      <c r="RX167" s="92">
        <v>0</v>
      </c>
      <c r="RY167" s="92">
        <v>0</v>
      </c>
      <c r="RZ167" s="92">
        <v>0</v>
      </c>
      <c r="SA167" s="92">
        <v>0</v>
      </c>
      <c r="SB167" s="92">
        <v>0</v>
      </c>
      <c r="SC167" s="92">
        <v>0</v>
      </c>
      <c r="SD167" s="92">
        <v>0</v>
      </c>
      <c r="SE167" s="92">
        <v>0</v>
      </c>
      <c r="SF167" s="92">
        <v>0</v>
      </c>
      <c r="SG167" s="92">
        <v>0</v>
      </c>
      <c r="SH167" s="92">
        <v>0</v>
      </c>
      <c r="SI167" s="92">
        <v>0</v>
      </c>
      <c r="SJ167" s="92">
        <v>0</v>
      </c>
      <c r="SK167" s="92">
        <v>0</v>
      </c>
      <c r="SL167" s="92">
        <v>0</v>
      </c>
      <c r="SM167" s="92">
        <v>0</v>
      </c>
      <c r="SN167" s="92">
        <v>0</v>
      </c>
      <c r="SO167" s="92">
        <v>0</v>
      </c>
      <c r="SP167" s="92">
        <v>0</v>
      </c>
      <c r="SQ167" s="92">
        <v>0</v>
      </c>
      <c r="SR167" s="92">
        <v>0</v>
      </c>
      <c r="SS167" s="92">
        <v>0</v>
      </c>
      <c r="ST167" s="92">
        <v>0</v>
      </c>
      <c r="SU167" s="92">
        <v>0</v>
      </c>
      <c r="SV167" s="92">
        <v>0</v>
      </c>
      <c r="SW167" s="92">
        <v>0</v>
      </c>
      <c r="SX167" s="92">
        <v>0</v>
      </c>
      <c r="SY167" s="92">
        <v>0</v>
      </c>
      <c r="SZ167" s="92">
        <v>0</v>
      </c>
      <c r="TA167" s="92">
        <v>0</v>
      </c>
      <c r="TB167" s="92">
        <v>20</v>
      </c>
      <c r="TC167" s="92">
        <v>1</v>
      </c>
      <c r="TD167" s="92">
        <v>0</v>
      </c>
      <c r="TE167" s="92">
        <v>0</v>
      </c>
      <c r="TF167" s="92">
        <v>1</v>
      </c>
      <c r="TG167" s="92">
        <v>-17942.5046</v>
      </c>
      <c r="TH167" s="92">
        <v>-747.11872900000003</v>
      </c>
      <c r="TI167" s="92">
        <v>0</v>
      </c>
      <c r="TJ167" s="92">
        <v>-60.180662099999999</v>
      </c>
      <c r="TK167" s="92">
        <v>-2.5058987500000001</v>
      </c>
      <c r="TL167" s="92">
        <v>6.5789473700000003E-2</v>
      </c>
      <c r="TM167" s="92">
        <v>1.5799736799999999</v>
      </c>
      <c r="TN167" s="92">
        <v>24.015599999999999</v>
      </c>
      <c r="TO167" s="92">
        <v>0</v>
      </c>
      <c r="TP167" s="92">
        <v>0</v>
      </c>
      <c r="TQ167" s="92">
        <v>0</v>
      </c>
      <c r="TR167" s="92">
        <v>0</v>
      </c>
      <c r="TS167" s="92">
        <v>0</v>
      </c>
      <c r="TT167" s="92">
        <v>0</v>
      </c>
      <c r="TU167" s="92">
        <v>0</v>
      </c>
      <c r="TV167" s="92">
        <v>0</v>
      </c>
      <c r="TW167" s="92">
        <v>0</v>
      </c>
      <c r="TX167" s="92">
        <v>0</v>
      </c>
      <c r="TY167" s="92">
        <v>0</v>
      </c>
      <c r="TZ167" s="92">
        <v>0</v>
      </c>
      <c r="UA167" s="92">
        <v>0</v>
      </c>
      <c r="UB167" s="92">
        <v>0</v>
      </c>
      <c r="UC167" s="92">
        <v>0</v>
      </c>
      <c r="UD167" s="92">
        <v>0</v>
      </c>
      <c r="UE167" s="92">
        <v>0</v>
      </c>
      <c r="UF167" s="92">
        <v>0</v>
      </c>
      <c r="UG167" s="92">
        <v>0</v>
      </c>
      <c r="UH167" s="92">
        <v>0</v>
      </c>
      <c r="UI167" s="92">
        <v>0</v>
      </c>
      <c r="UJ167" s="92">
        <v>0</v>
      </c>
      <c r="UK167" s="92">
        <v>0</v>
      </c>
      <c r="UL167" s="92">
        <v>0</v>
      </c>
      <c r="UM167" s="92">
        <v>0</v>
      </c>
      <c r="UN167" s="92">
        <v>0</v>
      </c>
      <c r="UO167" s="92">
        <v>0</v>
      </c>
      <c r="UP167" s="92">
        <v>0</v>
      </c>
      <c r="UQ167" s="92">
        <v>0</v>
      </c>
      <c r="UR167" s="92">
        <v>0</v>
      </c>
      <c r="US167" s="92">
        <v>0</v>
      </c>
      <c r="UT167" s="92">
        <v>0</v>
      </c>
      <c r="UU167" s="92">
        <v>0</v>
      </c>
      <c r="UV167" s="92">
        <v>0</v>
      </c>
      <c r="UW167" s="92">
        <v>0</v>
      </c>
      <c r="UX167" s="92">
        <v>0</v>
      </c>
      <c r="UY167" s="92">
        <v>0</v>
      </c>
      <c r="UZ167" s="92">
        <v>0</v>
      </c>
      <c r="VA167" s="92">
        <v>0</v>
      </c>
      <c r="VB167" s="92">
        <v>0</v>
      </c>
      <c r="VC167" s="92">
        <v>0</v>
      </c>
      <c r="VD167" s="92">
        <v>0</v>
      </c>
      <c r="VE167" s="92">
        <v>0</v>
      </c>
      <c r="VF167" s="92">
        <v>0</v>
      </c>
      <c r="VG167" s="92">
        <v>0</v>
      </c>
      <c r="VH167" s="92">
        <v>0</v>
      </c>
      <c r="VI167" s="92">
        <v>0</v>
      </c>
      <c r="VJ167" s="92">
        <v>0</v>
      </c>
      <c r="VK167" s="92">
        <v>0</v>
      </c>
      <c r="VL167" s="92">
        <v>0</v>
      </c>
      <c r="VM167" s="92">
        <v>0</v>
      </c>
      <c r="VN167" s="92">
        <v>0</v>
      </c>
      <c r="VO167" s="92">
        <v>0</v>
      </c>
      <c r="VP167" s="92">
        <v>0</v>
      </c>
      <c r="VQ167" s="92">
        <v>0</v>
      </c>
      <c r="VR167" s="92">
        <v>0</v>
      </c>
      <c r="VS167" s="92">
        <v>0</v>
      </c>
      <c r="VT167" s="92">
        <v>0</v>
      </c>
      <c r="VU167" s="92">
        <v>0</v>
      </c>
      <c r="VV167" s="92">
        <v>0</v>
      </c>
      <c r="VW167" s="92">
        <v>0</v>
      </c>
      <c r="VX167" s="92">
        <v>0</v>
      </c>
      <c r="VY167" s="92">
        <v>0</v>
      </c>
      <c r="VZ167" s="92">
        <v>0</v>
      </c>
      <c r="WA167" s="92">
        <v>0</v>
      </c>
      <c r="WB167" s="92">
        <v>0</v>
      </c>
      <c r="WC167" s="92">
        <v>0</v>
      </c>
    </row>
    <row r="168" spans="2:601" ht="13.5" customHeight="1">
      <c r="B168" s="851" t="s">
        <v>2851</v>
      </c>
      <c r="C168" s="92">
        <v>0</v>
      </c>
      <c r="D168" s="92">
        <v>13836.482900000001</v>
      </c>
      <c r="E168" s="92">
        <v>-50.0679643</v>
      </c>
      <c r="F168" s="92">
        <v>724.57980499999996</v>
      </c>
      <c r="G168" s="92">
        <v>0</v>
      </c>
      <c r="H168" s="92">
        <v>0</v>
      </c>
      <c r="I168" s="92">
        <v>0</v>
      </c>
      <c r="J168" s="92">
        <v>0</v>
      </c>
      <c r="K168" s="92">
        <v>0</v>
      </c>
      <c r="L168" s="92">
        <v>0</v>
      </c>
      <c r="M168" s="92">
        <v>0</v>
      </c>
      <c r="N168" s="92">
        <v>0</v>
      </c>
      <c r="O168" s="92">
        <v>0</v>
      </c>
      <c r="P168" s="92">
        <v>0</v>
      </c>
      <c r="Q168" s="92">
        <v>0</v>
      </c>
      <c r="R168" s="92">
        <v>0</v>
      </c>
      <c r="S168" s="92">
        <v>0</v>
      </c>
      <c r="T168" s="92">
        <v>0</v>
      </c>
      <c r="U168" s="92">
        <v>0</v>
      </c>
      <c r="V168" s="92">
        <v>0</v>
      </c>
      <c r="W168" s="92">
        <v>0</v>
      </c>
      <c r="X168" s="92">
        <v>0</v>
      </c>
      <c r="Y168" s="92">
        <v>0.45195425299999997</v>
      </c>
      <c r="Z168" s="92">
        <v>0</v>
      </c>
      <c r="AA168" s="92">
        <v>0</v>
      </c>
      <c r="AB168" s="92">
        <v>0</v>
      </c>
      <c r="AC168" s="92">
        <v>1.1817662099999999E-2</v>
      </c>
      <c r="AD168" s="92">
        <v>0</v>
      </c>
      <c r="AE168" s="92">
        <v>0</v>
      </c>
      <c r="AF168" s="92">
        <v>0</v>
      </c>
      <c r="AG168" s="92">
        <v>0</v>
      </c>
      <c r="AH168" s="92">
        <v>0</v>
      </c>
      <c r="AI168" s="92">
        <v>0</v>
      </c>
      <c r="AJ168" s="92">
        <v>0</v>
      </c>
      <c r="AK168" s="92">
        <v>0</v>
      </c>
      <c r="AL168" s="92">
        <v>0</v>
      </c>
      <c r="AM168" s="92">
        <v>0</v>
      </c>
      <c r="AN168" s="92">
        <v>4.7288855999999997E-2</v>
      </c>
      <c r="AO168" s="92">
        <v>2.4630796100000001E-3</v>
      </c>
      <c r="AP168" s="92">
        <v>6.2367549099999996E-3</v>
      </c>
      <c r="AQ168" s="92">
        <v>0</v>
      </c>
      <c r="AR168" s="92">
        <v>0</v>
      </c>
      <c r="AS168" s="92">
        <v>0</v>
      </c>
      <c r="AT168" s="92">
        <v>1.9386380799999998E-2</v>
      </c>
      <c r="AU168" s="92">
        <v>0</v>
      </c>
      <c r="AV168" s="92">
        <v>0</v>
      </c>
      <c r="AW168" s="92">
        <v>3.3795070400000002E-5</v>
      </c>
      <c r="AX168" s="92">
        <v>0</v>
      </c>
      <c r="AY168" s="92">
        <v>0</v>
      </c>
      <c r="AZ168" s="92">
        <v>0</v>
      </c>
      <c r="BA168" s="92">
        <v>0</v>
      </c>
      <c r="BB168" s="92">
        <v>0</v>
      </c>
      <c r="BC168" s="92">
        <v>0</v>
      </c>
      <c r="BD168" s="92">
        <v>0</v>
      </c>
      <c r="BE168" s="92">
        <v>0</v>
      </c>
      <c r="BF168" s="92">
        <v>0</v>
      </c>
      <c r="BG168" s="92">
        <v>0</v>
      </c>
      <c r="BH168" s="92">
        <v>0</v>
      </c>
      <c r="BI168" s="92">
        <v>0</v>
      </c>
      <c r="BJ168" s="92">
        <v>0</v>
      </c>
      <c r="BK168" s="92">
        <v>0</v>
      </c>
      <c r="BL168" s="92">
        <v>0</v>
      </c>
      <c r="BM168" s="92">
        <v>0</v>
      </c>
      <c r="BN168" s="92">
        <v>0</v>
      </c>
      <c r="BO168" s="92">
        <v>0</v>
      </c>
      <c r="BP168" s="92">
        <v>0.99925642400000003</v>
      </c>
      <c r="BQ168" s="92">
        <v>0</v>
      </c>
      <c r="BR168" s="92">
        <v>0</v>
      </c>
      <c r="BS168" s="92">
        <v>0</v>
      </c>
      <c r="BT168" s="92">
        <v>0</v>
      </c>
      <c r="BU168" s="92">
        <v>0</v>
      </c>
      <c r="BV168" s="92">
        <v>0</v>
      </c>
      <c r="BW168" s="92">
        <v>0</v>
      </c>
      <c r="BX168" s="92">
        <v>0</v>
      </c>
      <c r="BY168" s="92">
        <v>0</v>
      </c>
      <c r="BZ168" s="92">
        <v>0</v>
      </c>
      <c r="CA168" s="92">
        <v>0</v>
      </c>
      <c r="CB168" s="92">
        <v>0</v>
      </c>
      <c r="CC168" s="92">
        <v>0</v>
      </c>
      <c r="CD168" s="92">
        <v>0</v>
      </c>
      <c r="CE168" s="92">
        <v>0</v>
      </c>
      <c r="CF168" s="92">
        <v>0</v>
      </c>
      <c r="CG168" s="92">
        <v>0</v>
      </c>
      <c r="CH168" s="92">
        <v>0</v>
      </c>
      <c r="CI168" s="92">
        <v>6.23282885E-4</v>
      </c>
      <c r="CJ168" s="92">
        <v>0</v>
      </c>
      <c r="CK168" s="92">
        <v>0</v>
      </c>
      <c r="CL168" s="92">
        <v>0</v>
      </c>
      <c r="CM168" s="92">
        <v>1.62975489E-5</v>
      </c>
      <c r="CN168" s="92">
        <v>0</v>
      </c>
      <c r="CO168" s="92">
        <v>0</v>
      </c>
      <c r="CP168" s="92">
        <v>0</v>
      </c>
      <c r="CQ168" s="92">
        <v>0</v>
      </c>
      <c r="CR168" s="92">
        <v>0</v>
      </c>
      <c r="CS168" s="92">
        <v>0</v>
      </c>
      <c r="CT168" s="92">
        <v>0</v>
      </c>
      <c r="CU168" s="92">
        <v>0</v>
      </c>
      <c r="CV168" s="92">
        <v>0</v>
      </c>
      <c r="CW168" s="92">
        <v>0</v>
      </c>
      <c r="CX168" s="92">
        <v>6.5215305200000002E-5</v>
      </c>
      <c r="CY168" s="92">
        <v>3.3967937100000001E-6</v>
      </c>
      <c r="CZ168" s="92">
        <v>8.6010089799999994E-6</v>
      </c>
      <c r="DA168" s="92">
        <v>0</v>
      </c>
      <c r="DB168" s="92">
        <v>0</v>
      </c>
      <c r="DC168" s="92">
        <v>0</v>
      </c>
      <c r="DD168" s="92">
        <v>2.6735447900000001E-5</v>
      </c>
      <c r="DE168" s="92">
        <v>0</v>
      </c>
      <c r="DF168" s="92">
        <v>0</v>
      </c>
      <c r="DG168" s="92">
        <v>4.66062413E-8</v>
      </c>
      <c r="DH168" s="92">
        <v>0</v>
      </c>
      <c r="DI168" s="92">
        <v>0</v>
      </c>
      <c r="DJ168" s="92">
        <v>0</v>
      </c>
      <c r="DK168" s="92">
        <v>0</v>
      </c>
      <c r="DL168" s="92">
        <v>0</v>
      </c>
      <c r="DM168" s="92">
        <v>0</v>
      </c>
      <c r="DN168" s="92">
        <v>0</v>
      </c>
      <c r="DO168" s="92">
        <v>0</v>
      </c>
      <c r="DP168" s="92">
        <v>0</v>
      </c>
      <c r="DQ168" s="92">
        <v>0</v>
      </c>
      <c r="DR168" s="92">
        <v>0</v>
      </c>
      <c r="DS168" s="92">
        <v>0</v>
      </c>
      <c r="DT168" s="92">
        <v>0</v>
      </c>
      <c r="DU168" s="92">
        <v>0</v>
      </c>
      <c r="DV168" s="92">
        <v>0</v>
      </c>
      <c r="DW168" s="92">
        <v>0</v>
      </c>
      <c r="DX168" s="92">
        <v>0</v>
      </c>
      <c r="DY168" s="92">
        <v>0</v>
      </c>
      <c r="DZ168" s="92">
        <v>13053.508099999999</v>
      </c>
      <c r="EA168" s="92">
        <v>0</v>
      </c>
      <c r="EB168" s="92">
        <v>0</v>
      </c>
      <c r="EC168" s="92">
        <v>0</v>
      </c>
      <c r="ED168" s="92">
        <v>0</v>
      </c>
      <c r="EE168" s="92">
        <v>0</v>
      </c>
      <c r="EF168" s="92">
        <v>0</v>
      </c>
      <c r="EG168" s="92">
        <v>0</v>
      </c>
      <c r="EH168" s="92">
        <v>0</v>
      </c>
      <c r="EI168" s="92">
        <v>0</v>
      </c>
      <c r="EJ168" s="92">
        <v>0</v>
      </c>
      <c r="EK168" s="92">
        <v>0</v>
      </c>
      <c r="EL168" s="92">
        <v>0</v>
      </c>
      <c r="EM168" s="92">
        <v>0</v>
      </c>
      <c r="EN168" s="92">
        <v>0</v>
      </c>
      <c r="EO168" s="92">
        <v>0</v>
      </c>
      <c r="EP168" s="92">
        <v>0</v>
      </c>
      <c r="EQ168" s="92">
        <v>0</v>
      </c>
      <c r="ER168" s="92">
        <v>0</v>
      </c>
      <c r="ES168" s="92">
        <v>40.711514899999997</v>
      </c>
      <c r="ET168" s="92">
        <v>0</v>
      </c>
      <c r="EU168" s="92">
        <v>0</v>
      </c>
      <c r="EV168" s="92">
        <v>0</v>
      </c>
      <c r="EW168" s="92">
        <v>0.201261404</v>
      </c>
      <c r="EX168" s="92">
        <v>0</v>
      </c>
      <c r="EY168" s="92">
        <v>0</v>
      </c>
      <c r="EZ168" s="92">
        <v>0</v>
      </c>
      <c r="FA168" s="92">
        <v>0</v>
      </c>
      <c r="FB168" s="92">
        <v>0</v>
      </c>
      <c r="FC168" s="92">
        <v>0</v>
      </c>
      <c r="FD168" s="92">
        <v>0</v>
      </c>
      <c r="FE168" s="92">
        <v>0</v>
      </c>
      <c r="FF168" s="92">
        <v>0</v>
      </c>
      <c r="FG168" s="92">
        <v>0</v>
      </c>
      <c r="FH168" s="92">
        <v>13.357529899999999</v>
      </c>
      <c r="FI168" s="92">
        <v>7.8815591700000007E-2</v>
      </c>
      <c r="FJ168" s="92">
        <v>0.17471320900000001</v>
      </c>
      <c r="FK168" s="92">
        <v>0</v>
      </c>
      <c r="FL168" s="92">
        <v>0</v>
      </c>
      <c r="FM168" s="92">
        <v>0</v>
      </c>
      <c r="FN168" s="92">
        <v>0.85319074399999995</v>
      </c>
      <c r="FO168" s="92">
        <v>0</v>
      </c>
      <c r="FP168" s="92">
        <v>0</v>
      </c>
      <c r="FQ168" s="92">
        <v>2.1650744299999999E-3</v>
      </c>
      <c r="FR168" s="92">
        <v>0</v>
      </c>
      <c r="FS168" s="92">
        <v>0</v>
      </c>
      <c r="FT168" s="92">
        <v>0</v>
      </c>
      <c r="FU168" s="92">
        <v>0</v>
      </c>
      <c r="FV168" s="92">
        <v>0</v>
      </c>
      <c r="FW168" s="92">
        <v>0</v>
      </c>
      <c r="FX168" s="92">
        <v>0</v>
      </c>
      <c r="FY168" s="92">
        <v>0</v>
      </c>
      <c r="FZ168" s="92">
        <v>0</v>
      </c>
      <c r="GA168" s="92">
        <v>0</v>
      </c>
      <c r="GB168" s="92">
        <v>0</v>
      </c>
      <c r="GC168" s="92">
        <v>0</v>
      </c>
      <c r="GD168" s="92">
        <v>0</v>
      </c>
      <c r="GE168" s="92">
        <v>0</v>
      </c>
      <c r="GF168" s="92">
        <v>0</v>
      </c>
      <c r="GG168" s="92">
        <v>0</v>
      </c>
      <c r="GH168" s="92">
        <v>0</v>
      </c>
      <c r="GI168" s="92">
        <v>0</v>
      </c>
      <c r="GJ168" s="92">
        <v>0.99577544699999998</v>
      </c>
      <c r="GK168" s="92">
        <v>0</v>
      </c>
      <c r="GL168" s="92">
        <v>0</v>
      </c>
      <c r="GM168" s="92">
        <v>0</v>
      </c>
      <c r="GN168" s="92">
        <v>0</v>
      </c>
      <c r="GO168" s="92">
        <v>0</v>
      </c>
      <c r="GP168" s="92">
        <v>0</v>
      </c>
      <c r="GQ168" s="92">
        <v>0</v>
      </c>
      <c r="GR168" s="92">
        <v>0</v>
      </c>
      <c r="GS168" s="92">
        <v>0</v>
      </c>
      <c r="GT168" s="92">
        <v>0</v>
      </c>
      <c r="GU168" s="92">
        <v>0</v>
      </c>
      <c r="GV168" s="92">
        <v>0</v>
      </c>
      <c r="GW168" s="92">
        <v>0</v>
      </c>
      <c r="GX168" s="92">
        <v>0</v>
      </c>
      <c r="GY168" s="92">
        <v>0</v>
      </c>
      <c r="GZ168" s="92">
        <v>0</v>
      </c>
      <c r="HA168" s="92">
        <v>0</v>
      </c>
      <c r="HB168" s="92">
        <v>0</v>
      </c>
      <c r="HC168" s="92">
        <v>3.1056423100000001E-3</v>
      </c>
      <c r="HD168" s="92">
        <v>0</v>
      </c>
      <c r="HE168" s="92">
        <v>0</v>
      </c>
      <c r="HF168" s="92">
        <v>0</v>
      </c>
      <c r="HG168" s="92">
        <v>1.53530502E-5</v>
      </c>
      <c r="HH168" s="92">
        <v>0</v>
      </c>
      <c r="HI168" s="92">
        <v>0</v>
      </c>
      <c r="HJ168" s="92">
        <v>0</v>
      </c>
      <c r="HK168" s="92">
        <v>0</v>
      </c>
      <c r="HL168" s="92">
        <v>0</v>
      </c>
      <c r="HM168" s="92">
        <v>0</v>
      </c>
      <c r="HN168" s="92">
        <v>0</v>
      </c>
      <c r="HO168" s="92">
        <v>0</v>
      </c>
      <c r="HP168" s="92">
        <v>0</v>
      </c>
      <c r="HQ168" s="92">
        <v>0</v>
      </c>
      <c r="HR168" s="92">
        <v>1.01896749E-3</v>
      </c>
      <c r="HS168" s="92">
        <v>6.0123784800000001E-6</v>
      </c>
      <c r="HT168" s="92">
        <v>1.33278443E-5</v>
      </c>
      <c r="HU168" s="92">
        <v>0</v>
      </c>
      <c r="HV168" s="92">
        <v>0</v>
      </c>
      <c r="HW168" s="92">
        <v>0</v>
      </c>
      <c r="HX168" s="92">
        <v>6.5084909699999997E-5</v>
      </c>
      <c r="HY168" s="92">
        <v>0</v>
      </c>
      <c r="HZ168" s="92">
        <v>0</v>
      </c>
      <c r="IA168" s="92">
        <v>1.65160809E-7</v>
      </c>
      <c r="IB168" s="92">
        <v>0</v>
      </c>
      <c r="IC168" s="92">
        <v>0</v>
      </c>
      <c r="ID168" s="92">
        <v>0</v>
      </c>
      <c r="IE168" s="92">
        <v>0</v>
      </c>
      <c r="IF168" s="92">
        <v>0</v>
      </c>
      <c r="IG168" s="92">
        <v>0</v>
      </c>
      <c r="IH168" s="92">
        <v>0</v>
      </c>
      <c r="II168" s="92">
        <v>0</v>
      </c>
      <c r="IJ168" s="92">
        <v>0</v>
      </c>
      <c r="IK168" s="92">
        <v>0</v>
      </c>
      <c r="IL168" s="92">
        <v>0</v>
      </c>
      <c r="IM168" s="92">
        <v>0</v>
      </c>
      <c r="IN168" s="92">
        <v>0</v>
      </c>
      <c r="IO168" s="92">
        <v>0</v>
      </c>
      <c r="IP168" s="92">
        <v>0</v>
      </c>
      <c r="IQ168" s="92">
        <v>0</v>
      </c>
      <c r="IR168" s="92">
        <v>0</v>
      </c>
      <c r="IS168" s="92">
        <v>0</v>
      </c>
      <c r="IT168" s="92">
        <v>725.11898599999995</v>
      </c>
      <c r="IU168" s="92">
        <v>13108.8873</v>
      </c>
      <c r="IV168" s="92">
        <v>220.543305</v>
      </c>
      <c r="IW168" s="92">
        <v>28.611121099999998</v>
      </c>
      <c r="IX168" s="92">
        <v>1.9239549899999999</v>
      </c>
      <c r="IY168" s="92">
        <v>0</v>
      </c>
      <c r="IZ168" s="92">
        <v>1</v>
      </c>
      <c r="JA168" s="92">
        <v>0</v>
      </c>
      <c r="JB168" s="92">
        <v>-68265.857199999999</v>
      </c>
      <c r="JC168" s="92">
        <v>-3776.13051</v>
      </c>
      <c r="JD168" s="92">
        <v>-49.500869100000003</v>
      </c>
      <c r="JE168" s="92">
        <v>-38.8223579</v>
      </c>
      <c r="JF168" s="92">
        <v>-2.1474613499999999</v>
      </c>
      <c r="JG168" s="92">
        <v>5.4797929199999998E-2</v>
      </c>
      <c r="JH168" s="92">
        <v>0.99065103799999998</v>
      </c>
      <c r="JI168" s="92">
        <v>18.078256799999998</v>
      </c>
      <c r="JJ168" s="92">
        <v>218.82110900000001</v>
      </c>
      <c r="JK168" s="92">
        <v>0</v>
      </c>
      <c r="JL168" s="92">
        <v>0</v>
      </c>
      <c r="JM168" s="92">
        <v>0</v>
      </c>
      <c r="JN168" s="92">
        <v>0</v>
      </c>
      <c r="JO168" s="92">
        <v>0</v>
      </c>
      <c r="JP168" s="92">
        <v>0</v>
      </c>
      <c r="JQ168" s="92">
        <v>0</v>
      </c>
      <c r="JR168" s="92">
        <v>0</v>
      </c>
      <c r="JS168" s="92">
        <v>0</v>
      </c>
      <c r="JT168" s="92">
        <v>0</v>
      </c>
      <c r="JU168" s="92">
        <v>0</v>
      </c>
      <c r="JV168" s="92">
        <v>0</v>
      </c>
      <c r="JW168" s="92">
        <v>0</v>
      </c>
      <c r="JX168" s="92">
        <v>0</v>
      </c>
      <c r="JY168" s="92">
        <v>0</v>
      </c>
      <c r="JZ168" s="92">
        <v>0</v>
      </c>
      <c r="KA168" s="92">
        <v>0</v>
      </c>
      <c r="KB168" s="92">
        <v>0</v>
      </c>
      <c r="KC168" s="92">
        <v>0</v>
      </c>
      <c r="KD168" s="92">
        <v>0</v>
      </c>
      <c r="KE168" s="92">
        <v>0</v>
      </c>
      <c r="KF168" s="92">
        <v>0</v>
      </c>
      <c r="KG168" s="92">
        <v>0</v>
      </c>
      <c r="KH168" s="92">
        <v>0</v>
      </c>
      <c r="KI168" s="92">
        <v>0</v>
      </c>
      <c r="KJ168" s="92">
        <v>0</v>
      </c>
      <c r="KK168" s="92">
        <v>0</v>
      </c>
      <c r="KL168" s="92">
        <v>0</v>
      </c>
      <c r="KM168" s="92">
        <v>0</v>
      </c>
      <c r="KN168" s="92">
        <v>0</v>
      </c>
      <c r="KO168" s="92">
        <v>0</v>
      </c>
      <c r="KP168" s="92">
        <v>0</v>
      </c>
      <c r="KQ168" s="92">
        <v>0</v>
      </c>
      <c r="KR168" s="92">
        <v>0</v>
      </c>
      <c r="KS168" s="92">
        <v>0</v>
      </c>
      <c r="KT168" s="92">
        <v>0</v>
      </c>
      <c r="KU168" s="92">
        <v>0</v>
      </c>
      <c r="KV168" s="92">
        <v>0</v>
      </c>
      <c r="KW168" s="92">
        <v>0</v>
      </c>
      <c r="KX168" s="92">
        <v>0</v>
      </c>
      <c r="KY168" s="92">
        <v>0</v>
      </c>
      <c r="KZ168" s="92">
        <v>0</v>
      </c>
      <c r="LA168" s="92">
        <v>0</v>
      </c>
      <c r="LB168" s="92">
        <v>0</v>
      </c>
      <c r="LC168" s="92">
        <v>0</v>
      </c>
      <c r="LD168" s="92">
        <v>0</v>
      </c>
      <c r="LE168" s="92">
        <v>0</v>
      </c>
      <c r="LF168" s="92">
        <v>0</v>
      </c>
      <c r="LG168" s="92">
        <v>0</v>
      </c>
      <c r="LH168" s="92">
        <v>0</v>
      </c>
      <c r="LI168" s="92">
        <v>0</v>
      </c>
      <c r="LJ168" s="92">
        <v>1.800521</v>
      </c>
      <c r="LK168" s="92">
        <v>0</v>
      </c>
      <c r="LL168" s="92">
        <v>21.686037599999999</v>
      </c>
      <c r="LM168" s="92">
        <v>2.4095597299999998</v>
      </c>
      <c r="LN168" s="92">
        <v>0</v>
      </c>
      <c r="LO168" s="92">
        <v>4.5256262700000001</v>
      </c>
      <c r="LP168" s="92">
        <v>0</v>
      </c>
      <c r="LQ168" s="92">
        <v>0</v>
      </c>
      <c r="LR168" s="92">
        <v>0</v>
      </c>
      <c r="LS168" s="92">
        <v>0</v>
      </c>
      <c r="LT168" s="92">
        <v>0</v>
      </c>
      <c r="LU168" s="92">
        <v>0</v>
      </c>
      <c r="LV168" s="92">
        <v>0</v>
      </c>
      <c r="LW168" s="92">
        <v>0</v>
      </c>
      <c r="LX168" s="92">
        <v>0</v>
      </c>
      <c r="LY168" s="92">
        <v>0</v>
      </c>
      <c r="LZ168" s="92">
        <v>0</v>
      </c>
      <c r="MA168" s="92">
        <v>0</v>
      </c>
      <c r="MB168" s="92">
        <v>0</v>
      </c>
      <c r="MC168" s="92">
        <v>0</v>
      </c>
      <c r="MD168" s="92">
        <v>0</v>
      </c>
      <c r="ME168" s="92">
        <v>0</v>
      </c>
      <c r="MF168" s="92">
        <v>0</v>
      </c>
      <c r="MG168" s="92">
        <v>0</v>
      </c>
      <c r="MH168" s="92">
        <v>0</v>
      </c>
      <c r="MI168" s="92">
        <v>0</v>
      </c>
      <c r="MJ168" s="92">
        <v>0</v>
      </c>
      <c r="MK168" s="92">
        <v>0</v>
      </c>
      <c r="ML168" s="92">
        <v>0</v>
      </c>
      <c r="MM168" s="92">
        <v>0</v>
      </c>
      <c r="MN168" s="92">
        <v>0</v>
      </c>
      <c r="MO168" s="92">
        <v>0</v>
      </c>
      <c r="MP168" s="92">
        <v>0</v>
      </c>
      <c r="MQ168" s="92">
        <v>0</v>
      </c>
      <c r="MR168" s="92">
        <v>0</v>
      </c>
      <c r="MS168" s="92">
        <v>0</v>
      </c>
      <c r="MT168" s="92">
        <v>0</v>
      </c>
      <c r="MU168" s="92">
        <v>0</v>
      </c>
      <c r="MV168" s="92">
        <v>0</v>
      </c>
      <c r="MW168" s="92">
        <v>0</v>
      </c>
      <c r="MX168" s="92">
        <v>0</v>
      </c>
      <c r="MY168" s="92">
        <v>0</v>
      </c>
      <c r="MZ168" s="92">
        <v>0</v>
      </c>
      <c r="NA168" s="92">
        <v>0</v>
      </c>
      <c r="NB168" s="92">
        <v>0</v>
      </c>
      <c r="NC168" s="92">
        <v>0</v>
      </c>
      <c r="ND168" s="92">
        <v>0</v>
      </c>
      <c r="NE168" s="92">
        <v>0</v>
      </c>
      <c r="NF168" s="92">
        <v>0</v>
      </c>
      <c r="NG168" s="92">
        <v>0</v>
      </c>
      <c r="NH168" s="92">
        <v>0</v>
      </c>
      <c r="NI168" s="92">
        <v>0</v>
      </c>
      <c r="NJ168" s="92">
        <v>0</v>
      </c>
      <c r="NK168" s="92">
        <v>0</v>
      </c>
      <c r="NL168" s="92">
        <v>0</v>
      </c>
      <c r="NM168" s="92">
        <v>0</v>
      </c>
      <c r="NN168" s="92">
        <v>0</v>
      </c>
      <c r="NO168" s="92">
        <v>0</v>
      </c>
      <c r="NP168" s="92">
        <v>0</v>
      </c>
      <c r="NQ168" s="92">
        <v>0</v>
      </c>
      <c r="NR168" s="92">
        <v>0</v>
      </c>
      <c r="NS168" s="92">
        <v>0</v>
      </c>
      <c r="NT168" s="92">
        <v>5.9185330299999998E-2</v>
      </c>
      <c r="NU168" s="92">
        <v>0</v>
      </c>
      <c r="NV168" s="92">
        <v>0.71284661299999996</v>
      </c>
      <c r="NW168" s="92">
        <v>7.9205179200000003E-2</v>
      </c>
      <c r="NX168" s="92">
        <v>0</v>
      </c>
      <c r="NY168" s="92">
        <v>0.14876287799999999</v>
      </c>
      <c r="NZ168" s="92">
        <v>0</v>
      </c>
      <c r="OA168" s="92">
        <v>0</v>
      </c>
      <c r="OB168" s="92">
        <v>0</v>
      </c>
      <c r="OC168" s="92">
        <v>0</v>
      </c>
      <c r="OD168" s="92">
        <v>0</v>
      </c>
      <c r="OE168" s="92">
        <v>0</v>
      </c>
      <c r="OF168" s="92">
        <v>0</v>
      </c>
      <c r="OG168" s="92">
        <v>0</v>
      </c>
      <c r="OH168" s="92">
        <v>0</v>
      </c>
      <c r="OI168" s="92">
        <v>0</v>
      </c>
      <c r="OJ168" s="92">
        <v>0</v>
      </c>
      <c r="OK168" s="92">
        <v>0</v>
      </c>
      <c r="OL168" s="92">
        <v>0</v>
      </c>
      <c r="OM168" s="92">
        <v>0</v>
      </c>
      <c r="ON168" s="92">
        <v>0</v>
      </c>
      <c r="OO168" s="92">
        <v>0</v>
      </c>
      <c r="OP168" s="92">
        <v>0</v>
      </c>
      <c r="OQ168" s="92">
        <v>0</v>
      </c>
      <c r="OR168" s="92">
        <v>0</v>
      </c>
      <c r="OS168" s="92">
        <v>0</v>
      </c>
      <c r="OT168" s="92">
        <v>0</v>
      </c>
      <c r="OU168" s="92">
        <v>0</v>
      </c>
      <c r="OV168" s="92">
        <v>0</v>
      </c>
      <c r="OW168" s="92">
        <v>0</v>
      </c>
      <c r="OX168" s="92">
        <v>0</v>
      </c>
      <c r="OY168" s="92">
        <v>0</v>
      </c>
      <c r="OZ168" s="92">
        <v>0</v>
      </c>
      <c r="PA168" s="92">
        <v>0</v>
      </c>
      <c r="PB168" s="92">
        <v>0</v>
      </c>
      <c r="PC168" s="92">
        <v>0</v>
      </c>
      <c r="PD168" s="92">
        <v>0</v>
      </c>
      <c r="PE168" s="92">
        <v>0</v>
      </c>
      <c r="PF168" s="92">
        <v>0</v>
      </c>
      <c r="PG168" s="92">
        <v>0</v>
      </c>
      <c r="PH168" s="92">
        <v>0</v>
      </c>
      <c r="PI168" s="92">
        <v>0</v>
      </c>
      <c r="PJ168" s="92">
        <v>0</v>
      </c>
      <c r="PK168" s="92">
        <v>0</v>
      </c>
      <c r="PL168" s="92">
        <v>0</v>
      </c>
      <c r="PM168" s="92">
        <v>0</v>
      </c>
      <c r="PN168" s="92">
        <v>0</v>
      </c>
      <c r="PO168" s="92">
        <v>0</v>
      </c>
      <c r="PP168" s="92">
        <v>0</v>
      </c>
      <c r="PQ168" s="92">
        <v>0</v>
      </c>
      <c r="PR168" s="92">
        <v>0</v>
      </c>
      <c r="PS168" s="92">
        <v>0</v>
      </c>
      <c r="PT168" s="92">
        <v>0</v>
      </c>
      <c r="PU168" s="92">
        <v>0</v>
      </c>
      <c r="PV168" s="92">
        <v>0</v>
      </c>
      <c r="PW168" s="92">
        <v>0</v>
      </c>
      <c r="PX168" s="92">
        <v>0</v>
      </c>
      <c r="PY168" s="92">
        <v>0</v>
      </c>
      <c r="PZ168" s="92">
        <v>0</v>
      </c>
      <c r="QA168" s="92">
        <v>0</v>
      </c>
      <c r="QB168" s="92">
        <v>0</v>
      </c>
      <c r="QC168" s="92">
        <v>0</v>
      </c>
      <c r="QD168" s="92">
        <v>41.123179499999999</v>
      </c>
      <c r="QE168" s="92">
        <v>0</v>
      </c>
      <c r="QF168" s="92">
        <v>520.80320400000005</v>
      </c>
      <c r="QG168" s="92">
        <v>57.8670227</v>
      </c>
      <c r="QH168" s="92">
        <v>0</v>
      </c>
      <c r="QI168" s="92">
        <v>107.802228</v>
      </c>
      <c r="QJ168" s="92">
        <v>0</v>
      </c>
      <c r="QK168" s="92">
        <v>0</v>
      </c>
      <c r="QL168" s="92">
        <v>0</v>
      </c>
      <c r="QM168" s="92">
        <v>0</v>
      </c>
      <c r="QN168" s="92">
        <v>0</v>
      </c>
      <c r="QO168" s="92">
        <v>0</v>
      </c>
      <c r="QP168" s="92">
        <v>0</v>
      </c>
      <c r="QQ168" s="92">
        <v>0</v>
      </c>
      <c r="QR168" s="92">
        <v>0</v>
      </c>
      <c r="QS168" s="92">
        <v>0</v>
      </c>
      <c r="QT168" s="92">
        <v>0</v>
      </c>
      <c r="QU168" s="92">
        <v>0</v>
      </c>
      <c r="QV168" s="92">
        <v>0</v>
      </c>
      <c r="QW168" s="92">
        <v>0</v>
      </c>
      <c r="QX168" s="92">
        <v>0</v>
      </c>
      <c r="QY168" s="92">
        <v>0</v>
      </c>
      <c r="QZ168" s="92">
        <v>0</v>
      </c>
      <c r="RA168" s="92">
        <v>0</v>
      </c>
      <c r="RB168" s="92">
        <v>0</v>
      </c>
      <c r="RC168" s="92">
        <v>0</v>
      </c>
      <c r="RD168" s="92">
        <v>0</v>
      </c>
      <c r="RE168" s="92">
        <v>0</v>
      </c>
      <c r="RF168" s="92">
        <v>0</v>
      </c>
      <c r="RG168" s="92">
        <v>0</v>
      </c>
      <c r="RH168" s="92">
        <v>0</v>
      </c>
      <c r="RI168" s="92">
        <v>0</v>
      </c>
      <c r="RJ168" s="92">
        <v>0</v>
      </c>
      <c r="RK168" s="92">
        <v>0</v>
      </c>
      <c r="RL168" s="92">
        <v>0</v>
      </c>
      <c r="RM168" s="92">
        <v>0</v>
      </c>
      <c r="RN168" s="92">
        <v>0</v>
      </c>
      <c r="RO168" s="92">
        <v>0</v>
      </c>
      <c r="RP168" s="92">
        <v>0</v>
      </c>
      <c r="RQ168" s="92">
        <v>0</v>
      </c>
      <c r="RR168" s="92">
        <v>0</v>
      </c>
      <c r="RS168" s="92">
        <v>0</v>
      </c>
      <c r="RT168" s="92">
        <v>0</v>
      </c>
      <c r="RU168" s="92">
        <v>0</v>
      </c>
      <c r="RV168" s="92">
        <v>0</v>
      </c>
      <c r="RW168" s="92">
        <v>0</v>
      </c>
      <c r="RX168" s="92">
        <v>0</v>
      </c>
      <c r="RY168" s="92">
        <v>0</v>
      </c>
      <c r="RZ168" s="92">
        <v>0</v>
      </c>
      <c r="SA168" s="92">
        <v>0</v>
      </c>
      <c r="SB168" s="92">
        <v>0</v>
      </c>
      <c r="SC168" s="92">
        <v>0</v>
      </c>
      <c r="SD168" s="92">
        <v>0</v>
      </c>
      <c r="SE168" s="92">
        <v>0</v>
      </c>
      <c r="SF168" s="92">
        <v>0</v>
      </c>
      <c r="SG168" s="92">
        <v>0</v>
      </c>
      <c r="SH168" s="92">
        <v>0</v>
      </c>
      <c r="SI168" s="92">
        <v>0</v>
      </c>
      <c r="SJ168" s="92">
        <v>0</v>
      </c>
      <c r="SK168" s="92">
        <v>0</v>
      </c>
      <c r="SL168" s="92">
        <v>0</v>
      </c>
      <c r="SM168" s="92">
        <v>0</v>
      </c>
      <c r="SN168" s="92">
        <v>5.6519277399999998E-2</v>
      </c>
      <c r="SO168" s="92">
        <v>0</v>
      </c>
      <c r="SP168" s="92">
        <v>0.71578659899999997</v>
      </c>
      <c r="SQ168" s="92">
        <v>7.9531844300000001E-2</v>
      </c>
      <c r="SR168" s="92">
        <v>0</v>
      </c>
      <c r="SS168" s="92">
        <v>0.14816228000000001</v>
      </c>
      <c r="ST168" s="92">
        <v>0</v>
      </c>
      <c r="SU168" s="92">
        <v>0</v>
      </c>
      <c r="SV168" s="92">
        <v>0</v>
      </c>
      <c r="SW168" s="92">
        <v>0</v>
      </c>
      <c r="SX168" s="92">
        <v>0</v>
      </c>
      <c r="SY168" s="92">
        <v>30.4217446</v>
      </c>
      <c r="SZ168" s="92">
        <v>727.59563500000002</v>
      </c>
      <c r="TA168" s="92">
        <v>7.7287158199999997</v>
      </c>
      <c r="TB168" s="92">
        <v>28.611121099999998</v>
      </c>
      <c r="TC168" s="92">
        <v>1.9239549899999999</v>
      </c>
      <c r="TD168" s="92">
        <v>0</v>
      </c>
      <c r="TE168" s="92">
        <v>0</v>
      </c>
      <c r="TF168" s="92">
        <v>1</v>
      </c>
      <c r="TG168" s="92">
        <v>-18641.114300000001</v>
      </c>
      <c r="TH168" s="92">
        <v>-779.40986799999996</v>
      </c>
      <c r="TI168" s="92">
        <v>-0.56709521799999996</v>
      </c>
      <c r="TJ168" s="92">
        <v>-62.523222199999999</v>
      </c>
      <c r="TK168" s="92">
        <v>-2.61417937</v>
      </c>
      <c r="TL168" s="92">
        <v>6.5603275899999994E-2</v>
      </c>
      <c r="TM168" s="92">
        <v>1.5690309</v>
      </c>
      <c r="TN168" s="92">
        <v>23.916959500000001</v>
      </c>
      <c r="TO168" s="92">
        <v>0</v>
      </c>
      <c r="TP168" s="92">
        <v>7.8107469999999998E-2</v>
      </c>
      <c r="TQ168" s="92">
        <v>-58284342.4331</v>
      </c>
      <c r="TR168" s="92">
        <v>6.18457930555556E-4</v>
      </c>
      <c r="TS168" s="92">
        <v>0</v>
      </c>
      <c r="TT168" s="92">
        <v>0</v>
      </c>
      <c r="TU168" s="92">
        <v>0</v>
      </c>
      <c r="TV168" s="92">
        <v>0</v>
      </c>
      <c r="TW168" s="92">
        <v>0</v>
      </c>
      <c r="TX168" s="92">
        <v>0</v>
      </c>
      <c r="TY168" s="92">
        <v>0</v>
      </c>
      <c r="TZ168" s="92">
        <v>0</v>
      </c>
      <c r="UA168" s="92">
        <v>0</v>
      </c>
      <c r="UB168" s="92">
        <v>0</v>
      </c>
      <c r="UC168" s="92">
        <v>0</v>
      </c>
      <c r="UD168" s="92">
        <v>0</v>
      </c>
      <c r="UE168" s="92">
        <v>0</v>
      </c>
      <c r="UF168" s="92">
        <v>0</v>
      </c>
      <c r="UG168" s="92">
        <v>0</v>
      </c>
      <c r="UH168" s="92">
        <v>0</v>
      </c>
      <c r="UI168" s="92">
        <v>0</v>
      </c>
      <c r="UJ168" s="92">
        <v>0</v>
      </c>
      <c r="UK168" s="92">
        <v>0</v>
      </c>
      <c r="UL168" s="92">
        <v>0</v>
      </c>
      <c r="UM168" s="92">
        <v>0</v>
      </c>
      <c r="UN168" s="92">
        <v>0</v>
      </c>
      <c r="UO168" s="92">
        <v>0</v>
      </c>
      <c r="UP168" s="92">
        <v>0</v>
      </c>
      <c r="UQ168" s="92">
        <v>0</v>
      </c>
      <c r="UR168" s="92">
        <v>0</v>
      </c>
      <c r="US168" s="92">
        <v>0</v>
      </c>
      <c r="UT168" s="92">
        <v>0</v>
      </c>
      <c r="UU168" s="92">
        <v>0</v>
      </c>
      <c r="UV168" s="92">
        <v>0</v>
      </c>
      <c r="UW168" s="92">
        <v>0</v>
      </c>
      <c r="UX168" s="92">
        <v>0</v>
      </c>
      <c r="UY168" s="92">
        <v>0</v>
      </c>
      <c r="UZ168" s="92">
        <v>0</v>
      </c>
      <c r="VA168" s="92">
        <v>0</v>
      </c>
      <c r="VB168" s="92">
        <v>0</v>
      </c>
      <c r="VC168" s="92">
        <v>0</v>
      </c>
      <c r="VD168" s="92">
        <v>0</v>
      </c>
      <c r="VE168" s="92">
        <v>0</v>
      </c>
      <c r="VF168" s="92">
        <v>0</v>
      </c>
      <c r="VG168" s="92">
        <v>0</v>
      </c>
      <c r="VH168" s="92">
        <v>0</v>
      </c>
      <c r="VI168" s="92">
        <v>0</v>
      </c>
      <c r="VJ168" s="92">
        <v>0</v>
      </c>
      <c r="VK168" s="92">
        <v>0</v>
      </c>
      <c r="VL168" s="92">
        <v>0</v>
      </c>
      <c r="VM168" s="92">
        <v>0</v>
      </c>
      <c r="VN168" s="92">
        <v>0</v>
      </c>
      <c r="VO168" s="92">
        <v>0</v>
      </c>
      <c r="VP168" s="92">
        <v>0</v>
      </c>
      <c r="VQ168" s="92">
        <v>0</v>
      </c>
      <c r="VR168" s="92">
        <v>0</v>
      </c>
      <c r="VS168" s="92">
        <v>0</v>
      </c>
      <c r="VT168" s="92">
        <v>0</v>
      </c>
      <c r="VU168" s="92">
        <v>0</v>
      </c>
      <c r="VV168" s="92">
        <v>0</v>
      </c>
      <c r="VW168" s="92">
        <v>0</v>
      </c>
      <c r="VX168" s="92">
        <v>0</v>
      </c>
      <c r="VY168" s="92">
        <v>0</v>
      </c>
      <c r="VZ168" s="92">
        <v>0</v>
      </c>
      <c r="WA168" s="92">
        <v>0</v>
      </c>
      <c r="WB168" s="92">
        <v>0</v>
      </c>
      <c r="WC168" s="92">
        <v>8.4504846111111195E-3</v>
      </c>
    </row>
    <row r="169" spans="2:601" ht="13.5" customHeight="1">
      <c r="B169" s="851" t="s">
        <v>2852</v>
      </c>
      <c r="C169" s="92">
        <v>0</v>
      </c>
      <c r="D169" s="92">
        <v>13836.482900000001</v>
      </c>
      <c r="E169" s="92">
        <v>-50.068604899999997</v>
      </c>
      <c r="F169" s="92">
        <v>724.57980499999996</v>
      </c>
      <c r="G169" s="92">
        <v>0</v>
      </c>
      <c r="H169" s="92">
        <v>0</v>
      </c>
      <c r="I169" s="92">
        <v>0</v>
      </c>
      <c r="J169" s="92">
        <v>0</v>
      </c>
      <c r="K169" s="92">
        <v>0</v>
      </c>
      <c r="L169" s="92">
        <v>0</v>
      </c>
      <c r="M169" s="92">
        <v>0</v>
      </c>
      <c r="N169" s="92">
        <v>0</v>
      </c>
      <c r="O169" s="92">
        <v>0</v>
      </c>
      <c r="P169" s="92">
        <v>0</v>
      </c>
      <c r="Q169" s="92">
        <v>0</v>
      </c>
      <c r="R169" s="92">
        <v>0</v>
      </c>
      <c r="S169" s="92">
        <v>0</v>
      </c>
      <c r="T169" s="92">
        <v>0</v>
      </c>
      <c r="U169" s="92">
        <v>0</v>
      </c>
      <c r="V169" s="92">
        <v>0</v>
      </c>
      <c r="W169" s="92">
        <v>0</v>
      </c>
      <c r="X169" s="92">
        <v>0</v>
      </c>
      <c r="Y169" s="92">
        <v>0.45195425299999997</v>
      </c>
      <c r="Z169" s="92">
        <v>0</v>
      </c>
      <c r="AA169" s="92">
        <v>0</v>
      </c>
      <c r="AB169" s="92">
        <v>0</v>
      </c>
      <c r="AC169" s="92">
        <v>1.1817662099999999E-2</v>
      </c>
      <c r="AD169" s="92">
        <v>0</v>
      </c>
      <c r="AE169" s="92">
        <v>0</v>
      </c>
      <c r="AF169" s="92">
        <v>0</v>
      </c>
      <c r="AG169" s="92">
        <v>0</v>
      </c>
      <c r="AH169" s="92">
        <v>0</v>
      </c>
      <c r="AI169" s="92">
        <v>0</v>
      </c>
      <c r="AJ169" s="92">
        <v>0</v>
      </c>
      <c r="AK169" s="92">
        <v>0</v>
      </c>
      <c r="AL169" s="92">
        <v>0</v>
      </c>
      <c r="AM169" s="92">
        <v>0</v>
      </c>
      <c r="AN169" s="92">
        <v>4.7288855999999997E-2</v>
      </c>
      <c r="AO169" s="92">
        <v>2.4630796100000001E-3</v>
      </c>
      <c r="AP169" s="92">
        <v>6.2367549099999996E-3</v>
      </c>
      <c r="AQ169" s="92">
        <v>0</v>
      </c>
      <c r="AR169" s="92">
        <v>0</v>
      </c>
      <c r="AS169" s="92">
        <v>0</v>
      </c>
      <c r="AT169" s="92">
        <v>1.9386380799999998E-2</v>
      </c>
      <c r="AU169" s="92">
        <v>0</v>
      </c>
      <c r="AV169" s="92">
        <v>0</v>
      </c>
      <c r="AW169" s="92">
        <v>3.3795070400000002E-5</v>
      </c>
      <c r="AX169" s="92">
        <v>0</v>
      </c>
      <c r="AY169" s="92">
        <v>0</v>
      </c>
      <c r="AZ169" s="92">
        <v>0</v>
      </c>
      <c r="BA169" s="92">
        <v>0</v>
      </c>
      <c r="BB169" s="92">
        <v>0</v>
      </c>
      <c r="BC169" s="92">
        <v>0</v>
      </c>
      <c r="BD169" s="92">
        <v>0</v>
      </c>
      <c r="BE169" s="92">
        <v>0</v>
      </c>
      <c r="BF169" s="92">
        <v>0</v>
      </c>
      <c r="BG169" s="92">
        <v>0</v>
      </c>
      <c r="BH169" s="92">
        <v>0</v>
      </c>
      <c r="BI169" s="92">
        <v>0</v>
      </c>
      <c r="BJ169" s="92">
        <v>0</v>
      </c>
      <c r="BK169" s="92">
        <v>0</v>
      </c>
      <c r="BL169" s="92">
        <v>0</v>
      </c>
      <c r="BM169" s="92">
        <v>0</v>
      </c>
      <c r="BN169" s="92">
        <v>0</v>
      </c>
      <c r="BO169" s="92">
        <v>0</v>
      </c>
      <c r="BP169" s="92">
        <v>0.99925642400000003</v>
      </c>
      <c r="BQ169" s="92">
        <v>0</v>
      </c>
      <c r="BR169" s="92">
        <v>0</v>
      </c>
      <c r="BS169" s="92">
        <v>0</v>
      </c>
      <c r="BT169" s="92">
        <v>0</v>
      </c>
      <c r="BU169" s="92">
        <v>0</v>
      </c>
      <c r="BV169" s="92">
        <v>0</v>
      </c>
      <c r="BW169" s="92">
        <v>0</v>
      </c>
      <c r="BX169" s="92">
        <v>0</v>
      </c>
      <c r="BY169" s="92">
        <v>0</v>
      </c>
      <c r="BZ169" s="92">
        <v>0</v>
      </c>
      <c r="CA169" s="92">
        <v>0</v>
      </c>
      <c r="CB169" s="92">
        <v>0</v>
      </c>
      <c r="CC169" s="92">
        <v>0</v>
      </c>
      <c r="CD169" s="92">
        <v>0</v>
      </c>
      <c r="CE169" s="92">
        <v>0</v>
      </c>
      <c r="CF169" s="92">
        <v>0</v>
      </c>
      <c r="CG169" s="92">
        <v>0</v>
      </c>
      <c r="CH169" s="92">
        <v>0</v>
      </c>
      <c r="CI169" s="92">
        <v>6.23282885E-4</v>
      </c>
      <c r="CJ169" s="92">
        <v>0</v>
      </c>
      <c r="CK169" s="92">
        <v>0</v>
      </c>
      <c r="CL169" s="92">
        <v>0</v>
      </c>
      <c r="CM169" s="92">
        <v>1.62975489E-5</v>
      </c>
      <c r="CN169" s="92">
        <v>0</v>
      </c>
      <c r="CO169" s="92">
        <v>0</v>
      </c>
      <c r="CP169" s="92">
        <v>0</v>
      </c>
      <c r="CQ169" s="92">
        <v>0</v>
      </c>
      <c r="CR169" s="92">
        <v>0</v>
      </c>
      <c r="CS169" s="92">
        <v>0</v>
      </c>
      <c r="CT169" s="92">
        <v>0</v>
      </c>
      <c r="CU169" s="92">
        <v>0</v>
      </c>
      <c r="CV169" s="92">
        <v>0</v>
      </c>
      <c r="CW169" s="92">
        <v>0</v>
      </c>
      <c r="CX169" s="92">
        <v>6.5215305200000002E-5</v>
      </c>
      <c r="CY169" s="92">
        <v>3.3967937100000001E-6</v>
      </c>
      <c r="CZ169" s="92">
        <v>8.6010089799999994E-6</v>
      </c>
      <c r="DA169" s="92">
        <v>0</v>
      </c>
      <c r="DB169" s="92">
        <v>0</v>
      </c>
      <c r="DC169" s="92">
        <v>0</v>
      </c>
      <c r="DD169" s="92">
        <v>2.6735447900000001E-5</v>
      </c>
      <c r="DE169" s="92">
        <v>0</v>
      </c>
      <c r="DF169" s="92">
        <v>0</v>
      </c>
      <c r="DG169" s="92">
        <v>4.66062413E-8</v>
      </c>
      <c r="DH169" s="92">
        <v>0</v>
      </c>
      <c r="DI169" s="92">
        <v>0</v>
      </c>
      <c r="DJ169" s="92">
        <v>0</v>
      </c>
      <c r="DK169" s="92">
        <v>0</v>
      </c>
      <c r="DL169" s="92">
        <v>0</v>
      </c>
      <c r="DM169" s="92">
        <v>0</v>
      </c>
      <c r="DN169" s="92">
        <v>0</v>
      </c>
      <c r="DO169" s="92">
        <v>0</v>
      </c>
      <c r="DP169" s="92">
        <v>0</v>
      </c>
      <c r="DQ169" s="92">
        <v>0</v>
      </c>
      <c r="DR169" s="92">
        <v>0</v>
      </c>
      <c r="DS169" s="92">
        <v>0</v>
      </c>
      <c r="DT169" s="92">
        <v>0</v>
      </c>
      <c r="DU169" s="92">
        <v>0</v>
      </c>
      <c r="DV169" s="92">
        <v>0</v>
      </c>
      <c r="DW169" s="92">
        <v>0</v>
      </c>
      <c r="DX169" s="92">
        <v>0</v>
      </c>
      <c r="DY169" s="92">
        <v>0</v>
      </c>
      <c r="DZ169" s="92">
        <v>13053.508099999999</v>
      </c>
      <c r="EA169" s="92">
        <v>0</v>
      </c>
      <c r="EB169" s="92">
        <v>0</v>
      </c>
      <c r="EC169" s="92">
        <v>0</v>
      </c>
      <c r="ED169" s="92">
        <v>0</v>
      </c>
      <c r="EE169" s="92">
        <v>0</v>
      </c>
      <c r="EF169" s="92">
        <v>0</v>
      </c>
      <c r="EG169" s="92">
        <v>0</v>
      </c>
      <c r="EH169" s="92">
        <v>0</v>
      </c>
      <c r="EI169" s="92">
        <v>0</v>
      </c>
      <c r="EJ169" s="92">
        <v>0</v>
      </c>
      <c r="EK169" s="92">
        <v>0</v>
      </c>
      <c r="EL169" s="92">
        <v>0</v>
      </c>
      <c r="EM169" s="92">
        <v>0</v>
      </c>
      <c r="EN169" s="92">
        <v>0</v>
      </c>
      <c r="EO169" s="92">
        <v>0</v>
      </c>
      <c r="EP169" s="92">
        <v>0</v>
      </c>
      <c r="EQ169" s="92">
        <v>0</v>
      </c>
      <c r="ER169" s="92">
        <v>0</v>
      </c>
      <c r="ES169" s="92">
        <v>40.711514899999997</v>
      </c>
      <c r="ET169" s="92">
        <v>0</v>
      </c>
      <c r="EU169" s="92">
        <v>0</v>
      </c>
      <c r="EV169" s="92">
        <v>0</v>
      </c>
      <c r="EW169" s="92">
        <v>0.201261404</v>
      </c>
      <c r="EX169" s="92">
        <v>0</v>
      </c>
      <c r="EY169" s="92">
        <v>0</v>
      </c>
      <c r="EZ169" s="92">
        <v>0</v>
      </c>
      <c r="FA169" s="92">
        <v>0</v>
      </c>
      <c r="FB169" s="92">
        <v>0</v>
      </c>
      <c r="FC169" s="92">
        <v>0</v>
      </c>
      <c r="FD169" s="92">
        <v>0</v>
      </c>
      <c r="FE169" s="92">
        <v>0</v>
      </c>
      <c r="FF169" s="92">
        <v>0</v>
      </c>
      <c r="FG169" s="92">
        <v>0</v>
      </c>
      <c r="FH169" s="92">
        <v>13.357529899999999</v>
      </c>
      <c r="FI169" s="92">
        <v>7.8815591700000007E-2</v>
      </c>
      <c r="FJ169" s="92">
        <v>0.17471320900000001</v>
      </c>
      <c r="FK169" s="92">
        <v>0</v>
      </c>
      <c r="FL169" s="92">
        <v>0</v>
      </c>
      <c r="FM169" s="92">
        <v>0</v>
      </c>
      <c r="FN169" s="92">
        <v>0.85319074399999995</v>
      </c>
      <c r="FO169" s="92">
        <v>0</v>
      </c>
      <c r="FP169" s="92">
        <v>0</v>
      </c>
      <c r="FQ169" s="92">
        <v>2.1650744299999999E-3</v>
      </c>
      <c r="FR169" s="92">
        <v>0</v>
      </c>
      <c r="FS169" s="92">
        <v>0</v>
      </c>
      <c r="FT169" s="92">
        <v>0</v>
      </c>
      <c r="FU169" s="92">
        <v>0</v>
      </c>
      <c r="FV169" s="92">
        <v>0</v>
      </c>
      <c r="FW169" s="92">
        <v>0</v>
      </c>
      <c r="FX169" s="92">
        <v>0</v>
      </c>
      <c r="FY169" s="92">
        <v>0</v>
      </c>
      <c r="FZ169" s="92">
        <v>0</v>
      </c>
      <c r="GA169" s="92">
        <v>0</v>
      </c>
      <c r="GB169" s="92">
        <v>0</v>
      </c>
      <c r="GC169" s="92">
        <v>0</v>
      </c>
      <c r="GD169" s="92">
        <v>0</v>
      </c>
      <c r="GE169" s="92">
        <v>0</v>
      </c>
      <c r="GF169" s="92">
        <v>0</v>
      </c>
      <c r="GG169" s="92">
        <v>0</v>
      </c>
      <c r="GH169" s="92">
        <v>0</v>
      </c>
      <c r="GI169" s="92">
        <v>0</v>
      </c>
      <c r="GJ169" s="92">
        <v>0.99577544699999998</v>
      </c>
      <c r="GK169" s="92">
        <v>0</v>
      </c>
      <c r="GL169" s="92">
        <v>0</v>
      </c>
      <c r="GM169" s="92">
        <v>0</v>
      </c>
      <c r="GN169" s="92">
        <v>0</v>
      </c>
      <c r="GO169" s="92">
        <v>0</v>
      </c>
      <c r="GP169" s="92">
        <v>0</v>
      </c>
      <c r="GQ169" s="92">
        <v>0</v>
      </c>
      <c r="GR169" s="92">
        <v>0</v>
      </c>
      <c r="GS169" s="92">
        <v>0</v>
      </c>
      <c r="GT169" s="92">
        <v>0</v>
      </c>
      <c r="GU169" s="92">
        <v>0</v>
      </c>
      <c r="GV169" s="92">
        <v>0</v>
      </c>
      <c r="GW169" s="92">
        <v>0</v>
      </c>
      <c r="GX169" s="92">
        <v>0</v>
      </c>
      <c r="GY169" s="92">
        <v>0</v>
      </c>
      <c r="GZ169" s="92">
        <v>0</v>
      </c>
      <c r="HA169" s="92">
        <v>0</v>
      </c>
      <c r="HB169" s="92">
        <v>0</v>
      </c>
      <c r="HC169" s="92">
        <v>3.1056423100000001E-3</v>
      </c>
      <c r="HD169" s="92">
        <v>0</v>
      </c>
      <c r="HE169" s="92">
        <v>0</v>
      </c>
      <c r="HF169" s="92">
        <v>0</v>
      </c>
      <c r="HG169" s="92">
        <v>1.53530502E-5</v>
      </c>
      <c r="HH169" s="92">
        <v>0</v>
      </c>
      <c r="HI169" s="92">
        <v>0</v>
      </c>
      <c r="HJ169" s="92">
        <v>0</v>
      </c>
      <c r="HK169" s="92">
        <v>0</v>
      </c>
      <c r="HL169" s="92">
        <v>0</v>
      </c>
      <c r="HM169" s="92">
        <v>0</v>
      </c>
      <c r="HN169" s="92">
        <v>0</v>
      </c>
      <c r="HO169" s="92">
        <v>0</v>
      </c>
      <c r="HP169" s="92">
        <v>0</v>
      </c>
      <c r="HQ169" s="92">
        <v>0</v>
      </c>
      <c r="HR169" s="92">
        <v>1.01896749E-3</v>
      </c>
      <c r="HS169" s="92">
        <v>6.0123784800000001E-6</v>
      </c>
      <c r="HT169" s="92">
        <v>1.33278443E-5</v>
      </c>
      <c r="HU169" s="92">
        <v>0</v>
      </c>
      <c r="HV169" s="92">
        <v>0</v>
      </c>
      <c r="HW169" s="92">
        <v>0</v>
      </c>
      <c r="HX169" s="92">
        <v>6.5084909699999997E-5</v>
      </c>
      <c r="HY169" s="92">
        <v>0</v>
      </c>
      <c r="HZ169" s="92">
        <v>0</v>
      </c>
      <c r="IA169" s="92">
        <v>1.65160809E-7</v>
      </c>
      <c r="IB169" s="92">
        <v>0</v>
      </c>
      <c r="IC169" s="92">
        <v>0</v>
      </c>
      <c r="ID169" s="92">
        <v>0</v>
      </c>
      <c r="IE169" s="92">
        <v>0</v>
      </c>
      <c r="IF169" s="92">
        <v>0</v>
      </c>
      <c r="IG169" s="92">
        <v>0</v>
      </c>
      <c r="IH169" s="92">
        <v>0</v>
      </c>
      <c r="II169" s="92">
        <v>0</v>
      </c>
      <c r="IJ169" s="92">
        <v>0</v>
      </c>
      <c r="IK169" s="92">
        <v>0</v>
      </c>
      <c r="IL169" s="92">
        <v>0</v>
      </c>
      <c r="IM169" s="92">
        <v>0</v>
      </c>
      <c r="IN169" s="92">
        <v>0</v>
      </c>
      <c r="IO169" s="92">
        <v>0</v>
      </c>
      <c r="IP169" s="92">
        <v>0</v>
      </c>
      <c r="IQ169" s="92">
        <v>0</v>
      </c>
      <c r="IR169" s="92">
        <v>0</v>
      </c>
      <c r="IS169" s="92">
        <v>0</v>
      </c>
      <c r="IT169" s="92">
        <v>725.11898599999995</v>
      </c>
      <c r="IU169" s="92">
        <v>13108.8873</v>
      </c>
      <c r="IV169" s="92">
        <v>220.56796600000001</v>
      </c>
      <c r="IW169" s="92">
        <v>28.562530800000001</v>
      </c>
      <c r="IX169" s="92">
        <v>1</v>
      </c>
      <c r="IY169" s="92">
        <v>1.17667292E-7</v>
      </c>
      <c r="IZ169" s="92">
        <v>0.99999988200000001</v>
      </c>
      <c r="JA169" s="92">
        <v>0</v>
      </c>
      <c r="JB169" s="92">
        <v>-68266.723299999998</v>
      </c>
      <c r="JC169" s="92">
        <v>-3776.1784200000002</v>
      </c>
      <c r="JD169" s="92">
        <v>-49.501497100000002</v>
      </c>
      <c r="JE169" s="92">
        <v>-38.825216699999999</v>
      </c>
      <c r="JF169" s="92">
        <v>-2.1476194899999999</v>
      </c>
      <c r="JG169" s="92">
        <v>5.47918025E-2</v>
      </c>
      <c r="JH169" s="92">
        <v>0.99054027700000002</v>
      </c>
      <c r="JI169" s="92">
        <v>18.078256799999998</v>
      </c>
      <c r="JJ169" s="92">
        <v>218.82110900000001</v>
      </c>
      <c r="JK169" s="92">
        <v>0</v>
      </c>
      <c r="JL169" s="92">
        <v>0</v>
      </c>
      <c r="JM169" s="92">
        <v>0</v>
      </c>
      <c r="JN169" s="92">
        <v>0</v>
      </c>
      <c r="JO169" s="92">
        <v>0</v>
      </c>
      <c r="JP169" s="92">
        <v>0</v>
      </c>
      <c r="JQ169" s="92">
        <v>0</v>
      </c>
      <c r="JR169" s="92">
        <v>0</v>
      </c>
      <c r="JS169" s="92">
        <v>0</v>
      </c>
      <c r="JT169" s="92">
        <v>0</v>
      </c>
      <c r="JU169" s="92">
        <v>0</v>
      </c>
      <c r="JV169" s="92">
        <v>0</v>
      </c>
      <c r="JW169" s="92">
        <v>0</v>
      </c>
      <c r="JX169" s="92">
        <v>0</v>
      </c>
      <c r="JY169" s="92">
        <v>0</v>
      </c>
      <c r="JZ169" s="92">
        <v>0</v>
      </c>
      <c r="KA169" s="92">
        <v>0</v>
      </c>
      <c r="KB169" s="92">
        <v>0</v>
      </c>
      <c r="KC169" s="92">
        <v>0</v>
      </c>
      <c r="KD169" s="92">
        <v>0</v>
      </c>
      <c r="KE169" s="92">
        <v>0</v>
      </c>
      <c r="KF169" s="92">
        <v>0</v>
      </c>
      <c r="KG169" s="92">
        <v>0</v>
      </c>
      <c r="KH169" s="92">
        <v>0</v>
      </c>
      <c r="KI169" s="92">
        <v>0</v>
      </c>
      <c r="KJ169" s="92">
        <v>0</v>
      </c>
      <c r="KK169" s="92">
        <v>0</v>
      </c>
      <c r="KL169" s="92">
        <v>0</v>
      </c>
      <c r="KM169" s="92">
        <v>0</v>
      </c>
      <c r="KN169" s="92">
        <v>0</v>
      </c>
      <c r="KO169" s="92">
        <v>0</v>
      </c>
      <c r="KP169" s="92">
        <v>0</v>
      </c>
      <c r="KQ169" s="92">
        <v>0</v>
      </c>
      <c r="KR169" s="92">
        <v>0</v>
      </c>
      <c r="KS169" s="92">
        <v>0</v>
      </c>
      <c r="KT169" s="92">
        <v>0</v>
      </c>
      <c r="KU169" s="92">
        <v>0</v>
      </c>
      <c r="KV169" s="92">
        <v>0</v>
      </c>
      <c r="KW169" s="92">
        <v>0</v>
      </c>
      <c r="KX169" s="92">
        <v>0</v>
      </c>
      <c r="KY169" s="92">
        <v>0</v>
      </c>
      <c r="KZ169" s="92">
        <v>0</v>
      </c>
      <c r="LA169" s="92">
        <v>0</v>
      </c>
      <c r="LB169" s="92">
        <v>0</v>
      </c>
      <c r="LC169" s="92">
        <v>0</v>
      </c>
      <c r="LD169" s="92">
        <v>0</v>
      </c>
      <c r="LE169" s="92">
        <v>0</v>
      </c>
      <c r="LF169" s="92">
        <v>0</v>
      </c>
      <c r="LG169" s="92">
        <v>0</v>
      </c>
      <c r="LH169" s="92">
        <v>0</v>
      </c>
      <c r="LI169" s="92">
        <v>0</v>
      </c>
      <c r="LJ169" s="92">
        <v>1.800521</v>
      </c>
      <c r="LK169" s="92">
        <v>0</v>
      </c>
      <c r="LL169" s="92">
        <v>21.686037599999999</v>
      </c>
      <c r="LM169" s="92">
        <v>2.4095597299999998</v>
      </c>
      <c r="LN169" s="92">
        <v>0</v>
      </c>
      <c r="LO169" s="92">
        <v>4.5256262700000001</v>
      </c>
      <c r="LP169" s="92">
        <v>0</v>
      </c>
      <c r="LQ169" s="92">
        <v>0</v>
      </c>
      <c r="LR169" s="92">
        <v>0</v>
      </c>
      <c r="LS169" s="92">
        <v>0</v>
      </c>
      <c r="LT169" s="92">
        <v>0</v>
      </c>
      <c r="LU169" s="92">
        <v>0</v>
      </c>
      <c r="LV169" s="92">
        <v>0</v>
      </c>
      <c r="LW169" s="92">
        <v>0</v>
      </c>
      <c r="LX169" s="92">
        <v>0</v>
      </c>
      <c r="LY169" s="92">
        <v>0</v>
      </c>
      <c r="LZ169" s="92">
        <v>0</v>
      </c>
      <c r="MA169" s="92">
        <v>0</v>
      </c>
      <c r="MB169" s="92">
        <v>0</v>
      </c>
      <c r="MC169" s="92">
        <v>0</v>
      </c>
      <c r="MD169" s="92">
        <v>0</v>
      </c>
      <c r="ME169" s="92">
        <v>0</v>
      </c>
      <c r="MF169" s="92">
        <v>0</v>
      </c>
      <c r="MG169" s="92">
        <v>0</v>
      </c>
      <c r="MH169" s="92">
        <v>0</v>
      </c>
      <c r="MI169" s="92">
        <v>0</v>
      </c>
      <c r="MJ169" s="92">
        <v>0</v>
      </c>
      <c r="MK169" s="92">
        <v>0</v>
      </c>
      <c r="ML169" s="92">
        <v>0</v>
      </c>
      <c r="MM169" s="92">
        <v>0</v>
      </c>
      <c r="MN169" s="92">
        <v>0</v>
      </c>
      <c r="MO169" s="92">
        <v>0</v>
      </c>
      <c r="MP169" s="92">
        <v>0</v>
      </c>
      <c r="MQ169" s="92">
        <v>0</v>
      </c>
      <c r="MR169" s="92">
        <v>0</v>
      </c>
      <c r="MS169" s="92">
        <v>0</v>
      </c>
      <c r="MT169" s="92">
        <v>0</v>
      </c>
      <c r="MU169" s="92">
        <v>0</v>
      </c>
      <c r="MV169" s="92">
        <v>0</v>
      </c>
      <c r="MW169" s="92">
        <v>0</v>
      </c>
      <c r="MX169" s="92">
        <v>0</v>
      </c>
      <c r="MY169" s="92">
        <v>0</v>
      </c>
      <c r="MZ169" s="92">
        <v>0</v>
      </c>
      <c r="NA169" s="92">
        <v>0</v>
      </c>
      <c r="NB169" s="92">
        <v>0</v>
      </c>
      <c r="NC169" s="92">
        <v>0</v>
      </c>
      <c r="ND169" s="92">
        <v>0</v>
      </c>
      <c r="NE169" s="92">
        <v>0</v>
      </c>
      <c r="NF169" s="92">
        <v>0</v>
      </c>
      <c r="NG169" s="92">
        <v>0</v>
      </c>
      <c r="NH169" s="92">
        <v>0</v>
      </c>
      <c r="NI169" s="92">
        <v>0</v>
      </c>
      <c r="NJ169" s="92">
        <v>0</v>
      </c>
      <c r="NK169" s="92">
        <v>0</v>
      </c>
      <c r="NL169" s="92">
        <v>0</v>
      </c>
      <c r="NM169" s="92">
        <v>0</v>
      </c>
      <c r="NN169" s="92">
        <v>0</v>
      </c>
      <c r="NO169" s="92">
        <v>0</v>
      </c>
      <c r="NP169" s="92">
        <v>0</v>
      </c>
      <c r="NQ169" s="92">
        <v>0</v>
      </c>
      <c r="NR169" s="92">
        <v>0</v>
      </c>
      <c r="NS169" s="92">
        <v>0</v>
      </c>
      <c r="NT169" s="92">
        <v>5.9185330299999998E-2</v>
      </c>
      <c r="NU169" s="92">
        <v>0</v>
      </c>
      <c r="NV169" s="92">
        <v>0.71284661299999996</v>
      </c>
      <c r="NW169" s="92">
        <v>7.9205179200000003E-2</v>
      </c>
      <c r="NX169" s="92">
        <v>0</v>
      </c>
      <c r="NY169" s="92">
        <v>0.14876287799999999</v>
      </c>
      <c r="NZ169" s="92">
        <v>0</v>
      </c>
      <c r="OA169" s="92">
        <v>0</v>
      </c>
      <c r="OB169" s="92">
        <v>0</v>
      </c>
      <c r="OC169" s="92">
        <v>0</v>
      </c>
      <c r="OD169" s="92">
        <v>0</v>
      </c>
      <c r="OE169" s="92">
        <v>0</v>
      </c>
      <c r="OF169" s="92">
        <v>0</v>
      </c>
      <c r="OG169" s="92">
        <v>0</v>
      </c>
      <c r="OH169" s="92">
        <v>0</v>
      </c>
      <c r="OI169" s="92">
        <v>0</v>
      </c>
      <c r="OJ169" s="92">
        <v>0</v>
      </c>
      <c r="OK169" s="92">
        <v>0</v>
      </c>
      <c r="OL169" s="92">
        <v>0</v>
      </c>
      <c r="OM169" s="92">
        <v>0</v>
      </c>
      <c r="ON169" s="92">
        <v>0</v>
      </c>
      <c r="OO169" s="92">
        <v>0</v>
      </c>
      <c r="OP169" s="92">
        <v>0</v>
      </c>
      <c r="OQ169" s="92">
        <v>0</v>
      </c>
      <c r="OR169" s="92">
        <v>0</v>
      </c>
      <c r="OS169" s="92">
        <v>0</v>
      </c>
      <c r="OT169" s="92">
        <v>0</v>
      </c>
      <c r="OU169" s="92">
        <v>0</v>
      </c>
      <c r="OV169" s="92">
        <v>0</v>
      </c>
      <c r="OW169" s="92">
        <v>0</v>
      </c>
      <c r="OX169" s="92">
        <v>0</v>
      </c>
      <c r="OY169" s="92">
        <v>0</v>
      </c>
      <c r="OZ169" s="92">
        <v>0</v>
      </c>
      <c r="PA169" s="92">
        <v>0</v>
      </c>
      <c r="PB169" s="92">
        <v>0</v>
      </c>
      <c r="PC169" s="92">
        <v>0</v>
      </c>
      <c r="PD169" s="92">
        <v>0</v>
      </c>
      <c r="PE169" s="92">
        <v>0</v>
      </c>
      <c r="PF169" s="92">
        <v>0</v>
      </c>
      <c r="PG169" s="92">
        <v>0</v>
      </c>
      <c r="PH169" s="92">
        <v>0</v>
      </c>
      <c r="PI169" s="92">
        <v>0</v>
      </c>
      <c r="PJ169" s="92">
        <v>0</v>
      </c>
      <c r="PK169" s="92">
        <v>0</v>
      </c>
      <c r="PL169" s="92">
        <v>0</v>
      </c>
      <c r="PM169" s="92">
        <v>0</v>
      </c>
      <c r="PN169" s="92">
        <v>0</v>
      </c>
      <c r="PO169" s="92">
        <v>0</v>
      </c>
      <c r="PP169" s="92">
        <v>0</v>
      </c>
      <c r="PQ169" s="92">
        <v>0</v>
      </c>
      <c r="PR169" s="92">
        <v>0</v>
      </c>
      <c r="PS169" s="92">
        <v>0</v>
      </c>
      <c r="PT169" s="92">
        <v>0</v>
      </c>
      <c r="PU169" s="92">
        <v>0</v>
      </c>
      <c r="PV169" s="92">
        <v>0</v>
      </c>
      <c r="PW169" s="92">
        <v>0</v>
      </c>
      <c r="PX169" s="92">
        <v>0</v>
      </c>
      <c r="PY169" s="92">
        <v>0</v>
      </c>
      <c r="PZ169" s="92">
        <v>0</v>
      </c>
      <c r="QA169" s="92">
        <v>0</v>
      </c>
      <c r="QB169" s="92">
        <v>0</v>
      </c>
      <c r="QC169" s="92">
        <v>0</v>
      </c>
      <c r="QD169" s="92">
        <v>41.123179499999999</v>
      </c>
      <c r="QE169" s="92">
        <v>0</v>
      </c>
      <c r="QF169" s="92">
        <v>520.80320400000005</v>
      </c>
      <c r="QG169" s="92">
        <v>57.8670227</v>
      </c>
      <c r="QH169" s="92">
        <v>0</v>
      </c>
      <c r="QI169" s="92">
        <v>107.802228</v>
      </c>
      <c r="QJ169" s="92">
        <v>0</v>
      </c>
      <c r="QK169" s="92">
        <v>0</v>
      </c>
      <c r="QL169" s="92">
        <v>0</v>
      </c>
      <c r="QM169" s="92">
        <v>0</v>
      </c>
      <c r="QN169" s="92">
        <v>0</v>
      </c>
      <c r="QO169" s="92">
        <v>0</v>
      </c>
      <c r="QP169" s="92">
        <v>0</v>
      </c>
      <c r="QQ169" s="92">
        <v>0</v>
      </c>
      <c r="QR169" s="92">
        <v>0</v>
      </c>
      <c r="QS169" s="92">
        <v>0</v>
      </c>
      <c r="QT169" s="92">
        <v>0</v>
      </c>
      <c r="QU169" s="92">
        <v>0</v>
      </c>
      <c r="QV169" s="92">
        <v>0</v>
      </c>
      <c r="QW169" s="92">
        <v>0</v>
      </c>
      <c r="QX169" s="92">
        <v>0</v>
      </c>
      <c r="QY169" s="92">
        <v>0</v>
      </c>
      <c r="QZ169" s="92">
        <v>0</v>
      </c>
      <c r="RA169" s="92">
        <v>0</v>
      </c>
      <c r="RB169" s="92">
        <v>0</v>
      </c>
      <c r="RC169" s="92">
        <v>0</v>
      </c>
      <c r="RD169" s="92">
        <v>0</v>
      </c>
      <c r="RE169" s="92">
        <v>0</v>
      </c>
      <c r="RF169" s="92">
        <v>0</v>
      </c>
      <c r="RG169" s="92">
        <v>0</v>
      </c>
      <c r="RH169" s="92">
        <v>0</v>
      </c>
      <c r="RI169" s="92">
        <v>0</v>
      </c>
      <c r="RJ169" s="92">
        <v>0</v>
      </c>
      <c r="RK169" s="92">
        <v>0</v>
      </c>
      <c r="RL169" s="92">
        <v>0</v>
      </c>
      <c r="RM169" s="92">
        <v>0</v>
      </c>
      <c r="RN169" s="92">
        <v>0</v>
      </c>
      <c r="RO169" s="92">
        <v>0</v>
      </c>
      <c r="RP169" s="92">
        <v>0</v>
      </c>
      <c r="RQ169" s="92">
        <v>0</v>
      </c>
      <c r="RR169" s="92">
        <v>0</v>
      </c>
      <c r="RS169" s="92">
        <v>0</v>
      </c>
      <c r="RT169" s="92">
        <v>0</v>
      </c>
      <c r="RU169" s="92">
        <v>0</v>
      </c>
      <c r="RV169" s="92">
        <v>0</v>
      </c>
      <c r="RW169" s="92">
        <v>0</v>
      </c>
      <c r="RX169" s="92">
        <v>0</v>
      </c>
      <c r="RY169" s="92">
        <v>0</v>
      </c>
      <c r="RZ169" s="92">
        <v>0</v>
      </c>
      <c r="SA169" s="92">
        <v>0</v>
      </c>
      <c r="SB169" s="92">
        <v>0</v>
      </c>
      <c r="SC169" s="92">
        <v>0</v>
      </c>
      <c r="SD169" s="92">
        <v>0</v>
      </c>
      <c r="SE169" s="92">
        <v>0</v>
      </c>
      <c r="SF169" s="92">
        <v>0</v>
      </c>
      <c r="SG169" s="92">
        <v>0</v>
      </c>
      <c r="SH169" s="92">
        <v>0</v>
      </c>
      <c r="SI169" s="92">
        <v>0</v>
      </c>
      <c r="SJ169" s="92">
        <v>0</v>
      </c>
      <c r="SK169" s="92">
        <v>0</v>
      </c>
      <c r="SL169" s="92">
        <v>0</v>
      </c>
      <c r="SM169" s="92">
        <v>0</v>
      </c>
      <c r="SN169" s="92">
        <v>5.6519277399999998E-2</v>
      </c>
      <c r="SO169" s="92">
        <v>0</v>
      </c>
      <c r="SP169" s="92">
        <v>0.71578659899999997</v>
      </c>
      <c r="SQ169" s="92">
        <v>7.9531844300000001E-2</v>
      </c>
      <c r="SR169" s="92">
        <v>0</v>
      </c>
      <c r="SS169" s="92">
        <v>0.14816228000000001</v>
      </c>
      <c r="ST169" s="92">
        <v>0</v>
      </c>
      <c r="SU169" s="92">
        <v>0</v>
      </c>
      <c r="SV169" s="92">
        <v>0</v>
      </c>
      <c r="SW169" s="92">
        <v>0</v>
      </c>
      <c r="SX169" s="92">
        <v>0</v>
      </c>
      <c r="SY169" s="92">
        <v>30.4217446</v>
      </c>
      <c r="SZ169" s="92">
        <v>727.59563500000002</v>
      </c>
      <c r="TA169" s="92">
        <v>7.7287158199999997</v>
      </c>
      <c r="TB169" s="92">
        <v>28.562530800000001</v>
      </c>
      <c r="TC169" s="92">
        <v>1</v>
      </c>
      <c r="TD169" s="92">
        <v>0</v>
      </c>
      <c r="TE169" s="92">
        <v>0</v>
      </c>
      <c r="TF169" s="92">
        <v>1</v>
      </c>
      <c r="TG169" s="92">
        <v>-18641.527300000002</v>
      </c>
      <c r="TH169" s="92">
        <v>-779.42713800000001</v>
      </c>
      <c r="TI169" s="92">
        <v>-0.56710778299999998</v>
      </c>
      <c r="TJ169" s="92">
        <v>-62.524591000000001</v>
      </c>
      <c r="TK169" s="92">
        <v>-2.6142365999999999</v>
      </c>
      <c r="TL169" s="92">
        <v>6.5603275899999994E-2</v>
      </c>
      <c r="TM169" s="92">
        <v>1.5690309</v>
      </c>
      <c r="TN169" s="92">
        <v>23.916959500000001</v>
      </c>
      <c r="TO169" s="92">
        <v>0</v>
      </c>
      <c r="TP169" s="92">
        <v>7.8107469999999998E-2</v>
      </c>
      <c r="TQ169" s="92">
        <v>-58284342.084200002</v>
      </c>
      <c r="TR169" s="92">
        <v>6.18457930555556E-4</v>
      </c>
      <c r="TS169" s="92">
        <v>9.1382189444444505E-10</v>
      </c>
      <c r="TT169" s="92">
        <v>0</v>
      </c>
      <c r="TU169" s="92">
        <v>0</v>
      </c>
      <c r="TV169" s="92">
        <v>0</v>
      </c>
      <c r="TW169" s="92">
        <v>0</v>
      </c>
      <c r="TX169" s="92">
        <v>0</v>
      </c>
      <c r="TY169" s="92">
        <v>0</v>
      </c>
      <c r="TZ169" s="92">
        <v>0</v>
      </c>
      <c r="UA169" s="92">
        <v>0</v>
      </c>
      <c r="UB169" s="92">
        <v>0</v>
      </c>
      <c r="UC169" s="92">
        <v>0</v>
      </c>
      <c r="UD169" s="92">
        <v>0</v>
      </c>
      <c r="UE169" s="92">
        <v>0</v>
      </c>
      <c r="UF169" s="92">
        <v>0</v>
      </c>
      <c r="UG169" s="92">
        <v>0</v>
      </c>
      <c r="UH169" s="92">
        <v>0</v>
      </c>
      <c r="UI169" s="92">
        <v>0</v>
      </c>
      <c r="UJ169" s="92">
        <v>0</v>
      </c>
      <c r="UK169" s="92">
        <v>0</v>
      </c>
      <c r="UL169" s="92">
        <v>1.0592768111111101E-16</v>
      </c>
      <c r="UM169" s="92">
        <v>0</v>
      </c>
      <c r="UN169" s="92">
        <v>0</v>
      </c>
      <c r="UO169" s="92">
        <v>0</v>
      </c>
      <c r="UP169" s="92">
        <v>2.7260775111111101E-13</v>
      </c>
      <c r="UQ169" s="92">
        <v>0</v>
      </c>
      <c r="UR169" s="92">
        <v>0</v>
      </c>
      <c r="US169" s="92">
        <v>0</v>
      </c>
      <c r="UT169" s="92">
        <v>0</v>
      </c>
      <c r="UU169" s="92">
        <v>0</v>
      </c>
      <c r="UV169" s="92">
        <v>0</v>
      </c>
      <c r="UW169" s="92">
        <v>0</v>
      </c>
      <c r="UX169" s="92">
        <v>0</v>
      </c>
      <c r="UY169" s="92">
        <v>0</v>
      </c>
      <c r="UZ169" s="92">
        <v>0</v>
      </c>
      <c r="VA169" s="92">
        <v>2.36067659166667E-21</v>
      </c>
      <c r="VB169" s="92">
        <v>3.68725561111111E-9</v>
      </c>
      <c r="VC169" s="92">
        <v>1.79597031388889E-8</v>
      </c>
      <c r="VD169" s="92">
        <v>0</v>
      </c>
      <c r="VE169" s="92">
        <v>0</v>
      </c>
      <c r="VF169" s="92">
        <v>0</v>
      </c>
      <c r="VG169" s="92">
        <v>1.1397160750000001E-9</v>
      </c>
      <c r="VH169" s="92">
        <v>0</v>
      </c>
      <c r="VI169" s="92">
        <v>0</v>
      </c>
      <c r="VJ169" s="92">
        <v>4.9155474999999996E-15</v>
      </c>
      <c r="VK169" s="92">
        <v>0</v>
      </c>
      <c r="VL169" s="92">
        <v>0</v>
      </c>
      <c r="VM169" s="92">
        <v>0</v>
      </c>
      <c r="VN169" s="92">
        <v>0</v>
      </c>
      <c r="VO169" s="92">
        <v>0</v>
      </c>
      <c r="VP169" s="92">
        <v>0</v>
      </c>
      <c r="VQ169" s="92">
        <v>0</v>
      </c>
      <c r="VR169" s="92">
        <v>0</v>
      </c>
      <c r="VS169" s="92">
        <v>0</v>
      </c>
      <c r="VT169" s="92">
        <v>0</v>
      </c>
      <c r="VU169" s="92">
        <v>0</v>
      </c>
      <c r="VV169" s="92">
        <v>0</v>
      </c>
      <c r="VW169" s="92">
        <v>0</v>
      </c>
      <c r="VX169" s="92">
        <v>0</v>
      </c>
      <c r="VY169" s="92">
        <v>0</v>
      </c>
      <c r="VZ169" s="92">
        <v>0</v>
      </c>
      <c r="WA169" s="92">
        <v>0</v>
      </c>
      <c r="WB169" s="92">
        <v>0</v>
      </c>
      <c r="WC169" s="92">
        <v>8.4504846111111195E-3</v>
      </c>
    </row>
    <row r="170" spans="2:601" ht="13.5" customHeight="1">
      <c r="B170" s="851" t="s">
        <v>2420</v>
      </c>
      <c r="C170" s="92">
        <v>0</v>
      </c>
      <c r="D170" s="92">
        <v>31801.300500000001</v>
      </c>
      <c r="E170" s="92">
        <v>-7.2234200900000003</v>
      </c>
      <c r="F170" s="92">
        <v>40.896043400000003</v>
      </c>
      <c r="G170" s="92">
        <v>0</v>
      </c>
      <c r="H170" s="92">
        <v>0</v>
      </c>
      <c r="I170" s="92">
        <v>0</v>
      </c>
      <c r="J170" s="92">
        <v>0</v>
      </c>
      <c r="K170" s="92">
        <v>0</v>
      </c>
      <c r="L170" s="92">
        <v>0</v>
      </c>
      <c r="M170" s="92">
        <v>0</v>
      </c>
      <c r="N170" s="92">
        <v>0</v>
      </c>
      <c r="O170" s="92">
        <v>0</v>
      </c>
      <c r="P170" s="92">
        <v>0</v>
      </c>
      <c r="Q170" s="92">
        <v>0</v>
      </c>
      <c r="R170" s="92">
        <v>0</v>
      </c>
      <c r="S170" s="92">
        <v>0</v>
      </c>
      <c r="T170" s="92">
        <v>0</v>
      </c>
      <c r="U170" s="92">
        <v>0</v>
      </c>
      <c r="V170" s="92">
        <v>0</v>
      </c>
      <c r="W170" s="92">
        <v>0</v>
      </c>
      <c r="X170" s="92">
        <v>0</v>
      </c>
      <c r="Y170" s="92">
        <v>4.5819057199999997E-6</v>
      </c>
      <c r="Z170" s="92">
        <v>0</v>
      </c>
      <c r="AA170" s="92">
        <v>0</v>
      </c>
      <c r="AB170" s="92">
        <v>0</v>
      </c>
      <c r="AC170" s="92">
        <v>1.2054306900000001E-2</v>
      </c>
      <c r="AD170" s="92">
        <v>0</v>
      </c>
      <c r="AE170" s="92">
        <v>0</v>
      </c>
      <c r="AF170" s="92">
        <v>0</v>
      </c>
      <c r="AG170" s="92">
        <v>0</v>
      </c>
      <c r="AH170" s="92">
        <v>0</v>
      </c>
      <c r="AI170" s="92">
        <v>0</v>
      </c>
      <c r="AJ170" s="92">
        <v>0</v>
      </c>
      <c r="AK170" s="92">
        <v>0</v>
      </c>
      <c r="AL170" s="92">
        <v>0</v>
      </c>
      <c r="AM170" s="92">
        <v>0</v>
      </c>
      <c r="AN170" s="92">
        <v>1.00370176E-10</v>
      </c>
      <c r="AO170" s="92">
        <v>170.00500299999999</v>
      </c>
      <c r="AP170" s="92">
        <v>833.06976599999996</v>
      </c>
      <c r="AQ170" s="92">
        <v>0</v>
      </c>
      <c r="AR170" s="92">
        <v>0</v>
      </c>
      <c r="AS170" s="92">
        <v>0</v>
      </c>
      <c r="AT170" s="92">
        <v>51.969959299999999</v>
      </c>
      <c r="AU170" s="92">
        <v>0</v>
      </c>
      <c r="AV170" s="92">
        <v>0</v>
      </c>
      <c r="AW170" s="92">
        <v>2.23105122E-4</v>
      </c>
      <c r="AX170" s="92">
        <v>0</v>
      </c>
      <c r="AY170" s="92">
        <v>0</v>
      </c>
      <c r="AZ170" s="92">
        <v>0</v>
      </c>
      <c r="BA170" s="92">
        <v>0</v>
      </c>
      <c r="BB170" s="92">
        <v>0</v>
      </c>
      <c r="BC170" s="92">
        <v>0</v>
      </c>
      <c r="BD170" s="92">
        <v>0</v>
      </c>
      <c r="BE170" s="92">
        <v>0</v>
      </c>
      <c r="BF170" s="92">
        <v>0</v>
      </c>
      <c r="BG170" s="92">
        <v>0</v>
      </c>
      <c r="BH170" s="92">
        <v>0</v>
      </c>
      <c r="BI170" s="92">
        <v>0</v>
      </c>
      <c r="BJ170" s="92">
        <v>0</v>
      </c>
      <c r="BK170" s="92">
        <v>0</v>
      </c>
      <c r="BL170" s="92">
        <v>0</v>
      </c>
      <c r="BM170" s="92">
        <v>0</v>
      </c>
      <c r="BN170" s="92">
        <v>0</v>
      </c>
      <c r="BO170" s="92">
        <v>0</v>
      </c>
      <c r="BP170" s="92">
        <v>3.7315506599999999E-2</v>
      </c>
      <c r="BQ170" s="92">
        <v>0</v>
      </c>
      <c r="BR170" s="92">
        <v>0</v>
      </c>
      <c r="BS170" s="92">
        <v>0</v>
      </c>
      <c r="BT170" s="92">
        <v>0</v>
      </c>
      <c r="BU170" s="92">
        <v>0</v>
      </c>
      <c r="BV170" s="92">
        <v>0</v>
      </c>
      <c r="BW170" s="92">
        <v>0</v>
      </c>
      <c r="BX170" s="92">
        <v>0</v>
      </c>
      <c r="BY170" s="92">
        <v>0</v>
      </c>
      <c r="BZ170" s="92">
        <v>0</v>
      </c>
      <c r="CA170" s="92">
        <v>0</v>
      </c>
      <c r="CB170" s="92">
        <v>0</v>
      </c>
      <c r="CC170" s="92">
        <v>0</v>
      </c>
      <c r="CD170" s="92">
        <v>0</v>
      </c>
      <c r="CE170" s="92">
        <v>0</v>
      </c>
      <c r="CF170" s="92">
        <v>0</v>
      </c>
      <c r="CG170" s="92">
        <v>0</v>
      </c>
      <c r="CH170" s="92">
        <v>0</v>
      </c>
      <c r="CI170" s="92">
        <v>4.1807499900000002E-9</v>
      </c>
      <c r="CJ170" s="92">
        <v>0</v>
      </c>
      <c r="CK170" s="92">
        <v>0</v>
      </c>
      <c r="CL170" s="92">
        <v>0</v>
      </c>
      <c r="CM170" s="92">
        <v>1.09989263E-5</v>
      </c>
      <c r="CN170" s="92">
        <v>0</v>
      </c>
      <c r="CO170" s="92">
        <v>0</v>
      </c>
      <c r="CP170" s="92">
        <v>0</v>
      </c>
      <c r="CQ170" s="92">
        <v>0</v>
      </c>
      <c r="CR170" s="92">
        <v>0</v>
      </c>
      <c r="CS170" s="92">
        <v>0</v>
      </c>
      <c r="CT170" s="92">
        <v>0</v>
      </c>
      <c r="CU170" s="92">
        <v>0</v>
      </c>
      <c r="CV170" s="92">
        <v>0</v>
      </c>
      <c r="CW170" s="92">
        <v>0</v>
      </c>
      <c r="CX170" s="92">
        <v>9.1582550200000001E-14</v>
      </c>
      <c r="CY170" s="92">
        <v>0.155120698</v>
      </c>
      <c r="CZ170" s="92">
        <v>0.76013271100000002</v>
      </c>
      <c r="DA170" s="92">
        <v>0</v>
      </c>
      <c r="DB170" s="92">
        <v>0</v>
      </c>
      <c r="DC170" s="92">
        <v>0</v>
      </c>
      <c r="DD170" s="92">
        <v>4.7419877300000003E-2</v>
      </c>
      <c r="DE170" s="92">
        <v>0</v>
      </c>
      <c r="DF170" s="92">
        <v>0</v>
      </c>
      <c r="DG170" s="92">
        <v>2.0357178799999999E-7</v>
      </c>
      <c r="DH170" s="92">
        <v>0</v>
      </c>
      <c r="DI170" s="92">
        <v>0</v>
      </c>
      <c r="DJ170" s="92">
        <v>0</v>
      </c>
      <c r="DK170" s="92">
        <v>0</v>
      </c>
      <c r="DL170" s="92">
        <v>0</v>
      </c>
      <c r="DM170" s="92">
        <v>0</v>
      </c>
      <c r="DN170" s="92">
        <v>0</v>
      </c>
      <c r="DO170" s="92">
        <v>0</v>
      </c>
      <c r="DP170" s="92">
        <v>0</v>
      </c>
      <c r="DQ170" s="92">
        <v>0</v>
      </c>
      <c r="DR170" s="92">
        <v>0</v>
      </c>
      <c r="DS170" s="92">
        <v>0</v>
      </c>
      <c r="DT170" s="92">
        <v>0</v>
      </c>
      <c r="DU170" s="92">
        <v>0</v>
      </c>
      <c r="DV170" s="92">
        <v>0</v>
      </c>
      <c r="DW170" s="92">
        <v>0</v>
      </c>
      <c r="DX170" s="92">
        <v>0</v>
      </c>
      <c r="DY170" s="92">
        <v>0</v>
      </c>
      <c r="DZ170" s="92">
        <v>736.75367300000005</v>
      </c>
      <c r="EA170" s="92">
        <v>0</v>
      </c>
      <c r="EB170" s="92">
        <v>0</v>
      </c>
      <c r="EC170" s="92">
        <v>0</v>
      </c>
      <c r="ED170" s="92">
        <v>0</v>
      </c>
      <c r="EE170" s="92">
        <v>0</v>
      </c>
      <c r="EF170" s="92">
        <v>0</v>
      </c>
      <c r="EG170" s="92">
        <v>0</v>
      </c>
      <c r="EH170" s="92">
        <v>0</v>
      </c>
      <c r="EI170" s="92">
        <v>0</v>
      </c>
      <c r="EJ170" s="92">
        <v>0</v>
      </c>
      <c r="EK170" s="92">
        <v>0</v>
      </c>
      <c r="EL170" s="92">
        <v>0</v>
      </c>
      <c r="EM170" s="92">
        <v>0</v>
      </c>
      <c r="EN170" s="92">
        <v>0</v>
      </c>
      <c r="EO170" s="92">
        <v>0</v>
      </c>
      <c r="EP170" s="92">
        <v>0</v>
      </c>
      <c r="EQ170" s="92">
        <v>0</v>
      </c>
      <c r="ER170" s="92">
        <v>0</v>
      </c>
      <c r="ES170" s="92">
        <v>4.1273275299999999E-4</v>
      </c>
      <c r="ET170" s="92">
        <v>0</v>
      </c>
      <c r="EU170" s="92">
        <v>0</v>
      </c>
      <c r="EV170" s="92">
        <v>0</v>
      </c>
      <c r="EW170" s="92">
        <v>0.20529159699999999</v>
      </c>
      <c r="EX170" s="92">
        <v>0</v>
      </c>
      <c r="EY170" s="92">
        <v>0</v>
      </c>
      <c r="EZ170" s="92">
        <v>0</v>
      </c>
      <c r="FA170" s="92">
        <v>0</v>
      </c>
      <c r="FB170" s="92">
        <v>0</v>
      </c>
      <c r="FC170" s="92">
        <v>0</v>
      </c>
      <c r="FD170" s="92">
        <v>0</v>
      </c>
      <c r="FE170" s="92">
        <v>0</v>
      </c>
      <c r="FF170" s="92">
        <v>0</v>
      </c>
      <c r="FG170" s="92">
        <v>0</v>
      </c>
      <c r="FH170" s="92">
        <v>2.8351238299999998E-8</v>
      </c>
      <c r="FI170" s="92">
        <v>5439.9560799999999</v>
      </c>
      <c r="FJ170" s="92">
        <v>23337.183199999999</v>
      </c>
      <c r="FK170" s="92">
        <v>0</v>
      </c>
      <c r="FL170" s="92">
        <v>0</v>
      </c>
      <c r="FM170" s="92">
        <v>0</v>
      </c>
      <c r="FN170" s="92">
        <v>2287.1875199999999</v>
      </c>
      <c r="FO170" s="92">
        <v>0</v>
      </c>
      <c r="FP170" s="92">
        <v>0</v>
      </c>
      <c r="FQ170" s="92">
        <v>1.4293185E-2</v>
      </c>
      <c r="FR170" s="92">
        <v>0</v>
      </c>
      <c r="FS170" s="92">
        <v>0</v>
      </c>
      <c r="FT170" s="92">
        <v>0</v>
      </c>
      <c r="FU170" s="92">
        <v>0</v>
      </c>
      <c r="FV170" s="92">
        <v>0</v>
      </c>
      <c r="FW170" s="92">
        <v>0</v>
      </c>
      <c r="FX170" s="92">
        <v>0</v>
      </c>
      <c r="FY170" s="92">
        <v>0</v>
      </c>
      <c r="FZ170" s="92">
        <v>0</v>
      </c>
      <c r="GA170" s="92">
        <v>0</v>
      </c>
      <c r="GB170" s="92">
        <v>0</v>
      </c>
      <c r="GC170" s="92">
        <v>0</v>
      </c>
      <c r="GD170" s="92">
        <v>0</v>
      </c>
      <c r="GE170" s="92">
        <v>0</v>
      </c>
      <c r="GF170" s="92">
        <v>0</v>
      </c>
      <c r="GG170" s="92">
        <v>0</v>
      </c>
      <c r="GH170" s="92">
        <v>0</v>
      </c>
      <c r="GI170" s="92">
        <v>0</v>
      </c>
      <c r="GJ170" s="92">
        <v>2.3167407000000001E-2</v>
      </c>
      <c r="GK170" s="92">
        <v>0</v>
      </c>
      <c r="GL170" s="92">
        <v>0</v>
      </c>
      <c r="GM170" s="92">
        <v>0</v>
      </c>
      <c r="GN170" s="92">
        <v>0</v>
      </c>
      <c r="GO170" s="92">
        <v>0</v>
      </c>
      <c r="GP170" s="92">
        <v>0</v>
      </c>
      <c r="GQ170" s="92">
        <v>0</v>
      </c>
      <c r="GR170" s="92">
        <v>0</v>
      </c>
      <c r="GS170" s="92">
        <v>0</v>
      </c>
      <c r="GT170" s="92">
        <v>0</v>
      </c>
      <c r="GU170" s="92">
        <v>0</v>
      </c>
      <c r="GV170" s="92">
        <v>0</v>
      </c>
      <c r="GW170" s="92">
        <v>0</v>
      </c>
      <c r="GX170" s="92">
        <v>0</v>
      </c>
      <c r="GY170" s="92">
        <v>0</v>
      </c>
      <c r="GZ170" s="92">
        <v>0</v>
      </c>
      <c r="HA170" s="92">
        <v>0</v>
      </c>
      <c r="HB170" s="92">
        <v>0</v>
      </c>
      <c r="HC170" s="92">
        <v>1.29784866E-8</v>
      </c>
      <c r="HD170" s="92">
        <v>0</v>
      </c>
      <c r="HE170" s="92">
        <v>0</v>
      </c>
      <c r="HF170" s="92">
        <v>0</v>
      </c>
      <c r="HG170" s="92">
        <v>6.4554465999999997E-6</v>
      </c>
      <c r="HH170" s="92">
        <v>0</v>
      </c>
      <c r="HI170" s="92">
        <v>0</v>
      </c>
      <c r="HJ170" s="92">
        <v>0</v>
      </c>
      <c r="HK170" s="92">
        <v>0</v>
      </c>
      <c r="HL170" s="92">
        <v>0</v>
      </c>
      <c r="HM170" s="92">
        <v>0</v>
      </c>
      <c r="HN170" s="92">
        <v>0</v>
      </c>
      <c r="HO170" s="92">
        <v>0</v>
      </c>
      <c r="HP170" s="92">
        <v>0</v>
      </c>
      <c r="HQ170" s="92">
        <v>0</v>
      </c>
      <c r="HR170" s="92">
        <v>8.9151191399999995E-13</v>
      </c>
      <c r="HS170" s="92">
        <v>0.17106080500000001</v>
      </c>
      <c r="HT170" s="92">
        <v>0.73384367500000003</v>
      </c>
      <c r="HU170" s="92">
        <v>0</v>
      </c>
      <c r="HV170" s="92">
        <v>0</v>
      </c>
      <c r="HW170" s="92">
        <v>0</v>
      </c>
      <c r="HX170" s="92">
        <v>7.1921194399999999E-2</v>
      </c>
      <c r="HY170" s="92">
        <v>0</v>
      </c>
      <c r="HZ170" s="92">
        <v>0</v>
      </c>
      <c r="IA170" s="92">
        <v>4.49452847E-7</v>
      </c>
      <c r="IB170" s="92">
        <v>0</v>
      </c>
      <c r="IC170" s="92">
        <v>0</v>
      </c>
      <c r="ID170" s="92">
        <v>0</v>
      </c>
      <c r="IE170" s="92">
        <v>0</v>
      </c>
      <c r="IF170" s="92">
        <v>0</v>
      </c>
      <c r="IG170" s="92">
        <v>0</v>
      </c>
      <c r="IH170" s="92">
        <v>0</v>
      </c>
      <c r="II170" s="92">
        <v>0</v>
      </c>
      <c r="IJ170" s="92">
        <v>0</v>
      </c>
      <c r="IK170" s="92">
        <v>0</v>
      </c>
      <c r="IL170" s="92">
        <v>0</v>
      </c>
      <c r="IM170" s="92">
        <v>0</v>
      </c>
      <c r="IN170" s="92">
        <v>0</v>
      </c>
      <c r="IO170" s="92">
        <v>0</v>
      </c>
      <c r="IP170" s="92">
        <v>0</v>
      </c>
      <c r="IQ170" s="92">
        <v>0</v>
      </c>
      <c r="IR170" s="92">
        <v>0</v>
      </c>
      <c r="IS170" s="92">
        <v>0</v>
      </c>
      <c r="IT170" s="92">
        <v>1095.9530500000001</v>
      </c>
      <c r="IU170" s="92">
        <v>31801.300500000001</v>
      </c>
      <c r="IV170" s="92">
        <v>451371.58299999998</v>
      </c>
      <c r="IW170" s="92">
        <v>28</v>
      </c>
      <c r="IX170" s="92">
        <v>1</v>
      </c>
      <c r="IY170" s="92">
        <v>1</v>
      </c>
      <c r="IZ170" s="92">
        <v>0</v>
      </c>
      <c r="JA170" s="92">
        <v>0</v>
      </c>
      <c r="JB170" s="92">
        <v>-6590.9940800000004</v>
      </c>
      <c r="JC170" s="92">
        <v>-227.14228600000001</v>
      </c>
      <c r="JD170" s="92">
        <v>-7.2234200900000003</v>
      </c>
      <c r="JE170" s="92">
        <v>1.22658844</v>
      </c>
      <c r="JF170" s="92">
        <v>4.2271332600000003E-2</v>
      </c>
      <c r="JG170" s="92">
        <v>4.0467510399999999E-5</v>
      </c>
      <c r="JH170" s="92">
        <v>1.1742468800000001E-3</v>
      </c>
      <c r="JI170" s="92">
        <v>29.017028100000001</v>
      </c>
      <c r="JJ170" s="92">
        <v>954.07840899999997</v>
      </c>
      <c r="JK170" s="92">
        <v>0</v>
      </c>
      <c r="JL170" s="92">
        <v>0</v>
      </c>
      <c r="JM170" s="92">
        <v>0</v>
      </c>
      <c r="JN170" s="92">
        <v>0</v>
      </c>
      <c r="JO170" s="92">
        <v>0</v>
      </c>
      <c r="JP170" s="92">
        <v>0</v>
      </c>
      <c r="JQ170" s="92">
        <v>0</v>
      </c>
      <c r="JR170" s="92">
        <v>0</v>
      </c>
      <c r="JS170" s="92">
        <v>0</v>
      </c>
      <c r="JT170" s="92">
        <v>0</v>
      </c>
      <c r="JU170" s="92">
        <v>0</v>
      </c>
      <c r="JV170" s="92">
        <v>0</v>
      </c>
      <c r="JW170" s="92">
        <v>0</v>
      </c>
      <c r="JX170" s="92">
        <v>0</v>
      </c>
      <c r="JY170" s="92">
        <v>0</v>
      </c>
      <c r="JZ170" s="92">
        <v>0</v>
      </c>
      <c r="KA170" s="92">
        <v>0</v>
      </c>
      <c r="KB170" s="92">
        <v>0</v>
      </c>
      <c r="KC170" s="92">
        <v>0</v>
      </c>
      <c r="KD170" s="92">
        <v>0</v>
      </c>
      <c r="KE170" s="92">
        <v>0</v>
      </c>
      <c r="KF170" s="92">
        <v>0</v>
      </c>
      <c r="KG170" s="92">
        <v>0</v>
      </c>
      <c r="KH170" s="92">
        <v>0</v>
      </c>
      <c r="KI170" s="92">
        <v>0</v>
      </c>
      <c r="KJ170" s="92">
        <v>0</v>
      </c>
      <c r="KK170" s="92">
        <v>0</v>
      </c>
      <c r="KL170" s="92">
        <v>0</v>
      </c>
      <c r="KM170" s="92">
        <v>0</v>
      </c>
      <c r="KN170" s="92">
        <v>0</v>
      </c>
      <c r="KO170" s="92">
        <v>0</v>
      </c>
      <c r="KP170" s="92">
        <v>0</v>
      </c>
      <c r="KQ170" s="92">
        <v>0</v>
      </c>
      <c r="KR170" s="92">
        <v>0</v>
      </c>
      <c r="KS170" s="92">
        <v>0</v>
      </c>
      <c r="KT170" s="92">
        <v>0</v>
      </c>
      <c r="KU170" s="92">
        <v>0</v>
      </c>
      <c r="KV170" s="92">
        <v>0</v>
      </c>
      <c r="KW170" s="92">
        <v>0</v>
      </c>
      <c r="KX170" s="92">
        <v>0</v>
      </c>
      <c r="KY170" s="92">
        <v>0</v>
      </c>
      <c r="KZ170" s="92">
        <v>0</v>
      </c>
      <c r="LA170" s="92">
        <v>0</v>
      </c>
      <c r="LB170" s="92">
        <v>0</v>
      </c>
      <c r="LC170" s="92">
        <v>0</v>
      </c>
      <c r="LD170" s="92">
        <v>0</v>
      </c>
      <c r="LE170" s="92">
        <v>0</v>
      </c>
      <c r="LF170" s="92">
        <v>0</v>
      </c>
      <c r="LG170" s="92">
        <v>0</v>
      </c>
      <c r="LH170" s="92">
        <v>0</v>
      </c>
      <c r="LI170" s="92">
        <v>0</v>
      </c>
      <c r="LJ170" s="92">
        <v>0</v>
      </c>
      <c r="LK170" s="92">
        <v>0</v>
      </c>
      <c r="LL170" s="92">
        <v>0</v>
      </c>
      <c r="LM170" s="92">
        <v>0</v>
      </c>
      <c r="LN170" s="92">
        <v>0</v>
      </c>
      <c r="LO170" s="92">
        <v>0</v>
      </c>
      <c r="LP170" s="92">
        <v>0</v>
      </c>
      <c r="LQ170" s="92">
        <v>0</v>
      </c>
      <c r="LR170" s="92">
        <v>0</v>
      </c>
      <c r="LS170" s="92">
        <v>0</v>
      </c>
      <c r="LT170" s="92">
        <v>0</v>
      </c>
      <c r="LU170" s="92">
        <v>0</v>
      </c>
      <c r="LV170" s="92">
        <v>0</v>
      </c>
      <c r="LW170" s="92">
        <v>0</v>
      </c>
      <c r="LX170" s="92">
        <v>0</v>
      </c>
      <c r="LY170" s="92">
        <v>0</v>
      </c>
      <c r="LZ170" s="92">
        <v>0</v>
      </c>
      <c r="MA170" s="92">
        <v>0</v>
      </c>
      <c r="MB170" s="92">
        <v>0</v>
      </c>
      <c r="MC170" s="92">
        <v>0</v>
      </c>
      <c r="MD170" s="92">
        <v>0</v>
      </c>
      <c r="ME170" s="92">
        <v>0</v>
      </c>
      <c r="MF170" s="92">
        <v>0</v>
      </c>
      <c r="MG170" s="92">
        <v>0</v>
      </c>
      <c r="MH170" s="92">
        <v>0</v>
      </c>
      <c r="MI170" s="92">
        <v>0</v>
      </c>
      <c r="MJ170" s="92">
        <v>0</v>
      </c>
      <c r="MK170" s="92">
        <v>0</v>
      </c>
      <c r="ML170" s="92">
        <v>0</v>
      </c>
      <c r="MM170" s="92">
        <v>0</v>
      </c>
      <c r="MN170" s="92">
        <v>0</v>
      </c>
      <c r="MO170" s="92">
        <v>0</v>
      </c>
      <c r="MP170" s="92">
        <v>0</v>
      </c>
      <c r="MQ170" s="92">
        <v>0</v>
      </c>
      <c r="MR170" s="92">
        <v>0</v>
      </c>
      <c r="MS170" s="92">
        <v>0</v>
      </c>
      <c r="MT170" s="92">
        <v>0</v>
      </c>
      <c r="MU170" s="92">
        <v>0</v>
      </c>
      <c r="MV170" s="92">
        <v>0</v>
      </c>
      <c r="MW170" s="92">
        <v>0</v>
      </c>
      <c r="MX170" s="92">
        <v>0</v>
      </c>
      <c r="MY170" s="92">
        <v>0</v>
      </c>
      <c r="MZ170" s="92">
        <v>0</v>
      </c>
      <c r="NA170" s="92">
        <v>0</v>
      </c>
      <c r="NB170" s="92">
        <v>0</v>
      </c>
      <c r="NC170" s="92">
        <v>0</v>
      </c>
      <c r="ND170" s="92">
        <v>0</v>
      </c>
      <c r="NE170" s="92">
        <v>0</v>
      </c>
      <c r="NF170" s="92">
        <v>0</v>
      </c>
      <c r="NG170" s="92">
        <v>0</v>
      </c>
      <c r="NH170" s="92">
        <v>0</v>
      </c>
      <c r="NI170" s="92">
        <v>0</v>
      </c>
      <c r="NJ170" s="92">
        <v>0</v>
      </c>
      <c r="NK170" s="92">
        <v>0</v>
      </c>
      <c r="NL170" s="92">
        <v>0</v>
      </c>
      <c r="NM170" s="92">
        <v>0</v>
      </c>
      <c r="NN170" s="92">
        <v>0</v>
      </c>
      <c r="NO170" s="92">
        <v>0</v>
      </c>
      <c r="NP170" s="92">
        <v>0</v>
      </c>
      <c r="NQ170" s="92">
        <v>0</v>
      </c>
      <c r="NR170" s="92">
        <v>0</v>
      </c>
      <c r="NS170" s="92">
        <v>0</v>
      </c>
      <c r="NT170" s="92">
        <v>0</v>
      </c>
      <c r="NU170" s="92">
        <v>0</v>
      </c>
      <c r="NV170" s="92">
        <v>0</v>
      </c>
      <c r="NW170" s="92">
        <v>0</v>
      </c>
      <c r="NX170" s="92">
        <v>0</v>
      </c>
      <c r="NY170" s="92">
        <v>0</v>
      </c>
      <c r="NZ170" s="92">
        <v>0</v>
      </c>
      <c r="OA170" s="92">
        <v>0</v>
      </c>
      <c r="OB170" s="92">
        <v>0</v>
      </c>
      <c r="OC170" s="92">
        <v>0</v>
      </c>
      <c r="OD170" s="92">
        <v>0</v>
      </c>
      <c r="OE170" s="92">
        <v>0</v>
      </c>
      <c r="OF170" s="92">
        <v>0</v>
      </c>
      <c r="OG170" s="92">
        <v>0</v>
      </c>
      <c r="OH170" s="92">
        <v>0</v>
      </c>
      <c r="OI170" s="92">
        <v>0</v>
      </c>
      <c r="OJ170" s="92">
        <v>0</v>
      </c>
      <c r="OK170" s="92">
        <v>0</v>
      </c>
      <c r="OL170" s="92">
        <v>0</v>
      </c>
      <c r="OM170" s="92">
        <v>0</v>
      </c>
      <c r="ON170" s="92">
        <v>0</v>
      </c>
      <c r="OO170" s="92">
        <v>0</v>
      </c>
      <c r="OP170" s="92">
        <v>0</v>
      </c>
      <c r="OQ170" s="92">
        <v>0</v>
      </c>
      <c r="OR170" s="92">
        <v>0</v>
      </c>
      <c r="OS170" s="92">
        <v>0</v>
      </c>
      <c r="OT170" s="92">
        <v>0</v>
      </c>
      <c r="OU170" s="92">
        <v>0</v>
      </c>
      <c r="OV170" s="92">
        <v>0</v>
      </c>
      <c r="OW170" s="92">
        <v>0</v>
      </c>
      <c r="OX170" s="92">
        <v>0</v>
      </c>
      <c r="OY170" s="92">
        <v>0</v>
      </c>
      <c r="OZ170" s="92">
        <v>0</v>
      </c>
      <c r="PA170" s="92">
        <v>0</v>
      </c>
      <c r="PB170" s="92">
        <v>0</v>
      </c>
      <c r="PC170" s="92">
        <v>0</v>
      </c>
      <c r="PD170" s="92">
        <v>0</v>
      </c>
      <c r="PE170" s="92">
        <v>0</v>
      </c>
      <c r="PF170" s="92">
        <v>0</v>
      </c>
      <c r="PG170" s="92">
        <v>0</v>
      </c>
      <c r="PH170" s="92">
        <v>0</v>
      </c>
      <c r="PI170" s="92">
        <v>0</v>
      </c>
      <c r="PJ170" s="92">
        <v>0</v>
      </c>
      <c r="PK170" s="92">
        <v>0</v>
      </c>
      <c r="PL170" s="92">
        <v>0</v>
      </c>
      <c r="PM170" s="92">
        <v>0</v>
      </c>
      <c r="PN170" s="92">
        <v>0</v>
      </c>
      <c r="PO170" s="92">
        <v>0</v>
      </c>
      <c r="PP170" s="92">
        <v>0</v>
      </c>
      <c r="PQ170" s="92">
        <v>0</v>
      </c>
      <c r="PR170" s="92">
        <v>0</v>
      </c>
      <c r="PS170" s="92">
        <v>0</v>
      </c>
      <c r="PT170" s="92">
        <v>0</v>
      </c>
      <c r="PU170" s="92">
        <v>0</v>
      </c>
      <c r="PV170" s="92">
        <v>0</v>
      </c>
      <c r="PW170" s="92">
        <v>0</v>
      </c>
      <c r="PX170" s="92">
        <v>0</v>
      </c>
      <c r="PY170" s="92">
        <v>0</v>
      </c>
      <c r="PZ170" s="92">
        <v>0</v>
      </c>
      <c r="QA170" s="92">
        <v>0</v>
      </c>
      <c r="QB170" s="92">
        <v>0</v>
      </c>
      <c r="QC170" s="92">
        <v>0</v>
      </c>
      <c r="QD170" s="92">
        <v>0</v>
      </c>
      <c r="QE170" s="92">
        <v>0</v>
      </c>
      <c r="QF170" s="92">
        <v>0</v>
      </c>
      <c r="QG170" s="92">
        <v>0</v>
      </c>
      <c r="QH170" s="92">
        <v>0</v>
      </c>
      <c r="QI170" s="92">
        <v>0</v>
      </c>
      <c r="QJ170" s="92">
        <v>0</v>
      </c>
      <c r="QK170" s="92">
        <v>0</v>
      </c>
      <c r="QL170" s="92">
        <v>0</v>
      </c>
      <c r="QM170" s="92">
        <v>0</v>
      </c>
      <c r="QN170" s="92">
        <v>0</v>
      </c>
      <c r="QO170" s="92">
        <v>0</v>
      </c>
      <c r="QP170" s="92">
        <v>0</v>
      </c>
      <c r="QQ170" s="92">
        <v>0</v>
      </c>
      <c r="QR170" s="92">
        <v>0</v>
      </c>
      <c r="QS170" s="92">
        <v>0</v>
      </c>
      <c r="QT170" s="92">
        <v>0</v>
      </c>
      <c r="QU170" s="92">
        <v>0</v>
      </c>
      <c r="QV170" s="92">
        <v>0</v>
      </c>
      <c r="QW170" s="92">
        <v>0</v>
      </c>
      <c r="QX170" s="92">
        <v>0</v>
      </c>
      <c r="QY170" s="92">
        <v>0</v>
      </c>
      <c r="QZ170" s="92">
        <v>0</v>
      </c>
      <c r="RA170" s="92">
        <v>0</v>
      </c>
      <c r="RB170" s="92">
        <v>0</v>
      </c>
      <c r="RC170" s="92">
        <v>0</v>
      </c>
      <c r="RD170" s="92">
        <v>0</v>
      </c>
      <c r="RE170" s="92">
        <v>0</v>
      </c>
      <c r="RF170" s="92">
        <v>0</v>
      </c>
      <c r="RG170" s="92">
        <v>0</v>
      </c>
      <c r="RH170" s="92">
        <v>0</v>
      </c>
      <c r="RI170" s="92">
        <v>0</v>
      </c>
      <c r="RJ170" s="92">
        <v>0</v>
      </c>
      <c r="RK170" s="92">
        <v>0</v>
      </c>
      <c r="RL170" s="92">
        <v>0</v>
      </c>
      <c r="RM170" s="92">
        <v>0</v>
      </c>
      <c r="RN170" s="92">
        <v>0</v>
      </c>
      <c r="RO170" s="92">
        <v>0</v>
      </c>
      <c r="RP170" s="92">
        <v>0</v>
      </c>
      <c r="RQ170" s="92">
        <v>0</v>
      </c>
      <c r="RR170" s="92">
        <v>0</v>
      </c>
      <c r="RS170" s="92">
        <v>0</v>
      </c>
      <c r="RT170" s="92">
        <v>0</v>
      </c>
      <c r="RU170" s="92">
        <v>0</v>
      </c>
      <c r="RV170" s="92">
        <v>0</v>
      </c>
      <c r="RW170" s="92">
        <v>0</v>
      </c>
      <c r="RX170" s="92">
        <v>0</v>
      </c>
      <c r="RY170" s="92">
        <v>0</v>
      </c>
      <c r="RZ170" s="92">
        <v>0</v>
      </c>
      <c r="SA170" s="92">
        <v>0</v>
      </c>
      <c r="SB170" s="92">
        <v>0</v>
      </c>
      <c r="SC170" s="92">
        <v>0</v>
      </c>
      <c r="SD170" s="92">
        <v>0</v>
      </c>
      <c r="SE170" s="92">
        <v>0</v>
      </c>
      <c r="SF170" s="92">
        <v>0</v>
      </c>
      <c r="SG170" s="92">
        <v>0</v>
      </c>
      <c r="SH170" s="92">
        <v>0</v>
      </c>
      <c r="SI170" s="92">
        <v>0</v>
      </c>
      <c r="SJ170" s="92">
        <v>0</v>
      </c>
      <c r="SK170" s="92">
        <v>0</v>
      </c>
      <c r="SL170" s="92">
        <v>0</v>
      </c>
      <c r="SM170" s="92">
        <v>0</v>
      </c>
      <c r="SN170" s="92">
        <v>0</v>
      </c>
      <c r="SO170" s="92">
        <v>0</v>
      </c>
      <c r="SP170" s="92">
        <v>0</v>
      </c>
      <c r="SQ170" s="92">
        <v>0</v>
      </c>
      <c r="SR170" s="92">
        <v>0</v>
      </c>
      <c r="SS170" s="92">
        <v>0</v>
      </c>
      <c r="ST170" s="92">
        <v>0</v>
      </c>
      <c r="SU170" s="92">
        <v>0</v>
      </c>
      <c r="SV170" s="92">
        <v>0</v>
      </c>
      <c r="SW170" s="92">
        <v>0</v>
      </c>
      <c r="SX170" s="92">
        <v>0</v>
      </c>
      <c r="SY170" s="92">
        <v>0</v>
      </c>
      <c r="SZ170" s="92">
        <v>0</v>
      </c>
      <c r="TA170" s="92">
        <v>0</v>
      </c>
      <c r="TB170" s="92">
        <v>0</v>
      </c>
      <c r="TC170" s="92">
        <v>1</v>
      </c>
      <c r="TD170" s="92">
        <v>0</v>
      </c>
      <c r="TE170" s="92">
        <v>0</v>
      </c>
      <c r="TF170" s="92">
        <v>0</v>
      </c>
      <c r="TG170" s="92">
        <v>0</v>
      </c>
      <c r="TH170" s="92">
        <v>0</v>
      </c>
      <c r="TI170" s="92">
        <v>0</v>
      </c>
      <c r="TJ170" s="92">
        <v>0</v>
      </c>
      <c r="TK170" s="92">
        <v>0</v>
      </c>
      <c r="TL170" s="92">
        <v>0</v>
      </c>
      <c r="TM170" s="92">
        <v>0</v>
      </c>
      <c r="TN170" s="92">
        <v>0</v>
      </c>
      <c r="TO170" s="92">
        <v>0</v>
      </c>
      <c r="TP170" s="92">
        <v>1.26083737E-7</v>
      </c>
      <c r="TQ170" s="92">
        <v>-8427977.8792800009</v>
      </c>
      <c r="TR170" s="92">
        <v>1.4436103638888901E-2</v>
      </c>
      <c r="TS170" s="92">
        <v>1.1360012055555599E-2</v>
      </c>
      <c r="TT170" s="92">
        <v>0</v>
      </c>
      <c r="TU170" s="92">
        <v>0</v>
      </c>
      <c r="TV170" s="92">
        <v>0</v>
      </c>
      <c r="TW170" s="92">
        <v>0</v>
      </c>
      <c r="TX170" s="92">
        <v>0</v>
      </c>
      <c r="TY170" s="92">
        <v>0</v>
      </c>
      <c r="TZ170" s="92">
        <v>0</v>
      </c>
      <c r="UA170" s="92">
        <v>0</v>
      </c>
      <c r="UB170" s="92">
        <v>0</v>
      </c>
      <c r="UC170" s="92">
        <v>0</v>
      </c>
      <c r="UD170" s="92">
        <v>0</v>
      </c>
      <c r="UE170" s="92">
        <v>0</v>
      </c>
      <c r="UF170" s="92">
        <v>0</v>
      </c>
      <c r="UG170" s="92">
        <v>0</v>
      </c>
      <c r="UH170" s="92">
        <v>0</v>
      </c>
      <c r="UI170" s="92">
        <v>0</v>
      </c>
      <c r="UJ170" s="92">
        <v>0</v>
      </c>
      <c r="UK170" s="92">
        <v>0</v>
      </c>
      <c r="UL170" s="92">
        <v>1.2727515888888901E-9</v>
      </c>
      <c r="UM170" s="92">
        <v>0</v>
      </c>
      <c r="UN170" s="92">
        <v>0</v>
      </c>
      <c r="UO170" s="92">
        <v>0</v>
      </c>
      <c r="UP170" s="92">
        <v>3.3484185833333398E-6</v>
      </c>
      <c r="UQ170" s="92">
        <v>0</v>
      </c>
      <c r="UR170" s="92">
        <v>0</v>
      </c>
      <c r="US170" s="92">
        <v>0</v>
      </c>
      <c r="UT170" s="92">
        <v>0</v>
      </c>
      <c r="UU170" s="92">
        <v>0</v>
      </c>
      <c r="UV170" s="92">
        <v>0</v>
      </c>
      <c r="UW170" s="92">
        <v>0</v>
      </c>
      <c r="UX170" s="92">
        <v>0</v>
      </c>
      <c r="UY170" s="92">
        <v>0</v>
      </c>
      <c r="UZ170" s="92">
        <v>0</v>
      </c>
      <c r="VA170" s="92">
        <v>2.7880604444444501E-14</v>
      </c>
      <c r="VB170" s="92">
        <v>4.72236119444445E-2</v>
      </c>
      <c r="VC170" s="92">
        <v>0.231408268333334</v>
      </c>
      <c r="VD170" s="92">
        <v>0</v>
      </c>
      <c r="VE170" s="92">
        <v>0</v>
      </c>
      <c r="VF170" s="92">
        <v>0</v>
      </c>
      <c r="VG170" s="92">
        <v>1.4436099805555601E-2</v>
      </c>
      <c r="VH170" s="92">
        <v>0</v>
      </c>
      <c r="VI170" s="92">
        <v>0</v>
      </c>
      <c r="VJ170" s="92">
        <v>6.1973645000000098E-8</v>
      </c>
      <c r="VK170" s="92">
        <v>0</v>
      </c>
      <c r="VL170" s="92">
        <v>0</v>
      </c>
      <c r="VM170" s="92">
        <v>0</v>
      </c>
      <c r="VN170" s="92">
        <v>0</v>
      </c>
      <c r="VO170" s="92">
        <v>0</v>
      </c>
      <c r="VP170" s="92">
        <v>0</v>
      </c>
      <c r="VQ170" s="92">
        <v>0</v>
      </c>
      <c r="VR170" s="92">
        <v>0</v>
      </c>
      <c r="VS170" s="92">
        <v>0</v>
      </c>
      <c r="VT170" s="92">
        <v>0</v>
      </c>
      <c r="VU170" s="92">
        <v>0</v>
      </c>
      <c r="VV170" s="92">
        <v>0</v>
      </c>
      <c r="VW170" s="92">
        <v>0</v>
      </c>
      <c r="VX170" s="92">
        <v>0</v>
      </c>
      <c r="VY170" s="92">
        <v>0</v>
      </c>
      <c r="VZ170" s="92">
        <v>0</v>
      </c>
      <c r="WA170" s="92">
        <v>0</v>
      </c>
      <c r="WB170" s="92">
        <v>0</v>
      </c>
      <c r="WC170" s="92">
        <v>0</v>
      </c>
    </row>
    <row r="171" spans="2:601" ht="13.5" customHeight="1">
      <c r="B171" s="851" t="s">
        <v>2419</v>
      </c>
      <c r="C171" s="92">
        <v>0</v>
      </c>
      <c r="D171" s="92">
        <v>1585.9873700000001</v>
      </c>
      <c r="E171" s="92">
        <v>-0.320046422</v>
      </c>
      <c r="F171" s="92">
        <v>2.0422447699999999</v>
      </c>
      <c r="G171" s="92">
        <v>0</v>
      </c>
      <c r="H171" s="92">
        <v>1.2094590100000001E-14</v>
      </c>
      <c r="I171" s="92">
        <v>0</v>
      </c>
      <c r="J171" s="92">
        <v>0</v>
      </c>
      <c r="K171" s="92">
        <v>0</v>
      </c>
      <c r="L171" s="92">
        <v>0</v>
      </c>
      <c r="M171" s="92">
        <v>0</v>
      </c>
      <c r="N171" s="92">
        <v>0</v>
      </c>
      <c r="O171" s="92">
        <v>0</v>
      </c>
      <c r="P171" s="92">
        <v>0</v>
      </c>
      <c r="Q171" s="92">
        <v>0</v>
      </c>
      <c r="R171" s="92">
        <v>0</v>
      </c>
      <c r="S171" s="92">
        <v>0</v>
      </c>
      <c r="T171" s="92">
        <v>0</v>
      </c>
      <c r="U171" s="92">
        <v>0</v>
      </c>
      <c r="V171" s="92">
        <v>0</v>
      </c>
      <c r="W171" s="92">
        <v>0</v>
      </c>
      <c r="X171" s="92">
        <v>0</v>
      </c>
      <c r="Y171" s="92">
        <v>2.2330492200000001E-7</v>
      </c>
      <c r="Z171" s="92">
        <v>0</v>
      </c>
      <c r="AA171" s="92">
        <v>0</v>
      </c>
      <c r="AB171" s="92">
        <v>0</v>
      </c>
      <c r="AC171" s="92">
        <v>1.6425735699999999E-2</v>
      </c>
      <c r="AD171" s="92">
        <v>0</v>
      </c>
      <c r="AE171" s="92">
        <v>0</v>
      </c>
      <c r="AF171" s="92">
        <v>0</v>
      </c>
      <c r="AG171" s="92">
        <v>0</v>
      </c>
      <c r="AH171" s="92">
        <v>0</v>
      </c>
      <c r="AI171" s="92">
        <v>0</v>
      </c>
      <c r="AJ171" s="92">
        <v>0</v>
      </c>
      <c r="AK171" s="92">
        <v>0</v>
      </c>
      <c r="AL171" s="92">
        <v>0</v>
      </c>
      <c r="AM171" s="92">
        <v>0</v>
      </c>
      <c r="AN171" s="92">
        <v>5.0948387700000002E-13</v>
      </c>
      <c r="AO171" s="92">
        <v>8.9680379800000001</v>
      </c>
      <c r="AP171" s="92">
        <v>41.653477600000002</v>
      </c>
      <c r="AQ171" s="92">
        <v>0</v>
      </c>
      <c r="AR171" s="92">
        <v>0</v>
      </c>
      <c r="AS171" s="92">
        <v>0</v>
      </c>
      <c r="AT171" s="92">
        <v>2.1606608299999999</v>
      </c>
      <c r="AU171" s="92">
        <v>0</v>
      </c>
      <c r="AV171" s="92">
        <v>0</v>
      </c>
      <c r="AW171" s="92">
        <v>6.7027635200000002E-6</v>
      </c>
      <c r="AX171" s="92">
        <v>0</v>
      </c>
      <c r="AY171" s="92">
        <v>0</v>
      </c>
      <c r="AZ171" s="92">
        <v>0</v>
      </c>
      <c r="BA171" s="92">
        <v>0</v>
      </c>
      <c r="BB171" s="92">
        <v>0</v>
      </c>
      <c r="BC171" s="92">
        <v>0</v>
      </c>
      <c r="BD171" s="92">
        <v>0</v>
      </c>
      <c r="BE171" s="92">
        <v>0</v>
      </c>
      <c r="BF171" s="92">
        <v>0</v>
      </c>
      <c r="BG171" s="92">
        <v>0</v>
      </c>
      <c r="BH171" s="92">
        <v>0</v>
      </c>
      <c r="BI171" s="92">
        <v>0</v>
      </c>
      <c r="BJ171" s="92">
        <v>0</v>
      </c>
      <c r="BK171" s="92">
        <v>0</v>
      </c>
      <c r="BL171" s="92">
        <v>0</v>
      </c>
      <c r="BM171" s="92">
        <v>0</v>
      </c>
      <c r="BN171" s="92">
        <v>0</v>
      </c>
      <c r="BO171" s="92">
        <v>0</v>
      </c>
      <c r="BP171" s="92">
        <v>3.7239477899999998E-2</v>
      </c>
      <c r="BQ171" s="92">
        <v>0</v>
      </c>
      <c r="BR171" s="92">
        <v>2.20539784E-16</v>
      </c>
      <c r="BS171" s="92">
        <v>0</v>
      </c>
      <c r="BT171" s="92">
        <v>0</v>
      </c>
      <c r="BU171" s="92">
        <v>0</v>
      </c>
      <c r="BV171" s="92">
        <v>0</v>
      </c>
      <c r="BW171" s="92">
        <v>0</v>
      </c>
      <c r="BX171" s="92">
        <v>0</v>
      </c>
      <c r="BY171" s="92">
        <v>0</v>
      </c>
      <c r="BZ171" s="92">
        <v>0</v>
      </c>
      <c r="CA171" s="92">
        <v>0</v>
      </c>
      <c r="CB171" s="92">
        <v>0</v>
      </c>
      <c r="CC171" s="92">
        <v>0</v>
      </c>
      <c r="CD171" s="92">
        <v>0</v>
      </c>
      <c r="CE171" s="92">
        <v>0</v>
      </c>
      <c r="CF171" s="92">
        <v>0</v>
      </c>
      <c r="CG171" s="92">
        <v>0</v>
      </c>
      <c r="CH171" s="92">
        <v>0</v>
      </c>
      <c r="CI171" s="92">
        <v>4.0718717200000001E-9</v>
      </c>
      <c r="CJ171" s="92">
        <v>0</v>
      </c>
      <c r="CK171" s="92">
        <v>0</v>
      </c>
      <c r="CL171" s="92">
        <v>0</v>
      </c>
      <c r="CM171" s="92">
        <v>2.9951641099999998E-4</v>
      </c>
      <c r="CN171" s="92">
        <v>0</v>
      </c>
      <c r="CO171" s="92">
        <v>0</v>
      </c>
      <c r="CP171" s="92">
        <v>0</v>
      </c>
      <c r="CQ171" s="92">
        <v>0</v>
      </c>
      <c r="CR171" s="92">
        <v>0</v>
      </c>
      <c r="CS171" s="92">
        <v>0</v>
      </c>
      <c r="CT171" s="92">
        <v>0</v>
      </c>
      <c r="CU171" s="92">
        <v>0</v>
      </c>
      <c r="CV171" s="92">
        <v>0</v>
      </c>
      <c r="CW171" s="92">
        <v>0</v>
      </c>
      <c r="CX171" s="92">
        <v>9.2902251099999996E-15</v>
      </c>
      <c r="CY171" s="92">
        <v>0.16352841600000001</v>
      </c>
      <c r="CZ171" s="92">
        <v>0.75953371800000002</v>
      </c>
      <c r="DA171" s="92">
        <v>0</v>
      </c>
      <c r="DB171" s="92">
        <v>0</v>
      </c>
      <c r="DC171" s="92">
        <v>0</v>
      </c>
      <c r="DD171" s="92">
        <v>3.9398745200000002E-2</v>
      </c>
      <c r="DE171" s="92">
        <v>0</v>
      </c>
      <c r="DF171" s="92">
        <v>0</v>
      </c>
      <c r="DG171" s="92">
        <v>1.2222208500000001E-7</v>
      </c>
      <c r="DH171" s="92">
        <v>0</v>
      </c>
      <c r="DI171" s="92">
        <v>0</v>
      </c>
      <c r="DJ171" s="92">
        <v>0</v>
      </c>
      <c r="DK171" s="92">
        <v>0</v>
      </c>
      <c r="DL171" s="92">
        <v>0</v>
      </c>
      <c r="DM171" s="92">
        <v>0</v>
      </c>
      <c r="DN171" s="92">
        <v>0</v>
      </c>
      <c r="DO171" s="92">
        <v>0</v>
      </c>
      <c r="DP171" s="92">
        <v>0</v>
      </c>
      <c r="DQ171" s="92">
        <v>0</v>
      </c>
      <c r="DR171" s="92">
        <v>0</v>
      </c>
      <c r="DS171" s="92">
        <v>0</v>
      </c>
      <c r="DT171" s="92">
        <v>0</v>
      </c>
      <c r="DU171" s="92">
        <v>0</v>
      </c>
      <c r="DV171" s="92">
        <v>0</v>
      </c>
      <c r="DW171" s="92">
        <v>0</v>
      </c>
      <c r="DX171" s="92">
        <v>0</v>
      </c>
      <c r="DY171" s="92">
        <v>0</v>
      </c>
      <c r="DZ171" s="92">
        <v>36.7916113</v>
      </c>
      <c r="EA171" s="92">
        <v>0</v>
      </c>
      <c r="EB171" s="92">
        <v>2.1789332900000001E-12</v>
      </c>
      <c r="EC171" s="92">
        <v>0</v>
      </c>
      <c r="ED171" s="92">
        <v>0</v>
      </c>
      <c r="EE171" s="92">
        <v>0</v>
      </c>
      <c r="EF171" s="92">
        <v>0</v>
      </c>
      <c r="EG171" s="92">
        <v>0</v>
      </c>
      <c r="EH171" s="92">
        <v>0</v>
      </c>
      <c r="EI171" s="92">
        <v>0</v>
      </c>
      <c r="EJ171" s="92">
        <v>0</v>
      </c>
      <c r="EK171" s="92">
        <v>0</v>
      </c>
      <c r="EL171" s="92">
        <v>0</v>
      </c>
      <c r="EM171" s="92">
        <v>0</v>
      </c>
      <c r="EN171" s="92">
        <v>0</v>
      </c>
      <c r="EO171" s="92">
        <v>0</v>
      </c>
      <c r="EP171" s="92">
        <v>0</v>
      </c>
      <c r="EQ171" s="92">
        <v>0</v>
      </c>
      <c r="ER171" s="92">
        <v>0</v>
      </c>
      <c r="ES171" s="92">
        <v>2.0115048299999999E-5</v>
      </c>
      <c r="ET171" s="92">
        <v>0</v>
      </c>
      <c r="EU171" s="92">
        <v>0</v>
      </c>
      <c r="EV171" s="92">
        <v>0</v>
      </c>
      <c r="EW171" s="92">
        <v>0.27973947700000001</v>
      </c>
      <c r="EX171" s="92">
        <v>0</v>
      </c>
      <c r="EY171" s="92">
        <v>0</v>
      </c>
      <c r="EZ171" s="92">
        <v>0</v>
      </c>
      <c r="FA171" s="92">
        <v>0</v>
      </c>
      <c r="FB171" s="92">
        <v>0</v>
      </c>
      <c r="FC171" s="92">
        <v>0</v>
      </c>
      <c r="FD171" s="92">
        <v>0</v>
      </c>
      <c r="FE171" s="92">
        <v>0</v>
      </c>
      <c r="FF171" s="92">
        <v>0</v>
      </c>
      <c r="FG171" s="92">
        <v>0</v>
      </c>
      <c r="FH171" s="92">
        <v>1.4391226000000001E-10</v>
      </c>
      <c r="FI171" s="92">
        <v>286.966454</v>
      </c>
      <c r="FJ171" s="92">
        <v>1166.85886</v>
      </c>
      <c r="FK171" s="92">
        <v>0</v>
      </c>
      <c r="FL171" s="92">
        <v>0</v>
      </c>
      <c r="FM171" s="92">
        <v>0</v>
      </c>
      <c r="FN171" s="92">
        <v>95.090250999999995</v>
      </c>
      <c r="FO171" s="92">
        <v>0</v>
      </c>
      <c r="FP171" s="92">
        <v>0</v>
      </c>
      <c r="FQ171" s="92">
        <v>4.2941120399999998E-4</v>
      </c>
      <c r="FR171" s="92">
        <v>0</v>
      </c>
      <c r="FS171" s="92">
        <v>0</v>
      </c>
      <c r="FT171" s="92">
        <v>0</v>
      </c>
      <c r="FU171" s="92">
        <v>0</v>
      </c>
      <c r="FV171" s="92">
        <v>0</v>
      </c>
      <c r="FW171" s="92">
        <v>0</v>
      </c>
      <c r="FX171" s="92">
        <v>0</v>
      </c>
      <c r="FY171" s="92">
        <v>0</v>
      </c>
      <c r="FZ171" s="92">
        <v>0</v>
      </c>
      <c r="GA171" s="92">
        <v>0</v>
      </c>
      <c r="GB171" s="92">
        <v>0</v>
      </c>
      <c r="GC171" s="92">
        <v>0</v>
      </c>
      <c r="GD171" s="92">
        <v>0</v>
      </c>
      <c r="GE171" s="92">
        <v>0</v>
      </c>
      <c r="GF171" s="92">
        <v>0</v>
      </c>
      <c r="GG171" s="92">
        <v>0</v>
      </c>
      <c r="GH171" s="92">
        <v>0</v>
      </c>
      <c r="GI171" s="92">
        <v>0</v>
      </c>
      <c r="GJ171" s="92">
        <v>2.3197921999999999E-2</v>
      </c>
      <c r="GK171" s="92">
        <v>0</v>
      </c>
      <c r="GL171" s="92">
        <v>1.37386548E-15</v>
      </c>
      <c r="GM171" s="92">
        <v>0</v>
      </c>
      <c r="GN171" s="92">
        <v>0</v>
      </c>
      <c r="GO171" s="92">
        <v>0</v>
      </c>
      <c r="GP171" s="92">
        <v>0</v>
      </c>
      <c r="GQ171" s="92">
        <v>0</v>
      </c>
      <c r="GR171" s="92">
        <v>0</v>
      </c>
      <c r="GS171" s="92">
        <v>0</v>
      </c>
      <c r="GT171" s="92">
        <v>0</v>
      </c>
      <c r="GU171" s="92">
        <v>0</v>
      </c>
      <c r="GV171" s="92">
        <v>0</v>
      </c>
      <c r="GW171" s="92">
        <v>0</v>
      </c>
      <c r="GX171" s="92">
        <v>0</v>
      </c>
      <c r="GY171" s="92">
        <v>0</v>
      </c>
      <c r="GZ171" s="92">
        <v>0</v>
      </c>
      <c r="HA171" s="92">
        <v>0</v>
      </c>
      <c r="HB171" s="92">
        <v>0</v>
      </c>
      <c r="HC171" s="92">
        <v>1.2682981399999999E-8</v>
      </c>
      <c r="HD171" s="92">
        <v>0</v>
      </c>
      <c r="HE171" s="92">
        <v>0</v>
      </c>
      <c r="HF171" s="92">
        <v>0</v>
      </c>
      <c r="HG171" s="92">
        <v>1.7638190800000001E-4</v>
      </c>
      <c r="HH171" s="92">
        <v>0</v>
      </c>
      <c r="HI171" s="92">
        <v>0</v>
      </c>
      <c r="HJ171" s="92">
        <v>0</v>
      </c>
      <c r="HK171" s="92">
        <v>0</v>
      </c>
      <c r="HL171" s="92">
        <v>0</v>
      </c>
      <c r="HM171" s="92">
        <v>0</v>
      </c>
      <c r="HN171" s="92">
        <v>0</v>
      </c>
      <c r="HO171" s="92">
        <v>0</v>
      </c>
      <c r="HP171" s="92">
        <v>0</v>
      </c>
      <c r="HQ171" s="92">
        <v>0</v>
      </c>
      <c r="HR171" s="92">
        <v>9.0739852800000001E-14</v>
      </c>
      <c r="HS171" s="92">
        <v>0.18093867599999999</v>
      </c>
      <c r="HT171" s="92">
        <v>0.73573023699999995</v>
      </c>
      <c r="HU171" s="92">
        <v>0</v>
      </c>
      <c r="HV171" s="92">
        <v>0</v>
      </c>
      <c r="HW171" s="92">
        <v>0</v>
      </c>
      <c r="HX171" s="92">
        <v>5.9956499599999998E-2</v>
      </c>
      <c r="HY171" s="92">
        <v>0</v>
      </c>
      <c r="HZ171" s="92">
        <v>0</v>
      </c>
      <c r="IA171" s="92">
        <v>2.7075323099999998E-7</v>
      </c>
      <c r="IB171" s="92">
        <v>0</v>
      </c>
      <c r="IC171" s="92">
        <v>0</v>
      </c>
      <c r="ID171" s="92">
        <v>0</v>
      </c>
      <c r="IE171" s="92">
        <v>0</v>
      </c>
      <c r="IF171" s="92">
        <v>0</v>
      </c>
      <c r="IG171" s="92">
        <v>0</v>
      </c>
      <c r="IH171" s="92">
        <v>0</v>
      </c>
      <c r="II171" s="92">
        <v>0</v>
      </c>
      <c r="IJ171" s="92">
        <v>0</v>
      </c>
      <c r="IK171" s="92">
        <v>0</v>
      </c>
      <c r="IL171" s="92">
        <v>0</v>
      </c>
      <c r="IM171" s="92">
        <v>0</v>
      </c>
      <c r="IN171" s="92">
        <v>0</v>
      </c>
      <c r="IO171" s="92">
        <v>0</v>
      </c>
      <c r="IP171" s="92">
        <v>0</v>
      </c>
      <c r="IQ171" s="92">
        <v>0</v>
      </c>
      <c r="IR171" s="92">
        <v>0</v>
      </c>
      <c r="IS171" s="92">
        <v>0</v>
      </c>
      <c r="IT171" s="92">
        <v>54.840853799999998</v>
      </c>
      <c r="IU171" s="92">
        <v>1585.9873700000001</v>
      </c>
      <c r="IV171" s="92">
        <v>22586.3717</v>
      </c>
      <c r="IW171" s="92">
        <v>28</v>
      </c>
      <c r="IX171" s="92">
        <v>1</v>
      </c>
      <c r="IY171" s="92">
        <v>1</v>
      </c>
      <c r="IZ171" s="92">
        <v>0</v>
      </c>
      <c r="JA171" s="92">
        <v>0</v>
      </c>
      <c r="JB171" s="92">
        <v>-5835.9124499999998</v>
      </c>
      <c r="JC171" s="92">
        <v>-201.796325</v>
      </c>
      <c r="JD171" s="92">
        <v>-0.320046422</v>
      </c>
      <c r="JE171" s="92">
        <v>1.1999032999999999</v>
      </c>
      <c r="JF171" s="92">
        <v>4.1490697100000001E-2</v>
      </c>
      <c r="JG171" s="92">
        <v>4.0467510399999999E-5</v>
      </c>
      <c r="JH171" s="92">
        <v>1.1703129299999999E-3</v>
      </c>
      <c r="JI171" s="92">
        <v>28.919815400000001</v>
      </c>
      <c r="JJ171" s="92">
        <v>47.743997</v>
      </c>
      <c r="JK171" s="92">
        <v>0</v>
      </c>
      <c r="JL171" s="92">
        <v>0</v>
      </c>
      <c r="JM171" s="92">
        <v>0</v>
      </c>
      <c r="JN171" s="92">
        <v>0</v>
      </c>
      <c r="JO171" s="92">
        <v>0</v>
      </c>
      <c r="JP171" s="92">
        <v>0</v>
      </c>
      <c r="JQ171" s="92">
        <v>0</v>
      </c>
      <c r="JR171" s="92">
        <v>0</v>
      </c>
      <c r="JS171" s="92">
        <v>0</v>
      </c>
      <c r="JT171" s="92">
        <v>0</v>
      </c>
      <c r="JU171" s="92">
        <v>0</v>
      </c>
      <c r="JV171" s="92">
        <v>0</v>
      </c>
      <c r="JW171" s="92">
        <v>0</v>
      </c>
      <c r="JX171" s="92">
        <v>0</v>
      </c>
      <c r="JY171" s="92">
        <v>0</v>
      </c>
      <c r="JZ171" s="92">
        <v>0</v>
      </c>
      <c r="KA171" s="92">
        <v>0</v>
      </c>
      <c r="KB171" s="92">
        <v>0</v>
      </c>
      <c r="KC171" s="92">
        <v>0</v>
      </c>
      <c r="KD171" s="92">
        <v>0</v>
      </c>
      <c r="KE171" s="92">
        <v>0</v>
      </c>
      <c r="KF171" s="92">
        <v>0</v>
      </c>
      <c r="KG171" s="92">
        <v>0</v>
      </c>
      <c r="KH171" s="92">
        <v>0</v>
      </c>
      <c r="KI171" s="92">
        <v>0</v>
      </c>
      <c r="KJ171" s="92">
        <v>0</v>
      </c>
      <c r="KK171" s="92">
        <v>0</v>
      </c>
      <c r="KL171" s="92">
        <v>0</v>
      </c>
      <c r="KM171" s="92">
        <v>0</v>
      </c>
      <c r="KN171" s="92">
        <v>0</v>
      </c>
      <c r="KO171" s="92">
        <v>0</v>
      </c>
      <c r="KP171" s="92">
        <v>0</v>
      </c>
      <c r="KQ171" s="92">
        <v>0</v>
      </c>
      <c r="KR171" s="92">
        <v>0</v>
      </c>
      <c r="KS171" s="92">
        <v>0</v>
      </c>
      <c r="KT171" s="92">
        <v>0</v>
      </c>
      <c r="KU171" s="92">
        <v>0</v>
      </c>
      <c r="KV171" s="92">
        <v>0</v>
      </c>
      <c r="KW171" s="92">
        <v>0</v>
      </c>
      <c r="KX171" s="92">
        <v>0</v>
      </c>
      <c r="KY171" s="92">
        <v>0</v>
      </c>
      <c r="KZ171" s="92">
        <v>0</v>
      </c>
      <c r="LA171" s="92">
        <v>0</v>
      </c>
      <c r="LB171" s="92">
        <v>0</v>
      </c>
      <c r="LC171" s="92">
        <v>0</v>
      </c>
      <c r="LD171" s="92">
        <v>0</v>
      </c>
      <c r="LE171" s="92">
        <v>0</v>
      </c>
      <c r="LF171" s="92">
        <v>0</v>
      </c>
      <c r="LG171" s="92">
        <v>0</v>
      </c>
      <c r="LH171" s="92">
        <v>0</v>
      </c>
      <c r="LI171" s="92">
        <v>0</v>
      </c>
      <c r="LJ171" s="92">
        <v>0</v>
      </c>
      <c r="LK171" s="92">
        <v>0</v>
      </c>
      <c r="LL171" s="92">
        <v>0</v>
      </c>
      <c r="LM171" s="92">
        <v>0</v>
      </c>
      <c r="LN171" s="92">
        <v>0</v>
      </c>
      <c r="LO171" s="92">
        <v>0</v>
      </c>
      <c r="LP171" s="92">
        <v>0</v>
      </c>
      <c r="LQ171" s="92">
        <v>0</v>
      </c>
      <c r="LR171" s="92">
        <v>0</v>
      </c>
      <c r="LS171" s="92">
        <v>0</v>
      </c>
      <c r="LT171" s="92">
        <v>0</v>
      </c>
      <c r="LU171" s="92">
        <v>0</v>
      </c>
      <c r="LV171" s="92">
        <v>0</v>
      </c>
      <c r="LW171" s="92">
        <v>0</v>
      </c>
      <c r="LX171" s="92">
        <v>0</v>
      </c>
      <c r="LY171" s="92">
        <v>0</v>
      </c>
      <c r="LZ171" s="92">
        <v>0</v>
      </c>
      <c r="MA171" s="92">
        <v>0</v>
      </c>
      <c r="MB171" s="92">
        <v>0</v>
      </c>
      <c r="MC171" s="92">
        <v>0</v>
      </c>
      <c r="MD171" s="92">
        <v>0</v>
      </c>
      <c r="ME171" s="92">
        <v>0</v>
      </c>
      <c r="MF171" s="92">
        <v>0</v>
      </c>
      <c r="MG171" s="92">
        <v>0</v>
      </c>
      <c r="MH171" s="92">
        <v>0</v>
      </c>
      <c r="MI171" s="92">
        <v>0</v>
      </c>
      <c r="MJ171" s="92">
        <v>0</v>
      </c>
      <c r="MK171" s="92">
        <v>0</v>
      </c>
      <c r="ML171" s="92">
        <v>0</v>
      </c>
      <c r="MM171" s="92">
        <v>0</v>
      </c>
      <c r="MN171" s="92">
        <v>0</v>
      </c>
      <c r="MO171" s="92">
        <v>0</v>
      </c>
      <c r="MP171" s="92">
        <v>0</v>
      </c>
      <c r="MQ171" s="92">
        <v>0</v>
      </c>
      <c r="MR171" s="92">
        <v>0</v>
      </c>
      <c r="MS171" s="92">
        <v>0</v>
      </c>
      <c r="MT171" s="92">
        <v>0</v>
      </c>
      <c r="MU171" s="92">
        <v>0</v>
      </c>
      <c r="MV171" s="92">
        <v>0</v>
      </c>
      <c r="MW171" s="92">
        <v>0</v>
      </c>
      <c r="MX171" s="92">
        <v>0</v>
      </c>
      <c r="MY171" s="92">
        <v>0</v>
      </c>
      <c r="MZ171" s="92">
        <v>0</v>
      </c>
      <c r="NA171" s="92">
        <v>0</v>
      </c>
      <c r="NB171" s="92">
        <v>0</v>
      </c>
      <c r="NC171" s="92">
        <v>0</v>
      </c>
      <c r="ND171" s="92">
        <v>0</v>
      </c>
      <c r="NE171" s="92">
        <v>0</v>
      </c>
      <c r="NF171" s="92">
        <v>0</v>
      </c>
      <c r="NG171" s="92">
        <v>0</v>
      </c>
      <c r="NH171" s="92">
        <v>0</v>
      </c>
      <c r="NI171" s="92">
        <v>0</v>
      </c>
      <c r="NJ171" s="92">
        <v>0</v>
      </c>
      <c r="NK171" s="92">
        <v>0</v>
      </c>
      <c r="NL171" s="92">
        <v>0</v>
      </c>
      <c r="NM171" s="92">
        <v>0</v>
      </c>
      <c r="NN171" s="92">
        <v>0</v>
      </c>
      <c r="NO171" s="92">
        <v>0</v>
      </c>
      <c r="NP171" s="92">
        <v>0</v>
      </c>
      <c r="NQ171" s="92">
        <v>0</v>
      </c>
      <c r="NR171" s="92">
        <v>0</v>
      </c>
      <c r="NS171" s="92">
        <v>0</v>
      </c>
      <c r="NT171" s="92">
        <v>0</v>
      </c>
      <c r="NU171" s="92">
        <v>0</v>
      </c>
      <c r="NV171" s="92">
        <v>0</v>
      </c>
      <c r="NW171" s="92">
        <v>0</v>
      </c>
      <c r="NX171" s="92">
        <v>0</v>
      </c>
      <c r="NY171" s="92">
        <v>0</v>
      </c>
      <c r="NZ171" s="92">
        <v>0</v>
      </c>
      <c r="OA171" s="92">
        <v>0</v>
      </c>
      <c r="OB171" s="92">
        <v>0</v>
      </c>
      <c r="OC171" s="92">
        <v>0</v>
      </c>
      <c r="OD171" s="92">
        <v>0</v>
      </c>
      <c r="OE171" s="92">
        <v>0</v>
      </c>
      <c r="OF171" s="92">
        <v>0</v>
      </c>
      <c r="OG171" s="92">
        <v>0</v>
      </c>
      <c r="OH171" s="92">
        <v>0</v>
      </c>
      <c r="OI171" s="92">
        <v>0</v>
      </c>
      <c r="OJ171" s="92">
        <v>0</v>
      </c>
      <c r="OK171" s="92">
        <v>0</v>
      </c>
      <c r="OL171" s="92">
        <v>0</v>
      </c>
      <c r="OM171" s="92">
        <v>0</v>
      </c>
      <c r="ON171" s="92">
        <v>0</v>
      </c>
      <c r="OO171" s="92">
        <v>0</v>
      </c>
      <c r="OP171" s="92">
        <v>0</v>
      </c>
      <c r="OQ171" s="92">
        <v>0</v>
      </c>
      <c r="OR171" s="92">
        <v>0</v>
      </c>
      <c r="OS171" s="92">
        <v>0</v>
      </c>
      <c r="OT171" s="92">
        <v>0</v>
      </c>
      <c r="OU171" s="92">
        <v>0</v>
      </c>
      <c r="OV171" s="92">
        <v>0</v>
      </c>
      <c r="OW171" s="92">
        <v>0</v>
      </c>
      <c r="OX171" s="92">
        <v>0</v>
      </c>
      <c r="OY171" s="92">
        <v>0</v>
      </c>
      <c r="OZ171" s="92">
        <v>0</v>
      </c>
      <c r="PA171" s="92">
        <v>0</v>
      </c>
      <c r="PB171" s="92">
        <v>0</v>
      </c>
      <c r="PC171" s="92">
        <v>0</v>
      </c>
      <c r="PD171" s="92">
        <v>0</v>
      </c>
      <c r="PE171" s="92">
        <v>0</v>
      </c>
      <c r="PF171" s="92">
        <v>0</v>
      </c>
      <c r="PG171" s="92">
        <v>0</v>
      </c>
      <c r="PH171" s="92">
        <v>0</v>
      </c>
      <c r="PI171" s="92">
        <v>0</v>
      </c>
      <c r="PJ171" s="92">
        <v>0</v>
      </c>
      <c r="PK171" s="92">
        <v>0</v>
      </c>
      <c r="PL171" s="92">
        <v>0</v>
      </c>
      <c r="PM171" s="92">
        <v>0</v>
      </c>
      <c r="PN171" s="92">
        <v>0</v>
      </c>
      <c r="PO171" s="92">
        <v>0</v>
      </c>
      <c r="PP171" s="92">
        <v>0</v>
      </c>
      <c r="PQ171" s="92">
        <v>0</v>
      </c>
      <c r="PR171" s="92">
        <v>0</v>
      </c>
      <c r="PS171" s="92">
        <v>0</v>
      </c>
      <c r="PT171" s="92">
        <v>0</v>
      </c>
      <c r="PU171" s="92">
        <v>0</v>
      </c>
      <c r="PV171" s="92">
        <v>0</v>
      </c>
      <c r="PW171" s="92">
        <v>0</v>
      </c>
      <c r="PX171" s="92">
        <v>0</v>
      </c>
      <c r="PY171" s="92">
        <v>0</v>
      </c>
      <c r="PZ171" s="92">
        <v>0</v>
      </c>
      <c r="QA171" s="92">
        <v>0</v>
      </c>
      <c r="QB171" s="92">
        <v>0</v>
      </c>
      <c r="QC171" s="92">
        <v>0</v>
      </c>
      <c r="QD171" s="92">
        <v>0</v>
      </c>
      <c r="QE171" s="92">
        <v>0</v>
      </c>
      <c r="QF171" s="92">
        <v>0</v>
      </c>
      <c r="QG171" s="92">
        <v>0</v>
      </c>
      <c r="QH171" s="92">
        <v>0</v>
      </c>
      <c r="QI171" s="92">
        <v>0</v>
      </c>
      <c r="QJ171" s="92">
        <v>0</v>
      </c>
      <c r="QK171" s="92">
        <v>0</v>
      </c>
      <c r="QL171" s="92">
        <v>0</v>
      </c>
      <c r="QM171" s="92">
        <v>0</v>
      </c>
      <c r="QN171" s="92">
        <v>0</v>
      </c>
      <c r="QO171" s="92">
        <v>0</v>
      </c>
      <c r="QP171" s="92">
        <v>0</v>
      </c>
      <c r="QQ171" s="92">
        <v>0</v>
      </c>
      <c r="QR171" s="92">
        <v>0</v>
      </c>
      <c r="QS171" s="92">
        <v>0</v>
      </c>
      <c r="QT171" s="92">
        <v>0</v>
      </c>
      <c r="QU171" s="92">
        <v>0</v>
      </c>
      <c r="QV171" s="92">
        <v>0</v>
      </c>
      <c r="QW171" s="92">
        <v>0</v>
      </c>
      <c r="QX171" s="92">
        <v>0</v>
      </c>
      <c r="QY171" s="92">
        <v>0</v>
      </c>
      <c r="QZ171" s="92">
        <v>0</v>
      </c>
      <c r="RA171" s="92">
        <v>0</v>
      </c>
      <c r="RB171" s="92">
        <v>0</v>
      </c>
      <c r="RC171" s="92">
        <v>0</v>
      </c>
      <c r="RD171" s="92">
        <v>0</v>
      </c>
      <c r="RE171" s="92">
        <v>0</v>
      </c>
      <c r="RF171" s="92">
        <v>0</v>
      </c>
      <c r="RG171" s="92">
        <v>0</v>
      </c>
      <c r="RH171" s="92">
        <v>0</v>
      </c>
      <c r="RI171" s="92">
        <v>0</v>
      </c>
      <c r="RJ171" s="92">
        <v>0</v>
      </c>
      <c r="RK171" s="92">
        <v>0</v>
      </c>
      <c r="RL171" s="92">
        <v>0</v>
      </c>
      <c r="RM171" s="92">
        <v>0</v>
      </c>
      <c r="RN171" s="92">
        <v>0</v>
      </c>
      <c r="RO171" s="92">
        <v>0</v>
      </c>
      <c r="RP171" s="92">
        <v>0</v>
      </c>
      <c r="RQ171" s="92">
        <v>0</v>
      </c>
      <c r="RR171" s="92">
        <v>0</v>
      </c>
      <c r="RS171" s="92">
        <v>0</v>
      </c>
      <c r="RT171" s="92">
        <v>0</v>
      </c>
      <c r="RU171" s="92">
        <v>0</v>
      </c>
      <c r="RV171" s="92">
        <v>0</v>
      </c>
      <c r="RW171" s="92">
        <v>0</v>
      </c>
      <c r="RX171" s="92">
        <v>0</v>
      </c>
      <c r="RY171" s="92">
        <v>0</v>
      </c>
      <c r="RZ171" s="92">
        <v>0</v>
      </c>
      <c r="SA171" s="92">
        <v>0</v>
      </c>
      <c r="SB171" s="92">
        <v>0</v>
      </c>
      <c r="SC171" s="92">
        <v>0</v>
      </c>
      <c r="SD171" s="92">
        <v>0</v>
      </c>
      <c r="SE171" s="92">
        <v>0</v>
      </c>
      <c r="SF171" s="92">
        <v>0</v>
      </c>
      <c r="SG171" s="92">
        <v>0</v>
      </c>
      <c r="SH171" s="92">
        <v>0</v>
      </c>
      <c r="SI171" s="92">
        <v>0</v>
      </c>
      <c r="SJ171" s="92">
        <v>0</v>
      </c>
      <c r="SK171" s="92">
        <v>0</v>
      </c>
      <c r="SL171" s="92">
        <v>0</v>
      </c>
      <c r="SM171" s="92">
        <v>0</v>
      </c>
      <c r="SN171" s="92">
        <v>0</v>
      </c>
      <c r="SO171" s="92">
        <v>0</v>
      </c>
      <c r="SP171" s="92">
        <v>0</v>
      </c>
      <c r="SQ171" s="92">
        <v>0</v>
      </c>
      <c r="SR171" s="92">
        <v>0</v>
      </c>
      <c r="SS171" s="92">
        <v>0</v>
      </c>
      <c r="ST171" s="92">
        <v>0</v>
      </c>
      <c r="SU171" s="92">
        <v>0</v>
      </c>
      <c r="SV171" s="92">
        <v>0</v>
      </c>
      <c r="SW171" s="92">
        <v>0</v>
      </c>
      <c r="SX171" s="92">
        <v>0</v>
      </c>
      <c r="SY171" s="92">
        <v>0</v>
      </c>
      <c r="SZ171" s="92">
        <v>0</v>
      </c>
      <c r="TA171" s="92">
        <v>0</v>
      </c>
      <c r="TB171" s="92">
        <v>0</v>
      </c>
      <c r="TC171" s="92">
        <v>1</v>
      </c>
      <c r="TD171" s="92">
        <v>0</v>
      </c>
      <c r="TE171" s="92">
        <v>0</v>
      </c>
      <c r="TF171" s="92">
        <v>0</v>
      </c>
      <c r="TG171" s="92">
        <v>0</v>
      </c>
      <c r="TH171" s="92">
        <v>0</v>
      </c>
      <c r="TI171" s="92">
        <v>0</v>
      </c>
      <c r="TJ171" s="92">
        <v>0</v>
      </c>
      <c r="TK171" s="92">
        <v>0</v>
      </c>
      <c r="TL171" s="92">
        <v>0</v>
      </c>
      <c r="TM171" s="92">
        <v>0</v>
      </c>
      <c r="TN171" s="92">
        <v>0</v>
      </c>
      <c r="TO171" s="92">
        <v>0</v>
      </c>
      <c r="TP171" s="92">
        <v>8.1136779299999998E-8</v>
      </c>
      <c r="TQ171" s="92">
        <v>-373569.22803400003</v>
      </c>
      <c r="TR171" s="92">
        <v>6.0018375000000005E-4</v>
      </c>
      <c r="TS171" s="92">
        <v>5.6729021388888905E-4</v>
      </c>
      <c r="TT171" s="92">
        <v>0</v>
      </c>
      <c r="TU171" s="92">
        <v>3.3596083611111102E-18</v>
      </c>
      <c r="TV171" s="92">
        <v>0</v>
      </c>
      <c r="TW171" s="92">
        <v>0</v>
      </c>
      <c r="TX171" s="92">
        <v>0</v>
      </c>
      <c r="TY171" s="92">
        <v>0</v>
      </c>
      <c r="TZ171" s="92">
        <v>0</v>
      </c>
      <c r="UA171" s="92">
        <v>0</v>
      </c>
      <c r="UB171" s="92">
        <v>0</v>
      </c>
      <c r="UC171" s="92">
        <v>0</v>
      </c>
      <c r="UD171" s="92">
        <v>0</v>
      </c>
      <c r="UE171" s="92">
        <v>0</v>
      </c>
      <c r="UF171" s="92">
        <v>0</v>
      </c>
      <c r="UG171" s="92">
        <v>0</v>
      </c>
      <c r="UH171" s="92">
        <v>0</v>
      </c>
      <c r="UI171" s="92">
        <v>0</v>
      </c>
      <c r="UJ171" s="92">
        <v>0</v>
      </c>
      <c r="UK171" s="92">
        <v>0</v>
      </c>
      <c r="UL171" s="92">
        <v>6.2029145000000099E-11</v>
      </c>
      <c r="UM171" s="92">
        <v>0</v>
      </c>
      <c r="UN171" s="92">
        <v>0</v>
      </c>
      <c r="UO171" s="92">
        <v>0</v>
      </c>
      <c r="UP171" s="92">
        <v>4.56270436111111E-6</v>
      </c>
      <c r="UQ171" s="92">
        <v>0</v>
      </c>
      <c r="UR171" s="92">
        <v>0</v>
      </c>
      <c r="US171" s="92">
        <v>0</v>
      </c>
      <c r="UT171" s="92">
        <v>0</v>
      </c>
      <c r="UU171" s="92">
        <v>0</v>
      </c>
      <c r="UV171" s="92">
        <v>0</v>
      </c>
      <c r="UW171" s="92">
        <v>0</v>
      </c>
      <c r="UX171" s="92">
        <v>0</v>
      </c>
      <c r="UY171" s="92">
        <v>0</v>
      </c>
      <c r="UZ171" s="92">
        <v>0</v>
      </c>
      <c r="VA171" s="92">
        <v>1.4152329916666699E-16</v>
      </c>
      <c r="VB171" s="92">
        <v>2.4911216611111101E-3</v>
      </c>
      <c r="VC171" s="92">
        <v>1.15704104444445E-2</v>
      </c>
      <c r="VD171" s="92">
        <v>0</v>
      </c>
      <c r="VE171" s="92">
        <v>0</v>
      </c>
      <c r="VF171" s="92">
        <v>0</v>
      </c>
      <c r="VG171" s="92">
        <v>6.0018356388888904E-4</v>
      </c>
      <c r="VH171" s="92">
        <v>0</v>
      </c>
      <c r="VI171" s="92">
        <v>0</v>
      </c>
      <c r="VJ171" s="92">
        <v>1.8618787555555601E-9</v>
      </c>
      <c r="VK171" s="92">
        <v>0</v>
      </c>
      <c r="VL171" s="92">
        <v>0</v>
      </c>
      <c r="VM171" s="92">
        <v>0</v>
      </c>
      <c r="VN171" s="92">
        <v>0</v>
      </c>
      <c r="VO171" s="92">
        <v>0</v>
      </c>
      <c r="VP171" s="92">
        <v>0</v>
      </c>
      <c r="VQ171" s="92">
        <v>0</v>
      </c>
      <c r="VR171" s="92">
        <v>0</v>
      </c>
      <c r="VS171" s="92">
        <v>0</v>
      </c>
      <c r="VT171" s="92">
        <v>0</v>
      </c>
      <c r="VU171" s="92">
        <v>0</v>
      </c>
      <c r="VV171" s="92">
        <v>0</v>
      </c>
      <c r="VW171" s="92">
        <v>0</v>
      </c>
      <c r="VX171" s="92">
        <v>0</v>
      </c>
      <c r="VY171" s="92">
        <v>0</v>
      </c>
      <c r="VZ171" s="92">
        <v>0</v>
      </c>
      <c r="WA171" s="92">
        <v>0</v>
      </c>
      <c r="WB171" s="92">
        <v>0</v>
      </c>
      <c r="WC171" s="92">
        <v>0</v>
      </c>
    </row>
    <row r="172" spans="2:601" ht="13.5" customHeight="1">
      <c r="B172" s="851" t="s">
        <v>2475</v>
      </c>
      <c r="C172" s="92">
        <v>0</v>
      </c>
      <c r="D172" s="92">
        <v>67.351979200000002</v>
      </c>
      <c r="E172" s="92">
        <v>-0.114127641</v>
      </c>
      <c r="F172" s="92">
        <v>0</v>
      </c>
      <c r="G172" s="92">
        <v>0</v>
      </c>
      <c r="H172" s="92">
        <v>0</v>
      </c>
      <c r="I172" s="92">
        <v>0</v>
      </c>
      <c r="J172" s="92">
        <v>0</v>
      </c>
      <c r="K172" s="92">
        <v>0</v>
      </c>
      <c r="L172" s="92">
        <v>0</v>
      </c>
      <c r="M172" s="92">
        <v>0</v>
      </c>
      <c r="N172" s="92">
        <v>0</v>
      </c>
      <c r="O172" s="92">
        <v>0</v>
      </c>
      <c r="P172" s="92">
        <v>0</v>
      </c>
      <c r="Q172" s="92">
        <v>0</v>
      </c>
      <c r="R172" s="92">
        <v>0</v>
      </c>
      <c r="S172" s="92">
        <v>0</v>
      </c>
      <c r="T172" s="92">
        <v>0</v>
      </c>
      <c r="U172" s="92">
        <v>0</v>
      </c>
      <c r="V172" s="92">
        <v>0</v>
      </c>
      <c r="W172" s="92">
        <v>0</v>
      </c>
      <c r="X172" s="92">
        <v>0</v>
      </c>
      <c r="Y172" s="92">
        <v>0</v>
      </c>
      <c r="Z172" s="92">
        <v>0</v>
      </c>
      <c r="AA172" s="92">
        <v>0</v>
      </c>
      <c r="AB172" s="92">
        <v>0</v>
      </c>
      <c r="AC172" s="92">
        <v>0</v>
      </c>
      <c r="AD172" s="92">
        <v>0</v>
      </c>
      <c r="AE172" s="92">
        <v>0</v>
      </c>
      <c r="AF172" s="92">
        <v>0</v>
      </c>
      <c r="AG172" s="92">
        <v>0</v>
      </c>
      <c r="AH172" s="92">
        <v>0</v>
      </c>
      <c r="AI172" s="92">
        <v>0</v>
      </c>
      <c r="AJ172" s="92">
        <v>0</v>
      </c>
      <c r="AK172" s="92">
        <v>0.37385016900000001</v>
      </c>
      <c r="AL172" s="92">
        <v>0</v>
      </c>
      <c r="AM172" s="92">
        <v>0</v>
      </c>
      <c r="AN172" s="92">
        <v>0</v>
      </c>
      <c r="AO172" s="92">
        <v>0</v>
      </c>
      <c r="AP172" s="92">
        <v>0</v>
      </c>
      <c r="AQ172" s="92">
        <v>0</v>
      </c>
      <c r="AR172" s="92">
        <v>0</v>
      </c>
      <c r="AS172" s="92">
        <v>0</v>
      </c>
      <c r="AT172" s="92">
        <v>0</v>
      </c>
      <c r="AU172" s="92">
        <v>0</v>
      </c>
      <c r="AV172" s="92">
        <v>0</v>
      </c>
      <c r="AW172" s="92">
        <v>0</v>
      </c>
      <c r="AX172" s="92">
        <v>0</v>
      </c>
      <c r="AY172" s="92">
        <v>0</v>
      </c>
      <c r="AZ172" s="92">
        <v>0</v>
      </c>
      <c r="BA172" s="92">
        <v>0</v>
      </c>
      <c r="BB172" s="92">
        <v>0</v>
      </c>
      <c r="BC172" s="92">
        <v>0</v>
      </c>
      <c r="BD172" s="92">
        <v>0</v>
      </c>
      <c r="BE172" s="92">
        <v>0</v>
      </c>
      <c r="BF172" s="92">
        <v>0</v>
      </c>
      <c r="BG172" s="92">
        <v>0</v>
      </c>
      <c r="BH172" s="92">
        <v>0</v>
      </c>
      <c r="BI172" s="92">
        <v>0</v>
      </c>
      <c r="BJ172" s="92">
        <v>0</v>
      </c>
      <c r="BK172" s="92">
        <v>0</v>
      </c>
      <c r="BL172" s="92">
        <v>0</v>
      </c>
      <c r="BM172" s="92">
        <v>0</v>
      </c>
      <c r="BN172" s="92">
        <v>0</v>
      </c>
      <c r="BO172" s="92">
        <v>0</v>
      </c>
      <c r="BP172" s="92">
        <v>0</v>
      </c>
      <c r="BQ172" s="92">
        <v>0</v>
      </c>
      <c r="BR172" s="92">
        <v>0</v>
      </c>
      <c r="BS172" s="92">
        <v>0</v>
      </c>
      <c r="BT172" s="92">
        <v>0</v>
      </c>
      <c r="BU172" s="92">
        <v>0</v>
      </c>
      <c r="BV172" s="92">
        <v>0</v>
      </c>
      <c r="BW172" s="92">
        <v>0</v>
      </c>
      <c r="BX172" s="92">
        <v>0</v>
      </c>
      <c r="BY172" s="92">
        <v>0</v>
      </c>
      <c r="BZ172" s="92">
        <v>0</v>
      </c>
      <c r="CA172" s="92">
        <v>0</v>
      </c>
      <c r="CB172" s="92">
        <v>0</v>
      </c>
      <c r="CC172" s="92">
        <v>0</v>
      </c>
      <c r="CD172" s="92">
        <v>0</v>
      </c>
      <c r="CE172" s="92">
        <v>0</v>
      </c>
      <c r="CF172" s="92">
        <v>0</v>
      </c>
      <c r="CG172" s="92">
        <v>0</v>
      </c>
      <c r="CH172" s="92">
        <v>0</v>
      </c>
      <c r="CI172" s="92">
        <v>0</v>
      </c>
      <c r="CJ172" s="92">
        <v>0</v>
      </c>
      <c r="CK172" s="92">
        <v>0</v>
      </c>
      <c r="CL172" s="92">
        <v>0</v>
      </c>
      <c r="CM172" s="92">
        <v>0</v>
      </c>
      <c r="CN172" s="92">
        <v>0</v>
      </c>
      <c r="CO172" s="92">
        <v>0</v>
      </c>
      <c r="CP172" s="92">
        <v>0</v>
      </c>
      <c r="CQ172" s="92">
        <v>0</v>
      </c>
      <c r="CR172" s="92">
        <v>0</v>
      </c>
      <c r="CS172" s="92">
        <v>0</v>
      </c>
      <c r="CT172" s="92">
        <v>0</v>
      </c>
      <c r="CU172" s="92">
        <v>1</v>
      </c>
      <c r="CV172" s="92">
        <v>0</v>
      </c>
      <c r="CW172" s="92">
        <v>0</v>
      </c>
      <c r="CX172" s="92">
        <v>0</v>
      </c>
      <c r="CY172" s="92">
        <v>0</v>
      </c>
      <c r="CZ172" s="92">
        <v>0</v>
      </c>
      <c r="DA172" s="92">
        <v>0</v>
      </c>
      <c r="DB172" s="92">
        <v>0</v>
      </c>
      <c r="DC172" s="92">
        <v>0</v>
      </c>
      <c r="DD172" s="92">
        <v>0</v>
      </c>
      <c r="DE172" s="92">
        <v>0</v>
      </c>
      <c r="DF172" s="92">
        <v>0</v>
      </c>
      <c r="DG172" s="92">
        <v>0</v>
      </c>
      <c r="DH172" s="92">
        <v>0</v>
      </c>
      <c r="DI172" s="92">
        <v>0</v>
      </c>
      <c r="DJ172" s="92">
        <v>0</v>
      </c>
      <c r="DK172" s="92">
        <v>0</v>
      </c>
      <c r="DL172" s="92">
        <v>0</v>
      </c>
      <c r="DM172" s="92">
        <v>0</v>
      </c>
      <c r="DN172" s="92">
        <v>0</v>
      </c>
      <c r="DO172" s="92">
        <v>0</v>
      </c>
      <c r="DP172" s="92">
        <v>0</v>
      </c>
      <c r="DQ172" s="92">
        <v>0</v>
      </c>
      <c r="DR172" s="92">
        <v>0</v>
      </c>
      <c r="DS172" s="92">
        <v>0</v>
      </c>
      <c r="DT172" s="92">
        <v>0</v>
      </c>
      <c r="DU172" s="92">
        <v>0</v>
      </c>
      <c r="DV172" s="92">
        <v>0</v>
      </c>
      <c r="DW172" s="92">
        <v>0</v>
      </c>
      <c r="DX172" s="92">
        <v>0</v>
      </c>
      <c r="DY172" s="92">
        <v>0</v>
      </c>
      <c r="DZ172" s="92">
        <v>0</v>
      </c>
      <c r="EA172" s="92">
        <v>0</v>
      </c>
      <c r="EB172" s="92">
        <v>0</v>
      </c>
      <c r="EC172" s="92">
        <v>0</v>
      </c>
      <c r="ED172" s="92">
        <v>0</v>
      </c>
      <c r="EE172" s="92">
        <v>0</v>
      </c>
      <c r="EF172" s="92">
        <v>0</v>
      </c>
      <c r="EG172" s="92">
        <v>0</v>
      </c>
      <c r="EH172" s="92">
        <v>0</v>
      </c>
      <c r="EI172" s="92">
        <v>0</v>
      </c>
      <c r="EJ172" s="92">
        <v>0</v>
      </c>
      <c r="EK172" s="92">
        <v>0</v>
      </c>
      <c r="EL172" s="92">
        <v>0</v>
      </c>
      <c r="EM172" s="92">
        <v>0</v>
      </c>
      <c r="EN172" s="92">
        <v>0</v>
      </c>
      <c r="EO172" s="92">
        <v>0</v>
      </c>
      <c r="EP172" s="92">
        <v>0</v>
      </c>
      <c r="EQ172" s="92">
        <v>0</v>
      </c>
      <c r="ER172" s="92">
        <v>0</v>
      </c>
      <c r="ES172" s="92">
        <v>0</v>
      </c>
      <c r="ET172" s="92">
        <v>0</v>
      </c>
      <c r="EU172" s="92">
        <v>0</v>
      </c>
      <c r="EV172" s="92">
        <v>0</v>
      </c>
      <c r="EW172" s="92">
        <v>0</v>
      </c>
      <c r="EX172" s="92">
        <v>0</v>
      </c>
      <c r="EY172" s="92">
        <v>0</v>
      </c>
      <c r="EZ172" s="92">
        <v>0</v>
      </c>
      <c r="FA172" s="92">
        <v>0</v>
      </c>
      <c r="FB172" s="92">
        <v>0</v>
      </c>
      <c r="FC172" s="92">
        <v>0</v>
      </c>
      <c r="FD172" s="92">
        <v>0</v>
      </c>
      <c r="FE172" s="92">
        <v>67.351979200000002</v>
      </c>
      <c r="FF172" s="92">
        <v>0</v>
      </c>
      <c r="FG172" s="92">
        <v>0</v>
      </c>
      <c r="FH172" s="92">
        <v>0</v>
      </c>
      <c r="FI172" s="92">
        <v>0</v>
      </c>
      <c r="FJ172" s="92">
        <v>0</v>
      </c>
      <c r="FK172" s="92">
        <v>0</v>
      </c>
      <c r="FL172" s="92">
        <v>0</v>
      </c>
      <c r="FM172" s="92">
        <v>0</v>
      </c>
      <c r="FN172" s="92">
        <v>0</v>
      </c>
      <c r="FO172" s="92">
        <v>0</v>
      </c>
      <c r="FP172" s="92">
        <v>0</v>
      </c>
      <c r="FQ172" s="92">
        <v>0</v>
      </c>
      <c r="FR172" s="92">
        <v>0</v>
      </c>
      <c r="FS172" s="92">
        <v>0</v>
      </c>
      <c r="FT172" s="92">
        <v>0</v>
      </c>
      <c r="FU172" s="92">
        <v>0</v>
      </c>
      <c r="FV172" s="92">
        <v>0</v>
      </c>
      <c r="FW172" s="92">
        <v>0</v>
      </c>
      <c r="FX172" s="92">
        <v>0</v>
      </c>
      <c r="FY172" s="92">
        <v>0</v>
      </c>
      <c r="FZ172" s="92">
        <v>0</v>
      </c>
      <c r="GA172" s="92">
        <v>0</v>
      </c>
      <c r="GB172" s="92">
        <v>0</v>
      </c>
      <c r="GC172" s="92">
        <v>0</v>
      </c>
      <c r="GD172" s="92">
        <v>0</v>
      </c>
      <c r="GE172" s="92">
        <v>0</v>
      </c>
      <c r="GF172" s="92">
        <v>0</v>
      </c>
      <c r="GG172" s="92">
        <v>0</v>
      </c>
      <c r="GH172" s="92">
        <v>0</v>
      </c>
      <c r="GI172" s="92">
        <v>0</v>
      </c>
      <c r="GJ172" s="92">
        <v>0</v>
      </c>
      <c r="GK172" s="92">
        <v>0</v>
      </c>
      <c r="GL172" s="92">
        <v>0</v>
      </c>
      <c r="GM172" s="92">
        <v>0</v>
      </c>
      <c r="GN172" s="92">
        <v>0</v>
      </c>
      <c r="GO172" s="92">
        <v>0</v>
      </c>
      <c r="GP172" s="92">
        <v>0</v>
      </c>
      <c r="GQ172" s="92">
        <v>0</v>
      </c>
      <c r="GR172" s="92">
        <v>0</v>
      </c>
      <c r="GS172" s="92">
        <v>0</v>
      </c>
      <c r="GT172" s="92">
        <v>0</v>
      </c>
      <c r="GU172" s="92">
        <v>0</v>
      </c>
      <c r="GV172" s="92">
        <v>0</v>
      </c>
      <c r="GW172" s="92">
        <v>0</v>
      </c>
      <c r="GX172" s="92">
        <v>0</v>
      </c>
      <c r="GY172" s="92">
        <v>0</v>
      </c>
      <c r="GZ172" s="92">
        <v>0</v>
      </c>
      <c r="HA172" s="92">
        <v>0</v>
      </c>
      <c r="HB172" s="92">
        <v>0</v>
      </c>
      <c r="HC172" s="92">
        <v>0</v>
      </c>
      <c r="HD172" s="92">
        <v>0</v>
      </c>
      <c r="HE172" s="92">
        <v>0</v>
      </c>
      <c r="HF172" s="92">
        <v>0</v>
      </c>
      <c r="HG172" s="92">
        <v>0</v>
      </c>
      <c r="HH172" s="92">
        <v>0</v>
      </c>
      <c r="HI172" s="92">
        <v>0</v>
      </c>
      <c r="HJ172" s="92">
        <v>0</v>
      </c>
      <c r="HK172" s="92">
        <v>0</v>
      </c>
      <c r="HL172" s="92">
        <v>0</v>
      </c>
      <c r="HM172" s="92">
        <v>0</v>
      </c>
      <c r="HN172" s="92">
        <v>0</v>
      </c>
      <c r="HO172" s="92">
        <v>1</v>
      </c>
      <c r="HP172" s="92">
        <v>0</v>
      </c>
      <c r="HQ172" s="92">
        <v>0</v>
      </c>
      <c r="HR172" s="92">
        <v>0</v>
      </c>
      <c r="HS172" s="92">
        <v>0</v>
      </c>
      <c r="HT172" s="92">
        <v>0</v>
      </c>
      <c r="HU172" s="92">
        <v>0</v>
      </c>
      <c r="HV172" s="92">
        <v>0</v>
      </c>
      <c r="HW172" s="92">
        <v>0</v>
      </c>
      <c r="HX172" s="92">
        <v>0</v>
      </c>
      <c r="HY172" s="92">
        <v>0</v>
      </c>
      <c r="HZ172" s="92">
        <v>0</v>
      </c>
      <c r="IA172" s="92">
        <v>0</v>
      </c>
      <c r="IB172" s="92">
        <v>0</v>
      </c>
      <c r="IC172" s="92">
        <v>0</v>
      </c>
      <c r="ID172" s="92">
        <v>0</v>
      </c>
      <c r="IE172" s="92">
        <v>0</v>
      </c>
      <c r="IF172" s="92">
        <v>0</v>
      </c>
      <c r="IG172" s="92">
        <v>0</v>
      </c>
      <c r="IH172" s="92">
        <v>0</v>
      </c>
      <c r="II172" s="92">
        <v>0</v>
      </c>
      <c r="IJ172" s="92">
        <v>0</v>
      </c>
      <c r="IK172" s="92">
        <v>0</v>
      </c>
      <c r="IL172" s="92">
        <v>0</v>
      </c>
      <c r="IM172" s="92">
        <v>0</v>
      </c>
      <c r="IN172" s="92">
        <v>0</v>
      </c>
      <c r="IO172" s="92">
        <v>0</v>
      </c>
      <c r="IP172" s="92">
        <v>0</v>
      </c>
      <c r="IQ172" s="92">
        <v>0</v>
      </c>
      <c r="IR172" s="92">
        <v>0</v>
      </c>
      <c r="IS172" s="92">
        <v>0</v>
      </c>
      <c r="IT172" s="92">
        <v>0.37385016900000001</v>
      </c>
      <c r="IU172" s="92">
        <v>67.351979200000002</v>
      </c>
      <c r="IV172" s="92">
        <v>5.8672419199999999E-2</v>
      </c>
      <c r="IW172" s="92">
        <v>20</v>
      </c>
      <c r="IX172" s="92">
        <v>1</v>
      </c>
      <c r="IY172" s="92">
        <v>0</v>
      </c>
      <c r="IZ172" s="92">
        <v>1</v>
      </c>
      <c r="JA172" s="92">
        <v>0</v>
      </c>
      <c r="JB172" s="92">
        <v>-305276.42099999997</v>
      </c>
      <c r="JC172" s="92">
        <v>-1694.4957400000001</v>
      </c>
      <c r="JD172" s="92">
        <v>-0.114127641</v>
      </c>
      <c r="JE172" s="92">
        <v>-278.97795000000002</v>
      </c>
      <c r="JF172" s="92">
        <v>-1.548521</v>
      </c>
      <c r="JG172" s="92">
        <v>0.106197021</v>
      </c>
      <c r="JH172" s="92">
        <v>19.132209</v>
      </c>
      <c r="JI172" s="92">
        <v>180.15768</v>
      </c>
      <c r="JJ172" s="92">
        <v>0.95088790599999995</v>
      </c>
      <c r="JK172" s="92">
        <v>0</v>
      </c>
      <c r="JL172" s="92">
        <v>0</v>
      </c>
      <c r="JM172" s="92">
        <v>0</v>
      </c>
      <c r="JN172" s="92">
        <v>0</v>
      </c>
      <c r="JO172" s="92">
        <v>0</v>
      </c>
      <c r="JP172" s="92">
        <v>0</v>
      </c>
      <c r="JQ172" s="92">
        <v>0</v>
      </c>
      <c r="JR172" s="92">
        <v>0</v>
      </c>
      <c r="JS172" s="92">
        <v>0</v>
      </c>
      <c r="JT172" s="92">
        <v>0</v>
      </c>
      <c r="JU172" s="92">
        <v>0</v>
      </c>
      <c r="JV172" s="92">
        <v>0</v>
      </c>
      <c r="JW172" s="92">
        <v>0</v>
      </c>
      <c r="JX172" s="92">
        <v>0</v>
      </c>
      <c r="JY172" s="92">
        <v>0</v>
      </c>
      <c r="JZ172" s="92">
        <v>0</v>
      </c>
      <c r="KA172" s="92">
        <v>0</v>
      </c>
      <c r="KB172" s="92">
        <v>0</v>
      </c>
      <c r="KC172" s="92">
        <v>0</v>
      </c>
      <c r="KD172" s="92">
        <v>0</v>
      </c>
      <c r="KE172" s="92">
        <v>0</v>
      </c>
      <c r="KF172" s="92">
        <v>0</v>
      </c>
      <c r="KG172" s="92">
        <v>0</v>
      </c>
      <c r="KH172" s="92">
        <v>0</v>
      </c>
      <c r="KI172" s="92">
        <v>0</v>
      </c>
      <c r="KJ172" s="92">
        <v>0</v>
      </c>
      <c r="KK172" s="92">
        <v>0</v>
      </c>
      <c r="KL172" s="92">
        <v>0</v>
      </c>
      <c r="KM172" s="92">
        <v>0</v>
      </c>
      <c r="KN172" s="92">
        <v>0</v>
      </c>
      <c r="KO172" s="92">
        <v>0</v>
      </c>
      <c r="KP172" s="92">
        <v>0</v>
      </c>
      <c r="KQ172" s="92">
        <v>0</v>
      </c>
      <c r="KR172" s="92">
        <v>0</v>
      </c>
      <c r="KS172" s="92">
        <v>0</v>
      </c>
      <c r="KT172" s="92">
        <v>0</v>
      </c>
      <c r="KU172" s="92">
        <v>0</v>
      </c>
      <c r="KV172" s="92">
        <v>0</v>
      </c>
      <c r="KW172" s="92">
        <v>0</v>
      </c>
      <c r="KX172" s="92">
        <v>0</v>
      </c>
      <c r="KY172" s="92">
        <v>0</v>
      </c>
      <c r="KZ172" s="92">
        <v>0</v>
      </c>
      <c r="LA172" s="92">
        <v>0</v>
      </c>
      <c r="LB172" s="92">
        <v>0</v>
      </c>
      <c r="LC172" s="92">
        <v>0</v>
      </c>
      <c r="LD172" s="92">
        <v>0</v>
      </c>
      <c r="LE172" s="92">
        <v>0</v>
      </c>
      <c r="LF172" s="92">
        <v>0</v>
      </c>
      <c r="LG172" s="92">
        <v>0</v>
      </c>
      <c r="LH172" s="92">
        <v>0</v>
      </c>
      <c r="LI172" s="92">
        <v>0</v>
      </c>
      <c r="LJ172" s="92">
        <v>0</v>
      </c>
      <c r="LK172" s="92">
        <v>0</v>
      </c>
      <c r="LL172" s="92">
        <v>0</v>
      </c>
      <c r="LM172" s="92">
        <v>0</v>
      </c>
      <c r="LN172" s="92">
        <v>0</v>
      </c>
      <c r="LO172" s="92">
        <v>0</v>
      </c>
      <c r="LP172" s="92">
        <v>0</v>
      </c>
      <c r="LQ172" s="92">
        <v>0</v>
      </c>
      <c r="LR172" s="92">
        <v>0</v>
      </c>
      <c r="LS172" s="92">
        <v>0</v>
      </c>
      <c r="LT172" s="92">
        <v>0</v>
      </c>
      <c r="LU172" s="92">
        <v>0</v>
      </c>
      <c r="LV172" s="92">
        <v>0</v>
      </c>
      <c r="LW172" s="92">
        <v>0</v>
      </c>
      <c r="LX172" s="92">
        <v>0</v>
      </c>
      <c r="LY172" s="92">
        <v>0</v>
      </c>
      <c r="LZ172" s="92">
        <v>0</v>
      </c>
      <c r="MA172" s="92">
        <v>0</v>
      </c>
      <c r="MB172" s="92">
        <v>0</v>
      </c>
      <c r="MC172" s="92">
        <v>0</v>
      </c>
      <c r="MD172" s="92">
        <v>0</v>
      </c>
      <c r="ME172" s="92">
        <v>0</v>
      </c>
      <c r="MF172" s="92">
        <v>0</v>
      </c>
      <c r="MG172" s="92">
        <v>0</v>
      </c>
      <c r="MH172" s="92">
        <v>0</v>
      </c>
      <c r="MI172" s="92">
        <v>0</v>
      </c>
      <c r="MJ172" s="92">
        <v>0</v>
      </c>
      <c r="MK172" s="92">
        <v>0</v>
      </c>
      <c r="ML172" s="92">
        <v>0</v>
      </c>
      <c r="MM172" s="92">
        <v>0</v>
      </c>
      <c r="MN172" s="92">
        <v>0</v>
      </c>
      <c r="MO172" s="92">
        <v>0</v>
      </c>
      <c r="MP172" s="92">
        <v>0</v>
      </c>
      <c r="MQ172" s="92">
        <v>0</v>
      </c>
      <c r="MR172" s="92">
        <v>0</v>
      </c>
      <c r="MS172" s="92">
        <v>0</v>
      </c>
      <c r="MT172" s="92">
        <v>0</v>
      </c>
      <c r="MU172" s="92">
        <v>0</v>
      </c>
      <c r="MV172" s="92">
        <v>0</v>
      </c>
      <c r="MW172" s="92">
        <v>0</v>
      </c>
      <c r="MX172" s="92">
        <v>0</v>
      </c>
      <c r="MY172" s="92">
        <v>0</v>
      </c>
      <c r="MZ172" s="92">
        <v>0</v>
      </c>
      <c r="NA172" s="92">
        <v>0</v>
      </c>
      <c r="NB172" s="92">
        <v>0</v>
      </c>
      <c r="NC172" s="92">
        <v>0</v>
      </c>
      <c r="ND172" s="92">
        <v>0</v>
      </c>
      <c r="NE172" s="92">
        <v>0</v>
      </c>
      <c r="NF172" s="92">
        <v>0</v>
      </c>
      <c r="NG172" s="92">
        <v>0</v>
      </c>
      <c r="NH172" s="92">
        <v>0</v>
      </c>
      <c r="NI172" s="92">
        <v>0</v>
      </c>
      <c r="NJ172" s="92">
        <v>0</v>
      </c>
      <c r="NK172" s="92">
        <v>0</v>
      </c>
      <c r="NL172" s="92">
        <v>0</v>
      </c>
      <c r="NM172" s="92">
        <v>0</v>
      </c>
      <c r="NN172" s="92">
        <v>0</v>
      </c>
      <c r="NO172" s="92">
        <v>0</v>
      </c>
      <c r="NP172" s="92">
        <v>0</v>
      </c>
      <c r="NQ172" s="92">
        <v>0</v>
      </c>
      <c r="NR172" s="92">
        <v>0</v>
      </c>
      <c r="NS172" s="92">
        <v>0</v>
      </c>
      <c r="NT172" s="92">
        <v>0</v>
      </c>
      <c r="NU172" s="92">
        <v>0</v>
      </c>
      <c r="NV172" s="92">
        <v>0</v>
      </c>
      <c r="NW172" s="92">
        <v>0</v>
      </c>
      <c r="NX172" s="92">
        <v>0</v>
      </c>
      <c r="NY172" s="92">
        <v>0</v>
      </c>
      <c r="NZ172" s="92">
        <v>0</v>
      </c>
      <c r="OA172" s="92">
        <v>0</v>
      </c>
      <c r="OB172" s="92">
        <v>0</v>
      </c>
      <c r="OC172" s="92">
        <v>0</v>
      </c>
      <c r="OD172" s="92">
        <v>0</v>
      </c>
      <c r="OE172" s="92">
        <v>0</v>
      </c>
      <c r="OF172" s="92">
        <v>0</v>
      </c>
      <c r="OG172" s="92">
        <v>0</v>
      </c>
      <c r="OH172" s="92">
        <v>0</v>
      </c>
      <c r="OI172" s="92">
        <v>0</v>
      </c>
      <c r="OJ172" s="92">
        <v>0</v>
      </c>
      <c r="OK172" s="92">
        <v>0</v>
      </c>
      <c r="OL172" s="92">
        <v>0</v>
      </c>
      <c r="OM172" s="92">
        <v>0</v>
      </c>
      <c r="ON172" s="92">
        <v>0</v>
      </c>
      <c r="OO172" s="92">
        <v>0</v>
      </c>
      <c r="OP172" s="92">
        <v>0</v>
      </c>
      <c r="OQ172" s="92">
        <v>0</v>
      </c>
      <c r="OR172" s="92">
        <v>0</v>
      </c>
      <c r="OS172" s="92">
        <v>0</v>
      </c>
      <c r="OT172" s="92">
        <v>0</v>
      </c>
      <c r="OU172" s="92">
        <v>0</v>
      </c>
      <c r="OV172" s="92">
        <v>0</v>
      </c>
      <c r="OW172" s="92">
        <v>0</v>
      </c>
      <c r="OX172" s="92">
        <v>0</v>
      </c>
      <c r="OY172" s="92">
        <v>0</v>
      </c>
      <c r="OZ172" s="92">
        <v>0</v>
      </c>
      <c r="PA172" s="92">
        <v>0</v>
      </c>
      <c r="PB172" s="92">
        <v>0</v>
      </c>
      <c r="PC172" s="92">
        <v>0</v>
      </c>
      <c r="PD172" s="92">
        <v>0</v>
      </c>
      <c r="PE172" s="92">
        <v>0</v>
      </c>
      <c r="PF172" s="92">
        <v>0</v>
      </c>
      <c r="PG172" s="92">
        <v>0</v>
      </c>
      <c r="PH172" s="92">
        <v>0</v>
      </c>
      <c r="PI172" s="92">
        <v>0</v>
      </c>
      <c r="PJ172" s="92">
        <v>0</v>
      </c>
      <c r="PK172" s="92">
        <v>0</v>
      </c>
      <c r="PL172" s="92">
        <v>0</v>
      </c>
      <c r="PM172" s="92">
        <v>0</v>
      </c>
      <c r="PN172" s="92">
        <v>0</v>
      </c>
      <c r="PO172" s="92">
        <v>0</v>
      </c>
      <c r="PP172" s="92">
        <v>0</v>
      </c>
      <c r="PQ172" s="92">
        <v>0</v>
      </c>
      <c r="PR172" s="92">
        <v>0</v>
      </c>
      <c r="PS172" s="92">
        <v>0</v>
      </c>
      <c r="PT172" s="92">
        <v>0</v>
      </c>
      <c r="PU172" s="92">
        <v>0</v>
      </c>
      <c r="PV172" s="92">
        <v>0</v>
      </c>
      <c r="PW172" s="92">
        <v>0</v>
      </c>
      <c r="PX172" s="92">
        <v>0</v>
      </c>
      <c r="PY172" s="92">
        <v>0</v>
      </c>
      <c r="PZ172" s="92">
        <v>0</v>
      </c>
      <c r="QA172" s="92">
        <v>0</v>
      </c>
      <c r="QB172" s="92">
        <v>0</v>
      </c>
      <c r="QC172" s="92">
        <v>0</v>
      </c>
      <c r="QD172" s="92">
        <v>0</v>
      </c>
      <c r="QE172" s="92">
        <v>0</v>
      </c>
      <c r="QF172" s="92">
        <v>0</v>
      </c>
      <c r="QG172" s="92">
        <v>0</v>
      </c>
      <c r="QH172" s="92">
        <v>0</v>
      </c>
      <c r="QI172" s="92">
        <v>0</v>
      </c>
      <c r="QJ172" s="92">
        <v>0</v>
      </c>
      <c r="QK172" s="92">
        <v>0</v>
      </c>
      <c r="QL172" s="92">
        <v>0</v>
      </c>
      <c r="QM172" s="92">
        <v>0</v>
      </c>
      <c r="QN172" s="92">
        <v>0</v>
      </c>
      <c r="QO172" s="92">
        <v>0</v>
      </c>
      <c r="QP172" s="92">
        <v>0</v>
      </c>
      <c r="QQ172" s="92">
        <v>0</v>
      </c>
      <c r="QR172" s="92">
        <v>0</v>
      </c>
      <c r="QS172" s="92">
        <v>0</v>
      </c>
      <c r="QT172" s="92">
        <v>0</v>
      </c>
      <c r="QU172" s="92">
        <v>0</v>
      </c>
      <c r="QV172" s="92">
        <v>0</v>
      </c>
      <c r="QW172" s="92">
        <v>0</v>
      </c>
      <c r="QX172" s="92">
        <v>0</v>
      </c>
      <c r="QY172" s="92">
        <v>0</v>
      </c>
      <c r="QZ172" s="92">
        <v>0</v>
      </c>
      <c r="RA172" s="92">
        <v>0</v>
      </c>
      <c r="RB172" s="92">
        <v>0</v>
      </c>
      <c r="RC172" s="92">
        <v>0</v>
      </c>
      <c r="RD172" s="92">
        <v>0</v>
      </c>
      <c r="RE172" s="92">
        <v>0</v>
      </c>
      <c r="RF172" s="92">
        <v>0</v>
      </c>
      <c r="RG172" s="92">
        <v>0</v>
      </c>
      <c r="RH172" s="92">
        <v>0</v>
      </c>
      <c r="RI172" s="92">
        <v>0</v>
      </c>
      <c r="RJ172" s="92">
        <v>0</v>
      </c>
      <c r="RK172" s="92">
        <v>0</v>
      </c>
      <c r="RL172" s="92">
        <v>0</v>
      </c>
      <c r="RM172" s="92">
        <v>0</v>
      </c>
      <c r="RN172" s="92">
        <v>0</v>
      </c>
      <c r="RO172" s="92">
        <v>0</v>
      </c>
      <c r="RP172" s="92">
        <v>0</v>
      </c>
      <c r="RQ172" s="92">
        <v>0</v>
      </c>
      <c r="RR172" s="92">
        <v>0</v>
      </c>
      <c r="RS172" s="92">
        <v>0</v>
      </c>
      <c r="RT172" s="92">
        <v>0</v>
      </c>
      <c r="RU172" s="92">
        <v>0</v>
      </c>
      <c r="RV172" s="92">
        <v>0</v>
      </c>
      <c r="RW172" s="92">
        <v>0</v>
      </c>
      <c r="RX172" s="92">
        <v>0</v>
      </c>
      <c r="RY172" s="92">
        <v>0</v>
      </c>
      <c r="RZ172" s="92">
        <v>0</v>
      </c>
      <c r="SA172" s="92">
        <v>0</v>
      </c>
      <c r="SB172" s="92">
        <v>0</v>
      </c>
      <c r="SC172" s="92">
        <v>0</v>
      </c>
      <c r="SD172" s="92">
        <v>0</v>
      </c>
      <c r="SE172" s="92">
        <v>0</v>
      </c>
      <c r="SF172" s="92">
        <v>0</v>
      </c>
      <c r="SG172" s="92">
        <v>0</v>
      </c>
      <c r="SH172" s="92">
        <v>0</v>
      </c>
      <c r="SI172" s="92">
        <v>0</v>
      </c>
      <c r="SJ172" s="92">
        <v>0</v>
      </c>
      <c r="SK172" s="92">
        <v>0</v>
      </c>
      <c r="SL172" s="92">
        <v>0</v>
      </c>
      <c r="SM172" s="92">
        <v>0</v>
      </c>
      <c r="SN172" s="92">
        <v>0</v>
      </c>
      <c r="SO172" s="92">
        <v>0</v>
      </c>
      <c r="SP172" s="92">
        <v>0</v>
      </c>
      <c r="SQ172" s="92">
        <v>0</v>
      </c>
      <c r="SR172" s="92">
        <v>0</v>
      </c>
      <c r="SS172" s="92">
        <v>0</v>
      </c>
      <c r="ST172" s="92">
        <v>0</v>
      </c>
      <c r="SU172" s="92">
        <v>0</v>
      </c>
      <c r="SV172" s="92">
        <v>0</v>
      </c>
      <c r="SW172" s="92">
        <v>0</v>
      </c>
      <c r="SX172" s="92">
        <v>0</v>
      </c>
      <c r="SY172" s="92">
        <v>0</v>
      </c>
      <c r="SZ172" s="92">
        <v>0</v>
      </c>
      <c r="TA172" s="92">
        <v>0</v>
      </c>
      <c r="TB172" s="92">
        <v>0</v>
      </c>
      <c r="TC172" s="92">
        <v>1</v>
      </c>
      <c r="TD172" s="92">
        <v>0</v>
      </c>
      <c r="TE172" s="92">
        <v>0</v>
      </c>
      <c r="TF172" s="92">
        <v>0</v>
      </c>
      <c r="TG172" s="92">
        <v>0</v>
      </c>
      <c r="TH172" s="92">
        <v>0</v>
      </c>
      <c r="TI172" s="92">
        <v>0</v>
      </c>
      <c r="TJ172" s="92">
        <v>0</v>
      </c>
      <c r="TK172" s="92">
        <v>0</v>
      </c>
      <c r="TL172" s="92">
        <v>0</v>
      </c>
      <c r="TM172" s="92">
        <v>0</v>
      </c>
      <c r="TN172" s="92">
        <v>0</v>
      </c>
      <c r="TO172" s="92">
        <v>0</v>
      </c>
      <c r="TP172" s="92">
        <v>1.06573308</v>
      </c>
      <c r="TQ172" s="92">
        <v>-132480.507316</v>
      </c>
      <c r="TR172" s="92">
        <v>6.2308361666666703E-4</v>
      </c>
      <c r="TS172" s="92">
        <v>0</v>
      </c>
      <c r="TT172" s="92">
        <v>0</v>
      </c>
      <c r="TU172" s="92">
        <v>0</v>
      </c>
      <c r="TV172" s="92">
        <v>0</v>
      </c>
      <c r="TW172" s="92">
        <v>0</v>
      </c>
      <c r="TX172" s="92">
        <v>0</v>
      </c>
      <c r="TY172" s="92">
        <v>0</v>
      </c>
      <c r="TZ172" s="92">
        <v>0</v>
      </c>
      <c r="UA172" s="92">
        <v>0</v>
      </c>
      <c r="UB172" s="92">
        <v>0</v>
      </c>
      <c r="UC172" s="92">
        <v>0</v>
      </c>
      <c r="UD172" s="92">
        <v>0</v>
      </c>
      <c r="UE172" s="92">
        <v>0</v>
      </c>
      <c r="UF172" s="92">
        <v>0</v>
      </c>
      <c r="UG172" s="92">
        <v>0</v>
      </c>
      <c r="UH172" s="92">
        <v>0</v>
      </c>
      <c r="UI172" s="92">
        <v>0</v>
      </c>
      <c r="UJ172" s="92">
        <v>0</v>
      </c>
      <c r="UK172" s="92">
        <v>0</v>
      </c>
      <c r="UL172" s="92">
        <v>0</v>
      </c>
      <c r="UM172" s="92">
        <v>0</v>
      </c>
      <c r="UN172" s="92">
        <v>0</v>
      </c>
      <c r="UO172" s="92">
        <v>0</v>
      </c>
      <c r="UP172" s="92">
        <v>0</v>
      </c>
      <c r="UQ172" s="92">
        <v>0</v>
      </c>
      <c r="UR172" s="92">
        <v>0</v>
      </c>
      <c r="US172" s="92">
        <v>0</v>
      </c>
      <c r="UT172" s="92">
        <v>0</v>
      </c>
      <c r="UU172" s="92">
        <v>0</v>
      </c>
      <c r="UV172" s="92">
        <v>0</v>
      </c>
      <c r="UW172" s="92">
        <v>0</v>
      </c>
      <c r="UX172" s="92">
        <v>0</v>
      </c>
      <c r="UY172" s="92">
        <v>0</v>
      </c>
      <c r="UZ172" s="92">
        <v>0</v>
      </c>
      <c r="VA172" s="92">
        <v>0</v>
      </c>
      <c r="VB172" s="92">
        <v>0</v>
      </c>
      <c r="VC172" s="92">
        <v>0</v>
      </c>
      <c r="VD172" s="92">
        <v>0</v>
      </c>
      <c r="VE172" s="92">
        <v>0</v>
      </c>
      <c r="VF172" s="92">
        <v>0</v>
      </c>
      <c r="VG172" s="92">
        <v>0</v>
      </c>
      <c r="VH172" s="92">
        <v>0</v>
      </c>
      <c r="VI172" s="92">
        <v>0</v>
      </c>
      <c r="VJ172" s="92">
        <v>0</v>
      </c>
      <c r="VK172" s="92">
        <v>0</v>
      </c>
      <c r="VL172" s="92">
        <v>0</v>
      </c>
      <c r="VM172" s="92">
        <v>0</v>
      </c>
      <c r="VN172" s="92">
        <v>0</v>
      </c>
      <c r="VO172" s="92">
        <v>0</v>
      </c>
      <c r="VP172" s="92">
        <v>0</v>
      </c>
      <c r="VQ172" s="92">
        <v>0</v>
      </c>
      <c r="VR172" s="92">
        <v>0</v>
      </c>
      <c r="VS172" s="92">
        <v>0</v>
      </c>
      <c r="VT172" s="92">
        <v>0</v>
      </c>
      <c r="VU172" s="92">
        <v>0</v>
      </c>
      <c r="VV172" s="92">
        <v>0</v>
      </c>
      <c r="VW172" s="92">
        <v>0</v>
      </c>
      <c r="VX172" s="92">
        <v>0</v>
      </c>
      <c r="VY172" s="92">
        <v>0</v>
      </c>
      <c r="VZ172" s="92">
        <v>0</v>
      </c>
      <c r="WA172" s="92">
        <v>0</v>
      </c>
      <c r="WB172" s="92">
        <v>0</v>
      </c>
      <c r="WC172" s="92">
        <v>0</v>
      </c>
    </row>
    <row r="173" spans="2:601" ht="13.5" customHeight="1">
      <c r="B173" s="851" t="s">
        <v>2476</v>
      </c>
      <c r="C173" s="92">
        <v>0</v>
      </c>
      <c r="D173" s="92">
        <v>109.253077</v>
      </c>
      <c r="E173" s="92">
        <v>-7.0162435800000006E-2</v>
      </c>
      <c r="F173" s="92">
        <v>0</v>
      </c>
      <c r="G173" s="92">
        <v>0</v>
      </c>
      <c r="H173" s="92">
        <v>0</v>
      </c>
      <c r="I173" s="92">
        <v>0</v>
      </c>
      <c r="J173" s="92">
        <v>0</v>
      </c>
      <c r="K173" s="92">
        <v>0</v>
      </c>
      <c r="L173" s="92">
        <v>0</v>
      </c>
      <c r="M173" s="92">
        <v>0</v>
      </c>
      <c r="N173" s="92">
        <v>0</v>
      </c>
      <c r="O173" s="92">
        <v>0</v>
      </c>
      <c r="P173" s="92">
        <v>0</v>
      </c>
      <c r="Q173" s="92">
        <v>0</v>
      </c>
      <c r="R173" s="92">
        <v>0</v>
      </c>
      <c r="S173" s="92">
        <v>0</v>
      </c>
      <c r="T173" s="92">
        <v>0</v>
      </c>
      <c r="U173" s="92">
        <v>0</v>
      </c>
      <c r="V173" s="92">
        <v>0</v>
      </c>
      <c r="W173" s="92">
        <v>0</v>
      </c>
      <c r="X173" s="92">
        <v>0</v>
      </c>
      <c r="Y173" s="92">
        <v>0</v>
      </c>
      <c r="Z173" s="92">
        <v>0</v>
      </c>
      <c r="AA173" s="92">
        <v>0</v>
      </c>
      <c r="AB173" s="92">
        <v>0</v>
      </c>
      <c r="AC173" s="92">
        <v>6.4151194599999997</v>
      </c>
      <c r="AD173" s="92">
        <v>0</v>
      </c>
      <c r="AE173" s="92">
        <v>0</v>
      </c>
      <c r="AF173" s="92">
        <v>0</v>
      </c>
      <c r="AG173" s="92">
        <v>0</v>
      </c>
      <c r="AH173" s="92">
        <v>0</v>
      </c>
      <c r="AI173" s="92">
        <v>0</v>
      </c>
      <c r="AJ173" s="92">
        <v>0</v>
      </c>
      <c r="AK173" s="92">
        <v>0</v>
      </c>
      <c r="AL173" s="92">
        <v>0</v>
      </c>
      <c r="AM173" s="92">
        <v>0</v>
      </c>
      <c r="AN173" s="92">
        <v>0</v>
      </c>
      <c r="AO173" s="92">
        <v>0</v>
      </c>
      <c r="AP173" s="92">
        <v>0</v>
      </c>
      <c r="AQ173" s="92">
        <v>0</v>
      </c>
      <c r="AR173" s="92">
        <v>0</v>
      </c>
      <c r="AS173" s="92">
        <v>0</v>
      </c>
      <c r="AT173" s="92">
        <v>0</v>
      </c>
      <c r="AU173" s="92">
        <v>0</v>
      </c>
      <c r="AV173" s="92">
        <v>0</v>
      </c>
      <c r="AW173" s="92">
        <v>0</v>
      </c>
      <c r="AX173" s="92">
        <v>0</v>
      </c>
      <c r="AY173" s="92">
        <v>0</v>
      </c>
      <c r="AZ173" s="92">
        <v>0</v>
      </c>
      <c r="BA173" s="92">
        <v>0</v>
      </c>
      <c r="BB173" s="92">
        <v>0</v>
      </c>
      <c r="BC173" s="92">
        <v>0</v>
      </c>
      <c r="BD173" s="92">
        <v>0</v>
      </c>
      <c r="BE173" s="92">
        <v>0</v>
      </c>
      <c r="BF173" s="92">
        <v>0</v>
      </c>
      <c r="BG173" s="92">
        <v>0</v>
      </c>
      <c r="BH173" s="92">
        <v>0</v>
      </c>
      <c r="BI173" s="92">
        <v>0</v>
      </c>
      <c r="BJ173" s="92">
        <v>0</v>
      </c>
      <c r="BK173" s="92">
        <v>0</v>
      </c>
      <c r="BL173" s="92">
        <v>0</v>
      </c>
      <c r="BM173" s="92">
        <v>0</v>
      </c>
      <c r="BN173" s="92">
        <v>0</v>
      </c>
      <c r="BO173" s="92">
        <v>0</v>
      </c>
      <c r="BP173" s="92">
        <v>0</v>
      </c>
      <c r="BQ173" s="92">
        <v>0</v>
      </c>
      <c r="BR173" s="92">
        <v>0</v>
      </c>
      <c r="BS173" s="92">
        <v>0</v>
      </c>
      <c r="BT173" s="92">
        <v>0</v>
      </c>
      <c r="BU173" s="92">
        <v>0</v>
      </c>
      <c r="BV173" s="92">
        <v>0</v>
      </c>
      <c r="BW173" s="92">
        <v>0</v>
      </c>
      <c r="BX173" s="92">
        <v>0</v>
      </c>
      <c r="BY173" s="92">
        <v>0</v>
      </c>
      <c r="BZ173" s="92">
        <v>0</v>
      </c>
      <c r="CA173" s="92">
        <v>0</v>
      </c>
      <c r="CB173" s="92">
        <v>0</v>
      </c>
      <c r="CC173" s="92">
        <v>0</v>
      </c>
      <c r="CD173" s="92">
        <v>0</v>
      </c>
      <c r="CE173" s="92">
        <v>0</v>
      </c>
      <c r="CF173" s="92">
        <v>0</v>
      </c>
      <c r="CG173" s="92">
        <v>0</v>
      </c>
      <c r="CH173" s="92">
        <v>0</v>
      </c>
      <c r="CI173" s="92">
        <v>0</v>
      </c>
      <c r="CJ173" s="92">
        <v>0</v>
      </c>
      <c r="CK173" s="92">
        <v>0</v>
      </c>
      <c r="CL173" s="92">
        <v>0</v>
      </c>
      <c r="CM173" s="92">
        <v>1</v>
      </c>
      <c r="CN173" s="92">
        <v>0</v>
      </c>
      <c r="CO173" s="92">
        <v>0</v>
      </c>
      <c r="CP173" s="92">
        <v>0</v>
      </c>
      <c r="CQ173" s="92">
        <v>0</v>
      </c>
      <c r="CR173" s="92">
        <v>0</v>
      </c>
      <c r="CS173" s="92">
        <v>0</v>
      </c>
      <c r="CT173" s="92">
        <v>0</v>
      </c>
      <c r="CU173" s="92">
        <v>0</v>
      </c>
      <c r="CV173" s="92">
        <v>0</v>
      </c>
      <c r="CW173" s="92">
        <v>0</v>
      </c>
      <c r="CX173" s="92">
        <v>0</v>
      </c>
      <c r="CY173" s="92">
        <v>0</v>
      </c>
      <c r="CZ173" s="92">
        <v>0</v>
      </c>
      <c r="DA173" s="92">
        <v>0</v>
      </c>
      <c r="DB173" s="92">
        <v>0</v>
      </c>
      <c r="DC173" s="92">
        <v>0</v>
      </c>
      <c r="DD173" s="92">
        <v>0</v>
      </c>
      <c r="DE173" s="92">
        <v>0</v>
      </c>
      <c r="DF173" s="92">
        <v>0</v>
      </c>
      <c r="DG173" s="92">
        <v>0</v>
      </c>
      <c r="DH173" s="92">
        <v>0</v>
      </c>
      <c r="DI173" s="92">
        <v>0</v>
      </c>
      <c r="DJ173" s="92">
        <v>0</v>
      </c>
      <c r="DK173" s="92">
        <v>0</v>
      </c>
      <c r="DL173" s="92">
        <v>0</v>
      </c>
      <c r="DM173" s="92">
        <v>0</v>
      </c>
      <c r="DN173" s="92">
        <v>0</v>
      </c>
      <c r="DO173" s="92">
        <v>0</v>
      </c>
      <c r="DP173" s="92">
        <v>0</v>
      </c>
      <c r="DQ173" s="92">
        <v>0</v>
      </c>
      <c r="DR173" s="92">
        <v>0</v>
      </c>
      <c r="DS173" s="92">
        <v>0</v>
      </c>
      <c r="DT173" s="92">
        <v>0</v>
      </c>
      <c r="DU173" s="92">
        <v>0</v>
      </c>
      <c r="DV173" s="92">
        <v>0</v>
      </c>
      <c r="DW173" s="92">
        <v>0</v>
      </c>
      <c r="DX173" s="92">
        <v>0</v>
      </c>
      <c r="DY173" s="92">
        <v>0</v>
      </c>
      <c r="DZ173" s="92">
        <v>0</v>
      </c>
      <c r="EA173" s="92">
        <v>0</v>
      </c>
      <c r="EB173" s="92">
        <v>0</v>
      </c>
      <c r="EC173" s="92">
        <v>0</v>
      </c>
      <c r="ED173" s="92">
        <v>0</v>
      </c>
      <c r="EE173" s="92">
        <v>0</v>
      </c>
      <c r="EF173" s="92">
        <v>0</v>
      </c>
      <c r="EG173" s="92">
        <v>0</v>
      </c>
      <c r="EH173" s="92">
        <v>0</v>
      </c>
      <c r="EI173" s="92">
        <v>0</v>
      </c>
      <c r="EJ173" s="92">
        <v>0</v>
      </c>
      <c r="EK173" s="92">
        <v>0</v>
      </c>
      <c r="EL173" s="92">
        <v>0</v>
      </c>
      <c r="EM173" s="92">
        <v>0</v>
      </c>
      <c r="EN173" s="92">
        <v>0</v>
      </c>
      <c r="EO173" s="92">
        <v>0</v>
      </c>
      <c r="EP173" s="92">
        <v>0</v>
      </c>
      <c r="EQ173" s="92">
        <v>0</v>
      </c>
      <c r="ER173" s="92">
        <v>0</v>
      </c>
      <c r="ES173" s="92">
        <v>0</v>
      </c>
      <c r="ET173" s="92">
        <v>0</v>
      </c>
      <c r="EU173" s="92">
        <v>0</v>
      </c>
      <c r="EV173" s="92">
        <v>0</v>
      </c>
      <c r="EW173" s="92">
        <v>109.253077</v>
      </c>
      <c r="EX173" s="92">
        <v>0</v>
      </c>
      <c r="EY173" s="92">
        <v>0</v>
      </c>
      <c r="EZ173" s="92">
        <v>0</v>
      </c>
      <c r="FA173" s="92">
        <v>0</v>
      </c>
      <c r="FB173" s="92">
        <v>0</v>
      </c>
      <c r="FC173" s="92">
        <v>0</v>
      </c>
      <c r="FD173" s="92">
        <v>0</v>
      </c>
      <c r="FE173" s="92">
        <v>0</v>
      </c>
      <c r="FF173" s="92">
        <v>0</v>
      </c>
      <c r="FG173" s="92">
        <v>0</v>
      </c>
      <c r="FH173" s="92">
        <v>0</v>
      </c>
      <c r="FI173" s="92">
        <v>0</v>
      </c>
      <c r="FJ173" s="92">
        <v>0</v>
      </c>
      <c r="FK173" s="92">
        <v>0</v>
      </c>
      <c r="FL173" s="92">
        <v>0</v>
      </c>
      <c r="FM173" s="92">
        <v>0</v>
      </c>
      <c r="FN173" s="92">
        <v>0</v>
      </c>
      <c r="FO173" s="92">
        <v>0</v>
      </c>
      <c r="FP173" s="92">
        <v>0</v>
      </c>
      <c r="FQ173" s="92">
        <v>0</v>
      </c>
      <c r="FR173" s="92">
        <v>0</v>
      </c>
      <c r="FS173" s="92">
        <v>0</v>
      </c>
      <c r="FT173" s="92">
        <v>0</v>
      </c>
      <c r="FU173" s="92">
        <v>0</v>
      </c>
      <c r="FV173" s="92">
        <v>0</v>
      </c>
      <c r="FW173" s="92">
        <v>0</v>
      </c>
      <c r="FX173" s="92">
        <v>0</v>
      </c>
      <c r="FY173" s="92">
        <v>0</v>
      </c>
      <c r="FZ173" s="92">
        <v>0</v>
      </c>
      <c r="GA173" s="92">
        <v>0</v>
      </c>
      <c r="GB173" s="92">
        <v>0</v>
      </c>
      <c r="GC173" s="92">
        <v>0</v>
      </c>
      <c r="GD173" s="92">
        <v>0</v>
      </c>
      <c r="GE173" s="92">
        <v>0</v>
      </c>
      <c r="GF173" s="92">
        <v>0</v>
      </c>
      <c r="GG173" s="92">
        <v>0</v>
      </c>
      <c r="GH173" s="92">
        <v>0</v>
      </c>
      <c r="GI173" s="92">
        <v>0</v>
      </c>
      <c r="GJ173" s="92">
        <v>0</v>
      </c>
      <c r="GK173" s="92">
        <v>0</v>
      </c>
      <c r="GL173" s="92">
        <v>0</v>
      </c>
      <c r="GM173" s="92">
        <v>0</v>
      </c>
      <c r="GN173" s="92">
        <v>0</v>
      </c>
      <c r="GO173" s="92">
        <v>0</v>
      </c>
      <c r="GP173" s="92">
        <v>0</v>
      </c>
      <c r="GQ173" s="92">
        <v>0</v>
      </c>
      <c r="GR173" s="92">
        <v>0</v>
      </c>
      <c r="GS173" s="92">
        <v>0</v>
      </c>
      <c r="GT173" s="92">
        <v>0</v>
      </c>
      <c r="GU173" s="92">
        <v>0</v>
      </c>
      <c r="GV173" s="92">
        <v>0</v>
      </c>
      <c r="GW173" s="92">
        <v>0</v>
      </c>
      <c r="GX173" s="92">
        <v>0</v>
      </c>
      <c r="GY173" s="92">
        <v>0</v>
      </c>
      <c r="GZ173" s="92">
        <v>0</v>
      </c>
      <c r="HA173" s="92">
        <v>0</v>
      </c>
      <c r="HB173" s="92">
        <v>0</v>
      </c>
      <c r="HC173" s="92">
        <v>0</v>
      </c>
      <c r="HD173" s="92">
        <v>0</v>
      </c>
      <c r="HE173" s="92">
        <v>0</v>
      </c>
      <c r="HF173" s="92">
        <v>0</v>
      </c>
      <c r="HG173" s="92">
        <v>1</v>
      </c>
      <c r="HH173" s="92">
        <v>0</v>
      </c>
      <c r="HI173" s="92">
        <v>0</v>
      </c>
      <c r="HJ173" s="92">
        <v>0</v>
      </c>
      <c r="HK173" s="92">
        <v>0</v>
      </c>
      <c r="HL173" s="92">
        <v>0</v>
      </c>
      <c r="HM173" s="92">
        <v>0</v>
      </c>
      <c r="HN173" s="92">
        <v>0</v>
      </c>
      <c r="HO173" s="92">
        <v>0</v>
      </c>
      <c r="HP173" s="92">
        <v>0</v>
      </c>
      <c r="HQ173" s="92">
        <v>0</v>
      </c>
      <c r="HR173" s="92">
        <v>0</v>
      </c>
      <c r="HS173" s="92">
        <v>0</v>
      </c>
      <c r="HT173" s="92">
        <v>0</v>
      </c>
      <c r="HU173" s="92">
        <v>0</v>
      </c>
      <c r="HV173" s="92">
        <v>0</v>
      </c>
      <c r="HW173" s="92">
        <v>0</v>
      </c>
      <c r="HX173" s="92">
        <v>0</v>
      </c>
      <c r="HY173" s="92">
        <v>0</v>
      </c>
      <c r="HZ173" s="92">
        <v>0</v>
      </c>
      <c r="IA173" s="92">
        <v>0</v>
      </c>
      <c r="IB173" s="92">
        <v>0</v>
      </c>
      <c r="IC173" s="92">
        <v>0</v>
      </c>
      <c r="ID173" s="92">
        <v>0</v>
      </c>
      <c r="IE173" s="92">
        <v>0</v>
      </c>
      <c r="IF173" s="92">
        <v>0</v>
      </c>
      <c r="IG173" s="92">
        <v>0</v>
      </c>
      <c r="IH173" s="92">
        <v>0</v>
      </c>
      <c r="II173" s="92">
        <v>0</v>
      </c>
      <c r="IJ173" s="92">
        <v>0</v>
      </c>
      <c r="IK173" s="92">
        <v>0</v>
      </c>
      <c r="IL173" s="92">
        <v>0</v>
      </c>
      <c r="IM173" s="92">
        <v>0</v>
      </c>
      <c r="IN173" s="92">
        <v>0</v>
      </c>
      <c r="IO173" s="92">
        <v>0</v>
      </c>
      <c r="IP173" s="92">
        <v>0</v>
      </c>
      <c r="IQ173" s="92">
        <v>0</v>
      </c>
      <c r="IR173" s="92">
        <v>0</v>
      </c>
      <c r="IS173" s="92">
        <v>0</v>
      </c>
      <c r="IT173" s="92">
        <v>6.4151194599999997</v>
      </c>
      <c r="IU173" s="92">
        <v>109.253077</v>
      </c>
      <c r="IV173" s="92">
        <v>293.56515200000001</v>
      </c>
      <c r="IW173" s="92">
        <v>28</v>
      </c>
      <c r="IX173" s="92">
        <v>9</v>
      </c>
      <c r="IY173" s="92">
        <v>1</v>
      </c>
      <c r="IZ173" s="92">
        <v>0</v>
      </c>
      <c r="JA173" s="92">
        <v>0</v>
      </c>
      <c r="JB173" s="92">
        <v>-10937.042799999999</v>
      </c>
      <c r="JC173" s="92">
        <v>-642.20100500000001</v>
      </c>
      <c r="JD173" s="92">
        <v>-7.0162435800000006E-2</v>
      </c>
      <c r="JE173" s="92">
        <v>-27.908867000000001</v>
      </c>
      <c r="JF173" s="92">
        <v>-1.6387521599999999</v>
      </c>
      <c r="JG173" s="92">
        <v>3.6420759399999998E-4</v>
      </c>
      <c r="JH173" s="92">
        <v>6.2026592799999999E-3</v>
      </c>
      <c r="JI173" s="92">
        <v>17.030560000000001</v>
      </c>
      <c r="JJ173" s="92">
        <v>5.72632808</v>
      </c>
      <c r="JK173" s="92">
        <v>0</v>
      </c>
      <c r="JL173" s="92">
        <v>0</v>
      </c>
      <c r="JM173" s="92">
        <v>0</v>
      </c>
      <c r="JN173" s="92">
        <v>0</v>
      </c>
      <c r="JO173" s="92">
        <v>0</v>
      </c>
      <c r="JP173" s="92">
        <v>0</v>
      </c>
      <c r="JQ173" s="92">
        <v>0</v>
      </c>
      <c r="JR173" s="92">
        <v>0</v>
      </c>
      <c r="JS173" s="92">
        <v>0</v>
      </c>
      <c r="JT173" s="92">
        <v>0</v>
      </c>
      <c r="JU173" s="92">
        <v>0</v>
      </c>
      <c r="JV173" s="92">
        <v>0</v>
      </c>
      <c r="JW173" s="92">
        <v>0</v>
      </c>
      <c r="JX173" s="92">
        <v>0</v>
      </c>
      <c r="JY173" s="92">
        <v>0</v>
      </c>
      <c r="JZ173" s="92">
        <v>0</v>
      </c>
      <c r="KA173" s="92">
        <v>0</v>
      </c>
      <c r="KB173" s="92">
        <v>0</v>
      </c>
      <c r="KC173" s="92">
        <v>0</v>
      </c>
      <c r="KD173" s="92">
        <v>0</v>
      </c>
      <c r="KE173" s="92">
        <v>0</v>
      </c>
      <c r="KF173" s="92">
        <v>0</v>
      </c>
      <c r="KG173" s="92">
        <v>0</v>
      </c>
      <c r="KH173" s="92">
        <v>0</v>
      </c>
      <c r="KI173" s="92">
        <v>0</v>
      </c>
      <c r="KJ173" s="92">
        <v>0</v>
      </c>
      <c r="KK173" s="92">
        <v>0</v>
      </c>
      <c r="KL173" s="92">
        <v>0</v>
      </c>
      <c r="KM173" s="92">
        <v>0</v>
      </c>
      <c r="KN173" s="92">
        <v>0</v>
      </c>
      <c r="KO173" s="92">
        <v>0</v>
      </c>
      <c r="KP173" s="92">
        <v>0</v>
      </c>
      <c r="KQ173" s="92">
        <v>0</v>
      </c>
      <c r="KR173" s="92">
        <v>0</v>
      </c>
      <c r="KS173" s="92">
        <v>0</v>
      </c>
      <c r="KT173" s="92">
        <v>0</v>
      </c>
      <c r="KU173" s="92">
        <v>0</v>
      </c>
      <c r="KV173" s="92">
        <v>0</v>
      </c>
      <c r="KW173" s="92">
        <v>0</v>
      </c>
      <c r="KX173" s="92">
        <v>0</v>
      </c>
      <c r="KY173" s="92">
        <v>0</v>
      </c>
      <c r="KZ173" s="92">
        <v>0</v>
      </c>
      <c r="LA173" s="92">
        <v>0</v>
      </c>
      <c r="LB173" s="92">
        <v>0</v>
      </c>
      <c r="LC173" s="92">
        <v>0</v>
      </c>
      <c r="LD173" s="92">
        <v>0</v>
      </c>
      <c r="LE173" s="92">
        <v>0</v>
      </c>
      <c r="LF173" s="92">
        <v>0</v>
      </c>
      <c r="LG173" s="92">
        <v>0</v>
      </c>
      <c r="LH173" s="92">
        <v>0</v>
      </c>
      <c r="LI173" s="92">
        <v>0</v>
      </c>
      <c r="LJ173" s="92">
        <v>0</v>
      </c>
      <c r="LK173" s="92">
        <v>0</v>
      </c>
      <c r="LL173" s="92">
        <v>0</v>
      </c>
      <c r="LM173" s="92">
        <v>0</v>
      </c>
      <c r="LN173" s="92">
        <v>0</v>
      </c>
      <c r="LO173" s="92">
        <v>0</v>
      </c>
      <c r="LP173" s="92">
        <v>0</v>
      </c>
      <c r="LQ173" s="92">
        <v>0</v>
      </c>
      <c r="LR173" s="92">
        <v>0</v>
      </c>
      <c r="LS173" s="92">
        <v>0</v>
      </c>
      <c r="LT173" s="92">
        <v>0</v>
      </c>
      <c r="LU173" s="92">
        <v>0</v>
      </c>
      <c r="LV173" s="92">
        <v>0</v>
      </c>
      <c r="LW173" s="92">
        <v>0</v>
      </c>
      <c r="LX173" s="92">
        <v>0</v>
      </c>
      <c r="LY173" s="92">
        <v>0</v>
      </c>
      <c r="LZ173" s="92">
        <v>0</v>
      </c>
      <c r="MA173" s="92">
        <v>0</v>
      </c>
      <c r="MB173" s="92">
        <v>0</v>
      </c>
      <c r="MC173" s="92">
        <v>0</v>
      </c>
      <c r="MD173" s="92">
        <v>0</v>
      </c>
      <c r="ME173" s="92">
        <v>0</v>
      </c>
      <c r="MF173" s="92">
        <v>0</v>
      </c>
      <c r="MG173" s="92">
        <v>0</v>
      </c>
      <c r="MH173" s="92">
        <v>0</v>
      </c>
      <c r="MI173" s="92">
        <v>0</v>
      </c>
      <c r="MJ173" s="92">
        <v>0</v>
      </c>
      <c r="MK173" s="92">
        <v>0</v>
      </c>
      <c r="ML173" s="92">
        <v>0</v>
      </c>
      <c r="MM173" s="92">
        <v>0</v>
      </c>
      <c r="MN173" s="92">
        <v>0</v>
      </c>
      <c r="MO173" s="92">
        <v>0</v>
      </c>
      <c r="MP173" s="92">
        <v>0</v>
      </c>
      <c r="MQ173" s="92">
        <v>0</v>
      </c>
      <c r="MR173" s="92">
        <v>0</v>
      </c>
      <c r="MS173" s="92">
        <v>0</v>
      </c>
      <c r="MT173" s="92">
        <v>0</v>
      </c>
      <c r="MU173" s="92">
        <v>0</v>
      </c>
      <c r="MV173" s="92">
        <v>0</v>
      </c>
      <c r="MW173" s="92">
        <v>0</v>
      </c>
      <c r="MX173" s="92">
        <v>0</v>
      </c>
      <c r="MY173" s="92">
        <v>0</v>
      </c>
      <c r="MZ173" s="92">
        <v>0</v>
      </c>
      <c r="NA173" s="92">
        <v>0</v>
      </c>
      <c r="NB173" s="92">
        <v>0</v>
      </c>
      <c r="NC173" s="92">
        <v>0</v>
      </c>
      <c r="ND173" s="92">
        <v>0</v>
      </c>
      <c r="NE173" s="92">
        <v>0</v>
      </c>
      <c r="NF173" s="92">
        <v>0</v>
      </c>
      <c r="NG173" s="92">
        <v>0</v>
      </c>
      <c r="NH173" s="92">
        <v>0</v>
      </c>
      <c r="NI173" s="92">
        <v>0</v>
      </c>
      <c r="NJ173" s="92">
        <v>0</v>
      </c>
      <c r="NK173" s="92">
        <v>0</v>
      </c>
      <c r="NL173" s="92">
        <v>0</v>
      </c>
      <c r="NM173" s="92">
        <v>0</v>
      </c>
      <c r="NN173" s="92">
        <v>0</v>
      </c>
      <c r="NO173" s="92">
        <v>0</v>
      </c>
      <c r="NP173" s="92">
        <v>0</v>
      </c>
      <c r="NQ173" s="92">
        <v>0</v>
      </c>
      <c r="NR173" s="92">
        <v>0</v>
      </c>
      <c r="NS173" s="92">
        <v>0</v>
      </c>
      <c r="NT173" s="92">
        <v>0</v>
      </c>
      <c r="NU173" s="92">
        <v>0</v>
      </c>
      <c r="NV173" s="92">
        <v>0</v>
      </c>
      <c r="NW173" s="92">
        <v>0</v>
      </c>
      <c r="NX173" s="92">
        <v>0</v>
      </c>
      <c r="NY173" s="92">
        <v>0</v>
      </c>
      <c r="NZ173" s="92">
        <v>0</v>
      </c>
      <c r="OA173" s="92">
        <v>0</v>
      </c>
      <c r="OB173" s="92">
        <v>0</v>
      </c>
      <c r="OC173" s="92">
        <v>0</v>
      </c>
      <c r="OD173" s="92">
        <v>0</v>
      </c>
      <c r="OE173" s="92">
        <v>0</v>
      </c>
      <c r="OF173" s="92">
        <v>0</v>
      </c>
      <c r="OG173" s="92">
        <v>0</v>
      </c>
      <c r="OH173" s="92">
        <v>0</v>
      </c>
      <c r="OI173" s="92">
        <v>0</v>
      </c>
      <c r="OJ173" s="92">
        <v>0</v>
      </c>
      <c r="OK173" s="92">
        <v>0</v>
      </c>
      <c r="OL173" s="92">
        <v>0</v>
      </c>
      <c r="OM173" s="92">
        <v>0</v>
      </c>
      <c r="ON173" s="92">
        <v>0</v>
      </c>
      <c r="OO173" s="92">
        <v>0</v>
      </c>
      <c r="OP173" s="92">
        <v>0</v>
      </c>
      <c r="OQ173" s="92">
        <v>0</v>
      </c>
      <c r="OR173" s="92">
        <v>0</v>
      </c>
      <c r="OS173" s="92">
        <v>0</v>
      </c>
      <c r="OT173" s="92">
        <v>0</v>
      </c>
      <c r="OU173" s="92">
        <v>0</v>
      </c>
      <c r="OV173" s="92">
        <v>0</v>
      </c>
      <c r="OW173" s="92">
        <v>0</v>
      </c>
      <c r="OX173" s="92">
        <v>0</v>
      </c>
      <c r="OY173" s="92">
        <v>0</v>
      </c>
      <c r="OZ173" s="92">
        <v>0</v>
      </c>
      <c r="PA173" s="92">
        <v>0</v>
      </c>
      <c r="PB173" s="92">
        <v>0</v>
      </c>
      <c r="PC173" s="92">
        <v>0</v>
      </c>
      <c r="PD173" s="92">
        <v>0</v>
      </c>
      <c r="PE173" s="92">
        <v>0</v>
      </c>
      <c r="PF173" s="92">
        <v>0</v>
      </c>
      <c r="PG173" s="92">
        <v>0</v>
      </c>
      <c r="PH173" s="92">
        <v>0</v>
      </c>
      <c r="PI173" s="92">
        <v>0</v>
      </c>
      <c r="PJ173" s="92">
        <v>0</v>
      </c>
      <c r="PK173" s="92">
        <v>0</v>
      </c>
      <c r="PL173" s="92">
        <v>0</v>
      </c>
      <c r="PM173" s="92">
        <v>0</v>
      </c>
      <c r="PN173" s="92">
        <v>0</v>
      </c>
      <c r="PO173" s="92">
        <v>0</v>
      </c>
      <c r="PP173" s="92">
        <v>0</v>
      </c>
      <c r="PQ173" s="92">
        <v>0</v>
      </c>
      <c r="PR173" s="92">
        <v>0</v>
      </c>
      <c r="PS173" s="92">
        <v>0</v>
      </c>
      <c r="PT173" s="92">
        <v>0</v>
      </c>
      <c r="PU173" s="92">
        <v>0</v>
      </c>
      <c r="PV173" s="92">
        <v>0</v>
      </c>
      <c r="PW173" s="92">
        <v>0</v>
      </c>
      <c r="PX173" s="92">
        <v>0</v>
      </c>
      <c r="PY173" s="92">
        <v>0</v>
      </c>
      <c r="PZ173" s="92">
        <v>0</v>
      </c>
      <c r="QA173" s="92">
        <v>0</v>
      </c>
      <c r="QB173" s="92">
        <v>0</v>
      </c>
      <c r="QC173" s="92">
        <v>0</v>
      </c>
      <c r="QD173" s="92">
        <v>0</v>
      </c>
      <c r="QE173" s="92">
        <v>0</v>
      </c>
      <c r="QF173" s="92">
        <v>0</v>
      </c>
      <c r="QG173" s="92">
        <v>0</v>
      </c>
      <c r="QH173" s="92">
        <v>0</v>
      </c>
      <c r="QI173" s="92">
        <v>0</v>
      </c>
      <c r="QJ173" s="92">
        <v>0</v>
      </c>
      <c r="QK173" s="92">
        <v>0</v>
      </c>
      <c r="QL173" s="92">
        <v>0</v>
      </c>
      <c r="QM173" s="92">
        <v>0</v>
      </c>
      <c r="QN173" s="92">
        <v>0</v>
      </c>
      <c r="QO173" s="92">
        <v>0</v>
      </c>
      <c r="QP173" s="92">
        <v>0</v>
      </c>
      <c r="QQ173" s="92">
        <v>0</v>
      </c>
      <c r="QR173" s="92">
        <v>0</v>
      </c>
      <c r="QS173" s="92">
        <v>0</v>
      </c>
      <c r="QT173" s="92">
        <v>0</v>
      </c>
      <c r="QU173" s="92">
        <v>0</v>
      </c>
      <c r="QV173" s="92">
        <v>0</v>
      </c>
      <c r="QW173" s="92">
        <v>0</v>
      </c>
      <c r="QX173" s="92">
        <v>0</v>
      </c>
      <c r="QY173" s="92">
        <v>0</v>
      </c>
      <c r="QZ173" s="92">
        <v>0</v>
      </c>
      <c r="RA173" s="92">
        <v>0</v>
      </c>
      <c r="RB173" s="92">
        <v>0</v>
      </c>
      <c r="RC173" s="92">
        <v>0</v>
      </c>
      <c r="RD173" s="92">
        <v>0</v>
      </c>
      <c r="RE173" s="92">
        <v>0</v>
      </c>
      <c r="RF173" s="92">
        <v>0</v>
      </c>
      <c r="RG173" s="92">
        <v>0</v>
      </c>
      <c r="RH173" s="92">
        <v>0</v>
      </c>
      <c r="RI173" s="92">
        <v>0</v>
      </c>
      <c r="RJ173" s="92">
        <v>0</v>
      </c>
      <c r="RK173" s="92">
        <v>0</v>
      </c>
      <c r="RL173" s="92">
        <v>0</v>
      </c>
      <c r="RM173" s="92">
        <v>0</v>
      </c>
      <c r="RN173" s="92">
        <v>0</v>
      </c>
      <c r="RO173" s="92">
        <v>0</v>
      </c>
      <c r="RP173" s="92">
        <v>0</v>
      </c>
      <c r="RQ173" s="92">
        <v>0</v>
      </c>
      <c r="RR173" s="92">
        <v>0</v>
      </c>
      <c r="RS173" s="92">
        <v>0</v>
      </c>
      <c r="RT173" s="92">
        <v>0</v>
      </c>
      <c r="RU173" s="92">
        <v>0</v>
      </c>
      <c r="RV173" s="92">
        <v>0</v>
      </c>
      <c r="RW173" s="92">
        <v>0</v>
      </c>
      <c r="RX173" s="92">
        <v>0</v>
      </c>
      <c r="RY173" s="92">
        <v>0</v>
      </c>
      <c r="RZ173" s="92">
        <v>0</v>
      </c>
      <c r="SA173" s="92">
        <v>0</v>
      </c>
      <c r="SB173" s="92">
        <v>0</v>
      </c>
      <c r="SC173" s="92">
        <v>0</v>
      </c>
      <c r="SD173" s="92">
        <v>0</v>
      </c>
      <c r="SE173" s="92">
        <v>0</v>
      </c>
      <c r="SF173" s="92">
        <v>0</v>
      </c>
      <c r="SG173" s="92">
        <v>0</v>
      </c>
      <c r="SH173" s="92">
        <v>0</v>
      </c>
      <c r="SI173" s="92">
        <v>0</v>
      </c>
      <c r="SJ173" s="92">
        <v>0</v>
      </c>
      <c r="SK173" s="92">
        <v>0</v>
      </c>
      <c r="SL173" s="92">
        <v>0</v>
      </c>
      <c r="SM173" s="92">
        <v>0</v>
      </c>
      <c r="SN173" s="92">
        <v>0</v>
      </c>
      <c r="SO173" s="92">
        <v>0</v>
      </c>
      <c r="SP173" s="92">
        <v>0</v>
      </c>
      <c r="SQ173" s="92">
        <v>0</v>
      </c>
      <c r="SR173" s="92">
        <v>0</v>
      </c>
      <c r="SS173" s="92">
        <v>0</v>
      </c>
      <c r="ST173" s="92">
        <v>0</v>
      </c>
      <c r="SU173" s="92">
        <v>0</v>
      </c>
      <c r="SV173" s="92">
        <v>0</v>
      </c>
      <c r="SW173" s="92">
        <v>0</v>
      </c>
      <c r="SX173" s="92">
        <v>0</v>
      </c>
      <c r="SY173" s="92">
        <v>0</v>
      </c>
      <c r="SZ173" s="92">
        <v>0</v>
      </c>
      <c r="TA173" s="92">
        <v>0</v>
      </c>
      <c r="TB173" s="92">
        <v>0</v>
      </c>
      <c r="TC173" s="92">
        <v>9</v>
      </c>
      <c r="TD173" s="92">
        <v>0</v>
      </c>
      <c r="TE173" s="92">
        <v>0</v>
      </c>
      <c r="TF173" s="92">
        <v>0</v>
      </c>
      <c r="TG173" s="92">
        <v>0</v>
      </c>
      <c r="TH173" s="92">
        <v>0</v>
      </c>
      <c r="TI173" s="92">
        <v>0</v>
      </c>
      <c r="TJ173" s="92">
        <v>0</v>
      </c>
      <c r="TK173" s="92">
        <v>0</v>
      </c>
      <c r="TL173" s="92">
        <v>0</v>
      </c>
      <c r="TM173" s="92">
        <v>0</v>
      </c>
      <c r="TN173" s="92">
        <v>0</v>
      </c>
      <c r="TO173" s="92">
        <v>0</v>
      </c>
      <c r="TP173" s="92">
        <v>0</v>
      </c>
      <c r="TQ173" s="92">
        <v>-81789.209175600001</v>
      </c>
      <c r="TR173" s="92">
        <v>0</v>
      </c>
      <c r="TS173" s="92">
        <v>0</v>
      </c>
      <c r="TT173" s="92">
        <v>0</v>
      </c>
      <c r="TU173" s="92">
        <v>0</v>
      </c>
      <c r="TV173" s="92">
        <v>0</v>
      </c>
      <c r="TW173" s="92">
        <v>0</v>
      </c>
      <c r="TX173" s="92">
        <v>0</v>
      </c>
      <c r="TY173" s="92">
        <v>0</v>
      </c>
      <c r="TZ173" s="92">
        <v>0</v>
      </c>
      <c r="UA173" s="92">
        <v>0</v>
      </c>
      <c r="UB173" s="92">
        <v>0</v>
      </c>
      <c r="UC173" s="92">
        <v>0</v>
      </c>
      <c r="UD173" s="92">
        <v>0</v>
      </c>
      <c r="UE173" s="92">
        <v>0</v>
      </c>
      <c r="UF173" s="92">
        <v>0</v>
      </c>
      <c r="UG173" s="92">
        <v>0</v>
      </c>
      <c r="UH173" s="92">
        <v>0</v>
      </c>
      <c r="UI173" s="92">
        <v>0</v>
      </c>
      <c r="UJ173" s="92">
        <v>0</v>
      </c>
      <c r="UK173" s="92">
        <v>0</v>
      </c>
      <c r="UL173" s="92">
        <v>0</v>
      </c>
      <c r="UM173" s="92">
        <v>0</v>
      </c>
      <c r="UN173" s="92">
        <v>0</v>
      </c>
      <c r="UO173" s="92">
        <v>0</v>
      </c>
      <c r="UP173" s="92">
        <v>1.78197762777778E-3</v>
      </c>
      <c r="UQ173" s="92">
        <v>0</v>
      </c>
      <c r="UR173" s="92">
        <v>0</v>
      </c>
      <c r="US173" s="92">
        <v>0</v>
      </c>
      <c r="UT173" s="92">
        <v>0</v>
      </c>
      <c r="UU173" s="92">
        <v>0</v>
      </c>
      <c r="UV173" s="92">
        <v>0</v>
      </c>
      <c r="UW173" s="92">
        <v>0</v>
      </c>
      <c r="UX173" s="92">
        <v>0</v>
      </c>
      <c r="UY173" s="92">
        <v>0</v>
      </c>
      <c r="UZ173" s="92">
        <v>0</v>
      </c>
      <c r="VA173" s="92">
        <v>0</v>
      </c>
      <c r="VB173" s="92">
        <v>0</v>
      </c>
      <c r="VC173" s="92">
        <v>0</v>
      </c>
      <c r="VD173" s="92">
        <v>0</v>
      </c>
      <c r="VE173" s="92">
        <v>0</v>
      </c>
      <c r="VF173" s="92">
        <v>0</v>
      </c>
      <c r="VG173" s="92">
        <v>0</v>
      </c>
      <c r="VH173" s="92">
        <v>0</v>
      </c>
      <c r="VI173" s="92">
        <v>0</v>
      </c>
      <c r="VJ173" s="92">
        <v>0</v>
      </c>
      <c r="VK173" s="92">
        <v>0</v>
      </c>
      <c r="VL173" s="92">
        <v>0</v>
      </c>
      <c r="VM173" s="92">
        <v>0</v>
      </c>
      <c r="VN173" s="92">
        <v>0</v>
      </c>
      <c r="VO173" s="92">
        <v>0</v>
      </c>
      <c r="VP173" s="92">
        <v>0</v>
      </c>
      <c r="VQ173" s="92">
        <v>0</v>
      </c>
      <c r="VR173" s="92">
        <v>0</v>
      </c>
      <c r="VS173" s="92">
        <v>0</v>
      </c>
      <c r="VT173" s="92">
        <v>0</v>
      </c>
      <c r="VU173" s="92">
        <v>0</v>
      </c>
      <c r="VV173" s="92">
        <v>0</v>
      </c>
      <c r="VW173" s="92">
        <v>0</v>
      </c>
      <c r="VX173" s="92">
        <v>0</v>
      </c>
      <c r="VY173" s="92">
        <v>0</v>
      </c>
      <c r="VZ173" s="92">
        <v>0</v>
      </c>
      <c r="WA173" s="92">
        <v>0</v>
      </c>
      <c r="WB173" s="92">
        <v>0</v>
      </c>
      <c r="WC173" s="92">
        <v>0</v>
      </c>
    </row>
    <row r="174" spans="2:601" ht="13.5" customHeight="1">
      <c r="B174" s="851" t="s">
        <v>2415</v>
      </c>
      <c r="C174" s="92">
        <v>0</v>
      </c>
      <c r="D174" s="92">
        <v>16.4154968</v>
      </c>
      <c r="E174" s="92">
        <v>-1.81593112E-2</v>
      </c>
      <c r="F174" s="92">
        <v>0</v>
      </c>
      <c r="G174" s="92">
        <v>0</v>
      </c>
      <c r="H174" s="92">
        <v>0</v>
      </c>
      <c r="I174" s="92">
        <v>0</v>
      </c>
      <c r="J174" s="92">
        <v>0</v>
      </c>
      <c r="K174" s="92">
        <v>0</v>
      </c>
      <c r="L174" s="92">
        <v>0</v>
      </c>
      <c r="M174" s="92">
        <v>0</v>
      </c>
      <c r="N174" s="92">
        <v>0</v>
      </c>
      <c r="O174" s="92">
        <v>0</v>
      </c>
      <c r="P174" s="92">
        <v>0</v>
      </c>
      <c r="Q174" s="92">
        <v>0</v>
      </c>
      <c r="R174" s="92">
        <v>0</v>
      </c>
      <c r="S174" s="92">
        <v>0</v>
      </c>
      <c r="T174" s="92">
        <v>0</v>
      </c>
      <c r="U174" s="92">
        <v>0</v>
      </c>
      <c r="V174" s="92">
        <v>0</v>
      </c>
      <c r="W174" s="92">
        <v>0</v>
      </c>
      <c r="X174" s="92">
        <v>0</v>
      </c>
      <c r="Y174" s="92">
        <v>0</v>
      </c>
      <c r="Z174" s="92">
        <v>0</v>
      </c>
      <c r="AA174" s="92">
        <v>0</v>
      </c>
      <c r="AB174" s="92">
        <v>0</v>
      </c>
      <c r="AC174" s="92">
        <v>0</v>
      </c>
      <c r="AD174" s="92">
        <v>0</v>
      </c>
      <c r="AE174" s="92">
        <v>0</v>
      </c>
      <c r="AF174" s="92">
        <v>0</v>
      </c>
      <c r="AG174" s="92">
        <v>0</v>
      </c>
      <c r="AH174" s="92">
        <v>0</v>
      </c>
      <c r="AI174" s="92">
        <v>0</v>
      </c>
      <c r="AJ174" s="92">
        <v>0</v>
      </c>
      <c r="AK174" s="92">
        <v>0</v>
      </c>
      <c r="AL174" s="92">
        <v>0</v>
      </c>
      <c r="AM174" s="92">
        <v>0</v>
      </c>
      <c r="AN174" s="92">
        <v>0</v>
      </c>
      <c r="AO174" s="92">
        <v>0</v>
      </c>
      <c r="AP174" s="92">
        <v>0</v>
      </c>
      <c r="AQ174" s="92">
        <v>0</v>
      </c>
      <c r="AR174" s="92">
        <v>0</v>
      </c>
      <c r="AS174" s="92">
        <v>0</v>
      </c>
      <c r="AT174" s="92">
        <v>0</v>
      </c>
      <c r="AU174" s="92">
        <v>0</v>
      </c>
      <c r="AV174" s="92">
        <v>0</v>
      </c>
      <c r="AW174" s="92">
        <v>0.25623270100000001</v>
      </c>
      <c r="AX174" s="92">
        <v>0</v>
      </c>
      <c r="AY174" s="92">
        <v>0</v>
      </c>
      <c r="AZ174" s="92">
        <v>0</v>
      </c>
      <c r="BA174" s="92">
        <v>0</v>
      </c>
      <c r="BB174" s="92">
        <v>0</v>
      </c>
      <c r="BC174" s="92">
        <v>0</v>
      </c>
      <c r="BD174" s="92">
        <v>0</v>
      </c>
      <c r="BE174" s="92">
        <v>0</v>
      </c>
      <c r="BF174" s="92">
        <v>0</v>
      </c>
      <c r="BG174" s="92">
        <v>0</v>
      </c>
      <c r="BH174" s="92">
        <v>0</v>
      </c>
      <c r="BI174" s="92">
        <v>0</v>
      </c>
      <c r="BJ174" s="92">
        <v>0</v>
      </c>
      <c r="BK174" s="92">
        <v>0</v>
      </c>
      <c r="BL174" s="92">
        <v>0</v>
      </c>
      <c r="BM174" s="92">
        <v>0</v>
      </c>
      <c r="BN174" s="92">
        <v>0</v>
      </c>
      <c r="BO174" s="92">
        <v>0</v>
      </c>
      <c r="BP174" s="92">
        <v>0</v>
      </c>
      <c r="BQ174" s="92">
        <v>0</v>
      </c>
      <c r="BR174" s="92">
        <v>0</v>
      </c>
      <c r="BS174" s="92">
        <v>0</v>
      </c>
      <c r="BT174" s="92">
        <v>0</v>
      </c>
      <c r="BU174" s="92">
        <v>0</v>
      </c>
      <c r="BV174" s="92">
        <v>0</v>
      </c>
      <c r="BW174" s="92">
        <v>0</v>
      </c>
      <c r="BX174" s="92">
        <v>0</v>
      </c>
      <c r="BY174" s="92">
        <v>0</v>
      </c>
      <c r="BZ174" s="92">
        <v>0</v>
      </c>
      <c r="CA174" s="92">
        <v>0</v>
      </c>
      <c r="CB174" s="92">
        <v>0</v>
      </c>
      <c r="CC174" s="92">
        <v>0</v>
      </c>
      <c r="CD174" s="92">
        <v>0</v>
      </c>
      <c r="CE174" s="92">
        <v>0</v>
      </c>
      <c r="CF174" s="92">
        <v>0</v>
      </c>
      <c r="CG174" s="92">
        <v>0</v>
      </c>
      <c r="CH174" s="92">
        <v>0</v>
      </c>
      <c r="CI174" s="92">
        <v>0</v>
      </c>
      <c r="CJ174" s="92">
        <v>0</v>
      </c>
      <c r="CK174" s="92">
        <v>0</v>
      </c>
      <c r="CL174" s="92">
        <v>0</v>
      </c>
      <c r="CM174" s="92">
        <v>0</v>
      </c>
      <c r="CN174" s="92">
        <v>0</v>
      </c>
      <c r="CO174" s="92">
        <v>0</v>
      </c>
      <c r="CP174" s="92">
        <v>0</v>
      </c>
      <c r="CQ174" s="92">
        <v>0</v>
      </c>
      <c r="CR174" s="92">
        <v>0</v>
      </c>
      <c r="CS174" s="92">
        <v>0</v>
      </c>
      <c r="CT174" s="92">
        <v>0</v>
      </c>
      <c r="CU174" s="92">
        <v>0</v>
      </c>
      <c r="CV174" s="92">
        <v>0</v>
      </c>
      <c r="CW174" s="92">
        <v>0</v>
      </c>
      <c r="CX174" s="92">
        <v>0</v>
      </c>
      <c r="CY174" s="92">
        <v>0</v>
      </c>
      <c r="CZ174" s="92">
        <v>0</v>
      </c>
      <c r="DA174" s="92">
        <v>0</v>
      </c>
      <c r="DB174" s="92">
        <v>0</v>
      </c>
      <c r="DC174" s="92">
        <v>0</v>
      </c>
      <c r="DD174" s="92">
        <v>0</v>
      </c>
      <c r="DE174" s="92">
        <v>0</v>
      </c>
      <c r="DF174" s="92">
        <v>0</v>
      </c>
      <c r="DG174" s="92">
        <v>1</v>
      </c>
      <c r="DH174" s="92">
        <v>0</v>
      </c>
      <c r="DI174" s="92">
        <v>0</v>
      </c>
      <c r="DJ174" s="92">
        <v>0</v>
      </c>
      <c r="DK174" s="92">
        <v>0</v>
      </c>
      <c r="DL174" s="92">
        <v>0</v>
      </c>
      <c r="DM174" s="92">
        <v>0</v>
      </c>
      <c r="DN174" s="92">
        <v>0</v>
      </c>
      <c r="DO174" s="92">
        <v>0</v>
      </c>
      <c r="DP174" s="92">
        <v>0</v>
      </c>
      <c r="DQ174" s="92">
        <v>0</v>
      </c>
      <c r="DR174" s="92">
        <v>0</v>
      </c>
      <c r="DS174" s="92">
        <v>0</v>
      </c>
      <c r="DT174" s="92">
        <v>0</v>
      </c>
      <c r="DU174" s="92">
        <v>0</v>
      </c>
      <c r="DV174" s="92">
        <v>0</v>
      </c>
      <c r="DW174" s="92">
        <v>0</v>
      </c>
      <c r="DX174" s="92">
        <v>0</v>
      </c>
      <c r="DY174" s="92">
        <v>0</v>
      </c>
      <c r="DZ174" s="92">
        <v>0</v>
      </c>
      <c r="EA174" s="92">
        <v>0</v>
      </c>
      <c r="EB174" s="92">
        <v>0</v>
      </c>
      <c r="EC174" s="92">
        <v>0</v>
      </c>
      <c r="ED174" s="92">
        <v>0</v>
      </c>
      <c r="EE174" s="92">
        <v>0</v>
      </c>
      <c r="EF174" s="92">
        <v>0</v>
      </c>
      <c r="EG174" s="92">
        <v>0</v>
      </c>
      <c r="EH174" s="92">
        <v>0</v>
      </c>
      <c r="EI174" s="92">
        <v>0</v>
      </c>
      <c r="EJ174" s="92">
        <v>0</v>
      </c>
      <c r="EK174" s="92">
        <v>0</v>
      </c>
      <c r="EL174" s="92">
        <v>0</v>
      </c>
      <c r="EM174" s="92">
        <v>0</v>
      </c>
      <c r="EN174" s="92">
        <v>0</v>
      </c>
      <c r="EO174" s="92">
        <v>0</v>
      </c>
      <c r="EP174" s="92">
        <v>0</v>
      </c>
      <c r="EQ174" s="92">
        <v>0</v>
      </c>
      <c r="ER174" s="92">
        <v>0</v>
      </c>
      <c r="ES174" s="92">
        <v>0</v>
      </c>
      <c r="ET174" s="92">
        <v>0</v>
      </c>
      <c r="EU174" s="92">
        <v>0</v>
      </c>
      <c r="EV174" s="92">
        <v>0</v>
      </c>
      <c r="EW174" s="92">
        <v>0</v>
      </c>
      <c r="EX174" s="92">
        <v>0</v>
      </c>
      <c r="EY174" s="92">
        <v>0</v>
      </c>
      <c r="EZ174" s="92">
        <v>0</v>
      </c>
      <c r="FA174" s="92">
        <v>0</v>
      </c>
      <c r="FB174" s="92">
        <v>0</v>
      </c>
      <c r="FC174" s="92">
        <v>0</v>
      </c>
      <c r="FD174" s="92">
        <v>0</v>
      </c>
      <c r="FE174" s="92">
        <v>0</v>
      </c>
      <c r="FF174" s="92">
        <v>0</v>
      </c>
      <c r="FG174" s="92">
        <v>0</v>
      </c>
      <c r="FH174" s="92">
        <v>0</v>
      </c>
      <c r="FI174" s="92">
        <v>0</v>
      </c>
      <c r="FJ174" s="92">
        <v>0</v>
      </c>
      <c r="FK174" s="92">
        <v>0</v>
      </c>
      <c r="FL174" s="92">
        <v>0</v>
      </c>
      <c r="FM174" s="92">
        <v>0</v>
      </c>
      <c r="FN174" s="92">
        <v>0</v>
      </c>
      <c r="FO174" s="92">
        <v>0</v>
      </c>
      <c r="FP174" s="92">
        <v>0</v>
      </c>
      <c r="FQ174" s="92">
        <v>16.4154968</v>
      </c>
      <c r="FR174" s="92">
        <v>0</v>
      </c>
      <c r="FS174" s="92">
        <v>0</v>
      </c>
      <c r="FT174" s="92">
        <v>0</v>
      </c>
      <c r="FU174" s="92">
        <v>0</v>
      </c>
      <c r="FV174" s="92">
        <v>0</v>
      </c>
      <c r="FW174" s="92">
        <v>0</v>
      </c>
      <c r="FX174" s="92">
        <v>0</v>
      </c>
      <c r="FY174" s="92">
        <v>0</v>
      </c>
      <c r="FZ174" s="92">
        <v>0</v>
      </c>
      <c r="GA174" s="92">
        <v>0</v>
      </c>
      <c r="GB174" s="92">
        <v>0</v>
      </c>
      <c r="GC174" s="92">
        <v>0</v>
      </c>
      <c r="GD174" s="92">
        <v>0</v>
      </c>
      <c r="GE174" s="92">
        <v>0</v>
      </c>
      <c r="GF174" s="92">
        <v>0</v>
      </c>
      <c r="GG174" s="92">
        <v>0</v>
      </c>
      <c r="GH174" s="92">
        <v>0</v>
      </c>
      <c r="GI174" s="92">
        <v>0</v>
      </c>
      <c r="GJ174" s="92">
        <v>0</v>
      </c>
      <c r="GK174" s="92">
        <v>0</v>
      </c>
      <c r="GL174" s="92">
        <v>0</v>
      </c>
      <c r="GM174" s="92">
        <v>0</v>
      </c>
      <c r="GN174" s="92">
        <v>0</v>
      </c>
      <c r="GO174" s="92">
        <v>0</v>
      </c>
      <c r="GP174" s="92">
        <v>0</v>
      </c>
      <c r="GQ174" s="92">
        <v>0</v>
      </c>
      <c r="GR174" s="92">
        <v>0</v>
      </c>
      <c r="GS174" s="92">
        <v>0</v>
      </c>
      <c r="GT174" s="92">
        <v>0</v>
      </c>
      <c r="GU174" s="92">
        <v>0</v>
      </c>
      <c r="GV174" s="92">
        <v>0</v>
      </c>
      <c r="GW174" s="92">
        <v>0</v>
      </c>
      <c r="GX174" s="92">
        <v>0</v>
      </c>
      <c r="GY174" s="92">
        <v>0</v>
      </c>
      <c r="GZ174" s="92">
        <v>0</v>
      </c>
      <c r="HA174" s="92">
        <v>0</v>
      </c>
      <c r="HB174" s="92">
        <v>0</v>
      </c>
      <c r="HC174" s="92">
        <v>0</v>
      </c>
      <c r="HD174" s="92">
        <v>0</v>
      </c>
      <c r="HE174" s="92">
        <v>0</v>
      </c>
      <c r="HF174" s="92">
        <v>0</v>
      </c>
      <c r="HG174" s="92">
        <v>0</v>
      </c>
      <c r="HH174" s="92">
        <v>0</v>
      </c>
      <c r="HI174" s="92">
        <v>0</v>
      </c>
      <c r="HJ174" s="92">
        <v>0</v>
      </c>
      <c r="HK174" s="92">
        <v>0</v>
      </c>
      <c r="HL174" s="92">
        <v>0</v>
      </c>
      <c r="HM174" s="92">
        <v>0</v>
      </c>
      <c r="HN174" s="92">
        <v>0</v>
      </c>
      <c r="HO174" s="92">
        <v>0</v>
      </c>
      <c r="HP174" s="92">
        <v>0</v>
      </c>
      <c r="HQ174" s="92">
        <v>0</v>
      </c>
      <c r="HR174" s="92">
        <v>0</v>
      </c>
      <c r="HS174" s="92">
        <v>0</v>
      </c>
      <c r="HT174" s="92">
        <v>0</v>
      </c>
      <c r="HU174" s="92">
        <v>0</v>
      </c>
      <c r="HV174" s="92">
        <v>0</v>
      </c>
      <c r="HW174" s="92">
        <v>0</v>
      </c>
      <c r="HX174" s="92">
        <v>0</v>
      </c>
      <c r="HY174" s="92">
        <v>0</v>
      </c>
      <c r="HZ174" s="92">
        <v>0</v>
      </c>
      <c r="IA174" s="92">
        <v>1</v>
      </c>
      <c r="IB174" s="92">
        <v>0</v>
      </c>
      <c r="IC174" s="92">
        <v>0</v>
      </c>
      <c r="ID174" s="92">
        <v>0</v>
      </c>
      <c r="IE174" s="92">
        <v>0</v>
      </c>
      <c r="IF174" s="92">
        <v>0</v>
      </c>
      <c r="IG174" s="92">
        <v>0</v>
      </c>
      <c r="IH174" s="92">
        <v>0</v>
      </c>
      <c r="II174" s="92">
        <v>0</v>
      </c>
      <c r="IJ174" s="92">
        <v>0</v>
      </c>
      <c r="IK174" s="92">
        <v>0</v>
      </c>
      <c r="IL174" s="92">
        <v>0</v>
      </c>
      <c r="IM174" s="92">
        <v>0</v>
      </c>
      <c r="IN174" s="92">
        <v>0</v>
      </c>
      <c r="IO174" s="92">
        <v>0</v>
      </c>
      <c r="IP174" s="92">
        <v>0</v>
      </c>
      <c r="IQ174" s="92">
        <v>0</v>
      </c>
      <c r="IR174" s="92">
        <v>0</v>
      </c>
      <c r="IS174" s="92">
        <v>0</v>
      </c>
      <c r="IT174" s="92">
        <v>0.25623270100000001</v>
      </c>
      <c r="IU174" s="92">
        <v>16.4154968</v>
      </c>
      <c r="IV174" s="92">
        <v>35.176737899999999</v>
      </c>
      <c r="IW174" s="92">
        <v>28</v>
      </c>
      <c r="IX174" s="92">
        <v>3</v>
      </c>
      <c r="IY174" s="92">
        <v>1</v>
      </c>
      <c r="IZ174" s="92">
        <v>0</v>
      </c>
      <c r="JA174" s="92">
        <v>0</v>
      </c>
      <c r="JB174" s="92">
        <v>-70870.388699999996</v>
      </c>
      <c r="JC174" s="92">
        <v>-1106.2297699999999</v>
      </c>
      <c r="JD174" s="92">
        <v>-1.81593112E-2</v>
      </c>
      <c r="JE174" s="92">
        <v>0.54144914399999999</v>
      </c>
      <c r="JF174" s="92">
        <v>8.4515856400000002E-3</v>
      </c>
      <c r="JG174" s="92">
        <v>1.2140253100000001E-4</v>
      </c>
      <c r="JH174" s="92">
        <v>7.7776288799999999E-3</v>
      </c>
      <c r="JI174" s="92">
        <v>64.064800000000005</v>
      </c>
      <c r="JJ174" s="92">
        <v>0.200203151</v>
      </c>
      <c r="JK174" s="92">
        <v>0</v>
      </c>
      <c r="JL174" s="92">
        <v>0</v>
      </c>
      <c r="JM174" s="92">
        <v>0</v>
      </c>
      <c r="JN174" s="92">
        <v>0</v>
      </c>
      <c r="JO174" s="92">
        <v>0</v>
      </c>
      <c r="JP174" s="92">
        <v>0</v>
      </c>
      <c r="JQ174" s="92">
        <v>0</v>
      </c>
      <c r="JR174" s="92">
        <v>0</v>
      </c>
      <c r="JS174" s="92">
        <v>0</v>
      </c>
      <c r="JT174" s="92">
        <v>0</v>
      </c>
      <c r="JU174" s="92">
        <v>0</v>
      </c>
      <c r="JV174" s="92">
        <v>0</v>
      </c>
      <c r="JW174" s="92">
        <v>0</v>
      </c>
      <c r="JX174" s="92">
        <v>0</v>
      </c>
      <c r="JY174" s="92">
        <v>0</v>
      </c>
      <c r="JZ174" s="92">
        <v>0</v>
      </c>
      <c r="KA174" s="92">
        <v>0</v>
      </c>
      <c r="KB174" s="92">
        <v>0</v>
      </c>
      <c r="KC174" s="92">
        <v>0</v>
      </c>
      <c r="KD174" s="92">
        <v>0</v>
      </c>
      <c r="KE174" s="92">
        <v>0</v>
      </c>
      <c r="KF174" s="92">
        <v>0</v>
      </c>
      <c r="KG174" s="92">
        <v>0</v>
      </c>
      <c r="KH174" s="92">
        <v>0</v>
      </c>
      <c r="KI174" s="92">
        <v>0</v>
      </c>
      <c r="KJ174" s="92">
        <v>0</v>
      </c>
      <c r="KK174" s="92">
        <v>0</v>
      </c>
      <c r="KL174" s="92">
        <v>0</v>
      </c>
      <c r="KM174" s="92">
        <v>0</v>
      </c>
      <c r="KN174" s="92">
        <v>0</v>
      </c>
      <c r="KO174" s="92">
        <v>0</v>
      </c>
      <c r="KP174" s="92">
        <v>0</v>
      </c>
      <c r="KQ174" s="92">
        <v>0</v>
      </c>
      <c r="KR174" s="92">
        <v>0</v>
      </c>
      <c r="KS174" s="92">
        <v>0</v>
      </c>
      <c r="KT174" s="92">
        <v>0</v>
      </c>
      <c r="KU174" s="92">
        <v>0</v>
      </c>
      <c r="KV174" s="92">
        <v>0</v>
      </c>
      <c r="KW174" s="92">
        <v>0</v>
      </c>
      <c r="KX174" s="92">
        <v>0</v>
      </c>
      <c r="KY174" s="92">
        <v>0</v>
      </c>
      <c r="KZ174" s="92">
        <v>0</v>
      </c>
      <c r="LA174" s="92">
        <v>0</v>
      </c>
      <c r="LB174" s="92">
        <v>0</v>
      </c>
      <c r="LC174" s="92">
        <v>0</v>
      </c>
      <c r="LD174" s="92">
        <v>0</v>
      </c>
      <c r="LE174" s="92">
        <v>0</v>
      </c>
      <c r="LF174" s="92">
        <v>0</v>
      </c>
      <c r="LG174" s="92">
        <v>0</v>
      </c>
      <c r="LH174" s="92">
        <v>0</v>
      </c>
      <c r="LI174" s="92">
        <v>0</v>
      </c>
      <c r="LJ174" s="92">
        <v>0</v>
      </c>
      <c r="LK174" s="92">
        <v>0</v>
      </c>
      <c r="LL174" s="92">
        <v>0</v>
      </c>
      <c r="LM174" s="92">
        <v>0</v>
      </c>
      <c r="LN174" s="92">
        <v>0</v>
      </c>
      <c r="LO174" s="92">
        <v>0</v>
      </c>
      <c r="LP174" s="92">
        <v>0</v>
      </c>
      <c r="LQ174" s="92">
        <v>0</v>
      </c>
      <c r="LR174" s="92">
        <v>0</v>
      </c>
      <c r="LS174" s="92">
        <v>0</v>
      </c>
      <c r="LT174" s="92">
        <v>0</v>
      </c>
      <c r="LU174" s="92">
        <v>0</v>
      </c>
      <c r="LV174" s="92">
        <v>0</v>
      </c>
      <c r="LW174" s="92">
        <v>0</v>
      </c>
      <c r="LX174" s="92">
        <v>0</v>
      </c>
      <c r="LY174" s="92">
        <v>0</v>
      </c>
      <c r="LZ174" s="92">
        <v>0</v>
      </c>
      <c r="MA174" s="92">
        <v>0</v>
      </c>
      <c r="MB174" s="92">
        <v>0</v>
      </c>
      <c r="MC174" s="92">
        <v>0</v>
      </c>
      <c r="MD174" s="92">
        <v>0</v>
      </c>
      <c r="ME174" s="92">
        <v>0</v>
      </c>
      <c r="MF174" s="92">
        <v>0</v>
      </c>
      <c r="MG174" s="92">
        <v>0</v>
      </c>
      <c r="MH174" s="92">
        <v>0</v>
      </c>
      <c r="MI174" s="92">
        <v>0</v>
      </c>
      <c r="MJ174" s="92">
        <v>0</v>
      </c>
      <c r="MK174" s="92">
        <v>0</v>
      </c>
      <c r="ML174" s="92">
        <v>0</v>
      </c>
      <c r="MM174" s="92">
        <v>0</v>
      </c>
      <c r="MN174" s="92">
        <v>0</v>
      </c>
      <c r="MO174" s="92">
        <v>0</v>
      </c>
      <c r="MP174" s="92">
        <v>0</v>
      </c>
      <c r="MQ174" s="92">
        <v>0</v>
      </c>
      <c r="MR174" s="92">
        <v>0</v>
      </c>
      <c r="MS174" s="92">
        <v>0</v>
      </c>
      <c r="MT174" s="92">
        <v>0</v>
      </c>
      <c r="MU174" s="92">
        <v>0</v>
      </c>
      <c r="MV174" s="92">
        <v>0</v>
      </c>
      <c r="MW174" s="92">
        <v>0</v>
      </c>
      <c r="MX174" s="92">
        <v>0</v>
      </c>
      <c r="MY174" s="92">
        <v>0</v>
      </c>
      <c r="MZ174" s="92">
        <v>0</v>
      </c>
      <c r="NA174" s="92">
        <v>0</v>
      </c>
      <c r="NB174" s="92">
        <v>0</v>
      </c>
      <c r="NC174" s="92">
        <v>0</v>
      </c>
      <c r="ND174" s="92">
        <v>0</v>
      </c>
      <c r="NE174" s="92">
        <v>0</v>
      </c>
      <c r="NF174" s="92">
        <v>0</v>
      </c>
      <c r="NG174" s="92">
        <v>0</v>
      </c>
      <c r="NH174" s="92">
        <v>0</v>
      </c>
      <c r="NI174" s="92">
        <v>0</v>
      </c>
      <c r="NJ174" s="92">
        <v>0</v>
      </c>
      <c r="NK174" s="92">
        <v>0</v>
      </c>
      <c r="NL174" s="92">
        <v>0</v>
      </c>
      <c r="NM174" s="92">
        <v>0</v>
      </c>
      <c r="NN174" s="92">
        <v>0</v>
      </c>
      <c r="NO174" s="92">
        <v>0</v>
      </c>
      <c r="NP174" s="92">
        <v>0</v>
      </c>
      <c r="NQ174" s="92">
        <v>0</v>
      </c>
      <c r="NR174" s="92">
        <v>0</v>
      </c>
      <c r="NS174" s="92">
        <v>0</v>
      </c>
      <c r="NT174" s="92">
        <v>0</v>
      </c>
      <c r="NU174" s="92">
        <v>0</v>
      </c>
      <c r="NV174" s="92">
        <v>0</v>
      </c>
      <c r="NW174" s="92">
        <v>0</v>
      </c>
      <c r="NX174" s="92">
        <v>0</v>
      </c>
      <c r="NY174" s="92">
        <v>0</v>
      </c>
      <c r="NZ174" s="92">
        <v>0</v>
      </c>
      <c r="OA174" s="92">
        <v>0</v>
      </c>
      <c r="OB174" s="92">
        <v>0</v>
      </c>
      <c r="OC174" s="92">
        <v>0</v>
      </c>
      <c r="OD174" s="92">
        <v>0</v>
      </c>
      <c r="OE174" s="92">
        <v>0</v>
      </c>
      <c r="OF174" s="92">
        <v>0</v>
      </c>
      <c r="OG174" s="92">
        <v>0</v>
      </c>
      <c r="OH174" s="92">
        <v>0</v>
      </c>
      <c r="OI174" s="92">
        <v>0</v>
      </c>
      <c r="OJ174" s="92">
        <v>0</v>
      </c>
      <c r="OK174" s="92">
        <v>0</v>
      </c>
      <c r="OL174" s="92">
        <v>0</v>
      </c>
      <c r="OM174" s="92">
        <v>0</v>
      </c>
      <c r="ON174" s="92">
        <v>0</v>
      </c>
      <c r="OO174" s="92">
        <v>0</v>
      </c>
      <c r="OP174" s="92">
        <v>0</v>
      </c>
      <c r="OQ174" s="92">
        <v>0</v>
      </c>
      <c r="OR174" s="92">
        <v>0</v>
      </c>
      <c r="OS174" s="92">
        <v>0</v>
      </c>
      <c r="OT174" s="92">
        <v>0</v>
      </c>
      <c r="OU174" s="92">
        <v>0</v>
      </c>
      <c r="OV174" s="92">
        <v>0</v>
      </c>
      <c r="OW174" s="92">
        <v>0</v>
      </c>
      <c r="OX174" s="92">
        <v>0</v>
      </c>
      <c r="OY174" s="92">
        <v>0</v>
      </c>
      <c r="OZ174" s="92">
        <v>0</v>
      </c>
      <c r="PA174" s="92">
        <v>0</v>
      </c>
      <c r="PB174" s="92">
        <v>0</v>
      </c>
      <c r="PC174" s="92">
        <v>0</v>
      </c>
      <c r="PD174" s="92">
        <v>0</v>
      </c>
      <c r="PE174" s="92">
        <v>0</v>
      </c>
      <c r="PF174" s="92">
        <v>0</v>
      </c>
      <c r="PG174" s="92">
        <v>0</v>
      </c>
      <c r="PH174" s="92">
        <v>0</v>
      </c>
      <c r="PI174" s="92">
        <v>0</v>
      </c>
      <c r="PJ174" s="92">
        <v>0</v>
      </c>
      <c r="PK174" s="92">
        <v>0</v>
      </c>
      <c r="PL174" s="92">
        <v>0</v>
      </c>
      <c r="PM174" s="92">
        <v>0</v>
      </c>
      <c r="PN174" s="92">
        <v>0</v>
      </c>
      <c r="PO174" s="92">
        <v>0</v>
      </c>
      <c r="PP174" s="92">
        <v>0</v>
      </c>
      <c r="PQ174" s="92">
        <v>0</v>
      </c>
      <c r="PR174" s="92">
        <v>0</v>
      </c>
      <c r="PS174" s="92">
        <v>0</v>
      </c>
      <c r="PT174" s="92">
        <v>0</v>
      </c>
      <c r="PU174" s="92">
        <v>0</v>
      </c>
      <c r="PV174" s="92">
        <v>0</v>
      </c>
      <c r="PW174" s="92">
        <v>0</v>
      </c>
      <c r="PX174" s="92">
        <v>0</v>
      </c>
      <c r="PY174" s="92">
        <v>0</v>
      </c>
      <c r="PZ174" s="92">
        <v>0</v>
      </c>
      <c r="QA174" s="92">
        <v>0</v>
      </c>
      <c r="QB174" s="92">
        <v>0</v>
      </c>
      <c r="QC174" s="92">
        <v>0</v>
      </c>
      <c r="QD174" s="92">
        <v>0</v>
      </c>
      <c r="QE174" s="92">
        <v>0</v>
      </c>
      <c r="QF174" s="92">
        <v>0</v>
      </c>
      <c r="QG174" s="92">
        <v>0</v>
      </c>
      <c r="QH174" s="92">
        <v>0</v>
      </c>
      <c r="QI174" s="92">
        <v>0</v>
      </c>
      <c r="QJ174" s="92">
        <v>0</v>
      </c>
      <c r="QK174" s="92">
        <v>0</v>
      </c>
      <c r="QL174" s="92">
        <v>0</v>
      </c>
      <c r="QM174" s="92">
        <v>0</v>
      </c>
      <c r="QN174" s="92">
        <v>0</v>
      </c>
      <c r="QO174" s="92">
        <v>0</v>
      </c>
      <c r="QP174" s="92">
        <v>0</v>
      </c>
      <c r="QQ174" s="92">
        <v>0</v>
      </c>
      <c r="QR174" s="92">
        <v>0</v>
      </c>
      <c r="QS174" s="92">
        <v>0</v>
      </c>
      <c r="QT174" s="92">
        <v>0</v>
      </c>
      <c r="QU174" s="92">
        <v>0</v>
      </c>
      <c r="QV174" s="92">
        <v>0</v>
      </c>
      <c r="QW174" s="92">
        <v>0</v>
      </c>
      <c r="QX174" s="92">
        <v>0</v>
      </c>
      <c r="QY174" s="92">
        <v>0</v>
      </c>
      <c r="QZ174" s="92">
        <v>0</v>
      </c>
      <c r="RA174" s="92">
        <v>0</v>
      </c>
      <c r="RB174" s="92">
        <v>0</v>
      </c>
      <c r="RC174" s="92">
        <v>0</v>
      </c>
      <c r="RD174" s="92">
        <v>0</v>
      </c>
      <c r="RE174" s="92">
        <v>0</v>
      </c>
      <c r="RF174" s="92">
        <v>0</v>
      </c>
      <c r="RG174" s="92">
        <v>0</v>
      </c>
      <c r="RH174" s="92">
        <v>0</v>
      </c>
      <c r="RI174" s="92">
        <v>0</v>
      </c>
      <c r="RJ174" s="92">
        <v>0</v>
      </c>
      <c r="RK174" s="92">
        <v>0</v>
      </c>
      <c r="RL174" s="92">
        <v>0</v>
      </c>
      <c r="RM174" s="92">
        <v>0</v>
      </c>
      <c r="RN174" s="92">
        <v>0</v>
      </c>
      <c r="RO174" s="92">
        <v>0</v>
      </c>
      <c r="RP174" s="92">
        <v>0</v>
      </c>
      <c r="RQ174" s="92">
        <v>0</v>
      </c>
      <c r="RR174" s="92">
        <v>0</v>
      </c>
      <c r="RS174" s="92">
        <v>0</v>
      </c>
      <c r="RT174" s="92">
        <v>0</v>
      </c>
      <c r="RU174" s="92">
        <v>0</v>
      </c>
      <c r="RV174" s="92">
        <v>0</v>
      </c>
      <c r="RW174" s="92">
        <v>0</v>
      </c>
      <c r="RX174" s="92">
        <v>0</v>
      </c>
      <c r="RY174" s="92">
        <v>0</v>
      </c>
      <c r="RZ174" s="92">
        <v>0</v>
      </c>
      <c r="SA174" s="92">
        <v>0</v>
      </c>
      <c r="SB174" s="92">
        <v>0</v>
      </c>
      <c r="SC174" s="92">
        <v>0</v>
      </c>
      <c r="SD174" s="92">
        <v>0</v>
      </c>
      <c r="SE174" s="92">
        <v>0</v>
      </c>
      <c r="SF174" s="92">
        <v>0</v>
      </c>
      <c r="SG174" s="92">
        <v>0</v>
      </c>
      <c r="SH174" s="92">
        <v>0</v>
      </c>
      <c r="SI174" s="92">
        <v>0</v>
      </c>
      <c r="SJ174" s="92">
        <v>0</v>
      </c>
      <c r="SK174" s="92">
        <v>0</v>
      </c>
      <c r="SL174" s="92">
        <v>0</v>
      </c>
      <c r="SM174" s="92">
        <v>0</v>
      </c>
      <c r="SN174" s="92">
        <v>0</v>
      </c>
      <c r="SO174" s="92">
        <v>0</v>
      </c>
      <c r="SP174" s="92">
        <v>0</v>
      </c>
      <c r="SQ174" s="92">
        <v>0</v>
      </c>
      <c r="SR174" s="92">
        <v>0</v>
      </c>
      <c r="SS174" s="92">
        <v>0</v>
      </c>
      <c r="ST174" s="92">
        <v>0</v>
      </c>
      <c r="SU174" s="92">
        <v>0</v>
      </c>
      <c r="SV174" s="92">
        <v>0</v>
      </c>
      <c r="SW174" s="92">
        <v>0</v>
      </c>
      <c r="SX174" s="92">
        <v>0</v>
      </c>
      <c r="SY174" s="92">
        <v>0</v>
      </c>
      <c r="SZ174" s="92">
        <v>0</v>
      </c>
      <c r="TA174" s="92">
        <v>0</v>
      </c>
      <c r="TB174" s="92">
        <v>0</v>
      </c>
      <c r="TC174" s="92">
        <v>3</v>
      </c>
      <c r="TD174" s="92">
        <v>0</v>
      </c>
      <c r="TE174" s="92">
        <v>0</v>
      </c>
      <c r="TF174" s="92">
        <v>0</v>
      </c>
      <c r="TG174" s="92">
        <v>0</v>
      </c>
      <c r="TH174" s="92">
        <v>0</v>
      </c>
      <c r="TI174" s="92">
        <v>0</v>
      </c>
      <c r="TJ174" s="92">
        <v>0</v>
      </c>
      <c r="TK174" s="92">
        <v>0</v>
      </c>
      <c r="TL174" s="92">
        <v>0</v>
      </c>
      <c r="TM174" s="92">
        <v>0</v>
      </c>
      <c r="TN174" s="92">
        <v>0</v>
      </c>
      <c r="TO174" s="92">
        <v>0</v>
      </c>
      <c r="TP174" s="92">
        <v>0.24974713100000001</v>
      </c>
      <c r="TQ174" s="92">
        <v>-21127.809763199999</v>
      </c>
      <c r="TR174" s="92">
        <v>0</v>
      </c>
      <c r="TS174" s="92">
        <v>0</v>
      </c>
      <c r="TT174" s="92">
        <v>0</v>
      </c>
      <c r="TU174" s="92">
        <v>0</v>
      </c>
      <c r="TV174" s="92">
        <v>0</v>
      </c>
      <c r="TW174" s="92">
        <v>0</v>
      </c>
      <c r="TX174" s="92">
        <v>0</v>
      </c>
      <c r="TY174" s="92">
        <v>0</v>
      </c>
      <c r="TZ174" s="92">
        <v>0</v>
      </c>
      <c r="UA174" s="92">
        <v>0</v>
      </c>
      <c r="UB174" s="92">
        <v>0</v>
      </c>
      <c r="UC174" s="92">
        <v>0</v>
      </c>
      <c r="UD174" s="92">
        <v>0</v>
      </c>
      <c r="UE174" s="92">
        <v>0</v>
      </c>
      <c r="UF174" s="92">
        <v>0</v>
      </c>
      <c r="UG174" s="92">
        <v>0</v>
      </c>
      <c r="UH174" s="92">
        <v>0</v>
      </c>
      <c r="UI174" s="92">
        <v>0</v>
      </c>
      <c r="UJ174" s="92">
        <v>0</v>
      </c>
      <c r="UK174" s="92">
        <v>0</v>
      </c>
      <c r="UL174" s="92">
        <v>0</v>
      </c>
      <c r="UM174" s="92">
        <v>0</v>
      </c>
      <c r="UN174" s="92">
        <v>0</v>
      </c>
      <c r="UO174" s="92">
        <v>0</v>
      </c>
      <c r="UP174" s="92">
        <v>0</v>
      </c>
      <c r="UQ174" s="92">
        <v>0</v>
      </c>
      <c r="UR174" s="92">
        <v>0</v>
      </c>
      <c r="US174" s="92">
        <v>0</v>
      </c>
      <c r="UT174" s="92">
        <v>0</v>
      </c>
      <c r="UU174" s="92">
        <v>0</v>
      </c>
      <c r="UV174" s="92">
        <v>0</v>
      </c>
      <c r="UW174" s="92">
        <v>0</v>
      </c>
      <c r="UX174" s="92">
        <v>0</v>
      </c>
      <c r="UY174" s="92">
        <v>0</v>
      </c>
      <c r="UZ174" s="92">
        <v>0</v>
      </c>
      <c r="VA174" s="92">
        <v>0</v>
      </c>
      <c r="VB174" s="92">
        <v>0</v>
      </c>
      <c r="VC174" s="92">
        <v>0</v>
      </c>
      <c r="VD174" s="92">
        <v>0</v>
      </c>
      <c r="VE174" s="92">
        <v>0</v>
      </c>
      <c r="VF174" s="92">
        <v>0</v>
      </c>
      <c r="VG174" s="92">
        <v>0</v>
      </c>
      <c r="VH174" s="92">
        <v>0</v>
      </c>
      <c r="VI174" s="92">
        <v>0</v>
      </c>
      <c r="VJ174" s="92">
        <v>7.1175750277777794E-5</v>
      </c>
      <c r="VK174" s="92">
        <v>0</v>
      </c>
      <c r="VL174" s="92">
        <v>0</v>
      </c>
      <c r="VM174" s="92">
        <v>0</v>
      </c>
      <c r="VN174" s="92">
        <v>0</v>
      </c>
      <c r="VO174" s="92">
        <v>0</v>
      </c>
      <c r="VP174" s="92">
        <v>0</v>
      </c>
      <c r="VQ174" s="92">
        <v>0</v>
      </c>
      <c r="VR174" s="92">
        <v>0</v>
      </c>
      <c r="VS174" s="92">
        <v>0</v>
      </c>
      <c r="VT174" s="92">
        <v>0</v>
      </c>
      <c r="VU174" s="92">
        <v>0</v>
      </c>
      <c r="VV174" s="92">
        <v>0</v>
      </c>
      <c r="VW174" s="92">
        <v>0</v>
      </c>
      <c r="VX174" s="92">
        <v>0</v>
      </c>
      <c r="VY174" s="92">
        <v>0</v>
      </c>
      <c r="VZ174" s="92">
        <v>0</v>
      </c>
      <c r="WA174" s="92">
        <v>0</v>
      </c>
      <c r="WB174" s="92">
        <v>0</v>
      </c>
      <c r="WC174" s="92">
        <v>0</v>
      </c>
    </row>
    <row r="175" spans="2:601" ht="13.5" customHeight="1">
      <c r="B175" s="851" t="s">
        <v>2477</v>
      </c>
      <c r="C175" s="92">
        <v>0</v>
      </c>
      <c r="D175" s="92">
        <v>156.63251</v>
      </c>
      <c r="E175" s="92">
        <v>-0.400034844</v>
      </c>
      <c r="F175" s="92">
        <v>4.36894881</v>
      </c>
      <c r="G175" s="92">
        <v>0</v>
      </c>
      <c r="H175" s="92">
        <v>0</v>
      </c>
      <c r="I175" s="92">
        <v>0</v>
      </c>
      <c r="J175" s="92">
        <v>0</v>
      </c>
      <c r="K175" s="92">
        <v>0</v>
      </c>
      <c r="L175" s="92">
        <v>0</v>
      </c>
      <c r="M175" s="92">
        <v>0</v>
      </c>
      <c r="N175" s="92">
        <v>0</v>
      </c>
      <c r="O175" s="92">
        <v>0</v>
      </c>
      <c r="P175" s="92">
        <v>0</v>
      </c>
      <c r="Q175" s="92">
        <v>0</v>
      </c>
      <c r="R175" s="92">
        <v>0</v>
      </c>
      <c r="S175" s="92">
        <v>0</v>
      </c>
      <c r="T175" s="92">
        <v>0</v>
      </c>
      <c r="U175" s="92">
        <v>0</v>
      </c>
      <c r="V175" s="92">
        <v>0</v>
      </c>
      <c r="W175" s="92">
        <v>0</v>
      </c>
      <c r="X175" s="92">
        <v>0</v>
      </c>
      <c r="Y175" s="92">
        <v>0.43036240399999998</v>
      </c>
      <c r="Z175" s="92">
        <v>0</v>
      </c>
      <c r="AA175" s="92">
        <v>0</v>
      </c>
      <c r="AB175" s="92">
        <v>0</v>
      </c>
      <c r="AC175" s="92">
        <v>0</v>
      </c>
      <c r="AD175" s="92">
        <v>0</v>
      </c>
      <c r="AE175" s="92">
        <v>0</v>
      </c>
      <c r="AF175" s="92">
        <v>0</v>
      </c>
      <c r="AG175" s="92">
        <v>0</v>
      </c>
      <c r="AH175" s="92">
        <v>0</v>
      </c>
      <c r="AI175" s="92">
        <v>0</v>
      </c>
      <c r="AJ175" s="92">
        <v>0</v>
      </c>
      <c r="AK175" s="92">
        <v>0</v>
      </c>
      <c r="AL175" s="92">
        <v>0</v>
      </c>
      <c r="AM175" s="92">
        <v>0</v>
      </c>
      <c r="AN175" s="92">
        <v>0</v>
      </c>
      <c r="AO175" s="92">
        <v>0</v>
      </c>
      <c r="AP175" s="92">
        <v>0</v>
      </c>
      <c r="AQ175" s="92">
        <v>0</v>
      </c>
      <c r="AR175" s="92">
        <v>0</v>
      </c>
      <c r="AS175" s="92">
        <v>0</v>
      </c>
      <c r="AT175" s="92">
        <v>0</v>
      </c>
      <c r="AU175" s="92">
        <v>0</v>
      </c>
      <c r="AV175" s="92">
        <v>0</v>
      </c>
      <c r="AW175" s="92">
        <v>0</v>
      </c>
      <c r="AX175" s="92">
        <v>0</v>
      </c>
      <c r="AY175" s="92">
        <v>0</v>
      </c>
      <c r="AZ175" s="92">
        <v>0</v>
      </c>
      <c r="BA175" s="92">
        <v>0</v>
      </c>
      <c r="BB175" s="92">
        <v>0</v>
      </c>
      <c r="BC175" s="92">
        <v>0</v>
      </c>
      <c r="BD175" s="92">
        <v>0</v>
      </c>
      <c r="BE175" s="92">
        <v>0</v>
      </c>
      <c r="BF175" s="92">
        <v>0</v>
      </c>
      <c r="BG175" s="92">
        <v>0</v>
      </c>
      <c r="BH175" s="92">
        <v>0</v>
      </c>
      <c r="BI175" s="92">
        <v>0</v>
      </c>
      <c r="BJ175" s="92">
        <v>0</v>
      </c>
      <c r="BK175" s="92">
        <v>0</v>
      </c>
      <c r="BL175" s="92">
        <v>0</v>
      </c>
      <c r="BM175" s="92">
        <v>0</v>
      </c>
      <c r="BN175" s="92">
        <v>0</v>
      </c>
      <c r="BO175" s="92">
        <v>0</v>
      </c>
      <c r="BP175" s="92">
        <v>0.91032829800000004</v>
      </c>
      <c r="BQ175" s="92">
        <v>0</v>
      </c>
      <c r="BR175" s="92">
        <v>0</v>
      </c>
      <c r="BS175" s="92">
        <v>0</v>
      </c>
      <c r="BT175" s="92">
        <v>0</v>
      </c>
      <c r="BU175" s="92">
        <v>0</v>
      </c>
      <c r="BV175" s="92">
        <v>0</v>
      </c>
      <c r="BW175" s="92">
        <v>0</v>
      </c>
      <c r="BX175" s="92">
        <v>0</v>
      </c>
      <c r="BY175" s="92">
        <v>0</v>
      </c>
      <c r="BZ175" s="92">
        <v>0</v>
      </c>
      <c r="CA175" s="92">
        <v>0</v>
      </c>
      <c r="CB175" s="92">
        <v>0</v>
      </c>
      <c r="CC175" s="92">
        <v>0</v>
      </c>
      <c r="CD175" s="92">
        <v>0</v>
      </c>
      <c r="CE175" s="92">
        <v>0</v>
      </c>
      <c r="CF175" s="92">
        <v>0</v>
      </c>
      <c r="CG175" s="92">
        <v>0</v>
      </c>
      <c r="CH175" s="92">
        <v>0</v>
      </c>
      <c r="CI175" s="92">
        <v>8.9671701800000003E-2</v>
      </c>
      <c r="CJ175" s="92">
        <v>0</v>
      </c>
      <c r="CK175" s="92">
        <v>0</v>
      </c>
      <c r="CL175" s="92">
        <v>0</v>
      </c>
      <c r="CM175" s="92">
        <v>0</v>
      </c>
      <c r="CN175" s="92">
        <v>0</v>
      </c>
      <c r="CO175" s="92">
        <v>0</v>
      </c>
      <c r="CP175" s="92">
        <v>0</v>
      </c>
      <c r="CQ175" s="92">
        <v>0</v>
      </c>
      <c r="CR175" s="92">
        <v>0</v>
      </c>
      <c r="CS175" s="92">
        <v>0</v>
      </c>
      <c r="CT175" s="92">
        <v>0</v>
      </c>
      <c r="CU175" s="92">
        <v>0</v>
      </c>
      <c r="CV175" s="92">
        <v>0</v>
      </c>
      <c r="CW175" s="92">
        <v>0</v>
      </c>
      <c r="CX175" s="92">
        <v>0</v>
      </c>
      <c r="CY175" s="92">
        <v>0</v>
      </c>
      <c r="CZ175" s="92">
        <v>0</v>
      </c>
      <c r="DA175" s="92">
        <v>0</v>
      </c>
      <c r="DB175" s="92">
        <v>0</v>
      </c>
      <c r="DC175" s="92">
        <v>0</v>
      </c>
      <c r="DD175" s="92">
        <v>0</v>
      </c>
      <c r="DE175" s="92">
        <v>0</v>
      </c>
      <c r="DF175" s="92">
        <v>0</v>
      </c>
      <c r="DG175" s="92">
        <v>0</v>
      </c>
      <c r="DH175" s="92">
        <v>0</v>
      </c>
      <c r="DI175" s="92">
        <v>0</v>
      </c>
      <c r="DJ175" s="92">
        <v>0</v>
      </c>
      <c r="DK175" s="92">
        <v>0</v>
      </c>
      <c r="DL175" s="92">
        <v>0</v>
      </c>
      <c r="DM175" s="92">
        <v>0</v>
      </c>
      <c r="DN175" s="92">
        <v>0</v>
      </c>
      <c r="DO175" s="92">
        <v>0</v>
      </c>
      <c r="DP175" s="92">
        <v>0</v>
      </c>
      <c r="DQ175" s="92">
        <v>0</v>
      </c>
      <c r="DR175" s="92">
        <v>0</v>
      </c>
      <c r="DS175" s="92">
        <v>0</v>
      </c>
      <c r="DT175" s="92">
        <v>0</v>
      </c>
      <c r="DU175" s="92">
        <v>0</v>
      </c>
      <c r="DV175" s="92">
        <v>0</v>
      </c>
      <c r="DW175" s="92">
        <v>0</v>
      </c>
      <c r="DX175" s="92">
        <v>0</v>
      </c>
      <c r="DY175" s="92">
        <v>0</v>
      </c>
      <c r="DZ175" s="92">
        <v>78.707836099999994</v>
      </c>
      <c r="EA175" s="92">
        <v>0</v>
      </c>
      <c r="EB175" s="92">
        <v>0</v>
      </c>
      <c r="EC175" s="92">
        <v>0</v>
      </c>
      <c r="ED175" s="92">
        <v>0</v>
      </c>
      <c r="EE175" s="92">
        <v>0</v>
      </c>
      <c r="EF175" s="92">
        <v>0</v>
      </c>
      <c r="EG175" s="92">
        <v>0</v>
      </c>
      <c r="EH175" s="92">
        <v>0</v>
      </c>
      <c r="EI175" s="92">
        <v>0</v>
      </c>
      <c r="EJ175" s="92">
        <v>0</v>
      </c>
      <c r="EK175" s="92">
        <v>0</v>
      </c>
      <c r="EL175" s="92">
        <v>0</v>
      </c>
      <c r="EM175" s="92">
        <v>0</v>
      </c>
      <c r="EN175" s="92">
        <v>0</v>
      </c>
      <c r="EO175" s="92">
        <v>0</v>
      </c>
      <c r="EP175" s="92">
        <v>0</v>
      </c>
      <c r="EQ175" s="92">
        <v>0</v>
      </c>
      <c r="ER175" s="92">
        <v>0</v>
      </c>
      <c r="ES175" s="92">
        <v>38.766546099999999</v>
      </c>
      <c r="ET175" s="92">
        <v>0</v>
      </c>
      <c r="EU175" s="92">
        <v>0</v>
      </c>
      <c r="EV175" s="92">
        <v>0</v>
      </c>
      <c r="EW175" s="92">
        <v>0</v>
      </c>
      <c r="EX175" s="92">
        <v>0</v>
      </c>
      <c r="EY175" s="92">
        <v>0</v>
      </c>
      <c r="EZ175" s="92">
        <v>0</v>
      </c>
      <c r="FA175" s="92">
        <v>0</v>
      </c>
      <c r="FB175" s="92">
        <v>0</v>
      </c>
      <c r="FC175" s="92">
        <v>0</v>
      </c>
      <c r="FD175" s="92">
        <v>0</v>
      </c>
      <c r="FE175" s="92">
        <v>0</v>
      </c>
      <c r="FF175" s="92">
        <v>0</v>
      </c>
      <c r="FG175" s="92">
        <v>0</v>
      </c>
      <c r="FH175" s="92">
        <v>0</v>
      </c>
      <c r="FI175" s="92">
        <v>0</v>
      </c>
      <c r="FJ175" s="92">
        <v>0</v>
      </c>
      <c r="FK175" s="92">
        <v>0</v>
      </c>
      <c r="FL175" s="92">
        <v>0</v>
      </c>
      <c r="FM175" s="92">
        <v>0</v>
      </c>
      <c r="FN175" s="92">
        <v>0</v>
      </c>
      <c r="FO175" s="92">
        <v>0</v>
      </c>
      <c r="FP175" s="92">
        <v>0</v>
      </c>
      <c r="FQ175" s="92">
        <v>0</v>
      </c>
      <c r="FR175" s="92">
        <v>0</v>
      </c>
      <c r="FS175" s="92">
        <v>0</v>
      </c>
      <c r="FT175" s="92">
        <v>0</v>
      </c>
      <c r="FU175" s="92">
        <v>0</v>
      </c>
      <c r="FV175" s="92">
        <v>0</v>
      </c>
      <c r="FW175" s="92">
        <v>0</v>
      </c>
      <c r="FX175" s="92">
        <v>0</v>
      </c>
      <c r="FY175" s="92">
        <v>0</v>
      </c>
      <c r="FZ175" s="92">
        <v>0</v>
      </c>
      <c r="GA175" s="92">
        <v>0</v>
      </c>
      <c r="GB175" s="92">
        <v>0</v>
      </c>
      <c r="GC175" s="92">
        <v>0</v>
      </c>
      <c r="GD175" s="92">
        <v>0</v>
      </c>
      <c r="GE175" s="92">
        <v>0</v>
      </c>
      <c r="GF175" s="92">
        <v>0</v>
      </c>
      <c r="GG175" s="92">
        <v>0</v>
      </c>
      <c r="GH175" s="92">
        <v>0</v>
      </c>
      <c r="GI175" s="92">
        <v>0</v>
      </c>
      <c r="GJ175" s="92">
        <v>0.67</v>
      </c>
      <c r="GK175" s="92">
        <v>0</v>
      </c>
      <c r="GL175" s="92">
        <v>0</v>
      </c>
      <c r="GM175" s="92">
        <v>0</v>
      </c>
      <c r="GN175" s="92">
        <v>0</v>
      </c>
      <c r="GO175" s="92">
        <v>0</v>
      </c>
      <c r="GP175" s="92">
        <v>0</v>
      </c>
      <c r="GQ175" s="92">
        <v>0</v>
      </c>
      <c r="GR175" s="92">
        <v>0</v>
      </c>
      <c r="GS175" s="92">
        <v>0</v>
      </c>
      <c r="GT175" s="92">
        <v>0</v>
      </c>
      <c r="GU175" s="92">
        <v>0</v>
      </c>
      <c r="GV175" s="92">
        <v>0</v>
      </c>
      <c r="GW175" s="92">
        <v>0</v>
      </c>
      <c r="GX175" s="92">
        <v>0</v>
      </c>
      <c r="GY175" s="92">
        <v>0</v>
      </c>
      <c r="GZ175" s="92">
        <v>0</v>
      </c>
      <c r="HA175" s="92">
        <v>0</v>
      </c>
      <c r="HB175" s="92">
        <v>0</v>
      </c>
      <c r="HC175" s="92">
        <v>0.33</v>
      </c>
      <c r="HD175" s="92">
        <v>0</v>
      </c>
      <c r="HE175" s="92">
        <v>0</v>
      </c>
      <c r="HF175" s="92">
        <v>0</v>
      </c>
      <c r="HG175" s="92">
        <v>0</v>
      </c>
      <c r="HH175" s="92">
        <v>0</v>
      </c>
      <c r="HI175" s="92">
        <v>0</v>
      </c>
      <c r="HJ175" s="92">
        <v>0</v>
      </c>
      <c r="HK175" s="92">
        <v>0</v>
      </c>
      <c r="HL175" s="92">
        <v>0</v>
      </c>
      <c r="HM175" s="92">
        <v>0</v>
      </c>
      <c r="HN175" s="92">
        <v>0</v>
      </c>
      <c r="HO175" s="92">
        <v>0</v>
      </c>
      <c r="HP175" s="92">
        <v>0</v>
      </c>
      <c r="HQ175" s="92">
        <v>0</v>
      </c>
      <c r="HR175" s="92">
        <v>0</v>
      </c>
      <c r="HS175" s="92">
        <v>0</v>
      </c>
      <c r="HT175" s="92">
        <v>0</v>
      </c>
      <c r="HU175" s="92">
        <v>0</v>
      </c>
      <c r="HV175" s="92">
        <v>0</v>
      </c>
      <c r="HW175" s="92">
        <v>0</v>
      </c>
      <c r="HX175" s="92">
        <v>0</v>
      </c>
      <c r="HY175" s="92">
        <v>0</v>
      </c>
      <c r="HZ175" s="92">
        <v>0</v>
      </c>
      <c r="IA175" s="92">
        <v>0</v>
      </c>
      <c r="IB175" s="92">
        <v>0</v>
      </c>
      <c r="IC175" s="92">
        <v>0</v>
      </c>
      <c r="ID175" s="92">
        <v>0</v>
      </c>
      <c r="IE175" s="92">
        <v>0</v>
      </c>
      <c r="IF175" s="92">
        <v>0</v>
      </c>
      <c r="IG175" s="92">
        <v>0</v>
      </c>
      <c r="IH175" s="92">
        <v>0</v>
      </c>
      <c r="II175" s="92">
        <v>0</v>
      </c>
      <c r="IJ175" s="92">
        <v>0</v>
      </c>
      <c r="IK175" s="92">
        <v>0</v>
      </c>
      <c r="IL175" s="92">
        <v>0</v>
      </c>
      <c r="IM175" s="92">
        <v>0</v>
      </c>
      <c r="IN175" s="92">
        <v>0</v>
      </c>
      <c r="IO175" s="92">
        <v>0</v>
      </c>
      <c r="IP175" s="92">
        <v>0</v>
      </c>
      <c r="IQ175" s="92">
        <v>0</v>
      </c>
      <c r="IR175" s="92">
        <v>0</v>
      </c>
      <c r="IS175" s="92">
        <v>0</v>
      </c>
      <c r="IT175" s="92">
        <v>4.7993112099999999</v>
      </c>
      <c r="IU175" s="92">
        <v>117.47438200000001</v>
      </c>
      <c r="IV175" s="92">
        <v>1.8367190200000001</v>
      </c>
      <c r="IW175" s="92">
        <v>20</v>
      </c>
      <c r="IX175" s="92">
        <v>1</v>
      </c>
      <c r="IY175" s="92">
        <v>0</v>
      </c>
      <c r="IZ175" s="92">
        <v>1</v>
      </c>
      <c r="JA175" s="92">
        <v>0</v>
      </c>
      <c r="JB175" s="92">
        <v>-77043.620599999995</v>
      </c>
      <c r="JC175" s="92">
        <v>-3147.5484700000002</v>
      </c>
      <c r="JD175" s="92">
        <v>-0.369756313</v>
      </c>
      <c r="JE175" s="92">
        <v>-47.042265800000003</v>
      </c>
      <c r="JF175" s="92">
        <v>-1.92186985</v>
      </c>
      <c r="JG175" s="92">
        <v>4.3549677100000003E-2</v>
      </c>
      <c r="JH175" s="92">
        <v>1.0659803400000001</v>
      </c>
      <c r="JI175" s="92">
        <v>24.477342100000001</v>
      </c>
      <c r="JJ175" s="92">
        <v>1.84352845</v>
      </c>
      <c r="JK175" s="92">
        <v>0</v>
      </c>
      <c r="JL175" s="92">
        <v>0</v>
      </c>
      <c r="JM175" s="92">
        <v>0</v>
      </c>
      <c r="JN175" s="92">
        <v>0</v>
      </c>
      <c r="JO175" s="92">
        <v>0</v>
      </c>
      <c r="JP175" s="92">
        <v>0</v>
      </c>
      <c r="JQ175" s="92">
        <v>0</v>
      </c>
      <c r="JR175" s="92">
        <v>0</v>
      </c>
      <c r="JS175" s="92">
        <v>0</v>
      </c>
      <c r="JT175" s="92">
        <v>0</v>
      </c>
      <c r="JU175" s="92">
        <v>0</v>
      </c>
      <c r="JV175" s="92">
        <v>0</v>
      </c>
      <c r="JW175" s="92">
        <v>0</v>
      </c>
      <c r="JX175" s="92">
        <v>0</v>
      </c>
      <c r="JY175" s="92">
        <v>0</v>
      </c>
      <c r="JZ175" s="92">
        <v>0</v>
      </c>
      <c r="KA175" s="92">
        <v>0</v>
      </c>
      <c r="KB175" s="92">
        <v>0</v>
      </c>
      <c r="KC175" s="92">
        <v>0</v>
      </c>
      <c r="KD175" s="92">
        <v>0</v>
      </c>
      <c r="KE175" s="92">
        <v>0</v>
      </c>
      <c r="KF175" s="92">
        <v>0</v>
      </c>
      <c r="KG175" s="92">
        <v>0</v>
      </c>
      <c r="KH175" s="92">
        <v>0</v>
      </c>
      <c r="KI175" s="92">
        <v>0</v>
      </c>
      <c r="KJ175" s="92">
        <v>0</v>
      </c>
      <c r="KK175" s="92">
        <v>0</v>
      </c>
      <c r="KL175" s="92">
        <v>0</v>
      </c>
      <c r="KM175" s="92">
        <v>0</v>
      </c>
      <c r="KN175" s="92">
        <v>0</v>
      </c>
      <c r="KO175" s="92">
        <v>0</v>
      </c>
      <c r="KP175" s="92">
        <v>0</v>
      </c>
      <c r="KQ175" s="92">
        <v>0</v>
      </c>
      <c r="KR175" s="92">
        <v>0</v>
      </c>
      <c r="KS175" s="92">
        <v>0</v>
      </c>
      <c r="KT175" s="92">
        <v>0</v>
      </c>
      <c r="KU175" s="92">
        <v>0</v>
      </c>
      <c r="KV175" s="92">
        <v>0</v>
      </c>
      <c r="KW175" s="92">
        <v>0</v>
      </c>
      <c r="KX175" s="92">
        <v>0</v>
      </c>
      <c r="KY175" s="92">
        <v>0</v>
      </c>
      <c r="KZ175" s="92">
        <v>0</v>
      </c>
      <c r="LA175" s="92">
        <v>0</v>
      </c>
      <c r="LB175" s="92">
        <v>0</v>
      </c>
      <c r="LC175" s="92">
        <v>0</v>
      </c>
      <c r="LD175" s="92">
        <v>0</v>
      </c>
      <c r="LE175" s="92">
        <v>0</v>
      </c>
      <c r="LF175" s="92">
        <v>0</v>
      </c>
      <c r="LG175" s="92">
        <v>0</v>
      </c>
      <c r="LH175" s="92">
        <v>0</v>
      </c>
      <c r="LI175" s="92">
        <v>0</v>
      </c>
      <c r="LJ175" s="92">
        <v>1.71448394</v>
      </c>
      <c r="LK175" s="92">
        <v>0</v>
      </c>
      <c r="LL175" s="92">
        <v>0</v>
      </c>
      <c r="LM175" s="92">
        <v>0</v>
      </c>
      <c r="LN175" s="92">
        <v>0</v>
      </c>
      <c r="LO175" s="92">
        <v>0</v>
      </c>
      <c r="LP175" s="92">
        <v>0</v>
      </c>
      <c r="LQ175" s="92">
        <v>0</v>
      </c>
      <c r="LR175" s="92">
        <v>0</v>
      </c>
      <c r="LS175" s="92">
        <v>0</v>
      </c>
      <c r="LT175" s="92">
        <v>0</v>
      </c>
      <c r="LU175" s="92">
        <v>0</v>
      </c>
      <c r="LV175" s="92">
        <v>0</v>
      </c>
      <c r="LW175" s="92">
        <v>0</v>
      </c>
      <c r="LX175" s="92">
        <v>0</v>
      </c>
      <c r="LY175" s="92">
        <v>0</v>
      </c>
      <c r="LZ175" s="92">
        <v>0</v>
      </c>
      <c r="MA175" s="92">
        <v>0</v>
      </c>
      <c r="MB175" s="92">
        <v>0</v>
      </c>
      <c r="MC175" s="92">
        <v>0</v>
      </c>
      <c r="MD175" s="92">
        <v>0</v>
      </c>
      <c r="ME175" s="92">
        <v>0</v>
      </c>
      <c r="MF175" s="92">
        <v>0</v>
      </c>
      <c r="MG175" s="92">
        <v>0</v>
      </c>
      <c r="MH175" s="92">
        <v>0</v>
      </c>
      <c r="MI175" s="92">
        <v>0</v>
      </c>
      <c r="MJ175" s="92">
        <v>0</v>
      </c>
      <c r="MK175" s="92">
        <v>0</v>
      </c>
      <c r="ML175" s="92">
        <v>0</v>
      </c>
      <c r="MM175" s="92">
        <v>0</v>
      </c>
      <c r="MN175" s="92">
        <v>0</v>
      </c>
      <c r="MO175" s="92">
        <v>0</v>
      </c>
      <c r="MP175" s="92">
        <v>0</v>
      </c>
      <c r="MQ175" s="92">
        <v>0</v>
      </c>
      <c r="MR175" s="92">
        <v>0</v>
      </c>
      <c r="MS175" s="92">
        <v>0</v>
      </c>
      <c r="MT175" s="92">
        <v>0</v>
      </c>
      <c r="MU175" s="92">
        <v>0</v>
      </c>
      <c r="MV175" s="92">
        <v>0</v>
      </c>
      <c r="MW175" s="92">
        <v>0</v>
      </c>
      <c r="MX175" s="92">
        <v>0</v>
      </c>
      <c r="MY175" s="92">
        <v>0</v>
      </c>
      <c r="MZ175" s="92">
        <v>0</v>
      </c>
      <c r="NA175" s="92">
        <v>0</v>
      </c>
      <c r="NB175" s="92">
        <v>0</v>
      </c>
      <c r="NC175" s="92">
        <v>0</v>
      </c>
      <c r="ND175" s="92">
        <v>0</v>
      </c>
      <c r="NE175" s="92">
        <v>0</v>
      </c>
      <c r="NF175" s="92">
        <v>0</v>
      </c>
      <c r="NG175" s="92">
        <v>0</v>
      </c>
      <c r="NH175" s="92">
        <v>0</v>
      </c>
      <c r="NI175" s="92">
        <v>0</v>
      </c>
      <c r="NJ175" s="92">
        <v>0</v>
      </c>
      <c r="NK175" s="92">
        <v>0</v>
      </c>
      <c r="NL175" s="92">
        <v>0</v>
      </c>
      <c r="NM175" s="92">
        <v>0</v>
      </c>
      <c r="NN175" s="92">
        <v>0</v>
      </c>
      <c r="NO175" s="92">
        <v>0</v>
      </c>
      <c r="NP175" s="92">
        <v>0</v>
      </c>
      <c r="NQ175" s="92">
        <v>0</v>
      </c>
      <c r="NR175" s="92">
        <v>0</v>
      </c>
      <c r="NS175" s="92">
        <v>0</v>
      </c>
      <c r="NT175" s="92">
        <v>1</v>
      </c>
      <c r="NU175" s="92">
        <v>0</v>
      </c>
      <c r="NV175" s="92">
        <v>0</v>
      </c>
      <c r="NW175" s="92">
        <v>0</v>
      </c>
      <c r="NX175" s="92">
        <v>0</v>
      </c>
      <c r="NY175" s="92">
        <v>0</v>
      </c>
      <c r="NZ175" s="92">
        <v>0</v>
      </c>
      <c r="OA175" s="92">
        <v>0</v>
      </c>
      <c r="OB175" s="92">
        <v>0</v>
      </c>
      <c r="OC175" s="92">
        <v>0</v>
      </c>
      <c r="OD175" s="92">
        <v>0</v>
      </c>
      <c r="OE175" s="92">
        <v>0</v>
      </c>
      <c r="OF175" s="92">
        <v>0</v>
      </c>
      <c r="OG175" s="92">
        <v>0</v>
      </c>
      <c r="OH175" s="92">
        <v>0</v>
      </c>
      <c r="OI175" s="92">
        <v>0</v>
      </c>
      <c r="OJ175" s="92">
        <v>0</v>
      </c>
      <c r="OK175" s="92">
        <v>0</v>
      </c>
      <c r="OL175" s="92">
        <v>0</v>
      </c>
      <c r="OM175" s="92">
        <v>0</v>
      </c>
      <c r="ON175" s="92">
        <v>0</v>
      </c>
      <c r="OO175" s="92">
        <v>0</v>
      </c>
      <c r="OP175" s="92">
        <v>0</v>
      </c>
      <c r="OQ175" s="92">
        <v>0</v>
      </c>
      <c r="OR175" s="92">
        <v>0</v>
      </c>
      <c r="OS175" s="92">
        <v>0</v>
      </c>
      <c r="OT175" s="92">
        <v>0</v>
      </c>
      <c r="OU175" s="92">
        <v>0</v>
      </c>
      <c r="OV175" s="92">
        <v>0</v>
      </c>
      <c r="OW175" s="92">
        <v>0</v>
      </c>
      <c r="OX175" s="92">
        <v>0</v>
      </c>
      <c r="OY175" s="92">
        <v>0</v>
      </c>
      <c r="OZ175" s="92">
        <v>0</v>
      </c>
      <c r="PA175" s="92">
        <v>0</v>
      </c>
      <c r="PB175" s="92">
        <v>0</v>
      </c>
      <c r="PC175" s="92">
        <v>0</v>
      </c>
      <c r="PD175" s="92">
        <v>0</v>
      </c>
      <c r="PE175" s="92">
        <v>0</v>
      </c>
      <c r="PF175" s="92">
        <v>0</v>
      </c>
      <c r="PG175" s="92">
        <v>0</v>
      </c>
      <c r="PH175" s="92">
        <v>0</v>
      </c>
      <c r="PI175" s="92">
        <v>0</v>
      </c>
      <c r="PJ175" s="92">
        <v>0</v>
      </c>
      <c r="PK175" s="92">
        <v>0</v>
      </c>
      <c r="PL175" s="92">
        <v>0</v>
      </c>
      <c r="PM175" s="92">
        <v>0</v>
      </c>
      <c r="PN175" s="92">
        <v>0</v>
      </c>
      <c r="PO175" s="92">
        <v>0</v>
      </c>
      <c r="PP175" s="92">
        <v>0</v>
      </c>
      <c r="PQ175" s="92">
        <v>0</v>
      </c>
      <c r="PR175" s="92">
        <v>0</v>
      </c>
      <c r="PS175" s="92">
        <v>0</v>
      </c>
      <c r="PT175" s="92">
        <v>0</v>
      </c>
      <c r="PU175" s="92">
        <v>0</v>
      </c>
      <c r="PV175" s="92">
        <v>0</v>
      </c>
      <c r="PW175" s="92">
        <v>0</v>
      </c>
      <c r="PX175" s="92">
        <v>0</v>
      </c>
      <c r="PY175" s="92">
        <v>0</v>
      </c>
      <c r="PZ175" s="92">
        <v>0</v>
      </c>
      <c r="QA175" s="92">
        <v>0</v>
      </c>
      <c r="QB175" s="92">
        <v>0</v>
      </c>
      <c r="QC175" s="92">
        <v>0</v>
      </c>
      <c r="QD175" s="92">
        <v>39.158127399999998</v>
      </c>
      <c r="QE175" s="92">
        <v>0</v>
      </c>
      <c r="QF175" s="92">
        <v>0</v>
      </c>
      <c r="QG175" s="92">
        <v>0</v>
      </c>
      <c r="QH175" s="92">
        <v>0</v>
      </c>
      <c r="QI175" s="92">
        <v>0</v>
      </c>
      <c r="QJ175" s="92">
        <v>0</v>
      </c>
      <c r="QK175" s="92">
        <v>0</v>
      </c>
      <c r="QL175" s="92">
        <v>0</v>
      </c>
      <c r="QM175" s="92">
        <v>0</v>
      </c>
      <c r="QN175" s="92">
        <v>0</v>
      </c>
      <c r="QO175" s="92">
        <v>0</v>
      </c>
      <c r="QP175" s="92">
        <v>0</v>
      </c>
      <c r="QQ175" s="92">
        <v>0</v>
      </c>
      <c r="QR175" s="92">
        <v>0</v>
      </c>
      <c r="QS175" s="92">
        <v>0</v>
      </c>
      <c r="QT175" s="92">
        <v>0</v>
      </c>
      <c r="QU175" s="92">
        <v>0</v>
      </c>
      <c r="QV175" s="92">
        <v>0</v>
      </c>
      <c r="QW175" s="92">
        <v>0</v>
      </c>
      <c r="QX175" s="92">
        <v>0</v>
      </c>
      <c r="QY175" s="92">
        <v>0</v>
      </c>
      <c r="QZ175" s="92">
        <v>0</v>
      </c>
      <c r="RA175" s="92">
        <v>0</v>
      </c>
      <c r="RB175" s="92">
        <v>0</v>
      </c>
      <c r="RC175" s="92">
        <v>0</v>
      </c>
      <c r="RD175" s="92">
        <v>0</v>
      </c>
      <c r="RE175" s="92">
        <v>0</v>
      </c>
      <c r="RF175" s="92">
        <v>0</v>
      </c>
      <c r="RG175" s="92">
        <v>0</v>
      </c>
      <c r="RH175" s="92">
        <v>0</v>
      </c>
      <c r="RI175" s="92">
        <v>0</v>
      </c>
      <c r="RJ175" s="92">
        <v>0</v>
      </c>
      <c r="RK175" s="92">
        <v>0</v>
      </c>
      <c r="RL175" s="92">
        <v>0</v>
      </c>
      <c r="RM175" s="92">
        <v>0</v>
      </c>
      <c r="RN175" s="92">
        <v>0</v>
      </c>
      <c r="RO175" s="92">
        <v>0</v>
      </c>
      <c r="RP175" s="92">
        <v>0</v>
      </c>
      <c r="RQ175" s="92">
        <v>0</v>
      </c>
      <c r="RR175" s="92">
        <v>0</v>
      </c>
      <c r="RS175" s="92">
        <v>0</v>
      </c>
      <c r="RT175" s="92">
        <v>0</v>
      </c>
      <c r="RU175" s="92">
        <v>0</v>
      </c>
      <c r="RV175" s="92">
        <v>0</v>
      </c>
      <c r="RW175" s="92">
        <v>0</v>
      </c>
      <c r="RX175" s="92">
        <v>0</v>
      </c>
      <c r="RY175" s="92">
        <v>0</v>
      </c>
      <c r="RZ175" s="92">
        <v>0</v>
      </c>
      <c r="SA175" s="92">
        <v>0</v>
      </c>
      <c r="SB175" s="92">
        <v>0</v>
      </c>
      <c r="SC175" s="92">
        <v>0</v>
      </c>
      <c r="SD175" s="92">
        <v>0</v>
      </c>
      <c r="SE175" s="92">
        <v>0</v>
      </c>
      <c r="SF175" s="92">
        <v>0</v>
      </c>
      <c r="SG175" s="92">
        <v>0</v>
      </c>
      <c r="SH175" s="92">
        <v>0</v>
      </c>
      <c r="SI175" s="92">
        <v>0</v>
      </c>
      <c r="SJ175" s="92">
        <v>0</v>
      </c>
      <c r="SK175" s="92">
        <v>0</v>
      </c>
      <c r="SL175" s="92">
        <v>0</v>
      </c>
      <c r="SM175" s="92">
        <v>0</v>
      </c>
      <c r="SN175" s="92">
        <v>1</v>
      </c>
      <c r="SO175" s="92">
        <v>0</v>
      </c>
      <c r="SP175" s="92">
        <v>0</v>
      </c>
      <c r="SQ175" s="92">
        <v>0</v>
      </c>
      <c r="SR175" s="92">
        <v>0</v>
      </c>
      <c r="SS175" s="92">
        <v>0</v>
      </c>
      <c r="ST175" s="92">
        <v>0</v>
      </c>
      <c r="SU175" s="92">
        <v>0</v>
      </c>
      <c r="SV175" s="92">
        <v>0</v>
      </c>
      <c r="SW175" s="92">
        <v>0</v>
      </c>
      <c r="SX175" s="92">
        <v>0</v>
      </c>
      <c r="SY175" s="92">
        <v>1.71448394</v>
      </c>
      <c r="SZ175" s="92">
        <v>39.158127399999998</v>
      </c>
      <c r="TA175" s="92">
        <v>0.43433593199999998</v>
      </c>
      <c r="TB175" s="92">
        <v>20</v>
      </c>
      <c r="TC175" s="92">
        <v>1</v>
      </c>
      <c r="TD175" s="92">
        <v>0</v>
      </c>
      <c r="TE175" s="92">
        <v>0</v>
      </c>
      <c r="TF175" s="92">
        <v>1</v>
      </c>
      <c r="TG175" s="92">
        <v>-17660.434600000001</v>
      </c>
      <c r="TH175" s="92">
        <v>-773.23747200000003</v>
      </c>
      <c r="TI175" s="92">
        <v>-3.0278531399999999E-2</v>
      </c>
      <c r="TJ175" s="92">
        <v>-59.234594700000002</v>
      </c>
      <c r="TK175" s="92">
        <v>-2.5935040300000001</v>
      </c>
      <c r="TL175" s="92">
        <v>6.5789473700000003E-2</v>
      </c>
      <c r="TM175" s="92">
        <v>1.5026052599999999</v>
      </c>
      <c r="TN175" s="92">
        <v>22.839600000000001</v>
      </c>
      <c r="TO175" s="92">
        <v>0</v>
      </c>
      <c r="TP175" s="92">
        <v>0.62472096899999996</v>
      </c>
      <c r="TQ175" s="92">
        <v>-464521.41043400002</v>
      </c>
      <c r="TR175" s="92">
        <v>3.58635336111111E-4</v>
      </c>
      <c r="TS175" s="92">
        <v>0</v>
      </c>
      <c r="TT175" s="92">
        <v>0</v>
      </c>
      <c r="TU175" s="92">
        <v>0</v>
      </c>
      <c r="TV175" s="92">
        <v>0</v>
      </c>
      <c r="TW175" s="92">
        <v>0</v>
      </c>
      <c r="TX175" s="92">
        <v>0</v>
      </c>
      <c r="TY175" s="92">
        <v>0</v>
      </c>
      <c r="TZ175" s="92">
        <v>0</v>
      </c>
      <c r="UA175" s="92">
        <v>0</v>
      </c>
      <c r="UB175" s="92">
        <v>0</v>
      </c>
      <c r="UC175" s="92">
        <v>0</v>
      </c>
      <c r="UD175" s="92">
        <v>0</v>
      </c>
      <c r="UE175" s="92">
        <v>0</v>
      </c>
      <c r="UF175" s="92">
        <v>0</v>
      </c>
      <c r="UG175" s="92">
        <v>0</v>
      </c>
      <c r="UH175" s="92">
        <v>0</v>
      </c>
      <c r="UI175" s="92">
        <v>0</v>
      </c>
      <c r="UJ175" s="92">
        <v>0</v>
      </c>
      <c r="UK175" s="92">
        <v>0</v>
      </c>
      <c r="UL175" s="92">
        <v>0</v>
      </c>
      <c r="UM175" s="92">
        <v>0</v>
      </c>
      <c r="UN175" s="92">
        <v>0</v>
      </c>
      <c r="UO175" s="92">
        <v>0</v>
      </c>
      <c r="UP175" s="92">
        <v>0</v>
      </c>
      <c r="UQ175" s="92">
        <v>0</v>
      </c>
      <c r="UR175" s="92">
        <v>0</v>
      </c>
      <c r="US175" s="92">
        <v>0</v>
      </c>
      <c r="UT175" s="92">
        <v>0</v>
      </c>
      <c r="UU175" s="92">
        <v>0</v>
      </c>
      <c r="UV175" s="92">
        <v>0</v>
      </c>
      <c r="UW175" s="92">
        <v>0</v>
      </c>
      <c r="UX175" s="92">
        <v>0</v>
      </c>
      <c r="UY175" s="92">
        <v>0</v>
      </c>
      <c r="UZ175" s="92">
        <v>0</v>
      </c>
      <c r="VA175" s="92">
        <v>0</v>
      </c>
      <c r="VB175" s="92">
        <v>0</v>
      </c>
      <c r="VC175" s="92">
        <v>0</v>
      </c>
      <c r="VD175" s="92">
        <v>0</v>
      </c>
      <c r="VE175" s="92">
        <v>0</v>
      </c>
      <c r="VF175" s="92">
        <v>0</v>
      </c>
      <c r="VG175" s="92">
        <v>0</v>
      </c>
      <c r="VH175" s="92">
        <v>0</v>
      </c>
      <c r="VI175" s="92">
        <v>0</v>
      </c>
      <c r="VJ175" s="92">
        <v>0</v>
      </c>
      <c r="VK175" s="92">
        <v>0</v>
      </c>
      <c r="VL175" s="92">
        <v>0</v>
      </c>
      <c r="VM175" s="92">
        <v>0</v>
      </c>
      <c r="VN175" s="92">
        <v>0</v>
      </c>
      <c r="VO175" s="92">
        <v>0</v>
      </c>
      <c r="VP175" s="92">
        <v>0</v>
      </c>
      <c r="VQ175" s="92">
        <v>0</v>
      </c>
      <c r="VR175" s="92">
        <v>0</v>
      </c>
      <c r="VS175" s="92">
        <v>0</v>
      </c>
      <c r="VT175" s="92">
        <v>0</v>
      </c>
      <c r="VU175" s="92">
        <v>0</v>
      </c>
      <c r="VV175" s="92">
        <v>0</v>
      </c>
      <c r="VW175" s="92">
        <v>0</v>
      </c>
      <c r="VX175" s="92">
        <v>0</v>
      </c>
      <c r="VY175" s="92">
        <v>0</v>
      </c>
      <c r="VZ175" s="92">
        <v>0</v>
      </c>
      <c r="WA175" s="92">
        <v>0</v>
      </c>
      <c r="WB175" s="92">
        <v>0</v>
      </c>
      <c r="WC175" s="92">
        <v>4.76245538888889E-4</v>
      </c>
    </row>
    <row r="176" spans="2:601" ht="13.5" customHeight="1">
      <c r="B176" s="851" t="s">
        <v>2416</v>
      </c>
      <c r="C176" s="92">
        <v>0</v>
      </c>
      <c r="D176" s="92">
        <v>13.357530000000001</v>
      </c>
      <c r="E176" s="92">
        <v>-9.33317826E-3</v>
      </c>
      <c r="F176" s="92">
        <v>0</v>
      </c>
      <c r="G176" s="92">
        <v>0</v>
      </c>
      <c r="H176" s="92">
        <v>0</v>
      </c>
      <c r="I176" s="92">
        <v>0</v>
      </c>
      <c r="J176" s="92">
        <v>0</v>
      </c>
      <c r="K176" s="92">
        <v>0</v>
      </c>
      <c r="L176" s="92">
        <v>0</v>
      </c>
      <c r="M176" s="92">
        <v>0</v>
      </c>
      <c r="N176" s="92">
        <v>0</v>
      </c>
      <c r="O176" s="92">
        <v>0</v>
      </c>
      <c r="P176" s="92">
        <v>0</v>
      </c>
      <c r="Q176" s="92">
        <v>0</v>
      </c>
      <c r="R176" s="92">
        <v>0</v>
      </c>
      <c r="S176" s="92">
        <v>0</v>
      </c>
      <c r="T176" s="92">
        <v>0</v>
      </c>
      <c r="U176" s="92">
        <v>0</v>
      </c>
      <c r="V176" s="92">
        <v>0</v>
      </c>
      <c r="W176" s="92">
        <v>0</v>
      </c>
      <c r="X176" s="92">
        <v>0</v>
      </c>
      <c r="Y176" s="92">
        <v>0</v>
      </c>
      <c r="Z176" s="92">
        <v>0</v>
      </c>
      <c r="AA176" s="92">
        <v>0</v>
      </c>
      <c r="AB176" s="92">
        <v>0</v>
      </c>
      <c r="AC176" s="92">
        <v>0</v>
      </c>
      <c r="AD176" s="92">
        <v>0</v>
      </c>
      <c r="AE176" s="92">
        <v>0</v>
      </c>
      <c r="AF176" s="92">
        <v>0</v>
      </c>
      <c r="AG176" s="92">
        <v>0</v>
      </c>
      <c r="AH176" s="92">
        <v>0</v>
      </c>
      <c r="AI176" s="92">
        <v>0</v>
      </c>
      <c r="AJ176" s="92">
        <v>0</v>
      </c>
      <c r="AK176" s="92">
        <v>0</v>
      </c>
      <c r="AL176" s="92">
        <v>0</v>
      </c>
      <c r="AM176" s="92">
        <v>0</v>
      </c>
      <c r="AN176" s="92">
        <v>4.7288856099999999E-2</v>
      </c>
      <c r="AO176" s="92">
        <v>0</v>
      </c>
      <c r="AP176" s="92">
        <v>0</v>
      </c>
      <c r="AQ176" s="92">
        <v>0</v>
      </c>
      <c r="AR176" s="92">
        <v>0</v>
      </c>
      <c r="AS176" s="92">
        <v>0</v>
      </c>
      <c r="AT176" s="92">
        <v>0</v>
      </c>
      <c r="AU176" s="92">
        <v>0</v>
      </c>
      <c r="AV176" s="92">
        <v>0</v>
      </c>
      <c r="AW176" s="92">
        <v>0</v>
      </c>
      <c r="AX176" s="92">
        <v>0</v>
      </c>
      <c r="AY176" s="92">
        <v>0</v>
      </c>
      <c r="AZ176" s="92">
        <v>0</v>
      </c>
      <c r="BA176" s="92">
        <v>0</v>
      </c>
      <c r="BB176" s="92">
        <v>0</v>
      </c>
      <c r="BC176" s="92">
        <v>0</v>
      </c>
      <c r="BD176" s="92">
        <v>0</v>
      </c>
      <c r="BE176" s="92">
        <v>0</v>
      </c>
      <c r="BF176" s="92">
        <v>0</v>
      </c>
      <c r="BG176" s="92">
        <v>0</v>
      </c>
      <c r="BH176" s="92">
        <v>0</v>
      </c>
      <c r="BI176" s="92">
        <v>0</v>
      </c>
      <c r="BJ176" s="92">
        <v>0</v>
      </c>
      <c r="BK176" s="92">
        <v>0</v>
      </c>
      <c r="BL176" s="92">
        <v>0</v>
      </c>
      <c r="BM176" s="92">
        <v>0</v>
      </c>
      <c r="BN176" s="92">
        <v>0</v>
      </c>
      <c r="BO176" s="92">
        <v>0</v>
      </c>
      <c r="BP176" s="92">
        <v>0</v>
      </c>
      <c r="BQ176" s="92">
        <v>0</v>
      </c>
      <c r="BR176" s="92">
        <v>0</v>
      </c>
      <c r="BS176" s="92">
        <v>0</v>
      </c>
      <c r="BT176" s="92">
        <v>0</v>
      </c>
      <c r="BU176" s="92">
        <v>0</v>
      </c>
      <c r="BV176" s="92">
        <v>0</v>
      </c>
      <c r="BW176" s="92">
        <v>0</v>
      </c>
      <c r="BX176" s="92">
        <v>0</v>
      </c>
      <c r="BY176" s="92">
        <v>0</v>
      </c>
      <c r="BZ176" s="92">
        <v>0</v>
      </c>
      <c r="CA176" s="92">
        <v>0</v>
      </c>
      <c r="CB176" s="92">
        <v>0</v>
      </c>
      <c r="CC176" s="92">
        <v>0</v>
      </c>
      <c r="CD176" s="92">
        <v>0</v>
      </c>
      <c r="CE176" s="92">
        <v>0</v>
      </c>
      <c r="CF176" s="92">
        <v>0</v>
      </c>
      <c r="CG176" s="92">
        <v>0</v>
      </c>
      <c r="CH176" s="92">
        <v>0</v>
      </c>
      <c r="CI176" s="92">
        <v>0</v>
      </c>
      <c r="CJ176" s="92">
        <v>0</v>
      </c>
      <c r="CK176" s="92">
        <v>0</v>
      </c>
      <c r="CL176" s="92">
        <v>0</v>
      </c>
      <c r="CM176" s="92">
        <v>0</v>
      </c>
      <c r="CN176" s="92">
        <v>0</v>
      </c>
      <c r="CO176" s="92">
        <v>0</v>
      </c>
      <c r="CP176" s="92">
        <v>0</v>
      </c>
      <c r="CQ176" s="92">
        <v>0</v>
      </c>
      <c r="CR176" s="92">
        <v>0</v>
      </c>
      <c r="CS176" s="92">
        <v>0</v>
      </c>
      <c r="CT176" s="92">
        <v>0</v>
      </c>
      <c r="CU176" s="92">
        <v>0</v>
      </c>
      <c r="CV176" s="92">
        <v>0</v>
      </c>
      <c r="CW176" s="92">
        <v>0</v>
      </c>
      <c r="CX176" s="92">
        <v>1</v>
      </c>
      <c r="CY176" s="92">
        <v>0</v>
      </c>
      <c r="CZ176" s="92">
        <v>0</v>
      </c>
      <c r="DA176" s="92">
        <v>0</v>
      </c>
      <c r="DB176" s="92">
        <v>0</v>
      </c>
      <c r="DC176" s="92">
        <v>0</v>
      </c>
      <c r="DD176" s="92">
        <v>0</v>
      </c>
      <c r="DE176" s="92">
        <v>0</v>
      </c>
      <c r="DF176" s="92">
        <v>0</v>
      </c>
      <c r="DG176" s="92">
        <v>0</v>
      </c>
      <c r="DH176" s="92">
        <v>0</v>
      </c>
      <c r="DI176" s="92">
        <v>0</v>
      </c>
      <c r="DJ176" s="92">
        <v>0</v>
      </c>
      <c r="DK176" s="92">
        <v>0</v>
      </c>
      <c r="DL176" s="92">
        <v>0</v>
      </c>
      <c r="DM176" s="92">
        <v>0</v>
      </c>
      <c r="DN176" s="92">
        <v>0</v>
      </c>
      <c r="DO176" s="92">
        <v>0</v>
      </c>
      <c r="DP176" s="92">
        <v>0</v>
      </c>
      <c r="DQ176" s="92">
        <v>0</v>
      </c>
      <c r="DR176" s="92">
        <v>0</v>
      </c>
      <c r="DS176" s="92">
        <v>0</v>
      </c>
      <c r="DT176" s="92">
        <v>0</v>
      </c>
      <c r="DU176" s="92">
        <v>0</v>
      </c>
      <c r="DV176" s="92">
        <v>0</v>
      </c>
      <c r="DW176" s="92">
        <v>0</v>
      </c>
      <c r="DX176" s="92">
        <v>0</v>
      </c>
      <c r="DY176" s="92">
        <v>0</v>
      </c>
      <c r="DZ176" s="92">
        <v>0</v>
      </c>
      <c r="EA176" s="92">
        <v>0</v>
      </c>
      <c r="EB176" s="92">
        <v>0</v>
      </c>
      <c r="EC176" s="92">
        <v>0</v>
      </c>
      <c r="ED176" s="92">
        <v>0</v>
      </c>
      <c r="EE176" s="92">
        <v>0</v>
      </c>
      <c r="EF176" s="92">
        <v>0</v>
      </c>
      <c r="EG176" s="92">
        <v>0</v>
      </c>
      <c r="EH176" s="92">
        <v>0</v>
      </c>
      <c r="EI176" s="92">
        <v>0</v>
      </c>
      <c r="EJ176" s="92">
        <v>0</v>
      </c>
      <c r="EK176" s="92">
        <v>0</v>
      </c>
      <c r="EL176" s="92">
        <v>0</v>
      </c>
      <c r="EM176" s="92">
        <v>0</v>
      </c>
      <c r="EN176" s="92">
        <v>0</v>
      </c>
      <c r="EO176" s="92">
        <v>0</v>
      </c>
      <c r="EP176" s="92">
        <v>0</v>
      </c>
      <c r="EQ176" s="92">
        <v>0</v>
      </c>
      <c r="ER176" s="92">
        <v>0</v>
      </c>
      <c r="ES176" s="92">
        <v>0</v>
      </c>
      <c r="ET176" s="92">
        <v>0</v>
      </c>
      <c r="EU176" s="92">
        <v>0</v>
      </c>
      <c r="EV176" s="92">
        <v>0</v>
      </c>
      <c r="EW176" s="92">
        <v>0</v>
      </c>
      <c r="EX176" s="92">
        <v>0</v>
      </c>
      <c r="EY176" s="92">
        <v>0</v>
      </c>
      <c r="EZ176" s="92">
        <v>0</v>
      </c>
      <c r="FA176" s="92">
        <v>0</v>
      </c>
      <c r="FB176" s="92">
        <v>0</v>
      </c>
      <c r="FC176" s="92">
        <v>0</v>
      </c>
      <c r="FD176" s="92">
        <v>0</v>
      </c>
      <c r="FE176" s="92">
        <v>0</v>
      </c>
      <c r="FF176" s="92">
        <v>0</v>
      </c>
      <c r="FG176" s="92">
        <v>0</v>
      </c>
      <c r="FH176" s="92">
        <v>13.357530000000001</v>
      </c>
      <c r="FI176" s="92">
        <v>0</v>
      </c>
      <c r="FJ176" s="92">
        <v>0</v>
      </c>
      <c r="FK176" s="92">
        <v>0</v>
      </c>
      <c r="FL176" s="92">
        <v>0</v>
      </c>
      <c r="FM176" s="92">
        <v>0</v>
      </c>
      <c r="FN176" s="92">
        <v>0</v>
      </c>
      <c r="FO176" s="92">
        <v>0</v>
      </c>
      <c r="FP176" s="92">
        <v>0</v>
      </c>
      <c r="FQ176" s="92">
        <v>0</v>
      </c>
      <c r="FR176" s="92">
        <v>0</v>
      </c>
      <c r="FS176" s="92">
        <v>0</v>
      </c>
      <c r="FT176" s="92">
        <v>0</v>
      </c>
      <c r="FU176" s="92">
        <v>0</v>
      </c>
      <c r="FV176" s="92">
        <v>0</v>
      </c>
      <c r="FW176" s="92">
        <v>0</v>
      </c>
      <c r="FX176" s="92">
        <v>0</v>
      </c>
      <c r="FY176" s="92">
        <v>0</v>
      </c>
      <c r="FZ176" s="92">
        <v>0</v>
      </c>
      <c r="GA176" s="92">
        <v>0</v>
      </c>
      <c r="GB176" s="92">
        <v>0</v>
      </c>
      <c r="GC176" s="92">
        <v>0</v>
      </c>
      <c r="GD176" s="92">
        <v>0</v>
      </c>
      <c r="GE176" s="92">
        <v>0</v>
      </c>
      <c r="GF176" s="92">
        <v>0</v>
      </c>
      <c r="GG176" s="92">
        <v>0</v>
      </c>
      <c r="GH176" s="92">
        <v>0</v>
      </c>
      <c r="GI176" s="92">
        <v>0</v>
      </c>
      <c r="GJ176" s="92">
        <v>0</v>
      </c>
      <c r="GK176" s="92">
        <v>0</v>
      </c>
      <c r="GL176" s="92">
        <v>0</v>
      </c>
      <c r="GM176" s="92">
        <v>0</v>
      </c>
      <c r="GN176" s="92">
        <v>0</v>
      </c>
      <c r="GO176" s="92">
        <v>0</v>
      </c>
      <c r="GP176" s="92">
        <v>0</v>
      </c>
      <c r="GQ176" s="92">
        <v>0</v>
      </c>
      <c r="GR176" s="92">
        <v>0</v>
      </c>
      <c r="GS176" s="92">
        <v>0</v>
      </c>
      <c r="GT176" s="92">
        <v>0</v>
      </c>
      <c r="GU176" s="92">
        <v>0</v>
      </c>
      <c r="GV176" s="92">
        <v>0</v>
      </c>
      <c r="GW176" s="92">
        <v>0</v>
      </c>
      <c r="GX176" s="92">
        <v>0</v>
      </c>
      <c r="GY176" s="92">
        <v>0</v>
      </c>
      <c r="GZ176" s="92">
        <v>0</v>
      </c>
      <c r="HA176" s="92">
        <v>0</v>
      </c>
      <c r="HB176" s="92">
        <v>0</v>
      </c>
      <c r="HC176" s="92">
        <v>0</v>
      </c>
      <c r="HD176" s="92">
        <v>0</v>
      </c>
      <c r="HE176" s="92">
        <v>0</v>
      </c>
      <c r="HF176" s="92">
        <v>0</v>
      </c>
      <c r="HG176" s="92">
        <v>0</v>
      </c>
      <c r="HH176" s="92">
        <v>0</v>
      </c>
      <c r="HI176" s="92">
        <v>0</v>
      </c>
      <c r="HJ176" s="92">
        <v>0</v>
      </c>
      <c r="HK176" s="92">
        <v>0</v>
      </c>
      <c r="HL176" s="92">
        <v>0</v>
      </c>
      <c r="HM176" s="92">
        <v>0</v>
      </c>
      <c r="HN176" s="92">
        <v>0</v>
      </c>
      <c r="HO176" s="92">
        <v>0</v>
      </c>
      <c r="HP176" s="92">
        <v>0</v>
      </c>
      <c r="HQ176" s="92">
        <v>0</v>
      </c>
      <c r="HR176" s="92">
        <v>1</v>
      </c>
      <c r="HS176" s="92">
        <v>0</v>
      </c>
      <c r="HT176" s="92">
        <v>0</v>
      </c>
      <c r="HU176" s="92">
        <v>0</v>
      </c>
      <c r="HV176" s="92">
        <v>0</v>
      </c>
      <c r="HW176" s="92">
        <v>0</v>
      </c>
      <c r="HX176" s="92">
        <v>0</v>
      </c>
      <c r="HY176" s="92">
        <v>0</v>
      </c>
      <c r="HZ176" s="92">
        <v>0</v>
      </c>
      <c r="IA176" s="92">
        <v>0</v>
      </c>
      <c r="IB176" s="92">
        <v>0</v>
      </c>
      <c r="IC176" s="92">
        <v>0</v>
      </c>
      <c r="ID176" s="92">
        <v>0</v>
      </c>
      <c r="IE176" s="92">
        <v>0</v>
      </c>
      <c r="IF176" s="92">
        <v>0</v>
      </c>
      <c r="IG176" s="92">
        <v>0</v>
      </c>
      <c r="IH176" s="92">
        <v>0</v>
      </c>
      <c r="II176" s="92">
        <v>0</v>
      </c>
      <c r="IJ176" s="92">
        <v>0</v>
      </c>
      <c r="IK176" s="92">
        <v>0</v>
      </c>
      <c r="IL176" s="92">
        <v>0</v>
      </c>
      <c r="IM176" s="92">
        <v>0</v>
      </c>
      <c r="IN176" s="92">
        <v>0</v>
      </c>
      <c r="IO176" s="92">
        <v>0</v>
      </c>
      <c r="IP176" s="92">
        <v>0</v>
      </c>
      <c r="IQ176" s="92">
        <v>0</v>
      </c>
      <c r="IR176" s="92">
        <v>0</v>
      </c>
      <c r="IS176" s="92">
        <v>0</v>
      </c>
      <c r="IT176" s="92">
        <v>4.7288856099999999E-2</v>
      </c>
      <c r="IU176" s="92">
        <v>13.357530000000001</v>
      </c>
      <c r="IV176" s="92">
        <v>0.250976849</v>
      </c>
      <c r="IW176" s="92">
        <v>20</v>
      </c>
      <c r="IX176" s="92">
        <v>1</v>
      </c>
      <c r="IY176" s="92">
        <v>0</v>
      </c>
      <c r="IZ176" s="92">
        <v>1</v>
      </c>
      <c r="JA176" s="92">
        <v>0</v>
      </c>
      <c r="JB176" s="92">
        <v>-197365.27900000001</v>
      </c>
      <c r="JC176" s="92">
        <v>-698.72036900000001</v>
      </c>
      <c r="JD176" s="92">
        <v>-9.33317826E-3</v>
      </c>
      <c r="JE176" s="92">
        <v>-438.11760199999998</v>
      </c>
      <c r="JF176" s="92">
        <v>-1.55104127</v>
      </c>
      <c r="JG176" s="92">
        <v>3.1403199300000001E-3</v>
      </c>
      <c r="JH176" s="92">
        <v>0.88703599499999997</v>
      </c>
      <c r="JI176" s="92">
        <v>282.46676000000002</v>
      </c>
      <c r="JJ176" s="92">
        <v>0.25195187299999999</v>
      </c>
      <c r="JK176" s="92">
        <v>0</v>
      </c>
      <c r="JL176" s="92">
        <v>0</v>
      </c>
      <c r="JM176" s="92">
        <v>0</v>
      </c>
      <c r="JN176" s="92">
        <v>0</v>
      </c>
      <c r="JO176" s="92">
        <v>0</v>
      </c>
      <c r="JP176" s="92">
        <v>0</v>
      </c>
      <c r="JQ176" s="92">
        <v>0</v>
      </c>
      <c r="JR176" s="92">
        <v>0</v>
      </c>
      <c r="JS176" s="92">
        <v>0</v>
      </c>
      <c r="JT176" s="92">
        <v>0</v>
      </c>
      <c r="JU176" s="92">
        <v>0</v>
      </c>
      <c r="JV176" s="92">
        <v>0</v>
      </c>
      <c r="JW176" s="92">
        <v>0</v>
      </c>
      <c r="JX176" s="92">
        <v>0</v>
      </c>
      <c r="JY176" s="92">
        <v>0</v>
      </c>
      <c r="JZ176" s="92">
        <v>0</v>
      </c>
      <c r="KA176" s="92">
        <v>0</v>
      </c>
      <c r="KB176" s="92">
        <v>0</v>
      </c>
      <c r="KC176" s="92">
        <v>0</v>
      </c>
      <c r="KD176" s="92">
        <v>0</v>
      </c>
      <c r="KE176" s="92">
        <v>0</v>
      </c>
      <c r="KF176" s="92">
        <v>0</v>
      </c>
      <c r="KG176" s="92">
        <v>0</v>
      </c>
      <c r="KH176" s="92">
        <v>0</v>
      </c>
      <c r="KI176" s="92">
        <v>0</v>
      </c>
      <c r="KJ176" s="92">
        <v>0</v>
      </c>
      <c r="KK176" s="92">
        <v>0</v>
      </c>
      <c r="KL176" s="92">
        <v>0</v>
      </c>
      <c r="KM176" s="92">
        <v>0</v>
      </c>
      <c r="KN176" s="92">
        <v>0</v>
      </c>
      <c r="KO176" s="92">
        <v>0</v>
      </c>
      <c r="KP176" s="92">
        <v>0</v>
      </c>
      <c r="KQ176" s="92">
        <v>0</v>
      </c>
      <c r="KR176" s="92">
        <v>0</v>
      </c>
      <c r="KS176" s="92">
        <v>0</v>
      </c>
      <c r="KT176" s="92">
        <v>0</v>
      </c>
      <c r="KU176" s="92">
        <v>0</v>
      </c>
      <c r="KV176" s="92">
        <v>0</v>
      </c>
      <c r="KW176" s="92">
        <v>0</v>
      </c>
      <c r="KX176" s="92">
        <v>0</v>
      </c>
      <c r="KY176" s="92">
        <v>0</v>
      </c>
      <c r="KZ176" s="92">
        <v>0</v>
      </c>
      <c r="LA176" s="92">
        <v>0</v>
      </c>
      <c r="LB176" s="92">
        <v>0</v>
      </c>
      <c r="LC176" s="92">
        <v>0</v>
      </c>
      <c r="LD176" s="92">
        <v>0</v>
      </c>
      <c r="LE176" s="92">
        <v>0</v>
      </c>
      <c r="LF176" s="92">
        <v>0</v>
      </c>
      <c r="LG176" s="92">
        <v>0</v>
      </c>
      <c r="LH176" s="92">
        <v>0</v>
      </c>
      <c r="LI176" s="92">
        <v>0</v>
      </c>
      <c r="LJ176" s="92">
        <v>0</v>
      </c>
      <c r="LK176" s="92">
        <v>0</v>
      </c>
      <c r="LL176" s="92">
        <v>0</v>
      </c>
      <c r="LM176" s="92">
        <v>0</v>
      </c>
      <c r="LN176" s="92">
        <v>0</v>
      </c>
      <c r="LO176" s="92">
        <v>0</v>
      </c>
      <c r="LP176" s="92">
        <v>0</v>
      </c>
      <c r="LQ176" s="92">
        <v>0</v>
      </c>
      <c r="LR176" s="92">
        <v>0</v>
      </c>
      <c r="LS176" s="92">
        <v>0</v>
      </c>
      <c r="LT176" s="92">
        <v>0</v>
      </c>
      <c r="LU176" s="92">
        <v>0</v>
      </c>
      <c r="LV176" s="92">
        <v>0</v>
      </c>
      <c r="LW176" s="92">
        <v>0</v>
      </c>
      <c r="LX176" s="92">
        <v>0</v>
      </c>
      <c r="LY176" s="92">
        <v>0</v>
      </c>
      <c r="LZ176" s="92">
        <v>0</v>
      </c>
      <c r="MA176" s="92">
        <v>0</v>
      </c>
      <c r="MB176" s="92">
        <v>0</v>
      </c>
      <c r="MC176" s="92">
        <v>0</v>
      </c>
      <c r="MD176" s="92">
        <v>0</v>
      </c>
      <c r="ME176" s="92">
        <v>0</v>
      </c>
      <c r="MF176" s="92">
        <v>0</v>
      </c>
      <c r="MG176" s="92">
        <v>0</v>
      </c>
      <c r="MH176" s="92">
        <v>0</v>
      </c>
      <c r="MI176" s="92">
        <v>0</v>
      </c>
      <c r="MJ176" s="92">
        <v>0</v>
      </c>
      <c r="MK176" s="92">
        <v>0</v>
      </c>
      <c r="ML176" s="92">
        <v>0</v>
      </c>
      <c r="MM176" s="92">
        <v>0</v>
      </c>
      <c r="MN176" s="92">
        <v>0</v>
      </c>
      <c r="MO176" s="92">
        <v>0</v>
      </c>
      <c r="MP176" s="92">
        <v>0</v>
      </c>
      <c r="MQ176" s="92">
        <v>0</v>
      </c>
      <c r="MR176" s="92">
        <v>0</v>
      </c>
      <c r="MS176" s="92">
        <v>0</v>
      </c>
      <c r="MT176" s="92">
        <v>0</v>
      </c>
      <c r="MU176" s="92">
        <v>0</v>
      </c>
      <c r="MV176" s="92">
        <v>0</v>
      </c>
      <c r="MW176" s="92">
        <v>0</v>
      </c>
      <c r="MX176" s="92">
        <v>0</v>
      </c>
      <c r="MY176" s="92">
        <v>0</v>
      </c>
      <c r="MZ176" s="92">
        <v>0</v>
      </c>
      <c r="NA176" s="92">
        <v>0</v>
      </c>
      <c r="NB176" s="92">
        <v>0</v>
      </c>
      <c r="NC176" s="92">
        <v>0</v>
      </c>
      <c r="ND176" s="92">
        <v>0</v>
      </c>
      <c r="NE176" s="92">
        <v>0</v>
      </c>
      <c r="NF176" s="92">
        <v>0</v>
      </c>
      <c r="NG176" s="92">
        <v>0</v>
      </c>
      <c r="NH176" s="92">
        <v>0</v>
      </c>
      <c r="NI176" s="92">
        <v>0</v>
      </c>
      <c r="NJ176" s="92">
        <v>0</v>
      </c>
      <c r="NK176" s="92">
        <v>0</v>
      </c>
      <c r="NL176" s="92">
        <v>0</v>
      </c>
      <c r="NM176" s="92">
        <v>0</v>
      </c>
      <c r="NN176" s="92">
        <v>0</v>
      </c>
      <c r="NO176" s="92">
        <v>0</v>
      </c>
      <c r="NP176" s="92">
        <v>0</v>
      </c>
      <c r="NQ176" s="92">
        <v>0</v>
      </c>
      <c r="NR176" s="92">
        <v>0</v>
      </c>
      <c r="NS176" s="92">
        <v>0</v>
      </c>
      <c r="NT176" s="92">
        <v>0</v>
      </c>
      <c r="NU176" s="92">
        <v>0</v>
      </c>
      <c r="NV176" s="92">
        <v>0</v>
      </c>
      <c r="NW176" s="92">
        <v>0</v>
      </c>
      <c r="NX176" s="92">
        <v>0</v>
      </c>
      <c r="NY176" s="92">
        <v>0</v>
      </c>
      <c r="NZ176" s="92">
        <v>0</v>
      </c>
      <c r="OA176" s="92">
        <v>0</v>
      </c>
      <c r="OB176" s="92">
        <v>0</v>
      </c>
      <c r="OC176" s="92">
        <v>0</v>
      </c>
      <c r="OD176" s="92">
        <v>0</v>
      </c>
      <c r="OE176" s="92">
        <v>0</v>
      </c>
      <c r="OF176" s="92">
        <v>0</v>
      </c>
      <c r="OG176" s="92">
        <v>0</v>
      </c>
      <c r="OH176" s="92">
        <v>0</v>
      </c>
      <c r="OI176" s="92">
        <v>0</v>
      </c>
      <c r="OJ176" s="92">
        <v>0</v>
      </c>
      <c r="OK176" s="92">
        <v>0</v>
      </c>
      <c r="OL176" s="92">
        <v>0</v>
      </c>
      <c r="OM176" s="92">
        <v>0</v>
      </c>
      <c r="ON176" s="92">
        <v>0</v>
      </c>
      <c r="OO176" s="92">
        <v>0</v>
      </c>
      <c r="OP176" s="92">
        <v>0</v>
      </c>
      <c r="OQ176" s="92">
        <v>0</v>
      </c>
      <c r="OR176" s="92">
        <v>0</v>
      </c>
      <c r="OS176" s="92">
        <v>0</v>
      </c>
      <c r="OT176" s="92">
        <v>0</v>
      </c>
      <c r="OU176" s="92">
        <v>0</v>
      </c>
      <c r="OV176" s="92">
        <v>0</v>
      </c>
      <c r="OW176" s="92">
        <v>0</v>
      </c>
      <c r="OX176" s="92">
        <v>0</v>
      </c>
      <c r="OY176" s="92">
        <v>0</v>
      </c>
      <c r="OZ176" s="92">
        <v>0</v>
      </c>
      <c r="PA176" s="92">
        <v>0</v>
      </c>
      <c r="PB176" s="92">
        <v>0</v>
      </c>
      <c r="PC176" s="92">
        <v>0</v>
      </c>
      <c r="PD176" s="92">
        <v>0</v>
      </c>
      <c r="PE176" s="92">
        <v>0</v>
      </c>
      <c r="PF176" s="92">
        <v>0</v>
      </c>
      <c r="PG176" s="92">
        <v>0</v>
      </c>
      <c r="PH176" s="92">
        <v>0</v>
      </c>
      <c r="PI176" s="92">
        <v>0</v>
      </c>
      <c r="PJ176" s="92">
        <v>0</v>
      </c>
      <c r="PK176" s="92">
        <v>0</v>
      </c>
      <c r="PL176" s="92">
        <v>0</v>
      </c>
      <c r="PM176" s="92">
        <v>0</v>
      </c>
      <c r="PN176" s="92">
        <v>0</v>
      </c>
      <c r="PO176" s="92">
        <v>0</v>
      </c>
      <c r="PP176" s="92">
        <v>0</v>
      </c>
      <c r="PQ176" s="92">
        <v>0</v>
      </c>
      <c r="PR176" s="92">
        <v>0</v>
      </c>
      <c r="PS176" s="92">
        <v>0</v>
      </c>
      <c r="PT176" s="92">
        <v>0</v>
      </c>
      <c r="PU176" s="92">
        <v>0</v>
      </c>
      <c r="PV176" s="92">
        <v>0</v>
      </c>
      <c r="PW176" s="92">
        <v>0</v>
      </c>
      <c r="PX176" s="92">
        <v>0</v>
      </c>
      <c r="PY176" s="92">
        <v>0</v>
      </c>
      <c r="PZ176" s="92">
        <v>0</v>
      </c>
      <c r="QA176" s="92">
        <v>0</v>
      </c>
      <c r="QB176" s="92">
        <v>0</v>
      </c>
      <c r="QC176" s="92">
        <v>0</v>
      </c>
      <c r="QD176" s="92">
        <v>0</v>
      </c>
      <c r="QE176" s="92">
        <v>0</v>
      </c>
      <c r="QF176" s="92">
        <v>0</v>
      </c>
      <c r="QG176" s="92">
        <v>0</v>
      </c>
      <c r="QH176" s="92">
        <v>0</v>
      </c>
      <c r="QI176" s="92">
        <v>0</v>
      </c>
      <c r="QJ176" s="92">
        <v>0</v>
      </c>
      <c r="QK176" s="92">
        <v>0</v>
      </c>
      <c r="QL176" s="92">
        <v>0</v>
      </c>
      <c r="QM176" s="92">
        <v>0</v>
      </c>
      <c r="QN176" s="92">
        <v>0</v>
      </c>
      <c r="QO176" s="92">
        <v>0</v>
      </c>
      <c r="QP176" s="92">
        <v>0</v>
      </c>
      <c r="QQ176" s="92">
        <v>0</v>
      </c>
      <c r="QR176" s="92">
        <v>0</v>
      </c>
      <c r="QS176" s="92">
        <v>0</v>
      </c>
      <c r="QT176" s="92">
        <v>0</v>
      </c>
      <c r="QU176" s="92">
        <v>0</v>
      </c>
      <c r="QV176" s="92">
        <v>0</v>
      </c>
      <c r="QW176" s="92">
        <v>0</v>
      </c>
      <c r="QX176" s="92">
        <v>0</v>
      </c>
      <c r="QY176" s="92">
        <v>0</v>
      </c>
      <c r="QZ176" s="92">
        <v>0</v>
      </c>
      <c r="RA176" s="92">
        <v>0</v>
      </c>
      <c r="RB176" s="92">
        <v>0</v>
      </c>
      <c r="RC176" s="92">
        <v>0</v>
      </c>
      <c r="RD176" s="92">
        <v>0</v>
      </c>
      <c r="RE176" s="92">
        <v>0</v>
      </c>
      <c r="RF176" s="92">
        <v>0</v>
      </c>
      <c r="RG176" s="92">
        <v>0</v>
      </c>
      <c r="RH176" s="92">
        <v>0</v>
      </c>
      <c r="RI176" s="92">
        <v>0</v>
      </c>
      <c r="RJ176" s="92">
        <v>0</v>
      </c>
      <c r="RK176" s="92">
        <v>0</v>
      </c>
      <c r="RL176" s="92">
        <v>0</v>
      </c>
      <c r="RM176" s="92">
        <v>0</v>
      </c>
      <c r="RN176" s="92">
        <v>0</v>
      </c>
      <c r="RO176" s="92">
        <v>0</v>
      </c>
      <c r="RP176" s="92">
        <v>0</v>
      </c>
      <c r="RQ176" s="92">
        <v>0</v>
      </c>
      <c r="RR176" s="92">
        <v>0</v>
      </c>
      <c r="RS176" s="92">
        <v>0</v>
      </c>
      <c r="RT176" s="92">
        <v>0</v>
      </c>
      <c r="RU176" s="92">
        <v>0</v>
      </c>
      <c r="RV176" s="92">
        <v>0</v>
      </c>
      <c r="RW176" s="92">
        <v>0</v>
      </c>
      <c r="RX176" s="92">
        <v>0</v>
      </c>
      <c r="RY176" s="92">
        <v>0</v>
      </c>
      <c r="RZ176" s="92">
        <v>0</v>
      </c>
      <c r="SA176" s="92">
        <v>0</v>
      </c>
      <c r="SB176" s="92">
        <v>0</v>
      </c>
      <c r="SC176" s="92">
        <v>0</v>
      </c>
      <c r="SD176" s="92">
        <v>0</v>
      </c>
      <c r="SE176" s="92">
        <v>0</v>
      </c>
      <c r="SF176" s="92">
        <v>0</v>
      </c>
      <c r="SG176" s="92">
        <v>0</v>
      </c>
      <c r="SH176" s="92">
        <v>0</v>
      </c>
      <c r="SI176" s="92">
        <v>0</v>
      </c>
      <c r="SJ176" s="92">
        <v>0</v>
      </c>
      <c r="SK176" s="92">
        <v>0</v>
      </c>
      <c r="SL176" s="92">
        <v>0</v>
      </c>
      <c r="SM176" s="92">
        <v>0</v>
      </c>
      <c r="SN176" s="92">
        <v>0</v>
      </c>
      <c r="SO176" s="92">
        <v>0</v>
      </c>
      <c r="SP176" s="92">
        <v>0</v>
      </c>
      <c r="SQ176" s="92">
        <v>0</v>
      </c>
      <c r="SR176" s="92">
        <v>0</v>
      </c>
      <c r="SS176" s="92">
        <v>0</v>
      </c>
      <c r="ST176" s="92">
        <v>0</v>
      </c>
      <c r="SU176" s="92">
        <v>0</v>
      </c>
      <c r="SV176" s="92">
        <v>0</v>
      </c>
      <c r="SW176" s="92">
        <v>0</v>
      </c>
      <c r="SX176" s="92">
        <v>0</v>
      </c>
      <c r="SY176" s="92">
        <v>0</v>
      </c>
      <c r="SZ176" s="92">
        <v>0</v>
      </c>
      <c r="TA176" s="92">
        <v>0</v>
      </c>
      <c r="TB176" s="92">
        <v>0</v>
      </c>
      <c r="TC176" s="92">
        <v>1</v>
      </c>
      <c r="TD176" s="92">
        <v>0</v>
      </c>
      <c r="TE176" s="92">
        <v>0</v>
      </c>
      <c r="TF176" s="92">
        <v>0</v>
      </c>
      <c r="TG176" s="92">
        <v>0</v>
      </c>
      <c r="TH176" s="92">
        <v>0</v>
      </c>
      <c r="TI176" s="92">
        <v>0</v>
      </c>
      <c r="TJ176" s="92">
        <v>0</v>
      </c>
      <c r="TK176" s="92">
        <v>0</v>
      </c>
      <c r="TL176" s="92">
        <v>0</v>
      </c>
      <c r="TM176" s="92">
        <v>0</v>
      </c>
      <c r="TN176" s="92">
        <v>0</v>
      </c>
      <c r="TO176" s="92">
        <v>0</v>
      </c>
      <c r="TP176" s="92">
        <v>2.88883549</v>
      </c>
      <c r="TQ176" s="92">
        <v>-10817.25668602</v>
      </c>
      <c r="TR176" s="92">
        <v>2.36444280277778E-4</v>
      </c>
      <c r="TS176" s="92">
        <v>0</v>
      </c>
      <c r="TT176" s="92">
        <v>0</v>
      </c>
      <c r="TU176" s="92">
        <v>0</v>
      </c>
      <c r="TV176" s="92">
        <v>0</v>
      </c>
      <c r="TW176" s="92">
        <v>0</v>
      </c>
      <c r="TX176" s="92">
        <v>0</v>
      </c>
      <c r="TY176" s="92">
        <v>0</v>
      </c>
      <c r="TZ176" s="92">
        <v>0</v>
      </c>
      <c r="UA176" s="92">
        <v>0</v>
      </c>
      <c r="UB176" s="92">
        <v>0</v>
      </c>
      <c r="UC176" s="92">
        <v>0</v>
      </c>
      <c r="UD176" s="92">
        <v>0</v>
      </c>
      <c r="UE176" s="92">
        <v>0</v>
      </c>
      <c r="UF176" s="92">
        <v>0</v>
      </c>
      <c r="UG176" s="92">
        <v>0</v>
      </c>
      <c r="UH176" s="92">
        <v>0</v>
      </c>
      <c r="UI176" s="92">
        <v>0</v>
      </c>
      <c r="UJ176" s="92">
        <v>0</v>
      </c>
      <c r="UK176" s="92">
        <v>0</v>
      </c>
      <c r="UL176" s="92">
        <v>0</v>
      </c>
      <c r="UM176" s="92">
        <v>0</v>
      </c>
      <c r="UN176" s="92">
        <v>0</v>
      </c>
      <c r="UO176" s="92">
        <v>0</v>
      </c>
      <c r="UP176" s="92">
        <v>0</v>
      </c>
      <c r="UQ176" s="92">
        <v>0</v>
      </c>
      <c r="UR176" s="92">
        <v>0</v>
      </c>
      <c r="US176" s="92">
        <v>0</v>
      </c>
      <c r="UT176" s="92">
        <v>0</v>
      </c>
      <c r="UU176" s="92">
        <v>0</v>
      </c>
      <c r="UV176" s="92">
        <v>0</v>
      </c>
      <c r="UW176" s="92">
        <v>0</v>
      </c>
      <c r="UX176" s="92">
        <v>0</v>
      </c>
      <c r="UY176" s="92">
        <v>0</v>
      </c>
      <c r="UZ176" s="92">
        <v>0</v>
      </c>
      <c r="VA176" s="92">
        <v>0</v>
      </c>
      <c r="VB176" s="92">
        <v>0</v>
      </c>
      <c r="VC176" s="92">
        <v>0</v>
      </c>
      <c r="VD176" s="92">
        <v>0</v>
      </c>
      <c r="VE176" s="92">
        <v>0</v>
      </c>
      <c r="VF176" s="92">
        <v>0</v>
      </c>
      <c r="VG176" s="92">
        <v>0</v>
      </c>
      <c r="VH176" s="92">
        <v>0</v>
      </c>
      <c r="VI176" s="92">
        <v>0</v>
      </c>
      <c r="VJ176" s="92">
        <v>0</v>
      </c>
      <c r="VK176" s="92">
        <v>0</v>
      </c>
      <c r="VL176" s="92">
        <v>0</v>
      </c>
      <c r="VM176" s="92">
        <v>0</v>
      </c>
      <c r="VN176" s="92">
        <v>0</v>
      </c>
      <c r="VO176" s="92">
        <v>0</v>
      </c>
      <c r="VP176" s="92">
        <v>0</v>
      </c>
      <c r="VQ176" s="92">
        <v>0</v>
      </c>
      <c r="VR176" s="92">
        <v>0</v>
      </c>
      <c r="VS176" s="92">
        <v>0</v>
      </c>
      <c r="VT176" s="92">
        <v>0</v>
      </c>
      <c r="VU176" s="92">
        <v>0</v>
      </c>
      <c r="VV176" s="92">
        <v>0</v>
      </c>
      <c r="VW176" s="92">
        <v>0</v>
      </c>
      <c r="VX176" s="92">
        <v>0</v>
      </c>
      <c r="VY176" s="92">
        <v>0</v>
      </c>
      <c r="VZ176" s="92">
        <v>0</v>
      </c>
      <c r="WA176" s="92">
        <v>0</v>
      </c>
      <c r="WB176" s="92">
        <v>0</v>
      </c>
      <c r="WC176" s="92">
        <v>0</v>
      </c>
    </row>
    <row r="177" spans="2:601" ht="13.5" customHeight="1">
      <c r="B177" s="851" t="s">
        <v>2853</v>
      </c>
      <c r="C177" s="92">
        <v>0</v>
      </c>
      <c r="D177" s="92">
        <v>13.357530000000001</v>
      </c>
      <c r="E177" s="92">
        <v>-9.3304103900000001E-3</v>
      </c>
      <c r="F177" s="92">
        <v>0</v>
      </c>
      <c r="G177" s="92">
        <v>0</v>
      </c>
      <c r="H177" s="92">
        <v>0</v>
      </c>
      <c r="I177" s="92">
        <v>0</v>
      </c>
      <c r="J177" s="92">
        <v>0</v>
      </c>
      <c r="K177" s="92">
        <v>0</v>
      </c>
      <c r="L177" s="92">
        <v>0</v>
      </c>
      <c r="M177" s="92">
        <v>0</v>
      </c>
      <c r="N177" s="92">
        <v>0</v>
      </c>
      <c r="O177" s="92">
        <v>0</v>
      </c>
      <c r="P177" s="92">
        <v>0</v>
      </c>
      <c r="Q177" s="92">
        <v>0</v>
      </c>
      <c r="R177" s="92">
        <v>0</v>
      </c>
      <c r="S177" s="92">
        <v>0</v>
      </c>
      <c r="T177" s="92">
        <v>0</v>
      </c>
      <c r="U177" s="92">
        <v>0</v>
      </c>
      <c r="V177" s="92">
        <v>0</v>
      </c>
      <c r="W177" s="92">
        <v>0</v>
      </c>
      <c r="X177" s="92">
        <v>0</v>
      </c>
      <c r="Y177" s="92">
        <v>0</v>
      </c>
      <c r="Z177" s="92">
        <v>0</v>
      </c>
      <c r="AA177" s="92">
        <v>0</v>
      </c>
      <c r="AB177" s="92">
        <v>0</v>
      </c>
      <c r="AC177" s="92">
        <v>0</v>
      </c>
      <c r="AD177" s="92">
        <v>0</v>
      </c>
      <c r="AE177" s="92">
        <v>0</v>
      </c>
      <c r="AF177" s="92">
        <v>0</v>
      </c>
      <c r="AG177" s="92">
        <v>0</v>
      </c>
      <c r="AH177" s="92">
        <v>0</v>
      </c>
      <c r="AI177" s="92">
        <v>0</v>
      </c>
      <c r="AJ177" s="92">
        <v>0</v>
      </c>
      <c r="AK177" s="92">
        <v>0</v>
      </c>
      <c r="AL177" s="92">
        <v>0</v>
      </c>
      <c r="AM177" s="92">
        <v>0</v>
      </c>
      <c r="AN177" s="92">
        <v>4.7288856099999999E-2</v>
      </c>
      <c r="AO177" s="92">
        <v>0</v>
      </c>
      <c r="AP177" s="92">
        <v>0</v>
      </c>
      <c r="AQ177" s="92">
        <v>0</v>
      </c>
      <c r="AR177" s="92">
        <v>0</v>
      </c>
      <c r="AS177" s="92">
        <v>0</v>
      </c>
      <c r="AT177" s="92">
        <v>0</v>
      </c>
      <c r="AU177" s="92">
        <v>0</v>
      </c>
      <c r="AV177" s="92">
        <v>0</v>
      </c>
      <c r="AW177" s="92">
        <v>0</v>
      </c>
      <c r="AX177" s="92">
        <v>0</v>
      </c>
      <c r="AY177" s="92">
        <v>0</v>
      </c>
      <c r="AZ177" s="92">
        <v>0</v>
      </c>
      <c r="BA177" s="92">
        <v>0</v>
      </c>
      <c r="BB177" s="92">
        <v>0</v>
      </c>
      <c r="BC177" s="92">
        <v>0</v>
      </c>
      <c r="BD177" s="92">
        <v>0</v>
      </c>
      <c r="BE177" s="92">
        <v>0</v>
      </c>
      <c r="BF177" s="92">
        <v>0</v>
      </c>
      <c r="BG177" s="92">
        <v>0</v>
      </c>
      <c r="BH177" s="92">
        <v>0</v>
      </c>
      <c r="BI177" s="92">
        <v>0</v>
      </c>
      <c r="BJ177" s="92">
        <v>0</v>
      </c>
      <c r="BK177" s="92">
        <v>0</v>
      </c>
      <c r="BL177" s="92">
        <v>0</v>
      </c>
      <c r="BM177" s="92">
        <v>0</v>
      </c>
      <c r="BN177" s="92">
        <v>0</v>
      </c>
      <c r="BO177" s="92">
        <v>0</v>
      </c>
      <c r="BP177" s="92">
        <v>0</v>
      </c>
      <c r="BQ177" s="92">
        <v>0</v>
      </c>
      <c r="BR177" s="92">
        <v>0</v>
      </c>
      <c r="BS177" s="92">
        <v>0</v>
      </c>
      <c r="BT177" s="92">
        <v>0</v>
      </c>
      <c r="BU177" s="92">
        <v>0</v>
      </c>
      <c r="BV177" s="92">
        <v>0</v>
      </c>
      <c r="BW177" s="92">
        <v>0</v>
      </c>
      <c r="BX177" s="92">
        <v>0</v>
      </c>
      <c r="BY177" s="92">
        <v>0</v>
      </c>
      <c r="BZ177" s="92">
        <v>0</v>
      </c>
      <c r="CA177" s="92">
        <v>0</v>
      </c>
      <c r="CB177" s="92">
        <v>0</v>
      </c>
      <c r="CC177" s="92">
        <v>0</v>
      </c>
      <c r="CD177" s="92">
        <v>0</v>
      </c>
      <c r="CE177" s="92">
        <v>0</v>
      </c>
      <c r="CF177" s="92">
        <v>0</v>
      </c>
      <c r="CG177" s="92">
        <v>0</v>
      </c>
      <c r="CH177" s="92">
        <v>0</v>
      </c>
      <c r="CI177" s="92">
        <v>0</v>
      </c>
      <c r="CJ177" s="92">
        <v>0</v>
      </c>
      <c r="CK177" s="92">
        <v>0</v>
      </c>
      <c r="CL177" s="92">
        <v>0</v>
      </c>
      <c r="CM177" s="92">
        <v>0</v>
      </c>
      <c r="CN177" s="92">
        <v>0</v>
      </c>
      <c r="CO177" s="92">
        <v>0</v>
      </c>
      <c r="CP177" s="92">
        <v>0</v>
      </c>
      <c r="CQ177" s="92">
        <v>0</v>
      </c>
      <c r="CR177" s="92">
        <v>0</v>
      </c>
      <c r="CS177" s="92">
        <v>0</v>
      </c>
      <c r="CT177" s="92">
        <v>0</v>
      </c>
      <c r="CU177" s="92">
        <v>0</v>
      </c>
      <c r="CV177" s="92">
        <v>0</v>
      </c>
      <c r="CW177" s="92">
        <v>0</v>
      </c>
      <c r="CX177" s="92">
        <v>1</v>
      </c>
      <c r="CY177" s="92">
        <v>0</v>
      </c>
      <c r="CZ177" s="92">
        <v>0</v>
      </c>
      <c r="DA177" s="92">
        <v>0</v>
      </c>
      <c r="DB177" s="92">
        <v>0</v>
      </c>
      <c r="DC177" s="92">
        <v>0</v>
      </c>
      <c r="DD177" s="92">
        <v>0</v>
      </c>
      <c r="DE177" s="92">
        <v>0</v>
      </c>
      <c r="DF177" s="92">
        <v>0</v>
      </c>
      <c r="DG177" s="92">
        <v>0</v>
      </c>
      <c r="DH177" s="92">
        <v>0</v>
      </c>
      <c r="DI177" s="92">
        <v>0</v>
      </c>
      <c r="DJ177" s="92">
        <v>0</v>
      </c>
      <c r="DK177" s="92">
        <v>0</v>
      </c>
      <c r="DL177" s="92">
        <v>0</v>
      </c>
      <c r="DM177" s="92">
        <v>0</v>
      </c>
      <c r="DN177" s="92">
        <v>0</v>
      </c>
      <c r="DO177" s="92">
        <v>0</v>
      </c>
      <c r="DP177" s="92">
        <v>0</v>
      </c>
      <c r="DQ177" s="92">
        <v>0</v>
      </c>
      <c r="DR177" s="92">
        <v>0</v>
      </c>
      <c r="DS177" s="92">
        <v>0</v>
      </c>
      <c r="DT177" s="92">
        <v>0</v>
      </c>
      <c r="DU177" s="92">
        <v>0</v>
      </c>
      <c r="DV177" s="92">
        <v>0</v>
      </c>
      <c r="DW177" s="92">
        <v>0</v>
      </c>
      <c r="DX177" s="92">
        <v>0</v>
      </c>
      <c r="DY177" s="92">
        <v>0</v>
      </c>
      <c r="DZ177" s="92">
        <v>0</v>
      </c>
      <c r="EA177" s="92">
        <v>0</v>
      </c>
      <c r="EB177" s="92">
        <v>0</v>
      </c>
      <c r="EC177" s="92">
        <v>0</v>
      </c>
      <c r="ED177" s="92">
        <v>0</v>
      </c>
      <c r="EE177" s="92">
        <v>0</v>
      </c>
      <c r="EF177" s="92">
        <v>0</v>
      </c>
      <c r="EG177" s="92">
        <v>0</v>
      </c>
      <c r="EH177" s="92">
        <v>0</v>
      </c>
      <c r="EI177" s="92">
        <v>0</v>
      </c>
      <c r="EJ177" s="92">
        <v>0</v>
      </c>
      <c r="EK177" s="92">
        <v>0</v>
      </c>
      <c r="EL177" s="92">
        <v>0</v>
      </c>
      <c r="EM177" s="92">
        <v>0</v>
      </c>
      <c r="EN177" s="92">
        <v>0</v>
      </c>
      <c r="EO177" s="92">
        <v>0</v>
      </c>
      <c r="EP177" s="92">
        <v>0</v>
      </c>
      <c r="EQ177" s="92">
        <v>0</v>
      </c>
      <c r="ER177" s="92">
        <v>0</v>
      </c>
      <c r="ES177" s="92">
        <v>0</v>
      </c>
      <c r="ET177" s="92">
        <v>0</v>
      </c>
      <c r="EU177" s="92">
        <v>0</v>
      </c>
      <c r="EV177" s="92">
        <v>0</v>
      </c>
      <c r="EW177" s="92">
        <v>0</v>
      </c>
      <c r="EX177" s="92">
        <v>0</v>
      </c>
      <c r="EY177" s="92">
        <v>0</v>
      </c>
      <c r="EZ177" s="92">
        <v>0</v>
      </c>
      <c r="FA177" s="92">
        <v>0</v>
      </c>
      <c r="FB177" s="92">
        <v>0</v>
      </c>
      <c r="FC177" s="92">
        <v>0</v>
      </c>
      <c r="FD177" s="92">
        <v>0</v>
      </c>
      <c r="FE177" s="92">
        <v>0</v>
      </c>
      <c r="FF177" s="92">
        <v>0</v>
      </c>
      <c r="FG177" s="92">
        <v>0</v>
      </c>
      <c r="FH177" s="92">
        <v>13.357530000000001</v>
      </c>
      <c r="FI177" s="92">
        <v>0</v>
      </c>
      <c r="FJ177" s="92">
        <v>0</v>
      </c>
      <c r="FK177" s="92">
        <v>0</v>
      </c>
      <c r="FL177" s="92">
        <v>0</v>
      </c>
      <c r="FM177" s="92">
        <v>0</v>
      </c>
      <c r="FN177" s="92">
        <v>0</v>
      </c>
      <c r="FO177" s="92">
        <v>0</v>
      </c>
      <c r="FP177" s="92">
        <v>0</v>
      </c>
      <c r="FQ177" s="92">
        <v>0</v>
      </c>
      <c r="FR177" s="92">
        <v>0</v>
      </c>
      <c r="FS177" s="92">
        <v>0</v>
      </c>
      <c r="FT177" s="92">
        <v>0</v>
      </c>
      <c r="FU177" s="92">
        <v>0</v>
      </c>
      <c r="FV177" s="92">
        <v>0</v>
      </c>
      <c r="FW177" s="92">
        <v>0</v>
      </c>
      <c r="FX177" s="92">
        <v>0</v>
      </c>
      <c r="FY177" s="92">
        <v>0</v>
      </c>
      <c r="FZ177" s="92">
        <v>0</v>
      </c>
      <c r="GA177" s="92">
        <v>0</v>
      </c>
      <c r="GB177" s="92">
        <v>0</v>
      </c>
      <c r="GC177" s="92">
        <v>0</v>
      </c>
      <c r="GD177" s="92">
        <v>0</v>
      </c>
      <c r="GE177" s="92">
        <v>0</v>
      </c>
      <c r="GF177" s="92">
        <v>0</v>
      </c>
      <c r="GG177" s="92">
        <v>0</v>
      </c>
      <c r="GH177" s="92">
        <v>0</v>
      </c>
      <c r="GI177" s="92">
        <v>0</v>
      </c>
      <c r="GJ177" s="92">
        <v>0</v>
      </c>
      <c r="GK177" s="92">
        <v>0</v>
      </c>
      <c r="GL177" s="92">
        <v>0</v>
      </c>
      <c r="GM177" s="92">
        <v>0</v>
      </c>
      <c r="GN177" s="92">
        <v>0</v>
      </c>
      <c r="GO177" s="92">
        <v>0</v>
      </c>
      <c r="GP177" s="92">
        <v>0</v>
      </c>
      <c r="GQ177" s="92">
        <v>0</v>
      </c>
      <c r="GR177" s="92">
        <v>0</v>
      </c>
      <c r="GS177" s="92">
        <v>0</v>
      </c>
      <c r="GT177" s="92">
        <v>0</v>
      </c>
      <c r="GU177" s="92">
        <v>0</v>
      </c>
      <c r="GV177" s="92">
        <v>0</v>
      </c>
      <c r="GW177" s="92">
        <v>0</v>
      </c>
      <c r="GX177" s="92">
        <v>0</v>
      </c>
      <c r="GY177" s="92">
        <v>0</v>
      </c>
      <c r="GZ177" s="92">
        <v>0</v>
      </c>
      <c r="HA177" s="92">
        <v>0</v>
      </c>
      <c r="HB177" s="92">
        <v>0</v>
      </c>
      <c r="HC177" s="92">
        <v>0</v>
      </c>
      <c r="HD177" s="92">
        <v>0</v>
      </c>
      <c r="HE177" s="92">
        <v>0</v>
      </c>
      <c r="HF177" s="92">
        <v>0</v>
      </c>
      <c r="HG177" s="92">
        <v>0</v>
      </c>
      <c r="HH177" s="92">
        <v>0</v>
      </c>
      <c r="HI177" s="92">
        <v>0</v>
      </c>
      <c r="HJ177" s="92">
        <v>0</v>
      </c>
      <c r="HK177" s="92">
        <v>0</v>
      </c>
      <c r="HL177" s="92">
        <v>0</v>
      </c>
      <c r="HM177" s="92">
        <v>0</v>
      </c>
      <c r="HN177" s="92">
        <v>0</v>
      </c>
      <c r="HO177" s="92">
        <v>0</v>
      </c>
      <c r="HP177" s="92">
        <v>0</v>
      </c>
      <c r="HQ177" s="92">
        <v>0</v>
      </c>
      <c r="HR177" s="92">
        <v>1</v>
      </c>
      <c r="HS177" s="92">
        <v>0</v>
      </c>
      <c r="HT177" s="92">
        <v>0</v>
      </c>
      <c r="HU177" s="92">
        <v>0</v>
      </c>
      <c r="HV177" s="92">
        <v>0</v>
      </c>
      <c r="HW177" s="92">
        <v>0</v>
      </c>
      <c r="HX177" s="92">
        <v>0</v>
      </c>
      <c r="HY177" s="92">
        <v>0</v>
      </c>
      <c r="HZ177" s="92">
        <v>0</v>
      </c>
      <c r="IA177" s="92">
        <v>0</v>
      </c>
      <c r="IB177" s="92">
        <v>0</v>
      </c>
      <c r="IC177" s="92">
        <v>0</v>
      </c>
      <c r="ID177" s="92">
        <v>0</v>
      </c>
      <c r="IE177" s="92">
        <v>0</v>
      </c>
      <c r="IF177" s="92">
        <v>0</v>
      </c>
      <c r="IG177" s="92">
        <v>0</v>
      </c>
      <c r="IH177" s="92">
        <v>0</v>
      </c>
      <c r="II177" s="92">
        <v>0</v>
      </c>
      <c r="IJ177" s="92">
        <v>0</v>
      </c>
      <c r="IK177" s="92">
        <v>0</v>
      </c>
      <c r="IL177" s="92">
        <v>0</v>
      </c>
      <c r="IM177" s="92">
        <v>0</v>
      </c>
      <c r="IN177" s="92">
        <v>0</v>
      </c>
      <c r="IO177" s="92">
        <v>0</v>
      </c>
      <c r="IP177" s="92">
        <v>0</v>
      </c>
      <c r="IQ177" s="92">
        <v>0</v>
      </c>
      <c r="IR177" s="92">
        <v>0</v>
      </c>
      <c r="IS177" s="92">
        <v>0</v>
      </c>
      <c r="IT177" s="92">
        <v>4.7288856099999999E-2</v>
      </c>
      <c r="IU177" s="92">
        <v>13.357530000000001</v>
      </c>
      <c r="IV177" s="92">
        <v>0.25105669400000002</v>
      </c>
      <c r="IW177" s="92">
        <v>20.433400500000001</v>
      </c>
      <c r="IX177" s="92">
        <v>3.2455168099999998</v>
      </c>
      <c r="IY177" s="92">
        <v>0</v>
      </c>
      <c r="IZ177" s="92">
        <v>1</v>
      </c>
      <c r="JA177" s="92">
        <v>0</v>
      </c>
      <c r="JB177" s="92">
        <v>-197306.74799999999</v>
      </c>
      <c r="JC177" s="92">
        <v>-698.51315399999999</v>
      </c>
      <c r="JD177" s="92">
        <v>-9.3304103900000001E-3</v>
      </c>
      <c r="JE177" s="92">
        <v>-437.91790500000002</v>
      </c>
      <c r="JF177" s="92">
        <v>-1.5503342899999999</v>
      </c>
      <c r="JG177" s="92">
        <v>3.1393212000000001E-3</v>
      </c>
      <c r="JH177" s="92">
        <v>0.88675388700000002</v>
      </c>
      <c r="JI177" s="92">
        <v>282.46676000000002</v>
      </c>
      <c r="JJ177" s="92">
        <v>0.25195187299999999</v>
      </c>
      <c r="JK177" s="92">
        <v>0</v>
      </c>
      <c r="JL177" s="92">
        <v>0</v>
      </c>
      <c r="JM177" s="92">
        <v>0</v>
      </c>
      <c r="JN177" s="92">
        <v>0</v>
      </c>
      <c r="JO177" s="92">
        <v>0</v>
      </c>
      <c r="JP177" s="92">
        <v>0</v>
      </c>
      <c r="JQ177" s="92">
        <v>0</v>
      </c>
      <c r="JR177" s="92">
        <v>0</v>
      </c>
      <c r="JS177" s="92">
        <v>0</v>
      </c>
      <c r="JT177" s="92">
        <v>0</v>
      </c>
      <c r="JU177" s="92">
        <v>0</v>
      </c>
      <c r="JV177" s="92">
        <v>0</v>
      </c>
      <c r="JW177" s="92">
        <v>0</v>
      </c>
      <c r="JX177" s="92">
        <v>0</v>
      </c>
      <c r="JY177" s="92">
        <v>0</v>
      </c>
      <c r="JZ177" s="92">
        <v>0</v>
      </c>
      <c r="KA177" s="92">
        <v>0</v>
      </c>
      <c r="KB177" s="92">
        <v>0</v>
      </c>
      <c r="KC177" s="92">
        <v>0</v>
      </c>
      <c r="KD177" s="92">
        <v>0</v>
      </c>
      <c r="KE177" s="92">
        <v>0</v>
      </c>
      <c r="KF177" s="92">
        <v>0</v>
      </c>
      <c r="KG177" s="92">
        <v>0</v>
      </c>
      <c r="KH177" s="92">
        <v>0</v>
      </c>
      <c r="KI177" s="92">
        <v>0</v>
      </c>
      <c r="KJ177" s="92">
        <v>0</v>
      </c>
      <c r="KK177" s="92">
        <v>0</v>
      </c>
      <c r="KL177" s="92">
        <v>0</v>
      </c>
      <c r="KM177" s="92">
        <v>0</v>
      </c>
      <c r="KN177" s="92">
        <v>0</v>
      </c>
      <c r="KO177" s="92">
        <v>0</v>
      </c>
      <c r="KP177" s="92">
        <v>0</v>
      </c>
      <c r="KQ177" s="92">
        <v>0</v>
      </c>
      <c r="KR177" s="92">
        <v>0</v>
      </c>
      <c r="KS177" s="92">
        <v>0</v>
      </c>
      <c r="KT177" s="92">
        <v>0</v>
      </c>
      <c r="KU177" s="92">
        <v>0</v>
      </c>
      <c r="KV177" s="92">
        <v>0</v>
      </c>
      <c r="KW177" s="92">
        <v>0</v>
      </c>
      <c r="KX177" s="92">
        <v>0</v>
      </c>
      <c r="KY177" s="92">
        <v>0</v>
      </c>
      <c r="KZ177" s="92">
        <v>0</v>
      </c>
      <c r="LA177" s="92">
        <v>0</v>
      </c>
      <c r="LB177" s="92">
        <v>0</v>
      </c>
      <c r="LC177" s="92">
        <v>0</v>
      </c>
      <c r="LD177" s="92">
        <v>0</v>
      </c>
      <c r="LE177" s="92">
        <v>0</v>
      </c>
      <c r="LF177" s="92">
        <v>0</v>
      </c>
      <c r="LG177" s="92">
        <v>0</v>
      </c>
      <c r="LH177" s="92">
        <v>0</v>
      </c>
      <c r="LI177" s="92">
        <v>0</v>
      </c>
      <c r="LJ177" s="92">
        <v>0</v>
      </c>
      <c r="LK177" s="92">
        <v>0</v>
      </c>
      <c r="LL177" s="92">
        <v>0</v>
      </c>
      <c r="LM177" s="92">
        <v>0</v>
      </c>
      <c r="LN177" s="92">
        <v>0</v>
      </c>
      <c r="LO177" s="92">
        <v>0</v>
      </c>
      <c r="LP177" s="92">
        <v>0</v>
      </c>
      <c r="LQ177" s="92">
        <v>0</v>
      </c>
      <c r="LR177" s="92">
        <v>0</v>
      </c>
      <c r="LS177" s="92">
        <v>0</v>
      </c>
      <c r="LT177" s="92">
        <v>0</v>
      </c>
      <c r="LU177" s="92">
        <v>0</v>
      </c>
      <c r="LV177" s="92">
        <v>0</v>
      </c>
      <c r="LW177" s="92">
        <v>0</v>
      </c>
      <c r="LX177" s="92">
        <v>0</v>
      </c>
      <c r="LY177" s="92">
        <v>0</v>
      </c>
      <c r="LZ177" s="92">
        <v>0</v>
      </c>
      <c r="MA177" s="92">
        <v>0</v>
      </c>
      <c r="MB177" s="92">
        <v>0</v>
      </c>
      <c r="MC177" s="92">
        <v>0</v>
      </c>
      <c r="MD177" s="92">
        <v>0</v>
      </c>
      <c r="ME177" s="92">
        <v>0</v>
      </c>
      <c r="MF177" s="92">
        <v>0</v>
      </c>
      <c r="MG177" s="92">
        <v>0</v>
      </c>
      <c r="MH177" s="92">
        <v>0</v>
      </c>
      <c r="MI177" s="92">
        <v>0</v>
      </c>
      <c r="MJ177" s="92">
        <v>0</v>
      </c>
      <c r="MK177" s="92">
        <v>0</v>
      </c>
      <c r="ML177" s="92">
        <v>0</v>
      </c>
      <c r="MM177" s="92">
        <v>0</v>
      </c>
      <c r="MN177" s="92">
        <v>0</v>
      </c>
      <c r="MO177" s="92">
        <v>0</v>
      </c>
      <c r="MP177" s="92">
        <v>0</v>
      </c>
      <c r="MQ177" s="92">
        <v>0</v>
      </c>
      <c r="MR177" s="92">
        <v>0</v>
      </c>
      <c r="MS177" s="92">
        <v>0</v>
      </c>
      <c r="MT177" s="92">
        <v>0</v>
      </c>
      <c r="MU177" s="92">
        <v>0</v>
      </c>
      <c r="MV177" s="92">
        <v>0</v>
      </c>
      <c r="MW177" s="92">
        <v>0</v>
      </c>
      <c r="MX177" s="92">
        <v>0</v>
      </c>
      <c r="MY177" s="92">
        <v>0</v>
      </c>
      <c r="MZ177" s="92">
        <v>0</v>
      </c>
      <c r="NA177" s="92">
        <v>0</v>
      </c>
      <c r="NB177" s="92">
        <v>0</v>
      </c>
      <c r="NC177" s="92">
        <v>0</v>
      </c>
      <c r="ND177" s="92">
        <v>0</v>
      </c>
      <c r="NE177" s="92">
        <v>0</v>
      </c>
      <c r="NF177" s="92">
        <v>0</v>
      </c>
      <c r="NG177" s="92">
        <v>0</v>
      </c>
      <c r="NH177" s="92">
        <v>0</v>
      </c>
      <c r="NI177" s="92">
        <v>0</v>
      </c>
      <c r="NJ177" s="92">
        <v>0</v>
      </c>
      <c r="NK177" s="92">
        <v>0</v>
      </c>
      <c r="NL177" s="92">
        <v>0</v>
      </c>
      <c r="NM177" s="92">
        <v>0</v>
      </c>
      <c r="NN177" s="92">
        <v>0</v>
      </c>
      <c r="NO177" s="92">
        <v>0</v>
      </c>
      <c r="NP177" s="92">
        <v>0</v>
      </c>
      <c r="NQ177" s="92">
        <v>0</v>
      </c>
      <c r="NR177" s="92">
        <v>0</v>
      </c>
      <c r="NS177" s="92">
        <v>0</v>
      </c>
      <c r="NT177" s="92">
        <v>0</v>
      </c>
      <c r="NU177" s="92">
        <v>0</v>
      </c>
      <c r="NV177" s="92">
        <v>0</v>
      </c>
      <c r="NW177" s="92">
        <v>0</v>
      </c>
      <c r="NX177" s="92">
        <v>0</v>
      </c>
      <c r="NY177" s="92">
        <v>0</v>
      </c>
      <c r="NZ177" s="92">
        <v>0</v>
      </c>
      <c r="OA177" s="92">
        <v>0</v>
      </c>
      <c r="OB177" s="92">
        <v>0</v>
      </c>
      <c r="OC177" s="92">
        <v>0</v>
      </c>
      <c r="OD177" s="92">
        <v>0</v>
      </c>
      <c r="OE177" s="92">
        <v>0</v>
      </c>
      <c r="OF177" s="92">
        <v>0</v>
      </c>
      <c r="OG177" s="92">
        <v>0</v>
      </c>
      <c r="OH177" s="92">
        <v>0</v>
      </c>
      <c r="OI177" s="92">
        <v>0</v>
      </c>
      <c r="OJ177" s="92">
        <v>0</v>
      </c>
      <c r="OK177" s="92">
        <v>0</v>
      </c>
      <c r="OL177" s="92">
        <v>0</v>
      </c>
      <c r="OM177" s="92">
        <v>0</v>
      </c>
      <c r="ON177" s="92">
        <v>0</v>
      </c>
      <c r="OO177" s="92">
        <v>0</v>
      </c>
      <c r="OP177" s="92">
        <v>0</v>
      </c>
      <c r="OQ177" s="92">
        <v>0</v>
      </c>
      <c r="OR177" s="92">
        <v>0</v>
      </c>
      <c r="OS177" s="92">
        <v>0</v>
      </c>
      <c r="OT177" s="92">
        <v>0</v>
      </c>
      <c r="OU177" s="92">
        <v>0</v>
      </c>
      <c r="OV177" s="92">
        <v>0</v>
      </c>
      <c r="OW177" s="92">
        <v>0</v>
      </c>
      <c r="OX177" s="92">
        <v>0</v>
      </c>
      <c r="OY177" s="92">
        <v>0</v>
      </c>
      <c r="OZ177" s="92">
        <v>0</v>
      </c>
      <c r="PA177" s="92">
        <v>0</v>
      </c>
      <c r="PB177" s="92">
        <v>0</v>
      </c>
      <c r="PC177" s="92">
        <v>0</v>
      </c>
      <c r="PD177" s="92">
        <v>0</v>
      </c>
      <c r="PE177" s="92">
        <v>0</v>
      </c>
      <c r="PF177" s="92">
        <v>0</v>
      </c>
      <c r="PG177" s="92">
        <v>0</v>
      </c>
      <c r="PH177" s="92">
        <v>0</v>
      </c>
      <c r="PI177" s="92">
        <v>0</v>
      </c>
      <c r="PJ177" s="92">
        <v>0</v>
      </c>
      <c r="PK177" s="92">
        <v>0</v>
      </c>
      <c r="PL177" s="92">
        <v>0</v>
      </c>
      <c r="PM177" s="92">
        <v>0</v>
      </c>
      <c r="PN177" s="92">
        <v>0</v>
      </c>
      <c r="PO177" s="92">
        <v>0</v>
      </c>
      <c r="PP177" s="92">
        <v>0</v>
      </c>
      <c r="PQ177" s="92">
        <v>0</v>
      </c>
      <c r="PR177" s="92">
        <v>0</v>
      </c>
      <c r="PS177" s="92">
        <v>0</v>
      </c>
      <c r="PT177" s="92">
        <v>0</v>
      </c>
      <c r="PU177" s="92">
        <v>0</v>
      </c>
      <c r="PV177" s="92">
        <v>0</v>
      </c>
      <c r="PW177" s="92">
        <v>0</v>
      </c>
      <c r="PX177" s="92">
        <v>0</v>
      </c>
      <c r="PY177" s="92">
        <v>0</v>
      </c>
      <c r="PZ177" s="92">
        <v>0</v>
      </c>
      <c r="QA177" s="92">
        <v>0</v>
      </c>
      <c r="QB177" s="92">
        <v>0</v>
      </c>
      <c r="QC177" s="92">
        <v>0</v>
      </c>
      <c r="QD177" s="92">
        <v>0</v>
      </c>
      <c r="QE177" s="92">
        <v>0</v>
      </c>
      <c r="QF177" s="92">
        <v>0</v>
      </c>
      <c r="QG177" s="92">
        <v>0</v>
      </c>
      <c r="QH177" s="92">
        <v>0</v>
      </c>
      <c r="QI177" s="92">
        <v>0</v>
      </c>
      <c r="QJ177" s="92">
        <v>0</v>
      </c>
      <c r="QK177" s="92">
        <v>0</v>
      </c>
      <c r="QL177" s="92">
        <v>0</v>
      </c>
      <c r="QM177" s="92">
        <v>0</v>
      </c>
      <c r="QN177" s="92">
        <v>0</v>
      </c>
      <c r="QO177" s="92">
        <v>0</v>
      </c>
      <c r="QP177" s="92">
        <v>0</v>
      </c>
      <c r="QQ177" s="92">
        <v>0</v>
      </c>
      <c r="QR177" s="92">
        <v>0</v>
      </c>
      <c r="QS177" s="92">
        <v>0</v>
      </c>
      <c r="QT177" s="92">
        <v>0</v>
      </c>
      <c r="QU177" s="92">
        <v>0</v>
      </c>
      <c r="QV177" s="92">
        <v>0</v>
      </c>
      <c r="QW177" s="92">
        <v>0</v>
      </c>
      <c r="QX177" s="92">
        <v>0</v>
      </c>
      <c r="QY177" s="92">
        <v>0</v>
      </c>
      <c r="QZ177" s="92">
        <v>0</v>
      </c>
      <c r="RA177" s="92">
        <v>0</v>
      </c>
      <c r="RB177" s="92">
        <v>0</v>
      </c>
      <c r="RC177" s="92">
        <v>0</v>
      </c>
      <c r="RD177" s="92">
        <v>0</v>
      </c>
      <c r="RE177" s="92">
        <v>0</v>
      </c>
      <c r="RF177" s="92">
        <v>0</v>
      </c>
      <c r="RG177" s="92">
        <v>0</v>
      </c>
      <c r="RH177" s="92">
        <v>0</v>
      </c>
      <c r="RI177" s="92">
        <v>0</v>
      </c>
      <c r="RJ177" s="92">
        <v>0</v>
      </c>
      <c r="RK177" s="92">
        <v>0</v>
      </c>
      <c r="RL177" s="92">
        <v>0</v>
      </c>
      <c r="RM177" s="92">
        <v>0</v>
      </c>
      <c r="RN177" s="92">
        <v>0</v>
      </c>
      <c r="RO177" s="92">
        <v>0</v>
      </c>
      <c r="RP177" s="92">
        <v>0</v>
      </c>
      <c r="RQ177" s="92">
        <v>0</v>
      </c>
      <c r="RR177" s="92">
        <v>0</v>
      </c>
      <c r="RS177" s="92">
        <v>0</v>
      </c>
      <c r="RT177" s="92">
        <v>0</v>
      </c>
      <c r="RU177" s="92">
        <v>0</v>
      </c>
      <c r="RV177" s="92">
        <v>0</v>
      </c>
      <c r="RW177" s="92">
        <v>0</v>
      </c>
      <c r="RX177" s="92">
        <v>0</v>
      </c>
      <c r="RY177" s="92">
        <v>0</v>
      </c>
      <c r="RZ177" s="92">
        <v>0</v>
      </c>
      <c r="SA177" s="92">
        <v>0</v>
      </c>
      <c r="SB177" s="92">
        <v>0</v>
      </c>
      <c r="SC177" s="92">
        <v>0</v>
      </c>
      <c r="SD177" s="92">
        <v>0</v>
      </c>
      <c r="SE177" s="92">
        <v>0</v>
      </c>
      <c r="SF177" s="92">
        <v>0</v>
      </c>
      <c r="SG177" s="92">
        <v>0</v>
      </c>
      <c r="SH177" s="92">
        <v>0</v>
      </c>
      <c r="SI177" s="92">
        <v>0</v>
      </c>
      <c r="SJ177" s="92">
        <v>0</v>
      </c>
      <c r="SK177" s="92">
        <v>0</v>
      </c>
      <c r="SL177" s="92">
        <v>0</v>
      </c>
      <c r="SM177" s="92">
        <v>0</v>
      </c>
      <c r="SN177" s="92">
        <v>0</v>
      </c>
      <c r="SO177" s="92">
        <v>0</v>
      </c>
      <c r="SP177" s="92">
        <v>0</v>
      </c>
      <c r="SQ177" s="92">
        <v>0</v>
      </c>
      <c r="SR177" s="92">
        <v>0</v>
      </c>
      <c r="SS177" s="92">
        <v>0</v>
      </c>
      <c r="ST177" s="92">
        <v>0</v>
      </c>
      <c r="SU177" s="92">
        <v>0</v>
      </c>
      <c r="SV177" s="92">
        <v>0</v>
      </c>
      <c r="SW177" s="92">
        <v>0</v>
      </c>
      <c r="SX177" s="92">
        <v>0</v>
      </c>
      <c r="SY177" s="92">
        <v>0</v>
      </c>
      <c r="SZ177" s="92">
        <v>0</v>
      </c>
      <c r="TA177" s="92">
        <v>0</v>
      </c>
      <c r="TB177" s="92">
        <v>0</v>
      </c>
      <c r="TC177" s="92">
        <v>3.2455168099999998</v>
      </c>
      <c r="TD177" s="92">
        <v>0</v>
      </c>
      <c r="TE177" s="92">
        <v>0</v>
      </c>
      <c r="TF177" s="92">
        <v>0</v>
      </c>
      <c r="TG177" s="92">
        <v>0</v>
      </c>
      <c r="TH177" s="92">
        <v>0</v>
      </c>
      <c r="TI177" s="92">
        <v>0</v>
      </c>
      <c r="TJ177" s="92">
        <v>0</v>
      </c>
      <c r="TK177" s="92">
        <v>0</v>
      </c>
      <c r="TL177" s="92">
        <v>0</v>
      </c>
      <c r="TM177" s="92">
        <v>0</v>
      </c>
      <c r="TN177" s="92">
        <v>0</v>
      </c>
      <c r="TO177" s="92">
        <v>0</v>
      </c>
      <c r="TP177" s="92">
        <v>2.88883549</v>
      </c>
      <c r="TQ177" s="92">
        <v>-10817.25668602</v>
      </c>
      <c r="TR177" s="92">
        <v>2.36444280277778E-4</v>
      </c>
      <c r="TS177" s="92">
        <v>0</v>
      </c>
      <c r="TT177" s="92">
        <v>0</v>
      </c>
      <c r="TU177" s="92">
        <v>0</v>
      </c>
      <c r="TV177" s="92">
        <v>0</v>
      </c>
      <c r="TW177" s="92">
        <v>0</v>
      </c>
      <c r="TX177" s="92">
        <v>0</v>
      </c>
      <c r="TY177" s="92">
        <v>0</v>
      </c>
      <c r="TZ177" s="92">
        <v>0</v>
      </c>
      <c r="UA177" s="92">
        <v>0</v>
      </c>
      <c r="UB177" s="92">
        <v>0</v>
      </c>
      <c r="UC177" s="92">
        <v>0</v>
      </c>
      <c r="UD177" s="92">
        <v>0</v>
      </c>
      <c r="UE177" s="92">
        <v>0</v>
      </c>
      <c r="UF177" s="92">
        <v>0</v>
      </c>
      <c r="UG177" s="92">
        <v>0</v>
      </c>
      <c r="UH177" s="92">
        <v>0</v>
      </c>
      <c r="UI177" s="92">
        <v>0</v>
      </c>
      <c r="UJ177" s="92">
        <v>0</v>
      </c>
      <c r="UK177" s="92">
        <v>0</v>
      </c>
      <c r="UL177" s="92">
        <v>0</v>
      </c>
      <c r="UM177" s="92">
        <v>0</v>
      </c>
      <c r="UN177" s="92">
        <v>0</v>
      </c>
      <c r="UO177" s="92">
        <v>0</v>
      </c>
      <c r="UP177" s="92">
        <v>0</v>
      </c>
      <c r="UQ177" s="92">
        <v>0</v>
      </c>
      <c r="UR177" s="92">
        <v>0</v>
      </c>
      <c r="US177" s="92">
        <v>0</v>
      </c>
      <c r="UT177" s="92">
        <v>0</v>
      </c>
      <c r="UU177" s="92">
        <v>0</v>
      </c>
      <c r="UV177" s="92">
        <v>0</v>
      </c>
      <c r="UW177" s="92">
        <v>0</v>
      </c>
      <c r="UX177" s="92">
        <v>0</v>
      </c>
      <c r="UY177" s="92">
        <v>0</v>
      </c>
      <c r="UZ177" s="92">
        <v>0</v>
      </c>
      <c r="VA177" s="92">
        <v>0</v>
      </c>
      <c r="VB177" s="92">
        <v>0</v>
      </c>
      <c r="VC177" s="92">
        <v>0</v>
      </c>
      <c r="VD177" s="92">
        <v>0</v>
      </c>
      <c r="VE177" s="92">
        <v>0</v>
      </c>
      <c r="VF177" s="92">
        <v>0</v>
      </c>
      <c r="VG177" s="92">
        <v>0</v>
      </c>
      <c r="VH177" s="92">
        <v>0</v>
      </c>
      <c r="VI177" s="92">
        <v>0</v>
      </c>
      <c r="VJ177" s="92">
        <v>0</v>
      </c>
      <c r="VK177" s="92">
        <v>0</v>
      </c>
      <c r="VL177" s="92">
        <v>0</v>
      </c>
      <c r="VM177" s="92">
        <v>0</v>
      </c>
      <c r="VN177" s="92">
        <v>0</v>
      </c>
      <c r="VO177" s="92">
        <v>0</v>
      </c>
      <c r="VP177" s="92">
        <v>0</v>
      </c>
      <c r="VQ177" s="92">
        <v>0</v>
      </c>
      <c r="VR177" s="92">
        <v>0</v>
      </c>
      <c r="VS177" s="92">
        <v>0</v>
      </c>
      <c r="VT177" s="92">
        <v>0</v>
      </c>
      <c r="VU177" s="92">
        <v>0</v>
      </c>
      <c r="VV177" s="92">
        <v>0</v>
      </c>
      <c r="VW177" s="92">
        <v>0</v>
      </c>
      <c r="VX177" s="92">
        <v>0</v>
      </c>
      <c r="VY177" s="92">
        <v>0</v>
      </c>
      <c r="VZ177" s="92">
        <v>0</v>
      </c>
      <c r="WA177" s="92">
        <v>0</v>
      </c>
      <c r="WB177" s="92">
        <v>0</v>
      </c>
      <c r="WC177" s="92">
        <v>0</v>
      </c>
    </row>
    <row r="178" spans="2:601" ht="13.5" customHeight="1">
      <c r="B178" s="851" t="s">
        <v>2417</v>
      </c>
      <c r="C178" s="92">
        <v>0</v>
      </c>
      <c r="D178" s="92">
        <v>32582.828799999999</v>
      </c>
      <c r="E178" s="92">
        <v>-2.04593107</v>
      </c>
      <c r="F178" s="92">
        <v>35.422938799999997</v>
      </c>
      <c r="G178" s="92">
        <v>0</v>
      </c>
      <c r="H178" s="92">
        <v>0</v>
      </c>
      <c r="I178" s="92">
        <v>0</v>
      </c>
      <c r="J178" s="92">
        <v>0</v>
      </c>
      <c r="K178" s="92">
        <v>0</v>
      </c>
      <c r="L178" s="92">
        <v>0</v>
      </c>
      <c r="M178" s="92">
        <v>0</v>
      </c>
      <c r="N178" s="92">
        <v>0</v>
      </c>
      <c r="O178" s="92">
        <v>0</v>
      </c>
      <c r="P178" s="92">
        <v>0</v>
      </c>
      <c r="Q178" s="92">
        <v>0</v>
      </c>
      <c r="R178" s="92">
        <v>0</v>
      </c>
      <c r="S178" s="92">
        <v>0</v>
      </c>
      <c r="T178" s="92">
        <v>0</v>
      </c>
      <c r="U178" s="92">
        <v>0</v>
      </c>
      <c r="V178" s="92">
        <v>0</v>
      </c>
      <c r="W178" s="92">
        <v>0</v>
      </c>
      <c r="X178" s="92">
        <v>0</v>
      </c>
      <c r="Y178" s="92">
        <v>0</v>
      </c>
      <c r="Z178" s="92">
        <v>0</v>
      </c>
      <c r="AA178" s="92">
        <v>0</v>
      </c>
      <c r="AB178" s="92">
        <v>0</v>
      </c>
      <c r="AC178" s="92">
        <v>0</v>
      </c>
      <c r="AD178" s="92">
        <v>0</v>
      </c>
      <c r="AE178" s="92">
        <v>0</v>
      </c>
      <c r="AF178" s="92">
        <v>0</v>
      </c>
      <c r="AG178" s="92">
        <v>0</v>
      </c>
      <c r="AH178" s="92">
        <v>0</v>
      </c>
      <c r="AI178" s="92">
        <v>0</v>
      </c>
      <c r="AJ178" s="92">
        <v>0</v>
      </c>
      <c r="AK178" s="92">
        <v>0</v>
      </c>
      <c r="AL178" s="92">
        <v>0</v>
      </c>
      <c r="AM178" s="92">
        <v>0</v>
      </c>
      <c r="AN178" s="92">
        <v>0</v>
      </c>
      <c r="AO178" s="92">
        <v>232.52302700000001</v>
      </c>
      <c r="AP178" s="92">
        <v>874.72948099999996</v>
      </c>
      <c r="AQ178" s="92">
        <v>0</v>
      </c>
      <c r="AR178" s="92">
        <v>0</v>
      </c>
      <c r="AS178" s="92">
        <v>0</v>
      </c>
      <c r="AT178" s="92">
        <v>0</v>
      </c>
      <c r="AU178" s="92">
        <v>0</v>
      </c>
      <c r="AV178" s="92">
        <v>0</v>
      </c>
      <c r="AW178" s="92">
        <v>0</v>
      </c>
      <c r="AX178" s="92">
        <v>0</v>
      </c>
      <c r="AY178" s="92">
        <v>0</v>
      </c>
      <c r="AZ178" s="92">
        <v>0</v>
      </c>
      <c r="BA178" s="92">
        <v>0</v>
      </c>
      <c r="BB178" s="92">
        <v>0</v>
      </c>
      <c r="BC178" s="92">
        <v>0</v>
      </c>
      <c r="BD178" s="92">
        <v>0</v>
      </c>
      <c r="BE178" s="92">
        <v>0</v>
      </c>
      <c r="BF178" s="92">
        <v>0</v>
      </c>
      <c r="BG178" s="92">
        <v>0</v>
      </c>
      <c r="BH178" s="92">
        <v>0</v>
      </c>
      <c r="BI178" s="92">
        <v>0</v>
      </c>
      <c r="BJ178" s="92">
        <v>0</v>
      </c>
      <c r="BK178" s="92">
        <v>0</v>
      </c>
      <c r="BL178" s="92">
        <v>0</v>
      </c>
      <c r="BM178" s="92">
        <v>0</v>
      </c>
      <c r="BN178" s="92">
        <v>0</v>
      </c>
      <c r="BO178" s="92">
        <v>0</v>
      </c>
      <c r="BP178" s="92">
        <v>3.1E-2</v>
      </c>
      <c r="BQ178" s="92">
        <v>0</v>
      </c>
      <c r="BR178" s="92">
        <v>0</v>
      </c>
      <c r="BS178" s="92">
        <v>0</v>
      </c>
      <c r="BT178" s="92">
        <v>0</v>
      </c>
      <c r="BU178" s="92">
        <v>0</v>
      </c>
      <c r="BV178" s="92">
        <v>0</v>
      </c>
      <c r="BW178" s="92">
        <v>0</v>
      </c>
      <c r="BX178" s="92">
        <v>0</v>
      </c>
      <c r="BY178" s="92">
        <v>0</v>
      </c>
      <c r="BZ178" s="92">
        <v>0</v>
      </c>
      <c r="CA178" s="92">
        <v>0</v>
      </c>
      <c r="CB178" s="92">
        <v>0</v>
      </c>
      <c r="CC178" s="92">
        <v>0</v>
      </c>
      <c r="CD178" s="92">
        <v>0</v>
      </c>
      <c r="CE178" s="92">
        <v>0</v>
      </c>
      <c r="CF178" s="92">
        <v>0</v>
      </c>
      <c r="CG178" s="92">
        <v>0</v>
      </c>
      <c r="CH178" s="92">
        <v>0</v>
      </c>
      <c r="CI178" s="92">
        <v>0</v>
      </c>
      <c r="CJ178" s="92">
        <v>0</v>
      </c>
      <c r="CK178" s="92">
        <v>0</v>
      </c>
      <c r="CL178" s="92">
        <v>0</v>
      </c>
      <c r="CM178" s="92">
        <v>0</v>
      </c>
      <c r="CN178" s="92">
        <v>0</v>
      </c>
      <c r="CO178" s="92">
        <v>0</v>
      </c>
      <c r="CP178" s="92">
        <v>0</v>
      </c>
      <c r="CQ178" s="92">
        <v>0</v>
      </c>
      <c r="CR178" s="92">
        <v>0</v>
      </c>
      <c r="CS178" s="92">
        <v>0</v>
      </c>
      <c r="CT178" s="92">
        <v>0</v>
      </c>
      <c r="CU178" s="92">
        <v>0</v>
      </c>
      <c r="CV178" s="92">
        <v>0</v>
      </c>
      <c r="CW178" s="92">
        <v>0</v>
      </c>
      <c r="CX178" s="92">
        <v>0</v>
      </c>
      <c r="CY178" s="92">
        <v>0.20349</v>
      </c>
      <c r="CZ178" s="92">
        <v>0.76551000000000002</v>
      </c>
      <c r="DA178" s="92">
        <v>0</v>
      </c>
      <c r="DB178" s="92">
        <v>0</v>
      </c>
      <c r="DC178" s="92">
        <v>0</v>
      </c>
      <c r="DD178" s="92">
        <v>0</v>
      </c>
      <c r="DE178" s="92">
        <v>0</v>
      </c>
      <c r="DF178" s="92">
        <v>0</v>
      </c>
      <c r="DG178" s="92">
        <v>0</v>
      </c>
      <c r="DH178" s="92">
        <v>0</v>
      </c>
      <c r="DI178" s="92">
        <v>0</v>
      </c>
      <c r="DJ178" s="92">
        <v>0</v>
      </c>
      <c r="DK178" s="92">
        <v>0</v>
      </c>
      <c r="DL178" s="92">
        <v>0</v>
      </c>
      <c r="DM178" s="92">
        <v>0</v>
      </c>
      <c r="DN178" s="92">
        <v>0</v>
      </c>
      <c r="DO178" s="92">
        <v>0</v>
      </c>
      <c r="DP178" s="92">
        <v>0</v>
      </c>
      <c r="DQ178" s="92">
        <v>0</v>
      </c>
      <c r="DR178" s="92">
        <v>0</v>
      </c>
      <c r="DS178" s="92">
        <v>0</v>
      </c>
      <c r="DT178" s="92">
        <v>0</v>
      </c>
      <c r="DU178" s="92">
        <v>0</v>
      </c>
      <c r="DV178" s="92">
        <v>0</v>
      </c>
      <c r="DW178" s="92">
        <v>0</v>
      </c>
      <c r="DX178" s="92">
        <v>0</v>
      </c>
      <c r="DY178" s="92">
        <v>0</v>
      </c>
      <c r="DZ178" s="92">
        <v>638.15416100000004</v>
      </c>
      <c r="EA178" s="92">
        <v>0</v>
      </c>
      <c r="EB178" s="92">
        <v>0</v>
      </c>
      <c r="EC178" s="92">
        <v>0</v>
      </c>
      <c r="ED178" s="92">
        <v>0</v>
      </c>
      <c r="EE178" s="92">
        <v>0</v>
      </c>
      <c r="EF178" s="92">
        <v>0</v>
      </c>
      <c r="EG178" s="92">
        <v>0</v>
      </c>
      <c r="EH178" s="92">
        <v>0</v>
      </c>
      <c r="EI178" s="92">
        <v>0</v>
      </c>
      <c r="EJ178" s="92">
        <v>0</v>
      </c>
      <c r="EK178" s="92">
        <v>0</v>
      </c>
      <c r="EL178" s="92">
        <v>0</v>
      </c>
      <c r="EM178" s="92">
        <v>0</v>
      </c>
      <c r="EN178" s="92">
        <v>0</v>
      </c>
      <c r="EO178" s="92">
        <v>0</v>
      </c>
      <c r="EP178" s="92">
        <v>0</v>
      </c>
      <c r="EQ178" s="92">
        <v>0</v>
      </c>
      <c r="ER178" s="92">
        <v>0</v>
      </c>
      <c r="ES178" s="92">
        <v>0</v>
      </c>
      <c r="ET178" s="92">
        <v>0</v>
      </c>
      <c r="EU178" s="92">
        <v>0</v>
      </c>
      <c r="EV178" s="92">
        <v>0</v>
      </c>
      <c r="EW178" s="92">
        <v>0</v>
      </c>
      <c r="EX178" s="92">
        <v>0</v>
      </c>
      <c r="EY178" s="92">
        <v>0</v>
      </c>
      <c r="EZ178" s="92">
        <v>0</v>
      </c>
      <c r="FA178" s="92">
        <v>0</v>
      </c>
      <c r="FB178" s="92">
        <v>0</v>
      </c>
      <c r="FC178" s="92">
        <v>0</v>
      </c>
      <c r="FD178" s="92">
        <v>0</v>
      </c>
      <c r="FE178" s="92">
        <v>0</v>
      </c>
      <c r="FF178" s="92">
        <v>0</v>
      </c>
      <c r="FG178" s="92">
        <v>0</v>
      </c>
      <c r="FH178" s="92">
        <v>0</v>
      </c>
      <c r="FI178" s="92">
        <v>7440.4578199999996</v>
      </c>
      <c r="FJ178" s="92">
        <v>24504.216799999998</v>
      </c>
      <c r="FK178" s="92">
        <v>0</v>
      </c>
      <c r="FL178" s="92">
        <v>0</v>
      </c>
      <c r="FM178" s="92">
        <v>0</v>
      </c>
      <c r="FN178" s="92">
        <v>0</v>
      </c>
      <c r="FO178" s="92">
        <v>0</v>
      </c>
      <c r="FP178" s="92">
        <v>0</v>
      </c>
      <c r="FQ178" s="92">
        <v>0</v>
      </c>
      <c r="FR178" s="92">
        <v>0</v>
      </c>
      <c r="FS178" s="92">
        <v>0</v>
      </c>
      <c r="FT178" s="92">
        <v>0</v>
      </c>
      <c r="FU178" s="92">
        <v>0</v>
      </c>
      <c r="FV178" s="92">
        <v>0</v>
      </c>
      <c r="FW178" s="92">
        <v>0</v>
      </c>
      <c r="FX178" s="92">
        <v>0</v>
      </c>
      <c r="FY178" s="92">
        <v>0</v>
      </c>
      <c r="FZ178" s="92">
        <v>0</v>
      </c>
      <c r="GA178" s="92">
        <v>0</v>
      </c>
      <c r="GB178" s="92">
        <v>0</v>
      </c>
      <c r="GC178" s="92">
        <v>0</v>
      </c>
      <c r="GD178" s="92">
        <v>0</v>
      </c>
      <c r="GE178" s="92">
        <v>0</v>
      </c>
      <c r="GF178" s="92">
        <v>0</v>
      </c>
      <c r="GG178" s="92">
        <v>0</v>
      </c>
      <c r="GH178" s="92">
        <v>0</v>
      </c>
      <c r="GI178" s="92">
        <v>0</v>
      </c>
      <c r="GJ178" s="92">
        <v>1.9585597199999999E-2</v>
      </c>
      <c r="GK178" s="92">
        <v>0</v>
      </c>
      <c r="GL178" s="92">
        <v>0</v>
      </c>
      <c r="GM178" s="92">
        <v>0</v>
      </c>
      <c r="GN178" s="92">
        <v>0</v>
      </c>
      <c r="GO178" s="92">
        <v>0</v>
      </c>
      <c r="GP178" s="92">
        <v>0</v>
      </c>
      <c r="GQ178" s="92">
        <v>0</v>
      </c>
      <c r="GR178" s="92">
        <v>0</v>
      </c>
      <c r="GS178" s="92">
        <v>0</v>
      </c>
      <c r="GT178" s="92">
        <v>0</v>
      </c>
      <c r="GU178" s="92">
        <v>0</v>
      </c>
      <c r="GV178" s="92">
        <v>0</v>
      </c>
      <c r="GW178" s="92">
        <v>0</v>
      </c>
      <c r="GX178" s="92">
        <v>0</v>
      </c>
      <c r="GY178" s="92">
        <v>0</v>
      </c>
      <c r="GZ178" s="92">
        <v>0</v>
      </c>
      <c r="HA178" s="92">
        <v>0</v>
      </c>
      <c r="HB178" s="92">
        <v>0</v>
      </c>
      <c r="HC178" s="92">
        <v>0</v>
      </c>
      <c r="HD178" s="92">
        <v>0</v>
      </c>
      <c r="HE178" s="92">
        <v>0</v>
      </c>
      <c r="HF178" s="92">
        <v>0</v>
      </c>
      <c r="HG178" s="92">
        <v>0</v>
      </c>
      <c r="HH178" s="92">
        <v>0</v>
      </c>
      <c r="HI178" s="92">
        <v>0</v>
      </c>
      <c r="HJ178" s="92">
        <v>0</v>
      </c>
      <c r="HK178" s="92">
        <v>0</v>
      </c>
      <c r="HL178" s="92">
        <v>0</v>
      </c>
      <c r="HM178" s="92">
        <v>0</v>
      </c>
      <c r="HN178" s="92">
        <v>0</v>
      </c>
      <c r="HO178" s="92">
        <v>0</v>
      </c>
      <c r="HP178" s="92">
        <v>0</v>
      </c>
      <c r="HQ178" s="92">
        <v>0</v>
      </c>
      <c r="HR178" s="92">
        <v>0</v>
      </c>
      <c r="HS178" s="92">
        <v>0.22835518299999999</v>
      </c>
      <c r="HT178" s="92">
        <v>0.75205922000000003</v>
      </c>
      <c r="HU178" s="92">
        <v>0</v>
      </c>
      <c r="HV178" s="92">
        <v>0</v>
      </c>
      <c r="HW178" s="92">
        <v>0</v>
      </c>
      <c r="HX178" s="92">
        <v>0</v>
      </c>
      <c r="HY178" s="92">
        <v>0</v>
      </c>
      <c r="HZ178" s="92">
        <v>0</v>
      </c>
      <c r="IA178" s="92">
        <v>0</v>
      </c>
      <c r="IB178" s="92">
        <v>0</v>
      </c>
      <c r="IC178" s="92">
        <v>0</v>
      </c>
      <c r="ID178" s="92">
        <v>0</v>
      </c>
      <c r="IE178" s="92">
        <v>0</v>
      </c>
      <c r="IF178" s="92">
        <v>0</v>
      </c>
      <c r="IG178" s="92">
        <v>0</v>
      </c>
      <c r="IH178" s="92">
        <v>0</v>
      </c>
      <c r="II178" s="92">
        <v>0</v>
      </c>
      <c r="IJ178" s="92">
        <v>0</v>
      </c>
      <c r="IK178" s="92">
        <v>0</v>
      </c>
      <c r="IL178" s="92">
        <v>0</v>
      </c>
      <c r="IM178" s="92">
        <v>0</v>
      </c>
      <c r="IN178" s="92">
        <v>0</v>
      </c>
      <c r="IO178" s="92">
        <v>0</v>
      </c>
      <c r="IP178" s="92">
        <v>0</v>
      </c>
      <c r="IQ178" s="92">
        <v>0</v>
      </c>
      <c r="IR178" s="92">
        <v>0</v>
      </c>
      <c r="IS178" s="92">
        <v>0</v>
      </c>
      <c r="IT178" s="92">
        <v>1142.67545</v>
      </c>
      <c r="IU178" s="92">
        <v>32582.828799999999</v>
      </c>
      <c r="IV178" s="92">
        <v>465926.17</v>
      </c>
      <c r="IW178" s="92">
        <v>25</v>
      </c>
      <c r="IX178" s="92">
        <v>1</v>
      </c>
      <c r="IY178" s="92">
        <v>1</v>
      </c>
      <c r="IZ178" s="92">
        <v>0</v>
      </c>
      <c r="JA178" s="92">
        <v>0</v>
      </c>
      <c r="JB178" s="92">
        <v>-1790.47435</v>
      </c>
      <c r="JC178" s="92">
        <v>-62.791695799999999</v>
      </c>
      <c r="JD178" s="92">
        <v>-2.04593107</v>
      </c>
      <c r="JE178" s="92">
        <v>0.93449426400000002</v>
      </c>
      <c r="JF178" s="92">
        <v>3.2772588800000002E-2</v>
      </c>
      <c r="JG178" s="92">
        <v>4.0874696499999997E-5</v>
      </c>
      <c r="JH178" s="92">
        <v>1.16552188E-3</v>
      </c>
      <c r="JI178" s="92">
        <v>28.514508599999999</v>
      </c>
      <c r="JJ178" s="92">
        <v>999.02320599999996</v>
      </c>
      <c r="JK178" s="92">
        <v>0</v>
      </c>
      <c r="JL178" s="92">
        <v>0</v>
      </c>
      <c r="JM178" s="92">
        <v>0</v>
      </c>
      <c r="JN178" s="92">
        <v>0</v>
      </c>
      <c r="JO178" s="92">
        <v>0</v>
      </c>
      <c r="JP178" s="92">
        <v>0</v>
      </c>
      <c r="JQ178" s="92">
        <v>0</v>
      </c>
      <c r="JR178" s="92">
        <v>0</v>
      </c>
      <c r="JS178" s="92">
        <v>0</v>
      </c>
      <c r="JT178" s="92">
        <v>0</v>
      </c>
      <c r="JU178" s="92">
        <v>0</v>
      </c>
      <c r="JV178" s="92">
        <v>0</v>
      </c>
      <c r="JW178" s="92">
        <v>0</v>
      </c>
      <c r="JX178" s="92">
        <v>0</v>
      </c>
      <c r="JY178" s="92">
        <v>0</v>
      </c>
      <c r="JZ178" s="92">
        <v>0</v>
      </c>
      <c r="KA178" s="92">
        <v>0</v>
      </c>
      <c r="KB178" s="92">
        <v>0</v>
      </c>
      <c r="KC178" s="92">
        <v>0</v>
      </c>
      <c r="KD178" s="92">
        <v>0</v>
      </c>
      <c r="KE178" s="92">
        <v>0</v>
      </c>
      <c r="KF178" s="92">
        <v>0</v>
      </c>
      <c r="KG178" s="92">
        <v>0</v>
      </c>
      <c r="KH178" s="92">
        <v>0</v>
      </c>
      <c r="KI178" s="92">
        <v>0</v>
      </c>
      <c r="KJ178" s="92">
        <v>0</v>
      </c>
      <c r="KK178" s="92">
        <v>0</v>
      </c>
      <c r="KL178" s="92">
        <v>0</v>
      </c>
      <c r="KM178" s="92">
        <v>0</v>
      </c>
      <c r="KN178" s="92">
        <v>0</v>
      </c>
      <c r="KO178" s="92">
        <v>0</v>
      </c>
      <c r="KP178" s="92">
        <v>0</v>
      </c>
      <c r="KQ178" s="92">
        <v>0</v>
      </c>
      <c r="KR178" s="92">
        <v>0</v>
      </c>
      <c r="KS178" s="92">
        <v>0</v>
      </c>
      <c r="KT178" s="92">
        <v>0</v>
      </c>
      <c r="KU178" s="92">
        <v>0</v>
      </c>
      <c r="KV178" s="92">
        <v>0</v>
      </c>
      <c r="KW178" s="92">
        <v>0</v>
      </c>
      <c r="KX178" s="92">
        <v>0</v>
      </c>
      <c r="KY178" s="92">
        <v>0</v>
      </c>
      <c r="KZ178" s="92">
        <v>0</v>
      </c>
      <c r="LA178" s="92">
        <v>0</v>
      </c>
      <c r="LB178" s="92">
        <v>0</v>
      </c>
      <c r="LC178" s="92">
        <v>0</v>
      </c>
      <c r="LD178" s="92">
        <v>0</v>
      </c>
      <c r="LE178" s="92">
        <v>0</v>
      </c>
      <c r="LF178" s="92">
        <v>0</v>
      </c>
      <c r="LG178" s="92">
        <v>0</v>
      </c>
      <c r="LH178" s="92">
        <v>0</v>
      </c>
      <c r="LI178" s="92">
        <v>0</v>
      </c>
      <c r="LJ178" s="92">
        <v>0</v>
      </c>
      <c r="LK178" s="92">
        <v>0</v>
      </c>
      <c r="LL178" s="92">
        <v>0</v>
      </c>
      <c r="LM178" s="92">
        <v>0</v>
      </c>
      <c r="LN178" s="92">
        <v>0</v>
      </c>
      <c r="LO178" s="92">
        <v>0</v>
      </c>
      <c r="LP178" s="92">
        <v>0</v>
      </c>
      <c r="LQ178" s="92">
        <v>0</v>
      </c>
      <c r="LR178" s="92">
        <v>0</v>
      </c>
      <c r="LS178" s="92">
        <v>0</v>
      </c>
      <c r="LT178" s="92">
        <v>0</v>
      </c>
      <c r="LU178" s="92">
        <v>0</v>
      </c>
      <c r="LV178" s="92">
        <v>0</v>
      </c>
      <c r="LW178" s="92">
        <v>0</v>
      </c>
      <c r="LX178" s="92">
        <v>0</v>
      </c>
      <c r="LY178" s="92">
        <v>0</v>
      </c>
      <c r="LZ178" s="92">
        <v>0</v>
      </c>
      <c r="MA178" s="92">
        <v>0</v>
      </c>
      <c r="MB178" s="92">
        <v>0</v>
      </c>
      <c r="MC178" s="92">
        <v>0</v>
      </c>
      <c r="MD178" s="92">
        <v>0</v>
      </c>
      <c r="ME178" s="92">
        <v>0</v>
      </c>
      <c r="MF178" s="92">
        <v>0</v>
      </c>
      <c r="MG178" s="92">
        <v>0</v>
      </c>
      <c r="MH178" s="92">
        <v>0</v>
      </c>
      <c r="MI178" s="92">
        <v>0</v>
      </c>
      <c r="MJ178" s="92">
        <v>0</v>
      </c>
      <c r="MK178" s="92">
        <v>0</v>
      </c>
      <c r="ML178" s="92">
        <v>0</v>
      </c>
      <c r="MM178" s="92">
        <v>0</v>
      </c>
      <c r="MN178" s="92">
        <v>0</v>
      </c>
      <c r="MO178" s="92">
        <v>0</v>
      </c>
      <c r="MP178" s="92">
        <v>0</v>
      </c>
      <c r="MQ178" s="92">
        <v>0</v>
      </c>
      <c r="MR178" s="92">
        <v>0</v>
      </c>
      <c r="MS178" s="92">
        <v>0</v>
      </c>
      <c r="MT178" s="92">
        <v>0</v>
      </c>
      <c r="MU178" s="92">
        <v>0</v>
      </c>
      <c r="MV178" s="92">
        <v>0</v>
      </c>
      <c r="MW178" s="92">
        <v>0</v>
      </c>
      <c r="MX178" s="92">
        <v>0</v>
      </c>
      <c r="MY178" s="92">
        <v>0</v>
      </c>
      <c r="MZ178" s="92">
        <v>0</v>
      </c>
      <c r="NA178" s="92">
        <v>0</v>
      </c>
      <c r="NB178" s="92">
        <v>0</v>
      </c>
      <c r="NC178" s="92">
        <v>0</v>
      </c>
      <c r="ND178" s="92">
        <v>0</v>
      </c>
      <c r="NE178" s="92">
        <v>0</v>
      </c>
      <c r="NF178" s="92">
        <v>0</v>
      </c>
      <c r="NG178" s="92">
        <v>0</v>
      </c>
      <c r="NH178" s="92">
        <v>0</v>
      </c>
      <c r="NI178" s="92">
        <v>0</v>
      </c>
      <c r="NJ178" s="92">
        <v>0</v>
      </c>
      <c r="NK178" s="92">
        <v>0</v>
      </c>
      <c r="NL178" s="92">
        <v>0</v>
      </c>
      <c r="NM178" s="92">
        <v>0</v>
      </c>
      <c r="NN178" s="92">
        <v>0</v>
      </c>
      <c r="NO178" s="92">
        <v>0</v>
      </c>
      <c r="NP178" s="92">
        <v>0</v>
      </c>
      <c r="NQ178" s="92">
        <v>0</v>
      </c>
      <c r="NR178" s="92">
        <v>0</v>
      </c>
      <c r="NS178" s="92">
        <v>0</v>
      </c>
      <c r="NT178" s="92">
        <v>0</v>
      </c>
      <c r="NU178" s="92">
        <v>0</v>
      </c>
      <c r="NV178" s="92">
        <v>0</v>
      </c>
      <c r="NW178" s="92">
        <v>0</v>
      </c>
      <c r="NX178" s="92">
        <v>0</v>
      </c>
      <c r="NY178" s="92">
        <v>0</v>
      </c>
      <c r="NZ178" s="92">
        <v>0</v>
      </c>
      <c r="OA178" s="92">
        <v>0</v>
      </c>
      <c r="OB178" s="92">
        <v>0</v>
      </c>
      <c r="OC178" s="92">
        <v>0</v>
      </c>
      <c r="OD178" s="92">
        <v>0</v>
      </c>
      <c r="OE178" s="92">
        <v>0</v>
      </c>
      <c r="OF178" s="92">
        <v>0</v>
      </c>
      <c r="OG178" s="92">
        <v>0</v>
      </c>
      <c r="OH178" s="92">
        <v>0</v>
      </c>
      <c r="OI178" s="92">
        <v>0</v>
      </c>
      <c r="OJ178" s="92">
        <v>0</v>
      </c>
      <c r="OK178" s="92">
        <v>0</v>
      </c>
      <c r="OL178" s="92">
        <v>0</v>
      </c>
      <c r="OM178" s="92">
        <v>0</v>
      </c>
      <c r="ON178" s="92">
        <v>0</v>
      </c>
      <c r="OO178" s="92">
        <v>0</v>
      </c>
      <c r="OP178" s="92">
        <v>0</v>
      </c>
      <c r="OQ178" s="92">
        <v>0</v>
      </c>
      <c r="OR178" s="92">
        <v>0</v>
      </c>
      <c r="OS178" s="92">
        <v>0</v>
      </c>
      <c r="OT178" s="92">
        <v>0</v>
      </c>
      <c r="OU178" s="92">
        <v>0</v>
      </c>
      <c r="OV178" s="92">
        <v>0</v>
      </c>
      <c r="OW178" s="92">
        <v>0</v>
      </c>
      <c r="OX178" s="92">
        <v>0</v>
      </c>
      <c r="OY178" s="92">
        <v>0</v>
      </c>
      <c r="OZ178" s="92">
        <v>0</v>
      </c>
      <c r="PA178" s="92">
        <v>0</v>
      </c>
      <c r="PB178" s="92">
        <v>0</v>
      </c>
      <c r="PC178" s="92">
        <v>0</v>
      </c>
      <c r="PD178" s="92">
        <v>0</v>
      </c>
      <c r="PE178" s="92">
        <v>0</v>
      </c>
      <c r="PF178" s="92">
        <v>0</v>
      </c>
      <c r="PG178" s="92">
        <v>0</v>
      </c>
      <c r="PH178" s="92">
        <v>0</v>
      </c>
      <c r="PI178" s="92">
        <v>0</v>
      </c>
      <c r="PJ178" s="92">
        <v>0</v>
      </c>
      <c r="PK178" s="92">
        <v>0</v>
      </c>
      <c r="PL178" s="92">
        <v>0</v>
      </c>
      <c r="PM178" s="92">
        <v>0</v>
      </c>
      <c r="PN178" s="92">
        <v>0</v>
      </c>
      <c r="PO178" s="92">
        <v>0</v>
      </c>
      <c r="PP178" s="92">
        <v>0</v>
      </c>
      <c r="PQ178" s="92">
        <v>0</v>
      </c>
      <c r="PR178" s="92">
        <v>0</v>
      </c>
      <c r="PS178" s="92">
        <v>0</v>
      </c>
      <c r="PT178" s="92">
        <v>0</v>
      </c>
      <c r="PU178" s="92">
        <v>0</v>
      </c>
      <c r="PV178" s="92">
        <v>0</v>
      </c>
      <c r="PW178" s="92">
        <v>0</v>
      </c>
      <c r="PX178" s="92">
        <v>0</v>
      </c>
      <c r="PY178" s="92">
        <v>0</v>
      </c>
      <c r="PZ178" s="92">
        <v>0</v>
      </c>
      <c r="QA178" s="92">
        <v>0</v>
      </c>
      <c r="QB178" s="92">
        <v>0</v>
      </c>
      <c r="QC178" s="92">
        <v>0</v>
      </c>
      <c r="QD178" s="92">
        <v>0</v>
      </c>
      <c r="QE178" s="92">
        <v>0</v>
      </c>
      <c r="QF178" s="92">
        <v>0</v>
      </c>
      <c r="QG178" s="92">
        <v>0</v>
      </c>
      <c r="QH178" s="92">
        <v>0</v>
      </c>
      <c r="QI178" s="92">
        <v>0</v>
      </c>
      <c r="QJ178" s="92">
        <v>0</v>
      </c>
      <c r="QK178" s="92">
        <v>0</v>
      </c>
      <c r="QL178" s="92">
        <v>0</v>
      </c>
      <c r="QM178" s="92">
        <v>0</v>
      </c>
      <c r="QN178" s="92">
        <v>0</v>
      </c>
      <c r="QO178" s="92">
        <v>0</v>
      </c>
      <c r="QP178" s="92">
        <v>0</v>
      </c>
      <c r="QQ178" s="92">
        <v>0</v>
      </c>
      <c r="QR178" s="92">
        <v>0</v>
      </c>
      <c r="QS178" s="92">
        <v>0</v>
      </c>
      <c r="QT178" s="92">
        <v>0</v>
      </c>
      <c r="QU178" s="92">
        <v>0</v>
      </c>
      <c r="QV178" s="92">
        <v>0</v>
      </c>
      <c r="QW178" s="92">
        <v>0</v>
      </c>
      <c r="QX178" s="92">
        <v>0</v>
      </c>
      <c r="QY178" s="92">
        <v>0</v>
      </c>
      <c r="QZ178" s="92">
        <v>0</v>
      </c>
      <c r="RA178" s="92">
        <v>0</v>
      </c>
      <c r="RB178" s="92">
        <v>0</v>
      </c>
      <c r="RC178" s="92">
        <v>0</v>
      </c>
      <c r="RD178" s="92">
        <v>0</v>
      </c>
      <c r="RE178" s="92">
        <v>0</v>
      </c>
      <c r="RF178" s="92">
        <v>0</v>
      </c>
      <c r="RG178" s="92">
        <v>0</v>
      </c>
      <c r="RH178" s="92">
        <v>0</v>
      </c>
      <c r="RI178" s="92">
        <v>0</v>
      </c>
      <c r="RJ178" s="92">
        <v>0</v>
      </c>
      <c r="RK178" s="92">
        <v>0</v>
      </c>
      <c r="RL178" s="92">
        <v>0</v>
      </c>
      <c r="RM178" s="92">
        <v>0</v>
      </c>
      <c r="RN178" s="92">
        <v>0</v>
      </c>
      <c r="RO178" s="92">
        <v>0</v>
      </c>
      <c r="RP178" s="92">
        <v>0</v>
      </c>
      <c r="RQ178" s="92">
        <v>0</v>
      </c>
      <c r="RR178" s="92">
        <v>0</v>
      </c>
      <c r="RS178" s="92">
        <v>0</v>
      </c>
      <c r="RT178" s="92">
        <v>0</v>
      </c>
      <c r="RU178" s="92">
        <v>0</v>
      </c>
      <c r="RV178" s="92">
        <v>0</v>
      </c>
      <c r="RW178" s="92">
        <v>0</v>
      </c>
      <c r="RX178" s="92">
        <v>0</v>
      </c>
      <c r="RY178" s="92">
        <v>0</v>
      </c>
      <c r="RZ178" s="92">
        <v>0</v>
      </c>
      <c r="SA178" s="92">
        <v>0</v>
      </c>
      <c r="SB178" s="92">
        <v>0</v>
      </c>
      <c r="SC178" s="92">
        <v>0</v>
      </c>
      <c r="SD178" s="92">
        <v>0</v>
      </c>
      <c r="SE178" s="92">
        <v>0</v>
      </c>
      <c r="SF178" s="92">
        <v>0</v>
      </c>
      <c r="SG178" s="92">
        <v>0</v>
      </c>
      <c r="SH178" s="92">
        <v>0</v>
      </c>
      <c r="SI178" s="92">
        <v>0</v>
      </c>
      <c r="SJ178" s="92">
        <v>0</v>
      </c>
      <c r="SK178" s="92">
        <v>0</v>
      </c>
      <c r="SL178" s="92">
        <v>0</v>
      </c>
      <c r="SM178" s="92">
        <v>0</v>
      </c>
      <c r="SN178" s="92">
        <v>0</v>
      </c>
      <c r="SO178" s="92">
        <v>0</v>
      </c>
      <c r="SP178" s="92">
        <v>0</v>
      </c>
      <c r="SQ178" s="92">
        <v>0</v>
      </c>
      <c r="SR178" s="92">
        <v>0</v>
      </c>
      <c r="SS178" s="92">
        <v>0</v>
      </c>
      <c r="ST178" s="92">
        <v>0</v>
      </c>
      <c r="SU178" s="92">
        <v>0</v>
      </c>
      <c r="SV178" s="92">
        <v>0</v>
      </c>
      <c r="SW178" s="92">
        <v>0</v>
      </c>
      <c r="SX178" s="92">
        <v>0</v>
      </c>
      <c r="SY178" s="92">
        <v>0</v>
      </c>
      <c r="SZ178" s="92">
        <v>0</v>
      </c>
      <c r="TA178" s="92">
        <v>0</v>
      </c>
      <c r="TB178" s="92">
        <v>0</v>
      </c>
      <c r="TC178" s="92">
        <v>1</v>
      </c>
      <c r="TD178" s="92">
        <v>0</v>
      </c>
      <c r="TE178" s="92">
        <v>0</v>
      </c>
      <c r="TF178" s="92">
        <v>0</v>
      </c>
      <c r="TG178" s="92">
        <v>0</v>
      </c>
      <c r="TH178" s="92">
        <v>0</v>
      </c>
      <c r="TI178" s="92">
        <v>0</v>
      </c>
      <c r="TJ178" s="92">
        <v>0</v>
      </c>
      <c r="TK178" s="92">
        <v>0</v>
      </c>
      <c r="TL178" s="92">
        <v>0</v>
      </c>
      <c r="TM178" s="92">
        <v>0</v>
      </c>
      <c r="TN178" s="92">
        <v>0</v>
      </c>
      <c r="TO178" s="92">
        <v>0</v>
      </c>
      <c r="TP178" s="92">
        <v>0</v>
      </c>
      <c r="TQ178" s="92">
        <v>-2379417.8344100001</v>
      </c>
      <c r="TR178" s="92">
        <v>0</v>
      </c>
      <c r="TS178" s="92">
        <v>9.8397052222222291E-3</v>
      </c>
      <c r="TT178" s="92">
        <v>0</v>
      </c>
      <c r="TU178" s="92">
        <v>0</v>
      </c>
      <c r="TV178" s="92">
        <v>0</v>
      </c>
      <c r="TW178" s="92">
        <v>0</v>
      </c>
      <c r="TX178" s="92">
        <v>0</v>
      </c>
      <c r="TY178" s="92">
        <v>0</v>
      </c>
      <c r="TZ178" s="92">
        <v>0</v>
      </c>
      <c r="UA178" s="92">
        <v>0</v>
      </c>
      <c r="UB178" s="92">
        <v>0</v>
      </c>
      <c r="UC178" s="92">
        <v>0</v>
      </c>
      <c r="UD178" s="92">
        <v>0</v>
      </c>
      <c r="UE178" s="92">
        <v>0</v>
      </c>
      <c r="UF178" s="92">
        <v>0</v>
      </c>
      <c r="UG178" s="92">
        <v>0</v>
      </c>
      <c r="UH178" s="92">
        <v>0</v>
      </c>
      <c r="UI178" s="92">
        <v>0</v>
      </c>
      <c r="UJ178" s="92">
        <v>0</v>
      </c>
      <c r="UK178" s="92">
        <v>0</v>
      </c>
      <c r="UL178" s="92">
        <v>0</v>
      </c>
      <c r="UM178" s="92">
        <v>0</v>
      </c>
      <c r="UN178" s="92">
        <v>0</v>
      </c>
      <c r="UO178" s="92">
        <v>0</v>
      </c>
      <c r="UP178" s="92">
        <v>0</v>
      </c>
      <c r="UQ178" s="92">
        <v>0</v>
      </c>
      <c r="UR178" s="92">
        <v>0</v>
      </c>
      <c r="US178" s="92">
        <v>0</v>
      </c>
      <c r="UT178" s="92">
        <v>0</v>
      </c>
      <c r="UU178" s="92">
        <v>0</v>
      </c>
      <c r="UV178" s="92">
        <v>0</v>
      </c>
      <c r="UW178" s="92">
        <v>0</v>
      </c>
      <c r="UX178" s="92">
        <v>0</v>
      </c>
      <c r="UY178" s="92">
        <v>0</v>
      </c>
      <c r="UZ178" s="92">
        <v>0</v>
      </c>
      <c r="VA178" s="92">
        <v>0</v>
      </c>
      <c r="VB178" s="92">
        <v>6.4589729722222294E-2</v>
      </c>
      <c r="VC178" s="92">
        <v>0.24298041138888901</v>
      </c>
      <c r="VD178" s="92">
        <v>0</v>
      </c>
      <c r="VE178" s="92">
        <v>0</v>
      </c>
      <c r="VF178" s="92">
        <v>0</v>
      </c>
      <c r="VG178" s="92">
        <v>0</v>
      </c>
      <c r="VH178" s="92">
        <v>0</v>
      </c>
      <c r="VI178" s="92">
        <v>0</v>
      </c>
      <c r="VJ178" s="92">
        <v>0</v>
      </c>
      <c r="VK178" s="92">
        <v>0</v>
      </c>
      <c r="VL178" s="92">
        <v>0</v>
      </c>
      <c r="VM178" s="92">
        <v>0</v>
      </c>
      <c r="VN178" s="92">
        <v>0</v>
      </c>
      <c r="VO178" s="92">
        <v>0</v>
      </c>
      <c r="VP178" s="92">
        <v>0</v>
      </c>
      <c r="VQ178" s="92">
        <v>0</v>
      </c>
      <c r="VR178" s="92">
        <v>0</v>
      </c>
      <c r="VS178" s="92">
        <v>0</v>
      </c>
      <c r="VT178" s="92">
        <v>0</v>
      </c>
      <c r="VU178" s="92">
        <v>0</v>
      </c>
      <c r="VV178" s="92">
        <v>0</v>
      </c>
      <c r="VW178" s="92">
        <v>0</v>
      </c>
      <c r="VX178" s="92">
        <v>0</v>
      </c>
      <c r="VY178" s="92">
        <v>0</v>
      </c>
      <c r="VZ178" s="92">
        <v>0</v>
      </c>
      <c r="WA178" s="92">
        <v>0</v>
      </c>
      <c r="WB178" s="92">
        <v>0</v>
      </c>
      <c r="WC178" s="92">
        <v>0</v>
      </c>
    </row>
    <row r="179" spans="2:601" ht="13.5" customHeight="1">
      <c r="B179" s="851" t="s">
        <v>2854</v>
      </c>
      <c r="C179" s="92">
        <v>0</v>
      </c>
      <c r="D179" s="92">
        <v>32582.828799999999</v>
      </c>
      <c r="E179" s="92">
        <v>-0.835122896</v>
      </c>
      <c r="F179" s="92">
        <v>35.422938799999997</v>
      </c>
      <c r="G179" s="92">
        <v>0</v>
      </c>
      <c r="H179" s="92">
        <v>0</v>
      </c>
      <c r="I179" s="92">
        <v>0</v>
      </c>
      <c r="J179" s="92">
        <v>0</v>
      </c>
      <c r="K179" s="92">
        <v>0</v>
      </c>
      <c r="L179" s="92">
        <v>0</v>
      </c>
      <c r="M179" s="92">
        <v>0</v>
      </c>
      <c r="N179" s="92">
        <v>0</v>
      </c>
      <c r="O179" s="92">
        <v>0</v>
      </c>
      <c r="P179" s="92">
        <v>0</v>
      </c>
      <c r="Q179" s="92">
        <v>0</v>
      </c>
      <c r="R179" s="92">
        <v>0</v>
      </c>
      <c r="S179" s="92">
        <v>0</v>
      </c>
      <c r="T179" s="92">
        <v>0</v>
      </c>
      <c r="U179" s="92">
        <v>0</v>
      </c>
      <c r="V179" s="92">
        <v>0</v>
      </c>
      <c r="W179" s="92">
        <v>0</v>
      </c>
      <c r="X179" s="92">
        <v>0</v>
      </c>
      <c r="Y179" s="92">
        <v>0</v>
      </c>
      <c r="Z179" s="92">
        <v>0</v>
      </c>
      <c r="AA179" s="92">
        <v>0</v>
      </c>
      <c r="AB179" s="92">
        <v>0</v>
      </c>
      <c r="AC179" s="92">
        <v>0</v>
      </c>
      <c r="AD179" s="92">
        <v>0</v>
      </c>
      <c r="AE179" s="92">
        <v>0</v>
      </c>
      <c r="AF179" s="92">
        <v>0</v>
      </c>
      <c r="AG179" s="92">
        <v>0</v>
      </c>
      <c r="AH179" s="92">
        <v>0</v>
      </c>
      <c r="AI179" s="92">
        <v>0</v>
      </c>
      <c r="AJ179" s="92">
        <v>0</v>
      </c>
      <c r="AK179" s="92">
        <v>0</v>
      </c>
      <c r="AL179" s="92">
        <v>0</v>
      </c>
      <c r="AM179" s="92">
        <v>0</v>
      </c>
      <c r="AN179" s="92">
        <v>0</v>
      </c>
      <c r="AO179" s="92">
        <v>232.52302700000001</v>
      </c>
      <c r="AP179" s="92">
        <v>874.72948099999996</v>
      </c>
      <c r="AQ179" s="92">
        <v>0</v>
      </c>
      <c r="AR179" s="92">
        <v>0</v>
      </c>
      <c r="AS179" s="92">
        <v>0</v>
      </c>
      <c r="AT179" s="92">
        <v>0</v>
      </c>
      <c r="AU179" s="92">
        <v>0</v>
      </c>
      <c r="AV179" s="92">
        <v>0</v>
      </c>
      <c r="AW179" s="92">
        <v>0</v>
      </c>
      <c r="AX179" s="92">
        <v>0</v>
      </c>
      <c r="AY179" s="92">
        <v>0</v>
      </c>
      <c r="AZ179" s="92">
        <v>0</v>
      </c>
      <c r="BA179" s="92">
        <v>0</v>
      </c>
      <c r="BB179" s="92">
        <v>0</v>
      </c>
      <c r="BC179" s="92">
        <v>0</v>
      </c>
      <c r="BD179" s="92">
        <v>0</v>
      </c>
      <c r="BE179" s="92">
        <v>0</v>
      </c>
      <c r="BF179" s="92">
        <v>0</v>
      </c>
      <c r="BG179" s="92">
        <v>0</v>
      </c>
      <c r="BH179" s="92">
        <v>0</v>
      </c>
      <c r="BI179" s="92">
        <v>0</v>
      </c>
      <c r="BJ179" s="92">
        <v>0</v>
      </c>
      <c r="BK179" s="92">
        <v>0</v>
      </c>
      <c r="BL179" s="92">
        <v>0</v>
      </c>
      <c r="BM179" s="92">
        <v>0</v>
      </c>
      <c r="BN179" s="92">
        <v>0</v>
      </c>
      <c r="BO179" s="92">
        <v>0</v>
      </c>
      <c r="BP179" s="92">
        <v>3.1E-2</v>
      </c>
      <c r="BQ179" s="92">
        <v>0</v>
      </c>
      <c r="BR179" s="92">
        <v>0</v>
      </c>
      <c r="BS179" s="92">
        <v>0</v>
      </c>
      <c r="BT179" s="92">
        <v>0</v>
      </c>
      <c r="BU179" s="92">
        <v>0</v>
      </c>
      <c r="BV179" s="92">
        <v>0</v>
      </c>
      <c r="BW179" s="92">
        <v>0</v>
      </c>
      <c r="BX179" s="92">
        <v>0</v>
      </c>
      <c r="BY179" s="92">
        <v>0</v>
      </c>
      <c r="BZ179" s="92">
        <v>0</v>
      </c>
      <c r="CA179" s="92">
        <v>0</v>
      </c>
      <c r="CB179" s="92">
        <v>0</v>
      </c>
      <c r="CC179" s="92">
        <v>0</v>
      </c>
      <c r="CD179" s="92">
        <v>0</v>
      </c>
      <c r="CE179" s="92">
        <v>0</v>
      </c>
      <c r="CF179" s="92">
        <v>0</v>
      </c>
      <c r="CG179" s="92">
        <v>0</v>
      </c>
      <c r="CH179" s="92">
        <v>0</v>
      </c>
      <c r="CI179" s="92">
        <v>0</v>
      </c>
      <c r="CJ179" s="92">
        <v>0</v>
      </c>
      <c r="CK179" s="92">
        <v>0</v>
      </c>
      <c r="CL179" s="92">
        <v>0</v>
      </c>
      <c r="CM179" s="92">
        <v>0</v>
      </c>
      <c r="CN179" s="92">
        <v>0</v>
      </c>
      <c r="CO179" s="92">
        <v>0</v>
      </c>
      <c r="CP179" s="92">
        <v>0</v>
      </c>
      <c r="CQ179" s="92">
        <v>0</v>
      </c>
      <c r="CR179" s="92">
        <v>0</v>
      </c>
      <c r="CS179" s="92">
        <v>0</v>
      </c>
      <c r="CT179" s="92">
        <v>0</v>
      </c>
      <c r="CU179" s="92">
        <v>0</v>
      </c>
      <c r="CV179" s="92">
        <v>0</v>
      </c>
      <c r="CW179" s="92">
        <v>0</v>
      </c>
      <c r="CX179" s="92">
        <v>0</v>
      </c>
      <c r="CY179" s="92">
        <v>0.20349</v>
      </c>
      <c r="CZ179" s="92">
        <v>0.76551000000000002</v>
      </c>
      <c r="DA179" s="92">
        <v>0</v>
      </c>
      <c r="DB179" s="92">
        <v>0</v>
      </c>
      <c r="DC179" s="92">
        <v>0</v>
      </c>
      <c r="DD179" s="92">
        <v>0</v>
      </c>
      <c r="DE179" s="92">
        <v>0</v>
      </c>
      <c r="DF179" s="92">
        <v>0</v>
      </c>
      <c r="DG179" s="92">
        <v>0</v>
      </c>
      <c r="DH179" s="92">
        <v>0</v>
      </c>
      <c r="DI179" s="92">
        <v>0</v>
      </c>
      <c r="DJ179" s="92">
        <v>0</v>
      </c>
      <c r="DK179" s="92">
        <v>0</v>
      </c>
      <c r="DL179" s="92">
        <v>0</v>
      </c>
      <c r="DM179" s="92">
        <v>0</v>
      </c>
      <c r="DN179" s="92">
        <v>0</v>
      </c>
      <c r="DO179" s="92">
        <v>0</v>
      </c>
      <c r="DP179" s="92">
        <v>0</v>
      </c>
      <c r="DQ179" s="92">
        <v>0</v>
      </c>
      <c r="DR179" s="92">
        <v>0</v>
      </c>
      <c r="DS179" s="92">
        <v>0</v>
      </c>
      <c r="DT179" s="92">
        <v>0</v>
      </c>
      <c r="DU179" s="92">
        <v>0</v>
      </c>
      <c r="DV179" s="92">
        <v>0</v>
      </c>
      <c r="DW179" s="92">
        <v>0</v>
      </c>
      <c r="DX179" s="92">
        <v>0</v>
      </c>
      <c r="DY179" s="92">
        <v>0</v>
      </c>
      <c r="DZ179" s="92">
        <v>638.15416100000004</v>
      </c>
      <c r="EA179" s="92">
        <v>0</v>
      </c>
      <c r="EB179" s="92">
        <v>0</v>
      </c>
      <c r="EC179" s="92">
        <v>0</v>
      </c>
      <c r="ED179" s="92">
        <v>0</v>
      </c>
      <c r="EE179" s="92">
        <v>0</v>
      </c>
      <c r="EF179" s="92">
        <v>0</v>
      </c>
      <c r="EG179" s="92">
        <v>0</v>
      </c>
      <c r="EH179" s="92">
        <v>0</v>
      </c>
      <c r="EI179" s="92">
        <v>0</v>
      </c>
      <c r="EJ179" s="92">
        <v>0</v>
      </c>
      <c r="EK179" s="92">
        <v>0</v>
      </c>
      <c r="EL179" s="92">
        <v>0</v>
      </c>
      <c r="EM179" s="92">
        <v>0</v>
      </c>
      <c r="EN179" s="92">
        <v>0</v>
      </c>
      <c r="EO179" s="92">
        <v>0</v>
      </c>
      <c r="EP179" s="92">
        <v>0</v>
      </c>
      <c r="EQ179" s="92">
        <v>0</v>
      </c>
      <c r="ER179" s="92">
        <v>0</v>
      </c>
      <c r="ES179" s="92">
        <v>0</v>
      </c>
      <c r="ET179" s="92">
        <v>0</v>
      </c>
      <c r="EU179" s="92">
        <v>0</v>
      </c>
      <c r="EV179" s="92">
        <v>0</v>
      </c>
      <c r="EW179" s="92">
        <v>0</v>
      </c>
      <c r="EX179" s="92">
        <v>0</v>
      </c>
      <c r="EY179" s="92">
        <v>0</v>
      </c>
      <c r="EZ179" s="92">
        <v>0</v>
      </c>
      <c r="FA179" s="92">
        <v>0</v>
      </c>
      <c r="FB179" s="92">
        <v>0</v>
      </c>
      <c r="FC179" s="92">
        <v>0</v>
      </c>
      <c r="FD179" s="92">
        <v>0</v>
      </c>
      <c r="FE179" s="92">
        <v>0</v>
      </c>
      <c r="FF179" s="92">
        <v>0</v>
      </c>
      <c r="FG179" s="92">
        <v>0</v>
      </c>
      <c r="FH179" s="92">
        <v>0</v>
      </c>
      <c r="FI179" s="92">
        <v>7440.4578199999996</v>
      </c>
      <c r="FJ179" s="92">
        <v>24504.216799999998</v>
      </c>
      <c r="FK179" s="92">
        <v>0</v>
      </c>
      <c r="FL179" s="92">
        <v>0</v>
      </c>
      <c r="FM179" s="92">
        <v>0</v>
      </c>
      <c r="FN179" s="92">
        <v>0</v>
      </c>
      <c r="FO179" s="92">
        <v>0</v>
      </c>
      <c r="FP179" s="92">
        <v>0</v>
      </c>
      <c r="FQ179" s="92">
        <v>0</v>
      </c>
      <c r="FR179" s="92">
        <v>0</v>
      </c>
      <c r="FS179" s="92">
        <v>0</v>
      </c>
      <c r="FT179" s="92">
        <v>0</v>
      </c>
      <c r="FU179" s="92">
        <v>0</v>
      </c>
      <c r="FV179" s="92">
        <v>0</v>
      </c>
      <c r="FW179" s="92">
        <v>0</v>
      </c>
      <c r="FX179" s="92">
        <v>0</v>
      </c>
      <c r="FY179" s="92">
        <v>0</v>
      </c>
      <c r="FZ179" s="92">
        <v>0</v>
      </c>
      <c r="GA179" s="92">
        <v>0</v>
      </c>
      <c r="GB179" s="92">
        <v>0</v>
      </c>
      <c r="GC179" s="92">
        <v>0</v>
      </c>
      <c r="GD179" s="92">
        <v>0</v>
      </c>
      <c r="GE179" s="92">
        <v>0</v>
      </c>
      <c r="GF179" s="92">
        <v>0</v>
      </c>
      <c r="GG179" s="92">
        <v>0</v>
      </c>
      <c r="GH179" s="92">
        <v>0</v>
      </c>
      <c r="GI179" s="92">
        <v>0</v>
      </c>
      <c r="GJ179" s="92">
        <v>1.9585597199999999E-2</v>
      </c>
      <c r="GK179" s="92">
        <v>0</v>
      </c>
      <c r="GL179" s="92">
        <v>0</v>
      </c>
      <c r="GM179" s="92">
        <v>0</v>
      </c>
      <c r="GN179" s="92">
        <v>0</v>
      </c>
      <c r="GO179" s="92">
        <v>0</v>
      </c>
      <c r="GP179" s="92">
        <v>0</v>
      </c>
      <c r="GQ179" s="92">
        <v>0</v>
      </c>
      <c r="GR179" s="92">
        <v>0</v>
      </c>
      <c r="GS179" s="92">
        <v>0</v>
      </c>
      <c r="GT179" s="92">
        <v>0</v>
      </c>
      <c r="GU179" s="92">
        <v>0</v>
      </c>
      <c r="GV179" s="92">
        <v>0</v>
      </c>
      <c r="GW179" s="92">
        <v>0</v>
      </c>
      <c r="GX179" s="92">
        <v>0</v>
      </c>
      <c r="GY179" s="92">
        <v>0</v>
      </c>
      <c r="GZ179" s="92">
        <v>0</v>
      </c>
      <c r="HA179" s="92">
        <v>0</v>
      </c>
      <c r="HB179" s="92">
        <v>0</v>
      </c>
      <c r="HC179" s="92">
        <v>0</v>
      </c>
      <c r="HD179" s="92">
        <v>0</v>
      </c>
      <c r="HE179" s="92">
        <v>0</v>
      </c>
      <c r="HF179" s="92">
        <v>0</v>
      </c>
      <c r="HG179" s="92">
        <v>0</v>
      </c>
      <c r="HH179" s="92">
        <v>0</v>
      </c>
      <c r="HI179" s="92">
        <v>0</v>
      </c>
      <c r="HJ179" s="92">
        <v>0</v>
      </c>
      <c r="HK179" s="92">
        <v>0</v>
      </c>
      <c r="HL179" s="92">
        <v>0</v>
      </c>
      <c r="HM179" s="92">
        <v>0</v>
      </c>
      <c r="HN179" s="92">
        <v>0</v>
      </c>
      <c r="HO179" s="92">
        <v>0</v>
      </c>
      <c r="HP179" s="92">
        <v>0</v>
      </c>
      <c r="HQ179" s="92">
        <v>0</v>
      </c>
      <c r="HR179" s="92">
        <v>0</v>
      </c>
      <c r="HS179" s="92">
        <v>0.22835518299999999</v>
      </c>
      <c r="HT179" s="92">
        <v>0.75205922000000003</v>
      </c>
      <c r="HU179" s="92">
        <v>0</v>
      </c>
      <c r="HV179" s="92">
        <v>0</v>
      </c>
      <c r="HW179" s="92">
        <v>0</v>
      </c>
      <c r="HX179" s="92">
        <v>0</v>
      </c>
      <c r="HY179" s="92">
        <v>0</v>
      </c>
      <c r="HZ179" s="92">
        <v>0</v>
      </c>
      <c r="IA179" s="92">
        <v>0</v>
      </c>
      <c r="IB179" s="92">
        <v>0</v>
      </c>
      <c r="IC179" s="92">
        <v>0</v>
      </c>
      <c r="ID179" s="92">
        <v>0</v>
      </c>
      <c r="IE179" s="92">
        <v>0</v>
      </c>
      <c r="IF179" s="92">
        <v>0</v>
      </c>
      <c r="IG179" s="92">
        <v>0</v>
      </c>
      <c r="IH179" s="92">
        <v>0</v>
      </c>
      <c r="II179" s="92">
        <v>0</v>
      </c>
      <c r="IJ179" s="92">
        <v>0</v>
      </c>
      <c r="IK179" s="92">
        <v>0</v>
      </c>
      <c r="IL179" s="92">
        <v>0</v>
      </c>
      <c r="IM179" s="92">
        <v>0</v>
      </c>
      <c r="IN179" s="92">
        <v>0</v>
      </c>
      <c r="IO179" s="92">
        <v>0</v>
      </c>
      <c r="IP179" s="92">
        <v>0</v>
      </c>
      <c r="IQ179" s="92">
        <v>0</v>
      </c>
      <c r="IR179" s="92">
        <v>0</v>
      </c>
      <c r="IS179" s="92">
        <v>0</v>
      </c>
      <c r="IT179" s="92">
        <v>1142.67545</v>
      </c>
      <c r="IU179" s="92">
        <v>32582.828799999999</v>
      </c>
      <c r="IV179" s="92">
        <v>233636.198</v>
      </c>
      <c r="IW179" s="92">
        <v>175.36719199999999</v>
      </c>
      <c r="IX179" s="92">
        <v>3</v>
      </c>
      <c r="IY179" s="92">
        <v>1</v>
      </c>
      <c r="IZ179" s="92">
        <v>0</v>
      </c>
      <c r="JA179" s="92">
        <v>0</v>
      </c>
      <c r="JB179" s="92">
        <v>-730.84872800000005</v>
      </c>
      <c r="JC179" s="92">
        <v>-25.6307671</v>
      </c>
      <c r="JD179" s="92">
        <v>-0.835122896</v>
      </c>
      <c r="JE179" s="92">
        <v>1.6288783099999999</v>
      </c>
      <c r="JF179" s="92">
        <v>5.7124544499999999E-2</v>
      </c>
      <c r="JG179" s="92">
        <v>8.1513870499999995E-5</v>
      </c>
      <c r="JH179" s="92">
        <v>2.3243279599999998E-3</v>
      </c>
      <c r="JI179" s="92">
        <v>28.514508599999999</v>
      </c>
      <c r="JJ179" s="92">
        <v>999.02320599999996</v>
      </c>
      <c r="JK179" s="92">
        <v>0</v>
      </c>
      <c r="JL179" s="92">
        <v>0</v>
      </c>
      <c r="JM179" s="92">
        <v>0</v>
      </c>
      <c r="JN179" s="92">
        <v>0</v>
      </c>
      <c r="JO179" s="92">
        <v>0</v>
      </c>
      <c r="JP179" s="92">
        <v>0</v>
      </c>
      <c r="JQ179" s="92">
        <v>0</v>
      </c>
      <c r="JR179" s="92">
        <v>0</v>
      </c>
      <c r="JS179" s="92">
        <v>0</v>
      </c>
      <c r="JT179" s="92">
        <v>0</v>
      </c>
      <c r="JU179" s="92">
        <v>0</v>
      </c>
      <c r="JV179" s="92">
        <v>0</v>
      </c>
      <c r="JW179" s="92">
        <v>0</v>
      </c>
      <c r="JX179" s="92">
        <v>0</v>
      </c>
      <c r="JY179" s="92">
        <v>0</v>
      </c>
      <c r="JZ179" s="92">
        <v>0</v>
      </c>
      <c r="KA179" s="92">
        <v>0</v>
      </c>
      <c r="KB179" s="92">
        <v>0</v>
      </c>
      <c r="KC179" s="92">
        <v>0</v>
      </c>
      <c r="KD179" s="92">
        <v>0</v>
      </c>
      <c r="KE179" s="92">
        <v>0</v>
      </c>
      <c r="KF179" s="92">
        <v>0</v>
      </c>
      <c r="KG179" s="92">
        <v>0</v>
      </c>
      <c r="KH179" s="92">
        <v>0</v>
      </c>
      <c r="KI179" s="92">
        <v>0</v>
      </c>
      <c r="KJ179" s="92">
        <v>0</v>
      </c>
      <c r="KK179" s="92">
        <v>0</v>
      </c>
      <c r="KL179" s="92">
        <v>0</v>
      </c>
      <c r="KM179" s="92">
        <v>0</v>
      </c>
      <c r="KN179" s="92">
        <v>0</v>
      </c>
      <c r="KO179" s="92">
        <v>0</v>
      </c>
      <c r="KP179" s="92">
        <v>0</v>
      </c>
      <c r="KQ179" s="92">
        <v>0</v>
      </c>
      <c r="KR179" s="92">
        <v>0</v>
      </c>
      <c r="KS179" s="92">
        <v>0</v>
      </c>
      <c r="KT179" s="92">
        <v>0</v>
      </c>
      <c r="KU179" s="92">
        <v>0</v>
      </c>
      <c r="KV179" s="92">
        <v>0</v>
      </c>
      <c r="KW179" s="92">
        <v>0</v>
      </c>
      <c r="KX179" s="92">
        <v>0</v>
      </c>
      <c r="KY179" s="92">
        <v>0</v>
      </c>
      <c r="KZ179" s="92">
        <v>0</v>
      </c>
      <c r="LA179" s="92">
        <v>0</v>
      </c>
      <c r="LB179" s="92">
        <v>0</v>
      </c>
      <c r="LC179" s="92">
        <v>0</v>
      </c>
      <c r="LD179" s="92">
        <v>0</v>
      </c>
      <c r="LE179" s="92">
        <v>0</v>
      </c>
      <c r="LF179" s="92">
        <v>0</v>
      </c>
      <c r="LG179" s="92">
        <v>0</v>
      </c>
      <c r="LH179" s="92">
        <v>0</v>
      </c>
      <c r="LI179" s="92">
        <v>0</v>
      </c>
      <c r="LJ179" s="92">
        <v>0</v>
      </c>
      <c r="LK179" s="92">
        <v>0</v>
      </c>
      <c r="LL179" s="92">
        <v>0</v>
      </c>
      <c r="LM179" s="92">
        <v>0</v>
      </c>
      <c r="LN179" s="92">
        <v>0</v>
      </c>
      <c r="LO179" s="92">
        <v>0</v>
      </c>
      <c r="LP179" s="92">
        <v>0</v>
      </c>
      <c r="LQ179" s="92">
        <v>0</v>
      </c>
      <c r="LR179" s="92">
        <v>0</v>
      </c>
      <c r="LS179" s="92">
        <v>0</v>
      </c>
      <c r="LT179" s="92">
        <v>0</v>
      </c>
      <c r="LU179" s="92">
        <v>0</v>
      </c>
      <c r="LV179" s="92">
        <v>0</v>
      </c>
      <c r="LW179" s="92">
        <v>0</v>
      </c>
      <c r="LX179" s="92">
        <v>0</v>
      </c>
      <c r="LY179" s="92">
        <v>0</v>
      </c>
      <c r="LZ179" s="92">
        <v>0</v>
      </c>
      <c r="MA179" s="92">
        <v>0</v>
      </c>
      <c r="MB179" s="92">
        <v>0</v>
      </c>
      <c r="MC179" s="92">
        <v>0</v>
      </c>
      <c r="MD179" s="92">
        <v>0</v>
      </c>
      <c r="ME179" s="92">
        <v>0</v>
      </c>
      <c r="MF179" s="92">
        <v>0</v>
      </c>
      <c r="MG179" s="92">
        <v>0</v>
      </c>
      <c r="MH179" s="92">
        <v>0</v>
      </c>
      <c r="MI179" s="92">
        <v>0</v>
      </c>
      <c r="MJ179" s="92">
        <v>0</v>
      </c>
      <c r="MK179" s="92">
        <v>0</v>
      </c>
      <c r="ML179" s="92">
        <v>0</v>
      </c>
      <c r="MM179" s="92">
        <v>0</v>
      </c>
      <c r="MN179" s="92">
        <v>0</v>
      </c>
      <c r="MO179" s="92">
        <v>0</v>
      </c>
      <c r="MP179" s="92">
        <v>0</v>
      </c>
      <c r="MQ179" s="92">
        <v>0</v>
      </c>
      <c r="MR179" s="92">
        <v>0</v>
      </c>
      <c r="MS179" s="92">
        <v>0</v>
      </c>
      <c r="MT179" s="92">
        <v>0</v>
      </c>
      <c r="MU179" s="92">
        <v>0</v>
      </c>
      <c r="MV179" s="92">
        <v>0</v>
      </c>
      <c r="MW179" s="92">
        <v>0</v>
      </c>
      <c r="MX179" s="92">
        <v>0</v>
      </c>
      <c r="MY179" s="92">
        <v>0</v>
      </c>
      <c r="MZ179" s="92">
        <v>0</v>
      </c>
      <c r="NA179" s="92">
        <v>0</v>
      </c>
      <c r="NB179" s="92">
        <v>0</v>
      </c>
      <c r="NC179" s="92">
        <v>0</v>
      </c>
      <c r="ND179" s="92">
        <v>0</v>
      </c>
      <c r="NE179" s="92">
        <v>0</v>
      </c>
      <c r="NF179" s="92">
        <v>0</v>
      </c>
      <c r="NG179" s="92">
        <v>0</v>
      </c>
      <c r="NH179" s="92">
        <v>0</v>
      </c>
      <c r="NI179" s="92">
        <v>0</v>
      </c>
      <c r="NJ179" s="92">
        <v>0</v>
      </c>
      <c r="NK179" s="92">
        <v>0</v>
      </c>
      <c r="NL179" s="92">
        <v>0</v>
      </c>
      <c r="NM179" s="92">
        <v>0</v>
      </c>
      <c r="NN179" s="92">
        <v>0</v>
      </c>
      <c r="NO179" s="92">
        <v>0</v>
      </c>
      <c r="NP179" s="92">
        <v>0</v>
      </c>
      <c r="NQ179" s="92">
        <v>0</v>
      </c>
      <c r="NR179" s="92">
        <v>0</v>
      </c>
      <c r="NS179" s="92">
        <v>0</v>
      </c>
      <c r="NT179" s="92">
        <v>0</v>
      </c>
      <c r="NU179" s="92">
        <v>0</v>
      </c>
      <c r="NV179" s="92">
        <v>0</v>
      </c>
      <c r="NW179" s="92">
        <v>0</v>
      </c>
      <c r="NX179" s="92">
        <v>0</v>
      </c>
      <c r="NY179" s="92">
        <v>0</v>
      </c>
      <c r="NZ179" s="92">
        <v>0</v>
      </c>
      <c r="OA179" s="92">
        <v>0</v>
      </c>
      <c r="OB179" s="92">
        <v>0</v>
      </c>
      <c r="OC179" s="92">
        <v>0</v>
      </c>
      <c r="OD179" s="92">
        <v>0</v>
      </c>
      <c r="OE179" s="92">
        <v>0</v>
      </c>
      <c r="OF179" s="92">
        <v>0</v>
      </c>
      <c r="OG179" s="92">
        <v>0</v>
      </c>
      <c r="OH179" s="92">
        <v>0</v>
      </c>
      <c r="OI179" s="92">
        <v>0</v>
      </c>
      <c r="OJ179" s="92">
        <v>0</v>
      </c>
      <c r="OK179" s="92">
        <v>0</v>
      </c>
      <c r="OL179" s="92">
        <v>0</v>
      </c>
      <c r="OM179" s="92">
        <v>0</v>
      </c>
      <c r="ON179" s="92">
        <v>0</v>
      </c>
      <c r="OO179" s="92">
        <v>0</v>
      </c>
      <c r="OP179" s="92">
        <v>0</v>
      </c>
      <c r="OQ179" s="92">
        <v>0</v>
      </c>
      <c r="OR179" s="92">
        <v>0</v>
      </c>
      <c r="OS179" s="92">
        <v>0</v>
      </c>
      <c r="OT179" s="92">
        <v>0</v>
      </c>
      <c r="OU179" s="92">
        <v>0</v>
      </c>
      <c r="OV179" s="92">
        <v>0</v>
      </c>
      <c r="OW179" s="92">
        <v>0</v>
      </c>
      <c r="OX179" s="92">
        <v>0</v>
      </c>
      <c r="OY179" s="92">
        <v>0</v>
      </c>
      <c r="OZ179" s="92">
        <v>0</v>
      </c>
      <c r="PA179" s="92">
        <v>0</v>
      </c>
      <c r="PB179" s="92">
        <v>0</v>
      </c>
      <c r="PC179" s="92">
        <v>0</v>
      </c>
      <c r="PD179" s="92">
        <v>0</v>
      </c>
      <c r="PE179" s="92">
        <v>0</v>
      </c>
      <c r="PF179" s="92">
        <v>0</v>
      </c>
      <c r="PG179" s="92">
        <v>0</v>
      </c>
      <c r="PH179" s="92">
        <v>0</v>
      </c>
      <c r="PI179" s="92">
        <v>0</v>
      </c>
      <c r="PJ179" s="92">
        <v>0</v>
      </c>
      <c r="PK179" s="92">
        <v>0</v>
      </c>
      <c r="PL179" s="92">
        <v>0</v>
      </c>
      <c r="PM179" s="92">
        <v>0</v>
      </c>
      <c r="PN179" s="92">
        <v>0</v>
      </c>
      <c r="PO179" s="92">
        <v>0</v>
      </c>
      <c r="PP179" s="92">
        <v>0</v>
      </c>
      <c r="PQ179" s="92">
        <v>0</v>
      </c>
      <c r="PR179" s="92">
        <v>0</v>
      </c>
      <c r="PS179" s="92">
        <v>0</v>
      </c>
      <c r="PT179" s="92">
        <v>0</v>
      </c>
      <c r="PU179" s="92">
        <v>0</v>
      </c>
      <c r="PV179" s="92">
        <v>0</v>
      </c>
      <c r="PW179" s="92">
        <v>0</v>
      </c>
      <c r="PX179" s="92">
        <v>0</v>
      </c>
      <c r="PY179" s="92">
        <v>0</v>
      </c>
      <c r="PZ179" s="92">
        <v>0</v>
      </c>
      <c r="QA179" s="92">
        <v>0</v>
      </c>
      <c r="QB179" s="92">
        <v>0</v>
      </c>
      <c r="QC179" s="92">
        <v>0</v>
      </c>
      <c r="QD179" s="92">
        <v>0</v>
      </c>
      <c r="QE179" s="92">
        <v>0</v>
      </c>
      <c r="QF179" s="92">
        <v>0</v>
      </c>
      <c r="QG179" s="92">
        <v>0</v>
      </c>
      <c r="QH179" s="92">
        <v>0</v>
      </c>
      <c r="QI179" s="92">
        <v>0</v>
      </c>
      <c r="QJ179" s="92">
        <v>0</v>
      </c>
      <c r="QK179" s="92">
        <v>0</v>
      </c>
      <c r="QL179" s="92">
        <v>0</v>
      </c>
      <c r="QM179" s="92">
        <v>0</v>
      </c>
      <c r="QN179" s="92">
        <v>0</v>
      </c>
      <c r="QO179" s="92">
        <v>0</v>
      </c>
      <c r="QP179" s="92">
        <v>0</v>
      </c>
      <c r="QQ179" s="92">
        <v>0</v>
      </c>
      <c r="QR179" s="92">
        <v>0</v>
      </c>
      <c r="QS179" s="92">
        <v>0</v>
      </c>
      <c r="QT179" s="92">
        <v>0</v>
      </c>
      <c r="QU179" s="92">
        <v>0</v>
      </c>
      <c r="QV179" s="92">
        <v>0</v>
      </c>
      <c r="QW179" s="92">
        <v>0</v>
      </c>
      <c r="QX179" s="92">
        <v>0</v>
      </c>
      <c r="QY179" s="92">
        <v>0</v>
      </c>
      <c r="QZ179" s="92">
        <v>0</v>
      </c>
      <c r="RA179" s="92">
        <v>0</v>
      </c>
      <c r="RB179" s="92">
        <v>0</v>
      </c>
      <c r="RC179" s="92">
        <v>0</v>
      </c>
      <c r="RD179" s="92">
        <v>0</v>
      </c>
      <c r="RE179" s="92">
        <v>0</v>
      </c>
      <c r="RF179" s="92">
        <v>0</v>
      </c>
      <c r="RG179" s="92">
        <v>0</v>
      </c>
      <c r="RH179" s="92">
        <v>0</v>
      </c>
      <c r="RI179" s="92">
        <v>0</v>
      </c>
      <c r="RJ179" s="92">
        <v>0</v>
      </c>
      <c r="RK179" s="92">
        <v>0</v>
      </c>
      <c r="RL179" s="92">
        <v>0</v>
      </c>
      <c r="RM179" s="92">
        <v>0</v>
      </c>
      <c r="RN179" s="92">
        <v>0</v>
      </c>
      <c r="RO179" s="92">
        <v>0</v>
      </c>
      <c r="RP179" s="92">
        <v>0</v>
      </c>
      <c r="RQ179" s="92">
        <v>0</v>
      </c>
      <c r="RR179" s="92">
        <v>0</v>
      </c>
      <c r="RS179" s="92">
        <v>0</v>
      </c>
      <c r="RT179" s="92">
        <v>0</v>
      </c>
      <c r="RU179" s="92">
        <v>0</v>
      </c>
      <c r="RV179" s="92">
        <v>0</v>
      </c>
      <c r="RW179" s="92">
        <v>0</v>
      </c>
      <c r="RX179" s="92">
        <v>0</v>
      </c>
      <c r="RY179" s="92">
        <v>0</v>
      </c>
      <c r="RZ179" s="92">
        <v>0</v>
      </c>
      <c r="SA179" s="92">
        <v>0</v>
      </c>
      <c r="SB179" s="92">
        <v>0</v>
      </c>
      <c r="SC179" s="92">
        <v>0</v>
      </c>
      <c r="SD179" s="92">
        <v>0</v>
      </c>
      <c r="SE179" s="92">
        <v>0</v>
      </c>
      <c r="SF179" s="92">
        <v>0</v>
      </c>
      <c r="SG179" s="92">
        <v>0</v>
      </c>
      <c r="SH179" s="92">
        <v>0</v>
      </c>
      <c r="SI179" s="92">
        <v>0</v>
      </c>
      <c r="SJ179" s="92">
        <v>0</v>
      </c>
      <c r="SK179" s="92">
        <v>0</v>
      </c>
      <c r="SL179" s="92">
        <v>0</v>
      </c>
      <c r="SM179" s="92">
        <v>0</v>
      </c>
      <c r="SN179" s="92">
        <v>0</v>
      </c>
      <c r="SO179" s="92">
        <v>0</v>
      </c>
      <c r="SP179" s="92">
        <v>0</v>
      </c>
      <c r="SQ179" s="92">
        <v>0</v>
      </c>
      <c r="SR179" s="92">
        <v>0</v>
      </c>
      <c r="SS179" s="92">
        <v>0</v>
      </c>
      <c r="ST179" s="92">
        <v>0</v>
      </c>
      <c r="SU179" s="92">
        <v>0</v>
      </c>
      <c r="SV179" s="92">
        <v>0</v>
      </c>
      <c r="SW179" s="92">
        <v>0</v>
      </c>
      <c r="SX179" s="92">
        <v>0</v>
      </c>
      <c r="SY179" s="92">
        <v>0</v>
      </c>
      <c r="SZ179" s="92">
        <v>0</v>
      </c>
      <c r="TA179" s="92">
        <v>0</v>
      </c>
      <c r="TB179" s="92">
        <v>0</v>
      </c>
      <c r="TC179" s="92">
        <v>3</v>
      </c>
      <c r="TD179" s="92">
        <v>0</v>
      </c>
      <c r="TE179" s="92">
        <v>0</v>
      </c>
      <c r="TF179" s="92">
        <v>0</v>
      </c>
      <c r="TG179" s="92">
        <v>0</v>
      </c>
      <c r="TH179" s="92">
        <v>0</v>
      </c>
      <c r="TI179" s="92">
        <v>0</v>
      </c>
      <c r="TJ179" s="92">
        <v>0</v>
      </c>
      <c r="TK179" s="92">
        <v>0</v>
      </c>
      <c r="TL179" s="92">
        <v>0</v>
      </c>
      <c r="TM179" s="92">
        <v>0</v>
      </c>
      <c r="TN179" s="92">
        <v>0</v>
      </c>
      <c r="TO179" s="92">
        <v>0</v>
      </c>
      <c r="TP179" s="92">
        <v>0</v>
      </c>
      <c r="TQ179" s="92">
        <v>-2379417.8344100001</v>
      </c>
      <c r="TR179" s="92">
        <v>0</v>
      </c>
      <c r="TS179" s="92">
        <v>9.8397052222222291E-3</v>
      </c>
      <c r="TT179" s="92">
        <v>0</v>
      </c>
      <c r="TU179" s="92">
        <v>0</v>
      </c>
      <c r="TV179" s="92">
        <v>0</v>
      </c>
      <c r="TW179" s="92">
        <v>0</v>
      </c>
      <c r="TX179" s="92">
        <v>0</v>
      </c>
      <c r="TY179" s="92">
        <v>0</v>
      </c>
      <c r="TZ179" s="92">
        <v>0</v>
      </c>
      <c r="UA179" s="92">
        <v>0</v>
      </c>
      <c r="UB179" s="92">
        <v>0</v>
      </c>
      <c r="UC179" s="92">
        <v>0</v>
      </c>
      <c r="UD179" s="92">
        <v>0</v>
      </c>
      <c r="UE179" s="92">
        <v>0</v>
      </c>
      <c r="UF179" s="92">
        <v>0</v>
      </c>
      <c r="UG179" s="92">
        <v>0</v>
      </c>
      <c r="UH179" s="92">
        <v>0</v>
      </c>
      <c r="UI179" s="92">
        <v>0</v>
      </c>
      <c r="UJ179" s="92">
        <v>0</v>
      </c>
      <c r="UK179" s="92">
        <v>0</v>
      </c>
      <c r="UL179" s="92">
        <v>0</v>
      </c>
      <c r="UM179" s="92">
        <v>0</v>
      </c>
      <c r="UN179" s="92">
        <v>0</v>
      </c>
      <c r="UO179" s="92">
        <v>0</v>
      </c>
      <c r="UP179" s="92">
        <v>0</v>
      </c>
      <c r="UQ179" s="92">
        <v>0</v>
      </c>
      <c r="UR179" s="92">
        <v>0</v>
      </c>
      <c r="US179" s="92">
        <v>0</v>
      </c>
      <c r="UT179" s="92">
        <v>0</v>
      </c>
      <c r="UU179" s="92">
        <v>0</v>
      </c>
      <c r="UV179" s="92">
        <v>0</v>
      </c>
      <c r="UW179" s="92">
        <v>0</v>
      </c>
      <c r="UX179" s="92">
        <v>0</v>
      </c>
      <c r="UY179" s="92">
        <v>0</v>
      </c>
      <c r="UZ179" s="92">
        <v>0</v>
      </c>
      <c r="VA179" s="92">
        <v>0</v>
      </c>
      <c r="VB179" s="92">
        <v>6.4589729722222294E-2</v>
      </c>
      <c r="VC179" s="92">
        <v>0.24298041138888901</v>
      </c>
      <c r="VD179" s="92">
        <v>0</v>
      </c>
      <c r="VE179" s="92">
        <v>0</v>
      </c>
      <c r="VF179" s="92">
        <v>0</v>
      </c>
      <c r="VG179" s="92">
        <v>0</v>
      </c>
      <c r="VH179" s="92">
        <v>0</v>
      </c>
      <c r="VI179" s="92">
        <v>0</v>
      </c>
      <c r="VJ179" s="92">
        <v>0</v>
      </c>
      <c r="VK179" s="92">
        <v>0</v>
      </c>
      <c r="VL179" s="92">
        <v>0</v>
      </c>
      <c r="VM179" s="92">
        <v>0</v>
      </c>
      <c r="VN179" s="92">
        <v>0</v>
      </c>
      <c r="VO179" s="92">
        <v>0</v>
      </c>
      <c r="VP179" s="92">
        <v>0</v>
      </c>
      <c r="VQ179" s="92">
        <v>0</v>
      </c>
      <c r="VR179" s="92">
        <v>0</v>
      </c>
      <c r="VS179" s="92">
        <v>0</v>
      </c>
      <c r="VT179" s="92">
        <v>0</v>
      </c>
      <c r="VU179" s="92">
        <v>0</v>
      </c>
      <c r="VV179" s="92">
        <v>0</v>
      </c>
      <c r="VW179" s="92">
        <v>0</v>
      </c>
      <c r="VX179" s="92">
        <v>0</v>
      </c>
      <c r="VY179" s="92">
        <v>0</v>
      </c>
      <c r="VZ179" s="92">
        <v>0</v>
      </c>
      <c r="WA179" s="92">
        <v>0</v>
      </c>
      <c r="WB179" s="92">
        <v>0</v>
      </c>
      <c r="WC179" s="92">
        <v>0</v>
      </c>
    </row>
    <row r="180" spans="2:601" ht="13.5" customHeight="1">
      <c r="B180" s="851" t="s">
        <v>2855</v>
      </c>
      <c r="C180" s="92">
        <v>0</v>
      </c>
      <c r="D180" s="92">
        <v>32582.828799999999</v>
      </c>
      <c r="E180" s="92">
        <v>-2.0071887300000002</v>
      </c>
      <c r="F180" s="92">
        <v>35.422938799999997</v>
      </c>
      <c r="G180" s="92">
        <v>0</v>
      </c>
      <c r="H180" s="92">
        <v>0</v>
      </c>
      <c r="I180" s="92">
        <v>0</v>
      </c>
      <c r="J180" s="92">
        <v>0</v>
      </c>
      <c r="K180" s="92">
        <v>0</v>
      </c>
      <c r="L180" s="92">
        <v>0</v>
      </c>
      <c r="M180" s="92">
        <v>0</v>
      </c>
      <c r="N180" s="92">
        <v>0</v>
      </c>
      <c r="O180" s="92">
        <v>0</v>
      </c>
      <c r="P180" s="92">
        <v>0</v>
      </c>
      <c r="Q180" s="92">
        <v>0</v>
      </c>
      <c r="R180" s="92">
        <v>0</v>
      </c>
      <c r="S180" s="92">
        <v>0</v>
      </c>
      <c r="T180" s="92">
        <v>0</v>
      </c>
      <c r="U180" s="92">
        <v>0</v>
      </c>
      <c r="V180" s="92">
        <v>0</v>
      </c>
      <c r="W180" s="92">
        <v>0</v>
      </c>
      <c r="X180" s="92">
        <v>0</v>
      </c>
      <c r="Y180" s="92">
        <v>0</v>
      </c>
      <c r="Z180" s="92">
        <v>0</v>
      </c>
      <c r="AA180" s="92">
        <v>0</v>
      </c>
      <c r="AB180" s="92">
        <v>0</v>
      </c>
      <c r="AC180" s="92">
        <v>0</v>
      </c>
      <c r="AD180" s="92">
        <v>0</v>
      </c>
      <c r="AE180" s="92">
        <v>0</v>
      </c>
      <c r="AF180" s="92">
        <v>0</v>
      </c>
      <c r="AG180" s="92">
        <v>0</v>
      </c>
      <c r="AH180" s="92">
        <v>0</v>
      </c>
      <c r="AI180" s="92">
        <v>0</v>
      </c>
      <c r="AJ180" s="92">
        <v>0</v>
      </c>
      <c r="AK180" s="92">
        <v>0</v>
      </c>
      <c r="AL180" s="92">
        <v>0</v>
      </c>
      <c r="AM180" s="92">
        <v>0</v>
      </c>
      <c r="AN180" s="92">
        <v>0</v>
      </c>
      <c r="AO180" s="92">
        <v>232.52302700000001</v>
      </c>
      <c r="AP180" s="92">
        <v>874.72948099999996</v>
      </c>
      <c r="AQ180" s="92">
        <v>0</v>
      </c>
      <c r="AR180" s="92">
        <v>0</v>
      </c>
      <c r="AS180" s="92">
        <v>0</v>
      </c>
      <c r="AT180" s="92">
        <v>0</v>
      </c>
      <c r="AU180" s="92">
        <v>0</v>
      </c>
      <c r="AV180" s="92">
        <v>0</v>
      </c>
      <c r="AW180" s="92">
        <v>0</v>
      </c>
      <c r="AX180" s="92">
        <v>0</v>
      </c>
      <c r="AY180" s="92">
        <v>0</v>
      </c>
      <c r="AZ180" s="92">
        <v>0</v>
      </c>
      <c r="BA180" s="92">
        <v>0</v>
      </c>
      <c r="BB180" s="92">
        <v>0</v>
      </c>
      <c r="BC180" s="92">
        <v>0</v>
      </c>
      <c r="BD180" s="92">
        <v>0</v>
      </c>
      <c r="BE180" s="92">
        <v>0</v>
      </c>
      <c r="BF180" s="92">
        <v>0</v>
      </c>
      <c r="BG180" s="92">
        <v>0</v>
      </c>
      <c r="BH180" s="92">
        <v>0</v>
      </c>
      <c r="BI180" s="92">
        <v>0</v>
      </c>
      <c r="BJ180" s="92">
        <v>0</v>
      </c>
      <c r="BK180" s="92">
        <v>0</v>
      </c>
      <c r="BL180" s="92">
        <v>0</v>
      </c>
      <c r="BM180" s="92">
        <v>0</v>
      </c>
      <c r="BN180" s="92">
        <v>0</v>
      </c>
      <c r="BO180" s="92">
        <v>0</v>
      </c>
      <c r="BP180" s="92">
        <v>3.1E-2</v>
      </c>
      <c r="BQ180" s="92">
        <v>0</v>
      </c>
      <c r="BR180" s="92">
        <v>0</v>
      </c>
      <c r="BS180" s="92">
        <v>0</v>
      </c>
      <c r="BT180" s="92">
        <v>0</v>
      </c>
      <c r="BU180" s="92">
        <v>0</v>
      </c>
      <c r="BV180" s="92">
        <v>0</v>
      </c>
      <c r="BW180" s="92">
        <v>0</v>
      </c>
      <c r="BX180" s="92">
        <v>0</v>
      </c>
      <c r="BY180" s="92">
        <v>0</v>
      </c>
      <c r="BZ180" s="92">
        <v>0</v>
      </c>
      <c r="CA180" s="92">
        <v>0</v>
      </c>
      <c r="CB180" s="92">
        <v>0</v>
      </c>
      <c r="CC180" s="92">
        <v>0</v>
      </c>
      <c r="CD180" s="92">
        <v>0</v>
      </c>
      <c r="CE180" s="92">
        <v>0</v>
      </c>
      <c r="CF180" s="92">
        <v>0</v>
      </c>
      <c r="CG180" s="92">
        <v>0</v>
      </c>
      <c r="CH180" s="92">
        <v>0</v>
      </c>
      <c r="CI180" s="92">
        <v>0</v>
      </c>
      <c r="CJ180" s="92">
        <v>0</v>
      </c>
      <c r="CK180" s="92">
        <v>0</v>
      </c>
      <c r="CL180" s="92">
        <v>0</v>
      </c>
      <c r="CM180" s="92">
        <v>0</v>
      </c>
      <c r="CN180" s="92">
        <v>0</v>
      </c>
      <c r="CO180" s="92">
        <v>0</v>
      </c>
      <c r="CP180" s="92">
        <v>0</v>
      </c>
      <c r="CQ180" s="92">
        <v>0</v>
      </c>
      <c r="CR180" s="92">
        <v>0</v>
      </c>
      <c r="CS180" s="92">
        <v>0</v>
      </c>
      <c r="CT180" s="92">
        <v>0</v>
      </c>
      <c r="CU180" s="92">
        <v>0</v>
      </c>
      <c r="CV180" s="92">
        <v>0</v>
      </c>
      <c r="CW180" s="92">
        <v>0</v>
      </c>
      <c r="CX180" s="92">
        <v>0</v>
      </c>
      <c r="CY180" s="92">
        <v>0.20349</v>
      </c>
      <c r="CZ180" s="92">
        <v>0.76551000000000002</v>
      </c>
      <c r="DA180" s="92">
        <v>0</v>
      </c>
      <c r="DB180" s="92">
        <v>0</v>
      </c>
      <c r="DC180" s="92">
        <v>0</v>
      </c>
      <c r="DD180" s="92">
        <v>0</v>
      </c>
      <c r="DE180" s="92">
        <v>0</v>
      </c>
      <c r="DF180" s="92">
        <v>0</v>
      </c>
      <c r="DG180" s="92">
        <v>0</v>
      </c>
      <c r="DH180" s="92">
        <v>0</v>
      </c>
      <c r="DI180" s="92">
        <v>0</v>
      </c>
      <c r="DJ180" s="92">
        <v>0</v>
      </c>
      <c r="DK180" s="92">
        <v>0</v>
      </c>
      <c r="DL180" s="92">
        <v>0</v>
      </c>
      <c r="DM180" s="92">
        <v>0</v>
      </c>
      <c r="DN180" s="92">
        <v>0</v>
      </c>
      <c r="DO180" s="92">
        <v>0</v>
      </c>
      <c r="DP180" s="92">
        <v>0</v>
      </c>
      <c r="DQ180" s="92">
        <v>0</v>
      </c>
      <c r="DR180" s="92">
        <v>0</v>
      </c>
      <c r="DS180" s="92">
        <v>0</v>
      </c>
      <c r="DT180" s="92">
        <v>0</v>
      </c>
      <c r="DU180" s="92">
        <v>0</v>
      </c>
      <c r="DV180" s="92">
        <v>0</v>
      </c>
      <c r="DW180" s="92">
        <v>0</v>
      </c>
      <c r="DX180" s="92">
        <v>0</v>
      </c>
      <c r="DY180" s="92">
        <v>0</v>
      </c>
      <c r="DZ180" s="92">
        <v>638.15416100000004</v>
      </c>
      <c r="EA180" s="92">
        <v>0</v>
      </c>
      <c r="EB180" s="92">
        <v>0</v>
      </c>
      <c r="EC180" s="92">
        <v>0</v>
      </c>
      <c r="ED180" s="92">
        <v>0</v>
      </c>
      <c r="EE180" s="92">
        <v>0</v>
      </c>
      <c r="EF180" s="92">
        <v>0</v>
      </c>
      <c r="EG180" s="92">
        <v>0</v>
      </c>
      <c r="EH180" s="92">
        <v>0</v>
      </c>
      <c r="EI180" s="92">
        <v>0</v>
      </c>
      <c r="EJ180" s="92">
        <v>0</v>
      </c>
      <c r="EK180" s="92">
        <v>0</v>
      </c>
      <c r="EL180" s="92">
        <v>0</v>
      </c>
      <c r="EM180" s="92">
        <v>0</v>
      </c>
      <c r="EN180" s="92">
        <v>0</v>
      </c>
      <c r="EO180" s="92">
        <v>0</v>
      </c>
      <c r="EP180" s="92">
        <v>0</v>
      </c>
      <c r="EQ180" s="92">
        <v>0</v>
      </c>
      <c r="ER180" s="92">
        <v>0</v>
      </c>
      <c r="ES180" s="92">
        <v>0</v>
      </c>
      <c r="ET180" s="92">
        <v>0</v>
      </c>
      <c r="EU180" s="92">
        <v>0</v>
      </c>
      <c r="EV180" s="92">
        <v>0</v>
      </c>
      <c r="EW180" s="92">
        <v>0</v>
      </c>
      <c r="EX180" s="92">
        <v>0</v>
      </c>
      <c r="EY180" s="92">
        <v>0</v>
      </c>
      <c r="EZ180" s="92">
        <v>0</v>
      </c>
      <c r="FA180" s="92">
        <v>0</v>
      </c>
      <c r="FB180" s="92">
        <v>0</v>
      </c>
      <c r="FC180" s="92">
        <v>0</v>
      </c>
      <c r="FD180" s="92">
        <v>0</v>
      </c>
      <c r="FE180" s="92">
        <v>0</v>
      </c>
      <c r="FF180" s="92">
        <v>0</v>
      </c>
      <c r="FG180" s="92">
        <v>0</v>
      </c>
      <c r="FH180" s="92">
        <v>0</v>
      </c>
      <c r="FI180" s="92">
        <v>7440.4578199999996</v>
      </c>
      <c r="FJ180" s="92">
        <v>24504.216799999998</v>
      </c>
      <c r="FK180" s="92">
        <v>0</v>
      </c>
      <c r="FL180" s="92">
        <v>0</v>
      </c>
      <c r="FM180" s="92">
        <v>0</v>
      </c>
      <c r="FN180" s="92">
        <v>0</v>
      </c>
      <c r="FO180" s="92">
        <v>0</v>
      </c>
      <c r="FP180" s="92">
        <v>0</v>
      </c>
      <c r="FQ180" s="92">
        <v>0</v>
      </c>
      <c r="FR180" s="92">
        <v>0</v>
      </c>
      <c r="FS180" s="92">
        <v>0</v>
      </c>
      <c r="FT180" s="92">
        <v>0</v>
      </c>
      <c r="FU180" s="92">
        <v>0</v>
      </c>
      <c r="FV180" s="92">
        <v>0</v>
      </c>
      <c r="FW180" s="92">
        <v>0</v>
      </c>
      <c r="FX180" s="92">
        <v>0</v>
      </c>
      <c r="FY180" s="92">
        <v>0</v>
      </c>
      <c r="FZ180" s="92">
        <v>0</v>
      </c>
      <c r="GA180" s="92">
        <v>0</v>
      </c>
      <c r="GB180" s="92">
        <v>0</v>
      </c>
      <c r="GC180" s="92">
        <v>0</v>
      </c>
      <c r="GD180" s="92">
        <v>0</v>
      </c>
      <c r="GE180" s="92">
        <v>0</v>
      </c>
      <c r="GF180" s="92">
        <v>0</v>
      </c>
      <c r="GG180" s="92">
        <v>0</v>
      </c>
      <c r="GH180" s="92">
        <v>0</v>
      </c>
      <c r="GI180" s="92">
        <v>0</v>
      </c>
      <c r="GJ180" s="92">
        <v>1.9585597199999999E-2</v>
      </c>
      <c r="GK180" s="92">
        <v>0</v>
      </c>
      <c r="GL180" s="92">
        <v>0</v>
      </c>
      <c r="GM180" s="92">
        <v>0</v>
      </c>
      <c r="GN180" s="92">
        <v>0</v>
      </c>
      <c r="GO180" s="92">
        <v>0</v>
      </c>
      <c r="GP180" s="92">
        <v>0</v>
      </c>
      <c r="GQ180" s="92">
        <v>0</v>
      </c>
      <c r="GR180" s="92">
        <v>0</v>
      </c>
      <c r="GS180" s="92">
        <v>0</v>
      </c>
      <c r="GT180" s="92">
        <v>0</v>
      </c>
      <c r="GU180" s="92">
        <v>0</v>
      </c>
      <c r="GV180" s="92">
        <v>0</v>
      </c>
      <c r="GW180" s="92">
        <v>0</v>
      </c>
      <c r="GX180" s="92">
        <v>0</v>
      </c>
      <c r="GY180" s="92">
        <v>0</v>
      </c>
      <c r="GZ180" s="92">
        <v>0</v>
      </c>
      <c r="HA180" s="92">
        <v>0</v>
      </c>
      <c r="HB180" s="92">
        <v>0</v>
      </c>
      <c r="HC180" s="92">
        <v>0</v>
      </c>
      <c r="HD180" s="92">
        <v>0</v>
      </c>
      <c r="HE180" s="92">
        <v>0</v>
      </c>
      <c r="HF180" s="92">
        <v>0</v>
      </c>
      <c r="HG180" s="92">
        <v>0</v>
      </c>
      <c r="HH180" s="92">
        <v>0</v>
      </c>
      <c r="HI180" s="92">
        <v>0</v>
      </c>
      <c r="HJ180" s="92">
        <v>0</v>
      </c>
      <c r="HK180" s="92">
        <v>0</v>
      </c>
      <c r="HL180" s="92">
        <v>0</v>
      </c>
      <c r="HM180" s="92">
        <v>0</v>
      </c>
      <c r="HN180" s="92">
        <v>0</v>
      </c>
      <c r="HO180" s="92">
        <v>0</v>
      </c>
      <c r="HP180" s="92">
        <v>0</v>
      </c>
      <c r="HQ180" s="92">
        <v>0</v>
      </c>
      <c r="HR180" s="92">
        <v>0</v>
      </c>
      <c r="HS180" s="92">
        <v>0.22835518299999999</v>
      </c>
      <c r="HT180" s="92">
        <v>0.75205922000000003</v>
      </c>
      <c r="HU180" s="92">
        <v>0</v>
      </c>
      <c r="HV180" s="92">
        <v>0</v>
      </c>
      <c r="HW180" s="92">
        <v>0</v>
      </c>
      <c r="HX180" s="92">
        <v>0</v>
      </c>
      <c r="HY180" s="92">
        <v>0</v>
      </c>
      <c r="HZ180" s="92">
        <v>0</v>
      </c>
      <c r="IA180" s="92">
        <v>0</v>
      </c>
      <c r="IB180" s="92">
        <v>0</v>
      </c>
      <c r="IC180" s="92">
        <v>0</v>
      </c>
      <c r="ID180" s="92">
        <v>0</v>
      </c>
      <c r="IE180" s="92">
        <v>0</v>
      </c>
      <c r="IF180" s="92">
        <v>0</v>
      </c>
      <c r="IG180" s="92">
        <v>0</v>
      </c>
      <c r="IH180" s="92">
        <v>0</v>
      </c>
      <c r="II180" s="92">
        <v>0</v>
      </c>
      <c r="IJ180" s="92">
        <v>0</v>
      </c>
      <c r="IK180" s="92">
        <v>0</v>
      </c>
      <c r="IL180" s="92">
        <v>0</v>
      </c>
      <c r="IM180" s="92">
        <v>0</v>
      </c>
      <c r="IN180" s="92">
        <v>0</v>
      </c>
      <c r="IO180" s="92">
        <v>0</v>
      </c>
      <c r="IP180" s="92">
        <v>0</v>
      </c>
      <c r="IQ180" s="92">
        <v>0</v>
      </c>
      <c r="IR180" s="92">
        <v>0</v>
      </c>
      <c r="IS180" s="92">
        <v>0</v>
      </c>
      <c r="IT180" s="92">
        <v>1142.67545</v>
      </c>
      <c r="IU180" s="92">
        <v>32582.828799999999</v>
      </c>
      <c r="IV180" s="92">
        <v>162004.29699999999</v>
      </c>
      <c r="IW180" s="92">
        <v>40</v>
      </c>
      <c r="IX180" s="92">
        <v>3</v>
      </c>
      <c r="IY180" s="92">
        <v>0.99313121100000001</v>
      </c>
      <c r="IZ180" s="92">
        <v>6.8687894999999999E-3</v>
      </c>
      <c r="JA180" s="92">
        <v>0</v>
      </c>
      <c r="JB180" s="92">
        <v>-1756.5694100000001</v>
      </c>
      <c r="JC180" s="92">
        <v>-61.602654000000001</v>
      </c>
      <c r="JD180" s="92">
        <v>-2.0071887300000002</v>
      </c>
      <c r="JE180" s="92">
        <v>-1.1288758000000001</v>
      </c>
      <c r="JF180" s="92">
        <v>-3.9589523299999999E-2</v>
      </c>
      <c r="JG180" s="92">
        <v>1.17556084E-4</v>
      </c>
      <c r="JH180" s="92">
        <v>3.3520539699999998E-3</v>
      </c>
      <c r="JI180" s="92">
        <v>28.514508599999999</v>
      </c>
      <c r="JJ180" s="92">
        <v>999.02320599999996</v>
      </c>
      <c r="JK180" s="92">
        <v>0</v>
      </c>
      <c r="JL180" s="92">
        <v>0</v>
      </c>
      <c r="JM180" s="92">
        <v>0</v>
      </c>
      <c r="JN180" s="92">
        <v>0</v>
      </c>
      <c r="JO180" s="92">
        <v>0</v>
      </c>
      <c r="JP180" s="92">
        <v>0</v>
      </c>
      <c r="JQ180" s="92">
        <v>0</v>
      </c>
      <c r="JR180" s="92">
        <v>0</v>
      </c>
      <c r="JS180" s="92">
        <v>0</v>
      </c>
      <c r="JT180" s="92">
        <v>0</v>
      </c>
      <c r="JU180" s="92">
        <v>0</v>
      </c>
      <c r="JV180" s="92">
        <v>0</v>
      </c>
      <c r="JW180" s="92">
        <v>0</v>
      </c>
      <c r="JX180" s="92">
        <v>0</v>
      </c>
      <c r="JY180" s="92">
        <v>0</v>
      </c>
      <c r="JZ180" s="92">
        <v>0</v>
      </c>
      <c r="KA180" s="92">
        <v>0</v>
      </c>
      <c r="KB180" s="92">
        <v>0</v>
      </c>
      <c r="KC180" s="92">
        <v>0</v>
      </c>
      <c r="KD180" s="92">
        <v>0</v>
      </c>
      <c r="KE180" s="92">
        <v>0</v>
      </c>
      <c r="KF180" s="92">
        <v>0</v>
      </c>
      <c r="KG180" s="92">
        <v>0</v>
      </c>
      <c r="KH180" s="92">
        <v>0</v>
      </c>
      <c r="KI180" s="92">
        <v>0</v>
      </c>
      <c r="KJ180" s="92">
        <v>0</v>
      </c>
      <c r="KK180" s="92">
        <v>0</v>
      </c>
      <c r="KL180" s="92">
        <v>0</v>
      </c>
      <c r="KM180" s="92">
        <v>0</v>
      </c>
      <c r="KN180" s="92">
        <v>0</v>
      </c>
      <c r="KO180" s="92">
        <v>0</v>
      </c>
      <c r="KP180" s="92">
        <v>0</v>
      </c>
      <c r="KQ180" s="92">
        <v>0</v>
      </c>
      <c r="KR180" s="92">
        <v>0</v>
      </c>
      <c r="KS180" s="92">
        <v>0</v>
      </c>
      <c r="KT180" s="92">
        <v>0</v>
      </c>
      <c r="KU180" s="92">
        <v>0</v>
      </c>
      <c r="KV180" s="92">
        <v>0</v>
      </c>
      <c r="KW180" s="92">
        <v>0</v>
      </c>
      <c r="KX180" s="92">
        <v>0</v>
      </c>
      <c r="KY180" s="92">
        <v>0</v>
      </c>
      <c r="KZ180" s="92">
        <v>0</v>
      </c>
      <c r="LA180" s="92">
        <v>0</v>
      </c>
      <c r="LB180" s="92">
        <v>0</v>
      </c>
      <c r="LC180" s="92">
        <v>0</v>
      </c>
      <c r="LD180" s="92">
        <v>0</v>
      </c>
      <c r="LE180" s="92">
        <v>0</v>
      </c>
      <c r="LF180" s="92">
        <v>0</v>
      </c>
      <c r="LG180" s="92">
        <v>0</v>
      </c>
      <c r="LH180" s="92">
        <v>0</v>
      </c>
      <c r="LI180" s="92">
        <v>0</v>
      </c>
      <c r="LJ180" s="92">
        <v>0</v>
      </c>
      <c r="LK180" s="92">
        <v>0</v>
      </c>
      <c r="LL180" s="92">
        <v>0</v>
      </c>
      <c r="LM180" s="92">
        <v>0</v>
      </c>
      <c r="LN180" s="92">
        <v>0</v>
      </c>
      <c r="LO180" s="92">
        <v>0</v>
      </c>
      <c r="LP180" s="92">
        <v>0</v>
      </c>
      <c r="LQ180" s="92">
        <v>0</v>
      </c>
      <c r="LR180" s="92">
        <v>0</v>
      </c>
      <c r="LS180" s="92">
        <v>0</v>
      </c>
      <c r="LT180" s="92">
        <v>0</v>
      </c>
      <c r="LU180" s="92">
        <v>0</v>
      </c>
      <c r="LV180" s="92">
        <v>0</v>
      </c>
      <c r="LW180" s="92">
        <v>0</v>
      </c>
      <c r="LX180" s="92">
        <v>0</v>
      </c>
      <c r="LY180" s="92">
        <v>0</v>
      </c>
      <c r="LZ180" s="92">
        <v>0</v>
      </c>
      <c r="MA180" s="92">
        <v>0</v>
      </c>
      <c r="MB180" s="92">
        <v>0</v>
      </c>
      <c r="MC180" s="92">
        <v>0</v>
      </c>
      <c r="MD180" s="92">
        <v>0</v>
      </c>
      <c r="ME180" s="92">
        <v>0</v>
      </c>
      <c r="MF180" s="92">
        <v>0</v>
      </c>
      <c r="MG180" s="92">
        <v>0</v>
      </c>
      <c r="MH180" s="92">
        <v>0</v>
      </c>
      <c r="MI180" s="92">
        <v>0</v>
      </c>
      <c r="MJ180" s="92">
        <v>0</v>
      </c>
      <c r="MK180" s="92">
        <v>0</v>
      </c>
      <c r="ML180" s="92">
        <v>0</v>
      </c>
      <c r="MM180" s="92">
        <v>0</v>
      </c>
      <c r="MN180" s="92">
        <v>0</v>
      </c>
      <c r="MO180" s="92">
        <v>0</v>
      </c>
      <c r="MP180" s="92">
        <v>0</v>
      </c>
      <c r="MQ180" s="92">
        <v>0</v>
      </c>
      <c r="MR180" s="92">
        <v>0</v>
      </c>
      <c r="MS180" s="92">
        <v>0</v>
      </c>
      <c r="MT180" s="92">
        <v>0</v>
      </c>
      <c r="MU180" s="92">
        <v>0</v>
      </c>
      <c r="MV180" s="92">
        <v>0</v>
      </c>
      <c r="MW180" s="92">
        <v>0</v>
      </c>
      <c r="MX180" s="92">
        <v>0</v>
      </c>
      <c r="MY180" s="92">
        <v>0</v>
      </c>
      <c r="MZ180" s="92">
        <v>0</v>
      </c>
      <c r="NA180" s="92">
        <v>0</v>
      </c>
      <c r="NB180" s="92">
        <v>0</v>
      </c>
      <c r="NC180" s="92">
        <v>0</v>
      </c>
      <c r="ND180" s="92">
        <v>0</v>
      </c>
      <c r="NE180" s="92">
        <v>0</v>
      </c>
      <c r="NF180" s="92">
        <v>0</v>
      </c>
      <c r="NG180" s="92">
        <v>0</v>
      </c>
      <c r="NH180" s="92">
        <v>0</v>
      </c>
      <c r="NI180" s="92">
        <v>0</v>
      </c>
      <c r="NJ180" s="92">
        <v>0</v>
      </c>
      <c r="NK180" s="92">
        <v>0</v>
      </c>
      <c r="NL180" s="92">
        <v>0</v>
      </c>
      <c r="NM180" s="92">
        <v>0</v>
      </c>
      <c r="NN180" s="92">
        <v>0</v>
      </c>
      <c r="NO180" s="92">
        <v>0</v>
      </c>
      <c r="NP180" s="92">
        <v>0</v>
      </c>
      <c r="NQ180" s="92">
        <v>0</v>
      </c>
      <c r="NR180" s="92">
        <v>0</v>
      </c>
      <c r="NS180" s="92">
        <v>0</v>
      </c>
      <c r="NT180" s="92">
        <v>0</v>
      </c>
      <c r="NU180" s="92">
        <v>0</v>
      </c>
      <c r="NV180" s="92">
        <v>0</v>
      </c>
      <c r="NW180" s="92">
        <v>0</v>
      </c>
      <c r="NX180" s="92">
        <v>0</v>
      </c>
      <c r="NY180" s="92">
        <v>0</v>
      </c>
      <c r="NZ180" s="92">
        <v>0</v>
      </c>
      <c r="OA180" s="92">
        <v>0</v>
      </c>
      <c r="OB180" s="92">
        <v>0</v>
      </c>
      <c r="OC180" s="92">
        <v>0</v>
      </c>
      <c r="OD180" s="92">
        <v>0</v>
      </c>
      <c r="OE180" s="92">
        <v>0</v>
      </c>
      <c r="OF180" s="92">
        <v>0</v>
      </c>
      <c r="OG180" s="92">
        <v>0</v>
      </c>
      <c r="OH180" s="92">
        <v>0</v>
      </c>
      <c r="OI180" s="92">
        <v>0</v>
      </c>
      <c r="OJ180" s="92">
        <v>0</v>
      </c>
      <c r="OK180" s="92">
        <v>0</v>
      </c>
      <c r="OL180" s="92">
        <v>0</v>
      </c>
      <c r="OM180" s="92">
        <v>0</v>
      </c>
      <c r="ON180" s="92">
        <v>0</v>
      </c>
      <c r="OO180" s="92">
        <v>0</v>
      </c>
      <c r="OP180" s="92">
        <v>0</v>
      </c>
      <c r="OQ180" s="92">
        <v>0</v>
      </c>
      <c r="OR180" s="92">
        <v>0</v>
      </c>
      <c r="OS180" s="92">
        <v>0</v>
      </c>
      <c r="OT180" s="92">
        <v>0</v>
      </c>
      <c r="OU180" s="92">
        <v>0</v>
      </c>
      <c r="OV180" s="92">
        <v>0</v>
      </c>
      <c r="OW180" s="92">
        <v>0</v>
      </c>
      <c r="OX180" s="92">
        <v>0</v>
      </c>
      <c r="OY180" s="92">
        <v>0</v>
      </c>
      <c r="OZ180" s="92">
        <v>0</v>
      </c>
      <c r="PA180" s="92">
        <v>0</v>
      </c>
      <c r="PB180" s="92">
        <v>0</v>
      </c>
      <c r="PC180" s="92">
        <v>0</v>
      </c>
      <c r="PD180" s="92">
        <v>0</v>
      </c>
      <c r="PE180" s="92">
        <v>0</v>
      </c>
      <c r="PF180" s="92">
        <v>0</v>
      </c>
      <c r="PG180" s="92">
        <v>0</v>
      </c>
      <c r="PH180" s="92">
        <v>0</v>
      </c>
      <c r="PI180" s="92">
        <v>0</v>
      </c>
      <c r="PJ180" s="92">
        <v>0</v>
      </c>
      <c r="PK180" s="92">
        <v>0</v>
      </c>
      <c r="PL180" s="92">
        <v>0</v>
      </c>
      <c r="PM180" s="92">
        <v>0</v>
      </c>
      <c r="PN180" s="92">
        <v>0</v>
      </c>
      <c r="PO180" s="92">
        <v>0</v>
      </c>
      <c r="PP180" s="92">
        <v>0</v>
      </c>
      <c r="PQ180" s="92">
        <v>0</v>
      </c>
      <c r="PR180" s="92">
        <v>0</v>
      </c>
      <c r="PS180" s="92">
        <v>0</v>
      </c>
      <c r="PT180" s="92">
        <v>0</v>
      </c>
      <c r="PU180" s="92">
        <v>0</v>
      </c>
      <c r="PV180" s="92">
        <v>0</v>
      </c>
      <c r="PW180" s="92">
        <v>0</v>
      </c>
      <c r="PX180" s="92">
        <v>0</v>
      </c>
      <c r="PY180" s="92">
        <v>0</v>
      </c>
      <c r="PZ180" s="92">
        <v>0</v>
      </c>
      <c r="QA180" s="92">
        <v>0</v>
      </c>
      <c r="QB180" s="92">
        <v>0</v>
      </c>
      <c r="QC180" s="92">
        <v>0</v>
      </c>
      <c r="QD180" s="92">
        <v>0</v>
      </c>
      <c r="QE180" s="92">
        <v>0</v>
      </c>
      <c r="QF180" s="92">
        <v>0</v>
      </c>
      <c r="QG180" s="92">
        <v>0</v>
      </c>
      <c r="QH180" s="92">
        <v>0</v>
      </c>
      <c r="QI180" s="92">
        <v>0</v>
      </c>
      <c r="QJ180" s="92">
        <v>0</v>
      </c>
      <c r="QK180" s="92">
        <v>0</v>
      </c>
      <c r="QL180" s="92">
        <v>0</v>
      </c>
      <c r="QM180" s="92">
        <v>0</v>
      </c>
      <c r="QN180" s="92">
        <v>0</v>
      </c>
      <c r="QO180" s="92">
        <v>0</v>
      </c>
      <c r="QP180" s="92">
        <v>0</v>
      </c>
      <c r="QQ180" s="92">
        <v>0</v>
      </c>
      <c r="QR180" s="92">
        <v>0</v>
      </c>
      <c r="QS180" s="92">
        <v>0</v>
      </c>
      <c r="QT180" s="92">
        <v>0</v>
      </c>
      <c r="QU180" s="92">
        <v>0</v>
      </c>
      <c r="QV180" s="92">
        <v>0</v>
      </c>
      <c r="QW180" s="92">
        <v>0</v>
      </c>
      <c r="QX180" s="92">
        <v>0</v>
      </c>
      <c r="QY180" s="92">
        <v>0</v>
      </c>
      <c r="QZ180" s="92">
        <v>0</v>
      </c>
      <c r="RA180" s="92">
        <v>0</v>
      </c>
      <c r="RB180" s="92">
        <v>0</v>
      </c>
      <c r="RC180" s="92">
        <v>0</v>
      </c>
      <c r="RD180" s="92">
        <v>0</v>
      </c>
      <c r="RE180" s="92">
        <v>0</v>
      </c>
      <c r="RF180" s="92">
        <v>0</v>
      </c>
      <c r="RG180" s="92">
        <v>0</v>
      </c>
      <c r="RH180" s="92">
        <v>0</v>
      </c>
      <c r="RI180" s="92">
        <v>0</v>
      </c>
      <c r="RJ180" s="92">
        <v>0</v>
      </c>
      <c r="RK180" s="92">
        <v>0</v>
      </c>
      <c r="RL180" s="92">
        <v>0</v>
      </c>
      <c r="RM180" s="92">
        <v>0</v>
      </c>
      <c r="RN180" s="92">
        <v>0</v>
      </c>
      <c r="RO180" s="92">
        <v>0</v>
      </c>
      <c r="RP180" s="92">
        <v>0</v>
      </c>
      <c r="RQ180" s="92">
        <v>0</v>
      </c>
      <c r="RR180" s="92">
        <v>0</v>
      </c>
      <c r="RS180" s="92">
        <v>0</v>
      </c>
      <c r="RT180" s="92">
        <v>0</v>
      </c>
      <c r="RU180" s="92">
        <v>0</v>
      </c>
      <c r="RV180" s="92">
        <v>0</v>
      </c>
      <c r="RW180" s="92">
        <v>0</v>
      </c>
      <c r="RX180" s="92">
        <v>0</v>
      </c>
      <c r="RY180" s="92">
        <v>0</v>
      </c>
      <c r="RZ180" s="92">
        <v>0</v>
      </c>
      <c r="SA180" s="92">
        <v>0</v>
      </c>
      <c r="SB180" s="92">
        <v>0</v>
      </c>
      <c r="SC180" s="92">
        <v>0</v>
      </c>
      <c r="SD180" s="92">
        <v>0</v>
      </c>
      <c r="SE180" s="92">
        <v>0</v>
      </c>
      <c r="SF180" s="92">
        <v>0</v>
      </c>
      <c r="SG180" s="92">
        <v>0</v>
      </c>
      <c r="SH180" s="92">
        <v>0</v>
      </c>
      <c r="SI180" s="92">
        <v>0</v>
      </c>
      <c r="SJ180" s="92">
        <v>0</v>
      </c>
      <c r="SK180" s="92">
        <v>0</v>
      </c>
      <c r="SL180" s="92">
        <v>0</v>
      </c>
      <c r="SM180" s="92">
        <v>0</v>
      </c>
      <c r="SN180" s="92">
        <v>0</v>
      </c>
      <c r="SO180" s="92">
        <v>0</v>
      </c>
      <c r="SP180" s="92">
        <v>0</v>
      </c>
      <c r="SQ180" s="92">
        <v>0</v>
      </c>
      <c r="SR180" s="92">
        <v>0</v>
      </c>
      <c r="SS180" s="92">
        <v>0</v>
      </c>
      <c r="ST180" s="92">
        <v>0</v>
      </c>
      <c r="SU180" s="92">
        <v>0</v>
      </c>
      <c r="SV180" s="92">
        <v>0</v>
      </c>
      <c r="SW180" s="92">
        <v>0</v>
      </c>
      <c r="SX180" s="92">
        <v>0</v>
      </c>
      <c r="SY180" s="92">
        <v>0</v>
      </c>
      <c r="SZ180" s="92">
        <v>0</v>
      </c>
      <c r="TA180" s="92">
        <v>0</v>
      </c>
      <c r="TB180" s="92">
        <v>0</v>
      </c>
      <c r="TC180" s="92">
        <v>3</v>
      </c>
      <c r="TD180" s="92">
        <v>0</v>
      </c>
      <c r="TE180" s="92">
        <v>0</v>
      </c>
      <c r="TF180" s="92">
        <v>0</v>
      </c>
      <c r="TG180" s="92">
        <v>0</v>
      </c>
      <c r="TH180" s="92">
        <v>0</v>
      </c>
      <c r="TI180" s="92">
        <v>0</v>
      </c>
      <c r="TJ180" s="92">
        <v>0</v>
      </c>
      <c r="TK180" s="92">
        <v>0</v>
      </c>
      <c r="TL180" s="92">
        <v>0</v>
      </c>
      <c r="TM180" s="92">
        <v>0</v>
      </c>
      <c r="TN180" s="92">
        <v>0</v>
      </c>
      <c r="TO180" s="92">
        <v>0</v>
      </c>
      <c r="TP180" s="92">
        <v>0</v>
      </c>
      <c r="TQ180" s="92">
        <v>-2475306.2074899999</v>
      </c>
      <c r="TR180" s="92">
        <v>0</v>
      </c>
      <c r="TS180" s="92">
        <v>7.6595588611111202E-3</v>
      </c>
      <c r="TT180" s="92">
        <v>0</v>
      </c>
      <c r="TU180" s="92">
        <v>0</v>
      </c>
      <c r="TV180" s="92">
        <v>0</v>
      </c>
      <c r="TW180" s="92">
        <v>0</v>
      </c>
      <c r="TX180" s="92">
        <v>0</v>
      </c>
      <c r="TY180" s="92">
        <v>0</v>
      </c>
      <c r="TZ180" s="92">
        <v>0</v>
      </c>
      <c r="UA180" s="92">
        <v>0</v>
      </c>
      <c r="UB180" s="92">
        <v>0</v>
      </c>
      <c r="UC180" s="92">
        <v>0</v>
      </c>
      <c r="UD180" s="92">
        <v>0</v>
      </c>
      <c r="UE180" s="92">
        <v>0</v>
      </c>
      <c r="UF180" s="92">
        <v>0</v>
      </c>
      <c r="UG180" s="92">
        <v>0</v>
      </c>
      <c r="UH180" s="92">
        <v>0</v>
      </c>
      <c r="UI180" s="92">
        <v>0</v>
      </c>
      <c r="UJ180" s="92">
        <v>0</v>
      </c>
      <c r="UK180" s="92">
        <v>0</v>
      </c>
      <c r="UL180" s="92">
        <v>0</v>
      </c>
      <c r="UM180" s="92">
        <v>0</v>
      </c>
      <c r="UN180" s="92">
        <v>0</v>
      </c>
      <c r="UO180" s="92">
        <v>0</v>
      </c>
      <c r="UP180" s="92">
        <v>0</v>
      </c>
      <c r="UQ180" s="92">
        <v>0</v>
      </c>
      <c r="UR180" s="92">
        <v>0</v>
      </c>
      <c r="US180" s="92">
        <v>0</v>
      </c>
      <c r="UT180" s="92">
        <v>0</v>
      </c>
      <c r="UU180" s="92">
        <v>0</v>
      </c>
      <c r="UV180" s="92">
        <v>0</v>
      </c>
      <c r="UW180" s="92">
        <v>0</v>
      </c>
      <c r="UX180" s="92">
        <v>0</v>
      </c>
      <c r="UY180" s="92">
        <v>0</v>
      </c>
      <c r="UZ180" s="92">
        <v>0</v>
      </c>
      <c r="VA180" s="92">
        <v>0</v>
      </c>
      <c r="VB180" s="92">
        <v>6.4589704444444507E-2</v>
      </c>
      <c r="VC180" s="92">
        <v>0.24298036138888901</v>
      </c>
      <c r="VD180" s="92">
        <v>0</v>
      </c>
      <c r="VE180" s="92">
        <v>0</v>
      </c>
      <c r="VF180" s="92">
        <v>0</v>
      </c>
      <c r="VG180" s="92">
        <v>0</v>
      </c>
      <c r="VH180" s="92">
        <v>0</v>
      </c>
      <c r="VI180" s="92">
        <v>0</v>
      </c>
      <c r="VJ180" s="92">
        <v>0</v>
      </c>
      <c r="VK180" s="92">
        <v>0</v>
      </c>
      <c r="VL180" s="92">
        <v>0</v>
      </c>
      <c r="VM180" s="92">
        <v>0</v>
      </c>
      <c r="VN180" s="92">
        <v>0</v>
      </c>
      <c r="VO180" s="92">
        <v>0</v>
      </c>
      <c r="VP180" s="92">
        <v>0</v>
      </c>
      <c r="VQ180" s="92">
        <v>0</v>
      </c>
      <c r="VR180" s="92">
        <v>0</v>
      </c>
      <c r="VS180" s="92">
        <v>0</v>
      </c>
      <c r="VT180" s="92">
        <v>0</v>
      </c>
      <c r="VU180" s="92">
        <v>0</v>
      </c>
      <c r="VV180" s="92">
        <v>0</v>
      </c>
      <c r="VW180" s="92">
        <v>0</v>
      </c>
      <c r="VX180" s="92">
        <v>0</v>
      </c>
      <c r="VY180" s="92">
        <v>0</v>
      </c>
      <c r="VZ180" s="92">
        <v>0</v>
      </c>
      <c r="WA180" s="92">
        <v>0</v>
      </c>
      <c r="WB180" s="92">
        <v>0</v>
      </c>
      <c r="WC180" s="92">
        <v>0</v>
      </c>
    </row>
    <row r="181" spans="2:601" ht="13.5" customHeight="1">
      <c r="B181" s="851" t="s">
        <v>2856</v>
      </c>
      <c r="C181" s="92">
        <v>0</v>
      </c>
      <c r="D181" s="92">
        <v>31031.265500000001</v>
      </c>
      <c r="E181" s="92">
        <v>-1.9116083100000001</v>
      </c>
      <c r="F181" s="92">
        <v>33.7361322</v>
      </c>
      <c r="G181" s="92">
        <v>0</v>
      </c>
      <c r="H181" s="92">
        <v>0</v>
      </c>
      <c r="I181" s="92">
        <v>0</v>
      </c>
      <c r="J181" s="92">
        <v>0</v>
      </c>
      <c r="K181" s="92">
        <v>0</v>
      </c>
      <c r="L181" s="92">
        <v>0</v>
      </c>
      <c r="M181" s="92">
        <v>0</v>
      </c>
      <c r="N181" s="92">
        <v>0</v>
      </c>
      <c r="O181" s="92">
        <v>0</v>
      </c>
      <c r="P181" s="92">
        <v>0</v>
      </c>
      <c r="Q181" s="92">
        <v>0</v>
      </c>
      <c r="R181" s="92">
        <v>0</v>
      </c>
      <c r="S181" s="92">
        <v>0</v>
      </c>
      <c r="T181" s="92">
        <v>0</v>
      </c>
      <c r="U181" s="92">
        <v>0</v>
      </c>
      <c r="V181" s="92">
        <v>0</v>
      </c>
      <c r="W181" s="92">
        <v>0</v>
      </c>
      <c r="X181" s="92">
        <v>0</v>
      </c>
      <c r="Y181" s="92">
        <v>0</v>
      </c>
      <c r="Z181" s="92">
        <v>0</v>
      </c>
      <c r="AA181" s="92">
        <v>0</v>
      </c>
      <c r="AB181" s="92">
        <v>0</v>
      </c>
      <c r="AC181" s="92">
        <v>0</v>
      </c>
      <c r="AD181" s="92">
        <v>0</v>
      </c>
      <c r="AE181" s="92">
        <v>0</v>
      </c>
      <c r="AF181" s="92">
        <v>0</v>
      </c>
      <c r="AG181" s="92">
        <v>0</v>
      </c>
      <c r="AH181" s="92">
        <v>0</v>
      </c>
      <c r="AI181" s="92">
        <v>0</v>
      </c>
      <c r="AJ181" s="92">
        <v>0</v>
      </c>
      <c r="AK181" s="92">
        <v>0</v>
      </c>
      <c r="AL181" s="92">
        <v>0</v>
      </c>
      <c r="AM181" s="92">
        <v>0</v>
      </c>
      <c r="AN181" s="92">
        <v>0</v>
      </c>
      <c r="AO181" s="92">
        <v>221.450501</v>
      </c>
      <c r="AP181" s="92">
        <v>833.07569599999999</v>
      </c>
      <c r="AQ181" s="92">
        <v>0</v>
      </c>
      <c r="AR181" s="92">
        <v>0</v>
      </c>
      <c r="AS181" s="92">
        <v>0</v>
      </c>
      <c r="AT181" s="92">
        <v>0</v>
      </c>
      <c r="AU181" s="92">
        <v>0</v>
      </c>
      <c r="AV181" s="92">
        <v>0</v>
      </c>
      <c r="AW181" s="92">
        <v>0</v>
      </c>
      <c r="AX181" s="92">
        <v>0</v>
      </c>
      <c r="AY181" s="92">
        <v>0</v>
      </c>
      <c r="AZ181" s="92">
        <v>0</v>
      </c>
      <c r="BA181" s="92">
        <v>0</v>
      </c>
      <c r="BB181" s="92">
        <v>0</v>
      </c>
      <c r="BC181" s="92">
        <v>0</v>
      </c>
      <c r="BD181" s="92">
        <v>0</v>
      </c>
      <c r="BE181" s="92">
        <v>0</v>
      </c>
      <c r="BF181" s="92">
        <v>0</v>
      </c>
      <c r="BG181" s="92">
        <v>0</v>
      </c>
      <c r="BH181" s="92">
        <v>0</v>
      </c>
      <c r="BI181" s="92">
        <v>0</v>
      </c>
      <c r="BJ181" s="92">
        <v>0</v>
      </c>
      <c r="BK181" s="92">
        <v>0</v>
      </c>
      <c r="BL181" s="92">
        <v>0</v>
      </c>
      <c r="BM181" s="92">
        <v>0</v>
      </c>
      <c r="BN181" s="92">
        <v>0</v>
      </c>
      <c r="BO181" s="92">
        <v>0</v>
      </c>
      <c r="BP181" s="92">
        <v>3.1E-2</v>
      </c>
      <c r="BQ181" s="92">
        <v>0</v>
      </c>
      <c r="BR181" s="92">
        <v>0</v>
      </c>
      <c r="BS181" s="92">
        <v>0</v>
      </c>
      <c r="BT181" s="92">
        <v>0</v>
      </c>
      <c r="BU181" s="92">
        <v>0</v>
      </c>
      <c r="BV181" s="92">
        <v>0</v>
      </c>
      <c r="BW181" s="92">
        <v>0</v>
      </c>
      <c r="BX181" s="92">
        <v>0</v>
      </c>
      <c r="BY181" s="92">
        <v>0</v>
      </c>
      <c r="BZ181" s="92">
        <v>0</v>
      </c>
      <c r="CA181" s="92">
        <v>0</v>
      </c>
      <c r="CB181" s="92">
        <v>0</v>
      </c>
      <c r="CC181" s="92">
        <v>0</v>
      </c>
      <c r="CD181" s="92">
        <v>0</v>
      </c>
      <c r="CE181" s="92">
        <v>0</v>
      </c>
      <c r="CF181" s="92">
        <v>0</v>
      </c>
      <c r="CG181" s="92">
        <v>0</v>
      </c>
      <c r="CH181" s="92">
        <v>0</v>
      </c>
      <c r="CI181" s="92">
        <v>0</v>
      </c>
      <c r="CJ181" s="92">
        <v>0</v>
      </c>
      <c r="CK181" s="92">
        <v>0</v>
      </c>
      <c r="CL181" s="92">
        <v>0</v>
      </c>
      <c r="CM181" s="92">
        <v>0</v>
      </c>
      <c r="CN181" s="92">
        <v>0</v>
      </c>
      <c r="CO181" s="92">
        <v>0</v>
      </c>
      <c r="CP181" s="92">
        <v>0</v>
      </c>
      <c r="CQ181" s="92">
        <v>0</v>
      </c>
      <c r="CR181" s="92">
        <v>0</v>
      </c>
      <c r="CS181" s="92">
        <v>0</v>
      </c>
      <c r="CT181" s="92">
        <v>0</v>
      </c>
      <c r="CU181" s="92">
        <v>0</v>
      </c>
      <c r="CV181" s="92">
        <v>0</v>
      </c>
      <c r="CW181" s="92">
        <v>0</v>
      </c>
      <c r="CX181" s="92">
        <v>0</v>
      </c>
      <c r="CY181" s="92">
        <v>0.20349</v>
      </c>
      <c r="CZ181" s="92">
        <v>0.76551000000000002</v>
      </c>
      <c r="DA181" s="92">
        <v>0</v>
      </c>
      <c r="DB181" s="92">
        <v>0</v>
      </c>
      <c r="DC181" s="92">
        <v>0</v>
      </c>
      <c r="DD181" s="92">
        <v>0</v>
      </c>
      <c r="DE181" s="92">
        <v>0</v>
      </c>
      <c r="DF181" s="92">
        <v>0</v>
      </c>
      <c r="DG181" s="92">
        <v>0</v>
      </c>
      <c r="DH181" s="92">
        <v>0</v>
      </c>
      <c r="DI181" s="92">
        <v>0</v>
      </c>
      <c r="DJ181" s="92">
        <v>0</v>
      </c>
      <c r="DK181" s="92">
        <v>0</v>
      </c>
      <c r="DL181" s="92">
        <v>0</v>
      </c>
      <c r="DM181" s="92">
        <v>0</v>
      </c>
      <c r="DN181" s="92">
        <v>0</v>
      </c>
      <c r="DO181" s="92">
        <v>0</v>
      </c>
      <c r="DP181" s="92">
        <v>0</v>
      </c>
      <c r="DQ181" s="92">
        <v>0</v>
      </c>
      <c r="DR181" s="92">
        <v>0</v>
      </c>
      <c r="DS181" s="92">
        <v>0</v>
      </c>
      <c r="DT181" s="92">
        <v>0</v>
      </c>
      <c r="DU181" s="92">
        <v>0</v>
      </c>
      <c r="DV181" s="92">
        <v>0</v>
      </c>
      <c r="DW181" s="92">
        <v>0</v>
      </c>
      <c r="DX181" s="92">
        <v>0</v>
      </c>
      <c r="DY181" s="92">
        <v>0</v>
      </c>
      <c r="DZ181" s="92">
        <v>607.76586799999995</v>
      </c>
      <c r="EA181" s="92">
        <v>0</v>
      </c>
      <c r="EB181" s="92">
        <v>0</v>
      </c>
      <c r="EC181" s="92">
        <v>0</v>
      </c>
      <c r="ED181" s="92">
        <v>0</v>
      </c>
      <c r="EE181" s="92">
        <v>0</v>
      </c>
      <c r="EF181" s="92">
        <v>0</v>
      </c>
      <c r="EG181" s="92">
        <v>0</v>
      </c>
      <c r="EH181" s="92">
        <v>0</v>
      </c>
      <c r="EI181" s="92">
        <v>0</v>
      </c>
      <c r="EJ181" s="92">
        <v>0</v>
      </c>
      <c r="EK181" s="92">
        <v>0</v>
      </c>
      <c r="EL181" s="92">
        <v>0</v>
      </c>
      <c r="EM181" s="92">
        <v>0</v>
      </c>
      <c r="EN181" s="92">
        <v>0</v>
      </c>
      <c r="EO181" s="92">
        <v>0</v>
      </c>
      <c r="EP181" s="92">
        <v>0</v>
      </c>
      <c r="EQ181" s="92">
        <v>0</v>
      </c>
      <c r="ER181" s="92">
        <v>0</v>
      </c>
      <c r="ES181" s="92">
        <v>0</v>
      </c>
      <c r="ET181" s="92">
        <v>0</v>
      </c>
      <c r="EU181" s="92">
        <v>0</v>
      </c>
      <c r="EV181" s="92">
        <v>0</v>
      </c>
      <c r="EW181" s="92">
        <v>0</v>
      </c>
      <c r="EX181" s="92">
        <v>0</v>
      </c>
      <c r="EY181" s="92">
        <v>0</v>
      </c>
      <c r="EZ181" s="92">
        <v>0</v>
      </c>
      <c r="FA181" s="92">
        <v>0</v>
      </c>
      <c r="FB181" s="92">
        <v>0</v>
      </c>
      <c r="FC181" s="92">
        <v>0</v>
      </c>
      <c r="FD181" s="92">
        <v>0</v>
      </c>
      <c r="FE181" s="92">
        <v>0</v>
      </c>
      <c r="FF181" s="92">
        <v>0</v>
      </c>
      <c r="FG181" s="92">
        <v>0</v>
      </c>
      <c r="FH181" s="92">
        <v>0</v>
      </c>
      <c r="FI181" s="92">
        <v>7086.15031</v>
      </c>
      <c r="FJ181" s="92">
        <v>23337.349300000002</v>
      </c>
      <c r="FK181" s="92">
        <v>0</v>
      </c>
      <c r="FL181" s="92">
        <v>0</v>
      </c>
      <c r="FM181" s="92">
        <v>0</v>
      </c>
      <c r="FN181" s="92">
        <v>0</v>
      </c>
      <c r="FO181" s="92">
        <v>0</v>
      </c>
      <c r="FP181" s="92">
        <v>0</v>
      </c>
      <c r="FQ181" s="92">
        <v>0</v>
      </c>
      <c r="FR181" s="92">
        <v>0</v>
      </c>
      <c r="FS181" s="92">
        <v>0</v>
      </c>
      <c r="FT181" s="92">
        <v>0</v>
      </c>
      <c r="FU181" s="92">
        <v>0</v>
      </c>
      <c r="FV181" s="92">
        <v>0</v>
      </c>
      <c r="FW181" s="92">
        <v>0</v>
      </c>
      <c r="FX181" s="92">
        <v>0</v>
      </c>
      <c r="FY181" s="92">
        <v>0</v>
      </c>
      <c r="FZ181" s="92">
        <v>0</v>
      </c>
      <c r="GA181" s="92">
        <v>0</v>
      </c>
      <c r="GB181" s="92">
        <v>0</v>
      </c>
      <c r="GC181" s="92">
        <v>0</v>
      </c>
      <c r="GD181" s="92">
        <v>0</v>
      </c>
      <c r="GE181" s="92">
        <v>0</v>
      </c>
      <c r="GF181" s="92">
        <v>0</v>
      </c>
      <c r="GG181" s="92">
        <v>0</v>
      </c>
      <c r="GH181" s="92">
        <v>0</v>
      </c>
      <c r="GI181" s="92">
        <v>0</v>
      </c>
      <c r="GJ181" s="92">
        <v>1.9585597199999999E-2</v>
      </c>
      <c r="GK181" s="92">
        <v>0</v>
      </c>
      <c r="GL181" s="92">
        <v>0</v>
      </c>
      <c r="GM181" s="92">
        <v>0</v>
      </c>
      <c r="GN181" s="92">
        <v>0</v>
      </c>
      <c r="GO181" s="92">
        <v>0</v>
      </c>
      <c r="GP181" s="92">
        <v>0</v>
      </c>
      <c r="GQ181" s="92">
        <v>0</v>
      </c>
      <c r="GR181" s="92">
        <v>0</v>
      </c>
      <c r="GS181" s="92">
        <v>0</v>
      </c>
      <c r="GT181" s="92">
        <v>0</v>
      </c>
      <c r="GU181" s="92">
        <v>0</v>
      </c>
      <c r="GV181" s="92">
        <v>0</v>
      </c>
      <c r="GW181" s="92">
        <v>0</v>
      </c>
      <c r="GX181" s="92">
        <v>0</v>
      </c>
      <c r="GY181" s="92">
        <v>0</v>
      </c>
      <c r="GZ181" s="92">
        <v>0</v>
      </c>
      <c r="HA181" s="92">
        <v>0</v>
      </c>
      <c r="HB181" s="92">
        <v>0</v>
      </c>
      <c r="HC181" s="92">
        <v>0</v>
      </c>
      <c r="HD181" s="92">
        <v>0</v>
      </c>
      <c r="HE181" s="92">
        <v>0</v>
      </c>
      <c r="HF181" s="92">
        <v>0</v>
      </c>
      <c r="HG181" s="92">
        <v>0</v>
      </c>
      <c r="HH181" s="92">
        <v>0</v>
      </c>
      <c r="HI181" s="92">
        <v>0</v>
      </c>
      <c r="HJ181" s="92">
        <v>0</v>
      </c>
      <c r="HK181" s="92">
        <v>0</v>
      </c>
      <c r="HL181" s="92">
        <v>0</v>
      </c>
      <c r="HM181" s="92">
        <v>0</v>
      </c>
      <c r="HN181" s="92">
        <v>0</v>
      </c>
      <c r="HO181" s="92">
        <v>0</v>
      </c>
      <c r="HP181" s="92">
        <v>0</v>
      </c>
      <c r="HQ181" s="92">
        <v>0</v>
      </c>
      <c r="HR181" s="92">
        <v>0</v>
      </c>
      <c r="HS181" s="92">
        <v>0.22835518299999999</v>
      </c>
      <c r="HT181" s="92">
        <v>0.75205922000000003</v>
      </c>
      <c r="HU181" s="92">
        <v>0</v>
      </c>
      <c r="HV181" s="92">
        <v>0</v>
      </c>
      <c r="HW181" s="92">
        <v>0</v>
      </c>
      <c r="HX181" s="92">
        <v>0</v>
      </c>
      <c r="HY181" s="92">
        <v>0</v>
      </c>
      <c r="HZ181" s="92">
        <v>0</v>
      </c>
      <c r="IA181" s="92">
        <v>0</v>
      </c>
      <c r="IB181" s="92">
        <v>0</v>
      </c>
      <c r="IC181" s="92">
        <v>0</v>
      </c>
      <c r="ID181" s="92">
        <v>0</v>
      </c>
      <c r="IE181" s="92">
        <v>0</v>
      </c>
      <c r="IF181" s="92">
        <v>0</v>
      </c>
      <c r="IG181" s="92">
        <v>0</v>
      </c>
      <c r="IH181" s="92">
        <v>0</v>
      </c>
      <c r="II181" s="92">
        <v>0</v>
      </c>
      <c r="IJ181" s="92">
        <v>0</v>
      </c>
      <c r="IK181" s="92">
        <v>0</v>
      </c>
      <c r="IL181" s="92">
        <v>0</v>
      </c>
      <c r="IM181" s="92">
        <v>0</v>
      </c>
      <c r="IN181" s="92">
        <v>0</v>
      </c>
      <c r="IO181" s="92">
        <v>0</v>
      </c>
      <c r="IP181" s="92">
        <v>0</v>
      </c>
      <c r="IQ181" s="92">
        <v>0</v>
      </c>
      <c r="IR181" s="92">
        <v>0</v>
      </c>
      <c r="IS181" s="92">
        <v>0</v>
      </c>
      <c r="IT181" s="92">
        <v>1088.26233</v>
      </c>
      <c r="IU181" s="92">
        <v>31031.265500000001</v>
      </c>
      <c r="IV181" s="92">
        <v>154289.80600000001</v>
      </c>
      <c r="IW181" s="92">
        <v>40</v>
      </c>
      <c r="IX181" s="92">
        <v>3</v>
      </c>
      <c r="IY181" s="92">
        <v>0.99313121100000001</v>
      </c>
      <c r="IZ181" s="92">
        <v>6.8687894999999999E-3</v>
      </c>
      <c r="JA181" s="92">
        <v>0</v>
      </c>
      <c r="JB181" s="92">
        <v>-1756.5694100000001</v>
      </c>
      <c r="JC181" s="92">
        <v>-61.602654000000001</v>
      </c>
      <c r="JD181" s="92">
        <v>-1.9116083100000001</v>
      </c>
      <c r="JE181" s="92">
        <v>-1.1288758000000001</v>
      </c>
      <c r="JF181" s="92">
        <v>-3.9589523299999999E-2</v>
      </c>
      <c r="JG181" s="92">
        <v>1.17556084E-4</v>
      </c>
      <c r="JH181" s="92">
        <v>3.3520539699999998E-3</v>
      </c>
      <c r="JI181" s="92">
        <v>28.514508599999999</v>
      </c>
      <c r="JJ181" s="92">
        <v>951.45067300000005</v>
      </c>
      <c r="JK181" s="92">
        <v>0</v>
      </c>
      <c r="JL181" s="92">
        <v>0</v>
      </c>
      <c r="JM181" s="92">
        <v>0</v>
      </c>
      <c r="JN181" s="92">
        <v>0</v>
      </c>
      <c r="JO181" s="92">
        <v>0</v>
      </c>
      <c r="JP181" s="92">
        <v>0</v>
      </c>
      <c r="JQ181" s="92">
        <v>0</v>
      </c>
      <c r="JR181" s="92">
        <v>0</v>
      </c>
      <c r="JS181" s="92">
        <v>0</v>
      </c>
      <c r="JT181" s="92">
        <v>0</v>
      </c>
      <c r="JU181" s="92">
        <v>0</v>
      </c>
      <c r="JV181" s="92">
        <v>0</v>
      </c>
      <c r="JW181" s="92">
        <v>0</v>
      </c>
      <c r="JX181" s="92">
        <v>0</v>
      </c>
      <c r="JY181" s="92">
        <v>0</v>
      </c>
      <c r="JZ181" s="92">
        <v>0</v>
      </c>
      <c r="KA181" s="92">
        <v>0</v>
      </c>
      <c r="KB181" s="92">
        <v>0</v>
      </c>
      <c r="KC181" s="92">
        <v>0</v>
      </c>
      <c r="KD181" s="92">
        <v>0</v>
      </c>
      <c r="KE181" s="92">
        <v>0</v>
      </c>
      <c r="KF181" s="92">
        <v>0</v>
      </c>
      <c r="KG181" s="92">
        <v>0</v>
      </c>
      <c r="KH181" s="92">
        <v>0</v>
      </c>
      <c r="KI181" s="92">
        <v>0</v>
      </c>
      <c r="KJ181" s="92">
        <v>0</v>
      </c>
      <c r="KK181" s="92">
        <v>0</v>
      </c>
      <c r="KL181" s="92">
        <v>0</v>
      </c>
      <c r="KM181" s="92">
        <v>0</v>
      </c>
      <c r="KN181" s="92">
        <v>0</v>
      </c>
      <c r="KO181" s="92">
        <v>0</v>
      </c>
      <c r="KP181" s="92">
        <v>0</v>
      </c>
      <c r="KQ181" s="92">
        <v>0</v>
      </c>
      <c r="KR181" s="92">
        <v>0</v>
      </c>
      <c r="KS181" s="92">
        <v>0</v>
      </c>
      <c r="KT181" s="92">
        <v>0</v>
      </c>
      <c r="KU181" s="92">
        <v>0</v>
      </c>
      <c r="KV181" s="92">
        <v>0</v>
      </c>
      <c r="KW181" s="92">
        <v>0</v>
      </c>
      <c r="KX181" s="92">
        <v>0</v>
      </c>
      <c r="KY181" s="92">
        <v>0</v>
      </c>
      <c r="KZ181" s="92">
        <v>0</v>
      </c>
      <c r="LA181" s="92">
        <v>0</v>
      </c>
      <c r="LB181" s="92">
        <v>0</v>
      </c>
      <c r="LC181" s="92">
        <v>0</v>
      </c>
      <c r="LD181" s="92">
        <v>0</v>
      </c>
      <c r="LE181" s="92">
        <v>0</v>
      </c>
      <c r="LF181" s="92">
        <v>0</v>
      </c>
      <c r="LG181" s="92">
        <v>0</v>
      </c>
      <c r="LH181" s="92">
        <v>0</v>
      </c>
      <c r="LI181" s="92">
        <v>0</v>
      </c>
      <c r="LJ181" s="92">
        <v>0</v>
      </c>
      <c r="LK181" s="92">
        <v>0</v>
      </c>
      <c r="LL181" s="92">
        <v>0</v>
      </c>
      <c r="LM181" s="92">
        <v>0</v>
      </c>
      <c r="LN181" s="92">
        <v>0</v>
      </c>
      <c r="LO181" s="92">
        <v>0</v>
      </c>
      <c r="LP181" s="92">
        <v>0</v>
      </c>
      <c r="LQ181" s="92">
        <v>0</v>
      </c>
      <c r="LR181" s="92">
        <v>0</v>
      </c>
      <c r="LS181" s="92">
        <v>0</v>
      </c>
      <c r="LT181" s="92">
        <v>0</v>
      </c>
      <c r="LU181" s="92">
        <v>0</v>
      </c>
      <c r="LV181" s="92">
        <v>0</v>
      </c>
      <c r="LW181" s="92">
        <v>0</v>
      </c>
      <c r="LX181" s="92">
        <v>0</v>
      </c>
      <c r="LY181" s="92">
        <v>0</v>
      </c>
      <c r="LZ181" s="92">
        <v>0</v>
      </c>
      <c r="MA181" s="92">
        <v>0</v>
      </c>
      <c r="MB181" s="92">
        <v>0</v>
      </c>
      <c r="MC181" s="92">
        <v>0</v>
      </c>
      <c r="MD181" s="92">
        <v>0</v>
      </c>
      <c r="ME181" s="92">
        <v>0</v>
      </c>
      <c r="MF181" s="92">
        <v>0</v>
      </c>
      <c r="MG181" s="92">
        <v>0</v>
      </c>
      <c r="MH181" s="92">
        <v>0</v>
      </c>
      <c r="MI181" s="92">
        <v>0</v>
      </c>
      <c r="MJ181" s="92">
        <v>0</v>
      </c>
      <c r="MK181" s="92">
        <v>0</v>
      </c>
      <c r="ML181" s="92">
        <v>0</v>
      </c>
      <c r="MM181" s="92">
        <v>0</v>
      </c>
      <c r="MN181" s="92">
        <v>0</v>
      </c>
      <c r="MO181" s="92">
        <v>0</v>
      </c>
      <c r="MP181" s="92">
        <v>0</v>
      </c>
      <c r="MQ181" s="92">
        <v>0</v>
      </c>
      <c r="MR181" s="92">
        <v>0</v>
      </c>
      <c r="MS181" s="92">
        <v>0</v>
      </c>
      <c r="MT181" s="92">
        <v>0</v>
      </c>
      <c r="MU181" s="92">
        <v>0</v>
      </c>
      <c r="MV181" s="92">
        <v>0</v>
      </c>
      <c r="MW181" s="92">
        <v>0</v>
      </c>
      <c r="MX181" s="92">
        <v>0</v>
      </c>
      <c r="MY181" s="92">
        <v>0</v>
      </c>
      <c r="MZ181" s="92">
        <v>0</v>
      </c>
      <c r="NA181" s="92">
        <v>0</v>
      </c>
      <c r="NB181" s="92">
        <v>0</v>
      </c>
      <c r="NC181" s="92">
        <v>0</v>
      </c>
      <c r="ND181" s="92">
        <v>0</v>
      </c>
      <c r="NE181" s="92">
        <v>0</v>
      </c>
      <c r="NF181" s="92">
        <v>0</v>
      </c>
      <c r="NG181" s="92">
        <v>0</v>
      </c>
      <c r="NH181" s="92">
        <v>0</v>
      </c>
      <c r="NI181" s="92">
        <v>0</v>
      </c>
      <c r="NJ181" s="92">
        <v>0</v>
      </c>
      <c r="NK181" s="92">
        <v>0</v>
      </c>
      <c r="NL181" s="92">
        <v>0</v>
      </c>
      <c r="NM181" s="92">
        <v>0</v>
      </c>
      <c r="NN181" s="92">
        <v>0</v>
      </c>
      <c r="NO181" s="92">
        <v>0</v>
      </c>
      <c r="NP181" s="92">
        <v>0</v>
      </c>
      <c r="NQ181" s="92">
        <v>0</v>
      </c>
      <c r="NR181" s="92">
        <v>0</v>
      </c>
      <c r="NS181" s="92">
        <v>0</v>
      </c>
      <c r="NT181" s="92">
        <v>0</v>
      </c>
      <c r="NU181" s="92">
        <v>0</v>
      </c>
      <c r="NV181" s="92">
        <v>0</v>
      </c>
      <c r="NW181" s="92">
        <v>0</v>
      </c>
      <c r="NX181" s="92">
        <v>0</v>
      </c>
      <c r="NY181" s="92">
        <v>0</v>
      </c>
      <c r="NZ181" s="92">
        <v>0</v>
      </c>
      <c r="OA181" s="92">
        <v>0</v>
      </c>
      <c r="OB181" s="92">
        <v>0</v>
      </c>
      <c r="OC181" s="92">
        <v>0</v>
      </c>
      <c r="OD181" s="92">
        <v>0</v>
      </c>
      <c r="OE181" s="92">
        <v>0</v>
      </c>
      <c r="OF181" s="92">
        <v>0</v>
      </c>
      <c r="OG181" s="92">
        <v>0</v>
      </c>
      <c r="OH181" s="92">
        <v>0</v>
      </c>
      <c r="OI181" s="92">
        <v>0</v>
      </c>
      <c r="OJ181" s="92">
        <v>0</v>
      </c>
      <c r="OK181" s="92">
        <v>0</v>
      </c>
      <c r="OL181" s="92">
        <v>0</v>
      </c>
      <c r="OM181" s="92">
        <v>0</v>
      </c>
      <c r="ON181" s="92">
        <v>0</v>
      </c>
      <c r="OO181" s="92">
        <v>0</v>
      </c>
      <c r="OP181" s="92">
        <v>0</v>
      </c>
      <c r="OQ181" s="92">
        <v>0</v>
      </c>
      <c r="OR181" s="92">
        <v>0</v>
      </c>
      <c r="OS181" s="92">
        <v>0</v>
      </c>
      <c r="OT181" s="92">
        <v>0</v>
      </c>
      <c r="OU181" s="92">
        <v>0</v>
      </c>
      <c r="OV181" s="92">
        <v>0</v>
      </c>
      <c r="OW181" s="92">
        <v>0</v>
      </c>
      <c r="OX181" s="92">
        <v>0</v>
      </c>
      <c r="OY181" s="92">
        <v>0</v>
      </c>
      <c r="OZ181" s="92">
        <v>0</v>
      </c>
      <c r="PA181" s="92">
        <v>0</v>
      </c>
      <c r="PB181" s="92">
        <v>0</v>
      </c>
      <c r="PC181" s="92">
        <v>0</v>
      </c>
      <c r="PD181" s="92">
        <v>0</v>
      </c>
      <c r="PE181" s="92">
        <v>0</v>
      </c>
      <c r="PF181" s="92">
        <v>0</v>
      </c>
      <c r="PG181" s="92">
        <v>0</v>
      </c>
      <c r="PH181" s="92">
        <v>0</v>
      </c>
      <c r="PI181" s="92">
        <v>0</v>
      </c>
      <c r="PJ181" s="92">
        <v>0</v>
      </c>
      <c r="PK181" s="92">
        <v>0</v>
      </c>
      <c r="PL181" s="92">
        <v>0</v>
      </c>
      <c r="PM181" s="92">
        <v>0</v>
      </c>
      <c r="PN181" s="92">
        <v>0</v>
      </c>
      <c r="PO181" s="92">
        <v>0</v>
      </c>
      <c r="PP181" s="92">
        <v>0</v>
      </c>
      <c r="PQ181" s="92">
        <v>0</v>
      </c>
      <c r="PR181" s="92">
        <v>0</v>
      </c>
      <c r="PS181" s="92">
        <v>0</v>
      </c>
      <c r="PT181" s="92">
        <v>0</v>
      </c>
      <c r="PU181" s="92">
        <v>0</v>
      </c>
      <c r="PV181" s="92">
        <v>0</v>
      </c>
      <c r="PW181" s="92">
        <v>0</v>
      </c>
      <c r="PX181" s="92">
        <v>0</v>
      </c>
      <c r="PY181" s="92">
        <v>0</v>
      </c>
      <c r="PZ181" s="92">
        <v>0</v>
      </c>
      <c r="QA181" s="92">
        <v>0</v>
      </c>
      <c r="QB181" s="92">
        <v>0</v>
      </c>
      <c r="QC181" s="92">
        <v>0</v>
      </c>
      <c r="QD181" s="92">
        <v>0</v>
      </c>
      <c r="QE181" s="92">
        <v>0</v>
      </c>
      <c r="QF181" s="92">
        <v>0</v>
      </c>
      <c r="QG181" s="92">
        <v>0</v>
      </c>
      <c r="QH181" s="92">
        <v>0</v>
      </c>
      <c r="QI181" s="92">
        <v>0</v>
      </c>
      <c r="QJ181" s="92">
        <v>0</v>
      </c>
      <c r="QK181" s="92">
        <v>0</v>
      </c>
      <c r="QL181" s="92">
        <v>0</v>
      </c>
      <c r="QM181" s="92">
        <v>0</v>
      </c>
      <c r="QN181" s="92">
        <v>0</v>
      </c>
      <c r="QO181" s="92">
        <v>0</v>
      </c>
      <c r="QP181" s="92">
        <v>0</v>
      </c>
      <c r="QQ181" s="92">
        <v>0</v>
      </c>
      <c r="QR181" s="92">
        <v>0</v>
      </c>
      <c r="QS181" s="92">
        <v>0</v>
      </c>
      <c r="QT181" s="92">
        <v>0</v>
      </c>
      <c r="QU181" s="92">
        <v>0</v>
      </c>
      <c r="QV181" s="92">
        <v>0</v>
      </c>
      <c r="QW181" s="92">
        <v>0</v>
      </c>
      <c r="QX181" s="92">
        <v>0</v>
      </c>
      <c r="QY181" s="92">
        <v>0</v>
      </c>
      <c r="QZ181" s="92">
        <v>0</v>
      </c>
      <c r="RA181" s="92">
        <v>0</v>
      </c>
      <c r="RB181" s="92">
        <v>0</v>
      </c>
      <c r="RC181" s="92">
        <v>0</v>
      </c>
      <c r="RD181" s="92">
        <v>0</v>
      </c>
      <c r="RE181" s="92">
        <v>0</v>
      </c>
      <c r="RF181" s="92">
        <v>0</v>
      </c>
      <c r="RG181" s="92">
        <v>0</v>
      </c>
      <c r="RH181" s="92">
        <v>0</v>
      </c>
      <c r="RI181" s="92">
        <v>0</v>
      </c>
      <c r="RJ181" s="92">
        <v>0</v>
      </c>
      <c r="RK181" s="92">
        <v>0</v>
      </c>
      <c r="RL181" s="92">
        <v>0</v>
      </c>
      <c r="RM181" s="92">
        <v>0</v>
      </c>
      <c r="RN181" s="92">
        <v>0</v>
      </c>
      <c r="RO181" s="92">
        <v>0</v>
      </c>
      <c r="RP181" s="92">
        <v>0</v>
      </c>
      <c r="RQ181" s="92">
        <v>0</v>
      </c>
      <c r="RR181" s="92">
        <v>0</v>
      </c>
      <c r="RS181" s="92">
        <v>0</v>
      </c>
      <c r="RT181" s="92">
        <v>0</v>
      </c>
      <c r="RU181" s="92">
        <v>0</v>
      </c>
      <c r="RV181" s="92">
        <v>0</v>
      </c>
      <c r="RW181" s="92">
        <v>0</v>
      </c>
      <c r="RX181" s="92">
        <v>0</v>
      </c>
      <c r="RY181" s="92">
        <v>0</v>
      </c>
      <c r="RZ181" s="92">
        <v>0</v>
      </c>
      <c r="SA181" s="92">
        <v>0</v>
      </c>
      <c r="SB181" s="92">
        <v>0</v>
      </c>
      <c r="SC181" s="92">
        <v>0</v>
      </c>
      <c r="SD181" s="92">
        <v>0</v>
      </c>
      <c r="SE181" s="92">
        <v>0</v>
      </c>
      <c r="SF181" s="92">
        <v>0</v>
      </c>
      <c r="SG181" s="92">
        <v>0</v>
      </c>
      <c r="SH181" s="92">
        <v>0</v>
      </c>
      <c r="SI181" s="92">
        <v>0</v>
      </c>
      <c r="SJ181" s="92">
        <v>0</v>
      </c>
      <c r="SK181" s="92">
        <v>0</v>
      </c>
      <c r="SL181" s="92">
        <v>0</v>
      </c>
      <c r="SM181" s="92">
        <v>0</v>
      </c>
      <c r="SN181" s="92">
        <v>0</v>
      </c>
      <c r="SO181" s="92">
        <v>0</v>
      </c>
      <c r="SP181" s="92">
        <v>0</v>
      </c>
      <c r="SQ181" s="92">
        <v>0</v>
      </c>
      <c r="SR181" s="92">
        <v>0</v>
      </c>
      <c r="SS181" s="92">
        <v>0</v>
      </c>
      <c r="ST181" s="92">
        <v>0</v>
      </c>
      <c r="SU181" s="92">
        <v>0</v>
      </c>
      <c r="SV181" s="92">
        <v>0</v>
      </c>
      <c r="SW181" s="92">
        <v>0</v>
      </c>
      <c r="SX181" s="92">
        <v>0</v>
      </c>
      <c r="SY181" s="92">
        <v>0</v>
      </c>
      <c r="SZ181" s="92">
        <v>0</v>
      </c>
      <c r="TA181" s="92">
        <v>0</v>
      </c>
      <c r="TB181" s="92">
        <v>0</v>
      </c>
      <c r="TC181" s="92">
        <v>3</v>
      </c>
      <c r="TD181" s="92">
        <v>0</v>
      </c>
      <c r="TE181" s="92">
        <v>0</v>
      </c>
      <c r="TF181" s="92">
        <v>0</v>
      </c>
      <c r="TG181" s="92">
        <v>0</v>
      </c>
      <c r="TH181" s="92">
        <v>0</v>
      </c>
      <c r="TI181" s="92">
        <v>0</v>
      </c>
      <c r="TJ181" s="92">
        <v>0</v>
      </c>
      <c r="TK181" s="92">
        <v>0</v>
      </c>
      <c r="TL181" s="92">
        <v>0</v>
      </c>
      <c r="TM181" s="92">
        <v>0</v>
      </c>
      <c r="TN181" s="92">
        <v>0</v>
      </c>
      <c r="TO181" s="92">
        <v>0</v>
      </c>
      <c r="TP181" s="92">
        <v>0</v>
      </c>
      <c r="TQ181" s="92">
        <v>-2357434.4827700001</v>
      </c>
      <c r="TR181" s="92">
        <v>0</v>
      </c>
      <c r="TS181" s="92">
        <v>7.2948179722222301E-3</v>
      </c>
      <c r="TT181" s="92">
        <v>0</v>
      </c>
      <c r="TU181" s="92">
        <v>0</v>
      </c>
      <c r="TV181" s="92">
        <v>0</v>
      </c>
      <c r="TW181" s="92">
        <v>0</v>
      </c>
      <c r="TX181" s="92">
        <v>0</v>
      </c>
      <c r="TY181" s="92">
        <v>0</v>
      </c>
      <c r="TZ181" s="92">
        <v>0</v>
      </c>
      <c r="UA181" s="92">
        <v>0</v>
      </c>
      <c r="UB181" s="92">
        <v>0</v>
      </c>
      <c r="UC181" s="92">
        <v>0</v>
      </c>
      <c r="UD181" s="92">
        <v>0</v>
      </c>
      <c r="UE181" s="92">
        <v>0</v>
      </c>
      <c r="UF181" s="92">
        <v>0</v>
      </c>
      <c r="UG181" s="92">
        <v>0</v>
      </c>
      <c r="UH181" s="92">
        <v>0</v>
      </c>
      <c r="UI181" s="92">
        <v>0</v>
      </c>
      <c r="UJ181" s="92">
        <v>0</v>
      </c>
      <c r="UK181" s="92">
        <v>0</v>
      </c>
      <c r="UL181" s="92">
        <v>0</v>
      </c>
      <c r="UM181" s="92">
        <v>0</v>
      </c>
      <c r="UN181" s="92">
        <v>0</v>
      </c>
      <c r="UO181" s="92">
        <v>0</v>
      </c>
      <c r="UP181" s="92">
        <v>0</v>
      </c>
      <c r="UQ181" s="92">
        <v>0</v>
      </c>
      <c r="UR181" s="92">
        <v>0</v>
      </c>
      <c r="US181" s="92">
        <v>0</v>
      </c>
      <c r="UT181" s="92">
        <v>0</v>
      </c>
      <c r="UU181" s="92">
        <v>0</v>
      </c>
      <c r="UV181" s="92">
        <v>0</v>
      </c>
      <c r="UW181" s="92">
        <v>0</v>
      </c>
      <c r="UX181" s="92">
        <v>0</v>
      </c>
      <c r="UY181" s="92">
        <v>0</v>
      </c>
      <c r="UZ181" s="92">
        <v>0</v>
      </c>
      <c r="VA181" s="92">
        <v>0</v>
      </c>
      <c r="VB181" s="92">
        <v>6.1514004166666698E-2</v>
      </c>
      <c r="VC181" s="92">
        <v>0.231409868055556</v>
      </c>
      <c r="VD181" s="92">
        <v>0</v>
      </c>
      <c r="VE181" s="92">
        <v>0</v>
      </c>
      <c r="VF181" s="92">
        <v>0</v>
      </c>
      <c r="VG181" s="92">
        <v>0</v>
      </c>
      <c r="VH181" s="92">
        <v>0</v>
      </c>
      <c r="VI181" s="92">
        <v>0</v>
      </c>
      <c r="VJ181" s="92">
        <v>0</v>
      </c>
      <c r="VK181" s="92">
        <v>0</v>
      </c>
      <c r="VL181" s="92">
        <v>0</v>
      </c>
      <c r="VM181" s="92">
        <v>0</v>
      </c>
      <c r="VN181" s="92">
        <v>0</v>
      </c>
      <c r="VO181" s="92">
        <v>0</v>
      </c>
      <c r="VP181" s="92">
        <v>0</v>
      </c>
      <c r="VQ181" s="92">
        <v>0</v>
      </c>
      <c r="VR181" s="92">
        <v>0</v>
      </c>
      <c r="VS181" s="92">
        <v>0</v>
      </c>
      <c r="VT181" s="92">
        <v>0</v>
      </c>
      <c r="VU181" s="92">
        <v>0</v>
      </c>
      <c r="VV181" s="92">
        <v>0</v>
      </c>
      <c r="VW181" s="92">
        <v>0</v>
      </c>
      <c r="VX181" s="92">
        <v>0</v>
      </c>
      <c r="VY181" s="92">
        <v>0</v>
      </c>
      <c r="VZ181" s="92">
        <v>0</v>
      </c>
      <c r="WA181" s="92">
        <v>0</v>
      </c>
      <c r="WB181" s="92">
        <v>0</v>
      </c>
      <c r="WC181" s="92">
        <v>0</v>
      </c>
    </row>
    <row r="182" spans="2:601" ht="13.5" customHeight="1">
      <c r="B182" s="851" t="s">
        <v>2857</v>
      </c>
      <c r="C182" s="92">
        <v>0</v>
      </c>
      <c r="D182" s="92">
        <v>1551.5632800000001</v>
      </c>
      <c r="E182" s="92">
        <v>-9.5580415599999996E-2</v>
      </c>
      <c r="F182" s="92">
        <v>1.6868066100000001</v>
      </c>
      <c r="G182" s="92">
        <v>0</v>
      </c>
      <c r="H182" s="92">
        <v>0</v>
      </c>
      <c r="I182" s="92">
        <v>0</v>
      </c>
      <c r="J182" s="92">
        <v>0</v>
      </c>
      <c r="K182" s="92">
        <v>0</v>
      </c>
      <c r="L182" s="92">
        <v>0</v>
      </c>
      <c r="M182" s="92">
        <v>0</v>
      </c>
      <c r="N182" s="92">
        <v>0</v>
      </c>
      <c r="O182" s="92">
        <v>0</v>
      </c>
      <c r="P182" s="92">
        <v>0</v>
      </c>
      <c r="Q182" s="92">
        <v>0</v>
      </c>
      <c r="R182" s="92">
        <v>0</v>
      </c>
      <c r="S182" s="92">
        <v>0</v>
      </c>
      <c r="T182" s="92">
        <v>0</v>
      </c>
      <c r="U182" s="92">
        <v>0</v>
      </c>
      <c r="V182" s="92">
        <v>0</v>
      </c>
      <c r="W182" s="92">
        <v>0</v>
      </c>
      <c r="X182" s="92">
        <v>0</v>
      </c>
      <c r="Y182" s="92">
        <v>0</v>
      </c>
      <c r="Z182" s="92">
        <v>0</v>
      </c>
      <c r="AA182" s="92">
        <v>0</v>
      </c>
      <c r="AB182" s="92">
        <v>0</v>
      </c>
      <c r="AC182" s="92">
        <v>0</v>
      </c>
      <c r="AD182" s="92">
        <v>0</v>
      </c>
      <c r="AE182" s="92">
        <v>0</v>
      </c>
      <c r="AF182" s="92">
        <v>0</v>
      </c>
      <c r="AG182" s="92">
        <v>0</v>
      </c>
      <c r="AH182" s="92">
        <v>0</v>
      </c>
      <c r="AI182" s="92">
        <v>0</v>
      </c>
      <c r="AJ182" s="92">
        <v>0</v>
      </c>
      <c r="AK182" s="92">
        <v>0</v>
      </c>
      <c r="AL182" s="92">
        <v>0</v>
      </c>
      <c r="AM182" s="92">
        <v>0</v>
      </c>
      <c r="AN182" s="92">
        <v>0</v>
      </c>
      <c r="AO182" s="92">
        <v>11.0725251</v>
      </c>
      <c r="AP182" s="92">
        <v>41.653784799999997</v>
      </c>
      <c r="AQ182" s="92">
        <v>0</v>
      </c>
      <c r="AR182" s="92">
        <v>0</v>
      </c>
      <c r="AS182" s="92">
        <v>0</v>
      </c>
      <c r="AT182" s="92">
        <v>0</v>
      </c>
      <c r="AU182" s="92">
        <v>0</v>
      </c>
      <c r="AV182" s="92">
        <v>0</v>
      </c>
      <c r="AW182" s="92">
        <v>0</v>
      </c>
      <c r="AX182" s="92">
        <v>0</v>
      </c>
      <c r="AY182" s="92">
        <v>0</v>
      </c>
      <c r="AZ182" s="92">
        <v>0</v>
      </c>
      <c r="BA182" s="92">
        <v>0</v>
      </c>
      <c r="BB182" s="92">
        <v>0</v>
      </c>
      <c r="BC182" s="92">
        <v>0</v>
      </c>
      <c r="BD182" s="92">
        <v>0</v>
      </c>
      <c r="BE182" s="92">
        <v>0</v>
      </c>
      <c r="BF182" s="92">
        <v>0</v>
      </c>
      <c r="BG182" s="92">
        <v>0</v>
      </c>
      <c r="BH182" s="92">
        <v>0</v>
      </c>
      <c r="BI182" s="92">
        <v>0</v>
      </c>
      <c r="BJ182" s="92">
        <v>0</v>
      </c>
      <c r="BK182" s="92">
        <v>0</v>
      </c>
      <c r="BL182" s="92">
        <v>0</v>
      </c>
      <c r="BM182" s="92">
        <v>0</v>
      </c>
      <c r="BN182" s="92">
        <v>0</v>
      </c>
      <c r="BO182" s="92">
        <v>0</v>
      </c>
      <c r="BP182" s="92">
        <v>3.1E-2</v>
      </c>
      <c r="BQ182" s="92">
        <v>0</v>
      </c>
      <c r="BR182" s="92">
        <v>0</v>
      </c>
      <c r="BS182" s="92">
        <v>0</v>
      </c>
      <c r="BT182" s="92">
        <v>0</v>
      </c>
      <c r="BU182" s="92">
        <v>0</v>
      </c>
      <c r="BV182" s="92">
        <v>0</v>
      </c>
      <c r="BW182" s="92">
        <v>0</v>
      </c>
      <c r="BX182" s="92">
        <v>0</v>
      </c>
      <c r="BY182" s="92">
        <v>0</v>
      </c>
      <c r="BZ182" s="92">
        <v>0</v>
      </c>
      <c r="CA182" s="92">
        <v>0</v>
      </c>
      <c r="CB182" s="92">
        <v>0</v>
      </c>
      <c r="CC182" s="92">
        <v>0</v>
      </c>
      <c r="CD182" s="92">
        <v>0</v>
      </c>
      <c r="CE182" s="92">
        <v>0</v>
      </c>
      <c r="CF182" s="92">
        <v>0</v>
      </c>
      <c r="CG182" s="92">
        <v>0</v>
      </c>
      <c r="CH182" s="92">
        <v>0</v>
      </c>
      <c r="CI182" s="92">
        <v>0</v>
      </c>
      <c r="CJ182" s="92">
        <v>0</v>
      </c>
      <c r="CK182" s="92">
        <v>0</v>
      </c>
      <c r="CL182" s="92">
        <v>0</v>
      </c>
      <c r="CM182" s="92">
        <v>0</v>
      </c>
      <c r="CN182" s="92">
        <v>0</v>
      </c>
      <c r="CO182" s="92">
        <v>0</v>
      </c>
      <c r="CP182" s="92">
        <v>0</v>
      </c>
      <c r="CQ182" s="92">
        <v>0</v>
      </c>
      <c r="CR182" s="92">
        <v>0</v>
      </c>
      <c r="CS182" s="92">
        <v>0</v>
      </c>
      <c r="CT182" s="92">
        <v>0</v>
      </c>
      <c r="CU182" s="92">
        <v>0</v>
      </c>
      <c r="CV182" s="92">
        <v>0</v>
      </c>
      <c r="CW182" s="92">
        <v>0</v>
      </c>
      <c r="CX182" s="92">
        <v>0</v>
      </c>
      <c r="CY182" s="92">
        <v>0.20349</v>
      </c>
      <c r="CZ182" s="92">
        <v>0.76551000000000002</v>
      </c>
      <c r="DA182" s="92">
        <v>0</v>
      </c>
      <c r="DB182" s="92">
        <v>0</v>
      </c>
      <c r="DC182" s="92">
        <v>0</v>
      </c>
      <c r="DD182" s="92">
        <v>0</v>
      </c>
      <c r="DE182" s="92">
        <v>0</v>
      </c>
      <c r="DF182" s="92">
        <v>0</v>
      </c>
      <c r="DG182" s="92">
        <v>0</v>
      </c>
      <c r="DH182" s="92">
        <v>0</v>
      </c>
      <c r="DI182" s="92">
        <v>0</v>
      </c>
      <c r="DJ182" s="92">
        <v>0</v>
      </c>
      <c r="DK182" s="92">
        <v>0</v>
      </c>
      <c r="DL182" s="92">
        <v>0</v>
      </c>
      <c r="DM182" s="92">
        <v>0</v>
      </c>
      <c r="DN182" s="92">
        <v>0</v>
      </c>
      <c r="DO182" s="92">
        <v>0</v>
      </c>
      <c r="DP182" s="92">
        <v>0</v>
      </c>
      <c r="DQ182" s="92">
        <v>0</v>
      </c>
      <c r="DR182" s="92">
        <v>0</v>
      </c>
      <c r="DS182" s="92">
        <v>0</v>
      </c>
      <c r="DT182" s="92">
        <v>0</v>
      </c>
      <c r="DU182" s="92">
        <v>0</v>
      </c>
      <c r="DV182" s="92">
        <v>0</v>
      </c>
      <c r="DW182" s="92">
        <v>0</v>
      </c>
      <c r="DX182" s="92">
        <v>0</v>
      </c>
      <c r="DY182" s="92">
        <v>0</v>
      </c>
      <c r="DZ182" s="92">
        <v>30.388293399999998</v>
      </c>
      <c r="EA182" s="92">
        <v>0</v>
      </c>
      <c r="EB182" s="92">
        <v>0</v>
      </c>
      <c r="EC182" s="92">
        <v>0</v>
      </c>
      <c r="ED182" s="92">
        <v>0</v>
      </c>
      <c r="EE182" s="92">
        <v>0</v>
      </c>
      <c r="EF182" s="92">
        <v>0</v>
      </c>
      <c r="EG182" s="92">
        <v>0</v>
      </c>
      <c r="EH182" s="92">
        <v>0</v>
      </c>
      <c r="EI182" s="92">
        <v>0</v>
      </c>
      <c r="EJ182" s="92">
        <v>0</v>
      </c>
      <c r="EK182" s="92">
        <v>0</v>
      </c>
      <c r="EL182" s="92">
        <v>0</v>
      </c>
      <c r="EM182" s="92">
        <v>0</v>
      </c>
      <c r="EN182" s="92">
        <v>0</v>
      </c>
      <c r="EO182" s="92">
        <v>0</v>
      </c>
      <c r="EP182" s="92">
        <v>0</v>
      </c>
      <c r="EQ182" s="92">
        <v>0</v>
      </c>
      <c r="ER182" s="92">
        <v>0</v>
      </c>
      <c r="ES182" s="92">
        <v>0</v>
      </c>
      <c r="ET182" s="92">
        <v>0</v>
      </c>
      <c r="EU182" s="92">
        <v>0</v>
      </c>
      <c r="EV182" s="92">
        <v>0</v>
      </c>
      <c r="EW182" s="92">
        <v>0</v>
      </c>
      <c r="EX182" s="92">
        <v>0</v>
      </c>
      <c r="EY182" s="92">
        <v>0</v>
      </c>
      <c r="EZ182" s="92">
        <v>0</v>
      </c>
      <c r="FA182" s="92">
        <v>0</v>
      </c>
      <c r="FB182" s="92">
        <v>0</v>
      </c>
      <c r="FC182" s="92">
        <v>0</v>
      </c>
      <c r="FD182" s="92">
        <v>0</v>
      </c>
      <c r="FE182" s="92">
        <v>0</v>
      </c>
      <c r="FF182" s="92">
        <v>0</v>
      </c>
      <c r="FG182" s="92">
        <v>0</v>
      </c>
      <c r="FH182" s="92">
        <v>0</v>
      </c>
      <c r="FI182" s="92">
        <v>354.30751500000002</v>
      </c>
      <c r="FJ182" s="92">
        <v>1166.8674699999999</v>
      </c>
      <c r="FK182" s="92">
        <v>0</v>
      </c>
      <c r="FL182" s="92">
        <v>0</v>
      </c>
      <c r="FM182" s="92">
        <v>0</v>
      </c>
      <c r="FN182" s="92">
        <v>0</v>
      </c>
      <c r="FO182" s="92">
        <v>0</v>
      </c>
      <c r="FP182" s="92">
        <v>0</v>
      </c>
      <c r="FQ182" s="92">
        <v>0</v>
      </c>
      <c r="FR182" s="92">
        <v>0</v>
      </c>
      <c r="FS182" s="92">
        <v>0</v>
      </c>
      <c r="FT182" s="92">
        <v>0</v>
      </c>
      <c r="FU182" s="92">
        <v>0</v>
      </c>
      <c r="FV182" s="92">
        <v>0</v>
      </c>
      <c r="FW182" s="92">
        <v>0</v>
      </c>
      <c r="FX182" s="92">
        <v>0</v>
      </c>
      <c r="FY182" s="92">
        <v>0</v>
      </c>
      <c r="FZ182" s="92">
        <v>0</v>
      </c>
      <c r="GA182" s="92">
        <v>0</v>
      </c>
      <c r="GB182" s="92">
        <v>0</v>
      </c>
      <c r="GC182" s="92">
        <v>0</v>
      </c>
      <c r="GD182" s="92">
        <v>0</v>
      </c>
      <c r="GE182" s="92">
        <v>0</v>
      </c>
      <c r="GF182" s="92">
        <v>0</v>
      </c>
      <c r="GG182" s="92">
        <v>0</v>
      </c>
      <c r="GH182" s="92">
        <v>0</v>
      </c>
      <c r="GI182" s="92">
        <v>0</v>
      </c>
      <c r="GJ182" s="92">
        <v>1.9585597199999999E-2</v>
      </c>
      <c r="GK182" s="92">
        <v>0</v>
      </c>
      <c r="GL182" s="92">
        <v>0</v>
      </c>
      <c r="GM182" s="92">
        <v>0</v>
      </c>
      <c r="GN182" s="92">
        <v>0</v>
      </c>
      <c r="GO182" s="92">
        <v>0</v>
      </c>
      <c r="GP182" s="92">
        <v>0</v>
      </c>
      <c r="GQ182" s="92">
        <v>0</v>
      </c>
      <c r="GR182" s="92">
        <v>0</v>
      </c>
      <c r="GS182" s="92">
        <v>0</v>
      </c>
      <c r="GT182" s="92">
        <v>0</v>
      </c>
      <c r="GU182" s="92">
        <v>0</v>
      </c>
      <c r="GV182" s="92">
        <v>0</v>
      </c>
      <c r="GW182" s="92">
        <v>0</v>
      </c>
      <c r="GX182" s="92">
        <v>0</v>
      </c>
      <c r="GY182" s="92">
        <v>0</v>
      </c>
      <c r="GZ182" s="92">
        <v>0</v>
      </c>
      <c r="HA182" s="92">
        <v>0</v>
      </c>
      <c r="HB182" s="92">
        <v>0</v>
      </c>
      <c r="HC182" s="92">
        <v>0</v>
      </c>
      <c r="HD182" s="92">
        <v>0</v>
      </c>
      <c r="HE182" s="92">
        <v>0</v>
      </c>
      <c r="HF182" s="92">
        <v>0</v>
      </c>
      <c r="HG182" s="92">
        <v>0</v>
      </c>
      <c r="HH182" s="92">
        <v>0</v>
      </c>
      <c r="HI182" s="92">
        <v>0</v>
      </c>
      <c r="HJ182" s="92">
        <v>0</v>
      </c>
      <c r="HK182" s="92">
        <v>0</v>
      </c>
      <c r="HL182" s="92">
        <v>0</v>
      </c>
      <c r="HM182" s="92">
        <v>0</v>
      </c>
      <c r="HN182" s="92">
        <v>0</v>
      </c>
      <c r="HO182" s="92">
        <v>0</v>
      </c>
      <c r="HP182" s="92">
        <v>0</v>
      </c>
      <c r="HQ182" s="92">
        <v>0</v>
      </c>
      <c r="HR182" s="92">
        <v>0</v>
      </c>
      <c r="HS182" s="92">
        <v>0.22835518299999999</v>
      </c>
      <c r="HT182" s="92">
        <v>0.75205922000000003</v>
      </c>
      <c r="HU182" s="92">
        <v>0</v>
      </c>
      <c r="HV182" s="92">
        <v>0</v>
      </c>
      <c r="HW182" s="92">
        <v>0</v>
      </c>
      <c r="HX182" s="92">
        <v>0</v>
      </c>
      <c r="HY182" s="92">
        <v>0</v>
      </c>
      <c r="HZ182" s="92">
        <v>0</v>
      </c>
      <c r="IA182" s="92">
        <v>0</v>
      </c>
      <c r="IB182" s="92">
        <v>0</v>
      </c>
      <c r="IC182" s="92">
        <v>0</v>
      </c>
      <c r="ID182" s="92">
        <v>0</v>
      </c>
      <c r="IE182" s="92">
        <v>0</v>
      </c>
      <c r="IF182" s="92">
        <v>0</v>
      </c>
      <c r="IG182" s="92">
        <v>0</v>
      </c>
      <c r="IH182" s="92">
        <v>0</v>
      </c>
      <c r="II182" s="92">
        <v>0</v>
      </c>
      <c r="IJ182" s="92">
        <v>0</v>
      </c>
      <c r="IK182" s="92">
        <v>0</v>
      </c>
      <c r="IL182" s="92">
        <v>0</v>
      </c>
      <c r="IM182" s="92">
        <v>0</v>
      </c>
      <c r="IN182" s="92">
        <v>0</v>
      </c>
      <c r="IO182" s="92">
        <v>0</v>
      </c>
      <c r="IP182" s="92">
        <v>0</v>
      </c>
      <c r="IQ182" s="92">
        <v>0</v>
      </c>
      <c r="IR182" s="92">
        <v>0</v>
      </c>
      <c r="IS182" s="92">
        <v>0</v>
      </c>
      <c r="IT182" s="92">
        <v>54.413116500000001</v>
      </c>
      <c r="IU182" s="92">
        <v>1551.5632800000001</v>
      </c>
      <c r="IV182" s="92">
        <v>7714.4903199999999</v>
      </c>
      <c r="IW182" s="92">
        <v>40</v>
      </c>
      <c r="IX182" s="92">
        <v>3</v>
      </c>
      <c r="IY182" s="92">
        <v>0.99313121100000001</v>
      </c>
      <c r="IZ182" s="92">
        <v>6.8687894999999999E-3</v>
      </c>
      <c r="JA182" s="92">
        <v>0</v>
      </c>
      <c r="JB182" s="92">
        <v>-1756.5694100000001</v>
      </c>
      <c r="JC182" s="92">
        <v>-61.602654000000001</v>
      </c>
      <c r="JD182" s="92">
        <v>-9.5580415599999996E-2</v>
      </c>
      <c r="JE182" s="92">
        <v>-1.1288758000000001</v>
      </c>
      <c r="JF182" s="92">
        <v>-3.9589523299999999E-2</v>
      </c>
      <c r="JG182" s="92">
        <v>1.17556084E-4</v>
      </c>
      <c r="JH182" s="92">
        <v>3.3520539699999998E-3</v>
      </c>
      <c r="JI182" s="92">
        <v>28.514508599999999</v>
      </c>
      <c r="JJ182" s="92">
        <v>47.5725336</v>
      </c>
      <c r="JK182" s="92">
        <v>0</v>
      </c>
      <c r="JL182" s="92">
        <v>0</v>
      </c>
      <c r="JM182" s="92">
        <v>0</v>
      </c>
      <c r="JN182" s="92">
        <v>0</v>
      </c>
      <c r="JO182" s="92">
        <v>0</v>
      </c>
      <c r="JP182" s="92">
        <v>0</v>
      </c>
      <c r="JQ182" s="92">
        <v>0</v>
      </c>
      <c r="JR182" s="92">
        <v>0</v>
      </c>
      <c r="JS182" s="92">
        <v>0</v>
      </c>
      <c r="JT182" s="92">
        <v>0</v>
      </c>
      <c r="JU182" s="92">
        <v>0</v>
      </c>
      <c r="JV182" s="92">
        <v>0</v>
      </c>
      <c r="JW182" s="92">
        <v>0</v>
      </c>
      <c r="JX182" s="92">
        <v>0</v>
      </c>
      <c r="JY182" s="92">
        <v>0</v>
      </c>
      <c r="JZ182" s="92">
        <v>0</v>
      </c>
      <c r="KA182" s="92">
        <v>0</v>
      </c>
      <c r="KB182" s="92">
        <v>0</v>
      </c>
      <c r="KC182" s="92">
        <v>0</v>
      </c>
      <c r="KD182" s="92">
        <v>0</v>
      </c>
      <c r="KE182" s="92">
        <v>0</v>
      </c>
      <c r="KF182" s="92">
        <v>0</v>
      </c>
      <c r="KG182" s="92">
        <v>0</v>
      </c>
      <c r="KH182" s="92">
        <v>0</v>
      </c>
      <c r="KI182" s="92">
        <v>0</v>
      </c>
      <c r="KJ182" s="92">
        <v>0</v>
      </c>
      <c r="KK182" s="92">
        <v>0</v>
      </c>
      <c r="KL182" s="92">
        <v>0</v>
      </c>
      <c r="KM182" s="92">
        <v>0</v>
      </c>
      <c r="KN182" s="92">
        <v>0</v>
      </c>
      <c r="KO182" s="92">
        <v>0</v>
      </c>
      <c r="KP182" s="92">
        <v>0</v>
      </c>
      <c r="KQ182" s="92">
        <v>0</v>
      </c>
      <c r="KR182" s="92">
        <v>0</v>
      </c>
      <c r="KS182" s="92">
        <v>0</v>
      </c>
      <c r="KT182" s="92">
        <v>0</v>
      </c>
      <c r="KU182" s="92">
        <v>0</v>
      </c>
      <c r="KV182" s="92">
        <v>0</v>
      </c>
      <c r="KW182" s="92">
        <v>0</v>
      </c>
      <c r="KX182" s="92">
        <v>0</v>
      </c>
      <c r="KY182" s="92">
        <v>0</v>
      </c>
      <c r="KZ182" s="92">
        <v>0</v>
      </c>
      <c r="LA182" s="92">
        <v>0</v>
      </c>
      <c r="LB182" s="92">
        <v>0</v>
      </c>
      <c r="LC182" s="92">
        <v>0</v>
      </c>
      <c r="LD182" s="92">
        <v>0</v>
      </c>
      <c r="LE182" s="92">
        <v>0</v>
      </c>
      <c r="LF182" s="92">
        <v>0</v>
      </c>
      <c r="LG182" s="92">
        <v>0</v>
      </c>
      <c r="LH182" s="92">
        <v>0</v>
      </c>
      <c r="LI182" s="92">
        <v>0</v>
      </c>
      <c r="LJ182" s="92">
        <v>0</v>
      </c>
      <c r="LK182" s="92">
        <v>0</v>
      </c>
      <c r="LL182" s="92">
        <v>0</v>
      </c>
      <c r="LM182" s="92">
        <v>0</v>
      </c>
      <c r="LN182" s="92">
        <v>0</v>
      </c>
      <c r="LO182" s="92">
        <v>0</v>
      </c>
      <c r="LP182" s="92">
        <v>0</v>
      </c>
      <c r="LQ182" s="92">
        <v>0</v>
      </c>
      <c r="LR182" s="92">
        <v>0</v>
      </c>
      <c r="LS182" s="92">
        <v>0</v>
      </c>
      <c r="LT182" s="92">
        <v>0</v>
      </c>
      <c r="LU182" s="92">
        <v>0</v>
      </c>
      <c r="LV182" s="92">
        <v>0</v>
      </c>
      <c r="LW182" s="92">
        <v>0</v>
      </c>
      <c r="LX182" s="92">
        <v>0</v>
      </c>
      <c r="LY182" s="92">
        <v>0</v>
      </c>
      <c r="LZ182" s="92">
        <v>0</v>
      </c>
      <c r="MA182" s="92">
        <v>0</v>
      </c>
      <c r="MB182" s="92">
        <v>0</v>
      </c>
      <c r="MC182" s="92">
        <v>0</v>
      </c>
      <c r="MD182" s="92">
        <v>0</v>
      </c>
      <c r="ME182" s="92">
        <v>0</v>
      </c>
      <c r="MF182" s="92">
        <v>0</v>
      </c>
      <c r="MG182" s="92">
        <v>0</v>
      </c>
      <c r="MH182" s="92">
        <v>0</v>
      </c>
      <c r="MI182" s="92">
        <v>0</v>
      </c>
      <c r="MJ182" s="92">
        <v>0</v>
      </c>
      <c r="MK182" s="92">
        <v>0</v>
      </c>
      <c r="ML182" s="92">
        <v>0</v>
      </c>
      <c r="MM182" s="92">
        <v>0</v>
      </c>
      <c r="MN182" s="92">
        <v>0</v>
      </c>
      <c r="MO182" s="92">
        <v>0</v>
      </c>
      <c r="MP182" s="92">
        <v>0</v>
      </c>
      <c r="MQ182" s="92">
        <v>0</v>
      </c>
      <c r="MR182" s="92">
        <v>0</v>
      </c>
      <c r="MS182" s="92">
        <v>0</v>
      </c>
      <c r="MT182" s="92">
        <v>0</v>
      </c>
      <c r="MU182" s="92">
        <v>0</v>
      </c>
      <c r="MV182" s="92">
        <v>0</v>
      </c>
      <c r="MW182" s="92">
        <v>0</v>
      </c>
      <c r="MX182" s="92">
        <v>0</v>
      </c>
      <c r="MY182" s="92">
        <v>0</v>
      </c>
      <c r="MZ182" s="92">
        <v>0</v>
      </c>
      <c r="NA182" s="92">
        <v>0</v>
      </c>
      <c r="NB182" s="92">
        <v>0</v>
      </c>
      <c r="NC182" s="92">
        <v>0</v>
      </c>
      <c r="ND182" s="92">
        <v>0</v>
      </c>
      <c r="NE182" s="92">
        <v>0</v>
      </c>
      <c r="NF182" s="92">
        <v>0</v>
      </c>
      <c r="NG182" s="92">
        <v>0</v>
      </c>
      <c r="NH182" s="92">
        <v>0</v>
      </c>
      <c r="NI182" s="92">
        <v>0</v>
      </c>
      <c r="NJ182" s="92">
        <v>0</v>
      </c>
      <c r="NK182" s="92">
        <v>0</v>
      </c>
      <c r="NL182" s="92">
        <v>0</v>
      </c>
      <c r="NM182" s="92">
        <v>0</v>
      </c>
      <c r="NN182" s="92">
        <v>0</v>
      </c>
      <c r="NO182" s="92">
        <v>0</v>
      </c>
      <c r="NP182" s="92">
        <v>0</v>
      </c>
      <c r="NQ182" s="92">
        <v>0</v>
      </c>
      <c r="NR182" s="92">
        <v>0</v>
      </c>
      <c r="NS182" s="92">
        <v>0</v>
      </c>
      <c r="NT182" s="92">
        <v>0</v>
      </c>
      <c r="NU182" s="92">
        <v>0</v>
      </c>
      <c r="NV182" s="92">
        <v>0</v>
      </c>
      <c r="NW182" s="92">
        <v>0</v>
      </c>
      <c r="NX182" s="92">
        <v>0</v>
      </c>
      <c r="NY182" s="92">
        <v>0</v>
      </c>
      <c r="NZ182" s="92">
        <v>0</v>
      </c>
      <c r="OA182" s="92">
        <v>0</v>
      </c>
      <c r="OB182" s="92">
        <v>0</v>
      </c>
      <c r="OC182" s="92">
        <v>0</v>
      </c>
      <c r="OD182" s="92">
        <v>0</v>
      </c>
      <c r="OE182" s="92">
        <v>0</v>
      </c>
      <c r="OF182" s="92">
        <v>0</v>
      </c>
      <c r="OG182" s="92">
        <v>0</v>
      </c>
      <c r="OH182" s="92">
        <v>0</v>
      </c>
      <c r="OI182" s="92">
        <v>0</v>
      </c>
      <c r="OJ182" s="92">
        <v>0</v>
      </c>
      <c r="OK182" s="92">
        <v>0</v>
      </c>
      <c r="OL182" s="92">
        <v>0</v>
      </c>
      <c r="OM182" s="92">
        <v>0</v>
      </c>
      <c r="ON182" s="92">
        <v>0</v>
      </c>
      <c r="OO182" s="92">
        <v>0</v>
      </c>
      <c r="OP182" s="92">
        <v>0</v>
      </c>
      <c r="OQ182" s="92">
        <v>0</v>
      </c>
      <c r="OR182" s="92">
        <v>0</v>
      </c>
      <c r="OS182" s="92">
        <v>0</v>
      </c>
      <c r="OT182" s="92">
        <v>0</v>
      </c>
      <c r="OU182" s="92">
        <v>0</v>
      </c>
      <c r="OV182" s="92">
        <v>0</v>
      </c>
      <c r="OW182" s="92">
        <v>0</v>
      </c>
      <c r="OX182" s="92">
        <v>0</v>
      </c>
      <c r="OY182" s="92">
        <v>0</v>
      </c>
      <c r="OZ182" s="92">
        <v>0</v>
      </c>
      <c r="PA182" s="92">
        <v>0</v>
      </c>
      <c r="PB182" s="92">
        <v>0</v>
      </c>
      <c r="PC182" s="92">
        <v>0</v>
      </c>
      <c r="PD182" s="92">
        <v>0</v>
      </c>
      <c r="PE182" s="92">
        <v>0</v>
      </c>
      <c r="PF182" s="92">
        <v>0</v>
      </c>
      <c r="PG182" s="92">
        <v>0</v>
      </c>
      <c r="PH182" s="92">
        <v>0</v>
      </c>
      <c r="PI182" s="92">
        <v>0</v>
      </c>
      <c r="PJ182" s="92">
        <v>0</v>
      </c>
      <c r="PK182" s="92">
        <v>0</v>
      </c>
      <c r="PL182" s="92">
        <v>0</v>
      </c>
      <c r="PM182" s="92">
        <v>0</v>
      </c>
      <c r="PN182" s="92">
        <v>0</v>
      </c>
      <c r="PO182" s="92">
        <v>0</v>
      </c>
      <c r="PP182" s="92">
        <v>0</v>
      </c>
      <c r="PQ182" s="92">
        <v>0</v>
      </c>
      <c r="PR182" s="92">
        <v>0</v>
      </c>
      <c r="PS182" s="92">
        <v>0</v>
      </c>
      <c r="PT182" s="92">
        <v>0</v>
      </c>
      <c r="PU182" s="92">
        <v>0</v>
      </c>
      <c r="PV182" s="92">
        <v>0</v>
      </c>
      <c r="PW182" s="92">
        <v>0</v>
      </c>
      <c r="PX182" s="92">
        <v>0</v>
      </c>
      <c r="PY182" s="92">
        <v>0</v>
      </c>
      <c r="PZ182" s="92">
        <v>0</v>
      </c>
      <c r="QA182" s="92">
        <v>0</v>
      </c>
      <c r="QB182" s="92">
        <v>0</v>
      </c>
      <c r="QC182" s="92">
        <v>0</v>
      </c>
      <c r="QD182" s="92">
        <v>0</v>
      </c>
      <c r="QE182" s="92">
        <v>0</v>
      </c>
      <c r="QF182" s="92">
        <v>0</v>
      </c>
      <c r="QG182" s="92">
        <v>0</v>
      </c>
      <c r="QH182" s="92">
        <v>0</v>
      </c>
      <c r="QI182" s="92">
        <v>0</v>
      </c>
      <c r="QJ182" s="92">
        <v>0</v>
      </c>
      <c r="QK182" s="92">
        <v>0</v>
      </c>
      <c r="QL182" s="92">
        <v>0</v>
      </c>
      <c r="QM182" s="92">
        <v>0</v>
      </c>
      <c r="QN182" s="92">
        <v>0</v>
      </c>
      <c r="QO182" s="92">
        <v>0</v>
      </c>
      <c r="QP182" s="92">
        <v>0</v>
      </c>
      <c r="QQ182" s="92">
        <v>0</v>
      </c>
      <c r="QR182" s="92">
        <v>0</v>
      </c>
      <c r="QS182" s="92">
        <v>0</v>
      </c>
      <c r="QT182" s="92">
        <v>0</v>
      </c>
      <c r="QU182" s="92">
        <v>0</v>
      </c>
      <c r="QV182" s="92">
        <v>0</v>
      </c>
      <c r="QW182" s="92">
        <v>0</v>
      </c>
      <c r="QX182" s="92">
        <v>0</v>
      </c>
      <c r="QY182" s="92">
        <v>0</v>
      </c>
      <c r="QZ182" s="92">
        <v>0</v>
      </c>
      <c r="RA182" s="92">
        <v>0</v>
      </c>
      <c r="RB182" s="92">
        <v>0</v>
      </c>
      <c r="RC182" s="92">
        <v>0</v>
      </c>
      <c r="RD182" s="92">
        <v>0</v>
      </c>
      <c r="RE182" s="92">
        <v>0</v>
      </c>
      <c r="RF182" s="92">
        <v>0</v>
      </c>
      <c r="RG182" s="92">
        <v>0</v>
      </c>
      <c r="RH182" s="92">
        <v>0</v>
      </c>
      <c r="RI182" s="92">
        <v>0</v>
      </c>
      <c r="RJ182" s="92">
        <v>0</v>
      </c>
      <c r="RK182" s="92">
        <v>0</v>
      </c>
      <c r="RL182" s="92">
        <v>0</v>
      </c>
      <c r="RM182" s="92">
        <v>0</v>
      </c>
      <c r="RN182" s="92">
        <v>0</v>
      </c>
      <c r="RO182" s="92">
        <v>0</v>
      </c>
      <c r="RP182" s="92">
        <v>0</v>
      </c>
      <c r="RQ182" s="92">
        <v>0</v>
      </c>
      <c r="RR182" s="92">
        <v>0</v>
      </c>
      <c r="RS182" s="92">
        <v>0</v>
      </c>
      <c r="RT182" s="92">
        <v>0</v>
      </c>
      <c r="RU182" s="92">
        <v>0</v>
      </c>
      <c r="RV182" s="92">
        <v>0</v>
      </c>
      <c r="RW182" s="92">
        <v>0</v>
      </c>
      <c r="RX182" s="92">
        <v>0</v>
      </c>
      <c r="RY182" s="92">
        <v>0</v>
      </c>
      <c r="RZ182" s="92">
        <v>0</v>
      </c>
      <c r="SA182" s="92">
        <v>0</v>
      </c>
      <c r="SB182" s="92">
        <v>0</v>
      </c>
      <c r="SC182" s="92">
        <v>0</v>
      </c>
      <c r="SD182" s="92">
        <v>0</v>
      </c>
      <c r="SE182" s="92">
        <v>0</v>
      </c>
      <c r="SF182" s="92">
        <v>0</v>
      </c>
      <c r="SG182" s="92">
        <v>0</v>
      </c>
      <c r="SH182" s="92">
        <v>0</v>
      </c>
      <c r="SI182" s="92">
        <v>0</v>
      </c>
      <c r="SJ182" s="92">
        <v>0</v>
      </c>
      <c r="SK182" s="92">
        <v>0</v>
      </c>
      <c r="SL182" s="92">
        <v>0</v>
      </c>
      <c r="SM182" s="92">
        <v>0</v>
      </c>
      <c r="SN182" s="92">
        <v>0</v>
      </c>
      <c r="SO182" s="92">
        <v>0</v>
      </c>
      <c r="SP182" s="92">
        <v>0</v>
      </c>
      <c r="SQ182" s="92">
        <v>0</v>
      </c>
      <c r="SR182" s="92">
        <v>0</v>
      </c>
      <c r="SS182" s="92">
        <v>0</v>
      </c>
      <c r="ST182" s="92">
        <v>0</v>
      </c>
      <c r="SU182" s="92">
        <v>0</v>
      </c>
      <c r="SV182" s="92">
        <v>0</v>
      </c>
      <c r="SW182" s="92">
        <v>0</v>
      </c>
      <c r="SX182" s="92">
        <v>0</v>
      </c>
      <c r="SY182" s="92">
        <v>0</v>
      </c>
      <c r="SZ182" s="92">
        <v>0</v>
      </c>
      <c r="TA182" s="92">
        <v>0</v>
      </c>
      <c r="TB182" s="92">
        <v>0</v>
      </c>
      <c r="TC182" s="92">
        <v>0</v>
      </c>
      <c r="TD182" s="92">
        <v>0</v>
      </c>
      <c r="TE182" s="92">
        <v>0</v>
      </c>
      <c r="TF182" s="92">
        <v>0</v>
      </c>
      <c r="TG182" s="92">
        <v>0</v>
      </c>
      <c r="TH182" s="92">
        <v>0</v>
      </c>
      <c r="TI182" s="92">
        <v>0</v>
      </c>
      <c r="TJ182" s="92">
        <v>0</v>
      </c>
      <c r="TK182" s="92">
        <v>0</v>
      </c>
      <c r="TL182" s="92">
        <v>0</v>
      </c>
      <c r="TM182" s="92">
        <v>0</v>
      </c>
      <c r="TN182" s="92">
        <v>0</v>
      </c>
      <c r="TO182" s="92">
        <v>0</v>
      </c>
      <c r="TP182" s="92">
        <v>0</v>
      </c>
      <c r="TQ182" s="92">
        <v>-117871.72472</v>
      </c>
      <c r="TR182" s="92">
        <v>0</v>
      </c>
      <c r="TS182" s="92">
        <v>3.6474089722222301E-4</v>
      </c>
      <c r="TT182" s="92">
        <v>0</v>
      </c>
      <c r="TU182" s="92">
        <v>0</v>
      </c>
      <c r="TV182" s="92">
        <v>0</v>
      </c>
      <c r="TW182" s="92">
        <v>0</v>
      </c>
      <c r="TX182" s="92">
        <v>0</v>
      </c>
      <c r="TY182" s="92">
        <v>0</v>
      </c>
      <c r="TZ182" s="92">
        <v>0</v>
      </c>
      <c r="UA182" s="92">
        <v>0</v>
      </c>
      <c r="UB182" s="92">
        <v>0</v>
      </c>
      <c r="UC182" s="92">
        <v>0</v>
      </c>
      <c r="UD182" s="92">
        <v>0</v>
      </c>
      <c r="UE182" s="92">
        <v>0</v>
      </c>
      <c r="UF182" s="92">
        <v>0</v>
      </c>
      <c r="UG182" s="92">
        <v>0</v>
      </c>
      <c r="UH182" s="92">
        <v>0</v>
      </c>
      <c r="UI182" s="92">
        <v>0</v>
      </c>
      <c r="UJ182" s="92">
        <v>0</v>
      </c>
      <c r="UK182" s="92">
        <v>0</v>
      </c>
      <c r="UL182" s="92">
        <v>0</v>
      </c>
      <c r="UM182" s="92">
        <v>0</v>
      </c>
      <c r="UN182" s="92">
        <v>0</v>
      </c>
      <c r="UO182" s="92">
        <v>0</v>
      </c>
      <c r="UP182" s="92">
        <v>0</v>
      </c>
      <c r="UQ182" s="92">
        <v>0</v>
      </c>
      <c r="UR182" s="92">
        <v>0</v>
      </c>
      <c r="US182" s="92">
        <v>0</v>
      </c>
      <c r="UT182" s="92">
        <v>0</v>
      </c>
      <c r="UU182" s="92">
        <v>0</v>
      </c>
      <c r="UV182" s="92">
        <v>0</v>
      </c>
      <c r="UW182" s="92">
        <v>0</v>
      </c>
      <c r="UX182" s="92">
        <v>0</v>
      </c>
      <c r="UY182" s="92">
        <v>0</v>
      </c>
      <c r="UZ182" s="92">
        <v>0</v>
      </c>
      <c r="VA182" s="92">
        <v>0</v>
      </c>
      <c r="VB182" s="92">
        <v>3.07570022222222E-3</v>
      </c>
      <c r="VC182" s="92">
        <v>1.15704933888889E-2</v>
      </c>
      <c r="VD182" s="92">
        <v>0</v>
      </c>
      <c r="VE182" s="92">
        <v>0</v>
      </c>
      <c r="VF182" s="92">
        <v>0</v>
      </c>
      <c r="VG182" s="92">
        <v>0</v>
      </c>
      <c r="VH182" s="92">
        <v>0</v>
      </c>
      <c r="VI182" s="92">
        <v>0</v>
      </c>
      <c r="VJ182" s="92">
        <v>0</v>
      </c>
      <c r="VK182" s="92">
        <v>0</v>
      </c>
      <c r="VL182" s="92">
        <v>0</v>
      </c>
      <c r="VM182" s="92">
        <v>0</v>
      </c>
      <c r="VN182" s="92">
        <v>0</v>
      </c>
      <c r="VO182" s="92">
        <v>0</v>
      </c>
      <c r="VP182" s="92">
        <v>0</v>
      </c>
      <c r="VQ182" s="92">
        <v>0</v>
      </c>
      <c r="VR182" s="92">
        <v>0</v>
      </c>
      <c r="VS182" s="92">
        <v>0</v>
      </c>
      <c r="VT182" s="92">
        <v>0</v>
      </c>
      <c r="VU182" s="92">
        <v>0</v>
      </c>
      <c r="VV182" s="92">
        <v>0</v>
      </c>
      <c r="VW182" s="92">
        <v>0</v>
      </c>
      <c r="VX182" s="92">
        <v>0</v>
      </c>
      <c r="VY182" s="92">
        <v>0</v>
      </c>
      <c r="VZ182" s="92">
        <v>0</v>
      </c>
      <c r="WA182" s="92">
        <v>0</v>
      </c>
      <c r="WB182" s="92">
        <v>0</v>
      </c>
      <c r="WC182" s="92">
        <v>0</v>
      </c>
    </row>
    <row r="183" spans="2:601" ht="13.5" customHeight="1">
      <c r="B183" s="851" t="s">
        <v>2858</v>
      </c>
      <c r="C183" s="92">
        <v>0</v>
      </c>
      <c r="D183" s="92">
        <v>47175.181799999998</v>
      </c>
      <c r="E183" s="92">
        <v>-56.578113799999997</v>
      </c>
      <c r="F183" s="92">
        <v>778.90129100000001</v>
      </c>
      <c r="G183" s="92">
        <v>0</v>
      </c>
      <c r="H183" s="92">
        <v>12.8174215</v>
      </c>
      <c r="I183" s="92">
        <v>0</v>
      </c>
      <c r="J183" s="92">
        <v>0</v>
      </c>
      <c r="K183" s="92">
        <v>0</v>
      </c>
      <c r="L183" s="92">
        <v>0</v>
      </c>
      <c r="M183" s="92">
        <v>0</v>
      </c>
      <c r="N183" s="92">
        <v>0</v>
      </c>
      <c r="O183" s="92">
        <v>0</v>
      </c>
      <c r="P183" s="92">
        <v>0</v>
      </c>
      <c r="Q183" s="92">
        <v>0</v>
      </c>
      <c r="R183" s="92">
        <v>0</v>
      </c>
      <c r="S183" s="92">
        <v>0</v>
      </c>
      <c r="T183" s="92">
        <v>0</v>
      </c>
      <c r="U183" s="92">
        <v>0</v>
      </c>
      <c r="V183" s="92">
        <v>0</v>
      </c>
      <c r="W183" s="92">
        <v>0</v>
      </c>
      <c r="X183" s="92">
        <v>0</v>
      </c>
      <c r="Y183" s="92">
        <v>0.50217597400000002</v>
      </c>
      <c r="Z183" s="92">
        <v>0</v>
      </c>
      <c r="AA183" s="92">
        <v>0</v>
      </c>
      <c r="AB183" s="92">
        <v>0</v>
      </c>
      <c r="AC183" s="92">
        <v>6.4338957900000002</v>
      </c>
      <c r="AD183" s="92">
        <v>0</v>
      </c>
      <c r="AE183" s="92">
        <v>0</v>
      </c>
      <c r="AF183" s="92">
        <v>0</v>
      </c>
      <c r="AG183" s="92">
        <v>0</v>
      </c>
      <c r="AH183" s="92">
        <v>0</v>
      </c>
      <c r="AI183" s="92">
        <v>0</v>
      </c>
      <c r="AJ183" s="92">
        <v>0</v>
      </c>
      <c r="AK183" s="92">
        <v>0.37385016900000001</v>
      </c>
      <c r="AL183" s="92">
        <v>0</v>
      </c>
      <c r="AM183" s="92">
        <v>0</v>
      </c>
      <c r="AN183" s="92">
        <v>5.2543173399999997E-2</v>
      </c>
      <c r="AO183" s="92">
        <v>221.45090400000001</v>
      </c>
      <c r="AP183" s="92">
        <v>833.07669599999997</v>
      </c>
      <c r="AQ183" s="92">
        <v>0</v>
      </c>
      <c r="AR183" s="92">
        <v>0</v>
      </c>
      <c r="AS183" s="92">
        <v>0</v>
      </c>
      <c r="AT183" s="92">
        <v>2.92847041E-3</v>
      </c>
      <c r="AU183" s="92">
        <v>0</v>
      </c>
      <c r="AV183" s="92">
        <v>0</v>
      </c>
      <c r="AW183" s="92">
        <v>0.25623738000000001</v>
      </c>
      <c r="AX183" s="92">
        <v>0</v>
      </c>
      <c r="AY183" s="92">
        <v>0</v>
      </c>
      <c r="AZ183" s="92">
        <v>0</v>
      </c>
      <c r="BA183" s="92">
        <v>0</v>
      </c>
      <c r="BB183" s="92">
        <v>0</v>
      </c>
      <c r="BC183" s="92">
        <v>0</v>
      </c>
      <c r="BD183" s="92">
        <v>0</v>
      </c>
      <c r="BE183" s="92">
        <v>0</v>
      </c>
      <c r="BF183" s="92">
        <v>0</v>
      </c>
      <c r="BG183" s="92">
        <v>0</v>
      </c>
      <c r="BH183" s="92">
        <v>0</v>
      </c>
      <c r="BI183" s="92">
        <v>0</v>
      </c>
      <c r="BJ183" s="92">
        <v>0</v>
      </c>
      <c r="BK183" s="92">
        <v>0</v>
      </c>
      <c r="BL183" s="92">
        <v>0</v>
      </c>
      <c r="BM183" s="92">
        <v>0</v>
      </c>
      <c r="BN183" s="92">
        <v>0</v>
      </c>
      <c r="BO183" s="92">
        <v>0</v>
      </c>
      <c r="BP183" s="92">
        <v>0.42014928499999998</v>
      </c>
      <c r="BQ183" s="92">
        <v>0</v>
      </c>
      <c r="BR183" s="92">
        <v>6.9138805400000003E-3</v>
      </c>
      <c r="BS183" s="92">
        <v>0</v>
      </c>
      <c r="BT183" s="92">
        <v>0</v>
      </c>
      <c r="BU183" s="92">
        <v>0</v>
      </c>
      <c r="BV183" s="92">
        <v>0</v>
      </c>
      <c r="BW183" s="92">
        <v>0</v>
      </c>
      <c r="BX183" s="92">
        <v>0</v>
      </c>
      <c r="BY183" s="92">
        <v>0</v>
      </c>
      <c r="BZ183" s="92">
        <v>0</v>
      </c>
      <c r="CA183" s="92">
        <v>0</v>
      </c>
      <c r="CB183" s="92">
        <v>0</v>
      </c>
      <c r="CC183" s="92">
        <v>0</v>
      </c>
      <c r="CD183" s="92">
        <v>0</v>
      </c>
      <c r="CE183" s="92">
        <v>0</v>
      </c>
      <c r="CF183" s="92">
        <v>0</v>
      </c>
      <c r="CG183" s="92">
        <v>0</v>
      </c>
      <c r="CH183" s="92">
        <v>0</v>
      </c>
      <c r="CI183" s="92">
        <v>2.7088012199999998E-4</v>
      </c>
      <c r="CJ183" s="92">
        <v>0</v>
      </c>
      <c r="CK183" s="92">
        <v>0</v>
      </c>
      <c r="CL183" s="92">
        <v>0</v>
      </c>
      <c r="CM183" s="92">
        <v>3.4705254E-3</v>
      </c>
      <c r="CN183" s="92">
        <v>0</v>
      </c>
      <c r="CO183" s="92">
        <v>0</v>
      </c>
      <c r="CP183" s="92">
        <v>0</v>
      </c>
      <c r="CQ183" s="92">
        <v>0</v>
      </c>
      <c r="CR183" s="92">
        <v>0</v>
      </c>
      <c r="CS183" s="92">
        <v>0</v>
      </c>
      <c r="CT183" s="92">
        <v>0</v>
      </c>
      <c r="CU183" s="92">
        <v>2.0165954700000001E-4</v>
      </c>
      <c r="CV183" s="92">
        <v>0</v>
      </c>
      <c r="CW183" s="92">
        <v>0</v>
      </c>
      <c r="CX183" s="92">
        <v>2.8342457499999999E-5</v>
      </c>
      <c r="CY183" s="92">
        <v>0.11945343999999999</v>
      </c>
      <c r="CZ183" s="92">
        <v>0.44937218899999998</v>
      </c>
      <c r="DA183" s="92">
        <v>0</v>
      </c>
      <c r="DB183" s="92">
        <v>0</v>
      </c>
      <c r="DC183" s="92">
        <v>0</v>
      </c>
      <c r="DD183" s="92">
        <v>1.57965427E-6</v>
      </c>
      <c r="DE183" s="92">
        <v>0</v>
      </c>
      <c r="DF183" s="92">
        <v>0</v>
      </c>
      <c r="DG183" s="92">
        <v>1.3821770900000001E-4</v>
      </c>
      <c r="DH183" s="92">
        <v>0</v>
      </c>
      <c r="DI183" s="92">
        <v>0</v>
      </c>
      <c r="DJ183" s="92">
        <v>0</v>
      </c>
      <c r="DK183" s="92">
        <v>0</v>
      </c>
      <c r="DL183" s="92">
        <v>0</v>
      </c>
      <c r="DM183" s="92">
        <v>0</v>
      </c>
      <c r="DN183" s="92">
        <v>0</v>
      </c>
      <c r="DO183" s="92">
        <v>0</v>
      </c>
      <c r="DP183" s="92">
        <v>0</v>
      </c>
      <c r="DQ183" s="92">
        <v>0</v>
      </c>
      <c r="DR183" s="92">
        <v>0</v>
      </c>
      <c r="DS183" s="92">
        <v>0</v>
      </c>
      <c r="DT183" s="92">
        <v>0</v>
      </c>
      <c r="DU183" s="92">
        <v>0</v>
      </c>
      <c r="DV183" s="92">
        <v>0</v>
      </c>
      <c r="DW183" s="92">
        <v>0</v>
      </c>
      <c r="DX183" s="92">
        <v>0</v>
      </c>
      <c r="DY183" s="92">
        <v>0</v>
      </c>
      <c r="DZ183" s="92">
        <v>14032.124900000001</v>
      </c>
      <c r="EA183" s="92">
        <v>0</v>
      </c>
      <c r="EB183" s="92">
        <v>2309.1569199999999</v>
      </c>
      <c r="EC183" s="92">
        <v>0</v>
      </c>
      <c r="ED183" s="92">
        <v>0</v>
      </c>
      <c r="EE183" s="92">
        <v>0</v>
      </c>
      <c r="EF183" s="92">
        <v>0</v>
      </c>
      <c r="EG183" s="92">
        <v>0</v>
      </c>
      <c r="EH183" s="92">
        <v>0</v>
      </c>
      <c r="EI183" s="92">
        <v>0</v>
      </c>
      <c r="EJ183" s="92">
        <v>0</v>
      </c>
      <c r="EK183" s="92">
        <v>0</v>
      </c>
      <c r="EL183" s="92">
        <v>0</v>
      </c>
      <c r="EM183" s="92">
        <v>0</v>
      </c>
      <c r="EN183" s="92">
        <v>0</v>
      </c>
      <c r="EO183" s="92">
        <v>0</v>
      </c>
      <c r="EP183" s="92">
        <v>0</v>
      </c>
      <c r="EQ183" s="92">
        <v>0</v>
      </c>
      <c r="ER183" s="92">
        <v>0</v>
      </c>
      <c r="ES183" s="92">
        <v>45.2354293</v>
      </c>
      <c r="ET183" s="92">
        <v>0</v>
      </c>
      <c r="EU183" s="92">
        <v>0</v>
      </c>
      <c r="EV183" s="92">
        <v>0</v>
      </c>
      <c r="EW183" s="92">
        <v>109.57284799999999</v>
      </c>
      <c r="EX183" s="92">
        <v>0</v>
      </c>
      <c r="EY183" s="92">
        <v>0</v>
      </c>
      <c r="EZ183" s="92">
        <v>0</v>
      </c>
      <c r="FA183" s="92">
        <v>0</v>
      </c>
      <c r="FB183" s="92">
        <v>0</v>
      </c>
      <c r="FC183" s="92">
        <v>0</v>
      </c>
      <c r="FD183" s="92">
        <v>0</v>
      </c>
      <c r="FE183" s="92">
        <v>67.351979200000002</v>
      </c>
      <c r="FF183" s="92">
        <v>0</v>
      </c>
      <c r="FG183" s="92">
        <v>0</v>
      </c>
      <c r="FH183" s="92">
        <v>14.841699999999999</v>
      </c>
      <c r="FI183" s="92">
        <v>7086.1631799999996</v>
      </c>
      <c r="FJ183" s="92">
        <v>23337.377400000001</v>
      </c>
      <c r="FK183" s="92">
        <v>0</v>
      </c>
      <c r="FL183" s="92">
        <v>0</v>
      </c>
      <c r="FM183" s="92">
        <v>0</v>
      </c>
      <c r="FN183" s="92">
        <v>0.12888139700000001</v>
      </c>
      <c r="FO183" s="92">
        <v>0</v>
      </c>
      <c r="FP183" s="92">
        <v>0</v>
      </c>
      <c r="FQ183" s="92">
        <v>16.415796499999999</v>
      </c>
      <c r="FR183" s="92">
        <v>0</v>
      </c>
      <c r="FS183" s="92">
        <v>0</v>
      </c>
      <c r="FT183" s="92">
        <v>0</v>
      </c>
      <c r="FU183" s="92">
        <v>0</v>
      </c>
      <c r="FV183" s="92">
        <v>0</v>
      </c>
      <c r="FW183" s="92">
        <v>0</v>
      </c>
      <c r="FX183" s="92">
        <v>0</v>
      </c>
      <c r="FY183" s="92">
        <v>0</v>
      </c>
      <c r="FZ183" s="92">
        <v>0</v>
      </c>
      <c r="GA183" s="92">
        <v>0</v>
      </c>
      <c r="GB183" s="92">
        <v>0</v>
      </c>
      <c r="GC183" s="92">
        <v>0</v>
      </c>
      <c r="GD183" s="92">
        <v>0</v>
      </c>
      <c r="GE183" s="92">
        <v>0</v>
      </c>
      <c r="GF183" s="92">
        <v>0</v>
      </c>
      <c r="GG183" s="92">
        <v>0</v>
      </c>
      <c r="GH183" s="92">
        <v>0</v>
      </c>
      <c r="GI183" s="92">
        <v>0</v>
      </c>
      <c r="GJ183" s="92">
        <v>0.29843920899999998</v>
      </c>
      <c r="GK183" s="92">
        <v>0</v>
      </c>
      <c r="GL183" s="92">
        <v>4.9111804000000002E-2</v>
      </c>
      <c r="GM183" s="92">
        <v>0</v>
      </c>
      <c r="GN183" s="92">
        <v>0</v>
      </c>
      <c r="GO183" s="92">
        <v>0</v>
      </c>
      <c r="GP183" s="92">
        <v>0</v>
      </c>
      <c r="GQ183" s="92">
        <v>0</v>
      </c>
      <c r="GR183" s="92">
        <v>0</v>
      </c>
      <c r="GS183" s="92">
        <v>0</v>
      </c>
      <c r="GT183" s="92">
        <v>0</v>
      </c>
      <c r="GU183" s="92">
        <v>0</v>
      </c>
      <c r="GV183" s="92">
        <v>0</v>
      </c>
      <c r="GW183" s="92">
        <v>0</v>
      </c>
      <c r="GX183" s="92">
        <v>0</v>
      </c>
      <c r="GY183" s="92">
        <v>0</v>
      </c>
      <c r="GZ183" s="92">
        <v>0</v>
      </c>
      <c r="HA183" s="92">
        <v>0</v>
      </c>
      <c r="HB183" s="92">
        <v>0</v>
      </c>
      <c r="HC183" s="92">
        <v>9.6207993299999997E-4</v>
      </c>
      <c r="HD183" s="92">
        <v>0</v>
      </c>
      <c r="HE183" s="92">
        <v>0</v>
      </c>
      <c r="HF183" s="92">
        <v>0</v>
      </c>
      <c r="HG183" s="92">
        <v>2.3304264000000002E-3</v>
      </c>
      <c r="HH183" s="92">
        <v>0</v>
      </c>
      <c r="HI183" s="92">
        <v>0</v>
      </c>
      <c r="HJ183" s="92">
        <v>0</v>
      </c>
      <c r="HK183" s="92">
        <v>0</v>
      </c>
      <c r="HL183" s="92">
        <v>0</v>
      </c>
      <c r="HM183" s="92">
        <v>0</v>
      </c>
      <c r="HN183" s="92">
        <v>0</v>
      </c>
      <c r="HO183" s="92">
        <v>1.4324609899999999E-3</v>
      </c>
      <c r="HP183" s="92">
        <v>0</v>
      </c>
      <c r="HQ183" s="92">
        <v>0</v>
      </c>
      <c r="HR183" s="92">
        <v>3.1565748199999997E-4</v>
      </c>
      <c r="HS183" s="92">
        <v>0.15071052700000001</v>
      </c>
      <c r="HT183" s="92">
        <v>0.49634595799999998</v>
      </c>
      <c r="HU183" s="92">
        <v>0</v>
      </c>
      <c r="HV183" s="92">
        <v>0</v>
      </c>
      <c r="HW183" s="92">
        <v>0</v>
      </c>
      <c r="HX183" s="92">
        <v>2.74108609E-6</v>
      </c>
      <c r="HY183" s="92">
        <v>0</v>
      </c>
      <c r="HZ183" s="92">
        <v>0</v>
      </c>
      <c r="IA183" s="92">
        <v>3.4913581399999998E-4</v>
      </c>
      <c r="IB183" s="92">
        <v>0</v>
      </c>
      <c r="IC183" s="92">
        <v>0</v>
      </c>
      <c r="ID183" s="92">
        <v>0</v>
      </c>
      <c r="IE183" s="92">
        <v>0</v>
      </c>
      <c r="IF183" s="92">
        <v>0</v>
      </c>
      <c r="IG183" s="92">
        <v>0</v>
      </c>
      <c r="IH183" s="92">
        <v>0</v>
      </c>
      <c r="II183" s="92">
        <v>0</v>
      </c>
      <c r="IJ183" s="92">
        <v>0</v>
      </c>
      <c r="IK183" s="92">
        <v>0</v>
      </c>
      <c r="IL183" s="92">
        <v>0</v>
      </c>
      <c r="IM183" s="92">
        <v>0</v>
      </c>
      <c r="IN183" s="92">
        <v>0</v>
      </c>
      <c r="IO183" s="92">
        <v>0</v>
      </c>
      <c r="IP183" s="92">
        <v>0</v>
      </c>
      <c r="IQ183" s="92">
        <v>0</v>
      </c>
      <c r="IR183" s="92">
        <v>0</v>
      </c>
      <c r="IS183" s="92">
        <v>0</v>
      </c>
      <c r="IT183" s="92">
        <v>1853.8679400000001</v>
      </c>
      <c r="IU183" s="92">
        <v>47018.368999999999</v>
      </c>
      <c r="IV183" s="92">
        <v>238172.236</v>
      </c>
      <c r="IW183" s="92">
        <v>44.268925799999998</v>
      </c>
      <c r="IX183" s="92">
        <v>2.0206894599999998</v>
      </c>
      <c r="IY183" s="92">
        <v>0.597412469</v>
      </c>
      <c r="IZ183" s="92">
        <v>0.402587531</v>
      </c>
      <c r="JA183" s="92">
        <v>0</v>
      </c>
      <c r="JB183" s="92">
        <v>-30450.267400000001</v>
      </c>
      <c r="JC183" s="92">
        <v>-1200.6110799999999</v>
      </c>
      <c r="JD183" s="92">
        <v>-56.450774699999997</v>
      </c>
      <c r="JE183" s="92">
        <v>-16.913167099999999</v>
      </c>
      <c r="JF183" s="92">
        <v>-0.66686231299999998</v>
      </c>
      <c r="JG183" s="92">
        <v>1.2972880300000001E-4</v>
      </c>
      <c r="JH183" s="92">
        <v>3.2902218000000001E-3</v>
      </c>
      <c r="JI183" s="92">
        <v>25.362307600000001</v>
      </c>
      <c r="JJ183" s="92">
        <v>1216.0178100000001</v>
      </c>
      <c r="JK183" s="92">
        <v>0</v>
      </c>
      <c r="JL183" s="92">
        <v>0</v>
      </c>
      <c r="JM183" s="92">
        <v>0</v>
      </c>
      <c r="JN183" s="92">
        <v>0</v>
      </c>
      <c r="JO183" s="92">
        <v>0</v>
      </c>
      <c r="JP183" s="92">
        <v>0</v>
      </c>
      <c r="JQ183" s="92">
        <v>0</v>
      </c>
      <c r="JR183" s="92">
        <v>0</v>
      </c>
      <c r="JS183" s="92">
        <v>0</v>
      </c>
      <c r="JT183" s="92">
        <v>0</v>
      </c>
      <c r="JU183" s="92">
        <v>0</v>
      </c>
      <c r="JV183" s="92">
        <v>0</v>
      </c>
      <c r="JW183" s="92">
        <v>0</v>
      </c>
      <c r="JX183" s="92">
        <v>0</v>
      </c>
      <c r="JY183" s="92">
        <v>0</v>
      </c>
      <c r="JZ183" s="92">
        <v>0</v>
      </c>
      <c r="KA183" s="92">
        <v>0</v>
      </c>
      <c r="KB183" s="92">
        <v>0</v>
      </c>
      <c r="KC183" s="92">
        <v>0</v>
      </c>
      <c r="KD183" s="92">
        <v>0</v>
      </c>
      <c r="KE183" s="92">
        <v>0</v>
      </c>
      <c r="KF183" s="92">
        <v>0</v>
      </c>
      <c r="KG183" s="92">
        <v>0</v>
      </c>
      <c r="KH183" s="92">
        <v>0</v>
      </c>
      <c r="KI183" s="92">
        <v>0</v>
      </c>
      <c r="KJ183" s="92">
        <v>0</v>
      </c>
      <c r="KK183" s="92">
        <v>0</v>
      </c>
      <c r="KL183" s="92">
        <v>0</v>
      </c>
      <c r="KM183" s="92">
        <v>0</v>
      </c>
      <c r="KN183" s="92">
        <v>0</v>
      </c>
      <c r="KO183" s="92">
        <v>0</v>
      </c>
      <c r="KP183" s="92">
        <v>0</v>
      </c>
      <c r="KQ183" s="92">
        <v>0</v>
      </c>
      <c r="KR183" s="92">
        <v>0</v>
      </c>
      <c r="KS183" s="92">
        <v>0</v>
      </c>
      <c r="KT183" s="92">
        <v>0</v>
      </c>
      <c r="KU183" s="92">
        <v>0</v>
      </c>
      <c r="KV183" s="92">
        <v>0</v>
      </c>
      <c r="KW183" s="92">
        <v>0</v>
      </c>
      <c r="KX183" s="92">
        <v>0</v>
      </c>
      <c r="KY183" s="92">
        <v>0</v>
      </c>
      <c r="KZ183" s="92">
        <v>0</v>
      </c>
      <c r="LA183" s="92">
        <v>0</v>
      </c>
      <c r="LB183" s="92">
        <v>0</v>
      </c>
      <c r="LC183" s="92">
        <v>0</v>
      </c>
      <c r="LD183" s="92">
        <v>0</v>
      </c>
      <c r="LE183" s="92">
        <v>0</v>
      </c>
      <c r="LF183" s="92">
        <v>0</v>
      </c>
      <c r="LG183" s="92">
        <v>0</v>
      </c>
      <c r="LH183" s="92">
        <v>0</v>
      </c>
      <c r="LI183" s="92">
        <v>0</v>
      </c>
      <c r="LJ183" s="92">
        <v>2.0005788899999999</v>
      </c>
      <c r="LK183" s="92">
        <v>0</v>
      </c>
      <c r="LL183" s="92">
        <v>6.2912786700000001E-2</v>
      </c>
      <c r="LM183" s="92">
        <v>2.6772885899999999</v>
      </c>
      <c r="LN183" s="92">
        <v>0</v>
      </c>
      <c r="LO183" s="92">
        <v>1.9022724799999999</v>
      </c>
      <c r="LP183" s="92">
        <v>0</v>
      </c>
      <c r="LQ183" s="92">
        <v>0</v>
      </c>
      <c r="LR183" s="92">
        <v>0</v>
      </c>
      <c r="LS183" s="92">
        <v>0</v>
      </c>
      <c r="LT183" s="92">
        <v>0</v>
      </c>
      <c r="LU183" s="92">
        <v>0</v>
      </c>
      <c r="LV183" s="92">
        <v>0</v>
      </c>
      <c r="LW183" s="92">
        <v>0</v>
      </c>
      <c r="LX183" s="92">
        <v>0</v>
      </c>
      <c r="LY183" s="92">
        <v>0</v>
      </c>
      <c r="LZ183" s="92">
        <v>0</v>
      </c>
      <c r="MA183" s="92">
        <v>0</v>
      </c>
      <c r="MB183" s="92">
        <v>0</v>
      </c>
      <c r="MC183" s="92">
        <v>0</v>
      </c>
      <c r="MD183" s="92">
        <v>0</v>
      </c>
      <c r="ME183" s="92">
        <v>0</v>
      </c>
      <c r="MF183" s="92">
        <v>0</v>
      </c>
      <c r="MG183" s="92">
        <v>0</v>
      </c>
      <c r="MH183" s="92">
        <v>0</v>
      </c>
      <c r="MI183" s="92">
        <v>0</v>
      </c>
      <c r="MJ183" s="92">
        <v>0</v>
      </c>
      <c r="MK183" s="92">
        <v>0</v>
      </c>
      <c r="ML183" s="92">
        <v>0</v>
      </c>
      <c r="MM183" s="92">
        <v>0</v>
      </c>
      <c r="MN183" s="92">
        <v>0</v>
      </c>
      <c r="MO183" s="92">
        <v>0</v>
      </c>
      <c r="MP183" s="92">
        <v>0</v>
      </c>
      <c r="MQ183" s="92">
        <v>0</v>
      </c>
      <c r="MR183" s="92">
        <v>0</v>
      </c>
      <c r="MS183" s="92">
        <v>0</v>
      </c>
      <c r="MT183" s="92">
        <v>0</v>
      </c>
      <c r="MU183" s="92">
        <v>0</v>
      </c>
      <c r="MV183" s="92">
        <v>0</v>
      </c>
      <c r="MW183" s="92">
        <v>0</v>
      </c>
      <c r="MX183" s="92">
        <v>0</v>
      </c>
      <c r="MY183" s="92">
        <v>0</v>
      </c>
      <c r="MZ183" s="92">
        <v>0</v>
      </c>
      <c r="NA183" s="92">
        <v>0</v>
      </c>
      <c r="NB183" s="92">
        <v>0</v>
      </c>
      <c r="NC183" s="92">
        <v>0</v>
      </c>
      <c r="ND183" s="92">
        <v>0</v>
      </c>
      <c r="NE183" s="92">
        <v>0</v>
      </c>
      <c r="NF183" s="92">
        <v>0</v>
      </c>
      <c r="NG183" s="92">
        <v>0</v>
      </c>
      <c r="NH183" s="92">
        <v>0</v>
      </c>
      <c r="NI183" s="92">
        <v>0</v>
      </c>
      <c r="NJ183" s="92">
        <v>0</v>
      </c>
      <c r="NK183" s="92">
        <v>0</v>
      </c>
      <c r="NL183" s="92">
        <v>0</v>
      </c>
      <c r="NM183" s="92">
        <v>0</v>
      </c>
      <c r="NN183" s="92">
        <v>0</v>
      </c>
      <c r="NO183" s="92">
        <v>0</v>
      </c>
      <c r="NP183" s="92">
        <v>0</v>
      </c>
      <c r="NQ183" s="92">
        <v>0</v>
      </c>
      <c r="NR183" s="92">
        <v>0</v>
      </c>
      <c r="NS183" s="92">
        <v>0</v>
      </c>
      <c r="NT183" s="92">
        <v>0.30115354599999999</v>
      </c>
      <c r="NU183" s="92">
        <v>0</v>
      </c>
      <c r="NV183" s="92">
        <v>9.4704632100000002E-3</v>
      </c>
      <c r="NW183" s="92">
        <v>0.40302082299999997</v>
      </c>
      <c r="NX183" s="92">
        <v>0</v>
      </c>
      <c r="NY183" s="92">
        <v>0.28635516700000002</v>
      </c>
      <c r="NZ183" s="92">
        <v>0</v>
      </c>
      <c r="OA183" s="92">
        <v>0</v>
      </c>
      <c r="OB183" s="92">
        <v>0</v>
      </c>
      <c r="OC183" s="92">
        <v>0</v>
      </c>
      <c r="OD183" s="92">
        <v>0</v>
      </c>
      <c r="OE183" s="92">
        <v>0</v>
      </c>
      <c r="OF183" s="92">
        <v>0</v>
      </c>
      <c r="OG183" s="92">
        <v>0</v>
      </c>
      <c r="OH183" s="92">
        <v>0</v>
      </c>
      <c r="OI183" s="92">
        <v>0</v>
      </c>
      <c r="OJ183" s="92">
        <v>0</v>
      </c>
      <c r="OK183" s="92">
        <v>0</v>
      </c>
      <c r="OL183" s="92">
        <v>0</v>
      </c>
      <c r="OM183" s="92">
        <v>0</v>
      </c>
      <c r="ON183" s="92">
        <v>0</v>
      </c>
      <c r="OO183" s="92">
        <v>0</v>
      </c>
      <c r="OP183" s="92">
        <v>0</v>
      </c>
      <c r="OQ183" s="92">
        <v>0</v>
      </c>
      <c r="OR183" s="92">
        <v>0</v>
      </c>
      <c r="OS183" s="92">
        <v>0</v>
      </c>
      <c r="OT183" s="92">
        <v>0</v>
      </c>
      <c r="OU183" s="92">
        <v>0</v>
      </c>
      <c r="OV183" s="92">
        <v>0</v>
      </c>
      <c r="OW183" s="92">
        <v>0</v>
      </c>
      <c r="OX183" s="92">
        <v>0</v>
      </c>
      <c r="OY183" s="92">
        <v>0</v>
      </c>
      <c r="OZ183" s="92">
        <v>0</v>
      </c>
      <c r="PA183" s="92">
        <v>0</v>
      </c>
      <c r="PB183" s="92">
        <v>0</v>
      </c>
      <c r="PC183" s="92">
        <v>0</v>
      </c>
      <c r="PD183" s="92">
        <v>0</v>
      </c>
      <c r="PE183" s="92">
        <v>0</v>
      </c>
      <c r="PF183" s="92">
        <v>0</v>
      </c>
      <c r="PG183" s="92">
        <v>0</v>
      </c>
      <c r="PH183" s="92">
        <v>0</v>
      </c>
      <c r="PI183" s="92">
        <v>0</v>
      </c>
      <c r="PJ183" s="92">
        <v>0</v>
      </c>
      <c r="PK183" s="92">
        <v>0</v>
      </c>
      <c r="PL183" s="92">
        <v>0</v>
      </c>
      <c r="PM183" s="92">
        <v>0</v>
      </c>
      <c r="PN183" s="92">
        <v>0</v>
      </c>
      <c r="PO183" s="92">
        <v>0</v>
      </c>
      <c r="PP183" s="92">
        <v>0</v>
      </c>
      <c r="PQ183" s="92">
        <v>0</v>
      </c>
      <c r="PR183" s="92">
        <v>0</v>
      </c>
      <c r="PS183" s="92">
        <v>0</v>
      </c>
      <c r="PT183" s="92">
        <v>0</v>
      </c>
      <c r="PU183" s="92">
        <v>0</v>
      </c>
      <c r="PV183" s="92">
        <v>0</v>
      </c>
      <c r="PW183" s="92">
        <v>0</v>
      </c>
      <c r="PX183" s="92">
        <v>0</v>
      </c>
      <c r="PY183" s="92">
        <v>0</v>
      </c>
      <c r="PZ183" s="92">
        <v>0</v>
      </c>
      <c r="QA183" s="92">
        <v>0</v>
      </c>
      <c r="QB183" s="92">
        <v>0</v>
      </c>
      <c r="QC183" s="92">
        <v>0</v>
      </c>
      <c r="QD183" s="92">
        <v>45.692421699999997</v>
      </c>
      <c r="QE183" s="92">
        <v>0</v>
      </c>
      <c r="QF183" s="92">
        <v>1.5108883200000001</v>
      </c>
      <c r="QG183" s="92">
        <v>64.296691899999999</v>
      </c>
      <c r="QH183" s="92">
        <v>0</v>
      </c>
      <c r="QI183" s="92">
        <v>45.312891499999999</v>
      </c>
      <c r="QJ183" s="92">
        <v>0</v>
      </c>
      <c r="QK183" s="92">
        <v>0</v>
      </c>
      <c r="QL183" s="92">
        <v>0</v>
      </c>
      <c r="QM183" s="92">
        <v>0</v>
      </c>
      <c r="QN183" s="92">
        <v>0</v>
      </c>
      <c r="QO183" s="92">
        <v>0</v>
      </c>
      <c r="QP183" s="92">
        <v>0</v>
      </c>
      <c r="QQ183" s="92">
        <v>0</v>
      </c>
      <c r="QR183" s="92">
        <v>0</v>
      </c>
      <c r="QS183" s="92">
        <v>0</v>
      </c>
      <c r="QT183" s="92">
        <v>0</v>
      </c>
      <c r="QU183" s="92">
        <v>0</v>
      </c>
      <c r="QV183" s="92">
        <v>0</v>
      </c>
      <c r="QW183" s="92">
        <v>0</v>
      </c>
      <c r="QX183" s="92">
        <v>0</v>
      </c>
      <c r="QY183" s="92">
        <v>0</v>
      </c>
      <c r="QZ183" s="92">
        <v>0</v>
      </c>
      <c r="RA183" s="92">
        <v>0</v>
      </c>
      <c r="RB183" s="92">
        <v>0</v>
      </c>
      <c r="RC183" s="92">
        <v>0</v>
      </c>
      <c r="RD183" s="92">
        <v>0</v>
      </c>
      <c r="RE183" s="92">
        <v>0</v>
      </c>
      <c r="RF183" s="92">
        <v>0</v>
      </c>
      <c r="RG183" s="92">
        <v>0</v>
      </c>
      <c r="RH183" s="92">
        <v>0</v>
      </c>
      <c r="RI183" s="92">
        <v>0</v>
      </c>
      <c r="RJ183" s="92">
        <v>0</v>
      </c>
      <c r="RK183" s="92">
        <v>0</v>
      </c>
      <c r="RL183" s="92">
        <v>0</v>
      </c>
      <c r="RM183" s="92">
        <v>0</v>
      </c>
      <c r="RN183" s="92">
        <v>0</v>
      </c>
      <c r="RO183" s="92">
        <v>0</v>
      </c>
      <c r="RP183" s="92">
        <v>0</v>
      </c>
      <c r="RQ183" s="92">
        <v>0</v>
      </c>
      <c r="RR183" s="92">
        <v>0</v>
      </c>
      <c r="RS183" s="92">
        <v>0</v>
      </c>
      <c r="RT183" s="92">
        <v>0</v>
      </c>
      <c r="RU183" s="92">
        <v>0</v>
      </c>
      <c r="RV183" s="92">
        <v>0</v>
      </c>
      <c r="RW183" s="92">
        <v>0</v>
      </c>
      <c r="RX183" s="92">
        <v>0</v>
      </c>
      <c r="RY183" s="92">
        <v>0</v>
      </c>
      <c r="RZ183" s="92">
        <v>0</v>
      </c>
      <c r="SA183" s="92">
        <v>0</v>
      </c>
      <c r="SB183" s="92">
        <v>0</v>
      </c>
      <c r="SC183" s="92">
        <v>0</v>
      </c>
      <c r="SD183" s="92">
        <v>0</v>
      </c>
      <c r="SE183" s="92">
        <v>0</v>
      </c>
      <c r="SF183" s="92">
        <v>0</v>
      </c>
      <c r="SG183" s="92">
        <v>0</v>
      </c>
      <c r="SH183" s="92">
        <v>0</v>
      </c>
      <c r="SI183" s="92">
        <v>0</v>
      </c>
      <c r="SJ183" s="92">
        <v>0</v>
      </c>
      <c r="SK183" s="92">
        <v>0</v>
      </c>
      <c r="SL183" s="92">
        <v>0</v>
      </c>
      <c r="SM183" s="92">
        <v>0</v>
      </c>
      <c r="SN183" s="92">
        <v>0.291381791</v>
      </c>
      <c r="SO183" s="92">
        <v>0</v>
      </c>
      <c r="SP183" s="92">
        <v>9.6349750899999993E-3</v>
      </c>
      <c r="SQ183" s="92">
        <v>0.41002171799999998</v>
      </c>
      <c r="SR183" s="92">
        <v>0</v>
      </c>
      <c r="SS183" s="92">
        <v>0.28896151599999997</v>
      </c>
      <c r="ST183" s="92">
        <v>0</v>
      </c>
      <c r="SU183" s="92">
        <v>0</v>
      </c>
      <c r="SV183" s="92">
        <v>0</v>
      </c>
      <c r="SW183" s="92">
        <v>0</v>
      </c>
      <c r="SX183" s="92">
        <v>0</v>
      </c>
      <c r="SY183" s="92">
        <v>6.6430527599999998</v>
      </c>
      <c r="SZ183" s="92">
        <v>156.812893</v>
      </c>
      <c r="TA183" s="92">
        <v>1.69210102</v>
      </c>
      <c r="TB183" s="92">
        <v>44.268925799999998</v>
      </c>
      <c r="TC183" s="92">
        <v>2.0206894599999998</v>
      </c>
      <c r="TD183" s="92">
        <v>0</v>
      </c>
      <c r="TE183" s="92">
        <v>0</v>
      </c>
      <c r="TF183" s="92">
        <v>1</v>
      </c>
      <c r="TG183" s="92">
        <v>-19168.758300000001</v>
      </c>
      <c r="TH183" s="92">
        <v>-812.04466000000002</v>
      </c>
      <c r="TI183" s="92">
        <v>-0.127339073</v>
      </c>
      <c r="TJ183" s="92">
        <v>-64.309377699999999</v>
      </c>
      <c r="TK183" s="92">
        <v>-2.72433331</v>
      </c>
      <c r="TL183" s="92">
        <v>6.5431995500000006E-2</v>
      </c>
      <c r="TM183" s="92">
        <v>1.5445580400000001</v>
      </c>
      <c r="TN183" s="92">
        <v>23.6055469</v>
      </c>
      <c r="TO183" s="92">
        <v>0</v>
      </c>
      <c r="TP183" s="92">
        <v>6.0349494400000002E-2</v>
      </c>
      <c r="TQ183" s="92">
        <v>-66316388.522600003</v>
      </c>
      <c r="TR183" s="92">
        <v>2.2667462083333399E-2</v>
      </c>
      <c r="TS183" s="92">
        <v>1.35800270555556E-2</v>
      </c>
      <c r="TT183" s="92">
        <v>0</v>
      </c>
      <c r="TU183" s="92">
        <v>8.0110487777777797E-15</v>
      </c>
      <c r="TV183" s="92">
        <v>0</v>
      </c>
      <c r="TW183" s="92">
        <v>0</v>
      </c>
      <c r="TX183" s="92">
        <v>0</v>
      </c>
      <c r="TY183" s="92">
        <v>0</v>
      </c>
      <c r="TZ183" s="92">
        <v>0</v>
      </c>
      <c r="UA183" s="92">
        <v>0</v>
      </c>
      <c r="UB183" s="92">
        <v>0</v>
      </c>
      <c r="UC183" s="92">
        <v>0</v>
      </c>
      <c r="UD183" s="92">
        <v>0</v>
      </c>
      <c r="UE183" s="92">
        <v>0</v>
      </c>
      <c r="UF183" s="92">
        <v>0</v>
      </c>
      <c r="UG183" s="92">
        <v>0</v>
      </c>
      <c r="UH183" s="92">
        <v>0</v>
      </c>
      <c r="UI183" s="92">
        <v>0</v>
      </c>
      <c r="UJ183" s="92">
        <v>0</v>
      </c>
      <c r="UK183" s="92">
        <v>0</v>
      </c>
      <c r="UL183" s="92">
        <v>4.2085587777777803E-9</v>
      </c>
      <c r="UM183" s="92">
        <v>0</v>
      </c>
      <c r="UN183" s="92">
        <v>0</v>
      </c>
      <c r="UO183" s="92">
        <v>0</v>
      </c>
      <c r="UP183" s="92">
        <v>1.0848843500000001E-3</v>
      </c>
      <c r="UQ183" s="92">
        <v>0</v>
      </c>
      <c r="UR183" s="92">
        <v>0</v>
      </c>
      <c r="US183" s="92">
        <v>0</v>
      </c>
      <c r="UT183" s="92">
        <v>0</v>
      </c>
      <c r="UU183" s="92">
        <v>0</v>
      </c>
      <c r="UV183" s="92">
        <v>0</v>
      </c>
      <c r="UW183" s="92">
        <v>0</v>
      </c>
      <c r="UX183" s="92">
        <v>2.336610325E-16</v>
      </c>
      <c r="UY183" s="92">
        <v>0</v>
      </c>
      <c r="UZ183" s="92">
        <v>0</v>
      </c>
      <c r="VA183" s="92">
        <v>1.4886655444444499E-13</v>
      </c>
      <c r="VB183" s="92">
        <v>6.1512628333333402E-2</v>
      </c>
      <c r="VC183" s="92">
        <v>0.23140716222222199</v>
      </c>
      <c r="VD183" s="92">
        <v>0</v>
      </c>
      <c r="VE183" s="92">
        <v>0</v>
      </c>
      <c r="VF183" s="92">
        <v>0</v>
      </c>
      <c r="VG183" s="92">
        <v>8.1303350000000102E-7</v>
      </c>
      <c r="VH183" s="92">
        <v>0</v>
      </c>
      <c r="VI183" s="92">
        <v>0</v>
      </c>
      <c r="VJ183" s="92">
        <v>5.9987771111111203E-5</v>
      </c>
      <c r="VK183" s="92">
        <v>0</v>
      </c>
      <c r="VL183" s="92">
        <v>0</v>
      </c>
      <c r="VM183" s="92">
        <v>0</v>
      </c>
      <c r="VN183" s="92">
        <v>0</v>
      </c>
      <c r="VO183" s="92">
        <v>0</v>
      </c>
      <c r="VP183" s="92">
        <v>0</v>
      </c>
      <c r="VQ183" s="92">
        <v>0</v>
      </c>
      <c r="VR183" s="92">
        <v>0</v>
      </c>
      <c r="VS183" s="92">
        <v>0</v>
      </c>
      <c r="VT183" s="92">
        <v>0</v>
      </c>
      <c r="VU183" s="92">
        <v>0</v>
      </c>
      <c r="VV183" s="92">
        <v>0</v>
      </c>
      <c r="VW183" s="92">
        <v>0</v>
      </c>
      <c r="VX183" s="92">
        <v>0</v>
      </c>
      <c r="VY183" s="92">
        <v>0</v>
      </c>
      <c r="VZ183" s="92">
        <v>0</v>
      </c>
      <c r="WA183" s="92">
        <v>0</v>
      </c>
      <c r="WB183" s="92">
        <v>0</v>
      </c>
      <c r="WC183" s="92">
        <v>1.84529243333334E-3</v>
      </c>
    </row>
    <row r="184" spans="2:601" ht="13.5" customHeight="1">
      <c r="B184" s="851" t="s">
        <v>2859</v>
      </c>
      <c r="C184" s="92">
        <v>0</v>
      </c>
      <c r="D184" s="92">
        <v>1581647.59</v>
      </c>
      <c r="E184" s="92">
        <v>-99.122494700000004</v>
      </c>
      <c r="F184" s="92">
        <v>1719.51324</v>
      </c>
      <c r="G184" s="92">
        <v>0</v>
      </c>
      <c r="H184" s="92">
        <v>0</v>
      </c>
      <c r="I184" s="92">
        <v>0</v>
      </c>
      <c r="J184" s="92">
        <v>0</v>
      </c>
      <c r="K184" s="92">
        <v>0</v>
      </c>
      <c r="L184" s="92">
        <v>0</v>
      </c>
      <c r="M184" s="92">
        <v>0</v>
      </c>
      <c r="N184" s="92">
        <v>0</v>
      </c>
      <c r="O184" s="92">
        <v>0</v>
      </c>
      <c r="P184" s="92">
        <v>0</v>
      </c>
      <c r="Q184" s="92">
        <v>0</v>
      </c>
      <c r="R184" s="92">
        <v>0</v>
      </c>
      <c r="S184" s="92">
        <v>0</v>
      </c>
      <c r="T184" s="92">
        <v>0</v>
      </c>
      <c r="U184" s="92">
        <v>0</v>
      </c>
      <c r="V184" s="92">
        <v>0</v>
      </c>
      <c r="W184" s="92">
        <v>0</v>
      </c>
      <c r="X184" s="92">
        <v>0</v>
      </c>
      <c r="Y184" s="92">
        <v>0</v>
      </c>
      <c r="Z184" s="92">
        <v>0</v>
      </c>
      <c r="AA184" s="92">
        <v>0</v>
      </c>
      <c r="AB184" s="92">
        <v>0</v>
      </c>
      <c r="AC184" s="92">
        <v>0</v>
      </c>
      <c r="AD184" s="92">
        <v>0</v>
      </c>
      <c r="AE184" s="92">
        <v>0</v>
      </c>
      <c r="AF184" s="92">
        <v>0</v>
      </c>
      <c r="AG184" s="92">
        <v>0</v>
      </c>
      <c r="AH184" s="92">
        <v>0</v>
      </c>
      <c r="AI184" s="92">
        <v>0</v>
      </c>
      <c r="AJ184" s="92">
        <v>0</v>
      </c>
      <c r="AK184" s="92">
        <v>0</v>
      </c>
      <c r="AL184" s="92">
        <v>0</v>
      </c>
      <c r="AM184" s="92">
        <v>0</v>
      </c>
      <c r="AN184" s="92">
        <v>0</v>
      </c>
      <c r="AO184" s="92">
        <v>11287.217699999999</v>
      </c>
      <c r="AP184" s="92">
        <v>42461.438199999997</v>
      </c>
      <c r="AQ184" s="92">
        <v>0</v>
      </c>
      <c r="AR184" s="92">
        <v>0</v>
      </c>
      <c r="AS184" s="92">
        <v>0</v>
      </c>
      <c r="AT184" s="92">
        <v>0</v>
      </c>
      <c r="AU184" s="92">
        <v>0</v>
      </c>
      <c r="AV184" s="92">
        <v>0</v>
      </c>
      <c r="AW184" s="92">
        <v>0</v>
      </c>
      <c r="AX184" s="92">
        <v>0</v>
      </c>
      <c r="AY184" s="92">
        <v>0</v>
      </c>
      <c r="AZ184" s="92">
        <v>0</v>
      </c>
      <c r="BA184" s="92">
        <v>0</v>
      </c>
      <c r="BB184" s="92">
        <v>0</v>
      </c>
      <c r="BC184" s="92">
        <v>0</v>
      </c>
      <c r="BD184" s="92">
        <v>0</v>
      </c>
      <c r="BE184" s="92">
        <v>0</v>
      </c>
      <c r="BF184" s="92">
        <v>0</v>
      </c>
      <c r="BG184" s="92">
        <v>0</v>
      </c>
      <c r="BH184" s="92">
        <v>0</v>
      </c>
      <c r="BI184" s="92">
        <v>0</v>
      </c>
      <c r="BJ184" s="92">
        <v>0</v>
      </c>
      <c r="BK184" s="92">
        <v>0</v>
      </c>
      <c r="BL184" s="92">
        <v>0</v>
      </c>
      <c r="BM184" s="92">
        <v>0</v>
      </c>
      <c r="BN184" s="92">
        <v>0</v>
      </c>
      <c r="BO184" s="92">
        <v>0</v>
      </c>
      <c r="BP184" s="92">
        <v>3.1E-2</v>
      </c>
      <c r="BQ184" s="92">
        <v>0</v>
      </c>
      <c r="BR184" s="92">
        <v>0</v>
      </c>
      <c r="BS184" s="92">
        <v>0</v>
      </c>
      <c r="BT184" s="92">
        <v>0</v>
      </c>
      <c r="BU184" s="92">
        <v>0</v>
      </c>
      <c r="BV184" s="92">
        <v>0</v>
      </c>
      <c r="BW184" s="92">
        <v>0</v>
      </c>
      <c r="BX184" s="92">
        <v>0</v>
      </c>
      <c r="BY184" s="92">
        <v>0</v>
      </c>
      <c r="BZ184" s="92">
        <v>0</v>
      </c>
      <c r="CA184" s="92">
        <v>0</v>
      </c>
      <c r="CB184" s="92">
        <v>0</v>
      </c>
      <c r="CC184" s="92">
        <v>0</v>
      </c>
      <c r="CD184" s="92">
        <v>0</v>
      </c>
      <c r="CE184" s="92">
        <v>0</v>
      </c>
      <c r="CF184" s="92">
        <v>0</v>
      </c>
      <c r="CG184" s="92">
        <v>0</v>
      </c>
      <c r="CH184" s="92">
        <v>0</v>
      </c>
      <c r="CI184" s="92">
        <v>0</v>
      </c>
      <c r="CJ184" s="92">
        <v>0</v>
      </c>
      <c r="CK184" s="92">
        <v>0</v>
      </c>
      <c r="CL184" s="92">
        <v>0</v>
      </c>
      <c r="CM184" s="92">
        <v>0</v>
      </c>
      <c r="CN184" s="92">
        <v>0</v>
      </c>
      <c r="CO184" s="92">
        <v>0</v>
      </c>
      <c r="CP184" s="92">
        <v>0</v>
      </c>
      <c r="CQ184" s="92">
        <v>0</v>
      </c>
      <c r="CR184" s="92">
        <v>0</v>
      </c>
      <c r="CS184" s="92">
        <v>0</v>
      </c>
      <c r="CT184" s="92">
        <v>0</v>
      </c>
      <c r="CU184" s="92">
        <v>0</v>
      </c>
      <c r="CV184" s="92">
        <v>0</v>
      </c>
      <c r="CW184" s="92">
        <v>0</v>
      </c>
      <c r="CX184" s="92">
        <v>0</v>
      </c>
      <c r="CY184" s="92">
        <v>0.20349</v>
      </c>
      <c r="CZ184" s="92">
        <v>0.76551000000000002</v>
      </c>
      <c r="DA184" s="92">
        <v>0</v>
      </c>
      <c r="DB184" s="92">
        <v>0</v>
      </c>
      <c r="DC184" s="92">
        <v>0</v>
      </c>
      <c r="DD184" s="92">
        <v>0</v>
      </c>
      <c r="DE184" s="92">
        <v>0</v>
      </c>
      <c r="DF184" s="92">
        <v>0</v>
      </c>
      <c r="DG184" s="92">
        <v>0</v>
      </c>
      <c r="DH184" s="92">
        <v>0</v>
      </c>
      <c r="DI184" s="92">
        <v>0</v>
      </c>
      <c r="DJ184" s="92">
        <v>0</v>
      </c>
      <c r="DK184" s="92">
        <v>0</v>
      </c>
      <c r="DL184" s="92">
        <v>0</v>
      </c>
      <c r="DM184" s="92">
        <v>0</v>
      </c>
      <c r="DN184" s="92">
        <v>0</v>
      </c>
      <c r="DO184" s="92">
        <v>0</v>
      </c>
      <c r="DP184" s="92">
        <v>0</v>
      </c>
      <c r="DQ184" s="92">
        <v>0</v>
      </c>
      <c r="DR184" s="92">
        <v>0</v>
      </c>
      <c r="DS184" s="92">
        <v>0</v>
      </c>
      <c r="DT184" s="92">
        <v>0</v>
      </c>
      <c r="DU184" s="92">
        <v>0</v>
      </c>
      <c r="DV184" s="92">
        <v>0</v>
      </c>
      <c r="DW184" s="92">
        <v>0</v>
      </c>
      <c r="DX184" s="92">
        <v>0</v>
      </c>
      <c r="DY184" s="92">
        <v>0</v>
      </c>
      <c r="DZ184" s="92">
        <v>30977.512599999998</v>
      </c>
      <c r="EA184" s="92">
        <v>0</v>
      </c>
      <c r="EB184" s="92">
        <v>0</v>
      </c>
      <c r="EC184" s="92">
        <v>0</v>
      </c>
      <c r="ED184" s="92">
        <v>0</v>
      </c>
      <c r="EE184" s="92">
        <v>0</v>
      </c>
      <c r="EF184" s="92">
        <v>0</v>
      </c>
      <c r="EG184" s="92">
        <v>0</v>
      </c>
      <c r="EH184" s="92">
        <v>0</v>
      </c>
      <c r="EI184" s="92">
        <v>0</v>
      </c>
      <c r="EJ184" s="92">
        <v>0</v>
      </c>
      <c r="EK184" s="92">
        <v>0</v>
      </c>
      <c r="EL184" s="92">
        <v>0</v>
      </c>
      <c r="EM184" s="92">
        <v>0</v>
      </c>
      <c r="EN184" s="92">
        <v>0</v>
      </c>
      <c r="EO184" s="92">
        <v>0</v>
      </c>
      <c r="EP184" s="92">
        <v>0</v>
      </c>
      <c r="EQ184" s="92">
        <v>0</v>
      </c>
      <c r="ER184" s="92">
        <v>0</v>
      </c>
      <c r="ES184" s="92">
        <v>0</v>
      </c>
      <c r="ET184" s="92">
        <v>0</v>
      </c>
      <c r="EU184" s="92">
        <v>0</v>
      </c>
      <c r="EV184" s="92">
        <v>0</v>
      </c>
      <c r="EW184" s="92">
        <v>0</v>
      </c>
      <c r="EX184" s="92">
        <v>0</v>
      </c>
      <c r="EY184" s="92">
        <v>0</v>
      </c>
      <c r="EZ184" s="92">
        <v>0</v>
      </c>
      <c r="FA184" s="92">
        <v>0</v>
      </c>
      <c r="FB184" s="92">
        <v>0</v>
      </c>
      <c r="FC184" s="92">
        <v>0</v>
      </c>
      <c r="FD184" s="92">
        <v>0</v>
      </c>
      <c r="FE184" s="92">
        <v>0</v>
      </c>
      <c r="FF184" s="92">
        <v>0</v>
      </c>
      <c r="FG184" s="92">
        <v>0</v>
      </c>
      <c r="FH184" s="92">
        <v>0</v>
      </c>
      <c r="FI184" s="92">
        <v>361177.42300000001</v>
      </c>
      <c r="FJ184" s="92">
        <v>1189492.6499999999</v>
      </c>
      <c r="FK184" s="92">
        <v>0</v>
      </c>
      <c r="FL184" s="92">
        <v>0</v>
      </c>
      <c r="FM184" s="92">
        <v>0</v>
      </c>
      <c r="FN184" s="92">
        <v>0</v>
      </c>
      <c r="FO184" s="92">
        <v>0</v>
      </c>
      <c r="FP184" s="92">
        <v>0</v>
      </c>
      <c r="FQ184" s="92">
        <v>0</v>
      </c>
      <c r="FR184" s="92">
        <v>0</v>
      </c>
      <c r="FS184" s="92">
        <v>0</v>
      </c>
      <c r="FT184" s="92">
        <v>0</v>
      </c>
      <c r="FU184" s="92">
        <v>0</v>
      </c>
      <c r="FV184" s="92">
        <v>0</v>
      </c>
      <c r="FW184" s="92">
        <v>0</v>
      </c>
      <c r="FX184" s="92">
        <v>0</v>
      </c>
      <c r="FY184" s="92">
        <v>0</v>
      </c>
      <c r="FZ184" s="92">
        <v>0</v>
      </c>
      <c r="GA184" s="92">
        <v>0</v>
      </c>
      <c r="GB184" s="92">
        <v>0</v>
      </c>
      <c r="GC184" s="92">
        <v>0</v>
      </c>
      <c r="GD184" s="92">
        <v>0</v>
      </c>
      <c r="GE184" s="92">
        <v>0</v>
      </c>
      <c r="GF184" s="92">
        <v>0</v>
      </c>
      <c r="GG184" s="92">
        <v>0</v>
      </c>
      <c r="GH184" s="92">
        <v>0</v>
      </c>
      <c r="GI184" s="92">
        <v>0</v>
      </c>
      <c r="GJ184" s="92">
        <v>1.9585597199999999E-2</v>
      </c>
      <c r="GK184" s="92">
        <v>0</v>
      </c>
      <c r="GL184" s="92">
        <v>0</v>
      </c>
      <c r="GM184" s="92">
        <v>0</v>
      </c>
      <c r="GN184" s="92">
        <v>0</v>
      </c>
      <c r="GO184" s="92">
        <v>0</v>
      </c>
      <c r="GP184" s="92">
        <v>0</v>
      </c>
      <c r="GQ184" s="92">
        <v>0</v>
      </c>
      <c r="GR184" s="92">
        <v>0</v>
      </c>
      <c r="GS184" s="92">
        <v>0</v>
      </c>
      <c r="GT184" s="92">
        <v>0</v>
      </c>
      <c r="GU184" s="92">
        <v>0</v>
      </c>
      <c r="GV184" s="92">
        <v>0</v>
      </c>
      <c r="GW184" s="92">
        <v>0</v>
      </c>
      <c r="GX184" s="92">
        <v>0</v>
      </c>
      <c r="GY184" s="92">
        <v>0</v>
      </c>
      <c r="GZ184" s="92">
        <v>0</v>
      </c>
      <c r="HA184" s="92">
        <v>0</v>
      </c>
      <c r="HB184" s="92">
        <v>0</v>
      </c>
      <c r="HC184" s="92">
        <v>0</v>
      </c>
      <c r="HD184" s="92">
        <v>0</v>
      </c>
      <c r="HE184" s="92">
        <v>0</v>
      </c>
      <c r="HF184" s="92">
        <v>0</v>
      </c>
      <c r="HG184" s="92">
        <v>0</v>
      </c>
      <c r="HH184" s="92">
        <v>0</v>
      </c>
      <c r="HI184" s="92">
        <v>0</v>
      </c>
      <c r="HJ184" s="92">
        <v>0</v>
      </c>
      <c r="HK184" s="92">
        <v>0</v>
      </c>
      <c r="HL184" s="92">
        <v>0</v>
      </c>
      <c r="HM184" s="92">
        <v>0</v>
      </c>
      <c r="HN184" s="92">
        <v>0</v>
      </c>
      <c r="HO184" s="92">
        <v>0</v>
      </c>
      <c r="HP184" s="92">
        <v>0</v>
      </c>
      <c r="HQ184" s="92">
        <v>0</v>
      </c>
      <c r="HR184" s="92">
        <v>0</v>
      </c>
      <c r="HS184" s="92">
        <v>0.22835518299999999</v>
      </c>
      <c r="HT184" s="92">
        <v>0.75205922000000003</v>
      </c>
      <c r="HU184" s="92">
        <v>0</v>
      </c>
      <c r="HV184" s="92">
        <v>0</v>
      </c>
      <c r="HW184" s="92">
        <v>0</v>
      </c>
      <c r="HX184" s="92">
        <v>0</v>
      </c>
      <c r="HY184" s="92">
        <v>0</v>
      </c>
      <c r="HZ184" s="92">
        <v>0</v>
      </c>
      <c r="IA184" s="92">
        <v>0</v>
      </c>
      <c r="IB184" s="92">
        <v>0</v>
      </c>
      <c r="IC184" s="92">
        <v>0</v>
      </c>
      <c r="ID184" s="92">
        <v>0</v>
      </c>
      <c r="IE184" s="92">
        <v>0</v>
      </c>
      <c r="IF184" s="92">
        <v>0</v>
      </c>
      <c r="IG184" s="92">
        <v>0</v>
      </c>
      <c r="IH184" s="92">
        <v>0</v>
      </c>
      <c r="II184" s="92">
        <v>0</v>
      </c>
      <c r="IJ184" s="92">
        <v>0</v>
      </c>
      <c r="IK184" s="92">
        <v>0</v>
      </c>
      <c r="IL184" s="92">
        <v>0</v>
      </c>
      <c r="IM184" s="92">
        <v>0</v>
      </c>
      <c r="IN184" s="92">
        <v>0</v>
      </c>
      <c r="IO184" s="92">
        <v>0</v>
      </c>
      <c r="IP184" s="92">
        <v>0</v>
      </c>
      <c r="IQ184" s="92">
        <v>0</v>
      </c>
      <c r="IR184" s="92">
        <v>0</v>
      </c>
      <c r="IS184" s="92">
        <v>0</v>
      </c>
      <c r="IT184" s="92">
        <v>55468.169199999997</v>
      </c>
      <c r="IU184" s="92">
        <v>1581647.59</v>
      </c>
      <c r="IV184" s="92">
        <v>22559612.5</v>
      </c>
      <c r="IW184" s="92">
        <v>25.494049799999999</v>
      </c>
      <c r="IX184" s="92">
        <v>1.00421212</v>
      </c>
      <c r="IY184" s="92">
        <v>1</v>
      </c>
      <c r="IZ184" s="92">
        <v>0</v>
      </c>
      <c r="JA184" s="92">
        <v>0</v>
      </c>
      <c r="JB184" s="92">
        <v>-1787.0157999999999</v>
      </c>
      <c r="JC184" s="92">
        <v>-62.670405000000002</v>
      </c>
      <c r="JD184" s="92">
        <v>-99.122494700000004</v>
      </c>
      <c r="JE184" s="92">
        <v>0.93773764900000001</v>
      </c>
      <c r="JF184" s="92">
        <v>3.2886333900000002E-2</v>
      </c>
      <c r="JG184" s="92">
        <v>4.0978961300000003E-5</v>
      </c>
      <c r="JH184" s="92">
        <v>1.1684949400000001E-3</v>
      </c>
      <c r="JI184" s="92">
        <v>28.514508599999999</v>
      </c>
      <c r="JJ184" s="92">
        <v>48494.9496</v>
      </c>
      <c r="JK184" s="92">
        <v>0</v>
      </c>
      <c r="JL184" s="92">
        <v>0</v>
      </c>
      <c r="JM184" s="92">
        <v>0</v>
      </c>
      <c r="JN184" s="92">
        <v>0</v>
      </c>
      <c r="JO184" s="92">
        <v>0</v>
      </c>
      <c r="JP184" s="92">
        <v>0</v>
      </c>
      <c r="JQ184" s="92">
        <v>0</v>
      </c>
      <c r="JR184" s="92">
        <v>0</v>
      </c>
      <c r="JS184" s="92">
        <v>0</v>
      </c>
      <c r="JT184" s="92">
        <v>0</v>
      </c>
      <c r="JU184" s="92">
        <v>0</v>
      </c>
      <c r="JV184" s="92">
        <v>0</v>
      </c>
      <c r="JW184" s="92">
        <v>0</v>
      </c>
      <c r="JX184" s="92">
        <v>0</v>
      </c>
      <c r="JY184" s="92">
        <v>0</v>
      </c>
      <c r="JZ184" s="92">
        <v>0</v>
      </c>
      <c r="KA184" s="92">
        <v>0</v>
      </c>
      <c r="KB184" s="92">
        <v>0</v>
      </c>
      <c r="KC184" s="92">
        <v>0</v>
      </c>
      <c r="KD184" s="92">
        <v>0</v>
      </c>
      <c r="KE184" s="92">
        <v>0</v>
      </c>
      <c r="KF184" s="92">
        <v>0</v>
      </c>
      <c r="KG184" s="92">
        <v>0</v>
      </c>
      <c r="KH184" s="92">
        <v>0</v>
      </c>
      <c r="KI184" s="92">
        <v>0</v>
      </c>
      <c r="KJ184" s="92">
        <v>0</v>
      </c>
      <c r="KK184" s="92">
        <v>0</v>
      </c>
      <c r="KL184" s="92">
        <v>0</v>
      </c>
      <c r="KM184" s="92">
        <v>0</v>
      </c>
      <c r="KN184" s="92">
        <v>0</v>
      </c>
      <c r="KO184" s="92">
        <v>0</v>
      </c>
      <c r="KP184" s="92">
        <v>0</v>
      </c>
      <c r="KQ184" s="92">
        <v>0</v>
      </c>
      <c r="KR184" s="92">
        <v>0</v>
      </c>
      <c r="KS184" s="92">
        <v>0</v>
      </c>
      <c r="KT184" s="92">
        <v>0</v>
      </c>
      <c r="KU184" s="92">
        <v>0</v>
      </c>
      <c r="KV184" s="92">
        <v>0</v>
      </c>
      <c r="KW184" s="92">
        <v>0</v>
      </c>
      <c r="KX184" s="92">
        <v>0</v>
      </c>
      <c r="KY184" s="92">
        <v>0</v>
      </c>
      <c r="KZ184" s="92">
        <v>0</v>
      </c>
      <c r="LA184" s="92">
        <v>0</v>
      </c>
      <c r="LB184" s="92">
        <v>0</v>
      </c>
      <c r="LC184" s="92">
        <v>0</v>
      </c>
      <c r="LD184" s="92">
        <v>0</v>
      </c>
      <c r="LE184" s="92">
        <v>0</v>
      </c>
      <c r="LF184" s="92">
        <v>0</v>
      </c>
      <c r="LG184" s="92">
        <v>0</v>
      </c>
      <c r="LH184" s="92">
        <v>0</v>
      </c>
      <c r="LI184" s="92">
        <v>0</v>
      </c>
      <c r="LJ184" s="92">
        <v>0</v>
      </c>
      <c r="LK184" s="92">
        <v>0</v>
      </c>
      <c r="LL184" s="92">
        <v>0</v>
      </c>
      <c r="LM184" s="92">
        <v>0</v>
      </c>
      <c r="LN184" s="92">
        <v>0</v>
      </c>
      <c r="LO184" s="92">
        <v>0</v>
      </c>
      <c r="LP184" s="92">
        <v>0</v>
      </c>
      <c r="LQ184" s="92">
        <v>0</v>
      </c>
      <c r="LR184" s="92">
        <v>0</v>
      </c>
      <c r="LS184" s="92">
        <v>0</v>
      </c>
      <c r="LT184" s="92">
        <v>0</v>
      </c>
      <c r="LU184" s="92">
        <v>0</v>
      </c>
      <c r="LV184" s="92">
        <v>0</v>
      </c>
      <c r="LW184" s="92">
        <v>0</v>
      </c>
      <c r="LX184" s="92">
        <v>0</v>
      </c>
      <c r="LY184" s="92">
        <v>0</v>
      </c>
      <c r="LZ184" s="92">
        <v>0</v>
      </c>
      <c r="MA184" s="92">
        <v>0</v>
      </c>
      <c r="MB184" s="92">
        <v>0</v>
      </c>
      <c r="MC184" s="92">
        <v>0</v>
      </c>
      <c r="MD184" s="92">
        <v>0</v>
      </c>
      <c r="ME184" s="92">
        <v>0</v>
      </c>
      <c r="MF184" s="92">
        <v>0</v>
      </c>
      <c r="MG184" s="92">
        <v>0</v>
      </c>
      <c r="MH184" s="92">
        <v>0</v>
      </c>
      <c r="MI184" s="92">
        <v>0</v>
      </c>
      <c r="MJ184" s="92">
        <v>0</v>
      </c>
      <c r="MK184" s="92">
        <v>0</v>
      </c>
      <c r="ML184" s="92">
        <v>0</v>
      </c>
      <c r="MM184" s="92">
        <v>0</v>
      </c>
      <c r="MN184" s="92">
        <v>0</v>
      </c>
      <c r="MO184" s="92">
        <v>0</v>
      </c>
      <c r="MP184" s="92">
        <v>0</v>
      </c>
      <c r="MQ184" s="92">
        <v>0</v>
      </c>
      <c r="MR184" s="92">
        <v>0</v>
      </c>
      <c r="MS184" s="92">
        <v>0</v>
      </c>
      <c r="MT184" s="92">
        <v>0</v>
      </c>
      <c r="MU184" s="92">
        <v>0</v>
      </c>
      <c r="MV184" s="92">
        <v>0</v>
      </c>
      <c r="MW184" s="92">
        <v>0</v>
      </c>
      <c r="MX184" s="92">
        <v>0</v>
      </c>
      <c r="MY184" s="92">
        <v>0</v>
      </c>
      <c r="MZ184" s="92">
        <v>0</v>
      </c>
      <c r="NA184" s="92">
        <v>0</v>
      </c>
      <c r="NB184" s="92">
        <v>0</v>
      </c>
      <c r="NC184" s="92">
        <v>0</v>
      </c>
      <c r="ND184" s="92">
        <v>0</v>
      </c>
      <c r="NE184" s="92">
        <v>0</v>
      </c>
      <c r="NF184" s="92">
        <v>0</v>
      </c>
      <c r="NG184" s="92">
        <v>0</v>
      </c>
      <c r="NH184" s="92">
        <v>0</v>
      </c>
      <c r="NI184" s="92">
        <v>0</v>
      </c>
      <c r="NJ184" s="92">
        <v>0</v>
      </c>
      <c r="NK184" s="92">
        <v>0</v>
      </c>
      <c r="NL184" s="92">
        <v>0</v>
      </c>
      <c r="NM184" s="92">
        <v>0</v>
      </c>
      <c r="NN184" s="92">
        <v>0</v>
      </c>
      <c r="NO184" s="92">
        <v>0</v>
      </c>
      <c r="NP184" s="92">
        <v>0</v>
      </c>
      <c r="NQ184" s="92">
        <v>0</v>
      </c>
      <c r="NR184" s="92">
        <v>0</v>
      </c>
      <c r="NS184" s="92">
        <v>0</v>
      </c>
      <c r="NT184" s="92">
        <v>0</v>
      </c>
      <c r="NU184" s="92">
        <v>0</v>
      </c>
      <c r="NV184" s="92">
        <v>0</v>
      </c>
      <c r="NW184" s="92">
        <v>0</v>
      </c>
      <c r="NX184" s="92">
        <v>0</v>
      </c>
      <c r="NY184" s="92">
        <v>0</v>
      </c>
      <c r="NZ184" s="92">
        <v>0</v>
      </c>
      <c r="OA184" s="92">
        <v>0</v>
      </c>
      <c r="OB184" s="92">
        <v>0</v>
      </c>
      <c r="OC184" s="92">
        <v>0</v>
      </c>
      <c r="OD184" s="92">
        <v>0</v>
      </c>
      <c r="OE184" s="92">
        <v>0</v>
      </c>
      <c r="OF184" s="92">
        <v>0</v>
      </c>
      <c r="OG184" s="92">
        <v>0</v>
      </c>
      <c r="OH184" s="92">
        <v>0</v>
      </c>
      <c r="OI184" s="92">
        <v>0</v>
      </c>
      <c r="OJ184" s="92">
        <v>0</v>
      </c>
      <c r="OK184" s="92">
        <v>0</v>
      </c>
      <c r="OL184" s="92">
        <v>0</v>
      </c>
      <c r="OM184" s="92">
        <v>0</v>
      </c>
      <c r="ON184" s="92">
        <v>0</v>
      </c>
      <c r="OO184" s="92">
        <v>0</v>
      </c>
      <c r="OP184" s="92">
        <v>0</v>
      </c>
      <c r="OQ184" s="92">
        <v>0</v>
      </c>
      <c r="OR184" s="92">
        <v>0</v>
      </c>
      <c r="OS184" s="92">
        <v>0</v>
      </c>
      <c r="OT184" s="92">
        <v>0</v>
      </c>
      <c r="OU184" s="92">
        <v>0</v>
      </c>
      <c r="OV184" s="92">
        <v>0</v>
      </c>
      <c r="OW184" s="92">
        <v>0</v>
      </c>
      <c r="OX184" s="92">
        <v>0</v>
      </c>
      <c r="OY184" s="92">
        <v>0</v>
      </c>
      <c r="OZ184" s="92">
        <v>0</v>
      </c>
      <c r="PA184" s="92">
        <v>0</v>
      </c>
      <c r="PB184" s="92">
        <v>0</v>
      </c>
      <c r="PC184" s="92">
        <v>0</v>
      </c>
      <c r="PD184" s="92">
        <v>0</v>
      </c>
      <c r="PE184" s="92">
        <v>0</v>
      </c>
      <c r="PF184" s="92">
        <v>0</v>
      </c>
      <c r="PG184" s="92">
        <v>0</v>
      </c>
      <c r="PH184" s="92">
        <v>0</v>
      </c>
      <c r="PI184" s="92">
        <v>0</v>
      </c>
      <c r="PJ184" s="92">
        <v>0</v>
      </c>
      <c r="PK184" s="92">
        <v>0</v>
      </c>
      <c r="PL184" s="92">
        <v>0</v>
      </c>
      <c r="PM184" s="92">
        <v>0</v>
      </c>
      <c r="PN184" s="92">
        <v>0</v>
      </c>
      <c r="PO184" s="92">
        <v>0</v>
      </c>
      <c r="PP184" s="92">
        <v>0</v>
      </c>
      <c r="PQ184" s="92">
        <v>0</v>
      </c>
      <c r="PR184" s="92">
        <v>0</v>
      </c>
      <c r="PS184" s="92">
        <v>0</v>
      </c>
      <c r="PT184" s="92">
        <v>0</v>
      </c>
      <c r="PU184" s="92">
        <v>0</v>
      </c>
      <c r="PV184" s="92">
        <v>0</v>
      </c>
      <c r="PW184" s="92">
        <v>0</v>
      </c>
      <c r="PX184" s="92">
        <v>0</v>
      </c>
      <c r="PY184" s="92">
        <v>0</v>
      </c>
      <c r="PZ184" s="92">
        <v>0</v>
      </c>
      <c r="QA184" s="92">
        <v>0</v>
      </c>
      <c r="QB184" s="92">
        <v>0</v>
      </c>
      <c r="QC184" s="92">
        <v>0</v>
      </c>
      <c r="QD184" s="92">
        <v>0</v>
      </c>
      <c r="QE184" s="92">
        <v>0</v>
      </c>
      <c r="QF184" s="92">
        <v>0</v>
      </c>
      <c r="QG184" s="92">
        <v>0</v>
      </c>
      <c r="QH184" s="92">
        <v>0</v>
      </c>
      <c r="QI184" s="92">
        <v>0</v>
      </c>
      <c r="QJ184" s="92">
        <v>0</v>
      </c>
      <c r="QK184" s="92">
        <v>0</v>
      </c>
      <c r="QL184" s="92">
        <v>0</v>
      </c>
      <c r="QM184" s="92">
        <v>0</v>
      </c>
      <c r="QN184" s="92">
        <v>0</v>
      </c>
      <c r="QO184" s="92">
        <v>0</v>
      </c>
      <c r="QP184" s="92">
        <v>0</v>
      </c>
      <c r="QQ184" s="92">
        <v>0</v>
      </c>
      <c r="QR184" s="92">
        <v>0</v>
      </c>
      <c r="QS184" s="92">
        <v>0</v>
      </c>
      <c r="QT184" s="92">
        <v>0</v>
      </c>
      <c r="QU184" s="92">
        <v>0</v>
      </c>
      <c r="QV184" s="92">
        <v>0</v>
      </c>
      <c r="QW184" s="92">
        <v>0</v>
      </c>
      <c r="QX184" s="92">
        <v>0</v>
      </c>
      <c r="QY184" s="92">
        <v>0</v>
      </c>
      <c r="QZ184" s="92">
        <v>0</v>
      </c>
      <c r="RA184" s="92">
        <v>0</v>
      </c>
      <c r="RB184" s="92">
        <v>0</v>
      </c>
      <c r="RC184" s="92">
        <v>0</v>
      </c>
      <c r="RD184" s="92">
        <v>0</v>
      </c>
      <c r="RE184" s="92">
        <v>0</v>
      </c>
      <c r="RF184" s="92">
        <v>0</v>
      </c>
      <c r="RG184" s="92">
        <v>0</v>
      </c>
      <c r="RH184" s="92">
        <v>0</v>
      </c>
      <c r="RI184" s="92">
        <v>0</v>
      </c>
      <c r="RJ184" s="92">
        <v>0</v>
      </c>
      <c r="RK184" s="92">
        <v>0</v>
      </c>
      <c r="RL184" s="92">
        <v>0</v>
      </c>
      <c r="RM184" s="92">
        <v>0</v>
      </c>
      <c r="RN184" s="92">
        <v>0</v>
      </c>
      <c r="RO184" s="92">
        <v>0</v>
      </c>
      <c r="RP184" s="92">
        <v>0</v>
      </c>
      <c r="RQ184" s="92">
        <v>0</v>
      </c>
      <c r="RR184" s="92">
        <v>0</v>
      </c>
      <c r="RS184" s="92">
        <v>0</v>
      </c>
      <c r="RT184" s="92">
        <v>0</v>
      </c>
      <c r="RU184" s="92">
        <v>0</v>
      </c>
      <c r="RV184" s="92">
        <v>0</v>
      </c>
      <c r="RW184" s="92">
        <v>0</v>
      </c>
      <c r="RX184" s="92">
        <v>0</v>
      </c>
      <c r="RY184" s="92">
        <v>0</v>
      </c>
      <c r="RZ184" s="92">
        <v>0</v>
      </c>
      <c r="SA184" s="92">
        <v>0</v>
      </c>
      <c r="SB184" s="92">
        <v>0</v>
      </c>
      <c r="SC184" s="92">
        <v>0</v>
      </c>
      <c r="SD184" s="92">
        <v>0</v>
      </c>
      <c r="SE184" s="92">
        <v>0</v>
      </c>
      <c r="SF184" s="92">
        <v>0</v>
      </c>
      <c r="SG184" s="92">
        <v>0</v>
      </c>
      <c r="SH184" s="92">
        <v>0</v>
      </c>
      <c r="SI184" s="92">
        <v>0</v>
      </c>
      <c r="SJ184" s="92">
        <v>0</v>
      </c>
      <c r="SK184" s="92">
        <v>0</v>
      </c>
      <c r="SL184" s="92">
        <v>0</v>
      </c>
      <c r="SM184" s="92">
        <v>0</v>
      </c>
      <c r="SN184" s="92">
        <v>0</v>
      </c>
      <c r="SO184" s="92">
        <v>0</v>
      </c>
      <c r="SP184" s="92">
        <v>0</v>
      </c>
      <c r="SQ184" s="92">
        <v>0</v>
      </c>
      <c r="SR184" s="92">
        <v>0</v>
      </c>
      <c r="SS184" s="92">
        <v>0</v>
      </c>
      <c r="ST184" s="92">
        <v>0</v>
      </c>
      <c r="SU184" s="92">
        <v>0</v>
      </c>
      <c r="SV184" s="92">
        <v>0</v>
      </c>
      <c r="SW184" s="92">
        <v>0</v>
      </c>
      <c r="SX184" s="92">
        <v>0</v>
      </c>
      <c r="SY184" s="92">
        <v>0</v>
      </c>
      <c r="SZ184" s="92">
        <v>0</v>
      </c>
      <c r="TA184" s="92">
        <v>0</v>
      </c>
      <c r="TB184" s="92">
        <v>0</v>
      </c>
      <c r="TC184" s="92">
        <v>1.00421212</v>
      </c>
      <c r="TD184" s="92">
        <v>0</v>
      </c>
      <c r="TE184" s="92">
        <v>0</v>
      </c>
      <c r="TF184" s="92">
        <v>0</v>
      </c>
      <c r="TG184" s="92">
        <v>0</v>
      </c>
      <c r="TH184" s="92">
        <v>0</v>
      </c>
      <c r="TI184" s="92">
        <v>0</v>
      </c>
      <c r="TJ184" s="92">
        <v>0</v>
      </c>
      <c r="TK184" s="92">
        <v>0</v>
      </c>
      <c r="TL184" s="92">
        <v>0</v>
      </c>
      <c r="TM184" s="92">
        <v>0</v>
      </c>
      <c r="TN184" s="92">
        <v>0</v>
      </c>
      <c r="TO184" s="92">
        <v>0</v>
      </c>
      <c r="TP184" s="92">
        <v>0</v>
      </c>
      <c r="TQ184" s="92">
        <v>-115502570.442</v>
      </c>
      <c r="TR184" s="92">
        <v>0</v>
      </c>
      <c r="TS184" s="92">
        <v>0.47764256666666699</v>
      </c>
      <c r="TT184" s="92">
        <v>0</v>
      </c>
      <c r="TU184" s="92">
        <v>0</v>
      </c>
      <c r="TV184" s="92">
        <v>0</v>
      </c>
      <c r="TW184" s="92">
        <v>0</v>
      </c>
      <c r="TX184" s="92">
        <v>0</v>
      </c>
      <c r="TY184" s="92">
        <v>0</v>
      </c>
      <c r="TZ184" s="92">
        <v>0</v>
      </c>
      <c r="UA184" s="92">
        <v>0</v>
      </c>
      <c r="UB184" s="92">
        <v>0</v>
      </c>
      <c r="UC184" s="92">
        <v>0</v>
      </c>
      <c r="UD184" s="92">
        <v>0</v>
      </c>
      <c r="UE184" s="92">
        <v>0</v>
      </c>
      <c r="UF184" s="92">
        <v>0</v>
      </c>
      <c r="UG184" s="92">
        <v>0</v>
      </c>
      <c r="UH184" s="92">
        <v>0</v>
      </c>
      <c r="UI184" s="92">
        <v>0</v>
      </c>
      <c r="UJ184" s="92">
        <v>0</v>
      </c>
      <c r="UK184" s="92">
        <v>0</v>
      </c>
      <c r="UL184" s="92">
        <v>0</v>
      </c>
      <c r="UM184" s="92">
        <v>0</v>
      </c>
      <c r="UN184" s="92">
        <v>0</v>
      </c>
      <c r="UO184" s="92">
        <v>0</v>
      </c>
      <c r="UP184" s="92">
        <v>0</v>
      </c>
      <c r="UQ184" s="92">
        <v>0</v>
      </c>
      <c r="UR184" s="92">
        <v>0</v>
      </c>
      <c r="US184" s="92">
        <v>0</v>
      </c>
      <c r="UT184" s="92">
        <v>0</v>
      </c>
      <c r="UU184" s="92">
        <v>0</v>
      </c>
      <c r="UV184" s="92">
        <v>0</v>
      </c>
      <c r="UW184" s="92">
        <v>0</v>
      </c>
      <c r="UX184" s="92">
        <v>0</v>
      </c>
      <c r="UY184" s="92">
        <v>0</v>
      </c>
      <c r="UZ184" s="92">
        <v>0</v>
      </c>
      <c r="VA184" s="92">
        <v>0</v>
      </c>
      <c r="VB184" s="92">
        <v>3.1353382500000002</v>
      </c>
      <c r="VC184" s="92">
        <v>11.7948439444445</v>
      </c>
      <c r="VD184" s="92">
        <v>0</v>
      </c>
      <c r="VE184" s="92">
        <v>0</v>
      </c>
      <c r="VF184" s="92">
        <v>0</v>
      </c>
      <c r="VG184" s="92">
        <v>0</v>
      </c>
      <c r="VH184" s="92">
        <v>0</v>
      </c>
      <c r="VI184" s="92">
        <v>0</v>
      </c>
      <c r="VJ184" s="92">
        <v>0</v>
      </c>
      <c r="VK184" s="92">
        <v>0</v>
      </c>
      <c r="VL184" s="92">
        <v>0</v>
      </c>
      <c r="VM184" s="92">
        <v>0</v>
      </c>
      <c r="VN184" s="92">
        <v>0</v>
      </c>
      <c r="VO184" s="92">
        <v>0</v>
      </c>
      <c r="VP184" s="92">
        <v>0</v>
      </c>
      <c r="VQ184" s="92">
        <v>0</v>
      </c>
      <c r="VR184" s="92">
        <v>0</v>
      </c>
      <c r="VS184" s="92">
        <v>0</v>
      </c>
      <c r="VT184" s="92">
        <v>0</v>
      </c>
      <c r="VU184" s="92">
        <v>0</v>
      </c>
      <c r="VV184" s="92">
        <v>0</v>
      </c>
      <c r="VW184" s="92">
        <v>0</v>
      </c>
      <c r="VX184" s="92">
        <v>0</v>
      </c>
      <c r="VY184" s="92">
        <v>0</v>
      </c>
      <c r="VZ184" s="92">
        <v>0</v>
      </c>
      <c r="WA184" s="92">
        <v>0</v>
      </c>
      <c r="WB184" s="92">
        <v>0</v>
      </c>
      <c r="WC184" s="92">
        <v>0</v>
      </c>
    </row>
    <row r="185" spans="2:601" ht="13.5" customHeight="1">
      <c r="B185" s="851" t="s">
        <v>2860</v>
      </c>
      <c r="C185" s="92">
        <v>0</v>
      </c>
      <c r="D185" s="92">
        <v>1969.2672299999999</v>
      </c>
      <c r="E185" s="92">
        <v>-4.1774507099999996</v>
      </c>
      <c r="F185" s="92">
        <v>2.1029797800000001</v>
      </c>
      <c r="G185" s="92">
        <v>0.69474446099999998</v>
      </c>
      <c r="H185" s="92">
        <v>5.0385674399999998E-15</v>
      </c>
      <c r="I185" s="92">
        <v>4.0039221500000002E-15</v>
      </c>
      <c r="J185" s="92">
        <v>1.67996733E-15</v>
      </c>
      <c r="K185" s="92">
        <v>3.6870535200000003E-11</v>
      </c>
      <c r="L185" s="92">
        <v>4.4006768E-11</v>
      </c>
      <c r="M185" s="92">
        <v>1.57169402E-11</v>
      </c>
      <c r="N185" s="92">
        <v>0</v>
      </c>
      <c r="O185" s="92">
        <v>4.2735780799999999E-15</v>
      </c>
      <c r="P185" s="92">
        <v>1.07849755E-16</v>
      </c>
      <c r="Q185" s="92">
        <v>4.5251645399999997E-17</v>
      </c>
      <c r="R185" s="92">
        <v>9.7367237600000004E-12</v>
      </c>
      <c r="S185" s="92">
        <v>1.18655415E-12</v>
      </c>
      <c r="T185" s="92">
        <v>4.1438561300000002E-14</v>
      </c>
      <c r="U185" s="92">
        <v>1.1937336099999999E-8</v>
      </c>
      <c r="V185" s="92">
        <v>9.1891096899999998E-7</v>
      </c>
      <c r="W185" s="92">
        <v>2.5015795700000002E-3</v>
      </c>
      <c r="X185" s="92">
        <v>0</v>
      </c>
      <c r="Y185" s="92">
        <v>1.4005050300000001E-7</v>
      </c>
      <c r="Z185" s="92">
        <v>8.3960771999999995E-13</v>
      </c>
      <c r="AA185" s="92">
        <v>1.2351064E-9</v>
      </c>
      <c r="AB185" s="92">
        <v>2.3121933100000001E-10</v>
      </c>
      <c r="AC185" s="92">
        <v>2.3857907500000001E-5</v>
      </c>
      <c r="AD185" s="92">
        <v>0</v>
      </c>
      <c r="AE185" s="92">
        <v>0</v>
      </c>
      <c r="AF185" s="92">
        <v>0</v>
      </c>
      <c r="AG185" s="92">
        <v>0</v>
      </c>
      <c r="AH185" s="92">
        <v>0</v>
      </c>
      <c r="AI185" s="92">
        <v>0</v>
      </c>
      <c r="AJ185" s="92">
        <v>0</v>
      </c>
      <c r="AK185" s="92">
        <v>0</v>
      </c>
      <c r="AL185" s="92">
        <v>0</v>
      </c>
      <c r="AM185" s="92">
        <v>0</v>
      </c>
      <c r="AN185" s="92">
        <v>2.4524868099999999E-13</v>
      </c>
      <c r="AO185" s="92">
        <v>0.526594589</v>
      </c>
      <c r="AP185" s="92">
        <v>6.2329948300000003E-4</v>
      </c>
      <c r="AQ185" s="92">
        <v>0</v>
      </c>
      <c r="AR185" s="92">
        <v>0</v>
      </c>
      <c r="AS185" s="92">
        <v>0</v>
      </c>
      <c r="AT185" s="92">
        <v>42.769257600000003</v>
      </c>
      <c r="AU185" s="92">
        <v>0</v>
      </c>
      <c r="AV185" s="92">
        <v>0</v>
      </c>
      <c r="AW185" s="92">
        <v>3.18922101E-7</v>
      </c>
      <c r="AX185" s="92">
        <v>0</v>
      </c>
      <c r="AY185" s="92">
        <v>0</v>
      </c>
      <c r="AZ185" s="92">
        <v>0</v>
      </c>
      <c r="BA185" s="92">
        <v>0</v>
      </c>
      <c r="BB185" s="92">
        <v>0</v>
      </c>
      <c r="BC185" s="92">
        <v>0</v>
      </c>
      <c r="BD185" s="92">
        <v>0</v>
      </c>
      <c r="BE185" s="92">
        <v>0</v>
      </c>
      <c r="BF185" s="92">
        <v>0</v>
      </c>
      <c r="BG185" s="92">
        <v>0</v>
      </c>
      <c r="BH185" s="92">
        <v>0</v>
      </c>
      <c r="BI185" s="92">
        <v>0</v>
      </c>
      <c r="BJ185" s="92">
        <v>0</v>
      </c>
      <c r="BK185" s="92">
        <v>0</v>
      </c>
      <c r="BL185" s="92">
        <v>0</v>
      </c>
      <c r="BM185" s="92">
        <v>0</v>
      </c>
      <c r="BN185" s="92">
        <v>0</v>
      </c>
      <c r="BO185" s="92">
        <v>0</v>
      </c>
      <c r="BP185" s="92">
        <v>4.5621021999999997E-2</v>
      </c>
      <c r="BQ185" s="92">
        <v>1.5071448899999999E-2</v>
      </c>
      <c r="BR185" s="92">
        <v>1.09304235E-16</v>
      </c>
      <c r="BS185" s="92">
        <v>8.6859142600000004E-17</v>
      </c>
      <c r="BT185" s="92">
        <v>3.6444395500000001E-17</v>
      </c>
      <c r="BU185" s="92">
        <v>7.99851485E-13</v>
      </c>
      <c r="BV185" s="92">
        <v>9.54661454E-13</v>
      </c>
      <c r="BW185" s="92">
        <v>3.4095566900000001E-13</v>
      </c>
      <c r="BX185" s="92">
        <v>0</v>
      </c>
      <c r="BY185" s="92">
        <v>9.2708927400000001E-17</v>
      </c>
      <c r="BZ185" s="92">
        <v>2.3396402099999999E-18</v>
      </c>
      <c r="CA185" s="92">
        <v>9.8166722000000009E-19</v>
      </c>
      <c r="CB185" s="92">
        <v>2.1122375700000001E-13</v>
      </c>
      <c r="CC185" s="92">
        <v>2.5740529499999999E-14</v>
      </c>
      <c r="CD185" s="92">
        <v>8.9894802399999998E-16</v>
      </c>
      <c r="CE185" s="92">
        <v>2.5896277300000002E-10</v>
      </c>
      <c r="CF185" s="92">
        <v>1.9934408300000001E-8</v>
      </c>
      <c r="CG185" s="92">
        <v>5.4268052399999998E-5</v>
      </c>
      <c r="CH185" s="92">
        <v>0</v>
      </c>
      <c r="CI185" s="92">
        <v>3.03818759E-9</v>
      </c>
      <c r="CJ185" s="92">
        <v>1.82140421E-14</v>
      </c>
      <c r="CK185" s="92">
        <v>2.6793798500000001E-11</v>
      </c>
      <c r="CL185" s="92">
        <v>5.0159598700000001E-12</v>
      </c>
      <c r="CM185" s="92">
        <v>5.1756185899999995E-7</v>
      </c>
      <c r="CN185" s="92">
        <v>0</v>
      </c>
      <c r="CO185" s="92">
        <v>0</v>
      </c>
      <c r="CP185" s="92">
        <v>0</v>
      </c>
      <c r="CQ185" s="92">
        <v>0</v>
      </c>
      <c r="CR185" s="92">
        <v>0</v>
      </c>
      <c r="CS185" s="92">
        <v>0</v>
      </c>
      <c r="CT185" s="92">
        <v>0</v>
      </c>
      <c r="CU185" s="92">
        <v>0</v>
      </c>
      <c r="CV185" s="92">
        <v>0</v>
      </c>
      <c r="CW185" s="92">
        <v>0</v>
      </c>
      <c r="CX185" s="92">
        <v>5.3203057799999998E-15</v>
      </c>
      <c r="CY185" s="92">
        <v>1.1423687300000001E-2</v>
      </c>
      <c r="CZ185" s="92">
        <v>1.3521556300000001E-5</v>
      </c>
      <c r="DA185" s="92">
        <v>0</v>
      </c>
      <c r="DB185" s="92">
        <v>0</v>
      </c>
      <c r="DC185" s="92">
        <v>0</v>
      </c>
      <c r="DD185" s="92">
        <v>0.92781550400000001</v>
      </c>
      <c r="DE185" s="92">
        <v>0</v>
      </c>
      <c r="DF185" s="92">
        <v>0</v>
      </c>
      <c r="DG185" s="92">
        <v>6.9185411699999996E-9</v>
      </c>
      <c r="DH185" s="92">
        <v>0</v>
      </c>
      <c r="DI185" s="92">
        <v>0</v>
      </c>
      <c r="DJ185" s="92">
        <v>0</v>
      </c>
      <c r="DK185" s="92">
        <v>0</v>
      </c>
      <c r="DL185" s="92">
        <v>0</v>
      </c>
      <c r="DM185" s="92">
        <v>0</v>
      </c>
      <c r="DN185" s="92">
        <v>0</v>
      </c>
      <c r="DO185" s="92">
        <v>0</v>
      </c>
      <c r="DP185" s="92">
        <v>0</v>
      </c>
      <c r="DQ185" s="92">
        <v>0</v>
      </c>
      <c r="DR185" s="92">
        <v>0</v>
      </c>
      <c r="DS185" s="92">
        <v>0</v>
      </c>
      <c r="DT185" s="92">
        <v>0</v>
      </c>
      <c r="DU185" s="92">
        <v>0</v>
      </c>
      <c r="DV185" s="92">
        <v>0</v>
      </c>
      <c r="DW185" s="92">
        <v>0</v>
      </c>
      <c r="DX185" s="92">
        <v>0</v>
      </c>
      <c r="DY185" s="92">
        <v>0</v>
      </c>
      <c r="DZ185" s="92">
        <v>37.885769500000002</v>
      </c>
      <c r="EA185" s="92">
        <v>32.006210400000001</v>
      </c>
      <c r="EB185" s="92">
        <v>9.0773662100000002E-13</v>
      </c>
      <c r="EC185" s="92">
        <v>7.21337325E-13</v>
      </c>
      <c r="ED185" s="92">
        <v>3.0265901800000001E-13</v>
      </c>
      <c r="EE185" s="92">
        <v>5.5354250699999999E-9</v>
      </c>
      <c r="EF185" s="92">
        <v>6.6067976900000002E-9</v>
      </c>
      <c r="EG185" s="92">
        <v>5.3799099000000003E-9</v>
      </c>
      <c r="EH185" s="92">
        <v>0</v>
      </c>
      <c r="EI185" s="92">
        <v>6.9292820600000004E-13</v>
      </c>
      <c r="EJ185" s="92">
        <v>1.74870181E-14</v>
      </c>
      <c r="EK185" s="92">
        <v>7.3372104000000007E-15</v>
      </c>
      <c r="EL185" s="92">
        <v>1.2863781599999999E-9</v>
      </c>
      <c r="EM185" s="92">
        <v>1.5676293000000001E-10</v>
      </c>
      <c r="EN185" s="92">
        <v>7.4654750599999995E-12</v>
      </c>
      <c r="EO185" s="92">
        <v>1.8162623500000001E-6</v>
      </c>
      <c r="EP185" s="92">
        <v>1.15883862E-4</v>
      </c>
      <c r="EQ185" s="92">
        <v>0.240365674</v>
      </c>
      <c r="ER185" s="92">
        <v>0</v>
      </c>
      <c r="ES185" s="92">
        <v>1.26155868E-5</v>
      </c>
      <c r="ET185" s="92">
        <v>1.27744031E-10</v>
      </c>
      <c r="EU185" s="92">
        <v>1.1374677799999999E-7</v>
      </c>
      <c r="EV185" s="92">
        <v>2.7304515E-8</v>
      </c>
      <c r="EW185" s="92">
        <v>4.0631352500000001E-4</v>
      </c>
      <c r="EX185" s="92">
        <v>0</v>
      </c>
      <c r="EY185" s="92">
        <v>0</v>
      </c>
      <c r="EZ185" s="92">
        <v>0</v>
      </c>
      <c r="FA185" s="92">
        <v>0</v>
      </c>
      <c r="FB185" s="92">
        <v>0</v>
      </c>
      <c r="FC185" s="92">
        <v>0</v>
      </c>
      <c r="FD185" s="92">
        <v>0</v>
      </c>
      <c r="FE185" s="92">
        <v>0</v>
      </c>
      <c r="FF185" s="92">
        <v>0</v>
      </c>
      <c r="FG185" s="92">
        <v>0</v>
      </c>
      <c r="FH185" s="92">
        <v>6.9274600199999997E-11</v>
      </c>
      <c r="FI185" s="92">
        <v>16.850394900000001</v>
      </c>
      <c r="FJ185" s="92">
        <v>1.74607876E-2</v>
      </c>
      <c r="FK185" s="92">
        <v>0</v>
      </c>
      <c r="FL185" s="92">
        <v>0</v>
      </c>
      <c r="FM185" s="92">
        <v>0</v>
      </c>
      <c r="FN185" s="92">
        <v>1882.26647</v>
      </c>
      <c r="FO185" s="92">
        <v>0</v>
      </c>
      <c r="FP185" s="92">
        <v>0</v>
      </c>
      <c r="FQ185" s="92">
        <v>2.0431680600000001E-5</v>
      </c>
      <c r="FR185" s="92">
        <v>0</v>
      </c>
      <c r="FS185" s="92">
        <v>0</v>
      </c>
      <c r="FT185" s="92">
        <v>0</v>
      </c>
      <c r="FU185" s="92">
        <v>0</v>
      </c>
      <c r="FV185" s="92">
        <v>0</v>
      </c>
      <c r="FW185" s="92">
        <v>0</v>
      </c>
      <c r="FX185" s="92">
        <v>0</v>
      </c>
      <c r="FY185" s="92">
        <v>0</v>
      </c>
      <c r="FZ185" s="92">
        <v>0</v>
      </c>
      <c r="GA185" s="92">
        <v>0</v>
      </c>
      <c r="GB185" s="92">
        <v>0</v>
      </c>
      <c r="GC185" s="92">
        <v>0</v>
      </c>
      <c r="GD185" s="92">
        <v>0</v>
      </c>
      <c r="GE185" s="92">
        <v>0</v>
      </c>
      <c r="GF185" s="92">
        <v>0</v>
      </c>
      <c r="GG185" s="92">
        <v>0</v>
      </c>
      <c r="GH185" s="92">
        <v>0</v>
      </c>
      <c r="GI185" s="92">
        <v>0</v>
      </c>
      <c r="GJ185" s="92">
        <v>1.9238511100000001E-2</v>
      </c>
      <c r="GK185" s="92">
        <v>1.6252852700000001E-2</v>
      </c>
      <c r="GL185" s="92">
        <v>4.6095146800000002E-16</v>
      </c>
      <c r="GM185" s="92">
        <v>3.66297328E-16</v>
      </c>
      <c r="GN185" s="92">
        <v>1.5369118700000001E-16</v>
      </c>
      <c r="GO185" s="92">
        <v>2.8109059899999998E-12</v>
      </c>
      <c r="GP185" s="92">
        <v>3.3549523299999999E-12</v>
      </c>
      <c r="GQ185" s="92">
        <v>2.7319349100000001E-12</v>
      </c>
      <c r="GR185" s="92">
        <v>0</v>
      </c>
      <c r="GS185" s="92">
        <v>3.5187108900000002E-16</v>
      </c>
      <c r="GT185" s="92">
        <v>8.8799619599999995E-18</v>
      </c>
      <c r="GU185" s="92">
        <v>3.7258581599999998E-18</v>
      </c>
      <c r="GV185" s="92">
        <v>6.53226816E-13</v>
      </c>
      <c r="GW185" s="92">
        <v>7.9604701599999996E-14</v>
      </c>
      <c r="GX185" s="92">
        <v>3.7909913600000002E-15</v>
      </c>
      <c r="GY185" s="92">
        <v>9.2230364599999996E-10</v>
      </c>
      <c r="GZ185" s="92">
        <v>5.8846184199999999E-8</v>
      </c>
      <c r="HA185" s="92">
        <v>1.22058434E-4</v>
      </c>
      <c r="HB185" s="92">
        <v>0</v>
      </c>
      <c r="HC185" s="92">
        <v>6.4062340599999996E-9</v>
      </c>
      <c r="HD185" s="92">
        <v>6.4868814500000001E-14</v>
      </c>
      <c r="HE185" s="92">
        <v>5.7760966300000002E-11</v>
      </c>
      <c r="HF185" s="92">
        <v>1.3865317299999999E-11</v>
      </c>
      <c r="HG185" s="92">
        <v>2.0632726700000001E-7</v>
      </c>
      <c r="HH185" s="92">
        <v>0</v>
      </c>
      <c r="HI185" s="92">
        <v>0</v>
      </c>
      <c r="HJ185" s="92">
        <v>0</v>
      </c>
      <c r="HK185" s="92">
        <v>0</v>
      </c>
      <c r="HL185" s="92">
        <v>0</v>
      </c>
      <c r="HM185" s="92">
        <v>0</v>
      </c>
      <c r="HN185" s="92">
        <v>0</v>
      </c>
      <c r="HO185" s="92">
        <v>0</v>
      </c>
      <c r="HP185" s="92">
        <v>0</v>
      </c>
      <c r="HQ185" s="92">
        <v>0</v>
      </c>
      <c r="HR185" s="92">
        <v>3.5177856600000002E-14</v>
      </c>
      <c r="HS185" s="92">
        <v>8.5566827299999992E-3</v>
      </c>
      <c r="HT185" s="92">
        <v>8.8666420200000003E-6</v>
      </c>
      <c r="HU185" s="92">
        <v>0</v>
      </c>
      <c r="HV185" s="92">
        <v>0</v>
      </c>
      <c r="HW185" s="92">
        <v>0</v>
      </c>
      <c r="HX185" s="92">
        <v>0.95582074500000003</v>
      </c>
      <c r="HY185" s="92">
        <v>0</v>
      </c>
      <c r="HZ185" s="92">
        <v>0</v>
      </c>
      <c r="IA185" s="92">
        <v>1.0375270700000001E-8</v>
      </c>
      <c r="IB185" s="92">
        <v>0</v>
      </c>
      <c r="IC185" s="92">
        <v>0</v>
      </c>
      <c r="ID185" s="92">
        <v>0</v>
      </c>
      <c r="IE185" s="92">
        <v>0</v>
      </c>
      <c r="IF185" s="92">
        <v>0</v>
      </c>
      <c r="IG185" s="92">
        <v>0</v>
      </c>
      <c r="IH185" s="92">
        <v>0</v>
      </c>
      <c r="II185" s="92">
        <v>0</v>
      </c>
      <c r="IJ185" s="92">
        <v>0</v>
      </c>
      <c r="IK185" s="92">
        <v>0</v>
      </c>
      <c r="IL185" s="92">
        <v>0</v>
      </c>
      <c r="IM185" s="92">
        <v>0</v>
      </c>
      <c r="IN185" s="92">
        <v>0</v>
      </c>
      <c r="IO185" s="92">
        <v>0</v>
      </c>
      <c r="IP185" s="92">
        <v>0</v>
      </c>
      <c r="IQ185" s="92">
        <v>0</v>
      </c>
      <c r="IR185" s="92">
        <v>0</v>
      </c>
      <c r="IS185" s="92">
        <v>0</v>
      </c>
      <c r="IT185" s="92">
        <v>46.096726599999997</v>
      </c>
      <c r="IU185" s="92">
        <v>1969.2672299999999</v>
      </c>
      <c r="IV185" s="92">
        <v>19237.2441</v>
      </c>
      <c r="IW185" s="92">
        <v>32</v>
      </c>
      <c r="IX185" s="92">
        <v>1</v>
      </c>
      <c r="IY185" s="92">
        <v>1</v>
      </c>
      <c r="IZ185" s="92">
        <v>0</v>
      </c>
      <c r="JA185" s="92">
        <v>0</v>
      </c>
      <c r="JB185" s="92">
        <v>-90623.587</v>
      </c>
      <c r="JC185" s="92">
        <v>-2121.3224100000002</v>
      </c>
      <c r="JD185" s="92">
        <v>-4.1774507099999996</v>
      </c>
      <c r="JE185" s="92">
        <v>0.197311822</v>
      </c>
      <c r="JF185" s="92">
        <v>4.6186870700000004E-3</v>
      </c>
      <c r="JG185" s="92">
        <v>3.9937049800000001E-5</v>
      </c>
      <c r="JH185" s="92">
        <v>1.7061238300000001E-3</v>
      </c>
      <c r="JI185" s="92">
        <v>42.720326999999997</v>
      </c>
      <c r="JJ185" s="92">
        <v>0</v>
      </c>
      <c r="JK185" s="92">
        <v>0</v>
      </c>
      <c r="JL185" s="92">
        <v>0</v>
      </c>
      <c r="JM185" s="92">
        <v>0</v>
      </c>
      <c r="JN185" s="92">
        <v>0</v>
      </c>
      <c r="JO185" s="92">
        <v>0</v>
      </c>
      <c r="JP185" s="92">
        <v>0</v>
      </c>
      <c r="JQ185" s="92">
        <v>0</v>
      </c>
      <c r="JR185" s="92">
        <v>0</v>
      </c>
      <c r="JS185" s="92">
        <v>0</v>
      </c>
      <c r="JT185" s="92">
        <v>0</v>
      </c>
      <c r="JU185" s="92">
        <v>0</v>
      </c>
      <c r="JV185" s="92">
        <v>0</v>
      </c>
      <c r="JW185" s="92">
        <v>0</v>
      </c>
      <c r="JX185" s="92">
        <v>0</v>
      </c>
      <c r="JY185" s="92">
        <v>0</v>
      </c>
      <c r="JZ185" s="92">
        <v>0</v>
      </c>
      <c r="KA185" s="92">
        <v>0</v>
      </c>
      <c r="KB185" s="92">
        <v>0</v>
      </c>
      <c r="KC185" s="92">
        <v>0</v>
      </c>
      <c r="KD185" s="92">
        <v>0</v>
      </c>
      <c r="KE185" s="92">
        <v>0</v>
      </c>
      <c r="KF185" s="92">
        <v>0</v>
      </c>
      <c r="KG185" s="92">
        <v>0</v>
      </c>
      <c r="KH185" s="92">
        <v>0</v>
      </c>
      <c r="KI185" s="92">
        <v>0</v>
      </c>
      <c r="KJ185" s="92">
        <v>0</v>
      </c>
      <c r="KK185" s="92">
        <v>0</v>
      </c>
      <c r="KL185" s="92">
        <v>0</v>
      </c>
      <c r="KM185" s="92">
        <v>0</v>
      </c>
      <c r="KN185" s="92">
        <v>0</v>
      </c>
      <c r="KO185" s="92">
        <v>0</v>
      </c>
      <c r="KP185" s="92">
        <v>0</v>
      </c>
      <c r="KQ185" s="92">
        <v>0</v>
      </c>
      <c r="KR185" s="92">
        <v>0</v>
      </c>
      <c r="KS185" s="92">
        <v>0</v>
      </c>
      <c r="KT185" s="92">
        <v>0</v>
      </c>
      <c r="KU185" s="92">
        <v>0</v>
      </c>
      <c r="KV185" s="92">
        <v>0</v>
      </c>
      <c r="KW185" s="92">
        <v>0</v>
      </c>
      <c r="KX185" s="92">
        <v>0</v>
      </c>
      <c r="KY185" s="92">
        <v>0</v>
      </c>
      <c r="KZ185" s="92">
        <v>0</v>
      </c>
      <c r="LA185" s="92">
        <v>0</v>
      </c>
      <c r="LB185" s="92">
        <v>0</v>
      </c>
      <c r="LC185" s="92">
        <v>0</v>
      </c>
      <c r="LD185" s="92">
        <v>0</v>
      </c>
      <c r="LE185" s="92">
        <v>0</v>
      </c>
      <c r="LF185" s="92">
        <v>0</v>
      </c>
      <c r="LG185" s="92">
        <v>0</v>
      </c>
      <c r="LH185" s="92">
        <v>0</v>
      </c>
      <c r="LI185" s="92">
        <v>0</v>
      </c>
      <c r="LJ185" s="92">
        <v>0</v>
      </c>
      <c r="LK185" s="92">
        <v>0</v>
      </c>
      <c r="LL185" s="92">
        <v>0</v>
      </c>
      <c r="LM185" s="92">
        <v>0</v>
      </c>
      <c r="LN185" s="92">
        <v>0</v>
      </c>
      <c r="LO185" s="92">
        <v>0</v>
      </c>
      <c r="LP185" s="92">
        <v>0</v>
      </c>
      <c r="LQ185" s="92">
        <v>0</v>
      </c>
      <c r="LR185" s="92">
        <v>0</v>
      </c>
      <c r="LS185" s="92">
        <v>0</v>
      </c>
      <c r="LT185" s="92">
        <v>0</v>
      </c>
      <c r="LU185" s="92">
        <v>0</v>
      </c>
      <c r="LV185" s="92">
        <v>0</v>
      </c>
      <c r="LW185" s="92">
        <v>0</v>
      </c>
      <c r="LX185" s="92">
        <v>0</v>
      </c>
      <c r="LY185" s="92">
        <v>0</v>
      </c>
      <c r="LZ185" s="92">
        <v>0</v>
      </c>
      <c r="MA185" s="92">
        <v>0</v>
      </c>
      <c r="MB185" s="92">
        <v>0</v>
      </c>
      <c r="MC185" s="92">
        <v>0</v>
      </c>
      <c r="MD185" s="92">
        <v>0</v>
      </c>
      <c r="ME185" s="92">
        <v>0</v>
      </c>
      <c r="MF185" s="92">
        <v>0</v>
      </c>
      <c r="MG185" s="92">
        <v>0</v>
      </c>
      <c r="MH185" s="92">
        <v>0</v>
      </c>
      <c r="MI185" s="92">
        <v>0</v>
      </c>
      <c r="MJ185" s="92">
        <v>0</v>
      </c>
      <c r="MK185" s="92">
        <v>0</v>
      </c>
      <c r="ML185" s="92">
        <v>0</v>
      </c>
      <c r="MM185" s="92">
        <v>0</v>
      </c>
      <c r="MN185" s="92">
        <v>0</v>
      </c>
      <c r="MO185" s="92">
        <v>0</v>
      </c>
      <c r="MP185" s="92">
        <v>0</v>
      </c>
      <c r="MQ185" s="92">
        <v>0</v>
      </c>
      <c r="MR185" s="92">
        <v>0</v>
      </c>
      <c r="MS185" s="92">
        <v>0</v>
      </c>
      <c r="MT185" s="92">
        <v>0</v>
      </c>
      <c r="MU185" s="92">
        <v>0</v>
      </c>
      <c r="MV185" s="92">
        <v>0</v>
      </c>
      <c r="MW185" s="92">
        <v>0</v>
      </c>
      <c r="MX185" s="92">
        <v>0</v>
      </c>
      <c r="MY185" s="92">
        <v>0</v>
      </c>
      <c r="MZ185" s="92">
        <v>0</v>
      </c>
      <c r="NA185" s="92">
        <v>0</v>
      </c>
      <c r="NB185" s="92">
        <v>0</v>
      </c>
      <c r="NC185" s="92">
        <v>0</v>
      </c>
      <c r="ND185" s="92">
        <v>0</v>
      </c>
      <c r="NE185" s="92">
        <v>0</v>
      </c>
      <c r="NF185" s="92">
        <v>0</v>
      </c>
      <c r="NG185" s="92">
        <v>0</v>
      </c>
      <c r="NH185" s="92">
        <v>0</v>
      </c>
      <c r="NI185" s="92">
        <v>0</v>
      </c>
      <c r="NJ185" s="92">
        <v>0</v>
      </c>
      <c r="NK185" s="92">
        <v>0</v>
      </c>
      <c r="NL185" s="92">
        <v>0</v>
      </c>
      <c r="NM185" s="92">
        <v>0</v>
      </c>
      <c r="NN185" s="92">
        <v>0</v>
      </c>
      <c r="NO185" s="92">
        <v>0</v>
      </c>
      <c r="NP185" s="92">
        <v>0</v>
      </c>
      <c r="NQ185" s="92">
        <v>0</v>
      </c>
      <c r="NR185" s="92">
        <v>0</v>
      </c>
      <c r="NS185" s="92">
        <v>0</v>
      </c>
      <c r="NT185" s="92">
        <v>0</v>
      </c>
      <c r="NU185" s="92">
        <v>0</v>
      </c>
      <c r="NV185" s="92">
        <v>0</v>
      </c>
      <c r="NW185" s="92">
        <v>0</v>
      </c>
      <c r="NX185" s="92">
        <v>0</v>
      </c>
      <c r="NY185" s="92">
        <v>0</v>
      </c>
      <c r="NZ185" s="92">
        <v>0</v>
      </c>
      <c r="OA185" s="92">
        <v>0</v>
      </c>
      <c r="OB185" s="92">
        <v>0</v>
      </c>
      <c r="OC185" s="92">
        <v>0</v>
      </c>
      <c r="OD185" s="92">
        <v>0</v>
      </c>
      <c r="OE185" s="92">
        <v>0</v>
      </c>
      <c r="OF185" s="92">
        <v>0</v>
      </c>
      <c r="OG185" s="92">
        <v>0</v>
      </c>
      <c r="OH185" s="92">
        <v>0</v>
      </c>
      <c r="OI185" s="92">
        <v>0</v>
      </c>
      <c r="OJ185" s="92">
        <v>0</v>
      </c>
      <c r="OK185" s="92">
        <v>0</v>
      </c>
      <c r="OL185" s="92">
        <v>0</v>
      </c>
      <c r="OM185" s="92">
        <v>0</v>
      </c>
      <c r="ON185" s="92">
        <v>0</v>
      </c>
      <c r="OO185" s="92">
        <v>0</v>
      </c>
      <c r="OP185" s="92">
        <v>0</v>
      </c>
      <c r="OQ185" s="92">
        <v>0</v>
      </c>
      <c r="OR185" s="92">
        <v>0</v>
      </c>
      <c r="OS185" s="92">
        <v>0</v>
      </c>
      <c r="OT185" s="92">
        <v>0</v>
      </c>
      <c r="OU185" s="92">
        <v>0</v>
      </c>
      <c r="OV185" s="92">
        <v>0</v>
      </c>
      <c r="OW185" s="92">
        <v>0</v>
      </c>
      <c r="OX185" s="92">
        <v>0</v>
      </c>
      <c r="OY185" s="92">
        <v>0</v>
      </c>
      <c r="OZ185" s="92">
        <v>0</v>
      </c>
      <c r="PA185" s="92">
        <v>0</v>
      </c>
      <c r="PB185" s="92">
        <v>0</v>
      </c>
      <c r="PC185" s="92">
        <v>0</v>
      </c>
      <c r="PD185" s="92">
        <v>0</v>
      </c>
      <c r="PE185" s="92">
        <v>0</v>
      </c>
      <c r="PF185" s="92">
        <v>0</v>
      </c>
      <c r="PG185" s="92">
        <v>0</v>
      </c>
      <c r="PH185" s="92">
        <v>0</v>
      </c>
      <c r="PI185" s="92">
        <v>0</v>
      </c>
      <c r="PJ185" s="92">
        <v>0</v>
      </c>
      <c r="PK185" s="92">
        <v>0</v>
      </c>
      <c r="PL185" s="92">
        <v>0</v>
      </c>
      <c r="PM185" s="92">
        <v>0</v>
      </c>
      <c r="PN185" s="92">
        <v>0</v>
      </c>
      <c r="PO185" s="92">
        <v>0</v>
      </c>
      <c r="PP185" s="92">
        <v>0</v>
      </c>
      <c r="PQ185" s="92">
        <v>0</v>
      </c>
      <c r="PR185" s="92">
        <v>0</v>
      </c>
      <c r="PS185" s="92">
        <v>0</v>
      </c>
      <c r="PT185" s="92">
        <v>0</v>
      </c>
      <c r="PU185" s="92">
        <v>0</v>
      </c>
      <c r="PV185" s="92">
        <v>0</v>
      </c>
      <c r="PW185" s="92">
        <v>0</v>
      </c>
      <c r="PX185" s="92">
        <v>0</v>
      </c>
      <c r="PY185" s="92">
        <v>0</v>
      </c>
      <c r="PZ185" s="92">
        <v>0</v>
      </c>
      <c r="QA185" s="92">
        <v>0</v>
      </c>
      <c r="QB185" s="92">
        <v>0</v>
      </c>
      <c r="QC185" s="92">
        <v>0</v>
      </c>
      <c r="QD185" s="92">
        <v>0</v>
      </c>
      <c r="QE185" s="92">
        <v>0</v>
      </c>
      <c r="QF185" s="92">
        <v>0</v>
      </c>
      <c r="QG185" s="92">
        <v>0</v>
      </c>
      <c r="QH185" s="92">
        <v>0</v>
      </c>
      <c r="QI185" s="92">
        <v>0</v>
      </c>
      <c r="QJ185" s="92">
        <v>0</v>
      </c>
      <c r="QK185" s="92">
        <v>0</v>
      </c>
      <c r="QL185" s="92">
        <v>0</v>
      </c>
      <c r="QM185" s="92">
        <v>0</v>
      </c>
      <c r="QN185" s="92">
        <v>0</v>
      </c>
      <c r="QO185" s="92">
        <v>0</v>
      </c>
      <c r="QP185" s="92">
        <v>0</v>
      </c>
      <c r="QQ185" s="92">
        <v>0</v>
      </c>
      <c r="QR185" s="92">
        <v>0</v>
      </c>
      <c r="QS185" s="92">
        <v>0</v>
      </c>
      <c r="QT185" s="92">
        <v>0</v>
      </c>
      <c r="QU185" s="92">
        <v>0</v>
      </c>
      <c r="QV185" s="92">
        <v>0</v>
      </c>
      <c r="QW185" s="92">
        <v>0</v>
      </c>
      <c r="QX185" s="92">
        <v>0</v>
      </c>
      <c r="QY185" s="92">
        <v>0</v>
      </c>
      <c r="QZ185" s="92">
        <v>0</v>
      </c>
      <c r="RA185" s="92">
        <v>0</v>
      </c>
      <c r="RB185" s="92">
        <v>0</v>
      </c>
      <c r="RC185" s="92">
        <v>0</v>
      </c>
      <c r="RD185" s="92">
        <v>0</v>
      </c>
      <c r="RE185" s="92">
        <v>0</v>
      </c>
      <c r="RF185" s="92">
        <v>0</v>
      </c>
      <c r="RG185" s="92">
        <v>0</v>
      </c>
      <c r="RH185" s="92">
        <v>0</v>
      </c>
      <c r="RI185" s="92">
        <v>0</v>
      </c>
      <c r="RJ185" s="92">
        <v>0</v>
      </c>
      <c r="RK185" s="92">
        <v>0</v>
      </c>
      <c r="RL185" s="92">
        <v>0</v>
      </c>
      <c r="RM185" s="92">
        <v>0</v>
      </c>
      <c r="RN185" s="92">
        <v>0</v>
      </c>
      <c r="RO185" s="92">
        <v>0</v>
      </c>
      <c r="RP185" s="92">
        <v>0</v>
      </c>
      <c r="RQ185" s="92">
        <v>0</v>
      </c>
      <c r="RR185" s="92">
        <v>0</v>
      </c>
      <c r="RS185" s="92">
        <v>0</v>
      </c>
      <c r="RT185" s="92">
        <v>0</v>
      </c>
      <c r="RU185" s="92">
        <v>0</v>
      </c>
      <c r="RV185" s="92">
        <v>0</v>
      </c>
      <c r="RW185" s="92">
        <v>0</v>
      </c>
      <c r="RX185" s="92">
        <v>0</v>
      </c>
      <c r="RY185" s="92">
        <v>0</v>
      </c>
      <c r="RZ185" s="92">
        <v>0</v>
      </c>
      <c r="SA185" s="92">
        <v>0</v>
      </c>
      <c r="SB185" s="92">
        <v>0</v>
      </c>
      <c r="SC185" s="92">
        <v>0</v>
      </c>
      <c r="SD185" s="92">
        <v>0</v>
      </c>
      <c r="SE185" s="92">
        <v>0</v>
      </c>
      <c r="SF185" s="92">
        <v>0</v>
      </c>
      <c r="SG185" s="92">
        <v>0</v>
      </c>
      <c r="SH185" s="92">
        <v>0</v>
      </c>
      <c r="SI185" s="92">
        <v>0</v>
      </c>
      <c r="SJ185" s="92">
        <v>0</v>
      </c>
      <c r="SK185" s="92">
        <v>0</v>
      </c>
      <c r="SL185" s="92">
        <v>0</v>
      </c>
      <c r="SM185" s="92">
        <v>0</v>
      </c>
      <c r="SN185" s="92">
        <v>0</v>
      </c>
      <c r="SO185" s="92">
        <v>0</v>
      </c>
      <c r="SP185" s="92">
        <v>0</v>
      </c>
      <c r="SQ185" s="92">
        <v>0</v>
      </c>
      <c r="SR185" s="92">
        <v>0</v>
      </c>
      <c r="SS185" s="92">
        <v>0</v>
      </c>
      <c r="ST185" s="92">
        <v>0</v>
      </c>
      <c r="SU185" s="92">
        <v>0</v>
      </c>
      <c r="SV185" s="92">
        <v>0</v>
      </c>
      <c r="SW185" s="92">
        <v>0</v>
      </c>
      <c r="SX185" s="92">
        <v>0</v>
      </c>
      <c r="SY185" s="92">
        <v>0</v>
      </c>
      <c r="SZ185" s="92">
        <v>0</v>
      </c>
      <c r="TA185" s="92">
        <v>0</v>
      </c>
      <c r="TB185" s="92">
        <v>0</v>
      </c>
      <c r="TC185" s="92">
        <v>1</v>
      </c>
      <c r="TD185" s="92">
        <v>0</v>
      </c>
      <c r="TE185" s="92">
        <v>0</v>
      </c>
      <c r="TF185" s="92">
        <v>0</v>
      </c>
      <c r="TG185" s="92">
        <v>0</v>
      </c>
      <c r="TH185" s="92">
        <v>0</v>
      </c>
      <c r="TI185" s="92">
        <v>0</v>
      </c>
      <c r="TJ185" s="92">
        <v>0</v>
      </c>
      <c r="TK185" s="92">
        <v>0</v>
      </c>
      <c r="TL185" s="92">
        <v>0</v>
      </c>
      <c r="TM185" s="92">
        <v>0</v>
      </c>
      <c r="TN185" s="92">
        <v>0</v>
      </c>
      <c r="TO185" s="92">
        <v>0</v>
      </c>
      <c r="TP185" s="92">
        <v>3.4071515699999999E-2</v>
      </c>
      <c r="TQ185" s="92">
        <v>-4861744.0145699997</v>
      </c>
      <c r="TR185" s="92">
        <v>1.2269794583333301E-2</v>
      </c>
      <c r="TS185" s="92">
        <v>5.8416105000000103E-4</v>
      </c>
      <c r="TT185" s="92">
        <v>1.9298457250000001E-4</v>
      </c>
      <c r="TU185" s="92">
        <v>1.39960206666667E-18</v>
      </c>
      <c r="TV185" s="92">
        <v>1.11220059722222E-18</v>
      </c>
      <c r="TW185" s="92">
        <v>4.6665759166666702E-19</v>
      </c>
      <c r="TX185" s="92">
        <v>1.0241815333333301E-14</v>
      </c>
      <c r="TY185" s="92">
        <v>1.2224102222222199E-14</v>
      </c>
      <c r="TZ185" s="92">
        <v>4.3658167222222301E-15</v>
      </c>
      <c r="UA185" s="92">
        <v>0</v>
      </c>
      <c r="UB185" s="92">
        <v>1.1871050222222201E-18</v>
      </c>
      <c r="UC185" s="92">
        <v>2.9958265277777802E-20</v>
      </c>
      <c r="UD185" s="92">
        <v>1.25699015E-20</v>
      </c>
      <c r="UE185" s="92">
        <v>2.7046454888888901E-15</v>
      </c>
      <c r="UF185" s="92">
        <v>3.2959837500000002E-16</v>
      </c>
      <c r="UG185" s="92">
        <v>1.15107114722222E-17</v>
      </c>
      <c r="UH185" s="92">
        <v>3.3159266944444499E-12</v>
      </c>
      <c r="UI185" s="92">
        <v>2.5525304694444498E-10</v>
      </c>
      <c r="UJ185" s="92">
        <v>6.9488321388889003E-7</v>
      </c>
      <c r="UK185" s="92">
        <v>0</v>
      </c>
      <c r="UL185" s="92">
        <v>3.8902917499999997E-11</v>
      </c>
      <c r="UM185" s="92">
        <v>2.3322436666666699E-16</v>
      </c>
      <c r="UN185" s="92">
        <v>3.43085111111111E-13</v>
      </c>
      <c r="UO185" s="92">
        <v>6.4227591944444502E-14</v>
      </c>
      <c r="UP185" s="92">
        <v>6.6271965277777798E-9</v>
      </c>
      <c r="UQ185" s="92">
        <v>0</v>
      </c>
      <c r="UR185" s="92">
        <v>0</v>
      </c>
      <c r="US185" s="92">
        <v>0</v>
      </c>
      <c r="UT185" s="92">
        <v>0</v>
      </c>
      <c r="UU185" s="92">
        <v>0</v>
      </c>
      <c r="UV185" s="92">
        <v>0</v>
      </c>
      <c r="UW185" s="92">
        <v>0</v>
      </c>
      <c r="UX185" s="92">
        <v>0</v>
      </c>
      <c r="UY185" s="92">
        <v>0</v>
      </c>
      <c r="UZ185" s="92">
        <v>0</v>
      </c>
      <c r="VA185" s="92">
        <v>6.8124633611111203E-17</v>
      </c>
      <c r="VB185" s="92">
        <v>1.46276274722222E-4</v>
      </c>
      <c r="VC185" s="92">
        <v>1.73138745277778E-7</v>
      </c>
      <c r="VD185" s="92">
        <v>0</v>
      </c>
      <c r="VE185" s="92">
        <v>0</v>
      </c>
      <c r="VF185" s="92">
        <v>0</v>
      </c>
      <c r="VG185" s="92">
        <v>1.18803493333333E-2</v>
      </c>
      <c r="VH185" s="92">
        <v>0</v>
      </c>
      <c r="VI185" s="92">
        <v>0</v>
      </c>
      <c r="VJ185" s="92">
        <v>8.8589472500000094E-11</v>
      </c>
      <c r="VK185" s="92">
        <v>0</v>
      </c>
      <c r="VL185" s="92">
        <v>0</v>
      </c>
      <c r="VM185" s="92">
        <v>0</v>
      </c>
      <c r="VN185" s="92">
        <v>0</v>
      </c>
      <c r="VO185" s="92">
        <v>0</v>
      </c>
      <c r="VP185" s="92">
        <v>0</v>
      </c>
      <c r="VQ185" s="92">
        <v>0</v>
      </c>
      <c r="VR185" s="92">
        <v>0</v>
      </c>
      <c r="VS185" s="92">
        <v>0</v>
      </c>
      <c r="VT185" s="92">
        <v>0</v>
      </c>
      <c r="VU185" s="92">
        <v>0</v>
      </c>
      <c r="VV185" s="92">
        <v>0</v>
      </c>
      <c r="VW185" s="92">
        <v>0</v>
      </c>
      <c r="VX185" s="92">
        <v>0</v>
      </c>
      <c r="VY185" s="92">
        <v>0</v>
      </c>
      <c r="VZ185" s="92">
        <v>0</v>
      </c>
      <c r="WA185" s="92">
        <v>0</v>
      </c>
      <c r="WB185" s="92">
        <v>0</v>
      </c>
      <c r="WC185" s="92">
        <v>0</v>
      </c>
    </row>
    <row r="186" spans="2:601" ht="13.5" customHeight="1">
      <c r="B186" s="851" t="s">
        <v>2861</v>
      </c>
      <c r="C186" s="92">
        <v>0</v>
      </c>
      <c r="D186" s="92">
        <v>19180.291499999999</v>
      </c>
      <c r="E186" s="92">
        <v>-40.689744500000003</v>
      </c>
      <c r="F186" s="92">
        <v>20.460416899999998</v>
      </c>
      <c r="G186" s="92">
        <v>7.1811159199999999</v>
      </c>
      <c r="H186" s="92">
        <v>1.7148892399999999E-14</v>
      </c>
      <c r="I186" s="92">
        <v>3.7644891800000001E-14</v>
      </c>
      <c r="J186" s="92">
        <v>1.5795059499999999E-14</v>
      </c>
      <c r="K186" s="92">
        <v>2.2581843399999999E-10</v>
      </c>
      <c r="L186" s="92">
        <v>4.6796074900000002E-11</v>
      </c>
      <c r="M186" s="92">
        <v>1.5234096300000001E-10</v>
      </c>
      <c r="N186" s="92">
        <v>0</v>
      </c>
      <c r="O186" s="92">
        <v>4.1422884500000003E-14</v>
      </c>
      <c r="P186" s="92">
        <v>1.04536476E-15</v>
      </c>
      <c r="Q186" s="92">
        <v>4.3861458699999999E-16</v>
      </c>
      <c r="R186" s="92">
        <v>9.4375995200000003E-11</v>
      </c>
      <c r="S186" s="92">
        <v>1.15010173E-11</v>
      </c>
      <c r="T186" s="92">
        <v>4.0165517200000001E-13</v>
      </c>
      <c r="U186" s="92">
        <v>1.1570606299999999E-7</v>
      </c>
      <c r="V186" s="92">
        <v>8.8303281699999995E-6</v>
      </c>
      <c r="W186" s="92">
        <v>2.4004445499999999E-2</v>
      </c>
      <c r="X186" s="92">
        <v>0</v>
      </c>
      <c r="Y186" s="92">
        <v>4.0874618499999997E-6</v>
      </c>
      <c r="Z186" s="92">
        <v>7.9989282800000006E-12</v>
      </c>
      <c r="AA186" s="92">
        <v>1.21941608E-8</v>
      </c>
      <c r="AB186" s="92">
        <v>2.39721687E-9</v>
      </c>
      <c r="AC186" s="92">
        <v>2.3151416500000001E-4</v>
      </c>
      <c r="AD186" s="92">
        <v>0</v>
      </c>
      <c r="AE186" s="92">
        <v>0</v>
      </c>
      <c r="AF186" s="92">
        <v>0</v>
      </c>
      <c r="AG186" s="92">
        <v>0</v>
      </c>
      <c r="AH186" s="92">
        <v>0</v>
      </c>
      <c r="AI186" s="92">
        <v>0</v>
      </c>
      <c r="AJ186" s="92">
        <v>0</v>
      </c>
      <c r="AK186" s="92">
        <v>0</v>
      </c>
      <c r="AL186" s="92">
        <v>0</v>
      </c>
      <c r="AM186" s="92">
        <v>0</v>
      </c>
      <c r="AN186" s="92">
        <v>2.3737425400000001E-12</v>
      </c>
      <c r="AO186" s="92">
        <v>4.8357305300000002</v>
      </c>
      <c r="AP186" s="92">
        <v>5.6099258100000002E-3</v>
      </c>
      <c r="AQ186" s="92">
        <v>0</v>
      </c>
      <c r="AR186" s="92">
        <v>0</v>
      </c>
      <c r="AS186" s="92">
        <v>0</v>
      </c>
      <c r="AT186" s="92">
        <v>416.35402599999998</v>
      </c>
      <c r="AU186" s="92">
        <v>0</v>
      </c>
      <c r="AV186" s="92">
        <v>0</v>
      </c>
      <c r="AW186" s="92">
        <v>3.0709754900000001E-6</v>
      </c>
      <c r="AX186" s="92">
        <v>0</v>
      </c>
      <c r="AY186" s="92">
        <v>0</v>
      </c>
      <c r="AZ186" s="92">
        <v>0</v>
      </c>
      <c r="BA186" s="92">
        <v>0</v>
      </c>
      <c r="BB186" s="92">
        <v>0</v>
      </c>
      <c r="BC186" s="92">
        <v>0</v>
      </c>
      <c r="BD186" s="92">
        <v>0</v>
      </c>
      <c r="BE186" s="92">
        <v>0</v>
      </c>
      <c r="BF186" s="92">
        <v>0</v>
      </c>
      <c r="BG186" s="92">
        <v>0</v>
      </c>
      <c r="BH186" s="92">
        <v>0</v>
      </c>
      <c r="BI186" s="92">
        <v>0</v>
      </c>
      <c r="BJ186" s="92">
        <v>0</v>
      </c>
      <c r="BK186" s="92">
        <v>0</v>
      </c>
      <c r="BL186" s="92">
        <v>0</v>
      </c>
      <c r="BM186" s="92">
        <v>0</v>
      </c>
      <c r="BN186" s="92">
        <v>0</v>
      </c>
      <c r="BO186" s="92">
        <v>0</v>
      </c>
      <c r="BP186" s="92">
        <v>4.55829533E-2</v>
      </c>
      <c r="BQ186" s="92">
        <v>1.5998524E-2</v>
      </c>
      <c r="BR186" s="92">
        <v>3.82053389E-17</v>
      </c>
      <c r="BS186" s="92">
        <v>8.3867565100000004E-17</v>
      </c>
      <c r="BT186" s="92">
        <v>3.5189188199999998E-17</v>
      </c>
      <c r="BU186" s="92">
        <v>5.0309195400000002E-13</v>
      </c>
      <c r="BV186" s="92">
        <v>1.04255124E-13</v>
      </c>
      <c r="BW186" s="92">
        <v>3.3939440400000002E-13</v>
      </c>
      <c r="BX186" s="92">
        <v>0</v>
      </c>
      <c r="BY186" s="92">
        <v>9.2284405399999996E-17</v>
      </c>
      <c r="BZ186" s="92">
        <v>2.3289267999999998E-18</v>
      </c>
      <c r="CA186" s="92">
        <v>9.7717208300000003E-19</v>
      </c>
      <c r="CB186" s="92">
        <v>2.1025654600000001E-13</v>
      </c>
      <c r="CC186" s="92">
        <v>2.5622661499999999E-14</v>
      </c>
      <c r="CD186" s="92">
        <v>8.94831666E-16</v>
      </c>
      <c r="CE186" s="92">
        <v>2.5777696000000002E-10</v>
      </c>
      <c r="CF186" s="92">
        <v>1.96727388E-8</v>
      </c>
      <c r="CG186" s="92">
        <v>5.3478554300000002E-5</v>
      </c>
      <c r="CH186" s="92">
        <v>0</v>
      </c>
      <c r="CI186" s="92">
        <v>9.1062945199999999E-9</v>
      </c>
      <c r="CJ186" s="92">
        <v>1.7820495799999999E-14</v>
      </c>
      <c r="CK186" s="92">
        <v>2.7166888399999999E-11</v>
      </c>
      <c r="CL186" s="92">
        <v>5.3406646200000004E-12</v>
      </c>
      <c r="CM186" s="92">
        <v>5.1578124899999995E-7</v>
      </c>
      <c r="CN186" s="92">
        <v>0</v>
      </c>
      <c r="CO186" s="92">
        <v>0</v>
      </c>
      <c r="CP186" s="92">
        <v>0</v>
      </c>
      <c r="CQ186" s="92">
        <v>0</v>
      </c>
      <c r="CR186" s="92">
        <v>0</v>
      </c>
      <c r="CS186" s="92">
        <v>0</v>
      </c>
      <c r="CT186" s="92">
        <v>0</v>
      </c>
      <c r="CU186" s="92">
        <v>0</v>
      </c>
      <c r="CV186" s="92">
        <v>0</v>
      </c>
      <c r="CW186" s="92">
        <v>0</v>
      </c>
      <c r="CX186" s="92">
        <v>5.2883670800000001E-15</v>
      </c>
      <c r="CY186" s="92">
        <v>1.0773332700000001E-2</v>
      </c>
      <c r="CZ186" s="92">
        <v>1.2498131699999999E-5</v>
      </c>
      <c r="DA186" s="92">
        <v>0</v>
      </c>
      <c r="DB186" s="92">
        <v>0</v>
      </c>
      <c r="DC186" s="92">
        <v>0</v>
      </c>
      <c r="DD186" s="92">
        <v>0.92757866200000005</v>
      </c>
      <c r="DE186" s="92">
        <v>0</v>
      </c>
      <c r="DF186" s="92">
        <v>0</v>
      </c>
      <c r="DG186" s="92">
        <v>6.8417047899999997E-9</v>
      </c>
      <c r="DH186" s="92">
        <v>0</v>
      </c>
      <c r="DI186" s="92">
        <v>0</v>
      </c>
      <c r="DJ186" s="92">
        <v>0</v>
      </c>
      <c r="DK186" s="92">
        <v>0</v>
      </c>
      <c r="DL186" s="92">
        <v>0</v>
      </c>
      <c r="DM186" s="92">
        <v>0</v>
      </c>
      <c r="DN186" s="92">
        <v>0</v>
      </c>
      <c r="DO186" s="92">
        <v>0</v>
      </c>
      <c r="DP186" s="92">
        <v>0</v>
      </c>
      <c r="DQ186" s="92">
        <v>0</v>
      </c>
      <c r="DR186" s="92">
        <v>0</v>
      </c>
      <c r="DS186" s="92">
        <v>0</v>
      </c>
      <c r="DT186" s="92">
        <v>0</v>
      </c>
      <c r="DU186" s="92">
        <v>0</v>
      </c>
      <c r="DV186" s="92">
        <v>0</v>
      </c>
      <c r="DW186" s="92">
        <v>0</v>
      </c>
      <c r="DX186" s="92">
        <v>0</v>
      </c>
      <c r="DY186" s="92">
        <v>0</v>
      </c>
      <c r="DZ186" s="92">
        <v>368.60013900000001</v>
      </c>
      <c r="EA186" s="92">
        <v>330.82711699999999</v>
      </c>
      <c r="EB186" s="92">
        <v>3.0895046700000001E-12</v>
      </c>
      <c r="EC186" s="92">
        <v>6.7820163800000004E-12</v>
      </c>
      <c r="ED186" s="92">
        <v>2.8456012800000001E-12</v>
      </c>
      <c r="EE186" s="92">
        <v>3.3902437600000002E-8</v>
      </c>
      <c r="EF186" s="92">
        <v>7.0255602300000003E-9</v>
      </c>
      <c r="EG186" s="92">
        <v>5.2146323800000003E-8</v>
      </c>
      <c r="EH186" s="92">
        <v>0</v>
      </c>
      <c r="EI186" s="92">
        <v>6.7164059099999998E-12</v>
      </c>
      <c r="EJ186" s="92">
        <v>1.69497952E-13</v>
      </c>
      <c r="EK186" s="92">
        <v>7.1118021700000004E-14</v>
      </c>
      <c r="EL186" s="92">
        <v>1.2468590300000001E-8</v>
      </c>
      <c r="EM186" s="92">
        <v>1.51946979E-9</v>
      </c>
      <c r="EN186" s="92">
        <v>7.2361263900000005E-11</v>
      </c>
      <c r="EO186" s="92">
        <v>1.7604645099999999E-5</v>
      </c>
      <c r="EP186" s="92">
        <v>1.1135926899999999E-3</v>
      </c>
      <c r="EQ186" s="92">
        <v>2.3064805900000001</v>
      </c>
      <c r="ER186" s="92">
        <v>0</v>
      </c>
      <c r="ES186" s="92">
        <v>3.6819382200000003E-4</v>
      </c>
      <c r="ET186" s="92">
        <v>1.21701518E-9</v>
      </c>
      <c r="EU186" s="92">
        <v>1.12301783E-6</v>
      </c>
      <c r="EV186" s="92">
        <v>2.8308551899999997E-7</v>
      </c>
      <c r="EW186" s="92">
        <v>3.9428158799999996E-3</v>
      </c>
      <c r="EX186" s="92">
        <v>0</v>
      </c>
      <c r="EY186" s="92">
        <v>0</v>
      </c>
      <c r="EZ186" s="92">
        <v>0</v>
      </c>
      <c r="FA186" s="92">
        <v>0</v>
      </c>
      <c r="FB186" s="92">
        <v>0</v>
      </c>
      <c r="FC186" s="92">
        <v>0</v>
      </c>
      <c r="FD186" s="92">
        <v>0</v>
      </c>
      <c r="FE186" s="92">
        <v>0</v>
      </c>
      <c r="FF186" s="92">
        <v>0</v>
      </c>
      <c r="FG186" s="92">
        <v>0</v>
      </c>
      <c r="FH186" s="92">
        <v>6.7050336300000002E-10</v>
      </c>
      <c r="FI186" s="92">
        <v>154.737574</v>
      </c>
      <c r="FJ186" s="92">
        <v>0.15715354400000001</v>
      </c>
      <c r="FK186" s="92">
        <v>0</v>
      </c>
      <c r="FL186" s="92">
        <v>0</v>
      </c>
      <c r="FM186" s="92">
        <v>0</v>
      </c>
      <c r="FN186" s="92">
        <v>18323.6574</v>
      </c>
      <c r="FO186" s="92">
        <v>0</v>
      </c>
      <c r="FP186" s="92">
        <v>0</v>
      </c>
      <c r="FQ186" s="92">
        <v>1.9674143099999999E-4</v>
      </c>
      <c r="FR186" s="92">
        <v>0</v>
      </c>
      <c r="FS186" s="92">
        <v>0</v>
      </c>
      <c r="FT186" s="92">
        <v>0</v>
      </c>
      <c r="FU186" s="92">
        <v>0</v>
      </c>
      <c r="FV186" s="92">
        <v>0</v>
      </c>
      <c r="FW186" s="92">
        <v>0</v>
      </c>
      <c r="FX186" s="92">
        <v>0</v>
      </c>
      <c r="FY186" s="92">
        <v>0</v>
      </c>
      <c r="FZ186" s="92">
        <v>0</v>
      </c>
      <c r="GA186" s="92">
        <v>0</v>
      </c>
      <c r="GB186" s="92">
        <v>0</v>
      </c>
      <c r="GC186" s="92">
        <v>0</v>
      </c>
      <c r="GD186" s="92">
        <v>0</v>
      </c>
      <c r="GE186" s="92">
        <v>0</v>
      </c>
      <c r="GF186" s="92">
        <v>0</v>
      </c>
      <c r="GG186" s="92">
        <v>0</v>
      </c>
      <c r="GH186" s="92">
        <v>0</v>
      </c>
      <c r="GI186" s="92">
        <v>0</v>
      </c>
      <c r="GJ186" s="92">
        <v>1.9217650499999999E-2</v>
      </c>
      <c r="GK186" s="92">
        <v>1.72482841E-2</v>
      </c>
      <c r="GL186" s="92">
        <v>1.6107704500000001E-16</v>
      </c>
      <c r="GM186" s="92">
        <v>3.5359297699999999E-16</v>
      </c>
      <c r="GN186" s="92">
        <v>1.4836069000000001E-16</v>
      </c>
      <c r="GO186" s="92">
        <v>1.7675663399999999E-12</v>
      </c>
      <c r="GP186" s="92">
        <v>3.66290587E-13</v>
      </c>
      <c r="GQ186" s="92">
        <v>2.71874511E-12</v>
      </c>
      <c r="GR186" s="92">
        <v>0</v>
      </c>
      <c r="GS186" s="92">
        <v>3.5017225299999998E-16</v>
      </c>
      <c r="GT186" s="92">
        <v>8.8370894499999993E-18</v>
      </c>
      <c r="GU186" s="92">
        <v>3.7078696999999997E-18</v>
      </c>
      <c r="GV186" s="92">
        <v>6.5007303400000002E-13</v>
      </c>
      <c r="GW186" s="92">
        <v>7.9220369699999996E-14</v>
      </c>
      <c r="GX186" s="92">
        <v>3.7726884299999997E-15</v>
      </c>
      <c r="GY186" s="92">
        <v>9.1785075700000003E-10</v>
      </c>
      <c r="GZ186" s="92">
        <v>5.8059215800000003E-8</v>
      </c>
      <c r="HA186" s="92">
        <v>1.20252634E-4</v>
      </c>
      <c r="HB186" s="92">
        <v>0</v>
      </c>
      <c r="HC186" s="92">
        <v>1.9196466399999998E-8</v>
      </c>
      <c r="HD186" s="92">
        <v>6.3451339099999999E-14</v>
      </c>
      <c r="HE186" s="92">
        <v>5.8550613000000006E-11</v>
      </c>
      <c r="HF186" s="92">
        <v>1.4759187499999999E-11</v>
      </c>
      <c r="HG186" s="92">
        <v>2.0556600399999999E-7</v>
      </c>
      <c r="HH186" s="92">
        <v>0</v>
      </c>
      <c r="HI186" s="92">
        <v>0</v>
      </c>
      <c r="HJ186" s="92">
        <v>0</v>
      </c>
      <c r="HK186" s="92">
        <v>0</v>
      </c>
      <c r="HL186" s="92">
        <v>0</v>
      </c>
      <c r="HM186" s="92">
        <v>0</v>
      </c>
      <c r="HN186" s="92">
        <v>0</v>
      </c>
      <c r="HO186" s="92">
        <v>0</v>
      </c>
      <c r="HP186" s="92">
        <v>0</v>
      </c>
      <c r="HQ186" s="92">
        <v>0</v>
      </c>
      <c r="HR186" s="92">
        <v>3.49579339E-14</v>
      </c>
      <c r="HS186" s="92">
        <v>8.0675298400000005E-3</v>
      </c>
      <c r="HT186" s="92">
        <v>8.1934909200000005E-6</v>
      </c>
      <c r="HU186" s="92">
        <v>0</v>
      </c>
      <c r="HV186" s="92">
        <v>0</v>
      </c>
      <c r="HW186" s="92">
        <v>0</v>
      </c>
      <c r="HX186" s="92">
        <v>0.95533779500000005</v>
      </c>
      <c r="HY186" s="92">
        <v>0</v>
      </c>
      <c r="HZ186" s="92">
        <v>0</v>
      </c>
      <c r="IA186" s="92">
        <v>1.0257478600000001E-8</v>
      </c>
      <c r="IB186" s="92">
        <v>0</v>
      </c>
      <c r="IC186" s="92">
        <v>0</v>
      </c>
      <c r="ID186" s="92">
        <v>0</v>
      </c>
      <c r="IE186" s="92">
        <v>0</v>
      </c>
      <c r="IF186" s="92">
        <v>0</v>
      </c>
      <c r="IG186" s="92">
        <v>0</v>
      </c>
      <c r="IH186" s="92">
        <v>0</v>
      </c>
      <c r="II186" s="92">
        <v>0</v>
      </c>
      <c r="IJ186" s="92">
        <v>0</v>
      </c>
      <c r="IK186" s="92">
        <v>0</v>
      </c>
      <c r="IL186" s="92">
        <v>0</v>
      </c>
      <c r="IM186" s="92">
        <v>0</v>
      </c>
      <c r="IN186" s="92">
        <v>0</v>
      </c>
      <c r="IO186" s="92">
        <v>0</v>
      </c>
      <c r="IP186" s="92">
        <v>0</v>
      </c>
      <c r="IQ186" s="92">
        <v>0</v>
      </c>
      <c r="IR186" s="92">
        <v>0</v>
      </c>
      <c r="IS186" s="92">
        <v>0</v>
      </c>
      <c r="IT186" s="92">
        <v>448.861152</v>
      </c>
      <c r="IU186" s="92">
        <v>19180.291499999999</v>
      </c>
      <c r="IV186" s="92">
        <v>187320.27600000001</v>
      </c>
      <c r="IW186" s="92">
        <v>32</v>
      </c>
      <c r="IX186" s="92">
        <v>1</v>
      </c>
      <c r="IY186" s="92">
        <v>1</v>
      </c>
      <c r="IZ186" s="92">
        <v>0</v>
      </c>
      <c r="JA186" s="92">
        <v>0</v>
      </c>
      <c r="JB186" s="92">
        <v>-90651.071899999995</v>
      </c>
      <c r="JC186" s="92">
        <v>-2121.43514</v>
      </c>
      <c r="JD186" s="92">
        <v>-40.689744500000003</v>
      </c>
      <c r="JE186" s="92">
        <v>0.14947163599999999</v>
      </c>
      <c r="JF186" s="92">
        <v>3.4979661600000002E-3</v>
      </c>
      <c r="JG186" s="92">
        <v>3.9937049800000001E-5</v>
      </c>
      <c r="JH186" s="92">
        <v>1.7065505800000001E-3</v>
      </c>
      <c r="JI186" s="92">
        <v>42.7310126</v>
      </c>
      <c r="JJ186" s="92">
        <v>0</v>
      </c>
      <c r="JK186" s="92">
        <v>0</v>
      </c>
      <c r="JL186" s="92">
        <v>0</v>
      </c>
      <c r="JM186" s="92">
        <v>0</v>
      </c>
      <c r="JN186" s="92">
        <v>0</v>
      </c>
      <c r="JO186" s="92">
        <v>0</v>
      </c>
      <c r="JP186" s="92">
        <v>0</v>
      </c>
      <c r="JQ186" s="92">
        <v>0</v>
      </c>
      <c r="JR186" s="92">
        <v>0</v>
      </c>
      <c r="JS186" s="92">
        <v>0</v>
      </c>
      <c r="JT186" s="92">
        <v>0</v>
      </c>
      <c r="JU186" s="92">
        <v>0</v>
      </c>
      <c r="JV186" s="92">
        <v>0</v>
      </c>
      <c r="JW186" s="92">
        <v>0</v>
      </c>
      <c r="JX186" s="92">
        <v>0</v>
      </c>
      <c r="JY186" s="92">
        <v>0</v>
      </c>
      <c r="JZ186" s="92">
        <v>0</v>
      </c>
      <c r="KA186" s="92">
        <v>0</v>
      </c>
      <c r="KB186" s="92">
        <v>0</v>
      </c>
      <c r="KC186" s="92">
        <v>0</v>
      </c>
      <c r="KD186" s="92">
        <v>0</v>
      </c>
      <c r="KE186" s="92">
        <v>0</v>
      </c>
      <c r="KF186" s="92">
        <v>0</v>
      </c>
      <c r="KG186" s="92">
        <v>0</v>
      </c>
      <c r="KH186" s="92">
        <v>0</v>
      </c>
      <c r="KI186" s="92">
        <v>0</v>
      </c>
      <c r="KJ186" s="92">
        <v>0</v>
      </c>
      <c r="KK186" s="92">
        <v>0</v>
      </c>
      <c r="KL186" s="92">
        <v>0</v>
      </c>
      <c r="KM186" s="92">
        <v>0</v>
      </c>
      <c r="KN186" s="92">
        <v>0</v>
      </c>
      <c r="KO186" s="92">
        <v>0</v>
      </c>
      <c r="KP186" s="92">
        <v>0</v>
      </c>
      <c r="KQ186" s="92">
        <v>0</v>
      </c>
      <c r="KR186" s="92">
        <v>0</v>
      </c>
      <c r="KS186" s="92">
        <v>0</v>
      </c>
      <c r="KT186" s="92">
        <v>0</v>
      </c>
      <c r="KU186" s="92">
        <v>0</v>
      </c>
      <c r="KV186" s="92">
        <v>0</v>
      </c>
      <c r="KW186" s="92">
        <v>0</v>
      </c>
      <c r="KX186" s="92">
        <v>0</v>
      </c>
      <c r="KY186" s="92">
        <v>0</v>
      </c>
      <c r="KZ186" s="92">
        <v>0</v>
      </c>
      <c r="LA186" s="92">
        <v>0</v>
      </c>
      <c r="LB186" s="92">
        <v>0</v>
      </c>
      <c r="LC186" s="92">
        <v>0</v>
      </c>
      <c r="LD186" s="92">
        <v>0</v>
      </c>
      <c r="LE186" s="92">
        <v>0</v>
      </c>
      <c r="LF186" s="92">
        <v>0</v>
      </c>
      <c r="LG186" s="92">
        <v>0</v>
      </c>
      <c r="LH186" s="92">
        <v>0</v>
      </c>
      <c r="LI186" s="92">
        <v>0</v>
      </c>
      <c r="LJ186" s="92">
        <v>0</v>
      </c>
      <c r="LK186" s="92">
        <v>0</v>
      </c>
      <c r="LL186" s="92">
        <v>0</v>
      </c>
      <c r="LM186" s="92">
        <v>0</v>
      </c>
      <c r="LN186" s="92">
        <v>0</v>
      </c>
      <c r="LO186" s="92">
        <v>0</v>
      </c>
      <c r="LP186" s="92">
        <v>0</v>
      </c>
      <c r="LQ186" s="92">
        <v>0</v>
      </c>
      <c r="LR186" s="92">
        <v>0</v>
      </c>
      <c r="LS186" s="92">
        <v>0</v>
      </c>
      <c r="LT186" s="92">
        <v>0</v>
      </c>
      <c r="LU186" s="92">
        <v>0</v>
      </c>
      <c r="LV186" s="92">
        <v>0</v>
      </c>
      <c r="LW186" s="92">
        <v>0</v>
      </c>
      <c r="LX186" s="92">
        <v>0</v>
      </c>
      <c r="LY186" s="92">
        <v>0</v>
      </c>
      <c r="LZ186" s="92">
        <v>0</v>
      </c>
      <c r="MA186" s="92">
        <v>0</v>
      </c>
      <c r="MB186" s="92">
        <v>0</v>
      </c>
      <c r="MC186" s="92">
        <v>0</v>
      </c>
      <c r="MD186" s="92">
        <v>0</v>
      </c>
      <c r="ME186" s="92">
        <v>0</v>
      </c>
      <c r="MF186" s="92">
        <v>0</v>
      </c>
      <c r="MG186" s="92">
        <v>0</v>
      </c>
      <c r="MH186" s="92">
        <v>0</v>
      </c>
      <c r="MI186" s="92">
        <v>0</v>
      </c>
      <c r="MJ186" s="92">
        <v>0</v>
      </c>
      <c r="MK186" s="92">
        <v>0</v>
      </c>
      <c r="ML186" s="92">
        <v>0</v>
      </c>
      <c r="MM186" s="92">
        <v>0</v>
      </c>
      <c r="MN186" s="92">
        <v>0</v>
      </c>
      <c r="MO186" s="92">
        <v>0</v>
      </c>
      <c r="MP186" s="92">
        <v>0</v>
      </c>
      <c r="MQ186" s="92">
        <v>0</v>
      </c>
      <c r="MR186" s="92">
        <v>0</v>
      </c>
      <c r="MS186" s="92">
        <v>0</v>
      </c>
      <c r="MT186" s="92">
        <v>0</v>
      </c>
      <c r="MU186" s="92">
        <v>0</v>
      </c>
      <c r="MV186" s="92">
        <v>0</v>
      </c>
      <c r="MW186" s="92">
        <v>0</v>
      </c>
      <c r="MX186" s="92">
        <v>0</v>
      </c>
      <c r="MY186" s="92">
        <v>0</v>
      </c>
      <c r="MZ186" s="92">
        <v>0</v>
      </c>
      <c r="NA186" s="92">
        <v>0</v>
      </c>
      <c r="NB186" s="92">
        <v>0</v>
      </c>
      <c r="NC186" s="92">
        <v>0</v>
      </c>
      <c r="ND186" s="92">
        <v>0</v>
      </c>
      <c r="NE186" s="92">
        <v>0</v>
      </c>
      <c r="NF186" s="92">
        <v>0</v>
      </c>
      <c r="NG186" s="92">
        <v>0</v>
      </c>
      <c r="NH186" s="92">
        <v>0</v>
      </c>
      <c r="NI186" s="92">
        <v>0</v>
      </c>
      <c r="NJ186" s="92">
        <v>0</v>
      </c>
      <c r="NK186" s="92">
        <v>0</v>
      </c>
      <c r="NL186" s="92">
        <v>0</v>
      </c>
      <c r="NM186" s="92">
        <v>0</v>
      </c>
      <c r="NN186" s="92">
        <v>0</v>
      </c>
      <c r="NO186" s="92">
        <v>0</v>
      </c>
      <c r="NP186" s="92">
        <v>0</v>
      </c>
      <c r="NQ186" s="92">
        <v>0</v>
      </c>
      <c r="NR186" s="92">
        <v>0</v>
      </c>
      <c r="NS186" s="92">
        <v>0</v>
      </c>
      <c r="NT186" s="92">
        <v>0</v>
      </c>
      <c r="NU186" s="92">
        <v>0</v>
      </c>
      <c r="NV186" s="92">
        <v>0</v>
      </c>
      <c r="NW186" s="92">
        <v>0</v>
      </c>
      <c r="NX186" s="92">
        <v>0</v>
      </c>
      <c r="NY186" s="92">
        <v>0</v>
      </c>
      <c r="NZ186" s="92">
        <v>0</v>
      </c>
      <c r="OA186" s="92">
        <v>0</v>
      </c>
      <c r="OB186" s="92">
        <v>0</v>
      </c>
      <c r="OC186" s="92">
        <v>0</v>
      </c>
      <c r="OD186" s="92">
        <v>0</v>
      </c>
      <c r="OE186" s="92">
        <v>0</v>
      </c>
      <c r="OF186" s="92">
        <v>0</v>
      </c>
      <c r="OG186" s="92">
        <v>0</v>
      </c>
      <c r="OH186" s="92">
        <v>0</v>
      </c>
      <c r="OI186" s="92">
        <v>0</v>
      </c>
      <c r="OJ186" s="92">
        <v>0</v>
      </c>
      <c r="OK186" s="92">
        <v>0</v>
      </c>
      <c r="OL186" s="92">
        <v>0</v>
      </c>
      <c r="OM186" s="92">
        <v>0</v>
      </c>
      <c r="ON186" s="92">
        <v>0</v>
      </c>
      <c r="OO186" s="92">
        <v>0</v>
      </c>
      <c r="OP186" s="92">
        <v>0</v>
      </c>
      <c r="OQ186" s="92">
        <v>0</v>
      </c>
      <c r="OR186" s="92">
        <v>0</v>
      </c>
      <c r="OS186" s="92">
        <v>0</v>
      </c>
      <c r="OT186" s="92">
        <v>0</v>
      </c>
      <c r="OU186" s="92">
        <v>0</v>
      </c>
      <c r="OV186" s="92">
        <v>0</v>
      </c>
      <c r="OW186" s="92">
        <v>0</v>
      </c>
      <c r="OX186" s="92">
        <v>0</v>
      </c>
      <c r="OY186" s="92">
        <v>0</v>
      </c>
      <c r="OZ186" s="92">
        <v>0</v>
      </c>
      <c r="PA186" s="92">
        <v>0</v>
      </c>
      <c r="PB186" s="92">
        <v>0</v>
      </c>
      <c r="PC186" s="92">
        <v>0</v>
      </c>
      <c r="PD186" s="92">
        <v>0</v>
      </c>
      <c r="PE186" s="92">
        <v>0</v>
      </c>
      <c r="PF186" s="92">
        <v>0</v>
      </c>
      <c r="PG186" s="92">
        <v>0</v>
      </c>
      <c r="PH186" s="92">
        <v>0</v>
      </c>
      <c r="PI186" s="92">
        <v>0</v>
      </c>
      <c r="PJ186" s="92">
        <v>0</v>
      </c>
      <c r="PK186" s="92">
        <v>0</v>
      </c>
      <c r="PL186" s="92">
        <v>0</v>
      </c>
      <c r="PM186" s="92">
        <v>0</v>
      </c>
      <c r="PN186" s="92">
        <v>0</v>
      </c>
      <c r="PO186" s="92">
        <v>0</v>
      </c>
      <c r="PP186" s="92">
        <v>0</v>
      </c>
      <c r="PQ186" s="92">
        <v>0</v>
      </c>
      <c r="PR186" s="92">
        <v>0</v>
      </c>
      <c r="PS186" s="92">
        <v>0</v>
      </c>
      <c r="PT186" s="92">
        <v>0</v>
      </c>
      <c r="PU186" s="92">
        <v>0</v>
      </c>
      <c r="PV186" s="92">
        <v>0</v>
      </c>
      <c r="PW186" s="92">
        <v>0</v>
      </c>
      <c r="PX186" s="92">
        <v>0</v>
      </c>
      <c r="PY186" s="92">
        <v>0</v>
      </c>
      <c r="PZ186" s="92">
        <v>0</v>
      </c>
      <c r="QA186" s="92">
        <v>0</v>
      </c>
      <c r="QB186" s="92">
        <v>0</v>
      </c>
      <c r="QC186" s="92">
        <v>0</v>
      </c>
      <c r="QD186" s="92">
        <v>0</v>
      </c>
      <c r="QE186" s="92">
        <v>0</v>
      </c>
      <c r="QF186" s="92">
        <v>0</v>
      </c>
      <c r="QG186" s="92">
        <v>0</v>
      </c>
      <c r="QH186" s="92">
        <v>0</v>
      </c>
      <c r="QI186" s="92">
        <v>0</v>
      </c>
      <c r="QJ186" s="92">
        <v>0</v>
      </c>
      <c r="QK186" s="92">
        <v>0</v>
      </c>
      <c r="QL186" s="92">
        <v>0</v>
      </c>
      <c r="QM186" s="92">
        <v>0</v>
      </c>
      <c r="QN186" s="92">
        <v>0</v>
      </c>
      <c r="QO186" s="92">
        <v>0</v>
      </c>
      <c r="QP186" s="92">
        <v>0</v>
      </c>
      <c r="QQ186" s="92">
        <v>0</v>
      </c>
      <c r="QR186" s="92">
        <v>0</v>
      </c>
      <c r="QS186" s="92">
        <v>0</v>
      </c>
      <c r="QT186" s="92">
        <v>0</v>
      </c>
      <c r="QU186" s="92">
        <v>0</v>
      </c>
      <c r="QV186" s="92">
        <v>0</v>
      </c>
      <c r="QW186" s="92">
        <v>0</v>
      </c>
      <c r="QX186" s="92">
        <v>0</v>
      </c>
      <c r="QY186" s="92">
        <v>0</v>
      </c>
      <c r="QZ186" s="92">
        <v>0</v>
      </c>
      <c r="RA186" s="92">
        <v>0</v>
      </c>
      <c r="RB186" s="92">
        <v>0</v>
      </c>
      <c r="RC186" s="92">
        <v>0</v>
      </c>
      <c r="RD186" s="92">
        <v>0</v>
      </c>
      <c r="RE186" s="92">
        <v>0</v>
      </c>
      <c r="RF186" s="92">
        <v>0</v>
      </c>
      <c r="RG186" s="92">
        <v>0</v>
      </c>
      <c r="RH186" s="92">
        <v>0</v>
      </c>
      <c r="RI186" s="92">
        <v>0</v>
      </c>
      <c r="RJ186" s="92">
        <v>0</v>
      </c>
      <c r="RK186" s="92">
        <v>0</v>
      </c>
      <c r="RL186" s="92">
        <v>0</v>
      </c>
      <c r="RM186" s="92">
        <v>0</v>
      </c>
      <c r="RN186" s="92">
        <v>0</v>
      </c>
      <c r="RO186" s="92">
        <v>0</v>
      </c>
      <c r="RP186" s="92">
        <v>0</v>
      </c>
      <c r="RQ186" s="92">
        <v>0</v>
      </c>
      <c r="RR186" s="92">
        <v>0</v>
      </c>
      <c r="RS186" s="92">
        <v>0</v>
      </c>
      <c r="RT186" s="92">
        <v>0</v>
      </c>
      <c r="RU186" s="92">
        <v>0</v>
      </c>
      <c r="RV186" s="92">
        <v>0</v>
      </c>
      <c r="RW186" s="92">
        <v>0</v>
      </c>
      <c r="RX186" s="92">
        <v>0</v>
      </c>
      <c r="RY186" s="92">
        <v>0</v>
      </c>
      <c r="RZ186" s="92">
        <v>0</v>
      </c>
      <c r="SA186" s="92">
        <v>0</v>
      </c>
      <c r="SB186" s="92">
        <v>0</v>
      </c>
      <c r="SC186" s="92">
        <v>0</v>
      </c>
      <c r="SD186" s="92">
        <v>0</v>
      </c>
      <c r="SE186" s="92">
        <v>0</v>
      </c>
      <c r="SF186" s="92">
        <v>0</v>
      </c>
      <c r="SG186" s="92">
        <v>0</v>
      </c>
      <c r="SH186" s="92">
        <v>0</v>
      </c>
      <c r="SI186" s="92">
        <v>0</v>
      </c>
      <c r="SJ186" s="92">
        <v>0</v>
      </c>
      <c r="SK186" s="92">
        <v>0</v>
      </c>
      <c r="SL186" s="92">
        <v>0</v>
      </c>
      <c r="SM186" s="92">
        <v>0</v>
      </c>
      <c r="SN186" s="92">
        <v>0</v>
      </c>
      <c r="SO186" s="92">
        <v>0</v>
      </c>
      <c r="SP186" s="92">
        <v>0</v>
      </c>
      <c r="SQ186" s="92">
        <v>0</v>
      </c>
      <c r="SR186" s="92">
        <v>0</v>
      </c>
      <c r="SS186" s="92">
        <v>0</v>
      </c>
      <c r="ST186" s="92">
        <v>0</v>
      </c>
      <c r="SU186" s="92">
        <v>0</v>
      </c>
      <c r="SV186" s="92">
        <v>0</v>
      </c>
      <c r="SW186" s="92">
        <v>0</v>
      </c>
      <c r="SX186" s="92">
        <v>0</v>
      </c>
      <c r="SY186" s="92">
        <v>0</v>
      </c>
      <c r="SZ186" s="92">
        <v>0</v>
      </c>
      <c r="TA186" s="92">
        <v>0</v>
      </c>
      <c r="TB186" s="92">
        <v>0</v>
      </c>
      <c r="TC186" s="92">
        <v>1</v>
      </c>
      <c r="TD186" s="92">
        <v>0</v>
      </c>
      <c r="TE186" s="92">
        <v>0</v>
      </c>
      <c r="TF186" s="92">
        <v>0</v>
      </c>
      <c r="TG186" s="92">
        <v>0</v>
      </c>
      <c r="TH186" s="92">
        <v>0</v>
      </c>
      <c r="TI186" s="92">
        <v>0</v>
      </c>
      <c r="TJ186" s="92">
        <v>0</v>
      </c>
      <c r="TK186" s="92">
        <v>0</v>
      </c>
      <c r="TL186" s="92">
        <v>0</v>
      </c>
      <c r="TM186" s="92">
        <v>0</v>
      </c>
      <c r="TN186" s="92">
        <v>0</v>
      </c>
      <c r="TO186" s="92">
        <v>0</v>
      </c>
      <c r="TP186" s="92">
        <v>3.6142829699999997E-2</v>
      </c>
      <c r="TQ186" s="92">
        <v>-47355004.1109</v>
      </c>
      <c r="TR186" s="92">
        <v>0.119676762777778</v>
      </c>
      <c r="TS186" s="92">
        <v>5.6834491388888901E-3</v>
      </c>
      <c r="TT186" s="92">
        <v>1.9947544222222199E-3</v>
      </c>
      <c r="TU186" s="92">
        <v>4.7635812222222301E-18</v>
      </c>
      <c r="TV186" s="92">
        <v>1.04569143888889E-17</v>
      </c>
      <c r="TW186" s="92">
        <v>4.3875165277777796E-18</v>
      </c>
      <c r="TX186" s="92">
        <v>6.2727342777777801E-14</v>
      </c>
      <c r="TY186" s="92">
        <v>1.29989096944445E-14</v>
      </c>
      <c r="TZ186" s="92">
        <v>4.2316934166666701E-14</v>
      </c>
      <c r="UA186" s="92">
        <v>0</v>
      </c>
      <c r="UB186" s="92">
        <v>1.15063568055556E-17</v>
      </c>
      <c r="UC186" s="92">
        <v>2.9037909999999999E-19</v>
      </c>
      <c r="UD186" s="92">
        <v>1.2183738527777799E-19</v>
      </c>
      <c r="UE186" s="92">
        <v>2.6215554222222199E-14</v>
      </c>
      <c r="UF186" s="92">
        <v>3.1947270277777799E-15</v>
      </c>
      <c r="UG186" s="92">
        <v>1.11570881111111E-16</v>
      </c>
      <c r="UH186" s="92">
        <v>3.2140573055555601E-11</v>
      </c>
      <c r="UI186" s="92">
        <v>2.4528689361111099E-9</v>
      </c>
      <c r="UJ186" s="92">
        <v>6.6679015277777798E-6</v>
      </c>
      <c r="UK186" s="92">
        <v>0</v>
      </c>
      <c r="UL186" s="92">
        <v>1.13540606944445E-9</v>
      </c>
      <c r="UM186" s="92">
        <v>2.22192452222222E-15</v>
      </c>
      <c r="UN186" s="92">
        <v>3.3872668888888902E-12</v>
      </c>
      <c r="UO186" s="92">
        <v>6.6589357500000096E-13</v>
      </c>
      <c r="UP186" s="92">
        <v>6.4309490277777799E-8</v>
      </c>
      <c r="UQ186" s="92">
        <v>0</v>
      </c>
      <c r="UR186" s="92">
        <v>0</v>
      </c>
      <c r="US186" s="92">
        <v>0</v>
      </c>
      <c r="UT186" s="92">
        <v>0</v>
      </c>
      <c r="UU186" s="92">
        <v>0</v>
      </c>
      <c r="UV186" s="92">
        <v>0</v>
      </c>
      <c r="UW186" s="92">
        <v>0</v>
      </c>
      <c r="UX186" s="92">
        <v>0</v>
      </c>
      <c r="UY186" s="92">
        <v>0</v>
      </c>
      <c r="UZ186" s="92">
        <v>0</v>
      </c>
      <c r="VA186" s="92">
        <v>6.5937292777777801E-16</v>
      </c>
      <c r="VB186" s="92">
        <v>1.3432584805555599E-3</v>
      </c>
      <c r="VC186" s="92">
        <v>1.5583127250000001E-6</v>
      </c>
      <c r="VD186" s="92">
        <v>0</v>
      </c>
      <c r="VE186" s="92">
        <v>0</v>
      </c>
      <c r="VF186" s="92">
        <v>0</v>
      </c>
      <c r="VG186" s="92">
        <v>0.115653896111111</v>
      </c>
      <c r="VH186" s="92">
        <v>0</v>
      </c>
      <c r="VI186" s="92">
        <v>0</v>
      </c>
      <c r="VJ186" s="92">
        <v>8.5304874722222305E-10</v>
      </c>
      <c r="VK186" s="92">
        <v>0</v>
      </c>
      <c r="VL186" s="92">
        <v>0</v>
      </c>
      <c r="VM186" s="92">
        <v>0</v>
      </c>
      <c r="VN186" s="92">
        <v>0</v>
      </c>
      <c r="VO186" s="92">
        <v>0</v>
      </c>
      <c r="VP186" s="92">
        <v>0</v>
      </c>
      <c r="VQ186" s="92">
        <v>0</v>
      </c>
      <c r="VR186" s="92">
        <v>0</v>
      </c>
      <c r="VS186" s="92">
        <v>0</v>
      </c>
      <c r="VT186" s="92">
        <v>0</v>
      </c>
      <c r="VU186" s="92">
        <v>0</v>
      </c>
      <c r="VV186" s="92">
        <v>0</v>
      </c>
      <c r="VW186" s="92">
        <v>0</v>
      </c>
      <c r="VX186" s="92">
        <v>0</v>
      </c>
      <c r="VY186" s="92">
        <v>0</v>
      </c>
      <c r="VZ186" s="92">
        <v>0</v>
      </c>
      <c r="WA186" s="92">
        <v>0</v>
      </c>
      <c r="WB186" s="92">
        <v>0</v>
      </c>
      <c r="WC186" s="92">
        <v>0</v>
      </c>
    </row>
    <row r="187" spans="2:601" ht="13.5" customHeight="1">
      <c r="B187" s="851" t="s">
        <v>2425</v>
      </c>
      <c r="C187" s="92">
        <v>0</v>
      </c>
      <c r="D187" s="92">
        <v>1581647.59</v>
      </c>
      <c r="E187" s="92">
        <v>-75.971284499999996</v>
      </c>
      <c r="F187" s="92">
        <v>1719.51324</v>
      </c>
      <c r="G187" s="92">
        <v>0</v>
      </c>
      <c r="H187" s="92">
        <v>0</v>
      </c>
      <c r="I187" s="92">
        <v>0</v>
      </c>
      <c r="J187" s="92">
        <v>0</v>
      </c>
      <c r="K187" s="92">
        <v>0</v>
      </c>
      <c r="L187" s="92">
        <v>0</v>
      </c>
      <c r="M187" s="92">
        <v>0</v>
      </c>
      <c r="N187" s="92">
        <v>0</v>
      </c>
      <c r="O187" s="92">
        <v>0</v>
      </c>
      <c r="P187" s="92">
        <v>0</v>
      </c>
      <c r="Q187" s="92">
        <v>0</v>
      </c>
      <c r="R187" s="92">
        <v>0</v>
      </c>
      <c r="S187" s="92">
        <v>0</v>
      </c>
      <c r="T187" s="92">
        <v>0</v>
      </c>
      <c r="U187" s="92">
        <v>0</v>
      </c>
      <c r="V187" s="92">
        <v>0</v>
      </c>
      <c r="W187" s="92">
        <v>0</v>
      </c>
      <c r="X187" s="92">
        <v>0</v>
      </c>
      <c r="Y187" s="92">
        <v>0</v>
      </c>
      <c r="Z187" s="92">
        <v>0</v>
      </c>
      <c r="AA187" s="92">
        <v>0</v>
      </c>
      <c r="AB187" s="92">
        <v>0</v>
      </c>
      <c r="AC187" s="92">
        <v>0</v>
      </c>
      <c r="AD187" s="92">
        <v>0</v>
      </c>
      <c r="AE187" s="92">
        <v>0</v>
      </c>
      <c r="AF187" s="92">
        <v>0</v>
      </c>
      <c r="AG187" s="92">
        <v>0</v>
      </c>
      <c r="AH187" s="92">
        <v>0</v>
      </c>
      <c r="AI187" s="92">
        <v>0</v>
      </c>
      <c r="AJ187" s="92">
        <v>0</v>
      </c>
      <c r="AK187" s="92">
        <v>0</v>
      </c>
      <c r="AL187" s="92">
        <v>0</v>
      </c>
      <c r="AM187" s="92">
        <v>0</v>
      </c>
      <c r="AN187" s="92">
        <v>0</v>
      </c>
      <c r="AO187" s="92">
        <v>11287.217699999999</v>
      </c>
      <c r="AP187" s="92">
        <v>42461.438199999997</v>
      </c>
      <c r="AQ187" s="92">
        <v>0</v>
      </c>
      <c r="AR187" s="92">
        <v>0</v>
      </c>
      <c r="AS187" s="92">
        <v>0</v>
      </c>
      <c r="AT187" s="92">
        <v>0</v>
      </c>
      <c r="AU187" s="92">
        <v>0</v>
      </c>
      <c r="AV187" s="92">
        <v>0</v>
      </c>
      <c r="AW187" s="92">
        <v>0</v>
      </c>
      <c r="AX187" s="92">
        <v>0</v>
      </c>
      <c r="AY187" s="92">
        <v>0</v>
      </c>
      <c r="AZ187" s="92">
        <v>0</v>
      </c>
      <c r="BA187" s="92">
        <v>0</v>
      </c>
      <c r="BB187" s="92">
        <v>0</v>
      </c>
      <c r="BC187" s="92">
        <v>0</v>
      </c>
      <c r="BD187" s="92">
        <v>0</v>
      </c>
      <c r="BE187" s="92">
        <v>0</v>
      </c>
      <c r="BF187" s="92">
        <v>0</v>
      </c>
      <c r="BG187" s="92">
        <v>0</v>
      </c>
      <c r="BH187" s="92">
        <v>0</v>
      </c>
      <c r="BI187" s="92">
        <v>0</v>
      </c>
      <c r="BJ187" s="92">
        <v>0</v>
      </c>
      <c r="BK187" s="92">
        <v>0</v>
      </c>
      <c r="BL187" s="92">
        <v>0</v>
      </c>
      <c r="BM187" s="92">
        <v>0</v>
      </c>
      <c r="BN187" s="92">
        <v>0</v>
      </c>
      <c r="BO187" s="92">
        <v>0</v>
      </c>
      <c r="BP187" s="92">
        <v>3.1E-2</v>
      </c>
      <c r="BQ187" s="92">
        <v>0</v>
      </c>
      <c r="BR187" s="92">
        <v>0</v>
      </c>
      <c r="BS187" s="92">
        <v>0</v>
      </c>
      <c r="BT187" s="92">
        <v>0</v>
      </c>
      <c r="BU187" s="92">
        <v>0</v>
      </c>
      <c r="BV187" s="92">
        <v>0</v>
      </c>
      <c r="BW187" s="92">
        <v>0</v>
      </c>
      <c r="BX187" s="92">
        <v>0</v>
      </c>
      <c r="BY187" s="92">
        <v>0</v>
      </c>
      <c r="BZ187" s="92">
        <v>0</v>
      </c>
      <c r="CA187" s="92">
        <v>0</v>
      </c>
      <c r="CB187" s="92">
        <v>0</v>
      </c>
      <c r="CC187" s="92">
        <v>0</v>
      </c>
      <c r="CD187" s="92">
        <v>0</v>
      </c>
      <c r="CE187" s="92">
        <v>0</v>
      </c>
      <c r="CF187" s="92">
        <v>0</v>
      </c>
      <c r="CG187" s="92">
        <v>0</v>
      </c>
      <c r="CH187" s="92">
        <v>0</v>
      </c>
      <c r="CI187" s="92">
        <v>0</v>
      </c>
      <c r="CJ187" s="92">
        <v>0</v>
      </c>
      <c r="CK187" s="92">
        <v>0</v>
      </c>
      <c r="CL187" s="92">
        <v>0</v>
      </c>
      <c r="CM187" s="92">
        <v>0</v>
      </c>
      <c r="CN187" s="92">
        <v>0</v>
      </c>
      <c r="CO187" s="92">
        <v>0</v>
      </c>
      <c r="CP187" s="92">
        <v>0</v>
      </c>
      <c r="CQ187" s="92">
        <v>0</v>
      </c>
      <c r="CR187" s="92">
        <v>0</v>
      </c>
      <c r="CS187" s="92">
        <v>0</v>
      </c>
      <c r="CT187" s="92">
        <v>0</v>
      </c>
      <c r="CU187" s="92">
        <v>0</v>
      </c>
      <c r="CV187" s="92">
        <v>0</v>
      </c>
      <c r="CW187" s="92">
        <v>0</v>
      </c>
      <c r="CX187" s="92">
        <v>0</v>
      </c>
      <c r="CY187" s="92">
        <v>0.20349</v>
      </c>
      <c r="CZ187" s="92">
        <v>0.76551000000000002</v>
      </c>
      <c r="DA187" s="92">
        <v>0</v>
      </c>
      <c r="DB187" s="92">
        <v>0</v>
      </c>
      <c r="DC187" s="92">
        <v>0</v>
      </c>
      <c r="DD187" s="92">
        <v>0</v>
      </c>
      <c r="DE187" s="92">
        <v>0</v>
      </c>
      <c r="DF187" s="92">
        <v>0</v>
      </c>
      <c r="DG187" s="92">
        <v>0</v>
      </c>
      <c r="DH187" s="92">
        <v>0</v>
      </c>
      <c r="DI187" s="92">
        <v>0</v>
      </c>
      <c r="DJ187" s="92">
        <v>0</v>
      </c>
      <c r="DK187" s="92">
        <v>0</v>
      </c>
      <c r="DL187" s="92">
        <v>0</v>
      </c>
      <c r="DM187" s="92">
        <v>0</v>
      </c>
      <c r="DN187" s="92">
        <v>0</v>
      </c>
      <c r="DO187" s="92">
        <v>0</v>
      </c>
      <c r="DP187" s="92">
        <v>0</v>
      </c>
      <c r="DQ187" s="92">
        <v>0</v>
      </c>
      <c r="DR187" s="92">
        <v>0</v>
      </c>
      <c r="DS187" s="92">
        <v>0</v>
      </c>
      <c r="DT187" s="92">
        <v>0</v>
      </c>
      <c r="DU187" s="92">
        <v>0</v>
      </c>
      <c r="DV187" s="92">
        <v>0</v>
      </c>
      <c r="DW187" s="92">
        <v>0</v>
      </c>
      <c r="DX187" s="92">
        <v>0</v>
      </c>
      <c r="DY187" s="92">
        <v>0</v>
      </c>
      <c r="DZ187" s="92">
        <v>30977.512599999998</v>
      </c>
      <c r="EA187" s="92">
        <v>0</v>
      </c>
      <c r="EB187" s="92">
        <v>0</v>
      </c>
      <c r="EC187" s="92">
        <v>0</v>
      </c>
      <c r="ED187" s="92">
        <v>0</v>
      </c>
      <c r="EE187" s="92">
        <v>0</v>
      </c>
      <c r="EF187" s="92">
        <v>0</v>
      </c>
      <c r="EG187" s="92">
        <v>0</v>
      </c>
      <c r="EH187" s="92">
        <v>0</v>
      </c>
      <c r="EI187" s="92">
        <v>0</v>
      </c>
      <c r="EJ187" s="92">
        <v>0</v>
      </c>
      <c r="EK187" s="92">
        <v>0</v>
      </c>
      <c r="EL187" s="92">
        <v>0</v>
      </c>
      <c r="EM187" s="92">
        <v>0</v>
      </c>
      <c r="EN187" s="92">
        <v>0</v>
      </c>
      <c r="EO187" s="92">
        <v>0</v>
      </c>
      <c r="EP187" s="92">
        <v>0</v>
      </c>
      <c r="EQ187" s="92">
        <v>0</v>
      </c>
      <c r="ER187" s="92">
        <v>0</v>
      </c>
      <c r="ES187" s="92">
        <v>0</v>
      </c>
      <c r="ET187" s="92">
        <v>0</v>
      </c>
      <c r="EU187" s="92">
        <v>0</v>
      </c>
      <c r="EV187" s="92">
        <v>0</v>
      </c>
      <c r="EW187" s="92">
        <v>0</v>
      </c>
      <c r="EX187" s="92">
        <v>0</v>
      </c>
      <c r="EY187" s="92">
        <v>0</v>
      </c>
      <c r="EZ187" s="92">
        <v>0</v>
      </c>
      <c r="FA187" s="92">
        <v>0</v>
      </c>
      <c r="FB187" s="92">
        <v>0</v>
      </c>
      <c r="FC187" s="92">
        <v>0</v>
      </c>
      <c r="FD187" s="92">
        <v>0</v>
      </c>
      <c r="FE187" s="92">
        <v>0</v>
      </c>
      <c r="FF187" s="92">
        <v>0</v>
      </c>
      <c r="FG187" s="92">
        <v>0</v>
      </c>
      <c r="FH187" s="92">
        <v>0</v>
      </c>
      <c r="FI187" s="92">
        <v>361177.42300000001</v>
      </c>
      <c r="FJ187" s="92">
        <v>1189492.6499999999</v>
      </c>
      <c r="FK187" s="92">
        <v>0</v>
      </c>
      <c r="FL187" s="92">
        <v>0</v>
      </c>
      <c r="FM187" s="92">
        <v>0</v>
      </c>
      <c r="FN187" s="92">
        <v>0</v>
      </c>
      <c r="FO187" s="92">
        <v>0</v>
      </c>
      <c r="FP187" s="92">
        <v>0</v>
      </c>
      <c r="FQ187" s="92">
        <v>0</v>
      </c>
      <c r="FR187" s="92">
        <v>0</v>
      </c>
      <c r="FS187" s="92">
        <v>0</v>
      </c>
      <c r="FT187" s="92">
        <v>0</v>
      </c>
      <c r="FU187" s="92">
        <v>0</v>
      </c>
      <c r="FV187" s="92">
        <v>0</v>
      </c>
      <c r="FW187" s="92">
        <v>0</v>
      </c>
      <c r="FX187" s="92">
        <v>0</v>
      </c>
      <c r="FY187" s="92">
        <v>0</v>
      </c>
      <c r="FZ187" s="92">
        <v>0</v>
      </c>
      <c r="GA187" s="92">
        <v>0</v>
      </c>
      <c r="GB187" s="92">
        <v>0</v>
      </c>
      <c r="GC187" s="92">
        <v>0</v>
      </c>
      <c r="GD187" s="92">
        <v>0</v>
      </c>
      <c r="GE187" s="92">
        <v>0</v>
      </c>
      <c r="GF187" s="92">
        <v>0</v>
      </c>
      <c r="GG187" s="92">
        <v>0</v>
      </c>
      <c r="GH187" s="92">
        <v>0</v>
      </c>
      <c r="GI187" s="92">
        <v>0</v>
      </c>
      <c r="GJ187" s="92">
        <v>1.9585597199999999E-2</v>
      </c>
      <c r="GK187" s="92">
        <v>0</v>
      </c>
      <c r="GL187" s="92">
        <v>0</v>
      </c>
      <c r="GM187" s="92">
        <v>0</v>
      </c>
      <c r="GN187" s="92">
        <v>0</v>
      </c>
      <c r="GO187" s="92">
        <v>0</v>
      </c>
      <c r="GP187" s="92">
        <v>0</v>
      </c>
      <c r="GQ187" s="92">
        <v>0</v>
      </c>
      <c r="GR187" s="92">
        <v>0</v>
      </c>
      <c r="GS187" s="92">
        <v>0</v>
      </c>
      <c r="GT187" s="92">
        <v>0</v>
      </c>
      <c r="GU187" s="92">
        <v>0</v>
      </c>
      <c r="GV187" s="92">
        <v>0</v>
      </c>
      <c r="GW187" s="92">
        <v>0</v>
      </c>
      <c r="GX187" s="92">
        <v>0</v>
      </c>
      <c r="GY187" s="92">
        <v>0</v>
      </c>
      <c r="GZ187" s="92">
        <v>0</v>
      </c>
      <c r="HA187" s="92">
        <v>0</v>
      </c>
      <c r="HB187" s="92">
        <v>0</v>
      </c>
      <c r="HC187" s="92">
        <v>0</v>
      </c>
      <c r="HD187" s="92">
        <v>0</v>
      </c>
      <c r="HE187" s="92">
        <v>0</v>
      </c>
      <c r="HF187" s="92">
        <v>0</v>
      </c>
      <c r="HG187" s="92">
        <v>0</v>
      </c>
      <c r="HH187" s="92">
        <v>0</v>
      </c>
      <c r="HI187" s="92">
        <v>0</v>
      </c>
      <c r="HJ187" s="92">
        <v>0</v>
      </c>
      <c r="HK187" s="92">
        <v>0</v>
      </c>
      <c r="HL187" s="92">
        <v>0</v>
      </c>
      <c r="HM187" s="92">
        <v>0</v>
      </c>
      <c r="HN187" s="92">
        <v>0</v>
      </c>
      <c r="HO187" s="92">
        <v>0</v>
      </c>
      <c r="HP187" s="92">
        <v>0</v>
      </c>
      <c r="HQ187" s="92">
        <v>0</v>
      </c>
      <c r="HR187" s="92">
        <v>0</v>
      </c>
      <c r="HS187" s="92">
        <v>0.22835518299999999</v>
      </c>
      <c r="HT187" s="92">
        <v>0.75205922000000003</v>
      </c>
      <c r="HU187" s="92">
        <v>0</v>
      </c>
      <c r="HV187" s="92">
        <v>0</v>
      </c>
      <c r="HW187" s="92">
        <v>0</v>
      </c>
      <c r="HX187" s="92">
        <v>0</v>
      </c>
      <c r="HY187" s="92">
        <v>0</v>
      </c>
      <c r="HZ187" s="92">
        <v>0</v>
      </c>
      <c r="IA187" s="92">
        <v>0</v>
      </c>
      <c r="IB187" s="92">
        <v>0</v>
      </c>
      <c r="IC187" s="92">
        <v>0</v>
      </c>
      <c r="ID187" s="92">
        <v>0</v>
      </c>
      <c r="IE187" s="92">
        <v>0</v>
      </c>
      <c r="IF187" s="92">
        <v>0</v>
      </c>
      <c r="IG187" s="92">
        <v>0</v>
      </c>
      <c r="IH187" s="92">
        <v>0</v>
      </c>
      <c r="II187" s="92">
        <v>0</v>
      </c>
      <c r="IJ187" s="92">
        <v>0</v>
      </c>
      <c r="IK187" s="92">
        <v>0</v>
      </c>
      <c r="IL187" s="92">
        <v>0</v>
      </c>
      <c r="IM187" s="92">
        <v>0</v>
      </c>
      <c r="IN187" s="92">
        <v>0</v>
      </c>
      <c r="IO187" s="92">
        <v>0</v>
      </c>
      <c r="IP187" s="92">
        <v>0</v>
      </c>
      <c r="IQ187" s="92">
        <v>0</v>
      </c>
      <c r="IR187" s="92">
        <v>0</v>
      </c>
      <c r="IS187" s="92">
        <v>0</v>
      </c>
      <c r="IT187" s="92">
        <v>55468.169199999997</v>
      </c>
      <c r="IU187" s="92">
        <v>1581647.59</v>
      </c>
      <c r="IV187" s="92">
        <v>27168657.699999999</v>
      </c>
      <c r="IW187" s="92">
        <v>85</v>
      </c>
      <c r="IX187" s="92">
        <v>1</v>
      </c>
      <c r="IY187" s="92">
        <v>1</v>
      </c>
      <c r="IZ187" s="92">
        <v>0</v>
      </c>
      <c r="JA187" s="92">
        <v>0</v>
      </c>
      <c r="JB187" s="92">
        <v>-1369.6375</v>
      </c>
      <c r="JC187" s="92">
        <v>-48.033003800000003</v>
      </c>
      <c r="JD187" s="92">
        <v>-75.971284499999996</v>
      </c>
      <c r="JE187" s="92">
        <v>2.2204529900000001</v>
      </c>
      <c r="JF187" s="92">
        <v>7.7870989200000004E-2</v>
      </c>
      <c r="JG187" s="92">
        <v>3.40270578E-5</v>
      </c>
      <c r="JH187" s="92">
        <v>9.7026483200000002E-4</v>
      </c>
      <c r="JI187" s="92">
        <v>28.514508599999999</v>
      </c>
      <c r="JJ187" s="92">
        <v>48494.9496</v>
      </c>
      <c r="JK187" s="92">
        <v>0</v>
      </c>
      <c r="JL187" s="92">
        <v>0</v>
      </c>
      <c r="JM187" s="92">
        <v>0</v>
      </c>
      <c r="JN187" s="92">
        <v>0</v>
      </c>
      <c r="JO187" s="92">
        <v>0</v>
      </c>
      <c r="JP187" s="92">
        <v>0</v>
      </c>
      <c r="JQ187" s="92">
        <v>0</v>
      </c>
      <c r="JR187" s="92">
        <v>0</v>
      </c>
      <c r="JS187" s="92">
        <v>0</v>
      </c>
      <c r="JT187" s="92">
        <v>0</v>
      </c>
      <c r="JU187" s="92">
        <v>0</v>
      </c>
      <c r="JV187" s="92">
        <v>0</v>
      </c>
      <c r="JW187" s="92">
        <v>0</v>
      </c>
      <c r="JX187" s="92">
        <v>0</v>
      </c>
      <c r="JY187" s="92">
        <v>0</v>
      </c>
      <c r="JZ187" s="92">
        <v>0</v>
      </c>
      <c r="KA187" s="92">
        <v>0</v>
      </c>
      <c r="KB187" s="92">
        <v>0</v>
      </c>
      <c r="KC187" s="92">
        <v>0</v>
      </c>
      <c r="KD187" s="92">
        <v>0</v>
      </c>
      <c r="KE187" s="92">
        <v>0</v>
      </c>
      <c r="KF187" s="92">
        <v>0</v>
      </c>
      <c r="KG187" s="92">
        <v>0</v>
      </c>
      <c r="KH187" s="92">
        <v>0</v>
      </c>
      <c r="KI187" s="92">
        <v>0</v>
      </c>
      <c r="KJ187" s="92">
        <v>0</v>
      </c>
      <c r="KK187" s="92">
        <v>0</v>
      </c>
      <c r="KL187" s="92">
        <v>0</v>
      </c>
      <c r="KM187" s="92">
        <v>0</v>
      </c>
      <c r="KN187" s="92">
        <v>0</v>
      </c>
      <c r="KO187" s="92">
        <v>0</v>
      </c>
      <c r="KP187" s="92">
        <v>0</v>
      </c>
      <c r="KQ187" s="92">
        <v>0</v>
      </c>
      <c r="KR187" s="92">
        <v>0</v>
      </c>
      <c r="KS187" s="92">
        <v>0</v>
      </c>
      <c r="KT187" s="92">
        <v>0</v>
      </c>
      <c r="KU187" s="92">
        <v>0</v>
      </c>
      <c r="KV187" s="92">
        <v>0</v>
      </c>
      <c r="KW187" s="92">
        <v>0</v>
      </c>
      <c r="KX187" s="92">
        <v>0</v>
      </c>
      <c r="KY187" s="92">
        <v>0</v>
      </c>
      <c r="KZ187" s="92">
        <v>0</v>
      </c>
      <c r="LA187" s="92">
        <v>0</v>
      </c>
      <c r="LB187" s="92">
        <v>0</v>
      </c>
      <c r="LC187" s="92">
        <v>0</v>
      </c>
      <c r="LD187" s="92">
        <v>0</v>
      </c>
      <c r="LE187" s="92">
        <v>0</v>
      </c>
      <c r="LF187" s="92">
        <v>0</v>
      </c>
      <c r="LG187" s="92">
        <v>0</v>
      </c>
      <c r="LH187" s="92">
        <v>0</v>
      </c>
      <c r="LI187" s="92">
        <v>0</v>
      </c>
      <c r="LJ187" s="92">
        <v>0</v>
      </c>
      <c r="LK187" s="92">
        <v>0</v>
      </c>
      <c r="LL187" s="92">
        <v>0</v>
      </c>
      <c r="LM187" s="92">
        <v>0</v>
      </c>
      <c r="LN187" s="92">
        <v>0</v>
      </c>
      <c r="LO187" s="92">
        <v>0</v>
      </c>
      <c r="LP187" s="92">
        <v>0</v>
      </c>
      <c r="LQ187" s="92">
        <v>0</v>
      </c>
      <c r="LR187" s="92">
        <v>0</v>
      </c>
      <c r="LS187" s="92">
        <v>0</v>
      </c>
      <c r="LT187" s="92">
        <v>0</v>
      </c>
      <c r="LU187" s="92">
        <v>0</v>
      </c>
      <c r="LV187" s="92">
        <v>0</v>
      </c>
      <c r="LW187" s="92">
        <v>0</v>
      </c>
      <c r="LX187" s="92">
        <v>0</v>
      </c>
      <c r="LY187" s="92">
        <v>0</v>
      </c>
      <c r="LZ187" s="92">
        <v>0</v>
      </c>
      <c r="MA187" s="92">
        <v>0</v>
      </c>
      <c r="MB187" s="92">
        <v>0</v>
      </c>
      <c r="MC187" s="92">
        <v>0</v>
      </c>
      <c r="MD187" s="92">
        <v>0</v>
      </c>
      <c r="ME187" s="92">
        <v>0</v>
      </c>
      <c r="MF187" s="92">
        <v>0</v>
      </c>
      <c r="MG187" s="92">
        <v>0</v>
      </c>
      <c r="MH187" s="92">
        <v>0</v>
      </c>
      <c r="MI187" s="92">
        <v>0</v>
      </c>
      <c r="MJ187" s="92">
        <v>0</v>
      </c>
      <c r="MK187" s="92">
        <v>0</v>
      </c>
      <c r="ML187" s="92">
        <v>0</v>
      </c>
      <c r="MM187" s="92">
        <v>0</v>
      </c>
      <c r="MN187" s="92">
        <v>0</v>
      </c>
      <c r="MO187" s="92">
        <v>0</v>
      </c>
      <c r="MP187" s="92">
        <v>0</v>
      </c>
      <c r="MQ187" s="92">
        <v>0</v>
      </c>
      <c r="MR187" s="92">
        <v>0</v>
      </c>
      <c r="MS187" s="92">
        <v>0</v>
      </c>
      <c r="MT187" s="92">
        <v>0</v>
      </c>
      <c r="MU187" s="92">
        <v>0</v>
      </c>
      <c r="MV187" s="92">
        <v>0</v>
      </c>
      <c r="MW187" s="92">
        <v>0</v>
      </c>
      <c r="MX187" s="92">
        <v>0</v>
      </c>
      <c r="MY187" s="92">
        <v>0</v>
      </c>
      <c r="MZ187" s="92">
        <v>0</v>
      </c>
      <c r="NA187" s="92">
        <v>0</v>
      </c>
      <c r="NB187" s="92">
        <v>0</v>
      </c>
      <c r="NC187" s="92">
        <v>0</v>
      </c>
      <c r="ND187" s="92">
        <v>0</v>
      </c>
      <c r="NE187" s="92">
        <v>0</v>
      </c>
      <c r="NF187" s="92">
        <v>0</v>
      </c>
      <c r="NG187" s="92">
        <v>0</v>
      </c>
      <c r="NH187" s="92">
        <v>0</v>
      </c>
      <c r="NI187" s="92">
        <v>0</v>
      </c>
      <c r="NJ187" s="92">
        <v>0</v>
      </c>
      <c r="NK187" s="92">
        <v>0</v>
      </c>
      <c r="NL187" s="92">
        <v>0</v>
      </c>
      <c r="NM187" s="92">
        <v>0</v>
      </c>
      <c r="NN187" s="92">
        <v>0</v>
      </c>
      <c r="NO187" s="92">
        <v>0</v>
      </c>
      <c r="NP187" s="92">
        <v>0</v>
      </c>
      <c r="NQ187" s="92">
        <v>0</v>
      </c>
      <c r="NR187" s="92">
        <v>0</v>
      </c>
      <c r="NS187" s="92">
        <v>0</v>
      </c>
      <c r="NT187" s="92">
        <v>0</v>
      </c>
      <c r="NU187" s="92">
        <v>0</v>
      </c>
      <c r="NV187" s="92">
        <v>0</v>
      </c>
      <c r="NW187" s="92">
        <v>0</v>
      </c>
      <c r="NX187" s="92">
        <v>0</v>
      </c>
      <c r="NY187" s="92">
        <v>0</v>
      </c>
      <c r="NZ187" s="92">
        <v>0</v>
      </c>
      <c r="OA187" s="92">
        <v>0</v>
      </c>
      <c r="OB187" s="92">
        <v>0</v>
      </c>
      <c r="OC187" s="92">
        <v>0</v>
      </c>
      <c r="OD187" s="92">
        <v>0</v>
      </c>
      <c r="OE187" s="92">
        <v>0</v>
      </c>
      <c r="OF187" s="92">
        <v>0</v>
      </c>
      <c r="OG187" s="92">
        <v>0</v>
      </c>
      <c r="OH187" s="92">
        <v>0</v>
      </c>
      <c r="OI187" s="92">
        <v>0</v>
      </c>
      <c r="OJ187" s="92">
        <v>0</v>
      </c>
      <c r="OK187" s="92">
        <v>0</v>
      </c>
      <c r="OL187" s="92">
        <v>0</v>
      </c>
      <c r="OM187" s="92">
        <v>0</v>
      </c>
      <c r="ON187" s="92">
        <v>0</v>
      </c>
      <c r="OO187" s="92">
        <v>0</v>
      </c>
      <c r="OP187" s="92">
        <v>0</v>
      </c>
      <c r="OQ187" s="92">
        <v>0</v>
      </c>
      <c r="OR187" s="92">
        <v>0</v>
      </c>
      <c r="OS187" s="92">
        <v>0</v>
      </c>
      <c r="OT187" s="92">
        <v>0</v>
      </c>
      <c r="OU187" s="92">
        <v>0</v>
      </c>
      <c r="OV187" s="92">
        <v>0</v>
      </c>
      <c r="OW187" s="92">
        <v>0</v>
      </c>
      <c r="OX187" s="92">
        <v>0</v>
      </c>
      <c r="OY187" s="92">
        <v>0</v>
      </c>
      <c r="OZ187" s="92">
        <v>0</v>
      </c>
      <c r="PA187" s="92">
        <v>0</v>
      </c>
      <c r="PB187" s="92">
        <v>0</v>
      </c>
      <c r="PC187" s="92">
        <v>0</v>
      </c>
      <c r="PD187" s="92">
        <v>0</v>
      </c>
      <c r="PE187" s="92">
        <v>0</v>
      </c>
      <c r="PF187" s="92">
        <v>0</v>
      </c>
      <c r="PG187" s="92">
        <v>0</v>
      </c>
      <c r="PH187" s="92">
        <v>0</v>
      </c>
      <c r="PI187" s="92">
        <v>0</v>
      </c>
      <c r="PJ187" s="92">
        <v>0</v>
      </c>
      <c r="PK187" s="92">
        <v>0</v>
      </c>
      <c r="PL187" s="92">
        <v>0</v>
      </c>
      <c r="PM187" s="92">
        <v>0</v>
      </c>
      <c r="PN187" s="92">
        <v>0</v>
      </c>
      <c r="PO187" s="92">
        <v>0</v>
      </c>
      <c r="PP187" s="92">
        <v>0</v>
      </c>
      <c r="PQ187" s="92">
        <v>0</v>
      </c>
      <c r="PR187" s="92">
        <v>0</v>
      </c>
      <c r="PS187" s="92">
        <v>0</v>
      </c>
      <c r="PT187" s="92">
        <v>0</v>
      </c>
      <c r="PU187" s="92">
        <v>0</v>
      </c>
      <c r="PV187" s="92">
        <v>0</v>
      </c>
      <c r="PW187" s="92">
        <v>0</v>
      </c>
      <c r="PX187" s="92">
        <v>0</v>
      </c>
      <c r="PY187" s="92">
        <v>0</v>
      </c>
      <c r="PZ187" s="92">
        <v>0</v>
      </c>
      <c r="QA187" s="92">
        <v>0</v>
      </c>
      <c r="QB187" s="92">
        <v>0</v>
      </c>
      <c r="QC187" s="92">
        <v>0</v>
      </c>
      <c r="QD187" s="92">
        <v>0</v>
      </c>
      <c r="QE187" s="92">
        <v>0</v>
      </c>
      <c r="QF187" s="92">
        <v>0</v>
      </c>
      <c r="QG187" s="92">
        <v>0</v>
      </c>
      <c r="QH187" s="92">
        <v>0</v>
      </c>
      <c r="QI187" s="92">
        <v>0</v>
      </c>
      <c r="QJ187" s="92">
        <v>0</v>
      </c>
      <c r="QK187" s="92">
        <v>0</v>
      </c>
      <c r="QL187" s="92">
        <v>0</v>
      </c>
      <c r="QM187" s="92">
        <v>0</v>
      </c>
      <c r="QN187" s="92">
        <v>0</v>
      </c>
      <c r="QO187" s="92">
        <v>0</v>
      </c>
      <c r="QP187" s="92">
        <v>0</v>
      </c>
      <c r="QQ187" s="92">
        <v>0</v>
      </c>
      <c r="QR187" s="92">
        <v>0</v>
      </c>
      <c r="QS187" s="92">
        <v>0</v>
      </c>
      <c r="QT187" s="92">
        <v>0</v>
      </c>
      <c r="QU187" s="92">
        <v>0</v>
      </c>
      <c r="QV187" s="92">
        <v>0</v>
      </c>
      <c r="QW187" s="92">
        <v>0</v>
      </c>
      <c r="QX187" s="92">
        <v>0</v>
      </c>
      <c r="QY187" s="92">
        <v>0</v>
      </c>
      <c r="QZ187" s="92">
        <v>0</v>
      </c>
      <c r="RA187" s="92">
        <v>0</v>
      </c>
      <c r="RB187" s="92">
        <v>0</v>
      </c>
      <c r="RC187" s="92">
        <v>0</v>
      </c>
      <c r="RD187" s="92">
        <v>0</v>
      </c>
      <c r="RE187" s="92">
        <v>0</v>
      </c>
      <c r="RF187" s="92">
        <v>0</v>
      </c>
      <c r="RG187" s="92">
        <v>0</v>
      </c>
      <c r="RH187" s="92">
        <v>0</v>
      </c>
      <c r="RI187" s="92">
        <v>0</v>
      </c>
      <c r="RJ187" s="92">
        <v>0</v>
      </c>
      <c r="RK187" s="92">
        <v>0</v>
      </c>
      <c r="RL187" s="92">
        <v>0</v>
      </c>
      <c r="RM187" s="92">
        <v>0</v>
      </c>
      <c r="RN187" s="92">
        <v>0</v>
      </c>
      <c r="RO187" s="92">
        <v>0</v>
      </c>
      <c r="RP187" s="92">
        <v>0</v>
      </c>
      <c r="RQ187" s="92">
        <v>0</v>
      </c>
      <c r="RR187" s="92">
        <v>0</v>
      </c>
      <c r="RS187" s="92">
        <v>0</v>
      </c>
      <c r="RT187" s="92">
        <v>0</v>
      </c>
      <c r="RU187" s="92">
        <v>0</v>
      </c>
      <c r="RV187" s="92">
        <v>0</v>
      </c>
      <c r="RW187" s="92">
        <v>0</v>
      </c>
      <c r="RX187" s="92">
        <v>0</v>
      </c>
      <c r="RY187" s="92">
        <v>0</v>
      </c>
      <c r="RZ187" s="92">
        <v>0</v>
      </c>
      <c r="SA187" s="92">
        <v>0</v>
      </c>
      <c r="SB187" s="92">
        <v>0</v>
      </c>
      <c r="SC187" s="92">
        <v>0</v>
      </c>
      <c r="SD187" s="92">
        <v>0</v>
      </c>
      <c r="SE187" s="92">
        <v>0</v>
      </c>
      <c r="SF187" s="92">
        <v>0</v>
      </c>
      <c r="SG187" s="92">
        <v>0</v>
      </c>
      <c r="SH187" s="92">
        <v>0</v>
      </c>
      <c r="SI187" s="92">
        <v>0</v>
      </c>
      <c r="SJ187" s="92">
        <v>0</v>
      </c>
      <c r="SK187" s="92">
        <v>0</v>
      </c>
      <c r="SL187" s="92">
        <v>0</v>
      </c>
      <c r="SM187" s="92">
        <v>0</v>
      </c>
      <c r="SN187" s="92">
        <v>0</v>
      </c>
      <c r="SO187" s="92">
        <v>0</v>
      </c>
      <c r="SP187" s="92">
        <v>0</v>
      </c>
      <c r="SQ187" s="92">
        <v>0</v>
      </c>
      <c r="SR187" s="92">
        <v>0</v>
      </c>
      <c r="SS187" s="92">
        <v>0</v>
      </c>
      <c r="ST187" s="92">
        <v>0</v>
      </c>
      <c r="SU187" s="92">
        <v>0</v>
      </c>
      <c r="SV187" s="92">
        <v>0</v>
      </c>
      <c r="SW187" s="92">
        <v>0</v>
      </c>
      <c r="SX187" s="92">
        <v>0</v>
      </c>
      <c r="SY187" s="92">
        <v>0</v>
      </c>
      <c r="SZ187" s="92">
        <v>0</v>
      </c>
      <c r="TA187" s="92">
        <v>0</v>
      </c>
      <c r="TB187" s="92">
        <v>0</v>
      </c>
      <c r="TC187" s="92">
        <v>1</v>
      </c>
      <c r="TD187" s="92">
        <v>0</v>
      </c>
      <c r="TE187" s="92">
        <v>0</v>
      </c>
      <c r="TF187" s="92">
        <v>0</v>
      </c>
      <c r="TG187" s="92">
        <v>0</v>
      </c>
      <c r="TH187" s="92">
        <v>0</v>
      </c>
      <c r="TI187" s="92">
        <v>0</v>
      </c>
      <c r="TJ187" s="92">
        <v>0</v>
      </c>
      <c r="TK187" s="92">
        <v>0</v>
      </c>
      <c r="TL187" s="92">
        <v>0</v>
      </c>
      <c r="TM187" s="92">
        <v>0</v>
      </c>
      <c r="TN187" s="92">
        <v>0</v>
      </c>
      <c r="TO187" s="92">
        <v>0</v>
      </c>
      <c r="TP187" s="92">
        <v>0</v>
      </c>
      <c r="TQ187" s="92">
        <v>-115502570.442</v>
      </c>
      <c r="TR187" s="92">
        <v>0</v>
      </c>
      <c r="TS187" s="92">
        <v>0.47764256666666699</v>
      </c>
      <c r="TT187" s="92">
        <v>0</v>
      </c>
      <c r="TU187" s="92">
        <v>0</v>
      </c>
      <c r="TV187" s="92">
        <v>0</v>
      </c>
      <c r="TW187" s="92">
        <v>0</v>
      </c>
      <c r="TX187" s="92">
        <v>0</v>
      </c>
      <c r="TY187" s="92">
        <v>0</v>
      </c>
      <c r="TZ187" s="92">
        <v>0</v>
      </c>
      <c r="UA187" s="92">
        <v>0</v>
      </c>
      <c r="UB187" s="92">
        <v>0</v>
      </c>
      <c r="UC187" s="92">
        <v>0</v>
      </c>
      <c r="UD187" s="92">
        <v>0</v>
      </c>
      <c r="UE187" s="92">
        <v>0</v>
      </c>
      <c r="UF187" s="92">
        <v>0</v>
      </c>
      <c r="UG187" s="92">
        <v>0</v>
      </c>
      <c r="UH187" s="92">
        <v>0</v>
      </c>
      <c r="UI187" s="92">
        <v>0</v>
      </c>
      <c r="UJ187" s="92">
        <v>0</v>
      </c>
      <c r="UK187" s="92">
        <v>0</v>
      </c>
      <c r="UL187" s="92">
        <v>0</v>
      </c>
      <c r="UM187" s="92">
        <v>0</v>
      </c>
      <c r="UN187" s="92">
        <v>0</v>
      </c>
      <c r="UO187" s="92">
        <v>0</v>
      </c>
      <c r="UP187" s="92">
        <v>0</v>
      </c>
      <c r="UQ187" s="92">
        <v>0</v>
      </c>
      <c r="UR187" s="92">
        <v>0</v>
      </c>
      <c r="US187" s="92">
        <v>0</v>
      </c>
      <c r="UT187" s="92">
        <v>0</v>
      </c>
      <c r="UU187" s="92">
        <v>0</v>
      </c>
      <c r="UV187" s="92">
        <v>0</v>
      </c>
      <c r="UW187" s="92">
        <v>0</v>
      </c>
      <c r="UX187" s="92">
        <v>0</v>
      </c>
      <c r="UY187" s="92">
        <v>0</v>
      </c>
      <c r="UZ187" s="92">
        <v>0</v>
      </c>
      <c r="VA187" s="92">
        <v>0</v>
      </c>
      <c r="VB187" s="92">
        <v>3.1353382500000002</v>
      </c>
      <c r="VC187" s="92">
        <v>11.7948439444445</v>
      </c>
      <c r="VD187" s="92">
        <v>0</v>
      </c>
      <c r="VE187" s="92">
        <v>0</v>
      </c>
      <c r="VF187" s="92">
        <v>0</v>
      </c>
      <c r="VG187" s="92">
        <v>0</v>
      </c>
      <c r="VH187" s="92">
        <v>0</v>
      </c>
      <c r="VI187" s="92">
        <v>0</v>
      </c>
      <c r="VJ187" s="92">
        <v>0</v>
      </c>
      <c r="VK187" s="92">
        <v>0</v>
      </c>
      <c r="VL187" s="92">
        <v>0</v>
      </c>
      <c r="VM187" s="92">
        <v>0</v>
      </c>
      <c r="VN187" s="92">
        <v>0</v>
      </c>
      <c r="VO187" s="92">
        <v>0</v>
      </c>
      <c r="VP187" s="92">
        <v>0</v>
      </c>
      <c r="VQ187" s="92">
        <v>0</v>
      </c>
      <c r="VR187" s="92">
        <v>0</v>
      </c>
      <c r="VS187" s="92">
        <v>0</v>
      </c>
      <c r="VT187" s="92">
        <v>0</v>
      </c>
      <c r="VU187" s="92">
        <v>0</v>
      </c>
      <c r="VV187" s="92">
        <v>0</v>
      </c>
      <c r="VW187" s="92">
        <v>0</v>
      </c>
      <c r="VX187" s="92">
        <v>0</v>
      </c>
      <c r="VY187" s="92">
        <v>0</v>
      </c>
      <c r="VZ187" s="92">
        <v>0</v>
      </c>
      <c r="WA187" s="92">
        <v>0</v>
      </c>
      <c r="WB187" s="92">
        <v>0</v>
      </c>
      <c r="WC187" s="92">
        <v>0</v>
      </c>
    </row>
    <row r="188" spans="2:601" ht="13.5" customHeight="1">
      <c r="B188" s="851" t="s">
        <v>2862</v>
      </c>
      <c r="C188" s="92">
        <v>0</v>
      </c>
      <c r="D188" s="92">
        <v>450517.04</v>
      </c>
      <c r="E188" s="92">
        <v>-1534.6590699999999</v>
      </c>
      <c r="F188" s="92">
        <v>20999.351999999999</v>
      </c>
      <c r="G188" s="92">
        <v>476.25649800000002</v>
      </c>
      <c r="H188" s="92">
        <v>2.8932522600000001</v>
      </c>
      <c r="I188" s="92">
        <v>6.3512071600000004</v>
      </c>
      <c r="J188" s="92">
        <v>2.66484217</v>
      </c>
      <c r="K188" s="92">
        <v>7.0732655400000004</v>
      </c>
      <c r="L188" s="92">
        <v>1.46578407</v>
      </c>
      <c r="M188" s="92">
        <v>0.96723748899999995</v>
      </c>
      <c r="N188" s="92">
        <v>0</v>
      </c>
      <c r="O188" s="92">
        <v>6.9886061000000002</v>
      </c>
      <c r="P188" s="92">
        <v>0.176367307</v>
      </c>
      <c r="Q188" s="92">
        <v>7.4000268499999994E-2</v>
      </c>
      <c r="R188" s="92">
        <v>2.9561203800000002</v>
      </c>
      <c r="S188" s="92">
        <v>0.360244061</v>
      </c>
      <c r="T188" s="92">
        <v>67.764710699999995</v>
      </c>
      <c r="U188" s="92">
        <v>4.3150782899999998</v>
      </c>
      <c r="V188" s="92">
        <v>2.9280880200000001</v>
      </c>
      <c r="W188" s="92">
        <v>3.4728828699999998</v>
      </c>
      <c r="X188" s="92">
        <v>0</v>
      </c>
      <c r="Y188" s="92">
        <v>18.814202999999999</v>
      </c>
      <c r="Z188" s="92">
        <v>4.9619580599999997</v>
      </c>
      <c r="AA188" s="92">
        <v>1.8933682000000001</v>
      </c>
      <c r="AB188" s="92">
        <v>3.8760370499999999</v>
      </c>
      <c r="AC188" s="92">
        <v>1.1914944800000001E-2</v>
      </c>
      <c r="AD188" s="92">
        <v>0</v>
      </c>
      <c r="AE188" s="92">
        <v>18.779671400000002</v>
      </c>
      <c r="AF188" s="92">
        <v>24.130007899999999</v>
      </c>
      <c r="AG188" s="92">
        <v>0.98873743400000003</v>
      </c>
      <c r="AH188" s="92">
        <v>0</v>
      </c>
      <c r="AI188" s="92">
        <v>0</v>
      </c>
      <c r="AJ188" s="92">
        <v>0</v>
      </c>
      <c r="AK188" s="92">
        <v>0</v>
      </c>
      <c r="AL188" s="92">
        <v>0</v>
      </c>
      <c r="AM188" s="92">
        <v>0</v>
      </c>
      <c r="AN188" s="92">
        <v>4.7288911000000003E-2</v>
      </c>
      <c r="AO188" s="92">
        <v>6.0994106399999996E-3</v>
      </c>
      <c r="AP188" s="92">
        <v>3.7151005799999998E-6</v>
      </c>
      <c r="AQ188" s="92">
        <v>0</v>
      </c>
      <c r="AR188" s="92">
        <v>0</v>
      </c>
      <c r="AS188" s="92">
        <v>0</v>
      </c>
      <c r="AT188" s="92">
        <v>12.459211</v>
      </c>
      <c r="AU188" s="92">
        <v>0</v>
      </c>
      <c r="AV188" s="92">
        <v>0</v>
      </c>
      <c r="AW188" s="92">
        <v>3.2452622800000001E-5</v>
      </c>
      <c r="AX188" s="92">
        <v>0</v>
      </c>
      <c r="AY188" s="92">
        <v>0</v>
      </c>
      <c r="AZ188" s="92">
        <v>0</v>
      </c>
      <c r="BA188" s="92">
        <v>0</v>
      </c>
      <c r="BB188" s="92">
        <v>0</v>
      </c>
      <c r="BC188" s="92">
        <v>0</v>
      </c>
      <c r="BD188" s="92">
        <v>0</v>
      </c>
      <c r="BE188" s="92">
        <v>0</v>
      </c>
      <c r="BF188" s="92">
        <v>0</v>
      </c>
      <c r="BG188" s="92">
        <v>0</v>
      </c>
      <c r="BH188" s="92">
        <v>0</v>
      </c>
      <c r="BI188" s="92">
        <v>0</v>
      </c>
      <c r="BJ188" s="92">
        <v>0</v>
      </c>
      <c r="BK188" s="92">
        <v>0</v>
      </c>
      <c r="BL188" s="92">
        <v>0</v>
      </c>
      <c r="BM188" s="92">
        <v>0</v>
      </c>
      <c r="BN188" s="92">
        <v>0</v>
      </c>
      <c r="BO188" s="92">
        <v>0</v>
      </c>
      <c r="BP188" s="92">
        <v>0.96896106400000004</v>
      </c>
      <c r="BQ188" s="92">
        <v>2.1975630600000001E-2</v>
      </c>
      <c r="BR188" s="92">
        <v>1.33501681E-4</v>
      </c>
      <c r="BS188" s="92">
        <v>2.9306011199999998E-4</v>
      </c>
      <c r="BT188" s="92">
        <v>1.2296228500000001E-4</v>
      </c>
      <c r="BU188" s="92">
        <v>3.2637763799999998E-4</v>
      </c>
      <c r="BV188" s="92">
        <v>6.7634834400000004E-5</v>
      </c>
      <c r="BW188" s="92">
        <v>4.4630685099999997E-5</v>
      </c>
      <c r="BX188" s="92">
        <v>0</v>
      </c>
      <c r="BY188" s="92">
        <v>3.22471246E-4</v>
      </c>
      <c r="BZ188" s="92">
        <v>8.1380155500000006E-6</v>
      </c>
      <c r="CA188" s="92">
        <v>3.4145519800000002E-6</v>
      </c>
      <c r="CB188" s="92">
        <v>1.3640256899999999E-4</v>
      </c>
      <c r="CC188" s="92">
        <v>1.6622535200000001E-5</v>
      </c>
      <c r="CD188" s="92">
        <v>3.1268282099999999E-3</v>
      </c>
      <c r="CE188" s="92">
        <v>1.99108184E-4</v>
      </c>
      <c r="CF188" s="92">
        <v>1.3510908699999999E-4</v>
      </c>
      <c r="CG188" s="92">
        <v>1.60247244E-4</v>
      </c>
      <c r="CH188" s="92">
        <v>0</v>
      </c>
      <c r="CI188" s="92">
        <v>8.6813298500000005E-4</v>
      </c>
      <c r="CJ188" s="92">
        <v>2.2895678699999999E-4</v>
      </c>
      <c r="CK188" s="92">
        <v>8.7364603699999996E-5</v>
      </c>
      <c r="CL188" s="92">
        <v>1.7884975600000001E-4</v>
      </c>
      <c r="CM188" s="92">
        <v>5.49784469E-7</v>
      </c>
      <c r="CN188" s="92">
        <v>0</v>
      </c>
      <c r="CO188" s="92">
        <v>8.6653961199999999E-4</v>
      </c>
      <c r="CP188" s="92">
        <v>1.11341712E-3</v>
      </c>
      <c r="CQ188" s="92">
        <v>4.5622744700000001E-5</v>
      </c>
      <c r="CR188" s="92">
        <v>0</v>
      </c>
      <c r="CS188" s="92">
        <v>0</v>
      </c>
      <c r="CT188" s="92">
        <v>0</v>
      </c>
      <c r="CU188" s="92">
        <v>0</v>
      </c>
      <c r="CV188" s="92">
        <v>0</v>
      </c>
      <c r="CW188" s="92">
        <v>0</v>
      </c>
      <c r="CX188" s="92">
        <v>2.1820251200000001E-6</v>
      </c>
      <c r="CY188" s="92">
        <v>2.8144160900000002E-7</v>
      </c>
      <c r="CZ188" s="92">
        <v>1.71423757E-10</v>
      </c>
      <c r="DA188" s="92">
        <v>0</v>
      </c>
      <c r="DB188" s="92">
        <v>0</v>
      </c>
      <c r="DC188" s="92">
        <v>0</v>
      </c>
      <c r="DD188" s="92">
        <v>5.7489823400000005E-4</v>
      </c>
      <c r="DE188" s="92">
        <v>0</v>
      </c>
      <c r="DF188" s="92">
        <v>0</v>
      </c>
      <c r="DG188" s="92">
        <v>1.4974427700000001E-9</v>
      </c>
      <c r="DH188" s="92">
        <v>0</v>
      </c>
      <c r="DI188" s="92">
        <v>0</v>
      </c>
      <c r="DJ188" s="92">
        <v>0</v>
      </c>
      <c r="DK188" s="92">
        <v>0</v>
      </c>
      <c r="DL188" s="92">
        <v>0</v>
      </c>
      <c r="DM188" s="92">
        <v>0</v>
      </c>
      <c r="DN188" s="92">
        <v>0</v>
      </c>
      <c r="DO188" s="92">
        <v>0</v>
      </c>
      <c r="DP188" s="92">
        <v>0</v>
      </c>
      <c r="DQ188" s="92">
        <v>0</v>
      </c>
      <c r="DR188" s="92">
        <v>0</v>
      </c>
      <c r="DS188" s="92">
        <v>0</v>
      </c>
      <c r="DT188" s="92">
        <v>0</v>
      </c>
      <c r="DU188" s="92">
        <v>0</v>
      </c>
      <c r="DV188" s="92">
        <v>0</v>
      </c>
      <c r="DW188" s="92">
        <v>0</v>
      </c>
      <c r="DX188" s="92">
        <v>0</v>
      </c>
      <c r="DY188" s="92">
        <v>0</v>
      </c>
      <c r="DZ188" s="92">
        <v>378309.20600000001</v>
      </c>
      <c r="EA188" s="92">
        <v>21940.679599999999</v>
      </c>
      <c r="EB188" s="92">
        <v>521.24161500000002</v>
      </c>
      <c r="EC188" s="92">
        <v>1144.21875</v>
      </c>
      <c r="ED188" s="92">
        <v>480.09178200000002</v>
      </c>
      <c r="EE188" s="92">
        <v>1061.9192599999999</v>
      </c>
      <c r="EF188" s="92">
        <v>220.060215</v>
      </c>
      <c r="EG188" s="92">
        <v>331.08546999999999</v>
      </c>
      <c r="EH188" s="92">
        <v>0</v>
      </c>
      <c r="EI188" s="92">
        <v>1133.1493700000001</v>
      </c>
      <c r="EJ188" s="92">
        <v>28.596618400000001</v>
      </c>
      <c r="EK188" s="92">
        <v>11.998581100000001</v>
      </c>
      <c r="EL188" s="92">
        <v>390.55115499999999</v>
      </c>
      <c r="EM188" s="92">
        <v>47.594047600000003</v>
      </c>
      <c r="EN188" s="92">
        <v>12208.3331</v>
      </c>
      <c r="EO188" s="92">
        <v>656.53795400000001</v>
      </c>
      <c r="EP188" s="92">
        <v>369.26118100000002</v>
      </c>
      <c r="EQ188" s="92">
        <v>333.693895</v>
      </c>
      <c r="ER188" s="92">
        <v>0</v>
      </c>
      <c r="ES188" s="92">
        <v>1694.7615800000001</v>
      </c>
      <c r="ET188" s="92">
        <v>754.94842200000005</v>
      </c>
      <c r="EU188" s="92">
        <v>174.369214</v>
      </c>
      <c r="EV188" s="92">
        <v>457.71827000000002</v>
      </c>
      <c r="EW188" s="92">
        <v>0.202918182</v>
      </c>
      <c r="EX188" s="92">
        <v>0</v>
      </c>
      <c r="EY188" s="92">
        <v>2481.5570400000001</v>
      </c>
      <c r="EZ188" s="92">
        <v>1860.01629</v>
      </c>
      <c r="FA188" s="92">
        <v>130.569007</v>
      </c>
      <c r="FB188" s="92">
        <v>0</v>
      </c>
      <c r="FC188" s="92">
        <v>0</v>
      </c>
      <c r="FD188" s="92">
        <v>0</v>
      </c>
      <c r="FE188" s="92">
        <v>0</v>
      </c>
      <c r="FF188" s="92">
        <v>0</v>
      </c>
      <c r="FG188" s="92">
        <v>0</v>
      </c>
      <c r="FH188" s="92">
        <v>13.357545500000001</v>
      </c>
      <c r="FI188" s="92">
        <v>0.195173821</v>
      </c>
      <c r="FJ188" s="92">
        <v>1.04072896E-4</v>
      </c>
      <c r="FK188" s="92">
        <v>0</v>
      </c>
      <c r="FL188" s="92">
        <v>0</v>
      </c>
      <c r="FM188" s="92">
        <v>0</v>
      </c>
      <c r="FN188" s="92">
        <v>548.32738600000005</v>
      </c>
      <c r="FO188" s="92">
        <v>0</v>
      </c>
      <c r="FP188" s="92">
        <v>0</v>
      </c>
      <c r="FQ188" s="92">
        <v>2.07907079E-3</v>
      </c>
      <c r="FR188" s="92">
        <v>0</v>
      </c>
      <c r="FS188" s="92">
        <v>0</v>
      </c>
      <c r="FT188" s="92">
        <v>0</v>
      </c>
      <c r="FU188" s="92">
        <v>0</v>
      </c>
      <c r="FV188" s="92">
        <v>0</v>
      </c>
      <c r="FW188" s="92">
        <v>0</v>
      </c>
      <c r="FX188" s="92">
        <v>0</v>
      </c>
      <c r="FY188" s="92">
        <v>0</v>
      </c>
      <c r="FZ188" s="92">
        <v>0</v>
      </c>
      <c r="GA188" s="92">
        <v>0</v>
      </c>
      <c r="GB188" s="92">
        <v>0</v>
      </c>
      <c r="GC188" s="92">
        <v>0</v>
      </c>
      <c r="GD188" s="92">
        <v>0</v>
      </c>
      <c r="GE188" s="92">
        <v>0</v>
      </c>
      <c r="GF188" s="92">
        <v>0</v>
      </c>
      <c r="GG188" s="92">
        <v>0</v>
      </c>
      <c r="GH188" s="92">
        <v>0</v>
      </c>
      <c r="GI188" s="92">
        <v>0</v>
      </c>
      <c r="GJ188" s="92">
        <v>0.88533922099999995</v>
      </c>
      <c r="GK188" s="92">
        <v>5.1346739400000001E-2</v>
      </c>
      <c r="GL188" s="92">
        <v>1.2198372099999999E-3</v>
      </c>
      <c r="GM188" s="92">
        <v>2.6777612500000002E-3</v>
      </c>
      <c r="GN188" s="92">
        <v>1.12353619E-3</v>
      </c>
      <c r="GO188" s="92">
        <v>2.4851596299999999E-3</v>
      </c>
      <c r="GP188" s="92">
        <v>5.1499655900000003E-4</v>
      </c>
      <c r="GQ188" s="92">
        <v>7.74823734E-4</v>
      </c>
      <c r="GR188" s="92">
        <v>0</v>
      </c>
      <c r="GS188" s="92">
        <v>2.6518561000000002E-3</v>
      </c>
      <c r="GT188" s="92">
        <v>6.6923319400000002E-5</v>
      </c>
      <c r="GU188" s="92">
        <v>2.80797144E-5</v>
      </c>
      <c r="GV188" s="92">
        <v>9.1398847699999996E-4</v>
      </c>
      <c r="GW188" s="92">
        <v>1.11382108E-4</v>
      </c>
      <c r="GX188" s="92">
        <v>2.8570587000000001E-2</v>
      </c>
      <c r="GY188" s="92">
        <v>1.53646486E-3</v>
      </c>
      <c r="GZ188" s="92">
        <v>8.6416455200000002E-4</v>
      </c>
      <c r="HA188" s="92">
        <v>7.8092810999999995E-4</v>
      </c>
      <c r="HB188" s="92">
        <v>0</v>
      </c>
      <c r="HC188" s="92">
        <v>3.9661707200000004E-3</v>
      </c>
      <c r="HD188" s="92">
        <v>1.7667702400000001E-3</v>
      </c>
      <c r="HE188" s="92">
        <v>4.0806806100000001E-4</v>
      </c>
      <c r="HF188" s="92">
        <v>1.07117651E-3</v>
      </c>
      <c r="HG188" s="92">
        <v>4.7487986600000002E-7</v>
      </c>
      <c r="HH188" s="92">
        <v>0</v>
      </c>
      <c r="HI188" s="92">
        <v>5.8074710900000003E-3</v>
      </c>
      <c r="HJ188" s="92">
        <v>4.3529085400000004E-3</v>
      </c>
      <c r="HK188" s="92">
        <v>3.0556449899999999E-4</v>
      </c>
      <c r="HL188" s="92">
        <v>0</v>
      </c>
      <c r="HM188" s="92">
        <v>0</v>
      </c>
      <c r="HN188" s="92">
        <v>0</v>
      </c>
      <c r="HO188" s="92">
        <v>0</v>
      </c>
      <c r="HP188" s="92">
        <v>0</v>
      </c>
      <c r="HQ188" s="92">
        <v>0</v>
      </c>
      <c r="HR188" s="92">
        <v>3.1260034700000003E-5</v>
      </c>
      <c r="HS188" s="92">
        <v>4.5675610300000002E-7</v>
      </c>
      <c r="HT188" s="92">
        <v>2.43556897E-10</v>
      </c>
      <c r="HU188" s="92">
        <v>0</v>
      </c>
      <c r="HV188" s="92">
        <v>0</v>
      </c>
      <c r="HW188" s="92">
        <v>0</v>
      </c>
      <c r="HX188" s="92">
        <v>1.2832247599999999E-3</v>
      </c>
      <c r="HY188" s="92">
        <v>0</v>
      </c>
      <c r="HZ188" s="92">
        <v>0</v>
      </c>
      <c r="IA188" s="92">
        <v>4.8655514600000003E-9</v>
      </c>
      <c r="IB188" s="92">
        <v>0</v>
      </c>
      <c r="IC188" s="92">
        <v>0</v>
      </c>
      <c r="ID188" s="92">
        <v>0</v>
      </c>
      <c r="IE188" s="92">
        <v>0</v>
      </c>
      <c r="IF188" s="92">
        <v>0</v>
      </c>
      <c r="IG188" s="92">
        <v>0</v>
      </c>
      <c r="IH188" s="92">
        <v>0</v>
      </c>
      <c r="II188" s="92">
        <v>0</v>
      </c>
      <c r="IJ188" s="92">
        <v>0</v>
      </c>
      <c r="IK188" s="92">
        <v>0</v>
      </c>
      <c r="IL188" s="92">
        <v>0</v>
      </c>
      <c r="IM188" s="92">
        <v>0</v>
      </c>
      <c r="IN188" s="92">
        <v>0</v>
      </c>
      <c r="IO188" s="92">
        <v>0</v>
      </c>
      <c r="IP188" s="92">
        <v>0</v>
      </c>
      <c r="IQ188" s="92">
        <v>0</v>
      </c>
      <c r="IR188" s="92">
        <v>0</v>
      </c>
      <c r="IS188" s="92">
        <v>0</v>
      </c>
      <c r="IT188" s="92">
        <v>21672.028699999999</v>
      </c>
      <c r="IU188" s="92">
        <v>427304.24400000001</v>
      </c>
      <c r="IV188" s="92">
        <v>7167.3569500000003</v>
      </c>
      <c r="IW188" s="92">
        <v>32.3806619</v>
      </c>
      <c r="IX188" s="92">
        <v>6.0149875499999998</v>
      </c>
      <c r="IY188" s="92">
        <v>0</v>
      </c>
      <c r="IZ188" s="92">
        <v>1</v>
      </c>
      <c r="JA188" s="92">
        <v>0</v>
      </c>
      <c r="JB188" s="92">
        <v>-69574.716</v>
      </c>
      <c r="JC188" s="92">
        <v>-3528.6924100000001</v>
      </c>
      <c r="JD188" s="92">
        <v>-1507.8252399999999</v>
      </c>
      <c r="JE188" s="92">
        <v>-41.047818300000003</v>
      </c>
      <c r="JF188" s="92">
        <v>-2.0818644100000001</v>
      </c>
      <c r="JG188" s="92">
        <v>5.0395212799999999E-2</v>
      </c>
      <c r="JH188" s="92">
        <v>0.99363509400000005</v>
      </c>
      <c r="JI188" s="92">
        <v>19.7168548</v>
      </c>
      <c r="JJ188" s="92">
        <v>0</v>
      </c>
      <c r="JK188" s="92">
        <v>0</v>
      </c>
      <c r="JL188" s="92">
        <v>0</v>
      </c>
      <c r="JM188" s="92">
        <v>0</v>
      </c>
      <c r="JN188" s="92">
        <v>0</v>
      </c>
      <c r="JO188" s="92">
        <v>0</v>
      </c>
      <c r="JP188" s="92">
        <v>0</v>
      </c>
      <c r="JQ188" s="92">
        <v>0</v>
      </c>
      <c r="JR188" s="92">
        <v>0</v>
      </c>
      <c r="JS188" s="92">
        <v>0</v>
      </c>
      <c r="JT188" s="92">
        <v>0</v>
      </c>
      <c r="JU188" s="92">
        <v>0</v>
      </c>
      <c r="JV188" s="92">
        <v>0</v>
      </c>
      <c r="JW188" s="92">
        <v>0</v>
      </c>
      <c r="JX188" s="92">
        <v>0</v>
      </c>
      <c r="JY188" s="92">
        <v>0</v>
      </c>
      <c r="JZ188" s="92">
        <v>0</v>
      </c>
      <c r="KA188" s="92">
        <v>0</v>
      </c>
      <c r="KB188" s="92">
        <v>0</v>
      </c>
      <c r="KC188" s="92">
        <v>0</v>
      </c>
      <c r="KD188" s="92">
        <v>0</v>
      </c>
      <c r="KE188" s="92">
        <v>0</v>
      </c>
      <c r="KF188" s="92">
        <v>0</v>
      </c>
      <c r="KG188" s="92">
        <v>0</v>
      </c>
      <c r="KH188" s="92">
        <v>0</v>
      </c>
      <c r="KI188" s="92">
        <v>0</v>
      </c>
      <c r="KJ188" s="92">
        <v>0</v>
      </c>
      <c r="KK188" s="92">
        <v>0</v>
      </c>
      <c r="KL188" s="92">
        <v>0</v>
      </c>
      <c r="KM188" s="92">
        <v>0</v>
      </c>
      <c r="KN188" s="92">
        <v>0</v>
      </c>
      <c r="KO188" s="92">
        <v>0</v>
      </c>
      <c r="KP188" s="92">
        <v>0</v>
      </c>
      <c r="KQ188" s="92">
        <v>0</v>
      </c>
      <c r="KR188" s="92">
        <v>0</v>
      </c>
      <c r="KS188" s="92">
        <v>0</v>
      </c>
      <c r="KT188" s="92">
        <v>0</v>
      </c>
      <c r="KU188" s="92">
        <v>0</v>
      </c>
      <c r="KV188" s="92">
        <v>0</v>
      </c>
      <c r="KW188" s="92">
        <v>0</v>
      </c>
      <c r="KX188" s="92">
        <v>0</v>
      </c>
      <c r="KY188" s="92">
        <v>0</v>
      </c>
      <c r="KZ188" s="92">
        <v>0</v>
      </c>
      <c r="LA188" s="92">
        <v>0</v>
      </c>
      <c r="LB188" s="92">
        <v>0</v>
      </c>
      <c r="LC188" s="92">
        <v>7.7378999100000003</v>
      </c>
      <c r="LD188" s="92">
        <v>0.19106458600000001</v>
      </c>
      <c r="LE188" s="92">
        <v>8.0166959300000007E-2</v>
      </c>
      <c r="LF188" s="92">
        <v>3.2024642999999999</v>
      </c>
      <c r="LG188" s="92">
        <v>0.390264467</v>
      </c>
      <c r="LH188" s="92">
        <v>81.992866699999993</v>
      </c>
      <c r="LI188" s="92">
        <v>0</v>
      </c>
      <c r="LJ188" s="92">
        <v>125.474424</v>
      </c>
      <c r="LK188" s="92">
        <v>73.253176100000005</v>
      </c>
      <c r="LL188" s="92">
        <v>21.686037599999999</v>
      </c>
      <c r="LM188" s="92">
        <v>2.4095597299999998</v>
      </c>
      <c r="LN188" s="92">
        <v>33.946670500000003</v>
      </c>
      <c r="LO188" s="92">
        <v>4.5256262700000001</v>
      </c>
      <c r="LP188" s="92">
        <v>0</v>
      </c>
      <c r="LQ188" s="92">
        <v>3.11883102</v>
      </c>
      <c r="LR188" s="92">
        <v>0</v>
      </c>
      <c r="LS188" s="92">
        <v>0</v>
      </c>
      <c r="LT188" s="92">
        <v>0</v>
      </c>
      <c r="LU188" s="92">
        <v>0</v>
      </c>
      <c r="LV188" s="92">
        <v>0</v>
      </c>
      <c r="LW188" s="92">
        <v>0</v>
      </c>
      <c r="LX188" s="92">
        <v>0</v>
      </c>
      <c r="LY188" s="92">
        <v>0</v>
      </c>
      <c r="LZ188" s="92">
        <v>0</v>
      </c>
      <c r="MA188" s="92">
        <v>0</v>
      </c>
      <c r="MB188" s="92">
        <v>0</v>
      </c>
      <c r="MC188" s="92">
        <v>0</v>
      </c>
      <c r="MD188" s="92">
        <v>0</v>
      </c>
      <c r="ME188" s="92">
        <v>0</v>
      </c>
      <c r="MF188" s="92">
        <v>0</v>
      </c>
      <c r="MG188" s="92">
        <v>0</v>
      </c>
      <c r="MH188" s="92">
        <v>0</v>
      </c>
      <c r="MI188" s="92">
        <v>0</v>
      </c>
      <c r="MJ188" s="92">
        <v>0</v>
      </c>
      <c r="MK188" s="92">
        <v>0</v>
      </c>
      <c r="ML188" s="92">
        <v>0</v>
      </c>
      <c r="MM188" s="92">
        <v>0</v>
      </c>
      <c r="MN188" s="92">
        <v>0</v>
      </c>
      <c r="MO188" s="92">
        <v>0</v>
      </c>
      <c r="MP188" s="92">
        <v>0</v>
      </c>
      <c r="MQ188" s="92">
        <v>0</v>
      </c>
      <c r="MR188" s="92">
        <v>0</v>
      </c>
      <c r="MS188" s="92">
        <v>0</v>
      </c>
      <c r="MT188" s="92">
        <v>0</v>
      </c>
      <c r="MU188" s="92">
        <v>0</v>
      </c>
      <c r="MV188" s="92">
        <v>0</v>
      </c>
      <c r="MW188" s="92">
        <v>0</v>
      </c>
      <c r="MX188" s="92">
        <v>0</v>
      </c>
      <c r="MY188" s="92">
        <v>0</v>
      </c>
      <c r="MZ188" s="92">
        <v>0</v>
      </c>
      <c r="NA188" s="92">
        <v>0</v>
      </c>
      <c r="NB188" s="92">
        <v>0</v>
      </c>
      <c r="NC188" s="92">
        <v>0</v>
      </c>
      <c r="ND188" s="92">
        <v>0</v>
      </c>
      <c r="NE188" s="92">
        <v>0</v>
      </c>
      <c r="NF188" s="92">
        <v>0</v>
      </c>
      <c r="NG188" s="92">
        <v>0</v>
      </c>
      <c r="NH188" s="92">
        <v>0</v>
      </c>
      <c r="NI188" s="92">
        <v>0</v>
      </c>
      <c r="NJ188" s="92">
        <v>0</v>
      </c>
      <c r="NK188" s="92">
        <v>0</v>
      </c>
      <c r="NL188" s="92">
        <v>0</v>
      </c>
      <c r="NM188" s="92">
        <v>2.1613699E-2</v>
      </c>
      <c r="NN188" s="92">
        <v>5.3368646699999999E-4</v>
      </c>
      <c r="NO188" s="92">
        <v>2.23924392E-4</v>
      </c>
      <c r="NP188" s="92">
        <v>8.9452048200000002E-3</v>
      </c>
      <c r="NQ188" s="92">
        <v>1.09009665E-3</v>
      </c>
      <c r="NR188" s="92">
        <v>0.22902456299999999</v>
      </c>
      <c r="NS188" s="92">
        <v>0</v>
      </c>
      <c r="NT188" s="92">
        <v>0.35047835700000002</v>
      </c>
      <c r="NU188" s="92">
        <v>0.20461263599999999</v>
      </c>
      <c r="NV188" s="92">
        <v>6.0573992299999997E-2</v>
      </c>
      <c r="NW188" s="92">
        <v>6.7304435900000003E-3</v>
      </c>
      <c r="NX188" s="92">
        <v>9.4820704300000003E-2</v>
      </c>
      <c r="NY188" s="92">
        <v>1.26410945E-2</v>
      </c>
      <c r="NZ188" s="92">
        <v>0</v>
      </c>
      <c r="OA188" s="92">
        <v>8.7115982099999992E-3</v>
      </c>
      <c r="OB188" s="92">
        <v>0</v>
      </c>
      <c r="OC188" s="92">
        <v>0</v>
      </c>
      <c r="OD188" s="92">
        <v>0</v>
      </c>
      <c r="OE188" s="92">
        <v>0</v>
      </c>
      <c r="OF188" s="92">
        <v>0</v>
      </c>
      <c r="OG188" s="92">
        <v>0</v>
      </c>
      <c r="OH188" s="92">
        <v>0</v>
      </c>
      <c r="OI188" s="92">
        <v>0</v>
      </c>
      <c r="OJ188" s="92">
        <v>0</v>
      </c>
      <c r="OK188" s="92">
        <v>0</v>
      </c>
      <c r="OL188" s="92">
        <v>0</v>
      </c>
      <c r="OM188" s="92">
        <v>0</v>
      </c>
      <c r="ON188" s="92">
        <v>0</v>
      </c>
      <c r="OO188" s="92">
        <v>0</v>
      </c>
      <c r="OP188" s="92">
        <v>0</v>
      </c>
      <c r="OQ188" s="92">
        <v>0</v>
      </c>
      <c r="OR188" s="92">
        <v>0</v>
      </c>
      <c r="OS188" s="92">
        <v>0</v>
      </c>
      <c r="OT188" s="92">
        <v>0</v>
      </c>
      <c r="OU188" s="92">
        <v>0</v>
      </c>
      <c r="OV188" s="92">
        <v>0</v>
      </c>
      <c r="OW188" s="92">
        <v>0</v>
      </c>
      <c r="OX188" s="92">
        <v>0</v>
      </c>
      <c r="OY188" s="92">
        <v>0</v>
      </c>
      <c r="OZ188" s="92">
        <v>0</v>
      </c>
      <c r="PA188" s="92">
        <v>0</v>
      </c>
      <c r="PB188" s="92">
        <v>0</v>
      </c>
      <c r="PC188" s="92">
        <v>0</v>
      </c>
      <c r="PD188" s="92">
        <v>0</v>
      </c>
      <c r="PE188" s="92">
        <v>0</v>
      </c>
      <c r="PF188" s="92">
        <v>0</v>
      </c>
      <c r="PG188" s="92">
        <v>0</v>
      </c>
      <c r="PH188" s="92">
        <v>0</v>
      </c>
      <c r="PI188" s="92">
        <v>0</v>
      </c>
      <c r="PJ188" s="92">
        <v>0</v>
      </c>
      <c r="PK188" s="92">
        <v>0</v>
      </c>
      <c r="PL188" s="92">
        <v>0</v>
      </c>
      <c r="PM188" s="92">
        <v>0</v>
      </c>
      <c r="PN188" s="92">
        <v>0</v>
      </c>
      <c r="PO188" s="92">
        <v>0</v>
      </c>
      <c r="PP188" s="92">
        <v>0</v>
      </c>
      <c r="PQ188" s="92">
        <v>0</v>
      </c>
      <c r="PR188" s="92">
        <v>0</v>
      </c>
      <c r="PS188" s="92">
        <v>0</v>
      </c>
      <c r="PT188" s="92">
        <v>0</v>
      </c>
      <c r="PU188" s="92">
        <v>0</v>
      </c>
      <c r="PV188" s="92">
        <v>0</v>
      </c>
      <c r="PW188" s="92">
        <v>1254.64166</v>
      </c>
      <c r="PX188" s="92">
        <v>30.979670599999999</v>
      </c>
      <c r="PY188" s="92">
        <v>12.9984632</v>
      </c>
      <c r="PZ188" s="92">
        <v>423.09997600000003</v>
      </c>
      <c r="QA188" s="92">
        <v>51.560570599999998</v>
      </c>
      <c r="QB188" s="92">
        <v>12475.191699999999</v>
      </c>
      <c r="QC188" s="92">
        <v>0</v>
      </c>
      <c r="QD188" s="92">
        <v>2865.78566</v>
      </c>
      <c r="QE188" s="92">
        <v>4107.8476600000004</v>
      </c>
      <c r="QF188" s="92">
        <v>520.80320400000005</v>
      </c>
      <c r="QG188" s="92">
        <v>57.8670227</v>
      </c>
      <c r="QH188" s="92">
        <v>835.984286</v>
      </c>
      <c r="QI188" s="92">
        <v>107.802228</v>
      </c>
      <c r="QJ188" s="92">
        <v>0</v>
      </c>
      <c r="QK188" s="92">
        <v>468.23446799999999</v>
      </c>
      <c r="QL188" s="92">
        <v>0</v>
      </c>
      <c r="QM188" s="92">
        <v>0</v>
      </c>
      <c r="QN188" s="92">
        <v>0</v>
      </c>
      <c r="QO188" s="92">
        <v>0</v>
      </c>
      <c r="QP188" s="92">
        <v>0</v>
      </c>
      <c r="QQ188" s="92">
        <v>0</v>
      </c>
      <c r="QR188" s="92">
        <v>0</v>
      </c>
      <c r="QS188" s="92">
        <v>0</v>
      </c>
      <c r="QT188" s="92">
        <v>0</v>
      </c>
      <c r="QU188" s="92">
        <v>0</v>
      </c>
      <c r="QV188" s="92">
        <v>0</v>
      </c>
      <c r="QW188" s="92">
        <v>0</v>
      </c>
      <c r="QX188" s="92">
        <v>0</v>
      </c>
      <c r="QY188" s="92">
        <v>0</v>
      </c>
      <c r="QZ188" s="92">
        <v>0</v>
      </c>
      <c r="RA188" s="92">
        <v>0</v>
      </c>
      <c r="RB188" s="92">
        <v>0</v>
      </c>
      <c r="RC188" s="92">
        <v>0</v>
      </c>
      <c r="RD188" s="92">
        <v>0</v>
      </c>
      <c r="RE188" s="92">
        <v>0</v>
      </c>
      <c r="RF188" s="92">
        <v>0</v>
      </c>
      <c r="RG188" s="92">
        <v>0</v>
      </c>
      <c r="RH188" s="92">
        <v>0</v>
      </c>
      <c r="RI188" s="92">
        <v>0</v>
      </c>
      <c r="RJ188" s="92">
        <v>0</v>
      </c>
      <c r="RK188" s="92">
        <v>0</v>
      </c>
      <c r="RL188" s="92">
        <v>0</v>
      </c>
      <c r="RM188" s="92">
        <v>0</v>
      </c>
      <c r="RN188" s="92">
        <v>0</v>
      </c>
      <c r="RO188" s="92">
        <v>0</v>
      </c>
      <c r="RP188" s="92">
        <v>0</v>
      </c>
      <c r="RQ188" s="92">
        <v>0</v>
      </c>
      <c r="RR188" s="92">
        <v>0</v>
      </c>
      <c r="RS188" s="92">
        <v>0</v>
      </c>
      <c r="RT188" s="92">
        <v>0</v>
      </c>
      <c r="RU188" s="92">
        <v>0</v>
      </c>
      <c r="RV188" s="92">
        <v>0</v>
      </c>
      <c r="RW188" s="92">
        <v>0</v>
      </c>
      <c r="RX188" s="92">
        <v>0</v>
      </c>
      <c r="RY188" s="92">
        <v>0</v>
      </c>
      <c r="RZ188" s="92">
        <v>0</v>
      </c>
      <c r="SA188" s="92">
        <v>0</v>
      </c>
      <c r="SB188" s="92">
        <v>0</v>
      </c>
      <c r="SC188" s="92">
        <v>0</v>
      </c>
      <c r="SD188" s="92">
        <v>0</v>
      </c>
      <c r="SE188" s="92">
        <v>0</v>
      </c>
      <c r="SF188" s="92">
        <v>0</v>
      </c>
      <c r="SG188" s="92">
        <v>5.4049569499999998E-2</v>
      </c>
      <c r="SH188" s="92">
        <v>1.3345945000000001E-3</v>
      </c>
      <c r="SI188" s="92">
        <v>5.5996971899999995E-4</v>
      </c>
      <c r="SJ188" s="92">
        <v>1.82270143E-2</v>
      </c>
      <c r="SK188" s="92">
        <v>2.2212132200000001E-3</v>
      </c>
      <c r="SL188" s="92">
        <v>0.53742734800000003</v>
      </c>
      <c r="SM188" s="92">
        <v>0</v>
      </c>
      <c r="SN188" s="92">
        <v>0.123457148</v>
      </c>
      <c r="SO188" s="92">
        <v>0.17696478900000001</v>
      </c>
      <c r="SP188" s="92">
        <v>2.2436038799999999E-2</v>
      </c>
      <c r="SQ188" s="92">
        <v>2.4928932E-3</v>
      </c>
      <c r="SR188" s="92">
        <v>3.6013941000000001E-2</v>
      </c>
      <c r="SS188" s="92">
        <v>4.6440861899999996E-3</v>
      </c>
      <c r="ST188" s="92">
        <v>0</v>
      </c>
      <c r="SU188" s="92">
        <v>2.01713941E-2</v>
      </c>
      <c r="SV188" s="92">
        <v>0</v>
      </c>
      <c r="SW188" s="92">
        <v>0</v>
      </c>
      <c r="SX188" s="92">
        <v>0</v>
      </c>
      <c r="SY188" s="92">
        <v>358.009052</v>
      </c>
      <c r="SZ188" s="92">
        <v>23212.796600000001</v>
      </c>
      <c r="TA188" s="92">
        <v>279.26527499999997</v>
      </c>
      <c r="TB188" s="92">
        <v>32.3806619</v>
      </c>
      <c r="TC188" s="92">
        <v>6.0149875499999998</v>
      </c>
      <c r="TD188" s="92">
        <v>0</v>
      </c>
      <c r="TE188" s="92">
        <v>0</v>
      </c>
      <c r="TF188" s="92">
        <v>1</v>
      </c>
      <c r="TG188" s="92">
        <v>-74952.929300000003</v>
      </c>
      <c r="TH188" s="92">
        <v>-1155.9928600000001</v>
      </c>
      <c r="TI188" s="92">
        <v>-26.833827200000002</v>
      </c>
      <c r="TJ188" s="92">
        <v>-103.47045</v>
      </c>
      <c r="TK188" s="92">
        <v>-1.5958162499999999</v>
      </c>
      <c r="TL188" s="92">
        <v>2.1366127799999999E-2</v>
      </c>
      <c r="TM188" s="92">
        <v>1.3853492599999999</v>
      </c>
      <c r="TN188" s="92">
        <v>64.838574399999999</v>
      </c>
      <c r="TO188" s="92">
        <v>0</v>
      </c>
      <c r="TP188" s="92">
        <v>0.228643086</v>
      </c>
      <c r="TQ188" s="92">
        <v>-1788324677.72</v>
      </c>
      <c r="TR188" s="92">
        <v>0.49398207777777797</v>
      </c>
      <c r="TS188" s="92">
        <v>0</v>
      </c>
      <c r="TT188" s="92">
        <v>0</v>
      </c>
      <c r="TU188" s="92">
        <v>0</v>
      </c>
      <c r="TV188" s="92">
        <v>0</v>
      </c>
      <c r="TW188" s="92">
        <v>0</v>
      </c>
      <c r="TX188" s="92">
        <v>0</v>
      </c>
      <c r="TY188" s="92">
        <v>0</v>
      </c>
      <c r="TZ188" s="92">
        <v>0</v>
      </c>
      <c r="UA188" s="92">
        <v>0</v>
      </c>
      <c r="UB188" s="92">
        <v>0</v>
      </c>
      <c r="UC188" s="92">
        <v>0</v>
      </c>
      <c r="UD188" s="92">
        <v>0</v>
      </c>
      <c r="UE188" s="92">
        <v>0</v>
      </c>
      <c r="UF188" s="92">
        <v>0</v>
      </c>
      <c r="UG188" s="92">
        <v>0</v>
      </c>
      <c r="UH188" s="92">
        <v>0</v>
      </c>
      <c r="UI188" s="92">
        <v>0</v>
      </c>
      <c r="UJ188" s="92">
        <v>0</v>
      </c>
      <c r="UK188" s="92">
        <v>0</v>
      </c>
      <c r="UL188" s="92">
        <v>0</v>
      </c>
      <c r="UM188" s="92">
        <v>0</v>
      </c>
      <c r="UN188" s="92">
        <v>0</v>
      </c>
      <c r="UO188" s="92">
        <v>0</v>
      </c>
      <c r="UP188" s="92">
        <v>0</v>
      </c>
      <c r="UQ188" s="92">
        <v>0</v>
      </c>
      <c r="UR188" s="92">
        <v>0</v>
      </c>
      <c r="US188" s="92">
        <v>0</v>
      </c>
      <c r="UT188" s="92">
        <v>0</v>
      </c>
      <c r="UU188" s="92">
        <v>0</v>
      </c>
      <c r="UV188" s="92">
        <v>0</v>
      </c>
      <c r="UW188" s="92">
        <v>0</v>
      </c>
      <c r="UX188" s="92">
        <v>0</v>
      </c>
      <c r="UY188" s="92">
        <v>0</v>
      </c>
      <c r="UZ188" s="92">
        <v>0</v>
      </c>
      <c r="VA188" s="92">
        <v>0</v>
      </c>
      <c r="VB188" s="92">
        <v>0</v>
      </c>
      <c r="VC188" s="92">
        <v>0</v>
      </c>
      <c r="VD188" s="92">
        <v>0</v>
      </c>
      <c r="VE188" s="92">
        <v>0</v>
      </c>
      <c r="VF188" s="92">
        <v>0</v>
      </c>
      <c r="VG188" s="92">
        <v>0</v>
      </c>
      <c r="VH188" s="92">
        <v>0</v>
      </c>
      <c r="VI188" s="92">
        <v>0</v>
      </c>
      <c r="VJ188" s="92">
        <v>0</v>
      </c>
      <c r="VK188" s="92">
        <v>0</v>
      </c>
      <c r="VL188" s="92">
        <v>0</v>
      </c>
      <c r="VM188" s="92">
        <v>0</v>
      </c>
      <c r="VN188" s="92">
        <v>0</v>
      </c>
      <c r="VO188" s="92">
        <v>0</v>
      </c>
      <c r="VP188" s="92">
        <v>0</v>
      </c>
      <c r="VQ188" s="92">
        <v>0</v>
      </c>
      <c r="VR188" s="92">
        <v>0</v>
      </c>
      <c r="VS188" s="92">
        <v>0</v>
      </c>
      <c r="VT188" s="92">
        <v>0</v>
      </c>
      <c r="VU188" s="92">
        <v>0</v>
      </c>
      <c r="VV188" s="92">
        <v>0</v>
      </c>
      <c r="VW188" s="92">
        <v>0</v>
      </c>
      <c r="VX188" s="92">
        <v>0</v>
      </c>
      <c r="VY188" s="92">
        <v>0</v>
      </c>
      <c r="VZ188" s="92">
        <v>0</v>
      </c>
      <c r="WA188" s="92">
        <v>0</v>
      </c>
      <c r="WB188" s="92">
        <v>0</v>
      </c>
      <c r="WC188" s="92">
        <v>0.257110511111111</v>
      </c>
    </row>
    <row r="189" spans="2:601" ht="13.5" customHeight="1">
      <c r="B189" s="851" t="s">
        <v>2863</v>
      </c>
      <c r="C189" s="92">
        <v>0</v>
      </c>
      <c r="D189" s="92">
        <v>450517.04</v>
      </c>
      <c r="E189" s="92">
        <v>-1504.3152299999999</v>
      </c>
      <c r="F189" s="92">
        <v>20999.351999999999</v>
      </c>
      <c r="G189" s="92">
        <v>476.25649800000002</v>
      </c>
      <c r="H189" s="92">
        <v>2.8932522600000001</v>
      </c>
      <c r="I189" s="92">
        <v>6.3512071600000004</v>
      </c>
      <c r="J189" s="92">
        <v>2.66484217</v>
      </c>
      <c r="K189" s="92">
        <v>7.0732655400000004</v>
      </c>
      <c r="L189" s="92">
        <v>1.46578407</v>
      </c>
      <c r="M189" s="92">
        <v>0.96723748899999995</v>
      </c>
      <c r="N189" s="92">
        <v>0</v>
      </c>
      <c r="O189" s="92">
        <v>6.9886061000000002</v>
      </c>
      <c r="P189" s="92">
        <v>0.176367307</v>
      </c>
      <c r="Q189" s="92">
        <v>7.4000268499999994E-2</v>
      </c>
      <c r="R189" s="92">
        <v>2.9561203800000002</v>
      </c>
      <c r="S189" s="92">
        <v>0.360244061</v>
      </c>
      <c r="T189" s="92">
        <v>67.764710699999995</v>
      </c>
      <c r="U189" s="92">
        <v>4.3150782899999998</v>
      </c>
      <c r="V189" s="92">
        <v>2.9280880200000001</v>
      </c>
      <c r="W189" s="92">
        <v>3.4728828699999998</v>
      </c>
      <c r="X189" s="92">
        <v>0</v>
      </c>
      <c r="Y189" s="92">
        <v>18.814202999999999</v>
      </c>
      <c r="Z189" s="92">
        <v>4.9619580599999997</v>
      </c>
      <c r="AA189" s="92">
        <v>1.8933682000000001</v>
      </c>
      <c r="AB189" s="92">
        <v>3.8760370499999999</v>
      </c>
      <c r="AC189" s="92">
        <v>1.1914944800000001E-2</v>
      </c>
      <c r="AD189" s="92">
        <v>0</v>
      </c>
      <c r="AE189" s="92">
        <v>18.779671400000002</v>
      </c>
      <c r="AF189" s="92">
        <v>24.130007899999999</v>
      </c>
      <c r="AG189" s="92">
        <v>0.98873743400000003</v>
      </c>
      <c r="AH189" s="92">
        <v>0</v>
      </c>
      <c r="AI189" s="92">
        <v>0</v>
      </c>
      <c r="AJ189" s="92">
        <v>0</v>
      </c>
      <c r="AK189" s="92">
        <v>0</v>
      </c>
      <c r="AL189" s="92">
        <v>0</v>
      </c>
      <c r="AM189" s="92">
        <v>0</v>
      </c>
      <c r="AN189" s="92">
        <v>4.7288911000000003E-2</v>
      </c>
      <c r="AO189" s="92">
        <v>6.0994106399999996E-3</v>
      </c>
      <c r="AP189" s="92">
        <v>3.7151005799999998E-6</v>
      </c>
      <c r="AQ189" s="92">
        <v>0</v>
      </c>
      <c r="AR189" s="92">
        <v>0</v>
      </c>
      <c r="AS189" s="92">
        <v>0</v>
      </c>
      <c r="AT189" s="92">
        <v>12.459211</v>
      </c>
      <c r="AU189" s="92">
        <v>0</v>
      </c>
      <c r="AV189" s="92">
        <v>0</v>
      </c>
      <c r="AW189" s="92">
        <v>3.2452622800000001E-5</v>
      </c>
      <c r="AX189" s="92">
        <v>0</v>
      </c>
      <c r="AY189" s="92">
        <v>0</v>
      </c>
      <c r="AZ189" s="92">
        <v>0</v>
      </c>
      <c r="BA189" s="92">
        <v>0</v>
      </c>
      <c r="BB189" s="92">
        <v>0</v>
      </c>
      <c r="BC189" s="92">
        <v>0</v>
      </c>
      <c r="BD189" s="92">
        <v>0</v>
      </c>
      <c r="BE189" s="92">
        <v>0</v>
      </c>
      <c r="BF189" s="92">
        <v>0</v>
      </c>
      <c r="BG189" s="92">
        <v>0</v>
      </c>
      <c r="BH189" s="92">
        <v>0</v>
      </c>
      <c r="BI189" s="92">
        <v>0</v>
      </c>
      <c r="BJ189" s="92">
        <v>0</v>
      </c>
      <c r="BK189" s="92">
        <v>0</v>
      </c>
      <c r="BL189" s="92">
        <v>0</v>
      </c>
      <c r="BM189" s="92">
        <v>0</v>
      </c>
      <c r="BN189" s="92">
        <v>0</v>
      </c>
      <c r="BO189" s="92">
        <v>0</v>
      </c>
      <c r="BP189" s="92">
        <v>0.96896106400000004</v>
      </c>
      <c r="BQ189" s="92">
        <v>2.1975630600000001E-2</v>
      </c>
      <c r="BR189" s="92">
        <v>1.33501681E-4</v>
      </c>
      <c r="BS189" s="92">
        <v>2.9306011199999998E-4</v>
      </c>
      <c r="BT189" s="92">
        <v>1.2296228500000001E-4</v>
      </c>
      <c r="BU189" s="92">
        <v>3.2637763799999998E-4</v>
      </c>
      <c r="BV189" s="92">
        <v>6.7634834400000004E-5</v>
      </c>
      <c r="BW189" s="92">
        <v>4.4630685099999997E-5</v>
      </c>
      <c r="BX189" s="92">
        <v>0</v>
      </c>
      <c r="BY189" s="92">
        <v>3.22471246E-4</v>
      </c>
      <c r="BZ189" s="92">
        <v>8.1380155500000006E-6</v>
      </c>
      <c r="CA189" s="92">
        <v>3.4145519800000002E-6</v>
      </c>
      <c r="CB189" s="92">
        <v>1.3640256899999999E-4</v>
      </c>
      <c r="CC189" s="92">
        <v>1.6622535200000001E-5</v>
      </c>
      <c r="CD189" s="92">
        <v>3.1268282099999999E-3</v>
      </c>
      <c r="CE189" s="92">
        <v>1.99108184E-4</v>
      </c>
      <c r="CF189" s="92">
        <v>1.3510908699999999E-4</v>
      </c>
      <c r="CG189" s="92">
        <v>1.60247244E-4</v>
      </c>
      <c r="CH189" s="92">
        <v>0</v>
      </c>
      <c r="CI189" s="92">
        <v>8.6813298500000005E-4</v>
      </c>
      <c r="CJ189" s="92">
        <v>2.2895678699999999E-4</v>
      </c>
      <c r="CK189" s="92">
        <v>8.7364603699999996E-5</v>
      </c>
      <c r="CL189" s="92">
        <v>1.7884975600000001E-4</v>
      </c>
      <c r="CM189" s="92">
        <v>5.49784469E-7</v>
      </c>
      <c r="CN189" s="92">
        <v>0</v>
      </c>
      <c r="CO189" s="92">
        <v>8.6653961199999999E-4</v>
      </c>
      <c r="CP189" s="92">
        <v>1.11341712E-3</v>
      </c>
      <c r="CQ189" s="92">
        <v>4.5622744700000001E-5</v>
      </c>
      <c r="CR189" s="92">
        <v>0</v>
      </c>
      <c r="CS189" s="92">
        <v>0</v>
      </c>
      <c r="CT189" s="92">
        <v>0</v>
      </c>
      <c r="CU189" s="92">
        <v>0</v>
      </c>
      <c r="CV189" s="92">
        <v>0</v>
      </c>
      <c r="CW189" s="92">
        <v>0</v>
      </c>
      <c r="CX189" s="92">
        <v>2.1820251200000001E-6</v>
      </c>
      <c r="CY189" s="92">
        <v>2.8144160900000002E-7</v>
      </c>
      <c r="CZ189" s="92">
        <v>1.71423757E-10</v>
      </c>
      <c r="DA189" s="92">
        <v>0</v>
      </c>
      <c r="DB189" s="92">
        <v>0</v>
      </c>
      <c r="DC189" s="92">
        <v>0</v>
      </c>
      <c r="DD189" s="92">
        <v>5.7489823400000005E-4</v>
      </c>
      <c r="DE189" s="92">
        <v>0</v>
      </c>
      <c r="DF189" s="92">
        <v>0</v>
      </c>
      <c r="DG189" s="92">
        <v>1.4974427700000001E-9</v>
      </c>
      <c r="DH189" s="92">
        <v>0</v>
      </c>
      <c r="DI189" s="92">
        <v>0</v>
      </c>
      <c r="DJ189" s="92">
        <v>0</v>
      </c>
      <c r="DK189" s="92">
        <v>0</v>
      </c>
      <c r="DL189" s="92">
        <v>0</v>
      </c>
      <c r="DM189" s="92">
        <v>0</v>
      </c>
      <c r="DN189" s="92">
        <v>0</v>
      </c>
      <c r="DO189" s="92">
        <v>0</v>
      </c>
      <c r="DP189" s="92">
        <v>0</v>
      </c>
      <c r="DQ189" s="92">
        <v>0</v>
      </c>
      <c r="DR189" s="92">
        <v>0</v>
      </c>
      <c r="DS189" s="92">
        <v>0</v>
      </c>
      <c r="DT189" s="92">
        <v>0</v>
      </c>
      <c r="DU189" s="92">
        <v>0</v>
      </c>
      <c r="DV189" s="92">
        <v>0</v>
      </c>
      <c r="DW189" s="92">
        <v>0</v>
      </c>
      <c r="DX189" s="92">
        <v>0</v>
      </c>
      <c r="DY189" s="92">
        <v>0</v>
      </c>
      <c r="DZ189" s="92">
        <v>378309.20600000001</v>
      </c>
      <c r="EA189" s="92">
        <v>21940.679599999999</v>
      </c>
      <c r="EB189" s="92">
        <v>521.24161500000002</v>
      </c>
      <c r="EC189" s="92">
        <v>1144.21875</v>
      </c>
      <c r="ED189" s="92">
        <v>480.09178200000002</v>
      </c>
      <c r="EE189" s="92">
        <v>1061.9192599999999</v>
      </c>
      <c r="EF189" s="92">
        <v>220.060215</v>
      </c>
      <c r="EG189" s="92">
        <v>331.08546999999999</v>
      </c>
      <c r="EH189" s="92">
        <v>0</v>
      </c>
      <c r="EI189" s="92">
        <v>1133.1493700000001</v>
      </c>
      <c r="EJ189" s="92">
        <v>28.596618400000001</v>
      </c>
      <c r="EK189" s="92">
        <v>11.998581100000001</v>
      </c>
      <c r="EL189" s="92">
        <v>390.55115499999999</v>
      </c>
      <c r="EM189" s="92">
        <v>47.594047600000003</v>
      </c>
      <c r="EN189" s="92">
        <v>12208.3331</v>
      </c>
      <c r="EO189" s="92">
        <v>656.53795400000001</v>
      </c>
      <c r="EP189" s="92">
        <v>369.26118100000002</v>
      </c>
      <c r="EQ189" s="92">
        <v>333.693895</v>
      </c>
      <c r="ER189" s="92">
        <v>0</v>
      </c>
      <c r="ES189" s="92">
        <v>1694.7615800000001</v>
      </c>
      <c r="ET189" s="92">
        <v>754.94842200000005</v>
      </c>
      <c r="EU189" s="92">
        <v>174.369214</v>
      </c>
      <c r="EV189" s="92">
        <v>457.71827000000002</v>
      </c>
      <c r="EW189" s="92">
        <v>0.202918182</v>
      </c>
      <c r="EX189" s="92">
        <v>0</v>
      </c>
      <c r="EY189" s="92">
        <v>2481.5570400000001</v>
      </c>
      <c r="EZ189" s="92">
        <v>1860.01629</v>
      </c>
      <c r="FA189" s="92">
        <v>130.569007</v>
      </c>
      <c r="FB189" s="92">
        <v>0</v>
      </c>
      <c r="FC189" s="92">
        <v>0</v>
      </c>
      <c r="FD189" s="92">
        <v>0</v>
      </c>
      <c r="FE189" s="92">
        <v>0</v>
      </c>
      <c r="FF189" s="92">
        <v>0</v>
      </c>
      <c r="FG189" s="92">
        <v>0</v>
      </c>
      <c r="FH189" s="92">
        <v>13.357545500000001</v>
      </c>
      <c r="FI189" s="92">
        <v>0.195173821</v>
      </c>
      <c r="FJ189" s="92">
        <v>1.04072896E-4</v>
      </c>
      <c r="FK189" s="92">
        <v>0</v>
      </c>
      <c r="FL189" s="92">
        <v>0</v>
      </c>
      <c r="FM189" s="92">
        <v>0</v>
      </c>
      <c r="FN189" s="92">
        <v>548.32738600000005</v>
      </c>
      <c r="FO189" s="92">
        <v>0</v>
      </c>
      <c r="FP189" s="92">
        <v>0</v>
      </c>
      <c r="FQ189" s="92">
        <v>2.07907079E-3</v>
      </c>
      <c r="FR189" s="92">
        <v>0</v>
      </c>
      <c r="FS189" s="92">
        <v>0</v>
      </c>
      <c r="FT189" s="92">
        <v>0</v>
      </c>
      <c r="FU189" s="92">
        <v>0</v>
      </c>
      <c r="FV189" s="92">
        <v>0</v>
      </c>
      <c r="FW189" s="92">
        <v>0</v>
      </c>
      <c r="FX189" s="92">
        <v>0</v>
      </c>
      <c r="FY189" s="92">
        <v>0</v>
      </c>
      <c r="FZ189" s="92">
        <v>0</v>
      </c>
      <c r="GA189" s="92">
        <v>0</v>
      </c>
      <c r="GB189" s="92">
        <v>0</v>
      </c>
      <c r="GC189" s="92">
        <v>0</v>
      </c>
      <c r="GD189" s="92">
        <v>0</v>
      </c>
      <c r="GE189" s="92">
        <v>0</v>
      </c>
      <c r="GF189" s="92">
        <v>0</v>
      </c>
      <c r="GG189" s="92">
        <v>0</v>
      </c>
      <c r="GH189" s="92">
        <v>0</v>
      </c>
      <c r="GI189" s="92">
        <v>0</v>
      </c>
      <c r="GJ189" s="92">
        <v>0.88533922099999995</v>
      </c>
      <c r="GK189" s="92">
        <v>5.1346739400000001E-2</v>
      </c>
      <c r="GL189" s="92">
        <v>1.2198372099999999E-3</v>
      </c>
      <c r="GM189" s="92">
        <v>2.6777612500000002E-3</v>
      </c>
      <c r="GN189" s="92">
        <v>1.12353619E-3</v>
      </c>
      <c r="GO189" s="92">
        <v>2.4851596299999999E-3</v>
      </c>
      <c r="GP189" s="92">
        <v>5.1499655900000003E-4</v>
      </c>
      <c r="GQ189" s="92">
        <v>7.74823734E-4</v>
      </c>
      <c r="GR189" s="92">
        <v>0</v>
      </c>
      <c r="GS189" s="92">
        <v>2.6518561000000002E-3</v>
      </c>
      <c r="GT189" s="92">
        <v>6.6923319400000002E-5</v>
      </c>
      <c r="GU189" s="92">
        <v>2.80797144E-5</v>
      </c>
      <c r="GV189" s="92">
        <v>9.1398847699999996E-4</v>
      </c>
      <c r="GW189" s="92">
        <v>1.11382108E-4</v>
      </c>
      <c r="GX189" s="92">
        <v>2.8570587000000001E-2</v>
      </c>
      <c r="GY189" s="92">
        <v>1.53646486E-3</v>
      </c>
      <c r="GZ189" s="92">
        <v>8.6416455200000002E-4</v>
      </c>
      <c r="HA189" s="92">
        <v>7.8092810999999995E-4</v>
      </c>
      <c r="HB189" s="92">
        <v>0</v>
      </c>
      <c r="HC189" s="92">
        <v>3.9661707200000004E-3</v>
      </c>
      <c r="HD189" s="92">
        <v>1.7667702400000001E-3</v>
      </c>
      <c r="HE189" s="92">
        <v>4.0806806100000001E-4</v>
      </c>
      <c r="HF189" s="92">
        <v>1.07117651E-3</v>
      </c>
      <c r="HG189" s="92">
        <v>4.7487986600000002E-7</v>
      </c>
      <c r="HH189" s="92">
        <v>0</v>
      </c>
      <c r="HI189" s="92">
        <v>5.8074710900000003E-3</v>
      </c>
      <c r="HJ189" s="92">
        <v>4.3529085400000004E-3</v>
      </c>
      <c r="HK189" s="92">
        <v>3.0556449899999999E-4</v>
      </c>
      <c r="HL189" s="92">
        <v>0</v>
      </c>
      <c r="HM189" s="92">
        <v>0</v>
      </c>
      <c r="HN189" s="92">
        <v>0</v>
      </c>
      <c r="HO189" s="92">
        <v>0</v>
      </c>
      <c r="HP189" s="92">
        <v>0</v>
      </c>
      <c r="HQ189" s="92">
        <v>0</v>
      </c>
      <c r="HR189" s="92">
        <v>3.1260034700000003E-5</v>
      </c>
      <c r="HS189" s="92">
        <v>4.5675610300000002E-7</v>
      </c>
      <c r="HT189" s="92">
        <v>2.43556897E-10</v>
      </c>
      <c r="HU189" s="92">
        <v>0</v>
      </c>
      <c r="HV189" s="92">
        <v>0</v>
      </c>
      <c r="HW189" s="92">
        <v>0</v>
      </c>
      <c r="HX189" s="92">
        <v>1.2832247599999999E-3</v>
      </c>
      <c r="HY189" s="92">
        <v>0</v>
      </c>
      <c r="HZ189" s="92">
        <v>0</v>
      </c>
      <c r="IA189" s="92">
        <v>4.8655514600000003E-9</v>
      </c>
      <c r="IB189" s="92">
        <v>0</v>
      </c>
      <c r="IC189" s="92">
        <v>0</v>
      </c>
      <c r="ID189" s="92">
        <v>0</v>
      </c>
      <c r="IE189" s="92">
        <v>0</v>
      </c>
      <c r="IF189" s="92">
        <v>0</v>
      </c>
      <c r="IG189" s="92">
        <v>0</v>
      </c>
      <c r="IH189" s="92">
        <v>0</v>
      </c>
      <c r="II189" s="92">
        <v>0</v>
      </c>
      <c r="IJ189" s="92">
        <v>0</v>
      </c>
      <c r="IK189" s="92">
        <v>0</v>
      </c>
      <c r="IL189" s="92">
        <v>0</v>
      </c>
      <c r="IM189" s="92">
        <v>0</v>
      </c>
      <c r="IN189" s="92">
        <v>0</v>
      </c>
      <c r="IO189" s="92">
        <v>0</v>
      </c>
      <c r="IP189" s="92">
        <v>0</v>
      </c>
      <c r="IQ189" s="92">
        <v>0</v>
      </c>
      <c r="IR189" s="92">
        <v>0</v>
      </c>
      <c r="IS189" s="92">
        <v>0</v>
      </c>
      <c r="IT189" s="92">
        <v>21672.028699999999</v>
      </c>
      <c r="IU189" s="92">
        <v>427304.24400000001</v>
      </c>
      <c r="IV189" s="92">
        <v>7750.1026499999998</v>
      </c>
      <c r="IW189" s="92">
        <v>102.786581</v>
      </c>
      <c r="IX189" s="92">
        <v>6.0149875499999998</v>
      </c>
      <c r="IY189" s="92">
        <v>0</v>
      </c>
      <c r="IZ189" s="92">
        <v>1</v>
      </c>
      <c r="JA189" s="92">
        <v>0</v>
      </c>
      <c r="JB189" s="92">
        <v>-68197.203699999998</v>
      </c>
      <c r="JC189" s="92">
        <v>-3458.8276999999998</v>
      </c>
      <c r="JD189" s="92">
        <v>-1477.9717599999999</v>
      </c>
      <c r="JE189" s="92">
        <v>-37.010395000000003</v>
      </c>
      <c r="JF189" s="92">
        <v>-1.87709426</v>
      </c>
      <c r="JG189" s="92">
        <v>4.6605896100000002E-2</v>
      </c>
      <c r="JH189" s="92">
        <v>0.91892168699999999</v>
      </c>
      <c r="JI189" s="92">
        <v>19.7168548</v>
      </c>
      <c r="JJ189" s="92">
        <v>0</v>
      </c>
      <c r="JK189" s="92">
        <v>0</v>
      </c>
      <c r="JL189" s="92">
        <v>0</v>
      </c>
      <c r="JM189" s="92">
        <v>0</v>
      </c>
      <c r="JN189" s="92">
        <v>0</v>
      </c>
      <c r="JO189" s="92">
        <v>0</v>
      </c>
      <c r="JP189" s="92">
        <v>0</v>
      </c>
      <c r="JQ189" s="92">
        <v>0</v>
      </c>
      <c r="JR189" s="92">
        <v>0</v>
      </c>
      <c r="JS189" s="92">
        <v>0</v>
      </c>
      <c r="JT189" s="92">
        <v>0</v>
      </c>
      <c r="JU189" s="92">
        <v>0</v>
      </c>
      <c r="JV189" s="92">
        <v>0</v>
      </c>
      <c r="JW189" s="92">
        <v>0</v>
      </c>
      <c r="JX189" s="92">
        <v>0</v>
      </c>
      <c r="JY189" s="92">
        <v>0</v>
      </c>
      <c r="JZ189" s="92">
        <v>0</v>
      </c>
      <c r="KA189" s="92">
        <v>0</v>
      </c>
      <c r="KB189" s="92">
        <v>0</v>
      </c>
      <c r="KC189" s="92">
        <v>0</v>
      </c>
      <c r="KD189" s="92">
        <v>0</v>
      </c>
      <c r="KE189" s="92">
        <v>0</v>
      </c>
      <c r="KF189" s="92">
        <v>0</v>
      </c>
      <c r="KG189" s="92">
        <v>0</v>
      </c>
      <c r="KH189" s="92">
        <v>0</v>
      </c>
      <c r="KI189" s="92">
        <v>0</v>
      </c>
      <c r="KJ189" s="92">
        <v>0</v>
      </c>
      <c r="KK189" s="92">
        <v>0</v>
      </c>
      <c r="KL189" s="92">
        <v>0</v>
      </c>
      <c r="KM189" s="92">
        <v>0</v>
      </c>
      <c r="KN189" s="92">
        <v>0</v>
      </c>
      <c r="KO189" s="92">
        <v>0</v>
      </c>
      <c r="KP189" s="92">
        <v>0</v>
      </c>
      <c r="KQ189" s="92">
        <v>0</v>
      </c>
      <c r="KR189" s="92">
        <v>0</v>
      </c>
      <c r="KS189" s="92">
        <v>0</v>
      </c>
      <c r="KT189" s="92">
        <v>0</v>
      </c>
      <c r="KU189" s="92">
        <v>0</v>
      </c>
      <c r="KV189" s="92">
        <v>0</v>
      </c>
      <c r="KW189" s="92">
        <v>0</v>
      </c>
      <c r="KX189" s="92">
        <v>0</v>
      </c>
      <c r="KY189" s="92">
        <v>0</v>
      </c>
      <c r="KZ189" s="92">
        <v>0</v>
      </c>
      <c r="LA189" s="92">
        <v>0</v>
      </c>
      <c r="LB189" s="92">
        <v>0</v>
      </c>
      <c r="LC189" s="92">
        <v>7.7378999100000003</v>
      </c>
      <c r="LD189" s="92">
        <v>0.19106458600000001</v>
      </c>
      <c r="LE189" s="92">
        <v>8.0166959300000007E-2</v>
      </c>
      <c r="LF189" s="92">
        <v>3.2024642999999999</v>
      </c>
      <c r="LG189" s="92">
        <v>0.390264467</v>
      </c>
      <c r="LH189" s="92">
        <v>81.992866699999993</v>
      </c>
      <c r="LI189" s="92">
        <v>0</v>
      </c>
      <c r="LJ189" s="92">
        <v>125.474424</v>
      </c>
      <c r="LK189" s="92">
        <v>73.253176100000005</v>
      </c>
      <c r="LL189" s="92">
        <v>21.686037599999999</v>
      </c>
      <c r="LM189" s="92">
        <v>2.4095597299999998</v>
      </c>
      <c r="LN189" s="92">
        <v>33.946670500000003</v>
      </c>
      <c r="LO189" s="92">
        <v>4.5256262700000001</v>
      </c>
      <c r="LP189" s="92">
        <v>0</v>
      </c>
      <c r="LQ189" s="92">
        <v>3.11883102</v>
      </c>
      <c r="LR189" s="92">
        <v>0</v>
      </c>
      <c r="LS189" s="92">
        <v>0</v>
      </c>
      <c r="LT189" s="92">
        <v>0</v>
      </c>
      <c r="LU189" s="92">
        <v>0</v>
      </c>
      <c r="LV189" s="92">
        <v>0</v>
      </c>
      <c r="LW189" s="92">
        <v>0</v>
      </c>
      <c r="LX189" s="92">
        <v>0</v>
      </c>
      <c r="LY189" s="92">
        <v>0</v>
      </c>
      <c r="LZ189" s="92">
        <v>0</v>
      </c>
      <c r="MA189" s="92">
        <v>0</v>
      </c>
      <c r="MB189" s="92">
        <v>0</v>
      </c>
      <c r="MC189" s="92">
        <v>0</v>
      </c>
      <c r="MD189" s="92">
        <v>0</v>
      </c>
      <c r="ME189" s="92">
        <v>0</v>
      </c>
      <c r="MF189" s="92">
        <v>0</v>
      </c>
      <c r="MG189" s="92">
        <v>0</v>
      </c>
      <c r="MH189" s="92">
        <v>0</v>
      </c>
      <c r="MI189" s="92">
        <v>0</v>
      </c>
      <c r="MJ189" s="92">
        <v>0</v>
      </c>
      <c r="MK189" s="92">
        <v>0</v>
      </c>
      <c r="ML189" s="92">
        <v>0</v>
      </c>
      <c r="MM189" s="92">
        <v>0</v>
      </c>
      <c r="MN189" s="92">
        <v>0</v>
      </c>
      <c r="MO189" s="92">
        <v>0</v>
      </c>
      <c r="MP189" s="92">
        <v>0</v>
      </c>
      <c r="MQ189" s="92">
        <v>0</v>
      </c>
      <c r="MR189" s="92">
        <v>0</v>
      </c>
      <c r="MS189" s="92">
        <v>0</v>
      </c>
      <c r="MT189" s="92">
        <v>0</v>
      </c>
      <c r="MU189" s="92">
        <v>0</v>
      </c>
      <c r="MV189" s="92">
        <v>0</v>
      </c>
      <c r="MW189" s="92">
        <v>0</v>
      </c>
      <c r="MX189" s="92">
        <v>0</v>
      </c>
      <c r="MY189" s="92">
        <v>0</v>
      </c>
      <c r="MZ189" s="92">
        <v>0</v>
      </c>
      <c r="NA189" s="92">
        <v>0</v>
      </c>
      <c r="NB189" s="92">
        <v>0</v>
      </c>
      <c r="NC189" s="92">
        <v>0</v>
      </c>
      <c r="ND189" s="92">
        <v>0</v>
      </c>
      <c r="NE189" s="92">
        <v>0</v>
      </c>
      <c r="NF189" s="92">
        <v>0</v>
      </c>
      <c r="NG189" s="92">
        <v>0</v>
      </c>
      <c r="NH189" s="92">
        <v>0</v>
      </c>
      <c r="NI189" s="92">
        <v>0</v>
      </c>
      <c r="NJ189" s="92">
        <v>0</v>
      </c>
      <c r="NK189" s="92">
        <v>0</v>
      </c>
      <c r="NL189" s="92">
        <v>0</v>
      </c>
      <c r="NM189" s="92">
        <v>2.1613699E-2</v>
      </c>
      <c r="NN189" s="92">
        <v>5.3368646699999999E-4</v>
      </c>
      <c r="NO189" s="92">
        <v>2.23924392E-4</v>
      </c>
      <c r="NP189" s="92">
        <v>8.9452048200000002E-3</v>
      </c>
      <c r="NQ189" s="92">
        <v>1.09009665E-3</v>
      </c>
      <c r="NR189" s="92">
        <v>0.22902456299999999</v>
      </c>
      <c r="NS189" s="92">
        <v>0</v>
      </c>
      <c r="NT189" s="92">
        <v>0.35047835700000002</v>
      </c>
      <c r="NU189" s="92">
        <v>0.20461263599999999</v>
      </c>
      <c r="NV189" s="92">
        <v>6.0573992299999997E-2</v>
      </c>
      <c r="NW189" s="92">
        <v>6.7304435900000003E-3</v>
      </c>
      <c r="NX189" s="92">
        <v>9.4820704300000003E-2</v>
      </c>
      <c r="NY189" s="92">
        <v>1.26410945E-2</v>
      </c>
      <c r="NZ189" s="92">
        <v>0</v>
      </c>
      <c r="OA189" s="92">
        <v>8.7115982099999992E-3</v>
      </c>
      <c r="OB189" s="92">
        <v>0</v>
      </c>
      <c r="OC189" s="92">
        <v>0</v>
      </c>
      <c r="OD189" s="92">
        <v>0</v>
      </c>
      <c r="OE189" s="92">
        <v>0</v>
      </c>
      <c r="OF189" s="92">
        <v>0</v>
      </c>
      <c r="OG189" s="92">
        <v>0</v>
      </c>
      <c r="OH189" s="92">
        <v>0</v>
      </c>
      <c r="OI189" s="92">
        <v>0</v>
      </c>
      <c r="OJ189" s="92">
        <v>0</v>
      </c>
      <c r="OK189" s="92">
        <v>0</v>
      </c>
      <c r="OL189" s="92">
        <v>0</v>
      </c>
      <c r="OM189" s="92">
        <v>0</v>
      </c>
      <c r="ON189" s="92">
        <v>0</v>
      </c>
      <c r="OO189" s="92">
        <v>0</v>
      </c>
      <c r="OP189" s="92">
        <v>0</v>
      </c>
      <c r="OQ189" s="92">
        <v>0</v>
      </c>
      <c r="OR189" s="92">
        <v>0</v>
      </c>
      <c r="OS189" s="92">
        <v>0</v>
      </c>
      <c r="OT189" s="92">
        <v>0</v>
      </c>
      <c r="OU189" s="92">
        <v>0</v>
      </c>
      <c r="OV189" s="92">
        <v>0</v>
      </c>
      <c r="OW189" s="92">
        <v>0</v>
      </c>
      <c r="OX189" s="92">
        <v>0</v>
      </c>
      <c r="OY189" s="92">
        <v>0</v>
      </c>
      <c r="OZ189" s="92">
        <v>0</v>
      </c>
      <c r="PA189" s="92">
        <v>0</v>
      </c>
      <c r="PB189" s="92">
        <v>0</v>
      </c>
      <c r="PC189" s="92">
        <v>0</v>
      </c>
      <c r="PD189" s="92">
        <v>0</v>
      </c>
      <c r="PE189" s="92">
        <v>0</v>
      </c>
      <c r="PF189" s="92">
        <v>0</v>
      </c>
      <c r="PG189" s="92">
        <v>0</v>
      </c>
      <c r="PH189" s="92">
        <v>0</v>
      </c>
      <c r="PI189" s="92">
        <v>0</v>
      </c>
      <c r="PJ189" s="92">
        <v>0</v>
      </c>
      <c r="PK189" s="92">
        <v>0</v>
      </c>
      <c r="PL189" s="92">
        <v>0</v>
      </c>
      <c r="PM189" s="92">
        <v>0</v>
      </c>
      <c r="PN189" s="92">
        <v>0</v>
      </c>
      <c r="PO189" s="92">
        <v>0</v>
      </c>
      <c r="PP189" s="92">
        <v>0</v>
      </c>
      <c r="PQ189" s="92">
        <v>0</v>
      </c>
      <c r="PR189" s="92">
        <v>0</v>
      </c>
      <c r="PS189" s="92">
        <v>0</v>
      </c>
      <c r="PT189" s="92">
        <v>0</v>
      </c>
      <c r="PU189" s="92">
        <v>0</v>
      </c>
      <c r="PV189" s="92">
        <v>0</v>
      </c>
      <c r="PW189" s="92">
        <v>1254.64166</v>
      </c>
      <c r="PX189" s="92">
        <v>30.979670599999999</v>
      </c>
      <c r="PY189" s="92">
        <v>12.9984632</v>
      </c>
      <c r="PZ189" s="92">
        <v>423.09997600000003</v>
      </c>
      <c r="QA189" s="92">
        <v>51.560570599999998</v>
      </c>
      <c r="QB189" s="92">
        <v>12475.191699999999</v>
      </c>
      <c r="QC189" s="92">
        <v>0</v>
      </c>
      <c r="QD189" s="92">
        <v>2865.78566</v>
      </c>
      <c r="QE189" s="92">
        <v>4107.8476600000004</v>
      </c>
      <c r="QF189" s="92">
        <v>520.80320400000005</v>
      </c>
      <c r="QG189" s="92">
        <v>57.8670227</v>
      </c>
      <c r="QH189" s="92">
        <v>835.984286</v>
      </c>
      <c r="QI189" s="92">
        <v>107.802228</v>
      </c>
      <c r="QJ189" s="92">
        <v>0</v>
      </c>
      <c r="QK189" s="92">
        <v>468.23446799999999</v>
      </c>
      <c r="QL189" s="92">
        <v>0</v>
      </c>
      <c r="QM189" s="92">
        <v>0</v>
      </c>
      <c r="QN189" s="92">
        <v>0</v>
      </c>
      <c r="QO189" s="92">
        <v>0</v>
      </c>
      <c r="QP189" s="92">
        <v>0</v>
      </c>
      <c r="QQ189" s="92">
        <v>0</v>
      </c>
      <c r="QR189" s="92">
        <v>0</v>
      </c>
      <c r="QS189" s="92">
        <v>0</v>
      </c>
      <c r="QT189" s="92">
        <v>0</v>
      </c>
      <c r="QU189" s="92">
        <v>0</v>
      </c>
      <c r="QV189" s="92">
        <v>0</v>
      </c>
      <c r="QW189" s="92">
        <v>0</v>
      </c>
      <c r="QX189" s="92">
        <v>0</v>
      </c>
      <c r="QY189" s="92">
        <v>0</v>
      </c>
      <c r="QZ189" s="92">
        <v>0</v>
      </c>
      <c r="RA189" s="92">
        <v>0</v>
      </c>
      <c r="RB189" s="92">
        <v>0</v>
      </c>
      <c r="RC189" s="92">
        <v>0</v>
      </c>
      <c r="RD189" s="92">
        <v>0</v>
      </c>
      <c r="RE189" s="92">
        <v>0</v>
      </c>
      <c r="RF189" s="92">
        <v>0</v>
      </c>
      <c r="RG189" s="92">
        <v>0</v>
      </c>
      <c r="RH189" s="92">
        <v>0</v>
      </c>
      <c r="RI189" s="92">
        <v>0</v>
      </c>
      <c r="RJ189" s="92">
        <v>0</v>
      </c>
      <c r="RK189" s="92">
        <v>0</v>
      </c>
      <c r="RL189" s="92">
        <v>0</v>
      </c>
      <c r="RM189" s="92">
        <v>0</v>
      </c>
      <c r="RN189" s="92">
        <v>0</v>
      </c>
      <c r="RO189" s="92">
        <v>0</v>
      </c>
      <c r="RP189" s="92">
        <v>0</v>
      </c>
      <c r="RQ189" s="92">
        <v>0</v>
      </c>
      <c r="RR189" s="92">
        <v>0</v>
      </c>
      <c r="RS189" s="92">
        <v>0</v>
      </c>
      <c r="RT189" s="92">
        <v>0</v>
      </c>
      <c r="RU189" s="92">
        <v>0</v>
      </c>
      <c r="RV189" s="92">
        <v>0</v>
      </c>
      <c r="RW189" s="92">
        <v>0</v>
      </c>
      <c r="RX189" s="92">
        <v>0</v>
      </c>
      <c r="RY189" s="92">
        <v>0</v>
      </c>
      <c r="RZ189" s="92">
        <v>0</v>
      </c>
      <c r="SA189" s="92">
        <v>0</v>
      </c>
      <c r="SB189" s="92">
        <v>0</v>
      </c>
      <c r="SC189" s="92">
        <v>0</v>
      </c>
      <c r="SD189" s="92">
        <v>0</v>
      </c>
      <c r="SE189" s="92">
        <v>0</v>
      </c>
      <c r="SF189" s="92">
        <v>0</v>
      </c>
      <c r="SG189" s="92">
        <v>5.4049569499999998E-2</v>
      </c>
      <c r="SH189" s="92">
        <v>1.3345945000000001E-3</v>
      </c>
      <c r="SI189" s="92">
        <v>5.5996971899999995E-4</v>
      </c>
      <c r="SJ189" s="92">
        <v>1.82270143E-2</v>
      </c>
      <c r="SK189" s="92">
        <v>2.2212132200000001E-3</v>
      </c>
      <c r="SL189" s="92">
        <v>0.53742734800000003</v>
      </c>
      <c r="SM189" s="92">
        <v>0</v>
      </c>
      <c r="SN189" s="92">
        <v>0.123457148</v>
      </c>
      <c r="SO189" s="92">
        <v>0.17696478900000001</v>
      </c>
      <c r="SP189" s="92">
        <v>2.2436038799999999E-2</v>
      </c>
      <c r="SQ189" s="92">
        <v>2.4928932E-3</v>
      </c>
      <c r="SR189" s="92">
        <v>3.6013941000000001E-2</v>
      </c>
      <c r="SS189" s="92">
        <v>4.6440861899999996E-3</v>
      </c>
      <c r="ST189" s="92">
        <v>0</v>
      </c>
      <c r="SU189" s="92">
        <v>2.01713941E-2</v>
      </c>
      <c r="SV189" s="92">
        <v>0</v>
      </c>
      <c r="SW189" s="92">
        <v>0</v>
      </c>
      <c r="SX189" s="92">
        <v>0</v>
      </c>
      <c r="SY189" s="92">
        <v>358.009052</v>
      </c>
      <c r="SZ189" s="92">
        <v>23212.796600000001</v>
      </c>
      <c r="TA189" s="92">
        <v>279.26527499999997</v>
      </c>
      <c r="TB189" s="92">
        <v>102.786581</v>
      </c>
      <c r="TC189" s="92">
        <v>6.0149875499999998</v>
      </c>
      <c r="TD189" s="92">
        <v>0</v>
      </c>
      <c r="TE189" s="92">
        <v>0</v>
      </c>
      <c r="TF189" s="92">
        <v>1</v>
      </c>
      <c r="TG189" s="92">
        <v>-73583.254400000005</v>
      </c>
      <c r="TH189" s="92">
        <v>-1134.8684800000001</v>
      </c>
      <c r="TI189" s="92">
        <v>-26.3434712</v>
      </c>
      <c r="TJ189" s="92">
        <v>-99.443846500000006</v>
      </c>
      <c r="TK189" s="92">
        <v>-1.5337142699999999</v>
      </c>
      <c r="TL189" s="92">
        <v>2.1366127799999999E-2</v>
      </c>
      <c r="TM189" s="92">
        <v>1.3853492599999999</v>
      </c>
      <c r="TN189" s="92">
        <v>64.838574399999999</v>
      </c>
      <c r="TO189" s="92">
        <v>0</v>
      </c>
      <c r="TP189" s="92">
        <v>0.228643086</v>
      </c>
      <c r="TQ189" s="92">
        <v>-1788324677.72</v>
      </c>
      <c r="TR189" s="92">
        <v>0.49398207777777797</v>
      </c>
      <c r="TS189" s="92">
        <v>0</v>
      </c>
      <c r="TT189" s="92">
        <v>0</v>
      </c>
      <c r="TU189" s="92">
        <v>0</v>
      </c>
      <c r="TV189" s="92">
        <v>0</v>
      </c>
      <c r="TW189" s="92">
        <v>0</v>
      </c>
      <c r="TX189" s="92">
        <v>0</v>
      </c>
      <c r="TY189" s="92">
        <v>0</v>
      </c>
      <c r="TZ189" s="92">
        <v>0</v>
      </c>
      <c r="UA189" s="92">
        <v>0</v>
      </c>
      <c r="UB189" s="92">
        <v>0</v>
      </c>
      <c r="UC189" s="92">
        <v>0</v>
      </c>
      <c r="UD189" s="92">
        <v>0</v>
      </c>
      <c r="UE189" s="92">
        <v>0</v>
      </c>
      <c r="UF189" s="92">
        <v>0</v>
      </c>
      <c r="UG189" s="92">
        <v>0</v>
      </c>
      <c r="UH189" s="92">
        <v>0</v>
      </c>
      <c r="UI189" s="92">
        <v>0</v>
      </c>
      <c r="UJ189" s="92">
        <v>0</v>
      </c>
      <c r="UK189" s="92">
        <v>0</v>
      </c>
      <c r="UL189" s="92">
        <v>0</v>
      </c>
      <c r="UM189" s="92">
        <v>0</v>
      </c>
      <c r="UN189" s="92">
        <v>0</v>
      </c>
      <c r="UO189" s="92">
        <v>0</v>
      </c>
      <c r="UP189" s="92">
        <v>0</v>
      </c>
      <c r="UQ189" s="92">
        <v>0</v>
      </c>
      <c r="UR189" s="92">
        <v>0</v>
      </c>
      <c r="US189" s="92">
        <v>0</v>
      </c>
      <c r="UT189" s="92">
        <v>0</v>
      </c>
      <c r="UU189" s="92">
        <v>0</v>
      </c>
      <c r="UV189" s="92">
        <v>0</v>
      </c>
      <c r="UW189" s="92">
        <v>0</v>
      </c>
      <c r="UX189" s="92">
        <v>0</v>
      </c>
      <c r="UY189" s="92">
        <v>0</v>
      </c>
      <c r="UZ189" s="92">
        <v>0</v>
      </c>
      <c r="VA189" s="92">
        <v>0</v>
      </c>
      <c r="VB189" s="92">
        <v>0</v>
      </c>
      <c r="VC189" s="92">
        <v>0</v>
      </c>
      <c r="VD189" s="92">
        <v>0</v>
      </c>
      <c r="VE189" s="92">
        <v>0</v>
      </c>
      <c r="VF189" s="92">
        <v>0</v>
      </c>
      <c r="VG189" s="92">
        <v>0</v>
      </c>
      <c r="VH189" s="92">
        <v>0</v>
      </c>
      <c r="VI189" s="92">
        <v>0</v>
      </c>
      <c r="VJ189" s="92">
        <v>0</v>
      </c>
      <c r="VK189" s="92">
        <v>0</v>
      </c>
      <c r="VL189" s="92">
        <v>0</v>
      </c>
      <c r="VM189" s="92">
        <v>0</v>
      </c>
      <c r="VN189" s="92">
        <v>0</v>
      </c>
      <c r="VO189" s="92">
        <v>0</v>
      </c>
      <c r="VP189" s="92">
        <v>0</v>
      </c>
      <c r="VQ189" s="92">
        <v>0</v>
      </c>
      <c r="VR189" s="92">
        <v>0</v>
      </c>
      <c r="VS189" s="92">
        <v>0</v>
      </c>
      <c r="VT189" s="92">
        <v>0</v>
      </c>
      <c r="VU189" s="92">
        <v>0</v>
      </c>
      <c r="VV189" s="92">
        <v>0</v>
      </c>
      <c r="VW189" s="92">
        <v>0</v>
      </c>
      <c r="VX189" s="92">
        <v>0</v>
      </c>
      <c r="VY189" s="92">
        <v>0</v>
      </c>
      <c r="VZ189" s="92">
        <v>0</v>
      </c>
      <c r="WA189" s="92">
        <v>0</v>
      </c>
      <c r="WB189" s="92">
        <v>0</v>
      </c>
      <c r="WC189" s="92">
        <v>0.257110511111111</v>
      </c>
    </row>
    <row r="190" spans="2:601" ht="13.5" customHeight="1">
      <c r="B190" s="851" t="s">
        <v>2864</v>
      </c>
      <c r="C190" s="92">
        <v>0</v>
      </c>
      <c r="D190" s="92">
        <v>391779.15399999998</v>
      </c>
      <c r="E190" s="92">
        <v>-1329.87168</v>
      </c>
      <c r="F190" s="92">
        <v>18986.497500000001</v>
      </c>
      <c r="G190" s="92">
        <v>4.0001560500000002</v>
      </c>
      <c r="H190" s="92">
        <v>2.8932522399999998</v>
      </c>
      <c r="I190" s="92">
        <v>6.3512071199999998</v>
      </c>
      <c r="J190" s="92">
        <v>2.6648421500000001</v>
      </c>
      <c r="K190" s="92">
        <v>7.0732648200000003</v>
      </c>
      <c r="L190" s="92">
        <v>1.46578393</v>
      </c>
      <c r="M190" s="92">
        <v>0.96723706600000003</v>
      </c>
      <c r="N190" s="92">
        <v>0</v>
      </c>
      <c r="O190" s="92">
        <v>6.9886060499999996</v>
      </c>
      <c r="P190" s="92">
        <v>0.176367305</v>
      </c>
      <c r="Q190" s="92">
        <v>7.4000267999999994E-2</v>
      </c>
      <c r="R190" s="92">
        <v>2.9561200799999998</v>
      </c>
      <c r="S190" s="92">
        <v>0.360244024</v>
      </c>
      <c r="T190" s="92">
        <v>67.764710199999996</v>
      </c>
      <c r="U190" s="92">
        <v>4.31480671</v>
      </c>
      <c r="V190" s="92">
        <v>2.9238982899999999</v>
      </c>
      <c r="W190" s="92">
        <v>1.7138640000000001</v>
      </c>
      <c r="X190" s="92">
        <v>0</v>
      </c>
      <c r="Y190" s="92">
        <v>18.8027239</v>
      </c>
      <c r="Z190" s="92">
        <v>4.9619576399999996</v>
      </c>
      <c r="AA190" s="92">
        <v>1.8933353900000001</v>
      </c>
      <c r="AB190" s="92">
        <v>3.8760198699999999</v>
      </c>
      <c r="AC190" s="92">
        <v>4.3105865899999999E-5</v>
      </c>
      <c r="AD190" s="92">
        <v>0</v>
      </c>
      <c r="AE190" s="92">
        <v>18.779671400000002</v>
      </c>
      <c r="AF190" s="92">
        <v>24.130007899999999</v>
      </c>
      <c r="AG190" s="92">
        <v>0.98873743400000003</v>
      </c>
      <c r="AH190" s="92">
        <v>0</v>
      </c>
      <c r="AI190" s="92">
        <v>0</v>
      </c>
      <c r="AJ190" s="92">
        <v>0</v>
      </c>
      <c r="AK190" s="92">
        <v>0</v>
      </c>
      <c r="AL190" s="92">
        <v>0</v>
      </c>
      <c r="AM190" s="92">
        <v>0</v>
      </c>
      <c r="AN190" s="92">
        <v>4.7288855999999997E-2</v>
      </c>
      <c r="AO190" s="92">
        <v>0</v>
      </c>
      <c r="AP190" s="92">
        <v>2.9595940099999999E-19</v>
      </c>
      <c r="AQ190" s="92">
        <v>0</v>
      </c>
      <c r="AR190" s="92">
        <v>0</v>
      </c>
      <c r="AS190" s="92">
        <v>0</v>
      </c>
      <c r="AT190" s="92">
        <v>5.63194309E-19</v>
      </c>
      <c r="AU190" s="92">
        <v>0</v>
      </c>
      <c r="AV190" s="92">
        <v>0</v>
      </c>
      <c r="AW190" s="92">
        <v>1.16782221E-11</v>
      </c>
      <c r="AX190" s="92">
        <v>0</v>
      </c>
      <c r="AY190" s="92">
        <v>0</v>
      </c>
      <c r="AZ190" s="92">
        <v>0</v>
      </c>
      <c r="BA190" s="92">
        <v>0</v>
      </c>
      <c r="BB190" s="92">
        <v>0</v>
      </c>
      <c r="BC190" s="92">
        <v>0</v>
      </c>
      <c r="BD190" s="92">
        <v>0</v>
      </c>
      <c r="BE190" s="92">
        <v>0</v>
      </c>
      <c r="BF190" s="92">
        <v>0</v>
      </c>
      <c r="BG190" s="92">
        <v>0</v>
      </c>
      <c r="BH190" s="92">
        <v>0</v>
      </c>
      <c r="BI190" s="92">
        <v>0</v>
      </c>
      <c r="BJ190" s="92">
        <v>0</v>
      </c>
      <c r="BK190" s="92">
        <v>0</v>
      </c>
      <c r="BL190" s="92">
        <v>0</v>
      </c>
      <c r="BM190" s="92">
        <v>0</v>
      </c>
      <c r="BN190" s="92">
        <v>0</v>
      </c>
      <c r="BO190" s="92">
        <v>0</v>
      </c>
      <c r="BP190" s="92">
        <v>0.99028991899999996</v>
      </c>
      <c r="BQ190" s="92">
        <v>2.0863849199999999E-4</v>
      </c>
      <c r="BR190" s="92">
        <v>1.5090505899999999E-4</v>
      </c>
      <c r="BS190" s="92">
        <v>3.3126364600000001E-4</v>
      </c>
      <c r="BT190" s="92">
        <v>1.3899174000000001E-4</v>
      </c>
      <c r="BU190" s="92">
        <v>3.6892443400000002E-4</v>
      </c>
      <c r="BV190" s="92">
        <v>7.6451754499999998E-5</v>
      </c>
      <c r="BW190" s="92">
        <v>5.04487527E-5</v>
      </c>
      <c r="BX190" s="92">
        <v>0</v>
      </c>
      <c r="BY190" s="92">
        <v>3.64508837E-4</v>
      </c>
      <c r="BZ190" s="92">
        <v>9.1988933E-6</v>
      </c>
      <c r="CA190" s="92">
        <v>3.85967551E-6</v>
      </c>
      <c r="CB190" s="92">
        <v>1.54184094E-4</v>
      </c>
      <c r="CC190" s="92">
        <v>1.8789459499999999E-5</v>
      </c>
      <c r="CD190" s="92">
        <v>3.53444386E-3</v>
      </c>
      <c r="CE190" s="92">
        <v>2.2504991199999999E-4</v>
      </c>
      <c r="CF190" s="92">
        <v>1.5250348300000001E-4</v>
      </c>
      <c r="CG190" s="92">
        <v>8.9391012699999999E-5</v>
      </c>
      <c r="CH190" s="92">
        <v>0</v>
      </c>
      <c r="CI190" s="92">
        <v>9.807047299999999E-4</v>
      </c>
      <c r="CJ190" s="92">
        <v>2.58803744E-4</v>
      </c>
      <c r="CK190" s="92">
        <v>9.8751807599999994E-5</v>
      </c>
      <c r="CL190" s="92">
        <v>2.0216384899999999E-4</v>
      </c>
      <c r="CM190" s="92">
        <v>2.248298E-9</v>
      </c>
      <c r="CN190" s="92">
        <v>0</v>
      </c>
      <c r="CO190" s="92">
        <v>9.7950236799999998E-4</v>
      </c>
      <c r="CP190" s="92">
        <v>1.25856302E-3</v>
      </c>
      <c r="CQ190" s="92">
        <v>5.157016E-5</v>
      </c>
      <c r="CR190" s="92">
        <v>0</v>
      </c>
      <c r="CS190" s="92">
        <v>0</v>
      </c>
      <c r="CT190" s="92">
        <v>0</v>
      </c>
      <c r="CU190" s="92">
        <v>0</v>
      </c>
      <c r="CV190" s="92">
        <v>0</v>
      </c>
      <c r="CW190" s="92">
        <v>0</v>
      </c>
      <c r="CX190" s="92">
        <v>2.46647268E-6</v>
      </c>
      <c r="CY190" s="92">
        <v>0</v>
      </c>
      <c r="CZ190" s="92">
        <v>1.5436528600000001E-23</v>
      </c>
      <c r="DA190" s="92">
        <v>0</v>
      </c>
      <c r="DB190" s="92">
        <v>0</v>
      </c>
      <c r="DC190" s="92">
        <v>0</v>
      </c>
      <c r="DD190" s="92">
        <v>2.9374856899999997E-23</v>
      </c>
      <c r="DE190" s="92">
        <v>0</v>
      </c>
      <c r="DF190" s="92">
        <v>0</v>
      </c>
      <c r="DG190" s="92">
        <v>6.09107898E-16</v>
      </c>
      <c r="DH190" s="92">
        <v>0</v>
      </c>
      <c r="DI190" s="92">
        <v>0</v>
      </c>
      <c r="DJ190" s="92">
        <v>0</v>
      </c>
      <c r="DK190" s="92">
        <v>0</v>
      </c>
      <c r="DL190" s="92">
        <v>0</v>
      </c>
      <c r="DM190" s="92">
        <v>0</v>
      </c>
      <c r="DN190" s="92">
        <v>0</v>
      </c>
      <c r="DO190" s="92">
        <v>0</v>
      </c>
      <c r="DP190" s="92">
        <v>0</v>
      </c>
      <c r="DQ190" s="92">
        <v>0</v>
      </c>
      <c r="DR190" s="92">
        <v>0</v>
      </c>
      <c r="DS190" s="92">
        <v>0</v>
      </c>
      <c r="DT190" s="92">
        <v>0</v>
      </c>
      <c r="DU190" s="92">
        <v>0</v>
      </c>
      <c r="DV190" s="92">
        <v>0</v>
      </c>
      <c r="DW190" s="92">
        <v>0</v>
      </c>
      <c r="DX190" s="92">
        <v>0</v>
      </c>
      <c r="DY190" s="92">
        <v>0</v>
      </c>
      <c r="DZ190" s="92">
        <v>342047.06800000003</v>
      </c>
      <c r="EA190" s="92">
        <v>184.28334899999999</v>
      </c>
      <c r="EB190" s="92">
        <v>521.24161100000003</v>
      </c>
      <c r="EC190" s="92">
        <v>1144.21874</v>
      </c>
      <c r="ED190" s="92">
        <v>480.09177899999997</v>
      </c>
      <c r="EE190" s="92">
        <v>1061.9191499999999</v>
      </c>
      <c r="EF190" s="92">
        <v>220.060193</v>
      </c>
      <c r="EG190" s="92">
        <v>331.08532500000001</v>
      </c>
      <c r="EH190" s="92">
        <v>0</v>
      </c>
      <c r="EI190" s="92">
        <v>1133.1493599999999</v>
      </c>
      <c r="EJ190" s="92">
        <v>28.596618200000002</v>
      </c>
      <c r="EK190" s="92">
        <v>11.998581100000001</v>
      </c>
      <c r="EL190" s="92">
        <v>390.55111499999998</v>
      </c>
      <c r="EM190" s="92">
        <v>47.594042700000003</v>
      </c>
      <c r="EN190" s="92">
        <v>12208.333000000001</v>
      </c>
      <c r="EO190" s="92">
        <v>656.49663199999998</v>
      </c>
      <c r="EP190" s="92">
        <v>368.73281400000002</v>
      </c>
      <c r="EQ190" s="92">
        <v>164.677582</v>
      </c>
      <c r="ER190" s="92">
        <v>0</v>
      </c>
      <c r="ES190" s="92">
        <v>1693.7275500000001</v>
      </c>
      <c r="ET190" s="92">
        <v>754.94835899999998</v>
      </c>
      <c r="EU190" s="92">
        <v>174.36619200000001</v>
      </c>
      <c r="EV190" s="92">
        <v>457.71624100000002</v>
      </c>
      <c r="EW190" s="92">
        <v>7.3411703500000003E-4</v>
      </c>
      <c r="EX190" s="92">
        <v>0</v>
      </c>
      <c r="EY190" s="92">
        <v>2481.5570400000001</v>
      </c>
      <c r="EZ190" s="92">
        <v>1860.01629</v>
      </c>
      <c r="FA190" s="92">
        <v>130.569007</v>
      </c>
      <c r="FB190" s="92">
        <v>0</v>
      </c>
      <c r="FC190" s="92">
        <v>0</v>
      </c>
      <c r="FD190" s="92">
        <v>0</v>
      </c>
      <c r="FE190" s="92">
        <v>0</v>
      </c>
      <c r="FF190" s="92">
        <v>0</v>
      </c>
      <c r="FG190" s="92">
        <v>0</v>
      </c>
      <c r="FH190" s="92">
        <v>13.357529899999999</v>
      </c>
      <c r="FI190" s="92">
        <v>0</v>
      </c>
      <c r="FJ190" s="92">
        <v>8.2908527600000005E-18</v>
      </c>
      <c r="FK190" s="92">
        <v>0</v>
      </c>
      <c r="FL190" s="92">
        <v>0</v>
      </c>
      <c r="FM190" s="92">
        <v>0</v>
      </c>
      <c r="FN190" s="92">
        <v>2.47860689E-17</v>
      </c>
      <c r="FO190" s="92">
        <v>0</v>
      </c>
      <c r="FP190" s="92">
        <v>0</v>
      </c>
      <c r="FQ190" s="92">
        <v>7.4816295999999998E-10</v>
      </c>
      <c r="FR190" s="92">
        <v>0</v>
      </c>
      <c r="FS190" s="92">
        <v>0</v>
      </c>
      <c r="FT190" s="92">
        <v>0</v>
      </c>
      <c r="FU190" s="92">
        <v>0</v>
      </c>
      <c r="FV190" s="92">
        <v>0</v>
      </c>
      <c r="FW190" s="92">
        <v>0</v>
      </c>
      <c r="FX190" s="92">
        <v>0</v>
      </c>
      <c r="FY190" s="92">
        <v>0</v>
      </c>
      <c r="FZ190" s="92">
        <v>0</v>
      </c>
      <c r="GA190" s="92">
        <v>0</v>
      </c>
      <c r="GB190" s="92">
        <v>0</v>
      </c>
      <c r="GC190" s="92">
        <v>0</v>
      </c>
      <c r="GD190" s="92">
        <v>0</v>
      </c>
      <c r="GE190" s="92">
        <v>0</v>
      </c>
      <c r="GF190" s="92">
        <v>0</v>
      </c>
      <c r="GG190" s="92">
        <v>0</v>
      </c>
      <c r="GH190" s="92">
        <v>0</v>
      </c>
      <c r="GI190" s="92">
        <v>0</v>
      </c>
      <c r="GJ190" s="92">
        <v>0.92804745099999997</v>
      </c>
      <c r="GK190" s="92">
        <v>5.0000046200000001E-4</v>
      </c>
      <c r="GL190" s="92">
        <v>1.4142408899999999E-3</v>
      </c>
      <c r="GM190" s="92">
        <v>3.10451217E-3</v>
      </c>
      <c r="GN190" s="92">
        <v>1.3025925200000001E-3</v>
      </c>
      <c r="GO190" s="92">
        <v>2.88121563E-3</v>
      </c>
      <c r="GP190" s="92">
        <v>5.9707075400000002E-4</v>
      </c>
      <c r="GQ190" s="92">
        <v>8.9830587900000002E-4</v>
      </c>
      <c r="GR190" s="92">
        <v>0</v>
      </c>
      <c r="GS190" s="92">
        <v>3.0744785499999998E-3</v>
      </c>
      <c r="GT190" s="92">
        <v>7.7588791300000002E-5</v>
      </c>
      <c r="GU190" s="92">
        <v>3.2554737599999999E-5</v>
      </c>
      <c r="GV190" s="92">
        <v>1.0596493899999999E-3</v>
      </c>
      <c r="GW190" s="92">
        <v>1.2913290099999999E-4</v>
      </c>
      <c r="GX190" s="92">
        <v>3.3123839799999999E-2</v>
      </c>
      <c r="GY190" s="92">
        <v>1.78121692E-3</v>
      </c>
      <c r="GZ190" s="92">
        <v>1.0004516299999999E-3</v>
      </c>
      <c r="HA190" s="92">
        <v>4.4680578899999998E-4</v>
      </c>
      <c r="HB190" s="92">
        <v>0</v>
      </c>
      <c r="HC190" s="92">
        <v>4.59544807E-3</v>
      </c>
      <c r="HD190" s="92">
        <v>2.0483376900000002E-3</v>
      </c>
      <c r="HE190" s="92">
        <v>4.7309307800000002E-4</v>
      </c>
      <c r="HF190" s="92">
        <v>1.24188286E-3</v>
      </c>
      <c r="HG190" s="92">
        <v>1.9918178099999998E-9</v>
      </c>
      <c r="HH190" s="92">
        <v>0</v>
      </c>
      <c r="HI190" s="92">
        <v>6.7329993500000003E-3</v>
      </c>
      <c r="HJ190" s="92">
        <v>5.0466252799999996E-3</v>
      </c>
      <c r="HK190" s="92">
        <v>3.5426187100000002E-4</v>
      </c>
      <c r="HL190" s="92">
        <v>0</v>
      </c>
      <c r="HM190" s="92">
        <v>0</v>
      </c>
      <c r="HN190" s="92">
        <v>0</v>
      </c>
      <c r="HO190" s="92">
        <v>0</v>
      </c>
      <c r="HP190" s="92">
        <v>0</v>
      </c>
      <c r="HQ190" s="92">
        <v>0</v>
      </c>
      <c r="HR190" s="92">
        <v>3.6241858999999997E-5</v>
      </c>
      <c r="HS190" s="92">
        <v>0</v>
      </c>
      <c r="HT190" s="92">
        <v>2.24948713E-23</v>
      </c>
      <c r="HU190" s="92">
        <v>0</v>
      </c>
      <c r="HV190" s="92">
        <v>0</v>
      </c>
      <c r="HW190" s="92">
        <v>0</v>
      </c>
      <c r="HX190" s="92">
        <v>6.7249949500000005E-23</v>
      </c>
      <c r="HY190" s="92">
        <v>0</v>
      </c>
      <c r="HZ190" s="92">
        <v>0</v>
      </c>
      <c r="IA190" s="92">
        <v>2.0299274399999999E-15</v>
      </c>
      <c r="IB190" s="92">
        <v>0</v>
      </c>
      <c r="IC190" s="92">
        <v>0</v>
      </c>
      <c r="ID190" s="92">
        <v>0</v>
      </c>
      <c r="IE190" s="92">
        <v>0</v>
      </c>
      <c r="IF190" s="92">
        <v>0</v>
      </c>
      <c r="IG190" s="92">
        <v>0</v>
      </c>
      <c r="IH190" s="92">
        <v>0</v>
      </c>
      <c r="II190" s="92">
        <v>0</v>
      </c>
      <c r="IJ190" s="92">
        <v>0</v>
      </c>
      <c r="IK190" s="92">
        <v>0</v>
      </c>
      <c r="IL190" s="92">
        <v>0</v>
      </c>
      <c r="IM190" s="92">
        <v>0</v>
      </c>
      <c r="IN190" s="92">
        <v>0</v>
      </c>
      <c r="IO190" s="92">
        <v>0</v>
      </c>
      <c r="IP190" s="92">
        <v>0</v>
      </c>
      <c r="IQ190" s="92">
        <v>0</v>
      </c>
      <c r="IR190" s="92">
        <v>0</v>
      </c>
      <c r="IS190" s="92">
        <v>0</v>
      </c>
      <c r="IT190" s="92">
        <v>19172.6656</v>
      </c>
      <c r="IU190" s="92">
        <v>368566.35700000002</v>
      </c>
      <c r="IV190" s="92">
        <v>6754.28539</v>
      </c>
      <c r="IW190" s="92">
        <v>125.238415</v>
      </c>
      <c r="IX190" s="92">
        <v>6.2489274200000002</v>
      </c>
      <c r="IY190" s="92">
        <v>0</v>
      </c>
      <c r="IZ190" s="92">
        <v>1</v>
      </c>
      <c r="JA190" s="92">
        <v>0</v>
      </c>
      <c r="JB190" s="92">
        <v>-67997.628200000006</v>
      </c>
      <c r="JC190" s="92">
        <v>-3537.2077899999999</v>
      </c>
      <c r="JD190" s="92">
        <v>-1303.69579</v>
      </c>
      <c r="JE190" s="92">
        <v>-35.3834284</v>
      </c>
      <c r="JF190" s="92">
        <v>-1.84063094</v>
      </c>
      <c r="JG190" s="92">
        <v>4.7309879399999998E-2</v>
      </c>
      <c r="JH190" s="92">
        <v>0.90946299399999997</v>
      </c>
      <c r="JI190" s="92">
        <v>19.223532299999999</v>
      </c>
      <c r="JJ190" s="92">
        <v>0</v>
      </c>
      <c r="JK190" s="92">
        <v>0</v>
      </c>
      <c r="JL190" s="92">
        <v>0</v>
      </c>
      <c r="JM190" s="92">
        <v>0</v>
      </c>
      <c r="JN190" s="92">
        <v>0</v>
      </c>
      <c r="JO190" s="92">
        <v>0</v>
      </c>
      <c r="JP190" s="92">
        <v>0</v>
      </c>
      <c r="JQ190" s="92">
        <v>0</v>
      </c>
      <c r="JR190" s="92">
        <v>0</v>
      </c>
      <c r="JS190" s="92">
        <v>0</v>
      </c>
      <c r="JT190" s="92">
        <v>0</v>
      </c>
      <c r="JU190" s="92">
        <v>0</v>
      </c>
      <c r="JV190" s="92">
        <v>0</v>
      </c>
      <c r="JW190" s="92">
        <v>0</v>
      </c>
      <c r="JX190" s="92">
        <v>0</v>
      </c>
      <c r="JY190" s="92">
        <v>0</v>
      </c>
      <c r="JZ190" s="92">
        <v>0</v>
      </c>
      <c r="KA190" s="92">
        <v>0</v>
      </c>
      <c r="KB190" s="92">
        <v>0</v>
      </c>
      <c r="KC190" s="92">
        <v>0</v>
      </c>
      <c r="KD190" s="92">
        <v>0</v>
      </c>
      <c r="KE190" s="92">
        <v>0</v>
      </c>
      <c r="KF190" s="92">
        <v>0</v>
      </c>
      <c r="KG190" s="92">
        <v>0</v>
      </c>
      <c r="KH190" s="92">
        <v>0</v>
      </c>
      <c r="KI190" s="92">
        <v>0</v>
      </c>
      <c r="KJ190" s="92">
        <v>0</v>
      </c>
      <c r="KK190" s="92">
        <v>0</v>
      </c>
      <c r="KL190" s="92">
        <v>0</v>
      </c>
      <c r="KM190" s="92">
        <v>0</v>
      </c>
      <c r="KN190" s="92">
        <v>0</v>
      </c>
      <c r="KO190" s="92">
        <v>0</v>
      </c>
      <c r="KP190" s="92">
        <v>0</v>
      </c>
      <c r="KQ190" s="92">
        <v>0</v>
      </c>
      <c r="KR190" s="92">
        <v>0</v>
      </c>
      <c r="KS190" s="92">
        <v>0</v>
      </c>
      <c r="KT190" s="92">
        <v>0</v>
      </c>
      <c r="KU190" s="92">
        <v>0</v>
      </c>
      <c r="KV190" s="92">
        <v>0</v>
      </c>
      <c r="KW190" s="92">
        <v>0</v>
      </c>
      <c r="KX190" s="92">
        <v>0</v>
      </c>
      <c r="KY190" s="92">
        <v>0</v>
      </c>
      <c r="KZ190" s="92">
        <v>0</v>
      </c>
      <c r="LA190" s="92">
        <v>0</v>
      </c>
      <c r="LB190" s="92">
        <v>0</v>
      </c>
      <c r="LC190" s="92">
        <v>7.7378999100000003</v>
      </c>
      <c r="LD190" s="92">
        <v>0.19106458600000001</v>
      </c>
      <c r="LE190" s="92">
        <v>8.0166959300000007E-2</v>
      </c>
      <c r="LF190" s="92">
        <v>3.2024642999999999</v>
      </c>
      <c r="LG190" s="92">
        <v>0.390264467</v>
      </c>
      <c r="LH190" s="92">
        <v>81.992866699999993</v>
      </c>
      <c r="LI190" s="92">
        <v>0</v>
      </c>
      <c r="LJ190" s="92">
        <v>125.474424</v>
      </c>
      <c r="LK190" s="92">
        <v>73.253176100000005</v>
      </c>
      <c r="LL190" s="92">
        <v>21.686037599999999</v>
      </c>
      <c r="LM190" s="92">
        <v>2.4095597299999998</v>
      </c>
      <c r="LN190" s="92">
        <v>33.946670500000003</v>
      </c>
      <c r="LO190" s="92">
        <v>4.5256262700000001</v>
      </c>
      <c r="LP190" s="92">
        <v>0</v>
      </c>
      <c r="LQ190" s="92">
        <v>3.11883102</v>
      </c>
      <c r="LR190" s="92">
        <v>0</v>
      </c>
      <c r="LS190" s="92">
        <v>0</v>
      </c>
      <c r="LT190" s="92">
        <v>0</v>
      </c>
      <c r="LU190" s="92">
        <v>0</v>
      </c>
      <c r="LV190" s="92">
        <v>0</v>
      </c>
      <c r="LW190" s="92">
        <v>0</v>
      </c>
      <c r="LX190" s="92">
        <v>0</v>
      </c>
      <c r="LY190" s="92">
        <v>0</v>
      </c>
      <c r="LZ190" s="92">
        <v>0</v>
      </c>
      <c r="MA190" s="92">
        <v>0</v>
      </c>
      <c r="MB190" s="92">
        <v>0</v>
      </c>
      <c r="MC190" s="92">
        <v>0</v>
      </c>
      <c r="MD190" s="92">
        <v>0</v>
      </c>
      <c r="ME190" s="92">
        <v>0</v>
      </c>
      <c r="MF190" s="92">
        <v>0</v>
      </c>
      <c r="MG190" s="92">
        <v>0</v>
      </c>
      <c r="MH190" s="92">
        <v>0</v>
      </c>
      <c r="MI190" s="92">
        <v>0</v>
      </c>
      <c r="MJ190" s="92">
        <v>0</v>
      </c>
      <c r="MK190" s="92">
        <v>0</v>
      </c>
      <c r="ML190" s="92">
        <v>0</v>
      </c>
      <c r="MM190" s="92">
        <v>0</v>
      </c>
      <c r="MN190" s="92">
        <v>0</v>
      </c>
      <c r="MO190" s="92">
        <v>0</v>
      </c>
      <c r="MP190" s="92">
        <v>0</v>
      </c>
      <c r="MQ190" s="92">
        <v>0</v>
      </c>
      <c r="MR190" s="92">
        <v>0</v>
      </c>
      <c r="MS190" s="92">
        <v>0</v>
      </c>
      <c r="MT190" s="92">
        <v>0</v>
      </c>
      <c r="MU190" s="92">
        <v>0</v>
      </c>
      <c r="MV190" s="92">
        <v>0</v>
      </c>
      <c r="MW190" s="92">
        <v>0</v>
      </c>
      <c r="MX190" s="92">
        <v>0</v>
      </c>
      <c r="MY190" s="92">
        <v>0</v>
      </c>
      <c r="MZ190" s="92">
        <v>0</v>
      </c>
      <c r="NA190" s="92">
        <v>0</v>
      </c>
      <c r="NB190" s="92">
        <v>0</v>
      </c>
      <c r="NC190" s="92">
        <v>0</v>
      </c>
      <c r="ND190" s="92">
        <v>0</v>
      </c>
      <c r="NE190" s="92">
        <v>0</v>
      </c>
      <c r="NF190" s="92">
        <v>0</v>
      </c>
      <c r="NG190" s="92">
        <v>0</v>
      </c>
      <c r="NH190" s="92">
        <v>0</v>
      </c>
      <c r="NI190" s="92">
        <v>0</v>
      </c>
      <c r="NJ190" s="92">
        <v>0</v>
      </c>
      <c r="NK190" s="92">
        <v>0</v>
      </c>
      <c r="NL190" s="92">
        <v>0</v>
      </c>
      <c r="NM190" s="92">
        <v>2.1613699E-2</v>
      </c>
      <c r="NN190" s="92">
        <v>5.3368646699999999E-4</v>
      </c>
      <c r="NO190" s="92">
        <v>2.23924392E-4</v>
      </c>
      <c r="NP190" s="92">
        <v>8.9452048200000002E-3</v>
      </c>
      <c r="NQ190" s="92">
        <v>1.09009665E-3</v>
      </c>
      <c r="NR190" s="92">
        <v>0.22902456299999999</v>
      </c>
      <c r="NS190" s="92">
        <v>0</v>
      </c>
      <c r="NT190" s="92">
        <v>0.35047835700000002</v>
      </c>
      <c r="NU190" s="92">
        <v>0.20461263599999999</v>
      </c>
      <c r="NV190" s="92">
        <v>6.0573992299999997E-2</v>
      </c>
      <c r="NW190" s="92">
        <v>6.7304435900000003E-3</v>
      </c>
      <c r="NX190" s="92">
        <v>9.4820704300000003E-2</v>
      </c>
      <c r="NY190" s="92">
        <v>1.26410945E-2</v>
      </c>
      <c r="NZ190" s="92">
        <v>0</v>
      </c>
      <c r="OA190" s="92">
        <v>8.7115982099999992E-3</v>
      </c>
      <c r="OB190" s="92">
        <v>0</v>
      </c>
      <c r="OC190" s="92">
        <v>0</v>
      </c>
      <c r="OD190" s="92">
        <v>0</v>
      </c>
      <c r="OE190" s="92">
        <v>0</v>
      </c>
      <c r="OF190" s="92">
        <v>0</v>
      </c>
      <c r="OG190" s="92">
        <v>0</v>
      </c>
      <c r="OH190" s="92">
        <v>0</v>
      </c>
      <c r="OI190" s="92">
        <v>0</v>
      </c>
      <c r="OJ190" s="92">
        <v>0</v>
      </c>
      <c r="OK190" s="92">
        <v>0</v>
      </c>
      <c r="OL190" s="92">
        <v>0</v>
      </c>
      <c r="OM190" s="92">
        <v>0</v>
      </c>
      <c r="ON190" s="92">
        <v>0</v>
      </c>
      <c r="OO190" s="92">
        <v>0</v>
      </c>
      <c r="OP190" s="92">
        <v>0</v>
      </c>
      <c r="OQ190" s="92">
        <v>0</v>
      </c>
      <c r="OR190" s="92">
        <v>0</v>
      </c>
      <c r="OS190" s="92">
        <v>0</v>
      </c>
      <c r="OT190" s="92">
        <v>0</v>
      </c>
      <c r="OU190" s="92">
        <v>0</v>
      </c>
      <c r="OV190" s="92">
        <v>0</v>
      </c>
      <c r="OW190" s="92">
        <v>0</v>
      </c>
      <c r="OX190" s="92">
        <v>0</v>
      </c>
      <c r="OY190" s="92">
        <v>0</v>
      </c>
      <c r="OZ190" s="92">
        <v>0</v>
      </c>
      <c r="PA190" s="92">
        <v>0</v>
      </c>
      <c r="PB190" s="92">
        <v>0</v>
      </c>
      <c r="PC190" s="92">
        <v>0</v>
      </c>
      <c r="PD190" s="92">
        <v>0</v>
      </c>
      <c r="PE190" s="92">
        <v>0</v>
      </c>
      <c r="PF190" s="92">
        <v>0</v>
      </c>
      <c r="PG190" s="92">
        <v>0</v>
      </c>
      <c r="PH190" s="92">
        <v>0</v>
      </c>
      <c r="PI190" s="92">
        <v>0</v>
      </c>
      <c r="PJ190" s="92">
        <v>0</v>
      </c>
      <c r="PK190" s="92">
        <v>0</v>
      </c>
      <c r="PL190" s="92">
        <v>0</v>
      </c>
      <c r="PM190" s="92">
        <v>0</v>
      </c>
      <c r="PN190" s="92">
        <v>0</v>
      </c>
      <c r="PO190" s="92">
        <v>0</v>
      </c>
      <c r="PP190" s="92">
        <v>0</v>
      </c>
      <c r="PQ190" s="92">
        <v>0</v>
      </c>
      <c r="PR190" s="92">
        <v>0</v>
      </c>
      <c r="PS190" s="92">
        <v>0</v>
      </c>
      <c r="PT190" s="92">
        <v>0</v>
      </c>
      <c r="PU190" s="92">
        <v>0</v>
      </c>
      <c r="PV190" s="92">
        <v>0</v>
      </c>
      <c r="PW190" s="92">
        <v>1254.64166</v>
      </c>
      <c r="PX190" s="92">
        <v>30.979670599999999</v>
      </c>
      <c r="PY190" s="92">
        <v>12.9984632</v>
      </c>
      <c r="PZ190" s="92">
        <v>423.09997600000003</v>
      </c>
      <c r="QA190" s="92">
        <v>51.560570599999998</v>
      </c>
      <c r="QB190" s="92">
        <v>12475.191699999999</v>
      </c>
      <c r="QC190" s="92">
        <v>0</v>
      </c>
      <c r="QD190" s="92">
        <v>2865.78566</v>
      </c>
      <c r="QE190" s="92">
        <v>4107.8476600000004</v>
      </c>
      <c r="QF190" s="92">
        <v>520.80320400000005</v>
      </c>
      <c r="QG190" s="92">
        <v>57.8670227</v>
      </c>
      <c r="QH190" s="92">
        <v>835.984286</v>
      </c>
      <c r="QI190" s="92">
        <v>107.802228</v>
      </c>
      <c r="QJ190" s="92">
        <v>0</v>
      </c>
      <c r="QK190" s="92">
        <v>468.23446799999999</v>
      </c>
      <c r="QL190" s="92">
        <v>0</v>
      </c>
      <c r="QM190" s="92">
        <v>0</v>
      </c>
      <c r="QN190" s="92">
        <v>0</v>
      </c>
      <c r="QO190" s="92">
        <v>0</v>
      </c>
      <c r="QP190" s="92">
        <v>0</v>
      </c>
      <c r="QQ190" s="92">
        <v>0</v>
      </c>
      <c r="QR190" s="92">
        <v>0</v>
      </c>
      <c r="QS190" s="92">
        <v>0</v>
      </c>
      <c r="QT190" s="92">
        <v>0</v>
      </c>
      <c r="QU190" s="92">
        <v>0</v>
      </c>
      <c r="QV190" s="92">
        <v>0</v>
      </c>
      <c r="QW190" s="92">
        <v>0</v>
      </c>
      <c r="QX190" s="92">
        <v>0</v>
      </c>
      <c r="QY190" s="92">
        <v>0</v>
      </c>
      <c r="QZ190" s="92">
        <v>0</v>
      </c>
      <c r="RA190" s="92">
        <v>0</v>
      </c>
      <c r="RB190" s="92">
        <v>0</v>
      </c>
      <c r="RC190" s="92">
        <v>0</v>
      </c>
      <c r="RD190" s="92">
        <v>0</v>
      </c>
      <c r="RE190" s="92">
        <v>0</v>
      </c>
      <c r="RF190" s="92">
        <v>0</v>
      </c>
      <c r="RG190" s="92">
        <v>0</v>
      </c>
      <c r="RH190" s="92">
        <v>0</v>
      </c>
      <c r="RI190" s="92">
        <v>0</v>
      </c>
      <c r="RJ190" s="92">
        <v>0</v>
      </c>
      <c r="RK190" s="92">
        <v>0</v>
      </c>
      <c r="RL190" s="92">
        <v>0</v>
      </c>
      <c r="RM190" s="92">
        <v>0</v>
      </c>
      <c r="RN190" s="92">
        <v>0</v>
      </c>
      <c r="RO190" s="92">
        <v>0</v>
      </c>
      <c r="RP190" s="92">
        <v>0</v>
      </c>
      <c r="RQ190" s="92">
        <v>0</v>
      </c>
      <c r="RR190" s="92">
        <v>0</v>
      </c>
      <c r="RS190" s="92">
        <v>0</v>
      </c>
      <c r="RT190" s="92">
        <v>0</v>
      </c>
      <c r="RU190" s="92">
        <v>0</v>
      </c>
      <c r="RV190" s="92">
        <v>0</v>
      </c>
      <c r="RW190" s="92">
        <v>0</v>
      </c>
      <c r="RX190" s="92">
        <v>0</v>
      </c>
      <c r="RY190" s="92">
        <v>0</v>
      </c>
      <c r="RZ190" s="92">
        <v>0</v>
      </c>
      <c r="SA190" s="92">
        <v>0</v>
      </c>
      <c r="SB190" s="92">
        <v>0</v>
      </c>
      <c r="SC190" s="92">
        <v>0</v>
      </c>
      <c r="SD190" s="92">
        <v>0</v>
      </c>
      <c r="SE190" s="92">
        <v>0</v>
      </c>
      <c r="SF190" s="92">
        <v>0</v>
      </c>
      <c r="SG190" s="92">
        <v>5.4049569499999998E-2</v>
      </c>
      <c r="SH190" s="92">
        <v>1.3345945000000001E-3</v>
      </c>
      <c r="SI190" s="92">
        <v>5.5996971899999995E-4</v>
      </c>
      <c r="SJ190" s="92">
        <v>1.82270143E-2</v>
      </c>
      <c r="SK190" s="92">
        <v>2.2212132200000001E-3</v>
      </c>
      <c r="SL190" s="92">
        <v>0.53742734800000003</v>
      </c>
      <c r="SM190" s="92">
        <v>0</v>
      </c>
      <c r="SN190" s="92">
        <v>0.123457148</v>
      </c>
      <c r="SO190" s="92">
        <v>0.17696478900000001</v>
      </c>
      <c r="SP190" s="92">
        <v>2.2436038799999999E-2</v>
      </c>
      <c r="SQ190" s="92">
        <v>2.4928932E-3</v>
      </c>
      <c r="SR190" s="92">
        <v>3.6013941000000001E-2</v>
      </c>
      <c r="SS190" s="92">
        <v>4.6440861899999996E-3</v>
      </c>
      <c r="ST190" s="92">
        <v>0</v>
      </c>
      <c r="SU190" s="92">
        <v>2.01713941E-2</v>
      </c>
      <c r="SV190" s="92">
        <v>0</v>
      </c>
      <c r="SW190" s="92">
        <v>0</v>
      </c>
      <c r="SX190" s="92">
        <v>0</v>
      </c>
      <c r="SY190" s="92">
        <v>358.009052</v>
      </c>
      <c r="SZ190" s="92">
        <v>23212.796600000001</v>
      </c>
      <c r="TA190" s="92">
        <v>279.26527499999997</v>
      </c>
      <c r="TB190" s="92">
        <v>125.238415</v>
      </c>
      <c r="TC190" s="92">
        <v>6.2489274200000002</v>
      </c>
      <c r="TD190" s="92">
        <v>0</v>
      </c>
      <c r="TE190" s="92">
        <v>0</v>
      </c>
      <c r="TF190" s="92">
        <v>1</v>
      </c>
      <c r="TG190" s="92">
        <v>-73115.166200000007</v>
      </c>
      <c r="TH190" s="92">
        <v>-1127.6492000000001</v>
      </c>
      <c r="TI190" s="92">
        <v>-26.175891400000001</v>
      </c>
      <c r="TJ190" s="92">
        <v>-98.234674100000007</v>
      </c>
      <c r="TK190" s="92">
        <v>-1.5150653000000001</v>
      </c>
      <c r="TL190" s="92">
        <v>2.1366127799999999E-2</v>
      </c>
      <c r="TM190" s="92">
        <v>1.3853492599999999</v>
      </c>
      <c r="TN190" s="92">
        <v>64.838574399999999</v>
      </c>
      <c r="TO190" s="92">
        <v>0</v>
      </c>
      <c r="TP190" s="92">
        <v>0.14647937999999999</v>
      </c>
      <c r="TQ190" s="92">
        <v>-1591188920.5999999</v>
      </c>
      <c r="TR190" s="92">
        <v>0.22569626583333399</v>
      </c>
      <c r="TS190" s="92">
        <v>0</v>
      </c>
      <c r="TT190" s="92">
        <v>0</v>
      </c>
      <c r="TU190" s="92">
        <v>0</v>
      </c>
      <c r="TV190" s="92">
        <v>0</v>
      </c>
      <c r="TW190" s="92">
        <v>0</v>
      </c>
      <c r="TX190" s="92">
        <v>0</v>
      </c>
      <c r="TY190" s="92">
        <v>0</v>
      </c>
      <c r="TZ190" s="92">
        <v>0</v>
      </c>
      <c r="UA190" s="92">
        <v>0</v>
      </c>
      <c r="UB190" s="92">
        <v>0</v>
      </c>
      <c r="UC190" s="92">
        <v>0</v>
      </c>
      <c r="UD190" s="92">
        <v>0</v>
      </c>
      <c r="UE190" s="92">
        <v>0</v>
      </c>
      <c r="UF190" s="92">
        <v>0</v>
      </c>
      <c r="UG190" s="92">
        <v>0</v>
      </c>
      <c r="UH190" s="92">
        <v>0</v>
      </c>
      <c r="UI190" s="92">
        <v>0</v>
      </c>
      <c r="UJ190" s="92">
        <v>0</v>
      </c>
      <c r="UK190" s="92">
        <v>0</v>
      </c>
      <c r="UL190" s="92">
        <v>0</v>
      </c>
      <c r="UM190" s="92">
        <v>0</v>
      </c>
      <c r="UN190" s="92">
        <v>0</v>
      </c>
      <c r="UO190" s="92">
        <v>0</v>
      </c>
      <c r="UP190" s="92">
        <v>0</v>
      </c>
      <c r="UQ190" s="92">
        <v>0</v>
      </c>
      <c r="UR190" s="92">
        <v>0</v>
      </c>
      <c r="US190" s="92">
        <v>0</v>
      </c>
      <c r="UT190" s="92">
        <v>0</v>
      </c>
      <c r="UU190" s="92">
        <v>0</v>
      </c>
      <c r="UV190" s="92">
        <v>0</v>
      </c>
      <c r="UW190" s="92">
        <v>0</v>
      </c>
      <c r="UX190" s="92">
        <v>0</v>
      </c>
      <c r="UY190" s="92">
        <v>0</v>
      </c>
      <c r="UZ190" s="92">
        <v>0</v>
      </c>
      <c r="VA190" s="92">
        <v>0</v>
      </c>
      <c r="VB190" s="92">
        <v>0</v>
      </c>
      <c r="VC190" s="92">
        <v>0</v>
      </c>
      <c r="VD190" s="92">
        <v>0</v>
      </c>
      <c r="VE190" s="92">
        <v>0</v>
      </c>
      <c r="VF190" s="92">
        <v>0</v>
      </c>
      <c r="VG190" s="92">
        <v>0</v>
      </c>
      <c r="VH190" s="92">
        <v>0</v>
      </c>
      <c r="VI190" s="92">
        <v>0</v>
      </c>
      <c r="VJ190" s="92">
        <v>0</v>
      </c>
      <c r="VK190" s="92">
        <v>0</v>
      </c>
      <c r="VL190" s="92">
        <v>0</v>
      </c>
      <c r="VM190" s="92">
        <v>0</v>
      </c>
      <c r="VN190" s="92">
        <v>0</v>
      </c>
      <c r="VO190" s="92">
        <v>0</v>
      </c>
      <c r="VP190" s="92">
        <v>0</v>
      </c>
      <c r="VQ190" s="92">
        <v>0</v>
      </c>
      <c r="VR190" s="92">
        <v>0</v>
      </c>
      <c r="VS190" s="92">
        <v>0</v>
      </c>
      <c r="VT190" s="92">
        <v>0</v>
      </c>
      <c r="VU190" s="92">
        <v>0</v>
      </c>
      <c r="VV190" s="92">
        <v>0</v>
      </c>
      <c r="VW190" s="92">
        <v>0</v>
      </c>
      <c r="VX190" s="92">
        <v>0</v>
      </c>
      <c r="VY190" s="92">
        <v>0</v>
      </c>
      <c r="VZ190" s="92">
        <v>0</v>
      </c>
      <c r="WA190" s="92">
        <v>0</v>
      </c>
      <c r="WB190" s="92">
        <v>0</v>
      </c>
      <c r="WC190" s="92">
        <v>0.257110511111111</v>
      </c>
    </row>
    <row r="191" spans="2:601" ht="13.5" customHeight="1">
      <c r="B191" s="851" t="s">
        <v>2865</v>
      </c>
      <c r="C191" s="92">
        <v>0</v>
      </c>
      <c r="D191" s="92">
        <v>391779.15399999998</v>
      </c>
      <c r="E191" s="92">
        <v>-1329.91976</v>
      </c>
      <c r="F191" s="92">
        <v>18986.497500000001</v>
      </c>
      <c r="G191" s="92">
        <v>4.0001560500000002</v>
      </c>
      <c r="H191" s="92">
        <v>2.8932522399999998</v>
      </c>
      <c r="I191" s="92">
        <v>6.3512071199999998</v>
      </c>
      <c r="J191" s="92">
        <v>2.6648421500000001</v>
      </c>
      <c r="K191" s="92">
        <v>7.0732648200000003</v>
      </c>
      <c r="L191" s="92">
        <v>1.46578393</v>
      </c>
      <c r="M191" s="92">
        <v>0.96723706600000003</v>
      </c>
      <c r="N191" s="92">
        <v>0</v>
      </c>
      <c r="O191" s="92">
        <v>6.9886060499999996</v>
      </c>
      <c r="P191" s="92">
        <v>0.176367305</v>
      </c>
      <c r="Q191" s="92">
        <v>7.4000267999999994E-2</v>
      </c>
      <c r="R191" s="92">
        <v>2.9561200799999998</v>
      </c>
      <c r="S191" s="92">
        <v>0.360244024</v>
      </c>
      <c r="T191" s="92">
        <v>67.764710199999996</v>
      </c>
      <c r="U191" s="92">
        <v>4.31480671</v>
      </c>
      <c r="V191" s="92">
        <v>2.9238982899999999</v>
      </c>
      <c r="W191" s="92">
        <v>1.7138640000000001</v>
      </c>
      <c r="X191" s="92">
        <v>0</v>
      </c>
      <c r="Y191" s="92">
        <v>18.8027239</v>
      </c>
      <c r="Z191" s="92">
        <v>4.9619576399999996</v>
      </c>
      <c r="AA191" s="92">
        <v>1.8933353900000001</v>
      </c>
      <c r="AB191" s="92">
        <v>3.8760198699999999</v>
      </c>
      <c r="AC191" s="92">
        <v>4.3105865899999999E-5</v>
      </c>
      <c r="AD191" s="92">
        <v>0</v>
      </c>
      <c r="AE191" s="92">
        <v>18.779671400000002</v>
      </c>
      <c r="AF191" s="92">
        <v>24.130007899999999</v>
      </c>
      <c r="AG191" s="92">
        <v>0.98873743400000003</v>
      </c>
      <c r="AH191" s="92">
        <v>0</v>
      </c>
      <c r="AI191" s="92">
        <v>0</v>
      </c>
      <c r="AJ191" s="92">
        <v>0</v>
      </c>
      <c r="AK191" s="92">
        <v>0</v>
      </c>
      <c r="AL191" s="92">
        <v>0</v>
      </c>
      <c r="AM191" s="92">
        <v>0</v>
      </c>
      <c r="AN191" s="92">
        <v>4.7288855999999997E-2</v>
      </c>
      <c r="AO191" s="92">
        <v>0</v>
      </c>
      <c r="AP191" s="92">
        <v>2.9595940099999999E-19</v>
      </c>
      <c r="AQ191" s="92">
        <v>0</v>
      </c>
      <c r="AR191" s="92">
        <v>0</v>
      </c>
      <c r="AS191" s="92">
        <v>0</v>
      </c>
      <c r="AT191" s="92">
        <v>5.63194309E-19</v>
      </c>
      <c r="AU191" s="92">
        <v>0</v>
      </c>
      <c r="AV191" s="92">
        <v>0</v>
      </c>
      <c r="AW191" s="92">
        <v>1.16782221E-11</v>
      </c>
      <c r="AX191" s="92">
        <v>0</v>
      </c>
      <c r="AY191" s="92">
        <v>0</v>
      </c>
      <c r="AZ191" s="92">
        <v>0</v>
      </c>
      <c r="BA191" s="92">
        <v>0</v>
      </c>
      <c r="BB191" s="92">
        <v>0</v>
      </c>
      <c r="BC191" s="92">
        <v>0</v>
      </c>
      <c r="BD191" s="92">
        <v>0</v>
      </c>
      <c r="BE191" s="92">
        <v>0</v>
      </c>
      <c r="BF191" s="92">
        <v>0</v>
      </c>
      <c r="BG191" s="92">
        <v>0</v>
      </c>
      <c r="BH191" s="92">
        <v>0</v>
      </c>
      <c r="BI191" s="92">
        <v>0</v>
      </c>
      <c r="BJ191" s="92">
        <v>0</v>
      </c>
      <c r="BK191" s="92">
        <v>0</v>
      </c>
      <c r="BL191" s="92">
        <v>0</v>
      </c>
      <c r="BM191" s="92">
        <v>0</v>
      </c>
      <c r="BN191" s="92">
        <v>0</v>
      </c>
      <c r="BO191" s="92">
        <v>0</v>
      </c>
      <c r="BP191" s="92">
        <v>0.99028991899999996</v>
      </c>
      <c r="BQ191" s="92">
        <v>2.0863849199999999E-4</v>
      </c>
      <c r="BR191" s="92">
        <v>1.5090505899999999E-4</v>
      </c>
      <c r="BS191" s="92">
        <v>3.3126364600000001E-4</v>
      </c>
      <c r="BT191" s="92">
        <v>1.3899174000000001E-4</v>
      </c>
      <c r="BU191" s="92">
        <v>3.6892443400000002E-4</v>
      </c>
      <c r="BV191" s="92">
        <v>7.6451754499999998E-5</v>
      </c>
      <c r="BW191" s="92">
        <v>5.04487527E-5</v>
      </c>
      <c r="BX191" s="92">
        <v>0</v>
      </c>
      <c r="BY191" s="92">
        <v>3.64508837E-4</v>
      </c>
      <c r="BZ191" s="92">
        <v>9.1988933E-6</v>
      </c>
      <c r="CA191" s="92">
        <v>3.85967551E-6</v>
      </c>
      <c r="CB191" s="92">
        <v>1.54184094E-4</v>
      </c>
      <c r="CC191" s="92">
        <v>1.8789459499999999E-5</v>
      </c>
      <c r="CD191" s="92">
        <v>3.53444386E-3</v>
      </c>
      <c r="CE191" s="92">
        <v>2.2504991199999999E-4</v>
      </c>
      <c r="CF191" s="92">
        <v>1.5250348300000001E-4</v>
      </c>
      <c r="CG191" s="92">
        <v>8.9391012699999999E-5</v>
      </c>
      <c r="CH191" s="92">
        <v>0</v>
      </c>
      <c r="CI191" s="92">
        <v>9.807047299999999E-4</v>
      </c>
      <c r="CJ191" s="92">
        <v>2.58803744E-4</v>
      </c>
      <c r="CK191" s="92">
        <v>9.8751807599999994E-5</v>
      </c>
      <c r="CL191" s="92">
        <v>2.0216384899999999E-4</v>
      </c>
      <c r="CM191" s="92">
        <v>2.248298E-9</v>
      </c>
      <c r="CN191" s="92">
        <v>0</v>
      </c>
      <c r="CO191" s="92">
        <v>9.7950236799999998E-4</v>
      </c>
      <c r="CP191" s="92">
        <v>1.25856302E-3</v>
      </c>
      <c r="CQ191" s="92">
        <v>5.157016E-5</v>
      </c>
      <c r="CR191" s="92">
        <v>0</v>
      </c>
      <c r="CS191" s="92">
        <v>0</v>
      </c>
      <c r="CT191" s="92">
        <v>0</v>
      </c>
      <c r="CU191" s="92">
        <v>0</v>
      </c>
      <c r="CV191" s="92">
        <v>0</v>
      </c>
      <c r="CW191" s="92">
        <v>0</v>
      </c>
      <c r="CX191" s="92">
        <v>2.46647268E-6</v>
      </c>
      <c r="CY191" s="92">
        <v>0</v>
      </c>
      <c r="CZ191" s="92">
        <v>1.5436528600000001E-23</v>
      </c>
      <c r="DA191" s="92">
        <v>0</v>
      </c>
      <c r="DB191" s="92">
        <v>0</v>
      </c>
      <c r="DC191" s="92">
        <v>0</v>
      </c>
      <c r="DD191" s="92">
        <v>2.9374856899999997E-23</v>
      </c>
      <c r="DE191" s="92">
        <v>0</v>
      </c>
      <c r="DF191" s="92">
        <v>0</v>
      </c>
      <c r="DG191" s="92">
        <v>6.09107898E-16</v>
      </c>
      <c r="DH191" s="92">
        <v>0</v>
      </c>
      <c r="DI191" s="92">
        <v>0</v>
      </c>
      <c r="DJ191" s="92">
        <v>0</v>
      </c>
      <c r="DK191" s="92">
        <v>0</v>
      </c>
      <c r="DL191" s="92">
        <v>0</v>
      </c>
      <c r="DM191" s="92">
        <v>0</v>
      </c>
      <c r="DN191" s="92">
        <v>0</v>
      </c>
      <c r="DO191" s="92">
        <v>0</v>
      </c>
      <c r="DP191" s="92">
        <v>0</v>
      </c>
      <c r="DQ191" s="92">
        <v>0</v>
      </c>
      <c r="DR191" s="92">
        <v>0</v>
      </c>
      <c r="DS191" s="92">
        <v>0</v>
      </c>
      <c r="DT191" s="92">
        <v>0</v>
      </c>
      <c r="DU191" s="92">
        <v>0</v>
      </c>
      <c r="DV191" s="92">
        <v>0</v>
      </c>
      <c r="DW191" s="92">
        <v>0</v>
      </c>
      <c r="DX191" s="92">
        <v>0</v>
      </c>
      <c r="DY191" s="92">
        <v>0</v>
      </c>
      <c r="DZ191" s="92">
        <v>342047.06800000003</v>
      </c>
      <c r="EA191" s="92">
        <v>184.28334899999999</v>
      </c>
      <c r="EB191" s="92">
        <v>521.24161100000003</v>
      </c>
      <c r="EC191" s="92">
        <v>1144.21874</v>
      </c>
      <c r="ED191" s="92">
        <v>480.09177899999997</v>
      </c>
      <c r="EE191" s="92">
        <v>1061.9191499999999</v>
      </c>
      <c r="EF191" s="92">
        <v>220.060193</v>
      </c>
      <c r="EG191" s="92">
        <v>331.08532500000001</v>
      </c>
      <c r="EH191" s="92">
        <v>0</v>
      </c>
      <c r="EI191" s="92">
        <v>1133.1493599999999</v>
      </c>
      <c r="EJ191" s="92">
        <v>28.596618200000002</v>
      </c>
      <c r="EK191" s="92">
        <v>11.998581100000001</v>
      </c>
      <c r="EL191" s="92">
        <v>390.55111499999998</v>
      </c>
      <c r="EM191" s="92">
        <v>47.594042700000003</v>
      </c>
      <c r="EN191" s="92">
        <v>12208.333000000001</v>
      </c>
      <c r="EO191" s="92">
        <v>656.49663199999998</v>
      </c>
      <c r="EP191" s="92">
        <v>368.73281400000002</v>
      </c>
      <c r="EQ191" s="92">
        <v>164.677582</v>
      </c>
      <c r="ER191" s="92">
        <v>0</v>
      </c>
      <c r="ES191" s="92">
        <v>1693.7275500000001</v>
      </c>
      <c r="ET191" s="92">
        <v>754.94835899999998</v>
      </c>
      <c r="EU191" s="92">
        <v>174.36619200000001</v>
      </c>
      <c r="EV191" s="92">
        <v>457.71624100000002</v>
      </c>
      <c r="EW191" s="92">
        <v>7.3411703500000003E-4</v>
      </c>
      <c r="EX191" s="92">
        <v>0</v>
      </c>
      <c r="EY191" s="92">
        <v>2481.5570400000001</v>
      </c>
      <c r="EZ191" s="92">
        <v>1860.01629</v>
      </c>
      <c r="FA191" s="92">
        <v>130.569007</v>
      </c>
      <c r="FB191" s="92">
        <v>0</v>
      </c>
      <c r="FC191" s="92">
        <v>0</v>
      </c>
      <c r="FD191" s="92">
        <v>0</v>
      </c>
      <c r="FE191" s="92">
        <v>0</v>
      </c>
      <c r="FF191" s="92">
        <v>0</v>
      </c>
      <c r="FG191" s="92">
        <v>0</v>
      </c>
      <c r="FH191" s="92">
        <v>13.357529899999999</v>
      </c>
      <c r="FI191" s="92">
        <v>0</v>
      </c>
      <c r="FJ191" s="92">
        <v>8.2908527600000005E-18</v>
      </c>
      <c r="FK191" s="92">
        <v>0</v>
      </c>
      <c r="FL191" s="92">
        <v>0</v>
      </c>
      <c r="FM191" s="92">
        <v>0</v>
      </c>
      <c r="FN191" s="92">
        <v>2.47860689E-17</v>
      </c>
      <c r="FO191" s="92">
        <v>0</v>
      </c>
      <c r="FP191" s="92">
        <v>0</v>
      </c>
      <c r="FQ191" s="92">
        <v>7.4816295999999998E-10</v>
      </c>
      <c r="FR191" s="92">
        <v>0</v>
      </c>
      <c r="FS191" s="92">
        <v>0</v>
      </c>
      <c r="FT191" s="92">
        <v>0</v>
      </c>
      <c r="FU191" s="92">
        <v>0</v>
      </c>
      <c r="FV191" s="92">
        <v>0</v>
      </c>
      <c r="FW191" s="92">
        <v>0</v>
      </c>
      <c r="FX191" s="92">
        <v>0</v>
      </c>
      <c r="FY191" s="92">
        <v>0</v>
      </c>
      <c r="FZ191" s="92">
        <v>0</v>
      </c>
      <c r="GA191" s="92">
        <v>0</v>
      </c>
      <c r="GB191" s="92">
        <v>0</v>
      </c>
      <c r="GC191" s="92">
        <v>0</v>
      </c>
      <c r="GD191" s="92">
        <v>0</v>
      </c>
      <c r="GE191" s="92">
        <v>0</v>
      </c>
      <c r="GF191" s="92">
        <v>0</v>
      </c>
      <c r="GG191" s="92">
        <v>0</v>
      </c>
      <c r="GH191" s="92">
        <v>0</v>
      </c>
      <c r="GI191" s="92">
        <v>0</v>
      </c>
      <c r="GJ191" s="92">
        <v>0.92804745099999997</v>
      </c>
      <c r="GK191" s="92">
        <v>5.0000046200000001E-4</v>
      </c>
      <c r="GL191" s="92">
        <v>1.4142408899999999E-3</v>
      </c>
      <c r="GM191" s="92">
        <v>3.10451217E-3</v>
      </c>
      <c r="GN191" s="92">
        <v>1.3025925200000001E-3</v>
      </c>
      <c r="GO191" s="92">
        <v>2.88121563E-3</v>
      </c>
      <c r="GP191" s="92">
        <v>5.9707075400000002E-4</v>
      </c>
      <c r="GQ191" s="92">
        <v>8.9830587900000002E-4</v>
      </c>
      <c r="GR191" s="92">
        <v>0</v>
      </c>
      <c r="GS191" s="92">
        <v>3.0744785499999998E-3</v>
      </c>
      <c r="GT191" s="92">
        <v>7.7588791300000002E-5</v>
      </c>
      <c r="GU191" s="92">
        <v>3.2554737599999999E-5</v>
      </c>
      <c r="GV191" s="92">
        <v>1.0596493899999999E-3</v>
      </c>
      <c r="GW191" s="92">
        <v>1.2913290099999999E-4</v>
      </c>
      <c r="GX191" s="92">
        <v>3.3123839799999999E-2</v>
      </c>
      <c r="GY191" s="92">
        <v>1.78121692E-3</v>
      </c>
      <c r="GZ191" s="92">
        <v>1.0004516299999999E-3</v>
      </c>
      <c r="HA191" s="92">
        <v>4.4680578899999998E-4</v>
      </c>
      <c r="HB191" s="92">
        <v>0</v>
      </c>
      <c r="HC191" s="92">
        <v>4.59544807E-3</v>
      </c>
      <c r="HD191" s="92">
        <v>2.0483376900000002E-3</v>
      </c>
      <c r="HE191" s="92">
        <v>4.7309307800000002E-4</v>
      </c>
      <c r="HF191" s="92">
        <v>1.24188286E-3</v>
      </c>
      <c r="HG191" s="92">
        <v>1.9918178099999998E-9</v>
      </c>
      <c r="HH191" s="92">
        <v>0</v>
      </c>
      <c r="HI191" s="92">
        <v>6.7329993500000003E-3</v>
      </c>
      <c r="HJ191" s="92">
        <v>5.0466252799999996E-3</v>
      </c>
      <c r="HK191" s="92">
        <v>3.5426187100000002E-4</v>
      </c>
      <c r="HL191" s="92">
        <v>0</v>
      </c>
      <c r="HM191" s="92">
        <v>0</v>
      </c>
      <c r="HN191" s="92">
        <v>0</v>
      </c>
      <c r="HO191" s="92">
        <v>0</v>
      </c>
      <c r="HP191" s="92">
        <v>0</v>
      </c>
      <c r="HQ191" s="92">
        <v>0</v>
      </c>
      <c r="HR191" s="92">
        <v>3.6241858999999997E-5</v>
      </c>
      <c r="HS191" s="92">
        <v>0</v>
      </c>
      <c r="HT191" s="92">
        <v>2.24948713E-23</v>
      </c>
      <c r="HU191" s="92">
        <v>0</v>
      </c>
      <c r="HV191" s="92">
        <v>0</v>
      </c>
      <c r="HW191" s="92">
        <v>0</v>
      </c>
      <c r="HX191" s="92">
        <v>6.7249949500000005E-23</v>
      </c>
      <c r="HY191" s="92">
        <v>0</v>
      </c>
      <c r="HZ191" s="92">
        <v>0</v>
      </c>
      <c r="IA191" s="92">
        <v>2.0299274399999999E-15</v>
      </c>
      <c r="IB191" s="92">
        <v>0</v>
      </c>
      <c r="IC191" s="92">
        <v>0</v>
      </c>
      <c r="ID191" s="92">
        <v>0</v>
      </c>
      <c r="IE191" s="92">
        <v>0</v>
      </c>
      <c r="IF191" s="92">
        <v>0</v>
      </c>
      <c r="IG191" s="92">
        <v>0</v>
      </c>
      <c r="IH191" s="92">
        <v>0</v>
      </c>
      <c r="II191" s="92">
        <v>0</v>
      </c>
      <c r="IJ191" s="92">
        <v>0</v>
      </c>
      <c r="IK191" s="92">
        <v>0</v>
      </c>
      <c r="IL191" s="92">
        <v>0</v>
      </c>
      <c r="IM191" s="92">
        <v>0</v>
      </c>
      <c r="IN191" s="92">
        <v>0</v>
      </c>
      <c r="IO191" s="92">
        <v>0</v>
      </c>
      <c r="IP191" s="92">
        <v>0</v>
      </c>
      <c r="IQ191" s="92">
        <v>0</v>
      </c>
      <c r="IR191" s="92">
        <v>0</v>
      </c>
      <c r="IS191" s="92">
        <v>0</v>
      </c>
      <c r="IT191" s="92">
        <v>19172.6656</v>
      </c>
      <c r="IU191" s="92">
        <v>368566.35700000002</v>
      </c>
      <c r="IV191" s="92">
        <v>6753.3110100000004</v>
      </c>
      <c r="IW191" s="92">
        <v>125.12268299999999</v>
      </c>
      <c r="IX191" s="92">
        <v>2.2795397899999998</v>
      </c>
      <c r="IY191" s="92">
        <v>0</v>
      </c>
      <c r="IZ191" s="92">
        <v>1</v>
      </c>
      <c r="JA191" s="92">
        <v>0</v>
      </c>
      <c r="JB191" s="92">
        <v>-68000.089900000006</v>
      </c>
      <c r="JC191" s="92">
        <v>-3537.3358499999999</v>
      </c>
      <c r="JD191" s="92">
        <v>-1303.74299</v>
      </c>
      <c r="JE191" s="92">
        <v>-35.389433599999997</v>
      </c>
      <c r="JF191" s="92">
        <v>-1.84094333</v>
      </c>
      <c r="JG191" s="92">
        <v>4.7316705299999998E-2</v>
      </c>
      <c r="JH191" s="92">
        <v>0.90959421399999996</v>
      </c>
      <c r="JI191" s="92">
        <v>19.223532299999999</v>
      </c>
      <c r="JJ191" s="92">
        <v>0</v>
      </c>
      <c r="JK191" s="92">
        <v>0</v>
      </c>
      <c r="JL191" s="92">
        <v>0</v>
      </c>
      <c r="JM191" s="92">
        <v>0</v>
      </c>
      <c r="JN191" s="92">
        <v>0</v>
      </c>
      <c r="JO191" s="92">
        <v>0</v>
      </c>
      <c r="JP191" s="92">
        <v>0</v>
      </c>
      <c r="JQ191" s="92">
        <v>0</v>
      </c>
      <c r="JR191" s="92">
        <v>0</v>
      </c>
      <c r="JS191" s="92">
        <v>0</v>
      </c>
      <c r="JT191" s="92">
        <v>0</v>
      </c>
      <c r="JU191" s="92">
        <v>0</v>
      </c>
      <c r="JV191" s="92">
        <v>0</v>
      </c>
      <c r="JW191" s="92">
        <v>0</v>
      </c>
      <c r="JX191" s="92">
        <v>0</v>
      </c>
      <c r="JY191" s="92">
        <v>0</v>
      </c>
      <c r="JZ191" s="92">
        <v>0</v>
      </c>
      <c r="KA191" s="92">
        <v>0</v>
      </c>
      <c r="KB191" s="92">
        <v>0</v>
      </c>
      <c r="KC191" s="92">
        <v>0</v>
      </c>
      <c r="KD191" s="92">
        <v>0</v>
      </c>
      <c r="KE191" s="92">
        <v>0</v>
      </c>
      <c r="KF191" s="92">
        <v>0</v>
      </c>
      <c r="KG191" s="92">
        <v>0</v>
      </c>
      <c r="KH191" s="92">
        <v>0</v>
      </c>
      <c r="KI191" s="92">
        <v>0</v>
      </c>
      <c r="KJ191" s="92">
        <v>0</v>
      </c>
      <c r="KK191" s="92">
        <v>0</v>
      </c>
      <c r="KL191" s="92">
        <v>0</v>
      </c>
      <c r="KM191" s="92">
        <v>0</v>
      </c>
      <c r="KN191" s="92">
        <v>0</v>
      </c>
      <c r="KO191" s="92">
        <v>0</v>
      </c>
      <c r="KP191" s="92">
        <v>0</v>
      </c>
      <c r="KQ191" s="92">
        <v>0</v>
      </c>
      <c r="KR191" s="92">
        <v>0</v>
      </c>
      <c r="KS191" s="92">
        <v>0</v>
      </c>
      <c r="KT191" s="92">
        <v>0</v>
      </c>
      <c r="KU191" s="92">
        <v>0</v>
      </c>
      <c r="KV191" s="92">
        <v>0</v>
      </c>
      <c r="KW191" s="92">
        <v>0</v>
      </c>
      <c r="KX191" s="92">
        <v>0</v>
      </c>
      <c r="KY191" s="92">
        <v>0</v>
      </c>
      <c r="KZ191" s="92">
        <v>0</v>
      </c>
      <c r="LA191" s="92">
        <v>0</v>
      </c>
      <c r="LB191" s="92">
        <v>0</v>
      </c>
      <c r="LC191" s="92">
        <v>7.7378999100000003</v>
      </c>
      <c r="LD191" s="92">
        <v>0.19106458600000001</v>
      </c>
      <c r="LE191" s="92">
        <v>8.0166959300000007E-2</v>
      </c>
      <c r="LF191" s="92">
        <v>3.2024642999999999</v>
      </c>
      <c r="LG191" s="92">
        <v>0.390264467</v>
      </c>
      <c r="LH191" s="92">
        <v>81.992866699999993</v>
      </c>
      <c r="LI191" s="92">
        <v>0</v>
      </c>
      <c r="LJ191" s="92">
        <v>125.474424</v>
      </c>
      <c r="LK191" s="92">
        <v>73.253176100000005</v>
      </c>
      <c r="LL191" s="92">
        <v>21.686037599999999</v>
      </c>
      <c r="LM191" s="92">
        <v>2.4095597299999998</v>
      </c>
      <c r="LN191" s="92">
        <v>33.946670500000003</v>
      </c>
      <c r="LO191" s="92">
        <v>4.5256262700000001</v>
      </c>
      <c r="LP191" s="92">
        <v>0</v>
      </c>
      <c r="LQ191" s="92">
        <v>3.11883102</v>
      </c>
      <c r="LR191" s="92">
        <v>0</v>
      </c>
      <c r="LS191" s="92">
        <v>0</v>
      </c>
      <c r="LT191" s="92">
        <v>0</v>
      </c>
      <c r="LU191" s="92">
        <v>0</v>
      </c>
      <c r="LV191" s="92">
        <v>0</v>
      </c>
      <c r="LW191" s="92">
        <v>0</v>
      </c>
      <c r="LX191" s="92">
        <v>0</v>
      </c>
      <c r="LY191" s="92">
        <v>0</v>
      </c>
      <c r="LZ191" s="92">
        <v>0</v>
      </c>
      <c r="MA191" s="92">
        <v>0</v>
      </c>
      <c r="MB191" s="92">
        <v>0</v>
      </c>
      <c r="MC191" s="92">
        <v>0</v>
      </c>
      <c r="MD191" s="92">
        <v>0</v>
      </c>
      <c r="ME191" s="92">
        <v>0</v>
      </c>
      <c r="MF191" s="92">
        <v>0</v>
      </c>
      <c r="MG191" s="92">
        <v>0</v>
      </c>
      <c r="MH191" s="92">
        <v>0</v>
      </c>
      <c r="MI191" s="92">
        <v>0</v>
      </c>
      <c r="MJ191" s="92">
        <v>0</v>
      </c>
      <c r="MK191" s="92">
        <v>0</v>
      </c>
      <c r="ML191" s="92">
        <v>0</v>
      </c>
      <c r="MM191" s="92">
        <v>0</v>
      </c>
      <c r="MN191" s="92">
        <v>0</v>
      </c>
      <c r="MO191" s="92">
        <v>0</v>
      </c>
      <c r="MP191" s="92">
        <v>0</v>
      </c>
      <c r="MQ191" s="92">
        <v>0</v>
      </c>
      <c r="MR191" s="92">
        <v>0</v>
      </c>
      <c r="MS191" s="92">
        <v>0</v>
      </c>
      <c r="MT191" s="92">
        <v>0</v>
      </c>
      <c r="MU191" s="92">
        <v>0</v>
      </c>
      <c r="MV191" s="92">
        <v>0</v>
      </c>
      <c r="MW191" s="92">
        <v>0</v>
      </c>
      <c r="MX191" s="92">
        <v>0</v>
      </c>
      <c r="MY191" s="92">
        <v>0</v>
      </c>
      <c r="MZ191" s="92">
        <v>0</v>
      </c>
      <c r="NA191" s="92">
        <v>0</v>
      </c>
      <c r="NB191" s="92">
        <v>0</v>
      </c>
      <c r="NC191" s="92">
        <v>0</v>
      </c>
      <c r="ND191" s="92">
        <v>0</v>
      </c>
      <c r="NE191" s="92">
        <v>0</v>
      </c>
      <c r="NF191" s="92">
        <v>0</v>
      </c>
      <c r="NG191" s="92">
        <v>0</v>
      </c>
      <c r="NH191" s="92">
        <v>0</v>
      </c>
      <c r="NI191" s="92">
        <v>0</v>
      </c>
      <c r="NJ191" s="92">
        <v>0</v>
      </c>
      <c r="NK191" s="92">
        <v>0</v>
      </c>
      <c r="NL191" s="92">
        <v>0</v>
      </c>
      <c r="NM191" s="92">
        <v>2.1613699E-2</v>
      </c>
      <c r="NN191" s="92">
        <v>5.3368646699999999E-4</v>
      </c>
      <c r="NO191" s="92">
        <v>2.23924392E-4</v>
      </c>
      <c r="NP191" s="92">
        <v>8.9452048200000002E-3</v>
      </c>
      <c r="NQ191" s="92">
        <v>1.09009665E-3</v>
      </c>
      <c r="NR191" s="92">
        <v>0.22902456299999999</v>
      </c>
      <c r="NS191" s="92">
        <v>0</v>
      </c>
      <c r="NT191" s="92">
        <v>0.35047835700000002</v>
      </c>
      <c r="NU191" s="92">
        <v>0.20461263599999999</v>
      </c>
      <c r="NV191" s="92">
        <v>6.0573992299999997E-2</v>
      </c>
      <c r="NW191" s="92">
        <v>6.7304435900000003E-3</v>
      </c>
      <c r="NX191" s="92">
        <v>9.4820704300000003E-2</v>
      </c>
      <c r="NY191" s="92">
        <v>1.26410945E-2</v>
      </c>
      <c r="NZ191" s="92">
        <v>0</v>
      </c>
      <c r="OA191" s="92">
        <v>8.7115982099999992E-3</v>
      </c>
      <c r="OB191" s="92">
        <v>0</v>
      </c>
      <c r="OC191" s="92">
        <v>0</v>
      </c>
      <c r="OD191" s="92">
        <v>0</v>
      </c>
      <c r="OE191" s="92">
        <v>0</v>
      </c>
      <c r="OF191" s="92">
        <v>0</v>
      </c>
      <c r="OG191" s="92">
        <v>0</v>
      </c>
      <c r="OH191" s="92">
        <v>0</v>
      </c>
      <c r="OI191" s="92">
        <v>0</v>
      </c>
      <c r="OJ191" s="92">
        <v>0</v>
      </c>
      <c r="OK191" s="92">
        <v>0</v>
      </c>
      <c r="OL191" s="92">
        <v>0</v>
      </c>
      <c r="OM191" s="92">
        <v>0</v>
      </c>
      <c r="ON191" s="92">
        <v>0</v>
      </c>
      <c r="OO191" s="92">
        <v>0</v>
      </c>
      <c r="OP191" s="92">
        <v>0</v>
      </c>
      <c r="OQ191" s="92">
        <v>0</v>
      </c>
      <c r="OR191" s="92">
        <v>0</v>
      </c>
      <c r="OS191" s="92">
        <v>0</v>
      </c>
      <c r="OT191" s="92">
        <v>0</v>
      </c>
      <c r="OU191" s="92">
        <v>0</v>
      </c>
      <c r="OV191" s="92">
        <v>0</v>
      </c>
      <c r="OW191" s="92">
        <v>0</v>
      </c>
      <c r="OX191" s="92">
        <v>0</v>
      </c>
      <c r="OY191" s="92">
        <v>0</v>
      </c>
      <c r="OZ191" s="92">
        <v>0</v>
      </c>
      <c r="PA191" s="92">
        <v>0</v>
      </c>
      <c r="PB191" s="92">
        <v>0</v>
      </c>
      <c r="PC191" s="92">
        <v>0</v>
      </c>
      <c r="PD191" s="92">
        <v>0</v>
      </c>
      <c r="PE191" s="92">
        <v>0</v>
      </c>
      <c r="PF191" s="92">
        <v>0</v>
      </c>
      <c r="PG191" s="92">
        <v>0</v>
      </c>
      <c r="PH191" s="92">
        <v>0</v>
      </c>
      <c r="PI191" s="92">
        <v>0</v>
      </c>
      <c r="PJ191" s="92">
        <v>0</v>
      </c>
      <c r="PK191" s="92">
        <v>0</v>
      </c>
      <c r="PL191" s="92">
        <v>0</v>
      </c>
      <c r="PM191" s="92">
        <v>0</v>
      </c>
      <c r="PN191" s="92">
        <v>0</v>
      </c>
      <c r="PO191" s="92">
        <v>0</v>
      </c>
      <c r="PP191" s="92">
        <v>0</v>
      </c>
      <c r="PQ191" s="92">
        <v>0</v>
      </c>
      <c r="PR191" s="92">
        <v>0</v>
      </c>
      <c r="PS191" s="92">
        <v>0</v>
      </c>
      <c r="PT191" s="92">
        <v>0</v>
      </c>
      <c r="PU191" s="92">
        <v>0</v>
      </c>
      <c r="PV191" s="92">
        <v>0</v>
      </c>
      <c r="PW191" s="92">
        <v>1254.64166</v>
      </c>
      <c r="PX191" s="92">
        <v>30.979670599999999</v>
      </c>
      <c r="PY191" s="92">
        <v>12.9984632</v>
      </c>
      <c r="PZ191" s="92">
        <v>423.09997600000003</v>
      </c>
      <c r="QA191" s="92">
        <v>51.560570599999998</v>
      </c>
      <c r="QB191" s="92">
        <v>12475.191699999999</v>
      </c>
      <c r="QC191" s="92">
        <v>0</v>
      </c>
      <c r="QD191" s="92">
        <v>2865.78566</v>
      </c>
      <c r="QE191" s="92">
        <v>4107.8476600000004</v>
      </c>
      <c r="QF191" s="92">
        <v>520.80320400000005</v>
      </c>
      <c r="QG191" s="92">
        <v>57.8670227</v>
      </c>
      <c r="QH191" s="92">
        <v>835.984286</v>
      </c>
      <c r="QI191" s="92">
        <v>107.802228</v>
      </c>
      <c r="QJ191" s="92">
        <v>0</v>
      </c>
      <c r="QK191" s="92">
        <v>468.23446799999999</v>
      </c>
      <c r="QL191" s="92">
        <v>0</v>
      </c>
      <c r="QM191" s="92">
        <v>0</v>
      </c>
      <c r="QN191" s="92">
        <v>0</v>
      </c>
      <c r="QO191" s="92">
        <v>0</v>
      </c>
      <c r="QP191" s="92">
        <v>0</v>
      </c>
      <c r="QQ191" s="92">
        <v>0</v>
      </c>
      <c r="QR191" s="92">
        <v>0</v>
      </c>
      <c r="QS191" s="92">
        <v>0</v>
      </c>
      <c r="QT191" s="92">
        <v>0</v>
      </c>
      <c r="QU191" s="92">
        <v>0</v>
      </c>
      <c r="QV191" s="92">
        <v>0</v>
      </c>
      <c r="QW191" s="92">
        <v>0</v>
      </c>
      <c r="QX191" s="92">
        <v>0</v>
      </c>
      <c r="QY191" s="92">
        <v>0</v>
      </c>
      <c r="QZ191" s="92">
        <v>0</v>
      </c>
      <c r="RA191" s="92">
        <v>0</v>
      </c>
      <c r="RB191" s="92">
        <v>0</v>
      </c>
      <c r="RC191" s="92">
        <v>0</v>
      </c>
      <c r="RD191" s="92">
        <v>0</v>
      </c>
      <c r="RE191" s="92">
        <v>0</v>
      </c>
      <c r="RF191" s="92">
        <v>0</v>
      </c>
      <c r="RG191" s="92">
        <v>0</v>
      </c>
      <c r="RH191" s="92">
        <v>0</v>
      </c>
      <c r="RI191" s="92">
        <v>0</v>
      </c>
      <c r="RJ191" s="92">
        <v>0</v>
      </c>
      <c r="RK191" s="92">
        <v>0</v>
      </c>
      <c r="RL191" s="92">
        <v>0</v>
      </c>
      <c r="RM191" s="92">
        <v>0</v>
      </c>
      <c r="RN191" s="92">
        <v>0</v>
      </c>
      <c r="RO191" s="92">
        <v>0</v>
      </c>
      <c r="RP191" s="92">
        <v>0</v>
      </c>
      <c r="RQ191" s="92">
        <v>0</v>
      </c>
      <c r="RR191" s="92">
        <v>0</v>
      </c>
      <c r="RS191" s="92">
        <v>0</v>
      </c>
      <c r="RT191" s="92">
        <v>0</v>
      </c>
      <c r="RU191" s="92">
        <v>0</v>
      </c>
      <c r="RV191" s="92">
        <v>0</v>
      </c>
      <c r="RW191" s="92">
        <v>0</v>
      </c>
      <c r="RX191" s="92">
        <v>0</v>
      </c>
      <c r="RY191" s="92">
        <v>0</v>
      </c>
      <c r="RZ191" s="92">
        <v>0</v>
      </c>
      <c r="SA191" s="92">
        <v>0</v>
      </c>
      <c r="SB191" s="92">
        <v>0</v>
      </c>
      <c r="SC191" s="92">
        <v>0</v>
      </c>
      <c r="SD191" s="92">
        <v>0</v>
      </c>
      <c r="SE191" s="92">
        <v>0</v>
      </c>
      <c r="SF191" s="92">
        <v>0</v>
      </c>
      <c r="SG191" s="92">
        <v>5.4049569499999998E-2</v>
      </c>
      <c r="SH191" s="92">
        <v>1.3345945000000001E-3</v>
      </c>
      <c r="SI191" s="92">
        <v>5.5996971899999995E-4</v>
      </c>
      <c r="SJ191" s="92">
        <v>1.82270143E-2</v>
      </c>
      <c r="SK191" s="92">
        <v>2.2212132200000001E-3</v>
      </c>
      <c r="SL191" s="92">
        <v>0.53742734800000003</v>
      </c>
      <c r="SM191" s="92">
        <v>0</v>
      </c>
      <c r="SN191" s="92">
        <v>0.123457148</v>
      </c>
      <c r="SO191" s="92">
        <v>0.17696478900000001</v>
      </c>
      <c r="SP191" s="92">
        <v>2.2436038799999999E-2</v>
      </c>
      <c r="SQ191" s="92">
        <v>2.4928932E-3</v>
      </c>
      <c r="SR191" s="92">
        <v>3.6013941000000001E-2</v>
      </c>
      <c r="SS191" s="92">
        <v>4.6440861899999996E-3</v>
      </c>
      <c r="ST191" s="92">
        <v>0</v>
      </c>
      <c r="SU191" s="92">
        <v>2.01713941E-2</v>
      </c>
      <c r="SV191" s="92">
        <v>0</v>
      </c>
      <c r="SW191" s="92">
        <v>0</v>
      </c>
      <c r="SX191" s="92">
        <v>0</v>
      </c>
      <c r="SY191" s="92">
        <v>358.009052</v>
      </c>
      <c r="SZ191" s="92">
        <v>23212.796600000001</v>
      </c>
      <c r="TA191" s="92">
        <v>279.26527499999997</v>
      </c>
      <c r="TB191" s="92">
        <v>125.12268299999999</v>
      </c>
      <c r="TC191" s="92">
        <v>2.2795397899999998</v>
      </c>
      <c r="TD191" s="92">
        <v>0</v>
      </c>
      <c r="TE191" s="92">
        <v>0</v>
      </c>
      <c r="TF191" s="92">
        <v>1</v>
      </c>
      <c r="TG191" s="92">
        <v>-73117.617899999997</v>
      </c>
      <c r="TH191" s="92">
        <v>-1127.6870100000001</v>
      </c>
      <c r="TI191" s="92">
        <v>-26.176769100000001</v>
      </c>
      <c r="TJ191" s="92">
        <v>-94.881716299999994</v>
      </c>
      <c r="TK191" s="92">
        <v>-1.46335291</v>
      </c>
      <c r="TL191" s="92">
        <v>2.1366127799999999E-2</v>
      </c>
      <c r="TM191" s="92">
        <v>1.3853492599999999</v>
      </c>
      <c r="TN191" s="92">
        <v>64.838574399999999</v>
      </c>
      <c r="TO191" s="92">
        <v>0</v>
      </c>
      <c r="TP191" s="92">
        <v>0.14647937999999999</v>
      </c>
      <c r="TQ191" s="92">
        <v>-1591188920.5999999</v>
      </c>
      <c r="TR191" s="92">
        <v>0.22569626583333399</v>
      </c>
      <c r="TS191" s="92">
        <v>0</v>
      </c>
      <c r="TT191" s="92">
        <v>0</v>
      </c>
      <c r="TU191" s="92">
        <v>0</v>
      </c>
      <c r="TV191" s="92">
        <v>0</v>
      </c>
      <c r="TW191" s="92">
        <v>0</v>
      </c>
      <c r="TX191" s="92">
        <v>0</v>
      </c>
      <c r="TY191" s="92">
        <v>0</v>
      </c>
      <c r="TZ191" s="92">
        <v>0</v>
      </c>
      <c r="UA191" s="92">
        <v>0</v>
      </c>
      <c r="UB191" s="92">
        <v>0</v>
      </c>
      <c r="UC191" s="92">
        <v>0</v>
      </c>
      <c r="UD191" s="92">
        <v>0</v>
      </c>
      <c r="UE191" s="92">
        <v>0</v>
      </c>
      <c r="UF191" s="92">
        <v>0</v>
      </c>
      <c r="UG191" s="92">
        <v>0</v>
      </c>
      <c r="UH191" s="92">
        <v>0</v>
      </c>
      <c r="UI191" s="92">
        <v>0</v>
      </c>
      <c r="UJ191" s="92">
        <v>0</v>
      </c>
      <c r="UK191" s="92">
        <v>0</v>
      </c>
      <c r="UL191" s="92">
        <v>0</v>
      </c>
      <c r="UM191" s="92">
        <v>0</v>
      </c>
      <c r="UN191" s="92">
        <v>0</v>
      </c>
      <c r="UO191" s="92">
        <v>0</v>
      </c>
      <c r="UP191" s="92">
        <v>0</v>
      </c>
      <c r="UQ191" s="92">
        <v>0</v>
      </c>
      <c r="UR191" s="92">
        <v>0</v>
      </c>
      <c r="US191" s="92">
        <v>0</v>
      </c>
      <c r="UT191" s="92">
        <v>0</v>
      </c>
      <c r="UU191" s="92">
        <v>0</v>
      </c>
      <c r="UV191" s="92">
        <v>0</v>
      </c>
      <c r="UW191" s="92">
        <v>0</v>
      </c>
      <c r="UX191" s="92">
        <v>0</v>
      </c>
      <c r="UY191" s="92">
        <v>0</v>
      </c>
      <c r="UZ191" s="92">
        <v>0</v>
      </c>
      <c r="VA191" s="92">
        <v>0</v>
      </c>
      <c r="VB191" s="92">
        <v>0</v>
      </c>
      <c r="VC191" s="92">
        <v>0</v>
      </c>
      <c r="VD191" s="92">
        <v>0</v>
      </c>
      <c r="VE191" s="92">
        <v>0</v>
      </c>
      <c r="VF191" s="92">
        <v>0</v>
      </c>
      <c r="VG191" s="92">
        <v>0</v>
      </c>
      <c r="VH191" s="92">
        <v>0</v>
      </c>
      <c r="VI191" s="92">
        <v>0</v>
      </c>
      <c r="VJ191" s="92">
        <v>0</v>
      </c>
      <c r="VK191" s="92">
        <v>0</v>
      </c>
      <c r="VL191" s="92">
        <v>0</v>
      </c>
      <c r="VM191" s="92">
        <v>0</v>
      </c>
      <c r="VN191" s="92">
        <v>0</v>
      </c>
      <c r="VO191" s="92">
        <v>0</v>
      </c>
      <c r="VP191" s="92">
        <v>0</v>
      </c>
      <c r="VQ191" s="92">
        <v>0</v>
      </c>
      <c r="VR191" s="92">
        <v>0</v>
      </c>
      <c r="VS191" s="92">
        <v>0</v>
      </c>
      <c r="VT191" s="92">
        <v>0</v>
      </c>
      <c r="VU191" s="92">
        <v>0</v>
      </c>
      <c r="VV191" s="92">
        <v>0</v>
      </c>
      <c r="VW191" s="92">
        <v>0</v>
      </c>
      <c r="VX191" s="92">
        <v>0</v>
      </c>
      <c r="VY191" s="92">
        <v>0</v>
      </c>
      <c r="VZ191" s="92">
        <v>0</v>
      </c>
      <c r="WA191" s="92">
        <v>0</v>
      </c>
      <c r="WB191" s="92">
        <v>0</v>
      </c>
      <c r="WC191" s="92">
        <v>0.257110511111111</v>
      </c>
    </row>
    <row r="192" spans="2:601" ht="13.5" customHeight="1">
      <c r="B192" s="851" t="s">
        <v>2426</v>
      </c>
      <c r="C192" s="92">
        <v>0</v>
      </c>
      <c r="D192" s="92">
        <v>391779.15399999998</v>
      </c>
      <c r="E192" s="92">
        <v>-1360.21552</v>
      </c>
      <c r="F192" s="92">
        <v>18986.497500000001</v>
      </c>
      <c r="G192" s="92">
        <v>4.0001560500000002</v>
      </c>
      <c r="H192" s="92">
        <v>2.8932522399999998</v>
      </c>
      <c r="I192" s="92">
        <v>6.3512071199999998</v>
      </c>
      <c r="J192" s="92">
        <v>2.6648421500000001</v>
      </c>
      <c r="K192" s="92">
        <v>7.0732648200000003</v>
      </c>
      <c r="L192" s="92">
        <v>1.46578393</v>
      </c>
      <c r="M192" s="92">
        <v>0.96723706600000003</v>
      </c>
      <c r="N192" s="92">
        <v>0</v>
      </c>
      <c r="O192" s="92">
        <v>6.9886060499999996</v>
      </c>
      <c r="P192" s="92">
        <v>0.176367305</v>
      </c>
      <c r="Q192" s="92">
        <v>7.4000267999999994E-2</v>
      </c>
      <c r="R192" s="92">
        <v>2.9561200799999998</v>
      </c>
      <c r="S192" s="92">
        <v>0.360244024</v>
      </c>
      <c r="T192" s="92">
        <v>67.764710199999996</v>
      </c>
      <c r="U192" s="92">
        <v>4.31480671</v>
      </c>
      <c r="V192" s="92">
        <v>2.9238982899999999</v>
      </c>
      <c r="W192" s="92">
        <v>1.7138640000000001</v>
      </c>
      <c r="X192" s="92">
        <v>0</v>
      </c>
      <c r="Y192" s="92">
        <v>18.8027239</v>
      </c>
      <c r="Z192" s="92">
        <v>4.9619576399999996</v>
      </c>
      <c r="AA192" s="92">
        <v>1.8933353900000001</v>
      </c>
      <c r="AB192" s="92">
        <v>3.8760198699999999</v>
      </c>
      <c r="AC192" s="92">
        <v>4.3105865899999999E-5</v>
      </c>
      <c r="AD192" s="92">
        <v>0</v>
      </c>
      <c r="AE192" s="92">
        <v>18.779671400000002</v>
      </c>
      <c r="AF192" s="92">
        <v>24.130007899999999</v>
      </c>
      <c r="AG192" s="92">
        <v>0.98873743400000003</v>
      </c>
      <c r="AH192" s="92">
        <v>0</v>
      </c>
      <c r="AI192" s="92">
        <v>0</v>
      </c>
      <c r="AJ192" s="92">
        <v>0</v>
      </c>
      <c r="AK192" s="92">
        <v>0</v>
      </c>
      <c r="AL192" s="92">
        <v>0</v>
      </c>
      <c r="AM192" s="92">
        <v>0</v>
      </c>
      <c r="AN192" s="92">
        <v>4.7288855999999997E-2</v>
      </c>
      <c r="AO192" s="92">
        <v>0</v>
      </c>
      <c r="AP192" s="92">
        <v>2.9595940099999999E-19</v>
      </c>
      <c r="AQ192" s="92">
        <v>0</v>
      </c>
      <c r="AR192" s="92">
        <v>0</v>
      </c>
      <c r="AS192" s="92">
        <v>0</v>
      </c>
      <c r="AT192" s="92">
        <v>5.63194309E-19</v>
      </c>
      <c r="AU192" s="92">
        <v>0</v>
      </c>
      <c r="AV192" s="92">
        <v>0</v>
      </c>
      <c r="AW192" s="92">
        <v>1.16782221E-11</v>
      </c>
      <c r="AX192" s="92">
        <v>0</v>
      </c>
      <c r="AY192" s="92">
        <v>0</v>
      </c>
      <c r="AZ192" s="92">
        <v>0</v>
      </c>
      <c r="BA192" s="92">
        <v>0</v>
      </c>
      <c r="BB192" s="92">
        <v>0</v>
      </c>
      <c r="BC192" s="92">
        <v>0</v>
      </c>
      <c r="BD192" s="92">
        <v>0</v>
      </c>
      <c r="BE192" s="92">
        <v>0</v>
      </c>
      <c r="BF192" s="92">
        <v>0</v>
      </c>
      <c r="BG192" s="92">
        <v>0</v>
      </c>
      <c r="BH192" s="92">
        <v>0</v>
      </c>
      <c r="BI192" s="92">
        <v>0</v>
      </c>
      <c r="BJ192" s="92">
        <v>0</v>
      </c>
      <c r="BK192" s="92">
        <v>0</v>
      </c>
      <c r="BL192" s="92">
        <v>0</v>
      </c>
      <c r="BM192" s="92">
        <v>0</v>
      </c>
      <c r="BN192" s="92">
        <v>0</v>
      </c>
      <c r="BO192" s="92">
        <v>0</v>
      </c>
      <c r="BP192" s="92">
        <v>0.99028991899999996</v>
      </c>
      <c r="BQ192" s="92">
        <v>2.0863849199999999E-4</v>
      </c>
      <c r="BR192" s="92">
        <v>1.5090505899999999E-4</v>
      </c>
      <c r="BS192" s="92">
        <v>3.3126364600000001E-4</v>
      </c>
      <c r="BT192" s="92">
        <v>1.3899174000000001E-4</v>
      </c>
      <c r="BU192" s="92">
        <v>3.6892443400000002E-4</v>
      </c>
      <c r="BV192" s="92">
        <v>7.6451754499999998E-5</v>
      </c>
      <c r="BW192" s="92">
        <v>5.04487527E-5</v>
      </c>
      <c r="BX192" s="92">
        <v>0</v>
      </c>
      <c r="BY192" s="92">
        <v>3.64508837E-4</v>
      </c>
      <c r="BZ192" s="92">
        <v>9.1988933E-6</v>
      </c>
      <c r="CA192" s="92">
        <v>3.85967551E-6</v>
      </c>
      <c r="CB192" s="92">
        <v>1.54184094E-4</v>
      </c>
      <c r="CC192" s="92">
        <v>1.8789459499999999E-5</v>
      </c>
      <c r="CD192" s="92">
        <v>3.53444386E-3</v>
      </c>
      <c r="CE192" s="92">
        <v>2.2504991199999999E-4</v>
      </c>
      <c r="CF192" s="92">
        <v>1.5250348300000001E-4</v>
      </c>
      <c r="CG192" s="92">
        <v>8.9391012699999999E-5</v>
      </c>
      <c r="CH192" s="92">
        <v>0</v>
      </c>
      <c r="CI192" s="92">
        <v>9.807047299999999E-4</v>
      </c>
      <c r="CJ192" s="92">
        <v>2.58803744E-4</v>
      </c>
      <c r="CK192" s="92">
        <v>9.8751807599999994E-5</v>
      </c>
      <c r="CL192" s="92">
        <v>2.0216384899999999E-4</v>
      </c>
      <c r="CM192" s="92">
        <v>2.248298E-9</v>
      </c>
      <c r="CN192" s="92">
        <v>0</v>
      </c>
      <c r="CO192" s="92">
        <v>9.7950236799999998E-4</v>
      </c>
      <c r="CP192" s="92">
        <v>1.25856302E-3</v>
      </c>
      <c r="CQ192" s="92">
        <v>5.157016E-5</v>
      </c>
      <c r="CR192" s="92">
        <v>0</v>
      </c>
      <c r="CS192" s="92">
        <v>0</v>
      </c>
      <c r="CT192" s="92">
        <v>0</v>
      </c>
      <c r="CU192" s="92">
        <v>0</v>
      </c>
      <c r="CV192" s="92">
        <v>0</v>
      </c>
      <c r="CW192" s="92">
        <v>0</v>
      </c>
      <c r="CX192" s="92">
        <v>2.46647268E-6</v>
      </c>
      <c r="CY192" s="92">
        <v>0</v>
      </c>
      <c r="CZ192" s="92">
        <v>1.5436528600000001E-23</v>
      </c>
      <c r="DA192" s="92">
        <v>0</v>
      </c>
      <c r="DB192" s="92">
        <v>0</v>
      </c>
      <c r="DC192" s="92">
        <v>0</v>
      </c>
      <c r="DD192" s="92">
        <v>2.9374856899999997E-23</v>
      </c>
      <c r="DE192" s="92">
        <v>0</v>
      </c>
      <c r="DF192" s="92">
        <v>0</v>
      </c>
      <c r="DG192" s="92">
        <v>6.09107898E-16</v>
      </c>
      <c r="DH192" s="92">
        <v>0</v>
      </c>
      <c r="DI192" s="92">
        <v>0</v>
      </c>
      <c r="DJ192" s="92">
        <v>0</v>
      </c>
      <c r="DK192" s="92">
        <v>0</v>
      </c>
      <c r="DL192" s="92">
        <v>0</v>
      </c>
      <c r="DM192" s="92">
        <v>0</v>
      </c>
      <c r="DN192" s="92">
        <v>0</v>
      </c>
      <c r="DO192" s="92">
        <v>0</v>
      </c>
      <c r="DP192" s="92">
        <v>0</v>
      </c>
      <c r="DQ192" s="92">
        <v>0</v>
      </c>
      <c r="DR192" s="92">
        <v>0</v>
      </c>
      <c r="DS192" s="92">
        <v>0</v>
      </c>
      <c r="DT192" s="92">
        <v>0</v>
      </c>
      <c r="DU192" s="92">
        <v>0</v>
      </c>
      <c r="DV192" s="92">
        <v>0</v>
      </c>
      <c r="DW192" s="92">
        <v>0</v>
      </c>
      <c r="DX192" s="92">
        <v>0</v>
      </c>
      <c r="DY192" s="92">
        <v>0</v>
      </c>
      <c r="DZ192" s="92">
        <v>342047.06800000003</v>
      </c>
      <c r="EA192" s="92">
        <v>184.28334899999999</v>
      </c>
      <c r="EB192" s="92">
        <v>521.24161100000003</v>
      </c>
      <c r="EC192" s="92">
        <v>1144.21874</v>
      </c>
      <c r="ED192" s="92">
        <v>480.09177899999997</v>
      </c>
      <c r="EE192" s="92">
        <v>1061.9191499999999</v>
      </c>
      <c r="EF192" s="92">
        <v>220.060193</v>
      </c>
      <c r="EG192" s="92">
        <v>331.08532500000001</v>
      </c>
      <c r="EH192" s="92">
        <v>0</v>
      </c>
      <c r="EI192" s="92">
        <v>1133.1493599999999</v>
      </c>
      <c r="EJ192" s="92">
        <v>28.596618200000002</v>
      </c>
      <c r="EK192" s="92">
        <v>11.998581100000001</v>
      </c>
      <c r="EL192" s="92">
        <v>390.55111499999998</v>
      </c>
      <c r="EM192" s="92">
        <v>47.594042700000003</v>
      </c>
      <c r="EN192" s="92">
        <v>12208.333000000001</v>
      </c>
      <c r="EO192" s="92">
        <v>656.49663199999998</v>
      </c>
      <c r="EP192" s="92">
        <v>368.73281400000002</v>
      </c>
      <c r="EQ192" s="92">
        <v>164.677582</v>
      </c>
      <c r="ER192" s="92">
        <v>0</v>
      </c>
      <c r="ES192" s="92">
        <v>1693.7275500000001</v>
      </c>
      <c r="ET192" s="92">
        <v>754.94835899999998</v>
      </c>
      <c r="EU192" s="92">
        <v>174.36619200000001</v>
      </c>
      <c r="EV192" s="92">
        <v>457.71624100000002</v>
      </c>
      <c r="EW192" s="92">
        <v>7.3411703500000003E-4</v>
      </c>
      <c r="EX192" s="92">
        <v>0</v>
      </c>
      <c r="EY192" s="92">
        <v>2481.5570400000001</v>
      </c>
      <c r="EZ192" s="92">
        <v>1860.01629</v>
      </c>
      <c r="FA192" s="92">
        <v>130.569007</v>
      </c>
      <c r="FB192" s="92">
        <v>0</v>
      </c>
      <c r="FC192" s="92">
        <v>0</v>
      </c>
      <c r="FD192" s="92">
        <v>0</v>
      </c>
      <c r="FE192" s="92">
        <v>0</v>
      </c>
      <c r="FF192" s="92">
        <v>0</v>
      </c>
      <c r="FG192" s="92">
        <v>0</v>
      </c>
      <c r="FH192" s="92">
        <v>13.357529899999999</v>
      </c>
      <c r="FI192" s="92">
        <v>0</v>
      </c>
      <c r="FJ192" s="92">
        <v>8.2908527600000005E-18</v>
      </c>
      <c r="FK192" s="92">
        <v>0</v>
      </c>
      <c r="FL192" s="92">
        <v>0</v>
      </c>
      <c r="FM192" s="92">
        <v>0</v>
      </c>
      <c r="FN192" s="92">
        <v>2.47860689E-17</v>
      </c>
      <c r="FO192" s="92">
        <v>0</v>
      </c>
      <c r="FP192" s="92">
        <v>0</v>
      </c>
      <c r="FQ192" s="92">
        <v>7.4816295999999998E-10</v>
      </c>
      <c r="FR192" s="92">
        <v>0</v>
      </c>
      <c r="FS192" s="92">
        <v>0</v>
      </c>
      <c r="FT192" s="92">
        <v>0</v>
      </c>
      <c r="FU192" s="92">
        <v>0</v>
      </c>
      <c r="FV192" s="92">
        <v>0</v>
      </c>
      <c r="FW192" s="92">
        <v>0</v>
      </c>
      <c r="FX192" s="92">
        <v>0</v>
      </c>
      <c r="FY192" s="92">
        <v>0</v>
      </c>
      <c r="FZ192" s="92">
        <v>0</v>
      </c>
      <c r="GA192" s="92">
        <v>0</v>
      </c>
      <c r="GB192" s="92">
        <v>0</v>
      </c>
      <c r="GC192" s="92">
        <v>0</v>
      </c>
      <c r="GD192" s="92">
        <v>0</v>
      </c>
      <c r="GE192" s="92">
        <v>0</v>
      </c>
      <c r="GF192" s="92">
        <v>0</v>
      </c>
      <c r="GG192" s="92">
        <v>0</v>
      </c>
      <c r="GH192" s="92">
        <v>0</v>
      </c>
      <c r="GI192" s="92">
        <v>0</v>
      </c>
      <c r="GJ192" s="92">
        <v>0.92804745099999997</v>
      </c>
      <c r="GK192" s="92">
        <v>5.0000046200000001E-4</v>
      </c>
      <c r="GL192" s="92">
        <v>1.4142408899999999E-3</v>
      </c>
      <c r="GM192" s="92">
        <v>3.10451217E-3</v>
      </c>
      <c r="GN192" s="92">
        <v>1.3025925200000001E-3</v>
      </c>
      <c r="GO192" s="92">
        <v>2.88121563E-3</v>
      </c>
      <c r="GP192" s="92">
        <v>5.9707075400000002E-4</v>
      </c>
      <c r="GQ192" s="92">
        <v>8.9830587900000002E-4</v>
      </c>
      <c r="GR192" s="92">
        <v>0</v>
      </c>
      <c r="GS192" s="92">
        <v>3.0744785499999998E-3</v>
      </c>
      <c r="GT192" s="92">
        <v>7.7588791300000002E-5</v>
      </c>
      <c r="GU192" s="92">
        <v>3.2554737599999999E-5</v>
      </c>
      <c r="GV192" s="92">
        <v>1.0596493899999999E-3</v>
      </c>
      <c r="GW192" s="92">
        <v>1.2913290099999999E-4</v>
      </c>
      <c r="GX192" s="92">
        <v>3.3123839799999999E-2</v>
      </c>
      <c r="GY192" s="92">
        <v>1.78121692E-3</v>
      </c>
      <c r="GZ192" s="92">
        <v>1.0004516299999999E-3</v>
      </c>
      <c r="HA192" s="92">
        <v>4.4680578899999998E-4</v>
      </c>
      <c r="HB192" s="92">
        <v>0</v>
      </c>
      <c r="HC192" s="92">
        <v>4.59544807E-3</v>
      </c>
      <c r="HD192" s="92">
        <v>2.0483376900000002E-3</v>
      </c>
      <c r="HE192" s="92">
        <v>4.7309307800000002E-4</v>
      </c>
      <c r="HF192" s="92">
        <v>1.24188286E-3</v>
      </c>
      <c r="HG192" s="92">
        <v>1.9918178099999998E-9</v>
      </c>
      <c r="HH192" s="92">
        <v>0</v>
      </c>
      <c r="HI192" s="92">
        <v>6.7329993500000003E-3</v>
      </c>
      <c r="HJ192" s="92">
        <v>5.0466252799999996E-3</v>
      </c>
      <c r="HK192" s="92">
        <v>3.5426187100000002E-4</v>
      </c>
      <c r="HL192" s="92">
        <v>0</v>
      </c>
      <c r="HM192" s="92">
        <v>0</v>
      </c>
      <c r="HN192" s="92">
        <v>0</v>
      </c>
      <c r="HO192" s="92">
        <v>0</v>
      </c>
      <c r="HP192" s="92">
        <v>0</v>
      </c>
      <c r="HQ192" s="92">
        <v>0</v>
      </c>
      <c r="HR192" s="92">
        <v>3.6241858999999997E-5</v>
      </c>
      <c r="HS192" s="92">
        <v>0</v>
      </c>
      <c r="HT192" s="92">
        <v>2.24948713E-23</v>
      </c>
      <c r="HU192" s="92">
        <v>0</v>
      </c>
      <c r="HV192" s="92">
        <v>0</v>
      </c>
      <c r="HW192" s="92">
        <v>0</v>
      </c>
      <c r="HX192" s="92">
        <v>6.7249949500000005E-23</v>
      </c>
      <c r="HY192" s="92">
        <v>0</v>
      </c>
      <c r="HZ192" s="92">
        <v>0</v>
      </c>
      <c r="IA192" s="92">
        <v>2.0299274399999999E-15</v>
      </c>
      <c r="IB192" s="92">
        <v>0</v>
      </c>
      <c r="IC192" s="92">
        <v>0</v>
      </c>
      <c r="ID192" s="92">
        <v>0</v>
      </c>
      <c r="IE192" s="92">
        <v>0</v>
      </c>
      <c r="IF192" s="92">
        <v>0</v>
      </c>
      <c r="IG192" s="92">
        <v>0</v>
      </c>
      <c r="IH192" s="92">
        <v>0</v>
      </c>
      <c r="II192" s="92">
        <v>0</v>
      </c>
      <c r="IJ192" s="92">
        <v>0</v>
      </c>
      <c r="IK192" s="92">
        <v>0</v>
      </c>
      <c r="IL192" s="92">
        <v>0</v>
      </c>
      <c r="IM192" s="92">
        <v>0</v>
      </c>
      <c r="IN192" s="92">
        <v>0</v>
      </c>
      <c r="IO192" s="92">
        <v>0</v>
      </c>
      <c r="IP192" s="92">
        <v>0</v>
      </c>
      <c r="IQ192" s="92">
        <v>0</v>
      </c>
      <c r="IR192" s="92">
        <v>0</v>
      </c>
      <c r="IS192" s="92">
        <v>0</v>
      </c>
      <c r="IT192" s="92">
        <v>19172.6656</v>
      </c>
      <c r="IU192" s="92">
        <v>368566.35700000002</v>
      </c>
      <c r="IV192" s="92">
        <v>6184.3422700000001</v>
      </c>
      <c r="IW192" s="92">
        <v>47</v>
      </c>
      <c r="IX192" s="92">
        <v>6.2489274200000002</v>
      </c>
      <c r="IY192" s="92">
        <v>0</v>
      </c>
      <c r="IZ192" s="92">
        <v>1</v>
      </c>
      <c r="JA192" s="92">
        <v>0</v>
      </c>
      <c r="JB192" s="92">
        <v>-69551.055399999997</v>
      </c>
      <c r="JC192" s="92">
        <v>-3618.0164100000002</v>
      </c>
      <c r="JD192" s="92">
        <v>-1333.4791299999999</v>
      </c>
      <c r="JE192" s="92">
        <v>-39.675845799999998</v>
      </c>
      <c r="JF192" s="92">
        <v>-2.0639206699999999</v>
      </c>
      <c r="JG192" s="92">
        <v>5.1669912999999998E-2</v>
      </c>
      <c r="JH192" s="92">
        <v>0.99327824200000003</v>
      </c>
      <c r="JI192" s="92">
        <v>19.223532299999999</v>
      </c>
      <c r="JJ192" s="92">
        <v>0</v>
      </c>
      <c r="JK192" s="92">
        <v>0</v>
      </c>
      <c r="JL192" s="92">
        <v>0</v>
      </c>
      <c r="JM192" s="92">
        <v>0</v>
      </c>
      <c r="JN192" s="92">
        <v>0</v>
      </c>
      <c r="JO192" s="92">
        <v>0</v>
      </c>
      <c r="JP192" s="92">
        <v>0</v>
      </c>
      <c r="JQ192" s="92">
        <v>0</v>
      </c>
      <c r="JR192" s="92">
        <v>0</v>
      </c>
      <c r="JS192" s="92">
        <v>0</v>
      </c>
      <c r="JT192" s="92">
        <v>0</v>
      </c>
      <c r="JU192" s="92">
        <v>0</v>
      </c>
      <c r="JV192" s="92">
        <v>0</v>
      </c>
      <c r="JW192" s="92">
        <v>0</v>
      </c>
      <c r="JX192" s="92">
        <v>0</v>
      </c>
      <c r="JY192" s="92">
        <v>0</v>
      </c>
      <c r="JZ192" s="92">
        <v>0</v>
      </c>
      <c r="KA192" s="92">
        <v>0</v>
      </c>
      <c r="KB192" s="92">
        <v>0</v>
      </c>
      <c r="KC192" s="92">
        <v>0</v>
      </c>
      <c r="KD192" s="92">
        <v>0</v>
      </c>
      <c r="KE192" s="92">
        <v>0</v>
      </c>
      <c r="KF192" s="92">
        <v>0</v>
      </c>
      <c r="KG192" s="92">
        <v>0</v>
      </c>
      <c r="KH192" s="92">
        <v>0</v>
      </c>
      <c r="KI192" s="92">
        <v>0</v>
      </c>
      <c r="KJ192" s="92">
        <v>0</v>
      </c>
      <c r="KK192" s="92">
        <v>0</v>
      </c>
      <c r="KL192" s="92">
        <v>0</v>
      </c>
      <c r="KM192" s="92">
        <v>0</v>
      </c>
      <c r="KN192" s="92">
        <v>0</v>
      </c>
      <c r="KO192" s="92">
        <v>0</v>
      </c>
      <c r="KP192" s="92">
        <v>0</v>
      </c>
      <c r="KQ192" s="92">
        <v>0</v>
      </c>
      <c r="KR192" s="92">
        <v>0</v>
      </c>
      <c r="KS192" s="92">
        <v>0</v>
      </c>
      <c r="KT192" s="92">
        <v>0</v>
      </c>
      <c r="KU192" s="92">
        <v>0</v>
      </c>
      <c r="KV192" s="92">
        <v>0</v>
      </c>
      <c r="KW192" s="92">
        <v>0</v>
      </c>
      <c r="KX192" s="92">
        <v>0</v>
      </c>
      <c r="KY192" s="92">
        <v>0</v>
      </c>
      <c r="KZ192" s="92">
        <v>0</v>
      </c>
      <c r="LA192" s="92">
        <v>0</v>
      </c>
      <c r="LB192" s="92">
        <v>0</v>
      </c>
      <c r="LC192" s="92">
        <v>7.7378999100000003</v>
      </c>
      <c r="LD192" s="92">
        <v>0.19106458600000001</v>
      </c>
      <c r="LE192" s="92">
        <v>8.0166959300000007E-2</v>
      </c>
      <c r="LF192" s="92">
        <v>3.2024642999999999</v>
      </c>
      <c r="LG192" s="92">
        <v>0.390264467</v>
      </c>
      <c r="LH192" s="92">
        <v>81.992866699999993</v>
      </c>
      <c r="LI192" s="92">
        <v>0</v>
      </c>
      <c r="LJ192" s="92">
        <v>125.474424</v>
      </c>
      <c r="LK192" s="92">
        <v>73.253176100000005</v>
      </c>
      <c r="LL192" s="92">
        <v>21.686037599999999</v>
      </c>
      <c r="LM192" s="92">
        <v>2.4095597299999998</v>
      </c>
      <c r="LN192" s="92">
        <v>33.946670500000003</v>
      </c>
      <c r="LO192" s="92">
        <v>4.5256262700000001</v>
      </c>
      <c r="LP192" s="92">
        <v>0</v>
      </c>
      <c r="LQ192" s="92">
        <v>3.11883102</v>
      </c>
      <c r="LR192" s="92">
        <v>0</v>
      </c>
      <c r="LS192" s="92">
        <v>0</v>
      </c>
      <c r="LT192" s="92">
        <v>0</v>
      </c>
      <c r="LU192" s="92">
        <v>0</v>
      </c>
      <c r="LV192" s="92">
        <v>0</v>
      </c>
      <c r="LW192" s="92">
        <v>0</v>
      </c>
      <c r="LX192" s="92">
        <v>0</v>
      </c>
      <c r="LY192" s="92">
        <v>0</v>
      </c>
      <c r="LZ192" s="92">
        <v>0</v>
      </c>
      <c r="MA192" s="92">
        <v>0</v>
      </c>
      <c r="MB192" s="92">
        <v>0</v>
      </c>
      <c r="MC192" s="92">
        <v>0</v>
      </c>
      <c r="MD192" s="92">
        <v>0</v>
      </c>
      <c r="ME192" s="92">
        <v>0</v>
      </c>
      <c r="MF192" s="92">
        <v>0</v>
      </c>
      <c r="MG192" s="92">
        <v>0</v>
      </c>
      <c r="MH192" s="92">
        <v>0</v>
      </c>
      <c r="MI192" s="92">
        <v>0</v>
      </c>
      <c r="MJ192" s="92">
        <v>0</v>
      </c>
      <c r="MK192" s="92">
        <v>0</v>
      </c>
      <c r="ML192" s="92">
        <v>0</v>
      </c>
      <c r="MM192" s="92">
        <v>0</v>
      </c>
      <c r="MN192" s="92">
        <v>0</v>
      </c>
      <c r="MO192" s="92">
        <v>0</v>
      </c>
      <c r="MP192" s="92">
        <v>0</v>
      </c>
      <c r="MQ192" s="92">
        <v>0</v>
      </c>
      <c r="MR192" s="92">
        <v>0</v>
      </c>
      <c r="MS192" s="92">
        <v>0</v>
      </c>
      <c r="MT192" s="92">
        <v>0</v>
      </c>
      <c r="MU192" s="92">
        <v>0</v>
      </c>
      <c r="MV192" s="92">
        <v>0</v>
      </c>
      <c r="MW192" s="92">
        <v>0</v>
      </c>
      <c r="MX192" s="92">
        <v>0</v>
      </c>
      <c r="MY192" s="92">
        <v>0</v>
      </c>
      <c r="MZ192" s="92">
        <v>0</v>
      </c>
      <c r="NA192" s="92">
        <v>0</v>
      </c>
      <c r="NB192" s="92">
        <v>0</v>
      </c>
      <c r="NC192" s="92">
        <v>0</v>
      </c>
      <c r="ND192" s="92">
        <v>0</v>
      </c>
      <c r="NE192" s="92">
        <v>0</v>
      </c>
      <c r="NF192" s="92">
        <v>0</v>
      </c>
      <c r="NG192" s="92">
        <v>0</v>
      </c>
      <c r="NH192" s="92">
        <v>0</v>
      </c>
      <c r="NI192" s="92">
        <v>0</v>
      </c>
      <c r="NJ192" s="92">
        <v>0</v>
      </c>
      <c r="NK192" s="92">
        <v>0</v>
      </c>
      <c r="NL192" s="92">
        <v>0</v>
      </c>
      <c r="NM192" s="92">
        <v>2.1613699E-2</v>
      </c>
      <c r="NN192" s="92">
        <v>5.3368646699999999E-4</v>
      </c>
      <c r="NO192" s="92">
        <v>2.23924392E-4</v>
      </c>
      <c r="NP192" s="92">
        <v>8.9452048200000002E-3</v>
      </c>
      <c r="NQ192" s="92">
        <v>1.09009665E-3</v>
      </c>
      <c r="NR192" s="92">
        <v>0.22902456299999999</v>
      </c>
      <c r="NS192" s="92">
        <v>0</v>
      </c>
      <c r="NT192" s="92">
        <v>0.35047835700000002</v>
      </c>
      <c r="NU192" s="92">
        <v>0.20461263599999999</v>
      </c>
      <c r="NV192" s="92">
        <v>6.0573992299999997E-2</v>
      </c>
      <c r="NW192" s="92">
        <v>6.7304435900000003E-3</v>
      </c>
      <c r="NX192" s="92">
        <v>9.4820704300000003E-2</v>
      </c>
      <c r="NY192" s="92">
        <v>1.26410945E-2</v>
      </c>
      <c r="NZ192" s="92">
        <v>0</v>
      </c>
      <c r="OA192" s="92">
        <v>8.7115982099999992E-3</v>
      </c>
      <c r="OB192" s="92">
        <v>0</v>
      </c>
      <c r="OC192" s="92">
        <v>0</v>
      </c>
      <c r="OD192" s="92">
        <v>0</v>
      </c>
      <c r="OE192" s="92">
        <v>0</v>
      </c>
      <c r="OF192" s="92">
        <v>0</v>
      </c>
      <c r="OG192" s="92">
        <v>0</v>
      </c>
      <c r="OH192" s="92">
        <v>0</v>
      </c>
      <c r="OI192" s="92">
        <v>0</v>
      </c>
      <c r="OJ192" s="92">
        <v>0</v>
      </c>
      <c r="OK192" s="92">
        <v>0</v>
      </c>
      <c r="OL192" s="92">
        <v>0</v>
      </c>
      <c r="OM192" s="92">
        <v>0</v>
      </c>
      <c r="ON192" s="92">
        <v>0</v>
      </c>
      <c r="OO192" s="92">
        <v>0</v>
      </c>
      <c r="OP192" s="92">
        <v>0</v>
      </c>
      <c r="OQ192" s="92">
        <v>0</v>
      </c>
      <c r="OR192" s="92">
        <v>0</v>
      </c>
      <c r="OS192" s="92">
        <v>0</v>
      </c>
      <c r="OT192" s="92">
        <v>0</v>
      </c>
      <c r="OU192" s="92">
        <v>0</v>
      </c>
      <c r="OV192" s="92">
        <v>0</v>
      </c>
      <c r="OW192" s="92">
        <v>0</v>
      </c>
      <c r="OX192" s="92">
        <v>0</v>
      </c>
      <c r="OY192" s="92">
        <v>0</v>
      </c>
      <c r="OZ192" s="92">
        <v>0</v>
      </c>
      <c r="PA192" s="92">
        <v>0</v>
      </c>
      <c r="PB192" s="92">
        <v>0</v>
      </c>
      <c r="PC192" s="92">
        <v>0</v>
      </c>
      <c r="PD192" s="92">
        <v>0</v>
      </c>
      <c r="PE192" s="92">
        <v>0</v>
      </c>
      <c r="PF192" s="92">
        <v>0</v>
      </c>
      <c r="PG192" s="92">
        <v>0</v>
      </c>
      <c r="PH192" s="92">
        <v>0</v>
      </c>
      <c r="PI192" s="92">
        <v>0</v>
      </c>
      <c r="PJ192" s="92">
        <v>0</v>
      </c>
      <c r="PK192" s="92">
        <v>0</v>
      </c>
      <c r="PL192" s="92">
        <v>0</v>
      </c>
      <c r="PM192" s="92">
        <v>0</v>
      </c>
      <c r="PN192" s="92">
        <v>0</v>
      </c>
      <c r="PO192" s="92">
        <v>0</v>
      </c>
      <c r="PP192" s="92">
        <v>0</v>
      </c>
      <c r="PQ192" s="92">
        <v>0</v>
      </c>
      <c r="PR192" s="92">
        <v>0</v>
      </c>
      <c r="PS192" s="92">
        <v>0</v>
      </c>
      <c r="PT192" s="92">
        <v>0</v>
      </c>
      <c r="PU192" s="92">
        <v>0</v>
      </c>
      <c r="PV192" s="92">
        <v>0</v>
      </c>
      <c r="PW192" s="92">
        <v>1254.64166</v>
      </c>
      <c r="PX192" s="92">
        <v>30.979670599999999</v>
      </c>
      <c r="PY192" s="92">
        <v>12.9984632</v>
      </c>
      <c r="PZ192" s="92">
        <v>423.09997600000003</v>
      </c>
      <c r="QA192" s="92">
        <v>51.560570599999998</v>
      </c>
      <c r="QB192" s="92">
        <v>12475.191699999999</v>
      </c>
      <c r="QC192" s="92">
        <v>0</v>
      </c>
      <c r="QD192" s="92">
        <v>2865.78566</v>
      </c>
      <c r="QE192" s="92">
        <v>4107.8476600000004</v>
      </c>
      <c r="QF192" s="92">
        <v>520.80320400000005</v>
      </c>
      <c r="QG192" s="92">
        <v>57.8670227</v>
      </c>
      <c r="QH192" s="92">
        <v>835.984286</v>
      </c>
      <c r="QI192" s="92">
        <v>107.802228</v>
      </c>
      <c r="QJ192" s="92">
        <v>0</v>
      </c>
      <c r="QK192" s="92">
        <v>468.23446799999999</v>
      </c>
      <c r="QL192" s="92">
        <v>0</v>
      </c>
      <c r="QM192" s="92">
        <v>0</v>
      </c>
      <c r="QN192" s="92">
        <v>0</v>
      </c>
      <c r="QO192" s="92">
        <v>0</v>
      </c>
      <c r="QP192" s="92">
        <v>0</v>
      </c>
      <c r="QQ192" s="92">
        <v>0</v>
      </c>
      <c r="QR192" s="92">
        <v>0</v>
      </c>
      <c r="QS192" s="92">
        <v>0</v>
      </c>
      <c r="QT192" s="92">
        <v>0</v>
      </c>
      <c r="QU192" s="92">
        <v>0</v>
      </c>
      <c r="QV192" s="92">
        <v>0</v>
      </c>
      <c r="QW192" s="92">
        <v>0</v>
      </c>
      <c r="QX192" s="92">
        <v>0</v>
      </c>
      <c r="QY192" s="92">
        <v>0</v>
      </c>
      <c r="QZ192" s="92">
        <v>0</v>
      </c>
      <c r="RA192" s="92">
        <v>0</v>
      </c>
      <c r="RB192" s="92">
        <v>0</v>
      </c>
      <c r="RC192" s="92">
        <v>0</v>
      </c>
      <c r="RD192" s="92">
        <v>0</v>
      </c>
      <c r="RE192" s="92">
        <v>0</v>
      </c>
      <c r="RF192" s="92">
        <v>0</v>
      </c>
      <c r="RG192" s="92">
        <v>0</v>
      </c>
      <c r="RH192" s="92">
        <v>0</v>
      </c>
      <c r="RI192" s="92">
        <v>0</v>
      </c>
      <c r="RJ192" s="92">
        <v>0</v>
      </c>
      <c r="RK192" s="92">
        <v>0</v>
      </c>
      <c r="RL192" s="92">
        <v>0</v>
      </c>
      <c r="RM192" s="92">
        <v>0</v>
      </c>
      <c r="RN192" s="92">
        <v>0</v>
      </c>
      <c r="RO192" s="92">
        <v>0</v>
      </c>
      <c r="RP192" s="92">
        <v>0</v>
      </c>
      <c r="RQ192" s="92">
        <v>0</v>
      </c>
      <c r="RR192" s="92">
        <v>0</v>
      </c>
      <c r="RS192" s="92">
        <v>0</v>
      </c>
      <c r="RT192" s="92">
        <v>0</v>
      </c>
      <c r="RU192" s="92">
        <v>0</v>
      </c>
      <c r="RV192" s="92">
        <v>0</v>
      </c>
      <c r="RW192" s="92">
        <v>0</v>
      </c>
      <c r="RX192" s="92">
        <v>0</v>
      </c>
      <c r="RY192" s="92">
        <v>0</v>
      </c>
      <c r="RZ192" s="92">
        <v>0</v>
      </c>
      <c r="SA192" s="92">
        <v>0</v>
      </c>
      <c r="SB192" s="92">
        <v>0</v>
      </c>
      <c r="SC192" s="92">
        <v>0</v>
      </c>
      <c r="SD192" s="92">
        <v>0</v>
      </c>
      <c r="SE192" s="92">
        <v>0</v>
      </c>
      <c r="SF192" s="92">
        <v>0</v>
      </c>
      <c r="SG192" s="92">
        <v>5.4049569499999998E-2</v>
      </c>
      <c r="SH192" s="92">
        <v>1.3345945000000001E-3</v>
      </c>
      <c r="SI192" s="92">
        <v>5.5996971899999995E-4</v>
      </c>
      <c r="SJ192" s="92">
        <v>1.82270143E-2</v>
      </c>
      <c r="SK192" s="92">
        <v>2.2212132200000001E-3</v>
      </c>
      <c r="SL192" s="92">
        <v>0.53742734800000003</v>
      </c>
      <c r="SM192" s="92">
        <v>0</v>
      </c>
      <c r="SN192" s="92">
        <v>0.123457148</v>
      </c>
      <c r="SO192" s="92">
        <v>0.17696478900000001</v>
      </c>
      <c r="SP192" s="92">
        <v>2.2436038799999999E-2</v>
      </c>
      <c r="SQ192" s="92">
        <v>2.4928932E-3</v>
      </c>
      <c r="SR192" s="92">
        <v>3.6013941000000001E-2</v>
      </c>
      <c r="SS192" s="92">
        <v>4.6440861899999996E-3</v>
      </c>
      <c r="ST192" s="92">
        <v>0</v>
      </c>
      <c r="SU192" s="92">
        <v>2.01713941E-2</v>
      </c>
      <c r="SV192" s="92">
        <v>0</v>
      </c>
      <c r="SW192" s="92">
        <v>0</v>
      </c>
      <c r="SX192" s="92">
        <v>0</v>
      </c>
      <c r="SY192" s="92">
        <v>358.009052</v>
      </c>
      <c r="SZ192" s="92">
        <v>23212.796600000001</v>
      </c>
      <c r="TA192" s="92">
        <v>279.26527499999997</v>
      </c>
      <c r="TB192" s="92">
        <v>47</v>
      </c>
      <c r="TC192" s="92">
        <v>6.2489274200000002</v>
      </c>
      <c r="TD192" s="92">
        <v>0</v>
      </c>
      <c r="TE192" s="92">
        <v>0</v>
      </c>
      <c r="TF192" s="92">
        <v>1</v>
      </c>
      <c r="TG192" s="92">
        <v>-74680.773499999996</v>
      </c>
      <c r="TH192" s="92">
        <v>-1151.7954299999999</v>
      </c>
      <c r="TI192" s="92">
        <v>-26.736393</v>
      </c>
      <c r="TJ192" s="92">
        <v>-102.600421</v>
      </c>
      <c r="TK192" s="92">
        <v>-1.58239785</v>
      </c>
      <c r="TL192" s="92">
        <v>2.1366127799999999E-2</v>
      </c>
      <c r="TM192" s="92">
        <v>1.3853492599999999</v>
      </c>
      <c r="TN192" s="92">
        <v>64.838574399999999</v>
      </c>
      <c r="TO192" s="92">
        <v>0</v>
      </c>
      <c r="TP192" s="92">
        <v>0.14647937999999999</v>
      </c>
      <c r="TQ192" s="92">
        <v>-1591188920.5999999</v>
      </c>
      <c r="TR192" s="92">
        <v>0.22569626583333399</v>
      </c>
      <c r="TS192" s="92">
        <v>0</v>
      </c>
      <c r="TT192" s="92">
        <v>0</v>
      </c>
      <c r="TU192" s="92">
        <v>0</v>
      </c>
      <c r="TV192" s="92">
        <v>0</v>
      </c>
      <c r="TW192" s="92">
        <v>0</v>
      </c>
      <c r="TX192" s="92">
        <v>0</v>
      </c>
      <c r="TY192" s="92">
        <v>0</v>
      </c>
      <c r="TZ192" s="92">
        <v>0</v>
      </c>
      <c r="UA192" s="92">
        <v>0</v>
      </c>
      <c r="UB192" s="92">
        <v>0</v>
      </c>
      <c r="UC192" s="92">
        <v>0</v>
      </c>
      <c r="UD192" s="92">
        <v>0</v>
      </c>
      <c r="UE192" s="92">
        <v>0</v>
      </c>
      <c r="UF192" s="92">
        <v>0</v>
      </c>
      <c r="UG192" s="92">
        <v>0</v>
      </c>
      <c r="UH192" s="92">
        <v>0</v>
      </c>
      <c r="UI192" s="92">
        <v>0</v>
      </c>
      <c r="UJ192" s="92">
        <v>0</v>
      </c>
      <c r="UK192" s="92">
        <v>0</v>
      </c>
      <c r="UL192" s="92">
        <v>0</v>
      </c>
      <c r="UM192" s="92">
        <v>0</v>
      </c>
      <c r="UN192" s="92">
        <v>0</v>
      </c>
      <c r="UO192" s="92">
        <v>0</v>
      </c>
      <c r="UP192" s="92">
        <v>0</v>
      </c>
      <c r="UQ192" s="92">
        <v>0</v>
      </c>
      <c r="UR192" s="92">
        <v>0</v>
      </c>
      <c r="US192" s="92">
        <v>0</v>
      </c>
      <c r="UT192" s="92">
        <v>0</v>
      </c>
      <c r="UU192" s="92">
        <v>0</v>
      </c>
      <c r="UV192" s="92">
        <v>0</v>
      </c>
      <c r="UW192" s="92">
        <v>0</v>
      </c>
      <c r="UX192" s="92">
        <v>0</v>
      </c>
      <c r="UY192" s="92">
        <v>0</v>
      </c>
      <c r="UZ192" s="92">
        <v>0</v>
      </c>
      <c r="VA192" s="92">
        <v>0</v>
      </c>
      <c r="VB192" s="92">
        <v>0</v>
      </c>
      <c r="VC192" s="92">
        <v>0</v>
      </c>
      <c r="VD192" s="92">
        <v>0</v>
      </c>
      <c r="VE192" s="92">
        <v>0</v>
      </c>
      <c r="VF192" s="92">
        <v>0</v>
      </c>
      <c r="VG192" s="92">
        <v>0</v>
      </c>
      <c r="VH192" s="92">
        <v>0</v>
      </c>
      <c r="VI192" s="92">
        <v>0</v>
      </c>
      <c r="VJ192" s="92">
        <v>0</v>
      </c>
      <c r="VK192" s="92">
        <v>0</v>
      </c>
      <c r="VL192" s="92">
        <v>0</v>
      </c>
      <c r="VM192" s="92">
        <v>0</v>
      </c>
      <c r="VN192" s="92">
        <v>0</v>
      </c>
      <c r="VO192" s="92">
        <v>0</v>
      </c>
      <c r="VP192" s="92">
        <v>0</v>
      </c>
      <c r="VQ192" s="92">
        <v>0</v>
      </c>
      <c r="VR192" s="92">
        <v>0</v>
      </c>
      <c r="VS192" s="92">
        <v>0</v>
      </c>
      <c r="VT192" s="92">
        <v>0</v>
      </c>
      <c r="VU192" s="92">
        <v>0</v>
      </c>
      <c r="VV192" s="92">
        <v>0</v>
      </c>
      <c r="VW192" s="92">
        <v>0</v>
      </c>
      <c r="VX192" s="92">
        <v>0</v>
      </c>
      <c r="VY192" s="92">
        <v>0</v>
      </c>
      <c r="VZ192" s="92">
        <v>0</v>
      </c>
      <c r="WA192" s="92">
        <v>0</v>
      </c>
      <c r="WB192" s="92">
        <v>0</v>
      </c>
      <c r="WC192" s="92">
        <v>0.257110511111111</v>
      </c>
    </row>
    <row r="193" spans="2:601" ht="13.5" customHeight="1">
      <c r="B193" s="851" t="s">
        <v>2866</v>
      </c>
      <c r="C193" s="92">
        <v>0</v>
      </c>
      <c r="D193" s="92">
        <v>610.086457</v>
      </c>
      <c r="E193" s="92">
        <v>-1.26120717</v>
      </c>
      <c r="F193" s="92">
        <v>1.25557786</v>
      </c>
      <c r="G193" s="92">
        <v>1.42658252</v>
      </c>
      <c r="H193" s="92">
        <v>1.28378938E-21</v>
      </c>
      <c r="I193" s="92">
        <v>2.8181477399999999E-21</v>
      </c>
      <c r="J193" s="92">
        <v>1.1824396099999999E-21</v>
      </c>
      <c r="K193" s="92">
        <v>1.8721148899999998E-17</v>
      </c>
      <c r="L193" s="92">
        <v>3.8795605300000002E-18</v>
      </c>
      <c r="M193" s="92">
        <v>8.5262847399999995E-17</v>
      </c>
      <c r="N193" s="92">
        <v>0</v>
      </c>
      <c r="O193" s="92">
        <v>3.1009733999999998E-21</v>
      </c>
      <c r="P193" s="92">
        <v>7.8257426300000001E-23</v>
      </c>
      <c r="Q193" s="92">
        <v>3.2835283799999998E-23</v>
      </c>
      <c r="R193" s="92">
        <v>7.8241046399999999E-18</v>
      </c>
      <c r="S193" s="92">
        <v>9.5347511699999996E-19</v>
      </c>
      <c r="T193" s="92">
        <v>3.0068451799999998E-20</v>
      </c>
      <c r="U193" s="92">
        <v>9.0871550799999992E-12</v>
      </c>
      <c r="V193" s="92">
        <v>3.3058416900000001E-9</v>
      </c>
      <c r="W193" s="92">
        <v>1.5174380600000001E-3</v>
      </c>
      <c r="X193" s="92">
        <v>0</v>
      </c>
      <c r="Y193" s="92">
        <v>3.7970439E-9</v>
      </c>
      <c r="Z193" s="92">
        <v>2.3224053200000002E-18</v>
      </c>
      <c r="AA193" s="92">
        <v>4.1411765099999998E-13</v>
      </c>
      <c r="AB193" s="92">
        <v>1.86747893E-14</v>
      </c>
      <c r="AC193" s="92">
        <v>1.0292554000000001E-4</v>
      </c>
      <c r="AD193" s="92">
        <v>0</v>
      </c>
      <c r="AE193" s="92">
        <v>0</v>
      </c>
      <c r="AF193" s="92">
        <v>0</v>
      </c>
      <c r="AG193" s="92">
        <v>0</v>
      </c>
      <c r="AH193" s="92">
        <v>0</v>
      </c>
      <c r="AI193" s="92">
        <v>0</v>
      </c>
      <c r="AJ193" s="92">
        <v>0</v>
      </c>
      <c r="AK193" s="92">
        <v>0</v>
      </c>
      <c r="AL193" s="92">
        <v>0</v>
      </c>
      <c r="AM193" s="92">
        <v>0</v>
      </c>
      <c r="AN193" s="92">
        <v>7.8790774699999997E-18</v>
      </c>
      <c r="AO193" s="92">
        <v>6.0949086600000004E-3</v>
      </c>
      <c r="AP193" s="92">
        <v>3.7142409200000002E-6</v>
      </c>
      <c r="AQ193" s="92">
        <v>0</v>
      </c>
      <c r="AR193" s="92">
        <v>0</v>
      </c>
      <c r="AS193" s="92">
        <v>0</v>
      </c>
      <c r="AT193" s="92">
        <v>11.8474258</v>
      </c>
      <c r="AU193" s="92">
        <v>0</v>
      </c>
      <c r="AV193" s="92">
        <v>0</v>
      </c>
      <c r="AW193" s="92">
        <v>8.1787752900000005E-7</v>
      </c>
      <c r="AX193" s="92">
        <v>0</v>
      </c>
      <c r="AY193" s="92">
        <v>0</v>
      </c>
      <c r="AZ193" s="92">
        <v>0</v>
      </c>
      <c r="BA193" s="92">
        <v>0</v>
      </c>
      <c r="BB193" s="92">
        <v>0</v>
      </c>
      <c r="BC193" s="92">
        <v>0</v>
      </c>
      <c r="BD193" s="92">
        <v>0</v>
      </c>
      <c r="BE193" s="92">
        <v>0</v>
      </c>
      <c r="BF193" s="92">
        <v>0</v>
      </c>
      <c r="BG193" s="92">
        <v>0</v>
      </c>
      <c r="BH193" s="92">
        <v>0</v>
      </c>
      <c r="BI193" s="92">
        <v>0</v>
      </c>
      <c r="BJ193" s="92">
        <v>0</v>
      </c>
      <c r="BK193" s="92">
        <v>0</v>
      </c>
      <c r="BL193" s="92">
        <v>0</v>
      </c>
      <c r="BM193" s="92">
        <v>0</v>
      </c>
      <c r="BN193" s="92">
        <v>0</v>
      </c>
      <c r="BO193" s="92">
        <v>0</v>
      </c>
      <c r="BP193" s="92">
        <v>8.6369362899999996E-2</v>
      </c>
      <c r="BQ193" s="92">
        <v>9.8132523299999996E-2</v>
      </c>
      <c r="BR193" s="92">
        <v>8.8309992500000001E-23</v>
      </c>
      <c r="BS193" s="92">
        <v>1.93856258E-22</v>
      </c>
      <c r="BT193" s="92">
        <v>8.1338290099999999E-23</v>
      </c>
      <c r="BU193" s="92">
        <v>1.28780043E-18</v>
      </c>
      <c r="BV193" s="92">
        <v>2.66869291E-19</v>
      </c>
      <c r="BW193" s="92">
        <v>5.86510647E-18</v>
      </c>
      <c r="BX193" s="92">
        <v>0</v>
      </c>
      <c r="BY193" s="92">
        <v>2.1331142100000002E-22</v>
      </c>
      <c r="BZ193" s="92">
        <v>5.3832138099999997E-24</v>
      </c>
      <c r="CA193" s="92">
        <v>2.2586911099999999E-24</v>
      </c>
      <c r="CB193" s="92">
        <v>5.3820870599999997E-19</v>
      </c>
      <c r="CC193" s="92">
        <v>6.5588157700000002E-20</v>
      </c>
      <c r="CD193" s="92">
        <v>2.0683647900000001E-21</v>
      </c>
      <c r="CE193" s="92">
        <v>6.2509209700000001E-13</v>
      </c>
      <c r="CF193" s="92">
        <v>2.2740401100000001E-10</v>
      </c>
      <c r="CG193" s="92">
        <v>1.04382343E-4</v>
      </c>
      <c r="CH193" s="92">
        <v>0</v>
      </c>
      <c r="CI193" s="92">
        <v>2.6119309200000001E-10</v>
      </c>
      <c r="CJ193" s="92">
        <v>1.59754863E-19</v>
      </c>
      <c r="CK193" s="92">
        <v>2.8486546999999997E-14</v>
      </c>
      <c r="CL193" s="92">
        <v>1.2846114199999999E-15</v>
      </c>
      <c r="CM193" s="92">
        <v>7.0800972699999998E-6</v>
      </c>
      <c r="CN193" s="92">
        <v>0</v>
      </c>
      <c r="CO193" s="92">
        <v>0</v>
      </c>
      <c r="CP193" s="92">
        <v>0</v>
      </c>
      <c r="CQ193" s="92">
        <v>0</v>
      </c>
      <c r="CR193" s="92">
        <v>0</v>
      </c>
      <c r="CS193" s="92">
        <v>0</v>
      </c>
      <c r="CT193" s="92">
        <v>0</v>
      </c>
      <c r="CU193" s="92">
        <v>0</v>
      </c>
      <c r="CV193" s="92">
        <v>0</v>
      </c>
      <c r="CW193" s="92">
        <v>0</v>
      </c>
      <c r="CX193" s="92">
        <v>5.4199020599999998E-19</v>
      </c>
      <c r="CY193" s="92">
        <v>4.1925984499999999E-4</v>
      </c>
      <c r="CZ193" s="92">
        <v>2.5549719600000002E-7</v>
      </c>
      <c r="DA193" s="92">
        <v>0</v>
      </c>
      <c r="DB193" s="92">
        <v>0</v>
      </c>
      <c r="DC193" s="92">
        <v>0</v>
      </c>
      <c r="DD193" s="92">
        <v>0.81496707899999998</v>
      </c>
      <c r="DE193" s="92">
        <v>0</v>
      </c>
      <c r="DF193" s="92">
        <v>0</v>
      </c>
      <c r="DG193" s="92">
        <v>5.6260598100000003E-8</v>
      </c>
      <c r="DH193" s="92">
        <v>0</v>
      </c>
      <c r="DI193" s="92">
        <v>0</v>
      </c>
      <c r="DJ193" s="92">
        <v>0</v>
      </c>
      <c r="DK193" s="92">
        <v>0</v>
      </c>
      <c r="DL193" s="92">
        <v>0</v>
      </c>
      <c r="DM193" s="92">
        <v>0</v>
      </c>
      <c r="DN193" s="92">
        <v>0</v>
      </c>
      <c r="DO193" s="92">
        <v>0</v>
      </c>
      <c r="DP193" s="92">
        <v>0</v>
      </c>
      <c r="DQ193" s="92">
        <v>0</v>
      </c>
      <c r="DR193" s="92">
        <v>0</v>
      </c>
      <c r="DS193" s="92">
        <v>0</v>
      </c>
      <c r="DT193" s="92">
        <v>0</v>
      </c>
      <c r="DU193" s="92">
        <v>0</v>
      </c>
      <c r="DV193" s="92">
        <v>0</v>
      </c>
      <c r="DW193" s="92">
        <v>0</v>
      </c>
      <c r="DX193" s="92">
        <v>0</v>
      </c>
      <c r="DY193" s="92">
        <v>0</v>
      </c>
      <c r="DZ193" s="92">
        <v>22.619586600000002</v>
      </c>
      <c r="EA193" s="92">
        <v>65.721287099999998</v>
      </c>
      <c r="EB193" s="92">
        <v>2.3128451700000001E-19</v>
      </c>
      <c r="EC193" s="92">
        <v>5.0771095899999997E-19</v>
      </c>
      <c r="ED193" s="92">
        <v>2.1302557699999999E-19</v>
      </c>
      <c r="EE193" s="92">
        <v>2.8106322900000001E-15</v>
      </c>
      <c r="EF193" s="92">
        <v>5.8244385400000003E-16</v>
      </c>
      <c r="EG193" s="92">
        <v>2.9185479500000003E-14</v>
      </c>
      <c r="EH193" s="92">
        <v>0</v>
      </c>
      <c r="EI193" s="92">
        <v>5.0279926999999998E-19</v>
      </c>
      <c r="EJ193" s="92">
        <v>1.2688846899999999E-20</v>
      </c>
      <c r="EK193" s="92">
        <v>5.32399172E-21</v>
      </c>
      <c r="EL193" s="92">
        <v>1.03369035E-15</v>
      </c>
      <c r="EM193" s="92">
        <v>1.2596943299999999E-16</v>
      </c>
      <c r="EN193" s="92">
        <v>5.4170625099999999E-18</v>
      </c>
      <c r="EO193" s="92">
        <v>1.3826081000000001E-9</v>
      </c>
      <c r="EP193" s="92">
        <v>4.1689969499999999E-7</v>
      </c>
      <c r="EQ193" s="92">
        <v>0.14580388499999999</v>
      </c>
      <c r="ER193" s="92">
        <v>0</v>
      </c>
      <c r="ES193" s="92">
        <v>3.4203330999999999E-7</v>
      </c>
      <c r="ET193" s="92">
        <v>3.53347653E-16</v>
      </c>
      <c r="EU193" s="92">
        <v>3.8138049099999999E-11</v>
      </c>
      <c r="EV193" s="92">
        <v>2.2052916800000002E-12</v>
      </c>
      <c r="EW193" s="92">
        <v>1.75287959E-3</v>
      </c>
      <c r="EX193" s="92">
        <v>0</v>
      </c>
      <c r="EY193" s="92">
        <v>0</v>
      </c>
      <c r="EZ193" s="92">
        <v>0</v>
      </c>
      <c r="FA193" s="92">
        <v>0</v>
      </c>
      <c r="FB193" s="92">
        <v>0</v>
      </c>
      <c r="FC193" s="92">
        <v>0</v>
      </c>
      <c r="FD193" s="92">
        <v>0</v>
      </c>
      <c r="FE193" s="92">
        <v>0</v>
      </c>
      <c r="FF193" s="92">
        <v>0</v>
      </c>
      <c r="FG193" s="92">
        <v>0</v>
      </c>
      <c r="FH193" s="92">
        <v>2.2255774799999998E-15</v>
      </c>
      <c r="FI193" s="92">
        <v>0.19502976299999999</v>
      </c>
      <c r="FJ193" s="92">
        <v>1.04048814E-4</v>
      </c>
      <c r="FK193" s="92">
        <v>0</v>
      </c>
      <c r="FL193" s="92">
        <v>0</v>
      </c>
      <c r="FM193" s="92">
        <v>0</v>
      </c>
      <c r="FN193" s="92">
        <v>521.40283999999997</v>
      </c>
      <c r="FO193" s="92">
        <v>0</v>
      </c>
      <c r="FP193" s="92">
        <v>0</v>
      </c>
      <c r="FQ193" s="92">
        <v>5.2397160299999999E-5</v>
      </c>
      <c r="FR193" s="92">
        <v>0</v>
      </c>
      <c r="FS193" s="92">
        <v>0</v>
      </c>
      <c r="FT193" s="92">
        <v>0</v>
      </c>
      <c r="FU193" s="92">
        <v>0</v>
      </c>
      <c r="FV193" s="92">
        <v>0</v>
      </c>
      <c r="FW193" s="92">
        <v>0</v>
      </c>
      <c r="FX193" s="92">
        <v>0</v>
      </c>
      <c r="FY193" s="92">
        <v>0</v>
      </c>
      <c r="FZ193" s="92">
        <v>0</v>
      </c>
      <c r="GA193" s="92">
        <v>0</v>
      </c>
      <c r="GB193" s="92">
        <v>0</v>
      </c>
      <c r="GC193" s="92">
        <v>0</v>
      </c>
      <c r="GD193" s="92">
        <v>0</v>
      </c>
      <c r="GE193" s="92">
        <v>0</v>
      </c>
      <c r="GF193" s="92">
        <v>0</v>
      </c>
      <c r="GG193" s="92">
        <v>0</v>
      </c>
      <c r="GH193" s="92">
        <v>0</v>
      </c>
      <c r="GI193" s="92">
        <v>0</v>
      </c>
      <c r="GJ193" s="92">
        <v>3.7076034700000003E-2</v>
      </c>
      <c r="GK193" s="92">
        <v>0.107724547</v>
      </c>
      <c r="GL193" s="92">
        <v>3.7910121400000001E-22</v>
      </c>
      <c r="GM193" s="92">
        <v>8.3219509699999998E-22</v>
      </c>
      <c r="GN193" s="92">
        <v>3.4917276800000002E-22</v>
      </c>
      <c r="GO193" s="92">
        <v>4.6069409600000002E-18</v>
      </c>
      <c r="GP193" s="92">
        <v>9.5469067900000009E-19</v>
      </c>
      <c r="GQ193" s="92">
        <v>4.7838268100000001E-17</v>
      </c>
      <c r="GR193" s="92">
        <v>0</v>
      </c>
      <c r="GS193" s="92">
        <v>8.2414428900000001E-22</v>
      </c>
      <c r="GT193" s="92">
        <v>2.0798440600000001E-23</v>
      </c>
      <c r="GU193" s="92">
        <v>8.7266184200000006E-24</v>
      </c>
      <c r="GV193" s="92">
        <v>1.6943341999999999E-18</v>
      </c>
      <c r="GW193" s="92">
        <v>2.06478002E-19</v>
      </c>
      <c r="GX193" s="92">
        <v>8.8791718700000003E-21</v>
      </c>
      <c r="GY193" s="92">
        <v>2.26624945E-12</v>
      </c>
      <c r="GZ193" s="92">
        <v>6.8334527000000005E-10</v>
      </c>
      <c r="HA193" s="92">
        <v>2.3898889E-4</v>
      </c>
      <c r="HB193" s="92">
        <v>0</v>
      </c>
      <c r="HC193" s="92">
        <v>5.6063088400000003E-10</v>
      </c>
      <c r="HD193" s="92">
        <v>5.7917635799999996E-19</v>
      </c>
      <c r="HE193" s="92">
        <v>6.2512531799999995E-14</v>
      </c>
      <c r="HF193" s="92">
        <v>3.6147199299999997E-15</v>
      </c>
      <c r="HG193" s="92">
        <v>2.8731658800000002E-6</v>
      </c>
      <c r="HH193" s="92">
        <v>0</v>
      </c>
      <c r="HI193" s="92">
        <v>0</v>
      </c>
      <c r="HJ193" s="92">
        <v>0</v>
      </c>
      <c r="HK193" s="92">
        <v>0</v>
      </c>
      <c r="HL193" s="92">
        <v>0</v>
      </c>
      <c r="HM193" s="92">
        <v>0</v>
      </c>
      <c r="HN193" s="92">
        <v>0</v>
      </c>
      <c r="HO193" s="92">
        <v>0</v>
      </c>
      <c r="HP193" s="92">
        <v>0</v>
      </c>
      <c r="HQ193" s="92">
        <v>0</v>
      </c>
      <c r="HR193" s="92">
        <v>3.6479706399999999E-18</v>
      </c>
      <c r="HS193" s="92">
        <v>3.1967561399999999E-4</v>
      </c>
      <c r="HT193" s="92">
        <v>1.7054765399999999E-7</v>
      </c>
      <c r="HU193" s="92">
        <v>0</v>
      </c>
      <c r="HV193" s="92">
        <v>0</v>
      </c>
      <c r="HW193" s="92">
        <v>0</v>
      </c>
      <c r="HX193" s="92">
        <v>0.85463762300000001</v>
      </c>
      <c r="HY193" s="92">
        <v>0</v>
      </c>
      <c r="HZ193" s="92">
        <v>0</v>
      </c>
      <c r="IA193" s="92">
        <v>8.5884811400000001E-8</v>
      </c>
      <c r="IB193" s="92">
        <v>0</v>
      </c>
      <c r="IC193" s="92">
        <v>0</v>
      </c>
      <c r="ID193" s="92">
        <v>0</v>
      </c>
      <c r="IE193" s="92">
        <v>0</v>
      </c>
      <c r="IF193" s="92">
        <v>0</v>
      </c>
      <c r="IG193" s="92">
        <v>0</v>
      </c>
      <c r="IH193" s="92">
        <v>0</v>
      </c>
      <c r="II193" s="92">
        <v>0</v>
      </c>
      <c r="IJ193" s="92">
        <v>0</v>
      </c>
      <c r="IK193" s="92">
        <v>0</v>
      </c>
      <c r="IL193" s="92">
        <v>0</v>
      </c>
      <c r="IM193" s="92">
        <v>0</v>
      </c>
      <c r="IN193" s="92">
        <v>0</v>
      </c>
      <c r="IO193" s="92">
        <v>0</v>
      </c>
      <c r="IP193" s="92">
        <v>0</v>
      </c>
      <c r="IQ193" s="92">
        <v>0</v>
      </c>
      <c r="IR193" s="92">
        <v>0</v>
      </c>
      <c r="IS193" s="92">
        <v>0</v>
      </c>
      <c r="IT193" s="92">
        <v>14.537305999999999</v>
      </c>
      <c r="IU193" s="92">
        <v>610.086457</v>
      </c>
      <c r="IV193" s="92">
        <v>3244.5877300000002</v>
      </c>
      <c r="IW193" s="92">
        <v>60.000000300000004</v>
      </c>
      <c r="IX193" s="92">
        <v>2.0413789200000001</v>
      </c>
      <c r="IY193" s="92">
        <v>1</v>
      </c>
      <c r="IZ193" s="92">
        <v>0</v>
      </c>
      <c r="JA193" s="92">
        <v>0</v>
      </c>
      <c r="JB193" s="92">
        <v>-86756.595300000001</v>
      </c>
      <c r="JC193" s="92">
        <v>-2067.25974</v>
      </c>
      <c r="JD193" s="92">
        <v>-1.26120717</v>
      </c>
      <c r="JE193" s="92">
        <v>-4.7616609399999996</v>
      </c>
      <c r="JF193" s="92">
        <v>-0.113462152</v>
      </c>
      <c r="JG193" s="92">
        <v>7.4674643699999997E-5</v>
      </c>
      <c r="JH193" s="92">
        <v>3.1338673700000001E-3</v>
      </c>
      <c r="JI193" s="92">
        <v>41.966954399999999</v>
      </c>
      <c r="JJ193" s="92">
        <v>0</v>
      </c>
      <c r="JK193" s="92">
        <v>0</v>
      </c>
      <c r="JL193" s="92">
        <v>0</v>
      </c>
      <c r="JM193" s="92">
        <v>0</v>
      </c>
      <c r="JN193" s="92">
        <v>0</v>
      </c>
      <c r="JO193" s="92">
        <v>0</v>
      </c>
      <c r="JP193" s="92">
        <v>0</v>
      </c>
      <c r="JQ193" s="92">
        <v>0</v>
      </c>
      <c r="JR193" s="92">
        <v>0</v>
      </c>
      <c r="JS193" s="92">
        <v>0</v>
      </c>
      <c r="JT193" s="92">
        <v>0</v>
      </c>
      <c r="JU193" s="92">
        <v>0</v>
      </c>
      <c r="JV193" s="92">
        <v>0</v>
      </c>
      <c r="JW193" s="92">
        <v>0</v>
      </c>
      <c r="JX193" s="92">
        <v>0</v>
      </c>
      <c r="JY193" s="92">
        <v>0</v>
      </c>
      <c r="JZ193" s="92">
        <v>0</v>
      </c>
      <c r="KA193" s="92">
        <v>0</v>
      </c>
      <c r="KB193" s="92">
        <v>0</v>
      </c>
      <c r="KC193" s="92">
        <v>0</v>
      </c>
      <c r="KD193" s="92">
        <v>0</v>
      </c>
      <c r="KE193" s="92">
        <v>0</v>
      </c>
      <c r="KF193" s="92">
        <v>0</v>
      </c>
      <c r="KG193" s="92">
        <v>0</v>
      </c>
      <c r="KH193" s="92">
        <v>0</v>
      </c>
      <c r="KI193" s="92">
        <v>0</v>
      </c>
      <c r="KJ193" s="92">
        <v>0</v>
      </c>
      <c r="KK193" s="92">
        <v>0</v>
      </c>
      <c r="KL193" s="92">
        <v>0</v>
      </c>
      <c r="KM193" s="92">
        <v>0</v>
      </c>
      <c r="KN193" s="92">
        <v>0</v>
      </c>
      <c r="KO193" s="92">
        <v>0</v>
      </c>
      <c r="KP193" s="92">
        <v>0</v>
      </c>
      <c r="KQ193" s="92">
        <v>0</v>
      </c>
      <c r="KR193" s="92">
        <v>0</v>
      </c>
      <c r="KS193" s="92">
        <v>0</v>
      </c>
      <c r="KT193" s="92">
        <v>0</v>
      </c>
      <c r="KU193" s="92">
        <v>0</v>
      </c>
      <c r="KV193" s="92">
        <v>0</v>
      </c>
      <c r="KW193" s="92">
        <v>0</v>
      </c>
      <c r="KX193" s="92">
        <v>0</v>
      </c>
      <c r="KY193" s="92">
        <v>0</v>
      </c>
      <c r="KZ193" s="92">
        <v>0</v>
      </c>
      <c r="LA193" s="92">
        <v>0</v>
      </c>
      <c r="LB193" s="92">
        <v>0</v>
      </c>
      <c r="LC193" s="92">
        <v>0</v>
      </c>
      <c r="LD193" s="92">
        <v>0</v>
      </c>
      <c r="LE193" s="92">
        <v>0</v>
      </c>
      <c r="LF193" s="92">
        <v>0</v>
      </c>
      <c r="LG193" s="92">
        <v>0</v>
      </c>
      <c r="LH193" s="92">
        <v>0</v>
      </c>
      <c r="LI193" s="92">
        <v>0</v>
      </c>
      <c r="LJ193" s="92">
        <v>0</v>
      </c>
      <c r="LK193" s="92">
        <v>0</v>
      </c>
      <c r="LL193" s="92">
        <v>0</v>
      </c>
      <c r="LM193" s="92">
        <v>0</v>
      </c>
      <c r="LN193" s="92">
        <v>0</v>
      </c>
      <c r="LO193" s="92">
        <v>0</v>
      </c>
      <c r="LP193" s="92">
        <v>0</v>
      </c>
      <c r="LQ193" s="92">
        <v>0</v>
      </c>
      <c r="LR193" s="92">
        <v>0</v>
      </c>
      <c r="LS193" s="92">
        <v>0</v>
      </c>
      <c r="LT193" s="92">
        <v>0</v>
      </c>
      <c r="LU193" s="92">
        <v>0</v>
      </c>
      <c r="LV193" s="92">
        <v>0</v>
      </c>
      <c r="LW193" s="92">
        <v>0</v>
      </c>
      <c r="LX193" s="92">
        <v>0</v>
      </c>
      <c r="LY193" s="92">
        <v>0</v>
      </c>
      <c r="LZ193" s="92">
        <v>0</v>
      </c>
      <c r="MA193" s="92">
        <v>0</v>
      </c>
      <c r="MB193" s="92">
        <v>0</v>
      </c>
      <c r="MC193" s="92">
        <v>0</v>
      </c>
      <c r="MD193" s="92">
        <v>0</v>
      </c>
      <c r="ME193" s="92">
        <v>0</v>
      </c>
      <c r="MF193" s="92">
        <v>0</v>
      </c>
      <c r="MG193" s="92">
        <v>0</v>
      </c>
      <c r="MH193" s="92">
        <v>0</v>
      </c>
      <c r="MI193" s="92">
        <v>0</v>
      </c>
      <c r="MJ193" s="92">
        <v>0</v>
      </c>
      <c r="MK193" s="92">
        <v>0</v>
      </c>
      <c r="ML193" s="92">
        <v>0</v>
      </c>
      <c r="MM193" s="92">
        <v>0</v>
      </c>
      <c r="MN193" s="92">
        <v>0</v>
      </c>
      <c r="MO193" s="92">
        <v>0</v>
      </c>
      <c r="MP193" s="92">
        <v>0</v>
      </c>
      <c r="MQ193" s="92">
        <v>0</v>
      </c>
      <c r="MR193" s="92">
        <v>0</v>
      </c>
      <c r="MS193" s="92">
        <v>0</v>
      </c>
      <c r="MT193" s="92">
        <v>0</v>
      </c>
      <c r="MU193" s="92">
        <v>0</v>
      </c>
      <c r="MV193" s="92">
        <v>0</v>
      </c>
      <c r="MW193" s="92">
        <v>0</v>
      </c>
      <c r="MX193" s="92">
        <v>0</v>
      </c>
      <c r="MY193" s="92">
        <v>0</v>
      </c>
      <c r="MZ193" s="92">
        <v>0</v>
      </c>
      <c r="NA193" s="92">
        <v>0</v>
      </c>
      <c r="NB193" s="92">
        <v>0</v>
      </c>
      <c r="NC193" s="92">
        <v>0</v>
      </c>
      <c r="ND193" s="92">
        <v>0</v>
      </c>
      <c r="NE193" s="92">
        <v>0</v>
      </c>
      <c r="NF193" s="92">
        <v>0</v>
      </c>
      <c r="NG193" s="92">
        <v>0</v>
      </c>
      <c r="NH193" s="92">
        <v>0</v>
      </c>
      <c r="NI193" s="92">
        <v>0</v>
      </c>
      <c r="NJ193" s="92">
        <v>0</v>
      </c>
      <c r="NK193" s="92">
        <v>0</v>
      </c>
      <c r="NL193" s="92">
        <v>0</v>
      </c>
      <c r="NM193" s="92">
        <v>0</v>
      </c>
      <c r="NN193" s="92">
        <v>0</v>
      </c>
      <c r="NO193" s="92">
        <v>0</v>
      </c>
      <c r="NP193" s="92">
        <v>0</v>
      </c>
      <c r="NQ193" s="92">
        <v>0</v>
      </c>
      <c r="NR193" s="92">
        <v>0</v>
      </c>
      <c r="NS193" s="92">
        <v>0</v>
      </c>
      <c r="NT193" s="92">
        <v>0</v>
      </c>
      <c r="NU193" s="92">
        <v>0</v>
      </c>
      <c r="NV193" s="92">
        <v>0</v>
      </c>
      <c r="NW193" s="92">
        <v>0</v>
      </c>
      <c r="NX193" s="92">
        <v>0</v>
      </c>
      <c r="NY193" s="92">
        <v>0</v>
      </c>
      <c r="NZ193" s="92">
        <v>0</v>
      </c>
      <c r="OA193" s="92">
        <v>0</v>
      </c>
      <c r="OB193" s="92">
        <v>0</v>
      </c>
      <c r="OC193" s="92">
        <v>0</v>
      </c>
      <c r="OD193" s="92">
        <v>0</v>
      </c>
      <c r="OE193" s="92">
        <v>0</v>
      </c>
      <c r="OF193" s="92">
        <v>0</v>
      </c>
      <c r="OG193" s="92">
        <v>0</v>
      </c>
      <c r="OH193" s="92">
        <v>0</v>
      </c>
      <c r="OI193" s="92">
        <v>0</v>
      </c>
      <c r="OJ193" s="92">
        <v>0</v>
      </c>
      <c r="OK193" s="92">
        <v>0</v>
      </c>
      <c r="OL193" s="92">
        <v>0</v>
      </c>
      <c r="OM193" s="92">
        <v>0</v>
      </c>
      <c r="ON193" s="92">
        <v>0</v>
      </c>
      <c r="OO193" s="92">
        <v>0</v>
      </c>
      <c r="OP193" s="92">
        <v>0</v>
      </c>
      <c r="OQ193" s="92">
        <v>0</v>
      </c>
      <c r="OR193" s="92">
        <v>0</v>
      </c>
      <c r="OS193" s="92">
        <v>0</v>
      </c>
      <c r="OT193" s="92">
        <v>0</v>
      </c>
      <c r="OU193" s="92">
        <v>0</v>
      </c>
      <c r="OV193" s="92">
        <v>0</v>
      </c>
      <c r="OW193" s="92">
        <v>0</v>
      </c>
      <c r="OX193" s="92">
        <v>0</v>
      </c>
      <c r="OY193" s="92">
        <v>0</v>
      </c>
      <c r="OZ193" s="92">
        <v>0</v>
      </c>
      <c r="PA193" s="92">
        <v>0</v>
      </c>
      <c r="PB193" s="92">
        <v>0</v>
      </c>
      <c r="PC193" s="92">
        <v>0</v>
      </c>
      <c r="PD193" s="92">
        <v>0</v>
      </c>
      <c r="PE193" s="92">
        <v>0</v>
      </c>
      <c r="PF193" s="92">
        <v>0</v>
      </c>
      <c r="PG193" s="92">
        <v>0</v>
      </c>
      <c r="PH193" s="92">
        <v>0</v>
      </c>
      <c r="PI193" s="92">
        <v>0</v>
      </c>
      <c r="PJ193" s="92">
        <v>0</v>
      </c>
      <c r="PK193" s="92">
        <v>0</v>
      </c>
      <c r="PL193" s="92">
        <v>0</v>
      </c>
      <c r="PM193" s="92">
        <v>0</v>
      </c>
      <c r="PN193" s="92">
        <v>0</v>
      </c>
      <c r="PO193" s="92">
        <v>0</v>
      </c>
      <c r="PP193" s="92">
        <v>0</v>
      </c>
      <c r="PQ193" s="92">
        <v>0</v>
      </c>
      <c r="PR193" s="92">
        <v>0</v>
      </c>
      <c r="PS193" s="92">
        <v>0</v>
      </c>
      <c r="PT193" s="92">
        <v>0</v>
      </c>
      <c r="PU193" s="92">
        <v>0</v>
      </c>
      <c r="PV193" s="92">
        <v>0</v>
      </c>
      <c r="PW193" s="92">
        <v>0</v>
      </c>
      <c r="PX193" s="92">
        <v>0</v>
      </c>
      <c r="PY193" s="92">
        <v>0</v>
      </c>
      <c r="PZ193" s="92">
        <v>0</v>
      </c>
      <c r="QA193" s="92">
        <v>0</v>
      </c>
      <c r="QB193" s="92">
        <v>0</v>
      </c>
      <c r="QC193" s="92">
        <v>0</v>
      </c>
      <c r="QD193" s="92">
        <v>0</v>
      </c>
      <c r="QE193" s="92">
        <v>0</v>
      </c>
      <c r="QF193" s="92">
        <v>0</v>
      </c>
      <c r="QG193" s="92">
        <v>0</v>
      </c>
      <c r="QH193" s="92">
        <v>0</v>
      </c>
      <c r="QI193" s="92">
        <v>0</v>
      </c>
      <c r="QJ193" s="92">
        <v>0</v>
      </c>
      <c r="QK193" s="92">
        <v>0</v>
      </c>
      <c r="QL193" s="92">
        <v>0</v>
      </c>
      <c r="QM193" s="92">
        <v>0</v>
      </c>
      <c r="QN193" s="92">
        <v>0</v>
      </c>
      <c r="QO193" s="92">
        <v>0</v>
      </c>
      <c r="QP193" s="92">
        <v>0</v>
      </c>
      <c r="QQ193" s="92">
        <v>0</v>
      </c>
      <c r="QR193" s="92">
        <v>0</v>
      </c>
      <c r="QS193" s="92">
        <v>0</v>
      </c>
      <c r="QT193" s="92">
        <v>0</v>
      </c>
      <c r="QU193" s="92">
        <v>0</v>
      </c>
      <c r="QV193" s="92">
        <v>0</v>
      </c>
      <c r="QW193" s="92">
        <v>0</v>
      </c>
      <c r="QX193" s="92">
        <v>0</v>
      </c>
      <c r="QY193" s="92">
        <v>0</v>
      </c>
      <c r="QZ193" s="92">
        <v>0</v>
      </c>
      <c r="RA193" s="92">
        <v>0</v>
      </c>
      <c r="RB193" s="92">
        <v>0</v>
      </c>
      <c r="RC193" s="92">
        <v>0</v>
      </c>
      <c r="RD193" s="92">
        <v>0</v>
      </c>
      <c r="RE193" s="92">
        <v>0</v>
      </c>
      <c r="RF193" s="92">
        <v>0</v>
      </c>
      <c r="RG193" s="92">
        <v>0</v>
      </c>
      <c r="RH193" s="92">
        <v>0</v>
      </c>
      <c r="RI193" s="92">
        <v>0</v>
      </c>
      <c r="RJ193" s="92">
        <v>0</v>
      </c>
      <c r="RK193" s="92">
        <v>0</v>
      </c>
      <c r="RL193" s="92">
        <v>0</v>
      </c>
      <c r="RM193" s="92">
        <v>0</v>
      </c>
      <c r="RN193" s="92">
        <v>0</v>
      </c>
      <c r="RO193" s="92">
        <v>0</v>
      </c>
      <c r="RP193" s="92">
        <v>0</v>
      </c>
      <c r="RQ193" s="92">
        <v>0</v>
      </c>
      <c r="RR193" s="92">
        <v>0</v>
      </c>
      <c r="RS193" s="92">
        <v>0</v>
      </c>
      <c r="RT193" s="92">
        <v>0</v>
      </c>
      <c r="RU193" s="92">
        <v>0</v>
      </c>
      <c r="RV193" s="92">
        <v>0</v>
      </c>
      <c r="RW193" s="92">
        <v>0</v>
      </c>
      <c r="RX193" s="92">
        <v>0</v>
      </c>
      <c r="RY193" s="92">
        <v>0</v>
      </c>
      <c r="RZ193" s="92">
        <v>0</v>
      </c>
      <c r="SA193" s="92">
        <v>0</v>
      </c>
      <c r="SB193" s="92">
        <v>0</v>
      </c>
      <c r="SC193" s="92">
        <v>0</v>
      </c>
      <c r="SD193" s="92">
        <v>0</v>
      </c>
      <c r="SE193" s="92">
        <v>0</v>
      </c>
      <c r="SF193" s="92">
        <v>0</v>
      </c>
      <c r="SG193" s="92">
        <v>0</v>
      </c>
      <c r="SH193" s="92">
        <v>0</v>
      </c>
      <c r="SI193" s="92">
        <v>0</v>
      </c>
      <c r="SJ193" s="92">
        <v>0</v>
      </c>
      <c r="SK193" s="92">
        <v>0</v>
      </c>
      <c r="SL193" s="92">
        <v>0</v>
      </c>
      <c r="SM193" s="92">
        <v>0</v>
      </c>
      <c r="SN193" s="92">
        <v>0</v>
      </c>
      <c r="SO193" s="92">
        <v>0</v>
      </c>
      <c r="SP193" s="92">
        <v>0</v>
      </c>
      <c r="SQ193" s="92">
        <v>0</v>
      </c>
      <c r="SR193" s="92">
        <v>0</v>
      </c>
      <c r="SS193" s="92">
        <v>0</v>
      </c>
      <c r="ST193" s="92">
        <v>0</v>
      </c>
      <c r="SU193" s="92">
        <v>0</v>
      </c>
      <c r="SV193" s="92">
        <v>0</v>
      </c>
      <c r="SW193" s="92">
        <v>0</v>
      </c>
      <c r="SX193" s="92">
        <v>0</v>
      </c>
      <c r="SY193" s="92">
        <v>0</v>
      </c>
      <c r="SZ193" s="92">
        <v>0</v>
      </c>
      <c r="TA193" s="92">
        <v>0</v>
      </c>
      <c r="TB193" s="92">
        <v>0</v>
      </c>
      <c r="TC193" s="92">
        <v>0</v>
      </c>
      <c r="TD193" s="92">
        <v>0</v>
      </c>
      <c r="TE193" s="92">
        <v>0</v>
      </c>
      <c r="TF193" s="92">
        <v>0</v>
      </c>
      <c r="TG193" s="92">
        <v>0</v>
      </c>
      <c r="TH193" s="92">
        <v>0</v>
      </c>
      <c r="TI193" s="92">
        <v>0</v>
      </c>
      <c r="TJ193" s="92">
        <v>0</v>
      </c>
      <c r="TK193" s="92">
        <v>0</v>
      </c>
      <c r="TL193" s="92">
        <v>0</v>
      </c>
      <c r="TM193" s="92">
        <v>0</v>
      </c>
      <c r="TN193" s="92">
        <v>0</v>
      </c>
      <c r="TO193" s="92">
        <v>0</v>
      </c>
      <c r="TP193" s="92">
        <v>0.224877514</v>
      </c>
      <c r="TQ193" s="92">
        <v>-1472530.9729899999</v>
      </c>
      <c r="TR193" s="92">
        <v>4.08560502777778E-3</v>
      </c>
      <c r="TS193" s="92">
        <v>3.48771627777778E-4</v>
      </c>
      <c r="TT193" s="92">
        <v>3.9627292222222299E-4</v>
      </c>
      <c r="TU193" s="92">
        <v>3.5660816111111102E-25</v>
      </c>
      <c r="TV193" s="92">
        <v>7.8281881666666696E-25</v>
      </c>
      <c r="TW193" s="92">
        <v>3.2845544722222299E-25</v>
      </c>
      <c r="TX193" s="92">
        <v>5.2003191388888901E-21</v>
      </c>
      <c r="TY193" s="92">
        <v>1.07765570277778E-21</v>
      </c>
      <c r="TZ193" s="92">
        <v>2.3684124277777799E-20</v>
      </c>
      <c r="UA193" s="92">
        <v>0</v>
      </c>
      <c r="UB193" s="92">
        <v>8.6138150000000098E-25</v>
      </c>
      <c r="UC193" s="92">
        <v>2.17381739722222E-26</v>
      </c>
      <c r="UD193" s="92">
        <v>9.1209121666666705E-27</v>
      </c>
      <c r="UE193" s="92">
        <v>2.1733623999999999E-21</v>
      </c>
      <c r="UF193" s="92">
        <v>2.6485419916666698E-22</v>
      </c>
      <c r="UG193" s="92">
        <v>8.3523477222222301E-24</v>
      </c>
      <c r="UH193" s="92">
        <v>2.5242097444444499E-15</v>
      </c>
      <c r="UI193" s="92">
        <v>9.1828935833333409E-13</v>
      </c>
      <c r="UJ193" s="92">
        <v>4.2151057222222299E-7</v>
      </c>
      <c r="UK193" s="92">
        <v>0</v>
      </c>
      <c r="UL193" s="92">
        <v>1.0547344166666699E-12</v>
      </c>
      <c r="UM193" s="92">
        <v>6.4511258888888905E-22</v>
      </c>
      <c r="UN193" s="92">
        <v>1.1503268083333299E-16</v>
      </c>
      <c r="UO193" s="92">
        <v>5.1874414722222304E-18</v>
      </c>
      <c r="UP193" s="92">
        <v>2.85904277777778E-8</v>
      </c>
      <c r="UQ193" s="92">
        <v>0</v>
      </c>
      <c r="UR193" s="92">
        <v>0</v>
      </c>
      <c r="US193" s="92">
        <v>0</v>
      </c>
      <c r="UT193" s="92">
        <v>0</v>
      </c>
      <c r="UU193" s="92">
        <v>0</v>
      </c>
      <c r="UV193" s="92">
        <v>0</v>
      </c>
      <c r="UW193" s="92">
        <v>0</v>
      </c>
      <c r="UX193" s="92">
        <v>0</v>
      </c>
      <c r="UY193" s="92">
        <v>0</v>
      </c>
      <c r="UZ193" s="92">
        <v>0</v>
      </c>
      <c r="VA193" s="92">
        <v>2.1886326305555598E-21</v>
      </c>
      <c r="VB193" s="92">
        <v>1.6930301833333399E-6</v>
      </c>
      <c r="VC193" s="92">
        <v>1.03173358888889E-9</v>
      </c>
      <c r="VD193" s="92">
        <v>0</v>
      </c>
      <c r="VE193" s="92">
        <v>0</v>
      </c>
      <c r="VF193" s="92">
        <v>0</v>
      </c>
      <c r="VG193" s="92">
        <v>3.2909516111111099E-3</v>
      </c>
      <c r="VH193" s="92">
        <v>0</v>
      </c>
      <c r="VI193" s="92">
        <v>0</v>
      </c>
      <c r="VJ193" s="92">
        <v>2.271882025E-10</v>
      </c>
      <c r="VK193" s="92">
        <v>0</v>
      </c>
      <c r="VL193" s="92">
        <v>0</v>
      </c>
      <c r="VM193" s="92">
        <v>0</v>
      </c>
      <c r="VN193" s="92">
        <v>0</v>
      </c>
      <c r="VO193" s="92">
        <v>0</v>
      </c>
      <c r="VP193" s="92">
        <v>0</v>
      </c>
      <c r="VQ193" s="92">
        <v>0</v>
      </c>
      <c r="VR193" s="92">
        <v>0</v>
      </c>
      <c r="VS193" s="92">
        <v>0</v>
      </c>
      <c r="VT193" s="92">
        <v>0</v>
      </c>
      <c r="VU193" s="92">
        <v>0</v>
      </c>
      <c r="VV193" s="92">
        <v>0</v>
      </c>
      <c r="VW193" s="92">
        <v>0</v>
      </c>
      <c r="VX193" s="92">
        <v>0</v>
      </c>
      <c r="VY193" s="92">
        <v>0</v>
      </c>
      <c r="VZ193" s="92">
        <v>0</v>
      </c>
      <c r="WA193" s="92">
        <v>0</v>
      </c>
      <c r="WB193" s="92">
        <v>0</v>
      </c>
      <c r="WC193" s="92">
        <v>0</v>
      </c>
    </row>
    <row r="194" spans="2:601" ht="13.5" customHeight="1">
      <c r="B194" s="851" t="s">
        <v>2867</v>
      </c>
      <c r="C194" s="92">
        <v>0</v>
      </c>
      <c r="D194" s="92">
        <v>58127.8004</v>
      </c>
      <c r="E194" s="92">
        <v>-140.49063599999999</v>
      </c>
      <c r="F194" s="92">
        <v>2011.5989500000001</v>
      </c>
      <c r="G194" s="92">
        <v>470.82975900000002</v>
      </c>
      <c r="H194" s="92">
        <v>2.1544084800000001E-8</v>
      </c>
      <c r="I194" s="92">
        <v>4.7293126799999999E-8</v>
      </c>
      <c r="J194" s="92">
        <v>1.9843270000000001E-8</v>
      </c>
      <c r="K194" s="92">
        <v>7.1972697499999999E-7</v>
      </c>
      <c r="L194" s="92">
        <v>1.4914813100000001E-7</v>
      </c>
      <c r="M194" s="92">
        <v>4.2225211600000001E-7</v>
      </c>
      <c r="N194" s="92">
        <v>0</v>
      </c>
      <c r="O194" s="92">
        <v>5.20394038E-8</v>
      </c>
      <c r="P194" s="92">
        <v>1.31328756E-9</v>
      </c>
      <c r="Q194" s="92">
        <v>5.5102974800000004E-10</v>
      </c>
      <c r="R194" s="92">
        <v>3.00794529E-7</v>
      </c>
      <c r="S194" s="92">
        <v>3.6655964199999999E-8</v>
      </c>
      <c r="T194" s="92">
        <v>5.0459778300000001E-7</v>
      </c>
      <c r="U194" s="92">
        <v>2.7158311400000002E-4</v>
      </c>
      <c r="V194" s="92">
        <v>4.1897273200000003E-3</v>
      </c>
      <c r="W194" s="92">
        <v>1.75750144</v>
      </c>
      <c r="X194" s="92">
        <v>0</v>
      </c>
      <c r="Y194" s="92">
        <v>1.14791201E-2</v>
      </c>
      <c r="Z194" s="92">
        <v>4.15717588E-7</v>
      </c>
      <c r="AA194" s="92">
        <v>3.2813078399999999E-5</v>
      </c>
      <c r="AB194" s="92">
        <v>1.7180965299999999E-5</v>
      </c>
      <c r="AC194" s="92">
        <v>1.1768913400000001E-2</v>
      </c>
      <c r="AD194" s="92">
        <v>0</v>
      </c>
      <c r="AE194" s="92">
        <v>0</v>
      </c>
      <c r="AF194" s="92">
        <v>0</v>
      </c>
      <c r="AG194" s="92">
        <v>0</v>
      </c>
      <c r="AH194" s="92">
        <v>0</v>
      </c>
      <c r="AI194" s="92">
        <v>0</v>
      </c>
      <c r="AJ194" s="92">
        <v>0</v>
      </c>
      <c r="AK194" s="92">
        <v>0</v>
      </c>
      <c r="AL194" s="92">
        <v>0</v>
      </c>
      <c r="AM194" s="92">
        <v>0</v>
      </c>
      <c r="AN194" s="92">
        <v>5.5035047199999998E-8</v>
      </c>
      <c r="AO194" s="92">
        <v>4.5033899000000002E-6</v>
      </c>
      <c r="AP194" s="92">
        <v>8.5991382400000002E-10</v>
      </c>
      <c r="AQ194" s="92">
        <v>0</v>
      </c>
      <c r="AR194" s="92">
        <v>0</v>
      </c>
      <c r="AS194" s="92">
        <v>0</v>
      </c>
      <c r="AT194" s="92">
        <v>0.61178686999999998</v>
      </c>
      <c r="AU194" s="92">
        <v>0</v>
      </c>
      <c r="AV194" s="92">
        <v>0</v>
      </c>
      <c r="AW194" s="92">
        <v>3.1634733499999999E-5</v>
      </c>
      <c r="AX194" s="92">
        <v>0</v>
      </c>
      <c r="AY194" s="92">
        <v>0</v>
      </c>
      <c r="AZ194" s="92">
        <v>0</v>
      </c>
      <c r="BA194" s="92">
        <v>0</v>
      </c>
      <c r="BB194" s="92">
        <v>0</v>
      </c>
      <c r="BC194" s="92">
        <v>0</v>
      </c>
      <c r="BD194" s="92">
        <v>0</v>
      </c>
      <c r="BE194" s="92">
        <v>0</v>
      </c>
      <c r="BF194" s="92">
        <v>0</v>
      </c>
      <c r="BG194" s="92">
        <v>0</v>
      </c>
      <c r="BH194" s="92">
        <v>0</v>
      </c>
      <c r="BI194" s="92">
        <v>0</v>
      </c>
      <c r="BJ194" s="92">
        <v>0</v>
      </c>
      <c r="BK194" s="92">
        <v>0</v>
      </c>
      <c r="BL194" s="92">
        <v>0</v>
      </c>
      <c r="BM194" s="92">
        <v>0</v>
      </c>
      <c r="BN194" s="92">
        <v>0</v>
      </c>
      <c r="BO194" s="92">
        <v>0</v>
      </c>
      <c r="BP194" s="92">
        <v>0.80955331100000005</v>
      </c>
      <c r="BQ194" s="92">
        <v>0.18948199900000001</v>
      </c>
      <c r="BR194" s="92">
        <v>8.6702596400000008E-12</v>
      </c>
      <c r="BS194" s="92">
        <v>1.90327736E-11</v>
      </c>
      <c r="BT194" s="92">
        <v>7.9857791200000004E-12</v>
      </c>
      <c r="BU194" s="92">
        <v>2.8964886599999998E-10</v>
      </c>
      <c r="BV194" s="92">
        <v>6.00235764E-11</v>
      </c>
      <c r="BW194" s="92">
        <v>1.6993228099999999E-10</v>
      </c>
      <c r="BX194" s="92">
        <v>0</v>
      </c>
      <c r="BY194" s="92">
        <v>2.0942878100000001E-11</v>
      </c>
      <c r="BZ194" s="92">
        <v>5.2852299200000002E-13</v>
      </c>
      <c r="CA194" s="92">
        <v>2.2175789900000001E-13</v>
      </c>
      <c r="CB194" s="92">
        <v>1.21052562E-10</v>
      </c>
      <c r="CC194" s="92">
        <v>1.4751925100000001E-11</v>
      </c>
      <c r="CD194" s="92">
        <v>2.0307169299999999E-10</v>
      </c>
      <c r="CE194" s="92">
        <v>1.09296641E-7</v>
      </c>
      <c r="CF194" s="92">
        <v>1.6861251700000001E-6</v>
      </c>
      <c r="CG194" s="92">
        <v>7.0729362100000002E-4</v>
      </c>
      <c r="CH194" s="92">
        <v>0</v>
      </c>
      <c r="CI194" s="92">
        <v>4.61968808E-6</v>
      </c>
      <c r="CJ194" s="92">
        <v>1.6730250800000001E-10</v>
      </c>
      <c r="CK194" s="92">
        <v>1.32053838E-8</v>
      </c>
      <c r="CL194" s="92">
        <v>6.9143540399999996E-9</v>
      </c>
      <c r="CM194" s="92">
        <v>4.7363132600000001E-6</v>
      </c>
      <c r="CN194" s="92">
        <v>0</v>
      </c>
      <c r="CO194" s="92">
        <v>0</v>
      </c>
      <c r="CP194" s="92">
        <v>0</v>
      </c>
      <c r="CQ194" s="92">
        <v>0</v>
      </c>
      <c r="CR194" s="92">
        <v>0</v>
      </c>
      <c r="CS194" s="92">
        <v>0</v>
      </c>
      <c r="CT194" s="92">
        <v>0</v>
      </c>
      <c r="CU194" s="92">
        <v>0</v>
      </c>
      <c r="CV194" s="92">
        <v>0</v>
      </c>
      <c r="CW194" s="92">
        <v>0</v>
      </c>
      <c r="CX194" s="92">
        <v>2.2148452900000001E-11</v>
      </c>
      <c r="CY194" s="92">
        <v>1.8123563799999999E-9</v>
      </c>
      <c r="CZ194" s="92">
        <v>3.4606604000000001E-13</v>
      </c>
      <c r="DA194" s="92">
        <v>0</v>
      </c>
      <c r="DB194" s="92">
        <v>0</v>
      </c>
      <c r="DC194" s="92">
        <v>0</v>
      </c>
      <c r="DD194" s="92">
        <v>2.4620915900000002E-4</v>
      </c>
      <c r="DE194" s="92">
        <v>0</v>
      </c>
      <c r="DF194" s="92">
        <v>0</v>
      </c>
      <c r="DG194" s="92">
        <v>1.27311675E-8</v>
      </c>
      <c r="DH194" s="92">
        <v>0</v>
      </c>
      <c r="DI194" s="92">
        <v>0</v>
      </c>
      <c r="DJ194" s="92">
        <v>0</v>
      </c>
      <c r="DK194" s="92">
        <v>0</v>
      </c>
      <c r="DL194" s="92">
        <v>0</v>
      </c>
      <c r="DM194" s="92">
        <v>0</v>
      </c>
      <c r="DN194" s="92">
        <v>0</v>
      </c>
      <c r="DO194" s="92">
        <v>0</v>
      </c>
      <c r="DP194" s="92">
        <v>0</v>
      </c>
      <c r="DQ194" s="92">
        <v>0</v>
      </c>
      <c r="DR194" s="92">
        <v>0</v>
      </c>
      <c r="DS194" s="92">
        <v>0</v>
      </c>
      <c r="DT194" s="92">
        <v>0</v>
      </c>
      <c r="DU194" s="92">
        <v>0</v>
      </c>
      <c r="DV194" s="92">
        <v>0</v>
      </c>
      <c r="DW194" s="92">
        <v>0</v>
      </c>
      <c r="DX194" s="92">
        <v>0</v>
      </c>
      <c r="DY194" s="92">
        <v>0</v>
      </c>
      <c r="DZ194" s="92">
        <v>36239.518400000001</v>
      </c>
      <c r="EA194" s="92">
        <v>21690.674999999999</v>
      </c>
      <c r="EB194" s="92">
        <v>3.8813323399999996E-6</v>
      </c>
      <c r="EC194" s="92">
        <v>8.5202199999999999E-6</v>
      </c>
      <c r="ED194" s="92">
        <v>3.5749174800000002E-6</v>
      </c>
      <c r="EE194" s="92">
        <v>1.08053618E-4</v>
      </c>
      <c r="EF194" s="92">
        <v>2.2391817800000001E-5</v>
      </c>
      <c r="EG194" s="92">
        <v>1.44536933E-4</v>
      </c>
      <c r="EH194" s="92">
        <v>0</v>
      </c>
      <c r="EI194" s="92">
        <v>8.4377938300000006E-6</v>
      </c>
      <c r="EJ194" s="92">
        <v>2.12939598E-7</v>
      </c>
      <c r="EK194" s="92">
        <v>8.9345285700000004E-8</v>
      </c>
      <c r="EL194" s="92">
        <v>3.9739806200000002E-5</v>
      </c>
      <c r="EM194" s="92">
        <v>4.84284376E-6</v>
      </c>
      <c r="EN194" s="92">
        <v>9.0907165899999998E-5</v>
      </c>
      <c r="EO194" s="92">
        <v>4.1321294799999998E-2</v>
      </c>
      <c r="EP194" s="92">
        <v>0.52836651199999995</v>
      </c>
      <c r="EQ194" s="92">
        <v>168.87051</v>
      </c>
      <c r="ER194" s="92">
        <v>0</v>
      </c>
      <c r="ES194" s="92">
        <v>1.0340258200000001</v>
      </c>
      <c r="ET194" s="92">
        <v>6.3250300300000001E-5</v>
      </c>
      <c r="EU194" s="92">
        <v>3.0219112700000002E-3</v>
      </c>
      <c r="EV194" s="92">
        <v>2.0288871399999999E-3</v>
      </c>
      <c r="EW194" s="92">
        <v>0.20043118600000001</v>
      </c>
      <c r="EX194" s="92">
        <v>0</v>
      </c>
      <c r="EY194" s="92">
        <v>0</v>
      </c>
      <c r="EZ194" s="92">
        <v>0</v>
      </c>
      <c r="FA194" s="92">
        <v>0</v>
      </c>
      <c r="FB194" s="92">
        <v>0</v>
      </c>
      <c r="FC194" s="92">
        <v>0</v>
      </c>
      <c r="FD194" s="92">
        <v>0</v>
      </c>
      <c r="FE194" s="92">
        <v>0</v>
      </c>
      <c r="FF194" s="92">
        <v>0</v>
      </c>
      <c r="FG194" s="92">
        <v>0</v>
      </c>
      <c r="FH194" s="92">
        <v>1.5545571500000001E-5</v>
      </c>
      <c r="FI194" s="92">
        <v>1.4410307300000001E-4</v>
      </c>
      <c r="FJ194" s="92">
        <v>2.4089178700000001E-8</v>
      </c>
      <c r="FK194" s="92">
        <v>0</v>
      </c>
      <c r="FL194" s="92">
        <v>0</v>
      </c>
      <c r="FM194" s="92">
        <v>0</v>
      </c>
      <c r="FN194" s="92">
        <v>26.9246178</v>
      </c>
      <c r="FO194" s="92">
        <v>0</v>
      </c>
      <c r="FP194" s="92">
        <v>0</v>
      </c>
      <c r="FQ194" s="92">
        <v>2.0266728800000001E-3</v>
      </c>
      <c r="FR194" s="92">
        <v>0</v>
      </c>
      <c r="FS194" s="92">
        <v>0</v>
      </c>
      <c r="FT194" s="92">
        <v>0</v>
      </c>
      <c r="FU194" s="92">
        <v>0</v>
      </c>
      <c r="FV194" s="92">
        <v>0</v>
      </c>
      <c r="FW194" s="92">
        <v>0</v>
      </c>
      <c r="FX194" s="92">
        <v>0</v>
      </c>
      <c r="FY194" s="92">
        <v>0</v>
      </c>
      <c r="FZ194" s="92">
        <v>0</v>
      </c>
      <c r="GA194" s="92">
        <v>0</v>
      </c>
      <c r="GB194" s="92">
        <v>0</v>
      </c>
      <c r="GC194" s="92">
        <v>0</v>
      </c>
      <c r="GD194" s="92">
        <v>0</v>
      </c>
      <c r="GE194" s="92">
        <v>0</v>
      </c>
      <c r="GF194" s="92">
        <v>0</v>
      </c>
      <c r="GG194" s="92">
        <v>0</v>
      </c>
      <c r="GH194" s="92">
        <v>0</v>
      </c>
      <c r="GI194" s="92">
        <v>0</v>
      </c>
      <c r="GJ194" s="92">
        <v>0.62344554799999996</v>
      </c>
      <c r="GK194" s="92">
        <v>0.37315492500000003</v>
      </c>
      <c r="GL194" s="92">
        <v>6.6772393099999995E-11</v>
      </c>
      <c r="GM194" s="92">
        <v>1.4657736800000001E-10</v>
      </c>
      <c r="GN194" s="92">
        <v>6.1500993599999999E-11</v>
      </c>
      <c r="GO194" s="92">
        <v>1.8588974199999999E-9</v>
      </c>
      <c r="GP194" s="92">
        <v>3.8521701499999998E-10</v>
      </c>
      <c r="GQ194" s="92">
        <v>2.4865371100000001E-9</v>
      </c>
      <c r="GR194" s="92">
        <v>0</v>
      </c>
      <c r="GS194" s="92">
        <v>1.4515935200000001E-10</v>
      </c>
      <c r="GT194" s="92">
        <v>3.6633004600000003E-12</v>
      </c>
      <c r="GU194" s="92">
        <v>1.53704914E-12</v>
      </c>
      <c r="GV194" s="92">
        <v>6.83662652E-10</v>
      </c>
      <c r="GW194" s="92">
        <v>8.3313728099999998E-11</v>
      </c>
      <c r="GX194" s="92">
        <v>1.5639189E-9</v>
      </c>
      <c r="GY194" s="92">
        <v>7.1086974699999999E-7</v>
      </c>
      <c r="GZ194" s="92">
        <v>9.0897386200000003E-6</v>
      </c>
      <c r="HA194" s="92">
        <v>2.90515912E-3</v>
      </c>
      <c r="HB194" s="92">
        <v>0</v>
      </c>
      <c r="HC194" s="92">
        <v>1.7788834499999999E-5</v>
      </c>
      <c r="HD194" s="92">
        <v>1.08812479E-9</v>
      </c>
      <c r="HE194" s="92">
        <v>5.19873665E-8</v>
      </c>
      <c r="HF194" s="92">
        <v>3.49039035E-8</v>
      </c>
      <c r="HG194" s="92">
        <v>3.4481123399999999E-6</v>
      </c>
      <c r="HH194" s="92">
        <v>0</v>
      </c>
      <c r="HI194" s="92">
        <v>0</v>
      </c>
      <c r="HJ194" s="92">
        <v>0</v>
      </c>
      <c r="HK194" s="92">
        <v>0</v>
      </c>
      <c r="HL194" s="92">
        <v>0</v>
      </c>
      <c r="HM194" s="92">
        <v>0</v>
      </c>
      <c r="HN194" s="92">
        <v>0</v>
      </c>
      <c r="HO194" s="92">
        <v>0</v>
      </c>
      <c r="HP194" s="92">
        <v>0</v>
      </c>
      <c r="HQ194" s="92">
        <v>0</v>
      </c>
      <c r="HR194" s="92">
        <v>2.6743780699999999E-10</v>
      </c>
      <c r="HS194" s="92">
        <v>2.4790732099999998E-9</v>
      </c>
      <c r="HT194" s="92">
        <v>4.14417517E-13</v>
      </c>
      <c r="HU194" s="92">
        <v>0</v>
      </c>
      <c r="HV194" s="92">
        <v>0</v>
      </c>
      <c r="HW194" s="92">
        <v>0</v>
      </c>
      <c r="HX194" s="92">
        <v>4.6319691400000001E-4</v>
      </c>
      <c r="HY194" s="92">
        <v>0</v>
      </c>
      <c r="HZ194" s="92">
        <v>0</v>
      </c>
      <c r="IA194" s="92">
        <v>3.4865810599999999E-8</v>
      </c>
      <c r="IB194" s="92">
        <v>0</v>
      </c>
      <c r="IC194" s="92">
        <v>0</v>
      </c>
      <c r="ID194" s="92">
        <v>0</v>
      </c>
      <c r="IE194" s="92">
        <v>0</v>
      </c>
      <c r="IF194" s="92">
        <v>0</v>
      </c>
      <c r="IG194" s="92">
        <v>0</v>
      </c>
      <c r="IH194" s="92">
        <v>0</v>
      </c>
      <c r="II194" s="92">
        <v>0</v>
      </c>
      <c r="IJ194" s="92">
        <v>0</v>
      </c>
      <c r="IK194" s="92">
        <v>0</v>
      </c>
      <c r="IL194" s="92">
        <v>0</v>
      </c>
      <c r="IM194" s="92">
        <v>0</v>
      </c>
      <c r="IN194" s="92">
        <v>0</v>
      </c>
      <c r="IO194" s="92">
        <v>0</v>
      </c>
      <c r="IP194" s="92">
        <v>0</v>
      </c>
      <c r="IQ194" s="92">
        <v>0</v>
      </c>
      <c r="IR194" s="92">
        <v>0</v>
      </c>
      <c r="IS194" s="92">
        <v>0</v>
      </c>
      <c r="IT194" s="92">
        <v>2484.8258000000001</v>
      </c>
      <c r="IU194" s="92">
        <v>58127.8004</v>
      </c>
      <c r="IV194" s="92">
        <v>633477.05000000005</v>
      </c>
      <c r="IW194" s="92">
        <v>116.449448</v>
      </c>
      <c r="IX194" s="92">
        <v>2.0899831799999999</v>
      </c>
      <c r="IY194" s="92">
        <v>1</v>
      </c>
      <c r="IZ194" s="92">
        <v>0</v>
      </c>
      <c r="JA194" s="92">
        <v>0</v>
      </c>
      <c r="JB194" s="92">
        <v>-56539.4306</v>
      </c>
      <c r="JC194" s="92">
        <v>-2416.9267500000001</v>
      </c>
      <c r="JD194" s="92">
        <v>-140.49063599999999</v>
      </c>
      <c r="JE194" s="92">
        <v>-16.657195399999999</v>
      </c>
      <c r="JF194" s="92">
        <v>-0.71205565299999996</v>
      </c>
      <c r="JG194" s="92">
        <v>6.53753176E-5</v>
      </c>
      <c r="JH194" s="92">
        <v>1.5293319200000001E-3</v>
      </c>
      <c r="JI194" s="92">
        <v>23.393108900000001</v>
      </c>
      <c r="JJ194" s="92">
        <v>0</v>
      </c>
      <c r="JK194" s="92">
        <v>0</v>
      </c>
      <c r="JL194" s="92">
        <v>0</v>
      </c>
      <c r="JM194" s="92">
        <v>0</v>
      </c>
      <c r="JN194" s="92">
        <v>0</v>
      </c>
      <c r="JO194" s="92">
        <v>0</v>
      </c>
      <c r="JP194" s="92">
        <v>0</v>
      </c>
      <c r="JQ194" s="92">
        <v>0</v>
      </c>
      <c r="JR194" s="92">
        <v>0</v>
      </c>
      <c r="JS194" s="92">
        <v>0</v>
      </c>
      <c r="JT194" s="92">
        <v>0</v>
      </c>
      <c r="JU194" s="92">
        <v>0</v>
      </c>
      <c r="JV194" s="92">
        <v>0</v>
      </c>
      <c r="JW194" s="92">
        <v>0</v>
      </c>
      <c r="JX194" s="92">
        <v>0</v>
      </c>
      <c r="JY194" s="92">
        <v>0</v>
      </c>
      <c r="JZ194" s="92">
        <v>0</v>
      </c>
      <c r="KA194" s="92">
        <v>0</v>
      </c>
      <c r="KB194" s="92">
        <v>0</v>
      </c>
      <c r="KC194" s="92">
        <v>0</v>
      </c>
      <c r="KD194" s="92">
        <v>0</v>
      </c>
      <c r="KE194" s="92">
        <v>0</v>
      </c>
      <c r="KF194" s="92">
        <v>0</v>
      </c>
      <c r="KG194" s="92">
        <v>0</v>
      </c>
      <c r="KH194" s="92">
        <v>0</v>
      </c>
      <c r="KI194" s="92">
        <v>0</v>
      </c>
      <c r="KJ194" s="92">
        <v>0</v>
      </c>
      <c r="KK194" s="92">
        <v>0</v>
      </c>
      <c r="KL194" s="92">
        <v>0</v>
      </c>
      <c r="KM194" s="92">
        <v>0</v>
      </c>
      <c r="KN194" s="92">
        <v>0</v>
      </c>
      <c r="KO194" s="92">
        <v>0</v>
      </c>
      <c r="KP194" s="92">
        <v>0</v>
      </c>
      <c r="KQ194" s="92">
        <v>0</v>
      </c>
      <c r="KR194" s="92">
        <v>0</v>
      </c>
      <c r="KS194" s="92">
        <v>0</v>
      </c>
      <c r="KT194" s="92">
        <v>0</v>
      </c>
      <c r="KU194" s="92">
        <v>0</v>
      </c>
      <c r="KV194" s="92">
        <v>0</v>
      </c>
      <c r="KW194" s="92">
        <v>0</v>
      </c>
      <c r="KX194" s="92">
        <v>0</v>
      </c>
      <c r="KY194" s="92">
        <v>0</v>
      </c>
      <c r="KZ194" s="92">
        <v>0</v>
      </c>
      <c r="LA194" s="92">
        <v>0</v>
      </c>
      <c r="LB194" s="92">
        <v>0</v>
      </c>
      <c r="LC194" s="92">
        <v>0</v>
      </c>
      <c r="LD194" s="92">
        <v>0</v>
      </c>
      <c r="LE194" s="92">
        <v>0</v>
      </c>
      <c r="LF194" s="92">
        <v>0</v>
      </c>
      <c r="LG194" s="92">
        <v>0</v>
      </c>
      <c r="LH194" s="92">
        <v>0</v>
      </c>
      <c r="LI194" s="92">
        <v>0</v>
      </c>
      <c r="LJ194" s="92">
        <v>0</v>
      </c>
      <c r="LK194" s="92">
        <v>0</v>
      </c>
      <c r="LL194" s="92">
        <v>0</v>
      </c>
      <c r="LM194" s="92">
        <v>0</v>
      </c>
      <c r="LN194" s="92">
        <v>0</v>
      </c>
      <c r="LO194" s="92">
        <v>0</v>
      </c>
      <c r="LP194" s="92">
        <v>0</v>
      </c>
      <c r="LQ194" s="92">
        <v>0</v>
      </c>
      <c r="LR194" s="92">
        <v>0</v>
      </c>
      <c r="LS194" s="92">
        <v>0</v>
      </c>
      <c r="LT194" s="92">
        <v>0</v>
      </c>
      <c r="LU194" s="92">
        <v>0</v>
      </c>
      <c r="LV194" s="92">
        <v>0</v>
      </c>
      <c r="LW194" s="92">
        <v>0</v>
      </c>
      <c r="LX194" s="92">
        <v>0</v>
      </c>
      <c r="LY194" s="92">
        <v>0</v>
      </c>
      <c r="LZ194" s="92">
        <v>0</v>
      </c>
      <c r="MA194" s="92">
        <v>0</v>
      </c>
      <c r="MB194" s="92">
        <v>0</v>
      </c>
      <c r="MC194" s="92">
        <v>0</v>
      </c>
      <c r="MD194" s="92">
        <v>0</v>
      </c>
      <c r="ME194" s="92">
        <v>0</v>
      </c>
      <c r="MF194" s="92">
        <v>0</v>
      </c>
      <c r="MG194" s="92">
        <v>0</v>
      </c>
      <c r="MH194" s="92">
        <v>0</v>
      </c>
      <c r="MI194" s="92">
        <v>0</v>
      </c>
      <c r="MJ194" s="92">
        <v>0</v>
      </c>
      <c r="MK194" s="92">
        <v>0</v>
      </c>
      <c r="ML194" s="92">
        <v>0</v>
      </c>
      <c r="MM194" s="92">
        <v>0</v>
      </c>
      <c r="MN194" s="92">
        <v>0</v>
      </c>
      <c r="MO194" s="92">
        <v>0</v>
      </c>
      <c r="MP194" s="92">
        <v>0</v>
      </c>
      <c r="MQ194" s="92">
        <v>0</v>
      </c>
      <c r="MR194" s="92">
        <v>0</v>
      </c>
      <c r="MS194" s="92">
        <v>0</v>
      </c>
      <c r="MT194" s="92">
        <v>0</v>
      </c>
      <c r="MU194" s="92">
        <v>0</v>
      </c>
      <c r="MV194" s="92">
        <v>0</v>
      </c>
      <c r="MW194" s="92">
        <v>0</v>
      </c>
      <c r="MX194" s="92">
        <v>0</v>
      </c>
      <c r="MY194" s="92">
        <v>0</v>
      </c>
      <c r="MZ194" s="92">
        <v>0</v>
      </c>
      <c r="NA194" s="92">
        <v>0</v>
      </c>
      <c r="NB194" s="92">
        <v>0</v>
      </c>
      <c r="NC194" s="92">
        <v>0</v>
      </c>
      <c r="ND194" s="92">
        <v>0</v>
      </c>
      <c r="NE194" s="92">
        <v>0</v>
      </c>
      <c r="NF194" s="92">
        <v>0</v>
      </c>
      <c r="NG194" s="92">
        <v>0</v>
      </c>
      <c r="NH194" s="92">
        <v>0</v>
      </c>
      <c r="NI194" s="92">
        <v>0</v>
      </c>
      <c r="NJ194" s="92">
        <v>0</v>
      </c>
      <c r="NK194" s="92">
        <v>0</v>
      </c>
      <c r="NL194" s="92">
        <v>0</v>
      </c>
      <c r="NM194" s="92">
        <v>0</v>
      </c>
      <c r="NN194" s="92">
        <v>0</v>
      </c>
      <c r="NO194" s="92">
        <v>0</v>
      </c>
      <c r="NP194" s="92">
        <v>0</v>
      </c>
      <c r="NQ194" s="92">
        <v>0</v>
      </c>
      <c r="NR194" s="92">
        <v>0</v>
      </c>
      <c r="NS194" s="92">
        <v>0</v>
      </c>
      <c r="NT194" s="92">
        <v>0</v>
      </c>
      <c r="NU194" s="92">
        <v>0</v>
      </c>
      <c r="NV194" s="92">
        <v>0</v>
      </c>
      <c r="NW194" s="92">
        <v>0</v>
      </c>
      <c r="NX194" s="92">
        <v>0</v>
      </c>
      <c r="NY194" s="92">
        <v>0</v>
      </c>
      <c r="NZ194" s="92">
        <v>0</v>
      </c>
      <c r="OA194" s="92">
        <v>0</v>
      </c>
      <c r="OB194" s="92">
        <v>0</v>
      </c>
      <c r="OC194" s="92">
        <v>0</v>
      </c>
      <c r="OD194" s="92">
        <v>0</v>
      </c>
      <c r="OE194" s="92">
        <v>0</v>
      </c>
      <c r="OF194" s="92">
        <v>0</v>
      </c>
      <c r="OG194" s="92">
        <v>0</v>
      </c>
      <c r="OH194" s="92">
        <v>0</v>
      </c>
      <c r="OI194" s="92">
        <v>0</v>
      </c>
      <c r="OJ194" s="92">
        <v>0</v>
      </c>
      <c r="OK194" s="92">
        <v>0</v>
      </c>
      <c r="OL194" s="92">
        <v>0</v>
      </c>
      <c r="OM194" s="92">
        <v>0</v>
      </c>
      <c r="ON194" s="92">
        <v>0</v>
      </c>
      <c r="OO194" s="92">
        <v>0</v>
      </c>
      <c r="OP194" s="92">
        <v>0</v>
      </c>
      <c r="OQ194" s="92">
        <v>0</v>
      </c>
      <c r="OR194" s="92">
        <v>0</v>
      </c>
      <c r="OS194" s="92">
        <v>0</v>
      </c>
      <c r="OT194" s="92">
        <v>0</v>
      </c>
      <c r="OU194" s="92">
        <v>0</v>
      </c>
      <c r="OV194" s="92">
        <v>0</v>
      </c>
      <c r="OW194" s="92">
        <v>0</v>
      </c>
      <c r="OX194" s="92">
        <v>0</v>
      </c>
      <c r="OY194" s="92">
        <v>0</v>
      </c>
      <c r="OZ194" s="92">
        <v>0</v>
      </c>
      <c r="PA194" s="92">
        <v>0</v>
      </c>
      <c r="PB194" s="92">
        <v>0</v>
      </c>
      <c r="PC194" s="92">
        <v>0</v>
      </c>
      <c r="PD194" s="92">
        <v>0</v>
      </c>
      <c r="PE194" s="92">
        <v>0</v>
      </c>
      <c r="PF194" s="92">
        <v>0</v>
      </c>
      <c r="PG194" s="92">
        <v>0</v>
      </c>
      <c r="PH194" s="92">
        <v>0</v>
      </c>
      <c r="PI194" s="92">
        <v>0</v>
      </c>
      <c r="PJ194" s="92">
        <v>0</v>
      </c>
      <c r="PK194" s="92">
        <v>0</v>
      </c>
      <c r="PL194" s="92">
        <v>0</v>
      </c>
      <c r="PM194" s="92">
        <v>0</v>
      </c>
      <c r="PN194" s="92">
        <v>0</v>
      </c>
      <c r="PO194" s="92">
        <v>0</v>
      </c>
      <c r="PP194" s="92">
        <v>0</v>
      </c>
      <c r="PQ194" s="92">
        <v>0</v>
      </c>
      <c r="PR194" s="92">
        <v>0</v>
      </c>
      <c r="PS194" s="92">
        <v>0</v>
      </c>
      <c r="PT194" s="92">
        <v>0</v>
      </c>
      <c r="PU194" s="92">
        <v>0</v>
      </c>
      <c r="PV194" s="92">
        <v>0</v>
      </c>
      <c r="PW194" s="92">
        <v>0</v>
      </c>
      <c r="PX194" s="92">
        <v>0</v>
      </c>
      <c r="PY194" s="92">
        <v>0</v>
      </c>
      <c r="PZ194" s="92">
        <v>0</v>
      </c>
      <c r="QA194" s="92">
        <v>0</v>
      </c>
      <c r="QB194" s="92">
        <v>0</v>
      </c>
      <c r="QC194" s="92">
        <v>0</v>
      </c>
      <c r="QD194" s="92">
        <v>0</v>
      </c>
      <c r="QE194" s="92">
        <v>0</v>
      </c>
      <c r="QF194" s="92">
        <v>0</v>
      </c>
      <c r="QG194" s="92">
        <v>0</v>
      </c>
      <c r="QH194" s="92">
        <v>0</v>
      </c>
      <c r="QI194" s="92">
        <v>0</v>
      </c>
      <c r="QJ194" s="92">
        <v>0</v>
      </c>
      <c r="QK194" s="92">
        <v>0</v>
      </c>
      <c r="QL194" s="92">
        <v>0</v>
      </c>
      <c r="QM194" s="92">
        <v>0</v>
      </c>
      <c r="QN194" s="92">
        <v>0</v>
      </c>
      <c r="QO194" s="92">
        <v>0</v>
      </c>
      <c r="QP194" s="92">
        <v>0</v>
      </c>
      <c r="QQ194" s="92">
        <v>0</v>
      </c>
      <c r="QR194" s="92">
        <v>0</v>
      </c>
      <c r="QS194" s="92">
        <v>0</v>
      </c>
      <c r="QT194" s="92">
        <v>0</v>
      </c>
      <c r="QU194" s="92">
        <v>0</v>
      </c>
      <c r="QV194" s="92">
        <v>0</v>
      </c>
      <c r="QW194" s="92">
        <v>0</v>
      </c>
      <c r="QX194" s="92">
        <v>0</v>
      </c>
      <c r="QY194" s="92">
        <v>0</v>
      </c>
      <c r="QZ194" s="92">
        <v>0</v>
      </c>
      <c r="RA194" s="92">
        <v>0</v>
      </c>
      <c r="RB194" s="92">
        <v>0</v>
      </c>
      <c r="RC194" s="92">
        <v>0</v>
      </c>
      <c r="RD194" s="92">
        <v>0</v>
      </c>
      <c r="RE194" s="92">
        <v>0</v>
      </c>
      <c r="RF194" s="92">
        <v>0</v>
      </c>
      <c r="RG194" s="92">
        <v>0</v>
      </c>
      <c r="RH194" s="92">
        <v>0</v>
      </c>
      <c r="RI194" s="92">
        <v>0</v>
      </c>
      <c r="RJ194" s="92">
        <v>0</v>
      </c>
      <c r="RK194" s="92">
        <v>0</v>
      </c>
      <c r="RL194" s="92">
        <v>0</v>
      </c>
      <c r="RM194" s="92">
        <v>0</v>
      </c>
      <c r="RN194" s="92">
        <v>0</v>
      </c>
      <c r="RO194" s="92">
        <v>0</v>
      </c>
      <c r="RP194" s="92">
        <v>0</v>
      </c>
      <c r="RQ194" s="92">
        <v>0</v>
      </c>
      <c r="RR194" s="92">
        <v>0</v>
      </c>
      <c r="RS194" s="92">
        <v>0</v>
      </c>
      <c r="RT194" s="92">
        <v>0</v>
      </c>
      <c r="RU194" s="92">
        <v>0</v>
      </c>
      <c r="RV194" s="92">
        <v>0</v>
      </c>
      <c r="RW194" s="92">
        <v>0</v>
      </c>
      <c r="RX194" s="92">
        <v>0</v>
      </c>
      <c r="RY194" s="92">
        <v>0</v>
      </c>
      <c r="RZ194" s="92">
        <v>0</v>
      </c>
      <c r="SA194" s="92">
        <v>0</v>
      </c>
      <c r="SB194" s="92">
        <v>0</v>
      </c>
      <c r="SC194" s="92">
        <v>0</v>
      </c>
      <c r="SD194" s="92">
        <v>0</v>
      </c>
      <c r="SE194" s="92">
        <v>0</v>
      </c>
      <c r="SF194" s="92">
        <v>0</v>
      </c>
      <c r="SG194" s="92">
        <v>0</v>
      </c>
      <c r="SH194" s="92">
        <v>0</v>
      </c>
      <c r="SI194" s="92">
        <v>0</v>
      </c>
      <c r="SJ194" s="92">
        <v>0</v>
      </c>
      <c r="SK194" s="92">
        <v>0</v>
      </c>
      <c r="SL194" s="92">
        <v>0</v>
      </c>
      <c r="SM194" s="92">
        <v>0</v>
      </c>
      <c r="SN194" s="92">
        <v>0</v>
      </c>
      <c r="SO194" s="92">
        <v>0</v>
      </c>
      <c r="SP194" s="92">
        <v>0</v>
      </c>
      <c r="SQ194" s="92">
        <v>0</v>
      </c>
      <c r="SR194" s="92">
        <v>0</v>
      </c>
      <c r="SS194" s="92">
        <v>0</v>
      </c>
      <c r="ST194" s="92">
        <v>0</v>
      </c>
      <c r="SU194" s="92">
        <v>0</v>
      </c>
      <c r="SV194" s="92">
        <v>0</v>
      </c>
      <c r="SW194" s="92">
        <v>0</v>
      </c>
      <c r="SX194" s="92">
        <v>0</v>
      </c>
      <c r="SY194" s="92">
        <v>0</v>
      </c>
      <c r="SZ194" s="92">
        <v>0</v>
      </c>
      <c r="TA194" s="92">
        <v>0</v>
      </c>
      <c r="TB194" s="92">
        <v>0</v>
      </c>
      <c r="TC194" s="92">
        <v>0</v>
      </c>
      <c r="TD194" s="92">
        <v>0</v>
      </c>
      <c r="TE194" s="92">
        <v>0</v>
      </c>
      <c r="TF194" s="92">
        <v>0</v>
      </c>
      <c r="TG194" s="92">
        <v>0</v>
      </c>
      <c r="TH194" s="92">
        <v>0</v>
      </c>
      <c r="TI194" s="92">
        <v>0</v>
      </c>
      <c r="TJ194" s="92">
        <v>0</v>
      </c>
      <c r="TK194" s="92">
        <v>0</v>
      </c>
      <c r="TL194" s="92">
        <v>0</v>
      </c>
      <c r="TM194" s="92">
        <v>0</v>
      </c>
      <c r="TN194" s="92">
        <v>0</v>
      </c>
      <c r="TO194" s="92">
        <v>0</v>
      </c>
      <c r="TP194" s="92">
        <v>0.78246284600000005</v>
      </c>
      <c r="TQ194" s="92">
        <v>-165993717.678</v>
      </c>
      <c r="TR194" s="92">
        <v>0.26420020722222198</v>
      </c>
      <c r="TS194" s="92">
        <v>0.558777486111112</v>
      </c>
      <c r="TT194" s="92">
        <v>0.130786044166667</v>
      </c>
      <c r="TU194" s="92">
        <v>5.9844680000000104E-12</v>
      </c>
      <c r="TV194" s="92">
        <v>1.31369796666667E-11</v>
      </c>
      <c r="TW194" s="92">
        <v>5.5120194444444497E-12</v>
      </c>
      <c r="TX194" s="92">
        <v>1.9992415972222199E-10</v>
      </c>
      <c r="TY194" s="92">
        <v>4.1430036388888897E-11</v>
      </c>
      <c r="TZ194" s="92">
        <v>1.1729225444444501E-10</v>
      </c>
      <c r="UA194" s="92">
        <v>0</v>
      </c>
      <c r="UB194" s="92">
        <v>1.4455389944444501E-11</v>
      </c>
      <c r="UC194" s="92">
        <v>3.6480210000000002E-13</v>
      </c>
      <c r="UD194" s="92">
        <v>1.5306381888888901E-13</v>
      </c>
      <c r="UE194" s="92">
        <v>8.3554035833333396E-11</v>
      </c>
      <c r="UF194" s="92">
        <v>1.0182212277777801E-11</v>
      </c>
      <c r="UG194" s="92">
        <v>1.40166050833333E-10</v>
      </c>
      <c r="UH194" s="92">
        <v>7.5439753888888998E-8</v>
      </c>
      <c r="UI194" s="92">
        <v>1.1638131444444501E-6</v>
      </c>
      <c r="UJ194" s="92">
        <v>4.8819484444444499E-4</v>
      </c>
      <c r="UK194" s="92">
        <v>0</v>
      </c>
      <c r="UL194" s="92">
        <v>3.1886444722222299E-6</v>
      </c>
      <c r="UM194" s="92">
        <v>1.15477107777778E-10</v>
      </c>
      <c r="UN194" s="92">
        <v>9.1147440000000103E-9</v>
      </c>
      <c r="UO194" s="92">
        <v>4.7724903611111197E-9</v>
      </c>
      <c r="UP194" s="92">
        <v>3.2691426111111098E-6</v>
      </c>
      <c r="UQ194" s="92">
        <v>0</v>
      </c>
      <c r="UR194" s="92">
        <v>0</v>
      </c>
      <c r="US194" s="92">
        <v>0</v>
      </c>
      <c r="UT194" s="92">
        <v>0</v>
      </c>
      <c r="UU194" s="92">
        <v>0</v>
      </c>
      <c r="UV194" s="92">
        <v>0</v>
      </c>
      <c r="UW194" s="92">
        <v>0</v>
      </c>
      <c r="UX194" s="92">
        <v>0</v>
      </c>
      <c r="UY194" s="92">
        <v>0</v>
      </c>
      <c r="UZ194" s="92">
        <v>0</v>
      </c>
      <c r="VA194" s="92">
        <v>1.5287513111111099E-11</v>
      </c>
      <c r="VB194" s="92">
        <v>1.2509416388888899E-9</v>
      </c>
      <c r="VC194" s="92">
        <v>2.38864951111111E-13</v>
      </c>
      <c r="VD194" s="92">
        <v>0</v>
      </c>
      <c r="VE194" s="92">
        <v>0</v>
      </c>
      <c r="VF194" s="92">
        <v>0</v>
      </c>
      <c r="VG194" s="92">
        <v>1.6994079722222201E-4</v>
      </c>
      <c r="VH194" s="92">
        <v>0</v>
      </c>
      <c r="VI194" s="92">
        <v>0</v>
      </c>
      <c r="VJ194" s="92">
        <v>8.7874259722222308E-9</v>
      </c>
      <c r="VK194" s="92">
        <v>0</v>
      </c>
      <c r="VL194" s="92">
        <v>0</v>
      </c>
      <c r="VM194" s="92">
        <v>0</v>
      </c>
      <c r="VN194" s="92">
        <v>0</v>
      </c>
      <c r="VO194" s="92">
        <v>0</v>
      </c>
      <c r="VP194" s="92">
        <v>0</v>
      </c>
      <c r="VQ194" s="92">
        <v>0</v>
      </c>
      <c r="VR194" s="92">
        <v>0</v>
      </c>
      <c r="VS194" s="92">
        <v>0</v>
      </c>
      <c r="VT194" s="92">
        <v>0</v>
      </c>
      <c r="VU194" s="92">
        <v>0</v>
      </c>
      <c r="VV194" s="92">
        <v>0</v>
      </c>
      <c r="VW194" s="92">
        <v>0</v>
      </c>
      <c r="VX194" s="92">
        <v>0</v>
      </c>
      <c r="VY194" s="92">
        <v>0</v>
      </c>
      <c r="VZ194" s="92">
        <v>0</v>
      </c>
      <c r="WA194" s="92">
        <v>0</v>
      </c>
      <c r="WB194" s="92">
        <v>0</v>
      </c>
      <c r="WC194" s="92">
        <v>0</v>
      </c>
    </row>
    <row r="195" spans="2:601" ht="13.5" customHeight="1">
      <c r="B195" s="851" t="s">
        <v>2868</v>
      </c>
      <c r="C195" s="92">
        <v>0</v>
      </c>
      <c r="D195" s="92">
        <v>29168.814399999999</v>
      </c>
      <c r="E195" s="92">
        <v>-39.138154399999998</v>
      </c>
      <c r="F195" s="92">
        <v>119.927762</v>
      </c>
      <c r="G195" s="92">
        <v>585.66783599999997</v>
      </c>
      <c r="H195" s="92">
        <v>0</v>
      </c>
      <c r="I195" s="92">
        <v>0</v>
      </c>
      <c r="J195" s="92">
        <v>0</v>
      </c>
      <c r="K195" s="92">
        <v>0</v>
      </c>
      <c r="L195" s="92">
        <v>0</v>
      </c>
      <c r="M195" s="92">
        <v>0</v>
      </c>
      <c r="N195" s="92">
        <v>0</v>
      </c>
      <c r="O195" s="92">
        <v>0</v>
      </c>
      <c r="P195" s="92">
        <v>0</v>
      </c>
      <c r="Q195" s="92">
        <v>0</v>
      </c>
      <c r="R195" s="92">
        <v>0</v>
      </c>
      <c r="S195" s="92">
        <v>0</v>
      </c>
      <c r="T195" s="92">
        <v>0</v>
      </c>
      <c r="U195" s="92">
        <v>0</v>
      </c>
      <c r="V195" s="92">
        <v>0</v>
      </c>
      <c r="W195" s="92">
        <v>4.2360485299999998E-7</v>
      </c>
      <c r="X195" s="92">
        <v>0</v>
      </c>
      <c r="Y195" s="92">
        <v>0</v>
      </c>
      <c r="Z195" s="92">
        <v>0</v>
      </c>
      <c r="AA195" s="92">
        <v>0</v>
      </c>
      <c r="AB195" s="92">
        <v>0</v>
      </c>
      <c r="AC195" s="92">
        <v>1.1768915E-2</v>
      </c>
      <c r="AD195" s="92">
        <v>0</v>
      </c>
      <c r="AE195" s="92">
        <v>0</v>
      </c>
      <c r="AF195" s="92">
        <v>0</v>
      </c>
      <c r="AG195" s="92">
        <v>0</v>
      </c>
      <c r="AH195" s="92">
        <v>0</v>
      </c>
      <c r="AI195" s="92">
        <v>0</v>
      </c>
      <c r="AJ195" s="92">
        <v>0</v>
      </c>
      <c r="AK195" s="92">
        <v>0</v>
      </c>
      <c r="AL195" s="92">
        <v>0</v>
      </c>
      <c r="AM195" s="92">
        <v>0</v>
      </c>
      <c r="AN195" s="92">
        <v>0</v>
      </c>
      <c r="AO195" s="92">
        <v>4.50339073E-6</v>
      </c>
      <c r="AP195" s="92">
        <v>8.5991398200000002E-10</v>
      </c>
      <c r="AQ195" s="92">
        <v>0</v>
      </c>
      <c r="AR195" s="92">
        <v>0</v>
      </c>
      <c r="AS195" s="92">
        <v>0</v>
      </c>
      <c r="AT195" s="92">
        <v>0.61178698200000003</v>
      </c>
      <c r="AU195" s="92">
        <v>0</v>
      </c>
      <c r="AV195" s="92">
        <v>0</v>
      </c>
      <c r="AW195" s="92">
        <v>3.1634739399999997E-5</v>
      </c>
      <c r="AX195" s="92">
        <v>0</v>
      </c>
      <c r="AY195" s="92">
        <v>0</v>
      </c>
      <c r="AZ195" s="92">
        <v>0</v>
      </c>
      <c r="BA195" s="92">
        <v>0</v>
      </c>
      <c r="BB195" s="92">
        <v>0</v>
      </c>
      <c r="BC195" s="92">
        <v>0</v>
      </c>
      <c r="BD195" s="92">
        <v>0</v>
      </c>
      <c r="BE195" s="92">
        <v>0</v>
      </c>
      <c r="BF195" s="92">
        <v>0</v>
      </c>
      <c r="BG195" s="92">
        <v>0</v>
      </c>
      <c r="BH195" s="92">
        <v>0</v>
      </c>
      <c r="BI195" s="92">
        <v>0</v>
      </c>
      <c r="BJ195" s="92">
        <v>0</v>
      </c>
      <c r="BK195" s="92">
        <v>0</v>
      </c>
      <c r="BL195" s="92">
        <v>0</v>
      </c>
      <c r="BM195" s="92">
        <v>0</v>
      </c>
      <c r="BN195" s="92">
        <v>0</v>
      </c>
      <c r="BO195" s="92">
        <v>0</v>
      </c>
      <c r="BP195" s="92">
        <v>0.169816629</v>
      </c>
      <c r="BQ195" s="92">
        <v>0.82930037000000001</v>
      </c>
      <c r="BR195" s="92">
        <v>0</v>
      </c>
      <c r="BS195" s="92">
        <v>0</v>
      </c>
      <c r="BT195" s="92">
        <v>0</v>
      </c>
      <c r="BU195" s="92">
        <v>0</v>
      </c>
      <c r="BV195" s="92">
        <v>0</v>
      </c>
      <c r="BW195" s="92">
        <v>0</v>
      </c>
      <c r="BX195" s="92">
        <v>0</v>
      </c>
      <c r="BY195" s="92">
        <v>0</v>
      </c>
      <c r="BZ195" s="92">
        <v>0</v>
      </c>
      <c r="CA195" s="92">
        <v>0</v>
      </c>
      <c r="CB195" s="92">
        <v>0</v>
      </c>
      <c r="CC195" s="92">
        <v>0</v>
      </c>
      <c r="CD195" s="92">
        <v>0</v>
      </c>
      <c r="CE195" s="92">
        <v>0</v>
      </c>
      <c r="CF195" s="92">
        <v>0</v>
      </c>
      <c r="CG195" s="92">
        <v>5.9982064800000002E-10</v>
      </c>
      <c r="CH195" s="92">
        <v>0</v>
      </c>
      <c r="CI195" s="92">
        <v>0</v>
      </c>
      <c r="CJ195" s="92">
        <v>0</v>
      </c>
      <c r="CK195" s="92">
        <v>0</v>
      </c>
      <c r="CL195" s="92">
        <v>0</v>
      </c>
      <c r="CM195" s="92">
        <v>1.66646774E-5</v>
      </c>
      <c r="CN195" s="92">
        <v>0</v>
      </c>
      <c r="CO195" s="92">
        <v>0</v>
      </c>
      <c r="CP195" s="92">
        <v>0</v>
      </c>
      <c r="CQ195" s="92">
        <v>0</v>
      </c>
      <c r="CR195" s="92">
        <v>0</v>
      </c>
      <c r="CS195" s="92">
        <v>0</v>
      </c>
      <c r="CT195" s="92">
        <v>0</v>
      </c>
      <c r="CU195" s="92">
        <v>0</v>
      </c>
      <c r="CV195" s="92">
        <v>0</v>
      </c>
      <c r="CW195" s="92">
        <v>0</v>
      </c>
      <c r="CX195" s="92">
        <v>0</v>
      </c>
      <c r="CY195" s="92">
        <v>6.3767606299999999E-9</v>
      </c>
      <c r="CZ195" s="92">
        <v>1.2176304399999999E-12</v>
      </c>
      <c r="DA195" s="92">
        <v>0</v>
      </c>
      <c r="DB195" s="92">
        <v>0</v>
      </c>
      <c r="DC195" s="92">
        <v>0</v>
      </c>
      <c r="DD195" s="92">
        <v>8.6628484500000003E-4</v>
      </c>
      <c r="DE195" s="92">
        <v>0</v>
      </c>
      <c r="DF195" s="92">
        <v>0</v>
      </c>
      <c r="DG195" s="92">
        <v>4.4794505400000003E-8</v>
      </c>
      <c r="DH195" s="92">
        <v>0</v>
      </c>
      <c r="DI195" s="92">
        <v>0</v>
      </c>
      <c r="DJ195" s="92">
        <v>0</v>
      </c>
      <c r="DK195" s="92">
        <v>0</v>
      </c>
      <c r="DL195" s="92">
        <v>0</v>
      </c>
      <c r="DM195" s="92">
        <v>0</v>
      </c>
      <c r="DN195" s="92">
        <v>0</v>
      </c>
      <c r="DO195" s="92">
        <v>0</v>
      </c>
      <c r="DP195" s="92">
        <v>0</v>
      </c>
      <c r="DQ195" s="92">
        <v>0</v>
      </c>
      <c r="DR195" s="92">
        <v>0</v>
      </c>
      <c r="DS195" s="92">
        <v>0</v>
      </c>
      <c r="DT195" s="92">
        <v>0</v>
      </c>
      <c r="DU195" s="92">
        <v>0</v>
      </c>
      <c r="DV195" s="92">
        <v>0</v>
      </c>
      <c r="DW195" s="92">
        <v>0</v>
      </c>
      <c r="DX195" s="92">
        <v>0</v>
      </c>
      <c r="DY195" s="92">
        <v>0</v>
      </c>
      <c r="DZ195" s="92">
        <v>2160.5322099999998</v>
      </c>
      <c r="EA195" s="92">
        <v>26981.154999999999</v>
      </c>
      <c r="EB195" s="92">
        <v>0</v>
      </c>
      <c r="EC195" s="92">
        <v>0</v>
      </c>
      <c r="ED195" s="92">
        <v>0</v>
      </c>
      <c r="EE195" s="92">
        <v>0</v>
      </c>
      <c r="EF195" s="92">
        <v>0</v>
      </c>
      <c r="EG195" s="92">
        <v>0</v>
      </c>
      <c r="EH195" s="92">
        <v>0</v>
      </c>
      <c r="EI195" s="92">
        <v>0</v>
      </c>
      <c r="EJ195" s="92">
        <v>0</v>
      </c>
      <c r="EK195" s="92">
        <v>0</v>
      </c>
      <c r="EL195" s="92">
        <v>0</v>
      </c>
      <c r="EM195" s="92">
        <v>0</v>
      </c>
      <c r="EN195" s="92">
        <v>0</v>
      </c>
      <c r="EO195" s="92">
        <v>0</v>
      </c>
      <c r="EP195" s="92">
        <v>0</v>
      </c>
      <c r="EQ195" s="92">
        <v>4.0702309500000001E-5</v>
      </c>
      <c r="ER195" s="92">
        <v>0</v>
      </c>
      <c r="ES195" s="92">
        <v>0</v>
      </c>
      <c r="ET195" s="92">
        <v>0</v>
      </c>
      <c r="EU195" s="92">
        <v>0</v>
      </c>
      <c r="EV195" s="92">
        <v>0</v>
      </c>
      <c r="EW195" s="92">
        <v>0.200431212</v>
      </c>
      <c r="EX195" s="92">
        <v>0</v>
      </c>
      <c r="EY195" s="92">
        <v>0</v>
      </c>
      <c r="EZ195" s="92">
        <v>0</v>
      </c>
      <c r="FA195" s="92">
        <v>0</v>
      </c>
      <c r="FB195" s="92">
        <v>0</v>
      </c>
      <c r="FC195" s="92">
        <v>0</v>
      </c>
      <c r="FD195" s="92">
        <v>0</v>
      </c>
      <c r="FE195" s="92">
        <v>0</v>
      </c>
      <c r="FF195" s="92">
        <v>0</v>
      </c>
      <c r="FG195" s="92">
        <v>0</v>
      </c>
      <c r="FH195" s="92">
        <v>0</v>
      </c>
      <c r="FI195" s="92">
        <v>1.4410309900000001E-4</v>
      </c>
      <c r="FJ195" s="92">
        <v>2.4089183099999999E-8</v>
      </c>
      <c r="FK195" s="92">
        <v>0</v>
      </c>
      <c r="FL195" s="92">
        <v>0</v>
      </c>
      <c r="FM195" s="92">
        <v>0</v>
      </c>
      <c r="FN195" s="92">
        <v>26.9246227</v>
      </c>
      <c r="FO195" s="92">
        <v>0</v>
      </c>
      <c r="FP195" s="92">
        <v>0</v>
      </c>
      <c r="FQ195" s="92">
        <v>2.02667325E-3</v>
      </c>
      <c r="FR195" s="92">
        <v>0</v>
      </c>
      <c r="FS195" s="92">
        <v>0</v>
      </c>
      <c r="FT195" s="92">
        <v>0</v>
      </c>
      <c r="FU195" s="92">
        <v>0</v>
      </c>
      <c r="FV195" s="92">
        <v>0</v>
      </c>
      <c r="FW195" s="92">
        <v>0</v>
      </c>
      <c r="FX195" s="92">
        <v>0</v>
      </c>
      <c r="FY195" s="92">
        <v>0</v>
      </c>
      <c r="FZ195" s="92">
        <v>0</v>
      </c>
      <c r="GA195" s="92">
        <v>0</v>
      </c>
      <c r="GB195" s="92">
        <v>0</v>
      </c>
      <c r="GC195" s="92">
        <v>0</v>
      </c>
      <c r="GD195" s="92">
        <v>0</v>
      </c>
      <c r="GE195" s="92">
        <v>0</v>
      </c>
      <c r="GF195" s="92">
        <v>0</v>
      </c>
      <c r="GG195" s="92">
        <v>0</v>
      </c>
      <c r="GH195" s="92">
        <v>0</v>
      </c>
      <c r="GI195" s="92">
        <v>0</v>
      </c>
      <c r="GJ195" s="92">
        <v>7.4069935700000006E-2</v>
      </c>
      <c r="GK195" s="92">
        <v>0.92500005500000004</v>
      </c>
      <c r="GL195" s="92">
        <v>0</v>
      </c>
      <c r="GM195" s="92">
        <v>0</v>
      </c>
      <c r="GN195" s="92">
        <v>0</v>
      </c>
      <c r="GO195" s="92">
        <v>0</v>
      </c>
      <c r="GP195" s="92">
        <v>0</v>
      </c>
      <c r="GQ195" s="92">
        <v>0</v>
      </c>
      <c r="GR195" s="92">
        <v>0</v>
      </c>
      <c r="GS195" s="92">
        <v>0</v>
      </c>
      <c r="GT195" s="92">
        <v>0</v>
      </c>
      <c r="GU195" s="92">
        <v>0</v>
      </c>
      <c r="GV195" s="92">
        <v>0</v>
      </c>
      <c r="GW195" s="92">
        <v>0</v>
      </c>
      <c r="GX195" s="92">
        <v>0</v>
      </c>
      <c r="GY195" s="92">
        <v>0</v>
      </c>
      <c r="GZ195" s="92">
        <v>0</v>
      </c>
      <c r="HA195" s="92">
        <v>1.3954049999999999E-9</v>
      </c>
      <c r="HB195" s="92">
        <v>0</v>
      </c>
      <c r="HC195" s="92">
        <v>0</v>
      </c>
      <c r="HD195" s="92">
        <v>0</v>
      </c>
      <c r="HE195" s="92">
        <v>0</v>
      </c>
      <c r="HF195" s="92">
        <v>0</v>
      </c>
      <c r="HG195" s="92">
        <v>6.8714212800000001E-6</v>
      </c>
      <c r="HH195" s="92">
        <v>0</v>
      </c>
      <c r="HI195" s="92">
        <v>0</v>
      </c>
      <c r="HJ195" s="92">
        <v>0</v>
      </c>
      <c r="HK195" s="92">
        <v>0</v>
      </c>
      <c r="HL195" s="92">
        <v>0</v>
      </c>
      <c r="HM195" s="92">
        <v>0</v>
      </c>
      <c r="HN195" s="92">
        <v>0</v>
      </c>
      <c r="HO195" s="92">
        <v>0</v>
      </c>
      <c r="HP195" s="92">
        <v>0</v>
      </c>
      <c r="HQ195" s="92">
        <v>0</v>
      </c>
      <c r="HR195" s="92">
        <v>0</v>
      </c>
      <c r="HS195" s="92">
        <v>4.94031389E-9</v>
      </c>
      <c r="HT195" s="92">
        <v>8.2585403600000002E-13</v>
      </c>
      <c r="HU195" s="92">
        <v>0</v>
      </c>
      <c r="HV195" s="92">
        <v>0</v>
      </c>
      <c r="HW195" s="92">
        <v>0</v>
      </c>
      <c r="HX195" s="92">
        <v>9.2306194899999998E-4</v>
      </c>
      <c r="HY195" s="92">
        <v>0</v>
      </c>
      <c r="HZ195" s="92">
        <v>0</v>
      </c>
      <c r="IA195" s="92">
        <v>6.9480823600000002E-8</v>
      </c>
      <c r="IB195" s="92">
        <v>0</v>
      </c>
      <c r="IC195" s="92">
        <v>0</v>
      </c>
      <c r="ID195" s="92">
        <v>0</v>
      </c>
      <c r="IE195" s="92">
        <v>0</v>
      </c>
      <c r="IF195" s="92">
        <v>0</v>
      </c>
      <c r="IG195" s="92">
        <v>0</v>
      </c>
      <c r="IH195" s="92">
        <v>0</v>
      </c>
      <c r="II195" s="92">
        <v>0</v>
      </c>
      <c r="IJ195" s="92">
        <v>0</v>
      </c>
      <c r="IK195" s="92">
        <v>0</v>
      </c>
      <c r="IL195" s="92">
        <v>0</v>
      </c>
      <c r="IM195" s="92">
        <v>0</v>
      </c>
      <c r="IN195" s="92">
        <v>0</v>
      </c>
      <c r="IO195" s="92">
        <v>0</v>
      </c>
      <c r="IP195" s="92">
        <v>0</v>
      </c>
      <c r="IQ195" s="92">
        <v>0</v>
      </c>
      <c r="IR195" s="92">
        <v>0</v>
      </c>
      <c r="IS195" s="92">
        <v>0</v>
      </c>
      <c r="IT195" s="92">
        <v>706.21919100000002</v>
      </c>
      <c r="IU195" s="92">
        <v>29168.814399999999</v>
      </c>
      <c r="IV195" s="92">
        <v>219643.34299999999</v>
      </c>
      <c r="IW195" s="92">
        <v>90.714024600000002</v>
      </c>
      <c r="IX195" s="92">
        <v>1.6</v>
      </c>
      <c r="IY195" s="92">
        <v>1</v>
      </c>
      <c r="IZ195" s="92">
        <v>0</v>
      </c>
      <c r="JA195" s="92">
        <v>0</v>
      </c>
      <c r="JB195" s="92">
        <v>-55419.273300000001</v>
      </c>
      <c r="JC195" s="92">
        <v>-1341.7807700000001</v>
      </c>
      <c r="JD195" s="92">
        <v>-39.138154399999998</v>
      </c>
      <c r="JE195" s="92">
        <v>-43.345369400000003</v>
      </c>
      <c r="JF195" s="92">
        <v>-1.04945409</v>
      </c>
      <c r="JG195" s="92">
        <v>5.3588329400000002E-5</v>
      </c>
      <c r="JH195" s="92">
        <v>2.2133468700000001E-3</v>
      </c>
      <c r="JI195" s="92">
        <v>41.302778000000004</v>
      </c>
      <c r="JJ195" s="92">
        <v>604.46622500000001</v>
      </c>
      <c r="JK195" s="92">
        <v>0</v>
      </c>
      <c r="JL195" s="92">
        <v>0</v>
      </c>
      <c r="JM195" s="92">
        <v>0</v>
      </c>
      <c r="JN195" s="92">
        <v>0</v>
      </c>
      <c r="JO195" s="92">
        <v>0</v>
      </c>
      <c r="JP195" s="92">
        <v>0</v>
      </c>
      <c r="JQ195" s="92">
        <v>0</v>
      </c>
      <c r="JR195" s="92">
        <v>0</v>
      </c>
      <c r="JS195" s="92">
        <v>0</v>
      </c>
      <c r="JT195" s="92">
        <v>0</v>
      </c>
      <c r="JU195" s="92">
        <v>0</v>
      </c>
      <c r="JV195" s="92">
        <v>0</v>
      </c>
      <c r="JW195" s="92">
        <v>0</v>
      </c>
      <c r="JX195" s="92">
        <v>0</v>
      </c>
      <c r="JY195" s="92">
        <v>0</v>
      </c>
      <c r="JZ195" s="92">
        <v>0</v>
      </c>
      <c r="KA195" s="92">
        <v>0</v>
      </c>
      <c r="KB195" s="92">
        <v>0</v>
      </c>
      <c r="KC195" s="92">
        <v>0</v>
      </c>
      <c r="KD195" s="92">
        <v>0</v>
      </c>
      <c r="KE195" s="92">
        <v>0</v>
      </c>
      <c r="KF195" s="92">
        <v>0</v>
      </c>
      <c r="KG195" s="92">
        <v>0</v>
      </c>
      <c r="KH195" s="92">
        <v>0</v>
      </c>
      <c r="KI195" s="92">
        <v>0</v>
      </c>
      <c r="KJ195" s="92">
        <v>0</v>
      </c>
      <c r="KK195" s="92">
        <v>0</v>
      </c>
      <c r="KL195" s="92">
        <v>0</v>
      </c>
      <c r="KM195" s="92">
        <v>0</v>
      </c>
      <c r="KN195" s="92">
        <v>0</v>
      </c>
      <c r="KO195" s="92">
        <v>0</v>
      </c>
      <c r="KP195" s="92">
        <v>0</v>
      </c>
      <c r="KQ195" s="92">
        <v>0</v>
      </c>
      <c r="KR195" s="92">
        <v>0</v>
      </c>
      <c r="KS195" s="92">
        <v>0</v>
      </c>
      <c r="KT195" s="92">
        <v>0</v>
      </c>
      <c r="KU195" s="92">
        <v>0</v>
      </c>
      <c r="KV195" s="92">
        <v>0</v>
      </c>
      <c r="KW195" s="92">
        <v>0</v>
      </c>
      <c r="KX195" s="92">
        <v>0</v>
      </c>
      <c r="KY195" s="92">
        <v>0</v>
      </c>
      <c r="KZ195" s="92">
        <v>0</v>
      </c>
      <c r="LA195" s="92">
        <v>0</v>
      </c>
      <c r="LB195" s="92">
        <v>0</v>
      </c>
      <c r="LC195" s="92">
        <v>0</v>
      </c>
      <c r="LD195" s="92">
        <v>0</v>
      </c>
      <c r="LE195" s="92">
        <v>0</v>
      </c>
      <c r="LF195" s="92">
        <v>0</v>
      </c>
      <c r="LG195" s="92">
        <v>0</v>
      </c>
      <c r="LH195" s="92">
        <v>0</v>
      </c>
      <c r="LI195" s="92">
        <v>0</v>
      </c>
      <c r="LJ195" s="92">
        <v>0</v>
      </c>
      <c r="LK195" s="92">
        <v>0</v>
      </c>
      <c r="LL195" s="92">
        <v>0</v>
      </c>
      <c r="LM195" s="92">
        <v>0</v>
      </c>
      <c r="LN195" s="92">
        <v>0</v>
      </c>
      <c r="LO195" s="92">
        <v>0</v>
      </c>
      <c r="LP195" s="92">
        <v>0</v>
      </c>
      <c r="LQ195" s="92">
        <v>0</v>
      </c>
      <c r="LR195" s="92">
        <v>0</v>
      </c>
      <c r="LS195" s="92">
        <v>0</v>
      </c>
      <c r="LT195" s="92">
        <v>0</v>
      </c>
      <c r="LU195" s="92">
        <v>0</v>
      </c>
      <c r="LV195" s="92">
        <v>0</v>
      </c>
      <c r="LW195" s="92">
        <v>0</v>
      </c>
      <c r="LX195" s="92">
        <v>0</v>
      </c>
      <c r="LY195" s="92">
        <v>0</v>
      </c>
      <c r="LZ195" s="92">
        <v>0</v>
      </c>
      <c r="MA195" s="92">
        <v>0</v>
      </c>
      <c r="MB195" s="92">
        <v>0</v>
      </c>
      <c r="MC195" s="92">
        <v>0</v>
      </c>
      <c r="MD195" s="92">
        <v>0</v>
      </c>
      <c r="ME195" s="92">
        <v>0</v>
      </c>
      <c r="MF195" s="92">
        <v>0</v>
      </c>
      <c r="MG195" s="92">
        <v>0</v>
      </c>
      <c r="MH195" s="92">
        <v>0</v>
      </c>
      <c r="MI195" s="92">
        <v>0</v>
      </c>
      <c r="MJ195" s="92">
        <v>0</v>
      </c>
      <c r="MK195" s="92">
        <v>0</v>
      </c>
      <c r="ML195" s="92">
        <v>0</v>
      </c>
      <c r="MM195" s="92">
        <v>0</v>
      </c>
      <c r="MN195" s="92">
        <v>0</v>
      </c>
      <c r="MO195" s="92">
        <v>0</v>
      </c>
      <c r="MP195" s="92">
        <v>0</v>
      </c>
      <c r="MQ195" s="92">
        <v>0</v>
      </c>
      <c r="MR195" s="92">
        <v>0</v>
      </c>
      <c r="MS195" s="92">
        <v>0</v>
      </c>
      <c r="MT195" s="92">
        <v>0</v>
      </c>
      <c r="MU195" s="92">
        <v>0</v>
      </c>
      <c r="MV195" s="92">
        <v>0</v>
      </c>
      <c r="MW195" s="92">
        <v>0</v>
      </c>
      <c r="MX195" s="92">
        <v>0</v>
      </c>
      <c r="MY195" s="92">
        <v>0</v>
      </c>
      <c r="MZ195" s="92">
        <v>0</v>
      </c>
      <c r="NA195" s="92">
        <v>0</v>
      </c>
      <c r="NB195" s="92">
        <v>0</v>
      </c>
      <c r="NC195" s="92">
        <v>0</v>
      </c>
      <c r="ND195" s="92">
        <v>0</v>
      </c>
      <c r="NE195" s="92">
        <v>0</v>
      </c>
      <c r="NF195" s="92">
        <v>0</v>
      </c>
      <c r="NG195" s="92">
        <v>0</v>
      </c>
      <c r="NH195" s="92">
        <v>0</v>
      </c>
      <c r="NI195" s="92">
        <v>0</v>
      </c>
      <c r="NJ195" s="92">
        <v>0</v>
      </c>
      <c r="NK195" s="92">
        <v>0</v>
      </c>
      <c r="NL195" s="92">
        <v>0</v>
      </c>
      <c r="NM195" s="92">
        <v>0</v>
      </c>
      <c r="NN195" s="92">
        <v>0</v>
      </c>
      <c r="NO195" s="92">
        <v>0</v>
      </c>
      <c r="NP195" s="92">
        <v>0</v>
      </c>
      <c r="NQ195" s="92">
        <v>0</v>
      </c>
      <c r="NR195" s="92">
        <v>0</v>
      </c>
      <c r="NS195" s="92">
        <v>0</v>
      </c>
      <c r="NT195" s="92">
        <v>0</v>
      </c>
      <c r="NU195" s="92">
        <v>0</v>
      </c>
      <c r="NV195" s="92">
        <v>0</v>
      </c>
      <c r="NW195" s="92">
        <v>0</v>
      </c>
      <c r="NX195" s="92">
        <v>0</v>
      </c>
      <c r="NY195" s="92">
        <v>0</v>
      </c>
      <c r="NZ195" s="92">
        <v>0</v>
      </c>
      <c r="OA195" s="92">
        <v>0</v>
      </c>
      <c r="OB195" s="92">
        <v>0</v>
      </c>
      <c r="OC195" s="92">
        <v>0</v>
      </c>
      <c r="OD195" s="92">
        <v>0</v>
      </c>
      <c r="OE195" s="92">
        <v>0</v>
      </c>
      <c r="OF195" s="92">
        <v>0</v>
      </c>
      <c r="OG195" s="92">
        <v>0</v>
      </c>
      <c r="OH195" s="92">
        <v>0</v>
      </c>
      <c r="OI195" s="92">
        <v>0</v>
      </c>
      <c r="OJ195" s="92">
        <v>0</v>
      </c>
      <c r="OK195" s="92">
        <v>0</v>
      </c>
      <c r="OL195" s="92">
        <v>0</v>
      </c>
      <c r="OM195" s="92">
        <v>0</v>
      </c>
      <c r="ON195" s="92">
        <v>0</v>
      </c>
      <c r="OO195" s="92">
        <v>0</v>
      </c>
      <c r="OP195" s="92">
        <v>0</v>
      </c>
      <c r="OQ195" s="92">
        <v>0</v>
      </c>
      <c r="OR195" s="92">
        <v>0</v>
      </c>
      <c r="OS195" s="92">
        <v>0</v>
      </c>
      <c r="OT195" s="92">
        <v>0</v>
      </c>
      <c r="OU195" s="92">
        <v>0</v>
      </c>
      <c r="OV195" s="92">
        <v>0</v>
      </c>
      <c r="OW195" s="92">
        <v>0</v>
      </c>
      <c r="OX195" s="92">
        <v>0</v>
      </c>
      <c r="OY195" s="92">
        <v>0</v>
      </c>
      <c r="OZ195" s="92">
        <v>0</v>
      </c>
      <c r="PA195" s="92">
        <v>0</v>
      </c>
      <c r="PB195" s="92">
        <v>0</v>
      </c>
      <c r="PC195" s="92">
        <v>0</v>
      </c>
      <c r="PD195" s="92">
        <v>0</v>
      </c>
      <c r="PE195" s="92">
        <v>0</v>
      </c>
      <c r="PF195" s="92">
        <v>0</v>
      </c>
      <c r="PG195" s="92">
        <v>0</v>
      </c>
      <c r="PH195" s="92">
        <v>0</v>
      </c>
      <c r="PI195" s="92">
        <v>0</v>
      </c>
      <c r="PJ195" s="92">
        <v>0</v>
      </c>
      <c r="PK195" s="92">
        <v>0</v>
      </c>
      <c r="PL195" s="92">
        <v>0</v>
      </c>
      <c r="PM195" s="92">
        <v>0</v>
      </c>
      <c r="PN195" s="92">
        <v>0</v>
      </c>
      <c r="PO195" s="92">
        <v>0</v>
      </c>
      <c r="PP195" s="92">
        <v>0</v>
      </c>
      <c r="PQ195" s="92">
        <v>0</v>
      </c>
      <c r="PR195" s="92">
        <v>0</v>
      </c>
      <c r="PS195" s="92">
        <v>0</v>
      </c>
      <c r="PT195" s="92">
        <v>0</v>
      </c>
      <c r="PU195" s="92">
        <v>0</v>
      </c>
      <c r="PV195" s="92">
        <v>0</v>
      </c>
      <c r="PW195" s="92">
        <v>0</v>
      </c>
      <c r="PX195" s="92">
        <v>0</v>
      </c>
      <c r="PY195" s="92">
        <v>0</v>
      </c>
      <c r="PZ195" s="92">
        <v>0</v>
      </c>
      <c r="QA195" s="92">
        <v>0</v>
      </c>
      <c r="QB195" s="92">
        <v>0</v>
      </c>
      <c r="QC195" s="92">
        <v>0</v>
      </c>
      <c r="QD195" s="92">
        <v>0</v>
      </c>
      <c r="QE195" s="92">
        <v>0</v>
      </c>
      <c r="QF195" s="92">
        <v>0</v>
      </c>
      <c r="QG195" s="92">
        <v>0</v>
      </c>
      <c r="QH195" s="92">
        <v>0</v>
      </c>
      <c r="QI195" s="92">
        <v>0</v>
      </c>
      <c r="QJ195" s="92">
        <v>0</v>
      </c>
      <c r="QK195" s="92">
        <v>0</v>
      </c>
      <c r="QL195" s="92">
        <v>0</v>
      </c>
      <c r="QM195" s="92">
        <v>0</v>
      </c>
      <c r="QN195" s="92">
        <v>0</v>
      </c>
      <c r="QO195" s="92">
        <v>0</v>
      </c>
      <c r="QP195" s="92">
        <v>0</v>
      </c>
      <c r="QQ195" s="92">
        <v>0</v>
      </c>
      <c r="QR195" s="92">
        <v>0</v>
      </c>
      <c r="QS195" s="92">
        <v>0</v>
      </c>
      <c r="QT195" s="92">
        <v>0</v>
      </c>
      <c r="QU195" s="92">
        <v>0</v>
      </c>
      <c r="QV195" s="92">
        <v>0</v>
      </c>
      <c r="QW195" s="92">
        <v>0</v>
      </c>
      <c r="QX195" s="92">
        <v>0</v>
      </c>
      <c r="QY195" s="92">
        <v>0</v>
      </c>
      <c r="QZ195" s="92">
        <v>0</v>
      </c>
      <c r="RA195" s="92">
        <v>0</v>
      </c>
      <c r="RB195" s="92">
        <v>0</v>
      </c>
      <c r="RC195" s="92">
        <v>0</v>
      </c>
      <c r="RD195" s="92">
        <v>0</v>
      </c>
      <c r="RE195" s="92">
        <v>0</v>
      </c>
      <c r="RF195" s="92">
        <v>0</v>
      </c>
      <c r="RG195" s="92">
        <v>0</v>
      </c>
      <c r="RH195" s="92">
        <v>0</v>
      </c>
      <c r="RI195" s="92">
        <v>0</v>
      </c>
      <c r="RJ195" s="92">
        <v>0</v>
      </c>
      <c r="RK195" s="92">
        <v>0</v>
      </c>
      <c r="RL195" s="92">
        <v>0</v>
      </c>
      <c r="RM195" s="92">
        <v>0</v>
      </c>
      <c r="RN195" s="92">
        <v>0</v>
      </c>
      <c r="RO195" s="92">
        <v>0</v>
      </c>
      <c r="RP195" s="92">
        <v>0</v>
      </c>
      <c r="RQ195" s="92">
        <v>0</v>
      </c>
      <c r="RR195" s="92">
        <v>0</v>
      </c>
      <c r="RS195" s="92">
        <v>0</v>
      </c>
      <c r="RT195" s="92">
        <v>0</v>
      </c>
      <c r="RU195" s="92">
        <v>0</v>
      </c>
      <c r="RV195" s="92">
        <v>0</v>
      </c>
      <c r="RW195" s="92">
        <v>0</v>
      </c>
      <c r="RX195" s="92">
        <v>0</v>
      </c>
      <c r="RY195" s="92">
        <v>0</v>
      </c>
      <c r="RZ195" s="92">
        <v>0</v>
      </c>
      <c r="SA195" s="92">
        <v>0</v>
      </c>
      <c r="SB195" s="92">
        <v>0</v>
      </c>
      <c r="SC195" s="92">
        <v>0</v>
      </c>
      <c r="SD195" s="92">
        <v>0</v>
      </c>
      <c r="SE195" s="92">
        <v>0</v>
      </c>
      <c r="SF195" s="92">
        <v>0</v>
      </c>
      <c r="SG195" s="92">
        <v>0</v>
      </c>
      <c r="SH195" s="92">
        <v>0</v>
      </c>
      <c r="SI195" s="92">
        <v>0</v>
      </c>
      <c r="SJ195" s="92">
        <v>0</v>
      </c>
      <c r="SK195" s="92">
        <v>0</v>
      </c>
      <c r="SL195" s="92">
        <v>0</v>
      </c>
      <c r="SM195" s="92">
        <v>0</v>
      </c>
      <c r="SN195" s="92">
        <v>0</v>
      </c>
      <c r="SO195" s="92">
        <v>0</v>
      </c>
      <c r="SP195" s="92">
        <v>0</v>
      </c>
      <c r="SQ195" s="92">
        <v>0</v>
      </c>
      <c r="SR195" s="92">
        <v>0</v>
      </c>
      <c r="SS195" s="92">
        <v>0</v>
      </c>
      <c r="ST195" s="92">
        <v>0</v>
      </c>
      <c r="SU195" s="92">
        <v>0</v>
      </c>
      <c r="SV195" s="92">
        <v>0</v>
      </c>
      <c r="SW195" s="92">
        <v>0</v>
      </c>
      <c r="SX195" s="92">
        <v>0</v>
      </c>
      <c r="SY195" s="92">
        <v>0</v>
      </c>
      <c r="SZ195" s="92">
        <v>0</v>
      </c>
      <c r="TA195" s="92">
        <v>0</v>
      </c>
      <c r="TB195" s="92">
        <v>0</v>
      </c>
      <c r="TC195" s="92">
        <v>0</v>
      </c>
      <c r="TD195" s="92">
        <v>0</v>
      </c>
      <c r="TE195" s="92">
        <v>0</v>
      </c>
      <c r="TF195" s="92">
        <v>0</v>
      </c>
      <c r="TG195" s="92">
        <v>0</v>
      </c>
      <c r="TH195" s="92">
        <v>0</v>
      </c>
      <c r="TI195" s="92">
        <v>0</v>
      </c>
      <c r="TJ195" s="92">
        <v>0</v>
      </c>
      <c r="TK195" s="92">
        <v>0</v>
      </c>
      <c r="TL195" s="92">
        <v>0</v>
      </c>
      <c r="TM195" s="92">
        <v>0</v>
      </c>
      <c r="TN195" s="92">
        <v>0</v>
      </c>
      <c r="TO195" s="92">
        <v>0</v>
      </c>
      <c r="TP195" s="92">
        <v>1.9275419300000001</v>
      </c>
      <c r="TQ195" s="92">
        <v>-46345734.335500002</v>
      </c>
      <c r="TR195" s="92">
        <v>0.32554096111111103</v>
      </c>
      <c r="TS195" s="92">
        <v>3.3313267222222297E-2</v>
      </c>
      <c r="TT195" s="92">
        <v>0.16268551000000001</v>
      </c>
      <c r="TU195" s="92">
        <v>0</v>
      </c>
      <c r="TV195" s="92">
        <v>0</v>
      </c>
      <c r="TW195" s="92">
        <v>0</v>
      </c>
      <c r="TX195" s="92">
        <v>0</v>
      </c>
      <c r="TY195" s="92">
        <v>0</v>
      </c>
      <c r="TZ195" s="92">
        <v>0</v>
      </c>
      <c r="UA195" s="92">
        <v>0</v>
      </c>
      <c r="UB195" s="92">
        <v>0</v>
      </c>
      <c r="UC195" s="92">
        <v>0</v>
      </c>
      <c r="UD195" s="92">
        <v>0</v>
      </c>
      <c r="UE195" s="92">
        <v>0</v>
      </c>
      <c r="UF195" s="92">
        <v>0</v>
      </c>
      <c r="UG195" s="92">
        <v>0</v>
      </c>
      <c r="UH195" s="92">
        <v>0</v>
      </c>
      <c r="UI195" s="92">
        <v>0</v>
      </c>
      <c r="UJ195" s="92">
        <v>1.1766801472222199E-10</v>
      </c>
      <c r="UK195" s="92">
        <v>0</v>
      </c>
      <c r="UL195" s="92">
        <v>0</v>
      </c>
      <c r="UM195" s="92">
        <v>0</v>
      </c>
      <c r="UN195" s="92">
        <v>0</v>
      </c>
      <c r="UO195" s="92">
        <v>0</v>
      </c>
      <c r="UP195" s="92">
        <v>3.2691430555555602E-6</v>
      </c>
      <c r="UQ195" s="92">
        <v>0</v>
      </c>
      <c r="UR195" s="92">
        <v>0</v>
      </c>
      <c r="US195" s="92">
        <v>0</v>
      </c>
      <c r="UT195" s="92">
        <v>0</v>
      </c>
      <c r="UU195" s="92">
        <v>0</v>
      </c>
      <c r="UV195" s="92">
        <v>0</v>
      </c>
      <c r="UW195" s="92">
        <v>0</v>
      </c>
      <c r="UX195" s="92">
        <v>0</v>
      </c>
      <c r="UY195" s="92">
        <v>0</v>
      </c>
      <c r="UZ195" s="92">
        <v>0</v>
      </c>
      <c r="VA195" s="92">
        <v>0</v>
      </c>
      <c r="VB195" s="92">
        <v>1.2509418694444501E-9</v>
      </c>
      <c r="VC195" s="92">
        <v>2.3886499500000002E-13</v>
      </c>
      <c r="VD195" s="92">
        <v>0</v>
      </c>
      <c r="VE195" s="92">
        <v>0</v>
      </c>
      <c r="VF195" s="92">
        <v>0</v>
      </c>
      <c r="VG195" s="92">
        <v>1.6994082833333399E-4</v>
      </c>
      <c r="VH195" s="92">
        <v>0</v>
      </c>
      <c r="VI195" s="92">
        <v>0</v>
      </c>
      <c r="VJ195" s="92">
        <v>8.7874276111111203E-9</v>
      </c>
      <c r="VK195" s="92">
        <v>0</v>
      </c>
      <c r="VL195" s="92">
        <v>0</v>
      </c>
      <c r="VM195" s="92">
        <v>0</v>
      </c>
      <c r="VN195" s="92">
        <v>0</v>
      </c>
      <c r="VO195" s="92">
        <v>0</v>
      </c>
      <c r="VP195" s="92">
        <v>0</v>
      </c>
      <c r="VQ195" s="92">
        <v>0</v>
      </c>
      <c r="VR195" s="92">
        <v>0</v>
      </c>
      <c r="VS195" s="92">
        <v>0</v>
      </c>
      <c r="VT195" s="92">
        <v>0</v>
      </c>
      <c r="VU195" s="92">
        <v>0</v>
      </c>
      <c r="VV195" s="92">
        <v>0</v>
      </c>
      <c r="VW195" s="92">
        <v>0</v>
      </c>
      <c r="VX195" s="92">
        <v>0</v>
      </c>
      <c r="VY195" s="92">
        <v>0</v>
      </c>
      <c r="VZ195" s="92">
        <v>0</v>
      </c>
      <c r="WA195" s="92">
        <v>0</v>
      </c>
      <c r="WB195" s="92">
        <v>0</v>
      </c>
      <c r="WC195" s="92">
        <v>0</v>
      </c>
    </row>
    <row r="196" spans="2:601" ht="13.5" customHeight="1">
      <c r="B196" s="851" t="s">
        <v>2869</v>
      </c>
      <c r="C196" s="92">
        <v>0</v>
      </c>
      <c r="D196" s="92">
        <v>21808.6986</v>
      </c>
      <c r="E196" s="92">
        <v>-31.4719497</v>
      </c>
      <c r="F196" s="92">
        <v>6.0526644300000001</v>
      </c>
      <c r="G196" s="92">
        <v>470.43591400000003</v>
      </c>
      <c r="H196" s="92">
        <v>0</v>
      </c>
      <c r="I196" s="92">
        <v>0</v>
      </c>
      <c r="J196" s="92">
        <v>0</v>
      </c>
      <c r="K196" s="92">
        <v>0</v>
      </c>
      <c r="L196" s="92">
        <v>0</v>
      </c>
      <c r="M196" s="92">
        <v>0</v>
      </c>
      <c r="N196" s="92">
        <v>0</v>
      </c>
      <c r="O196" s="92">
        <v>0</v>
      </c>
      <c r="P196" s="92">
        <v>0</v>
      </c>
      <c r="Q196" s="92">
        <v>0</v>
      </c>
      <c r="R196" s="92">
        <v>0</v>
      </c>
      <c r="S196" s="92">
        <v>0</v>
      </c>
      <c r="T196" s="92">
        <v>0</v>
      </c>
      <c r="U196" s="92">
        <v>0</v>
      </c>
      <c r="V196" s="92">
        <v>0</v>
      </c>
      <c r="W196" s="92">
        <v>4.2360485299999998E-7</v>
      </c>
      <c r="X196" s="92">
        <v>0</v>
      </c>
      <c r="Y196" s="92">
        <v>0</v>
      </c>
      <c r="Z196" s="92">
        <v>0</v>
      </c>
      <c r="AA196" s="92">
        <v>0</v>
      </c>
      <c r="AB196" s="92">
        <v>0</v>
      </c>
      <c r="AC196" s="92">
        <v>1.1768915E-2</v>
      </c>
      <c r="AD196" s="92">
        <v>0</v>
      </c>
      <c r="AE196" s="92">
        <v>0</v>
      </c>
      <c r="AF196" s="92">
        <v>0</v>
      </c>
      <c r="AG196" s="92">
        <v>0</v>
      </c>
      <c r="AH196" s="92">
        <v>0</v>
      </c>
      <c r="AI196" s="92">
        <v>0</v>
      </c>
      <c r="AJ196" s="92">
        <v>0</v>
      </c>
      <c r="AK196" s="92">
        <v>0</v>
      </c>
      <c r="AL196" s="92">
        <v>0</v>
      </c>
      <c r="AM196" s="92">
        <v>0</v>
      </c>
      <c r="AN196" s="92">
        <v>0</v>
      </c>
      <c r="AO196" s="92">
        <v>4.50339073E-6</v>
      </c>
      <c r="AP196" s="92">
        <v>8.5991398200000002E-10</v>
      </c>
      <c r="AQ196" s="92">
        <v>0</v>
      </c>
      <c r="AR196" s="92">
        <v>0</v>
      </c>
      <c r="AS196" s="92">
        <v>0</v>
      </c>
      <c r="AT196" s="92">
        <v>0.61178698200000003</v>
      </c>
      <c r="AU196" s="92">
        <v>0</v>
      </c>
      <c r="AV196" s="92">
        <v>0</v>
      </c>
      <c r="AW196" s="92">
        <v>3.1634739399999997E-5</v>
      </c>
      <c r="AX196" s="92">
        <v>0</v>
      </c>
      <c r="AY196" s="92">
        <v>0</v>
      </c>
      <c r="AZ196" s="92">
        <v>0</v>
      </c>
      <c r="BA196" s="92">
        <v>0</v>
      </c>
      <c r="BB196" s="92">
        <v>0</v>
      </c>
      <c r="BC196" s="92">
        <v>0</v>
      </c>
      <c r="BD196" s="92">
        <v>0</v>
      </c>
      <c r="BE196" s="92">
        <v>0</v>
      </c>
      <c r="BF196" s="92">
        <v>0</v>
      </c>
      <c r="BG196" s="92">
        <v>0</v>
      </c>
      <c r="BH196" s="92">
        <v>0</v>
      </c>
      <c r="BI196" s="92">
        <v>0</v>
      </c>
      <c r="BJ196" s="92">
        <v>0</v>
      </c>
      <c r="BK196" s="92">
        <v>0</v>
      </c>
      <c r="BL196" s="92">
        <v>0</v>
      </c>
      <c r="BM196" s="92">
        <v>0</v>
      </c>
      <c r="BN196" s="92">
        <v>0</v>
      </c>
      <c r="BO196" s="92">
        <v>0</v>
      </c>
      <c r="BP196" s="92">
        <v>1.26860407E-2</v>
      </c>
      <c r="BQ196" s="92">
        <v>0.98600694499999997</v>
      </c>
      <c r="BR196" s="92">
        <v>0</v>
      </c>
      <c r="BS196" s="92">
        <v>0</v>
      </c>
      <c r="BT196" s="92">
        <v>0</v>
      </c>
      <c r="BU196" s="92">
        <v>0</v>
      </c>
      <c r="BV196" s="92">
        <v>0</v>
      </c>
      <c r="BW196" s="92">
        <v>0</v>
      </c>
      <c r="BX196" s="92">
        <v>0</v>
      </c>
      <c r="BY196" s="92">
        <v>0</v>
      </c>
      <c r="BZ196" s="92">
        <v>0</v>
      </c>
      <c r="CA196" s="92">
        <v>0</v>
      </c>
      <c r="CB196" s="92">
        <v>0</v>
      </c>
      <c r="CC196" s="92">
        <v>0</v>
      </c>
      <c r="CD196" s="92">
        <v>0</v>
      </c>
      <c r="CE196" s="92">
        <v>0</v>
      </c>
      <c r="CF196" s="92">
        <v>0</v>
      </c>
      <c r="CG196" s="92">
        <v>8.8785170300000005E-10</v>
      </c>
      <c r="CH196" s="92">
        <v>0</v>
      </c>
      <c r="CI196" s="92">
        <v>0</v>
      </c>
      <c r="CJ196" s="92">
        <v>0</v>
      </c>
      <c r="CK196" s="92">
        <v>0</v>
      </c>
      <c r="CL196" s="92">
        <v>0</v>
      </c>
      <c r="CM196" s="92">
        <v>2.4666977100000002E-5</v>
      </c>
      <c r="CN196" s="92">
        <v>0</v>
      </c>
      <c r="CO196" s="92">
        <v>0</v>
      </c>
      <c r="CP196" s="92">
        <v>0</v>
      </c>
      <c r="CQ196" s="92">
        <v>0</v>
      </c>
      <c r="CR196" s="92">
        <v>0</v>
      </c>
      <c r="CS196" s="92">
        <v>0</v>
      </c>
      <c r="CT196" s="92">
        <v>0</v>
      </c>
      <c r="CU196" s="92">
        <v>0</v>
      </c>
      <c r="CV196" s="92">
        <v>0</v>
      </c>
      <c r="CW196" s="92">
        <v>0</v>
      </c>
      <c r="CX196" s="92">
        <v>0</v>
      </c>
      <c r="CY196" s="92">
        <v>9.43885109E-9</v>
      </c>
      <c r="CZ196" s="92">
        <v>1.8023308499999999E-12</v>
      </c>
      <c r="DA196" s="92">
        <v>0</v>
      </c>
      <c r="DB196" s="92">
        <v>0</v>
      </c>
      <c r="DC196" s="92">
        <v>0</v>
      </c>
      <c r="DD196" s="92">
        <v>1.2822707500000001E-3</v>
      </c>
      <c r="DE196" s="92">
        <v>0</v>
      </c>
      <c r="DF196" s="92">
        <v>0</v>
      </c>
      <c r="DG196" s="92">
        <v>6.6304616199999997E-8</v>
      </c>
      <c r="DH196" s="92">
        <v>0</v>
      </c>
      <c r="DI196" s="92">
        <v>0</v>
      </c>
      <c r="DJ196" s="92">
        <v>0</v>
      </c>
      <c r="DK196" s="92">
        <v>0</v>
      </c>
      <c r="DL196" s="92">
        <v>0</v>
      </c>
      <c r="DM196" s="92">
        <v>0</v>
      </c>
      <c r="DN196" s="92">
        <v>0</v>
      </c>
      <c r="DO196" s="92">
        <v>0</v>
      </c>
      <c r="DP196" s="92">
        <v>0</v>
      </c>
      <c r="DQ196" s="92">
        <v>0</v>
      </c>
      <c r="DR196" s="92">
        <v>0</v>
      </c>
      <c r="DS196" s="92">
        <v>0</v>
      </c>
      <c r="DT196" s="92">
        <v>0</v>
      </c>
      <c r="DU196" s="92">
        <v>0</v>
      </c>
      <c r="DV196" s="92">
        <v>0</v>
      </c>
      <c r="DW196" s="92">
        <v>0</v>
      </c>
      <c r="DX196" s="92">
        <v>0</v>
      </c>
      <c r="DY196" s="92">
        <v>0</v>
      </c>
      <c r="DZ196" s="92">
        <v>109.04044500000001</v>
      </c>
      <c r="EA196" s="92">
        <v>21672.530900000002</v>
      </c>
      <c r="EB196" s="92">
        <v>0</v>
      </c>
      <c r="EC196" s="92">
        <v>0</v>
      </c>
      <c r="ED196" s="92">
        <v>0</v>
      </c>
      <c r="EE196" s="92">
        <v>0</v>
      </c>
      <c r="EF196" s="92">
        <v>0</v>
      </c>
      <c r="EG196" s="92">
        <v>0</v>
      </c>
      <c r="EH196" s="92">
        <v>0</v>
      </c>
      <c r="EI196" s="92">
        <v>0</v>
      </c>
      <c r="EJ196" s="92">
        <v>0</v>
      </c>
      <c r="EK196" s="92">
        <v>0</v>
      </c>
      <c r="EL196" s="92">
        <v>0</v>
      </c>
      <c r="EM196" s="92">
        <v>0</v>
      </c>
      <c r="EN196" s="92">
        <v>0</v>
      </c>
      <c r="EO196" s="92">
        <v>0</v>
      </c>
      <c r="EP196" s="92">
        <v>0</v>
      </c>
      <c r="EQ196" s="92">
        <v>4.0702309500000001E-5</v>
      </c>
      <c r="ER196" s="92">
        <v>0</v>
      </c>
      <c r="ES196" s="92">
        <v>0</v>
      </c>
      <c r="ET196" s="92">
        <v>0</v>
      </c>
      <c r="EU196" s="92">
        <v>0</v>
      </c>
      <c r="EV196" s="92">
        <v>0</v>
      </c>
      <c r="EW196" s="92">
        <v>0.200431212</v>
      </c>
      <c r="EX196" s="92">
        <v>0</v>
      </c>
      <c r="EY196" s="92">
        <v>0</v>
      </c>
      <c r="EZ196" s="92">
        <v>0</v>
      </c>
      <c r="FA196" s="92">
        <v>0</v>
      </c>
      <c r="FB196" s="92">
        <v>0</v>
      </c>
      <c r="FC196" s="92">
        <v>0</v>
      </c>
      <c r="FD196" s="92">
        <v>0</v>
      </c>
      <c r="FE196" s="92">
        <v>0</v>
      </c>
      <c r="FF196" s="92">
        <v>0</v>
      </c>
      <c r="FG196" s="92">
        <v>0</v>
      </c>
      <c r="FH196" s="92">
        <v>0</v>
      </c>
      <c r="FI196" s="92">
        <v>1.4410309900000001E-4</v>
      </c>
      <c r="FJ196" s="92">
        <v>2.4089183099999999E-8</v>
      </c>
      <c r="FK196" s="92">
        <v>0</v>
      </c>
      <c r="FL196" s="92">
        <v>0</v>
      </c>
      <c r="FM196" s="92">
        <v>0</v>
      </c>
      <c r="FN196" s="92">
        <v>26.9246227</v>
      </c>
      <c r="FO196" s="92">
        <v>0</v>
      </c>
      <c r="FP196" s="92">
        <v>0</v>
      </c>
      <c r="FQ196" s="92">
        <v>2.02667325E-3</v>
      </c>
      <c r="FR196" s="92">
        <v>0</v>
      </c>
      <c r="FS196" s="92">
        <v>0</v>
      </c>
      <c r="FT196" s="92">
        <v>0</v>
      </c>
      <c r="FU196" s="92">
        <v>0</v>
      </c>
      <c r="FV196" s="92">
        <v>0</v>
      </c>
      <c r="FW196" s="92">
        <v>0</v>
      </c>
      <c r="FX196" s="92">
        <v>0</v>
      </c>
      <c r="FY196" s="92">
        <v>0</v>
      </c>
      <c r="FZ196" s="92">
        <v>0</v>
      </c>
      <c r="GA196" s="92">
        <v>0</v>
      </c>
      <c r="GB196" s="92">
        <v>0</v>
      </c>
      <c r="GC196" s="92">
        <v>0</v>
      </c>
      <c r="GD196" s="92">
        <v>0</v>
      </c>
      <c r="GE196" s="92">
        <v>0</v>
      </c>
      <c r="GF196" s="92">
        <v>0</v>
      </c>
      <c r="GG196" s="92">
        <v>0</v>
      </c>
      <c r="GH196" s="92">
        <v>0</v>
      </c>
      <c r="GI196" s="92">
        <v>0</v>
      </c>
      <c r="GJ196" s="92">
        <v>4.9998602100000001E-3</v>
      </c>
      <c r="GK196" s="92">
        <v>0.993756266</v>
      </c>
      <c r="GL196" s="92">
        <v>0</v>
      </c>
      <c r="GM196" s="92">
        <v>0</v>
      </c>
      <c r="GN196" s="92">
        <v>0</v>
      </c>
      <c r="GO196" s="92">
        <v>0</v>
      </c>
      <c r="GP196" s="92">
        <v>0</v>
      </c>
      <c r="GQ196" s="92">
        <v>0</v>
      </c>
      <c r="GR196" s="92">
        <v>0</v>
      </c>
      <c r="GS196" s="92">
        <v>0</v>
      </c>
      <c r="GT196" s="92">
        <v>0</v>
      </c>
      <c r="GU196" s="92">
        <v>0</v>
      </c>
      <c r="GV196" s="92">
        <v>0</v>
      </c>
      <c r="GW196" s="92">
        <v>0</v>
      </c>
      <c r="GX196" s="92">
        <v>0</v>
      </c>
      <c r="GY196" s="92">
        <v>0</v>
      </c>
      <c r="GZ196" s="92">
        <v>0</v>
      </c>
      <c r="HA196" s="92">
        <v>1.8663337099999999E-9</v>
      </c>
      <c r="HB196" s="92">
        <v>0</v>
      </c>
      <c r="HC196" s="92">
        <v>0</v>
      </c>
      <c r="HD196" s="92">
        <v>0</v>
      </c>
      <c r="HE196" s="92">
        <v>0</v>
      </c>
      <c r="HF196" s="92">
        <v>0</v>
      </c>
      <c r="HG196" s="92">
        <v>9.1904251500000001E-6</v>
      </c>
      <c r="HH196" s="92">
        <v>0</v>
      </c>
      <c r="HI196" s="92">
        <v>0</v>
      </c>
      <c r="HJ196" s="92">
        <v>0</v>
      </c>
      <c r="HK196" s="92">
        <v>0</v>
      </c>
      <c r="HL196" s="92">
        <v>0</v>
      </c>
      <c r="HM196" s="92">
        <v>0</v>
      </c>
      <c r="HN196" s="92">
        <v>0</v>
      </c>
      <c r="HO196" s="92">
        <v>0</v>
      </c>
      <c r="HP196" s="92">
        <v>0</v>
      </c>
      <c r="HQ196" s="92">
        <v>0</v>
      </c>
      <c r="HR196" s="92">
        <v>0</v>
      </c>
      <c r="HS196" s="92">
        <v>6.6075973500000002E-9</v>
      </c>
      <c r="HT196" s="92">
        <v>1.1045676599999999E-12</v>
      </c>
      <c r="HU196" s="92">
        <v>0</v>
      </c>
      <c r="HV196" s="92">
        <v>0</v>
      </c>
      <c r="HW196" s="92">
        <v>0</v>
      </c>
      <c r="HX196" s="92">
        <v>1.23458181E-3</v>
      </c>
      <c r="HY196" s="92">
        <v>0</v>
      </c>
      <c r="HZ196" s="92">
        <v>0</v>
      </c>
      <c r="IA196" s="92">
        <v>9.29295821E-8</v>
      </c>
      <c r="IB196" s="92">
        <v>0</v>
      </c>
      <c r="IC196" s="92">
        <v>0</v>
      </c>
      <c r="ID196" s="92">
        <v>0</v>
      </c>
      <c r="IE196" s="92">
        <v>0</v>
      </c>
      <c r="IF196" s="92">
        <v>0</v>
      </c>
      <c r="IG196" s="92">
        <v>0</v>
      </c>
      <c r="IH196" s="92">
        <v>0</v>
      </c>
      <c r="II196" s="92">
        <v>0</v>
      </c>
      <c r="IJ196" s="92">
        <v>0</v>
      </c>
      <c r="IK196" s="92">
        <v>0</v>
      </c>
      <c r="IL196" s="92">
        <v>0</v>
      </c>
      <c r="IM196" s="92">
        <v>0</v>
      </c>
      <c r="IN196" s="92">
        <v>0</v>
      </c>
      <c r="IO196" s="92">
        <v>0</v>
      </c>
      <c r="IP196" s="92">
        <v>0</v>
      </c>
      <c r="IQ196" s="92">
        <v>0</v>
      </c>
      <c r="IR196" s="92">
        <v>0</v>
      </c>
      <c r="IS196" s="92">
        <v>0</v>
      </c>
      <c r="IT196" s="92">
        <v>477.11216999999999</v>
      </c>
      <c r="IU196" s="92">
        <v>21808.6986</v>
      </c>
      <c r="IV196" s="92">
        <v>463.40860400000003</v>
      </c>
      <c r="IW196" s="92">
        <v>38</v>
      </c>
      <c r="IX196" s="92">
        <v>1</v>
      </c>
      <c r="IY196" s="92">
        <v>0</v>
      </c>
      <c r="IZ196" s="92">
        <v>1</v>
      </c>
      <c r="JA196" s="92">
        <v>0</v>
      </c>
      <c r="JB196" s="92">
        <v>-65963.418300000005</v>
      </c>
      <c r="JC196" s="92">
        <v>-1443.09159</v>
      </c>
      <c r="JD196" s="92">
        <v>-31.4719497</v>
      </c>
      <c r="JE196" s="92">
        <v>-80.773239500000003</v>
      </c>
      <c r="JF196" s="92">
        <v>-1.7670882699999999</v>
      </c>
      <c r="JG196" s="92">
        <v>1.7159520599999999E-2</v>
      </c>
      <c r="JH196" s="92">
        <v>0.78435813899999995</v>
      </c>
      <c r="JI196" s="92">
        <v>45.7097932</v>
      </c>
      <c r="JJ196" s="92">
        <v>458.486265</v>
      </c>
      <c r="JK196" s="92">
        <v>0</v>
      </c>
      <c r="JL196" s="92">
        <v>0</v>
      </c>
      <c r="JM196" s="92">
        <v>0</v>
      </c>
      <c r="JN196" s="92">
        <v>0</v>
      </c>
      <c r="JO196" s="92">
        <v>0</v>
      </c>
      <c r="JP196" s="92">
        <v>0</v>
      </c>
      <c r="JQ196" s="92">
        <v>0</v>
      </c>
      <c r="JR196" s="92">
        <v>0</v>
      </c>
      <c r="JS196" s="92">
        <v>0</v>
      </c>
      <c r="JT196" s="92">
        <v>0</v>
      </c>
      <c r="JU196" s="92">
        <v>0</v>
      </c>
      <c r="JV196" s="92">
        <v>0</v>
      </c>
      <c r="JW196" s="92">
        <v>0</v>
      </c>
      <c r="JX196" s="92">
        <v>0</v>
      </c>
      <c r="JY196" s="92">
        <v>0</v>
      </c>
      <c r="JZ196" s="92">
        <v>0</v>
      </c>
      <c r="KA196" s="92">
        <v>0</v>
      </c>
      <c r="KB196" s="92">
        <v>0</v>
      </c>
      <c r="KC196" s="92">
        <v>0</v>
      </c>
      <c r="KD196" s="92">
        <v>0</v>
      </c>
      <c r="KE196" s="92">
        <v>0</v>
      </c>
      <c r="KF196" s="92">
        <v>0</v>
      </c>
      <c r="KG196" s="92">
        <v>0</v>
      </c>
      <c r="KH196" s="92">
        <v>0</v>
      </c>
      <c r="KI196" s="92">
        <v>0</v>
      </c>
      <c r="KJ196" s="92">
        <v>0</v>
      </c>
      <c r="KK196" s="92">
        <v>0</v>
      </c>
      <c r="KL196" s="92">
        <v>0</v>
      </c>
      <c r="KM196" s="92">
        <v>0</v>
      </c>
      <c r="KN196" s="92">
        <v>0</v>
      </c>
      <c r="KO196" s="92">
        <v>0</v>
      </c>
      <c r="KP196" s="92">
        <v>0</v>
      </c>
      <c r="KQ196" s="92">
        <v>0</v>
      </c>
      <c r="KR196" s="92">
        <v>0</v>
      </c>
      <c r="KS196" s="92">
        <v>0</v>
      </c>
      <c r="KT196" s="92">
        <v>0</v>
      </c>
      <c r="KU196" s="92">
        <v>0</v>
      </c>
      <c r="KV196" s="92">
        <v>0</v>
      </c>
      <c r="KW196" s="92">
        <v>0</v>
      </c>
      <c r="KX196" s="92">
        <v>0</v>
      </c>
      <c r="KY196" s="92">
        <v>0</v>
      </c>
      <c r="KZ196" s="92">
        <v>0</v>
      </c>
      <c r="LA196" s="92">
        <v>0</v>
      </c>
      <c r="LB196" s="92">
        <v>0</v>
      </c>
      <c r="LC196" s="92">
        <v>0</v>
      </c>
      <c r="LD196" s="92">
        <v>0</v>
      </c>
      <c r="LE196" s="92">
        <v>0</v>
      </c>
      <c r="LF196" s="92">
        <v>0</v>
      </c>
      <c r="LG196" s="92">
        <v>0</v>
      </c>
      <c r="LH196" s="92">
        <v>0</v>
      </c>
      <c r="LI196" s="92">
        <v>0</v>
      </c>
      <c r="LJ196" s="92">
        <v>0</v>
      </c>
      <c r="LK196" s="92">
        <v>0</v>
      </c>
      <c r="LL196" s="92">
        <v>0</v>
      </c>
      <c r="LM196" s="92">
        <v>0</v>
      </c>
      <c r="LN196" s="92">
        <v>0</v>
      </c>
      <c r="LO196" s="92">
        <v>0</v>
      </c>
      <c r="LP196" s="92">
        <v>0</v>
      </c>
      <c r="LQ196" s="92">
        <v>0</v>
      </c>
      <c r="LR196" s="92">
        <v>0</v>
      </c>
      <c r="LS196" s="92">
        <v>0</v>
      </c>
      <c r="LT196" s="92">
        <v>0</v>
      </c>
      <c r="LU196" s="92">
        <v>0</v>
      </c>
      <c r="LV196" s="92">
        <v>0</v>
      </c>
      <c r="LW196" s="92">
        <v>0</v>
      </c>
      <c r="LX196" s="92">
        <v>0</v>
      </c>
      <c r="LY196" s="92">
        <v>0</v>
      </c>
      <c r="LZ196" s="92">
        <v>0</v>
      </c>
      <c r="MA196" s="92">
        <v>0</v>
      </c>
      <c r="MB196" s="92">
        <v>0</v>
      </c>
      <c r="MC196" s="92">
        <v>0</v>
      </c>
      <c r="MD196" s="92">
        <v>0</v>
      </c>
      <c r="ME196" s="92">
        <v>0</v>
      </c>
      <c r="MF196" s="92">
        <v>0</v>
      </c>
      <c r="MG196" s="92">
        <v>0</v>
      </c>
      <c r="MH196" s="92">
        <v>0</v>
      </c>
      <c r="MI196" s="92">
        <v>0</v>
      </c>
      <c r="MJ196" s="92">
        <v>0</v>
      </c>
      <c r="MK196" s="92">
        <v>0</v>
      </c>
      <c r="ML196" s="92">
        <v>0</v>
      </c>
      <c r="MM196" s="92">
        <v>0</v>
      </c>
      <c r="MN196" s="92">
        <v>0</v>
      </c>
      <c r="MO196" s="92">
        <v>0</v>
      </c>
      <c r="MP196" s="92">
        <v>0</v>
      </c>
      <c r="MQ196" s="92">
        <v>0</v>
      </c>
      <c r="MR196" s="92">
        <v>0</v>
      </c>
      <c r="MS196" s="92">
        <v>0</v>
      </c>
      <c r="MT196" s="92">
        <v>0</v>
      </c>
      <c r="MU196" s="92">
        <v>0</v>
      </c>
      <c r="MV196" s="92">
        <v>0</v>
      </c>
      <c r="MW196" s="92">
        <v>0</v>
      </c>
      <c r="MX196" s="92">
        <v>0</v>
      </c>
      <c r="MY196" s="92">
        <v>0</v>
      </c>
      <c r="MZ196" s="92">
        <v>0</v>
      </c>
      <c r="NA196" s="92">
        <v>0</v>
      </c>
      <c r="NB196" s="92">
        <v>0</v>
      </c>
      <c r="NC196" s="92">
        <v>0</v>
      </c>
      <c r="ND196" s="92">
        <v>0</v>
      </c>
      <c r="NE196" s="92">
        <v>0</v>
      </c>
      <c r="NF196" s="92">
        <v>0</v>
      </c>
      <c r="NG196" s="92">
        <v>0</v>
      </c>
      <c r="NH196" s="92">
        <v>0</v>
      </c>
      <c r="NI196" s="92">
        <v>0</v>
      </c>
      <c r="NJ196" s="92">
        <v>0</v>
      </c>
      <c r="NK196" s="92">
        <v>0</v>
      </c>
      <c r="NL196" s="92">
        <v>0</v>
      </c>
      <c r="NM196" s="92">
        <v>0</v>
      </c>
      <c r="NN196" s="92">
        <v>0</v>
      </c>
      <c r="NO196" s="92">
        <v>0</v>
      </c>
      <c r="NP196" s="92">
        <v>0</v>
      </c>
      <c r="NQ196" s="92">
        <v>0</v>
      </c>
      <c r="NR196" s="92">
        <v>0</v>
      </c>
      <c r="NS196" s="92">
        <v>0</v>
      </c>
      <c r="NT196" s="92">
        <v>0</v>
      </c>
      <c r="NU196" s="92">
        <v>0</v>
      </c>
      <c r="NV196" s="92">
        <v>0</v>
      </c>
      <c r="NW196" s="92">
        <v>0</v>
      </c>
      <c r="NX196" s="92">
        <v>0</v>
      </c>
      <c r="NY196" s="92">
        <v>0</v>
      </c>
      <c r="NZ196" s="92">
        <v>0</v>
      </c>
      <c r="OA196" s="92">
        <v>0</v>
      </c>
      <c r="OB196" s="92">
        <v>0</v>
      </c>
      <c r="OC196" s="92">
        <v>0</v>
      </c>
      <c r="OD196" s="92">
        <v>0</v>
      </c>
      <c r="OE196" s="92">
        <v>0</v>
      </c>
      <c r="OF196" s="92">
        <v>0</v>
      </c>
      <c r="OG196" s="92">
        <v>0</v>
      </c>
      <c r="OH196" s="92">
        <v>0</v>
      </c>
      <c r="OI196" s="92">
        <v>0</v>
      </c>
      <c r="OJ196" s="92">
        <v>0</v>
      </c>
      <c r="OK196" s="92">
        <v>0</v>
      </c>
      <c r="OL196" s="92">
        <v>0</v>
      </c>
      <c r="OM196" s="92">
        <v>0</v>
      </c>
      <c r="ON196" s="92">
        <v>0</v>
      </c>
      <c r="OO196" s="92">
        <v>0</v>
      </c>
      <c r="OP196" s="92">
        <v>0</v>
      </c>
      <c r="OQ196" s="92">
        <v>0</v>
      </c>
      <c r="OR196" s="92">
        <v>0</v>
      </c>
      <c r="OS196" s="92">
        <v>0</v>
      </c>
      <c r="OT196" s="92">
        <v>0</v>
      </c>
      <c r="OU196" s="92">
        <v>0</v>
      </c>
      <c r="OV196" s="92">
        <v>0</v>
      </c>
      <c r="OW196" s="92">
        <v>0</v>
      </c>
      <c r="OX196" s="92">
        <v>0</v>
      </c>
      <c r="OY196" s="92">
        <v>0</v>
      </c>
      <c r="OZ196" s="92">
        <v>0</v>
      </c>
      <c r="PA196" s="92">
        <v>0</v>
      </c>
      <c r="PB196" s="92">
        <v>0</v>
      </c>
      <c r="PC196" s="92">
        <v>0</v>
      </c>
      <c r="PD196" s="92">
        <v>0</v>
      </c>
      <c r="PE196" s="92">
        <v>0</v>
      </c>
      <c r="PF196" s="92">
        <v>0</v>
      </c>
      <c r="PG196" s="92">
        <v>0</v>
      </c>
      <c r="PH196" s="92">
        <v>0</v>
      </c>
      <c r="PI196" s="92">
        <v>0</v>
      </c>
      <c r="PJ196" s="92">
        <v>0</v>
      </c>
      <c r="PK196" s="92">
        <v>0</v>
      </c>
      <c r="PL196" s="92">
        <v>0</v>
      </c>
      <c r="PM196" s="92">
        <v>0</v>
      </c>
      <c r="PN196" s="92">
        <v>0</v>
      </c>
      <c r="PO196" s="92">
        <v>0</v>
      </c>
      <c r="PP196" s="92">
        <v>0</v>
      </c>
      <c r="PQ196" s="92">
        <v>0</v>
      </c>
      <c r="PR196" s="92">
        <v>0</v>
      </c>
      <c r="PS196" s="92">
        <v>0</v>
      </c>
      <c r="PT196" s="92">
        <v>0</v>
      </c>
      <c r="PU196" s="92">
        <v>0</v>
      </c>
      <c r="PV196" s="92">
        <v>0</v>
      </c>
      <c r="PW196" s="92">
        <v>0</v>
      </c>
      <c r="PX196" s="92">
        <v>0</v>
      </c>
      <c r="PY196" s="92">
        <v>0</v>
      </c>
      <c r="PZ196" s="92">
        <v>0</v>
      </c>
      <c r="QA196" s="92">
        <v>0</v>
      </c>
      <c r="QB196" s="92">
        <v>0</v>
      </c>
      <c r="QC196" s="92">
        <v>0</v>
      </c>
      <c r="QD196" s="92">
        <v>0</v>
      </c>
      <c r="QE196" s="92">
        <v>0</v>
      </c>
      <c r="QF196" s="92">
        <v>0</v>
      </c>
      <c r="QG196" s="92">
        <v>0</v>
      </c>
      <c r="QH196" s="92">
        <v>0</v>
      </c>
      <c r="QI196" s="92">
        <v>0</v>
      </c>
      <c r="QJ196" s="92">
        <v>0</v>
      </c>
      <c r="QK196" s="92">
        <v>0</v>
      </c>
      <c r="QL196" s="92">
        <v>0</v>
      </c>
      <c r="QM196" s="92">
        <v>0</v>
      </c>
      <c r="QN196" s="92">
        <v>0</v>
      </c>
      <c r="QO196" s="92">
        <v>0</v>
      </c>
      <c r="QP196" s="92">
        <v>0</v>
      </c>
      <c r="QQ196" s="92">
        <v>0</v>
      </c>
      <c r="QR196" s="92">
        <v>0</v>
      </c>
      <c r="QS196" s="92">
        <v>0</v>
      </c>
      <c r="QT196" s="92">
        <v>0</v>
      </c>
      <c r="QU196" s="92">
        <v>0</v>
      </c>
      <c r="QV196" s="92">
        <v>0</v>
      </c>
      <c r="QW196" s="92">
        <v>0</v>
      </c>
      <c r="QX196" s="92">
        <v>0</v>
      </c>
      <c r="QY196" s="92">
        <v>0</v>
      </c>
      <c r="QZ196" s="92">
        <v>0</v>
      </c>
      <c r="RA196" s="92">
        <v>0</v>
      </c>
      <c r="RB196" s="92">
        <v>0</v>
      </c>
      <c r="RC196" s="92">
        <v>0</v>
      </c>
      <c r="RD196" s="92">
        <v>0</v>
      </c>
      <c r="RE196" s="92">
        <v>0</v>
      </c>
      <c r="RF196" s="92">
        <v>0</v>
      </c>
      <c r="RG196" s="92">
        <v>0</v>
      </c>
      <c r="RH196" s="92">
        <v>0</v>
      </c>
      <c r="RI196" s="92">
        <v>0</v>
      </c>
      <c r="RJ196" s="92">
        <v>0</v>
      </c>
      <c r="RK196" s="92">
        <v>0</v>
      </c>
      <c r="RL196" s="92">
        <v>0</v>
      </c>
      <c r="RM196" s="92">
        <v>0</v>
      </c>
      <c r="RN196" s="92">
        <v>0</v>
      </c>
      <c r="RO196" s="92">
        <v>0</v>
      </c>
      <c r="RP196" s="92">
        <v>0</v>
      </c>
      <c r="RQ196" s="92">
        <v>0</v>
      </c>
      <c r="RR196" s="92">
        <v>0</v>
      </c>
      <c r="RS196" s="92">
        <v>0</v>
      </c>
      <c r="RT196" s="92">
        <v>0</v>
      </c>
      <c r="RU196" s="92">
        <v>0</v>
      </c>
      <c r="RV196" s="92">
        <v>0</v>
      </c>
      <c r="RW196" s="92">
        <v>0</v>
      </c>
      <c r="RX196" s="92">
        <v>0</v>
      </c>
      <c r="RY196" s="92">
        <v>0</v>
      </c>
      <c r="RZ196" s="92">
        <v>0</v>
      </c>
      <c r="SA196" s="92">
        <v>0</v>
      </c>
      <c r="SB196" s="92">
        <v>0</v>
      </c>
      <c r="SC196" s="92">
        <v>0</v>
      </c>
      <c r="SD196" s="92">
        <v>0</v>
      </c>
      <c r="SE196" s="92">
        <v>0</v>
      </c>
      <c r="SF196" s="92">
        <v>0</v>
      </c>
      <c r="SG196" s="92">
        <v>0</v>
      </c>
      <c r="SH196" s="92">
        <v>0</v>
      </c>
      <c r="SI196" s="92">
        <v>0</v>
      </c>
      <c r="SJ196" s="92">
        <v>0</v>
      </c>
      <c r="SK196" s="92">
        <v>0</v>
      </c>
      <c r="SL196" s="92">
        <v>0</v>
      </c>
      <c r="SM196" s="92">
        <v>0</v>
      </c>
      <c r="SN196" s="92">
        <v>0</v>
      </c>
      <c r="SO196" s="92">
        <v>0</v>
      </c>
      <c r="SP196" s="92">
        <v>0</v>
      </c>
      <c r="SQ196" s="92">
        <v>0</v>
      </c>
      <c r="SR196" s="92">
        <v>0</v>
      </c>
      <c r="SS196" s="92">
        <v>0</v>
      </c>
      <c r="ST196" s="92">
        <v>0</v>
      </c>
      <c r="SU196" s="92">
        <v>0</v>
      </c>
      <c r="SV196" s="92">
        <v>0</v>
      </c>
      <c r="SW196" s="92">
        <v>0</v>
      </c>
      <c r="SX196" s="92">
        <v>0</v>
      </c>
      <c r="SY196" s="92">
        <v>0</v>
      </c>
      <c r="SZ196" s="92">
        <v>0</v>
      </c>
      <c r="TA196" s="92">
        <v>0</v>
      </c>
      <c r="TB196" s="92">
        <v>0</v>
      </c>
      <c r="TC196" s="92">
        <v>1</v>
      </c>
      <c r="TD196" s="92">
        <v>0</v>
      </c>
      <c r="TE196" s="92">
        <v>0</v>
      </c>
      <c r="TF196" s="92">
        <v>0</v>
      </c>
      <c r="TG196" s="92">
        <v>0</v>
      </c>
      <c r="TH196" s="92">
        <v>0</v>
      </c>
      <c r="TI196" s="92">
        <v>0</v>
      </c>
      <c r="TJ196" s="92">
        <v>0</v>
      </c>
      <c r="TK196" s="92">
        <v>0</v>
      </c>
      <c r="TL196" s="92">
        <v>0</v>
      </c>
      <c r="TM196" s="92">
        <v>0</v>
      </c>
      <c r="TN196" s="92">
        <v>0</v>
      </c>
      <c r="TO196" s="92">
        <v>0</v>
      </c>
      <c r="TP196" s="92">
        <v>2.0708181200000002</v>
      </c>
      <c r="TQ196" s="92">
        <v>-36813372.074900001</v>
      </c>
      <c r="TR196" s="92">
        <v>0.261523226666667</v>
      </c>
      <c r="TS196" s="92">
        <v>0</v>
      </c>
      <c r="TT196" s="92">
        <v>0</v>
      </c>
      <c r="TU196" s="92">
        <v>0</v>
      </c>
      <c r="TV196" s="92">
        <v>0</v>
      </c>
      <c r="TW196" s="92">
        <v>0</v>
      </c>
      <c r="TX196" s="92">
        <v>0</v>
      </c>
      <c r="TY196" s="92">
        <v>0</v>
      </c>
      <c r="TZ196" s="92">
        <v>0</v>
      </c>
      <c r="UA196" s="92">
        <v>0</v>
      </c>
      <c r="UB196" s="92">
        <v>0</v>
      </c>
      <c r="UC196" s="92">
        <v>0</v>
      </c>
      <c r="UD196" s="92">
        <v>0</v>
      </c>
      <c r="UE196" s="92">
        <v>0</v>
      </c>
      <c r="UF196" s="92">
        <v>0</v>
      </c>
      <c r="UG196" s="92">
        <v>0</v>
      </c>
      <c r="UH196" s="92">
        <v>0</v>
      </c>
      <c r="UI196" s="92">
        <v>0</v>
      </c>
      <c r="UJ196" s="92">
        <v>0</v>
      </c>
      <c r="UK196" s="92">
        <v>0</v>
      </c>
      <c r="UL196" s="92">
        <v>0</v>
      </c>
      <c r="UM196" s="92">
        <v>0</v>
      </c>
      <c r="UN196" s="92">
        <v>0</v>
      </c>
      <c r="UO196" s="92">
        <v>0</v>
      </c>
      <c r="UP196" s="92">
        <v>0</v>
      </c>
      <c r="UQ196" s="92">
        <v>0</v>
      </c>
      <c r="UR196" s="92">
        <v>0</v>
      </c>
      <c r="US196" s="92">
        <v>0</v>
      </c>
      <c r="UT196" s="92">
        <v>0</v>
      </c>
      <c r="UU196" s="92">
        <v>0</v>
      </c>
      <c r="UV196" s="92">
        <v>0</v>
      </c>
      <c r="UW196" s="92">
        <v>0</v>
      </c>
      <c r="UX196" s="92">
        <v>0</v>
      </c>
      <c r="UY196" s="92">
        <v>0</v>
      </c>
      <c r="UZ196" s="92">
        <v>0</v>
      </c>
      <c r="VA196" s="92">
        <v>0</v>
      </c>
      <c r="VB196" s="92">
        <v>0</v>
      </c>
      <c r="VC196" s="92">
        <v>0</v>
      </c>
      <c r="VD196" s="92">
        <v>0</v>
      </c>
      <c r="VE196" s="92">
        <v>0</v>
      </c>
      <c r="VF196" s="92">
        <v>0</v>
      </c>
      <c r="VG196" s="92">
        <v>0</v>
      </c>
      <c r="VH196" s="92">
        <v>0</v>
      </c>
      <c r="VI196" s="92">
        <v>0</v>
      </c>
      <c r="VJ196" s="92">
        <v>0</v>
      </c>
      <c r="VK196" s="92">
        <v>0</v>
      </c>
      <c r="VL196" s="92">
        <v>0</v>
      </c>
      <c r="VM196" s="92">
        <v>0</v>
      </c>
      <c r="VN196" s="92">
        <v>0</v>
      </c>
      <c r="VO196" s="92">
        <v>0</v>
      </c>
      <c r="VP196" s="92">
        <v>0</v>
      </c>
      <c r="VQ196" s="92">
        <v>0</v>
      </c>
      <c r="VR196" s="92">
        <v>0</v>
      </c>
      <c r="VS196" s="92">
        <v>0</v>
      </c>
      <c r="VT196" s="92">
        <v>0</v>
      </c>
      <c r="VU196" s="92">
        <v>0</v>
      </c>
      <c r="VV196" s="92">
        <v>0</v>
      </c>
      <c r="VW196" s="92">
        <v>0</v>
      </c>
      <c r="VX196" s="92">
        <v>0</v>
      </c>
      <c r="VY196" s="92">
        <v>0</v>
      </c>
      <c r="VZ196" s="92">
        <v>0</v>
      </c>
      <c r="WA196" s="92">
        <v>0</v>
      </c>
      <c r="WB196" s="92">
        <v>0</v>
      </c>
      <c r="WC196" s="92">
        <v>0</v>
      </c>
    </row>
    <row r="197" spans="2:601" ht="13.5" customHeight="1">
      <c r="B197" s="851" t="s">
        <v>2870</v>
      </c>
      <c r="C197" s="92">
        <v>0</v>
      </c>
      <c r="D197" s="92">
        <v>36319.101999999999</v>
      </c>
      <c r="E197" s="92">
        <v>-133.66663500000001</v>
      </c>
      <c r="F197" s="92">
        <v>2005.5460800000001</v>
      </c>
      <c r="G197" s="92">
        <v>0.39393477700000001</v>
      </c>
      <c r="H197" s="92">
        <v>2.1544083400000001E-8</v>
      </c>
      <c r="I197" s="92">
        <v>4.72931237E-8</v>
      </c>
      <c r="J197" s="92">
        <v>1.9843268699999999E-8</v>
      </c>
      <c r="K197" s="92">
        <v>7.1972692800000003E-7</v>
      </c>
      <c r="L197" s="92">
        <v>1.49148122E-7</v>
      </c>
      <c r="M197" s="92">
        <v>4.2225208900000002E-7</v>
      </c>
      <c r="N197" s="92">
        <v>0</v>
      </c>
      <c r="O197" s="92">
        <v>5.2039400400000002E-8</v>
      </c>
      <c r="P197" s="92">
        <v>1.3132874800000001E-9</v>
      </c>
      <c r="Q197" s="92">
        <v>5.5102971200000005E-10</v>
      </c>
      <c r="R197" s="92">
        <v>3.0079450999999998E-7</v>
      </c>
      <c r="S197" s="92">
        <v>3.6655961799999999E-8</v>
      </c>
      <c r="T197" s="92">
        <v>5.0459775E-7</v>
      </c>
      <c r="U197" s="92">
        <v>2.7158309699999998E-4</v>
      </c>
      <c r="V197" s="92">
        <v>4.1897270499999997E-3</v>
      </c>
      <c r="W197" s="92">
        <v>1.7575008999999999</v>
      </c>
      <c r="X197" s="92">
        <v>0</v>
      </c>
      <c r="Y197" s="92">
        <v>1.14791194E-2</v>
      </c>
      <c r="Z197" s="92">
        <v>4.1571756200000002E-7</v>
      </c>
      <c r="AA197" s="92">
        <v>3.2813076300000002E-5</v>
      </c>
      <c r="AB197" s="92">
        <v>1.7180964199999998E-5</v>
      </c>
      <c r="AC197" s="92">
        <v>5.9200062599999996E-10</v>
      </c>
      <c r="AD197" s="92">
        <v>0</v>
      </c>
      <c r="AE197" s="92">
        <v>0</v>
      </c>
      <c r="AF197" s="92">
        <v>0</v>
      </c>
      <c r="AG197" s="92">
        <v>0</v>
      </c>
      <c r="AH197" s="92">
        <v>0</v>
      </c>
      <c r="AI197" s="92">
        <v>0</v>
      </c>
      <c r="AJ197" s="92">
        <v>0</v>
      </c>
      <c r="AK197" s="92">
        <v>0</v>
      </c>
      <c r="AL197" s="92">
        <v>0</v>
      </c>
      <c r="AM197" s="92">
        <v>0</v>
      </c>
      <c r="AN197" s="92">
        <v>5.5035043699999999E-8</v>
      </c>
      <c r="AO197" s="92">
        <v>0</v>
      </c>
      <c r="AP197" s="92">
        <v>0</v>
      </c>
      <c r="AQ197" s="92">
        <v>0</v>
      </c>
      <c r="AR197" s="92">
        <v>0</v>
      </c>
      <c r="AS197" s="92">
        <v>0</v>
      </c>
      <c r="AT197" s="92">
        <v>0</v>
      </c>
      <c r="AU197" s="92">
        <v>0</v>
      </c>
      <c r="AV197" s="92">
        <v>0</v>
      </c>
      <c r="AW197" s="92">
        <v>4.6461960600000003E-19</v>
      </c>
      <c r="AX197" s="92">
        <v>0</v>
      </c>
      <c r="AY197" s="92">
        <v>0</v>
      </c>
      <c r="AZ197" s="92">
        <v>0</v>
      </c>
      <c r="BA197" s="92">
        <v>0</v>
      </c>
      <c r="BB197" s="92">
        <v>0</v>
      </c>
      <c r="BC197" s="92">
        <v>0</v>
      </c>
      <c r="BD197" s="92">
        <v>0</v>
      </c>
      <c r="BE197" s="92">
        <v>0</v>
      </c>
      <c r="BF197" s="92">
        <v>0</v>
      </c>
      <c r="BG197" s="92">
        <v>0</v>
      </c>
      <c r="BH197" s="92">
        <v>0</v>
      </c>
      <c r="BI197" s="92">
        <v>0</v>
      </c>
      <c r="BJ197" s="92">
        <v>0</v>
      </c>
      <c r="BK197" s="92">
        <v>0</v>
      </c>
      <c r="BL197" s="92">
        <v>0</v>
      </c>
      <c r="BM197" s="92">
        <v>0</v>
      </c>
      <c r="BN197" s="92">
        <v>0</v>
      </c>
      <c r="BO197" s="92">
        <v>0</v>
      </c>
      <c r="BP197" s="92">
        <v>0.99892044899999999</v>
      </c>
      <c r="BQ197" s="92">
        <v>1.9621065300000001E-4</v>
      </c>
      <c r="BR197" s="92">
        <v>1.07306562E-11</v>
      </c>
      <c r="BS197" s="92">
        <v>2.3555713300000001E-11</v>
      </c>
      <c r="BT197" s="92">
        <v>9.8835160700000006E-12</v>
      </c>
      <c r="BU197" s="92">
        <v>3.5848089200000001E-10</v>
      </c>
      <c r="BV197" s="92">
        <v>7.4287552100000002E-11</v>
      </c>
      <c r="BW197" s="92">
        <v>2.1031491199999999E-10</v>
      </c>
      <c r="BX197" s="92">
        <v>0</v>
      </c>
      <c r="BY197" s="92">
        <v>2.5919734200000001E-11</v>
      </c>
      <c r="BZ197" s="92">
        <v>6.5412095800000004E-13</v>
      </c>
      <c r="CA197" s="92">
        <v>2.7445634600000001E-13</v>
      </c>
      <c r="CB197" s="92">
        <v>1.49819439E-10</v>
      </c>
      <c r="CC197" s="92">
        <v>1.8257566000000001E-11</v>
      </c>
      <c r="CD197" s="92">
        <v>2.5132955900000001E-10</v>
      </c>
      <c r="CE197" s="92">
        <v>1.3526984599999999E-7</v>
      </c>
      <c r="CF197" s="92">
        <v>2.0868152000000002E-6</v>
      </c>
      <c r="CG197" s="92">
        <v>8.7537434699999997E-4</v>
      </c>
      <c r="CH197" s="92">
        <v>0</v>
      </c>
      <c r="CI197" s="92">
        <v>5.7175086700000002E-6</v>
      </c>
      <c r="CJ197" s="92">
        <v>2.0706020100000001E-10</v>
      </c>
      <c r="CK197" s="92">
        <v>1.63435053E-8</v>
      </c>
      <c r="CL197" s="92">
        <v>8.5574780299999998E-9</v>
      </c>
      <c r="CM197" s="92">
        <v>2.9486309900000002E-13</v>
      </c>
      <c r="CN197" s="92">
        <v>0</v>
      </c>
      <c r="CO197" s="92">
        <v>0</v>
      </c>
      <c r="CP197" s="92">
        <v>0</v>
      </c>
      <c r="CQ197" s="92">
        <v>0</v>
      </c>
      <c r="CR197" s="92">
        <v>0</v>
      </c>
      <c r="CS197" s="92">
        <v>0</v>
      </c>
      <c r="CT197" s="92">
        <v>0</v>
      </c>
      <c r="CU197" s="92">
        <v>0</v>
      </c>
      <c r="CV197" s="92">
        <v>0</v>
      </c>
      <c r="CW197" s="92">
        <v>0</v>
      </c>
      <c r="CX197" s="92">
        <v>2.7411801300000002E-11</v>
      </c>
      <c r="CY197" s="92">
        <v>0</v>
      </c>
      <c r="CZ197" s="92">
        <v>0</v>
      </c>
      <c r="DA197" s="92">
        <v>0</v>
      </c>
      <c r="DB197" s="92">
        <v>0</v>
      </c>
      <c r="DC197" s="92">
        <v>0</v>
      </c>
      <c r="DD197" s="92">
        <v>0</v>
      </c>
      <c r="DE197" s="92">
        <v>0</v>
      </c>
      <c r="DF197" s="92">
        <v>0</v>
      </c>
      <c r="DG197" s="92">
        <v>2.3141728400000001E-22</v>
      </c>
      <c r="DH197" s="92">
        <v>0</v>
      </c>
      <c r="DI197" s="92">
        <v>0</v>
      </c>
      <c r="DJ197" s="92">
        <v>0</v>
      </c>
      <c r="DK197" s="92">
        <v>0</v>
      </c>
      <c r="DL197" s="92">
        <v>0</v>
      </c>
      <c r="DM197" s="92">
        <v>0</v>
      </c>
      <c r="DN197" s="92">
        <v>0</v>
      </c>
      <c r="DO197" s="92">
        <v>0</v>
      </c>
      <c r="DP197" s="92">
        <v>0</v>
      </c>
      <c r="DQ197" s="92">
        <v>0</v>
      </c>
      <c r="DR197" s="92">
        <v>0</v>
      </c>
      <c r="DS197" s="92">
        <v>0</v>
      </c>
      <c r="DT197" s="92">
        <v>0</v>
      </c>
      <c r="DU197" s="92">
        <v>0</v>
      </c>
      <c r="DV197" s="92">
        <v>0</v>
      </c>
      <c r="DW197" s="92">
        <v>0</v>
      </c>
      <c r="DX197" s="92">
        <v>0</v>
      </c>
      <c r="DY197" s="92">
        <v>0</v>
      </c>
      <c r="DZ197" s="92">
        <v>36130.474099999999</v>
      </c>
      <c r="EA197" s="92">
        <v>18.148197</v>
      </c>
      <c r="EB197" s="92">
        <v>3.8813320899999997E-6</v>
      </c>
      <c r="EC197" s="92">
        <v>8.5202194499999994E-6</v>
      </c>
      <c r="ED197" s="92">
        <v>3.57491725E-6</v>
      </c>
      <c r="EE197" s="92">
        <v>1.08053611E-4</v>
      </c>
      <c r="EF197" s="92">
        <v>2.23918163E-5</v>
      </c>
      <c r="EG197" s="92">
        <v>1.4453692400000001E-4</v>
      </c>
      <c r="EH197" s="92">
        <v>0</v>
      </c>
      <c r="EI197" s="92">
        <v>8.4377932800000001E-6</v>
      </c>
      <c r="EJ197" s="92">
        <v>2.12939584E-7</v>
      </c>
      <c r="EK197" s="92">
        <v>8.9345279999999994E-8</v>
      </c>
      <c r="EL197" s="92">
        <v>3.97398036E-5</v>
      </c>
      <c r="EM197" s="92">
        <v>4.8428434500000003E-6</v>
      </c>
      <c r="EN197" s="92">
        <v>9.090716E-5</v>
      </c>
      <c r="EO197" s="92">
        <v>4.1321292099999997E-2</v>
      </c>
      <c r="EP197" s="92">
        <v>0.52836647800000003</v>
      </c>
      <c r="EQ197" s="92">
        <v>168.87045800000001</v>
      </c>
      <c r="ER197" s="92">
        <v>0</v>
      </c>
      <c r="ES197" s="92">
        <v>1.03402576</v>
      </c>
      <c r="ET197" s="92">
        <v>6.3250296199999999E-5</v>
      </c>
      <c r="EU197" s="92">
        <v>3.0219110700000001E-3</v>
      </c>
      <c r="EV197" s="92">
        <v>2.0288870000000001E-3</v>
      </c>
      <c r="EW197" s="92">
        <v>1.00821022E-8</v>
      </c>
      <c r="EX197" s="92">
        <v>0</v>
      </c>
      <c r="EY197" s="92">
        <v>0</v>
      </c>
      <c r="EZ197" s="92">
        <v>0</v>
      </c>
      <c r="FA197" s="92">
        <v>0</v>
      </c>
      <c r="FB197" s="92">
        <v>0</v>
      </c>
      <c r="FC197" s="92">
        <v>0</v>
      </c>
      <c r="FD197" s="92">
        <v>0</v>
      </c>
      <c r="FE197" s="92">
        <v>0</v>
      </c>
      <c r="FF197" s="92">
        <v>0</v>
      </c>
      <c r="FG197" s="92">
        <v>0</v>
      </c>
      <c r="FH197" s="92">
        <v>1.5545570499999998E-5</v>
      </c>
      <c r="FI197" s="92">
        <v>0</v>
      </c>
      <c r="FJ197" s="92">
        <v>0</v>
      </c>
      <c r="FK197" s="92">
        <v>0</v>
      </c>
      <c r="FL197" s="92">
        <v>0</v>
      </c>
      <c r="FM197" s="92">
        <v>0</v>
      </c>
      <c r="FN197" s="92">
        <v>0</v>
      </c>
      <c r="FO197" s="92">
        <v>0</v>
      </c>
      <c r="FP197" s="92">
        <v>0</v>
      </c>
      <c r="FQ197" s="92">
        <v>2.9765762099999998E-17</v>
      </c>
      <c r="FR197" s="92">
        <v>0</v>
      </c>
      <c r="FS197" s="92">
        <v>0</v>
      </c>
      <c r="FT197" s="92">
        <v>0</v>
      </c>
      <c r="FU197" s="92">
        <v>0</v>
      </c>
      <c r="FV197" s="92">
        <v>0</v>
      </c>
      <c r="FW197" s="92">
        <v>0</v>
      </c>
      <c r="FX197" s="92">
        <v>0</v>
      </c>
      <c r="FY197" s="92">
        <v>0</v>
      </c>
      <c r="FZ197" s="92">
        <v>0</v>
      </c>
      <c r="GA197" s="92">
        <v>0</v>
      </c>
      <c r="GB197" s="92">
        <v>0</v>
      </c>
      <c r="GC197" s="92">
        <v>0</v>
      </c>
      <c r="GD197" s="92">
        <v>0</v>
      </c>
      <c r="GE197" s="92">
        <v>0</v>
      </c>
      <c r="GF197" s="92">
        <v>0</v>
      </c>
      <c r="GG197" s="92">
        <v>0</v>
      </c>
      <c r="GH197" s="92">
        <v>0</v>
      </c>
      <c r="GI197" s="92">
        <v>0</v>
      </c>
      <c r="GJ197" s="92">
        <v>0.99480637100000002</v>
      </c>
      <c r="GK197" s="92">
        <v>4.9968738199999995E-4</v>
      </c>
      <c r="GL197" s="92">
        <v>1.06867512E-10</v>
      </c>
      <c r="GM197" s="92">
        <v>2.3459334E-10</v>
      </c>
      <c r="GN197" s="92">
        <v>9.8430771999999996E-11</v>
      </c>
      <c r="GO197" s="92">
        <v>2.9751179200000002E-9</v>
      </c>
      <c r="GP197" s="92">
        <v>6.1653000900000004E-10</v>
      </c>
      <c r="GQ197" s="92">
        <v>3.97963924E-9</v>
      </c>
      <c r="GR197" s="92">
        <v>0</v>
      </c>
      <c r="GS197" s="92">
        <v>2.3232384099999999E-10</v>
      </c>
      <c r="GT197" s="92">
        <v>5.8630189599999997E-12</v>
      </c>
      <c r="GU197" s="92">
        <v>2.4600079599999998E-12</v>
      </c>
      <c r="GV197" s="92">
        <v>1.09418464E-9</v>
      </c>
      <c r="GW197" s="92">
        <v>1.3334149700000001E-10</v>
      </c>
      <c r="GX197" s="92">
        <v>2.50301232E-9</v>
      </c>
      <c r="GY197" s="92">
        <v>1.1377288999999999E-6</v>
      </c>
      <c r="GZ197" s="92">
        <v>1.45478949E-5</v>
      </c>
      <c r="HA197" s="92">
        <v>4.64963197E-3</v>
      </c>
      <c r="HB197" s="92">
        <v>0</v>
      </c>
      <c r="HC197" s="92">
        <v>2.8470576100000001E-5</v>
      </c>
      <c r="HD197" s="92">
        <v>1.74151597E-9</v>
      </c>
      <c r="HE197" s="92">
        <v>8.3204454399999994E-8</v>
      </c>
      <c r="HF197" s="92">
        <v>5.5862807499999999E-8</v>
      </c>
      <c r="HG197" s="92">
        <v>2.7759778200000001E-13</v>
      </c>
      <c r="HH197" s="92">
        <v>0</v>
      </c>
      <c r="HI197" s="92">
        <v>0</v>
      </c>
      <c r="HJ197" s="92">
        <v>0</v>
      </c>
      <c r="HK197" s="92">
        <v>0</v>
      </c>
      <c r="HL197" s="92">
        <v>0</v>
      </c>
      <c r="HM197" s="92">
        <v>0</v>
      </c>
      <c r="HN197" s="92">
        <v>0</v>
      </c>
      <c r="HO197" s="92">
        <v>0</v>
      </c>
      <c r="HP197" s="92">
        <v>0</v>
      </c>
      <c r="HQ197" s="92">
        <v>0</v>
      </c>
      <c r="HR197" s="92">
        <v>4.2802739100000002E-10</v>
      </c>
      <c r="HS197" s="92">
        <v>0</v>
      </c>
      <c r="HT197" s="92">
        <v>0</v>
      </c>
      <c r="HU197" s="92">
        <v>0</v>
      </c>
      <c r="HV197" s="92">
        <v>0</v>
      </c>
      <c r="HW197" s="92">
        <v>0</v>
      </c>
      <c r="HX197" s="92">
        <v>0</v>
      </c>
      <c r="HY197" s="92">
        <v>0</v>
      </c>
      <c r="HZ197" s="92">
        <v>0</v>
      </c>
      <c r="IA197" s="92">
        <v>8.19562172E-22</v>
      </c>
      <c r="IB197" s="92">
        <v>0</v>
      </c>
      <c r="IC197" s="92">
        <v>0</v>
      </c>
      <c r="ID197" s="92">
        <v>0</v>
      </c>
      <c r="IE197" s="92">
        <v>0</v>
      </c>
      <c r="IF197" s="92">
        <v>0</v>
      </c>
      <c r="IG197" s="92">
        <v>0</v>
      </c>
      <c r="IH197" s="92">
        <v>0</v>
      </c>
      <c r="II197" s="92">
        <v>0</v>
      </c>
      <c r="IJ197" s="92">
        <v>0</v>
      </c>
      <c r="IK197" s="92">
        <v>0</v>
      </c>
      <c r="IL197" s="92">
        <v>0</v>
      </c>
      <c r="IM197" s="92">
        <v>0</v>
      </c>
      <c r="IN197" s="92">
        <v>0</v>
      </c>
      <c r="IO197" s="92">
        <v>0</v>
      </c>
      <c r="IP197" s="92">
        <v>0</v>
      </c>
      <c r="IQ197" s="92">
        <v>0</v>
      </c>
      <c r="IR197" s="92">
        <v>0</v>
      </c>
      <c r="IS197" s="92">
        <v>0</v>
      </c>
      <c r="IT197" s="92">
        <v>2007.7135000000001</v>
      </c>
      <c r="IU197" s="92">
        <v>36319.101999999999</v>
      </c>
      <c r="IV197" s="92">
        <v>669.49431600000003</v>
      </c>
      <c r="IW197" s="92">
        <v>113.733842</v>
      </c>
      <c r="IX197" s="92">
        <v>6.0910336200000001</v>
      </c>
      <c r="IY197" s="92">
        <v>0</v>
      </c>
      <c r="IZ197" s="92">
        <v>1</v>
      </c>
      <c r="JA197" s="92">
        <v>0</v>
      </c>
      <c r="JB197" s="92">
        <v>-66576.548200000005</v>
      </c>
      <c r="JC197" s="92">
        <v>-3680.3397500000001</v>
      </c>
      <c r="JD197" s="92">
        <v>-133.66663500000001</v>
      </c>
      <c r="JE197" s="92">
        <v>-34.156063000000003</v>
      </c>
      <c r="JF197" s="92">
        <v>-1.88814109</v>
      </c>
      <c r="JG197" s="92">
        <v>4.9980845099999997E-2</v>
      </c>
      <c r="JH197" s="92">
        <v>0.90414265299999996</v>
      </c>
      <c r="JI197" s="92">
        <v>18.089783199999999</v>
      </c>
      <c r="JJ197" s="92">
        <v>606.17355599999996</v>
      </c>
      <c r="JK197" s="92">
        <v>0</v>
      </c>
      <c r="JL197" s="92">
        <v>0</v>
      </c>
      <c r="JM197" s="92">
        <v>0</v>
      </c>
      <c r="JN197" s="92">
        <v>0</v>
      </c>
      <c r="JO197" s="92">
        <v>0</v>
      </c>
      <c r="JP197" s="92">
        <v>0</v>
      </c>
      <c r="JQ197" s="92">
        <v>0</v>
      </c>
      <c r="JR197" s="92">
        <v>0</v>
      </c>
      <c r="JS197" s="92">
        <v>0</v>
      </c>
      <c r="JT197" s="92">
        <v>0</v>
      </c>
      <c r="JU197" s="92">
        <v>0</v>
      </c>
      <c r="JV197" s="92">
        <v>0</v>
      </c>
      <c r="JW197" s="92">
        <v>0</v>
      </c>
      <c r="JX197" s="92">
        <v>0</v>
      </c>
      <c r="JY197" s="92">
        <v>0</v>
      </c>
      <c r="JZ197" s="92">
        <v>0</v>
      </c>
      <c r="KA197" s="92">
        <v>0</v>
      </c>
      <c r="KB197" s="92">
        <v>0</v>
      </c>
      <c r="KC197" s="92">
        <v>0</v>
      </c>
      <c r="KD197" s="92">
        <v>0</v>
      </c>
      <c r="KE197" s="92">
        <v>0</v>
      </c>
      <c r="KF197" s="92">
        <v>0</v>
      </c>
      <c r="KG197" s="92">
        <v>0</v>
      </c>
      <c r="KH197" s="92">
        <v>0</v>
      </c>
      <c r="KI197" s="92">
        <v>0</v>
      </c>
      <c r="KJ197" s="92">
        <v>0</v>
      </c>
      <c r="KK197" s="92">
        <v>0</v>
      </c>
      <c r="KL197" s="92">
        <v>0</v>
      </c>
      <c r="KM197" s="92">
        <v>0</v>
      </c>
      <c r="KN197" s="92">
        <v>0</v>
      </c>
      <c r="KO197" s="92">
        <v>0</v>
      </c>
      <c r="KP197" s="92">
        <v>0</v>
      </c>
      <c r="KQ197" s="92">
        <v>0</v>
      </c>
      <c r="KR197" s="92">
        <v>0</v>
      </c>
      <c r="KS197" s="92">
        <v>0</v>
      </c>
      <c r="KT197" s="92">
        <v>0</v>
      </c>
      <c r="KU197" s="92">
        <v>0</v>
      </c>
      <c r="KV197" s="92">
        <v>0</v>
      </c>
      <c r="KW197" s="92">
        <v>0</v>
      </c>
      <c r="KX197" s="92">
        <v>0</v>
      </c>
      <c r="KY197" s="92">
        <v>0</v>
      </c>
      <c r="KZ197" s="92">
        <v>0</v>
      </c>
      <c r="LA197" s="92">
        <v>0</v>
      </c>
      <c r="LB197" s="92">
        <v>0</v>
      </c>
      <c r="LC197" s="92">
        <v>0</v>
      </c>
      <c r="LD197" s="92">
        <v>0</v>
      </c>
      <c r="LE197" s="92">
        <v>0</v>
      </c>
      <c r="LF197" s="92">
        <v>0</v>
      </c>
      <c r="LG197" s="92">
        <v>0</v>
      </c>
      <c r="LH197" s="92">
        <v>0</v>
      </c>
      <c r="LI197" s="92">
        <v>0</v>
      </c>
      <c r="LJ197" s="92">
        <v>0</v>
      </c>
      <c r="LK197" s="92">
        <v>0</v>
      </c>
      <c r="LL197" s="92">
        <v>0</v>
      </c>
      <c r="LM197" s="92">
        <v>0</v>
      </c>
      <c r="LN197" s="92">
        <v>0</v>
      </c>
      <c r="LO197" s="92">
        <v>0</v>
      </c>
      <c r="LP197" s="92">
        <v>0</v>
      </c>
      <c r="LQ197" s="92">
        <v>0</v>
      </c>
      <c r="LR197" s="92">
        <v>0</v>
      </c>
      <c r="LS197" s="92">
        <v>0</v>
      </c>
      <c r="LT197" s="92">
        <v>0</v>
      </c>
      <c r="LU197" s="92">
        <v>0</v>
      </c>
      <c r="LV197" s="92">
        <v>0</v>
      </c>
      <c r="LW197" s="92">
        <v>0</v>
      </c>
      <c r="LX197" s="92">
        <v>0</v>
      </c>
      <c r="LY197" s="92">
        <v>0</v>
      </c>
      <c r="LZ197" s="92">
        <v>0</v>
      </c>
      <c r="MA197" s="92">
        <v>0</v>
      </c>
      <c r="MB197" s="92">
        <v>0</v>
      </c>
      <c r="MC197" s="92">
        <v>0</v>
      </c>
      <c r="MD197" s="92">
        <v>0</v>
      </c>
      <c r="ME197" s="92">
        <v>0</v>
      </c>
      <c r="MF197" s="92">
        <v>0</v>
      </c>
      <c r="MG197" s="92">
        <v>0</v>
      </c>
      <c r="MH197" s="92">
        <v>0</v>
      </c>
      <c r="MI197" s="92">
        <v>0</v>
      </c>
      <c r="MJ197" s="92">
        <v>0</v>
      </c>
      <c r="MK197" s="92">
        <v>0</v>
      </c>
      <c r="ML197" s="92">
        <v>0</v>
      </c>
      <c r="MM197" s="92">
        <v>0</v>
      </c>
      <c r="MN197" s="92">
        <v>0</v>
      </c>
      <c r="MO197" s="92">
        <v>0</v>
      </c>
      <c r="MP197" s="92">
        <v>0</v>
      </c>
      <c r="MQ197" s="92">
        <v>0</v>
      </c>
      <c r="MR197" s="92">
        <v>0</v>
      </c>
      <c r="MS197" s="92">
        <v>0</v>
      </c>
      <c r="MT197" s="92">
        <v>0</v>
      </c>
      <c r="MU197" s="92">
        <v>0</v>
      </c>
      <c r="MV197" s="92">
        <v>0</v>
      </c>
      <c r="MW197" s="92">
        <v>0</v>
      </c>
      <c r="MX197" s="92">
        <v>0</v>
      </c>
      <c r="MY197" s="92">
        <v>0</v>
      </c>
      <c r="MZ197" s="92">
        <v>0</v>
      </c>
      <c r="NA197" s="92">
        <v>0</v>
      </c>
      <c r="NB197" s="92">
        <v>0</v>
      </c>
      <c r="NC197" s="92">
        <v>0</v>
      </c>
      <c r="ND197" s="92">
        <v>0</v>
      </c>
      <c r="NE197" s="92">
        <v>0</v>
      </c>
      <c r="NF197" s="92">
        <v>0</v>
      </c>
      <c r="NG197" s="92">
        <v>0</v>
      </c>
      <c r="NH197" s="92">
        <v>0</v>
      </c>
      <c r="NI197" s="92">
        <v>0</v>
      </c>
      <c r="NJ197" s="92">
        <v>0</v>
      </c>
      <c r="NK197" s="92">
        <v>0</v>
      </c>
      <c r="NL197" s="92">
        <v>0</v>
      </c>
      <c r="NM197" s="92">
        <v>0</v>
      </c>
      <c r="NN197" s="92">
        <v>0</v>
      </c>
      <c r="NO197" s="92">
        <v>0</v>
      </c>
      <c r="NP197" s="92">
        <v>0</v>
      </c>
      <c r="NQ197" s="92">
        <v>0</v>
      </c>
      <c r="NR197" s="92">
        <v>0</v>
      </c>
      <c r="NS197" s="92">
        <v>0</v>
      </c>
      <c r="NT197" s="92">
        <v>0</v>
      </c>
      <c r="NU197" s="92">
        <v>0</v>
      </c>
      <c r="NV197" s="92">
        <v>0</v>
      </c>
      <c r="NW197" s="92">
        <v>0</v>
      </c>
      <c r="NX197" s="92">
        <v>0</v>
      </c>
      <c r="NY197" s="92">
        <v>0</v>
      </c>
      <c r="NZ197" s="92">
        <v>0</v>
      </c>
      <c r="OA197" s="92">
        <v>0</v>
      </c>
      <c r="OB197" s="92">
        <v>0</v>
      </c>
      <c r="OC197" s="92">
        <v>0</v>
      </c>
      <c r="OD197" s="92">
        <v>0</v>
      </c>
      <c r="OE197" s="92">
        <v>0</v>
      </c>
      <c r="OF197" s="92">
        <v>0</v>
      </c>
      <c r="OG197" s="92">
        <v>0</v>
      </c>
      <c r="OH197" s="92">
        <v>0</v>
      </c>
      <c r="OI197" s="92">
        <v>0</v>
      </c>
      <c r="OJ197" s="92">
        <v>0</v>
      </c>
      <c r="OK197" s="92">
        <v>0</v>
      </c>
      <c r="OL197" s="92">
        <v>0</v>
      </c>
      <c r="OM197" s="92">
        <v>0</v>
      </c>
      <c r="ON197" s="92">
        <v>0</v>
      </c>
      <c r="OO197" s="92">
        <v>0</v>
      </c>
      <c r="OP197" s="92">
        <v>0</v>
      </c>
      <c r="OQ197" s="92">
        <v>0</v>
      </c>
      <c r="OR197" s="92">
        <v>0</v>
      </c>
      <c r="OS197" s="92">
        <v>0</v>
      </c>
      <c r="OT197" s="92">
        <v>0</v>
      </c>
      <c r="OU197" s="92">
        <v>0</v>
      </c>
      <c r="OV197" s="92">
        <v>0</v>
      </c>
      <c r="OW197" s="92">
        <v>0</v>
      </c>
      <c r="OX197" s="92">
        <v>0</v>
      </c>
      <c r="OY197" s="92">
        <v>0</v>
      </c>
      <c r="OZ197" s="92">
        <v>0</v>
      </c>
      <c r="PA197" s="92">
        <v>0</v>
      </c>
      <c r="PB197" s="92">
        <v>0</v>
      </c>
      <c r="PC197" s="92">
        <v>0</v>
      </c>
      <c r="PD197" s="92">
        <v>0</v>
      </c>
      <c r="PE197" s="92">
        <v>0</v>
      </c>
      <c r="PF197" s="92">
        <v>0</v>
      </c>
      <c r="PG197" s="92">
        <v>0</v>
      </c>
      <c r="PH197" s="92">
        <v>0</v>
      </c>
      <c r="PI197" s="92">
        <v>0</v>
      </c>
      <c r="PJ197" s="92">
        <v>0</v>
      </c>
      <c r="PK197" s="92">
        <v>0</v>
      </c>
      <c r="PL197" s="92">
        <v>0</v>
      </c>
      <c r="PM197" s="92">
        <v>0</v>
      </c>
      <c r="PN197" s="92">
        <v>0</v>
      </c>
      <c r="PO197" s="92">
        <v>0</v>
      </c>
      <c r="PP197" s="92">
        <v>0</v>
      </c>
      <c r="PQ197" s="92">
        <v>0</v>
      </c>
      <c r="PR197" s="92">
        <v>0</v>
      </c>
      <c r="PS197" s="92">
        <v>0</v>
      </c>
      <c r="PT197" s="92">
        <v>0</v>
      </c>
      <c r="PU197" s="92">
        <v>0</v>
      </c>
      <c r="PV197" s="92">
        <v>0</v>
      </c>
      <c r="PW197" s="92">
        <v>0</v>
      </c>
      <c r="PX197" s="92">
        <v>0</v>
      </c>
      <c r="PY197" s="92">
        <v>0</v>
      </c>
      <c r="PZ197" s="92">
        <v>0</v>
      </c>
      <c r="QA197" s="92">
        <v>0</v>
      </c>
      <c r="QB197" s="92">
        <v>0</v>
      </c>
      <c r="QC197" s="92">
        <v>0</v>
      </c>
      <c r="QD197" s="92">
        <v>0</v>
      </c>
      <c r="QE197" s="92">
        <v>0</v>
      </c>
      <c r="QF197" s="92">
        <v>0</v>
      </c>
      <c r="QG197" s="92">
        <v>0</v>
      </c>
      <c r="QH197" s="92">
        <v>0</v>
      </c>
      <c r="QI197" s="92">
        <v>0</v>
      </c>
      <c r="QJ197" s="92">
        <v>0</v>
      </c>
      <c r="QK197" s="92">
        <v>0</v>
      </c>
      <c r="QL197" s="92">
        <v>0</v>
      </c>
      <c r="QM197" s="92">
        <v>0</v>
      </c>
      <c r="QN197" s="92">
        <v>0</v>
      </c>
      <c r="QO197" s="92">
        <v>0</v>
      </c>
      <c r="QP197" s="92">
        <v>0</v>
      </c>
      <c r="QQ197" s="92">
        <v>0</v>
      </c>
      <c r="QR197" s="92">
        <v>0</v>
      </c>
      <c r="QS197" s="92">
        <v>0</v>
      </c>
      <c r="QT197" s="92">
        <v>0</v>
      </c>
      <c r="QU197" s="92">
        <v>0</v>
      </c>
      <c r="QV197" s="92">
        <v>0</v>
      </c>
      <c r="QW197" s="92">
        <v>0</v>
      </c>
      <c r="QX197" s="92">
        <v>0</v>
      </c>
      <c r="QY197" s="92">
        <v>0</v>
      </c>
      <c r="QZ197" s="92">
        <v>0</v>
      </c>
      <c r="RA197" s="92">
        <v>0</v>
      </c>
      <c r="RB197" s="92">
        <v>0</v>
      </c>
      <c r="RC197" s="92">
        <v>0</v>
      </c>
      <c r="RD197" s="92">
        <v>0</v>
      </c>
      <c r="RE197" s="92">
        <v>0</v>
      </c>
      <c r="RF197" s="92">
        <v>0</v>
      </c>
      <c r="RG197" s="92">
        <v>0</v>
      </c>
      <c r="RH197" s="92">
        <v>0</v>
      </c>
      <c r="RI197" s="92">
        <v>0</v>
      </c>
      <c r="RJ197" s="92">
        <v>0</v>
      </c>
      <c r="RK197" s="92">
        <v>0</v>
      </c>
      <c r="RL197" s="92">
        <v>0</v>
      </c>
      <c r="RM197" s="92">
        <v>0</v>
      </c>
      <c r="RN197" s="92">
        <v>0</v>
      </c>
      <c r="RO197" s="92">
        <v>0</v>
      </c>
      <c r="RP197" s="92">
        <v>0</v>
      </c>
      <c r="RQ197" s="92">
        <v>0</v>
      </c>
      <c r="RR197" s="92">
        <v>0</v>
      </c>
      <c r="RS197" s="92">
        <v>0</v>
      </c>
      <c r="RT197" s="92">
        <v>0</v>
      </c>
      <c r="RU197" s="92">
        <v>0</v>
      </c>
      <c r="RV197" s="92">
        <v>0</v>
      </c>
      <c r="RW197" s="92">
        <v>0</v>
      </c>
      <c r="RX197" s="92">
        <v>0</v>
      </c>
      <c r="RY197" s="92">
        <v>0</v>
      </c>
      <c r="RZ197" s="92">
        <v>0</v>
      </c>
      <c r="SA197" s="92">
        <v>0</v>
      </c>
      <c r="SB197" s="92">
        <v>0</v>
      </c>
      <c r="SC197" s="92">
        <v>0</v>
      </c>
      <c r="SD197" s="92">
        <v>0</v>
      </c>
      <c r="SE197" s="92">
        <v>0</v>
      </c>
      <c r="SF197" s="92">
        <v>0</v>
      </c>
      <c r="SG197" s="92">
        <v>0</v>
      </c>
      <c r="SH197" s="92">
        <v>0</v>
      </c>
      <c r="SI197" s="92">
        <v>0</v>
      </c>
      <c r="SJ197" s="92">
        <v>0</v>
      </c>
      <c r="SK197" s="92">
        <v>0</v>
      </c>
      <c r="SL197" s="92">
        <v>0</v>
      </c>
      <c r="SM197" s="92">
        <v>0</v>
      </c>
      <c r="SN197" s="92">
        <v>0</v>
      </c>
      <c r="SO197" s="92">
        <v>0</v>
      </c>
      <c r="SP197" s="92">
        <v>0</v>
      </c>
      <c r="SQ197" s="92">
        <v>0</v>
      </c>
      <c r="SR197" s="92">
        <v>0</v>
      </c>
      <c r="SS197" s="92">
        <v>0</v>
      </c>
      <c r="ST197" s="92">
        <v>0</v>
      </c>
      <c r="SU197" s="92">
        <v>0</v>
      </c>
      <c r="SV197" s="92">
        <v>0</v>
      </c>
      <c r="SW197" s="92">
        <v>0</v>
      </c>
      <c r="SX197" s="92">
        <v>0</v>
      </c>
      <c r="SY197" s="92">
        <v>0</v>
      </c>
      <c r="SZ197" s="92">
        <v>0</v>
      </c>
      <c r="TA197" s="92">
        <v>0</v>
      </c>
      <c r="TB197" s="92">
        <v>0</v>
      </c>
      <c r="TC197" s="92">
        <v>6.0910336200000001</v>
      </c>
      <c r="TD197" s="92">
        <v>0</v>
      </c>
      <c r="TE197" s="92">
        <v>0</v>
      </c>
      <c r="TF197" s="92">
        <v>0</v>
      </c>
      <c r="TG197" s="92">
        <v>0</v>
      </c>
      <c r="TH197" s="92">
        <v>0</v>
      </c>
      <c r="TI197" s="92">
        <v>0</v>
      </c>
      <c r="TJ197" s="92">
        <v>0</v>
      </c>
      <c r="TK197" s="92">
        <v>0</v>
      </c>
      <c r="TL197" s="92">
        <v>0</v>
      </c>
      <c r="TM197" s="92">
        <v>0</v>
      </c>
      <c r="TN197" s="92">
        <v>0</v>
      </c>
      <c r="TO197" s="92">
        <v>0</v>
      </c>
      <c r="TP197" s="92">
        <v>8.83844464E-3</v>
      </c>
      <c r="TQ197" s="92">
        <v>-159342428.801</v>
      </c>
      <c r="TR197" s="92">
        <v>2.6770298999999999E-3</v>
      </c>
      <c r="TS197" s="92">
        <v>0</v>
      </c>
      <c r="TT197" s="92">
        <v>0</v>
      </c>
      <c r="TU197" s="92">
        <v>0</v>
      </c>
      <c r="TV197" s="92">
        <v>0</v>
      </c>
      <c r="TW197" s="92">
        <v>0</v>
      </c>
      <c r="TX197" s="92">
        <v>0</v>
      </c>
      <c r="TY197" s="92">
        <v>0</v>
      </c>
      <c r="TZ197" s="92">
        <v>0</v>
      </c>
      <c r="UA197" s="92">
        <v>0</v>
      </c>
      <c r="UB197" s="92">
        <v>0</v>
      </c>
      <c r="UC197" s="92">
        <v>0</v>
      </c>
      <c r="UD197" s="92">
        <v>0</v>
      </c>
      <c r="UE197" s="92">
        <v>0</v>
      </c>
      <c r="UF197" s="92">
        <v>0</v>
      </c>
      <c r="UG197" s="92">
        <v>0</v>
      </c>
      <c r="UH197" s="92">
        <v>0</v>
      </c>
      <c r="UI197" s="92">
        <v>0</v>
      </c>
      <c r="UJ197" s="92">
        <v>0</v>
      </c>
      <c r="UK197" s="92">
        <v>0</v>
      </c>
      <c r="UL197" s="92">
        <v>0</v>
      </c>
      <c r="UM197" s="92">
        <v>0</v>
      </c>
      <c r="UN197" s="92">
        <v>0</v>
      </c>
      <c r="UO197" s="92">
        <v>0</v>
      </c>
      <c r="UP197" s="92">
        <v>0</v>
      </c>
      <c r="UQ197" s="92">
        <v>0</v>
      </c>
      <c r="UR197" s="92">
        <v>0</v>
      </c>
      <c r="US197" s="92">
        <v>0</v>
      </c>
      <c r="UT197" s="92">
        <v>0</v>
      </c>
      <c r="UU197" s="92">
        <v>0</v>
      </c>
      <c r="UV197" s="92">
        <v>0</v>
      </c>
      <c r="UW197" s="92">
        <v>0</v>
      </c>
      <c r="UX197" s="92">
        <v>0</v>
      </c>
      <c r="UY197" s="92">
        <v>0</v>
      </c>
      <c r="UZ197" s="92">
        <v>0</v>
      </c>
      <c r="VA197" s="92">
        <v>0</v>
      </c>
      <c r="VB197" s="92">
        <v>0</v>
      </c>
      <c r="VC197" s="92">
        <v>0</v>
      </c>
      <c r="VD197" s="92">
        <v>0</v>
      </c>
      <c r="VE197" s="92">
        <v>0</v>
      </c>
      <c r="VF197" s="92">
        <v>0</v>
      </c>
      <c r="VG197" s="92">
        <v>0</v>
      </c>
      <c r="VH197" s="92">
        <v>0</v>
      </c>
      <c r="VI197" s="92">
        <v>0</v>
      </c>
      <c r="VJ197" s="92">
        <v>0</v>
      </c>
      <c r="VK197" s="92">
        <v>0</v>
      </c>
      <c r="VL197" s="92">
        <v>0</v>
      </c>
      <c r="VM197" s="92">
        <v>0</v>
      </c>
      <c r="VN197" s="92">
        <v>0</v>
      </c>
      <c r="VO197" s="92">
        <v>0</v>
      </c>
      <c r="VP197" s="92">
        <v>0</v>
      </c>
      <c r="VQ197" s="92">
        <v>0</v>
      </c>
      <c r="VR197" s="92">
        <v>0</v>
      </c>
      <c r="VS197" s="92">
        <v>0</v>
      </c>
      <c r="VT197" s="92">
        <v>0</v>
      </c>
      <c r="VU197" s="92">
        <v>0</v>
      </c>
      <c r="VV197" s="92">
        <v>0</v>
      </c>
      <c r="VW197" s="92">
        <v>0</v>
      </c>
      <c r="VX197" s="92">
        <v>0</v>
      </c>
      <c r="VY197" s="92">
        <v>0</v>
      </c>
      <c r="VZ197" s="92">
        <v>0</v>
      </c>
      <c r="WA197" s="92">
        <v>0</v>
      </c>
      <c r="WB197" s="92">
        <v>0</v>
      </c>
      <c r="WC197" s="92">
        <v>0</v>
      </c>
    </row>
    <row r="198" spans="2:601" ht="13.5" customHeight="1">
      <c r="B198" s="851" t="s">
        <v>2871</v>
      </c>
      <c r="C198" s="92">
        <v>0</v>
      </c>
      <c r="D198" s="92">
        <v>36319.101999999999</v>
      </c>
      <c r="E198" s="92">
        <v>-133.673844</v>
      </c>
      <c r="F198" s="92">
        <v>2005.5460800000001</v>
      </c>
      <c r="G198" s="92">
        <v>0.39393477700000001</v>
      </c>
      <c r="H198" s="92">
        <v>2.1544083400000001E-8</v>
      </c>
      <c r="I198" s="92">
        <v>4.72931237E-8</v>
      </c>
      <c r="J198" s="92">
        <v>1.9843268699999999E-8</v>
      </c>
      <c r="K198" s="92">
        <v>7.1972692800000003E-7</v>
      </c>
      <c r="L198" s="92">
        <v>1.49148122E-7</v>
      </c>
      <c r="M198" s="92">
        <v>4.2225208900000002E-7</v>
      </c>
      <c r="N198" s="92">
        <v>0</v>
      </c>
      <c r="O198" s="92">
        <v>5.2039400400000002E-8</v>
      </c>
      <c r="P198" s="92">
        <v>1.3132874800000001E-9</v>
      </c>
      <c r="Q198" s="92">
        <v>5.5102971200000005E-10</v>
      </c>
      <c r="R198" s="92">
        <v>3.0079450999999998E-7</v>
      </c>
      <c r="S198" s="92">
        <v>3.6655961799999999E-8</v>
      </c>
      <c r="T198" s="92">
        <v>5.0459775E-7</v>
      </c>
      <c r="U198" s="92">
        <v>2.7158309699999998E-4</v>
      </c>
      <c r="V198" s="92">
        <v>4.1897270499999997E-3</v>
      </c>
      <c r="W198" s="92">
        <v>1.7575008999999999</v>
      </c>
      <c r="X198" s="92">
        <v>0</v>
      </c>
      <c r="Y198" s="92">
        <v>1.14791194E-2</v>
      </c>
      <c r="Z198" s="92">
        <v>4.1571756200000002E-7</v>
      </c>
      <c r="AA198" s="92">
        <v>3.2813076300000002E-5</v>
      </c>
      <c r="AB198" s="92">
        <v>1.7180964199999998E-5</v>
      </c>
      <c r="AC198" s="92">
        <v>5.9200062599999996E-10</v>
      </c>
      <c r="AD198" s="92">
        <v>0</v>
      </c>
      <c r="AE198" s="92">
        <v>0</v>
      </c>
      <c r="AF198" s="92">
        <v>0</v>
      </c>
      <c r="AG198" s="92">
        <v>0</v>
      </c>
      <c r="AH198" s="92">
        <v>0</v>
      </c>
      <c r="AI198" s="92">
        <v>0</v>
      </c>
      <c r="AJ198" s="92">
        <v>0</v>
      </c>
      <c r="AK198" s="92">
        <v>0</v>
      </c>
      <c r="AL198" s="92">
        <v>0</v>
      </c>
      <c r="AM198" s="92">
        <v>0</v>
      </c>
      <c r="AN198" s="92">
        <v>5.5035043699999999E-8</v>
      </c>
      <c r="AO198" s="92">
        <v>0</v>
      </c>
      <c r="AP198" s="92">
        <v>0</v>
      </c>
      <c r="AQ198" s="92">
        <v>0</v>
      </c>
      <c r="AR198" s="92">
        <v>0</v>
      </c>
      <c r="AS198" s="92">
        <v>0</v>
      </c>
      <c r="AT198" s="92">
        <v>0</v>
      </c>
      <c r="AU198" s="92">
        <v>0</v>
      </c>
      <c r="AV198" s="92">
        <v>0</v>
      </c>
      <c r="AW198" s="92">
        <v>4.6461960600000003E-19</v>
      </c>
      <c r="AX198" s="92">
        <v>0</v>
      </c>
      <c r="AY198" s="92">
        <v>0</v>
      </c>
      <c r="AZ198" s="92">
        <v>0</v>
      </c>
      <c r="BA198" s="92">
        <v>0</v>
      </c>
      <c r="BB198" s="92">
        <v>0</v>
      </c>
      <c r="BC198" s="92">
        <v>0</v>
      </c>
      <c r="BD198" s="92">
        <v>0</v>
      </c>
      <c r="BE198" s="92">
        <v>0</v>
      </c>
      <c r="BF198" s="92">
        <v>0</v>
      </c>
      <c r="BG198" s="92">
        <v>0</v>
      </c>
      <c r="BH198" s="92">
        <v>0</v>
      </c>
      <c r="BI198" s="92">
        <v>0</v>
      </c>
      <c r="BJ198" s="92">
        <v>0</v>
      </c>
      <c r="BK198" s="92">
        <v>0</v>
      </c>
      <c r="BL198" s="92">
        <v>0</v>
      </c>
      <c r="BM198" s="92">
        <v>0</v>
      </c>
      <c r="BN198" s="92">
        <v>0</v>
      </c>
      <c r="BO198" s="92">
        <v>0</v>
      </c>
      <c r="BP198" s="92">
        <v>0.99892044899999999</v>
      </c>
      <c r="BQ198" s="92">
        <v>1.9621065300000001E-4</v>
      </c>
      <c r="BR198" s="92">
        <v>1.07306562E-11</v>
      </c>
      <c r="BS198" s="92">
        <v>2.3555713300000001E-11</v>
      </c>
      <c r="BT198" s="92">
        <v>9.8835160700000006E-12</v>
      </c>
      <c r="BU198" s="92">
        <v>3.5848089200000001E-10</v>
      </c>
      <c r="BV198" s="92">
        <v>7.4287552100000002E-11</v>
      </c>
      <c r="BW198" s="92">
        <v>2.1031491199999999E-10</v>
      </c>
      <c r="BX198" s="92">
        <v>0</v>
      </c>
      <c r="BY198" s="92">
        <v>2.5919734200000001E-11</v>
      </c>
      <c r="BZ198" s="92">
        <v>6.5412095800000004E-13</v>
      </c>
      <c r="CA198" s="92">
        <v>2.7445634600000001E-13</v>
      </c>
      <c r="CB198" s="92">
        <v>1.49819439E-10</v>
      </c>
      <c r="CC198" s="92">
        <v>1.8257566000000001E-11</v>
      </c>
      <c r="CD198" s="92">
        <v>2.5132955900000001E-10</v>
      </c>
      <c r="CE198" s="92">
        <v>1.3526984599999999E-7</v>
      </c>
      <c r="CF198" s="92">
        <v>2.0868152000000002E-6</v>
      </c>
      <c r="CG198" s="92">
        <v>8.7537434699999997E-4</v>
      </c>
      <c r="CH198" s="92">
        <v>0</v>
      </c>
      <c r="CI198" s="92">
        <v>5.7175086700000002E-6</v>
      </c>
      <c r="CJ198" s="92">
        <v>2.0706020100000001E-10</v>
      </c>
      <c r="CK198" s="92">
        <v>1.63435053E-8</v>
      </c>
      <c r="CL198" s="92">
        <v>8.5574780299999998E-9</v>
      </c>
      <c r="CM198" s="92">
        <v>2.9486309900000002E-13</v>
      </c>
      <c r="CN198" s="92">
        <v>0</v>
      </c>
      <c r="CO198" s="92">
        <v>0</v>
      </c>
      <c r="CP198" s="92">
        <v>0</v>
      </c>
      <c r="CQ198" s="92">
        <v>0</v>
      </c>
      <c r="CR198" s="92">
        <v>0</v>
      </c>
      <c r="CS198" s="92">
        <v>0</v>
      </c>
      <c r="CT198" s="92">
        <v>0</v>
      </c>
      <c r="CU198" s="92">
        <v>0</v>
      </c>
      <c r="CV198" s="92">
        <v>0</v>
      </c>
      <c r="CW198" s="92">
        <v>0</v>
      </c>
      <c r="CX198" s="92">
        <v>2.7411801300000002E-11</v>
      </c>
      <c r="CY198" s="92">
        <v>0</v>
      </c>
      <c r="CZ198" s="92">
        <v>0</v>
      </c>
      <c r="DA198" s="92">
        <v>0</v>
      </c>
      <c r="DB198" s="92">
        <v>0</v>
      </c>
      <c r="DC198" s="92">
        <v>0</v>
      </c>
      <c r="DD198" s="92">
        <v>0</v>
      </c>
      <c r="DE198" s="92">
        <v>0</v>
      </c>
      <c r="DF198" s="92">
        <v>0</v>
      </c>
      <c r="DG198" s="92">
        <v>2.3141728400000001E-22</v>
      </c>
      <c r="DH198" s="92">
        <v>0</v>
      </c>
      <c r="DI198" s="92">
        <v>0</v>
      </c>
      <c r="DJ198" s="92">
        <v>0</v>
      </c>
      <c r="DK198" s="92">
        <v>0</v>
      </c>
      <c r="DL198" s="92">
        <v>0</v>
      </c>
      <c r="DM198" s="92">
        <v>0</v>
      </c>
      <c r="DN198" s="92">
        <v>0</v>
      </c>
      <c r="DO198" s="92">
        <v>0</v>
      </c>
      <c r="DP198" s="92">
        <v>0</v>
      </c>
      <c r="DQ198" s="92">
        <v>0</v>
      </c>
      <c r="DR198" s="92">
        <v>0</v>
      </c>
      <c r="DS198" s="92">
        <v>0</v>
      </c>
      <c r="DT198" s="92">
        <v>0</v>
      </c>
      <c r="DU198" s="92">
        <v>0</v>
      </c>
      <c r="DV198" s="92">
        <v>0</v>
      </c>
      <c r="DW198" s="92">
        <v>0</v>
      </c>
      <c r="DX198" s="92">
        <v>0</v>
      </c>
      <c r="DY198" s="92">
        <v>0</v>
      </c>
      <c r="DZ198" s="92">
        <v>36130.474099999999</v>
      </c>
      <c r="EA198" s="92">
        <v>18.148197</v>
      </c>
      <c r="EB198" s="92">
        <v>3.8813320899999997E-6</v>
      </c>
      <c r="EC198" s="92">
        <v>8.5202194499999994E-6</v>
      </c>
      <c r="ED198" s="92">
        <v>3.57491725E-6</v>
      </c>
      <c r="EE198" s="92">
        <v>1.08053611E-4</v>
      </c>
      <c r="EF198" s="92">
        <v>2.23918163E-5</v>
      </c>
      <c r="EG198" s="92">
        <v>1.4453692400000001E-4</v>
      </c>
      <c r="EH198" s="92">
        <v>0</v>
      </c>
      <c r="EI198" s="92">
        <v>8.4377932800000001E-6</v>
      </c>
      <c r="EJ198" s="92">
        <v>2.12939584E-7</v>
      </c>
      <c r="EK198" s="92">
        <v>8.9345279999999994E-8</v>
      </c>
      <c r="EL198" s="92">
        <v>3.97398036E-5</v>
      </c>
      <c r="EM198" s="92">
        <v>4.8428434500000003E-6</v>
      </c>
      <c r="EN198" s="92">
        <v>9.090716E-5</v>
      </c>
      <c r="EO198" s="92">
        <v>4.1321292099999997E-2</v>
      </c>
      <c r="EP198" s="92">
        <v>0.52836647800000003</v>
      </c>
      <c r="EQ198" s="92">
        <v>168.87045800000001</v>
      </c>
      <c r="ER198" s="92">
        <v>0</v>
      </c>
      <c r="ES198" s="92">
        <v>1.03402576</v>
      </c>
      <c r="ET198" s="92">
        <v>6.3250296199999999E-5</v>
      </c>
      <c r="EU198" s="92">
        <v>3.0219110700000001E-3</v>
      </c>
      <c r="EV198" s="92">
        <v>2.0288870000000001E-3</v>
      </c>
      <c r="EW198" s="92">
        <v>1.00821022E-8</v>
      </c>
      <c r="EX198" s="92">
        <v>0</v>
      </c>
      <c r="EY198" s="92">
        <v>0</v>
      </c>
      <c r="EZ198" s="92">
        <v>0</v>
      </c>
      <c r="FA198" s="92">
        <v>0</v>
      </c>
      <c r="FB198" s="92">
        <v>0</v>
      </c>
      <c r="FC198" s="92">
        <v>0</v>
      </c>
      <c r="FD198" s="92">
        <v>0</v>
      </c>
      <c r="FE198" s="92">
        <v>0</v>
      </c>
      <c r="FF198" s="92">
        <v>0</v>
      </c>
      <c r="FG198" s="92">
        <v>0</v>
      </c>
      <c r="FH198" s="92">
        <v>1.5545570499999998E-5</v>
      </c>
      <c r="FI198" s="92">
        <v>0</v>
      </c>
      <c r="FJ198" s="92">
        <v>0</v>
      </c>
      <c r="FK198" s="92">
        <v>0</v>
      </c>
      <c r="FL198" s="92">
        <v>0</v>
      </c>
      <c r="FM198" s="92">
        <v>0</v>
      </c>
      <c r="FN198" s="92">
        <v>0</v>
      </c>
      <c r="FO198" s="92">
        <v>0</v>
      </c>
      <c r="FP198" s="92">
        <v>0</v>
      </c>
      <c r="FQ198" s="92">
        <v>2.9765762099999998E-17</v>
      </c>
      <c r="FR198" s="92">
        <v>0</v>
      </c>
      <c r="FS198" s="92">
        <v>0</v>
      </c>
      <c r="FT198" s="92">
        <v>0</v>
      </c>
      <c r="FU198" s="92">
        <v>0</v>
      </c>
      <c r="FV198" s="92">
        <v>0</v>
      </c>
      <c r="FW198" s="92">
        <v>0</v>
      </c>
      <c r="FX198" s="92">
        <v>0</v>
      </c>
      <c r="FY198" s="92">
        <v>0</v>
      </c>
      <c r="FZ198" s="92">
        <v>0</v>
      </c>
      <c r="GA198" s="92">
        <v>0</v>
      </c>
      <c r="GB198" s="92">
        <v>0</v>
      </c>
      <c r="GC198" s="92">
        <v>0</v>
      </c>
      <c r="GD198" s="92">
        <v>0</v>
      </c>
      <c r="GE198" s="92">
        <v>0</v>
      </c>
      <c r="GF198" s="92">
        <v>0</v>
      </c>
      <c r="GG198" s="92">
        <v>0</v>
      </c>
      <c r="GH198" s="92">
        <v>0</v>
      </c>
      <c r="GI198" s="92">
        <v>0</v>
      </c>
      <c r="GJ198" s="92">
        <v>0.99480637100000002</v>
      </c>
      <c r="GK198" s="92">
        <v>4.9968738199999995E-4</v>
      </c>
      <c r="GL198" s="92">
        <v>1.06867512E-10</v>
      </c>
      <c r="GM198" s="92">
        <v>2.3459334E-10</v>
      </c>
      <c r="GN198" s="92">
        <v>9.8430771999999996E-11</v>
      </c>
      <c r="GO198" s="92">
        <v>2.9751179200000002E-9</v>
      </c>
      <c r="GP198" s="92">
        <v>6.1653000900000004E-10</v>
      </c>
      <c r="GQ198" s="92">
        <v>3.97963924E-9</v>
      </c>
      <c r="GR198" s="92">
        <v>0</v>
      </c>
      <c r="GS198" s="92">
        <v>2.3232384099999999E-10</v>
      </c>
      <c r="GT198" s="92">
        <v>5.8630189599999997E-12</v>
      </c>
      <c r="GU198" s="92">
        <v>2.4600079599999998E-12</v>
      </c>
      <c r="GV198" s="92">
        <v>1.09418464E-9</v>
      </c>
      <c r="GW198" s="92">
        <v>1.3334149700000001E-10</v>
      </c>
      <c r="GX198" s="92">
        <v>2.50301232E-9</v>
      </c>
      <c r="GY198" s="92">
        <v>1.1377288999999999E-6</v>
      </c>
      <c r="GZ198" s="92">
        <v>1.45478949E-5</v>
      </c>
      <c r="HA198" s="92">
        <v>4.64963197E-3</v>
      </c>
      <c r="HB198" s="92">
        <v>0</v>
      </c>
      <c r="HC198" s="92">
        <v>2.8470576100000001E-5</v>
      </c>
      <c r="HD198" s="92">
        <v>1.74151597E-9</v>
      </c>
      <c r="HE198" s="92">
        <v>8.3204454399999994E-8</v>
      </c>
      <c r="HF198" s="92">
        <v>5.5862807499999999E-8</v>
      </c>
      <c r="HG198" s="92">
        <v>2.7759778200000001E-13</v>
      </c>
      <c r="HH198" s="92">
        <v>0</v>
      </c>
      <c r="HI198" s="92">
        <v>0</v>
      </c>
      <c r="HJ198" s="92">
        <v>0</v>
      </c>
      <c r="HK198" s="92">
        <v>0</v>
      </c>
      <c r="HL198" s="92">
        <v>0</v>
      </c>
      <c r="HM198" s="92">
        <v>0</v>
      </c>
      <c r="HN198" s="92">
        <v>0</v>
      </c>
      <c r="HO198" s="92">
        <v>0</v>
      </c>
      <c r="HP198" s="92">
        <v>0</v>
      </c>
      <c r="HQ198" s="92">
        <v>0</v>
      </c>
      <c r="HR198" s="92">
        <v>4.2802739100000002E-10</v>
      </c>
      <c r="HS198" s="92">
        <v>0</v>
      </c>
      <c r="HT198" s="92">
        <v>0</v>
      </c>
      <c r="HU198" s="92">
        <v>0</v>
      </c>
      <c r="HV198" s="92">
        <v>0</v>
      </c>
      <c r="HW198" s="92">
        <v>0</v>
      </c>
      <c r="HX198" s="92">
        <v>0</v>
      </c>
      <c r="HY198" s="92">
        <v>0</v>
      </c>
      <c r="HZ198" s="92">
        <v>0</v>
      </c>
      <c r="IA198" s="92">
        <v>8.19562172E-22</v>
      </c>
      <c r="IB198" s="92">
        <v>0</v>
      </c>
      <c r="IC198" s="92">
        <v>0</v>
      </c>
      <c r="ID198" s="92">
        <v>0</v>
      </c>
      <c r="IE198" s="92">
        <v>0</v>
      </c>
      <c r="IF198" s="92">
        <v>0</v>
      </c>
      <c r="IG198" s="92">
        <v>0</v>
      </c>
      <c r="IH198" s="92">
        <v>0</v>
      </c>
      <c r="II198" s="92">
        <v>0</v>
      </c>
      <c r="IJ198" s="92">
        <v>0</v>
      </c>
      <c r="IK198" s="92">
        <v>0</v>
      </c>
      <c r="IL198" s="92">
        <v>0</v>
      </c>
      <c r="IM198" s="92">
        <v>0</v>
      </c>
      <c r="IN198" s="92">
        <v>0</v>
      </c>
      <c r="IO198" s="92">
        <v>0</v>
      </c>
      <c r="IP198" s="92">
        <v>0</v>
      </c>
      <c r="IQ198" s="92">
        <v>0</v>
      </c>
      <c r="IR198" s="92">
        <v>0</v>
      </c>
      <c r="IS198" s="92">
        <v>0</v>
      </c>
      <c r="IT198" s="92">
        <v>2007.7135000000001</v>
      </c>
      <c r="IU198" s="92">
        <v>36319.101999999999</v>
      </c>
      <c r="IV198" s="92">
        <v>669.35229300000003</v>
      </c>
      <c r="IW198" s="92">
        <v>113.55562</v>
      </c>
      <c r="IX198" s="92">
        <v>1.6</v>
      </c>
      <c r="IY198" s="92">
        <v>1.41447654E-9</v>
      </c>
      <c r="IZ198" s="92">
        <v>0.99999999900000003</v>
      </c>
      <c r="JA198" s="92">
        <v>0</v>
      </c>
      <c r="JB198" s="92">
        <v>-66580.138900000005</v>
      </c>
      <c r="JC198" s="92">
        <v>-3680.5382399999999</v>
      </c>
      <c r="JD198" s="92">
        <v>-133.673844</v>
      </c>
      <c r="JE198" s="92">
        <v>-34.165106399999999</v>
      </c>
      <c r="JF198" s="92">
        <v>-1.88864101</v>
      </c>
      <c r="JG198" s="92">
        <v>4.9991450100000001E-2</v>
      </c>
      <c r="JH198" s="92">
        <v>0.90433449399999999</v>
      </c>
      <c r="JI198" s="92">
        <v>18.089783199999999</v>
      </c>
      <c r="JJ198" s="92">
        <v>606.17355599999996</v>
      </c>
      <c r="JK198" s="92">
        <v>0</v>
      </c>
      <c r="JL198" s="92">
        <v>0</v>
      </c>
      <c r="JM198" s="92">
        <v>0</v>
      </c>
      <c r="JN198" s="92">
        <v>0</v>
      </c>
      <c r="JO198" s="92">
        <v>0</v>
      </c>
      <c r="JP198" s="92">
        <v>0</v>
      </c>
      <c r="JQ198" s="92">
        <v>0</v>
      </c>
      <c r="JR198" s="92">
        <v>0</v>
      </c>
      <c r="JS198" s="92">
        <v>0</v>
      </c>
      <c r="JT198" s="92">
        <v>0</v>
      </c>
      <c r="JU198" s="92">
        <v>0</v>
      </c>
      <c r="JV198" s="92">
        <v>0</v>
      </c>
      <c r="JW198" s="92">
        <v>0</v>
      </c>
      <c r="JX198" s="92">
        <v>0</v>
      </c>
      <c r="JY198" s="92">
        <v>0</v>
      </c>
      <c r="JZ198" s="92">
        <v>0</v>
      </c>
      <c r="KA198" s="92">
        <v>0</v>
      </c>
      <c r="KB198" s="92">
        <v>0</v>
      </c>
      <c r="KC198" s="92">
        <v>0</v>
      </c>
      <c r="KD198" s="92">
        <v>0</v>
      </c>
      <c r="KE198" s="92">
        <v>0</v>
      </c>
      <c r="KF198" s="92">
        <v>0</v>
      </c>
      <c r="KG198" s="92">
        <v>0</v>
      </c>
      <c r="KH198" s="92">
        <v>0</v>
      </c>
      <c r="KI198" s="92">
        <v>0</v>
      </c>
      <c r="KJ198" s="92">
        <v>0</v>
      </c>
      <c r="KK198" s="92">
        <v>0</v>
      </c>
      <c r="KL198" s="92">
        <v>0</v>
      </c>
      <c r="KM198" s="92">
        <v>0</v>
      </c>
      <c r="KN198" s="92">
        <v>0</v>
      </c>
      <c r="KO198" s="92">
        <v>0</v>
      </c>
      <c r="KP198" s="92">
        <v>0</v>
      </c>
      <c r="KQ198" s="92">
        <v>0</v>
      </c>
      <c r="KR198" s="92">
        <v>0</v>
      </c>
      <c r="KS198" s="92">
        <v>0</v>
      </c>
      <c r="KT198" s="92">
        <v>0</v>
      </c>
      <c r="KU198" s="92">
        <v>0</v>
      </c>
      <c r="KV198" s="92">
        <v>0</v>
      </c>
      <c r="KW198" s="92">
        <v>0</v>
      </c>
      <c r="KX198" s="92">
        <v>0</v>
      </c>
      <c r="KY198" s="92">
        <v>0</v>
      </c>
      <c r="KZ198" s="92">
        <v>0</v>
      </c>
      <c r="LA198" s="92">
        <v>0</v>
      </c>
      <c r="LB198" s="92">
        <v>0</v>
      </c>
      <c r="LC198" s="92">
        <v>0</v>
      </c>
      <c r="LD198" s="92">
        <v>0</v>
      </c>
      <c r="LE198" s="92">
        <v>0</v>
      </c>
      <c r="LF198" s="92">
        <v>0</v>
      </c>
      <c r="LG198" s="92">
        <v>0</v>
      </c>
      <c r="LH198" s="92">
        <v>0</v>
      </c>
      <c r="LI198" s="92">
        <v>0</v>
      </c>
      <c r="LJ198" s="92">
        <v>0</v>
      </c>
      <c r="LK198" s="92">
        <v>0</v>
      </c>
      <c r="LL198" s="92">
        <v>0</v>
      </c>
      <c r="LM198" s="92">
        <v>0</v>
      </c>
      <c r="LN198" s="92">
        <v>0</v>
      </c>
      <c r="LO198" s="92">
        <v>0</v>
      </c>
      <c r="LP198" s="92">
        <v>0</v>
      </c>
      <c r="LQ198" s="92">
        <v>0</v>
      </c>
      <c r="LR198" s="92">
        <v>0</v>
      </c>
      <c r="LS198" s="92">
        <v>0</v>
      </c>
      <c r="LT198" s="92">
        <v>0</v>
      </c>
      <c r="LU198" s="92">
        <v>0</v>
      </c>
      <c r="LV198" s="92">
        <v>0</v>
      </c>
      <c r="LW198" s="92">
        <v>0</v>
      </c>
      <c r="LX198" s="92">
        <v>0</v>
      </c>
      <c r="LY198" s="92">
        <v>0</v>
      </c>
      <c r="LZ198" s="92">
        <v>0</v>
      </c>
      <c r="MA198" s="92">
        <v>0</v>
      </c>
      <c r="MB198" s="92">
        <v>0</v>
      </c>
      <c r="MC198" s="92">
        <v>0</v>
      </c>
      <c r="MD198" s="92">
        <v>0</v>
      </c>
      <c r="ME198" s="92">
        <v>0</v>
      </c>
      <c r="MF198" s="92">
        <v>0</v>
      </c>
      <c r="MG198" s="92">
        <v>0</v>
      </c>
      <c r="MH198" s="92">
        <v>0</v>
      </c>
      <c r="MI198" s="92">
        <v>0</v>
      </c>
      <c r="MJ198" s="92">
        <v>0</v>
      </c>
      <c r="MK198" s="92">
        <v>0</v>
      </c>
      <c r="ML198" s="92">
        <v>0</v>
      </c>
      <c r="MM198" s="92">
        <v>0</v>
      </c>
      <c r="MN198" s="92">
        <v>0</v>
      </c>
      <c r="MO198" s="92">
        <v>0</v>
      </c>
      <c r="MP198" s="92">
        <v>0</v>
      </c>
      <c r="MQ198" s="92">
        <v>0</v>
      </c>
      <c r="MR198" s="92">
        <v>0</v>
      </c>
      <c r="MS198" s="92">
        <v>0</v>
      </c>
      <c r="MT198" s="92">
        <v>0</v>
      </c>
      <c r="MU198" s="92">
        <v>0</v>
      </c>
      <c r="MV198" s="92">
        <v>0</v>
      </c>
      <c r="MW198" s="92">
        <v>0</v>
      </c>
      <c r="MX198" s="92">
        <v>0</v>
      </c>
      <c r="MY198" s="92">
        <v>0</v>
      </c>
      <c r="MZ198" s="92">
        <v>0</v>
      </c>
      <c r="NA198" s="92">
        <v>0</v>
      </c>
      <c r="NB198" s="92">
        <v>0</v>
      </c>
      <c r="NC198" s="92">
        <v>0</v>
      </c>
      <c r="ND198" s="92">
        <v>0</v>
      </c>
      <c r="NE198" s="92">
        <v>0</v>
      </c>
      <c r="NF198" s="92">
        <v>0</v>
      </c>
      <c r="NG198" s="92">
        <v>0</v>
      </c>
      <c r="NH198" s="92">
        <v>0</v>
      </c>
      <c r="NI198" s="92">
        <v>0</v>
      </c>
      <c r="NJ198" s="92">
        <v>0</v>
      </c>
      <c r="NK198" s="92">
        <v>0</v>
      </c>
      <c r="NL198" s="92">
        <v>0</v>
      </c>
      <c r="NM198" s="92">
        <v>0</v>
      </c>
      <c r="NN198" s="92">
        <v>0</v>
      </c>
      <c r="NO198" s="92">
        <v>0</v>
      </c>
      <c r="NP198" s="92">
        <v>0</v>
      </c>
      <c r="NQ198" s="92">
        <v>0</v>
      </c>
      <c r="NR198" s="92">
        <v>0</v>
      </c>
      <c r="NS198" s="92">
        <v>0</v>
      </c>
      <c r="NT198" s="92">
        <v>0</v>
      </c>
      <c r="NU198" s="92">
        <v>0</v>
      </c>
      <c r="NV198" s="92">
        <v>0</v>
      </c>
      <c r="NW198" s="92">
        <v>0</v>
      </c>
      <c r="NX198" s="92">
        <v>0</v>
      </c>
      <c r="NY198" s="92">
        <v>0</v>
      </c>
      <c r="NZ198" s="92">
        <v>0</v>
      </c>
      <c r="OA198" s="92">
        <v>0</v>
      </c>
      <c r="OB198" s="92">
        <v>0</v>
      </c>
      <c r="OC198" s="92">
        <v>0</v>
      </c>
      <c r="OD198" s="92">
        <v>0</v>
      </c>
      <c r="OE198" s="92">
        <v>0</v>
      </c>
      <c r="OF198" s="92">
        <v>0</v>
      </c>
      <c r="OG198" s="92">
        <v>0</v>
      </c>
      <c r="OH198" s="92">
        <v>0</v>
      </c>
      <c r="OI198" s="92">
        <v>0</v>
      </c>
      <c r="OJ198" s="92">
        <v>0</v>
      </c>
      <c r="OK198" s="92">
        <v>0</v>
      </c>
      <c r="OL198" s="92">
        <v>0</v>
      </c>
      <c r="OM198" s="92">
        <v>0</v>
      </c>
      <c r="ON198" s="92">
        <v>0</v>
      </c>
      <c r="OO198" s="92">
        <v>0</v>
      </c>
      <c r="OP198" s="92">
        <v>0</v>
      </c>
      <c r="OQ198" s="92">
        <v>0</v>
      </c>
      <c r="OR198" s="92">
        <v>0</v>
      </c>
      <c r="OS198" s="92">
        <v>0</v>
      </c>
      <c r="OT198" s="92">
        <v>0</v>
      </c>
      <c r="OU198" s="92">
        <v>0</v>
      </c>
      <c r="OV198" s="92">
        <v>0</v>
      </c>
      <c r="OW198" s="92">
        <v>0</v>
      </c>
      <c r="OX198" s="92">
        <v>0</v>
      </c>
      <c r="OY198" s="92">
        <v>0</v>
      </c>
      <c r="OZ198" s="92">
        <v>0</v>
      </c>
      <c r="PA198" s="92">
        <v>0</v>
      </c>
      <c r="PB198" s="92">
        <v>0</v>
      </c>
      <c r="PC198" s="92">
        <v>0</v>
      </c>
      <c r="PD198" s="92">
        <v>0</v>
      </c>
      <c r="PE198" s="92">
        <v>0</v>
      </c>
      <c r="PF198" s="92">
        <v>0</v>
      </c>
      <c r="PG198" s="92">
        <v>0</v>
      </c>
      <c r="PH198" s="92">
        <v>0</v>
      </c>
      <c r="PI198" s="92">
        <v>0</v>
      </c>
      <c r="PJ198" s="92">
        <v>0</v>
      </c>
      <c r="PK198" s="92">
        <v>0</v>
      </c>
      <c r="PL198" s="92">
        <v>0</v>
      </c>
      <c r="PM198" s="92">
        <v>0</v>
      </c>
      <c r="PN198" s="92">
        <v>0</v>
      </c>
      <c r="PO198" s="92">
        <v>0</v>
      </c>
      <c r="PP198" s="92">
        <v>0</v>
      </c>
      <c r="PQ198" s="92">
        <v>0</v>
      </c>
      <c r="PR198" s="92">
        <v>0</v>
      </c>
      <c r="PS198" s="92">
        <v>0</v>
      </c>
      <c r="PT198" s="92">
        <v>0</v>
      </c>
      <c r="PU198" s="92">
        <v>0</v>
      </c>
      <c r="PV198" s="92">
        <v>0</v>
      </c>
      <c r="PW198" s="92">
        <v>0</v>
      </c>
      <c r="PX198" s="92">
        <v>0</v>
      </c>
      <c r="PY198" s="92">
        <v>0</v>
      </c>
      <c r="PZ198" s="92">
        <v>0</v>
      </c>
      <c r="QA198" s="92">
        <v>0</v>
      </c>
      <c r="QB198" s="92">
        <v>0</v>
      </c>
      <c r="QC198" s="92">
        <v>0</v>
      </c>
      <c r="QD198" s="92">
        <v>0</v>
      </c>
      <c r="QE198" s="92">
        <v>0</v>
      </c>
      <c r="QF198" s="92">
        <v>0</v>
      </c>
      <c r="QG198" s="92">
        <v>0</v>
      </c>
      <c r="QH198" s="92">
        <v>0</v>
      </c>
      <c r="QI198" s="92">
        <v>0</v>
      </c>
      <c r="QJ198" s="92">
        <v>0</v>
      </c>
      <c r="QK198" s="92">
        <v>0</v>
      </c>
      <c r="QL198" s="92">
        <v>0</v>
      </c>
      <c r="QM198" s="92">
        <v>0</v>
      </c>
      <c r="QN198" s="92">
        <v>0</v>
      </c>
      <c r="QO198" s="92">
        <v>0</v>
      </c>
      <c r="QP198" s="92">
        <v>0</v>
      </c>
      <c r="QQ198" s="92">
        <v>0</v>
      </c>
      <c r="QR198" s="92">
        <v>0</v>
      </c>
      <c r="QS198" s="92">
        <v>0</v>
      </c>
      <c r="QT198" s="92">
        <v>0</v>
      </c>
      <c r="QU198" s="92">
        <v>0</v>
      </c>
      <c r="QV198" s="92">
        <v>0</v>
      </c>
      <c r="QW198" s="92">
        <v>0</v>
      </c>
      <c r="QX198" s="92">
        <v>0</v>
      </c>
      <c r="QY198" s="92">
        <v>0</v>
      </c>
      <c r="QZ198" s="92">
        <v>0</v>
      </c>
      <c r="RA198" s="92">
        <v>0</v>
      </c>
      <c r="RB198" s="92">
        <v>0</v>
      </c>
      <c r="RC198" s="92">
        <v>0</v>
      </c>
      <c r="RD198" s="92">
        <v>0</v>
      </c>
      <c r="RE198" s="92">
        <v>0</v>
      </c>
      <c r="RF198" s="92">
        <v>0</v>
      </c>
      <c r="RG198" s="92">
        <v>0</v>
      </c>
      <c r="RH198" s="92">
        <v>0</v>
      </c>
      <c r="RI198" s="92">
        <v>0</v>
      </c>
      <c r="RJ198" s="92">
        <v>0</v>
      </c>
      <c r="RK198" s="92">
        <v>0</v>
      </c>
      <c r="RL198" s="92">
        <v>0</v>
      </c>
      <c r="RM198" s="92">
        <v>0</v>
      </c>
      <c r="RN198" s="92">
        <v>0</v>
      </c>
      <c r="RO198" s="92">
        <v>0</v>
      </c>
      <c r="RP198" s="92">
        <v>0</v>
      </c>
      <c r="RQ198" s="92">
        <v>0</v>
      </c>
      <c r="RR198" s="92">
        <v>0</v>
      </c>
      <c r="RS198" s="92">
        <v>0</v>
      </c>
      <c r="RT198" s="92">
        <v>0</v>
      </c>
      <c r="RU198" s="92">
        <v>0</v>
      </c>
      <c r="RV198" s="92">
        <v>0</v>
      </c>
      <c r="RW198" s="92">
        <v>0</v>
      </c>
      <c r="RX198" s="92">
        <v>0</v>
      </c>
      <c r="RY198" s="92">
        <v>0</v>
      </c>
      <c r="RZ198" s="92">
        <v>0</v>
      </c>
      <c r="SA198" s="92">
        <v>0</v>
      </c>
      <c r="SB198" s="92">
        <v>0</v>
      </c>
      <c r="SC198" s="92">
        <v>0</v>
      </c>
      <c r="SD198" s="92">
        <v>0</v>
      </c>
      <c r="SE198" s="92">
        <v>0</v>
      </c>
      <c r="SF198" s="92">
        <v>0</v>
      </c>
      <c r="SG198" s="92">
        <v>0</v>
      </c>
      <c r="SH198" s="92">
        <v>0</v>
      </c>
      <c r="SI198" s="92">
        <v>0</v>
      </c>
      <c r="SJ198" s="92">
        <v>0</v>
      </c>
      <c r="SK198" s="92">
        <v>0</v>
      </c>
      <c r="SL198" s="92">
        <v>0</v>
      </c>
      <c r="SM198" s="92">
        <v>0</v>
      </c>
      <c r="SN198" s="92">
        <v>0</v>
      </c>
      <c r="SO198" s="92">
        <v>0</v>
      </c>
      <c r="SP198" s="92">
        <v>0</v>
      </c>
      <c r="SQ198" s="92">
        <v>0</v>
      </c>
      <c r="SR198" s="92">
        <v>0</v>
      </c>
      <c r="SS198" s="92">
        <v>0</v>
      </c>
      <c r="ST198" s="92">
        <v>0</v>
      </c>
      <c r="SU198" s="92">
        <v>0</v>
      </c>
      <c r="SV198" s="92">
        <v>0</v>
      </c>
      <c r="SW198" s="92">
        <v>0</v>
      </c>
      <c r="SX198" s="92">
        <v>0</v>
      </c>
      <c r="SY198" s="92">
        <v>0</v>
      </c>
      <c r="SZ198" s="92">
        <v>0</v>
      </c>
      <c r="TA198" s="92">
        <v>0</v>
      </c>
      <c r="TB198" s="92">
        <v>0</v>
      </c>
      <c r="TC198" s="92">
        <v>1.6</v>
      </c>
      <c r="TD198" s="92">
        <v>0</v>
      </c>
      <c r="TE198" s="92">
        <v>0</v>
      </c>
      <c r="TF198" s="92">
        <v>0</v>
      </c>
      <c r="TG198" s="92">
        <v>0</v>
      </c>
      <c r="TH198" s="92">
        <v>0</v>
      </c>
      <c r="TI198" s="92">
        <v>0</v>
      </c>
      <c r="TJ198" s="92">
        <v>0</v>
      </c>
      <c r="TK198" s="92">
        <v>0</v>
      </c>
      <c r="TL198" s="92">
        <v>0</v>
      </c>
      <c r="TM198" s="92">
        <v>0</v>
      </c>
      <c r="TN198" s="92">
        <v>0</v>
      </c>
      <c r="TO198" s="92">
        <v>0</v>
      </c>
      <c r="TP198" s="92">
        <v>8.83844464E-3</v>
      </c>
      <c r="TQ198" s="92">
        <v>-159342428.801</v>
      </c>
      <c r="TR198" s="92">
        <v>2.6770298999999999E-3</v>
      </c>
      <c r="TS198" s="92">
        <v>0</v>
      </c>
      <c r="TT198" s="92">
        <v>0</v>
      </c>
      <c r="TU198" s="92">
        <v>0</v>
      </c>
      <c r="TV198" s="92">
        <v>0</v>
      </c>
      <c r="TW198" s="92">
        <v>0</v>
      </c>
      <c r="TX198" s="92">
        <v>0</v>
      </c>
      <c r="TY198" s="92">
        <v>0</v>
      </c>
      <c r="TZ198" s="92">
        <v>0</v>
      </c>
      <c r="UA198" s="92">
        <v>0</v>
      </c>
      <c r="UB198" s="92">
        <v>0</v>
      </c>
      <c r="UC198" s="92">
        <v>0</v>
      </c>
      <c r="UD198" s="92">
        <v>0</v>
      </c>
      <c r="UE198" s="92">
        <v>0</v>
      </c>
      <c r="UF198" s="92">
        <v>0</v>
      </c>
      <c r="UG198" s="92">
        <v>0</v>
      </c>
      <c r="UH198" s="92">
        <v>0</v>
      </c>
      <c r="UI198" s="92">
        <v>0</v>
      </c>
      <c r="UJ198" s="92">
        <v>0</v>
      </c>
      <c r="UK198" s="92">
        <v>0</v>
      </c>
      <c r="UL198" s="92">
        <v>0</v>
      </c>
      <c r="UM198" s="92">
        <v>0</v>
      </c>
      <c r="UN198" s="92">
        <v>0</v>
      </c>
      <c r="UO198" s="92">
        <v>0</v>
      </c>
      <c r="UP198" s="92">
        <v>0</v>
      </c>
      <c r="UQ198" s="92">
        <v>0</v>
      </c>
      <c r="UR198" s="92">
        <v>0</v>
      </c>
      <c r="US198" s="92">
        <v>0</v>
      </c>
      <c r="UT198" s="92">
        <v>0</v>
      </c>
      <c r="UU198" s="92">
        <v>0</v>
      </c>
      <c r="UV198" s="92">
        <v>0</v>
      </c>
      <c r="UW198" s="92">
        <v>0</v>
      </c>
      <c r="UX198" s="92">
        <v>0</v>
      </c>
      <c r="UY198" s="92">
        <v>0</v>
      </c>
      <c r="UZ198" s="92">
        <v>0</v>
      </c>
      <c r="VA198" s="92">
        <v>0</v>
      </c>
      <c r="VB198" s="92">
        <v>0</v>
      </c>
      <c r="VC198" s="92">
        <v>0</v>
      </c>
      <c r="VD198" s="92">
        <v>0</v>
      </c>
      <c r="VE198" s="92">
        <v>0</v>
      </c>
      <c r="VF198" s="92">
        <v>0</v>
      </c>
      <c r="VG198" s="92">
        <v>0</v>
      </c>
      <c r="VH198" s="92">
        <v>0</v>
      </c>
      <c r="VI198" s="92">
        <v>0</v>
      </c>
      <c r="VJ198" s="92">
        <v>0</v>
      </c>
      <c r="VK198" s="92">
        <v>0</v>
      </c>
      <c r="VL198" s="92">
        <v>0</v>
      </c>
      <c r="VM198" s="92">
        <v>0</v>
      </c>
      <c r="VN198" s="92">
        <v>0</v>
      </c>
      <c r="VO198" s="92">
        <v>0</v>
      </c>
      <c r="VP198" s="92">
        <v>0</v>
      </c>
      <c r="VQ198" s="92">
        <v>0</v>
      </c>
      <c r="VR198" s="92">
        <v>0</v>
      </c>
      <c r="VS198" s="92">
        <v>0</v>
      </c>
      <c r="VT198" s="92">
        <v>0</v>
      </c>
      <c r="VU198" s="92">
        <v>0</v>
      </c>
      <c r="VV198" s="92">
        <v>0</v>
      </c>
      <c r="VW198" s="92">
        <v>0</v>
      </c>
      <c r="VX198" s="92">
        <v>0</v>
      </c>
      <c r="VY198" s="92">
        <v>0</v>
      </c>
      <c r="VZ198" s="92">
        <v>0</v>
      </c>
      <c r="WA198" s="92">
        <v>0</v>
      </c>
      <c r="WB198" s="92">
        <v>0</v>
      </c>
      <c r="WC198" s="92">
        <v>0</v>
      </c>
    </row>
    <row r="199" spans="2:601" ht="13.5" customHeight="1">
      <c r="B199" s="851" t="s">
        <v>2872</v>
      </c>
      <c r="C199" s="92">
        <v>0</v>
      </c>
      <c r="D199" s="92">
        <v>7360.1130700000003</v>
      </c>
      <c r="E199" s="92">
        <v>-15.118978200000001</v>
      </c>
      <c r="F199" s="92">
        <v>113.87499200000001</v>
      </c>
      <c r="G199" s="92">
        <v>115.231904</v>
      </c>
      <c r="H199" s="92">
        <v>0</v>
      </c>
      <c r="I199" s="92">
        <v>0</v>
      </c>
      <c r="J199" s="92">
        <v>0</v>
      </c>
      <c r="K199" s="92">
        <v>0</v>
      </c>
      <c r="L199" s="92">
        <v>0</v>
      </c>
      <c r="M199" s="92">
        <v>0</v>
      </c>
      <c r="N199" s="92">
        <v>0</v>
      </c>
      <c r="O199" s="92">
        <v>0</v>
      </c>
      <c r="P199" s="92">
        <v>0</v>
      </c>
      <c r="Q199" s="92">
        <v>0</v>
      </c>
      <c r="R199" s="92">
        <v>0</v>
      </c>
      <c r="S199" s="92">
        <v>0</v>
      </c>
      <c r="T199" s="92">
        <v>0</v>
      </c>
      <c r="U199" s="92">
        <v>0</v>
      </c>
      <c r="V199" s="92">
        <v>0</v>
      </c>
      <c r="W199" s="92">
        <v>0</v>
      </c>
      <c r="X199" s="92">
        <v>0</v>
      </c>
      <c r="Y199" s="92">
        <v>0</v>
      </c>
      <c r="Z199" s="92">
        <v>0</v>
      </c>
      <c r="AA199" s="92">
        <v>0</v>
      </c>
      <c r="AB199" s="92">
        <v>0</v>
      </c>
      <c r="AC199" s="92">
        <v>0</v>
      </c>
      <c r="AD199" s="92">
        <v>0</v>
      </c>
      <c r="AE199" s="92">
        <v>0</v>
      </c>
      <c r="AF199" s="92">
        <v>0</v>
      </c>
      <c r="AG199" s="92">
        <v>0</v>
      </c>
      <c r="AH199" s="92">
        <v>0</v>
      </c>
      <c r="AI199" s="92">
        <v>0</v>
      </c>
      <c r="AJ199" s="92">
        <v>0</v>
      </c>
      <c r="AK199" s="92">
        <v>0</v>
      </c>
      <c r="AL199" s="92">
        <v>0</v>
      </c>
      <c r="AM199" s="92">
        <v>0</v>
      </c>
      <c r="AN199" s="92">
        <v>0</v>
      </c>
      <c r="AO199" s="92">
        <v>0</v>
      </c>
      <c r="AP199" s="92">
        <v>0</v>
      </c>
      <c r="AQ199" s="92">
        <v>0</v>
      </c>
      <c r="AR199" s="92">
        <v>0</v>
      </c>
      <c r="AS199" s="92">
        <v>0</v>
      </c>
      <c r="AT199" s="92">
        <v>0</v>
      </c>
      <c r="AU199" s="92">
        <v>0</v>
      </c>
      <c r="AV199" s="92">
        <v>0</v>
      </c>
      <c r="AW199" s="92">
        <v>0</v>
      </c>
      <c r="AX199" s="92">
        <v>0</v>
      </c>
      <c r="AY199" s="92">
        <v>0</v>
      </c>
      <c r="AZ199" s="92">
        <v>0</v>
      </c>
      <c r="BA199" s="92">
        <v>0</v>
      </c>
      <c r="BB199" s="92">
        <v>0</v>
      </c>
      <c r="BC199" s="92">
        <v>0</v>
      </c>
      <c r="BD199" s="92">
        <v>0</v>
      </c>
      <c r="BE199" s="92">
        <v>0</v>
      </c>
      <c r="BF199" s="92">
        <v>0</v>
      </c>
      <c r="BG199" s="92">
        <v>0</v>
      </c>
      <c r="BH199" s="92">
        <v>0</v>
      </c>
      <c r="BI199" s="92">
        <v>0</v>
      </c>
      <c r="BJ199" s="92">
        <v>0</v>
      </c>
      <c r="BK199" s="92">
        <v>0</v>
      </c>
      <c r="BL199" s="92">
        <v>0</v>
      </c>
      <c r="BM199" s="92">
        <v>0</v>
      </c>
      <c r="BN199" s="92">
        <v>0</v>
      </c>
      <c r="BO199" s="92">
        <v>0</v>
      </c>
      <c r="BP199" s="92">
        <v>0.497038692</v>
      </c>
      <c r="BQ199" s="92">
        <v>0.50296130800000005</v>
      </c>
      <c r="BR199" s="92">
        <v>0</v>
      </c>
      <c r="BS199" s="92">
        <v>0</v>
      </c>
      <c r="BT199" s="92">
        <v>0</v>
      </c>
      <c r="BU199" s="92">
        <v>0</v>
      </c>
      <c r="BV199" s="92">
        <v>0</v>
      </c>
      <c r="BW199" s="92">
        <v>0</v>
      </c>
      <c r="BX199" s="92">
        <v>0</v>
      </c>
      <c r="BY199" s="92">
        <v>0</v>
      </c>
      <c r="BZ199" s="92">
        <v>0</v>
      </c>
      <c r="CA199" s="92">
        <v>0</v>
      </c>
      <c r="CB199" s="92">
        <v>0</v>
      </c>
      <c r="CC199" s="92">
        <v>0</v>
      </c>
      <c r="CD199" s="92">
        <v>0</v>
      </c>
      <c r="CE199" s="92">
        <v>0</v>
      </c>
      <c r="CF199" s="92">
        <v>0</v>
      </c>
      <c r="CG199" s="92">
        <v>0</v>
      </c>
      <c r="CH199" s="92">
        <v>0</v>
      </c>
      <c r="CI199" s="92">
        <v>0</v>
      </c>
      <c r="CJ199" s="92">
        <v>0</v>
      </c>
      <c r="CK199" s="92">
        <v>0</v>
      </c>
      <c r="CL199" s="92">
        <v>0</v>
      </c>
      <c r="CM199" s="92">
        <v>0</v>
      </c>
      <c r="CN199" s="92">
        <v>0</v>
      </c>
      <c r="CO199" s="92">
        <v>0</v>
      </c>
      <c r="CP199" s="92">
        <v>0</v>
      </c>
      <c r="CQ199" s="92">
        <v>0</v>
      </c>
      <c r="CR199" s="92">
        <v>0</v>
      </c>
      <c r="CS199" s="92">
        <v>0</v>
      </c>
      <c r="CT199" s="92">
        <v>0</v>
      </c>
      <c r="CU199" s="92">
        <v>0</v>
      </c>
      <c r="CV199" s="92">
        <v>0</v>
      </c>
      <c r="CW199" s="92">
        <v>0</v>
      </c>
      <c r="CX199" s="92">
        <v>0</v>
      </c>
      <c r="CY199" s="92">
        <v>0</v>
      </c>
      <c r="CZ199" s="92">
        <v>0</v>
      </c>
      <c r="DA199" s="92">
        <v>0</v>
      </c>
      <c r="DB199" s="92">
        <v>0</v>
      </c>
      <c r="DC199" s="92">
        <v>0</v>
      </c>
      <c r="DD199" s="92">
        <v>0</v>
      </c>
      <c r="DE199" s="92">
        <v>0</v>
      </c>
      <c r="DF199" s="92">
        <v>0</v>
      </c>
      <c r="DG199" s="92">
        <v>0</v>
      </c>
      <c r="DH199" s="92">
        <v>0</v>
      </c>
      <c r="DI199" s="92">
        <v>0</v>
      </c>
      <c r="DJ199" s="92">
        <v>0</v>
      </c>
      <c r="DK199" s="92">
        <v>0</v>
      </c>
      <c r="DL199" s="92">
        <v>0</v>
      </c>
      <c r="DM199" s="92">
        <v>0</v>
      </c>
      <c r="DN199" s="92">
        <v>0</v>
      </c>
      <c r="DO199" s="92">
        <v>0</v>
      </c>
      <c r="DP199" s="92">
        <v>0</v>
      </c>
      <c r="DQ199" s="92">
        <v>0</v>
      </c>
      <c r="DR199" s="92">
        <v>0</v>
      </c>
      <c r="DS199" s="92">
        <v>0</v>
      </c>
      <c r="DT199" s="92">
        <v>0</v>
      </c>
      <c r="DU199" s="92">
        <v>0</v>
      </c>
      <c r="DV199" s="92">
        <v>0</v>
      </c>
      <c r="DW199" s="92">
        <v>0</v>
      </c>
      <c r="DX199" s="92">
        <v>0</v>
      </c>
      <c r="DY199" s="92">
        <v>0</v>
      </c>
      <c r="DZ199" s="92">
        <v>2051.4898699999999</v>
      </c>
      <c r="EA199" s="92">
        <v>5308.6232</v>
      </c>
      <c r="EB199" s="92">
        <v>0</v>
      </c>
      <c r="EC199" s="92">
        <v>0</v>
      </c>
      <c r="ED199" s="92">
        <v>0</v>
      </c>
      <c r="EE199" s="92">
        <v>0</v>
      </c>
      <c r="EF199" s="92">
        <v>0</v>
      </c>
      <c r="EG199" s="92">
        <v>0</v>
      </c>
      <c r="EH199" s="92">
        <v>0</v>
      </c>
      <c r="EI199" s="92">
        <v>0</v>
      </c>
      <c r="EJ199" s="92">
        <v>0</v>
      </c>
      <c r="EK199" s="92">
        <v>0</v>
      </c>
      <c r="EL199" s="92">
        <v>0</v>
      </c>
      <c r="EM199" s="92">
        <v>0</v>
      </c>
      <c r="EN199" s="92">
        <v>0</v>
      </c>
      <c r="EO199" s="92">
        <v>0</v>
      </c>
      <c r="EP199" s="92">
        <v>0</v>
      </c>
      <c r="EQ199" s="92">
        <v>0</v>
      </c>
      <c r="ER199" s="92">
        <v>0</v>
      </c>
      <c r="ES199" s="92">
        <v>0</v>
      </c>
      <c r="ET199" s="92">
        <v>0</v>
      </c>
      <c r="EU199" s="92">
        <v>0</v>
      </c>
      <c r="EV199" s="92">
        <v>0</v>
      </c>
      <c r="EW199" s="92">
        <v>0</v>
      </c>
      <c r="EX199" s="92">
        <v>0</v>
      </c>
      <c r="EY199" s="92">
        <v>0</v>
      </c>
      <c r="EZ199" s="92">
        <v>0</v>
      </c>
      <c r="FA199" s="92">
        <v>0</v>
      </c>
      <c r="FB199" s="92">
        <v>0</v>
      </c>
      <c r="FC199" s="92">
        <v>0</v>
      </c>
      <c r="FD199" s="92">
        <v>0</v>
      </c>
      <c r="FE199" s="92">
        <v>0</v>
      </c>
      <c r="FF199" s="92">
        <v>0</v>
      </c>
      <c r="FG199" s="92">
        <v>0</v>
      </c>
      <c r="FH199" s="92">
        <v>0</v>
      </c>
      <c r="FI199" s="92">
        <v>0</v>
      </c>
      <c r="FJ199" s="92">
        <v>0</v>
      </c>
      <c r="FK199" s="92">
        <v>0</v>
      </c>
      <c r="FL199" s="92">
        <v>0</v>
      </c>
      <c r="FM199" s="92">
        <v>0</v>
      </c>
      <c r="FN199" s="92">
        <v>0</v>
      </c>
      <c r="FO199" s="92">
        <v>0</v>
      </c>
      <c r="FP199" s="92">
        <v>0</v>
      </c>
      <c r="FQ199" s="92">
        <v>0</v>
      </c>
      <c r="FR199" s="92">
        <v>0</v>
      </c>
      <c r="FS199" s="92">
        <v>0</v>
      </c>
      <c r="FT199" s="92">
        <v>0</v>
      </c>
      <c r="FU199" s="92">
        <v>0</v>
      </c>
      <c r="FV199" s="92">
        <v>0</v>
      </c>
      <c r="FW199" s="92">
        <v>0</v>
      </c>
      <c r="FX199" s="92">
        <v>0</v>
      </c>
      <c r="FY199" s="92">
        <v>0</v>
      </c>
      <c r="FZ199" s="92">
        <v>0</v>
      </c>
      <c r="GA199" s="92">
        <v>0</v>
      </c>
      <c r="GB199" s="92">
        <v>0</v>
      </c>
      <c r="GC199" s="92">
        <v>0</v>
      </c>
      <c r="GD199" s="92">
        <v>0</v>
      </c>
      <c r="GE199" s="92">
        <v>0</v>
      </c>
      <c r="GF199" s="92">
        <v>0</v>
      </c>
      <c r="GG199" s="92">
        <v>0</v>
      </c>
      <c r="GH199" s="92">
        <v>0</v>
      </c>
      <c r="GI199" s="92">
        <v>0</v>
      </c>
      <c r="GJ199" s="92">
        <v>0.27873075400000002</v>
      </c>
      <c r="GK199" s="92">
        <v>0.72126924599999998</v>
      </c>
      <c r="GL199" s="92">
        <v>0</v>
      </c>
      <c r="GM199" s="92">
        <v>0</v>
      </c>
      <c r="GN199" s="92">
        <v>0</v>
      </c>
      <c r="GO199" s="92">
        <v>0</v>
      </c>
      <c r="GP199" s="92">
        <v>0</v>
      </c>
      <c r="GQ199" s="92">
        <v>0</v>
      </c>
      <c r="GR199" s="92">
        <v>0</v>
      </c>
      <c r="GS199" s="92">
        <v>0</v>
      </c>
      <c r="GT199" s="92">
        <v>0</v>
      </c>
      <c r="GU199" s="92">
        <v>0</v>
      </c>
      <c r="GV199" s="92">
        <v>0</v>
      </c>
      <c r="GW199" s="92">
        <v>0</v>
      </c>
      <c r="GX199" s="92">
        <v>0</v>
      </c>
      <c r="GY199" s="92">
        <v>0</v>
      </c>
      <c r="GZ199" s="92">
        <v>0</v>
      </c>
      <c r="HA199" s="92">
        <v>0</v>
      </c>
      <c r="HB199" s="92">
        <v>0</v>
      </c>
      <c r="HC199" s="92">
        <v>0</v>
      </c>
      <c r="HD199" s="92">
        <v>0</v>
      </c>
      <c r="HE199" s="92">
        <v>0</v>
      </c>
      <c r="HF199" s="92">
        <v>0</v>
      </c>
      <c r="HG199" s="92">
        <v>0</v>
      </c>
      <c r="HH199" s="92">
        <v>0</v>
      </c>
      <c r="HI199" s="92">
        <v>0</v>
      </c>
      <c r="HJ199" s="92">
        <v>0</v>
      </c>
      <c r="HK199" s="92">
        <v>0</v>
      </c>
      <c r="HL199" s="92">
        <v>0</v>
      </c>
      <c r="HM199" s="92">
        <v>0</v>
      </c>
      <c r="HN199" s="92">
        <v>0</v>
      </c>
      <c r="HO199" s="92">
        <v>0</v>
      </c>
      <c r="HP199" s="92">
        <v>0</v>
      </c>
      <c r="HQ199" s="92">
        <v>0</v>
      </c>
      <c r="HR199" s="92">
        <v>0</v>
      </c>
      <c r="HS199" s="92">
        <v>0</v>
      </c>
      <c r="HT199" s="92">
        <v>0</v>
      </c>
      <c r="HU199" s="92">
        <v>0</v>
      </c>
      <c r="HV199" s="92">
        <v>0</v>
      </c>
      <c r="HW199" s="92">
        <v>0</v>
      </c>
      <c r="HX199" s="92">
        <v>0</v>
      </c>
      <c r="HY199" s="92">
        <v>0</v>
      </c>
      <c r="HZ199" s="92">
        <v>0</v>
      </c>
      <c r="IA199" s="92">
        <v>0</v>
      </c>
      <c r="IB199" s="92">
        <v>0</v>
      </c>
      <c r="IC199" s="92">
        <v>0</v>
      </c>
      <c r="ID199" s="92">
        <v>0</v>
      </c>
      <c r="IE199" s="92">
        <v>0</v>
      </c>
      <c r="IF199" s="92">
        <v>0</v>
      </c>
      <c r="IG199" s="92">
        <v>0</v>
      </c>
      <c r="IH199" s="92">
        <v>0</v>
      </c>
      <c r="II199" s="92">
        <v>0</v>
      </c>
      <c r="IJ199" s="92">
        <v>0</v>
      </c>
      <c r="IK199" s="92">
        <v>0</v>
      </c>
      <c r="IL199" s="92">
        <v>0</v>
      </c>
      <c r="IM199" s="92">
        <v>0</v>
      </c>
      <c r="IN199" s="92">
        <v>0</v>
      </c>
      <c r="IO199" s="92">
        <v>0</v>
      </c>
      <c r="IP199" s="92">
        <v>0</v>
      </c>
      <c r="IQ199" s="92">
        <v>0</v>
      </c>
      <c r="IR199" s="92">
        <v>0</v>
      </c>
      <c r="IS199" s="92">
        <v>0</v>
      </c>
      <c r="IT199" s="92">
        <v>229.10689600000001</v>
      </c>
      <c r="IU199" s="92">
        <v>7360.1130700000003</v>
      </c>
      <c r="IV199" s="92">
        <v>154.89116300000001</v>
      </c>
      <c r="IW199" s="92">
        <v>71.709599999999995</v>
      </c>
      <c r="IX199" s="92">
        <v>1.65</v>
      </c>
      <c r="IY199" s="92">
        <v>0</v>
      </c>
      <c r="IZ199" s="92">
        <v>1</v>
      </c>
      <c r="JA199" s="92">
        <v>0</v>
      </c>
      <c r="JB199" s="92">
        <v>-65990.934500000003</v>
      </c>
      <c r="JC199" s="92">
        <v>-2054.1774399999999</v>
      </c>
      <c r="JD199" s="92">
        <v>-15.118978200000001</v>
      </c>
      <c r="JE199" s="92">
        <v>-56.329343999999999</v>
      </c>
      <c r="JF199" s="92">
        <v>-1.7534297400000001</v>
      </c>
      <c r="JG199" s="92">
        <v>2.4652460399999999E-2</v>
      </c>
      <c r="JH199" s="92">
        <v>0.79196610300000003</v>
      </c>
      <c r="JI199" s="92">
        <v>32.125235799999999</v>
      </c>
      <c r="JJ199" s="92">
        <v>145.97990999999999</v>
      </c>
      <c r="JK199" s="92">
        <v>0</v>
      </c>
      <c r="JL199" s="92">
        <v>0</v>
      </c>
      <c r="JM199" s="92">
        <v>0</v>
      </c>
      <c r="JN199" s="92">
        <v>0</v>
      </c>
      <c r="JO199" s="92">
        <v>0</v>
      </c>
      <c r="JP199" s="92">
        <v>0</v>
      </c>
      <c r="JQ199" s="92">
        <v>0</v>
      </c>
      <c r="JR199" s="92">
        <v>0</v>
      </c>
      <c r="JS199" s="92">
        <v>0</v>
      </c>
      <c r="JT199" s="92">
        <v>0</v>
      </c>
      <c r="JU199" s="92">
        <v>0</v>
      </c>
      <c r="JV199" s="92">
        <v>0</v>
      </c>
      <c r="JW199" s="92">
        <v>0</v>
      </c>
      <c r="JX199" s="92">
        <v>0</v>
      </c>
      <c r="JY199" s="92">
        <v>0</v>
      </c>
      <c r="JZ199" s="92">
        <v>0</v>
      </c>
      <c r="KA199" s="92">
        <v>0</v>
      </c>
      <c r="KB199" s="92">
        <v>0</v>
      </c>
      <c r="KC199" s="92">
        <v>0</v>
      </c>
      <c r="KD199" s="92">
        <v>0</v>
      </c>
      <c r="KE199" s="92">
        <v>0</v>
      </c>
      <c r="KF199" s="92">
        <v>0</v>
      </c>
      <c r="KG199" s="92">
        <v>0</v>
      </c>
      <c r="KH199" s="92">
        <v>0</v>
      </c>
      <c r="KI199" s="92">
        <v>0</v>
      </c>
      <c r="KJ199" s="92">
        <v>0</v>
      </c>
      <c r="KK199" s="92">
        <v>0</v>
      </c>
      <c r="KL199" s="92">
        <v>0</v>
      </c>
      <c r="KM199" s="92">
        <v>0</v>
      </c>
      <c r="KN199" s="92">
        <v>0</v>
      </c>
      <c r="KO199" s="92">
        <v>0</v>
      </c>
      <c r="KP199" s="92">
        <v>0</v>
      </c>
      <c r="KQ199" s="92">
        <v>0</v>
      </c>
      <c r="KR199" s="92">
        <v>0</v>
      </c>
      <c r="KS199" s="92">
        <v>0</v>
      </c>
      <c r="KT199" s="92">
        <v>0</v>
      </c>
      <c r="KU199" s="92">
        <v>0</v>
      </c>
      <c r="KV199" s="92">
        <v>0</v>
      </c>
      <c r="KW199" s="92">
        <v>0</v>
      </c>
      <c r="KX199" s="92">
        <v>0</v>
      </c>
      <c r="KY199" s="92">
        <v>0</v>
      </c>
      <c r="KZ199" s="92">
        <v>0</v>
      </c>
      <c r="LA199" s="92">
        <v>0</v>
      </c>
      <c r="LB199" s="92">
        <v>0</v>
      </c>
      <c r="LC199" s="92">
        <v>0</v>
      </c>
      <c r="LD199" s="92">
        <v>0</v>
      </c>
      <c r="LE199" s="92">
        <v>0</v>
      </c>
      <c r="LF199" s="92">
        <v>0</v>
      </c>
      <c r="LG199" s="92">
        <v>0</v>
      </c>
      <c r="LH199" s="92">
        <v>0</v>
      </c>
      <c r="LI199" s="92">
        <v>0</v>
      </c>
      <c r="LJ199" s="92">
        <v>0</v>
      </c>
      <c r="LK199" s="92">
        <v>0</v>
      </c>
      <c r="LL199" s="92">
        <v>0</v>
      </c>
      <c r="LM199" s="92">
        <v>0</v>
      </c>
      <c r="LN199" s="92">
        <v>0</v>
      </c>
      <c r="LO199" s="92">
        <v>0</v>
      </c>
      <c r="LP199" s="92">
        <v>0</v>
      </c>
      <c r="LQ199" s="92">
        <v>0</v>
      </c>
      <c r="LR199" s="92">
        <v>0</v>
      </c>
      <c r="LS199" s="92">
        <v>0</v>
      </c>
      <c r="LT199" s="92">
        <v>0</v>
      </c>
      <c r="LU199" s="92">
        <v>0</v>
      </c>
      <c r="LV199" s="92">
        <v>0</v>
      </c>
      <c r="LW199" s="92">
        <v>0</v>
      </c>
      <c r="LX199" s="92">
        <v>0</v>
      </c>
      <c r="LY199" s="92">
        <v>0</v>
      </c>
      <c r="LZ199" s="92">
        <v>0</v>
      </c>
      <c r="MA199" s="92">
        <v>0</v>
      </c>
      <c r="MB199" s="92">
        <v>0</v>
      </c>
      <c r="MC199" s="92">
        <v>0</v>
      </c>
      <c r="MD199" s="92">
        <v>0</v>
      </c>
      <c r="ME199" s="92">
        <v>0</v>
      </c>
      <c r="MF199" s="92">
        <v>0</v>
      </c>
      <c r="MG199" s="92">
        <v>0</v>
      </c>
      <c r="MH199" s="92">
        <v>0</v>
      </c>
      <c r="MI199" s="92">
        <v>0</v>
      </c>
      <c r="MJ199" s="92">
        <v>0</v>
      </c>
      <c r="MK199" s="92">
        <v>0</v>
      </c>
      <c r="ML199" s="92">
        <v>0</v>
      </c>
      <c r="MM199" s="92">
        <v>0</v>
      </c>
      <c r="MN199" s="92">
        <v>0</v>
      </c>
      <c r="MO199" s="92">
        <v>0</v>
      </c>
      <c r="MP199" s="92">
        <v>0</v>
      </c>
      <c r="MQ199" s="92">
        <v>0</v>
      </c>
      <c r="MR199" s="92">
        <v>0</v>
      </c>
      <c r="MS199" s="92">
        <v>0</v>
      </c>
      <c r="MT199" s="92">
        <v>0</v>
      </c>
      <c r="MU199" s="92">
        <v>0</v>
      </c>
      <c r="MV199" s="92">
        <v>0</v>
      </c>
      <c r="MW199" s="92">
        <v>0</v>
      </c>
      <c r="MX199" s="92">
        <v>0</v>
      </c>
      <c r="MY199" s="92">
        <v>0</v>
      </c>
      <c r="MZ199" s="92">
        <v>0</v>
      </c>
      <c r="NA199" s="92">
        <v>0</v>
      </c>
      <c r="NB199" s="92">
        <v>0</v>
      </c>
      <c r="NC199" s="92">
        <v>0</v>
      </c>
      <c r="ND199" s="92">
        <v>0</v>
      </c>
      <c r="NE199" s="92">
        <v>0</v>
      </c>
      <c r="NF199" s="92">
        <v>0</v>
      </c>
      <c r="NG199" s="92">
        <v>0</v>
      </c>
      <c r="NH199" s="92">
        <v>0</v>
      </c>
      <c r="NI199" s="92">
        <v>0</v>
      </c>
      <c r="NJ199" s="92">
        <v>0</v>
      </c>
      <c r="NK199" s="92">
        <v>0</v>
      </c>
      <c r="NL199" s="92">
        <v>0</v>
      </c>
      <c r="NM199" s="92">
        <v>0</v>
      </c>
      <c r="NN199" s="92">
        <v>0</v>
      </c>
      <c r="NO199" s="92">
        <v>0</v>
      </c>
      <c r="NP199" s="92">
        <v>0</v>
      </c>
      <c r="NQ199" s="92">
        <v>0</v>
      </c>
      <c r="NR199" s="92">
        <v>0</v>
      </c>
      <c r="NS199" s="92">
        <v>0</v>
      </c>
      <c r="NT199" s="92">
        <v>0</v>
      </c>
      <c r="NU199" s="92">
        <v>0</v>
      </c>
      <c r="NV199" s="92">
        <v>0</v>
      </c>
      <c r="NW199" s="92">
        <v>0</v>
      </c>
      <c r="NX199" s="92">
        <v>0</v>
      </c>
      <c r="NY199" s="92">
        <v>0</v>
      </c>
      <c r="NZ199" s="92">
        <v>0</v>
      </c>
      <c r="OA199" s="92">
        <v>0</v>
      </c>
      <c r="OB199" s="92">
        <v>0</v>
      </c>
      <c r="OC199" s="92">
        <v>0</v>
      </c>
      <c r="OD199" s="92">
        <v>0</v>
      </c>
      <c r="OE199" s="92">
        <v>0</v>
      </c>
      <c r="OF199" s="92">
        <v>0</v>
      </c>
      <c r="OG199" s="92">
        <v>0</v>
      </c>
      <c r="OH199" s="92">
        <v>0</v>
      </c>
      <c r="OI199" s="92">
        <v>0</v>
      </c>
      <c r="OJ199" s="92">
        <v>0</v>
      </c>
      <c r="OK199" s="92">
        <v>0</v>
      </c>
      <c r="OL199" s="92">
        <v>0</v>
      </c>
      <c r="OM199" s="92">
        <v>0</v>
      </c>
      <c r="ON199" s="92">
        <v>0</v>
      </c>
      <c r="OO199" s="92">
        <v>0</v>
      </c>
      <c r="OP199" s="92">
        <v>0</v>
      </c>
      <c r="OQ199" s="92">
        <v>0</v>
      </c>
      <c r="OR199" s="92">
        <v>0</v>
      </c>
      <c r="OS199" s="92">
        <v>0</v>
      </c>
      <c r="OT199" s="92">
        <v>0</v>
      </c>
      <c r="OU199" s="92">
        <v>0</v>
      </c>
      <c r="OV199" s="92">
        <v>0</v>
      </c>
      <c r="OW199" s="92">
        <v>0</v>
      </c>
      <c r="OX199" s="92">
        <v>0</v>
      </c>
      <c r="OY199" s="92">
        <v>0</v>
      </c>
      <c r="OZ199" s="92">
        <v>0</v>
      </c>
      <c r="PA199" s="92">
        <v>0</v>
      </c>
      <c r="PB199" s="92">
        <v>0</v>
      </c>
      <c r="PC199" s="92">
        <v>0</v>
      </c>
      <c r="PD199" s="92">
        <v>0</v>
      </c>
      <c r="PE199" s="92">
        <v>0</v>
      </c>
      <c r="PF199" s="92">
        <v>0</v>
      </c>
      <c r="PG199" s="92">
        <v>0</v>
      </c>
      <c r="PH199" s="92">
        <v>0</v>
      </c>
      <c r="PI199" s="92">
        <v>0</v>
      </c>
      <c r="PJ199" s="92">
        <v>0</v>
      </c>
      <c r="PK199" s="92">
        <v>0</v>
      </c>
      <c r="PL199" s="92">
        <v>0</v>
      </c>
      <c r="PM199" s="92">
        <v>0</v>
      </c>
      <c r="PN199" s="92">
        <v>0</v>
      </c>
      <c r="PO199" s="92">
        <v>0</v>
      </c>
      <c r="PP199" s="92">
        <v>0</v>
      </c>
      <c r="PQ199" s="92">
        <v>0</v>
      </c>
      <c r="PR199" s="92">
        <v>0</v>
      </c>
      <c r="PS199" s="92">
        <v>0</v>
      </c>
      <c r="PT199" s="92">
        <v>0</v>
      </c>
      <c r="PU199" s="92">
        <v>0</v>
      </c>
      <c r="PV199" s="92">
        <v>0</v>
      </c>
      <c r="PW199" s="92">
        <v>0</v>
      </c>
      <c r="PX199" s="92">
        <v>0</v>
      </c>
      <c r="PY199" s="92">
        <v>0</v>
      </c>
      <c r="PZ199" s="92">
        <v>0</v>
      </c>
      <c r="QA199" s="92">
        <v>0</v>
      </c>
      <c r="QB199" s="92">
        <v>0</v>
      </c>
      <c r="QC199" s="92">
        <v>0</v>
      </c>
      <c r="QD199" s="92">
        <v>0</v>
      </c>
      <c r="QE199" s="92">
        <v>0</v>
      </c>
      <c r="QF199" s="92">
        <v>0</v>
      </c>
      <c r="QG199" s="92">
        <v>0</v>
      </c>
      <c r="QH199" s="92">
        <v>0</v>
      </c>
      <c r="QI199" s="92">
        <v>0</v>
      </c>
      <c r="QJ199" s="92">
        <v>0</v>
      </c>
      <c r="QK199" s="92">
        <v>0</v>
      </c>
      <c r="QL199" s="92">
        <v>0</v>
      </c>
      <c r="QM199" s="92">
        <v>0</v>
      </c>
      <c r="QN199" s="92">
        <v>0</v>
      </c>
      <c r="QO199" s="92">
        <v>0</v>
      </c>
      <c r="QP199" s="92">
        <v>0</v>
      </c>
      <c r="QQ199" s="92">
        <v>0</v>
      </c>
      <c r="QR199" s="92">
        <v>0</v>
      </c>
      <c r="QS199" s="92">
        <v>0</v>
      </c>
      <c r="QT199" s="92">
        <v>0</v>
      </c>
      <c r="QU199" s="92">
        <v>0</v>
      </c>
      <c r="QV199" s="92">
        <v>0</v>
      </c>
      <c r="QW199" s="92">
        <v>0</v>
      </c>
      <c r="QX199" s="92">
        <v>0</v>
      </c>
      <c r="QY199" s="92">
        <v>0</v>
      </c>
      <c r="QZ199" s="92">
        <v>0</v>
      </c>
      <c r="RA199" s="92">
        <v>0</v>
      </c>
      <c r="RB199" s="92">
        <v>0</v>
      </c>
      <c r="RC199" s="92">
        <v>0</v>
      </c>
      <c r="RD199" s="92">
        <v>0</v>
      </c>
      <c r="RE199" s="92">
        <v>0</v>
      </c>
      <c r="RF199" s="92">
        <v>0</v>
      </c>
      <c r="RG199" s="92">
        <v>0</v>
      </c>
      <c r="RH199" s="92">
        <v>0</v>
      </c>
      <c r="RI199" s="92">
        <v>0</v>
      </c>
      <c r="RJ199" s="92">
        <v>0</v>
      </c>
      <c r="RK199" s="92">
        <v>0</v>
      </c>
      <c r="RL199" s="92">
        <v>0</v>
      </c>
      <c r="RM199" s="92">
        <v>0</v>
      </c>
      <c r="RN199" s="92">
        <v>0</v>
      </c>
      <c r="RO199" s="92">
        <v>0</v>
      </c>
      <c r="RP199" s="92">
        <v>0</v>
      </c>
      <c r="RQ199" s="92">
        <v>0</v>
      </c>
      <c r="RR199" s="92">
        <v>0</v>
      </c>
      <c r="RS199" s="92">
        <v>0</v>
      </c>
      <c r="RT199" s="92">
        <v>0</v>
      </c>
      <c r="RU199" s="92">
        <v>0</v>
      </c>
      <c r="RV199" s="92">
        <v>0</v>
      </c>
      <c r="RW199" s="92">
        <v>0</v>
      </c>
      <c r="RX199" s="92">
        <v>0</v>
      </c>
      <c r="RY199" s="92">
        <v>0</v>
      </c>
      <c r="RZ199" s="92">
        <v>0</v>
      </c>
      <c r="SA199" s="92">
        <v>0</v>
      </c>
      <c r="SB199" s="92">
        <v>0</v>
      </c>
      <c r="SC199" s="92">
        <v>0</v>
      </c>
      <c r="SD199" s="92">
        <v>0</v>
      </c>
      <c r="SE199" s="92">
        <v>0</v>
      </c>
      <c r="SF199" s="92">
        <v>0</v>
      </c>
      <c r="SG199" s="92">
        <v>0</v>
      </c>
      <c r="SH199" s="92">
        <v>0</v>
      </c>
      <c r="SI199" s="92">
        <v>0</v>
      </c>
      <c r="SJ199" s="92">
        <v>0</v>
      </c>
      <c r="SK199" s="92">
        <v>0</v>
      </c>
      <c r="SL199" s="92">
        <v>0</v>
      </c>
      <c r="SM199" s="92">
        <v>0</v>
      </c>
      <c r="SN199" s="92">
        <v>0</v>
      </c>
      <c r="SO199" s="92">
        <v>0</v>
      </c>
      <c r="SP199" s="92">
        <v>0</v>
      </c>
      <c r="SQ199" s="92">
        <v>0</v>
      </c>
      <c r="SR199" s="92">
        <v>0</v>
      </c>
      <c r="SS199" s="92">
        <v>0</v>
      </c>
      <c r="ST199" s="92">
        <v>0</v>
      </c>
      <c r="SU199" s="92">
        <v>0</v>
      </c>
      <c r="SV199" s="92">
        <v>0</v>
      </c>
      <c r="SW199" s="92">
        <v>0</v>
      </c>
      <c r="SX199" s="92">
        <v>0</v>
      </c>
      <c r="SY199" s="92">
        <v>0</v>
      </c>
      <c r="SZ199" s="92">
        <v>0</v>
      </c>
      <c r="TA199" s="92">
        <v>0</v>
      </c>
      <c r="TB199" s="92">
        <v>0</v>
      </c>
      <c r="TC199" s="92">
        <v>1.65</v>
      </c>
      <c r="TD199" s="92">
        <v>0</v>
      </c>
      <c r="TE199" s="92">
        <v>0</v>
      </c>
      <c r="TF199" s="92">
        <v>0</v>
      </c>
      <c r="TG199" s="92">
        <v>0</v>
      </c>
      <c r="TH199" s="92">
        <v>0</v>
      </c>
      <c r="TI199" s="92">
        <v>0</v>
      </c>
      <c r="TJ199" s="92">
        <v>0</v>
      </c>
      <c r="TK199" s="92">
        <v>0</v>
      </c>
      <c r="TL199" s="92">
        <v>0</v>
      </c>
      <c r="TM199" s="92">
        <v>0</v>
      </c>
      <c r="TN199" s="92">
        <v>0</v>
      </c>
      <c r="TO199" s="92">
        <v>0</v>
      </c>
      <c r="TP199" s="92">
        <v>1.5030017499999999</v>
      </c>
      <c r="TQ199" s="92">
        <v>-17898545.1118</v>
      </c>
      <c r="TR199" s="92">
        <v>6.4017724444444493E-2</v>
      </c>
      <c r="TS199" s="92">
        <v>0</v>
      </c>
      <c r="TT199" s="92">
        <v>0</v>
      </c>
      <c r="TU199" s="92">
        <v>0</v>
      </c>
      <c r="TV199" s="92">
        <v>0</v>
      </c>
      <c r="TW199" s="92">
        <v>0</v>
      </c>
      <c r="TX199" s="92">
        <v>0</v>
      </c>
      <c r="TY199" s="92">
        <v>0</v>
      </c>
      <c r="TZ199" s="92">
        <v>0</v>
      </c>
      <c r="UA199" s="92">
        <v>0</v>
      </c>
      <c r="UB199" s="92">
        <v>0</v>
      </c>
      <c r="UC199" s="92">
        <v>0</v>
      </c>
      <c r="UD199" s="92">
        <v>0</v>
      </c>
      <c r="UE199" s="92">
        <v>0</v>
      </c>
      <c r="UF199" s="92">
        <v>0</v>
      </c>
      <c r="UG199" s="92">
        <v>0</v>
      </c>
      <c r="UH199" s="92">
        <v>0</v>
      </c>
      <c r="UI199" s="92">
        <v>0</v>
      </c>
      <c r="UJ199" s="92">
        <v>0</v>
      </c>
      <c r="UK199" s="92">
        <v>0</v>
      </c>
      <c r="UL199" s="92">
        <v>0</v>
      </c>
      <c r="UM199" s="92">
        <v>0</v>
      </c>
      <c r="UN199" s="92">
        <v>0</v>
      </c>
      <c r="UO199" s="92">
        <v>0</v>
      </c>
      <c r="UP199" s="92">
        <v>0</v>
      </c>
      <c r="UQ199" s="92">
        <v>0</v>
      </c>
      <c r="UR199" s="92">
        <v>0</v>
      </c>
      <c r="US199" s="92">
        <v>0</v>
      </c>
      <c r="UT199" s="92">
        <v>0</v>
      </c>
      <c r="UU199" s="92">
        <v>0</v>
      </c>
      <c r="UV199" s="92">
        <v>0</v>
      </c>
      <c r="UW199" s="92">
        <v>0</v>
      </c>
      <c r="UX199" s="92">
        <v>0</v>
      </c>
      <c r="UY199" s="92">
        <v>0</v>
      </c>
      <c r="UZ199" s="92">
        <v>0</v>
      </c>
      <c r="VA199" s="92">
        <v>0</v>
      </c>
      <c r="VB199" s="92">
        <v>0</v>
      </c>
      <c r="VC199" s="92">
        <v>0</v>
      </c>
      <c r="VD199" s="92">
        <v>0</v>
      </c>
      <c r="VE199" s="92">
        <v>0</v>
      </c>
      <c r="VF199" s="92">
        <v>0</v>
      </c>
      <c r="VG199" s="92">
        <v>0</v>
      </c>
      <c r="VH199" s="92">
        <v>0</v>
      </c>
      <c r="VI199" s="92">
        <v>0</v>
      </c>
      <c r="VJ199" s="92">
        <v>0</v>
      </c>
      <c r="VK199" s="92">
        <v>0</v>
      </c>
      <c r="VL199" s="92">
        <v>0</v>
      </c>
      <c r="VM199" s="92">
        <v>0</v>
      </c>
      <c r="VN199" s="92">
        <v>0</v>
      </c>
      <c r="VO199" s="92">
        <v>0</v>
      </c>
      <c r="VP199" s="92">
        <v>0</v>
      </c>
      <c r="VQ199" s="92">
        <v>0</v>
      </c>
      <c r="VR199" s="92">
        <v>0</v>
      </c>
      <c r="VS199" s="92">
        <v>0</v>
      </c>
      <c r="VT199" s="92">
        <v>0</v>
      </c>
      <c r="VU199" s="92">
        <v>0</v>
      </c>
      <c r="VV199" s="92">
        <v>0</v>
      </c>
      <c r="VW199" s="92">
        <v>0</v>
      </c>
      <c r="VX199" s="92">
        <v>0</v>
      </c>
      <c r="VY199" s="92">
        <v>0</v>
      </c>
      <c r="VZ199" s="92">
        <v>0</v>
      </c>
      <c r="WA199" s="92">
        <v>0</v>
      </c>
      <c r="WB199" s="92">
        <v>0</v>
      </c>
      <c r="WC199" s="92">
        <v>0</v>
      </c>
    </row>
    <row r="200" spans="2:601" ht="13.5" customHeight="1">
      <c r="B200" s="851" t="s">
        <v>2873</v>
      </c>
      <c r="C200" s="92">
        <v>0</v>
      </c>
      <c r="D200" s="92">
        <v>21759.645199999999</v>
      </c>
      <c r="E200" s="92">
        <v>-46.128402399999999</v>
      </c>
      <c r="F200" s="92">
        <v>23.818974499999999</v>
      </c>
      <c r="G200" s="92">
        <v>9.3024429000000008</v>
      </c>
      <c r="H200" s="92">
        <v>2.2187461200000001E-14</v>
      </c>
      <c r="I200" s="92">
        <v>4.1648816800000003E-14</v>
      </c>
      <c r="J200" s="92">
        <v>1.7475028000000001E-14</v>
      </c>
      <c r="K200" s="92">
        <v>2.6268898800000001E-10</v>
      </c>
      <c r="L200" s="92">
        <v>9.0802846800000001E-11</v>
      </c>
      <c r="M200" s="92">
        <v>1.6805798900000001E-10</v>
      </c>
      <c r="N200" s="92">
        <v>0</v>
      </c>
      <c r="O200" s="92">
        <v>4.5696465699999999E-14</v>
      </c>
      <c r="P200" s="92">
        <v>1.1532146E-15</v>
      </c>
      <c r="Q200" s="92">
        <v>4.8386626499999999E-16</v>
      </c>
      <c r="R200" s="92">
        <v>1.0411272699999999E-10</v>
      </c>
      <c r="S200" s="92">
        <v>1.26875724E-11</v>
      </c>
      <c r="T200" s="92">
        <v>4.4309376300000002E-13</v>
      </c>
      <c r="U200" s="92">
        <v>1.27652486E-7</v>
      </c>
      <c r="V200" s="92">
        <v>9.7525449800000003E-6</v>
      </c>
      <c r="W200" s="92">
        <v>2.80234631E-2</v>
      </c>
      <c r="X200" s="92">
        <v>0</v>
      </c>
      <c r="Y200" s="92">
        <v>4.23130939E-6</v>
      </c>
      <c r="Z200" s="92">
        <v>8.8385383199999992E-12</v>
      </c>
      <c r="AA200" s="92">
        <v>1.3429681299999999E-8</v>
      </c>
      <c r="AB200" s="92">
        <v>2.6284548800000002E-9</v>
      </c>
      <c r="AC200" s="92">
        <v>3.5829761299999998E-4</v>
      </c>
      <c r="AD200" s="92">
        <v>0</v>
      </c>
      <c r="AE200" s="92">
        <v>0</v>
      </c>
      <c r="AF200" s="92">
        <v>0</v>
      </c>
      <c r="AG200" s="92">
        <v>0</v>
      </c>
      <c r="AH200" s="92">
        <v>0</v>
      </c>
      <c r="AI200" s="92">
        <v>0</v>
      </c>
      <c r="AJ200" s="92">
        <v>0</v>
      </c>
      <c r="AK200" s="92">
        <v>0</v>
      </c>
      <c r="AL200" s="92">
        <v>0</v>
      </c>
      <c r="AM200" s="92">
        <v>0</v>
      </c>
      <c r="AN200" s="92">
        <v>2.6189990999999999E-12</v>
      </c>
      <c r="AO200" s="92">
        <v>5.3684200300000002</v>
      </c>
      <c r="AP200" s="92">
        <v>6.23693953E-3</v>
      </c>
      <c r="AQ200" s="92">
        <v>0</v>
      </c>
      <c r="AR200" s="92">
        <v>0</v>
      </c>
      <c r="AS200" s="92">
        <v>0</v>
      </c>
      <c r="AT200" s="92">
        <v>470.97071</v>
      </c>
      <c r="AU200" s="92">
        <v>0</v>
      </c>
      <c r="AV200" s="92">
        <v>0</v>
      </c>
      <c r="AW200" s="92">
        <v>4.2077751200000001E-6</v>
      </c>
      <c r="AX200" s="92">
        <v>0</v>
      </c>
      <c r="AY200" s="92">
        <v>0</v>
      </c>
      <c r="AZ200" s="92">
        <v>0</v>
      </c>
      <c r="BA200" s="92">
        <v>0</v>
      </c>
      <c r="BB200" s="92">
        <v>0</v>
      </c>
      <c r="BC200" s="92">
        <v>0</v>
      </c>
      <c r="BD200" s="92">
        <v>0</v>
      </c>
      <c r="BE200" s="92">
        <v>0</v>
      </c>
      <c r="BF200" s="92">
        <v>0</v>
      </c>
      <c r="BG200" s="92">
        <v>0</v>
      </c>
      <c r="BH200" s="92">
        <v>0</v>
      </c>
      <c r="BI200" s="92">
        <v>0</v>
      </c>
      <c r="BJ200" s="92">
        <v>0</v>
      </c>
      <c r="BK200" s="92">
        <v>0</v>
      </c>
      <c r="BL200" s="92">
        <v>0</v>
      </c>
      <c r="BM200" s="92">
        <v>0</v>
      </c>
      <c r="BN200" s="92">
        <v>0</v>
      </c>
      <c r="BO200" s="92">
        <v>0</v>
      </c>
      <c r="BP200" s="92">
        <v>4.6750146499999999E-2</v>
      </c>
      <c r="BQ200" s="92">
        <v>1.82581567E-2</v>
      </c>
      <c r="BR200" s="92">
        <v>4.35479311E-17</v>
      </c>
      <c r="BS200" s="92">
        <v>8.1745260999999995E-17</v>
      </c>
      <c r="BT200" s="92">
        <v>3.4298710900000001E-17</v>
      </c>
      <c r="BU200" s="92">
        <v>5.1558679200000005E-13</v>
      </c>
      <c r="BV200" s="92">
        <v>1.7822120699999999E-13</v>
      </c>
      <c r="BW200" s="92">
        <v>3.2985196699999998E-13</v>
      </c>
      <c r="BX200" s="92">
        <v>0</v>
      </c>
      <c r="BY200" s="92">
        <v>8.96896911E-17</v>
      </c>
      <c r="BZ200" s="92">
        <v>2.26344553E-18</v>
      </c>
      <c r="CA200" s="92">
        <v>9.4969742600000001E-19</v>
      </c>
      <c r="CB200" s="92">
        <v>2.0434486899999999E-13</v>
      </c>
      <c r="CC200" s="92">
        <v>2.49022421E-14</v>
      </c>
      <c r="CD200" s="92">
        <v>8.6967213200000004E-16</v>
      </c>
      <c r="CE200" s="92">
        <v>2.5054699299999999E-10</v>
      </c>
      <c r="CF200" s="92">
        <v>1.91415842E-8</v>
      </c>
      <c r="CG200" s="92">
        <v>5.5002410199999998E-5</v>
      </c>
      <c r="CH200" s="92">
        <v>0</v>
      </c>
      <c r="CI200" s="92">
        <v>8.3049055700000008E-9</v>
      </c>
      <c r="CJ200" s="92">
        <v>1.7347638599999999E-14</v>
      </c>
      <c r="CK200" s="92">
        <v>2.6358799400000002E-11</v>
      </c>
      <c r="CL200" s="92">
        <v>5.1589395900000003E-12</v>
      </c>
      <c r="CM200" s="92">
        <v>7.0324043200000002E-7</v>
      </c>
      <c r="CN200" s="92">
        <v>0</v>
      </c>
      <c r="CO200" s="92">
        <v>0</v>
      </c>
      <c r="CP200" s="92">
        <v>0</v>
      </c>
      <c r="CQ200" s="92">
        <v>0</v>
      </c>
      <c r="CR200" s="92">
        <v>0</v>
      </c>
      <c r="CS200" s="92">
        <v>0</v>
      </c>
      <c r="CT200" s="92">
        <v>0</v>
      </c>
      <c r="CU200" s="92">
        <v>0</v>
      </c>
      <c r="CV200" s="92">
        <v>0</v>
      </c>
      <c r="CW200" s="92">
        <v>0</v>
      </c>
      <c r="CX200" s="92">
        <v>5.14038047E-15</v>
      </c>
      <c r="CY200" s="92">
        <v>1.05367434E-2</v>
      </c>
      <c r="CZ200" s="92">
        <v>1.22414102E-5</v>
      </c>
      <c r="DA200" s="92">
        <v>0</v>
      </c>
      <c r="DB200" s="92">
        <v>0</v>
      </c>
      <c r="DC200" s="92">
        <v>0</v>
      </c>
      <c r="DD200" s="92">
        <v>0.92438697000000003</v>
      </c>
      <c r="DE200" s="92">
        <v>0</v>
      </c>
      <c r="DF200" s="92">
        <v>0</v>
      </c>
      <c r="DG200" s="92">
        <v>8.2587142199999993E-9</v>
      </c>
      <c r="DH200" s="92">
        <v>0</v>
      </c>
      <c r="DI200" s="92">
        <v>0</v>
      </c>
      <c r="DJ200" s="92">
        <v>0</v>
      </c>
      <c r="DK200" s="92">
        <v>0</v>
      </c>
      <c r="DL200" s="92">
        <v>0</v>
      </c>
      <c r="DM200" s="92">
        <v>0</v>
      </c>
      <c r="DN200" s="92">
        <v>0</v>
      </c>
      <c r="DO200" s="92">
        <v>0</v>
      </c>
      <c r="DP200" s="92">
        <v>0</v>
      </c>
      <c r="DQ200" s="92">
        <v>0</v>
      </c>
      <c r="DR200" s="92">
        <v>0</v>
      </c>
      <c r="DS200" s="92">
        <v>0</v>
      </c>
      <c r="DT200" s="92">
        <v>0</v>
      </c>
      <c r="DU200" s="92">
        <v>0</v>
      </c>
      <c r="DV200" s="92">
        <v>0</v>
      </c>
      <c r="DW200" s="92">
        <v>0</v>
      </c>
      <c r="DX200" s="92">
        <v>0</v>
      </c>
      <c r="DY200" s="92">
        <v>0</v>
      </c>
      <c r="DZ200" s="92">
        <v>429.10549500000002</v>
      </c>
      <c r="EA200" s="92">
        <v>428.55461400000002</v>
      </c>
      <c r="EB200" s="92">
        <v>3.9972415300000004E-12</v>
      </c>
      <c r="EC200" s="92">
        <v>7.5033542100000004E-12</v>
      </c>
      <c r="ED200" s="92">
        <v>3.1482605100000001E-12</v>
      </c>
      <c r="EE200" s="92">
        <v>3.9437865500000001E-8</v>
      </c>
      <c r="EF200" s="92">
        <v>1.3632358499999999E-8</v>
      </c>
      <c r="EG200" s="92">
        <v>5.7526262900000001E-8</v>
      </c>
      <c r="EH200" s="92">
        <v>0</v>
      </c>
      <c r="EI200" s="92">
        <v>7.4093346100000002E-12</v>
      </c>
      <c r="EJ200" s="92">
        <v>1.8698498299999999E-13</v>
      </c>
      <c r="EK200" s="92">
        <v>7.8455237500000003E-14</v>
      </c>
      <c r="EL200" s="92">
        <v>1.37549695E-8</v>
      </c>
      <c r="EM200" s="92">
        <v>1.6762328399999999E-9</v>
      </c>
      <c r="EN200" s="92">
        <v>7.9826744400000005E-11</v>
      </c>
      <c r="EO200" s="92">
        <v>1.94222901E-5</v>
      </c>
      <c r="EP200" s="92">
        <v>1.2298934500000001E-3</v>
      </c>
      <c r="EQ200" s="92">
        <v>2.69265014</v>
      </c>
      <c r="ER200" s="92">
        <v>0</v>
      </c>
      <c r="ES200" s="92">
        <v>3.8115144200000001E-4</v>
      </c>
      <c r="ET200" s="92">
        <v>1.34475957E-9</v>
      </c>
      <c r="EU200" s="92">
        <v>1.2368027399999999E-6</v>
      </c>
      <c r="EV200" s="92">
        <v>3.1039223899999998E-7</v>
      </c>
      <c r="EW200" s="92">
        <v>6.1020090000000003E-3</v>
      </c>
      <c r="EX200" s="92">
        <v>0</v>
      </c>
      <c r="EY200" s="92">
        <v>0</v>
      </c>
      <c r="EZ200" s="92">
        <v>0</v>
      </c>
      <c r="FA200" s="92">
        <v>0</v>
      </c>
      <c r="FB200" s="92">
        <v>0</v>
      </c>
      <c r="FC200" s="92">
        <v>0</v>
      </c>
      <c r="FD200" s="92">
        <v>0</v>
      </c>
      <c r="FE200" s="92">
        <v>0</v>
      </c>
      <c r="FF200" s="92">
        <v>0</v>
      </c>
      <c r="FG200" s="92">
        <v>0</v>
      </c>
      <c r="FH200" s="92">
        <v>7.3978018899999998E-10</v>
      </c>
      <c r="FI200" s="92">
        <v>171.78299899999999</v>
      </c>
      <c r="FJ200" s="92">
        <v>0.17471838100000001</v>
      </c>
      <c r="FK200" s="92">
        <v>0</v>
      </c>
      <c r="FL200" s="92">
        <v>0</v>
      </c>
      <c r="FM200" s="92">
        <v>0</v>
      </c>
      <c r="FN200" s="92">
        <v>20727.326700000001</v>
      </c>
      <c r="FO200" s="92">
        <v>0</v>
      </c>
      <c r="FP200" s="92">
        <v>0</v>
      </c>
      <c r="FQ200" s="92">
        <v>2.6957027200000001E-4</v>
      </c>
      <c r="FR200" s="92">
        <v>0</v>
      </c>
      <c r="FS200" s="92">
        <v>0</v>
      </c>
      <c r="FT200" s="92">
        <v>0</v>
      </c>
      <c r="FU200" s="92">
        <v>0</v>
      </c>
      <c r="FV200" s="92">
        <v>0</v>
      </c>
      <c r="FW200" s="92">
        <v>0</v>
      </c>
      <c r="FX200" s="92">
        <v>0</v>
      </c>
      <c r="FY200" s="92">
        <v>0</v>
      </c>
      <c r="FZ200" s="92">
        <v>0</v>
      </c>
      <c r="GA200" s="92">
        <v>0</v>
      </c>
      <c r="GB200" s="92">
        <v>0</v>
      </c>
      <c r="GC200" s="92">
        <v>0</v>
      </c>
      <c r="GD200" s="92">
        <v>0</v>
      </c>
      <c r="GE200" s="92">
        <v>0</v>
      </c>
      <c r="GF200" s="92">
        <v>0</v>
      </c>
      <c r="GG200" s="92">
        <v>0</v>
      </c>
      <c r="GH200" s="92">
        <v>0</v>
      </c>
      <c r="GI200" s="92">
        <v>0</v>
      </c>
      <c r="GJ200" s="92">
        <v>1.9720243200000001E-2</v>
      </c>
      <c r="GK200" s="92">
        <v>1.9694926500000001E-2</v>
      </c>
      <c r="GL200" s="92">
        <v>1.83699756E-16</v>
      </c>
      <c r="GM200" s="92">
        <v>3.44828886E-16</v>
      </c>
      <c r="GN200" s="92">
        <v>1.4468344899999999E-16</v>
      </c>
      <c r="GO200" s="92">
        <v>1.8124314600000001E-12</v>
      </c>
      <c r="GP200" s="92">
        <v>6.2649727799999995E-13</v>
      </c>
      <c r="GQ200" s="92">
        <v>2.64371328E-12</v>
      </c>
      <c r="GR200" s="92">
        <v>0</v>
      </c>
      <c r="GS200" s="92">
        <v>3.4050806199999998E-16</v>
      </c>
      <c r="GT200" s="92">
        <v>8.5931999700000002E-18</v>
      </c>
      <c r="GU200" s="92">
        <v>3.6055384500000001E-18</v>
      </c>
      <c r="GV200" s="92">
        <v>6.3213206699999999E-13</v>
      </c>
      <c r="GW200" s="92">
        <v>7.7034015299999994E-14</v>
      </c>
      <c r="GX200" s="92">
        <v>3.6685682899999999E-15</v>
      </c>
      <c r="GY200" s="92">
        <v>8.9258302999999999E-10</v>
      </c>
      <c r="GZ200" s="92">
        <v>5.6521760099999999E-8</v>
      </c>
      <c r="HA200" s="92">
        <v>1.2374513099999999E-4</v>
      </c>
      <c r="HB200" s="92">
        <v>0</v>
      </c>
      <c r="HC200" s="92">
        <v>1.75164364E-8</v>
      </c>
      <c r="HD200" s="92">
        <v>6.1800620000000001E-14</v>
      </c>
      <c r="HE200" s="92">
        <v>5.68392881E-11</v>
      </c>
      <c r="HF200" s="92">
        <v>1.42645818E-11</v>
      </c>
      <c r="HG200" s="92">
        <v>2.8042778000000002E-7</v>
      </c>
      <c r="HH200" s="92">
        <v>0</v>
      </c>
      <c r="HI200" s="92">
        <v>0</v>
      </c>
      <c r="HJ200" s="92">
        <v>0</v>
      </c>
      <c r="HK200" s="92">
        <v>0</v>
      </c>
      <c r="HL200" s="92">
        <v>0</v>
      </c>
      <c r="HM200" s="92">
        <v>0</v>
      </c>
      <c r="HN200" s="92">
        <v>0</v>
      </c>
      <c r="HO200" s="92">
        <v>0</v>
      </c>
      <c r="HP200" s="92">
        <v>0</v>
      </c>
      <c r="HQ200" s="92">
        <v>0</v>
      </c>
      <c r="HR200" s="92">
        <v>3.3997805599999998E-14</v>
      </c>
      <c r="HS200" s="92">
        <v>7.8945680100000002E-3</v>
      </c>
      <c r="HT200" s="92">
        <v>8.0294682699999994E-6</v>
      </c>
      <c r="HU200" s="92">
        <v>0</v>
      </c>
      <c r="HV200" s="92">
        <v>0</v>
      </c>
      <c r="HW200" s="92">
        <v>0</v>
      </c>
      <c r="HX200" s="92">
        <v>0.95255811999999995</v>
      </c>
      <c r="HY200" s="92">
        <v>0</v>
      </c>
      <c r="HZ200" s="92">
        <v>0</v>
      </c>
      <c r="IA200" s="92">
        <v>1.23885417E-8</v>
      </c>
      <c r="IB200" s="92">
        <v>0</v>
      </c>
      <c r="IC200" s="92">
        <v>0</v>
      </c>
      <c r="ID200" s="92">
        <v>0</v>
      </c>
      <c r="IE200" s="92">
        <v>0</v>
      </c>
      <c r="IF200" s="92">
        <v>0</v>
      </c>
      <c r="IG200" s="92">
        <v>0</v>
      </c>
      <c r="IH200" s="92">
        <v>0</v>
      </c>
      <c r="II200" s="92">
        <v>0</v>
      </c>
      <c r="IJ200" s="92">
        <v>0</v>
      </c>
      <c r="IK200" s="92">
        <v>0</v>
      </c>
      <c r="IL200" s="92">
        <v>0</v>
      </c>
      <c r="IM200" s="92">
        <v>0</v>
      </c>
      <c r="IN200" s="92">
        <v>0</v>
      </c>
      <c r="IO200" s="92">
        <v>0</v>
      </c>
      <c r="IP200" s="92">
        <v>0</v>
      </c>
      <c r="IQ200" s="92">
        <v>0</v>
      </c>
      <c r="IR200" s="92">
        <v>0</v>
      </c>
      <c r="IS200" s="92">
        <v>0</v>
      </c>
      <c r="IT200" s="92">
        <v>509.49518399999999</v>
      </c>
      <c r="IU200" s="92">
        <v>21759.645199999999</v>
      </c>
      <c r="IV200" s="92">
        <v>213224.83600000001</v>
      </c>
      <c r="IW200" s="92">
        <v>32.861896199999997</v>
      </c>
      <c r="IX200" s="92">
        <v>1</v>
      </c>
      <c r="IY200" s="92">
        <v>1</v>
      </c>
      <c r="IZ200" s="92">
        <v>0</v>
      </c>
      <c r="JA200" s="92">
        <v>0</v>
      </c>
      <c r="JB200" s="92">
        <v>-90537.464999999997</v>
      </c>
      <c r="JC200" s="92">
        <v>-2119.9059999999999</v>
      </c>
      <c r="JD200" s="92">
        <v>-46.128402399999999</v>
      </c>
      <c r="JE200" s="92">
        <v>6.2007021799999999E-2</v>
      </c>
      <c r="JF200" s="92">
        <v>1.45187473E-3</v>
      </c>
      <c r="JG200" s="92">
        <v>3.9824565400000002E-5</v>
      </c>
      <c r="JH200" s="92">
        <v>1.7008373000000001E-3</v>
      </c>
      <c r="JI200" s="92">
        <v>42.708245099999999</v>
      </c>
      <c r="JJ200" s="92">
        <v>0</v>
      </c>
      <c r="JK200" s="92">
        <v>0</v>
      </c>
      <c r="JL200" s="92">
        <v>0</v>
      </c>
      <c r="JM200" s="92">
        <v>0</v>
      </c>
      <c r="JN200" s="92">
        <v>0</v>
      </c>
      <c r="JO200" s="92">
        <v>0</v>
      </c>
      <c r="JP200" s="92">
        <v>0</v>
      </c>
      <c r="JQ200" s="92">
        <v>0</v>
      </c>
      <c r="JR200" s="92">
        <v>0</v>
      </c>
      <c r="JS200" s="92">
        <v>0</v>
      </c>
      <c r="JT200" s="92">
        <v>0</v>
      </c>
      <c r="JU200" s="92">
        <v>0</v>
      </c>
      <c r="JV200" s="92">
        <v>0</v>
      </c>
      <c r="JW200" s="92">
        <v>0</v>
      </c>
      <c r="JX200" s="92">
        <v>0</v>
      </c>
      <c r="JY200" s="92">
        <v>0</v>
      </c>
      <c r="JZ200" s="92">
        <v>0</v>
      </c>
      <c r="KA200" s="92">
        <v>0</v>
      </c>
      <c r="KB200" s="92">
        <v>0</v>
      </c>
      <c r="KC200" s="92">
        <v>0</v>
      </c>
      <c r="KD200" s="92">
        <v>0</v>
      </c>
      <c r="KE200" s="92">
        <v>0</v>
      </c>
      <c r="KF200" s="92">
        <v>0</v>
      </c>
      <c r="KG200" s="92">
        <v>0</v>
      </c>
      <c r="KH200" s="92">
        <v>0</v>
      </c>
      <c r="KI200" s="92">
        <v>0</v>
      </c>
      <c r="KJ200" s="92">
        <v>0</v>
      </c>
      <c r="KK200" s="92">
        <v>0</v>
      </c>
      <c r="KL200" s="92">
        <v>0</v>
      </c>
      <c r="KM200" s="92">
        <v>0</v>
      </c>
      <c r="KN200" s="92">
        <v>0</v>
      </c>
      <c r="KO200" s="92">
        <v>0</v>
      </c>
      <c r="KP200" s="92">
        <v>0</v>
      </c>
      <c r="KQ200" s="92">
        <v>0</v>
      </c>
      <c r="KR200" s="92">
        <v>0</v>
      </c>
      <c r="KS200" s="92">
        <v>0</v>
      </c>
      <c r="KT200" s="92">
        <v>0</v>
      </c>
      <c r="KU200" s="92">
        <v>0</v>
      </c>
      <c r="KV200" s="92">
        <v>0</v>
      </c>
      <c r="KW200" s="92">
        <v>0</v>
      </c>
      <c r="KX200" s="92">
        <v>0</v>
      </c>
      <c r="KY200" s="92">
        <v>0</v>
      </c>
      <c r="KZ200" s="92">
        <v>0</v>
      </c>
      <c r="LA200" s="92">
        <v>0</v>
      </c>
      <c r="LB200" s="92">
        <v>0</v>
      </c>
      <c r="LC200" s="92">
        <v>0</v>
      </c>
      <c r="LD200" s="92">
        <v>0</v>
      </c>
      <c r="LE200" s="92">
        <v>0</v>
      </c>
      <c r="LF200" s="92">
        <v>0</v>
      </c>
      <c r="LG200" s="92">
        <v>0</v>
      </c>
      <c r="LH200" s="92">
        <v>0</v>
      </c>
      <c r="LI200" s="92">
        <v>0</v>
      </c>
      <c r="LJ200" s="92">
        <v>0</v>
      </c>
      <c r="LK200" s="92">
        <v>0</v>
      </c>
      <c r="LL200" s="92">
        <v>0</v>
      </c>
      <c r="LM200" s="92">
        <v>0</v>
      </c>
      <c r="LN200" s="92">
        <v>0</v>
      </c>
      <c r="LO200" s="92">
        <v>0</v>
      </c>
      <c r="LP200" s="92">
        <v>0</v>
      </c>
      <c r="LQ200" s="92">
        <v>0</v>
      </c>
      <c r="LR200" s="92">
        <v>0</v>
      </c>
      <c r="LS200" s="92">
        <v>0</v>
      </c>
      <c r="LT200" s="92">
        <v>0</v>
      </c>
      <c r="LU200" s="92">
        <v>0</v>
      </c>
      <c r="LV200" s="92">
        <v>0</v>
      </c>
      <c r="LW200" s="92">
        <v>0</v>
      </c>
      <c r="LX200" s="92">
        <v>0</v>
      </c>
      <c r="LY200" s="92">
        <v>0</v>
      </c>
      <c r="LZ200" s="92">
        <v>0</v>
      </c>
      <c r="MA200" s="92">
        <v>0</v>
      </c>
      <c r="MB200" s="92">
        <v>0</v>
      </c>
      <c r="MC200" s="92">
        <v>0</v>
      </c>
      <c r="MD200" s="92">
        <v>0</v>
      </c>
      <c r="ME200" s="92">
        <v>0</v>
      </c>
      <c r="MF200" s="92">
        <v>0</v>
      </c>
      <c r="MG200" s="92">
        <v>0</v>
      </c>
      <c r="MH200" s="92">
        <v>0</v>
      </c>
      <c r="MI200" s="92">
        <v>0</v>
      </c>
      <c r="MJ200" s="92">
        <v>0</v>
      </c>
      <c r="MK200" s="92">
        <v>0</v>
      </c>
      <c r="ML200" s="92">
        <v>0</v>
      </c>
      <c r="MM200" s="92">
        <v>0</v>
      </c>
      <c r="MN200" s="92">
        <v>0</v>
      </c>
      <c r="MO200" s="92">
        <v>0</v>
      </c>
      <c r="MP200" s="92">
        <v>0</v>
      </c>
      <c r="MQ200" s="92">
        <v>0</v>
      </c>
      <c r="MR200" s="92">
        <v>0</v>
      </c>
      <c r="MS200" s="92">
        <v>0</v>
      </c>
      <c r="MT200" s="92">
        <v>0</v>
      </c>
      <c r="MU200" s="92">
        <v>0</v>
      </c>
      <c r="MV200" s="92">
        <v>0</v>
      </c>
      <c r="MW200" s="92">
        <v>0</v>
      </c>
      <c r="MX200" s="92">
        <v>0</v>
      </c>
      <c r="MY200" s="92">
        <v>0</v>
      </c>
      <c r="MZ200" s="92">
        <v>0</v>
      </c>
      <c r="NA200" s="92">
        <v>0</v>
      </c>
      <c r="NB200" s="92">
        <v>0</v>
      </c>
      <c r="NC200" s="92">
        <v>0</v>
      </c>
      <c r="ND200" s="92">
        <v>0</v>
      </c>
      <c r="NE200" s="92">
        <v>0</v>
      </c>
      <c r="NF200" s="92">
        <v>0</v>
      </c>
      <c r="NG200" s="92">
        <v>0</v>
      </c>
      <c r="NH200" s="92">
        <v>0</v>
      </c>
      <c r="NI200" s="92">
        <v>0</v>
      </c>
      <c r="NJ200" s="92">
        <v>0</v>
      </c>
      <c r="NK200" s="92">
        <v>0</v>
      </c>
      <c r="NL200" s="92">
        <v>0</v>
      </c>
      <c r="NM200" s="92">
        <v>0</v>
      </c>
      <c r="NN200" s="92">
        <v>0</v>
      </c>
      <c r="NO200" s="92">
        <v>0</v>
      </c>
      <c r="NP200" s="92">
        <v>0</v>
      </c>
      <c r="NQ200" s="92">
        <v>0</v>
      </c>
      <c r="NR200" s="92">
        <v>0</v>
      </c>
      <c r="NS200" s="92">
        <v>0</v>
      </c>
      <c r="NT200" s="92">
        <v>0</v>
      </c>
      <c r="NU200" s="92">
        <v>0</v>
      </c>
      <c r="NV200" s="92">
        <v>0</v>
      </c>
      <c r="NW200" s="92">
        <v>0</v>
      </c>
      <c r="NX200" s="92">
        <v>0</v>
      </c>
      <c r="NY200" s="92">
        <v>0</v>
      </c>
      <c r="NZ200" s="92">
        <v>0</v>
      </c>
      <c r="OA200" s="92">
        <v>0</v>
      </c>
      <c r="OB200" s="92">
        <v>0</v>
      </c>
      <c r="OC200" s="92">
        <v>0</v>
      </c>
      <c r="OD200" s="92">
        <v>0</v>
      </c>
      <c r="OE200" s="92">
        <v>0</v>
      </c>
      <c r="OF200" s="92">
        <v>0</v>
      </c>
      <c r="OG200" s="92">
        <v>0</v>
      </c>
      <c r="OH200" s="92">
        <v>0</v>
      </c>
      <c r="OI200" s="92">
        <v>0</v>
      </c>
      <c r="OJ200" s="92">
        <v>0</v>
      </c>
      <c r="OK200" s="92">
        <v>0</v>
      </c>
      <c r="OL200" s="92">
        <v>0</v>
      </c>
      <c r="OM200" s="92">
        <v>0</v>
      </c>
      <c r="ON200" s="92">
        <v>0</v>
      </c>
      <c r="OO200" s="92">
        <v>0</v>
      </c>
      <c r="OP200" s="92">
        <v>0</v>
      </c>
      <c r="OQ200" s="92">
        <v>0</v>
      </c>
      <c r="OR200" s="92">
        <v>0</v>
      </c>
      <c r="OS200" s="92">
        <v>0</v>
      </c>
      <c r="OT200" s="92">
        <v>0</v>
      </c>
      <c r="OU200" s="92">
        <v>0</v>
      </c>
      <c r="OV200" s="92">
        <v>0</v>
      </c>
      <c r="OW200" s="92">
        <v>0</v>
      </c>
      <c r="OX200" s="92">
        <v>0</v>
      </c>
      <c r="OY200" s="92">
        <v>0</v>
      </c>
      <c r="OZ200" s="92">
        <v>0</v>
      </c>
      <c r="PA200" s="92">
        <v>0</v>
      </c>
      <c r="PB200" s="92">
        <v>0</v>
      </c>
      <c r="PC200" s="92">
        <v>0</v>
      </c>
      <c r="PD200" s="92">
        <v>0</v>
      </c>
      <c r="PE200" s="92">
        <v>0</v>
      </c>
      <c r="PF200" s="92">
        <v>0</v>
      </c>
      <c r="PG200" s="92">
        <v>0</v>
      </c>
      <c r="PH200" s="92">
        <v>0</v>
      </c>
      <c r="PI200" s="92">
        <v>0</v>
      </c>
      <c r="PJ200" s="92">
        <v>0</v>
      </c>
      <c r="PK200" s="92">
        <v>0</v>
      </c>
      <c r="PL200" s="92">
        <v>0</v>
      </c>
      <c r="PM200" s="92">
        <v>0</v>
      </c>
      <c r="PN200" s="92">
        <v>0</v>
      </c>
      <c r="PO200" s="92">
        <v>0</v>
      </c>
      <c r="PP200" s="92">
        <v>0</v>
      </c>
      <c r="PQ200" s="92">
        <v>0</v>
      </c>
      <c r="PR200" s="92">
        <v>0</v>
      </c>
      <c r="PS200" s="92">
        <v>0</v>
      </c>
      <c r="PT200" s="92">
        <v>0</v>
      </c>
      <c r="PU200" s="92">
        <v>0</v>
      </c>
      <c r="PV200" s="92">
        <v>0</v>
      </c>
      <c r="PW200" s="92">
        <v>0</v>
      </c>
      <c r="PX200" s="92">
        <v>0</v>
      </c>
      <c r="PY200" s="92">
        <v>0</v>
      </c>
      <c r="PZ200" s="92">
        <v>0</v>
      </c>
      <c r="QA200" s="92">
        <v>0</v>
      </c>
      <c r="QB200" s="92">
        <v>0</v>
      </c>
      <c r="QC200" s="92">
        <v>0</v>
      </c>
      <c r="QD200" s="92">
        <v>0</v>
      </c>
      <c r="QE200" s="92">
        <v>0</v>
      </c>
      <c r="QF200" s="92">
        <v>0</v>
      </c>
      <c r="QG200" s="92">
        <v>0</v>
      </c>
      <c r="QH200" s="92">
        <v>0</v>
      </c>
      <c r="QI200" s="92">
        <v>0</v>
      </c>
      <c r="QJ200" s="92">
        <v>0</v>
      </c>
      <c r="QK200" s="92">
        <v>0</v>
      </c>
      <c r="QL200" s="92">
        <v>0</v>
      </c>
      <c r="QM200" s="92">
        <v>0</v>
      </c>
      <c r="QN200" s="92">
        <v>0</v>
      </c>
      <c r="QO200" s="92">
        <v>0</v>
      </c>
      <c r="QP200" s="92">
        <v>0</v>
      </c>
      <c r="QQ200" s="92">
        <v>0</v>
      </c>
      <c r="QR200" s="92">
        <v>0</v>
      </c>
      <c r="QS200" s="92">
        <v>0</v>
      </c>
      <c r="QT200" s="92">
        <v>0</v>
      </c>
      <c r="QU200" s="92">
        <v>0</v>
      </c>
      <c r="QV200" s="92">
        <v>0</v>
      </c>
      <c r="QW200" s="92">
        <v>0</v>
      </c>
      <c r="QX200" s="92">
        <v>0</v>
      </c>
      <c r="QY200" s="92">
        <v>0</v>
      </c>
      <c r="QZ200" s="92">
        <v>0</v>
      </c>
      <c r="RA200" s="92">
        <v>0</v>
      </c>
      <c r="RB200" s="92">
        <v>0</v>
      </c>
      <c r="RC200" s="92">
        <v>0</v>
      </c>
      <c r="RD200" s="92">
        <v>0</v>
      </c>
      <c r="RE200" s="92">
        <v>0</v>
      </c>
      <c r="RF200" s="92">
        <v>0</v>
      </c>
      <c r="RG200" s="92">
        <v>0</v>
      </c>
      <c r="RH200" s="92">
        <v>0</v>
      </c>
      <c r="RI200" s="92">
        <v>0</v>
      </c>
      <c r="RJ200" s="92">
        <v>0</v>
      </c>
      <c r="RK200" s="92">
        <v>0</v>
      </c>
      <c r="RL200" s="92">
        <v>0</v>
      </c>
      <c r="RM200" s="92">
        <v>0</v>
      </c>
      <c r="RN200" s="92">
        <v>0</v>
      </c>
      <c r="RO200" s="92">
        <v>0</v>
      </c>
      <c r="RP200" s="92">
        <v>0</v>
      </c>
      <c r="RQ200" s="92">
        <v>0</v>
      </c>
      <c r="RR200" s="92">
        <v>0</v>
      </c>
      <c r="RS200" s="92">
        <v>0</v>
      </c>
      <c r="RT200" s="92">
        <v>0</v>
      </c>
      <c r="RU200" s="92">
        <v>0</v>
      </c>
      <c r="RV200" s="92">
        <v>0</v>
      </c>
      <c r="RW200" s="92">
        <v>0</v>
      </c>
      <c r="RX200" s="92">
        <v>0</v>
      </c>
      <c r="RY200" s="92">
        <v>0</v>
      </c>
      <c r="RZ200" s="92">
        <v>0</v>
      </c>
      <c r="SA200" s="92">
        <v>0</v>
      </c>
      <c r="SB200" s="92">
        <v>0</v>
      </c>
      <c r="SC200" s="92">
        <v>0</v>
      </c>
      <c r="SD200" s="92">
        <v>0</v>
      </c>
      <c r="SE200" s="92">
        <v>0</v>
      </c>
      <c r="SF200" s="92">
        <v>0</v>
      </c>
      <c r="SG200" s="92">
        <v>0</v>
      </c>
      <c r="SH200" s="92">
        <v>0</v>
      </c>
      <c r="SI200" s="92">
        <v>0</v>
      </c>
      <c r="SJ200" s="92">
        <v>0</v>
      </c>
      <c r="SK200" s="92">
        <v>0</v>
      </c>
      <c r="SL200" s="92">
        <v>0</v>
      </c>
      <c r="SM200" s="92">
        <v>0</v>
      </c>
      <c r="SN200" s="92">
        <v>0</v>
      </c>
      <c r="SO200" s="92">
        <v>0</v>
      </c>
      <c r="SP200" s="92">
        <v>0</v>
      </c>
      <c r="SQ200" s="92">
        <v>0</v>
      </c>
      <c r="SR200" s="92">
        <v>0</v>
      </c>
      <c r="SS200" s="92">
        <v>0</v>
      </c>
      <c r="ST200" s="92">
        <v>0</v>
      </c>
      <c r="SU200" s="92">
        <v>0</v>
      </c>
      <c r="SV200" s="92">
        <v>0</v>
      </c>
      <c r="SW200" s="92">
        <v>0</v>
      </c>
      <c r="SX200" s="92">
        <v>0</v>
      </c>
      <c r="SY200" s="92">
        <v>0</v>
      </c>
      <c r="SZ200" s="92">
        <v>0</v>
      </c>
      <c r="TA200" s="92">
        <v>0</v>
      </c>
      <c r="TB200" s="92">
        <v>0</v>
      </c>
      <c r="TC200" s="92">
        <v>1</v>
      </c>
      <c r="TD200" s="92">
        <v>0</v>
      </c>
      <c r="TE200" s="92">
        <v>0</v>
      </c>
      <c r="TF200" s="92">
        <v>0</v>
      </c>
      <c r="TG200" s="92">
        <v>0</v>
      </c>
      <c r="TH200" s="92">
        <v>0</v>
      </c>
      <c r="TI200" s="92">
        <v>0</v>
      </c>
      <c r="TJ200" s="92">
        <v>0</v>
      </c>
      <c r="TK200" s="92">
        <v>0</v>
      </c>
      <c r="TL200" s="92">
        <v>0</v>
      </c>
      <c r="TM200" s="92">
        <v>0</v>
      </c>
      <c r="TN200" s="92">
        <v>0</v>
      </c>
      <c r="TO200" s="92">
        <v>0</v>
      </c>
      <c r="TP200" s="92">
        <v>4.1247026200000002E-2</v>
      </c>
      <c r="TQ200" s="92">
        <v>-53689279.075199999</v>
      </c>
      <c r="TR200" s="92">
        <v>0.1360321625</v>
      </c>
      <c r="TS200" s="92">
        <v>6.6163818055555599E-3</v>
      </c>
      <c r="TT200" s="92">
        <v>2.5840119166666699E-3</v>
      </c>
      <c r="TU200" s="92">
        <v>6.1631836666666702E-18</v>
      </c>
      <c r="TV200" s="92">
        <v>1.1569115777777799E-17</v>
      </c>
      <c r="TW200" s="92">
        <v>4.85417444444445E-18</v>
      </c>
      <c r="TX200" s="92">
        <v>7.2969163333333399E-14</v>
      </c>
      <c r="TY200" s="92">
        <v>2.5223012999999999E-14</v>
      </c>
      <c r="TZ200" s="92">
        <v>4.6682774722222299E-14</v>
      </c>
      <c r="UA200" s="92">
        <v>0</v>
      </c>
      <c r="UB200" s="92">
        <v>1.26934626944445E-17</v>
      </c>
      <c r="UC200" s="92">
        <v>3.20337388888889E-19</v>
      </c>
      <c r="UD200" s="92">
        <v>1.3440729583333299E-19</v>
      </c>
      <c r="UE200" s="92">
        <v>2.8920201944444502E-14</v>
      </c>
      <c r="UF200" s="92">
        <v>3.52432566666667E-15</v>
      </c>
      <c r="UG200" s="92">
        <v>1.2308160083333299E-16</v>
      </c>
      <c r="UH200" s="92">
        <v>3.5459023888888898E-11</v>
      </c>
      <c r="UI200" s="92">
        <v>2.70904027222223E-9</v>
      </c>
      <c r="UJ200" s="92">
        <v>7.7842953055555608E-6</v>
      </c>
      <c r="UK200" s="92">
        <v>0</v>
      </c>
      <c r="UL200" s="92">
        <v>1.17536371944445E-9</v>
      </c>
      <c r="UM200" s="92">
        <v>2.4551495333333402E-15</v>
      </c>
      <c r="UN200" s="92">
        <v>3.7304670277777802E-12</v>
      </c>
      <c r="UO200" s="92">
        <v>7.3012635555555598E-13</v>
      </c>
      <c r="UP200" s="92">
        <v>9.9527114722222303E-8</v>
      </c>
      <c r="UQ200" s="92">
        <v>0</v>
      </c>
      <c r="UR200" s="92">
        <v>0</v>
      </c>
      <c r="US200" s="92">
        <v>0</v>
      </c>
      <c r="UT200" s="92">
        <v>0</v>
      </c>
      <c r="UU200" s="92">
        <v>0</v>
      </c>
      <c r="UV200" s="92">
        <v>0</v>
      </c>
      <c r="UW200" s="92">
        <v>0</v>
      </c>
      <c r="UX200" s="92">
        <v>0</v>
      </c>
      <c r="UY200" s="92">
        <v>0</v>
      </c>
      <c r="UZ200" s="92">
        <v>0</v>
      </c>
      <c r="VA200" s="92">
        <v>7.2749975000000102E-16</v>
      </c>
      <c r="VB200" s="92">
        <v>1.4912277861111099E-3</v>
      </c>
      <c r="VC200" s="92">
        <v>1.7324832027777799E-6</v>
      </c>
      <c r="VD200" s="92">
        <v>0</v>
      </c>
      <c r="VE200" s="92">
        <v>0</v>
      </c>
      <c r="VF200" s="92">
        <v>0</v>
      </c>
      <c r="VG200" s="92">
        <v>0.13082519722222199</v>
      </c>
      <c r="VH200" s="92">
        <v>0</v>
      </c>
      <c r="VI200" s="92">
        <v>0</v>
      </c>
      <c r="VJ200" s="92">
        <v>1.1688264222222201E-9</v>
      </c>
      <c r="VK200" s="92">
        <v>0</v>
      </c>
      <c r="VL200" s="92">
        <v>0</v>
      </c>
      <c r="VM200" s="92">
        <v>0</v>
      </c>
      <c r="VN200" s="92">
        <v>0</v>
      </c>
      <c r="VO200" s="92">
        <v>0</v>
      </c>
      <c r="VP200" s="92">
        <v>0</v>
      </c>
      <c r="VQ200" s="92">
        <v>0</v>
      </c>
      <c r="VR200" s="92">
        <v>0</v>
      </c>
      <c r="VS200" s="92">
        <v>0</v>
      </c>
      <c r="VT200" s="92">
        <v>0</v>
      </c>
      <c r="VU200" s="92">
        <v>0</v>
      </c>
      <c r="VV200" s="92">
        <v>0</v>
      </c>
      <c r="VW200" s="92">
        <v>0</v>
      </c>
      <c r="VX200" s="92">
        <v>0</v>
      </c>
      <c r="VY200" s="92">
        <v>0</v>
      </c>
      <c r="VZ200" s="92">
        <v>0</v>
      </c>
      <c r="WA200" s="92">
        <v>0</v>
      </c>
      <c r="WB200" s="92">
        <v>0</v>
      </c>
      <c r="WC200" s="92">
        <v>0</v>
      </c>
    </row>
    <row r="201" spans="2:601" ht="13.5" customHeight="1">
      <c r="B201" s="851" t="s">
        <v>2421</v>
      </c>
      <c r="C201" s="92">
        <v>0</v>
      </c>
      <c r="D201" s="92">
        <v>26774.6126</v>
      </c>
      <c r="E201" s="92">
        <v>-101.240893</v>
      </c>
      <c r="F201" s="92">
        <v>1486.21685</v>
      </c>
      <c r="G201" s="92">
        <v>0</v>
      </c>
      <c r="H201" s="92">
        <v>0</v>
      </c>
      <c r="I201" s="92">
        <v>0</v>
      </c>
      <c r="J201" s="92">
        <v>0</v>
      </c>
      <c r="K201" s="92">
        <v>0</v>
      </c>
      <c r="L201" s="92">
        <v>0</v>
      </c>
      <c r="M201" s="92">
        <v>0</v>
      </c>
      <c r="N201" s="92">
        <v>0</v>
      </c>
      <c r="O201" s="92">
        <v>0</v>
      </c>
      <c r="P201" s="92">
        <v>0</v>
      </c>
      <c r="Q201" s="92">
        <v>0</v>
      </c>
      <c r="R201" s="92">
        <v>0</v>
      </c>
      <c r="S201" s="92">
        <v>0</v>
      </c>
      <c r="T201" s="92">
        <v>0</v>
      </c>
      <c r="U201" s="92">
        <v>0</v>
      </c>
      <c r="V201" s="92">
        <v>0</v>
      </c>
      <c r="W201" s="92">
        <v>0</v>
      </c>
      <c r="X201" s="92">
        <v>0</v>
      </c>
      <c r="Y201" s="92">
        <v>0</v>
      </c>
      <c r="Z201" s="92">
        <v>0</v>
      </c>
      <c r="AA201" s="92">
        <v>0</v>
      </c>
      <c r="AB201" s="92">
        <v>0</v>
      </c>
      <c r="AC201" s="92">
        <v>0</v>
      </c>
      <c r="AD201" s="92">
        <v>0</v>
      </c>
      <c r="AE201" s="92">
        <v>0</v>
      </c>
      <c r="AF201" s="92">
        <v>0</v>
      </c>
      <c r="AG201" s="92">
        <v>0</v>
      </c>
      <c r="AH201" s="92">
        <v>0</v>
      </c>
      <c r="AI201" s="92">
        <v>0</v>
      </c>
      <c r="AJ201" s="92">
        <v>0</v>
      </c>
      <c r="AK201" s="92">
        <v>0</v>
      </c>
      <c r="AL201" s="92">
        <v>0</v>
      </c>
      <c r="AM201" s="92">
        <v>0</v>
      </c>
      <c r="AN201" s="92">
        <v>0</v>
      </c>
      <c r="AO201" s="92">
        <v>0</v>
      </c>
      <c r="AP201" s="92">
        <v>0</v>
      </c>
      <c r="AQ201" s="92">
        <v>0</v>
      </c>
      <c r="AR201" s="92">
        <v>0</v>
      </c>
      <c r="AS201" s="92">
        <v>0</v>
      </c>
      <c r="AT201" s="92">
        <v>0</v>
      </c>
      <c r="AU201" s="92">
        <v>0</v>
      </c>
      <c r="AV201" s="92">
        <v>0</v>
      </c>
      <c r="AW201" s="92">
        <v>0</v>
      </c>
      <c r="AX201" s="92">
        <v>0</v>
      </c>
      <c r="AY201" s="92">
        <v>0</v>
      </c>
      <c r="AZ201" s="92">
        <v>0</v>
      </c>
      <c r="BA201" s="92">
        <v>0</v>
      </c>
      <c r="BB201" s="92">
        <v>0</v>
      </c>
      <c r="BC201" s="92">
        <v>0</v>
      </c>
      <c r="BD201" s="92">
        <v>0</v>
      </c>
      <c r="BE201" s="92">
        <v>0</v>
      </c>
      <c r="BF201" s="92">
        <v>0</v>
      </c>
      <c r="BG201" s="92">
        <v>0</v>
      </c>
      <c r="BH201" s="92">
        <v>0</v>
      </c>
      <c r="BI201" s="92">
        <v>0</v>
      </c>
      <c r="BJ201" s="92">
        <v>0</v>
      </c>
      <c r="BK201" s="92">
        <v>0</v>
      </c>
      <c r="BL201" s="92">
        <v>0</v>
      </c>
      <c r="BM201" s="92">
        <v>0</v>
      </c>
      <c r="BN201" s="92">
        <v>0</v>
      </c>
      <c r="BO201" s="92">
        <v>0</v>
      </c>
      <c r="BP201" s="92">
        <v>1</v>
      </c>
      <c r="BQ201" s="92">
        <v>0</v>
      </c>
      <c r="BR201" s="92">
        <v>0</v>
      </c>
      <c r="BS201" s="92">
        <v>0</v>
      </c>
      <c r="BT201" s="92">
        <v>0</v>
      </c>
      <c r="BU201" s="92">
        <v>0</v>
      </c>
      <c r="BV201" s="92">
        <v>0</v>
      </c>
      <c r="BW201" s="92">
        <v>0</v>
      </c>
      <c r="BX201" s="92">
        <v>0</v>
      </c>
      <c r="BY201" s="92">
        <v>0</v>
      </c>
      <c r="BZ201" s="92">
        <v>0</v>
      </c>
      <c r="CA201" s="92">
        <v>0</v>
      </c>
      <c r="CB201" s="92">
        <v>0</v>
      </c>
      <c r="CC201" s="92">
        <v>0</v>
      </c>
      <c r="CD201" s="92">
        <v>0</v>
      </c>
      <c r="CE201" s="92">
        <v>0</v>
      </c>
      <c r="CF201" s="92">
        <v>0</v>
      </c>
      <c r="CG201" s="92">
        <v>0</v>
      </c>
      <c r="CH201" s="92">
        <v>0</v>
      </c>
      <c r="CI201" s="92">
        <v>0</v>
      </c>
      <c r="CJ201" s="92">
        <v>0</v>
      </c>
      <c r="CK201" s="92">
        <v>0</v>
      </c>
      <c r="CL201" s="92">
        <v>0</v>
      </c>
      <c r="CM201" s="92">
        <v>0</v>
      </c>
      <c r="CN201" s="92">
        <v>0</v>
      </c>
      <c r="CO201" s="92">
        <v>0</v>
      </c>
      <c r="CP201" s="92">
        <v>0</v>
      </c>
      <c r="CQ201" s="92">
        <v>0</v>
      </c>
      <c r="CR201" s="92">
        <v>0</v>
      </c>
      <c r="CS201" s="92">
        <v>0</v>
      </c>
      <c r="CT201" s="92">
        <v>0</v>
      </c>
      <c r="CU201" s="92">
        <v>0</v>
      </c>
      <c r="CV201" s="92">
        <v>0</v>
      </c>
      <c r="CW201" s="92">
        <v>0</v>
      </c>
      <c r="CX201" s="92">
        <v>0</v>
      </c>
      <c r="CY201" s="92">
        <v>0</v>
      </c>
      <c r="CZ201" s="92">
        <v>0</v>
      </c>
      <c r="DA201" s="92">
        <v>0</v>
      </c>
      <c r="DB201" s="92">
        <v>0</v>
      </c>
      <c r="DC201" s="92">
        <v>0</v>
      </c>
      <c r="DD201" s="92">
        <v>0</v>
      </c>
      <c r="DE201" s="92">
        <v>0</v>
      </c>
      <c r="DF201" s="92">
        <v>0</v>
      </c>
      <c r="DG201" s="92">
        <v>0</v>
      </c>
      <c r="DH201" s="92">
        <v>0</v>
      </c>
      <c r="DI201" s="92">
        <v>0</v>
      </c>
      <c r="DJ201" s="92">
        <v>0</v>
      </c>
      <c r="DK201" s="92">
        <v>0</v>
      </c>
      <c r="DL201" s="92">
        <v>0</v>
      </c>
      <c r="DM201" s="92">
        <v>0</v>
      </c>
      <c r="DN201" s="92">
        <v>0</v>
      </c>
      <c r="DO201" s="92">
        <v>0</v>
      </c>
      <c r="DP201" s="92">
        <v>0</v>
      </c>
      <c r="DQ201" s="92">
        <v>0</v>
      </c>
      <c r="DR201" s="92">
        <v>0</v>
      </c>
      <c r="DS201" s="92">
        <v>0</v>
      </c>
      <c r="DT201" s="92">
        <v>0</v>
      </c>
      <c r="DU201" s="92">
        <v>0</v>
      </c>
      <c r="DV201" s="92">
        <v>0</v>
      </c>
      <c r="DW201" s="92">
        <v>0</v>
      </c>
      <c r="DX201" s="92">
        <v>0</v>
      </c>
      <c r="DY201" s="92">
        <v>0</v>
      </c>
      <c r="DZ201" s="92">
        <v>26774.6126</v>
      </c>
      <c r="EA201" s="92">
        <v>0</v>
      </c>
      <c r="EB201" s="92">
        <v>0</v>
      </c>
      <c r="EC201" s="92">
        <v>0</v>
      </c>
      <c r="ED201" s="92">
        <v>0</v>
      </c>
      <c r="EE201" s="92">
        <v>0</v>
      </c>
      <c r="EF201" s="92">
        <v>0</v>
      </c>
      <c r="EG201" s="92">
        <v>0</v>
      </c>
      <c r="EH201" s="92">
        <v>0</v>
      </c>
      <c r="EI201" s="92">
        <v>0</v>
      </c>
      <c r="EJ201" s="92">
        <v>0</v>
      </c>
      <c r="EK201" s="92">
        <v>0</v>
      </c>
      <c r="EL201" s="92">
        <v>0</v>
      </c>
      <c r="EM201" s="92">
        <v>0</v>
      </c>
      <c r="EN201" s="92">
        <v>0</v>
      </c>
      <c r="EO201" s="92">
        <v>0</v>
      </c>
      <c r="EP201" s="92">
        <v>0</v>
      </c>
      <c r="EQ201" s="92">
        <v>0</v>
      </c>
      <c r="ER201" s="92">
        <v>0</v>
      </c>
      <c r="ES201" s="92">
        <v>0</v>
      </c>
      <c r="ET201" s="92">
        <v>0</v>
      </c>
      <c r="EU201" s="92">
        <v>0</v>
      </c>
      <c r="EV201" s="92">
        <v>0</v>
      </c>
      <c r="EW201" s="92">
        <v>0</v>
      </c>
      <c r="EX201" s="92">
        <v>0</v>
      </c>
      <c r="EY201" s="92">
        <v>0</v>
      </c>
      <c r="EZ201" s="92">
        <v>0</v>
      </c>
      <c r="FA201" s="92">
        <v>0</v>
      </c>
      <c r="FB201" s="92">
        <v>0</v>
      </c>
      <c r="FC201" s="92">
        <v>0</v>
      </c>
      <c r="FD201" s="92">
        <v>0</v>
      </c>
      <c r="FE201" s="92">
        <v>0</v>
      </c>
      <c r="FF201" s="92">
        <v>0</v>
      </c>
      <c r="FG201" s="92">
        <v>0</v>
      </c>
      <c r="FH201" s="92">
        <v>0</v>
      </c>
      <c r="FI201" s="92">
        <v>0</v>
      </c>
      <c r="FJ201" s="92">
        <v>0</v>
      </c>
      <c r="FK201" s="92">
        <v>0</v>
      </c>
      <c r="FL201" s="92">
        <v>0</v>
      </c>
      <c r="FM201" s="92">
        <v>0</v>
      </c>
      <c r="FN201" s="92">
        <v>0</v>
      </c>
      <c r="FO201" s="92">
        <v>0</v>
      </c>
      <c r="FP201" s="92">
        <v>0</v>
      </c>
      <c r="FQ201" s="92">
        <v>0</v>
      </c>
      <c r="FR201" s="92">
        <v>0</v>
      </c>
      <c r="FS201" s="92">
        <v>0</v>
      </c>
      <c r="FT201" s="92">
        <v>0</v>
      </c>
      <c r="FU201" s="92">
        <v>0</v>
      </c>
      <c r="FV201" s="92">
        <v>0</v>
      </c>
      <c r="FW201" s="92">
        <v>0</v>
      </c>
      <c r="FX201" s="92">
        <v>0</v>
      </c>
      <c r="FY201" s="92">
        <v>0</v>
      </c>
      <c r="FZ201" s="92">
        <v>0</v>
      </c>
      <c r="GA201" s="92">
        <v>0</v>
      </c>
      <c r="GB201" s="92">
        <v>0</v>
      </c>
      <c r="GC201" s="92">
        <v>0</v>
      </c>
      <c r="GD201" s="92">
        <v>0</v>
      </c>
      <c r="GE201" s="92">
        <v>0</v>
      </c>
      <c r="GF201" s="92">
        <v>0</v>
      </c>
      <c r="GG201" s="92">
        <v>0</v>
      </c>
      <c r="GH201" s="92">
        <v>0</v>
      </c>
      <c r="GI201" s="92">
        <v>0</v>
      </c>
      <c r="GJ201" s="92">
        <v>1</v>
      </c>
      <c r="GK201" s="92">
        <v>0</v>
      </c>
      <c r="GL201" s="92">
        <v>0</v>
      </c>
      <c r="GM201" s="92">
        <v>0</v>
      </c>
      <c r="GN201" s="92">
        <v>0</v>
      </c>
      <c r="GO201" s="92">
        <v>0</v>
      </c>
      <c r="GP201" s="92">
        <v>0</v>
      </c>
      <c r="GQ201" s="92">
        <v>0</v>
      </c>
      <c r="GR201" s="92">
        <v>0</v>
      </c>
      <c r="GS201" s="92">
        <v>0</v>
      </c>
      <c r="GT201" s="92">
        <v>0</v>
      </c>
      <c r="GU201" s="92">
        <v>0</v>
      </c>
      <c r="GV201" s="92">
        <v>0</v>
      </c>
      <c r="GW201" s="92">
        <v>0</v>
      </c>
      <c r="GX201" s="92">
        <v>0</v>
      </c>
      <c r="GY201" s="92">
        <v>0</v>
      </c>
      <c r="GZ201" s="92">
        <v>0</v>
      </c>
      <c r="HA201" s="92">
        <v>0</v>
      </c>
      <c r="HB201" s="92">
        <v>0</v>
      </c>
      <c r="HC201" s="92">
        <v>0</v>
      </c>
      <c r="HD201" s="92">
        <v>0</v>
      </c>
      <c r="HE201" s="92">
        <v>0</v>
      </c>
      <c r="HF201" s="92">
        <v>0</v>
      </c>
      <c r="HG201" s="92">
        <v>0</v>
      </c>
      <c r="HH201" s="92">
        <v>0</v>
      </c>
      <c r="HI201" s="92">
        <v>0</v>
      </c>
      <c r="HJ201" s="92">
        <v>0</v>
      </c>
      <c r="HK201" s="92">
        <v>0</v>
      </c>
      <c r="HL201" s="92">
        <v>0</v>
      </c>
      <c r="HM201" s="92">
        <v>0</v>
      </c>
      <c r="HN201" s="92">
        <v>0</v>
      </c>
      <c r="HO201" s="92">
        <v>0</v>
      </c>
      <c r="HP201" s="92">
        <v>0</v>
      </c>
      <c r="HQ201" s="92">
        <v>0</v>
      </c>
      <c r="HR201" s="92">
        <v>0</v>
      </c>
      <c r="HS201" s="92">
        <v>0</v>
      </c>
      <c r="HT201" s="92">
        <v>0</v>
      </c>
      <c r="HU201" s="92">
        <v>0</v>
      </c>
      <c r="HV201" s="92">
        <v>0</v>
      </c>
      <c r="HW201" s="92">
        <v>0</v>
      </c>
      <c r="HX201" s="92">
        <v>0</v>
      </c>
      <c r="HY201" s="92">
        <v>0</v>
      </c>
      <c r="HZ201" s="92">
        <v>0</v>
      </c>
      <c r="IA201" s="92">
        <v>0</v>
      </c>
      <c r="IB201" s="92">
        <v>0</v>
      </c>
      <c r="IC201" s="92">
        <v>0</v>
      </c>
      <c r="ID201" s="92">
        <v>0</v>
      </c>
      <c r="IE201" s="92">
        <v>0</v>
      </c>
      <c r="IF201" s="92">
        <v>0</v>
      </c>
      <c r="IG201" s="92">
        <v>0</v>
      </c>
      <c r="IH201" s="92">
        <v>0</v>
      </c>
      <c r="II201" s="92">
        <v>0</v>
      </c>
      <c r="IJ201" s="92">
        <v>0</v>
      </c>
      <c r="IK201" s="92">
        <v>0</v>
      </c>
      <c r="IL201" s="92">
        <v>0</v>
      </c>
      <c r="IM201" s="92">
        <v>0</v>
      </c>
      <c r="IN201" s="92">
        <v>0</v>
      </c>
      <c r="IO201" s="92">
        <v>0</v>
      </c>
      <c r="IP201" s="92">
        <v>0</v>
      </c>
      <c r="IQ201" s="92">
        <v>0</v>
      </c>
      <c r="IR201" s="92">
        <v>0</v>
      </c>
      <c r="IS201" s="92">
        <v>0</v>
      </c>
      <c r="IT201" s="92">
        <v>1486.21685</v>
      </c>
      <c r="IU201" s="92">
        <v>26774.6126</v>
      </c>
      <c r="IV201" s="92">
        <v>452.48493400000001</v>
      </c>
      <c r="IW201" s="92">
        <v>33</v>
      </c>
      <c r="IX201" s="92">
        <v>5</v>
      </c>
      <c r="IY201" s="92">
        <v>0</v>
      </c>
      <c r="IZ201" s="92">
        <v>1</v>
      </c>
      <c r="JA201" s="92">
        <v>0</v>
      </c>
      <c r="JB201" s="92">
        <v>-68119.866399999999</v>
      </c>
      <c r="JC201" s="92">
        <v>-3781.2271799999999</v>
      </c>
      <c r="JD201" s="92">
        <v>-101.240893</v>
      </c>
      <c r="JE201" s="92">
        <v>-38.495996099999999</v>
      </c>
      <c r="JF201" s="92">
        <v>-2.1368524999999998</v>
      </c>
      <c r="JG201" s="92">
        <v>5.4742774600000002E-2</v>
      </c>
      <c r="JH201" s="92">
        <v>0.986206413</v>
      </c>
      <c r="JI201" s="92">
        <v>18.015280000000001</v>
      </c>
      <c r="JJ201" s="92">
        <v>447.103568</v>
      </c>
      <c r="JK201" s="92">
        <v>0</v>
      </c>
      <c r="JL201" s="92">
        <v>0</v>
      </c>
      <c r="JM201" s="92">
        <v>0</v>
      </c>
      <c r="JN201" s="92">
        <v>0</v>
      </c>
      <c r="JO201" s="92">
        <v>0</v>
      </c>
      <c r="JP201" s="92">
        <v>0</v>
      </c>
      <c r="JQ201" s="92">
        <v>0</v>
      </c>
      <c r="JR201" s="92">
        <v>0</v>
      </c>
      <c r="JS201" s="92">
        <v>0</v>
      </c>
      <c r="JT201" s="92">
        <v>0</v>
      </c>
      <c r="JU201" s="92">
        <v>0</v>
      </c>
      <c r="JV201" s="92">
        <v>0</v>
      </c>
      <c r="JW201" s="92">
        <v>0</v>
      </c>
      <c r="JX201" s="92">
        <v>0</v>
      </c>
      <c r="JY201" s="92">
        <v>0</v>
      </c>
      <c r="JZ201" s="92">
        <v>0</v>
      </c>
      <c r="KA201" s="92">
        <v>0</v>
      </c>
      <c r="KB201" s="92">
        <v>0</v>
      </c>
      <c r="KC201" s="92">
        <v>0</v>
      </c>
      <c r="KD201" s="92">
        <v>0</v>
      </c>
      <c r="KE201" s="92">
        <v>0</v>
      </c>
      <c r="KF201" s="92">
        <v>0</v>
      </c>
      <c r="KG201" s="92">
        <v>0</v>
      </c>
      <c r="KH201" s="92">
        <v>0</v>
      </c>
      <c r="KI201" s="92">
        <v>0</v>
      </c>
      <c r="KJ201" s="92">
        <v>0</v>
      </c>
      <c r="KK201" s="92">
        <v>0</v>
      </c>
      <c r="KL201" s="92">
        <v>0</v>
      </c>
      <c r="KM201" s="92">
        <v>0</v>
      </c>
      <c r="KN201" s="92">
        <v>0</v>
      </c>
      <c r="KO201" s="92">
        <v>0</v>
      </c>
      <c r="KP201" s="92">
        <v>0</v>
      </c>
      <c r="KQ201" s="92">
        <v>0</v>
      </c>
      <c r="KR201" s="92">
        <v>0</v>
      </c>
      <c r="KS201" s="92">
        <v>0</v>
      </c>
      <c r="KT201" s="92">
        <v>0</v>
      </c>
      <c r="KU201" s="92">
        <v>0</v>
      </c>
      <c r="KV201" s="92">
        <v>0</v>
      </c>
      <c r="KW201" s="92">
        <v>0</v>
      </c>
      <c r="KX201" s="92">
        <v>0</v>
      </c>
      <c r="KY201" s="92">
        <v>0</v>
      </c>
      <c r="KZ201" s="92">
        <v>0</v>
      </c>
      <c r="LA201" s="92">
        <v>0</v>
      </c>
      <c r="LB201" s="92">
        <v>0</v>
      </c>
      <c r="LC201" s="92">
        <v>0</v>
      </c>
      <c r="LD201" s="92">
        <v>0</v>
      </c>
      <c r="LE201" s="92">
        <v>0</v>
      </c>
      <c r="LF201" s="92">
        <v>0</v>
      </c>
      <c r="LG201" s="92">
        <v>0</v>
      </c>
      <c r="LH201" s="92">
        <v>0</v>
      </c>
      <c r="LI201" s="92">
        <v>0</v>
      </c>
      <c r="LJ201" s="92">
        <v>0</v>
      </c>
      <c r="LK201" s="92">
        <v>0</v>
      </c>
      <c r="LL201" s="92">
        <v>0</v>
      </c>
      <c r="LM201" s="92">
        <v>0</v>
      </c>
      <c r="LN201" s="92">
        <v>0</v>
      </c>
      <c r="LO201" s="92">
        <v>0</v>
      </c>
      <c r="LP201" s="92">
        <v>0</v>
      </c>
      <c r="LQ201" s="92">
        <v>0</v>
      </c>
      <c r="LR201" s="92">
        <v>0</v>
      </c>
      <c r="LS201" s="92">
        <v>0</v>
      </c>
      <c r="LT201" s="92">
        <v>0</v>
      </c>
      <c r="LU201" s="92">
        <v>0</v>
      </c>
      <c r="LV201" s="92">
        <v>0</v>
      </c>
      <c r="LW201" s="92">
        <v>0</v>
      </c>
      <c r="LX201" s="92">
        <v>0</v>
      </c>
      <c r="LY201" s="92">
        <v>0</v>
      </c>
      <c r="LZ201" s="92">
        <v>0</v>
      </c>
      <c r="MA201" s="92">
        <v>0</v>
      </c>
      <c r="MB201" s="92">
        <v>0</v>
      </c>
      <c r="MC201" s="92">
        <v>0</v>
      </c>
      <c r="MD201" s="92">
        <v>0</v>
      </c>
      <c r="ME201" s="92">
        <v>0</v>
      </c>
      <c r="MF201" s="92">
        <v>0</v>
      </c>
      <c r="MG201" s="92">
        <v>0</v>
      </c>
      <c r="MH201" s="92">
        <v>0</v>
      </c>
      <c r="MI201" s="92">
        <v>0</v>
      </c>
      <c r="MJ201" s="92">
        <v>0</v>
      </c>
      <c r="MK201" s="92">
        <v>0</v>
      </c>
      <c r="ML201" s="92">
        <v>0</v>
      </c>
      <c r="MM201" s="92">
        <v>0</v>
      </c>
      <c r="MN201" s="92">
        <v>0</v>
      </c>
      <c r="MO201" s="92">
        <v>0</v>
      </c>
      <c r="MP201" s="92">
        <v>0</v>
      </c>
      <c r="MQ201" s="92">
        <v>0</v>
      </c>
      <c r="MR201" s="92">
        <v>0</v>
      </c>
      <c r="MS201" s="92">
        <v>0</v>
      </c>
      <c r="MT201" s="92">
        <v>0</v>
      </c>
      <c r="MU201" s="92">
        <v>0</v>
      </c>
      <c r="MV201" s="92">
        <v>0</v>
      </c>
      <c r="MW201" s="92">
        <v>0</v>
      </c>
      <c r="MX201" s="92">
        <v>0</v>
      </c>
      <c r="MY201" s="92">
        <v>0</v>
      </c>
      <c r="MZ201" s="92">
        <v>0</v>
      </c>
      <c r="NA201" s="92">
        <v>0</v>
      </c>
      <c r="NB201" s="92">
        <v>0</v>
      </c>
      <c r="NC201" s="92">
        <v>0</v>
      </c>
      <c r="ND201" s="92">
        <v>0</v>
      </c>
      <c r="NE201" s="92">
        <v>0</v>
      </c>
      <c r="NF201" s="92">
        <v>0</v>
      </c>
      <c r="NG201" s="92">
        <v>0</v>
      </c>
      <c r="NH201" s="92">
        <v>0</v>
      </c>
      <c r="NI201" s="92">
        <v>0</v>
      </c>
      <c r="NJ201" s="92">
        <v>0</v>
      </c>
      <c r="NK201" s="92">
        <v>0</v>
      </c>
      <c r="NL201" s="92">
        <v>0</v>
      </c>
      <c r="NM201" s="92">
        <v>0</v>
      </c>
      <c r="NN201" s="92">
        <v>0</v>
      </c>
      <c r="NO201" s="92">
        <v>0</v>
      </c>
      <c r="NP201" s="92">
        <v>0</v>
      </c>
      <c r="NQ201" s="92">
        <v>0</v>
      </c>
      <c r="NR201" s="92">
        <v>0</v>
      </c>
      <c r="NS201" s="92">
        <v>0</v>
      </c>
      <c r="NT201" s="92">
        <v>0</v>
      </c>
      <c r="NU201" s="92">
        <v>0</v>
      </c>
      <c r="NV201" s="92">
        <v>0</v>
      </c>
      <c r="NW201" s="92">
        <v>0</v>
      </c>
      <c r="NX201" s="92">
        <v>0</v>
      </c>
      <c r="NY201" s="92">
        <v>0</v>
      </c>
      <c r="NZ201" s="92">
        <v>0</v>
      </c>
      <c r="OA201" s="92">
        <v>0</v>
      </c>
      <c r="OB201" s="92">
        <v>0</v>
      </c>
      <c r="OC201" s="92">
        <v>0</v>
      </c>
      <c r="OD201" s="92">
        <v>0</v>
      </c>
      <c r="OE201" s="92">
        <v>0</v>
      </c>
      <c r="OF201" s="92">
        <v>0</v>
      </c>
      <c r="OG201" s="92">
        <v>0</v>
      </c>
      <c r="OH201" s="92">
        <v>0</v>
      </c>
      <c r="OI201" s="92">
        <v>0</v>
      </c>
      <c r="OJ201" s="92">
        <v>0</v>
      </c>
      <c r="OK201" s="92">
        <v>0</v>
      </c>
      <c r="OL201" s="92">
        <v>0</v>
      </c>
      <c r="OM201" s="92">
        <v>0</v>
      </c>
      <c r="ON201" s="92">
        <v>0</v>
      </c>
      <c r="OO201" s="92">
        <v>0</v>
      </c>
      <c r="OP201" s="92">
        <v>0</v>
      </c>
      <c r="OQ201" s="92">
        <v>0</v>
      </c>
      <c r="OR201" s="92">
        <v>0</v>
      </c>
      <c r="OS201" s="92">
        <v>0</v>
      </c>
      <c r="OT201" s="92">
        <v>0</v>
      </c>
      <c r="OU201" s="92">
        <v>0</v>
      </c>
      <c r="OV201" s="92">
        <v>0</v>
      </c>
      <c r="OW201" s="92">
        <v>0</v>
      </c>
      <c r="OX201" s="92">
        <v>0</v>
      </c>
      <c r="OY201" s="92">
        <v>0</v>
      </c>
      <c r="OZ201" s="92">
        <v>0</v>
      </c>
      <c r="PA201" s="92">
        <v>0</v>
      </c>
      <c r="PB201" s="92">
        <v>0</v>
      </c>
      <c r="PC201" s="92">
        <v>0</v>
      </c>
      <c r="PD201" s="92">
        <v>0</v>
      </c>
      <c r="PE201" s="92">
        <v>0</v>
      </c>
      <c r="PF201" s="92">
        <v>0</v>
      </c>
      <c r="PG201" s="92">
        <v>0</v>
      </c>
      <c r="PH201" s="92">
        <v>0</v>
      </c>
      <c r="PI201" s="92">
        <v>0</v>
      </c>
      <c r="PJ201" s="92">
        <v>0</v>
      </c>
      <c r="PK201" s="92">
        <v>0</v>
      </c>
      <c r="PL201" s="92">
        <v>0</v>
      </c>
      <c r="PM201" s="92">
        <v>0</v>
      </c>
      <c r="PN201" s="92">
        <v>0</v>
      </c>
      <c r="PO201" s="92">
        <v>0</v>
      </c>
      <c r="PP201" s="92">
        <v>0</v>
      </c>
      <c r="PQ201" s="92">
        <v>0</v>
      </c>
      <c r="PR201" s="92">
        <v>0</v>
      </c>
      <c r="PS201" s="92">
        <v>0</v>
      </c>
      <c r="PT201" s="92">
        <v>0</v>
      </c>
      <c r="PU201" s="92">
        <v>0</v>
      </c>
      <c r="PV201" s="92">
        <v>0</v>
      </c>
      <c r="PW201" s="92">
        <v>0</v>
      </c>
      <c r="PX201" s="92">
        <v>0</v>
      </c>
      <c r="PY201" s="92">
        <v>0</v>
      </c>
      <c r="PZ201" s="92">
        <v>0</v>
      </c>
      <c r="QA201" s="92">
        <v>0</v>
      </c>
      <c r="QB201" s="92">
        <v>0</v>
      </c>
      <c r="QC201" s="92">
        <v>0</v>
      </c>
      <c r="QD201" s="92">
        <v>0</v>
      </c>
      <c r="QE201" s="92">
        <v>0</v>
      </c>
      <c r="QF201" s="92">
        <v>0</v>
      </c>
      <c r="QG201" s="92">
        <v>0</v>
      </c>
      <c r="QH201" s="92">
        <v>0</v>
      </c>
      <c r="QI201" s="92">
        <v>0</v>
      </c>
      <c r="QJ201" s="92">
        <v>0</v>
      </c>
      <c r="QK201" s="92">
        <v>0</v>
      </c>
      <c r="QL201" s="92">
        <v>0</v>
      </c>
      <c r="QM201" s="92">
        <v>0</v>
      </c>
      <c r="QN201" s="92">
        <v>0</v>
      </c>
      <c r="QO201" s="92">
        <v>0</v>
      </c>
      <c r="QP201" s="92">
        <v>0</v>
      </c>
      <c r="QQ201" s="92">
        <v>0</v>
      </c>
      <c r="QR201" s="92">
        <v>0</v>
      </c>
      <c r="QS201" s="92">
        <v>0</v>
      </c>
      <c r="QT201" s="92">
        <v>0</v>
      </c>
      <c r="QU201" s="92">
        <v>0</v>
      </c>
      <c r="QV201" s="92">
        <v>0</v>
      </c>
      <c r="QW201" s="92">
        <v>0</v>
      </c>
      <c r="QX201" s="92">
        <v>0</v>
      </c>
      <c r="QY201" s="92">
        <v>0</v>
      </c>
      <c r="QZ201" s="92">
        <v>0</v>
      </c>
      <c r="RA201" s="92">
        <v>0</v>
      </c>
      <c r="RB201" s="92">
        <v>0</v>
      </c>
      <c r="RC201" s="92">
        <v>0</v>
      </c>
      <c r="RD201" s="92">
        <v>0</v>
      </c>
      <c r="RE201" s="92">
        <v>0</v>
      </c>
      <c r="RF201" s="92">
        <v>0</v>
      </c>
      <c r="RG201" s="92">
        <v>0</v>
      </c>
      <c r="RH201" s="92">
        <v>0</v>
      </c>
      <c r="RI201" s="92">
        <v>0</v>
      </c>
      <c r="RJ201" s="92">
        <v>0</v>
      </c>
      <c r="RK201" s="92">
        <v>0</v>
      </c>
      <c r="RL201" s="92">
        <v>0</v>
      </c>
      <c r="RM201" s="92">
        <v>0</v>
      </c>
      <c r="RN201" s="92">
        <v>0</v>
      </c>
      <c r="RO201" s="92">
        <v>0</v>
      </c>
      <c r="RP201" s="92">
        <v>0</v>
      </c>
      <c r="RQ201" s="92">
        <v>0</v>
      </c>
      <c r="RR201" s="92">
        <v>0</v>
      </c>
      <c r="RS201" s="92">
        <v>0</v>
      </c>
      <c r="RT201" s="92">
        <v>0</v>
      </c>
      <c r="RU201" s="92">
        <v>0</v>
      </c>
      <c r="RV201" s="92">
        <v>0</v>
      </c>
      <c r="RW201" s="92">
        <v>0</v>
      </c>
      <c r="RX201" s="92">
        <v>0</v>
      </c>
      <c r="RY201" s="92">
        <v>0</v>
      </c>
      <c r="RZ201" s="92">
        <v>0</v>
      </c>
      <c r="SA201" s="92">
        <v>0</v>
      </c>
      <c r="SB201" s="92">
        <v>0</v>
      </c>
      <c r="SC201" s="92">
        <v>0</v>
      </c>
      <c r="SD201" s="92">
        <v>0</v>
      </c>
      <c r="SE201" s="92">
        <v>0</v>
      </c>
      <c r="SF201" s="92">
        <v>0</v>
      </c>
      <c r="SG201" s="92">
        <v>0</v>
      </c>
      <c r="SH201" s="92">
        <v>0</v>
      </c>
      <c r="SI201" s="92">
        <v>0</v>
      </c>
      <c r="SJ201" s="92">
        <v>0</v>
      </c>
      <c r="SK201" s="92">
        <v>0</v>
      </c>
      <c r="SL201" s="92">
        <v>0</v>
      </c>
      <c r="SM201" s="92">
        <v>0</v>
      </c>
      <c r="SN201" s="92">
        <v>0</v>
      </c>
      <c r="SO201" s="92">
        <v>0</v>
      </c>
      <c r="SP201" s="92">
        <v>0</v>
      </c>
      <c r="SQ201" s="92">
        <v>0</v>
      </c>
      <c r="SR201" s="92">
        <v>0</v>
      </c>
      <c r="SS201" s="92">
        <v>0</v>
      </c>
      <c r="ST201" s="92">
        <v>0</v>
      </c>
      <c r="SU201" s="92">
        <v>0</v>
      </c>
      <c r="SV201" s="92">
        <v>0</v>
      </c>
      <c r="SW201" s="92">
        <v>0</v>
      </c>
      <c r="SX201" s="92">
        <v>0</v>
      </c>
      <c r="SY201" s="92">
        <v>0</v>
      </c>
      <c r="SZ201" s="92">
        <v>0</v>
      </c>
      <c r="TA201" s="92">
        <v>0</v>
      </c>
      <c r="TB201" s="92">
        <v>0</v>
      </c>
      <c r="TC201" s="92">
        <v>5</v>
      </c>
      <c r="TD201" s="92">
        <v>0</v>
      </c>
      <c r="TE201" s="92">
        <v>0</v>
      </c>
      <c r="TF201" s="92">
        <v>0</v>
      </c>
      <c r="TG201" s="92">
        <v>0</v>
      </c>
      <c r="TH201" s="92">
        <v>0</v>
      </c>
      <c r="TI201" s="92">
        <v>0</v>
      </c>
      <c r="TJ201" s="92">
        <v>0</v>
      </c>
      <c r="TK201" s="92">
        <v>0</v>
      </c>
      <c r="TL201" s="92">
        <v>0</v>
      </c>
      <c r="TM201" s="92">
        <v>0</v>
      </c>
      <c r="TN201" s="92">
        <v>0</v>
      </c>
      <c r="TO201" s="92">
        <v>0</v>
      </c>
      <c r="TP201" s="92">
        <v>0</v>
      </c>
      <c r="TQ201" s="92">
        <v>-117989171.43799999</v>
      </c>
      <c r="TR201" s="92">
        <v>0</v>
      </c>
      <c r="TS201" s="92">
        <v>0</v>
      </c>
      <c r="TT201" s="92">
        <v>0</v>
      </c>
      <c r="TU201" s="92">
        <v>0</v>
      </c>
      <c r="TV201" s="92">
        <v>0</v>
      </c>
      <c r="TW201" s="92">
        <v>0</v>
      </c>
      <c r="TX201" s="92">
        <v>0</v>
      </c>
      <c r="TY201" s="92">
        <v>0</v>
      </c>
      <c r="TZ201" s="92">
        <v>0</v>
      </c>
      <c r="UA201" s="92">
        <v>0</v>
      </c>
      <c r="UB201" s="92">
        <v>0</v>
      </c>
      <c r="UC201" s="92">
        <v>0</v>
      </c>
      <c r="UD201" s="92">
        <v>0</v>
      </c>
      <c r="UE201" s="92">
        <v>0</v>
      </c>
      <c r="UF201" s="92">
        <v>0</v>
      </c>
      <c r="UG201" s="92">
        <v>0</v>
      </c>
      <c r="UH201" s="92">
        <v>0</v>
      </c>
      <c r="UI201" s="92">
        <v>0</v>
      </c>
      <c r="UJ201" s="92">
        <v>0</v>
      </c>
      <c r="UK201" s="92">
        <v>0</v>
      </c>
      <c r="UL201" s="92">
        <v>0</v>
      </c>
      <c r="UM201" s="92">
        <v>0</v>
      </c>
      <c r="UN201" s="92">
        <v>0</v>
      </c>
      <c r="UO201" s="92">
        <v>0</v>
      </c>
      <c r="UP201" s="92">
        <v>0</v>
      </c>
      <c r="UQ201" s="92">
        <v>0</v>
      </c>
      <c r="UR201" s="92">
        <v>0</v>
      </c>
      <c r="US201" s="92">
        <v>0</v>
      </c>
      <c r="UT201" s="92">
        <v>0</v>
      </c>
      <c r="UU201" s="92">
        <v>0</v>
      </c>
      <c r="UV201" s="92">
        <v>0</v>
      </c>
      <c r="UW201" s="92">
        <v>0</v>
      </c>
      <c r="UX201" s="92">
        <v>0</v>
      </c>
      <c r="UY201" s="92">
        <v>0</v>
      </c>
      <c r="UZ201" s="92">
        <v>0</v>
      </c>
      <c r="VA201" s="92">
        <v>0</v>
      </c>
      <c r="VB201" s="92">
        <v>0</v>
      </c>
      <c r="VC201" s="92">
        <v>0</v>
      </c>
      <c r="VD201" s="92">
        <v>0</v>
      </c>
      <c r="VE201" s="92">
        <v>0</v>
      </c>
      <c r="VF201" s="92">
        <v>0</v>
      </c>
      <c r="VG201" s="92">
        <v>0</v>
      </c>
      <c r="VH201" s="92">
        <v>0</v>
      </c>
      <c r="VI201" s="92">
        <v>0</v>
      </c>
      <c r="VJ201" s="92">
        <v>0</v>
      </c>
      <c r="VK201" s="92">
        <v>0</v>
      </c>
      <c r="VL201" s="92">
        <v>0</v>
      </c>
      <c r="VM201" s="92">
        <v>0</v>
      </c>
      <c r="VN201" s="92">
        <v>0</v>
      </c>
      <c r="VO201" s="92">
        <v>0</v>
      </c>
      <c r="VP201" s="92">
        <v>0</v>
      </c>
      <c r="VQ201" s="92">
        <v>0</v>
      </c>
      <c r="VR201" s="92">
        <v>0</v>
      </c>
      <c r="VS201" s="92">
        <v>0</v>
      </c>
      <c r="VT201" s="92">
        <v>0</v>
      </c>
      <c r="VU201" s="92">
        <v>0</v>
      </c>
      <c r="VV201" s="92">
        <v>0</v>
      </c>
      <c r="VW201" s="92">
        <v>0</v>
      </c>
      <c r="VX201" s="92">
        <v>0</v>
      </c>
      <c r="VY201" s="92">
        <v>0</v>
      </c>
      <c r="VZ201" s="92">
        <v>0</v>
      </c>
      <c r="WA201" s="92">
        <v>0</v>
      </c>
      <c r="WB201" s="92">
        <v>0</v>
      </c>
      <c r="WC201" s="92">
        <v>0</v>
      </c>
    </row>
    <row r="202" spans="2:601" ht="13.5" customHeight="1">
      <c r="B202" s="851" t="s">
        <v>2429</v>
      </c>
      <c r="C202" s="92">
        <v>0</v>
      </c>
      <c r="D202" s="92">
        <v>355311.76899999997</v>
      </c>
      <c r="E202" s="92">
        <v>-1284.2477799999999</v>
      </c>
      <c r="F202" s="92">
        <v>18279.778600000001</v>
      </c>
      <c r="G202" s="92">
        <v>3.8512615100000001</v>
      </c>
      <c r="H202" s="92">
        <v>2.7855590700000001</v>
      </c>
      <c r="I202" s="92">
        <v>6.1148013199999998</v>
      </c>
      <c r="J202" s="92">
        <v>2.56565091</v>
      </c>
      <c r="K202" s="92">
        <v>6.8099824599999996</v>
      </c>
      <c r="L202" s="92">
        <v>1.4112242500000001</v>
      </c>
      <c r="M202" s="92">
        <v>0.93123439100000005</v>
      </c>
      <c r="N202" s="92">
        <v>0</v>
      </c>
      <c r="O202" s="92">
        <v>6.7284748700000003</v>
      </c>
      <c r="P202" s="92">
        <v>0.16980252900000001</v>
      </c>
      <c r="Q202" s="92">
        <v>7.1245816500000003E-2</v>
      </c>
      <c r="R202" s="92">
        <v>2.8460868399999999</v>
      </c>
      <c r="S202" s="92">
        <v>0.346834955</v>
      </c>
      <c r="T202" s="92">
        <v>65.242359800000003</v>
      </c>
      <c r="U202" s="92">
        <v>4.1542001800000001</v>
      </c>
      <c r="V202" s="92">
        <v>2.8150644200000001</v>
      </c>
      <c r="W202" s="92">
        <v>1.65007024</v>
      </c>
      <c r="X202" s="92">
        <v>0</v>
      </c>
      <c r="Y202" s="92">
        <v>18.1028454</v>
      </c>
      <c r="Z202" s="92">
        <v>4.7772627500000002</v>
      </c>
      <c r="AA202" s="92">
        <v>1.82286131</v>
      </c>
      <c r="AB202" s="92">
        <v>3.7317459500000001</v>
      </c>
      <c r="AC202" s="92">
        <v>4.1501371400000003E-5</v>
      </c>
      <c r="AD202" s="92">
        <v>0</v>
      </c>
      <c r="AE202" s="92">
        <v>18.080651</v>
      </c>
      <c r="AF202" s="92">
        <v>23.231836300000001</v>
      </c>
      <c r="AG202" s="92">
        <v>0.95193446800000003</v>
      </c>
      <c r="AH202" s="92">
        <v>0</v>
      </c>
      <c r="AI202" s="92">
        <v>0</v>
      </c>
      <c r="AJ202" s="92">
        <v>0</v>
      </c>
      <c r="AK202" s="92">
        <v>0</v>
      </c>
      <c r="AL202" s="92">
        <v>0</v>
      </c>
      <c r="AM202" s="92">
        <v>0</v>
      </c>
      <c r="AN202" s="92">
        <v>4.5528661499999998E-2</v>
      </c>
      <c r="AO202" s="92">
        <v>0</v>
      </c>
      <c r="AP202" s="92">
        <v>2.84943146E-19</v>
      </c>
      <c r="AQ202" s="92">
        <v>0</v>
      </c>
      <c r="AR202" s="92">
        <v>0</v>
      </c>
      <c r="AS202" s="92">
        <v>0</v>
      </c>
      <c r="AT202" s="92">
        <v>5.4223098800000004E-19</v>
      </c>
      <c r="AU202" s="92">
        <v>0</v>
      </c>
      <c r="AV202" s="92">
        <v>0</v>
      </c>
      <c r="AW202" s="92">
        <v>1.12435331E-11</v>
      </c>
      <c r="AX202" s="92">
        <v>0</v>
      </c>
      <c r="AY202" s="92">
        <v>0</v>
      </c>
      <c r="AZ202" s="92">
        <v>0</v>
      </c>
      <c r="BA202" s="92">
        <v>0</v>
      </c>
      <c r="BB202" s="92">
        <v>0</v>
      </c>
      <c r="BC202" s="92">
        <v>0</v>
      </c>
      <c r="BD202" s="92">
        <v>0</v>
      </c>
      <c r="BE202" s="92">
        <v>0</v>
      </c>
      <c r="BF202" s="92">
        <v>0</v>
      </c>
      <c r="BG202" s="92">
        <v>0</v>
      </c>
      <c r="BH202" s="92">
        <v>0</v>
      </c>
      <c r="BI202" s="92">
        <v>0</v>
      </c>
      <c r="BJ202" s="92">
        <v>0</v>
      </c>
      <c r="BK202" s="92">
        <v>0</v>
      </c>
      <c r="BL202" s="92">
        <v>0</v>
      </c>
      <c r="BM202" s="92">
        <v>0</v>
      </c>
      <c r="BN202" s="92">
        <v>0</v>
      </c>
      <c r="BO202" s="92">
        <v>0</v>
      </c>
      <c r="BP202" s="92">
        <v>0.99028991899999996</v>
      </c>
      <c r="BQ202" s="92">
        <v>2.0863849199999999E-4</v>
      </c>
      <c r="BR202" s="92">
        <v>1.5090505899999999E-4</v>
      </c>
      <c r="BS202" s="92">
        <v>3.3126364600000001E-4</v>
      </c>
      <c r="BT202" s="92">
        <v>1.3899174000000001E-4</v>
      </c>
      <c r="BU202" s="92">
        <v>3.6892443400000002E-4</v>
      </c>
      <c r="BV202" s="92">
        <v>7.6451754499999998E-5</v>
      </c>
      <c r="BW202" s="92">
        <v>5.04487527E-5</v>
      </c>
      <c r="BX202" s="92">
        <v>0</v>
      </c>
      <c r="BY202" s="92">
        <v>3.64508837E-4</v>
      </c>
      <c r="BZ202" s="92">
        <v>9.1988933E-6</v>
      </c>
      <c r="CA202" s="92">
        <v>3.85967551E-6</v>
      </c>
      <c r="CB202" s="92">
        <v>1.54184094E-4</v>
      </c>
      <c r="CC202" s="92">
        <v>1.8789459499999999E-5</v>
      </c>
      <c r="CD202" s="92">
        <v>3.53444386E-3</v>
      </c>
      <c r="CE202" s="92">
        <v>2.2504991199999999E-4</v>
      </c>
      <c r="CF202" s="92">
        <v>1.5250348300000001E-4</v>
      </c>
      <c r="CG202" s="92">
        <v>8.9391012699999999E-5</v>
      </c>
      <c r="CH202" s="92">
        <v>0</v>
      </c>
      <c r="CI202" s="92">
        <v>9.807047299999999E-4</v>
      </c>
      <c r="CJ202" s="92">
        <v>2.58803744E-4</v>
      </c>
      <c r="CK202" s="92">
        <v>9.8751807599999994E-5</v>
      </c>
      <c r="CL202" s="92">
        <v>2.0216384899999999E-4</v>
      </c>
      <c r="CM202" s="92">
        <v>2.248298E-9</v>
      </c>
      <c r="CN202" s="92">
        <v>0</v>
      </c>
      <c r="CO202" s="92">
        <v>9.7950236799999998E-4</v>
      </c>
      <c r="CP202" s="92">
        <v>1.25856302E-3</v>
      </c>
      <c r="CQ202" s="92">
        <v>5.157016E-5</v>
      </c>
      <c r="CR202" s="92">
        <v>0</v>
      </c>
      <c r="CS202" s="92">
        <v>0</v>
      </c>
      <c r="CT202" s="92">
        <v>0</v>
      </c>
      <c r="CU202" s="92">
        <v>0</v>
      </c>
      <c r="CV202" s="92">
        <v>0</v>
      </c>
      <c r="CW202" s="92">
        <v>0</v>
      </c>
      <c r="CX202" s="92">
        <v>2.46647268E-6</v>
      </c>
      <c r="CY202" s="92">
        <v>0</v>
      </c>
      <c r="CZ202" s="92">
        <v>1.5436528600000001E-23</v>
      </c>
      <c r="DA202" s="92">
        <v>0</v>
      </c>
      <c r="DB202" s="92">
        <v>0</v>
      </c>
      <c r="DC202" s="92">
        <v>0</v>
      </c>
      <c r="DD202" s="92">
        <v>2.9374856899999997E-23</v>
      </c>
      <c r="DE202" s="92">
        <v>0</v>
      </c>
      <c r="DF202" s="92">
        <v>0</v>
      </c>
      <c r="DG202" s="92">
        <v>6.09107898E-16</v>
      </c>
      <c r="DH202" s="92">
        <v>0</v>
      </c>
      <c r="DI202" s="92">
        <v>0</v>
      </c>
      <c r="DJ202" s="92">
        <v>0</v>
      </c>
      <c r="DK202" s="92">
        <v>0</v>
      </c>
      <c r="DL202" s="92">
        <v>0</v>
      </c>
      <c r="DM202" s="92">
        <v>0</v>
      </c>
      <c r="DN202" s="92">
        <v>0</v>
      </c>
      <c r="DO202" s="92">
        <v>0</v>
      </c>
      <c r="DP202" s="92">
        <v>0</v>
      </c>
      <c r="DQ202" s="92">
        <v>0</v>
      </c>
      <c r="DR202" s="92">
        <v>0</v>
      </c>
      <c r="DS202" s="92">
        <v>0</v>
      </c>
      <c r="DT202" s="92">
        <v>0</v>
      </c>
      <c r="DU202" s="92">
        <v>0</v>
      </c>
      <c r="DV202" s="92">
        <v>0</v>
      </c>
      <c r="DW202" s="92">
        <v>0</v>
      </c>
      <c r="DX202" s="92">
        <v>0</v>
      </c>
      <c r="DY202" s="92">
        <v>0</v>
      </c>
      <c r="DZ202" s="92">
        <v>329315.33</v>
      </c>
      <c r="EA202" s="92">
        <v>177.42392000000001</v>
      </c>
      <c r="EB202" s="92">
        <v>501.83985999999999</v>
      </c>
      <c r="EC202" s="92">
        <v>1101.62842</v>
      </c>
      <c r="ED202" s="92">
        <v>462.22171500000002</v>
      </c>
      <c r="EE202" s="92">
        <v>1022.3922</v>
      </c>
      <c r="EF202" s="92">
        <v>211.86907199999999</v>
      </c>
      <c r="EG202" s="92">
        <v>318.76160700000003</v>
      </c>
      <c r="EH202" s="92">
        <v>0</v>
      </c>
      <c r="EI202" s="92">
        <v>1090.9710600000001</v>
      </c>
      <c r="EJ202" s="92">
        <v>27.532189599999999</v>
      </c>
      <c r="EK202" s="92">
        <v>11.551967700000001</v>
      </c>
      <c r="EL202" s="92">
        <v>376.01395000000002</v>
      </c>
      <c r="EM202" s="92">
        <v>45.8224886</v>
      </c>
      <c r="EN202" s="92">
        <v>11753.912200000001</v>
      </c>
      <c r="EO202" s="92">
        <v>632.06039499999997</v>
      </c>
      <c r="EP202" s="92">
        <v>355.00777299999999</v>
      </c>
      <c r="EQ202" s="92">
        <v>158.547923</v>
      </c>
      <c r="ER202" s="92">
        <v>0</v>
      </c>
      <c r="ES202" s="92">
        <v>1630.6833200000001</v>
      </c>
      <c r="ET202" s="92">
        <v>726.847533</v>
      </c>
      <c r="EU202" s="92">
        <v>167.875902</v>
      </c>
      <c r="EV202" s="92">
        <v>440.67904299999998</v>
      </c>
      <c r="EW202" s="92">
        <v>7.0679159600000002E-4</v>
      </c>
      <c r="EX202" s="92">
        <v>0</v>
      </c>
      <c r="EY202" s="92">
        <v>2389.1880700000002</v>
      </c>
      <c r="EZ202" s="92">
        <v>1790.78243</v>
      </c>
      <c r="FA202" s="92">
        <v>125.708944</v>
      </c>
      <c r="FB202" s="92">
        <v>0</v>
      </c>
      <c r="FC202" s="92">
        <v>0</v>
      </c>
      <c r="FD202" s="92">
        <v>0</v>
      </c>
      <c r="FE202" s="92">
        <v>0</v>
      </c>
      <c r="FF202" s="92">
        <v>0</v>
      </c>
      <c r="FG202" s="92">
        <v>0</v>
      </c>
      <c r="FH202" s="92">
        <v>12.860333499999999</v>
      </c>
      <c r="FI202" s="92">
        <v>0</v>
      </c>
      <c r="FJ202" s="92">
        <v>7.9822491199999999E-18</v>
      </c>
      <c r="FK202" s="92">
        <v>0</v>
      </c>
      <c r="FL202" s="92">
        <v>0</v>
      </c>
      <c r="FM202" s="92">
        <v>0</v>
      </c>
      <c r="FN202" s="92">
        <v>2.38634773E-17</v>
      </c>
      <c r="FO202" s="92">
        <v>0</v>
      </c>
      <c r="FP202" s="92">
        <v>0</v>
      </c>
      <c r="FQ202" s="92">
        <v>7.2031470200000001E-10</v>
      </c>
      <c r="FR202" s="92">
        <v>0</v>
      </c>
      <c r="FS202" s="92">
        <v>0</v>
      </c>
      <c r="FT202" s="92">
        <v>0</v>
      </c>
      <c r="FU202" s="92">
        <v>0</v>
      </c>
      <c r="FV202" s="92">
        <v>0</v>
      </c>
      <c r="FW202" s="92">
        <v>0</v>
      </c>
      <c r="FX202" s="92">
        <v>0</v>
      </c>
      <c r="FY202" s="92">
        <v>0</v>
      </c>
      <c r="FZ202" s="92">
        <v>0</v>
      </c>
      <c r="GA202" s="92">
        <v>0</v>
      </c>
      <c r="GB202" s="92">
        <v>0</v>
      </c>
      <c r="GC202" s="92">
        <v>0</v>
      </c>
      <c r="GD202" s="92">
        <v>0</v>
      </c>
      <c r="GE202" s="92">
        <v>0</v>
      </c>
      <c r="GF202" s="92">
        <v>0</v>
      </c>
      <c r="GG202" s="92">
        <v>0</v>
      </c>
      <c r="GH202" s="92">
        <v>0</v>
      </c>
      <c r="GI202" s="92">
        <v>0</v>
      </c>
      <c r="GJ202" s="92">
        <v>0.92804745099999997</v>
      </c>
      <c r="GK202" s="92">
        <v>5.0000046200000001E-4</v>
      </c>
      <c r="GL202" s="92">
        <v>1.4142408899999999E-3</v>
      </c>
      <c r="GM202" s="92">
        <v>3.10451217E-3</v>
      </c>
      <c r="GN202" s="92">
        <v>1.3025925200000001E-3</v>
      </c>
      <c r="GO202" s="92">
        <v>2.88121563E-3</v>
      </c>
      <c r="GP202" s="92">
        <v>5.9707075400000002E-4</v>
      </c>
      <c r="GQ202" s="92">
        <v>8.9830587900000002E-4</v>
      </c>
      <c r="GR202" s="92">
        <v>0</v>
      </c>
      <c r="GS202" s="92">
        <v>3.0744785499999998E-3</v>
      </c>
      <c r="GT202" s="92">
        <v>7.7588791300000002E-5</v>
      </c>
      <c r="GU202" s="92">
        <v>3.2554737599999999E-5</v>
      </c>
      <c r="GV202" s="92">
        <v>1.0596493899999999E-3</v>
      </c>
      <c r="GW202" s="92">
        <v>1.2913290099999999E-4</v>
      </c>
      <c r="GX202" s="92">
        <v>3.3123839799999999E-2</v>
      </c>
      <c r="GY202" s="92">
        <v>1.78121692E-3</v>
      </c>
      <c r="GZ202" s="92">
        <v>1.0004516299999999E-3</v>
      </c>
      <c r="HA202" s="92">
        <v>4.4680578899999998E-4</v>
      </c>
      <c r="HB202" s="92">
        <v>0</v>
      </c>
      <c r="HC202" s="92">
        <v>4.59544807E-3</v>
      </c>
      <c r="HD202" s="92">
        <v>2.0483376900000002E-3</v>
      </c>
      <c r="HE202" s="92">
        <v>4.7309307800000002E-4</v>
      </c>
      <c r="HF202" s="92">
        <v>1.24188286E-3</v>
      </c>
      <c r="HG202" s="92">
        <v>1.9918178099999998E-9</v>
      </c>
      <c r="HH202" s="92">
        <v>0</v>
      </c>
      <c r="HI202" s="92">
        <v>6.7329993500000003E-3</v>
      </c>
      <c r="HJ202" s="92">
        <v>5.0466252799999996E-3</v>
      </c>
      <c r="HK202" s="92">
        <v>3.5426187100000002E-4</v>
      </c>
      <c r="HL202" s="92">
        <v>0</v>
      </c>
      <c r="HM202" s="92">
        <v>0</v>
      </c>
      <c r="HN202" s="92">
        <v>0</v>
      </c>
      <c r="HO202" s="92">
        <v>0</v>
      </c>
      <c r="HP202" s="92">
        <v>0</v>
      </c>
      <c r="HQ202" s="92">
        <v>0</v>
      </c>
      <c r="HR202" s="92">
        <v>3.6241858999999997E-5</v>
      </c>
      <c r="HS202" s="92">
        <v>0</v>
      </c>
      <c r="HT202" s="92">
        <v>2.24948713E-23</v>
      </c>
      <c r="HU202" s="92">
        <v>0</v>
      </c>
      <c r="HV202" s="92">
        <v>0</v>
      </c>
      <c r="HW202" s="92">
        <v>0</v>
      </c>
      <c r="HX202" s="92">
        <v>6.7249949500000005E-23</v>
      </c>
      <c r="HY202" s="92">
        <v>0</v>
      </c>
      <c r="HZ202" s="92">
        <v>0</v>
      </c>
      <c r="IA202" s="92">
        <v>2.0299274399999999E-15</v>
      </c>
      <c r="IB202" s="92">
        <v>0</v>
      </c>
      <c r="IC202" s="92">
        <v>0</v>
      </c>
      <c r="ID202" s="92">
        <v>0</v>
      </c>
      <c r="IE202" s="92">
        <v>0</v>
      </c>
      <c r="IF202" s="92">
        <v>0</v>
      </c>
      <c r="IG202" s="92">
        <v>0</v>
      </c>
      <c r="IH202" s="92">
        <v>0</v>
      </c>
      <c r="II202" s="92">
        <v>0</v>
      </c>
      <c r="IJ202" s="92">
        <v>0</v>
      </c>
      <c r="IK202" s="92">
        <v>0</v>
      </c>
      <c r="IL202" s="92">
        <v>0</v>
      </c>
      <c r="IM202" s="92">
        <v>0</v>
      </c>
      <c r="IN202" s="92">
        <v>0</v>
      </c>
      <c r="IO202" s="92">
        <v>0</v>
      </c>
      <c r="IP202" s="92">
        <v>0</v>
      </c>
      <c r="IQ202" s="92">
        <v>0</v>
      </c>
      <c r="IR202" s="92">
        <v>0</v>
      </c>
      <c r="IS202" s="92">
        <v>0</v>
      </c>
      <c r="IT202" s="92">
        <v>18459.017199999998</v>
      </c>
      <c r="IU202" s="92">
        <v>354847.51299999998</v>
      </c>
      <c r="IV202" s="92">
        <v>5956.4579199999998</v>
      </c>
      <c r="IW202" s="92">
        <v>47.378624899999998</v>
      </c>
      <c r="IX202" s="92">
        <v>3.94997957</v>
      </c>
      <c r="IY202" s="92">
        <v>0</v>
      </c>
      <c r="IZ202" s="92">
        <v>1</v>
      </c>
      <c r="JA202" s="92">
        <v>0</v>
      </c>
      <c r="JB202" s="92">
        <v>-69543.957399999999</v>
      </c>
      <c r="JC202" s="92">
        <v>-3617.6471799999999</v>
      </c>
      <c r="JD202" s="92">
        <v>-1283.7130999999999</v>
      </c>
      <c r="JE202" s="92">
        <v>-39.6535826</v>
      </c>
      <c r="JF202" s="92">
        <v>-2.06276255</v>
      </c>
      <c r="JG202" s="92">
        <v>5.16498715E-2</v>
      </c>
      <c r="JH202" s="92">
        <v>0.99289297300000001</v>
      </c>
      <c r="JI202" s="92">
        <v>19.223532299999999</v>
      </c>
      <c r="JJ202" s="92">
        <v>0</v>
      </c>
      <c r="JK202" s="92">
        <v>0</v>
      </c>
      <c r="JL202" s="92">
        <v>0</v>
      </c>
      <c r="JM202" s="92">
        <v>0</v>
      </c>
      <c r="JN202" s="92">
        <v>0</v>
      </c>
      <c r="JO202" s="92">
        <v>0</v>
      </c>
      <c r="JP202" s="92">
        <v>0</v>
      </c>
      <c r="JQ202" s="92">
        <v>0</v>
      </c>
      <c r="JR202" s="92">
        <v>0</v>
      </c>
      <c r="JS202" s="92">
        <v>0</v>
      </c>
      <c r="JT202" s="92">
        <v>0</v>
      </c>
      <c r="JU202" s="92">
        <v>0</v>
      </c>
      <c r="JV202" s="92">
        <v>0</v>
      </c>
      <c r="JW202" s="92">
        <v>0</v>
      </c>
      <c r="JX202" s="92">
        <v>0</v>
      </c>
      <c r="JY202" s="92">
        <v>0</v>
      </c>
      <c r="JZ202" s="92">
        <v>0</v>
      </c>
      <c r="KA202" s="92">
        <v>0</v>
      </c>
      <c r="KB202" s="92">
        <v>0</v>
      </c>
      <c r="KC202" s="92">
        <v>0</v>
      </c>
      <c r="KD202" s="92">
        <v>0</v>
      </c>
      <c r="KE202" s="92">
        <v>0</v>
      </c>
      <c r="KF202" s="92">
        <v>0</v>
      </c>
      <c r="KG202" s="92">
        <v>0</v>
      </c>
      <c r="KH202" s="92">
        <v>0</v>
      </c>
      <c r="KI202" s="92">
        <v>0</v>
      </c>
      <c r="KJ202" s="92">
        <v>0</v>
      </c>
      <c r="KK202" s="92">
        <v>0</v>
      </c>
      <c r="KL202" s="92">
        <v>0</v>
      </c>
      <c r="KM202" s="92">
        <v>0</v>
      </c>
      <c r="KN202" s="92">
        <v>0</v>
      </c>
      <c r="KO202" s="92">
        <v>0</v>
      </c>
      <c r="KP202" s="92">
        <v>0</v>
      </c>
      <c r="KQ202" s="92">
        <v>0</v>
      </c>
      <c r="KR202" s="92">
        <v>0</v>
      </c>
      <c r="KS202" s="92">
        <v>0</v>
      </c>
      <c r="KT202" s="92">
        <v>0</v>
      </c>
      <c r="KU202" s="92">
        <v>0</v>
      </c>
      <c r="KV202" s="92">
        <v>0</v>
      </c>
      <c r="KW202" s="92">
        <v>0</v>
      </c>
      <c r="KX202" s="92">
        <v>0</v>
      </c>
      <c r="KY202" s="92">
        <v>0</v>
      </c>
      <c r="KZ202" s="92">
        <v>0</v>
      </c>
      <c r="LA202" s="92">
        <v>0</v>
      </c>
      <c r="LB202" s="92">
        <v>0</v>
      </c>
      <c r="LC202" s="92">
        <v>0.15475799800000001</v>
      </c>
      <c r="LD202" s="92">
        <v>3.8212917199999998E-3</v>
      </c>
      <c r="LE202" s="92">
        <v>1.60333919E-3</v>
      </c>
      <c r="LF202" s="92">
        <v>6.4049286100000005E-2</v>
      </c>
      <c r="LG202" s="92">
        <v>7.8052893400000004E-3</v>
      </c>
      <c r="LH202" s="92">
        <v>1.6398573299999999</v>
      </c>
      <c r="LI202" s="92">
        <v>0</v>
      </c>
      <c r="LJ202" s="92">
        <v>2.5094884899999998</v>
      </c>
      <c r="LK202" s="92">
        <v>1.46506352</v>
      </c>
      <c r="LL202" s="92">
        <v>0.43372075199999999</v>
      </c>
      <c r="LM202" s="92">
        <v>4.8191194700000002E-2</v>
      </c>
      <c r="LN202" s="92">
        <v>0.67893340999999996</v>
      </c>
      <c r="LO202" s="92">
        <v>9.0512525400000002E-2</v>
      </c>
      <c r="LP202" s="92">
        <v>0</v>
      </c>
      <c r="LQ202" s="92">
        <v>6.2376620399999999E-2</v>
      </c>
      <c r="LR202" s="92">
        <v>0</v>
      </c>
      <c r="LS202" s="92">
        <v>0</v>
      </c>
      <c r="LT202" s="92">
        <v>0</v>
      </c>
      <c r="LU202" s="92">
        <v>0</v>
      </c>
      <c r="LV202" s="92">
        <v>0</v>
      </c>
      <c r="LW202" s="92">
        <v>0</v>
      </c>
      <c r="LX202" s="92">
        <v>0</v>
      </c>
      <c r="LY202" s="92">
        <v>0</v>
      </c>
      <c r="LZ202" s="92">
        <v>0</v>
      </c>
      <c r="MA202" s="92">
        <v>0</v>
      </c>
      <c r="MB202" s="92">
        <v>0</v>
      </c>
      <c r="MC202" s="92">
        <v>0</v>
      </c>
      <c r="MD202" s="92">
        <v>0</v>
      </c>
      <c r="ME202" s="92">
        <v>0</v>
      </c>
      <c r="MF202" s="92">
        <v>0</v>
      </c>
      <c r="MG202" s="92">
        <v>0</v>
      </c>
      <c r="MH202" s="92">
        <v>0</v>
      </c>
      <c r="MI202" s="92">
        <v>0</v>
      </c>
      <c r="MJ202" s="92">
        <v>0</v>
      </c>
      <c r="MK202" s="92">
        <v>0</v>
      </c>
      <c r="ML202" s="92">
        <v>0</v>
      </c>
      <c r="MM202" s="92">
        <v>0</v>
      </c>
      <c r="MN202" s="92">
        <v>0</v>
      </c>
      <c r="MO202" s="92">
        <v>0</v>
      </c>
      <c r="MP202" s="92">
        <v>0</v>
      </c>
      <c r="MQ202" s="92">
        <v>0</v>
      </c>
      <c r="MR202" s="92">
        <v>0</v>
      </c>
      <c r="MS202" s="92">
        <v>0</v>
      </c>
      <c r="MT202" s="92">
        <v>0</v>
      </c>
      <c r="MU202" s="92">
        <v>0</v>
      </c>
      <c r="MV202" s="92">
        <v>0</v>
      </c>
      <c r="MW202" s="92">
        <v>0</v>
      </c>
      <c r="MX202" s="92">
        <v>0</v>
      </c>
      <c r="MY202" s="92">
        <v>0</v>
      </c>
      <c r="MZ202" s="92">
        <v>0</v>
      </c>
      <c r="NA202" s="92">
        <v>0</v>
      </c>
      <c r="NB202" s="92">
        <v>0</v>
      </c>
      <c r="NC202" s="92">
        <v>0</v>
      </c>
      <c r="ND202" s="92">
        <v>0</v>
      </c>
      <c r="NE202" s="92">
        <v>0</v>
      </c>
      <c r="NF202" s="92">
        <v>0</v>
      </c>
      <c r="NG202" s="92">
        <v>0</v>
      </c>
      <c r="NH202" s="92">
        <v>0</v>
      </c>
      <c r="NI202" s="92">
        <v>0</v>
      </c>
      <c r="NJ202" s="92">
        <v>0</v>
      </c>
      <c r="NK202" s="92">
        <v>0</v>
      </c>
      <c r="NL202" s="92">
        <v>0</v>
      </c>
      <c r="NM202" s="92">
        <v>2.1613699E-2</v>
      </c>
      <c r="NN202" s="92">
        <v>5.3368646699999999E-4</v>
      </c>
      <c r="NO202" s="92">
        <v>2.23924392E-4</v>
      </c>
      <c r="NP202" s="92">
        <v>8.9452048200000002E-3</v>
      </c>
      <c r="NQ202" s="92">
        <v>1.09009665E-3</v>
      </c>
      <c r="NR202" s="92">
        <v>0.22902456299999999</v>
      </c>
      <c r="NS202" s="92">
        <v>0</v>
      </c>
      <c r="NT202" s="92">
        <v>0.35047835700000002</v>
      </c>
      <c r="NU202" s="92">
        <v>0.20461263599999999</v>
      </c>
      <c r="NV202" s="92">
        <v>6.0573992299999997E-2</v>
      </c>
      <c r="NW202" s="92">
        <v>6.7304435900000003E-3</v>
      </c>
      <c r="NX202" s="92">
        <v>9.4820704300000003E-2</v>
      </c>
      <c r="NY202" s="92">
        <v>1.26410945E-2</v>
      </c>
      <c r="NZ202" s="92">
        <v>0</v>
      </c>
      <c r="OA202" s="92">
        <v>8.7115982099999992E-3</v>
      </c>
      <c r="OB202" s="92">
        <v>0</v>
      </c>
      <c r="OC202" s="92">
        <v>0</v>
      </c>
      <c r="OD202" s="92">
        <v>0</v>
      </c>
      <c r="OE202" s="92">
        <v>0</v>
      </c>
      <c r="OF202" s="92">
        <v>0</v>
      </c>
      <c r="OG202" s="92">
        <v>0</v>
      </c>
      <c r="OH202" s="92">
        <v>0</v>
      </c>
      <c r="OI202" s="92">
        <v>0</v>
      </c>
      <c r="OJ202" s="92">
        <v>0</v>
      </c>
      <c r="OK202" s="92">
        <v>0</v>
      </c>
      <c r="OL202" s="92">
        <v>0</v>
      </c>
      <c r="OM202" s="92">
        <v>0</v>
      </c>
      <c r="ON202" s="92">
        <v>0</v>
      </c>
      <c r="OO202" s="92">
        <v>0</v>
      </c>
      <c r="OP202" s="92">
        <v>0</v>
      </c>
      <c r="OQ202" s="92">
        <v>0</v>
      </c>
      <c r="OR202" s="92">
        <v>0</v>
      </c>
      <c r="OS202" s="92">
        <v>0</v>
      </c>
      <c r="OT202" s="92">
        <v>0</v>
      </c>
      <c r="OU202" s="92">
        <v>0</v>
      </c>
      <c r="OV202" s="92">
        <v>0</v>
      </c>
      <c r="OW202" s="92">
        <v>0</v>
      </c>
      <c r="OX202" s="92">
        <v>0</v>
      </c>
      <c r="OY202" s="92">
        <v>0</v>
      </c>
      <c r="OZ202" s="92">
        <v>0</v>
      </c>
      <c r="PA202" s="92">
        <v>0</v>
      </c>
      <c r="PB202" s="92">
        <v>0</v>
      </c>
      <c r="PC202" s="92">
        <v>0</v>
      </c>
      <c r="PD202" s="92">
        <v>0</v>
      </c>
      <c r="PE202" s="92">
        <v>0</v>
      </c>
      <c r="PF202" s="92">
        <v>0</v>
      </c>
      <c r="PG202" s="92">
        <v>0</v>
      </c>
      <c r="PH202" s="92">
        <v>0</v>
      </c>
      <c r="PI202" s="92">
        <v>0</v>
      </c>
      <c r="PJ202" s="92">
        <v>0</v>
      </c>
      <c r="PK202" s="92">
        <v>0</v>
      </c>
      <c r="PL202" s="92">
        <v>0</v>
      </c>
      <c r="PM202" s="92">
        <v>0</v>
      </c>
      <c r="PN202" s="92">
        <v>0</v>
      </c>
      <c r="PO202" s="92">
        <v>0</v>
      </c>
      <c r="PP202" s="92">
        <v>0</v>
      </c>
      <c r="PQ202" s="92">
        <v>0</v>
      </c>
      <c r="PR202" s="92">
        <v>0</v>
      </c>
      <c r="PS202" s="92">
        <v>0</v>
      </c>
      <c r="PT202" s="92">
        <v>0</v>
      </c>
      <c r="PU202" s="92">
        <v>0</v>
      </c>
      <c r="PV202" s="92">
        <v>0</v>
      </c>
      <c r="PW202" s="92">
        <v>25.092833200000001</v>
      </c>
      <c r="PX202" s="92">
        <v>0.61959341099999998</v>
      </c>
      <c r="PY202" s="92">
        <v>0.25996926399999998</v>
      </c>
      <c r="PZ202" s="92">
        <v>8.4619995299999999</v>
      </c>
      <c r="QA202" s="92">
        <v>1.0312114100000001</v>
      </c>
      <c r="QB202" s="92">
        <v>249.50383400000001</v>
      </c>
      <c r="QC202" s="92">
        <v>0</v>
      </c>
      <c r="QD202" s="92">
        <v>57.315713299999999</v>
      </c>
      <c r="QE202" s="92">
        <v>82.156953099999996</v>
      </c>
      <c r="QF202" s="92">
        <v>10.4160641</v>
      </c>
      <c r="QG202" s="92">
        <v>1.15734045</v>
      </c>
      <c r="QH202" s="92">
        <v>16.719685699999999</v>
      </c>
      <c r="QI202" s="92">
        <v>2.1560445600000002</v>
      </c>
      <c r="QJ202" s="92">
        <v>0</v>
      </c>
      <c r="QK202" s="92">
        <v>9.3646893500000008</v>
      </c>
      <c r="QL202" s="92">
        <v>0</v>
      </c>
      <c r="QM202" s="92">
        <v>0</v>
      </c>
      <c r="QN202" s="92">
        <v>0</v>
      </c>
      <c r="QO202" s="92">
        <v>0</v>
      </c>
      <c r="QP202" s="92">
        <v>0</v>
      </c>
      <c r="QQ202" s="92">
        <v>0</v>
      </c>
      <c r="QR202" s="92">
        <v>0</v>
      </c>
      <c r="QS202" s="92">
        <v>0</v>
      </c>
      <c r="QT202" s="92">
        <v>0</v>
      </c>
      <c r="QU202" s="92">
        <v>0</v>
      </c>
      <c r="QV202" s="92">
        <v>0</v>
      </c>
      <c r="QW202" s="92">
        <v>0</v>
      </c>
      <c r="QX202" s="92">
        <v>0</v>
      </c>
      <c r="QY202" s="92">
        <v>0</v>
      </c>
      <c r="QZ202" s="92">
        <v>0</v>
      </c>
      <c r="RA202" s="92">
        <v>0</v>
      </c>
      <c r="RB202" s="92">
        <v>0</v>
      </c>
      <c r="RC202" s="92">
        <v>0</v>
      </c>
      <c r="RD202" s="92">
        <v>0</v>
      </c>
      <c r="RE202" s="92">
        <v>0</v>
      </c>
      <c r="RF202" s="92">
        <v>0</v>
      </c>
      <c r="RG202" s="92">
        <v>0</v>
      </c>
      <c r="RH202" s="92">
        <v>0</v>
      </c>
      <c r="RI202" s="92">
        <v>0</v>
      </c>
      <c r="RJ202" s="92">
        <v>0</v>
      </c>
      <c r="RK202" s="92">
        <v>0</v>
      </c>
      <c r="RL202" s="92">
        <v>0</v>
      </c>
      <c r="RM202" s="92">
        <v>0</v>
      </c>
      <c r="RN202" s="92">
        <v>0</v>
      </c>
      <c r="RO202" s="92">
        <v>0</v>
      </c>
      <c r="RP202" s="92">
        <v>0</v>
      </c>
      <c r="RQ202" s="92">
        <v>0</v>
      </c>
      <c r="RR202" s="92">
        <v>0</v>
      </c>
      <c r="RS202" s="92">
        <v>0</v>
      </c>
      <c r="RT202" s="92">
        <v>0</v>
      </c>
      <c r="RU202" s="92">
        <v>0</v>
      </c>
      <c r="RV202" s="92">
        <v>0</v>
      </c>
      <c r="RW202" s="92">
        <v>0</v>
      </c>
      <c r="RX202" s="92">
        <v>0</v>
      </c>
      <c r="RY202" s="92">
        <v>0</v>
      </c>
      <c r="RZ202" s="92">
        <v>0</v>
      </c>
      <c r="SA202" s="92">
        <v>0</v>
      </c>
      <c r="SB202" s="92">
        <v>0</v>
      </c>
      <c r="SC202" s="92">
        <v>0</v>
      </c>
      <c r="SD202" s="92">
        <v>0</v>
      </c>
      <c r="SE202" s="92">
        <v>0</v>
      </c>
      <c r="SF202" s="92">
        <v>0</v>
      </c>
      <c r="SG202" s="92">
        <v>5.4049569499999998E-2</v>
      </c>
      <c r="SH202" s="92">
        <v>1.3345945000000001E-3</v>
      </c>
      <c r="SI202" s="92">
        <v>5.5996971899999995E-4</v>
      </c>
      <c r="SJ202" s="92">
        <v>1.82270143E-2</v>
      </c>
      <c r="SK202" s="92">
        <v>2.2212132200000001E-3</v>
      </c>
      <c r="SL202" s="92">
        <v>0.53742734800000003</v>
      </c>
      <c r="SM202" s="92">
        <v>0</v>
      </c>
      <c r="SN202" s="92">
        <v>0.123457148</v>
      </c>
      <c r="SO202" s="92">
        <v>0.17696478900000001</v>
      </c>
      <c r="SP202" s="92">
        <v>2.2436038799999999E-2</v>
      </c>
      <c r="SQ202" s="92">
        <v>2.4928932E-3</v>
      </c>
      <c r="SR202" s="92">
        <v>3.6013941000000001E-2</v>
      </c>
      <c r="SS202" s="92">
        <v>4.6440861899999996E-3</v>
      </c>
      <c r="ST202" s="92">
        <v>0</v>
      </c>
      <c r="SU202" s="92">
        <v>2.01713941E-2</v>
      </c>
      <c r="SV202" s="92">
        <v>0</v>
      </c>
      <c r="SW202" s="92">
        <v>0</v>
      </c>
      <c r="SX202" s="92">
        <v>0</v>
      </c>
      <c r="SY202" s="92">
        <v>7.1601810500000003</v>
      </c>
      <c r="SZ202" s="92">
        <v>464.25593199999997</v>
      </c>
      <c r="TA202" s="92">
        <v>5.5853054999999996</v>
      </c>
      <c r="TB202" s="92">
        <v>47.378624899999998</v>
      </c>
      <c r="TC202" s="92">
        <v>3.94997957</v>
      </c>
      <c r="TD202" s="92">
        <v>0</v>
      </c>
      <c r="TE202" s="92">
        <v>0</v>
      </c>
      <c r="TF202" s="92">
        <v>1</v>
      </c>
      <c r="TG202" s="92">
        <v>-74673.6397</v>
      </c>
      <c r="TH202" s="92">
        <v>-1151.6854000000001</v>
      </c>
      <c r="TI202" s="92">
        <v>-0.53467677999999996</v>
      </c>
      <c r="TJ202" s="92">
        <v>-102.57815100000001</v>
      </c>
      <c r="TK202" s="92">
        <v>-1.5820543899999999</v>
      </c>
      <c r="TL202" s="92">
        <v>2.1366127799999999E-2</v>
      </c>
      <c r="TM202" s="92">
        <v>1.3853492599999999</v>
      </c>
      <c r="TN202" s="92">
        <v>64.838574399999999</v>
      </c>
      <c r="TO202" s="92">
        <v>0</v>
      </c>
      <c r="TP202" s="92">
        <v>7.2898175699999998E-2</v>
      </c>
      <c r="TQ202" s="92">
        <v>-1502486445.4000001</v>
      </c>
      <c r="TR202" s="92">
        <v>0.217295358055556</v>
      </c>
      <c r="TS202" s="92">
        <v>0</v>
      </c>
      <c r="TT202" s="92">
        <v>0</v>
      </c>
      <c r="TU202" s="92">
        <v>0</v>
      </c>
      <c r="TV202" s="92">
        <v>0</v>
      </c>
      <c r="TW202" s="92">
        <v>0</v>
      </c>
      <c r="TX202" s="92">
        <v>0</v>
      </c>
      <c r="TY202" s="92">
        <v>0</v>
      </c>
      <c r="TZ202" s="92">
        <v>0</v>
      </c>
      <c r="UA202" s="92">
        <v>0</v>
      </c>
      <c r="UB202" s="92">
        <v>0</v>
      </c>
      <c r="UC202" s="92">
        <v>0</v>
      </c>
      <c r="UD202" s="92">
        <v>0</v>
      </c>
      <c r="UE202" s="92">
        <v>0</v>
      </c>
      <c r="UF202" s="92">
        <v>0</v>
      </c>
      <c r="UG202" s="92">
        <v>0</v>
      </c>
      <c r="UH202" s="92">
        <v>0</v>
      </c>
      <c r="UI202" s="92">
        <v>0</v>
      </c>
      <c r="UJ202" s="92">
        <v>0</v>
      </c>
      <c r="UK202" s="92">
        <v>0</v>
      </c>
      <c r="UL202" s="92">
        <v>0</v>
      </c>
      <c r="UM202" s="92">
        <v>0</v>
      </c>
      <c r="UN202" s="92">
        <v>0</v>
      </c>
      <c r="UO202" s="92">
        <v>0</v>
      </c>
      <c r="UP202" s="92">
        <v>0</v>
      </c>
      <c r="UQ202" s="92">
        <v>0</v>
      </c>
      <c r="UR202" s="92">
        <v>0</v>
      </c>
      <c r="US202" s="92">
        <v>0</v>
      </c>
      <c r="UT202" s="92">
        <v>0</v>
      </c>
      <c r="UU202" s="92">
        <v>0</v>
      </c>
      <c r="UV202" s="92">
        <v>0</v>
      </c>
      <c r="UW202" s="92">
        <v>0</v>
      </c>
      <c r="UX202" s="92">
        <v>0</v>
      </c>
      <c r="UY202" s="92">
        <v>0</v>
      </c>
      <c r="UZ202" s="92">
        <v>0</v>
      </c>
      <c r="VA202" s="92">
        <v>0</v>
      </c>
      <c r="VB202" s="92">
        <v>0</v>
      </c>
      <c r="VC202" s="92">
        <v>0</v>
      </c>
      <c r="VD202" s="92">
        <v>0</v>
      </c>
      <c r="VE202" s="92">
        <v>0</v>
      </c>
      <c r="VF202" s="92">
        <v>0</v>
      </c>
      <c r="VG202" s="92">
        <v>0</v>
      </c>
      <c r="VH202" s="92">
        <v>0</v>
      </c>
      <c r="VI202" s="92">
        <v>0</v>
      </c>
      <c r="VJ202" s="92">
        <v>0</v>
      </c>
      <c r="VK202" s="92">
        <v>0</v>
      </c>
      <c r="VL202" s="92">
        <v>0</v>
      </c>
      <c r="VM202" s="92">
        <v>0</v>
      </c>
      <c r="VN202" s="92">
        <v>0</v>
      </c>
      <c r="VO202" s="92">
        <v>0</v>
      </c>
      <c r="VP202" s="92">
        <v>0</v>
      </c>
      <c r="VQ202" s="92">
        <v>0</v>
      </c>
      <c r="VR202" s="92">
        <v>0</v>
      </c>
      <c r="VS202" s="92">
        <v>0</v>
      </c>
      <c r="VT202" s="92">
        <v>0</v>
      </c>
      <c r="VU202" s="92">
        <v>0</v>
      </c>
      <c r="VV202" s="92">
        <v>0</v>
      </c>
      <c r="VW202" s="92">
        <v>0</v>
      </c>
      <c r="VX202" s="92">
        <v>0</v>
      </c>
      <c r="VY202" s="92">
        <v>0</v>
      </c>
      <c r="VZ202" s="92">
        <v>0</v>
      </c>
      <c r="WA202" s="92">
        <v>0</v>
      </c>
      <c r="WB202" s="92">
        <v>0</v>
      </c>
      <c r="WC202" s="92">
        <v>5.1422102222222297E-3</v>
      </c>
    </row>
    <row r="203" spans="2:601" ht="13.5" customHeight="1">
      <c r="B203" s="851" t="s">
        <v>2424</v>
      </c>
      <c r="C203" s="92">
        <v>0</v>
      </c>
      <c r="D203" s="92">
        <v>21395.8711</v>
      </c>
      <c r="E203" s="92">
        <v>-45.840601700000001</v>
      </c>
      <c r="F203" s="92">
        <v>28.888050700000001</v>
      </c>
      <c r="G203" s="92">
        <v>9.3683640100000007E-2</v>
      </c>
      <c r="H203" s="92">
        <v>0</v>
      </c>
      <c r="I203" s="92">
        <v>0</v>
      </c>
      <c r="J203" s="92">
        <v>0</v>
      </c>
      <c r="K203" s="92">
        <v>0</v>
      </c>
      <c r="L203" s="92">
        <v>0</v>
      </c>
      <c r="M203" s="92">
        <v>0</v>
      </c>
      <c r="N203" s="92">
        <v>0</v>
      </c>
      <c r="O203" s="92">
        <v>0</v>
      </c>
      <c r="P203" s="92">
        <v>0</v>
      </c>
      <c r="Q203" s="92">
        <v>0</v>
      </c>
      <c r="R203" s="92">
        <v>0</v>
      </c>
      <c r="S203" s="92">
        <v>0</v>
      </c>
      <c r="T203" s="92">
        <v>0</v>
      </c>
      <c r="U203" s="92">
        <v>1.8281502899999999E-32</v>
      </c>
      <c r="V203" s="92">
        <v>1.18404162E-21</v>
      </c>
      <c r="W203" s="92">
        <v>5.9532430700000003E-5</v>
      </c>
      <c r="X203" s="92">
        <v>0</v>
      </c>
      <c r="Y203" s="92">
        <v>2.8417758E-27</v>
      </c>
      <c r="Z203" s="92">
        <v>0</v>
      </c>
      <c r="AA203" s="92">
        <v>0</v>
      </c>
      <c r="AB203" s="92">
        <v>0</v>
      </c>
      <c r="AC203" s="92">
        <v>5.64289246E-6</v>
      </c>
      <c r="AD203" s="92">
        <v>0</v>
      </c>
      <c r="AE203" s="92">
        <v>0</v>
      </c>
      <c r="AF203" s="92">
        <v>0</v>
      </c>
      <c r="AG203" s="92">
        <v>0</v>
      </c>
      <c r="AH203" s="92">
        <v>0</v>
      </c>
      <c r="AI203" s="92">
        <v>0</v>
      </c>
      <c r="AJ203" s="92">
        <v>0</v>
      </c>
      <c r="AK203" s="92">
        <v>0</v>
      </c>
      <c r="AL203" s="92">
        <v>0</v>
      </c>
      <c r="AM203" s="92">
        <v>0</v>
      </c>
      <c r="AN203" s="92">
        <v>0</v>
      </c>
      <c r="AO203" s="92">
        <v>5.3681150300000002</v>
      </c>
      <c r="AP203" s="92">
        <v>6.2367540500000004E-3</v>
      </c>
      <c r="AQ203" s="92">
        <v>0</v>
      </c>
      <c r="AR203" s="92">
        <v>0</v>
      </c>
      <c r="AS203" s="92">
        <v>0</v>
      </c>
      <c r="AT203" s="92">
        <v>470.33103799999998</v>
      </c>
      <c r="AU203" s="92">
        <v>0</v>
      </c>
      <c r="AV203" s="92">
        <v>0</v>
      </c>
      <c r="AW203" s="92">
        <v>2.1603251800000002E-6</v>
      </c>
      <c r="AX203" s="92">
        <v>0</v>
      </c>
      <c r="AY203" s="92">
        <v>0</v>
      </c>
      <c r="AZ203" s="92">
        <v>0</v>
      </c>
      <c r="BA203" s="92">
        <v>0</v>
      </c>
      <c r="BB203" s="92">
        <v>0</v>
      </c>
      <c r="BC203" s="92">
        <v>0</v>
      </c>
      <c r="BD203" s="92">
        <v>0</v>
      </c>
      <c r="BE203" s="92">
        <v>0</v>
      </c>
      <c r="BF203" s="92">
        <v>0</v>
      </c>
      <c r="BG203" s="92">
        <v>0</v>
      </c>
      <c r="BH203" s="92">
        <v>0</v>
      </c>
      <c r="BI203" s="92">
        <v>0</v>
      </c>
      <c r="BJ203" s="92">
        <v>0</v>
      </c>
      <c r="BK203" s="92">
        <v>0</v>
      </c>
      <c r="BL203" s="92">
        <v>0</v>
      </c>
      <c r="BM203" s="92">
        <v>0</v>
      </c>
      <c r="BN203" s="92">
        <v>0</v>
      </c>
      <c r="BO203" s="92">
        <v>0</v>
      </c>
      <c r="BP203" s="92">
        <v>5.7239516300000001E-2</v>
      </c>
      <c r="BQ203" s="92">
        <v>1.8562714000000001E-4</v>
      </c>
      <c r="BR203" s="92">
        <v>0</v>
      </c>
      <c r="BS203" s="92">
        <v>0</v>
      </c>
      <c r="BT203" s="92">
        <v>0</v>
      </c>
      <c r="BU203" s="92">
        <v>0</v>
      </c>
      <c r="BV203" s="92">
        <v>0</v>
      </c>
      <c r="BW203" s="92">
        <v>0</v>
      </c>
      <c r="BX203" s="92">
        <v>0</v>
      </c>
      <c r="BY203" s="92">
        <v>0</v>
      </c>
      <c r="BZ203" s="92">
        <v>0</v>
      </c>
      <c r="CA203" s="92">
        <v>0</v>
      </c>
      <c r="CB203" s="92">
        <v>0</v>
      </c>
      <c r="CC203" s="92">
        <v>0</v>
      </c>
      <c r="CD203" s="92">
        <v>0</v>
      </c>
      <c r="CE203" s="92">
        <v>3.6223433399999999E-35</v>
      </c>
      <c r="CF203" s="92">
        <v>2.3460900899999999E-24</v>
      </c>
      <c r="CG203" s="92">
        <v>1.17959068E-7</v>
      </c>
      <c r="CH203" s="92">
        <v>0</v>
      </c>
      <c r="CI203" s="92">
        <v>5.6307666399999998E-30</v>
      </c>
      <c r="CJ203" s="92">
        <v>0</v>
      </c>
      <c r="CK203" s="92">
        <v>0</v>
      </c>
      <c r="CL203" s="92">
        <v>0</v>
      </c>
      <c r="CM203" s="92">
        <v>1.11809702E-8</v>
      </c>
      <c r="CN203" s="92">
        <v>0</v>
      </c>
      <c r="CO203" s="92">
        <v>0</v>
      </c>
      <c r="CP203" s="92">
        <v>0</v>
      </c>
      <c r="CQ203" s="92">
        <v>0</v>
      </c>
      <c r="CR203" s="92">
        <v>0</v>
      </c>
      <c r="CS203" s="92">
        <v>0</v>
      </c>
      <c r="CT203" s="92">
        <v>0</v>
      </c>
      <c r="CU203" s="92">
        <v>0</v>
      </c>
      <c r="CV203" s="92">
        <v>0</v>
      </c>
      <c r="CW203" s="92">
        <v>0</v>
      </c>
      <c r="CX203" s="92">
        <v>0</v>
      </c>
      <c r="CY203" s="92">
        <v>1.06365192E-2</v>
      </c>
      <c r="CZ203" s="92">
        <v>1.2357662599999999E-5</v>
      </c>
      <c r="DA203" s="92">
        <v>0</v>
      </c>
      <c r="DB203" s="92">
        <v>0</v>
      </c>
      <c r="DC203" s="92">
        <v>0</v>
      </c>
      <c r="DD203" s="92">
        <v>0.93192584599999995</v>
      </c>
      <c r="DE203" s="92">
        <v>0</v>
      </c>
      <c r="DF203" s="92">
        <v>0</v>
      </c>
      <c r="DG203" s="92">
        <v>4.2805230899999999E-9</v>
      </c>
      <c r="DH203" s="92">
        <v>0</v>
      </c>
      <c r="DI203" s="92">
        <v>0</v>
      </c>
      <c r="DJ203" s="92">
        <v>0</v>
      </c>
      <c r="DK203" s="92">
        <v>0</v>
      </c>
      <c r="DL203" s="92">
        <v>0</v>
      </c>
      <c r="DM203" s="92">
        <v>0</v>
      </c>
      <c r="DN203" s="92">
        <v>0</v>
      </c>
      <c r="DO203" s="92">
        <v>0</v>
      </c>
      <c r="DP203" s="92">
        <v>0</v>
      </c>
      <c r="DQ203" s="92">
        <v>0</v>
      </c>
      <c r="DR203" s="92">
        <v>0</v>
      </c>
      <c r="DS203" s="92">
        <v>0</v>
      </c>
      <c r="DT203" s="92">
        <v>0</v>
      </c>
      <c r="DU203" s="92">
        <v>0</v>
      </c>
      <c r="DV203" s="92">
        <v>0</v>
      </c>
      <c r="DW203" s="92">
        <v>0</v>
      </c>
      <c r="DX203" s="92">
        <v>0</v>
      </c>
      <c r="DY203" s="92">
        <v>0</v>
      </c>
      <c r="DZ203" s="92">
        <v>520.42632200000003</v>
      </c>
      <c r="EA203" s="92">
        <v>4.31591536</v>
      </c>
      <c r="EB203" s="92">
        <v>0</v>
      </c>
      <c r="EC203" s="92">
        <v>0</v>
      </c>
      <c r="ED203" s="92">
        <v>0</v>
      </c>
      <c r="EE203" s="92">
        <v>0</v>
      </c>
      <c r="EF203" s="92">
        <v>0</v>
      </c>
      <c r="EG203" s="92">
        <v>0</v>
      </c>
      <c r="EH203" s="92">
        <v>0</v>
      </c>
      <c r="EI203" s="92">
        <v>0</v>
      </c>
      <c r="EJ203" s="92">
        <v>0</v>
      </c>
      <c r="EK203" s="92">
        <v>0</v>
      </c>
      <c r="EL203" s="92">
        <v>0</v>
      </c>
      <c r="EM203" s="92">
        <v>0</v>
      </c>
      <c r="EN203" s="92">
        <v>0</v>
      </c>
      <c r="EO203" s="92">
        <v>2.78152555E-30</v>
      </c>
      <c r="EP203" s="92">
        <v>1.49319489E-19</v>
      </c>
      <c r="EQ203" s="92">
        <v>5.72020694E-3</v>
      </c>
      <c r="ER203" s="92">
        <v>0</v>
      </c>
      <c r="ES203" s="92">
        <v>2.55983868E-25</v>
      </c>
      <c r="ET203" s="92">
        <v>0</v>
      </c>
      <c r="EU203" s="92">
        <v>4.6892397499999999E-34</v>
      </c>
      <c r="EV203" s="92">
        <v>0</v>
      </c>
      <c r="EW203" s="92">
        <v>9.6101618500000002E-5</v>
      </c>
      <c r="EX203" s="92">
        <v>0</v>
      </c>
      <c r="EY203" s="92">
        <v>0</v>
      </c>
      <c r="EZ203" s="92">
        <v>0</v>
      </c>
      <c r="FA203" s="92">
        <v>0</v>
      </c>
      <c r="FB203" s="92">
        <v>0</v>
      </c>
      <c r="FC203" s="92">
        <v>0</v>
      </c>
      <c r="FD203" s="92">
        <v>0</v>
      </c>
      <c r="FE203" s="92">
        <v>0</v>
      </c>
      <c r="FF203" s="92">
        <v>0</v>
      </c>
      <c r="FG203" s="92">
        <v>0</v>
      </c>
      <c r="FH203" s="92">
        <v>0</v>
      </c>
      <c r="FI203" s="92">
        <v>171.77323899999999</v>
      </c>
      <c r="FJ203" s="92">
        <v>0.17471318499999999</v>
      </c>
      <c r="FK203" s="92">
        <v>0</v>
      </c>
      <c r="FL203" s="92">
        <v>0</v>
      </c>
      <c r="FM203" s="92">
        <v>0</v>
      </c>
      <c r="FN203" s="92">
        <v>20699.174900000002</v>
      </c>
      <c r="FO203" s="92">
        <v>0</v>
      </c>
      <c r="FP203" s="92">
        <v>0</v>
      </c>
      <c r="FQ203" s="92">
        <v>1.384008E-4</v>
      </c>
      <c r="FR203" s="92">
        <v>0</v>
      </c>
      <c r="FS203" s="92">
        <v>0</v>
      </c>
      <c r="FT203" s="92">
        <v>0</v>
      </c>
      <c r="FU203" s="92">
        <v>0</v>
      </c>
      <c r="FV203" s="92">
        <v>0</v>
      </c>
      <c r="FW203" s="92">
        <v>0</v>
      </c>
      <c r="FX203" s="92">
        <v>0</v>
      </c>
      <c r="FY203" s="92">
        <v>0</v>
      </c>
      <c r="FZ203" s="92">
        <v>0</v>
      </c>
      <c r="GA203" s="92">
        <v>0</v>
      </c>
      <c r="GB203" s="92">
        <v>0</v>
      </c>
      <c r="GC203" s="92">
        <v>0</v>
      </c>
      <c r="GD203" s="92">
        <v>0</v>
      </c>
      <c r="GE203" s="92">
        <v>0</v>
      </c>
      <c r="GF203" s="92">
        <v>0</v>
      </c>
      <c r="GG203" s="92">
        <v>0</v>
      </c>
      <c r="GH203" s="92">
        <v>0</v>
      </c>
      <c r="GI203" s="92">
        <v>0</v>
      </c>
      <c r="GJ203" s="92">
        <v>2.432368E-2</v>
      </c>
      <c r="GK203" s="92">
        <v>2.01717208E-4</v>
      </c>
      <c r="GL203" s="92">
        <v>0</v>
      </c>
      <c r="GM203" s="92">
        <v>0</v>
      </c>
      <c r="GN203" s="92">
        <v>0</v>
      </c>
      <c r="GO203" s="92">
        <v>0</v>
      </c>
      <c r="GP203" s="92">
        <v>0</v>
      </c>
      <c r="GQ203" s="92">
        <v>0</v>
      </c>
      <c r="GR203" s="92">
        <v>0</v>
      </c>
      <c r="GS203" s="92">
        <v>0</v>
      </c>
      <c r="GT203" s="92">
        <v>0</v>
      </c>
      <c r="GU203" s="92">
        <v>0</v>
      </c>
      <c r="GV203" s="92">
        <v>0</v>
      </c>
      <c r="GW203" s="92">
        <v>0</v>
      </c>
      <c r="GX203" s="92">
        <v>0</v>
      </c>
      <c r="GY203" s="92">
        <v>1.30002912E-34</v>
      </c>
      <c r="GZ203" s="92">
        <v>6.9788927200000007E-24</v>
      </c>
      <c r="HA203" s="92">
        <v>2.67350973E-7</v>
      </c>
      <c r="HB203" s="92">
        <v>0</v>
      </c>
      <c r="HC203" s="92">
        <v>1.19641714E-29</v>
      </c>
      <c r="HD203" s="92">
        <v>0</v>
      </c>
      <c r="HE203" s="92">
        <v>0</v>
      </c>
      <c r="HF203" s="92">
        <v>0</v>
      </c>
      <c r="HG203" s="92">
        <v>4.4915964500000002E-9</v>
      </c>
      <c r="HH203" s="92">
        <v>0</v>
      </c>
      <c r="HI203" s="92">
        <v>0</v>
      </c>
      <c r="HJ203" s="92">
        <v>0</v>
      </c>
      <c r="HK203" s="92">
        <v>0</v>
      </c>
      <c r="HL203" s="92">
        <v>0</v>
      </c>
      <c r="HM203" s="92">
        <v>0</v>
      </c>
      <c r="HN203" s="92">
        <v>0</v>
      </c>
      <c r="HO203" s="92">
        <v>0</v>
      </c>
      <c r="HP203" s="92">
        <v>0</v>
      </c>
      <c r="HQ203" s="92">
        <v>0</v>
      </c>
      <c r="HR203" s="92">
        <v>0</v>
      </c>
      <c r="HS203" s="92">
        <v>8.0283358700000002E-3</v>
      </c>
      <c r="HT203" s="92">
        <v>8.1657430199999994E-6</v>
      </c>
      <c r="HU203" s="92">
        <v>0</v>
      </c>
      <c r="HV203" s="92">
        <v>0</v>
      </c>
      <c r="HW203" s="92">
        <v>0</v>
      </c>
      <c r="HX203" s="92">
        <v>0.96743782300000003</v>
      </c>
      <c r="HY203" s="92">
        <v>0</v>
      </c>
      <c r="HZ203" s="92">
        <v>0</v>
      </c>
      <c r="IA203" s="92">
        <v>6.4685751699999998E-9</v>
      </c>
      <c r="IB203" s="92">
        <v>0</v>
      </c>
      <c r="IC203" s="92">
        <v>0</v>
      </c>
      <c r="ID203" s="92">
        <v>0</v>
      </c>
      <c r="IE203" s="92">
        <v>0</v>
      </c>
      <c r="IF203" s="92">
        <v>0</v>
      </c>
      <c r="IG203" s="92">
        <v>0</v>
      </c>
      <c r="IH203" s="92">
        <v>0</v>
      </c>
      <c r="II203" s="92">
        <v>0</v>
      </c>
      <c r="IJ203" s="92">
        <v>0</v>
      </c>
      <c r="IK203" s="92">
        <v>0</v>
      </c>
      <c r="IL203" s="92">
        <v>0</v>
      </c>
      <c r="IM203" s="92">
        <v>0</v>
      </c>
      <c r="IN203" s="92">
        <v>0</v>
      </c>
      <c r="IO203" s="92">
        <v>0</v>
      </c>
      <c r="IP203" s="92">
        <v>0</v>
      </c>
      <c r="IQ203" s="92">
        <v>0</v>
      </c>
      <c r="IR203" s="92">
        <v>0</v>
      </c>
      <c r="IS203" s="92">
        <v>0</v>
      </c>
      <c r="IT203" s="92">
        <v>504.68719199999998</v>
      </c>
      <c r="IU203" s="92">
        <v>21395.8711</v>
      </c>
      <c r="IV203" s="92">
        <v>235284.07399999999</v>
      </c>
      <c r="IW203" s="92">
        <v>33.648592899999997</v>
      </c>
      <c r="IX203" s="92">
        <v>0.9</v>
      </c>
      <c r="IY203" s="92">
        <v>1</v>
      </c>
      <c r="IZ203" s="92">
        <v>0</v>
      </c>
      <c r="JA203" s="92">
        <v>0</v>
      </c>
      <c r="JB203" s="92">
        <v>-90829.730599999995</v>
      </c>
      <c r="JC203" s="92">
        <v>-2142.49757</v>
      </c>
      <c r="JD203" s="92">
        <v>-45.840601700000001</v>
      </c>
      <c r="JE203" s="92">
        <v>1.04274914</v>
      </c>
      <c r="JF203" s="92">
        <v>2.4596434300000001E-2</v>
      </c>
      <c r="JG203" s="92">
        <v>3.5750202000000001E-5</v>
      </c>
      <c r="JH203" s="92">
        <v>1.5156055600000001E-3</v>
      </c>
      <c r="JI203" s="92">
        <v>42.394321499999997</v>
      </c>
      <c r="JJ203" s="92">
        <v>433.41031099999998</v>
      </c>
      <c r="JK203" s="92">
        <v>0</v>
      </c>
      <c r="JL203" s="92">
        <v>0</v>
      </c>
      <c r="JM203" s="92">
        <v>0</v>
      </c>
      <c r="JN203" s="92">
        <v>0</v>
      </c>
      <c r="JO203" s="92">
        <v>0</v>
      </c>
      <c r="JP203" s="92">
        <v>0</v>
      </c>
      <c r="JQ203" s="92">
        <v>0</v>
      </c>
      <c r="JR203" s="92">
        <v>0</v>
      </c>
      <c r="JS203" s="92">
        <v>0</v>
      </c>
      <c r="JT203" s="92">
        <v>0</v>
      </c>
      <c r="JU203" s="92">
        <v>0</v>
      </c>
      <c r="JV203" s="92">
        <v>0</v>
      </c>
      <c r="JW203" s="92">
        <v>0</v>
      </c>
      <c r="JX203" s="92">
        <v>0</v>
      </c>
      <c r="JY203" s="92">
        <v>0</v>
      </c>
      <c r="JZ203" s="92">
        <v>0</v>
      </c>
      <c r="KA203" s="92">
        <v>0</v>
      </c>
      <c r="KB203" s="92">
        <v>0</v>
      </c>
      <c r="KC203" s="92">
        <v>0</v>
      </c>
      <c r="KD203" s="92">
        <v>0</v>
      </c>
      <c r="KE203" s="92">
        <v>0</v>
      </c>
      <c r="KF203" s="92">
        <v>0</v>
      </c>
      <c r="KG203" s="92">
        <v>0</v>
      </c>
      <c r="KH203" s="92">
        <v>0</v>
      </c>
      <c r="KI203" s="92">
        <v>0</v>
      </c>
      <c r="KJ203" s="92">
        <v>0</v>
      </c>
      <c r="KK203" s="92">
        <v>0</v>
      </c>
      <c r="KL203" s="92">
        <v>0</v>
      </c>
      <c r="KM203" s="92">
        <v>0</v>
      </c>
      <c r="KN203" s="92">
        <v>0</v>
      </c>
      <c r="KO203" s="92">
        <v>0</v>
      </c>
      <c r="KP203" s="92">
        <v>0</v>
      </c>
      <c r="KQ203" s="92">
        <v>0</v>
      </c>
      <c r="KR203" s="92">
        <v>0</v>
      </c>
      <c r="KS203" s="92">
        <v>0</v>
      </c>
      <c r="KT203" s="92">
        <v>0</v>
      </c>
      <c r="KU203" s="92">
        <v>0</v>
      </c>
      <c r="KV203" s="92">
        <v>0</v>
      </c>
      <c r="KW203" s="92">
        <v>0</v>
      </c>
      <c r="KX203" s="92">
        <v>0</v>
      </c>
      <c r="KY203" s="92">
        <v>0</v>
      </c>
      <c r="KZ203" s="92">
        <v>0</v>
      </c>
      <c r="LA203" s="92">
        <v>0</v>
      </c>
      <c r="LB203" s="92">
        <v>0</v>
      </c>
      <c r="LC203" s="92">
        <v>0</v>
      </c>
      <c r="LD203" s="92">
        <v>0</v>
      </c>
      <c r="LE203" s="92">
        <v>0</v>
      </c>
      <c r="LF203" s="92">
        <v>0</v>
      </c>
      <c r="LG203" s="92">
        <v>0</v>
      </c>
      <c r="LH203" s="92">
        <v>0</v>
      </c>
      <c r="LI203" s="92">
        <v>0</v>
      </c>
      <c r="LJ203" s="92">
        <v>0</v>
      </c>
      <c r="LK203" s="92">
        <v>0</v>
      </c>
      <c r="LL203" s="92">
        <v>0</v>
      </c>
      <c r="LM203" s="92">
        <v>0</v>
      </c>
      <c r="LN203" s="92">
        <v>0</v>
      </c>
      <c r="LO203" s="92">
        <v>0</v>
      </c>
      <c r="LP203" s="92">
        <v>0</v>
      </c>
      <c r="LQ203" s="92">
        <v>0</v>
      </c>
      <c r="LR203" s="92">
        <v>0</v>
      </c>
      <c r="LS203" s="92">
        <v>0</v>
      </c>
      <c r="LT203" s="92">
        <v>0</v>
      </c>
      <c r="LU203" s="92">
        <v>0</v>
      </c>
      <c r="LV203" s="92">
        <v>0</v>
      </c>
      <c r="LW203" s="92">
        <v>0</v>
      </c>
      <c r="LX203" s="92">
        <v>0</v>
      </c>
      <c r="LY203" s="92">
        <v>0</v>
      </c>
      <c r="LZ203" s="92">
        <v>0</v>
      </c>
      <c r="MA203" s="92">
        <v>0</v>
      </c>
      <c r="MB203" s="92">
        <v>0</v>
      </c>
      <c r="MC203" s="92">
        <v>0</v>
      </c>
      <c r="MD203" s="92">
        <v>0</v>
      </c>
      <c r="ME203" s="92">
        <v>0</v>
      </c>
      <c r="MF203" s="92">
        <v>0</v>
      </c>
      <c r="MG203" s="92">
        <v>0</v>
      </c>
      <c r="MH203" s="92">
        <v>0</v>
      </c>
      <c r="MI203" s="92">
        <v>0</v>
      </c>
      <c r="MJ203" s="92">
        <v>0</v>
      </c>
      <c r="MK203" s="92">
        <v>0</v>
      </c>
      <c r="ML203" s="92">
        <v>0</v>
      </c>
      <c r="MM203" s="92">
        <v>0</v>
      </c>
      <c r="MN203" s="92">
        <v>0</v>
      </c>
      <c r="MO203" s="92">
        <v>0</v>
      </c>
      <c r="MP203" s="92">
        <v>0</v>
      </c>
      <c r="MQ203" s="92">
        <v>0</v>
      </c>
      <c r="MR203" s="92">
        <v>0</v>
      </c>
      <c r="MS203" s="92">
        <v>0</v>
      </c>
      <c r="MT203" s="92">
        <v>0</v>
      </c>
      <c r="MU203" s="92">
        <v>0</v>
      </c>
      <c r="MV203" s="92">
        <v>0</v>
      </c>
      <c r="MW203" s="92">
        <v>0</v>
      </c>
      <c r="MX203" s="92">
        <v>0</v>
      </c>
      <c r="MY203" s="92">
        <v>0</v>
      </c>
      <c r="MZ203" s="92">
        <v>0</v>
      </c>
      <c r="NA203" s="92">
        <v>0</v>
      </c>
      <c r="NB203" s="92">
        <v>0</v>
      </c>
      <c r="NC203" s="92">
        <v>0</v>
      </c>
      <c r="ND203" s="92">
        <v>0</v>
      </c>
      <c r="NE203" s="92">
        <v>0</v>
      </c>
      <c r="NF203" s="92">
        <v>0</v>
      </c>
      <c r="NG203" s="92">
        <v>0</v>
      </c>
      <c r="NH203" s="92">
        <v>0</v>
      </c>
      <c r="NI203" s="92">
        <v>0</v>
      </c>
      <c r="NJ203" s="92">
        <v>0</v>
      </c>
      <c r="NK203" s="92">
        <v>0</v>
      </c>
      <c r="NL203" s="92">
        <v>0</v>
      </c>
      <c r="NM203" s="92">
        <v>0</v>
      </c>
      <c r="NN203" s="92">
        <v>0</v>
      </c>
      <c r="NO203" s="92">
        <v>0</v>
      </c>
      <c r="NP203" s="92">
        <v>0</v>
      </c>
      <c r="NQ203" s="92">
        <v>0</v>
      </c>
      <c r="NR203" s="92">
        <v>0</v>
      </c>
      <c r="NS203" s="92">
        <v>0</v>
      </c>
      <c r="NT203" s="92">
        <v>0</v>
      </c>
      <c r="NU203" s="92">
        <v>0</v>
      </c>
      <c r="NV203" s="92">
        <v>0</v>
      </c>
      <c r="NW203" s="92">
        <v>0</v>
      </c>
      <c r="NX203" s="92">
        <v>0</v>
      </c>
      <c r="NY203" s="92">
        <v>0</v>
      </c>
      <c r="NZ203" s="92">
        <v>0</v>
      </c>
      <c r="OA203" s="92">
        <v>0</v>
      </c>
      <c r="OB203" s="92">
        <v>0</v>
      </c>
      <c r="OC203" s="92">
        <v>0</v>
      </c>
      <c r="OD203" s="92">
        <v>0</v>
      </c>
      <c r="OE203" s="92">
        <v>0</v>
      </c>
      <c r="OF203" s="92">
        <v>0</v>
      </c>
      <c r="OG203" s="92">
        <v>0</v>
      </c>
      <c r="OH203" s="92">
        <v>0</v>
      </c>
      <c r="OI203" s="92">
        <v>0</v>
      </c>
      <c r="OJ203" s="92">
        <v>0</v>
      </c>
      <c r="OK203" s="92">
        <v>0</v>
      </c>
      <c r="OL203" s="92">
        <v>0</v>
      </c>
      <c r="OM203" s="92">
        <v>0</v>
      </c>
      <c r="ON203" s="92">
        <v>0</v>
      </c>
      <c r="OO203" s="92">
        <v>0</v>
      </c>
      <c r="OP203" s="92">
        <v>0</v>
      </c>
      <c r="OQ203" s="92">
        <v>0</v>
      </c>
      <c r="OR203" s="92">
        <v>0</v>
      </c>
      <c r="OS203" s="92">
        <v>0</v>
      </c>
      <c r="OT203" s="92">
        <v>0</v>
      </c>
      <c r="OU203" s="92">
        <v>0</v>
      </c>
      <c r="OV203" s="92">
        <v>0</v>
      </c>
      <c r="OW203" s="92">
        <v>0</v>
      </c>
      <c r="OX203" s="92">
        <v>0</v>
      </c>
      <c r="OY203" s="92">
        <v>0</v>
      </c>
      <c r="OZ203" s="92">
        <v>0</v>
      </c>
      <c r="PA203" s="92">
        <v>0</v>
      </c>
      <c r="PB203" s="92">
        <v>0</v>
      </c>
      <c r="PC203" s="92">
        <v>0</v>
      </c>
      <c r="PD203" s="92">
        <v>0</v>
      </c>
      <c r="PE203" s="92">
        <v>0</v>
      </c>
      <c r="PF203" s="92">
        <v>0</v>
      </c>
      <c r="PG203" s="92">
        <v>0</v>
      </c>
      <c r="PH203" s="92">
        <v>0</v>
      </c>
      <c r="PI203" s="92">
        <v>0</v>
      </c>
      <c r="PJ203" s="92">
        <v>0</v>
      </c>
      <c r="PK203" s="92">
        <v>0</v>
      </c>
      <c r="PL203" s="92">
        <v>0</v>
      </c>
      <c r="PM203" s="92">
        <v>0</v>
      </c>
      <c r="PN203" s="92">
        <v>0</v>
      </c>
      <c r="PO203" s="92">
        <v>0</v>
      </c>
      <c r="PP203" s="92">
        <v>0</v>
      </c>
      <c r="PQ203" s="92">
        <v>0</v>
      </c>
      <c r="PR203" s="92">
        <v>0</v>
      </c>
      <c r="PS203" s="92">
        <v>0</v>
      </c>
      <c r="PT203" s="92">
        <v>0</v>
      </c>
      <c r="PU203" s="92">
        <v>0</v>
      </c>
      <c r="PV203" s="92">
        <v>0</v>
      </c>
      <c r="PW203" s="92">
        <v>0</v>
      </c>
      <c r="PX203" s="92">
        <v>0</v>
      </c>
      <c r="PY203" s="92">
        <v>0</v>
      </c>
      <c r="PZ203" s="92">
        <v>0</v>
      </c>
      <c r="QA203" s="92">
        <v>0</v>
      </c>
      <c r="QB203" s="92">
        <v>0</v>
      </c>
      <c r="QC203" s="92">
        <v>0</v>
      </c>
      <c r="QD203" s="92">
        <v>0</v>
      </c>
      <c r="QE203" s="92">
        <v>0</v>
      </c>
      <c r="QF203" s="92">
        <v>0</v>
      </c>
      <c r="QG203" s="92">
        <v>0</v>
      </c>
      <c r="QH203" s="92">
        <v>0</v>
      </c>
      <c r="QI203" s="92">
        <v>0</v>
      </c>
      <c r="QJ203" s="92">
        <v>0</v>
      </c>
      <c r="QK203" s="92">
        <v>0</v>
      </c>
      <c r="QL203" s="92">
        <v>0</v>
      </c>
      <c r="QM203" s="92">
        <v>0</v>
      </c>
      <c r="QN203" s="92">
        <v>0</v>
      </c>
      <c r="QO203" s="92">
        <v>0</v>
      </c>
      <c r="QP203" s="92">
        <v>0</v>
      </c>
      <c r="QQ203" s="92">
        <v>0</v>
      </c>
      <c r="QR203" s="92">
        <v>0</v>
      </c>
      <c r="QS203" s="92">
        <v>0</v>
      </c>
      <c r="QT203" s="92">
        <v>0</v>
      </c>
      <c r="QU203" s="92">
        <v>0</v>
      </c>
      <c r="QV203" s="92">
        <v>0</v>
      </c>
      <c r="QW203" s="92">
        <v>0</v>
      </c>
      <c r="QX203" s="92">
        <v>0</v>
      </c>
      <c r="QY203" s="92">
        <v>0</v>
      </c>
      <c r="QZ203" s="92">
        <v>0</v>
      </c>
      <c r="RA203" s="92">
        <v>0</v>
      </c>
      <c r="RB203" s="92">
        <v>0</v>
      </c>
      <c r="RC203" s="92">
        <v>0</v>
      </c>
      <c r="RD203" s="92">
        <v>0</v>
      </c>
      <c r="RE203" s="92">
        <v>0</v>
      </c>
      <c r="RF203" s="92">
        <v>0</v>
      </c>
      <c r="RG203" s="92">
        <v>0</v>
      </c>
      <c r="RH203" s="92">
        <v>0</v>
      </c>
      <c r="RI203" s="92">
        <v>0</v>
      </c>
      <c r="RJ203" s="92">
        <v>0</v>
      </c>
      <c r="RK203" s="92">
        <v>0</v>
      </c>
      <c r="RL203" s="92">
        <v>0</v>
      </c>
      <c r="RM203" s="92">
        <v>0</v>
      </c>
      <c r="RN203" s="92">
        <v>0</v>
      </c>
      <c r="RO203" s="92">
        <v>0</v>
      </c>
      <c r="RP203" s="92">
        <v>0</v>
      </c>
      <c r="RQ203" s="92">
        <v>0</v>
      </c>
      <c r="RR203" s="92">
        <v>0</v>
      </c>
      <c r="RS203" s="92">
        <v>0</v>
      </c>
      <c r="RT203" s="92">
        <v>0</v>
      </c>
      <c r="RU203" s="92">
        <v>0</v>
      </c>
      <c r="RV203" s="92">
        <v>0</v>
      </c>
      <c r="RW203" s="92">
        <v>0</v>
      </c>
      <c r="RX203" s="92">
        <v>0</v>
      </c>
      <c r="RY203" s="92">
        <v>0</v>
      </c>
      <c r="RZ203" s="92">
        <v>0</v>
      </c>
      <c r="SA203" s="92">
        <v>0</v>
      </c>
      <c r="SB203" s="92">
        <v>0</v>
      </c>
      <c r="SC203" s="92">
        <v>0</v>
      </c>
      <c r="SD203" s="92">
        <v>0</v>
      </c>
      <c r="SE203" s="92">
        <v>0</v>
      </c>
      <c r="SF203" s="92">
        <v>0</v>
      </c>
      <c r="SG203" s="92">
        <v>0</v>
      </c>
      <c r="SH203" s="92">
        <v>0</v>
      </c>
      <c r="SI203" s="92">
        <v>0</v>
      </c>
      <c r="SJ203" s="92">
        <v>0</v>
      </c>
      <c r="SK203" s="92">
        <v>0</v>
      </c>
      <c r="SL203" s="92">
        <v>0</v>
      </c>
      <c r="SM203" s="92">
        <v>0</v>
      </c>
      <c r="SN203" s="92">
        <v>0</v>
      </c>
      <c r="SO203" s="92">
        <v>0</v>
      </c>
      <c r="SP203" s="92">
        <v>0</v>
      </c>
      <c r="SQ203" s="92">
        <v>0</v>
      </c>
      <c r="SR203" s="92">
        <v>0</v>
      </c>
      <c r="SS203" s="92">
        <v>0</v>
      </c>
      <c r="ST203" s="92">
        <v>0</v>
      </c>
      <c r="SU203" s="92">
        <v>0</v>
      </c>
      <c r="SV203" s="92">
        <v>0</v>
      </c>
      <c r="SW203" s="92">
        <v>0</v>
      </c>
      <c r="SX203" s="92">
        <v>0</v>
      </c>
      <c r="SY203" s="92">
        <v>0</v>
      </c>
      <c r="SZ203" s="92">
        <v>0</v>
      </c>
      <c r="TA203" s="92">
        <v>0</v>
      </c>
      <c r="TB203" s="92">
        <v>0</v>
      </c>
      <c r="TC203" s="92">
        <v>0</v>
      </c>
      <c r="TD203" s="92">
        <v>0</v>
      </c>
      <c r="TE203" s="92">
        <v>0</v>
      </c>
      <c r="TF203" s="92">
        <v>0</v>
      </c>
      <c r="TG203" s="92">
        <v>0</v>
      </c>
      <c r="TH203" s="92">
        <v>0</v>
      </c>
      <c r="TI203" s="92">
        <v>0</v>
      </c>
      <c r="TJ203" s="92">
        <v>0</v>
      </c>
      <c r="TK203" s="92">
        <v>0</v>
      </c>
      <c r="TL203" s="92">
        <v>0</v>
      </c>
      <c r="TM203" s="92">
        <v>0</v>
      </c>
      <c r="TN203" s="92">
        <v>0</v>
      </c>
      <c r="TO203" s="92">
        <v>0</v>
      </c>
      <c r="TP203" s="92">
        <v>4.2079096399999998E-4</v>
      </c>
      <c r="TQ203" s="92">
        <v>-53357677.3046</v>
      </c>
      <c r="TR203" s="92">
        <v>0.13069963972222201</v>
      </c>
      <c r="TS203" s="92">
        <v>8.0244585277777902E-3</v>
      </c>
      <c r="TT203" s="92">
        <v>2.60232333611111E-5</v>
      </c>
      <c r="TU203" s="92">
        <v>0</v>
      </c>
      <c r="TV203" s="92">
        <v>0</v>
      </c>
      <c r="TW203" s="92">
        <v>0</v>
      </c>
      <c r="TX203" s="92">
        <v>0</v>
      </c>
      <c r="TY203" s="92">
        <v>0</v>
      </c>
      <c r="TZ203" s="92">
        <v>0</v>
      </c>
      <c r="UA203" s="92">
        <v>0</v>
      </c>
      <c r="UB203" s="92">
        <v>0</v>
      </c>
      <c r="UC203" s="92">
        <v>0</v>
      </c>
      <c r="UD203" s="92">
        <v>0</v>
      </c>
      <c r="UE203" s="92">
        <v>0</v>
      </c>
      <c r="UF203" s="92">
        <v>0</v>
      </c>
      <c r="UG203" s="92">
        <v>0</v>
      </c>
      <c r="UH203" s="92">
        <v>5.0781952499999999E-36</v>
      </c>
      <c r="UI203" s="92">
        <v>3.2890045000000002E-25</v>
      </c>
      <c r="UJ203" s="92">
        <v>1.6536786305555601E-8</v>
      </c>
      <c r="UK203" s="92">
        <v>0</v>
      </c>
      <c r="UL203" s="92">
        <v>7.8938216666666704E-31</v>
      </c>
      <c r="UM203" s="92">
        <v>0</v>
      </c>
      <c r="UN203" s="92">
        <v>0</v>
      </c>
      <c r="UO203" s="92">
        <v>0</v>
      </c>
      <c r="UP203" s="92">
        <v>1.56747012777778E-9</v>
      </c>
      <c r="UQ203" s="92">
        <v>0</v>
      </c>
      <c r="UR203" s="92">
        <v>0</v>
      </c>
      <c r="US203" s="92">
        <v>0</v>
      </c>
      <c r="UT203" s="92">
        <v>0</v>
      </c>
      <c r="UU203" s="92">
        <v>0</v>
      </c>
      <c r="UV203" s="92">
        <v>0</v>
      </c>
      <c r="UW203" s="92">
        <v>0</v>
      </c>
      <c r="UX203" s="92">
        <v>0</v>
      </c>
      <c r="UY203" s="92">
        <v>0</v>
      </c>
      <c r="UZ203" s="92">
        <v>0</v>
      </c>
      <c r="VA203" s="92">
        <v>0</v>
      </c>
      <c r="VB203" s="92">
        <v>1.49114306388889E-3</v>
      </c>
      <c r="VC203" s="92">
        <v>1.7324316805555601E-6</v>
      </c>
      <c r="VD203" s="92">
        <v>0</v>
      </c>
      <c r="VE203" s="92">
        <v>0</v>
      </c>
      <c r="VF203" s="92">
        <v>0</v>
      </c>
      <c r="VG203" s="92">
        <v>0.13064751055555601</v>
      </c>
      <c r="VH203" s="92">
        <v>0</v>
      </c>
      <c r="VI203" s="92">
        <v>0</v>
      </c>
      <c r="VJ203" s="92">
        <v>6.0009032777777801E-10</v>
      </c>
      <c r="VK203" s="92">
        <v>0</v>
      </c>
      <c r="VL203" s="92">
        <v>0</v>
      </c>
      <c r="VM203" s="92">
        <v>0</v>
      </c>
      <c r="VN203" s="92">
        <v>0</v>
      </c>
      <c r="VO203" s="92">
        <v>0</v>
      </c>
      <c r="VP203" s="92">
        <v>0</v>
      </c>
      <c r="VQ203" s="92">
        <v>0</v>
      </c>
      <c r="VR203" s="92">
        <v>0</v>
      </c>
      <c r="VS203" s="92">
        <v>0</v>
      </c>
      <c r="VT203" s="92">
        <v>0</v>
      </c>
      <c r="VU203" s="92">
        <v>0</v>
      </c>
      <c r="VV203" s="92">
        <v>0</v>
      </c>
      <c r="VW203" s="92">
        <v>0</v>
      </c>
      <c r="VX203" s="92">
        <v>0</v>
      </c>
      <c r="VY203" s="92">
        <v>0</v>
      </c>
      <c r="VZ203" s="92">
        <v>0</v>
      </c>
      <c r="WA203" s="92">
        <v>0</v>
      </c>
      <c r="WB203" s="92">
        <v>0</v>
      </c>
      <c r="WC203" s="92">
        <v>0</v>
      </c>
    </row>
    <row r="204" spans="2:601" ht="13.5" customHeight="1">
      <c r="B204" s="851" t="s">
        <v>2874</v>
      </c>
      <c r="C204" s="92">
        <v>0</v>
      </c>
      <c r="D204" s="92">
        <v>27138.3868</v>
      </c>
      <c r="E204" s="92">
        <v>-101.52463299999999</v>
      </c>
      <c r="F204" s="92">
        <v>1481.14777</v>
      </c>
      <c r="G204" s="92">
        <v>9.2087592600000008</v>
      </c>
      <c r="H204" s="92">
        <v>0</v>
      </c>
      <c r="I204" s="92">
        <v>0</v>
      </c>
      <c r="J204" s="92">
        <v>0</v>
      </c>
      <c r="K204" s="92">
        <v>2.6268898800000001E-10</v>
      </c>
      <c r="L204" s="92">
        <v>9.0802846800000001E-11</v>
      </c>
      <c r="M204" s="92">
        <v>1.6805798900000001E-10</v>
      </c>
      <c r="N204" s="92">
        <v>0</v>
      </c>
      <c r="O204" s="92">
        <v>0</v>
      </c>
      <c r="P204" s="92">
        <v>0</v>
      </c>
      <c r="Q204" s="92">
        <v>0</v>
      </c>
      <c r="R204" s="92">
        <v>1.0411272699999999E-10</v>
      </c>
      <c r="S204" s="92">
        <v>1.26875724E-11</v>
      </c>
      <c r="T204" s="92">
        <v>0</v>
      </c>
      <c r="U204" s="92">
        <v>1.27652486E-7</v>
      </c>
      <c r="V204" s="92">
        <v>9.7525449800000003E-6</v>
      </c>
      <c r="W204" s="92">
        <v>2.79639307E-2</v>
      </c>
      <c r="X204" s="92">
        <v>0</v>
      </c>
      <c r="Y204" s="92">
        <v>4.23130939E-6</v>
      </c>
      <c r="Z204" s="92">
        <v>8.8385383199999992E-12</v>
      </c>
      <c r="AA204" s="92">
        <v>1.3429681299999999E-8</v>
      </c>
      <c r="AB204" s="92">
        <v>2.6284548800000002E-9</v>
      </c>
      <c r="AC204" s="92">
        <v>3.5265472099999998E-4</v>
      </c>
      <c r="AD204" s="92">
        <v>0</v>
      </c>
      <c r="AE204" s="92">
        <v>0</v>
      </c>
      <c r="AF204" s="92">
        <v>0</v>
      </c>
      <c r="AG204" s="92">
        <v>0</v>
      </c>
      <c r="AH204" s="92">
        <v>0</v>
      </c>
      <c r="AI204" s="92">
        <v>0</v>
      </c>
      <c r="AJ204" s="92">
        <v>0</v>
      </c>
      <c r="AK204" s="92">
        <v>0</v>
      </c>
      <c r="AL204" s="92">
        <v>0</v>
      </c>
      <c r="AM204" s="92">
        <v>0</v>
      </c>
      <c r="AN204" s="92">
        <v>2.6189990999999999E-12</v>
      </c>
      <c r="AO204" s="92">
        <v>3.0500250100000002E-4</v>
      </c>
      <c r="AP204" s="92">
        <v>1.85480388E-7</v>
      </c>
      <c r="AQ204" s="92">
        <v>0</v>
      </c>
      <c r="AR204" s="92">
        <v>0</v>
      </c>
      <c r="AS204" s="92">
        <v>0</v>
      </c>
      <c r="AT204" s="92">
        <v>0.63967137100000004</v>
      </c>
      <c r="AU204" s="92">
        <v>0</v>
      </c>
      <c r="AV204" s="92">
        <v>0</v>
      </c>
      <c r="AW204" s="92">
        <v>2.04744994E-6</v>
      </c>
      <c r="AX204" s="92">
        <v>0</v>
      </c>
      <c r="AY204" s="92">
        <v>0</v>
      </c>
      <c r="AZ204" s="92">
        <v>0</v>
      </c>
      <c r="BA204" s="92">
        <v>0</v>
      </c>
      <c r="BB204" s="92">
        <v>0</v>
      </c>
      <c r="BC204" s="92">
        <v>0</v>
      </c>
      <c r="BD204" s="92">
        <v>0</v>
      </c>
      <c r="BE204" s="92">
        <v>0</v>
      </c>
      <c r="BF204" s="92">
        <v>0</v>
      </c>
      <c r="BG204" s="92">
        <v>0</v>
      </c>
      <c r="BH204" s="92">
        <v>0</v>
      </c>
      <c r="BI204" s="92">
        <v>0</v>
      </c>
      <c r="BJ204" s="92">
        <v>0</v>
      </c>
      <c r="BK204" s="92">
        <v>0</v>
      </c>
      <c r="BL204" s="92">
        <v>0</v>
      </c>
      <c r="BM204" s="92">
        <v>0</v>
      </c>
      <c r="BN204" s="92">
        <v>0</v>
      </c>
      <c r="BO204" s="92">
        <v>0</v>
      </c>
      <c r="BP204" s="92">
        <v>0.99337565100000003</v>
      </c>
      <c r="BQ204" s="92">
        <v>6.1761273400000004E-3</v>
      </c>
      <c r="BR204" s="92">
        <v>0</v>
      </c>
      <c r="BS204" s="92">
        <v>0</v>
      </c>
      <c r="BT204" s="92">
        <v>0</v>
      </c>
      <c r="BU204" s="92">
        <v>1.7618015499999999E-13</v>
      </c>
      <c r="BV204" s="92">
        <v>6.08996205E-14</v>
      </c>
      <c r="BW204" s="92">
        <v>1.12713071E-13</v>
      </c>
      <c r="BX204" s="92">
        <v>0</v>
      </c>
      <c r="BY204" s="92">
        <v>0</v>
      </c>
      <c r="BZ204" s="92">
        <v>0</v>
      </c>
      <c r="CA204" s="92">
        <v>0</v>
      </c>
      <c r="CB204" s="92">
        <v>6.9826286000000004E-14</v>
      </c>
      <c r="CC204" s="92">
        <v>8.5092965000000003E-15</v>
      </c>
      <c r="CD204" s="92">
        <v>0</v>
      </c>
      <c r="CE204" s="92">
        <v>8.5613923499999996E-11</v>
      </c>
      <c r="CF204" s="92">
        <v>6.5408333500000003E-9</v>
      </c>
      <c r="CG204" s="92">
        <v>1.87548389E-5</v>
      </c>
      <c r="CH204" s="92">
        <v>0</v>
      </c>
      <c r="CI204" s="92">
        <v>2.8378530600000001E-9</v>
      </c>
      <c r="CJ204" s="92">
        <v>5.9278276900000003E-15</v>
      </c>
      <c r="CK204" s="92">
        <v>9.0070138300000004E-12</v>
      </c>
      <c r="CL204" s="92">
        <v>1.7628511699999999E-12</v>
      </c>
      <c r="CM204" s="92">
        <v>2.3651834099999999E-7</v>
      </c>
      <c r="CN204" s="92">
        <v>0</v>
      </c>
      <c r="CO204" s="92">
        <v>0</v>
      </c>
      <c r="CP204" s="92">
        <v>0</v>
      </c>
      <c r="CQ204" s="92">
        <v>0</v>
      </c>
      <c r="CR204" s="92">
        <v>0</v>
      </c>
      <c r="CS204" s="92">
        <v>0</v>
      </c>
      <c r="CT204" s="92">
        <v>0</v>
      </c>
      <c r="CU204" s="92">
        <v>0</v>
      </c>
      <c r="CV204" s="92">
        <v>0</v>
      </c>
      <c r="CW204" s="92">
        <v>0</v>
      </c>
      <c r="CX204" s="92">
        <v>1.7565093699999999E-15</v>
      </c>
      <c r="CY204" s="92">
        <v>2.0455896700000001E-7</v>
      </c>
      <c r="CZ204" s="92">
        <v>1.2439791999999999E-10</v>
      </c>
      <c r="DA204" s="92">
        <v>0</v>
      </c>
      <c r="DB204" s="92">
        <v>0</v>
      </c>
      <c r="DC204" s="92">
        <v>0</v>
      </c>
      <c r="DD204" s="92">
        <v>4.2901456399999999E-4</v>
      </c>
      <c r="DE204" s="92">
        <v>0</v>
      </c>
      <c r="DF204" s="92">
        <v>0</v>
      </c>
      <c r="DG204" s="92">
        <v>1.3731829900000001E-9</v>
      </c>
      <c r="DH204" s="92">
        <v>0</v>
      </c>
      <c r="DI204" s="92">
        <v>0</v>
      </c>
      <c r="DJ204" s="92">
        <v>0</v>
      </c>
      <c r="DK204" s="92">
        <v>0</v>
      </c>
      <c r="DL204" s="92">
        <v>0</v>
      </c>
      <c r="DM204" s="92">
        <v>0</v>
      </c>
      <c r="DN204" s="92">
        <v>0</v>
      </c>
      <c r="DO204" s="92">
        <v>0</v>
      </c>
      <c r="DP204" s="92">
        <v>0</v>
      </c>
      <c r="DQ204" s="92">
        <v>0</v>
      </c>
      <c r="DR204" s="92">
        <v>0</v>
      </c>
      <c r="DS204" s="92">
        <v>0</v>
      </c>
      <c r="DT204" s="92">
        <v>0</v>
      </c>
      <c r="DU204" s="92">
        <v>0</v>
      </c>
      <c r="DV204" s="92">
        <v>0</v>
      </c>
      <c r="DW204" s="92">
        <v>0</v>
      </c>
      <c r="DX204" s="92">
        <v>0</v>
      </c>
      <c r="DY204" s="92">
        <v>0</v>
      </c>
      <c r="DZ204" s="92">
        <v>26683.291799999999</v>
      </c>
      <c r="EA204" s="92">
        <v>424.238699</v>
      </c>
      <c r="EB204" s="92">
        <v>0</v>
      </c>
      <c r="EC204" s="92">
        <v>0</v>
      </c>
      <c r="ED204" s="92">
        <v>0</v>
      </c>
      <c r="EE204" s="92">
        <v>3.9437865500000001E-8</v>
      </c>
      <c r="EF204" s="92">
        <v>1.3632358499999999E-8</v>
      </c>
      <c r="EG204" s="92">
        <v>5.7526262900000001E-8</v>
      </c>
      <c r="EH204" s="92">
        <v>0</v>
      </c>
      <c r="EI204" s="92">
        <v>0</v>
      </c>
      <c r="EJ204" s="92">
        <v>0</v>
      </c>
      <c r="EK204" s="92">
        <v>0</v>
      </c>
      <c r="EL204" s="92">
        <v>1.37549695E-8</v>
      </c>
      <c r="EM204" s="92">
        <v>1.6762328399999999E-9</v>
      </c>
      <c r="EN204" s="92">
        <v>0</v>
      </c>
      <c r="EO204" s="92">
        <v>1.94222901E-5</v>
      </c>
      <c r="EP204" s="92">
        <v>1.2298934500000001E-3</v>
      </c>
      <c r="EQ204" s="92">
        <v>2.6869299400000002</v>
      </c>
      <c r="ER204" s="92">
        <v>0</v>
      </c>
      <c r="ES204" s="92">
        <v>3.8115144200000001E-4</v>
      </c>
      <c r="ET204" s="92">
        <v>1.34475957E-9</v>
      </c>
      <c r="EU204" s="92">
        <v>1.2368027399999999E-6</v>
      </c>
      <c r="EV204" s="92">
        <v>3.1039223899999998E-7</v>
      </c>
      <c r="EW204" s="92">
        <v>6.0059073799999998E-3</v>
      </c>
      <c r="EX204" s="92">
        <v>0</v>
      </c>
      <c r="EY204" s="92">
        <v>0</v>
      </c>
      <c r="EZ204" s="92">
        <v>0</v>
      </c>
      <c r="FA204" s="92">
        <v>0</v>
      </c>
      <c r="FB204" s="92">
        <v>0</v>
      </c>
      <c r="FC204" s="92">
        <v>0</v>
      </c>
      <c r="FD204" s="92">
        <v>0</v>
      </c>
      <c r="FE204" s="92">
        <v>0</v>
      </c>
      <c r="FF204" s="92">
        <v>0</v>
      </c>
      <c r="FG204" s="92">
        <v>0</v>
      </c>
      <c r="FH204" s="92">
        <v>7.3978018899999998E-10</v>
      </c>
      <c r="FI204" s="92">
        <v>9.7597140299999999E-3</v>
      </c>
      <c r="FJ204" s="92">
        <v>5.1959511499999999E-6</v>
      </c>
      <c r="FK204" s="92">
        <v>0</v>
      </c>
      <c r="FL204" s="92">
        <v>0</v>
      </c>
      <c r="FM204" s="92">
        <v>0</v>
      </c>
      <c r="FN204" s="92">
        <v>28.151809100000001</v>
      </c>
      <c r="FO204" s="92">
        <v>0</v>
      </c>
      <c r="FP204" s="92">
        <v>0</v>
      </c>
      <c r="FQ204" s="92">
        <v>1.3116947100000001E-4</v>
      </c>
      <c r="FR204" s="92">
        <v>0</v>
      </c>
      <c r="FS204" s="92">
        <v>0</v>
      </c>
      <c r="FT204" s="92">
        <v>0</v>
      </c>
      <c r="FU204" s="92">
        <v>0</v>
      </c>
      <c r="FV204" s="92">
        <v>0</v>
      </c>
      <c r="FW204" s="92">
        <v>0</v>
      </c>
      <c r="FX204" s="92">
        <v>0</v>
      </c>
      <c r="FY204" s="92">
        <v>0</v>
      </c>
      <c r="FZ204" s="92">
        <v>0</v>
      </c>
      <c r="GA204" s="92">
        <v>0</v>
      </c>
      <c r="GB204" s="92">
        <v>0</v>
      </c>
      <c r="GC204" s="92">
        <v>0</v>
      </c>
      <c r="GD204" s="92">
        <v>0</v>
      </c>
      <c r="GE204" s="92">
        <v>0</v>
      </c>
      <c r="GF204" s="92">
        <v>0</v>
      </c>
      <c r="GG204" s="92">
        <v>0</v>
      </c>
      <c r="GH204" s="92">
        <v>0</v>
      </c>
      <c r="GI204" s="92">
        <v>0</v>
      </c>
      <c r="GJ204" s="92">
        <v>0.98323058100000005</v>
      </c>
      <c r="GK204" s="92">
        <v>1.5632421399999999E-2</v>
      </c>
      <c r="GL204" s="92">
        <v>0</v>
      </c>
      <c r="GM204" s="92">
        <v>0</v>
      </c>
      <c r="GN204" s="92">
        <v>0</v>
      </c>
      <c r="GO204" s="92">
        <v>1.45321333E-12</v>
      </c>
      <c r="GP204" s="92">
        <v>5.0232751999999998E-13</v>
      </c>
      <c r="GQ204" s="92">
        <v>2.1197377499999999E-12</v>
      </c>
      <c r="GR204" s="92">
        <v>0</v>
      </c>
      <c r="GS204" s="92">
        <v>0</v>
      </c>
      <c r="GT204" s="92">
        <v>0</v>
      </c>
      <c r="GU204" s="92">
        <v>0</v>
      </c>
      <c r="GV204" s="92">
        <v>5.0684551099999999E-13</v>
      </c>
      <c r="GW204" s="92">
        <v>6.1766119600000003E-14</v>
      </c>
      <c r="GX204" s="92">
        <v>0</v>
      </c>
      <c r="GY204" s="92">
        <v>7.15675925E-10</v>
      </c>
      <c r="GZ204" s="92">
        <v>4.5319327900000001E-8</v>
      </c>
      <c r="HA204" s="92">
        <v>9.90084621E-5</v>
      </c>
      <c r="HB204" s="92">
        <v>0</v>
      </c>
      <c r="HC204" s="92">
        <v>1.4044734699999999E-8</v>
      </c>
      <c r="HD204" s="92">
        <v>4.95519346E-14</v>
      </c>
      <c r="HE204" s="92">
        <v>4.55739228E-11</v>
      </c>
      <c r="HF204" s="92">
        <v>1.14373873E-11</v>
      </c>
      <c r="HG204" s="92">
        <v>2.21306721E-7</v>
      </c>
      <c r="HH204" s="92">
        <v>0</v>
      </c>
      <c r="HI204" s="92">
        <v>0</v>
      </c>
      <c r="HJ204" s="92">
        <v>0</v>
      </c>
      <c r="HK204" s="92">
        <v>0</v>
      </c>
      <c r="HL204" s="92">
        <v>0</v>
      </c>
      <c r="HM204" s="92">
        <v>0</v>
      </c>
      <c r="HN204" s="92">
        <v>0</v>
      </c>
      <c r="HO204" s="92">
        <v>0</v>
      </c>
      <c r="HP204" s="92">
        <v>0</v>
      </c>
      <c r="HQ204" s="92">
        <v>0</v>
      </c>
      <c r="HR204" s="92">
        <v>2.7259549200000001E-14</v>
      </c>
      <c r="HS204" s="92">
        <v>3.5962764200000002E-7</v>
      </c>
      <c r="HT204" s="92">
        <v>1.9146131300000001E-10</v>
      </c>
      <c r="HU204" s="92">
        <v>0</v>
      </c>
      <c r="HV204" s="92">
        <v>0</v>
      </c>
      <c r="HW204" s="92">
        <v>0</v>
      </c>
      <c r="HX204" s="92">
        <v>1.0373427599999999E-3</v>
      </c>
      <c r="HY204" s="92">
        <v>0</v>
      </c>
      <c r="HZ204" s="92">
        <v>0</v>
      </c>
      <c r="IA204" s="92">
        <v>4.83335551E-9</v>
      </c>
      <c r="IB204" s="92">
        <v>0</v>
      </c>
      <c r="IC204" s="92">
        <v>0</v>
      </c>
      <c r="ID204" s="92">
        <v>0</v>
      </c>
      <c r="IE204" s="92">
        <v>0</v>
      </c>
      <c r="IF204" s="92">
        <v>0</v>
      </c>
      <c r="IG204" s="92">
        <v>0</v>
      </c>
      <c r="IH204" s="92">
        <v>0</v>
      </c>
      <c r="II204" s="92">
        <v>0</v>
      </c>
      <c r="IJ204" s="92">
        <v>0</v>
      </c>
      <c r="IK204" s="92">
        <v>0</v>
      </c>
      <c r="IL204" s="92">
        <v>0</v>
      </c>
      <c r="IM204" s="92">
        <v>0</v>
      </c>
      <c r="IN204" s="92">
        <v>0</v>
      </c>
      <c r="IO204" s="92">
        <v>0</v>
      </c>
      <c r="IP204" s="92">
        <v>0</v>
      </c>
      <c r="IQ204" s="92">
        <v>0</v>
      </c>
      <c r="IR204" s="92">
        <v>0</v>
      </c>
      <c r="IS204" s="92">
        <v>0</v>
      </c>
      <c r="IT204" s="92">
        <v>1491.02484</v>
      </c>
      <c r="IU204" s="92">
        <v>27138.3868</v>
      </c>
      <c r="IV204" s="92">
        <v>460.77858900000001</v>
      </c>
      <c r="IW204" s="92">
        <v>34.211388100000001</v>
      </c>
      <c r="IX204" s="92">
        <v>4.3022982000000001</v>
      </c>
      <c r="IY204" s="92">
        <v>0</v>
      </c>
      <c r="IZ204" s="92">
        <v>1</v>
      </c>
      <c r="JA204" s="92">
        <v>0</v>
      </c>
      <c r="JB204" s="92">
        <v>-68090.504000000001</v>
      </c>
      <c r="JC204" s="92">
        <v>-3740.9973399999999</v>
      </c>
      <c r="JD204" s="92">
        <v>-101.52463299999999</v>
      </c>
      <c r="JE204" s="92">
        <v>-38.6081802</v>
      </c>
      <c r="JF204" s="92">
        <v>-2.1211929899999999</v>
      </c>
      <c r="JG204" s="92">
        <v>5.3931355700000003E-2</v>
      </c>
      <c r="JH204" s="92">
        <v>0.98161341800000002</v>
      </c>
      <c r="JI204" s="92">
        <v>18.201163399999999</v>
      </c>
      <c r="JJ204" s="92">
        <v>455.11730899999998</v>
      </c>
      <c r="JK204" s="92">
        <v>0</v>
      </c>
      <c r="JL204" s="92">
        <v>0</v>
      </c>
      <c r="JM204" s="92">
        <v>0</v>
      </c>
      <c r="JN204" s="92">
        <v>0</v>
      </c>
      <c r="JO204" s="92">
        <v>0</v>
      </c>
      <c r="JP204" s="92">
        <v>0</v>
      </c>
      <c r="JQ204" s="92">
        <v>0</v>
      </c>
      <c r="JR204" s="92">
        <v>0</v>
      </c>
      <c r="JS204" s="92">
        <v>0</v>
      </c>
      <c r="JT204" s="92">
        <v>0</v>
      </c>
      <c r="JU204" s="92">
        <v>0</v>
      </c>
      <c r="JV204" s="92">
        <v>0</v>
      </c>
      <c r="JW204" s="92">
        <v>0</v>
      </c>
      <c r="JX204" s="92">
        <v>0</v>
      </c>
      <c r="JY204" s="92">
        <v>0</v>
      </c>
      <c r="JZ204" s="92">
        <v>0</v>
      </c>
      <c r="KA204" s="92">
        <v>0</v>
      </c>
      <c r="KB204" s="92">
        <v>0</v>
      </c>
      <c r="KC204" s="92">
        <v>0</v>
      </c>
      <c r="KD204" s="92">
        <v>0</v>
      </c>
      <c r="KE204" s="92">
        <v>0</v>
      </c>
      <c r="KF204" s="92">
        <v>0</v>
      </c>
      <c r="KG204" s="92">
        <v>0</v>
      </c>
      <c r="KH204" s="92">
        <v>0</v>
      </c>
      <c r="KI204" s="92">
        <v>0</v>
      </c>
      <c r="KJ204" s="92">
        <v>0</v>
      </c>
      <c r="KK204" s="92">
        <v>0</v>
      </c>
      <c r="KL204" s="92">
        <v>0</v>
      </c>
      <c r="KM204" s="92">
        <v>0</v>
      </c>
      <c r="KN204" s="92">
        <v>0</v>
      </c>
      <c r="KO204" s="92">
        <v>0</v>
      </c>
      <c r="KP204" s="92">
        <v>0</v>
      </c>
      <c r="KQ204" s="92">
        <v>0</v>
      </c>
      <c r="KR204" s="92">
        <v>0</v>
      </c>
      <c r="KS204" s="92">
        <v>0</v>
      </c>
      <c r="KT204" s="92">
        <v>0</v>
      </c>
      <c r="KU204" s="92">
        <v>0</v>
      </c>
      <c r="KV204" s="92">
        <v>0</v>
      </c>
      <c r="KW204" s="92">
        <v>0</v>
      </c>
      <c r="KX204" s="92">
        <v>0</v>
      </c>
      <c r="KY204" s="92">
        <v>0</v>
      </c>
      <c r="KZ204" s="92">
        <v>0</v>
      </c>
      <c r="LA204" s="92">
        <v>0</v>
      </c>
      <c r="LB204" s="92">
        <v>0</v>
      </c>
      <c r="LC204" s="92">
        <v>0</v>
      </c>
      <c r="LD204" s="92">
        <v>0</v>
      </c>
      <c r="LE204" s="92">
        <v>0</v>
      </c>
      <c r="LF204" s="92">
        <v>0</v>
      </c>
      <c r="LG204" s="92">
        <v>0</v>
      </c>
      <c r="LH204" s="92">
        <v>0</v>
      </c>
      <c r="LI204" s="92">
        <v>0</v>
      </c>
      <c r="LJ204" s="92">
        <v>0</v>
      </c>
      <c r="LK204" s="92">
        <v>0</v>
      </c>
      <c r="LL204" s="92">
        <v>0</v>
      </c>
      <c r="LM204" s="92">
        <v>0</v>
      </c>
      <c r="LN204" s="92">
        <v>0</v>
      </c>
      <c r="LO204" s="92">
        <v>0</v>
      </c>
      <c r="LP204" s="92">
        <v>0</v>
      </c>
      <c r="LQ204" s="92">
        <v>0</v>
      </c>
      <c r="LR204" s="92">
        <v>0</v>
      </c>
      <c r="LS204" s="92">
        <v>0</v>
      </c>
      <c r="LT204" s="92">
        <v>0</v>
      </c>
      <c r="LU204" s="92">
        <v>0</v>
      </c>
      <c r="LV204" s="92">
        <v>0</v>
      </c>
      <c r="LW204" s="92">
        <v>0</v>
      </c>
      <c r="LX204" s="92">
        <v>0</v>
      </c>
      <c r="LY204" s="92">
        <v>0</v>
      </c>
      <c r="LZ204" s="92">
        <v>0</v>
      </c>
      <c r="MA204" s="92">
        <v>0</v>
      </c>
      <c r="MB204" s="92">
        <v>0</v>
      </c>
      <c r="MC204" s="92">
        <v>0</v>
      </c>
      <c r="MD204" s="92">
        <v>0</v>
      </c>
      <c r="ME204" s="92">
        <v>0</v>
      </c>
      <c r="MF204" s="92">
        <v>0</v>
      </c>
      <c r="MG204" s="92">
        <v>0</v>
      </c>
      <c r="MH204" s="92">
        <v>0</v>
      </c>
      <c r="MI204" s="92">
        <v>0</v>
      </c>
      <c r="MJ204" s="92">
        <v>0</v>
      </c>
      <c r="MK204" s="92">
        <v>0</v>
      </c>
      <c r="ML204" s="92">
        <v>0</v>
      </c>
      <c r="MM204" s="92">
        <v>0</v>
      </c>
      <c r="MN204" s="92">
        <v>0</v>
      </c>
      <c r="MO204" s="92">
        <v>0</v>
      </c>
      <c r="MP204" s="92">
        <v>0</v>
      </c>
      <c r="MQ204" s="92">
        <v>0</v>
      </c>
      <c r="MR204" s="92">
        <v>0</v>
      </c>
      <c r="MS204" s="92">
        <v>0</v>
      </c>
      <c r="MT204" s="92">
        <v>0</v>
      </c>
      <c r="MU204" s="92">
        <v>0</v>
      </c>
      <c r="MV204" s="92">
        <v>0</v>
      </c>
      <c r="MW204" s="92">
        <v>0</v>
      </c>
      <c r="MX204" s="92">
        <v>0</v>
      </c>
      <c r="MY204" s="92">
        <v>0</v>
      </c>
      <c r="MZ204" s="92">
        <v>0</v>
      </c>
      <c r="NA204" s="92">
        <v>0</v>
      </c>
      <c r="NB204" s="92">
        <v>0</v>
      </c>
      <c r="NC204" s="92">
        <v>0</v>
      </c>
      <c r="ND204" s="92">
        <v>0</v>
      </c>
      <c r="NE204" s="92">
        <v>0</v>
      </c>
      <c r="NF204" s="92">
        <v>0</v>
      </c>
      <c r="NG204" s="92">
        <v>0</v>
      </c>
      <c r="NH204" s="92">
        <v>0</v>
      </c>
      <c r="NI204" s="92">
        <v>0</v>
      </c>
      <c r="NJ204" s="92">
        <v>0</v>
      </c>
      <c r="NK204" s="92">
        <v>0</v>
      </c>
      <c r="NL204" s="92">
        <v>0</v>
      </c>
      <c r="NM204" s="92">
        <v>0</v>
      </c>
      <c r="NN204" s="92">
        <v>0</v>
      </c>
      <c r="NO204" s="92">
        <v>0</v>
      </c>
      <c r="NP204" s="92">
        <v>0</v>
      </c>
      <c r="NQ204" s="92">
        <v>0</v>
      </c>
      <c r="NR204" s="92">
        <v>0</v>
      </c>
      <c r="NS204" s="92">
        <v>0</v>
      </c>
      <c r="NT204" s="92">
        <v>0</v>
      </c>
      <c r="NU204" s="92">
        <v>0</v>
      </c>
      <c r="NV204" s="92">
        <v>0</v>
      </c>
      <c r="NW204" s="92">
        <v>0</v>
      </c>
      <c r="NX204" s="92">
        <v>0</v>
      </c>
      <c r="NY204" s="92">
        <v>0</v>
      </c>
      <c r="NZ204" s="92">
        <v>0</v>
      </c>
      <c r="OA204" s="92">
        <v>0</v>
      </c>
      <c r="OB204" s="92">
        <v>0</v>
      </c>
      <c r="OC204" s="92">
        <v>0</v>
      </c>
      <c r="OD204" s="92">
        <v>0</v>
      </c>
      <c r="OE204" s="92">
        <v>0</v>
      </c>
      <c r="OF204" s="92">
        <v>0</v>
      </c>
      <c r="OG204" s="92">
        <v>0</v>
      </c>
      <c r="OH204" s="92">
        <v>0</v>
      </c>
      <c r="OI204" s="92">
        <v>0</v>
      </c>
      <c r="OJ204" s="92">
        <v>0</v>
      </c>
      <c r="OK204" s="92">
        <v>0</v>
      </c>
      <c r="OL204" s="92">
        <v>0</v>
      </c>
      <c r="OM204" s="92">
        <v>0</v>
      </c>
      <c r="ON204" s="92">
        <v>0</v>
      </c>
      <c r="OO204" s="92">
        <v>0</v>
      </c>
      <c r="OP204" s="92">
        <v>0</v>
      </c>
      <c r="OQ204" s="92">
        <v>0</v>
      </c>
      <c r="OR204" s="92">
        <v>0</v>
      </c>
      <c r="OS204" s="92">
        <v>0</v>
      </c>
      <c r="OT204" s="92">
        <v>0</v>
      </c>
      <c r="OU204" s="92">
        <v>0</v>
      </c>
      <c r="OV204" s="92">
        <v>0</v>
      </c>
      <c r="OW204" s="92">
        <v>0</v>
      </c>
      <c r="OX204" s="92">
        <v>0</v>
      </c>
      <c r="OY204" s="92">
        <v>0</v>
      </c>
      <c r="OZ204" s="92">
        <v>0</v>
      </c>
      <c r="PA204" s="92">
        <v>0</v>
      </c>
      <c r="PB204" s="92">
        <v>0</v>
      </c>
      <c r="PC204" s="92">
        <v>0</v>
      </c>
      <c r="PD204" s="92">
        <v>0</v>
      </c>
      <c r="PE204" s="92">
        <v>0</v>
      </c>
      <c r="PF204" s="92">
        <v>0</v>
      </c>
      <c r="PG204" s="92">
        <v>0</v>
      </c>
      <c r="PH204" s="92">
        <v>0</v>
      </c>
      <c r="PI204" s="92">
        <v>0</v>
      </c>
      <c r="PJ204" s="92">
        <v>0</v>
      </c>
      <c r="PK204" s="92">
        <v>0</v>
      </c>
      <c r="PL204" s="92">
        <v>0</v>
      </c>
      <c r="PM204" s="92">
        <v>0</v>
      </c>
      <c r="PN204" s="92">
        <v>0</v>
      </c>
      <c r="PO204" s="92">
        <v>0</v>
      </c>
      <c r="PP204" s="92">
        <v>0</v>
      </c>
      <c r="PQ204" s="92">
        <v>0</v>
      </c>
      <c r="PR204" s="92">
        <v>0</v>
      </c>
      <c r="PS204" s="92">
        <v>0</v>
      </c>
      <c r="PT204" s="92">
        <v>0</v>
      </c>
      <c r="PU204" s="92">
        <v>0</v>
      </c>
      <c r="PV204" s="92">
        <v>0</v>
      </c>
      <c r="PW204" s="92">
        <v>0</v>
      </c>
      <c r="PX204" s="92">
        <v>0</v>
      </c>
      <c r="PY204" s="92">
        <v>0</v>
      </c>
      <c r="PZ204" s="92">
        <v>0</v>
      </c>
      <c r="QA204" s="92">
        <v>0</v>
      </c>
      <c r="QB204" s="92">
        <v>0</v>
      </c>
      <c r="QC204" s="92">
        <v>0</v>
      </c>
      <c r="QD204" s="92">
        <v>0</v>
      </c>
      <c r="QE204" s="92">
        <v>0</v>
      </c>
      <c r="QF204" s="92">
        <v>0</v>
      </c>
      <c r="QG204" s="92">
        <v>0</v>
      </c>
      <c r="QH204" s="92">
        <v>0</v>
      </c>
      <c r="QI204" s="92">
        <v>0</v>
      </c>
      <c r="QJ204" s="92">
        <v>0</v>
      </c>
      <c r="QK204" s="92">
        <v>0</v>
      </c>
      <c r="QL204" s="92">
        <v>0</v>
      </c>
      <c r="QM204" s="92">
        <v>0</v>
      </c>
      <c r="QN204" s="92">
        <v>0</v>
      </c>
      <c r="QO204" s="92">
        <v>0</v>
      </c>
      <c r="QP204" s="92">
        <v>0</v>
      </c>
      <c r="QQ204" s="92">
        <v>0</v>
      </c>
      <c r="QR204" s="92">
        <v>0</v>
      </c>
      <c r="QS204" s="92">
        <v>0</v>
      </c>
      <c r="QT204" s="92">
        <v>0</v>
      </c>
      <c r="QU204" s="92">
        <v>0</v>
      </c>
      <c r="QV204" s="92">
        <v>0</v>
      </c>
      <c r="QW204" s="92">
        <v>0</v>
      </c>
      <c r="QX204" s="92">
        <v>0</v>
      </c>
      <c r="QY204" s="92">
        <v>0</v>
      </c>
      <c r="QZ204" s="92">
        <v>0</v>
      </c>
      <c r="RA204" s="92">
        <v>0</v>
      </c>
      <c r="RB204" s="92">
        <v>0</v>
      </c>
      <c r="RC204" s="92">
        <v>0</v>
      </c>
      <c r="RD204" s="92">
        <v>0</v>
      </c>
      <c r="RE204" s="92">
        <v>0</v>
      </c>
      <c r="RF204" s="92">
        <v>0</v>
      </c>
      <c r="RG204" s="92">
        <v>0</v>
      </c>
      <c r="RH204" s="92">
        <v>0</v>
      </c>
      <c r="RI204" s="92">
        <v>0</v>
      </c>
      <c r="RJ204" s="92">
        <v>0</v>
      </c>
      <c r="RK204" s="92">
        <v>0</v>
      </c>
      <c r="RL204" s="92">
        <v>0</v>
      </c>
      <c r="RM204" s="92">
        <v>0</v>
      </c>
      <c r="RN204" s="92">
        <v>0</v>
      </c>
      <c r="RO204" s="92">
        <v>0</v>
      </c>
      <c r="RP204" s="92">
        <v>0</v>
      </c>
      <c r="RQ204" s="92">
        <v>0</v>
      </c>
      <c r="RR204" s="92">
        <v>0</v>
      </c>
      <c r="RS204" s="92">
        <v>0</v>
      </c>
      <c r="RT204" s="92">
        <v>0</v>
      </c>
      <c r="RU204" s="92">
        <v>0</v>
      </c>
      <c r="RV204" s="92">
        <v>0</v>
      </c>
      <c r="RW204" s="92">
        <v>0</v>
      </c>
      <c r="RX204" s="92">
        <v>0</v>
      </c>
      <c r="RY204" s="92">
        <v>0</v>
      </c>
      <c r="RZ204" s="92">
        <v>0</v>
      </c>
      <c r="SA204" s="92">
        <v>0</v>
      </c>
      <c r="SB204" s="92">
        <v>0</v>
      </c>
      <c r="SC204" s="92">
        <v>0</v>
      </c>
      <c r="SD204" s="92">
        <v>0</v>
      </c>
      <c r="SE204" s="92">
        <v>0</v>
      </c>
      <c r="SF204" s="92">
        <v>0</v>
      </c>
      <c r="SG204" s="92">
        <v>0</v>
      </c>
      <c r="SH204" s="92">
        <v>0</v>
      </c>
      <c r="SI204" s="92">
        <v>0</v>
      </c>
      <c r="SJ204" s="92">
        <v>0</v>
      </c>
      <c r="SK204" s="92">
        <v>0</v>
      </c>
      <c r="SL204" s="92">
        <v>0</v>
      </c>
      <c r="SM204" s="92">
        <v>0</v>
      </c>
      <c r="SN204" s="92">
        <v>0</v>
      </c>
      <c r="SO204" s="92">
        <v>0</v>
      </c>
      <c r="SP204" s="92">
        <v>0</v>
      </c>
      <c r="SQ204" s="92">
        <v>0</v>
      </c>
      <c r="SR204" s="92">
        <v>0</v>
      </c>
      <c r="SS204" s="92">
        <v>0</v>
      </c>
      <c r="ST204" s="92">
        <v>0</v>
      </c>
      <c r="SU204" s="92">
        <v>0</v>
      </c>
      <c r="SV204" s="92">
        <v>0</v>
      </c>
      <c r="SW204" s="92">
        <v>0</v>
      </c>
      <c r="SX204" s="92">
        <v>0</v>
      </c>
      <c r="SY204" s="92">
        <v>0</v>
      </c>
      <c r="SZ204" s="92">
        <v>0</v>
      </c>
      <c r="TA204" s="92">
        <v>0</v>
      </c>
      <c r="TB204" s="92">
        <v>0</v>
      </c>
      <c r="TC204" s="92">
        <v>4.3022982000000001</v>
      </c>
      <c r="TD204" s="92">
        <v>0</v>
      </c>
      <c r="TE204" s="92">
        <v>0</v>
      </c>
      <c r="TF204" s="92">
        <v>0</v>
      </c>
      <c r="TG204" s="92">
        <v>0</v>
      </c>
      <c r="TH204" s="92">
        <v>0</v>
      </c>
      <c r="TI204" s="92">
        <v>0</v>
      </c>
      <c r="TJ204" s="92">
        <v>0</v>
      </c>
      <c r="TK204" s="92">
        <v>0</v>
      </c>
      <c r="TL204" s="92">
        <v>0</v>
      </c>
      <c r="TM204" s="92">
        <v>0</v>
      </c>
      <c r="TN204" s="92">
        <v>0</v>
      </c>
      <c r="TO204" s="92">
        <v>0</v>
      </c>
      <c r="TP204" s="92">
        <v>3.2740246299999998E-2</v>
      </c>
      <c r="TQ204" s="92">
        <v>-118358833.314</v>
      </c>
      <c r="TR204" s="92">
        <v>5.3325227222222301E-3</v>
      </c>
      <c r="TS204" s="92">
        <v>0</v>
      </c>
      <c r="TT204" s="92">
        <v>0</v>
      </c>
      <c r="TU204" s="92">
        <v>0</v>
      </c>
      <c r="TV204" s="92">
        <v>0</v>
      </c>
      <c r="TW204" s="92">
        <v>0</v>
      </c>
      <c r="TX204" s="92">
        <v>0</v>
      </c>
      <c r="TY204" s="92">
        <v>0</v>
      </c>
      <c r="TZ204" s="92">
        <v>0</v>
      </c>
      <c r="UA204" s="92">
        <v>0</v>
      </c>
      <c r="UB204" s="92">
        <v>0</v>
      </c>
      <c r="UC204" s="92">
        <v>0</v>
      </c>
      <c r="UD204" s="92">
        <v>0</v>
      </c>
      <c r="UE204" s="92">
        <v>0</v>
      </c>
      <c r="UF204" s="92">
        <v>0</v>
      </c>
      <c r="UG204" s="92">
        <v>0</v>
      </c>
      <c r="UH204" s="92">
        <v>0</v>
      </c>
      <c r="UI204" s="92">
        <v>0</v>
      </c>
      <c r="UJ204" s="92">
        <v>0</v>
      </c>
      <c r="UK204" s="92">
        <v>0</v>
      </c>
      <c r="UL204" s="92">
        <v>0</v>
      </c>
      <c r="UM204" s="92">
        <v>0</v>
      </c>
      <c r="UN204" s="92">
        <v>0</v>
      </c>
      <c r="UO204" s="92">
        <v>0</v>
      </c>
      <c r="UP204" s="92">
        <v>0</v>
      </c>
      <c r="UQ204" s="92">
        <v>0</v>
      </c>
      <c r="UR204" s="92">
        <v>0</v>
      </c>
      <c r="US204" s="92">
        <v>0</v>
      </c>
      <c r="UT204" s="92">
        <v>0</v>
      </c>
      <c r="UU204" s="92">
        <v>0</v>
      </c>
      <c r="UV204" s="92">
        <v>0</v>
      </c>
      <c r="UW204" s="92">
        <v>0</v>
      </c>
      <c r="UX204" s="92">
        <v>0</v>
      </c>
      <c r="UY204" s="92">
        <v>0</v>
      </c>
      <c r="UZ204" s="92">
        <v>0</v>
      </c>
      <c r="VA204" s="92">
        <v>0</v>
      </c>
      <c r="VB204" s="92">
        <v>0</v>
      </c>
      <c r="VC204" s="92">
        <v>0</v>
      </c>
      <c r="VD204" s="92">
        <v>0</v>
      </c>
      <c r="VE204" s="92">
        <v>0</v>
      </c>
      <c r="VF204" s="92">
        <v>0</v>
      </c>
      <c r="VG204" s="92">
        <v>0</v>
      </c>
      <c r="VH204" s="92">
        <v>0</v>
      </c>
      <c r="VI204" s="92">
        <v>0</v>
      </c>
      <c r="VJ204" s="92">
        <v>0</v>
      </c>
      <c r="VK204" s="92">
        <v>0</v>
      </c>
      <c r="VL204" s="92">
        <v>0</v>
      </c>
      <c r="VM204" s="92">
        <v>0</v>
      </c>
      <c r="VN204" s="92">
        <v>0</v>
      </c>
      <c r="VO204" s="92">
        <v>0</v>
      </c>
      <c r="VP204" s="92">
        <v>0</v>
      </c>
      <c r="VQ204" s="92">
        <v>0</v>
      </c>
      <c r="VR204" s="92">
        <v>0</v>
      </c>
      <c r="VS204" s="92">
        <v>0</v>
      </c>
      <c r="VT204" s="92">
        <v>0</v>
      </c>
      <c r="VU204" s="92">
        <v>0</v>
      </c>
      <c r="VV204" s="92">
        <v>0</v>
      </c>
      <c r="VW204" s="92">
        <v>0</v>
      </c>
      <c r="VX204" s="92">
        <v>0</v>
      </c>
      <c r="VY204" s="92">
        <v>0</v>
      </c>
      <c r="VZ204" s="92">
        <v>0</v>
      </c>
      <c r="WA204" s="92">
        <v>0</v>
      </c>
      <c r="WB204" s="92">
        <v>0</v>
      </c>
      <c r="WC204" s="92">
        <v>0</v>
      </c>
    </row>
    <row r="205" spans="2:601" ht="13.5" customHeight="1">
      <c r="B205" s="851" t="s">
        <v>2875</v>
      </c>
      <c r="C205" s="92">
        <v>0</v>
      </c>
      <c r="D205" s="92">
        <v>27138.3868</v>
      </c>
      <c r="E205" s="92">
        <v>-101.528694</v>
      </c>
      <c r="F205" s="92">
        <v>1481.14777</v>
      </c>
      <c r="G205" s="92">
        <v>9.2087592600000008</v>
      </c>
      <c r="H205" s="92">
        <v>0</v>
      </c>
      <c r="I205" s="92">
        <v>0</v>
      </c>
      <c r="J205" s="92">
        <v>0</v>
      </c>
      <c r="K205" s="92">
        <v>2.6268898800000001E-10</v>
      </c>
      <c r="L205" s="92">
        <v>9.0802846800000001E-11</v>
      </c>
      <c r="M205" s="92">
        <v>1.6805798900000001E-10</v>
      </c>
      <c r="N205" s="92">
        <v>0</v>
      </c>
      <c r="O205" s="92">
        <v>0</v>
      </c>
      <c r="P205" s="92">
        <v>0</v>
      </c>
      <c r="Q205" s="92">
        <v>0</v>
      </c>
      <c r="R205" s="92">
        <v>1.0411272699999999E-10</v>
      </c>
      <c r="S205" s="92">
        <v>1.26875724E-11</v>
      </c>
      <c r="T205" s="92">
        <v>0</v>
      </c>
      <c r="U205" s="92">
        <v>1.27652486E-7</v>
      </c>
      <c r="V205" s="92">
        <v>9.7525449800000003E-6</v>
      </c>
      <c r="W205" s="92">
        <v>2.79639307E-2</v>
      </c>
      <c r="X205" s="92">
        <v>0</v>
      </c>
      <c r="Y205" s="92">
        <v>4.23130939E-6</v>
      </c>
      <c r="Z205" s="92">
        <v>8.8385383199999992E-12</v>
      </c>
      <c r="AA205" s="92">
        <v>1.3429681299999999E-8</v>
      </c>
      <c r="AB205" s="92">
        <v>2.6284548800000002E-9</v>
      </c>
      <c r="AC205" s="92">
        <v>3.5265472099999998E-4</v>
      </c>
      <c r="AD205" s="92">
        <v>0</v>
      </c>
      <c r="AE205" s="92">
        <v>0</v>
      </c>
      <c r="AF205" s="92">
        <v>0</v>
      </c>
      <c r="AG205" s="92">
        <v>0</v>
      </c>
      <c r="AH205" s="92">
        <v>0</v>
      </c>
      <c r="AI205" s="92">
        <v>0</v>
      </c>
      <c r="AJ205" s="92">
        <v>0</v>
      </c>
      <c r="AK205" s="92">
        <v>0</v>
      </c>
      <c r="AL205" s="92">
        <v>0</v>
      </c>
      <c r="AM205" s="92">
        <v>0</v>
      </c>
      <c r="AN205" s="92">
        <v>2.6189990999999999E-12</v>
      </c>
      <c r="AO205" s="92">
        <v>3.0500250100000002E-4</v>
      </c>
      <c r="AP205" s="92">
        <v>1.85480388E-7</v>
      </c>
      <c r="AQ205" s="92">
        <v>0</v>
      </c>
      <c r="AR205" s="92">
        <v>0</v>
      </c>
      <c r="AS205" s="92">
        <v>0</v>
      </c>
      <c r="AT205" s="92">
        <v>0.63967137100000004</v>
      </c>
      <c r="AU205" s="92">
        <v>0</v>
      </c>
      <c r="AV205" s="92">
        <v>0</v>
      </c>
      <c r="AW205" s="92">
        <v>2.04744994E-6</v>
      </c>
      <c r="AX205" s="92">
        <v>0</v>
      </c>
      <c r="AY205" s="92">
        <v>0</v>
      </c>
      <c r="AZ205" s="92">
        <v>0</v>
      </c>
      <c r="BA205" s="92">
        <v>0</v>
      </c>
      <c r="BB205" s="92">
        <v>0</v>
      </c>
      <c r="BC205" s="92">
        <v>0</v>
      </c>
      <c r="BD205" s="92">
        <v>0</v>
      </c>
      <c r="BE205" s="92">
        <v>0</v>
      </c>
      <c r="BF205" s="92">
        <v>0</v>
      </c>
      <c r="BG205" s="92">
        <v>0</v>
      </c>
      <c r="BH205" s="92">
        <v>0</v>
      </c>
      <c r="BI205" s="92">
        <v>0</v>
      </c>
      <c r="BJ205" s="92">
        <v>0</v>
      </c>
      <c r="BK205" s="92">
        <v>0</v>
      </c>
      <c r="BL205" s="92">
        <v>0</v>
      </c>
      <c r="BM205" s="92">
        <v>0</v>
      </c>
      <c r="BN205" s="92">
        <v>0</v>
      </c>
      <c r="BO205" s="92">
        <v>0</v>
      </c>
      <c r="BP205" s="92">
        <v>0.99337565100000003</v>
      </c>
      <c r="BQ205" s="92">
        <v>6.1761273400000004E-3</v>
      </c>
      <c r="BR205" s="92">
        <v>0</v>
      </c>
      <c r="BS205" s="92">
        <v>0</v>
      </c>
      <c r="BT205" s="92">
        <v>0</v>
      </c>
      <c r="BU205" s="92">
        <v>1.7618015499999999E-13</v>
      </c>
      <c r="BV205" s="92">
        <v>6.08996205E-14</v>
      </c>
      <c r="BW205" s="92">
        <v>1.12713071E-13</v>
      </c>
      <c r="BX205" s="92">
        <v>0</v>
      </c>
      <c r="BY205" s="92">
        <v>0</v>
      </c>
      <c r="BZ205" s="92">
        <v>0</v>
      </c>
      <c r="CA205" s="92">
        <v>0</v>
      </c>
      <c r="CB205" s="92">
        <v>6.9826286000000004E-14</v>
      </c>
      <c r="CC205" s="92">
        <v>8.5092965000000003E-15</v>
      </c>
      <c r="CD205" s="92">
        <v>0</v>
      </c>
      <c r="CE205" s="92">
        <v>8.5613923499999996E-11</v>
      </c>
      <c r="CF205" s="92">
        <v>6.5408333500000003E-9</v>
      </c>
      <c r="CG205" s="92">
        <v>1.87548389E-5</v>
      </c>
      <c r="CH205" s="92">
        <v>0</v>
      </c>
      <c r="CI205" s="92">
        <v>2.8378530600000001E-9</v>
      </c>
      <c r="CJ205" s="92">
        <v>5.9278276900000003E-15</v>
      </c>
      <c r="CK205" s="92">
        <v>9.0070138300000004E-12</v>
      </c>
      <c r="CL205" s="92">
        <v>1.7628511699999999E-12</v>
      </c>
      <c r="CM205" s="92">
        <v>2.3651834099999999E-7</v>
      </c>
      <c r="CN205" s="92">
        <v>0</v>
      </c>
      <c r="CO205" s="92">
        <v>0</v>
      </c>
      <c r="CP205" s="92">
        <v>0</v>
      </c>
      <c r="CQ205" s="92">
        <v>0</v>
      </c>
      <c r="CR205" s="92">
        <v>0</v>
      </c>
      <c r="CS205" s="92">
        <v>0</v>
      </c>
      <c r="CT205" s="92">
        <v>0</v>
      </c>
      <c r="CU205" s="92">
        <v>0</v>
      </c>
      <c r="CV205" s="92">
        <v>0</v>
      </c>
      <c r="CW205" s="92">
        <v>0</v>
      </c>
      <c r="CX205" s="92">
        <v>1.7565093699999999E-15</v>
      </c>
      <c r="CY205" s="92">
        <v>2.0455896700000001E-7</v>
      </c>
      <c r="CZ205" s="92">
        <v>1.2439791999999999E-10</v>
      </c>
      <c r="DA205" s="92">
        <v>0</v>
      </c>
      <c r="DB205" s="92">
        <v>0</v>
      </c>
      <c r="DC205" s="92">
        <v>0</v>
      </c>
      <c r="DD205" s="92">
        <v>4.2901456399999999E-4</v>
      </c>
      <c r="DE205" s="92">
        <v>0</v>
      </c>
      <c r="DF205" s="92">
        <v>0</v>
      </c>
      <c r="DG205" s="92">
        <v>1.3731829900000001E-9</v>
      </c>
      <c r="DH205" s="92">
        <v>0</v>
      </c>
      <c r="DI205" s="92">
        <v>0</v>
      </c>
      <c r="DJ205" s="92">
        <v>0</v>
      </c>
      <c r="DK205" s="92">
        <v>0</v>
      </c>
      <c r="DL205" s="92">
        <v>0</v>
      </c>
      <c r="DM205" s="92">
        <v>0</v>
      </c>
      <c r="DN205" s="92">
        <v>0</v>
      </c>
      <c r="DO205" s="92">
        <v>0</v>
      </c>
      <c r="DP205" s="92">
        <v>0</v>
      </c>
      <c r="DQ205" s="92">
        <v>0</v>
      </c>
      <c r="DR205" s="92">
        <v>0</v>
      </c>
      <c r="DS205" s="92">
        <v>0</v>
      </c>
      <c r="DT205" s="92">
        <v>0</v>
      </c>
      <c r="DU205" s="92">
        <v>0</v>
      </c>
      <c r="DV205" s="92">
        <v>0</v>
      </c>
      <c r="DW205" s="92">
        <v>0</v>
      </c>
      <c r="DX205" s="92">
        <v>0</v>
      </c>
      <c r="DY205" s="92">
        <v>0</v>
      </c>
      <c r="DZ205" s="92">
        <v>26683.291799999999</v>
      </c>
      <c r="EA205" s="92">
        <v>424.238699</v>
      </c>
      <c r="EB205" s="92">
        <v>0</v>
      </c>
      <c r="EC205" s="92">
        <v>0</v>
      </c>
      <c r="ED205" s="92">
        <v>0</v>
      </c>
      <c r="EE205" s="92">
        <v>3.9437865500000001E-8</v>
      </c>
      <c r="EF205" s="92">
        <v>1.3632358499999999E-8</v>
      </c>
      <c r="EG205" s="92">
        <v>5.7526262900000001E-8</v>
      </c>
      <c r="EH205" s="92">
        <v>0</v>
      </c>
      <c r="EI205" s="92">
        <v>0</v>
      </c>
      <c r="EJ205" s="92">
        <v>0</v>
      </c>
      <c r="EK205" s="92">
        <v>0</v>
      </c>
      <c r="EL205" s="92">
        <v>1.37549695E-8</v>
      </c>
      <c r="EM205" s="92">
        <v>1.6762328399999999E-9</v>
      </c>
      <c r="EN205" s="92">
        <v>0</v>
      </c>
      <c r="EO205" s="92">
        <v>1.94222901E-5</v>
      </c>
      <c r="EP205" s="92">
        <v>1.2298934500000001E-3</v>
      </c>
      <c r="EQ205" s="92">
        <v>2.6869299400000002</v>
      </c>
      <c r="ER205" s="92">
        <v>0</v>
      </c>
      <c r="ES205" s="92">
        <v>3.8115144200000001E-4</v>
      </c>
      <c r="ET205" s="92">
        <v>1.34475957E-9</v>
      </c>
      <c r="EU205" s="92">
        <v>1.2368027399999999E-6</v>
      </c>
      <c r="EV205" s="92">
        <v>3.1039223899999998E-7</v>
      </c>
      <c r="EW205" s="92">
        <v>6.0059073799999998E-3</v>
      </c>
      <c r="EX205" s="92">
        <v>0</v>
      </c>
      <c r="EY205" s="92">
        <v>0</v>
      </c>
      <c r="EZ205" s="92">
        <v>0</v>
      </c>
      <c r="FA205" s="92">
        <v>0</v>
      </c>
      <c r="FB205" s="92">
        <v>0</v>
      </c>
      <c r="FC205" s="92">
        <v>0</v>
      </c>
      <c r="FD205" s="92">
        <v>0</v>
      </c>
      <c r="FE205" s="92">
        <v>0</v>
      </c>
      <c r="FF205" s="92">
        <v>0</v>
      </c>
      <c r="FG205" s="92">
        <v>0</v>
      </c>
      <c r="FH205" s="92">
        <v>7.3978018899999998E-10</v>
      </c>
      <c r="FI205" s="92">
        <v>9.7597140299999999E-3</v>
      </c>
      <c r="FJ205" s="92">
        <v>5.1959511499999999E-6</v>
      </c>
      <c r="FK205" s="92">
        <v>0</v>
      </c>
      <c r="FL205" s="92">
        <v>0</v>
      </c>
      <c r="FM205" s="92">
        <v>0</v>
      </c>
      <c r="FN205" s="92">
        <v>28.151809100000001</v>
      </c>
      <c r="FO205" s="92">
        <v>0</v>
      </c>
      <c r="FP205" s="92">
        <v>0</v>
      </c>
      <c r="FQ205" s="92">
        <v>1.3116947100000001E-4</v>
      </c>
      <c r="FR205" s="92">
        <v>0</v>
      </c>
      <c r="FS205" s="92">
        <v>0</v>
      </c>
      <c r="FT205" s="92">
        <v>0</v>
      </c>
      <c r="FU205" s="92">
        <v>0</v>
      </c>
      <c r="FV205" s="92">
        <v>0</v>
      </c>
      <c r="FW205" s="92">
        <v>0</v>
      </c>
      <c r="FX205" s="92">
        <v>0</v>
      </c>
      <c r="FY205" s="92">
        <v>0</v>
      </c>
      <c r="FZ205" s="92">
        <v>0</v>
      </c>
      <c r="GA205" s="92">
        <v>0</v>
      </c>
      <c r="GB205" s="92">
        <v>0</v>
      </c>
      <c r="GC205" s="92">
        <v>0</v>
      </c>
      <c r="GD205" s="92">
        <v>0</v>
      </c>
      <c r="GE205" s="92">
        <v>0</v>
      </c>
      <c r="GF205" s="92">
        <v>0</v>
      </c>
      <c r="GG205" s="92">
        <v>0</v>
      </c>
      <c r="GH205" s="92">
        <v>0</v>
      </c>
      <c r="GI205" s="92">
        <v>0</v>
      </c>
      <c r="GJ205" s="92">
        <v>0.98323058100000005</v>
      </c>
      <c r="GK205" s="92">
        <v>1.5632421399999999E-2</v>
      </c>
      <c r="GL205" s="92">
        <v>0</v>
      </c>
      <c r="GM205" s="92">
        <v>0</v>
      </c>
      <c r="GN205" s="92">
        <v>0</v>
      </c>
      <c r="GO205" s="92">
        <v>1.45321333E-12</v>
      </c>
      <c r="GP205" s="92">
        <v>5.0232751999999998E-13</v>
      </c>
      <c r="GQ205" s="92">
        <v>2.1197377499999999E-12</v>
      </c>
      <c r="GR205" s="92">
        <v>0</v>
      </c>
      <c r="GS205" s="92">
        <v>0</v>
      </c>
      <c r="GT205" s="92">
        <v>0</v>
      </c>
      <c r="GU205" s="92">
        <v>0</v>
      </c>
      <c r="GV205" s="92">
        <v>5.0684551099999999E-13</v>
      </c>
      <c r="GW205" s="92">
        <v>6.1766119600000003E-14</v>
      </c>
      <c r="GX205" s="92">
        <v>0</v>
      </c>
      <c r="GY205" s="92">
        <v>7.15675925E-10</v>
      </c>
      <c r="GZ205" s="92">
        <v>4.5319327900000001E-8</v>
      </c>
      <c r="HA205" s="92">
        <v>9.90084621E-5</v>
      </c>
      <c r="HB205" s="92">
        <v>0</v>
      </c>
      <c r="HC205" s="92">
        <v>1.4044734699999999E-8</v>
      </c>
      <c r="HD205" s="92">
        <v>4.95519346E-14</v>
      </c>
      <c r="HE205" s="92">
        <v>4.55739228E-11</v>
      </c>
      <c r="HF205" s="92">
        <v>1.14373873E-11</v>
      </c>
      <c r="HG205" s="92">
        <v>2.21306721E-7</v>
      </c>
      <c r="HH205" s="92">
        <v>0</v>
      </c>
      <c r="HI205" s="92">
        <v>0</v>
      </c>
      <c r="HJ205" s="92">
        <v>0</v>
      </c>
      <c r="HK205" s="92">
        <v>0</v>
      </c>
      <c r="HL205" s="92">
        <v>0</v>
      </c>
      <c r="HM205" s="92">
        <v>0</v>
      </c>
      <c r="HN205" s="92">
        <v>0</v>
      </c>
      <c r="HO205" s="92">
        <v>0</v>
      </c>
      <c r="HP205" s="92">
        <v>0</v>
      </c>
      <c r="HQ205" s="92">
        <v>0</v>
      </c>
      <c r="HR205" s="92">
        <v>2.7259549200000001E-14</v>
      </c>
      <c r="HS205" s="92">
        <v>3.5962764200000002E-7</v>
      </c>
      <c r="HT205" s="92">
        <v>1.9146131300000001E-10</v>
      </c>
      <c r="HU205" s="92">
        <v>0</v>
      </c>
      <c r="HV205" s="92">
        <v>0</v>
      </c>
      <c r="HW205" s="92">
        <v>0</v>
      </c>
      <c r="HX205" s="92">
        <v>1.0373427599999999E-3</v>
      </c>
      <c r="HY205" s="92">
        <v>0</v>
      </c>
      <c r="HZ205" s="92">
        <v>0</v>
      </c>
      <c r="IA205" s="92">
        <v>4.83335551E-9</v>
      </c>
      <c r="IB205" s="92">
        <v>0</v>
      </c>
      <c r="IC205" s="92">
        <v>0</v>
      </c>
      <c r="ID205" s="92">
        <v>0</v>
      </c>
      <c r="IE205" s="92">
        <v>0</v>
      </c>
      <c r="IF205" s="92">
        <v>0</v>
      </c>
      <c r="IG205" s="92">
        <v>0</v>
      </c>
      <c r="IH205" s="92">
        <v>0</v>
      </c>
      <c r="II205" s="92">
        <v>0</v>
      </c>
      <c r="IJ205" s="92">
        <v>0</v>
      </c>
      <c r="IK205" s="92">
        <v>0</v>
      </c>
      <c r="IL205" s="92">
        <v>0</v>
      </c>
      <c r="IM205" s="92">
        <v>0</v>
      </c>
      <c r="IN205" s="92">
        <v>0</v>
      </c>
      <c r="IO205" s="92">
        <v>0</v>
      </c>
      <c r="IP205" s="92">
        <v>0</v>
      </c>
      <c r="IQ205" s="92">
        <v>0</v>
      </c>
      <c r="IR205" s="92">
        <v>0</v>
      </c>
      <c r="IS205" s="92">
        <v>0</v>
      </c>
      <c r="IT205" s="92">
        <v>1491.02484</v>
      </c>
      <c r="IU205" s="92">
        <v>27138.3868</v>
      </c>
      <c r="IV205" s="92">
        <v>460.70882999999998</v>
      </c>
      <c r="IW205" s="92">
        <v>34.059806899999998</v>
      </c>
      <c r="IX205" s="92">
        <v>0.9</v>
      </c>
      <c r="IY205" s="92">
        <v>0</v>
      </c>
      <c r="IZ205" s="92">
        <v>1</v>
      </c>
      <c r="JA205" s="92">
        <v>0</v>
      </c>
      <c r="JB205" s="92">
        <v>-68093.227599999998</v>
      </c>
      <c r="JC205" s="92">
        <v>-3741.14698</v>
      </c>
      <c r="JD205" s="92">
        <v>-101.528694</v>
      </c>
      <c r="JE205" s="92">
        <v>-38.617009199999998</v>
      </c>
      <c r="JF205" s="92">
        <v>-2.1216780599999998</v>
      </c>
      <c r="JG205" s="92">
        <v>5.39395217E-2</v>
      </c>
      <c r="JH205" s="92">
        <v>0.98176205000000005</v>
      </c>
      <c r="JI205" s="92">
        <v>18.201163399999999</v>
      </c>
      <c r="JJ205" s="92">
        <v>455.11730899999998</v>
      </c>
      <c r="JK205" s="92">
        <v>0</v>
      </c>
      <c r="JL205" s="92">
        <v>0</v>
      </c>
      <c r="JM205" s="92">
        <v>0</v>
      </c>
      <c r="JN205" s="92">
        <v>0</v>
      </c>
      <c r="JO205" s="92">
        <v>0</v>
      </c>
      <c r="JP205" s="92">
        <v>0</v>
      </c>
      <c r="JQ205" s="92">
        <v>0</v>
      </c>
      <c r="JR205" s="92">
        <v>0</v>
      </c>
      <c r="JS205" s="92">
        <v>0</v>
      </c>
      <c r="JT205" s="92">
        <v>0</v>
      </c>
      <c r="JU205" s="92">
        <v>0</v>
      </c>
      <c r="JV205" s="92">
        <v>0</v>
      </c>
      <c r="JW205" s="92">
        <v>0</v>
      </c>
      <c r="JX205" s="92">
        <v>0</v>
      </c>
      <c r="JY205" s="92">
        <v>0</v>
      </c>
      <c r="JZ205" s="92">
        <v>0</v>
      </c>
      <c r="KA205" s="92">
        <v>0</v>
      </c>
      <c r="KB205" s="92">
        <v>0</v>
      </c>
      <c r="KC205" s="92">
        <v>0</v>
      </c>
      <c r="KD205" s="92">
        <v>0</v>
      </c>
      <c r="KE205" s="92">
        <v>0</v>
      </c>
      <c r="KF205" s="92">
        <v>0</v>
      </c>
      <c r="KG205" s="92">
        <v>0</v>
      </c>
      <c r="KH205" s="92">
        <v>0</v>
      </c>
      <c r="KI205" s="92">
        <v>0</v>
      </c>
      <c r="KJ205" s="92">
        <v>0</v>
      </c>
      <c r="KK205" s="92">
        <v>0</v>
      </c>
      <c r="KL205" s="92">
        <v>0</v>
      </c>
      <c r="KM205" s="92">
        <v>0</v>
      </c>
      <c r="KN205" s="92">
        <v>0</v>
      </c>
      <c r="KO205" s="92">
        <v>0</v>
      </c>
      <c r="KP205" s="92">
        <v>0</v>
      </c>
      <c r="KQ205" s="92">
        <v>0</v>
      </c>
      <c r="KR205" s="92">
        <v>0</v>
      </c>
      <c r="KS205" s="92">
        <v>0</v>
      </c>
      <c r="KT205" s="92">
        <v>0</v>
      </c>
      <c r="KU205" s="92">
        <v>0</v>
      </c>
      <c r="KV205" s="92">
        <v>0</v>
      </c>
      <c r="KW205" s="92">
        <v>0</v>
      </c>
      <c r="KX205" s="92">
        <v>0</v>
      </c>
      <c r="KY205" s="92">
        <v>0</v>
      </c>
      <c r="KZ205" s="92">
        <v>0</v>
      </c>
      <c r="LA205" s="92">
        <v>0</v>
      </c>
      <c r="LB205" s="92">
        <v>0</v>
      </c>
      <c r="LC205" s="92">
        <v>0</v>
      </c>
      <c r="LD205" s="92">
        <v>0</v>
      </c>
      <c r="LE205" s="92">
        <v>0</v>
      </c>
      <c r="LF205" s="92">
        <v>0</v>
      </c>
      <c r="LG205" s="92">
        <v>0</v>
      </c>
      <c r="LH205" s="92">
        <v>0</v>
      </c>
      <c r="LI205" s="92">
        <v>0</v>
      </c>
      <c r="LJ205" s="92">
        <v>0</v>
      </c>
      <c r="LK205" s="92">
        <v>0</v>
      </c>
      <c r="LL205" s="92">
        <v>0</v>
      </c>
      <c r="LM205" s="92">
        <v>0</v>
      </c>
      <c r="LN205" s="92">
        <v>0</v>
      </c>
      <c r="LO205" s="92">
        <v>0</v>
      </c>
      <c r="LP205" s="92">
        <v>0</v>
      </c>
      <c r="LQ205" s="92">
        <v>0</v>
      </c>
      <c r="LR205" s="92">
        <v>0</v>
      </c>
      <c r="LS205" s="92">
        <v>0</v>
      </c>
      <c r="LT205" s="92">
        <v>0</v>
      </c>
      <c r="LU205" s="92">
        <v>0</v>
      </c>
      <c r="LV205" s="92">
        <v>0</v>
      </c>
      <c r="LW205" s="92">
        <v>0</v>
      </c>
      <c r="LX205" s="92">
        <v>0</v>
      </c>
      <c r="LY205" s="92">
        <v>0</v>
      </c>
      <c r="LZ205" s="92">
        <v>0</v>
      </c>
      <c r="MA205" s="92">
        <v>0</v>
      </c>
      <c r="MB205" s="92">
        <v>0</v>
      </c>
      <c r="MC205" s="92">
        <v>0</v>
      </c>
      <c r="MD205" s="92">
        <v>0</v>
      </c>
      <c r="ME205" s="92">
        <v>0</v>
      </c>
      <c r="MF205" s="92">
        <v>0</v>
      </c>
      <c r="MG205" s="92">
        <v>0</v>
      </c>
      <c r="MH205" s="92">
        <v>0</v>
      </c>
      <c r="MI205" s="92">
        <v>0</v>
      </c>
      <c r="MJ205" s="92">
        <v>0</v>
      </c>
      <c r="MK205" s="92">
        <v>0</v>
      </c>
      <c r="ML205" s="92">
        <v>0</v>
      </c>
      <c r="MM205" s="92">
        <v>0</v>
      </c>
      <c r="MN205" s="92">
        <v>0</v>
      </c>
      <c r="MO205" s="92">
        <v>0</v>
      </c>
      <c r="MP205" s="92">
        <v>0</v>
      </c>
      <c r="MQ205" s="92">
        <v>0</v>
      </c>
      <c r="MR205" s="92">
        <v>0</v>
      </c>
      <c r="MS205" s="92">
        <v>0</v>
      </c>
      <c r="MT205" s="92">
        <v>0</v>
      </c>
      <c r="MU205" s="92">
        <v>0</v>
      </c>
      <c r="MV205" s="92">
        <v>0</v>
      </c>
      <c r="MW205" s="92">
        <v>0</v>
      </c>
      <c r="MX205" s="92">
        <v>0</v>
      </c>
      <c r="MY205" s="92">
        <v>0</v>
      </c>
      <c r="MZ205" s="92">
        <v>0</v>
      </c>
      <c r="NA205" s="92">
        <v>0</v>
      </c>
      <c r="NB205" s="92">
        <v>0</v>
      </c>
      <c r="NC205" s="92">
        <v>0</v>
      </c>
      <c r="ND205" s="92">
        <v>0</v>
      </c>
      <c r="NE205" s="92">
        <v>0</v>
      </c>
      <c r="NF205" s="92">
        <v>0</v>
      </c>
      <c r="NG205" s="92">
        <v>0</v>
      </c>
      <c r="NH205" s="92">
        <v>0</v>
      </c>
      <c r="NI205" s="92">
        <v>0</v>
      </c>
      <c r="NJ205" s="92">
        <v>0</v>
      </c>
      <c r="NK205" s="92">
        <v>0</v>
      </c>
      <c r="NL205" s="92">
        <v>0</v>
      </c>
      <c r="NM205" s="92">
        <v>0</v>
      </c>
      <c r="NN205" s="92">
        <v>0</v>
      </c>
      <c r="NO205" s="92">
        <v>0</v>
      </c>
      <c r="NP205" s="92">
        <v>0</v>
      </c>
      <c r="NQ205" s="92">
        <v>0</v>
      </c>
      <c r="NR205" s="92">
        <v>0</v>
      </c>
      <c r="NS205" s="92">
        <v>0</v>
      </c>
      <c r="NT205" s="92">
        <v>0</v>
      </c>
      <c r="NU205" s="92">
        <v>0</v>
      </c>
      <c r="NV205" s="92">
        <v>0</v>
      </c>
      <c r="NW205" s="92">
        <v>0</v>
      </c>
      <c r="NX205" s="92">
        <v>0</v>
      </c>
      <c r="NY205" s="92">
        <v>0</v>
      </c>
      <c r="NZ205" s="92">
        <v>0</v>
      </c>
      <c r="OA205" s="92">
        <v>0</v>
      </c>
      <c r="OB205" s="92">
        <v>0</v>
      </c>
      <c r="OC205" s="92">
        <v>0</v>
      </c>
      <c r="OD205" s="92">
        <v>0</v>
      </c>
      <c r="OE205" s="92">
        <v>0</v>
      </c>
      <c r="OF205" s="92">
        <v>0</v>
      </c>
      <c r="OG205" s="92">
        <v>0</v>
      </c>
      <c r="OH205" s="92">
        <v>0</v>
      </c>
      <c r="OI205" s="92">
        <v>0</v>
      </c>
      <c r="OJ205" s="92">
        <v>0</v>
      </c>
      <c r="OK205" s="92">
        <v>0</v>
      </c>
      <c r="OL205" s="92">
        <v>0</v>
      </c>
      <c r="OM205" s="92">
        <v>0</v>
      </c>
      <c r="ON205" s="92">
        <v>0</v>
      </c>
      <c r="OO205" s="92">
        <v>0</v>
      </c>
      <c r="OP205" s="92">
        <v>0</v>
      </c>
      <c r="OQ205" s="92">
        <v>0</v>
      </c>
      <c r="OR205" s="92">
        <v>0</v>
      </c>
      <c r="OS205" s="92">
        <v>0</v>
      </c>
      <c r="OT205" s="92">
        <v>0</v>
      </c>
      <c r="OU205" s="92">
        <v>0</v>
      </c>
      <c r="OV205" s="92">
        <v>0</v>
      </c>
      <c r="OW205" s="92">
        <v>0</v>
      </c>
      <c r="OX205" s="92">
        <v>0</v>
      </c>
      <c r="OY205" s="92">
        <v>0</v>
      </c>
      <c r="OZ205" s="92">
        <v>0</v>
      </c>
      <c r="PA205" s="92">
        <v>0</v>
      </c>
      <c r="PB205" s="92">
        <v>0</v>
      </c>
      <c r="PC205" s="92">
        <v>0</v>
      </c>
      <c r="PD205" s="92">
        <v>0</v>
      </c>
      <c r="PE205" s="92">
        <v>0</v>
      </c>
      <c r="PF205" s="92">
        <v>0</v>
      </c>
      <c r="PG205" s="92">
        <v>0</v>
      </c>
      <c r="PH205" s="92">
        <v>0</v>
      </c>
      <c r="PI205" s="92">
        <v>0</v>
      </c>
      <c r="PJ205" s="92">
        <v>0</v>
      </c>
      <c r="PK205" s="92">
        <v>0</v>
      </c>
      <c r="PL205" s="92">
        <v>0</v>
      </c>
      <c r="PM205" s="92">
        <v>0</v>
      </c>
      <c r="PN205" s="92">
        <v>0</v>
      </c>
      <c r="PO205" s="92">
        <v>0</v>
      </c>
      <c r="PP205" s="92">
        <v>0</v>
      </c>
      <c r="PQ205" s="92">
        <v>0</v>
      </c>
      <c r="PR205" s="92">
        <v>0</v>
      </c>
      <c r="PS205" s="92">
        <v>0</v>
      </c>
      <c r="PT205" s="92">
        <v>0</v>
      </c>
      <c r="PU205" s="92">
        <v>0</v>
      </c>
      <c r="PV205" s="92">
        <v>0</v>
      </c>
      <c r="PW205" s="92">
        <v>0</v>
      </c>
      <c r="PX205" s="92">
        <v>0</v>
      </c>
      <c r="PY205" s="92">
        <v>0</v>
      </c>
      <c r="PZ205" s="92">
        <v>0</v>
      </c>
      <c r="QA205" s="92">
        <v>0</v>
      </c>
      <c r="QB205" s="92">
        <v>0</v>
      </c>
      <c r="QC205" s="92">
        <v>0</v>
      </c>
      <c r="QD205" s="92">
        <v>0</v>
      </c>
      <c r="QE205" s="92">
        <v>0</v>
      </c>
      <c r="QF205" s="92">
        <v>0</v>
      </c>
      <c r="QG205" s="92">
        <v>0</v>
      </c>
      <c r="QH205" s="92">
        <v>0</v>
      </c>
      <c r="QI205" s="92">
        <v>0</v>
      </c>
      <c r="QJ205" s="92">
        <v>0</v>
      </c>
      <c r="QK205" s="92">
        <v>0</v>
      </c>
      <c r="QL205" s="92">
        <v>0</v>
      </c>
      <c r="QM205" s="92">
        <v>0</v>
      </c>
      <c r="QN205" s="92">
        <v>0</v>
      </c>
      <c r="QO205" s="92">
        <v>0</v>
      </c>
      <c r="QP205" s="92">
        <v>0</v>
      </c>
      <c r="QQ205" s="92">
        <v>0</v>
      </c>
      <c r="QR205" s="92">
        <v>0</v>
      </c>
      <c r="QS205" s="92">
        <v>0</v>
      </c>
      <c r="QT205" s="92">
        <v>0</v>
      </c>
      <c r="QU205" s="92">
        <v>0</v>
      </c>
      <c r="QV205" s="92">
        <v>0</v>
      </c>
      <c r="QW205" s="92">
        <v>0</v>
      </c>
      <c r="QX205" s="92">
        <v>0</v>
      </c>
      <c r="QY205" s="92">
        <v>0</v>
      </c>
      <c r="QZ205" s="92">
        <v>0</v>
      </c>
      <c r="RA205" s="92">
        <v>0</v>
      </c>
      <c r="RB205" s="92">
        <v>0</v>
      </c>
      <c r="RC205" s="92">
        <v>0</v>
      </c>
      <c r="RD205" s="92">
        <v>0</v>
      </c>
      <c r="RE205" s="92">
        <v>0</v>
      </c>
      <c r="RF205" s="92">
        <v>0</v>
      </c>
      <c r="RG205" s="92">
        <v>0</v>
      </c>
      <c r="RH205" s="92">
        <v>0</v>
      </c>
      <c r="RI205" s="92">
        <v>0</v>
      </c>
      <c r="RJ205" s="92">
        <v>0</v>
      </c>
      <c r="RK205" s="92">
        <v>0</v>
      </c>
      <c r="RL205" s="92">
        <v>0</v>
      </c>
      <c r="RM205" s="92">
        <v>0</v>
      </c>
      <c r="RN205" s="92">
        <v>0</v>
      </c>
      <c r="RO205" s="92">
        <v>0</v>
      </c>
      <c r="RP205" s="92">
        <v>0</v>
      </c>
      <c r="RQ205" s="92">
        <v>0</v>
      </c>
      <c r="RR205" s="92">
        <v>0</v>
      </c>
      <c r="RS205" s="92">
        <v>0</v>
      </c>
      <c r="RT205" s="92">
        <v>0</v>
      </c>
      <c r="RU205" s="92">
        <v>0</v>
      </c>
      <c r="RV205" s="92">
        <v>0</v>
      </c>
      <c r="RW205" s="92">
        <v>0</v>
      </c>
      <c r="RX205" s="92">
        <v>0</v>
      </c>
      <c r="RY205" s="92">
        <v>0</v>
      </c>
      <c r="RZ205" s="92">
        <v>0</v>
      </c>
      <c r="SA205" s="92">
        <v>0</v>
      </c>
      <c r="SB205" s="92">
        <v>0</v>
      </c>
      <c r="SC205" s="92">
        <v>0</v>
      </c>
      <c r="SD205" s="92">
        <v>0</v>
      </c>
      <c r="SE205" s="92">
        <v>0</v>
      </c>
      <c r="SF205" s="92">
        <v>0</v>
      </c>
      <c r="SG205" s="92">
        <v>0</v>
      </c>
      <c r="SH205" s="92">
        <v>0</v>
      </c>
      <c r="SI205" s="92">
        <v>0</v>
      </c>
      <c r="SJ205" s="92">
        <v>0</v>
      </c>
      <c r="SK205" s="92">
        <v>0</v>
      </c>
      <c r="SL205" s="92">
        <v>0</v>
      </c>
      <c r="SM205" s="92">
        <v>0</v>
      </c>
      <c r="SN205" s="92">
        <v>0</v>
      </c>
      <c r="SO205" s="92">
        <v>0</v>
      </c>
      <c r="SP205" s="92">
        <v>0</v>
      </c>
      <c r="SQ205" s="92">
        <v>0</v>
      </c>
      <c r="SR205" s="92">
        <v>0</v>
      </c>
      <c r="SS205" s="92">
        <v>0</v>
      </c>
      <c r="ST205" s="92">
        <v>0</v>
      </c>
      <c r="SU205" s="92">
        <v>0</v>
      </c>
      <c r="SV205" s="92">
        <v>0</v>
      </c>
      <c r="SW205" s="92">
        <v>0</v>
      </c>
      <c r="SX205" s="92">
        <v>0</v>
      </c>
      <c r="SY205" s="92">
        <v>0</v>
      </c>
      <c r="SZ205" s="92">
        <v>0</v>
      </c>
      <c r="TA205" s="92">
        <v>0</v>
      </c>
      <c r="TB205" s="92">
        <v>0</v>
      </c>
      <c r="TC205" s="92">
        <v>0.9</v>
      </c>
      <c r="TD205" s="92">
        <v>0</v>
      </c>
      <c r="TE205" s="92">
        <v>0</v>
      </c>
      <c r="TF205" s="92">
        <v>0</v>
      </c>
      <c r="TG205" s="92">
        <v>0</v>
      </c>
      <c r="TH205" s="92">
        <v>0</v>
      </c>
      <c r="TI205" s="92">
        <v>0</v>
      </c>
      <c r="TJ205" s="92">
        <v>0</v>
      </c>
      <c r="TK205" s="92">
        <v>0</v>
      </c>
      <c r="TL205" s="92">
        <v>0</v>
      </c>
      <c r="TM205" s="92">
        <v>0</v>
      </c>
      <c r="TN205" s="92">
        <v>0</v>
      </c>
      <c r="TO205" s="92">
        <v>0</v>
      </c>
      <c r="TP205" s="92">
        <v>3.2740246299999998E-2</v>
      </c>
      <c r="TQ205" s="92">
        <v>-118358834.477</v>
      </c>
      <c r="TR205" s="92">
        <v>5.3325227222222301E-3</v>
      </c>
      <c r="TS205" s="92">
        <v>0</v>
      </c>
      <c r="TT205" s="92">
        <v>0</v>
      </c>
      <c r="TU205" s="92">
        <v>0</v>
      </c>
      <c r="TV205" s="92">
        <v>0</v>
      </c>
      <c r="TW205" s="92">
        <v>0</v>
      </c>
      <c r="TX205" s="92">
        <v>0</v>
      </c>
      <c r="TY205" s="92">
        <v>0</v>
      </c>
      <c r="TZ205" s="92">
        <v>0</v>
      </c>
      <c r="UA205" s="92">
        <v>0</v>
      </c>
      <c r="UB205" s="92">
        <v>0</v>
      </c>
      <c r="UC205" s="92">
        <v>0</v>
      </c>
      <c r="UD205" s="92">
        <v>0</v>
      </c>
      <c r="UE205" s="92">
        <v>0</v>
      </c>
      <c r="UF205" s="92">
        <v>0</v>
      </c>
      <c r="UG205" s="92">
        <v>0</v>
      </c>
      <c r="UH205" s="92">
        <v>0</v>
      </c>
      <c r="UI205" s="92">
        <v>0</v>
      </c>
      <c r="UJ205" s="92">
        <v>0</v>
      </c>
      <c r="UK205" s="92">
        <v>0</v>
      </c>
      <c r="UL205" s="92">
        <v>0</v>
      </c>
      <c r="UM205" s="92">
        <v>0</v>
      </c>
      <c r="UN205" s="92">
        <v>0</v>
      </c>
      <c r="UO205" s="92">
        <v>0</v>
      </c>
      <c r="UP205" s="92">
        <v>0</v>
      </c>
      <c r="UQ205" s="92">
        <v>0</v>
      </c>
      <c r="UR205" s="92">
        <v>0</v>
      </c>
      <c r="US205" s="92">
        <v>0</v>
      </c>
      <c r="UT205" s="92">
        <v>0</v>
      </c>
      <c r="UU205" s="92">
        <v>0</v>
      </c>
      <c r="UV205" s="92">
        <v>0</v>
      </c>
      <c r="UW205" s="92">
        <v>0</v>
      </c>
      <c r="UX205" s="92">
        <v>0</v>
      </c>
      <c r="UY205" s="92">
        <v>0</v>
      </c>
      <c r="UZ205" s="92">
        <v>0</v>
      </c>
      <c r="VA205" s="92">
        <v>0</v>
      </c>
      <c r="VB205" s="92">
        <v>0</v>
      </c>
      <c r="VC205" s="92">
        <v>0</v>
      </c>
      <c r="VD205" s="92">
        <v>0</v>
      </c>
      <c r="VE205" s="92">
        <v>0</v>
      </c>
      <c r="VF205" s="92">
        <v>0</v>
      </c>
      <c r="VG205" s="92">
        <v>0</v>
      </c>
      <c r="VH205" s="92">
        <v>0</v>
      </c>
      <c r="VI205" s="92">
        <v>0</v>
      </c>
      <c r="VJ205" s="92">
        <v>0</v>
      </c>
      <c r="VK205" s="92">
        <v>0</v>
      </c>
      <c r="VL205" s="92">
        <v>0</v>
      </c>
      <c r="VM205" s="92">
        <v>0</v>
      </c>
      <c r="VN205" s="92">
        <v>0</v>
      </c>
      <c r="VO205" s="92">
        <v>0</v>
      </c>
      <c r="VP205" s="92">
        <v>0</v>
      </c>
      <c r="VQ205" s="92">
        <v>0</v>
      </c>
      <c r="VR205" s="92">
        <v>0</v>
      </c>
      <c r="VS205" s="92">
        <v>0</v>
      </c>
      <c r="VT205" s="92">
        <v>0</v>
      </c>
      <c r="VU205" s="92">
        <v>0</v>
      </c>
      <c r="VV205" s="92">
        <v>0</v>
      </c>
      <c r="VW205" s="92">
        <v>0</v>
      </c>
      <c r="VX205" s="92">
        <v>0</v>
      </c>
      <c r="VY205" s="92">
        <v>0</v>
      </c>
      <c r="VZ205" s="92">
        <v>0</v>
      </c>
      <c r="WA205" s="92">
        <v>0</v>
      </c>
      <c r="WB205" s="92">
        <v>0</v>
      </c>
      <c r="WC205" s="92">
        <v>0</v>
      </c>
    </row>
    <row r="206" spans="2:601" ht="13.5" customHeight="1">
      <c r="B206" s="851" t="s">
        <v>2430</v>
      </c>
      <c r="C206" s="92">
        <v>0</v>
      </c>
      <c r="D206" s="92">
        <v>12050.428900000001</v>
      </c>
      <c r="E206" s="92">
        <v>-0.47473970100000001</v>
      </c>
      <c r="F206" s="92">
        <v>9.6429894800000007</v>
      </c>
      <c r="G206" s="92">
        <v>2.5205245300000002E-2</v>
      </c>
      <c r="H206" s="92">
        <v>2.0313734199999999E-13</v>
      </c>
      <c r="I206" s="92">
        <v>4.4592286699999998E-13</v>
      </c>
      <c r="J206" s="92">
        <v>1.8710050399999999E-13</v>
      </c>
      <c r="K206" s="92">
        <v>2.7610046400000002E-10</v>
      </c>
      <c r="L206" s="92">
        <v>5.7215957799999997E-11</v>
      </c>
      <c r="M206" s="92">
        <v>2.8696230100000001E-10</v>
      </c>
      <c r="N206" s="92">
        <v>0</v>
      </c>
      <c r="O206" s="92">
        <v>4.9897401300000002E-13</v>
      </c>
      <c r="P206" s="92">
        <v>1.25923112E-14</v>
      </c>
      <c r="Q206" s="92">
        <v>5.2834872099999999E-15</v>
      </c>
      <c r="R206" s="92">
        <v>1.15390297E-10</v>
      </c>
      <c r="S206" s="92">
        <v>1.4061899899999999E-11</v>
      </c>
      <c r="T206" s="92">
        <v>4.75780954E-12</v>
      </c>
      <c r="U206" s="92">
        <v>1.87965043E-7</v>
      </c>
      <c r="V206" s="92">
        <v>1.07993093E-5</v>
      </c>
      <c r="W206" s="92">
        <v>6.7795124099999998E-3</v>
      </c>
      <c r="X206" s="92">
        <v>0</v>
      </c>
      <c r="Y206" s="92">
        <v>7.60479742E-6</v>
      </c>
      <c r="Z206" s="92">
        <v>3.5567693199999999E-11</v>
      </c>
      <c r="AA206" s="92">
        <v>2.00728905E-8</v>
      </c>
      <c r="AB206" s="92">
        <v>5.5443238999999997E-9</v>
      </c>
      <c r="AC206" s="92">
        <v>3.2260661199999999E-7</v>
      </c>
      <c r="AD206" s="92">
        <v>0</v>
      </c>
      <c r="AE206" s="92">
        <v>0</v>
      </c>
      <c r="AF206" s="92">
        <v>0</v>
      </c>
      <c r="AG206" s="92">
        <v>0</v>
      </c>
      <c r="AH206" s="92">
        <v>0</v>
      </c>
      <c r="AI206" s="92">
        <v>0</v>
      </c>
      <c r="AJ206" s="92">
        <v>0</v>
      </c>
      <c r="AK206" s="92">
        <v>0</v>
      </c>
      <c r="AL206" s="92">
        <v>0</v>
      </c>
      <c r="AM206" s="92">
        <v>0</v>
      </c>
      <c r="AN206" s="92">
        <v>9.7295185400000002E-12</v>
      </c>
      <c r="AO206" s="92">
        <v>86.430605799999995</v>
      </c>
      <c r="AP206" s="92">
        <v>325.17264499999999</v>
      </c>
      <c r="AQ206" s="92">
        <v>0</v>
      </c>
      <c r="AR206" s="92">
        <v>0</v>
      </c>
      <c r="AS206" s="92">
        <v>0</v>
      </c>
      <c r="AT206" s="92">
        <v>0</v>
      </c>
      <c r="AU206" s="92">
        <v>0</v>
      </c>
      <c r="AV206" s="92">
        <v>0</v>
      </c>
      <c r="AW206" s="92">
        <v>0</v>
      </c>
      <c r="AX206" s="92">
        <v>0</v>
      </c>
      <c r="AY206" s="92">
        <v>0</v>
      </c>
      <c r="AZ206" s="92">
        <v>0</v>
      </c>
      <c r="BA206" s="92">
        <v>0</v>
      </c>
      <c r="BB206" s="92">
        <v>0</v>
      </c>
      <c r="BC206" s="92">
        <v>0</v>
      </c>
      <c r="BD206" s="92">
        <v>0</v>
      </c>
      <c r="BE206" s="92">
        <v>0</v>
      </c>
      <c r="BF206" s="92">
        <v>0</v>
      </c>
      <c r="BG206" s="92">
        <v>0</v>
      </c>
      <c r="BH206" s="92">
        <v>0</v>
      </c>
      <c r="BI206" s="92">
        <v>0</v>
      </c>
      <c r="BJ206" s="92">
        <v>0</v>
      </c>
      <c r="BK206" s="92">
        <v>0</v>
      </c>
      <c r="BL206" s="92">
        <v>0</v>
      </c>
      <c r="BM206" s="92">
        <v>0</v>
      </c>
      <c r="BN206" s="92">
        <v>0</v>
      </c>
      <c r="BO206" s="92">
        <v>0</v>
      </c>
      <c r="BP206" s="92">
        <v>2.2889835000000001E-2</v>
      </c>
      <c r="BQ206" s="92">
        <v>5.98303986E-5</v>
      </c>
      <c r="BR206" s="92">
        <v>4.8219281400000002E-16</v>
      </c>
      <c r="BS206" s="92">
        <v>1.05849963E-15</v>
      </c>
      <c r="BT206" s="92">
        <v>4.4412571999999996E-16</v>
      </c>
      <c r="BU206" s="92">
        <v>6.5538742500000003E-13</v>
      </c>
      <c r="BV206" s="92">
        <v>1.35815126E-13</v>
      </c>
      <c r="BW206" s="92">
        <v>6.8117047400000002E-13</v>
      </c>
      <c r="BX206" s="92">
        <v>0</v>
      </c>
      <c r="BY206" s="92">
        <v>1.18442863E-15</v>
      </c>
      <c r="BZ206" s="92">
        <v>2.9890722700000001E-17</v>
      </c>
      <c r="CA206" s="92">
        <v>1.2541562E-17</v>
      </c>
      <c r="CB206" s="92">
        <v>2.7390518800000002E-13</v>
      </c>
      <c r="CC206" s="92">
        <v>3.3379126799999998E-14</v>
      </c>
      <c r="CD206" s="92">
        <v>1.1293746099999999E-14</v>
      </c>
      <c r="CE206" s="92">
        <v>4.46177901E-10</v>
      </c>
      <c r="CF206" s="92">
        <v>2.5634623899999998E-8</v>
      </c>
      <c r="CG206" s="92">
        <v>1.6092719000000001E-5</v>
      </c>
      <c r="CH206" s="92">
        <v>0</v>
      </c>
      <c r="CI206" s="92">
        <v>1.8051721199999999E-8</v>
      </c>
      <c r="CJ206" s="92">
        <v>8.4428032199999994E-14</v>
      </c>
      <c r="CK206" s="92">
        <v>4.7647583999999999E-11</v>
      </c>
      <c r="CL206" s="92">
        <v>1.31607174E-11</v>
      </c>
      <c r="CM206" s="92">
        <v>7.6578037500000003E-10</v>
      </c>
      <c r="CN206" s="92">
        <v>0</v>
      </c>
      <c r="CO206" s="92">
        <v>0</v>
      </c>
      <c r="CP206" s="92">
        <v>0</v>
      </c>
      <c r="CQ206" s="92">
        <v>0</v>
      </c>
      <c r="CR206" s="92">
        <v>0</v>
      </c>
      <c r="CS206" s="92">
        <v>0</v>
      </c>
      <c r="CT206" s="92">
        <v>0</v>
      </c>
      <c r="CU206" s="92">
        <v>0</v>
      </c>
      <c r="CV206" s="92">
        <v>0</v>
      </c>
      <c r="CW206" s="92">
        <v>0</v>
      </c>
      <c r="CX206" s="92">
        <v>2.3095231400000001E-14</v>
      </c>
      <c r="CY206" s="92">
        <v>0.205162757</v>
      </c>
      <c r="CZ206" s="92">
        <v>0.77187143999999996</v>
      </c>
      <c r="DA206" s="92">
        <v>0</v>
      </c>
      <c r="DB206" s="92">
        <v>0</v>
      </c>
      <c r="DC206" s="92">
        <v>0</v>
      </c>
      <c r="DD206" s="92">
        <v>0</v>
      </c>
      <c r="DE206" s="92">
        <v>0</v>
      </c>
      <c r="DF206" s="92">
        <v>0</v>
      </c>
      <c r="DG206" s="92">
        <v>0</v>
      </c>
      <c r="DH206" s="92">
        <v>0</v>
      </c>
      <c r="DI206" s="92">
        <v>0</v>
      </c>
      <c r="DJ206" s="92">
        <v>0</v>
      </c>
      <c r="DK206" s="92">
        <v>0</v>
      </c>
      <c r="DL206" s="92">
        <v>0</v>
      </c>
      <c r="DM206" s="92">
        <v>0</v>
      </c>
      <c r="DN206" s="92">
        <v>0</v>
      </c>
      <c r="DO206" s="92">
        <v>0</v>
      </c>
      <c r="DP206" s="92">
        <v>0</v>
      </c>
      <c r="DQ206" s="92">
        <v>0</v>
      </c>
      <c r="DR206" s="92">
        <v>0</v>
      </c>
      <c r="DS206" s="92">
        <v>0</v>
      </c>
      <c r="DT206" s="92">
        <v>0</v>
      </c>
      <c r="DU206" s="92">
        <v>0</v>
      </c>
      <c r="DV206" s="92">
        <v>0</v>
      </c>
      <c r="DW206" s="92">
        <v>0</v>
      </c>
      <c r="DX206" s="92">
        <v>0</v>
      </c>
      <c r="DY206" s="92">
        <v>0</v>
      </c>
      <c r="DZ206" s="92">
        <v>173.72115500000001</v>
      </c>
      <c r="EA206" s="92">
        <v>1.1611814499999999</v>
      </c>
      <c r="EB206" s="92">
        <v>3.6596752299999998E-11</v>
      </c>
      <c r="EC206" s="92">
        <v>8.0336429199999998E-11</v>
      </c>
      <c r="ED206" s="92">
        <v>3.3707592700000002E-11</v>
      </c>
      <c r="EE206" s="92">
        <v>4.1451349100000002E-8</v>
      </c>
      <c r="EF206" s="92">
        <v>8.5899118400000005E-9</v>
      </c>
      <c r="EG206" s="92">
        <v>9.8227218600000004E-8</v>
      </c>
      <c r="EH206" s="92">
        <v>0</v>
      </c>
      <c r="EI206" s="92">
        <v>8.0904844100000001E-11</v>
      </c>
      <c r="EJ206" s="92">
        <v>2.0417475600000001E-12</v>
      </c>
      <c r="EK206" s="92">
        <v>8.5667729699999999E-13</v>
      </c>
      <c r="EL206" s="92">
        <v>1.5244918300000001E-8</v>
      </c>
      <c r="EM206" s="92">
        <v>1.8578036599999999E-9</v>
      </c>
      <c r="EN206" s="92">
        <v>8.5715593000000003E-10</v>
      </c>
      <c r="EO206" s="92">
        <v>2.8598828600000001E-5</v>
      </c>
      <c r="EP206" s="92">
        <v>1.3619009E-3</v>
      </c>
      <c r="EQ206" s="92">
        <v>0.65141324599999995</v>
      </c>
      <c r="ER206" s="92">
        <v>0</v>
      </c>
      <c r="ES206" s="92">
        <v>6.8503132999999999E-4</v>
      </c>
      <c r="ET206" s="92">
        <v>5.4115277699999996E-9</v>
      </c>
      <c r="EU206" s="92">
        <v>1.8486072299999999E-6</v>
      </c>
      <c r="EV206" s="92">
        <v>6.5472499599999999E-7</v>
      </c>
      <c r="EW206" s="92">
        <v>5.4941712600000002E-6</v>
      </c>
      <c r="EX206" s="92">
        <v>0</v>
      </c>
      <c r="EY206" s="92">
        <v>0</v>
      </c>
      <c r="EZ206" s="92">
        <v>0</v>
      </c>
      <c r="FA206" s="92">
        <v>0</v>
      </c>
      <c r="FB206" s="92">
        <v>0</v>
      </c>
      <c r="FC206" s="92">
        <v>0</v>
      </c>
      <c r="FD206" s="92">
        <v>0</v>
      </c>
      <c r="FE206" s="92">
        <v>0</v>
      </c>
      <c r="FF206" s="92">
        <v>0</v>
      </c>
      <c r="FG206" s="92">
        <v>0</v>
      </c>
      <c r="FH206" s="92">
        <v>2.7482655799999998E-9</v>
      </c>
      <c r="FI206" s="92">
        <v>2765.6756700000001</v>
      </c>
      <c r="FJ206" s="92">
        <v>9109.2173899999998</v>
      </c>
      <c r="FK206" s="92">
        <v>0</v>
      </c>
      <c r="FL206" s="92">
        <v>0</v>
      </c>
      <c r="FM206" s="92">
        <v>0</v>
      </c>
      <c r="FN206" s="92">
        <v>0</v>
      </c>
      <c r="FO206" s="92">
        <v>0</v>
      </c>
      <c r="FP206" s="92">
        <v>0</v>
      </c>
      <c r="FQ206" s="92">
        <v>0</v>
      </c>
      <c r="FR206" s="92">
        <v>0</v>
      </c>
      <c r="FS206" s="92">
        <v>0</v>
      </c>
      <c r="FT206" s="92">
        <v>0</v>
      </c>
      <c r="FU206" s="92">
        <v>0</v>
      </c>
      <c r="FV206" s="92">
        <v>0</v>
      </c>
      <c r="FW206" s="92">
        <v>0</v>
      </c>
      <c r="FX206" s="92">
        <v>0</v>
      </c>
      <c r="FY206" s="92">
        <v>0</v>
      </c>
      <c r="FZ206" s="92">
        <v>0</v>
      </c>
      <c r="GA206" s="92">
        <v>0</v>
      </c>
      <c r="GB206" s="92">
        <v>0</v>
      </c>
      <c r="GC206" s="92">
        <v>0</v>
      </c>
      <c r="GD206" s="92">
        <v>0</v>
      </c>
      <c r="GE206" s="92">
        <v>0</v>
      </c>
      <c r="GF206" s="92">
        <v>0</v>
      </c>
      <c r="GG206" s="92">
        <v>0</v>
      </c>
      <c r="GH206" s="92">
        <v>0</v>
      </c>
      <c r="GI206" s="92">
        <v>0</v>
      </c>
      <c r="GJ206" s="92">
        <v>1.4416180299999999E-2</v>
      </c>
      <c r="GK206" s="92">
        <v>9.6360176200000004E-5</v>
      </c>
      <c r="GL206" s="92">
        <v>3.0369667799999999E-15</v>
      </c>
      <c r="GM206" s="92">
        <v>6.6666863000000001E-15</v>
      </c>
      <c r="GN206" s="92">
        <v>2.7972110300000002E-15</v>
      </c>
      <c r="GO206" s="92">
        <v>3.4398235499999998E-12</v>
      </c>
      <c r="GP206" s="92">
        <v>7.1283038299999997E-13</v>
      </c>
      <c r="GQ206" s="92">
        <v>8.15134627E-12</v>
      </c>
      <c r="GR206" s="92">
        <v>0</v>
      </c>
      <c r="GS206" s="92">
        <v>6.7138559799999997E-15</v>
      </c>
      <c r="GT206" s="92">
        <v>1.6943360100000001E-16</v>
      </c>
      <c r="GU206" s="92">
        <v>7.1091021300000002E-17</v>
      </c>
      <c r="GV206" s="92">
        <v>1.2650934199999999E-12</v>
      </c>
      <c r="GW206" s="92">
        <v>1.5416908999999999E-13</v>
      </c>
      <c r="GX206" s="92">
        <v>7.1130740400000001E-14</v>
      </c>
      <c r="GY206" s="92">
        <v>2.3732623E-9</v>
      </c>
      <c r="GZ206" s="92">
        <v>1.13016799E-7</v>
      </c>
      <c r="HA206" s="92">
        <v>5.40572665E-5</v>
      </c>
      <c r="HB206" s="92">
        <v>0</v>
      </c>
      <c r="HC206" s="92">
        <v>5.6847049699999997E-8</v>
      </c>
      <c r="HD206" s="92">
        <v>4.4907345799999999E-13</v>
      </c>
      <c r="HE206" s="92">
        <v>1.5340592799999999E-10</v>
      </c>
      <c r="HF206" s="92">
        <v>5.4332090700000003E-11</v>
      </c>
      <c r="HG206" s="92">
        <v>4.5593159400000002E-10</v>
      </c>
      <c r="HH206" s="92">
        <v>0</v>
      </c>
      <c r="HI206" s="92">
        <v>0</v>
      </c>
      <c r="HJ206" s="92">
        <v>0</v>
      </c>
      <c r="HK206" s="92">
        <v>0</v>
      </c>
      <c r="HL206" s="92">
        <v>0</v>
      </c>
      <c r="HM206" s="92">
        <v>0</v>
      </c>
      <c r="HN206" s="92">
        <v>0</v>
      </c>
      <c r="HO206" s="92">
        <v>0</v>
      </c>
      <c r="HP206" s="92">
        <v>0</v>
      </c>
      <c r="HQ206" s="92">
        <v>0</v>
      </c>
      <c r="HR206" s="92">
        <v>2.2806371499999998E-13</v>
      </c>
      <c r="HS206" s="92">
        <v>0.22950848400000001</v>
      </c>
      <c r="HT206" s="92">
        <v>0.75592474499999995</v>
      </c>
      <c r="HU206" s="92">
        <v>0</v>
      </c>
      <c r="HV206" s="92">
        <v>0</v>
      </c>
      <c r="HW206" s="92">
        <v>0</v>
      </c>
      <c r="HX206" s="92">
        <v>0</v>
      </c>
      <c r="HY206" s="92">
        <v>0</v>
      </c>
      <c r="HZ206" s="92">
        <v>0</v>
      </c>
      <c r="IA206" s="92">
        <v>0</v>
      </c>
      <c r="IB206" s="92">
        <v>0</v>
      </c>
      <c r="IC206" s="92">
        <v>0</v>
      </c>
      <c r="ID206" s="92">
        <v>0</v>
      </c>
      <c r="IE206" s="92">
        <v>0</v>
      </c>
      <c r="IF206" s="92">
        <v>0</v>
      </c>
      <c r="IG206" s="92">
        <v>0</v>
      </c>
      <c r="IH206" s="92">
        <v>0</v>
      </c>
      <c r="II206" s="92">
        <v>0</v>
      </c>
      <c r="IJ206" s="92">
        <v>0</v>
      </c>
      <c r="IK206" s="92">
        <v>0</v>
      </c>
      <c r="IL206" s="92">
        <v>0</v>
      </c>
      <c r="IM206" s="92">
        <v>0</v>
      </c>
      <c r="IN206" s="92">
        <v>0</v>
      </c>
      <c r="IO206" s="92">
        <v>0</v>
      </c>
      <c r="IP206" s="92">
        <v>0</v>
      </c>
      <c r="IQ206" s="92">
        <v>0</v>
      </c>
      <c r="IR206" s="92">
        <v>0</v>
      </c>
      <c r="IS206" s="92">
        <v>0</v>
      </c>
      <c r="IT206" s="92">
        <v>421.27824399999997</v>
      </c>
      <c r="IU206" s="92">
        <v>12050.428900000001</v>
      </c>
      <c r="IV206" s="92">
        <v>27323.8845</v>
      </c>
      <c r="IW206" s="92">
        <v>55.050935500000001</v>
      </c>
      <c r="IX206" s="92">
        <v>6.9084628700000001</v>
      </c>
      <c r="IY206" s="92">
        <v>1</v>
      </c>
      <c r="IZ206" s="92">
        <v>0</v>
      </c>
      <c r="JA206" s="92">
        <v>0</v>
      </c>
      <c r="JB206" s="92">
        <v>-1126.9029599999999</v>
      </c>
      <c r="JC206" s="92">
        <v>-39.396083300000001</v>
      </c>
      <c r="JD206" s="92">
        <v>-0.47473970100000001</v>
      </c>
      <c r="JE206" s="92">
        <v>-2.2281614699999999</v>
      </c>
      <c r="JF206" s="92">
        <v>-7.7895646700000001E-2</v>
      </c>
      <c r="JG206" s="92">
        <v>2.5696580900000002E-4</v>
      </c>
      <c r="JH206" s="92">
        <v>7.3503634400000004E-3</v>
      </c>
      <c r="JI206" s="92">
        <v>28.6044415</v>
      </c>
      <c r="JJ206" s="92">
        <v>0</v>
      </c>
      <c r="JK206" s="92">
        <v>0</v>
      </c>
      <c r="JL206" s="92">
        <v>0</v>
      </c>
      <c r="JM206" s="92">
        <v>0</v>
      </c>
      <c r="JN206" s="92">
        <v>0</v>
      </c>
      <c r="JO206" s="92">
        <v>0</v>
      </c>
      <c r="JP206" s="92">
        <v>0</v>
      </c>
      <c r="JQ206" s="92">
        <v>0</v>
      </c>
      <c r="JR206" s="92">
        <v>0</v>
      </c>
      <c r="JS206" s="92">
        <v>0</v>
      </c>
      <c r="JT206" s="92">
        <v>0</v>
      </c>
      <c r="JU206" s="92">
        <v>0</v>
      </c>
      <c r="JV206" s="92">
        <v>0</v>
      </c>
      <c r="JW206" s="92">
        <v>0</v>
      </c>
      <c r="JX206" s="92">
        <v>0</v>
      </c>
      <c r="JY206" s="92">
        <v>0</v>
      </c>
      <c r="JZ206" s="92">
        <v>0</v>
      </c>
      <c r="KA206" s="92">
        <v>0</v>
      </c>
      <c r="KB206" s="92">
        <v>0</v>
      </c>
      <c r="KC206" s="92">
        <v>0</v>
      </c>
      <c r="KD206" s="92">
        <v>0</v>
      </c>
      <c r="KE206" s="92">
        <v>0</v>
      </c>
      <c r="KF206" s="92">
        <v>0</v>
      </c>
      <c r="KG206" s="92">
        <v>0</v>
      </c>
      <c r="KH206" s="92">
        <v>0</v>
      </c>
      <c r="KI206" s="92">
        <v>0</v>
      </c>
      <c r="KJ206" s="92">
        <v>0</v>
      </c>
      <c r="KK206" s="92">
        <v>0</v>
      </c>
      <c r="KL206" s="92">
        <v>0</v>
      </c>
      <c r="KM206" s="92">
        <v>0</v>
      </c>
      <c r="KN206" s="92">
        <v>0</v>
      </c>
      <c r="KO206" s="92">
        <v>0</v>
      </c>
      <c r="KP206" s="92">
        <v>0</v>
      </c>
      <c r="KQ206" s="92">
        <v>0</v>
      </c>
      <c r="KR206" s="92">
        <v>0</v>
      </c>
      <c r="KS206" s="92">
        <v>0</v>
      </c>
      <c r="KT206" s="92">
        <v>0</v>
      </c>
      <c r="KU206" s="92">
        <v>0</v>
      </c>
      <c r="KV206" s="92">
        <v>0</v>
      </c>
      <c r="KW206" s="92">
        <v>0</v>
      </c>
      <c r="KX206" s="92">
        <v>0</v>
      </c>
      <c r="KY206" s="92">
        <v>0</v>
      </c>
      <c r="KZ206" s="92">
        <v>0</v>
      </c>
      <c r="LA206" s="92">
        <v>0</v>
      </c>
      <c r="LB206" s="92">
        <v>0</v>
      </c>
      <c r="LC206" s="92">
        <v>0</v>
      </c>
      <c r="LD206" s="92">
        <v>0</v>
      </c>
      <c r="LE206" s="92">
        <v>0</v>
      </c>
      <c r="LF206" s="92">
        <v>0</v>
      </c>
      <c r="LG206" s="92">
        <v>0</v>
      </c>
      <c r="LH206" s="92">
        <v>0</v>
      </c>
      <c r="LI206" s="92">
        <v>0</v>
      </c>
      <c r="LJ206" s="92">
        <v>0</v>
      </c>
      <c r="LK206" s="92">
        <v>0</v>
      </c>
      <c r="LL206" s="92">
        <v>0</v>
      </c>
      <c r="LM206" s="92">
        <v>0</v>
      </c>
      <c r="LN206" s="92">
        <v>0</v>
      </c>
      <c r="LO206" s="92">
        <v>0</v>
      </c>
      <c r="LP206" s="92">
        <v>0</v>
      </c>
      <c r="LQ206" s="92">
        <v>0</v>
      </c>
      <c r="LR206" s="92">
        <v>0</v>
      </c>
      <c r="LS206" s="92">
        <v>0</v>
      </c>
      <c r="LT206" s="92">
        <v>0</v>
      </c>
      <c r="LU206" s="92">
        <v>0</v>
      </c>
      <c r="LV206" s="92">
        <v>0</v>
      </c>
      <c r="LW206" s="92">
        <v>0</v>
      </c>
      <c r="LX206" s="92">
        <v>0</v>
      </c>
      <c r="LY206" s="92">
        <v>0</v>
      </c>
      <c r="LZ206" s="92">
        <v>0</v>
      </c>
      <c r="MA206" s="92">
        <v>0</v>
      </c>
      <c r="MB206" s="92">
        <v>0</v>
      </c>
      <c r="MC206" s="92">
        <v>0</v>
      </c>
      <c r="MD206" s="92">
        <v>0</v>
      </c>
      <c r="ME206" s="92">
        <v>0</v>
      </c>
      <c r="MF206" s="92">
        <v>0</v>
      </c>
      <c r="MG206" s="92">
        <v>0</v>
      </c>
      <c r="MH206" s="92">
        <v>0</v>
      </c>
      <c r="MI206" s="92">
        <v>0</v>
      </c>
      <c r="MJ206" s="92">
        <v>0</v>
      </c>
      <c r="MK206" s="92">
        <v>0</v>
      </c>
      <c r="ML206" s="92">
        <v>0</v>
      </c>
      <c r="MM206" s="92">
        <v>0</v>
      </c>
      <c r="MN206" s="92">
        <v>0</v>
      </c>
      <c r="MO206" s="92">
        <v>0</v>
      </c>
      <c r="MP206" s="92">
        <v>0</v>
      </c>
      <c r="MQ206" s="92">
        <v>0</v>
      </c>
      <c r="MR206" s="92">
        <v>0</v>
      </c>
      <c r="MS206" s="92">
        <v>0</v>
      </c>
      <c r="MT206" s="92">
        <v>0</v>
      </c>
      <c r="MU206" s="92">
        <v>0</v>
      </c>
      <c r="MV206" s="92">
        <v>0</v>
      </c>
      <c r="MW206" s="92">
        <v>0</v>
      </c>
      <c r="MX206" s="92">
        <v>0</v>
      </c>
      <c r="MY206" s="92">
        <v>0</v>
      </c>
      <c r="MZ206" s="92">
        <v>0</v>
      </c>
      <c r="NA206" s="92">
        <v>0</v>
      </c>
      <c r="NB206" s="92">
        <v>0</v>
      </c>
      <c r="NC206" s="92">
        <v>0</v>
      </c>
      <c r="ND206" s="92">
        <v>0</v>
      </c>
      <c r="NE206" s="92">
        <v>0</v>
      </c>
      <c r="NF206" s="92">
        <v>0</v>
      </c>
      <c r="NG206" s="92">
        <v>0</v>
      </c>
      <c r="NH206" s="92">
        <v>0</v>
      </c>
      <c r="NI206" s="92">
        <v>0</v>
      </c>
      <c r="NJ206" s="92">
        <v>0</v>
      </c>
      <c r="NK206" s="92">
        <v>0</v>
      </c>
      <c r="NL206" s="92">
        <v>0</v>
      </c>
      <c r="NM206" s="92">
        <v>0</v>
      </c>
      <c r="NN206" s="92">
        <v>0</v>
      </c>
      <c r="NO206" s="92">
        <v>0</v>
      </c>
      <c r="NP206" s="92">
        <v>0</v>
      </c>
      <c r="NQ206" s="92">
        <v>0</v>
      </c>
      <c r="NR206" s="92">
        <v>0</v>
      </c>
      <c r="NS206" s="92">
        <v>0</v>
      </c>
      <c r="NT206" s="92">
        <v>0</v>
      </c>
      <c r="NU206" s="92">
        <v>0</v>
      </c>
      <c r="NV206" s="92">
        <v>0</v>
      </c>
      <c r="NW206" s="92">
        <v>0</v>
      </c>
      <c r="NX206" s="92">
        <v>0</v>
      </c>
      <c r="NY206" s="92">
        <v>0</v>
      </c>
      <c r="NZ206" s="92">
        <v>0</v>
      </c>
      <c r="OA206" s="92">
        <v>0</v>
      </c>
      <c r="OB206" s="92">
        <v>0</v>
      </c>
      <c r="OC206" s="92">
        <v>0</v>
      </c>
      <c r="OD206" s="92">
        <v>0</v>
      </c>
      <c r="OE206" s="92">
        <v>0</v>
      </c>
      <c r="OF206" s="92">
        <v>0</v>
      </c>
      <c r="OG206" s="92">
        <v>0</v>
      </c>
      <c r="OH206" s="92">
        <v>0</v>
      </c>
      <c r="OI206" s="92">
        <v>0</v>
      </c>
      <c r="OJ206" s="92">
        <v>0</v>
      </c>
      <c r="OK206" s="92">
        <v>0</v>
      </c>
      <c r="OL206" s="92">
        <v>0</v>
      </c>
      <c r="OM206" s="92">
        <v>0</v>
      </c>
      <c r="ON206" s="92">
        <v>0</v>
      </c>
      <c r="OO206" s="92">
        <v>0</v>
      </c>
      <c r="OP206" s="92">
        <v>0</v>
      </c>
      <c r="OQ206" s="92">
        <v>0</v>
      </c>
      <c r="OR206" s="92">
        <v>0</v>
      </c>
      <c r="OS206" s="92">
        <v>0</v>
      </c>
      <c r="OT206" s="92">
        <v>0</v>
      </c>
      <c r="OU206" s="92">
        <v>0</v>
      </c>
      <c r="OV206" s="92">
        <v>0</v>
      </c>
      <c r="OW206" s="92">
        <v>0</v>
      </c>
      <c r="OX206" s="92">
        <v>0</v>
      </c>
      <c r="OY206" s="92">
        <v>0</v>
      </c>
      <c r="OZ206" s="92">
        <v>0</v>
      </c>
      <c r="PA206" s="92">
        <v>0</v>
      </c>
      <c r="PB206" s="92">
        <v>0</v>
      </c>
      <c r="PC206" s="92">
        <v>0</v>
      </c>
      <c r="PD206" s="92">
        <v>0</v>
      </c>
      <c r="PE206" s="92">
        <v>0</v>
      </c>
      <c r="PF206" s="92">
        <v>0</v>
      </c>
      <c r="PG206" s="92">
        <v>0</v>
      </c>
      <c r="PH206" s="92">
        <v>0</v>
      </c>
      <c r="PI206" s="92">
        <v>0</v>
      </c>
      <c r="PJ206" s="92">
        <v>0</v>
      </c>
      <c r="PK206" s="92">
        <v>0</v>
      </c>
      <c r="PL206" s="92">
        <v>0</v>
      </c>
      <c r="PM206" s="92">
        <v>0</v>
      </c>
      <c r="PN206" s="92">
        <v>0</v>
      </c>
      <c r="PO206" s="92">
        <v>0</v>
      </c>
      <c r="PP206" s="92">
        <v>0</v>
      </c>
      <c r="PQ206" s="92">
        <v>0</v>
      </c>
      <c r="PR206" s="92">
        <v>0</v>
      </c>
      <c r="PS206" s="92">
        <v>0</v>
      </c>
      <c r="PT206" s="92">
        <v>0</v>
      </c>
      <c r="PU206" s="92">
        <v>0</v>
      </c>
      <c r="PV206" s="92">
        <v>0</v>
      </c>
      <c r="PW206" s="92">
        <v>0</v>
      </c>
      <c r="PX206" s="92">
        <v>0</v>
      </c>
      <c r="PY206" s="92">
        <v>0</v>
      </c>
      <c r="PZ206" s="92">
        <v>0</v>
      </c>
      <c r="QA206" s="92">
        <v>0</v>
      </c>
      <c r="QB206" s="92">
        <v>0</v>
      </c>
      <c r="QC206" s="92">
        <v>0</v>
      </c>
      <c r="QD206" s="92">
        <v>0</v>
      </c>
      <c r="QE206" s="92">
        <v>0</v>
      </c>
      <c r="QF206" s="92">
        <v>0</v>
      </c>
      <c r="QG206" s="92">
        <v>0</v>
      </c>
      <c r="QH206" s="92">
        <v>0</v>
      </c>
      <c r="QI206" s="92">
        <v>0</v>
      </c>
      <c r="QJ206" s="92">
        <v>0</v>
      </c>
      <c r="QK206" s="92">
        <v>0</v>
      </c>
      <c r="QL206" s="92">
        <v>0</v>
      </c>
      <c r="QM206" s="92">
        <v>0</v>
      </c>
      <c r="QN206" s="92">
        <v>0</v>
      </c>
      <c r="QO206" s="92">
        <v>0</v>
      </c>
      <c r="QP206" s="92">
        <v>0</v>
      </c>
      <c r="QQ206" s="92">
        <v>0</v>
      </c>
      <c r="QR206" s="92">
        <v>0</v>
      </c>
      <c r="QS206" s="92">
        <v>0</v>
      </c>
      <c r="QT206" s="92">
        <v>0</v>
      </c>
      <c r="QU206" s="92">
        <v>0</v>
      </c>
      <c r="QV206" s="92">
        <v>0</v>
      </c>
      <c r="QW206" s="92">
        <v>0</v>
      </c>
      <c r="QX206" s="92">
        <v>0</v>
      </c>
      <c r="QY206" s="92">
        <v>0</v>
      </c>
      <c r="QZ206" s="92">
        <v>0</v>
      </c>
      <c r="RA206" s="92">
        <v>0</v>
      </c>
      <c r="RB206" s="92">
        <v>0</v>
      </c>
      <c r="RC206" s="92">
        <v>0</v>
      </c>
      <c r="RD206" s="92">
        <v>0</v>
      </c>
      <c r="RE206" s="92">
        <v>0</v>
      </c>
      <c r="RF206" s="92">
        <v>0</v>
      </c>
      <c r="RG206" s="92">
        <v>0</v>
      </c>
      <c r="RH206" s="92">
        <v>0</v>
      </c>
      <c r="RI206" s="92">
        <v>0</v>
      </c>
      <c r="RJ206" s="92">
        <v>0</v>
      </c>
      <c r="RK206" s="92">
        <v>0</v>
      </c>
      <c r="RL206" s="92">
        <v>0</v>
      </c>
      <c r="RM206" s="92">
        <v>0</v>
      </c>
      <c r="RN206" s="92">
        <v>0</v>
      </c>
      <c r="RO206" s="92">
        <v>0</v>
      </c>
      <c r="RP206" s="92">
        <v>0</v>
      </c>
      <c r="RQ206" s="92">
        <v>0</v>
      </c>
      <c r="RR206" s="92">
        <v>0</v>
      </c>
      <c r="RS206" s="92">
        <v>0</v>
      </c>
      <c r="RT206" s="92">
        <v>0</v>
      </c>
      <c r="RU206" s="92">
        <v>0</v>
      </c>
      <c r="RV206" s="92">
        <v>0</v>
      </c>
      <c r="RW206" s="92">
        <v>0</v>
      </c>
      <c r="RX206" s="92">
        <v>0</v>
      </c>
      <c r="RY206" s="92">
        <v>0</v>
      </c>
      <c r="RZ206" s="92">
        <v>0</v>
      </c>
      <c r="SA206" s="92">
        <v>0</v>
      </c>
      <c r="SB206" s="92">
        <v>0</v>
      </c>
      <c r="SC206" s="92">
        <v>0</v>
      </c>
      <c r="SD206" s="92">
        <v>0</v>
      </c>
      <c r="SE206" s="92">
        <v>0</v>
      </c>
      <c r="SF206" s="92">
        <v>0</v>
      </c>
      <c r="SG206" s="92">
        <v>0</v>
      </c>
      <c r="SH206" s="92">
        <v>0</v>
      </c>
      <c r="SI206" s="92">
        <v>0</v>
      </c>
      <c r="SJ206" s="92">
        <v>0</v>
      </c>
      <c r="SK206" s="92">
        <v>0</v>
      </c>
      <c r="SL206" s="92">
        <v>0</v>
      </c>
      <c r="SM206" s="92">
        <v>0</v>
      </c>
      <c r="SN206" s="92">
        <v>0</v>
      </c>
      <c r="SO206" s="92">
        <v>0</v>
      </c>
      <c r="SP206" s="92">
        <v>0</v>
      </c>
      <c r="SQ206" s="92">
        <v>0</v>
      </c>
      <c r="SR206" s="92">
        <v>0</v>
      </c>
      <c r="SS206" s="92">
        <v>0</v>
      </c>
      <c r="ST206" s="92">
        <v>0</v>
      </c>
      <c r="SU206" s="92">
        <v>0</v>
      </c>
      <c r="SV206" s="92">
        <v>0</v>
      </c>
      <c r="SW206" s="92">
        <v>0</v>
      </c>
      <c r="SX206" s="92">
        <v>0</v>
      </c>
      <c r="SY206" s="92">
        <v>0</v>
      </c>
      <c r="SZ206" s="92">
        <v>0</v>
      </c>
      <c r="TA206" s="92">
        <v>0</v>
      </c>
      <c r="TB206" s="92">
        <v>0</v>
      </c>
      <c r="TC206" s="92">
        <v>6.9084628700000001</v>
      </c>
      <c r="TD206" s="92">
        <v>0</v>
      </c>
      <c r="TE206" s="92">
        <v>0</v>
      </c>
      <c r="TF206" s="92">
        <v>0</v>
      </c>
      <c r="TG206" s="92">
        <v>0</v>
      </c>
      <c r="TH206" s="92">
        <v>0</v>
      </c>
      <c r="TI206" s="92">
        <v>0</v>
      </c>
      <c r="TJ206" s="92">
        <v>0</v>
      </c>
      <c r="TK206" s="92">
        <v>0</v>
      </c>
      <c r="TL206" s="92">
        <v>0</v>
      </c>
      <c r="TM206" s="92">
        <v>0</v>
      </c>
      <c r="TN206" s="92">
        <v>0</v>
      </c>
      <c r="TO206" s="92">
        <v>0</v>
      </c>
      <c r="TP206" s="92">
        <v>2.9105049199999999E-4</v>
      </c>
      <c r="TQ206" s="92">
        <v>-656655.32901300001</v>
      </c>
      <c r="TR206" s="92">
        <v>2.34436819722222E-5</v>
      </c>
      <c r="TS206" s="92">
        <v>2.6786081888888901E-3</v>
      </c>
      <c r="TT206" s="92">
        <v>7.0014570277777803E-6</v>
      </c>
      <c r="TU206" s="92">
        <v>5.64270394444445E-17</v>
      </c>
      <c r="TV206" s="92">
        <v>1.23867463055556E-16</v>
      </c>
      <c r="TW206" s="92">
        <v>5.1972362222222301E-17</v>
      </c>
      <c r="TX206" s="92">
        <v>7.6694573333333405E-14</v>
      </c>
      <c r="TY206" s="92">
        <v>1.58933216111111E-14</v>
      </c>
      <c r="TZ206" s="92">
        <v>7.97117502777778E-14</v>
      </c>
      <c r="UA206" s="92">
        <v>0</v>
      </c>
      <c r="UB206" s="92">
        <v>1.3860389249999999E-16</v>
      </c>
      <c r="UC206" s="92">
        <v>3.4978642222222298E-18</v>
      </c>
      <c r="UD206" s="92">
        <v>1.4676353361111099E-18</v>
      </c>
      <c r="UE206" s="92">
        <v>3.20528602777778E-14</v>
      </c>
      <c r="UF206" s="92">
        <v>3.90608330555556E-15</v>
      </c>
      <c r="UG206" s="92">
        <v>1.3216137611111101E-15</v>
      </c>
      <c r="UH206" s="92">
        <v>5.2212511944444497E-11</v>
      </c>
      <c r="UI206" s="92">
        <v>2.9998081388888898E-9</v>
      </c>
      <c r="UJ206" s="92">
        <v>1.8831978916666701E-6</v>
      </c>
      <c r="UK206" s="92">
        <v>0</v>
      </c>
      <c r="UL206" s="92">
        <v>2.1124437277777802E-9</v>
      </c>
      <c r="UM206" s="92">
        <v>9.8799147777777906E-15</v>
      </c>
      <c r="UN206" s="92">
        <v>5.5758029166666697E-12</v>
      </c>
      <c r="UO206" s="92">
        <v>1.54008997222222E-12</v>
      </c>
      <c r="UP206" s="92">
        <v>8.96129477777779E-11</v>
      </c>
      <c r="UQ206" s="92">
        <v>0</v>
      </c>
      <c r="UR206" s="92">
        <v>0</v>
      </c>
      <c r="US206" s="92">
        <v>0</v>
      </c>
      <c r="UT206" s="92">
        <v>0</v>
      </c>
      <c r="UU206" s="92">
        <v>0</v>
      </c>
      <c r="UV206" s="92">
        <v>0</v>
      </c>
      <c r="UW206" s="92">
        <v>0</v>
      </c>
      <c r="UX206" s="92">
        <v>0</v>
      </c>
      <c r="UY206" s="92">
        <v>0</v>
      </c>
      <c r="UZ206" s="92">
        <v>0</v>
      </c>
      <c r="VA206" s="92">
        <v>2.7026440388888899E-15</v>
      </c>
      <c r="VB206" s="92">
        <v>2.4008501611111101E-2</v>
      </c>
      <c r="VC206" s="92">
        <v>9.0325734722222301E-2</v>
      </c>
      <c r="VD206" s="92">
        <v>0</v>
      </c>
      <c r="VE206" s="92">
        <v>0</v>
      </c>
      <c r="VF206" s="92">
        <v>0</v>
      </c>
      <c r="VG206" s="92">
        <v>0</v>
      </c>
      <c r="VH206" s="92">
        <v>0</v>
      </c>
      <c r="VI206" s="92">
        <v>0</v>
      </c>
      <c r="VJ206" s="92">
        <v>0</v>
      </c>
      <c r="VK206" s="92">
        <v>0</v>
      </c>
      <c r="VL206" s="92">
        <v>0</v>
      </c>
      <c r="VM206" s="92">
        <v>0</v>
      </c>
      <c r="VN206" s="92">
        <v>0</v>
      </c>
      <c r="VO206" s="92">
        <v>0</v>
      </c>
      <c r="VP206" s="92">
        <v>0</v>
      </c>
      <c r="VQ206" s="92">
        <v>0</v>
      </c>
      <c r="VR206" s="92">
        <v>0</v>
      </c>
      <c r="VS206" s="92">
        <v>0</v>
      </c>
      <c r="VT206" s="92">
        <v>0</v>
      </c>
      <c r="VU206" s="92">
        <v>0</v>
      </c>
      <c r="VV206" s="92">
        <v>0</v>
      </c>
      <c r="VW206" s="92">
        <v>0</v>
      </c>
      <c r="VX206" s="92">
        <v>0</v>
      </c>
      <c r="VY206" s="92">
        <v>0</v>
      </c>
      <c r="VZ206" s="92">
        <v>0</v>
      </c>
      <c r="WA206" s="92">
        <v>0</v>
      </c>
      <c r="WB206" s="92">
        <v>0</v>
      </c>
      <c r="WC206" s="92">
        <v>0</v>
      </c>
    </row>
    <row r="207" spans="2:601" ht="13.5" customHeight="1">
      <c r="B207" s="851" t="s">
        <v>2431</v>
      </c>
      <c r="C207" s="92">
        <v>0</v>
      </c>
      <c r="D207" s="92">
        <v>36530.594100000002</v>
      </c>
      <c r="E207" s="92">
        <v>-75.931155700000005</v>
      </c>
      <c r="F207" s="92">
        <v>710.24542799999995</v>
      </c>
      <c r="G207" s="92">
        <v>0.123689295</v>
      </c>
      <c r="H207" s="92">
        <v>0.10769316399999999</v>
      </c>
      <c r="I207" s="92">
        <v>0.236405794</v>
      </c>
      <c r="J207" s="92">
        <v>9.9191242099999993E-2</v>
      </c>
      <c r="K207" s="92">
        <v>0.26328235700000002</v>
      </c>
      <c r="L207" s="92">
        <v>5.4559677500000001E-2</v>
      </c>
      <c r="M207" s="92">
        <v>3.6002674800000002E-2</v>
      </c>
      <c r="N207" s="92">
        <v>0</v>
      </c>
      <c r="O207" s="92">
        <v>0.26013117299999999</v>
      </c>
      <c r="P207" s="92">
        <v>6.56477612E-3</v>
      </c>
      <c r="Q207" s="92">
        <v>2.7544515199999999E-3</v>
      </c>
      <c r="R207" s="92">
        <v>0.110033243</v>
      </c>
      <c r="S207" s="92">
        <v>1.3409068999999999E-2</v>
      </c>
      <c r="T207" s="92">
        <v>2.5223504399999999</v>
      </c>
      <c r="U207" s="92">
        <v>0.16060633699999999</v>
      </c>
      <c r="V207" s="92">
        <v>0.108823078</v>
      </c>
      <c r="W207" s="92">
        <v>5.7014246900000003E-2</v>
      </c>
      <c r="X207" s="92">
        <v>0</v>
      </c>
      <c r="Y207" s="92">
        <v>0.699870824</v>
      </c>
      <c r="Z207" s="92">
        <v>0.184694895</v>
      </c>
      <c r="AA207" s="92">
        <v>7.0474056199999996E-2</v>
      </c>
      <c r="AB207" s="92">
        <v>0.144273916</v>
      </c>
      <c r="AC207" s="92">
        <v>1.28188782E-6</v>
      </c>
      <c r="AD207" s="92">
        <v>0</v>
      </c>
      <c r="AE207" s="92">
        <v>0.69902036400000001</v>
      </c>
      <c r="AF207" s="92">
        <v>0.89817156899999995</v>
      </c>
      <c r="AG207" s="92">
        <v>3.6802965700000002E-2</v>
      </c>
      <c r="AH207" s="92">
        <v>0</v>
      </c>
      <c r="AI207" s="92">
        <v>0</v>
      </c>
      <c r="AJ207" s="92">
        <v>0</v>
      </c>
      <c r="AK207" s="92">
        <v>0</v>
      </c>
      <c r="AL207" s="92">
        <v>0</v>
      </c>
      <c r="AM207" s="92">
        <v>0</v>
      </c>
      <c r="AN207" s="92">
        <v>1.7601944400000001E-3</v>
      </c>
      <c r="AO207" s="92">
        <v>1.67610004E-2</v>
      </c>
      <c r="AP207" s="92">
        <v>3.41158659E-2</v>
      </c>
      <c r="AQ207" s="92">
        <v>0</v>
      </c>
      <c r="AR207" s="92">
        <v>0</v>
      </c>
      <c r="AS207" s="92">
        <v>0</v>
      </c>
      <c r="AT207" s="92">
        <v>0</v>
      </c>
      <c r="AU207" s="92">
        <v>0</v>
      </c>
      <c r="AV207" s="92">
        <v>0</v>
      </c>
      <c r="AW207" s="92">
        <v>0</v>
      </c>
      <c r="AX207" s="92">
        <v>0</v>
      </c>
      <c r="AY207" s="92">
        <v>0</v>
      </c>
      <c r="AZ207" s="92">
        <v>0</v>
      </c>
      <c r="BA207" s="92">
        <v>0</v>
      </c>
      <c r="BB207" s="92">
        <v>0</v>
      </c>
      <c r="BC207" s="92">
        <v>0</v>
      </c>
      <c r="BD207" s="92">
        <v>0</v>
      </c>
      <c r="BE207" s="92">
        <v>0</v>
      </c>
      <c r="BF207" s="92">
        <v>0</v>
      </c>
      <c r="BG207" s="92">
        <v>0</v>
      </c>
      <c r="BH207" s="92">
        <v>0</v>
      </c>
      <c r="BI207" s="92">
        <v>0</v>
      </c>
      <c r="BJ207" s="92">
        <v>0</v>
      </c>
      <c r="BK207" s="92">
        <v>0</v>
      </c>
      <c r="BL207" s="92">
        <v>0</v>
      </c>
      <c r="BM207" s="92">
        <v>0</v>
      </c>
      <c r="BN207" s="92">
        <v>0</v>
      </c>
      <c r="BO207" s="92">
        <v>0</v>
      </c>
      <c r="BP207" s="92">
        <v>0.99031160500000004</v>
      </c>
      <c r="BQ207" s="92">
        <v>1.7246284099999999E-4</v>
      </c>
      <c r="BR207" s="92">
        <v>1.50159066E-4</v>
      </c>
      <c r="BS207" s="92">
        <v>3.29626058E-4</v>
      </c>
      <c r="BT207" s="92">
        <v>1.3830464E-4</v>
      </c>
      <c r="BU207" s="92">
        <v>3.67100672E-4</v>
      </c>
      <c r="BV207" s="92">
        <v>7.6073818499999997E-5</v>
      </c>
      <c r="BW207" s="92">
        <v>5.0199360999999999E-5</v>
      </c>
      <c r="BX207" s="92">
        <v>0</v>
      </c>
      <c r="BY207" s="92">
        <v>3.6270690299999999E-4</v>
      </c>
      <c r="BZ207" s="92">
        <v>9.1534189700000003E-6</v>
      </c>
      <c r="CA207" s="92">
        <v>3.8405953700000001E-6</v>
      </c>
      <c r="CB207" s="92">
        <v>1.5342189200000001E-4</v>
      </c>
      <c r="CC207" s="92">
        <v>1.8696574599999998E-5</v>
      </c>
      <c r="CD207" s="92">
        <v>3.5169714800000001E-3</v>
      </c>
      <c r="CE207" s="92">
        <v>2.23937125E-4</v>
      </c>
      <c r="CF207" s="92">
        <v>1.5173453099999999E-4</v>
      </c>
      <c r="CG207" s="92">
        <v>7.9496281300000003E-5</v>
      </c>
      <c r="CH207" s="92">
        <v>0</v>
      </c>
      <c r="CI207" s="92">
        <v>9.7584605500000005E-4</v>
      </c>
      <c r="CJ207" s="92">
        <v>2.57524359E-4</v>
      </c>
      <c r="CK207" s="92">
        <v>9.8263604300000005E-5</v>
      </c>
      <c r="CL207" s="92">
        <v>2.0116445299999999E-4</v>
      </c>
      <c r="CM207" s="92">
        <v>1.7873657900000001E-9</v>
      </c>
      <c r="CN207" s="92">
        <v>0</v>
      </c>
      <c r="CO207" s="92">
        <v>9.7466024000000004E-4</v>
      </c>
      <c r="CP207" s="92">
        <v>1.25234136E-3</v>
      </c>
      <c r="CQ207" s="92">
        <v>5.13152251E-5</v>
      </c>
      <c r="CR207" s="92">
        <v>0</v>
      </c>
      <c r="CS207" s="92">
        <v>0</v>
      </c>
      <c r="CT207" s="92">
        <v>0</v>
      </c>
      <c r="CU207" s="92">
        <v>0</v>
      </c>
      <c r="CV207" s="92">
        <v>0</v>
      </c>
      <c r="CW207" s="92">
        <v>0</v>
      </c>
      <c r="CX207" s="92">
        <v>2.45427977E-6</v>
      </c>
      <c r="CY207" s="92">
        <v>2.3370249999999999E-5</v>
      </c>
      <c r="CZ207" s="92">
        <v>4.7568539900000002E-5</v>
      </c>
      <c r="DA207" s="92">
        <v>0</v>
      </c>
      <c r="DB207" s="92">
        <v>0</v>
      </c>
      <c r="DC207" s="92">
        <v>0</v>
      </c>
      <c r="DD207" s="92">
        <v>0</v>
      </c>
      <c r="DE207" s="92">
        <v>0</v>
      </c>
      <c r="DF207" s="92">
        <v>0</v>
      </c>
      <c r="DG207" s="92">
        <v>0</v>
      </c>
      <c r="DH207" s="92">
        <v>0</v>
      </c>
      <c r="DI207" s="92">
        <v>0</v>
      </c>
      <c r="DJ207" s="92">
        <v>0</v>
      </c>
      <c r="DK207" s="92">
        <v>0</v>
      </c>
      <c r="DL207" s="92">
        <v>0</v>
      </c>
      <c r="DM207" s="92">
        <v>0</v>
      </c>
      <c r="DN207" s="92">
        <v>0</v>
      </c>
      <c r="DO207" s="92">
        <v>0</v>
      </c>
      <c r="DP207" s="92">
        <v>0</v>
      </c>
      <c r="DQ207" s="92">
        <v>0</v>
      </c>
      <c r="DR207" s="92">
        <v>0</v>
      </c>
      <c r="DS207" s="92">
        <v>0</v>
      </c>
      <c r="DT207" s="92">
        <v>0</v>
      </c>
      <c r="DU207" s="92">
        <v>0</v>
      </c>
      <c r="DV207" s="92">
        <v>0</v>
      </c>
      <c r="DW207" s="92">
        <v>0</v>
      </c>
      <c r="DX207" s="92">
        <v>0</v>
      </c>
      <c r="DY207" s="92">
        <v>0</v>
      </c>
      <c r="DZ207" s="92">
        <v>12795.270200000001</v>
      </c>
      <c r="EA207" s="92">
        <v>5.6982470899999997</v>
      </c>
      <c r="EB207" s="92">
        <v>19.4017506</v>
      </c>
      <c r="EC207" s="92">
        <v>42.590319299999997</v>
      </c>
      <c r="ED207" s="92">
        <v>17.870063999999999</v>
      </c>
      <c r="EE207" s="92">
        <v>39.526948900000001</v>
      </c>
      <c r="EF207" s="92">
        <v>8.1911207600000004</v>
      </c>
      <c r="EG207" s="92">
        <v>12.3237185</v>
      </c>
      <c r="EH207" s="92">
        <v>0</v>
      </c>
      <c r="EI207" s="92">
        <v>42.1782927</v>
      </c>
      <c r="EJ207" s="92">
        <v>1.0644285499999999</v>
      </c>
      <c r="EK207" s="92">
        <v>0.44661338</v>
      </c>
      <c r="EL207" s="92">
        <v>14.537165099999999</v>
      </c>
      <c r="EM207" s="92">
        <v>1.7715541699999999</v>
      </c>
      <c r="EN207" s="92">
        <v>454.42080399999998</v>
      </c>
      <c r="EO207" s="92">
        <v>24.4362092</v>
      </c>
      <c r="EP207" s="92">
        <v>13.723678400000001</v>
      </c>
      <c r="EQ207" s="92">
        <v>5.4782458399999996</v>
      </c>
      <c r="ER207" s="92">
        <v>0</v>
      </c>
      <c r="ES207" s="92">
        <v>63.043551999999998</v>
      </c>
      <c r="ET207" s="92">
        <v>28.100826000000001</v>
      </c>
      <c r="EU207" s="92">
        <v>6.4902884700000003</v>
      </c>
      <c r="EV207" s="92">
        <v>17.037196999999999</v>
      </c>
      <c r="EW207" s="92">
        <v>2.1831267399999998E-5</v>
      </c>
      <c r="EX207" s="92">
        <v>0</v>
      </c>
      <c r="EY207" s="92">
        <v>92.368970399999995</v>
      </c>
      <c r="EZ207" s="92">
        <v>69.233866899999995</v>
      </c>
      <c r="FA207" s="92">
        <v>4.86006348</v>
      </c>
      <c r="FB207" s="92">
        <v>0</v>
      </c>
      <c r="FC207" s="92">
        <v>0</v>
      </c>
      <c r="FD207" s="92">
        <v>0</v>
      </c>
      <c r="FE207" s="92">
        <v>0</v>
      </c>
      <c r="FF207" s="92">
        <v>0</v>
      </c>
      <c r="FG207" s="92">
        <v>0</v>
      </c>
      <c r="FH207" s="92">
        <v>0.497196421</v>
      </c>
      <c r="FI207" s="92">
        <v>0.53633189999999997</v>
      </c>
      <c r="FJ207" s="92">
        <v>0.95570412800000004</v>
      </c>
      <c r="FK207" s="92">
        <v>0</v>
      </c>
      <c r="FL207" s="92">
        <v>0</v>
      </c>
      <c r="FM207" s="92">
        <v>0</v>
      </c>
      <c r="FN207" s="92">
        <v>0</v>
      </c>
      <c r="FO207" s="92">
        <v>0</v>
      </c>
      <c r="FP207" s="92">
        <v>0</v>
      </c>
      <c r="FQ207" s="92">
        <v>0</v>
      </c>
      <c r="FR207" s="92">
        <v>0</v>
      </c>
      <c r="FS207" s="92">
        <v>0</v>
      </c>
      <c r="FT207" s="92">
        <v>0</v>
      </c>
      <c r="FU207" s="92">
        <v>0</v>
      </c>
      <c r="FV207" s="92">
        <v>0</v>
      </c>
      <c r="FW207" s="92">
        <v>0</v>
      </c>
      <c r="FX207" s="92">
        <v>0</v>
      </c>
      <c r="FY207" s="92">
        <v>0</v>
      </c>
      <c r="FZ207" s="92">
        <v>0</v>
      </c>
      <c r="GA207" s="92">
        <v>0</v>
      </c>
      <c r="GB207" s="92">
        <v>0</v>
      </c>
      <c r="GC207" s="92">
        <v>0</v>
      </c>
      <c r="GD207" s="92">
        <v>0</v>
      </c>
      <c r="GE207" s="92">
        <v>0</v>
      </c>
      <c r="GF207" s="92">
        <v>0</v>
      </c>
      <c r="GG207" s="92">
        <v>0</v>
      </c>
      <c r="GH207" s="92">
        <v>0</v>
      </c>
      <c r="GI207" s="92">
        <v>0</v>
      </c>
      <c r="GJ207" s="92">
        <v>0.92840085999999999</v>
      </c>
      <c r="GK207" s="92">
        <v>4.1345414299999997E-4</v>
      </c>
      <c r="GL207" s="92">
        <v>1.40775471E-3</v>
      </c>
      <c r="GM207" s="92">
        <v>3.0902738499999998E-3</v>
      </c>
      <c r="GN207" s="92">
        <v>1.2966184E-3</v>
      </c>
      <c r="GO207" s="92">
        <v>2.8680014299999998E-3</v>
      </c>
      <c r="GP207" s="92">
        <v>5.9433239E-4</v>
      </c>
      <c r="GQ207" s="92">
        <v>8.9418594500000005E-4</v>
      </c>
      <c r="GR207" s="92">
        <v>0</v>
      </c>
      <c r="GS207" s="92">
        <v>3.06037797E-3</v>
      </c>
      <c r="GT207" s="92">
        <v>7.7232943599999998E-5</v>
      </c>
      <c r="GU207" s="92">
        <v>3.24054309E-5</v>
      </c>
      <c r="GV207" s="92">
        <v>1.05478949E-3</v>
      </c>
      <c r="GW207" s="92">
        <v>1.28540654E-4</v>
      </c>
      <c r="GX207" s="92">
        <v>3.2971923E-2</v>
      </c>
      <c r="GY207" s="92">
        <v>1.7730456E-3</v>
      </c>
      <c r="GZ207" s="92">
        <v>9.9576441499999997E-4</v>
      </c>
      <c r="HA207" s="92">
        <v>3.9749126400000001E-4</v>
      </c>
      <c r="HB207" s="92">
        <v>0</v>
      </c>
      <c r="HC207" s="92">
        <v>4.5743221299999999E-3</v>
      </c>
      <c r="HD207" s="92">
        <v>2.0389433300000001E-3</v>
      </c>
      <c r="HE207" s="92">
        <v>4.7092318300000002E-4</v>
      </c>
      <c r="HF207" s="92">
        <v>1.2361871300000001E-3</v>
      </c>
      <c r="HG207" s="92">
        <v>1.5840359E-9</v>
      </c>
      <c r="HH207" s="92">
        <v>0</v>
      </c>
      <c r="HI207" s="92">
        <v>6.7021195999999996E-3</v>
      </c>
      <c r="HJ207" s="92">
        <v>5.0234797900000003E-3</v>
      </c>
      <c r="HK207" s="92">
        <v>3.5263710899999999E-4</v>
      </c>
      <c r="HL207" s="92">
        <v>0</v>
      </c>
      <c r="HM207" s="92">
        <v>0</v>
      </c>
      <c r="HN207" s="92">
        <v>0</v>
      </c>
      <c r="HO207" s="92">
        <v>0</v>
      </c>
      <c r="HP207" s="92">
        <v>0</v>
      </c>
      <c r="HQ207" s="92">
        <v>0</v>
      </c>
      <c r="HR207" s="92">
        <v>3.6075641699999997E-5</v>
      </c>
      <c r="HS207" s="92">
        <v>3.89152388E-5</v>
      </c>
      <c r="HT207" s="92">
        <v>6.9344102699999999E-5</v>
      </c>
      <c r="HU207" s="92">
        <v>0</v>
      </c>
      <c r="HV207" s="92">
        <v>0</v>
      </c>
      <c r="HW207" s="92">
        <v>0</v>
      </c>
      <c r="HX207" s="92">
        <v>0</v>
      </c>
      <c r="HY207" s="92">
        <v>0</v>
      </c>
      <c r="HZ207" s="92">
        <v>0</v>
      </c>
      <c r="IA207" s="92">
        <v>0</v>
      </c>
      <c r="IB207" s="92">
        <v>0</v>
      </c>
      <c r="IC207" s="92">
        <v>0</v>
      </c>
      <c r="ID207" s="92">
        <v>0</v>
      </c>
      <c r="IE207" s="92">
        <v>0</v>
      </c>
      <c r="IF207" s="92">
        <v>0</v>
      </c>
      <c r="IG207" s="92">
        <v>0</v>
      </c>
      <c r="IH207" s="92">
        <v>0</v>
      </c>
      <c r="II207" s="92">
        <v>0</v>
      </c>
      <c r="IJ207" s="92">
        <v>0</v>
      </c>
      <c r="IK207" s="92">
        <v>0</v>
      </c>
      <c r="IL207" s="92">
        <v>0</v>
      </c>
      <c r="IM207" s="92">
        <v>0</v>
      </c>
      <c r="IN207" s="92">
        <v>0</v>
      </c>
      <c r="IO207" s="92">
        <v>0</v>
      </c>
      <c r="IP207" s="92">
        <v>0</v>
      </c>
      <c r="IQ207" s="92">
        <v>0</v>
      </c>
      <c r="IR207" s="92">
        <v>0</v>
      </c>
      <c r="IS207" s="92">
        <v>0</v>
      </c>
      <c r="IT207" s="92">
        <v>717.19388600000002</v>
      </c>
      <c r="IU207" s="92">
        <v>13782.053400000001</v>
      </c>
      <c r="IV207" s="92">
        <v>233.21596700000001</v>
      </c>
      <c r="IW207" s="92">
        <v>55.050935500000001</v>
      </c>
      <c r="IX207" s="92">
        <v>6.9084628700000001</v>
      </c>
      <c r="IY207" s="92">
        <v>0</v>
      </c>
      <c r="IZ207" s="92">
        <v>1</v>
      </c>
      <c r="JA207" s="92">
        <v>0</v>
      </c>
      <c r="JB207" s="92">
        <v>-69413.637799999997</v>
      </c>
      <c r="JC207" s="92">
        <v>-3612.1639599999999</v>
      </c>
      <c r="JD207" s="92">
        <v>-49.783036600000003</v>
      </c>
      <c r="JE207" s="92">
        <v>-39.272589000000004</v>
      </c>
      <c r="JF207" s="92">
        <v>-2.0436766500000001</v>
      </c>
      <c r="JG207" s="92">
        <v>5.12539152E-2</v>
      </c>
      <c r="JH207" s="92">
        <v>0.98492780300000005</v>
      </c>
      <c r="JI207" s="92">
        <v>19.216635400000001</v>
      </c>
      <c r="JJ207" s="92">
        <v>0</v>
      </c>
      <c r="JK207" s="92">
        <v>0</v>
      </c>
      <c r="JL207" s="92">
        <v>0</v>
      </c>
      <c r="JM207" s="92">
        <v>0</v>
      </c>
      <c r="JN207" s="92">
        <v>0</v>
      </c>
      <c r="JO207" s="92">
        <v>0</v>
      </c>
      <c r="JP207" s="92">
        <v>0</v>
      </c>
      <c r="JQ207" s="92">
        <v>0</v>
      </c>
      <c r="JR207" s="92">
        <v>0</v>
      </c>
      <c r="JS207" s="92">
        <v>0</v>
      </c>
      <c r="JT207" s="92">
        <v>0</v>
      </c>
      <c r="JU207" s="92">
        <v>0</v>
      </c>
      <c r="JV207" s="92">
        <v>0</v>
      </c>
      <c r="JW207" s="92">
        <v>0</v>
      </c>
      <c r="JX207" s="92">
        <v>0</v>
      </c>
      <c r="JY207" s="92">
        <v>0</v>
      </c>
      <c r="JZ207" s="92">
        <v>0</v>
      </c>
      <c r="KA207" s="92">
        <v>0</v>
      </c>
      <c r="KB207" s="92">
        <v>0</v>
      </c>
      <c r="KC207" s="92">
        <v>0</v>
      </c>
      <c r="KD207" s="92">
        <v>0</v>
      </c>
      <c r="KE207" s="92">
        <v>0</v>
      </c>
      <c r="KF207" s="92">
        <v>0</v>
      </c>
      <c r="KG207" s="92">
        <v>0</v>
      </c>
      <c r="KH207" s="92">
        <v>0</v>
      </c>
      <c r="KI207" s="92">
        <v>0</v>
      </c>
      <c r="KJ207" s="92">
        <v>0</v>
      </c>
      <c r="KK207" s="92">
        <v>0</v>
      </c>
      <c r="KL207" s="92">
        <v>0</v>
      </c>
      <c r="KM207" s="92">
        <v>0</v>
      </c>
      <c r="KN207" s="92">
        <v>0</v>
      </c>
      <c r="KO207" s="92">
        <v>0</v>
      </c>
      <c r="KP207" s="92">
        <v>0</v>
      </c>
      <c r="KQ207" s="92">
        <v>0</v>
      </c>
      <c r="KR207" s="92">
        <v>0</v>
      </c>
      <c r="KS207" s="92">
        <v>0</v>
      </c>
      <c r="KT207" s="92">
        <v>0</v>
      </c>
      <c r="KU207" s="92">
        <v>0</v>
      </c>
      <c r="KV207" s="92">
        <v>0</v>
      </c>
      <c r="KW207" s="92">
        <v>0</v>
      </c>
      <c r="KX207" s="92">
        <v>0</v>
      </c>
      <c r="KY207" s="92">
        <v>0</v>
      </c>
      <c r="KZ207" s="92">
        <v>0</v>
      </c>
      <c r="LA207" s="92">
        <v>0</v>
      </c>
      <c r="LB207" s="92">
        <v>0</v>
      </c>
      <c r="LC207" s="92">
        <v>7.5831419100000002</v>
      </c>
      <c r="LD207" s="92">
        <v>0.187243295</v>
      </c>
      <c r="LE207" s="92">
        <v>7.8563620099999995E-2</v>
      </c>
      <c r="LF207" s="92">
        <v>3.1384150200000001</v>
      </c>
      <c r="LG207" s="92">
        <v>0.38245917800000001</v>
      </c>
      <c r="LH207" s="92">
        <v>80.353009400000005</v>
      </c>
      <c r="LI207" s="92">
        <v>0</v>
      </c>
      <c r="LJ207" s="92">
        <v>122.96493599999999</v>
      </c>
      <c r="LK207" s="92">
        <v>71.788112600000005</v>
      </c>
      <c r="LL207" s="92">
        <v>21.252316799999999</v>
      </c>
      <c r="LM207" s="92">
        <v>2.36136854</v>
      </c>
      <c r="LN207" s="92">
        <v>33.267737099999998</v>
      </c>
      <c r="LO207" s="92">
        <v>4.4351137400000002</v>
      </c>
      <c r="LP207" s="92">
        <v>0</v>
      </c>
      <c r="LQ207" s="92">
        <v>3.0564543999999998</v>
      </c>
      <c r="LR207" s="92">
        <v>0</v>
      </c>
      <c r="LS207" s="92">
        <v>0</v>
      </c>
      <c r="LT207" s="92">
        <v>0</v>
      </c>
      <c r="LU207" s="92">
        <v>0</v>
      </c>
      <c r="LV207" s="92">
        <v>0</v>
      </c>
      <c r="LW207" s="92">
        <v>0</v>
      </c>
      <c r="LX207" s="92">
        <v>0</v>
      </c>
      <c r="LY207" s="92">
        <v>0</v>
      </c>
      <c r="LZ207" s="92">
        <v>0</v>
      </c>
      <c r="MA207" s="92">
        <v>0</v>
      </c>
      <c r="MB207" s="92">
        <v>0</v>
      </c>
      <c r="MC207" s="92">
        <v>0</v>
      </c>
      <c r="MD207" s="92">
        <v>0</v>
      </c>
      <c r="ME207" s="92">
        <v>0</v>
      </c>
      <c r="MF207" s="92">
        <v>0</v>
      </c>
      <c r="MG207" s="92">
        <v>0</v>
      </c>
      <c r="MH207" s="92">
        <v>0</v>
      </c>
      <c r="MI207" s="92">
        <v>0</v>
      </c>
      <c r="MJ207" s="92">
        <v>0</v>
      </c>
      <c r="MK207" s="92">
        <v>0</v>
      </c>
      <c r="ML207" s="92">
        <v>0</v>
      </c>
      <c r="MM207" s="92">
        <v>0</v>
      </c>
      <c r="MN207" s="92">
        <v>0</v>
      </c>
      <c r="MO207" s="92">
        <v>0</v>
      </c>
      <c r="MP207" s="92">
        <v>0</v>
      </c>
      <c r="MQ207" s="92">
        <v>0</v>
      </c>
      <c r="MR207" s="92">
        <v>0</v>
      </c>
      <c r="MS207" s="92">
        <v>0</v>
      </c>
      <c r="MT207" s="92">
        <v>0</v>
      </c>
      <c r="MU207" s="92">
        <v>0</v>
      </c>
      <c r="MV207" s="92">
        <v>0</v>
      </c>
      <c r="MW207" s="92">
        <v>0</v>
      </c>
      <c r="MX207" s="92">
        <v>0</v>
      </c>
      <c r="MY207" s="92">
        <v>0</v>
      </c>
      <c r="MZ207" s="92">
        <v>0</v>
      </c>
      <c r="NA207" s="92">
        <v>0</v>
      </c>
      <c r="NB207" s="92">
        <v>0</v>
      </c>
      <c r="NC207" s="92">
        <v>0</v>
      </c>
      <c r="ND207" s="92">
        <v>0</v>
      </c>
      <c r="NE207" s="92">
        <v>0</v>
      </c>
      <c r="NF207" s="92">
        <v>0</v>
      </c>
      <c r="NG207" s="92">
        <v>0</v>
      </c>
      <c r="NH207" s="92">
        <v>0</v>
      </c>
      <c r="NI207" s="92">
        <v>0</v>
      </c>
      <c r="NJ207" s="92">
        <v>0</v>
      </c>
      <c r="NK207" s="92">
        <v>0</v>
      </c>
      <c r="NL207" s="92">
        <v>0</v>
      </c>
      <c r="NM207" s="92">
        <v>2.1613699E-2</v>
      </c>
      <c r="NN207" s="92">
        <v>5.3368646699999999E-4</v>
      </c>
      <c r="NO207" s="92">
        <v>2.23924392E-4</v>
      </c>
      <c r="NP207" s="92">
        <v>8.9452048200000002E-3</v>
      </c>
      <c r="NQ207" s="92">
        <v>1.09009665E-3</v>
      </c>
      <c r="NR207" s="92">
        <v>0.22902456299999999</v>
      </c>
      <c r="NS207" s="92">
        <v>0</v>
      </c>
      <c r="NT207" s="92">
        <v>0.35047835700000002</v>
      </c>
      <c r="NU207" s="92">
        <v>0.20461263599999999</v>
      </c>
      <c r="NV207" s="92">
        <v>6.0573992299999997E-2</v>
      </c>
      <c r="NW207" s="92">
        <v>6.7304435900000003E-3</v>
      </c>
      <c r="NX207" s="92">
        <v>9.4820704300000003E-2</v>
      </c>
      <c r="NY207" s="92">
        <v>1.26410945E-2</v>
      </c>
      <c r="NZ207" s="92">
        <v>0</v>
      </c>
      <c r="OA207" s="92">
        <v>8.7115982099999992E-3</v>
      </c>
      <c r="OB207" s="92">
        <v>0</v>
      </c>
      <c r="OC207" s="92">
        <v>0</v>
      </c>
      <c r="OD207" s="92">
        <v>0</v>
      </c>
      <c r="OE207" s="92">
        <v>0</v>
      </c>
      <c r="OF207" s="92">
        <v>0</v>
      </c>
      <c r="OG207" s="92">
        <v>0</v>
      </c>
      <c r="OH207" s="92">
        <v>0</v>
      </c>
      <c r="OI207" s="92">
        <v>0</v>
      </c>
      <c r="OJ207" s="92">
        <v>0</v>
      </c>
      <c r="OK207" s="92">
        <v>0</v>
      </c>
      <c r="OL207" s="92">
        <v>0</v>
      </c>
      <c r="OM207" s="92">
        <v>0</v>
      </c>
      <c r="ON207" s="92">
        <v>0</v>
      </c>
      <c r="OO207" s="92">
        <v>0</v>
      </c>
      <c r="OP207" s="92">
        <v>0</v>
      </c>
      <c r="OQ207" s="92">
        <v>0</v>
      </c>
      <c r="OR207" s="92">
        <v>0</v>
      </c>
      <c r="OS207" s="92">
        <v>0</v>
      </c>
      <c r="OT207" s="92">
        <v>0</v>
      </c>
      <c r="OU207" s="92">
        <v>0</v>
      </c>
      <c r="OV207" s="92">
        <v>0</v>
      </c>
      <c r="OW207" s="92">
        <v>0</v>
      </c>
      <c r="OX207" s="92">
        <v>0</v>
      </c>
      <c r="OY207" s="92">
        <v>0</v>
      </c>
      <c r="OZ207" s="92">
        <v>0</v>
      </c>
      <c r="PA207" s="92">
        <v>0</v>
      </c>
      <c r="PB207" s="92">
        <v>0</v>
      </c>
      <c r="PC207" s="92">
        <v>0</v>
      </c>
      <c r="PD207" s="92">
        <v>0</v>
      </c>
      <c r="PE207" s="92">
        <v>0</v>
      </c>
      <c r="PF207" s="92">
        <v>0</v>
      </c>
      <c r="PG207" s="92">
        <v>0</v>
      </c>
      <c r="PH207" s="92">
        <v>0</v>
      </c>
      <c r="PI207" s="92">
        <v>0</v>
      </c>
      <c r="PJ207" s="92">
        <v>0</v>
      </c>
      <c r="PK207" s="92">
        <v>0</v>
      </c>
      <c r="PL207" s="92">
        <v>0</v>
      </c>
      <c r="PM207" s="92">
        <v>0</v>
      </c>
      <c r="PN207" s="92">
        <v>0</v>
      </c>
      <c r="PO207" s="92">
        <v>0</v>
      </c>
      <c r="PP207" s="92">
        <v>0</v>
      </c>
      <c r="PQ207" s="92">
        <v>0</v>
      </c>
      <c r="PR207" s="92">
        <v>0</v>
      </c>
      <c r="PS207" s="92">
        <v>0</v>
      </c>
      <c r="PT207" s="92">
        <v>0</v>
      </c>
      <c r="PU207" s="92">
        <v>0</v>
      </c>
      <c r="PV207" s="92">
        <v>0</v>
      </c>
      <c r="PW207" s="92">
        <v>1229.54883</v>
      </c>
      <c r="PX207" s="92">
        <v>30.360077199999999</v>
      </c>
      <c r="PY207" s="92">
        <v>12.7384939</v>
      </c>
      <c r="PZ207" s="92">
        <v>414.63797699999998</v>
      </c>
      <c r="QA207" s="92">
        <v>50.529359200000002</v>
      </c>
      <c r="QB207" s="92">
        <v>12225.687900000001</v>
      </c>
      <c r="QC207" s="92">
        <v>0</v>
      </c>
      <c r="QD207" s="92">
        <v>2808.4699500000002</v>
      </c>
      <c r="QE207" s="92">
        <v>4025.6907000000001</v>
      </c>
      <c r="QF207" s="92">
        <v>510.38713999999999</v>
      </c>
      <c r="QG207" s="92">
        <v>56.709682299999997</v>
      </c>
      <c r="QH207" s="92">
        <v>819.26459999999997</v>
      </c>
      <c r="QI207" s="92">
        <v>105.64618299999999</v>
      </c>
      <c r="QJ207" s="92">
        <v>0</v>
      </c>
      <c r="QK207" s="92">
        <v>458.869778</v>
      </c>
      <c r="QL207" s="92">
        <v>0</v>
      </c>
      <c r="QM207" s="92">
        <v>0</v>
      </c>
      <c r="QN207" s="92">
        <v>0</v>
      </c>
      <c r="QO207" s="92">
        <v>0</v>
      </c>
      <c r="QP207" s="92">
        <v>0</v>
      </c>
      <c r="QQ207" s="92">
        <v>0</v>
      </c>
      <c r="QR207" s="92">
        <v>0</v>
      </c>
      <c r="QS207" s="92">
        <v>0</v>
      </c>
      <c r="QT207" s="92">
        <v>0</v>
      </c>
      <c r="QU207" s="92">
        <v>0</v>
      </c>
      <c r="QV207" s="92">
        <v>0</v>
      </c>
      <c r="QW207" s="92">
        <v>0</v>
      </c>
      <c r="QX207" s="92">
        <v>0</v>
      </c>
      <c r="QY207" s="92">
        <v>0</v>
      </c>
      <c r="QZ207" s="92">
        <v>0</v>
      </c>
      <c r="RA207" s="92">
        <v>0</v>
      </c>
      <c r="RB207" s="92">
        <v>0</v>
      </c>
      <c r="RC207" s="92">
        <v>0</v>
      </c>
      <c r="RD207" s="92">
        <v>0</v>
      </c>
      <c r="RE207" s="92">
        <v>0</v>
      </c>
      <c r="RF207" s="92">
        <v>0</v>
      </c>
      <c r="RG207" s="92">
        <v>0</v>
      </c>
      <c r="RH207" s="92">
        <v>0</v>
      </c>
      <c r="RI207" s="92">
        <v>0</v>
      </c>
      <c r="RJ207" s="92">
        <v>0</v>
      </c>
      <c r="RK207" s="92">
        <v>0</v>
      </c>
      <c r="RL207" s="92">
        <v>0</v>
      </c>
      <c r="RM207" s="92">
        <v>0</v>
      </c>
      <c r="RN207" s="92">
        <v>0</v>
      </c>
      <c r="RO207" s="92">
        <v>0</v>
      </c>
      <c r="RP207" s="92">
        <v>0</v>
      </c>
      <c r="RQ207" s="92">
        <v>0</v>
      </c>
      <c r="RR207" s="92">
        <v>0</v>
      </c>
      <c r="RS207" s="92">
        <v>0</v>
      </c>
      <c r="RT207" s="92">
        <v>0</v>
      </c>
      <c r="RU207" s="92">
        <v>0</v>
      </c>
      <c r="RV207" s="92">
        <v>0</v>
      </c>
      <c r="RW207" s="92">
        <v>0</v>
      </c>
      <c r="RX207" s="92">
        <v>0</v>
      </c>
      <c r="RY207" s="92">
        <v>0</v>
      </c>
      <c r="RZ207" s="92">
        <v>0</v>
      </c>
      <c r="SA207" s="92">
        <v>0</v>
      </c>
      <c r="SB207" s="92">
        <v>0</v>
      </c>
      <c r="SC207" s="92">
        <v>0</v>
      </c>
      <c r="SD207" s="92">
        <v>0</v>
      </c>
      <c r="SE207" s="92">
        <v>0</v>
      </c>
      <c r="SF207" s="92">
        <v>0</v>
      </c>
      <c r="SG207" s="92">
        <v>5.4049569499999998E-2</v>
      </c>
      <c r="SH207" s="92">
        <v>1.3345945000000001E-3</v>
      </c>
      <c r="SI207" s="92">
        <v>5.5996971899999995E-4</v>
      </c>
      <c r="SJ207" s="92">
        <v>1.82270143E-2</v>
      </c>
      <c r="SK207" s="92">
        <v>2.2212132200000001E-3</v>
      </c>
      <c r="SL207" s="92">
        <v>0.53742734800000003</v>
      </c>
      <c r="SM207" s="92">
        <v>0</v>
      </c>
      <c r="SN207" s="92">
        <v>0.123457148</v>
      </c>
      <c r="SO207" s="92">
        <v>0.17696478900000001</v>
      </c>
      <c r="SP207" s="92">
        <v>2.2436038799999999E-2</v>
      </c>
      <c r="SQ207" s="92">
        <v>2.4928932E-3</v>
      </c>
      <c r="SR207" s="92">
        <v>3.6013941000000001E-2</v>
      </c>
      <c r="SS207" s="92">
        <v>4.6440861899999996E-3</v>
      </c>
      <c r="ST207" s="92">
        <v>0</v>
      </c>
      <c r="SU207" s="92">
        <v>2.01713941E-2</v>
      </c>
      <c r="SV207" s="92">
        <v>0</v>
      </c>
      <c r="SW207" s="92">
        <v>0</v>
      </c>
      <c r="SX207" s="92">
        <v>0</v>
      </c>
      <c r="SY207" s="92">
        <v>350.84887099999997</v>
      </c>
      <c r="SZ207" s="92">
        <v>22748.5406</v>
      </c>
      <c r="TA207" s="92">
        <v>273.67996900000003</v>
      </c>
      <c r="TB207" s="92">
        <v>55.050935500000001</v>
      </c>
      <c r="TC207" s="92">
        <v>6.9084628700000001</v>
      </c>
      <c r="TD207" s="92">
        <v>0</v>
      </c>
      <c r="TE207" s="92">
        <v>0</v>
      </c>
      <c r="TF207" s="92">
        <v>1</v>
      </c>
      <c r="TG207" s="92">
        <v>-74528.154999999999</v>
      </c>
      <c r="TH207" s="92">
        <v>-1149.4416000000001</v>
      </c>
      <c r="TI207" s="92">
        <v>-26.148119099999999</v>
      </c>
      <c r="TJ207" s="92">
        <v>-102.12961900000001</v>
      </c>
      <c r="TK207" s="92">
        <v>-1.5751367199999999</v>
      </c>
      <c r="TL207" s="92">
        <v>2.1366127799999999E-2</v>
      </c>
      <c r="TM207" s="92">
        <v>1.3853492599999999</v>
      </c>
      <c r="TN207" s="92">
        <v>64.838574399999999</v>
      </c>
      <c r="TO207" s="92">
        <v>0</v>
      </c>
      <c r="TP207" s="92">
        <v>0.861811349</v>
      </c>
      <c r="TQ207" s="92">
        <v>-88989160.747600004</v>
      </c>
      <c r="TR207" s="92">
        <v>8.3774640277777899E-3</v>
      </c>
      <c r="TS207" s="92">
        <v>0</v>
      </c>
      <c r="TT207" s="92">
        <v>0</v>
      </c>
      <c r="TU207" s="92">
        <v>0</v>
      </c>
      <c r="TV207" s="92">
        <v>0</v>
      </c>
      <c r="TW207" s="92">
        <v>0</v>
      </c>
      <c r="TX207" s="92">
        <v>0</v>
      </c>
      <c r="TY207" s="92">
        <v>0</v>
      </c>
      <c r="TZ207" s="92">
        <v>0</v>
      </c>
      <c r="UA207" s="92">
        <v>0</v>
      </c>
      <c r="UB207" s="92">
        <v>0</v>
      </c>
      <c r="UC207" s="92">
        <v>0</v>
      </c>
      <c r="UD207" s="92">
        <v>0</v>
      </c>
      <c r="UE207" s="92">
        <v>0</v>
      </c>
      <c r="UF207" s="92">
        <v>0</v>
      </c>
      <c r="UG207" s="92">
        <v>0</v>
      </c>
      <c r="UH207" s="92">
        <v>0</v>
      </c>
      <c r="UI207" s="92">
        <v>0</v>
      </c>
      <c r="UJ207" s="92">
        <v>0</v>
      </c>
      <c r="UK207" s="92">
        <v>0</v>
      </c>
      <c r="UL207" s="92">
        <v>0</v>
      </c>
      <c r="UM207" s="92">
        <v>0</v>
      </c>
      <c r="UN207" s="92">
        <v>0</v>
      </c>
      <c r="UO207" s="92">
        <v>0</v>
      </c>
      <c r="UP207" s="92">
        <v>0</v>
      </c>
      <c r="UQ207" s="92">
        <v>0</v>
      </c>
      <c r="UR207" s="92">
        <v>0</v>
      </c>
      <c r="US207" s="92">
        <v>0</v>
      </c>
      <c r="UT207" s="92">
        <v>0</v>
      </c>
      <c r="UU207" s="92">
        <v>0</v>
      </c>
      <c r="UV207" s="92">
        <v>0</v>
      </c>
      <c r="UW207" s="92">
        <v>0</v>
      </c>
      <c r="UX207" s="92">
        <v>0</v>
      </c>
      <c r="UY207" s="92">
        <v>0</v>
      </c>
      <c r="UZ207" s="92">
        <v>0</v>
      </c>
      <c r="VA207" s="92">
        <v>0</v>
      </c>
      <c r="VB207" s="92">
        <v>0</v>
      </c>
      <c r="VC207" s="92">
        <v>0</v>
      </c>
      <c r="VD207" s="92">
        <v>0</v>
      </c>
      <c r="VE207" s="92">
        <v>0</v>
      </c>
      <c r="VF207" s="92">
        <v>0</v>
      </c>
      <c r="VG207" s="92">
        <v>0</v>
      </c>
      <c r="VH207" s="92">
        <v>0</v>
      </c>
      <c r="VI207" s="92">
        <v>0</v>
      </c>
      <c r="VJ207" s="92">
        <v>0</v>
      </c>
      <c r="VK207" s="92">
        <v>0</v>
      </c>
      <c r="VL207" s="92">
        <v>0</v>
      </c>
      <c r="VM207" s="92">
        <v>0</v>
      </c>
      <c r="VN207" s="92">
        <v>0</v>
      </c>
      <c r="VO207" s="92">
        <v>0</v>
      </c>
      <c r="VP207" s="92">
        <v>0</v>
      </c>
      <c r="VQ207" s="92">
        <v>0</v>
      </c>
      <c r="VR207" s="92">
        <v>0</v>
      </c>
      <c r="VS207" s="92">
        <v>0</v>
      </c>
      <c r="VT207" s="92">
        <v>0</v>
      </c>
      <c r="VU207" s="92">
        <v>0</v>
      </c>
      <c r="VV207" s="92">
        <v>0</v>
      </c>
      <c r="VW207" s="92">
        <v>0</v>
      </c>
      <c r="VX207" s="92">
        <v>0</v>
      </c>
      <c r="VY207" s="92">
        <v>0</v>
      </c>
      <c r="VZ207" s="92">
        <v>0</v>
      </c>
      <c r="WA207" s="92">
        <v>0</v>
      </c>
      <c r="WB207" s="92">
        <v>0</v>
      </c>
      <c r="WC207" s="92">
        <v>0.25196830083333399</v>
      </c>
    </row>
    <row r="208" spans="2:601" ht="13.5" customHeight="1">
      <c r="B208" s="851" t="s">
        <v>2876</v>
      </c>
      <c r="C208" s="92">
        <v>0</v>
      </c>
      <c r="D208" s="92">
        <v>36467.385000000002</v>
      </c>
      <c r="E208" s="92">
        <v>-75.823617100000007</v>
      </c>
      <c r="F208" s="92">
        <v>706.718884</v>
      </c>
      <c r="G208" s="92">
        <v>0.14889453999999999</v>
      </c>
      <c r="H208" s="92">
        <v>0.10769316399999999</v>
      </c>
      <c r="I208" s="92">
        <v>0.236405794</v>
      </c>
      <c r="J208" s="92">
        <v>9.9191242099999993E-2</v>
      </c>
      <c r="K208" s="92">
        <v>0.26328235799999999</v>
      </c>
      <c r="L208" s="92">
        <v>5.4559677500000001E-2</v>
      </c>
      <c r="M208" s="92">
        <v>3.6002675099999999E-2</v>
      </c>
      <c r="N208" s="92">
        <v>0</v>
      </c>
      <c r="O208" s="92">
        <v>0.26013117299999999</v>
      </c>
      <c r="P208" s="92">
        <v>6.56477612E-3</v>
      </c>
      <c r="Q208" s="92">
        <v>2.7544515199999999E-3</v>
      </c>
      <c r="R208" s="92">
        <v>0.110033243</v>
      </c>
      <c r="S208" s="92">
        <v>1.3409068999999999E-2</v>
      </c>
      <c r="T208" s="92">
        <v>2.5223504399999999</v>
      </c>
      <c r="U208" s="92">
        <v>0.160606525</v>
      </c>
      <c r="V208" s="92">
        <v>0.108833877</v>
      </c>
      <c r="W208" s="92">
        <v>6.3793759300000002E-2</v>
      </c>
      <c r="X208" s="92">
        <v>0</v>
      </c>
      <c r="Y208" s="92">
        <v>0.69987842899999997</v>
      </c>
      <c r="Z208" s="92">
        <v>0.184694895</v>
      </c>
      <c r="AA208" s="92">
        <v>7.0474076299999994E-2</v>
      </c>
      <c r="AB208" s="92">
        <v>0.144273921</v>
      </c>
      <c r="AC208" s="92">
        <v>1.60449443E-6</v>
      </c>
      <c r="AD208" s="92">
        <v>0</v>
      </c>
      <c r="AE208" s="92">
        <v>0.69902036400000001</v>
      </c>
      <c r="AF208" s="92">
        <v>0.89817156899999995</v>
      </c>
      <c r="AG208" s="92">
        <v>3.6802965700000002E-2</v>
      </c>
      <c r="AH208" s="92">
        <v>0</v>
      </c>
      <c r="AI208" s="92">
        <v>0</v>
      </c>
      <c r="AJ208" s="92">
        <v>0</v>
      </c>
      <c r="AK208" s="92">
        <v>0</v>
      </c>
      <c r="AL208" s="92">
        <v>0</v>
      </c>
      <c r="AM208" s="92">
        <v>0</v>
      </c>
      <c r="AN208" s="92">
        <v>1.76019445E-3</v>
      </c>
      <c r="AO208" s="92">
        <v>0</v>
      </c>
      <c r="AP208" s="92">
        <v>1.1016255E-20</v>
      </c>
      <c r="AQ208" s="92">
        <v>0</v>
      </c>
      <c r="AR208" s="92">
        <v>0</v>
      </c>
      <c r="AS208" s="92">
        <v>0</v>
      </c>
      <c r="AT208" s="92">
        <v>2.09633216E-20</v>
      </c>
      <c r="AU208" s="92">
        <v>0</v>
      </c>
      <c r="AV208" s="92">
        <v>0</v>
      </c>
      <c r="AW208" s="92">
        <v>4.3468891900000001E-13</v>
      </c>
      <c r="AX208" s="92">
        <v>0</v>
      </c>
      <c r="AY208" s="92">
        <v>0</v>
      </c>
      <c r="AZ208" s="92">
        <v>0</v>
      </c>
      <c r="BA208" s="92">
        <v>0</v>
      </c>
      <c r="BB208" s="92">
        <v>0</v>
      </c>
      <c r="BC208" s="92">
        <v>0</v>
      </c>
      <c r="BD208" s="92">
        <v>0</v>
      </c>
      <c r="BE208" s="92">
        <v>0</v>
      </c>
      <c r="BF208" s="92">
        <v>0</v>
      </c>
      <c r="BG208" s="92">
        <v>0</v>
      </c>
      <c r="BH208" s="92">
        <v>0</v>
      </c>
      <c r="BI208" s="92">
        <v>0</v>
      </c>
      <c r="BJ208" s="92">
        <v>0</v>
      </c>
      <c r="BK208" s="92">
        <v>0</v>
      </c>
      <c r="BL208" s="92">
        <v>0</v>
      </c>
      <c r="BM208" s="92">
        <v>0</v>
      </c>
      <c r="BN208" s="92">
        <v>0</v>
      </c>
      <c r="BO208" s="92">
        <v>0</v>
      </c>
      <c r="BP208" s="92">
        <v>0.99028991899999996</v>
      </c>
      <c r="BQ208" s="92">
        <v>2.0863849199999999E-4</v>
      </c>
      <c r="BR208" s="92">
        <v>1.5090505899999999E-4</v>
      </c>
      <c r="BS208" s="92">
        <v>3.3126364600000001E-4</v>
      </c>
      <c r="BT208" s="92">
        <v>1.3899174000000001E-4</v>
      </c>
      <c r="BU208" s="92">
        <v>3.6892443400000002E-4</v>
      </c>
      <c r="BV208" s="92">
        <v>7.6451754499999998E-5</v>
      </c>
      <c r="BW208" s="92">
        <v>5.04487527E-5</v>
      </c>
      <c r="BX208" s="92">
        <v>0</v>
      </c>
      <c r="BY208" s="92">
        <v>3.64508837E-4</v>
      </c>
      <c r="BZ208" s="92">
        <v>9.1988933E-6</v>
      </c>
      <c r="CA208" s="92">
        <v>3.85967551E-6</v>
      </c>
      <c r="CB208" s="92">
        <v>1.54184094E-4</v>
      </c>
      <c r="CC208" s="92">
        <v>1.8789459499999999E-5</v>
      </c>
      <c r="CD208" s="92">
        <v>3.53444386E-3</v>
      </c>
      <c r="CE208" s="92">
        <v>2.2504991199999999E-4</v>
      </c>
      <c r="CF208" s="92">
        <v>1.5250348300000001E-4</v>
      </c>
      <c r="CG208" s="92">
        <v>8.9391012699999999E-5</v>
      </c>
      <c r="CH208" s="92">
        <v>0</v>
      </c>
      <c r="CI208" s="92">
        <v>9.807047299999999E-4</v>
      </c>
      <c r="CJ208" s="92">
        <v>2.58803744E-4</v>
      </c>
      <c r="CK208" s="92">
        <v>9.8751807599999994E-5</v>
      </c>
      <c r="CL208" s="92">
        <v>2.0216384899999999E-4</v>
      </c>
      <c r="CM208" s="92">
        <v>2.248298E-9</v>
      </c>
      <c r="CN208" s="92">
        <v>0</v>
      </c>
      <c r="CO208" s="92">
        <v>9.7950236799999998E-4</v>
      </c>
      <c r="CP208" s="92">
        <v>1.25856302E-3</v>
      </c>
      <c r="CQ208" s="92">
        <v>5.157016E-5</v>
      </c>
      <c r="CR208" s="92">
        <v>0</v>
      </c>
      <c r="CS208" s="92">
        <v>0</v>
      </c>
      <c r="CT208" s="92">
        <v>0</v>
      </c>
      <c r="CU208" s="92">
        <v>0</v>
      </c>
      <c r="CV208" s="92">
        <v>0</v>
      </c>
      <c r="CW208" s="92">
        <v>0</v>
      </c>
      <c r="CX208" s="92">
        <v>2.46647268E-6</v>
      </c>
      <c r="CY208" s="92">
        <v>0</v>
      </c>
      <c r="CZ208" s="92">
        <v>1.5436528600000001E-23</v>
      </c>
      <c r="DA208" s="92">
        <v>0</v>
      </c>
      <c r="DB208" s="92">
        <v>0</v>
      </c>
      <c r="DC208" s="92">
        <v>0</v>
      </c>
      <c r="DD208" s="92">
        <v>2.9374856899999997E-23</v>
      </c>
      <c r="DE208" s="92">
        <v>0</v>
      </c>
      <c r="DF208" s="92">
        <v>0</v>
      </c>
      <c r="DG208" s="92">
        <v>6.09107898E-16</v>
      </c>
      <c r="DH208" s="92">
        <v>0</v>
      </c>
      <c r="DI208" s="92">
        <v>0</v>
      </c>
      <c r="DJ208" s="92">
        <v>0</v>
      </c>
      <c r="DK208" s="92">
        <v>0</v>
      </c>
      <c r="DL208" s="92">
        <v>0</v>
      </c>
      <c r="DM208" s="92">
        <v>0</v>
      </c>
      <c r="DN208" s="92">
        <v>0</v>
      </c>
      <c r="DO208" s="92">
        <v>0</v>
      </c>
      <c r="DP208" s="92">
        <v>0</v>
      </c>
      <c r="DQ208" s="92">
        <v>0</v>
      </c>
      <c r="DR208" s="92">
        <v>0</v>
      </c>
      <c r="DS208" s="92">
        <v>0</v>
      </c>
      <c r="DT208" s="92">
        <v>0</v>
      </c>
      <c r="DU208" s="92">
        <v>0</v>
      </c>
      <c r="DV208" s="92">
        <v>0</v>
      </c>
      <c r="DW208" s="92">
        <v>0</v>
      </c>
      <c r="DX208" s="92">
        <v>0</v>
      </c>
      <c r="DY208" s="92">
        <v>0</v>
      </c>
      <c r="DZ208" s="92">
        <v>12731.738600000001</v>
      </c>
      <c r="EA208" s="92">
        <v>6.8594285399999997</v>
      </c>
      <c r="EB208" s="92">
        <v>19.4017506</v>
      </c>
      <c r="EC208" s="92">
        <v>42.590319299999997</v>
      </c>
      <c r="ED208" s="92">
        <v>17.8700641</v>
      </c>
      <c r="EE208" s="92">
        <v>39.526948900000001</v>
      </c>
      <c r="EF208" s="92">
        <v>8.1911207699999995</v>
      </c>
      <c r="EG208" s="92">
        <v>12.323718599999999</v>
      </c>
      <c r="EH208" s="92">
        <v>0</v>
      </c>
      <c r="EI208" s="92">
        <v>42.1782927</v>
      </c>
      <c r="EJ208" s="92">
        <v>1.0644285499999999</v>
      </c>
      <c r="EK208" s="92">
        <v>0.44661338</v>
      </c>
      <c r="EL208" s="92">
        <v>14.537165099999999</v>
      </c>
      <c r="EM208" s="92">
        <v>1.7715541699999999</v>
      </c>
      <c r="EN208" s="92">
        <v>454.42080399999998</v>
      </c>
      <c r="EO208" s="92">
        <v>24.436237800000001</v>
      </c>
      <c r="EP208" s="92">
        <v>13.7250403</v>
      </c>
      <c r="EQ208" s="92">
        <v>6.1296590899999996</v>
      </c>
      <c r="ER208" s="92">
        <v>0</v>
      </c>
      <c r="ES208" s="92">
        <v>63.044237000000003</v>
      </c>
      <c r="ET208" s="92">
        <v>28.100826000000001</v>
      </c>
      <c r="EU208" s="92">
        <v>6.4902903199999997</v>
      </c>
      <c r="EV208" s="92">
        <v>17.0371977</v>
      </c>
      <c r="EW208" s="92">
        <v>2.7325438600000001E-5</v>
      </c>
      <c r="EX208" s="92">
        <v>0</v>
      </c>
      <c r="EY208" s="92">
        <v>92.368970399999995</v>
      </c>
      <c r="EZ208" s="92">
        <v>69.233866899999995</v>
      </c>
      <c r="FA208" s="92">
        <v>4.86006348</v>
      </c>
      <c r="FB208" s="92">
        <v>0</v>
      </c>
      <c r="FC208" s="92">
        <v>0</v>
      </c>
      <c r="FD208" s="92">
        <v>0</v>
      </c>
      <c r="FE208" s="92">
        <v>0</v>
      </c>
      <c r="FF208" s="92">
        <v>0</v>
      </c>
      <c r="FG208" s="92">
        <v>0</v>
      </c>
      <c r="FH208" s="92">
        <v>0.49719642400000003</v>
      </c>
      <c r="FI208" s="92">
        <v>0</v>
      </c>
      <c r="FJ208" s="92">
        <v>3.08603639E-19</v>
      </c>
      <c r="FK208" s="92">
        <v>0</v>
      </c>
      <c r="FL208" s="92">
        <v>0</v>
      </c>
      <c r="FM208" s="92">
        <v>0</v>
      </c>
      <c r="FN208" s="92">
        <v>9.2259159299999995E-19</v>
      </c>
      <c r="FO208" s="92">
        <v>0</v>
      </c>
      <c r="FP208" s="92">
        <v>0</v>
      </c>
      <c r="FQ208" s="92">
        <v>2.7848258599999999E-11</v>
      </c>
      <c r="FR208" s="92">
        <v>0</v>
      </c>
      <c r="FS208" s="92">
        <v>0</v>
      </c>
      <c r="FT208" s="92">
        <v>0</v>
      </c>
      <c r="FU208" s="92">
        <v>0</v>
      </c>
      <c r="FV208" s="92">
        <v>0</v>
      </c>
      <c r="FW208" s="92">
        <v>0</v>
      </c>
      <c r="FX208" s="92">
        <v>0</v>
      </c>
      <c r="FY208" s="92">
        <v>0</v>
      </c>
      <c r="FZ208" s="92">
        <v>0</v>
      </c>
      <c r="GA208" s="92">
        <v>0</v>
      </c>
      <c r="GB208" s="92">
        <v>0</v>
      </c>
      <c r="GC208" s="92">
        <v>0</v>
      </c>
      <c r="GD208" s="92">
        <v>0</v>
      </c>
      <c r="GE208" s="92">
        <v>0</v>
      </c>
      <c r="GF208" s="92">
        <v>0</v>
      </c>
      <c r="GG208" s="92">
        <v>0</v>
      </c>
      <c r="GH208" s="92">
        <v>0</v>
      </c>
      <c r="GI208" s="92">
        <v>0</v>
      </c>
      <c r="GJ208" s="92">
        <v>0.92804745099999997</v>
      </c>
      <c r="GK208" s="92">
        <v>5.0000046200000001E-4</v>
      </c>
      <c r="GL208" s="92">
        <v>1.4142408899999999E-3</v>
      </c>
      <c r="GM208" s="92">
        <v>3.10451217E-3</v>
      </c>
      <c r="GN208" s="92">
        <v>1.3025925200000001E-3</v>
      </c>
      <c r="GO208" s="92">
        <v>2.88121563E-3</v>
      </c>
      <c r="GP208" s="92">
        <v>5.9707075400000002E-4</v>
      </c>
      <c r="GQ208" s="92">
        <v>8.9830587900000002E-4</v>
      </c>
      <c r="GR208" s="92">
        <v>0</v>
      </c>
      <c r="GS208" s="92">
        <v>3.0744785499999998E-3</v>
      </c>
      <c r="GT208" s="92">
        <v>7.7588791300000002E-5</v>
      </c>
      <c r="GU208" s="92">
        <v>3.2554737599999999E-5</v>
      </c>
      <c r="GV208" s="92">
        <v>1.0596493899999999E-3</v>
      </c>
      <c r="GW208" s="92">
        <v>1.2913290099999999E-4</v>
      </c>
      <c r="GX208" s="92">
        <v>3.3123839799999999E-2</v>
      </c>
      <c r="GY208" s="92">
        <v>1.78121692E-3</v>
      </c>
      <c r="GZ208" s="92">
        <v>1.0004516299999999E-3</v>
      </c>
      <c r="HA208" s="92">
        <v>4.4680578899999998E-4</v>
      </c>
      <c r="HB208" s="92">
        <v>0</v>
      </c>
      <c r="HC208" s="92">
        <v>4.59544807E-3</v>
      </c>
      <c r="HD208" s="92">
        <v>2.0483376900000002E-3</v>
      </c>
      <c r="HE208" s="92">
        <v>4.7309307800000002E-4</v>
      </c>
      <c r="HF208" s="92">
        <v>1.24188286E-3</v>
      </c>
      <c r="HG208" s="92">
        <v>1.9918178099999998E-9</v>
      </c>
      <c r="HH208" s="92">
        <v>0</v>
      </c>
      <c r="HI208" s="92">
        <v>6.7329993500000003E-3</v>
      </c>
      <c r="HJ208" s="92">
        <v>5.0466252799999996E-3</v>
      </c>
      <c r="HK208" s="92">
        <v>3.5426187100000002E-4</v>
      </c>
      <c r="HL208" s="92">
        <v>0</v>
      </c>
      <c r="HM208" s="92">
        <v>0</v>
      </c>
      <c r="HN208" s="92">
        <v>0</v>
      </c>
      <c r="HO208" s="92">
        <v>0</v>
      </c>
      <c r="HP208" s="92">
        <v>0</v>
      </c>
      <c r="HQ208" s="92">
        <v>0</v>
      </c>
      <c r="HR208" s="92">
        <v>3.6241858999999997E-5</v>
      </c>
      <c r="HS208" s="92">
        <v>0</v>
      </c>
      <c r="HT208" s="92">
        <v>2.24948713E-23</v>
      </c>
      <c r="HU208" s="92">
        <v>0</v>
      </c>
      <c r="HV208" s="92">
        <v>0</v>
      </c>
      <c r="HW208" s="92">
        <v>0</v>
      </c>
      <c r="HX208" s="92">
        <v>6.7249949500000005E-23</v>
      </c>
      <c r="HY208" s="92">
        <v>0</v>
      </c>
      <c r="HZ208" s="92">
        <v>0</v>
      </c>
      <c r="IA208" s="92">
        <v>2.0299274399999999E-15</v>
      </c>
      <c r="IB208" s="92">
        <v>0</v>
      </c>
      <c r="IC208" s="92">
        <v>0</v>
      </c>
      <c r="ID208" s="92">
        <v>0</v>
      </c>
      <c r="IE208" s="92">
        <v>0</v>
      </c>
      <c r="IF208" s="92">
        <v>0</v>
      </c>
      <c r="IG208" s="92">
        <v>0</v>
      </c>
      <c r="IH208" s="92">
        <v>0</v>
      </c>
      <c r="II208" s="92">
        <v>0</v>
      </c>
      <c r="IJ208" s="92">
        <v>0</v>
      </c>
      <c r="IK208" s="92">
        <v>0</v>
      </c>
      <c r="IL208" s="92">
        <v>0</v>
      </c>
      <c r="IM208" s="92">
        <v>0</v>
      </c>
      <c r="IN208" s="92">
        <v>0</v>
      </c>
      <c r="IO208" s="92">
        <v>0</v>
      </c>
      <c r="IP208" s="92">
        <v>0</v>
      </c>
      <c r="IQ208" s="92">
        <v>0</v>
      </c>
      <c r="IR208" s="92">
        <v>0</v>
      </c>
      <c r="IS208" s="92">
        <v>0</v>
      </c>
      <c r="IT208" s="92">
        <v>713.64846799999998</v>
      </c>
      <c r="IU208" s="92">
        <v>13718.8444</v>
      </c>
      <c r="IV208" s="92">
        <v>230.34880100000001</v>
      </c>
      <c r="IW208" s="92">
        <v>47.652846400000001</v>
      </c>
      <c r="IX208" s="92">
        <v>14.237074700000001</v>
      </c>
      <c r="IY208" s="92">
        <v>0</v>
      </c>
      <c r="IZ208" s="92">
        <v>1</v>
      </c>
      <c r="JA208" s="92">
        <v>0</v>
      </c>
      <c r="JB208" s="92">
        <v>-69538.814599999998</v>
      </c>
      <c r="JC208" s="92">
        <v>-3617.3796499999999</v>
      </c>
      <c r="JD208" s="92">
        <v>-49.626268600000003</v>
      </c>
      <c r="JE208" s="92">
        <v>-39.637469799999998</v>
      </c>
      <c r="JF208" s="92">
        <v>-2.0619243699999998</v>
      </c>
      <c r="JG208" s="92">
        <v>5.1635350699999999E-2</v>
      </c>
      <c r="JH208" s="92">
        <v>0.99261383299999995</v>
      </c>
      <c r="JI208" s="92">
        <v>19.223532299999999</v>
      </c>
      <c r="JJ208" s="92">
        <v>0</v>
      </c>
      <c r="JK208" s="92">
        <v>0</v>
      </c>
      <c r="JL208" s="92">
        <v>0</v>
      </c>
      <c r="JM208" s="92">
        <v>0</v>
      </c>
      <c r="JN208" s="92">
        <v>0</v>
      </c>
      <c r="JO208" s="92">
        <v>0</v>
      </c>
      <c r="JP208" s="92">
        <v>0</v>
      </c>
      <c r="JQ208" s="92">
        <v>0</v>
      </c>
      <c r="JR208" s="92">
        <v>0</v>
      </c>
      <c r="JS208" s="92">
        <v>0</v>
      </c>
      <c r="JT208" s="92">
        <v>0</v>
      </c>
      <c r="JU208" s="92">
        <v>0</v>
      </c>
      <c r="JV208" s="92">
        <v>0</v>
      </c>
      <c r="JW208" s="92">
        <v>0</v>
      </c>
      <c r="JX208" s="92">
        <v>0</v>
      </c>
      <c r="JY208" s="92">
        <v>0</v>
      </c>
      <c r="JZ208" s="92">
        <v>0</v>
      </c>
      <c r="KA208" s="92">
        <v>0</v>
      </c>
      <c r="KB208" s="92">
        <v>0</v>
      </c>
      <c r="KC208" s="92">
        <v>0</v>
      </c>
      <c r="KD208" s="92">
        <v>0</v>
      </c>
      <c r="KE208" s="92">
        <v>0</v>
      </c>
      <c r="KF208" s="92">
        <v>0</v>
      </c>
      <c r="KG208" s="92">
        <v>0</v>
      </c>
      <c r="KH208" s="92">
        <v>0</v>
      </c>
      <c r="KI208" s="92">
        <v>0</v>
      </c>
      <c r="KJ208" s="92">
        <v>0</v>
      </c>
      <c r="KK208" s="92">
        <v>0</v>
      </c>
      <c r="KL208" s="92">
        <v>0</v>
      </c>
      <c r="KM208" s="92">
        <v>0</v>
      </c>
      <c r="KN208" s="92">
        <v>0</v>
      </c>
      <c r="KO208" s="92">
        <v>0</v>
      </c>
      <c r="KP208" s="92">
        <v>0</v>
      </c>
      <c r="KQ208" s="92">
        <v>0</v>
      </c>
      <c r="KR208" s="92">
        <v>0</v>
      </c>
      <c r="KS208" s="92">
        <v>0</v>
      </c>
      <c r="KT208" s="92">
        <v>0</v>
      </c>
      <c r="KU208" s="92">
        <v>0</v>
      </c>
      <c r="KV208" s="92">
        <v>0</v>
      </c>
      <c r="KW208" s="92">
        <v>0</v>
      </c>
      <c r="KX208" s="92">
        <v>0</v>
      </c>
      <c r="KY208" s="92">
        <v>0</v>
      </c>
      <c r="KZ208" s="92">
        <v>0</v>
      </c>
      <c r="LA208" s="92">
        <v>0</v>
      </c>
      <c r="LB208" s="92">
        <v>0</v>
      </c>
      <c r="LC208" s="92">
        <v>7.5831419100000002</v>
      </c>
      <c r="LD208" s="92">
        <v>0.187243295</v>
      </c>
      <c r="LE208" s="92">
        <v>7.8563620099999995E-2</v>
      </c>
      <c r="LF208" s="92">
        <v>3.1384150200000001</v>
      </c>
      <c r="LG208" s="92">
        <v>0.38245917800000001</v>
      </c>
      <c r="LH208" s="92">
        <v>80.353009400000005</v>
      </c>
      <c r="LI208" s="92">
        <v>0</v>
      </c>
      <c r="LJ208" s="92">
        <v>122.96493599999999</v>
      </c>
      <c r="LK208" s="92">
        <v>71.788112600000005</v>
      </c>
      <c r="LL208" s="92">
        <v>21.252316799999999</v>
      </c>
      <c r="LM208" s="92">
        <v>2.36136854</v>
      </c>
      <c r="LN208" s="92">
        <v>33.267737099999998</v>
      </c>
      <c r="LO208" s="92">
        <v>4.4351137400000002</v>
      </c>
      <c r="LP208" s="92">
        <v>0</v>
      </c>
      <c r="LQ208" s="92">
        <v>3.0564543999999998</v>
      </c>
      <c r="LR208" s="92">
        <v>0</v>
      </c>
      <c r="LS208" s="92">
        <v>0</v>
      </c>
      <c r="LT208" s="92">
        <v>0</v>
      </c>
      <c r="LU208" s="92">
        <v>0</v>
      </c>
      <c r="LV208" s="92">
        <v>0</v>
      </c>
      <c r="LW208" s="92">
        <v>0</v>
      </c>
      <c r="LX208" s="92">
        <v>0</v>
      </c>
      <c r="LY208" s="92">
        <v>0</v>
      </c>
      <c r="LZ208" s="92">
        <v>0</v>
      </c>
      <c r="MA208" s="92">
        <v>0</v>
      </c>
      <c r="MB208" s="92">
        <v>0</v>
      </c>
      <c r="MC208" s="92">
        <v>0</v>
      </c>
      <c r="MD208" s="92">
        <v>0</v>
      </c>
      <c r="ME208" s="92">
        <v>0</v>
      </c>
      <c r="MF208" s="92">
        <v>0</v>
      </c>
      <c r="MG208" s="92">
        <v>0</v>
      </c>
      <c r="MH208" s="92">
        <v>0</v>
      </c>
      <c r="MI208" s="92">
        <v>0</v>
      </c>
      <c r="MJ208" s="92">
        <v>0</v>
      </c>
      <c r="MK208" s="92">
        <v>0</v>
      </c>
      <c r="ML208" s="92">
        <v>0</v>
      </c>
      <c r="MM208" s="92">
        <v>0</v>
      </c>
      <c r="MN208" s="92">
        <v>0</v>
      </c>
      <c r="MO208" s="92">
        <v>0</v>
      </c>
      <c r="MP208" s="92">
        <v>0</v>
      </c>
      <c r="MQ208" s="92">
        <v>0</v>
      </c>
      <c r="MR208" s="92">
        <v>0</v>
      </c>
      <c r="MS208" s="92">
        <v>0</v>
      </c>
      <c r="MT208" s="92">
        <v>0</v>
      </c>
      <c r="MU208" s="92">
        <v>0</v>
      </c>
      <c r="MV208" s="92">
        <v>0</v>
      </c>
      <c r="MW208" s="92">
        <v>0</v>
      </c>
      <c r="MX208" s="92">
        <v>0</v>
      </c>
      <c r="MY208" s="92">
        <v>0</v>
      </c>
      <c r="MZ208" s="92">
        <v>0</v>
      </c>
      <c r="NA208" s="92">
        <v>0</v>
      </c>
      <c r="NB208" s="92">
        <v>0</v>
      </c>
      <c r="NC208" s="92">
        <v>0</v>
      </c>
      <c r="ND208" s="92">
        <v>0</v>
      </c>
      <c r="NE208" s="92">
        <v>0</v>
      </c>
      <c r="NF208" s="92">
        <v>0</v>
      </c>
      <c r="NG208" s="92">
        <v>0</v>
      </c>
      <c r="NH208" s="92">
        <v>0</v>
      </c>
      <c r="NI208" s="92">
        <v>0</v>
      </c>
      <c r="NJ208" s="92">
        <v>0</v>
      </c>
      <c r="NK208" s="92">
        <v>0</v>
      </c>
      <c r="NL208" s="92">
        <v>0</v>
      </c>
      <c r="NM208" s="92">
        <v>2.1613699E-2</v>
      </c>
      <c r="NN208" s="92">
        <v>5.3368646699999999E-4</v>
      </c>
      <c r="NO208" s="92">
        <v>2.23924392E-4</v>
      </c>
      <c r="NP208" s="92">
        <v>8.9452048200000002E-3</v>
      </c>
      <c r="NQ208" s="92">
        <v>1.09009665E-3</v>
      </c>
      <c r="NR208" s="92">
        <v>0.22902456299999999</v>
      </c>
      <c r="NS208" s="92">
        <v>0</v>
      </c>
      <c r="NT208" s="92">
        <v>0.35047835700000002</v>
      </c>
      <c r="NU208" s="92">
        <v>0.20461263599999999</v>
      </c>
      <c r="NV208" s="92">
        <v>6.0573992299999997E-2</v>
      </c>
      <c r="NW208" s="92">
        <v>6.7304435900000003E-3</v>
      </c>
      <c r="NX208" s="92">
        <v>9.4820704300000003E-2</v>
      </c>
      <c r="NY208" s="92">
        <v>1.26410945E-2</v>
      </c>
      <c r="NZ208" s="92">
        <v>0</v>
      </c>
      <c r="OA208" s="92">
        <v>8.7115982099999992E-3</v>
      </c>
      <c r="OB208" s="92">
        <v>0</v>
      </c>
      <c r="OC208" s="92">
        <v>0</v>
      </c>
      <c r="OD208" s="92">
        <v>0</v>
      </c>
      <c r="OE208" s="92">
        <v>0</v>
      </c>
      <c r="OF208" s="92">
        <v>0</v>
      </c>
      <c r="OG208" s="92">
        <v>0</v>
      </c>
      <c r="OH208" s="92">
        <v>0</v>
      </c>
      <c r="OI208" s="92">
        <v>0</v>
      </c>
      <c r="OJ208" s="92">
        <v>0</v>
      </c>
      <c r="OK208" s="92">
        <v>0</v>
      </c>
      <c r="OL208" s="92">
        <v>0</v>
      </c>
      <c r="OM208" s="92">
        <v>0</v>
      </c>
      <c r="ON208" s="92">
        <v>0</v>
      </c>
      <c r="OO208" s="92">
        <v>0</v>
      </c>
      <c r="OP208" s="92">
        <v>0</v>
      </c>
      <c r="OQ208" s="92">
        <v>0</v>
      </c>
      <c r="OR208" s="92">
        <v>0</v>
      </c>
      <c r="OS208" s="92">
        <v>0</v>
      </c>
      <c r="OT208" s="92">
        <v>0</v>
      </c>
      <c r="OU208" s="92">
        <v>0</v>
      </c>
      <c r="OV208" s="92">
        <v>0</v>
      </c>
      <c r="OW208" s="92">
        <v>0</v>
      </c>
      <c r="OX208" s="92">
        <v>0</v>
      </c>
      <c r="OY208" s="92">
        <v>0</v>
      </c>
      <c r="OZ208" s="92">
        <v>0</v>
      </c>
      <c r="PA208" s="92">
        <v>0</v>
      </c>
      <c r="PB208" s="92">
        <v>0</v>
      </c>
      <c r="PC208" s="92">
        <v>0</v>
      </c>
      <c r="PD208" s="92">
        <v>0</v>
      </c>
      <c r="PE208" s="92">
        <v>0</v>
      </c>
      <c r="PF208" s="92">
        <v>0</v>
      </c>
      <c r="PG208" s="92">
        <v>0</v>
      </c>
      <c r="PH208" s="92">
        <v>0</v>
      </c>
      <c r="PI208" s="92">
        <v>0</v>
      </c>
      <c r="PJ208" s="92">
        <v>0</v>
      </c>
      <c r="PK208" s="92">
        <v>0</v>
      </c>
      <c r="PL208" s="92">
        <v>0</v>
      </c>
      <c r="PM208" s="92">
        <v>0</v>
      </c>
      <c r="PN208" s="92">
        <v>0</v>
      </c>
      <c r="PO208" s="92">
        <v>0</v>
      </c>
      <c r="PP208" s="92">
        <v>0</v>
      </c>
      <c r="PQ208" s="92">
        <v>0</v>
      </c>
      <c r="PR208" s="92">
        <v>0</v>
      </c>
      <c r="PS208" s="92">
        <v>0</v>
      </c>
      <c r="PT208" s="92">
        <v>0</v>
      </c>
      <c r="PU208" s="92">
        <v>0</v>
      </c>
      <c r="PV208" s="92">
        <v>0</v>
      </c>
      <c r="PW208" s="92">
        <v>1229.54883</v>
      </c>
      <c r="PX208" s="92">
        <v>30.360077199999999</v>
      </c>
      <c r="PY208" s="92">
        <v>12.7384939</v>
      </c>
      <c r="PZ208" s="92">
        <v>414.63797699999998</v>
      </c>
      <c r="QA208" s="92">
        <v>50.529359200000002</v>
      </c>
      <c r="QB208" s="92">
        <v>12225.687900000001</v>
      </c>
      <c r="QC208" s="92">
        <v>0</v>
      </c>
      <c r="QD208" s="92">
        <v>2808.4699500000002</v>
      </c>
      <c r="QE208" s="92">
        <v>4025.6907000000001</v>
      </c>
      <c r="QF208" s="92">
        <v>510.38713999999999</v>
      </c>
      <c r="QG208" s="92">
        <v>56.709682299999997</v>
      </c>
      <c r="QH208" s="92">
        <v>819.26459999999997</v>
      </c>
      <c r="QI208" s="92">
        <v>105.64618299999999</v>
      </c>
      <c r="QJ208" s="92">
        <v>0</v>
      </c>
      <c r="QK208" s="92">
        <v>458.869778</v>
      </c>
      <c r="QL208" s="92">
        <v>0</v>
      </c>
      <c r="QM208" s="92">
        <v>0</v>
      </c>
      <c r="QN208" s="92">
        <v>0</v>
      </c>
      <c r="QO208" s="92">
        <v>0</v>
      </c>
      <c r="QP208" s="92">
        <v>0</v>
      </c>
      <c r="QQ208" s="92">
        <v>0</v>
      </c>
      <c r="QR208" s="92">
        <v>0</v>
      </c>
      <c r="QS208" s="92">
        <v>0</v>
      </c>
      <c r="QT208" s="92">
        <v>0</v>
      </c>
      <c r="QU208" s="92">
        <v>0</v>
      </c>
      <c r="QV208" s="92">
        <v>0</v>
      </c>
      <c r="QW208" s="92">
        <v>0</v>
      </c>
      <c r="QX208" s="92">
        <v>0</v>
      </c>
      <c r="QY208" s="92">
        <v>0</v>
      </c>
      <c r="QZ208" s="92">
        <v>0</v>
      </c>
      <c r="RA208" s="92">
        <v>0</v>
      </c>
      <c r="RB208" s="92">
        <v>0</v>
      </c>
      <c r="RC208" s="92">
        <v>0</v>
      </c>
      <c r="RD208" s="92">
        <v>0</v>
      </c>
      <c r="RE208" s="92">
        <v>0</v>
      </c>
      <c r="RF208" s="92">
        <v>0</v>
      </c>
      <c r="RG208" s="92">
        <v>0</v>
      </c>
      <c r="RH208" s="92">
        <v>0</v>
      </c>
      <c r="RI208" s="92">
        <v>0</v>
      </c>
      <c r="RJ208" s="92">
        <v>0</v>
      </c>
      <c r="RK208" s="92">
        <v>0</v>
      </c>
      <c r="RL208" s="92">
        <v>0</v>
      </c>
      <c r="RM208" s="92">
        <v>0</v>
      </c>
      <c r="RN208" s="92">
        <v>0</v>
      </c>
      <c r="RO208" s="92">
        <v>0</v>
      </c>
      <c r="RP208" s="92">
        <v>0</v>
      </c>
      <c r="RQ208" s="92">
        <v>0</v>
      </c>
      <c r="RR208" s="92">
        <v>0</v>
      </c>
      <c r="RS208" s="92">
        <v>0</v>
      </c>
      <c r="RT208" s="92">
        <v>0</v>
      </c>
      <c r="RU208" s="92">
        <v>0</v>
      </c>
      <c r="RV208" s="92">
        <v>0</v>
      </c>
      <c r="RW208" s="92">
        <v>0</v>
      </c>
      <c r="RX208" s="92">
        <v>0</v>
      </c>
      <c r="RY208" s="92">
        <v>0</v>
      </c>
      <c r="RZ208" s="92">
        <v>0</v>
      </c>
      <c r="SA208" s="92">
        <v>0</v>
      </c>
      <c r="SB208" s="92">
        <v>0</v>
      </c>
      <c r="SC208" s="92">
        <v>0</v>
      </c>
      <c r="SD208" s="92">
        <v>0</v>
      </c>
      <c r="SE208" s="92">
        <v>0</v>
      </c>
      <c r="SF208" s="92">
        <v>0</v>
      </c>
      <c r="SG208" s="92">
        <v>5.4049569499999998E-2</v>
      </c>
      <c r="SH208" s="92">
        <v>1.3345945000000001E-3</v>
      </c>
      <c r="SI208" s="92">
        <v>5.5996971899999995E-4</v>
      </c>
      <c r="SJ208" s="92">
        <v>1.82270143E-2</v>
      </c>
      <c r="SK208" s="92">
        <v>2.2212132200000001E-3</v>
      </c>
      <c r="SL208" s="92">
        <v>0.53742734800000003</v>
      </c>
      <c r="SM208" s="92">
        <v>0</v>
      </c>
      <c r="SN208" s="92">
        <v>0.123457148</v>
      </c>
      <c r="SO208" s="92">
        <v>0.17696478900000001</v>
      </c>
      <c r="SP208" s="92">
        <v>2.2436038799999999E-2</v>
      </c>
      <c r="SQ208" s="92">
        <v>2.4928932E-3</v>
      </c>
      <c r="SR208" s="92">
        <v>3.6013941000000001E-2</v>
      </c>
      <c r="SS208" s="92">
        <v>4.6440861899999996E-3</v>
      </c>
      <c r="ST208" s="92">
        <v>0</v>
      </c>
      <c r="SU208" s="92">
        <v>2.01713941E-2</v>
      </c>
      <c r="SV208" s="92">
        <v>0</v>
      </c>
      <c r="SW208" s="92">
        <v>0</v>
      </c>
      <c r="SX208" s="92">
        <v>0</v>
      </c>
      <c r="SY208" s="92">
        <v>350.84887099999997</v>
      </c>
      <c r="SZ208" s="92">
        <v>22748.5406</v>
      </c>
      <c r="TA208" s="92">
        <v>273.67996900000003</v>
      </c>
      <c r="TB208" s="92">
        <v>47.652846400000001</v>
      </c>
      <c r="TC208" s="92">
        <v>14.237074700000001</v>
      </c>
      <c r="TD208" s="92">
        <v>0</v>
      </c>
      <c r="TE208" s="92">
        <v>0</v>
      </c>
      <c r="TF208" s="92">
        <v>1</v>
      </c>
      <c r="TG208" s="92">
        <v>-74668.470300000001</v>
      </c>
      <c r="TH208" s="92">
        <v>-1151.6056799999999</v>
      </c>
      <c r="TI208" s="92">
        <v>-26.1973485</v>
      </c>
      <c r="TJ208" s="92">
        <v>-102.56202999999999</v>
      </c>
      <c r="TK208" s="92">
        <v>-1.5818057599999999</v>
      </c>
      <c r="TL208" s="92">
        <v>2.1366127799999999E-2</v>
      </c>
      <c r="TM208" s="92">
        <v>1.3853492599999999</v>
      </c>
      <c r="TN208" s="92">
        <v>64.838574399999999</v>
      </c>
      <c r="TO208" s="92">
        <v>0</v>
      </c>
      <c r="TP208" s="92">
        <v>0.86340130500000001</v>
      </c>
      <c r="TQ208" s="92">
        <v>-88702468.454600006</v>
      </c>
      <c r="TR208" s="92">
        <v>8.4009077222222308E-3</v>
      </c>
      <c r="TS208" s="92">
        <v>0</v>
      </c>
      <c r="TT208" s="92">
        <v>0</v>
      </c>
      <c r="TU208" s="92">
        <v>0</v>
      </c>
      <c r="TV208" s="92">
        <v>0</v>
      </c>
      <c r="TW208" s="92">
        <v>0</v>
      </c>
      <c r="TX208" s="92">
        <v>0</v>
      </c>
      <c r="TY208" s="92">
        <v>0</v>
      </c>
      <c r="TZ208" s="92">
        <v>0</v>
      </c>
      <c r="UA208" s="92">
        <v>0</v>
      </c>
      <c r="UB208" s="92">
        <v>0</v>
      </c>
      <c r="UC208" s="92">
        <v>0</v>
      </c>
      <c r="UD208" s="92">
        <v>0</v>
      </c>
      <c r="UE208" s="92">
        <v>0</v>
      </c>
      <c r="UF208" s="92">
        <v>0</v>
      </c>
      <c r="UG208" s="92">
        <v>0</v>
      </c>
      <c r="UH208" s="92">
        <v>0</v>
      </c>
      <c r="UI208" s="92">
        <v>0</v>
      </c>
      <c r="UJ208" s="92">
        <v>0</v>
      </c>
      <c r="UK208" s="92">
        <v>0</v>
      </c>
      <c r="UL208" s="92">
        <v>0</v>
      </c>
      <c r="UM208" s="92">
        <v>0</v>
      </c>
      <c r="UN208" s="92">
        <v>0</v>
      </c>
      <c r="UO208" s="92">
        <v>0</v>
      </c>
      <c r="UP208" s="92">
        <v>0</v>
      </c>
      <c r="UQ208" s="92">
        <v>0</v>
      </c>
      <c r="UR208" s="92">
        <v>0</v>
      </c>
      <c r="US208" s="92">
        <v>0</v>
      </c>
      <c r="UT208" s="92">
        <v>0</v>
      </c>
      <c r="UU208" s="92">
        <v>0</v>
      </c>
      <c r="UV208" s="92">
        <v>0</v>
      </c>
      <c r="UW208" s="92">
        <v>0</v>
      </c>
      <c r="UX208" s="92">
        <v>0</v>
      </c>
      <c r="UY208" s="92">
        <v>0</v>
      </c>
      <c r="UZ208" s="92">
        <v>0</v>
      </c>
      <c r="VA208" s="92">
        <v>0</v>
      </c>
      <c r="VB208" s="92">
        <v>0</v>
      </c>
      <c r="VC208" s="92">
        <v>0</v>
      </c>
      <c r="VD208" s="92">
        <v>0</v>
      </c>
      <c r="VE208" s="92">
        <v>0</v>
      </c>
      <c r="VF208" s="92">
        <v>0</v>
      </c>
      <c r="VG208" s="92">
        <v>0</v>
      </c>
      <c r="VH208" s="92">
        <v>0</v>
      </c>
      <c r="VI208" s="92">
        <v>0</v>
      </c>
      <c r="VJ208" s="92">
        <v>0</v>
      </c>
      <c r="VK208" s="92">
        <v>0</v>
      </c>
      <c r="VL208" s="92">
        <v>0</v>
      </c>
      <c r="VM208" s="92">
        <v>0</v>
      </c>
      <c r="VN208" s="92">
        <v>0</v>
      </c>
      <c r="VO208" s="92">
        <v>0</v>
      </c>
      <c r="VP208" s="92">
        <v>0</v>
      </c>
      <c r="VQ208" s="92">
        <v>0</v>
      </c>
      <c r="VR208" s="92">
        <v>0</v>
      </c>
      <c r="VS208" s="92">
        <v>0</v>
      </c>
      <c r="VT208" s="92">
        <v>0</v>
      </c>
      <c r="VU208" s="92">
        <v>0</v>
      </c>
      <c r="VV208" s="92">
        <v>0</v>
      </c>
      <c r="VW208" s="92">
        <v>0</v>
      </c>
      <c r="VX208" s="92">
        <v>0</v>
      </c>
      <c r="VY208" s="92">
        <v>0</v>
      </c>
      <c r="VZ208" s="92">
        <v>0</v>
      </c>
      <c r="WA208" s="92">
        <v>0</v>
      </c>
      <c r="WB208" s="92">
        <v>0</v>
      </c>
      <c r="WC208" s="92">
        <v>0.25196830083333399</v>
      </c>
    </row>
    <row r="209" spans="2:601" ht="13.5" customHeight="1">
      <c r="B209" s="851" t="s">
        <v>2877</v>
      </c>
      <c r="C209" s="92">
        <v>0</v>
      </c>
      <c r="D209" s="92">
        <v>355311.76899999997</v>
      </c>
      <c r="E209" s="92">
        <v>-1284.28476</v>
      </c>
      <c r="F209" s="92">
        <v>18279.778600000001</v>
      </c>
      <c r="G209" s="92">
        <v>3.8512615100000001</v>
      </c>
      <c r="H209" s="92">
        <v>2.7855590700000001</v>
      </c>
      <c r="I209" s="92">
        <v>6.1148013199999998</v>
      </c>
      <c r="J209" s="92">
        <v>2.56565091</v>
      </c>
      <c r="K209" s="92">
        <v>6.8099824599999996</v>
      </c>
      <c r="L209" s="92">
        <v>1.4112242500000001</v>
      </c>
      <c r="M209" s="92">
        <v>0.93123439100000005</v>
      </c>
      <c r="N209" s="92">
        <v>0</v>
      </c>
      <c r="O209" s="92">
        <v>6.7284748700000003</v>
      </c>
      <c r="P209" s="92">
        <v>0.16980252900000001</v>
      </c>
      <c r="Q209" s="92">
        <v>7.1245816500000003E-2</v>
      </c>
      <c r="R209" s="92">
        <v>2.8460868399999999</v>
      </c>
      <c r="S209" s="92">
        <v>0.346834955</v>
      </c>
      <c r="T209" s="92">
        <v>65.242359800000003</v>
      </c>
      <c r="U209" s="92">
        <v>4.1542001800000001</v>
      </c>
      <c r="V209" s="92">
        <v>2.8150644200000001</v>
      </c>
      <c r="W209" s="92">
        <v>1.65007024</v>
      </c>
      <c r="X209" s="92">
        <v>0</v>
      </c>
      <c r="Y209" s="92">
        <v>18.1028454</v>
      </c>
      <c r="Z209" s="92">
        <v>4.7772627500000002</v>
      </c>
      <c r="AA209" s="92">
        <v>1.82286131</v>
      </c>
      <c r="AB209" s="92">
        <v>3.7317459500000001</v>
      </c>
      <c r="AC209" s="92">
        <v>4.1501371400000003E-5</v>
      </c>
      <c r="AD209" s="92">
        <v>0</v>
      </c>
      <c r="AE209" s="92">
        <v>18.080651</v>
      </c>
      <c r="AF209" s="92">
        <v>23.231836300000001</v>
      </c>
      <c r="AG209" s="92">
        <v>0.95193446800000003</v>
      </c>
      <c r="AH209" s="92">
        <v>0</v>
      </c>
      <c r="AI209" s="92">
        <v>0</v>
      </c>
      <c r="AJ209" s="92">
        <v>0</v>
      </c>
      <c r="AK209" s="92">
        <v>0</v>
      </c>
      <c r="AL209" s="92">
        <v>0</v>
      </c>
      <c r="AM209" s="92">
        <v>0</v>
      </c>
      <c r="AN209" s="92">
        <v>4.5528661499999998E-2</v>
      </c>
      <c r="AO209" s="92">
        <v>0</v>
      </c>
      <c r="AP209" s="92">
        <v>2.84943146E-19</v>
      </c>
      <c r="AQ209" s="92">
        <v>0</v>
      </c>
      <c r="AR209" s="92">
        <v>0</v>
      </c>
      <c r="AS209" s="92">
        <v>0</v>
      </c>
      <c r="AT209" s="92">
        <v>5.4223098800000004E-19</v>
      </c>
      <c r="AU209" s="92">
        <v>0</v>
      </c>
      <c r="AV209" s="92">
        <v>0</v>
      </c>
      <c r="AW209" s="92">
        <v>1.12435331E-11</v>
      </c>
      <c r="AX209" s="92">
        <v>0</v>
      </c>
      <c r="AY209" s="92">
        <v>0</v>
      </c>
      <c r="AZ209" s="92">
        <v>0</v>
      </c>
      <c r="BA209" s="92">
        <v>0</v>
      </c>
      <c r="BB209" s="92">
        <v>0</v>
      </c>
      <c r="BC209" s="92">
        <v>0</v>
      </c>
      <c r="BD209" s="92">
        <v>0</v>
      </c>
      <c r="BE209" s="92">
        <v>0</v>
      </c>
      <c r="BF209" s="92">
        <v>0</v>
      </c>
      <c r="BG209" s="92">
        <v>0</v>
      </c>
      <c r="BH209" s="92">
        <v>0</v>
      </c>
      <c r="BI209" s="92">
        <v>0</v>
      </c>
      <c r="BJ209" s="92">
        <v>0</v>
      </c>
      <c r="BK209" s="92">
        <v>0</v>
      </c>
      <c r="BL209" s="92">
        <v>0</v>
      </c>
      <c r="BM209" s="92">
        <v>0</v>
      </c>
      <c r="BN209" s="92">
        <v>0</v>
      </c>
      <c r="BO209" s="92">
        <v>0</v>
      </c>
      <c r="BP209" s="92">
        <v>0.99028991899999996</v>
      </c>
      <c r="BQ209" s="92">
        <v>2.0863849199999999E-4</v>
      </c>
      <c r="BR209" s="92">
        <v>1.5090505899999999E-4</v>
      </c>
      <c r="BS209" s="92">
        <v>3.3126364600000001E-4</v>
      </c>
      <c r="BT209" s="92">
        <v>1.3899174000000001E-4</v>
      </c>
      <c r="BU209" s="92">
        <v>3.6892443400000002E-4</v>
      </c>
      <c r="BV209" s="92">
        <v>7.6451754499999998E-5</v>
      </c>
      <c r="BW209" s="92">
        <v>5.04487527E-5</v>
      </c>
      <c r="BX209" s="92">
        <v>0</v>
      </c>
      <c r="BY209" s="92">
        <v>3.64508837E-4</v>
      </c>
      <c r="BZ209" s="92">
        <v>9.1988933E-6</v>
      </c>
      <c r="CA209" s="92">
        <v>3.85967551E-6</v>
      </c>
      <c r="CB209" s="92">
        <v>1.54184094E-4</v>
      </c>
      <c r="CC209" s="92">
        <v>1.8789459499999999E-5</v>
      </c>
      <c r="CD209" s="92">
        <v>3.53444386E-3</v>
      </c>
      <c r="CE209" s="92">
        <v>2.2504991199999999E-4</v>
      </c>
      <c r="CF209" s="92">
        <v>1.5250348300000001E-4</v>
      </c>
      <c r="CG209" s="92">
        <v>8.9391012699999999E-5</v>
      </c>
      <c r="CH209" s="92">
        <v>0</v>
      </c>
      <c r="CI209" s="92">
        <v>9.807047299999999E-4</v>
      </c>
      <c r="CJ209" s="92">
        <v>2.58803744E-4</v>
      </c>
      <c r="CK209" s="92">
        <v>9.8751807599999994E-5</v>
      </c>
      <c r="CL209" s="92">
        <v>2.0216384899999999E-4</v>
      </c>
      <c r="CM209" s="92">
        <v>2.248298E-9</v>
      </c>
      <c r="CN209" s="92">
        <v>0</v>
      </c>
      <c r="CO209" s="92">
        <v>9.7950236799999998E-4</v>
      </c>
      <c r="CP209" s="92">
        <v>1.25856302E-3</v>
      </c>
      <c r="CQ209" s="92">
        <v>5.157016E-5</v>
      </c>
      <c r="CR209" s="92">
        <v>0</v>
      </c>
      <c r="CS209" s="92">
        <v>0</v>
      </c>
      <c r="CT209" s="92">
        <v>0</v>
      </c>
      <c r="CU209" s="92">
        <v>0</v>
      </c>
      <c r="CV209" s="92">
        <v>0</v>
      </c>
      <c r="CW209" s="92">
        <v>0</v>
      </c>
      <c r="CX209" s="92">
        <v>2.46647268E-6</v>
      </c>
      <c r="CY209" s="92">
        <v>0</v>
      </c>
      <c r="CZ209" s="92">
        <v>1.5436528600000001E-23</v>
      </c>
      <c r="DA209" s="92">
        <v>0</v>
      </c>
      <c r="DB209" s="92">
        <v>0</v>
      </c>
      <c r="DC209" s="92">
        <v>0</v>
      </c>
      <c r="DD209" s="92">
        <v>2.9374856899999997E-23</v>
      </c>
      <c r="DE209" s="92">
        <v>0</v>
      </c>
      <c r="DF209" s="92">
        <v>0</v>
      </c>
      <c r="DG209" s="92">
        <v>6.09107898E-16</v>
      </c>
      <c r="DH209" s="92">
        <v>0</v>
      </c>
      <c r="DI209" s="92">
        <v>0</v>
      </c>
      <c r="DJ209" s="92">
        <v>0</v>
      </c>
      <c r="DK209" s="92">
        <v>0</v>
      </c>
      <c r="DL209" s="92">
        <v>0</v>
      </c>
      <c r="DM209" s="92">
        <v>0</v>
      </c>
      <c r="DN209" s="92">
        <v>0</v>
      </c>
      <c r="DO209" s="92">
        <v>0</v>
      </c>
      <c r="DP209" s="92">
        <v>0</v>
      </c>
      <c r="DQ209" s="92">
        <v>0</v>
      </c>
      <c r="DR209" s="92">
        <v>0</v>
      </c>
      <c r="DS209" s="92">
        <v>0</v>
      </c>
      <c r="DT209" s="92">
        <v>0</v>
      </c>
      <c r="DU209" s="92">
        <v>0</v>
      </c>
      <c r="DV209" s="92">
        <v>0</v>
      </c>
      <c r="DW209" s="92">
        <v>0</v>
      </c>
      <c r="DX209" s="92">
        <v>0</v>
      </c>
      <c r="DY209" s="92">
        <v>0</v>
      </c>
      <c r="DZ209" s="92">
        <v>329315.33</v>
      </c>
      <c r="EA209" s="92">
        <v>177.42392000000001</v>
      </c>
      <c r="EB209" s="92">
        <v>501.83985999999999</v>
      </c>
      <c r="EC209" s="92">
        <v>1101.62842</v>
      </c>
      <c r="ED209" s="92">
        <v>462.22171500000002</v>
      </c>
      <c r="EE209" s="92">
        <v>1022.3922</v>
      </c>
      <c r="EF209" s="92">
        <v>211.86907199999999</v>
      </c>
      <c r="EG209" s="92">
        <v>318.76160700000003</v>
      </c>
      <c r="EH209" s="92">
        <v>0</v>
      </c>
      <c r="EI209" s="92">
        <v>1090.9710600000001</v>
      </c>
      <c r="EJ209" s="92">
        <v>27.532189599999999</v>
      </c>
      <c r="EK209" s="92">
        <v>11.551967700000001</v>
      </c>
      <c r="EL209" s="92">
        <v>376.01395000000002</v>
      </c>
      <c r="EM209" s="92">
        <v>45.8224886</v>
      </c>
      <c r="EN209" s="92">
        <v>11753.912200000001</v>
      </c>
      <c r="EO209" s="92">
        <v>632.06039499999997</v>
      </c>
      <c r="EP209" s="92">
        <v>355.00777299999999</v>
      </c>
      <c r="EQ209" s="92">
        <v>158.547923</v>
      </c>
      <c r="ER209" s="92">
        <v>0</v>
      </c>
      <c r="ES209" s="92">
        <v>1630.6833200000001</v>
      </c>
      <c r="ET209" s="92">
        <v>726.847533</v>
      </c>
      <c r="EU209" s="92">
        <v>167.875902</v>
      </c>
      <c r="EV209" s="92">
        <v>440.67904299999998</v>
      </c>
      <c r="EW209" s="92">
        <v>7.0679159600000002E-4</v>
      </c>
      <c r="EX209" s="92">
        <v>0</v>
      </c>
      <c r="EY209" s="92">
        <v>2389.1880700000002</v>
      </c>
      <c r="EZ209" s="92">
        <v>1790.78243</v>
      </c>
      <c r="FA209" s="92">
        <v>125.708944</v>
      </c>
      <c r="FB209" s="92">
        <v>0</v>
      </c>
      <c r="FC209" s="92">
        <v>0</v>
      </c>
      <c r="FD209" s="92">
        <v>0</v>
      </c>
      <c r="FE209" s="92">
        <v>0</v>
      </c>
      <c r="FF209" s="92">
        <v>0</v>
      </c>
      <c r="FG209" s="92">
        <v>0</v>
      </c>
      <c r="FH209" s="92">
        <v>12.860333499999999</v>
      </c>
      <c r="FI209" s="92">
        <v>0</v>
      </c>
      <c r="FJ209" s="92">
        <v>7.9822491199999999E-18</v>
      </c>
      <c r="FK209" s="92">
        <v>0</v>
      </c>
      <c r="FL209" s="92">
        <v>0</v>
      </c>
      <c r="FM209" s="92">
        <v>0</v>
      </c>
      <c r="FN209" s="92">
        <v>2.38634773E-17</v>
      </c>
      <c r="FO209" s="92">
        <v>0</v>
      </c>
      <c r="FP209" s="92">
        <v>0</v>
      </c>
      <c r="FQ209" s="92">
        <v>7.2031470200000001E-10</v>
      </c>
      <c r="FR209" s="92">
        <v>0</v>
      </c>
      <c r="FS209" s="92">
        <v>0</v>
      </c>
      <c r="FT209" s="92">
        <v>0</v>
      </c>
      <c r="FU209" s="92">
        <v>0</v>
      </c>
      <c r="FV209" s="92">
        <v>0</v>
      </c>
      <c r="FW209" s="92">
        <v>0</v>
      </c>
      <c r="FX209" s="92">
        <v>0</v>
      </c>
      <c r="FY209" s="92">
        <v>0</v>
      </c>
      <c r="FZ209" s="92">
        <v>0</v>
      </c>
      <c r="GA209" s="92">
        <v>0</v>
      </c>
      <c r="GB209" s="92">
        <v>0</v>
      </c>
      <c r="GC209" s="92">
        <v>0</v>
      </c>
      <c r="GD209" s="92">
        <v>0</v>
      </c>
      <c r="GE209" s="92">
        <v>0</v>
      </c>
      <c r="GF209" s="92">
        <v>0</v>
      </c>
      <c r="GG209" s="92">
        <v>0</v>
      </c>
      <c r="GH209" s="92">
        <v>0</v>
      </c>
      <c r="GI209" s="92">
        <v>0</v>
      </c>
      <c r="GJ209" s="92">
        <v>0.92804745099999997</v>
      </c>
      <c r="GK209" s="92">
        <v>5.0000046200000001E-4</v>
      </c>
      <c r="GL209" s="92">
        <v>1.4142408899999999E-3</v>
      </c>
      <c r="GM209" s="92">
        <v>3.10451217E-3</v>
      </c>
      <c r="GN209" s="92">
        <v>1.3025925200000001E-3</v>
      </c>
      <c r="GO209" s="92">
        <v>2.88121563E-3</v>
      </c>
      <c r="GP209" s="92">
        <v>5.9707075400000002E-4</v>
      </c>
      <c r="GQ209" s="92">
        <v>8.9830587900000002E-4</v>
      </c>
      <c r="GR209" s="92">
        <v>0</v>
      </c>
      <c r="GS209" s="92">
        <v>3.0744785499999998E-3</v>
      </c>
      <c r="GT209" s="92">
        <v>7.7588791300000002E-5</v>
      </c>
      <c r="GU209" s="92">
        <v>3.2554737599999999E-5</v>
      </c>
      <c r="GV209" s="92">
        <v>1.0596493899999999E-3</v>
      </c>
      <c r="GW209" s="92">
        <v>1.2913290099999999E-4</v>
      </c>
      <c r="GX209" s="92">
        <v>3.3123839799999999E-2</v>
      </c>
      <c r="GY209" s="92">
        <v>1.78121692E-3</v>
      </c>
      <c r="GZ209" s="92">
        <v>1.0004516299999999E-3</v>
      </c>
      <c r="HA209" s="92">
        <v>4.4680578899999998E-4</v>
      </c>
      <c r="HB209" s="92">
        <v>0</v>
      </c>
      <c r="HC209" s="92">
        <v>4.59544807E-3</v>
      </c>
      <c r="HD209" s="92">
        <v>2.0483376900000002E-3</v>
      </c>
      <c r="HE209" s="92">
        <v>4.7309307800000002E-4</v>
      </c>
      <c r="HF209" s="92">
        <v>1.24188286E-3</v>
      </c>
      <c r="HG209" s="92">
        <v>1.9918178099999998E-9</v>
      </c>
      <c r="HH209" s="92">
        <v>0</v>
      </c>
      <c r="HI209" s="92">
        <v>6.7329993500000003E-3</v>
      </c>
      <c r="HJ209" s="92">
        <v>5.0466252799999996E-3</v>
      </c>
      <c r="HK209" s="92">
        <v>3.5426187100000002E-4</v>
      </c>
      <c r="HL209" s="92">
        <v>0</v>
      </c>
      <c r="HM209" s="92">
        <v>0</v>
      </c>
      <c r="HN209" s="92">
        <v>0</v>
      </c>
      <c r="HO209" s="92">
        <v>0</v>
      </c>
      <c r="HP209" s="92">
        <v>0</v>
      </c>
      <c r="HQ209" s="92">
        <v>0</v>
      </c>
      <c r="HR209" s="92">
        <v>3.6241858999999997E-5</v>
      </c>
      <c r="HS209" s="92">
        <v>0</v>
      </c>
      <c r="HT209" s="92">
        <v>2.24948713E-23</v>
      </c>
      <c r="HU209" s="92">
        <v>0</v>
      </c>
      <c r="HV209" s="92">
        <v>0</v>
      </c>
      <c r="HW209" s="92">
        <v>0</v>
      </c>
      <c r="HX209" s="92">
        <v>6.7249949500000005E-23</v>
      </c>
      <c r="HY209" s="92">
        <v>0</v>
      </c>
      <c r="HZ209" s="92">
        <v>0</v>
      </c>
      <c r="IA209" s="92">
        <v>2.0299274399999999E-15</v>
      </c>
      <c r="IB209" s="92">
        <v>0</v>
      </c>
      <c r="IC209" s="92">
        <v>0</v>
      </c>
      <c r="ID209" s="92">
        <v>0</v>
      </c>
      <c r="IE209" s="92">
        <v>0</v>
      </c>
      <c r="IF209" s="92">
        <v>0</v>
      </c>
      <c r="IG209" s="92">
        <v>0</v>
      </c>
      <c r="IH209" s="92">
        <v>0</v>
      </c>
      <c r="II209" s="92">
        <v>0</v>
      </c>
      <c r="IJ209" s="92">
        <v>0</v>
      </c>
      <c r="IK209" s="92">
        <v>0</v>
      </c>
      <c r="IL209" s="92">
        <v>0</v>
      </c>
      <c r="IM209" s="92">
        <v>0</v>
      </c>
      <c r="IN209" s="92">
        <v>0</v>
      </c>
      <c r="IO209" s="92">
        <v>0</v>
      </c>
      <c r="IP209" s="92">
        <v>0</v>
      </c>
      <c r="IQ209" s="92">
        <v>0</v>
      </c>
      <c r="IR209" s="92">
        <v>0</v>
      </c>
      <c r="IS209" s="92">
        <v>0</v>
      </c>
      <c r="IT209" s="92">
        <v>18459.017199999998</v>
      </c>
      <c r="IU209" s="92">
        <v>354847.51299999998</v>
      </c>
      <c r="IV209" s="92">
        <v>5955.8059700000003</v>
      </c>
      <c r="IW209" s="92">
        <v>47.271830399999999</v>
      </c>
      <c r="IX209" s="92">
        <v>3.94997957</v>
      </c>
      <c r="IY209" s="92">
        <v>0</v>
      </c>
      <c r="IZ209" s="92">
        <v>1</v>
      </c>
      <c r="JA209" s="92">
        <v>0</v>
      </c>
      <c r="JB209" s="92">
        <v>-69545.959799999997</v>
      </c>
      <c r="JC209" s="92">
        <v>-3617.7513399999998</v>
      </c>
      <c r="JD209" s="92">
        <v>-1283.7500600000001</v>
      </c>
      <c r="JE209" s="92">
        <v>-39.659860299999998</v>
      </c>
      <c r="JF209" s="92">
        <v>-2.0630891099999999</v>
      </c>
      <c r="JG209" s="92">
        <v>5.1655525299999998E-2</v>
      </c>
      <c r="JH209" s="92">
        <v>0.99300165900000004</v>
      </c>
      <c r="JI209" s="92">
        <v>19.223532299999999</v>
      </c>
      <c r="JJ209" s="92">
        <v>0</v>
      </c>
      <c r="JK209" s="92">
        <v>0</v>
      </c>
      <c r="JL209" s="92">
        <v>0</v>
      </c>
      <c r="JM209" s="92">
        <v>0</v>
      </c>
      <c r="JN209" s="92">
        <v>0</v>
      </c>
      <c r="JO209" s="92">
        <v>0</v>
      </c>
      <c r="JP209" s="92">
        <v>0</v>
      </c>
      <c r="JQ209" s="92">
        <v>0</v>
      </c>
      <c r="JR209" s="92">
        <v>0</v>
      </c>
      <c r="JS209" s="92">
        <v>0</v>
      </c>
      <c r="JT209" s="92">
        <v>0</v>
      </c>
      <c r="JU209" s="92">
        <v>0</v>
      </c>
      <c r="JV209" s="92">
        <v>0</v>
      </c>
      <c r="JW209" s="92">
        <v>0</v>
      </c>
      <c r="JX209" s="92">
        <v>0</v>
      </c>
      <c r="JY209" s="92">
        <v>0</v>
      </c>
      <c r="JZ209" s="92">
        <v>0</v>
      </c>
      <c r="KA209" s="92">
        <v>0</v>
      </c>
      <c r="KB209" s="92">
        <v>0</v>
      </c>
      <c r="KC209" s="92">
        <v>0</v>
      </c>
      <c r="KD209" s="92">
        <v>0</v>
      </c>
      <c r="KE209" s="92">
        <v>0</v>
      </c>
      <c r="KF209" s="92">
        <v>0</v>
      </c>
      <c r="KG209" s="92">
        <v>0</v>
      </c>
      <c r="KH209" s="92">
        <v>0</v>
      </c>
      <c r="KI209" s="92">
        <v>0</v>
      </c>
      <c r="KJ209" s="92">
        <v>0</v>
      </c>
      <c r="KK209" s="92">
        <v>0</v>
      </c>
      <c r="KL209" s="92">
        <v>0</v>
      </c>
      <c r="KM209" s="92">
        <v>0</v>
      </c>
      <c r="KN209" s="92">
        <v>0</v>
      </c>
      <c r="KO209" s="92">
        <v>0</v>
      </c>
      <c r="KP209" s="92">
        <v>0</v>
      </c>
      <c r="KQ209" s="92">
        <v>0</v>
      </c>
      <c r="KR209" s="92">
        <v>0</v>
      </c>
      <c r="KS209" s="92">
        <v>0</v>
      </c>
      <c r="KT209" s="92">
        <v>0</v>
      </c>
      <c r="KU209" s="92">
        <v>0</v>
      </c>
      <c r="KV209" s="92">
        <v>0</v>
      </c>
      <c r="KW209" s="92">
        <v>0</v>
      </c>
      <c r="KX209" s="92">
        <v>0</v>
      </c>
      <c r="KY209" s="92">
        <v>0</v>
      </c>
      <c r="KZ209" s="92">
        <v>0</v>
      </c>
      <c r="LA209" s="92">
        <v>0</v>
      </c>
      <c r="LB209" s="92">
        <v>0</v>
      </c>
      <c r="LC209" s="92">
        <v>0.15475799800000001</v>
      </c>
      <c r="LD209" s="92">
        <v>3.8212917199999998E-3</v>
      </c>
      <c r="LE209" s="92">
        <v>1.60333919E-3</v>
      </c>
      <c r="LF209" s="92">
        <v>6.4049286100000005E-2</v>
      </c>
      <c r="LG209" s="92">
        <v>7.8052893400000004E-3</v>
      </c>
      <c r="LH209" s="92">
        <v>1.6398573299999999</v>
      </c>
      <c r="LI209" s="92">
        <v>0</v>
      </c>
      <c r="LJ209" s="92">
        <v>2.5094884899999998</v>
      </c>
      <c r="LK209" s="92">
        <v>1.46506352</v>
      </c>
      <c r="LL209" s="92">
        <v>0.43372075199999999</v>
      </c>
      <c r="LM209" s="92">
        <v>4.8191194700000002E-2</v>
      </c>
      <c r="LN209" s="92">
        <v>0.67893340999999996</v>
      </c>
      <c r="LO209" s="92">
        <v>9.0512525400000002E-2</v>
      </c>
      <c r="LP209" s="92">
        <v>0</v>
      </c>
      <c r="LQ209" s="92">
        <v>6.2376620399999999E-2</v>
      </c>
      <c r="LR209" s="92">
        <v>0</v>
      </c>
      <c r="LS209" s="92">
        <v>0</v>
      </c>
      <c r="LT209" s="92">
        <v>0</v>
      </c>
      <c r="LU209" s="92">
        <v>0</v>
      </c>
      <c r="LV209" s="92">
        <v>0</v>
      </c>
      <c r="LW209" s="92">
        <v>0</v>
      </c>
      <c r="LX209" s="92">
        <v>0</v>
      </c>
      <c r="LY209" s="92">
        <v>0</v>
      </c>
      <c r="LZ209" s="92">
        <v>0</v>
      </c>
      <c r="MA209" s="92">
        <v>0</v>
      </c>
      <c r="MB209" s="92">
        <v>0</v>
      </c>
      <c r="MC209" s="92">
        <v>0</v>
      </c>
      <c r="MD209" s="92">
        <v>0</v>
      </c>
      <c r="ME209" s="92">
        <v>0</v>
      </c>
      <c r="MF209" s="92">
        <v>0</v>
      </c>
      <c r="MG209" s="92">
        <v>0</v>
      </c>
      <c r="MH209" s="92">
        <v>0</v>
      </c>
      <c r="MI209" s="92">
        <v>0</v>
      </c>
      <c r="MJ209" s="92">
        <v>0</v>
      </c>
      <c r="MK209" s="92">
        <v>0</v>
      </c>
      <c r="ML209" s="92">
        <v>0</v>
      </c>
      <c r="MM209" s="92">
        <v>0</v>
      </c>
      <c r="MN209" s="92">
        <v>0</v>
      </c>
      <c r="MO209" s="92">
        <v>0</v>
      </c>
      <c r="MP209" s="92">
        <v>0</v>
      </c>
      <c r="MQ209" s="92">
        <v>0</v>
      </c>
      <c r="MR209" s="92">
        <v>0</v>
      </c>
      <c r="MS209" s="92">
        <v>0</v>
      </c>
      <c r="MT209" s="92">
        <v>0</v>
      </c>
      <c r="MU209" s="92">
        <v>0</v>
      </c>
      <c r="MV209" s="92">
        <v>0</v>
      </c>
      <c r="MW209" s="92">
        <v>0</v>
      </c>
      <c r="MX209" s="92">
        <v>0</v>
      </c>
      <c r="MY209" s="92">
        <v>0</v>
      </c>
      <c r="MZ209" s="92">
        <v>0</v>
      </c>
      <c r="NA209" s="92">
        <v>0</v>
      </c>
      <c r="NB209" s="92">
        <v>0</v>
      </c>
      <c r="NC209" s="92">
        <v>0</v>
      </c>
      <c r="ND209" s="92">
        <v>0</v>
      </c>
      <c r="NE209" s="92">
        <v>0</v>
      </c>
      <c r="NF209" s="92">
        <v>0</v>
      </c>
      <c r="NG209" s="92">
        <v>0</v>
      </c>
      <c r="NH209" s="92">
        <v>0</v>
      </c>
      <c r="NI209" s="92">
        <v>0</v>
      </c>
      <c r="NJ209" s="92">
        <v>0</v>
      </c>
      <c r="NK209" s="92">
        <v>0</v>
      </c>
      <c r="NL209" s="92">
        <v>0</v>
      </c>
      <c r="NM209" s="92">
        <v>2.1613699E-2</v>
      </c>
      <c r="NN209" s="92">
        <v>5.3368646699999999E-4</v>
      </c>
      <c r="NO209" s="92">
        <v>2.23924392E-4</v>
      </c>
      <c r="NP209" s="92">
        <v>8.9452048200000002E-3</v>
      </c>
      <c r="NQ209" s="92">
        <v>1.09009665E-3</v>
      </c>
      <c r="NR209" s="92">
        <v>0.22902456299999999</v>
      </c>
      <c r="NS209" s="92">
        <v>0</v>
      </c>
      <c r="NT209" s="92">
        <v>0.35047835700000002</v>
      </c>
      <c r="NU209" s="92">
        <v>0.20461263599999999</v>
      </c>
      <c r="NV209" s="92">
        <v>6.0573992299999997E-2</v>
      </c>
      <c r="NW209" s="92">
        <v>6.7304435900000003E-3</v>
      </c>
      <c r="NX209" s="92">
        <v>9.4820704300000003E-2</v>
      </c>
      <c r="NY209" s="92">
        <v>1.26410945E-2</v>
      </c>
      <c r="NZ209" s="92">
        <v>0</v>
      </c>
      <c r="OA209" s="92">
        <v>8.7115982099999992E-3</v>
      </c>
      <c r="OB209" s="92">
        <v>0</v>
      </c>
      <c r="OC209" s="92">
        <v>0</v>
      </c>
      <c r="OD209" s="92">
        <v>0</v>
      </c>
      <c r="OE209" s="92">
        <v>0</v>
      </c>
      <c r="OF209" s="92">
        <v>0</v>
      </c>
      <c r="OG209" s="92">
        <v>0</v>
      </c>
      <c r="OH209" s="92">
        <v>0</v>
      </c>
      <c r="OI209" s="92">
        <v>0</v>
      </c>
      <c r="OJ209" s="92">
        <v>0</v>
      </c>
      <c r="OK209" s="92">
        <v>0</v>
      </c>
      <c r="OL209" s="92">
        <v>0</v>
      </c>
      <c r="OM209" s="92">
        <v>0</v>
      </c>
      <c r="ON209" s="92">
        <v>0</v>
      </c>
      <c r="OO209" s="92">
        <v>0</v>
      </c>
      <c r="OP209" s="92">
        <v>0</v>
      </c>
      <c r="OQ209" s="92">
        <v>0</v>
      </c>
      <c r="OR209" s="92">
        <v>0</v>
      </c>
      <c r="OS209" s="92">
        <v>0</v>
      </c>
      <c r="OT209" s="92">
        <v>0</v>
      </c>
      <c r="OU209" s="92">
        <v>0</v>
      </c>
      <c r="OV209" s="92">
        <v>0</v>
      </c>
      <c r="OW209" s="92">
        <v>0</v>
      </c>
      <c r="OX209" s="92">
        <v>0</v>
      </c>
      <c r="OY209" s="92">
        <v>0</v>
      </c>
      <c r="OZ209" s="92">
        <v>0</v>
      </c>
      <c r="PA209" s="92">
        <v>0</v>
      </c>
      <c r="PB209" s="92">
        <v>0</v>
      </c>
      <c r="PC209" s="92">
        <v>0</v>
      </c>
      <c r="PD209" s="92">
        <v>0</v>
      </c>
      <c r="PE209" s="92">
        <v>0</v>
      </c>
      <c r="PF209" s="92">
        <v>0</v>
      </c>
      <c r="PG209" s="92">
        <v>0</v>
      </c>
      <c r="PH209" s="92">
        <v>0</v>
      </c>
      <c r="PI209" s="92">
        <v>0</v>
      </c>
      <c r="PJ209" s="92">
        <v>0</v>
      </c>
      <c r="PK209" s="92">
        <v>0</v>
      </c>
      <c r="PL209" s="92">
        <v>0</v>
      </c>
      <c r="PM209" s="92">
        <v>0</v>
      </c>
      <c r="PN209" s="92">
        <v>0</v>
      </c>
      <c r="PO209" s="92">
        <v>0</v>
      </c>
      <c r="PP209" s="92">
        <v>0</v>
      </c>
      <c r="PQ209" s="92">
        <v>0</v>
      </c>
      <c r="PR209" s="92">
        <v>0</v>
      </c>
      <c r="PS209" s="92">
        <v>0</v>
      </c>
      <c r="PT209" s="92">
        <v>0</v>
      </c>
      <c r="PU209" s="92">
        <v>0</v>
      </c>
      <c r="PV209" s="92">
        <v>0</v>
      </c>
      <c r="PW209" s="92">
        <v>25.092833200000001</v>
      </c>
      <c r="PX209" s="92">
        <v>0.61959341099999998</v>
      </c>
      <c r="PY209" s="92">
        <v>0.25996926399999998</v>
      </c>
      <c r="PZ209" s="92">
        <v>8.4619995299999999</v>
      </c>
      <c r="QA209" s="92">
        <v>1.0312114100000001</v>
      </c>
      <c r="QB209" s="92">
        <v>249.50383400000001</v>
      </c>
      <c r="QC209" s="92">
        <v>0</v>
      </c>
      <c r="QD209" s="92">
        <v>57.315713299999999</v>
      </c>
      <c r="QE209" s="92">
        <v>82.156953099999996</v>
      </c>
      <c r="QF209" s="92">
        <v>10.4160641</v>
      </c>
      <c r="QG209" s="92">
        <v>1.15734045</v>
      </c>
      <c r="QH209" s="92">
        <v>16.719685699999999</v>
      </c>
      <c r="QI209" s="92">
        <v>2.1560445600000002</v>
      </c>
      <c r="QJ209" s="92">
        <v>0</v>
      </c>
      <c r="QK209" s="92">
        <v>9.3646893500000008</v>
      </c>
      <c r="QL209" s="92">
        <v>0</v>
      </c>
      <c r="QM209" s="92">
        <v>0</v>
      </c>
      <c r="QN209" s="92">
        <v>0</v>
      </c>
      <c r="QO209" s="92">
        <v>0</v>
      </c>
      <c r="QP209" s="92">
        <v>0</v>
      </c>
      <c r="QQ209" s="92">
        <v>0</v>
      </c>
      <c r="QR209" s="92">
        <v>0</v>
      </c>
      <c r="QS209" s="92">
        <v>0</v>
      </c>
      <c r="QT209" s="92">
        <v>0</v>
      </c>
      <c r="QU209" s="92">
        <v>0</v>
      </c>
      <c r="QV209" s="92">
        <v>0</v>
      </c>
      <c r="QW209" s="92">
        <v>0</v>
      </c>
      <c r="QX209" s="92">
        <v>0</v>
      </c>
      <c r="QY209" s="92">
        <v>0</v>
      </c>
      <c r="QZ209" s="92">
        <v>0</v>
      </c>
      <c r="RA209" s="92">
        <v>0</v>
      </c>
      <c r="RB209" s="92">
        <v>0</v>
      </c>
      <c r="RC209" s="92">
        <v>0</v>
      </c>
      <c r="RD209" s="92">
        <v>0</v>
      </c>
      <c r="RE209" s="92">
        <v>0</v>
      </c>
      <c r="RF209" s="92">
        <v>0</v>
      </c>
      <c r="RG209" s="92">
        <v>0</v>
      </c>
      <c r="RH209" s="92">
        <v>0</v>
      </c>
      <c r="RI209" s="92">
        <v>0</v>
      </c>
      <c r="RJ209" s="92">
        <v>0</v>
      </c>
      <c r="RK209" s="92">
        <v>0</v>
      </c>
      <c r="RL209" s="92">
        <v>0</v>
      </c>
      <c r="RM209" s="92">
        <v>0</v>
      </c>
      <c r="RN209" s="92">
        <v>0</v>
      </c>
      <c r="RO209" s="92">
        <v>0</v>
      </c>
      <c r="RP209" s="92">
        <v>0</v>
      </c>
      <c r="RQ209" s="92">
        <v>0</v>
      </c>
      <c r="RR209" s="92">
        <v>0</v>
      </c>
      <c r="RS209" s="92">
        <v>0</v>
      </c>
      <c r="RT209" s="92">
        <v>0</v>
      </c>
      <c r="RU209" s="92">
        <v>0</v>
      </c>
      <c r="RV209" s="92">
        <v>0</v>
      </c>
      <c r="RW209" s="92">
        <v>0</v>
      </c>
      <c r="RX209" s="92">
        <v>0</v>
      </c>
      <c r="RY209" s="92">
        <v>0</v>
      </c>
      <c r="RZ209" s="92">
        <v>0</v>
      </c>
      <c r="SA209" s="92">
        <v>0</v>
      </c>
      <c r="SB209" s="92">
        <v>0</v>
      </c>
      <c r="SC209" s="92">
        <v>0</v>
      </c>
      <c r="SD209" s="92">
        <v>0</v>
      </c>
      <c r="SE209" s="92">
        <v>0</v>
      </c>
      <c r="SF209" s="92">
        <v>0</v>
      </c>
      <c r="SG209" s="92">
        <v>5.4049569499999998E-2</v>
      </c>
      <c r="SH209" s="92">
        <v>1.3345945000000001E-3</v>
      </c>
      <c r="SI209" s="92">
        <v>5.5996971899999995E-4</v>
      </c>
      <c r="SJ209" s="92">
        <v>1.82270143E-2</v>
      </c>
      <c r="SK209" s="92">
        <v>2.2212132200000001E-3</v>
      </c>
      <c r="SL209" s="92">
        <v>0.53742734800000003</v>
      </c>
      <c r="SM209" s="92">
        <v>0</v>
      </c>
      <c r="SN209" s="92">
        <v>0.123457148</v>
      </c>
      <c r="SO209" s="92">
        <v>0.17696478900000001</v>
      </c>
      <c r="SP209" s="92">
        <v>2.2436038799999999E-2</v>
      </c>
      <c r="SQ209" s="92">
        <v>2.4928932E-3</v>
      </c>
      <c r="SR209" s="92">
        <v>3.6013941000000001E-2</v>
      </c>
      <c r="SS209" s="92">
        <v>4.6440861899999996E-3</v>
      </c>
      <c r="ST209" s="92">
        <v>0</v>
      </c>
      <c r="SU209" s="92">
        <v>2.01713941E-2</v>
      </c>
      <c r="SV209" s="92">
        <v>0</v>
      </c>
      <c r="SW209" s="92">
        <v>0</v>
      </c>
      <c r="SX209" s="92">
        <v>0</v>
      </c>
      <c r="SY209" s="92">
        <v>7.1601810500000003</v>
      </c>
      <c r="SZ209" s="92">
        <v>464.25593199999997</v>
      </c>
      <c r="TA209" s="92">
        <v>5.5853054999999996</v>
      </c>
      <c r="TB209" s="92">
        <v>47.271830399999999</v>
      </c>
      <c r="TC209" s="92">
        <v>3.94997957</v>
      </c>
      <c r="TD209" s="92">
        <v>0</v>
      </c>
      <c r="TE209" s="92">
        <v>0</v>
      </c>
      <c r="TF209" s="92">
        <v>1</v>
      </c>
      <c r="TG209" s="92">
        <v>-74675.652300000002</v>
      </c>
      <c r="TH209" s="92">
        <v>-1151.7164399999999</v>
      </c>
      <c r="TI209" s="92">
        <v>-0.53469118999999998</v>
      </c>
      <c r="TJ209" s="92">
        <v>-102.584431</v>
      </c>
      <c r="TK209" s="92">
        <v>-1.5821512499999999</v>
      </c>
      <c r="TL209" s="92">
        <v>2.1366127799999999E-2</v>
      </c>
      <c r="TM209" s="92">
        <v>1.3853492599999999</v>
      </c>
      <c r="TN209" s="92">
        <v>64.838574399999999</v>
      </c>
      <c r="TO209" s="92">
        <v>0</v>
      </c>
      <c r="TP209" s="92">
        <v>7.2898175699999998E-2</v>
      </c>
      <c r="TQ209" s="92">
        <v>-1502486445.4000001</v>
      </c>
      <c r="TR209" s="92">
        <v>0.217295358055556</v>
      </c>
      <c r="TS209" s="92">
        <v>0</v>
      </c>
      <c r="TT209" s="92">
        <v>0</v>
      </c>
      <c r="TU209" s="92">
        <v>0</v>
      </c>
      <c r="TV209" s="92">
        <v>0</v>
      </c>
      <c r="TW209" s="92">
        <v>0</v>
      </c>
      <c r="TX209" s="92">
        <v>0</v>
      </c>
      <c r="TY209" s="92">
        <v>0</v>
      </c>
      <c r="TZ209" s="92">
        <v>0</v>
      </c>
      <c r="UA209" s="92">
        <v>0</v>
      </c>
      <c r="UB209" s="92">
        <v>0</v>
      </c>
      <c r="UC209" s="92">
        <v>0</v>
      </c>
      <c r="UD209" s="92">
        <v>0</v>
      </c>
      <c r="UE209" s="92">
        <v>0</v>
      </c>
      <c r="UF209" s="92">
        <v>0</v>
      </c>
      <c r="UG209" s="92">
        <v>0</v>
      </c>
      <c r="UH209" s="92">
        <v>0</v>
      </c>
      <c r="UI209" s="92">
        <v>0</v>
      </c>
      <c r="UJ209" s="92">
        <v>0</v>
      </c>
      <c r="UK209" s="92">
        <v>0</v>
      </c>
      <c r="UL209" s="92">
        <v>0</v>
      </c>
      <c r="UM209" s="92">
        <v>0</v>
      </c>
      <c r="UN209" s="92">
        <v>0</v>
      </c>
      <c r="UO209" s="92">
        <v>0</v>
      </c>
      <c r="UP209" s="92">
        <v>0</v>
      </c>
      <c r="UQ209" s="92">
        <v>0</v>
      </c>
      <c r="UR209" s="92">
        <v>0</v>
      </c>
      <c r="US209" s="92">
        <v>0</v>
      </c>
      <c r="UT209" s="92">
        <v>0</v>
      </c>
      <c r="UU209" s="92">
        <v>0</v>
      </c>
      <c r="UV209" s="92">
        <v>0</v>
      </c>
      <c r="UW209" s="92">
        <v>0</v>
      </c>
      <c r="UX209" s="92">
        <v>0</v>
      </c>
      <c r="UY209" s="92">
        <v>0</v>
      </c>
      <c r="UZ209" s="92">
        <v>0</v>
      </c>
      <c r="VA209" s="92">
        <v>0</v>
      </c>
      <c r="VB209" s="92">
        <v>0</v>
      </c>
      <c r="VC209" s="92">
        <v>0</v>
      </c>
      <c r="VD209" s="92">
        <v>0</v>
      </c>
      <c r="VE209" s="92">
        <v>0</v>
      </c>
      <c r="VF209" s="92">
        <v>0</v>
      </c>
      <c r="VG209" s="92">
        <v>0</v>
      </c>
      <c r="VH209" s="92">
        <v>0</v>
      </c>
      <c r="VI209" s="92">
        <v>0</v>
      </c>
      <c r="VJ209" s="92">
        <v>0</v>
      </c>
      <c r="VK209" s="92">
        <v>0</v>
      </c>
      <c r="VL209" s="92">
        <v>0</v>
      </c>
      <c r="VM209" s="92">
        <v>0</v>
      </c>
      <c r="VN209" s="92">
        <v>0</v>
      </c>
      <c r="VO209" s="92">
        <v>0</v>
      </c>
      <c r="VP209" s="92">
        <v>0</v>
      </c>
      <c r="VQ209" s="92">
        <v>0</v>
      </c>
      <c r="VR209" s="92">
        <v>0</v>
      </c>
      <c r="VS209" s="92">
        <v>0</v>
      </c>
      <c r="VT209" s="92">
        <v>0</v>
      </c>
      <c r="VU209" s="92">
        <v>0</v>
      </c>
      <c r="VV209" s="92">
        <v>0</v>
      </c>
      <c r="VW209" s="92">
        <v>0</v>
      </c>
      <c r="VX209" s="92">
        <v>0</v>
      </c>
      <c r="VY209" s="92">
        <v>0</v>
      </c>
      <c r="VZ209" s="92">
        <v>0</v>
      </c>
      <c r="WA209" s="92">
        <v>0</v>
      </c>
      <c r="WB209" s="92">
        <v>0</v>
      </c>
      <c r="WC209" s="92">
        <v>5.1422102222222297E-3</v>
      </c>
    </row>
    <row r="210" spans="2:601" ht="13.5" customHeight="1">
      <c r="B210" s="851" t="s">
        <v>2878</v>
      </c>
      <c r="C210" s="92">
        <v>0</v>
      </c>
      <c r="D210" s="92">
        <v>355311.76899999997</v>
      </c>
      <c r="E210" s="92">
        <v>-1284.2796000000001</v>
      </c>
      <c r="F210" s="92">
        <v>18279.778600000001</v>
      </c>
      <c r="G210" s="92">
        <v>3.8512615100000001</v>
      </c>
      <c r="H210" s="92">
        <v>2.7855590700000001</v>
      </c>
      <c r="I210" s="92">
        <v>6.1148013199999998</v>
      </c>
      <c r="J210" s="92">
        <v>2.56565091</v>
      </c>
      <c r="K210" s="92">
        <v>6.8099824599999996</v>
      </c>
      <c r="L210" s="92">
        <v>1.4112242500000001</v>
      </c>
      <c r="M210" s="92">
        <v>0.93123439100000005</v>
      </c>
      <c r="N210" s="92">
        <v>0</v>
      </c>
      <c r="O210" s="92">
        <v>6.7284748700000003</v>
      </c>
      <c r="P210" s="92">
        <v>0.16980252900000001</v>
      </c>
      <c r="Q210" s="92">
        <v>7.1245816500000003E-2</v>
      </c>
      <c r="R210" s="92">
        <v>2.8460868399999999</v>
      </c>
      <c r="S210" s="92">
        <v>0.346834955</v>
      </c>
      <c r="T210" s="92">
        <v>65.242359800000003</v>
      </c>
      <c r="U210" s="92">
        <v>4.1542001800000001</v>
      </c>
      <c r="V210" s="92">
        <v>2.8150644200000001</v>
      </c>
      <c r="W210" s="92">
        <v>1.65007024</v>
      </c>
      <c r="X210" s="92">
        <v>0</v>
      </c>
      <c r="Y210" s="92">
        <v>18.1028454</v>
      </c>
      <c r="Z210" s="92">
        <v>4.7772627500000002</v>
      </c>
      <c r="AA210" s="92">
        <v>1.82286131</v>
      </c>
      <c r="AB210" s="92">
        <v>3.7317459500000001</v>
      </c>
      <c r="AC210" s="92">
        <v>4.1501371400000003E-5</v>
      </c>
      <c r="AD210" s="92">
        <v>0</v>
      </c>
      <c r="AE210" s="92">
        <v>18.080651</v>
      </c>
      <c r="AF210" s="92">
        <v>23.231836300000001</v>
      </c>
      <c r="AG210" s="92">
        <v>0.95193446800000003</v>
      </c>
      <c r="AH210" s="92">
        <v>0</v>
      </c>
      <c r="AI210" s="92">
        <v>0</v>
      </c>
      <c r="AJ210" s="92">
        <v>0</v>
      </c>
      <c r="AK210" s="92">
        <v>0</v>
      </c>
      <c r="AL210" s="92">
        <v>0</v>
      </c>
      <c r="AM210" s="92">
        <v>0</v>
      </c>
      <c r="AN210" s="92">
        <v>4.5528661499999998E-2</v>
      </c>
      <c r="AO210" s="92">
        <v>0</v>
      </c>
      <c r="AP210" s="92">
        <v>2.84943146E-19</v>
      </c>
      <c r="AQ210" s="92">
        <v>0</v>
      </c>
      <c r="AR210" s="92">
        <v>0</v>
      </c>
      <c r="AS210" s="92">
        <v>0</v>
      </c>
      <c r="AT210" s="92">
        <v>5.4223098800000004E-19</v>
      </c>
      <c r="AU210" s="92">
        <v>0</v>
      </c>
      <c r="AV210" s="92">
        <v>0</v>
      </c>
      <c r="AW210" s="92">
        <v>1.12435331E-11</v>
      </c>
      <c r="AX210" s="92">
        <v>0</v>
      </c>
      <c r="AY210" s="92">
        <v>0</v>
      </c>
      <c r="AZ210" s="92">
        <v>0</v>
      </c>
      <c r="BA210" s="92">
        <v>0</v>
      </c>
      <c r="BB210" s="92">
        <v>0</v>
      </c>
      <c r="BC210" s="92">
        <v>0</v>
      </c>
      <c r="BD210" s="92">
        <v>0</v>
      </c>
      <c r="BE210" s="92">
        <v>0</v>
      </c>
      <c r="BF210" s="92">
        <v>0</v>
      </c>
      <c r="BG210" s="92">
        <v>0</v>
      </c>
      <c r="BH210" s="92">
        <v>0</v>
      </c>
      <c r="BI210" s="92">
        <v>0</v>
      </c>
      <c r="BJ210" s="92">
        <v>0</v>
      </c>
      <c r="BK210" s="92">
        <v>0</v>
      </c>
      <c r="BL210" s="92">
        <v>0</v>
      </c>
      <c r="BM210" s="92">
        <v>0</v>
      </c>
      <c r="BN210" s="92">
        <v>0</v>
      </c>
      <c r="BO210" s="92">
        <v>0</v>
      </c>
      <c r="BP210" s="92">
        <v>0.99028991899999996</v>
      </c>
      <c r="BQ210" s="92">
        <v>2.0863849199999999E-4</v>
      </c>
      <c r="BR210" s="92">
        <v>1.5090505899999999E-4</v>
      </c>
      <c r="BS210" s="92">
        <v>3.3126364600000001E-4</v>
      </c>
      <c r="BT210" s="92">
        <v>1.3899174000000001E-4</v>
      </c>
      <c r="BU210" s="92">
        <v>3.6892443400000002E-4</v>
      </c>
      <c r="BV210" s="92">
        <v>7.6451754499999998E-5</v>
      </c>
      <c r="BW210" s="92">
        <v>5.04487527E-5</v>
      </c>
      <c r="BX210" s="92">
        <v>0</v>
      </c>
      <c r="BY210" s="92">
        <v>3.64508837E-4</v>
      </c>
      <c r="BZ210" s="92">
        <v>9.1988933E-6</v>
      </c>
      <c r="CA210" s="92">
        <v>3.85967551E-6</v>
      </c>
      <c r="CB210" s="92">
        <v>1.54184094E-4</v>
      </c>
      <c r="CC210" s="92">
        <v>1.8789459499999999E-5</v>
      </c>
      <c r="CD210" s="92">
        <v>3.53444386E-3</v>
      </c>
      <c r="CE210" s="92">
        <v>2.2504991199999999E-4</v>
      </c>
      <c r="CF210" s="92">
        <v>1.5250348300000001E-4</v>
      </c>
      <c r="CG210" s="92">
        <v>8.9391012699999999E-5</v>
      </c>
      <c r="CH210" s="92">
        <v>0</v>
      </c>
      <c r="CI210" s="92">
        <v>9.807047299999999E-4</v>
      </c>
      <c r="CJ210" s="92">
        <v>2.58803744E-4</v>
      </c>
      <c r="CK210" s="92">
        <v>9.8751807599999994E-5</v>
      </c>
      <c r="CL210" s="92">
        <v>2.0216384899999999E-4</v>
      </c>
      <c r="CM210" s="92">
        <v>2.248298E-9</v>
      </c>
      <c r="CN210" s="92">
        <v>0</v>
      </c>
      <c r="CO210" s="92">
        <v>9.7950236799999998E-4</v>
      </c>
      <c r="CP210" s="92">
        <v>1.25856302E-3</v>
      </c>
      <c r="CQ210" s="92">
        <v>5.157016E-5</v>
      </c>
      <c r="CR210" s="92">
        <v>0</v>
      </c>
      <c r="CS210" s="92">
        <v>0</v>
      </c>
      <c r="CT210" s="92">
        <v>0</v>
      </c>
      <c r="CU210" s="92">
        <v>0</v>
      </c>
      <c r="CV210" s="92">
        <v>0</v>
      </c>
      <c r="CW210" s="92">
        <v>0</v>
      </c>
      <c r="CX210" s="92">
        <v>2.46647268E-6</v>
      </c>
      <c r="CY210" s="92">
        <v>0</v>
      </c>
      <c r="CZ210" s="92">
        <v>1.5436528600000001E-23</v>
      </c>
      <c r="DA210" s="92">
        <v>0</v>
      </c>
      <c r="DB210" s="92">
        <v>0</v>
      </c>
      <c r="DC210" s="92">
        <v>0</v>
      </c>
      <c r="DD210" s="92">
        <v>2.9374856899999997E-23</v>
      </c>
      <c r="DE210" s="92">
        <v>0</v>
      </c>
      <c r="DF210" s="92">
        <v>0</v>
      </c>
      <c r="DG210" s="92">
        <v>6.09107898E-16</v>
      </c>
      <c r="DH210" s="92">
        <v>0</v>
      </c>
      <c r="DI210" s="92">
        <v>0</v>
      </c>
      <c r="DJ210" s="92">
        <v>0</v>
      </c>
      <c r="DK210" s="92">
        <v>0</v>
      </c>
      <c r="DL210" s="92">
        <v>0</v>
      </c>
      <c r="DM210" s="92">
        <v>0</v>
      </c>
      <c r="DN210" s="92">
        <v>0</v>
      </c>
      <c r="DO210" s="92">
        <v>0</v>
      </c>
      <c r="DP210" s="92">
        <v>0</v>
      </c>
      <c r="DQ210" s="92">
        <v>0</v>
      </c>
      <c r="DR210" s="92">
        <v>0</v>
      </c>
      <c r="DS210" s="92">
        <v>0</v>
      </c>
      <c r="DT210" s="92">
        <v>0</v>
      </c>
      <c r="DU210" s="92">
        <v>0</v>
      </c>
      <c r="DV210" s="92">
        <v>0</v>
      </c>
      <c r="DW210" s="92">
        <v>0</v>
      </c>
      <c r="DX210" s="92">
        <v>0</v>
      </c>
      <c r="DY210" s="92">
        <v>0</v>
      </c>
      <c r="DZ210" s="92">
        <v>329315.33</v>
      </c>
      <c r="EA210" s="92">
        <v>177.42392000000001</v>
      </c>
      <c r="EB210" s="92">
        <v>501.83985999999999</v>
      </c>
      <c r="EC210" s="92">
        <v>1101.62842</v>
      </c>
      <c r="ED210" s="92">
        <v>462.22171500000002</v>
      </c>
      <c r="EE210" s="92">
        <v>1022.3922</v>
      </c>
      <c r="EF210" s="92">
        <v>211.86907199999999</v>
      </c>
      <c r="EG210" s="92">
        <v>318.76160700000003</v>
      </c>
      <c r="EH210" s="92">
        <v>0</v>
      </c>
      <c r="EI210" s="92">
        <v>1090.9710600000001</v>
      </c>
      <c r="EJ210" s="92">
        <v>27.532189599999999</v>
      </c>
      <c r="EK210" s="92">
        <v>11.551967700000001</v>
      </c>
      <c r="EL210" s="92">
        <v>376.01395000000002</v>
      </c>
      <c r="EM210" s="92">
        <v>45.8224886</v>
      </c>
      <c r="EN210" s="92">
        <v>11753.912200000001</v>
      </c>
      <c r="EO210" s="92">
        <v>632.06039499999997</v>
      </c>
      <c r="EP210" s="92">
        <v>355.00777299999999</v>
      </c>
      <c r="EQ210" s="92">
        <v>158.547923</v>
      </c>
      <c r="ER210" s="92">
        <v>0</v>
      </c>
      <c r="ES210" s="92">
        <v>1630.6833200000001</v>
      </c>
      <c r="ET210" s="92">
        <v>726.847533</v>
      </c>
      <c r="EU210" s="92">
        <v>167.875902</v>
      </c>
      <c r="EV210" s="92">
        <v>440.67904299999998</v>
      </c>
      <c r="EW210" s="92">
        <v>7.0679159600000002E-4</v>
      </c>
      <c r="EX210" s="92">
        <v>0</v>
      </c>
      <c r="EY210" s="92">
        <v>2389.1880700000002</v>
      </c>
      <c r="EZ210" s="92">
        <v>1790.78243</v>
      </c>
      <c r="FA210" s="92">
        <v>125.708944</v>
      </c>
      <c r="FB210" s="92">
        <v>0</v>
      </c>
      <c r="FC210" s="92">
        <v>0</v>
      </c>
      <c r="FD210" s="92">
        <v>0</v>
      </c>
      <c r="FE210" s="92">
        <v>0</v>
      </c>
      <c r="FF210" s="92">
        <v>0</v>
      </c>
      <c r="FG210" s="92">
        <v>0</v>
      </c>
      <c r="FH210" s="92">
        <v>12.860333499999999</v>
      </c>
      <c r="FI210" s="92">
        <v>0</v>
      </c>
      <c r="FJ210" s="92">
        <v>7.9822491199999999E-18</v>
      </c>
      <c r="FK210" s="92">
        <v>0</v>
      </c>
      <c r="FL210" s="92">
        <v>0</v>
      </c>
      <c r="FM210" s="92">
        <v>0</v>
      </c>
      <c r="FN210" s="92">
        <v>2.38634773E-17</v>
      </c>
      <c r="FO210" s="92">
        <v>0</v>
      </c>
      <c r="FP210" s="92">
        <v>0</v>
      </c>
      <c r="FQ210" s="92">
        <v>7.2031470200000001E-10</v>
      </c>
      <c r="FR210" s="92">
        <v>0</v>
      </c>
      <c r="FS210" s="92">
        <v>0</v>
      </c>
      <c r="FT210" s="92">
        <v>0</v>
      </c>
      <c r="FU210" s="92">
        <v>0</v>
      </c>
      <c r="FV210" s="92">
        <v>0</v>
      </c>
      <c r="FW210" s="92">
        <v>0</v>
      </c>
      <c r="FX210" s="92">
        <v>0</v>
      </c>
      <c r="FY210" s="92">
        <v>0</v>
      </c>
      <c r="FZ210" s="92">
        <v>0</v>
      </c>
      <c r="GA210" s="92">
        <v>0</v>
      </c>
      <c r="GB210" s="92">
        <v>0</v>
      </c>
      <c r="GC210" s="92">
        <v>0</v>
      </c>
      <c r="GD210" s="92">
        <v>0</v>
      </c>
      <c r="GE210" s="92">
        <v>0</v>
      </c>
      <c r="GF210" s="92">
        <v>0</v>
      </c>
      <c r="GG210" s="92">
        <v>0</v>
      </c>
      <c r="GH210" s="92">
        <v>0</v>
      </c>
      <c r="GI210" s="92">
        <v>0</v>
      </c>
      <c r="GJ210" s="92">
        <v>0.92804745099999997</v>
      </c>
      <c r="GK210" s="92">
        <v>5.0000046200000001E-4</v>
      </c>
      <c r="GL210" s="92">
        <v>1.4142408899999999E-3</v>
      </c>
      <c r="GM210" s="92">
        <v>3.10451217E-3</v>
      </c>
      <c r="GN210" s="92">
        <v>1.3025925200000001E-3</v>
      </c>
      <c r="GO210" s="92">
        <v>2.88121563E-3</v>
      </c>
      <c r="GP210" s="92">
        <v>5.9707075400000002E-4</v>
      </c>
      <c r="GQ210" s="92">
        <v>8.9830587900000002E-4</v>
      </c>
      <c r="GR210" s="92">
        <v>0</v>
      </c>
      <c r="GS210" s="92">
        <v>3.0744785499999998E-3</v>
      </c>
      <c r="GT210" s="92">
        <v>7.7588791300000002E-5</v>
      </c>
      <c r="GU210" s="92">
        <v>3.2554737599999999E-5</v>
      </c>
      <c r="GV210" s="92">
        <v>1.0596493899999999E-3</v>
      </c>
      <c r="GW210" s="92">
        <v>1.2913290099999999E-4</v>
      </c>
      <c r="GX210" s="92">
        <v>3.3123839799999999E-2</v>
      </c>
      <c r="GY210" s="92">
        <v>1.78121692E-3</v>
      </c>
      <c r="GZ210" s="92">
        <v>1.0004516299999999E-3</v>
      </c>
      <c r="HA210" s="92">
        <v>4.4680578899999998E-4</v>
      </c>
      <c r="HB210" s="92">
        <v>0</v>
      </c>
      <c r="HC210" s="92">
        <v>4.59544807E-3</v>
      </c>
      <c r="HD210" s="92">
        <v>2.0483376900000002E-3</v>
      </c>
      <c r="HE210" s="92">
        <v>4.7309307800000002E-4</v>
      </c>
      <c r="HF210" s="92">
        <v>1.24188286E-3</v>
      </c>
      <c r="HG210" s="92">
        <v>1.9918178099999998E-9</v>
      </c>
      <c r="HH210" s="92">
        <v>0</v>
      </c>
      <c r="HI210" s="92">
        <v>6.7329993500000003E-3</v>
      </c>
      <c r="HJ210" s="92">
        <v>5.0466252799999996E-3</v>
      </c>
      <c r="HK210" s="92">
        <v>3.5426187100000002E-4</v>
      </c>
      <c r="HL210" s="92">
        <v>0</v>
      </c>
      <c r="HM210" s="92">
        <v>0</v>
      </c>
      <c r="HN210" s="92">
        <v>0</v>
      </c>
      <c r="HO210" s="92">
        <v>0</v>
      </c>
      <c r="HP210" s="92">
        <v>0</v>
      </c>
      <c r="HQ210" s="92">
        <v>0</v>
      </c>
      <c r="HR210" s="92">
        <v>3.6241858999999997E-5</v>
      </c>
      <c r="HS210" s="92">
        <v>0</v>
      </c>
      <c r="HT210" s="92">
        <v>2.24948713E-23</v>
      </c>
      <c r="HU210" s="92">
        <v>0</v>
      </c>
      <c r="HV210" s="92">
        <v>0</v>
      </c>
      <c r="HW210" s="92">
        <v>0</v>
      </c>
      <c r="HX210" s="92">
        <v>6.7249949500000005E-23</v>
      </c>
      <c r="HY210" s="92">
        <v>0</v>
      </c>
      <c r="HZ210" s="92">
        <v>0</v>
      </c>
      <c r="IA210" s="92">
        <v>2.0299274399999999E-15</v>
      </c>
      <c r="IB210" s="92">
        <v>0</v>
      </c>
      <c r="IC210" s="92">
        <v>0</v>
      </c>
      <c r="ID210" s="92">
        <v>0</v>
      </c>
      <c r="IE210" s="92">
        <v>0</v>
      </c>
      <c r="IF210" s="92">
        <v>0</v>
      </c>
      <c r="IG210" s="92">
        <v>0</v>
      </c>
      <c r="IH210" s="92">
        <v>0</v>
      </c>
      <c r="II210" s="92">
        <v>0</v>
      </c>
      <c r="IJ210" s="92">
        <v>0</v>
      </c>
      <c r="IK210" s="92">
        <v>0</v>
      </c>
      <c r="IL210" s="92">
        <v>0</v>
      </c>
      <c r="IM210" s="92">
        <v>0</v>
      </c>
      <c r="IN210" s="92">
        <v>0</v>
      </c>
      <c r="IO210" s="92">
        <v>0</v>
      </c>
      <c r="IP210" s="92">
        <v>0</v>
      </c>
      <c r="IQ210" s="92">
        <v>0</v>
      </c>
      <c r="IR210" s="92">
        <v>0</v>
      </c>
      <c r="IS210" s="92">
        <v>0</v>
      </c>
      <c r="IT210" s="92">
        <v>18459.017199999998</v>
      </c>
      <c r="IU210" s="92">
        <v>354847.51299999998</v>
      </c>
      <c r="IV210" s="92">
        <v>5955.8969200000001</v>
      </c>
      <c r="IW210" s="92">
        <v>47.286731500000002</v>
      </c>
      <c r="IX210" s="92">
        <v>1</v>
      </c>
      <c r="IY210" s="92">
        <v>0</v>
      </c>
      <c r="IZ210" s="92">
        <v>1</v>
      </c>
      <c r="JA210" s="92">
        <v>0</v>
      </c>
      <c r="JB210" s="92">
        <v>-69545.680399999997</v>
      </c>
      <c r="JC210" s="92">
        <v>-3617.7368099999999</v>
      </c>
      <c r="JD210" s="92">
        <v>-1283.7449099999999</v>
      </c>
      <c r="JE210" s="92">
        <v>-39.658984199999999</v>
      </c>
      <c r="JF210" s="92">
        <v>-2.0630435399999998</v>
      </c>
      <c r="JG210" s="92">
        <v>5.1654736399999998E-2</v>
      </c>
      <c r="JH210" s="92">
        <v>0.99298649500000002</v>
      </c>
      <c r="JI210" s="92">
        <v>19.223532299999999</v>
      </c>
      <c r="JJ210" s="92">
        <v>0</v>
      </c>
      <c r="JK210" s="92">
        <v>0</v>
      </c>
      <c r="JL210" s="92">
        <v>0</v>
      </c>
      <c r="JM210" s="92">
        <v>0</v>
      </c>
      <c r="JN210" s="92">
        <v>0</v>
      </c>
      <c r="JO210" s="92">
        <v>0</v>
      </c>
      <c r="JP210" s="92">
        <v>0</v>
      </c>
      <c r="JQ210" s="92">
        <v>0</v>
      </c>
      <c r="JR210" s="92">
        <v>0</v>
      </c>
      <c r="JS210" s="92">
        <v>0</v>
      </c>
      <c r="JT210" s="92">
        <v>0</v>
      </c>
      <c r="JU210" s="92">
        <v>0</v>
      </c>
      <c r="JV210" s="92">
        <v>0</v>
      </c>
      <c r="JW210" s="92">
        <v>0</v>
      </c>
      <c r="JX210" s="92">
        <v>0</v>
      </c>
      <c r="JY210" s="92">
        <v>0</v>
      </c>
      <c r="JZ210" s="92">
        <v>0</v>
      </c>
      <c r="KA210" s="92">
        <v>0</v>
      </c>
      <c r="KB210" s="92">
        <v>0</v>
      </c>
      <c r="KC210" s="92">
        <v>0</v>
      </c>
      <c r="KD210" s="92">
        <v>0</v>
      </c>
      <c r="KE210" s="92">
        <v>0</v>
      </c>
      <c r="KF210" s="92">
        <v>0</v>
      </c>
      <c r="KG210" s="92">
        <v>0</v>
      </c>
      <c r="KH210" s="92">
        <v>0</v>
      </c>
      <c r="KI210" s="92">
        <v>0</v>
      </c>
      <c r="KJ210" s="92">
        <v>0</v>
      </c>
      <c r="KK210" s="92">
        <v>0</v>
      </c>
      <c r="KL210" s="92">
        <v>0</v>
      </c>
      <c r="KM210" s="92">
        <v>0</v>
      </c>
      <c r="KN210" s="92">
        <v>0</v>
      </c>
      <c r="KO210" s="92">
        <v>0</v>
      </c>
      <c r="KP210" s="92">
        <v>0</v>
      </c>
      <c r="KQ210" s="92">
        <v>0</v>
      </c>
      <c r="KR210" s="92">
        <v>0</v>
      </c>
      <c r="KS210" s="92">
        <v>0</v>
      </c>
      <c r="KT210" s="92">
        <v>0</v>
      </c>
      <c r="KU210" s="92">
        <v>0</v>
      </c>
      <c r="KV210" s="92">
        <v>0</v>
      </c>
      <c r="KW210" s="92">
        <v>0</v>
      </c>
      <c r="KX210" s="92">
        <v>0</v>
      </c>
      <c r="KY210" s="92">
        <v>0</v>
      </c>
      <c r="KZ210" s="92">
        <v>0</v>
      </c>
      <c r="LA210" s="92">
        <v>0</v>
      </c>
      <c r="LB210" s="92">
        <v>0</v>
      </c>
      <c r="LC210" s="92">
        <v>0.15475799800000001</v>
      </c>
      <c r="LD210" s="92">
        <v>3.8212917199999998E-3</v>
      </c>
      <c r="LE210" s="92">
        <v>1.60333919E-3</v>
      </c>
      <c r="LF210" s="92">
        <v>6.4049286100000005E-2</v>
      </c>
      <c r="LG210" s="92">
        <v>7.8052893400000004E-3</v>
      </c>
      <c r="LH210" s="92">
        <v>1.6398573299999999</v>
      </c>
      <c r="LI210" s="92">
        <v>0</v>
      </c>
      <c r="LJ210" s="92">
        <v>2.5094884899999998</v>
      </c>
      <c r="LK210" s="92">
        <v>1.46506352</v>
      </c>
      <c r="LL210" s="92">
        <v>0.43372075199999999</v>
      </c>
      <c r="LM210" s="92">
        <v>4.8191194700000002E-2</v>
      </c>
      <c r="LN210" s="92">
        <v>0.67893340999999996</v>
      </c>
      <c r="LO210" s="92">
        <v>9.0512525400000002E-2</v>
      </c>
      <c r="LP210" s="92">
        <v>0</v>
      </c>
      <c r="LQ210" s="92">
        <v>6.2376620399999999E-2</v>
      </c>
      <c r="LR210" s="92">
        <v>0</v>
      </c>
      <c r="LS210" s="92">
        <v>0</v>
      </c>
      <c r="LT210" s="92">
        <v>0</v>
      </c>
      <c r="LU210" s="92">
        <v>0</v>
      </c>
      <c r="LV210" s="92">
        <v>0</v>
      </c>
      <c r="LW210" s="92">
        <v>0</v>
      </c>
      <c r="LX210" s="92">
        <v>0</v>
      </c>
      <c r="LY210" s="92">
        <v>0</v>
      </c>
      <c r="LZ210" s="92">
        <v>0</v>
      </c>
      <c r="MA210" s="92">
        <v>0</v>
      </c>
      <c r="MB210" s="92">
        <v>0</v>
      </c>
      <c r="MC210" s="92">
        <v>0</v>
      </c>
      <c r="MD210" s="92">
        <v>0</v>
      </c>
      <c r="ME210" s="92">
        <v>0</v>
      </c>
      <c r="MF210" s="92">
        <v>0</v>
      </c>
      <c r="MG210" s="92">
        <v>0</v>
      </c>
      <c r="MH210" s="92">
        <v>0</v>
      </c>
      <c r="MI210" s="92">
        <v>0</v>
      </c>
      <c r="MJ210" s="92">
        <v>0</v>
      </c>
      <c r="MK210" s="92">
        <v>0</v>
      </c>
      <c r="ML210" s="92">
        <v>0</v>
      </c>
      <c r="MM210" s="92">
        <v>0</v>
      </c>
      <c r="MN210" s="92">
        <v>0</v>
      </c>
      <c r="MO210" s="92">
        <v>0</v>
      </c>
      <c r="MP210" s="92">
        <v>0</v>
      </c>
      <c r="MQ210" s="92">
        <v>0</v>
      </c>
      <c r="MR210" s="92">
        <v>0</v>
      </c>
      <c r="MS210" s="92">
        <v>0</v>
      </c>
      <c r="MT210" s="92">
        <v>0</v>
      </c>
      <c r="MU210" s="92">
        <v>0</v>
      </c>
      <c r="MV210" s="92">
        <v>0</v>
      </c>
      <c r="MW210" s="92">
        <v>0</v>
      </c>
      <c r="MX210" s="92">
        <v>0</v>
      </c>
      <c r="MY210" s="92">
        <v>0</v>
      </c>
      <c r="MZ210" s="92">
        <v>0</v>
      </c>
      <c r="NA210" s="92">
        <v>0</v>
      </c>
      <c r="NB210" s="92">
        <v>0</v>
      </c>
      <c r="NC210" s="92">
        <v>0</v>
      </c>
      <c r="ND210" s="92">
        <v>0</v>
      </c>
      <c r="NE210" s="92">
        <v>0</v>
      </c>
      <c r="NF210" s="92">
        <v>0</v>
      </c>
      <c r="NG210" s="92">
        <v>0</v>
      </c>
      <c r="NH210" s="92">
        <v>0</v>
      </c>
      <c r="NI210" s="92">
        <v>0</v>
      </c>
      <c r="NJ210" s="92">
        <v>0</v>
      </c>
      <c r="NK210" s="92">
        <v>0</v>
      </c>
      <c r="NL210" s="92">
        <v>0</v>
      </c>
      <c r="NM210" s="92">
        <v>2.1613699E-2</v>
      </c>
      <c r="NN210" s="92">
        <v>5.3368646699999999E-4</v>
      </c>
      <c r="NO210" s="92">
        <v>2.23924392E-4</v>
      </c>
      <c r="NP210" s="92">
        <v>8.9452048200000002E-3</v>
      </c>
      <c r="NQ210" s="92">
        <v>1.09009665E-3</v>
      </c>
      <c r="NR210" s="92">
        <v>0.22902456299999999</v>
      </c>
      <c r="NS210" s="92">
        <v>0</v>
      </c>
      <c r="NT210" s="92">
        <v>0.35047835700000002</v>
      </c>
      <c r="NU210" s="92">
        <v>0.20461263599999999</v>
      </c>
      <c r="NV210" s="92">
        <v>6.0573992299999997E-2</v>
      </c>
      <c r="NW210" s="92">
        <v>6.7304435900000003E-3</v>
      </c>
      <c r="NX210" s="92">
        <v>9.4820704300000003E-2</v>
      </c>
      <c r="NY210" s="92">
        <v>1.26410945E-2</v>
      </c>
      <c r="NZ210" s="92">
        <v>0</v>
      </c>
      <c r="OA210" s="92">
        <v>8.7115982099999992E-3</v>
      </c>
      <c r="OB210" s="92">
        <v>0</v>
      </c>
      <c r="OC210" s="92">
        <v>0</v>
      </c>
      <c r="OD210" s="92">
        <v>0</v>
      </c>
      <c r="OE210" s="92">
        <v>0</v>
      </c>
      <c r="OF210" s="92">
        <v>0</v>
      </c>
      <c r="OG210" s="92">
        <v>0</v>
      </c>
      <c r="OH210" s="92">
        <v>0</v>
      </c>
      <c r="OI210" s="92">
        <v>0</v>
      </c>
      <c r="OJ210" s="92">
        <v>0</v>
      </c>
      <c r="OK210" s="92">
        <v>0</v>
      </c>
      <c r="OL210" s="92">
        <v>0</v>
      </c>
      <c r="OM210" s="92">
        <v>0</v>
      </c>
      <c r="ON210" s="92">
        <v>0</v>
      </c>
      <c r="OO210" s="92">
        <v>0</v>
      </c>
      <c r="OP210" s="92">
        <v>0</v>
      </c>
      <c r="OQ210" s="92">
        <v>0</v>
      </c>
      <c r="OR210" s="92">
        <v>0</v>
      </c>
      <c r="OS210" s="92">
        <v>0</v>
      </c>
      <c r="OT210" s="92">
        <v>0</v>
      </c>
      <c r="OU210" s="92">
        <v>0</v>
      </c>
      <c r="OV210" s="92">
        <v>0</v>
      </c>
      <c r="OW210" s="92">
        <v>0</v>
      </c>
      <c r="OX210" s="92">
        <v>0</v>
      </c>
      <c r="OY210" s="92">
        <v>0</v>
      </c>
      <c r="OZ210" s="92">
        <v>0</v>
      </c>
      <c r="PA210" s="92">
        <v>0</v>
      </c>
      <c r="PB210" s="92">
        <v>0</v>
      </c>
      <c r="PC210" s="92">
        <v>0</v>
      </c>
      <c r="PD210" s="92">
        <v>0</v>
      </c>
      <c r="PE210" s="92">
        <v>0</v>
      </c>
      <c r="PF210" s="92">
        <v>0</v>
      </c>
      <c r="PG210" s="92">
        <v>0</v>
      </c>
      <c r="PH210" s="92">
        <v>0</v>
      </c>
      <c r="PI210" s="92">
        <v>0</v>
      </c>
      <c r="PJ210" s="92">
        <v>0</v>
      </c>
      <c r="PK210" s="92">
        <v>0</v>
      </c>
      <c r="PL210" s="92">
        <v>0</v>
      </c>
      <c r="PM210" s="92">
        <v>0</v>
      </c>
      <c r="PN210" s="92">
        <v>0</v>
      </c>
      <c r="PO210" s="92">
        <v>0</v>
      </c>
      <c r="PP210" s="92">
        <v>0</v>
      </c>
      <c r="PQ210" s="92">
        <v>0</v>
      </c>
      <c r="PR210" s="92">
        <v>0</v>
      </c>
      <c r="PS210" s="92">
        <v>0</v>
      </c>
      <c r="PT210" s="92">
        <v>0</v>
      </c>
      <c r="PU210" s="92">
        <v>0</v>
      </c>
      <c r="PV210" s="92">
        <v>0</v>
      </c>
      <c r="PW210" s="92">
        <v>25.092833200000001</v>
      </c>
      <c r="PX210" s="92">
        <v>0.61959341099999998</v>
      </c>
      <c r="PY210" s="92">
        <v>0.25996926399999998</v>
      </c>
      <c r="PZ210" s="92">
        <v>8.4619995299999999</v>
      </c>
      <c r="QA210" s="92">
        <v>1.0312114100000001</v>
      </c>
      <c r="QB210" s="92">
        <v>249.50383400000001</v>
      </c>
      <c r="QC210" s="92">
        <v>0</v>
      </c>
      <c r="QD210" s="92">
        <v>57.315713299999999</v>
      </c>
      <c r="QE210" s="92">
        <v>82.156953099999996</v>
      </c>
      <c r="QF210" s="92">
        <v>10.4160641</v>
      </c>
      <c r="QG210" s="92">
        <v>1.15734045</v>
      </c>
      <c r="QH210" s="92">
        <v>16.719685699999999</v>
      </c>
      <c r="QI210" s="92">
        <v>2.1560445600000002</v>
      </c>
      <c r="QJ210" s="92">
        <v>0</v>
      </c>
      <c r="QK210" s="92">
        <v>9.3646893500000008</v>
      </c>
      <c r="QL210" s="92">
        <v>0</v>
      </c>
      <c r="QM210" s="92">
        <v>0</v>
      </c>
      <c r="QN210" s="92">
        <v>0</v>
      </c>
      <c r="QO210" s="92">
        <v>0</v>
      </c>
      <c r="QP210" s="92">
        <v>0</v>
      </c>
      <c r="QQ210" s="92">
        <v>0</v>
      </c>
      <c r="QR210" s="92">
        <v>0</v>
      </c>
      <c r="QS210" s="92">
        <v>0</v>
      </c>
      <c r="QT210" s="92">
        <v>0</v>
      </c>
      <c r="QU210" s="92">
        <v>0</v>
      </c>
      <c r="QV210" s="92">
        <v>0</v>
      </c>
      <c r="QW210" s="92">
        <v>0</v>
      </c>
      <c r="QX210" s="92">
        <v>0</v>
      </c>
      <c r="QY210" s="92">
        <v>0</v>
      </c>
      <c r="QZ210" s="92">
        <v>0</v>
      </c>
      <c r="RA210" s="92">
        <v>0</v>
      </c>
      <c r="RB210" s="92">
        <v>0</v>
      </c>
      <c r="RC210" s="92">
        <v>0</v>
      </c>
      <c r="RD210" s="92">
        <v>0</v>
      </c>
      <c r="RE210" s="92">
        <v>0</v>
      </c>
      <c r="RF210" s="92">
        <v>0</v>
      </c>
      <c r="RG210" s="92">
        <v>0</v>
      </c>
      <c r="RH210" s="92">
        <v>0</v>
      </c>
      <c r="RI210" s="92">
        <v>0</v>
      </c>
      <c r="RJ210" s="92">
        <v>0</v>
      </c>
      <c r="RK210" s="92">
        <v>0</v>
      </c>
      <c r="RL210" s="92">
        <v>0</v>
      </c>
      <c r="RM210" s="92">
        <v>0</v>
      </c>
      <c r="RN210" s="92">
        <v>0</v>
      </c>
      <c r="RO210" s="92">
        <v>0</v>
      </c>
      <c r="RP210" s="92">
        <v>0</v>
      </c>
      <c r="RQ210" s="92">
        <v>0</v>
      </c>
      <c r="RR210" s="92">
        <v>0</v>
      </c>
      <c r="RS210" s="92">
        <v>0</v>
      </c>
      <c r="RT210" s="92">
        <v>0</v>
      </c>
      <c r="RU210" s="92">
        <v>0</v>
      </c>
      <c r="RV210" s="92">
        <v>0</v>
      </c>
      <c r="RW210" s="92">
        <v>0</v>
      </c>
      <c r="RX210" s="92">
        <v>0</v>
      </c>
      <c r="RY210" s="92">
        <v>0</v>
      </c>
      <c r="RZ210" s="92">
        <v>0</v>
      </c>
      <c r="SA210" s="92">
        <v>0</v>
      </c>
      <c r="SB210" s="92">
        <v>0</v>
      </c>
      <c r="SC210" s="92">
        <v>0</v>
      </c>
      <c r="SD210" s="92">
        <v>0</v>
      </c>
      <c r="SE210" s="92">
        <v>0</v>
      </c>
      <c r="SF210" s="92">
        <v>0</v>
      </c>
      <c r="SG210" s="92">
        <v>5.4049569499999998E-2</v>
      </c>
      <c r="SH210" s="92">
        <v>1.3345945000000001E-3</v>
      </c>
      <c r="SI210" s="92">
        <v>5.5996971899999995E-4</v>
      </c>
      <c r="SJ210" s="92">
        <v>1.82270143E-2</v>
      </c>
      <c r="SK210" s="92">
        <v>2.2212132200000001E-3</v>
      </c>
      <c r="SL210" s="92">
        <v>0.53742734800000003</v>
      </c>
      <c r="SM210" s="92">
        <v>0</v>
      </c>
      <c r="SN210" s="92">
        <v>0.123457148</v>
      </c>
      <c r="SO210" s="92">
        <v>0.17696478900000001</v>
      </c>
      <c r="SP210" s="92">
        <v>2.2436038799999999E-2</v>
      </c>
      <c r="SQ210" s="92">
        <v>2.4928932E-3</v>
      </c>
      <c r="SR210" s="92">
        <v>3.6013941000000001E-2</v>
      </c>
      <c r="SS210" s="92">
        <v>4.6440861899999996E-3</v>
      </c>
      <c r="ST210" s="92">
        <v>0</v>
      </c>
      <c r="SU210" s="92">
        <v>2.01713941E-2</v>
      </c>
      <c r="SV210" s="92">
        <v>0</v>
      </c>
      <c r="SW210" s="92">
        <v>0</v>
      </c>
      <c r="SX210" s="92">
        <v>0</v>
      </c>
      <c r="SY210" s="92">
        <v>7.1601810500000003</v>
      </c>
      <c r="SZ210" s="92">
        <v>464.25593199999997</v>
      </c>
      <c r="TA210" s="92">
        <v>5.5853054999999996</v>
      </c>
      <c r="TB210" s="92">
        <v>47.286731500000002</v>
      </c>
      <c r="TC210" s="92">
        <v>1</v>
      </c>
      <c r="TD210" s="92">
        <v>0</v>
      </c>
      <c r="TE210" s="92">
        <v>0</v>
      </c>
      <c r="TF210" s="92">
        <v>1</v>
      </c>
      <c r="TG210" s="92">
        <v>-74675.371499999994</v>
      </c>
      <c r="TH210" s="92">
        <v>-1151.7121099999999</v>
      </c>
      <c r="TI210" s="92">
        <v>-0.53468917999999999</v>
      </c>
      <c r="TJ210" s="92">
        <v>-102.583555</v>
      </c>
      <c r="TK210" s="92">
        <v>-1.5821377299999999</v>
      </c>
      <c r="TL210" s="92">
        <v>2.1366127799999999E-2</v>
      </c>
      <c r="TM210" s="92">
        <v>1.3853492599999999</v>
      </c>
      <c r="TN210" s="92">
        <v>64.838574399999999</v>
      </c>
      <c r="TO210" s="92">
        <v>0</v>
      </c>
      <c r="TP210" s="92">
        <v>7.2898175699999998E-2</v>
      </c>
      <c r="TQ210" s="92">
        <v>-1502486445.4000001</v>
      </c>
      <c r="TR210" s="92">
        <v>0.217295358055556</v>
      </c>
      <c r="TS210" s="92">
        <v>0</v>
      </c>
      <c r="TT210" s="92">
        <v>0</v>
      </c>
      <c r="TU210" s="92">
        <v>0</v>
      </c>
      <c r="TV210" s="92">
        <v>0</v>
      </c>
      <c r="TW210" s="92">
        <v>0</v>
      </c>
      <c r="TX210" s="92">
        <v>0</v>
      </c>
      <c r="TY210" s="92">
        <v>0</v>
      </c>
      <c r="TZ210" s="92">
        <v>0</v>
      </c>
      <c r="UA210" s="92">
        <v>0</v>
      </c>
      <c r="UB210" s="92">
        <v>0</v>
      </c>
      <c r="UC210" s="92">
        <v>0</v>
      </c>
      <c r="UD210" s="92">
        <v>0</v>
      </c>
      <c r="UE210" s="92">
        <v>0</v>
      </c>
      <c r="UF210" s="92">
        <v>0</v>
      </c>
      <c r="UG210" s="92">
        <v>0</v>
      </c>
      <c r="UH210" s="92">
        <v>0</v>
      </c>
      <c r="UI210" s="92">
        <v>0</v>
      </c>
      <c r="UJ210" s="92">
        <v>0</v>
      </c>
      <c r="UK210" s="92">
        <v>0</v>
      </c>
      <c r="UL210" s="92">
        <v>0</v>
      </c>
      <c r="UM210" s="92">
        <v>0</v>
      </c>
      <c r="UN210" s="92">
        <v>0</v>
      </c>
      <c r="UO210" s="92">
        <v>0</v>
      </c>
      <c r="UP210" s="92">
        <v>0</v>
      </c>
      <c r="UQ210" s="92">
        <v>0</v>
      </c>
      <c r="UR210" s="92">
        <v>0</v>
      </c>
      <c r="US210" s="92">
        <v>0</v>
      </c>
      <c r="UT210" s="92">
        <v>0</v>
      </c>
      <c r="UU210" s="92">
        <v>0</v>
      </c>
      <c r="UV210" s="92">
        <v>0</v>
      </c>
      <c r="UW210" s="92">
        <v>0</v>
      </c>
      <c r="UX210" s="92">
        <v>0</v>
      </c>
      <c r="UY210" s="92">
        <v>0</v>
      </c>
      <c r="UZ210" s="92">
        <v>0</v>
      </c>
      <c r="VA210" s="92">
        <v>0</v>
      </c>
      <c r="VB210" s="92">
        <v>0</v>
      </c>
      <c r="VC210" s="92">
        <v>0</v>
      </c>
      <c r="VD210" s="92">
        <v>0</v>
      </c>
      <c r="VE210" s="92">
        <v>0</v>
      </c>
      <c r="VF210" s="92">
        <v>0</v>
      </c>
      <c r="VG210" s="92">
        <v>0</v>
      </c>
      <c r="VH210" s="92">
        <v>0</v>
      </c>
      <c r="VI210" s="92">
        <v>0</v>
      </c>
      <c r="VJ210" s="92">
        <v>0</v>
      </c>
      <c r="VK210" s="92">
        <v>0</v>
      </c>
      <c r="VL210" s="92">
        <v>0</v>
      </c>
      <c r="VM210" s="92">
        <v>0</v>
      </c>
      <c r="VN210" s="92">
        <v>0</v>
      </c>
      <c r="VO210" s="92">
        <v>0</v>
      </c>
      <c r="VP210" s="92">
        <v>0</v>
      </c>
      <c r="VQ210" s="92">
        <v>0</v>
      </c>
      <c r="VR210" s="92">
        <v>0</v>
      </c>
      <c r="VS210" s="92">
        <v>0</v>
      </c>
      <c r="VT210" s="92">
        <v>0</v>
      </c>
      <c r="VU210" s="92">
        <v>0</v>
      </c>
      <c r="VV210" s="92">
        <v>0</v>
      </c>
      <c r="VW210" s="92">
        <v>0</v>
      </c>
      <c r="VX210" s="92">
        <v>0</v>
      </c>
      <c r="VY210" s="92">
        <v>0</v>
      </c>
      <c r="VZ210" s="92">
        <v>0</v>
      </c>
      <c r="WA210" s="92">
        <v>0</v>
      </c>
      <c r="WB210" s="92">
        <v>0</v>
      </c>
      <c r="WC210" s="92">
        <v>5.1422102222222297E-3</v>
      </c>
    </row>
    <row r="211" spans="2:601" ht="13.5" customHeight="1">
      <c r="B211" s="851" t="s">
        <v>2879</v>
      </c>
      <c r="C211" s="92">
        <v>0</v>
      </c>
      <c r="D211" s="92">
        <v>391779.15399999998</v>
      </c>
      <c r="E211" s="92">
        <v>-1360.21552</v>
      </c>
      <c r="F211" s="92">
        <v>18986.497500000001</v>
      </c>
      <c r="G211" s="92">
        <v>4.0001560500000002</v>
      </c>
      <c r="H211" s="92">
        <v>2.8932522399999998</v>
      </c>
      <c r="I211" s="92">
        <v>6.3512071199999998</v>
      </c>
      <c r="J211" s="92">
        <v>2.6648421500000001</v>
      </c>
      <c r="K211" s="92">
        <v>7.0732648200000003</v>
      </c>
      <c r="L211" s="92">
        <v>1.46578393</v>
      </c>
      <c r="M211" s="92">
        <v>0.96723706600000003</v>
      </c>
      <c r="N211" s="92">
        <v>0</v>
      </c>
      <c r="O211" s="92">
        <v>6.9886060499999996</v>
      </c>
      <c r="P211" s="92">
        <v>0.176367305</v>
      </c>
      <c r="Q211" s="92">
        <v>7.4000267999999994E-2</v>
      </c>
      <c r="R211" s="92">
        <v>2.9561200799999998</v>
      </c>
      <c r="S211" s="92">
        <v>0.360244024</v>
      </c>
      <c r="T211" s="92">
        <v>67.764710199999996</v>
      </c>
      <c r="U211" s="92">
        <v>4.31480671</v>
      </c>
      <c r="V211" s="92">
        <v>2.9238982899999999</v>
      </c>
      <c r="W211" s="92">
        <v>1.7138640000000001</v>
      </c>
      <c r="X211" s="92">
        <v>0</v>
      </c>
      <c r="Y211" s="92">
        <v>18.8027239</v>
      </c>
      <c r="Z211" s="92">
        <v>4.9619576399999996</v>
      </c>
      <c r="AA211" s="92">
        <v>1.8933353900000001</v>
      </c>
      <c r="AB211" s="92">
        <v>3.8760198699999999</v>
      </c>
      <c r="AC211" s="92">
        <v>4.3105865899999999E-5</v>
      </c>
      <c r="AD211" s="92">
        <v>0</v>
      </c>
      <c r="AE211" s="92">
        <v>18.779671400000002</v>
      </c>
      <c r="AF211" s="92">
        <v>24.130007899999999</v>
      </c>
      <c r="AG211" s="92">
        <v>0.98873743400000003</v>
      </c>
      <c r="AH211" s="92">
        <v>0</v>
      </c>
      <c r="AI211" s="92">
        <v>0</v>
      </c>
      <c r="AJ211" s="92">
        <v>0</v>
      </c>
      <c r="AK211" s="92">
        <v>0</v>
      </c>
      <c r="AL211" s="92">
        <v>0</v>
      </c>
      <c r="AM211" s="92">
        <v>0</v>
      </c>
      <c r="AN211" s="92">
        <v>4.7288855999999997E-2</v>
      </c>
      <c r="AO211" s="92">
        <v>0</v>
      </c>
      <c r="AP211" s="92">
        <v>2.9595940099999999E-19</v>
      </c>
      <c r="AQ211" s="92">
        <v>0</v>
      </c>
      <c r="AR211" s="92">
        <v>0</v>
      </c>
      <c r="AS211" s="92">
        <v>0</v>
      </c>
      <c r="AT211" s="92">
        <v>5.63194309E-19</v>
      </c>
      <c r="AU211" s="92">
        <v>0</v>
      </c>
      <c r="AV211" s="92">
        <v>0</v>
      </c>
      <c r="AW211" s="92">
        <v>1.16782221E-11</v>
      </c>
      <c r="AX211" s="92">
        <v>0</v>
      </c>
      <c r="AY211" s="92">
        <v>0</v>
      </c>
      <c r="AZ211" s="92">
        <v>0</v>
      </c>
      <c r="BA211" s="92">
        <v>0</v>
      </c>
      <c r="BB211" s="92">
        <v>0</v>
      </c>
      <c r="BC211" s="92">
        <v>0</v>
      </c>
      <c r="BD211" s="92">
        <v>0</v>
      </c>
      <c r="BE211" s="92">
        <v>0</v>
      </c>
      <c r="BF211" s="92">
        <v>0</v>
      </c>
      <c r="BG211" s="92">
        <v>0</v>
      </c>
      <c r="BH211" s="92">
        <v>0</v>
      </c>
      <c r="BI211" s="92">
        <v>0</v>
      </c>
      <c r="BJ211" s="92">
        <v>0</v>
      </c>
      <c r="BK211" s="92">
        <v>0</v>
      </c>
      <c r="BL211" s="92">
        <v>0</v>
      </c>
      <c r="BM211" s="92">
        <v>0</v>
      </c>
      <c r="BN211" s="92">
        <v>0</v>
      </c>
      <c r="BO211" s="92">
        <v>0</v>
      </c>
      <c r="BP211" s="92">
        <v>0.99028991899999996</v>
      </c>
      <c r="BQ211" s="92">
        <v>2.0863849199999999E-4</v>
      </c>
      <c r="BR211" s="92">
        <v>1.5090505899999999E-4</v>
      </c>
      <c r="BS211" s="92">
        <v>3.3126364600000001E-4</v>
      </c>
      <c r="BT211" s="92">
        <v>1.3899174000000001E-4</v>
      </c>
      <c r="BU211" s="92">
        <v>3.6892443400000002E-4</v>
      </c>
      <c r="BV211" s="92">
        <v>7.6451754499999998E-5</v>
      </c>
      <c r="BW211" s="92">
        <v>5.04487527E-5</v>
      </c>
      <c r="BX211" s="92">
        <v>0</v>
      </c>
      <c r="BY211" s="92">
        <v>3.64508837E-4</v>
      </c>
      <c r="BZ211" s="92">
        <v>9.1988933E-6</v>
      </c>
      <c r="CA211" s="92">
        <v>3.85967551E-6</v>
      </c>
      <c r="CB211" s="92">
        <v>1.54184094E-4</v>
      </c>
      <c r="CC211" s="92">
        <v>1.8789459499999999E-5</v>
      </c>
      <c r="CD211" s="92">
        <v>3.53444386E-3</v>
      </c>
      <c r="CE211" s="92">
        <v>2.2504991199999999E-4</v>
      </c>
      <c r="CF211" s="92">
        <v>1.5250348300000001E-4</v>
      </c>
      <c r="CG211" s="92">
        <v>8.9391012699999999E-5</v>
      </c>
      <c r="CH211" s="92">
        <v>0</v>
      </c>
      <c r="CI211" s="92">
        <v>9.807047299999999E-4</v>
      </c>
      <c r="CJ211" s="92">
        <v>2.58803744E-4</v>
      </c>
      <c r="CK211" s="92">
        <v>9.8751807599999994E-5</v>
      </c>
      <c r="CL211" s="92">
        <v>2.0216384899999999E-4</v>
      </c>
      <c r="CM211" s="92">
        <v>2.248298E-9</v>
      </c>
      <c r="CN211" s="92">
        <v>0</v>
      </c>
      <c r="CO211" s="92">
        <v>9.7950236799999998E-4</v>
      </c>
      <c r="CP211" s="92">
        <v>1.25856302E-3</v>
      </c>
      <c r="CQ211" s="92">
        <v>5.157016E-5</v>
      </c>
      <c r="CR211" s="92">
        <v>0</v>
      </c>
      <c r="CS211" s="92">
        <v>0</v>
      </c>
      <c r="CT211" s="92">
        <v>0</v>
      </c>
      <c r="CU211" s="92">
        <v>0</v>
      </c>
      <c r="CV211" s="92">
        <v>0</v>
      </c>
      <c r="CW211" s="92">
        <v>0</v>
      </c>
      <c r="CX211" s="92">
        <v>2.46647268E-6</v>
      </c>
      <c r="CY211" s="92">
        <v>0</v>
      </c>
      <c r="CZ211" s="92">
        <v>1.5436528600000001E-23</v>
      </c>
      <c r="DA211" s="92">
        <v>0</v>
      </c>
      <c r="DB211" s="92">
        <v>0</v>
      </c>
      <c r="DC211" s="92">
        <v>0</v>
      </c>
      <c r="DD211" s="92">
        <v>2.9374856899999997E-23</v>
      </c>
      <c r="DE211" s="92">
        <v>0</v>
      </c>
      <c r="DF211" s="92">
        <v>0</v>
      </c>
      <c r="DG211" s="92">
        <v>6.09107898E-16</v>
      </c>
      <c r="DH211" s="92">
        <v>0</v>
      </c>
      <c r="DI211" s="92">
        <v>0</v>
      </c>
      <c r="DJ211" s="92">
        <v>0</v>
      </c>
      <c r="DK211" s="92">
        <v>0</v>
      </c>
      <c r="DL211" s="92">
        <v>0</v>
      </c>
      <c r="DM211" s="92">
        <v>0</v>
      </c>
      <c r="DN211" s="92">
        <v>0</v>
      </c>
      <c r="DO211" s="92">
        <v>0</v>
      </c>
      <c r="DP211" s="92">
        <v>0</v>
      </c>
      <c r="DQ211" s="92">
        <v>0</v>
      </c>
      <c r="DR211" s="92">
        <v>0</v>
      </c>
      <c r="DS211" s="92">
        <v>0</v>
      </c>
      <c r="DT211" s="92">
        <v>0</v>
      </c>
      <c r="DU211" s="92">
        <v>0</v>
      </c>
      <c r="DV211" s="92">
        <v>0</v>
      </c>
      <c r="DW211" s="92">
        <v>0</v>
      </c>
      <c r="DX211" s="92">
        <v>0</v>
      </c>
      <c r="DY211" s="92">
        <v>0</v>
      </c>
      <c r="DZ211" s="92">
        <v>342047.06800000003</v>
      </c>
      <c r="EA211" s="92">
        <v>184.28334899999999</v>
      </c>
      <c r="EB211" s="92">
        <v>521.24161100000003</v>
      </c>
      <c r="EC211" s="92">
        <v>1144.21874</v>
      </c>
      <c r="ED211" s="92">
        <v>480.09177899999997</v>
      </c>
      <c r="EE211" s="92">
        <v>1061.9191499999999</v>
      </c>
      <c r="EF211" s="92">
        <v>220.060193</v>
      </c>
      <c r="EG211" s="92">
        <v>331.08532500000001</v>
      </c>
      <c r="EH211" s="92">
        <v>0</v>
      </c>
      <c r="EI211" s="92">
        <v>1133.1493599999999</v>
      </c>
      <c r="EJ211" s="92">
        <v>28.596618200000002</v>
      </c>
      <c r="EK211" s="92">
        <v>11.998581100000001</v>
      </c>
      <c r="EL211" s="92">
        <v>390.55111499999998</v>
      </c>
      <c r="EM211" s="92">
        <v>47.594042700000003</v>
      </c>
      <c r="EN211" s="92">
        <v>12208.333000000001</v>
      </c>
      <c r="EO211" s="92">
        <v>656.49663199999998</v>
      </c>
      <c r="EP211" s="92">
        <v>368.73281400000002</v>
      </c>
      <c r="EQ211" s="92">
        <v>164.677582</v>
      </c>
      <c r="ER211" s="92">
        <v>0</v>
      </c>
      <c r="ES211" s="92">
        <v>1693.7275500000001</v>
      </c>
      <c r="ET211" s="92">
        <v>754.94835899999998</v>
      </c>
      <c r="EU211" s="92">
        <v>174.36619200000001</v>
      </c>
      <c r="EV211" s="92">
        <v>457.71624100000002</v>
      </c>
      <c r="EW211" s="92">
        <v>7.3411703500000003E-4</v>
      </c>
      <c r="EX211" s="92">
        <v>0</v>
      </c>
      <c r="EY211" s="92">
        <v>2481.5570400000001</v>
      </c>
      <c r="EZ211" s="92">
        <v>1860.01629</v>
      </c>
      <c r="FA211" s="92">
        <v>130.569007</v>
      </c>
      <c r="FB211" s="92">
        <v>0</v>
      </c>
      <c r="FC211" s="92">
        <v>0</v>
      </c>
      <c r="FD211" s="92">
        <v>0</v>
      </c>
      <c r="FE211" s="92">
        <v>0</v>
      </c>
      <c r="FF211" s="92">
        <v>0</v>
      </c>
      <c r="FG211" s="92">
        <v>0</v>
      </c>
      <c r="FH211" s="92">
        <v>13.357529899999999</v>
      </c>
      <c r="FI211" s="92">
        <v>0</v>
      </c>
      <c r="FJ211" s="92">
        <v>8.2908527600000005E-18</v>
      </c>
      <c r="FK211" s="92">
        <v>0</v>
      </c>
      <c r="FL211" s="92">
        <v>0</v>
      </c>
      <c r="FM211" s="92">
        <v>0</v>
      </c>
      <c r="FN211" s="92">
        <v>2.47860689E-17</v>
      </c>
      <c r="FO211" s="92">
        <v>0</v>
      </c>
      <c r="FP211" s="92">
        <v>0</v>
      </c>
      <c r="FQ211" s="92">
        <v>7.4816295999999998E-10</v>
      </c>
      <c r="FR211" s="92">
        <v>0</v>
      </c>
      <c r="FS211" s="92">
        <v>0</v>
      </c>
      <c r="FT211" s="92">
        <v>0</v>
      </c>
      <c r="FU211" s="92">
        <v>0</v>
      </c>
      <c r="FV211" s="92">
        <v>0</v>
      </c>
      <c r="FW211" s="92">
        <v>0</v>
      </c>
      <c r="FX211" s="92">
        <v>0</v>
      </c>
      <c r="FY211" s="92">
        <v>0</v>
      </c>
      <c r="FZ211" s="92">
        <v>0</v>
      </c>
      <c r="GA211" s="92">
        <v>0</v>
      </c>
      <c r="GB211" s="92">
        <v>0</v>
      </c>
      <c r="GC211" s="92">
        <v>0</v>
      </c>
      <c r="GD211" s="92">
        <v>0</v>
      </c>
      <c r="GE211" s="92">
        <v>0</v>
      </c>
      <c r="GF211" s="92">
        <v>0</v>
      </c>
      <c r="GG211" s="92">
        <v>0</v>
      </c>
      <c r="GH211" s="92">
        <v>0</v>
      </c>
      <c r="GI211" s="92">
        <v>0</v>
      </c>
      <c r="GJ211" s="92">
        <v>0.92804745099999997</v>
      </c>
      <c r="GK211" s="92">
        <v>5.0000046200000001E-4</v>
      </c>
      <c r="GL211" s="92">
        <v>1.4142408899999999E-3</v>
      </c>
      <c r="GM211" s="92">
        <v>3.10451217E-3</v>
      </c>
      <c r="GN211" s="92">
        <v>1.3025925200000001E-3</v>
      </c>
      <c r="GO211" s="92">
        <v>2.88121563E-3</v>
      </c>
      <c r="GP211" s="92">
        <v>5.9707075400000002E-4</v>
      </c>
      <c r="GQ211" s="92">
        <v>8.9830587900000002E-4</v>
      </c>
      <c r="GR211" s="92">
        <v>0</v>
      </c>
      <c r="GS211" s="92">
        <v>3.0744785499999998E-3</v>
      </c>
      <c r="GT211" s="92">
        <v>7.7588791300000002E-5</v>
      </c>
      <c r="GU211" s="92">
        <v>3.2554737599999999E-5</v>
      </c>
      <c r="GV211" s="92">
        <v>1.0596493899999999E-3</v>
      </c>
      <c r="GW211" s="92">
        <v>1.2913290099999999E-4</v>
      </c>
      <c r="GX211" s="92">
        <v>3.3123839799999999E-2</v>
      </c>
      <c r="GY211" s="92">
        <v>1.78121692E-3</v>
      </c>
      <c r="GZ211" s="92">
        <v>1.0004516299999999E-3</v>
      </c>
      <c r="HA211" s="92">
        <v>4.4680578899999998E-4</v>
      </c>
      <c r="HB211" s="92">
        <v>0</v>
      </c>
      <c r="HC211" s="92">
        <v>4.59544807E-3</v>
      </c>
      <c r="HD211" s="92">
        <v>2.0483376900000002E-3</v>
      </c>
      <c r="HE211" s="92">
        <v>4.7309307800000002E-4</v>
      </c>
      <c r="HF211" s="92">
        <v>1.24188286E-3</v>
      </c>
      <c r="HG211" s="92">
        <v>1.9918178099999998E-9</v>
      </c>
      <c r="HH211" s="92">
        <v>0</v>
      </c>
      <c r="HI211" s="92">
        <v>6.7329993500000003E-3</v>
      </c>
      <c r="HJ211" s="92">
        <v>5.0466252799999996E-3</v>
      </c>
      <c r="HK211" s="92">
        <v>3.5426187100000002E-4</v>
      </c>
      <c r="HL211" s="92">
        <v>0</v>
      </c>
      <c r="HM211" s="92">
        <v>0</v>
      </c>
      <c r="HN211" s="92">
        <v>0</v>
      </c>
      <c r="HO211" s="92">
        <v>0</v>
      </c>
      <c r="HP211" s="92">
        <v>0</v>
      </c>
      <c r="HQ211" s="92">
        <v>0</v>
      </c>
      <c r="HR211" s="92">
        <v>3.6241858999999997E-5</v>
      </c>
      <c r="HS211" s="92">
        <v>0</v>
      </c>
      <c r="HT211" s="92">
        <v>2.24948713E-23</v>
      </c>
      <c r="HU211" s="92">
        <v>0</v>
      </c>
      <c r="HV211" s="92">
        <v>0</v>
      </c>
      <c r="HW211" s="92">
        <v>0</v>
      </c>
      <c r="HX211" s="92">
        <v>6.7249949500000005E-23</v>
      </c>
      <c r="HY211" s="92">
        <v>0</v>
      </c>
      <c r="HZ211" s="92">
        <v>0</v>
      </c>
      <c r="IA211" s="92">
        <v>2.0299274399999999E-15</v>
      </c>
      <c r="IB211" s="92">
        <v>0</v>
      </c>
      <c r="IC211" s="92">
        <v>0</v>
      </c>
      <c r="ID211" s="92">
        <v>0</v>
      </c>
      <c r="IE211" s="92">
        <v>0</v>
      </c>
      <c r="IF211" s="92">
        <v>0</v>
      </c>
      <c r="IG211" s="92">
        <v>0</v>
      </c>
      <c r="IH211" s="92">
        <v>0</v>
      </c>
      <c r="II211" s="92">
        <v>0</v>
      </c>
      <c r="IJ211" s="92">
        <v>0</v>
      </c>
      <c r="IK211" s="92">
        <v>0</v>
      </c>
      <c r="IL211" s="92">
        <v>0</v>
      </c>
      <c r="IM211" s="92">
        <v>0</v>
      </c>
      <c r="IN211" s="92">
        <v>0</v>
      </c>
      <c r="IO211" s="92">
        <v>0</v>
      </c>
      <c r="IP211" s="92">
        <v>0</v>
      </c>
      <c r="IQ211" s="92">
        <v>0</v>
      </c>
      <c r="IR211" s="92">
        <v>0</v>
      </c>
      <c r="IS211" s="92">
        <v>0</v>
      </c>
      <c r="IT211" s="92">
        <v>19172.6656</v>
      </c>
      <c r="IU211" s="92">
        <v>368566.35700000002</v>
      </c>
      <c r="IV211" s="92">
        <v>6184.3422700000001</v>
      </c>
      <c r="IW211" s="92">
        <v>47</v>
      </c>
      <c r="IX211" s="92">
        <v>1</v>
      </c>
      <c r="IY211" s="92">
        <v>0</v>
      </c>
      <c r="IZ211" s="92">
        <v>1</v>
      </c>
      <c r="JA211" s="92">
        <v>0</v>
      </c>
      <c r="JB211" s="92">
        <v>-69551.055399999997</v>
      </c>
      <c r="JC211" s="92">
        <v>-3618.0164100000002</v>
      </c>
      <c r="JD211" s="92">
        <v>-1333.4791299999999</v>
      </c>
      <c r="JE211" s="92">
        <v>-39.675845799999998</v>
      </c>
      <c r="JF211" s="92">
        <v>-2.0639206699999999</v>
      </c>
      <c r="JG211" s="92">
        <v>5.1669912999999998E-2</v>
      </c>
      <c r="JH211" s="92">
        <v>0.99327824200000003</v>
      </c>
      <c r="JI211" s="92">
        <v>19.223532299999999</v>
      </c>
      <c r="JJ211" s="92">
        <v>0</v>
      </c>
      <c r="JK211" s="92">
        <v>0</v>
      </c>
      <c r="JL211" s="92">
        <v>0</v>
      </c>
      <c r="JM211" s="92">
        <v>0</v>
      </c>
      <c r="JN211" s="92">
        <v>0</v>
      </c>
      <c r="JO211" s="92">
        <v>0</v>
      </c>
      <c r="JP211" s="92">
        <v>0</v>
      </c>
      <c r="JQ211" s="92">
        <v>0</v>
      </c>
      <c r="JR211" s="92">
        <v>0</v>
      </c>
      <c r="JS211" s="92">
        <v>0</v>
      </c>
      <c r="JT211" s="92">
        <v>0</v>
      </c>
      <c r="JU211" s="92">
        <v>0</v>
      </c>
      <c r="JV211" s="92">
        <v>0</v>
      </c>
      <c r="JW211" s="92">
        <v>0</v>
      </c>
      <c r="JX211" s="92">
        <v>0</v>
      </c>
      <c r="JY211" s="92">
        <v>0</v>
      </c>
      <c r="JZ211" s="92">
        <v>0</v>
      </c>
      <c r="KA211" s="92">
        <v>0</v>
      </c>
      <c r="KB211" s="92">
        <v>0</v>
      </c>
      <c r="KC211" s="92">
        <v>0</v>
      </c>
      <c r="KD211" s="92">
        <v>0</v>
      </c>
      <c r="KE211" s="92">
        <v>0</v>
      </c>
      <c r="KF211" s="92">
        <v>0</v>
      </c>
      <c r="KG211" s="92">
        <v>0</v>
      </c>
      <c r="KH211" s="92">
        <v>0</v>
      </c>
      <c r="KI211" s="92">
        <v>0</v>
      </c>
      <c r="KJ211" s="92">
        <v>0</v>
      </c>
      <c r="KK211" s="92">
        <v>0</v>
      </c>
      <c r="KL211" s="92">
        <v>0</v>
      </c>
      <c r="KM211" s="92">
        <v>0</v>
      </c>
      <c r="KN211" s="92">
        <v>0</v>
      </c>
      <c r="KO211" s="92">
        <v>0</v>
      </c>
      <c r="KP211" s="92">
        <v>0</v>
      </c>
      <c r="KQ211" s="92">
        <v>0</v>
      </c>
      <c r="KR211" s="92">
        <v>0</v>
      </c>
      <c r="KS211" s="92">
        <v>0</v>
      </c>
      <c r="KT211" s="92">
        <v>0</v>
      </c>
      <c r="KU211" s="92">
        <v>0</v>
      </c>
      <c r="KV211" s="92">
        <v>0</v>
      </c>
      <c r="KW211" s="92">
        <v>0</v>
      </c>
      <c r="KX211" s="92">
        <v>0</v>
      </c>
      <c r="KY211" s="92">
        <v>0</v>
      </c>
      <c r="KZ211" s="92">
        <v>0</v>
      </c>
      <c r="LA211" s="92">
        <v>0</v>
      </c>
      <c r="LB211" s="92">
        <v>0</v>
      </c>
      <c r="LC211" s="92">
        <v>7.7378999100000003</v>
      </c>
      <c r="LD211" s="92">
        <v>0.19106458600000001</v>
      </c>
      <c r="LE211" s="92">
        <v>8.0166959300000007E-2</v>
      </c>
      <c r="LF211" s="92">
        <v>3.2024642999999999</v>
      </c>
      <c r="LG211" s="92">
        <v>0.390264467</v>
      </c>
      <c r="LH211" s="92">
        <v>81.992866699999993</v>
      </c>
      <c r="LI211" s="92">
        <v>0</v>
      </c>
      <c r="LJ211" s="92">
        <v>125.474424</v>
      </c>
      <c r="LK211" s="92">
        <v>73.253176100000005</v>
      </c>
      <c r="LL211" s="92">
        <v>21.686037599999999</v>
      </c>
      <c r="LM211" s="92">
        <v>2.4095597299999998</v>
      </c>
      <c r="LN211" s="92">
        <v>33.946670500000003</v>
      </c>
      <c r="LO211" s="92">
        <v>4.5256262700000001</v>
      </c>
      <c r="LP211" s="92">
        <v>0</v>
      </c>
      <c r="LQ211" s="92">
        <v>3.11883102</v>
      </c>
      <c r="LR211" s="92">
        <v>0</v>
      </c>
      <c r="LS211" s="92">
        <v>0</v>
      </c>
      <c r="LT211" s="92">
        <v>0</v>
      </c>
      <c r="LU211" s="92">
        <v>0</v>
      </c>
      <c r="LV211" s="92">
        <v>0</v>
      </c>
      <c r="LW211" s="92">
        <v>0</v>
      </c>
      <c r="LX211" s="92">
        <v>0</v>
      </c>
      <c r="LY211" s="92">
        <v>0</v>
      </c>
      <c r="LZ211" s="92">
        <v>0</v>
      </c>
      <c r="MA211" s="92">
        <v>0</v>
      </c>
      <c r="MB211" s="92">
        <v>0</v>
      </c>
      <c r="MC211" s="92">
        <v>0</v>
      </c>
      <c r="MD211" s="92">
        <v>0</v>
      </c>
      <c r="ME211" s="92">
        <v>0</v>
      </c>
      <c r="MF211" s="92">
        <v>0</v>
      </c>
      <c r="MG211" s="92">
        <v>0</v>
      </c>
      <c r="MH211" s="92">
        <v>0</v>
      </c>
      <c r="MI211" s="92">
        <v>0</v>
      </c>
      <c r="MJ211" s="92">
        <v>0</v>
      </c>
      <c r="MK211" s="92">
        <v>0</v>
      </c>
      <c r="ML211" s="92">
        <v>0</v>
      </c>
      <c r="MM211" s="92">
        <v>0</v>
      </c>
      <c r="MN211" s="92">
        <v>0</v>
      </c>
      <c r="MO211" s="92">
        <v>0</v>
      </c>
      <c r="MP211" s="92">
        <v>0</v>
      </c>
      <c r="MQ211" s="92">
        <v>0</v>
      </c>
      <c r="MR211" s="92">
        <v>0</v>
      </c>
      <c r="MS211" s="92">
        <v>0</v>
      </c>
      <c r="MT211" s="92">
        <v>0</v>
      </c>
      <c r="MU211" s="92">
        <v>0</v>
      </c>
      <c r="MV211" s="92">
        <v>0</v>
      </c>
      <c r="MW211" s="92">
        <v>0</v>
      </c>
      <c r="MX211" s="92">
        <v>0</v>
      </c>
      <c r="MY211" s="92">
        <v>0</v>
      </c>
      <c r="MZ211" s="92">
        <v>0</v>
      </c>
      <c r="NA211" s="92">
        <v>0</v>
      </c>
      <c r="NB211" s="92">
        <v>0</v>
      </c>
      <c r="NC211" s="92">
        <v>0</v>
      </c>
      <c r="ND211" s="92">
        <v>0</v>
      </c>
      <c r="NE211" s="92">
        <v>0</v>
      </c>
      <c r="NF211" s="92">
        <v>0</v>
      </c>
      <c r="NG211" s="92">
        <v>0</v>
      </c>
      <c r="NH211" s="92">
        <v>0</v>
      </c>
      <c r="NI211" s="92">
        <v>0</v>
      </c>
      <c r="NJ211" s="92">
        <v>0</v>
      </c>
      <c r="NK211" s="92">
        <v>0</v>
      </c>
      <c r="NL211" s="92">
        <v>0</v>
      </c>
      <c r="NM211" s="92">
        <v>2.1613699E-2</v>
      </c>
      <c r="NN211" s="92">
        <v>5.3368646699999999E-4</v>
      </c>
      <c r="NO211" s="92">
        <v>2.23924392E-4</v>
      </c>
      <c r="NP211" s="92">
        <v>8.9452048200000002E-3</v>
      </c>
      <c r="NQ211" s="92">
        <v>1.09009665E-3</v>
      </c>
      <c r="NR211" s="92">
        <v>0.22902456299999999</v>
      </c>
      <c r="NS211" s="92">
        <v>0</v>
      </c>
      <c r="NT211" s="92">
        <v>0.35047835700000002</v>
      </c>
      <c r="NU211" s="92">
        <v>0.20461263599999999</v>
      </c>
      <c r="NV211" s="92">
        <v>6.0573992299999997E-2</v>
      </c>
      <c r="NW211" s="92">
        <v>6.7304435900000003E-3</v>
      </c>
      <c r="NX211" s="92">
        <v>9.4820704300000003E-2</v>
      </c>
      <c r="NY211" s="92">
        <v>1.26410945E-2</v>
      </c>
      <c r="NZ211" s="92">
        <v>0</v>
      </c>
      <c r="OA211" s="92">
        <v>8.7115982099999992E-3</v>
      </c>
      <c r="OB211" s="92">
        <v>0</v>
      </c>
      <c r="OC211" s="92">
        <v>0</v>
      </c>
      <c r="OD211" s="92">
        <v>0</v>
      </c>
      <c r="OE211" s="92">
        <v>0</v>
      </c>
      <c r="OF211" s="92">
        <v>0</v>
      </c>
      <c r="OG211" s="92">
        <v>0</v>
      </c>
      <c r="OH211" s="92">
        <v>0</v>
      </c>
      <c r="OI211" s="92">
        <v>0</v>
      </c>
      <c r="OJ211" s="92">
        <v>0</v>
      </c>
      <c r="OK211" s="92">
        <v>0</v>
      </c>
      <c r="OL211" s="92">
        <v>0</v>
      </c>
      <c r="OM211" s="92">
        <v>0</v>
      </c>
      <c r="ON211" s="92">
        <v>0</v>
      </c>
      <c r="OO211" s="92">
        <v>0</v>
      </c>
      <c r="OP211" s="92">
        <v>0</v>
      </c>
      <c r="OQ211" s="92">
        <v>0</v>
      </c>
      <c r="OR211" s="92">
        <v>0</v>
      </c>
      <c r="OS211" s="92">
        <v>0</v>
      </c>
      <c r="OT211" s="92">
        <v>0</v>
      </c>
      <c r="OU211" s="92">
        <v>0</v>
      </c>
      <c r="OV211" s="92">
        <v>0</v>
      </c>
      <c r="OW211" s="92">
        <v>0</v>
      </c>
      <c r="OX211" s="92">
        <v>0</v>
      </c>
      <c r="OY211" s="92">
        <v>0</v>
      </c>
      <c r="OZ211" s="92">
        <v>0</v>
      </c>
      <c r="PA211" s="92">
        <v>0</v>
      </c>
      <c r="PB211" s="92">
        <v>0</v>
      </c>
      <c r="PC211" s="92">
        <v>0</v>
      </c>
      <c r="PD211" s="92">
        <v>0</v>
      </c>
      <c r="PE211" s="92">
        <v>0</v>
      </c>
      <c r="PF211" s="92">
        <v>0</v>
      </c>
      <c r="PG211" s="92">
        <v>0</v>
      </c>
      <c r="PH211" s="92">
        <v>0</v>
      </c>
      <c r="PI211" s="92">
        <v>0</v>
      </c>
      <c r="PJ211" s="92">
        <v>0</v>
      </c>
      <c r="PK211" s="92">
        <v>0</v>
      </c>
      <c r="PL211" s="92">
        <v>0</v>
      </c>
      <c r="PM211" s="92">
        <v>0</v>
      </c>
      <c r="PN211" s="92">
        <v>0</v>
      </c>
      <c r="PO211" s="92">
        <v>0</v>
      </c>
      <c r="PP211" s="92">
        <v>0</v>
      </c>
      <c r="PQ211" s="92">
        <v>0</v>
      </c>
      <c r="PR211" s="92">
        <v>0</v>
      </c>
      <c r="PS211" s="92">
        <v>0</v>
      </c>
      <c r="PT211" s="92">
        <v>0</v>
      </c>
      <c r="PU211" s="92">
        <v>0</v>
      </c>
      <c r="PV211" s="92">
        <v>0</v>
      </c>
      <c r="PW211" s="92">
        <v>1254.64166</v>
      </c>
      <c r="PX211" s="92">
        <v>30.979670599999999</v>
      </c>
      <c r="PY211" s="92">
        <v>12.9984632</v>
      </c>
      <c r="PZ211" s="92">
        <v>423.09997600000003</v>
      </c>
      <c r="QA211" s="92">
        <v>51.560570599999998</v>
      </c>
      <c r="QB211" s="92">
        <v>12475.191699999999</v>
      </c>
      <c r="QC211" s="92">
        <v>0</v>
      </c>
      <c r="QD211" s="92">
        <v>2865.78566</v>
      </c>
      <c r="QE211" s="92">
        <v>4107.8476600000004</v>
      </c>
      <c r="QF211" s="92">
        <v>520.80320400000005</v>
      </c>
      <c r="QG211" s="92">
        <v>57.8670227</v>
      </c>
      <c r="QH211" s="92">
        <v>835.984286</v>
      </c>
      <c r="QI211" s="92">
        <v>107.802228</v>
      </c>
      <c r="QJ211" s="92">
        <v>0</v>
      </c>
      <c r="QK211" s="92">
        <v>468.23446799999999</v>
      </c>
      <c r="QL211" s="92">
        <v>0</v>
      </c>
      <c r="QM211" s="92">
        <v>0</v>
      </c>
      <c r="QN211" s="92">
        <v>0</v>
      </c>
      <c r="QO211" s="92">
        <v>0</v>
      </c>
      <c r="QP211" s="92">
        <v>0</v>
      </c>
      <c r="QQ211" s="92">
        <v>0</v>
      </c>
      <c r="QR211" s="92">
        <v>0</v>
      </c>
      <c r="QS211" s="92">
        <v>0</v>
      </c>
      <c r="QT211" s="92">
        <v>0</v>
      </c>
      <c r="QU211" s="92">
        <v>0</v>
      </c>
      <c r="QV211" s="92">
        <v>0</v>
      </c>
      <c r="QW211" s="92">
        <v>0</v>
      </c>
      <c r="QX211" s="92">
        <v>0</v>
      </c>
      <c r="QY211" s="92">
        <v>0</v>
      </c>
      <c r="QZ211" s="92">
        <v>0</v>
      </c>
      <c r="RA211" s="92">
        <v>0</v>
      </c>
      <c r="RB211" s="92">
        <v>0</v>
      </c>
      <c r="RC211" s="92">
        <v>0</v>
      </c>
      <c r="RD211" s="92">
        <v>0</v>
      </c>
      <c r="RE211" s="92">
        <v>0</v>
      </c>
      <c r="RF211" s="92">
        <v>0</v>
      </c>
      <c r="RG211" s="92">
        <v>0</v>
      </c>
      <c r="RH211" s="92">
        <v>0</v>
      </c>
      <c r="RI211" s="92">
        <v>0</v>
      </c>
      <c r="RJ211" s="92">
        <v>0</v>
      </c>
      <c r="RK211" s="92">
        <v>0</v>
      </c>
      <c r="RL211" s="92">
        <v>0</v>
      </c>
      <c r="RM211" s="92">
        <v>0</v>
      </c>
      <c r="RN211" s="92">
        <v>0</v>
      </c>
      <c r="RO211" s="92">
        <v>0</v>
      </c>
      <c r="RP211" s="92">
        <v>0</v>
      </c>
      <c r="RQ211" s="92">
        <v>0</v>
      </c>
      <c r="RR211" s="92">
        <v>0</v>
      </c>
      <c r="RS211" s="92">
        <v>0</v>
      </c>
      <c r="RT211" s="92">
        <v>0</v>
      </c>
      <c r="RU211" s="92">
        <v>0</v>
      </c>
      <c r="RV211" s="92">
        <v>0</v>
      </c>
      <c r="RW211" s="92">
        <v>0</v>
      </c>
      <c r="RX211" s="92">
        <v>0</v>
      </c>
      <c r="RY211" s="92">
        <v>0</v>
      </c>
      <c r="RZ211" s="92">
        <v>0</v>
      </c>
      <c r="SA211" s="92">
        <v>0</v>
      </c>
      <c r="SB211" s="92">
        <v>0</v>
      </c>
      <c r="SC211" s="92">
        <v>0</v>
      </c>
      <c r="SD211" s="92">
        <v>0</v>
      </c>
      <c r="SE211" s="92">
        <v>0</v>
      </c>
      <c r="SF211" s="92">
        <v>0</v>
      </c>
      <c r="SG211" s="92">
        <v>5.4049569499999998E-2</v>
      </c>
      <c r="SH211" s="92">
        <v>1.3345945000000001E-3</v>
      </c>
      <c r="SI211" s="92">
        <v>5.5996971899999995E-4</v>
      </c>
      <c r="SJ211" s="92">
        <v>1.82270143E-2</v>
      </c>
      <c r="SK211" s="92">
        <v>2.2212132200000001E-3</v>
      </c>
      <c r="SL211" s="92">
        <v>0.53742734800000003</v>
      </c>
      <c r="SM211" s="92">
        <v>0</v>
      </c>
      <c r="SN211" s="92">
        <v>0.123457148</v>
      </c>
      <c r="SO211" s="92">
        <v>0.17696478900000001</v>
      </c>
      <c r="SP211" s="92">
        <v>2.2436038799999999E-2</v>
      </c>
      <c r="SQ211" s="92">
        <v>2.4928932E-3</v>
      </c>
      <c r="SR211" s="92">
        <v>3.6013941000000001E-2</v>
      </c>
      <c r="SS211" s="92">
        <v>4.6440861899999996E-3</v>
      </c>
      <c r="ST211" s="92">
        <v>0</v>
      </c>
      <c r="SU211" s="92">
        <v>2.01713941E-2</v>
      </c>
      <c r="SV211" s="92">
        <v>0</v>
      </c>
      <c r="SW211" s="92">
        <v>0</v>
      </c>
      <c r="SX211" s="92">
        <v>0</v>
      </c>
      <c r="SY211" s="92">
        <v>358.009052</v>
      </c>
      <c r="SZ211" s="92">
        <v>23212.796600000001</v>
      </c>
      <c r="TA211" s="92">
        <v>279.26527499999997</v>
      </c>
      <c r="TB211" s="92">
        <v>47</v>
      </c>
      <c r="TC211" s="92">
        <v>1</v>
      </c>
      <c r="TD211" s="92">
        <v>0</v>
      </c>
      <c r="TE211" s="92">
        <v>0</v>
      </c>
      <c r="TF211" s="92">
        <v>1</v>
      </c>
      <c r="TG211" s="92">
        <v>-74680.773499999996</v>
      </c>
      <c r="TH211" s="92">
        <v>-1151.7954299999999</v>
      </c>
      <c r="TI211" s="92">
        <v>-26.736393</v>
      </c>
      <c r="TJ211" s="92">
        <v>-102.600421</v>
      </c>
      <c r="TK211" s="92">
        <v>-1.58239785</v>
      </c>
      <c r="TL211" s="92">
        <v>2.1366127799999999E-2</v>
      </c>
      <c r="TM211" s="92">
        <v>1.3853492599999999</v>
      </c>
      <c r="TN211" s="92">
        <v>64.838574399999999</v>
      </c>
      <c r="TO211" s="92">
        <v>0</v>
      </c>
      <c r="TP211" s="92">
        <v>0.14647937999999999</v>
      </c>
      <c r="TQ211" s="92">
        <v>-1591188920.5999999</v>
      </c>
      <c r="TR211" s="92">
        <v>0.22569626583333399</v>
      </c>
      <c r="TS211" s="92">
        <v>0</v>
      </c>
      <c r="TT211" s="92">
        <v>0</v>
      </c>
      <c r="TU211" s="92">
        <v>0</v>
      </c>
      <c r="TV211" s="92">
        <v>0</v>
      </c>
      <c r="TW211" s="92">
        <v>0</v>
      </c>
      <c r="TX211" s="92">
        <v>0</v>
      </c>
      <c r="TY211" s="92">
        <v>0</v>
      </c>
      <c r="TZ211" s="92">
        <v>0</v>
      </c>
      <c r="UA211" s="92">
        <v>0</v>
      </c>
      <c r="UB211" s="92">
        <v>0</v>
      </c>
      <c r="UC211" s="92">
        <v>0</v>
      </c>
      <c r="UD211" s="92">
        <v>0</v>
      </c>
      <c r="UE211" s="92">
        <v>0</v>
      </c>
      <c r="UF211" s="92">
        <v>0</v>
      </c>
      <c r="UG211" s="92">
        <v>0</v>
      </c>
      <c r="UH211" s="92">
        <v>0</v>
      </c>
      <c r="UI211" s="92">
        <v>0</v>
      </c>
      <c r="UJ211" s="92">
        <v>0</v>
      </c>
      <c r="UK211" s="92">
        <v>0</v>
      </c>
      <c r="UL211" s="92">
        <v>0</v>
      </c>
      <c r="UM211" s="92">
        <v>0</v>
      </c>
      <c r="UN211" s="92">
        <v>0</v>
      </c>
      <c r="UO211" s="92">
        <v>0</v>
      </c>
      <c r="UP211" s="92">
        <v>0</v>
      </c>
      <c r="UQ211" s="92">
        <v>0</v>
      </c>
      <c r="UR211" s="92">
        <v>0</v>
      </c>
      <c r="US211" s="92">
        <v>0</v>
      </c>
      <c r="UT211" s="92">
        <v>0</v>
      </c>
      <c r="UU211" s="92">
        <v>0</v>
      </c>
      <c r="UV211" s="92">
        <v>0</v>
      </c>
      <c r="UW211" s="92">
        <v>0</v>
      </c>
      <c r="UX211" s="92">
        <v>0</v>
      </c>
      <c r="UY211" s="92">
        <v>0</v>
      </c>
      <c r="UZ211" s="92">
        <v>0</v>
      </c>
      <c r="VA211" s="92">
        <v>0</v>
      </c>
      <c r="VB211" s="92">
        <v>0</v>
      </c>
      <c r="VC211" s="92">
        <v>0</v>
      </c>
      <c r="VD211" s="92">
        <v>0</v>
      </c>
      <c r="VE211" s="92">
        <v>0</v>
      </c>
      <c r="VF211" s="92">
        <v>0</v>
      </c>
      <c r="VG211" s="92">
        <v>0</v>
      </c>
      <c r="VH211" s="92">
        <v>0</v>
      </c>
      <c r="VI211" s="92">
        <v>0</v>
      </c>
      <c r="VJ211" s="92">
        <v>0</v>
      </c>
      <c r="VK211" s="92">
        <v>0</v>
      </c>
      <c r="VL211" s="92">
        <v>0</v>
      </c>
      <c r="VM211" s="92">
        <v>0</v>
      </c>
      <c r="VN211" s="92">
        <v>0</v>
      </c>
      <c r="VO211" s="92">
        <v>0</v>
      </c>
      <c r="VP211" s="92">
        <v>0</v>
      </c>
      <c r="VQ211" s="92">
        <v>0</v>
      </c>
      <c r="VR211" s="92">
        <v>0</v>
      </c>
      <c r="VS211" s="92">
        <v>0</v>
      </c>
      <c r="VT211" s="92">
        <v>0</v>
      </c>
      <c r="VU211" s="92">
        <v>0</v>
      </c>
      <c r="VV211" s="92">
        <v>0</v>
      </c>
      <c r="VW211" s="92">
        <v>0</v>
      </c>
      <c r="VX211" s="92">
        <v>0</v>
      </c>
      <c r="VY211" s="92">
        <v>0</v>
      </c>
      <c r="VZ211" s="92">
        <v>0</v>
      </c>
      <c r="WA211" s="92">
        <v>0</v>
      </c>
      <c r="WB211" s="92">
        <v>0</v>
      </c>
      <c r="WC211" s="92">
        <v>0.257110511111111</v>
      </c>
    </row>
    <row r="212" spans="2:601" ht="13.5" customHeight="1">
      <c r="B212" s="851" t="s">
        <v>2880</v>
      </c>
      <c r="C212" s="92">
        <v>0</v>
      </c>
      <c r="D212" s="92">
        <v>391779.15399999998</v>
      </c>
      <c r="E212" s="92">
        <v>-1360.1496400000001</v>
      </c>
      <c r="F212" s="92">
        <v>18986.497500000001</v>
      </c>
      <c r="G212" s="92">
        <v>4.0001560500000002</v>
      </c>
      <c r="H212" s="92">
        <v>2.8932522399999998</v>
      </c>
      <c r="I212" s="92">
        <v>6.3512071199999998</v>
      </c>
      <c r="J212" s="92">
        <v>2.6648421500000001</v>
      </c>
      <c r="K212" s="92">
        <v>7.0732648200000003</v>
      </c>
      <c r="L212" s="92">
        <v>1.46578393</v>
      </c>
      <c r="M212" s="92">
        <v>0.96723706600000003</v>
      </c>
      <c r="N212" s="92">
        <v>0</v>
      </c>
      <c r="O212" s="92">
        <v>6.9886060499999996</v>
      </c>
      <c r="P212" s="92">
        <v>0.176367305</v>
      </c>
      <c r="Q212" s="92">
        <v>7.4000267999999994E-2</v>
      </c>
      <c r="R212" s="92">
        <v>2.9561200799999998</v>
      </c>
      <c r="S212" s="92">
        <v>0.360244024</v>
      </c>
      <c r="T212" s="92">
        <v>67.764710199999996</v>
      </c>
      <c r="U212" s="92">
        <v>4.31480671</v>
      </c>
      <c r="V212" s="92">
        <v>2.9238982899999999</v>
      </c>
      <c r="W212" s="92">
        <v>1.7138640000000001</v>
      </c>
      <c r="X212" s="92">
        <v>0</v>
      </c>
      <c r="Y212" s="92">
        <v>18.8027239</v>
      </c>
      <c r="Z212" s="92">
        <v>4.9619576399999996</v>
      </c>
      <c r="AA212" s="92">
        <v>1.8933353900000001</v>
      </c>
      <c r="AB212" s="92">
        <v>3.8760198699999999</v>
      </c>
      <c r="AC212" s="92">
        <v>4.3105865899999999E-5</v>
      </c>
      <c r="AD212" s="92">
        <v>0</v>
      </c>
      <c r="AE212" s="92">
        <v>18.779671400000002</v>
      </c>
      <c r="AF212" s="92">
        <v>24.130007899999999</v>
      </c>
      <c r="AG212" s="92">
        <v>0.98873743400000003</v>
      </c>
      <c r="AH212" s="92">
        <v>0</v>
      </c>
      <c r="AI212" s="92">
        <v>0</v>
      </c>
      <c r="AJ212" s="92">
        <v>0</v>
      </c>
      <c r="AK212" s="92">
        <v>0</v>
      </c>
      <c r="AL212" s="92">
        <v>0</v>
      </c>
      <c r="AM212" s="92">
        <v>0</v>
      </c>
      <c r="AN212" s="92">
        <v>4.7288855999999997E-2</v>
      </c>
      <c r="AO212" s="92">
        <v>0</v>
      </c>
      <c r="AP212" s="92">
        <v>2.9595940099999999E-19</v>
      </c>
      <c r="AQ212" s="92">
        <v>0</v>
      </c>
      <c r="AR212" s="92">
        <v>0</v>
      </c>
      <c r="AS212" s="92">
        <v>0</v>
      </c>
      <c r="AT212" s="92">
        <v>5.63194309E-19</v>
      </c>
      <c r="AU212" s="92">
        <v>0</v>
      </c>
      <c r="AV212" s="92">
        <v>0</v>
      </c>
      <c r="AW212" s="92">
        <v>1.16782221E-11</v>
      </c>
      <c r="AX212" s="92">
        <v>0</v>
      </c>
      <c r="AY212" s="92">
        <v>0</v>
      </c>
      <c r="AZ212" s="92">
        <v>0</v>
      </c>
      <c r="BA212" s="92">
        <v>0</v>
      </c>
      <c r="BB212" s="92">
        <v>0</v>
      </c>
      <c r="BC212" s="92">
        <v>0</v>
      </c>
      <c r="BD212" s="92">
        <v>0</v>
      </c>
      <c r="BE212" s="92">
        <v>0</v>
      </c>
      <c r="BF212" s="92">
        <v>0</v>
      </c>
      <c r="BG212" s="92">
        <v>0</v>
      </c>
      <c r="BH212" s="92">
        <v>0</v>
      </c>
      <c r="BI212" s="92">
        <v>0</v>
      </c>
      <c r="BJ212" s="92">
        <v>0</v>
      </c>
      <c r="BK212" s="92">
        <v>0</v>
      </c>
      <c r="BL212" s="92">
        <v>0</v>
      </c>
      <c r="BM212" s="92">
        <v>0</v>
      </c>
      <c r="BN212" s="92">
        <v>0</v>
      </c>
      <c r="BO212" s="92">
        <v>0</v>
      </c>
      <c r="BP212" s="92">
        <v>0.99028991899999996</v>
      </c>
      <c r="BQ212" s="92">
        <v>2.0863849199999999E-4</v>
      </c>
      <c r="BR212" s="92">
        <v>1.5090505899999999E-4</v>
      </c>
      <c r="BS212" s="92">
        <v>3.3126364600000001E-4</v>
      </c>
      <c r="BT212" s="92">
        <v>1.3899174000000001E-4</v>
      </c>
      <c r="BU212" s="92">
        <v>3.6892443400000002E-4</v>
      </c>
      <c r="BV212" s="92">
        <v>7.6451754499999998E-5</v>
      </c>
      <c r="BW212" s="92">
        <v>5.04487527E-5</v>
      </c>
      <c r="BX212" s="92">
        <v>0</v>
      </c>
      <c r="BY212" s="92">
        <v>3.64508837E-4</v>
      </c>
      <c r="BZ212" s="92">
        <v>9.1988933E-6</v>
      </c>
      <c r="CA212" s="92">
        <v>3.85967551E-6</v>
      </c>
      <c r="CB212" s="92">
        <v>1.54184094E-4</v>
      </c>
      <c r="CC212" s="92">
        <v>1.8789459499999999E-5</v>
      </c>
      <c r="CD212" s="92">
        <v>3.53444386E-3</v>
      </c>
      <c r="CE212" s="92">
        <v>2.2504991199999999E-4</v>
      </c>
      <c r="CF212" s="92">
        <v>1.5250348300000001E-4</v>
      </c>
      <c r="CG212" s="92">
        <v>8.9391012699999999E-5</v>
      </c>
      <c r="CH212" s="92">
        <v>0</v>
      </c>
      <c r="CI212" s="92">
        <v>9.807047299999999E-4</v>
      </c>
      <c r="CJ212" s="92">
        <v>2.58803744E-4</v>
      </c>
      <c r="CK212" s="92">
        <v>9.8751807599999994E-5</v>
      </c>
      <c r="CL212" s="92">
        <v>2.0216384899999999E-4</v>
      </c>
      <c r="CM212" s="92">
        <v>2.248298E-9</v>
      </c>
      <c r="CN212" s="92">
        <v>0</v>
      </c>
      <c r="CO212" s="92">
        <v>9.7950236799999998E-4</v>
      </c>
      <c r="CP212" s="92">
        <v>1.25856302E-3</v>
      </c>
      <c r="CQ212" s="92">
        <v>5.157016E-5</v>
      </c>
      <c r="CR212" s="92">
        <v>0</v>
      </c>
      <c r="CS212" s="92">
        <v>0</v>
      </c>
      <c r="CT212" s="92">
        <v>0</v>
      </c>
      <c r="CU212" s="92">
        <v>0</v>
      </c>
      <c r="CV212" s="92">
        <v>0</v>
      </c>
      <c r="CW212" s="92">
        <v>0</v>
      </c>
      <c r="CX212" s="92">
        <v>2.46647268E-6</v>
      </c>
      <c r="CY212" s="92">
        <v>0</v>
      </c>
      <c r="CZ212" s="92">
        <v>1.5436528600000001E-23</v>
      </c>
      <c r="DA212" s="92">
        <v>0</v>
      </c>
      <c r="DB212" s="92">
        <v>0</v>
      </c>
      <c r="DC212" s="92">
        <v>0</v>
      </c>
      <c r="DD212" s="92">
        <v>2.9374856899999997E-23</v>
      </c>
      <c r="DE212" s="92">
        <v>0</v>
      </c>
      <c r="DF212" s="92">
        <v>0</v>
      </c>
      <c r="DG212" s="92">
        <v>6.09107898E-16</v>
      </c>
      <c r="DH212" s="92">
        <v>0</v>
      </c>
      <c r="DI212" s="92">
        <v>0</v>
      </c>
      <c r="DJ212" s="92">
        <v>0</v>
      </c>
      <c r="DK212" s="92">
        <v>0</v>
      </c>
      <c r="DL212" s="92">
        <v>0</v>
      </c>
      <c r="DM212" s="92">
        <v>0</v>
      </c>
      <c r="DN212" s="92">
        <v>0</v>
      </c>
      <c r="DO212" s="92">
        <v>0</v>
      </c>
      <c r="DP212" s="92">
        <v>0</v>
      </c>
      <c r="DQ212" s="92">
        <v>0</v>
      </c>
      <c r="DR212" s="92">
        <v>0</v>
      </c>
      <c r="DS212" s="92">
        <v>0</v>
      </c>
      <c r="DT212" s="92">
        <v>0</v>
      </c>
      <c r="DU212" s="92">
        <v>0</v>
      </c>
      <c r="DV212" s="92">
        <v>0</v>
      </c>
      <c r="DW212" s="92">
        <v>0</v>
      </c>
      <c r="DX212" s="92">
        <v>0</v>
      </c>
      <c r="DY212" s="92">
        <v>0</v>
      </c>
      <c r="DZ212" s="92">
        <v>342047.06800000003</v>
      </c>
      <c r="EA212" s="92">
        <v>184.28334899999999</v>
      </c>
      <c r="EB212" s="92">
        <v>521.24161100000003</v>
      </c>
      <c r="EC212" s="92">
        <v>1144.21874</v>
      </c>
      <c r="ED212" s="92">
        <v>480.09177899999997</v>
      </c>
      <c r="EE212" s="92">
        <v>1061.9191499999999</v>
      </c>
      <c r="EF212" s="92">
        <v>220.060193</v>
      </c>
      <c r="EG212" s="92">
        <v>331.08532500000001</v>
      </c>
      <c r="EH212" s="92">
        <v>0</v>
      </c>
      <c r="EI212" s="92">
        <v>1133.1493599999999</v>
      </c>
      <c r="EJ212" s="92">
        <v>28.596618200000002</v>
      </c>
      <c r="EK212" s="92">
        <v>11.998581100000001</v>
      </c>
      <c r="EL212" s="92">
        <v>390.55111499999998</v>
      </c>
      <c r="EM212" s="92">
        <v>47.594042700000003</v>
      </c>
      <c r="EN212" s="92">
        <v>12208.333000000001</v>
      </c>
      <c r="EO212" s="92">
        <v>656.49663199999998</v>
      </c>
      <c r="EP212" s="92">
        <v>368.73281400000002</v>
      </c>
      <c r="EQ212" s="92">
        <v>164.677582</v>
      </c>
      <c r="ER212" s="92">
        <v>0</v>
      </c>
      <c r="ES212" s="92">
        <v>1693.7275500000001</v>
      </c>
      <c r="ET212" s="92">
        <v>754.94835899999998</v>
      </c>
      <c r="EU212" s="92">
        <v>174.36619200000001</v>
      </c>
      <c r="EV212" s="92">
        <v>457.71624100000002</v>
      </c>
      <c r="EW212" s="92">
        <v>7.3411703500000003E-4</v>
      </c>
      <c r="EX212" s="92">
        <v>0</v>
      </c>
      <c r="EY212" s="92">
        <v>2481.5570400000001</v>
      </c>
      <c r="EZ212" s="92">
        <v>1860.01629</v>
      </c>
      <c r="FA212" s="92">
        <v>130.569007</v>
      </c>
      <c r="FB212" s="92">
        <v>0</v>
      </c>
      <c r="FC212" s="92">
        <v>0</v>
      </c>
      <c r="FD212" s="92">
        <v>0</v>
      </c>
      <c r="FE212" s="92">
        <v>0</v>
      </c>
      <c r="FF212" s="92">
        <v>0</v>
      </c>
      <c r="FG212" s="92">
        <v>0</v>
      </c>
      <c r="FH212" s="92">
        <v>13.357529899999999</v>
      </c>
      <c r="FI212" s="92">
        <v>0</v>
      </c>
      <c r="FJ212" s="92">
        <v>8.2908527600000005E-18</v>
      </c>
      <c r="FK212" s="92">
        <v>0</v>
      </c>
      <c r="FL212" s="92">
        <v>0</v>
      </c>
      <c r="FM212" s="92">
        <v>0</v>
      </c>
      <c r="FN212" s="92">
        <v>2.47860689E-17</v>
      </c>
      <c r="FO212" s="92">
        <v>0</v>
      </c>
      <c r="FP212" s="92">
        <v>0</v>
      </c>
      <c r="FQ212" s="92">
        <v>7.4816295999999998E-10</v>
      </c>
      <c r="FR212" s="92">
        <v>0</v>
      </c>
      <c r="FS212" s="92">
        <v>0</v>
      </c>
      <c r="FT212" s="92">
        <v>0</v>
      </c>
      <c r="FU212" s="92">
        <v>0</v>
      </c>
      <c r="FV212" s="92">
        <v>0</v>
      </c>
      <c r="FW212" s="92">
        <v>0</v>
      </c>
      <c r="FX212" s="92">
        <v>0</v>
      </c>
      <c r="FY212" s="92">
        <v>0</v>
      </c>
      <c r="FZ212" s="92">
        <v>0</v>
      </c>
      <c r="GA212" s="92">
        <v>0</v>
      </c>
      <c r="GB212" s="92">
        <v>0</v>
      </c>
      <c r="GC212" s="92">
        <v>0</v>
      </c>
      <c r="GD212" s="92">
        <v>0</v>
      </c>
      <c r="GE212" s="92">
        <v>0</v>
      </c>
      <c r="GF212" s="92">
        <v>0</v>
      </c>
      <c r="GG212" s="92">
        <v>0</v>
      </c>
      <c r="GH212" s="92">
        <v>0</v>
      </c>
      <c r="GI212" s="92">
        <v>0</v>
      </c>
      <c r="GJ212" s="92">
        <v>0.92804745099999997</v>
      </c>
      <c r="GK212" s="92">
        <v>5.0000046200000001E-4</v>
      </c>
      <c r="GL212" s="92">
        <v>1.4142408899999999E-3</v>
      </c>
      <c r="GM212" s="92">
        <v>3.10451217E-3</v>
      </c>
      <c r="GN212" s="92">
        <v>1.3025925200000001E-3</v>
      </c>
      <c r="GO212" s="92">
        <v>2.88121563E-3</v>
      </c>
      <c r="GP212" s="92">
        <v>5.9707075400000002E-4</v>
      </c>
      <c r="GQ212" s="92">
        <v>8.9830587900000002E-4</v>
      </c>
      <c r="GR212" s="92">
        <v>0</v>
      </c>
      <c r="GS212" s="92">
        <v>3.0744785499999998E-3</v>
      </c>
      <c r="GT212" s="92">
        <v>7.7588791300000002E-5</v>
      </c>
      <c r="GU212" s="92">
        <v>3.2554737599999999E-5</v>
      </c>
      <c r="GV212" s="92">
        <v>1.0596493899999999E-3</v>
      </c>
      <c r="GW212" s="92">
        <v>1.2913290099999999E-4</v>
      </c>
      <c r="GX212" s="92">
        <v>3.3123839799999999E-2</v>
      </c>
      <c r="GY212" s="92">
        <v>1.78121692E-3</v>
      </c>
      <c r="GZ212" s="92">
        <v>1.0004516299999999E-3</v>
      </c>
      <c r="HA212" s="92">
        <v>4.4680578899999998E-4</v>
      </c>
      <c r="HB212" s="92">
        <v>0</v>
      </c>
      <c r="HC212" s="92">
        <v>4.59544807E-3</v>
      </c>
      <c r="HD212" s="92">
        <v>2.0483376900000002E-3</v>
      </c>
      <c r="HE212" s="92">
        <v>4.7309307800000002E-4</v>
      </c>
      <c r="HF212" s="92">
        <v>1.24188286E-3</v>
      </c>
      <c r="HG212" s="92">
        <v>1.9918178099999998E-9</v>
      </c>
      <c r="HH212" s="92">
        <v>0</v>
      </c>
      <c r="HI212" s="92">
        <v>6.7329993500000003E-3</v>
      </c>
      <c r="HJ212" s="92">
        <v>5.0466252799999996E-3</v>
      </c>
      <c r="HK212" s="92">
        <v>3.5426187100000002E-4</v>
      </c>
      <c r="HL212" s="92">
        <v>0</v>
      </c>
      <c r="HM212" s="92">
        <v>0</v>
      </c>
      <c r="HN212" s="92">
        <v>0</v>
      </c>
      <c r="HO212" s="92">
        <v>0</v>
      </c>
      <c r="HP212" s="92">
        <v>0</v>
      </c>
      <c r="HQ212" s="92">
        <v>0</v>
      </c>
      <c r="HR212" s="92">
        <v>3.6241858999999997E-5</v>
      </c>
      <c r="HS212" s="92">
        <v>0</v>
      </c>
      <c r="HT212" s="92">
        <v>2.24948713E-23</v>
      </c>
      <c r="HU212" s="92">
        <v>0</v>
      </c>
      <c r="HV212" s="92">
        <v>0</v>
      </c>
      <c r="HW212" s="92">
        <v>0</v>
      </c>
      <c r="HX212" s="92">
        <v>6.7249949500000005E-23</v>
      </c>
      <c r="HY212" s="92">
        <v>0</v>
      </c>
      <c r="HZ212" s="92">
        <v>0</v>
      </c>
      <c r="IA212" s="92">
        <v>2.0299274399999999E-15</v>
      </c>
      <c r="IB212" s="92">
        <v>0</v>
      </c>
      <c r="IC212" s="92">
        <v>0</v>
      </c>
      <c r="ID212" s="92">
        <v>0</v>
      </c>
      <c r="IE212" s="92">
        <v>0</v>
      </c>
      <c r="IF212" s="92">
        <v>0</v>
      </c>
      <c r="IG212" s="92">
        <v>0</v>
      </c>
      <c r="IH212" s="92">
        <v>0</v>
      </c>
      <c r="II212" s="92">
        <v>0</v>
      </c>
      <c r="IJ212" s="92">
        <v>0</v>
      </c>
      <c r="IK212" s="92">
        <v>0</v>
      </c>
      <c r="IL212" s="92">
        <v>0</v>
      </c>
      <c r="IM212" s="92">
        <v>0</v>
      </c>
      <c r="IN212" s="92">
        <v>0</v>
      </c>
      <c r="IO212" s="92">
        <v>0</v>
      </c>
      <c r="IP212" s="92">
        <v>0</v>
      </c>
      <c r="IQ212" s="92">
        <v>0</v>
      </c>
      <c r="IR212" s="92">
        <v>0</v>
      </c>
      <c r="IS212" s="92">
        <v>0</v>
      </c>
      <c r="IT212" s="92">
        <v>19172.6656</v>
      </c>
      <c r="IU212" s="92">
        <v>368566.35700000002</v>
      </c>
      <c r="IV212" s="92">
        <v>6185.4823200000001</v>
      </c>
      <c r="IW212" s="92">
        <v>47.179935100000002</v>
      </c>
      <c r="IX212" s="92">
        <v>6.89995914</v>
      </c>
      <c r="IY212" s="92">
        <v>0</v>
      </c>
      <c r="IZ212" s="92">
        <v>1</v>
      </c>
      <c r="JA212" s="92">
        <v>0</v>
      </c>
      <c r="JB212" s="92">
        <v>-69547.6826</v>
      </c>
      <c r="JC212" s="92">
        <v>-3617.84096</v>
      </c>
      <c r="JD212" s="92">
        <v>-1333.41446</v>
      </c>
      <c r="JE212" s="92">
        <v>-39.665263299999999</v>
      </c>
      <c r="JF212" s="92">
        <v>-2.0633701800000002</v>
      </c>
      <c r="JG212" s="92">
        <v>5.1660389700000003E-2</v>
      </c>
      <c r="JH212" s="92">
        <v>0.993095171</v>
      </c>
      <c r="JI212" s="92">
        <v>19.223532299999999</v>
      </c>
      <c r="JJ212" s="92">
        <v>0</v>
      </c>
      <c r="JK212" s="92">
        <v>0</v>
      </c>
      <c r="JL212" s="92">
        <v>0</v>
      </c>
      <c r="JM212" s="92">
        <v>0</v>
      </c>
      <c r="JN212" s="92">
        <v>0</v>
      </c>
      <c r="JO212" s="92">
        <v>0</v>
      </c>
      <c r="JP212" s="92">
        <v>0</v>
      </c>
      <c r="JQ212" s="92">
        <v>0</v>
      </c>
      <c r="JR212" s="92">
        <v>0</v>
      </c>
      <c r="JS212" s="92">
        <v>0</v>
      </c>
      <c r="JT212" s="92">
        <v>0</v>
      </c>
      <c r="JU212" s="92">
        <v>0</v>
      </c>
      <c r="JV212" s="92">
        <v>0</v>
      </c>
      <c r="JW212" s="92">
        <v>0</v>
      </c>
      <c r="JX212" s="92">
        <v>0</v>
      </c>
      <c r="JY212" s="92">
        <v>0</v>
      </c>
      <c r="JZ212" s="92">
        <v>0</v>
      </c>
      <c r="KA212" s="92">
        <v>0</v>
      </c>
      <c r="KB212" s="92">
        <v>0</v>
      </c>
      <c r="KC212" s="92">
        <v>0</v>
      </c>
      <c r="KD212" s="92">
        <v>0</v>
      </c>
      <c r="KE212" s="92">
        <v>0</v>
      </c>
      <c r="KF212" s="92">
        <v>0</v>
      </c>
      <c r="KG212" s="92">
        <v>0</v>
      </c>
      <c r="KH212" s="92">
        <v>0</v>
      </c>
      <c r="KI212" s="92">
        <v>0</v>
      </c>
      <c r="KJ212" s="92">
        <v>0</v>
      </c>
      <c r="KK212" s="92">
        <v>0</v>
      </c>
      <c r="KL212" s="92">
        <v>0</v>
      </c>
      <c r="KM212" s="92">
        <v>0</v>
      </c>
      <c r="KN212" s="92">
        <v>0</v>
      </c>
      <c r="KO212" s="92">
        <v>0</v>
      </c>
      <c r="KP212" s="92">
        <v>0</v>
      </c>
      <c r="KQ212" s="92">
        <v>0</v>
      </c>
      <c r="KR212" s="92">
        <v>0</v>
      </c>
      <c r="KS212" s="92">
        <v>0</v>
      </c>
      <c r="KT212" s="92">
        <v>0</v>
      </c>
      <c r="KU212" s="92">
        <v>0</v>
      </c>
      <c r="KV212" s="92">
        <v>0</v>
      </c>
      <c r="KW212" s="92">
        <v>0</v>
      </c>
      <c r="KX212" s="92">
        <v>0</v>
      </c>
      <c r="KY212" s="92">
        <v>0</v>
      </c>
      <c r="KZ212" s="92">
        <v>0</v>
      </c>
      <c r="LA212" s="92">
        <v>0</v>
      </c>
      <c r="LB212" s="92">
        <v>0</v>
      </c>
      <c r="LC212" s="92">
        <v>7.7378999100000003</v>
      </c>
      <c r="LD212" s="92">
        <v>0.19106458600000001</v>
      </c>
      <c r="LE212" s="92">
        <v>8.0166959300000007E-2</v>
      </c>
      <c r="LF212" s="92">
        <v>3.2024642999999999</v>
      </c>
      <c r="LG212" s="92">
        <v>0.390264467</v>
      </c>
      <c r="LH212" s="92">
        <v>81.992866699999993</v>
      </c>
      <c r="LI212" s="92">
        <v>0</v>
      </c>
      <c r="LJ212" s="92">
        <v>125.474424</v>
      </c>
      <c r="LK212" s="92">
        <v>73.253176100000005</v>
      </c>
      <c r="LL212" s="92">
        <v>21.686037599999999</v>
      </c>
      <c r="LM212" s="92">
        <v>2.4095597299999998</v>
      </c>
      <c r="LN212" s="92">
        <v>33.946670500000003</v>
      </c>
      <c r="LO212" s="92">
        <v>4.5256262700000001</v>
      </c>
      <c r="LP212" s="92">
        <v>0</v>
      </c>
      <c r="LQ212" s="92">
        <v>3.11883102</v>
      </c>
      <c r="LR212" s="92">
        <v>0</v>
      </c>
      <c r="LS212" s="92">
        <v>0</v>
      </c>
      <c r="LT212" s="92">
        <v>0</v>
      </c>
      <c r="LU212" s="92">
        <v>0</v>
      </c>
      <c r="LV212" s="92">
        <v>0</v>
      </c>
      <c r="LW212" s="92">
        <v>0</v>
      </c>
      <c r="LX212" s="92">
        <v>0</v>
      </c>
      <c r="LY212" s="92">
        <v>0</v>
      </c>
      <c r="LZ212" s="92">
        <v>0</v>
      </c>
      <c r="MA212" s="92">
        <v>0</v>
      </c>
      <c r="MB212" s="92">
        <v>0</v>
      </c>
      <c r="MC212" s="92">
        <v>0</v>
      </c>
      <c r="MD212" s="92">
        <v>0</v>
      </c>
      <c r="ME212" s="92">
        <v>0</v>
      </c>
      <c r="MF212" s="92">
        <v>0</v>
      </c>
      <c r="MG212" s="92">
        <v>0</v>
      </c>
      <c r="MH212" s="92">
        <v>0</v>
      </c>
      <c r="MI212" s="92">
        <v>0</v>
      </c>
      <c r="MJ212" s="92">
        <v>0</v>
      </c>
      <c r="MK212" s="92">
        <v>0</v>
      </c>
      <c r="ML212" s="92">
        <v>0</v>
      </c>
      <c r="MM212" s="92">
        <v>0</v>
      </c>
      <c r="MN212" s="92">
        <v>0</v>
      </c>
      <c r="MO212" s="92">
        <v>0</v>
      </c>
      <c r="MP212" s="92">
        <v>0</v>
      </c>
      <c r="MQ212" s="92">
        <v>0</v>
      </c>
      <c r="MR212" s="92">
        <v>0</v>
      </c>
      <c r="MS212" s="92">
        <v>0</v>
      </c>
      <c r="MT212" s="92">
        <v>0</v>
      </c>
      <c r="MU212" s="92">
        <v>0</v>
      </c>
      <c r="MV212" s="92">
        <v>0</v>
      </c>
      <c r="MW212" s="92">
        <v>0</v>
      </c>
      <c r="MX212" s="92">
        <v>0</v>
      </c>
      <c r="MY212" s="92">
        <v>0</v>
      </c>
      <c r="MZ212" s="92">
        <v>0</v>
      </c>
      <c r="NA212" s="92">
        <v>0</v>
      </c>
      <c r="NB212" s="92">
        <v>0</v>
      </c>
      <c r="NC212" s="92">
        <v>0</v>
      </c>
      <c r="ND212" s="92">
        <v>0</v>
      </c>
      <c r="NE212" s="92">
        <v>0</v>
      </c>
      <c r="NF212" s="92">
        <v>0</v>
      </c>
      <c r="NG212" s="92">
        <v>0</v>
      </c>
      <c r="NH212" s="92">
        <v>0</v>
      </c>
      <c r="NI212" s="92">
        <v>0</v>
      </c>
      <c r="NJ212" s="92">
        <v>0</v>
      </c>
      <c r="NK212" s="92">
        <v>0</v>
      </c>
      <c r="NL212" s="92">
        <v>0</v>
      </c>
      <c r="NM212" s="92">
        <v>2.1613699E-2</v>
      </c>
      <c r="NN212" s="92">
        <v>5.3368646699999999E-4</v>
      </c>
      <c r="NO212" s="92">
        <v>2.23924392E-4</v>
      </c>
      <c r="NP212" s="92">
        <v>8.9452048200000002E-3</v>
      </c>
      <c r="NQ212" s="92">
        <v>1.09009665E-3</v>
      </c>
      <c r="NR212" s="92">
        <v>0.22902456299999999</v>
      </c>
      <c r="NS212" s="92">
        <v>0</v>
      </c>
      <c r="NT212" s="92">
        <v>0.35047835700000002</v>
      </c>
      <c r="NU212" s="92">
        <v>0.20461263599999999</v>
      </c>
      <c r="NV212" s="92">
        <v>6.0573992299999997E-2</v>
      </c>
      <c r="NW212" s="92">
        <v>6.7304435900000003E-3</v>
      </c>
      <c r="NX212" s="92">
        <v>9.4820704300000003E-2</v>
      </c>
      <c r="NY212" s="92">
        <v>1.26410945E-2</v>
      </c>
      <c r="NZ212" s="92">
        <v>0</v>
      </c>
      <c r="OA212" s="92">
        <v>8.7115982099999992E-3</v>
      </c>
      <c r="OB212" s="92">
        <v>0</v>
      </c>
      <c r="OC212" s="92">
        <v>0</v>
      </c>
      <c r="OD212" s="92">
        <v>0</v>
      </c>
      <c r="OE212" s="92">
        <v>0</v>
      </c>
      <c r="OF212" s="92">
        <v>0</v>
      </c>
      <c r="OG212" s="92">
        <v>0</v>
      </c>
      <c r="OH212" s="92">
        <v>0</v>
      </c>
      <c r="OI212" s="92">
        <v>0</v>
      </c>
      <c r="OJ212" s="92">
        <v>0</v>
      </c>
      <c r="OK212" s="92">
        <v>0</v>
      </c>
      <c r="OL212" s="92">
        <v>0</v>
      </c>
      <c r="OM212" s="92">
        <v>0</v>
      </c>
      <c r="ON212" s="92">
        <v>0</v>
      </c>
      <c r="OO212" s="92">
        <v>0</v>
      </c>
      <c r="OP212" s="92">
        <v>0</v>
      </c>
      <c r="OQ212" s="92">
        <v>0</v>
      </c>
      <c r="OR212" s="92">
        <v>0</v>
      </c>
      <c r="OS212" s="92">
        <v>0</v>
      </c>
      <c r="OT212" s="92">
        <v>0</v>
      </c>
      <c r="OU212" s="92">
        <v>0</v>
      </c>
      <c r="OV212" s="92">
        <v>0</v>
      </c>
      <c r="OW212" s="92">
        <v>0</v>
      </c>
      <c r="OX212" s="92">
        <v>0</v>
      </c>
      <c r="OY212" s="92">
        <v>0</v>
      </c>
      <c r="OZ212" s="92">
        <v>0</v>
      </c>
      <c r="PA212" s="92">
        <v>0</v>
      </c>
      <c r="PB212" s="92">
        <v>0</v>
      </c>
      <c r="PC212" s="92">
        <v>0</v>
      </c>
      <c r="PD212" s="92">
        <v>0</v>
      </c>
      <c r="PE212" s="92">
        <v>0</v>
      </c>
      <c r="PF212" s="92">
        <v>0</v>
      </c>
      <c r="PG212" s="92">
        <v>0</v>
      </c>
      <c r="PH212" s="92">
        <v>0</v>
      </c>
      <c r="PI212" s="92">
        <v>0</v>
      </c>
      <c r="PJ212" s="92">
        <v>0</v>
      </c>
      <c r="PK212" s="92">
        <v>0</v>
      </c>
      <c r="PL212" s="92">
        <v>0</v>
      </c>
      <c r="PM212" s="92">
        <v>0</v>
      </c>
      <c r="PN212" s="92">
        <v>0</v>
      </c>
      <c r="PO212" s="92">
        <v>0</v>
      </c>
      <c r="PP212" s="92">
        <v>0</v>
      </c>
      <c r="PQ212" s="92">
        <v>0</v>
      </c>
      <c r="PR212" s="92">
        <v>0</v>
      </c>
      <c r="PS212" s="92">
        <v>0</v>
      </c>
      <c r="PT212" s="92">
        <v>0</v>
      </c>
      <c r="PU212" s="92">
        <v>0</v>
      </c>
      <c r="PV212" s="92">
        <v>0</v>
      </c>
      <c r="PW212" s="92">
        <v>1254.64166</v>
      </c>
      <c r="PX212" s="92">
        <v>30.979670599999999</v>
      </c>
      <c r="PY212" s="92">
        <v>12.9984632</v>
      </c>
      <c r="PZ212" s="92">
        <v>423.09997600000003</v>
      </c>
      <c r="QA212" s="92">
        <v>51.560570599999998</v>
      </c>
      <c r="QB212" s="92">
        <v>12475.191699999999</v>
      </c>
      <c r="QC212" s="92">
        <v>0</v>
      </c>
      <c r="QD212" s="92">
        <v>2865.78566</v>
      </c>
      <c r="QE212" s="92">
        <v>4107.8476600000004</v>
      </c>
      <c r="QF212" s="92">
        <v>520.80320400000005</v>
      </c>
      <c r="QG212" s="92">
        <v>57.8670227</v>
      </c>
      <c r="QH212" s="92">
        <v>835.984286</v>
      </c>
      <c r="QI212" s="92">
        <v>107.802228</v>
      </c>
      <c r="QJ212" s="92">
        <v>0</v>
      </c>
      <c r="QK212" s="92">
        <v>468.23446799999999</v>
      </c>
      <c r="QL212" s="92">
        <v>0</v>
      </c>
      <c r="QM212" s="92">
        <v>0</v>
      </c>
      <c r="QN212" s="92">
        <v>0</v>
      </c>
      <c r="QO212" s="92">
        <v>0</v>
      </c>
      <c r="QP212" s="92">
        <v>0</v>
      </c>
      <c r="QQ212" s="92">
        <v>0</v>
      </c>
      <c r="QR212" s="92">
        <v>0</v>
      </c>
      <c r="QS212" s="92">
        <v>0</v>
      </c>
      <c r="QT212" s="92">
        <v>0</v>
      </c>
      <c r="QU212" s="92">
        <v>0</v>
      </c>
      <c r="QV212" s="92">
        <v>0</v>
      </c>
      <c r="QW212" s="92">
        <v>0</v>
      </c>
      <c r="QX212" s="92">
        <v>0</v>
      </c>
      <c r="QY212" s="92">
        <v>0</v>
      </c>
      <c r="QZ212" s="92">
        <v>0</v>
      </c>
      <c r="RA212" s="92">
        <v>0</v>
      </c>
      <c r="RB212" s="92">
        <v>0</v>
      </c>
      <c r="RC212" s="92">
        <v>0</v>
      </c>
      <c r="RD212" s="92">
        <v>0</v>
      </c>
      <c r="RE212" s="92">
        <v>0</v>
      </c>
      <c r="RF212" s="92">
        <v>0</v>
      </c>
      <c r="RG212" s="92">
        <v>0</v>
      </c>
      <c r="RH212" s="92">
        <v>0</v>
      </c>
      <c r="RI212" s="92">
        <v>0</v>
      </c>
      <c r="RJ212" s="92">
        <v>0</v>
      </c>
      <c r="RK212" s="92">
        <v>0</v>
      </c>
      <c r="RL212" s="92">
        <v>0</v>
      </c>
      <c r="RM212" s="92">
        <v>0</v>
      </c>
      <c r="RN212" s="92">
        <v>0</v>
      </c>
      <c r="RO212" s="92">
        <v>0</v>
      </c>
      <c r="RP212" s="92">
        <v>0</v>
      </c>
      <c r="RQ212" s="92">
        <v>0</v>
      </c>
      <c r="RR212" s="92">
        <v>0</v>
      </c>
      <c r="RS212" s="92">
        <v>0</v>
      </c>
      <c r="RT212" s="92">
        <v>0</v>
      </c>
      <c r="RU212" s="92">
        <v>0</v>
      </c>
      <c r="RV212" s="92">
        <v>0</v>
      </c>
      <c r="RW212" s="92">
        <v>0</v>
      </c>
      <c r="RX212" s="92">
        <v>0</v>
      </c>
      <c r="RY212" s="92">
        <v>0</v>
      </c>
      <c r="RZ212" s="92">
        <v>0</v>
      </c>
      <c r="SA212" s="92">
        <v>0</v>
      </c>
      <c r="SB212" s="92">
        <v>0</v>
      </c>
      <c r="SC212" s="92">
        <v>0</v>
      </c>
      <c r="SD212" s="92">
        <v>0</v>
      </c>
      <c r="SE212" s="92">
        <v>0</v>
      </c>
      <c r="SF212" s="92">
        <v>0</v>
      </c>
      <c r="SG212" s="92">
        <v>5.4049569499999998E-2</v>
      </c>
      <c r="SH212" s="92">
        <v>1.3345945000000001E-3</v>
      </c>
      <c r="SI212" s="92">
        <v>5.5996971899999995E-4</v>
      </c>
      <c r="SJ212" s="92">
        <v>1.82270143E-2</v>
      </c>
      <c r="SK212" s="92">
        <v>2.2212132200000001E-3</v>
      </c>
      <c r="SL212" s="92">
        <v>0.53742734800000003</v>
      </c>
      <c r="SM212" s="92">
        <v>0</v>
      </c>
      <c r="SN212" s="92">
        <v>0.123457148</v>
      </c>
      <c r="SO212" s="92">
        <v>0.17696478900000001</v>
      </c>
      <c r="SP212" s="92">
        <v>2.2436038799999999E-2</v>
      </c>
      <c r="SQ212" s="92">
        <v>2.4928932E-3</v>
      </c>
      <c r="SR212" s="92">
        <v>3.6013941000000001E-2</v>
      </c>
      <c r="SS212" s="92">
        <v>4.6440861899999996E-3</v>
      </c>
      <c r="ST212" s="92">
        <v>0</v>
      </c>
      <c r="SU212" s="92">
        <v>2.01713941E-2</v>
      </c>
      <c r="SV212" s="92">
        <v>0</v>
      </c>
      <c r="SW212" s="92">
        <v>0</v>
      </c>
      <c r="SX212" s="92">
        <v>0</v>
      </c>
      <c r="SY212" s="92">
        <v>358.009052</v>
      </c>
      <c r="SZ212" s="92">
        <v>23212.796600000001</v>
      </c>
      <c r="TA212" s="92">
        <v>279.26527499999997</v>
      </c>
      <c r="TB212" s="92">
        <v>47.179935100000002</v>
      </c>
      <c r="TC212" s="92">
        <v>6.89995914</v>
      </c>
      <c r="TD212" s="92">
        <v>0</v>
      </c>
      <c r="TE212" s="92">
        <v>0</v>
      </c>
      <c r="TF212" s="92">
        <v>1</v>
      </c>
      <c r="TG212" s="92">
        <v>-74677.383799999996</v>
      </c>
      <c r="TH212" s="92">
        <v>-1151.74315</v>
      </c>
      <c r="TI212" s="92">
        <v>-26.7351794</v>
      </c>
      <c r="TJ212" s="92">
        <v>-102.58983600000001</v>
      </c>
      <c r="TK212" s="92">
        <v>-1.5822346</v>
      </c>
      <c r="TL212" s="92">
        <v>2.1366127799999999E-2</v>
      </c>
      <c r="TM212" s="92">
        <v>1.3853492599999999</v>
      </c>
      <c r="TN212" s="92">
        <v>64.838574399999999</v>
      </c>
      <c r="TO212" s="92">
        <v>0</v>
      </c>
      <c r="TP212" s="92">
        <v>0.14647937999999999</v>
      </c>
      <c r="TQ212" s="92">
        <v>-1591188920.5999999</v>
      </c>
      <c r="TR212" s="92">
        <v>0.22569626583333399</v>
      </c>
      <c r="TS212" s="92">
        <v>0</v>
      </c>
      <c r="TT212" s="92">
        <v>0</v>
      </c>
      <c r="TU212" s="92">
        <v>0</v>
      </c>
      <c r="TV212" s="92">
        <v>0</v>
      </c>
      <c r="TW212" s="92">
        <v>0</v>
      </c>
      <c r="TX212" s="92">
        <v>0</v>
      </c>
      <c r="TY212" s="92">
        <v>0</v>
      </c>
      <c r="TZ212" s="92">
        <v>0</v>
      </c>
      <c r="UA212" s="92">
        <v>0</v>
      </c>
      <c r="UB212" s="92">
        <v>0</v>
      </c>
      <c r="UC212" s="92">
        <v>0</v>
      </c>
      <c r="UD212" s="92">
        <v>0</v>
      </c>
      <c r="UE212" s="92">
        <v>0</v>
      </c>
      <c r="UF212" s="92">
        <v>0</v>
      </c>
      <c r="UG212" s="92">
        <v>0</v>
      </c>
      <c r="UH212" s="92">
        <v>0</v>
      </c>
      <c r="UI212" s="92">
        <v>0</v>
      </c>
      <c r="UJ212" s="92">
        <v>0</v>
      </c>
      <c r="UK212" s="92">
        <v>0</v>
      </c>
      <c r="UL212" s="92">
        <v>0</v>
      </c>
      <c r="UM212" s="92">
        <v>0</v>
      </c>
      <c r="UN212" s="92">
        <v>0</v>
      </c>
      <c r="UO212" s="92">
        <v>0</v>
      </c>
      <c r="UP212" s="92">
        <v>0</v>
      </c>
      <c r="UQ212" s="92">
        <v>0</v>
      </c>
      <c r="UR212" s="92">
        <v>0</v>
      </c>
      <c r="US212" s="92">
        <v>0</v>
      </c>
      <c r="UT212" s="92">
        <v>0</v>
      </c>
      <c r="UU212" s="92">
        <v>0</v>
      </c>
      <c r="UV212" s="92">
        <v>0</v>
      </c>
      <c r="UW212" s="92">
        <v>0</v>
      </c>
      <c r="UX212" s="92">
        <v>0</v>
      </c>
      <c r="UY212" s="92">
        <v>0</v>
      </c>
      <c r="UZ212" s="92">
        <v>0</v>
      </c>
      <c r="VA212" s="92">
        <v>0</v>
      </c>
      <c r="VB212" s="92">
        <v>0</v>
      </c>
      <c r="VC212" s="92">
        <v>0</v>
      </c>
      <c r="VD212" s="92">
        <v>0</v>
      </c>
      <c r="VE212" s="92">
        <v>0</v>
      </c>
      <c r="VF212" s="92">
        <v>0</v>
      </c>
      <c r="VG212" s="92">
        <v>0</v>
      </c>
      <c r="VH212" s="92">
        <v>0</v>
      </c>
      <c r="VI212" s="92">
        <v>0</v>
      </c>
      <c r="VJ212" s="92">
        <v>0</v>
      </c>
      <c r="VK212" s="92">
        <v>0</v>
      </c>
      <c r="VL212" s="92">
        <v>0</v>
      </c>
      <c r="VM212" s="92">
        <v>0</v>
      </c>
      <c r="VN212" s="92">
        <v>0</v>
      </c>
      <c r="VO212" s="92">
        <v>0</v>
      </c>
      <c r="VP212" s="92">
        <v>0</v>
      </c>
      <c r="VQ212" s="92">
        <v>0</v>
      </c>
      <c r="VR212" s="92">
        <v>0</v>
      </c>
      <c r="VS212" s="92">
        <v>0</v>
      </c>
      <c r="VT212" s="92">
        <v>0</v>
      </c>
      <c r="VU212" s="92">
        <v>0</v>
      </c>
      <c r="VV212" s="92">
        <v>0</v>
      </c>
      <c r="VW212" s="92">
        <v>0</v>
      </c>
      <c r="VX212" s="92">
        <v>0</v>
      </c>
      <c r="VY212" s="92">
        <v>0</v>
      </c>
      <c r="VZ212" s="92">
        <v>0</v>
      </c>
      <c r="WA212" s="92">
        <v>0</v>
      </c>
      <c r="WB212" s="92">
        <v>0</v>
      </c>
      <c r="WC212" s="92">
        <v>0.257110511111111</v>
      </c>
    </row>
    <row r="213" spans="2:601" ht="13.5" customHeight="1">
      <c r="B213" s="851" t="s">
        <v>2881</v>
      </c>
      <c r="C213" s="92">
        <v>0</v>
      </c>
      <c r="D213" s="92">
        <v>391779.15399999998</v>
      </c>
      <c r="E213" s="92">
        <v>-1360.21552</v>
      </c>
      <c r="F213" s="92">
        <v>18986.497500000001</v>
      </c>
      <c r="G213" s="92">
        <v>4.0001560500000002</v>
      </c>
      <c r="H213" s="92">
        <v>2.8932522399999998</v>
      </c>
      <c r="I213" s="92">
        <v>6.3512071199999998</v>
      </c>
      <c r="J213" s="92">
        <v>2.6648421500000001</v>
      </c>
      <c r="K213" s="92">
        <v>7.0732648200000003</v>
      </c>
      <c r="L213" s="92">
        <v>1.46578393</v>
      </c>
      <c r="M213" s="92">
        <v>0.96723706600000003</v>
      </c>
      <c r="N213" s="92">
        <v>0</v>
      </c>
      <c r="O213" s="92">
        <v>6.9886060499999996</v>
      </c>
      <c r="P213" s="92">
        <v>0.176367305</v>
      </c>
      <c r="Q213" s="92">
        <v>7.4000267999999994E-2</v>
      </c>
      <c r="R213" s="92">
        <v>2.9561200799999998</v>
      </c>
      <c r="S213" s="92">
        <v>0.360244024</v>
      </c>
      <c r="T213" s="92">
        <v>67.764710199999996</v>
      </c>
      <c r="U213" s="92">
        <v>4.31480671</v>
      </c>
      <c r="V213" s="92">
        <v>2.9238982899999999</v>
      </c>
      <c r="W213" s="92">
        <v>1.7138640000000001</v>
      </c>
      <c r="X213" s="92">
        <v>0</v>
      </c>
      <c r="Y213" s="92">
        <v>18.8027239</v>
      </c>
      <c r="Z213" s="92">
        <v>4.9619576399999996</v>
      </c>
      <c r="AA213" s="92">
        <v>1.8933353900000001</v>
      </c>
      <c r="AB213" s="92">
        <v>3.8760198699999999</v>
      </c>
      <c r="AC213" s="92">
        <v>4.3105865899999999E-5</v>
      </c>
      <c r="AD213" s="92">
        <v>0</v>
      </c>
      <c r="AE213" s="92">
        <v>18.779671400000002</v>
      </c>
      <c r="AF213" s="92">
        <v>24.130007899999999</v>
      </c>
      <c r="AG213" s="92">
        <v>0.98873743400000003</v>
      </c>
      <c r="AH213" s="92">
        <v>0</v>
      </c>
      <c r="AI213" s="92">
        <v>0</v>
      </c>
      <c r="AJ213" s="92">
        <v>0</v>
      </c>
      <c r="AK213" s="92">
        <v>0</v>
      </c>
      <c r="AL213" s="92">
        <v>0</v>
      </c>
      <c r="AM213" s="92">
        <v>0</v>
      </c>
      <c r="AN213" s="92">
        <v>4.7288855999999997E-2</v>
      </c>
      <c r="AO213" s="92">
        <v>0</v>
      </c>
      <c r="AP213" s="92">
        <v>2.9595940099999999E-19</v>
      </c>
      <c r="AQ213" s="92">
        <v>0</v>
      </c>
      <c r="AR213" s="92">
        <v>0</v>
      </c>
      <c r="AS213" s="92">
        <v>0</v>
      </c>
      <c r="AT213" s="92">
        <v>5.63194309E-19</v>
      </c>
      <c r="AU213" s="92">
        <v>0</v>
      </c>
      <c r="AV213" s="92">
        <v>0</v>
      </c>
      <c r="AW213" s="92">
        <v>1.16782221E-11</v>
      </c>
      <c r="AX213" s="92">
        <v>0</v>
      </c>
      <c r="AY213" s="92">
        <v>0</v>
      </c>
      <c r="AZ213" s="92">
        <v>0</v>
      </c>
      <c r="BA213" s="92">
        <v>0</v>
      </c>
      <c r="BB213" s="92">
        <v>0</v>
      </c>
      <c r="BC213" s="92">
        <v>0</v>
      </c>
      <c r="BD213" s="92">
        <v>0</v>
      </c>
      <c r="BE213" s="92">
        <v>0</v>
      </c>
      <c r="BF213" s="92">
        <v>0</v>
      </c>
      <c r="BG213" s="92">
        <v>0</v>
      </c>
      <c r="BH213" s="92">
        <v>0</v>
      </c>
      <c r="BI213" s="92">
        <v>0</v>
      </c>
      <c r="BJ213" s="92">
        <v>0</v>
      </c>
      <c r="BK213" s="92">
        <v>0</v>
      </c>
      <c r="BL213" s="92">
        <v>0</v>
      </c>
      <c r="BM213" s="92">
        <v>0</v>
      </c>
      <c r="BN213" s="92">
        <v>0</v>
      </c>
      <c r="BO213" s="92">
        <v>0</v>
      </c>
      <c r="BP213" s="92">
        <v>0.99028991899999996</v>
      </c>
      <c r="BQ213" s="92">
        <v>2.0863849199999999E-4</v>
      </c>
      <c r="BR213" s="92">
        <v>1.5090505899999999E-4</v>
      </c>
      <c r="BS213" s="92">
        <v>3.3126364600000001E-4</v>
      </c>
      <c r="BT213" s="92">
        <v>1.3899174000000001E-4</v>
      </c>
      <c r="BU213" s="92">
        <v>3.6892443400000002E-4</v>
      </c>
      <c r="BV213" s="92">
        <v>7.6451754499999998E-5</v>
      </c>
      <c r="BW213" s="92">
        <v>5.04487527E-5</v>
      </c>
      <c r="BX213" s="92">
        <v>0</v>
      </c>
      <c r="BY213" s="92">
        <v>3.64508837E-4</v>
      </c>
      <c r="BZ213" s="92">
        <v>9.1988933E-6</v>
      </c>
      <c r="CA213" s="92">
        <v>3.85967551E-6</v>
      </c>
      <c r="CB213" s="92">
        <v>1.54184094E-4</v>
      </c>
      <c r="CC213" s="92">
        <v>1.8789459499999999E-5</v>
      </c>
      <c r="CD213" s="92">
        <v>3.53444386E-3</v>
      </c>
      <c r="CE213" s="92">
        <v>2.2504991199999999E-4</v>
      </c>
      <c r="CF213" s="92">
        <v>1.5250348300000001E-4</v>
      </c>
      <c r="CG213" s="92">
        <v>8.9391012699999999E-5</v>
      </c>
      <c r="CH213" s="92">
        <v>0</v>
      </c>
      <c r="CI213" s="92">
        <v>9.807047299999999E-4</v>
      </c>
      <c r="CJ213" s="92">
        <v>2.58803744E-4</v>
      </c>
      <c r="CK213" s="92">
        <v>9.8751807599999994E-5</v>
      </c>
      <c r="CL213" s="92">
        <v>2.0216384899999999E-4</v>
      </c>
      <c r="CM213" s="92">
        <v>2.248298E-9</v>
      </c>
      <c r="CN213" s="92">
        <v>0</v>
      </c>
      <c r="CO213" s="92">
        <v>9.7950236799999998E-4</v>
      </c>
      <c r="CP213" s="92">
        <v>1.25856302E-3</v>
      </c>
      <c r="CQ213" s="92">
        <v>5.157016E-5</v>
      </c>
      <c r="CR213" s="92">
        <v>0</v>
      </c>
      <c r="CS213" s="92">
        <v>0</v>
      </c>
      <c r="CT213" s="92">
        <v>0</v>
      </c>
      <c r="CU213" s="92">
        <v>0</v>
      </c>
      <c r="CV213" s="92">
        <v>0</v>
      </c>
      <c r="CW213" s="92">
        <v>0</v>
      </c>
      <c r="CX213" s="92">
        <v>2.46647268E-6</v>
      </c>
      <c r="CY213" s="92">
        <v>0</v>
      </c>
      <c r="CZ213" s="92">
        <v>1.5436528600000001E-23</v>
      </c>
      <c r="DA213" s="92">
        <v>0</v>
      </c>
      <c r="DB213" s="92">
        <v>0</v>
      </c>
      <c r="DC213" s="92">
        <v>0</v>
      </c>
      <c r="DD213" s="92">
        <v>2.9374856899999997E-23</v>
      </c>
      <c r="DE213" s="92">
        <v>0</v>
      </c>
      <c r="DF213" s="92">
        <v>0</v>
      </c>
      <c r="DG213" s="92">
        <v>6.09107898E-16</v>
      </c>
      <c r="DH213" s="92">
        <v>0</v>
      </c>
      <c r="DI213" s="92">
        <v>0</v>
      </c>
      <c r="DJ213" s="92">
        <v>0</v>
      </c>
      <c r="DK213" s="92">
        <v>0</v>
      </c>
      <c r="DL213" s="92">
        <v>0</v>
      </c>
      <c r="DM213" s="92">
        <v>0</v>
      </c>
      <c r="DN213" s="92">
        <v>0</v>
      </c>
      <c r="DO213" s="92">
        <v>0</v>
      </c>
      <c r="DP213" s="92">
        <v>0</v>
      </c>
      <c r="DQ213" s="92">
        <v>0</v>
      </c>
      <c r="DR213" s="92">
        <v>0</v>
      </c>
      <c r="DS213" s="92">
        <v>0</v>
      </c>
      <c r="DT213" s="92">
        <v>0</v>
      </c>
      <c r="DU213" s="92">
        <v>0</v>
      </c>
      <c r="DV213" s="92">
        <v>0</v>
      </c>
      <c r="DW213" s="92">
        <v>0</v>
      </c>
      <c r="DX213" s="92">
        <v>0</v>
      </c>
      <c r="DY213" s="92">
        <v>0</v>
      </c>
      <c r="DZ213" s="92">
        <v>342047.06800000003</v>
      </c>
      <c r="EA213" s="92">
        <v>184.28334899999999</v>
      </c>
      <c r="EB213" s="92">
        <v>521.24161100000003</v>
      </c>
      <c r="EC213" s="92">
        <v>1144.21874</v>
      </c>
      <c r="ED213" s="92">
        <v>480.09177899999997</v>
      </c>
      <c r="EE213" s="92">
        <v>1061.9191499999999</v>
      </c>
      <c r="EF213" s="92">
        <v>220.060193</v>
      </c>
      <c r="EG213" s="92">
        <v>331.08532500000001</v>
      </c>
      <c r="EH213" s="92">
        <v>0</v>
      </c>
      <c r="EI213" s="92">
        <v>1133.1493599999999</v>
      </c>
      <c r="EJ213" s="92">
        <v>28.596618200000002</v>
      </c>
      <c r="EK213" s="92">
        <v>11.998581100000001</v>
      </c>
      <c r="EL213" s="92">
        <v>390.55111499999998</v>
      </c>
      <c r="EM213" s="92">
        <v>47.594042700000003</v>
      </c>
      <c r="EN213" s="92">
        <v>12208.333000000001</v>
      </c>
      <c r="EO213" s="92">
        <v>656.49663199999998</v>
      </c>
      <c r="EP213" s="92">
        <v>368.73281400000002</v>
      </c>
      <c r="EQ213" s="92">
        <v>164.677582</v>
      </c>
      <c r="ER213" s="92">
        <v>0</v>
      </c>
      <c r="ES213" s="92">
        <v>1693.7275500000001</v>
      </c>
      <c r="ET213" s="92">
        <v>754.94835899999998</v>
      </c>
      <c r="EU213" s="92">
        <v>174.36619200000001</v>
      </c>
      <c r="EV213" s="92">
        <v>457.71624100000002</v>
      </c>
      <c r="EW213" s="92">
        <v>7.3411703500000003E-4</v>
      </c>
      <c r="EX213" s="92">
        <v>0</v>
      </c>
      <c r="EY213" s="92">
        <v>2481.5570400000001</v>
      </c>
      <c r="EZ213" s="92">
        <v>1860.01629</v>
      </c>
      <c r="FA213" s="92">
        <v>130.569007</v>
      </c>
      <c r="FB213" s="92">
        <v>0</v>
      </c>
      <c r="FC213" s="92">
        <v>0</v>
      </c>
      <c r="FD213" s="92">
        <v>0</v>
      </c>
      <c r="FE213" s="92">
        <v>0</v>
      </c>
      <c r="FF213" s="92">
        <v>0</v>
      </c>
      <c r="FG213" s="92">
        <v>0</v>
      </c>
      <c r="FH213" s="92">
        <v>13.357529899999999</v>
      </c>
      <c r="FI213" s="92">
        <v>0</v>
      </c>
      <c r="FJ213" s="92">
        <v>8.2908527600000005E-18</v>
      </c>
      <c r="FK213" s="92">
        <v>0</v>
      </c>
      <c r="FL213" s="92">
        <v>0</v>
      </c>
      <c r="FM213" s="92">
        <v>0</v>
      </c>
      <c r="FN213" s="92">
        <v>2.47860689E-17</v>
      </c>
      <c r="FO213" s="92">
        <v>0</v>
      </c>
      <c r="FP213" s="92">
        <v>0</v>
      </c>
      <c r="FQ213" s="92">
        <v>7.4816295999999998E-10</v>
      </c>
      <c r="FR213" s="92">
        <v>0</v>
      </c>
      <c r="FS213" s="92">
        <v>0</v>
      </c>
      <c r="FT213" s="92">
        <v>0</v>
      </c>
      <c r="FU213" s="92">
        <v>0</v>
      </c>
      <c r="FV213" s="92">
        <v>0</v>
      </c>
      <c r="FW213" s="92">
        <v>0</v>
      </c>
      <c r="FX213" s="92">
        <v>0</v>
      </c>
      <c r="FY213" s="92">
        <v>0</v>
      </c>
      <c r="FZ213" s="92">
        <v>0</v>
      </c>
      <c r="GA213" s="92">
        <v>0</v>
      </c>
      <c r="GB213" s="92">
        <v>0</v>
      </c>
      <c r="GC213" s="92">
        <v>0</v>
      </c>
      <c r="GD213" s="92">
        <v>0</v>
      </c>
      <c r="GE213" s="92">
        <v>0</v>
      </c>
      <c r="GF213" s="92">
        <v>0</v>
      </c>
      <c r="GG213" s="92">
        <v>0</v>
      </c>
      <c r="GH213" s="92">
        <v>0</v>
      </c>
      <c r="GI213" s="92">
        <v>0</v>
      </c>
      <c r="GJ213" s="92">
        <v>0.92804745099999997</v>
      </c>
      <c r="GK213" s="92">
        <v>5.0000046200000001E-4</v>
      </c>
      <c r="GL213" s="92">
        <v>1.4142408899999999E-3</v>
      </c>
      <c r="GM213" s="92">
        <v>3.10451217E-3</v>
      </c>
      <c r="GN213" s="92">
        <v>1.3025925200000001E-3</v>
      </c>
      <c r="GO213" s="92">
        <v>2.88121563E-3</v>
      </c>
      <c r="GP213" s="92">
        <v>5.9707075400000002E-4</v>
      </c>
      <c r="GQ213" s="92">
        <v>8.9830587900000002E-4</v>
      </c>
      <c r="GR213" s="92">
        <v>0</v>
      </c>
      <c r="GS213" s="92">
        <v>3.0744785499999998E-3</v>
      </c>
      <c r="GT213" s="92">
        <v>7.7588791300000002E-5</v>
      </c>
      <c r="GU213" s="92">
        <v>3.2554737599999999E-5</v>
      </c>
      <c r="GV213" s="92">
        <v>1.0596493899999999E-3</v>
      </c>
      <c r="GW213" s="92">
        <v>1.2913290099999999E-4</v>
      </c>
      <c r="GX213" s="92">
        <v>3.3123839799999999E-2</v>
      </c>
      <c r="GY213" s="92">
        <v>1.78121692E-3</v>
      </c>
      <c r="GZ213" s="92">
        <v>1.0004516299999999E-3</v>
      </c>
      <c r="HA213" s="92">
        <v>4.4680578899999998E-4</v>
      </c>
      <c r="HB213" s="92">
        <v>0</v>
      </c>
      <c r="HC213" s="92">
        <v>4.59544807E-3</v>
      </c>
      <c r="HD213" s="92">
        <v>2.0483376900000002E-3</v>
      </c>
      <c r="HE213" s="92">
        <v>4.7309307800000002E-4</v>
      </c>
      <c r="HF213" s="92">
        <v>1.24188286E-3</v>
      </c>
      <c r="HG213" s="92">
        <v>1.9918178099999998E-9</v>
      </c>
      <c r="HH213" s="92">
        <v>0</v>
      </c>
      <c r="HI213" s="92">
        <v>6.7329993500000003E-3</v>
      </c>
      <c r="HJ213" s="92">
        <v>5.0466252799999996E-3</v>
      </c>
      <c r="HK213" s="92">
        <v>3.5426187100000002E-4</v>
      </c>
      <c r="HL213" s="92">
        <v>0</v>
      </c>
      <c r="HM213" s="92">
        <v>0</v>
      </c>
      <c r="HN213" s="92">
        <v>0</v>
      </c>
      <c r="HO213" s="92">
        <v>0</v>
      </c>
      <c r="HP213" s="92">
        <v>0</v>
      </c>
      <c r="HQ213" s="92">
        <v>0</v>
      </c>
      <c r="HR213" s="92">
        <v>3.6241858999999997E-5</v>
      </c>
      <c r="HS213" s="92">
        <v>0</v>
      </c>
      <c r="HT213" s="92">
        <v>2.24948713E-23</v>
      </c>
      <c r="HU213" s="92">
        <v>0</v>
      </c>
      <c r="HV213" s="92">
        <v>0</v>
      </c>
      <c r="HW213" s="92">
        <v>0</v>
      </c>
      <c r="HX213" s="92">
        <v>6.7249949500000005E-23</v>
      </c>
      <c r="HY213" s="92">
        <v>0</v>
      </c>
      <c r="HZ213" s="92">
        <v>0</v>
      </c>
      <c r="IA213" s="92">
        <v>2.0299274399999999E-15</v>
      </c>
      <c r="IB213" s="92">
        <v>0</v>
      </c>
      <c r="IC213" s="92">
        <v>0</v>
      </c>
      <c r="ID213" s="92">
        <v>0</v>
      </c>
      <c r="IE213" s="92">
        <v>0</v>
      </c>
      <c r="IF213" s="92">
        <v>0</v>
      </c>
      <c r="IG213" s="92">
        <v>0</v>
      </c>
      <c r="IH213" s="92">
        <v>0</v>
      </c>
      <c r="II213" s="92">
        <v>0</v>
      </c>
      <c r="IJ213" s="92">
        <v>0</v>
      </c>
      <c r="IK213" s="92">
        <v>0</v>
      </c>
      <c r="IL213" s="92">
        <v>0</v>
      </c>
      <c r="IM213" s="92">
        <v>0</v>
      </c>
      <c r="IN213" s="92">
        <v>0</v>
      </c>
      <c r="IO213" s="92">
        <v>0</v>
      </c>
      <c r="IP213" s="92">
        <v>0</v>
      </c>
      <c r="IQ213" s="92">
        <v>0</v>
      </c>
      <c r="IR213" s="92">
        <v>0</v>
      </c>
      <c r="IS213" s="92">
        <v>0</v>
      </c>
      <c r="IT213" s="92">
        <v>19172.6656</v>
      </c>
      <c r="IU213" s="92">
        <v>368566.35700000002</v>
      </c>
      <c r="IV213" s="92">
        <v>6184.3422700000001</v>
      </c>
      <c r="IW213" s="92">
        <v>47</v>
      </c>
      <c r="IX213" s="92">
        <v>6.2489274200000002</v>
      </c>
      <c r="IY213" s="92">
        <v>0</v>
      </c>
      <c r="IZ213" s="92">
        <v>1</v>
      </c>
      <c r="JA213" s="92">
        <v>0</v>
      </c>
      <c r="JB213" s="92">
        <v>-69551.055399999997</v>
      </c>
      <c r="JC213" s="92">
        <v>-3618.0164100000002</v>
      </c>
      <c r="JD213" s="92">
        <v>-1333.4791299999999</v>
      </c>
      <c r="JE213" s="92">
        <v>-39.675845799999998</v>
      </c>
      <c r="JF213" s="92">
        <v>-2.0639206699999999</v>
      </c>
      <c r="JG213" s="92">
        <v>5.1669912999999998E-2</v>
      </c>
      <c r="JH213" s="92">
        <v>0.99327824200000003</v>
      </c>
      <c r="JI213" s="92">
        <v>19.223532299999999</v>
      </c>
      <c r="JJ213" s="92">
        <v>0</v>
      </c>
      <c r="JK213" s="92">
        <v>0</v>
      </c>
      <c r="JL213" s="92">
        <v>0</v>
      </c>
      <c r="JM213" s="92">
        <v>0</v>
      </c>
      <c r="JN213" s="92">
        <v>0</v>
      </c>
      <c r="JO213" s="92">
        <v>0</v>
      </c>
      <c r="JP213" s="92">
        <v>0</v>
      </c>
      <c r="JQ213" s="92">
        <v>0</v>
      </c>
      <c r="JR213" s="92">
        <v>0</v>
      </c>
      <c r="JS213" s="92">
        <v>0</v>
      </c>
      <c r="JT213" s="92">
        <v>0</v>
      </c>
      <c r="JU213" s="92">
        <v>0</v>
      </c>
      <c r="JV213" s="92">
        <v>0</v>
      </c>
      <c r="JW213" s="92">
        <v>0</v>
      </c>
      <c r="JX213" s="92">
        <v>0</v>
      </c>
      <c r="JY213" s="92">
        <v>0</v>
      </c>
      <c r="JZ213" s="92">
        <v>0</v>
      </c>
      <c r="KA213" s="92">
        <v>0</v>
      </c>
      <c r="KB213" s="92">
        <v>0</v>
      </c>
      <c r="KC213" s="92">
        <v>0</v>
      </c>
      <c r="KD213" s="92">
        <v>0</v>
      </c>
      <c r="KE213" s="92">
        <v>0</v>
      </c>
      <c r="KF213" s="92">
        <v>0</v>
      </c>
      <c r="KG213" s="92">
        <v>0</v>
      </c>
      <c r="KH213" s="92">
        <v>0</v>
      </c>
      <c r="KI213" s="92">
        <v>0</v>
      </c>
      <c r="KJ213" s="92">
        <v>0</v>
      </c>
      <c r="KK213" s="92">
        <v>0</v>
      </c>
      <c r="KL213" s="92">
        <v>0</v>
      </c>
      <c r="KM213" s="92">
        <v>0</v>
      </c>
      <c r="KN213" s="92">
        <v>0</v>
      </c>
      <c r="KO213" s="92">
        <v>0</v>
      </c>
      <c r="KP213" s="92">
        <v>0</v>
      </c>
      <c r="KQ213" s="92">
        <v>0</v>
      </c>
      <c r="KR213" s="92">
        <v>0</v>
      </c>
      <c r="KS213" s="92">
        <v>0</v>
      </c>
      <c r="KT213" s="92">
        <v>0</v>
      </c>
      <c r="KU213" s="92">
        <v>0</v>
      </c>
      <c r="KV213" s="92">
        <v>0</v>
      </c>
      <c r="KW213" s="92">
        <v>0</v>
      </c>
      <c r="KX213" s="92">
        <v>0</v>
      </c>
      <c r="KY213" s="92">
        <v>0</v>
      </c>
      <c r="KZ213" s="92">
        <v>0</v>
      </c>
      <c r="LA213" s="92">
        <v>0</v>
      </c>
      <c r="LB213" s="92">
        <v>0</v>
      </c>
      <c r="LC213" s="92">
        <v>7.7378999100000003</v>
      </c>
      <c r="LD213" s="92">
        <v>0.19106458600000001</v>
      </c>
      <c r="LE213" s="92">
        <v>8.0166959300000007E-2</v>
      </c>
      <c r="LF213" s="92">
        <v>3.2024642999999999</v>
      </c>
      <c r="LG213" s="92">
        <v>0.390264467</v>
      </c>
      <c r="LH213" s="92">
        <v>81.992866699999993</v>
      </c>
      <c r="LI213" s="92">
        <v>0</v>
      </c>
      <c r="LJ213" s="92">
        <v>125.474424</v>
      </c>
      <c r="LK213" s="92">
        <v>73.253176100000005</v>
      </c>
      <c r="LL213" s="92">
        <v>21.686037599999999</v>
      </c>
      <c r="LM213" s="92">
        <v>2.4095597299999998</v>
      </c>
      <c r="LN213" s="92">
        <v>33.946670500000003</v>
      </c>
      <c r="LO213" s="92">
        <v>4.5256262700000001</v>
      </c>
      <c r="LP213" s="92">
        <v>0</v>
      </c>
      <c r="LQ213" s="92">
        <v>3.11883102</v>
      </c>
      <c r="LR213" s="92">
        <v>0</v>
      </c>
      <c r="LS213" s="92">
        <v>0</v>
      </c>
      <c r="LT213" s="92">
        <v>0</v>
      </c>
      <c r="LU213" s="92">
        <v>0</v>
      </c>
      <c r="LV213" s="92">
        <v>0</v>
      </c>
      <c r="LW213" s="92">
        <v>0</v>
      </c>
      <c r="LX213" s="92">
        <v>0</v>
      </c>
      <c r="LY213" s="92">
        <v>0</v>
      </c>
      <c r="LZ213" s="92">
        <v>0</v>
      </c>
      <c r="MA213" s="92">
        <v>0</v>
      </c>
      <c r="MB213" s="92">
        <v>0</v>
      </c>
      <c r="MC213" s="92">
        <v>0</v>
      </c>
      <c r="MD213" s="92">
        <v>0</v>
      </c>
      <c r="ME213" s="92">
        <v>0</v>
      </c>
      <c r="MF213" s="92">
        <v>0</v>
      </c>
      <c r="MG213" s="92">
        <v>0</v>
      </c>
      <c r="MH213" s="92">
        <v>0</v>
      </c>
      <c r="MI213" s="92">
        <v>0</v>
      </c>
      <c r="MJ213" s="92">
        <v>0</v>
      </c>
      <c r="MK213" s="92">
        <v>0</v>
      </c>
      <c r="ML213" s="92">
        <v>0</v>
      </c>
      <c r="MM213" s="92">
        <v>0</v>
      </c>
      <c r="MN213" s="92">
        <v>0</v>
      </c>
      <c r="MO213" s="92">
        <v>0</v>
      </c>
      <c r="MP213" s="92">
        <v>0</v>
      </c>
      <c r="MQ213" s="92">
        <v>0</v>
      </c>
      <c r="MR213" s="92">
        <v>0</v>
      </c>
      <c r="MS213" s="92">
        <v>0</v>
      </c>
      <c r="MT213" s="92">
        <v>0</v>
      </c>
      <c r="MU213" s="92">
        <v>0</v>
      </c>
      <c r="MV213" s="92">
        <v>0</v>
      </c>
      <c r="MW213" s="92">
        <v>0</v>
      </c>
      <c r="MX213" s="92">
        <v>0</v>
      </c>
      <c r="MY213" s="92">
        <v>0</v>
      </c>
      <c r="MZ213" s="92">
        <v>0</v>
      </c>
      <c r="NA213" s="92">
        <v>0</v>
      </c>
      <c r="NB213" s="92">
        <v>0</v>
      </c>
      <c r="NC213" s="92">
        <v>0</v>
      </c>
      <c r="ND213" s="92">
        <v>0</v>
      </c>
      <c r="NE213" s="92">
        <v>0</v>
      </c>
      <c r="NF213" s="92">
        <v>0</v>
      </c>
      <c r="NG213" s="92">
        <v>0</v>
      </c>
      <c r="NH213" s="92">
        <v>0</v>
      </c>
      <c r="NI213" s="92">
        <v>0</v>
      </c>
      <c r="NJ213" s="92">
        <v>0</v>
      </c>
      <c r="NK213" s="92">
        <v>0</v>
      </c>
      <c r="NL213" s="92">
        <v>0</v>
      </c>
      <c r="NM213" s="92">
        <v>2.1613699E-2</v>
      </c>
      <c r="NN213" s="92">
        <v>5.3368646699999999E-4</v>
      </c>
      <c r="NO213" s="92">
        <v>2.23924392E-4</v>
      </c>
      <c r="NP213" s="92">
        <v>8.9452048200000002E-3</v>
      </c>
      <c r="NQ213" s="92">
        <v>1.09009665E-3</v>
      </c>
      <c r="NR213" s="92">
        <v>0.22902456299999999</v>
      </c>
      <c r="NS213" s="92">
        <v>0</v>
      </c>
      <c r="NT213" s="92">
        <v>0.35047835700000002</v>
      </c>
      <c r="NU213" s="92">
        <v>0.20461263599999999</v>
      </c>
      <c r="NV213" s="92">
        <v>6.0573992299999997E-2</v>
      </c>
      <c r="NW213" s="92">
        <v>6.7304435900000003E-3</v>
      </c>
      <c r="NX213" s="92">
        <v>9.4820704300000003E-2</v>
      </c>
      <c r="NY213" s="92">
        <v>1.26410945E-2</v>
      </c>
      <c r="NZ213" s="92">
        <v>0</v>
      </c>
      <c r="OA213" s="92">
        <v>8.7115982099999992E-3</v>
      </c>
      <c r="OB213" s="92">
        <v>0</v>
      </c>
      <c r="OC213" s="92">
        <v>0</v>
      </c>
      <c r="OD213" s="92">
        <v>0</v>
      </c>
      <c r="OE213" s="92">
        <v>0</v>
      </c>
      <c r="OF213" s="92">
        <v>0</v>
      </c>
      <c r="OG213" s="92">
        <v>0</v>
      </c>
      <c r="OH213" s="92">
        <v>0</v>
      </c>
      <c r="OI213" s="92">
        <v>0</v>
      </c>
      <c r="OJ213" s="92">
        <v>0</v>
      </c>
      <c r="OK213" s="92">
        <v>0</v>
      </c>
      <c r="OL213" s="92">
        <v>0</v>
      </c>
      <c r="OM213" s="92">
        <v>0</v>
      </c>
      <c r="ON213" s="92">
        <v>0</v>
      </c>
      <c r="OO213" s="92">
        <v>0</v>
      </c>
      <c r="OP213" s="92">
        <v>0</v>
      </c>
      <c r="OQ213" s="92">
        <v>0</v>
      </c>
      <c r="OR213" s="92">
        <v>0</v>
      </c>
      <c r="OS213" s="92">
        <v>0</v>
      </c>
      <c r="OT213" s="92">
        <v>0</v>
      </c>
      <c r="OU213" s="92">
        <v>0</v>
      </c>
      <c r="OV213" s="92">
        <v>0</v>
      </c>
      <c r="OW213" s="92">
        <v>0</v>
      </c>
      <c r="OX213" s="92">
        <v>0</v>
      </c>
      <c r="OY213" s="92">
        <v>0</v>
      </c>
      <c r="OZ213" s="92">
        <v>0</v>
      </c>
      <c r="PA213" s="92">
        <v>0</v>
      </c>
      <c r="PB213" s="92">
        <v>0</v>
      </c>
      <c r="PC213" s="92">
        <v>0</v>
      </c>
      <c r="PD213" s="92">
        <v>0</v>
      </c>
      <c r="PE213" s="92">
        <v>0</v>
      </c>
      <c r="PF213" s="92">
        <v>0</v>
      </c>
      <c r="PG213" s="92">
        <v>0</v>
      </c>
      <c r="PH213" s="92">
        <v>0</v>
      </c>
      <c r="PI213" s="92">
        <v>0</v>
      </c>
      <c r="PJ213" s="92">
        <v>0</v>
      </c>
      <c r="PK213" s="92">
        <v>0</v>
      </c>
      <c r="PL213" s="92">
        <v>0</v>
      </c>
      <c r="PM213" s="92">
        <v>0</v>
      </c>
      <c r="PN213" s="92">
        <v>0</v>
      </c>
      <c r="PO213" s="92">
        <v>0</v>
      </c>
      <c r="PP213" s="92">
        <v>0</v>
      </c>
      <c r="PQ213" s="92">
        <v>0</v>
      </c>
      <c r="PR213" s="92">
        <v>0</v>
      </c>
      <c r="PS213" s="92">
        <v>0</v>
      </c>
      <c r="PT213" s="92">
        <v>0</v>
      </c>
      <c r="PU213" s="92">
        <v>0</v>
      </c>
      <c r="PV213" s="92">
        <v>0</v>
      </c>
      <c r="PW213" s="92">
        <v>1254.64166</v>
      </c>
      <c r="PX213" s="92">
        <v>30.979670599999999</v>
      </c>
      <c r="PY213" s="92">
        <v>12.9984632</v>
      </c>
      <c r="PZ213" s="92">
        <v>423.09997600000003</v>
      </c>
      <c r="QA213" s="92">
        <v>51.560570599999998</v>
      </c>
      <c r="QB213" s="92">
        <v>12475.191699999999</v>
      </c>
      <c r="QC213" s="92">
        <v>0</v>
      </c>
      <c r="QD213" s="92">
        <v>2865.78566</v>
      </c>
      <c r="QE213" s="92">
        <v>4107.8476600000004</v>
      </c>
      <c r="QF213" s="92">
        <v>520.80320400000005</v>
      </c>
      <c r="QG213" s="92">
        <v>57.8670227</v>
      </c>
      <c r="QH213" s="92">
        <v>835.984286</v>
      </c>
      <c r="QI213" s="92">
        <v>107.802228</v>
      </c>
      <c r="QJ213" s="92">
        <v>0</v>
      </c>
      <c r="QK213" s="92">
        <v>468.23446799999999</v>
      </c>
      <c r="QL213" s="92">
        <v>0</v>
      </c>
      <c r="QM213" s="92">
        <v>0</v>
      </c>
      <c r="QN213" s="92">
        <v>0</v>
      </c>
      <c r="QO213" s="92">
        <v>0</v>
      </c>
      <c r="QP213" s="92">
        <v>0</v>
      </c>
      <c r="QQ213" s="92">
        <v>0</v>
      </c>
      <c r="QR213" s="92">
        <v>0</v>
      </c>
      <c r="QS213" s="92">
        <v>0</v>
      </c>
      <c r="QT213" s="92">
        <v>0</v>
      </c>
      <c r="QU213" s="92">
        <v>0</v>
      </c>
      <c r="QV213" s="92">
        <v>0</v>
      </c>
      <c r="QW213" s="92">
        <v>0</v>
      </c>
      <c r="QX213" s="92">
        <v>0</v>
      </c>
      <c r="QY213" s="92">
        <v>0</v>
      </c>
      <c r="QZ213" s="92">
        <v>0</v>
      </c>
      <c r="RA213" s="92">
        <v>0</v>
      </c>
      <c r="RB213" s="92">
        <v>0</v>
      </c>
      <c r="RC213" s="92">
        <v>0</v>
      </c>
      <c r="RD213" s="92">
        <v>0</v>
      </c>
      <c r="RE213" s="92">
        <v>0</v>
      </c>
      <c r="RF213" s="92">
        <v>0</v>
      </c>
      <c r="RG213" s="92">
        <v>0</v>
      </c>
      <c r="RH213" s="92">
        <v>0</v>
      </c>
      <c r="RI213" s="92">
        <v>0</v>
      </c>
      <c r="RJ213" s="92">
        <v>0</v>
      </c>
      <c r="RK213" s="92">
        <v>0</v>
      </c>
      <c r="RL213" s="92">
        <v>0</v>
      </c>
      <c r="RM213" s="92">
        <v>0</v>
      </c>
      <c r="RN213" s="92">
        <v>0</v>
      </c>
      <c r="RO213" s="92">
        <v>0</v>
      </c>
      <c r="RP213" s="92">
        <v>0</v>
      </c>
      <c r="RQ213" s="92">
        <v>0</v>
      </c>
      <c r="RR213" s="92">
        <v>0</v>
      </c>
      <c r="RS213" s="92">
        <v>0</v>
      </c>
      <c r="RT213" s="92">
        <v>0</v>
      </c>
      <c r="RU213" s="92">
        <v>0</v>
      </c>
      <c r="RV213" s="92">
        <v>0</v>
      </c>
      <c r="RW213" s="92">
        <v>0</v>
      </c>
      <c r="RX213" s="92">
        <v>0</v>
      </c>
      <c r="RY213" s="92">
        <v>0</v>
      </c>
      <c r="RZ213" s="92">
        <v>0</v>
      </c>
      <c r="SA213" s="92">
        <v>0</v>
      </c>
      <c r="SB213" s="92">
        <v>0</v>
      </c>
      <c r="SC213" s="92">
        <v>0</v>
      </c>
      <c r="SD213" s="92">
        <v>0</v>
      </c>
      <c r="SE213" s="92">
        <v>0</v>
      </c>
      <c r="SF213" s="92">
        <v>0</v>
      </c>
      <c r="SG213" s="92">
        <v>5.4049569499999998E-2</v>
      </c>
      <c r="SH213" s="92">
        <v>1.3345945000000001E-3</v>
      </c>
      <c r="SI213" s="92">
        <v>5.5996971899999995E-4</v>
      </c>
      <c r="SJ213" s="92">
        <v>1.82270143E-2</v>
      </c>
      <c r="SK213" s="92">
        <v>2.2212132200000001E-3</v>
      </c>
      <c r="SL213" s="92">
        <v>0.53742734800000003</v>
      </c>
      <c r="SM213" s="92">
        <v>0</v>
      </c>
      <c r="SN213" s="92">
        <v>0.123457148</v>
      </c>
      <c r="SO213" s="92">
        <v>0.17696478900000001</v>
      </c>
      <c r="SP213" s="92">
        <v>2.2436038799999999E-2</v>
      </c>
      <c r="SQ213" s="92">
        <v>2.4928932E-3</v>
      </c>
      <c r="SR213" s="92">
        <v>3.6013941000000001E-2</v>
      </c>
      <c r="SS213" s="92">
        <v>4.6440861899999996E-3</v>
      </c>
      <c r="ST213" s="92">
        <v>0</v>
      </c>
      <c r="SU213" s="92">
        <v>2.01713941E-2</v>
      </c>
      <c r="SV213" s="92">
        <v>0</v>
      </c>
      <c r="SW213" s="92">
        <v>0</v>
      </c>
      <c r="SX213" s="92">
        <v>0</v>
      </c>
      <c r="SY213" s="92">
        <v>358.009052</v>
      </c>
      <c r="SZ213" s="92">
        <v>23212.796600000001</v>
      </c>
      <c r="TA213" s="92">
        <v>279.26527499999997</v>
      </c>
      <c r="TB213" s="92">
        <v>47</v>
      </c>
      <c r="TC213" s="92">
        <v>6.2489274200000002</v>
      </c>
      <c r="TD213" s="92">
        <v>0</v>
      </c>
      <c r="TE213" s="92">
        <v>0</v>
      </c>
      <c r="TF213" s="92">
        <v>1</v>
      </c>
      <c r="TG213" s="92">
        <v>-74680.773499999996</v>
      </c>
      <c r="TH213" s="92">
        <v>-1151.7954299999999</v>
      </c>
      <c r="TI213" s="92">
        <v>-26.736393</v>
      </c>
      <c r="TJ213" s="92">
        <v>-102.600421</v>
      </c>
      <c r="TK213" s="92">
        <v>-1.58239785</v>
      </c>
      <c r="TL213" s="92">
        <v>2.1366127799999999E-2</v>
      </c>
      <c r="TM213" s="92">
        <v>1.3853492599999999</v>
      </c>
      <c r="TN213" s="92">
        <v>64.838574399999999</v>
      </c>
      <c r="TO213" s="92">
        <v>0</v>
      </c>
      <c r="TP213" s="92">
        <v>0.14647937999999999</v>
      </c>
      <c r="TQ213" s="92">
        <v>-1591188920.5999999</v>
      </c>
      <c r="TR213" s="92">
        <v>0.22569626583333399</v>
      </c>
      <c r="TS213" s="92">
        <v>0</v>
      </c>
      <c r="TT213" s="92">
        <v>0</v>
      </c>
      <c r="TU213" s="92">
        <v>0</v>
      </c>
      <c r="TV213" s="92">
        <v>0</v>
      </c>
      <c r="TW213" s="92">
        <v>0</v>
      </c>
      <c r="TX213" s="92">
        <v>0</v>
      </c>
      <c r="TY213" s="92">
        <v>0</v>
      </c>
      <c r="TZ213" s="92">
        <v>0</v>
      </c>
      <c r="UA213" s="92">
        <v>0</v>
      </c>
      <c r="UB213" s="92">
        <v>0</v>
      </c>
      <c r="UC213" s="92">
        <v>0</v>
      </c>
      <c r="UD213" s="92">
        <v>0</v>
      </c>
      <c r="UE213" s="92">
        <v>0</v>
      </c>
      <c r="UF213" s="92">
        <v>0</v>
      </c>
      <c r="UG213" s="92">
        <v>0</v>
      </c>
      <c r="UH213" s="92">
        <v>0</v>
      </c>
      <c r="UI213" s="92">
        <v>0</v>
      </c>
      <c r="UJ213" s="92">
        <v>0</v>
      </c>
      <c r="UK213" s="92">
        <v>0</v>
      </c>
      <c r="UL213" s="92">
        <v>0</v>
      </c>
      <c r="UM213" s="92">
        <v>0</v>
      </c>
      <c r="UN213" s="92">
        <v>0</v>
      </c>
      <c r="UO213" s="92">
        <v>0</v>
      </c>
      <c r="UP213" s="92">
        <v>0</v>
      </c>
      <c r="UQ213" s="92">
        <v>0</v>
      </c>
      <c r="UR213" s="92">
        <v>0</v>
      </c>
      <c r="US213" s="92">
        <v>0</v>
      </c>
      <c r="UT213" s="92">
        <v>0</v>
      </c>
      <c r="UU213" s="92">
        <v>0</v>
      </c>
      <c r="UV213" s="92">
        <v>0</v>
      </c>
      <c r="UW213" s="92">
        <v>0</v>
      </c>
      <c r="UX213" s="92">
        <v>0</v>
      </c>
      <c r="UY213" s="92">
        <v>0</v>
      </c>
      <c r="UZ213" s="92">
        <v>0</v>
      </c>
      <c r="VA213" s="92">
        <v>0</v>
      </c>
      <c r="VB213" s="92">
        <v>0</v>
      </c>
      <c r="VC213" s="92">
        <v>0</v>
      </c>
      <c r="VD213" s="92">
        <v>0</v>
      </c>
      <c r="VE213" s="92">
        <v>0</v>
      </c>
      <c r="VF213" s="92">
        <v>0</v>
      </c>
      <c r="VG213" s="92">
        <v>0</v>
      </c>
      <c r="VH213" s="92">
        <v>0</v>
      </c>
      <c r="VI213" s="92">
        <v>0</v>
      </c>
      <c r="VJ213" s="92">
        <v>0</v>
      </c>
      <c r="VK213" s="92">
        <v>0</v>
      </c>
      <c r="VL213" s="92">
        <v>0</v>
      </c>
      <c r="VM213" s="92">
        <v>0</v>
      </c>
      <c r="VN213" s="92">
        <v>0</v>
      </c>
      <c r="VO213" s="92">
        <v>0</v>
      </c>
      <c r="VP213" s="92">
        <v>0</v>
      </c>
      <c r="VQ213" s="92">
        <v>0</v>
      </c>
      <c r="VR213" s="92">
        <v>0</v>
      </c>
      <c r="VS213" s="92">
        <v>0</v>
      </c>
      <c r="VT213" s="92">
        <v>0</v>
      </c>
      <c r="VU213" s="92">
        <v>0</v>
      </c>
      <c r="VV213" s="92">
        <v>0</v>
      </c>
      <c r="VW213" s="92">
        <v>0</v>
      </c>
      <c r="VX213" s="92">
        <v>0</v>
      </c>
      <c r="VY213" s="92">
        <v>0</v>
      </c>
      <c r="VZ213" s="92">
        <v>0</v>
      </c>
      <c r="WA213" s="92">
        <v>0</v>
      </c>
      <c r="WB213" s="92">
        <v>0</v>
      </c>
      <c r="WC213" s="92">
        <v>0.257110511111111</v>
      </c>
    </row>
    <row r="214" spans="2:601" ht="13.5" customHeight="1">
      <c r="B214" s="851" t="s">
        <v>2882</v>
      </c>
      <c r="C214" s="92">
        <v>0</v>
      </c>
      <c r="D214" s="92">
        <v>355311.76899999997</v>
      </c>
      <c r="E214" s="92">
        <v>-1284.2477799999999</v>
      </c>
      <c r="F214" s="92">
        <v>18279.778600000001</v>
      </c>
      <c r="G214" s="92">
        <v>3.8512615100000001</v>
      </c>
      <c r="H214" s="92">
        <v>2.7855590700000001</v>
      </c>
      <c r="I214" s="92">
        <v>6.1148013199999998</v>
      </c>
      <c r="J214" s="92">
        <v>2.56565091</v>
      </c>
      <c r="K214" s="92">
        <v>6.8099824599999996</v>
      </c>
      <c r="L214" s="92">
        <v>1.4112242500000001</v>
      </c>
      <c r="M214" s="92">
        <v>0.93123439100000005</v>
      </c>
      <c r="N214" s="92">
        <v>0</v>
      </c>
      <c r="O214" s="92">
        <v>6.7284748700000003</v>
      </c>
      <c r="P214" s="92">
        <v>0.16980252900000001</v>
      </c>
      <c r="Q214" s="92">
        <v>7.1245816500000003E-2</v>
      </c>
      <c r="R214" s="92">
        <v>2.8460868399999999</v>
      </c>
      <c r="S214" s="92">
        <v>0.346834955</v>
      </c>
      <c r="T214" s="92">
        <v>65.242359800000003</v>
      </c>
      <c r="U214" s="92">
        <v>4.1542001800000001</v>
      </c>
      <c r="V214" s="92">
        <v>2.8150644200000001</v>
      </c>
      <c r="W214" s="92">
        <v>1.65007024</v>
      </c>
      <c r="X214" s="92">
        <v>0</v>
      </c>
      <c r="Y214" s="92">
        <v>18.1028454</v>
      </c>
      <c r="Z214" s="92">
        <v>4.7772627500000002</v>
      </c>
      <c r="AA214" s="92">
        <v>1.82286131</v>
      </c>
      <c r="AB214" s="92">
        <v>3.7317459500000001</v>
      </c>
      <c r="AC214" s="92">
        <v>4.1501371400000003E-5</v>
      </c>
      <c r="AD214" s="92">
        <v>0</v>
      </c>
      <c r="AE214" s="92">
        <v>18.080651</v>
      </c>
      <c r="AF214" s="92">
        <v>23.231836300000001</v>
      </c>
      <c r="AG214" s="92">
        <v>0.95193446800000003</v>
      </c>
      <c r="AH214" s="92">
        <v>0</v>
      </c>
      <c r="AI214" s="92">
        <v>0</v>
      </c>
      <c r="AJ214" s="92">
        <v>0</v>
      </c>
      <c r="AK214" s="92">
        <v>0</v>
      </c>
      <c r="AL214" s="92">
        <v>0</v>
      </c>
      <c r="AM214" s="92">
        <v>0</v>
      </c>
      <c r="AN214" s="92">
        <v>4.5528661499999998E-2</v>
      </c>
      <c r="AO214" s="92">
        <v>0</v>
      </c>
      <c r="AP214" s="92">
        <v>2.84943146E-19</v>
      </c>
      <c r="AQ214" s="92">
        <v>0</v>
      </c>
      <c r="AR214" s="92">
        <v>0</v>
      </c>
      <c r="AS214" s="92">
        <v>0</v>
      </c>
      <c r="AT214" s="92">
        <v>5.4223098800000004E-19</v>
      </c>
      <c r="AU214" s="92">
        <v>0</v>
      </c>
      <c r="AV214" s="92">
        <v>0</v>
      </c>
      <c r="AW214" s="92">
        <v>1.12435331E-11</v>
      </c>
      <c r="AX214" s="92">
        <v>0</v>
      </c>
      <c r="AY214" s="92">
        <v>0</v>
      </c>
      <c r="AZ214" s="92">
        <v>0</v>
      </c>
      <c r="BA214" s="92">
        <v>0</v>
      </c>
      <c r="BB214" s="92">
        <v>0</v>
      </c>
      <c r="BC214" s="92">
        <v>0</v>
      </c>
      <c r="BD214" s="92">
        <v>0</v>
      </c>
      <c r="BE214" s="92">
        <v>0</v>
      </c>
      <c r="BF214" s="92">
        <v>0</v>
      </c>
      <c r="BG214" s="92">
        <v>0</v>
      </c>
      <c r="BH214" s="92">
        <v>0</v>
      </c>
      <c r="BI214" s="92">
        <v>0</v>
      </c>
      <c r="BJ214" s="92">
        <v>0</v>
      </c>
      <c r="BK214" s="92">
        <v>0</v>
      </c>
      <c r="BL214" s="92">
        <v>0</v>
      </c>
      <c r="BM214" s="92">
        <v>0</v>
      </c>
      <c r="BN214" s="92">
        <v>0</v>
      </c>
      <c r="BO214" s="92">
        <v>0</v>
      </c>
      <c r="BP214" s="92">
        <v>0.99028991899999996</v>
      </c>
      <c r="BQ214" s="92">
        <v>2.0863849199999999E-4</v>
      </c>
      <c r="BR214" s="92">
        <v>1.5090505899999999E-4</v>
      </c>
      <c r="BS214" s="92">
        <v>3.3126364600000001E-4</v>
      </c>
      <c r="BT214" s="92">
        <v>1.3899174000000001E-4</v>
      </c>
      <c r="BU214" s="92">
        <v>3.6892443400000002E-4</v>
      </c>
      <c r="BV214" s="92">
        <v>7.6451754499999998E-5</v>
      </c>
      <c r="BW214" s="92">
        <v>5.04487527E-5</v>
      </c>
      <c r="BX214" s="92">
        <v>0</v>
      </c>
      <c r="BY214" s="92">
        <v>3.64508837E-4</v>
      </c>
      <c r="BZ214" s="92">
        <v>9.1988933E-6</v>
      </c>
      <c r="CA214" s="92">
        <v>3.85967551E-6</v>
      </c>
      <c r="CB214" s="92">
        <v>1.54184094E-4</v>
      </c>
      <c r="CC214" s="92">
        <v>1.8789459499999999E-5</v>
      </c>
      <c r="CD214" s="92">
        <v>3.53444386E-3</v>
      </c>
      <c r="CE214" s="92">
        <v>2.2504991199999999E-4</v>
      </c>
      <c r="CF214" s="92">
        <v>1.5250348300000001E-4</v>
      </c>
      <c r="CG214" s="92">
        <v>8.9391012699999999E-5</v>
      </c>
      <c r="CH214" s="92">
        <v>0</v>
      </c>
      <c r="CI214" s="92">
        <v>9.807047299999999E-4</v>
      </c>
      <c r="CJ214" s="92">
        <v>2.58803744E-4</v>
      </c>
      <c r="CK214" s="92">
        <v>9.8751807599999994E-5</v>
      </c>
      <c r="CL214" s="92">
        <v>2.0216384899999999E-4</v>
      </c>
      <c r="CM214" s="92">
        <v>2.248298E-9</v>
      </c>
      <c r="CN214" s="92">
        <v>0</v>
      </c>
      <c r="CO214" s="92">
        <v>9.7950236799999998E-4</v>
      </c>
      <c r="CP214" s="92">
        <v>1.25856302E-3</v>
      </c>
      <c r="CQ214" s="92">
        <v>5.157016E-5</v>
      </c>
      <c r="CR214" s="92">
        <v>0</v>
      </c>
      <c r="CS214" s="92">
        <v>0</v>
      </c>
      <c r="CT214" s="92">
        <v>0</v>
      </c>
      <c r="CU214" s="92">
        <v>0</v>
      </c>
      <c r="CV214" s="92">
        <v>0</v>
      </c>
      <c r="CW214" s="92">
        <v>0</v>
      </c>
      <c r="CX214" s="92">
        <v>2.46647268E-6</v>
      </c>
      <c r="CY214" s="92">
        <v>0</v>
      </c>
      <c r="CZ214" s="92">
        <v>1.5436528600000001E-23</v>
      </c>
      <c r="DA214" s="92">
        <v>0</v>
      </c>
      <c r="DB214" s="92">
        <v>0</v>
      </c>
      <c r="DC214" s="92">
        <v>0</v>
      </c>
      <c r="DD214" s="92">
        <v>2.9374856899999997E-23</v>
      </c>
      <c r="DE214" s="92">
        <v>0</v>
      </c>
      <c r="DF214" s="92">
        <v>0</v>
      </c>
      <c r="DG214" s="92">
        <v>6.09107898E-16</v>
      </c>
      <c r="DH214" s="92">
        <v>0</v>
      </c>
      <c r="DI214" s="92">
        <v>0</v>
      </c>
      <c r="DJ214" s="92">
        <v>0</v>
      </c>
      <c r="DK214" s="92">
        <v>0</v>
      </c>
      <c r="DL214" s="92">
        <v>0</v>
      </c>
      <c r="DM214" s="92">
        <v>0</v>
      </c>
      <c r="DN214" s="92">
        <v>0</v>
      </c>
      <c r="DO214" s="92">
        <v>0</v>
      </c>
      <c r="DP214" s="92">
        <v>0</v>
      </c>
      <c r="DQ214" s="92">
        <v>0</v>
      </c>
      <c r="DR214" s="92">
        <v>0</v>
      </c>
      <c r="DS214" s="92">
        <v>0</v>
      </c>
      <c r="DT214" s="92">
        <v>0</v>
      </c>
      <c r="DU214" s="92">
        <v>0</v>
      </c>
      <c r="DV214" s="92">
        <v>0</v>
      </c>
      <c r="DW214" s="92">
        <v>0</v>
      </c>
      <c r="DX214" s="92">
        <v>0</v>
      </c>
      <c r="DY214" s="92">
        <v>0</v>
      </c>
      <c r="DZ214" s="92">
        <v>329315.33</v>
      </c>
      <c r="EA214" s="92">
        <v>177.42392000000001</v>
      </c>
      <c r="EB214" s="92">
        <v>501.83985999999999</v>
      </c>
      <c r="EC214" s="92">
        <v>1101.62842</v>
      </c>
      <c r="ED214" s="92">
        <v>462.22171500000002</v>
      </c>
      <c r="EE214" s="92">
        <v>1022.3922</v>
      </c>
      <c r="EF214" s="92">
        <v>211.86907199999999</v>
      </c>
      <c r="EG214" s="92">
        <v>318.76160700000003</v>
      </c>
      <c r="EH214" s="92">
        <v>0</v>
      </c>
      <c r="EI214" s="92">
        <v>1090.9710600000001</v>
      </c>
      <c r="EJ214" s="92">
        <v>27.532189599999999</v>
      </c>
      <c r="EK214" s="92">
        <v>11.551967700000001</v>
      </c>
      <c r="EL214" s="92">
        <v>376.01395000000002</v>
      </c>
      <c r="EM214" s="92">
        <v>45.8224886</v>
      </c>
      <c r="EN214" s="92">
        <v>11753.912200000001</v>
      </c>
      <c r="EO214" s="92">
        <v>632.06039499999997</v>
      </c>
      <c r="EP214" s="92">
        <v>355.00777299999999</v>
      </c>
      <c r="EQ214" s="92">
        <v>158.547923</v>
      </c>
      <c r="ER214" s="92">
        <v>0</v>
      </c>
      <c r="ES214" s="92">
        <v>1630.6833200000001</v>
      </c>
      <c r="ET214" s="92">
        <v>726.847533</v>
      </c>
      <c r="EU214" s="92">
        <v>167.875902</v>
      </c>
      <c r="EV214" s="92">
        <v>440.67904299999998</v>
      </c>
      <c r="EW214" s="92">
        <v>7.0679159600000002E-4</v>
      </c>
      <c r="EX214" s="92">
        <v>0</v>
      </c>
      <c r="EY214" s="92">
        <v>2389.1880700000002</v>
      </c>
      <c r="EZ214" s="92">
        <v>1790.78243</v>
      </c>
      <c r="FA214" s="92">
        <v>125.708944</v>
      </c>
      <c r="FB214" s="92">
        <v>0</v>
      </c>
      <c r="FC214" s="92">
        <v>0</v>
      </c>
      <c r="FD214" s="92">
        <v>0</v>
      </c>
      <c r="FE214" s="92">
        <v>0</v>
      </c>
      <c r="FF214" s="92">
        <v>0</v>
      </c>
      <c r="FG214" s="92">
        <v>0</v>
      </c>
      <c r="FH214" s="92">
        <v>12.860333499999999</v>
      </c>
      <c r="FI214" s="92">
        <v>0</v>
      </c>
      <c r="FJ214" s="92">
        <v>7.9822491199999999E-18</v>
      </c>
      <c r="FK214" s="92">
        <v>0</v>
      </c>
      <c r="FL214" s="92">
        <v>0</v>
      </c>
      <c r="FM214" s="92">
        <v>0</v>
      </c>
      <c r="FN214" s="92">
        <v>2.38634773E-17</v>
      </c>
      <c r="FO214" s="92">
        <v>0</v>
      </c>
      <c r="FP214" s="92">
        <v>0</v>
      </c>
      <c r="FQ214" s="92">
        <v>7.2031470200000001E-10</v>
      </c>
      <c r="FR214" s="92">
        <v>0</v>
      </c>
      <c r="FS214" s="92">
        <v>0</v>
      </c>
      <c r="FT214" s="92">
        <v>0</v>
      </c>
      <c r="FU214" s="92">
        <v>0</v>
      </c>
      <c r="FV214" s="92">
        <v>0</v>
      </c>
      <c r="FW214" s="92">
        <v>0</v>
      </c>
      <c r="FX214" s="92">
        <v>0</v>
      </c>
      <c r="FY214" s="92">
        <v>0</v>
      </c>
      <c r="FZ214" s="92">
        <v>0</v>
      </c>
      <c r="GA214" s="92">
        <v>0</v>
      </c>
      <c r="GB214" s="92">
        <v>0</v>
      </c>
      <c r="GC214" s="92">
        <v>0</v>
      </c>
      <c r="GD214" s="92">
        <v>0</v>
      </c>
      <c r="GE214" s="92">
        <v>0</v>
      </c>
      <c r="GF214" s="92">
        <v>0</v>
      </c>
      <c r="GG214" s="92">
        <v>0</v>
      </c>
      <c r="GH214" s="92">
        <v>0</v>
      </c>
      <c r="GI214" s="92">
        <v>0</v>
      </c>
      <c r="GJ214" s="92">
        <v>0.92804745099999997</v>
      </c>
      <c r="GK214" s="92">
        <v>5.0000046200000001E-4</v>
      </c>
      <c r="GL214" s="92">
        <v>1.4142408899999999E-3</v>
      </c>
      <c r="GM214" s="92">
        <v>3.10451217E-3</v>
      </c>
      <c r="GN214" s="92">
        <v>1.3025925200000001E-3</v>
      </c>
      <c r="GO214" s="92">
        <v>2.88121563E-3</v>
      </c>
      <c r="GP214" s="92">
        <v>5.9707075400000002E-4</v>
      </c>
      <c r="GQ214" s="92">
        <v>8.9830587900000002E-4</v>
      </c>
      <c r="GR214" s="92">
        <v>0</v>
      </c>
      <c r="GS214" s="92">
        <v>3.0744785499999998E-3</v>
      </c>
      <c r="GT214" s="92">
        <v>7.7588791300000002E-5</v>
      </c>
      <c r="GU214" s="92">
        <v>3.2554737599999999E-5</v>
      </c>
      <c r="GV214" s="92">
        <v>1.0596493899999999E-3</v>
      </c>
      <c r="GW214" s="92">
        <v>1.2913290099999999E-4</v>
      </c>
      <c r="GX214" s="92">
        <v>3.3123839799999999E-2</v>
      </c>
      <c r="GY214" s="92">
        <v>1.78121692E-3</v>
      </c>
      <c r="GZ214" s="92">
        <v>1.0004516299999999E-3</v>
      </c>
      <c r="HA214" s="92">
        <v>4.4680578899999998E-4</v>
      </c>
      <c r="HB214" s="92">
        <v>0</v>
      </c>
      <c r="HC214" s="92">
        <v>4.59544807E-3</v>
      </c>
      <c r="HD214" s="92">
        <v>2.0483376900000002E-3</v>
      </c>
      <c r="HE214" s="92">
        <v>4.7309307800000002E-4</v>
      </c>
      <c r="HF214" s="92">
        <v>1.24188286E-3</v>
      </c>
      <c r="HG214" s="92">
        <v>1.9918178099999998E-9</v>
      </c>
      <c r="HH214" s="92">
        <v>0</v>
      </c>
      <c r="HI214" s="92">
        <v>6.7329993500000003E-3</v>
      </c>
      <c r="HJ214" s="92">
        <v>5.0466252799999996E-3</v>
      </c>
      <c r="HK214" s="92">
        <v>3.5426187100000002E-4</v>
      </c>
      <c r="HL214" s="92">
        <v>0</v>
      </c>
      <c r="HM214" s="92">
        <v>0</v>
      </c>
      <c r="HN214" s="92">
        <v>0</v>
      </c>
      <c r="HO214" s="92">
        <v>0</v>
      </c>
      <c r="HP214" s="92">
        <v>0</v>
      </c>
      <c r="HQ214" s="92">
        <v>0</v>
      </c>
      <c r="HR214" s="92">
        <v>3.6241858999999997E-5</v>
      </c>
      <c r="HS214" s="92">
        <v>0</v>
      </c>
      <c r="HT214" s="92">
        <v>2.24948713E-23</v>
      </c>
      <c r="HU214" s="92">
        <v>0</v>
      </c>
      <c r="HV214" s="92">
        <v>0</v>
      </c>
      <c r="HW214" s="92">
        <v>0</v>
      </c>
      <c r="HX214" s="92">
        <v>6.7249949500000005E-23</v>
      </c>
      <c r="HY214" s="92">
        <v>0</v>
      </c>
      <c r="HZ214" s="92">
        <v>0</v>
      </c>
      <c r="IA214" s="92">
        <v>2.0299274399999999E-15</v>
      </c>
      <c r="IB214" s="92">
        <v>0</v>
      </c>
      <c r="IC214" s="92">
        <v>0</v>
      </c>
      <c r="ID214" s="92">
        <v>0</v>
      </c>
      <c r="IE214" s="92">
        <v>0</v>
      </c>
      <c r="IF214" s="92">
        <v>0</v>
      </c>
      <c r="IG214" s="92">
        <v>0</v>
      </c>
      <c r="IH214" s="92">
        <v>0</v>
      </c>
      <c r="II214" s="92">
        <v>0</v>
      </c>
      <c r="IJ214" s="92">
        <v>0</v>
      </c>
      <c r="IK214" s="92">
        <v>0</v>
      </c>
      <c r="IL214" s="92">
        <v>0</v>
      </c>
      <c r="IM214" s="92">
        <v>0</v>
      </c>
      <c r="IN214" s="92">
        <v>0</v>
      </c>
      <c r="IO214" s="92">
        <v>0</v>
      </c>
      <c r="IP214" s="92">
        <v>0</v>
      </c>
      <c r="IQ214" s="92">
        <v>0</v>
      </c>
      <c r="IR214" s="92">
        <v>0</v>
      </c>
      <c r="IS214" s="92">
        <v>0</v>
      </c>
      <c r="IT214" s="92">
        <v>18459.017199999998</v>
      </c>
      <c r="IU214" s="92">
        <v>354847.51299999998</v>
      </c>
      <c r="IV214" s="92">
        <v>5956.4579199999998</v>
      </c>
      <c r="IW214" s="92">
        <v>47.378624899999998</v>
      </c>
      <c r="IX214" s="92">
        <v>3.94997957</v>
      </c>
      <c r="IY214" s="92">
        <v>0</v>
      </c>
      <c r="IZ214" s="92">
        <v>1</v>
      </c>
      <c r="JA214" s="92">
        <v>0</v>
      </c>
      <c r="JB214" s="92">
        <v>-69543.957399999999</v>
      </c>
      <c r="JC214" s="92">
        <v>-3617.6471799999999</v>
      </c>
      <c r="JD214" s="92">
        <v>-1283.7130999999999</v>
      </c>
      <c r="JE214" s="92">
        <v>-39.6535826</v>
      </c>
      <c r="JF214" s="92">
        <v>-2.06276255</v>
      </c>
      <c r="JG214" s="92">
        <v>5.16498715E-2</v>
      </c>
      <c r="JH214" s="92">
        <v>0.99289297300000001</v>
      </c>
      <c r="JI214" s="92">
        <v>19.223532299999999</v>
      </c>
      <c r="JJ214" s="92">
        <v>0</v>
      </c>
      <c r="JK214" s="92">
        <v>0</v>
      </c>
      <c r="JL214" s="92">
        <v>0</v>
      </c>
      <c r="JM214" s="92">
        <v>0</v>
      </c>
      <c r="JN214" s="92">
        <v>0</v>
      </c>
      <c r="JO214" s="92">
        <v>0</v>
      </c>
      <c r="JP214" s="92">
        <v>0</v>
      </c>
      <c r="JQ214" s="92">
        <v>0</v>
      </c>
      <c r="JR214" s="92">
        <v>0</v>
      </c>
      <c r="JS214" s="92">
        <v>0</v>
      </c>
      <c r="JT214" s="92">
        <v>0</v>
      </c>
      <c r="JU214" s="92">
        <v>0</v>
      </c>
      <c r="JV214" s="92">
        <v>0</v>
      </c>
      <c r="JW214" s="92">
        <v>0</v>
      </c>
      <c r="JX214" s="92">
        <v>0</v>
      </c>
      <c r="JY214" s="92">
        <v>0</v>
      </c>
      <c r="JZ214" s="92">
        <v>0</v>
      </c>
      <c r="KA214" s="92">
        <v>0</v>
      </c>
      <c r="KB214" s="92">
        <v>0</v>
      </c>
      <c r="KC214" s="92">
        <v>0</v>
      </c>
      <c r="KD214" s="92">
        <v>0</v>
      </c>
      <c r="KE214" s="92">
        <v>0</v>
      </c>
      <c r="KF214" s="92">
        <v>0</v>
      </c>
      <c r="KG214" s="92">
        <v>0</v>
      </c>
      <c r="KH214" s="92">
        <v>0</v>
      </c>
      <c r="KI214" s="92">
        <v>0</v>
      </c>
      <c r="KJ214" s="92">
        <v>0</v>
      </c>
      <c r="KK214" s="92">
        <v>0</v>
      </c>
      <c r="KL214" s="92">
        <v>0</v>
      </c>
      <c r="KM214" s="92">
        <v>0</v>
      </c>
      <c r="KN214" s="92">
        <v>0</v>
      </c>
      <c r="KO214" s="92">
        <v>0</v>
      </c>
      <c r="KP214" s="92">
        <v>0</v>
      </c>
      <c r="KQ214" s="92">
        <v>0</v>
      </c>
      <c r="KR214" s="92">
        <v>0</v>
      </c>
      <c r="KS214" s="92">
        <v>0</v>
      </c>
      <c r="KT214" s="92">
        <v>0</v>
      </c>
      <c r="KU214" s="92">
        <v>0</v>
      </c>
      <c r="KV214" s="92">
        <v>0</v>
      </c>
      <c r="KW214" s="92">
        <v>0</v>
      </c>
      <c r="KX214" s="92">
        <v>0</v>
      </c>
      <c r="KY214" s="92">
        <v>0</v>
      </c>
      <c r="KZ214" s="92">
        <v>0</v>
      </c>
      <c r="LA214" s="92">
        <v>0</v>
      </c>
      <c r="LB214" s="92">
        <v>0</v>
      </c>
      <c r="LC214" s="92">
        <v>0.15475799800000001</v>
      </c>
      <c r="LD214" s="92">
        <v>3.8212917199999998E-3</v>
      </c>
      <c r="LE214" s="92">
        <v>1.60333919E-3</v>
      </c>
      <c r="LF214" s="92">
        <v>6.4049286100000005E-2</v>
      </c>
      <c r="LG214" s="92">
        <v>7.8052893400000004E-3</v>
      </c>
      <c r="LH214" s="92">
        <v>1.6398573299999999</v>
      </c>
      <c r="LI214" s="92">
        <v>0</v>
      </c>
      <c r="LJ214" s="92">
        <v>2.5094884899999998</v>
      </c>
      <c r="LK214" s="92">
        <v>1.46506352</v>
      </c>
      <c r="LL214" s="92">
        <v>0.43372075199999999</v>
      </c>
      <c r="LM214" s="92">
        <v>4.8191194700000002E-2</v>
      </c>
      <c r="LN214" s="92">
        <v>0.67893340999999996</v>
      </c>
      <c r="LO214" s="92">
        <v>9.0512525400000002E-2</v>
      </c>
      <c r="LP214" s="92">
        <v>0</v>
      </c>
      <c r="LQ214" s="92">
        <v>6.2376620399999999E-2</v>
      </c>
      <c r="LR214" s="92">
        <v>0</v>
      </c>
      <c r="LS214" s="92">
        <v>0</v>
      </c>
      <c r="LT214" s="92">
        <v>0</v>
      </c>
      <c r="LU214" s="92">
        <v>0</v>
      </c>
      <c r="LV214" s="92">
        <v>0</v>
      </c>
      <c r="LW214" s="92">
        <v>0</v>
      </c>
      <c r="LX214" s="92">
        <v>0</v>
      </c>
      <c r="LY214" s="92">
        <v>0</v>
      </c>
      <c r="LZ214" s="92">
        <v>0</v>
      </c>
      <c r="MA214" s="92">
        <v>0</v>
      </c>
      <c r="MB214" s="92">
        <v>0</v>
      </c>
      <c r="MC214" s="92">
        <v>0</v>
      </c>
      <c r="MD214" s="92">
        <v>0</v>
      </c>
      <c r="ME214" s="92">
        <v>0</v>
      </c>
      <c r="MF214" s="92">
        <v>0</v>
      </c>
      <c r="MG214" s="92">
        <v>0</v>
      </c>
      <c r="MH214" s="92">
        <v>0</v>
      </c>
      <c r="MI214" s="92">
        <v>0</v>
      </c>
      <c r="MJ214" s="92">
        <v>0</v>
      </c>
      <c r="MK214" s="92">
        <v>0</v>
      </c>
      <c r="ML214" s="92">
        <v>0</v>
      </c>
      <c r="MM214" s="92">
        <v>0</v>
      </c>
      <c r="MN214" s="92">
        <v>0</v>
      </c>
      <c r="MO214" s="92">
        <v>0</v>
      </c>
      <c r="MP214" s="92">
        <v>0</v>
      </c>
      <c r="MQ214" s="92">
        <v>0</v>
      </c>
      <c r="MR214" s="92">
        <v>0</v>
      </c>
      <c r="MS214" s="92">
        <v>0</v>
      </c>
      <c r="MT214" s="92">
        <v>0</v>
      </c>
      <c r="MU214" s="92">
        <v>0</v>
      </c>
      <c r="MV214" s="92">
        <v>0</v>
      </c>
      <c r="MW214" s="92">
        <v>0</v>
      </c>
      <c r="MX214" s="92">
        <v>0</v>
      </c>
      <c r="MY214" s="92">
        <v>0</v>
      </c>
      <c r="MZ214" s="92">
        <v>0</v>
      </c>
      <c r="NA214" s="92">
        <v>0</v>
      </c>
      <c r="NB214" s="92">
        <v>0</v>
      </c>
      <c r="NC214" s="92">
        <v>0</v>
      </c>
      <c r="ND214" s="92">
        <v>0</v>
      </c>
      <c r="NE214" s="92">
        <v>0</v>
      </c>
      <c r="NF214" s="92">
        <v>0</v>
      </c>
      <c r="NG214" s="92">
        <v>0</v>
      </c>
      <c r="NH214" s="92">
        <v>0</v>
      </c>
      <c r="NI214" s="92">
        <v>0</v>
      </c>
      <c r="NJ214" s="92">
        <v>0</v>
      </c>
      <c r="NK214" s="92">
        <v>0</v>
      </c>
      <c r="NL214" s="92">
        <v>0</v>
      </c>
      <c r="NM214" s="92">
        <v>2.1613699E-2</v>
      </c>
      <c r="NN214" s="92">
        <v>5.3368646699999999E-4</v>
      </c>
      <c r="NO214" s="92">
        <v>2.23924392E-4</v>
      </c>
      <c r="NP214" s="92">
        <v>8.9452048200000002E-3</v>
      </c>
      <c r="NQ214" s="92">
        <v>1.09009665E-3</v>
      </c>
      <c r="NR214" s="92">
        <v>0.22902456299999999</v>
      </c>
      <c r="NS214" s="92">
        <v>0</v>
      </c>
      <c r="NT214" s="92">
        <v>0.35047835700000002</v>
      </c>
      <c r="NU214" s="92">
        <v>0.20461263599999999</v>
      </c>
      <c r="NV214" s="92">
        <v>6.0573992299999997E-2</v>
      </c>
      <c r="NW214" s="92">
        <v>6.7304435900000003E-3</v>
      </c>
      <c r="NX214" s="92">
        <v>9.4820704300000003E-2</v>
      </c>
      <c r="NY214" s="92">
        <v>1.26410945E-2</v>
      </c>
      <c r="NZ214" s="92">
        <v>0</v>
      </c>
      <c r="OA214" s="92">
        <v>8.7115982099999992E-3</v>
      </c>
      <c r="OB214" s="92">
        <v>0</v>
      </c>
      <c r="OC214" s="92">
        <v>0</v>
      </c>
      <c r="OD214" s="92">
        <v>0</v>
      </c>
      <c r="OE214" s="92">
        <v>0</v>
      </c>
      <c r="OF214" s="92">
        <v>0</v>
      </c>
      <c r="OG214" s="92">
        <v>0</v>
      </c>
      <c r="OH214" s="92">
        <v>0</v>
      </c>
      <c r="OI214" s="92">
        <v>0</v>
      </c>
      <c r="OJ214" s="92">
        <v>0</v>
      </c>
      <c r="OK214" s="92">
        <v>0</v>
      </c>
      <c r="OL214" s="92">
        <v>0</v>
      </c>
      <c r="OM214" s="92">
        <v>0</v>
      </c>
      <c r="ON214" s="92">
        <v>0</v>
      </c>
      <c r="OO214" s="92">
        <v>0</v>
      </c>
      <c r="OP214" s="92">
        <v>0</v>
      </c>
      <c r="OQ214" s="92">
        <v>0</v>
      </c>
      <c r="OR214" s="92">
        <v>0</v>
      </c>
      <c r="OS214" s="92">
        <v>0</v>
      </c>
      <c r="OT214" s="92">
        <v>0</v>
      </c>
      <c r="OU214" s="92">
        <v>0</v>
      </c>
      <c r="OV214" s="92">
        <v>0</v>
      </c>
      <c r="OW214" s="92">
        <v>0</v>
      </c>
      <c r="OX214" s="92">
        <v>0</v>
      </c>
      <c r="OY214" s="92">
        <v>0</v>
      </c>
      <c r="OZ214" s="92">
        <v>0</v>
      </c>
      <c r="PA214" s="92">
        <v>0</v>
      </c>
      <c r="PB214" s="92">
        <v>0</v>
      </c>
      <c r="PC214" s="92">
        <v>0</v>
      </c>
      <c r="PD214" s="92">
        <v>0</v>
      </c>
      <c r="PE214" s="92">
        <v>0</v>
      </c>
      <c r="PF214" s="92">
        <v>0</v>
      </c>
      <c r="PG214" s="92">
        <v>0</v>
      </c>
      <c r="PH214" s="92">
        <v>0</v>
      </c>
      <c r="PI214" s="92">
        <v>0</v>
      </c>
      <c r="PJ214" s="92">
        <v>0</v>
      </c>
      <c r="PK214" s="92">
        <v>0</v>
      </c>
      <c r="PL214" s="92">
        <v>0</v>
      </c>
      <c r="PM214" s="92">
        <v>0</v>
      </c>
      <c r="PN214" s="92">
        <v>0</v>
      </c>
      <c r="PO214" s="92">
        <v>0</v>
      </c>
      <c r="PP214" s="92">
        <v>0</v>
      </c>
      <c r="PQ214" s="92">
        <v>0</v>
      </c>
      <c r="PR214" s="92">
        <v>0</v>
      </c>
      <c r="PS214" s="92">
        <v>0</v>
      </c>
      <c r="PT214" s="92">
        <v>0</v>
      </c>
      <c r="PU214" s="92">
        <v>0</v>
      </c>
      <c r="PV214" s="92">
        <v>0</v>
      </c>
      <c r="PW214" s="92">
        <v>25.092833200000001</v>
      </c>
      <c r="PX214" s="92">
        <v>0.61959341099999998</v>
      </c>
      <c r="PY214" s="92">
        <v>0.25996926399999998</v>
      </c>
      <c r="PZ214" s="92">
        <v>8.4619995299999999</v>
      </c>
      <c r="QA214" s="92">
        <v>1.0312114100000001</v>
      </c>
      <c r="QB214" s="92">
        <v>249.50383400000001</v>
      </c>
      <c r="QC214" s="92">
        <v>0</v>
      </c>
      <c r="QD214" s="92">
        <v>57.315713299999999</v>
      </c>
      <c r="QE214" s="92">
        <v>82.156953099999996</v>
      </c>
      <c r="QF214" s="92">
        <v>10.4160641</v>
      </c>
      <c r="QG214" s="92">
        <v>1.15734045</v>
      </c>
      <c r="QH214" s="92">
        <v>16.719685699999999</v>
      </c>
      <c r="QI214" s="92">
        <v>2.1560445600000002</v>
      </c>
      <c r="QJ214" s="92">
        <v>0</v>
      </c>
      <c r="QK214" s="92">
        <v>9.3646893500000008</v>
      </c>
      <c r="QL214" s="92">
        <v>0</v>
      </c>
      <c r="QM214" s="92">
        <v>0</v>
      </c>
      <c r="QN214" s="92">
        <v>0</v>
      </c>
      <c r="QO214" s="92">
        <v>0</v>
      </c>
      <c r="QP214" s="92">
        <v>0</v>
      </c>
      <c r="QQ214" s="92">
        <v>0</v>
      </c>
      <c r="QR214" s="92">
        <v>0</v>
      </c>
      <c r="QS214" s="92">
        <v>0</v>
      </c>
      <c r="QT214" s="92">
        <v>0</v>
      </c>
      <c r="QU214" s="92">
        <v>0</v>
      </c>
      <c r="QV214" s="92">
        <v>0</v>
      </c>
      <c r="QW214" s="92">
        <v>0</v>
      </c>
      <c r="QX214" s="92">
        <v>0</v>
      </c>
      <c r="QY214" s="92">
        <v>0</v>
      </c>
      <c r="QZ214" s="92">
        <v>0</v>
      </c>
      <c r="RA214" s="92">
        <v>0</v>
      </c>
      <c r="RB214" s="92">
        <v>0</v>
      </c>
      <c r="RC214" s="92">
        <v>0</v>
      </c>
      <c r="RD214" s="92">
        <v>0</v>
      </c>
      <c r="RE214" s="92">
        <v>0</v>
      </c>
      <c r="RF214" s="92">
        <v>0</v>
      </c>
      <c r="RG214" s="92">
        <v>0</v>
      </c>
      <c r="RH214" s="92">
        <v>0</v>
      </c>
      <c r="RI214" s="92">
        <v>0</v>
      </c>
      <c r="RJ214" s="92">
        <v>0</v>
      </c>
      <c r="RK214" s="92">
        <v>0</v>
      </c>
      <c r="RL214" s="92">
        <v>0</v>
      </c>
      <c r="RM214" s="92">
        <v>0</v>
      </c>
      <c r="RN214" s="92">
        <v>0</v>
      </c>
      <c r="RO214" s="92">
        <v>0</v>
      </c>
      <c r="RP214" s="92">
        <v>0</v>
      </c>
      <c r="RQ214" s="92">
        <v>0</v>
      </c>
      <c r="RR214" s="92">
        <v>0</v>
      </c>
      <c r="RS214" s="92">
        <v>0</v>
      </c>
      <c r="RT214" s="92">
        <v>0</v>
      </c>
      <c r="RU214" s="92">
        <v>0</v>
      </c>
      <c r="RV214" s="92">
        <v>0</v>
      </c>
      <c r="RW214" s="92">
        <v>0</v>
      </c>
      <c r="RX214" s="92">
        <v>0</v>
      </c>
      <c r="RY214" s="92">
        <v>0</v>
      </c>
      <c r="RZ214" s="92">
        <v>0</v>
      </c>
      <c r="SA214" s="92">
        <v>0</v>
      </c>
      <c r="SB214" s="92">
        <v>0</v>
      </c>
      <c r="SC214" s="92">
        <v>0</v>
      </c>
      <c r="SD214" s="92">
        <v>0</v>
      </c>
      <c r="SE214" s="92">
        <v>0</v>
      </c>
      <c r="SF214" s="92">
        <v>0</v>
      </c>
      <c r="SG214" s="92">
        <v>5.4049569499999998E-2</v>
      </c>
      <c r="SH214" s="92">
        <v>1.3345945000000001E-3</v>
      </c>
      <c r="SI214" s="92">
        <v>5.5996971899999995E-4</v>
      </c>
      <c r="SJ214" s="92">
        <v>1.82270143E-2</v>
      </c>
      <c r="SK214" s="92">
        <v>2.2212132200000001E-3</v>
      </c>
      <c r="SL214" s="92">
        <v>0.53742734800000003</v>
      </c>
      <c r="SM214" s="92">
        <v>0</v>
      </c>
      <c r="SN214" s="92">
        <v>0.123457148</v>
      </c>
      <c r="SO214" s="92">
        <v>0.17696478900000001</v>
      </c>
      <c r="SP214" s="92">
        <v>2.2436038799999999E-2</v>
      </c>
      <c r="SQ214" s="92">
        <v>2.4928932E-3</v>
      </c>
      <c r="SR214" s="92">
        <v>3.6013941000000001E-2</v>
      </c>
      <c r="SS214" s="92">
        <v>4.6440861899999996E-3</v>
      </c>
      <c r="ST214" s="92">
        <v>0</v>
      </c>
      <c r="SU214" s="92">
        <v>2.01713941E-2</v>
      </c>
      <c r="SV214" s="92">
        <v>0</v>
      </c>
      <c r="SW214" s="92">
        <v>0</v>
      </c>
      <c r="SX214" s="92">
        <v>0</v>
      </c>
      <c r="SY214" s="92">
        <v>7.1601810500000003</v>
      </c>
      <c r="SZ214" s="92">
        <v>464.25593199999997</v>
      </c>
      <c r="TA214" s="92">
        <v>5.5853054999999996</v>
      </c>
      <c r="TB214" s="92">
        <v>47.378624899999998</v>
      </c>
      <c r="TC214" s="92">
        <v>3.94997957</v>
      </c>
      <c r="TD214" s="92">
        <v>0</v>
      </c>
      <c r="TE214" s="92">
        <v>0</v>
      </c>
      <c r="TF214" s="92">
        <v>1</v>
      </c>
      <c r="TG214" s="92">
        <v>-74673.6397</v>
      </c>
      <c r="TH214" s="92">
        <v>-1151.6854000000001</v>
      </c>
      <c r="TI214" s="92">
        <v>-0.53467677999999996</v>
      </c>
      <c r="TJ214" s="92">
        <v>-102.57815100000001</v>
      </c>
      <c r="TK214" s="92">
        <v>-1.5820543899999999</v>
      </c>
      <c r="TL214" s="92">
        <v>2.1366127799999999E-2</v>
      </c>
      <c r="TM214" s="92">
        <v>1.3853492599999999</v>
      </c>
      <c r="TN214" s="92">
        <v>64.838574399999999</v>
      </c>
      <c r="TO214" s="92">
        <v>0</v>
      </c>
      <c r="TP214" s="92">
        <v>7.2898175699999998E-2</v>
      </c>
      <c r="TQ214" s="92">
        <v>-1502486445.4000001</v>
      </c>
      <c r="TR214" s="92">
        <v>0.217295358055556</v>
      </c>
      <c r="TS214" s="92">
        <v>0</v>
      </c>
      <c r="TT214" s="92">
        <v>0</v>
      </c>
      <c r="TU214" s="92">
        <v>0</v>
      </c>
      <c r="TV214" s="92">
        <v>0</v>
      </c>
      <c r="TW214" s="92">
        <v>0</v>
      </c>
      <c r="TX214" s="92">
        <v>0</v>
      </c>
      <c r="TY214" s="92">
        <v>0</v>
      </c>
      <c r="TZ214" s="92">
        <v>0</v>
      </c>
      <c r="UA214" s="92">
        <v>0</v>
      </c>
      <c r="UB214" s="92">
        <v>0</v>
      </c>
      <c r="UC214" s="92">
        <v>0</v>
      </c>
      <c r="UD214" s="92">
        <v>0</v>
      </c>
      <c r="UE214" s="92">
        <v>0</v>
      </c>
      <c r="UF214" s="92">
        <v>0</v>
      </c>
      <c r="UG214" s="92">
        <v>0</v>
      </c>
      <c r="UH214" s="92">
        <v>0</v>
      </c>
      <c r="UI214" s="92">
        <v>0</v>
      </c>
      <c r="UJ214" s="92">
        <v>0</v>
      </c>
      <c r="UK214" s="92">
        <v>0</v>
      </c>
      <c r="UL214" s="92">
        <v>0</v>
      </c>
      <c r="UM214" s="92">
        <v>0</v>
      </c>
      <c r="UN214" s="92">
        <v>0</v>
      </c>
      <c r="UO214" s="92">
        <v>0</v>
      </c>
      <c r="UP214" s="92">
        <v>0</v>
      </c>
      <c r="UQ214" s="92">
        <v>0</v>
      </c>
      <c r="UR214" s="92">
        <v>0</v>
      </c>
      <c r="US214" s="92">
        <v>0</v>
      </c>
      <c r="UT214" s="92">
        <v>0</v>
      </c>
      <c r="UU214" s="92">
        <v>0</v>
      </c>
      <c r="UV214" s="92">
        <v>0</v>
      </c>
      <c r="UW214" s="92">
        <v>0</v>
      </c>
      <c r="UX214" s="92">
        <v>0</v>
      </c>
      <c r="UY214" s="92">
        <v>0</v>
      </c>
      <c r="UZ214" s="92">
        <v>0</v>
      </c>
      <c r="VA214" s="92">
        <v>0</v>
      </c>
      <c r="VB214" s="92">
        <v>0</v>
      </c>
      <c r="VC214" s="92">
        <v>0</v>
      </c>
      <c r="VD214" s="92">
        <v>0</v>
      </c>
      <c r="VE214" s="92">
        <v>0</v>
      </c>
      <c r="VF214" s="92">
        <v>0</v>
      </c>
      <c r="VG214" s="92">
        <v>0</v>
      </c>
      <c r="VH214" s="92">
        <v>0</v>
      </c>
      <c r="VI214" s="92">
        <v>0</v>
      </c>
      <c r="VJ214" s="92">
        <v>0</v>
      </c>
      <c r="VK214" s="92">
        <v>0</v>
      </c>
      <c r="VL214" s="92">
        <v>0</v>
      </c>
      <c r="VM214" s="92">
        <v>0</v>
      </c>
      <c r="VN214" s="92">
        <v>0</v>
      </c>
      <c r="VO214" s="92">
        <v>0</v>
      </c>
      <c r="VP214" s="92">
        <v>0</v>
      </c>
      <c r="VQ214" s="92">
        <v>0</v>
      </c>
      <c r="VR214" s="92">
        <v>0</v>
      </c>
      <c r="VS214" s="92">
        <v>0</v>
      </c>
      <c r="VT214" s="92">
        <v>0</v>
      </c>
      <c r="VU214" s="92">
        <v>0</v>
      </c>
      <c r="VV214" s="92">
        <v>0</v>
      </c>
      <c r="VW214" s="92">
        <v>0</v>
      </c>
      <c r="VX214" s="92">
        <v>0</v>
      </c>
      <c r="VY214" s="92">
        <v>0</v>
      </c>
      <c r="VZ214" s="92">
        <v>0</v>
      </c>
      <c r="WA214" s="92">
        <v>0</v>
      </c>
      <c r="WB214" s="92">
        <v>0</v>
      </c>
      <c r="WC214" s="92">
        <v>5.1422102222222297E-3</v>
      </c>
    </row>
    <row r="215" spans="2:601" ht="13.5" customHeight="1">
      <c r="B215" s="851" t="s">
        <v>2427</v>
      </c>
      <c r="C215" s="92">
        <v>0</v>
      </c>
      <c r="D215" s="92">
        <v>12113.6379</v>
      </c>
      <c r="E215" s="92">
        <v>-0.76063586800000005</v>
      </c>
      <c r="F215" s="92">
        <v>13.1695335</v>
      </c>
      <c r="G215" s="92">
        <v>0</v>
      </c>
      <c r="H215" s="92">
        <v>0</v>
      </c>
      <c r="I215" s="92">
        <v>0</v>
      </c>
      <c r="J215" s="92">
        <v>0</v>
      </c>
      <c r="K215" s="92">
        <v>0</v>
      </c>
      <c r="L215" s="92">
        <v>0</v>
      </c>
      <c r="M215" s="92">
        <v>0</v>
      </c>
      <c r="N215" s="92">
        <v>0</v>
      </c>
      <c r="O215" s="92">
        <v>0</v>
      </c>
      <c r="P215" s="92">
        <v>0</v>
      </c>
      <c r="Q215" s="92">
        <v>0</v>
      </c>
      <c r="R215" s="92">
        <v>0</v>
      </c>
      <c r="S215" s="92">
        <v>0</v>
      </c>
      <c r="T215" s="92">
        <v>0</v>
      </c>
      <c r="U215" s="92">
        <v>0</v>
      </c>
      <c r="V215" s="92">
        <v>0</v>
      </c>
      <c r="W215" s="92">
        <v>0</v>
      </c>
      <c r="X215" s="92">
        <v>0</v>
      </c>
      <c r="Y215" s="92">
        <v>0</v>
      </c>
      <c r="Z215" s="92">
        <v>0</v>
      </c>
      <c r="AA215" s="92">
        <v>0</v>
      </c>
      <c r="AB215" s="92">
        <v>0</v>
      </c>
      <c r="AC215" s="92">
        <v>0</v>
      </c>
      <c r="AD215" s="92">
        <v>0</v>
      </c>
      <c r="AE215" s="92">
        <v>0</v>
      </c>
      <c r="AF215" s="92">
        <v>0</v>
      </c>
      <c r="AG215" s="92">
        <v>0</v>
      </c>
      <c r="AH215" s="92">
        <v>0</v>
      </c>
      <c r="AI215" s="92">
        <v>0</v>
      </c>
      <c r="AJ215" s="92">
        <v>0</v>
      </c>
      <c r="AK215" s="92">
        <v>0</v>
      </c>
      <c r="AL215" s="92">
        <v>0</v>
      </c>
      <c r="AM215" s="92">
        <v>0</v>
      </c>
      <c r="AN215" s="92">
        <v>0</v>
      </c>
      <c r="AO215" s="92">
        <v>86.447366799999998</v>
      </c>
      <c r="AP215" s="92">
        <v>325.20676099999997</v>
      </c>
      <c r="AQ215" s="92">
        <v>0</v>
      </c>
      <c r="AR215" s="92">
        <v>0</v>
      </c>
      <c r="AS215" s="92">
        <v>0</v>
      </c>
      <c r="AT215" s="92">
        <v>0</v>
      </c>
      <c r="AU215" s="92">
        <v>0</v>
      </c>
      <c r="AV215" s="92">
        <v>0</v>
      </c>
      <c r="AW215" s="92">
        <v>0</v>
      </c>
      <c r="AX215" s="92">
        <v>0</v>
      </c>
      <c r="AY215" s="92">
        <v>0</v>
      </c>
      <c r="AZ215" s="92">
        <v>0</v>
      </c>
      <c r="BA215" s="92">
        <v>0</v>
      </c>
      <c r="BB215" s="92">
        <v>0</v>
      </c>
      <c r="BC215" s="92">
        <v>0</v>
      </c>
      <c r="BD215" s="92">
        <v>0</v>
      </c>
      <c r="BE215" s="92">
        <v>0</v>
      </c>
      <c r="BF215" s="92">
        <v>0</v>
      </c>
      <c r="BG215" s="92">
        <v>0</v>
      </c>
      <c r="BH215" s="92">
        <v>0</v>
      </c>
      <c r="BI215" s="92">
        <v>0</v>
      </c>
      <c r="BJ215" s="92">
        <v>0</v>
      </c>
      <c r="BK215" s="92">
        <v>0</v>
      </c>
      <c r="BL215" s="92">
        <v>0</v>
      </c>
      <c r="BM215" s="92">
        <v>0</v>
      </c>
      <c r="BN215" s="92">
        <v>0</v>
      </c>
      <c r="BO215" s="92">
        <v>0</v>
      </c>
      <c r="BP215" s="92">
        <v>3.1E-2</v>
      </c>
      <c r="BQ215" s="92">
        <v>0</v>
      </c>
      <c r="BR215" s="92">
        <v>0</v>
      </c>
      <c r="BS215" s="92">
        <v>0</v>
      </c>
      <c r="BT215" s="92">
        <v>0</v>
      </c>
      <c r="BU215" s="92">
        <v>0</v>
      </c>
      <c r="BV215" s="92">
        <v>0</v>
      </c>
      <c r="BW215" s="92">
        <v>0</v>
      </c>
      <c r="BX215" s="92">
        <v>0</v>
      </c>
      <c r="BY215" s="92">
        <v>0</v>
      </c>
      <c r="BZ215" s="92">
        <v>0</v>
      </c>
      <c r="CA215" s="92">
        <v>0</v>
      </c>
      <c r="CB215" s="92">
        <v>0</v>
      </c>
      <c r="CC215" s="92">
        <v>0</v>
      </c>
      <c r="CD215" s="92">
        <v>0</v>
      </c>
      <c r="CE215" s="92">
        <v>0</v>
      </c>
      <c r="CF215" s="92">
        <v>0</v>
      </c>
      <c r="CG215" s="92">
        <v>0</v>
      </c>
      <c r="CH215" s="92">
        <v>0</v>
      </c>
      <c r="CI215" s="92">
        <v>0</v>
      </c>
      <c r="CJ215" s="92">
        <v>0</v>
      </c>
      <c r="CK215" s="92">
        <v>0</v>
      </c>
      <c r="CL215" s="92">
        <v>0</v>
      </c>
      <c r="CM215" s="92">
        <v>0</v>
      </c>
      <c r="CN215" s="92">
        <v>0</v>
      </c>
      <c r="CO215" s="92">
        <v>0</v>
      </c>
      <c r="CP215" s="92">
        <v>0</v>
      </c>
      <c r="CQ215" s="92">
        <v>0</v>
      </c>
      <c r="CR215" s="92">
        <v>0</v>
      </c>
      <c r="CS215" s="92">
        <v>0</v>
      </c>
      <c r="CT215" s="92">
        <v>0</v>
      </c>
      <c r="CU215" s="92">
        <v>0</v>
      </c>
      <c r="CV215" s="92">
        <v>0</v>
      </c>
      <c r="CW215" s="92">
        <v>0</v>
      </c>
      <c r="CX215" s="92">
        <v>0</v>
      </c>
      <c r="CY215" s="92">
        <v>0.20349</v>
      </c>
      <c r="CZ215" s="92">
        <v>0.76551000000000002</v>
      </c>
      <c r="DA215" s="92">
        <v>0</v>
      </c>
      <c r="DB215" s="92">
        <v>0</v>
      </c>
      <c r="DC215" s="92">
        <v>0</v>
      </c>
      <c r="DD215" s="92">
        <v>0</v>
      </c>
      <c r="DE215" s="92">
        <v>0</v>
      </c>
      <c r="DF215" s="92">
        <v>0</v>
      </c>
      <c r="DG215" s="92">
        <v>0</v>
      </c>
      <c r="DH215" s="92">
        <v>0</v>
      </c>
      <c r="DI215" s="92">
        <v>0</v>
      </c>
      <c r="DJ215" s="92">
        <v>0</v>
      </c>
      <c r="DK215" s="92">
        <v>0</v>
      </c>
      <c r="DL215" s="92">
        <v>0</v>
      </c>
      <c r="DM215" s="92">
        <v>0</v>
      </c>
      <c r="DN215" s="92">
        <v>0</v>
      </c>
      <c r="DO215" s="92">
        <v>0</v>
      </c>
      <c r="DP215" s="92">
        <v>0</v>
      </c>
      <c r="DQ215" s="92">
        <v>0</v>
      </c>
      <c r="DR215" s="92">
        <v>0</v>
      </c>
      <c r="DS215" s="92">
        <v>0</v>
      </c>
      <c r="DT215" s="92">
        <v>0</v>
      </c>
      <c r="DU215" s="92">
        <v>0</v>
      </c>
      <c r="DV215" s="92">
        <v>0</v>
      </c>
      <c r="DW215" s="92">
        <v>0</v>
      </c>
      <c r="DX215" s="92">
        <v>0</v>
      </c>
      <c r="DY215" s="92">
        <v>0</v>
      </c>
      <c r="DZ215" s="92">
        <v>237.25283300000001</v>
      </c>
      <c r="EA215" s="92">
        <v>0</v>
      </c>
      <c r="EB215" s="92">
        <v>0</v>
      </c>
      <c r="EC215" s="92">
        <v>0</v>
      </c>
      <c r="ED215" s="92">
        <v>0</v>
      </c>
      <c r="EE215" s="92">
        <v>0</v>
      </c>
      <c r="EF215" s="92">
        <v>0</v>
      </c>
      <c r="EG215" s="92">
        <v>0</v>
      </c>
      <c r="EH215" s="92">
        <v>0</v>
      </c>
      <c r="EI215" s="92">
        <v>0</v>
      </c>
      <c r="EJ215" s="92">
        <v>0</v>
      </c>
      <c r="EK215" s="92">
        <v>0</v>
      </c>
      <c r="EL215" s="92">
        <v>0</v>
      </c>
      <c r="EM215" s="92">
        <v>0</v>
      </c>
      <c r="EN215" s="92">
        <v>0</v>
      </c>
      <c r="EO215" s="92">
        <v>0</v>
      </c>
      <c r="EP215" s="92">
        <v>0</v>
      </c>
      <c r="EQ215" s="92">
        <v>0</v>
      </c>
      <c r="ER215" s="92">
        <v>0</v>
      </c>
      <c r="ES215" s="92">
        <v>0</v>
      </c>
      <c r="ET215" s="92">
        <v>0</v>
      </c>
      <c r="EU215" s="92">
        <v>0</v>
      </c>
      <c r="EV215" s="92">
        <v>0</v>
      </c>
      <c r="EW215" s="92">
        <v>0</v>
      </c>
      <c r="EX215" s="92">
        <v>0</v>
      </c>
      <c r="EY215" s="92">
        <v>0</v>
      </c>
      <c r="EZ215" s="92">
        <v>0</v>
      </c>
      <c r="FA215" s="92">
        <v>0</v>
      </c>
      <c r="FB215" s="92">
        <v>0</v>
      </c>
      <c r="FC215" s="92">
        <v>0</v>
      </c>
      <c r="FD215" s="92">
        <v>0</v>
      </c>
      <c r="FE215" s="92">
        <v>0</v>
      </c>
      <c r="FF215" s="92">
        <v>0</v>
      </c>
      <c r="FG215" s="92">
        <v>0</v>
      </c>
      <c r="FH215" s="92">
        <v>0</v>
      </c>
      <c r="FI215" s="92">
        <v>2766.212</v>
      </c>
      <c r="FJ215" s="92">
        <v>9110.1730900000002</v>
      </c>
      <c r="FK215" s="92">
        <v>0</v>
      </c>
      <c r="FL215" s="92">
        <v>0</v>
      </c>
      <c r="FM215" s="92">
        <v>0</v>
      </c>
      <c r="FN215" s="92">
        <v>0</v>
      </c>
      <c r="FO215" s="92">
        <v>0</v>
      </c>
      <c r="FP215" s="92">
        <v>0</v>
      </c>
      <c r="FQ215" s="92">
        <v>0</v>
      </c>
      <c r="FR215" s="92">
        <v>0</v>
      </c>
      <c r="FS215" s="92">
        <v>0</v>
      </c>
      <c r="FT215" s="92">
        <v>0</v>
      </c>
      <c r="FU215" s="92">
        <v>0</v>
      </c>
      <c r="FV215" s="92">
        <v>0</v>
      </c>
      <c r="FW215" s="92">
        <v>0</v>
      </c>
      <c r="FX215" s="92">
        <v>0</v>
      </c>
      <c r="FY215" s="92">
        <v>0</v>
      </c>
      <c r="FZ215" s="92">
        <v>0</v>
      </c>
      <c r="GA215" s="92">
        <v>0</v>
      </c>
      <c r="GB215" s="92">
        <v>0</v>
      </c>
      <c r="GC215" s="92">
        <v>0</v>
      </c>
      <c r="GD215" s="92">
        <v>0</v>
      </c>
      <c r="GE215" s="92">
        <v>0</v>
      </c>
      <c r="GF215" s="92">
        <v>0</v>
      </c>
      <c r="GG215" s="92">
        <v>0</v>
      </c>
      <c r="GH215" s="92">
        <v>0</v>
      </c>
      <c r="GI215" s="92">
        <v>0</v>
      </c>
      <c r="GJ215" s="92">
        <v>1.9585597199999999E-2</v>
      </c>
      <c r="GK215" s="92">
        <v>0</v>
      </c>
      <c r="GL215" s="92">
        <v>0</v>
      </c>
      <c r="GM215" s="92">
        <v>0</v>
      </c>
      <c r="GN215" s="92">
        <v>0</v>
      </c>
      <c r="GO215" s="92">
        <v>0</v>
      </c>
      <c r="GP215" s="92">
        <v>0</v>
      </c>
      <c r="GQ215" s="92">
        <v>0</v>
      </c>
      <c r="GR215" s="92">
        <v>0</v>
      </c>
      <c r="GS215" s="92">
        <v>0</v>
      </c>
      <c r="GT215" s="92">
        <v>0</v>
      </c>
      <c r="GU215" s="92">
        <v>0</v>
      </c>
      <c r="GV215" s="92">
        <v>0</v>
      </c>
      <c r="GW215" s="92">
        <v>0</v>
      </c>
      <c r="GX215" s="92">
        <v>0</v>
      </c>
      <c r="GY215" s="92">
        <v>0</v>
      </c>
      <c r="GZ215" s="92">
        <v>0</v>
      </c>
      <c r="HA215" s="92">
        <v>0</v>
      </c>
      <c r="HB215" s="92">
        <v>0</v>
      </c>
      <c r="HC215" s="92">
        <v>0</v>
      </c>
      <c r="HD215" s="92">
        <v>0</v>
      </c>
      <c r="HE215" s="92">
        <v>0</v>
      </c>
      <c r="HF215" s="92">
        <v>0</v>
      </c>
      <c r="HG215" s="92">
        <v>0</v>
      </c>
      <c r="HH215" s="92">
        <v>0</v>
      </c>
      <c r="HI215" s="92">
        <v>0</v>
      </c>
      <c r="HJ215" s="92">
        <v>0</v>
      </c>
      <c r="HK215" s="92">
        <v>0</v>
      </c>
      <c r="HL215" s="92">
        <v>0</v>
      </c>
      <c r="HM215" s="92">
        <v>0</v>
      </c>
      <c r="HN215" s="92">
        <v>0</v>
      </c>
      <c r="HO215" s="92">
        <v>0</v>
      </c>
      <c r="HP215" s="92">
        <v>0</v>
      </c>
      <c r="HQ215" s="92">
        <v>0</v>
      </c>
      <c r="HR215" s="92">
        <v>0</v>
      </c>
      <c r="HS215" s="92">
        <v>0.22835518299999999</v>
      </c>
      <c r="HT215" s="92">
        <v>0.75205922000000003</v>
      </c>
      <c r="HU215" s="92">
        <v>0</v>
      </c>
      <c r="HV215" s="92">
        <v>0</v>
      </c>
      <c r="HW215" s="92">
        <v>0</v>
      </c>
      <c r="HX215" s="92">
        <v>0</v>
      </c>
      <c r="HY215" s="92">
        <v>0</v>
      </c>
      <c r="HZ215" s="92">
        <v>0</v>
      </c>
      <c r="IA215" s="92">
        <v>0</v>
      </c>
      <c r="IB215" s="92">
        <v>0</v>
      </c>
      <c r="IC215" s="92">
        <v>0</v>
      </c>
      <c r="ID215" s="92">
        <v>0</v>
      </c>
      <c r="IE215" s="92">
        <v>0</v>
      </c>
      <c r="IF215" s="92">
        <v>0</v>
      </c>
      <c r="IG215" s="92">
        <v>0</v>
      </c>
      <c r="IH215" s="92">
        <v>0</v>
      </c>
      <c r="II215" s="92">
        <v>0</v>
      </c>
      <c r="IJ215" s="92">
        <v>0</v>
      </c>
      <c r="IK215" s="92">
        <v>0</v>
      </c>
      <c r="IL215" s="92">
        <v>0</v>
      </c>
      <c r="IM215" s="92">
        <v>0</v>
      </c>
      <c r="IN215" s="92">
        <v>0</v>
      </c>
      <c r="IO215" s="92">
        <v>0</v>
      </c>
      <c r="IP215" s="92">
        <v>0</v>
      </c>
      <c r="IQ215" s="92">
        <v>0</v>
      </c>
      <c r="IR215" s="92">
        <v>0</v>
      </c>
      <c r="IS215" s="92">
        <v>0</v>
      </c>
      <c r="IT215" s="92">
        <v>424.82366100000002</v>
      </c>
      <c r="IU215" s="92">
        <v>12113.6379</v>
      </c>
      <c r="IV215" s="92">
        <v>173221.943</v>
      </c>
      <c r="IW215" s="92">
        <v>25</v>
      </c>
      <c r="IX215" s="92">
        <v>1</v>
      </c>
      <c r="IY215" s="92">
        <v>1</v>
      </c>
      <c r="IZ215" s="92">
        <v>0</v>
      </c>
      <c r="JA215" s="92">
        <v>0</v>
      </c>
      <c r="JB215" s="92">
        <v>-1790.47435</v>
      </c>
      <c r="JC215" s="92">
        <v>-62.791695799999999</v>
      </c>
      <c r="JD215" s="92">
        <v>-0.76063586800000005</v>
      </c>
      <c r="JE215" s="92">
        <v>0.93449426400000002</v>
      </c>
      <c r="JF215" s="92">
        <v>3.2772588800000002E-2</v>
      </c>
      <c r="JG215" s="92">
        <v>4.0874696499999997E-5</v>
      </c>
      <c r="JH215" s="92">
        <v>1.16552188E-3</v>
      </c>
      <c r="JI215" s="92">
        <v>28.514508599999999</v>
      </c>
      <c r="JJ215" s="92">
        <v>371.41665899999998</v>
      </c>
      <c r="JK215" s="92">
        <v>0</v>
      </c>
      <c r="JL215" s="92">
        <v>0</v>
      </c>
      <c r="JM215" s="92">
        <v>0</v>
      </c>
      <c r="JN215" s="92">
        <v>0</v>
      </c>
      <c r="JO215" s="92">
        <v>0</v>
      </c>
      <c r="JP215" s="92">
        <v>0</v>
      </c>
      <c r="JQ215" s="92">
        <v>0</v>
      </c>
      <c r="JR215" s="92">
        <v>0</v>
      </c>
      <c r="JS215" s="92">
        <v>0</v>
      </c>
      <c r="JT215" s="92">
        <v>0</v>
      </c>
      <c r="JU215" s="92">
        <v>0</v>
      </c>
      <c r="JV215" s="92">
        <v>0</v>
      </c>
      <c r="JW215" s="92">
        <v>0</v>
      </c>
      <c r="JX215" s="92">
        <v>0</v>
      </c>
      <c r="JY215" s="92">
        <v>0</v>
      </c>
      <c r="JZ215" s="92">
        <v>0</v>
      </c>
      <c r="KA215" s="92">
        <v>0</v>
      </c>
      <c r="KB215" s="92">
        <v>0</v>
      </c>
      <c r="KC215" s="92">
        <v>0</v>
      </c>
      <c r="KD215" s="92">
        <v>0</v>
      </c>
      <c r="KE215" s="92">
        <v>0</v>
      </c>
      <c r="KF215" s="92">
        <v>0</v>
      </c>
      <c r="KG215" s="92">
        <v>0</v>
      </c>
      <c r="KH215" s="92">
        <v>0</v>
      </c>
      <c r="KI215" s="92">
        <v>0</v>
      </c>
      <c r="KJ215" s="92">
        <v>0</v>
      </c>
      <c r="KK215" s="92">
        <v>0</v>
      </c>
      <c r="KL215" s="92">
        <v>0</v>
      </c>
      <c r="KM215" s="92">
        <v>0</v>
      </c>
      <c r="KN215" s="92">
        <v>0</v>
      </c>
      <c r="KO215" s="92">
        <v>0</v>
      </c>
      <c r="KP215" s="92">
        <v>0</v>
      </c>
      <c r="KQ215" s="92">
        <v>0</v>
      </c>
      <c r="KR215" s="92">
        <v>0</v>
      </c>
      <c r="KS215" s="92">
        <v>0</v>
      </c>
      <c r="KT215" s="92">
        <v>0</v>
      </c>
      <c r="KU215" s="92">
        <v>0</v>
      </c>
      <c r="KV215" s="92">
        <v>0</v>
      </c>
      <c r="KW215" s="92">
        <v>0</v>
      </c>
      <c r="KX215" s="92">
        <v>0</v>
      </c>
      <c r="KY215" s="92">
        <v>0</v>
      </c>
      <c r="KZ215" s="92">
        <v>0</v>
      </c>
      <c r="LA215" s="92">
        <v>0</v>
      </c>
      <c r="LB215" s="92">
        <v>0</v>
      </c>
      <c r="LC215" s="92">
        <v>0</v>
      </c>
      <c r="LD215" s="92">
        <v>0</v>
      </c>
      <c r="LE215" s="92">
        <v>0</v>
      </c>
      <c r="LF215" s="92">
        <v>0</v>
      </c>
      <c r="LG215" s="92">
        <v>0</v>
      </c>
      <c r="LH215" s="92">
        <v>0</v>
      </c>
      <c r="LI215" s="92">
        <v>0</v>
      </c>
      <c r="LJ215" s="92">
        <v>0</v>
      </c>
      <c r="LK215" s="92">
        <v>0</v>
      </c>
      <c r="LL215" s="92">
        <v>0</v>
      </c>
      <c r="LM215" s="92">
        <v>0</v>
      </c>
      <c r="LN215" s="92">
        <v>0</v>
      </c>
      <c r="LO215" s="92">
        <v>0</v>
      </c>
      <c r="LP215" s="92">
        <v>0</v>
      </c>
      <c r="LQ215" s="92">
        <v>0</v>
      </c>
      <c r="LR215" s="92">
        <v>0</v>
      </c>
      <c r="LS215" s="92">
        <v>0</v>
      </c>
      <c r="LT215" s="92">
        <v>0</v>
      </c>
      <c r="LU215" s="92">
        <v>0</v>
      </c>
      <c r="LV215" s="92">
        <v>0</v>
      </c>
      <c r="LW215" s="92">
        <v>0</v>
      </c>
      <c r="LX215" s="92">
        <v>0</v>
      </c>
      <c r="LY215" s="92">
        <v>0</v>
      </c>
      <c r="LZ215" s="92">
        <v>0</v>
      </c>
      <c r="MA215" s="92">
        <v>0</v>
      </c>
      <c r="MB215" s="92">
        <v>0</v>
      </c>
      <c r="MC215" s="92">
        <v>0</v>
      </c>
      <c r="MD215" s="92">
        <v>0</v>
      </c>
      <c r="ME215" s="92">
        <v>0</v>
      </c>
      <c r="MF215" s="92">
        <v>0</v>
      </c>
      <c r="MG215" s="92">
        <v>0</v>
      </c>
      <c r="MH215" s="92">
        <v>0</v>
      </c>
      <c r="MI215" s="92">
        <v>0</v>
      </c>
      <c r="MJ215" s="92">
        <v>0</v>
      </c>
      <c r="MK215" s="92">
        <v>0</v>
      </c>
      <c r="ML215" s="92">
        <v>0</v>
      </c>
      <c r="MM215" s="92">
        <v>0</v>
      </c>
      <c r="MN215" s="92">
        <v>0</v>
      </c>
      <c r="MO215" s="92">
        <v>0</v>
      </c>
      <c r="MP215" s="92">
        <v>0</v>
      </c>
      <c r="MQ215" s="92">
        <v>0</v>
      </c>
      <c r="MR215" s="92">
        <v>0</v>
      </c>
      <c r="MS215" s="92">
        <v>0</v>
      </c>
      <c r="MT215" s="92">
        <v>0</v>
      </c>
      <c r="MU215" s="92">
        <v>0</v>
      </c>
      <c r="MV215" s="92">
        <v>0</v>
      </c>
      <c r="MW215" s="92">
        <v>0</v>
      </c>
      <c r="MX215" s="92">
        <v>0</v>
      </c>
      <c r="MY215" s="92">
        <v>0</v>
      </c>
      <c r="MZ215" s="92">
        <v>0</v>
      </c>
      <c r="NA215" s="92">
        <v>0</v>
      </c>
      <c r="NB215" s="92">
        <v>0</v>
      </c>
      <c r="NC215" s="92">
        <v>0</v>
      </c>
      <c r="ND215" s="92">
        <v>0</v>
      </c>
      <c r="NE215" s="92">
        <v>0</v>
      </c>
      <c r="NF215" s="92">
        <v>0</v>
      </c>
      <c r="NG215" s="92">
        <v>0</v>
      </c>
      <c r="NH215" s="92">
        <v>0</v>
      </c>
      <c r="NI215" s="92">
        <v>0</v>
      </c>
      <c r="NJ215" s="92">
        <v>0</v>
      </c>
      <c r="NK215" s="92">
        <v>0</v>
      </c>
      <c r="NL215" s="92">
        <v>0</v>
      </c>
      <c r="NM215" s="92">
        <v>0</v>
      </c>
      <c r="NN215" s="92">
        <v>0</v>
      </c>
      <c r="NO215" s="92">
        <v>0</v>
      </c>
      <c r="NP215" s="92">
        <v>0</v>
      </c>
      <c r="NQ215" s="92">
        <v>0</v>
      </c>
      <c r="NR215" s="92">
        <v>0</v>
      </c>
      <c r="NS215" s="92">
        <v>0</v>
      </c>
      <c r="NT215" s="92">
        <v>0</v>
      </c>
      <c r="NU215" s="92">
        <v>0</v>
      </c>
      <c r="NV215" s="92">
        <v>0</v>
      </c>
      <c r="NW215" s="92">
        <v>0</v>
      </c>
      <c r="NX215" s="92">
        <v>0</v>
      </c>
      <c r="NY215" s="92">
        <v>0</v>
      </c>
      <c r="NZ215" s="92">
        <v>0</v>
      </c>
      <c r="OA215" s="92">
        <v>0</v>
      </c>
      <c r="OB215" s="92">
        <v>0</v>
      </c>
      <c r="OC215" s="92">
        <v>0</v>
      </c>
      <c r="OD215" s="92">
        <v>0</v>
      </c>
      <c r="OE215" s="92">
        <v>0</v>
      </c>
      <c r="OF215" s="92">
        <v>0</v>
      </c>
      <c r="OG215" s="92">
        <v>0</v>
      </c>
      <c r="OH215" s="92">
        <v>0</v>
      </c>
      <c r="OI215" s="92">
        <v>0</v>
      </c>
      <c r="OJ215" s="92">
        <v>0</v>
      </c>
      <c r="OK215" s="92">
        <v>0</v>
      </c>
      <c r="OL215" s="92">
        <v>0</v>
      </c>
      <c r="OM215" s="92">
        <v>0</v>
      </c>
      <c r="ON215" s="92">
        <v>0</v>
      </c>
      <c r="OO215" s="92">
        <v>0</v>
      </c>
      <c r="OP215" s="92">
        <v>0</v>
      </c>
      <c r="OQ215" s="92">
        <v>0</v>
      </c>
      <c r="OR215" s="92">
        <v>0</v>
      </c>
      <c r="OS215" s="92">
        <v>0</v>
      </c>
      <c r="OT215" s="92">
        <v>0</v>
      </c>
      <c r="OU215" s="92">
        <v>0</v>
      </c>
      <c r="OV215" s="92">
        <v>0</v>
      </c>
      <c r="OW215" s="92">
        <v>0</v>
      </c>
      <c r="OX215" s="92">
        <v>0</v>
      </c>
      <c r="OY215" s="92">
        <v>0</v>
      </c>
      <c r="OZ215" s="92">
        <v>0</v>
      </c>
      <c r="PA215" s="92">
        <v>0</v>
      </c>
      <c r="PB215" s="92">
        <v>0</v>
      </c>
      <c r="PC215" s="92">
        <v>0</v>
      </c>
      <c r="PD215" s="92">
        <v>0</v>
      </c>
      <c r="PE215" s="92">
        <v>0</v>
      </c>
      <c r="PF215" s="92">
        <v>0</v>
      </c>
      <c r="PG215" s="92">
        <v>0</v>
      </c>
      <c r="PH215" s="92">
        <v>0</v>
      </c>
      <c r="PI215" s="92">
        <v>0</v>
      </c>
      <c r="PJ215" s="92">
        <v>0</v>
      </c>
      <c r="PK215" s="92">
        <v>0</v>
      </c>
      <c r="PL215" s="92">
        <v>0</v>
      </c>
      <c r="PM215" s="92">
        <v>0</v>
      </c>
      <c r="PN215" s="92">
        <v>0</v>
      </c>
      <c r="PO215" s="92">
        <v>0</v>
      </c>
      <c r="PP215" s="92">
        <v>0</v>
      </c>
      <c r="PQ215" s="92">
        <v>0</v>
      </c>
      <c r="PR215" s="92">
        <v>0</v>
      </c>
      <c r="PS215" s="92">
        <v>0</v>
      </c>
      <c r="PT215" s="92">
        <v>0</v>
      </c>
      <c r="PU215" s="92">
        <v>0</v>
      </c>
      <c r="PV215" s="92">
        <v>0</v>
      </c>
      <c r="PW215" s="92">
        <v>0</v>
      </c>
      <c r="PX215" s="92">
        <v>0</v>
      </c>
      <c r="PY215" s="92">
        <v>0</v>
      </c>
      <c r="PZ215" s="92">
        <v>0</v>
      </c>
      <c r="QA215" s="92">
        <v>0</v>
      </c>
      <c r="QB215" s="92">
        <v>0</v>
      </c>
      <c r="QC215" s="92">
        <v>0</v>
      </c>
      <c r="QD215" s="92">
        <v>0</v>
      </c>
      <c r="QE215" s="92">
        <v>0</v>
      </c>
      <c r="QF215" s="92">
        <v>0</v>
      </c>
      <c r="QG215" s="92">
        <v>0</v>
      </c>
      <c r="QH215" s="92">
        <v>0</v>
      </c>
      <c r="QI215" s="92">
        <v>0</v>
      </c>
      <c r="QJ215" s="92">
        <v>0</v>
      </c>
      <c r="QK215" s="92">
        <v>0</v>
      </c>
      <c r="QL215" s="92">
        <v>0</v>
      </c>
      <c r="QM215" s="92">
        <v>0</v>
      </c>
      <c r="QN215" s="92">
        <v>0</v>
      </c>
      <c r="QO215" s="92">
        <v>0</v>
      </c>
      <c r="QP215" s="92">
        <v>0</v>
      </c>
      <c r="QQ215" s="92">
        <v>0</v>
      </c>
      <c r="QR215" s="92">
        <v>0</v>
      </c>
      <c r="QS215" s="92">
        <v>0</v>
      </c>
      <c r="QT215" s="92">
        <v>0</v>
      </c>
      <c r="QU215" s="92">
        <v>0</v>
      </c>
      <c r="QV215" s="92">
        <v>0</v>
      </c>
      <c r="QW215" s="92">
        <v>0</v>
      </c>
      <c r="QX215" s="92">
        <v>0</v>
      </c>
      <c r="QY215" s="92">
        <v>0</v>
      </c>
      <c r="QZ215" s="92">
        <v>0</v>
      </c>
      <c r="RA215" s="92">
        <v>0</v>
      </c>
      <c r="RB215" s="92">
        <v>0</v>
      </c>
      <c r="RC215" s="92">
        <v>0</v>
      </c>
      <c r="RD215" s="92">
        <v>0</v>
      </c>
      <c r="RE215" s="92">
        <v>0</v>
      </c>
      <c r="RF215" s="92">
        <v>0</v>
      </c>
      <c r="RG215" s="92">
        <v>0</v>
      </c>
      <c r="RH215" s="92">
        <v>0</v>
      </c>
      <c r="RI215" s="92">
        <v>0</v>
      </c>
      <c r="RJ215" s="92">
        <v>0</v>
      </c>
      <c r="RK215" s="92">
        <v>0</v>
      </c>
      <c r="RL215" s="92">
        <v>0</v>
      </c>
      <c r="RM215" s="92">
        <v>0</v>
      </c>
      <c r="RN215" s="92">
        <v>0</v>
      </c>
      <c r="RO215" s="92">
        <v>0</v>
      </c>
      <c r="RP215" s="92">
        <v>0</v>
      </c>
      <c r="RQ215" s="92">
        <v>0</v>
      </c>
      <c r="RR215" s="92">
        <v>0</v>
      </c>
      <c r="RS215" s="92">
        <v>0</v>
      </c>
      <c r="RT215" s="92">
        <v>0</v>
      </c>
      <c r="RU215" s="92">
        <v>0</v>
      </c>
      <c r="RV215" s="92">
        <v>0</v>
      </c>
      <c r="RW215" s="92">
        <v>0</v>
      </c>
      <c r="RX215" s="92">
        <v>0</v>
      </c>
      <c r="RY215" s="92">
        <v>0</v>
      </c>
      <c r="RZ215" s="92">
        <v>0</v>
      </c>
      <c r="SA215" s="92">
        <v>0</v>
      </c>
      <c r="SB215" s="92">
        <v>0</v>
      </c>
      <c r="SC215" s="92">
        <v>0</v>
      </c>
      <c r="SD215" s="92">
        <v>0</v>
      </c>
      <c r="SE215" s="92">
        <v>0</v>
      </c>
      <c r="SF215" s="92">
        <v>0</v>
      </c>
      <c r="SG215" s="92">
        <v>0</v>
      </c>
      <c r="SH215" s="92">
        <v>0</v>
      </c>
      <c r="SI215" s="92">
        <v>0</v>
      </c>
      <c r="SJ215" s="92">
        <v>0</v>
      </c>
      <c r="SK215" s="92">
        <v>0</v>
      </c>
      <c r="SL215" s="92">
        <v>0</v>
      </c>
      <c r="SM215" s="92">
        <v>0</v>
      </c>
      <c r="SN215" s="92">
        <v>0</v>
      </c>
      <c r="SO215" s="92">
        <v>0</v>
      </c>
      <c r="SP215" s="92">
        <v>0</v>
      </c>
      <c r="SQ215" s="92">
        <v>0</v>
      </c>
      <c r="SR215" s="92">
        <v>0</v>
      </c>
      <c r="SS215" s="92">
        <v>0</v>
      </c>
      <c r="ST215" s="92">
        <v>0</v>
      </c>
      <c r="SU215" s="92">
        <v>0</v>
      </c>
      <c r="SV215" s="92">
        <v>0</v>
      </c>
      <c r="SW215" s="92">
        <v>0</v>
      </c>
      <c r="SX215" s="92">
        <v>0</v>
      </c>
      <c r="SY215" s="92">
        <v>0</v>
      </c>
      <c r="SZ215" s="92">
        <v>0</v>
      </c>
      <c r="TA215" s="92">
        <v>0</v>
      </c>
      <c r="TB215" s="92">
        <v>0</v>
      </c>
      <c r="TC215" s="92">
        <v>1</v>
      </c>
      <c r="TD215" s="92">
        <v>0</v>
      </c>
      <c r="TE215" s="92">
        <v>0</v>
      </c>
      <c r="TF215" s="92">
        <v>0</v>
      </c>
      <c r="TG215" s="92">
        <v>0</v>
      </c>
      <c r="TH215" s="92">
        <v>0</v>
      </c>
      <c r="TI215" s="92">
        <v>0</v>
      </c>
      <c r="TJ215" s="92">
        <v>0</v>
      </c>
      <c r="TK215" s="92">
        <v>0</v>
      </c>
      <c r="TL215" s="92">
        <v>0</v>
      </c>
      <c r="TM215" s="92">
        <v>0</v>
      </c>
      <c r="TN215" s="92">
        <v>0</v>
      </c>
      <c r="TO215" s="92">
        <v>0</v>
      </c>
      <c r="TP215" s="92">
        <v>0</v>
      </c>
      <c r="TQ215" s="92">
        <v>-884619.51448400004</v>
      </c>
      <c r="TR215" s="92">
        <v>0</v>
      </c>
      <c r="TS215" s="92">
        <v>3.6582037500000001E-3</v>
      </c>
      <c r="TT215" s="92">
        <v>0</v>
      </c>
      <c r="TU215" s="92">
        <v>0</v>
      </c>
      <c r="TV215" s="92">
        <v>0</v>
      </c>
      <c r="TW215" s="92">
        <v>0</v>
      </c>
      <c r="TX215" s="92">
        <v>0</v>
      </c>
      <c r="TY215" s="92">
        <v>0</v>
      </c>
      <c r="TZ215" s="92">
        <v>0</v>
      </c>
      <c r="UA215" s="92">
        <v>0</v>
      </c>
      <c r="UB215" s="92">
        <v>0</v>
      </c>
      <c r="UC215" s="92">
        <v>0</v>
      </c>
      <c r="UD215" s="92">
        <v>0</v>
      </c>
      <c r="UE215" s="92">
        <v>0</v>
      </c>
      <c r="UF215" s="92">
        <v>0</v>
      </c>
      <c r="UG215" s="92">
        <v>0</v>
      </c>
      <c r="UH215" s="92">
        <v>0</v>
      </c>
      <c r="UI215" s="92">
        <v>0</v>
      </c>
      <c r="UJ215" s="92">
        <v>0</v>
      </c>
      <c r="UK215" s="92">
        <v>0</v>
      </c>
      <c r="UL215" s="92">
        <v>0</v>
      </c>
      <c r="UM215" s="92">
        <v>0</v>
      </c>
      <c r="UN215" s="92">
        <v>0</v>
      </c>
      <c r="UO215" s="92">
        <v>0</v>
      </c>
      <c r="UP215" s="92">
        <v>0</v>
      </c>
      <c r="UQ215" s="92">
        <v>0</v>
      </c>
      <c r="UR215" s="92">
        <v>0</v>
      </c>
      <c r="US215" s="92">
        <v>0</v>
      </c>
      <c r="UT215" s="92">
        <v>0</v>
      </c>
      <c r="UU215" s="92">
        <v>0</v>
      </c>
      <c r="UV215" s="92">
        <v>0</v>
      </c>
      <c r="UW215" s="92">
        <v>0</v>
      </c>
      <c r="UX215" s="92">
        <v>0</v>
      </c>
      <c r="UY215" s="92">
        <v>0</v>
      </c>
      <c r="UZ215" s="92">
        <v>0</v>
      </c>
      <c r="VA215" s="92">
        <v>0</v>
      </c>
      <c r="VB215" s="92">
        <v>2.4013157444444499E-2</v>
      </c>
      <c r="VC215" s="92">
        <v>9.0335211388889003E-2</v>
      </c>
      <c r="VD215" s="92">
        <v>0</v>
      </c>
      <c r="VE215" s="92">
        <v>0</v>
      </c>
      <c r="VF215" s="92">
        <v>0</v>
      </c>
      <c r="VG215" s="92">
        <v>0</v>
      </c>
      <c r="VH215" s="92">
        <v>0</v>
      </c>
      <c r="VI215" s="92">
        <v>0</v>
      </c>
      <c r="VJ215" s="92">
        <v>0</v>
      </c>
      <c r="VK215" s="92">
        <v>0</v>
      </c>
      <c r="VL215" s="92">
        <v>0</v>
      </c>
      <c r="VM215" s="92">
        <v>0</v>
      </c>
      <c r="VN215" s="92">
        <v>0</v>
      </c>
      <c r="VO215" s="92">
        <v>0</v>
      </c>
      <c r="VP215" s="92">
        <v>0</v>
      </c>
      <c r="VQ215" s="92">
        <v>0</v>
      </c>
      <c r="VR215" s="92">
        <v>0</v>
      </c>
      <c r="VS215" s="92">
        <v>0</v>
      </c>
      <c r="VT215" s="92">
        <v>0</v>
      </c>
      <c r="VU215" s="92">
        <v>0</v>
      </c>
      <c r="VV215" s="92">
        <v>0</v>
      </c>
      <c r="VW215" s="92">
        <v>0</v>
      </c>
      <c r="VX215" s="92">
        <v>0</v>
      </c>
      <c r="VY215" s="92">
        <v>0</v>
      </c>
      <c r="VZ215" s="92">
        <v>0</v>
      </c>
      <c r="WA215" s="92">
        <v>0</v>
      </c>
      <c r="WB215" s="92">
        <v>0</v>
      </c>
      <c r="WC215" s="92">
        <v>0</v>
      </c>
    </row>
    <row r="216" spans="2:601" ht="13.5" customHeight="1">
      <c r="B216" s="851" t="s">
        <v>2883</v>
      </c>
      <c r="C216" s="92">
        <v>0</v>
      </c>
      <c r="D216" s="92">
        <v>12113.6379</v>
      </c>
      <c r="E216" s="92">
        <v>0.13713176299999999</v>
      </c>
      <c r="F216" s="92">
        <v>13.1695335</v>
      </c>
      <c r="G216" s="92">
        <v>0</v>
      </c>
      <c r="H216" s="92">
        <v>0</v>
      </c>
      <c r="I216" s="92">
        <v>0</v>
      </c>
      <c r="J216" s="92">
        <v>0</v>
      </c>
      <c r="K216" s="92">
        <v>0</v>
      </c>
      <c r="L216" s="92">
        <v>0</v>
      </c>
      <c r="M216" s="92">
        <v>0</v>
      </c>
      <c r="N216" s="92">
        <v>0</v>
      </c>
      <c r="O216" s="92">
        <v>0</v>
      </c>
      <c r="P216" s="92">
        <v>0</v>
      </c>
      <c r="Q216" s="92">
        <v>0</v>
      </c>
      <c r="R216" s="92">
        <v>0</v>
      </c>
      <c r="S216" s="92">
        <v>0</v>
      </c>
      <c r="T216" s="92">
        <v>0</v>
      </c>
      <c r="U216" s="92">
        <v>0</v>
      </c>
      <c r="V216" s="92">
        <v>0</v>
      </c>
      <c r="W216" s="92">
        <v>0</v>
      </c>
      <c r="X216" s="92">
        <v>0</v>
      </c>
      <c r="Y216" s="92">
        <v>0</v>
      </c>
      <c r="Z216" s="92">
        <v>0</v>
      </c>
      <c r="AA216" s="92">
        <v>0</v>
      </c>
      <c r="AB216" s="92">
        <v>0</v>
      </c>
      <c r="AC216" s="92">
        <v>0</v>
      </c>
      <c r="AD216" s="92">
        <v>0</v>
      </c>
      <c r="AE216" s="92">
        <v>0</v>
      </c>
      <c r="AF216" s="92">
        <v>0</v>
      </c>
      <c r="AG216" s="92">
        <v>0</v>
      </c>
      <c r="AH216" s="92">
        <v>0</v>
      </c>
      <c r="AI216" s="92">
        <v>0</v>
      </c>
      <c r="AJ216" s="92">
        <v>0</v>
      </c>
      <c r="AK216" s="92">
        <v>0</v>
      </c>
      <c r="AL216" s="92">
        <v>0</v>
      </c>
      <c r="AM216" s="92">
        <v>0</v>
      </c>
      <c r="AN216" s="92">
        <v>0</v>
      </c>
      <c r="AO216" s="92">
        <v>86.447366799999998</v>
      </c>
      <c r="AP216" s="92">
        <v>325.20676099999997</v>
      </c>
      <c r="AQ216" s="92">
        <v>0</v>
      </c>
      <c r="AR216" s="92">
        <v>0</v>
      </c>
      <c r="AS216" s="92">
        <v>0</v>
      </c>
      <c r="AT216" s="92">
        <v>0</v>
      </c>
      <c r="AU216" s="92">
        <v>0</v>
      </c>
      <c r="AV216" s="92">
        <v>0</v>
      </c>
      <c r="AW216" s="92">
        <v>0</v>
      </c>
      <c r="AX216" s="92">
        <v>0</v>
      </c>
      <c r="AY216" s="92">
        <v>0</v>
      </c>
      <c r="AZ216" s="92">
        <v>0</v>
      </c>
      <c r="BA216" s="92">
        <v>0</v>
      </c>
      <c r="BB216" s="92">
        <v>0</v>
      </c>
      <c r="BC216" s="92">
        <v>0</v>
      </c>
      <c r="BD216" s="92">
        <v>0</v>
      </c>
      <c r="BE216" s="92">
        <v>0</v>
      </c>
      <c r="BF216" s="92">
        <v>0</v>
      </c>
      <c r="BG216" s="92">
        <v>0</v>
      </c>
      <c r="BH216" s="92">
        <v>0</v>
      </c>
      <c r="BI216" s="92">
        <v>0</v>
      </c>
      <c r="BJ216" s="92">
        <v>0</v>
      </c>
      <c r="BK216" s="92">
        <v>0</v>
      </c>
      <c r="BL216" s="92">
        <v>0</v>
      </c>
      <c r="BM216" s="92">
        <v>0</v>
      </c>
      <c r="BN216" s="92">
        <v>0</v>
      </c>
      <c r="BO216" s="92">
        <v>0</v>
      </c>
      <c r="BP216" s="92">
        <v>3.1E-2</v>
      </c>
      <c r="BQ216" s="92">
        <v>0</v>
      </c>
      <c r="BR216" s="92">
        <v>0</v>
      </c>
      <c r="BS216" s="92">
        <v>0</v>
      </c>
      <c r="BT216" s="92">
        <v>0</v>
      </c>
      <c r="BU216" s="92">
        <v>0</v>
      </c>
      <c r="BV216" s="92">
        <v>0</v>
      </c>
      <c r="BW216" s="92">
        <v>0</v>
      </c>
      <c r="BX216" s="92">
        <v>0</v>
      </c>
      <c r="BY216" s="92">
        <v>0</v>
      </c>
      <c r="BZ216" s="92">
        <v>0</v>
      </c>
      <c r="CA216" s="92">
        <v>0</v>
      </c>
      <c r="CB216" s="92">
        <v>0</v>
      </c>
      <c r="CC216" s="92">
        <v>0</v>
      </c>
      <c r="CD216" s="92">
        <v>0</v>
      </c>
      <c r="CE216" s="92">
        <v>0</v>
      </c>
      <c r="CF216" s="92">
        <v>0</v>
      </c>
      <c r="CG216" s="92">
        <v>0</v>
      </c>
      <c r="CH216" s="92">
        <v>0</v>
      </c>
      <c r="CI216" s="92">
        <v>0</v>
      </c>
      <c r="CJ216" s="92">
        <v>0</v>
      </c>
      <c r="CK216" s="92">
        <v>0</v>
      </c>
      <c r="CL216" s="92">
        <v>0</v>
      </c>
      <c r="CM216" s="92">
        <v>0</v>
      </c>
      <c r="CN216" s="92">
        <v>0</v>
      </c>
      <c r="CO216" s="92">
        <v>0</v>
      </c>
      <c r="CP216" s="92">
        <v>0</v>
      </c>
      <c r="CQ216" s="92">
        <v>0</v>
      </c>
      <c r="CR216" s="92">
        <v>0</v>
      </c>
      <c r="CS216" s="92">
        <v>0</v>
      </c>
      <c r="CT216" s="92">
        <v>0</v>
      </c>
      <c r="CU216" s="92">
        <v>0</v>
      </c>
      <c r="CV216" s="92">
        <v>0</v>
      </c>
      <c r="CW216" s="92">
        <v>0</v>
      </c>
      <c r="CX216" s="92">
        <v>0</v>
      </c>
      <c r="CY216" s="92">
        <v>0.20349</v>
      </c>
      <c r="CZ216" s="92">
        <v>0.76551000000000002</v>
      </c>
      <c r="DA216" s="92">
        <v>0</v>
      </c>
      <c r="DB216" s="92">
        <v>0</v>
      </c>
      <c r="DC216" s="92">
        <v>0</v>
      </c>
      <c r="DD216" s="92">
        <v>0</v>
      </c>
      <c r="DE216" s="92">
        <v>0</v>
      </c>
      <c r="DF216" s="92">
        <v>0</v>
      </c>
      <c r="DG216" s="92">
        <v>0</v>
      </c>
      <c r="DH216" s="92">
        <v>0</v>
      </c>
      <c r="DI216" s="92">
        <v>0</v>
      </c>
      <c r="DJ216" s="92">
        <v>0</v>
      </c>
      <c r="DK216" s="92">
        <v>0</v>
      </c>
      <c r="DL216" s="92">
        <v>0</v>
      </c>
      <c r="DM216" s="92">
        <v>0</v>
      </c>
      <c r="DN216" s="92">
        <v>0</v>
      </c>
      <c r="DO216" s="92">
        <v>0</v>
      </c>
      <c r="DP216" s="92">
        <v>0</v>
      </c>
      <c r="DQ216" s="92">
        <v>0</v>
      </c>
      <c r="DR216" s="92">
        <v>0</v>
      </c>
      <c r="DS216" s="92">
        <v>0</v>
      </c>
      <c r="DT216" s="92">
        <v>0</v>
      </c>
      <c r="DU216" s="92">
        <v>0</v>
      </c>
      <c r="DV216" s="92">
        <v>0</v>
      </c>
      <c r="DW216" s="92">
        <v>0</v>
      </c>
      <c r="DX216" s="92">
        <v>0</v>
      </c>
      <c r="DY216" s="92">
        <v>0</v>
      </c>
      <c r="DZ216" s="92">
        <v>237.25283300000001</v>
      </c>
      <c r="EA216" s="92">
        <v>0</v>
      </c>
      <c r="EB216" s="92">
        <v>0</v>
      </c>
      <c r="EC216" s="92">
        <v>0</v>
      </c>
      <c r="ED216" s="92">
        <v>0</v>
      </c>
      <c r="EE216" s="92">
        <v>0</v>
      </c>
      <c r="EF216" s="92">
        <v>0</v>
      </c>
      <c r="EG216" s="92">
        <v>0</v>
      </c>
      <c r="EH216" s="92">
        <v>0</v>
      </c>
      <c r="EI216" s="92">
        <v>0</v>
      </c>
      <c r="EJ216" s="92">
        <v>0</v>
      </c>
      <c r="EK216" s="92">
        <v>0</v>
      </c>
      <c r="EL216" s="92">
        <v>0</v>
      </c>
      <c r="EM216" s="92">
        <v>0</v>
      </c>
      <c r="EN216" s="92">
        <v>0</v>
      </c>
      <c r="EO216" s="92">
        <v>0</v>
      </c>
      <c r="EP216" s="92">
        <v>0</v>
      </c>
      <c r="EQ216" s="92">
        <v>0</v>
      </c>
      <c r="ER216" s="92">
        <v>0</v>
      </c>
      <c r="ES216" s="92">
        <v>0</v>
      </c>
      <c r="ET216" s="92">
        <v>0</v>
      </c>
      <c r="EU216" s="92">
        <v>0</v>
      </c>
      <c r="EV216" s="92">
        <v>0</v>
      </c>
      <c r="EW216" s="92">
        <v>0</v>
      </c>
      <c r="EX216" s="92">
        <v>0</v>
      </c>
      <c r="EY216" s="92">
        <v>0</v>
      </c>
      <c r="EZ216" s="92">
        <v>0</v>
      </c>
      <c r="FA216" s="92">
        <v>0</v>
      </c>
      <c r="FB216" s="92">
        <v>0</v>
      </c>
      <c r="FC216" s="92">
        <v>0</v>
      </c>
      <c r="FD216" s="92">
        <v>0</v>
      </c>
      <c r="FE216" s="92">
        <v>0</v>
      </c>
      <c r="FF216" s="92">
        <v>0</v>
      </c>
      <c r="FG216" s="92">
        <v>0</v>
      </c>
      <c r="FH216" s="92">
        <v>0</v>
      </c>
      <c r="FI216" s="92">
        <v>2766.212</v>
      </c>
      <c r="FJ216" s="92">
        <v>9110.1730900000002</v>
      </c>
      <c r="FK216" s="92">
        <v>0</v>
      </c>
      <c r="FL216" s="92">
        <v>0</v>
      </c>
      <c r="FM216" s="92">
        <v>0</v>
      </c>
      <c r="FN216" s="92">
        <v>0</v>
      </c>
      <c r="FO216" s="92">
        <v>0</v>
      </c>
      <c r="FP216" s="92">
        <v>0</v>
      </c>
      <c r="FQ216" s="92">
        <v>0</v>
      </c>
      <c r="FR216" s="92">
        <v>0</v>
      </c>
      <c r="FS216" s="92">
        <v>0</v>
      </c>
      <c r="FT216" s="92">
        <v>0</v>
      </c>
      <c r="FU216" s="92">
        <v>0</v>
      </c>
      <c r="FV216" s="92">
        <v>0</v>
      </c>
      <c r="FW216" s="92">
        <v>0</v>
      </c>
      <c r="FX216" s="92">
        <v>0</v>
      </c>
      <c r="FY216" s="92">
        <v>0</v>
      </c>
      <c r="FZ216" s="92">
        <v>0</v>
      </c>
      <c r="GA216" s="92">
        <v>0</v>
      </c>
      <c r="GB216" s="92">
        <v>0</v>
      </c>
      <c r="GC216" s="92">
        <v>0</v>
      </c>
      <c r="GD216" s="92">
        <v>0</v>
      </c>
      <c r="GE216" s="92">
        <v>0</v>
      </c>
      <c r="GF216" s="92">
        <v>0</v>
      </c>
      <c r="GG216" s="92">
        <v>0</v>
      </c>
      <c r="GH216" s="92">
        <v>0</v>
      </c>
      <c r="GI216" s="92">
        <v>0</v>
      </c>
      <c r="GJ216" s="92">
        <v>1.9585597199999999E-2</v>
      </c>
      <c r="GK216" s="92">
        <v>0</v>
      </c>
      <c r="GL216" s="92">
        <v>0</v>
      </c>
      <c r="GM216" s="92">
        <v>0</v>
      </c>
      <c r="GN216" s="92">
        <v>0</v>
      </c>
      <c r="GO216" s="92">
        <v>0</v>
      </c>
      <c r="GP216" s="92">
        <v>0</v>
      </c>
      <c r="GQ216" s="92">
        <v>0</v>
      </c>
      <c r="GR216" s="92">
        <v>0</v>
      </c>
      <c r="GS216" s="92">
        <v>0</v>
      </c>
      <c r="GT216" s="92">
        <v>0</v>
      </c>
      <c r="GU216" s="92">
        <v>0</v>
      </c>
      <c r="GV216" s="92">
        <v>0</v>
      </c>
      <c r="GW216" s="92">
        <v>0</v>
      </c>
      <c r="GX216" s="92">
        <v>0</v>
      </c>
      <c r="GY216" s="92">
        <v>0</v>
      </c>
      <c r="GZ216" s="92">
        <v>0</v>
      </c>
      <c r="HA216" s="92">
        <v>0</v>
      </c>
      <c r="HB216" s="92">
        <v>0</v>
      </c>
      <c r="HC216" s="92">
        <v>0</v>
      </c>
      <c r="HD216" s="92">
        <v>0</v>
      </c>
      <c r="HE216" s="92">
        <v>0</v>
      </c>
      <c r="HF216" s="92">
        <v>0</v>
      </c>
      <c r="HG216" s="92">
        <v>0</v>
      </c>
      <c r="HH216" s="92">
        <v>0</v>
      </c>
      <c r="HI216" s="92">
        <v>0</v>
      </c>
      <c r="HJ216" s="92">
        <v>0</v>
      </c>
      <c r="HK216" s="92">
        <v>0</v>
      </c>
      <c r="HL216" s="92">
        <v>0</v>
      </c>
      <c r="HM216" s="92">
        <v>0</v>
      </c>
      <c r="HN216" s="92">
        <v>0</v>
      </c>
      <c r="HO216" s="92">
        <v>0</v>
      </c>
      <c r="HP216" s="92">
        <v>0</v>
      </c>
      <c r="HQ216" s="92">
        <v>0</v>
      </c>
      <c r="HR216" s="92">
        <v>0</v>
      </c>
      <c r="HS216" s="92">
        <v>0.22835518299999999</v>
      </c>
      <c r="HT216" s="92">
        <v>0.75205922000000003</v>
      </c>
      <c r="HU216" s="92">
        <v>0</v>
      </c>
      <c r="HV216" s="92">
        <v>0</v>
      </c>
      <c r="HW216" s="92">
        <v>0</v>
      </c>
      <c r="HX216" s="92">
        <v>0</v>
      </c>
      <c r="HY216" s="92">
        <v>0</v>
      </c>
      <c r="HZ216" s="92">
        <v>0</v>
      </c>
      <c r="IA216" s="92">
        <v>0</v>
      </c>
      <c r="IB216" s="92">
        <v>0</v>
      </c>
      <c r="IC216" s="92">
        <v>0</v>
      </c>
      <c r="ID216" s="92">
        <v>0</v>
      </c>
      <c r="IE216" s="92">
        <v>0</v>
      </c>
      <c r="IF216" s="92">
        <v>0</v>
      </c>
      <c r="IG216" s="92">
        <v>0</v>
      </c>
      <c r="IH216" s="92">
        <v>0</v>
      </c>
      <c r="II216" s="92">
        <v>0</v>
      </c>
      <c r="IJ216" s="92">
        <v>0</v>
      </c>
      <c r="IK216" s="92">
        <v>0</v>
      </c>
      <c r="IL216" s="92">
        <v>0</v>
      </c>
      <c r="IM216" s="92">
        <v>0</v>
      </c>
      <c r="IN216" s="92">
        <v>0</v>
      </c>
      <c r="IO216" s="92">
        <v>0</v>
      </c>
      <c r="IP216" s="92">
        <v>0</v>
      </c>
      <c r="IQ216" s="92">
        <v>0</v>
      </c>
      <c r="IR216" s="92">
        <v>0</v>
      </c>
      <c r="IS216" s="92">
        <v>0</v>
      </c>
      <c r="IT216" s="92">
        <v>424.82366100000002</v>
      </c>
      <c r="IU216" s="92">
        <v>12113.6379</v>
      </c>
      <c r="IV216" s="92">
        <v>50003.056600000004</v>
      </c>
      <c r="IW216" s="92">
        <v>321.42944</v>
      </c>
      <c r="IX216" s="92">
        <v>6.9084628700000001</v>
      </c>
      <c r="IY216" s="92">
        <v>1</v>
      </c>
      <c r="IZ216" s="92">
        <v>0</v>
      </c>
      <c r="JA216" s="92">
        <v>0</v>
      </c>
      <c r="JB216" s="92">
        <v>322.79690399999998</v>
      </c>
      <c r="JC216" s="92">
        <v>11.320444200000001</v>
      </c>
      <c r="JD216" s="92">
        <v>0.13713176299999999</v>
      </c>
      <c r="JE216" s="92">
        <v>2.0046094299999999</v>
      </c>
      <c r="JF216" s="92">
        <v>7.0301384499999994E-2</v>
      </c>
      <c r="JG216" s="92">
        <v>1.4159923100000001E-4</v>
      </c>
      <c r="JH216" s="92">
        <v>4.03763248E-3</v>
      </c>
      <c r="JI216" s="92">
        <v>28.514508599999999</v>
      </c>
      <c r="JJ216" s="92">
        <v>371.41665899999998</v>
      </c>
      <c r="JK216" s="92">
        <v>0</v>
      </c>
      <c r="JL216" s="92">
        <v>0</v>
      </c>
      <c r="JM216" s="92">
        <v>0</v>
      </c>
      <c r="JN216" s="92">
        <v>0</v>
      </c>
      <c r="JO216" s="92">
        <v>0</v>
      </c>
      <c r="JP216" s="92">
        <v>0</v>
      </c>
      <c r="JQ216" s="92">
        <v>0</v>
      </c>
      <c r="JR216" s="92">
        <v>0</v>
      </c>
      <c r="JS216" s="92">
        <v>0</v>
      </c>
      <c r="JT216" s="92">
        <v>0</v>
      </c>
      <c r="JU216" s="92">
        <v>0</v>
      </c>
      <c r="JV216" s="92">
        <v>0</v>
      </c>
      <c r="JW216" s="92">
        <v>0</v>
      </c>
      <c r="JX216" s="92">
        <v>0</v>
      </c>
      <c r="JY216" s="92">
        <v>0</v>
      </c>
      <c r="JZ216" s="92">
        <v>0</v>
      </c>
      <c r="KA216" s="92">
        <v>0</v>
      </c>
      <c r="KB216" s="92">
        <v>0</v>
      </c>
      <c r="KC216" s="92">
        <v>0</v>
      </c>
      <c r="KD216" s="92">
        <v>0</v>
      </c>
      <c r="KE216" s="92">
        <v>0</v>
      </c>
      <c r="KF216" s="92">
        <v>0</v>
      </c>
      <c r="KG216" s="92">
        <v>0</v>
      </c>
      <c r="KH216" s="92">
        <v>0</v>
      </c>
      <c r="KI216" s="92">
        <v>0</v>
      </c>
      <c r="KJ216" s="92">
        <v>0</v>
      </c>
      <c r="KK216" s="92">
        <v>0</v>
      </c>
      <c r="KL216" s="92">
        <v>0</v>
      </c>
      <c r="KM216" s="92">
        <v>0</v>
      </c>
      <c r="KN216" s="92">
        <v>0</v>
      </c>
      <c r="KO216" s="92">
        <v>0</v>
      </c>
      <c r="KP216" s="92">
        <v>0</v>
      </c>
      <c r="KQ216" s="92">
        <v>0</v>
      </c>
      <c r="KR216" s="92">
        <v>0</v>
      </c>
      <c r="KS216" s="92">
        <v>0</v>
      </c>
      <c r="KT216" s="92">
        <v>0</v>
      </c>
      <c r="KU216" s="92">
        <v>0</v>
      </c>
      <c r="KV216" s="92">
        <v>0</v>
      </c>
      <c r="KW216" s="92">
        <v>0</v>
      </c>
      <c r="KX216" s="92">
        <v>0</v>
      </c>
      <c r="KY216" s="92">
        <v>0</v>
      </c>
      <c r="KZ216" s="92">
        <v>0</v>
      </c>
      <c r="LA216" s="92">
        <v>0</v>
      </c>
      <c r="LB216" s="92">
        <v>0</v>
      </c>
      <c r="LC216" s="92">
        <v>0</v>
      </c>
      <c r="LD216" s="92">
        <v>0</v>
      </c>
      <c r="LE216" s="92">
        <v>0</v>
      </c>
      <c r="LF216" s="92">
        <v>0</v>
      </c>
      <c r="LG216" s="92">
        <v>0</v>
      </c>
      <c r="LH216" s="92">
        <v>0</v>
      </c>
      <c r="LI216" s="92">
        <v>0</v>
      </c>
      <c r="LJ216" s="92">
        <v>0</v>
      </c>
      <c r="LK216" s="92">
        <v>0</v>
      </c>
      <c r="LL216" s="92">
        <v>0</v>
      </c>
      <c r="LM216" s="92">
        <v>0</v>
      </c>
      <c r="LN216" s="92">
        <v>0</v>
      </c>
      <c r="LO216" s="92">
        <v>0</v>
      </c>
      <c r="LP216" s="92">
        <v>0</v>
      </c>
      <c r="LQ216" s="92">
        <v>0</v>
      </c>
      <c r="LR216" s="92">
        <v>0</v>
      </c>
      <c r="LS216" s="92">
        <v>0</v>
      </c>
      <c r="LT216" s="92">
        <v>0</v>
      </c>
      <c r="LU216" s="92">
        <v>0</v>
      </c>
      <c r="LV216" s="92">
        <v>0</v>
      </c>
      <c r="LW216" s="92">
        <v>0</v>
      </c>
      <c r="LX216" s="92">
        <v>0</v>
      </c>
      <c r="LY216" s="92">
        <v>0</v>
      </c>
      <c r="LZ216" s="92">
        <v>0</v>
      </c>
      <c r="MA216" s="92">
        <v>0</v>
      </c>
      <c r="MB216" s="92">
        <v>0</v>
      </c>
      <c r="MC216" s="92">
        <v>0</v>
      </c>
      <c r="MD216" s="92">
        <v>0</v>
      </c>
      <c r="ME216" s="92">
        <v>0</v>
      </c>
      <c r="MF216" s="92">
        <v>0</v>
      </c>
      <c r="MG216" s="92">
        <v>0</v>
      </c>
      <c r="MH216" s="92">
        <v>0</v>
      </c>
      <c r="MI216" s="92">
        <v>0</v>
      </c>
      <c r="MJ216" s="92">
        <v>0</v>
      </c>
      <c r="MK216" s="92">
        <v>0</v>
      </c>
      <c r="ML216" s="92">
        <v>0</v>
      </c>
      <c r="MM216" s="92">
        <v>0</v>
      </c>
      <c r="MN216" s="92">
        <v>0</v>
      </c>
      <c r="MO216" s="92">
        <v>0</v>
      </c>
      <c r="MP216" s="92">
        <v>0</v>
      </c>
      <c r="MQ216" s="92">
        <v>0</v>
      </c>
      <c r="MR216" s="92">
        <v>0</v>
      </c>
      <c r="MS216" s="92">
        <v>0</v>
      </c>
      <c r="MT216" s="92">
        <v>0</v>
      </c>
      <c r="MU216" s="92">
        <v>0</v>
      </c>
      <c r="MV216" s="92">
        <v>0</v>
      </c>
      <c r="MW216" s="92">
        <v>0</v>
      </c>
      <c r="MX216" s="92">
        <v>0</v>
      </c>
      <c r="MY216" s="92">
        <v>0</v>
      </c>
      <c r="MZ216" s="92">
        <v>0</v>
      </c>
      <c r="NA216" s="92">
        <v>0</v>
      </c>
      <c r="NB216" s="92">
        <v>0</v>
      </c>
      <c r="NC216" s="92">
        <v>0</v>
      </c>
      <c r="ND216" s="92">
        <v>0</v>
      </c>
      <c r="NE216" s="92">
        <v>0</v>
      </c>
      <c r="NF216" s="92">
        <v>0</v>
      </c>
      <c r="NG216" s="92">
        <v>0</v>
      </c>
      <c r="NH216" s="92">
        <v>0</v>
      </c>
      <c r="NI216" s="92">
        <v>0</v>
      </c>
      <c r="NJ216" s="92">
        <v>0</v>
      </c>
      <c r="NK216" s="92">
        <v>0</v>
      </c>
      <c r="NL216" s="92">
        <v>0</v>
      </c>
      <c r="NM216" s="92">
        <v>0</v>
      </c>
      <c r="NN216" s="92">
        <v>0</v>
      </c>
      <c r="NO216" s="92">
        <v>0</v>
      </c>
      <c r="NP216" s="92">
        <v>0</v>
      </c>
      <c r="NQ216" s="92">
        <v>0</v>
      </c>
      <c r="NR216" s="92">
        <v>0</v>
      </c>
      <c r="NS216" s="92">
        <v>0</v>
      </c>
      <c r="NT216" s="92">
        <v>0</v>
      </c>
      <c r="NU216" s="92">
        <v>0</v>
      </c>
      <c r="NV216" s="92">
        <v>0</v>
      </c>
      <c r="NW216" s="92">
        <v>0</v>
      </c>
      <c r="NX216" s="92">
        <v>0</v>
      </c>
      <c r="NY216" s="92">
        <v>0</v>
      </c>
      <c r="NZ216" s="92">
        <v>0</v>
      </c>
      <c r="OA216" s="92">
        <v>0</v>
      </c>
      <c r="OB216" s="92">
        <v>0</v>
      </c>
      <c r="OC216" s="92">
        <v>0</v>
      </c>
      <c r="OD216" s="92">
        <v>0</v>
      </c>
      <c r="OE216" s="92">
        <v>0</v>
      </c>
      <c r="OF216" s="92">
        <v>0</v>
      </c>
      <c r="OG216" s="92">
        <v>0</v>
      </c>
      <c r="OH216" s="92">
        <v>0</v>
      </c>
      <c r="OI216" s="92">
        <v>0</v>
      </c>
      <c r="OJ216" s="92">
        <v>0</v>
      </c>
      <c r="OK216" s="92">
        <v>0</v>
      </c>
      <c r="OL216" s="92">
        <v>0</v>
      </c>
      <c r="OM216" s="92">
        <v>0</v>
      </c>
      <c r="ON216" s="92">
        <v>0</v>
      </c>
      <c r="OO216" s="92">
        <v>0</v>
      </c>
      <c r="OP216" s="92">
        <v>0</v>
      </c>
      <c r="OQ216" s="92">
        <v>0</v>
      </c>
      <c r="OR216" s="92">
        <v>0</v>
      </c>
      <c r="OS216" s="92">
        <v>0</v>
      </c>
      <c r="OT216" s="92">
        <v>0</v>
      </c>
      <c r="OU216" s="92">
        <v>0</v>
      </c>
      <c r="OV216" s="92">
        <v>0</v>
      </c>
      <c r="OW216" s="92">
        <v>0</v>
      </c>
      <c r="OX216" s="92">
        <v>0</v>
      </c>
      <c r="OY216" s="92">
        <v>0</v>
      </c>
      <c r="OZ216" s="92">
        <v>0</v>
      </c>
      <c r="PA216" s="92">
        <v>0</v>
      </c>
      <c r="PB216" s="92">
        <v>0</v>
      </c>
      <c r="PC216" s="92">
        <v>0</v>
      </c>
      <c r="PD216" s="92">
        <v>0</v>
      </c>
      <c r="PE216" s="92">
        <v>0</v>
      </c>
      <c r="PF216" s="92">
        <v>0</v>
      </c>
      <c r="PG216" s="92">
        <v>0</v>
      </c>
      <c r="PH216" s="92">
        <v>0</v>
      </c>
      <c r="PI216" s="92">
        <v>0</v>
      </c>
      <c r="PJ216" s="92">
        <v>0</v>
      </c>
      <c r="PK216" s="92">
        <v>0</v>
      </c>
      <c r="PL216" s="92">
        <v>0</v>
      </c>
      <c r="PM216" s="92">
        <v>0</v>
      </c>
      <c r="PN216" s="92">
        <v>0</v>
      </c>
      <c r="PO216" s="92">
        <v>0</v>
      </c>
      <c r="PP216" s="92">
        <v>0</v>
      </c>
      <c r="PQ216" s="92">
        <v>0</v>
      </c>
      <c r="PR216" s="92">
        <v>0</v>
      </c>
      <c r="PS216" s="92">
        <v>0</v>
      </c>
      <c r="PT216" s="92">
        <v>0</v>
      </c>
      <c r="PU216" s="92">
        <v>0</v>
      </c>
      <c r="PV216" s="92">
        <v>0</v>
      </c>
      <c r="PW216" s="92">
        <v>0</v>
      </c>
      <c r="PX216" s="92">
        <v>0</v>
      </c>
      <c r="PY216" s="92">
        <v>0</v>
      </c>
      <c r="PZ216" s="92">
        <v>0</v>
      </c>
      <c r="QA216" s="92">
        <v>0</v>
      </c>
      <c r="QB216" s="92">
        <v>0</v>
      </c>
      <c r="QC216" s="92">
        <v>0</v>
      </c>
      <c r="QD216" s="92">
        <v>0</v>
      </c>
      <c r="QE216" s="92">
        <v>0</v>
      </c>
      <c r="QF216" s="92">
        <v>0</v>
      </c>
      <c r="QG216" s="92">
        <v>0</v>
      </c>
      <c r="QH216" s="92">
        <v>0</v>
      </c>
      <c r="QI216" s="92">
        <v>0</v>
      </c>
      <c r="QJ216" s="92">
        <v>0</v>
      </c>
      <c r="QK216" s="92">
        <v>0</v>
      </c>
      <c r="QL216" s="92">
        <v>0</v>
      </c>
      <c r="QM216" s="92">
        <v>0</v>
      </c>
      <c r="QN216" s="92">
        <v>0</v>
      </c>
      <c r="QO216" s="92">
        <v>0</v>
      </c>
      <c r="QP216" s="92">
        <v>0</v>
      </c>
      <c r="QQ216" s="92">
        <v>0</v>
      </c>
      <c r="QR216" s="92">
        <v>0</v>
      </c>
      <c r="QS216" s="92">
        <v>0</v>
      </c>
      <c r="QT216" s="92">
        <v>0</v>
      </c>
      <c r="QU216" s="92">
        <v>0</v>
      </c>
      <c r="QV216" s="92">
        <v>0</v>
      </c>
      <c r="QW216" s="92">
        <v>0</v>
      </c>
      <c r="QX216" s="92">
        <v>0</v>
      </c>
      <c r="QY216" s="92">
        <v>0</v>
      </c>
      <c r="QZ216" s="92">
        <v>0</v>
      </c>
      <c r="RA216" s="92">
        <v>0</v>
      </c>
      <c r="RB216" s="92">
        <v>0</v>
      </c>
      <c r="RC216" s="92">
        <v>0</v>
      </c>
      <c r="RD216" s="92">
        <v>0</v>
      </c>
      <c r="RE216" s="92">
        <v>0</v>
      </c>
      <c r="RF216" s="92">
        <v>0</v>
      </c>
      <c r="RG216" s="92">
        <v>0</v>
      </c>
      <c r="RH216" s="92">
        <v>0</v>
      </c>
      <c r="RI216" s="92">
        <v>0</v>
      </c>
      <c r="RJ216" s="92">
        <v>0</v>
      </c>
      <c r="RK216" s="92">
        <v>0</v>
      </c>
      <c r="RL216" s="92">
        <v>0</v>
      </c>
      <c r="RM216" s="92">
        <v>0</v>
      </c>
      <c r="RN216" s="92">
        <v>0</v>
      </c>
      <c r="RO216" s="92">
        <v>0</v>
      </c>
      <c r="RP216" s="92">
        <v>0</v>
      </c>
      <c r="RQ216" s="92">
        <v>0</v>
      </c>
      <c r="RR216" s="92">
        <v>0</v>
      </c>
      <c r="RS216" s="92">
        <v>0</v>
      </c>
      <c r="RT216" s="92">
        <v>0</v>
      </c>
      <c r="RU216" s="92">
        <v>0</v>
      </c>
      <c r="RV216" s="92">
        <v>0</v>
      </c>
      <c r="RW216" s="92">
        <v>0</v>
      </c>
      <c r="RX216" s="92">
        <v>0</v>
      </c>
      <c r="RY216" s="92">
        <v>0</v>
      </c>
      <c r="RZ216" s="92">
        <v>0</v>
      </c>
      <c r="SA216" s="92">
        <v>0</v>
      </c>
      <c r="SB216" s="92">
        <v>0</v>
      </c>
      <c r="SC216" s="92">
        <v>0</v>
      </c>
      <c r="SD216" s="92">
        <v>0</v>
      </c>
      <c r="SE216" s="92">
        <v>0</v>
      </c>
      <c r="SF216" s="92">
        <v>0</v>
      </c>
      <c r="SG216" s="92">
        <v>0</v>
      </c>
      <c r="SH216" s="92">
        <v>0</v>
      </c>
      <c r="SI216" s="92">
        <v>0</v>
      </c>
      <c r="SJ216" s="92">
        <v>0</v>
      </c>
      <c r="SK216" s="92">
        <v>0</v>
      </c>
      <c r="SL216" s="92">
        <v>0</v>
      </c>
      <c r="SM216" s="92">
        <v>0</v>
      </c>
      <c r="SN216" s="92">
        <v>0</v>
      </c>
      <c r="SO216" s="92">
        <v>0</v>
      </c>
      <c r="SP216" s="92">
        <v>0</v>
      </c>
      <c r="SQ216" s="92">
        <v>0</v>
      </c>
      <c r="SR216" s="92">
        <v>0</v>
      </c>
      <c r="SS216" s="92">
        <v>0</v>
      </c>
      <c r="ST216" s="92">
        <v>0</v>
      </c>
      <c r="SU216" s="92">
        <v>0</v>
      </c>
      <c r="SV216" s="92">
        <v>0</v>
      </c>
      <c r="SW216" s="92">
        <v>0</v>
      </c>
      <c r="SX216" s="92">
        <v>0</v>
      </c>
      <c r="SY216" s="92">
        <v>0</v>
      </c>
      <c r="SZ216" s="92">
        <v>0</v>
      </c>
      <c r="TA216" s="92">
        <v>0</v>
      </c>
      <c r="TB216" s="92">
        <v>0</v>
      </c>
      <c r="TC216" s="92">
        <v>6.9084628700000001</v>
      </c>
      <c r="TD216" s="92">
        <v>0</v>
      </c>
      <c r="TE216" s="92">
        <v>0</v>
      </c>
      <c r="TF216" s="92">
        <v>0</v>
      </c>
      <c r="TG216" s="92">
        <v>0</v>
      </c>
      <c r="TH216" s="92">
        <v>0</v>
      </c>
      <c r="TI216" s="92">
        <v>0</v>
      </c>
      <c r="TJ216" s="92">
        <v>0</v>
      </c>
      <c r="TK216" s="92">
        <v>0</v>
      </c>
      <c r="TL216" s="92">
        <v>0</v>
      </c>
      <c r="TM216" s="92">
        <v>0</v>
      </c>
      <c r="TN216" s="92">
        <v>0</v>
      </c>
      <c r="TO216" s="92">
        <v>0</v>
      </c>
      <c r="TP216" s="92">
        <v>0</v>
      </c>
      <c r="TQ216" s="92">
        <v>-884619.51448400004</v>
      </c>
      <c r="TR216" s="92">
        <v>0</v>
      </c>
      <c r="TS216" s="92">
        <v>3.6582037500000001E-3</v>
      </c>
      <c r="TT216" s="92">
        <v>0</v>
      </c>
      <c r="TU216" s="92">
        <v>0</v>
      </c>
      <c r="TV216" s="92">
        <v>0</v>
      </c>
      <c r="TW216" s="92">
        <v>0</v>
      </c>
      <c r="TX216" s="92">
        <v>0</v>
      </c>
      <c r="TY216" s="92">
        <v>0</v>
      </c>
      <c r="TZ216" s="92">
        <v>0</v>
      </c>
      <c r="UA216" s="92">
        <v>0</v>
      </c>
      <c r="UB216" s="92">
        <v>0</v>
      </c>
      <c r="UC216" s="92">
        <v>0</v>
      </c>
      <c r="UD216" s="92">
        <v>0</v>
      </c>
      <c r="UE216" s="92">
        <v>0</v>
      </c>
      <c r="UF216" s="92">
        <v>0</v>
      </c>
      <c r="UG216" s="92">
        <v>0</v>
      </c>
      <c r="UH216" s="92">
        <v>0</v>
      </c>
      <c r="UI216" s="92">
        <v>0</v>
      </c>
      <c r="UJ216" s="92">
        <v>0</v>
      </c>
      <c r="UK216" s="92">
        <v>0</v>
      </c>
      <c r="UL216" s="92">
        <v>0</v>
      </c>
      <c r="UM216" s="92">
        <v>0</v>
      </c>
      <c r="UN216" s="92">
        <v>0</v>
      </c>
      <c r="UO216" s="92">
        <v>0</v>
      </c>
      <c r="UP216" s="92">
        <v>0</v>
      </c>
      <c r="UQ216" s="92">
        <v>0</v>
      </c>
      <c r="UR216" s="92">
        <v>0</v>
      </c>
      <c r="US216" s="92">
        <v>0</v>
      </c>
      <c r="UT216" s="92">
        <v>0</v>
      </c>
      <c r="UU216" s="92">
        <v>0</v>
      </c>
      <c r="UV216" s="92">
        <v>0</v>
      </c>
      <c r="UW216" s="92">
        <v>0</v>
      </c>
      <c r="UX216" s="92">
        <v>0</v>
      </c>
      <c r="UY216" s="92">
        <v>0</v>
      </c>
      <c r="UZ216" s="92">
        <v>0</v>
      </c>
      <c r="VA216" s="92">
        <v>0</v>
      </c>
      <c r="VB216" s="92">
        <v>2.4013157444444499E-2</v>
      </c>
      <c r="VC216" s="92">
        <v>9.0335211388889003E-2</v>
      </c>
      <c r="VD216" s="92">
        <v>0</v>
      </c>
      <c r="VE216" s="92">
        <v>0</v>
      </c>
      <c r="VF216" s="92">
        <v>0</v>
      </c>
      <c r="VG216" s="92">
        <v>0</v>
      </c>
      <c r="VH216" s="92">
        <v>0</v>
      </c>
      <c r="VI216" s="92">
        <v>0</v>
      </c>
      <c r="VJ216" s="92">
        <v>0</v>
      </c>
      <c r="VK216" s="92">
        <v>0</v>
      </c>
      <c r="VL216" s="92">
        <v>0</v>
      </c>
      <c r="VM216" s="92">
        <v>0</v>
      </c>
      <c r="VN216" s="92">
        <v>0</v>
      </c>
      <c r="VO216" s="92">
        <v>0</v>
      </c>
      <c r="VP216" s="92">
        <v>0</v>
      </c>
      <c r="VQ216" s="92">
        <v>0</v>
      </c>
      <c r="VR216" s="92">
        <v>0</v>
      </c>
      <c r="VS216" s="92">
        <v>0</v>
      </c>
      <c r="VT216" s="92">
        <v>0</v>
      </c>
      <c r="VU216" s="92">
        <v>0</v>
      </c>
      <c r="VV216" s="92">
        <v>0</v>
      </c>
      <c r="VW216" s="92">
        <v>0</v>
      </c>
      <c r="VX216" s="92">
        <v>0</v>
      </c>
      <c r="VY216" s="92">
        <v>0</v>
      </c>
      <c r="VZ216" s="92">
        <v>0</v>
      </c>
      <c r="WA216" s="92">
        <v>0</v>
      </c>
      <c r="WB216" s="92">
        <v>0</v>
      </c>
      <c r="WC216" s="92">
        <v>0</v>
      </c>
    </row>
    <row r="217" spans="2:601" ht="13.5" customHeight="1">
      <c r="B217" s="851" t="s">
        <v>2884</v>
      </c>
      <c r="C217" s="92">
        <v>0</v>
      </c>
      <c r="D217" s="92">
        <v>12113.6379</v>
      </c>
      <c r="E217" s="92">
        <v>-0.59678513300000002</v>
      </c>
      <c r="F217" s="92">
        <v>13.1695335</v>
      </c>
      <c r="G217" s="92">
        <v>0</v>
      </c>
      <c r="H217" s="92">
        <v>0</v>
      </c>
      <c r="I217" s="92">
        <v>0</v>
      </c>
      <c r="J217" s="92">
        <v>0</v>
      </c>
      <c r="K217" s="92">
        <v>0</v>
      </c>
      <c r="L217" s="92">
        <v>0</v>
      </c>
      <c r="M217" s="92">
        <v>0</v>
      </c>
      <c r="N217" s="92">
        <v>0</v>
      </c>
      <c r="O217" s="92">
        <v>0</v>
      </c>
      <c r="P217" s="92">
        <v>0</v>
      </c>
      <c r="Q217" s="92">
        <v>0</v>
      </c>
      <c r="R217" s="92">
        <v>0</v>
      </c>
      <c r="S217" s="92">
        <v>0</v>
      </c>
      <c r="T217" s="92">
        <v>0</v>
      </c>
      <c r="U217" s="92">
        <v>0</v>
      </c>
      <c r="V217" s="92">
        <v>0</v>
      </c>
      <c r="W217" s="92">
        <v>0</v>
      </c>
      <c r="X217" s="92">
        <v>0</v>
      </c>
      <c r="Y217" s="92">
        <v>0</v>
      </c>
      <c r="Z217" s="92">
        <v>0</v>
      </c>
      <c r="AA217" s="92">
        <v>0</v>
      </c>
      <c r="AB217" s="92">
        <v>0</v>
      </c>
      <c r="AC217" s="92">
        <v>0</v>
      </c>
      <c r="AD217" s="92">
        <v>0</v>
      </c>
      <c r="AE217" s="92">
        <v>0</v>
      </c>
      <c r="AF217" s="92">
        <v>0</v>
      </c>
      <c r="AG217" s="92">
        <v>0</v>
      </c>
      <c r="AH217" s="92">
        <v>0</v>
      </c>
      <c r="AI217" s="92">
        <v>0</v>
      </c>
      <c r="AJ217" s="92">
        <v>0</v>
      </c>
      <c r="AK217" s="92">
        <v>0</v>
      </c>
      <c r="AL217" s="92">
        <v>0</v>
      </c>
      <c r="AM217" s="92">
        <v>0</v>
      </c>
      <c r="AN217" s="92">
        <v>0</v>
      </c>
      <c r="AO217" s="92">
        <v>86.447366799999998</v>
      </c>
      <c r="AP217" s="92">
        <v>325.20676099999997</v>
      </c>
      <c r="AQ217" s="92">
        <v>0</v>
      </c>
      <c r="AR217" s="92">
        <v>0</v>
      </c>
      <c r="AS217" s="92">
        <v>0</v>
      </c>
      <c r="AT217" s="92">
        <v>0</v>
      </c>
      <c r="AU217" s="92">
        <v>0</v>
      </c>
      <c r="AV217" s="92">
        <v>0</v>
      </c>
      <c r="AW217" s="92">
        <v>0</v>
      </c>
      <c r="AX217" s="92">
        <v>0</v>
      </c>
      <c r="AY217" s="92">
        <v>0</v>
      </c>
      <c r="AZ217" s="92">
        <v>0</v>
      </c>
      <c r="BA217" s="92">
        <v>0</v>
      </c>
      <c r="BB217" s="92">
        <v>0</v>
      </c>
      <c r="BC217" s="92">
        <v>0</v>
      </c>
      <c r="BD217" s="92">
        <v>0</v>
      </c>
      <c r="BE217" s="92">
        <v>0</v>
      </c>
      <c r="BF217" s="92">
        <v>0</v>
      </c>
      <c r="BG217" s="92">
        <v>0</v>
      </c>
      <c r="BH217" s="92">
        <v>0</v>
      </c>
      <c r="BI217" s="92">
        <v>0</v>
      </c>
      <c r="BJ217" s="92">
        <v>0</v>
      </c>
      <c r="BK217" s="92">
        <v>0</v>
      </c>
      <c r="BL217" s="92">
        <v>0</v>
      </c>
      <c r="BM217" s="92">
        <v>0</v>
      </c>
      <c r="BN217" s="92">
        <v>0</v>
      </c>
      <c r="BO217" s="92">
        <v>0</v>
      </c>
      <c r="BP217" s="92">
        <v>3.1E-2</v>
      </c>
      <c r="BQ217" s="92">
        <v>0</v>
      </c>
      <c r="BR217" s="92">
        <v>0</v>
      </c>
      <c r="BS217" s="92">
        <v>0</v>
      </c>
      <c r="BT217" s="92">
        <v>0</v>
      </c>
      <c r="BU217" s="92">
        <v>0</v>
      </c>
      <c r="BV217" s="92">
        <v>0</v>
      </c>
      <c r="BW217" s="92">
        <v>0</v>
      </c>
      <c r="BX217" s="92">
        <v>0</v>
      </c>
      <c r="BY217" s="92">
        <v>0</v>
      </c>
      <c r="BZ217" s="92">
        <v>0</v>
      </c>
      <c r="CA217" s="92">
        <v>0</v>
      </c>
      <c r="CB217" s="92">
        <v>0</v>
      </c>
      <c r="CC217" s="92">
        <v>0</v>
      </c>
      <c r="CD217" s="92">
        <v>0</v>
      </c>
      <c r="CE217" s="92">
        <v>0</v>
      </c>
      <c r="CF217" s="92">
        <v>0</v>
      </c>
      <c r="CG217" s="92">
        <v>0</v>
      </c>
      <c r="CH217" s="92">
        <v>0</v>
      </c>
      <c r="CI217" s="92">
        <v>0</v>
      </c>
      <c r="CJ217" s="92">
        <v>0</v>
      </c>
      <c r="CK217" s="92">
        <v>0</v>
      </c>
      <c r="CL217" s="92">
        <v>0</v>
      </c>
      <c r="CM217" s="92">
        <v>0</v>
      </c>
      <c r="CN217" s="92">
        <v>0</v>
      </c>
      <c r="CO217" s="92">
        <v>0</v>
      </c>
      <c r="CP217" s="92">
        <v>0</v>
      </c>
      <c r="CQ217" s="92">
        <v>0</v>
      </c>
      <c r="CR217" s="92">
        <v>0</v>
      </c>
      <c r="CS217" s="92">
        <v>0</v>
      </c>
      <c r="CT217" s="92">
        <v>0</v>
      </c>
      <c r="CU217" s="92">
        <v>0</v>
      </c>
      <c r="CV217" s="92">
        <v>0</v>
      </c>
      <c r="CW217" s="92">
        <v>0</v>
      </c>
      <c r="CX217" s="92">
        <v>0</v>
      </c>
      <c r="CY217" s="92">
        <v>0.20349</v>
      </c>
      <c r="CZ217" s="92">
        <v>0.76551000000000002</v>
      </c>
      <c r="DA217" s="92">
        <v>0</v>
      </c>
      <c r="DB217" s="92">
        <v>0</v>
      </c>
      <c r="DC217" s="92">
        <v>0</v>
      </c>
      <c r="DD217" s="92">
        <v>0</v>
      </c>
      <c r="DE217" s="92">
        <v>0</v>
      </c>
      <c r="DF217" s="92">
        <v>0</v>
      </c>
      <c r="DG217" s="92">
        <v>0</v>
      </c>
      <c r="DH217" s="92">
        <v>0</v>
      </c>
      <c r="DI217" s="92">
        <v>0</v>
      </c>
      <c r="DJ217" s="92">
        <v>0</v>
      </c>
      <c r="DK217" s="92">
        <v>0</v>
      </c>
      <c r="DL217" s="92">
        <v>0</v>
      </c>
      <c r="DM217" s="92">
        <v>0</v>
      </c>
      <c r="DN217" s="92">
        <v>0</v>
      </c>
      <c r="DO217" s="92">
        <v>0</v>
      </c>
      <c r="DP217" s="92">
        <v>0</v>
      </c>
      <c r="DQ217" s="92">
        <v>0</v>
      </c>
      <c r="DR217" s="92">
        <v>0</v>
      </c>
      <c r="DS217" s="92">
        <v>0</v>
      </c>
      <c r="DT217" s="92">
        <v>0</v>
      </c>
      <c r="DU217" s="92">
        <v>0</v>
      </c>
      <c r="DV217" s="92">
        <v>0</v>
      </c>
      <c r="DW217" s="92">
        <v>0</v>
      </c>
      <c r="DX217" s="92">
        <v>0</v>
      </c>
      <c r="DY217" s="92">
        <v>0</v>
      </c>
      <c r="DZ217" s="92">
        <v>237.25283300000001</v>
      </c>
      <c r="EA217" s="92">
        <v>0</v>
      </c>
      <c r="EB217" s="92">
        <v>0</v>
      </c>
      <c r="EC217" s="92">
        <v>0</v>
      </c>
      <c r="ED217" s="92">
        <v>0</v>
      </c>
      <c r="EE217" s="92">
        <v>0</v>
      </c>
      <c r="EF217" s="92">
        <v>0</v>
      </c>
      <c r="EG217" s="92">
        <v>0</v>
      </c>
      <c r="EH217" s="92">
        <v>0</v>
      </c>
      <c r="EI217" s="92">
        <v>0</v>
      </c>
      <c r="EJ217" s="92">
        <v>0</v>
      </c>
      <c r="EK217" s="92">
        <v>0</v>
      </c>
      <c r="EL217" s="92">
        <v>0</v>
      </c>
      <c r="EM217" s="92">
        <v>0</v>
      </c>
      <c r="EN217" s="92">
        <v>0</v>
      </c>
      <c r="EO217" s="92">
        <v>0</v>
      </c>
      <c r="EP217" s="92">
        <v>0</v>
      </c>
      <c r="EQ217" s="92">
        <v>0</v>
      </c>
      <c r="ER217" s="92">
        <v>0</v>
      </c>
      <c r="ES217" s="92">
        <v>0</v>
      </c>
      <c r="ET217" s="92">
        <v>0</v>
      </c>
      <c r="EU217" s="92">
        <v>0</v>
      </c>
      <c r="EV217" s="92">
        <v>0</v>
      </c>
      <c r="EW217" s="92">
        <v>0</v>
      </c>
      <c r="EX217" s="92">
        <v>0</v>
      </c>
      <c r="EY217" s="92">
        <v>0</v>
      </c>
      <c r="EZ217" s="92">
        <v>0</v>
      </c>
      <c r="FA217" s="92">
        <v>0</v>
      </c>
      <c r="FB217" s="92">
        <v>0</v>
      </c>
      <c r="FC217" s="92">
        <v>0</v>
      </c>
      <c r="FD217" s="92">
        <v>0</v>
      </c>
      <c r="FE217" s="92">
        <v>0</v>
      </c>
      <c r="FF217" s="92">
        <v>0</v>
      </c>
      <c r="FG217" s="92">
        <v>0</v>
      </c>
      <c r="FH217" s="92">
        <v>0</v>
      </c>
      <c r="FI217" s="92">
        <v>2766.212</v>
      </c>
      <c r="FJ217" s="92">
        <v>9110.1730900000002</v>
      </c>
      <c r="FK217" s="92">
        <v>0</v>
      </c>
      <c r="FL217" s="92">
        <v>0</v>
      </c>
      <c r="FM217" s="92">
        <v>0</v>
      </c>
      <c r="FN217" s="92">
        <v>0</v>
      </c>
      <c r="FO217" s="92">
        <v>0</v>
      </c>
      <c r="FP217" s="92">
        <v>0</v>
      </c>
      <c r="FQ217" s="92">
        <v>0</v>
      </c>
      <c r="FR217" s="92">
        <v>0</v>
      </c>
      <c r="FS217" s="92">
        <v>0</v>
      </c>
      <c r="FT217" s="92">
        <v>0</v>
      </c>
      <c r="FU217" s="92">
        <v>0</v>
      </c>
      <c r="FV217" s="92">
        <v>0</v>
      </c>
      <c r="FW217" s="92">
        <v>0</v>
      </c>
      <c r="FX217" s="92">
        <v>0</v>
      </c>
      <c r="FY217" s="92">
        <v>0</v>
      </c>
      <c r="FZ217" s="92">
        <v>0</v>
      </c>
      <c r="GA217" s="92">
        <v>0</v>
      </c>
      <c r="GB217" s="92">
        <v>0</v>
      </c>
      <c r="GC217" s="92">
        <v>0</v>
      </c>
      <c r="GD217" s="92">
        <v>0</v>
      </c>
      <c r="GE217" s="92">
        <v>0</v>
      </c>
      <c r="GF217" s="92">
        <v>0</v>
      </c>
      <c r="GG217" s="92">
        <v>0</v>
      </c>
      <c r="GH217" s="92">
        <v>0</v>
      </c>
      <c r="GI217" s="92">
        <v>0</v>
      </c>
      <c r="GJ217" s="92">
        <v>1.9585597199999999E-2</v>
      </c>
      <c r="GK217" s="92">
        <v>0</v>
      </c>
      <c r="GL217" s="92">
        <v>0</v>
      </c>
      <c r="GM217" s="92">
        <v>0</v>
      </c>
      <c r="GN217" s="92">
        <v>0</v>
      </c>
      <c r="GO217" s="92">
        <v>0</v>
      </c>
      <c r="GP217" s="92">
        <v>0</v>
      </c>
      <c r="GQ217" s="92">
        <v>0</v>
      </c>
      <c r="GR217" s="92">
        <v>0</v>
      </c>
      <c r="GS217" s="92">
        <v>0</v>
      </c>
      <c r="GT217" s="92">
        <v>0</v>
      </c>
      <c r="GU217" s="92">
        <v>0</v>
      </c>
      <c r="GV217" s="92">
        <v>0</v>
      </c>
      <c r="GW217" s="92">
        <v>0</v>
      </c>
      <c r="GX217" s="92">
        <v>0</v>
      </c>
      <c r="GY217" s="92">
        <v>0</v>
      </c>
      <c r="GZ217" s="92">
        <v>0</v>
      </c>
      <c r="HA217" s="92">
        <v>0</v>
      </c>
      <c r="HB217" s="92">
        <v>0</v>
      </c>
      <c r="HC217" s="92">
        <v>0</v>
      </c>
      <c r="HD217" s="92">
        <v>0</v>
      </c>
      <c r="HE217" s="92">
        <v>0</v>
      </c>
      <c r="HF217" s="92">
        <v>0</v>
      </c>
      <c r="HG217" s="92">
        <v>0</v>
      </c>
      <c r="HH217" s="92">
        <v>0</v>
      </c>
      <c r="HI217" s="92">
        <v>0</v>
      </c>
      <c r="HJ217" s="92">
        <v>0</v>
      </c>
      <c r="HK217" s="92">
        <v>0</v>
      </c>
      <c r="HL217" s="92">
        <v>0</v>
      </c>
      <c r="HM217" s="92">
        <v>0</v>
      </c>
      <c r="HN217" s="92">
        <v>0</v>
      </c>
      <c r="HO217" s="92">
        <v>0</v>
      </c>
      <c r="HP217" s="92">
        <v>0</v>
      </c>
      <c r="HQ217" s="92">
        <v>0</v>
      </c>
      <c r="HR217" s="92">
        <v>0</v>
      </c>
      <c r="HS217" s="92">
        <v>0.22835518299999999</v>
      </c>
      <c r="HT217" s="92">
        <v>0.75205922000000003</v>
      </c>
      <c r="HU217" s="92">
        <v>0</v>
      </c>
      <c r="HV217" s="92">
        <v>0</v>
      </c>
      <c r="HW217" s="92">
        <v>0</v>
      </c>
      <c r="HX217" s="92">
        <v>0</v>
      </c>
      <c r="HY217" s="92">
        <v>0</v>
      </c>
      <c r="HZ217" s="92">
        <v>0</v>
      </c>
      <c r="IA217" s="92">
        <v>0</v>
      </c>
      <c r="IB217" s="92">
        <v>0</v>
      </c>
      <c r="IC217" s="92">
        <v>0</v>
      </c>
      <c r="ID217" s="92">
        <v>0</v>
      </c>
      <c r="IE217" s="92">
        <v>0</v>
      </c>
      <c r="IF217" s="92">
        <v>0</v>
      </c>
      <c r="IG217" s="92">
        <v>0</v>
      </c>
      <c r="IH217" s="92">
        <v>0</v>
      </c>
      <c r="II217" s="92">
        <v>0</v>
      </c>
      <c r="IJ217" s="92">
        <v>0</v>
      </c>
      <c r="IK217" s="92">
        <v>0</v>
      </c>
      <c r="IL217" s="92">
        <v>0</v>
      </c>
      <c r="IM217" s="92">
        <v>0</v>
      </c>
      <c r="IN217" s="92">
        <v>0</v>
      </c>
      <c r="IO217" s="92">
        <v>0</v>
      </c>
      <c r="IP217" s="92">
        <v>0</v>
      </c>
      <c r="IQ217" s="92">
        <v>0</v>
      </c>
      <c r="IR217" s="92">
        <v>0</v>
      </c>
      <c r="IS217" s="92">
        <v>0</v>
      </c>
      <c r="IT217" s="92">
        <v>424.82366100000002</v>
      </c>
      <c r="IU217" s="92">
        <v>12113.6379</v>
      </c>
      <c r="IV217" s="92">
        <v>29699.276900000001</v>
      </c>
      <c r="IW217" s="92">
        <v>80</v>
      </c>
      <c r="IX217" s="92">
        <v>6.9084628700000001</v>
      </c>
      <c r="IY217" s="92">
        <v>1</v>
      </c>
      <c r="IZ217" s="92">
        <v>0</v>
      </c>
      <c r="JA217" s="92">
        <v>0</v>
      </c>
      <c r="JB217" s="92">
        <v>-1404.7831799999999</v>
      </c>
      <c r="JC217" s="92">
        <v>-49.2655581</v>
      </c>
      <c r="JD217" s="92">
        <v>-0.59678513300000002</v>
      </c>
      <c r="JE217" s="92">
        <v>-1.7165031500000001</v>
      </c>
      <c r="JF217" s="92">
        <v>-6.01975358E-2</v>
      </c>
      <c r="JG217" s="92">
        <v>2.38402921E-4</v>
      </c>
      <c r="JH217" s="92">
        <v>6.7979421199999999E-3</v>
      </c>
      <c r="JI217" s="92">
        <v>28.514508599999999</v>
      </c>
      <c r="JJ217" s="92">
        <v>371.41665899999998</v>
      </c>
      <c r="JK217" s="92">
        <v>0</v>
      </c>
      <c r="JL217" s="92">
        <v>0</v>
      </c>
      <c r="JM217" s="92">
        <v>0</v>
      </c>
      <c r="JN217" s="92">
        <v>0</v>
      </c>
      <c r="JO217" s="92">
        <v>0</v>
      </c>
      <c r="JP217" s="92">
        <v>0</v>
      </c>
      <c r="JQ217" s="92">
        <v>0</v>
      </c>
      <c r="JR217" s="92">
        <v>0</v>
      </c>
      <c r="JS217" s="92">
        <v>0</v>
      </c>
      <c r="JT217" s="92">
        <v>0</v>
      </c>
      <c r="JU217" s="92">
        <v>0</v>
      </c>
      <c r="JV217" s="92">
        <v>0</v>
      </c>
      <c r="JW217" s="92">
        <v>0</v>
      </c>
      <c r="JX217" s="92">
        <v>0</v>
      </c>
      <c r="JY217" s="92">
        <v>0</v>
      </c>
      <c r="JZ217" s="92">
        <v>0</v>
      </c>
      <c r="KA217" s="92">
        <v>0</v>
      </c>
      <c r="KB217" s="92">
        <v>0</v>
      </c>
      <c r="KC217" s="92">
        <v>0</v>
      </c>
      <c r="KD217" s="92">
        <v>0</v>
      </c>
      <c r="KE217" s="92">
        <v>0</v>
      </c>
      <c r="KF217" s="92">
        <v>0</v>
      </c>
      <c r="KG217" s="92">
        <v>0</v>
      </c>
      <c r="KH217" s="92">
        <v>0</v>
      </c>
      <c r="KI217" s="92">
        <v>0</v>
      </c>
      <c r="KJ217" s="92">
        <v>0</v>
      </c>
      <c r="KK217" s="92">
        <v>0</v>
      </c>
      <c r="KL217" s="92">
        <v>0</v>
      </c>
      <c r="KM217" s="92">
        <v>0</v>
      </c>
      <c r="KN217" s="92">
        <v>0</v>
      </c>
      <c r="KO217" s="92">
        <v>0</v>
      </c>
      <c r="KP217" s="92">
        <v>0</v>
      </c>
      <c r="KQ217" s="92">
        <v>0</v>
      </c>
      <c r="KR217" s="92">
        <v>0</v>
      </c>
      <c r="KS217" s="92">
        <v>0</v>
      </c>
      <c r="KT217" s="92">
        <v>0</v>
      </c>
      <c r="KU217" s="92">
        <v>0</v>
      </c>
      <c r="KV217" s="92">
        <v>0</v>
      </c>
      <c r="KW217" s="92">
        <v>0</v>
      </c>
      <c r="KX217" s="92">
        <v>0</v>
      </c>
      <c r="KY217" s="92">
        <v>0</v>
      </c>
      <c r="KZ217" s="92">
        <v>0</v>
      </c>
      <c r="LA217" s="92">
        <v>0</v>
      </c>
      <c r="LB217" s="92">
        <v>0</v>
      </c>
      <c r="LC217" s="92">
        <v>0</v>
      </c>
      <c r="LD217" s="92">
        <v>0</v>
      </c>
      <c r="LE217" s="92">
        <v>0</v>
      </c>
      <c r="LF217" s="92">
        <v>0</v>
      </c>
      <c r="LG217" s="92">
        <v>0</v>
      </c>
      <c r="LH217" s="92">
        <v>0</v>
      </c>
      <c r="LI217" s="92">
        <v>0</v>
      </c>
      <c r="LJ217" s="92">
        <v>0</v>
      </c>
      <c r="LK217" s="92">
        <v>0</v>
      </c>
      <c r="LL217" s="92">
        <v>0</v>
      </c>
      <c r="LM217" s="92">
        <v>0</v>
      </c>
      <c r="LN217" s="92">
        <v>0</v>
      </c>
      <c r="LO217" s="92">
        <v>0</v>
      </c>
      <c r="LP217" s="92">
        <v>0</v>
      </c>
      <c r="LQ217" s="92">
        <v>0</v>
      </c>
      <c r="LR217" s="92">
        <v>0</v>
      </c>
      <c r="LS217" s="92">
        <v>0</v>
      </c>
      <c r="LT217" s="92">
        <v>0</v>
      </c>
      <c r="LU217" s="92">
        <v>0</v>
      </c>
      <c r="LV217" s="92">
        <v>0</v>
      </c>
      <c r="LW217" s="92">
        <v>0</v>
      </c>
      <c r="LX217" s="92">
        <v>0</v>
      </c>
      <c r="LY217" s="92">
        <v>0</v>
      </c>
      <c r="LZ217" s="92">
        <v>0</v>
      </c>
      <c r="MA217" s="92">
        <v>0</v>
      </c>
      <c r="MB217" s="92">
        <v>0</v>
      </c>
      <c r="MC217" s="92">
        <v>0</v>
      </c>
      <c r="MD217" s="92">
        <v>0</v>
      </c>
      <c r="ME217" s="92">
        <v>0</v>
      </c>
      <c r="MF217" s="92">
        <v>0</v>
      </c>
      <c r="MG217" s="92">
        <v>0</v>
      </c>
      <c r="MH217" s="92">
        <v>0</v>
      </c>
      <c r="MI217" s="92">
        <v>0</v>
      </c>
      <c r="MJ217" s="92">
        <v>0</v>
      </c>
      <c r="MK217" s="92">
        <v>0</v>
      </c>
      <c r="ML217" s="92">
        <v>0</v>
      </c>
      <c r="MM217" s="92">
        <v>0</v>
      </c>
      <c r="MN217" s="92">
        <v>0</v>
      </c>
      <c r="MO217" s="92">
        <v>0</v>
      </c>
      <c r="MP217" s="92">
        <v>0</v>
      </c>
      <c r="MQ217" s="92">
        <v>0</v>
      </c>
      <c r="MR217" s="92">
        <v>0</v>
      </c>
      <c r="MS217" s="92">
        <v>0</v>
      </c>
      <c r="MT217" s="92">
        <v>0</v>
      </c>
      <c r="MU217" s="92">
        <v>0</v>
      </c>
      <c r="MV217" s="92">
        <v>0</v>
      </c>
      <c r="MW217" s="92">
        <v>0</v>
      </c>
      <c r="MX217" s="92">
        <v>0</v>
      </c>
      <c r="MY217" s="92">
        <v>0</v>
      </c>
      <c r="MZ217" s="92">
        <v>0</v>
      </c>
      <c r="NA217" s="92">
        <v>0</v>
      </c>
      <c r="NB217" s="92">
        <v>0</v>
      </c>
      <c r="NC217" s="92">
        <v>0</v>
      </c>
      <c r="ND217" s="92">
        <v>0</v>
      </c>
      <c r="NE217" s="92">
        <v>0</v>
      </c>
      <c r="NF217" s="92">
        <v>0</v>
      </c>
      <c r="NG217" s="92">
        <v>0</v>
      </c>
      <c r="NH217" s="92">
        <v>0</v>
      </c>
      <c r="NI217" s="92">
        <v>0</v>
      </c>
      <c r="NJ217" s="92">
        <v>0</v>
      </c>
      <c r="NK217" s="92">
        <v>0</v>
      </c>
      <c r="NL217" s="92">
        <v>0</v>
      </c>
      <c r="NM217" s="92">
        <v>0</v>
      </c>
      <c r="NN217" s="92">
        <v>0</v>
      </c>
      <c r="NO217" s="92">
        <v>0</v>
      </c>
      <c r="NP217" s="92">
        <v>0</v>
      </c>
      <c r="NQ217" s="92">
        <v>0</v>
      </c>
      <c r="NR217" s="92">
        <v>0</v>
      </c>
      <c r="NS217" s="92">
        <v>0</v>
      </c>
      <c r="NT217" s="92">
        <v>0</v>
      </c>
      <c r="NU217" s="92">
        <v>0</v>
      </c>
      <c r="NV217" s="92">
        <v>0</v>
      </c>
      <c r="NW217" s="92">
        <v>0</v>
      </c>
      <c r="NX217" s="92">
        <v>0</v>
      </c>
      <c r="NY217" s="92">
        <v>0</v>
      </c>
      <c r="NZ217" s="92">
        <v>0</v>
      </c>
      <c r="OA217" s="92">
        <v>0</v>
      </c>
      <c r="OB217" s="92">
        <v>0</v>
      </c>
      <c r="OC217" s="92">
        <v>0</v>
      </c>
      <c r="OD217" s="92">
        <v>0</v>
      </c>
      <c r="OE217" s="92">
        <v>0</v>
      </c>
      <c r="OF217" s="92">
        <v>0</v>
      </c>
      <c r="OG217" s="92">
        <v>0</v>
      </c>
      <c r="OH217" s="92">
        <v>0</v>
      </c>
      <c r="OI217" s="92">
        <v>0</v>
      </c>
      <c r="OJ217" s="92">
        <v>0</v>
      </c>
      <c r="OK217" s="92">
        <v>0</v>
      </c>
      <c r="OL217" s="92">
        <v>0</v>
      </c>
      <c r="OM217" s="92">
        <v>0</v>
      </c>
      <c r="ON217" s="92">
        <v>0</v>
      </c>
      <c r="OO217" s="92">
        <v>0</v>
      </c>
      <c r="OP217" s="92">
        <v>0</v>
      </c>
      <c r="OQ217" s="92">
        <v>0</v>
      </c>
      <c r="OR217" s="92">
        <v>0</v>
      </c>
      <c r="OS217" s="92">
        <v>0</v>
      </c>
      <c r="OT217" s="92">
        <v>0</v>
      </c>
      <c r="OU217" s="92">
        <v>0</v>
      </c>
      <c r="OV217" s="92">
        <v>0</v>
      </c>
      <c r="OW217" s="92">
        <v>0</v>
      </c>
      <c r="OX217" s="92">
        <v>0</v>
      </c>
      <c r="OY217" s="92">
        <v>0</v>
      </c>
      <c r="OZ217" s="92">
        <v>0</v>
      </c>
      <c r="PA217" s="92">
        <v>0</v>
      </c>
      <c r="PB217" s="92">
        <v>0</v>
      </c>
      <c r="PC217" s="92">
        <v>0</v>
      </c>
      <c r="PD217" s="92">
        <v>0</v>
      </c>
      <c r="PE217" s="92">
        <v>0</v>
      </c>
      <c r="PF217" s="92">
        <v>0</v>
      </c>
      <c r="PG217" s="92">
        <v>0</v>
      </c>
      <c r="PH217" s="92">
        <v>0</v>
      </c>
      <c r="PI217" s="92">
        <v>0</v>
      </c>
      <c r="PJ217" s="92">
        <v>0</v>
      </c>
      <c r="PK217" s="92">
        <v>0</v>
      </c>
      <c r="PL217" s="92">
        <v>0</v>
      </c>
      <c r="PM217" s="92">
        <v>0</v>
      </c>
      <c r="PN217" s="92">
        <v>0</v>
      </c>
      <c r="PO217" s="92">
        <v>0</v>
      </c>
      <c r="PP217" s="92">
        <v>0</v>
      </c>
      <c r="PQ217" s="92">
        <v>0</v>
      </c>
      <c r="PR217" s="92">
        <v>0</v>
      </c>
      <c r="PS217" s="92">
        <v>0</v>
      </c>
      <c r="PT217" s="92">
        <v>0</v>
      </c>
      <c r="PU217" s="92">
        <v>0</v>
      </c>
      <c r="PV217" s="92">
        <v>0</v>
      </c>
      <c r="PW217" s="92">
        <v>0</v>
      </c>
      <c r="PX217" s="92">
        <v>0</v>
      </c>
      <c r="PY217" s="92">
        <v>0</v>
      </c>
      <c r="PZ217" s="92">
        <v>0</v>
      </c>
      <c r="QA217" s="92">
        <v>0</v>
      </c>
      <c r="QB217" s="92">
        <v>0</v>
      </c>
      <c r="QC217" s="92">
        <v>0</v>
      </c>
      <c r="QD217" s="92">
        <v>0</v>
      </c>
      <c r="QE217" s="92">
        <v>0</v>
      </c>
      <c r="QF217" s="92">
        <v>0</v>
      </c>
      <c r="QG217" s="92">
        <v>0</v>
      </c>
      <c r="QH217" s="92">
        <v>0</v>
      </c>
      <c r="QI217" s="92">
        <v>0</v>
      </c>
      <c r="QJ217" s="92">
        <v>0</v>
      </c>
      <c r="QK217" s="92">
        <v>0</v>
      </c>
      <c r="QL217" s="92">
        <v>0</v>
      </c>
      <c r="QM217" s="92">
        <v>0</v>
      </c>
      <c r="QN217" s="92">
        <v>0</v>
      </c>
      <c r="QO217" s="92">
        <v>0</v>
      </c>
      <c r="QP217" s="92">
        <v>0</v>
      </c>
      <c r="QQ217" s="92">
        <v>0</v>
      </c>
      <c r="QR217" s="92">
        <v>0</v>
      </c>
      <c r="QS217" s="92">
        <v>0</v>
      </c>
      <c r="QT217" s="92">
        <v>0</v>
      </c>
      <c r="QU217" s="92">
        <v>0</v>
      </c>
      <c r="QV217" s="92">
        <v>0</v>
      </c>
      <c r="QW217" s="92">
        <v>0</v>
      </c>
      <c r="QX217" s="92">
        <v>0</v>
      </c>
      <c r="QY217" s="92">
        <v>0</v>
      </c>
      <c r="QZ217" s="92">
        <v>0</v>
      </c>
      <c r="RA217" s="92">
        <v>0</v>
      </c>
      <c r="RB217" s="92">
        <v>0</v>
      </c>
      <c r="RC217" s="92">
        <v>0</v>
      </c>
      <c r="RD217" s="92">
        <v>0</v>
      </c>
      <c r="RE217" s="92">
        <v>0</v>
      </c>
      <c r="RF217" s="92">
        <v>0</v>
      </c>
      <c r="RG217" s="92">
        <v>0</v>
      </c>
      <c r="RH217" s="92">
        <v>0</v>
      </c>
      <c r="RI217" s="92">
        <v>0</v>
      </c>
      <c r="RJ217" s="92">
        <v>0</v>
      </c>
      <c r="RK217" s="92">
        <v>0</v>
      </c>
      <c r="RL217" s="92">
        <v>0</v>
      </c>
      <c r="RM217" s="92">
        <v>0</v>
      </c>
      <c r="RN217" s="92">
        <v>0</v>
      </c>
      <c r="RO217" s="92">
        <v>0</v>
      </c>
      <c r="RP217" s="92">
        <v>0</v>
      </c>
      <c r="RQ217" s="92">
        <v>0</v>
      </c>
      <c r="RR217" s="92">
        <v>0</v>
      </c>
      <c r="RS217" s="92">
        <v>0</v>
      </c>
      <c r="RT217" s="92">
        <v>0</v>
      </c>
      <c r="RU217" s="92">
        <v>0</v>
      </c>
      <c r="RV217" s="92">
        <v>0</v>
      </c>
      <c r="RW217" s="92">
        <v>0</v>
      </c>
      <c r="RX217" s="92">
        <v>0</v>
      </c>
      <c r="RY217" s="92">
        <v>0</v>
      </c>
      <c r="RZ217" s="92">
        <v>0</v>
      </c>
      <c r="SA217" s="92">
        <v>0</v>
      </c>
      <c r="SB217" s="92">
        <v>0</v>
      </c>
      <c r="SC217" s="92">
        <v>0</v>
      </c>
      <c r="SD217" s="92">
        <v>0</v>
      </c>
      <c r="SE217" s="92">
        <v>0</v>
      </c>
      <c r="SF217" s="92">
        <v>0</v>
      </c>
      <c r="SG217" s="92">
        <v>0</v>
      </c>
      <c r="SH217" s="92">
        <v>0</v>
      </c>
      <c r="SI217" s="92">
        <v>0</v>
      </c>
      <c r="SJ217" s="92">
        <v>0</v>
      </c>
      <c r="SK217" s="92">
        <v>0</v>
      </c>
      <c r="SL217" s="92">
        <v>0</v>
      </c>
      <c r="SM217" s="92">
        <v>0</v>
      </c>
      <c r="SN217" s="92">
        <v>0</v>
      </c>
      <c r="SO217" s="92">
        <v>0</v>
      </c>
      <c r="SP217" s="92">
        <v>0</v>
      </c>
      <c r="SQ217" s="92">
        <v>0</v>
      </c>
      <c r="SR217" s="92">
        <v>0</v>
      </c>
      <c r="SS217" s="92">
        <v>0</v>
      </c>
      <c r="ST217" s="92">
        <v>0</v>
      </c>
      <c r="SU217" s="92">
        <v>0</v>
      </c>
      <c r="SV217" s="92">
        <v>0</v>
      </c>
      <c r="SW217" s="92">
        <v>0</v>
      </c>
      <c r="SX217" s="92">
        <v>0</v>
      </c>
      <c r="SY217" s="92">
        <v>0</v>
      </c>
      <c r="SZ217" s="92">
        <v>0</v>
      </c>
      <c r="TA217" s="92">
        <v>0</v>
      </c>
      <c r="TB217" s="92">
        <v>0</v>
      </c>
      <c r="TC217" s="92">
        <v>6.9084628700000001</v>
      </c>
      <c r="TD217" s="92">
        <v>0</v>
      </c>
      <c r="TE217" s="92">
        <v>0</v>
      </c>
      <c r="TF217" s="92">
        <v>0</v>
      </c>
      <c r="TG217" s="92">
        <v>0</v>
      </c>
      <c r="TH217" s="92">
        <v>0</v>
      </c>
      <c r="TI217" s="92">
        <v>0</v>
      </c>
      <c r="TJ217" s="92">
        <v>0</v>
      </c>
      <c r="TK217" s="92">
        <v>0</v>
      </c>
      <c r="TL217" s="92">
        <v>0</v>
      </c>
      <c r="TM217" s="92">
        <v>0</v>
      </c>
      <c r="TN217" s="92">
        <v>0</v>
      </c>
      <c r="TO217" s="92">
        <v>0</v>
      </c>
      <c r="TP217" s="92">
        <v>0</v>
      </c>
      <c r="TQ217" s="92">
        <v>-884619.51448400004</v>
      </c>
      <c r="TR217" s="92">
        <v>0</v>
      </c>
      <c r="TS217" s="92">
        <v>3.6582037500000001E-3</v>
      </c>
      <c r="TT217" s="92">
        <v>0</v>
      </c>
      <c r="TU217" s="92">
        <v>0</v>
      </c>
      <c r="TV217" s="92">
        <v>0</v>
      </c>
      <c r="TW217" s="92">
        <v>0</v>
      </c>
      <c r="TX217" s="92">
        <v>0</v>
      </c>
      <c r="TY217" s="92">
        <v>0</v>
      </c>
      <c r="TZ217" s="92">
        <v>0</v>
      </c>
      <c r="UA217" s="92">
        <v>0</v>
      </c>
      <c r="UB217" s="92">
        <v>0</v>
      </c>
      <c r="UC217" s="92">
        <v>0</v>
      </c>
      <c r="UD217" s="92">
        <v>0</v>
      </c>
      <c r="UE217" s="92">
        <v>0</v>
      </c>
      <c r="UF217" s="92">
        <v>0</v>
      </c>
      <c r="UG217" s="92">
        <v>0</v>
      </c>
      <c r="UH217" s="92">
        <v>0</v>
      </c>
      <c r="UI217" s="92">
        <v>0</v>
      </c>
      <c r="UJ217" s="92">
        <v>0</v>
      </c>
      <c r="UK217" s="92">
        <v>0</v>
      </c>
      <c r="UL217" s="92">
        <v>0</v>
      </c>
      <c r="UM217" s="92">
        <v>0</v>
      </c>
      <c r="UN217" s="92">
        <v>0</v>
      </c>
      <c r="UO217" s="92">
        <v>0</v>
      </c>
      <c r="UP217" s="92">
        <v>0</v>
      </c>
      <c r="UQ217" s="92">
        <v>0</v>
      </c>
      <c r="UR217" s="92">
        <v>0</v>
      </c>
      <c r="US217" s="92">
        <v>0</v>
      </c>
      <c r="UT217" s="92">
        <v>0</v>
      </c>
      <c r="UU217" s="92">
        <v>0</v>
      </c>
      <c r="UV217" s="92">
        <v>0</v>
      </c>
      <c r="UW217" s="92">
        <v>0</v>
      </c>
      <c r="UX217" s="92">
        <v>0</v>
      </c>
      <c r="UY217" s="92">
        <v>0</v>
      </c>
      <c r="UZ217" s="92">
        <v>0</v>
      </c>
      <c r="VA217" s="92">
        <v>0</v>
      </c>
      <c r="VB217" s="92">
        <v>2.4013157444444499E-2</v>
      </c>
      <c r="VC217" s="92">
        <v>9.0335211388889003E-2</v>
      </c>
      <c r="VD217" s="92">
        <v>0</v>
      </c>
      <c r="VE217" s="92">
        <v>0</v>
      </c>
      <c r="VF217" s="92">
        <v>0</v>
      </c>
      <c r="VG217" s="92">
        <v>0</v>
      </c>
      <c r="VH217" s="92">
        <v>0</v>
      </c>
      <c r="VI217" s="92">
        <v>0</v>
      </c>
      <c r="VJ217" s="92">
        <v>0</v>
      </c>
      <c r="VK217" s="92">
        <v>0</v>
      </c>
      <c r="VL217" s="92">
        <v>0</v>
      </c>
      <c r="VM217" s="92">
        <v>0</v>
      </c>
      <c r="VN217" s="92">
        <v>0</v>
      </c>
      <c r="VO217" s="92">
        <v>0</v>
      </c>
      <c r="VP217" s="92">
        <v>0</v>
      </c>
      <c r="VQ217" s="92">
        <v>0</v>
      </c>
      <c r="VR217" s="92">
        <v>0</v>
      </c>
      <c r="VS217" s="92">
        <v>0</v>
      </c>
      <c r="VT217" s="92">
        <v>0</v>
      </c>
      <c r="VU217" s="92">
        <v>0</v>
      </c>
      <c r="VV217" s="92">
        <v>0</v>
      </c>
      <c r="VW217" s="92">
        <v>0</v>
      </c>
      <c r="VX217" s="92">
        <v>0</v>
      </c>
      <c r="VY217" s="92">
        <v>0</v>
      </c>
      <c r="VZ217" s="92">
        <v>0</v>
      </c>
      <c r="WA217" s="92">
        <v>0</v>
      </c>
      <c r="WB217" s="92">
        <v>0</v>
      </c>
      <c r="WC217" s="92">
        <v>0</v>
      </c>
    </row>
    <row r="218" spans="2:601" ht="13.5" customHeight="1">
      <c r="B218" s="851" t="s">
        <v>2885</v>
      </c>
      <c r="C218" s="92">
        <v>0</v>
      </c>
      <c r="D218" s="92">
        <v>12050.428900000001</v>
      </c>
      <c r="E218" s="92">
        <v>-0.47473970100000001</v>
      </c>
      <c r="F218" s="92">
        <v>9.6429894800000007</v>
      </c>
      <c r="G218" s="92">
        <v>2.5205245300000002E-2</v>
      </c>
      <c r="H218" s="92">
        <v>2.0313734199999999E-13</v>
      </c>
      <c r="I218" s="92">
        <v>4.4592286699999998E-13</v>
      </c>
      <c r="J218" s="92">
        <v>1.8710050399999999E-13</v>
      </c>
      <c r="K218" s="92">
        <v>2.7610046400000002E-10</v>
      </c>
      <c r="L218" s="92">
        <v>5.7215957799999997E-11</v>
      </c>
      <c r="M218" s="92">
        <v>2.8696230100000001E-10</v>
      </c>
      <c r="N218" s="92">
        <v>0</v>
      </c>
      <c r="O218" s="92">
        <v>4.9897401300000002E-13</v>
      </c>
      <c r="P218" s="92">
        <v>1.25923112E-14</v>
      </c>
      <c r="Q218" s="92">
        <v>5.2834872099999999E-15</v>
      </c>
      <c r="R218" s="92">
        <v>1.15390297E-10</v>
      </c>
      <c r="S218" s="92">
        <v>1.4061899899999999E-11</v>
      </c>
      <c r="T218" s="92">
        <v>4.75780954E-12</v>
      </c>
      <c r="U218" s="92">
        <v>1.87965043E-7</v>
      </c>
      <c r="V218" s="92">
        <v>1.07993093E-5</v>
      </c>
      <c r="W218" s="92">
        <v>6.7795124099999998E-3</v>
      </c>
      <c r="X218" s="92">
        <v>0</v>
      </c>
      <c r="Y218" s="92">
        <v>7.60479742E-6</v>
      </c>
      <c r="Z218" s="92">
        <v>3.5567693199999999E-11</v>
      </c>
      <c r="AA218" s="92">
        <v>2.00728905E-8</v>
      </c>
      <c r="AB218" s="92">
        <v>5.5443238999999997E-9</v>
      </c>
      <c r="AC218" s="92">
        <v>3.2260661199999999E-7</v>
      </c>
      <c r="AD218" s="92">
        <v>0</v>
      </c>
      <c r="AE218" s="92">
        <v>0</v>
      </c>
      <c r="AF218" s="92">
        <v>0</v>
      </c>
      <c r="AG218" s="92">
        <v>0</v>
      </c>
      <c r="AH218" s="92">
        <v>0</v>
      </c>
      <c r="AI218" s="92">
        <v>0</v>
      </c>
      <c r="AJ218" s="92">
        <v>0</v>
      </c>
      <c r="AK218" s="92">
        <v>0</v>
      </c>
      <c r="AL218" s="92">
        <v>0</v>
      </c>
      <c r="AM218" s="92">
        <v>0</v>
      </c>
      <c r="AN218" s="92">
        <v>9.7295185400000002E-12</v>
      </c>
      <c r="AO218" s="92">
        <v>86.430605799999995</v>
      </c>
      <c r="AP218" s="92">
        <v>325.17264499999999</v>
      </c>
      <c r="AQ218" s="92">
        <v>0</v>
      </c>
      <c r="AR218" s="92">
        <v>0</v>
      </c>
      <c r="AS218" s="92">
        <v>0</v>
      </c>
      <c r="AT218" s="92">
        <v>0</v>
      </c>
      <c r="AU218" s="92">
        <v>0</v>
      </c>
      <c r="AV218" s="92">
        <v>0</v>
      </c>
      <c r="AW218" s="92">
        <v>0</v>
      </c>
      <c r="AX218" s="92">
        <v>0</v>
      </c>
      <c r="AY218" s="92">
        <v>0</v>
      </c>
      <c r="AZ218" s="92">
        <v>0</v>
      </c>
      <c r="BA218" s="92">
        <v>0</v>
      </c>
      <c r="BB218" s="92">
        <v>0</v>
      </c>
      <c r="BC218" s="92">
        <v>0</v>
      </c>
      <c r="BD218" s="92">
        <v>0</v>
      </c>
      <c r="BE218" s="92">
        <v>0</v>
      </c>
      <c r="BF218" s="92">
        <v>0</v>
      </c>
      <c r="BG218" s="92">
        <v>0</v>
      </c>
      <c r="BH218" s="92">
        <v>0</v>
      </c>
      <c r="BI218" s="92">
        <v>0</v>
      </c>
      <c r="BJ218" s="92">
        <v>0</v>
      </c>
      <c r="BK218" s="92">
        <v>0</v>
      </c>
      <c r="BL218" s="92">
        <v>0</v>
      </c>
      <c r="BM218" s="92">
        <v>0</v>
      </c>
      <c r="BN218" s="92">
        <v>0</v>
      </c>
      <c r="BO218" s="92">
        <v>0</v>
      </c>
      <c r="BP218" s="92">
        <v>2.2889835000000001E-2</v>
      </c>
      <c r="BQ218" s="92">
        <v>5.98303986E-5</v>
      </c>
      <c r="BR218" s="92">
        <v>4.8219281400000002E-16</v>
      </c>
      <c r="BS218" s="92">
        <v>1.05849963E-15</v>
      </c>
      <c r="BT218" s="92">
        <v>4.4412571999999996E-16</v>
      </c>
      <c r="BU218" s="92">
        <v>6.5538742500000003E-13</v>
      </c>
      <c r="BV218" s="92">
        <v>1.35815126E-13</v>
      </c>
      <c r="BW218" s="92">
        <v>6.8117047400000002E-13</v>
      </c>
      <c r="BX218" s="92">
        <v>0</v>
      </c>
      <c r="BY218" s="92">
        <v>1.18442863E-15</v>
      </c>
      <c r="BZ218" s="92">
        <v>2.9890722700000001E-17</v>
      </c>
      <c r="CA218" s="92">
        <v>1.2541562E-17</v>
      </c>
      <c r="CB218" s="92">
        <v>2.7390518800000002E-13</v>
      </c>
      <c r="CC218" s="92">
        <v>3.3379126799999998E-14</v>
      </c>
      <c r="CD218" s="92">
        <v>1.1293746099999999E-14</v>
      </c>
      <c r="CE218" s="92">
        <v>4.46177901E-10</v>
      </c>
      <c r="CF218" s="92">
        <v>2.5634623899999998E-8</v>
      </c>
      <c r="CG218" s="92">
        <v>1.6092719000000001E-5</v>
      </c>
      <c r="CH218" s="92">
        <v>0</v>
      </c>
      <c r="CI218" s="92">
        <v>1.8051721199999999E-8</v>
      </c>
      <c r="CJ218" s="92">
        <v>8.4428032199999994E-14</v>
      </c>
      <c r="CK218" s="92">
        <v>4.7647583999999999E-11</v>
      </c>
      <c r="CL218" s="92">
        <v>1.31607174E-11</v>
      </c>
      <c r="CM218" s="92">
        <v>7.6578037500000003E-10</v>
      </c>
      <c r="CN218" s="92">
        <v>0</v>
      </c>
      <c r="CO218" s="92">
        <v>0</v>
      </c>
      <c r="CP218" s="92">
        <v>0</v>
      </c>
      <c r="CQ218" s="92">
        <v>0</v>
      </c>
      <c r="CR218" s="92">
        <v>0</v>
      </c>
      <c r="CS218" s="92">
        <v>0</v>
      </c>
      <c r="CT218" s="92">
        <v>0</v>
      </c>
      <c r="CU218" s="92">
        <v>0</v>
      </c>
      <c r="CV218" s="92">
        <v>0</v>
      </c>
      <c r="CW218" s="92">
        <v>0</v>
      </c>
      <c r="CX218" s="92">
        <v>2.3095231400000001E-14</v>
      </c>
      <c r="CY218" s="92">
        <v>0.205162757</v>
      </c>
      <c r="CZ218" s="92">
        <v>0.77187143999999996</v>
      </c>
      <c r="DA218" s="92">
        <v>0</v>
      </c>
      <c r="DB218" s="92">
        <v>0</v>
      </c>
      <c r="DC218" s="92">
        <v>0</v>
      </c>
      <c r="DD218" s="92">
        <v>0</v>
      </c>
      <c r="DE218" s="92">
        <v>0</v>
      </c>
      <c r="DF218" s="92">
        <v>0</v>
      </c>
      <c r="DG218" s="92">
        <v>0</v>
      </c>
      <c r="DH218" s="92">
        <v>0</v>
      </c>
      <c r="DI218" s="92">
        <v>0</v>
      </c>
      <c r="DJ218" s="92">
        <v>0</v>
      </c>
      <c r="DK218" s="92">
        <v>0</v>
      </c>
      <c r="DL218" s="92">
        <v>0</v>
      </c>
      <c r="DM218" s="92">
        <v>0</v>
      </c>
      <c r="DN218" s="92">
        <v>0</v>
      </c>
      <c r="DO218" s="92">
        <v>0</v>
      </c>
      <c r="DP218" s="92">
        <v>0</v>
      </c>
      <c r="DQ218" s="92">
        <v>0</v>
      </c>
      <c r="DR218" s="92">
        <v>0</v>
      </c>
      <c r="DS218" s="92">
        <v>0</v>
      </c>
      <c r="DT218" s="92">
        <v>0</v>
      </c>
      <c r="DU218" s="92">
        <v>0</v>
      </c>
      <c r="DV218" s="92">
        <v>0</v>
      </c>
      <c r="DW218" s="92">
        <v>0</v>
      </c>
      <c r="DX218" s="92">
        <v>0</v>
      </c>
      <c r="DY218" s="92">
        <v>0</v>
      </c>
      <c r="DZ218" s="92">
        <v>173.72115500000001</v>
      </c>
      <c r="EA218" s="92">
        <v>1.1611814499999999</v>
      </c>
      <c r="EB218" s="92">
        <v>3.6596752299999998E-11</v>
      </c>
      <c r="EC218" s="92">
        <v>8.0336429199999998E-11</v>
      </c>
      <c r="ED218" s="92">
        <v>3.3707592700000002E-11</v>
      </c>
      <c r="EE218" s="92">
        <v>4.1451349100000002E-8</v>
      </c>
      <c r="EF218" s="92">
        <v>8.5899118400000005E-9</v>
      </c>
      <c r="EG218" s="92">
        <v>9.8227218600000004E-8</v>
      </c>
      <c r="EH218" s="92">
        <v>0</v>
      </c>
      <c r="EI218" s="92">
        <v>8.0904844100000001E-11</v>
      </c>
      <c r="EJ218" s="92">
        <v>2.0417475600000001E-12</v>
      </c>
      <c r="EK218" s="92">
        <v>8.5667729699999999E-13</v>
      </c>
      <c r="EL218" s="92">
        <v>1.5244918300000001E-8</v>
      </c>
      <c r="EM218" s="92">
        <v>1.8578036599999999E-9</v>
      </c>
      <c r="EN218" s="92">
        <v>8.5715593000000003E-10</v>
      </c>
      <c r="EO218" s="92">
        <v>2.8598828600000001E-5</v>
      </c>
      <c r="EP218" s="92">
        <v>1.3619009E-3</v>
      </c>
      <c r="EQ218" s="92">
        <v>0.65141324599999995</v>
      </c>
      <c r="ER218" s="92">
        <v>0</v>
      </c>
      <c r="ES218" s="92">
        <v>6.8503132999999999E-4</v>
      </c>
      <c r="ET218" s="92">
        <v>5.4115277699999996E-9</v>
      </c>
      <c r="EU218" s="92">
        <v>1.8486072299999999E-6</v>
      </c>
      <c r="EV218" s="92">
        <v>6.5472499599999999E-7</v>
      </c>
      <c r="EW218" s="92">
        <v>5.4941712600000002E-6</v>
      </c>
      <c r="EX218" s="92">
        <v>0</v>
      </c>
      <c r="EY218" s="92">
        <v>0</v>
      </c>
      <c r="EZ218" s="92">
        <v>0</v>
      </c>
      <c r="FA218" s="92">
        <v>0</v>
      </c>
      <c r="FB218" s="92">
        <v>0</v>
      </c>
      <c r="FC218" s="92">
        <v>0</v>
      </c>
      <c r="FD218" s="92">
        <v>0</v>
      </c>
      <c r="FE218" s="92">
        <v>0</v>
      </c>
      <c r="FF218" s="92">
        <v>0</v>
      </c>
      <c r="FG218" s="92">
        <v>0</v>
      </c>
      <c r="FH218" s="92">
        <v>2.7482655799999998E-9</v>
      </c>
      <c r="FI218" s="92">
        <v>2765.6756700000001</v>
      </c>
      <c r="FJ218" s="92">
        <v>9109.2173899999998</v>
      </c>
      <c r="FK218" s="92">
        <v>0</v>
      </c>
      <c r="FL218" s="92">
        <v>0</v>
      </c>
      <c r="FM218" s="92">
        <v>0</v>
      </c>
      <c r="FN218" s="92">
        <v>0</v>
      </c>
      <c r="FO218" s="92">
        <v>0</v>
      </c>
      <c r="FP218" s="92">
        <v>0</v>
      </c>
      <c r="FQ218" s="92">
        <v>0</v>
      </c>
      <c r="FR218" s="92">
        <v>0</v>
      </c>
      <c r="FS218" s="92">
        <v>0</v>
      </c>
      <c r="FT218" s="92">
        <v>0</v>
      </c>
      <c r="FU218" s="92">
        <v>0</v>
      </c>
      <c r="FV218" s="92">
        <v>0</v>
      </c>
      <c r="FW218" s="92">
        <v>0</v>
      </c>
      <c r="FX218" s="92">
        <v>0</v>
      </c>
      <c r="FY218" s="92">
        <v>0</v>
      </c>
      <c r="FZ218" s="92">
        <v>0</v>
      </c>
      <c r="GA218" s="92">
        <v>0</v>
      </c>
      <c r="GB218" s="92">
        <v>0</v>
      </c>
      <c r="GC218" s="92">
        <v>0</v>
      </c>
      <c r="GD218" s="92">
        <v>0</v>
      </c>
      <c r="GE218" s="92">
        <v>0</v>
      </c>
      <c r="GF218" s="92">
        <v>0</v>
      </c>
      <c r="GG218" s="92">
        <v>0</v>
      </c>
      <c r="GH218" s="92">
        <v>0</v>
      </c>
      <c r="GI218" s="92">
        <v>0</v>
      </c>
      <c r="GJ218" s="92">
        <v>1.4416180299999999E-2</v>
      </c>
      <c r="GK218" s="92">
        <v>9.6360176200000004E-5</v>
      </c>
      <c r="GL218" s="92">
        <v>3.0369667799999999E-15</v>
      </c>
      <c r="GM218" s="92">
        <v>6.6666863000000001E-15</v>
      </c>
      <c r="GN218" s="92">
        <v>2.7972110300000002E-15</v>
      </c>
      <c r="GO218" s="92">
        <v>3.4398235499999998E-12</v>
      </c>
      <c r="GP218" s="92">
        <v>7.1283038299999997E-13</v>
      </c>
      <c r="GQ218" s="92">
        <v>8.15134627E-12</v>
      </c>
      <c r="GR218" s="92">
        <v>0</v>
      </c>
      <c r="GS218" s="92">
        <v>6.7138559799999997E-15</v>
      </c>
      <c r="GT218" s="92">
        <v>1.6943360100000001E-16</v>
      </c>
      <c r="GU218" s="92">
        <v>7.1091021300000002E-17</v>
      </c>
      <c r="GV218" s="92">
        <v>1.2650934199999999E-12</v>
      </c>
      <c r="GW218" s="92">
        <v>1.5416908999999999E-13</v>
      </c>
      <c r="GX218" s="92">
        <v>7.1130740400000001E-14</v>
      </c>
      <c r="GY218" s="92">
        <v>2.3732623E-9</v>
      </c>
      <c r="GZ218" s="92">
        <v>1.13016799E-7</v>
      </c>
      <c r="HA218" s="92">
        <v>5.40572665E-5</v>
      </c>
      <c r="HB218" s="92">
        <v>0</v>
      </c>
      <c r="HC218" s="92">
        <v>5.6847049699999997E-8</v>
      </c>
      <c r="HD218" s="92">
        <v>4.4907345799999999E-13</v>
      </c>
      <c r="HE218" s="92">
        <v>1.5340592799999999E-10</v>
      </c>
      <c r="HF218" s="92">
        <v>5.4332090700000003E-11</v>
      </c>
      <c r="HG218" s="92">
        <v>4.5593159400000002E-10</v>
      </c>
      <c r="HH218" s="92">
        <v>0</v>
      </c>
      <c r="HI218" s="92">
        <v>0</v>
      </c>
      <c r="HJ218" s="92">
        <v>0</v>
      </c>
      <c r="HK218" s="92">
        <v>0</v>
      </c>
      <c r="HL218" s="92">
        <v>0</v>
      </c>
      <c r="HM218" s="92">
        <v>0</v>
      </c>
      <c r="HN218" s="92">
        <v>0</v>
      </c>
      <c r="HO218" s="92">
        <v>0</v>
      </c>
      <c r="HP218" s="92">
        <v>0</v>
      </c>
      <c r="HQ218" s="92">
        <v>0</v>
      </c>
      <c r="HR218" s="92">
        <v>2.2806371499999998E-13</v>
      </c>
      <c r="HS218" s="92">
        <v>0.22950848400000001</v>
      </c>
      <c r="HT218" s="92">
        <v>0.75592474499999995</v>
      </c>
      <c r="HU218" s="92">
        <v>0</v>
      </c>
      <c r="HV218" s="92">
        <v>0</v>
      </c>
      <c r="HW218" s="92">
        <v>0</v>
      </c>
      <c r="HX218" s="92">
        <v>0</v>
      </c>
      <c r="HY218" s="92">
        <v>0</v>
      </c>
      <c r="HZ218" s="92">
        <v>0</v>
      </c>
      <c r="IA218" s="92">
        <v>0</v>
      </c>
      <c r="IB218" s="92">
        <v>0</v>
      </c>
      <c r="IC218" s="92">
        <v>0</v>
      </c>
      <c r="ID218" s="92">
        <v>0</v>
      </c>
      <c r="IE218" s="92">
        <v>0</v>
      </c>
      <c r="IF218" s="92">
        <v>0</v>
      </c>
      <c r="IG218" s="92">
        <v>0</v>
      </c>
      <c r="IH218" s="92">
        <v>0</v>
      </c>
      <c r="II218" s="92">
        <v>0</v>
      </c>
      <c r="IJ218" s="92">
        <v>0</v>
      </c>
      <c r="IK218" s="92">
        <v>0</v>
      </c>
      <c r="IL218" s="92">
        <v>0</v>
      </c>
      <c r="IM218" s="92">
        <v>0</v>
      </c>
      <c r="IN218" s="92">
        <v>0</v>
      </c>
      <c r="IO218" s="92">
        <v>0</v>
      </c>
      <c r="IP218" s="92">
        <v>0</v>
      </c>
      <c r="IQ218" s="92">
        <v>0</v>
      </c>
      <c r="IR218" s="92">
        <v>0</v>
      </c>
      <c r="IS218" s="92">
        <v>0</v>
      </c>
      <c r="IT218" s="92">
        <v>421.27824399999997</v>
      </c>
      <c r="IU218" s="92">
        <v>12050.428900000001</v>
      </c>
      <c r="IV218" s="92">
        <v>27323.8845</v>
      </c>
      <c r="IW218" s="92">
        <v>55.050935500000001</v>
      </c>
      <c r="IX218" s="92">
        <v>6.9084628700000001</v>
      </c>
      <c r="IY218" s="92">
        <v>1</v>
      </c>
      <c r="IZ218" s="92">
        <v>0</v>
      </c>
      <c r="JA218" s="92">
        <v>0</v>
      </c>
      <c r="JB218" s="92">
        <v>-1126.9029599999999</v>
      </c>
      <c r="JC218" s="92">
        <v>-39.396083300000001</v>
      </c>
      <c r="JD218" s="92">
        <v>-0.47473970100000001</v>
      </c>
      <c r="JE218" s="92">
        <v>-2.2281614699999999</v>
      </c>
      <c r="JF218" s="92">
        <v>-7.7895646700000001E-2</v>
      </c>
      <c r="JG218" s="92">
        <v>2.5696580900000002E-4</v>
      </c>
      <c r="JH218" s="92">
        <v>7.3503634400000004E-3</v>
      </c>
      <c r="JI218" s="92">
        <v>28.6044415</v>
      </c>
      <c r="JJ218" s="92">
        <v>0</v>
      </c>
      <c r="JK218" s="92">
        <v>0</v>
      </c>
      <c r="JL218" s="92">
        <v>0</v>
      </c>
      <c r="JM218" s="92">
        <v>0</v>
      </c>
      <c r="JN218" s="92">
        <v>0</v>
      </c>
      <c r="JO218" s="92">
        <v>0</v>
      </c>
      <c r="JP218" s="92">
        <v>0</v>
      </c>
      <c r="JQ218" s="92">
        <v>0</v>
      </c>
      <c r="JR218" s="92">
        <v>0</v>
      </c>
      <c r="JS218" s="92">
        <v>0</v>
      </c>
      <c r="JT218" s="92">
        <v>0</v>
      </c>
      <c r="JU218" s="92">
        <v>0</v>
      </c>
      <c r="JV218" s="92">
        <v>0</v>
      </c>
      <c r="JW218" s="92">
        <v>0</v>
      </c>
      <c r="JX218" s="92">
        <v>0</v>
      </c>
      <c r="JY218" s="92">
        <v>0</v>
      </c>
      <c r="JZ218" s="92">
        <v>0</v>
      </c>
      <c r="KA218" s="92">
        <v>0</v>
      </c>
      <c r="KB218" s="92">
        <v>0</v>
      </c>
      <c r="KC218" s="92">
        <v>0</v>
      </c>
      <c r="KD218" s="92">
        <v>0</v>
      </c>
      <c r="KE218" s="92">
        <v>0</v>
      </c>
      <c r="KF218" s="92">
        <v>0</v>
      </c>
      <c r="KG218" s="92">
        <v>0</v>
      </c>
      <c r="KH218" s="92">
        <v>0</v>
      </c>
      <c r="KI218" s="92">
        <v>0</v>
      </c>
      <c r="KJ218" s="92">
        <v>0</v>
      </c>
      <c r="KK218" s="92">
        <v>0</v>
      </c>
      <c r="KL218" s="92">
        <v>0</v>
      </c>
      <c r="KM218" s="92">
        <v>0</v>
      </c>
      <c r="KN218" s="92">
        <v>0</v>
      </c>
      <c r="KO218" s="92">
        <v>0</v>
      </c>
      <c r="KP218" s="92">
        <v>0</v>
      </c>
      <c r="KQ218" s="92">
        <v>0</v>
      </c>
      <c r="KR218" s="92">
        <v>0</v>
      </c>
      <c r="KS218" s="92">
        <v>0</v>
      </c>
      <c r="KT218" s="92">
        <v>0</v>
      </c>
      <c r="KU218" s="92">
        <v>0</v>
      </c>
      <c r="KV218" s="92">
        <v>0</v>
      </c>
      <c r="KW218" s="92">
        <v>0</v>
      </c>
      <c r="KX218" s="92">
        <v>0</v>
      </c>
      <c r="KY218" s="92">
        <v>0</v>
      </c>
      <c r="KZ218" s="92">
        <v>0</v>
      </c>
      <c r="LA218" s="92">
        <v>0</v>
      </c>
      <c r="LB218" s="92">
        <v>0</v>
      </c>
      <c r="LC218" s="92">
        <v>0</v>
      </c>
      <c r="LD218" s="92">
        <v>0</v>
      </c>
      <c r="LE218" s="92">
        <v>0</v>
      </c>
      <c r="LF218" s="92">
        <v>0</v>
      </c>
      <c r="LG218" s="92">
        <v>0</v>
      </c>
      <c r="LH218" s="92">
        <v>0</v>
      </c>
      <c r="LI218" s="92">
        <v>0</v>
      </c>
      <c r="LJ218" s="92">
        <v>0</v>
      </c>
      <c r="LK218" s="92">
        <v>0</v>
      </c>
      <c r="LL218" s="92">
        <v>0</v>
      </c>
      <c r="LM218" s="92">
        <v>0</v>
      </c>
      <c r="LN218" s="92">
        <v>0</v>
      </c>
      <c r="LO218" s="92">
        <v>0</v>
      </c>
      <c r="LP218" s="92">
        <v>0</v>
      </c>
      <c r="LQ218" s="92">
        <v>0</v>
      </c>
      <c r="LR218" s="92">
        <v>0</v>
      </c>
      <c r="LS218" s="92">
        <v>0</v>
      </c>
      <c r="LT218" s="92">
        <v>0</v>
      </c>
      <c r="LU218" s="92">
        <v>0</v>
      </c>
      <c r="LV218" s="92">
        <v>0</v>
      </c>
      <c r="LW218" s="92">
        <v>0</v>
      </c>
      <c r="LX218" s="92">
        <v>0</v>
      </c>
      <c r="LY218" s="92">
        <v>0</v>
      </c>
      <c r="LZ218" s="92">
        <v>0</v>
      </c>
      <c r="MA218" s="92">
        <v>0</v>
      </c>
      <c r="MB218" s="92">
        <v>0</v>
      </c>
      <c r="MC218" s="92">
        <v>0</v>
      </c>
      <c r="MD218" s="92">
        <v>0</v>
      </c>
      <c r="ME218" s="92">
        <v>0</v>
      </c>
      <c r="MF218" s="92">
        <v>0</v>
      </c>
      <c r="MG218" s="92">
        <v>0</v>
      </c>
      <c r="MH218" s="92">
        <v>0</v>
      </c>
      <c r="MI218" s="92">
        <v>0</v>
      </c>
      <c r="MJ218" s="92">
        <v>0</v>
      </c>
      <c r="MK218" s="92">
        <v>0</v>
      </c>
      <c r="ML218" s="92">
        <v>0</v>
      </c>
      <c r="MM218" s="92">
        <v>0</v>
      </c>
      <c r="MN218" s="92">
        <v>0</v>
      </c>
      <c r="MO218" s="92">
        <v>0</v>
      </c>
      <c r="MP218" s="92">
        <v>0</v>
      </c>
      <c r="MQ218" s="92">
        <v>0</v>
      </c>
      <c r="MR218" s="92">
        <v>0</v>
      </c>
      <c r="MS218" s="92">
        <v>0</v>
      </c>
      <c r="MT218" s="92">
        <v>0</v>
      </c>
      <c r="MU218" s="92">
        <v>0</v>
      </c>
      <c r="MV218" s="92">
        <v>0</v>
      </c>
      <c r="MW218" s="92">
        <v>0</v>
      </c>
      <c r="MX218" s="92">
        <v>0</v>
      </c>
      <c r="MY218" s="92">
        <v>0</v>
      </c>
      <c r="MZ218" s="92">
        <v>0</v>
      </c>
      <c r="NA218" s="92">
        <v>0</v>
      </c>
      <c r="NB218" s="92">
        <v>0</v>
      </c>
      <c r="NC218" s="92">
        <v>0</v>
      </c>
      <c r="ND218" s="92">
        <v>0</v>
      </c>
      <c r="NE218" s="92">
        <v>0</v>
      </c>
      <c r="NF218" s="92">
        <v>0</v>
      </c>
      <c r="NG218" s="92">
        <v>0</v>
      </c>
      <c r="NH218" s="92">
        <v>0</v>
      </c>
      <c r="NI218" s="92">
        <v>0</v>
      </c>
      <c r="NJ218" s="92">
        <v>0</v>
      </c>
      <c r="NK218" s="92">
        <v>0</v>
      </c>
      <c r="NL218" s="92">
        <v>0</v>
      </c>
      <c r="NM218" s="92">
        <v>0</v>
      </c>
      <c r="NN218" s="92">
        <v>0</v>
      </c>
      <c r="NO218" s="92">
        <v>0</v>
      </c>
      <c r="NP218" s="92">
        <v>0</v>
      </c>
      <c r="NQ218" s="92">
        <v>0</v>
      </c>
      <c r="NR218" s="92">
        <v>0</v>
      </c>
      <c r="NS218" s="92">
        <v>0</v>
      </c>
      <c r="NT218" s="92">
        <v>0</v>
      </c>
      <c r="NU218" s="92">
        <v>0</v>
      </c>
      <c r="NV218" s="92">
        <v>0</v>
      </c>
      <c r="NW218" s="92">
        <v>0</v>
      </c>
      <c r="NX218" s="92">
        <v>0</v>
      </c>
      <c r="NY218" s="92">
        <v>0</v>
      </c>
      <c r="NZ218" s="92">
        <v>0</v>
      </c>
      <c r="OA218" s="92">
        <v>0</v>
      </c>
      <c r="OB218" s="92">
        <v>0</v>
      </c>
      <c r="OC218" s="92">
        <v>0</v>
      </c>
      <c r="OD218" s="92">
        <v>0</v>
      </c>
      <c r="OE218" s="92">
        <v>0</v>
      </c>
      <c r="OF218" s="92">
        <v>0</v>
      </c>
      <c r="OG218" s="92">
        <v>0</v>
      </c>
      <c r="OH218" s="92">
        <v>0</v>
      </c>
      <c r="OI218" s="92">
        <v>0</v>
      </c>
      <c r="OJ218" s="92">
        <v>0</v>
      </c>
      <c r="OK218" s="92">
        <v>0</v>
      </c>
      <c r="OL218" s="92">
        <v>0</v>
      </c>
      <c r="OM218" s="92">
        <v>0</v>
      </c>
      <c r="ON218" s="92">
        <v>0</v>
      </c>
      <c r="OO218" s="92">
        <v>0</v>
      </c>
      <c r="OP218" s="92">
        <v>0</v>
      </c>
      <c r="OQ218" s="92">
        <v>0</v>
      </c>
      <c r="OR218" s="92">
        <v>0</v>
      </c>
      <c r="OS218" s="92">
        <v>0</v>
      </c>
      <c r="OT218" s="92">
        <v>0</v>
      </c>
      <c r="OU218" s="92">
        <v>0</v>
      </c>
      <c r="OV218" s="92">
        <v>0</v>
      </c>
      <c r="OW218" s="92">
        <v>0</v>
      </c>
      <c r="OX218" s="92">
        <v>0</v>
      </c>
      <c r="OY218" s="92">
        <v>0</v>
      </c>
      <c r="OZ218" s="92">
        <v>0</v>
      </c>
      <c r="PA218" s="92">
        <v>0</v>
      </c>
      <c r="PB218" s="92">
        <v>0</v>
      </c>
      <c r="PC218" s="92">
        <v>0</v>
      </c>
      <c r="PD218" s="92">
        <v>0</v>
      </c>
      <c r="PE218" s="92">
        <v>0</v>
      </c>
      <c r="PF218" s="92">
        <v>0</v>
      </c>
      <c r="PG218" s="92">
        <v>0</v>
      </c>
      <c r="PH218" s="92">
        <v>0</v>
      </c>
      <c r="PI218" s="92">
        <v>0</v>
      </c>
      <c r="PJ218" s="92">
        <v>0</v>
      </c>
      <c r="PK218" s="92">
        <v>0</v>
      </c>
      <c r="PL218" s="92">
        <v>0</v>
      </c>
      <c r="PM218" s="92">
        <v>0</v>
      </c>
      <c r="PN218" s="92">
        <v>0</v>
      </c>
      <c r="PO218" s="92">
        <v>0</v>
      </c>
      <c r="PP218" s="92">
        <v>0</v>
      </c>
      <c r="PQ218" s="92">
        <v>0</v>
      </c>
      <c r="PR218" s="92">
        <v>0</v>
      </c>
      <c r="PS218" s="92">
        <v>0</v>
      </c>
      <c r="PT218" s="92">
        <v>0</v>
      </c>
      <c r="PU218" s="92">
        <v>0</v>
      </c>
      <c r="PV218" s="92">
        <v>0</v>
      </c>
      <c r="PW218" s="92">
        <v>0</v>
      </c>
      <c r="PX218" s="92">
        <v>0</v>
      </c>
      <c r="PY218" s="92">
        <v>0</v>
      </c>
      <c r="PZ218" s="92">
        <v>0</v>
      </c>
      <c r="QA218" s="92">
        <v>0</v>
      </c>
      <c r="QB218" s="92">
        <v>0</v>
      </c>
      <c r="QC218" s="92">
        <v>0</v>
      </c>
      <c r="QD218" s="92">
        <v>0</v>
      </c>
      <c r="QE218" s="92">
        <v>0</v>
      </c>
      <c r="QF218" s="92">
        <v>0</v>
      </c>
      <c r="QG218" s="92">
        <v>0</v>
      </c>
      <c r="QH218" s="92">
        <v>0</v>
      </c>
      <c r="QI218" s="92">
        <v>0</v>
      </c>
      <c r="QJ218" s="92">
        <v>0</v>
      </c>
      <c r="QK218" s="92">
        <v>0</v>
      </c>
      <c r="QL218" s="92">
        <v>0</v>
      </c>
      <c r="QM218" s="92">
        <v>0</v>
      </c>
      <c r="QN218" s="92">
        <v>0</v>
      </c>
      <c r="QO218" s="92">
        <v>0</v>
      </c>
      <c r="QP218" s="92">
        <v>0</v>
      </c>
      <c r="QQ218" s="92">
        <v>0</v>
      </c>
      <c r="QR218" s="92">
        <v>0</v>
      </c>
      <c r="QS218" s="92">
        <v>0</v>
      </c>
      <c r="QT218" s="92">
        <v>0</v>
      </c>
      <c r="QU218" s="92">
        <v>0</v>
      </c>
      <c r="QV218" s="92">
        <v>0</v>
      </c>
      <c r="QW218" s="92">
        <v>0</v>
      </c>
      <c r="QX218" s="92">
        <v>0</v>
      </c>
      <c r="QY218" s="92">
        <v>0</v>
      </c>
      <c r="QZ218" s="92">
        <v>0</v>
      </c>
      <c r="RA218" s="92">
        <v>0</v>
      </c>
      <c r="RB218" s="92">
        <v>0</v>
      </c>
      <c r="RC218" s="92">
        <v>0</v>
      </c>
      <c r="RD218" s="92">
        <v>0</v>
      </c>
      <c r="RE218" s="92">
        <v>0</v>
      </c>
      <c r="RF218" s="92">
        <v>0</v>
      </c>
      <c r="RG218" s="92">
        <v>0</v>
      </c>
      <c r="RH218" s="92">
        <v>0</v>
      </c>
      <c r="RI218" s="92">
        <v>0</v>
      </c>
      <c r="RJ218" s="92">
        <v>0</v>
      </c>
      <c r="RK218" s="92">
        <v>0</v>
      </c>
      <c r="RL218" s="92">
        <v>0</v>
      </c>
      <c r="RM218" s="92">
        <v>0</v>
      </c>
      <c r="RN218" s="92">
        <v>0</v>
      </c>
      <c r="RO218" s="92">
        <v>0</v>
      </c>
      <c r="RP218" s="92">
        <v>0</v>
      </c>
      <c r="RQ218" s="92">
        <v>0</v>
      </c>
      <c r="RR218" s="92">
        <v>0</v>
      </c>
      <c r="RS218" s="92">
        <v>0</v>
      </c>
      <c r="RT218" s="92">
        <v>0</v>
      </c>
      <c r="RU218" s="92">
        <v>0</v>
      </c>
      <c r="RV218" s="92">
        <v>0</v>
      </c>
      <c r="RW218" s="92">
        <v>0</v>
      </c>
      <c r="RX218" s="92">
        <v>0</v>
      </c>
      <c r="RY218" s="92">
        <v>0</v>
      </c>
      <c r="RZ218" s="92">
        <v>0</v>
      </c>
      <c r="SA218" s="92">
        <v>0</v>
      </c>
      <c r="SB218" s="92">
        <v>0</v>
      </c>
      <c r="SC218" s="92">
        <v>0</v>
      </c>
      <c r="SD218" s="92">
        <v>0</v>
      </c>
      <c r="SE218" s="92">
        <v>0</v>
      </c>
      <c r="SF218" s="92">
        <v>0</v>
      </c>
      <c r="SG218" s="92">
        <v>0</v>
      </c>
      <c r="SH218" s="92">
        <v>0</v>
      </c>
      <c r="SI218" s="92">
        <v>0</v>
      </c>
      <c r="SJ218" s="92">
        <v>0</v>
      </c>
      <c r="SK218" s="92">
        <v>0</v>
      </c>
      <c r="SL218" s="92">
        <v>0</v>
      </c>
      <c r="SM218" s="92">
        <v>0</v>
      </c>
      <c r="SN218" s="92">
        <v>0</v>
      </c>
      <c r="SO218" s="92">
        <v>0</v>
      </c>
      <c r="SP218" s="92">
        <v>0</v>
      </c>
      <c r="SQ218" s="92">
        <v>0</v>
      </c>
      <c r="SR218" s="92">
        <v>0</v>
      </c>
      <c r="SS218" s="92">
        <v>0</v>
      </c>
      <c r="ST218" s="92">
        <v>0</v>
      </c>
      <c r="SU218" s="92">
        <v>0</v>
      </c>
      <c r="SV218" s="92">
        <v>0</v>
      </c>
      <c r="SW218" s="92">
        <v>0</v>
      </c>
      <c r="SX218" s="92">
        <v>0</v>
      </c>
      <c r="SY218" s="92">
        <v>0</v>
      </c>
      <c r="SZ218" s="92">
        <v>0</v>
      </c>
      <c r="TA218" s="92">
        <v>0</v>
      </c>
      <c r="TB218" s="92">
        <v>0</v>
      </c>
      <c r="TC218" s="92">
        <v>6.9084628700000001</v>
      </c>
      <c r="TD218" s="92">
        <v>0</v>
      </c>
      <c r="TE218" s="92">
        <v>0</v>
      </c>
      <c r="TF218" s="92">
        <v>0</v>
      </c>
      <c r="TG218" s="92">
        <v>0</v>
      </c>
      <c r="TH218" s="92">
        <v>0</v>
      </c>
      <c r="TI218" s="92">
        <v>0</v>
      </c>
      <c r="TJ218" s="92">
        <v>0</v>
      </c>
      <c r="TK218" s="92">
        <v>0</v>
      </c>
      <c r="TL218" s="92">
        <v>0</v>
      </c>
      <c r="TM218" s="92">
        <v>0</v>
      </c>
      <c r="TN218" s="92">
        <v>0</v>
      </c>
      <c r="TO218" s="92">
        <v>0</v>
      </c>
      <c r="TP218" s="92">
        <v>2.9105049199999999E-4</v>
      </c>
      <c r="TQ218" s="92">
        <v>-656655.32901300001</v>
      </c>
      <c r="TR218" s="92">
        <v>2.34436819722222E-5</v>
      </c>
      <c r="TS218" s="92">
        <v>2.6786081888888901E-3</v>
      </c>
      <c r="TT218" s="92">
        <v>7.0014570277777803E-6</v>
      </c>
      <c r="TU218" s="92">
        <v>5.64270394444445E-17</v>
      </c>
      <c r="TV218" s="92">
        <v>1.23867463055556E-16</v>
      </c>
      <c r="TW218" s="92">
        <v>5.1972362222222301E-17</v>
      </c>
      <c r="TX218" s="92">
        <v>7.6694573333333405E-14</v>
      </c>
      <c r="TY218" s="92">
        <v>1.58933216111111E-14</v>
      </c>
      <c r="TZ218" s="92">
        <v>7.97117502777778E-14</v>
      </c>
      <c r="UA218" s="92">
        <v>0</v>
      </c>
      <c r="UB218" s="92">
        <v>1.3860389249999999E-16</v>
      </c>
      <c r="UC218" s="92">
        <v>3.4978642222222298E-18</v>
      </c>
      <c r="UD218" s="92">
        <v>1.4676353361111099E-18</v>
      </c>
      <c r="UE218" s="92">
        <v>3.20528602777778E-14</v>
      </c>
      <c r="UF218" s="92">
        <v>3.90608330555556E-15</v>
      </c>
      <c r="UG218" s="92">
        <v>1.3216137611111101E-15</v>
      </c>
      <c r="UH218" s="92">
        <v>5.2212511944444497E-11</v>
      </c>
      <c r="UI218" s="92">
        <v>2.9998081388888898E-9</v>
      </c>
      <c r="UJ218" s="92">
        <v>1.8831978916666701E-6</v>
      </c>
      <c r="UK218" s="92">
        <v>0</v>
      </c>
      <c r="UL218" s="92">
        <v>2.1124437277777802E-9</v>
      </c>
      <c r="UM218" s="92">
        <v>9.8799147777777906E-15</v>
      </c>
      <c r="UN218" s="92">
        <v>5.5758029166666697E-12</v>
      </c>
      <c r="UO218" s="92">
        <v>1.54008997222222E-12</v>
      </c>
      <c r="UP218" s="92">
        <v>8.96129477777779E-11</v>
      </c>
      <c r="UQ218" s="92">
        <v>0</v>
      </c>
      <c r="UR218" s="92">
        <v>0</v>
      </c>
      <c r="US218" s="92">
        <v>0</v>
      </c>
      <c r="UT218" s="92">
        <v>0</v>
      </c>
      <c r="UU218" s="92">
        <v>0</v>
      </c>
      <c r="UV218" s="92">
        <v>0</v>
      </c>
      <c r="UW218" s="92">
        <v>0</v>
      </c>
      <c r="UX218" s="92">
        <v>0</v>
      </c>
      <c r="UY218" s="92">
        <v>0</v>
      </c>
      <c r="UZ218" s="92">
        <v>0</v>
      </c>
      <c r="VA218" s="92">
        <v>2.7026440388888899E-15</v>
      </c>
      <c r="VB218" s="92">
        <v>2.4008501611111101E-2</v>
      </c>
      <c r="VC218" s="92">
        <v>9.0325734722222301E-2</v>
      </c>
      <c r="VD218" s="92">
        <v>0</v>
      </c>
      <c r="VE218" s="92">
        <v>0</v>
      </c>
      <c r="VF218" s="92">
        <v>0</v>
      </c>
      <c r="VG218" s="92">
        <v>0</v>
      </c>
      <c r="VH218" s="92">
        <v>0</v>
      </c>
      <c r="VI218" s="92">
        <v>0</v>
      </c>
      <c r="VJ218" s="92">
        <v>0</v>
      </c>
      <c r="VK218" s="92">
        <v>0</v>
      </c>
      <c r="VL218" s="92">
        <v>0</v>
      </c>
      <c r="VM218" s="92">
        <v>0</v>
      </c>
      <c r="VN218" s="92">
        <v>0</v>
      </c>
      <c r="VO218" s="92">
        <v>0</v>
      </c>
      <c r="VP218" s="92">
        <v>0</v>
      </c>
      <c r="VQ218" s="92">
        <v>0</v>
      </c>
      <c r="VR218" s="92">
        <v>0</v>
      </c>
      <c r="VS218" s="92">
        <v>0</v>
      </c>
      <c r="VT218" s="92">
        <v>0</v>
      </c>
      <c r="VU218" s="92">
        <v>0</v>
      </c>
      <c r="VV218" s="92">
        <v>0</v>
      </c>
      <c r="VW218" s="92">
        <v>0</v>
      </c>
      <c r="VX218" s="92">
        <v>0</v>
      </c>
      <c r="VY218" s="92">
        <v>0</v>
      </c>
      <c r="VZ218" s="92">
        <v>0</v>
      </c>
      <c r="WA218" s="92">
        <v>0</v>
      </c>
      <c r="WB218" s="92">
        <v>0</v>
      </c>
      <c r="WC218" s="92">
        <v>0</v>
      </c>
    </row>
    <row r="219" spans="2:601" ht="13.5" customHeight="1">
      <c r="B219" s="851" t="s">
        <v>2886</v>
      </c>
      <c r="C219" s="92">
        <v>0</v>
      </c>
      <c r="D219" s="92">
        <v>36530.594100000002</v>
      </c>
      <c r="E219" s="92">
        <v>-75.931155700000005</v>
      </c>
      <c r="F219" s="92">
        <v>710.24542799999995</v>
      </c>
      <c r="G219" s="92">
        <v>0.123689295</v>
      </c>
      <c r="H219" s="92">
        <v>0.10769316399999999</v>
      </c>
      <c r="I219" s="92">
        <v>0.236405794</v>
      </c>
      <c r="J219" s="92">
        <v>9.9191242099999993E-2</v>
      </c>
      <c r="K219" s="92">
        <v>0.26328235700000002</v>
      </c>
      <c r="L219" s="92">
        <v>5.4559677500000001E-2</v>
      </c>
      <c r="M219" s="92">
        <v>3.6002674800000002E-2</v>
      </c>
      <c r="N219" s="92">
        <v>0</v>
      </c>
      <c r="O219" s="92">
        <v>0.26013117299999999</v>
      </c>
      <c r="P219" s="92">
        <v>6.56477612E-3</v>
      </c>
      <c r="Q219" s="92">
        <v>2.7544515199999999E-3</v>
      </c>
      <c r="R219" s="92">
        <v>0.110033243</v>
      </c>
      <c r="S219" s="92">
        <v>1.3409068999999999E-2</v>
      </c>
      <c r="T219" s="92">
        <v>2.5223504399999999</v>
      </c>
      <c r="U219" s="92">
        <v>0.16060633699999999</v>
      </c>
      <c r="V219" s="92">
        <v>0.108823078</v>
      </c>
      <c r="W219" s="92">
        <v>5.7014246900000003E-2</v>
      </c>
      <c r="X219" s="92">
        <v>0</v>
      </c>
      <c r="Y219" s="92">
        <v>0.699870824</v>
      </c>
      <c r="Z219" s="92">
        <v>0.184694895</v>
      </c>
      <c r="AA219" s="92">
        <v>7.0474056199999996E-2</v>
      </c>
      <c r="AB219" s="92">
        <v>0.144273916</v>
      </c>
      <c r="AC219" s="92">
        <v>1.28188782E-6</v>
      </c>
      <c r="AD219" s="92">
        <v>0</v>
      </c>
      <c r="AE219" s="92">
        <v>0.69902036400000001</v>
      </c>
      <c r="AF219" s="92">
        <v>0.89817156899999995</v>
      </c>
      <c r="AG219" s="92">
        <v>3.6802965700000002E-2</v>
      </c>
      <c r="AH219" s="92">
        <v>0</v>
      </c>
      <c r="AI219" s="92">
        <v>0</v>
      </c>
      <c r="AJ219" s="92">
        <v>0</v>
      </c>
      <c r="AK219" s="92">
        <v>0</v>
      </c>
      <c r="AL219" s="92">
        <v>0</v>
      </c>
      <c r="AM219" s="92">
        <v>0</v>
      </c>
      <c r="AN219" s="92">
        <v>1.7601944400000001E-3</v>
      </c>
      <c r="AO219" s="92">
        <v>1.67610004E-2</v>
      </c>
      <c r="AP219" s="92">
        <v>3.41158659E-2</v>
      </c>
      <c r="AQ219" s="92">
        <v>0</v>
      </c>
      <c r="AR219" s="92">
        <v>0</v>
      </c>
      <c r="AS219" s="92">
        <v>0</v>
      </c>
      <c r="AT219" s="92">
        <v>0</v>
      </c>
      <c r="AU219" s="92">
        <v>0</v>
      </c>
      <c r="AV219" s="92">
        <v>0</v>
      </c>
      <c r="AW219" s="92">
        <v>0</v>
      </c>
      <c r="AX219" s="92">
        <v>0</v>
      </c>
      <c r="AY219" s="92">
        <v>0</v>
      </c>
      <c r="AZ219" s="92">
        <v>0</v>
      </c>
      <c r="BA219" s="92">
        <v>0</v>
      </c>
      <c r="BB219" s="92">
        <v>0</v>
      </c>
      <c r="BC219" s="92">
        <v>0</v>
      </c>
      <c r="BD219" s="92">
        <v>0</v>
      </c>
      <c r="BE219" s="92">
        <v>0</v>
      </c>
      <c r="BF219" s="92">
        <v>0</v>
      </c>
      <c r="BG219" s="92">
        <v>0</v>
      </c>
      <c r="BH219" s="92">
        <v>0</v>
      </c>
      <c r="BI219" s="92">
        <v>0</v>
      </c>
      <c r="BJ219" s="92">
        <v>0</v>
      </c>
      <c r="BK219" s="92">
        <v>0</v>
      </c>
      <c r="BL219" s="92">
        <v>0</v>
      </c>
      <c r="BM219" s="92">
        <v>0</v>
      </c>
      <c r="BN219" s="92">
        <v>0</v>
      </c>
      <c r="BO219" s="92">
        <v>0</v>
      </c>
      <c r="BP219" s="92">
        <v>0.99031160500000004</v>
      </c>
      <c r="BQ219" s="92">
        <v>1.7246284099999999E-4</v>
      </c>
      <c r="BR219" s="92">
        <v>1.50159066E-4</v>
      </c>
      <c r="BS219" s="92">
        <v>3.29626058E-4</v>
      </c>
      <c r="BT219" s="92">
        <v>1.3830464E-4</v>
      </c>
      <c r="BU219" s="92">
        <v>3.67100672E-4</v>
      </c>
      <c r="BV219" s="92">
        <v>7.6073818499999997E-5</v>
      </c>
      <c r="BW219" s="92">
        <v>5.0199360999999999E-5</v>
      </c>
      <c r="BX219" s="92">
        <v>0</v>
      </c>
      <c r="BY219" s="92">
        <v>3.6270690299999999E-4</v>
      </c>
      <c r="BZ219" s="92">
        <v>9.1534189700000003E-6</v>
      </c>
      <c r="CA219" s="92">
        <v>3.8405953700000001E-6</v>
      </c>
      <c r="CB219" s="92">
        <v>1.5342189200000001E-4</v>
      </c>
      <c r="CC219" s="92">
        <v>1.8696574599999998E-5</v>
      </c>
      <c r="CD219" s="92">
        <v>3.5169714800000001E-3</v>
      </c>
      <c r="CE219" s="92">
        <v>2.23937125E-4</v>
      </c>
      <c r="CF219" s="92">
        <v>1.5173453099999999E-4</v>
      </c>
      <c r="CG219" s="92">
        <v>7.9496281300000003E-5</v>
      </c>
      <c r="CH219" s="92">
        <v>0</v>
      </c>
      <c r="CI219" s="92">
        <v>9.7584605500000005E-4</v>
      </c>
      <c r="CJ219" s="92">
        <v>2.57524359E-4</v>
      </c>
      <c r="CK219" s="92">
        <v>9.8263604300000005E-5</v>
      </c>
      <c r="CL219" s="92">
        <v>2.0116445299999999E-4</v>
      </c>
      <c r="CM219" s="92">
        <v>1.7873657900000001E-9</v>
      </c>
      <c r="CN219" s="92">
        <v>0</v>
      </c>
      <c r="CO219" s="92">
        <v>9.7466024000000004E-4</v>
      </c>
      <c r="CP219" s="92">
        <v>1.25234136E-3</v>
      </c>
      <c r="CQ219" s="92">
        <v>5.13152251E-5</v>
      </c>
      <c r="CR219" s="92">
        <v>0</v>
      </c>
      <c r="CS219" s="92">
        <v>0</v>
      </c>
      <c r="CT219" s="92">
        <v>0</v>
      </c>
      <c r="CU219" s="92">
        <v>0</v>
      </c>
      <c r="CV219" s="92">
        <v>0</v>
      </c>
      <c r="CW219" s="92">
        <v>0</v>
      </c>
      <c r="CX219" s="92">
        <v>2.45427977E-6</v>
      </c>
      <c r="CY219" s="92">
        <v>2.3370249999999999E-5</v>
      </c>
      <c r="CZ219" s="92">
        <v>4.7568539900000002E-5</v>
      </c>
      <c r="DA219" s="92">
        <v>0</v>
      </c>
      <c r="DB219" s="92">
        <v>0</v>
      </c>
      <c r="DC219" s="92">
        <v>0</v>
      </c>
      <c r="DD219" s="92">
        <v>0</v>
      </c>
      <c r="DE219" s="92">
        <v>0</v>
      </c>
      <c r="DF219" s="92">
        <v>0</v>
      </c>
      <c r="DG219" s="92">
        <v>0</v>
      </c>
      <c r="DH219" s="92">
        <v>0</v>
      </c>
      <c r="DI219" s="92">
        <v>0</v>
      </c>
      <c r="DJ219" s="92">
        <v>0</v>
      </c>
      <c r="DK219" s="92">
        <v>0</v>
      </c>
      <c r="DL219" s="92">
        <v>0</v>
      </c>
      <c r="DM219" s="92">
        <v>0</v>
      </c>
      <c r="DN219" s="92">
        <v>0</v>
      </c>
      <c r="DO219" s="92">
        <v>0</v>
      </c>
      <c r="DP219" s="92">
        <v>0</v>
      </c>
      <c r="DQ219" s="92">
        <v>0</v>
      </c>
      <c r="DR219" s="92">
        <v>0</v>
      </c>
      <c r="DS219" s="92">
        <v>0</v>
      </c>
      <c r="DT219" s="92">
        <v>0</v>
      </c>
      <c r="DU219" s="92">
        <v>0</v>
      </c>
      <c r="DV219" s="92">
        <v>0</v>
      </c>
      <c r="DW219" s="92">
        <v>0</v>
      </c>
      <c r="DX219" s="92">
        <v>0</v>
      </c>
      <c r="DY219" s="92">
        <v>0</v>
      </c>
      <c r="DZ219" s="92">
        <v>12795.270200000001</v>
      </c>
      <c r="EA219" s="92">
        <v>5.6982470899999997</v>
      </c>
      <c r="EB219" s="92">
        <v>19.4017506</v>
      </c>
      <c r="EC219" s="92">
        <v>42.590319299999997</v>
      </c>
      <c r="ED219" s="92">
        <v>17.870063999999999</v>
      </c>
      <c r="EE219" s="92">
        <v>39.526948900000001</v>
      </c>
      <c r="EF219" s="92">
        <v>8.1911207600000004</v>
      </c>
      <c r="EG219" s="92">
        <v>12.3237185</v>
      </c>
      <c r="EH219" s="92">
        <v>0</v>
      </c>
      <c r="EI219" s="92">
        <v>42.1782927</v>
      </c>
      <c r="EJ219" s="92">
        <v>1.0644285499999999</v>
      </c>
      <c r="EK219" s="92">
        <v>0.44661338</v>
      </c>
      <c r="EL219" s="92">
        <v>14.537165099999999</v>
      </c>
      <c r="EM219" s="92">
        <v>1.7715541699999999</v>
      </c>
      <c r="EN219" s="92">
        <v>454.42080399999998</v>
      </c>
      <c r="EO219" s="92">
        <v>24.4362092</v>
      </c>
      <c r="EP219" s="92">
        <v>13.723678400000001</v>
      </c>
      <c r="EQ219" s="92">
        <v>5.4782458399999996</v>
      </c>
      <c r="ER219" s="92">
        <v>0</v>
      </c>
      <c r="ES219" s="92">
        <v>63.043551999999998</v>
      </c>
      <c r="ET219" s="92">
        <v>28.100826000000001</v>
      </c>
      <c r="EU219" s="92">
        <v>6.4902884700000003</v>
      </c>
      <c r="EV219" s="92">
        <v>17.037196999999999</v>
      </c>
      <c r="EW219" s="92">
        <v>2.1831267399999998E-5</v>
      </c>
      <c r="EX219" s="92">
        <v>0</v>
      </c>
      <c r="EY219" s="92">
        <v>92.368970399999995</v>
      </c>
      <c r="EZ219" s="92">
        <v>69.233866899999995</v>
      </c>
      <c r="FA219" s="92">
        <v>4.86006348</v>
      </c>
      <c r="FB219" s="92">
        <v>0</v>
      </c>
      <c r="FC219" s="92">
        <v>0</v>
      </c>
      <c r="FD219" s="92">
        <v>0</v>
      </c>
      <c r="FE219" s="92">
        <v>0</v>
      </c>
      <c r="FF219" s="92">
        <v>0</v>
      </c>
      <c r="FG219" s="92">
        <v>0</v>
      </c>
      <c r="FH219" s="92">
        <v>0.497196421</v>
      </c>
      <c r="FI219" s="92">
        <v>0.53633189999999997</v>
      </c>
      <c r="FJ219" s="92">
        <v>0.95570412800000004</v>
      </c>
      <c r="FK219" s="92">
        <v>0</v>
      </c>
      <c r="FL219" s="92">
        <v>0</v>
      </c>
      <c r="FM219" s="92">
        <v>0</v>
      </c>
      <c r="FN219" s="92">
        <v>0</v>
      </c>
      <c r="FO219" s="92">
        <v>0</v>
      </c>
      <c r="FP219" s="92">
        <v>0</v>
      </c>
      <c r="FQ219" s="92">
        <v>0</v>
      </c>
      <c r="FR219" s="92">
        <v>0</v>
      </c>
      <c r="FS219" s="92">
        <v>0</v>
      </c>
      <c r="FT219" s="92">
        <v>0</v>
      </c>
      <c r="FU219" s="92">
        <v>0</v>
      </c>
      <c r="FV219" s="92">
        <v>0</v>
      </c>
      <c r="FW219" s="92">
        <v>0</v>
      </c>
      <c r="FX219" s="92">
        <v>0</v>
      </c>
      <c r="FY219" s="92">
        <v>0</v>
      </c>
      <c r="FZ219" s="92">
        <v>0</v>
      </c>
      <c r="GA219" s="92">
        <v>0</v>
      </c>
      <c r="GB219" s="92">
        <v>0</v>
      </c>
      <c r="GC219" s="92">
        <v>0</v>
      </c>
      <c r="GD219" s="92">
        <v>0</v>
      </c>
      <c r="GE219" s="92">
        <v>0</v>
      </c>
      <c r="GF219" s="92">
        <v>0</v>
      </c>
      <c r="GG219" s="92">
        <v>0</v>
      </c>
      <c r="GH219" s="92">
        <v>0</v>
      </c>
      <c r="GI219" s="92">
        <v>0</v>
      </c>
      <c r="GJ219" s="92">
        <v>0.92840085999999999</v>
      </c>
      <c r="GK219" s="92">
        <v>4.1345414299999997E-4</v>
      </c>
      <c r="GL219" s="92">
        <v>1.40775471E-3</v>
      </c>
      <c r="GM219" s="92">
        <v>3.0902738499999998E-3</v>
      </c>
      <c r="GN219" s="92">
        <v>1.2966184E-3</v>
      </c>
      <c r="GO219" s="92">
        <v>2.8680014299999998E-3</v>
      </c>
      <c r="GP219" s="92">
        <v>5.9433239E-4</v>
      </c>
      <c r="GQ219" s="92">
        <v>8.9418594500000005E-4</v>
      </c>
      <c r="GR219" s="92">
        <v>0</v>
      </c>
      <c r="GS219" s="92">
        <v>3.06037797E-3</v>
      </c>
      <c r="GT219" s="92">
        <v>7.7232943599999998E-5</v>
      </c>
      <c r="GU219" s="92">
        <v>3.24054309E-5</v>
      </c>
      <c r="GV219" s="92">
        <v>1.05478949E-3</v>
      </c>
      <c r="GW219" s="92">
        <v>1.28540654E-4</v>
      </c>
      <c r="GX219" s="92">
        <v>3.2971923E-2</v>
      </c>
      <c r="GY219" s="92">
        <v>1.7730456E-3</v>
      </c>
      <c r="GZ219" s="92">
        <v>9.9576441499999997E-4</v>
      </c>
      <c r="HA219" s="92">
        <v>3.9749126400000001E-4</v>
      </c>
      <c r="HB219" s="92">
        <v>0</v>
      </c>
      <c r="HC219" s="92">
        <v>4.5743221299999999E-3</v>
      </c>
      <c r="HD219" s="92">
        <v>2.0389433300000001E-3</v>
      </c>
      <c r="HE219" s="92">
        <v>4.7092318300000002E-4</v>
      </c>
      <c r="HF219" s="92">
        <v>1.2361871300000001E-3</v>
      </c>
      <c r="HG219" s="92">
        <v>1.5840359E-9</v>
      </c>
      <c r="HH219" s="92">
        <v>0</v>
      </c>
      <c r="HI219" s="92">
        <v>6.7021195999999996E-3</v>
      </c>
      <c r="HJ219" s="92">
        <v>5.0234797900000003E-3</v>
      </c>
      <c r="HK219" s="92">
        <v>3.5263710899999999E-4</v>
      </c>
      <c r="HL219" s="92">
        <v>0</v>
      </c>
      <c r="HM219" s="92">
        <v>0</v>
      </c>
      <c r="HN219" s="92">
        <v>0</v>
      </c>
      <c r="HO219" s="92">
        <v>0</v>
      </c>
      <c r="HP219" s="92">
        <v>0</v>
      </c>
      <c r="HQ219" s="92">
        <v>0</v>
      </c>
      <c r="HR219" s="92">
        <v>3.6075641699999997E-5</v>
      </c>
      <c r="HS219" s="92">
        <v>3.89152388E-5</v>
      </c>
      <c r="HT219" s="92">
        <v>6.9344102699999999E-5</v>
      </c>
      <c r="HU219" s="92">
        <v>0</v>
      </c>
      <c r="HV219" s="92">
        <v>0</v>
      </c>
      <c r="HW219" s="92">
        <v>0</v>
      </c>
      <c r="HX219" s="92">
        <v>0</v>
      </c>
      <c r="HY219" s="92">
        <v>0</v>
      </c>
      <c r="HZ219" s="92">
        <v>0</v>
      </c>
      <c r="IA219" s="92">
        <v>0</v>
      </c>
      <c r="IB219" s="92">
        <v>0</v>
      </c>
      <c r="IC219" s="92">
        <v>0</v>
      </c>
      <c r="ID219" s="92">
        <v>0</v>
      </c>
      <c r="IE219" s="92">
        <v>0</v>
      </c>
      <c r="IF219" s="92">
        <v>0</v>
      </c>
      <c r="IG219" s="92">
        <v>0</v>
      </c>
      <c r="IH219" s="92">
        <v>0</v>
      </c>
      <c r="II219" s="92">
        <v>0</v>
      </c>
      <c r="IJ219" s="92">
        <v>0</v>
      </c>
      <c r="IK219" s="92">
        <v>0</v>
      </c>
      <c r="IL219" s="92">
        <v>0</v>
      </c>
      <c r="IM219" s="92">
        <v>0</v>
      </c>
      <c r="IN219" s="92">
        <v>0</v>
      </c>
      <c r="IO219" s="92">
        <v>0</v>
      </c>
      <c r="IP219" s="92">
        <v>0</v>
      </c>
      <c r="IQ219" s="92">
        <v>0</v>
      </c>
      <c r="IR219" s="92">
        <v>0</v>
      </c>
      <c r="IS219" s="92">
        <v>0</v>
      </c>
      <c r="IT219" s="92">
        <v>717.19388600000002</v>
      </c>
      <c r="IU219" s="92">
        <v>13782.053400000001</v>
      </c>
      <c r="IV219" s="92">
        <v>233.21596700000001</v>
      </c>
      <c r="IW219" s="92">
        <v>55.050935500000001</v>
      </c>
      <c r="IX219" s="92">
        <v>6.9084628700000001</v>
      </c>
      <c r="IY219" s="92">
        <v>0</v>
      </c>
      <c r="IZ219" s="92">
        <v>1</v>
      </c>
      <c r="JA219" s="92">
        <v>0</v>
      </c>
      <c r="JB219" s="92">
        <v>-69413.637799999997</v>
      </c>
      <c r="JC219" s="92">
        <v>-3612.1639599999999</v>
      </c>
      <c r="JD219" s="92">
        <v>-49.783036600000003</v>
      </c>
      <c r="JE219" s="92">
        <v>-39.272589000000004</v>
      </c>
      <c r="JF219" s="92">
        <v>-2.0436766500000001</v>
      </c>
      <c r="JG219" s="92">
        <v>5.12539152E-2</v>
      </c>
      <c r="JH219" s="92">
        <v>0.98492780300000005</v>
      </c>
      <c r="JI219" s="92">
        <v>19.216635400000001</v>
      </c>
      <c r="JJ219" s="92">
        <v>0</v>
      </c>
      <c r="JK219" s="92">
        <v>0</v>
      </c>
      <c r="JL219" s="92">
        <v>0</v>
      </c>
      <c r="JM219" s="92">
        <v>0</v>
      </c>
      <c r="JN219" s="92">
        <v>0</v>
      </c>
      <c r="JO219" s="92">
        <v>0</v>
      </c>
      <c r="JP219" s="92">
        <v>0</v>
      </c>
      <c r="JQ219" s="92">
        <v>0</v>
      </c>
      <c r="JR219" s="92">
        <v>0</v>
      </c>
      <c r="JS219" s="92">
        <v>0</v>
      </c>
      <c r="JT219" s="92">
        <v>0</v>
      </c>
      <c r="JU219" s="92">
        <v>0</v>
      </c>
      <c r="JV219" s="92">
        <v>0</v>
      </c>
      <c r="JW219" s="92">
        <v>0</v>
      </c>
      <c r="JX219" s="92">
        <v>0</v>
      </c>
      <c r="JY219" s="92">
        <v>0</v>
      </c>
      <c r="JZ219" s="92">
        <v>0</v>
      </c>
      <c r="KA219" s="92">
        <v>0</v>
      </c>
      <c r="KB219" s="92">
        <v>0</v>
      </c>
      <c r="KC219" s="92">
        <v>0</v>
      </c>
      <c r="KD219" s="92">
        <v>0</v>
      </c>
      <c r="KE219" s="92">
        <v>0</v>
      </c>
      <c r="KF219" s="92">
        <v>0</v>
      </c>
      <c r="KG219" s="92">
        <v>0</v>
      </c>
      <c r="KH219" s="92">
        <v>0</v>
      </c>
      <c r="KI219" s="92">
        <v>0</v>
      </c>
      <c r="KJ219" s="92">
        <v>0</v>
      </c>
      <c r="KK219" s="92">
        <v>0</v>
      </c>
      <c r="KL219" s="92">
        <v>0</v>
      </c>
      <c r="KM219" s="92">
        <v>0</v>
      </c>
      <c r="KN219" s="92">
        <v>0</v>
      </c>
      <c r="KO219" s="92">
        <v>0</v>
      </c>
      <c r="KP219" s="92">
        <v>0</v>
      </c>
      <c r="KQ219" s="92">
        <v>0</v>
      </c>
      <c r="KR219" s="92">
        <v>0</v>
      </c>
      <c r="KS219" s="92">
        <v>0</v>
      </c>
      <c r="KT219" s="92">
        <v>0</v>
      </c>
      <c r="KU219" s="92">
        <v>0</v>
      </c>
      <c r="KV219" s="92">
        <v>0</v>
      </c>
      <c r="KW219" s="92">
        <v>0</v>
      </c>
      <c r="KX219" s="92">
        <v>0</v>
      </c>
      <c r="KY219" s="92">
        <v>0</v>
      </c>
      <c r="KZ219" s="92">
        <v>0</v>
      </c>
      <c r="LA219" s="92">
        <v>0</v>
      </c>
      <c r="LB219" s="92">
        <v>0</v>
      </c>
      <c r="LC219" s="92">
        <v>7.5831419100000002</v>
      </c>
      <c r="LD219" s="92">
        <v>0.187243295</v>
      </c>
      <c r="LE219" s="92">
        <v>7.8563620099999995E-2</v>
      </c>
      <c r="LF219" s="92">
        <v>3.1384150200000001</v>
      </c>
      <c r="LG219" s="92">
        <v>0.38245917800000001</v>
      </c>
      <c r="LH219" s="92">
        <v>80.353009400000005</v>
      </c>
      <c r="LI219" s="92">
        <v>0</v>
      </c>
      <c r="LJ219" s="92">
        <v>122.96493599999999</v>
      </c>
      <c r="LK219" s="92">
        <v>71.788112600000005</v>
      </c>
      <c r="LL219" s="92">
        <v>21.252316799999999</v>
      </c>
      <c r="LM219" s="92">
        <v>2.36136854</v>
      </c>
      <c r="LN219" s="92">
        <v>33.267737099999998</v>
      </c>
      <c r="LO219" s="92">
        <v>4.4351137400000002</v>
      </c>
      <c r="LP219" s="92">
        <v>0</v>
      </c>
      <c r="LQ219" s="92">
        <v>3.0564543999999998</v>
      </c>
      <c r="LR219" s="92">
        <v>0</v>
      </c>
      <c r="LS219" s="92">
        <v>0</v>
      </c>
      <c r="LT219" s="92">
        <v>0</v>
      </c>
      <c r="LU219" s="92">
        <v>0</v>
      </c>
      <c r="LV219" s="92">
        <v>0</v>
      </c>
      <c r="LW219" s="92">
        <v>0</v>
      </c>
      <c r="LX219" s="92">
        <v>0</v>
      </c>
      <c r="LY219" s="92">
        <v>0</v>
      </c>
      <c r="LZ219" s="92">
        <v>0</v>
      </c>
      <c r="MA219" s="92">
        <v>0</v>
      </c>
      <c r="MB219" s="92">
        <v>0</v>
      </c>
      <c r="MC219" s="92">
        <v>0</v>
      </c>
      <c r="MD219" s="92">
        <v>0</v>
      </c>
      <c r="ME219" s="92">
        <v>0</v>
      </c>
      <c r="MF219" s="92">
        <v>0</v>
      </c>
      <c r="MG219" s="92">
        <v>0</v>
      </c>
      <c r="MH219" s="92">
        <v>0</v>
      </c>
      <c r="MI219" s="92">
        <v>0</v>
      </c>
      <c r="MJ219" s="92">
        <v>0</v>
      </c>
      <c r="MK219" s="92">
        <v>0</v>
      </c>
      <c r="ML219" s="92">
        <v>0</v>
      </c>
      <c r="MM219" s="92">
        <v>0</v>
      </c>
      <c r="MN219" s="92">
        <v>0</v>
      </c>
      <c r="MO219" s="92">
        <v>0</v>
      </c>
      <c r="MP219" s="92">
        <v>0</v>
      </c>
      <c r="MQ219" s="92">
        <v>0</v>
      </c>
      <c r="MR219" s="92">
        <v>0</v>
      </c>
      <c r="MS219" s="92">
        <v>0</v>
      </c>
      <c r="MT219" s="92">
        <v>0</v>
      </c>
      <c r="MU219" s="92">
        <v>0</v>
      </c>
      <c r="MV219" s="92">
        <v>0</v>
      </c>
      <c r="MW219" s="92">
        <v>0</v>
      </c>
      <c r="MX219" s="92">
        <v>0</v>
      </c>
      <c r="MY219" s="92">
        <v>0</v>
      </c>
      <c r="MZ219" s="92">
        <v>0</v>
      </c>
      <c r="NA219" s="92">
        <v>0</v>
      </c>
      <c r="NB219" s="92">
        <v>0</v>
      </c>
      <c r="NC219" s="92">
        <v>0</v>
      </c>
      <c r="ND219" s="92">
        <v>0</v>
      </c>
      <c r="NE219" s="92">
        <v>0</v>
      </c>
      <c r="NF219" s="92">
        <v>0</v>
      </c>
      <c r="NG219" s="92">
        <v>0</v>
      </c>
      <c r="NH219" s="92">
        <v>0</v>
      </c>
      <c r="NI219" s="92">
        <v>0</v>
      </c>
      <c r="NJ219" s="92">
        <v>0</v>
      </c>
      <c r="NK219" s="92">
        <v>0</v>
      </c>
      <c r="NL219" s="92">
        <v>0</v>
      </c>
      <c r="NM219" s="92">
        <v>2.1613699E-2</v>
      </c>
      <c r="NN219" s="92">
        <v>5.3368646699999999E-4</v>
      </c>
      <c r="NO219" s="92">
        <v>2.23924392E-4</v>
      </c>
      <c r="NP219" s="92">
        <v>8.9452048200000002E-3</v>
      </c>
      <c r="NQ219" s="92">
        <v>1.09009665E-3</v>
      </c>
      <c r="NR219" s="92">
        <v>0.22902456299999999</v>
      </c>
      <c r="NS219" s="92">
        <v>0</v>
      </c>
      <c r="NT219" s="92">
        <v>0.35047835700000002</v>
      </c>
      <c r="NU219" s="92">
        <v>0.20461263599999999</v>
      </c>
      <c r="NV219" s="92">
        <v>6.0573992299999997E-2</v>
      </c>
      <c r="NW219" s="92">
        <v>6.7304435900000003E-3</v>
      </c>
      <c r="NX219" s="92">
        <v>9.4820704300000003E-2</v>
      </c>
      <c r="NY219" s="92">
        <v>1.26410945E-2</v>
      </c>
      <c r="NZ219" s="92">
        <v>0</v>
      </c>
      <c r="OA219" s="92">
        <v>8.7115982099999992E-3</v>
      </c>
      <c r="OB219" s="92">
        <v>0</v>
      </c>
      <c r="OC219" s="92">
        <v>0</v>
      </c>
      <c r="OD219" s="92">
        <v>0</v>
      </c>
      <c r="OE219" s="92">
        <v>0</v>
      </c>
      <c r="OF219" s="92">
        <v>0</v>
      </c>
      <c r="OG219" s="92">
        <v>0</v>
      </c>
      <c r="OH219" s="92">
        <v>0</v>
      </c>
      <c r="OI219" s="92">
        <v>0</v>
      </c>
      <c r="OJ219" s="92">
        <v>0</v>
      </c>
      <c r="OK219" s="92">
        <v>0</v>
      </c>
      <c r="OL219" s="92">
        <v>0</v>
      </c>
      <c r="OM219" s="92">
        <v>0</v>
      </c>
      <c r="ON219" s="92">
        <v>0</v>
      </c>
      <c r="OO219" s="92">
        <v>0</v>
      </c>
      <c r="OP219" s="92">
        <v>0</v>
      </c>
      <c r="OQ219" s="92">
        <v>0</v>
      </c>
      <c r="OR219" s="92">
        <v>0</v>
      </c>
      <c r="OS219" s="92">
        <v>0</v>
      </c>
      <c r="OT219" s="92">
        <v>0</v>
      </c>
      <c r="OU219" s="92">
        <v>0</v>
      </c>
      <c r="OV219" s="92">
        <v>0</v>
      </c>
      <c r="OW219" s="92">
        <v>0</v>
      </c>
      <c r="OX219" s="92">
        <v>0</v>
      </c>
      <c r="OY219" s="92">
        <v>0</v>
      </c>
      <c r="OZ219" s="92">
        <v>0</v>
      </c>
      <c r="PA219" s="92">
        <v>0</v>
      </c>
      <c r="PB219" s="92">
        <v>0</v>
      </c>
      <c r="PC219" s="92">
        <v>0</v>
      </c>
      <c r="PD219" s="92">
        <v>0</v>
      </c>
      <c r="PE219" s="92">
        <v>0</v>
      </c>
      <c r="PF219" s="92">
        <v>0</v>
      </c>
      <c r="PG219" s="92">
        <v>0</v>
      </c>
      <c r="PH219" s="92">
        <v>0</v>
      </c>
      <c r="PI219" s="92">
        <v>0</v>
      </c>
      <c r="PJ219" s="92">
        <v>0</v>
      </c>
      <c r="PK219" s="92">
        <v>0</v>
      </c>
      <c r="PL219" s="92">
        <v>0</v>
      </c>
      <c r="PM219" s="92">
        <v>0</v>
      </c>
      <c r="PN219" s="92">
        <v>0</v>
      </c>
      <c r="PO219" s="92">
        <v>0</v>
      </c>
      <c r="PP219" s="92">
        <v>0</v>
      </c>
      <c r="PQ219" s="92">
        <v>0</v>
      </c>
      <c r="PR219" s="92">
        <v>0</v>
      </c>
      <c r="PS219" s="92">
        <v>0</v>
      </c>
      <c r="PT219" s="92">
        <v>0</v>
      </c>
      <c r="PU219" s="92">
        <v>0</v>
      </c>
      <c r="PV219" s="92">
        <v>0</v>
      </c>
      <c r="PW219" s="92">
        <v>1229.54883</v>
      </c>
      <c r="PX219" s="92">
        <v>30.360077199999999</v>
      </c>
      <c r="PY219" s="92">
        <v>12.7384939</v>
      </c>
      <c r="PZ219" s="92">
        <v>414.63797699999998</v>
      </c>
      <c r="QA219" s="92">
        <v>50.529359200000002</v>
      </c>
      <c r="QB219" s="92">
        <v>12225.687900000001</v>
      </c>
      <c r="QC219" s="92">
        <v>0</v>
      </c>
      <c r="QD219" s="92">
        <v>2808.4699500000002</v>
      </c>
      <c r="QE219" s="92">
        <v>4025.6907000000001</v>
      </c>
      <c r="QF219" s="92">
        <v>510.38713999999999</v>
      </c>
      <c r="QG219" s="92">
        <v>56.709682299999997</v>
      </c>
      <c r="QH219" s="92">
        <v>819.26459999999997</v>
      </c>
      <c r="QI219" s="92">
        <v>105.64618299999999</v>
      </c>
      <c r="QJ219" s="92">
        <v>0</v>
      </c>
      <c r="QK219" s="92">
        <v>458.869778</v>
      </c>
      <c r="QL219" s="92">
        <v>0</v>
      </c>
      <c r="QM219" s="92">
        <v>0</v>
      </c>
      <c r="QN219" s="92">
        <v>0</v>
      </c>
      <c r="QO219" s="92">
        <v>0</v>
      </c>
      <c r="QP219" s="92">
        <v>0</v>
      </c>
      <c r="QQ219" s="92">
        <v>0</v>
      </c>
      <c r="QR219" s="92">
        <v>0</v>
      </c>
      <c r="QS219" s="92">
        <v>0</v>
      </c>
      <c r="QT219" s="92">
        <v>0</v>
      </c>
      <c r="QU219" s="92">
        <v>0</v>
      </c>
      <c r="QV219" s="92">
        <v>0</v>
      </c>
      <c r="QW219" s="92">
        <v>0</v>
      </c>
      <c r="QX219" s="92">
        <v>0</v>
      </c>
      <c r="QY219" s="92">
        <v>0</v>
      </c>
      <c r="QZ219" s="92">
        <v>0</v>
      </c>
      <c r="RA219" s="92">
        <v>0</v>
      </c>
      <c r="RB219" s="92">
        <v>0</v>
      </c>
      <c r="RC219" s="92">
        <v>0</v>
      </c>
      <c r="RD219" s="92">
        <v>0</v>
      </c>
      <c r="RE219" s="92">
        <v>0</v>
      </c>
      <c r="RF219" s="92">
        <v>0</v>
      </c>
      <c r="RG219" s="92">
        <v>0</v>
      </c>
      <c r="RH219" s="92">
        <v>0</v>
      </c>
      <c r="RI219" s="92">
        <v>0</v>
      </c>
      <c r="RJ219" s="92">
        <v>0</v>
      </c>
      <c r="RK219" s="92">
        <v>0</v>
      </c>
      <c r="RL219" s="92">
        <v>0</v>
      </c>
      <c r="RM219" s="92">
        <v>0</v>
      </c>
      <c r="RN219" s="92">
        <v>0</v>
      </c>
      <c r="RO219" s="92">
        <v>0</v>
      </c>
      <c r="RP219" s="92">
        <v>0</v>
      </c>
      <c r="RQ219" s="92">
        <v>0</v>
      </c>
      <c r="RR219" s="92">
        <v>0</v>
      </c>
      <c r="RS219" s="92">
        <v>0</v>
      </c>
      <c r="RT219" s="92">
        <v>0</v>
      </c>
      <c r="RU219" s="92">
        <v>0</v>
      </c>
      <c r="RV219" s="92">
        <v>0</v>
      </c>
      <c r="RW219" s="92">
        <v>0</v>
      </c>
      <c r="RX219" s="92">
        <v>0</v>
      </c>
      <c r="RY219" s="92">
        <v>0</v>
      </c>
      <c r="RZ219" s="92">
        <v>0</v>
      </c>
      <c r="SA219" s="92">
        <v>0</v>
      </c>
      <c r="SB219" s="92">
        <v>0</v>
      </c>
      <c r="SC219" s="92">
        <v>0</v>
      </c>
      <c r="SD219" s="92">
        <v>0</v>
      </c>
      <c r="SE219" s="92">
        <v>0</v>
      </c>
      <c r="SF219" s="92">
        <v>0</v>
      </c>
      <c r="SG219" s="92">
        <v>5.4049569499999998E-2</v>
      </c>
      <c r="SH219" s="92">
        <v>1.3345945000000001E-3</v>
      </c>
      <c r="SI219" s="92">
        <v>5.5996971899999995E-4</v>
      </c>
      <c r="SJ219" s="92">
        <v>1.82270143E-2</v>
      </c>
      <c r="SK219" s="92">
        <v>2.2212132200000001E-3</v>
      </c>
      <c r="SL219" s="92">
        <v>0.53742734800000003</v>
      </c>
      <c r="SM219" s="92">
        <v>0</v>
      </c>
      <c r="SN219" s="92">
        <v>0.123457148</v>
      </c>
      <c r="SO219" s="92">
        <v>0.17696478900000001</v>
      </c>
      <c r="SP219" s="92">
        <v>2.2436038799999999E-2</v>
      </c>
      <c r="SQ219" s="92">
        <v>2.4928932E-3</v>
      </c>
      <c r="SR219" s="92">
        <v>3.6013941000000001E-2</v>
      </c>
      <c r="SS219" s="92">
        <v>4.6440861899999996E-3</v>
      </c>
      <c r="ST219" s="92">
        <v>0</v>
      </c>
      <c r="SU219" s="92">
        <v>2.01713941E-2</v>
      </c>
      <c r="SV219" s="92">
        <v>0</v>
      </c>
      <c r="SW219" s="92">
        <v>0</v>
      </c>
      <c r="SX219" s="92">
        <v>0</v>
      </c>
      <c r="SY219" s="92">
        <v>350.84887099999997</v>
      </c>
      <c r="SZ219" s="92">
        <v>22748.5406</v>
      </c>
      <c r="TA219" s="92">
        <v>273.67996900000003</v>
      </c>
      <c r="TB219" s="92">
        <v>55.050935500000001</v>
      </c>
      <c r="TC219" s="92">
        <v>6.9084628700000001</v>
      </c>
      <c r="TD219" s="92">
        <v>0</v>
      </c>
      <c r="TE219" s="92">
        <v>0</v>
      </c>
      <c r="TF219" s="92">
        <v>1</v>
      </c>
      <c r="TG219" s="92">
        <v>-74528.154999999999</v>
      </c>
      <c r="TH219" s="92">
        <v>-1149.4416000000001</v>
      </c>
      <c r="TI219" s="92">
        <v>-26.148119099999999</v>
      </c>
      <c r="TJ219" s="92">
        <v>-102.12961900000001</v>
      </c>
      <c r="TK219" s="92">
        <v>-1.5751367199999999</v>
      </c>
      <c r="TL219" s="92">
        <v>2.1366127799999999E-2</v>
      </c>
      <c r="TM219" s="92">
        <v>1.3853492599999999</v>
      </c>
      <c r="TN219" s="92">
        <v>64.838574399999999</v>
      </c>
      <c r="TO219" s="92">
        <v>0</v>
      </c>
      <c r="TP219" s="92">
        <v>0.861811349</v>
      </c>
      <c r="TQ219" s="92">
        <v>-88989160.747600004</v>
      </c>
      <c r="TR219" s="92">
        <v>8.3774640277777899E-3</v>
      </c>
      <c r="TS219" s="92">
        <v>0</v>
      </c>
      <c r="TT219" s="92">
        <v>0</v>
      </c>
      <c r="TU219" s="92">
        <v>0</v>
      </c>
      <c r="TV219" s="92">
        <v>0</v>
      </c>
      <c r="TW219" s="92">
        <v>0</v>
      </c>
      <c r="TX219" s="92">
        <v>0</v>
      </c>
      <c r="TY219" s="92">
        <v>0</v>
      </c>
      <c r="TZ219" s="92">
        <v>0</v>
      </c>
      <c r="UA219" s="92">
        <v>0</v>
      </c>
      <c r="UB219" s="92">
        <v>0</v>
      </c>
      <c r="UC219" s="92">
        <v>0</v>
      </c>
      <c r="UD219" s="92">
        <v>0</v>
      </c>
      <c r="UE219" s="92">
        <v>0</v>
      </c>
      <c r="UF219" s="92">
        <v>0</v>
      </c>
      <c r="UG219" s="92">
        <v>0</v>
      </c>
      <c r="UH219" s="92">
        <v>0</v>
      </c>
      <c r="UI219" s="92">
        <v>0</v>
      </c>
      <c r="UJ219" s="92">
        <v>0</v>
      </c>
      <c r="UK219" s="92">
        <v>0</v>
      </c>
      <c r="UL219" s="92">
        <v>0</v>
      </c>
      <c r="UM219" s="92">
        <v>0</v>
      </c>
      <c r="UN219" s="92">
        <v>0</v>
      </c>
      <c r="UO219" s="92">
        <v>0</v>
      </c>
      <c r="UP219" s="92">
        <v>0</v>
      </c>
      <c r="UQ219" s="92">
        <v>0</v>
      </c>
      <c r="UR219" s="92">
        <v>0</v>
      </c>
      <c r="US219" s="92">
        <v>0</v>
      </c>
      <c r="UT219" s="92">
        <v>0</v>
      </c>
      <c r="UU219" s="92">
        <v>0</v>
      </c>
      <c r="UV219" s="92">
        <v>0</v>
      </c>
      <c r="UW219" s="92">
        <v>0</v>
      </c>
      <c r="UX219" s="92">
        <v>0</v>
      </c>
      <c r="UY219" s="92">
        <v>0</v>
      </c>
      <c r="UZ219" s="92">
        <v>0</v>
      </c>
      <c r="VA219" s="92">
        <v>0</v>
      </c>
      <c r="VB219" s="92">
        <v>0</v>
      </c>
      <c r="VC219" s="92">
        <v>0</v>
      </c>
      <c r="VD219" s="92">
        <v>0</v>
      </c>
      <c r="VE219" s="92">
        <v>0</v>
      </c>
      <c r="VF219" s="92">
        <v>0</v>
      </c>
      <c r="VG219" s="92">
        <v>0</v>
      </c>
      <c r="VH219" s="92">
        <v>0</v>
      </c>
      <c r="VI219" s="92">
        <v>0</v>
      </c>
      <c r="VJ219" s="92">
        <v>0</v>
      </c>
      <c r="VK219" s="92">
        <v>0</v>
      </c>
      <c r="VL219" s="92">
        <v>0</v>
      </c>
      <c r="VM219" s="92">
        <v>0</v>
      </c>
      <c r="VN219" s="92">
        <v>0</v>
      </c>
      <c r="VO219" s="92">
        <v>0</v>
      </c>
      <c r="VP219" s="92">
        <v>0</v>
      </c>
      <c r="VQ219" s="92">
        <v>0</v>
      </c>
      <c r="VR219" s="92">
        <v>0</v>
      </c>
      <c r="VS219" s="92">
        <v>0</v>
      </c>
      <c r="VT219" s="92">
        <v>0</v>
      </c>
      <c r="VU219" s="92">
        <v>0</v>
      </c>
      <c r="VV219" s="92">
        <v>0</v>
      </c>
      <c r="VW219" s="92">
        <v>0</v>
      </c>
      <c r="VX219" s="92">
        <v>0</v>
      </c>
      <c r="VY219" s="92">
        <v>0</v>
      </c>
      <c r="VZ219" s="92">
        <v>0</v>
      </c>
      <c r="WA219" s="92">
        <v>0</v>
      </c>
      <c r="WB219" s="92">
        <v>0</v>
      </c>
      <c r="WC219" s="92">
        <v>0.25196830083333399</v>
      </c>
    </row>
    <row r="220" spans="2:601" ht="13.5" customHeight="1">
      <c r="B220" s="851" t="s">
        <v>2887</v>
      </c>
      <c r="C220" s="92">
        <v>0</v>
      </c>
      <c r="D220" s="92">
        <v>36467.385000000002</v>
      </c>
      <c r="E220" s="92">
        <v>-75.833072999999999</v>
      </c>
      <c r="F220" s="92">
        <v>706.718884</v>
      </c>
      <c r="G220" s="92">
        <v>0.14889453999999999</v>
      </c>
      <c r="H220" s="92">
        <v>0.10769316399999999</v>
      </c>
      <c r="I220" s="92">
        <v>0.236405794</v>
      </c>
      <c r="J220" s="92">
        <v>9.9191242099999993E-2</v>
      </c>
      <c r="K220" s="92">
        <v>0.26328235799999999</v>
      </c>
      <c r="L220" s="92">
        <v>5.4559677500000001E-2</v>
      </c>
      <c r="M220" s="92">
        <v>3.6002675099999999E-2</v>
      </c>
      <c r="N220" s="92">
        <v>0</v>
      </c>
      <c r="O220" s="92">
        <v>0.26013117299999999</v>
      </c>
      <c r="P220" s="92">
        <v>6.56477612E-3</v>
      </c>
      <c r="Q220" s="92">
        <v>2.7544515199999999E-3</v>
      </c>
      <c r="R220" s="92">
        <v>0.110033243</v>
      </c>
      <c r="S220" s="92">
        <v>1.3409068999999999E-2</v>
      </c>
      <c r="T220" s="92">
        <v>2.5223504399999999</v>
      </c>
      <c r="U220" s="92">
        <v>0.160606525</v>
      </c>
      <c r="V220" s="92">
        <v>0.108833877</v>
      </c>
      <c r="W220" s="92">
        <v>6.3793759300000002E-2</v>
      </c>
      <c r="X220" s="92">
        <v>0</v>
      </c>
      <c r="Y220" s="92">
        <v>0.69987842899999997</v>
      </c>
      <c r="Z220" s="92">
        <v>0.184694895</v>
      </c>
      <c r="AA220" s="92">
        <v>7.0474076299999994E-2</v>
      </c>
      <c r="AB220" s="92">
        <v>0.144273921</v>
      </c>
      <c r="AC220" s="92">
        <v>1.60449443E-6</v>
      </c>
      <c r="AD220" s="92">
        <v>0</v>
      </c>
      <c r="AE220" s="92">
        <v>0.69902036400000001</v>
      </c>
      <c r="AF220" s="92">
        <v>0.89817156899999995</v>
      </c>
      <c r="AG220" s="92">
        <v>3.6802965700000002E-2</v>
      </c>
      <c r="AH220" s="92">
        <v>0</v>
      </c>
      <c r="AI220" s="92">
        <v>0</v>
      </c>
      <c r="AJ220" s="92">
        <v>0</v>
      </c>
      <c r="AK220" s="92">
        <v>0</v>
      </c>
      <c r="AL220" s="92">
        <v>0</v>
      </c>
      <c r="AM220" s="92">
        <v>0</v>
      </c>
      <c r="AN220" s="92">
        <v>1.76019445E-3</v>
      </c>
      <c r="AO220" s="92">
        <v>0</v>
      </c>
      <c r="AP220" s="92">
        <v>1.1016255E-20</v>
      </c>
      <c r="AQ220" s="92">
        <v>0</v>
      </c>
      <c r="AR220" s="92">
        <v>0</v>
      </c>
      <c r="AS220" s="92">
        <v>0</v>
      </c>
      <c r="AT220" s="92">
        <v>2.09633216E-20</v>
      </c>
      <c r="AU220" s="92">
        <v>0</v>
      </c>
      <c r="AV220" s="92">
        <v>0</v>
      </c>
      <c r="AW220" s="92">
        <v>4.3468891900000001E-13</v>
      </c>
      <c r="AX220" s="92">
        <v>0</v>
      </c>
      <c r="AY220" s="92">
        <v>0</v>
      </c>
      <c r="AZ220" s="92">
        <v>0</v>
      </c>
      <c r="BA220" s="92">
        <v>0</v>
      </c>
      <c r="BB220" s="92">
        <v>0</v>
      </c>
      <c r="BC220" s="92">
        <v>0</v>
      </c>
      <c r="BD220" s="92">
        <v>0</v>
      </c>
      <c r="BE220" s="92">
        <v>0</v>
      </c>
      <c r="BF220" s="92">
        <v>0</v>
      </c>
      <c r="BG220" s="92">
        <v>0</v>
      </c>
      <c r="BH220" s="92">
        <v>0</v>
      </c>
      <c r="BI220" s="92">
        <v>0</v>
      </c>
      <c r="BJ220" s="92">
        <v>0</v>
      </c>
      <c r="BK220" s="92">
        <v>0</v>
      </c>
      <c r="BL220" s="92">
        <v>0</v>
      </c>
      <c r="BM220" s="92">
        <v>0</v>
      </c>
      <c r="BN220" s="92">
        <v>0</v>
      </c>
      <c r="BO220" s="92">
        <v>0</v>
      </c>
      <c r="BP220" s="92">
        <v>0.99028991899999996</v>
      </c>
      <c r="BQ220" s="92">
        <v>2.0863849199999999E-4</v>
      </c>
      <c r="BR220" s="92">
        <v>1.5090505899999999E-4</v>
      </c>
      <c r="BS220" s="92">
        <v>3.3126364600000001E-4</v>
      </c>
      <c r="BT220" s="92">
        <v>1.3899174000000001E-4</v>
      </c>
      <c r="BU220" s="92">
        <v>3.6892443400000002E-4</v>
      </c>
      <c r="BV220" s="92">
        <v>7.6451754499999998E-5</v>
      </c>
      <c r="BW220" s="92">
        <v>5.04487527E-5</v>
      </c>
      <c r="BX220" s="92">
        <v>0</v>
      </c>
      <c r="BY220" s="92">
        <v>3.64508837E-4</v>
      </c>
      <c r="BZ220" s="92">
        <v>9.1988933E-6</v>
      </c>
      <c r="CA220" s="92">
        <v>3.85967551E-6</v>
      </c>
      <c r="CB220" s="92">
        <v>1.54184094E-4</v>
      </c>
      <c r="CC220" s="92">
        <v>1.8789459499999999E-5</v>
      </c>
      <c r="CD220" s="92">
        <v>3.53444386E-3</v>
      </c>
      <c r="CE220" s="92">
        <v>2.2504991199999999E-4</v>
      </c>
      <c r="CF220" s="92">
        <v>1.5250348300000001E-4</v>
      </c>
      <c r="CG220" s="92">
        <v>8.9391012699999999E-5</v>
      </c>
      <c r="CH220" s="92">
        <v>0</v>
      </c>
      <c r="CI220" s="92">
        <v>9.807047299999999E-4</v>
      </c>
      <c r="CJ220" s="92">
        <v>2.58803744E-4</v>
      </c>
      <c r="CK220" s="92">
        <v>9.8751807599999994E-5</v>
      </c>
      <c r="CL220" s="92">
        <v>2.0216384899999999E-4</v>
      </c>
      <c r="CM220" s="92">
        <v>2.248298E-9</v>
      </c>
      <c r="CN220" s="92">
        <v>0</v>
      </c>
      <c r="CO220" s="92">
        <v>9.7950236799999998E-4</v>
      </c>
      <c r="CP220" s="92">
        <v>1.25856302E-3</v>
      </c>
      <c r="CQ220" s="92">
        <v>5.157016E-5</v>
      </c>
      <c r="CR220" s="92">
        <v>0</v>
      </c>
      <c r="CS220" s="92">
        <v>0</v>
      </c>
      <c r="CT220" s="92">
        <v>0</v>
      </c>
      <c r="CU220" s="92">
        <v>0</v>
      </c>
      <c r="CV220" s="92">
        <v>0</v>
      </c>
      <c r="CW220" s="92">
        <v>0</v>
      </c>
      <c r="CX220" s="92">
        <v>2.46647268E-6</v>
      </c>
      <c r="CY220" s="92">
        <v>0</v>
      </c>
      <c r="CZ220" s="92">
        <v>1.5436528600000001E-23</v>
      </c>
      <c r="DA220" s="92">
        <v>0</v>
      </c>
      <c r="DB220" s="92">
        <v>0</v>
      </c>
      <c r="DC220" s="92">
        <v>0</v>
      </c>
      <c r="DD220" s="92">
        <v>2.9374856899999997E-23</v>
      </c>
      <c r="DE220" s="92">
        <v>0</v>
      </c>
      <c r="DF220" s="92">
        <v>0</v>
      </c>
      <c r="DG220" s="92">
        <v>6.09107898E-16</v>
      </c>
      <c r="DH220" s="92">
        <v>0</v>
      </c>
      <c r="DI220" s="92">
        <v>0</v>
      </c>
      <c r="DJ220" s="92">
        <v>0</v>
      </c>
      <c r="DK220" s="92">
        <v>0</v>
      </c>
      <c r="DL220" s="92">
        <v>0</v>
      </c>
      <c r="DM220" s="92">
        <v>0</v>
      </c>
      <c r="DN220" s="92">
        <v>0</v>
      </c>
      <c r="DO220" s="92">
        <v>0</v>
      </c>
      <c r="DP220" s="92">
        <v>0</v>
      </c>
      <c r="DQ220" s="92">
        <v>0</v>
      </c>
      <c r="DR220" s="92">
        <v>0</v>
      </c>
      <c r="DS220" s="92">
        <v>0</v>
      </c>
      <c r="DT220" s="92">
        <v>0</v>
      </c>
      <c r="DU220" s="92">
        <v>0</v>
      </c>
      <c r="DV220" s="92">
        <v>0</v>
      </c>
      <c r="DW220" s="92">
        <v>0</v>
      </c>
      <c r="DX220" s="92">
        <v>0</v>
      </c>
      <c r="DY220" s="92">
        <v>0</v>
      </c>
      <c r="DZ220" s="92">
        <v>12731.738600000001</v>
      </c>
      <c r="EA220" s="92">
        <v>6.8594285399999997</v>
      </c>
      <c r="EB220" s="92">
        <v>19.4017506</v>
      </c>
      <c r="EC220" s="92">
        <v>42.590319299999997</v>
      </c>
      <c r="ED220" s="92">
        <v>17.8700641</v>
      </c>
      <c r="EE220" s="92">
        <v>39.526948900000001</v>
      </c>
      <c r="EF220" s="92">
        <v>8.1911207699999995</v>
      </c>
      <c r="EG220" s="92">
        <v>12.323718599999999</v>
      </c>
      <c r="EH220" s="92">
        <v>0</v>
      </c>
      <c r="EI220" s="92">
        <v>42.1782927</v>
      </c>
      <c r="EJ220" s="92">
        <v>1.0644285499999999</v>
      </c>
      <c r="EK220" s="92">
        <v>0.44661338</v>
      </c>
      <c r="EL220" s="92">
        <v>14.537165099999999</v>
      </c>
      <c r="EM220" s="92">
        <v>1.7715541699999999</v>
      </c>
      <c r="EN220" s="92">
        <v>454.42080399999998</v>
      </c>
      <c r="EO220" s="92">
        <v>24.436237800000001</v>
      </c>
      <c r="EP220" s="92">
        <v>13.7250403</v>
      </c>
      <c r="EQ220" s="92">
        <v>6.1296590899999996</v>
      </c>
      <c r="ER220" s="92">
        <v>0</v>
      </c>
      <c r="ES220" s="92">
        <v>63.044237000000003</v>
      </c>
      <c r="ET220" s="92">
        <v>28.100826000000001</v>
      </c>
      <c r="EU220" s="92">
        <v>6.4902903199999997</v>
      </c>
      <c r="EV220" s="92">
        <v>17.0371977</v>
      </c>
      <c r="EW220" s="92">
        <v>2.7325438600000001E-5</v>
      </c>
      <c r="EX220" s="92">
        <v>0</v>
      </c>
      <c r="EY220" s="92">
        <v>92.368970399999995</v>
      </c>
      <c r="EZ220" s="92">
        <v>69.233866899999995</v>
      </c>
      <c r="FA220" s="92">
        <v>4.86006348</v>
      </c>
      <c r="FB220" s="92">
        <v>0</v>
      </c>
      <c r="FC220" s="92">
        <v>0</v>
      </c>
      <c r="FD220" s="92">
        <v>0</v>
      </c>
      <c r="FE220" s="92">
        <v>0</v>
      </c>
      <c r="FF220" s="92">
        <v>0</v>
      </c>
      <c r="FG220" s="92">
        <v>0</v>
      </c>
      <c r="FH220" s="92">
        <v>0.49719642400000003</v>
      </c>
      <c r="FI220" s="92">
        <v>0</v>
      </c>
      <c r="FJ220" s="92">
        <v>3.08603639E-19</v>
      </c>
      <c r="FK220" s="92">
        <v>0</v>
      </c>
      <c r="FL220" s="92">
        <v>0</v>
      </c>
      <c r="FM220" s="92">
        <v>0</v>
      </c>
      <c r="FN220" s="92">
        <v>9.2259159299999995E-19</v>
      </c>
      <c r="FO220" s="92">
        <v>0</v>
      </c>
      <c r="FP220" s="92">
        <v>0</v>
      </c>
      <c r="FQ220" s="92">
        <v>2.7848258599999999E-11</v>
      </c>
      <c r="FR220" s="92">
        <v>0</v>
      </c>
      <c r="FS220" s="92">
        <v>0</v>
      </c>
      <c r="FT220" s="92">
        <v>0</v>
      </c>
      <c r="FU220" s="92">
        <v>0</v>
      </c>
      <c r="FV220" s="92">
        <v>0</v>
      </c>
      <c r="FW220" s="92">
        <v>0</v>
      </c>
      <c r="FX220" s="92">
        <v>0</v>
      </c>
      <c r="FY220" s="92">
        <v>0</v>
      </c>
      <c r="FZ220" s="92">
        <v>0</v>
      </c>
      <c r="GA220" s="92">
        <v>0</v>
      </c>
      <c r="GB220" s="92">
        <v>0</v>
      </c>
      <c r="GC220" s="92">
        <v>0</v>
      </c>
      <c r="GD220" s="92">
        <v>0</v>
      </c>
      <c r="GE220" s="92">
        <v>0</v>
      </c>
      <c r="GF220" s="92">
        <v>0</v>
      </c>
      <c r="GG220" s="92">
        <v>0</v>
      </c>
      <c r="GH220" s="92">
        <v>0</v>
      </c>
      <c r="GI220" s="92">
        <v>0</v>
      </c>
      <c r="GJ220" s="92">
        <v>0.92804745099999997</v>
      </c>
      <c r="GK220" s="92">
        <v>5.0000046200000001E-4</v>
      </c>
      <c r="GL220" s="92">
        <v>1.4142408899999999E-3</v>
      </c>
      <c r="GM220" s="92">
        <v>3.10451217E-3</v>
      </c>
      <c r="GN220" s="92">
        <v>1.3025925200000001E-3</v>
      </c>
      <c r="GO220" s="92">
        <v>2.88121563E-3</v>
      </c>
      <c r="GP220" s="92">
        <v>5.9707075400000002E-4</v>
      </c>
      <c r="GQ220" s="92">
        <v>8.9830587900000002E-4</v>
      </c>
      <c r="GR220" s="92">
        <v>0</v>
      </c>
      <c r="GS220" s="92">
        <v>3.0744785499999998E-3</v>
      </c>
      <c r="GT220" s="92">
        <v>7.7588791300000002E-5</v>
      </c>
      <c r="GU220" s="92">
        <v>3.2554737599999999E-5</v>
      </c>
      <c r="GV220" s="92">
        <v>1.0596493899999999E-3</v>
      </c>
      <c r="GW220" s="92">
        <v>1.2913290099999999E-4</v>
      </c>
      <c r="GX220" s="92">
        <v>3.3123839799999999E-2</v>
      </c>
      <c r="GY220" s="92">
        <v>1.78121692E-3</v>
      </c>
      <c r="GZ220" s="92">
        <v>1.0004516299999999E-3</v>
      </c>
      <c r="HA220" s="92">
        <v>4.4680578899999998E-4</v>
      </c>
      <c r="HB220" s="92">
        <v>0</v>
      </c>
      <c r="HC220" s="92">
        <v>4.59544807E-3</v>
      </c>
      <c r="HD220" s="92">
        <v>2.0483376900000002E-3</v>
      </c>
      <c r="HE220" s="92">
        <v>4.7309307800000002E-4</v>
      </c>
      <c r="HF220" s="92">
        <v>1.24188286E-3</v>
      </c>
      <c r="HG220" s="92">
        <v>1.9918178099999998E-9</v>
      </c>
      <c r="HH220" s="92">
        <v>0</v>
      </c>
      <c r="HI220" s="92">
        <v>6.7329993500000003E-3</v>
      </c>
      <c r="HJ220" s="92">
        <v>5.0466252799999996E-3</v>
      </c>
      <c r="HK220" s="92">
        <v>3.5426187100000002E-4</v>
      </c>
      <c r="HL220" s="92">
        <v>0</v>
      </c>
      <c r="HM220" s="92">
        <v>0</v>
      </c>
      <c r="HN220" s="92">
        <v>0</v>
      </c>
      <c r="HO220" s="92">
        <v>0</v>
      </c>
      <c r="HP220" s="92">
        <v>0</v>
      </c>
      <c r="HQ220" s="92">
        <v>0</v>
      </c>
      <c r="HR220" s="92">
        <v>3.6241858999999997E-5</v>
      </c>
      <c r="HS220" s="92">
        <v>0</v>
      </c>
      <c r="HT220" s="92">
        <v>2.24948713E-23</v>
      </c>
      <c r="HU220" s="92">
        <v>0</v>
      </c>
      <c r="HV220" s="92">
        <v>0</v>
      </c>
      <c r="HW220" s="92">
        <v>0</v>
      </c>
      <c r="HX220" s="92">
        <v>6.7249949500000005E-23</v>
      </c>
      <c r="HY220" s="92">
        <v>0</v>
      </c>
      <c r="HZ220" s="92">
        <v>0</v>
      </c>
      <c r="IA220" s="92">
        <v>2.0299274399999999E-15</v>
      </c>
      <c r="IB220" s="92">
        <v>0</v>
      </c>
      <c r="IC220" s="92">
        <v>0</v>
      </c>
      <c r="ID220" s="92">
        <v>0</v>
      </c>
      <c r="IE220" s="92">
        <v>0</v>
      </c>
      <c r="IF220" s="92">
        <v>0</v>
      </c>
      <c r="IG220" s="92">
        <v>0</v>
      </c>
      <c r="IH220" s="92">
        <v>0</v>
      </c>
      <c r="II220" s="92">
        <v>0</v>
      </c>
      <c r="IJ220" s="92">
        <v>0</v>
      </c>
      <c r="IK220" s="92">
        <v>0</v>
      </c>
      <c r="IL220" s="92">
        <v>0</v>
      </c>
      <c r="IM220" s="92">
        <v>0</v>
      </c>
      <c r="IN220" s="92">
        <v>0</v>
      </c>
      <c r="IO220" s="92">
        <v>0</v>
      </c>
      <c r="IP220" s="92">
        <v>0</v>
      </c>
      <c r="IQ220" s="92">
        <v>0</v>
      </c>
      <c r="IR220" s="92">
        <v>0</v>
      </c>
      <c r="IS220" s="92">
        <v>0</v>
      </c>
      <c r="IT220" s="92">
        <v>713.64846799999998</v>
      </c>
      <c r="IU220" s="92">
        <v>13718.8444</v>
      </c>
      <c r="IV220" s="92">
        <v>230.237155</v>
      </c>
      <c r="IW220" s="92">
        <v>47.179935100000002</v>
      </c>
      <c r="IX220" s="92">
        <v>1</v>
      </c>
      <c r="IY220" s="92">
        <v>0</v>
      </c>
      <c r="IZ220" s="92">
        <v>1</v>
      </c>
      <c r="JA220" s="92">
        <v>0</v>
      </c>
      <c r="JB220" s="92">
        <v>-69547.6826</v>
      </c>
      <c r="JC220" s="92">
        <v>-3617.84096</v>
      </c>
      <c r="JD220" s="92">
        <v>-49.632597199999999</v>
      </c>
      <c r="JE220" s="92">
        <v>-39.665263299999999</v>
      </c>
      <c r="JF220" s="92">
        <v>-2.0633701800000002</v>
      </c>
      <c r="JG220" s="92">
        <v>5.1660389700000003E-2</v>
      </c>
      <c r="JH220" s="92">
        <v>0.993095171</v>
      </c>
      <c r="JI220" s="92">
        <v>19.223532299999999</v>
      </c>
      <c r="JJ220" s="92">
        <v>0</v>
      </c>
      <c r="JK220" s="92">
        <v>0</v>
      </c>
      <c r="JL220" s="92">
        <v>0</v>
      </c>
      <c r="JM220" s="92">
        <v>0</v>
      </c>
      <c r="JN220" s="92">
        <v>0</v>
      </c>
      <c r="JO220" s="92">
        <v>0</v>
      </c>
      <c r="JP220" s="92">
        <v>0</v>
      </c>
      <c r="JQ220" s="92">
        <v>0</v>
      </c>
      <c r="JR220" s="92">
        <v>0</v>
      </c>
      <c r="JS220" s="92">
        <v>0</v>
      </c>
      <c r="JT220" s="92">
        <v>0</v>
      </c>
      <c r="JU220" s="92">
        <v>0</v>
      </c>
      <c r="JV220" s="92">
        <v>0</v>
      </c>
      <c r="JW220" s="92">
        <v>0</v>
      </c>
      <c r="JX220" s="92">
        <v>0</v>
      </c>
      <c r="JY220" s="92">
        <v>0</v>
      </c>
      <c r="JZ220" s="92">
        <v>0</v>
      </c>
      <c r="KA220" s="92">
        <v>0</v>
      </c>
      <c r="KB220" s="92">
        <v>0</v>
      </c>
      <c r="KC220" s="92">
        <v>0</v>
      </c>
      <c r="KD220" s="92">
        <v>0</v>
      </c>
      <c r="KE220" s="92">
        <v>0</v>
      </c>
      <c r="KF220" s="92">
        <v>0</v>
      </c>
      <c r="KG220" s="92">
        <v>0</v>
      </c>
      <c r="KH220" s="92">
        <v>0</v>
      </c>
      <c r="KI220" s="92">
        <v>0</v>
      </c>
      <c r="KJ220" s="92">
        <v>0</v>
      </c>
      <c r="KK220" s="92">
        <v>0</v>
      </c>
      <c r="KL220" s="92">
        <v>0</v>
      </c>
      <c r="KM220" s="92">
        <v>0</v>
      </c>
      <c r="KN220" s="92">
        <v>0</v>
      </c>
      <c r="KO220" s="92">
        <v>0</v>
      </c>
      <c r="KP220" s="92">
        <v>0</v>
      </c>
      <c r="KQ220" s="92">
        <v>0</v>
      </c>
      <c r="KR220" s="92">
        <v>0</v>
      </c>
      <c r="KS220" s="92">
        <v>0</v>
      </c>
      <c r="KT220" s="92">
        <v>0</v>
      </c>
      <c r="KU220" s="92">
        <v>0</v>
      </c>
      <c r="KV220" s="92">
        <v>0</v>
      </c>
      <c r="KW220" s="92">
        <v>0</v>
      </c>
      <c r="KX220" s="92">
        <v>0</v>
      </c>
      <c r="KY220" s="92">
        <v>0</v>
      </c>
      <c r="KZ220" s="92">
        <v>0</v>
      </c>
      <c r="LA220" s="92">
        <v>0</v>
      </c>
      <c r="LB220" s="92">
        <v>0</v>
      </c>
      <c r="LC220" s="92">
        <v>7.5831419100000002</v>
      </c>
      <c r="LD220" s="92">
        <v>0.187243295</v>
      </c>
      <c r="LE220" s="92">
        <v>7.8563620099999995E-2</v>
      </c>
      <c r="LF220" s="92">
        <v>3.1384150200000001</v>
      </c>
      <c r="LG220" s="92">
        <v>0.38245917800000001</v>
      </c>
      <c r="LH220" s="92">
        <v>80.353009400000005</v>
      </c>
      <c r="LI220" s="92">
        <v>0</v>
      </c>
      <c r="LJ220" s="92">
        <v>122.96493599999999</v>
      </c>
      <c r="LK220" s="92">
        <v>71.788112600000005</v>
      </c>
      <c r="LL220" s="92">
        <v>21.252316799999999</v>
      </c>
      <c r="LM220" s="92">
        <v>2.36136854</v>
      </c>
      <c r="LN220" s="92">
        <v>33.267737099999998</v>
      </c>
      <c r="LO220" s="92">
        <v>4.4351137400000002</v>
      </c>
      <c r="LP220" s="92">
        <v>0</v>
      </c>
      <c r="LQ220" s="92">
        <v>3.0564543999999998</v>
      </c>
      <c r="LR220" s="92">
        <v>0</v>
      </c>
      <c r="LS220" s="92">
        <v>0</v>
      </c>
      <c r="LT220" s="92">
        <v>0</v>
      </c>
      <c r="LU220" s="92">
        <v>0</v>
      </c>
      <c r="LV220" s="92">
        <v>0</v>
      </c>
      <c r="LW220" s="92">
        <v>0</v>
      </c>
      <c r="LX220" s="92">
        <v>0</v>
      </c>
      <c r="LY220" s="92">
        <v>0</v>
      </c>
      <c r="LZ220" s="92">
        <v>0</v>
      </c>
      <c r="MA220" s="92">
        <v>0</v>
      </c>
      <c r="MB220" s="92">
        <v>0</v>
      </c>
      <c r="MC220" s="92">
        <v>0</v>
      </c>
      <c r="MD220" s="92">
        <v>0</v>
      </c>
      <c r="ME220" s="92">
        <v>0</v>
      </c>
      <c r="MF220" s="92">
        <v>0</v>
      </c>
      <c r="MG220" s="92">
        <v>0</v>
      </c>
      <c r="MH220" s="92">
        <v>0</v>
      </c>
      <c r="MI220" s="92">
        <v>0</v>
      </c>
      <c r="MJ220" s="92">
        <v>0</v>
      </c>
      <c r="MK220" s="92">
        <v>0</v>
      </c>
      <c r="ML220" s="92">
        <v>0</v>
      </c>
      <c r="MM220" s="92">
        <v>0</v>
      </c>
      <c r="MN220" s="92">
        <v>0</v>
      </c>
      <c r="MO220" s="92">
        <v>0</v>
      </c>
      <c r="MP220" s="92">
        <v>0</v>
      </c>
      <c r="MQ220" s="92">
        <v>0</v>
      </c>
      <c r="MR220" s="92">
        <v>0</v>
      </c>
      <c r="MS220" s="92">
        <v>0</v>
      </c>
      <c r="MT220" s="92">
        <v>0</v>
      </c>
      <c r="MU220" s="92">
        <v>0</v>
      </c>
      <c r="MV220" s="92">
        <v>0</v>
      </c>
      <c r="MW220" s="92">
        <v>0</v>
      </c>
      <c r="MX220" s="92">
        <v>0</v>
      </c>
      <c r="MY220" s="92">
        <v>0</v>
      </c>
      <c r="MZ220" s="92">
        <v>0</v>
      </c>
      <c r="NA220" s="92">
        <v>0</v>
      </c>
      <c r="NB220" s="92">
        <v>0</v>
      </c>
      <c r="NC220" s="92">
        <v>0</v>
      </c>
      <c r="ND220" s="92">
        <v>0</v>
      </c>
      <c r="NE220" s="92">
        <v>0</v>
      </c>
      <c r="NF220" s="92">
        <v>0</v>
      </c>
      <c r="NG220" s="92">
        <v>0</v>
      </c>
      <c r="NH220" s="92">
        <v>0</v>
      </c>
      <c r="NI220" s="92">
        <v>0</v>
      </c>
      <c r="NJ220" s="92">
        <v>0</v>
      </c>
      <c r="NK220" s="92">
        <v>0</v>
      </c>
      <c r="NL220" s="92">
        <v>0</v>
      </c>
      <c r="NM220" s="92">
        <v>2.1613699E-2</v>
      </c>
      <c r="NN220" s="92">
        <v>5.3368646699999999E-4</v>
      </c>
      <c r="NO220" s="92">
        <v>2.23924392E-4</v>
      </c>
      <c r="NP220" s="92">
        <v>8.9452048200000002E-3</v>
      </c>
      <c r="NQ220" s="92">
        <v>1.09009665E-3</v>
      </c>
      <c r="NR220" s="92">
        <v>0.22902456299999999</v>
      </c>
      <c r="NS220" s="92">
        <v>0</v>
      </c>
      <c r="NT220" s="92">
        <v>0.35047835700000002</v>
      </c>
      <c r="NU220" s="92">
        <v>0.20461263599999999</v>
      </c>
      <c r="NV220" s="92">
        <v>6.0573992299999997E-2</v>
      </c>
      <c r="NW220" s="92">
        <v>6.7304435900000003E-3</v>
      </c>
      <c r="NX220" s="92">
        <v>9.4820704300000003E-2</v>
      </c>
      <c r="NY220" s="92">
        <v>1.26410945E-2</v>
      </c>
      <c r="NZ220" s="92">
        <v>0</v>
      </c>
      <c r="OA220" s="92">
        <v>8.7115982099999992E-3</v>
      </c>
      <c r="OB220" s="92">
        <v>0</v>
      </c>
      <c r="OC220" s="92">
        <v>0</v>
      </c>
      <c r="OD220" s="92">
        <v>0</v>
      </c>
      <c r="OE220" s="92">
        <v>0</v>
      </c>
      <c r="OF220" s="92">
        <v>0</v>
      </c>
      <c r="OG220" s="92">
        <v>0</v>
      </c>
      <c r="OH220" s="92">
        <v>0</v>
      </c>
      <c r="OI220" s="92">
        <v>0</v>
      </c>
      <c r="OJ220" s="92">
        <v>0</v>
      </c>
      <c r="OK220" s="92">
        <v>0</v>
      </c>
      <c r="OL220" s="92">
        <v>0</v>
      </c>
      <c r="OM220" s="92">
        <v>0</v>
      </c>
      <c r="ON220" s="92">
        <v>0</v>
      </c>
      <c r="OO220" s="92">
        <v>0</v>
      </c>
      <c r="OP220" s="92">
        <v>0</v>
      </c>
      <c r="OQ220" s="92">
        <v>0</v>
      </c>
      <c r="OR220" s="92">
        <v>0</v>
      </c>
      <c r="OS220" s="92">
        <v>0</v>
      </c>
      <c r="OT220" s="92">
        <v>0</v>
      </c>
      <c r="OU220" s="92">
        <v>0</v>
      </c>
      <c r="OV220" s="92">
        <v>0</v>
      </c>
      <c r="OW220" s="92">
        <v>0</v>
      </c>
      <c r="OX220" s="92">
        <v>0</v>
      </c>
      <c r="OY220" s="92">
        <v>0</v>
      </c>
      <c r="OZ220" s="92">
        <v>0</v>
      </c>
      <c r="PA220" s="92">
        <v>0</v>
      </c>
      <c r="PB220" s="92">
        <v>0</v>
      </c>
      <c r="PC220" s="92">
        <v>0</v>
      </c>
      <c r="PD220" s="92">
        <v>0</v>
      </c>
      <c r="PE220" s="92">
        <v>0</v>
      </c>
      <c r="PF220" s="92">
        <v>0</v>
      </c>
      <c r="PG220" s="92">
        <v>0</v>
      </c>
      <c r="PH220" s="92">
        <v>0</v>
      </c>
      <c r="PI220" s="92">
        <v>0</v>
      </c>
      <c r="PJ220" s="92">
        <v>0</v>
      </c>
      <c r="PK220" s="92">
        <v>0</v>
      </c>
      <c r="PL220" s="92">
        <v>0</v>
      </c>
      <c r="PM220" s="92">
        <v>0</v>
      </c>
      <c r="PN220" s="92">
        <v>0</v>
      </c>
      <c r="PO220" s="92">
        <v>0</v>
      </c>
      <c r="PP220" s="92">
        <v>0</v>
      </c>
      <c r="PQ220" s="92">
        <v>0</v>
      </c>
      <c r="PR220" s="92">
        <v>0</v>
      </c>
      <c r="PS220" s="92">
        <v>0</v>
      </c>
      <c r="PT220" s="92">
        <v>0</v>
      </c>
      <c r="PU220" s="92">
        <v>0</v>
      </c>
      <c r="PV220" s="92">
        <v>0</v>
      </c>
      <c r="PW220" s="92">
        <v>1229.54883</v>
      </c>
      <c r="PX220" s="92">
        <v>30.360077199999999</v>
      </c>
      <c r="PY220" s="92">
        <v>12.7384939</v>
      </c>
      <c r="PZ220" s="92">
        <v>414.63797699999998</v>
      </c>
      <c r="QA220" s="92">
        <v>50.529359200000002</v>
      </c>
      <c r="QB220" s="92">
        <v>12225.687900000001</v>
      </c>
      <c r="QC220" s="92">
        <v>0</v>
      </c>
      <c r="QD220" s="92">
        <v>2808.4699500000002</v>
      </c>
      <c r="QE220" s="92">
        <v>4025.6907000000001</v>
      </c>
      <c r="QF220" s="92">
        <v>510.38713999999999</v>
      </c>
      <c r="QG220" s="92">
        <v>56.709682299999997</v>
      </c>
      <c r="QH220" s="92">
        <v>819.26459999999997</v>
      </c>
      <c r="QI220" s="92">
        <v>105.64618299999999</v>
      </c>
      <c r="QJ220" s="92">
        <v>0</v>
      </c>
      <c r="QK220" s="92">
        <v>458.869778</v>
      </c>
      <c r="QL220" s="92">
        <v>0</v>
      </c>
      <c r="QM220" s="92">
        <v>0</v>
      </c>
      <c r="QN220" s="92">
        <v>0</v>
      </c>
      <c r="QO220" s="92">
        <v>0</v>
      </c>
      <c r="QP220" s="92">
        <v>0</v>
      </c>
      <c r="QQ220" s="92">
        <v>0</v>
      </c>
      <c r="QR220" s="92">
        <v>0</v>
      </c>
      <c r="QS220" s="92">
        <v>0</v>
      </c>
      <c r="QT220" s="92">
        <v>0</v>
      </c>
      <c r="QU220" s="92">
        <v>0</v>
      </c>
      <c r="QV220" s="92">
        <v>0</v>
      </c>
      <c r="QW220" s="92">
        <v>0</v>
      </c>
      <c r="QX220" s="92">
        <v>0</v>
      </c>
      <c r="QY220" s="92">
        <v>0</v>
      </c>
      <c r="QZ220" s="92">
        <v>0</v>
      </c>
      <c r="RA220" s="92">
        <v>0</v>
      </c>
      <c r="RB220" s="92">
        <v>0</v>
      </c>
      <c r="RC220" s="92">
        <v>0</v>
      </c>
      <c r="RD220" s="92">
        <v>0</v>
      </c>
      <c r="RE220" s="92">
        <v>0</v>
      </c>
      <c r="RF220" s="92">
        <v>0</v>
      </c>
      <c r="RG220" s="92">
        <v>0</v>
      </c>
      <c r="RH220" s="92">
        <v>0</v>
      </c>
      <c r="RI220" s="92">
        <v>0</v>
      </c>
      <c r="RJ220" s="92">
        <v>0</v>
      </c>
      <c r="RK220" s="92">
        <v>0</v>
      </c>
      <c r="RL220" s="92">
        <v>0</v>
      </c>
      <c r="RM220" s="92">
        <v>0</v>
      </c>
      <c r="RN220" s="92">
        <v>0</v>
      </c>
      <c r="RO220" s="92">
        <v>0</v>
      </c>
      <c r="RP220" s="92">
        <v>0</v>
      </c>
      <c r="RQ220" s="92">
        <v>0</v>
      </c>
      <c r="RR220" s="92">
        <v>0</v>
      </c>
      <c r="RS220" s="92">
        <v>0</v>
      </c>
      <c r="RT220" s="92">
        <v>0</v>
      </c>
      <c r="RU220" s="92">
        <v>0</v>
      </c>
      <c r="RV220" s="92">
        <v>0</v>
      </c>
      <c r="RW220" s="92">
        <v>0</v>
      </c>
      <c r="RX220" s="92">
        <v>0</v>
      </c>
      <c r="RY220" s="92">
        <v>0</v>
      </c>
      <c r="RZ220" s="92">
        <v>0</v>
      </c>
      <c r="SA220" s="92">
        <v>0</v>
      </c>
      <c r="SB220" s="92">
        <v>0</v>
      </c>
      <c r="SC220" s="92">
        <v>0</v>
      </c>
      <c r="SD220" s="92">
        <v>0</v>
      </c>
      <c r="SE220" s="92">
        <v>0</v>
      </c>
      <c r="SF220" s="92">
        <v>0</v>
      </c>
      <c r="SG220" s="92">
        <v>5.4049569499999998E-2</v>
      </c>
      <c r="SH220" s="92">
        <v>1.3345945000000001E-3</v>
      </c>
      <c r="SI220" s="92">
        <v>5.5996971899999995E-4</v>
      </c>
      <c r="SJ220" s="92">
        <v>1.82270143E-2</v>
      </c>
      <c r="SK220" s="92">
        <v>2.2212132200000001E-3</v>
      </c>
      <c r="SL220" s="92">
        <v>0.53742734800000003</v>
      </c>
      <c r="SM220" s="92">
        <v>0</v>
      </c>
      <c r="SN220" s="92">
        <v>0.123457148</v>
      </c>
      <c r="SO220" s="92">
        <v>0.17696478900000001</v>
      </c>
      <c r="SP220" s="92">
        <v>2.2436038799999999E-2</v>
      </c>
      <c r="SQ220" s="92">
        <v>2.4928932E-3</v>
      </c>
      <c r="SR220" s="92">
        <v>3.6013941000000001E-2</v>
      </c>
      <c r="SS220" s="92">
        <v>4.6440861899999996E-3</v>
      </c>
      <c r="ST220" s="92">
        <v>0</v>
      </c>
      <c r="SU220" s="92">
        <v>2.01713941E-2</v>
      </c>
      <c r="SV220" s="92">
        <v>0</v>
      </c>
      <c r="SW220" s="92">
        <v>0</v>
      </c>
      <c r="SX220" s="92">
        <v>0</v>
      </c>
      <c r="SY220" s="92">
        <v>350.84887099999997</v>
      </c>
      <c r="SZ220" s="92">
        <v>22748.5406</v>
      </c>
      <c r="TA220" s="92">
        <v>273.67996900000003</v>
      </c>
      <c r="TB220" s="92">
        <v>47.179935100000002</v>
      </c>
      <c r="TC220" s="92">
        <v>1</v>
      </c>
      <c r="TD220" s="92">
        <v>0</v>
      </c>
      <c r="TE220" s="92">
        <v>0</v>
      </c>
      <c r="TF220" s="92">
        <v>1</v>
      </c>
      <c r="TG220" s="92">
        <v>-74677.383799999996</v>
      </c>
      <c r="TH220" s="92">
        <v>-1151.74315</v>
      </c>
      <c r="TI220" s="92">
        <v>-26.2004758</v>
      </c>
      <c r="TJ220" s="92">
        <v>-102.58983600000001</v>
      </c>
      <c r="TK220" s="92">
        <v>-1.5822346</v>
      </c>
      <c r="TL220" s="92">
        <v>2.1366127799999999E-2</v>
      </c>
      <c r="TM220" s="92">
        <v>1.3853492599999999</v>
      </c>
      <c r="TN220" s="92">
        <v>64.838574399999999</v>
      </c>
      <c r="TO220" s="92">
        <v>0</v>
      </c>
      <c r="TP220" s="92">
        <v>0.86340130500000001</v>
      </c>
      <c r="TQ220" s="92">
        <v>-88702468.454600006</v>
      </c>
      <c r="TR220" s="92">
        <v>8.4009077222222308E-3</v>
      </c>
      <c r="TS220" s="92">
        <v>0</v>
      </c>
      <c r="TT220" s="92">
        <v>0</v>
      </c>
      <c r="TU220" s="92">
        <v>0</v>
      </c>
      <c r="TV220" s="92">
        <v>0</v>
      </c>
      <c r="TW220" s="92">
        <v>0</v>
      </c>
      <c r="TX220" s="92">
        <v>0</v>
      </c>
      <c r="TY220" s="92">
        <v>0</v>
      </c>
      <c r="TZ220" s="92">
        <v>0</v>
      </c>
      <c r="UA220" s="92">
        <v>0</v>
      </c>
      <c r="UB220" s="92">
        <v>0</v>
      </c>
      <c r="UC220" s="92">
        <v>0</v>
      </c>
      <c r="UD220" s="92">
        <v>0</v>
      </c>
      <c r="UE220" s="92">
        <v>0</v>
      </c>
      <c r="UF220" s="92">
        <v>0</v>
      </c>
      <c r="UG220" s="92">
        <v>0</v>
      </c>
      <c r="UH220" s="92">
        <v>0</v>
      </c>
      <c r="UI220" s="92">
        <v>0</v>
      </c>
      <c r="UJ220" s="92">
        <v>0</v>
      </c>
      <c r="UK220" s="92">
        <v>0</v>
      </c>
      <c r="UL220" s="92">
        <v>0</v>
      </c>
      <c r="UM220" s="92">
        <v>0</v>
      </c>
      <c r="UN220" s="92">
        <v>0</v>
      </c>
      <c r="UO220" s="92">
        <v>0</v>
      </c>
      <c r="UP220" s="92">
        <v>0</v>
      </c>
      <c r="UQ220" s="92">
        <v>0</v>
      </c>
      <c r="UR220" s="92">
        <v>0</v>
      </c>
      <c r="US220" s="92">
        <v>0</v>
      </c>
      <c r="UT220" s="92">
        <v>0</v>
      </c>
      <c r="UU220" s="92">
        <v>0</v>
      </c>
      <c r="UV220" s="92">
        <v>0</v>
      </c>
      <c r="UW220" s="92">
        <v>0</v>
      </c>
      <c r="UX220" s="92">
        <v>0</v>
      </c>
      <c r="UY220" s="92">
        <v>0</v>
      </c>
      <c r="UZ220" s="92">
        <v>0</v>
      </c>
      <c r="VA220" s="92">
        <v>0</v>
      </c>
      <c r="VB220" s="92">
        <v>0</v>
      </c>
      <c r="VC220" s="92">
        <v>0</v>
      </c>
      <c r="VD220" s="92">
        <v>0</v>
      </c>
      <c r="VE220" s="92">
        <v>0</v>
      </c>
      <c r="VF220" s="92">
        <v>0</v>
      </c>
      <c r="VG220" s="92">
        <v>0</v>
      </c>
      <c r="VH220" s="92">
        <v>0</v>
      </c>
      <c r="VI220" s="92">
        <v>0</v>
      </c>
      <c r="VJ220" s="92">
        <v>0</v>
      </c>
      <c r="VK220" s="92">
        <v>0</v>
      </c>
      <c r="VL220" s="92">
        <v>0</v>
      </c>
      <c r="VM220" s="92">
        <v>0</v>
      </c>
      <c r="VN220" s="92">
        <v>0</v>
      </c>
      <c r="VO220" s="92">
        <v>0</v>
      </c>
      <c r="VP220" s="92">
        <v>0</v>
      </c>
      <c r="VQ220" s="92">
        <v>0</v>
      </c>
      <c r="VR220" s="92">
        <v>0</v>
      </c>
      <c r="VS220" s="92">
        <v>0</v>
      </c>
      <c r="VT220" s="92">
        <v>0</v>
      </c>
      <c r="VU220" s="92">
        <v>0</v>
      </c>
      <c r="VV220" s="92">
        <v>0</v>
      </c>
      <c r="VW220" s="92">
        <v>0</v>
      </c>
      <c r="VX220" s="92">
        <v>0</v>
      </c>
      <c r="VY220" s="92">
        <v>0</v>
      </c>
      <c r="VZ220" s="92">
        <v>0</v>
      </c>
      <c r="WA220" s="92">
        <v>0</v>
      </c>
      <c r="WB220" s="92">
        <v>0</v>
      </c>
      <c r="WC220" s="92">
        <v>0.25196830083333399</v>
      </c>
    </row>
    <row r="221" spans="2:601" ht="13.5" customHeight="1">
      <c r="B221" s="851" t="s">
        <v>2888</v>
      </c>
      <c r="C221" s="92">
        <v>0</v>
      </c>
      <c r="D221" s="92">
        <v>355311.76899999997</v>
      </c>
      <c r="E221" s="92">
        <v>-1284.31657</v>
      </c>
      <c r="F221" s="92">
        <v>18279.778600000001</v>
      </c>
      <c r="G221" s="92">
        <v>3.8512615100000001</v>
      </c>
      <c r="H221" s="92">
        <v>2.7855590700000001</v>
      </c>
      <c r="I221" s="92">
        <v>6.1148013199999998</v>
      </c>
      <c r="J221" s="92">
        <v>2.56565091</v>
      </c>
      <c r="K221" s="92">
        <v>6.8099824599999996</v>
      </c>
      <c r="L221" s="92">
        <v>1.4112242500000001</v>
      </c>
      <c r="M221" s="92">
        <v>0.93123439100000005</v>
      </c>
      <c r="N221" s="92">
        <v>0</v>
      </c>
      <c r="O221" s="92">
        <v>6.7284748700000003</v>
      </c>
      <c r="P221" s="92">
        <v>0.16980252900000001</v>
      </c>
      <c r="Q221" s="92">
        <v>7.1245816500000003E-2</v>
      </c>
      <c r="R221" s="92">
        <v>2.8460868399999999</v>
      </c>
      <c r="S221" s="92">
        <v>0.346834955</v>
      </c>
      <c r="T221" s="92">
        <v>65.242359800000003</v>
      </c>
      <c r="U221" s="92">
        <v>4.1542001800000001</v>
      </c>
      <c r="V221" s="92">
        <v>2.8150644200000001</v>
      </c>
      <c r="W221" s="92">
        <v>1.65007024</v>
      </c>
      <c r="X221" s="92">
        <v>0</v>
      </c>
      <c r="Y221" s="92">
        <v>18.1028454</v>
      </c>
      <c r="Z221" s="92">
        <v>4.7772627500000002</v>
      </c>
      <c r="AA221" s="92">
        <v>1.82286131</v>
      </c>
      <c r="AB221" s="92">
        <v>3.7317459500000001</v>
      </c>
      <c r="AC221" s="92">
        <v>4.1501371400000003E-5</v>
      </c>
      <c r="AD221" s="92">
        <v>0</v>
      </c>
      <c r="AE221" s="92">
        <v>18.080651</v>
      </c>
      <c r="AF221" s="92">
        <v>23.231836300000001</v>
      </c>
      <c r="AG221" s="92">
        <v>0.95193446800000003</v>
      </c>
      <c r="AH221" s="92">
        <v>0</v>
      </c>
      <c r="AI221" s="92">
        <v>0</v>
      </c>
      <c r="AJ221" s="92">
        <v>0</v>
      </c>
      <c r="AK221" s="92">
        <v>0</v>
      </c>
      <c r="AL221" s="92">
        <v>0</v>
      </c>
      <c r="AM221" s="92">
        <v>0</v>
      </c>
      <c r="AN221" s="92">
        <v>4.5528661499999998E-2</v>
      </c>
      <c r="AO221" s="92">
        <v>0</v>
      </c>
      <c r="AP221" s="92">
        <v>2.84943146E-19</v>
      </c>
      <c r="AQ221" s="92">
        <v>0</v>
      </c>
      <c r="AR221" s="92">
        <v>0</v>
      </c>
      <c r="AS221" s="92">
        <v>0</v>
      </c>
      <c r="AT221" s="92">
        <v>5.4223098800000004E-19</v>
      </c>
      <c r="AU221" s="92">
        <v>0</v>
      </c>
      <c r="AV221" s="92">
        <v>0</v>
      </c>
      <c r="AW221" s="92">
        <v>1.12435331E-11</v>
      </c>
      <c r="AX221" s="92">
        <v>0</v>
      </c>
      <c r="AY221" s="92">
        <v>0</v>
      </c>
      <c r="AZ221" s="92">
        <v>0</v>
      </c>
      <c r="BA221" s="92">
        <v>0</v>
      </c>
      <c r="BB221" s="92">
        <v>0</v>
      </c>
      <c r="BC221" s="92">
        <v>0</v>
      </c>
      <c r="BD221" s="92">
        <v>0</v>
      </c>
      <c r="BE221" s="92">
        <v>0</v>
      </c>
      <c r="BF221" s="92">
        <v>0</v>
      </c>
      <c r="BG221" s="92">
        <v>0</v>
      </c>
      <c r="BH221" s="92">
        <v>0</v>
      </c>
      <c r="BI221" s="92">
        <v>0</v>
      </c>
      <c r="BJ221" s="92">
        <v>0</v>
      </c>
      <c r="BK221" s="92">
        <v>0</v>
      </c>
      <c r="BL221" s="92">
        <v>0</v>
      </c>
      <c r="BM221" s="92">
        <v>0</v>
      </c>
      <c r="BN221" s="92">
        <v>0</v>
      </c>
      <c r="BO221" s="92">
        <v>0</v>
      </c>
      <c r="BP221" s="92">
        <v>0.99028991899999996</v>
      </c>
      <c r="BQ221" s="92">
        <v>2.0863849199999999E-4</v>
      </c>
      <c r="BR221" s="92">
        <v>1.5090505899999999E-4</v>
      </c>
      <c r="BS221" s="92">
        <v>3.3126364600000001E-4</v>
      </c>
      <c r="BT221" s="92">
        <v>1.3899174000000001E-4</v>
      </c>
      <c r="BU221" s="92">
        <v>3.6892443400000002E-4</v>
      </c>
      <c r="BV221" s="92">
        <v>7.6451754499999998E-5</v>
      </c>
      <c r="BW221" s="92">
        <v>5.04487527E-5</v>
      </c>
      <c r="BX221" s="92">
        <v>0</v>
      </c>
      <c r="BY221" s="92">
        <v>3.64508837E-4</v>
      </c>
      <c r="BZ221" s="92">
        <v>9.1988933E-6</v>
      </c>
      <c r="CA221" s="92">
        <v>3.85967551E-6</v>
      </c>
      <c r="CB221" s="92">
        <v>1.54184094E-4</v>
      </c>
      <c r="CC221" s="92">
        <v>1.8789459499999999E-5</v>
      </c>
      <c r="CD221" s="92">
        <v>3.53444386E-3</v>
      </c>
      <c r="CE221" s="92">
        <v>2.2504991199999999E-4</v>
      </c>
      <c r="CF221" s="92">
        <v>1.5250348300000001E-4</v>
      </c>
      <c r="CG221" s="92">
        <v>8.9391012699999999E-5</v>
      </c>
      <c r="CH221" s="92">
        <v>0</v>
      </c>
      <c r="CI221" s="92">
        <v>9.807047299999999E-4</v>
      </c>
      <c r="CJ221" s="92">
        <v>2.58803744E-4</v>
      </c>
      <c r="CK221" s="92">
        <v>9.8751807599999994E-5</v>
      </c>
      <c r="CL221" s="92">
        <v>2.0216384899999999E-4</v>
      </c>
      <c r="CM221" s="92">
        <v>2.248298E-9</v>
      </c>
      <c r="CN221" s="92">
        <v>0</v>
      </c>
      <c r="CO221" s="92">
        <v>9.7950236799999998E-4</v>
      </c>
      <c r="CP221" s="92">
        <v>1.25856302E-3</v>
      </c>
      <c r="CQ221" s="92">
        <v>5.157016E-5</v>
      </c>
      <c r="CR221" s="92">
        <v>0</v>
      </c>
      <c r="CS221" s="92">
        <v>0</v>
      </c>
      <c r="CT221" s="92">
        <v>0</v>
      </c>
      <c r="CU221" s="92">
        <v>0</v>
      </c>
      <c r="CV221" s="92">
        <v>0</v>
      </c>
      <c r="CW221" s="92">
        <v>0</v>
      </c>
      <c r="CX221" s="92">
        <v>2.46647268E-6</v>
      </c>
      <c r="CY221" s="92">
        <v>0</v>
      </c>
      <c r="CZ221" s="92">
        <v>1.5436528600000001E-23</v>
      </c>
      <c r="DA221" s="92">
        <v>0</v>
      </c>
      <c r="DB221" s="92">
        <v>0</v>
      </c>
      <c r="DC221" s="92">
        <v>0</v>
      </c>
      <c r="DD221" s="92">
        <v>2.9374856899999997E-23</v>
      </c>
      <c r="DE221" s="92">
        <v>0</v>
      </c>
      <c r="DF221" s="92">
        <v>0</v>
      </c>
      <c r="DG221" s="92">
        <v>6.09107898E-16</v>
      </c>
      <c r="DH221" s="92">
        <v>0</v>
      </c>
      <c r="DI221" s="92">
        <v>0</v>
      </c>
      <c r="DJ221" s="92">
        <v>0</v>
      </c>
      <c r="DK221" s="92">
        <v>0</v>
      </c>
      <c r="DL221" s="92">
        <v>0</v>
      </c>
      <c r="DM221" s="92">
        <v>0</v>
      </c>
      <c r="DN221" s="92">
        <v>0</v>
      </c>
      <c r="DO221" s="92">
        <v>0</v>
      </c>
      <c r="DP221" s="92">
        <v>0</v>
      </c>
      <c r="DQ221" s="92">
        <v>0</v>
      </c>
      <c r="DR221" s="92">
        <v>0</v>
      </c>
      <c r="DS221" s="92">
        <v>0</v>
      </c>
      <c r="DT221" s="92">
        <v>0</v>
      </c>
      <c r="DU221" s="92">
        <v>0</v>
      </c>
      <c r="DV221" s="92">
        <v>0</v>
      </c>
      <c r="DW221" s="92">
        <v>0</v>
      </c>
      <c r="DX221" s="92">
        <v>0</v>
      </c>
      <c r="DY221" s="92">
        <v>0</v>
      </c>
      <c r="DZ221" s="92">
        <v>329315.33</v>
      </c>
      <c r="EA221" s="92">
        <v>177.42392000000001</v>
      </c>
      <c r="EB221" s="92">
        <v>501.83985999999999</v>
      </c>
      <c r="EC221" s="92">
        <v>1101.62842</v>
      </c>
      <c r="ED221" s="92">
        <v>462.22171500000002</v>
      </c>
      <c r="EE221" s="92">
        <v>1022.3922</v>
      </c>
      <c r="EF221" s="92">
        <v>211.86907199999999</v>
      </c>
      <c r="EG221" s="92">
        <v>318.76160700000003</v>
      </c>
      <c r="EH221" s="92">
        <v>0</v>
      </c>
      <c r="EI221" s="92">
        <v>1090.9710600000001</v>
      </c>
      <c r="EJ221" s="92">
        <v>27.532189599999999</v>
      </c>
      <c r="EK221" s="92">
        <v>11.551967700000001</v>
      </c>
      <c r="EL221" s="92">
        <v>376.01395000000002</v>
      </c>
      <c r="EM221" s="92">
        <v>45.8224886</v>
      </c>
      <c r="EN221" s="92">
        <v>11753.912200000001</v>
      </c>
      <c r="EO221" s="92">
        <v>632.06039499999997</v>
      </c>
      <c r="EP221" s="92">
        <v>355.00777299999999</v>
      </c>
      <c r="EQ221" s="92">
        <v>158.547923</v>
      </c>
      <c r="ER221" s="92">
        <v>0</v>
      </c>
      <c r="ES221" s="92">
        <v>1630.6833200000001</v>
      </c>
      <c r="ET221" s="92">
        <v>726.847533</v>
      </c>
      <c r="EU221" s="92">
        <v>167.875902</v>
      </c>
      <c r="EV221" s="92">
        <v>440.67904299999998</v>
      </c>
      <c r="EW221" s="92">
        <v>7.0679159600000002E-4</v>
      </c>
      <c r="EX221" s="92">
        <v>0</v>
      </c>
      <c r="EY221" s="92">
        <v>2389.1880700000002</v>
      </c>
      <c r="EZ221" s="92">
        <v>1790.78243</v>
      </c>
      <c r="FA221" s="92">
        <v>125.708944</v>
      </c>
      <c r="FB221" s="92">
        <v>0</v>
      </c>
      <c r="FC221" s="92">
        <v>0</v>
      </c>
      <c r="FD221" s="92">
        <v>0</v>
      </c>
      <c r="FE221" s="92">
        <v>0</v>
      </c>
      <c r="FF221" s="92">
        <v>0</v>
      </c>
      <c r="FG221" s="92">
        <v>0</v>
      </c>
      <c r="FH221" s="92">
        <v>12.860333499999999</v>
      </c>
      <c r="FI221" s="92">
        <v>0</v>
      </c>
      <c r="FJ221" s="92">
        <v>7.9822491199999999E-18</v>
      </c>
      <c r="FK221" s="92">
        <v>0</v>
      </c>
      <c r="FL221" s="92">
        <v>0</v>
      </c>
      <c r="FM221" s="92">
        <v>0</v>
      </c>
      <c r="FN221" s="92">
        <v>2.38634773E-17</v>
      </c>
      <c r="FO221" s="92">
        <v>0</v>
      </c>
      <c r="FP221" s="92">
        <v>0</v>
      </c>
      <c r="FQ221" s="92">
        <v>7.2031470200000001E-10</v>
      </c>
      <c r="FR221" s="92">
        <v>0</v>
      </c>
      <c r="FS221" s="92">
        <v>0</v>
      </c>
      <c r="FT221" s="92">
        <v>0</v>
      </c>
      <c r="FU221" s="92">
        <v>0</v>
      </c>
      <c r="FV221" s="92">
        <v>0</v>
      </c>
      <c r="FW221" s="92">
        <v>0</v>
      </c>
      <c r="FX221" s="92">
        <v>0</v>
      </c>
      <c r="FY221" s="92">
        <v>0</v>
      </c>
      <c r="FZ221" s="92">
        <v>0</v>
      </c>
      <c r="GA221" s="92">
        <v>0</v>
      </c>
      <c r="GB221" s="92">
        <v>0</v>
      </c>
      <c r="GC221" s="92">
        <v>0</v>
      </c>
      <c r="GD221" s="92">
        <v>0</v>
      </c>
      <c r="GE221" s="92">
        <v>0</v>
      </c>
      <c r="GF221" s="92">
        <v>0</v>
      </c>
      <c r="GG221" s="92">
        <v>0</v>
      </c>
      <c r="GH221" s="92">
        <v>0</v>
      </c>
      <c r="GI221" s="92">
        <v>0</v>
      </c>
      <c r="GJ221" s="92">
        <v>0.92804745099999997</v>
      </c>
      <c r="GK221" s="92">
        <v>5.0000046200000001E-4</v>
      </c>
      <c r="GL221" s="92">
        <v>1.4142408899999999E-3</v>
      </c>
      <c r="GM221" s="92">
        <v>3.10451217E-3</v>
      </c>
      <c r="GN221" s="92">
        <v>1.3025925200000001E-3</v>
      </c>
      <c r="GO221" s="92">
        <v>2.88121563E-3</v>
      </c>
      <c r="GP221" s="92">
        <v>5.9707075400000002E-4</v>
      </c>
      <c r="GQ221" s="92">
        <v>8.9830587900000002E-4</v>
      </c>
      <c r="GR221" s="92">
        <v>0</v>
      </c>
      <c r="GS221" s="92">
        <v>3.0744785499999998E-3</v>
      </c>
      <c r="GT221" s="92">
        <v>7.7588791300000002E-5</v>
      </c>
      <c r="GU221" s="92">
        <v>3.2554737599999999E-5</v>
      </c>
      <c r="GV221" s="92">
        <v>1.0596493899999999E-3</v>
      </c>
      <c r="GW221" s="92">
        <v>1.2913290099999999E-4</v>
      </c>
      <c r="GX221" s="92">
        <v>3.3123839799999999E-2</v>
      </c>
      <c r="GY221" s="92">
        <v>1.78121692E-3</v>
      </c>
      <c r="GZ221" s="92">
        <v>1.0004516299999999E-3</v>
      </c>
      <c r="HA221" s="92">
        <v>4.4680578899999998E-4</v>
      </c>
      <c r="HB221" s="92">
        <v>0</v>
      </c>
      <c r="HC221" s="92">
        <v>4.59544807E-3</v>
      </c>
      <c r="HD221" s="92">
        <v>2.0483376900000002E-3</v>
      </c>
      <c r="HE221" s="92">
        <v>4.7309307800000002E-4</v>
      </c>
      <c r="HF221" s="92">
        <v>1.24188286E-3</v>
      </c>
      <c r="HG221" s="92">
        <v>1.9918178099999998E-9</v>
      </c>
      <c r="HH221" s="92">
        <v>0</v>
      </c>
      <c r="HI221" s="92">
        <v>6.7329993500000003E-3</v>
      </c>
      <c r="HJ221" s="92">
        <v>5.0466252799999996E-3</v>
      </c>
      <c r="HK221" s="92">
        <v>3.5426187100000002E-4</v>
      </c>
      <c r="HL221" s="92">
        <v>0</v>
      </c>
      <c r="HM221" s="92">
        <v>0</v>
      </c>
      <c r="HN221" s="92">
        <v>0</v>
      </c>
      <c r="HO221" s="92">
        <v>0</v>
      </c>
      <c r="HP221" s="92">
        <v>0</v>
      </c>
      <c r="HQ221" s="92">
        <v>0</v>
      </c>
      <c r="HR221" s="92">
        <v>3.6241858999999997E-5</v>
      </c>
      <c r="HS221" s="92">
        <v>0</v>
      </c>
      <c r="HT221" s="92">
        <v>2.24948713E-23</v>
      </c>
      <c r="HU221" s="92">
        <v>0</v>
      </c>
      <c r="HV221" s="92">
        <v>0</v>
      </c>
      <c r="HW221" s="92">
        <v>0</v>
      </c>
      <c r="HX221" s="92">
        <v>6.7249949500000005E-23</v>
      </c>
      <c r="HY221" s="92">
        <v>0</v>
      </c>
      <c r="HZ221" s="92">
        <v>0</v>
      </c>
      <c r="IA221" s="92">
        <v>2.0299274399999999E-15</v>
      </c>
      <c r="IB221" s="92">
        <v>0</v>
      </c>
      <c r="IC221" s="92">
        <v>0</v>
      </c>
      <c r="ID221" s="92">
        <v>0</v>
      </c>
      <c r="IE221" s="92">
        <v>0</v>
      </c>
      <c r="IF221" s="92">
        <v>0</v>
      </c>
      <c r="IG221" s="92">
        <v>0</v>
      </c>
      <c r="IH221" s="92">
        <v>0</v>
      </c>
      <c r="II221" s="92">
        <v>0</v>
      </c>
      <c r="IJ221" s="92">
        <v>0</v>
      </c>
      <c r="IK221" s="92">
        <v>0</v>
      </c>
      <c r="IL221" s="92">
        <v>0</v>
      </c>
      <c r="IM221" s="92">
        <v>0</v>
      </c>
      <c r="IN221" s="92">
        <v>0</v>
      </c>
      <c r="IO221" s="92">
        <v>0</v>
      </c>
      <c r="IP221" s="92">
        <v>0</v>
      </c>
      <c r="IQ221" s="92">
        <v>0</v>
      </c>
      <c r="IR221" s="92">
        <v>0</v>
      </c>
      <c r="IS221" s="92">
        <v>0</v>
      </c>
      <c r="IT221" s="92">
        <v>18459.017199999998</v>
      </c>
      <c r="IU221" s="92">
        <v>354847.51299999998</v>
      </c>
      <c r="IV221" s="92">
        <v>5955.2451600000004</v>
      </c>
      <c r="IW221" s="92">
        <v>47.179935100000002</v>
      </c>
      <c r="IX221" s="92">
        <v>1</v>
      </c>
      <c r="IY221" s="92">
        <v>0</v>
      </c>
      <c r="IZ221" s="92">
        <v>1</v>
      </c>
      <c r="JA221" s="92">
        <v>0</v>
      </c>
      <c r="JB221" s="92">
        <v>-69547.6826</v>
      </c>
      <c r="JC221" s="92">
        <v>-3617.84096</v>
      </c>
      <c r="JD221" s="92">
        <v>-1283.78187</v>
      </c>
      <c r="JE221" s="92">
        <v>-39.665263299999999</v>
      </c>
      <c r="JF221" s="92">
        <v>-2.0633701800000002</v>
      </c>
      <c r="JG221" s="92">
        <v>5.1660389700000003E-2</v>
      </c>
      <c r="JH221" s="92">
        <v>0.993095171</v>
      </c>
      <c r="JI221" s="92">
        <v>19.223532299999999</v>
      </c>
      <c r="JJ221" s="92">
        <v>0</v>
      </c>
      <c r="JK221" s="92">
        <v>0</v>
      </c>
      <c r="JL221" s="92">
        <v>0</v>
      </c>
      <c r="JM221" s="92">
        <v>0</v>
      </c>
      <c r="JN221" s="92">
        <v>0</v>
      </c>
      <c r="JO221" s="92">
        <v>0</v>
      </c>
      <c r="JP221" s="92">
        <v>0</v>
      </c>
      <c r="JQ221" s="92">
        <v>0</v>
      </c>
      <c r="JR221" s="92">
        <v>0</v>
      </c>
      <c r="JS221" s="92">
        <v>0</v>
      </c>
      <c r="JT221" s="92">
        <v>0</v>
      </c>
      <c r="JU221" s="92">
        <v>0</v>
      </c>
      <c r="JV221" s="92">
        <v>0</v>
      </c>
      <c r="JW221" s="92">
        <v>0</v>
      </c>
      <c r="JX221" s="92">
        <v>0</v>
      </c>
      <c r="JY221" s="92">
        <v>0</v>
      </c>
      <c r="JZ221" s="92">
        <v>0</v>
      </c>
      <c r="KA221" s="92">
        <v>0</v>
      </c>
      <c r="KB221" s="92">
        <v>0</v>
      </c>
      <c r="KC221" s="92">
        <v>0</v>
      </c>
      <c r="KD221" s="92">
        <v>0</v>
      </c>
      <c r="KE221" s="92">
        <v>0</v>
      </c>
      <c r="KF221" s="92">
        <v>0</v>
      </c>
      <c r="KG221" s="92">
        <v>0</v>
      </c>
      <c r="KH221" s="92">
        <v>0</v>
      </c>
      <c r="KI221" s="92">
        <v>0</v>
      </c>
      <c r="KJ221" s="92">
        <v>0</v>
      </c>
      <c r="KK221" s="92">
        <v>0</v>
      </c>
      <c r="KL221" s="92">
        <v>0</v>
      </c>
      <c r="KM221" s="92">
        <v>0</v>
      </c>
      <c r="KN221" s="92">
        <v>0</v>
      </c>
      <c r="KO221" s="92">
        <v>0</v>
      </c>
      <c r="KP221" s="92">
        <v>0</v>
      </c>
      <c r="KQ221" s="92">
        <v>0</v>
      </c>
      <c r="KR221" s="92">
        <v>0</v>
      </c>
      <c r="KS221" s="92">
        <v>0</v>
      </c>
      <c r="KT221" s="92">
        <v>0</v>
      </c>
      <c r="KU221" s="92">
        <v>0</v>
      </c>
      <c r="KV221" s="92">
        <v>0</v>
      </c>
      <c r="KW221" s="92">
        <v>0</v>
      </c>
      <c r="KX221" s="92">
        <v>0</v>
      </c>
      <c r="KY221" s="92">
        <v>0</v>
      </c>
      <c r="KZ221" s="92">
        <v>0</v>
      </c>
      <c r="LA221" s="92">
        <v>0</v>
      </c>
      <c r="LB221" s="92">
        <v>0</v>
      </c>
      <c r="LC221" s="92">
        <v>0.15475799800000001</v>
      </c>
      <c r="LD221" s="92">
        <v>3.8212917199999998E-3</v>
      </c>
      <c r="LE221" s="92">
        <v>1.60333919E-3</v>
      </c>
      <c r="LF221" s="92">
        <v>6.4049286100000005E-2</v>
      </c>
      <c r="LG221" s="92">
        <v>7.8052893400000004E-3</v>
      </c>
      <c r="LH221" s="92">
        <v>1.6398573299999999</v>
      </c>
      <c r="LI221" s="92">
        <v>0</v>
      </c>
      <c r="LJ221" s="92">
        <v>2.5094884899999998</v>
      </c>
      <c r="LK221" s="92">
        <v>1.46506352</v>
      </c>
      <c r="LL221" s="92">
        <v>0.43372075199999999</v>
      </c>
      <c r="LM221" s="92">
        <v>4.8191194700000002E-2</v>
      </c>
      <c r="LN221" s="92">
        <v>0.67893340999999996</v>
      </c>
      <c r="LO221" s="92">
        <v>9.0512525400000002E-2</v>
      </c>
      <c r="LP221" s="92">
        <v>0</v>
      </c>
      <c r="LQ221" s="92">
        <v>6.2376620399999999E-2</v>
      </c>
      <c r="LR221" s="92">
        <v>0</v>
      </c>
      <c r="LS221" s="92">
        <v>0</v>
      </c>
      <c r="LT221" s="92">
        <v>0</v>
      </c>
      <c r="LU221" s="92">
        <v>0</v>
      </c>
      <c r="LV221" s="92">
        <v>0</v>
      </c>
      <c r="LW221" s="92">
        <v>0</v>
      </c>
      <c r="LX221" s="92">
        <v>0</v>
      </c>
      <c r="LY221" s="92">
        <v>0</v>
      </c>
      <c r="LZ221" s="92">
        <v>0</v>
      </c>
      <c r="MA221" s="92">
        <v>0</v>
      </c>
      <c r="MB221" s="92">
        <v>0</v>
      </c>
      <c r="MC221" s="92">
        <v>0</v>
      </c>
      <c r="MD221" s="92">
        <v>0</v>
      </c>
      <c r="ME221" s="92">
        <v>0</v>
      </c>
      <c r="MF221" s="92">
        <v>0</v>
      </c>
      <c r="MG221" s="92">
        <v>0</v>
      </c>
      <c r="MH221" s="92">
        <v>0</v>
      </c>
      <c r="MI221" s="92">
        <v>0</v>
      </c>
      <c r="MJ221" s="92">
        <v>0</v>
      </c>
      <c r="MK221" s="92">
        <v>0</v>
      </c>
      <c r="ML221" s="92">
        <v>0</v>
      </c>
      <c r="MM221" s="92">
        <v>0</v>
      </c>
      <c r="MN221" s="92">
        <v>0</v>
      </c>
      <c r="MO221" s="92">
        <v>0</v>
      </c>
      <c r="MP221" s="92">
        <v>0</v>
      </c>
      <c r="MQ221" s="92">
        <v>0</v>
      </c>
      <c r="MR221" s="92">
        <v>0</v>
      </c>
      <c r="MS221" s="92">
        <v>0</v>
      </c>
      <c r="MT221" s="92">
        <v>0</v>
      </c>
      <c r="MU221" s="92">
        <v>0</v>
      </c>
      <c r="MV221" s="92">
        <v>0</v>
      </c>
      <c r="MW221" s="92">
        <v>0</v>
      </c>
      <c r="MX221" s="92">
        <v>0</v>
      </c>
      <c r="MY221" s="92">
        <v>0</v>
      </c>
      <c r="MZ221" s="92">
        <v>0</v>
      </c>
      <c r="NA221" s="92">
        <v>0</v>
      </c>
      <c r="NB221" s="92">
        <v>0</v>
      </c>
      <c r="NC221" s="92">
        <v>0</v>
      </c>
      <c r="ND221" s="92">
        <v>0</v>
      </c>
      <c r="NE221" s="92">
        <v>0</v>
      </c>
      <c r="NF221" s="92">
        <v>0</v>
      </c>
      <c r="NG221" s="92">
        <v>0</v>
      </c>
      <c r="NH221" s="92">
        <v>0</v>
      </c>
      <c r="NI221" s="92">
        <v>0</v>
      </c>
      <c r="NJ221" s="92">
        <v>0</v>
      </c>
      <c r="NK221" s="92">
        <v>0</v>
      </c>
      <c r="NL221" s="92">
        <v>0</v>
      </c>
      <c r="NM221" s="92">
        <v>2.1613699E-2</v>
      </c>
      <c r="NN221" s="92">
        <v>5.3368646699999999E-4</v>
      </c>
      <c r="NO221" s="92">
        <v>2.23924392E-4</v>
      </c>
      <c r="NP221" s="92">
        <v>8.9452048200000002E-3</v>
      </c>
      <c r="NQ221" s="92">
        <v>1.09009665E-3</v>
      </c>
      <c r="NR221" s="92">
        <v>0.22902456299999999</v>
      </c>
      <c r="NS221" s="92">
        <v>0</v>
      </c>
      <c r="NT221" s="92">
        <v>0.35047835700000002</v>
      </c>
      <c r="NU221" s="92">
        <v>0.20461263599999999</v>
      </c>
      <c r="NV221" s="92">
        <v>6.0573992299999997E-2</v>
      </c>
      <c r="NW221" s="92">
        <v>6.7304435900000003E-3</v>
      </c>
      <c r="NX221" s="92">
        <v>9.4820704300000003E-2</v>
      </c>
      <c r="NY221" s="92">
        <v>1.26410945E-2</v>
      </c>
      <c r="NZ221" s="92">
        <v>0</v>
      </c>
      <c r="OA221" s="92">
        <v>8.7115982099999992E-3</v>
      </c>
      <c r="OB221" s="92">
        <v>0</v>
      </c>
      <c r="OC221" s="92">
        <v>0</v>
      </c>
      <c r="OD221" s="92">
        <v>0</v>
      </c>
      <c r="OE221" s="92">
        <v>0</v>
      </c>
      <c r="OF221" s="92">
        <v>0</v>
      </c>
      <c r="OG221" s="92">
        <v>0</v>
      </c>
      <c r="OH221" s="92">
        <v>0</v>
      </c>
      <c r="OI221" s="92">
        <v>0</v>
      </c>
      <c r="OJ221" s="92">
        <v>0</v>
      </c>
      <c r="OK221" s="92">
        <v>0</v>
      </c>
      <c r="OL221" s="92">
        <v>0</v>
      </c>
      <c r="OM221" s="92">
        <v>0</v>
      </c>
      <c r="ON221" s="92">
        <v>0</v>
      </c>
      <c r="OO221" s="92">
        <v>0</v>
      </c>
      <c r="OP221" s="92">
        <v>0</v>
      </c>
      <c r="OQ221" s="92">
        <v>0</v>
      </c>
      <c r="OR221" s="92">
        <v>0</v>
      </c>
      <c r="OS221" s="92">
        <v>0</v>
      </c>
      <c r="OT221" s="92">
        <v>0</v>
      </c>
      <c r="OU221" s="92">
        <v>0</v>
      </c>
      <c r="OV221" s="92">
        <v>0</v>
      </c>
      <c r="OW221" s="92">
        <v>0</v>
      </c>
      <c r="OX221" s="92">
        <v>0</v>
      </c>
      <c r="OY221" s="92">
        <v>0</v>
      </c>
      <c r="OZ221" s="92">
        <v>0</v>
      </c>
      <c r="PA221" s="92">
        <v>0</v>
      </c>
      <c r="PB221" s="92">
        <v>0</v>
      </c>
      <c r="PC221" s="92">
        <v>0</v>
      </c>
      <c r="PD221" s="92">
        <v>0</v>
      </c>
      <c r="PE221" s="92">
        <v>0</v>
      </c>
      <c r="PF221" s="92">
        <v>0</v>
      </c>
      <c r="PG221" s="92">
        <v>0</v>
      </c>
      <c r="PH221" s="92">
        <v>0</v>
      </c>
      <c r="PI221" s="92">
        <v>0</v>
      </c>
      <c r="PJ221" s="92">
        <v>0</v>
      </c>
      <c r="PK221" s="92">
        <v>0</v>
      </c>
      <c r="PL221" s="92">
        <v>0</v>
      </c>
      <c r="PM221" s="92">
        <v>0</v>
      </c>
      <c r="PN221" s="92">
        <v>0</v>
      </c>
      <c r="PO221" s="92">
        <v>0</v>
      </c>
      <c r="PP221" s="92">
        <v>0</v>
      </c>
      <c r="PQ221" s="92">
        <v>0</v>
      </c>
      <c r="PR221" s="92">
        <v>0</v>
      </c>
      <c r="PS221" s="92">
        <v>0</v>
      </c>
      <c r="PT221" s="92">
        <v>0</v>
      </c>
      <c r="PU221" s="92">
        <v>0</v>
      </c>
      <c r="PV221" s="92">
        <v>0</v>
      </c>
      <c r="PW221" s="92">
        <v>25.092833200000001</v>
      </c>
      <c r="PX221" s="92">
        <v>0.61959341099999998</v>
      </c>
      <c r="PY221" s="92">
        <v>0.25996926399999998</v>
      </c>
      <c r="PZ221" s="92">
        <v>8.4619995299999999</v>
      </c>
      <c r="QA221" s="92">
        <v>1.0312114100000001</v>
      </c>
      <c r="QB221" s="92">
        <v>249.50383400000001</v>
      </c>
      <c r="QC221" s="92">
        <v>0</v>
      </c>
      <c r="QD221" s="92">
        <v>57.315713299999999</v>
      </c>
      <c r="QE221" s="92">
        <v>82.156953099999996</v>
      </c>
      <c r="QF221" s="92">
        <v>10.4160641</v>
      </c>
      <c r="QG221" s="92">
        <v>1.15734045</v>
      </c>
      <c r="QH221" s="92">
        <v>16.719685699999999</v>
      </c>
      <c r="QI221" s="92">
        <v>2.1560445600000002</v>
      </c>
      <c r="QJ221" s="92">
        <v>0</v>
      </c>
      <c r="QK221" s="92">
        <v>9.3646893500000008</v>
      </c>
      <c r="QL221" s="92">
        <v>0</v>
      </c>
      <c r="QM221" s="92">
        <v>0</v>
      </c>
      <c r="QN221" s="92">
        <v>0</v>
      </c>
      <c r="QO221" s="92">
        <v>0</v>
      </c>
      <c r="QP221" s="92">
        <v>0</v>
      </c>
      <c r="QQ221" s="92">
        <v>0</v>
      </c>
      <c r="QR221" s="92">
        <v>0</v>
      </c>
      <c r="QS221" s="92">
        <v>0</v>
      </c>
      <c r="QT221" s="92">
        <v>0</v>
      </c>
      <c r="QU221" s="92">
        <v>0</v>
      </c>
      <c r="QV221" s="92">
        <v>0</v>
      </c>
      <c r="QW221" s="92">
        <v>0</v>
      </c>
      <c r="QX221" s="92">
        <v>0</v>
      </c>
      <c r="QY221" s="92">
        <v>0</v>
      </c>
      <c r="QZ221" s="92">
        <v>0</v>
      </c>
      <c r="RA221" s="92">
        <v>0</v>
      </c>
      <c r="RB221" s="92">
        <v>0</v>
      </c>
      <c r="RC221" s="92">
        <v>0</v>
      </c>
      <c r="RD221" s="92">
        <v>0</v>
      </c>
      <c r="RE221" s="92">
        <v>0</v>
      </c>
      <c r="RF221" s="92">
        <v>0</v>
      </c>
      <c r="RG221" s="92">
        <v>0</v>
      </c>
      <c r="RH221" s="92">
        <v>0</v>
      </c>
      <c r="RI221" s="92">
        <v>0</v>
      </c>
      <c r="RJ221" s="92">
        <v>0</v>
      </c>
      <c r="RK221" s="92">
        <v>0</v>
      </c>
      <c r="RL221" s="92">
        <v>0</v>
      </c>
      <c r="RM221" s="92">
        <v>0</v>
      </c>
      <c r="RN221" s="92">
        <v>0</v>
      </c>
      <c r="RO221" s="92">
        <v>0</v>
      </c>
      <c r="RP221" s="92">
        <v>0</v>
      </c>
      <c r="RQ221" s="92">
        <v>0</v>
      </c>
      <c r="RR221" s="92">
        <v>0</v>
      </c>
      <c r="RS221" s="92">
        <v>0</v>
      </c>
      <c r="RT221" s="92">
        <v>0</v>
      </c>
      <c r="RU221" s="92">
        <v>0</v>
      </c>
      <c r="RV221" s="92">
        <v>0</v>
      </c>
      <c r="RW221" s="92">
        <v>0</v>
      </c>
      <c r="RX221" s="92">
        <v>0</v>
      </c>
      <c r="RY221" s="92">
        <v>0</v>
      </c>
      <c r="RZ221" s="92">
        <v>0</v>
      </c>
      <c r="SA221" s="92">
        <v>0</v>
      </c>
      <c r="SB221" s="92">
        <v>0</v>
      </c>
      <c r="SC221" s="92">
        <v>0</v>
      </c>
      <c r="SD221" s="92">
        <v>0</v>
      </c>
      <c r="SE221" s="92">
        <v>0</v>
      </c>
      <c r="SF221" s="92">
        <v>0</v>
      </c>
      <c r="SG221" s="92">
        <v>5.4049569499999998E-2</v>
      </c>
      <c r="SH221" s="92">
        <v>1.3345945000000001E-3</v>
      </c>
      <c r="SI221" s="92">
        <v>5.5996971899999995E-4</v>
      </c>
      <c r="SJ221" s="92">
        <v>1.82270143E-2</v>
      </c>
      <c r="SK221" s="92">
        <v>2.2212132200000001E-3</v>
      </c>
      <c r="SL221" s="92">
        <v>0.53742734800000003</v>
      </c>
      <c r="SM221" s="92">
        <v>0</v>
      </c>
      <c r="SN221" s="92">
        <v>0.123457148</v>
      </c>
      <c r="SO221" s="92">
        <v>0.17696478900000001</v>
      </c>
      <c r="SP221" s="92">
        <v>2.2436038799999999E-2</v>
      </c>
      <c r="SQ221" s="92">
        <v>2.4928932E-3</v>
      </c>
      <c r="SR221" s="92">
        <v>3.6013941000000001E-2</v>
      </c>
      <c r="SS221" s="92">
        <v>4.6440861899999996E-3</v>
      </c>
      <c r="ST221" s="92">
        <v>0</v>
      </c>
      <c r="SU221" s="92">
        <v>2.01713941E-2</v>
      </c>
      <c r="SV221" s="92">
        <v>0</v>
      </c>
      <c r="SW221" s="92">
        <v>0</v>
      </c>
      <c r="SX221" s="92">
        <v>0</v>
      </c>
      <c r="SY221" s="92">
        <v>7.1601810500000003</v>
      </c>
      <c r="SZ221" s="92">
        <v>464.25593199999997</v>
      </c>
      <c r="TA221" s="92">
        <v>5.5853054999999996</v>
      </c>
      <c r="TB221" s="92">
        <v>47.179935100000002</v>
      </c>
      <c r="TC221" s="92">
        <v>1</v>
      </c>
      <c r="TD221" s="92">
        <v>0</v>
      </c>
      <c r="TE221" s="92">
        <v>0</v>
      </c>
      <c r="TF221" s="92">
        <v>1</v>
      </c>
      <c r="TG221" s="92">
        <v>-74677.383799999996</v>
      </c>
      <c r="TH221" s="92">
        <v>-1151.74315</v>
      </c>
      <c r="TI221" s="92">
        <v>-0.53470358900000003</v>
      </c>
      <c r="TJ221" s="92">
        <v>-102.58983600000001</v>
      </c>
      <c r="TK221" s="92">
        <v>-1.5822346</v>
      </c>
      <c r="TL221" s="92">
        <v>2.1366127799999999E-2</v>
      </c>
      <c r="TM221" s="92">
        <v>1.3853492599999999</v>
      </c>
      <c r="TN221" s="92">
        <v>64.838574399999999</v>
      </c>
      <c r="TO221" s="92">
        <v>0</v>
      </c>
      <c r="TP221" s="92">
        <v>7.2898175699999998E-2</v>
      </c>
      <c r="TQ221" s="92">
        <v>-1502486445.4000001</v>
      </c>
      <c r="TR221" s="92">
        <v>0.217295358055556</v>
      </c>
      <c r="TS221" s="92">
        <v>0</v>
      </c>
      <c r="TT221" s="92">
        <v>0</v>
      </c>
      <c r="TU221" s="92">
        <v>0</v>
      </c>
      <c r="TV221" s="92">
        <v>0</v>
      </c>
      <c r="TW221" s="92">
        <v>0</v>
      </c>
      <c r="TX221" s="92">
        <v>0</v>
      </c>
      <c r="TY221" s="92">
        <v>0</v>
      </c>
      <c r="TZ221" s="92">
        <v>0</v>
      </c>
      <c r="UA221" s="92">
        <v>0</v>
      </c>
      <c r="UB221" s="92">
        <v>0</v>
      </c>
      <c r="UC221" s="92">
        <v>0</v>
      </c>
      <c r="UD221" s="92">
        <v>0</v>
      </c>
      <c r="UE221" s="92">
        <v>0</v>
      </c>
      <c r="UF221" s="92">
        <v>0</v>
      </c>
      <c r="UG221" s="92">
        <v>0</v>
      </c>
      <c r="UH221" s="92">
        <v>0</v>
      </c>
      <c r="UI221" s="92">
        <v>0</v>
      </c>
      <c r="UJ221" s="92">
        <v>0</v>
      </c>
      <c r="UK221" s="92">
        <v>0</v>
      </c>
      <c r="UL221" s="92">
        <v>0</v>
      </c>
      <c r="UM221" s="92">
        <v>0</v>
      </c>
      <c r="UN221" s="92">
        <v>0</v>
      </c>
      <c r="UO221" s="92">
        <v>0</v>
      </c>
      <c r="UP221" s="92">
        <v>0</v>
      </c>
      <c r="UQ221" s="92">
        <v>0</v>
      </c>
      <c r="UR221" s="92">
        <v>0</v>
      </c>
      <c r="US221" s="92">
        <v>0</v>
      </c>
      <c r="UT221" s="92">
        <v>0</v>
      </c>
      <c r="UU221" s="92">
        <v>0</v>
      </c>
      <c r="UV221" s="92">
        <v>0</v>
      </c>
      <c r="UW221" s="92">
        <v>0</v>
      </c>
      <c r="UX221" s="92">
        <v>0</v>
      </c>
      <c r="UY221" s="92">
        <v>0</v>
      </c>
      <c r="UZ221" s="92">
        <v>0</v>
      </c>
      <c r="VA221" s="92">
        <v>0</v>
      </c>
      <c r="VB221" s="92">
        <v>0</v>
      </c>
      <c r="VC221" s="92">
        <v>0</v>
      </c>
      <c r="VD221" s="92">
        <v>0</v>
      </c>
      <c r="VE221" s="92">
        <v>0</v>
      </c>
      <c r="VF221" s="92">
        <v>0</v>
      </c>
      <c r="VG221" s="92">
        <v>0</v>
      </c>
      <c r="VH221" s="92">
        <v>0</v>
      </c>
      <c r="VI221" s="92">
        <v>0</v>
      </c>
      <c r="VJ221" s="92">
        <v>0</v>
      </c>
      <c r="VK221" s="92">
        <v>0</v>
      </c>
      <c r="VL221" s="92">
        <v>0</v>
      </c>
      <c r="VM221" s="92">
        <v>0</v>
      </c>
      <c r="VN221" s="92">
        <v>0</v>
      </c>
      <c r="VO221" s="92">
        <v>0</v>
      </c>
      <c r="VP221" s="92">
        <v>0</v>
      </c>
      <c r="VQ221" s="92">
        <v>0</v>
      </c>
      <c r="VR221" s="92">
        <v>0</v>
      </c>
      <c r="VS221" s="92">
        <v>0</v>
      </c>
      <c r="VT221" s="92">
        <v>0</v>
      </c>
      <c r="VU221" s="92">
        <v>0</v>
      </c>
      <c r="VV221" s="92">
        <v>0</v>
      </c>
      <c r="VW221" s="92">
        <v>0</v>
      </c>
      <c r="VX221" s="92">
        <v>0</v>
      </c>
      <c r="VY221" s="92">
        <v>0</v>
      </c>
      <c r="VZ221" s="92">
        <v>0</v>
      </c>
      <c r="WA221" s="92">
        <v>0</v>
      </c>
      <c r="WB221" s="92">
        <v>0</v>
      </c>
      <c r="WC221" s="92">
        <v>5.1422102222222297E-3</v>
      </c>
    </row>
    <row r="222" spans="2:601" ht="13.5" customHeight="1">
      <c r="B222" s="851" t="s">
        <v>2889</v>
      </c>
      <c r="C222" s="92">
        <v>0</v>
      </c>
      <c r="D222" s="92">
        <v>36467.385000000002</v>
      </c>
      <c r="E222" s="92">
        <v>-75.817599700000002</v>
      </c>
      <c r="F222" s="92">
        <v>706.718884</v>
      </c>
      <c r="G222" s="92">
        <v>0.14889453999999999</v>
      </c>
      <c r="H222" s="92">
        <v>0.10769316399999999</v>
      </c>
      <c r="I222" s="92">
        <v>0.236405794</v>
      </c>
      <c r="J222" s="92">
        <v>9.9191242099999993E-2</v>
      </c>
      <c r="K222" s="92">
        <v>0.26328235799999999</v>
      </c>
      <c r="L222" s="92">
        <v>5.4559677500000001E-2</v>
      </c>
      <c r="M222" s="92">
        <v>3.6002675099999999E-2</v>
      </c>
      <c r="N222" s="92">
        <v>0</v>
      </c>
      <c r="O222" s="92">
        <v>0.26013117299999999</v>
      </c>
      <c r="P222" s="92">
        <v>6.56477612E-3</v>
      </c>
      <c r="Q222" s="92">
        <v>2.7544515199999999E-3</v>
      </c>
      <c r="R222" s="92">
        <v>0.110033243</v>
      </c>
      <c r="S222" s="92">
        <v>1.3409068999999999E-2</v>
      </c>
      <c r="T222" s="92">
        <v>2.5223504399999999</v>
      </c>
      <c r="U222" s="92">
        <v>0.160606525</v>
      </c>
      <c r="V222" s="92">
        <v>0.108833877</v>
      </c>
      <c r="W222" s="92">
        <v>6.3793759300000002E-2</v>
      </c>
      <c r="X222" s="92">
        <v>0</v>
      </c>
      <c r="Y222" s="92">
        <v>0.69987842899999997</v>
      </c>
      <c r="Z222" s="92">
        <v>0.184694895</v>
      </c>
      <c r="AA222" s="92">
        <v>7.0474076299999994E-2</v>
      </c>
      <c r="AB222" s="92">
        <v>0.144273921</v>
      </c>
      <c r="AC222" s="92">
        <v>1.60449443E-6</v>
      </c>
      <c r="AD222" s="92">
        <v>0</v>
      </c>
      <c r="AE222" s="92">
        <v>0.69902036400000001</v>
      </c>
      <c r="AF222" s="92">
        <v>0.89817156899999995</v>
      </c>
      <c r="AG222" s="92">
        <v>3.6802965700000002E-2</v>
      </c>
      <c r="AH222" s="92">
        <v>0</v>
      </c>
      <c r="AI222" s="92">
        <v>0</v>
      </c>
      <c r="AJ222" s="92">
        <v>0</v>
      </c>
      <c r="AK222" s="92">
        <v>0</v>
      </c>
      <c r="AL222" s="92">
        <v>0</v>
      </c>
      <c r="AM222" s="92">
        <v>0</v>
      </c>
      <c r="AN222" s="92">
        <v>1.76019445E-3</v>
      </c>
      <c r="AO222" s="92">
        <v>0</v>
      </c>
      <c r="AP222" s="92">
        <v>1.1016255E-20</v>
      </c>
      <c r="AQ222" s="92">
        <v>0</v>
      </c>
      <c r="AR222" s="92">
        <v>0</v>
      </c>
      <c r="AS222" s="92">
        <v>0</v>
      </c>
      <c r="AT222" s="92">
        <v>2.09633216E-20</v>
      </c>
      <c r="AU222" s="92">
        <v>0</v>
      </c>
      <c r="AV222" s="92">
        <v>0</v>
      </c>
      <c r="AW222" s="92">
        <v>4.3468891900000001E-13</v>
      </c>
      <c r="AX222" s="92">
        <v>0</v>
      </c>
      <c r="AY222" s="92">
        <v>0</v>
      </c>
      <c r="AZ222" s="92">
        <v>0</v>
      </c>
      <c r="BA222" s="92">
        <v>0</v>
      </c>
      <c r="BB222" s="92">
        <v>0</v>
      </c>
      <c r="BC222" s="92">
        <v>0</v>
      </c>
      <c r="BD222" s="92">
        <v>0</v>
      </c>
      <c r="BE222" s="92">
        <v>0</v>
      </c>
      <c r="BF222" s="92">
        <v>0</v>
      </c>
      <c r="BG222" s="92">
        <v>0</v>
      </c>
      <c r="BH222" s="92">
        <v>0</v>
      </c>
      <c r="BI222" s="92">
        <v>0</v>
      </c>
      <c r="BJ222" s="92">
        <v>0</v>
      </c>
      <c r="BK222" s="92">
        <v>0</v>
      </c>
      <c r="BL222" s="92">
        <v>0</v>
      </c>
      <c r="BM222" s="92">
        <v>0</v>
      </c>
      <c r="BN222" s="92">
        <v>0</v>
      </c>
      <c r="BO222" s="92">
        <v>0</v>
      </c>
      <c r="BP222" s="92">
        <v>0.99028991899999996</v>
      </c>
      <c r="BQ222" s="92">
        <v>2.0863849199999999E-4</v>
      </c>
      <c r="BR222" s="92">
        <v>1.5090505899999999E-4</v>
      </c>
      <c r="BS222" s="92">
        <v>3.3126364600000001E-4</v>
      </c>
      <c r="BT222" s="92">
        <v>1.3899174000000001E-4</v>
      </c>
      <c r="BU222" s="92">
        <v>3.6892443400000002E-4</v>
      </c>
      <c r="BV222" s="92">
        <v>7.6451754499999998E-5</v>
      </c>
      <c r="BW222" s="92">
        <v>5.04487527E-5</v>
      </c>
      <c r="BX222" s="92">
        <v>0</v>
      </c>
      <c r="BY222" s="92">
        <v>3.64508837E-4</v>
      </c>
      <c r="BZ222" s="92">
        <v>9.1988933E-6</v>
      </c>
      <c r="CA222" s="92">
        <v>3.85967551E-6</v>
      </c>
      <c r="CB222" s="92">
        <v>1.54184094E-4</v>
      </c>
      <c r="CC222" s="92">
        <v>1.8789459499999999E-5</v>
      </c>
      <c r="CD222" s="92">
        <v>3.53444386E-3</v>
      </c>
      <c r="CE222" s="92">
        <v>2.2504991199999999E-4</v>
      </c>
      <c r="CF222" s="92">
        <v>1.5250348300000001E-4</v>
      </c>
      <c r="CG222" s="92">
        <v>8.9391012699999999E-5</v>
      </c>
      <c r="CH222" s="92">
        <v>0</v>
      </c>
      <c r="CI222" s="92">
        <v>9.807047299999999E-4</v>
      </c>
      <c r="CJ222" s="92">
        <v>2.58803744E-4</v>
      </c>
      <c r="CK222" s="92">
        <v>9.8751807599999994E-5</v>
      </c>
      <c r="CL222" s="92">
        <v>2.0216384899999999E-4</v>
      </c>
      <c r="CM222" s="92">
        <v>2.248298E-9</v>
      </c>
      <c r="CN222" s="92">
        <v>0</v>
      </c>
      <c r="CO222" s="92">
        <v>9.7950236799999998E-4</v>
      </c>
      <c r="CP222" s="92">
        <v>1.25856302E-3</v>
      </c>
      <c r="CQ222" s="92">
        <v>5.157016E-5</v>
      </c>
      <c r="CR222" s="92">
        <v>0</v>
      </c>
      <c r="CS222" s="92">
        <v>0</v>
      </c>
      <c r="CT222" s="92">
        <v>0</v>
      </c>
      <c r="CU222" s="92">
        <v>0</v>
      </c>
      <c r="CV222" s="92">
        <v>0</v>
      </c>
      <c r="CW222" s="92">
        <v>0</v>
      </c>
      <c r="CX222" s="92">
        <v>2.46647268E-6</v>
      </c>
      <c r="CY222" s="92">
        <v>0</v>
      </c>
      <c r="CZ222" s="92">
        <v>1.5436528600000001E-23</v>
      </c>
      <c r="DA222" s="92">
        <v>0</v>
      </c>
      <c r="DB222" s="92">
        <v>0</v>
      </c>
      <c r="DC222" s="92">
        <v>0</v>
      </c>
      <c r="DD222" s="92">
        <v>2.9374856899999997E-23</v>
      </c>
      <c r="DE222" s="92">
        <v>0</v>
      </c>
      <c r="DF222" s="92">
        <v>0</v>
      </c>
      <c r="DG222" s="92">
        <v>6.09107898E-16</v>
      </c>
      <c r="DH222" s="92">
        <v>0</v>
      </c>
      <c r="DI222" s="92">
        <v>0</v>
      </c>
      <c r="DJ222" s="92">
        <v>0</v>
      </c>
      <c r="DK222" s="92">
        <v>0</v>
      </c>
      <c r="DL222" s="92">
        <v>0</v>
      </c>
      <c r="DM222" s="92">
        <v>0</v>
      </c>
      <c r="DN222" s="92">
        <v>0</v>
      </c>
      <c r="DO222" s="92">
        <v>0</v>
      </c>
      <c r="DP222" s="92">
        <v>0</v>
      </c>
      <c r="DQ222" s="92">
        <v>0</v>
      </c>
      <c r="DR222" s="92">
        <v>0</v>
      </c>
      <c r="DS222" s="92">
        <v>0</v>
      </c>
      <c r="DT222" s="92">
        <v>0</v>
      </c>
      <c r="DU222" s="92">
        <v>0</v>
      </c>
      <c r="DV222" s="92">
        <v>0</v>
      </c>
      <c r="DW222" s="92">
        <v>0</v>
      </c>
      <c r="DX222" s="92">
        <v>0</v>
      </c>
      <c r="DY222" s="92">
        <v>0</v>
      </c>
      <c r="DZ222" s="92">
        <v>12731.738600000001</v>
      </c>
      <c r="EA222" s="92">
        <v>6.8594285399999997</v>
      </c>
      <c r="EB222" s="92">
        <v>19.4017506</v>
      </c>
      <c r="EC222" s="92">
        <v>42.590319299999997</v>
      </c>
      <c r="ED222" s="92">
        <v>17.8700641</v>
      </c>
      <c r="EE222" s="92">
        <v>39.526948900000001</v>
      </c>
      <c r="EF222" s="92">
        <v>8.1911207699999995</v>
      </c>
      <c r="EG222" s="92">
        <v>12.323718599999999</v>
      </c>
      <c r="EH222" s="92">
        <v>0</v>
      </c>
      <c r="EI222" s="92">
        <v>42.1782927</v>
      </c>
      <c r="EJ222" s="92">
        <v>1.0644285499999999</v>
      </c>
      <c r="EK222" s="92">
        <v>0.44661338</v>
      </c>
      <c r="EL222" s="92">
        <v>14.537165099999999</v>
      </c>
      <c r="EM222" s="92">
        <v>1.7715541699999999</v>
      </c>
      <c r="EN222" s="92">
        <v>454.42080399999998</v>
      </c>
      <c r="EO222" s="92">
        <v>24.436237800000001</v>
      </c>
      <c r="EP222" s="92">
        <v>13.7250403</v>
      </c>
      <c r="EQ222" s="92">
        <v>6.1296590899999996</v>
      </c>
      <c r="ER222" s="92">
        <v>0</v>
      </c>
      <c r="ES222" s="92">
        <v>63.044237000000003</v>
      </c>
      <c r="ET222" s="92">
        <v>28.100826000000001</v>
      </c>
      <c r="EU222" s="92">
        <v>6.4902903199999997</v>
      </c>
      <c r="EV222" s="92">
        <v>17.0371977</v>
      </c>
      <c r="EW222" s="92">
        <v>2.7325438600000001E-5</v>
      </c>
      <c r="EX222" s="92">
        <v>0</v>
      </c>
      <c r="EY222" s="92">
        <v>92.368970399999995</v>
      </c>
      <c r="EZ222" s="92">
        <v>69.233866899999995</v>
      </c>
      <c r="FA222" s="92">
        <v>4.86006348</v>
      </c>
      <c r="FB222" s="92">
        <v>0</v>
      </c>
      <c r="FC222" s="92">
        <v>0</v>
      </c>
      <c r="FD222" s="92">
        <v>0</v>
      </c>
      <c r="FE222" s="92">
        <v>0</v>
      </c>
      <c r="FF222" s="92">
        <v>0</v>
      </c>
      <c r="FG222" s="92">
        <v>0</v>
      </c>
      <c r="FH222" s="92">
        <v>0.49719642400000003</v>
      </c>
      <c r="FI222" s="92">
        <v>0</v>
      </c>
      <c r="FJ222" s="92">
        <v>3.08603639E-19</v>
      </c>
      <c r="FK222" s="92">
        <v>0</v>
      </c>
      <c r="FL222" s="92">
        <v>0</v>
      </c>
      <c r="FM222" s="92">
        <v>0</v>
      </c>
      <c r="FN222" s="92">
        <v>9.2259159299999995E-19</v>
      </c>
      <c r="FO222" s="92">
        <v>0</v>
      </c>
      <c r="FP222" s="92">
        <v>0</v>
      </c>
      <c r="FQ222" s="92">
        <v>2.7848258599999999E-11</v>
      </c>
      <c r="FR222" s="92">
        <v>0</v>
      </c>
      <c r="FS222" s="92">
        <v>0</v>
      </c>
      <c r="FT222" s="92">
        <v>0</v>
      </c>
      <c r="FU222" s="92">
        <v>0</v>
      </c>
      <c r="FV222" s="92">
        <v>0</v>
      </c>
      <c r="FW222" s="92">
        <v>0</v>
      </c>
      <c r="FX222" s="92">
        <v>0</v>
      </c>
      <c r="FY222" s="92">
        <v>0</v>
      </c>
      <c r="FZ222" s="92">
        <v>0</v>
      </c>
      <c r="GA222" s="92">
        <v>0</v>
      </c>
      <c r="GB222" s="92">
        <v>0</v>
      </c>
      <c r="GC222" s="92">
        <v>0</v>
      </c>
      <c r="GD222" s="92">
        <v>0</v>
      </c>
      <c r="GE222" s="92">
        <v>0</v>
      </c>
      <c r="GF222" s="92">
        <v>0</v>
      </c>
      <c r="GG222" s="92">
        <v>0</v>
      </c>
      <c r="GH222" s="92">
        <v>0</v>
      </c>
      <c r="GI222" s="92">
        <v>0</v>
      </c>
      <c r="GJ222" s="92">
        <v>0.92804745099999997</v>
      </c>
      <c r="GK222" s="92">
        <v>5.0000046200000001E-4</v>
      </c>
      <c r="GL222" s="92">
        <v>1.4142408899999999E-3</v>
      </c>
      <c r="GM222" s="92">
        <v>3.10451217E-3</v>
      </c>
      <c r="GN222" s="92">
        <v>1.3025925200000001E-3</v>
      </c>
      <c r="GO222" s="92">
        <v>2.88121563E-3</v>
      </c>
      <c r="GP222" s="92">
        <v>5.9707075400000002E-4</v>
      </c>
      <c r="GQ222" s="92">
        <v>8.9830587900000002E-4</v>
      </c>
      <c r="GR222" s="92">
        <v>0</v>
      </c>
      <c r="GS222" s="92">
        <v>3.0744785499999998E-3</v>
      </c>
      <c r="GT222" s="92">
        <v>7.7588791300000002E-5</v>
      </c>
      <c r="GU222" s="92">
        <v>3.2554737599999999E-5</v>
      </c>
      <c r="GV222" s="92">
        <v>1.0596493899999999E-3</v>
      </c>
      <c r="GW222" s="92">
        <v>1.2913290099999999E-4</v>
      </c>
      <c r="GX222" s="92">
        <v>3.3123839799999999E-2</v>
      </c>
      <c r="GY222" s="92">
        <v>1.78121692E-3</v>
      </c>
      <c r="GZ222" s="92">
        <v>1.0004516299999999E-3</v>
      </c>
      <c r="HA222" s="92">
        <v>4.4680578899999998E-4</v>
      </c>
      <c r="HB222" s="92">
        <v>0</v>
      </c>
      <c r="HC222" s="92">
        <v>4.59544807E-3</v>
      </c>
      <c r="HD222" s="92">
        <v>2.0483376900000002E-3</v>
      </c>
      <c r="HE222" s="92">
        <v>4.7309307800000002E-4</v>
      </c>
      <c r="HF222" s="92">
        <v>1.24188286E-3</v>
      </c>
      <c r="HG222" s="92">
        <v>1.9918178099999998E-9</v>
      </c>
      <c r="HH222" s="92">
        <v>0</v>
      </c>
      <c r="HI222" s="92">
        <v>6.7329993500000003E-3</v>
      </c>
      <c r="HJ222" s="92">
        <v>5.0466252799999996E-3</v>
      </c>
      <c r="HK222" s="92">
        <v>3.5426187100000002E-4</v>
      </c>
      <c r="HL222" s="92">
        <v>0</v>
      </c>
      <c r="HM222" s="92">
        <v>0</v>
      </c>
      <c r="HN222" s="92">
        <v>0</v>
      </c>
      <c r="HO222" s="92">
        <v>0</v>
      </c>
      <c r="HP222" s="92">
        <v>0</v>
      </c>
      <c r="HQ222" s="92">
        <v>0</v>
      </c>
      <c r="HR222" s="92">
        <v>3.6241858999999997E-5</v>
      </c>
      <c r="HS222" s="92">
        <v>0</v>
      </c>
      <c r="HT222" s="92">
        <v>2.24948713E-23</v>
      </c>
      <c r="HU222" s="92">
        <v>0</v>
      </c>
      <c r="HV222" s="92">
        <v>0</v>
      </c>
      <c r="HW222" s="92">
        <v>0</v>
      </c>
      <c r="HX222" s="92">
        <v>6.7249949500000005E-23</v>
      </c>
      <c r="HY222" s="92">
        <v>0</v>
      </c>
      <c r="HZ222" s="92">
        <v>0</v>
      </c>
      <c r="IA222" s="92">
        <v>2.0299274399999999E-15</v>
      </c>
      <c r="IB222" s="92">
        <v>0</v>
      </c>
      <c r="IC222" s="92">
        <v>0</v>
      </c>
      <c r="ID222" s="92">
        <v>0</v>
      </c>
      <c r="IE222" s="92">
        <v>0</v>
      </c>
      <c r="IF222" s="92">
        <v>0</v>
      </c>
      <c r="IG222" s="92">
        <v>0</v>
      </c>
      <c r="IH222" s="92">
        <v>0</v>
      </c>
      <c r="II222" s="92">
        <v>0</v>
      </c>
      <c r="IJ222" s="92">
        <v>0</v>
      </c>
      <c r="IK222" s="92">
        <v>0</v>
      </c>
      <c r="IL222" s="92">
        <v>0</v>
      </c>
      <c r="IM222" s="92">
        <v>0</v>
      </c>
      <c r="IN222" s="92">
        <v>0</v>
      </c>
      <c r="IO222" s="92">
        <v>0</v>
      </c>
      <c r="IP222" s="92">
        <v>0</v>
      </c>
      <c r="IQ222" s="92">
        <v>0</v>
      </c>
      <c r="IR222" s="92">
        <v>0</v>
      </c>
      <c r="IS222" s="92">
        <v>0</v>
      </c>
      <c r="IT222" s="92">
        <v>713.64846799999998</v>
      </c>
      <c r="IU222" s="92">
        <v>13718.8444</v>
      </c>
      <c r="IV222" s="92">
        <v>230.41990200000001</v>
      </c>
      <c r="IW222" s="92">
        <v>47.9536394</v>
      </c>
      <c r="IX222" s="92">
        <v>22.657820000000001</v>
      </c>
      <c r="IY222" s="92">
        <v>0</v>
      </c>
      <c r="IZ222" s="92">
        <v>1</v>
      </c>
      <c r="JA222" s="92">
        <v>0</v>
      </c>
      <c r="JB222" s="92">
        <v>-69533.171700000006</v>
      </c>
      <c r="JC222" s="92">
        <v>-3617.0861100000002</v>
      </c>
      <c r="JD222" s="92">
        <v>-49.622241500000001</v>
      </c>
      <c r="JE222" s="92">
        <v>-39.619806799999999</v>
      </c>
      <c r="JF222" s="92">
        <v>-2.06100555</v>
      </c>
      <c r="JG222" s="92">
        <v>5.1619417600000002E-2</v>
      </c>
      <c r="JH222" s="92">
        <v>0.99230754200000004</v>
      </c>
      <c r="JI222" s="92">
        <v>19.223532299999999</v>
      </c>
      <c r="JJ222" s="92">
        <v>0</v>
      </c>
      <c r="JK222" s="92">
        <v>0</v>
      </c>
      <c r="JL222" s="92">
        <v>0</v>
      </c>
      <c r="JM222" s="92">
        <v>0</v>
      </c>
      <c r="JN222" s="92">
        <v>0</v>
      </c>
      <c r="JO222" s="92">
        <v>0</v>
      </c>
      <c r="JP222" s="92">
        <v>0</v>
      </c>
      <c r="JQ222" s="92">
        <v>0</v>
      </c>
      <c r="JR222" s="92">
        <v>0</v>
      </c>
      <c r="JS222" s="92">
        <v>0</v>
      </c>
      <c r="JT222" s="92">
        <v>0</v>
      </c>
      <c r="JU222" s="92">
        <v>0</v>
      </c>
      <c r="JV222" s="92">
        <v>0</v>
      </c>
      <c r="JW222" s="92">
        <v>0</v>
      </c>
      <c r="JX222" s="92">
        <v>0</v>
      </c>
      <c r="JY222" s="92">
        <v>0</v>
      </c>
      <c r="JZ222" s="92">
        <v>0</v>
      </c>
      <c r="KA222" s="92">
        <v>0</v>
      </c>
      <c r="KB222" s="92">
        <v>0</v>
      </c>
      <c r="KC222" s="92">
        <v>0</v>
      </c>
      <c r="KD222" s="92">
        <v>0</v>
      </c>
      <c r="KE222" s="92">
        <v>0</v>
      </c>
      <c r="KF222" s="92">
        <v>0</v>
      </c>
      <c r="KG222" s="92">
        <v>0</v>
      </c>
      <c r="KH222" s="92">
        <v>0</v>
      </c>
      <c r="KI222" s="92">
        <v>0</v>
      </c>
      <c r="KJ222" s="92">
        <v>0</v>
      </c>
      <c r="KK222" s="92">
        <v>0</v>
      </c>
      <c r="KL222" s="92">
        <v>0</v>
      </c>
      <c r="KM222" s="92">
        <v>0</v>
      </c>
      <c r="KN222" s="92">
        <v>0</v>
      </c>
      <c r="KO222" s="92">
        <v>0</v>
      </c>
      <c r="KP222" s="92">
        <v>0</v>
      </c>
      <c r="KQ222" s="92">
        <v>0</v>
      </c>
      <c r="KR222" s="92">
        <v>0</v>
      </c>
      <c r="KS222" s="92">
        <v>0</v>
      </c>
      <c r="KT222" s="92">
        <v>0</v>
      </c>
      <c r="KU222" s="92">
        <v>0</v>
      </c>
      <c r="KV222" s="92">
        <v>0</v>
      </c>
      <c r="KW222" s="92">
        <v>0</v>
      </c>
      <c r="KX222" s="92">
        <v>0</v>
      </c>
      <c r="KY222" s="92">
        <v>0</v>
      </c>
      <c r="KZ222" s="92">
        <v>0</v>
      </c>
      <c r="LA222" s="92">
        <v>0</v>
      </c>
      <c r="LB222" s="92">
        <v>0</v>
      </c>
      <c r="LC222" s="92">
        <v>7.5831419100000002</v>
      </c>
      <c r="LD222" s="92">
        <v>0.187243295</v>
      </c>
      <c r="LE222" s="92">
        <v>7.8563620099999995E-2</v>
      </c>
      <c r="LF222" s="92">
        <v>3.1384150200000001</v>
      </c>
      <c r="LG222" s="92">
        <v>0.38245917800000001</v>
      </c>
      <c r="LH222" s="92">
        <v>80.353009400000005</v>
      </c>
      <c r="LI222" s="92">
        <v>0</v>
      </c>
      <c r="LJ222" s="92">
        <v>122.96493599999999</v>
      </c>
      <c r="LK222" s="92">
        <v>71.788112600000005</v>
      </c>
      <c r="LL222" s="92">
        <v>21.252316799999999</v>
      </c>
      <c r="LM222" s="92">
        <v>2.36136854</v>
      </c>
      <c r="LN222" s="92">
        <v>33.267737099999998</v>
      </c>
      <c r="LO222" s="92">
        <v>4.4351137400000002</v>
      </c>
      <c r="LP222" s="92">
        <v>0</v>
      </c>
      <c r="LQ222" s="92">
        <v>3.0564543999999998</v>
      </c>
      <c r="LR222" s="92">
        <v>0</v>
      </c>
      <c r="LS222" s="92">
        <v>0</v>
      </c>
      <c r="LT222" s="92">
        <v>0</v>
      </c>
      <c r="LU222" s="92">
        <v>0</v>
      </c>
      <c r="LV222" s="92">
        <v>0</v>
      </c>
      <c r="LW222" s="92">
        <v>0</v>
      </c>
      <c r="LX222" s="92">
        <v>0</v>
      </c>
      <c r="LY222" s="92">
        <v>0</v>
      </c>
      <c r="LZ222" s="92">
        <v>0</v>
      </c>
      <c r="MA222" s="92">
        <v>0</v>
      </c>
      <c r="MB222" s="92">
        <v>0</v>
      </c>
      <c r="MC222" s="92">
        <v>0</v>
      </c>
      <c r="MD222" s="92">
        <v>0</v>
      </c>
      <c r="ME222" s="92">
        <v>0</v>
      </c>
      <c r="MF222" s="92">
        <v>0</v>
      </c>
      <c r="MG222" s="92">
        <v>0</v>
      </c>
      <c r="MH222" s="92">
        <v>0</v>
      </c>
      <c r="MI222" s="92">
        <v>0</v>
      </c>
      <c r="MJ222" s="92">
        <v>0</v>
      </c>
      <c r="MK222" s="92">
        <v>0</v>
      </c>
      <c r="ML222" s="92">
        <v>0</v>
      </c>
      <c r="MM222" s="92">
        <v>0</v>
      </c>
      <c r="MN222" s="92">
        <v>0</v>
      </c>
      <c r="MO222" s="92">
        <v>0</v>
      </c>
      <c r="MP222" s="92">
        <v>0</v>
      </c>
      <c r="MQ222" s="92">
        <v>0</v>
      </c>
      <c r="MR222" s="92">
        <v>0</v>
      </c>
      <c r="MS222" s="92">
        <v>0</v>
      </c>
      <c r="MT222" s="92">
        <v>0</v>
      </c>
      <c r="MU222" s="92">
        <v>0</v>
      </c>
      <c r="MV222" s="92">
        <v>0</v>
      </c>
      <c r="MW222" s="92">
        <v>0</v>
      </c>
      <c r="MX222" s="92">
        <v>0</v>
      </c>
      <c r="MY222" s="92">
        <v>0</v>
      </c>
      <c r="MZ222" s="92">
        <v>0</v>
      </c>
      <c r="NA222" s="92">
        <v>0</v>
      </c>
      <c r="NB222" s="92">
        <v>0</v>
      </c>
      <c r="NC222" s="92">
        <v>0</v>
      </c>
      <c r="ND222" s="92">
        <v>0</v>
      </c>
      <c r="NE222" s="92">
        <v>0</v>
      </c>
      <c r="NF222" s="92">
        <v>0</v>
      </c>
      <c r="NG222" s="92">
        <v>0</v>
      </c>
      <c r="NH222" s="92">
        <v>0</v>
      </c>
      <c r="NI222" s="92">
        <v>0</v>
      </c>
      <c r="NJ222" s="92">
        <v>0</v>
      </c>
      <c r="NK222" s="92">
        <v>0</v>
      </c>
      <c r="NL222" s="92">
        <v>0</v>
      </c>
      <c r="NM222" s="92">
        <v>2.1613699E-2</v>
      </c>
      <c r="NN222" s="92">
        <v>5.3368646699999999E-4</v>
      </c>
      <c r="NO222" s="92">
        <v>2.23924392E-4</v>
      </c>
      <c r="NP222" s="92">
        <v>8.9452048200000002E-3</v>
      </c>
      <c r="NQ222" s="92">
        <v>1.09009665E-3</v>
      </c>
      <c r="NR222" s="92">
        <v>0.22902456299999999</v>
      </c>
      <c r="NS222" s="92">
        <v>0</v>
      </c>
      <c r="NT222" s="92">
        <v>0.35047835700000002</v>
      </c>
      <c r="NU222" s="92">
        <v>0.20461263599999999</v>
      </c>
      <c r="NV222" s="92">
        <v>6.0573992299999997E-2</v>
      </c>
      <c r="NW222" s="92">
        <v>6.7304435900000003E-3</v>
      </c>
      <c r="NX222" s="92">
        <v>9.4820704300000003E-2</v>
      </c>
      <c r="NY222" s="92">
        <v>1.26410945E-2</v>
      </c>
      <c r="NZ222" s="92">
        <v>0</v>
      </c>
      <c r="OA222" s="92">
        <v>8.7115982099999992E-3</v>
      </c>
      <c r="OB222" s="92">
        <v>0</v>
      </c>
      <c r="OC222" s="92">
        <v>0</v>
      </c>
      <c r="OD222" s="92">
        <v>0</v>
      </c>
      <c r="OE222" s="92">
        <v>0</v>
      </c>
      <c r="OF222" s="92">
        <v>0</v>
      </c>
      <c r="OG222" s="92">
        <v>0</v>
      </c>
      <c r="OH222" s="92">
        <v>0</v>
      </c>
      <c r="OI222" s="92">
        <v>0</v>
      </c>
      <c r="OJ222" s="92">
        <v>0</v>
      </c>
      <c r="OK222" s="92">
        <v>0</v>
      </c>
      <c r="OL222" s="92">
        <v>0</v>
      </c>
      <c r="OM222" s="92">
        <v>0</v>
      </c>
      <c r="ON222" s="92">
        <v>0</v>
      </c>
      <c r="OO222" s="92">
        <v>0</v>
      </c>
      <c r="OP222" s="92">
        <v>0</v>
      </c>
      <c r="OQ222" s="92">
        <v>0</v>
      </c>
      <c r="OR222" s="92">
        <v>0</v>
      </c>
      <c r="OS222" s="92">
        <v>0</v>
      </c>
      <c r="OT222" s="92">
        <v>0</v>
      </c>
      <c r="OU222" s="92">
        <v>0</v>
      </c>
      <c r="OV222" s="92">
        <v>0</v>
      </c>
      <c r="OW222" s="92">
        <v>0</v>
      </c>
      <c r="OX222" s="92">
        <v>0</v>
      </c>
      <c r="OY222" s="92">
        <v>0</v>
      </c>
      <c r="OZ222" s="92">
        <v>0</v>
      </c>
      <c r="PA222" s="92">
        <v>0</v>
      </c>
      <c r="PB222" s="92">
        <v>0</v>
      </c>
      <c r="PC222" s="92">
        <v>0</v>
      </c>
      <c r="PD222" s="92">
        <v>0</v>
      </c>
      <c r="PE222" s="92">
        <v>0</v>
      </c>
      <c r="PF222" s="92">
        <v>0</v>
      </c>
      <c r="PG222" s="92">
        <v>0</v>
      </c>
      <c r="PH222" s="92">
        <v>0</v>
      </c>
      <c r="PI222" s="92">
        <v>0</v>
      </c>
      <c r="PJ222" s="92">
        <v>0</v>
      </c>
      <c r="PK222" s="92">
        <v>0</v>
      </c>
      <c r="PL222" s="92">
        <v>0</v>
      </c>
      <c r="PM222" s="92">
        <v>0</v>
      </c>
      <c r="PN222" s="92">
        <v>0</v>
      </c>
      <c r="PO222" s="92">
        <v>0</v>
      </c>
      <c r="PP222" s="92">
        <v>0</v>
      </c>
      <c r="PQ222" s="92">
        <v>0</v>
      </c>
      <c r="PR222" s="92">
        <v>0</v>
      </c>
      <c r="PS222" s="92">
        <v>0</v>
      </c>
      <c r="PT222" s="92">
        <v>0</v>
      </c>
      <c r="PU222" s="92">
        <v>0</v>
      </c>
      <c r="PV222" s="92">
        <v>0</v>
      </c>
      <c r="PW222" s="92">
        <v>1229.54883</v>
      </c>
      <c r="PX222" s="92">
        <v>30.360077199999999</v>
      </c>
      <c r="PY222" s="92">
        <v>12.7384939</v>
      </c>
      <c r="PZ222" s="92">
        <v>414.63797699999998</v>
      </c>
      <c r="QA222" s="92">
        <v>50.529359200000002</v>
      </c>
      <c r="QB222" s="92">
        <v>12225.687900000001</v>
      </c>
      <c r="QC222" s="92">
        <v>0</v>
      </c>
      <c r="QD222" s="92">
        <v>2808.4699500000002</v>
      </c>
      <c r="QE222" s="92">
        <v>4025.6907000000001</v>
      </c>
      <c r="QF222" s="92">
        <v>510.38713999999999</v>
      </c>
      <c r="QG222" s="92">
        <v>56.709682299999997</v>
      </c>
      <c r="QH222" s="92">
        <v>819.26459999999997</v>
      </c>
      <c r="QI222" s="92">
        <v>105.64618299999999</v>
      </c>
      <c r="QJ222" s="92">
        <v>0</v>
      </c>
      <c r="QK222" s="92">
        <v>458.869778</v>
      </c>
      <c r="QL222" s="92">
        <v>0</v>
      </c>
      <c r="QM222" s="92">
        <v>0</v>
      </c>
      <c r="QN222" s="92">
        <v>0</v>
      </c>
      <c r="QO222" s="92">
        <v>0</v>
      </c>
      <c r="QP222" s="92">
        <v>0</v>
      </c>
      <c r="QQ222" s="92">
        <v>0</v>
      </c>
      <c r="QR222" s="92">
        <v>0</v>
      </c>
      <c r="QS222" s="92">
        <v>0</v>
      </c>
      <c r="QT222" s="92">
        <v>0</v>
      </c>
      <c r="QU222" s="92">
        <v>0</v>
      </c>
      <c r="QV222" s="92">
        <v>0</v>
      </c>
      <c r="QW222" s="92">
        <v>0</v>
      </c>
      <c r="QX222" s="92">
        <v>0</v>
      </c>
      <c r="QY222" s="92">
        <v>0</v>
      </c>
      <c r="QZ222" s="92">
        <v>0</v>
      </c>
      <c r="RA222" s="92">
        <v>0</v>
      </c>
      <c r="RB222" s="92">
        <v>0</v>
      </c>
      <c r="RC222" s="92">
        <v>0</v>
      </c>
      <c r="RD222" s="92">
        <v>0</v>
      </c>
      <c r="RE222" s="92">
        <v>0</v>
      </c>
      <c r="RF222" s="92">
        <v>0</v>
      </c>
      <c r="RG222" s="92">
        <v>0</v>
      </c>
      <c r="RH222" s="92">
        <v>0</v>
      </c>
      <c r="RI222" s="92">
        <v>0</v>
      </c>
      <c r="RJ222" s="92">
        <v>0</v>
      </c>
      <c r="RK222" s="92">
        <v>0</v>
      </c>
      <c r="RL222" s="92">
        <v>0</v>
      </c>
      <c r="RM222" s="92">
        <v>0</v>
      </c>
      <c r="RN222" s="92">
        <v>0</v>
      </c>
      <c r="RO222" s="92">
        <v>0</v>
      </c>
      <c r="RP222" s="92">
        <v>0</v>
      </c>
      <c r="RQ222" s="92">
        <v>0</v>
      </c>
      <c r="RR222" s="92">
        <v>0</v>
      </c>
      <c r="RS222" s="92">
        <v>0</v>
      </c>
      <c r="RT222" s="92">
        <v>0</v>
      </c>
      <c r="RU222" s="92">
        <v>0</v>
      </c>
      <c r="RV222" s="92">
        <v>0</v>
      </c>
      <c r="RW222" s="92">
        <v>0</v>
      </c>
      <c r="RX222" s="92">
        <v>0</v>
      </c>
      <c r="RY222" s="92">
        <v>0</v>
      </c>
      <c r="RZ222" s="92">
        <v>0</v>
      </c>
      <c r="SA222" s="92">
        <v>0</v>
      </c>
      <c r="SB222" s="92">
        <v>0</v>
      </c>
      <c r="SC222" s="92">
        <v>0</v>
      </c>
      <c r="SD222" s="92">
        <v>0</v>
      </c>
      <c r="SE222" s="92">
        <v>0</v>
      </c>
      <c r="SF222" s="92">
        <v>0</v>
      </c>
      <c r="SG222" s="92">
        <v>5.4049569499999998E-2</v>
      </c>
      <c r="SH222" s="92">
        <v>1.3345945000000001E-3</v>
      </c>
      <c r="SI222" s="92">
        <v>5.5996971899999995E-4</v>
      </c>
      <c r="SJ222" s="92">
        <v>1.82270143E-2</v>
      </c>
      <c r="SK222" s="92">
        <v>2.2212132200000001E-3</v>
      </c>
      <c r="SL222" s="92">
        <v>0.53742734800000003</v>
      </c>
      <c r="SM222" s="92">
        <v>0</v>
      </c>
      <c r="SN222" s="92">
        <v>0.123457148</v>
      </c>
      <c r="SO222" s="92">
        <v>0.17696478900000001</v>
      </c>
      <c r="SP222" s="92">
        <v>2.2436038799999999E-2</v>
      </c>
      <c r="SQ222" s="92">
        <v>2.4928932E-3</v>
      </c>
      <c r="SR222" s="92">
        <v>3.6013941000000001E-2</v>
      </c>
      <c r="SS222" s="92">
        <v>4.6440861899999996E-3</v>
      </c>
      <c r="ST222" s="92">
        <v>0</v>
      </c>
      <c r="SU222" s="92">
        <v>2.01713941E-2</v>
      </c>
      <c r="SV222" s="92">
        <v>0</v>
      </c>
      <c r="SW222" s="92">
        <v>0</v>
      </c>
      <c r="SX222" s="92">
        <v>0</v>
      </c>
      <c r="SY222" s="92">
        <v>350.84887099999997</v>
      </c>
      <c r="SZ222" s="92">
        <v>22748.5406</v>
      </c>
      <c r="TA222" s="92">
        <v>273.67996900000003</v>
      </c>
      <c r="TB222" s="92">
        <v>47.9536394</v>
      </c>
      <c r="TC222" s="92">
        <v>22.657820000000001</v>
      </c>
      <c r="TD222" s="92">
        <v>0</v>
      </c>
      <c r="TE222" s="92">
        <v>0</v>
      </c>
      <c r="TF222" s="92">
        <v>1</v>
      </c>
      <c r="TG222" s="92">
        <v>-74662.797399999996</v>
      </c>
      <c r="TH222" s="92">
        <v>-1151.51818</v>
      </c>
      <c r="TI222" s="92">
        <v>-26.195358200000001</v>
      </c>
      <c r="TJ222" s="92">
        <v>-102.544355</v>
      </c>
      <c r="TK222" s="92">
        <v>-1.58153316</v>
      </c>
      <c r="TL222" s="92">
        <v>2.1366127799999999E-2</v>
      </c>
      <c r="TM222" s="92">
        <v>1.3853492599999999</v>
      </c>
      <c r="TN222" s="92">
        <v>64.838574399999999</v>
      </c>
      <c r="TO222" s="92">
        <v>0</v>
      </c>
      <c r="TP222" s="92">
        <v>0.86340130500000001</v>
      </c>
      <c r="TQ222" s="92">
        <v>-88702468.454600006</v>
      </c>
      <c r="TR222" s="92">
        <v>8.4009077222222308E-3</v>
      </c>
      <c r="TS222" s="92">
        <v>0</v>
      </c>
      <c r="TT222" s="92">
        <v>0</v>
      </c>
      <c r="TU222" s="92">
        <v>0</v>
      </c>
      <c r="TV222" s="92">
        <v>0</v>
      </c>
      <c r="TW222" s="92">
        <v>0</v>
      </c>
      <c r="TX222" s="92">
        <v>0</v>
      </c>
      <c r="TY222" s="92">
        <v>0</v>
      </c>
      <c r="TZ222" s="92">
        <v>0</v>
      </c>
      <c r="UA222" s="92">
        <v>0</v>
      </c>
      <c r="UB222" s="92">
        <v>0</v>
      </c>
      <c r="UC222" s="92">
        <v>0</v>
      </c>
      <c r="UD222" s="92">
        <v>0</v>
      </c>
      <c r="UE222" s="92">
        <v>0</v>
      </c>
      <c r="UF222" s="92">
        <v>0</v>
      </c>
      <c r="UG222" s="92">
        <v>0</v>
      </c>
      <c r="UH222" s="92">
        <v>0</v>
      </c>
      <c r="UI222" s="92">
        <v>0</v>
      </c>
      <c r="UJ222" s="92">
        <v>0</v>
      </c>
      <c r="UK222" s="92">
        <v>0</v>
      </c>
      <c r="UL222" s="92">
        <v>0</v>
      </c>
      <c r="UM222" s="92">
        <v>0</v>
      </c>
      <c r="UN222" s="92">
        <v>0</v>
      </c>
      <c r="UO222" s="92">
        <v>0</v>
      </c>
      <c r="UP222" s="92">
        <v>0</v>
      </c>
      <c r="UQ222" s="92">
        <v>0</v>
      </c>
      <c r="UR222" s="92">
        <v>0</v>
      </c>
      <c r="US222" s="92">
        <v>0</v>
      </c>
      <c r="UT222" s="92">
        <v>0</v>
      </c>
      <c r="UU222" s="92">
        <v>0</v>
      </c>
      <c r="UV222" s="92">
        <v>0</v>
      </c>
      <c r="UW222" s="92">
        <v>0</v>
      </c>
      <c r="UX222" s="92">
        <v>0</v>
      </c>
      <c r="UY222" s="92">
        <v>0</v>
      </c>
      <c r="UZ222" s="92">
        <v>0</v>
      </c>
      <c r="VA222" s="92">
        <v>0</v>
      </c>
      <c r="VB222" s="92">
        <v>0</v>
      </c>
      <c r="VC222" s="92">
        <v>0</v>
      </c>
      <c r="VD222" s="92">
        <v>0</v>
      </c>
      <c r="VE222" s="92">
        <v>0</v>
      </c>
      <c r="VF222" s="92">
        <v>0</v>
      </c>
      <c r="VG222" s="92">
        <v>0</v>
      </c>
      <c r="VH222" s="92">
        <v>0</v>
      </c>
      <c r="VI222" s="92">
        <v>0</v>
      </c>
      <c r="VJ222" s="92">
        <v>0</v>
      </c>
      <c r="VK222" s="92">
        <v>0</v>
      </c>
      <c r="VL222" s="92">
        <v>0</v>
      </c>
      <c r="VM222" s="92">
        <v>0</v>
      </c>
      <c r="VN222" s="92">
        <v>0</v>
      </c>
      <c r="VO222" s="92">
        <v>0</v>
      </c>
      <c r="VP222" s="92">
        <v>0</v>
      </c>
      <c r="VQ222" s="92">
        <v>0</v>
      </c>
      <c r="VR222" s="92">
        <v>0</v>
      </c>
      <c r="VS222" s="92">
        <v>0</v>
      </c>
      <c r="VT222" s="92">
        <v>0</v>
      </c>
      <c r="VU222" s="92">
        <v>0</v>
      </c>
      <c r="VV222" s="92">
        <v>0</v>
      </c>
      <c r="VW222" s="92">
        <v>0</v>
      </c>
      <c r="VX222" s="92">
        <v>0</v>
      </c>
      <c r="VY222" s="92">
        <v>0</v>
      </c>
      <c r="VZ222" s="92">
        <v>0</v>
      </c>
      <c r="WA222" s="92">
        <v>0</v>
      </c>
      <c r="WB222" s="92">
        <v>0</v>
      </c>
      <c r="WC222" s="92">
        <v>0.25196830083333399</v>
      </c>
    </row>
    <row r="223" spans="2:601" ht="13.5" customHeight="1">
      <c r="B223" s="851" t="s">
        <v>2890</v>
      </c>
      <c r="C223" s="92">
        <v>0</v>
      </c>
      <c r="D223" s="92">
        <v>809.38037599999996</v>
      </c>
      <c r="E223" s="92">
        <v>2.9332359800000002E-3</v>
      </c>
      <c r="F223" s="92">
        <v>0</v>
      </c>
      <c r="G223" s="92">
        <v>0</v>
      </c>
      <c r="H223" s="92">
        <v>0</v>
      </c>
      <c r="I223" s="92">
        <v>0</v>
      </c>
      <c r="J223" s="92">
        <v>0</v>
      </c>
      <c r="K223" s="92">
        <v>0</v>
      </c>
      <c r="L223" s="92">
        <v>0</v>
      </c>
      <c r="M223" s="92">
        <v>0</v>
      </c>
      <c r="N223" s="92">
        <v>0</v>
      </c>
      <c r="O223" s="92">
        <v>0</v>
      </c>
      <c r="P223" s="92">
        <v>0</v>
      </c>
      <c r="Q223" s="92">
        <v>0</v>
      </c>
      <c r="R223" s="92">
        <v>0</v>
      </c>
      <c r="S223" s="92">
        <v>0</v>
      </c>
      <c r="T223" s="92">
        <v>0</v>
      </c>
      <c r="U223" s="92">
        <v>0</v>
      </c>
      <c r="V223" s="92">
        <v>0</v>
      </c>
      <c r="W223" s="92">
        <v>0</v>
      </c>
      <c r="X223" s="92">
        <v>0</v>
      </c>
      <c r="Y223" s="92">
        <v>0</v>
      </c>
      <c r="Z223" s="92">
        <v>0</v>
      </c>
      <c r="AA223" s="92">
        <v>0</v>
      </c>
      <c r="AB223" s="92">
        <v>0</v>
      </c>
      <c r="AC223" s="92">
        <v>0</v>
      </c>
      <c r="AD223" s="92">
        <v>0</v>
      </c>
      <c r="AE223" s="92">
        <v>0</v>
      </c>
      <c r="AF223" s="92">
        <v>0</v>
      </c>
      <c r="AG223" s="92">
        <v>0</v>
      </c>
      <c r="AH223" s="92">
        <v>0</v>
      </c>
      <c r="AI223" s="92">
        <v>0</v>
      </c>
      <c r="AJ223" s="92">
        <v>0</v>
      </c>
      <c r="AK223" s="92">
        <v>0</v>
      </c>
      <c r="AL223" s="92">
        <v>0</v>
      </c>
      <c r="AM223" s="92">
        <v>0</v>
      </c>
      <c r="AN223" s="92">
        <v>0</v>
      </c>
      <c r="AO223" s="92">
        <v>5.8914224900000001</v>
      </c>
      <c r="AP223" s="92">
        <v>22.162970300000001</v>
      </c>
      <c r="AQ223" s="92">
        <v>0</v>
      </c>
      <c r="AR223" s="92">
        <v>0</v>
      </c>
      <c r="AS223" s="92">
        <v>0</v>
      </c>
      <c r="AT223" s="92">
        <v>0</v>
      </c>
      <c r="AU223" s="92">
        <v>0</v>
      </c>
      <c r="AV223" s="92">
        <v>0</v>
      </c>
      <c r="AW223" s="92">
        <v>0</v>
      </c>
      <c r="AX223" s="92">
        <v>0</v>
      </c>
      <c r="AY223" s="92">
        <v>0</v>
      </c>
      <c r="AZ223" s="92">
        <v>0</v>
      </c>
      <c r="BA223" s="92">
        <v>0</v>
      </c>
      <c r="BB223" s="92">
        <v>0</v>
      </c>
      <c r="BC223" s="92">
        <v>0</v>
      </c>
      <c r="BD223" s="92">
        <v>0</v>
      </c>
      <c r="BE223" s="92">
        <v>0</v>
      </c>
      <c r="BF223" s="92">
        <v>0</v>
      </c>
      <c r="BG223" s="92">
        <v>0</v>
      </c>
      <c r="BH223" s="92">
        <v>0</v>
      </c>
      <c r="BI223" s="92">
        <v>0</v>
      </c>
      <c r="BJ223" s="92">
        <v>0</v>
      </c>
      <c r="BK223" s="92">
        <v>0</v>
      </c>
      <c r="BL223" s="92">
        <v>0</v>
      </c>
      <c r="BM223" s="92">
        <v>0</v>
      </c>
      <c r="BN223" s="92">
        <v>0</v>
      </c>
      <c r="BO223" s="92">
        <v>0</v>
      </c>
      <c r="BP223" s="92">
        <v>0</v>
      </c>
      <c r="BQ223" s="92">
        <v>0</v>
      </c>
      <c r="BR223" s="92">
        <v>0</v>
      </c>
      <c r="BS223" s="92">
        <v>0</v>
      </c>
      <c r="BT223" s="92">
        <v>0</v>
      </c>
      <c r="BU223" s="92">
        <v>0</v>
      </c>
      <c r="BV223" s="92">
        <v>0</v>
      </c>
      <c r="BW223" s="92">
        <v>0</v>
      </c>
      <c r="BX223" s="92">
        <v>0</v>
      </c>
      <c r="BY223" s="92">
        <v>0</v>
      </c>
      <c r="BZ223" s="92">
        <v>0</v>
      </c>
      <c r="CA223" s="92">
        <v>0</v>
      </c>
      <c r="CB223" s="92">
        <v>0</v>
      </c>
      <c r="CC223" s="92">
        <v>0</v>
      </c>
      <c r="CD223" s="92">
        <v>0</v>
      </c>
      <c r="CE223" s="92">
        <v>0</v>
      </c>
      <c r="CF223" s="92">
        <v>0</v>
      </c>
      <c r="CG223" s="92">
        <v>0</v>
      </c>
      <c r="CH223" s="92">
        <v>0</v>
      </c>
      <c r="CI223" s="92">
        <v>0</v>
      </c>
      <c r="CJ223" s="92">
        <v>0</v>
      </c>
      <c r="CK223" s="92">
        <v>0</v>
      </c>
      <c r="CL223" s="92">
        <v>0</v>
      </c>
      <c r="CM223" s="92">
        <v>0</v>
      </c>
      <c r="CN223" s="92">
        <v>0</v>
      </c>
      <c r="CO223" s="92">
        <v>0</v>
      </c>
      <c r="CP223" s="92">
        <v>0</v>
      </c>
      <c r="CQ223" s="92">
        <v>0</v>
      </c>
      <c r="CR223" s="92">
        <v>0</v>
      </c>
      <c r="CS223" s="92">
        <v>0</v>
      </c>
      <c r="CT223" s="92">
        <v>0</v>
      </c>
      <c r="CU223" s="92">
        <v>0</v>
      </c>
      <c r="CV223" s="92">
        <v>0</v>
      </c>
      <c r="CW223" s="92">
        <v>0</v>
      </c>
      <c r="CX223" s="92">
        <v>0</v>
      </c>
      <c r="CY223" s="92">
        <v>0.21</v>
      </c>
      <c r="CZ223" s="92">
        <v>0.79</v>
      </c>
      <c r="DA223" s="92">
        <v>0</v>
      </c>
      <c r="DB223" s="92">
        <v>0</v>
      </c>
      <c r="DC223" s="92">
        <v>0</v>
      </c>
      <c r="DD223" s="92">
        <v>0</v>
      </c>
      <c r="DE223" s="92">
        <v>0</v>
      </c>
      <c r="DF223" s="92">
        <v>0</v>
      </c>
      <c r="DG223" s="92">
        <v>0</v>
      </c>
      <c r="DH223" s="92">
        <v>0</v>
      </c>
      <c r="DI223" s="92">
        <v>0</v>
      </c>
      <c r="DJ223" s="92">
        <v>0</v>
      </c>
      <c r="DK223" s="92">
        <v>0</v>
      </c>
      <c r="DL223" s="92">
        <v>0</v>
      </c>
      <c r="DM223" s="92">
        <v>0</v>
      </c>
      <c r="DN223" s="92">
        <v>0</v>
      </c>
      <c r="DO223" s="92">
        <v>0</v>
      </c>
      <c r="DP223" s="92">
        <v>0</v>
      </c>
      <c r="DQ223" s="92">
        <v>0</v>
      </c>
      <c r="DR223" s="92">
        <v>0</v>
      </c>
      <c r="DS223" s="92">
        <v>0</v>
      </c>
      <c r="DT223" s="92">
        <v>0</v>
      </c>
      <c r="DU223" s="92">
        <v>0</v>
      </c>
      <c r="DV223" s="92">
        <v>0</v>
      </c>
      <c r="DW223" s="92">
        <v>0</v>
      </c>
      <c r="DX223" s="92">
        <v>0</v>
      </c>
      <c r="DY223" s="92">
        <v>0</v>
      </c>
      <c r="DZ223" s="92">
        <v>0</v>
      </c>
      <c r="EA223" s="92">
        <v>0</v>
      </c>
      <c r="EB223" s="92">
        <v>0</v>
      </c>
      <c r="EC223" s="92">
        <v>0</v>
      </c>
      <c r="ED223" s="92">
        <v>0</v>
      </c>
      <c r="EE223" s="92">
        <v>0</v>
      </c>
      <c r="EF223" s="92">
        <v>0</v>
      </c>
      <c r="EG223" s="92">
        <v>0</v>
      </c>
      <c r="EH223" s="92">
        <v>0</v>
      </c>
      <c r="EI223" s="92">
        <v>0</v>
      </c>
      <c r="EJ223" s="92">
        <v>0</v>
      </c>
      <c r="EK223" s="92">
        <v>0</v>
      </c>
      <c r="EL223" s="92">
        <v>0</v>
      </c>
      <c r="EM223" s="92">
        <v>0</v>
      </c>
      <c r="EN223" s="92">
        <v>0</v>
      </c>
      <c r="EO223" s="92">
        <v>0</v>
      </c>
      <c r="EP223" s="92">
        <v>0</v>
      </c>
      <c r="EQ223" s="92">
        <v>0</v>
      </c>
      <c r="ER223" s="92">
        <v>0</v>
      </c>
      <c r="ES223" s="92">
        <v>0</v>
      </c>
      <c r="ET223" s="92">
        <v>0</v>
      </c>
      <c r="EU223" s="92">
        <v>0</v>
      </c>
      <c r="EV223" s="92">
        <v>0</v>
      </c>
      <c r="EW223" s="92">
        <v>0</v>
      </c>
      <c r="EX223" s="92">
        <v>0</v>
      </c>
      <c r="EY223" s="92">
        <v>0</v>
      </c>
      <c r="EZ223" s="92">
        <v>0</v>
      </c>
      <c r="FA223" s="92">
        <v>0</v>
      </c>
      <c r="FB223" s="92">
        <v>0</v>
      </c>
      <c r="FC223" s="92">
        <v>0</v>
      </c>
      <c r="FD223" s="92">
        <v>0</v>
      </c>
      <c r="FE223" s="92">
        <v>0</v>
      </c>
      <c r="FF223" s="92">
        <v>0</v>
      </c>
      <c r="FG223" s="92">
        <v>0</v>
      </c>
      <c r="FH223" s="92">
        <v>0</v>
      </c>
      <c r="FI223" s="92">
        <v>188.51845</v>
      </c>
      <c r="FJ223" s="92">
        <v>620.86192600000004</v>
      </c>
      <c r="FK223" s="92">
        <v>0</v>
      </c>
      <c r="FL223" s="92">
        <v>0</v>
      </c>
      <c r="FM223" s="92">
        <v>0</v>
      </c>
      <c r="FN223" s="92">
        <v>0</v>
      </c>
      <c r="FO223" s="92">
        <v>0</v>
      </c>
      <c r="FP223" s="92">
        <v>0</v>
      </c>
      <c r="FQ223" s="92">
        <v>0</v>
      </c>
      <c r="FR223" s="92">
        <v>0</v>
      </c>
      <c r="FS223" s="92">
        <v>0</v>
      </c>
      <c r="FT223" s="92">
        <v>0</v>
      </c>
      <c r="FU223" s="92">
        <v>0</v>
      </c>
      <c r="FV223" s="92">
        <v>0</v>
      </c>
      <c r="FW223" s="92">
        <v>0</v>
      </c>
      <c r="FX223" s="92">
        <v>0</v>
      </c>
      <c r="FY223" s="92">
        <v>0</v>
      </c>
      <c r="FZ223" s="92">
        <v>0</v>
      </c>
      <c r="GA223" s="92">
        <v>0</v>
      </c>
      <c r="GB223" s="92">
        <v>0</v>
      </c>
      <c r="GC223" s="92">
        <v>0</v>
      </c>
      <c r="GD223" s="92">
        <v>0</v>
      </c>
      <c r="GE223" s="92">
        <v>0</v>
      </c>
      <c r="GF223" s="92">
        <v>0</v>
      </c>
      <c r="GG223" s="92">
        <v>0</v>
      </c>
      <c r="GH223" s="92">
        <v>0</v>
      </c>
      <c r="GI223" s="92">
        <v>0</v>
      </c>
      <c r="GJ223" s="92">
        <v>0</v>
      </c>
      <c r="GK223" s="92">
        <v>0</v>
      </c>
      <c r="GL223" s="92">
        <v>0</v>
      </c>
      <c r="GM223" s="92">
        <v>0</v>
      </c>
      <c r="GN223" s="92">
        <v>0</v>
      </c>
      <c r="GO223" s="92">
        <v>0</v>
      </c>
      <c r="GP223" s="92">
        <v>0</v>
      </c>
      <c r="GQ223" s="92">
        <v>0</v>
      </c>
      <c r="GR223" s="92">
        <v>0</v>
      </c>
      <c r="GS223" s="92">
        <v>0</v>
      </c>
      <c r="GT223" s="92">
        <v>0</v>
      </c>
      <c r="GU223" s="92">
        <v>0</v>
      </c>
      <c r="GV223" s="92">
        <v>0</v>
      </c>
      <c r="GW223" s="92">
        <v>0</v>
      </c>
      <c r="GX223" s="92">
        <v>0</v>
      </c>
      <c r="GY223" s="92">
        <v>0</v>
      </c>
      <c r="GZ223" s="92">
        <v>0</v>
      </c>
      <c r="HA223" s="92">
        <v>0</v>
      </c>
      <c r="HB223" s="92">
        <v>0</v>
      </c>
      <c r="HC223" s="92">
        <v>0</v>
      </c>
      <c r="HD223" s="92">
        <v>0</v>
      </c>
      <c r="HE223" s="92">
        <v>0</v>
      </c>
      <c r="HF223" s="92">
        <v>0</v>
      </c>
      <c r="HG223" s="92">
        <v>0</v>
      </c>
      <c r="HH223" s="92">
        <v>0</v>
      </c>
      <c r="HI223" s="92">
        <v>0</v>
      </c>
      <c r="HJ223" s="92">
        <v>0</v>
      </c>
      <c r="HK223" s="92">
        <v>0</v>
      </c>
      <c r="HL223" s="92">
        <v>0</v>
      </c>
      <c r="HM223" s="92">
        <v>0</v>
      </c>
      <c r="HN223" s="92">
        <v>0</v>
      </c>
      <c r="HO223" s="92">
        <v>0</v>
      </c>
      <c r="HP223" s="92">
        <v>0</v>
      </c>
      <c r="HQ223" s="92">
        <v>0</v>
      </c>
      <c r="HR223" s="92">
        <v>0</v>
      </c>
      <c r="HS223" s="92">
        <v>0.23291700100000001</v>
      </c>
      <c r="HT223" s="92">
        <v>0.76708299899999999</v>
      </c>
      <c r="HU223" s="92">
        <v>0</v>
      </c>
      <c r="HV223" s="92">
        <v>0</v>
      </c>
      <c r="HW223" s="92">
        <v>0</v>
      </c>
      <c r="HX223" s="92">
        <v>0</v>
      </c>
      <c r="HY223" s="92">
        <v>0</v>
      </c>
      <c r="HZ223" s="92">
        <v>0</v>
      </c>
      <c r="IA223" s="92">
        <v>0</v>
      </c>
      <c r="IB223" s="92">
        <v>0</v>
      </c>
      <c r="IC223" s="92">
        <v>0</v>
      </c>
      <c r="ID223" s="92">
        <v>0</v>
      </c>
      <c r="IE223" s="92">
        <v>0</v>
      </c>
      <c r="IF223" s="92">
        <v>0</v>
      </c>
      <c r="IG223" s="92">
        <v>0</v>
      </c>
      <c r="IH223" s="92">
        <v>0</v>
      </c>
      <c r="II223" s="92">
        <v>0</v>
      </c>
      <c r="IJ223" s="92">
        <v>0</v>
      </c>
      <c r="IK223" s="92">
        <v>0</v>
      </c>
      <c r="IL223" s="92">
        <v>0</v>
      </c>
      <c r="IM223" s="92">
        <v>0</v>
      </c>
      <c r="IN223" s="92">
        <v>0</v>
      </c>
      <c r="IO223" s="92">
        <v>0</v>
      </c>
      <c r="IP223" s="92">
        <v>0</v>
      </c>
      <c r="IQ223" s="92">
        <v>0</v>
      </c>
      <c r="IR223" s="92">
        <v>0</v>
      </c>
      <c r="IS223" s="92">
        <v>0</v>
      </c>
      <c r="IT223" s="92">
        <v>28.054392799999999</v>
      </c>
      <c r="IU223" s="92">
        <v>809.38037599999996</v>
      </c>
      <c r="IV223" s="92">
        <v>760.86799199999996</v>
      </c>
      <c r="IW223" s="92">
        <v>40</v>
      </c>
      <c r="IX223" s="92">
        <v>15.7907723</v>
      </c>
      <c r="IY223" s="92">
        <v>1</v>
      </c>
      <c r="IZ223" s="92">
        <v>0</v>
      </c>
      <c r="JA223" s="92">
        <v>0</v>
      </c>
      <c r="JB223" s="92">
        <v>104.555319</v>
      </c>
      <c r="JC223" s="92">
        <v>3.6240512699999998</v>
      </c>
      <c r="JD223" s="92">
        <v>2.9332359800000002E-3</v>
      </c>
      <c r="JE223" s="92">
        <v>-4.1170074899999998</v>
      </c>
      <c r="JF223" s="92">
        <v>-0.142701935</v>
      </c>
      <c r="JG223" s="92">
        <v>6.1452606599999996E-4</v>
      </c>
      <c r="JH223" s="92">
        <v>1.7729321100000001E-2</v>
      </c>
      <c r="JI223" s="92">
        <v>28.8503972</v>
      </c>
      <c r="JJ223" s="92">
        <v>25.042192700000001</v>
      </c>
      <c r="JK223" s="92">
        <v>0</v>
      </c>
      <c r="JL223" s="92">
        <v>0</v>
      </c>
      <c r="JM223" s="92">
        <v>0</v>
      </c>
      <c r="JN223" s="92">
        <v>0</v>
      </c>
      <c r="JO223" s="92">
        <v>0</v>
      </c>
      <c r="JP223" s="92">
        <v>0</v>
      </c>
      <c r="JQ223" s="92">
        <v>0</v>
      </c>
      <c r="JR223" s="92">
        <v>0</v>
      </c>
      <c r="JS223" s="92">
        <v>0</v>
      </c>
      <c r="JT223" s="92">
        <v>0</v>
      </c>
      <c r="JU223" s="92">
        <v>0</v>
      </c>
      <c r="JV223" s="92">
        <v>0</v>
      </c>
      <c r="JW223" s="92">
        <v>0</v>
      </c>
      <c r="JX223" s="92">
        <v>0</v>
      </c>
      <c r="JY223" s="92">
        <v>0</v>
      </c>
      <c r="JZ223" s="92">
        <v>0</v>
      </c>
      <c r="KA223" s="92">
        <v>0</v>
      </c>
      <c r="KB223" s="92">
        <v>0</v>
      </c>
      <c r="KC223" s="92">
        <v>0</v>
      </c>
      <c r="KD223" s="92">
        <v>0</v>
      </c>
      <c r="KE223" s="92">
        <v>0</v>
      </c>
      <c r="KF223" s="92">
        <v>0</v>
      </c>
      <c r="KG223" s="92">
        <v>0</v>
      </c>
      <c r="KH223" s="92">
        <v>0</v>
      </c>
      <c r="KI223" s="92">
        <v>0</v>
      </c>
      <c r="KJ223" s="92">
        <v>0</v>
      </c>
      <c r="KK223" s="92">
        <v>0</v>
      </c>
      <c r="KL223" s="92">
        <v>0</v>
      </c>
      <c r="KM223" s="92">
        <v>0</v>
      </c>
      <c r="KN223" s="92">
        <v>0</v>
      </c>
      <c r="KO223" s="92">
        <v>0</v>
      </c>
      <c r="KP223" s="92">
        <v>0</v>
      </c>
      <c r="KQ223" s="92">
        <v>0</v>
      </c>
      <c r="KR223" s="92">
        <v>0</v>
      </c>
      <c r="KS223" s="92">
        <v>0</v>
      </c>
      <c r="KT223" s="92">
        <v>0</v>
      </c>
      <c r="KU223" s="92">
        <v>0</v>
      </c>
      <c r="KV223" s="92">
        <v>0</v>
      </c>
      <c r="KW223" s="92">
        <v>0</v>
      </c>
      <c r="KX223" s="92">
        <v>0</v>
      </c>
      <c r="KY223" s="92">
        <v>0</v>
      </c>
      <c r="KZ223" s="92">
        <v>0</v>
      </c>
      <c r="LA223" s="92">
        <v>0</v>
      </c>
      <c r="LB223" s="92">
        <v>0</v>
      </c>
      <c r="LC223" s="92">
        <v>0</v>
      </c>
      <c r="LD223" s="92">
        <v>0</v>
      </c>
      <c r="LE223" s="92">
        <v>0</v>
      </c>
      <c r="LF223" s="92">
        <v>0</v>
      </c>
      <c r="LG223" s="92">
        <v>0</v>
      </c>
      <c r="LH223" s="92">
        <v>0</v>
      </c>
      <c r="LI223" s="92">
        <v>0</v>
      </c>
      <c r="LJ223" s="92">
        <v>0</v>
      </c>
      <c r="LK223" s="92">
        <v>0</v>
      </c>
      <c r="LL223" s="92">
        <v>0</v>
      </c>
      <c r="LM223" s="92">
        <v>0</v>
      </c>
      <c r="LN223" s="92">
        <v>0</v>
      </c>
      <c r="LO223" s="92">
        <v>0</v>
      </c>
      <c r="LP223" s="92">
        <v>0</v>
      </c>
      <c r="LQ223" s="92">
        <v>0</v>
      </c>
      <c r="LR223" s="92">
        <v>0</v>
      </c>
      <c r="LS223" s="92">
        <v>0</v>
      </c>
      <c r="LT223" s="92">
        <v>0</v>
      </c>
      <c r="LU223" s="92">
        <v>0</v>
      </c>
      <c r="LV223" s="92">
        <v>0</v>
      </c>
      <c r="LW223" s="92">
        <v>0</v>
      </c>
      <c r="LX223" s="92">
        <v>0</v>
      </c>
      <c r="LY223" s="92">
        <v>0</v>
      </c>
      <c r="LZ223" s="92">
        <v>0</v>
      </c>
      <c r="MA223" s="92">
        <v>0</v>
      </c>
      <c r="MB223" s="92">
        <v>0</v>
      </c>
      <c r="MC223" s="92">
        <v>0</v>
      </c>
      <c r="MD223" s="92">
        <v>0</v>
      </c>
      <c r="ME223" s="92">
        <v>0</v>
      </c>
      <c r="MF223" s="92">
        <v>0</v>
      </c>
      <c r="MG223" s="92">
        <v>0</v>
      </c>
      <c r="MH223" s="92">
        <v>0</v>
      </c>
      <c r="MI223" s="92">
        <v>0</v>
      </c>
      <c r="MJ223" s="92">
        <v>0</v>
      </c>
      <c r="MK223" s="92">
        <v>0</v>
      </c>
      <c r="ML223" s="92">
        <v>0</v>
      </c>
      <c r="MM223" s="92">
        <v>0</v>
      </c>
      <c r="MN223" s="92">
        <v>0</v>
      </c>
      <c r="MO223" s="92">
        <v>0</v>
      </c>
      <c r="MP223" s="92">
        <v>0</v>
      </c>
      <c r="MQ223" s="92">
        <v>0</v>
      </c>
      <c r="MR223" s="92">
        <v>0</v>
      </c>
      <c r="MS223" s="92">
        <v>0</v>
      </c>
      <c r="MT223" s="92">
        <v>0</v>
      </c>
      <c r="MU223" s="92">
        <v>0</v>
      </c>
      <c r="MV223" s="92">
        <v>0</v>
      </c>
      <c r="MW223" s="92">
        <v>0</v>
      </c>
      <c r="MX223" s="92">
        <v>0</v>
      </c>
      <c r="MY223" s="92">
        <v>0</v>
      </c>
      <c r="MZ223" s="92">
        <v>0</v>
      </c>
      <c r="NA223" s="92">
        <v>0</v>
      </c>
      <c r="NB223" s="92">
        <v>0</v>
      </c>
      <c r="NC223" s="92">
        <v>0</v>
      </c>
      <c r="ND223" s="92">
        <v>0</v>
      </c>
      <c r="NE223" s="92">
        <v>0</v>
      </c>
      <c r="NF223" s="92">
        <v>0</v>
      </c>
      <c r="NG223" s="92">
        <v>0</v>
      </c>
      <c r="NH223" s="92">
        <v>0</v>
      </c>
      <c r="NI223" s="92">
        <v>0</v>
      </c>
      <c r="NJ223" s="92">
        <v>0</v>
      </c>
      <c r="NK223" s="92">
        <v>0</v>
      </c>
      <c r="NL223" s="92">
        <v>0</v>
      </c>
      <c r="NM223" s="92">
        <v>0</v>
      </c>
      <c r="NN223" s="92">
        <v>0</v>
      </c>
      <c r="NO223" s="92">
        <v>0</v>
      </c>
      <c r="NP223" s="92">
        <v>0</v>
      </c>
      <c r="NQ223" s="92">
        <v>0</v>
      </c>
      <c r="NR223" s="92">
        <v>0</v>
      </c>
      <c r="NS223" s="92">
        <v>0</v>
      </c>
      <c r="NT223" s="92">
        <v>0</v>
      </c>
      <c r="NU223" s="92">
        <v>0</v>
      </c>
      <c r="NV223" s="92">
        <v>0</v>
      </c>
      <c r="NW223" s="92">
        <v>0</v>
      </c>
      <c r="NX223" s="92">
        <v>0</v>
      </c>
      <c r="NY223" s="92">
        <v>0</v>
      </c>
      <c r="NZ223" s="92">
        <v>0</v>
      </c>
      <c r="OA223" s="92">
        <v>0</v>
      </c>
      <c r="OB223" s="92">
        <v>0</v>
      </c>
      <c r="OC223" s="92">
        <v>0</v>
      </c>
      <c r="OD223" s="92">
        <v>0</v>
      </c>
      <c r="OE223" s="92">
        <v>0</v>
      </c>
      <c r="OF223" s="92">
        <v>0</v>
      </c>
      <c r="OG223" s="92">
        <v>0</v>
      </c>
      <c r="OH223" s="92">
        <v>0</v>
      </c>
      <c r="OI223" s="92">
        <v>0</v>
      </c>
      <c r="OJ223" s="92">
        <v>0</v>
      </c>
      <c r="OK223" s="92">
        <v>0</v>
      </c>
      <c r="OL223" s="92">
        <v>0</v>
      </c>
      <c r="OM223" s="92">
        <v>0</v>
      </c>
      <c r="ON223" s="92">
        <v>0</v>
      </c>
      <c r="OO223" s="92">
        <v>0</v>
      </c>
      <c r="OP223" s="92">
        <v>0</v>
      </c>
      <c r="OQ223" s="92">
        <v>0</v>
      </c>
      <c r="OR223" s="92">
        <v>0</v>
      </c>
      <c r="OS223" s="92">
        <v>0</v>
      </c>
      <c r="OT223" s="92">
        <v>0</v>
      </c>
      <c r="OU223" s="92">
        <v>0</v>
      </c>
      <c r="OV223" s="92">
        <v>0</v>
      </c>
      <c r="OW223" s="92">
        <v>0</v>
      </c>
      <c r="OX223" s="92">
        <v>0</v>
      </c>
      <c r="OY223" s="92">
        <v>0</v>
      </c>
      <c r="OZ223" s="92">
        <v>0</v>
      </c>
      <c r="PA223" s="92">
        <v>0</v>
      </c>
      <c r="PB223" s="92">
        <v>0</v>
      </c>
      <c r="PC223" s="92">
        <v>0</v>
      </c>
      <c r="PD223" s="92">
        <v>0</v>
      </c>
      <c r="PE223" s="92">
        <v>0</v>
      </c>
      <c r="PF223" s="92">
        <v>0</v>
      </c>
      <c r="PG223" s="92">
        <v>0</v>
      </c>
      <c r="PH223" s="92">
        <v>0</v>
      </c>
      <c r="PI223" s="92">
        <v>0</v>
      </c>
      <c r="PJ223" s="92">
        <v>0</v>
      </c>
      <c r="PK223" s="92">
        <v>0</v>
      </c>
      <c r="PL223" s="92">
        <v>0</v>
      </c>
      <c r="PM223" s="92">
        <v>0</v>
      </c>
      <c r="PN223" s="92">
        <v>0</v>
      </c>
      <c r="PO223" s="92">
        <v>0</v>
      </c>
      <c r="PP223" s="92">
        <v>0</v>
      </c>
      <c r="PQ223" s="92">
        <v>0</v>
      </c>
      <c r="PR223" s="92">
        <v>0</v>
      </c>
      <c r="PS223" s="92">
        <v>0</v>
      </c>
      <c r="PT223" s="92">
        <v>0</v>
      </c>
      <c r="PU223" s="92">
        <v>0</v>
      </c>
      <c r="PV223" s="92">
        <v>0</v>
      </c>
      <c r="PW223" s="92">
        <v>0</v>
      </c>
      <c r="PX223" s="92">
        <v>0</v>
      </c>
      <c r="PY223" s="92">
        <v>0</v>
      </c>
      <c r="PZ223" s="92">
        <v>0</v>
      </c>
      <c r="QA223" s="92">
        <v>0</v>
      </c>
      <c r="QB223" s="92">
        <v>0</v>
      </c>
      <c r="QC223" s="92">
        <v>0</v>
      </c>
      <c r="QD223" s="92">
        <v>0</v>
      </c>
      <c r="QE223" s="92">
        <v>0</v>
      </c>
      <c r="QF223" s="92">
        <v>0</v>
      </c>
      <c r="QG223" s="92">
        <v>0</v>
      </c>
      <c r="QH223" s="92">
        <v>0</v>
      </c>
      <c r="QI223" s="92">
        <v>0</v>
      </c>
      <c r="QJ223" s="92">
        <v>0</v>
      </c>
      <c r="QK223" s="92">
        <v>0</v>
      </c>
      <c r="QL223" s="92">
        <v>0</v>
      </c>
      <c r="QM223" s="92">
        <v>0</v>
      </c>
      <c r="QN223" s="92">
        <v>0</v>
      </c>
      <c r="QO223" s="92">
        <v>0</v>
      </c>
      <c r="QP223" s="92">
        <v>0</v>
      </c>
      <c r="QQ223" s="92">
        <v>0</v>
      </c>
      <c r="QR223" s="92">
        <v>0</v>
      </c>
      <c r="QS223" s="92">
        <v>0</v>
      </c>
      <c r="QT223" s="92">
        <v>0</v>
      </c>
      <c r="QU223" s="92">
        <v>0</v>
      </c>
      <c r="QV223" s="92">
        <v>0</v>
      </c>
      <c r="QW223" s="92">
        <v>0</v>
      </c>
      <c r="QX223" s="92">
        <v>0</v>
      </c>
      <c r="QY223" s="92">
        <v>0</v>
      </c>
      <c r="QZ223" s="92">
        <v>0</v>
      </c>
      <c r="RA223" s="92">
        <v>0</v>
      </c>
      <c r="RB223" s="92">
        <v>0</v>
      </c>
      <c r="RC223" s="92">
        <v>0</v>
      </c>
      <c r="RD223" s="92">
        <v>0</v>
      </c>
      <c r="RE223" s="92">
        <v>0</v>
      </c>
      <c r="RF223" s="92">
        <v>0</v>
      </c>
      <c r="RG223" s="92">
        <v>0</v>
      </c>
      <c r="RH223" s="92">
        <v>0</v>
      </c>
      <c r="RI223" s="92">
        <v>0</v>
      </c>
      <c r="RJ223" s="92">
        <v>0</v>
      </c>
      <c r="RK223" s="92">
        <v>0</v>
      </c>
      <c r="RL223" s="92">
        <v>0</v>
      </c>
      <c r="RM223" s="92">
        <v>0</v>
      </c>
      <c r="RN223" s="92">
        <v>0</v>
      </c>
      <c r="RO223" s="92">
        <v>0</v>
      </c>
      <c r="RP223" s="92">
        <v>0</v>
      </c>
      <c r="RQ223" s="92">
        <v>0</v>
      </c>
      <c r="RR223" s="92">
        <v>0</v>
      </c>
      <c r="RS223" s="92">
        <v>0</v>
      </c>
      <c r="RT223" s="92">
        <v>0</v>
      </c>
      <c r="RU223" s="92">
        <v>0</v>
      </c>
      <c r="RV223" s="92">
        <v>0</v>
      </c>
      <c r="RW223" s="92">
        <v>0</v>
      </c>
      <c r="RX223" s="92">
        <v>0</v>
      </c>
      <c r="RY223" s="92">
        <v>0</v>
      </c>
      <c r="RZ223" s="92">
        <v>0</v>
      </c>
      <c r="SA223" s="92">
        <v>0</v>
      </c>
      <c r="SB223" s="92">
        <v>0</v>
      </c>
      <c r="SC223" s="92">
        <v>0</v>
      </c>
      <c r="SD223" s="92">
        <v>0</v>
      </c>
      <c r="SE223" s="92">
        <v>0</v>
      </c>
      <c r="SF223" s="92">
        <v>0</v>
      </c>
      <c r="SG223" s="92">
        <v>0</v>
      </c>
      <c r="SH223" s="92">
        <v>0</v>
      </c>
      <c r="SI223" s="92">
        <v>0</v>
      </c>
      <c r="SJ223" s="92">
        <v>0</v>
      </c>
      <c r="SK223" s="92">
        <v>0</v>
      </c>
      <c r="SL223" s="92">
        <v>0</v>
      </c>
      <c r="SM223" s="92">
        <v>0</v>
      </c>
      <c r="SN223" s="92">
        <v>0</v>
      </c>
      <c r="SO223" s="92">
        <v>0</v>
      </c>
      <c r="SP223" s="92">
        <v>0</v>
      </c>
      <c r="SQ223" s="92">
        <v>0</v>
      </c>
      <c r="SR223" s="92">
        <v>0</v>
      </c>
      <c r="SS223" s="92">
        <v>0</v>
      </c>
      <c r="ST223" s="92">
        <v>0</v>
      </c>
      <c r="SU223" s="92">
        <v>0</v>
      </c>
      <c r="SV223" s="92">
        <v>0</v>
      </c>
      <c r="SW223" s="92">
        <v>0</v>
      </c>
      <c r="SX223" s="92">
        <v>0</v>
      </c>
      <c r="SY223" s="92">
        <v>0</v>
      </c>
      <c r="SZ223" s="92">
        <v>0</v>
      </c>
      <c r="TA223" s="92">
        <v>0</v>
      </c>
      <c r="TB223" s="92">
        <v>0</v>
      </c>
      <c r="TC223" s="92">
        <v>15.7907723</v>
      </c>
      <c r="TD223" s="92">
        <v>0</v>
      </c>
      <c r="TE223" s="92">
        <v>0</v>
      </c>
      <c r="TF223" s="92">
        <v>0</v>
      </c>
      <c r="TG223" s="92">
        <v>0</v>
      </c>
      <c r="TH223" s="92">
        <v>0</v>
      </c>
      <c r="TI223" s="92">
        <v>0</v>
      </c>
      <c r="TJ223" s="92">
        <v>0</v>
      </c>
      <c r="TK223" s="92">
        <v>0</v>
      </c>
      <c r="TL223" s="92">
        <v>0</v>
      </c>
      <c r="TM223" s="92">
        <v>0</v>
      </c>
      <c r="TN223" s="92">
        <v>0</v>
      </c>
      <c r="TO223" s="92">
        <v>0</v>
      </c>
      <c r="TP223" s="92">
        <v>0</v>
      </c>
      <c r="TQ223" s="92">
        <v>-6.0964608515099998E-12</v>
      </c>
      <c r="TR223" s="92">
        <v>0</v>
      </c>
      <c r="TS223" s="92">
        <v>0</v>
      </c>
      <c r="TT223" s="92">
        <v>0</v>
      </c>
      <c r="TU223" s="92">
        <v>0</v>
      </c>
      <c r="TV223" s="92">
        <v>0</v>
      </c>
      <c r="TW223" s="92">
        <v>0</v>
      </c>
      <c r="TX223" s="92">
        <v>0</v>
      </c>
      <c r="TY223" s="92">
        <v>0</v>
      </c>
      <c r="TZ223" s="92">
        <v>0</v>
      </c>
      <c r="UA223" s="92">
        <v>0</v>
      </c>
      <c r="UB223" s="92">
        <v>0</v>
      </c>
      <c r="UC223" s="92">
        <v>0</v>
      </c>
      <c r="UD223" s="92">
        <v>0</v>
      </c>
      <c r="UE223" s="92">
        <v>0</v>
      </c>
      <c r="UF223" s="92">
        <v>0</v>
      </c>
      <c r="UG223" s="92">
        <v>0</v>
      </c>
      <c r="UH223" s="92">
        <v>0</v>
      </c>
      <c r="UI223" s="92">
        <v>0</v>
      </c>
      <c r="UJ223" s="92">
        <v>0</v>
      </c>
      <c r="UK223" s="92">
        <v>0</v>
      </c>
      <c r="UL223" s="92">
        <v>0</v>
      </c>
      <c r="UM223" s="92">
        <v>0</v>
      </c>
      <c r="UN223" s="92">
        <v>0</v>
      </c>
      <c r="UO223" s="92">
        <v>0</v>
      </c>
      <c r="UP223" s="92">
        <v>0</v>
      </c>
      <c r="UQ223" s="92">
        <v>0</v>
      </c>
      <c r="UR223" s="92">
        <v>0</v>
      </c>
      <c r="US223" s="92">
        <v>0</v>
      </c>
      <c r="UT223" s="92">
        <v>0</v>
      </c>
      <c r="UU223" s="92">
        <v>0</v>
      </c>
      <c r="UV223" s="92">
        <v>0</v>
      </c>
      <c r="UW223" s="92">
        <v>0</v>
      </c>
      <c r="UX223" s="92">
        <v>0</v>
      </c>
      <c r="UY223" s="92">
        <v>0</v>
      </c>
      <c r="UZ223" s="92">
        <v>0</v>
      </c>
      <c r="VA223" s="92">
        <v>0</v>
      </c>
      <c r="VB223" s="92">
        <v>1.6365062472222199E-3</v>
      </c>
      <c r="VC223" s="92">
        <v>6.1563806388888901E-3</v>
      </c>
      <c r="VD223" s="92">
        <v>0</v>
      </c>
      <c r="VE223" s="92">
        <v>0</v>
      </c>
      <c r="VF223" s="92">
        <v>0</v>
      </c>
      <c r="VG223" s="92">
        <v>0</v>
      </c>
      <c r="VH223" s="92">
        <v>0</v>
      </c>
      <c r="VI223" s="92">
        <v>0</v>
      </c>
      <c r="VJ223" s="92">
        <v>0</v>
      </c>
      <c r="VK223" s="92">
        <v>0</v>
      </c>
      <c r="VL223" s="92">
        <v>0</v>
      </c>
      <c r="VM223" s="92">
        <v>0</v>
      </c>
      <c r="VN223" s="92">
        <v>0</v>
      </c>
      <c r="VO223" s="92">
        <v>0</v>
      </c>
      <c r="VP223" s="92">
        <v>0</v>
      </c>
      <c r="VQ223" s="92">
        <v>0</v>
      </c>
      <c r="VR223" s="92">
        <v>0</v>
      </c>
      <c r="VS223" s="92">
        <v>0</v>
      </c>
      <c r="VT223" s="92">
        <v>0</v>
      </c>
      <c r="VU223" s="92">
        <v>0</v>
      </c>
      <c r="VV223" s="92">
        <v>0</v>
      </c>
      <c r="VW223" s="92">
        <v>0</v>
      </c>
      <c r="VX223" s="92">
        <v>0</v>
      </c>
      <c r="VY223" s="92">
        <v>0</v>
      </c>
      <c r="VZ223" s="92">
        <v>0</v>
      </c>
      <c r="WA223" s="92">
        <v>0</v>
      </c>
      <c r="WB223" s="92">
        <v>0</v>
      </c>
      <c r="WC223" s="92">
        <v>0</v>
      </c>
    </row>
    <row r="224" spans="2:601" ht="13.5" customHeight="1">
      <c r="B224" s="851" t="s">
        <v>2891</v>
      </c>
      <c r="C224" s="92">
        <v>0</v>
      </c>
      <c r="D224" s="92">
        <v>809.38037599999996</v>
      </c>
      <c r="E224" s="92">
        <v>-5.2420127699999996E-18</v>
      </c>
      <c r="F224" s="92">
        <v>0</v>
      </c>
      <c r="G224" s="92">
        <v>0</v>
      </c>
      <c r="H224" s="92">
        <v>0</v>
      </c>
      <c r="I224" s="92">
        <v>0</v>
      </c>
      <c r="J224" s="92">
        <v>0</v>
      </c>
      <c r="K224" s="92">
        <v>0</v>
      </c>
      <c r="L224" s="92">
        <v>0</v>
      </c>
      <c r="M224" s="92">
        <v>0</v>
      </c>
      <c r="N224" s="92">
        <v>0</v>
      </c>
      <c r="O224" s="92">
        <v>0</v>
      </c>
      <c r="P224" s="92">
        <v>0</v>
      </c>
      <c r="Q224" s="92">
        <v>0</v>
      </c>
      <c r="R224" s="92">
        <v>0</v>
      </c>
      <c r="S224" s="92">
        <v>0</v>
      </c>
      <c r="T224" s="92">
        <v>0</v>
      </c>
      <c r="U224" s="92">
        <v>0</v>
      </c>
      <c r="V224" s="92">
        <v>0</v>
      </c>
      <c r="W224" s="92">
        <v>0</v>
      </c>
      <c r="X224" s="92">
        <v>0</v>
      </c>
      <c r="Y224" s="92">
        <v>0</v>
      </c>
      <c r="Z224" s="92">
        <v>0</v>
      </c>
      <c r="AA224" s="92">
        <v>0</v>
      </c>
      <c r="AB224" s="92">
        <v>0</v>
      </c>
      <c r="AC224" s="92">
        <v>0</v>
      </c>
      <c r="AD224" s="92">
        <v>0</v>
      </c>
      <c r="AE224" s="92">
        <v>0</v>
      </c>
      <c r="AF224" s="92">
        <v>0</v>
      </c>
      <c r="AG224" s="92">
        <v>0</v>
      </c>
      <c r="AH224" s="92">
        <v>0</v>
      </c>
      <c r="AI224" s="92">
        <v>0</v>
      </c>
      <c r="AJ224" s="92">
        <v>0</v>
      </c>
      <c r="AK224" s="92">
        <v>0</v>
      </c>
      <c r="AL224" s="92">
        <v>0</v>
      </c>
      <c r="AM224" s="92">
        <v>0</v>
      </c>
      <c r="AN224" s="92">
        <v>0</v>
      </c>
      <c r="AO224" s="92">
        <v>5.8914224900000001</v>
      </c>
      <c r="AP224" s="92">
        <v>22.162970300000001</v>
      </c>
      <c r="AQ224" s="92">
        <v>0</v>
      </c>
      <c r="AR224" s="92">
        <v>0</v>
      </c>
      <c r="AS224" s="92">
        <v>0</v>
      </c>
      <c r="AT224" s="92">
        <v>0</v>
      </c>
      <c r="AU224" s="92">
        <v>0</v>
      </c>
      <c r="AV224" s="92">
        <v>0</v>
      </c>
      <c r="AW224" s="92">
        <v>0</v>
      </c>
      <c r="AX224" s="92">
        <v>0</v>
      </c>
      <c r="AY224" s="92">
        <v>0</v>
      </c>
      <c r="AZ224" s="92">
        <v>0</v>
      </c>
      <c r="BA224" s="92">
        <v>0</v>
      </c>
      <c r="BB224" s="92">
        <v>0</v>
      </c>
      <c r="BC224" s="92">
        <v>0</v>
      </c>
      <c r="BD224" s="92">
        <v>0</v>
      </c>
      <c r="BE224" s="92">
        <v>0</v>
      </c>
      <c r="BF224" s="92">
        <v>0</v>
      </c>
      <c r="BG224" s="92">
        <v>0</v>
      </c>
      <c r="BH224" s="92">
        <v>0</v>
      </c>
      <c r="BI224" s="92">
        <v>0</v>
      </c>
      <c r="BJ224" s="92">
        <v>0</v>
      </c>
      <c r="BK224" s="92">
        <v>0</v>
      </c>
      <c r="BL224" s="92">
        <v>0</v>
      </c>
      <c r="BM224" s="92">
        <v>0</v>
      </c>
      <c r="BN224" s="92">
        <v>0</v>
      </c>
      <c r="BO224" s="92">
        <v>0</v>
      </c>
      <c r="BP224" s="92">
        <v>0</v>
      </c>
      <c r="BQ224" s="92">
        <v>0</v>
      </c>
      <c r="BR224" s="92">
        <v>0</v>
      </c>
      <c r="BS224" s="92">
        <v>0</v>
      </c>
      <c r="BT224" s="92">
        <v>0</v>
      </c>
      <c r="BU224" s="92">
        <v>0</v>
      </c>
      <c r="BV224" s="92">
        <v>0</v>
      </c>
      <c r="BW224" s="92">
        <v>0</v>
      </c>
      <c r="BX224" s="92">
        <v>0</v>
      </c>
      <c r="BY224" s="92">
        <v>0</v>
      </c>
      <c r="BZ224" s="92">
        <v>0</v>
      </c>
      <c r="CA224" s="92">
        <v>0</v>
      </c>
      <c r="CB224" s="92">
        <v>0</v>
      </c>
      <c r="CC224" s="92">
        <v>0</v>
      </c>
      <c r="CD224" s="92">
        <v>0</v>
      </c>
      <c r="CE224" s="92">
        <v>0</v>
      </c>
      <c r="CF224" s="92">
        <v>0</v>
      </c>
      <c r="CG224" s="92">
        <v>0</v>
      </c>
      <c r="CH224" s="92">
        <v>0</v>
      </c>
      <c r="CI224" s="92">
        <v>0</v>
      </c>
      <c r="CJ224" s="92">
        <v>0</v>
      </c>
      <c r="CK224" s="92">
        <v>0</v>
      </c>
      <c r="CL224" s="92">
        <v>0</v>
      </c>
      <c r="CM224" s="92">
        <v>0</v>
      </c>
      <c r="CN224" s="92">
        <v>0</v>
      </c>
      <c r="CO224" s="92">
        <v>0</v>
      </c>
      <c r="CP224" s="92">
        <v>0</v>
      </c>
      <c r="CQ224" s="92">
        <v>0</v>
      </c>
      <c r="CR224" s="92">
        <v>0</v>
      </c>
      <c r="CS224" s="92">
        <v>0</v>
      </c>
      <c r="CT224" s="92">
        <v>0</v>
      </c>
      <c r="CU224" s="92">
        <v>0</v>
      </c>
      <c r="CV224" s="92">
        <v>0</v>
      </c>
      <c r="CW224" s="92">
        <v>0</v>
      </c>
      <c r="CX224" s="92">
        <v>0</v>
      </c>
      <c r="CY224" s="92">
        <v>0.21</v>
      </c>
      <c r="CZ224" s="92">
        <v>0.79</v>
      </c>
      <c r="DA224" s="92">
        <v>0</v>
      </c>
      <c r="DB224" s="92">
        <v>0</v>
      </c>
      <c r="DC224" s="92">
        <v>0</v>
      </c>
      <c r="DD224" s="92">
        <v>0</v>
      </c>
      <c r="DE224" s="92">
        <v>0</v>
      </c>
      <c r="DF224" s="92">
        <v>0</v>
      </c>
      <c r="DG224" s="92">
        <v>0</v>
      </c>
      <c r="DH224" s="92">
        <v>0</v>
      </c>
      <c r="DI224" s="92">
        <v>0</v>
      </c>
      <c r="DJ224" s="92">
        <v>0</v>
      </c>
      <c r="DK224" s="92">
        <v>0</v>
      </c>
      <c r="DL224" s="92">
        <v>0</v>
      </c>
      <c r="DM224" s="92">
        <v>0</v>
      </c>
      <c r="DN224" s="92">
        <v>0</v>
      </c>
      <c r="DO224" s="92">
        <v>0</v>
      </c>
      <c r="DP224" s="92">
        <v>0</v>
      </c>
      <c r="DQ224" s="92">
        <v>0</v>
      </c>
      <c r="DR224" s="92">
        <v>0</v>
      </c>
      <c r="DS224" s="92">
        <v>0</v>
      </c>
      <c r="DT224" s="92">
        <v>0</v>
      </c>
      <c r="DU224" s="92">
        <v>0</v>
      </c>
      <c r="DV224" s="92">
        <v>0</v>
      </c>
      <c r="DW224" s="92">
        <v>0</v>
      </c>
      <c r="DX224" s="92">
        <v>0</v>
      </c>
      <c r="DY224" s="92">
        <v>0</v>
      </c>
      <c r="DZ224" s="92">
        <v>0</v>
      </c>
      <c r="EA224" s="92">
        <v>0</v>
      </c>
      <c r="EB224" s="92">
        <v>0</v>
      </c>
      <c r="EC224" s="92">
        <v>0</v>
      </c>
      <c r="ED224" s="92">
        <v>0</v>
      </c>
      <c r="EE224" s="92">
        <v>0</v>
      </c>
      <c r="EF224" s="92">
        <v>0</v>
      </c>
      <c r="EG224" s="92">
        <v>0</v>
      </c>
      <c r="EH224" s="92">
        <v>0</v>
      </c>
      <c r="EI224" s="92">
        <v>0</v>
      </c>
      <c r="EJ224" s="92">
        <v>0</v>
      </c>
      <c r="EK224" s="92">
        <v>0</v>
      </c>
      <c r="EL224" s="92">
        <v>0</v>
      </c>
      <c r="EM224" s="92">
        <v>0</v>
      </c>
      <c r="EN224" s="92">
        <v>0</v>
      </c>
      <c r="EO224" s="92">
        <v>0</v>
      </c>
      <c r="EP224" s="92">
        <v>0</v>
      </c>
      <c r="EQ224" s="92">
        <v>0</v>
      </c>
      <c r="ER224" s="92">
        <v>0</v>
      </c>
      <c r="ES224" s="92">
        <v>0</v>
      </c>
      <c r="ET224" s="92">
        <v>0</v>
      </c>
      <c r="EU224" s="92">
        <v>0</v>
      </c>
      <c r="EV224" s="92">
        <v>0</v>
      </c>
      <c r="EW224" s="92">
        <v>0</v>
      </c>
      <c r="EX224" s="92">
        <v>0</v>
      </c>
      <c r="EY224" s="92">
        <v>0</v>
      </c>
      <c r="EZ224" s="92">
        <v>0</v>
      </c>
      <c r="FA224" s="92">
        <v>0</v>
      </c>
      <c r="FB224" s="92">
        <v>0</v>
      </c>
      <c r="FC224" s="92">
        <v>0</v>
      </c>
      <c r="FD224" s="92">
        <v>0</v>
      </c>
      <c r="FE224" s="92">
        <v>0</v>
      </c>
      <c r="FF224" s="92">
        <v>0</v>
      </c>
      <c r="FG224" s="92">
        <v>0</v>
      </c>
      <c r="FH224" s="92">
        <v>0</v>
      </c>
      <c r="FI224" s="92">
        <v>188.51845</v>
      </c>
      <c r="FJ224" s="92">
        <v>620.86192600000004</v>
      </c>
      <c r="FK224" s="92">
        <v>0</v>
      </c>
      <c r="FL224" s="92">
        <v>0</v>
      </c>
      <c r="FM224" s="92">
        <v>0</v>
      </c>
      <c r="FN224" s="92">
        <v>0</v>
      </c>
      <c r="FO224" s="92">
        <v>0</v>
      </c>
      <c r="FP224" s="92">
        <v>0</v>
      </c>
      <c r="FQ224" s="92">
        <v>0</v>
      </c>
      <c r="FR224" s="92">
        <v>0</v>
      </c>
      <c r="FS224" s="92">
        <v>0</v>
      </c>
      <c r="FT224" s="92">
        <v>0</v>
      </c>
      <c r="FU224" s="92">
        <v>0</v>
      </c>
      <c r="FV224" s="92">
        <v>0</v>
      </c>
      <c r="FW224" s="92">
        <v>0</v>
      </c>
      <c r="FX224" s="92">
        <v>0</v>
      </c>
      <c r="FY224" s="92">
        <v>0</v>
      </c>
      <c r="FZ224" s="92">
        <v>0</v>
      </c>
      <c r="GA224" s="92">
        <v>0</v>
      </c>
      <c r="GB224" s="92">
        <v>0</v>
      </c>
      <c r="GC224" s="92">
        <v>0</v>
      </c>
      <c r="GD224" s="92">
        <v>0</v>
      </c>
      <c r="GE224" s="92">
        <v>0</v>
      </c>
      <c r="GF224" s="92">
        <v>0</v>
      </c>
      <c r="GG224" s="92">
        <v>0</v>
      </c>
      <c r="GH224" s="92">
        <v>0</v>
      </c>
      <c r="GI224" s="92">
        <v>0</v>
      </c>
      <c r="GJ224" s="92">
        <v>0</v>
      </c>
      <c r="GK224" s="92">
        <v>0</v>
      </c>
      <c r="GL224" s="92">
        <v>0</v>
      </c>
      <c r="GM224" s="92">
        <v>0</v>
      </c>
      <c r="GN224" s="92">
        <v>0</v>
      </c>
      <c r="GO224" s="92">
        <v>0</v>
      </c>
      <c r="GP224" s="92">
        <v>0</v>
      </c>
      <c r="GQ224" s="92">
        <v>0</v>
      </c>
      <c r="GR224" s="92">
        <v>0</v>
      </c>
      <c r="GS224" s="92">
        <v>0</v>
      </c>
      <c r="GT224" s="92">
        <v>0</v>
      </c>
      <c r="GU224" s="92">
        <v>0</v>
      </c>
      <c r="GV224" s="92">
        <v>0</v>
      </c>
      <c r="GW224" s="92">
        <v>0</v>
      </c>
      <c r="GX224" s="92">
        <v>0</v>
      </c>
      <c r="GY224" s="92">
        <v>0</v>
      </c>
      <c r="GZ224" s="92">
        <v>0</v>
      </c>
      <c r="HA224" s="92">
        <v>0</v>
      </c>
      <c r="HB224" s="92">
        <v>0</v>
      </c>
      <c r="HC224" s="92">
        <v>0</v>
      </c>
      <c r="HD224" s="92">
        <v>0</v>
      </c>
      <c r="HE224" s="92">
        <v>0</v>
      </c>
      <c r="HF224" s="92">
        <v>0</v>
      </c>
      <c r="HG224" s="92">
        <v>0</v>
      </c>
      <c r="HH224" s="92">
        <v>0</v>
      </c>
      <c r="HI224" s="92">
        <v>0</v>
      </c>
      <c r="HJ224" s="92">
        <v>0</v>
      </c>
      <c r="HK224" s="92">
        <v>0</v>
      </c>
      <c r="HL224" s="92">
        <v>0</v>
      </c>
      <c r="HM224" s="92">
        <v>0</v>
      </c>
      <c r="HN224" s="92">
        <v>0</v>
      </c>
      <c r="HO224" s="92">
        <v>0</v>
      </c>
      <c r="HP224" s="92">
        <v>0</v>
      </c>
      <c r="HQ224" s="92">
        <v>0</v>
      </c>
      <c r="HR224" s="92">
        <v>0</v>
      </c>
      <c r="HS224" s="92">
        <v>0.23291700100000001</v>
      </c>
      <c r="HT224" s="92">
        <v>0.76708299899999999</v>
      </c>
      <c r="HU224" s="92">
        <v>0</v>
      </c>
      <c r="HV224" s="92">
        <v>0</v>
      </c>
      <c r="HW224" s="92">
        <v>0</v>
      </c>
      <c r="HX224" s="92">
        <v>0</v>
      </c>
      <c r="HY224" s="92">
        <v>0</v>
      </c>
      <c r="HZ224" s="92">
        <v>0</v>
      </c>
      <c r="IA224" s="92">
        <v>0</v>
      </c>
      <c r="IB224" s="92">
        <v>0</v>
      </c>
      <c r="IC224" s="92">
        <v>0</v>
      </c>
      <c r="ID224" s="92">
        <v>0</v>
      </c>
      <c r="IE224" s="92">
        <v>0</v>
      </c>
      <c r="IF224" s="92">
        <v>0</v>
      </c>
      <c r="IG224" s="92">
        <v>0</v>
      </c>
      <c r="IH224" s="92">
        <v>0</v>
      </c>
      <c r="II224" s="92">
        <v>0</v>
      </c>
      <c r="IJ224" s="92">
        <v>0</v>
      </c>
      <c r="IK224" s="92">
        <v>0</v>
      </c>
      <c r="IL224" s="92">
        <v>0</v>
      </c>
      <c r="IM224" s="92">
        <v>0</v>
      </c>
      <c r="IN224" s="92">
        <v>0</v>
      </c>
      <c r="IO224" s="92">
        <v>0</v>
      </c>
      <c r="IP224" s="92">
        <v>0</v>
      </c>
      <c r="IQ224" s="92">
        <v>0</v>
      </c>
      <c r="IR224" s="92">
        <v>0</v>
      </c>
      <c r="IS224" s="92">
        <v>0</v>
      </c>
      <c r="IT224" s="92">
        <v>28.054392799999999</v>
      </c>
      <c r="IU224" s="92">
        <v>809.38037599999996</v>
      </c>
      <c r="IV224" s="92">
        <v>11439.184999999999</v>
      </c>
      <c r="IW224" s="92">
        <v>25</v>
      </c>
      <c r="IX224" s="92">
        <v>1</v>
      </c>
      <c r="IY224" s="92">
        <v>1</v>
      </c>
      <c r="IZ224" s="92">
        <v>0</v>
      </c>
      <c r="JA224" s="92">
        <v>0</v>
      </c>
      <c r="JB224" s="92">
        <v>-1.86851763E-13</v>
      </c>
      <c r="JC224" s="92">
        <v>-6.4765750700000001E-15</v>
      </c>
      <c r="JD224" s="92">
        <v>-5.2420127699999996E-18</v>
      </c>
      <c r="JE224" s="92">
        <v>1.0206375700000001</v>
      </c>
      <c r="JF224" s="92">
        <v>3.5376898300000001E-2</v>
      </c>
      <c r="JG224" s="92">
        <v>4.0874696499999997E-5</v>
      </c>
      <c r="JH224" s="92">
        <v>1.17925123E-3</v>
      </c>
      <c r="JI224" s="92">
        <v>28.8503972</v>
      </c>
      <c r="JJ224" s="92">
        <v>25.042192700000001</v>
      </c>
      <c r="JK224" s="92">
        <v>0</v>
      </c>
      <c r="JL224" s="92">
        <v>0</v>
      </c>
      <c r="JM224" s="92">
        <v>0</v>
      </c>
      <c r="JN224" s="92">
        <v>0</v>
      </c>
      <c r="JO224" s="92">
        <v>0</v>
      </c>
      <c r="JP224" s="92">
        <v>0</v>
      </c>
      <c r="JQ224" s="92">
        <v>0</v>
      </c>
      <c r="JR224" s="92">
        <v>0</v>
      </c>
      <c r="JS224" s="92">
        <v>0</v>
      </c>
      <c r="JT224" s="92">
        <v>0</v>
      </c>
      <c r="JU224" s="92">
        <v>0</v>
      </c>
      <c r="JV224" s="92">
        <v>0</v>
      </c>
      <c r="JW224" s="92">
        <v>0</v>
      </c>
      <c r="JX224" s="92">
        <v>0</v>
      </c>
      <c r="JY224" s="92">
        <v>0</v>
      </c>
      <c r="JZ224" s="92">
        <v>0</v>
      </c>
      <c r="KA224" s="92">
        <v>0</v>
      </c>
      <c r="KB224" s="92">
        <v>0</v>
      </c>
      <c r="KC224" s="92">
        <v>0</v>
      </c>
      <c r="KD224" s="92">
        <v>0</v>
      </c>
      <c r="KE224" s="92">
        <v>0</v>
      </c>
      <c r="KF224" s="92">
        <v>0</v>
      </c>
      <c r="KG224" s="92">
        <v>0</v>
      </c>
      <c r="KH224" s="92">
        <v>0</v>
      </c>
      <c r="KI224" s="92">
        <v>0</v>
      </c>
      <c r="KJ224" s="92">
        <v>0</v>
      </c>
      <c r="KK224" s="92">
        <v>0</v>
      </c>
      <c r="KL224" s="92">
        <v>0</v>
      </c>
      <c r="KM224" s="92">
        <v>0</v>
      </c>
      <c r="KN224" s="92">
        <v>0</v>
      </c>
      <c r="KO224" s="92">
        <v>0</v>
      </c>
      <c r="KP224" s="92">
        <v>0</v>
      </c>
      <c r="KQ224" s="92">
        <v>0</v>
      </c>
      <c r="KR224" s="92">
        <v>0</v>
      </c>
      <c r="KS224" s="92">
        <v>0</v>
      </c>
      <c r="KT224" s="92">
        <v>0</v>
      </c>
      <c r="KU224" s="92">
        <v>0</v>
      </c>
      <c r="KV224" s="92">
        <v>0</v>
      </c>
      <c r="KW224" s="92">
        <v>0</v>
      </c>
      <c r="KX224" s="92">
        <v>0</v>
      </c>
      <c r="KY224" s="92">
        <v>0</v>
      </c>
      <c r="KZ224" s="92">
        <v>0</v>
      </c>
      <c r="LA224" s="92">
        <v>0</v>
      </c>
      <c r="LB224" s="92">
        <v>0</v>
      </c>
      <c r="LC224" s="92">
        <v>0</v>
      </c>
      <c r="LD224" s="92">
        <v>0</v>
      </c>
      <c r="LE224" s="92">
        <v>0</v>
      </c>
      <c r="LF224" s="92">
        <v>0</v>
      </c>
      <c r="LG224" s="92">
        <v>0</v>
      </c>
      <c r="LH224" s="92">
        <v>0</v>
      </c>
      <c r="LI224" s="92">
        <v>0</v>
      </c>
      <c r="LJ224" s="92">
        <v>0</v>
      </c>
      <c r="LK224" s="92">
        <v>0</v>
      </c>
      <c r="LL224" s="92">
        <v>0</v>
      </c>
      <c r="LM224" s="92">
        <v>0</v>
      </c>
      <c r="LN224" s="92">
        <v>0</v>
      </c>
      <c r="LO224" s="92">
        <v>0</v>
      </c>
      <c r="LP224" s="92">
        <v>0</v>
      </c>
      <c r="LQ224" s="92">
        <v>0</v>
      </c>
      <c r="LR224" s="92">
        <v>0</v>
      </c>
      <c r="LS224" s="92">
        <v>0</v>
      </c>
      <c r="LT224" s="92">
        <v>0</v>
      </c>
      <c r="LU224" s="92">
        <v>0</v>
      </c>
      <c r="LV224" s="92">
        <v>0</v>
      </c>
      <c r="LW224" s="92">
        <v>0</v>
      </c>
      <c r="LX224" s="92">
        <v>0</v>
      </c>
      <c r="LY224" s="92">
        <v>0</v>
      </c>
      <c r="LZ224" s="92">
        <v>0</v>
      </c>
      <c r="MA224" s="92">
        <v>0</v>
      </c>
      <c r="MB224" s="92">
        <v>0</v>
      </c>
      <c r="MC224" s="92">
        <v>0</v>
      </c>
      <c r="MD224" s="92">
        <v>0</v>
      </c>
      <c r="ME224" s="92">
        <v>0</v>
      </c>
      <c r="MF224" s="92">
        <v>0</v>
      </c>
      <c r="MG224" s="92">
        <v>0</v>
      </c>
      <c r="MH224" s="92">
        <v>0</v>
      </c>
      <c r="MI224" s="92">
        <v>0</v>
      </c>
      <c r="MJ224" s="92">
        <v>0</v>
      </c>
      <c r="MK224" s="92">
        <v>0</v>
      </c>
      <c r="ML224" s="92">
        <v>0</v>
      </c>
      <c r="MM224" s="92">
        <v>0</v>
      </c>
      <c r="MN224" s="92">
        <v>0</v>
      </c>
      <c r="MO224" s="92">
        <v>0</v>
      </c>
      <c r="MP224" s="92">
        <v>0</v>
      </c>
      <c r="MQ224" s="92">
        <v>0</v>
      </c>
      <c r="MR224" s="92">
        <v>0</v>
      </c>
      <c r="MS224" s="92">
        <v>0</v>
      </c>
      <c r="MT224" s="92">
        <v>0</v>
      </c>
      <c r="MU224" s="92">
        <v>0</v>
      </c>
      <c r="MV224" s="92">
        <v>0</v>
      </c>
      <c r="MW224" s="92">
        <v>0</v>
      </c>
      <c r="MX224" s="92">
        <v>0</v>
      </c>
      <c r="MY224" s="92">
        <v>0</v>
      </c>
      <c r="MZ224" s="92">
        <v>0</v>
      </c>
      <c r="NA224" s="92">
        <v>0</v>
      </c>
      <c r="NB224" s="92">
        <v>0</v>
      </c>
      <c r="NC224" s="92">
        <v>0</v>
      </c>
      <c r="ND224" s="92">
        <v>0</v>
      </c>
      <c r="NE224" s="92">
        <v>0</v>
      </c>
      <c r="NF224" s="92">
        <v>0</v>
      </c>
      <c r="NG224" s="92">
        <v>0</v>
      </c>
      <c r="NH224" s="92">
        <v>0</v>
      </c>
      <c r="NI224" s="92">
        <v>0</v>
      </c>
      <c r="NJ224" s="92">
        <v>0</v>
      </c>
      <c r="NK224" s="92">
        <v>0</v>
      </c>
      <c r="NL224" s="92">
        <v>0</v>
      </c>
      <c r="NM224" s="92">
        <v>0</v>
      </c>
      <c r="NN224" s="92">
        <v>0</v>
      </c>
      <c r="NO224" s="92">
        <v>0</v>
      </c>
      <c r="NP224" s="92">
        <v>0</v>
      </c>
      <c r="NQ224" s="92">
        <v>0</v>
      </c>
      <c r="NR224" s="92">
        <v>0</v>
      </c>
      <c r="NS224" s="92">
        <v>0</v>
      </c>
      <c r="NT224" s="92">
        <v>0</v>
      </c>
      <c r="NU224" s="92">
        <v>0</v>
      </c>
      <c r="NV224" s="92">
        <v>0</v>
      </c>
      <c r="NW224" s="92">
        <v>0</v>
      </c>
      <c r="NX224" s="92">
        <v>0</v>
      </c>
      <c r="NY224" s="92">
        <v>0</v>
      </c>
      <c r="NZ224" s="92">
        <v>0</v>
      </c>
      <c r="OA224" s="92">
        <v>0</v>
      </c>
      <c r="OB224" s="92">
        <v>0</v>
      </c>
      <c r="OC224" s="92">
        <v>0</v>
      </c>
      <c r="OD224" s="92">
        <v>0</v>
      </c>
      <c r="OE224" s="92">
        <v>0</v>
      </c>
      <c r="OF224" s="92">
        <v>0</v>
      </c>
      <c r="OG224" s="92">
        <v>0</v>
      </c>
      <c r="OH224" s="92">
        <v>0</v>
      </c>
      <c r="OI224" s="92">
        <v>0</v>
      </c>
      <c r="OJ224" s="92">
        <v>0</v>
      </c>
      <c r="OK224" s="92">
        <v>0</v>
      </c>
      <c r="OL224" s="92">
        <v>0</v>
      </c>
      <c r="OM224" s="92">
        <v>0</v>
      </c>
      <c r="ON224" s="92">
        <v>0</v>
      </c>
      <c r="OO224" s="92">
        <v>0</v>
      </c>
      <c r="OP224" s="92">
        <v>0</v>
      </c>
      <c r="OQ224" s="92">
        <v>0</v>
      </c>
      <c r="OR224" s="92">
        <v>0</v>
      </c>
      <c r="OS224" s="92">
        <v>0</v>
      </c>
      <c r="OT224" s="92">
        <v>0</v>
      </c>
      <c r="OU224" s="92">
        <v>0</v>
      </c>
      <c r="OV224" s="92">
        <v>0</v>
      </c>
      <c r="OW224" s="92">
        <v>0</v>
      </c>
      <c r="OX224" s="92">
        <v>0</v>
      </c>
      <c r="OY224" s="92">
        <v>0</v>
      </c>
      <c r="OZ224" s="92">
        <v>0</v>
      </c>
      <c r="PA224" s="92">
        <v>0</v>
      </c>
      <c r="PB224" s="92">
        <v>0</v>
      </c>
      <c r="PC224" s="92">
        <v>0</v>
      </c>
      <c r="PD224" s="92">
        <v>0</v>
      </c>
      <c r="PE224" s="92">
        <v>0</v>
      </c>
      <c r="PF224" s="92">
        <v>0</v>
      </c>
      <c r="PG224" s="92">
        <v>0</v>
      </c>
      <c r="PH224" s="92">
        <v>0</v>
      </c>
      <c r="PI224" s="92">
        <v>0</v>
      </c>
      <c r="PJ224" s="92">
        <v>0</v>
      </c>
      <c r="PK224" s="92">
        <v>0</v>
      </c>
      <c r="PL224" s="92">
        <v>0</v>
      </c>
      <c r="PM224" s="92">
        <v>0</v>
      </c>
      <c r="PN224" s="92">
        <v>0</v>
      </c>
      <c r="PO224" s="92">
        <v>0</v>
      </c>
      <c r="PP224" s="92">
        <v>0</v>
      </c>
      <c r="PQ224" s="92">
        <v>0</v>
      </c>
      <c r="PR224" s="92">
        <v>0</v>
      </c>
      <c r="PS224" s="92">
        <v>0</v>
      </c>
      <c r="PT224" s="92">
        <v>0</v>
      </c>
      <c r="PU224" s="92">
        <v>0</v>
      </c>
      <c r="PV224" s="92">
        <v>0</v>
      </c>
      <c r="PW224" s="92">
        <v>0</v>
      </c>
      <c r="PX224" s="92">
        <v>0</v>
      </c>
      <c r="PY224" s="92">
        <v>0</v>
      </c>
      <c r="PZ224" s="92">
        <v>0</v>
      </c>
      <c r="QA224" s="92">
        <v>0</v>
      </c>
      <c r="QB224" s="92">
        <v>0</v>
      </c>
      <c r="QC224" s="92">
        <v>0</v>
      </c>
      <c r="QD224" s="92">
        <v>0</v>
      </c>
      <c r="QE224" s="92">
        <v>0</v>
      </c>
      <c r="QF224" s="92">
        <v>0</v>
      </c>
      <c r="QG224" s="92">
        <v>0</v>
      </c>
      <c r="QH224" s="92">
        <v>0</v>
      </c>
      <c r="QI224" s="92">
        <v>0</v>
      </c>
      <c r="QJ224" s="92">
        <v>0</v>
      </c>
      <c r="QK224" s="92">
        <v>0</v>
      </c>
      <c r="QL224" s="92">
        <v>0</v>
      </c>
      <c r="QM224" s="92">
        <v>0</v>
      </c>
      <c r="QN224" s="92">
        <v>0</v>
      </c>
      <c r="QO224" s="92">
        <v>0</v>
      </c>
      <c r="QP224" s="92">
        <v>0</v>
      </c>
      <c r="QQ224" s="92">
        <v>0</v>
      </c>
      <c r="QR224" s="92">
        <v>0</v>
      </c>
      <c r="QS224" s="92">
        <v>0</v>
      </c>
      <c r="QT224" s="92">
        <v>0</v>
      </c>
      <c r="QU224" s="92">
        <v>0</v>
      </c>
      <c r="QV224" s="92">
        <v>0</v>
      </c>
      <c r="QW224" s="92">
        <v>0</v>
      </c>
      <c r="QX224" s="92">
        <v>0</v>
      </c>
      <c r="QY224" s="92">
        <v>0</v>
      </c>
      <c r="QZ224" s="92">
        <v>0</v>
      </c>
      <c r="RA224" s="92">
        <v>0</v>
      </c>
      <c r="RB224" s="92">
        <v>0</v>
      </c>
      <c r="RC224" s="92">
        <v>0</v>
      </c>
      <c r="RD224" s="92">
        <v>0</v>
      </c>
      <c r="RE224" s="92">
        <v>0</v>
      </c>
      <c r="RF224" s="92">
        <v>0</v>
      </c>
      <c r="RG224" s="92">
        <v>0</v>
      </c>
      <c r="RH224" s="92">
        <v>0</v>
      </c>
      <c r="RI224" s="92">
        <v>0</v>
      </c>
      <c r="RJ224" s="92">
        <v>0</v>
      </c>
      <c r="RK224" s="92">
        <v>0</v>
      </c>
      <c r="RL224" s="92">
        <v>0</v>
      </c>
      <c r="RM224" s="92">
        <v>0</v>
      </c>
      <c r="RN224" s="92">
        <v>0</v>
      </c>
      <c r="RO224" s="92">
        <v>0</v>
      </c>
      <c r="RP224" s="92">
        <v>0</v>
      </c>
      <c r="RQ224" s="92">
        <v>0</v>
      </c>
      <c r="RR224" s="92">
        <v>0</v>
      </c>
      <c r="RS224" s="92">
        <v>0</v>
      </c>
      <c r="RT224" s="92">
        <v>0</v>
      </c>
      <c r="RU224" s="92">
        <v>0</v>
      </c>
      <c r="RV224" s="92">
        <v>0</v>
      </c>
      <c r="RW224" s="92">
        <v>0</v>
      </c>
      <c r="RX224" s="92">
        <v>0</v>
      </c>
      <c r="RY224" s="92">
        <v>0</v>
      </c>
      <c r="RZ224" s="92">
        <v>0</v>
      </c>
      <c r="SA224" s="92">
        <v>0</v>
      </c>
      <c r="SB224" s="92">
        <v>0</v>
      </c>
      <c r="SC224" s="92">
        <v>0</v>
      </c>
      <c r="SD224" s="92">
        <v>0</v>
      </c>
      <c r="SE224" s="92">
        <v>0</v>
      </c>
      <c r="SF224" s="92">
        <v>0</v>
      </c>
      <c r="SG224" s="92">
        <v>0</v>
      </c>
      <c r="SH224" s="92">
        <v>0</v>
      </c>
      <c r="SI224" s="92">
        <v>0</v>
      </c>
      <c r="SJ224" s="92">
        <v>0</v>
      </c>
      <c r="SK224" s="92">
        <v>0</v>
      </c>
      <c r="SL224" s="92">
        <v>0</v>
      </c>
      <c r="SM224" s="92">
        <v>0</v>
      </c>
      <c r="SN224" s="92">
        <v>0</v>
      </c>
      <c r="SO224" s="92">
        <v>0</v>
      </c>
      <c r="SP224" s="92">
        <v>0</v>
      </c>
      <c r="SQ224" s="92">
        <v>0</v>
      </c>
      <c r="SR224" s="92">
        <v>0</v>
      </c>
      <c r="SS224" s="92">
        <v>0</v>
      </c>
      <c r="ST224" s="92">
        <v>0</v>
      </c>
      <c r="SU224" s="92">
        <v>0</v>
      </c>
      <c r="SV224" s="92">
        <v>0</v>
      </c>
      <c r="SW224" s="92">
        <v>0</v>
      </c>
      <c r="SX224" s="92">
        <v>0</v>
      </c>
      <c r="SY224" s="92">
        <v>0</v>
      </c>
      <c r="SZ224" s="92">
        <v>0</v>
      </c>
      <c r="TA224" s="92">
        <v>0</v>
      </c>
      <c r="TB224" s="92">
        <v>0</v>
      </c>
      <c r="TC224" s="92">
        <v>1</v>
      </c>
      <c r="TD224" s="92">
        <v>0</v>
      </c>
      <c r="TE224" s="92">
        <v>0</v>
      </c>
      <c r="TF224" s="92">
        <v>0</v>
      </c>
      <c r="TG224" s="92">
        <v>0</v>
      </c>
      <c r="TH224" s="92">
        <v>0</v>
      </c>
      <c r="TI224" s="92">
        <v>0</v>
      </c>
      <c r="TJ224" s="92">
        <v>0</v>
      </c>
      <c r="TK224" s="92">
        <v>0</v>
      </c>
      <c r="TL224" s="92">
        <v>0</v>
      </c>
      <c r="TM224" s="92">
        <v>0</v>
      </c>
      <c r="TN224" s="92">
        <v>0</v>
      </c>
      <c r="TO224" s="92">
        <v>0</v>
      </c>
      <c r="TP224" s="92">
        <v>0</v>
      </c>
      <c r="TQ224" s="92">
        <v>-6.0964608515099998E-12</v>
      </c>
      <c r="TR224" s="92">
        <v>0</v>
      </c>
      <c r="TS224" s="92">
        <v>0</v>
      </c>
      <c r="TT224" s="92">
        <v>0</v>
      </c>
      <c r="TU224" s="92">
        <v>0</v>
      </c>
      <c r="TV224" s="92">
        <v>0</v>
      </c>
      <c r="TW224" s="92">
        <v>0</v>
      </c>
      <c r="TX224" s="92">
        <v>0</v>
      </c>
      <c r="TY224" s="92">
        <v>0</v>
      </c>
      <c r="TZ224" s="92">
        <v>0</v>
      </c>
      <c r="UA224" s="92">
        <v>0</v>
      </c>
      <c r="UB224" s="92">
        <v>0</v>
      </c>
      <c r="UC224" s="92">
        <v>0</v>
      </c>
      <c r="UD224" s="92">
        <v>0</v>
      </c>
      <c r="UE224" s="92">
        <v>0</v>
      </c>
      <c r="UF224" s="92">
        <v>0</v>
      </c>
      <c r="UG224" s="92">
        <v>0</v>
      </c>
      <c r="UH224" s="92">
        <v>0</v>
      </c>
      <c r="UI224" s="92">
        <v>0</v>
      </c>
      <c r="UJ224" s="92">
        <v>0</v>
      </c>
      <c r="UK224" s="92">
        <v>0</v>
      </c>
      <c r="UL224" s="92">
        <v>0</v>
      </c>
      <c r="UM224" s="92">
        <v>0</v>
      </c>
      <c r="UN224" s="92">
        <v>0</v>
      </c>
      <c r="UO224" s="92">
        <v>0</v>
      </c>
      <c r="UP224" s="92">
        <v>0</v>
      </c>
      <c r="UQ224" s="92">
        <v>0</v>
      </c>
      <c r="UR224" s="92">
        <v>0</v>
      </c>
      <c r="US224" s="92">
        <v>0</v>
      </c>
      <c r="UT224" s="92">
        <v>0</v>
      </c>
      <c r="UU224" s="92">
        <v>0</v>
      </c>
      <c r="UV224" s="92">
        <v>0</v>
      </c>
      <c r="UW224" s="92">
        <v>0</v>
      </c>
      <c r="UX224" s="92">
        <v>0</v>
      </c>
      <c r="UY224" s="92">
        <v>0</v>
      </c>
      <c r="UZ224" s="92">
        <v>0</v>
      </c>
      <c r="VA224" s="92">
        <v>0</v>
      </c>
      <c r="VB224" s="92">
        <v>1.6365062472222199E-3</v>
      </c>
      <c r="VC224" s="92">
        <v>6.1563806388888901E-3</v>
      </c>
      <c r="VD224" s="92">
        <v>0</v>
      </c>
      <c r="VE224" s="92">
        <v>0</v>
      </c>
      <c r="VF224" s="92">
        <v>0</v>
      </c>
      <c r="VG224" s="92">
        <v>0</v>
      </c>
      <c r="VH224" s="92">
        <v>0</v>
      </c>
      <c r="VI224" s="92">
        <v>0</v>
      </c>
      <c r="VJ224" s="92">
        <v>0</v>
      </c>
      <c r="VK224" s="92">
        <v>0</v>
      </c>
      <c r="VL224" s="92">
        <v>0</v>
      </c>
      <c r="VM224" s="92">
        <v>0</v>
      </c>
      <c r="VN224" s="92">
        <v>0</v>
      </c>
      <c r="VO224" s="92">
        <v>0</v>
      </c>
      <c r="VP224" s="92">
        <v>0</v>
      </c>
      <c r="VQ224" s="92">
        <v>0</v>
      </c>
      <c r="VR224" s="92">
        <v>0</v>
      </c>
      <c r="VS224" s="92">
        <v>0</v>
      </c>
      <c r="VT224" s="92">
        <v>0</v>
      </c>
      <c r="VU224" s="92">
        <v>0</v>
      </c>
      <c r="VV224" s="92">
        <v>0</v>
      </c>
      <c r="VW224" s="92">
        <v>0</v>
      </c>
      <c r="VX224" s="92">
        <v>0</v>
      </c>
      <c r="VY224" s="92">
        <v>0</v>
      </c>
      <c r="VZ224" s="92">
        <v>0</v>
      </c>
      <c r="WA224" s="92">
        <v>0</v>
      </c>
      <c r="WB224" s="92">
        <v>0</v>
      </c>
      <c r="WC224" s="92">
        <v>0</v>
      </c>
    </row>
    <row r="225" spans="2:601" ht="13.5" customHeight="1">
      <c r="B225" s="851" t="s">
        <v>2892</v>
      </c>
      <c r="C225" s="92">
        <v>0</v>
      </c>
      <c r="D225" s="92">
        <v>809.38037599999996</v>
      </c>
      <c r="E225" s="92">
        <v>9.6321048899999998E-2</v>
      </c>
      <c r="F225" s="92">
        <v>0</v>
      </c>
      <c r="G225" s="92">
        <v>0</v>
      </c>
      <c r="H225" s="92">
        <v>0</v>
      </c>
      <c r="I225" s="92">
        <v>0</v>
      </c>
      <c r="J225" s="92">
        <v>0</v>
      </c>
      <c r="K225" s="92">
        <v>0</v>
      </c>
      <c r="L225" s="92">
        <v>0</v>
      </c>
      <c r="M225" s="92">
        <v>0</v>
      </c>
      <c r="N225" s="92">
        <v>0</v>
      </c>
      <c r="O225" s="92">
        <v>0</v>
      </c>
      <c r="P225" s="92">
        <v>0</v>
      </c>
      <c r="Q225" s="92">
        <v>0</v>
      </c>
      <c r="R225" s="92">
        <v>0</v>
      </c>
      <c r="S225" s="92">
        <v>0</v>
      </c>
      <c r="T225" s="92">
        <v>0</v>
      </c>
      <c r="U225" s="92">
        <v>0</v>
      </c>
      <c r="V225" s="92">
        <v>0</v>
      </c>
      <c r="W225" s="92">
        <v>0</v>
      </c>
      <c r="X225" s="92">
        <v>0</v>
      </c>
      <c r="Y225" s="92">
        <v>0</v>
      </c>
      <c r="Z225" s="92">
        <v>0</v>
      </c>
      <c r="AA225" s="92">
        <v>0</v>
      </c>
      <c r="AB225" s="92">
        <v>0</v>
      </c>
      <c r="AC225" s="92">
        <v>0</v>
      </c>
      <c r="AD225" s="92">
        <v>0</v>
      </c>
      <c r="AE225" s="92">
        <v>0</v>
      </c>
      <c r="AF225" s="92">
        <v>0</v>
      </c>
      <c r="AG225" s="92">
        <v>0</v>
      </c>
      <c r="AH225" s="92">
        <v>0</v>
      </c>
      <c r="AI225" s="92">
        <v>0</v>
      </c>
      <c r="AJ225" s="92">
        <v>0</v>
      </c>
      <c r="AK225" s="92">
        <v>0</v>
      </c>
      <c r="AL225" s="92">
        <v>0</v>
      </c>
      <c r="AM225" s="92">
        <v>0</v>
      </c>
      <c r="AN225" s="92">
        <v>0</v>
      </c>
      <c r="AO225" s="92">
        <v>5.8914224900000001</v>
      </c>
      <c r="AP225" s="92">
        <v>22.162970300000001</v>
      </c>
      <c r="AQ225" s="92">
        <v>0</v>
      </c>
      <c r="AR225" s="92">
        <v>0</v>
      </c>
      <c r="AS225" s="92">
        <v>0</v>
      </c>
      <c r="AT225" s="92">
        <v>0</v>
      </c>
      <c r="AU225" s="92">
        <v>0</v>
      </c>
      <c r="AV225" s="92">
        <v>0</v>
      </c>
      <c r="AW225" s="92">
        <v>0</v>
      </c>
      <c r="AX225" s="92">
        <v>0</v>
      </c>
      <c r="AY225" s="92">
        <v>0</v>
      </c>
      <c r="AZ225" s="92">
        <v>0</v>
      </c>
      <c r="BA225" s="92">
        <v>0</v>
      </c>
      <c r="BB225" s="92">
        <v>0</v>
      </c>
      <c r="BC225" s="92">
        <v>0</v>
      </c>
      <c r="BD225" s="92">
        <v>0</v>
      </c>
      <c r="BE225" s="92">
        <v>0</v>
      </c>
      <c r="BF225" s="92">
        <v>0</v>
      </c>
      <c r="BG225" s="92">
        <v>0</v>
      </c>
      <c r="BH225" s="92">
        <v>0</v>
      </c>
      <c r="BI225" s="92">
        <v>0</v>
      </c>
      <c r="BJ225" s="92">
        <v>0</v>
      </c>
      <c r="BK225" s="92">
        <v>0</v>
      </c>
      <c r="BL225" s="92">
        <v>0</v>
      </c>
      <c r="BM225" s="92">
        <v>0</v>
      </c>
      <c r="BN225" s="92">
        <v>0</v>
      </c>
      <c r="BO225" s="92">
        <v>0</v>
      </c>
      <c r="BP225" s="92">
        <v>0</v>
      </c>
      <c r="BQ225" s="92">
        <v>0</v>
      </c>
      <c r="BR225" s="92">
        <v>0</v>
      </c>
      <c r="BS225" s="92">
        <v>0</v>
      </c>
      <c r="BT225" s="92">
        <v>0</v>
      </c>
      <c r="BU225" s="92">
        <v>0</v>
      </c>
      <c r="BV225" s="92">
        <v>0</v>
      </c>
      <c r="BW225" s="92">
        <v>0</v>
      </c>
      <c r="BX225" s="92">
        <v>0</v>
      </c>
      <c r="BY225" s="92">
        <v>0</v>
      </c>
      <c r="BZ225" s="92">
        <v>0</v>
      </c>
      <c r="CA225" s="92">
        <v>0</v>
      </c>
      <c r="CB225" s="92">
        <v>0</v>
      </c>
      <c r="CC225" s="92">
        <v>0</v>
      </c>
      <c r="CD225" s="92">
        <v>0</v>
      </c>
      <c r="CE225" s="92">
        <v>0</v>
      </c>
      <c r="CF225" s="92">
        <v>0</v>
      </c>
      <c r="CG225" s="92">
        <v>0</v>
      </c>
      <c r="CH225" s="92">
        <v>0</v>
      </c>
      <c r="CI225" s="92">
        <v>0</v>
      </c>
      <c r="CJ225" s="92">
        <v>0</v>
      </c>
      <c r="CK225" s="92">
        <v>0</v>
      </c>
      <c r="CL225" s="92">
        <v>0</v>
      </c>
      <c r="CM225" s="92">
        <v>0</v>
      </c>
      <c r="CN225" s="92">
        <v>0</v>
      </c>
      <c r="CO225" s="92">
        <v>0</v>
      </c>
      <c r="CP225" s="92">
        <v>0</v>
      </c>
      <c r="CQ225" s="92">
        <v>0</v>
      </c>
      <c r="CR225" s="92">
        <v>0</v>
      </c>
      <c r="CS225" s="92">
        <v>0</v>
      </c>
      <c r="CT225" s="92">
        <v>0</v>
      </c>
      <c r="CU225" s="92">
        <v>0</v>
      </c>
      <c r="CV225" s="92">
        <v>0</v>
      </c>
      <c r="CW225" s="92">
        <v>0</v>
      </c>
      <c r="CX225" s="92">
        <v>0</v>
      </c>
      <c r="CY225" s="92">
        <v>0.21</v>
      </c>
      <c r="CZ225" s="92">
        <v>0.79</v>
      </c>
      <c r="DA225" s="92">
        <v>0</v>
      </c>
      <c r="DB225" s="92">
        <v>0</v>
      </c>
      <c r="DC225" s="92">
        <v>0</v>
      </c>
      <c r="DD225" s="92">
        <v>0</v>
      </c>
      <c r="DE225" s="92">
        <v>0</v>
      </c>
      <c r="DF225" s="92">
        <v>0</v>
      </c>
      <c r="DG225" s="92">
        <v>0</v>
      </c>
      <c r="DH225" s="92">
        <v>0</v>
      </c>
      <c r="DI225" s="92">
        <v>0</v>
      </c>
      <c r="DJ225" s="92">
        <v>0</v>
      </c>
      <c r="DK225" s="92">
        <v>0</v>
      </c>
      <c r="DL225" s="92">
        <v>0</v>
      </c>
      <c r="DM225" s="92">
        <v>0</v>
      </c>
      <c r="DN225" s="92">
        <v>0</v>
      </c>
      <c r="DO225" s="92">
        <v>0</v>
      </c>
      <c r="DP225" s="92">
        <v>0</v>
      </c>
      <c r="DQ225" s="92">
        <v>0</v>
      </c>
      <c r="DR225" s="92">
        <v>0</v>
      </c>
      <c r="DS225" s="92">
        <v>0</v>
      </c>
      <c r="DT225" s="92">
        <v>0</v>
      </c>
      <c r="DU225" s="92">
        <v>0</v>
      </c>
      <c r="DV225" s="92">
        <v>0</v>
      </c>
      <c r="DW225" s="92">
        <v>0</v>
      </c>
      <c r="DX225" s="92">
        <v>0</v>
      </c>
      <c r="DY225" s="92">
        <v>0</v>
      </c>
      <c r="DZ225" s="92">
        <v>0</v>
      </c>
      <c r="EA225" s="92">
        <v>0</v>
      </c>
      <c r="EB225" s="92">
        <v>0</v>
      </c>
      <c r="EC225" s="92">
        <v>0</v>
      </c>
      <c r="ED225" s="92">
        <v>0</v>
      </c>
      <c r="EE225" s="92">
        <v>0</v>
      </c>
      <c r="EF225" s="92">
        <v>0</v>
      </c>
      <c r="EG225" s="92">
        <v>0</v>
      </c>
      <c r="EH225" s="92">
        <v>0</v>
      </c>
      <c r="EI225" s="92">
        <v>0</v>
      </c>
      <c r="EJ225" s="92">
        <v>0</v>
      </c>
      <c r="EK225" s="92">
        <v>0</v>
      </c>
      <c r="EL225" s="92">
        <v>0</v>
      </c>
      <c r="EM225" s="92">
        <v>0</v>
      </c>
      <c r="EN225" s="92">
        <v>0</v>
      </c>
      <c r="EO225" s="92">
        <v>0</v>
      </c>
      <c r="EP225" s="92">
        <v>0</v>
      </c>
      <c r="EQ225" s="92">
        <v>0</v>
      </c>
      <c r="ER225" s="92">
        <v>0</v>
      </c>
      <c r="ES225" s="92">
        <v>0</v>
      </c>
      <c r="ET225" s="92">
        <v>0</v>
      </c>
      <c r="EU225" s="92">
        <v>0</v>
      </c>
      <c r="EV225" s="92">
        <v>0</v>
      </c>
      <c r="EW225" s="92">
        <v>0</v>
      </c>
      <c r="EX225" s="92">
        <v>0</v>
      </c>
      <c r="EY225" s="92">
        <v>0</v>
      </c>
      <c r="EZ225" s="92">
        <v>0</v>
      </c>
      <c r="FA225" s="92">
        <v>0</v>
      </c>
      <c r="FB225" s="92">
        <v>0</v>
      </c>
      <c r="FC225" s="92">
        <v>0</v>
      </c>
      <c r="FD225" s="92">
        <v>0</v>
      </c>
      <c r="FE225" s="92">
        <v>0</v>
      </c>
      <c r="FF225" s="92">
        <v>0</v>
      </c>
      <c r="FG225" s="92">
        <v>0</v>
      </c>
      <c r="FH225" s="92">
        <v>0</v>
      </c>
      <c r="FI225" s="92">
        <v>188.51845</v>
      </c>
      <c r="FJ225" s="92">
        <v>620.86192600000004</v>
      </c>
      <c r="FK225" s="92">
        <v>0</v>
      </c>
      <c r="FL225" s="92">
        <v>0</v>
      </c>
      <c r="FM225" s="92">
        <v>0</v>
      </c>
      <c r="FN225" s="92">
        <v>0</v>
      </c>
      <c r="FO225" s="92">
        <v>0</v>
      </c>
      <c r="FP225" s="92">
        <v>0</v>
      </c>
      <c r="FQ225" s="92">
        <v>0</v>
      </c>
      <c r="FR225" s="92">
        <v>0</v>
      </c>
      <c r="FS225" s="92">
        <v>0</v>
      </c>
      <c r="FT225" s="92">
        <v>0</v>
      </c>
      <c r="FU225" s="92">
        <v>0</v>
      </c>
      <c r="FV225" s="92">
        <v>0</v>
      </c>
      <c r="FW225" s="92">
        <v>0</v>
      </c>
      <c r="FX225" s="92">
        <v>0</v>
      </c>
      <c r="FY225" s="92">
        <v>0</v>
      </c>
      <c r="FZ225" s="92">
        <v>0</v>
      </c>
      <c r="GA225" s="92">
        <v>0</v>
      </c>
      <c r="GB225" s="92">
        <v>0</v>
      </c>
      <c r="GC225" s="92">
        <v>0</v>
      </c>
      <c r="GD225" s="92">
        <v>0</v>
      </c>
      <c r="GE225" s="92">
        <v>0</v>
      </c>
      <c r="GF225" s="92">
        <v>0</v>
      </c>
      <c r="GG225" s="92">
        <v>0</v>
      </c>
      <c r="GH225" s="92">
        <v>0</v>
      </c>
      <c r="GI225" s="92">
        <v>0</v>
      </c>
      <c r="GJ225" s="92">
        <v>0</v>
      </c>
      <c r="GK225" s="92">
        <v>0</v>
      </c>
      <c r="GL225" s="92">
        <v>0</v>
      </c>
      <c r="GM225" s="92">
        <v>0</v>
      </c>
      <c r="GN225" s="92">
        <v>0</v>
      </c>
      <c r="GO225" s="92">
        <v>0</v>
      </c>
      <c r="GP225" s="92">
        <v>0</v>
      </c>
      <c r="GQ225" s="92">
        <v>0</v>
      </c>
      <c r="GR225" s="92">
        <v>0</v>
      </c>
      <c r="GS225" s="92">
        <v>0</v>
      </c>
      <c r="GT225" s="92">
        <v>0</v>
      </c>
      <c r="GU225" s="92">
        <v>0</v>
      </c>
      <c r="GV225" s="92">
        <v>0</v>
      </c>
      <c r="GW225" s="92">
        <v>0</v>
      </c>
      <c r="GX225" s="92">
        <v>0</v>
      </c>
      <c r="GY225" s="92">
        <v>0</v>
      </c>
      <c r="GZ225" s="92">
        <v>0</v>
      </c>
      <c r="HA225" s="92">
        <v>0</v>
      </c>
      <c r="HB225" s="92">
        <v>0</v>
      </c>
      <c r="HC225" s="92">
        <v>0</v>
      </c>
      <c r="HD225" s="92">
        <v>0</v>
      </c>
      <c r="HE225" s="92">
        <v>0</v>
      </c>
      <c r="HF225" s="92">
        <v>0</v>
      </c>
      <c r="HG225" s="92">
        <v>0</v>
      </c>
      <c r="HH225" s="92">
        <v>0</v>
      </c>
      <c r="HI225" s="92">
        <v>0</v>
      </c>
      <c r="HJ225" s="92">
        <v>0</v>
      </c>
      <c r="HK225" s="92">
        <v>0</v>
      </c>
      <c r="HL225" s="92">
        <v>0</v>
      </c>
      <c r="HM225" s="92">
        <v>0</v>
      </c>
      <c r="HN225" s="92">
        <v>0</v>
      </c>
      <c r="HO225" s="92">
        <v>0</v>
      </c>
      <c r="HP225" s="92">
        <v>0</v>
      </c>
      <c r="HQ225" s="92">
        <v>0</v>
      </c>
      <c r="HR225" s="92">
        <v>0</v>
      </c>
      <c r="HS225" s="92">
        <v>0.23291700100000001</v>
      </c>
      <c r="HT225" s="92">
        <v>0.76708299899999999</v>
      </c>
      <c r="HU225" s="92">
        <v>0</v>
      </c>
      <c r="HV225" s="92">
        <v>0</v>
      </c>
      <c r="HW225" s="92">
        <v>0</v>
      </c>
      <c r="HX225" s="92">
        <v>0</v>
      </c>
      <c r="HY225" s="92">
        <v>0</v>
      </c>
      <c r="HZ225" s="92">
        <v>0</v>
      </c>
      <c r="IA225" s="92">
        <v>0</v>
      </c>
      <c r="IB225" s="92">
        <v>0</v>
      </c>
      <c r="IC225" s="92">
        <v>0</v>
      </c>
      <c r="ID225" s="92">
        <v>0</v>
      </c>
      <c r="IE225" s="92">
        <v>0</v>
      </c>
      <c r="IF225" s="92">
        <v>0</v>
      </c>
      <c r="IG225" s="92">
        <v>0</v>
      </c>
      <c r="IH225" s="92">
        <v>0</v>
      </c>
      <c r="II225" s="92">
        <v>0</v>
      </c>
      <c r="IJ225" s="92">
        <v>0</v>
      </c>
      <c r="IK225" s="92">
        <v>0</v>
      </c>
      <c r="IL225" s="92">
        <v>0</v>
      </c>
      <c r="IM225" s="92">
        <v>0</v>
      </c>
      <c r="IN225" s="92">
        <v>0</v>
      </c>
      <c r="IO225" s="92">
        <v>0</v>
      </c>
      <c r="IP225" s="92">
        <v>0</v>
      </c>
      <c r="IQ225" s="92">
        <v>0</v>
      </c>
      <c r="IR225" s="92">
        <v>0</v>
      </c>
      <c r="IS225" s="92">
        <v>0</v>
      </c>
      <c r="IT225" s="92">
        <v>28.054392799999999</v>
      </c>
      <c r="IU225" s="92">
        <v>809.38037599999996</v>
      </c>
      <c r="IV225" s="92">
        <v>1879.97631</v>
      </c>
      <c r="IW225" s="92">
        <v>500.59076399999998</v>
      </c>
      <c r="IX225" s="92">
        <v>15.7907723</v>
      </c>
      <c r="IY225" s="92">
        <v>1</v>
      </c>
      <c r="IZ225" s="92">
        <v>0</v>
      </c>
      <c r="JA225" s="92">
        <v>0</v>
      </c>
      <c r="JB225" s="92">
        <v>3433.3678</v>
      </c>
      <c r="JC225" s="92">
        <v>119.005911</v>
      </c>
      <c r="JD225" s="92">
        <v>9.6321048899999998E-2</v>
      </c>
      <c r="JE225" s="92">
        <v>2.37889968</v>
      </c>
      <c r="JF225" s="92">
        <v>8.2456392599999997E-2</v>
      </c>
      <c r="JG225" s="92">
        <v>2.4871229099999998E-4</v>
      </c>
      <c r="JH225" s="92">
        <v>7.1754483700000003E-3</v>
      </c>
      <c r="JI225" s="92">
        <v>28.8503972</v>
      </c>
      <c r="JJ225" s="92">
        <v>25.042192700000001</v>
      </c>
      <c r="JK225" s="92">
        <v>0</v>
      </c>
      <c r="JL225" s="92">
        <v>0</v>
      </c>
      <c r="JM225" s="92">
        <v>0</v>
      </c>
      <c r="JN225" s="92">
        <v>0</v>
      </c>
      <c r="JO225" s="92">
        <v>0</v>
      </c>
      <c r="JP225" s="92">
        <v>0</v>
      </c>
      <c r="JQ225" s="92">
        <v>0</v>
      </c>
      <c r="JR225" s="92">
        <v>0</v>
      </c>
      <c r="JS225" s="92">
        <v>0</v>
      </c>
      <c r="JT225" s="92">
        <v>0</v>
      </c>
      <c r="JU225" s="92">
        <v>0</v>
      </c>
      <c r="JV225" s="92">
        <v>0</v>
      </c>
      <c r="JW225" s="92">
        <v>0</v>
      </c>
      <c r="JX225" s="92">
        <v>0</v>
      </c>
      <c r="JY225" s="92">
        <v>0</v>
      </c>
      <c r="JZ225" s="92">
        <v>0</v>
      </c>
      <c r="KA225" s="92">
        <v>0</v>
      </c>
      <c r="KB225" s="92">
        <v>0</v>
      </c>
      <c r="KC225" s="92">
        <v>0</v>
      </c>
      <c r="KD225" s="92">
        <v>0</v>
      </c>
      <c r="KE225" s="92">
        <v>0</v>
      </c>
      <c r="KF225" s="92">
        <v>0</v>
      </c>
      <c r="KG225" s="92">
        <v>0</v>
      </c>
      <c r="KH225" s="92">
        <v>0</v>
      </c>
      <c r="KI225" s="92">
        <v>0</v>
      </c>
      <c r="KJ225" s="92">
        <v>0</v>
      </c>
      <c r="KK225" s="92">
        <v>0</v>
      </c>
      <c r="KL225" s="92">
        <v>0</v>
      </c>
      <c r="KM225" s="92">
        <v>0</v>
      </c>
      <c r="KN225" s="92">
        <v>0</v>
      </c>
      <c r="KO225" s="92">
        <v>0</v>
      </c>
      <c r="KP225" s="92">
        <v>0</v>
      </c>
      <c r="KQ225" s="92">
        <v>0</v>
      </c>
      <c r="KR225" s="92">
        <v>0</v>
      </c>
      <c r="KS225" s="92">
        <v>0</v>
      </c>
      <c r="KT225" s="92">
        <v>0</v>
      </c>
      <c r="KU225" s="92">
        <v>0</v>
      </c>
      <c r="KV225" s="92">
        <v>0</v>
      </c>
      <c r="KW225" s="92">
        <v>0</v>
      </c>
      <c r="KX225" s="92">
        <v>0</v>
      </c>
      <c r="KY225" s="92">
        <v>0</v>
      </c>
      <c r="KZ225" s="92">
        <v>0</v>
      </c>
      <c r="LA225" s="92">
        <v>0</v>
      </c>
      <c r="LB225" s="92">
        <v>0</v>
      </c>
      <c r="LC225" s="92">
        <v>0</v>
      </c>
      <c r="LD225" s="92">
        <v>0</v>
      </c>
      <c r="LE225" s="92">
        <v>0</v>
      </c>
      <c r="LF225" s="92">
        <v>0</v>
      </c>
      <c r="LG225" s="92">
        <v>0</v>
      </c>
      <c r="LH225" s="92">
        <v>0</v>
      </c>
      <c r="LI225" s="92">
        <v>0</v>
      </c>
      <c r="LJ225" s="92">
        <v>0</v>
      </c>
      <c r="LK225" s="92">
        <v>0</v>
      </c>
      <c r="LL225" s="92">
        <v>0</v>
      </c>
      <c r="LM225" s="92">
        <v>0</v>
      </c>
      <c r="LN225" s="92">
        <v>0</v>
      </c>
      <c r="LO225" s="92">
        <v>0</v>
      </c>
      <c r="LP225" s="92">
        <v>0</v>
      </c>
      <c r="LQ225" s="92">
        <v>0</v>
      </c>
      <c r="LR225" s="92">
        <v>0</v>
      </c>
      <c r="LS225" s="92">
        <v>0</v>
      </c>
      <c r="LT225" s="92">
        <v>0</v>
      </c>
      <c r="LU225" s="92">
        <v>0</v>
      </c>
      <c r="LV225" s="92">
        <v>0</v>
      </c>
      <c r="LW225" s="92">
        <v>0</v>
      </c>
      <c r="LX225" s="92">
        <v>0</v>
      </c>
      <c r="LY225" s="92">
        <v>0</v>
      </c>
      <c r="LZ225" s="92">
        <v>0</v>
      </c>
      <c r="MA225" s="92">
        <v>0</v>
      </c>
      <c r="MB225" s="92">
        <v>0</v>
      </c>
      <c r="MC225" s="92">
        <v>0</v>
      </c>
      <c r="MD225" s="92">
        <v>0</v>
      </c>
      <c r="ME225" s="92">
        <v>0</v>
      </c>
      <c r="MF225" s="92">
        <v>0</v>
      </c>
      <c r="MG225" s="92">
        <v>0</v>
      </c>
      <c r="MH225" s="92">
        <v>0</v>
      </c>
      <c r="MI225" s="92">
        <v>0</v>
      </c>
      <c r="MJ225" s="92">
        <v>0</v>
      </c>
      <c r="MK225" s="92">
        <v>0</v>
      </c>
      <c r="ML225" s="92">
        <v>0</v>
      </c>
      <c r="MM225" s="92">
        <v>0</v>
      </c>
      <c r="MN225" s="92">
        <v>0</v>
      </c>
      <c r="MO225" s="92">
        <v>0</v>
      </c>
      <c r="MP225" s="92">
        <v>0</v>
      </c>
      <c r="MQ225" s="92">
        <v>0</v>
      </c>
      <c r="MR225" s="92">
        <v>0</v>
      </c>
      <c r="MS225" s="92">
        <v>0</v>
      </c>
      <c r="MT225" s="92">
        <v>0</v>
      </c>
      <c r="MU225" s="92">
        <v>0</v>
      </c>
      <c r="MV225" s="92">
        <v>0</v>
      </c>
      <c r="MW225" s="92">
        <v>0</v>
      </c>
      <c r="MX225" s="92">
        <v>0</v>
      </c>
      <c r="MY225" s="92">
        <v>0</v>
      </c>
      <c r="MZ225" s="92">
        <v>0</v>
      </c>
      <c r="NA225" s="92">
        <v>0</v>
      </c>
      <c r="NB225" s="92">
        <v>0</v>
      </c>
      <c r="NC225" s="92">
        <v>0</v>
      </c>
      <c r="ND225" s="92">
        <v>0</v>
      </c>
      <c r="NE225" s="92">
        <v>0</v>
      </c>
      <c r="NF225" s="92">
        <v>0</v>
      </c>
      <c r="NG225" s="92">
        <v>0</v>
      </c>
      <c r="NH225" s="92">
        <v>0</v>
      </c>
      <c r="NI225" s="92">
        <v>0</v>
      </c>
      <c r="NJ225" s="92">
        <v>0</v>
      </c>
      <c r="NK225" s="92">
        <v>0</v>
      </c>
      <c r="NL225" s="92">
        <v>0</v>
      </c>
      <c r="NM225" s="92">
        <v>0</v>
      </c>
      <c r="NN225" s="92">
        <v>0</v>
      </c>
      <c r="NO225" s="92">
        <v>0</v>
      </c>
      <c r="NP225" s="92">
        <v>0</v>
      </c>
      <c r="NQ225" s="92">
        <v>0</v>
      </c>
      <c r="NR225" s="92">
        <v>0</v>
      </c>
      <c r="NS225" s="92">
        <v>0</v>
      </c>
      <c r="NT225" s="92">
        <v>0</v>
      </c>
      <c r="NU225" s="92">
        <v>0</v>
      </c>
      <c r="NV225" s="92">
        <v>0</v>
      </c>
      <c r="NW225" s="92">
        <v>0</v>
      </c>
      <c r="NX225" s="92">
        <v>0</v>
      </c>
      <c r="NY225" s="92">
        <v>0</v>
      </c>
      <c r="NZ225" s="92">
        <v>0</v>
      </c>
      <c r="OA225" s="92">
        <v>0</v>
      </c>
      <c r="OB225" s="92">
        <v>0</v>
      </c>
      <c r="OC225" s="92">
        <v>0</v>
      </c>
      <c r="OD225" s="92">
        <v>0</v>
      </c>
      <c r="OE225" s="92">
        <v>0</v>
      </c>
      <c r="OF225" s="92">
        <v>0</v>
      </c>
      <c r="OG225" s="92">
        <v>0</v>
      </c>
      <c r="OH225" s="92">
        <v>0</v>
      </c>
      <c r="OI225" s="92">
        <v>0</v>
      </c>
      <c r="OJ225" s="92">
        <v>0</v>
      </c>
      <c r="OK225" s="92">
        <v>0</v>
      </c>
      <c r="OL225" s="92">
        <v>0</v>
      </c>
      <c r="OM225" s="92">
        <v>0</v>
      </c>
      <c r="ON225" s="92">
        <v>0</v>
      </c>
      <c r="OO225" s="92">
        <v>0</v>
      </c>
      <c r="OP225" s="92">
        <v>0</v>
      </c>
      <c r="OQ225" s="92">
        <v>0</v>
      </c>
      <c r="OR225" s="92">
        <v>0</v>
      </c>
      <c r="OS225" s="92">
        <v>0</v>
      </c>
      <c r="OT225" s="92">
        <v>0</v>
      </c>
      <c r="OU225" s="92">
        <v>0</v>
      </c>
      <c r="OV225" s="92">
        <v>0</v>
      </c>
      <c r="OW225" s="92">
        <v>0</v>
      </c>
      <c r="OX225" s="92">
        <v>0</v>
      </c>
      <c r="OY225" s="92">
        <v>0</v>
      </c>
      <c r="OZ225" s="92">
        <v>0</v>
      </c>
      <c r="PA225" s="92">
        <v>0</v>
      </c>
      <c r="PB225" s="92">
        <v>0</v>
      </c>
      <c r="PC225" s="92">
        <v>0</v>
      </c>
      <c r="PD225" s="92">
        <v>0</v>
      </c>
      <c r="PE225" s="92">
        <v>0</v>
      </c>
      <c r="PF225" s="92">
        <v>0</v>
      </c>
      <c r="PG225" s="92">
        <v>0</v>
      </c>
      <c r="PH225" s="92">
        <v>0</v>
      </c>
      <c r="PI225" s="92">
        <v>0</v>
      </c>
      <c r="PJ225" s="92">
        <v>0</v>
      </c>
      <c r="PK225" s="92">
        <v>0</v>
      </c>
      <c r="PL225" s="92">
        <v>0</v>
      </c>
      <c r="PM225" s="92">
        <v>0</v>
      </c>
      <c r="PN225" s="92">
        <v>0</v>
      </c>
      <c r="PO225" s="92">
        <v>0</v>
      </c>
      <c r="PP225" s="92">
        <v>0</v>
      </c>
      <c r="PQ225" s="92">
        <v>0</v>
      </c>
      <c r="PR225" s="92">
        <v>0</v>
      </c>
      <c r="PS225" s="92">
        <v>0</v>
      </c>
      <c r="PT225" s="92">
        <v>0</v>
      </c>
      <c r="PU225" s="92">
        <v>0</v>
      </c>
      <c r="PV225" s="92">
        <v>0</v>
      </c>
      <c r="PW225" s="92">
        <v>0</v>
      </c>
      <c r="PX225" s="92">
        <v>0</v>
      </c>
      <c r="PY225" s="92">
        <v>0</v>
      </c>
      <c r="PZ225" s="92">
        <v>0</v>
      </c>
      <c r="QA225" s="92">
        <v>0</v>
      </c>
      <c r="QB225" s="92">
        <v>0</v>
      </c>
      <c r="QC225" s="92">
        <v>0</v>
      </c>
      <c r="QD225" s="92">
        <v>0</v>
      </c>
      <c r="QE225" s="92">
        <v>0</v>
      </c>
      <c r="QF225" s="92">
        <v>0</v>
      </c>
      <c r="QG225" s="92">
        <v>0</v>
      </c>
      <c r="QH225" s="92">
        <v>0</v>
      </c>
      <c r="QI225" s="92">
        <v>0</v>
      </c>
      <c r="QJ225" s="92">
        <v>0</v>
      </c>
      <c r="QK225" s="92">
        <v>0</v>
      </c>
      <c r="QL225" s="92">
        <v>0</v>
      </c>
      <c r="QM225" s="92">
        <v>0</v>
      </c>
      <c r="QN225" s="92">
        <v>0</v>
      </c>
      <c r="QO225" s="92">
        <v>0</v>
      </c>
      <c r="QP225" s="92">
        <v>0</v>
      </c>
      <c r="QQ225" s="92">
        <v>0</v>
      </c>
      <c r="QR225" s="92">
        <v>0</v>
      </c>
      <c r="QS225" s="92">
        <v>0</v>
      </c>
      <c r="QT225" s="92">
        <v>0</v>
      </c>
      <c r="QU225" s="92">
        <v>0</v>
      </c>
      <c r="QV225" s="92">
        <v>0</v>
      </c>
      <c r="QW225" s="92">
        <v>0</v>
      </c>
      <c r="QX225" s="92">
        <v>0</v>
      </c>
      <c r="QY225" s="92">
        <v>0</v>
      </c>
      <c r="QZ225" s="92">
        <v>0</v>
      </c>
      <c r="RA225" s="92">
        <v>0</v>
      </c>
      <c r="RB225" s="92">
        <v>0</v>
      </c>
      <c r="RC225" s="92">
        <v>0</v>
      </c>
      <c r="RD225" s="92">
        <v>0</v>
      </c>
      <c r="RE225" s="92">
        <v>0</v>
      </c>
      <c r="RF225" s="92">
        <v>0</v>
      </c>
      <c r="RG225" s="92">
        <v>0</v>
      </c>
      <c r="RH225" s="92">
        <v>0</v>
      </c>
      <c r="RI225" s="92">
        <v>0</v>
      </c>
      <c r="RJ225" s="92">
        <v>0</v>
      </c>
      <c r="RK225" s="92">
        <v>0</v>
      </c>
      <c r="RL225" s="92">
        <v>0</v>
      </c>
      <c r="RM225" s="92">
        <v>0</v>
      </c>
      <c r="RN225" s="92">
        <v>0</v>
      </c>
      <c r="RO225" s="92">
        <v>0</v>
      </c>
      <c r="RP225" s="92">
        <v>0</v>
      </c>
      <c r="RQ225" s="92">
        <v>0</v>
      </c>
      <c r="RR225" s="92">
        <v>0</v>
      </c>
      <c r="RS225" s="92">
        <v>0</v>
      </c>
      <c r="RT225" s="92">
        <v>0</v>
      </c>
      <c r="RU225" s="92">
        <v>0</v>
      </c>
      <c r="RV225" s="92">
        <v>0</v>
      </c>
      <c r="RW225" s="92">
        <v>0</v>
      </c>
      <c r="RX225" s="92">
        <v>0</v>
      </c>
      <c r="RY225" s="92">
        <v>0</v>
      </c>
      <c r="RZ225" s="92">
        <v>0</v>
      </c>
      <c r="SA225" s="92">
        <v>0</v>
      </c>
      <c r="SB225" s="92">
        <v>0</v>
      </c>
      <c r="SC225" s="92">
        <v>0</v>
      </c>
      <c r="SD225" s="92">
        <v>0</v>
      </c>
      <c r="SE225" s="92">
        <v>0</v>
      </c>
      <c r="SF225" s="92">
        <v>0</v>
      </c>
      <c r="SG225" s="92">
        <v>0</v>
      </c>
      <c r="SH225" s="92">
        <v>0</v>
      </c>
      <c r="SI225" s="92">
        <v>0</v>
      </c>
      <c r="SJ225" s="92">
        <v>0</v>
      </c>
      <c r="SK225" s="92">
        <v>0</v>
      </c>
      <c r="SL225" s="92">
        <v>0</v>
      </c>
      <c r="SM225" s="92">
        <v>0</v>
      </c>
      <c r="SN225" s="92">
        <v>0</v>
      </c>
      <c r="SO225" s="92">
        <v>0</v>
      </c>
      <c r="SP225" s="92">
        <v>0</v>
      </c>
      <c r="SQ225" s="92">
        <v>0</v>
      </c>
      <c r="SR225" s="92">
        <v>0</v>
      </c>
      <c r="SS225" s="92">
        <v>0</v>
      </c>
      <c r="ST225" s="92">
        <v>0</v>
      </c>
      <c r="SU225" s="92">
        <v>0</v>
      </c>
      <c r="SV225" s="92">
        <v>0</v>
      </c>
      <c r="SW225" s="92">
        <v>0</v>
      </c>
      <c r="SX225" s="92">
        <v>0</v>
      </c>
      <c r="SY225" s="92">
        <v>0</v>
      </c>
      <c r="SZ225" s="92">
        <v>0</v>
      </c>
      <c r="TA225" s="92">
        <v>0</v>
      </c>
      <c r="TB225" s="92">
        <v>0</v>
      </c>
      <c r="TC225" s="92">
        <v>15.7907723</v>
      </c>
      <c r="TD225" s="92">
        <v>0</v>
      </c>
      <c r="TE225" s="92">
        <v>0</v>
      </c>
      <c r="TF225" s="92">
        <v>0</v>
      </c>
      <c r="TG225" s="92">
        <v>0</v>
      </c>
      <c r="TH225" s="92">
        <v>0</v>
      </c>
      <c r="TI225" s="92">
        <v>0</v>
      </c>
      <c r="TJ225" s="92">
        <v>0</v>
      </c>
      <c r="TK225" s="92">
        <v>0</v>
      </c>
      <c r="TL225" s="92">
        <v>0</v>
      </c>
      <c r="TM225" s="92">
        <v>0</v>
      </c>
      <c r="TN225" s="92">
        <v>0</v>
      </c>
      <c r="TO225" s="92">
        <v>0</v>
      </c>
      <c r="TP225" s="92">
        <v>0</v>
      </c>
      <c r="TQ225" s="92">
        <v>-6.0964608515099998E-12</v>
      </c>
      <c r="TR225" s="92">
        <v>0</v>
      </c>
      <c r="TS225" s="92">
        <v>0</v>
      </c>
      <c r="TT225" s="92">
        <v>0</v>
      </c>
      <c r="TU225" s="92">
        <v>0</v>
      </c>
      <c r="TV225" s="92">
        <v>0</v>
      </c>
      <c r="TW225" s="92">
        <v>0</v>
      </c>
      <c r="TX225" s="92">
        <v>0</v>
      </c>
      <c r="TY225" s="92">
        <v>0</v>
      </c>
      <c r="TZ225" s="92">
        <v>0</v>
      </c>
      <c r="UA225" s="92">
        <v>0</v>
      </c>
      <c r="UB225" s="92">
        <v>0</v>
      </c>
      <c r="UC225" s="92">
        <v>0</v>
      </c>
      <c r="UD225" s="92">
        <v>0</v>
      </c>
      <c r="UE225" s="92">
        <v>0</v>
      </c>
      <c r="UF225" s="92">
        <v>0</v>
      </c>
      <c r="UG225" s="92">
        <v>0</v>
      </c>
      <c r="UH225" s="92">
        <v>0</v>
      </c>
      <c r="UI225" s="92">
        <v>0</v>
      </c>
      <c r="UJ225" s="92">
        <v>0</v>
      </c>
      <c r="UK225" s="92">
        <v>0</v>
      </c>
      <c r="UL225" s="92">
        <v>0</v>
      </c>
      <c r="UM225" s="92">
        <v>0</v>
      </c>
      <c r="UN225" s="92">
        <v>0</v>
      </c>
      <c r="UO225" s="92">
        <v>0</v>
      </c>
      <c r="UP225" s="92">
        <v>0</v>
      </c>
      <c r="UQ225" s="92">
        <v>0</v>
      </c>
      <c r="UR225" s="92">
        <v>0</v>
      </c>
      <c r="US225" s="92">
        <v>0</v>
      </c>
      <c r="UT225" s="92">
        <v>0</v>
      </c>
      <c r="UU225" s="92">
        <v>0</v>
      </c>
      <c r="UV225" s="92">
        <v>0</v>
      </c>
      <c r="UW225" s="92">
        <v>0</v>
      </c>
      <c r="UX225" s="92">
        <v>0</v>
      </c>
      <c r="UY225" s="92">
        <v>0</v>
      </c>
      <c r="UZ225" s="92">
        <v>0</v>
      </c>
      <c r="VA225" s="92">
        <v>0</v>
      </c>
      <c r="VB225" s="92">
        <v>1.6365062472222199E-3</v>
      </c>
      <c r="VC225" s="92">
        <v>6.1563806388888901E-3</v>
      </c>
      <c r="VD225" s="92">
        <v>0</v>
      </c>
      <c r="VE225" s="92">
        <v>0</v>
      </c>
      <c r="VF225" s="92">
        <v>0</v>
      </c>
      <c r="VG225" s="92">
        <v>0</v>
      </c>
      <c r="VH225" s="92">
        <v>0</v>
      </c>
      <c r="VI225" s="92">
        <v>0</v>
      </c>
      <c r="VJ225" s="92">
        <v>0</v>
      </c>
      <c r="VK225" s="92">
        <v>0</v>
      </c>
      <c r="VL225" s="92">
        <v>0</v>
      </c>
      <c r="VM225" s="92">
        <v>0</v>
      </c>
      <c r="VN225" s="92">
        <v>0</v>
      </c>
      <c r="VO225" s="92">
        <v>0</v>
      </c>
      <c r="VP225" s="92">
        <v>0</v>
      </c>
      <c r="VQ225" s="92">
        <v>0</v>
      </c>
      <c r="VR225" s="92">
        <v>0</v>
      </c>
      <c r="VS225" s="92">
        <v>0</v>
      </c>
      <c r="VT225" s="92">
        <v>0</v>
      </c>
      <c r="VU225" s="92">
        <v>0</v>
      </c>
      <c r="VV225" s="92">
        <v>0</v>
      </c>
      <c r="VW225" s="92">
        <v>0</v>
      </c>
      <c r="VX225" s="92">
        <v>0</v>
      </c>
      <c r="VY225" s="92">
        <v>0</v>
      </c>
      <c r="VZ225" s="92">
        <v>0</v>
      </c>
      <c r="WA225" s="92">
        <v>0</v>
      </c>
      <c r="WB225" s="92">
        <v>0</v>
      </c>
      <c r="WC225" s="92">
        <v>0</v>
      </c>
    </row>
    <row r="226" spans="2:601" ht="13.5" customHeight="1">
      <c r="B226" s="851" t="s">
        <v>2422</v>
      </c>
      <c r="C226" s="92">
        <v>0</v>
      </c>
      <c r="D226" s="92">
        <v>1581647.59</v>
      </c>
      <c r="E226" s="92">
        <v>-99.314334000000002</v>
      </c>
      <c r="F226" s="92">
        <v>1719.51324</v>
      </c>
      <c r="G226" s="92">
        <v>0</v>
      </c>
      <c r="H226" s="92">
        <v>0</v>
      </c>
      <c r="I226" s="92">
        <v>0</v>
      </c>
      <c r="J226" s="92">
        <v>0</v>
      </c>
      <c r="K226" s="92">
        <v>0</v>
      </c>
      <c r="L226" s="92">
        <v>0</v>
      </c>
      <c r="M226" s="92">
        <v>0</v>
      </c>
      <c r="N226" s="92">
        <v>0</v>
      </c>
      <c r="O226" s="92">
        <v>0</v>
      </c>
      <c r="P226" s="92">
        <v>0</v>
      </c>
      <c r="Q226" s="92">
        <v>0</v>
      </c>
      <c r="R226" s="92">
        <v>0</v>
      </c>
      <c r="S226" s="92">
        <v>0</v>
      </c>
      <c r="T226" s="92">
        <v>0</v>
      </c>
      <c r="U226" s="92">
        <v>0</v>
      </c>
      <c r="V226" s="92">
        <v>0</v>
      </c>
      <c r="W226" s="92">
        <v>0</v>
      </c>
      <c r="X226" s="92">
        <v>0</v>
      </c>
      <c r="Y226" s="92">
        <v>0</v>
      </c>
      <c r="Z226" s="92">
        <v>0</v>
      </c>
      <c r="AA226" s="92">
        <v>0</v>
      </c>
      <c r="AB226" s="92">
        <v>0</v>
      </c>
      <c r="AC226" s="92">
        <v>0</v>
      </c>
      <c r="AD226" s="92">
        <v>0</v>
      </c>
      <c r="AE226" s="92">
        <v>0</v>
      </c>
      <c r="AF226" s="92">
        <v>0</v>
      </c>
      <c r="AG226" s="92">
        <v>0</v>
      </c>
      <c r="AH226" s="92">
        <v>0</v>
      </c>
      <c r="AI226" s="92">
        <v>0</v>
      </c>
      <c r="AJ226" s="92">
        <v>0</v>
      </c>
      <c r="AK226" s="92">
        <v>0</v>
      </c>
      <c r="AL226" s="92">
        <v>0</v>
      </c>
      <c r="AM226" s="92">
        <v>0</v>
      </c>
      <c r="AN226" s="92">
        <v>0</v>
      </c>
      <c r="AO226" s="92">
        <v>11287.217699999999</v>
      </c>
      <c r="AP226" s="92">
        <v>42461.438199999997</v>
      </c>
      <c r="AQ226" s="92">
        <v>0</v>
      </c>
      <c r="AR226" s="92">
        <v>0</v>
      </c>
      <c r="AS226" s="92">
        <v>0</v>
      </c>
      <c r="AT226" s="92">
        <v>0</v>
      </c>
      <c r="AU226" s="92">
        <v>0</v>
      </c>
      <c r="AV226" s="92">
        <v>0</v>
      </c>
      <c r="AW226" s="92">
        <v>0</v>
      </c>
      <c r="AX226" s="92">
        <v>0</v>
      </c>
      <c r="AY226" s="92">
        <v>0</v>
      </c>
      <c r="AZ226" s="92">
        <v>0</v>
      </c>
      <c r="BA226" s="92">
        <v>0</v>
      </c>
      <c r="BB226" s="92">
        <v>0</v>
      </c>
      <c r="BC226" s="92">
        <v>0</v>
      </c>
      <c r="BD226" s="92">
        <v>0</v>
      </c>
      <c r="BE226" s="92">
        <v>0</v>
      </c>
      <c r="BF226" s="92">
        <v>0</v>
      </c>
      <c r="BG226" s="92">
        <v>0</v>
      </c>
      <c r="BH226" s="92">
        <v>0</v>
      </c>
      <c r="BI226" s="92">
        <v>0</v>
      </c>
      <c r="BJ226" s="92">
        <v>0</v>
      </c>
      <c r="BK226" s="92">
        <v>0</v>
      </c>
      <c r="BL226" s="92">
        <v>0</v>
      </c>
      <c r="BM226" s="92">
        <v>0</v>
      </c>
      <c r="BN226" s="92">
        <v>0</v>
      </c>
      <c r="BO226" s="92">
        <v>0</v>
      </c>
      <c r="BP226" s="92">
        <v>3.1E-2</v>
      </c>
      <c r="BQ226" s="92">
        <v>0</v>
      </c>
      <c r="BR226" s="92">
        <v>0</v>
      </c>
      <c r="BS226" s="92">
        <v>0</v>
      </c>
      <c r="BT226" s="92">
        <v>0</v>
      </c>
      <c r="BU226" s="92">
        <v>0</v>
      </c>
      <c r="BV226" s="92">
        <v>0</v>
      </c>
      <c r="BW226" s="92">
        <v>0</v>
      </c>
      <c r="BX226" s="92">
        <v>0</v>
      </c>
      <c r="BY226" s="92">
        <v>0</v>
      </c>
      <c r="BZ226" s="92">
        <v>0</v>
      </c>
      <c r="CA226" s="92">
        <v>0</v>
      </c>
      <c r="CB226" s="92">
        <v>0</v>
      </c>
      <c r="CC226" s="92">
        <v>0</v>
      </c>
      <c r="CD226" s="92">
        <v>0</v>
      </c>
      <c r="CE226" s="92">
        <v>0</v>
      </c>
      <c r="CF226" s="92">
        <v>0</v>
      </c>
      <c r="CG226" s="92">
        <v>0</v>
      </c>
      <c r="CH226" s="92">
        <v>0</v>
      </c>
      <c r="CI226" s="92">
        <v>0</v>
      </c>
      <c r="CJ226" s="92">
        <v>0</v>
      </c>
      <c r="CK226" s="92">
        <v>0</v>
      </c>
      <c r="CL226" s="92">
        <v>0</v>
      </c>
      <c r="CM226" s="92">
        <v>0</v>
      </c>
      <c r="CN226" s="92">
        <v>0</v>
      </c>
      <c r="CO226" s="92">
        <v>0</v>
      </c>
      <c r="CP226" s="92">
        <v>0</v>
      </c>
      <c r="CQ226" s="92">
        <v>0</v>
      </c>
      <c r="CR226" s="92">
        <v>0</v>
      </c>
      <c r="CS226" s="92">
        <v>0</v>
      </c>
      <c r="CT226" s="92">
        <v>0</v>
      </c>
      <c r="CU226" s="92">
        <v>0</v>
      </c>
      <c r="CV226" s="92">
        <v>0</v>
      </c>
      <c r="CW226" s="92">
        <v>0</v>
      </c>
      <c r="CX226" s="92">
        <v>0</v>
      </c>
      <c r="CY226" s="92">
        <v>0.20349</v>
      </c>
      <c r="CZ226" s="92">
        <v>0.76551000000000002</v>
      </c>
      <c r="DA226" s="92">
        <v>0</v>
      </c>
      <c r="DB226" s="92">
        <v>0</v>
      </c>
      <c r="DC226" s="92">
        <v>0</v>
      </c>
      <c r="DD226" s="92">
        <v>0</v>
      </c>
      <c r="DE226" s="92">
        <v>0</v>
      </c>
      <c r="DF226" s="92">
        <v>0</v>
      </c>
      <c r="DG226" s="92">
        <v>0</v>
      </c>
      <c r="DH226" s="92">
        <v>0</v>
      </c>
      <c r="DI226" s="92">
        <v>0</v>
      </c>
      <c r="DJ226" s="92">
        <v>0</v>
      </c>
      <c r="DK226" s="92">
        <v>0</v>
      </c>
      <c r="DL226" s="92">
        <v>0</v>
      </c>
      <c r="DM226" s="92">
        <v>0</v>
      </c>
      <c r="DN226" s="92">
        <v>0</v>
      </c>
      <c r="DO226" s="92">
        <v>0</v>
      </c>
      <c r="DP226" s="92">
        <v>0</v>
      </c>
      <c r="DQ226" s="92">
        <v>0</v>
      </c>
      <c r="DR226" s="92">
        <v>0</v>
      </c>
      <c r="DS226" s="92">
        <v>0</v>
      </c>
      <c r="DT226" s="92">
        <v>0</v>
      </c>
      <c r="DU226" s="92">
        <v>0</v>
      </c>
      <c r="DV226" s="92">
        <v>0</v>
      </c>
      <c r="DW226" s="92">
        <v>0</v>
      </c>
      <c r="DX226" s="92">
        <v>0</v>
      </c>
      <c r="DY226" s="92">
        <v>0</v>
      </c>
      <c r="DZ226" s="92">
        <v>30977.512599999998</v>
      </c>
      <c r="EA226" s="92">
        <v>0</v>
      </c>
      <c r="EB226" s="92">
        <v>0</v>
      </c>
      <c r="EC226" s="92">
        <v>0</v>
      </c>
      <c r="ED226" s="92">
        <v>0</v>
      </c>
      <c r="EE226" s="92">
        <v>0</v>
      </c>
      <c r="EF226" s="92">
        <v>0</v>
      </c>
      <c r="EG226" s="92">
        <v>0</v>
      </c>
      <c r="EH226" s="92">
        <v>0</v>
      </c>
      <c r="EI226" s="92">
        <v>0</v>
      </c>
      <c r="EJ226" s="92">
        <v>0</v>
      </c>
      <c r="EK226" s="92">
        <v>0</v>
      </c>
      <c r="EL226" s="92">
        <v>0</v>
      </c>
      <c r="EM226" s="92">
        <v>0</v>
      </c>
      <c r="EN226" s="92">
        <v>0</v>
      </c>
      <c r="EO226" s="92">
        <v>0</v>
      </c>
      <c r="EP226" s="92">
        <v>0</v>
      </c>
      <c r="EQ226" s="92">
        <v>0</v>
      </c>
      <c r="ER226" s="92">
        <v>0</v>
      </c>
      <c r="ES226" s="92">
        <v>0</v>
      </c>
      <c r="ET226" s="92">
        <v>0</v>
      </c>
      <c r="EU226" s="92">
        <v>0</v>
      </c>
      <c r="EV226" s="92">
        <v>0</v>
      </c>
      <c r="EW226" s="92">
        <v>0</v>
      </c>
      <c r="EX226" s="92">
        <v>0</v>
      </c>
      <c r="EY226" s="92">
        <v>0</v>
      </c>
      <c r="EZ226" s="92">
        <v>0</v>
      </c>
      <c r="FA226" s="92">
        <v>0</v>
      </c>
      <c r="FB226" s="92">
        <v>0</v>
      </c>
      <c r="FC226" s="92">
        <v>0</v>
      </c>
      <c r="FD226" s="92">
        <v>0</v>
      </c>
      <c r="FE226" s="92">
        <v>0</v>
      </c>
      <c r="FF226" s="92">
        <v>0</v>
      </c>
      <c r="FG226" s="92">
        <v>0</v>
      </c>
      <c r="FH226" s="92">
        <v>0</v>
      </c>
      <c r="FI226" s="92">
        <v>361177.42300000001</v>
      </c>
      <c r="FJ226" s="92">
        <v>1189492.6499999999</v>
      </c>
      <c r="FK226" s="92">
        <v>0</v>
      </c>
      <c r="FL226" s="92">
        <v>0</v>
      </c>
      <c r="FM226" s="92">
        <v>0</v>
      </c>
      <c r="FN226" s="92">
        <v>0</v>
      </c>
      <c r="FO226" s="92">
        <v>0</v>
      </c>
      <c r="FP226" s="92">
        <v>0</v>
      </c>
      <c r="FQ226" s="92">
        <v>0</v>
      </c>
      <c r="FR226" s="92">
        <v>0</v>
      </c>
      <c r="FS226" s="92">
        <v>0</v>
      </c>
      <c r="FT226" s="92">
        <v>0</v>
      </c>
      <c r="FU226" s="92">
        <v>0</v>
      </c>
      <c r="FV226" s="92">
        <v>0</v>
      </c>
      <c r="FW226" s="92">
        <v>0</v>
      </c>
      <c r="FX226" s="92">
        <v>0</v>
      </c>
      <c r="FY226" s="92">
        <v>0</v>
      </c>
      <c r="FZ226" s="92">
        <v>0</v>
      </c>
      <c r="GA226" s="92">
        <v>0</v>
      </c>
      <c r="GB226" s="92">
        <v>0</v>
      </c>
      <c r="GC226" s="92">
        <v>0</v>
      </c>
      <c r="GD226" s="92">
        <v>0</v>
      </c>
      <c r="GE226" s="92">
        <v>0</v>
      </c>
      <c r="GF226" s="92">
        <v>0</v>
      </c>
      <c r="GG226" s="92">
        <v>0</v>
      </c>
      <c r="GH226" s="92">
        <v>0</v>
      </c>
      <c r="GI226" s="92">
        <v>0</v>
      </c>
      <c r="GJ226" s="92">
        <v>1.9585597199999999E-2</v>
      </c>
      <c r="GK226" s="92">
        <v>0</v>
      </c>
      <c r="GL226" s="92">
        <v>0</v>
      </c>
      <c r="GM226" s="92">
        <v>0</v>
      </c>
      <c r="GN226" s="92">
        <v>0</v>
      </c>
      <c r="GO226" s="92">
        <v>0</v>
      </c>
      <c r="GP226" s="92">
        <v>0</v>
      </c>
      <c r="GQ226" s="92">
        <v>0</v>
      </c>
      <c r="GR226" s="92">
        <v>0</v>
      </c>
      <c r="GS226" s="92">
        <v>0</v>
      </c>
      <c r="GT226" s="92">
        <v>0</v>
      </c>
      <c r="GU226" s="92">
        <v>0</v>
      </c>
      <c r="GV226" s="92">
        <v>0</v>
      </c>
      <c r="GW226" s="92">
        <v>0</v>
      </c>
      <c r="GX226" s="92">
        <v>0</v>
      </c>
      <c r="GY226" s="92">
        <v>0</v>
      </c>
      <c r="GZ226" s="92">
        <v>0</v>
      </c>
      <c r="HA226" s="92">
        <v>0</v>
      </c>
      <c r="HB226" s="92">
        <v>0</v>
      </c>
      <c r="HC226" s="92">
        <v>0</v>
      </c>
      <c r="HD226" s="92">
        <v>0</v>
      </c>
      <c r="HE226" s="92">
        <v>0</v>
      </c>
      <c r="HF226" s="92">
        <v>0</v>
      </c>
      <c r="HG226" s="92">
        <v>0</v>
      </c>
      <c r="HH226" s="92">
        <v>0</v>
      </c>
      <c r="HI226" s="92">
        <v>0</v>
      </c>
      <c r="HJ226" s="92">
        <v>0</v>
      </c>
      <c r="HK226" s="92">
        <v>0</v>
      </c>
      <c r="HL226" s="92">
        <v>0</v>
      </c>
      <c r="HM226" s="92">
        <v>0</v>
      </c>
      <c r="HN226" s="92">
        <v>0</v>
      </c>
      <c r="HO226" s="92">
        <v>0</v>
      </c>
      <c r="HP226" s="92">
        <v>0</v>
      </c>
      <c r="HQ226" s="92">
        <v>0</v>
      </c>
      <c r="HR226" s="92">
        <v>0</v>
      </c>
      <c r="HS226" s="92">
        <v>0.22835518299999999</v>
      </c>
      <c r="HT226" s="92">
        <v>0.75205922000000003</v>
      </c>
      <c r="HU226" s="92">
        <v>0</v>
      </c>
      <c r="HV226" s="92">
        <v>0</v>
      </c>
      <c r="HW226" s="92">
        <v>0</v>
      </c>
      <c r="HX226" s="92">
        <v>0</v>
      </c>
      <c r="HY226" s="92">
        <v>0</v>
      </c>
      <c r="HZ226" s="92">
        <v>0</v>
      </c>
      <c r="IA226" s="92">
        <v>0</v>
      </c>
      <c r="IB226" s="92">
        <v>0</v>
      </c>
      <c r="IC226" s="92">
        <v>0</v>
      </c>
      <c r="ID226" s="92">
        <v>0</v>
      </c>
      <c r="IE226" s="92">
        <v>0</v>
      </c>
      <c r="IF226" s="92">
        <v>0</v>
      </c>
      <c r="IG226" s="92">
        <v>0</v>
      </c>
      <c r="IH226" s="92">
        <v>0</v>
      </c>
      <c r="II226" s="92">
        <v>0</v>
      </c>
      <c r="IJ226" s="92">
        <v>0</v>
      </c>
      <c r="IK226" s="92">
        <v>0</v>
      </c>
      <c r="IL226" s="92">
        <v>0</v>
      </c>
      <c r="IM226" s="92">
        <v>0</v>
      </c>
      <c r="IN226" s="92">
        <v>0</v>
      </c>
      <c r="IO226" s="92">
        <v>0</v>
      </c>
      <c r="IP226" s="92">
        <v>0</v>
      </c>
      <c r="IQ226" s="92">
        <v>0</v>
      </c>
      <c r="IR226" s="92">
        <v>0</v>
      </c>
      <c r="IS226" s="92">
        <v>0</v>
      </c>
      <c r="IT226" s="92">
        <v>55468.169199999997</v>
      </c>
      <c r="IU226" s="92">
        <v>1581647.59</v>
      </c>
      <c r="IV226" s="92">
        <v>22617158.399999999</v>
      </c>
      <c r="IW226" s="92">
        <v>25</v>
      </c>
      <c r="IX226" s="92">
        <v>1</v>
      </c>
      <c r="IY226" s="92">
        <v>1</v>
      </c>
      <c r="IZ226" s="92">
        <v>0</v>
      </c>
      <c r="JA226" s="92">
        <v>0</v>
      </c>
      <c r="JB226" s="92">
        <v>-1790.47435</v>
      </c>
      <c r="JC226" s="92">
        <v>-62.791695799999999</v>
      </c>
      <c r="JD226" s="92">
        <v>-99.314334000000002</v>
      </c>
      <c r="JE226" s="92">
        <v>0.93449426400000002</v>
      </c>
      <c r="JF226" s="92">
        <v>3.2772588800000002E-2</v>
      </c>
      <c r="JG226" s="92">
        <v>4.0874696499999997E-5</v>
      </c>
      <c r="JH226" s="92">
        <v>1.16552188E-3</v>
      </c>
      <c r="JI226" s="92">
        <v>28.514508599999999</v>
      </c>
      <c r="JJ226" s="92">
        <v>48494.9496</v>
      </c>
      <c r="JK226" s="92">
        <v>0</v>
      </c>
      <c r="JL226" s="92">
        <v>0</v>
      </c>
      <c r="JM226" s="92">
        <v>0</v>
      </c>
      <c r="JN226" s="92">
        <v>0</v>
      </c>
      <c r="JO226" s="92">
        <v>0</v>
      </c>
      <c r="JP226" s="92">
        <v>0</v>
      </c>
      <c r="JQ226" s="92">
        <v>0</v>
      </c>
      <c r="JR226" s="92">
        <v>0</v>
      </c>
      <c r="JS226" s="92">
        <v>0</v>
      </c>
      <c r="JT226" s="92">
        <v>0</v>
      </c>
      <c r="JU226" s="92">
        <v>0</v>
      </c>
      <c r="JV226" s="92">
        <v>0</v>
      </c>
      <c r="JW226" s="92">
        <v>0</v>
      </c>
      <c r="JX226" s="92">
        <v>0</v>
      </c>
      <c r="JY226" s="92">
        <v>0</v>
      </c>
      <c r="JZ226" s="92">
        <v>0</v>
      </c>
      <c r="KA226" s="92">
        <v>0</v>
      </c>
      <c r="KB226" s="92">
        <v>0</v>
      </c>
      <c r="KC226" s="92">
        <v>0</v>
      </c>
      <c r="KD226" s="92">
        <v>0</v>
      </c>
      <c r="KE226" s="92">
        <v>0</v>
      </c>
      <c r="KF226" s="92">
        <v>0</v>
      </c>
      <c r="KG226" s="92">
        <v>0</v>
      </c>
      <c r="KH226" s="92">
        <v>0</v>
      </c>
      <c r="KI226" s="92">
        <v>0</v>
      </c>
      <c r="KJ226" s="92">
        <v>0</v>
      </c>
      <c r="KK226" s="92">
        <v>0</v>
      </c>
      <c r="KL226" s="92">
        <v>0</v>
      </c>
      <c r="KM226" s="92">
        <v>0</v>
      </c>
      <c r="KN226" s="92">
        <v>0</v>
      </c>
      <c r="KO226" s="92">
        <v>0</v>
      </c>
      <c r="KP226" s="92">
        <v>0</v>
      </c>
      <c r="KQ226" s="92">
        <v>0</v>
      </c>
      <c r="KR226" s="92">
        <v>0</v>
      </c>
      <c r="KS226" s="92">
        <v>0</v>
      </c>
      <c r="KT226" s="92">
        <v>0</v>
      </c>
      <c r="KU226" s="92">
        <v>0</v>
      </c>
      <c r="KV226" s="92">
        <v>0</v>
      </c>
      <c r="KW226" s="92">
        <v>0</v>
      </c>
      <c r="KX226" s="92">
        <v>0</v>
      </c>
      <c r="KY226" s="92">
        <v>0</v>
      </c>
      <c r="KZ226" s="92">
        <v>0</v>
      </c>
      <c r="LA226" s="92">
        <v>0</v>
      </c>
      <c r="LB226" s="92">
        <v>0</v>
      </c>
      <c r="LC226" s="92">
        <v>0</v>
      </c>
      <c r="LD226" s="92">
        <v>0</v>
      </c>
      <c r="LE226" s="92">
        <v>0</v>
      </c>
      <c r="LF226" s="92">
        <v>0</v>
      </c>
      <c r="LG226" s="92">
        <v>0</v>
      </c>
      <c r="LH226" s="92">
        <v>0</v>
      </c>
      <c r="LI226" s="92">
        <v>0</v>
      </c>
      <c r="LJ226" s="92">
        <v>0</v>
      </c>
      <c r="LK226" s="92">
        <v>0</v>
      </c>
      <c r="LL226" s="92">
        <v>0</v>
      </c>
      <c r="LM226" s="92">
        <v>0</v>
      </c>
      <c r="LN226" s="92">
        <v>0</v>
      </c>
      <c r="LO226" s="92">
        <v>0</v>
      </c>
      <c r="LP226" s="92">
        <v>0</v>
      </c>
      <c r="LQ226" s="92">
        <v>0</v>
      </c>
      <c r="LR226" s="92">
        <v>0</v>
      </c>
      <c r="LS226" s="92">
        <v>0</v>
      </c>
      <c r="LT226" s="92">
        <v>0</v>
      </c>
      <c r="LU226" s="92">
        <v>0</v>
      </c>
      <c r="LV226" s="92">
        <v>0</v>
      </c>
      <c r="LW226" s="92">
        <v>0</v>
      </c>
      <c r="LX226" s="92">
        <v>0</v>
      </c>
      <c r="LY226" s="92">
        <v>0</v>
      </c>
      <c r="LZ226" s="92">
        <v>0</v>
      </c>
      <c r="MA226" s="92">
        <v>0</v>
      </c>
      <c r="MB226" s="92">
        <v>0</v>
      </c>
      <c r="MC226" s="92">
        <v>0</v>
      </c>
      <c r="MD226" s="92">
        <v>0</v>
      </c>
      <c r="ME226" s="92">
        <v>0</v>
      </c>
      <c r="MF226" s="92">
        <v>0</v>
      </c>
      <c r="MG226" s="92">
        <v>0</v>
      </c>
      <c r="MH226" s="92">
        <v>0</v>
      </c>
      <c r="MI226" s="92">
        <v>0</v>
      </c>
      <c r="MJ226" s="92">
        <v>0</v>
      </c>
      <c r="MK226" s="92">
        <v>0</v>
      </c>
      <c r="ML226" s="92">
        <v>0</v>
      </c>
      <c r="MM226" s="92">
        <v>0</v>
      </c>
      <c r="MN226" s="92">
        <v>0</v>
      </c>
      <c r="MO226" s="92">
        <v>0</v>
      </c>
      <c r="MP226" s="92">
        <v>0</v>
      </c>
      <c r="MQ226" s="92">
        <v>0</v>
      </c>
      <c r="MR226" s="92">
        <v>0</v>
      </c>
      <c r="MS226" s="92">
        <v>0</v>
      </c>
      <c r="MT226" s="92">
        <v>0</v>
      </c>
      <c r="MU226" s="92">
        <v>0</v>
      </c>
      <c r="MV226" s="92">
        <v>0</v>
      </c>
      <c r="MW226" s="92">
        <v>0</v>
      </c>
      <c r="MX226" s="92">
        <v>0</v>
      </c>
      <c r="MY226" s="92">
        <v>0</v>
      </c>
      <c r="MZ226" s="92">
        <v>0</v>
      </c>
      <c r="NA226" s="92">
        <v>0</v>
      </c>
      <c r="NB226" s="92">
        <v>0</v>
      </c>
      <c r="NC226" s="92">
        <v>0</v>
      </c>
      <c r="ND226" s="92">
        <v>0</v>
      </c>
      <c r="NE226" s="92">
        <v>0</v>
      </c>
      <c r="NF226" s="92">
        <v>0</v>
      </c>
      <c r="NG226" s="92">
        <v>0</v>
      </c>
      <c r="NH226" s="92">
        <v>0</v>
      </c>
      <c r="NI226" s="92">
        <v>0</v>
      </c>
      <c r="NJ226" s="92">
        <v>0</v>
      </c>
      <c r="NK226" s="92">
        <v>0</v>
      </c>
      <c r="NL226" s="92">
        <v>0</v>
      </c>
      <c r="NM226" s="92">
        <v>0</v>
      </c>
      <c r="NN226" s="92">
        <v>0</v>
      </c>
      <c r="NO226" s="92">
        <v>0</v>
      </c>
      <c r="NP226" s="92">
        <v>0</v>
      </c>
      <c r="NQ226" s="92">
        <v>0</v>
      </c>
      <c r="NR226" s="92">
        <v>0</v>
      </c>
      <c r="NS226" s="92">
        <v>0</v>
      </c>
      <c r="NT226" s="92">
        <v>0</v>
      </c>
      <c r="NU226" s="92">
        <v>0</v>
      </c>
      <c r="NV226" s="92">
        <v>0</v>
      </c>
      <c r="NW226" s="92">
        <v>0</v>
      </c>
      <c r="NX226" s="92">
        <v>0</v>
      </c>
      <c r="NY226" s="92">
        <v>0</v>
      </c>
      <c r="NZ226" s="92">
        <v>0</v>
      </c>
      <c r="OA226" s="92">
        <v>0</v>
      </c>
      <c r="OB226" s="92">
        <v>0</v>
      </c>
      <c r="OC226" s="92">
        <v>0</v>
      </c>
      <c r="OD226" s="92">
        <v>0</v>
      </c>
      <c r="OE226" s="92">
        <v>0</v>
      </c>
      <c r="OF226" s="92">
        <v>0</v>
      </c>
      <c r="OG226" s="92">
        <v>0</v>
      </c>
      <c r="OH226" s="92">
        <v>0</v>
      </c>
      <c r="OI226" s="92">
        <v>0</v>
      </c>
      <c r="OJ226" s="92">
        <v>0</v>
      </c>
      <c r="OK226" s="92">
        <v>0</v>
      </c>
      <c r="OL226" s="92">
        <v>0</v>
      </c>
      <c r="OM226" s="92">
        <v>0</v>
      </c>
      <c r="ON226" s="92">
        <v>0</v>
      </c>
      <c r="OO226" s="92">
        <v>0</v>
      </c>
      <c r="OP226" s="92">
        <v>0</v>
      </c>
      <c r="OQ226" s="92">
        <v>0</v>
      </c>
      <c r="OR226" s="92">
        <v>0</v>
      </c>
      <c r="OS226" s="92">
        <v>0</v>
      </c>
      <c r="OT226" s="92">
        <v>0</v>
      </c>
      <c r="OU226" s="92">
        <v>0</v>
      </c>
      <c r="OV226" s="92">
        <v>0</v>
      </c>
      <c r="OW226" s="92">
        <v>0</v>
      </c>
      <c r="OX226" s="92">
        <v>0</v>
      </c>
      <c r="OY226" s="92">
        <v>0</v>
      </c>
      <c r="OZ226" s="92">
        <v>0</v>
      </c>
      <c r="PA226" s="92">
        <v>0</v>
      </c>
      <c r="PB226" s="92">
        <v>0</v>
      </c>
      <c r="PC226" s="92">
        <v>0</v>
      </c>
      <c r="PD226" s="92">
        <v>0</v>
      </c>
      <c r="PE226" s="92">
        <v>0</v>
      </c>
      <c r="PF226" s="92">
        <v>0</v>
      </c>
      <c r="PG226" s="92">
        <v>0</v>
      </c>
      <c r="PH226" s="92">
        <v>0</v>
      </c>
      <c r="PI226" s="92">
        <v>0</v>
      </c>
      <c r="PJ226" s="92">
        <v>0</v>
      </c>
      <c r="PK226" s="92">
        <v>0</v>
      </c>
      <c r="PL226" s="92">
        <v>0</v>
      </c>
      <c r="PM226" s="92">
        <v>0</v>
      </c>
      <c r="PN226" s="92">
        <v>0</v>
      </c>
      <c r="PO226" s="92">
        <v>0</v>
      </c>
      <c r="PP226" s="92">
        <v>0</v>
      </c>
      <c r="PQ226" s="92">
        <v>0</v>
      </c>
      <c r="PR226" s="92">
        <v>0</v>
      </c>
      <c r="PS226" s="92">
        <v>0</v>
      </c>
      <c r="PT226" s="92">
        <v>0</v>
      </c>
      <c r="PU226" s="92">
        <v>0</v>
      </c>
      <c r="PV226" s="92">
        <v>0</v>
      </c>
      <c r="PW226" s="92">
        <v>0</v>
      </c>
      <c r="PX226" s="92">
        <v>0</v>
      </c>
      <c r="PY226" s="92">
        <v>0</v>
      </c>
      <c r="PZ226" s="92">
        <v>0</v>
      </c>
      <c r="QA226" s="92">
        <v>0</v>
      </c>
      <c r="QB226" s="92">
        <v>0</v>
      </c>
      <c r="QC226" s="92">
        <v>0</v>
      </c>
      <c r="QD226" s="92">
        <v>0</v>
      </c>
      <c r="QE226" s="92">
        <v>0</v>
      </c>
      <c r="QF226" s="92">
        <v>0</v>
      </c>
      <c r="QG226" s="92">
        <v>0</v>
      </c>
      <c r="QH226" s="92">
        <v>0</v>
      </c>
      <c r="QI226" s="92">
        <v>0</v>
      </c>
      <c r="QJ226" s="92">
        <v>0</v>
      </c>
      <c r="QK226" s="92">
        <v>0</v>
      </c>
      <c r="QL226" s="92">
        <v>0</v>
      </c>
      <c r="QM226" s="92">
        <v>0</v>
      </c>
      <c r="QN226" s="92">
        <v>0</v>
      </c>
      <c r="QO226" s="92">
        <v>0</v>
      </c>
      <c r="QP226" s="92">
        <v>0</v>
      </c>
      <c r="QQ226" s="92">
        <v>0</v>
      </c>
      <c r="QR226" s="92">
        <v>0</v>
      </c>
      <c r="QS226" s="92">
        <v>0</v>
      </c>
      <c r="QT226" s="92">
        <v>0</v>
      </c>
      <c r="QU226" s="92">
        <v>0</v>
      </c>
      <c r="QV226" s="92">
        <v>0</v>
      </c>
      <c r="QW226" s="92">
        <v>0</v>
      </c>
      <c r="QX226" s="92">
        <v>0</v>
      </c>
      <c r="QY226" s="92">
        <v>0</v>
      </c>
      <c r="QZ226" s="92">
        <v>0</v>
      </c>
      <c r="RA226" s="92">
        <v>0</v>
      </c>
      <c r="RB226" s="92">
        <v>0</v>
      </c>
      <c r="RC226" s="92">
        <v>0</v>
      </c>
      <c r="RD226" s="92">
        <v>0</v>
      </c>
      <c r="RE226" s="92">
        <v>0</v>
      </c>
      <c r="RF226" s="92">
        <v>0</v>
      </c>
      <c r="RG226" s="92">
        <v>0</v>
      </c>
      <c r="RH226" s="92">
        <v>0</v>
      </c>
      <c r="RI226" s="92">
        <v>0</v>
      </c>
      <c r="RJ226" s="92">
        <v>0</v>
      </c>
      <c r="RK226" s="92">
        <v>0</v>
      </c>
      <c r="RL226" s="92">
        <v>0</v>
      </c>
      <c r="RM226" s="92">
        <v>0</v>
      </c>
      <c r="RN226" s="92">
        <v>0</v>
      </c>
      <c r="RO226" s="92">
        <v>0</v>
      </c>
      <c r="RP226" s="92">
        <v>0</v>
      </c>
      <c r="RQ226" s="92">
        <v>0</v>
      </c>
      <c r="RR226" s="92">
        <v>0</v>
      </c>
      <c r="RS226" s="92">
        <v>0</v>
      </c>
      <c r="RT226" s="92">
        <v>0</v>
      </c>
      <c r="RU226" s="92">
        <v>0</v>
      </c>
      <c r="RV226" s="92">
        <v>0</v>
      </c>
      <c r="RW226" s="92">
        <v>0</v>
      </c>
      <c r="RX226" s="92">
        <v>0</v>
      </c>
      <c r="RY226" s="92">
        <v>0</v>
      </c>
      <c r="RZ226" s="92">
        <v>0</v>
      </c>
      <c r="SA226" s="92">
        <v>0</v>
      </c>
      <c r="SB226" s="92">
        <v>0</v>
      </c>
      <c r="SC226" s="92">
        <v>0</v>
      </c>
      <c r="SD226" s="92">
        <v>0</v>
      </c>
      <c r="SE226" s="92">
        <v>0</v>
      </c>
      <c r="SF226" s="92">
        <v>0</v>
      </c>
      <c r="SG226" s="92">
        <v>0</v>
      </c>
      <c r="SH226" s="92">
        <v>0</v>
      </c>
      <c r="SI226" s="92">
        <v>0</v>
      </c>
      <c r="SJ226" s="92">
        <v>0</v>
      </c>
      <c r="SK226" s="92">
        <v>0</v>
      </c>
      <c r="SL226" s="92">
        <v>0</v>
      </c>
      <c r="SM226" s="92">
        <v>0</v>
      </c>
      <c r="SN226" s="92">
        <v>0</v>
      </c>
      <c r="SO226" s="92">
        <v>0</v>
      </c>
      <c r="SP226" s="92">
        <v>0</v>
      </c>
      <c r="SQ226" s="92">
        <v>0</v>
      </c>
      <c r="SR226" s="92">
        <v>0</v>
      </c>
      <c r="SS226" s="92">
        <v>0</v>
      </c>
      <c r="ST226" s="92">
        <v>0</v>
      </c>
      <c r="SU226" s="92">
        <v>0</v>
      </c>
      <c r="SV226" s="92">
        <v>0</v>
      </c>
      <c r="SW226" s="92">
        <v>0</v>
      </c>
      <c r="SX226" s="92">
        <v>0</v>
      </c>
      <c r="SY226" s="92">
        <v>0</v>
      </c>
      <c r="SZ226" s="92">
        <v>0</v>
      </c>
      <c r="TA226" s="92">
        <v>0</v>
      </c>
      <c r="TB226" s="92">
        <v>0</v>
      </c>
      <c r="TC226" s="92">
        <v>1</v>
      </c>
      <c r="TD226" s="92">
        <v>0</v>
      </c>
      <c r="TE226" s="92">
        <v>0</v>
      </c>
      <c r="TF226" s="92">
        <v>0</v>
      </c>
      <c r="TG226" s="92">
        <v>0</v>
      </c>
      <c r="TH226" s="92">
        <v>0</v>
      </c>
      <c r="TI226" s="92">
        <v>0</v>
      </c>
      <c r="TJ226" s="92">
        <v>0</v>
      </c>
      <c r="TK226" s="92">
        <v>0</v>
      </c>
      <c r="TL226" s="92">
        <v>0</v>
      </c>
      <c r="TM226" s="92">
        <v>0</v>
      </c>
      <c r="TN226" s="92">
        <v>0</v>
      </c>
      <c r="TO226" s="92">
        <v>0</v>
      </c>
      <c r="TP226" s="92">
        <v>0</v>
      </c>
      <c r="TQ226" s="92">
        <v>-115502570.442</v>
      </c>
      <c r="TR226" s="92">
        <v>0</v>
      </c>
      <c r="TS226" s="92">
        <v>0.47764256666666699</v>
      </c>
      <c r="TT226" s="92">
        <v>0</v>
      </c>
      <c r="TU226" s="92">
        <v>0</v>
      </c>
      <c r="TV226" s="92">
        <v>0</v>
      </c>
      <c r="TW226" s="92">
        <v>0</v>
      </c>
      <c r="TX226" s="92">
        <v>0</v>
      </c>
      <c r="TY226" s="92">
        <v>0</v>
      </c>
      <c r="TZ226" s="92">
        <v>0</v>
      </c>
      <c r="UA226" s="92">
        <v>0</v>
      </c>
      <c r="UB226" s="92">
        <v>0</v>
      </c>
      <c r="UC226" s="92">
        <v>0</v>
      </c>
      <c r="UD226" s="92">
        <v>0</v>
      </c>
      <c r="UE226" s="92">
        <v>0</v>
      </c>
      <c r="UF226" s="92">
        <v>0</v>
      </c>
      <c r="UG226" s="92">
        <v>0</v>
      </c>
      <c r="UH226" s="92">
        <v>0</v>
      </c>
      <c r="UI226" s="92">
        <v>0</v>
      </c>
      <c r="UJ226" s="92">
        <v>0</v>
      </c>
      <c r="UK226" s="92">
        <v>0</v>
      </c>
      <c r="UL226" s="92">
        <v>0</v>
      </c>
      <c r="UM226" s="92">
        <v>0</v>
      </c>
      <c r="UN226" s="92">
        <v>0</v>
      </c>
      <c r="UO226" s="92">
        <v>0</v>
      </c>
      <c r="UP226" s="92">
        <v>0</v>
      </c>
      <c r="UQ226" s="92">
        <v>0</v>
      </c>
      <c r="UR226" s="92">
        <v>0</v>
      </c>
      <c r="US226" s="92">
        <v>0</v>
      </c>
      <c r="UT226" s="92">
        <v>0</v>
      </c>
      <c r="UU226" s="92">
        <v>0</v>
      </c>
      <c r="UV226" s="92">
        <v>0</v>
      </c>
      <c r="UW226" s="92">
        <v>0</v>
      </c>
      <c r="UX226" s="92">
        <v>0</v>
      </c>
      <c r="UY226" s="92">
        <v>0</v>
      </c>
      <c r="UZ226" s="92">
        <v>0</v>
      </c>
      <c r="VA226" s="92">
        <v>0</v>
      </c>
      <c r="VB226" s="92">
        <v>3.1353382500000002</v>
      </c>
      <c r="VC226" s="92">
        <v>11.7948439444445</v>
      </c>
      <c r="VD226" s="92">
        <v>0</v>
      </c>
      <c r="VE226" s="92">
        <v>0</v>
      </c>
      <c r="VF226" s="92">
        <v>0</v>
      </c>
      <c r="VG226" s="92">
        <v>0</v>
      </c>
      <c r="VH226" s="92">
        <v>0</v>
      </c>
      <c r="VI226" s="92">
        <v>0</v>
      </c>
      <c r="VJ226" s="92">
        <v>0</v>
      </c>
      <c r="VK226" s="92">
        <v>0</v>
      </c>
      <c r="VL226" s="92">
        <v>0</v>
      </c>
      <c r="VM226" s="92">
        <v>0</v>
      </c>
      <c r="VN226" s="92">
        <v>0</v>
      </c>
      <c r="VO226" s="92">
        <v>0</v>
      </c>
      <c r="VP226" s="92">
        <v>0</v>
      </c>
      <c r="VQ226" s="92">
        <v>0</v>
      </c>
      <c r="VR226" s="92">
        <v>0</v>
      </c>
      <c r="VS226" s="92">
        <v>0</v>
      </c>
      <c r="VT226" s="92">
        <v>0</v>
      </c>
      <c r="VU226" s="92">
        <v>0</v>
      </c>
      <c r="VV226" s="92">
        <v>0</v>
      </c>
      <c r="VW226" s="92">
        <v>0</v>
      </c>
      <c r="VX226" s="92">
        <v>0</v>
      </c>
      <c r="VY226" s="92">
        <v>0</v>
      </c>
      <c r="VZ226" s="92">
        <v>0</v>
      </c>
      <c r="WA226" s="92">
        <v>0</v>
      </c>
      <c r="WB226" s="92">
        <v>0</v>
      </c>
      <c r="WC226" s="92">
        <v>0</v>
      </c>
    </row>
    <row r="227" spans="2:601" ht="13.5" customHeight="1">
      <c r="B227" s="851" t="s">
        <v>2893</v>
      </c>
      <c r="C227" s="92">
        <v>0</v>
      </c>
      <c r="D227" s="92">
        <v>29168.814399999999</v>
      </c>
      <c r="E227" s="92">
        <v>-39.138154399999998</v>
      </c>
      <c r="F227" s="92">
        <v>119.927762</v>
      </c>
      <c r="G227" s="92">
        <v>585.66783599999997</v>
      </c>
      <c r="H227" s="92">
        <v>0</v>
      </c>
      <c r="I227" s="92">
        <v>0</v>
      </c>
      <c r="J227" s="92">
        <v>0</v>
      </c>
      <c r="K227" s="92">
        <v>0</v>
      </c>
      <c r="L227" s="92">
        <v>0</v>
      </c>
      <c r="M227" s="92">
        <v>0</v>
      </c>
      <c r="N227" s="92">
        <v>0</v>
      </c>
      <c r="O227" s="92">
        <v>0</v>
      </c>
      <c r="P227" s="92">
        <v>0</v>
      </c>
      <c r="Q227" s="92">
        <v>0</v>
      </c>
      <c r="R227" s="92">
        <v>0</v>
      </c>
      <c r="S227" s="92">
        <v>0</v>
      </c>
      <c r="T227" s="92">
        <v>0</v>
      </c>
      <c r="U227" s="92">
        <v>0</v>
      </c>
      <c r="V227" s="92">
        <v>0</v>
      </c>
      <c r="W227" s="92">
        <v>4.2360485299999998E-7</v>
      </c>
      <c r="X227" s="92">
        <v>0</v>
      </c>
      <c r="Y227" s="92">
        <v>0</v>
      </c>
      <c r="Z227" s="92">
        <v>0</v>
      </c>
      <c r="AA227" s="92">
        <v>0</v>
      </c>
      <c r="AB227" s="92">
        <v>0</v>
      </c>
      <c r="AC227" s="92">
        <v>1.1768915E-2</v>
      </c>
      <c r="AD227" s="92">
        <v>0</v>
      </c>
      <c r="AE227" s="92">
        <v>0</v>
      </c>
      <c r="AF227" s="92">
        <v>0</v>
      </c>
      <c r="AG227" s="92">
        <v>0</v>
      </c>
      <c r="AH227" s="92">
        <v>0</v>
      </c>
      <c r="AI227" s="92">
        <v>0</v>
      </c>
      <c r="AJ227" s="92">
        <v>0</v>
      </c>
      <c r="AK227" s="92">
        <v>0</v>
      </c>
      <c r="AL227" s="92">
        <v>0</v>
      </c>
      <c r="AM227" s="92">
        <v>0</v>
      </c>
      <c r="AN227" s="92">
        <v>0</v>
      </c>
      <c r="AO227" s="92">
        <v>4.50339073E-6</v>
      </c>
      <c r="AP227" s="92">
        <v>8.5991398200000002E-10</v>
      </c>
      <c r="AQ227" s="92">
        <v>0</v>
      </c>
      <c r="AR227" s="92">
        <v>0</v>
      </c>
      <c r="AS227" s="92">
        <v>0</v>
      </c>
      <c r="AT227" s="92">
        <v>0.61178698200000003</v>
      </c>
      <c r="AU227" s="92">
        <v>0</v>
      </c>
      <c r="AV227" s="92">
        <v>0</v>
      </c>
      <c r="AW227" s="92">
        <v>3.1634739399999997E-5</v>
      </c>
      <c r="AX227" s="92">
        <v>0</v>
      </c>
      <c r="AY227" s="92">
        <v>0</v>
      </c>
      <c r="AZ227" s="92">
        <v>0</v>
      </c>
      <c r="BA227" s="92">
        <v>0</v>
      </c>
      <c r="BB227" s="92">
        <v>0</v>
      </c>
      <c r="BC227" s="92">
        <v>0</v>
      </c>
      <c r="BD227" s="92">
        <v>0</v>
      </c>
      <c r="BE227" s="92">
        <v>0</v>
      </c>
      <c r="BF227" s="92">
        <v>0</v>
      </c>
      <c r="BG227" s="92">
        <v>0</v>
      </c>
      <c r="BH227" s="92">
        <v>0</v>
      </c>
      <c r="BI227" s="92">
        <v>0</v>
      </c>
      <c r="BJ227" s="92">
        <v>0</v>
      </c>
      <c r="BK227" s="92">
        <v>0</v>
      </c>
      <c r="BL227" s="92">
        <v>0</v>
      </c>
      <c r="BM227" s="92">
        <v>0</v>
      </c>
      <c r="BN227" s="92">
        <v>0</v>
      </c>
      <c r="BO227" s="92">
        <v>0</v>
      </c>
      <c r="BP227" s="92">
        <v>0.169816629</v>
      </c>
      <c r="BQ227" s="92">
        <v>0.82930037000000001</v>
      </c>
      <c r="BR227" s="92">
        <v>0</v>
      </c>
      <c r="BS227" s="92">
        <v>0</v>
      </c>
      <c r="BT227" s="92">
        <v>0</v>
      </c>
      <c r="BU227" s="92">
        <v>0</v>
      </c>
      <c r="BV227" s="92">
        <v>0</v>
      </c>
      <c r="BW227" s="92">
        <v>0</v>
      </c>
      <c r="BX227" s="92">
        <v>0</v>
      </c>
      <c r="BY227" s="92">
        <v>0</v>
      </c>
      <c r="BZ227" s="92">
        <v>0</v>
      </c>
      <c r="CA227" s="92">
        <v>0</v>
      </c>
      <c r="CB227" s="92">
        <v>0</v>
      </c>
      <c r="CC227" s="92">
        <v>0</v>
      </c>
      <c r="CD227" s="92">
        <v>0</v>
      </c>
      <c r="CE227" s="92">
        <v>0</v>
      </c>
      <c r="CF227" s="92">
        <v>0</v>
      </c>
      <c r="CG227" s="92">
        <v>5.9982064800000002E-10</v>
      </c>
      <c r="CH227" s="92">
        <v>0</v>
      </c>
      <c r="CI227" s="92">
        <v>0</v>
      </c>
      <c r="CJ227" s="92">
        <v>0</v>
      </c>
      <c r="CK227" s="92">
        <v>0</v>
      </c>
      <c r="CL227" s="92">
        <v>0</v>
      </c>
      <c r="CM227" s="92">
        <v>1.66646774E-5</v>
      </c>
      <c r="CN227" s="92">
        <v>0</v>
      </c>
      <c r="CO227" s="92">
        <v>0</v>
      </c>
      <c r="CP227" s="92">
        <v>0</v>
      </c>
      <c r="CQ227" s="92">
        <v>0</v>
      </c>
      <c r="CR227" s="92">
        <v>0</v>
      </c>
      <c r="CS227" s="92">
        <v>0</v>
      </c>
      <c r="CT227" s="92">
        <v>0</v>
      </c>
      <c r="CU227" s="92">
        <v>0</v>
      </c>
      <c r="CV227" s="92">
        <v>0</v>
      </c>
      <c r="CW227" s="92">
        <v>0</v>
      </c>
      <c r="CX227" s="92">
        <v>0</v>
      </c>
      <c r="CY227" s="92">
        <v>6.3767606299999999E-9</v>
      </c>
      <c r="CZ227" s="92">
        <v>1.2176304399999999E-12</v>
      </c>
      <c r="DA227" s="92">
        <v>0</v>
      </c>
      <c r="DB227" s="92">
        <v>0</v>
      </c>
      <c r="DC227" s="92">
        <v>0</v>
      </c>
      <c r="DD227" s="92">
        <v>8.6628484500000003E-4</v>
      </c>
      <c r="DE227" s="92">
        <v>0</v>
      </c>
      <c r="DF227" s="92">
        <v>0</v>
      </c>
      <c r="DG227" s="92">
        <v>4.4794505400000003E-8</v>
      </c>
      <c r="DH227" s="92">
        <v>0</v>
      </c>
      <c r="DI227" s="92">
        <v>0</v>
      </c>
      <c r="DJ227" s="92">
        <v>0</v>
      </c>
      <c r="DK227" s="92">
        <v>0</v>
      </c>
      <c r="DL227" s="92">
        <v>0</v>
      </c>
      <c r="DM227" s="92">
        <v>0</v>
      </c>
      <c r="DN227" s="92">
        <v>0</v>
      </c>
      <c r="DO227" s="92">
        <v>0</v>
      </c>
      <c r="DP227" s="92">
        <v>0</v>
      </c>
      <c r="DQ227" s="92">
        <v>0</v>
      </c>
      <c r="DR227" s="92">
        <v>0</v>
      </c>
      <c r="DS227" s="92">
        <v>0</v>
      </c>
      <c r="DT227" s="92">
        <v>0</v>
      </c>
      <c r="DU227" s="92">
        <v>0</v>
      </c>
      <c r="DV227" s="92">
        <v>0</v>
      </c>
      <c r="DW227" s="92">
        <v>0</v>
      </c>
      <c r="DX227" s="92">
        <v>0</v>
      </c>
      <c r="DY227" s="92">
        <v>0</v>
      </c>
      <c r="DZ227" s="92">
        <v>2160.5322099999998</v>
      </c>
      <c r="EA227" s="92">
        <v>26981.154999999999</v>
      </c>
      <c r="EB227" s="92">
        <v>0</v>
      </c>
      <c r="EC227" s="92">
        <v>0</v>
      </c>
      <c r="ED227" s="92">
        <v>0</v>
      </c>
      <c r="EE227" s="92">
        <v>0</v>
      </c>
      <c r="EF227" s="92">
        <v>0</v>
      </c>
      <c r="EG227" s="92">
        <v>0</v>
      </c>
      <c r="EH227" s="92">
        <v>0</v>
      </c>
      <c r="EI227" s="92">
        <v>0</v>
      </c>
      <c r="EJ227" s="92">
        <v>0</v>
      </c>
      <c r="EK227" s="92">
        <v>0</v>
      </c>
      <c r="EL227" s="92">
        <v>0</v>
      </c>
      <c r="EM227" s="92">
        <v>0</v>
      </c>
      <c r="EN227" s="92">
        <v>0</v>
      </c>
      <c r="EO227" s="92">
        <v>0</v>
      </c>
      <c r="EP227" s="92">
        <v>0</v>
      </c>
      <c r="EQ227" s="92">
        <v>4.0702309500000001E-5</v>
      </c>
      <c r="ER227" s="92">
        <v>0</v>
      </c>
      <c r="ES227" s="92">
        <v>0</v>
      </c>
      <c r="ET227" s="92">
        <v>0</v>
      </c>
      <c r="EU227" s="92">
        <v>0</v>
      </c>
      <c r="EV227" s="92">
        <v>0</v>
      </c>
      <c r="EW227" s="92">
        <v>0.200431212</v>
      </c>
      <c r="EX227" s="92">
        <v>0</v>
      </c>
      <c r="EY227" s="92">
        <v>0</v>
      </c>
      <c r="EZ227" s="92">
        <v>0</v>
      </c>
      <c r="FA227" s="92">
        <v>0</v>
      </c>
      <c r="FB227" s="92">
        <v>0</v>
      </c>
      <c r="FC227" s="92">
        <v>0</v>
      </c>
      <c r="FD227" s="92">
        <v>0</v>
      </c>
      <c r="FE227" s="92">
        <v>0</v>
      </c>
      <c r="FF227" s="92">
        <v>0</v>
      </c>
      <c r="FG227" s="92">
        <v>0</v>
      </c>
      <c r="FH227" s="92">
        <v>0</v>
      </c>
      <c r="FI227" s="92">
        <v>1.4410309900000001E-4</v>
      </c>
      <c r="FJ227" s="92">
        <v>2.4089183099999999E-8</v>
      </c>
      <c r="FK227" s="92">
        <v>0</v>
      </c>
      <c r="FL227" s="92">
        <v>0</v>
      </c>
      <c r="FM227" s="92">
        <v>0</v>
      </c>
      <c r="FN227" s="92">
        <v>26.9246227</v>
      </c>
      <c r="FO227" s="92">
        <v>0</v>
      </c>
      <c r="FP227" s="92">
        <v>0</v>
      </c>
      <c r="FQ227" s="92">
        <v>2.02667325E-3</v>
      </c>
      <c r="FR227" s="92">
        <v>0</v>
      </c>
      <c r="FS227" s="92">
        <v>0</v>
      </c>
      <c r="FT227" s="92">
        <v>0</v>
      </c>
      <c r="FU227" s="92">
        <v>0</v>
      </c>
      <c r="FV227" s="92">
        <v>0</v>
      </c>
      <c r="FW227" s="92">
        <v>0</v>
      </c>
      <c r="FX227" s="92">
        <v>0</v>
      </c>
      <c r="FY227" s="92">
        <v>0</v>
      </c>
      <c r="FZ227" s="92">
        <v>0</v>
      </c>
      <c r="GA227" s="92">
        <v>0</v>
      </c>
      <c r="GB227" s="92">
        <v>0</v>
      </c>
      <c r="GC227" s="92">
        <v>0</v>
      </c>
      <c r="GD227" s="92">
        <v>0</v>
      </c>
      <c r="GE227" s="92">
        <v>0</v>
      </c>
      <c r="GF227" s="92">
        <v>0</v>
      </c>
      <c r="GG227" s="92">
        <v>0</v>
      </c>
      <c r="GH227" s="92">
        <v>0</v>
      </c>
      <c r="GI227" s="92">
        <v>0</v>
      </c>
      <c r="GJ227" s="92">
        <v>7.4069935700000006E-2</v>
      </c>
      <c r="GK227" s="92">
        <v>0.92500005500000004</v>
      </c>
      <c r="GL227" s="92">
        <v>0</v>
      </c>
      <c r="GM227" s="92">
        <v>0</v>
      </c>
      <c r="GN227" s="92">
        <v>0</v>
      </c>
      <c r="GO227" s="92">
        <v>0</v>
      </c>
      <c r="GP227" s="92">
        <v>0</v>
      </c>
      <c r="GQ227" s="92">
        <v>0</v>
      </c>
      <c r="GR227" s="92">
        <v>0</v>
      </c>
      <c r="GS227" s="92">
        <v>0</v>
      </c>
      <c r="GT227" s="92">
        <v>0</v>
      </c>
      <c r="GU227" s="92">
        <v>0</v>
      </c>
      <c r="GV227" s="92">
        <v>0</v>
      </c>
      <c r="GW227" s="92">
        <v>0</v>
      </c>
      <c r="GX227" s="92">
        <v>0</v>
      </c>
      <c r="GY227" s="92">
        <v>0</v>
      </c>
      <c r="GZ227" s="92">
        <v>0</v>
      </c>
      <c r="HA227" s="92">
        <v>1.3954049999999999E-9</v>
      </c>
      <c r="HB227" s="92">
        <v>0</v>
      </c>
      <c r="HC227" s="92">
        <v>0</v>
      </c>
      <c r="HD227" s="92">
        <v>0</v>
      </c>
      <c r="HE227" s="92">
        <v>0</v>
      </c>
      <c r="HF227" s="92">
        <v>0</v>
      </c>
      <c r="HG227" s="92">
        <v>6.8714212800000001E-6</v>
      </c>
      <c r="HH227" s="92">
        <v>0</v>
      </c>
      <c r="HI227" s="92">
        <v>0</v>
      </c>
      <c r="HJ227" s="92">
        <v>0</v>
      </c>
      <c r="HK227" s="92">
        <v>0</v>
      </c>
      <c r="HL227" s="92">
        <v>0</v>
      </c>
      <c r="HM227" s="92">
        <v>0</v>
      </c>
      <c r="HN227" s="92">
        <v>0</v>
      </c>
      <c r="HO227" s="92">
        <v>0</v>
      </c>
      <c r="HP227" s="92">
        <v>0</v>
      </c>
      <c r="HQ227" s="92">
        <v>0</v>
      </c>
      <c r="HR227" s="92">
        <v>0</v>
      </c>
      <c r="HS227" s="92">
        <v>4.94031389E-9</v>
      </c>
      <c r="HT227" s="92">
        <v>8.2585403600000002E-13</v>
      </c>
      <c r="HU227" s="92">
        <v>0</v>
      </c>
      <c r="HV227" s="92">
        <v>0</v>
      </c>
      <c r="HW227" s="92">
        <v>0</v>
      </c>
      <c r="HX227" s="92">
        <v>9.2306194899999998E-4</v>
      </c>
      <c r="HY227" s="92">
        <v>0</v>
      </c>
      <c r="HZ227" s="92">
        <v>0</v>
      </c>
      <c r="IA227" s="92">
        <v>6.9480823600000002E-8</v>
      </c>
      <c r="IB227" s="92">
        <v>0</v>
      </c>
      <c r="IC227" s="92">
        <v>0</v>
      </c>
      <c r="ID227" s="92">
        <v>0</v>
      </c>
      <c r="IE227" s="92">
        <v>0</v>
      </c>
      <c r="IF227" s="92">
        <v>0</v>
      </c>
      <c r="IG227" s="92">
        <v>0</v>
      </c>
      <c r="IH227" s="92">
        <v>0</v>
      </c>
      <c r="II227" s="92">
        <v>0</v>
      </c>
      <c r="IJ227" s="92">
        <v>0</v>
      </c>
      <c r="IK227" s="92">
        <v>0</v>
      </c>
      <c r="IL227" s="92">
        <v>0</v>
      </c>
      <c r="IM227" s="92">
        <v>0</v>
      </c>
      <c r="IN227" s="92">
        <v>0</v>
      </c>
      <c r="IO227" s="92">
        <v>0</v>
      </c>
      <c r="IP227" s="92">
        <v>0</v>
      </c>
      <c r="IQ227" s="92">
        <v>0</v>
      </c>
      <c r="IR227" s="92">
        <v>0</v>
      </c>
      <c r="IS227" s="92">
        <v>0</v>
      </c>
      <c r="IT227" s="92">
        <v>706.21919100000002</v>
      </c>
      <c r="IU227" s="92">
        <v>29168.814399999999</v>
      </c>
      <c r="IV227" s="92">
        <v>219643.34299999999</v>
      </c>
      <c r="IW227" s="92">
        <v>90.714024600000002</v>
      </c>
      <c r="IX227" s="92">
        <v>1.6</v>
      </c>
      <c r="IY227" s="92">
        <v>1</v>
      </c>
      <c r="IZ227" s="92">
        <v>0</v>
      </c>
      <c r="JA227" s="92">
        <v>0</v>
      </c>
      <c r="JB227" s="92">
        <v>-55419.273300000001</v>
      </c>
      <c r="JC227" s="92">
        <v>-1341.7807700000001</v>
      </c>
      <c r="JD227" s="92">
        <v>-39.138154399999998</v>
      </c>
      <c r="JE227" s="92">
        <v>-43.345369400000003</v>
      </c>
      <c r="JF227" s="92">
        <v>-1.04945409</v>
      </c>
      <c r="JG227" s="92">
        <v>5.3588329400000002E-5</v>
      </c>
      <c r="JH227" s="92">
        <v>2.2133468700000001E-3</v>
      </c>
      <c r="JI227" s="92">
        <v>41.302778000000004</v>
      </c>
      <c r="JJ227" s="92">
        <v>604.46622500000001</v>
      </c>
      <c r="JK227" s="92">
        <v>0</v>
      </c>
      <c r="JL227" s="92">
        <v>0</v>
      </c>
      <c r="JM227" s="92">
        <v>0</v>
      </c>
      <c r="JN227" s="92">
        <v>0</v>
      </c>
      <c r="JO227" s="92">
        <v>0</v>
      </c>
      <c r="JP227" s="92">
        <v>0</v>
      </c>
      <c r="JQ227" s="92">
        <v>0</v>
      </c>
      <c r="JR227" s="92">
        <v>0</v>
      </c>
      <c r="JS227" s="92">
        <v>0</v>
      </c>
      <c r="JT227" s="92">
        <v>0</v>
      </c>
      <c r="JU227" s="92">
        <v>0</v>
      </c>
      <c r="JV227" s="92">
        <v>0</v>
      </c>
      <c r="JW227" s="92">
        <v>0</v>
      </c>
      <c r="JX227" s="92">
        <v>0</v>
      </c>
      <c r="JY227" s="92">
        <v>0</v>
      </c>
      <c r="JZ227" s="92">
        <v>0</v>
      </c>
      <c r="KA227" s="92">
        <v>0</v>
      </c>
      <c r="KB227" s="92">
        <v>0</v>
      </c>
      <c r="KC227" s="92">
        <v>0</v>
      </c>
      <c r="KD227" s="92">
        <v>0</v>
      </c>
      <c r="KE227" s="92">
        <v>0</v>
      </c>
      <c r="KF227" s="92">
        <v>0</v>
      </c>
      <c r="KG227" s="92">
        <v>0</v>
      </c>
      <c r="KH227" s="92">
        <v>0</v>
      </c>
      <c r="KI227" s="92">
        <v>0</v>
      </c>
      <c r="KJ227" s="92">
        <v>0</v>
      </c>
      <c r="KK227" s="92">
        <v>0</v>
      </c>
      <c r="KL227" s="92">
        <v>0</v>
      </c>
      <c r="KM227" s="92">
        <v>0</v>
      </c>
      <c r="KN227" s="92">
        <v>0</v>
      </c>
      <c r="KO227" s="92">
        <v>0</v>
      </c>
      <c r="KP227" s="92">
        <v>0</v>
      </c>
      <c r="KQ227" s="92">
        <v>0</v>
      </c>
      <c r="KR227" s="92">
        <v>0</v>
      </c>
      <c r="KS227" s="92">
        <v>0</v>
      </c>
      <c r="KT227" s="92">
        <v>0</v>
      </c>
      <c r="KU227" s="92">
        <v>0</v>
      </c>
      <c r="KV227" s="92">
        <v>0</v>
      </c>
      <c r="KW227" s="92">
        <v>0</v>
      </c>
      <c r="KX227" s="92">
        <v>0</v>
      </c>
      <c r="KY227" s="92">
        <v>0</v>
      </c>
      <c r="KZ227" s="92">
        <v>0</v>
      </c>
      <c r="LA227" s="92">
        <v>0</v>
      </c>
      <c r="LB227" s="92">
        <v>0</v>
      </c>
      <c r="LC227" s="92">
        <v>0</v>
      </c>
      <c r="LD227" s="92">
        <v>0</v>
      </c>
      <c r="LE227" s="92">
        <v>0</v>
      </c>
      <c r="LF227" s="92">
        <v>0</v>
      </c>
      <c r="LG227" s="92">
        <v>0</v>
      </c>
      <c r="LH227" s="92">
        <v>0</v>
      </c>
      <c r="LI227" s="92">
        <v>0</v>
      </c>
      <c r="LJ227" s="92">
        <v>0</v>
      </c>
      <c r="LK227" s="92">
        <v>0</v>
      </c>
      <c r="LL227" s="92">
        <v>0</v>
      </c>
      <c r="LM227" s="92">
        <v>0</v>
      </c>
      <c r="LN227" s="92">
        <v>0</v>
      </c>
      <c r="LO227" s="92">
        <v>0</v>
      </c>
      <c r="LP227" s="92">
        <v>0</v>
      </c>
      <c r="LQ227" s="92">
        <v>0</v>
      </c>
      <c r="LR227" s="92">
        <v>0</v>
      </c>
      <c r="LS227" s="92">
        <v>0</v>
      </c>
      <c r="LT227" s="92">
        <v>0</v>
      </c>
      <c r="LU227" s="92">
        <v>0</v>
      </c>
      <c r="LV227" s="92">
        <v>0</v>
      </c>
      <c r="LW227" s="92">
        <v>0</v>
      </c>
      <c r="LX227" s="92">
        <v>0</v>
      </c>
      <c r="LY227" s="92">
        <v>0</v>
      </c>
      <c r="LZ227" s="92">
        <v>0</v>
      </c>
      <c r="MA227" s="92">
        <v>0</v>
      </c>
      <c r="MB227" s="92">
        <v>0</v>
      </c>
      <c r="MC227" s="92">
        <v>0</v>
      </c>
      <c r="MD227" s="92">
        <v>0</v>
      </c>
      <c r="ME227" s="92">
        <v>0</v>
      </c>
      <c r="MF227" s="92">
        <v>0</v>
      </c>
      <c r="MG227" s="92">
        <v>0</v>
      </c>
      <c r="MH227" s="92">
        <v>0</v>
      </c>
      <c r="MI227" s="92">
        <v>0</v>
      </c>
      <c r="MJ227" s="92">
        <v>0</v>
      </c>
      <c r="MK227" s="92">
        <v>0</v>
      </c>
      <c r="ML227" s="92">
        <v>0</v>
      </c>
      <c r="MM227" s="92">
        <v>0</v>
      </c>
      <c r="MN227" s="92">
        <v>0</v>
      </c>
      <c r="MO227" s="92">
        <v>0</v>
      </c>
      <c r="MP227" s="92">
        <v>0</v>
      </c>
      <c r="MQ227" s="92">
        <v>0</v>
      </c>
      <c r="MR227" s="92">
        <v>0</v>
      </c>
      <c r="MS227" s="92">
        <v>0</v>
      </c>
      <c r="MT227" s="92">
        <v>0</v>
      </c>
      <c r="MU227" s="92">
        <v>0</v>
      </c>
      <c r="MV227" s="92">
        <v>0</v>
      </c>
      <c r="MW227" s="92">
        <v>0</v>
      </c>
      <c r="MX227" s="92">
        <v>0</v>
      </c>
      <c r="MY227" s="92">
        <v>0</v>
      </c>
      <c r="MZ227" s="92">
        <v>0</v>
      </c>
      <c r="NA227" s="92">
        <v>0</v>
      </c>
      <c r="NB227" s="92">
        <v>0</v>
      </c>
      <c r="NC227" s="92">
        <v>0</v>
      </c>
      <c r="ND227" s="92">
        <v>0</v>
      </c>
      <c r="NE227" s="92">
        <v>0</v>
      </c>
      <c r="NF227" s="92">
        <v>0</v>
      </c>
      <c r="NG227" s="92">
        <v>0</v>
      </c>
      <c r="NH227" s="92">
        <v>0</v>
      </c>
      <c r="NI227" s="92">
        <v>0</v>
      </c>
      <c r="NJ227" s="92">
        <v>0</v>
      </c>
      <c r="NK227" s="92">
        <v>0</v>
      </c>
      <c r="NL227" s="92">
        <v>0</v>
      </c>
      <c r="NM227" s="92">
        <v>0</v>
      </c>
      <c r="NN227" s="92">
        <v>0</v>
      </c>
      <c r="NO227" s="92">
        <v>0</v>
      </c>
      <c r="NP227" s="92">
        <v>0</v>
      </c>
      <c r="NQ227" s="92">
        <v>0</v>
      </c>
      <c r="NR227" s="92">
        <v>0</v>
      </c>
      <c r="NS227" s="92">
        <v>0</v>
      </c>
      <c r="NT227" s="92">
        <v>0</v>
      </c>
      <c r="NU227" s="92">
        <v>0</v>
      </c>
      <c r="NV227" s="92">
        <v>0</v>
      </c>
      <c r="NW227" s="92">
        <v>0</v>
      </c>
      <c r="NX227" s="92">
        <v>0</v>
      </c>
      <c r="NY227" s="92">
        <v>0</v>
      </c>
      <c r="NZ227" s="92">
        <v>0</v>
      </c>
      <c r="OA227" s="92">
        <v>0</v>
      </c>
      <c r="OB227" s="92">
        <v>0</v>
      </c>
      <c r="OC227" s="92">
        <v>0</v>
      </c>
      <c r="OD227" s="92">
        <v>0</v>
      </c>
      <c r="OE227" s="92">
        <v>0</v>
      </c>
      <c r="OF227" s="92">
        <v>0</v>
      </c>
      <c r="OG227" s="92">
        <v>0</v>
      </c>
      <c r="OH227" s="92">
        <v>0</v>
      </c>
      <c r="OI227" s="92">
        <v>0</v>
      </c>
      <c r="OJ227" s="92">
        <v>0</v>
      </c>
      <c r="OK227" s="92">
        <v>0</v>
      </c>
      <c r="OL227" s="92">
        <v>0</v>
      </c>
      <c r="OM227" s="92">
        <v>0</v>
      </c>
      <c r="ON227" s="92">
        <v>0</v>
      </c>
      <c r="OO227" s="92">
        <v>0</v>
      </c>
      <c r="OP227" s="92">
        <v>0</v>
      </c>
      <c r="OQ227" s="92">
        <v>0</v>
      </c>
      <c r="OR227" s="92">
        <v>0</v>
      </c>
      <c r="OS227" s="92">
        <v>0</v>
      </c>
      <c r="OT227" s="92">
        <v>0</v>
      </c>
      <c r="OU227" s="92">
        <v>0</v>
      </c>
      <c r="OV227" s="92">
        <v>0</v>
      </c>
      <c r="OW227" s="92">
        <v>0</v>
      </c>
      <c r="OX227" s="92">
        <v>0</v>
      </c>
      <c r="OY227" s="92">
        <v>0</v>
      </c>
      <c r="OZ227" s="92">
        <v>0</v>
      </c>
      <c r="PA227" s="92">
        <v>0</v>
      </c>
      <c r="PB227" s="92">
        <v>0</v>
      </c>
      <c r="PC227" s="92">
        <v>0</v>
      </c>
      <c r="PD227" s="92">
        <v>0</v>
      </c>
      <c r="PE227" s="92">
        <v>0</v>
      </c>
      <c r="PF227" s="92">
        <v>0</v>
      </c>
      <c r="PG227" s="92">
        <v>0</v>
      </c>
      <c r="PH227" s="92">
        <v>0</v>
      </c>
      <c r="PI227" s="92">
        <v>0</v>
      </c>
      <c r="PJ227" s="92">
        <v>0</v>
      </c>
      <c r="PK227" s="92">
        <v>0</v>
      </c>
      <c r="PL227" s="92">
        <v>0</v>
      </c>
      <c r="PM227" s="92">
        <v>0</v>
      </c>
      <c r="PN227" s="92">
        <v>0</v>
      </c>
      <c r="PO227" s="92">
        <v>0</v>
      </c>
      <c r="PP227" s="92">
        <v>0</v>
      </c>
      <c r="PQ227" s="92">
        <v>0</v>
      </c>
      <c r="PR227" s="92">
        <v>0</v>
      </c>
      <c r="PS227" s="92">
        <v>0</v>
      </c>
      <c r="PT227" s="92">
        <v>0</v>
      </c>
      <c r="PU227" s="92">
        <v>0</v>
      </c>
      <c r="PV227" s="92">
        <v>0</v>
      </c>
      <c r="PW227" s="92">
        <v>0</v>
      </c>
      <c r="PX227" s="92">
        <v>0</v>
      </c>
      <c r="PY227" s="92">
        <v>0</v>
      </c>
      <c r="PZ227" s="92">
        <v>0</v>
      </c>
      <c r="QA227" s="92">
        <v>0</v>
      </c>
      <c r="QB227" s="92">
        <v>0</v>
      </c>
      <c r="QC227" s="92">
        <v>0</v>
      </c>
      <c r="QD227" s="92">
        <v>0</v>
      </c>
      <c r="QE227" s="92">
        <v>0</v>
      </c>
      <c r="QF227" s="92">
        <v>0</v>
      </c>
      <c r="QG227" s="92">
        <v>0</v>
      </c>
      <c r="QH227" s="92">
        <v>0</v>
      </c>
      <c r="QI227" s="92">
        <v>0</v>
      </c>
      <c r="QJ227" s="92">
        <v>0</v>
      </c>
      <c r="QK227" s="92">
        <v>0</v>
      </c>
      <c r="QL227" s="92">
        <v>0</v>
      </c>
      <c r="QM227" s="92">
        <v>0</v>
      </c>
      <c r="QN227" s="92">
        <v>0</v>
      </c>
      <c r="QO227" s="92">
        <v>0</v>
      </c>
      <c r="QP227" s="92">
        <v>0</v>
      </c>
      <c r="QQ227" s="92">
        <v>0</v>
      </c>
      <c r="QR227" s="92">
        <v>0</v>
      </c>
      <c r="QS227" s="92">
        <v>0</v>
      </c>
      <c r="QT227" s="92">
        <v>0</v>
      </c>
      <c r="QU227" s="92">
        <v>0</v>
      </c>
      <c r="QV227" s="92">
        <v>0</v>
      </c>
      <c r="QW227" s="92">
        <v>0</v>
      </c>
      <c r="QX227" s="92">
        <v>0</v>
      </c>
      <c r="QY227" s="92">
        <v>0</v>
      </c>
      <c r="QZ227" s="92">
        <v>0</v>
      </c>
      <c r="RA227" s="92">
        <v>0</v>
      </c>
      <c r="RB227" s="92">
        <v>0</v>
      </c>
      <c r="RC227" s="92">
        <v>0</v>
      </c>
      <c r="RD227" s="92">
        <v>0</v>
      </c>
      <c r="RE227" s="92">
        <v>0</v>
      </c>
      <c r="RF227" s="92">
        <v>0</v>
      </c>
      <c r="RG227" s="92">
        <v>0</v>
      </c>
      <c r="RH227" s="92">
        <v>0</v>
      </c>
      <c r="RI227" s="92">
        <v>0</v>
      </c>
      <c r="RJ227" s="92">
        <v>0</v>
      </c>
      <c r="RK227" s="92">
        <v>0</v>
      </c>
      <c r="RL227" s="92">
        <v>0</v>
      </c>
      <c r="RM227" s="92">
        <v>0</v>
      </c>
      <c r="RN227" s="92">
        <v>0</v>
      </c>
      <c r="RO227" s="92">
        <v>0</v>
      </c>
      <c r="RP227" s="92">
        <v>0</v>
      </c>
      <c r="RQ227" s="92">
        <v>0</v>
      </c>
      <c r="RR227" s="92">
        <v>0</v>
      </c>
      <c r="RS227" s="92">
        <v>0</v>
      </c>
      <c r="RT227" s="92">
        <v>0</v>
      </c>
      <c r="RU227" s="92">
        <v>0</v>
      </c>
      <c r="RV227" s="92">
        <v>0</v>
      </c>
      <c r="RW227" s="92">
        <v>0</v>
      </c>
      <c r="RX227" s="92">
        <v>0</v>
      </c>
      <c r="RY227" s="92">
        <v>0</v>
      </c>
      <c r="RZ227" s="92">
        <v>0</v>
      </c>
      <c r="SA227" s="92">
        <v>0</v>
      </c>
      <c r="SB227" s="92">
        <v>0</v>
      </c>
      <c r="SC227" s="92">
        <v>0</v>
      </c>
      <c r="SD227" s="92">
        <v>0</v>
      </c>
      <c r="SE227" s="92">
        <v>0</v>
      </c>
      <c r="SF227" s="92">
        <v>0</v>
      </c>
      <c r="SG227" s="92">
        <v>0</v>
      </c>
      <c r="SH227" s="92">
        <v>0</v>
      </c>
      <c r="SI227" s="92">
        <v>0</v>
      </c>
      <c r="SJ227" s="92">
        <v>0</v>
      </c>
      <c r="SK227" s="92">
        <v>0</v>
      </c>
      <c r="SL227" s="92">
        <v>0</v>
      </c>
      <c r="SM227" s="92">
        <v>0</v>
      </c>
      <c r="SN227" s="92">
        <v>0</v>
      </c>
      <c r="SO227" s="92">
        <v>0</v>
      </c>
      <c r="SP227" s="92">
        <v>0</v>
      </c>
      <c r="SQ227" s="92">
        <v>0</v>
      </c>
      <c r="SR227" s="92">
        <v>0</v>
      </c>
      <c r="SS227" s="92">
        <v>0</v>
      </c>
      <c r="ST227" s="92">
        <v>0</v>
      </c>
      <c r="SU227" s="92">
        <v>0</v>
      </c>
      <c r="SV227" s="92">
        <v>0</v>
      </c>
      <c r="SW227" s="92">
        <v>0</v>
      </c>
      <c r="SX227" s="92">
        <v>0</v>
      </c>
      <c r="SY227" s="92">
        <v>0</v>
      </c>
      <c r="SZ227" s="92">
        <v>0</v>
      </c>
      <c r="TA227" s="92">
        <v>0</v>
      </c>
      <c r="TB227" s="92">
        <v>0</v>
      </c>
      <c r="TC227" s="92">
        <v>0</v>
      </c>
      <c r="TD227" s="92">
        <v>0</v>
      </c>
      <c r="TE227" s="92">
        <v>0</v>
      </c>
      <c r="TF227" s="92">
        <v>0</v>
      </c>
      <c r="TG227" s="92">
        <v>0</v>
      </c>
      <c r="TH227" s="92">
        <v>0</v>
      </c>
      <c r="TI227" s="92">
        <v>0</v>
      </c>
      <c r="TJ227" s="92">
        <v>0</v>
      </c>
      <c r="TK227" s="92">
        <v>0</v>
      </c>
      <c r="TL227" s="92">
        <v>0</v>
      </c>
      <c r="TM227" s="92">
        <v>0</v>
      </c>
      <c r="TN227" s="92">
        <v>0</v>
      </c>
      <c r="TO227" s="92">
        <v>0</v>
      </c>
      <c r="TP227" s="92">
        <v>1.9275419300000001</v>
      </c>
      <c r="TQ227" s="92">
        <v>-46345734.335500002</v>
      </c>
      <c r="TR227" s="92">
        <v>0.32554096111111103</v>
      </c>
      <c r="TS227" s="92">
        <v>3.3313267222222297E-2</v>
      </c>
      <c r="TT227" s="92">
        <v>0.16268551000000001</v>
      </c>
      <c r="TU227" s="92">
        <v>0</v>
      </c>
      <c r="TV227" s="92">
        <v>0</v>
      </c>
      <c r="TW227" s="92">
        <v>0</v>
      </c>
      <c r="TX227" s="92">
        <v>0</v>
      </c>
      <c r="TY227" s="92">
        <v>0</v>
      </c>
      <c r="TZ227" s="92">
        <v>0</v>
      </c>
      <c r="UA227" s="92">
        <v>0</v>
      </c>
      <c r="UB227" s="92">
        <v>0</v>
      </c>
      <c r="UC227" s="92">
        <v>0</v>
      </c>
      <c r="UD227" s="92">
        <v>0</v>
      </c>
      <c r="UE227" s="92">
        <v>0</v>
      </c>
      <c r="UF227" s="92">
        <v>0</v>
      </c>
      <c r="UG227" s="92">
        <v>0</v>
      </c>
      <c r="UH227" s="92">
        <v>0</v>
      </c>
      <c r="UI227" s="92">
        <v>0</v>
      </c>
      <c r="UJ227" s="92">
        <v>1.1766801472222199E-10</v>
      </c>
      <c r="UK227" s="92">
        <v>0</v>
      </c>
      <c r="UL227" s="92">
        <v>0</v>
      </c>
      <c r="UM227" s="92">
        <v>0</v>
      </c>
      <c r="UN227" s="92">
        <v>0</v>
      </c>
      <c r="UO227" s="92">
        <v>0</v>
      </c>
      <c r="UP227" s="92">
        <v>3.2691430555555602E-6</v>
      </c>
      <c r="UQ227" s="92">
        <v>0</v>
      </c>
      <c r="UR227" s="92">
        <v>0</v>
      </c>
      <c r="US227" s="92">
        <v>0</v>
      </c>
      <c r="UT227" s="92">
        <v>0</v>
      </c>
      <c r="UU227" s="92">
        <v>0</v>
      </c>
      <c r="UV227" s="92">
        <v>0</v>
      </c>
      <c r="UW227" s="92">
        <v>0</v>
      </c>
      <c r="UX227" s="92">
        <v>0</v>
      </c>
      <c r="UY227" s="92">
        <v>0</v>
      </c>
      <c r="UZ227" s="92">
        <v>0</v>
      </c>
      <c r="VA227" s="92">
        <v>0</v>
      </c>
      <c r="VB227" s="92">
        <v>1.2509418694444501E-9</v>
      </c>
      <c r="VC227" s="92">
        <v>2.3886499500000002E-13</v>
      </c>
      <c r="VD227" s="92">
        <v>0</v>
      </c>
      <c r="VE227" s="92">
        <v>0</v>
      </c>
      <c r="VF227" s="92">
        <v>0</v>
      </c>
      <c r="VG227" s="92">
        <v>1.6994082833333399E-4</v>
      </c>
      <c r="VH227" s="92">
        <v>0</v>
      </c>
      <c r="VI227" s="92">
        <v>0</v>
      </c>
      <c r="VJ227" s="92">
        <v>8.7874276111111203E-9</v>
      </c>
      <c r="VK227" s="92">
        <v>0</v>
      </c>
      <c r="VL227" s="92">
        <v>0</v>
      </c>
      <c r="VM227" s="92">
        <v>0</v>
      </c>
      <c r="VN227" s="92">
        <v>0</v>
      </c>
      <c r="VO227" s="92">
        <v>0</v>
      </c>
      <c r="VP227" s="92">
        <v>0</v>
      </c>
      <c r="VQ227" s="92">
        <v>0</v>
      </c>
      <c r="VR227" s="92">
        <v>0</v>
      </c>
      <c r="VS227" s="92">
        <v>0</v>
      </c>
      <c r="VT227" s="92">
        <v>0</v>
      </c>
      <c r="VU227" s="92">
        <v>0</v>
      </c>
      <c r="VV227" s="92">
        <v>0</v>
      </c>
      <c r="VW227" s="92">
        <v>0</v>
      </c>
      <c r="VX227" s="92">
        <v>0</v>
      </c>
      <c r="VY227" s="92">
        <v>0</v>
      </c>
      <c r="VZ227" s="92">
        <v>0</v>
      </c>
      <c r="WA227" s="92">
        <v>0</v>
      </c>
      <c r="WB227" s="92">
        <v>0</v>
      </c>
      <c r="WC227" s="92">
        <v>0</v>
      </c>
    </row>
    <row r="228" spans="2:601" ht="13.5" customHeight="1">
      <c r="B228" s="851" t="s">
        <v>2894</v>
      </c>
      <c r="C228" s="92">
        <v>0</v>
      </c>
      <c r="D228" s="92">
        <v>29168.814399999999</v>
      </c>
      <c r="E228" s="92">
        <v>-38.837666599999999</v>
      </c>
      <c r="F228" s="92">
        <v>119.927762</v>
      </c>
      <c r="G228" s="92">
        <v>585.66783599999997</v>
      </c>
      <c r="H228" s="92">
        <v>0</v>
      </c>
      <c r="I228" s="92">
        <v>0</v>
      </c>
      <c r="J228" s="92">
        <v>0</v>
      </c>
      <c r="K228" s="92">
        <v>0</v>
      </c>
      <c r="L228" s="92">
        <v>0</v>
      </c>
      <c r="M228" s="92">
        <v>0</v>
      </c>
      <c r="N228" s="92">
        <v>0</v>
      </c>
      <c r="O228" s="92">
        <v>0</v>
      </c>
      <c r="P228" s="92">
        <v>0</v>
      </c>
      <c r="Q228" s="92">
        <v>0</v>
      </c>
      <c r="R228" s="92">
        <v>0</v>
      </c>
      <c r="S228" s="92">
        <v>0</v>
      </c>
      <c r="T228" s="92">
        <v>0</v>
      </c>
      <c r="U228" s="92">
        <v>0</v>
      </c>
      <c r="V228" s="92">
        <v>0</v>
      </c>
      <c r="W228" s="92">
        <v>4.2360485299999998E-7</v>
      </c>
      <c r="X228" s="92">
        <v>0</v>
      </c>
      <c r="Y228" s="92">
        <v>0</v>
      </c>
      <c r="Z228" s="92">
        <v>0</v>
      </c>
      <c r="AA228" s="92">
        <v>0</v>
      </c>
      <c r="AB228" s="92">
        <v>0</v>
      </c>
      <c r="AC228" s="92">
        <v>1.1768915E-2</v>
      </c>
      <c r="AD228" s="92">
        <v>0</v>
      </c>
      <c r="AE228" s="92">
        <v>0</v>
      </c>
      <c r="AF228" s="92">
        <v>0</v>
      </c>
      <c r="AG228" s="92">
        <v>0</v>
      </c>
      <c r="AH228" s="92">
        <v>0</v>
      </c>
      <c r="AI228" s="92">
        <v>0</v>
      </c>
      <c r="AJ228" s="92">
        <v>0</v>
      </c>
      <c r="AK228" s="92">
        <v>0</v>
      </c>
      <c r="AL228" s="92">
        <v>0</v>
      </c>
      <c r="AM228" s="92">
        <v>0</v>
      </c>
      <c r="AN228" s="92">
        <v>0</v>
      </c>
      <c r="AO228" s="92">
        <v>4.50339073E-6</v>
      </c>
      <c r="AP228" s="92">
        <v>8.5991398200000002E-10</v>
      </c>
      <c r="AQ228" s="92">
        <v>0</v>
      </c>
      <c r="AR228" s="92">
        <v>0</v>
      </c>
      <c r="AS228" s="92">
        <v>0</v>
      </c>
      <c r="AT228" s="92">
        <v>0.61178698200000003</v>
      </c>
      <c r="AU228" s="92">
        <v>0</v>
      </c>
      <c r="AV228" s="92">
        <v>0</v>
      </c>
      <c r="AW228" s="92">
        <v>3.1634739399999997E-5</v>
      </c>
      <c r="AX228" s="92">
        <v>0</v>
      </c>
      <c r="AY228" s="92">
        <v>0</v>
      </c>
      <c r="AZ228" s="92">
        <v>0</v>
      </c>
      <c r="BA228" s="92">
        <v>0</v>
      </c>
      <c r="BB228" s="92">
        <v>0</v>
      </c>
      <c r="BC228" s="92">
        <v>0</v>
      </c>
      <c r="BD228" s="92">
        <v>0</v>
      </c>
      <c r="BE228" s="92">
        <v>0</v>
      </c>
      <c r="BF228" s="92">
        <v>0</v>
      </c>
      <c r="BG228" s="92">
        <v>0</v>
      </c>
      <c r="BH228" s="92">
        <v>0</v>
      </c>
      <c r="BI228" s="92">
        <v>0</v>
      </c>
      <c r="BJ228" s="92">
        <v>0</v>
      </c>
      <c r="BK228" s="92">
        <v>0</v>
      </c>
      <c r="BL228" s="92">
        <v>0</v>
      </c>
      <c r="BM228" s="92">
        <v>0</v>
      </c>
      <c r="BN228" s="92">
        <v>0</v>
      </c>
      <c r="BO228" s="92">
        <v>0</v>
      </c>
      <c r="BP228" s="92">
        <v>0.169816629</v>
      </c>
      <c r="BQ228" s="92">
        <v>0.82930037000000001</v>
      </c>
      <c r="BR228" s="92">
        <v>0</v>
      </c>
      <c r="BS228" s="92">
        <v>0</v>
      </c>
      <c r="BT228" s="92">
        <v>0</v>
      </c>
      <c r="BU228" s="92">
        <v>0</v>
      </c>
      <c r="BV228" s="92">
        <v>0</v>
      </c>
      <c r="BW228" s="92">
        <v>0</v>
      </c>
      <c r="BX228" s="92">
        <v>0</v>
      </c>
      <c r="BY228" s="92">
        <v>0</v>
      </c>
      <c r="BZ228" s="92">
        <v>0</v>
      </c>
      <c r="CA228" s="92">
        <v>0</v>
      </c>
      <c r="CB228" s="92">
        <v>0</v>
      </c>
      <c r="CC228" s="92">
        <v>0</v>
      </c>
      <c r="CD228" s="92">
        <v>0</v>
      </c>
      <c r="CE228" s="92">
        <v>0</v>
      </c>
      <c r="CF228" s="92">
        <v>0</v>
      </c>
      <c r="CG228" s="92">
        <v>5.9982064800000002E-10</v>
      </c>
      <c r="CH228" s="92">
        <v>0</v>
      </c>
      <c r="CI228" s="92">
        <v>0</v>
      </c>
      <c r="CJ228" s="92">
        <v>0</v>
      </c>
      <c r="CK228" s="92">
        <v>0</v>
      </c>
      <c r="CL228" s="92">
        <v>0</v>
      </c>
      <c r="CM228" s="92">
        <v>1.66646774E-5</v>
      </c>
      <c r="CN228" s="92">
        <v>0</v>
      </c>
      <c r="CO228" s="92">
        <v>0</v>
      </c>
      <c r="CP228" s="92">
        <v>0</v>
      </c>
      <c r="CQ228" s="92">
        <v>0</v>
      </c>
      <c r="CR228" s="92">
        <v>0</v>
      </c>
      <c r="CS228" s="92">
        <v>0</v>
      </c>
      <c r="CT228" s="92">
        <v>0</v>
      </c>
      <c r="CU228" s="92">
        <v>0</v>
      </c>
      <c r="CV228" s="92">
        <v>0</v>
      </c>
      <c r="CW228" s="92">
        <v>0</v>
      </c>
      <c r="CX228" s="92">
        <v>0</v>
      </c>
      <c r="CY228" s="92">
        <v>6.3767606299999999E-9</v>
      </c>
      <c r="CZ228" s="92">
        <v>1.2176304399999999E-12</v>
      </c>
      <c r="DA228" s="92">
        <v>0</v>
      </c>
      <c r="DB228" s="92">
        <v>0</v>
      </c>
      <c r="DC228" s="92">
        <v>0</v>
      </c>
      <c r="DD228" s="92">
        <v>8.6628484500000003E-4</v>
      </c>
      <c r="DE228" s="92">
        <v>0</v>
      </c>
      <c r="DF228" s="92">
        <v>0</v>
      </c>
      <c r="DG228" s="92">
        <v>4.4794505400000003E-8</v>
      </c>
      <c r="DH228" s="92">
        <v>0</v>
      </c>
      <c r="DI228" s="92">
        <v>0</v>
      </c>
      <c r="DJ228" s="92">
        <v>0</v>
      </c>
      <c r="DK228" s="92">
        <v>0</v>
      </c>
      <c r="DL228" s="92">
        <v>0</v>
      </c>
      <c r="DM228" s="92">
        <v>0</v>
      </c>
      <c r="DN228" s="92">
        <v>0</v>
      </c>
      <c r="DO228" s="92">
        <v>0</v>
      </c>
      <c r="DP228" s="92">
        <v>0</v>
      </c>
      <c r="DQ228" s="92">
        <v>0</v>
      </c>
      <c r="DR228" s="92">
        <v>0</v>
      </c>
      <c r="DS228" s="92">
        <v>0</v>
      </c>
      <c r="DT228" s="92">
        <v>0</v>
      </c>
      <c r="DU228" s="92">
        <v>0</v>
      </c>
      <c r="DV228" s="92">
        <v>0</v>
      </c>
      <c r="DW228" s="92">
        <v>0</v>
      </c>
      <c r="DX228" s="92">
        <v>0</v>
      </c>
      <c r="DY228" s="92">
        <v>0</v>
      </c>
      <c r="DZ228" s="92">
        <v>2160.5322099999998</v>
      </c>
      <c r="EA228" s="92">
        <v>26981.154999999999</v>
      </c>
      <c r="EB228" s="92">
        <v>0</v>
      </c>
      <c r="EC228" s="92">
        <v>0</v>
      </c>
      <c r="ED228" s="92">
        <v>0</v>
      </c>
      <c r="EE228" s="92">
        <v>0</v>
      </c>
      <c r="EF228" s="92">
        <v>0</v>
      </c>
      <c r="EG228" s="92">
        <v>0</v>
      </c>
      <c r="EH228" s="92">
        <v>0</v>
      </c>
      <c r="EI228" s="92">
        <v>0</v>
      </c>
      <c r="EJ228" s="92">
        <v>0</v>
      </c>
      <c r="EK228" s="92">
        <v>0</v>
      </c>
      <c r="EL228" s="92">
        <v>0</v>
      </c>
      <c r="EM228" s="92">
        <v>0</v>
      </c>
      <c r="EN228" s="92">
        <v>0</v>
      </c>
      <c r="EO228" s="92">
        <v>0</v>
      </c>
      <c r="EP228" s="92">
        <v>0</v>
      </c>
      <c r="EQ228" s="92">
        <v>4.0702309500000001E-5</v>
      </c>
      <c r="ER228" s="92">
        <v>0</v>
      </c>
      <c r="ES228" s="92">
        <v>0</v>
      </c>
      <c r="ET228" s="92">
        <v>0</v>
      </c>
      <c r="EU228" s="92">
        <v>0</v>
      </c>
      <c r="EV228" s="92">
        <v>0</v>
      </c>
      <c r="EW228" s="92">
        <v>0.200431212</v>
      </c>
      <c r="EX228" s="92">
        <v>0</v>
      </c>
      <c r="EY228" s="92">
        <v>0</v>
      </c>
      <c r="EZ228" s="92">
        <v>0</v>
      </c>
      <c r="FA228" s="92">
        <v>0</v>
      </c>
      <c r="FB228" s="92">
        <v>0</v>
      </c>
      <c r="FC228" s="92">
        <v>0</v>
      </c>
      <c r="FD228" s="92">
        <v>0</v>
      </c>
      <c r="FE228" s="92">
        <v>0</v>
      </c>
      <c r="FF228" s="92">
        <v>0</v>
      </c>
      <c r="FG228" s="92">
        <v>0</v>
      </c>
      <c r="FH228" s="92">
        <v>0</v>
      </c>
      <c r="FI228" s="92">
        <v>1.4410309900000001E-4</v>
      </c>
      <c r="FJ228" s="92">
        <v>2.4089183099999999E-8</v>
      </c>
      <c r="FK228" s="92">
        <v>0</v>
      </c>
      <c r="FL228" s="92">
        <v>0</v>
      </c>
      <c r="FM228" s="92">
        <v>0</v>
      </c>
      <c r="FN228" s="92">
        <v>26.9246227</v>
      </c>
      <c r="FO228" s="92">
        <v>0</v>
      </c>
      <c r="FP228" s="92">
        <v>0</v>
      </c>
      <c r="FQ228" s="92">
        <v>2.02667325E-3</v>
      </c>
      <c r="FR228" s="92">
        <v>0</v>
      </c>
      <c r="FS228" s="92">
        <v>0</v>
      </c>
      <c r="FT228" s="92">
        <v>0</v>
      </c>
      <c r="FU228" s="92">
        <v>0</v>
      </c>
      <c r="FV228" s="92">
        <v>0</v>
      </c>
      <c r="FW228" s="92">
        <v>0</v>
      </c>
      <c r="FX228" s="92">
        <v>0</v>
      </c>
      <c r="FY228" s="92">
        <v>0</v>
      </c>
      <c r="FZ228" s="92">
        <v>0</v>
      </c>
      <c r="GA228" s="92">
        <v>0</v>
      </c>
      <c r="GB228" s="92">
        <v>0</v>
      </c>
      <c r="GC228" s="92">
        <v>0</v>
      </c>
      <c r="GD228" s="92">
        <v>0</v>
      </c>
      <c r="GE228" s="92">
        <v>0</v>
      </c>
      <c r="GF228" s="92">
        <v>0</v>
      </c>
      <c r="GG228" s="92">
        <v>0</v>
      </c>
      <c r="GH228" s="92">
        <v>0</v>
      </c>
      <c r="GI228" s="92">
        <v>0</v>
      </c>
      <c r="GJ228" s="92">
        <v>7.4069935700000006E-2</v>
      </c>
      <c r="GK228" s="92">
        <v>0.92500005500000004</v>
      </c>
      <c r="GL228" s="92">
        <v>0</v>
      </c>
      <c r="GM228" s="92">
        <v>0</v>
      </c>
      <c r="GN228" s="92">
        <v>0</v>
      </c>
      <c r="GO228" s="92">
        <v>0</v>
      </c>
      <c r="GP228" s="92">
        <v>0</v>
      </c>
      <c r="GQ228" s="92">
        <v>0</v>
      </c>
      <c r="GR228" s="92">
        <v>0</v>
      </c>
      <c r="GS228" s="92">
        <v>0</v>
      </c>
      <c r="GT228" s="92">
        <v>0</v>
      </c>
      <c r="GU228" s="92">
        <v>0</v>
      </c>
      <c r="GV228" s="92">
        <v>0</v>
      </c>
      <c r="GW228" s="92">
        <v>0</v>
      </c>
      <c r="GX228" s="92">
        <v>0</v>
      </c>
      <c r="GY228" s="92">
        <v>0</v>
      </c>
      <c r="GZ228" s="92">
        <v>0</v>
      </c>
      <c r="HA228" s="92">
        <v>1.3954049999999999E-9</v>
      </c>
      <c r="HB228" s="92">
        <v>0</v>
      </c>
      <c r="HC228" s="92">
        <v>0</v>
      </c>
      <c r="HD228" s="92">
        <v>0</v>
      </c>
      <c r="HE228" s="92">
        <v>0</v>
      </c>
      <c r="HF228" s="92">
        <v>0</v>
      </c>
      <c r="HG228" s="92">
        <v>6.8714212800000001E-6</v>
      </c>
      <c r="HH228" s="92">
        <v>0</v>
      </c>
      <c r="HI228" s="92">
        <v>0</v>
      </c>
      <c r="HJ228" s="92">
        <v>0</v>
      </c>
      <c r="HK228" s="92">
        <v>0</v>
      </c>
      <c r="HL228" s="92">
        <v>0</v>
      </c>
      <c r="HM228" s="92">
        <v>0</v>
      </c>
      <c r="HN228" s="92">
        <v>0</v>
      </c>
      <c r="HO228" s="92">
        <v>0</v>
      </c>
      <c r="HP228" s="92">
        <v>0</v>
      </c>
      <c r="HQ228" s="92">
        <v>0</v>
      </c>
      <c r="HR228" s="92">
        <v>0</v>
      </c>
      <c r="HS228" s="92">
        <v>4.94031389E-9</v>
      </c>
      <c r="HT228" s="92">
        <v>8.2585403600000002E-13</v>
      </c>
      <c r="HU228" s="92">
        <v>0</v>
      </c>
      <c r="HV228" s="92">
        <v>0</v>
      </c>
      <c r="HW228" s="92">
        <v>0</v>
      </c>
      <c r="HX228" s="92">
        <v>9.2306194899999998E-4</v>
      </c>
      <c r="HY228" s="92">
        <v>0</v>
      </c>
      <c r="HZ228" s="92">
        <v>0</v>
      </c>
      <c r="IA228" s="92">
        <v>6.9480823600000002E-8</v>
      </c>
      <c r="IB228" s="92">
        <v>0</v>
      </c>
      <c r="IC228" s="92">
        <v>0</v>
      </c>
      <c r="ID228" s="92">
        <v>0</v>
      </c>
      <c r="IE228" s="92">
        <v>0</v>
      </c>
      <c r="IF228" s="92">
        <v>0</v>
      </c>
      <c r="IG228" s="92">
        <v>0</v>
      </c>
      <c r="IH228" s="92">
        <v>0</v>
      </c>
      <c r="II228" s="92">
        <v>0</v>
      </c>
      <c r="IJ228" s="92">
        <v>0</v>
      </c>
      <c r="IK228" s="92">
        <v>0</v>
      </c>
      <c r="IL228" s="92">
        <v>0</v>
      </c>
      <c r="IM228" s="92">
        <v>0</v>
      </c>
      <c r="IN228" s="92">
        <v>0</v>
      </c>
      <c r="IO228" s="92">
        <v>0</v>
      </c>
      <c r="IP228" s="92">
        <v>0</v>
      </c>
      <c r="IQ228" s="92">
        <v>0</v>
      </c>
      <c r="IR228" s="92">
        <v>0</v>
      </c>
      <c r="IS228" s="92">
        <v>0</v>
      </c>
      <c r="IT228" s="92">
        <v>706.21919100000002</v>
      </c>
      <c r="IU228" s="92">
        <v>29168.814399999999</v>
      </c>
      <c r="IV228" s="92">
        <v>234907.00200000001</v>
      </c>
      <c r="IW228" s="92">
        <v>116</v>
      </c>
      <c r="IX228" s="92">
        <v>1.6</v>
      </c>
      <c r="IY228" s="92">
        <v>1</v>
      </c>
      <c r="IZ228" s="92">
        <v>0</v>
      </c>
      <c r="JA228" s="92">
        <v>0</v>
      </c>
      <c r="JB228" s="92">
        <v>-54993.785400000001</v>
      </c>
      <c r="JC228" s="92">
        <v>-1331.47909</v>
      </c>
      <c r="JD228" s="92">
        <v>-38.837666599999999</v>
      </c>
      <c r="JE228" s="92">
        <v>-42.215156100000002</v>
      </c>
      <c r="JF228" s="92">
        <v>-1.02208999</v>
      </c>
      <c r="JG228" s="92">
        <v>5.0106296300000002E-5</v>
      </c>
      <c r="JH228" s="92">
        <v>2.06952923E-3</v>
      </c>
      <c r="JI228" s="92">
        <v>41.302778000000004</v>
      </c>
      <c r="JJ228" s="92">
        <v>604.46622500000001</v>
      </c>
      <c r="JK228" s="92">
        <v>0</v>
      </c>
      <c r="JL228" s="92">
        <v>0</v>
      </c>
      <c r="JM228" s="92">
        <v>0</v>
      </c>
      <c r="JN228" s="92">
        <v>0</v>
      </c>
      <c r="JO228" s="92">
        <v>0</v>
      </c>
      <c r="JP228" s="92">
        <v>0</v>
      </c>
      <c r="JQ228" s="92">
        <v>0</v>
      </c>
      <c r="JR228" s="92">
        <v>0</v>
      </c>
      <c r="JS228" s="92">
        <v>0</v>
      </c>
      <c r="JT228" s="92">
        <v>0</v>
      </c>
      <c r="JU228" s="92">
        <v>0</v>
      </c>
      <c r="JV228" s="92">
        <v>0</v>
      </c>
      <c r="JW228" s="92">
        <v>0</v>
      </c>
      <c r="JX228" s="92">
        <v>0</v>
      </c>
      <c r="JY228" s="92">
        <v>0</v>
      </c>
      <c r="JZ228" s="92">
        <v>0</v>
      </c>
      <c r="KA228" s="92">
        <v>0</v>
      </c>
      <c r="KB228" s="92">
        <v>0</v>
      </c>
      <c r="KC228" s="92">
        <v>0</v>
      </c>
      <c r="KD228" s="92">
        <v>0</v>
      </c>
      <c r="KE228" s="92">
        <v>0</v>
      </c>
      <c r="KF228" s="92">
        <v>0</v>
      </c>
      <c r="KG228" s="92">
        <v>0</v>
      </c>
      <c r="KH228" s="92">
        <v>0</v>
      </c>
      <c r="KI228" s="92">
        <v>0</v>
      </c>
      <c r="KJ228" s="92">
        <v>0</v>
      </c>
      <c r="KK228" s="92">
        <v>0</v>
      </c>
      <c r="KL228" s="92">
        <v>0</v>
      </c>
      <c r="KM228" s="92">
        <v>0</v>
      </c>
      <c r="KN228" s="92">
        <v>0</v>
      </c>
      <c r="KO228" s="92">
        <v>0</v>
      </c>
      <c r="KP228" s="92">
        <v>0</v>
      </c>
      <c r="KQ228" s="92">
        <v>0</v>
      </c>
      <c r="KR228" s="92">
        <v>0</v>
      </c>
      <c r="KS228" s="92">
        <v>0</v>
      </c>
      <c r="KT228" s="92">
        <v>0</v>
      </c>
      <c r="KU228" s="92">
        <v>0</v>
      </c>
      <c r="KV228" s="92">
        <v>0</v>
      </c>
      <c r="KW228" s="92">
        <v>0</v>
      </c>
      <c r="KX228" s="92">
        <v>0</v>
      </c>
      <c r="KY228" s="92">
        <v>0</v>
      </c>
      <c r="KZ228" s="92">
        <v>0</v>
      </c>
      <c r="LA228" s="92">
        <v>0</v>
      </c>
      <c r="LB228" s="92">
        <v>0</v>
      </c>
      <c r="LC228" s="92">
        <v>0</v>
      </c>
      <c r="LD228" s="92">
        <v>0</v>
      </c>
      <c r="LE228" s="92">
        <v>0</v>
      </c>
      <c r="LF228" s="92">
        <v>0</v>
      </c>
      <c r="LG228" s="92">
        <v>0</v>
      </c>
      <c r="LH228" s="92">
        <v>0</v>
      </c>
      <c r="LI228" s="92">
        <v>0</v>
      </c>
      <c r="LJ228" s="92">
        <v>0</v>
      </c>
      <c r="LK228" s="92">
        <v>0</v>
      </c>
      <c r="LL228" s="92">
        <v>0</v>
      </c>
      <c r="LM228" s="92">
        <v>0</v>
      </c>
      <c r="LN228" s="92">
        <v>0</v>
      </c>
      <c r="LO228" s="92">
        <v>0</v>
      </c>
      <c r="LP228" s="92">
        <v>0</v>
      </c>
      <c r="LQ228" s="92">
        <v>0</v>
      </c>
      <c r="LR228" s="92">
        <v>0</v>
      </c>
      <c r="LS228" s="92">
        <v>0</v>
      </c>
      <c r="LT228" s="92">
        <v>0</v>
      </c>
      <c r="LU228" s="92">
        <v>0</v>
      </c>
      <c r="LV228" s="92">
        <v>0</v>
      </c>
      <c r="LW228" s="92">
        <v>0</v>
      </c>
      <c r="LX228" s="92">
        <v>0</v>
      </c>
      <c r="LY228" s="92">
        <v>0</v>
      </c>
      <c r="LZ228" s="92">
        <v>0</v>
      </c>
      <c r="MA228" s="92">
        <v>0</v>
      </c>
      <c r="MB228" s="92">
        <v>0</v>
      </c>
      <c r="MC228" s="92">
        <v>0</v>
      </c>
      <c r="MD228" s="92">
        <v>0</v>
      </c>
      <c r="ME228" s="92">
        <v>0</v>
      </c>
      <c r="MF228" s="92">
        <v>0</v>
      </c>
      <c r="MG228" s="92">
        <v>0</v>
      </c>
      <c r="MH228" s="92">
        <v>0</v>
      </c>
      <c r="MI228" s="92">
        <v>0</v>
      </c>
      <c r="MJ228" s="92">
        <v>0</v>
      </c>
      <c r="MK228" s="92">
        <v>0</v>
      </c>
      <c r="ML228" s="92">
        <v>0</v>
      </c>
      <c r="MM228" s="92">
        <v>0</v>
      </c>
      <c r="MN228" s="92">
        <v>0</v>
      </c>
      <c r="MO228" s="92">
        <v>0</v>
      </c>
      <c r="MP228" s="92">
        <v>0</v>
      </c>
      <c r="MQ228" s="92">
        <v>0</v>
      </c>
      <c r="MR228" s="92">
        <v>0</v>
      </c>
      <c r="MS228" s="92">
        <v>0</v>
      </c>
      <c r="MT228" s="92">
        <v>0</v>
      </c>
      <c r="MU228" s="92">
        <v>0</v>
      </c>
      <c r="MV228" s="92">
        <v>0</v>
      </c>
      <c r="MW228" s="92">
        <v>0</v>
      </c>
      <c r="MX228" s="92">
        <v>0</v>
      </c>
      <c r="MY228" s="92">
        <v>0</v>
      </c>
      <c r="MZ228" s="92">
        <v>0</v>
      </c>
      <c r="NA228" s="92">
        <v>0</v>
      </c>
      <c r="NB228" s="92">
        <v>0</v>
      </c>
      <c r="NC228" s="92">
        <v>0</v>
      </c>
      <c r="ND228" s="92">
        <v>0</v>
      </c>
      <c r="NE228" s="92">
        <v>0</v>
      </c>
      <c r="NF228" s="92">
        <v>0</v>
      </c>
      <c r="NG228" s="92">
        <v>0</v>
      </c>
      <c r="NH228" s="92">
        <v>0</v>
      </c>
      <c r="NI228" s="92">
        <v>0</v>
      </c>
      <c r="NJ228" s="92">
        <v>0</v>
      </c>
      <c r="NK228" s="92">
        <v>0</v>
      </c>
      <c r="NL228" s="92">
        <v>0</v>
      </c>
      <c r="NM228" s="92">
        <v>0</v>
      </c>
      <c r="NN228" s="92">
        <v>0</v>
      </c>
      <c r="NO228" s="92">
        <v>0</v>
      </c>
      <c r="NP228" s="92">
        <v>0</v>
      </c>
      <c r="NQ228" s="92">
        <v>0</v>
      </c>
      <c r="NR228" s="92">
        <v>0</v>
      </c>
      <c r="NS228" s="92">
        <v>0</v>
      </c>
      <c r="NT228" s="92">
        <v>0</v>
      </c>
      <c r="NU228" s="92">
        <v>0</v>
      </c>
      <c r="NV228" s="92">
        <v>0</v>
      </c>
      <c r="NW228" s="92">
        <v>0</v>
      </c>
      <c r="NX228" s="92">
        <v>0</v>
      </c>
      <c r="NY228" s="92">
        <v>0</v>
      </c>
      <c r="NZ228" s="92">
        <v>0</v>
      </c>
      <c r="OA228" s="92">
        <v>0</v>
      </c>
      <c r="OB228" s="92">
        <v>0</v>
      </c>
      <c r="OC228" s="92">
        <v>0</v>
      </c>
      <c r="OD228" s="92">
        <v>0</v>
      </c>
      <c r="OE228" s="92">
        <v>0</v>
      </c>
      <c r="OF228" s="92">
        <v>0</v>
      </c>
      <c r="OG228" s="92">
        <v>0</v>
      </c>
      <c r="OH228" s="92">
        <v>0</v>
      </c>
      <c r="OI228" s="92">
        <v>0</v>
      </c>
      <c r="OJ228" s="92">
        <v>0</v>
      </c>
      <c r="OK228" s="92">
        <v>0</v>
      </c>
      <c r="OL228" s="92">
        <v>0</v>
      </c>
      <c r="OM228" s="92">
        <v>0</v>
      </c>
      <c r="ON228" s="92">
        <v>0</v>
      </c>
      <c r="OO228" s="92">
        <v>0</v>
      </c>
      <c r="OP228" s="92">
        <v>0</v>
      </c>
      <c r="OQ228" s="92">
        <v>0</v>
      </c>
      <c r="OR228" s="92">
        <v>0</v>
      </c>
      <c r="OS228" s="92">
        <v>0</v>
      </c>
      <c r="OT228" s="92">
        <v>0</v>
      </c>
      <c r="OU228" s="92">
        <v>0</v>
      </c>
      <c r="OV228" s="92">
        <v>0</v>
      </c>
      <c r="OW228" s="92">
        <v>0</v>
      </c>
      <c r="OX228" s="92">
        <v>0</v>
      </c>
      <c r="OY228" s="92">
        <v>0</v>
      </c>
      <c r="OZ228" s="92">
        <v>0</v>
      </c>
      <c r="PA228" s="92">
        <v>0</v>
      </c>
      <c r="PB228" s="92">
        <v>0</v>
      </c>
      <c r="PC228" s="92">
        <v>0</v>
      </c>
      <c r="PD228" s="92">
        <v>0</v>
      </c>
      <c r="PE228" s="92">
        <v>0</v>
      </c>
      <c r="PF228" s="92">
        <v>0</v>
      </c>
      <c r="PG228" s="92">
        <v>0</v>
      </c>
      <c r="PH228" s="92">
        <v>0</v>
      </c>
      <c r="PI228" s="92">
        <v>0</v>
      </c>
      <c r="PJ228" s="92">
        <v>0</v>
      </c>
      <c r="PK228" s="92">
        <v>0</v>
      </c>
      <c r="PL228" s="92">
        <v>0</v>
      </c>
      <c r="PM228" s="92">
        <v>0</v>
      </c>
      <c r="PN228" s="92">
        <v>0</v>
      </c>
      <c r="PO228" s="92">
        <v>0</v>
      </c>
      <c r="PP228" s="92">
        <v>0</v>
      </c>
      <c r="PQ228" s="92">
        <v>0</v>
      </c>
      <c r="PR228" s="92">
        <v>0</v>
      </c>
      <c r="PS228" s="92">
        <v>0</v>
      </c>
      <c r="PT228" s="92">
        <v>0</v>
      </c>
      <c r="PU228" s="92">
        <v>0</v>
      </c>
      <c r="PV228" s="92">
        <v>0</v>
      </c>
      <c r="PW228" s="92">
        <v>0</v>
      </c>
      <c r="PX228" s="92">
        <v>0</v>
      </c>
      <c r="PY228" s="92">
        <v>0</v>
      </c>
      <c r="PZ228" s="92">
        <v>0</v>
      </c>
      <c r="QA228" s="92">
        <v>0</v>
      </c>
      <c r="QB228" s="92">
        <v>0</v>
      </c>
      <c r="QC228" s="92">
        <v>0</v>
      </c>
      <c r="QD228" s="92">
        <v>0</v>
      </c>
      <c r="QE228" s="92">
        <v>0</v>
      </c>
      <c r="QF228" s="92">
        <v>0</v>
      </c>
      <c r="QG228" s="92">
        <v>0</v>
      </c>
      <c r="QH228" s="92">
        <v>0</v>
      </c>
      <c r="QI228" s="92">
        <v>0</v>
      </c>
      <c r="QJ228" s="92">
        <v>0</v>
      </c>
      <c r="QK228" s="92">
        <v>0</v>
      </c>
      <c r="QL228" s="92">
        <v>0</v>
      </c>
      <c r="QM228" s="92">
        <v>0</v>
      </c>
      <c r="QN228" s="92">
        <v>0</v>
      </c>
      <c r="QO228" s="92">
        <v>0</v>
      </c>
      <c r="QP228" s="92">
        <v>0</v>
      </c>
      <c r="QQ228" s="92">
        <v>0</v>
      </c>
      <c r="QR228" s="92">
        <v>0</v>
      </c>
      <c r="QS228" s="92">
        <v>0</v>
      </c>
      <c r="QT228" s="92">
        <v>0</v>
      </c>
      <c r="QU228" s="92">
        <v>0</v>
      </c>
      <c r="QV228" s="92">
        <v>0</v>
      </c>
      <c r="QW228" s="92">
        <v>0</v>
      </c>
      <c r="QX228" s="92">
        <v>0</v>
      </c>
      <c r="QY228" s="92">
        <v>0</v>
      </c>
      <c r="QZ228" s="92">
        <v>0</v>
      </c>
      <c r="RA228" s="92">
        <v>0</v>
      </c>
      <c r="RB228" s="92">
        <v>0</v>
      </c>
      <c r="RC228" s="92">
        <v>0</v>
      </c>
      <c r="RD228" s="92">
        <v>0</v>
      </c>
      <c r="RE228" s="92">
        <v>0</v>
      </c>
      <c r="RF228" s="92">
        <v>0</v>
      </c>
      <c r="RG228" s="92">
        <v>0</v>
      </c>
      <c r="RH228" s="92">
        <v>0</v>
      </c>
      <c r="RI228" s="92">
        <v>0</v>
      </c>
      <c r="RJ228" s="92">
        <v>0</v>
      </c>
      <c r="RK228" s="92">
        <v>0</v>
      </c>
      <c r="RL228" s="92">
        <v>0</v>
      </c>
      <c r="RM228" s="92">
        <v>0</v>
      </c>
      <c r="RN228" s="92">
        <v>0</v>
      </c>
      <c r="RO228" s="92">
        <v>0</v>
      </c>
      <c r="RP228" s="92">
        <v>0</v>
      </c>
      <c r="RQ228" s="92">
        <v>0</v>
      </c>
      <c r="RR228" s="92">
        <v>0</v>
      </c>
      <c r="RS228" s="92">
        <v>0</v>
      </c>
      <c r="RT228" s="92">
        <v>0</v>
      </c>
      <c r="RU228" s="92">
        <v>0</v>
      </c>
      <c r="RV228" s="92">
        <v>0</v>
      </c>
      <c r="RW228" s="92">
        <v>0</v>
      </c>
      <c r="RX228" s="92">
        <v>0</v>
      </c>
      <c r="RY228" s="92">
        <v>0</v>
      </c>
      <c r="RZ228" s="92">
        <v>0</v>
      </c>
      <c r="SA228" s="92">
        <v>0</v>
      </c>
      <c r="SB228" s="92">
        <v>0</v>
      </c>
      <c r="SC228" s="92">
        <v>0</v>
      </c>
      <c r="SD228" s="92">
        <v>0</v>
      </c>
      <c r="SE228" s="92">
        <v>0</v>
      </c>
      <c r="SF228" s="92">
        <v>0</v>
      </c>
      <c r="SG228" s="92">
        <v>0</v>
      </c>
      <c r="SH228" s="92">
        <v>0</v>
      </c>
      <c r="SI228" s="92">
        <v>0</v>
      </c>
      <c r="SJ228" s="92">
        <v>0</v>
      </c>
      <c r="SK228" s="92">
        <v>0</v>
      </c>
      <c r="SL228" s="92">
        <v>0</v>
      </c>
      <c r="SM228" s="92">
        <v>0</v>
      </c>
      <c r="SN228" s="92">
        <v>0</v>
      </c>
      <c r="SO228" s="92">
        <v>0</v>
      </c>
      <c r="SP228" s="92">
        <v>0</v>
      </c>
      <c r="SQ228" s="92">
        <v>0</v>
      </c>
      <c r="SR228" s="92">
        <v>0</v>
      </c>
      <c r="SS228" s="92">
        <v>0</v>
      </c>
      <c r="ST228" s="92">
        <v>0</v>
      </c>
      <c r="SU228" s="92">
        <v>0</v>
      </c>
      <c r="SV228" s="92">
        <v>0</v>
      </c>
      <c r="SW228" s="92">
        <v>0</v>
      </c>
      <c r="SX228" s="92">
        <v>0</v>
      </c>
      <c r="SY228" s="92">
        <v>0</v>
      </c>
      <c r="SZ228" s="92">
        <v>0</v>
      </c>
      <c r="TA228" s="92">
        <v>0</v>
      </c>
      <c r="TB228" s="92">
        <v>0</v>
      </c>
      <c r="TC228" s="92">
        <v>1.6</v>
      </c>
      <c r="TD228" s="92">
        <v>0</v>
      </c>
      <c r="TE228" s="92">
        <v>0</v>
      </c>
      <c r="TF228" s="92">
        <v>0</v>
      </c>
      <c r="TG228" s="92">
        <v>0</v>
      </c>
      <c r="TH228" s="92">
        <v>0</v>
      </c>
      <c r="TI228" s="92">
        <v>0</v>
      </c>
      <c r="TJ228" s="92">
        <v>0</v>
      </c>
      <c r="TK228" s="92">
        <v>0</v>
      </c>
      <c r="TL228" s="92">
        <v>0</v>
      </c>
      <c r="TM228" s="92">
        <v>0</v>
      </c>
      <c r="TN228" s="92">
        <v>0</v>
      </c>
      <c r="TO228" s="92">
        <v>0</v>
      </c>
      <c r="TP228" s="92">
        <v>1.9275419300000001</v>
      </c>
      <c r="TQ228" s="92">
        <v>-46345734.335500002</v>
      </c>
      <c r="TR228" s="92">
        <v>0.32554096111111103</v>
      </c>
      <c r="TS228" s="92">
        <v>3.3313267222222297E-2</v>
      </c>
      <c r="TT228" s="92">
        <v>0.16268551000000001</v>
      </c>
      <c r="TU228" s="92">
        <v>0</v>
      </c>
      <c r="TV228" s="92">
        <v>0</v>
      </c>
      <c r="TW228" s="92">
        <v>0</v>
      </c>
      <c r="TX228" s="92">
        <v>0</v>
      </c>
      <c r="TY228" s="92">
        <v>0</v>
      </c>
      <c r="TZ228" s="92">
        <v>0</v>
      </c>
      <c r="UA228" s="92">
        <v>0</v>
      </c>
      <c r="UB228" s="92">
        <v>0</v>
      </c>
      <c r="UC228" s="92">
        <v>0</v>
      </c>
      <c r="UD228" s="92">
        <v>0</v>
      </c>
      <c r="UE228" s="92">
        <v>0</v>
      </c>
      <c r="UF228" s="92">
        <v>0</v>
      </c>
      <c r="UG228" s="92">
        <v>0</v>
      </c>
      <c r="UH228" s="92">
        <v>0</v>
      </c>
      <c r="UI228" s="92">
        <v>0</v>
      </c>
      <c r="UJ228" s="92">
        <v>1.1766801472222199E-10</v>
      </c>
      <c r="UK228" s="92">
        <v>0</v>
      </c>
      <c r="UL228" s="92">
        <v>0</v>
      </c>
      <c r="UM228" s="92">
        <v>0</v>
      </c>
      <c r="UN228" s="92">
        <v>0</v>
      </c>
      <c r="UO228" s="92">
        <v>0</v>
      </c>
      <c r="UP228" s="92">
        <v>3.2691430555555602E-6</v>
      </c>
      <c r="UQ228" s="92">
        <v>0</v>
      </c>
      <c r="UR228" s="92">
        <v>0</v>
      </c>
      <c r="US228" s="92">
        <v>0</v>
      </c>
      <c r="UT228" s="92">
        <v>0</v>
      </c>
      <c r="UU228" s="92">
        <v>0</v>
      </c>
      <c r="UV228" s="92">
        <v>0</v>
      </c>
      <c r="UW228" s="92">
        <v>0</v>
      </c>
      <c r="UX228" s="92">
        <v>0</v>
      </c>
      <c r="UY228" s="92">
        <v>0</v>
      </c>
      <c r="UZ228" s="92">
        <v>0</v>
      </c>
      <c r="VA228" s="92">
        <v>0</v>
      </c>
      <c r="VB228" s="92">
        <v>1.2509418694444501E-9</v>
      </c>
      <c r="VC228" s="92">
        <v>2.3886499500000002E-13</v>
      </c>
      <c r="VD228" s="92">
        <v>0</v>
      </c>
      <c r="VE228" s="92">
        <v>0</v>
      </c>
      <c r="VF228" s="92">
        <v>0</v>
      </c>
      <c r="VG228" s="92">
        <v>1.6994082833333399E-4</v>
      </c>
      <c r="VH228" s="92">
        <v>0</v>
      </c>
      <c r="VI228" s="92">
        <v>0</v>
      </c>
      <c r="VJ228" s="92">
        <v>8.7874276111111203E-9</v>
      </c>
      <c r="VK228" s="92">
        <v>0</v>
      </c>
      <c r="VL228" s="92">
        <v>0</v>
      </c>
      <c r="VM228" s="92">
        <v>0</v>
      </c>
      <c r="VN228" s="92">
        <v>0</v>
      </c>
      <c r="VO228" s="92">
        <v>0</v>
      </c>
      <c r="VP228" s="92">
        <v>0</v>
      </c>
      <c r="VQ228" s="92">
        <v>0</v>
      </c>
      <c r="VR228" s="92">
        <v>0</v>
      </c>
      <c r="VS228" s="92">
        <v>0</v>
      </c>
      <c r="VT228" s="92">
        <v>0</v>
      </c>
      <c r="VU228" s="92">
        <v>0</v>
      </c>
      <c r="VV228" s="92">
        <v>0</v>
      </c>
      <c r="VW228" s="92">
        <v>0</v>
      </c>
      <c r="VX228" s="92">
        <v>0</v>
      </c>
      <c r="VY228" s="92">
        <v>0</v>
      </c>
      <c r="VZ228" s="92">
        <v>0</v>
      </c>
      <c r="WA228" s="92">
        <v>0</v>
      </c>
      <c r="WB228" s="92">
        <v>0</v>
      </c>
      <c r="WC228" s="92">
        <v>0</v>
      </c>
    </row>
    <row r="229" spans="2:601" ht="13.5" customHeight="1">
      <c r="B229" s="851" t="s">
        <v>2895</v>
      </c>
      <c r="C229" s="92">
        <v>0</v>
      </c>
      <c r="D229" s="92">
        <v>7360.11582</v>
      </c>
      <c r="E229" s="92">
        <v>-12.7780632</v>
      </c>
      <c r="F229" s="92">
        <v>113.87509799999999</v>
      </c>
      <c r="G229" s="92">
        <v>115.23192299999999</v>
      </c>
      <c r="H229" s="92">
        <v>0</v>
      </c>
      <c r="I229" s="92">
        <v>0</v>
      </c>
      <c r="J229" s="92">
        <v>0</v>
      </c>
      <c r="K229" s="92">
        <v>0</v>
      </c>
      <c r="L229" s="92">
        <v>0</v>
      </c>
      <c r="M229" s="92">
        <v>0</v>
      </c>
      <c r="N229" s="92">
        <v>0</v>
      </c>
      <c r="O229" s="92">
        <v>0</v>
      </c>
      <c r="P229" s="92">
        <v>0</v>
      </c>
      <c r="Q229" s="92">
        <v>0</v>
      </c>
      <c r="R229" s="92">
        <v>0</v>
      </c>
      <c r="S229" s="92">
        <v>0</v>
      </c>
      <c r="T229" s="92">
        <v>0</v>
      </c>
      <c r="U229" s="92">
        <v>0</v>
      </c>
      <c r="V229" s="92">
        <v>0</v>
      </c>
      <c r="W229" s="92">
        <v>0</v>
      </c>
      <c r="X229" s="92">
        <v>0</v>
      </c>
      <c r="Y229" s="92">
        <v>0</v>
      </c>
      <c r="Z229" s="92">
        <v>0</v>
      </c>
      <c r="AA229" s="92">
        <v>0</v>
      </c>
      <c r="AB229" s="92">
        <v>0</v>
      </c>
      <c r="AC229" s="92">
        <v>0</v>
      </c>
      <c r="AD229" s="92">
        <v>0</v>
      </c>
      <c r="AE229" s="92">
        <v>0</v>
      </c>
      <c r="AF229" s="92">
        <v>0</v>
      </c>
      <c r="AG229" s="92">
        <v>0</v>
      </c>
      <c r="AH229" s="92">
        <v>0</v>
      </c>
      <c r="AI229" s="92">
        <v>0</v>
      </c>
      <c r="AJ229" s="92">
        <v>0</v>
      </c>
      <c r="AK229" s="92">
        <v>0</v>
      </c>
      <c r="AL229" s="92">
        <v>0</v>
      </c>
      <c r="AM229" s="92">
        <v>0</v>
      </c>
      <c r="AN229" s="92">
        <v>0</v>
      </c>
      <c r="AO229" s="92">
        <v>0</v>
      </c>
      <c r="AP229" s="92">
        <v>0</v>
      </c>
      <c r="AQ229" s="92">
        <v>0</v>
      </c>
      <c r="AR229" s="92">
        <v>0</v>
      </c>
      <c r="AS229" s="92">
        <v>0</v>
      </c>
      <c r="AT229" s="92">
        <v>0</v>
      </c>
      <c r="AU229" s="92">
        <v>0</v>
      </c>
      <c r="AV229" s="92">
        <v>0</v>
      </c>
      <c r="AW229" s="92">
        <v>0</v>
      </c>
      <c r="AX229" s="92">
        <v>0</v>
      </c>
      <c r="AY229" s="92">
        <v>0</v>
      </c>
      <c r="AZ229" s="92">
        <v>0</v>
      </c>
      <c r="BA229" s="92">
        <v>0</v>
      </c>
      <c r="BB229" s="92">
        <v>0</v>
      </c>
      <c r="BC229" s="92">
        <v>0</v>
      </c>
      <c r="BD229" s="92">
        <v>0</v>
      </c>
      <c r="BE229" s="92">
        <v>0</v>
      </c>
      <c r="BF229" s="92">
        <v>0</v>
      </c>
      <c r="BG229" s="92">
        <v>0</v>
      </c>
      <c r="BH229" s="92">
        <v>0</v>
      </c>
      <c r="BI229" s="92">
        <v>0</v>
      </c>
      <c r="BJ229" s="92">
        <v>0</v>
      </c>
      <c r="BK229" s="92">
        <v>0</v>
      </c>
      <c r="BL229" s="92">
        <v>0</v>
      </c>
      <c r="BM229" s="92">
        <v>0</v>
      </c>
      <c r="BN229" s="92">
        <v>0</v>
      </c>
      <c r="BO229" s="92">
        <v>0</v>
      </c>
      <c r="BP229" s="92">
        <v>0.49703888400000001</v>
      </c>
      <c r="BQ229" s="92">
        <v>0.50296111600000004</v>
      </c>
      <c r="BR229" s="92">
        <v>0</v>
      </c>
      <c r="BS229" s="92">
        <v>0</v>
      </c>
      <c r="BT229" s="92">
        <v>0</v>
      </c>
      <c r="BU229" s="92">
        <v>0</v>
      </c>
      <c r="BV229" s="92">
        <v>0</v>
      </c>
      <c r="BW229" s="92">
        <v>0</v>
      </c>
      <c r="BX229" s="92">
        <v>0</v>
      </c>
      <c r="BY229" s="92">
        <v>0</v>
      </c>
      <c r="BZ229" s="92">
        <v>0</v>
      </c>
      <c r="CA229" s="92">
        <v>0</v>
      </c>
      <c r="CB229" s="92">
        <v>0</v>
      </c>
      <c r="CC229" s="92">
        <v>0</v>
      </c>
      <c r="CD229" s="92">
        <v>0</v>
      </c>
      <c r="CE229" s="92">
        <v>0</v>
      </c>
      <c r="CF229" s="92">
        <v>0</v>
      </c>
      <c r="CG229" s="92">
        <v>0</v>
      </c>
      <c r="CH229" s="92">
        <v>0</v>
      </c>
      <c r="CI229" s="92">
        <v>0</v>
      </c>
      <c r="CJ229" s="92">
        <v>0</v>
      </c>
      <c r="CK229" s="92">
        <v>0</v>
      </c>
      <c r="CL229" s="92">
        <v>0</v>
      </c>
      <c r="CM229" s="92">
        <v>0</v>
      </c>
      <c r="CN229" s="92">
        <v>0</v>
      </c>
      <c r="CO229" s="92">
        <v>0</v>
      </c>
      <c r="CP229" s="92">
        <v>0</v>
      </c>
      <c r="CQ229" s="92">
        <v>0</v>
      </c>
      <c r="CR229" s="92">
        <v>0</v>
      </c>
      <c r="CS229" s="92">
        <v>0</v>
      </c>
      <c r="CT229" s="92">
        <v>0</v>
      </c>
      <c r="CU229" s="92">
        <v>0</v>
      </c>
      <c r="CV229" s="92">
        <v>0</v>
      </c>
      <c r="CW229" s="92">
        <v>0</v>
      </c>
      <c r="CX229" s="92">
        <v>0</v>
      </c>
      <c r="CY229" s="92">
        <v>0</v>
      </c>
      <c r="CZ229" s="92">
        <v>0</v>
      </c>
      <c r="DA229" s="92">
        <v>0</v>
      </c>
      <c r="DB229" s="92">
        <v>0</v>
      </c>
      <c r="DC229" s="92">
        <v>0</v>
      </c>
      <c r="DD229" s="92">
        <v>0</v>
      </c>
      <c r="DE229" s="92">
        <v>0</v>
      </c>
      <c r="DF229" s="92">
        <v>0</v>
      </c>
      <c r="DG229" s="92">
        <v>0</v>
      </c>
      <c r="DH229" s="92">
        <v>0</v>
      </c>
      <c r="DI229" s="92">
        <v>0</v>
      </c>
      <c r="DJ229" s="92">
        <v>0</v>
      </c>
      <c r="DK229" s="92">
        <v>0</v>
      </c>
      <c r="DL229" s="92">
        <v>0</v>
      </c>
      <c r="DM229" s="92">
        <v>0</v>
      </c>
      <c r="DN229" s="92">
        <v>0</v>
      </c>
      <c r="DO229" s="92">
        <v>0</v>
      </c>
      <c r="DP229" s="92">
        <v>0</v>
      </c>
      <c r="DQ229" s="92">
        <v>0</v>
      </c>
      <c r="DR229" s="92">
        <v>0</v>
      </c>
      <c r="DS229" s="92">
        <v>0</v>
      </c>
      <c r="DT229" s="92">
        <v>0</v>
      </c>
      <c r="DU229" s="92">
        <v>0</v>
      </c>
      <c r="DV229" s="92">
        <v>0</v>
      </c>
      <c r="DW229" s="92">
        <v>0</v>
      </c>
      <c r="DX229" s="92">
        <v>0</v>
      </c>
      <c r="DY229" s="92">
        <v>0</v>
      </c>
      <c r="DZ229" s="92">
        <v>2051.4917700000001</v>
      </c>
      <c r="EA229" s="92">
        <v>5308.6240500000004</v>
      </c>
      <c r="EB229" s="92">
        <v>0</v>
      </c>
      <c r="EC229" s="92">
        <v>0</v>
      </c>
      <c r="ED229" s="92">
        <v>0</v>
      </c>
      <c r="EE229" s="92">
        <v>0</v>
      </c>
      <c r="EF229" s="92">
        <v>0</v>
      </c>
      <c r="EG229" s="92">
        <v>0</v>
      </c>
      <c r="EH229" s="92">
        <v>0</v>
      </c>
      <c r="EI229" s="92">
        <v>0</v>
      </c>
      <c r="EJ229" s="92">
        <v>0</v>
      </c>
      <c r="EK229" s="92">
        <v>0</v>
      </c>
      <c r="EL229" s="92">
        <v>0</v>
      </c>
      <c r="EM229" s="92">
        <v>0</v>
      </c>
      <c r="EN229" s="92">
        <v>0</v>
      </c>
      <c r="EO229" s="92">
        <v>0</v>
      </c>
      <c r="EP229" s="92">
        <v>0</v>
      </c>
      <c r="EQ229" s="92">
        <v>0</v>
      </c>
      <c r="ER229" s="92">
        <v>0</v>
      </c>
      <c r="ES229" s="92">
        <v>0</v>
      </c>
      <c r="ET229" s="92">
        <v>0</v>
      </c>
      <c r="EU229" s="92">
        <v>0</v>
      </c>
      <c r="EV229" s="92">
        <v>0</v>
      </c>
      <c r="EW229" s="92">
        <v>0</v>
      </c>
      <c r="EX229" s="92">
        <v>0</v>
      </c>
      <c r="EY229" s="92">
        <v>0</v>
      </c>
      <c r="EZ229" s="92">
        <v>0</v>
      </c>
      <c r="FA229" s="92">
        <v>0</v>
      </c>
      <c r="FB229" s="92">
        <v>0</v>
      </c>
      <c r="FC229" s="92">
        <v>0</v>
      </c>
      <c r="FD229" s="92">
        <v>0</v>
      </c>
      <c r="FE229" s="92">
        <v>0</v>
      </c>
      <c r="FF229" s="92">
        <v>0</v>
      </c>
      <c r="FG229" s="92">
        <v>0</v>
      </c>
      <c r="FH229" s="92">
        <v>0</v>
      </c>
      <c r="FI229" s="92">
        <v>0</v>
      </c>
      <c r="FJ229" s="92">
        <v>0</v>
      </c>
      <c r="FK229" s="92">
        <v>0</v>
      </c>
      <c r="FL229" s="92">
        <v>0</v>
      </c>
      <c r="FM229" s="92">
        <v>0</v>
      </c>
      <c r="FN229" s="92">
        <v>0</v>
      </c>
      <c r="FO229" s="92">
        <v>0</v>
      </c>
      <c r="FP229" s="92">
        <v>0</v>
      </c>
      <c r="FQ229" s="92">
        <v>0</v>
      </c>
      <c r="FR229" s="92">
        <v>0</v>
      </c>
      <c r="FS229" s="92">
        <v>0</v>
      </c>
      <c r="FT229" s="92">
        <v>0</v>
      </c>
      <c r="FU229" s="92">
        <v>0</v>
      </c>
      <c r="FV229" s="92">
        <v>0</v>
      </c>
      <c r="FW229" s="92">
        <v>0</v>
      </c>
      <c r="FX229" s="92">
        <v>0</v>
      </c>
      <c r="FY229" s="92">
        <v>0</v>
      </c>
      <c r="FZ229" s="92">
        <v>0</v>
      </c>
      <c r="GA229" s="92">
        <v>0</v>
      </c>
      <c r="GB229" s="92">
        <v>0</v>
      </c>
      <c r="GC229" s="92">
        <v>0</v>
      </c>
      <c r="GD229" s="92">
        <v>0</v>
      </c>
      <c r="GE229" s="92">
        <v>0</v>
      </c>
      <c r="GF229" s="92">
        <v>0</v>
      </c>
      <c r="GG229" s="92">
        <v>0</v>
      </c>
      <c r="GH229" s="92">
        <v>0</v>
      </c>
      <c r="GI229" s="92">
        <v>0</v>
      </c>
      <c r="GJ229" s="92">
        <v>0.278730908</v>
      </c>
      <c r="GK229" s="92">
        <v>0.721269092</v>
      </c>
      <c r="GL229" s="92">
        <v>0</v>
      </c>
      <c r="GM229" s="92">
        <v>0</v>
      </c>
      <c r="GN229" s="92">
        <v>0</v>
      </c>
      <c r="GO229" s="92">
        <v>0</v>
      </c>
      <c r="GP229" s="92">
        <v>0</v>
      </c>
      <c r="GQ229" s="92">
        <v>0</v>
      </c>
      <c r="GR229" s="92">
        <v>0</v>
      </c>
      <c r="GS229" s="92">
        <v>0</v>
      </c>
      <c r="GT229" s="92">
        <v>0</v>
      </c>
      <c r="GU229" s="92">
        <v>0</v>
      </c>
      <c r="GV229" s="92">
        <v>0</v>
      </c>
      <c r="GW229" s="92">
        <v>0</v>
      </c>
      <c r="GX229" s="92">
        <v>0</v>
      </c>
      <c r="GY229" s="92">
        <v>0</v>
      </c>
      <c r="GZ229" s="92">
        <v>0</v>
      </c>
      <c r="HA229" s="92">
        <v>0</v>
      </c>
      <c r="HB229" s="92">
        <v>0</v>
      </c>
      <c r="HC229" s="92">
        <v>0</v>
      </c>
      <c r="HD229" s="92">
        <v>0</v>
      </c>
      <c r="HE229" s="92">
        <v>0</v>
      </c>
      <c r="HF229" s="92">
        <v>0</v>
      </c>
      <c r="HG229" s="92">
        <v>0</v>
      </c>
      <c r="HH229" s="92">
        <v>0</v>
      </c>
      <c r="HI229" s="92">
        <v>0</v>
      </c>
      <c r="HJ229" s="92">
        <v>0</v>
      </c>
      <c r="HK229" s="92">
        <v>0</v>
      </c>
      <c r="HL229" s="92">
        <v>0</v>
      </c>
      <c r="HM229" s="92">
        <v>0</v>
      </c>
      <c r="HN229" s="92">
        <v>0</v>
      </c>
      <c r="HO229" s="92">
        <v>0</v>
      </c>
      <c r="HP229" s="92">
        <v>0</v>
      </c>
      <c r="HQ229" s="92">
        <v>0</v>
      </c>
      <c r="HR229" s="92">
        <v>0</v>
      </c>
      <c r="HS229" s="92">
        <v>0</v>
      </c>
      <c r="HT229" s="92">
        <v>0</v>
      </c>
      <c r="HU229" s="92">
        <v>0</v>
      </c>
      <c r="HV229" s="92">
        <v>0</v>
      </c>
      <c r="HW229" s="92">
        <v>0</v>
      </c>
      <c r="HX229" s="92">
        <v>0</v>
      </c>
      <c r="HY229" s="92">
        <v>0</v>
      </c>
      <c r="HZ229" s="92">
        <v>0</v>
      </c>
      <c r="IA229" s="92">
        <v>0</v>
      </c>
      <c r="IB229" s="92">
        <v>0</v>
      </c>
      <c r="IC229" s="92">
        <v>0</v>
      </c>
      <c r="ID229" s="92">
        <v>0</v>
      </c>
      <c r="IE229" s="92">
        <v>0</v>
      </c>
      <c r="IF229" s="92">
        <v>0</v>
      </c>
      <c r="IG229" s="92">
        <v>0</v>
      </c>
      <c r="IH229" s="92">
        <v>0</v>
      </c>
      <c r="II229" s="92">
        <v>0</v>
      </c>
      <c r="IJ229" s="92">
        <v>0</v>
      </c>
      <c r="IK229" s="92">
        <v>0</v>
      </c>
      <c r="IL229" s="92">
        <v>0</v>
      </c>
      <c r="IM229" s="92">
        <v>0</v>
      </c>
      <c r="IN229" s="92">
        <v>0</v>
      </c>
      <c r="IO229" s="92">
        <v>0</v>
      </c>
      <c r="IP229" s="92">
        <v>0</v>
      </c>
      <c r="IQ229" s="92">
        <v>0</v>
      </c>
      <c r="IR229" s="92">
        <v>0</v>
      </c>
      <c r="IS229" s="92">
        <v>0</v>
      </c>
      <c r="IT229" s="92">
        <v>229.10702000000001</v>
      </c>
      <c r="IU229" s="92">
        <v>7360.11582</v>
      </c>
      <c r="IV229" s="92">
        <v>76206.996299999999</v>
      </c>
      <c r="IW229" s="92">
        <v>116</v>
      </c>
      <c r="IX229" s="92">
        <v>1.6</v>
      </c>
      <c r="IY229" s="92">
        <v>1</v>
      </c>
      <c r="IZ229" s="92">
        <v>0</v>
      </c>
      <c r="JA229" s="92">
        <v>0</v>
      </c>
      <c r="JB229" s="92">
        <v>-55773.337500000001</v>
      </c>
      <c r="JC229" s="92">
        <v>-1736.12256</v>
      </c>
      <c r="JD229" s="92">
        <v>-12.7780632</v>
      </c>
      <c r="JE229" s="92">
        <v>-28.485866600000001</v>
      </c>
      <c r="JF229" s="92">
        <v>-0.88671322399999997</v>
      </c>
      <c r="JG229" s="92">
        <v>5.0106296300000002E-5</v>
      </c>
      <c r="JH229" s="92">
        <v>1.60967632E-3</v>
      </c>
      <c r="JI229" s="92">
        <v>32.1252304</v>
      </c>
      <c r="JJ229" s="92">
        <v>145.97996000000001</v>
      </c>
      <c r="JK229" s="92">
        <v>0</v>
      </c>
      <c r="JL229" s="92">
        <v>0</v>
      </c>
      <c r="JM229" s="92">
        <v>0</v>
      </c>
      <c r="JN229" s="92">
        <v>0</v>
      </c>
      <c r="JO229" s="92">
        <v>0</v>
      </c>
      <c r="JP229" s="92">
        <v>0</v>
      </c>
      <c r="JQ229" s="92">
        <v>0</v>
      </c>
      <c r="JR229" s="92">
        <v>0</v>
      </c>
      <c r="JS229" s="92">
        <v>0</v>
      </c>
      <c r="JT229" s="92">
        <v>0</v>
      </c>
      <c r="JU229" s="92">
        <v>0</v>
      </c>
      <c r="JV229" s="92">
        <v>0</v>
      </c>
      <c r="JW229" s="92">
        <v>0</v>
      </c>
      <c r="JX229" s="92">
        <v>0</v>
      </c>
      <c r="JY229" s="92">
        <v>0</v>
      </c>
      <c r="JZ229" s="92">
        <v>0</v>
      </c>
      <c r="KA229" s="92">
        <v>0</v>
      </c>
      <c r="KB229" s="92">
        <v>0</v>
      </c>
      <c r="KC229" s="92">
        <v>0</v>
      </c>
      <c r="KD229" s="92">
        <v>0</v>
      </c>
      <c r="KE229" s="92">
        <v>0</v>
      </c>
      <c r="KF229" s="92">
        <v>0</v>
      </c>
      <c r="KG229" s="92">
        <v>0</v>
      </c>
      <c r="KH229" s="92">
        <v>0</v>
      </c>
      <c r="KI229" s="92">
        <v>0</v>
      </c>
      <c r="KJ229" s="92">
        <v>0</v>
      </c>
      <c r="KK229" s="92">
        <v>0</v>
      </c>
      <c r="KL229" s="92">
        <v>0</v>
      </c>
      <c r="KM229" s="92">
        <v>0</v>
      </c>
      <c r="KN229" s="92">
        <v>0</v>
      </c>
      <c r="KO229" s="92">
        <v>0</v>
      </c>
      <c r="KP229" s="92">
        <v>0</v>
      </c>
      <c r="KQ229" s="92">
        <v>0</v>
      </c>
      <c r="KR229" s="92">
        <v>0</v>
      </c>
      <c r="KS229" s="92">
        <v>0</v>
      </c>
      <c r="KT229" s="92">
        <v>0</v>
      </c>
      <c r="KU229" s="92">
        <v>0</v>
      </c>
      <c r="KV229" s="92">
        <v>0</v>
      </c>
      <c r="KW229" s="92">
        <v>0</v>
      </c>
      <c r="KX229" s="92">
        <v>0</v>
      </c>
      <c r="KY229" s="92">
        <v>0</v>
      </c>
      <c r="KZ229" s="92">
        <v>0</v>
      </c>
      <c r="LA229" s="92">
        <v>0</v>
      </c>
      <c r="LB229" s="92">
        <v>0</v>
      </c>
      <c r="LC229" s="92">
        <v>0</v>
      </c>
      <c r="LD229" s="92">
        <v>0</v>
      </c>
      <c r="LE229" s="92">
        <v>0</v>
      </c>
      <c r="LF229" s="92">
        <v>0</v>
      </c>
      <c r="LG229" s="92">
        <v>0</v>
      </c>
      <c r="LH229" s="92">
        <v>0</v>
      </c>
      <c r="LI229" s="92">
        <v>0</v>
      </c>
      <c r="LJ229" s="92">
        <v>0</v>
      </c>
      <c r="LK229" s="92">
        <v>0</v>
      </c>
      <c r="LL229" s="92">
        <v>0</v>
      </c>
      <c r="LM229" s="92">
        <v>0</v>
      </c>
      <c r="LN229" s="92">
        <v>0</v>
      </c>
      <c r="LO229" s="92">
        <v>0</v>
      </c>
      <c r="LP229" s="92">
        <v>0</v>
      </c>
      <c r="LQ229" s="92">
        <v>0</v>
      </c>
      <c r="LR229" s="92">
        <v>0</v>
      </c>
      <c r="LS229" s="92">
        <v>0</v>
      </c>
      <c r="LT229" s="92">
        <v>0</v>
      </c>
      <c r="LU229" s="92">
        <v>0</v>
      </c>
      <c r="LV229" s="92">
        <v>0</v>
      </c>
      <c r="LW229" s="92">
        <v>0</v>
      </c>
      <c r="LX229" s="92">
        <v>0</v>
      </c>
      <c r="LY229" s="92">
        <v>0</v>
      </c>
      <c r="LZ229" s="92">
        <v>0</v>
      </c>
      <c r="MA229" s="92">
        <v>0</v>
      </c>
      <c r="MB229" s="92">
        <v>0</v>
      </c>
      <c r="MC229" s="92">
        <v>0</v>
      </c>
      <c r="MD229" s="92">
        <v>0</v>
      </c>
      <c r="ME229" s="92">
        <v>0</v>
      </c>
      <c r="MF229" s="92">
        <v>0</v>
      </c>
      <c r="MG229" s="92">
        <v>0</v>
      </c>
      <c r="MH229" s="92">
        <v>0</v>
      </c>
      <c r="MI229" s="92">
        <v>0</v>
      </c>
      <c r="MJ229" s="92">
        <v>0</v>
      </c>
      <c r="MK229" s="92">
        <v>0</v>
      </c>
      <c r="ML229" s="92">
        <v>0</v>
      </c>
      <c r="MM229" s="92">
        <v>0</v>
      </c>
      <c r="MN229" s="92">
        <v>0</v>
      </c>
      <c r="MO229" s="92">
        <v>0</v>
      </c>
      <c r="MP229" s="92">
        <v>0</v>
      </c>
      <c r="MQ229" s="92">
        <v>0</v>
      </c>
      <c r="MR229" s="92">
        <v>0</v>
      </c>
      <c r="MS229" s="92">
        <v>0</v>
      </c>
      <c r="MT229" s="92">
        <v>0</v>
      </c>
      <c r="MU229" s="92">
        <v>0</v>
      </c>
      <c r="MV229" s="92">
        <v>0</v>
      </c>
      <c r="MW229" s="92">
        <v>0</v>
      </c>
      <c r="MX229" s="92">
        <v>0</v>
      </c>
      <c r="MY229" s="92">
        <v>0</v>
      </c>
      <c r="MZ229" s="92">
        <v>0</v>
      </c>
      <c r="NA229" s="92">
        <v>0</v>
      </c>
      <c r="NB229" s="92">
        <v>0</v>
      </c>
      <c r="NC229" s="92">
        <v>0</v>
      </c>
      <c r="ND229" s="92">
        <v>0</v>
      </c>
      <c r="NE229" s="92">
        <v>0</v>
      </c>
      <c r="NF229" s="92">
        <v>0</v>
      </c>
      <c r="NG229" s="92">
        <v>0</v>
      </c>
      <c r="NH229" s="92">
        <v>0</v>
      </c>
      <c r="NI229" s="92">
        <v>0</v>
      </c>
      <c r="NJ229" s="92">
        <v>0</v>
      </c>
      <c r="NK229" s="92">
        <v>0</v>
      </c>
      <c r="NL229" s="92">
        <v>0</v>
      </c>
      <c r="NM229" s="92">
        <v>0</v>
      </c>
      <c r="NN229" s="92">
        <v>0</v>
      </c>
      <c r="NO229" s="92">
        <v>0</v>
      </c>
      <c r="NP229" s="92">
        <v>0</v>
      </c>
      <c r="NQ229" s="92">
        <v>0</v>
      </c>
      <c r="NR229" s="92">
        <v>0</v>
      </c>
      <c r="NS229" s="92">
        <v>0</v>
      </c>
      <c r="NT229" s="92">
        <v>0</v>
      </c>
      <c r="NU229" s="92">
        <v>0</v>
      </c>
      <c r="NV229" s="92">
        <v>0</v>
      </c>
      <c r="NW229" s="92">
        <v>0</v>
      </c>
      <c r="NX229" s="92">
        <v>0</v>
      </c>
      <c r="NY229" s="92">
        <v>0</v>
      </c>
      <c r="NZ229" s="92">
        <v>0</v>
      </c>
      <c r="OA229" s="92">
        <v>0</v>
      </c>
      <c r="OB229" s="92">
        <v>0</v>
      </c>
      <c r="OC229" s="92">
        <v>0</v>
      </c>
      <c r="OD229" s="92">
        <v>0</v>
      </c>
      <c r="OE229" s="92">
        <v>0</v>
      </c>
      <c r="OF229" s="92">
        <v>0</v>
      </c>
      <c r="OG229" s="92">
        <v>0</v>
      </c>
      <c r="OH229" s="92">
        <v>0</v>
      </c>
      <c r="OI229" s="92">
        <v>0</v>
      </c>
      <c r="OJ229" s="92">
        <v>0</v>
      </c>
      <c r="OK229" s="92">
        <v>0</v>
      </c>
      <c r="OL229" s="92">
        <v>0</v>
      </c>
      <c r="OM229" s="92">
        <v>0</v>
      </c>
      <c r="ON229" s="92">
        <v>0</v>
      </c>
      <c r="OO229" s="92">
        <v>0</v>
      </c>
      <c r="OP229" s="92">
        <v>0</v>
      </c>
      <c r="OQ229" s="92">
        <v>0</v>
      </c>
      <c r="OR229" s="92">
        <v>0</v>
      </c>
      <c r="OS229" s="92">
        <v>0</v>
      </c>
      <c r="OT229" s="92">
        <v>0</v>
      </c>
      <c r="OU229" s="92">
        <v>0</v>
      </c>
      <c r="OV229" s="92">
        <v>0</v>
      </c>
      <c r="OW229" s="92">
        <v>0</v>
      </c>
      <c r="OX229" s="92">
        <v>0</v>
      </c>
      <c r="OY229" s="92">
        <v>0</v>
      </c>
      <c r="OZ229" s="92">
        <v>0</v>
      </c>
      <c r="PA229" s="92">
        <v>0</v>
      </c>
      <c r="PB229" s="92">
        <v>0</v>
      </c>
      <c r="PC229" s="92">
        <v>0</v>
      </c>
      <c r="PD229" s="92">
        <v>0</v>
      </c>
      <c r="PE229" s="92">
        <v>0</v>
      </c>
      <c r="PF229" s="92">
        <v>0</v>
      </c>
      <c r="PG229" s="92">
        <v>0</v>
      </c>
      <c r="PH229" s="92">
        <v>0</v>
      </c>
      <c r="PI229" s="92">
        <v>0</v>
      </c>
      <c r="PJ229" s="92">
        <v>0</v>
      </c>
      <c r="PK229" s="92">
        <v>0</v>
      </c>
      <c r="PL229" s="92">
        <v>0</v>
      </c>
      <c r="PM229" s="92">
        <v>0</v>
      </c>
      <c r="PN229" s="92">
        <v>0</v>
      </c>
      <c r="PO229" s="92">
        <v>0</v>
      </c>
      <c r="PP229" s="92">
        <v>0</v>
      </c>
      <c r="PQ229" s="92">
        <v>0</v>
      </c>
      <c r="PR229" s="92">
        <v>0</v>
      </c>
      <c r="PS229" s="92">
        <v>0</v>
      </c>
      <c r="PT229" s="92">
        <v>0</v>
      </c>
      <c r="PU229" s="92">
        <v>0</v>
      </c>
      <c r="PV229" s="92">
        <v>0</v>
      </c>
      <c r="PW229" s="92">
        <v>0</v>
      </c>
      <c r="PX229" s="92">
        <v>0</v>
      </c>
      <c r="PY229" s="92">
        <v>0</v>
      </c>
      <c r="PZ229" s="92">
        <v>0</v>
      </c>
      <c r="QA229" s="92">
        <v>0</v>
      </c>
      <c r="QB229" s="92">
        <v>0</v>
      </c>
      <c r="QC229" s="92">
        <v>0</v>
      </c>
      <c r="QD229" s="92">
        <v>0</v>
      </c>
      <c r="QE229" s="92">
        <v>0</v>
      </c>
      <c r="QF229" s="92">
        <v>0</v>
      </c>
      <c r="QG229" s="92">
        <v>0</v>
      </c>
      <c r="QH229" s="92">
        <v>0</v>
      </c>
      <c r="QI229" s="92">
        <v>0</v>
      </c>
      <c r="QJ229" s="92">
        <v>0</v>
      </c>
      <c r="QK229" s="92">
        <v>0</v>
      </c>
      <c r="QL229" s="92">
        <v>0</v>
      </c>
      <c r="QM229" s="92">
        <v>0</v>
      </c>
      <c r="QN229" s="92">
        <v>0</v>
      </c>
      <c r="QO229" s="92">
        <v>0</v>
      </c>
      <c r="QP229" s="92">
        <v>0</v>
      </c>
      <c r="QQ229" s="92">
        <v>0</v>
      </c>
      <c r="QR229" s="92">
        <v>0</v>
      </c>
      <c r="QS229" s="92">
        <v>0</v>
      </c>
      <c r="QT229" s="92">
        <v>0</v>
      </c>
      <c r="QU229" s="92">
        <v>0</v>
      </c>
      <c r="QV229" s="92">
        <v>0</v>
      </c>
      <c r="QW229" s="92">
        <v>0</v>
      </c>
      <c r="QX229" s="92">
        <v>0</v>
      </c>
      <c r="QY229" s="92">
        <v>0</v>
      </c>
      <c r="QZ229" s="92">
        <v>0</v>
      </c>
      <c r="RA229" s="92">
        <v>0</v>
      </c>
      <c r="RB229" s="92">
        <v>0</v>
      </c>
      <c r="RC229" s="92">
        <v>0</v>
      </c>
      <c r="RD229" s="92">
        <v>0</v>
      </c>
      <c r="RE229" s="92">
        <v>0</v>
      </c>
      <c r="RF229" s="92">
        <v>0</v>
      </c>
      <c r="RG229" s="92">
        <v>0</v>
      </c>
      <c r="RH229" s="92">
        <v>0</v>
      </c>
      <c r="RI229" s="92">
        <v>0</v>
      </c>
      <c r="RJ229" s="92">
        <v>0</v>
      </c>
      <c r="RK229" s="92">
        <v>0</v>
      </c>
      <c r="RL229" s="92">
        <v>0</v>
      </c>
      <c r="RM229" s="92">
        <v>0</v>
      </c>
      <c r="RN229" s="92">
        <v>0</v>
      </c>
      <c r="RO229" s="92">
        <v>0</v>
      </c>
      <c r="RP229" s="92">
        <v>0</v>
      </c>
      <c r="RQ229" s="92">
        <v>0</v>
      </c>
      <c r="RR229" s="92">
        <v>0</v>
      </c>
      <c r="RS229" s="92">
        <v>0</v>
      </c>
      <c r="RT229" s="92">
        <v>0</v>
      </c>
      <c r="RU229" s="92">
        <v>0</v>
      </c>
      <c r="RV229" s="92">
        <v>0</v>
      </c>
      <c r="RW229" s="92">
        <v>0</v>
      </c>
      <c r="RX229" s="92">
        <v>0</v>
      </c>
      <c r="RY229" s="92">
        <v>0</v>
      </c>
      <c r="RZ229" s="92">
        <v>0</v>
      </c>
      <c r="SA229" s="92">
        <v>0</v>
      </c>
      <c r="SB229" s="92">
        <v>0</v>
      </c>
      <c r="SC229" s="92">
        <v>0</v>
      </c>
      <c r="SD229" s="92">
        <v>0</v>
      </c>
      <c r="SE229" s="92">
        <v>0</v>
      </c>
      <c r="SF229" s="92">
        <v>0</v>
      </c>
      <c r="SG229" s="92">
        <v>0</v>
      </c>
      <c r="SH229" s="92">
        <v>0</v>
      </c>
      <c r="SI229" s="92">
        <v>0</v>
      </c>
      <c r="SJ229" s="92">
        <v>0</v>
      </c>
      <c r="SK229" s="92">
        <v>0</v>
      </c>
      <c r="SL229" s="92">
        <v>0</v>
      </c>
      <c r="SM229" s="92">
        <v>0</v>
      </c>
      <c r="SN229" s="92">
        <v>0</v>
      </c>
      <c r="SO229" s="92">
        <v>0</v>
      </c>
      <c r="SP229" s="92">
        <v>0</v>
      </c>
      <c r="SQ229" s="92">
        <v>0</v>
      </c>
      <c r="SR229" s="92">
        <v>0</v>
      </c>
      <c r="SS229" s="92">
        <v>0</v>
      </c>
      <c r="ST229" s="92">
        <v>0</v>
      </c>
      <c r="SU229" s="92">
        <v>0</v>
      </c>
      <c r="SV229" s="92">
        <v>0</v>
      </c>
      <c r="SW229" s="92">
        <v>0</v>
      </c>
      <c r="SX229" s="92">
        <v>0</v>
      </c>
      <c r="SY229" s="92">
        <v>0</v>
      </c>
      <c r="SZ229" s="92">
        <v>0</v>
      </c>
      <c r="TA229" s="92">
        <v>0</v>
      </c>
      <c r="TB229" s="92">
        <v>0</v>
      </c>
      <c r="TC229" s="92">
        <v>1.6</v>
      </c>
      <c r="TD229" s="92">
        <v>0</v>
      </c>
      <c r="TE229" s="92">
        <v>0</v>
      </c>
      <c r="TF229" s="92">
        <v>0</v>
      </c>
      <c r="TG229" s="92">
        <v>0</v>
      </c>
      <c r="TH229" s="92">
        <v>0</v>
      </c>
      <c r="TI229" s="92">
        <v>0</v>
      </c>
      <c r="TJ229" s="92">
        <v>0</v>
      </c>
      <c r="TK229" s="92">
        <v>0</v>
      </c>
      <c r="TL229" s="92">
        <v>0</v>
      </c>
      <c r="TM229" s="92">
        <v>0</v>
      </c>
      <c r="TN229" s="92">
        <v>0</v>
      </c>
      <c r="TO229" s="92">
        <v>0</v>
      </c>
      <c r="TP229" s="92">
        <v>1.5030014300000001</v>
      </c>
      <c r="TQ229" s="92">
        <v>-15169663.5364</v>
      </c>
      <c r="TR229" s="92">
        <v>6.4017734722222303E-2</v>
      </c>
      <c r="TS229" s="92">
        <v>3.1631971666666703E-2</v>
      </c>
      <c r="TT229" s="92">
        <v>3.2008867500000003E-2</v>
      </c>
      <c r="TU229" s="92">
        <v>0</v>
      </c>
      <c r="TV229" s="92">
        <v>0</v>
      </c>
      <c r="TW229" s="92">
        <v>0</v>
      </c>
      <c r="TX229" s="92">
        <v>0</v>
      </c>
      <c r="TY229" s="92">
        <v>0</v>
      </c>
      <c r="TZ229" s="92">
        <v>0</v>
      </c>
      <c r="UA229" s="92">
        <v>0</v>
      </c>
      <c r="UB229" s="92">
        <v>0</v>
      </c>
      <c r="UC229" s="92">
        <v>0</v>
      </c>
      <c r="UD229" s="92">
        <v>0</v>
      </c>
      <c r="UE229" s="92">
        <v>0</v>
      </c>
      <c r="UF229" s="92">
        <v>0</v>
      </c>
      <c r="UG229" s="92">
        <v>0</v>
      </c>
      <c r="UH229" s="92">
        <v>0</v>
      </c>
      <c r="UI229" s="92">
        <v>0</v>
      </c>
      <c r="UJ229" s="92">
        <v>0</v>
      </c>
      <c r="UK229" s="92">
        <v>0</v>
      </c>
      <c r="UL229" s="92">
        <v>0</v>
      </c>
      <c r="UM229" s="92">
        <v>0</v>
      </c>
      <c r="UN229" s="92">
        <v>0</v>
      </c>
      <c r="UO229" s="92">
        <v>0</v>
      </c>
      <c r="UP229" s="92">
        <v>0</v>
      </c>
      <c r="UQ229" s="92">
        <v>0</v>
      </c>
      <c r="UR229" s="92">
        <v>0</v>
      </c>
      <c r="US229" s="92">
        <v>0</v>
      </c>
      <c r="UT229" s="92">
        <v>0</v>
      </c>
      <c r="UU229" s="92">
        <v>0</v>
      </c>
      <c r="UV229" s="92">
        <v>0</v>
      </c>
      <c r="UW229" s="92">
        <v>0</v>
      </c>
      <c r="UX229" s="92">
        <v>0</v>
      </c>
      <c r="UY229" s="92">
        <v>0</v>
      </c>
      <c r="UZ229" s="92">
        <v>0</v>
      </c>
      <c r="VA229" s="92">
        <v>0</v>
      </c>
      <c r="VB229" s="92">
        <v>0</v>
      </c>
      <c r="VC229" s="92">
        <v>0</v>
      </c>
      <c r="VD229" s="92">
        <v>0</v>
      </c>
      <c r="VE229" s="92">
        <v>0</v>
      </c>
      <c r="VF229" s="92">
        <v>0</v>
      </c>
      <c r="VG229" s="92">
        <v>0</v>
      </c>
      <c r="VH229" s="92">
        <v>0</v>
      </c>
      <c r="VI229" s="92">
        <v>0</v>
      </c>
      <c r="VJ229" s="92">
        <v>0</v>
      </c>
      <c r="VK229" s="92">
        <v>0</v>
      </c>
      <c r="VL229" s="92">
        <v>0</v>
      </c>
      <c r="VM229" s="92">
        <v>0</v>
      </c>
      <c r="VN229" s="92">
        <v>0</v>
      </c>
      <c r="VO229" s="92">
        <v>0</v>
      </c>
      <c r="VP229" s="92">
        <v>0</v>
      </c>
      <c r="VQ229" s="92">
        <v>0</v>
      </c>
      <c r="VR229" s="92">
        <v>0</v>
      </c>
      <c r="VS229" s="92">
        <v>0</v>
      </c>
      <c r="VT229" s="92">
        <v>0</v>
      </c>
      <c r="VU229" s="92">
        <v>0</v>
      </c>
      <c r="VV229" s="92">
        <v>0</v>
      </c>
      <c r="VW229" s="92">
        <v>0</v>
      </c>
      <c r="VX229" s="92">
        <v>0</v>
      </c>
      <c r="VY229" s="92">
        <v>0</v>
      </c>
      <c r="VZ229" s="92">
        <v>0</v>
      </c>
      <c r="WA229" s="92">
        <v>0</v>
      </c>
      <c r="WB229" s="92">
        <v>0</v>
      </c>
      <c r="WC229" s="92">
        <v>0</v>
      </c>
    </row>
    <row r="230" spans="2:601" ht="13.5" customHeight="1">
      <c r="B230" s="851" t="s">
        <v>2896</v>
      </c>
      <c r="C230" s="92">
        <v>0</v>
      </c>
      <c r="D230" s="92">
        <v>21808.6986</v>
      </c>
      <c r="E230" s="92">
        <v>-26.059603500000001</v>
      </c>
      <c r="F230" s="92">
        <v>6.0526644300000001</v>
      </c>
      <c r="G230" s="92">
        <v>470.43591400000003</v>
      </c>
      <c r="H230" s="92">
        <v>0</v>
      </c>
      <c r="I230" s="92">
        <v>0</v>
      </c>
      <c r="J230" s="92">
        <v>0</v>
      </c>
      <c r="K230" s="92">
        <v>0</v>
      </c>
      <c r="L230" s="92">
        <v>0</v>
      </c>
      <c r="M230" s="92">
        <v>0</v>
      </c>
      <c r="N230" s="92">
        <v>0</v>
      </c>
      <c r="O230" s="92">
        <v>0</v>
      </c>
      <c r="P230" s="92">
        <v>0</v>
      </c>
      <c r="Q230" s="92">
        <v>0</v>
      </c>
      <c r="R230" s="92">
        <v>0</v>
      </c>
      <c r="S230" s="92">
        <v>0</v>
      </c>
      <c r="T230" s="92">
        <v>0</v>
      </c>
      <c r="U230" s="92">
        <v>0</v>
      </c>
      <c r="V230" s="92">
        <v>0</v>
      </c>
      <c r="W230" s="92">
        <v>4.2360485299999998E-7</v>
      </c>
      <c r="X230" s="92">
        <v>0</v>
      </c>
      <c r="Y230" s="92">
        <v>0</v>
      </c>
      <c r="Z230" s="92">
        <v>0</v>
      </c>
      <c r="AA230" s="92">
        <v>0</v>
      </c>
      <c r="AB230" s="92">
        <v>0</v>
      </c>
      <c r="AC230" s="92">
        <v>1.1768915E-2</v>
      </c>
      <c r="AD230" s="92">
        <v>0</v>
      </c>
      <c r="AE230" s="92">
        <v>0</v>
      </c>
      <c r="AF230" s="92">
        <v>0</v>
      </c>
      <c r="AG230" s="92">
        <v>0</v>
      </c>
      <c r="AH230" s="92">
        <v>0</v>
      </c>
      <c r="AI230" s="92">
        <v>0</v>
      </c>
      <c r="AJ230" s="92">
        <v>0</v>
      </c>
      <c r="AK230" s="92">
        <v>0</v>
      </c>
      <c r="AL230" s="92">
        <v>0</v>
      </c>
      <c r="AM230" s="92">
        <v>0</v>
      </c>
      <c r="AN230" s="92">
        <v>0</v>
      </c>
      <c r="AO230" s="92">
        <v>4.50339073E-6</v>
      </c>
      <c r="AP230" s="92">
        <v>8.5991398200000002E-10</v>
      </c>
      <c r="AQ230" s="92">
        <v>0</v>
      </c>
      <c r="AR230" s="92">
        <v>0</v>
      </c>
      <c r="AS230" s="92">
        <v>0</v>
      </c>
      <c r="AT230" s="92">
        <v>0.61178698200000003</v>
      </c>
      <c r="AU230" s="92">
        <v>0</v>
      </c>
      <c r="AV230" s="92">
        <v>0</v>
      </c>
      <c r="AW230" s="92">
        <v>3.1634739399999997E-5</v>
      </c>
      <c r="AX230" s="92">
        <v>0</v>
      </c>
      <c r="AY230" s="92">
        <v>0</v>
      </c>
      <c r="AZ230" s="92">
        <v>0</v>
      </c>
      <c r="BA230" s="92">
        <v>0</v>
      </c>
      <c r="BB230" s="92">
        <v>0</v>
      </c>
      <c r="BC230" s="92">
        <v>0</v>
      </c>
      <c r="BD230" s="92">
        <v>0</v>
      </c>
      <c r="BE230" s="92">
        <v>0</v>
      </c>
      <c r="BF230" s="92">
        <v>0</v>
      </c>
      <c r="BG230" s="92">
        <v>0</v>
      </c>
      <c r="BH230" s="92">
        <v>0</v>
      </c>
      <c r="BI230" s="92">
        <v>0</v>
      </c>
      <c r="BJ230" s="92">
        <v>0</v>
      </c>
      <c r="BK230" s="92">
        <v>0</v>
      </c>
      <c r="BL230" s="92">
        <v>0</v>
      </c>
      <c r="BM230" s="92">
        <v>0</v>
      </c>
      <c r="BN230" s="92">
        <v>0</v>
      </c>
      <c r="BO230" s="92">
        <v>0</v>
      </c>
      <c r="BP230" s="92">
        <v>1.26860407E-2</v>
      </c>
      <c r="BQ230" s="92">
        <v>0.98600694499999997</v>
      </c>
      <c r="BR230" s="92">
        <v>0</v>
      </c>
      <c r="BS230" s="92">
        <v>0</v>
      </c>
      <c r="BT230" s="92">
        <v>0</v>
      </c>
      <c r="BU230" s="92">
        <v>0</v>
      </c>
      <c r="BV230" s="92">
        <v>0</v>
      </c>
      <c r="BW230" s="92">
        <v>0</v>
      </c>
      <c r="BX230" s="92">
        <v>0</v>
      </c>
      <c r="BY230" s="92">
        <v>0</v>
      </c>
      <c r="BZ230" s="92">
        <v>0</v>
      </c>
      <c r="CA230" s="92">
        <v>0</v>
      </c>
      <c r="CB230" s="92">
        <v>0</v>
      </c>
      <c r="CC230" s="92">
        <v>0</v>
      </c>
      <c r="CD230" s="92">
        <v>0</v>
      </c>
      <c r="CE230" s="92">
        <v>0</v>
      </c>
      <c r="CF230" s="92">
        <v>0</v>
      </c>
      <c r="CG230" s="92">
        <v>8.8785170300000005E-10</v>
      </c>
      <c r="CH230" s="92">
        <v>0</v>
      </c>
      <c r="CI230" s="92">
        <v>0</v>
      </c>
      <c r="CJ230" s="92">
        <v>0</v>
      </c>
      <c r="CK230" s="92">
        <v>0</v>
      </c>
      <c r="CL230" s="92">
        <v>0</v>
      </c>
      <c r="CM230" s="92">
        <v>2.4666977100000002E-5</v>
      </c>
      <c r="CN230" s="92">
        <v>0</v>
      </c>
      <c r="CO230" s="92">
        <v>0</v>
      </c>
      <c r="CP230" s="92">
        <v>0</v>
      </c>
      <c r="CQ230" s="92">
        <v>0</v>
      </c>
      <c r="CR230" s="92">
        <v>0</v>
      </c>
      <c r="CS230" s="92">
        <v>0</v>
      </c>
      <c r="CT230" s="92">
        <v>0</v>
      </c>
      <c r="CU230" s="92">
        <v>0</v>
      </c>
      <c r="CV230" s="92">
        <v>0</v>
      </c>
      <c r="CW230" s="92">
        <v>0</v>
      </c>
      <c r="CX230" s="92">
        <v>0</v>
      </c>
      <c r="CY230" s="92">
        <v>9.43885109E-9</v>
      </c>
      <c r="CZ230" s="92">
        <v>1.8023308499999999E-12</v>
      </c>
      <c r="DA230" s="92">
        <v>0</v>
      </c>
      <c r="DB230" s="92">
        <v>0</v>
      </c>
      <c r="DC230" s="92">
        <v>0</v>
      </c>
      <c r="DD230" s="92">
        <v>1.2822707500000001E-3</v>
      </c>
      <c r="DE230" s="92">
        <v>0</v>
      </c>
      <c r="DF230" s="92">
        <v>0</v>
      </c>
      <c r="DG230" s="92">
        <v>6.6304616199999997E-8</v>
      </c>
      <c r="DH230" s="92">
        <v>0</v>
      </c>
      <c r="DI230" s="92">
        <v>0</v>
      </c>
      <c r="DJ230" s="92">
        <v>0</v>
      </c>
      <c r="DK230" s="92">
        <v>0</v>
      </c>
      <c r="DL230" s="92">
        <v>0</v>
      </c>
      <c r="DM230" s="92">
        <v>0</v>
      </c>
      <c r="DN230" s="92">
        <v>0</v>
      </c>
      <c r="DO230" s="92">
        <v>0</v>
      </c>
      <c r="DP230" s="92">
        <v>0</v>
      </c>
      <c r="DQ230" s="92">
        <v>0</v>
      </c>
      <c r="DR230" s="92">
        <v>0</v>
      </c>
      <c r="DS230" s="92">
        <v>0</v>
      </c>
      <c r="DT230" s="92">
        <v>0</v>
      </c>
      <c r="DU230" s="92">
        <v>0</v>
      </c>
      <c r="DV230" s="92">
        <v>0</v>
      </c>
      <c r="DW230" s="92">
        <v>0</v>
      </c>
      <c r="DX230" s="92">
        <v>0</v>
      </c>
      <c r="DY230" s="92">
        <v>0</v>
      </c>
      <c r="DZ230" s="92">
        <v>109.04044500000001</v>
      </c>
      <c r="EA230" s="92">
        <v>21672.530900000002</v>
      </c>
      <c r="EB230" s="92">
        <v>0</v>
      </c>
      <c r="EC230" s="92">
        <v>0</v>
      </c>
      <c r="ED230" s="92">
        <v>0</v>
      </c>
      <c r="EE230" s="92">
        <v>0</v>
      </c>
      <c r="EF230" s="92">
        <v>0</v>
      </c>
      <c r="EG230" s="92">
        <v>0</v>
      </c>
      <c r="EH230" s="92">
        <v>0</v>
      </c>
      <c r="EI230" s="92">
        <v>0</v>
      </c>
      <c r="EJ230" s="92">
        <v>0</v>
      </c>
      <c r="EK230" s="92">
        <v>0</v>
      </c>
      <c r="EL230" s="92">
        <v>0</v>
      </c>
      <c r="EM230" s="92">
        <v>0</v>
      </c>
      <c r="EN230" s="92">
        <v>0</v>
      </c>
      <c r="EO230" s="92">
        <v>0</v>
      </c>
      <c r="EP230" s="92">
        <v>0</v>
      </c>
      <c r="EQ230" s="92">
        <v>4.0702309500000001E-5</v>
      </c>
      <c r="ER230" s="92">
        <v>0</v>
      </c>
      <c r="ES230" s="92">
        <v>0</v>
      </c>
      <c r="ET230" s="92">
        <v>0</v>
      </c>
      <c r="EU230" s="92">
        <v>0</v>
      </c>
      <c r="EV230" s="92">
        <v>0</v>
      </c>
      <c r="EW230" s="92">
        <v>0.200431212</v>
      </c>
      <c r="EX230" s="92">
        <v>0</v>
      </c>
      <c r="EY230" s="92">
        <v>0</v>
      </c>
      <c r="EZ230" s="92">
        <v>0</v>
      </c>
      <c r="FA230" s="92">
        <v>0</v>
      </c>
      <c r="FB230" s="92">
        <v>0</v>
      </c>
      <c r="FC230" s="92">
        <v>0</v>
      </c>
      <c r="FD230" s="92">
        <v>0</v>
      </c>
      <c r="FE230" s="92">
        <v>0</v>
      </c>
      <c r="FF230" s="92">
        <v>0</v>
      </c>
      <c r="FG230" s="92">
        <v>0</v>
      </c>
      <c r="FH230" s="92">
        <v>0</v>
      </c>
      <c r="FI230" s="92">
        <v>1.4410309900000001E-4</v>
      </c>
      <c r="FJ230" s="92">
        <v>2.4089183099999999E-8</v>
      </c>
      <c r="FK230" s="92">
        <v>0</v>
      </c>
      <c r="FL230" s="92">
        <v>0</v>
      </c>
      <c r="FM230" s="92">
        <v>0</v>
      </c>
      <c r="FN230" s="92">
        <v>26.9246227</v>
      </c>
      <c r="FO230" s="92">
        <v>0</v>
      </c>
      <c r="FP230" s="92">
        <v>0</v>
      </c>
      <c r="FQ230" s="92">
        <v>2.02667325E-3</v>
      </c>
      <c r="FR230" s="92">
        <v>0</v>
      </c>
      <c r="FS230" s="92">
        <v>0</v>
      </c>
      <c r="FT230" s="92">
        <v>0</v>
      </c>
      <c r="FU230" s="92">
        <v>0</v>
      </c>
      <c r="FV230" s="92">
        <v>0</v>
      </c>
      <c r="FW230" s="92">
        <v>0</v>
      </c>
      <c r="FX230" s="92">
        <v>0</v>
      </c>
      <c r="FY230" s="92">
        <v>0</v>
      </c>
      <c r="FZ230" s="92">
        <v>0</v>
      </c>
      <c r="GA230" s="92">
        <v>0</v>
      </c>
      <c r="GB230" s="92">
        <v>0</v>
      </c>
      <c r="GC230" s="92">
        <v>0</v>
      </c>
      <c r="GD230" s="92">
        <v>0</v>
      </c>
      <c r="GE230" s="92">
        <v>0</v>
      </c>
      <c r="GF230" s="92">
        <v>0</v>
      </c>
      <c r="GG230" s="92">
        <v>0</v>
      </c>
      <c r="GH230" s="92">
        <v>0</v>
      </c>
      <c r="GI230" s="92">
        <v>0</v>
      </c>
      <c r="GJ230" s="92">
        <v>4.9998602100000001E-3</v>
      </c>
      <c r="GK230" s="92">
        <v>0.993756266</v>
      </c>
      <c r="GL230" s="92">
        <v>0</v>
      </c>
      <c r="GM230" s="92">
        <v>0</v>
      </c>
      <c r="GN230" s="92">
        <v>0</v>
      </c>
      <c r="GO230" s="92">
        <v>0</v>
      </c>
      <c r="GP230" s="92">
        <v>0</v>
      </c>
      <c r="GQ230" s="92">
        <v>0</v>
      </c>
      <c r="GR230" s="92">
        <v>0</v>
      </c>
      <c r="GS230" s="92">
        <v>0</v>
      </c>
      <c r="GT230" s="92">
        <v>0</v>
      </c>
      <c r="GU230" s="92">
        <v>0</v>
      </c>
      <c r="GV230" s="92">
        <v>0</v>
      </c>
      <c r="GW230" s="92">
        <v>0</v>
      </c>
      <c r="GX230" s="92">
        <v>0</v>
      </c>
      <c r="GY230" s="92">
        <v>0</v>
      </c>
      <c r="GZ230" s="92">
        <v>0</v>
      </c>
      <c r="HA230" s="92">
        <v>1.8663337099999999E-9</v>
      </c>
      <c r="HB230" s="92">
        <v>0</v>
      </c>
      <c r="HC230" s="92">
        <v>0</v>
      </c>
      <c r="HD230" s="92">
        <v>0</v>
      </c>
      <c r="HE230" s="92">
        <v>0</v>
      </c>
      <c r="HF230" s="92">
        <v>0</v>
      </c>
      <c r="HG230" s="92">
        <v>9.1904251500000001E-6</v>
      </c>
      <c r="HH230" s="92">
        <v>0</v>
      </c>
      <c r="HI230" s="92">
        <v>0</v>
      </c>
      <c r="HJ230" s="92">
        <v>0</v>
      </c>
      <c r="HK230" s="92">
        <v>0</v>
      </c>
      <c r="HL230" s="92">
        <v>0</v>
      </c>
      <c r="HM230" s="92">
        <v>0</v>
      </c>
      <c r="HN230" s="92">
        <v>0</v>
      </c>
      <c r="HO230" s="92">
        <v>0</v>
      </c>
      <c r="HP230" s="92">
        <v>0</v>
      </c>
      <c r="HQ230" s="92">
        <v>0</v>
      </c>
      <c r="HR230" s="92">
        <v>0</v>
      </c>
      <c r="HS230" s="92">
        <v>6.6075973500000002E-9</v>
      </c>
      <c r="HT230" s="92">
        <v>1.1045676599999999E-12</v>
      </c>
      <c r="HU230" s="92">
        <v>0</v>
      </c>
      <c r="HV230" s="92">
        <v>0</v>
      </c>
      <c r="HW230" s="92">
        <v>0</v>
      </c>
      <c r="HX230" s="92">
        <v>1.23458181E-3</v>
      </c>
      <c r="HY230" s="92">
        <v>0</v>
      </c>
      <c r="HZ230" s="92">
        <v>0</v>
      </c>
      <c r="IA230" s="92">
        <v>9.29295821E-8</v>
      </c>
      <c r="IB230" s="92">
        <v>0</v>
      </c>
      <c r="IC230" s="92">
        <v>0</v>
      </c>
      <c r="ID230" s="92">
        <v>0</v>
      </c>
      <c r="IE230" s="92">
        <v>0</v>
      </c>
      <c r="IF230" s="92">
        <v>0</v>
      </c>
      <c r="IG230" s="92">
        <v>0</v>
      </c>
      <c r="IH230" s="92">
        <v>0</v>
      </c>
      <c r="II230" s="92">
        <v>0</v>
      </c>
      <c r="IJ230" s="92">
        <v>0</v>
      </c>
      <c r="IK230" s="92">
        <v>0</v>
      </c>
      <c r="IL230" s="92">
        <v>0</v>
      </c>
      <c r="IM230" s="92">
        <v>0</v>
      </c>
      <c r="IN230" s="92">
        <v>0</v>
      </c>
      <c r="IO230" s="92">
        <v>0</v>
      </c>
      <c r="IP230" s="92">
        <v>0</v>
      </c>
      <c r="IQ230" s="92">
        <v>0</v>
      </c>
      <c r="IR230" s="92">
        <v>0</v>
      </c>
      <c r="IS230" s="92">
        <v>0</v>
      </c>
      <c r="IT230" s="92">
        <v>477.11216999999999</v>
      </c>
      <c r="IU230" s="92">
        <v>21808.6986</v>
      </c>
      <c r="IV230" s="92">
        <v>158700.00599999999</v>
      </c>
      <c r="IW230" s="92">
        <v>116</v>
      </c>
      <c r="IX230" s="92">
        <v>1.6</v>
      </c>
      <c r="IY230" s="92">
        <v>1</v>
      </c>
      <c r="IZ230" s="92">
        <v>0</v>
      </c>
      <c r="JA230" s="92">
        <v>0</v>
      </c>
      <c r="JB230" s="92">
        <v>-54619.448199999999</v>
      </c>
      <c r="JC230" s="92">
        <v>-1194.91786</v>
      </c>
      <c r="JD230" s="92">
        <v>-26.059603500000001</v>
      </c>
      <c r="JE230" s="92">
        <v>-49.351640699999997</v>
      </c>
      <c r="JF230" s="92">
        <v>-1.07967324</v>
      </c>
      <c r="JG230" s="92">
        <v>5.0106296300000002E-5</v>
      </c>
      <c r="JH230" s="92">
        <v>2.2903484400000002E-3</v>
      </c>
      <c r="JI230" s="92">
        <v>45.7097932</v>
      </c>
      <c r="JJ230" s="92">
        <v>458.486265</v>
      </c>
      <c r="JK230" s="92">
        <v>0</v>
      </c>
      <c r="JL230" s="92">
        <v>0</v>
      </c>
      <c r="JM230" s="92">
        <v>0</v>
      </c>
      <c r="JN230" s="92">
        <v>0</v>
      </c>
      <c r="JO230" s="92">
        <v>0</v>
      </c>
      <c r="JP230" s="92">
        <v>0</v>
      </c>
      <c r="JQ230" s="92">
        <v>0</v>
      </c>
      <c r="JR230" s="92">
        <v>0</v>
      </c>
      <c r="JS230" s="92">
        <v>0</v>
      </c>
      <c r="JT230" s="92">
        <v>0</v>
      </c>
      <c r="JU230" s="92">
        <v>0</v>
      </c>
      <c r="JV230" s="92">
        <v>0</v>
      </c>
      <c r="JW230" s="92">
        <v>0</v>
      </c>
      <c r="JX230" s="92">
        <v>0</v>
      </c>
      <c r="JY230" s="92">
        <v>0</v>
      </c>
      <c r="JZ230" s="92">
        <v>0</v>
      </c>
      <c r="KA230" s="92">
        <v>0</v>
      </c>
      <c r="KB230" s="92">
        <v>0</v>
      </c>
      <c r="KC230" s="92">
        <v>0</v>
      </c>
      <c r="KD230" s="92">
        <v>0</v>
      </c>
      <c r="KE230" s="92">
        <v>0</v>
      </c>
      <c r="KF230" s="92">
        <v>0</v>
      </c>
      <c r="KG230" s="92">
        <v>0</v>
      </c>
      <c r="KH230" s="92">
        <v>0</v>
      </c>
      <c r="KI230" s="92">
        <v>0</v>
      </c>
      <c r="KJ230" s="92">
        <v>0</v>
      </c>
      <c r="KK230" s="92">
        <v>0</v>
      </c>
      <c r="KL230" s="92">
        <v>0</v>
      </c>
      <c r="KM230" s="92">
        <v>0</v>
      </c>
      <c r="KN230" s="92">
        <v>0</v>
      </c>
      <c r="KO230" s="92">
        <v>0</v>
      </c>
      <c r="KP230" s="92">
        <v>0</v>
      </c>
      <c r="KQ230" s="92">
        <v>0</v>
      </c>
      <c r="KR230" s="92">
        <v>0</v>
      </c>
      <c r="KS230" s="92">
        <v>0</v>
      </c>
      <c r="KT230" s="92">
        <v>0</v>
      </c>
      <c r="KU230" s="92">
        <v>0</v>
      </c>
      <c r="KV230" s="92">
        <v>0</v>
      </c>
      <c r="KW230" s="92">
        <v>0</v>
      </c>
      <c r="KX230" s="92">
        <v>0</v>
      </c>
      <c r="KY230" s="92">
        <v>0</v>
      </c>
      <c r="KZ230" s="92">
        <v>0</v>
      </c>
      <c r="LA230" s="92">
        <v>0</v>
      </c>
      <c r="LB230" s="92">
        <v>0</v>
      </c>
      <c r="LC230" s="92">
        <v>0</v>
      </c>
      <c r="LD230" s="92">
        <v>0</v>
      </c>
      <c r="LE230" s="92">
        <v>0</v>
      </c>
      <c r="LF230" s="92">
        <v>0</v>
      </c>
      <c r="LG230" s="92">
        <v>0</v>
      </c>
      <c r="LH230" s="92">
        <v>0</v>
      </c>
      <c r="LI230" s="92">
        <v>0</v>
      </c>
      <c r="LJ230" s="92">
        <v>0</v>
      </c>
      <c r="LK230" s="92">
        <v>0</v>
      </c>
      <c r="LL230" s="92">
        <v>0</v>
      </c>
      <c r="LM230" s="92">
        <v>0</v>
      </c>
      <c r="LN230" s="92">
        <v>0</v>
      </c>
      <c r="LO230" s="92">
        <v>0</v>
      </c>
      <c r="LP230" s="92">
        <v>0</v>
      </c>
      <c r="LQ230" s="92">
        <v>0</v>
      </c>
      <c r="LR230" s="92">
        <v>0</v>
      </c>
      <c r="LS230" s="92">
        <v>0</v>
      </c>
      <c r="LT230" s="92">
        <v>0</v>
      </c>
      <c r="LU230" s="92">
        <v>0</v>
      </c>
      <c r="LV230" s="92">
        <v>0</v>
      </c>
      <c r="LW230" s="92">
        <v>0</v>
      </c>
      <c r="LX230" s="92">
        <v>0</v>
      </c>
      <c r="LY230" s="92">
        <v>0</v>
      </c>
      <c r="LZ230" s="92">
        <v>0</v>
      </c>
      <c r="MA230" s="92">
        <v>0</v>
      </c>
      <c r="MB230" s="92">
        <v>0</v>
      </c>
      <c r="MC230" s="92">
        <v>0</v>
      </c>
      <c r="MD230" s="92">
        <v>0</v>
      </c>
      <c r="ME230" s="92">
        <v>0</v>
      </c>
      <c r="MF230" s="92">
        <v>0</v>
      </c>
      <c r="MG230" s="92">
        <v>0</v>
      </c>
      <c r="MH230" s="92">
        <v>0</v>
      </c>
      <c r="MI230" s="92">
        <v>0</v>
      </c>
      <c r="MJ230" s="92">
        <v>0</v>
      </c>
      <c r="MK230" s="92">
        <v>0</v>
      </c>
      <c r="ML230" s="92">
        <v>0</v>
      </c>
      <c r="MM230" s="92">
        <v>0</v>
      </c>
      <c r="MN230" s="92">
        <v>0</v>
      </c>
      <c r="MO230" s="92">
        <v>0</v>
      </c>
      <c r="MP230" s="92">
        <v>0</v>
      </c>
      <c r="MQ230" s="92">
        <v>0</v>
      </c>
      <c r="MR230" s="92">
        <v>0</v>
      </c>
      <c r="MS230" s="92">
        <v>0</v>
      </c>
      <c r="MT230" s="92">
        <v>0</v>
      </c>
      <c r="MU230" s="92">
        <v>0</v>
      </c>
      <c r="MV230" s="92">
        <v>0</v>
      </c>
      <c r="MW230" s="92">
        <v>0</v>
      </c>
      <c r="MX230" s="92">
        <v>0</v>
      </c>
      <c r="MY230" s="92">
        <v>0</v>
      </c>
      <c r="MZ230" s="92">
        <v>0</v>
      </c>
      <c r="NA230" s="92">
        <v>0</v>
      </c>
      <c r="NB230" s="92">
        <v>0</v>
      </c>
      <c r="NC230" s="92">
        <v>0</v>
      </c>
      <c r="ND230" s="92">
        <v>0</v>
      </c>
      <c r="NE230" s="92">
        <v>0</v>
      </c>
      <c r="NF230" s="92">
        <v>0</v>
      </c>
      <c r="NG230" s="92">
        <v>0</v>
      </c>
      <c r="NH230" s="92">
        <v>0</v>
      </c>
      <c r="NI230" s="92">
        <v>0</v>
      </c>
      <c r="NJ230" s="92">
        <v>0</v>
      </c>
      <c r="NK230" s="92">
        <v>0</v>
      </c>
      <c r="NL230" s="92">
        <v>0</v>
      </c>
      <c r="NM230" s="92">
        <v>0</v>
      </c>
      <c r="NN230" s="92">
        <v>0</v>
      </c>
      <c r="NO230" s="92">
        <v>0</v>
      </c>
      <c r="NP230" s="92">
        <v>0</v>
      </c>
      <c r="NQ230" s="92">
        <v>0</v>
      </c>
      <c r="NR230" s="92">
        <v>0</v>
      </c>
      <c r="NS230" s="92">
        <v>0</v>
      </c>
      <c r="NT230" s="92">
        <v>0</v>
      </c>
      <c r="NU230" s="92">
        <v>0</v>
      </c>
      <c r="NV230" s="92">
        <v>0</v>
      </c>
      <c r="NW230" s="92">
        <v>0</v>
      </c>
      <c r="NX230" s="92">
        <v>0</v>
      </c>
      <c r="NY230" s="92">
        <v>0</v>
      </c>
      <c r="NZ230" s="92">
        <v>0</v>
      </c>
      <c r="OA230" s="92">
        <v>0</v>
      </c>
      <c r="OB230" s="92">
        <v>0</v>
      </c>
      <c r="OC230" s="92">
        <v>0</v>
      </c>
      <c r="OD230" s="92">
        <v>0</v>
      </c>
      <c r="OE230" s="92">
        <v>0</v>
      </c>
      <c r="OF230" s="92">
        <v>0</v>
      </c>
      <c r="OG230" s="92">
        <v>0</v>
      </c>
      <c r="OH230" s="92">
        <v>0</v>
      </c>
      <c r="OI230" s="92">
        <v>0</v>
      </c>
      <c r="OJ230" s="92">
        <v>0</v>
      </c>
      <c r="OK230" s="92">
        <v>0</v>
      </c>
      <c r="OL230" s="92">
        <v>0</v>
      </c>
      <c r="OM230" s="92">
        <v>0</v>
      </c>
      <c r="ON230" s="92">
        <v>0</v>
      </c>
      <c r="OO230" s="92">
        <v>0</v>
      </c>
      <c r="OP230" s="92">
        <v>0</v>
      </c>
      <c r="OQ230" s="92">
        <v>0</v>
      </c>
      <c r="OR230" s="92">
        <v>0</v>
      </c>
      <c r="OS230" s="92">
        <v>0</v>
      </c>
      <c r="OT230" s="92">
        <v>0</v>
      </c>
      <c r="OU230" s="92">
        <v>0</v>
      </c>
      <c r="OV230" s="92">
        <v>0</v>
      </c>
      <c r="OW230" s="92">
        <v>0</v>
      </c>
      <c r="OX230" s="92">
        <v>0</v>
      </c>
      <c r="OY230" s="92">
        <v>0</v>
      </c>
      <c r="OZ230" s="92">
        <v>0</v>
      </c>
      <c r="PA230" s="92">
        <v>0</v>
      </c>
      <c r="PB230" s="92">
        <v>0</v>
      </c>
      <c r="PC230" s="92">
        <v>0</v>
      </c>
      <c r="PD230" s="92">
        <v>0</v>
      </c>
      <c r="PE230" s="92">
        <v>0</v>
      </c>
      <c r="PF230" s="92">
        <v>0</v>
      </c>
      <c r="PG230" s="92">
        <v>0</v>
      </c>
      <c r="PH230" s="92">
        <v>0</v>
      </c>
      <c r="PI230" s="92">
        <v>0</v>
      </c>
      <c r="PJ230" s="92">
        <v>0</v>
      </c>
      <c r="PK230" s="92">
        <v>0</v>
      </c>
      <c r="PL230" s="92">
        <v>0</v>
      </c>
      <c r="PM230" s="92">
        <v>0</v>
      </c>
      <c r="PN230" s="92">
        <v>0</v>
      </c>
      <c r="PO230" s="92">
        <v>0</v>
      </c>
      <c r="PP230" s="92">
        <v>0</v>
      </c>
      <c r="PQ230" s="92">
        <v>0</v>
      </c>
      <c r="PR230" s="92">
        <v>0</v>
      </c>
      <c r="PS230" s="92">
        <v>0</v>
      </c>
      <c r="PT230" s="92">
        <v>0</v>
      </c>
      <c r="PU230" s="92">
        <v>0</v>
      </c>
      <c r="PV230" s="92">
        <v>0</v>
      </c>
      <c r="PW230" s="92">
        <v>0</v>
      </c>
      <c r="PX230" s="92">
        <v>0</v>
      </c>
      <c r="PY230" s="92">
        <v>0</v>
      </c>
      <c r="PZ230" s="92">
        <v>0</v>
      </c>
      <c r="QA230" s="92">
        <v>0</v>
      </c>
      <c r="QB230" s="92">
        <v>0</v>
      </c>
      <c r="QC230" s="92">
        <v>0</v>
      </c>
      <c r="QD230" s="92">
        <v>0</v>
      </c>
      <c r="QE230" s="92">
        <v>0</v>
      </c>
      <c r="QF230" s="92">
        <v>0</v>
      </c>
      <c r="QG230" s="92">
        <v>0</v>
      </c>
      <c r="QH230" s="92">
        <v>0</v>
      </c>
      <c r="QI230" s="92">
        <v>0</v>
      </c>
      <c r="QJ230" s="92">
        <v>0</v>
      </c>
      <c r="QK230" s="92">
        <v>0</v>
      </c>
      <c r="QL230" s="92">
        <v>0</v>
      </c>
      <c r="QM230" s="92">
        <v>0</v>
      </c>
      <c r="QN230" s="92">
        <v>0</v>
      </c>
      <c r="QO230" s="92">
        <v>0</v>
      </c>
      <c r="QP230" s="92">
        <v>0</v>
      </c>
      <c r="QQ230" s="92">
        <v>0</v>
      </c>
      <c r="QR230" s="92">
        <v>0</v>
      </c>
      <c r="QS230" s="92">
        <v>0</v>
      </c>
      <c r="QT230" s="92">
        <v>0</v>
      </c>
      <c r="QU230" s="92">
        <v>0</v>
      </c>
      <c r="QV230" s="92">
        <v>0</v>
      </c>
      <c r="QW230" s="92">
        <v>0</v>
      </c>
      <c r="QX230" s="92">
        <v>0</v>
      </c>
      <c r="QY230" s="92">
        <v>0</v>
      </c>
      <c r="QZ230" s="92">
        <v>0</v>
      </c>
      <c r="RA230" s="92">
        <v>0</v>
      </c>
      <c r="RB230" s="92">
        <v>0</v>
      </c>
      <c r="RC230" s="92">
        <v>0</v>
      </c>
      <c r="RD230" s="92">
        <v>0</v>
      </c>
      <c r="RE230" s="92">
        <v>0</v>
      </c>
      <c r="RF230" s="92">
        <v>0</v>
      </c>
      <c r="RG230" s="92">
        <v>0</v>
      </c>
      <c r="RH230" s="92">
        <v>0</v>
      </c>
      <c r="RI230" s="92">
        <v>0</v>
      </c>
      <c r="RJ230" s="92">
        <v>0</v>
      </c>
      <c r="RK230" s="92">
        <v>0</v>
      </c>
      <c r="RL230" s="92">
        <v>0</v>
      </c>
      <c r="RM230" s="92">
        <v>0</v>
      </c>
      <c r="RN230" s="92">
        <v>0</v>
      </c>
      <c r="RO230" s="92">
        <v>0</v>
      </c>
      <c r="RP230" s="92">
        <v>0</v>
      </c>
      <c r="RQ230" s="92">
        <v>0</v>
      </c>
      <c r="RR230" s="92">
        <v>0</v>
      </c>
      <c r="RS230" s="92">
        <v>0</v>
      </c>
      <c r="RT230" s="92">
        <v>0</v>
      </c>
      <c r="RU230" s="92">
        <v>0</v>
      </c>
      <c r="RV230" s="92">
        <v>0</v>
      </c>
      <c r="RW230" s="92">
        <v>0</v>
      </c>
      <c r="RX230" s="92">
        <v>0</v>
      </c>
      <c r="RY230" s="92">
        <v>0</v>
      </c>
      <c r="RZ230" s="92">
        <v>0</v>
      </c>
      <c r="SA230" s="92">
        <v>0</v>
      </c>
      <c r="SB230" s="92">
        <v>0</v>
      </c>
      <c r="SC230" s="92">
        <v>0</v>
      </c>
      <c r="SD230" s="92">
        <v>0</v>
      </c>
      <c r="SE230" s="92">
        <v>0</v>
      </c>
      <c r="SF230" s="92">
        <v>0</v>
      </c>
      <c r="SG230" s="92">
        <v>0</v>
      </c>
      <c r="SH230" s="92">
        <v>0</v>
      </c>
      <c r="SI230" s="92">
        <v>0</v>
      </c>
      <c r="SJ230" s="92">
        <v>0</v>
      </c>
      <c r="SK230" s="92">
        <v>0</v>
      </c>
      <c r="SL230" s="92">
        <v>0</v>
      </c>
      <c r="SM230" s="92">
        <v>0</v>
      </c>
      <c r="SN230" s="92">
        <v>0</v>
      </c>
      <c r="SO230" s="92">
        <v>0</v>
      </c>
      <c r="SP230" s="92">
        <v>0</v>
      </c>
      <c r="SQ230" s="92">
        <v>0</v>
      </c>
      <c r="SR230" s="92">
        <v>0</v>
      </c>
      <c r="SS230" s="92">
        <v>0</v>
      </c>
      <c r="ST230" s="92">
        <v>0</v>
      </c>
      <c r="SU230" s="92">
        <v>0</v>
      </c>
      <c r="SV230" s="92">
        <v>0</v>
      </c>
      <c r="SW230" s="92">
        <v>0</v>
      </c>
      <c r="SX230" s="92">
        <v>0</v>
      </c>
      <c r="SY230" s="92">
        <v>0</v>
      </c>
      <c r="SZ230" s="92">
        <v>0</v>
      </c>
      <c r="TA230" s="92">
        <v>0</v>
      </c>
      <c r="TB230" s="92">
        <v>0</v>
      </c>
      <c r="TC230" s="92">
        <v>1.6</v>
      </c>
      <c r="TD230" s="92">
        <v>0</v>
      </c>
      <c r="TE230" s="92">
        <v>0</v>
      </c>
      <c r="TF230" s="92">
        <v>0</v>
      </c>
      <c r="TG230" s="92">
        <v>0</v>
      </c>
      <c r="TH230" s="92">
        <v>0</v>
      </c>
      <c r="TI230" s="92">
        <v>0</v>
      </c>
      <c r="TJ230" s="92">
        <v>0</v>
      </c>
      <c r="TK230" s="92">
        <v>0</v>
      </c>
      <c r="TL230" s="92">
        <v>0</v>
      </c>
      <c r="TM230" s="92">
        <v>0</v>
      </c>
      <c r="TN230" s="92">
        <v>0</v>
      </c>
      <c r="TO230" s="92">
        <v>0</v>
      </c>
      <c r="TP230" s="92">
        <v>2.0708181200000002</v>
      </c>
      <c r="TQ230" s="92">
        <v>-31176070.7991</v>
      </c>
      <c r="TR230" s="92">
        <v>0.261523226666667</v>
      </c>
      <c r="TS230" s="92">
        <v>1.6812956750000001E-3</v>
      </c>
      <c r="TT230" s="92">
        <v>0.13067664277777799</v>
      </c>
      <c r="TU230" s="92">
        <v>0</v>
      </c>
      <c r="TV230" s="92">
        <v>0</v>
      </c>
      <c r="TW230" s="92">
        <v>0</v>
      </c>
      <c r="TX230" s="92">
        <v>0</v>
      </c>
      <c r="TY230" s="92">
        <v>0</v>
      </c>
      <c r="TZ230" s="92">
        <v>0</v>
      </c>
      <c r="UA230" s="92">
        <v>0</v>
      </c>
      <c r="UB230" s="92">
        <v>0</v>
      </c>
      <c r="UC230" s="92">
        <v>0</v>
      </c>
      <c r="UD230" s="92">
        <v>0</v>
      </c>
      <c r="UE230" s="92">
        <v>0</v>
      </c>
      <c r="UF230" s="92">
        <v>0</v>
      </c>
      <c r="UG230" s="92">
        <v>0</v>
      </c>
      <c r="UH230" s="92">
        <v>0</v>
      </c>
      <c r="UI230" s="92">
        <v>0</v>
      </c>
      <c r="UJ230" s="92">
        <v>1.1766801472222199E-10</v>
      </c>
      <c r="UK230" s="92">
        <v>0</v>
      </c>
      <c r="UL230" s="92">
        <v>0</v>
      </c>
      <c r="UM230" s="92">
        <v>0</v>
      </c>
      <c r="UN230" s="92">
        <v>0</v>
      </c>
      <c r="UO230" s="92">
        <v>0</v>
      </c>
      <c r="UP230" s="92">
        <v>3.2691430555555602E-6</v>
      </c>
      <c r="UQ230" s="92">
        <v>0</v>
      </c>
      <c r="UR230" s="92">
        <v>0</v>
      </c>
      <c r="US230" s="92">
        <v>0</v>
      </c>
      <c r="UT230" s="92">
        <v>0</v>
      </c>
      <c r="UU230" s="92">
        <v>0</v>
      </c>
      <c r="UV230" s="92">
        <v>0</v>
      </c>
      <c r="UW230" s="92">
        <v>0</v>
      </c>
      <c r="UX230" s="92">
        <v>0</v>
      </c>
      <c r="UY230" s="92">
        <v>0</v>
      </c>
      <c r="UZ230" s="92">
        <v>0</v>
      </c>
      <c r="VA230" s="92">
        <v>0</v>
      </c>
      <c r="VB230" s="92">
        <v>1.2509418694444501E-9</v>
      </c>
      <c r="VC230" s="92">
        <v>2.3886499500000002E-13</v>
      </c>
      <c r="VD230" s="92">
        <v>0</v>
      </c>
      <c r="VE230" s="92">
        <v>0</v>
      </c>
      <c r="VF230" s="92">
        <v>0</v>
      </c>
      <c r="VG230" s="92">
        <v>1.6994082833333399E-4</v>
      </c>
      <c r="VH230" s="92">
        <v>0</v>
      </c>
      <c r="VI230" s="92">
        <v>0</v>
      </c>
      <c r="VJ230" s="92">
        <v>8.7874276111111203E-9</v>
      </c>
      <c r="VK230" s="92">
        <v>0</v>
      </c>
      <c r="VL230" s="92">
        <v>0</v>
      </c>
      <c r="VM230" s="92">
        <v>0</v>
      </c>
      <c r="VN230" s="92">
        <v>0</v>
      </c>
      <c r="VO230" s="92">
        <v>0</v>
      </c>
      <c r="VP230" s="92">
        <v>0</v>
      </c>
      <c r="VQ230" s="92">
        <v>0</v>
      </c>
      <c r="VR230" s="92">
        <v>0</v>
      </c>
      <c r="VS230" s="92">
        <v>0</v>
      </c>
      <c r="VT230" s="92">
        <v>0</v>
      </c>
      <c r="VU230" s="92">
        <v>0</v>
      </c>
      <c r="VV230" s="92">
        <v>0</v>
      </c>
      <c r="VW230" s="92">
        <v>0</v>
      </c>
      <c r="VX230" s="92">
        <v>0</v>
      </c>
      <c r="VY230" s="92">
        <v>0</v>
      </c>
      <c r="VZ230" s="92">
        <v>0</v>
      </c>
      <c r="WA230" s="92">
        <v>0</v>
      </c>
      <c r="WB230" s="92">
        <v>0</v>
      </c>
      <c r="WC230" s="92">
        <v>0</v>
      </c>
    </row>
    <row r="231" spans="2:601" ht="13.5" customHeight="1">
      <c r="B231" s="851" t="s">
        <v>2897</v>
      </c>
      <c r="C231" s="92">
        <v>0</v>
      </c>
      <c r="D231" s="92">
        <v>21808.6986</v>
      </c>
      <c r="E231" s="92">
        <v>-31.4719497</v>
      </c>
      <c r="F231" s="92">
        <v>6.0526644300000001</v>
      </c>
      <c r="G231" s="92">
        <v>470.43591400000003</v>
      </c>
      <c r="H231" s="92">
        <v>0</v>
      </c>
      <c r="I231" s="92">
        <v>0</v>
      </c>
      <c r="J231" s="92">
        <v>0</v>
      </c>
      <c r="K231" s="92">
        <v>0</v>
      </c>
      <c r="L231" s="92">
        <v>0</v>
      </c>
      <c r="M231" s="92">
        <v>0</v>
      </c>
      <c r="N231" s="92">
        <v>0</v>
      </c>
      <c r="O231" s="92">
        <v>0</v>
      </c>
      <c r="P231" s="92">
        <v>0</v>
      </c>
      <c r="Q231" s="92">
        <v>0</v>
      </c>
      <c r="R231" s="92">
        <v>0</v>
      </c>
      <c r="S231" s="92">
        <v>0</v>
      </c>
      <c r="T231" s="92">
        <v>0</v>
      </c>
      <c r="U231" s="92">
        <v>0</v>
      </c>
      <c r="V231" s="92">
        <v>0</v>
      </c>
      <c r="W231" s="92">
        <v>4.2360485299999998E-7</v>
      </c>
      <c r="X231" s="92">
        <v>0</v>
      </c>
      <c r="Y231" s="92">
        <v>0</v>
      </c>
      <c r="Z231" s="92">
        <v>0</v>
      </c>
      <c r="AA231" s="92">
        <v>0</v>
      </c>
      <c r="AB231" s="92">
        <v>0</v>
      </c>
      <c r="AC231" s="92">
        <v>1.1768915E-2</v>
      </c>
      <c r="AD231" s="92">
        <v>0</v>
      </c>
      <c r="AE231" s="92">
        <v>0</v>
      </c>
      <c r="AF231" s="92">
        <v>0</v>
      </c>
      <c r="AG231" s="92">
        <v>0</v>
      </c>
      <c r="AH231" s="92">
        <v>0</v>
      </c>
      <c r="AI231" s="92">
        <v>0</v>
      </c>
      <c r="AJ231" s="92">
        <v>0</v>
      </c>
      <c r="AK231" s="92">
        <v>0</v>
      </c>
      <c r="AL231" s="92">
        <v>0</v>
      </c>
      <c r="AM231" s="92">
        <v>0</v>
      </c>
      <c r="AN231" s="92">
        <v>0</v>
      </c>
      <c r="AO231" s="92">
        <v>4.50339073E-6</v>
      </c>
      <c r="AP231" s="92">
        <v>8.5991398200000002E-10</v>
      </c>
      <c r="AQ231" s="92">
        <v>0</v>
      </c>
      <c r="AR231" s="92">
        <v>0</v>
      </c>
      <c r="AS231" s="92">
        <v>0</v>
      </c>
      <c r="AT231" s="92">
        <v>0.61178698200000003</v>
      </c>
      <c r="AU231" s="92">
        <v>0</v>
      </c>
      <c r="AV231" s="92">
        <v>0</v>
      </c>
      <c r="AW231" s="92">
        <v>3.1634739399999997E-5</v>
      </c>
      <c r="AX231" s="92">
        <v>0</v>
      </c>
      <c r="AY231" s="92">
        <v>0</v>
      </c>
      <c r="AZ231" s="92">
        <v>0</v>
      </c>
      <c r="BA231" s="92">
        <v>0</v>
      </c>
      <c r="BB231" s="92">
        <v>0</v>
      </c>
      <c r="BC231" s="92">
        <v>0</v>
      </c>
      <c r="BD231" s="92">
        <v>0</v>
      </c>
      <c r="BE231" s="92">
        <v>0</v>
      </c>
      <c r="BF231" s="92">
        <v>0</v>
      </c>
      <c r="BG231" s="92">
        <v>0</v>
      </c>
      <c r="BH231" s="92">
        <v>0</v>
      </c>
      <c r="BI231" s="92">
        <v>0</v>
      </c>
      <c r="BJ231" s="92">
        <v>0</v>
      </c>
      <c r="BK231" s="92">
        <v>0</v>
      </c>
      <c r="BL231" s="92">
        <v>0</v>
      </c>
      <c r="BM231" s="92">
        <v>0</v>
      </c>
      <c r="BN231" s="92">
        <v>0</v>
      </c>
      <c r="BO231" s="92">
        <v>0</v>
      </c>
      <c r="BP231" s="92">
        <v>1.26860407E-2</v>
      </c>
      <c r="BQ231" s="92">
        <v>0.98600694499999997</v>
      </c>
      <c r="BR231" s="92">
        <v>0</v>
      </c>
      <c r="BS231" s="92">
        <v>0</v>
      </c>
      <c r="BT231" s="92">
        <v>0</v>
      </c>
      <c r="BU231" s="92">
        <v>0</v>
      </c>
      <c r="BV231" s="92">
        <v>0</v>
      </c>
      <c r="BW231" s="92">
        <v>0</v>
      </c>
      <c r="BX231" s="92">
        <v>0</v>
      </c>
      <c r="BY231" s="92">
        <v>0</v>
      </c>
      <c r="BZ231" s="92">
        <v>0</v>
      </c>
      <c r="CA231" s="92">
        <v>0</v>
      </c>
      <c r="CB231" s="92">
        <v>0</v>
      </c>
      <c r="CC231" s="92">
        <v>0</v>
      </c>
      <c r="CD231" s="92">
        <v>0</v>
      </c>
      <c r="CE231" s="92">
        <v>0</v>
      </c>
      <c r="CF231" s="92">
        <v>0</v>
      </c>
      <c r="CG231" s="92">
        <v>8.8785170300000005E-10</v>
      </c>
      <c r="CH231" s="92">
        <v>0</v>
      </c>
      <c r="CI231" s="92">
        <v>0</v>
      </c>
      <c r="CJ231" s="92">
        <v>0</v>
      </c>
      <c r="CK231" s="92">
        <v>0</v>
      </c>
      <c r="CL231" s="92">
        <v>0</v>
      </c>
      <c r="CM231" s="92">
        <v>2.4666977100000002E-5</v>
      </c>
      <c r="CN231" s="92">
        <v>0</v>
      </c>
      <c r="CO231" s="92">
        <v>0</v>
      </c>
      <c r="CP231" s="92">
        <v>0</v>
      </c>
      <c r="CQ231" s="92">
        <v>0</v>
      </c>
      <c r="CR231" s="92">
        <v>0</v>
      </c>
      <c r="CS231" s="92">
        <v>0</v>
      </c>
      <c r="CT231" s="92">
        <v>0</v>
      </c>
      <c r="CU231" s="92">
        <v>0</v>
      </c>
      <c r="CV231" s="92">
        <v>0</v>
      </c>
      <c r="CW231" s="92">
        <v>0</v>
      </c>
      <c r="CX231" s="92">
        <v>0</v>
      </c>
      <c r="CY231" s="92">
        <v>9.43885109E-9</v>
      </c>
      <c r="CZ231" s="92">
        <v>1.8023308499999999E-12</v>
      </c>
      <c r="DA231" s="92">
        <v>0</v>
      </c>
      <c r="DB231" s="92">
        <v>0</v>
      </c>
      <c r="DC231" s="92">
        <v>0</v>
      </c>
      <c r="DD231" s="92">
        <v>1.2822707500000001E-3</v>
      </c>
      <c r="DE231" s="92">
        <v>0</v>
      </c>
      <c r="DF231" s="92">
        <v>0</v>
      </c>
      <c r="DG231" s="92">
        <v>6.6304616199999997E-8</v>
      </c>
      <c r="DH231" s="92">
        <v>0</v>
      </c>
      <c r="DI231" s="92">
        <v>0</v>
      </c>
      <c r="DJ231" s="92">
        <v>0</v>
      </c>
      <c r="DK231" s="92">
        <v>0</v>
      </c>
      <c r="DL231" s="92">
        <v>0</v>
      </c>
      <c r="DM231" s="92">
        <v>0</v>
      </c>
      <c r="DN231" s="92">
        <v>0</v>
      </c>
      <c r="DO231" s="92">
        <v>0</v>
      </c>
      <c r="DP231" s="92">
        <v>0</v>
      </c>
      <c r="DQ231" s="92">
        <v>0</v>
      </c>
      <c r="DR231" s="92">
        <v>0</v>
      </c>
      <c r="DS231" s="92">
        <v>0</v>
      </c>
      <c r="DT231" s="92">
        <v>0</v>
      </c>
      <c r="DU231" s="92">
        <v>0</v>
      </c>
      <c r="DV231" s="92">
        <v>0</v>
      </c>
      <c r="DW231" s="92">
        <v>0</v>
      </c>
      <c r="DX231" s="92">
        <v>0</v>
      </c>
      <c r="DY231" s="92">
        <v>0</v>
      </c>
      <c r="DZ231" s="92">
        <v>109.04044500000001</v>
      </c>
      <c r="EA231" s="92">
        <v>21672.530900000002</v>
      </c>
      <c r="EB231" s="92">
        <v>0</v>
      </c>
      <c r="EC231" s="92">
        <v>0</v>
      </c>
      <c r="ED231" s="92">
        <v>0</v>
      </c>
      <c r="EE231" s="92">
        <v>0</v>
      </c>
      <c r="EF231" s="92">
        <v>0</v>
      </c>
      <c r="EG231" s="92">
        <v>0</v>
      </c>
      <c r="EH231" s="92">
        <v>0</v>
      </c>
      <c r="EI231" s="92">
        <v>0</v>
      </c>
      <c r="EJ231" s="92">
        <v>0</v>
      </c>
      <c r="EK231" s="92">
        <v>0</v>
      </c>
      <c r="EL231" s="92">
        <v>0</v>
      </c>
      <c r="EM231" s="92">
        <v>0</v>
      </c>
      <c r="EN231" s="92">
        <v>0</v>
      </c>
      <c r="EO231" s="92">
        <v>0</v>
      </c>
      <c r="EP231" s="92">
        <v>0</v>
      </c>
      <c r="EQ231" s="92">
        <v>4.0702309500000001E-5</v>
      </c>
      <c r="ER231" s="92">
        <v>0</v>
      </c>
      <c r="ES231" s="92">
        <v>0</v>
      </c>
      <c r="ET231" s="92">
        <v>0</v>
      </c>
      <c r="EU231" s="92">
        <v>0</v>
      </c>
      <c r="EV231" s="92">
        <v>0</v>
      </c>
      <c r="EW231" s="92">
        <v>0.200431212</v>
      </c>
      <c r="EX231" s="92">
        <v>0</v>
      </c>
      <c r="EY231" s="92">
        <v>0</v>
      </c>
      <c r="EZ231" s="92">
        <v>0</v>
      </c>
      <c r="FA231" s="92">
        <v>0</v>
      </c>
      <c r="FB231" s="92">
        <v>0</v>
      </c>
      <c r="FC231" s="92">
        <v>0</v>
      </c>
      <c r="FD231" s="92">
        <v>0</v>
      </c>
      <c r="FE231" s="92">
        <v>0</v>
      </c>
      <c r="FF231" s="92">
        <v>0</v>
      </c>
      <c r="FG231" s="92">
        <v>0</v>
      </c>
      <c r="FH231" s="92">
        <v>0</v>
      </c>
      <c r="FI231" s="92">
        <v>1.4410309900000001E-4</v>
      </c>
      <c r="FJ231" s="92">
        <v>2.4089183099999999E-8</v>
      </c>
      <c r="FK231" s="92">
        <v>0</v>
      </c>
      <c r="FL231" s="92">
        <v>0</v>
      </c>
      <c r="FM231" s="92">
        <v>0</v>
      </c>
      <c r="FN231" s="92">
        <v>26.9246227</v>
      </c>
      <c r="FO231" s="92">
        <v>0</v>
      </c>
      <c r="FP231" s="92">
        <v>0</v>
      </c>
      <c r="FQ231" s="92">
        <v>2.02667325E-3</v>
      </c>
      <c r="FR231" s="92">
        <v>0</v>
      </c>
      <c r="FS231" s="92">
        <v>0</v>
      </c>
      <c r="FT231" s="92">
        <v>0</v>
      </c>
      <c r="FU231" s="92">
        <v>0</v>
      </c>
      <c r="FV231" s="92">
        <v>0</v>
      </c>
      <c r="FW231" s="92">
        <v>0</v>
      </c>
      <c r="FX231" s="92">
        <v>0</v>
      </c>
      <c r="FY231" s="92">
        <v>0</v>
      </c>
      <c r="FZ231" s="92">
        <v>0</v>
      </c>
      <c r="GA231" s="92">
        <v>0</v>
      </c>
      <c r="GB231" s="92">
        <v>0</v>
      </c>
      <c r="GC231" s="92">
        <v>0</v>
      </c>
      <c r="GD231" s="92">
        <v>0</v>
      </c>
      <c r="GE231" s="92">
        <v>0</v>
      </c>
      <c r="GF231" s="92">
        <v>0</v>
      </c>
      <c r="GG231" s="92">
        <v>0</v>
      </c>
      <c r="GH231" s="92">
        <v>0</v>
      </c>
      <c r="GI231" s="92">
        <v>0</v>
      </c>
      <c r="GJ231" s="92">
        <v>4.9998602100000001E-3</v>
      </c>
      <c r="GK231" s="92">
        <v>0.993756266</v>
      </c>
      <c r="GL231" s="92">
        <v>0</v>
      </c>
      <c r="GM231" s="92">
        <v>0</v>
      </c>
      <c r="GN231" s="92">
        <v>0</v>
      </c>
      <c r="GO231" s="92">
        <v>0</v>
      </c>
      <c r="GP231" s="92">
        <v>0</v>
      </c>
      <c r="GQ231" s="92">
        <v>0</v>
      </c>
      <c r="GR231" s="92">
        <v>0</v>
      </c>
      <c r="GS231" s="92">
        <v>0</v>
      </c>
      <c r="GT231" s="92">
        <v>0</v>
      </c>
      <c r="GU231" s="92">
        <v>0</v>
      </c>
      <c r="GV231" s="92">
        <v>0</v>
      </c>
      <c r="GW231" s="92">
        <v>0</v>
      </c>
      <c r="GX231" s="92">
        <v>0</v>
      </c>
      <c r="GY231" s="92">
        <v>0</v>
      </c>
      <c r="GZ231" s="92">
        <v>0</v>
      </c>
      <c r="HA231" s="92">
        <v>1.8663337099999999E-9</v>
      </c>
      <c r="HB231" s="92">
        <v>0</v>
      </c>
      <c r="HC231" s="92">
        <v>0</v>
      </c>
      <c r="HD231" s="92">
        <v>0</v>
      </c>
      <c r="HE231" s="92">
        <v>0</v>
      </c>
      <c r="HF231" s="92">
        <v>0</v>
      </c>
      <c r="HG231" s="92">
        <v>9.1904251500000001E-6</v>
      </c>
      <c r="HH231" s="92">
        <v>0</v>
      </c>
      <c r="HI231" s="92">
        <v>0</v>
      </c>
      <c r="HJ231" s="92">
        <v>0</v>
      </c>
      <c r="HK231" s="92">
        <v>0</v>
      </c>
      <c r="HL231" s="92">
        <v>0</v>
      </c>
      <c r="HM231" s="92">
        <v>0</v>
      </c>
      <c r="HN231" s="92">
        <v>0</v>
      </c>
      <c r="HO231" s="92">
        <v>0</v>
      </c>
      <c r="HP231" s="92">
        <v>0</v>
      </c>
      <c r="HQ231" s="92">
        <v>0</v>
      </c>
      <c r="HR231" s="92">
        <v>0</v>
      </c>
      <c r="HS231" s="92">
        <v>6.6075973500000002E-9</v>
      </c>
      <c r="HT231" s="92">
        <v>1.1045676599999999E-12</v>
      </c>
      <c r="HU231" s="92">
        <v>0</v>
      </c>
      <c r="HV231" s="92">
        <v>0</v>
      </c>
      <c r="HW231" s="92">
        <v>0</v>
      </c>
      <c r="HX231" s="92">
        <v>1.23458181E-3</v>
      </c>
      <c r="HY231" s="92">
        <v>0</v>
      </c>
      <c r="HZ231" s="92">
        <v>0</v>
      </c>
      <c r="IA231" s="92">
        <v>9.29295821E-8</v>
      </c>
      <c r="IB231" s="92">
        <v>0</v>
      </c>
      <c r="IC231" s="92">
        <v>0</v>
      </c>
      <c r="ID231" s="92">
        <v>0</v>
      </c>
      <c r="IE231" s="92">
        <v>0</v>
      </c>
      <c r="IF231" s="92">
        <v>0</v>
      </c>
      <c r="IG231" s="92">
        <v>0</v>
      </c>
      <c r="IH231" s="92">
        <v>0</v>
      </c>
      <c r="II231" s="92">
        <v>0</v>
      </c>
      <c r="IJ231" s="92">
        <v>0</v>
      </c>
      <c r="IK231" s="92">
        <v>0</v>
      </c>
      <c r="IL231" s="92">
        <v>0</v>
      </c>
      <c r="IM231" s="92">
        <v>0</v>
      </c>
      <c r="IN231" s="92">
        <v>0</v>
      </c>
      <c r="IO231" s="92">
        <v>0</v>
      </c>
      <c r="IP231" s="92">
        <v>0</v>
      </c>
      <c r="IQ231" s="92">
        <v>0</v>
      </c>
      <c r="IR231" s="92">
        <v>0</v>
      </c>
      <c r="IS231" s="92">
        <v>0</v>
      </c>
      <c r="IT231" s="92">
        <v>477.11216999999999</v>
      </c>
      <c r="IU231" s="92">
        <v>21808.6986</v>
      </c>
      <c r="IV231" s="92">
        <v>463.40860400000003</v>
      </c>
      <c r="IW231" s="92">
        <v>38</v>
      </c>
      <c r="IX231" s="92">
        <v>1</v>
      </c>
      <c r="IY231" s="92">
        <v>0</v>
      </c>
      <c r="IZ231" s="92">
        <v>1</v>
      </c>
      <c r="JA231" s="92">
        <v>0</v>
      </c>
      <c r="JB231" s="92">
        <v>-65963.418300000005</v>
      </c>
      <c r="JC231" s="92">
        <v>-1443.09159</v>
      </c>
      <c r="JD231" s="92">
        <v>-31.4719497</v>
      </c>
      <c r="JE231" s="92">
        <v>-80.773239500000003</v>
      </c>
      <c r="JF231" s="92">
        <v>-1.7670882699999999</v>
      </c>
      <c r="JG231" s="92">
        <v>1.7159520599999999E-2</v>
      </c>
      <c r="JH231" s="92">
        <v>0.78435813899999995</v>
      </c>
      <c r="JI231" s="92">
        <v>45.7097932</v>
      </c>
      <c r="JJ231" s="92">
        <v>458.486265</v>
      </c>
      <c r="JK231" s="92">
        <v>0</v>
      </c>
      <c r="JL231" s="92">
        <v>0</v>
      </c>
      <c r="JM231" s="92">
        <v>0</v>
      </c>
      <c r="JN231" s="92">
        <v>0</v>
      </c>
      <c r="JO231" s="92">
        <v>0</v>
      </c>
      <c r="JP231" s="92">
        <v>0</v>
      </c>
      <c r="JQ231" s="92">
        <v>0</v>
      </c>
      <c r="JR231" s="92">
        <v>0</v>
      </c>
      <c r="JS231" s="92">
        <v>0</v>
      </c>
      <c r="JT231" s="92">
        <v>0</v>
      </c>
      <c r="JU231" s="92">
        <v>0</v>
      </c>
      <c r="JV231" s="92">
        <v>0</v>
      </c>
      <c r="JW231" s="92">
        <v>0</v>
      </c>
      <c r="JX231" s="92">
        <v>0</v>
      </c>
      <c r="JY231" s="92">
        <v>0</v>
      </c>
      <c r="JZ231" s="92">
        <v>0</v>
      </c>
      <c r="KA231" s="92">
        <v>0</v>
      </c>
      <c r="KB231" s="92">
        <v>0</v>
      </c>
      <c r="KC231" s="92">
        <v>0</v>
      </c>
      <c r="KD231" s="92">
        <v>0</v>
      </c>
      <c r="KE231" s="92">
        <v>0</v>
      </c>
      <c r="KF231" s="92">
        <v>0</v>
      </c>
      <c r="KG231" s="92">
        <v>0</v>
      </c>
      <c r="KH231" s="92">
        <v>0</v>
      </c>
      <c r="KI231" s="92">
        <v>0</v>
      </c>
      <c r="KJ231" s="92">
        <v>0</v>
      </c>
      <c r="KK231" s="92">
        <v>0</v>
      </c>
      <c r="KL231" s="92">
        <v>0</v>
      </c>
      <c r="KM231" s="92">
        <v>0</v>
      </c>
      <c r="KN231" s="92">
        <v>0</v>
      </c>
      <c r="KO231" s="92">
        <v>0</v>
      </c>
      <c r="KP231" s="92">
        <v>0</v>
      </c>
      <c r="KQ231" s="92">
        <v>0</v>
      </c>
      <c r="KR231" s="92">
        <v>0</v>
      </c>
      <c r="KS231" s="92">
        <v>0</v>
      </c>
      <c r="KT231" s="92">
        <v>0</v>
      </c>
      <c r="KU231" s="92">
        <v>0</v>
      </c>
      <c r="KV231" s="92">
        <v>0</v>
      </c>
      <c r="KW231" s="92">
        <v>0</v>
      </c>
      <c r="KX231" s="92">
        <v>0</v>
      </c>
      <c r="KY231" s="92">
        <v>0</v>
      </c>
      <c r="KZ231" s="92">
        <v>0</v>
      </c>
      <c r="LA231" s="92">
        <v>0</v>
      </c>
      <c r="LB231" s="92">
        <v>0</v>
      </c>
      <c r="LC231" s="92">
        <v>0</v>
      </c>
      <c r="LD231" s="92">
        <v>0</v>
      </c>
      <c r="LE231" s="92">
        <v>0</v>
      </c>
      <c r="LF231" s="92">
        <v>0</v>
      </c>
      <c r="LG231" s="92">
        <v>0</v>
      </c>
      <c r="LH231" s="92">
        <v>0</v>
      </c>
      <c r="LI231" s="92">
        <v>0</v>
      </c>
      <c r="LJ231" s="92">
        <v>0</v>
      </c>
      <c r="LK231" s="92">
        <v>0</v>
      </c>
      <c r="LL231" s="92">
        <v>0</v>
      </c>
      <c r="LM231" s="92">
        <v>0</v>
      </c>
      <c r="LN231" s="92">
        <v>0</v>
      </c>
      <c r="LO231" s="92">
        <v>0</v>
      </c>
      <c r="LP231" s="92">
        <v>0</v>
      </c>
      <c r="LQ231" s="92">
        <v>0</v>
      </c>
      <c r="LR231" s="92">
        <v>0</v>
      </c>
      <c r="LS231" s="92">
        <v>0</v>
      </c>
      <c r="LT231" s="92">
        <v>0</v>
      </c>
      <c r="LU231" s="92">
        <v>0</v>
      </c>
      <c r="LV231" s="92">
        <v>0</v>
      </c>
      <c r="LW231" s="92">
        <v>0</v>
      </c>
      <c r="LX231" s="92">
        <v>0</v>
      </c>
      <c r="LY231" s="92">
        <v>0</v>
      </c>
      <c r="LZ231" s="92">
        <v>0</v>
      </c>
      <c r="MA231" s="92">
        <v>0</v>
      </c>
      <c r="MB231" s="92">
        <v>0</v>
      </c>
      <c r="MC231" s="92">
        <v>0</v>
      </c>
      <c r="MD231" s="92">
        <v>0</v>
      </c>
      <c r="ME231" s="92">
        <v>0</v>
      </c>
      <c r="MF231" s="92">
        <v>0</v>
      </c>
      <c r="MG231" s="92">
        <v>0</v>
      </c>
      <c r="MH231" s="92">
        <v>0</v>
      </c>
      <c r="MI231" s="92">
        <v>0</v>
      </c>
      <c r="MJ231" s="92">
        <v>0</v>
      </c>
      <c r="MK231" s="92">
        <v>0</v>
      </c>
      <c r="ML231" s="92">
        <v>0</v>
      </c>
      <c r="MM231" s="92">
        <v>0</v>
      </c>
      <c r="MN231" s="92">
        <v>0</v>
      </c>
      <c r="MO231" s="92">
        <v>0</v>
      </c>
      <c r="MP231" s="92">
        <v>0</v>
      </c>
      <c r="MQ231" s="92">
        <v>0</v>
      </c>
      <c r="MR231" s="92">
        <v>0</v>
      </c>
      <c r="MS231" s="92">
        <v>0</v>
      </c>
      <c r="MT231" s="92">
        <v>0</v>
      </c>
      <c r="MU231" s="92">
        <v>0</v>
      </c>
      <c r="MV231" s="92">
        <v>0</v>
      </c>
      <c r="MW231" s="92">
        <v>0</v>
      </c>
      <c r="MX231" s="92">
        <v>0</v>
      </c>
      <c r="MY231" s="92">
        <v>0</v>
      </c>
      <c r="MZ231" s="92">
        <v>0</v>
      </c>
      <c r="NA231" s="92">
        <v>0</v>
      </c>
      <c r="NB231" s="92">
        <v>0</v>
      </c>
      <c r="NC231" s="92">
        <v>0</v>
      </c>
      <c r="ND231" s="92">
        <v>0</v>
      </c>
      <c r="NE231" s="92">
        <v>0</v>
      </c>
      <c r="NF231" s="92">
        <v>0</v>
      </c>
      <c r="NG231" s="92">
        <v>0</v>
      </c>
      <c r="NH231" s="92">
        <v>0</v>
      </c>
      <c r="NI231" s="92">
        <v>0</v>
      </c>
      <c r="NJ231" s="92">
        <v>0</v>
      </c>
      <c r="NK231" s="92">
        <v>0</v>
      </c>
      <c r="NL231" s="92">
        <v>0</v>
      </c>
      <c r="NM231" s="92">
        <v>0</v>
      </c>
      <c r="NN231" s="92">
        <v>0</v>
      </c>
      <c r="NO231" s="92">
        <v>0</v>
      </c>
      <c r="NP231" s="92">
        <v>0</v>
      </c>
      <c r="NQ231" s="92">
        <v>0</v>
      </c>
      <c r="NR231" s="92">
        <v>0</v>
      </c>
      <c r="NS231" s="92">
        <v>0</v>
      </c>
      <c r="NT231" s="92">
        <v>0</v>
      </c>
      <c r="NU231" s="92">
        <v>0</v>
      </c>
      <c r="NV231" s="92">
        <v>0</v>
      </c>
      <c r="NW231" s="92">
        <v>0</v>
      </c>
      <c r="NX231" s="92">
        <v>0</v>
      </c>
      <c r="NY231" s="92">
        <v>0</v>
      </c>
      <c r="NZ231" s="92">
        <v>0</v>
      </c>
      <c r="OA231" s="92">
        <v>0</v>
      </c>
      <c r="OB231" s="92">
        <v>0</v>
      </c>
      <c r="OC231" s="92">
        <v>0</v>
      </c>
      <c r="OD231" s="92">
        <v>0</v>
      </c>
      <c r="OE231" s="92">
        <v>0</v>
      </c>
      <c r="OF231" s="92">
        <v>0</v>
      </c>
      <c r="OG231" s="92">
        <v>0</v>
      </c>
      <c r="OH231" s="92">
        <v>0</v>
      </c>
      <c r="OI231" s="92">
        <v>0</v>
      </c>
      <c r="OJ231" s="92">
        <v>0</v>
      </c>
      <c r="OK231" s="92">
        <v>0</v>
      </c>
      <c r="OL231" s="92">
        <v>0</v>
      </c>
      <c r="OM231" s="92">
        <v>0</v>
      </c>
      <c r="ON231" s="92">
        <v>0</v>
      </c>
      <c r="OO231" s="92">
        <v>0</v>
      </c>
      <c r="OP231" s="92">
        <v>0</v>
      </c>
      <c r="OQ231" s="92">
        <v>0</v>
      </c>
      <c r="OR231" s="92">
        <v>0</v>
      </c>
      <c r="OS231" s="92">
        <v>0</v>
      </c>
      <c r="OT231" s="92">
        <v>0</v>
      </c>
      <c r="OU231" s="92">
        <v>0</v>
      </c>
      <c r="OV231" s="92">
        <v>0</v>
      </c>
      <c r="OW231" s="92">
        <v>0</v>
      </c>
      <c r="OX231" s="92">
        <v>0</v>
      </c>
      <c r="OY231" s="92">
        <v>0</v>
      </c>
      <c r="OZ231" s="92">
        <v>0</v>
      </c>
      <c r="PA231" s="92">
        <v>0</v>
      </c>
      <c r="PB231" s="92">
        <v>0</v>
      </c>
      <c r="PC231" s="92">
        <v>0</v>
      </c>
      <c r="PD231" s="92">
        <v>0</v>
      </c>
      <c r="PE231" s="92">
        <v>0</v>
      </c>
      <c r="PF231" s="92">
        <v>0</v>
      </c>
      <c r="PG231" s="92">
        <v>0</v>
      </c>
      <c r="PH231" s="92">
        <v>0</v>
      </c>
      <c r="PI231" s="92">
        <v>0</v>
      </c>
      <c r="PJ231" s="92">
        <v>0</v>
      </c>
      <c r="PK231" s="92">
        <v>0</v>
      </c>
      <c r="PL231" s="92">
        <v>0</v>
      </c>
      <c r="PM231" s="92">
        <v>0</v>
      </c>
      <c r="PN231" s="92">
        <v>0</v>
      </c>
      <c r="PO231" s="92">
        <v>0</v>
      </c>
      <c r="PP231" s="92">
        <v>0</v>
      </c>
      <c r="PQ231" s="92">
        <v>0</v>
      </c>
      <c r="PR231" s="92">
        <v>0</v>
      </c>
      <c r="PS231" s="92">
        <v>0</v>
      </c>
      <c r="PT231" s="92">
        <v>0</v>
      </c>
      <c r="PU231" s="92">
        <v>0</v>
      </c>
      <c r="PV231" s="92">
        <v>0</v>
      </c>
      <c r="PW231" s="92">
        <v>0</v>
      </c>
      <c r="PX231" s="92">
        <v>0</v>
      </c>
      <c r="PY231" s="92">
        <v>0</v>
      </c>
      <c r="PZ231" s="92">
        <v>0</v>
      </c>
      <c r="QA231" s="92">
        <v>0</v>
      </c>
      <c r="QB231" s="92">
        <v>0</v>
      </c>
      <c r="QC231" s="92">
        <v>0</v>
      </c>
      <c r="QD231" s="92">
        <v>0</v>
      </c>
      <c r="QE231" s="92">
        <v>0</v>
      </c>
      <c r="QF231" s="92">
        <v>0</v>
      </c>
      <c r="QG231" s="92">
        <v>0</v>
      </c>
      <c r="QH231" s="92">
        <v>0</v>
      </c>
      <c r="QI231" s="92">
        <v>0</v>
      </c>
      <c r="QJ231" s="92">
        <v>0</v>
      </c>
      <c r="QK231" s="92">
        <v>0</v>
      </c>
      <c r="QL231" s="92">
        <v>0</v>
      </c>
      <c r="QM231" s="92">
        <v>0</v>
      </c>
      <c r="QN231" s="92">
        <v>0</v>
      </c>
      <c r="QO231" s="92">
        <v>0</v>
      </c>
      <c r="QP231" s="92">
        <v>0</v>
      </c>
      <c r="QQ231" s="92">
        <v>0</v>
      </c>
      <c r="QR231" s="92">
        <v>0</v>
      </c>
      <c r="QS231" s="92">
        <v>0</v>
      </c>
      <c r="QT231" s="92">
        <v>0</v>
      </c>
      <c r="QU231" s="92">
        <v>0</v>
      </c>
      <c r="QV231" s="92">
        <v>0</v>
      </c>
      <c r="QW231" s="92">
        <v>0</v>
      </c>
      <c r="QX231" s="92">
        <v>0</v>
      </c>
      <c r="QY231" s="92">
        <v>0</v>
      </c>
      <c r="QZ231" s="92">
        <v>0</v>
      </c>
      <c r="RA231" s="92">
        <v>0</v>
      </c>
      <c r="RB231" s="92">
        <v>0</v>
      </c>
      <c r="RC231" s="92">
        <v>0</v>
      </c>
      <c r="RD231" s="92">
        <v>0</v>
      </c>
      <c r="RE231" s="92">
        <v>0</v>
      </c>
      <c r="RF231" s="92">
        <v>0</v>
      </c>
      <c r="RG231" s="92">
        <v>0</v>
      </c>
      <c r="RH231" s="92">
        <v>0</v>
      </c>
      <c r="RI231" s="92">
        <v>0</v>
      </c>
      <c r="RJ231" s="92">
        <v>0</v>
      </c>
      <c r="RK231" s="92">
        <v>0</v>
      </c>
      <c r="RL231" s="92">
        <v>0</v>
      </c>
      <c r="RM231" s="92">
        <v>0</v>
      </c>
      <c r="RN231" s="92">
        <v>0</v>
      </c>
      <c r="RO231" s="92">
        <v>0</v>
      </c>
      <c r="RP231" s="92">
        <v>0</v>
      </c>
      <c r="RQ231" s="92">
        <v>0</v>
      </c>
      <c r="RR231" s="92">
        <v>0</v>
      </c>
      <c r="RS231" s="92">
        <v>0</v>
      </c>
      <c r="RT231" s="92">
        <v>0</v>
      </c>
      <c r="RU231" s="92">
        <v>0</v>
      </c>
      <c r="RV231" s="92">
        <v>0</v>
      </c>
      <c r="RW231" s="92">
        <v>0</v>
      </c>
      <c r="RX231" s="92">
        <v>0</v>
      </c>
      <c r="RY231" s="92">
        <v>0</v>
      </c>
      <c r="RZ231" s="92">
        <v>0</v>
      </c>
      <c r="SA231" s="92">
        <v>0</v>
      </c>
      <c r="SB231" s="92">
        <v>0</v>
      </c>
      <c r="SC231" s="92">
        <v>0</v>
      </c>
      <c r="SD231" s="92">
        <v>0</v>
      </c>
      <c r="SE231" s="92">
        <v>0</v>
      </c>
      <c r="SF231" s="92">
        <v>0</v>
      </c>
      <c r="SG231" s="92">
        <v>0</v>
      </c>
      <c r="SH231" s="92">
        <v>0</v>
      </c>
      <c r="SI231" s="92">
        <v>0</v>
      </c>
      <c r="SJ231" s="92">
        <v>0</v>
      </c>
      <c r="SK231" s="92">
        <v>0</v>
      </c>
      <c r="SL231" s="92">
        <v>0</v>
      </c>
      <c r="SM231" s="92">
        <v>0</v>
      </c>
      <c r="SN231" s="92">
        <v>0</v>
      </c>
      <c r="SO231" s="92">
        <v>0</v>
      </c>
      <c r="SP231" s="92">
        <v>0</v>
      </c>
      <c r="SQ231" s="92">
        <v>0</v>
      </c>
      <c r="SR231" s="92">
        <v>0</v>
      </c>
      <c r="SS231" s="92">
        <v>0</v>
      </c>
      <c r="ST231" s="92">
        <v>0</v>
      </c>
      <c r="SU231" s="92">
        <v>0</v>
      </c>
      <c r="SV231" s="92">
        <v>0</v>
      </c>
      <c r="SW231" s="92">
        <v>0</v>
      </c>
      <c r="SX231" s="92">
        <v>0</v>
      </c>
      <c r="SY231" s="92">
        <v>0</v>
      </c>
      <c r="SZ231" s="92">
        <v>0</v>
      </c>
      <c r="TA231" s="92">
        <v>0</v>
      </c>
      <c r="TB231" s="92">
        <v>0</v>
      </c>
      <c r="TC231" s="92">
        <v>1</v>
      </c>
      <c r="TD231" s="92">
        <v>0</v>
      </c>
      <c r="TE231" s="92">
        <v>0</v>
      </c>
      <c r="TF231" s="92">
        <v>0</v>
      </c>
      <c r="TG231" s="92">
        <v>0</v>
      </c>
      <c r="TH231" s="92">
        <v>0</v>
      </c>
      <c r="TI231" s="92">
        <v>0</v>
      </c>
      <c r="TJ231" s="92">
        <v>0</v>
      </c>
      <c r="TK231" s="92">
        <v>0</v>
      </c>
      <c r="TL231" s="92">
        <v>0</v>
      </c>
      <c r="TM231" s="92">
        <v>0</v>
      </c>
      <c r="TN231" s="92">
        <v>0</v>
      </c>
      <c r="TO231" s="92">
        <v>0</v>
      </c>
      <c r="TP231" s="92">
        <v>2.0708181200000002</v>
      </c>
      <c r="TQ231" s="92">
        <v>-36813372.074900001</v>
      </c>
      <c r="TR231" s="92">
        <v>0.261523226666667</v>
      </c>
      <c r="TS231" s="92">
        <v>0</v>
      </c>
      <c r="TT231" s="92">
        <v>0</v>
      </c>
      <c r="TU231" s="92">
        <v>0</v>
      </c>
      <c r="TV231" s="92">
        <v>0</v>
      </c>
      <c r="TW231" s="92">
        <v>0</v>
      </c>
      <c r="TX231" s="92">
        <v>0</v>
      </c>
      <c r="TY231" s="92">
        <v>0</v>
      </c>
      <c r="TZ231" s="92">
        <v>0</v>
      </c>
      <c r="UA231" s="92">
        <v>0</v>
      </c>
      <c r="UB231" s="92">
        <v>0</v>
      </c>
      <c r="UC231" s="92">
        <v>0</v>
      </c>
      <c r="UD231" s="92">
        <v>0</v>
      </c>
      <c r="UE231" s="92">
        <v>0</v>
      </c>
      <c r="UF231" s="92">
        <v>0</v>
      </c>
      <c r="UG231" s="92">
        <v>0</v>
      </c>
      <c r="UH231" s="92">
        <v>0</v>
      </c>
      <c r="UI231" s="92">
        <v>0</v>
      </c>
      <c r="UJ231" s="92">
        <v>0</v>
      </c>
      <c r="UK231" s="92">
        <v>0</v>
      </c>
      <c r="UL231" s="92">
        <v>0</v>
      </c>
      <c r="UM231" s="92">
        <v>0</v>
      </c>
      <c r="UN231" s="92">
        <v>0</v>
      </c>
      <c r="UO231" s="92">
        <v>0</v>
      </c>
      <c r="UP231" s="92">
        <v>0</v>
      </c>
      <c r="UQ231" s="92">
        <v>0</v>
      </c>
      <c r="UR231" s="92">
        <v>0</v>
      </c>
      <c r="US231" s="92">
        <v>0</v>
      </c>
      <c r="UT231" s="92">
        <v>0</v>
      </c>
      <c r="UU231" s="92">
        <v>0</v>
      </c>
      <c r="UV231" s="92">
        <v>0</v>
      </c>
      <c r="UW231" s="92">
        <v>0</v>
      </c>
      <c r="UX231" s="92">
        <v>0</v>
      </c>
      <c r="UY231" s="92">
        <v>0</v>
      </c>
      <c r="UZ231" s="92">
        <v>0</v>
      </c>
      <c r="VA231" s="92">
        <v>0</v>
      </c>
      <c r="VB231" s="92">
        <v>0</v>
      </c>
      <c r="VC231" s="92">
        <v>0</v>
      </c>
      <c r="VD231" s="92">
        <v>0</v>
      </c>
      <c r="VE231" s="92">
        <v>0</v>
      </c>
      <c r="VF231" s="92">
        <v>0</v>
      </c>
      <c r="VG231" s="92">
        <v>0</v>
      </c>
      <c r="VH231" s="92">
        <v>0</v>
      </c>
      <c r="VI231" s="92">
        <v>0</v>
      </c>
      <c r="VJ231" s="92">
        <v>0</v>
      </c>
      <c r="VK231" s="92">
        <v>0</v>
      </c>
      <c r="VL231" s="92">
        <v>0</v>
      </c>
      <c r="VM231" s="92">
        <v>0</v>
      </c>
      <c r="VN231" s="92">
        <v>0</v>
      </c>
      <c r="VO231" s="92">
        <v>0</v>
      </c>
      <c r="VP231" s="92">
        <v>0</v>
      </c>
      <c r="VQ231" s="92">
        <v>0</v>
      </c>
      <c r="VR231" s="92">
        <v>0</v>
      </c>
      <c r="VS231" s="92">
        <v>0</v>
      </c>
      <c r="VT231" s="92">
        <v>0</v>
      </c>
      <c r="VU231" s="92">
        <v>0</v>
      </c>
      <c r="VV231" s="92">
        <v>0</v>
      </c>
      <c r="VW231" s="92">
        <v>0</v>
      </c>
      <c r="VX231" s="92">
        <v>0</v>
      </c>
      <c r="VY231" s="92">
        <v>0</v>
      </c>
      <c r="VZ231" s="92">
        <v>0</v>
      </c>
      <c r="WA231" s="92">
        <v>0</v>
      </c>
      <c r="WB231" s="92">
        <v>0</v>
      </c>
      <c r="WC231" s="92">
        <v>0</v>
      </c>
    </row>
    <row r="232" spans="2:601" ht="13.5" customHeight="1">
      <c r="B232" s="851" t="s">
        <v>2898</v>
      </c>
      <c r="C232" s="92">
        <v>0</v>
      </c>
      <c r="D232" s="92">
        <v>7360.11582</v>
      </c>
      <c r="E232" s="92">
        <v>-15.333342099999999</v>
      </c>
      <c r="F232" s="92">
        <v>113.87509799999999</v>
      </c>
      <c r="G232" s="92">
        <v>115.23192299999999</v>
      </c>
      <c r="H232" s="92">
        <v>0</v>
      </c>
      <c r="I232" s="92">
        <v>0</v>
      </c>
      <c r="J232" s="92">
        <v>0</v>
      </c>
      <c r="K232" s="92">
        <v>0</v>
      </c>
      <c r="L232" s="92">
        <v>0</v>
      </c>
      <c r="M232" s="92">
        <v>0</v>
      </c>
      <c r="N232" s="92">
        <v>0</v>
      </c>
      <c r="O232" s="92">
        <v>0</v>
      </c>
      <c r="P232" s="92">
        <v>0</v>
      </c>
      <c r="Q232" s="92">
        <v>0</v>
      </c>
      <c r="R232" s="92">
        <v>0</v>
      </c>
      <c r="S232" s="92">
        <v>0</v>
      </c>
      <c r="T232" s="92">
        <v>0</v>
      </c>
      <c r="U232" s="92">
        <v>0</v>
      </c>
      <c r="V232" s="92">
        <v>0</v>
      </c>
      <c r="W232" s="92">
        <v>0</v>
      </c>
      <c r="X232" s="92">
        <v>0</v>
      </c>
      <c r="Y232" s="92">
        <v>0</v>
      </c>
      <c r="Z232" s="92">
        <v>0</v>
      </c>
      <c r="AA232" s="92">
        <v>0</v>
      </c>
      <c r="AB232" s="92">
        <v>0</v>
      </c>
      <c r="AC232" s="92">
        <v>0</v>
      </c>
      <c r="AD232" s="92">
        <v>0</v>
      </c>
      <c r="AE232" s="92">
        <v>0</v>
      </c>
      <c r="AF232" s="92">
        <v>0</v>
      </c>
      <c r="AG232" s="92">
        <v>0</v>
      </c>
      <c r="AH232" s="92">
        <v>0</v>
      </c>
      <c r="AI232" s="92">
        <v>0</v>
      </c>
      <c r="AJ232" s="92">
        <v>0</v>
      </c>
      <c r="AK232" s="92">
        <v>0</v>
      </c>
      <c r="AL232" s="92">
        <v>0</v>
      </c>
      <c r="AM232" s="92">
        <v>0</v>
      </c>
      <c r="AN232" s="92">
        <v>0</v>
      </c>
      <c r="AO232" s="92">
        <v>0</v>
      </c>
      <c r="AP232" s="92">
        <v>0</v>
      </c>
      <c r="AQ232" s="92">
        <v>0</v>
      </c>
      <c r="AR232" s="92">
        <v>0</v>
      </c>
      <c r="AS232" s="92">
        <v>0</v>
      </c>
      <c r="AT232" s="92">
        <v>0</v>
      </c>
      <c r="AU232" s="92">
        <v>0</v>
      </c>
      <c r="AV232" s="92">
        <v>0</v>
      </c>
      <c r="AW232" s="92">
        <v>0</v>
      </c>
      <c r="AX232" s="92">
        <v>0</v>
      </c>
      <c r="AY232" s="92">
        <v>0</v>
      </c>
      <c r="AZ232" s="92">
        <v>0</v>
      </c>
      <c r="BA232" s="92">
        <v>0</v>
      </c>
      <c r="BB232" s="92">
        <v>0</v>
      </c>
      <c r="BC232" s="92">
        <v>0</v>
      </c>
      <c r="BD232" s="92">
        <v>0</v>
      </c>
      <c r="BE232" s="92">
        <v>0</v>
      </c>
      <c r="BF232" s="92">
        <v>0</v>
      </c>
      <c r="BG232" s="92">
        <v>0</v>
      </c>
      <c r="BH232" s="92">
        <v>0</v>
      </c>
      <c r="BI232" s="92">
        <v>0</v>
      </c>
      <c r="BJ232" s="92">
        <v>0</v>
      </c>
      <c r="BK232" s="92">
        <v>0</v>
      </c>
      <c r="BL232" s="92">
        <v>0</v>
      </c>
      <c r="BM232" s="92">
        <v>0</v>
      </c>
      <c r="BN232" s="92">
        <v>0</v>
      </c>
      <c r="BO232" s="92">
        <v>0</v>
      </c>
      <c r="BP232" s="92">
        <v>0.49703888400000001</v>
      </c>
      <c r="BQ232" s="92">
        <v>0.50296111600000004</v>
      </c>
      <c r="BR232" s="92">
        <v>0</v>
      </c>
      <c r="BS232" s="92">
        <v>0</v>
      </c>
      <c r="BT232" s="92">
        <v>0</v>
      </c>
      <c r="BU232" s="92">
        <v>0</v>
      </c>
      <c r="BV232" s="92">
        <v>0</v>
      </c>
      <c r="BW232" s="92">
        <v>0</v>
      </c>
      <c r="BX232" s="92">
        <v>0</v>
      </c>
      <c r="BY232" s="92">
        <v>0</v>
      </c>
      <c r="BZ232" s="92">
        <v>0</v>
      </c>
      <c r="CA232" s="92">
        <v>0</v>
      </c>
      <c r="CB232" s="92">
        <v>0</v>
      </c>
      <c r="CC232" s="92">
        <v>0</v>
      </c>
      <c r="CD232" s="92">
        <v>0</v>
      </c>
      <c r="CE232" s="92">
        <v>0</v>
      </c>
      <c r="CF232" s="92">
        <v>0</v>
      </c>
      <c r="CG232" s="92">
        <v>0</v>
      </c>
      <c r="CH232" s="92">
        <v>0</v>
      </c>
      <c r="CI232" s="92">
        <v>0</v>
      </c>
      <c r="CJ232" s="92">
        <v>0</v>
      </c>
      <c r="CK232" s="92">
        <v>0</v>
      </c>
      <c r="CL232" s="92">
        <v>0</v>
      </c>
      <c r="CM232" s="92">
        <v>0</v>
      </c>
      <c r="CN232" s="92">
        <v>0</v>
      </c>
      <c r="CO232" s="92">
        <v>0</v>
      </c>
      <c r="CP232" s="92">
        <v>0</v>
      </c>
      <c r="CQ232" s="92">
        <v>0</v>
      </c>
      <c r="CR232" s="92">
        <v>0</v>
      </c>
      <c r="CS232" s="92">
        <v>0</v>
      </c>
      <c r="CT232" s="92">
        <v>0</v>
      </c>
      <c r="CU232" s="92">
        <v>0</v>
      </c>
      <c r="CV232" s="92">
        <v>0</v>
      </c>
      <c r="CW232" s="92">
        <v>0</v>
      </c>
      <c r="CX232" s="92">
        <v>0</v>
      </c>
      <c r="CY232" s="92">
        <v>0</v>
      </c>
      <c r="CZ232" s="92">
        <v>0</v>
      </c>
      <c r="DA232" s="92">
        <v>0</v>
      </c>
      <c r="DB232" s="92">
        <v>0</v>
      </c>
      <c r="DC232" s="92">
        <v>0</v>
      </c>
      <c r="DD232" s="92">
        <v>0</v>
      </c>
      <c r="DE232" s="92">
        <v>0</v>
      </c>
      <c r="DF232" s="92">
        <v>0</v>
      </c>
      <c r="DG232" s="92">
        <v>0</v>
      </c>
      <c r="DH232" s="92">
        <v>0</v>
      </c>
      <c r="DI232" s="92">
        <v>0</v>
      </c>
      <c r="DJ232" s="92">
        <v>0</v>
      </c>
      <c r="DK232" s="92">
        <v>0</v>
      </c>
      <c r="DL232" s="92">
        <v>0</v>
      </c>
      <c r="DM232" s="92">
        <v>0</v>
      </c>
      <c r="DN232" s="92">
        <v>0</v>
      </c>
      <c r="DO232" s="92">
        <v>0</v>
      </c>
      <c r="DP232" s="92">
        <v>0</v>
      </c>
      <c r="DQ232" s="92">
        <v>0</v>
      </c>
      <c r="DR232" s="92">
        <v>0</v>
      </c>
      <c r="DS232" s="92">
        <v>0</v>
      </c>
      <c r="DT232" s="92">
        <v>0</v>
      </c>
      <c r="DU232" s="92">
        <v>0</v>
      </c>
      <c r="DV232" s="92">
        <v>0</v>
      </c>
      <c r="DW232" s="92">
        <v>0</v>
      </c>
      <c r="DX232" s="92">
        <v>0</v>
      </c>
      <c r="DY232" s="92">
        <v>0</v>
      </c>
      <c r="DZ232" s="92">
        <v>2051.4917700000001</v>
      </c>
      <c r="EA232" s="92">
        <v>5308.6240500000004</v>
      </c>
      <c r="EB232" s="92">
        <v>0</v>
      </c>
      <c r="EC232" s="92">
        <v>0</v>
      </c>
      <c r="ED232" s="92">
        <v>0</v>
      </c>
      <c r="EE232" s="92">
        <v>0</v>
      </c>
      <c r="EF232" s="92">
        <v>0</v>
      </c>
      <c r="EG232" s="92">
        <v>0</v>
      </c>
      <c r="EH232" s="92">
        <v>0</v>
      </c>
      <c r="EI232" s="92">
        <v>0</v>
      </c>
      <c r="EJ232" s="92">
        <v>0</v>
      </c>
      <c r="EK232" s="92">
        <v>0</v>
      </c>
      <c r="EL232" s="92">
        <v>0</v>
      </c>
      <c r="EM232" s="92">
        <v>0</v>
      </c>
      <c r="EN232" s="92">
        <v>0</v>
      </c>
      <c r="EO232" s="92">
        <v>0</v>
      </c>
      <c r="EP232" s="92">
        <v>0</v>
      </c>
      <c r="EQ232" s="92">
        <v>0</v>
      </c>
      <c r="ER232" s="92">
        <v>0</v>
      </c>
      <c r="ES232" s="92">
        <v>0</v>
      </c>
      <c r="ET232" s="92">
        <v>0</v>
      </c>
      <c r="EU232" s="92">
        <v>0</v>
      </c>
      <c r="EV232" s="92">
        <v>0</v>
      </c>
      <c r="EW232" s="92">
        <v>0</v>
      </c>
      <c r="EX232" s="92">
        <v>0</v>
      </c>
      <c r="EY232" s="92">
        <v>0</v>
      </c>
      <c r="EZ232" s="92">
        <v>0</v>
      </c>
      <c r="FA232" s="92">
        <v>0</v>
      </c>
      <c r="FB232" s="92">
        <v>0</v>
      </c>
      <c r="FC232" s="92">
        <v>0</v>
      </c>
      <c r="FD232" s="92">
        <v>0</v>
      </c>
      <c r="FE232" s="92">
        <v>0</v>
      </c>
      <c r="FF232" s="92">
        <v>0</v>
      </c>
      <c r="FG232" s="92">
        <v>0</v>
      </c>
      <c r="FH232" s="92">
        <v>0</v>
      </c>
      <c r="FI232" s="92">
        <v>0</v>
      </c>
      <c r="FJ232" s="92">
        <v>0</v>
      </c>
      <c r="FK232" s="92">
        <v>0</v>
      </c>
      <c r="FL232" s="92">
        <v>0</v>
      </c>
      <c r="FM232" s="92">
        <v>0</v>
      </c>
      <c r="FN232" s="92">
        <v>0</v>
      </c>
      <c r="FO232" s="92">
        <v>0</v>
      </c>
      <c r="FP232" s="92">
        <v>0</v>
      </c>
      <c r="FQ232" s="92">
        <v>0</v>
      </c>
      <c r="FR232" s="92">
        <v>0</v>
      </c>
      <c r="FS232" s="92">
        <v>0</v>
      </c>
      <c r="FT232" s="92">
        <v>0</v>
      </c>
      <c r="FU232" s="92">
        <v>0</v>
      </c>
      <c r="FV232" s="92">
        <v>0</v>
      </c>
      <c r="FW232" s="92">
        <v>0</v>
      </c>
      <c r="FX232" s="92">
        <v>0</v>
      </c>
      <c r="FY232" s="92">
        <v>0</v>
      </c>
      <c r="FZ232" s="92">
        <v>0</v>
      </c>
      <c r="GA232" s="92">
        <v>0</v>
      </c>
      <c r="GB232" s="92">
        <v>0</v>
      </c>
      <c r="GC232" s="92">
        <v>0</v>
      </c>
      <c r="GD232" s="92">
        <v>0</v>
      </c>
      <c r="GE232" s="92">
        <v>0</v>
      </c>
      <c r="GF232" s="92">
        <v>0</v>
      </c>
      <c r="GG232" s="92">
        <v>0</v>
      </c>
      <c r="GH232" s="92">
        <v>0</v>
      </c>
      <c r="GI232" s="92">
        <v>0</v>
      </c>
      <c r="GJ232" s="92">
        <v>0.278730908</v>
      </c>
      <c r="GK232" s="92">
        <v>0.721269092</v>
      </c>
      <c r="GL232" s="92">
        <v>0</v>
      </c>
      <c r="GM232" s="92">
        <v>0</v>
      </c>
      <c r="GN232" s="92">
        <v>0</v>
      </c>
      <c r="GO232" s="92">
        <v>0</v>
      </c>
      <c r="GP232" s="92">
        <v>0</v>
      </c>
      <c r="GQ232" s="92">
        <v>0</v>
      </c>
      <c r="GR232" s="92">
        <v>0</v>
      </c>
      <c r="GS232" s="92">
        <v>0</v>
      </c>
      <c r="GT232" s="92">
        <v>0</v>
      </c>
      <c r="GU232" s="92">
        <v>0</v>
      </c>
      <c r="GV232" s="92">
        <v>0</v>
      </c>
      <c r="GW232" s="92">
        <v>0</v>
      </c>
      <c r="GX232" s="92">
        <v>0</v>
      </c>
      <c r="GY232" s="92">
        <v>0</v>
      </c>
      <c r="GZ232" s="92">
        <v>0</v>
      </c>
      <c r="HA232" s="92">
        <v>0</v>
      </c>
      <c r="HB232" s="92">
        <v>0</v>
      </c>
      <c r="HC232" s="92">
        <v>0</v>
      </c>
      <c r="HD232" s="92">
        <v>0</v>
      </c>
      <c r="HE232" s="92">
        <v>0</v>
      </c>
      <c r="HF232" s="92">
        <v>0</v>
      </c>
      <c r="HG232" s="92">
        <v>0</v>
      </c>
      <c r="HH232" s="92">
        <v>0</v>
      </c>
      <c r="HI232" s="92">
        <v>0</v>
      </c>
      <c r="HJ232" s="92">
        <v>0</v>
      </c>
      <c r="HK232" s="92">
        <v>0</v>
      </c>
      <c r="HL232" s="92">
        <v>0</v>
      </c>
      <c r="HM232" s="92">
        <v>0</v>
      </c>
      <c r="HN232" s="92">
        <v>0</v>
      </c>
      <c r="HO232" s="92">
        <v>0</v>
      </c>
      <c r="HP232" s="92">
        <v>0</v>
      </c>
      <c r="HQ232" s="92">
        <v>0</v>
      </c>
      <c r="HR232" s="92">
        <v>0</v>
      </c>
      <c r="HS232" s="92">
        <v>0</v>
      </c>
      <c r="HT232" s="92">
        <v>0</v>
      </c>
      <c r="HU232" s="92">
        <v>0</v>
      </c>
      <c r="HV232" s="92">
        <v>0</v>
      </c>
      <c r="HW232" s="92">
        <v>0</v>
      </c>
      <c r="HX232" s="92">
        <v>0</v>
      </c>
      <c r="HY232" s="92">
        <v>0</v>
      </c>
      <c r="HZ232" s="92">
        <v>0</v>
      </c>
      <c r="IA232" s="92">
        <v>0</v>
      </c>
      <c r="IB232" s="92">
        <v>0</v>
      </c>
      <c r="IC232" s="92">
        <v>0</v>
      </c>
      <c r="ID232" s="92">
        <v>0</v>
      </c>
      <c r="IE232" s="92">
        <v>0</v>
      </c>
      <c r="IF232" s="92">
        <v>0</v>
      </c>
      <c r="IG232" s="92">
        <v>0</v>
      </c>
      <c r="IH232" s="92">
        <v>0</v>
      </c>
      <c r="II232" s="92">
        <v>0</v>
      </c>
      <c r="IJ232" s="92">
        <v>0</v>
      </c>
      <c r="IK232" s="92">
        <v>0</v>
      </c>
      <c r="IL232" s="92">
        <v>0</v>
      </c>
      <c r="IM232" s="92">
        <v>0</v>
      </c>
      <c r="IN232" s="92">
        <v>0</v>
      </c>
      <c r="IO232" s="92">
        <v>0</v>
      </c>
      <c r="IP232" s="92">
        <v>0</v>
      </c>
      <c r="IQ232" s="92">
        <v>0</v>
      </c>
      <c r="IR232" s="92">
        <v>0</v>
      </c>
      <c r="IS232" s="92">
        <v>0</v>
      </c>
      <c r="IT232" s="92">
        <v>229.10702000000001</v>
      </c>
      <c r="IU232" s="92">
        <v>7360.11582</v>
      </c>
      <c r="IV232" s="92">
        <v>146.77558500000001</v>
      </c>
      <c r="IW232" s="92">
        <v>35.2238015</v>
      </c>
      <c r="IX232" s="92">
        <v>2.5</v>
      </c>
      <c r="IY232" s="92">
        <v>0</v>
      </c>
      <c r="IZ232" s="92">
        <v>1</v>
      </c>
      <c r="JA232" s="92">
        <v>0</v>
      </c>
      <c r="JB232" s="92">
        <v>-66926.5484</v>
      </c>
      <c r="JC232" s="92">
        <v>-2083.3017399999999</v>
      </c>
      <c r="JD232" s="92">
        <v>-15.333342099999999</v>
      </c>
      <c r="JE232" s="92">
        <v>-59.1627917</v>
      </c>
      <c r="JF232" s="92">
        <v>-1.8416301100000001</v>
      </c>
      <c r="JG232" s="92">
        <v>2.6015568900000001E-2</v>
      </c>
      <c r="JH232" s="92">
        <v>0.835756147</v>
      </c>
      <c r="JI232" s="92">
        <v>32.1252304</v>
      </c>
      <c r="JJ232" s="92">
        <v>145.97996000000001</v>
      </c>
      <c r="JK232" s="92">
        <v>0</v>
      </c>
      <c r="JL232" s="92">
        <v>0</v>
      </c>
      <c r="JM232" s="92">
        <v>0</v>
      </c>
      <c r="JN232" s="92">
        <v>0</v>
      </c>
      <c r="JO232" s="92">
        <v>0</v>
      </c>
      <c r="JP232" s="92">
        <v>0</v>
      </c>
      <c r="JQ232" s="92">
        <v>0</v>
      </c>
      <c r="JR232" s="92">
        <v>0</v>
      </c>
      <c r="JS232" s="92">
        <v>0</v>
      </c>
      <c r="JT232" s="92">
        <v>0</v>
      </c>
      <c r="JU232" s="92">
        <v>0</v>
      </c>
      <c r="JV232" s="92">
        <v>0</v>
      </c>
      <c r="JW232" s="92">
        <v>0</v>
      </c>
      <c r="JX232" s="92">
        <v>0</v>
      </c>
      <c r="JY232" s="92">
        <v>0</v>
      </c>
      <c r="JZ232" s="92">
        <v>0</v>
      </c>
      <c r="KA232" s="92">
        <v>0</v>
      </c>
      <c r="KB232" s="92">
        <v>0</v>
      </c>
      <c r="KC232" s="92">
        <v>0</v>
      </c>
      <c r="KD232" s="92">
        <v>0</v>
      </c>
      <c r="KE232" s="92">
        <v>0</v>
      </c>
      <c r="KF232" s="92">
        <v>0</v>
      </c>
      <c r="KG232" s="92">
        <v>0</v>
      </c>
      <c r="KH232" s="92">
        <v>0</v>
      </c>
      <c r="KI232" s="92">
        <v>0</v>
      </c>
      <c r="KJ232" s="92">
        <v>0</v>
      </c>
      <c r="KK232" s="92">
        <v>0</v>
      </c>
      <c r="KL232" s="92">
        <v>0</v>
      </c>
      <c r="KM232" s="92">
        <v>0</v>
      </c>
      <c r="KN232" s="92">
        <v>0</v>
      </c>
      <c r="KO232" s="92">
        <v>0</v>
      </c>
      <c r="KP232" s="92">
        <v>0</v>
      </c>
      <c r="KQ232" s="92">
        <v>0</v>
      </c>
      <c r="KR232" s="92">
        <v>0</v>
      </c>
      <c r="KS232" s="92">
        <v>0</v>
      </c>
      <c r="KT232" s="92">
        <v>0</v>
      </c>
      <c r="KU232" s="92">
        <v>0</v>
      </c>
      <c r="KV232" s="92">
        <v>0</v>
      </c>
      <c r="KW232" s="92">
        <v>0</v>
      </c>
      <c r="KX232" s="92">
        <v>0</v>
      </c>
      <c r="KY232" s="92">
        <v>0</v>
      </c>
      <c r="KZ232" s="92">
        <v>0</v>
      </c>
      <c r="LA232" s="92">
        <v>0</v>
      </c>
      <c r="LB232" s="92">
        <v>0</v>
      </c>
      <c r="LC232" s="92">
        <v>0</v>
      </c>
      <c r="LD232" s="92">
        <v>0</v>
      </c>
      <c r="LE232" s="92">
        <v>0</v>
      </c>
      <c r="LF232" s="92">
        <v>0</v>
      </c>
      <c r="LG232" s="92">
        <v>0</v>
      </c>
      <c r="LH232" s="92">
        <v>0</v>
      </c>
      <c r="LI232" s="92">
        <v>0</v>
      </c>
      <c r="LJ232" s="92">
        <v>0</v>
      </c>
      <c r="LK232" s="92">
        <v>0</v>
      </c>
      <c r="LL232" s="92">
        <v>0</v>
      </c>
      <c r="LM232" s="92">
        <v>0</v>
      </c>
      <c r="LN232" s="92">
        <v>0</v>
      </c>
      <c r="LO232" s="92">
        <v>0</v>
      </c>
      <c r="LP232" s="92">
        <v>0</v>
      </c>
      <c r="LQ232" s="92">
        <v>0</v>
      </c>
      <c r="LR232" s="92">
        <v>0</v>
      </c>
      <c r="LS232" s="92">
        <v>0</v>
      </c>
      <c r="LT232" s="92">
        <v>0</v>
      </c>
      <c r="LU232" s="92">
        <v>0</v>
      </c>
      <c r="LV232" s="92">
        <v>0</v>
      </c>
      <c r="LW232" s="92">
        <v>0</v>
      </c>
      <c r="LX232" s="92">
        <v>0</v>
      </c>
      <c r="LY232" s="92">
        <v>0</v>
      </c>
      <c r="LZ232" s="92">
        <v>0</v>
      </c>
      <c r="MA232" s="92">
        <v>0</v>
      </c>
      <c r="MB232" s="92">
        <v>0</v>
      </c>
      <c r="MC232" s="92">
        <v>0</v>
      </c>
      <c r="MD232" s="92">
        <v>0</v>
      </c>
      <c r="ME232" s="92">
        <v>0</v>
      </c>
      <c r="MF232" s="92">
        <v>0</v>
      </c>
      <c r="MG232" s="92">
        <v>0</v>
      </c>
      <c r="MH232" s="92">
        <v>0</v>
      </c>
      <c r="MI232" s="92">
        <v>0</v>
      </c>
      <c r="MJ232" s="92">
        <v>0</v>
      </c>
      <c r="MK232" s="92">
        <v>0</v>
      </c>
      <c r="ML232" s="92">
        <v>0</v>
      </c>
      <c r="MM232" s="92">
        <v>0</v>
      </c>
      <c r="MN232" s="92">
        <v>0</v>
      </c>
      <c r="MO232" s="92">
        <v>0</v>
      </c>
      <c r="MP232" s="92">
        <v>0</v>
      </c>
      <c r="MQ232" s="92">
        <v>0</v>
      </c>
      <c r="MR232" s="92">
        <v>0</v>
      </c>
      <c r="MS232" s="92">
        <v>0</v>
      </c>
      <c r="MT232" s="92">
        <v>0</v>
      </c>
      <c r="MU232" s="92">
        <v>0</v>
      </c>
      <c r="MV232" s="92">
        <v>0</v>
      </c>
      <c r="MW232" s="92">
        <v>0</v>
      </c>
      <c r="MX232" s="92">
        <v>0</v>
      </c>
      <c r="MY232" s="92">
        <v>0</v>
      </c>
      <c r="MZ232" s="92">
        <v>0</v>
      </c>
      <c r="NA232" s="92">
        <v>0</v>
      </c>
      <c r="NB232" s="92">
        <v>0</v>
      </c>
      <c r="NC232" s="92">
        <v>0</v>
      </c>
      <c r="ND232" s="92">
        <v>0</v>
      </c>
      <c r="NE232" s="92">
        <v>0</v>
      </c>
      <c r="NF232" s="92">
        <v>0</v>
      </c>
      <c r="NG232" s="92">
        <v>0</v>
      </c>
      <c r="NH232" s="92">
        <v>0</v>
      </c>
      <c r="NI232" s="92">
        <v>0</v>
      </c>
      <c r="NJ232" s="92">
        <v>0</v>
      </c>
      <c r="NK232" s="92">
        <v>0</v>
      </c>
      <c r="NL232" s="92">
        <v>0</v>
      </c>
      <c r="NM232" s="92">
        <v>0</v>
      </c>
      <c r="NN232" s="92">
        <v>0</v>
      </c>
      <c r="NO232" s="92">
        <v>0</v>
      </c>
      <c r="NP232" s="92">
        <v>0</v>
      </c>
      <c r="NQ232" s="92">
        <v>0</v>
      </c>
      <c r="NR232" s="92">
        <v>0</v>
      </c>
      <c r="NS232" s="92">
        <v>0</v>
      </c>
      <c r="NT232" s="92">
        <v>0</v>
      </c>
      <c r="NU232" s="92">
        <v>0</v>
      </c>
      <c r="NV232" s="92">
        <v>0</v>
      </c>
      <c r="NW232" s="92">
        <v>0</v>
      </c>
      <c r="NX232" s="92">
        <v>0</v>
      </c>
      <c r="NY232" s="92">
        <v>0</v>
      </c>
      <c r="NZ232" s="92">
        <v>0</v>
      </c>
      <c r="OA232" s="92">
        <v>0</v>
      </c>
      <c r="OB232" s="92">
        <v>0</v>
      </c>
      <c r="OC232" s="92">
        <v>0</v>
      </c>
      <c r="OD232" s="92">
        <v>0</v>
      </c>
      <c r="OE232" s="92">
        <v>0</v>
      </c>
      <c r="OF232" s="92">
        <v>0</v>
      </c>
      <c r="OG232" s="92">
        <v>0</v>
      </c>
      <c r="OH232" s="92">
        <v>0</v>
      </c>
      <c r="OI232" s="92">
        <v>0</v>
      </c>
      <c r="OJ232" s="92">
        <v>0</v>
      </c>
      <c r="OK232" s="92">
        <v>0</v>
      </c>
      <c r="OL232" s="92">
        <v>0</v>
      </c>
      <c r="OM232" s="92">
        <v>0</v>
      </c>
      <c r="ON232" s="92">
        <v>0</v>
      </c>
      <c r="OO232" s="92">
        <v>0</v>
      </c>
      <c r="OP232" s="92">
        <v>0</v>
      </c>
      <c r="OQ232" s="92">
        <v>0</v>
      </c>
      <c r="OR232" s="92">
        <v>0</v>
      </c>
      <c r="OS232" s="92">
        <v>0</v>
      </c>
      <c r="OT232" s="92">
        <v>0</v>
      </c>
      <c r="OU232" s="92">
        <v>0</v>
      </c>
      <c r="OV232" s="92">
        <v>0</v>
      </c>
      <c r="OW232" s="92">
        <v>0</v>
      </c>
      <c r="OX232" s="92">
        <v>0</v>
      </c>
      <c r="OY232" s="92">
        <v>0</v>
      </c>
      <c r="OZ232" s="92">
        <v>0</v>
      </c>
      <c r="PA232" s="92">
        <v>0</v>
      </c>
      <c r="PB232" s="92">
        <v>0</v>
      </c>
      <c r="PC232" s="92">
        <v>0</v>
      </c>
      <c r="PD232" s="92">
        <v>0</v>
      </c>
      <c r="PE232" s="92">
        <v>0</v>
      </c>
      <c r="PF232" s="92">
        <v>0</v>
      </c>
      <c r="PG232" s="92">
        <v>0</v>
      </c>
      <c r="PH232" s="92">
        <v>0</v>
      </c>
      <c r="PI232" s="92">
        <v>0</v>
      </c>
      <c r="PJ232" s="92">
        <v>0</v>
      </c>
      <c r="PK232" s="92">
        <v>0</v>
      </c>
      <c r="PL232" s="92">
        <v>0</v>
      </c>
      <c r="PM232" s="92">
        <v>0</v>
      </c>
      <c r="PN232" s="92">
        <v>0</v>
      </c>
      <c r="PO232" s="92">
        <v>0</v>
      </c>
      <c r="PP232" s="92">
        <v>0</v>
      </c>
      <c r="PQ232" s="92">
        <v>0</v>
      </c>
      <c r="PR232" s="92">
        <v>0</v>
      </c>
      <c r="PS232" s="92">
        <v>0</v>
      </c>
      <c r="PT232" s="92">
        <v>0</v>
      </c>
      <c r="PU232" s="92">
        <v>0</v>
      </c>
      <c r="PV232" s="92">
        <v>0</v>
      </c>
      <c r="PW232" s="92">
        <v>0</v>
      </c>
      <c r="PX232" s="92">
        <v>0</v>
      </c>
      <c r="PY232" s="92">
        <v>0</v>
      </c>
      <c r="PZ232" s="92">
        <v>0</v>
      </c>
      <c r="QA232" s="92">
        <v>0</v>
      </c>
      <c r="QB232" s="92">
        <v>0</v>
      </c>
      <c r="QC232" s="92">
        <v>0</v>
      </c>
      <c r="QD232" s="92">
        <v>0</v>
      </c>
      <c r="QE232" s="92">
        <v>0</v>
      </c>
      <c r="QF232" s="92">
        <v>0</v>
      </c>
      <c r="QG232" s="92">
        <v>0</v>
      </c>
      <c r="QH232" s="92">
        <v>0</v>
      </c>
      <c r="QI232" s="92">
        <v>0</v>
      </c>
      <c r="QJ232" s="92">
        <v>0</v>
      </c>
      <c r="QK232" s="92">
        <v>0</v>
      </c>
      <c r="QL232" s="92">
        <v>0</v>
      </c>
      <c r="QM232" s="92">
        <v>0</v>
      </c>
      <c r="QN232" s="92">
        <v>0</v>
      </c>
      <c r="QO232" s="92">
        <v>0</v>
      </c>
      <c r="QP232" s="92">
        <v>0</v>
      </c>
      <c r="QQ232" s="92">
        <v>0</v>
      </c>
      <c r="QR232" s="92">
        <v>0</v>
      </c>
      <c r="QS232" s="92">
        <v>0</v>
      </c>
      <c r="QT232" s="92">
        <v>0</v>
      </c>
      <c r="QU232" s="92">
        <v>0</v>
      </c>
      <c r="QV232" s="92">
        <v>0</v>
      </c>
      <c r="QW232" s="92">
        <v>0</v>
      </c>
      <c r="QX232" s="92">
        <v>0</v>
      </c>
      <c r="QY232" s="92">
        <v>0</v>
      </c>
      <c r="QZ232" s="92">
        <v>0</v>
      </c>
      <c r="RA232" s="92">
        <v>0</v>
      </c>
      <c r="RB232" s="92">
        <v>0</v>
      </c>
      <c r="RC232" s="92">
        <v>0</v>
      </c>
      <c r="RD232" s="92">
        <v>0</v>
      </c>
      <c r="RE232" s="92">
        <v>0</v>
      </c>
      <c r="RF232" s="92">
        <v>0</v>
      </c>
      <c r="RG232" s="92">
        <v>0</v>
      </c>
      <c r="RH232" s="92">
        <v>0</v>
      </c>
      <c r="RI232" s="92">
        <v>0</v>
      </c>
      <c r="RJ232" s="92">
        <v>0</v>
      </c>
      <c r="RK232" s="92">
        <v>0</v>
      </c>
      <c r="RL232" s="92">
        <v>0</v>
      </c>
      <c r="RM232" s="92">
        <v>0</v>
      </c>
      <c r="RN232" s="92">
        <v>0</v>
      </c>
      <c r="RO232" s="92">
        <v>0</v>
      </c>
      <c r="RP232" s="92">
        <v>0</v>
      </c>
      <c r="RQ232" s="92">
        <v>0</v>
      </c>
      <c r="RR232" s="92">
        <v>0</v>
      </c>
      <c r="RS232" s="92">
        <v>0</v>
      </c>
      <c r="RT232" s="92">
        <v>0</v>
      </c>
      <c r="RU232" s="92">
        <v>0</v>
      </c>
      <c r="RV232" s="92">
        <v>0</v>
      </c>
      <c r="RW232" s="92">
        <v>0</v>
      </c>
      <c r="RX232" s="92">
        <v>0</v>
      </c>
      <c r="RY232" s="92">
        <v>0</v>
      </c>
      <c r="RZ232" s="92">
        <v>0</v>
      </c>
      <c r="SA232" s="92">
        <v>0</v>
      </c>
      <c r="SB232" s="92">
        <v>0</v>
      </c>
      <c r="SC232" s="92">
        <v>0</v>
      </c>
      <c r="SD232" s="92">
        <v>0</v>
      </c>
      <c r="SE232" s="92">
        <v>0</v>
      </c>
      <c r="SF232" s="92">
        <v>0</v>
      </c>
      <c r="SG232" s="92">
        <v>0</v>
      </c>
      <c r="SH232" s="92">
        <v>0</v>
      </c>
      <c r="SI232" s="92">
        <v>0</v>
      </c>
      <c r="SJ232" s="92">
        <v>0</v>
      </c>
      <c r="SK232" s="92">
        <v>0</v>
      </c>
      <c r="SL232" s="92">
        <v>0</v>
      </c>
      <c r="SM232" s="92">
        <v>0</v>
      </c>
      <c r="SN232" s="92">
        <v>0</v>
      </c>
      <c r="SO232" s="92">
        <v>0</v>
      </c>
      <c r="SP232" s="92">
        <v>0</v>
      </c>
      <c r="SQ232" s="92">
        <v>0</v>
      </c>
      <c r="SR232" s="92">
        <v>0</v>
      </c>
      <c r="SS232" s="92">
        <v>0</v>
      </c>
      <c r="ST232" s="92">
        <v>0</v>
      </c>
      <c r="SU232" s="92">
        <v>0</v>
      </c>
      <c r="SV232" s="92">
        <v>0</v>
      </c>
      <c r="SW232" s="92">
        <v>0</v>
      </c>
      <c r="SX232" s="92">
        <v>0</v>
      </c>
      <c r="SY232" s="92">
        <v>0</v>
      </c>
      <c r="SZ232" s="92">
        <v>0</v>
      </c>
      <c r="TA232" s="92">
        <v>0</v>
      </c>
      <c r="TB232" s="92">
        <v>0</v>
      </c>
      <c r="TC232" s="92">
        <v>2.5</v>
      </c>
      <c r="TD232" s="92">
        <v>0</v>
      </c>
      <c r="TE232" s="92">
        <v>0</v>
      </c>
      <c r="TF232" s="92">
        <v>0</v>
      </c>
      <c r="TG232" s="92">
        <v>0</v>
      </c>
      <c r="TH232" s="92">
        <v>0</v>
      </c>
      <c r="TI232" s="92">
        <v>0</v>
      </c>
      <c r="TJ232" s="92">
        <v>0</v>
      </c>
      <c r="TK232" s="92">
        <v>0</v>
      </c>
      <c r="TL232" s="92">
        <v>0</v>
      </c>
      <c r="TM232" s="92">
        <v>0</v>
      </c>
      <c r="TN232" s="92">
        <v>0</v>
      </c>
      <c r="TO232" s="92">
        <v>0</v>
      </c>
      <c r="TP232" s="92">
        <v>1.5030014300000001</v>
      </c>
      <c r="TQ232" s="92">
        <v>-17898554.881000001</v>
      </c>
      <c r="TR232" s="92">
        <v>6.4017734722222303E-2</v>
      </c>
      <c r="TS232" s="92">
        <v>0</v>
      </c>
      <c r="TT232" s="92">
        <v>0</v>
      </c>
      <c r="TU232" s="92">
        <v>0</v>
      </c>
      <c r="TV232" s="92">
        <v>0</v>
      </c>
      <c r="TW232" s="92">
        <v>0</v>
      </c>
      <c r="TX232" s="92">
        <v>0</v>
      </c>
      <c r="TY232" s="92">
        <v>0</v>
      </c>
      <c r="TZ232" s="92">
        <v>0</v>
      </c>
      <c r="UA232" s="92">
        <v>0</v>
      </c>
      <c r="UB232" s="92">
        <v>0</v>
      </c>
      <c r="UC232" s="92">
        <v>0</v>
      </c>
      <c r="UD232" s="92">
        <v>0</v>
      </c>
      <c r="UE232" s="92">
        <v>0</v>
      </c>
      <c r="UF232" s="92">
        <v>0</v>
      </c>
      <c r="UG232" s="92">
        <v>0</v>
      </c>
      <c r="UH232" s="92">
        <v>0</v>
      </c>
      <c r="UI232" s="92">
        <v>0</v>
      </c>
      <c r="UJ232" s="92">
        <v>0</v>
      </c>
      <c r="UK232" s="92">
        <v>0</v>
      </c>
      <c r="UL232" s="92">
        <v>0</v>
      </c>
      <c r="UM232" s="92">
        <v>0</v>
      </c>
      <c r="UN232" s="92">
        <v>0</v>
      </c>
      <c r="UO232" s="92">
        <v>0</v>
      </c>
      <c r="UP232" s="92">
        <v>0</v>
      </c>
      <c r="UQ232" s="92">
        <v>0</v>
      </c>
      <c r="UR232" s="92">
        <v>0</v>
      </c>
      <c r="US232" s="92">
        <v>0</v>
      </c>
      <c r="UT232" s="92">
        <v>0</v>
      </c>
      <c r="UU232" s="92">
        <v>0</v>
      </c>
      <c r="UV232" s="92">
        <v>0</v>
      </c>
      <c r="UW232" s="92">
        <v>0</v>
      </c>
      <c r="UX232" s="92">
        <v>0</v>
      </c>
      <c r="UY232" s="92">
        <v>0</v>
      </c>
      <c r="UZ232" s="92">
        <v>0</v>
      </c>
      <c r="VA232" s="92">
        <v>0</v>
      </c>
      <c r="VB232" s="92">
        <v>0</v>
      </c>
      <c r="VC232" s="92">
        <v>0</v>
      </c>
      <c r="VD232" s="92">
        <v>0</v>
      </c>
      <c r="VE232" s="92">
        <v>0</v>
      </c>
      <c r="VF232" s="92">
        <v>0</v>
      </c>
      <c r="VG232" s="92">
        <v>0</v>
      </c>
      <c r="VH232" s="92">
        <v>0</v>
      </c>
      <c r="VI232" s="92">
        <v>0</v>
      </c>
      <c r="VJ232" s="92">
        <v>0</v>
      </c>
      <c r="VK232" s="92">
        <v>0</v>
      </c>
      <c r="VL232" s="92">
        <v>0</v>
      </c>
      <c r="VM232" s="92">
        <v>0</v>
      </c>
      <c r="VN232" s="92">
        <v>0</v>
      </c>
      <c r="VO232" s="92">
        <v>0</v>
      </c>
      <c r="VP232" s="92">
        <v>0</v>
      </c>
      <c r="VQ232" s="92">
        <v>0</v>
      </c>
      <c r="VR232" s="92">
        <v>0</v>
      </c>
      <c r="VS232" s="92">
        <v>0</v>
      </c>
      <c r="VT232" s="92">
        <v>0</v>
      </c>
      <c r="VU232" s="92">
        <v>0</v>
      </c>
      <c r="VV232" s="92">
        <v>0</v>
      </c>
      <c r="VW232" s="92">
        <v>0</v>
      </c>
      <c r="VX232" s="92">
        <v>0</v>
      </c>
      <c r="VY232" s="92">
        <v>0</v>
      </c>
      <c r="VZ232" s="92">
        <v>0</v>
      </c>
      <c r="WA232" s="92">
        <v>0</v>
      </c>
      <c r="WB232" s="92">
        <v>0</v>
      </c>
      <c r="WC232" s="92">
        <v>0</v>
      </c>
    </row>
    <row r="233" spans="2:601" ht="13.5" customHeight="1">
      <c r="B233" s="851" t="s">
        <v>2899</v>
      </c>
      <c r="C233" s="92">
        <v>0</v>
      </c>
      <c r="D233" s="92">
        <v>7360.11582</v>
      </c>
      <c r="E233" s="92">
        <v>-15.334595699999999</v>
      </c>
      <c r="F233" s="92">
        <v>113.87509799999999</v>
      </c>
      <c r="G233" s="92">
        <v>115.23192299999999</v>
      </c>
      <c r="H233" s="92">
        <v>0</v>
      </c>
      <c r="I233" s="92">
        <v>0</v>
      </c>
      <c r="J233" s="92">
        <v>0</v>
      </c>
      <c r="K233" s="92">
        <v>0</v>
      </c>
      <c r="L233" s="92">
        <v>0</v>
      </c>
      <c r="M233" s="92">
        <v>0</v>
      </c>
      <c r="N233" s="92">
        <v>0</v>
      </c>
      <c r="O233" s="92">
        <v>0</v>
      </c>
      <c r="P233" s="92">
        <v>0</v>
      </c>
      <c r="Q233" s="92">
        <v>0</v>
      </c>
      <c r="R233" s="92">
        <v>0</v>
      </c>
      <c r="S233" s="92">
        <v>0</v>
      </c>
      <c r="T233" s="92">
        <v>0</v>
      </c>
      <c r="U233" s="92">
        <v>0</v>
      </c>
      <c r="V233" s="92">
        <v>0</v>
      </c>
      <c r="W233" s="92">
        <v>0</v>
      </c>
      <c r="X233" s="92">
        <v>0</v>
      </c>
      <c r="Y233" s="92">
        <v>0</v>
      </c>
      <c r="Z233" s="92">
        <v>0</v>
      </c>
      <c r="AA233" s="92">
        <v>0</v>
      </c>
      <c r="AB233" s="92">
        <v>0</v>
      </c>
      <c r="AC233" s="92">
        <v>0</v>
      </c>
      <c r="AD233" s="92">
        <v>0</v>
      </c>
      <c r="AE233" s="92">
        <v>0</v>
      </c>
      <c r="AF233" s="92">
        <v>0</v>
      </c>
      <c r="AG233" s="92">
        <v>0</v>
      </c>
      <c r="AH233" s="92">
        <v>0</v>
      </c>
      <c r="AI233" s="92">
        <v>0</v>
      </c>
      <c r="AJ233" s="92">
        <v>0</v>
      </c>
      <c r="AK233" s="92">
        <v>0</v>
      </c>
      <c r="AL233" s="92">
        <v>0</v>
      </c>
      <c r="AM233" s="92">
        <v>0</v>
      </c>
      <c r="AN233" s="92">
        <v>0</v>
      </c>
      <c r="AO233" s="92">
        <v>0</v>
      </c>
      <c r="AP233" s="92">
        <v>0</v>
      </c>
      <c r="AQ233" s="92">
        <v>0</v>
      </c>
      <c r="AR233" s="92">
        <v>0</v>
      </c>
      <c r="AS233" s="92">
        <v>0</v>
      </c>
      <c r="AT233" s="92">
        <v>0</v>
      </c>
      <c r="AU233" s="92">
        <v>0</v>
      </c>
      <c r="AV233" s="92">
        <v>0</v>
      </c>
      <c r="AW233" s="92">
        <v>0</v>
      </c>
      <c r="AX233" s="92">
        <v>0</v>
      </c>
      <c r="AY233" s="92">
        <v>0</v>
      </c>
      <c r="AZ233" s="92">
        <v>0</v>
      </c>
      <c r="BA233" s="92">
        <v>0</v>
      </c>
      <c r="BB233" s="92">
        <v>0</v>
      </c>
      <c r="BC233" s="92">
        <v>0</v>
      </c>
      <c r="BD233" s="92">
        <v>0</v>
      </c>
      <c r="BE233" s="92">
        <v>0</v>
      </c>
      <c r="BF233" s="92">
        <v>0</v>
      </c>
      <c r="BG233" s="92">
        <v>0</v>
      </c>
      <c r="BH233" s="92">
        <v>0</v>
      </c>
      <c r="BI233" s="92">
        <v>0</v>
      </c>
      <c r="BJ233" s="92">
        <v>0</v>
      </c>
      <c r="BK233" s="92">
        <v>0</v>
      </c>
      <c r="BL233" s="92">
        <v>0</v>
      </c>
      <c r="BM233" s="92">
        <v>0</v>
      </c>
      <c r="BN233" s="92">
        <v>0</v>
      </c>
      <c r="BO233" s="92">
        <v>0</v>
      </c>
      <c r="BP233" s="92">
        <v>0.49703888400000001</v>
      </c>
      <c r="BQ233" s="92">
        <v>0.50296111600000004</v>
      </c>
      <c r="BR233" s="92">
        <v>0</v>
      </c>
      <c r="BS233" s="92">
        <v>0</v>
      </c>
      <c r="BT233" s="92">
        <v>0</v>
      </c>
      <c r="BU233" s="92">
        <v>0</v>
      </c>
      <c r="BV233" s="92">
        <v>0</v>
      </c>
      <c r="BW233" s="92">
        <v>0</v>
      </c>
      <c r="BX233" s="92">
        <v>0</v>
      </c>
      <c r="BY233" s="92">
        <v>0</v>
      </c>
      <c r="BZ233" s="92">
        <v>0</v>
      </c>
      <c r="CA233" s="92">
        <v>0</v>
      </c>
      <c r="CB233" s="92">
        <v>0</v>
      </c>
      <c r="CC233" s="92">
        <v>0</v>
      </c>
      <c r="CD233" s="92">
        <v>0</v>
      </c>
      <c r="CE233" s="92">
        <v>0</v>
      </c>
      <c r="CF233" s="92">
        <v>0</v>
      </c>
      <c r="CG233" s="92">
        <v>0</v>
      </c>
      <c r="CH233" s="92">
        <v>0</v>
      </c>
      <c r="CI233" s="92">
        <v>0</v>
      </c>
      <c r="CJ233" s="92">
        <v>0</v>
      </c>
      <c r="CK233" s="92">
        <v>0</v>
      </c>
      <c r="CL233" s="92">
        <v>0</v>
      </c>
      <c r="CM233" s="92">
        <v>0</v>
      </c>
      <c r="CN233" s="92">
        <v>0</v>
      </c>
      <c r="CO233" s="92">
        <v>0</v>
      </c>
      <c r="CP233" s="92">
        <v>0</v>
      </c>
      <c r="CQ233" s="92">
        <v>0</v>
      </c>
      <c r="CR233" s="92">
        <v>0</v>
      </c>
      <c r="CS233" s="92">
        <v>0</v>
      </c>
      <c r="CT233" s="92">
        <v>0</v>
      </c>
      <c r="CU233" s="92">
        <v>0</v>
      </c>
      <c r="CV233" s="92">
        <v>0</v>
      </c>
      <c r="CW233" s="92">
        <v>0</v>
      </c>
      <c r="CX233" s="92">
        <v>0</v>
      </c>
      <c r="CY233" s="92">
        <v>0</v>
      </c>
      <c r="CZ233" s="92">
        <v>0</v>
      </c>
      <c r="DA233" s="92">
        <v>0</v>
      </c>
      <c r="DB233" s="92">
        <v>0</v>
      </c>
      <c r="DC233" s="92">
        <v>0</v>
      </c>
      <c r="DD233" s="92">
        <v>0</v>
      </c>
      <c r="DE233" s="92">
        <v>0</v>
      </c>
      <c r="DF233" s="92">
        <v>0</v>
      </c>
      <c r="DG233" s="92">
        <v>0</v>
      </c>
      <c r="DH233" s="92">
        <v>0</v>
      </c>
      <c r="DI233" s="92">
        <v>0</v>
      </c>
      <c r="DJ233" s="92">
        <v>0</v>
      </c>
      <c r="DK233" s="92">
        <v>0</v>
      </c>
      <c r="DL233" s="92">
        <v>0</v>
      </c>
      <c r="DM233" s="92">
        <v>0</v>
      </c>
      <c r="DN233" s="92">
        <v>0</v>
      </c>
      <c r="DO233" s="92">
        <v>0</v>
      </c>
      <c r="DP233" s="92">
        <v>0</v>
      </c>
      <c r="DQ233" s="92">
        <v>0</v>
      </c>
      <c r="DR233" s="92">
        <v>0</v>
      </c>
      <c r="DS233" s="92">
        <v>0</v>
      </c>
      <c r="DT233" s="92">
        <v>0</v>
      </c>
      <c r="DU233" s="92">
        <v>0</v>
      </c>
      <c r="DV233" s="92">
        <v>0</v>
      </c>
      <c r="DW233" s="92">
        <v>0</v>
      </c>
      <c r="DX233" s="92">
        <v>0</v>
      </c>
      <c r="DY233" s="92">
        <v>0</v>
      </c>
      <c r="DZ233" s="92">
        <v>2051.4917700000001</v>
      </c>
      <c r="EA233" s="92">
        <v>5308.6240500000004</v>
      </c>
      <c r="EB233" s="92">
        <v>0</v>
      </c>
      <c r="EC233" s="92">
        <v>0</v>
      </c>
      <c r="ED233" s="92">
        <v>0</v>
      </c>
      <c r="EE233" s="92">
        <v>0</v>
      </c>
      <c r="EF233" s="92">
        <v>0</v>
      </c>
      <c r="EG233" s="92">
        <v>0</v>
      </c>
      <c r="EH233" s="92">
        <v>0</v>
      </c>
      <c r="EI233" s="92">
        <v>0</v>
      </c>
      <c r="EJ233" s="92">
        <v>0</v>
      </c>
      <c r="EK233" s="92">
        <v>0</v>
      </c>
      <c r="EL233" s="92">
        <v>0</v>
      </c>
      <c r="EM233" s="92">
        <v>0</v>
      </c>
      <c r="EN233" s="92">
        <v>0</v>
      </c>
      <c r="EO233" s="92">
        <v>0</v>
      </c>
      <c r="EP233" s="92">
        <v>0</v>
      </c>
      <c r="EQ233" s="92">
        <v>0</v>
      </c>
      <c r="ER233" s="92">
        <v>0</v>
      </c>
      <c r="ES233" s="92">
        <v>0</v>
      </c>
      <c r="ET233" s="92">
        <v>0</v>
      </c>
      <c r="EU233" s="92">
        <v>0</v>
      </c>
      <c r="EV233" s="92">
        <v>0</v>
      </c>
      <c r="EW233" s="92">
        <v>0</v>
      </c>
      <c r="EX233" s="92">
        <v>0</v>
      </c>
      <c r="EY233" s="92">
        <v>0</v>
      </c>
      <c r="EZ233" s="92">
        <v>0</v>
      </c>
      <c r="FA233" s="92">
        <v>0</v>
      </c>
      <c r="FB233" s="92">
        <v>0</v>
      </c>
      <c r="FC233" s="92">
        <v>0</v>
      </c>
      <c r="FD233" s="92">
        <v>0</v>
      </c>
      <c r="FE233" s="92">
        <v>0</v>
      </c>
      <c r="FF233" s="92">
        <v>0</v>
      </c>
      <c r="FG233" s="92">
        <v>0</v>
      </c>
      <c r="FH233" s="92">
        <v>0</v>
      </c>
      <c r="FI233" s="92">
        <v>0</v>
      </c>
      <c r="FJ233" s="92">
        <v>0</v>
      </c>
      <c r="FK233" s="92">
        <v>0</v>
      </c>
      <c r="FL233" s="92">
        <v>0</v>
      </c>
      <c r="FM233" s="92">
        <v>0</v>
      </c>
      <c r="FN233" s="92">
        <v>0</v>
      </c>
      <c r="FO233" s="92">
        <v>0</v>
      </c>
      <c r="FP233" s="92">
        <v>0</v>
      </c>
      <c r="FQ233" s="92">
        <v>0</v>
      </c>
      <c r="FR233" s="92">
        <v>0</v>
      </c>
      <c r="FS233" s="92">
        <v>0</v>
      </c>
      <c r="FT233" s="92">
        <v>0</v>
      </c>
      <c r="FU233" s="92">
        <v>0</v>
      </c>
      <c r="FV233" s="92">
        <v>0</v>
      </c>
      <c r="FW233" s="92">
        <v>0</v>
      </c>
      <c r="FX233" s="92">
        <v>0</v>
      </c>
      <c r="FY233" s="92">
        <v>0</v>
      </c>
      <c r="FZ233" s="92">
        <v>0</v>
      </c>
      <c r="GA233" s="92">
        <v>0</v>
      </c>
      <c r="GB233" s="92">
        <v>0</v>
      </c>
      <c r="GC233" s="92">
        <v>0</v>
      </c>
      <c r="GD233" s="92">
        <v>0</v>
      </c>
      <c r="GE233" s="92">
        <v>0</v>
      </c>
      <c r="GF233" s="92">
        <v>0</v>
      </c>
      <c r="GG233" s="92">
        <v>0</v>
      </c>
      <c r="GH233" s="92">
        <v>0</v>
      </c>
      <c r="GI233" s="92">
        <v>0</v>
      </c>
      <c r="GJ233" s="92">
        <v>0.278730908</v>
      </c>
      <c r="GK233" s="92">
        <v>0.721269092</v>
      </c>
      <c r="GL233" s="92">
        <v>0</v>
      </c>
      <c r="GM233" s="92">
        <v>0</v>
      </c>
      <c r="GN233" s="92">
        <v>0</v>
      </c>
      <c r="GO233" s="92">
        <v>0</v>
      </c>
      <c r="GP233" s="92">
        <v>0</v>
      </c>
      <c r="GQ233" s="92">
        <v>0</v>
      </c>
      <c r="GR233" s="92">
        <v>0</v>
      </c>
      <c r="GS233" s="92">
        <v>0</v>
      </c>
      <c r="GT233" s="92">
        <v>0</v>
      </c>
      <c r="GU233" s="92">
        <v>0</v>
      </c>
      <c r="GV233" s="92">
        <v>0</v>
      </c>
      <c r="GW233" s="92">
        <v>0</v>
      </c>
      <c r="GX233" s="92">
        <v>0</v>
      </c>
      <c r="GY233" s="92">
        <v>0</v>
      </c>
      <c r="GZ233" s="92">
        <v>0</v>
      </c>
      <c r="HA233" s="92">
        <v>0</v>
      </c>
      <c r="HB233" s="92">
        <v>0</v>
      </c>
      <c r="HC233" s="92">
        <v>0</v>
      </c>
      <c r="HD233" s="92">
        <v>0</v>
      </c>
      <c r="HE233" s="92">
        <v>0</v>
      </c>
      <c r="HF233" s="92">
        <v>0</v>
      </c>
      <c r="HG233" s="92">
        <v>0</v>
      </c>
      <c r="HH233" s="92">
        <v>0</v>
      </c>
      <c r="HI233" s="92">
        <v>0</v>
      </c>
      <c r="HJ233" s="92">
        <v>0</v>
      </c>
      <c r="HK233" s="92">
        <v>0</v>
      </c>
      <c r="HL233" s="92">
        <v>0</v>
      </c>
      <c r="HM233" s="92">
        <v>0</v>
      </c>
      <c r="HN233" s="92">
        <v>0</v>
      </c>
      <c r="HO233" s="92">
        <v>0</v>
      </c>
      <c r="HP233" s="92">
        <v>0</v>
      </c>
      <c r="HQ233" s="92">
        <v>0</v>
      </c>
      <c r="HR233" s="92">
        <v>0</v>
      </c>
      <c r="HS233" s="92">
        <v>0</v>
      </c>
      <c r="HT233" s="92">
        <v>0</v>
      </c>
      <c r="HU233" s="92">
        <v>0</v>
      </c>
      <c r="HV233" s="92">
        <v>0</v>
      </c>
      <c r="HW233" s="92">
        <v>0</v>
      </c>
      <c r="HX233" s="92">
        <v>0</v>
      </c>
      <c r="HY233" s="92">
        <v>0</v>
      </c>
      <c r="HZ233" s="92">
        <v>0</v>
      </c>
      <c r="IA233" s="92">
        <v>0</v>
      </c>
      <c r="IB233" s="92">
        <v>0</v>
      </c>
      <c r="IC233" s="92">
        <v>0</v>
      </c>
      <c r="ID233" s="92">
        <v>0</v>
      </c>
      <c r="IE233" s="92">
        <v>0</v>
      </c>
      <c r="IF233" s="92">
        <v>0</v>
      </c>
      <c r="IG233" s="92">
        <v>0</v>
      </c>
      <c r="IH233" s="92">
        <v>0</v>
      </c>
      <c r="II233" s="92">
        <v>0</v>
      </c>
      <c r="IJ233" s="92">
        <v>0</v>
      </c>
      <c r="IK233" s="92">
        <v>0</v>
      </c>
      <c r="IL233" s="92">
        <v>0</v>
      </c>
      <c r="IM233" s="92">
        <v>0</v>
      </c>
      <c r="IN233" s="92">
        <v>0</v>
      </c>
      <c r="IO233" s="92">
        <v>0</v>
      </c>
      <c r="IP233" s="92">
        <v>0</v>
      </c>
      <c r="IQ233" s="92">
        <v>0</v>
      </c>
      <c r="IR233" s="92">
        <v>0</v>
      </c>
      <c r="IS233" s="92">
        <v>0</v>
      </c>
      <c r="IT233" s="92">
        <v>229.10702000000001</v>
      </c>
      <c r="IU233" s="92">
        <v>7360.11582</v>
      </c>
      <c r="IV233" s="92">
        <v>146.73004499999999</v>
      </c>
      <c r="IW233" s="92">
        <v>35</v>
      </c>
      <c r="IX233" s="92">
        <v>0.136091928</v>
      </c>
      <c r="IY233" s="92">
        <v>0</v>
      </c>
      <c r="IZ233" s="92">
        <v>1</v>
      </c>
      <c r="JA233" s="92">
        <v>0</v>
      </c>
      <c r="JB233" s="92">
        <v>-66932.020099999994</v>
      </c>
      <c r="JC233" s="92">
        <v>-2083.4720600000001</v>
      </c>
      <c r="JD233" s="92">
        <v>-15.334595699999999</v>
      </c>
      <c r="JE233" s="92">
        <v>-59.1804244</v>
      </c>
      <c r="JF233" s="92">
        <v>-1.8421789799999999</v>
      </c>
      <c r="JG233" s="92">
        <v>2.6023643199999998E-2</v>
      </c>
      <c r="JH233" s="92">
        <v>0.836015536</v>
      </c>
      <c r="JI233" s="92">
        <v>32.1252304</v>
      </c>
      <c r="JJ233" s="92">
        <v>145.97996000000001</v>
      </c>
      <c r="JK233" s="92">
        <v>0</v>
      </c>
      <c r="JL233" s="92">
        <v>0</v>
      </c>
      <c r="JM233" s="92">
        <v>0</v>
      </c>
      <c r="JN233" s="92">
        <v>0</v>
      </c>
      <c r="JO233" s="92">
        <v>0</v>
      </c>
      <c r="JP233" s="92">
        <v>0</v>
      </c>
      <c r="JQ233" s="92">
        <v>0</v>
      </c>
      <c r="JR233" s="92">
        <v>0</v>
      </c>
      <c r="JS233" s="92">
        <v>0</v>
      </c>
      <c r="JT233" s="92">
        <v>0</v>
      </c>
      <c r="JU233" s="92">
        <v>0</v>
      </c>
      <c r="JV233" s="92">
        <v>0</v>
      </c>
      <c r="JW233" s="92">
        <v>0</v>
      </c>
      <c r="JX233" s="92">
        <v>0</v>
      </c>
      <c r="JY233" s="92">
        <v>0</v>
      </c>
      <c r="JZ233" s="92">
        <v>0</v>
      </c>
      <c r="KA233" s="92">
        <v>0</v>
      </c>
      <c r="KB233" s="92">
        <v>0</v>
      </c>
      <c r="KC233" s="92">
        <v>0</v>
      </c>
      <c r="KD233" s="92">
        <v>0</v>
      </c>
      <c r="KE233" s="92">
        <v>0</v>
      </c>
      <c r="KF233" s="92">
        <v>0</v>
      </c>
      <c r="KG233" s="92">
        <v>0</v>
      </c>
      <c r="KH233" s="92">
        <v>0</v>
      </c>
      <c r="KI233" s="92">
        <v>0</v>
      </c>
      <c r="KJ233" s="92">
        <v>0</v>
      </c>
      <c r="KK233" s="92">
        <v>0</v>
      </c>
      <c r="KL233" s="92">
        <v>0</v>
      </c>
      <c r="KM233" s="92">
        <v>0</v>
      </c>
      <c r="KN233" s="92">
        <v>0</v>
      </c>
      <c r="KO233" s="92">
        <v>0</v>
      </c>
      <c r="KP233" s="92">
        <v>0</v>
      </c>
      <c r="KQ233" s="92">
        <v>0</v>
      </c>
      <c r="KR233" s="92">
        <v>0</v>
      </c>
      <c r="KS233" s="92">
        <v>0</v>
      </c>
      <c r="KT233" s="92">
        <v>0</v>
      </c>
      <c r="KU233" s="92">
        <v>0</v>
      </c>
      <c r="KV233" s="92">
        <v>0</v>
      </c>
      <c r="KW233" s="92">
        <v>0</v>
      </c>
      <c r="KX233" s="92">
        <v>0</v>
      </c>
      <c r="KY233" s="92">
        <v>0</v>
      </c>
      <c r="KZ233" s="92">
        <v>0</v>
      </c>
      <c r="LA233" s="92">
        <v>0</v>
      </c>
      <c r="LB233" s="92">
        <v>0</v>
      </c>
      <c r="LC233" s="92">
        <v>0</v>
      </c>
      <c r="LD233" s="92">
        <v>0</v>
      </c>
      <c r="LE233" s="92">
        <v>0</v>
      </c>
      <c r="LF233" s="92">
        <v>0</v>
      </c>
      <c r="LG233" s="92">
        <v>0</v>
      </c>
      <c r="LH233" s="92">
        <v>0</v>
      </c>
      <c r="LI233" s="92">
        <v>0</v>
      </c>
      <c r="LJ233" s="92">
        <v>0</v>
      </c>
      <c r="LK233" s="92">
        <v>0</v>
      </c>
      <c r="LL233" s="92">
        <v>0</v>
      </c>
      <c r="LM233" s="92">
        <v>0</v>
      </c>
      <c r="LN233" s="92">
        <v>0</v>
      </c>
      <c r="LO233" s="92">
        <v>0</v>
      </c>
      <c r="LP233" s="92">
        <v>0</v>
      </c>
      <c r="LQ233" s="92">
        <v>0</v>
      </c>
      <c r="LR233" s="92">
        <v>0</v>
      </c>
      <c r="LS233" s="92">
        <v>0</v>
      </c>
      <c r="LT233" s="92">
        <v>0</v>
      </c>
      <c r="LU233" s="92">
        <v>0</v>
      </c>
      <c r="LV233" s="92">
        <v>0</v>
      </c>
      <c r="LW233" s="92">
        <v>0</v>
      </c>
      <c r="LX233" s="92">
        <v>0</v>
      </c>
      <c r="LY233" s="92">
        <v>0</v>
      </c>
      <c r="LZ233" s="92">
        <v>0</v>
      </c>
      <c r="MA233" s="92">
        <v>0</v>
      </c>
      <c r="MB233" s="92">
        <v>0</v>
      </c>
      <c r="MC233" s="92">
        <v>0</v>
      </c>
      <c r="MD233" s="92">
        <v>0</v>
      </c>
      <c r="ME233" s="92">
        <v>0</v>
      </c>
      <c r="MF233" s="92">
        <v>0</v>
      </c>
      <c r="MG233" s="92">
        <v>0</v>
      </c>
      <c r="MH233" s="92">
        <v>0</v>
      </c>
      <c r="MI233" s="92">
        <v>0</v>
      </c>
      <c r="MJ233" s="92">
        <v>0</v>
      </c>
      <c r="MK233" s="92">
        <v>0</v>
      </c>
      <c r="ML233" s="92">
        <v>0</v>
      </c>
      <c r="MM233" s="92">
        <v>0</v>
      </c>
      <c r="MN233" s="92">
        <v>0</v>
      </c>
      <c r="MO233" s="92">
        <v>0</v>
      </c>
      <c r="MP233" s="92">
        <v>0</v>
      </c>
      <c r="MQ233" s="92">
        <v>0</v>
      </c>
      <c r="MR233" s="92">
        <v>0</v>
      </c>
      <c r="MS233" s="92">
        <v>0</v>
      </c>
      <c r="MT233" s="92">
        <v>0</v>
      </c>
      <c r="MU233" s="92">
        <v>0</v>
      </c>
      <c r="MV233" s="92">
        <v>0</v>
      </c>
      <c r="MW233" s="92">
        <v>0</v>
      </c>
      <c r="MX233" s="92">
        <v>0</v>
      </c>
      <c r="MY233" s="92">
        <v>0</v>
      </c>
      <c r="MZ233" s="92">
        <v>0</v>
      </c>
      <c r="NA233" s="92">
        <v>0</v>
      </c>
      <c r="NB233" s="92">
        <v>0</v>
      </c>
      <c r="NC233" s="92">
        <v>0</v>
      </c>
      <c r="ND233" s="92">
        <v>0</v>
      </c>
      <c r="NE233" s="92">
        <v>0</v>
      </c>
      <c r="NF233" s="92">
        <v>0</v>
      </c>
      <c r="NG233" s="92">
        <v>0</v>
      </c>
      <c r="NH233" s="92">
        <v>0</v>
      </c>
      <c r="NI233" s="92">
        <v>0</v>
      </c>
      <c r="NJ233" s="92">
        <v>0</v>
      </c>
      <c r="NK233" s="92">
        <v>0</v>
      </c>
      <c r="NL233" s="92">
        <v>0</v>
      </c>
      <c r="NM233" s="92">
        <v>0</v>
      </c>
      <c r="NN233" s="92">
        <v>0</v>
      </c>
      <c r="NO233" s="92">
        <v>0</v>
      </c>
      <c r="NP233" s="92">
        <v>0</v>
      </c>
      <c r="NQ233" s="92">
        <v>0</v>
      </c>
      <c r="NR233" s="92">
        <v>0</v>
      </c>
      <c r="NS233" s="92">
        <v>0</v>
      </c>
      <c r="NT233" s="92">
        <v>0</v>
      </c>
      <c r="NU233" s="92">
        <v>0</v>
      </c>
      <c r="NV233" s="92">
        <v>0</v>
      </c>
      <c r="NW233" s="92">
        <v>0</v>
      </c>
      <c r="NX233" s="92">
        <v>0</v>
      </c>
      <c r="NY233" s="92">
        <v>0</v>
      </c>
      <c r="NZ233" s="92">
        <v>0</v>
      </c>
      <c r="OA233" s="92">
        <v>0</v>
      </c>
      <c r="OB233" s="92">
        <v>0</v>
      </c>
      <c r="OC233" s="92">
        <v>0</v>
      </c>
      <c r="OD233" s="92">
        <v>0</v>
      </c>
      <c r="OE233" s="92">
        <v>0</v>
      </c>
      <c r="OF233" s="92">
        <v>0</v>
      </c>
      <c r="OG233" s="92">
        <v>0</v>
      </c>
      <c r="OH233" s="92">
        <v>0</v>
      </c>
      <c r="OI233" s="92">
        <v>0</v>
      </c>
      <c r="OJ233" s="92">
        <v>0</v>
      </c>
      <c r="OK233" s="92">
        <v>0</v>
      </c>
      <c r="OL233" s="92">
        <v>0</v>
      </c>
      <c r="OM233" s="92">
        <v>0</v>
      </c>
      <c r="ON233" s="92">
        <v>0</v>
      </c>
      <c r="OO233" s="92">
        <v>0</v>
      </c>
      <c r="OP233" s="92">
        <v>0</v>
      </c>
      <c r="OQ233" s="92">
        <v>0</v>
      </c>
      <c r="OR233" s="92">
        <v>0</v>
      </c>
      <c r="OS233" s="92">
        <v>0</v>
      </c>
      <c r="OT233" s="92">
        <v>0</v>
      </c>
      <c r="OU233" s="92">
        <v>0</v>
      </c>
      <c r="OV233" s="92">
        <v>0</v>
      </c>
      <c r="OW233" s="92">
        <v>0</v>
      </c>
      <c r="OX233" s="92">
        <v>0</v>
      </c>
      <c r="OY233" s="92">
        <v>0</v>
      </c>
      <c r="OZ233" s="92">
        <v>0</v>
      </c>
      <c r="PA233" s="92">
        <v>0</v>
      </c>
      <c r="PB233" s="92">
        <v>0</v>
      </c>
      <c r="PC233" s="92">
        <v>0</v>
      </c>
      <c r="PD233" s="92">
        <v>0</v>
      </c>
      <c r="PE233" s="92">
        <v>0</v>
      </c>
      <c r="PF233" s="92">
        <v>0</v>
      </c>
      <c r="PG233" s="92">
        <v>0</v>
      </c>
      <c r="PH233" s="92">
        <v>0</v>
      </c>
      <c r="PI233" s="92">
        <v>0</v>
      </c>
      <c r="PJ233" s="92">
        <v>0</v>
      </c>
      <c r="PK233" s="92">
        <v>0</v>
      </c>
      <c r="PL233" s="92">
        <v>0</v>
      </c>
      <c r="PM233" s="92">
        <v>0</v>
      </c>
      <c r="PN233" s="92">
        <v>0</v>
      </c>
      <c r="PO233" s="92">
        <v>0</v>
      </c>
      <c r="PP233" s="92">
        <v>0</v>
      </c>
      <c r="PQ233" s="92">
        <v>0</v>
      </c>
      <c r="PR233" s="92">
        <v>0</v>
      </c>
      <c r="PS233" s="92">
        <v>0</v>
      </c>
      <c r="PT233" s="92">
        <v>0</v>
      </c>
      <c r="PU233" s="92">
        <v>0</v>
      </c>
      <c r="PV233" s="92">
        <v>0</v>
      </c>
      <c r="PW233" s="92">
        <v>0</v>
      </c>
      <c r="PX233" s="92">
        <v>0</v>
      </c>
      <c r="PY233" s="92">
        <v>0</v>
      </c>
      <c r="PZ233" s="92">
        <v>0</v>
      </c>
      <c r="QA233" s="92">
        <v>0</v>
      </c>
      <c r="QB233" s="92">
        <v>0</v>
      </c>
      <c r="QC233" s="92">
        <v>0</v>
      </c>
      <c r="QD233" s="92">
        <v>0</v>
      </c>
      <c r="QE233" s="92">
        <v>0</v>
      </c>
      <c r="QF233" s="92">
        <v>0</v>
      </c>
      <c r="QG233" s="92">
        <v>0</v>
      </c>
      <c r="QH233" s="92">
        <v>0</v>
      </c>
      <c r="QI233" s="92">
        <v>0</v>
      </c>
      <c r="QJ233" s="92">
        <v>0</v>
      </c>
      <c r="QK233" s="92">
        <v>0</v>
      </c>
      <c r="QL233" s="92">
        <v>0</v>
      </c>
      <c r="QM233" s="92">
        <v>0</v>
      </c>
      <c r="QN233" s="92">
        <v>0</v>
      </c>
      <c r="QO233" s="92">
        <v>0</v>
      </c>
      <c r="QP233" s="92">
        <v>0</v>
      </c>
      <c r="QQ233" s="92">
        <v>0</v>
      </c>
      <c r="QR233" s="92">
        <v>0</v>
      </c>
      <c r="QS233" s="92">
        <v>0</v>
      </c>
      <c r="QT233" s="92">
        <v>0</v>
      </c>
      <c r="QU233" s="92">
        <v>0</v>
      </c>
      <c r="QV233" s="92">
        <v>0</v>
      </c>
      <c r="QW233" s="92">
        <v>0</v>
      </c>
      <c r="QX233" s="92">
        <v>0</v>
      </c>
      <c r="QY233" s="92">
        <v>0</v>
      </c>
      <c r="QZ233" s="92">
        <v>0</v>
      </c>
      <c r="RA233" s="92">
        <v>0</v>
      </c>
      <c r="RB233" s="92">
        <v>0</v>
      </c>
      <c r="RC233" s="92">
        <v>0</v>
      </c>
      <c r="RD233" s="92">
        <v>0</v>
      </c>
      <c r="RE233" s="92">
        <v>0</v>
      </c>
      <c r="RF233" s="92">
        <v>0</v>
      </c>
      <c r="RG233" s="92">
        <v>0</v>
      </c>
      <c r="RH233" s="92">
        <v>0</v>
      </c>
      <c r="RI233" s="92">
        <v>0</v>
      </c>
      <c r="RJ233" s="92">
        <v>0</v>
      </c>
      <c r="RK233" s="92">
        <v>0</v>
      </c>
      <c r="RL233" s="92">
        <v>0</v>
      </c>
      <c r="RM233" s="92">
        <v>0</v>
      </c>
      <c r="RN233" s="92">
        <v>0</v>
      </c>
      <c r="RO233" s="92">
        <v>0</v>
      </c>
      <c r="RP233" s="92">
        <v>0</v>
      </c>
      <c r="RQ233" s="92">
        <v>0</v>
      </c>
      <c r="RR233" s="92">
        <v>0</v>
      </c>
      <c r="RS233" s="92">
        <v>0</v>
      </c>
      <c r="RT233" s="92">
        <v>0</v>
      </c>
      <c r="RU233" s="92">
        <v>0</v>
      </c>
      <c r="RV233" s="92">
        <v>0</v>
      </c>
      <c r="RW233" s="92">
        <v>0</v>
      </c>
      <c r="RX233" s="92">
        <v>0</v>
      </c>
      <c r="RY233" s="92">
        <v>0</v>
      </c>
      <c r="RZ233" s="92">
        <v>0</v>
      </c>
      <c r="SA233" s="92">
        <v>0</v>
      </c>
      <c r="SB233" s="92">
        <v>0</v>
      </c>
      <c r="SC233" s="92">
        <v>0</v>
      </c>
      <c r="SD233" s="92">
        <v>0</v>
      </c>
      <c r="SE233" s="92">
        <v>0</v>
      </c>
      <c r="SF233" s="92">
        <v>0</v>
      </c>
      <c r="SG233" s="92">
        <v>0</v>
      </c>
      <c r="SH233" s="92">
        <v>0</v>
      </c>
      <c r="SI233" s="92">
        <v>0</v>
      </c>
      <c r="SJ233" s="92">
        <v>0</v>
      </c>
      <c r="SK233" s="92">
        <v>0</v>
      </c>
      <c r="SL233" s="92">
        <v>0</v>
      </c>
      <c r="SM233" s="92">
        <v>0</v>
      </c>
      <c r="SN233" s="92">
        <v>0</v>
      </c>
      <c r="SO233" s="92">
        <v>0</v>
      </c>
      <c r="SP233" s="92">
        <v>0</v>
      </c>
      <c r="SQ233" s="92">
        <v>0</v>
      </c>
      <c r="SR233" s="92">
        <v>0</v>
      </c>
      <c r="SS233" s="92">
        <v>0</v>
      </c>
      <c r="ST233" s="92">
        <v>0</v>
      </c>
      <c r="SU233" s="92">
        <v>0</v>
      </c>
      <c r="SV233" s="92">
        <v>0</v>
      </c>
      <c r="SW233" s="92">
        <v>0</v>
      </c>
      <c r="SX233" s="92">
        <v>0</v>
      </c>
      <c r="SY233" s="92">
        <v>0</v>
      </c>
      <c r="SZ233" s="92">
        <v>0</v>
      </c>
      <c r="TA233" s="92">
        <v>0</v>
      </c>
      <c r="TB233" s="92">
        <v>0</v>
      </c>
      <c r="TC233" s="92">
        <v>0.136091928</v>
      </c>
      <c r="TD233" s="92">
        <v>0</v>
      </c>
      <c r="TE233" s="92">
        <v>0</v>
      </c>
      <c r="TF233" s="92">
        <v>0</v>
      </c>
      <c r="TG233" s="92">
        <v>0</v>
      </c>
      <c r="TH233" s="92">
        <v>0</v>
      </c>
      <c r="TI233" s="92">
        <v>0</v>
      </c>
      <c r="TJ233" s="92">
        <v>0</v>
      </c>
      <c r="TK233" s="92">
        <v>0</v>
      </c>
      <c r="TL233" s="92">
        <v>0</v>
      </c>
      <c r="TM233" s="92">
        <v>0</v>
      </c>
      <c r="TN233" s="92">
        <v>0</v>
      </c>
      <c r="TO233" s="92">
        <v>0</v>
      </c>
      <c r="TP233" s="92">
        <v>1.5030014300000001</v>
      </c>
      <c r="TQ233" s="92">
        <v>-17898554.881000001</v>
      </c>
      <c r="TR233" s="92">
        <v>6.4017734722222303E-2</v>
      </c>
      <c r="TS233" s="92">
        <v>0</v>
      </c>
      <c r="TT233" s="92">
        <v>0</v>
      </c>
      <c r="TU233" s="92">
        <v>0</v>
      </c>
      <c r="TV233" s="92">
        <v>0</v>
      </c>
      <c r="TW233" s="92">
        <v>0</v>
      </c>
      <c r="TX233" s="92">
        <v>0</v>
      </c>
      <c r="TY233" s="92">
        <v>0</v>
      </c>
      <c r="TZ233" s="92">
        <v>0</v>
      </c>
      <c r="UA233" s="92">
        <v>0</v>
      </c>
      <c r="UB233" s="92">
        <v>0</v>
      </c>
      <c r="UC233" s="92">
        <v>0</v>
      </c>
      <c r="UD233" s="92">
        <v>0</v>
      </c>
      <c r="UE233" s="92">
        <v>0</v>
      </c>
      <c r="UF233" s="92">
        <v>0</v>
      </c>
      <c r="UG233" s="92">
        <v>0</v>
      </c>
      <c r="UH233" s="92">
        <v>0</v>
      </c>
      <c r="UI233" s="92">
        <v>0</v>
      </c>
      <c r="UJ233" s="92">
        <v>0</v>
      </c>
      <c r="UK233" s="92">
        <v>0</v>
      </c>
      <c r="UL233" s="92">
        <v>0</v>
      </c>
      <c r="UM233" s="92">
        <v>0</v>
      </c>
      <c r="UN233" s="92">
        <v>0</v>
      </c>
      <c r="UO233" s="92">
        <v>0</v>
      </c>
      <c r="UP233" s="92">
        <v>0</v>
      </c>
      <c r="UQ233" s="92">
        <v>0</v>
      </c>
      <c r="UR233" s="92">
        <v>0</v>
      </c>
      <c r="US233" s="92">
        <v>0</v>
      </c>
      <c r="UT233" s="92">
        <v>0</v>
      </c>
      <c r="UU233" s="92">
        <v>0</v>
      </c>
      <c r="UV233" s="92">
        <v>0</v>
      </c>
      <c r="UW233" s="92">
        <v>0</v>
      </c>
      <c r="UX233" s="92">
        <v>0</v>
      </c>
      <c r="UY233" s="92">
        <v>0</v>
      </c>
      <c r="UZ233" s="92">
        <v>0</v>
      </c>
      <c r="VA233" s="92">
        <v>0</v>
      </c>
      <c r="VB233" s="92">
        <v>0</v>
      </c>
      <c r="VC233" s="92">
        <v>0</v>
      </c>
      <c r="VD233" s="92">
        <v>0</v>
      </c>
      <c r="VE233" s="92">
        <v>0</v>
      </c>
      <c r="VF233" s="92">
        <v>0</v>
      </c>
      <c r="VG233" s="92">
        <v>0</v>
      </c>
      <c r="VH233" s="92">
        <v>0</v>
      </c>
      <c r="VI233" s="92">
        <v>0</v>
      </c>
      <c r="VJ233" s="92">
        <v>0</v>
      </c>
      <c r="VK233" s="92">
        <v>0</v>
      </c>
      <c r="VL233" s="92">
        <v>0</v>
      </c>
      <c r="VM233" s="92">
        <v>0</v>
      </c>
      <c r="VN233" s="92">
        <v>0</v>
      </c>
      <c r="VO233" s="92">
        <v>0</v>
      </c>
      <c r="VP233" s="92">
        <v>0</v>
      </c>
      <c r="VQ233" s="92">
        <v>0</v>
      </c>
      <c r="VR233" s="92">
        <v>0</v>
      </c>
      <c r="VS233" s="92">
        <v>0</v>
      </c>
      <c r="VT233" s="92">
        <v>0</v>
      </c>
      <c r="VU233" s="92">
        <v>0</v>
      </c>
      <c r="VV233" s="92">
        <v>0</v>
      </c>
      <c r="VW233" s="92">
        <v>0</v>
      </c>
      <c r="VX233" s="92">
        <v>0</v>
      </c>
      <c r="VY233" s="92">
        <v>0</v>
      </c>
      <c r="VZ233" s="92">
        <v>0</v>
      </c>
      <c r="WA233" s="92">
        <v>0</v>
      </c>
      <c r="WB233" s="92">
        <v>0</v>
      </c>
      <c r="WC233" s="92">
        <v>0</v>
      </c>
    </row>
    <row r="234" spans="2:601" ht="13.5" customHeight="1">
      <c r="B234" s="851" t="s">
        <v>2900</v>
      </c>
      <c r="C234" s="92">
        <v>0</v>
      </c>
      <c r="D234" s="92">
        <v>21808.6986</v>
      </c>
      <c r="E234" s="92">
        <v>-26.2739592</v>
      </c>
      <c r="F234" s="92">
        <v>6.0526644300000001</v>
      </c>
      <c r="G234" s="92">
        <v>470.43591400000003</v>
      </c>
      <c r="H234" s="92">
        <v>0</v>
      </c>
      <c r="I234" s="92">
        <v>0</v>
      </c>
      <c r="J234" s="92">
        <v>0</v>
      </c>
      <c r="K234" s="92">
        <v>0</v>
      </c>
      <c r="L234" s="92">
        <v>0</v>
      </c>
      <c r="M234" s="92">
        <v>0</v>
      </c>
      <c r="N234" s="92">
        <v>0</v>
      </c>
      <c r="O234" s="92">
        <v>0</v>
      </c>
      <c r="P234" s="92">
        <v>0</v>
      </c>
      <c r="Q234" s="92">
        <v>0</v>
      </c>
      <c r="R234" s="92">
        <v>0</v>
      </c>
      <c r="S234" s="92">
        <v>0</v>
      </c>
      <c r="T234" s="92">
        <v>0</v>
      </c>
      <c r="U234" s="92">
        <v>0</v>
      </c>
      <c r="V234" s="92">
        <v>0</v>
      </c>
      <c r="W234" s="92">
        <v>4.2360485299999998E-7</v>
      </c>
      <c r="X234" s="92">
        <v>0</v>
      </c>
      <c r="Y234" s="92">
        <v>0</v>
      </c>
      <c r="Z234" s="92">
        <v>0</v>
      </c>
      <c r="AA234" s="92">
        <v>0</v>
      </c>
      <c r="AB234" s="92">
        <v>0</v>
      </c>
      <c r="AC234" s="92">
        <v>1.1768915E-2</v>
      </c>
      <c r="AD234" s="92">
        <v>0</v>
      </c>
      <c r="AE234" s="92">
        <v>0</v>
      </c>
      <c r="AF234" s="92">
        <v>0</v>
      </c>
      <c r="AG234" s="92">
        <v>0</v>
      </c>
      <c r="AH234" s="92">
        <v>0</v>
      </c>
      <c r="AI234" s="92">
        <v>0</v>
      </c>
      <c r="AJ234" s="92">
        <v>0</v>
      </c>
      <c r="AK234" s="92">
        <v>0</v>
      </c>
      <c r="AL234" s="92">
        <v>0</v>
      </c>
      <c r="AM234" s="92">
        <v>0</v>
      </c>
      <c r="AN234" s="92">
        <v>0</v>
      </c>
      <c r="AO234" s="92">
        <v>4.50339073E-6</v>
      </c>
      <c r="AP234" s="92">
        <v>8.5991398200000002E-10</v>
      </c>
      <c r="AQ234" s="92">
        <v>0</v>
      </c>
      <c r="AR234" s="92">
        <v>0</v>
      </c>
      <c r="AS234" s="92">
        <v>0</v>
      </c>
      <c r="AT234" s="92">
        <v>0.61178698200000003</v>
      </c>
      <c r="AU234" s="92">
        <v>0</v>
      </c>
      <c r="AV234" s="92">
        <v>0</v>
      </c>
      <c r="AW234" s="92">
        <v>3.1634739399999997E-5</v>
      </c>
      <c r="AX234" s="92">
        <v>0</v>
      </c>
      <c r="AY234" s="92">
        <v>0</v>
      </c>
      <c r="AZ234" s="92">
        <v>0</v>
      </c>
      <c r="BA234" s="92">
        <v>0</v>
      </c>
      <c r="BB234" s="92">
        <v>0</v>
      </c>
      <c r="BC234" s="92">
        <v>0</v>
      </c>
      <c r="BD234" s="92">
        <v>0</v>
      </c>
      <c r="BE234" s="92">
        <v>0</v>
      </c>
      <c r="BF234" s="92">
        <v>0</v>
      </c>
      <c r="BG234" s="92">
        <v>0</v>
      </c>
      <c r="BH234" s="92">
        <v>0</v>
      </c>
      <c r="BI234" s="92">
        <v>0</v>
      </c>
      <c r="BJ234" s="92">
        <v>0</v>
      </c>
      <c r="BK234" s="92">
        <v>0</v>
      </c>
      <c r="BL234" s="92">
        <v>0</v>
      </c>
      <c r="BM234" s="92">
        <v>0</v>
      </c>
      <c r="BN234" s="92">
        <v>0</v>
      </c>
      <c r="BO234" s="92">
        <v>0</v>
      </c>
      <c r="BP234" s="92">
        <v>1.26860407E-2</v>
      </c>
      <c r="BQ234" s="92">
        <v>0.98600694499999997</v>
      </c>
      <c r="BR234" s="92">
        <v>0</v>
      </c>
      <c r="BS234" s="92">
        <v>0</v>
      </c>
      <c r="BT234" s="92">
        <v>0</v>
      </c>
      <c r="BU234" s="92">
        <v>0</v>
      </c>
      <c r="BV234" s="92">
        <v>0</v>
      </c>
      <c r="BW234" s="92">
        <v>0</v>
      </c>
      <c r="BX234" s="92">
        <v>0</v>
      </c>
      <c r="BY234" s="92">
        <v>0</v>
      </c>
      <c r="BZ234" s="92">
        <v>0</v>
      </c>
      <c r="CA234" s="92">
        <v>0</v>
      </c>
      <c r="CB234" s="92">
        <v>0</v>
      </c>
      <c r="CC234" s="92">
        <v>0</v>
      </c>
      <c r="CD234" s="92">
        <v>0</v>
      </c>
      <c r="CE234" s="92">
        <v>0</v>
      </c>
      <c r="CF234" s="92">
        <v>0</v>
      </c>
      <c r="CG234" s="92">
        <v>8.8785170300000005E-10</v>
      </c>
      <c r="CH234" s="92">
        <v>0</v>
      </c>
      <c r="CI234" s="92">
        <v>0</v>
      </c>
      <c r="CJ234" s="92">
        <v>0</v>
      </c>
      <c r="CK234" s="92">
        <v>0</v>
      </c>
      <c r="CL234" s="92">
        <v>0</v>
      </c>
      <c r="CM234" s="92">
        <v>2.4666977100000002E-5</v>
      </c>
      <c r="CN234" s="92">
        <v>0</v>
      </c>
      <c r="CO234" s="92">
        <v>0</v>
      </c>
      <c r="CP234" s="92">
        <v>0</v>
      </c>
      <c r="CQ234" s="92">
        <v>0</v>
      </c>
      <c r="CR234" s="92">
        <v>0</v>
      </c>
      <c r="CS234" s="92">
        <v>0</v>
      </c>
      <c r="CT234" s="92">
        <v>0</v>
      </c>
      <c r="CU234" s="92">
        <v>0</v>
      </c>
      <c r="CV234" s="92">
        <v>0</v>
      </c>
      <c r="CW234" s="92">
        <v>0</v>
      </c>
      <c r="CX234" s="92">
        <v>0</v>
      </c>
      <c r="CY234" s="92">
        <v>9.43885109E-9</v>
      </c>
      <c r="CZ234" s="92">
        <v>1.8023308499999999E-12</v>
      </c>
      <c r="DA234" s="92">
        <v>0</v>
      </c>
      <c r="DB234" s="92">
        <v>0</v>
      </c>
      <c r="DC234" s="92">
        <v>0</v>
      </c>
      <c r="DD234" s="92">
        <v>1.2822707500000001E-3</v>
      </c>
      <c r="DE234" s="92">
        <v>0</v>
      </c>
      <c r="DF234" s="92">
        <v>0</v>
      </c>
      <c r="DG234" s="92">
        <v>6.6304616199999997E-8</v>
      </c>
      <c r="DH234" s="92">
        <v>0</v>
      </c>
      <c r="DI234" s="92">
        <v>0</v>
      </c>
      <c r="DJ234" s="92">
        <v>0</v>
      </c>
      <c r="DK234" s="92">
        <v>0</v>
      </c>
      <c r="DL234" s="92">
        <v>0</v>
      </c>
      <c r="DM234" s="92">
        <v>0</v>
      </c>
      <c r="DN234" s="92">
        <v>0</v>
      </c>
      <c r="DO234" s="92">
        <v>0</v>
      </c>
      <c r="DP234" s="92">
        <v>0</v>
      </c>
      <c r="DQ234" s="92">
        <v>0</v>
      </c>
      <c r="DR234" s="92">
        <v>0</v>
      </c>
      <c r="DS234" s="92">
        <v>0</v>
      </c>
      <c r="DT234" s="92">
        <v>0</v>
      </c>
      <c r="DU234" s="92">
        <v>0</v>
      </c>
      <c r="DV234" s="92">
        <v>0</v>
      </c>
      <c r="DW234" s="92">
        <v>0</v>
      </c>
      <c r="DX234" s="92">
        <v>0</v>
      </c>
      <c r="DY234" s="92">
        <v>0</v>
      </c>
      <c r="DZ234" s="92">
        <v>109.04044500000001</v>
      </c>
      <c r="EA234" s="92">
        <v>21672.530900000002</v>
      </c>
      <c r="EB234" s="92">
        <v>0</v>
      </c>
      <c r="EC234" s="92">
        <v>0</v>
      </c>
      <c r="ED234" s="92">
        <v>0</v>
      </c>
      <c r="EE234" s="92">
        <v>0</v>
      </c>
      <c r="EF234" s="92">
        <v>0</v>
      </c>
      <c r="EG234" s="92">
        <v>0</v>
      </c>
      <c r="EH234" s="92">
        <v>0</v>
      </c>
      <c r="EI234" s="92">
        <v>0</v>
      </c>
      <c r="EJ234" s="92">
        <v>0</v>
      </c>
      <c r="EK234" s="92">
        <v>0</v>
      </c>
      <c r="EL234" s="92">
        <v>0</v>
      </c>
      <c r="EM234" s="92">
        <v>0</v>
      </c>
      <c r="EN234" s="92">
        <v>0</v>
      </c>
      <c r="EO234" s="92">
        <v>0</v>
      </c>
      <c r="EP234" s="92">
        <v>0</v>
      </c>
      <c r="EQ234" s="92">
        <v>4.0702309500000001E-5</v>
      </c>
      <c r="ER234" s="92">
        <v>0</v>
      </c>
      <c r="ES234" s="92">
        <v>0</v>
      </c>
      <c r="ET234" s="92">
        <v>0</v>
      </c>
      <c r="EU234" s="92">
        <v>0</v>
      </c>
      <c r="EV234" s="92">
        <v>0</v>
      </c>
      <c r="EW234" s="92">
        <v>0.200431212</v>
      </c>
      <c r="EX234" s="92">
        <v>0</v>
      </c>
      <c r="EY234" s="92">
        <v>0</v>
      </c>
      <c r="EZ234" s="92">
        <v>0</v>
      </c>
      <c r="FA234" s="92">
        <v>0</v>
      </c>
      <c r="FB234" s="92">
        <v>0</v>
      </c>
      <c r="FC234" s="92">
        <v>0</v>
      </c>
      <c r="FD234" s="92">
        <v>0</v>
      </c>
      <c r="FE234" s="92">
        <v>0</v>
      </c>
      <c r="FF234" s="92">
        <v>0</v>
      </c>
      <c r="FG234" s="92">
        <v>0</v>
      </c>
      <c r="FH234" s="92">
        <v>0</v>
      </c>
      <c r="FI234" s="92">
        <v>1.4410309900000001E-4</v>
      </c>
      <c r="FJ234" s="92">
        <v>2.4089183099999999E-8</v>
      </c>
      <c r="FK234" s="92">
        <v>0</v>
      </c>
      <c r="FL234" s="92">
        <v>0</v>
      </c>
      <c r="FM234" s="92">
        <v>0</v>
      </c>
      <c r="FN234" s="92">
        <v>26.9246227</v>
      </c>
      <c r="FO234" s="92">
        <v>0</v>
      </c>
      <c r="FP234" s="92">
        <v>0</v>
      </c>
      <c r="FQ234" s="92">
        <v>2.02667325E-3</v>
      </c>
      <c r="FR234" s="92">
        <v>0</v>
      </c>
      <c r="FS234" s="92">
        <v>0</v>
      </c>
      <c r="FT234" s="92">
        <v>0</v>
      </c>
      <c r="FU234" s="92">
        <v>0</v>
      </c>
      <c r="FV234" s="92">
        <v>0</v>
      </c>
      <c r="FW234" s="92">
        <v>0</v>
      </c>
      <c r="FX234" s="92">
        <v>0</v>
      </c>
      <c r="FY234" s="92">
        <v>0</v>
      </c>
      <c r="FZ234" s="92">
        <v>0</v>
      </c>
      <c r="GA234" s="92">
        <v>0</v>
      </c>
      <c r="GB234" s="92">
        <v>0</v>
      </c>
      <c r="GC234" s="92">
        <v>0</v>
      </c>
      <c r="GD234" s="92">
        <v>0</v>
      </c>
      <c r="GE234" s="92">
        <v>0</v>
      </c>
      <c r="GF234" s="92">
        <v>0</v>
      </c>
      <c r="GG234" s="92">
        <v>0</v>
      </c>
      <c r="GH234" s="92">
        <v>0</v>
      </c>
      <c r="GI234" s="92">
        <v>0</v>
      </c>
      <c r="GJ234" s="92">
        <v>4.9998602100000001E-3</v>
      </c>
      <c r="GK234" s="92">
        <v>0.993756266</v>
      </c>
      <c r="GL234" s="92">
        <v>0</v>
      </c>
      <c r="GM234" s="92">
        <v>0</v>
      </c>
      <c r="GN234" s="92">
        <v>0</v>
      </c>
      <c r="GO234" s="92">
        <v>0</v>
      </c>
      <c r="GP234" s="92">
        <v>0</v>
      </c>
      <c r="GQ234" s="92">
        <v>0</v>
      </c>
      <c r="GR234" s="92">
        <v>0</v>
      </c>
      <c r="GS234" s="92">
        <v>0</v>
      </c>
      <c r="GT234" s="92">
        <v>0</v>
      </c>
      <c r="GU234" s="92">
        <v>0</v>
      </c>
      <c r="GV234" s="92">
        <v>0</v>
      </c>
      <c r="GW234" s="92">
        <v>0</v>
      </c>
      <c r="GX234" s="92">
        <v>0</v>
      </c>
      <c r="GY234" s="92">
        <v>0</v>
      </c>
      <c r="GZ234" s="92">
        <v>0</v>
      </c>
      <c r="HA234" s="92">
        <v>1.8663337099999999E-9</v>
      </c>
      <c r="HB234" s="92">
        <v>0</v>
      </c>
      <c r="HC234" s="92">
        <v>0</v>
      </c>
      <c r="HD234" s="92">
        <v>0</v>
      </c>
      <c r="HE234" s="92">
        <v>0</v>
      </c>
      <c r="HF234" s="92">
        <v>0</v>
      </c>
      <c r="HG234" s="92">
        <v>9.1904251500000001E-6</v>
      </c>
      <c r="HH234" s="92">
        <v>0</v>
      </c>
      <c r="HI234" s="92">
        <v>0</v>
      </c>
      <c r="HJ234" s="92">
        <v>0</v>
      </c>
      <c r="HK234" s="92">
        <v>0</v>
      </c>
      <c r="HL234" s="92">
        <v>0</v>
      </c>
      <c r="HM234" s="92">
        <v>0</v>
      </c>
      <c r="HN234" s="92">
        <v>0</v>
      </c>
      <c r="HO234" s="92">
        <v>0</v>
      </c>
      <c r="HP234" s="92">
        <v>0</v>
      </c>
      <c r="HQ234" s="92">
        <v>0</v>
      </c>
      <c r="HR234" s="92">
        <v>0</v>
      </c>
      <c r="HS234" s="92">
        <v>6.6075973500000002E-9</v>
      </c>
      <c r="HT234" s="92">
        <v>1.1045676599999999E-12</v>
      </c>
      <c r="HU234" s="92">
        <v>0</v>
      </c>
      <c r="HV234" s="92">
        <v>0</v>
      </c>
      <c r="HW234" s="92">
        <v>0</v>
      </c>
      <c r="HX234" s="92">
        <v>1.23458181E-3</v>
      </c>
      <c r="HY234" s="92">
        <v>0</v>
      </c>
      <c r="HZ234" s="92">
        <v>0</v>
      </c>
      <c r="IA234" s="92">
        <v>9.29295821E-8</v>
      </c>
      <c r="IB234" s="92">
        <v>0</v>
      </c>
      <c r="IC234" s="92">
        <v>0</v>
      </c>
      <c r="ID234" s="92">
        <v>0</v>
      </c>
      <c r="IE234" s="92">
        <v>0</v>
      </c>
      <c r="IF234" s="92">
        <v>0</v>
      </c>
      <c r="IG234" s="92">
        <v>0</v>
      </c>
      <c r="IH234" s="92">
        <v>0</v>
      </c>
      <c r="II234" s="92">
        <v>0</v>
      </c>
      <c r="IJ234" s="92">
        <v>0</v>
      </c>
      <c r="IK234" s="92">
        <v>0</v>
      </c>
      <c r="IL234" s="92">
        <v>0</v>
      </c>
      <c r="IM234" s="92">
        <v>0</v>
      </c>
      <c r="IN234" s="92">
        <v>0</v>
      </c>
      <c r="IO234" s="92">
        <v>0</v>
      </c>
      <c r="IP234" s="92">
        <v>0</v>
      </c>
      <c r="IQ234" s="92">
        <v>0</v>
      </c>
      <c r="IR234" s="92">
        <v>0</v>
      </c>
      <c r="IS234" s="92">
        <v>0</v>
      </c>
      <c r="IT234" s="92">
        <v>477.11216999999999</v>
      </c>
      <c r="IU234" s="92">
        <v>21808.6986</v>
      </c>
      <c r="IV234" s="92">
        <v>165322.41800000001</v>
      </c>
      <c r="IW234" s="92">
        <v>91.7</v>
      </c>
      <c r="IX234" s="92">
        <v>1.44</v>
      </c>
      <c r="IY234" s="92">
        <v>1</v>
      </c>
      <c r="IZ234" s="92">
        <v>0</v>
      </c>
      <c r="JA234" s="92">
        <v>0</v>
      </c>
      <c r="JB234" s="92">
        <v>-55068.7255</v>
      </c>
      <c r="JC234" s="92">
        <v>-1204.74677</v>
      </c>
      <c r="JD234" s="92">
        <v>-26.2739592</v>
      </c>
      <c r="JE234" s="92">
        <v>-50.3342235</v>
      </c>
      <c r="JF234" s="92">
        <v>-1.1011693600000001</v>
      </c>
      <c r="JG234" s="92">
        <v>4.8099160499999997E-5</v>
      </c>
      <c r="JH234" s="92">
        <v>2.1986026799999999E-3</v>
      </c>
      <c r="JI234" s="92">
        <v>45.7097932</v>
      </c>
      <c r="JJ234" s="92">
        <v>458.486265</v>
      </c>
      <c r="JK234" s="92">
        <v>0</v>
      </c>
      <c r="JL234" s="92">
        <v>0</v>
      </c>
      <c r="JM234" s="92">
        <v>0</v>
      </c>
      <c r="JN234" s="92">
        <v>0</v>
      </c>
      <c r="JO234" s="92">
        <v>0</v>
      </c>
      <c r="JP234" s="92">
        <v>0</v>
      </c>
      <c r="JQ234" s="92">
        <v>0</v>
      </c>
      <c r="JR234" s="92">
        <v>0</v>
      </c>
      <c r="JS234" s="92">
        <v>0</v>
      </c>
      <c r="JT234" s="92">
        <v>0</v>
      </c>
      <c r="JU234" s="92">
        <v>0</v>
      </c>
      <c r="JV234" s="92">
        <v>0</v>
      </c>
      <c r="JW234" s="92">
        <v>0</v>
      </c>
      <c r="JX234" s="92">
        <v>0</v>
      </c>
      <c r="JY234" s="92">
        <v>0</v>
      </c>
      <c r="JZ234" s="92">
        <v>0</v>
      </c>
      <c r="KA234" s="92">
        <v>0</v>
      </c>
      <c r="KB234" s="92">
        <v>0</v>
      </c>
      <c r="KC234" s="92">
        <v>0</v>
      </c>
      <c r="KD234" s="92">
        <v>0</v>
      </c>
      <c r="KE234" s="92">
        <v>0</v>
      </c>
      <c r="KF234" s="92">
        <v>0</v>
      </c>
      <c r="KG234" s="92">
        <v>0</v>
      </c>
      <c r="KH234" s="92">
        <v>0</v>
      </c>
      <c r="KI234" s="92">
        <v>0</v>
      </c>
      <c r="KJ234" s="92">
        <v>0</v>
      </c>
      <c r="KK234" s="92">
        <v>0</v>
      </c>
      <c r="KL234" s="92">
        <v>0</v>
      </c>
      <c r="KM234" s="92">
        <v>0</v>
      </c>
      <c r="KN234" s="92">
        <v>0</v>
      </c>
      <c r="KO234" s="92">
        <v>0</v>
      </c>
      <c r="KP234" s="92">
        <v>0</v>
      </c>
      <c r="KQ234" s="92">
        <v>0</v>
      </c>
      <c r="KR234" s="92">
        <v>0</v>
      </c>
      <c r="KS234" s="92">
        <v>0</v>
      </c>
      <c r="KT234" s="92">
        <v>0</v>
      </c>
      <c r="KU234" s="92">
        <v>0</v>
      </c>
      <c r="KV234" s="92">
        <v>0</v>
      </c>
      <c r="KW234" s="92">
        <v>0</v>
      </c>
      <c r="KX234" s="92">
        <v>0</v>
      </c>
      <c r="KY234" s="92">
        <v>0</v>
      </c>
      <c r="KZ234" s="92">
        <v>0</v>
      </c>
      <c r="LA234" s="92">
        <v>0</v>
      </c>
      <c r="LB234" s="92">
        <v>0</v>
      </c>
      <c r="LC234" s="92">
        <v>0</v>
      </c>
      <c r="LD234" s="92">
        <v>0</v>
      </c>
      <c r="LE234" s="92">
        <v>0</v>
      </c>
      <c r="LF234" s="92">
        <v>0</v>
      </c>
      <c r="LG234" s="92">
        <v>0</v>
      </c>
      <c r="LH234" s="92">
        <v>0</v>
      </c>
      <c r="LI234" s="92">
        <v>0</v>
      </c>
      <c r="LJ234" s="92">
        <v>0</v>
      </c>
      <c r="LK234" s="92">
        <v>0</v>
      </c>
      <c r="LL234" s="92">
        <v>0</v>
      </c>
      <c r="LM234" s="92">
        <v>0</v>
      </c>
      <c r="LN234" s="92">
        <v>0</v>
      </c>
      <c r="LO234" s="92">
        <v>0</v>
      </c>
      <c r="LP234" s="92">
        <v>0</v>
      </c>
      <c r="LQ234" s="92">
        <v>0</v>
      </c>
      <c r="LR234" s="92">
        <v>0</v>
      </c>
      <c r="LS234" s="92">
        <v>0</v>
      </c>
      <c r="LT234" s="92">
        <v>0</v>
      </c>
      <c r="LU234" s="92">
        <v>0</v>
      </c>
      <c r="LV234" s="92">
        <v>0</v>
      </c>
      <c r="LW234" s="92">
        <v>0</v>
      </c>
      <c r="LX234" s="92">
        <v>0</v>
      </c>
      <c r="LY234" s="92">
        <v>0</v>
      </c>
      <c r="LZ234" s="92">
        <v>0</v>
      </c>
      <c r="MA234" s="92">
        <v>0</v>
      </c>
      <c r="MB234" s="92">
        <v>0</v>
      </c>
      <c r="MC234" s="92">
        <v>0</v>
      </c>
      <c r="MD234" s="92">
        <v>0</v>
      </c>
      <c r="ME234" s="92">
        <v>0</v>
      </c>
      <c r="MF234" s="92">
        <v>0</v>
      </c>
      <c r="MG234" s="92">
        <v>0</v>
      </c>
      <c r="MH234" s="92">
        <v>0</v>
      </c>
      <c r="MI234" s="92">
        <v>0</v>
      </c>
      <c r="MJ234" s="92">
        <v>0</v>
      </c>
      <c r="MK234" s="92">
        <v>0</v>
      </c>
      <c r="ML234" s="92">
        <v>0</v>
      </c>
      <c r="MM234" s="92">
        <v>0</v>
      </c>
      <c r="MN234" s="92">
        <v>0</v>
      </c>
      <c r="MO234" s="92">
        <v>0</v>
      </c>
      <c r="MP234" s="92">
        <v>0</v>
      </c>
      <c r="MQ234" s="92">
        <v>0</v>
      </c>
      <c r="MR234" s="92">
        <v>0</v>
      </c>
      <c r="MS234" s="92">
        <v>0</v>
      </c>
      <c r="MT234" s="92">
        <v>0</v>
      </c>
      <c r="MU234" s="92">
        <v>0</v>
      </c>
      <c r="MV234" s="92">
        <v>0</v>
      </c>
      <c r="MW234" s="92">
        <v>0</v>
      </c>
      <c r="MX234" s="92">
        <v>0</v>
      </c>
      <c r="MY234" s="92">
        <v>0</v>
      </c>
      <c r="MZ234" s="92">
        <v>0</v>
      </c>
      <c r="NA234" s="92">
        <v>0</v>
      </c>
      <c r="NB234" s="92">
        <v>0</v>
      </c>
      <c r="NC234" s="92">
        <v>0</v>
      </c>
      <c r="ND234" s="92">
        <v>0</v>
      </c>
      <c r="NE234" s="92">
        <v>0</v>
      </c>
      <c r="NF234" s="92">
        <v>0</v>
      </c>
      <c r="NG234" s="92">
        <v>0</v>
      </c>
      <c r="NH234" s="92">
        <v>0</v>
      </c>
      <c r="NI234" s="92">
        <v>0</v>
      </c>
      <c r="NJ234" s="92">
        <v>0</v>
      </c>
      <c r="NK234" s="92">
        <v>0</v>
      </c>
      <c r="NL234" s="92">
        <v>0</v>
      </c>
      <c r="NM234" s="92">
        <v>0</v>
      </c>
      <c r="NN234" s="92">
        <v>0</v>
      </c>
      <c r="NO234" s="92">
        <v>0</v>
      </c>
      <c r="NP234" s="92">
        <v>0</v>
      </c>
      <c r="NQ234" s="92">
        <v>0</v>
      </c>
      <c r="NR234" s="92">
        <v>0</v>
      </c>
      <c r="NS234" s="92">
        <v>0</v>
      </c>
      <c r="NT234" s="92">
        <v>0</v>
      </c>
      <c r="NU234" s="92">
        <v>0</v>
      </c>
      <c r="NV234" s="92">
        <v>0</v>
      </c>
      <c r="NW234" s="92">
        <v>0</v>
      </c>
      <c r="NX234" s="92">
        <v>0</v>
      </c>
      <c r="NY234" s="92">
        <v>0</v>
      </c>
      <c r="NZ234" s="92">
        <v>0</v>
      </c>
      <c r="OA234" s="92">
        <v>0</v>
      </c>
      <c r="OB234" s="92">
        <v>0</v>
      </c>
      <c r="OC234" s="92">
        <v>0</v>
      </c>
      <c r="OD234" s="92">
        <v>0</v>
      </c>
      <c r="OE234" s="92">
        <v>0</v>
      </c>
      <c r="OF234" s="92">
        <v>0</v>
      </c>
      <c r="OG234" s="92">
        <v>0</v>
      </c>
      <c r="OH234" s="92">
        <v>0</v>
      </c>
      <c r="OI234" s="92">
        <v>0</v>
      </c>
      <c r="OJ234" s="92">
        <v>0</v>
      </c>
      <c r="OK234" s="92">
        <v>0</v>
      </c>
      <c r="OL234" s="92">
        <v>0</v>
      </c>
      <c r="OM234" s="92">
        <v>0</v>
      </c>
      <c r="ON234" s="92">
        <v>0</v>
      </c>
      <c r="OO234" s="92">
        <v>0</v>
      </c>
      <c r="OP234" s="92">
        <v>0</v>
      </c>
      <c r="OQ234" s="92">
        <v>0</v>
      </c>
      <c r="OR234" s="92">
        <v>0</v>
      </c>
      <c r="OS234" s="92">
        <v>0</v>
      </c>
      <c r="OT234" s="92">
        <v>0</v>
      </c>
      <c r="OU234" s="92">
        <v>0</v>
      </c>
      <c r="OV234" s="92">
        <v>0</v>
      </c>
      <c r="OW234" s="92">
        <v>0</v>
      </c>
      <c r="OX234" s="92">
        <v>0</v>
      </c>
      <c r="OY234" s="92">
        <v>0</v>
      </c>
      <c r="OZ234" s="92">
        <v>0</v>
      </c>
      <c r="PA234" s="92">
        <v>0</v>
      </c>
      <c r="PB234" s="92">
        <v>0</v>
      </c>
      <c r="PC234" s="92">
        <v>0</v>
      </c>
      <c r="PD234" s="92">
        <v>0</v>
      </c>
      <c r="PE234" s="92">
        <v>0</v>
      </c>
      <c r="PF234" s="92">
        <v>0</v>
      </c>
      <c r="PG234" s="92">
        <v>0</v>
      </c>
      <c r="PH234" s="92">
        <v>0</v>
      </c>
      <c r="PI234" s="92">
        <v>0</v>
      </c>
      <c r="PJ234" s="92">
        <v>0</v>
      </c>
      <c r="PK234" s="92">
        <v>0</v>
      </c>
      <c r="PL234" s="92">
        <v>0</v>
      </c>
      <c r="PM234" s="92">
        <v>0</v>
      </c>
      <c r="PN234" s="92">
        <v>0</v>
      </c>
      <c r="PO234" s="92">
        <v>0</v>
      </c>
      <c r="PP234" s="92">
        <v>0</v>
      </c>
      <c r="PQ234" s="92">
        <v>0</v>
      </c>
      <c r="PR234" s="92">
        <v>0</v>
      </c>
      <c r="PS234" s="92">
        <v>0</v>
      </c>
      <c r="PT234" s="92">
        <v>0</v>
      </c>
      <c r="PU234" s="92">
        <v>0</v>
      </c>
      <c r="PV234" s="92">
        <v>0</v>
      </c>
      <c r="PW234" s="92">
        <v>0</v>
      </c>
      <c r="PX234" s="92">
        <v>0</v>
      </c>
      <c r="PY234" s="92">
        <v>0</v>
      </c>
      <c r="PZ234" s="92">
        <v>0</v>
      </c>
      <c r="QA234" s="92">
        <v>0</v>
      </c>
      <c r="QB234" s="92">
        <v>0</v>
      </c>
      <c r="QC234" s="92">
        <v>0</v>
      </c>
      <c r="QD234" s="92">
        <v>0</v>
      </c>
      <c r="QE234" s="92">
        <v>0</v>
      </c>
      <c r="QF234" s="92">
        <v>0</v>
      </c>
      <c r="QG234" s="92">
        <v>0</v>
      </c>
      <c r="QH234" s="92">
        <v>0</v>
      </c>
      <c r="QI234" s="92">
        <v>0</v>
      </c>
      <c r="QJ234" s="92">
        <v>0</v>
      </c>
      <c r="QK234" s="92">
        <v>0</v>
      </c>
      <c r="QL234" s="92">
        <v>0</v>
      </c>
      <c r="QM234" s="92">
        <v>0</v>
      </c>
      <c r="QN234" s="92">
        <v>0</v>
      </c>
      <c r="QO234" s="92">
        <v>0</v>
      </c>
      <c r="QP234" s="92">
        <v>0</v>
      </c>
      <c r="QQ234" s="92">
        <v>0</v>
      </c>
      <c r="QR234" s="92">
        <v>0</v>
      </c>
      <c r="QS234" s="92">
        <v>0</v>
      </c>
      <c r="QT234" s="92">
        <v>0</v>
      </c>
      <c r="QU234" s="92">
        <v>0</v>
      </c>
      <c r="QV234" s="92">
        <v>0</v>
      </c>
      <c r="QW234" s="92">
        <v>0</v>
      </c>
      <c r="QX234" s="92">
        <v>0</v>
      </c>
      <c r="QY234" s="92">
        <v>0</v>
      </c>
      <c r="QZ234" s="92">
        <v>0</v>
      </c>
      <c r="RA234" s="92">
        <v>0</v>
      </c>
      <c r="RB234" s="92">
        <v>0</v>
      </c>
      <c r="RC234" s="92">
        <v>0</v>
      </c>
      <c r="RD234" s="92">
        <v>0</v>
      </c>
      <c r="RE234" s="92">
        <v>0</v>
      </c>
      <c r="RF234" s="92">
        <v>0</v>
      </c>
      <c r="RG234" s="92">
        <v>0</v>
      </c>
      <c r="RH234" s="92">
        <v>0</v>
      </c>
      <c r="RI234" s="92">
        <v>0</v>
      </c>
      <c r="RJ234" s="92">
        <v>0</v>
      </c>
      <c r="RK234" s="92">
        <v>0</v>
      </c>
      <c r="RL234" s="92">
        <v>0</v>
      </c>
      <c r="RM234" s="92">
        <v>0</v>
      </c>
      <c r="RN234" s="92">
        <v>0</v>
      </c>
      <c r="RO234" s="92">
        <v>0</v>
      </c>
      <c r="RP234" s="92">
        <v>0</v>
      </c>
      <c r="RQ234" s="92">
        <v>0</v>
      </c>
      <c r="RR234" s="92">
        <v>0</v>
      </c>
      <c r="RS234" s="92">
        <v>0</v>
      </c>
      <c r="RT234" s="92">
        <v>0</v>
      </c>
      <c r="RU234" s="92">
        <v>0</v>
      </c>
      <c r="RV234" s="92">
        <v>0</v>
      </c>
      <c r="RW234" s="92">
        <v>0</v>
      </c>
      <c r="RX234" s="92">
        <v>0</v>
      </c>
      <c r="RY234" s="92">
        <v>0</v>
      </c>
      <c r="RZ234" s="92">
        <v>0</v>
      </c>
      <c r="SA234" s="92">
        <v>0</v>
      </c>
      <c r="SB234" s="92">
        <v>0</v>
      </c>
      <c r="SC234" s="92">
        <v>0</v>
      </c>
      <c r="SD234" s="92">
        <v>0</v>
      </c>
      <c r="SE234" s="92">
        <v>0</v>
      </c>
      <c r="SF234" s="92">
        <v>0</v>
      </c>
      <c r="SG234" s="92">
        <v>0</v>
      </c>
      <c r="SH234" s="92">
        <v>0</v>
      </c>
      <c r="SI234" s="92">
        <v>0</v>
      </c>
      <c r="SJ234" s="92">
        <v>0</v>
      </c>
      <c r="SK234" s="92">
        <v>0</v>
      </c>
      <c r="SL234" s="92">
        <v>0</v>
      </c>
      <c r="SM234" s="92">
        <v>0</v>
      </c>
      <c r="SN234" s="92">
        <v>0</v>
      </c>
      <c r="SO234" s="92">
        <v>0</v>
      </c>
      <c r="SP234" s="92">
        <v>0</v>
      </c>
      <c r="SQ234" s="92">
        <v>0</v>
      </c>
      <c r="SR234" s="92">
        <v>0</v>
      </c>
      <c r="SS234" s="92">
        <v>0</v>
      </c>
      <c r="ST234" s="92">
        <v>0</v>
      </c>
      <c r="SU234" s="92">
        <v>0</v>
      </c>
      <c r="SV234" s="92">
        <v>0</v>
      </c>
      <c r="SW234" s="92">
        <v>0</v>
      </c>
      <c r="SX234" s="92">
        <v>0</v>
      </c>
      <c r="SY234" s="92">
        <v>0</v>
      </c>
      <c r="SZ234" s="92">
        <v>0</v>
      </c>
      <c r="TA234" s="92">
        <v>0</v>
      </c>
      <c r="TB234" s="92">
        <v>0</v>
      </c>
      <c r="TC234" s="92">
        <v>1.44</v>
      </c>
      <c r="TD234" s="92">
        <v>0</v>
      </c>
      <c r="TE234" s="92">
        <v>0</v>
      </c>
      <c r="TF234" s="92">
        <v>0</v>
      </c>
      <c r="TG234" s="92">
        <v>0</v>
      </c>
      <c r="TH234" s="92">
        <v>0</v>
      </c>
      <c r="TI234" s="92">
        <v>0</v>
      </c>
      <c r="TJ234" s="92">
        <v>0</v>
      </c>
      <c r="TK234" s="92">
        <v>0</v>
      </c>
      <c r="TL234" s="92">
        <v>0</v>
      </c>
      <c r="TM234" s="92">
        <v>0</v>
      </c>
      <c r="TN234" s="92">
        <v>0</v>
      </c>
      <c r="TO234" s="92">
        <v>0</v>
      </c>
      <c r="TP234" s="92">
        <v>2.0708181200000002</v>
      </c>
      <c r="TQ234" s="92">
        <v>-31176070.7991</v>
      </c>
      <c r="TR234" s="92">
        <v>0.261523226666667</v>
      </c>
      <c r="TS234" s="92">
        <v>1.6812956750000001E-3</v>
      </c>
      <c r="TT234" s="92">
        <v>0.13067664277777799</v>
      </c>
      <c r="TU234" s="92">
        <v>0</v>
      </c>
      <c r="TV234" s="92">
        <v>0</v>
      </c>
      <c r="TW234" s="92">
        <v>0</v>
      </c>
      <c r="TX234" s="92">
        <v>0</v>
      </c>
      <c r="TY234" s="92">
        <v>0</v>
      </c>
      <c r="TZ234" s="92">
        <v>0</v>
      </c>
      <c r="UA234" s="92">
        <v>0</v>
      </c>
      <c r="UB234" s="92">
        <v>0</v>
      </c>
      <c r="UC234" s="92">
        <v>0</v>
      </c>
      <c r="UD234" s="92">
        <v>0</v>
      </c>
      <c r="UE234" s="92">
        <v>0</v>
      </c>
      <c r="UF234" s="92">
        <v>0</v>
      </c>
      <c r="UG234" s="92">
        <v>0</v>
      </c>
      <c r="UH234" s="92">
        <v>0</v>
      </c>
      <c r="UI234" s="92">
        <v>0</v>
      </c>
      <c r="UJ234" s="92">
        <v>1.1766801472222199E-10</v>
      </c>
      <c r="UK234" s="92">
        <v>0</v>
      </c>
      <c r="UL234" s="92">
        <v>0</v>
      </c>
      <c r="UM234" s="92">
        <v>0</v>
      </c>
      <c r="UN234" s="92">
        <v>0</v>
      </c>
      <c r="UO234" s="92">
        <v>0</v>
      </c>
      <c r="UP234" s="92">
        <v>3.2691430555555602E-6</v>
      </c>
      <c r="UQ234" s="92">
        <v>0</v>
      </c>
      <c r="UR234" s="92">
        <v>0</v>
      </c>
      <c r="US234" s="92">
        <v>0</v>
      </c>
      <c r="UT234" s="92">
        <v>0</v>
      </c>
      <c r="UU234" s="92">
        <v>0</v>
      </c>
      <c r="UV234" s="92">
        <v>0</v>
      </c>
      <c r="UW234" s="92">
        <v>0</v>
      </c>
      <c r="UX234" s="92">
        <v>0</v>
      </c>
      <c r="UY234" s="92">
        <v>0</v>
      </c>
      <c r="UZ234" s="92">
        <v>0</v>
      </c>
      <c r="VA234" s="92">
        <v>0</v>
      </c>
      <c r="VB234" s="92">
        <v>1.2509418694444501E-9</v>
      </c>
      <c r="VC234" s="92">
        <v>2.3886499500000002E-13</v>
      </c>
      <c r="VD234" s="92">
        <v>0</v>
      </c>
      <c r="VE234" s="92">
        <v>0</v>
      </c>
      <c r="VF234" s="92">
        <v>0</v>
      </c>
      <c r="VG234" s="92">
        <v>1.6994082833333399E-4</v>
      </c>
      <c r="VH234" s="92">
        <v>0</v>
      </c>
      <c r="VI234" s="92">
        <v>0</v>
      </c>
      <c r="VJ234" s="92">
        <v>8.7874276111111203E-9</v>
      </c>
      <c r="VK234" s="92">
        <v>0</v>
      </c>
      <c r="VL234" s="92">
        <v>0</v>
      </c>
      <c r="VM234" s="92">
        <v>0</v>
      </c>
      <c r="VN234" s="92">
        <v>0</v>
      </c>
      <c r="VO234" s="92">
        <v>0</v>
      </c>
      <c r="VP234" s="92">
        <v>0</v>
      </c>
      <c r="VQ234" s="92">
        <v>0</v>
      </c>
      <c r="VR234" s="92">
        <v>0</v>
      </c>
      <c r="VS234" s="92">
        <v>0</v>
      </c>
      <c r="VT234" s="92">
        <v>0</v>
      </c>
      <c r="VU234" s="92">
        <v>0</v>
      </c>
      <c r="VV234" s="92">
        <v>0</v>
      </c>
      <c r="VW234" s="92">
        <v>0</v>
      </c>
      <c r="VX234" s="92">
        <v>0</v>
      </c>
      <c r="VY234" s="92">
        <v>0</v>
      </c>
      <c r="VZ234" s="92">
        <v>0</v>
      </c>
      <c r="WA234" s="92">
        <v>0</v>
      </c>
      <c r="WB234" s="92">
        <v>0</v>
      </c>
      <c r="WC234" s="92">
        <v>0</v>
      </c>
    </row>
    <row r="235" spans="2:601" ht="13.5" customHeight="1">
      <c r="B235" s="851" t="s">
        <v>2901</v>
      </c>
      <c r="C235" s="92">
        <v>0</v>
      </c>
      <c r="D235" s="92">
        <v>7360.1130700000003</v>
      </c>
      <c r="E235" s="92">
        <v>-15.118978200000001</v>
      </c>
      <c r="F235" s="92">
        <v>113.87499200000001</v>
      </c>
      <c r="G235" s="92">
        <v>115.231904</v>
      </c>
      <c r="H235" s="92">
        <v>0</v>
      </c>
      <c r="I235" s="92">
        <v>0</v>
      </c>
      <c r="J235" s="92">
        <v>0</v>
      </c>
      <c r="K235" s="92">
        <v>0</v>
      </c>
      <c r="L235" s="92">
        <v>0</v>
      </c>
      <c r="M235" s="92">
        <v>0</v>
      </c>
      <c r="N235" s="92">
        <v>0</v>
      </c>
      <c r="O235" s="92">
        <v>0</v>
      </c>
      <c r="P235" s="92">
        <v>0</v>
      </c>
      <c r="Q235" s="92">
        <v>0</v>
      </c>
      <c r="R235" s="92">
        <v>0</v>
      </c>
      <c r="S235" s="92">
        <v>0</v>
      </c>
      <c r="T235" s="92">
        <v>0</v>
      </c>
      <c r="U235" s="92">
        <v>0</v>
      </c>
      <c r="V235" s="92">
        <v>0</v>
      </c>
      <c r="W235" s="92">
        <v>0</v>
      </c>
      <c r="X235" s="92">
        <v>0</v>
      </c>
      <c r="Y235" s="92">
        <v>0</v>
      </c>
      <c r="Z235" s="92">
        <v>0</v>
      </c>
      <c r="AA235" s="92">
        <v>0</v>
      </c>
      <c r="AB235" s="92">
        <v>0</v>
      </c>
      <c r="AC235" s="92">
        <v>0</v>
      </c>
      <c r="AD235" s="92">
        <v>0</v>
      </c>
      <c r="AE235" s="92">
        <v>0</v>
      </c>
      <c r="AF235" s="92">
        <v>0</v>
      </c>
      <c r="AG235" s="92">
        <v>0</v>
      </c>
      <c r="AH235" s="92">
        <v>0</v>
      </c>
      <c r="AI235" s="92">
        <v>0</v>
      </c>
      <c r="AJ235" s="92">
        <v>0</v>
      </c>
      <c r="AK235" s="92">
        <v>0</v>
      </c>
      <c r="AL235" s="92">
        <v>0</v>
      </c>
      <c r="AM235" s="92">
        <v>0</v>
      </c>
      <c r="AN235" s="92">
        <v>0</v>
      </c>
      <c r="AO235" s="92">
        <v>0</v>
      </c>
      <c r="AP235" s="92">
        <v>0</v>
      </c>
      <c r="AQ235" s="92">
        <v>0</v>
      </c>
      <c r="AR235" s="92">
        <v>0</v>
      </c>
      <c r="AS235" s="92">
        <v>0</v>
      </c>
      <c r="AT235" s="92">
        <v>0</v>
      </c>
      <c r="AU235" s="92">
        <v>0</v>
      </c>
      <c r="AV235" s="92">
        <v>0</v>
      </c>
      <c r="AW235" s="92">
        <v>0</v>
      </c>
      <c r="AX235" s="92">
        <v>0</v>
      </c>
      <c r="AY235" s="92">
        <v>0</v>
      </c>
      <c r="AZ235" s="92">
        <v>0</v>
      </c>
      <c r="BA235" s="92">
        <v>0</v>
      </c>
      <c r="BB235" s="92">
        <v>0</v>
      </c>
      <c r="BC235" s="92">
        <v>0</v>
      </c>
      <c r="BD235" s="92">
        <v>0</v>
      </c>
      <c r="BE235" s="92">
        <v>0</v>
      </c>
      <c r="BF235" s="92">
        <v>0</v>
      </c>
      <c r="BG235" s="92">
        <v>0</v>
      </c>
      <c r="BH235" s="92">
        <v>0</v>
      </c>
      <c r="BI235" s="92">
        <v>0</v>
      </c>
      <c r="BJ235" s="92">
        <v>0</v>
      </c>
      <c r="BK235" s="92">
        <v>0</v>
      </c>
      <c r="BL235" s="92">
        <v>0</v>
      </c>
      <c r="BM235" s="92">
        <v>0</v>
      </c>
      <c r="BN235" s="92">
        <v>0</v>
      </c>
      <c r="BO235" s="92">
        <v>0</v>
      </c>
      <c r="BP235" s="92">
        <v>0.497038692</v>
      </c>
      <c r="BQ235" s="92">
        <v>0.50296130800000005</v>
      </c>
      <c r="BR235" s="92">
        <v>0</v>
      </c>
      <c r="BS235" s="92">
        <v>0</v>
      </c>
      <c r="BT235" s="92">
        <v>0</v>
      </c>
      <c r="BU235" s="92">
        <v>0</v>
      </c>
      <c r="BV235" s="92">
        <v>0</v>
      </c>
      <c r="BW235" s="92">
        <v>0</v>
      </c>
      <c r="BX235" s="92">
        <v>0</v>
      </c>
      <c r="BY235" s="92">
        <v>0</v>
      </c>
      <c r="BZ235" s="92">
        <v>0</v>
      </c>
      <c r="CA235" s="92">
        <v>0</v>
      </c>
      <c r="CB235" s="92">
        <v>0</v>
      </c>
      <c r="CC235" s="92">
        <v>0</v>
      </c>
      <c r="CD235" s="92">
        <v>0</v>
      </c>
      <c r="CE235" s="92">
        <v>0</v>
      </c>
      <c r="CF235" s="92">
        <v>0</v>
      </c>
      <c r="CG235" s="92">
        <v>0</v>
      </c>
      <c r="CH235" s="92">
        <v>0</v>
      </c>
      <c r="CI235" s="92">
        <v>0</v>
      </c>
      <c r="CJ235" s="92">
        <v>0</v>
      </c>
      <c r="CK235" s="92">
        <v>0</v>
      </c>
      <c r="CL235" s="92">
        <v>0</v>
      </c>
      <c r="CM235" s="92">
        <v>0</v>
      </c>
      <c r="CN235" s="92">
        <v>0</v>
      </c>
      <c r="CO235" s="92">
        <v>0</v>
      </c>
      <c r="CP235" s="92">
        <v>0</v>
      </c>
      <c r="CQ235" s="92">
        <v>0</v>
      </c>
      <c r="CR235" s="92">
        <v>0</v>
      </c>
      <c r="CS235" s="92">
        <v>0</v>
      </c>
      <c r="CT235" s="92">
        <v>0</v>
      </c>
      <c r="CU235" s="92">
        <v>0</v>
      </c>
      <c r="CV235" s="92">
        <v>0</v>
      </c>
      <c r="CW235" s="92">
        <v>0</v>
      </c>
      <c r="CX235" s="92">
        <v>0</v>
      </c>
      <c r="CY235" s="92">
        <v>0</v>
      </c>
      <c r="CZ235" s="92">
        <v>0</v>
      </c>
      <c r="DA235" s="92">
        <v>0</v>
      </c>
      <c r="DB235" s="92">
        <v>0</v>
      </c>
      <c r="DC235" s="92">
        <v>0</v>
      </c>
      <c r="DD235" s="92">
        <v>0</v>
      </c>
      <c r="DE235" s="92">
        <v>0</v>
      </c>
      <c r="DF235" s="92">
        <v>0</v>
      </c>
      <c r="DG235" s="92">
        <v>0</v>
      </c>
      <c r="DH235" s="92">
        <v>0</v>
      </c>
      <c r="DI235" s="92">
        <v>0</v>
      </c>
      <c r="DJ235" s="92">
        <v>0</v>
      </c>
      <c r="DK235" s="92">
        <v>0</v>
      </c>
      <c r="DL235" s="92">
        <v>0</v>
      </c>
      <c r="DM235" s="92">
        <v>0</v>
      </c>
      <c r="DN235" s="92">
        <v>0</v>
      </c>
      <c r="DO235" s="92">
        <v>0</v>
      </c>
      <c r="DP235" s="92">
        <v>0</v>
      </c>
      <c r="DQ235" s="92">
        <v>0</v>
      </c>
      <c r="DR235" s="92">
        <v>0</v>
      </c>
      <c r="DS235" s="92">
        <v>0</v>
      </c>
      <c r="DT235" s="92">
        <v>0</v>
      </c>
      <c r="DU235" s="92">
        <v>0</v>
      </c>
      <c r="DV235" s="92">
        <v>0</v>
      </c>
      <c r="DW235" s="92">
        <v>0</v>
      </c>
      <c r="DX235" s="92">
        <v>0</v>
      </c>
      <c r="DY235" s="92">
        <v>0</v>
      </c>
      <c r="DZ235" s="92">
        <v>2051.4898699999999</v>
      </c>
      <c r="EA235" s="92">
        <v>5308.6232</v>
      </c>
      <c r="EB235" s="92">
        <v>0</v>
      </c>
      <c r="EC235" s="92">
        <v>0</v>
      </c>
      <c r="ED235" s="92">
        <v>0</v>
      </c>
      <c r="EE235" s="92">
        <v>0</v>
      </c>
      <c r="EF235" s="92">
        <v>0</v>
      </c>
      <c r="EG235" s="92">
        <v>0</v>
      </c>
      <c r="EH235" s="92">
        <v>0</v>
      </c>
      <c r="EI235" s="92">
        <v>0</v>
      </c>
      <c r="EJ235" s="92">
        <v>0</v>
      </c>
      <c r="EK235" s="92">
        <v>0</v>
      </c>
      <c r="EL235" s="92">
        <v>0</v>
      </c>
      <c r="EM235" s="92">
        <v>0</v>
      </c>
      <c r="EN235" s="92">
        <v>0</v>
      </c>
      <c r="EO235" s="92">
        <v>0</v>
      </c>
      <c r="EP235" s="92">
        <v>0</v>
      </c>
      <c r="EQ235" s="92">
        <v>0</v>
      </c>
      <c r="ER235" s="92">
        <v>0</v>
      </c>
      <c r="ES235" s="92">
        <v>0</v>
      </c>
      <c r="ET235" s="92">
        <v>0</v>
      </c>
      <c r="EU235" s="92">
        <v>0</v>
      </c>
      <c r="EV235" s="92">
        <v>0</v>
      </c>
      <c r="EW235" s="92">
        <v>0</v>
      </c>
      <c r="EX235" s="92">
        <v>0</v>
      </c>
      <c r="EY235" s="92">
        <v>0</v>
      </c>
      <c r="EZ235" s="92">
        <v>0</v>
      </c>
      <c r="FA235" s="92">
        <v>0</v>
      </c>
      <c r="FB235" s="92">
        <v>0</v>
      </c>
      <c r="FC235" s="92">
        <v>0</v>
      </c>
      <c r="FD235" s="92">
        <v>0</v>
      </c>
      <c r="FE235" s="92">
        <v>0</v>
      </c>
      <c r="FF235" s="92">
        <v>0</v>
      </c>
      <c r="FG235" s="92">
        <v>0</v>
      </c>
      <c r="FH235" s="92">
        <v>0</v>
      </c>
      <c r="FI235" s="92">
        <v>0</v>
      </c>
      <c r="FJ235" s="92">
        <v>0</v>
      </c>
      <c r="FK235" s="92">
        <v>0</v>
      </c>
      <c r="FL235" s="92">
        <v>0</v>
      </c>
      <c r="FM235" s="92">
        <v>0</v>
      </c>
      <c r="FN235" s="92">
        <v>0</v>
      </c>
      <c r="FO235" s="92">
        <v>0</v>
      </c>
      <c r="FP235" s="92">
        <v>0</v>
      </c>
      <c r="FQ235" s="92">
        <v>0</v>
      </c>
      <c r="FR235" s="92">
        <v>0</v>
      </c>
      <c r="FS235" s="92">
        <v>0</v>
      </c>
      <c r="FT235" s="92">
        <v>0</v>
      </c>
      <c r="FU235" s="92">
        <v>0</v>
      </c>
      <c r="FV235" s="92">
        <v>0</v>
      </c>
      <c r="FW235" s="92">
        <v>0</v>
      </c>
      <c r="FX235" s="92">
        <v>0</v>
      </c>
      <c r="FY235" s="92">
        <v>0</v>
      </c>
      <c r="FZ235" s="92">
        <v>0</v>
      </c>
      <c r="GA235" s="92">
        <v>0</v>
      </c>
      <c r="GB235" s="92">
        <v>0</v>
      </c>
      <c r="GC235" s="92">
        <v>0</v>
      </c>
      <c r="GD235" s="92">
        <v>0</v>
      </c>
      <c r="GE235" s="92">
        <v>0</v>
      </c>
      <c r="GF235" s="92">
        <v>0</v>
      </c>
      <c r="GG235" s="92">
        <v>0</v>
      </c>
      <c r="GH235" s="92">
        <v>0</v>
      </c>
      <c r="GI235" s="92">
        <v>0</v>
      </c>
      <c r="GJ235" s="92">
        <v>0.27873075400000002</v>
      </c>
      <c r="GK235" s="92">
        <v>0.72126924599999998</v>
      </c>
      <c r="GL235" s="92">
        <v>0</v>
      </c>
      <c r="GM235" s="92">
        <v>0</v>
      </c>
      <c r="GN235" s="92">
        <v>0</v>
      </c>
      <c r="GO235" s="92">
        <v>0</v>
      </c>
      <c r="GP235" s="92">
        <v>0</v>
      </c>
      <c r="GQ235" s="92">
        <v>0</v>
      </c>
      <c r="GR235" s="92">
        <v>0</v>
      </c>
      <c r="GS235" s="92">
        <v>0</v>
      </c>
      <c r="GT235" s="92">
        <v>0</v>
      </c>
      <c r="GU235" s="92">
        <v>0</v>
      </c>
      <c r="GV235" s="92">
        <v>0</v>
      </c>
      <c r="GW235" s="92">
        <v>0</v>
      </c>
      <c r="GX235" s="92">
        <v>0</v>
      </c>
      <c r="GY235" s="92">
        <v>0</v>
      </c>
      <c r="GZ235" s="92">
        <v>0</v>
      </c>
      <c r="HA235" s="92">
        <v>0</v>
      </c>
      <c r="HB235" s="92">
        <v>0</v>
      </c>
      <c r="HC235" s="92">
        <v>0</v>
      </c>
      <c r="HD235" s="92">
        <v>0</v>
      </c>
      <c r="HE235" s="92">
        <v>0</v>
      </c>
      <c r="HF235" s="92">
        <v>0</v>
      </c>
      <c r="HG235" s="92">
        <v>0</v>
      </c>
      <c r="HH235" s="92">
        <v>0</v>
      </c>
      <c r="HI235" s="92">
        <v>0</v>
      </c>
      <c r="HJ235" s="92">
        <v>0</v>
      </c>
      <c r="HK235" s="92">
        <v>0</v>
      </c>
      <c r="HL235" s="92">
        <v>0</v>
      </c>
      <c r="HM235" s="92">
        <v>0</v>
      </c>
      <c r="HN235" s="92">
        <v>0</v>
      </c>
      <c r="HO235" s="92">
        <v>0</v>
      </c>
      <c r="HP235" s="92">
        <v>0</v>
      </c>
      <c r="HQ235" s="92">
        <v>0</v>
      </c>
      <c r="HR235" s="92">
        <v>0</v>
      </c>
      <c r="HS235" s="92">
        <v>0</v>
      </c>
      <c r="HT235" s="92">
        <v>0</v>
      </c>
      <c r="HU235" s="92">
        <v>0</v>
      </c>
      <c r="HV235" s="92">
        <v>0</v>
      </c>
      <c r="HW235" s="92">
        <v>0</v>
      </c>
      <c r="HX235" s="92">
        <v>0</v>
      </c>
      <c r="HY235" s="92">
        <v>0</v>
      </c>
      <c r="HZ235" s="92">
        <v>0</v>
      </c>
      <c r="IA235" s="92">
        <v>0</v>
      </c>
      <c r="IB235" s="92">
        <v>0</v>
      </c>
      <c r="IC235" s="92">
        <v>0</v>
      </c>
      <c r="ID235" s="92">
        <v>0</v>
      </c>
      <c r="IE235" s="92">
        <v>0</v>
      </c>
      <c r="IF235" s="92">
        <v>0</v>
      </c>
      <c r="IG235" s="92">
        <v>0</v>
      </c>
      <c r="IH235" s="92">
        <v>0</v>
      </c>
      <c r="II235" s="92">
        <v>0</v>
      </c>
      <c r="IJ235" s="92">
        <v>0</v>
      </c>
      <c r="IK235" s="92">
        <v>0</v>
      </c>
      <c r="IL235" s="92">
        <v>0</v>
      </c>
      <c r="IM235" s="92">
        <v>0</v>
      </c>
      <c r="IN235" s="92">
        <v>0</v>
      </c>
      <c r="IO235" s="92">
        <v>0</v>
      </c>
      <c r="IP235" s="92">
        <v>0</v>
      </c>
      <c r="IQ235" s="92">
        <v>0</v>
      </c>
      <c r="IR235" s="92">
        <v>0</v>
      </c>
      <c r="IS235" s="92">
        <v>0</v>
      </c>
      <c r="IT235" s="92">
        <v>229.10689600000001</v>
      </c>
      <c r="IU235" s="92">
        <v>7360.1130700000003</v>
      </c>
      <c r="IV235" s="92">
        <v>154.89116000000001</v>
      </c>
      <c r="IW235" s="92">
        <v>71.7096102</v>
      </c>
      <c r="IX235" s="92">
        <v>1.65</v>
      </c>
      <c r="IY235" s="92">
        <v>0</v>
      </c>
      <c r="IZ235" s="92">
        <v>1</v>
      </c>
      <c r="JA235" s="92">
        <v>0</v>
      </c>
      <c r="JB235" s="92">
        <v>-65990.934500000003</v>
      </c>
      <c r="JC235" s="92">
        <v>-2054.1774399999999</v>
      </c>
      <c r="JD235" s="92">
        <v>-15.118978200000001</v>
      </c>
      <c r="JE235" s="92">
        <v>-56.329344599999999</v>
      </c>
      <c r="JF235" s="92">
        <v>-1.7534297599999999</v>
      </c>
      <c r="JG235" s="92">
        <v>2.4652460899999999E-2</v>
      </c>
      <c r="JH235" s="92">
        <v>0.79196611900000002</v>
      </c>
      <c r="JI235" s="92">
        <v>32.125235799999999</v>
      </c>
      <c r="JJ235" s="92">
        <v>145.97990999999999</v>
      </c>
      <c r="JK235" s="92">
        <v>0</v>
      </c>
      <c r="JL235" s="92">
        <v>0</v>
      </c>
      <c r="JM235" s="92">
        <v>0</v>
      </c>
      <c r="JN235" s="92">
        <v>0</v>
      </c>
      <c r="JO235" s="92">
        <v>0</v>
      </c>
      <c r="JP235" s="92">
        <v>0</v>
      </c>
      <c r="JQ235" s="92">
        <v>0</v>
      </c>
      <c r="JR235" s="92">
        <v>0</v>
      </c>
      <c r="JS235" s="92">
        <v>0</v>
      </c>
      <c r="JT235" s="92">
        <v>0</v>
      </c>
      <c r="JU235" s="92">
        <v>0</v>
      </c>
      <c r="JV235" s="92">
        <v>0</v>
      </c>
      <c r="JW235" s="92">
        <v>0</v>
      </c>
      <c r="JX235" s="92">
        <v>0</v>
      </c>
      <c r="JY235" s="92">
        <v>0</v>
      </c>
      <c r="JZ235" s="92">
        <v>0</v>
      </c>
      <c r="KA235" s="92">
        <v>0</v>
      </c>
      <c r="KB235" s="92">
        <v>0</v>
      </c>
      <c r="KC235" s="92">
        <v>0</v>
      </c>
      <c r="KD235" s="92">
        <v>0</v>
      </c>
      <c r="KE235" s="92">
        <v>0</v>
      </c>
      <c r="KF235" s="92">
        <v>0</v>
      </c>
      <c r="KG235" s="92">
        <v>0</v>
      </c>
      <c r="KH235" s="92">
        <v>0</v>
      </c>
      <c r="KI235" s="92">
        <v>0</v>
      </c>
      <c r="KJ235" s="92">
        <v>0</v>
      </c>
      <c r="KK235" s="92">
        <v>0</v>
      </c>
      <c r="KL235" s="92">
        <v>0</v>
      </c>
      <c r="KM235" s="92">
        <v>0</v>
      </c>
      <c r="KN235" s="92">
        <v>0</v>
      </c>
      <c r="KO235" s="92">
        <v>0</v>
      </c>
      <c r="KP235" s="92">
        <v>0</v>
      </c>
      <c r="KQ235" s="92">
        <v>0</v>
      </c>
      <c r="KR235" s="92">
        <v>0</v>
      </c>
      <c r="KS235" s="92">
        <v>0</v>
      </c>
      <c r="KT235" s="92">
        <v>0</v>
      </c>
      <c r="KU235" s="92">
        <v>0</v>
      </c>
      <c r="KV235" s="92">
        <v>0</v>
      </c>
      <c r="KW235" s="92">
        <v>0</v>
      </c>
      <c r="KX235" s="92">
        <v>0</v>
      </c>
      <c r="KY235" s="92">
        <v>0</v>
      </c>
      <c r="KZ235" s="92">
        <v>0</v>
      </c>
      <c r="LA235" s="92">
        <v>0</v>
      </c>
      <c r="LB235" s="92">
        <v>0</v>
      </c>
      <c r="LC235" s="92">
        <v>0</v>
      </c>
      <c r="LD235" s="92">
        <v>0</v>
      </c>
      <c r="LE235" s="92">
        <v>0</v>
      </c>
      <c r="LF235" s="92">
        <v>0</v>
      </c>
      <c r="LG235" s="92">
        <v>0</v>
      </c>
      <c r="LH235" s="92">
        <v>0</v>
      </c>
      <c r="LI235" s="92">
        <v>0</v>
      </c>
      <c r="LJ235" s="92">
        <v>0</v>
      </c>
      <c r="LK235" s="92">
        <v>0</v>
      </c>
      <c r="LL235" s="92">
        <v>0</v>
      </c>
      <c r="LM235" s="92">
        <v>0</v>
      </c>
      <c r="LN235" s="92">
        <v>0</v>
      </c>
      <c r="LO235" s="92">
        <v>0</v>
      </c>
      <c r="LP235" s="92">
        <v>0</v>
      </c>
      <c r="LQ235" s="92">
        <v>0</v>
      </c>
      <c r="LR235" s="92">
        <v>0</v>
      </c>
      <c r="LS235" s="92">
        <v>0</v>
      </c>
      <c r="LT235" s="92">
        <v>0</v>
      </c>
      <c r="LU235" s="92">
        <v>0</v>
      </c>
      <c r="LV235" s="92">
        <v>0</v>
      </c>
      <c r="LW235" s="92">
        <v>0</v>
      </c>
      <c r="LX235" s="92">
        <v>0</v>
      </c>
      <c r="LY235" s="92">
        <v>0</v>
      </c>
      <c r="LZ235" s="92">
        <v>0</v>
      </c>
      <c r="MA235" s="92">
        <v>0</v>
      </c>
      <c r="MB235" s="92">
        <v>0</v>
      </c>
      <c r="MC235" s="92">
        <v>0</v>
      </c>
      <c r="MD235" s="92">
        <v>0</v>
      </c>
      <c r="ME235" s="92">
        <v>0</v>
      </c>
      <c r="MF235" s="92">
        <v>0</v>
      </c>
      <c r="MG235" s="92">
        <v>0</v>
      </c>
      <c r="MH235" s="92">
        <v>0</v>
      </c>
      <c r="MI235" s="92">
        <v>0</v>
      </c>
      <c r="MJ235" s="92">
        <v>0</v>
      </c>
      <c r="MK235" s="92">
        <v>0</v>
      </c>
      <c r="ML235" s="92">
        <v>0</v>
      </c>
      <c r="MM235" s="92">
        <v>0</v>
      </c>
      <c r="MN235" s="92">
        <v>0</v>
      </c>
      <c r="MO235" s="92">
        <v>0</v>
      </c>
      <c r="MP235" s="92">
        <v>0</v>
      </c>
      <c r="MQ235" s="92">
        <v>0</v>
      </c>
      <c r="MR235" s="92">
        <v>0</v>
      </c>
      <c r="MS235" s="92">
        <v>0</v>
      </c>
      <c r="MT235" s="92">
        <v>0</v>
      </c>
      <c r="MU235" s="92">
        <v>0</v>
      </c>
      <c r="MV235" s="92">
        <v>0</v>
      </c>
      <c r="MW235" s="92">
        <v>0</v>
      </c>
      <c r="MX235" s="92">
        <v>0</v>
      </c>
      <c r="MY235" s="92">
        <v>0</v>
      </c>
      <c r="MZ235" s="92">
        <v>0</v>
      </c>
      <c r="NA235" s="92">
        <v>0</v>
      </c>
      <c r="NB235" s="92">
        <v>0</v>
      </c>
      <c r="NC235" s="92">
        <v>0</v>
      </c>
      <c r="ND235" s="92">
        <v>0</v>
      </c>
      <c r="NE235" s="92">
        <v>0</v>
      </c>
      <c r="NF235" s="92">
        <v>0</v>
      </c>
      <c r="NG235" s="92">
        <v>0</v>
      </c>
      <c r="NH235" s="92">
        <v>0</v>
      </c>
      <c r="NI235" s="92">
        <v>0</v>
      </c>
      <c r="NJ235" s="92">
        <v>0</v>
      </c>
      <c r="NK235" s="92">
        <v>0</v>
      </c>
      <c r="NL235" s="92">
        <v>0</v>
      </c>
      <c r="NM235" s="92">
        <v>0</v>
      </c>
      <c r="NN235" s="92">
        <v>0</v>
      </c>
      <c r="NO235" s="92">
        <v>0</v>
      </c>
      <c r="NP235" s="92">
        <v>0</v>
      </c>
      <c r="NQ235" s="92">
        <v>0</v>
      </c>
      <c r="NR235" s="92">
        <v>0</v>
      </c>
      <c r="NS235" s="92">
        <v>0</v>
      </c>
      <c r="NT235" s="92">
        <v>0</v>
      </c>
      <c r="NU235" s="92">
        <v>0</v>
      </c>
      <c r="NV235" s="92">
        <v>0</v>
      </c>
      <c r="NW235" s="92">
        <v>0</v>
      </c>
      <c r="NX235" s="92">
        <v>0</v>
      </c>
      <c r="NY235" s="92">
        <v>0</v>
      </c>
      <c r="NZ235" s="92">
        <v>0</v>
      </c>
      <c r="OA235" s="92">
        <v>0</v>
      </c>
      <c r="OB235" s="92">
        <v>0</v>
      </c>
      <c r="OC235" s="92">
        <v>0</v>
      </c>
      <c r="OD235" s="92">
        <v>0</v>
      </c>
      <c r="OE235" s="92">
        <v>0</v>
      </c>
      <c r="OF235" s="92">
        <v>0</v>
      </c>
      <c r="OG235" s="92">
        <v>0</v>
      </c>
      <c r="OH235" s="92">
        <v>0</v>
      </c>
      <c r="OI235" s="92">
        <v>0</v>
      </c>
      <c r="OJ235" s="92">
        <v>0</v>
      </c>
      <c r="OK235" s="92">
        <v>0</v>
      </c>
      <c r="OL235" s="92">
        <v>0</v>
      </c>
      <c r="OM235" s="92">
        <v>0</v>
      </c>
      <c r="ON235" s="92">
        <v>0</v>
      </c>
      <c r="OO235" s="92">
        <v>0</v>
      </c>
      <c r="OP235" s="92">
        <v>0</v>
      </c>
      <c r="OQ235" s="92">
        <v>0</v>
      </c>
      <c r="OR235" s="92">
        <v>0</v>
      </c>
      <c r="OS235" s="92">
        <v>0</v>
      </c>
      <c r="OT235" s="92">
        <v>0</v>
      </c>
      <c r="OU235" s="92">
        <v>0</v>
      </c>
      <c r="OV235" s="92">
        <v>0</v>
      </c>
      <c r="OW235" s="92">
        <v>0</v>
      </c>
      <c r="OX235" s="92">
        <v>0</v>
      </c>
      <c r="OY235" s="92">
        <v>0</v>
      </c>
      <c r="OZ235" s="92">
        <v>0</v>
      </c>
      <c r="PA235" s="92">
        <v>0</v>
      </c>
      <c r="PB235" s="92">
        <v>0</v>
      </c>
      <c r="PC235" s="92">
        <v>0</v>
      </c>
      <c r="PD235" s="92">
        <v>0</v>
      </c>
      <c r="PE235" s="92">
        <v>0</v>
      </c>
      <c r="PF235" s="92">
        <v>0</v>
      </c>
      <c r="PG235" s="92">
        <v>0</v>
      </c>
      <c r="PH235" s="92">
        <v>0</v>
      </c>
      <c r="PI235" s="92">
        <v>0</v>
      </c>
      <c r="PJ235" s="92">
        <v>0</v>
      </c>
      <c r="PK235" s="92">
        <v>0</v>
      </c>
      <c r="PL235" s="92">
        <v>0</v>
      </c>
      <c r="PM235" s="92">
        <v>0</v>
      </c>
      <c r="PN235" s="92">
        <v>0</v>
      </c>
      <c r="PO235" s="92">
        <v>0</v>
      </c>
      <c r="PP235" s="92">
        <v>0</v>
      </c>
      <c r="PQ235" s="92">
        <v>0</v>
      </c>
      <c r="PR235" s="92">
        <v>0</v>
      </c>
      <c r="PS235" s="92">
        <v>0</v>
      </c>
      <c r="PT235" s="92">
        <v>0</v>
      </c>
      <c r="PU235" s="92">
        <v>0</v>
      </c>
      <c r="PV235" s="92">
        <v>0</v>
      </c>
      <c r="PW235" s="92">
        <v>0</v>
      </c>
      <c r="PX235" s="92">
        <v>0</v>
      </c>
      <c r="PY235" s="92">
        <v>0</v>
      </c>
      <c r="PZ235" s="92">
        <v>0</v>
      </c>
      <c r="QA235" s="92">
        <v>0</v>
      </c>
      <c r="QB235" s="92">
        <v>0</v>
      </c>
      <c r="QC235" s="92">
        <v>0</v>
      </c>
      <c r="QD235" s="92">
        <v>0</v>
      </c>
      <c r="QE235" s="92">
        <v>0</v>
      </c>
      <c r="QF235" s="92">
        <v>0</v>
      </c>
      <c r="QG235" s="92">
        <v>0</v>
      </c>
      <c r="QH235" s="92">
        <v>0</v>
      </c>
      <c r="QI235" s="92">
        <v>0</v>
      </c>
      <c r="QJ235" s="92">
        <v>0</v>
      </c>
      <c r="QK235" s="92">
        <v>0</v>
      </c>
      <c r="QL235" s="92">
        <v>0</v>
      </c>
      <c r="QM235" s="92">
        <v>0</v>
      </c>
      <c r="QN235" s="92">
        <v>0</v>
      </c>
      <c r="QO235" s="92">
        <v>0</v>
      </c>
      <c r="QP235" s="92">
        <v>0</v>
      </c>
      <c r="QQ235" s="92">
        <v>0</v>
      </c>
      <c r="QR235" s="92">
        <v>0</v>
      </c>
      <c r="QS235" s="92">
        <v>0</v>
      </c>
      <c r="QT235" s="92">
        <v>0</v>
      </c>
      <c r="QU235" s="92">
        <v>0</v>
      </c>
      <c r="QV235" s="92">
        <v>0</v>
      </c>
      <c r="QW235" s="92">
        <v>0</v>
      </c>
      <c r="QX235" s="92">
        <v>0</v>
      </c>
      <c r="QY235" s="92">
        <v>0</v>
      </c>
      <c r="QZ235" s="92">
        <v>0</v>
      </c>
      <c r="RA235" s="92">
        <v>0</v>
      </c>
      <c r="RB235" s="92">
        <v>0</v>
      </c>
      <c r="RC235" s="92">
        <v>0</v>
      </c>
      <c r="RD235" s="92">
        <v>0</v>
      </c>
      <c r="RE235" s="92">
        <v>0</v>
      </c>
      <c r="RF235" s="92">
        <v>0</v>
      </c>
      <c r="RG235" s="92">
        <v>0</v>
      </c>
      <c r="RH235" s="92">
        <v>0</v>
      </c>
      <c r="RI235" s="92">
        <v>0</v>
      </c>
      <c r="RJ235" s="92">
        <v>0</v>
      </c>
      <c r="RK235" s="92">
        <v>0</v>
      </c>
      <c r="RL235" s="92">
        <v>0</v>
      </c>
      <c r="RM235" s="92">
        <v>0</v>
      </c>
      <c r="RN235" s="92">
        <v>0</v>
      </c>
      <c r="RO235" s="92">
        <v>0</v>
      </c>
      <c r="RP235" s="92">
        <v>0</v>
      </c>
      <c r="RQ235" s="92">
        <v>0</v>
      </c>
      <c r="RR235" s="92">
        <v>0</v>
      </c>
      <c r="RS235" s="92">
        <v>0</v>
      </c>
      <c r="RT235" s="92">
        <v>0</v>
      </c>
      <c r="RU235" s="92">
        <v>0</v>
      </c>
      <c r="RV235" s="92">
        <v>0</v>
      </c>
      <c r="RW235" s="92">
        <v>0</v>
      </c>
      <c r="RX235" s="92">
        <v>0</v>
      </c>
      <c r="RY235" s="92">
        <v>0</v>
      </c>
      <c r="RZ235" s="92">
        <v>0</v>
      </c>
      <c r="SA235" s="92">
        <v>0</v>
      </c>
      <c r="SB235" s="92">
        <v>0</v>
      </c>
      <c r="SC235" s="92">
        <v>0</v>
      </c>
      <c r="SD235" s="92">
        <v>0</v>
      </c>
      <c r="SE235" s="92">
        <v>0</v>
      </c>
      <c r="SF235" s="92">
        <v>0</v>
      </c>
      <c r="SG235" s="92">
        <v>0</v>
      </c>
      <c r="SH235" s="92">
        <v>0</v>
      </c>
      <c r="SI235" s="92">
        <v>0</v>
      </c>
      <c r="SJ235" s="92">
        <v>0</v>
      </c>
      <c r="SK235" s="92">
        <v>0</v>
      </c>
      <c r="SL235" s="92">
        <v>0</v>
      </c>
      <c r="SM235" s="92">
        <v>0</v>
      </c>
      <c r="SN235" s="92">
        <v>0</v>
      </c>
      <c r="SO235" s="92">
        <v>0</v>
      </c>
      <c r="SP235" s="92">
        <v>0</v>
      </c>
      <c r="SQ235" s="92">
        <v>0</v>
      </c>
      <c r="SR235" s="92">
        <v>0</v>
      </c>
      <c r="SS235" s="92">
        <v>0</v>
      </c>
      <c r="ST235" s="92">
        <v>0</v>
      </c>
      <c r="SU235" s="92">
        <v>0</v>
      </c>
      <c r="SV235" s="92">
        <v>0</v>
      </c>
      <c r="SW235" s="92">
        <v>0</v>
      </c>
      <c r="SX235" s="92">
        <v>0</v>
      </c>
      <c r="SY235" s="92">
        <v>0</v>
      </c>
      <c r="SZ235" s="92">
        <v>0</v>
      </c>
      <c r="TA235" s="92">
        <v>0</v>
      </c>
      <c r="TB235" s="92">
        <v>0</v>
      </c>
      <c r="TC235" s="92">
        <v>0</v>
      </c>
      <c r="TD235" s="92">
        <v>0</v>
      </c>
      <c r="TE235" s="92">
        <v>0</v>
      </c>
      <c r="TF235" s="92">
        <v>0</v>
      </c>
      <c r="TG235" s="92">
        <v>0</v>
      </c>
      <c r="TH235" s="92">
        <v>0</v>
      </c>
      <c r="TI235" s="92">
        <v>0</v>
      </c>
      <c r="TJ235" s="92">
        <v>0</v>
      </c>
      <c r="TK235" s="92">
        <v>0</v>
      </c>
      <c r="TL235" s="92">
        <v>0</v>
      </c>
      <c r="TM235" s="92">
        <v>0</v>
      </c>
      <c r="TN235" s="92">
        <v>0</v>
      </c>
      <c r="TO235" s="92">
        <v>0</v>
      </c>
      <c r="TP235" s="92">
        <v>1.5030017499999999</v>
      </c>
      <c r="TQ235" s="92">
        <v>-17898545.1118</v>
      </c>
      <c r="TR235" s="92">
        <v>6.4017724444444493E-2</v>
      </c>
      <c r="TS235" s="92">
        <v>0</v>
      </c>
      <c r="TT235" s="92">
        <v>0</v>
      </c>
      <c r="TU235" s="92">
        <v>0</v>
      </c>
      <c r="TV235" s="92">
        <v>0</v>
      </c>
      <c r="TW235" s="92">
        <v>0</v>
      </c>
      <c r="TX235" s="92">
        <v>0</v>
      </c>
      <c r="TY235" s="92">
        <v>0</v>
      </c>
      <c r="TZ235" s="92">
        <v>0</v>
      </c>
      <c r="UA235" s="92">
        <v>0</v>
      </c>
      <c r="UB235" s="92">
        <v>0</v>
      </c>
      <c r="UC235" s="92">
        <v>0</v>
      </c>
      <c r="UD235" s="92">
        <v>0</v>
      </c>
      <c r="UE235" s="92">
        <v>0</v>
      </c>
      <c r="UF235" s="92">
        <v>0</v>
      </c>
      <c r="UG235" s="92">
        <v>0</v>
      </c>
      <c r="UH235" s="92">
        <v>0</v>
      </c>
      <c r="UI235" s="92">
        <v>0</v>
      </c>
      <c r="UJ235" s="92">
        <v>0</v>
      </c>
      <c r="UK235" s="92">
        <v>0</v>
      </c>
      <c r="UL235" s="92">
        <v>0</v>
      </c>
      <c r="UM235" s="92">
        <v>0</v>
      </c>
      <c r="UN235" s="92">
        <v>0</v>
      </c>
      <c r="UO235" s="92">
        <v>0</v>
      </c>
      <c r="UP235" s="92">
        <v>0</v>
      </c>
      <c r="UQ235" s="92">
        <v>0</v>
      </c>
      <c r="UR235" s="92">
        <v>0</v>
      </c>
      <c r="US235" s="92">
        <v>0</v>
      </c>
      <c r="UT235" s="92">
        <v>0</v>
      </c>
      <c r="UU235" s="92">
        <v>0</v>
      </c>
      <c r="UV235" s="92">
        <v>0</v>
      </c>
      <c r="UW235" s="92">
        <v>0</v>
      </c>
      <c r="UX235" s="92">
        <v>0</v>
      </c>
      <c r="UY235" s="92">
        <v>0</v>
      </c>
      <c r="UZ235" s="92">
        <v>0</v>
      </c>
      <c r="VA235" s="92">
        <v>0</v>
      </c>
      <c r="VB235" s="92">
        <v>0</v>
      </c>
      <c r="VC235" s="92">
        <v>0</v>
      </c>
      <c r="VD235" s="92">
        <v>0</v>
      </c>
      <c r="VE235" s="92">
        <v>0</v>
      </c>
      <c r="VF235" s="92">
        <v>0</v>
      </c>
      <c r="VG235" s="92">
        <v>0</v>
      </c>
      <c r="VH235" s="92">
        <v>0</v>
      </c>
      <c r="VI235" s="92">
        <v>0</v>
      </c>
      <c r="VJ235" s="92">
        <v>0</v>
      </c>
      <c r="VK235" s="92">
        <v>0</v>
      </c>
      <c r="VL235" s="92">
        <v>0</v>
      </c>
      <c r="VM235" s="92">
        <v>0</v>
      </c>
      <c r="VN235" s="92">
        <v>0</v>
      </c>
      <c r="VO235" s="92">
        <v>0</v>
      </c>
      <c r="VP235" s="92">
        <v>0</v>
      </c>
      <c r="VQ235" s="92">
        <v>0</v>
      </c>
      <c r="VR235" s="92">
        <v>0</v>
      </c>
      <c r="VS235" s="92">
        <v>0</v>
      </c>
      <c r="VT235" s="92">
        <v>0</v>
      </c>
      <c r="VU235" s="92">
        <v>0</v>
      </c>
      <c r="VV235" s="92">
        <v>0</v>
      </c>
      <c r="VW235" s="92">
        <v>0</v>
      </c>
      <c r="VX235" s="92">
        <v>0</v>
      </c>
      <c r="VY235" s="92">
        <v>0</v>
      </c>
      <c r="VZ235" s="92">
        <v>0</v>
      </c>
      <c r="WA235" s="92">
        <v>0</v>
      </c>
      <c r="WB235" s="92">
        <v>0</v>
      </c>
      <c r="WC235" s="92">
        <v>0</v>
      </c>
    </row>
    <row r="236" spans="2:601" ht="13.5" customHeight="1">
      <c r="B236" s="851" t="s">
        <v>2902</v>
      </c>
      <c r="C236" s="92">
        <v>0</v>
      </c>
      <c r="D236" s="92">
        <v>223250.22500000001</v>
      </c>
      <c r="E236" s="92">
        <v>-10.3277869</v>
      </c>
      <c r="F236" s="92">
        <v>242.71002100000001</v>
      </c>
      <c r="G236" s="92">
        <v>0</v>
      </c>
      <c r="H236" s="92">
        <v>0</v>
      </c>
      <c r="I236" s="92">
        <v>0</v>
      </c>
      <c r="J236" s="92">
        <v>0</v>
      </c>
      <c r="K236" s="92">
        <v>0</v>
      </c>
      <c r="L236" s="92">
        <v>0</v>
      </c>
      <c r="M236" s="92">
        <v>0</v>
      </c>
      <c r="N236" s="92">
        <v>0</v>
      </c>
      <c r="O236" s="92">
        <v>0</v>
      </c>
      <c r="P236" s="92">
        <v>0</v>
      </c>
      <c r="Q236" s="92">
        <v>0</v>
      </c>
      <c r="R236" s="92">
        <v>0</v>
      </c>
      <c r="S236" s="92">
        <v>0</v>
      </c>
      <c r="T236" s="92">
        <v>0</v>
      </c>
      <c r="U236" s="92">
        <v>0</v>
      </c>
      <c r="V236" s="92">
        <v>0</v>
      </c>
      <c r="W236" s="92">
        <v>0</v>
      </c>
      <c r="X236" s="92">
        <v>0</v>
      </c>
      <c r="Y236" s="92">
        <v>0</v>
      </c>
      <c r="Z236" s="92">
        <v>0</v>
      </c>
      <c r="AA236" s="92">
        <v>0</v>
      </c>
      <c r="AB236" s="92">
        <v>0</v>
      </c>
      <c r="AC236" s="92">
        <v>0</v>
      </c>
      <c r="AD236" s="92">
        <v>0</v>
      </c>
      <c r="AE236" s="92">
        <v>0</v>
      </c>
      <c r="AF236" s="92">
        <v>0</v>
      </c>
      <c r="AG236" s="92">
        <v>0</v>
      </c>
      <c r="AH236" s="92">
        <v>0</v>
      </c>
      <c r="AI236" s="92">
        <v>0</v>
      </c>
      <c r="AJ236" s="92">
        <v>0</v>
      </c>
      <c r="AK236" s="92">
        <v>0</v>
      </c>
      <c r="AL236" s="92">
        <v>0</v>
      </c>
      <c r="AM236" s="92">
        <v>0</v>
      </c>
      <c r="AN236" s="92">
        <v>0</v>
      </c>
      <c r="AO236" s="92">
        <v>1593.1955499999999</v>
      </c>
      <c r="AP236" s="92">
        <v>5993.4499400000004</v>
      </c>
      <c r="AQ236" s="92">
        <v>0</v>
      </c>
      <c r="AR236" s="92">
        <v>0</v>
      </c>
      <c r="AS236" s="92">
        <v>0</v>
      </c>
      <c r="AT236" s="92">
        <v>0</v>
      </c>
      <c r="AU236" s="92">
        <v>0</v>
      </c>
      <c r="AV236" s="92">
        <v>0</v>
      </c>
      <c r="AW236" s="92">
        <v>0</v>
      </c>
      <c r="AX236" s="92">
        <v>0</v>
      </c>
      <c r="AY236" s="92">
        <v>0</v>
      </c>
      <c r="AZ236" s="92">
        <v>0</v>
      </c>
      <c r="BA236" s="92">
        <v>0</v>
      </c>
      <c r="BB236" s="92">
        <v>0</v>
      </c>
      <c r="BC236" s="92">
        <v>0</v>
      </c>
      <c r="BD236" s="92">
        <v>0</v>
      </c>
      <c r="BE236" s="92">
        <v>0</v>
      </c>
      <c r="BF236" s="92">
        <v>0</v>
      </c>
      <c r="BG236" s="92">
        <v>0</v>
      </c>
      <c r="BH236" s="92">
        <v>0</v>
      </c>
      <c r="BI236" s="92">
        <v>0</v>
      </c>
      <c r="BJ236" s="92">
        <v>0</v>
      </c>
      <c r="BK236" s="92">
        <v>0</v>
      </c>
      <c r="BL236" s="92">
        <v>0</v>
      </c>
      <c r="BM236" s="92">
        <v>0</v>
      </c>
      <c r="BN236" s="92">
        <v>0</v>
      </c>
      <c r="BO236" s="92">
        <v>0</v>
      </c>
      <c r="BP236" s="92">
        <v>3.1E-2</v>
      </c>
      <c r="BQ236" s="92">
        <v>0</v>
      </c>
      <c r="BR236" s="92">
        <v>0</v>
      </c>
      <c r="BS236" s="92">
        <v>0</v>
      </c>
      <c r="BT236" s="92">
        <v>0</v>
      </c>
      <c r="BU236" s="92">
        <v>0</v>
      </c>
      <c r="BV236" s="92">
        <v>0</v>
      </c>
      <c r="BW236" s="92">
        <v>0</v>
      </c>
      <c r="BX236" s="92">
        <v>0</v>
      </c>
      <c r="BY236" s="92">
        <v>0</v>
      </c>
      <c r="BZ236" s="92">
        <v>0</v>
      </c>
      <c r="CA236" s="92">
        <v>0</v>
      </c>
      <c r="CB236" s="92">
        <v>0</v>
      </c>
      <c r="CC236" s="92">
        <v>0</v>
      </c>
      <c r="CD236" s="92">
        <v>0</v>
      </c>
      <c r="CE236" s="92">
        <v>0</v>
      </c>
      <c r="CF236" s="92">
        <v>0</v>
      </c>
      <c r="CG236" s="92">
        <v>0</v>
      </c>
      <c r="CH236" s="92">
        <v>0</v>
      </c>
      <c r="CI236" s="92">
        <v>0</v>
      </c>
      <c r="CJ236" s="92">
        <v>0</v>
      </c>
      <c r="CK236" s="92">
        <v>0</v>
      </c>
      <c r="CL236" s="92">
        <v>0</v>
      </c>
      <c r="CM236" s="92">
        <v>0</v>
      </c>
      <c r="CN236" s="92">
        <v>0</v>
      </c>
      <c r="CO236" s="92">
        <v>0</v>
      </c>
      <c r="CP236" s="92">
        <v>0</v>
      </c>
      <c r="CQ236" s="92">
        <v>0</v>
      </c>
      <c r="CR236" s="92">
        <v>0</v>
      </c>
      <c r="CS236" s="92">
        <v>0</v>
      </c>
      <c r="CT236" s="92">
        <v>0</v>
      </c>
      <c r="CU236" s="92">
        <v>0</v>
      </c>
      <c r="CV236" s="92">
        <v>0</v>
      </c>
      <c r="CW236" s="92">
        <v>0</v>
      </c>
      <c r="CX236" s="92">
        <v>0</v>
      </c>
      <c r="CY236" s="92">
        <v>0.20349</v>
      </c>
      <c r="CZ236" s="92">
        <v>0.76551000000000002</v>
      </c>
      <c r="DA236" s="92">
        <v>0</v>
      </c>
      <c r="DB236" s="92">
        <v>0</v>
      </c>
      <c r="DC236" s="92">
        <v>0</v>
      </c>
      <c r="DD236" s="92">
        <v>0</v>
      </c>
      <c r="DE236" s="92">
        <v>0</v>
      </c>
      <c r="DF236" s="92">
        <v>0</v>
      </c>
      <c r="DG236" s="92">
        <v>0</v>
      </c>
      <c r="DH236" s="92">
        <v>0</v>
      </c>
      <c r="DI236" s="92">
        <v>0</v>
      </c>
      <c r="DJ236" s="92">
        <v>0</v>
      </c>
      <c r="DK236" s="92">
        <v>0</v>
      </c>
      <c r="DL236" s="92">
        <v>0</v>
      </c>
      <c r="DM236" s="92">
        <v>0</v>
      </c>
      <c r="DN236" s="92">
        <v>0</v>
      </c>
      <c r="DO236" s="92">
        <v>0</v>
      </c>
      <c r="DP236" s="92">
        <v>0</v>
      </c>
      <c r="DQ236" s="92">
        <v>0</v>
      </c>
      <c r="DR236" s="92">
        <v>0</v>
      </c>
      <c r="DS236" s="92">
        <v>0</v>
      </c>
      <c r="DT236" s="92">
        <v>0</v>
      </c>
      <c r="DU236" s="92">
        <v>0</v>
      </c>
      <c r="DV236" s="92">
        <v>0</v>
      </c>
      <c r="DW236" s="92">
        <v>0</v>
      </c>
      <c r="DX236" s="92">
        <v>0</v>
      </c>
      <c r="DY236" s="92">
        <v>0</v>
      </c>
      <c r="DZ236" s="92">
        <v>4372.4889899999998</v>
      </c>
      <c r="EA236" s="92">
        <v>0</v>
      </c>
      <c r="EB236" s="92">
        <v>0</v>
      </c>
      <c r="EC236" s="92">
        <v>0</v>
      </c>
      <c r="ED236" s="92">
        <v>0</v>
      </c>
      <c r="EE236" s="92">
        <v>0</v>
      </c>
      <c r="EF236" s="92">
        <v>0</v>
      </c>
      <c r="EG236" s="92">
        <v>0</v>
      </c>
      <c r="EH236" s="92">
        <v>0</v>
      </c>
      <c r="EI236" s="92">
        <v>0</v>
      </c>
      <c r="EJ236" s="92">
        <v>0</v>
      </c>
      <c r="EK236" s="92">
        <v>0</v>
      </c>
      <c r="EL236" s="92">
        <v>0</v>
      </c>
      <c r="EM236" s="92">
        <v>0</v>
      </c>
      <c r="EN236" s="92">
        <v>0</v>
      </c>
      <c r="EO236" s="92">
        <v>0</v>
      </c>
      <c r="EP236" s="92">
        <v>0</v>
      </c>
      <c r="EQ236" s="92">
        <v>0</v>
      </c>
      <c r="ER236" s="92">
        <v>0</v>
      </c>
      <c r="ES236" s="92">
        <v>0</v>
      </c>
      <c r="ET236" s="92">
        <v>0</v>
      </c>
      <c r="EU236" s="92">
        <v>0</v>
      </c>
      <c r="EV236" s="92">
        <v>0</v>
      </c>
      <c r="EW236" s="92">
        <v>0</v>
      </c>
      <c r="EX236" s="92">
        <v>0</v>
      </c>
      <c r="EY236" s="92">
        <v>0</v>
      </c>
      <c r="EZ236" s="92">
        <v>0</v>
      </c>
      <c r="FA236" s="92">
        <v>0</v>
      </c>
      <c r="FB236" s="92">
        <v>0</v>
      </c>
      <c r="FC236" s="92">
        <v>0</v>
      </c>
      <c r="FD236" s="92">
        <v>0</v>
      </c>
      <c r="FE236" s="92">
        <v>0</v>
      </c>
      <c r="FF236" s="92">
        <v>0</v>
      </c>
      <c r="FG236" s="92">
        <v>0</v>
      </c>
      <c r="FH236" s="92">
        <v>0</v>
      </c>
      <c r="FI236" s="92">
        <v>50980.3459</v>
      </c>
      <c r="FJ236" s="92">
        <v>167897.39</v>
      </c>
      <c r="FK236" s="92">
        <v>0</v>
      </c>
      <c r="FL236" s="92">
        <v>0</v>
      </c>
      <c r="FM236" s="92">
        <v>0</v>
      </c>
      <c r="FN236" s="92">
        <v>0</v>
      </c>
      <c r="FO236" s="92">
        <v>0</v>
      </c>
      <c r="FP236" s="92">
        <v>0</v>
      </c>
      <c r="FQ236" s="92">
        <v>0</v>
      </c>
      <c r="FR236" s="92">
        <v>0</v>
      </c>
      <c r="FS236" s="92">
        <v>0</v>
      </c>
      <c r="FT236" s="92">
        <v>0</v>
      </c>
      <c r="FU236" s="92">
        <v>0</v>
      </c>
      <c r="FV236" s="92">
        <v>0</v>
      </c>
      <c r="FW236" s="92">
        <v>0</v>
      </c>
      <c r="FX236" s="92">
        <v>0</v>
      </c>
      <c r="FY236" s="92">
        <v>0</v>
      </c>
      <c r="FZ236" s="92">
        <v>0</v>
      </c>
      <c r="GA236" s="92">
        <v>0</v>
      </c>
      <c r="GB236" s="92">
        <v>0</v>
      </c>
      <c r="GC236" s="92">
        <v>0</v>
      </c>
      <c r="GD236" s="92">
        <v>0</v>
      </c>
      <c r="GE236" s="92">
        <v>0</v>
      </c>
      <c r="GF236" s="92">
        <v>0</v>
      </c>
      <c r="GG236" s="92">
        <v>0</v>
      </c>
      <c r="GH236" s="92">
        <v>0</v>
      </c>
      <c r="GI236" s="92">
        <v>0</v>
      </c>
      <c r="GJ236" s="92">
        <v>1.9585597199999999E-2</v>
      </c>
      <c r="GK236" s="92">
        <v>0</v>
      </c>
      <c r="GL236" s="92">
        <v>0</v>
      </c>
      <c r="GM236" s="92">
        <v>0</v>
      </c>
      <c r="GN236" s="92">
        <v>0</v>
      </c>
      <c r="GO236" s="92">
        <v>0</v>
      </c>
      <c r="GP236" s="92">
        <v>0</v>
      </c>
      <c r="GQ236" s="92">
        <v>0</v>
      </c>
      <c r="GR236" s="92">
        <v>0</v>
      </c>
      <c r="GS236" s="92">
        <v>0</v>
      </c>
      <c r="GT236" s="92">
        <v>0</v>
      </c>
      <c r="GU236" s="92">
        <v>0</v>
      </c>
      <c r="GV236" s="92">
        <v>0</v>
      </c>
      <c r="GW236" s="92">
        <v>0</v>
      </c>
      <c r="GX236" s="92">
        <v>0</v>
      </c>
      <c r="GY236" s="92">
        <v>0</v>
      </c>
      <c r="GZ236" s="92">
        <v>0</v>
      </c>
      <c r="HA236" s="92">
        <v>0</v>
      </c>
      <c r="HB236" s="92">
        <v>0</v>
      </c>
      <c r="HC236" s="92">
        <v>0</v>
      </c>
      <c r="HD236" s="92">
        <v>0</v>
      </c>
      <c r="HE236" s="92">
        <v>0</v>
      </c>
      <c r="HF236" s="92">
        <v>0</v>
      </c>
      <c r="HG236" s="92">
        <v>0</v>
      </c>
      <c r="HH236" s="92">
        <v>0</v>
      </c>
      <c r="HI236" s="92">
        <v>0</v>
      </c>
      <c r="HJ236" s="92">
        <v>0</v>
      </c>
      <c r="HK236" s="92">
        <v>0</v>
      </c>
      <c r="HL236" s="92">
        <v>0</v>
      </c>
      <c r="HM236" s="92">
        <v>0</v>
      </c>
      <c r="HN236" s="92">
        <v>0</v>
      </c>
      <c r="HO236" s="92">
        <v>0</v>
      </c>
      <c r="HP236" s="92">
        <v>0</v>
      </c>
      <c r="HQ236" s="92">
        <v>0</v>
      </c>
      <c r="HR236" s="92">
        <v>0</v>
      </c>
      <c r="HS236" s="92">
        <v>0.22835518299999999</v>
      </c>
      <c r="HT236" s="92">
        <v>0.75205922000000003</v>
      </c>
      <c r="HU236" s="92">
        <v>0</v>
      </c>
      <c r="HV236" s="92">
        <v>0</v>
      </c>
      <c r="HW236" s="92">
        <v>0</v>
      </c>
      <c r="HX236" s="92">
        <v>0</v>
      </c>
      <c r="HY236" s="92">
        <v>0</v>
      </c>
      <c r="HZ236" s="92">
        <v>0</v>
      </c>
      <c r="IA236" s="92">
        <v>0</v>
      </c>
      <c r="IB236" s="92">
        <v>0</v>
      </c>
      <c r="IC236" s="92">
        <v>0</v>
      </c>
      <c r="ID236" s="92">
        <v>0</v>
      </c>
      <c r="IE236" s="92">
        <v>0</v>
      </c>
      <c r="IF236" s="92">
        <v>0</v>
      </c>
      <c r="IG236" s="92">
        <v>0</v>
      </c>
      <c r="IH236" s="92">
        <v>0</v>
      </c>
      <c r="II236" s="92">
        <v>0</v>
      </c>
      <c r="IJ236" s="92">
        <v>0</v>
      </c>
      <c r="IK236" s="92">
        <v>0</v>
      </c>
      <c r="IL236" s="92">
        <v>0</v>
      </c>
      <c r="IM236" s="92">
        <v>0</v>
      </c>
      <c r="IN236" s="92">
        <v>0</v>
      </c>
      <c r="IO236" s="92">
        <v>0</v>
      </c>
      <c r="IP236" s="92">
        <v>0</v>
      </c>
      <c r="IQ236" s="92">
        <v>0</v>
      </c>
      <c r="IR236" s="92">
        <v>0</v>
      </c>
      <c r="IS236" s="92">
        <v>0</v>
      </c>
      <c r="IT236" s="92">
        <v>7829.3555100000003</v>
      </c>
      <c r="IU236" s="92">
        <v>223250.22500000001</v>
      </c>
      <c r="IV236" s="92">
        <v>2299871.0099999998</v>
      </c>
      <c r="IW236" s="92">
        <v>92.183978600000003</v>
      </c>
      <c r="IX236" s="92">
        <v>1.7008734299999999</v>
      </c>
      <c r="IY236" s="92">
        <v>1</v>
      </c>
      <c r="IZ236" s="92">
        <v>0</v>
      </c>
      <c r="JA236" s="92">
        <v>0</v>
      </c>
      <c r="JB236" s="92">
        <v>-1319.1107300000001</v>
      </c>
      <c r="JC236" s="92">
        <v>-46.261036900000001</v>
      </c>
      <c r="JD236" s="92">
        <v>-10.3277869</v>
      </c>
      <c r="JE236" s="92">
        <v>1.30536892</v>
      </c>
      <c r="JF236" s="92">
        <v>4.57791133E-2</v>
      </c>
      <c r="JG236" s="92">
        <v>5.6737642200000002E-5</v>
      </c>
      <c r="JH236" s="92">
        <v>1.6178459900000001E-3</v>
      </c>
      <c r="JI236" s="92">
        <v>28.514508599999999</v>
      </c>
      <c r="JJ236" s="92">
        <v>6845.0826299999999</v>
      </c>
      <c r="JK236" s="92">
        <v>0</v>
      </c>
      <c r="JL236" s="92">
        <v>0</v>
      </c>
      <c r="JM236" s="92">
        <v>0</v>
      </c>
      <c r="JN236" s="92">
        <v>0</v>
      </c>
      <c r="JO236" s="92">
        <v>0</v>
      </c>
      <c r="JP236" s="92">
        <v>0</v>
      </c>
      <c r="JQ236" s="92">
        <v>0</v>
      </c>
      <c r="JR236" s="92">
        <v>0</v>
      </c>
      <c r="JS236" s="92">
        <v>0</v>
      </c>
      <c r="JT236" s="92">
        <v>0</v>
      </c>
      <c r="JU236" s="92">
        <v>0</v>
      </c>
      <c r="JV236" s="92">
        <v>0</v>
      </c>
      <c r="JW236" s="92">
        <v>0</v>
      </c>
      <c r="JX236" s="92">
        <v>0</v>
      </c>
      <c r="JY236" s="92">
        <v>0</v>
      </c>
      <c r="JZ236" s="92">
        <v>0</v>
      </c>
      <c r="KA236" s="92">
        <v>0</v>
      </c>
      <c r="KB236" s="92">
        <v>0</v>
      </c>
      <c r="KC236" s="92">
        <v>0</v>
      </c>
      <c r="KD236" s="92">
        <v>0</v>
      </c>
      <c r="KE236" s="92">
        <v>0</v>
      </c>
      <c r="KF236" s="92">
        <v>0</v>
      </c>
      <c r="KG236" s="92">
        <v>0</v>
      </c>
      <c r="KH236" s="92">
        <v>0</v>
      </c>
      <c r="KI236" s="92">
        <v>0</v>
      </c>
      <c r="KJ236" s="92">
        <v>0</v>
      </c>
      <c r="KK236" s="92">
        <v>0</v>
      </c>
      <c r="KL236" s="92">
        <v>0</v>
      </c>
      <c r="KM236" s="92">
        <v>0</v>
      </c>
      <c r="KN236" s="92">
        <v>0</v>
      </c>
      <c r="KO236" s="92">
        <v>0</v>
      </c>
      <c r="KP236" s="92">
        <v>0</v>
      </c>
      <c r="KQ236" s="92">
        <v>0</v>
      </c>
      <c r="KR236" s="92">
        <v>0</v>
      </c>
      <c r="KS236" s="92">
        <v>0</v>
      </c>
      <c r="KT236" s="92">
        <v>0</v>
      </c>
      <c r="KU236" s="92">
        <v>0</v>
      </c>
      <c r="KV236" s="92">
        <v>0</v>
      </c>
      <c r="KW236" s="92">
        <v>0</v>
      </c>
      <c r="KX236" s="92">
        <v>0</v>
      </c>
      <c r="KY236" s="92">
        <v>0</v>
      </c>
      <c r="KZ236" s="92">
        <v>0</v>
      </c>
      <c r="LA236" s="92">
        <v>0</v>
      </c>
      <c r="LB236" s="92">
        <v>0</v>
      </c>
      <c r="LC236" s="92">
        <v>0</v>
      </c>
      <c r="LD236" s="92">
        <v>0</v>
      </c>
      <c r="LE236" s="92">
        <v>0</v>
      </c>
      <c r="LF236" s="92">
        <v>0</v>
      </c>
      <c r="LG236" s="92">
        <v>0</v>
      </c>
      <c r="LH236" s="92">
        <v>0</v>
      </c>
      <c r="LI236" s="92">
        <v>0</v>
      </c>
      <c r="LJ236" s="92">
        <v>0</v>
      </c>
      <c r="LK236" s="92">
        <v>0</v>
      </c>
      <c r="LL236" s="92">
        <v>0</v>
      </c>
      <c r="LM236" s="92">
        <v>0</v>
      </c>
      <c r="LN236" s="92">
        <v>0</v>
      </c>
      <c r="LO236" s="92">
        <v>0</v>
      </c>
      <c r="LP236" s="92">
        <v>0</v>
      </c>
      <c r="LQ236" s="92">
        <v>0</v>
      </c>
      <c r="LR236" s="92">
        <v>0</v>
      </c>
      <c r="LS236" s="92">
        <v>0</v>
      </c>
      <c r="LT236" s="92">
        <v>0</v>
      </c>
      <c r="LU236" s="92">
        <v>0</v>
      </c>
      <c r="LV236" s="92">
        <v>0</v>
      </c>
      <c r="LW236" s="92">
        <v>0</v>
      </c>
      <c r="LX236" s="92">
        <v>0</v>
      </c>
      <c r="LY236" s="92">
        <v>0</v>
      </c>
      <c r="LZ236" s="92">
        <v>0</v>
      </c>
      <c r="MA236" s="92">
        <v>0</v>
      </c>
      <c r="MB236" s="92">
        <v>0</v>
      </c>
      <c r="MC236" s="92">
        <v>0</v>
      </c>
      <c r="MD236" s="92">
        <v>0</v>
      </c>
      <c r="ME236" s="92">
        <v>0</v>
      </c>
      <c r="MF236" s="92">
        <v>0</v>
      </c>
      <c r="MG236" s="92">
        <v>0</v>
      </c>
      <c r="MH236" s="92">
        <v>0</v>
      </c>
      <c r="MI236" s="92">
        <v>0</v>
      </c>
      <c r="MJ236" s="92">
        <v>0</v>
      </c>
      <c r="MK236" s="92">
        <v>0</v>
      </c>
      <c r="ML236" s="92">
        <v>0</v>
      </c>
      <c r="MM236" s="92">
        <v>0</v>
      </c>
      <c r="MN236" s="92">
        <v>0</v>
      </c>
      <c r="MO236" s="92">
        <v>0</v>
      </c>
      <c r="MP236" s="92">
        <v>0</v>
      </c>
      <c r="MQ236" s="92">
        <v>0</v>
      </c>
      <c r="MR236" s="92">
        <v>0</v>
      </c>
      <c r="MS236" s="92">
        <v>0</v>
      </c>
      <c r="MT236" s="92">
        <v>0</v>
      </c>
      <c r="MU236" s="92">
        <v>0</v>
      </c>
      <c r="MV236" s="92">
        <v>0</v>
      </c>
      <c r="MW236" s="92">
        <v>0</v>
      </c>
      <c r="MX236" s="92">
        <v>0</v>
      </c>
      <c r="MY236" s="92">
        <v>0</v>
      </c>
      <c r="MZ236" s="92">
        <v>0</v>
      </c>
      <c r="NA236" s="92">
        <v>0</v>
      </c>
      <c r="NB236" s="92">
        <v>0</v>
      </c>
      <c r="NC236" s="92">
        <v>0</v>
      </c>
      <c r="ND236" s="92">
        <v>0</v>
      </c>
      <c r="NE236" s="92">
        <v>0</v>
      </c>
      <c r="NF236" s="92">
        <v>0</v>
      </c>
      <c r="NG236" s="92">
        <v>0</v>
      </c>
      <c r="NH236" s="92">
        <v>0</v>
      </c>
      <c r="NI236" s="92">
        <v>0</v>
      </c>
      <c r="NJ236" s="92">
        <v>0</v>
      </c>
      <c r="NK236" s="92">
        <v>0</v>
      </c>
      <c r="NL236" s="92">
        <v>0</v>
      </c>
      <c r="NM236" s="92">
        <v>0</v>
      </c>
      <c r="NN236" s="92">
        <v>0</v>
      </c>
      <c r="NO236" s="92">
        <v>0</v>
      </c>
      <c r="NP236" s="92">
        <v>0</v>
      </c>
      <c r="NQ236" s="92">
        <v>0</v>
      </c>
      <c r="NR236" s="92">
        <v>0</v>
      </c>
      <c r="NS236" s="92">
        <v>0</v>
      </c>
      <c r="NT236" s="92">
        <v>0</v>
      </c>
      <c r="NU236" s="92">
        <v>0</v>
      </c>
      <c r="NV236" s="92">
        <v>0</v>
      </c>
      <c r="NW236" s="92">
        <v>0</v>
      </c>
      <c r="NX236" s="92">
        <v>0</v>
      </c>
      <c r="NY236" s="92">
        <v>0</v>
      </c>
      <c r="NZ236" s="92">
        <v>0</v>
      </c>
      <c r="OA236" s="92">
        <v>0</v>
      </c>
      <c r="OB236" s="92">
        <v>0</v>
      </c>
      <c r="OC236" s="92">
        <v>0</v>
      </c>
      <c r="OD236" s="92">
        <v>0</v>
      </c>
      <c r="OE236" s="92">
        <v>0</v>
      </c>
      <c r="OF236" s="92">
        <v>0</v>
      </c>
      <c r="OG236" s="92">
        <v>0</v>
      </c>
      <c r="OH236" s="92">
        <v>0</v>
      </c>
      <c r="OI236" s="92">
        <v>0</v>
      </c>
      <c r="OJ236" s="92">
        <v>0</v>
      </c>
      <c r="OK236" s="92">
        <v>0</v>
      </c>
      <c r="OL236" s="92">
        <v>0</v>
      </c>
      <c r="OM236" s="92">
        <v>0</v>
      </c>
      <c r="ON236" s="92">
        <v>0</v>
      </c>
      <c r="OO236" s="92">
        <v>0</v>
      </c>
      <c r="OP236" s="92">
        <v>0</v>
      </c>
      <c r="OQ236" s="92">
        <v>0</v>
      </c>
      <c r="OR236" s="92">
        <v>0</v>
      </c>
      <c r="OS236" s="92">
        <v>0</v>
      </c>
      <c r="OT236" s="92">
        <v>0</v>
      </c>
      <c r="OU236" s="92">
        <v>0</v>
      </c>
      <c r="OV236" s="92">
        <v>0</v>
      </c>
      <c r="OW236" s="92">
        <v>0</v>
      </c>
      <c r="OX236" s="92">
        <v>0</v>
      </c>
      <c r="OY236" s="92">
        <v>0</v>
      </c>
      <c r="OZ236" s="92">
        <v>0</v>
      </c>
      <c r="PA236" s="92">
        <v>0</v>
      </c>
      <c r="PB236" s="92">
        <v>0</v>
      </c>
      <c r="PC236" s="92">
        <v>0</v>
      </c>
      <c r="PD236" s="92">
        <v>0</v>
      </c>
      <c r="PE236" s="92">
        <v>0</v>
      </c>
      <c r="PF236" s="92">
        <v>0</v>
      </c>
      <c r="PG236" s="92">
        <v>0</v>
      </c>
      <c r="PH236" s="92">
        <v>0</v>
      </c>
      <c r="PI236" s="92">
        <v>0</v>
      </c>
      <c r="PJ236" s="92">
        <v>0</v>
      </c>
      <c r="PK236" s="92">
        <v>0</v>
      </c>
      <c r="PL236" s="92">
        <v>0</v>
      </c>
      <c r="PM236" s="92">
        <v>0</v>
      </c>
      <c r="PN236" s="92">
        <v>0</v>
      </c>
      <c r="PO236" s="92">
        <v>0</v>
      </c>
      <c r="PP236" s="92">
        <v>0</v>
      </c>
      <c r="PQ236" s="92">
        <v>0</v>
      </c>
      <c r="PR236" s="92">
        <v>0</v>
      </c>
      <c r="PS236" s="92">
        <v>0</v>
      </c>
      <c r="PT236" s="92">
        <v>0</v>
      </c>
      <c r="PU236" s="92">
        <v>0</v>
      </c>
      <c r="PV236" s="92">
        <v>0</v>
      </c>
      <c r="PW236" s="92">
        <v>0</v>
      </c>
      <c r="PX236" s="92">
        <v>0</v>
      </c>
      <c r="PY236" s="92">
        <v>0</v>
      </c>
      <c r="PZ236" s="92">
        <v>0</v>
      </c>
      <c r="QA236" s="92">
        <v>0</v>
      </c>
      <c r="QB236" s="92">
        <v>0</v>
      </c>
      <c r="QC236" s="92">
        <v>0</v>
      </c>
      <c r="QD236" s="92">
        <v>0</v>
      </c>
      <c r="QE236" s="92">
        <v>0</v>
      </c>
      <c r="QF236" s="92">
        <v>0</v>
      </c>
      <c r="QG236" s="92">
        <v>0</v>
      </c>
      <c r="QH236" s="92">
        <v>0</v>
      </c>
      <c r="QI236" s="92">
        <v>0</v>
      </c>
      <c r="QJ236" s="92">
        <v>0</v>
      </c>
      <c r="QK236" s="92">
        <v>0</v>
      </c>
      <c r="QL236" s="92">
        <v>0</v>
      </c>
      <c r="QM236" s="92">
        <v>0</v>
      </c>
      <c r="QN236" s="92">
        <v>0</v>
      </c>
      <c r="QO236" s="92">
        <v>0</v>
      </c>
      <c r="QP236" s="92">
        <v>0</v>
      </c>
      <c r="QQ236" s="92">
        <v>0</v>
      </c>
      <c r="QR236" s="92">
        <v>0</v>
      </c>
      <c r="QS236" s="92">
        <v>0</v>
      </c>
      <c r="QT236" s="92">
        <v>0</v>
      </c>
      <c r="QU236" s="92">
        <v>0</v>
      </c>
      <c r="QV236" s="92">
        <v>0</v>
      </c>
      <c r="QW236" s="92">
        <v>0</v>
      </c>
      <c r="QX236" s="92">
        <v>0</v>
      </c>
      <c r="QY236" s="92">
        <v>0</v>
      </c>
      <c r="QZ236" s="92">
        <v>0</v>
      </c>
      <c r="RA236" s="92">
        <v>0</v>
      </c>
      <c r="RB236" s="92">
        <v>0</v>
      </c>
      <c r="RC236" s="92">
        <v>0</v>
      </c>
      <c r="RD236" s="92">
        <v>0</v>
      </c>
      <c r="RE236" s="92">
        <v>0</v>
      </c>
      <c r="RF236" s="92">
        <v>0</v>
      </c>
      <c r="RG236" s="92">
        <v>0</v>
      </c>
      <c r="RH236" s="92">
        <v>0</v>
      </c>
      <c r="RI236" s="92">
        <v>0</v>
      </c>
      <c r="RJ236" s="92">
        <v>0</v>
      </c>
      <c r="RK236" s="92">
        <v>0</v>
      </c>
      <c r="RL236" s="92">
        <v>0</v>
      </c>
      <c r="RM236" s="92">
        <v>0</v>
      </c>
      <c r="RN236" s="92">
        <v>0</v>
      </c>
      <c r="RO236" s="92">
        <v>0</v>
      </c>
      <c r="RP236" s="92">
        <v>0</v>
      </c>
      <c r="RQ236" s="92">
        <v>0</v>
      </c>
      <c r="RR236" s="92">
        <v>0</v>
      </c>
      <c r="RS236" s="92">
        <v>0</v>
      </c>
      <c r="RT236" s="92">
        <v>0</v>
      </c>
      <c r="RU236" s="92">
        <v>0</v>
      </c>
      <c r="RV236" s="92">
        <v>0</v>
      </c>
      <c r="RW236" s="92">
        <v>0</v>
      </c>
      <c r="RX236" s="92">
        <v>0</v>
      </c>
      <c r="RY236" s="92">
        <v>0</v>
      </c>
      <c r="RZ236" s="92">
        <v>0</v>
      </c>
      <c r="SA236" s="92">
        <v>0</v>
      </c>
      <c r="SB236" s="92">
        <v>0</v>
      </c>
      <c r="SC236" s="92">
        <v>0</v>
      </c>
      <c r="SD236" s="92">
        <v>0</v>
      </c>
      <c r="SE236" s="92">
        <v>0</v>
      </c>
      <c r="SF236" s="92">
        <v>0</v>
      </c>
      <c r="SG236" s="92">
        <v>0</v>
      </c>
      <c r="SH236" s="92">
        <v>0</v>
      </c>
      <c r="SI236" s="92">
        <v>0</v>
      </c>
      <c r="SJ236" s="92">
        <v>0</v>
      </c>
      <c r="SK236" s="92">
        <v>0</v>
      </c>
      <c r="SL236" s="92">
        <v>0</v>
      </c>
      <c r="SM236" s="92">
        <v>0</v>
      </c>
      <c r="SN236" s="92">
        <v>0</v>
      </c>
      <c r="SO236" s="92">
        <v>0</v>
      </c>
      <c r="SP236" s="92">
        <v>0</v>
      </c>
      <c r="SQ236" s="92">
        <v>0</v>
      </c>
      <c r="SR236" s="92">
        <v>0</v>
      </c>
      <c r="SS236" s="92">
        <v>0</v>
      </c>
      <c r="ST236" s="92">
        <v>0</v>
      </c>
      <c r="SU236" s="92">
        <v>0</v>
      </c>
      <c r="SV236" s="92">
        <v>0</v>
      </c>
      <c r="SW236" s="92">
        <v>0</v>
      </c>
      <c r="SX236" s="92">
        <v>0</v>
      </c>
      <c r="SY236" s="92">
        <v>0</v>
      </c>
      <c r="SZ236" s="92">
        <v>0</v>
      </c>
      <c r="TA236" s="92">
        <v>0</v>
      </c>
      <c r="TB236" s="92">
        <v>0</v>
      </c>
      <c r="TC236" s="92">
        <v>1.7008734299999999</v>
      </c>
      <c r="TD236" s="92">
        <v>0</v>
      </c>
      <c r="TE236" s="92">
        <v>0</v>
      </c>
      <c r="TF236" s="92">
        <v>0</v>
      </c>
      <c r="TG236" s="92">
        <v>0</v>
      </c>
      <c r="TH236" s="92">
        <v>0</v>
      </c>
      <c r="TI236" s="92">
        <v>0</v>
      </c>
      <c r="TJ236" s="92">
        <v>0</v>
      </c>
      <c r="TK236" s="92">
        <v>0</v>
      </c>
      <c r="TL236" s="92">
        <v>0</v>
      </c>
      <c r="TM236" s="92">
        <v>0</v>
      </c>
      <c r="TN236" s="92">
        <v>0</v>
      </c>
      <c r="TO236" s="92">
        <v>0</v>
      </c>
      <c r="TP236" s="92">
        <v>0</v>
      </c>
      <c r="TQ236" s="92">
        <v>-16303236.612600001</v>
      </c>
      <c r="TR236" s="92">
        <v>0</v>
      </c>
      <c r="TS236" s="92">
        <v>6.7419450277777807E-2</v>
      </c>
      <c r="TT236" s="92">
        <v>0</v>
      </c>
      <c r="TU236" s="92">
        <v>0</v>
      </c>
      <c r="TV236" s="92">
        <v>0</v>
      </c>
      <c r="TW236" s="92">
        <v>0</v>
      </c>
      <c r="TX236" s="92">
        <v>0</v>
      </c>
      <c r="TY236" s="92">
        <v>0</v>
      </c>
      <c r="TZ236" s="92">
        <v>0</v>
      </c>
      <c r="UA236" s="92">
        <v>0</v>
      </c>
      <c r="UB236" s="92">
        <v>0</v>
      </c>
      <c r="UC236" s="92">
        <v>0</v>
      </c>
      <c r="UD236" s="92">
        <v>0</v>
      </c>
      <c r="UE236" s="92">
        <v>0</v>
      </c>
      <c r="UF236" s="92">
        <v>0</v>
      </c>
      <c r="UG236" s="92">
        <v>0</v>
      </c>
      <c r="UH236" s="92">
        <v>0</v>
      </c>
      <c r="UI236" s="92">
        <v>0</v>
      </c>
      <c r="UJ236" s="92">
        <v>0</v>
      </c>
      <c r="UK236" s="92">
        <v>0</v>
      </c>
      <c r="UL236" s="92">
        <v>0</v>
      </c>
      <c r="UM236" s="92">
        <v>0</v>
      </c>
      <c r="UN236" s="92">
        <v>0</v>
      </c>
      <c r="UO236" s="92">
        <v>0</v>
      </c>
      <c r="UP236" s="92">
        <v>0</v>
      </c>
      <c r="UQ236" s="92">
        <v>0</v>
      </c>
      <c r="UR236" s="92">
        <v>0</v>
      </c>
      <c r="US236" s="92">
        <v>0</v>
      </c>
      <c r="UT236" s="92">
        <v>0</v>
      </c>
      <c r="UU236" s="92">
        <v>0</v>
      </c>
      <c r="UV236" s="92">
        <v>0</v>
      </c>
      <c r="UW236" s="92">
        <v>0</v>
      </c>
      <c r="UX236" s="92">
        <v>0</v>
      </c>
      <c r="UY236" s="92">
        <v>0</v>
      </c>
      <c r="UZ236" s="92">
        <v>0</v>
      </c>
      <c r="VA236" s="92">
        <v>0</v>
      </c>
      <c r="VB236" s="92">
        <v>0.44255431944444501</v>
      </c>
      <c r="VC236" s="92">
        <v>1.6648472055555601</v>
      </c>
      <c r="VD236" s="92">
        <v>0</v>
      </c>
      <c r="VE236" s="92">
        <v>0</v>
      </c>
      <c r="VF236" s="92">
        <v>0</v>
      </c>
      <c r="VG236" s="92">
        <v>0</v>
      </c>
      <c r="VH236" s="92">
        <v>0</v>
      </c>
      <c r="VI236" s="92">
        <v>0</v>
      </c>
      <c r="VJ236" s="92">
        <v>0</v>
      </c>
      <c r="VK236" s="92">
        <v>0</v>
      </c>
      <c r="VL236" s="92">
        <v>0</v>
      </c>
      <c r="VM236" s="92">
        <v>0</v>
      </c>
      <c r="VN236" s="92">
        <v>0</v>
      </c>
      <c r="VO236" s="92">
        <v>0</v>
      </c>
      <c r="VP236" s="92">
        <v>0</v>
      </c>
      <c r="VQ236" s="92">
        <v>0</v>
      </c>
      <c r="VR236" s="92">
        <v>0</v>
      </c>
      <c r="VS236" s="92">
        <v>0</v>
      </c>
      <c r="VT236" s="92">
        <v>0</v>
      </c>
      <c r="VU236" s="92">
        <v>0</v>
      </c>
      <c r="VV236" s="92">
        <v>0</v>
      </c>
      <c r="VW236" s="92">
        <v>0</v>
      </c>
      <c r="VX236" s="92">
        <v>0</v>
      </c>
      <c r="VY236" s="92">
        <v>0</v>
      </c>
      <c r="VZ236" s="92">
        <v>0</v>
      </c>
      <c r="WA236" s="92">
        <v>0</v>
      </c>
      <c r="WB236" s="92">
        <v>0</v>
      </c>
      <c r="WC236" s="92">
        <v>0</v>
      </c>
    </row>
    <row r="237" spans="2:601" ht="13.5" customHeight="1">
      <c r="B237" s="851" t="s">
        <v>2903</v>
      </c>
      <c r="C237" s="92">
        <v>0</v>
      </c>
      <c r="D237" s="92">
        <v>110463.602</v>
      </c>
      <c r="E237" s="92">
        <v>-414.57019400000001</v>
      </c>
      <c r="F237" s="92">
        <v>6048.49809</v>
      </c>
      <c r="G237" s="92">
        <v>2.42467827E-2</v>
      </c>
      <c r="H237" s="92">
        <v>1.6961441899999999E-2</v>
      </c>
      <c r="I237" s="92">
        <v>3.7233397799999998E-2</v>
      </c>
      <c r="J237" s="92">
        <v>1.56224047E-2</v>
      </c>
      <c r="K237" s="92">
        <v>4.1466582500000002E-2</v>
      </c>
      <c r="L237" s="92">
        <v>8.5930527699999999E-3</v>
      </c>
      <c r="M237" s="92">
        <v>5.6703427599999997E-3</v>
      </c>
      <c r="N237" s="92">
        <v>0</v>
      </c>
      <c r="O237" s="92">
        <v>4.0970092200000002E-2</v>
      </c>
      <c r="P237" s="92">
        <v>1.0339379399999999E-3</v>
      </c>
      <c r="Q237" s="92">
        <v>4.3382011599999999E-4</v>
      </c>
      <c r="R237" s="92">
        <v>1.7330000500000001E-2</v>
      </c>
      <c r="S237" s="92">
        <v>2.4021260499999999E-3</v>
      </c>
      <c r="T237" s="92">
        <v>0.397264703</v>
      </c>
      <c r="U237" s="92">
        <v>0.10526461300000001</v>
      </c>
      <c r="V237" s="92">
        <v>1.71923202E-2</v>
      </c>
      <c r="W237" s="92">
        <v>3.0320375E-2</v>
      </c>
      <c r="X237" s="92">
        <v>5.9835475200000002E-3</v>
      </c>
      <c r="Y237" s="92">
        <v>0.11022936</v>
      </c>
      <c r="Z237" s="92">
        <v>2.9089042999999998E-2</v>
      </c>
      <c r="AA237" s="92">
        <v>1.10995131E-2</v>
      </c>
      <c r="AB237" s="92">
        <v>2.27228277E-2</v>
      </c>
      <c r="AC237" s="92">
        <v>2.6901362999999998</v>
      </c>
      <c r="AD237" s="92">
        <v>1.8813320600000001E-4</v>
      </c>
      <c r="AE237" s="92">
        <v>0</v>
      </c>
      <c r="AF237" s="92">
        <v>1.1713472199999999</v>
      </c>
      <c r="AG237" s="92">
        <v>0.255466213</v>
      </c>
      <c r="AH237" s="92">
        <v>0</v>
      </c>
      <c r="AI237" s="92">
        <v>12.1686847</v>
      </c>
      <c r="AJ237" s="92">
        <v>0</v>
      </c>
      <c r="AK237" s="92">
        <v>0</v>
      </c>
      <c r="AL237" s="92">
        <v>0</v>
      </c>
      <c r="AM237" s="92">
        <v>0</v>
      </c>
      <c r="AN237" s="92">
        <v>5.7481845699999996E-4</v>
      </c>
      <c r="AO237" s="92">
        <v>2.0634749500000001E-2</v>
      </c>
      <c r="AP237" s="92">
        <v>4.25283464E-2</v>
      </c>
      <c r="AQ237" s="92">
        <v>0</v>
      </c>
      <c r="AR237" s="92">
        <v>2.4842498800000001E-2</v>
      </c>
      <c r="AS237" s="92">
        <v>0</v>
      </c>
      <c r="AT237" s="92">
        <v>0.32455725000000002</v>
      </c>
      <c r="AU237" s="92">
        <v>1.3674275499999999E-2</v>
      </c>
      <c r="AV237" s="92">
        <v>0.87762206700000001</v>
      </c>
      <c r="AW237" s="92">
        <v>3.5439359799999999E-4</v>
      </c>
      <c r="AX237" s="92">
        <v>0</v>
      </c>
      <c r="AY237" s="92">
        <v>0</v>
      </c>
      <c r="AZ237" s="92">
        <v>0</v>
      </c>
      <c r="BA237" s="92">
        <v>0</v>
      </c>
      <c r="BB237" s="92">
        <v>0</v>
      </c>
      <c r="BC237" s="92">
        <v>0</v>
      </c>
      <c r="BD237" s="92">
        <v>0</v>
      </c>
      <c r="BE237" s="92">
        <v>0</v>
      </c>
      <c r="BF237" s="92">
        <v>0</v>
      </c>
      <c r="BG237" s="92">
        <v>0</v>
      </c>
      <c r="BH237" s="92">
        <v>0</v>
      </c>
      <c r="BI237" s="92">
        <v>0</v>
      </c>
      <c r="BJ237" s="92">
        <v>0</v>
      </c>
      <c r="BK237" s="92">
        <v>0</v>
      </c>
      <c r="BL237" s="92">
        <v>0</v>
      </c>
      <c r="BM237" s="92">
        <v>0</v>
      </c>
      <c r="BN237" s="92">
        <v>0</v>
      </c>
      <c r="BO237" s="92">
        <v>0</v>
      </c>
      <c r="BP237" s="92">
        <v>0.99694550000000004</v>
      </c>
      <c r="BQ237" s="92">
        <v>3.99648319E-6</v>
      </c>
      <c r="BR237" s="92">
        <v>2.7956747100000001E-6</v>
      </c>
      <c r="BS237" s="92">
        <v>6.13700588E-6</v>
      </c>
      <c r="BT237" s="92">
        <v>2.5749675000000002E-6</v>
      </c>
      <c r="BU237" s="92">
        <v>6.8347418099999998E-6</v>
      </c>
      <c r="BV237" s="92">
        <v>1.4163524800000001E-6</v>
      </c>
      <c r="BW237" s="92">
        <v>9.3461593400000001E-7</v>
      </c>
      <c r="BX237" s="92">
        <v>0</v>
      </c>
      <c r="BY237" s="92">
        <v>6.7529076499999998E-6</v>
      </c>
      <c r="BZ237" s="92">
        <v>1.70419129E-7</v>
      </c>
      <c r="CA237" s="92">
        <v>7.1504529800000003E-8</v>
      </c>
      <c r="CB237" s="92">
        <v>2.8564225000000002E-6</v>
      </c>
      <c r="CC237" s="92">
        <v>3.9593114299999999E-7</v>
      </c>
      <c r="CD237" s="92">
        <v>6.5479272900000003E-5</v>
      </c>
      <c r="CE237" s="92">
        <v>1.7350271100000001E-5</v>
      </c>
      <c r="CF237" s="92">
        <v>2.8337293000000001E-6</v>
      </c>
      <c r="CG237" s="92">
        <v>4.9975648399999997E-6</v>
      </c>
      <c r="CH237" s="92">
        <v>9.8624000299999993E-7</v>
      </c>
      <c r="CI237" s="92">
        <v>1.81685871E-5</v>
      </c>
      <c r="CJ237" s="92">
        <v>4.7946101700000001E-6</v>
      </c>
      <c r="CK237" s="92">
        <v>1.82948055E-6</v>
      </c>
      <c r="CL237" s="92">
        <v>3.7452968399999999E-6</v>
      </c>
      <c r="CM237" s="92">
        <v>4.4340251800000001E-4</v>
      </c>
      <c r="CN237" s="92">
        <v>3.1009111700000001E-8</v>
      </c>
      <c r="CO237" s="92">
        <v>0</v>
      </c>
      <c r="CP237" s="92">
        <v>1.9306765399999999E-4</v>
      </c>
      <c r="CQ237" s="92">
        <v>4.2107294700000001E-5</v>
      </c>
      <c r="CR237" s="92">
        <v>0</v>
      </c>
      <c r="CS237" s="92">
        <v>2.0057070799999999E-3</v>
      </c>
      <c r="CT237" s="92">
        <v>0</v>
      </c>
      <c r="CU237" s="92">
        <v>0</v>
      </c>
      <c r="CV237" s="92">
        <v>0</v>
      </c>
      <c r="CW237" s="92">
        <v>0</v>
      </c>
      <c r="CX237" s="92">
        <v>9.4744623500000003E-8</v>
      </c>
      <c r="CY237" s="92">
        <v>3.40112874E-6</v>
      </c>
      <c r="CZ237" s="92">
        <v>7.0097473699999997E-6</v>
      </c>
      <c r="DA237" s="92">
        <v>0</v>
      </c>
      <c r="DB237" s="92">
        <v>4.0946722599999997E-6</v>
      </c>
      <c r="DC237" s="92">
        <v>0</v>
      </c>
      <c r="DD237" s="92">
        <v>5.3495245499999997E-5</v>
      </c>
      <c r="DE237" s="92">
        <v>2.2538665300000001E-6</v>
      </c>
      <c r="DF237" s="92">
        <v>1.44654319E-4</v>
      </c>
      <c r="DG237" s="92">
        <v>5.8413030399999998E-8</v>
      </c>
      <c r="DH237" s="92">
        <v>0</v>
      </c>
      <c r="DI237" s="92">
        <v>0</v>
      </c>
      <c r="DJ237" s="92">
        <v>0</v>
      </c>
      <c r="DK237" s="92">
        <v>0</v>
      </c>
      <c r="DL237" s="92">
        <v>0</v>
      </c>
      <c r="DM237" s="92">
        <v>0</v>
      </c>
      <c r="DN237" s="92">
        <v>0</v>
      </c>
      <c r="DO237" s="92">
        <v>0</v>
      </c>
      <c r="DP237" s="92">
        <v>0</v>
      </c>
      <c r="DQ237" s="92">
        <v>0</v>
      </c>
      <c r="DR237" s="92">
        <v>0</v>
      </c>
      <c r="DS237" s="92">
        <v>0</v>
      </c>
      <c r="DT237" s="92">
        <v>0</v>
      </c>
      <c r="DU237" s="92">
        <v>0</v>
      </c>
      <c r="DV237" s="92">
        <v>0</v>
      </c>
      <c r="DW237" s="92">
        <v>0</v>
      </c>
      <c r="DX237" s="92">
        <v>0</v>
      </c>
      <c r="DY237" s="92">
        <v>0</v>
      </c>
      <c r="DZ237" s="92">
        <v>108965.387</v>
      </c>
      <c r="EA237" s="92">
        <v>1.1170260000000001</v>
      </c>
      <c r="EB237" s="92">
        <v>3.0557340200000001</v>
      </c>
      <c r="EC237" s="92">
        <v>6.7078825599999998</v>
      </c>
      <c r="ED237" s="92">
        <v>2.8144961799999999</v>
      </c>
      <c r="EE237" s="92">
        <v>6.2254360799999997</v>
      </c>
      <c r="EF237" s="92">
        <v>1.29008704</v>
      </c>
      <c r="EG237" s="92">
        <v>1.9409587800000001</v>
      </c>
      <c r="EH237" s="92">
        <v>0</v>
      </c>
      <c r="EI237" s="92">
        <v>6.6429890800000004</v>
      </c>
      <c r="EJ237" s="92">
        <v>0.16764517900000001</v>
      </c>
      <c r="EK237" s="92">
        <v>7.0340634700000002E-2</v>
      </c>
      <c r="EL237" s="92">
        <v>2.2895724300000002</v>
      </c>
      <c r="EM237" s="92">
        <v>0.31735957399999998</v>
      </c>
      <c r="EN237" s="92">
        <v>71.570287199999996</v>
      </c>
      <c r="EO237" s="92">
        <v>16.0159813</v>
      </c>
      <c r="EP237" s="92">
        <v>2.1681235000000001</v>
      </c>
      <c r="EQ237" s="92">
        <v>2.9133502099999999</v>
      </c>
      <c r="ER237" s="92">
        <v>0.35932734700000002</v>
      </c>
      <c r="ES237" s="92">
        <v>9.9293329000000004</v>
      </c>
      <c r="ET237" s="92">
        <v>4.4258187600000003</v>
      </c>
      <c r="EU237" s="92">
        <v>1.0222065499999999</v>
      </c>
      <c r="EV237" s="92">
        <v>2.6833214500000002</v>
      </c>
      <c r="EW237" s="92">
        <v>45.814527699999999</v>
      </c>
      <c r="EX237" s="92">
        <v>1.8452006999999999E-2</v>
      </c>
      <c r="EY237" s="92">
        <v>0</v>
      </c>
      <c r="EZ237" s="92">
        <v>90.291098099999999</v>
      </c>
      <c r="FA237" s="92">
        <v>33.735922899999998</v>
      </c>
      <c r="FB237" s="92">
        <v>0</v>
      </c>
      <c r="FC237" s="92">
        <v>1034.2738300000001</v>
      </c>
      <c r="FD237" s="92">
        <v>0</v>
      </c>
      <c r="FE237" s="92">
        <v>0</v>
      </c>
      <c r="FF237" s="92">
        <v>0</v>
      </c>
      <c r="FG237" s="92">
        <v>0</v>
      </c>
      <c r="FH237" s="92">
        <v>0.16236710700000001</v>
      </c>
      <c r="FI237" s="92">
        <v>0.66028722299999998</v>
      </c>
      <c r="FJ237" s="92">
        <v>1.19136698</v>
      </c>
      <c r="FK237" s="92">
        <v>0</v>
      </c>
      <c r="FL237" s="92">
        <v>1.1428925700000001</v>
      </c>
      <c r="FM237" s="92">
        <v>0</v>
      </c>
      <c r="FN237" s="92">
        <v>14.2836997</v>
      </c>
      <c r="FO237" s="92">
        <v>0.21937312</v>
      </c>
      <c r="FP237" s="92">
        <v>29.911010000000001</v>
      </c>
      <c r="FQ237" s="92">
        <v>2.2704155E-2</v>
      </c>
      <c r="FR237" s="92">
        <v>0</v>
      </c>
      <c r="FS237" s="92">
        <v>0</v>
      </c>
      <c r="FT237" s="92">
        <v>0</v>
      </c>
      <c r="FU237" s="92">
        <v>0</v>
      </c>
      <c r="FV237" s="92">
        <v>0</v>
      </c>
      <c r="FW237" s="92">
        <v>0</v>
      </c>
      <c r="FX237" s="92">
        <v>0</v>
      </c>
      <c r="FY237" s="92">
        <v>0</v>
      </c>
      <c r="FZ237" s="92">
        <v>0</v>
      </c>
      <c r="GA237" s="92">
        <v>0</v>
      </c>
      <c r="GB237" s="92">
        <v>0</v>
      </c>
      <c r="GC237" s="92">
        <v>0</v>
      </c>
      <c r="GD237" s="92">
        <v>0</v>
      </c>
      <c r="GE237" s="92">
        <v>0</v>
      </c>
      <c r="GF237" s="92">
        <v>0</v>
      </c>
      <c r="GG237" s="92">
        <v>0</v>
      </c>
      <c r="GH237" s="92">
        <v>0</v>
      </c>
      <c r="GI237" s="92">
        <v>0</v>
      </c>
      <c r="GJ237" s="92">
        <v>0.98735552599999998</v>
      </c>
      <c r="GK237" s="92">
        <v>1.0121579300000001E-5</v>
      </c>
      <c r="GL237" s="92">
        <v>2.7688571199999998E-5</v>
      </c>
      <c r="GM237" s="92">
        <v>6.0781364700000003E-5</v>
      </c>
      <c r="GN237" s="92">
        <v>2.5502670500000002E-5</v>
      </c>
      <c r="GO237" s="92">
        <v>5.6409827900000002E-5</v>
      </c>
      <c r="GP237" s="92">
        <v>1.1689717300000001E-5</v>
      </c>
      <c r="GQ237" s="92">
        <v>1.75873865E-5</v>
      </c>
      <c r="GR237" s="92">
        <v>0</v>
      </c>
      <c r="GS237" s="92">
        <v>6.0193352899999999E-5</v>
      </c>
      <c r="GT237" s="92">
        <v>1.51906398E-6</v>
      </c>
      <c r="GU237" s="92">
        <v>6.3736950300000005E-7</v>
      </c>
      <c r="GV237" s="92">
        <v>2.07462393E-5</v>
      </c>
      <c r="GW237" s="92">
        <v>2.8756538099999998E-6</v>
      </c>
      <c r="GX237" s="92">
        <v>6.48511611E-4</v>
      </c>
      <c r="GY237" s="92">
        <v>1.4512377E-4</v>
      </c>
      <c r="GZ237" s="92">
        <v>1.9645768100000002E-5</v>
      </c>
      <c r="HA237" s="92">
        <v>2.6398405200000001E-5</v>
      </c>
      <c r="HB237" s="92">
        <v>3.2559315600000002E-6</v>
      </c>
      <c r="HC237" s="92">
        <v>8.9971522199999994E-5</v>
      </c>
      <c r="HD237" s="92">
        <v>4.01031625E-5</v>
      </c>
      <c r="HE237" s="92">
        <v>9.2624026199999994E-6</v>
      </c>
      <c r="HF237" s="92">
        <v>2.4314072000000002E-5</v>
      </c>
      <c r="HG237" s="92">
        <v>4.1513391099999998E-4</v>
      </c>
      <c r="HH237" s="92">
        <v>1.67197049E-7</v>
      </c>
      <c r="HI237" s="92">
        <v>0</v>
      </c>
      <c r="HJ237" s="92">
        <v>8.1814434299999996E-4</v>
      </c>
      <c r="HK237" s="92">
        <v>3.05687438E-4</v>
      </c>
      <c r="HL237" s="92">
        <v>0</v>
      </c>
      <c r="HM237" s="92">
        <v>9.3717464600000001E-3</v>
      </c>
      <c r="HN237" s="92">
        <v>0</v>
      </c>
      <c r="HO237" s="92">
        <v>0</v>
      </c>
      <c r="HP237" s="92">
        <v>0</v>
      </c>
      <c r="HQ237" s="92">
        <v>0</v>
      </c>
      <c r="HR237" s="92">
        <v>1.4712383899999999E-6</v>
      </c>
      <c r="HS237" s="92">
        <v>5.9829846699999998E-6</v>
      </c>
      <c r="HT237" s="92">
        <v>1.07951966E-5</v>
      </c>
      <c r="HU237" s="92">
        <v>0</v>
      </c>
      <c r="HV237" s="92">
        <v>1.0355961E-5</v>
      </c>
      <c r="HW237" s="92">
        <v>0</v>
      </c>
      <c r="HX237" s="92">
        <v>1.2942724499999999E-4</v>
      </c>
      <c r="HY237" s="92">
        <v>1.98778042E-6</v>
      </c>
      <c r="HZ237" s="92">
        <v>2.7102919399999998E-4</v>
      </c>
      <c r="IA237" s="92">
        <v>2.05726548E-7</v>
      </c>
      <c r="IB237" s="92">
        <v>0</v>
      </c>
      <c r="IC237" s="92">
        <v>0</v>
      </c>
      <c r="ID237" s="92">
        <v>0</v>
      </c>
      <c r="IE237" s="92">
        <v>0</v>
      </c>
      <c r="IF237" s="92">
        <v>0</v>
      </c>
      <c r="IG237" s="92">
        <v>0</v>
      </c>
      <c r="IH237" s="92">
        <v>0</v>
      </c>
      <c r="II237" s="92">
        <v>0</v>
      </c>
      <c r="IJ237" s="92">
        <v>0</v>
      </c>
      <c r="IK237" s="92">
        <v>0</v>
      </c>
      <c r="IL237" s="92">
        <v>0</v>
      </c>
      <c r="IM237" s="92">
        <v>0</v>
      </c>
      <c r="IN237" s="92">
        <v>0</v>
      </c>
      <c r="IO237" s="92">
        <v>0</v>
      </c>
      <c r="IP237" s="92">
        <v>0</v>
      </c>
      <c r="IQ237" s="92">
        <v>0</v>
      </c>
      <c r="IR237" s="92">
        <v>0</v>
      </c>
      <c r="IS237" s="92">
        <v>0</v>
      </c>
      <c r="IT237" s="92">
        <v>6067.0298300000004</v>
      </c>
      <c r="IU237" s="92">
        <v>110360.842</v>
      </c>
      <c r="IV237" s="92">
        <v>1874.0713000000001</v>
      </c>
      <c r="IW237" s="92">
        <v>29.282583899999999</v>
      </c>
      <c r="IX237" s="92">
        <v>2</v>
      </c>
      <c r="IY237" s="92">
        <v>0</v>
      </c>
      <c r="IZ237" s="92">
        <v>1</v>
      </c>
      <c r="JA237" s="92">
        <v>0</v>
      </c>
      <c r="JB237" s="92">
        <v>-68314.094800000006</v>
      </c>
      <c r="JC237" s="92">
        <v>-3755.5318200000002</v>
      </c>
      <c r="JD237" s="92">
        <v>-414.46365200000002</v>
      </c>
      <c r="JE237" s="92">
        <v>-39.442888000000004</v>
      </c>
      <c r="JF237" s="92">
        <v>-2.1683522399999999</v>
      </c>
      <c r="JG237" s="92">
        <v>5.3955878899999997E-2</v>
      </c>
      <c r="JH237" s="92">
        <v>0.98147138899999997</v>
      </c>
      <c r="JI237" s="92">
        <v>18.1902586</v>
      </c>
      <c r="JJ237" s="92">
        <v>0</v>
      </c>
      <c r="JK237" s="92">
        <v>0</v>
      </c>
      <c r="JL237" s="92">
        <v>0</v>
      </c>
      <c r="JM237" s="92">
        <v>0</v>
      </c>
      <c r="JN237" s="92">
        <v>0</v>
      </c>
      <c r="JO237" s="92">
        <v>0</v>
      </c>
      <c r="JP237" s="92">
        <v>0</v>
      </c>
      <c r="JQ237" s="92">
        <v>0</v>
      </c>
      <c r="JR237" s="92">
        <v>0</v>
      </c>
      <c r="JS237" s="92">
        <v>0</v>
      </c>
      <c r="JT237" s="92">
        <v>0</v>
      </c>
      <c r="JU237" s="92">
        <v>0</v>
      </c>
      <c r="JV237" s="92">
        <v>0</v>
      </c>
      <c r="JW237" s="92">
        <v>0</v>
      </c>
      <c r="JX237" s="92">
        <v>0</v>
      </c>
      <c r="JY237" s="92">
        <v>0</v>
      </c>
      <c r="JZ237" s="92">
        <v>0</v>
      </c>
      <c r="KA237" s="92">
        <v>0</v>
      </c>
      <c r="KB237" s="92">
        <v>0</v>
      </c>
      <c r="KC237" s="92">
        <v>0</v>
      </c>
      <c r="KD237" s="92">
        <v>0</v>
      </c>
      <c r="KE237" s="92">
        <v>0</v>
      </c>
      <c r="KF237" s="92">
        <v>0</v>
      </c>
      <c r="KG237" s="92">
        <v>0</v>
      </c>
      <c r="KH237" s="92">
        <v>0</v>
      </c>
      <c r="KI237" s="92">
        <v>0</v>
      </c>
      <c r="KJ237" s="92">
        <v>0</v>
      </c>
      <c r="KK237" s="92">
        <v>0</v>
      </c>
      <c r="KL237" s="92">
        <v>0</v>
      </c>
      <c r="KM237" s="92">
        <v>0</v>
      </c>
      <c r="KN237" s="92">
        <v>0</v>
      </c>
      <c r="KO237" s="92">
        <v>0</v>
      </c>
      <c r="KP237" s="92">
        <v>0</v>
      </c>
      <c r="KQ237" s="92">
        <v>0</v>
      </c>
      <c r="KR237" s="92">
        <v>0</v>
      </c>
      <c r="KS237" s="92">
        <v>0</v>
      </c>
      <c r="KT237" s="92">
        <v>0</v>
      </c>
      <c r="KU237" s="92">
        <v>0</v>
      </c>
      <c r="KV237" s="92">
        <v>0</v>
      </c>
      <c r="KW237" s="92">
        <v>0</v>
      </c>
      <c r="KX237" s="92">
        <v>0</v>
      </c>
      <c r="KY237" s="92">
        <v>0</v>
      </c>
      <c r="KZ237" s="92">
        <v>0</v>
      </c>
      <c r="LA237" s="92">
        <v>0</v>
      </c>
      <c r="LB237" s="92">
        <v>0</v>
      </c>
      <c r="LC237" s="92">
        <v>8.1451578000000004E-3</v>
      </c>
      <c r="LD237" s="92">
        <v>2.01120617E-4</v>
      </c>
      <c r="LE237" s="92">
        <v>8.4386272900000003E-5</v>
      </c>
      <c r="LF237" s="92">
        <v>3.37101506E-3</v>
      </c>
      <c r="LG237" s="92">
        <v>4.1080470199999998E-4</v>
      </c>
      <c r="LH237" s="92">
        <v>8.6308280700000004E-2</v>
      </c>
      <c r="LI237" s="92">
        <v>0</v>
      </c>
      <c r="LJ237" s="92">
        <v>9.3414189999999994E-2</v>
      </c>
      <c r="LK237" s="92">
        <v>7.7108606400000002E-2</v>
      </c>
      <c r="LL237" s="92">
        <v>2.2827408E-2</v>
      </c>
      <c r="LM237" s="92">
        <v>2.5363786700000001E-3</v>
      </c>
      <c r="LN237" s="92">
        <v>3.5733337400000002E-2</v>
      </c>
      <c r="LO237" s="92">
        <v>4.7638171199999996E-3</v>
      </c>
      <c r="LP237" s="92">
        <v>3.4086058499999998</v>
      </c>
      <c r="LQ237" s="92">
        <v>3.2829800199999999E-3</v>
      </c>
      <c r="LR237" s="92">
        <v>0</v>
      </c>
      <c r="LS237" s="92">
        <v>0</v>
      </c>
      <c r="LT237" s="92">
        <v>0</v>
      </c>
      <c r="LU237" s="92">
        <v>0</v>
      </c>
      <c r="LV237" s="92">
        <v>0</v>
      </c>
      <c r="LW237" s="92">
        <v>0</v>
      </c>
      <c r="LX237" s="92">
        <v>0</v>
      </c>
      <c r="LY237" s="92">
        <v>0</v>
      </c>
      <c r="LZ237" s="92">
        <v>0</v>
      </c>
      <c r="MA237" s="92">
        <v>0</v>
      </c>
      <c r="MB237" s="92">
        <v>0</v>
      </c>
      <c r="MC237" s="92">
        <v>0</v>
      </c>
      <c r="MD237" s="92">
        <v>0</v>
      </c>
      <c r="ME237" s="92">
        <v>0</v>
      </c>
      <c r="MF237" s="92">
        <v>0</v>
      </c>
      <c r="MG237" s="92">
        <v>0</v>
      </c>
      <c r="MH237" s="92">
        <v>0</v>
      </c>
      <c r="MI237" s="92">
        <v>0</v>
      </c>
      <c r="MJ237" s="92">
        <v>0</v>
      </c>
      <c r="MK237" s="92">
        <v>0</v>
      </c>
      <c r="ML237" s="92">
        <v>0</v>
      </c>
      <c r="MM237" s="92">
        <v>0</v>
      </c>
      <c r="MN237" s="92">
        <v>0</v>
      </c>
      <c r="MO237" s="92">
        <v>0</v>
      </c>
      <c r="MP237" s="92">
        <v>0</v>
      </c>
      <c r="MQ237" s="92">
        <v>0</v>
      </c>
      <c r="MR237" s="92">
        <v>0</v>
      </c>
      <c r="MS237" s="92">
        <v>0</v>
      </c>
      <c r="MT237" s="92">
        <v>0</v>
      </c>
      <c r="MU237" s="92">
        <v>0</v>
      </c>
      <c r="MV237" s="92">
        <v>0</v>
      </c>
      <c r="MW237" s="92">
        <v>0</v>
      </c>
      <c r="MX237" s="92">
        <v>0</v>
      </c>
      <c r="MY237" s="92">
        <v>0</v>
      </c>
      <c r="MZ237" s="92">
        <v>0</v>
      </c>
      <c r="NA237" s="92">
        <v>0</v>
      </c>
      <c r="NB237" s="92">
        <v>0</v>
      </c>
      <c r="NC237" s="92">
        <v>0</v>
      </c>
      <c r="ND237" s="92">
        <v>0</v>
      </c>
      <c r="NE237" s="92">
        <v>0</v>
      </c>
      <c r="NF237" s="92">
        <v>0</v>
      </c>
      <c r="NG237" s="92">
        <v>0</v>
      </c>
      <c r="NH237" s="92">
        <v>0</v>
      </c>
      <c r="NI237" s="92">
        <v>0</v>
      </c>
      <c r="NJ237" s="92">
        <v>0</v>
      </c>
      <c r="NK237" s="92">
        <v>0</v>
      </c>
      <c r="NL237" s="92">
        <v>0</v>
      </c>
      <c r="NM237" s="92">
        <v>2.1739009999999998E-3</v>
      </c>
      <c r="NN237" s="92">
        <v>5.3678065199999998E-5</v>
      </c>
      <c r="NO237" s="92">
        <v>2.2522265099999999E-5</v>
      </c>
      <c r="NP237" s="92">
        <v>8.9970669700000004E-4</v>
      </c>
      <c r="NQ237" s="92">
        <v>1.09641676E-4</v>
      </c>
      <c r="NR237" s="92">
        <v>2.3035239200000002E-2</v>
      </c>
      <c r="NS237" s="92">
        <v>0</v>
      </c>
      <c r="NT237" s="92">
        <v>2.49317701E-2</v>
      </c>
      <c r="NU237" s="92">
        <v>2.05798931E-2</v>
      </c>
      <c r="NV237" s="92">
        <v>6.0925185700000002E-3</v>
      </c>
      <c r="NW237" s="92">
        <v>6.7694650800000002E-4</v>
      </c>
      <c r="NX237" s="92">
        <v>9.5370451899999993E-3</v>
      </c>
      <c r="NY237" s="92">
        <v>1.2714384500000001E-3</v>
      </c>
      <c r="NZ237" s="92">
        <v>0.90973948900000001</v>
      </c>
      <c r="OA237" s="92">
        <v>8.7621059599999999E-4</v>
      </c>
      <c r="OB237" s="92">
        <v>0</v>
      </c>
      <c r="OC237" s="92">
        <v>0</v>
      </c>
      <c r="OD237" s="92">
        <v>0</v>
      </c>
      <c r="OE237" s="92">
        <v>0</v>
      </c>
      <c r="OF237" s="92">
        <v>0</v>
      </c>
      <c r="OG237" s="92">
        <v>0</v>
      </c>
      <c r="OH237" s="92">
        <v>0</v>
      </c>
      <c r="OI237" s="92">
        <v>0</v>
      </c>
      <c r="OJ237" s="92">
        <v>0</v>
      </c>
      <c r="OK237" s="92">
        <v>0</v>
      </c>
      <c r="OL237" s="92">
        <v>0</v>
      </c>
      <c r="OM237" s="92">
        <v>0</v>
      </c>
      <c r="ON237" s="92">
        <v>0</v>
      </c>
      <c r="OO237" s="92">
        <v>0</v>
      </c>
      <c r="OP237" s="92">
        <v>0</v>
      </c>
      <c r="OQ237" s="92">
        <v>0</v>
      </c>
      <c r="OR237" s="92">
        <v>0</v>
      </c>
      <c r="OS237" s="92">
        <v>0</v>
      </c>
      <c r="OT237" s="92">
        <v>0</v>
      </c>
      <c r="OU237" s="92">
        <v>0</v>
      </c>
      <c r="OV237" s="92">
        <v>0</v>
      </c>
      <c r="OW237" s="92">
        <v>0</v>
      </c>
      <c r="OX237" s="92">
        <v>0</v>
      </c>
      <c r="OY237" s="92">
        <v>0</v>
      </c>
      <c r="OZ237" s="92">
        <v>0</v>
      </c>
      <c r="PA237" s="92">
        <v>0</v>
      </c>
      <c r="PB237" s="92">
        <v>0</v>
      </c>
      <c r="PC237" s="92">
        <v>0</v>
      </c>
      <c r="PD237" s="92">
        <v>0</v>
      </c>
      <c r="PE237" s="92">
        <v>0</v>
      </c>
      <c r="PF237" s="92">
        <v>0</v>
      </c>
      <c r="PG237" s="92">
        <v>0</v>
      </c>
      <c r="PH237" s="92">
        <v>0</v>
      </c>
      <c r="PI237" s="92">
        <v>0</v>
      </c>
      <c r="PJ237" s="92">
        <v>0</v>
      </c>
      <c r="PK237" s="92">
        <v>0</v>
      </c>
      <c r="PL237" s="92">
        <v>0</v>
      </c>
      <c r="PM237" s="92">
        <v>0</v>
      </c>
      <c r="PN237" s="92">
        <v>0</v>
      </c>
      <c r="PO237" s="92">
        <v>0</v>
      </c>
      <c r="PP237" s="92">
        <v>0</v>
      </c>
      <c r="PQ237" s="92">
        <v>0</v>
      </c>
      <c r="PR237" s="92">
        <v>0</v>
      </c>
      <c r="PS237" s="92">
        <v>0</v>
      </c>
      <c r="PT237" s="92">
        <v>0</v>
      </c>
      <c r="PU237" s="92">
        <v>0</v>
      </c>
      <c r="PV237" s="92">
        <v>0</v>
      </c>
      <c r="PW237" s="92">
        <v>1.3206754300000001</v>
      </c>
      <c r="PX237" s="92">
        <v>3.2610179500000003E-2</v>
      </c>
      <c r="PY237" s="92">
        <v>1.3682592800000001E-2</v>
      </c>
      <c r="PZ237" s="92">
        <v>0.445368396</v>
      </c>
      <c r="QA237" s="92">
        <v>5.4274284800000003E-2</v>
      </c>
      <c r="QB237" s="92">
        <v>13.1317807</v>
      </c>
      <c r="QC237" s="92">
        <v>0</v>
      </c>
      <c r="QD237" s="92">
        <v>2.1335427299999998</v>
      </c>
      <c r="QE237" s="92">
        <v>4.3240501699999996</v>
      </c>
      <c r="QF237" s="92">
        <v>0.54821389899999995</v>
      </c>
      <c r="QG237" s="92">
        <v>6.0912655500000003E-2</v>
      </c>
      <c r="QH237" s="92">
        <v>0.87998345899999997</v>
      </c>
      <c r="QI237" s="92">
        <v>0.11347602900000001</v>
      </c>
      <c r="QJ237" s="92">
        <v>79.209182799999994</v>
      </c>
      <c r="QK237" s="92">
        <v>0.49287838699999997</v>
      </c>
      <c r="QL237" s="92">
        <v>0</v>
      </c>
      <c r="QM237" s="92">
        <v>0</v>
      </c>
      <c r="QN237" s="92">
        <v>0</v>
      </c>
      <c r="QO237" s="92">
        <v>0</v>
      </c>
      <c r="QP237" s="92">
        <v>0</v>
      </c>
      <c r="QQ237" s="92">
        <v>0</v>
      </c>
      <c r="QR237" s="92">
        <v>0</v>
      </c>
      <c r="QS237" s="92">
        <v>0</v>
      </c>
      <c r="QT237" s="92">
        <v>0</v>
      </c>
      <c r="QU237" s="92">
        <v>0</v>
      </c>
      <c r="QV237" s="92">
        <v>0</v>
      </c>
      <c r="QW237" s="92">
        <v>0</v>
      </c>
      <c r="QX237" s="92">
        <v>0</v>
      </c>
      <c r="QY237" s="92">
        <v>0</v>
      </c>
      <c r="QZ237" s="92">
        <v>0</v>
      </c>
      <c r="RA237" s="92">
        <v>0</v>
      </c>
      <c r="RB237" s="92">
        <v>0</v>
      </c>
      <c r="RC237" s="92">
        <v>0</v>
      </c>
      <c r="RD237" s="92">
        <v>0</v>
      </c>
      <c r="RE237" s="92">
        <v>0</v>
      </c>
      <c r="RF237" s="92">
        <v>0</v>
      </c>
      <c r="RG237" s="92">
        <v>0</v>
      </c>
      <c r="RH237" s="92">
        <v>0</v>
      </c>
      <c r="RI237" s="92">
        <v>0</v>
      </c>
      <c r="RJ237" s="92">
        <v>0</v>
      </c>
      <c r="RK237" s="92">
        <v>0</v>
      </c>
      <c r="RL237" s="92">
        <v>0</v>
      </c>
      <c r="RM237" s="92">
        <v>0</v>
      </c>
      <c r="RN237" s="92">
        <v>0</v>
      </c>
      <c r="RO237" s="92">
        <v>0</v>
      </c>
      <c r="RP237" s="92">
        <v>0</v>
      </c>
      <c r="RQ237" s="92">
        <v>0</v>
      </c>
      <c r="RR237" s="92">
        <v>0</v>
      </c>
      <c r="RS237" s="92">
        <v>0</v>
      </c>
      <c r="RT237" s="92">
        <v>0</v>
      </c>
      <c r="RU237" s="92">
        <v>0</v>
      </c>
      <c r="RV237" s="92">
        <v>0</v>
      </c>
      <c r="RW237" s="92">
        <v>0</v>
      </c>
      <c r="RX237" s="92">
        <v>0</v>
      </c>
      <c r="RY237" s="92">
        <v>0</v>
      </c>
      <c r="RZ237" s="92">
        <v>0</v>
      </c>
      <c r="SA237" s="92">
        <v>0</v>
      </c>
      <c r="SB237" s="92">
        <v>0</v>
      </c>
      <c r="SC237" s="92">
        <v>0</v>
      </c>
      <c r="SD237" s="92">
        <v>0</v>
      </c>
      <c r="SE237" s="92">
        <v>0</v>
      </c>
      <c r="SF237" s="92">
        <v>0</v>
      </c>
      <c r="SG237" s="92">
        <v>1.2851959099999999E-2</v>
      </c>
      <c r="SH237" s="92">
        <v>3.1734117400000002E-4</v>
      </c>
      <c r="SI237" s="92">
        <v>1.3315014300000001E-4</v>
      </c>
      <c r="SJ237" s="92">
        <v>4.3340371500000001E-3</v>
      </c>
      <c r="SK237" s="92">
        <v>5.2816223400000003E-4</v>
      </c>
      <c r="SL237" s="92">
        <v>0.12778999599999999</v>
      </c>
      <c r="SM237" s="92">
        <v>0</v>
      </c>
      <c r="SN237" s="92">
        <v>2.07622578E-2</v>
      </c>
      <c r="SO237" s="92">
        <v>4.20788593E-2</v>
      </c>
      <c r="SP237" s="92">
        <v>5.3348630700000002E-3</v>
      </c>
      <c r="SQ237" s="92">
        <v>5.9276256299999996E-4</v>
      </c>
      <c r="SR237" s="92">
        <v>8.5634298199999993E-3</v>
      </c>
      <c r="SS237" s="92">
        <v>1.1042753200000001E-3</v>
      </c>
      <c r="ST237" s="92">
        <v>0.77081253199999999</v>
      </c>
      <c r="SU237" s="92">
        <v>4.7963736499999996E-3</v>
      </c>
      <c r="SV237" s="92">
        <v>0</v>
      </c>
      <c r="SW237" s="92">
        <v>0</v>
      </c>
      <c r="SX237" s="92">
        <v>0</v>
      </c>
      <c r="SY237" s="92">
        <v>3.74679334</v>
      </c>
      <c r="SZ237" s="92">
        <v>102.760632</v>
      </c>
      <c r="TA237" s="92">
        <v>1.16415694</v>
      </c>
      <c r="TB237" s="92">
        <v>29.282583899999999</v>
      </c>
      <c r="TC237" s="92">
        <v>2</v>
      </c>
      <c r="TD237" s="92">
        <v>0</v>
      </c>
      <c r="TE237" s="92">
        <v>0</v>
      </c>
      <c r="TF237" s="92">
        <v>1</v>
      </c>
      <c r="TG237" s="92">
        <v>-28435.586200000002</v>
      </c>
      <c r="TH237" s="92">
        <v>-1036.8004100000001</v>
      </c>
      <c r="TI237" s="92">
        <v>-0.106542265</v>
      </c>
      <c r="TJ237" s="92">
        <v>-80.495790999999997</v>
      </c>
      <c r="TK237" s="92">
        <v>-2.9349867600000001</v>
      </c>
      <c r="TL237" s="92">
        <v>5.3641011299999999E-2</v>
      </c>
      <c r="TM237" s="92">
        <v>1.47117381</v>
      </c>
      <c r="TN237" s="92">
        <v>27.426287599999998</v>
      </c>
      <c r="TO237" s="92">
        <v>0</v>
      </c>
      <c r="TP237" s="92">
        <v>4.05942701E-3</v>
      </c>
      <c r="TQ237" s="92">
        <v>-482685775.94300002</v>
      </c>
      <c r="TR237" s="92">
        <v>2.2008474722222198E-3</v>
      </c>
      <c r="TS237" s="92">
        <v>0</v>
      </c>
      <c r="TT237" s="92">
        <v>0</v>
      </c>
      <c r="TU237" s="92">
        <v>0</v>
      </c>
      <c r="TV237" s="92">
        <v>0</v>
      </c>
      <c r="TW237" s="92">
        <v>0</v>
      </c>
      <c r="TX237" s="92">
        <v>0</v>
      </c>
      <c r="TY237" s="92">
        <v>0</v>
      </c>
      <c r="TZ237" s="92">
        <v>0</v>
      </c>
      <c r="UA237" s="92">
        <v>0</v>
      </c>
      <c r="UB237" s="92">
        <v>0</v>
      </c>
      <c r="UC237" s="92">
        <v>0</v>
      </c>
      <c r="UD237" s="92">
        <v>0</v>
      </c>
      <c r="UE237" s="92">
        <v>0</v>
      </c>
      <c r="UF237" s="92">
        <v>0</v>
      </c>
      <c r="UG237" s="92">
        <v>0</v>
      </c>
      <c r="UH237" s="92">
        <v>0</v>
      </c>
      <c r="UI237" s="92">
        <v>0</v>
      </c>
      <c r="UJ237" s="92">
        <v>0</v>
      </c>
      <c r="UK237" s="92">
        <v>0</v>
      </c>
      <c r="UL237" s="92">
        <v>0</v>
      </c>
      <c r="UM237" s="92">
        <v>0</v>
      </c>
      <c r="UN237" s="92">
        <v>0</v>
      </c>
      <c r="UO237" s="92">
        <v>0</v>
      </c>
      <c r="UP237" s="92">
        <v>0</v>
      </c>
      <c r="UQ237" s="92">
        <v>0</v>
      </c>
      <c r="UR237" s="92">
        <v>0</v>
      </c>
      <c r="US237" s="92">
        <v>0</v>
      </c>
      <c r="UT237" s="92">
        <v>0</v>
      </c>
      <c r="UU237" s="92">
        <v>0</v>
      </c>
      <c r="UV237" s="92">
        <v>0</v>
      </c>
      <c r="UW237" s="92">
        <v>0</v>
      </c>
      <c r="UX237" s="92">
        <v>0</v>
      </c>
      <c r="UY237" s="92">
        <v>0</v>
      </c>
      <c r="UZ237" s="92">
        <v>0</v>
      </c>
      <c r="VA237" s="92">
        <v>0</v>
      </c>
      <c r="VB237" s="92">
        <v>0</v>
      </c>
      <c r="VC237" s="92">
        <v>0</v>
      </c>
      <c r="VD237" s="92">
        <v>0</v>
      </c>
      <c r="VE237" s="92">
        <v>0</v>
      </c>
      <c r="VF237" s="92">
        <v>0</v>
      </c>
      <c r="VG237" s="92">
        <v>0</v>
      </c>
      <c r="VH237" s="92">
        <v>0</v>
      </c>
      <c r="VI237" s="92">
        <v>0</v>
      </c>
      <c r="VJ237" s="92">
        <v>0</v>
      </c>
      <c r="VK237" s="92">
        <v>0</v>
      </c>
      <c r="VL237" s="92">
        <v>0</v>
      </c>
      <c r="VM237" s="92">
        <v>0</v>
      </c>
      <c r="VN237" s="92">
        <v>0</v>
      </c>
      <c r="VO237" s="92">
        <v>0</v>
      </c>
      <c r="VP237" s="92">
        <v>0</v>
      </c>
      <c r="VQ237" s="92">
        <v>0</v>
      </c>
      <c r="VR237" s="92">
        <v>0</v>
      </c>
      <c r="VS237" s="92">
        <v>0</v>
      </c>
      <c r="VT237" s="92">
        <v>0</v>
      </c>
      <c r="VU237" s="92">
        <v>0</v>
      </c>
      <c r="VV237" s="92">
        <v>0</v>
      </c>
      <c r="VW237" s="92">
        <v>0</v>
      </c>
      <c r="VX237" s="92">
        <v>0</v>
      </c>
      <c r="VY237" s="92">
        <v>0</v>
      </c>
      <c r="VZ237" s="92">
        <v>0</v>
      </c>
      <c r="WA237" s="92">
        <v>0</v>
      </c>
      <c r="WB237" s="92">
        <v>0</v>
      </c>
      <c r="WC237" s="92">
        <v>1.2067375611111101E-3</v>
      </c>
    </row>
    <row r="238" spans="2:601" ht="13.5" customHeight="1">
      <c r="B238" s="851" t="s">
        <v>2904</v>
      </c>
      <c r="C238" s="92">
        <v>0</v>
      </c>
      <c r="D238" s="92">
        <v>81095.725999999995</v>
      </c>
      <c r="E238" s="92">
        <v>-290.70087899999999</v>
      </c>
      <c r="F238" s="92">
        <v>4226.03233</v>
      </c>
      <c r="G238" s="92">
        <v>2.0776976499999999E-3</v>
      </c>
      <c r="H238" s="92">
        <v>1.5026326299999999E-3</v>
      </c>
      <c r="I238" s="92">
        <v>3.2985473199999998E-3</v>
      </c>
      <c r="J238" s="92">
        <v>1.38400587E-3</v>
      </c>
      <c r="K238" s="92">
        <v>3.6735697700000002E-3</v>
      </c>
      <c r="L238" s="92">
        <v>7.6126791699999996E-4</v>
      </c>
      <c r="M238" s="92">
        <v>5.0234184899999998E-4</v>
      </c>
      <c r="N238" s="92">
        <v>0</v>
      </c>
      <c r="O238" s="92">
        <v>3.6295851500000001E-3</v>
      </c>
      <c r="P238" s="92">
        <v>9.1597690000000005E-5</v>
      </c>
      <c r="Q238" s="92">
        <v>3.8432597199999997E-5</v>
      </c>
      <c r="R238" s="92">
        <v>1.5352836499999999E-3</v>
      </c>
      <c r="S238" s="92">
        <v>1.5090776099999999E-3</v>
      </c>
      <c r="T238" s="92">
        <v>3.5194113300000003E-2</v>
      </c>
      <c r="U238" s="92">
        <v>0.36648548800000003</v>
      </c>
      <c r="V238" s="92">
        <v>1.52307337E-3</v>
      </c>
      <c r="W238" s="92">
        <v>2.6293060699999998E-3</v>
      </c>
      <c r="X238" s="92">
        <v>5.29468666E-4</v>
      </c>
      <c r="Y238" s="92">
        <v>9.7653336800000001E-3</v>
      </c>
      <c r="Z238" s="92">
        <v>2.57703004E-3</v>
      </c>
      <c r="AA238" s="92">
        <v>9.8331795299999992E-4</v>
      </c>
      <c r="AB238" s="92">
        <v>2.0130400799999999E-3</v>
      </c>
      <c r="AC238" s="92">
        <v>0.16217252700000001</v>
      </c>
      <c r="AD238" s="92">
        <v>6.5499784800000002E-4</v>
      </c>
      <c r="AE238" s="92">
        <v>0</v>
      </c>
      <c r="AF238" s="92">
        <v>0.21073676199999999</v>
      </c>
      <c r="AG238" s="92">
        <v>0.88942205299999999</v>
      </c>
      <c r="AH238" s="92">
        <v>0</v>
      </c>
      <c r="AI238" s="92">
        <v>55.428365900000003</v>
      </c>
      <c r="AJ238" s="92">
        <v>0</v>
      </c>
      <c r="AK238" s="92">
        <v>0</v>
      </c>
      <c r="AL238" s="92">
        <v>0</v>
      </c>
      <c r="AM238" s="92">
        <v>0</v>
      </c>
      <c r="AN238" s="92">
        <v>1.3800910200000001E-3</v>
      </c>
      <c r="AO238" s="92">
        <v>6.1380334300000002E-3</v>
      </c>
      <c r="AP238" s="92">
        <v>7.8205754900000004E-3</v>
      </c>
      <c r="AQ238" s="92">
        <v>0</v>
      </c>
      <c r="AR238" s="92">
        <v>0.11287542</v>
      </c>
      <c r="AS238" s="92">
        <v>0</v>
      </c>
      <c r="AT238" s="92">
        <v>7.5520572699999997E-2</v>
      </c>
      <c r="AU238" s="92">
        <v>9.63342804E-7</v>
      </c>
      <c r="AV238" s="92">
        <v>1.12277194</v>
      </c>
      <c r="AW238" s="92">
        <v>1.6075477199999999E-3</v>
      </c>
      <c r="AX238" s="92">
        <v>0</v>
      </c>
      <c r="AY238" s="92">
        <v>0</v>
      </c>
      <c r="AZ238" s="92">
        <v>0</v>
      </c>
      <c r="BA238" s="92">
        <v>0</v>
      </c>
      <c r="BB238" s="92">
        <v>0</v>
      </c>
      <c r="BC238" s="92">
        <v>0</v>
      </c>
      <c r="BD238" s="92">
        <v>0</v>
      </c>
      <c r="BE238" s="92">
        <v>0</v>
      </c>
      <c r="BF238" s="92">
        <v>0</v>
      </c>
      <c r="BG238" s="92">
        <v>0</v>
      </c>
      <c r="BH238" s="92">
        <v>0</v>
      </c>
      <c r="BI238" s="92">
        <v>0</v>
      </c>
      <c r="BJ238" s="92">
        <v>0</v>
      </c>
      <c r="BK238" s="92">
        <v>0</v>
      </c>
      <c r="BL238" s="92">
        <v>0</v>
      </c>
      <c r="BM238" s="92">
        <v>0</v>
      </c>
      <c r="BN238" s="92">
        <v>0</v>
      </c>
      <c r="BO238" s="92">
        <v>0</v>
      </c>
      <c r="BP238" s="92">
        <v>0.98635517299999997</v>
      </c>
      <c r="BQ238" s="92">
        <v>4.8493425199999995E-7</v>
      </c>
      <c r="BR238" s="92">
        <v>3.5071418200000002E-7</v>
      </c>
      <c r="BS238" s="92">
        <v>7.6988034099999998E-7</v>
      </c>
      <c r="BT238" s="92">
        <v>3.23026716E-7</v>
      </c>
      <c r="BU238" s="92">
        <v>8.5741051199999995E-7</v>
      </c>
      <c r="BV238" s="92">
        <v>1.77679793E-7</v>
      </c>
      <c r="BW238" s="92">
        <v>1.17246496E-7</v>
      </c>
      <c r="BX238" s="92">
        <v>0</v>
      </c>
      <c r="BY238" s="92">
        <v>8.4714451100000001E-7</v>
      </c>
      <c r="BZ238" s="92">
        <v>2.13788841E-8</v>
      </c>
      <c r="CA238" s="92">
        <v>8.9701611599999993E-9</v>
      </c>
      <c r="CB238" s="92">
        <v>3.5833492300000002E-7</v>
      </c>
      <c r="CC238" s="92">
        <v>3.5221843800000001E-7</v>
      </c>
      <c r="CD238" s="92">
        <v>8.2142996100000003E-6</v>
      </c>
      <c r="CE238" s="92">
        <v>8.5537645999999998E-5</v>
      </c>
      <c r="CF238" s="92">
        <v>3.5548504599999999E-7</v>
      </c>
      <c r="CG238" s="92">
        <v>6.13679556E-7</v>
      </c>
      <c r="CH238" s="92">
        <v>1.2357788999999999E-7</v>
      </c>
      <c r="CI238" s="92">
        <v>2.2792271000000002E-6</v>
      </c>
      <c r="CJ238" s="92">
        <v>6.0147834099999997E-7</v>
      </c>
      <c r="CK238" s="92">
        <v>2.2950623E-7</v>
      </c>
      <c r="CL238" s="92">
        <v>4.69843187E-7</v>
      </c>
      <c r="CM238" s="92">
        <v>3.7851038100000003E-5</v>
      </c>
      <c r="CN238" s="92">
        <v>1.5287637799999999E-7</v>
      </c>
      <c r="CO238" s="92">
        <v>0</v>
      </c>
      <c r="CP238" s="92">
        <v>4.9185921800000003E-5</v>
      </c>
      <c r="CQ238" s="92">
        <v>2.07590945E-4</v>
      </c>
      <c r="CR238" s="92">
        <v>0</v>
      </c>
      <c r="CS238" s="92">
        <v>1.29369705E-2</v>
      </c>
      <c r="CT238" s="92">
        <v>0</v>
      </c>
      <c r="CU238" s="92">
        <v>0</v>
      </c>
      <c r="CV238" s="92">
        <v>0</v>
      </c>
      <c r="CW238" s="92">
        <v>0</v>
      </c>
      <c r="CX238" s="92">
        <v>3.2211299300000002E-7</v>
      </c>
      <c r="CY238" s="92">
        <v>1.4326158800000001E-6</v>
      </c>
      <c r="CZ238" s="92">
        <v>1.8253208900000001E-6</v>
      </c>
      <c r="DA238" s="92">
        <v>0</v>
      </c>
      <c r="DB238" s="92">
        <v>2.6345102400000001E-5</v>
      </c>
      <c r="DC238" s="92">
        <v>0</v>
      </c>
      <c r="DD238" s="92">
        <v>1.76264879E-5</v>
      </c>
      <c r="DE238" s="92">
        <v>2.2484403400000001E-10</v>
      </c>
      <c r="DF238" s="92">
        <v>2.6205476599999998E-4</v>
      </c>
      <c r="DG238" s="92">
        <v>3.7520134300000003E-7</v>
      </c>
      <c r="DH238" s="92">
        <v>0</v>
      </c>
      <c r="DI238" s="92">
        <v>0</v>
      </c>
      <c r="DJ238" s="92">
        <v>0</v>
      </c>
      <c r="DK238" s="92">
        <v>0</v>
      </c>
      <c r="DL238" s="92">
        <v>0</v>
      </c>
      <c r="DM238" s="92">
        <v>0</v>
      </c>
      <c r="DN238" s="92">
        <v>0</v>
      </c>
      <c r="DO238" s="92">
        <v>0</v>
      </c>
      <c r="DP238" s="92">
        <v>0</v>
      </c>
      <c r="DQ238" s="92">
        <v>0</v>
      </c>
      <c r="DR238" s="92">
        <v>0</v>
      </c>
      <c r="DS238" s="92">
        <v>0</v>
      </c>
      <c r="DT238" s="92">
        <v>0</v>
      </c>
      <c r="DU238" s="92">
        <v>0</v>
      </c>
      <c r="DV238" s="92">
        <v>0</v>
      </c>
      <c r="DW238" s="92">
        <v>0</v>
      </c>
      <c r="DX238" s="92">
        <v>0</v>
      </c>
      <c r="DY238" s="92">
        <v>0</v>
      </c>
      <c r="DZ238" s="92">
        <v>76133.155700000003</v>
      </c>
      <c r="EA238" s="92">
        <v>9.5717536199999995E-2</v>
      </c>
      <c r="EB238" s="92">
        <v>0.270710809</v>
      </c>
      <c r="EC238" s="92">
        <v>0.59425863199999995</v>
      </c>
      <c r="ED238" s="92">
        <v>0.24933928599999999</v>
      </c>
      <c r="EE238" s="92">
        <v>0.55151817199999997</v>
      </c>
      <c r="EF238" s="92">
        <v>0.114290218</v>
      </c>
      <c r="EG238" s="92">
        <v>0.17195165500000001</v>
      </c>
      <c r="EH238" s="92">
        <v>0</v>
      </c>
      <c r="EI238" s="92">
        <v>0.58850964699999997</v>
      </c>
      <c r="EJ238" s="92">
        <v>1.4851869300000001E-2</v>
      </c>
      <c r="EK238" s="92">
        <v>6.2315535500000003E-3</v>
      </c>
      <c r="EL238" s="92">
        <v>0.202835719</v>
      </c>
      <c r="EM238" s="92">
        <v>0.19937347799999999</v>
      </c>
      <c r="EN238" s="92">
        <v>6.3404898000000003</v>
      </c>
      <c r="EO238" s="92">
        <v>55.760664499999997</v>
      </c>
      <c r="EP238" s="92">
        <v>0.192074782</v>
      </c>
      <c r="EQ238" s="92">
        <v>0.25263834600000001</v>
      </c>
      <c r="ER238" s="92">
        <v>3.1795948800000001E-2</v>
      </c>
      <c r="ES238" s="92">
        <v>0.87964993000000002</v>
      </c>
      <c r="ET238" s="92">
        <v>0.39208811100000002</v>
      </c>
      <c r="EU238" s="92">
        <v>9.0558391500000002E-2</v>
      </c>
      <c r="EV238" s="92">
        <v>0.23771837300000001</v>
      </c>
      <c r="EW238" s="92">
        <v>2.7618889499999999</v>
      </c>
      <c r="EX238" s="92">
        <v>6.4241848399999996E-2</v>
      </c>
      <c r="EY238" s="92">
        <v>0</v>
      </c>
      <c r="EZ238" s="92">
        <v>16.244247099999999</v>
      </c>
      <c r="FA238" s="92">
        <v>117.453785</v>
      </c>
      <c r="FB238" s="92">
        <v>0</v>
      </c>
      <c r="FC238" s="92">
        <v>4711.1178900000004</v>
      </c>
      <c r="FD238" s="92">
        <v>0</v>
      </c>
      <c r="FE238" s="92">
        <v>0</v>
      </c>
      <c r="FF238" s="92">
        <v>0</v>
      </c>
      <c r="FG238" s="92">
        <v>0</v>
      </c>
      <c r="FH238" s="92">
        <v>0.38982983999999998</v>
      </c>
      <c r="FI238" s="92">
        <v>0.19640970399999999</v>
      </c>
      <c r="FJ238" s="92">
        <v>0.21908153499999999</v>
      </c>
      <c r="FK238" s="92">
        <v>0</v>
      </c>
      <c r="FL238" s="92">
        <v>5.1928946399999996</v>
      </c>
      <c r="FM238" s="92">
        <v>0</v>
      </c>
      <c r="FN238" s="92">
        <v>3.3236452999999999</v>
      </c>
      <c r="FO238" s="92">
        <v>1.54546774E-5</v>
      </c>
      <c r="FP238" s="92">
        <v>38.266178600000003</v>
      </c>
      <c r="FQ238" s="92">
        <v>0.102987223</v>
      </c>
      <c r="FR238" s="92">
        <v>0</v>
      </c>
      <c r="FS238" s="92">
        <v>0</v>
      </c>
      <c r="FT238" s="92">
        <v>0</v>
      </c>
      <c r="FU238" s="92">
        <v>0</v>
      </c>
      <c r="FV238" s="92">
        <v>0</v>
      </c>
      <c r="FW238" s="92">
        <v>0</v>
      </c>
      <c r="FX238" s="92">
        <v>0</v>
      </c>
      <c r="FY238" s="92">
        <v>0</v>
      </c>
      <c r="FZ238" s="92">
        <v>0</v>
      </c>
      <c r="GA238" s="92">
        <v>0</v>
      </c>
      <c r="GB238" s="92">
        <v>0</v>
      </c>
      <c r="GC238" s="92">
        <v>0</v>
      </c>
      <c r="GD238" s="92">
        <v>0</v>
      </c>
      <c r="GE238" s="92">
        <v>0</v>
      </c>
      <c r="GF238" s="92">
        <v>0</v>
      </c>
      <c r="GG238" s="92">
        <v>0</v>
      </c>
      <c r="GH238" s="92">
        <v>0</v>
      </c>
      <c r="GI238" s="92">
        <v>0</v>
      </c>
      <c r="GJ238" s="92">
        <v>0.93880601799999996</v>
      </c>
      <c r="GK238" s="92">
        <v>1.1803030899999999E-6</v>
      </c>
      <c r="GL238" s="92">
        <v>3.3381637099999999E-6</v>
      </c>
      <c r="GM238" s="92">
        <v>7.3278662199999996E-6</v>
      </c>
      <c r="GN238" s="92">
        <v>3.07462919E-6</v>
      </c>
      <c r="GO238" s="92">
        <v>6.8008290799999998E-6</v>
      </c>
      <c r="GP238" s="92">
        <v>1.4093248E-6</v>
      </c>
      <c r="GQ238" s="92">
        <v>2.1203541E-6</v>
      </c>
      <c r="GR238" s="92">
        <v>0</v>
      </c>
      <c r="GS238" s="92">
        <v>7.2569748900000003E-6</v>
      </c>
      <c r="GT238" s="92">
        <v>1.83139976E-7</v>
      </c>
      <c r="GU238" s="92">
        <v>7.6841947800000001E-8</v>
      </c>
      <c r="GV238" s="92">
        <v>2.5011887600000002E-6</v>
      </c>
      <c r="GW238" s="92">
        <v>2.4584955099999999E-6</v>
      </c>
      <c r="GX238" s="92">
        <v>7.8185252200000004E-5</v>
      </c>
      <c r="GY238" s="92">
        <v>6.8759066800000001E-4</v>
      </c>
      <c r="GZ238" s="92">
        <v>2.3684945199999999E-6</v>
      </c>
      <c r="HA238" s="92">
        <v>3.1153102399999999E-6</v>
      </c>
      <c r="HB238" s="92">
        <v>3.9207921800000002E-7</v>
      </c>
      <c r="HC238" s="92">
        <v>1.0847056600000001E-5</v>
      </c>
      <c r="HD238" s="92">
        <v>4.8348800899999996E-6</v>
      </c>
      <c r="HE238" s="92">
        <v>1.1166851300000001E-6</v>
      </c>
      <c r="HF238" s="92">
        <v>2.9313304799999998E-6</v>
      </c>
      <c r="HG238" s="92">
        <v>3.4057145600000002E-5</v>
      </c>
      <c r="HH238" s="92">
        <v>7.9217304699999997E-7</v>
      </c>
      <c r="HI238" s="92">
        <v>0</v>
      </c>
      <c r="HJ238" s="92">
        <v>2.00309535E-4</v>
      </c>
      <c r="HK238" s="92">
        <v>1.4483350900000001E-3</v>
      </c>
      <c r="HL238" s="92">
        <v>0</v>
      </c>
      <c r="HM238" s="92">
        <v>5.8093294400000002E-2</v>
      </c>
      <c r="HN238" s="92">
        <v>0</v>
      </c>
      <c r="HO238" s="92">
        <v>0</v>
      </c>
      <c r="HP238" s="92">
        <v>0</v>
      </c>
      <c r="HQ238" s="92">
        <v>0</v>
      </c>
      <c r="HR238" s="92">
        <v>4.8070331099999999E-6</v>
      </c>
      <c r="HS238" s="92">
        <v>2.4219488900000002E-6</v>
      </c>
      <c r="HT238" s="92">
        <v>2.7015176500000002E-6</v>
      </c>
      <c r="HU238" s="92">
        <v>0</v>
      </c>
      <c r="HV238" s="92">
        <v>6.4034134700000005E-5</v>
      </c>
      <c r="HW238" s="92">
        <v>0</v>
      </c>
      <c r="HX238" s="92">
        <v>4.0984222799999999E-5</v>
      </c>
      <c r="HY238" s="92">
        <v>1.9057326600000001E-10</v>
      </c>
      <c r="HZ238" s="92">
        <v>4.7186430699999997E-4</v>
      </c>
      <c r="IA238" s="92">
        <v>1.26994637E-6</v>
      </c>
      <c r="IB238" s="92">
        <v>0</v>
      </c>
      <c r="IC238" s="92">
        <v>0</v>
      </c>
      <c r="ID238" s="92">
        <v>0</v>
      </c>
      <c r="IE238" s="92">
        <v>0</v>
      </c>
      <c r="IF238" s="92">
        <v>0</v>
      </c>
      <c r="IG238" s="92">
        <v>0</v>
      </c>
      <c r="IH238" s="92">
        <v>0</v>
      </c>
      <c r="II238" s="92">
        <v>0</v>
      </c>
      <c r="IJ238" s="92">
        <v>0</v>
      </c>
      <c r="IK238" s="92">
        <v>0</v>
      </c>
      <c r="IL238" s="92">
        <v>0</v>
      </c>
      <c r="IM238" s="92">
        <v>0</v>
      </c>
      <c r="IN238" s="92">
        <v>0</v>
      </c>
      <c r="IO238" s="92">
        <v>0</v>
      </c>
      <c r="IP238" s="92">
        <v>0</v>
      </c>
      <c r="IQ238" s="92">
        <v>0</v>
      </c>
      <c r="IR238" s="92">
        <v>0</v>
      </c>
      <c r="IS238" s="92">
        <v>0</v>
      </c>
      <c r="IT238" s="92">
        <v>4284.4934999999996</v>
      </c>
      <c r="IU238" s="92">
        <v>81095.725999999995</v>
      </c>
      <c r="IV238" s="92">
        <v>1520.9948300000001</v>
      </c>
      <c r="IW238" s="92">
        <v>85.926309399999994</v>
      </c>
      <c r="IX238" s="92">
        <v>1</v>
      </c>
      <c r="IY238" s="92">
        <v>0</v>
      </c>
      <c r="IZ238" s="92">
        <v>1</v>
      </c>
      <c r="JA238" s="92">
        <v>0</v>
      </c>
      <c r="JB238" s="92">
        <v>-67849.532099999997</v>
      </c>
      <c r="JC238" s="92">
        <v>-3584.66338</v>
      </c>
      <c r="JD238" s="92">
        <v>-290.70087899999999</v>
      </c>
      <c r="JE238" s="92">
        <v>-40.044116299999999</v>
      </c>
      <c r="JF238" s="92">
        <v>-2.1156325300000001</v>
      </c>
      <c r="JG238" s="92">
        <v>4.6948367999999997E-2</v>
      </c>
      <c r="JH238" s="92">
        <v>0.88862592200000001</v>
      </c>
      <c r="JI238" s="92">
        <v>18.927727600000001</v>
      </c>
      <c r="JJ238" s="92">
        <v>0</v>
      </c>
      <c r="JK238" s="92">
        <v>0</v>
      </c>
      <c r="JL238" s="92">
        <v>0</v>
      </c>
      <c r="JM238" s="92">
        <v>0</v>
      </c>
      <c r="JN238" s="92">
        <v>0</v>
      </c>
      <c r="JO238" s="92">
        <v>0</v>
      </c>
      <c r="JP238" s="92">
        <v>0</v>
      </c>
      <c r="JQ238" s="92">
        <v>0</v>
      </c>
      <c r="JR238" s="92">
        <v>0</v>
      </c>
      <c r="JS238" s="92">
        <v>0</v>
      </c>
      <c r="JT238" s="92">
        <v>0</v>
      </c>
      <c r="JU238" s="92">
        <v>0</v>
      </c>
      <c r="JV238" s="92">
        <v>0</v>
      </c>
      <c r="JW238" s="92">
        <v>0</v>
      </c>
      <c r="JX238" s="92">
        <v>0</v>
      </c>
      <c r="JY238" s="92">
        <v>0</v>
      </c>
      <c r="JZ238" s="92">
        <v>0</v>
      </c>
      <c r="KA238" s="92">
        <v>0</v>
      </c>
      <c r="KB238" s="92">
        <v>0</v>
      </c>
      <c r="KC238" s="92">
        <v>0</v>
      </c>
      <c r="KD238" s="92">
        <v>0</v>
      </c>
      <c r="KE238" s="92">
        <v>0</v>
      </c>
      <c r="KF238" s="92">
        <v>0</v>
      </c>
      <c r="KG238" s="92">
        <v>0</v>
      </c>
      <c r="KH238" s="92">
        <v>0</v>
      </c>
      <c r="KI238" s="92">
        <v>0</v>
      </c>
      <c r="KJ238" s="92">
        <v>0</v>
      </c>
      <c r="KK238" s="92">
        <v>0</v>
      </c>
      <c r="KL238" s="92">
        <v>0</v>
      </c>
      <c r="KM238" s="92">
        <v>0</v>
      </c>
      <c r="KN238" s="92">
        <v>0</v>
      </c>
      <c r="KO238" s="92">
        <v>0</v>
      </c>
      <c r="KP238" s="92">
        <v>0</v>
      </c>
      <c r="KQ238" s="92">
        <v>0</v>
      </c>
      <c r="KR238" s="92">
        <v>0</v>
      </c>
      <c r="KS238" s="92">
        <v>0</v>
      </c>
      <c r="KT238" s="92">
        <v>0</v>
      </c>
      <c r="KU238" s="92">
        <v>0</v>
      </c>
      <c r="KV238" s="92">
        <v>0</v>
      </c>
      <c r="KW238" s="92">
        <v>0</v>
      </c>
      <c r="KX238" s="92">
        <v>0</v>
      </c>
      <c r="KY238" s="92">
        <v>0</v>
      </c>
      <c r="KZ238" s="92">
        <v>0</v>
      </c>
      <c r="LA238" s="92">
        <v>0</v>
      </c>
      <c r="LB238" s="92">
        <v>0</v>
      </c>
      <c r="LC238" s="92">
        <v>0</v>
      </c>
      <c r="LD238" s="92">
        <v>0</v>
      </c>
      <c r="LE238" s="92">
        <v>0</v>
      </c>
      <c r="LF238" s="92">
        <v>0</v>
      </c>
      <c r="LG238" s="92">
        <v>0</v>
      </c>
      <c r="LH238" s="92">
        <v>0</v>
      </c>
      <c r="LI238" s="92">
        <v>0</v>
      </c>
      <c r="LJ238" s="92">
        <v>0</v>
      </c>
      <c r="LK238" s="92">
        <v>0</v>
      </c>
      <c r="LL238" s="92">
        <v>0</v>
      </c>
      <c r="LM238" s="92">
        <v>0</v>
      </c>
      <c r="LN238" s="92">
        <v>0</v>
      </c>
      <c r="LO238" s="92">
        <v>0</v>
      </c>
      <c r="LP238" s="92">
        <v>0</v>
      </c>
      <c r="LQ238" s="92">
        <v>0</v>
      </c>
      <c r="LR238" s="92">
        <v>0</v>
      </c>
      <c r="LS238" s="92">
        <v>0</v>
      </c>
      <c r="LT238" s="92">
        <v>0</v>
      </c>
      <c r="LU238" s="92">
        <v>0</v>
      </c>
      <c r="LV238" s="92">
        <v>0</v>
      </c>
      <c r="LW238" s="92">
        <v>0</v>
      </c>
      <c r="LX238" s="92">
        <v>0</v>
      </c>
      <c r="LY238" s="92">
        <v>0</v>
      </c>
      <c r="LZ238" s="92">
        <v>0</v>
      </c>
      <c r="MA238" s="92">
        <v>0</v>
      </c>
      <c r="MB238" s="92">
        <v>0</v>
      </c>
      <c r="MC238" s="92">
        <v>0</v>
      </c>
      <c r="MD238" s="92">
        <v>0</v>
      </c>
      <c r="ME238" s="92">
        <v>0</v>
      </c>
      <c r="MF238" s="92">
        <v>0</v>
      </c>
      <c r="MG238" s="92">
        <v>0</v>
      </c>
      <c r="MH238" s="92">
        <v>0</v>
      </c>
      <c r="MI238" s="92">
        <v>0</v>
      </c>
      <c r="MJ238" s="92">
        <v>0</v>
      </c>
      <c r="MK238" s="92">
        <v>0</v>
      </c>
      <c r="ML238" s="92">
        <v>0</v>
      </c>
      <c r="MM238" s="92">
        <v>0</v>
      </c>
      <c r="MN238" s="92">
        <v>0</v>
      </c>
      <c r="MO238" s="92">
        <v>0</v>
      </c>
      <c r="MP238" s="92">
        <v>0</v>
      </c>
      <c r="MQ238" s="92">
        <v>0</v>
      </c>
      <c r="MR238" s="92">
        <v>0</v>
      </c>
      <c r="MS238" s="92">
        <v>0</v>
      </c>
      <c r="MT238" s="92">
        <v>0</v>
      </c>
      <c r="MU238" s="92">
        <v>0</v>
      </c>
      <c r="MV238" s="92">
        <v>0</v>
      </c>
      <c r="MW238" s="92">
        <v>0</v>
      </c>
      <c r="MX238" s="92">
        <v>0</v>
      </c>
      <c r="MY238" s="92">
        <v>0</v>
      </c>
      <c r="MZ238" s="92">
        <v>0</v>
      </c>
      <c r="NA238" s="92">
        <v>0</v>
      </c>
      <c r="NB238" s="92">
        <v>0</v>
      </c>
      <c r="NC238" s="92">
        <v>0</v>
      </c>
      <c r="ND238" s="92">
        <v>0</v>
      </c>
      <c r="NE238" s="92">
        <v>0</v>
      </c>
      <c r="NF238" s="92">
        <v>0</v>
      </c>
      <c r="NG238" s="92">
        <v>0</v>
      </c>
      <c r="NH238" s="92">
        <v>0</v>
      </c>
      <c r="NI238" s="92">
        <v>0</v>
      </c>
      <c r="NJ238" s="92">
        <v>0</v>
      </c>
      <c r="NK238" s="92">
        <v>0</v>
      </c>
      <c r="NL238" s="92">
        <v>0</v>
      </c>
      <c r="NM238" s="92">
        <v>0</v>
      </c>
      <c r="NN238" s="92">
        <v>0</v>
      </c>
      <c r="NO238" s="92">
        <v>0</v>
      </c>
      <c r="NP238" s="92">
        <v>0</v>
      </c>
      <c r="NQ238" s="92">
        <v>0</v>
      </c>
      <c r="NR238" s="92">
        <v>0</v>
      </c>
      <c r="NS238" s="92">
        <v>0</v>
      </c>
      <c r="NT238" s="92">
        <v>0</v>
      </c>
      <c r="NU238" s="92">
        <v>0</v>
      </c>
      <c r="NV238" s="92">
        <v>0</v>
      </c>
      <c r="NW238" s="92">
        <v>0</v>
      </c>
      <c r="NX238" s="92">
        <v>0</v>
      </c>
      <c r="NY238" s="92">
        <v>0</v>
      </c>
      <c r="NZ238" s="92">
        <v>0</v>
      </c>
      <c r="OA238" s="92">
        <v>0</v>
      </c>
      <c r="OB238" s="92">
        <v>0</v>
      </c>
      <c r="OC238" s="92">
        <v>0</v>
      </c>
      <c r="OD238" s="92">
        <v>0</v>
      </c>
      <c r="OE238" s="92">
        <v>0</v>
      </c>
      <c r="OF238" s="92">
        <v>0</v>
      </c>
      <c r="OG238" s="92">
        <v>0</v>
      </c>
      <c r="OH238" s="92">
        <v>0</v>
      </c>
      <c r="OI238" s="92">
        <v>0</v>
      </c>
      <c r="OJ238" s="92">
        <v>0</v>
      </c>
      <c r="OK238" s="92">
        <v>0</v>
      </c>
      <c r="OL238" s="92">
        <v>0</v>
      </c>
      <c r="OM238" s="92">
        <v>0</v>
      </c>
      <c r="ON238" s="92">
        <v>0</v>
      </c>
      <c r="OO238" s="92">
        <v>0</v>
      </c>
      <c r="OP238" s="92">
        <v>0</v>
      </c>
      <c r="OQ238" s="92">
        <v>0</v>
      </c>
      <c r="OR238" s="92">
        <v>0</v>
      </c>
      <c r="OS238" s="92">
        <v>0</v>
      </c>
      <c r="OT238" s="92">
        <v>0</v>
      </c>
      <c r="OU238" s="92">
        <v>0</v>
      </c>
      <c r="OV238" s="92">
        <v>0</v>
      </c>
      <c r="OW238" s="92">
        <v>0</v>
      </c>
      <c r="OX238" s="92">
        <v>0</v>
      </c>
      <c r="OY238" s="92">
        <v>0</v>
      </c>
      <c r="OZ238" s="92">
        <v>0</v>
      </c>
      <c r="PA238" s="92">
        <v>0</v>
      </c>
      <c r="PB238" s="92">
        <v>0</v>
      </c>
      <c r="PC238" s="92">
        <v>0</v>
      </c>
      <c r="PD238" s="92">
        <v>0</v>
      </c>
      <c r="PE238" s="92">
        <v>0</v>
      </c>
      <c r="PF238" s="92">
        <v>0</v>
      </c>
      <c r="PG238" s="92">
        <v>0</v>
      </c>
      <c r="PH238" s="92">
        <v>0</v>
      </c>
      <c r="PI238" s="92">
        <v>0</v>
      </c>
      <c r="PJ238" s="92">
        <v>0</v>
      </c>
      <c r="PK238" s="92">
        <v>0</v>
      </c>
      <c r="PL238" s="92">
        <v>0</v>
      </c>
      <c r="PM238" s="92">
        <v>0</v>
      </c>
      <c r="PN238" s="92">
        <v>0</v>
      </c>
      <c r="PO238" s="92">
        <v>0</v>
      </c>
      <c r="PP238" s="92">
        <v>0</v>
      </c>
      <c r="PQ238" s="92">
        <v>0</v>
      </c>
      <c r="PR238" s="92">
        <v>0</v>
      </c>
      <c r="PS238" s="92">
        <v>0</v>
      </c>
      <c r="PT238" s="92">
        <v>0</v>
      </c>
      <c r="PU238" s="92">
        <v>0</v>
      </c>
      <c r="PV238" s="92">
        <v>0</v>
      </c>
      <c r="PW238" s="92">
        <v>0</v>
      </c>
      <c r="PX238" s="92">
        <v>0</v>
      </c>
      <c r="PY238" s="92">
        <v>0</v>
      </c>
      <c r="PZ238" s="92">
        <v>0</v>
      </c>
      <c r="QA238" s="92">
        <v>0</v>
      </c>
      <c r="QB238" s="92">
        <v>0</v>
      </c>
      <c r="QC238" s="92">
        <v>0</v>
      </c>
      <c r="QD238" s="92">
        <v>0</v>
      </c>
      <c r="QE238" s="92">
        <v>0</v>
      </c>
      <c r="QF238" s="92">
        <v>0</v>
      </c>
      <c r="QG238" s="92">
        <v>0</v>
      </c>
      <c r="QH238" s="92">
        <v>0</v>
      </c>
      <c r="QI238" s="92">
        <v>0</v>
      </c>
      <c r="QJ238" s="92">
        <v>0</v>
      </c>
      <c r="QK238" s="92">
        <v>0</v>
      </c>
      <c r="QL238" s="92">
        <v>0</v>
      </c>
      <c r="QM238" s="92">
        <v>0</v>
      </c>
      <c r="QN238" s="92">
        <v>0</v>
      </c>
      <c r="QO238" s="92">
        <v>0</v>
      </c>
      <c r="QP238" s="92">
        <v>0</v>
      </c>
      <c r="QQ238" s="92">
        <v>0</v>
      </c>
      <c r="QR238" s="92">
        <v>0</v>
      </c>
      <c r="QS238" s="92">
        <v>0</v>
      </c>
      <c r="QT238" s="92">
        <v>0</v>
      </c>
      <c r="QU238" s="92">
        <v>0</v>
      </c>
      <c r="QV238" s="92">
        <v>0</v>
      </c>
      <c r="QW238" s="92">
        <v>0</v>
      </c>
      <c r="QX238" s="92">
        <v>0</v>
      </c>
      <c r="QY238" s="92">
        <v>0</v>
      </c>
      <c r="QZ238" s="92">
        <v>0</v>
      </c>
      <c r="RA238" s="92">
        <v>0</v>
      </c>
      <c r="RB238" s="92">
        <v>0</v>
      </c>
      <c r="RC238" s="92">
        <v>0</v>
      </c>
      <c r="RD238" s="92">
        <v>0</v>
      </c>
      <c r="RE238" s="92">
        <v>0</v>
      </c>
      <c r="RF238" s="92">
        <v>0</v>
      </c>
      <c r="RG238" s="92">
        <v>0</v>
      </c>
      <c r="RH238" s="92">
        <v>0</v>
      </c>
      <c r="RI238" s="92">
        <v>0</v>
      </c>
      <c r="RJ238" s="92">
        <v>0</v>
      </c>
      <c r="RK238" s="92">
        <v>0</v>
      </c>
      <c r="RL238" s="92">
        <v>0</v>
      </c>
      <c r="RM238" s="92">
        <v>0</v>
      </c>
      <c r="RN238" s="92">
        <v>0</v>
      </c>
      <c r="RO238" s="92">
        <v>0</v>
      </c>
      <c r="RP238" s="92">
        <v>0</v>
      </c>
      <c r="RQ238" s="92">
        <v>0</v>
      </c>
      <c r="RR238" s="92">
        <v>0</v>
      </c>
      <c r="RS238" s="92">
        <v>0</v>
      </c>
      <c r="RT238" s="92">
        <v>0</v>
      </c>
      <c r="RU238" s="92">
        <v>0</v>
      </c>
      <c r="RV238" s="92">
        <v>0</v>
      </c>
      <c r="RW238" s="92">
        <v>0</v>
      </c>
      <c r="RX238" s="92">
        <v>0</v>
      </c>
      <c r="RY238" s="92">
        <v>0</v>
      </c>
      <c r="RZ238" s="92">
        <v>0</v>
      </c>
      <c r="SA238" s="92">
        <v>0</v>
      </c>
      <c r="SB238" s="92">
        <v>0</v>
      </c>
      <c r="SC238" s="92">
        <v>0</v>
      </c>
      <c r="SD238" s="92">
        <v>0</v>
      </c>
      <c r="SE238" s="92">
        <v>0</v>
      </c>
      <c r="SF238" s="92">
        <v>0</v>
      </c>
      <c r="SG238" s="92">
        <v>0</v>
      </c>
      <c r="SH238" s="92">
        <v>0</v>
      </c>
      <c r="SI238" s="92">
        <v>0</v>
      </c>
      <c r="SJ238" s="92">
        <v>0</v>
      </c>
      <c r="SK238" s="92">
        <v>0</v>
      </c>
      <c r="SL238" s="92">
        <v>0</v>
      </c>
      <c r="SM238" s="92">
        <v>0</v>
      </c>
      <c r="SN238" s="92">
        <v>0</v>
      </c>
      <c r="SO238" s="92">
        <v>0</v>
      </c>
      <c r="SP238" s="92">
        <v>0</v>
      </c>
      <c r="SQ238" s="92">
        <v>0</v>
      </c>
      <c r="SR238" s="92">
        <v>0</v>
      </c>
      <c r="SS238" s="92">
        <v>0</v>
      </c>
      <c r="ST238" s="92">
        <v>0</v>
      </c>
      <c r="SU238" s="92">
        <v>0</v>
      </c>
      <c r="SV238" s="92">
        <v>0</v>
      </c>
      <c r="SW238" s="92">
        <v>0</v>
      </c>
      <c r="SX238" s="92">
        <v>0</v>
      </c>
      <c r="SY238" s="92">
        <v>0</v>
      </c>
      <c r="SZ238" s="92">
        <v>0</v>
      </c>
      <c r="TA238" s="92">
        <v>0</v>
      </c>
      <c r="TB238" s="92">
        <v>0</v>
      </c>
      <c r="TC238" s="92">
        <v>1</v>
      </c>
      <c r="TD238" s="92">
        <v>0</v>
      </c>
      <c r="TE238" s="92">
        <v>0</v>
      </c>
      <c r="TF238" s="92">
        <v>0</v>
      </c>
      <c r="TG238" s="92">
        <v>0</v>
      </c>
      <c r="TH238" s="92">
        <v>0</v>
      </c>
      <c r="TI238" s="92">
        <v>0</v>
      </c>
      <c r="TJ238" s="92">
        <v>0</v>
      </c>
      <c r="TK238" s="92">
        <v>0</v>
      </c>
      <c r="TL238" s="92">
        <v>0</v>
      </c>
      <c r="TM238" s="92">
        <v>0</v>
      </c>
      <c r="TN238" s="92">
        <v>0</v>
      </c>
      <c r="TO238" s="92">
        <v>0</v>
      </c>
      <c r="TP238" s="92">
        <v>2.45277877E-3</v>
      </c>
      <c r="TQ238" s="92">
        <v>-343673412.87199998</v>
      </c>
      <c r="TR238" s="92">
        <v>1.0690724333333301E-3</v>
      </c>
      <c r="TS238" s="92">
        <v>0</v>
      </c>
      <c r="TT238" s="92">
        <v>0</v>
      </c>
      <c r="TU238" s="92">
        <v>0</v>
      </c>
      <c r="TV238" s="92">
        <v>0</v>
      </c>
      <c r="TW238" s="92">
        <v>0</v>
      </c>
      <c r="TX238" s="92">
        <v>0</v>
      </c>
      <c r="TY238" s="92">
        <v>0</v>
      </c>
      <c r="TZ238" s="92">
        <v>0</v>
      </c>
      <c r="UA238" s="92">
        <v>0</v>
      </c>
      <c r="UB238" s="92">
        <v>0</v>
      </c>
      <c r="UC238" s="92">
        <v>0</v>
      </c>
      <c r="UD238" s="92">
        <v>0</v>
      </c>
      <c r="UE238" s="92">
        <v>0</v>
      </c>
      <c r="UF238" s="92">
        <v>0</v>
      </c>
      <c r="UG238" s="92">
        <v>0</v>
      </c>
      <c r="UH238" s="92">
        <v>0</v>
      </c>
      <c r="UI238" s="92">
        <v>0</v>
      </c>
      <c r="UJ238" s="92">
        <v>0</v>
      </c>
      <c r="UK238" s="92">
        <v>0</v>
      </c>
      <c r="UL238" s="92">
        <v>0</v>
      </c>
      <c r="UM238" s="92">
        <v>0</v>
      </c>
      <c r="UN238" s="92">
        <v>0</v>
      </c>
      <c r="UO238" s="92">
        <v>0</v>
      </c>
      <c r="UP238" s="92">
        <v>0</v>
      </c>
      <c r="UQ238" s="92">
        <v>0</v>
      </c>
      <c r="UR238" s="92">
        <v>0</v>
      </c>
      <c r="US238" s="92">
        <v>0</v>
      </c>
      <c r="UT238" s="92">
        <v>0</v>
      </c>
      <c r="UU238" s="92">
        <v>0</v>
      </c>
      <c r="UV238" s="92">
        <v>0</v>
      </c>
      <c r="UW238" s="92">
        <v>0</v>
      </c>
      <c r="UX238" s="92">
        <v>0</v>
      </c>
      <c r="UY238" s="92">
        <v>0</v>
      </c>
      <c r="UZ238" s="92">
        <v>0</v>
      </c>
      <c r="VA238" s="92">
        <v>0</v>
      </c>
      <c r="VB238" s="92">
        <v>0</v>
      </c>
      <c r="VC238" s="92">
        <v>0</v>
      </c>
      <c r="VD238" s="92">
        <v>0</v>
      </c>
      <c r="VE238" s="92">
        <v>0</v>
      </c>
      <c r="VF238" s="92">
        <v>0</v>
      </c>
      <c r="VG238" s="92">
        <v>0</v>
      </c>
      <c r="VH238" s="92">
        <v>0</v>
      </c>
      <c r="VI238" s="92">
        <v>0</v>
      </c>
      <c r="VJ238" s="92">
        <v>0</v>
      </c>
      <c r="VK238" s="92">
        <v>0</v>
      </c>
      <c r="VL238" s="92">
        <v>0</v>
      </c>
      <c r="VM238" s="92">
        <v>0</v>
      </c>
      <c r="VN238" s="92">
        <v>0</v>
      </c>
      <c r="VO238" s="92">
        <v>0</v>
      </c>
      <c r="VP238" s="92">
        <v>0</v>
      </c>
      <c r="VQ238" s="92">
        <v>0</v>
      </c>
      <c r="VR238" s="92">
        <v>0</v>
      </c>
      <c r="VS238" s="92">
        <v>0</v>
      </c>
      <c r="VT238" s="92">
        <v>0</v>
      </c>
      <c r="VU238" s="92">
        <v>0</v>
      </c>
      <c r="VV238" s="92">
        <v>0</v>
      </c>
      <c r="VW238" s="92">
        <v>0</v>
      </c>
      <c r="VX238" s="92">
        <v>0</v>
      </c>
      <c r="VY238" s="92">
        <v>0</v>
      </c>
      <c r="VZ238" s="92">
        <v>0</v>
      </c>
      <c r="WA238" s="92">
        <v>0</v>
      </c>
      <c r="WB238" s="92">
        <v>0</v>
      </c>
      <c r="WC238" s="92">
        <v>0</v>
      </c>
    </row>
    <row r="239" spans="2:601" ht="13.5" customHeight="1">
      <c r="B239" s="851" t="s">
        <v>2905</v>
      </c>
      <c r="C239" s="92">
        <v>0</v>
      </c>
      <c r="D239" s="92">
        <v>2289357.21</v>
      </c>
      <c r="E239" s="92">
        <v>-8542.0704299999998</v>
      </c>
      <c r="F239" s="92">
        <v>124191.686</v>
      </c>
      <c r="G239" s="92">
        <v>1.22272883E-2</v>
      </c>
      <c r="H239" s="92">
        <v>8.8306081500000005E-3</v>
      </c>
      <c r="I239" s="92">
        <v>1.9384763900000001E-2</v>
      </c>
      <c r="J239" s="92">
        <v>8.1334673600000004E-3</v>
      </c>
      <c r="K239" s="92">
        <v>2.1588679999999999E-2</v>
      </c>
      <c r="L239" s="92">
        <v>4.4737872199999999E-3</v>
      </c>
      <c r="M239" s="92">
        <v>2.9521414099999998E-3</v>
      </c>
      <c r="N239" s="92">
        <v>0</v>
      </c>
      <c r="O239" s="92">
        <v>2.1330193099999999E-2</v>
      </c>
      <c r="P239" s="92">
        <v>5.3829744500000004E-4</v>
      </c>
      <c r="Q239" s="92">
        <v>2.2585906799999999E-4</v>
      </c>
      <c r="R239" s="92">
        <v>9.02249026E-3</v>
      </c>
      <c r="S239" s="92">
        <v>8.8684837099999997E-3</v>
      </c>
      <c r="T239" s="92">
        <v>0.206827282</v>
      </c>
      <c r="U239" s="92">
        <v>2.1537465400000002</v>
      </c>
      <c r="V239" s="92">
        <v>8.9507452899999992E-3</v>
      </c>
      <c r="W239" s="92">
        <v>1.54633967E-2</v>
      </c>
      <c r="X239" s="92">
        <v>3.1117680900000001E-3</v>
      </c>
      <c r="Y239" s="92">
        <v>5.7388519700000001E-2</v>
      </c>
      <c r="Z239" s="92">
        <v>1.51445816E-2</v>
      </c>
      <c r="AA239" s="92">
        <v>5.77872156E-3</v>
      </c>
      <c r="AB239" s="92">
        <v>1.1830149200000001E-2</v>
      </c>
      <c r="AC239" s="92">
        <v>0.95499792699999997</v>
      </c>
      <c r="AD239" s="92">
        <v>3.8492637799999998E-3</v>
      </c>
      <c r="AE239" s="92">
        <v>0</v>
      </c>
      <c r="AF239" s="92">
        <v>1.2384489299999999</v>
      </c>
      <c r="AG239" s="92">
        <v>5.2269180500000001</v>
      </c>
      <c r="AH239" s="92">
        <v>0</v>
      </c>
      <c r="AI239" s="92">
        <v>325.73931499999998</v>
      </c>
      <c r="AJ239" s="92">
        <v>0</v>
      </c>
      <c r="AK239" s="92">
        <v>0</v>
      </c>
      <c r="AL239" s="92">
        <v>0</v>
      </c>
      <c r="AM239" s="92">
        <v>0</v>
      </c>
      <c r="AN239" s="92">
        <v>8.1104607800000002E-3</v>
      </c>
      <c r="AO239" s="92">
        <v>0.51625971900000001</v>
      </c>
      <c r="AP239" s="92">
        <v>1.1384231300000001</v>
      </c>
      <c r="AQ239" s="92">
        <v>0</v>
      </c>
      <c r="AR239" s="92">
        <v>0.66500026499999998</v>
      </c>
      <c r="AS239" s="92">
        <v>0</v>
      </c>
      <c r="AT239" s="92">
        <v>0.86058122699999995</v>
      </c>
      <c r="AU239" s="92">
        <v>8.3365486799999994E-5</v>
      </c>
      <c r="AV239" s="92">
        <v>6.6894845199999997</v>
      </c>
      <c r="AW239" s="92">
        <v>9.4866397400000003E-3</v>
      </c>
      <c r="AX239" s="92">
        <v>0</v>
      </c>
      <c r="AY239" s="92">
        <v>0</v>
      </c>
      <c r="AZ239" s="92">
        <v>0</v>
      </c>
      <c r="BA239" s="92">
        <v>0</v>
      </c>
      <c r="BB239" s="92">
        <v>0</v>
      </c>
      <c r="BC239" s="92">
        <v>0</v>
      </c>
      <c r="BD239" s="92">
        <v>0</v>
      </c>
      <c r="BE239" s="92">
        <v>0</v>
      </c>
      <c r="BF239" s="92">
        <v>0</v>
      </c>
      <c r="BG239" s="92">
        <v>0</v>
      </c>
      <c r="BH239" s="92">
        <v>0</v>
      </c>
      <c r="BI239" s="92">
        <v>0</v>
      </c>
      <c r="BJ239" s="92">
        <v>0</v>
      </c>
      <c r="BK239" s="92">
        <v>0</v>
      </c>
      <c r="BL239" s="92">
        <v>0</v>
      </c>
      <c r="BM239" s="92">
        <v>0</v>
      </c>
      <c r="BN239" s="92">
        <v>0</v>
      </c>
      <c r="BO239" s="92">
        <v>0</v>
      </c>
      <c r="BP239" s="92">
        <v>0.99722455300000001</v>
      </c>
      <c r="BQ239" s="92">
        <v>9.8181709599999999E-8</v>
      </c>
      <c r="BR239" s="92">
        <v>7.0907317099999994E-8</v>
      </c>
      <c r="BS239" s="92">
        <v>1.5565424E-7</v>
      </c>
      <c r="BT239" s="92">
        <v>6.5309471300000006E-8</v>
      </c>
      <c r="BU239" s="92">
        <v>1.7335107099999999E-7</v>
      </c>
      <c r="BV239" s="92">
        <v>3.5923261899999999E-8</v>
      </c>
      <c r="BW239" s="92">
        <v>2.3704871000000001E-8</v>
      </c>
      <c r="BX239" s="92">
        <v>0</v>
      </c>
      <c r="BY239" s="92">
        <v>1.7127549299999999E-7</v>
      </c>
      <c r="BZ239" s="92">
        <v>4.3223781399999997E-9</v>
      </c>
      <c r="CA239" s="92">
        <v>1.81358523E-9</v>
      </c>
      <c r="CB239" s="92">
        <v>7.2448076799999999E-8</v>
      </c>
      <c r="CC239" s="92">
        <v>7.1211447199999998E-8</v>
      </c>
      <c r="CD239" s="92">
        <v>1.66076531E-6</v>
      </c>
      <c r="CE239" s="92">
        <v>1.7293983200000001E-5</v>
      </c>
      <c r="CF239" s="92">
        <v>7.1871984800000005E-8</v>
      </c>
      <c r="CG239" s="92">
        <v>1.2416675599999999E-7</v>
      </c>
      <c r="CH239" s="92">
        <v>2.49866287E-8</v>
      </c>
      <c r="CI239" s="92">
        <v>4.6081378499999997E-7</v>
      </c>
      <c r="CJ239" s="92">
        <v>1.2160675999999999E-7</v>
      </c>
      <c r="CK239" s="92">
        <v>4.6401520100000002E-8</v>
      </c>
      <c r="CL239" s="92">
        <v>9.4992793599999996E-8</v>
      </c>
      <c r="CM239" s="92">
        <v>7.6683666300000004E-6</v>
      </c>
      <c r="CN239" s="92">
        <v>3.0908513099999998E-8</v>
      </c>
      <c r="CO239" s="92">
        <v>0</v>
      </c>
      <c r="CP239" s="92">
        <v>9.9443989700000003E-6</v>
      </c>
      <c r="CQ239" s="92">
        <v>4.1970691999999999E-5</v>
      </c>
      <c r="CR239" s="92">
        <v>0</v>
      </c>
      <c r="CS239" s="92">
        <v>2.6155957199999998E-3</v>
      </c>
      <c r="CT239" s="92">
        <v>0</v>
      </c>
      <c r="CU239" s="92">
        <v>0</v>
      </c>
      <c r="CV239" s="92">
        <v>0</v>
      </c>
      <c r="CW239" s="92">
        <v>0</v>
      </c>
      <c r="CX239" s="92">
        <v>6.5124734799999997E-8</v>
      </c>
      <c r="CY239" s="92">
        <v>4.1454213499999999E-6</v>
      </c>
      <c r="CZ239" s="92">
        <v>9.1412197600000004E-6</v>
      </c>
      <c r="DA239" s="92">
        <v>0</v>
      </c>
      <c r="DB239" s="92">
        <v>5.3397663900000004E-6</v>
      </c>
      <c r="DC239" s="92">
        <v>0</v>
      </c>
      <c r="DD239" s="92">
        <v>6.9102268900000003E-6</v>
      </c>
      <c r="DE239" s="92">
        <v>6.6940157499999997E-10</v>
      </c>
      <c r="DF239" s="92">
        <v>5.37146924E-5</v>
      </c>
      <c r="DG239" s="92">
        <v>7.6175067499999999E-8</v>
      </c>
      <c r="DH239" s="92">
        <v>0</v>
      </c>
      <c r="DI239" s="92">
        <v>0</v>
      </c>
      <c r="DJ239" s="92">
        <v>0</v>
      </c>
      <c r="DK239" s="92">
        <v>0</v>
      </c>
      <c r="DL239" s="92">
        <v>0</v>
      </c>
      <c r="DM239" s="92">
        <v>0</v>
      </c>
      <c r="DN239" s="92">
        <v>0</v>
      </c>
      <c r="DO239" s="92">
        <v>0</v>
      </c>
      <c r="DP239" s="92">
        <v>0</v>
      </c>
      <c r="DQ239" s="92">
        <v>0</v>
      </c>
      <c r="DR239" s="92">
        <v>0</v>
      </c>
      <c r="DS239" s="92">
        <v>0</v>
      </c>
      <c r="DT239" s="92">
        <v>0</v>
      </c>
      <c r="DU239" s="92">
        <v>0</v>
      </c>
      <c r="DV239" s="92">
        <v>0</v>
      </c>
      <c r="DW239" s="92">
        <v>0</v>
      </c>
      <c r="DX239" s="92">
        <v>0</v>
      </c>
      <c r="DY239" s="92">
        <v>0</v>
      </c>
      <c r="DZ239" s="92">
        <v>2237348</v>
      </c>
      <c r="EA239" s="92">
        <v>0.56329943199999999</v>
      </c>
      <c r="EB239" s="92">
        <v>1.5909018800000001</v>
      </c>
      <c r="EC239" s="92">
        <v>3.4923140899999998</v>
      </c>
      <c r="ED239" s="92">
        <v>1.4653066100000001</v>
      </c>
      <c r="EE239" s="92">
        <v>3.2411387600000001</v>
      </c>
      <c r="EF239" s="92">
        <v>0.67165593899999998</v>
      </c>
      <c r="EG239" s="92">
        <v>1.0105182399999999</v>
      </c>
      <c r="EH239" s="92">
        <v>0</v>
      </c>
      <c r="EI239" s="92">
        <v>3.4585287</v>
      </c>
      <c r="EJ239" s="92">
        <v>8.7280839599999993E-2</v>
      </c>
      <c r="EK239" s="92">
        <v>3.6621331299999997E-2</v>
      </c>
      <c r="EL239" s="92">
        <v>1.1920164099999999</v>
      </c>
      <c r="EM239" s="92">
        <v>1.1716696600000001</v>
      </c>
      <c r="EN239" s="92">
        <v>37.2615233</v>
      </c>
      <c r="EO239" s="92">
        <v>327.691934</v>
      </c>
      <c r="EP239" s="92">
        <v>1.12877849</v>
      </c>
      <c r="EQ239" s="92">
        <v>1.48580913</v>
      </c>
      <c r="ER239" s="92">
        <v>0.18686964</v>
      </c>
      <c r="ES239" s="92">
        <v>5.1694912899999999</v>
      </c>
      <c r="ET239" s="92">
        <v>2.3042068900000001</v>
      </c>
      <c r="EU239" s="92">
        <v>0.53218974399999996</v>
      </c>
      <c r="EV239" s="92">
        <v>1.3970133199999999</v>
      </c>
      <c r="EW239" s="92">
        <v>16.264149499999998</v>
      </c>
      <c r="EX239" s="92">
        <v>0.37753378999999998</v>
      </c>
      <c r="EY239" s="92">
        <v>0</v>
      </c>
      <c r="EZ239" s="92">
        <v>95.463507100000001</v>
      </c>
      <c r="FA239" s="92">
        <v>690.24745800000005</v>
      </c>
      <c r="FB239" s="92">
        <v>0</v>
      </c>
      <c r="FC239" s="92">
        <v>27686.118600000002</v>
      </c>
      <c r="FD239" s="92">
        <v>0</v>
      </c>
      <c r="FE239" s="92">
        <v>0</v>
      </c>
      <c r="FF239" s="92">
        <v>0</v>
      </c>
      <c r="FG239" s="92">
        <v>0</v>
      </c>
      <c r="FH239" s="92">
        <v>2.2909355800000002</v>
      </c>
      <c r="FI239" s="92">
        <v>16.5196915</v>
      </c>
      <c r="FJ239" s="92">
        <v>31.8911935</v>
      </c>
      <c r="FK239" s="92">
        <v>0</v>
      </c>
      <c r="FL239" s="92">
        <v>30.593696300000001</v>
      </c>
      <c r="FM239" s="92">
        <v>0</v>
      </c>
      <c r="FN239" s="92">
        <v>37.8740077</v>
      </c>
      <c r="FO239" s="92">
        <v>1.3374125E-3</v>
      </c>
      <c r="FP239" s="92">
        <v>227.99020899999999</v>
      </c>
      <c r="FQ239" s="92">
        <v>0.60775967799999997</v>
      </c>
      <c r="FR239" s="92">
        <v>0</v>
      </c>
      <c r="FS239" s="92">
        <v>0</v>
      </c>
      <c r="FT239" s="92">
        <v>0</v>
      </c>
      <c r="FU239" s="92">
        <v>0</v>
      </c>
      <c r="FV239" s="92">
        <v>0</v>
      </c>
      <c r="FW239" s="92">
        <v>0</v>
      </c>
      <c r="FX239" s="92">
        <v>0</v>
      </c>
      <c r="FY239" s="92">
        <v>0</v>
      </c>
      <c r="FZ239" s="92">
        <v>0</v>
      </c>
      <c r="GA239" s="92">
        <v>0</v>
      </c>
      <c r="GB239" s="92">
        <v>0</v>
      </c>
      <c r="GC239" s="92">
        <v>0</v>
      </c>
      <c r="GD239" s="92">
        <v>0</v>
      </c>
      <c r="GE239" s="92">
        <v>0</v>
      </c>
      <c r="GF239" s="92">
        <v>0</v>
      </c>
      <c r="GG239" s="92">
        <v>0</v>
      </c>
      <c r="GH239" s="92">
        <v>0</v>
      </c>
      <c r="GI239" s="92">
        <v>0</v>
      </c>
      <c r="GJ239" s="92">
        <v>0.98710330700000004</v>
      </c>
      <c r="GK239" s="92">
        <v>2.48524026E-7</v>
      </c>
      <c r="GL239" s="92">
        <v>7.0189550600000001E-7</v>
      </c>
      <c r="GM239" s="92">
        <v>1.54078614E-6</v>
      </c>
      <c r="GN239" s="92">
        <v>6.4648369500000001E-7</v>
      </c>
      <c r="GO239" s="92">
        <v>1.42996922E-6</v>
      </c>
      <c r="GP239" s="92">
        <v>2.9633020800000002E-7</v>
      </c>
      <c r="GQ239" s="92">
        <v>4.4583404000000001E-7</v>
      </c>
      <c r="GR239" s="92">
        <v>0</v>
      </c>
      <c r="GS239" s="92">
        <v>1.52588025E-6</v>
      </c>
      <c r="GT239" s="92">
        <v>3.85077357E-8</v>
      </c>
      <c r="GU239" s="92">
        <v>1.6157091900000002E-8</v>
      </c>
      <c r="GV239" s="92">
        <v>5.2590984300000004E-7</v>
      </c>
      <c r="GW239" s="92">
        <v>5.1693299100000001E-7</v>
      </c>
      <c r="GX239" s="92">
        <v>1.64395404E-5</v>
      </c>
      <c r="GY239" s="92">
        <v>1.44575538E-4</v>
      </c>
      <c r="GZ239" s="92">
        <v>4.9800968800000003E-7</v>
      </c>
      <c r="HA239" s="92">
        <v>6.55529272E-7</v>
      </c>
      <c r="HB239" s="92">
        <v>8.2445663199999994E-8</v>
      </c>
      <c r="HC239" s="92">
        <v>2.2807457500000002E-6</v>
      </c>
      <c r="HD239" s="92">
        <v>1.01660101E-6</v>
      </c>
      <c r="HE239" s="92">
        <v>2.3479863500000001E-7</v>
      </c>
      <c r="HF239" s="92">
        <v>6.16353143E-7</v>
      </c>
      <c r="HG239" s="92">
        <v>7.1756364100000001E-6</v>
      </c>
      <c r="HH239" s="92">
        <v>1.6656543899999999E-7</v>
      </c>
      <c r="HI239" s="92">
        <v>0</v>
      </c>
      <c r="HJ239" s="92">
        <v>4.2117875100000002E-5</v>
      </c>
      <c r="HK239" s="92">
        <v>3.0453266499999999E-4</v>
      </c>
      <c r="HL239" s="92">
        <v>0</v>
      </c>
      <c r="HM239" s="92">
        <v>1.22149345E-2</v>
      </c>
      <c r="HN239" s="92">
        <v>0</v>
      </c>
      <c r="HO239" s="92">
        <v>0</v>
      </c>
      <c r="HP239" s="92">
        <v>0</v>
      </c>
      <c r="HQ239" s="92">
        <v>0</v>
      </c>
      <c r="HR239" s="92">
        <v>1.0107458E-6</v>
      </c>
      <c r="HS239" s="92">
        <v>7.2883798599999997E-6</v>
      </c>
      <c r="HT239" s="92">
        <v>1.4070186E-5</v>
      </c>
      <c r="HU239" s="92">
        <v>0</v>
      </c>
      <c r="HV239" s="92">
        <v>1.34977387E-5</v>
      </c>
      <c r="HW239" s="92">
        <v>0</v>
      </c>
      <c r="HX239" s="92">
        <v>1.67097645E-5</v>
      </c>
      <c r="HY239" s="92">
        <v>5.9005764800000001E-10</v>
      </c>
      <c r="HZ239" s="92">
        <v>1.00587789E-4</v>
      </c>
      <c r="IA239" s="92">
        <v>2.6813959599999998E-7</v>
      </c>
      <c r="IB239" s="92">
        <v>0</v>
      </c>
      <c r="IC239" s="92">
        <v>0</v>
      </c>
      <c r="ID239" s="92">
        <v>0</v>
      </c>
      <c r="IE239" s="92">
        <v>0</v>
      </c>
      <c r="IF239" s="92">
        <v>0</v>
      </c>
      <c r="IG239" s="92">
        <v>0</v>
      </c>
      <c r="IH239" s="92">
        <v>0</v>
      </c>
      <c r="II239" s="92">
        <v>0</v>
      </c>
      <c r="IJ239" s="92">
        <v>0</v>
      </c>
      <c r="IK239" s="92">
        <v>0</v>
      </c>
      <c r="IL239" s="92">
        <v>0</v>
      </c>
      <c r="IM239" s="92">
        <v>0</v>
      </c>
      <c r="IN239" s="92">
        <v>0</v>
      </c>
      <c r="IO239" s="92">
        <v>0</v>
      </c>
      <c r="IP239" s="92">
        <v>0</v>
      </c>
      <c r="IQ239" s="92">
        <v>0</v>
      </c>
      <c r="IR239" s="92">
        <v>0</v>
      </c>
      <c r="IS239" s="92">
        <v>0</v>
      </c>
      <c r="IT239" s="92">
        <v>124537.333</v>
      </c>
      <c r="IU239" s="92">
        <v>2266579.38</v>
      </c>
      <c r="IV239" s="92">
        <v>38426.400500000003</v>
      </c>
      <c r="IW239" s="92">
        <v>25.128937700000002</v>
      </c>
      <c r="IX239" s="92">
        <v>2</v>
      </c>
      <c r="IY239" s="92">
        <v>0</v>
      </c>
      <c r="IZ239" s="92">
        <v>1</v>
      </c>
      <c r="JA239" s="92">
        <v>0</v>
      </c>
      <c r="JB239" s="92">
        <v>-68402.449099999998</v>
      </c>
      <c r="JC239" s="92">
        <v>-3758.3764500000002</v>
      </c>
      <c r="JD239" s="92">
        <v>-8518.6585699999996</v>
      </c>
      <c r="JE239" s="92">
        <v>-39.852339600000001</v>
      </c>
      <c r="JF239" s="92">
        <v>-2.18968907</v>
      </c>
      <c r="JG239" s="92">
        <v>5.4015525500000001E-2</v>
      </c>
      <c r="JH239" s="92">
        <v>0.98308252900000004</v>
      </c>
      <c r="JI239" s="92">
        <v>18.199999399999999</v>
      </c>
      <c r="JJ239" s="92">
        <v>0</v>
      </c>
      <c r="JK239" s="92">
        <v>0</v>
      </c>
      <c r="JL239" s="92">
        <v>0</v>
      </c>
      <c r="JM239" s="92">
        <v>0</v>
      </c>
      <c r="JN239" s="92">
        <v>0</v>
      </c>
      <c r="JO239" s="92">
        <v>0</v>
      </c>
      <c r="JP239" s="92">
        <v>0</v>
      </c>
      <c r="JQ239" s="92">
        <v>0</v>
      </c>
      <c r="JR239" s="92">
        <v>0</v>
      </c>
      <c r="JS239" s="92">
        <v>0</v>
      </c>
      <c r="JT239" s="92">
        <v>0</v>
      </c>
      <c r="JU239" s="92">
        <v>0</v>
      </c>
      <c r="JV239" s="92">
        <v>0</v>
      </c>
      <c r="JW239" s="92">
        <v>0</v>
      </c>
      <c r="JX239" s="92">
        <v>0</v>
      </c>
      <c r="JY239" s="92">
        <v>0</v>
      </c>
      <c r="JZ239" s="92">
        <v>0</v>
      </c>
      <c r="KA239" s="92">
        <v>0</v>
      </c>
      <c r="KB239" s="92">
        <v>0</v>
      </c>
      <c r="KC239" s="92">
        <v>0</v>
      </c>
      <c r="KD239" s="92">
        <v>0</v>
      </c>
      <c r="KE239" s="92">
        <v>0</v>
      </c>
      <c r="KF239" s="92">
        <v>0</v>
      </c>
      <c r="KG239" s="92">
        <v>0</v>
      </c>
      <c r="KH239" s="92">
        <v>0</v>
      </c>
      <c r="KI239" s="92">
        <v>0</v>
      </c>
      <c r="KJ239" s="92">
        <v>0</v>
      </c>
      <c r="KK239" s="92">
        <v>0</v>
      </c>
      <c r="KL239" s="92">
        <v>0</v>
      </c>
      <c r="KM239" s="92">
        <v>0</v>
      </c>
      <c r="KN239" s="92">
        <v>0</v>
      </c>
      <c r="KO239" s="92">
        <v>0</v>
      </c>
      <c r="KP239" s="92">
        <v>0</v>
      </c>
      <c r="KQ239" s="92">
        <v>0</v>
      </c>
      <c r="KR239" s="92">
        <v>0</v>
      </c>
      <c r="KS239" s="92">
        <v>0</v>
      </c>
      <c r="KT239" s="92">
        <v>0</v>
      </c>
      <c r="KU239" s="92">
        <v>0</v>
      </c>
      <c r="KV239" s="92">
        <v>0</v>
      </c>
      <c r="KW239" s="92">
        <v>0</v>
      </c>
      <c r="KX239" s="92">
        <v>0</v>
      </c>
      <c r="KY239" s="92">
        <v>0</v>
      </c>
      <c r="KZ239" s="92">
        <v>0</v>
      </c>
      <c r="LA239" s="92">
        <v>0</v>
      </c>
      <c r="LB239" s="92">
        <v>0</v>
      </c>
      <c r="LC239" s="92">
        <v>1.1940801299999999</v>
      </c>
      <c r="LD239" s="92">
        <v>2.94842825E-2</v>
      </c>
      <c r="LE239" s="92">
        <v>1.2371027600000001E-2</v>
      </c>
      <c r="LF239" s="92">
        <v>0.49419080700000001</v>
      </c>
      <c r="LG239" s="92">
        <v>6.0223969299999999E-2</v>
      </c>
      <c r="LH239" s="92">
        <v>12.652794</v>
      </c>
      <c r="LI239" s="92">
        <v>0</v>
      </c>
      <c r="LJ239" s="92">
        <v>3.0609119899999999E-2</v>
      </c>
      <c r="LK239" s="92">
        <v>11.3041217</v>
      </c>
      <c r="LL239" s="92">
        <v>3.3464980099999999</v>
      </c>
      <c r="LM239" s="92">
        <v>0.37183311200000002</v>
      </c>
      <c r="LN239" s="92">
        <v>5.2385072600000004</v>
      </c>
      <c r="LO239" s="92">
        <v>0.69837559000000005</v>
      </c>
      <c r="LP239" s="92">
        <v>845.04962599999999</v>
      </c>
      <c r="LQ239" s="92">
        <v>0.481284871</v>
      </c>
      <c r="LR239" s="92">
        <v>0</v>
      </c>
      <c r="LS239" s="92">
        <v>0</v>
      </c>
      <c r="LT239" s="92">
        <v>0</v>
      </c>
      <c r="LU239" s="92">
        <v>0</v>
      </c>
      <c r="LV239" s="92">
        <v>0</v>
      </c>
      <c r="LW239" s="92">
        <v>0</v>
      </c>
      <c r="LX239" s="92">
        <v>0</v>
      </c>
      <c r="LY239" s="92">
        <v>0</v>
      </c>
      <c r="LZ239" s="92">
        <v>0</v>
      </c>
      <c r="MA239" s="92">
        <v>0</v>
      </c>
      <c r="MB239" s="92">
        <v>0</v>
      </c>
      <c r="MC239" s="92">
        <v>0</v>
      </c>
      <c r="MD239" s="92">
        <v>0</v>
      </c>
      <c r="ME239" s="92">
        <v>0</v>
      </c>
      <c r="MF239" s="92">
        <v>0</v>
      </c>
      <c r="MG239" s="92">
        <v>0</v>
      </c>
      <c r="MH239" s="92">
        <v>0</v>
      </c>
      <c r="MI239" s="92">
        <v>0</v>
      </c>
      <c r="MJ239" s="92">
        <v>0</v>
      </c>
      <c r="MK239" s="92">
        <v>0</v>
      </c>
      <c r="ML239" s="92">
        <v>0</v>
      </c>
      <c r="MM239" s="92">
        <v>0</v>
      </c>
      <c r="MN239" s="92">
        <v>0</v>
      </c>
      <c r="MO239" s="92">
        <v>0</v>
      </c>
      <c r="MP239" s="92">
        <v>0</v>
      </c>
      <c r="MQ239" s="92">
        <v>0</v>
      </c>
      <c r="MR239" s="92">
        <v>0</v>
      </c>
      <c r="MS239" s="92">
        <v>0</v>
      </c>
      <c r="MT239" s="92">
        <v>0</v>
      </c>
      <c r="MU239" s="92">
        <v>0</v>
      </c>
      <c r="MV239" s="92">
        <v>0</v>
      </c>
      <c r="MW239" s="92">
        <v>0</v>
      </c>
      <c r="MX239" s="92">
        <v>0</v>
      </c>
      <c r="MY239" s="92">
        <v>0</v>
      </c>
      <c r="MZ239" s="92">
        <v>0</v>
      </c>
      <c r="NA239" s="92">
        <v>0</v>
      </c>
      <c r="NB239" s="92">
        <v>0</v>
      </c>
      <c r="NC239" s="92">
        <v>0</v>
      </c>
      <c r="ND239" s="92">
        <v>0</v>
      </c>
      <c r="NE239" s="92">
        <v>0</v>
      </c>
      <c r="NF239" s="92">
        <v>0</v>
      </c>
      <c r="NG239" s="92">
        <v>0</v>
      </c>
      <c r="NH239" s="92">
        <v>0</v>
      </c>
      <c r="NI239" s="92">
        <v>0</v>
      </c>
      <c r="NJ239" s="92">
        <v>0</v>
      </c>
      <c r="NK239" s="92">
        <v>0</v>
      </c>
      <c r="NL239" s="92">
        <v>0</v>
      </c>
      <c r="NM239" s="92">
        <v>1.35542444E-3</v>
      </c>
      <c r="NN239" s="92">
        <v>3.3468203499999999E-5</v>
      </c>
      <c r="NO239" s="92">
        <v>1.40426029E-5</v>
      </c>
      <c r="NP239" s="92">
        <v>5.6096594999999996E-4</v>
      </c>
      <c r="NQ239" s="92">
        <v>6.8361441899999996E-5</v>
      </c>
      <c r="NR239" s="92">
        <v>1.43624415E-2</v>
      </c>
      <c r="NS239" s="92">
        <v>0</v>
      </c>
      <c r="NT239" s="92">
        <v>3.4745029200000003E-5</v>
      </c>
      <c r="NU239" s="92">
        <v>1.2831536500000001E-2</v>
      </c>
      <c r="NV239" s="92">
        <v>3.7986773700000001E-3</v>
      </c>
      <c r="NW239" s="92">
        <v>4.2207526299999998E-4</v>
      </c>
      <c r="NX239" s="92">
        <v>5.9463352099999997E-3</v>
      </c>
      <c r="NY239" s="92">
        <v>7.9274021500000001E-4</v>
      </c>
      <c r="NZ239" s="92">
        <v>0.95923287000000002</v>
      </c>
      <c r="OA239" s="92">
        <v>5.4631616200000004E-4</v>
      </c>
      <c r="OB239" s="92">
        <v>0</v>
      </c>
      <c r="OC239" s="92">
        <v>0</v>
      </c>
      <c r="OD239" s="92">
        <v>0</v>
      </c>
      <c r="OE239" s="92">
        <v>0</v>
      </c>
      <c r="OF239" s="92">
        <v>0</v>
      </c>
      <c r="OG239" s="92">
        <v>0</v>
      </c>
      <c r="OH239" s="92">
        <v>0</v>
      </c>
      <c r="OI239" s="92">
        <v>0</v>
      </c>
      <c r="OJ239" s="92">
        <v>0</v>
      </c>
      <c r="OK239" s="92">
        <v>0</v>
      </c>
      <c r="OL239" s="92">
        <v>0</v>
      </c>
      <c r="OM239" s="92">
        <v>0</v>
      </c>
      <c r="ON239" s="92">
        <v>0</v>
      </c>
      <c r="OO239" s="92">
        <v>0</v>
      </c>
      <c r="OP239" s="92">
        <v>0</v>
      </c>
      <c r="OQ239" s="92">
        <v>0</v>
      </c>
      <c r="OR239" s="92">
        <v>0</v>
      </c>
      <c r="OS239" s="92">
        <v>0</v>
      </c>
      <c r="OT239" s="92">
        <v>0</v>
      </c>
      <c r="OU239" s="92">
        <v>0</v>
      </c>
      <c r="OV239" s="92">
        <v>0</v>
      </c>
      <c r="OW239" s="92">
        <v>0</v>
      </c>
      <c r="OX239" s="92">
        <v>0</v>
      </c>
      <c r="OY239" s="92">
        <v>0</v>
      </c>
      <c r="OZ239" s="92">
        <v>0</v>
      </c>
      <c r="PA239" s="92">
        <v>0</v>
      </c>
      <c r="PB239" s="92">
        <v>0</v>
      </c>
      <c r="PC239" s="92">
        <v>0</v>
      </c>
      <c r="PD239" s="92">
        <v>0</v>
      </c>
      <c r="PE239" s="92">
        <v>0</v>
      </c>
      <c r="PF239" s="92">
        <v>0</v>
      </c>
      <c r="PG239" s="92">
        <v>0</v>
      </c>
      <c r="PH239" s="92">
        <v>0</v>
      </c>
      <c r="PI239" s="92">
        <v>0</v>
      </c>
      <c r="PJ239" s="92">
        <v>0</v>
      </c>
      <c r="PK239" s="92">
        <v>0</v>
      </c>
      <c r="PL239" s="92">
        <v>0</v>
      </c>
      <c r="PM239" s="92">
        <v>0</v>
      </c>
      <c r="PN239" s="92">
        <v>0</v>
      </c>
      <c r="PO239" s="92">
        <v>0</v>
      </c>
      <c r="PP239" s="92">
        <v>0</v>
      </c>
      <c r="PQ239" s="92">
        <v>0</v>
      </c>
      <c r="PR239" s="92">
        <v>0</v>
      </c>
      <c r="PS239" s="92">
        <v>0</v>
      </c>
      <c r="PT239" s="92">
        <v>0</v>
      </c>
      <c r="PU239" s="92">
        <v>0</v>
      </c>
      <c r="PV239" s="92">
        <v>0</v>
      </c>
      <c r="PW239" s="92">
        <v>193.611019</v>
      </c>
      <c r="PX239" s="92">
        <v>4.7806523199999997</v>
      </c>
      <c r="PY239" s="92">
        <v>2.0058681100000002</v>
      </c>
      <c r="PZ239" s="92">
        <v>65.291006899999999</v>
      </c>
      <c r="QA239" s="92">
        <v>7.9566101600000003</v>
      </c>
      <c r="QB239" s="92">
        <v>1925.11906</v>
      </c>
      <c r="QC239" s="92">
        <v>0</v>
      </c>
      <c r="QD239" s="92">
        <v>0.69910005500000005</v>
      </c>
      <c r="QE239" s="92">
        <v>633.905754</v>
      </c>
      <c r="QF239" s="92">
        <v>80.368157600000004</v>
      </c>
      <c r="QG239" s="92">
        <v>8.9297952899999995</v>
      </c>
      <c r="QH239" s="92">
        <v>129.00557499999999</v>
      </c>
      <c r="QI239" s="92">
        <v>16.635585899999999</v>
      </c>
      <c r="QJ239" s="92">
        <v>19637.263200000001</v>
      </c>
      <c r="QK239" s="92">
        <v>72.255971500000001</v>
      </c>
      <c r="QL239" s="92">
        <v>0</v>
      </c>
      <c r="QM239" s="92">
        <v>0</v>
      </c>
      <c r="QN239" s="92">
        <v>0</v>
      </c>
      <c r="QO239" s="92">
        <v>0</v>
      </c>
      <c r="QP239" s="92">
        <v>0</v>
      </c>
      <c r="QQ239" s="92">
        <v>0</v>
      </c>
      <c r="QR239" s="92">
        <v>0</v>
      </c>
      <c r="QS239" s="92">
        <v>0</v>
      </c>
      <c r="QT239" s="92">
        <v>0</v>
      </c>
      <c r="QU239" s="92">
        <v>0</v>
      </c>
      <c r="QV239" s="92">
        <v>0</v>
      </c>
      <c r="QW239" s="92">
        <v>0</v>
      </c>
      <c r="QX239" s="92">
        <v>0</v>
      </c>
      <c r="QY239" s="92">
        <v>0</v>
      </c>
      <c r="QZ239" s="92">
        <v>0</v>
      </c>
      <c r="RA239" s="92">
        <v>0</v>
      </c>
      <c r="RB239" s="92">
        <v>0</v>
      </c>
      <c r="RC239" s="92">
        <v>0</v>
      </c>
      <c r="RD239" s="92">
        <v>0</v>
      </c>
      <c r="RE239" s="92">
        <v>0</v>
      </c>
      <c r="RF239" s="92">
        <v>0</v>
      </c>
      <c r="RG239" s="92">
        <v>0</v>
      </c>
      <c r="RH239" s="92">
        <v>0</v>
      </c>
      <c r="RI239" s="92">
        <v>0</v>
      </c>
      <c r="RJ239" s="92">
        <v>0</v>
      </c>
      <c r="RK239" s="92">
        <v>0</v>
      </c>
      <c r="RL239" s="92">
        <v>0</v>
      </c>
      <c r="RM239" s="92">
        <v>0</v>
      </c>
      <c r="RN239" s="92">
        <v>0</v>
      </c>
      <c r="RO239" s="92">
        <v>0</v>
      </c>
      <c r="RP239" s="92">
        <v>0</v>
      </c>
      <c r="RQ239" s="92">
        <v>0</v>
      </c>
      <c r="RR239" s="92">
        <v>0</v>
      </c>
      <c r="RS239" s="92">
        <v>0</v>
      </c>
      <c r="RT239" s="92">
        <v>0</v>
      </c>
      <c r="RU239" s="92">
        <v>0</v>
      </c>
      <c r="RV239" s="92">
        <v>0</v>
      </c>
      <c r="RW239" s="92">
        <v>0</v>
      </c>
      <c r="RX239" s="92">
        <v>0</v>
      </c>
      <c r="RY239" s="92">
        <v>0</v>
      </c>
      <c r="RZ239" s="92">
        <v>0</v>
      </c>
      <c r="SA239" s="92">
        <v>0</v>
      </c>
      <c r="SB239" s="92">
        <v>0</v>
      </c>
      <c r="SC239" s="92">
        <v>0</v>
      </c>
      <c r="SD239" s="92">
        <v>0</v>
      </c>
      <c r="SE239" s="92">
        <v>0</v>
      </c>
      <c r="SF239" s="92">
        <v>0</v>
      </c>
      <c r="SG239" s="92">
        <v>8.4999774299999997E-3</v>
      </c>
      <c r="SH239" s="92">
        <v>2.0988184000000001E-4</v>
      </c>
      <c r="SI239" s="92">
        <v>8.8062310500000004E-5</v>
      </c>
      <c r="SJ239" s="92">
        <v>2.8664282099999999E-3</v>
      </c>
      <c r="SK239" s="92">
        <v>3.49313832E-4</v>
      </c>
      <c r="SL239" s="92">
        <v>8.4517237999999995E-2</v>
      </c>
      <c r="SM239" s="92">
        <v>0</v>
      </c>
      <c r="SN239" s="92">
        <v>3.06921307E-5</v>
      </c>
      <c r="SO239" s="92">
        <v>2.7829948100000002E-2</v>
      </c>
      <c r="SP239" s="92">
        <v>3.5283504599999999E-3</v>
      </c>
      <c r="SQ239" s="92">
        <v>3.9203893999999997E-4</v>
      </c>
      <c r="SR239" s="92">
        <v>5.6636470599999997E-3</v>
      </c>
      <c r="SS239" s="92">
        <v>7.3034120599999996E-4</v>
      </c>
      <c r="ST239" s="92">
        <v>0.86212187399999995</v>
      </c>
      <c r="SU239" s="92">
        <v>3.1722064800000001E-3</v>
      </c>
      <c r="SV239" s="92">
        <v>0</v>
      </c>
      <c r="SW239" s="92">
        <v>0</v>
      </c>
      <c r="SX239" s="92">
        <v>0</v>
      </c>
      <c r="SY239" s="92">
        <v>880.96400000000006</v>
      </c>
      <c r="SZ239" s="92">
        <v>22777.827399999998</v>
      </c>
      <c r="TA239" s="92">
        <v>256.36122699999999</v>
      </c>
      <c r="TB239" s="92">
        <v>25.128937700000002</v>
      </c>
      <c r="TC239" s="92">
        <v>2</v>
      </c>
      <c r="TD239" s="92">
        <v>0</v>
      </c>
      <c r="TE239" s="92">
        <v>0</v>
      </c>
      <c r="TF239" s="92">
        <v>1</v>
      </c>
      <c r="TG239" s="92">
        <v>-26575.278600000001</v>
      </c>
      <c r="TH239" s="92">
        <v>-1027.8356799999999</v>
      </c>
      <c r="TI239" s="92">
        <v>-23.411863799999999</v>
      </c>
      <c r="TJ239" s="92">
        <v>-79.857129299999997</v>
      </c>
      <c r="TK239" s="92">
        <v>-3.0885850000000001</v>
      </c>
      <c r="TL239" s="92">
        <v>5.7273611500000002E-2</v>
      </c>
      <c r="TM239" s="92">
        <v>1.4808419399999999</v>
      </c>
      <c r="TN239" s="92">
        <v>25.855571099999999</v>
      </c>
      <c r="TO239" s="92">
        <v>0</v>
      </c>
      <c r="TP239" s="92">
        <v>1.47090078E-2</v>
      </c>
      <c r="TQ239" s="92">
        <v>-9934760435.0499992</v>
      </c>
      <c r="TR239" s="92">
        <v>6.3984954444444497E-3</v>
      </c>
      <c r="TS239" s="92">
        <v>0</v>
      </c>
      <c r="TT239" s="92">
        <v>0</v>
      </c>
      <c r="TU239" s="92">
        <v>0</v>
      </c>
      <c r="TV239" s="92">
        <v>0</v>
      </c>
      <c r="TW239" s="92">
        <v>0</v>
      </c>
      <c r="TX239" s="92">
        <v>0</v>
      </c>
      <c r="TY239" s="92">
        <v>0</v>
      </c>
      <c r="TZ239" s="92">
        <v>0</v>
      </c>
      <c r="UA239" s="92">
        <v>0</v>
      </c>
      <c r="UB239" s="92">
        <v>0</v>
      </c>
      <c r="UC239" s="92">
        <v>0</v>
      </c>
      <c r="UD239" s="92">
        <v>0</v>
      </c>
      <c r="UE239" s="92">
        <v>0</v>
      </c>
      <c r="UF239" s="92">
        <v>0</v>
      </c>
      <c r="UG239" s="92">
        <v>0</v>
      </c>
      <c r="UH239" s="92">
        <v>0</v>
      </c>
      <c r="UI239" s="92">
        <v>0</v>
      </c>
      <c r="UJ239" s="92">
        <v>0</v>
      </c>
      <c r="UK239" s="92">
        <v>0</v>
      </c>
      <c r="UL239" s="92">
        <v>0</v>
      </c>
      <c r="UM239" s="92">
        <v>0</v>
      </c>
      <c r="UN239" s="92">
        <v>0</v>
      </c>
      <c r="UO239" s="92">
        <v>0</v>
      </c>
      <c r="UP239" s="92">
        <v>0</v>
      </c>
      <c r="UQ239" s="92">
        <v>0</v>
      </c>
      <c r="UR239" s="92">
        <v>0</v>
      </c>
      <c r="US239" s="92">
        <v>0</v>
      </c>
      <c r="UT239" s="92">
        <v>0</v>
      </c>
      <c r="UU239" s="92">
        <v>0</v>
      </c>
      <c r="UV239" s="92">
        <v>0</v>
      </c>
      <c r="UW239" s="92">
        <v>0</v>
      </c>
      <c r="UX239" s="92">
        <v>0</v>
      </c>
      <c r="UY239" s="92">
        <v>0</v>
      </c>
      <c r="UZ239" s="92">
        <v>0</v>
      </c>
      <c r="VA239" s="92">
        <v>0</v>
      </c>
      <c r="VB239" s="92">
        <v>0</v>
      </c>
      <c r="VC239" s="92">
        <v>0</v>
      </c>
      <c r="VD239" s="92">
        <v>0</v>
      </c>
      <c r="VE239" s="92">
        <v>0</v>
      </c>
      <c r="VF239" s="92">
        <v>0</v>
      </c>
      <c r="VG239" s="92">
        <v>0</v>
      </c>
      <c r="VH239" s="92">
        <v>0</v>
      </c>
      <c r="VI239" s="92">
        <v>0</v>
      </c>
      <c r="VJ239" s="92">
        <v>0</v>
      </c>
      <c r="VK239" s="92">
        <v>0</v>
      </c>
      <c r="VL239" s="92">
        <v>0</v>
      </c>
      <c r="VM239" s="92">
        <v>0</v>
      </c>
      <c r="VN239" s="92">
        <v>0</v>
      </c>
      <c r="VO239" s="92">
        <v>0</v>
      </c>
      <c r="VP239" s="92">
        <v>0</v>
      </c>
      <c r="VQ239" s="92">
        <v>0</v>
      </c>
      <c r="VR239" s="92">
        <v>0</v>
      </c>
      <c r="VS239" s="92">
        <v>0</v>
      </c>
      <c r="VT239" s="92">
        <v>0</v>
      </c>
      <c r="VU239" s="92">
        <v>0</v>
      </c>
      <c r="VV239" s="92">
        <v>0</v>
      </c>
      <c r="VW239" s="92">
        <v>0</v>
      </c>
      <c r="VX239" s="92">
        <v>0</v>
      </c>
      <c r="VY239" s="92">
        <v>0</v>
      </c>
      <c r="VZ239" s="92">
        <v>0</v>
      </c>
      <c r="WA239" s="92">
        <v>0</v>
      </c>
      <c r="WB239" s="92">
        <v>0</v>
      </c>
      <c r="WC239" s="92">
        <v>0.26904219777777799</v>
      </c>
    </row>
    <row r="240" spans="2:601" ht="13.5" customHeight="1">
      <c r="B240" s="851" t="s">
        <v>2906</v>
      </c>
      <c r="C240" s="92">
        <v>0</v>
      </c>
      <c r="D240" s="92">
        <v>33990.153700000003</v>
      </c>
      <c r="E240" s="92">
        <v>-124.952772</v>
      </c>
      <c r="F240" s="92">
        <v>1864.3671099999999</v>
      </c>
      <c r="G240" s="92">
        <v>0.269785361</v>
      </c>
      <c r="H240" s="92">
        <v>5.7830066E-7</v>
      </c>
      <c r="I240" s="92">
        <v>1.9408741899999999E-7</v>
      </c>
      <c r="J240" s="92">
        <v>8.1435280700000003E-8</v>
      </c>
      <c r="K240" s="92">
        <v>3.0503125699999999E-5</v>
      </c>
      <c r="L240" s="92">
        <v>3.7172268099999998E-6</v>
      </c>
      <c r="M240" s="92">
        <v>0</v>
      </c>
      <c r="N240" s="92">
        <v>0</v>
      </c>
      <c r="O240" s="92">
        <v>1.5402210700000001E-8</v>
      </c>
      <c r="P240" s="92">
        <v>5.0271405100000001E-9</v>
      </c>
      <c r="Q240" s="92">
        <v>2.1092897300000001E-9</v>
      </c>
      <c r="R240" s="92">
        <v>8.1341676399999995E-7</v>
      </c>
      <c r="S240" s="92">
        <v>9.9126057199999995E-8</v>
      </c>
      <c r="T240" s="92">
        <v>1.98861918E-6</v>
      </c>
      <c r="U240" s="92">
        <v>6.0732898600000004E-4</v>
      </c>
      <c r="V240" s="92">
        <v>8.4407669200000004E-3</v>
      </c>
      <c r="W240" s="92">
        <v>3.4376687700000002</v>
      </c>
      <c r="X240" s="92">
        <v>0.98390937199999995</v>
      </c>
      <c r="Y240" s="92">
        <v>1.5338662199999999E-5</v>
      </c>
      <c r="Z240" s="92">
        <v>0</v>
      </c>
      <c r="AA240" s="92">
        <v>1.2130458300000001E-9</v>
      </c>
      <c r="AB240" s="92">
        <v>1.80918425E-10</v>
      </c>
      <c r="AC240" s="92">
        <v>3.7991434200000002E-10</v>
      </c>
      <c r="AD240" s="92">
        <v>7.0103394999999999E-4</v>
      </c>
      <c r="AE240" s="92">
        <v>0</v>
      </c>
      <c r="AF240" s="92">
        <v>0</v>
      </c>
      <c r="AG240" s="92">
        <v>0</v>
      </c>
      <c r="AH240" s="92">
        <v>0</v>
      </c>
      <c r="AI240" s="92">
        <v>0</v>
      </c>
      <c r="AJ240" s="92">
        <v>0</v>
      </c>
      <c r="AK240" s="92">
        <v>0</v>
      </c>
      <c r="AL240" s="92">
        <v>0</v>
      </c>
      <c r="AM240" s="92">
        <v>0</v>
      </c>
      <c r="AN240" s="92">
        <v>0</v>
      </c>
      <c r="AO240" s="92">
        <v>0</v>
      </c>
      <c r="AP240" s="92">
        <v>0</v>
      </c>
      <c r="AQ240" s="92">
        <v>0</v>
      </c>
      <c r="AR240" s="92">
        <v>0</v>
      </c>
      <c r="AS240" s="92">
        <v>0</v>
      </c>
      <c r="AT240" s="92">
        <v>0</v>
      </c>
      <c r="AU240" s="92">
        <v>0</v>
      </c>
      <c r="AV240" s="92">
        <v>0</v>
      </c>
      <c r="AW240" s="92">
        <v>0</v>
      </c>
      <c r="AX240" s="92">
        <v>0</v>
      </c>
      <c r="AY240" s="92">
        <v>0</v>
      </c>
      <c r="AZ240" s="92">
        <v>0</v>
      </c>
      <c r="BA240" s="92">
        <v>0</v>
      </c>
      <c r="BB240" s="92">
        <v>0</v>
      </c>
      <c r="BC240" s="92">
        <v>0</v>
      </c>
      <c r="BD240" s="92">
        <v>0</v>
      </c>
      <c r="BE240" s="92">
        <v>0</v>
      </c>
      <c r="BF240" s="92">
        <v>0</v>
      </c>
      <c r="BG240" s="92">
        <v>0</v>
      </c>
      <c r="BH240" s="92">
        <v>0</v>
      </c>
      <c r="BI240" s="92">
        <v>0</v>
      </c>
      <c r="BJ240" s="92">
        <v>0</v>
      </c>
      <c r="BK240" s="92">
        <v>0</v>
      </c>
      <c r="BL240" s="92">
        <v>0</v>
      </c>
      <c r="BM240" s="92">
        <v>0</v>
      </c>
      <c r="BN240" s="92">
        <v>0</v>
      </c>
      <c r="BO240" s="92">
        <v>0</v>
      </c>
      <c r="BP240" s="92">
        <v>0.99748475400000003</v>
      </c>
      <c r="BQ240" s="92">
        <v>1.4434216399999999E-4</v>
      </c>
      <c r="BR240" s="92">
        <v>3.0940584999999999E-10</v>
      </c>
      <c r="BS240" s="92">
        <v>1.0384180199999999E-10</v>
      </c>
      <c r="BT240" s="92">
        <v>4.3569986999999997E-11</v>
      </c>
      <c r="BU240" s="92">
        <v>1.63199633E-8</v>
      </c>
      <c r="BV240" s="92">
        <v>1.9888127400000001E-9</v>
      </c>
      <c r="BW240" s="92">
        <v>0</v>
      </c>
      <c r="BX240" s="92">
        <v>0</v>
      </c>
      <c r="BY240" s="92">
        <v>8.2405821600000001E-12</v>
      </c>
      <c r="BZ240" s="92">
        <v>2.6896505400000002E-12</v>
      </c>
      <c r="CA240" s="92">
        <v>1.1285247E-12</v>
      </c>
      <c r="CB240" s="92">
        <v>4.3519906299999999E-10</v>
      </c>
      <c r="CC240" s="92">
        <v>5.3035011200000001E-11</v>
      </c>
      <c r="CD240" s="92">
        <v>1.0639628299999999E-9</v>
      </c>
      <c r="CE240" s="92">
        <v>3.2493675699999999E-7</v>
      </c>
      <c r="CF240" s="92">
        <v>4.5160291999999997E-6</v>
      </c>
      <c r="CG240" s="92">
        <v>1.8392419400000001E-3</v>
      </c>
      <c r="CH240" s="92">
        <v>5.2641702900000004E-4</v>
      </c>
      <c r="CI240" s="92">
        <v>8.2065820300000006E-9</v>
      </c>
      <c r="CJ240" s="92">
        <v>0</v>
      </c>
      <c r="CK240" s="92">
        <v>6.4901097800000004E-13</v>
      </c>
      <c r="CL240" s="92">
        <v>9.6796049300000003E-14</v>
      </c>
      <c r="CM240" s="92">
        <v>2.0326402500000001E-13</v>
      </c>
      <c r="CN240" s="92">
        <v>3.7507134299999998E-7</v>
      </c>
      <c r="CO240" s="92">
        <v>0</v>
      </c>
      <c r="CP240" s="92">
        <v>0</v>
      </c>
      <c r="CQ240" s="92">
        <v>0</v>
      </c>
      <c r="CR240" s="92">
        <v>0</v>
      </c>
      <c r="CS240" s="92">
        <v>0</v>
      </c>
      <c r="CT240" s="92">
        <v>0</v>
      </c>
      <c r="CU240" s="92">
        <v>0</v>
      </c>
      <c r="CV240" s="92">
        <v>0</v>
      </c>
      <c r="CW240" s="92">
        <v>0</v>
      </c>
      <c r="CX240" s="92">
        <v>0</v>
      </c>
      <c r="CY240" s="92">
        <v>0</v>
      </c>
      <c r="CZ240" s="92">
        <v>0</v>
      </c>
      <c r="DA240" s="92">
        <v>0</v>
      </c>
      <c r="DB240" s="92">
        <v>0</v>
      </c>
      <c r="DC240" s="92">
        <v>0</v>
      </c>
      <c r="DD240" s="92">
        <v>0</v>
      </c>
      <c r="DE240" s="92">
        <v>0</v>
      </c>
      <c r="DF240" s="92">
        <v>0</v>
      </c>
      <c r="DG240" s="92">
        <v>0</v>
      </c>
      <c r="DH240" s="92">
        <v>0</v>
      </c>
      <c r="DI240" s="92">
        <v>0</v>
      </c>
      <c r="DJ240" s="92">
        <v>0</v>
      </c>
      <c r="DK240" s="92">
        <v>0</v>
      </c>
      <c r="DL240" s="92">
        <v>0</v>
      </c>
      <c r="DM240" s="92">
        <v>0</v>
      </c>
      <c r="DN240" s="92">
        <v>0</v>
      </c>
      <c r="DO240" s="92">
        <v>0</v>
      </c>
      <c r="DP240" s="92">
        <v>0</v>
      </c>
      <c r="DQ240" s="92">
        <v>0</v>
      </c>
      <c r="DR240" s="92">
        <v>0</v>
      </c>
      <c r="DS240" s="92">
        <v>0</v>
      </c>
      <c r="DT240" s="92">
        <v>0</v>
      </c>
      <c r="DU240" s="92">
        <v>0</v>
      </c>
      <c r="DV240" s="92">
        <v>0</v>
      </c>
      <c r="DW240" s="92">
        <v>0</v>
      </c>
      <c r="DX240" s="92">
        <v>0</v>
      </c>
      <c r="DY240" s="92">
        <v>0</v>
      </c>
      <c r="DZ240" s="92">
        <v>33587.095600000001</v>
      </c>
      <c r="EA240" s="92">
        <v>12.428752599999999</v>
      </c>
      <c r="EB240" s="92">
        <v>1.0418530499999999E-4</v>
      </c>
      <c r="EC240" s="92">
        <v>3.4966339100000003E-5</v>
      </c>
      <c r="ED240" s="92">
        <v>1.46711912E-5</v>
      </c>
      <c r="EE240" s="92">
        <v>4.5794769700000003E-3</v>
      </c>
      <c r="EF240" s="92">
        <v>5.5807246500000005E-4</v>
      </c>
      <c r="EG240" s="92">
        <v>0</v>
      </c>
      <c r="EH240" s="92">
        <v>0</v>
      </c>
      <c r="EI240" s="92">
        <v>2.4973514100000001E-6</v>
      </c>
      <c r="EJ240" s="92">
        <v>8.15112628E-7</v>
      </c>
      <c r="EK240" s="92">
        <v>3.4200529800000002E-7</v>
      </c>
      <c r="EL240" s="92">
        <v>1.0746546700000001E-4</v>
      </c>
      <c r="EM240" s="92">
        <v>1.30961501E-5</v>
      </c>
      <c r="EN240" s="92">
        <v>3.5826501700000001E-4</v>
      </c>
      <c r="EO240" s="92">
        <v>9.2404935100000002E-2</v>
      </c>
      <c r="EP240" s="92">
        <v>1.0644651199999999</v>
      </c>
      <c r="EQ240" s="92">
        <v>330.31032900000002</v>
      </c>
      <c r="ER240" s="92">
        <v>59.086276599999998</v>
      </c>
      <c r="ES240" s="92">
        <v>1.38168889E-3</v>
      </c>
      <c r="ET240" s="92">
        <v>0</v>
      </c>
      <c r="EU240" s="92">
        <v>1.11715116E-7</v>
      </c>
      <c r="EV240" s="92">
        <v>2.1364519399999999E-8</v>
      </c>
      <c r="EW240" s="92">
        <v>6.4701539899999998E-9</v>
      </c>
      <c r="EX240" s="92">
        <v>6.8757045200000005E-2</v>
      </c>
      <c r="EY240" s="92">
        <v>0</v>
      </c>
      <c r="EZ240" s="92">
        <v>0</v>
      </c>
      <c r="FA240" s="92">
        <v>0</v>
      </c>
      <c r="FB240" s="92">
        <v>0</v>
      </c>
      <c r="FC240" s="92">
        <v>0</v>
      </c>
      <c r="FD240" s="92">
        <v>0</v>
      </c>
      <c r="FE240" s="92">
        <v>0</v>
      </c>
      <c r="FF240" s="92">
        <v>0</v>
      </c>
      <c r="FG240" s="92">
        <v>0</v>
      </c>
      <c r="FH240" s="92">
        <v>0</v>
      </c>
      <c r="FI240" s="92">
        <v>0</v>
      </c>
      <c r="FJ240" s="92">
        <v>0</v>
      </c>
      <c r="FK240" s="92">
        <v>0</v>
      </c>
      <c r="FL240" s="92">
        <v>0</v>
      </c>
      <c r="FM240" s="92">
        <v>0</v>
      </c>
      <c r="FN240" s="92">
        <v>0</v>
      </c>
      <c r="FO240" s="92">
        <v>0</v>
      </c>
      <c r="FP240" s="92">
        <v>0</v>
      </c>
      <c r="FQ240" s="92">
        <v>0</v>
      </c>
      <c r="FR240" s="92">
        <v>0</v>
      </c>
      <c r="FS240" s="92">
        <v>0</v>
      </c>
      <c r="FT240" s="92">
        <v>0</v>
      </c>
      <c r="FU240" s="92">
        <v>0</v>
      </c>
      <c r="FV240" s="92">
        <v>0</v>
      </c>
      <c r="FW240" s="92">
        <v>0</v>
      </c>
      <c r="FX240" s="92">
        <v>0</v>
      </c>
      <c r="FY240" s="92">
        <v>0</v>
      </c>
      <c r="FZ240" s="92">
        <v>0</v>
      </c>
      <c r="GA240" s="92">
        <v>0</v>
      </c>
      <c r="GB240" s="92">
        <v>0</v>
      </c>
      <c r="GC240" s="92">
        <v>0</v>
      </c>
      <c r="GD240" s="92">
        <v>0</v>
      </c>
      <c r="GE240" s="92">
        <v>0</v>
      </c>
      <c r="GF240" s="92">
        <v>0</v>
      </c>
      <c r="GG240" s="92">
        <v>0</v>
      </c>
      <c r="GH240" s="92">
        <v>0</v>
      </c>
      <c r="GI240" s="92">
        <v>0</v>
      </c>
      <c r="GJ240" s="92">
        <v>0.98814191500000004</v>
      </c>
      <c r="GK240" s="92">
        <v>3.6565744E-4</v>
      </c>
      <c r="GL240" s="92">
        <v>3.06516134E-9</v>
      </c>
      <c r="GM240" s="92">
        <v>1.02871965E-9</v>
      </c>
      <c r="GN240" s="92">
        <v>4.3163062299999999E-10</v>
      </c>
      <c r="GO240" s="92">
        <v>1.3472951600000001E-7</v>
      </c>
      <c r="GP240" s="92">
        <v>1.6418650800000001E-8</v>
      </c>
      <c r="GQ240" s="92">
        <v>0</v>
      </c>
      <c r="GR240" s="92">
        <v>0</v>
      </c>
      <c r="GS240" s="92">
        <v>7.3472789600000001E-11</v>
      </c>
      <c r="GT240" s="92">
        <v>2.3980845600000001E-11</v>
      </c>
      <c r="GU240" s="92">
        <v>1.00618933E-11</v>
      </c>
      <c r="GV240" s="92">
        <v>3.1616646300000002E-9</v>
      </c>
      <c r="GW240" s="92">
        <v>3.85292464E-10</v>
      </c>
      <c r="GX240" s="92">
        <v>1.05402588E-8</v>
      </c>
      <c r="GY240" s="92">
        <v>2.7185794999999999E-6</v>
      </c>
      <c r="GZ240" s="92">
        <v>3.1316866799999998E-5</v>
      </c>
      <c r="HA240" s="92">
        <v>9.7178239299999993E-3</v>
      </c>
      <c r="HB240" s="92">
        <v>1.73833508E-3</v>
      </c>
      <c r="HC240" s="92">
        <v>4.0649680699999999E-8</v>
      </c>
      <c r="HD240" s="92">
        <v>0</v>
      </c>
      <c r="HE240" s="92">
        <v>3.2866905300000001E-12</v>
      </c>
      <c r="HF240" s="92">
        <v>6.2855024199999998E-13</v>
      </c>
      <c r="HG240" s="92">
        <v>1.9035377299999999E-13</v>
      </c>
      <c r="HH240" s="92">
        <v>2.0228518500000002E-6</v>
      </c>
      <c r="HI240" s="92">
        <v>0</v>
      </c>
      <c r="HJ240" s="92">
        <v>0</v>
      </c>
      <c r="HK240" s="92">
        <v>0</v>
      </c>
      <c r="HL240" s="92">
        <v>0</v>
      </c>
      <c r="HM240" s="92">
        <v>0</v>
      </c>
      <c r="HN240" s="92">
        <v>0</v>
      </c>
      <c r="HO240" s="92">
        <v>0</v>
      </c>
      <c r="HP240" s="92">
        <v>0</v>
      </c>
      <c r="HQ240" s="92">
        <v>0</v>
      </c>
      <c r="HR240" s="92">
        <v>0</v>
      </c>
      <c r="HS240" s="92">
        <v>0</v>
      </c>
      <c r="HT240" s="92">
        <v>0</v>
      </c>
      <c r="HU240" s="92">
        <v>0</v>
      </c>
      <c r="HV240" s="92">
        <v>0</v>
      </c>
      <c r="HW240" s="92">
        <v>0</v>
      </c>
      <c r="HX240" s="92">
        <v>0</v>
      </c>
      <c r="HY240" s="92">
        <v>0</v>
      </c>
      <c r="HZ240" s="92">
        <v>0</v>
      </c>
      <c r="IA240" s="92">
        <v>0</v>
      </c>
      <c r="IB240" s="92">
        <v>0</v>
      </c>
      <c r="IC240" s="92">
        <v>0</v>
      </c>
      <c r="ID240" s="92">
        <v>0</v>
      </c>
      <c r="IE240" s="92">
        <v>0</v>
      </c>
      <c r="IF240" s="92">
        <v>0</v>
      </c>
      <c r="IG240" s="92">
        <v>0</v>
      </c>
      <c r="IH240" s="92">
        <v>0</v>
      </c>
      <c r="II240" s="92">
        <v>0</v>
      </c>
      <c r="IJ240" s="92">
        <v>0</v>
      </c>
      <c r="IK240" s="92">
        <v>0</v>
      </c>
      <c r="IL240" s="92">
        <v>0</v>
      </c>
      <c r="IM240" s="92">
        <v>0</v>
      </c>
      <c r="IN240" s="92">
        <v>0</v>
      </c>
      <c r="IO240" s="92">
        <v>0</v>
      </c>
      <c r="IP240" s="92">
        <v>0</v>
      </c>
      <c r="IQ240" s="92">
        <v>0</v>
      </c>
      <c r="IR240" s="92">
        <v>0</v>
      </c>
      <c r="IS240" s="92">
        <v>0</v>
      </c>
      <c r="IT240" s="92">
        <v>1869.06828</v>
      </c>
      <c r="IU240" s="92">
        <v>33990.153700000003</v>
      </c>
      <c r="IV240" s="92">
        <v>636.72706400000004</v>
      </c>
      <c r="IW240" s="92">
        <v>99.689797900000002</v>
      </c>
      <c r="IX240" s="92">
        <v>1</v>
      </c>
      <c r="IY240" s="92">
        <v>2.1922816999999999E-5</v>
      </c>
      <c r="IZ240" s="92">
        <v>0.99997807699999997</v>
      </c>
      <c r="JA240" s="92">
        <v>0</v>
      </c>
      <c r="JB240" s="92">
        <v>-66852.973299999998</v>
      </c>
      <c r="JC240" s="92">
        <v>-3676.1461199999999</v>
      </c>
      <c r="JD240" s="92">
        <v>-124.952772</v>
      </c>
      <c r="JE240" s="92">
        <v>-34.8852975</v>
      </c>
      <c r="JF240" s="92">
        <v>-1.9182909100000001</v>
      </c>
      <c r="JG240" s="92">
        <v>4.8923847800000003E-2</v>
      </c>
      <c r="JH240" s="92">
        <v>0.88971019699999998</v>
      </c>
      <c r="JI240" s="92">
        <v>18.185613700000001</v>
      </c>
      <c r="JJ240" s="92">
        <v>566.84866499999998</v>
      </c>
      <c r="JK240" s="92">
        <v>0</v>
      </c>
      <c r="JL240" s="92">
        <v>0</v>
      </c>
      <c r="JM240" s="92">
        <v>0</v>
      </c>
      <c r="JN240" s="92">
        <v>0</v>
      </c>
      <c r="JO240" s="92">
        <v>0</v>
      </c>
      <c r="JP240" s="92">
        <v>0</v>
      </c>
      <c r="JQ240" s="92">
        <v>0</v>
      </c>
      <c r="JR240" s="92">
        <v>0</v>
      </c>
      <c r="JS240" s="92">
        <v>0</v>
      </c>
      <c r="JT240" s="92">
        <v>0</v>
      </c>
      <c r="JU240" s="92">
        <v>0</v>
      </c>
      <c r="JV240" s="92">
        <v>0</v>
      </c>
      <c r="JW240" s="92">
        <v>0</v>
      </c>
      <c r="JX240" s="92">
        <v>0</v>
      </c>
      <c r="JY240" s="92">
        <v>0</v>
      </c>
      <c r="JZ240" s="92">
        <v>0</v>
      </c>
      <c r="KA240" s="92">
        <v>0</v>
      </c>
      <c r="KB240" s="92">
        <v>0</v>
      </c>
      <c r="KC240" s="92">
        <v>0</v>
      </c>
      <c r="KD240" s="92">
        <v>0</v>
      </c>
      <c r="KE240" s="92">
        <v>0</v>
      </c>
      <c r="KF240" s="92">
        <v>0</v>
      </c>
      <c r="KG240" s="92">
        <v>0</v>
      </c>
      <c r="KH240" s="92">
        <v>0</v>
      </c>
      <c r="KI240" s="92">
        <v>0</v>
      </c>
      <c r="KJ240" s="92">
        <v>0</v>
      </c>
      <c r="KK240" s="92">
        <v>0</v>
      </c>
      <c r="KL240" s="92">
        <v>0</v>
      </c>
      <c r="KM240" s="92">
        <v>0</v>
      </c>
      <c r="KN240" s="92">
        <v>0</v>
      </c>
      <c r="KO240" s="92">
        <v>0</v>
      </c>
      <c r="KP240" s="92">
        <v>0</v>
      </c>
      <c r="KQ240" s="92">
        <v>0</v>
      </c>
      <c r="KR240" s="92">
        <v>0</v>
      </c>
      <c r="KS240" s="92">
        <v>0</v>
      </c>
      <c r="KT240" s="92">
        <v>0</v>
      </c>
      <c r="KU240" s="92">
        <v>0</v>
      </c>
      <c r="KV240" s="92">
        <v>0</v>
      </c>
      <c r="KW240" s="92">
        <v>0</v>
      </c>
      <c r="KX240" s="92">
        <v>0</v>
      </c>
      <c r="KY240" s="92">
        <v>0</v>
      </c>
      <c r="KZ240" s="92">
        <v>0</v>
      </c>
      <c r="LA240" s="92">
        <v>0</v>
      </c>
      <c r="LB240" s="92">
        <v>0</v>
      </c>
      <c r="LC240" s="92">
        <v>0</v>
      </c>
      <c r="LD240" s="92">
        <v>0</v>
      </c>
      <c r="LE240" s="92">
        <v>0</v>
      </c>
      <c r="LF240" s="92">
        <v>0</v>
      </c>
      <c r="LG240" s="92">
        <v>0</v>
      </c>
      <c r="LH240" s="92">
        <v>0</v>
      </c>
      <c r="LI240" s="92">
        <v>0</v>
      </c>
      <c r="LJ240" s="92">
        <v>0</v>
      </c>
      <c r="LK240" s="92">
        <v>0</v>
      </c>
      <c r="LL240" s="92">
        <v>0</v>
      </c>
      <c r="LM240" s="92">
        <v>0</v>
      </c>
      <c r="LN240" s="92">
        <v>0</v>
      </c>
      <c r="LO240" s="92">
        <v>0</v>
      </c>
      <c r="LP240" s="92">
        <v>0</v>
      </c>
      <c r="LQ240" s="92">
        <v>0</v>
      </c>
      <c r="LR240" s="92">
        <v>0</v>
      </c>
      <c r="LS240" s="92">
        <v>0</v>
      </c>
      <c r="LT240" s="92">
        <v>0</v>
      </c>
      <c r="LU240" s="92">
        <v>0</v>
      </c>
      <c r="LV240" s="92">
        <v>0</v>
      </c>
      <c r="LW240" s="92">
        <v>0</v>
      </c>
      <c r="LX240" s="92">
        <v>0</v>
      </c>
      <c r="LY240" s="92">
        <v>0</v>
      </c>
      <c r="LZ240" s="92">
        <v>0</v>
      </c>
      <c r="MA240" s="92">
        <v>0</v>
      </c>
      <c r="MB240" s="92">
        <v>0</v>
      </c>
      <c r="MC240" s="92">
        <v>0</v>
      </c>
      <c r="MD240" s="92">
        <v>0</v>
      </c>
      <c r="ME240" s="92">
        <v>0</v>
      </c>
      <c r="MF240" s="92">
        <v>0</v>
      </c>
      <c r="MG240" s="92">
        <v>0</v>
      </c>
      <c r="MH240" s="92">
        <v>0</v>
      </c>
      <c r="MI240" s="92">
        <v>0</v>
      </c>
      <c r="MJ240" s="92">
        <v>0</v>
      </c>
      <c r="MK240" s="92">
        <v>0</v>
      </c>
      <c r="ML240" s="92">
        <v>0</v>
      </c>
      <c r="MM240" s="92">
        <v>0</v>
      </c>
      <c r="MN240" s="92">
        <v>0</v>
      </c>
      <c r="MO240" s="92">
        <v>0</v>
      </c>
      <c r="MP240" s="92">
        <v>0</v>
      </c>
      <c r="MQ240" s="92">
        <v>0</v>
      </c>
      <c r="MR240" s="92">
        <v>0</v>
      </c>
      <c r="MS240" s="92">
        <v>0</v>
      </c>
      <c r="MT240" s="92">
        <v>0</v>
      </c>
      <c r="MU240" s="92">
        <v>0</v>
      </c>
      <c r="MV240" s="92">
        <v>0</v>
      </c>
      <c r="MW240" s="92">
        <v>0</v>
      </c>
      <c r="MX240" s="92">
        <v>0</v>
      </c>
      <c r="MY240" s="92">
        <v>0</v>
      </c>
      <c r="MZ240" s="92">
        <v>0</v>
      </c>
      <c r="NA240" s="92">
        <v>0</v>
      </c>
      <c r="NB240" s="92">
        <v>0</v>
      </c>
      <c r="NC240" s="92">
        <v>0</v>
      </c>
      <c r="ND240" s="92">
        <v>0</v>
      </c>
      <c r="NE240" s="92">
        <v>0</v>
      </c>
      <c r="NF240" s="92">
        <v>0</v>
      </c>
      <c r="NG240" s="92">
        <v>0</v>
      </c>
      <c r="NH240" s="92">
        <v>0</v>
      </c>
      <c r="NI240" s="92">
        <v>0</v>
      </c>
      <c r="NJ240" s="92">
        <v>0</v>
      </c>
      <c r="NK240" s="92">
        <v>0</v>
      </c>
      <c r="NL240" s="92">
        <v>0</v>
      </c>
      <c r="NM240" s="92">
        <v>0</v>
      </c>
      <c r="NN240" s="92">
        <v>0</v>
      </c>
      <c r="NO240" s="92">
        <v>0</v>
      </c>
      <c r="NP240" s="92">
        <v>0</v>
      </c>
      <c r="NQ240" s="92">
        <v>0</v>
      </c>
      <c r="NR240" s="92">
        <v>0</v>
      </c>
      <c r="NS240" s="92">
        <v>0</v>
      </c>
      <c r="NT240" s="92">
        <v>0</v>
      </c>
      <c r="NU240" s="92">
        <v>0</v>
      </c>
      <c r="NV240" s="92">
        <v>0</v>
      </c>
      <c r="NW240" s="92">
        <v>0</v>
      </c>
      <c r="NX240" s="92">
        <v>0</v>
      </c>
      <c r="NY240" s="92">
        <v>0</v>
      </c>
      <c r="NZ240" s="92">
        <v>0</v>
      </c>
      <c r="OA240" s="92">
        <v>0</v>
      </c>
      <c r="OB240" s="92">
        <v>0</v>
      </c>
      <c r="OC240" s="92">
        <v>0</v>
      </c>
      <c r="OD240" s="92">
        <v>0</v>
      </c>
      <c r="OE240" s="92">
        <v>0</v>
      </c>
      <c r="OF240" s="92">
        <v>0</v>
      </c>
      <c r="OG240" s="92">
        <v>0</v>
      </c>
      <c r="OH240" s="92">
        <v>0</v>
      </c>
      <c r="OI240" s="92">
        <v>0</v>
      </c>
      <c r="OJ240" s="92">
        <v>0</v>
      </c>
      <c r="OK240" s="92">
        <v>0</v>
      </c>
      <c r="OL240" s="92">
        <v>0</v>
      </c>
      <c r="OM240" s="92">
        <v>0</v>
      </c>
      <c r="ON240" s="92">
        <v>0</v>
      </c>
      <c r="OO240" s="92">
        <v>0</v>
      </c>
      <c r="OP240" s="92">
        <v>0</v>
      </c>
      <c r="OQ240" s="92">
        <v>0</v>
      </c>
      <c r="OR240" s="92">
        <v>0</v>
      </c>
      <c r="OS240" s="92">
        <v>0</v>
      </c>
      <c r="OT240" s="92">
        <v>0</v>
      </c>
      <c r="OU240" s="92">
        <v>0</v>
      </c>
      <c r="OV240" s="92">
        <v>0</v>
      </c>
      <c r="OW240" s="92">
        <v>0</v>
      </c>
      <c r="OX240" s="92">
        <v>0</v>
      </c>
      <c r="OY240" s="92">
        <v>0</v>
      </c>
      <c r="OZ240" s="92">
        <v>0</v>
      </c>
      <c r="PA240" s="92">
        <v>0</v>
      </c>
      <c r="PB240" s="92">
        <v>0</v>
      </c>
      <c r="PC240" s="92">
        <v>0</v>
      </c>
      <c r="PD240" s="92">
        <v>0</v>
      </c>
      <c r="PE240" s="92">
        <v>0</v>
      </c>
      <c r="PF240" s="92">
        <v>0</v>
      </c>
      <c r="PG240" s="92">
        <v>0</v>
      </c>
      <c r="PH240" s="92">
        <v>0</v>
      </c>
      <c r="PI240" s="92">
        <v>0</v>
      </c>
      <c r="PJ240" s="92">
        <v>0</v>
      </c>
      <c r="PK240" s="92">
        <v>0</v>
      </c>
      <c r="PL240" s="92">
        <v>0</v>
      </c>
      <c r="PM240" s="92">
        <v>0</v>
      </c>
      <c r="PN240" s="92">
        <v>0</v>
      </c>
      <c r="PO240" s="92">
        <v>0</v>
      </c>
      <c r="PP240" s="92">
        <v>0</v>
      </c>
      <c r="PQ240" s="92">
        <v>0</v>
      </c>
      <c r="PR240" s="92">
        <v>0</v>
      </c>
      <c r="PS240" s="92">
        <v>0</v>
      </c>
      <c r="PT240" s="92">
        <v>0</v>
      </c>
      <c r="PU240" s="92">
        <v>0</v>
      </c>
      <c r="PV240" s="92">
        <v>0</v>
      </c>
      <c r="PW240" s="92">
        <v>0</v>
      </c>
      <c r="PX240" s="92">
        <v>0</v>
      </c>
      <c r="PY240" s="92">
        <v>0</v>
      </c>
      <c r="PZ240" s="92">
        <v>0</v>
      </c>
      <c r="QA240" s="92">
        <v>0</v>
      </c>
      <c r="QB240" s="92">
        <v>0</v>
      </c>
      <c r="QC240" s="92">
        <v>0</v>
      </c>
      <c r="QD240" s="92">
        <v>0</v>
      </c>
      <c r="QE240" s="92">
        <v>0</v>
      </c>
      <c r="QF240" s="92">
        <v>0</v>
      </c>
      <c r="QG240" s="92">
        <v>0</v>
      </c>
      <c r="QH240" s="92">
        <v>0</v>
      </c>
      <c r="QI240" s="92">
        <v>0</v>
      </c>
      <c r="QJ240" s="92">
        <v>0</v>
      </c>
      <c r="QK240" s="92">
        <v>0</v>
      </c>
      <c r="QL240" s="92">
        <v>0</v>
      </c>
      <c r="QM240" s="92">
        <v>0</v>
      </c>
      <c r="QN240" s="92">
        <v>0</v>
      </c>
      <c r="QO240" s="92">
        <v>0</v>
      </c>
      <c r="QP240" s="92">
        <v>0</v>
      </c>
      <c r="QQ240" s="92">
        <v>0</v>
      </c>
      <c r="QR240" s="92">
        <v>0</v>
      </c>
      <c r="QS240" s="92">
        <v>0</v>
      </c>
      <c r="QT240" s="92">
        <v>0</v>
      </c>
      <c r="QU240" s="92">
        <v>0</v>
      </c>
      <c r="QV240" s="92">
        <v>0</v>
      </c>
      <c r="QW240" s="92">
        <v>0</v>
      </c>
      <c r="QX240" s="92">
        <v>0</v>
      </c>
      <c r="QY240" s="92">
        <v>0</v>
      </c>
      <c r="QZ240" s="92">
        <v>0</v>
      </c>
      <c r="RA240" s="92">
        <v>0</v>
      </c>
      <c r="RB240" s="92">
        <v>0</v>
      </c>
      <c r="RC240" s="92">
        <v>0</v>
      </c>
      <c r="RD240" s="92">
        <v>0</v>
      </c>
      <c r="RE240" s="92">
        <v>0</v>
      </c>
      <c r="RF240" s="92">
        <v>0</v>
      </c>
      <c r="RG240" s="92">
        <v>0</v>
      </c>
      <c r="RH240" s="92">
        <v>0</v>
      </c>
      <c r="RI240" s="92">
        <v>0</v>
      </c>
      <c r="RJ240" s="92">
        <v>0</v>
      </c>
      <c r="RK240" s="92">
        <v>0</v>
      </c>
      <c r="RL240" s="92">
        <v>0</v>
      </c>
      <c r="RM240" s="92">
        <v>0</v>
      </c>
      <c r="RN240" s="92">
        <v>0</v>
      </c>
      <c r="RO240" s="92">
        <v>0</v>
      </c>
      <c r="RP240" s="92">
        <v>0</v>
      </c>
      <c r="RQ240" s="92">
        <v>0</v>
      </c>
      <c r="RR240" s="92">
        <v>0</v>
      </c>
      <c r="RS240" s="92">
        <v>0</v>
      </c>
      <c r="RT240" s="92">
        <v>0</v>
      </c>
      <c r="RU240" s="92">
        <v>0</v>
      </c>
      <c r="RV240" s="92">
        <v>0</v>
      </c>
      <c r="RW240" s="92">
        <v>0</v>
      </c>
      <c r="RX240" s="92">
        <v>0</v>
      </c>
      <c r="RY240" s="92">
        <v>0</v>
      </c>
      <c r="RZ240" s="92">
        <v>0</v>
      </c>
      <c r="SA240" s="92">
        <v>0</v>
      </c>
      <c r="SB240" s="92">
        <v>0</v>
      </c>
      <c r="SC240" s="92">
        <v>0</v>
      </c>
      <c r="SD240" s="92">
        <v>0</v>
      </c>
      <c r="SE240" s="92">
        <v>0</v>
      </c>
      <c r="SF240" s="92">
        <v>0</v>
      </c>
      <c r="SG240" s="92">
        <v>0</v>
      </c>
      <c r="SH240" s="92">
        <v>0</v>
      </c>
      <c r="SI240" s="92">
        <v>0</v>
      </c>
      <c r="SJ240" s="92">
        <v>0</v>
      </c>
      <c r="SK240" s="92">
        <v>0</v>
      </c>
      <c r="SL240" s="92">
        <v>0</v>
      </c>
      <c r="SM240" s="92">
        <v>0</v>
      </c>
      <c r="SN240" s="92">
        <v>0</v>
      </c>
      <c r="SO240" s="92">
        <v>0</v>
      </c>
      <c r="SP240" s="92">
        <v>0</v>
      </c>
      <c r="SQ240" s="92">
        <v>0</v>
      </c>
      <c r="SR240" s="92">
        <v>0</v>
      </c>
      <c r="SS240" s="92">
        <v>0</v>
      </c>
      <c r="ST240" s="92">
        <v>0</v>
      </c>
      <c r="SU240" s="92">
        <v>0</v>
      </c>
      <c r="SV240" s="92">
        <v>0</v>
      </c>
      <c r="SW240" s="92">
        <v>0</v>
      </c>
      <c r="SX240" s="92">
        <v>0</v>
      </c>
      <c r="SY240" s="92">
        <v>0</v>
      </c>
      <c r="SZ240" s="92">
        <v>0</v>
      </c>
      <c r="TA240" s="92">
        <v>0</v>
      </c>
      <c r="TB240" s="92">
        <v>0</v>
      </c>
      <c r="TC240" s="92">
        <v>1</v>
      </c>
      <c r="TD240" s="92">
        <v>0</v>
      </c>
      <c r="TE240" s="92">
        <v>0</v>
      </c>
      <c r="TF240" s="92">
        <v>0</v>
      </c>
      <c r="TG240" s="92">
        <v>0</v>
      </c>
      <c r="TH240" s="92">
        <v>0</v>
      </c>
      <c r="TI240" s="92">
        <v>0</v>
      </c>
      <c r="TJ240" s="92">
        <v>0</v>
      </c>
      <c r="TK240" s="92">
        <v>0</v>
      </c>
      <c r="TL240" s="92">
        <v>0</v>
      </c>
      <c r="TM240" s="92">
        <v>0</v>
      </c>
      <c r="TN240" s="92">
        <v>0</v>
      </c>
      <c r="TO240" s="92">
        <v>0</v>
      </c>
      <c r="TP240" s="92">
        <v>1.8849284099999999E-2</v>
      </c>
      <c r="TQ240" s="92">
        <v>-148335817.73500001</v>
      </c>
      <c r="TR240" s="92">
        <v>5.4865209444444497E-3</v>
      </c>
      <c r="TS240" s="92">
        <v>1.12219627222222E-5</v>
      </c>
      <c r="TT240" s="92">
        <v>1.8168735944444499E-8</v>
      </c>
      <c r="TU240" s="92">
        <v>6.0804062777777805E-23</v>
      </c>
      <c r="TV240" s="92">
        <v>2.04068651666667E-23</v>
      </c>
      <c r="TW240" s="92">
        <v>8.5623210555555594E-24</v>
      </c>
      <c r="TX240" s="92">
        <v>8.93507566666667E-20</v>
      </c>
      <c r="TY240" s="92">
        <v>1.08886227222222E-20</v>
      </c>
      <c r="TZ240" s="92">
        <v>0</v>
      </c>
      <c r="UA240" s="92">
        <v>0</v>
      </c>
      <c r="UB240" s="92">
        <v>1.61942921944445E-24</v>
      </c>
      <c r="UC240" s="92">
        <v>5.2856686666666698E-25</v>
      </c>
      <c r="UD240" s="92">
        <v>2.21776307222222E-25</v>
      </c>
      <c r="UE240" s="92">
        <v>2.38268706944445E-21</v>
      </c>
      <c r="UF240" s="92">
        <v>2.9036329999999999E-22</v>
      </c>
      <c r="UG240" s="92">
        <v>2.0908868611111099E-22</v>
      </c>
      <c r="UH240" s="92">
        <v>1.53562041666667E-15</v>
      </c>
      <c r="UI240" s="92">
        <v>8.2983445000000096E-13</v>
      </c>
      <c r="UJ240" s="92">
        <v>1.3865781527777801E-7</v>
      </c>
      <c r="UK240" s="92">
        <v>3.2215257222222299E-9</v>
      </c>
      <c r="UL240" s="92">
        <v>3.8620387222222298E-16</v>
      </c>
      <c r="UM240" s="92">
        <v>0</v>
      </c>
      <c r="UN240" s="92">
        <v>7.8598193333333397E-22</v>
      </c>
      <c r="UO240" s="92">
        <v>2.6207509E-23</v>
      </c>
      <c r="UP240" s="92">
        <v>3.1881622222222302E-17</v>
      </c>
      <c r="UQ240" s="92">
        <v>3.8700516388888901E-16</v>
      </c>
      <c r="UR240" s="92">
        <v>0</v>
      </c>
      <c r="US240" s="92">
        <v>0</v>
      </c>
      <c r="UT240" s="92">
        <v>0</v>
      </c>
      <c r="UU240" s="92">
        <v>0</v>
      </c>
      <c r="UV240" s="92">
        <v>0</v>
      </c>
      <c r="UW240" s="92">
        <v>0</v>
      </c>
      <c r="UX240" s="92">
        <v>0</v>
      </c>
      <c r="UY240" s="92">
        <v>0</v>
      </c>
      <c r="UZ240" s="92">
        <v>0</v>
      </c>
      <c r="VA240" s="92">
        <v>0</v>
      </c>
      <c r="VB240" s="92">
        <v>0</v>
      </c>
      <c r="VC240" s="92">
        <v>0</v>
      </c>
      <c r="VD240" s="92">
        <v>0</v>
      </c>
      <c r="VE240" s="92">
        <v>0</v>
      </c>
      <c r="VF240" s="92">
        <v>0</v>
      </c>
      <c r="VG240" s="92">
        <v>0</v>
      </c>
      <c r="VH240" s="92">
        <v>0</v>
      </c>
      <c r="VI240" s="92">
        <v>0</v>
      </c>
      <c r="VJ240" s="92">
        <v>0</v>
      </c>
      <c r="VK240" s="92">
        <v>0</v>
      </c>
      <c r="VL240" s="92">
        <v>0</v>
      </c>
      <c r="VM240" s="92">
        <v>0</v>
      </c>
      <c r="VN240" s="92">
        <v>0</v>
      </c>
      <c r="VO240" s="92">
        <v>0</v>
      </c>
      <c r="VP240" s="92">
        <v>0</v>
      </c>
      <c r="VQ240" s="92">
        <v>0</v>
      </c>
      <c r="VR240" s="92">
        <v>0</v>
      </c>
      <c r="VS240" s="92">
        <v>0</v>
      </c>
      <c r="VT240" s="92">
        <v>0</v>
      </c>
      <c r="VU240" s="92">
        <v>0</v>
      </c>
      <c r="VV240" s="92">
        <v>0</v>
      </c>
      <c r="VW240" s="92">
        <v>0</v>
      </c>
      <c r="VX240" s="92">
        <v>0</v>
      </c>
      <c r="VY240" s="92">
        <v>0</v>
      </c>
      <c r="VZ240" s="92">
        <v>0</v>
      </c>
      <c r="WA240" s="92">
        <v>0</v>
      </c>
      <c r="WB240" s="92">
        <v>0</v>
      </c>
      <c r="WC240" s="92">
        <v>0</v>
      </c>
    </row>
    <row r="241" spans="2:601" ht="13.5" customHeight="1">
      <c r="B241" s="851" t="s">
        <v>2907</v>
      </c>
      <c r="C241" s="92">
        <v>0</v>
      </c>
      <c r="D241" s="92">
        <v>55286.059699999998</v>
      </c>
      <c r="E241" s="92">
        <v>-205.24156099999999</v>
      </c>
      <c r="F241" s="92">
        <v>3046.45264</v>
      </c>
      <c r="G241" s="92">
        <v>0.269785361</v>
      </c>
      <c r="H241" s="92">
        <v>5.7830066E-7</v>
      </c>
      <c r="I241" s="92">
        <v>1.9408741899999999E-7</v>
      </c>
      <c r="J241" s="92">
        <v>8.1435280700000003E-8</v>
      </c>
      <c r="K241" s="92">
        <v>3.0503125699999999E-5</v>
      </c>
      <c r="L241" s="92">
        <v>3.7172268099999998E-6</v>
      </c>
      <c r="M241" s="92">
        <v>0</v>
      </c>
      <c r="N241" s="92">
        <v>0</v>
      </c>
      <c r="O241" s="92">
        <v>1.5402210700000001E-8</v>
      </c>
      <c r="P241" s="92">
        <v>5.0271405100000001E-9</v>
      </c>
      <c r="Q241" s="92">
        <v>2.1092897300000001E-9</v>
      </c>
      <c r="R241" s="92">
        <v>8.1341676399999995E-7</v>
      </c>
      <c r="S241" s="92">
        <v>9.9126057199999995E-8</v>
      </c>
      <c r="T241" s="92">
        <v>1.98861918E-6</v>
      </c>
      <c r="U241" s="92">
        <v>6.0732898600000004E-4</v>
      </c>
      <c r="V241" s="92">
        <v>8.4407669200000004E-3</v>
      </c>
      <c r="W241" s="92">
        <v>3.4376687700000002</v>
      </c>
      <c r="X241" s="92">
        <v>0.98390937199999995</v>
      </c>
      <c r="Y241" s="92">
        <v>1.5338662199999999E-5</v>
      </c>
      <c r="Z241" s="92">
        <v>0</v>
      </c>
      <c r="AA241" s="92">
        <v>1.2130458300000001E-9</v>
      </c>
      <c r="AB241" s="92">
        <v>1.80918425E-10</v>
      </c>
      <c r="AC241" s="92">
        <v>3.7991434200000002E-10</v>
      </c>
      <c r="AD241" s="92">
        <v>7.0103394999999999E-4</v>
      </c>
      <c r="AE241" s="92">
        <v>0</v>
      </c>
      <c r="AF241" s="92">
        <v>0</v>
      </c>
      <c r="AG241" s="92">
        <v>0</v>
      </c>
      <c r="AH241" s="92">
        <v>0</v>
      </c>
      <c r="AI241" s="92">
        <v>0</v>
      </c>
      <c r="AJ241" s="92">
        <v>0</v>
      </c>
      <c r="AK241" s="92">
        <v>0</v>
      </c>
      <c r="AL241" s="92">
        <v>0</v>
      </c>
      <c r="AM241" s="92">
        <v>0</v>
      </c>
      <c r="AN241" s="92">
        <v>0</v>
      </c>
      <c r="AO241" s="92">
        <v>3.4838694100000002E-3</v>
      </c>
      <c r="AP241" s="92">
        <v>6.8774112299999999E-3</v>
      </c>
      <c r="AQ241" s="92">
        <v>0</v>
      </c>
      <c r="AR241" s="92">
        <v>0</v>
      </c>
      <c r="AS241" s="92">
        <v>0</v>
      </c>
      <c r="AT241" s="92">
        <v>0</v>
      </c>
      <c r="AU241" s="92">
        <v>0</v>
      </c>
      <c r="AV241" s="92">
        <v>0</v>
      </c>
      <c r="AW241" s="92">
        <v>0</v>
      </c>
      <c r="AX241" s="92">
        <v>0</v>
      </c>
      <c r="AY241" s="92">
        <v>0</v>
      </c>
      <c r="AZ241" s="92">
        <v>0</v>
      </c>
      <c r="BA241" s="92">
        <v>0</v>
      </c>
      <c r="BB241" s="92">
        <v>0</v>
      </c>
      <c r="BC241" s="92">
        <v>0</v>
      </c>
      <c r="BD241" s="92">
        <v>0</v>
      </c>
      <c r="BE241" s="92">
        <v>0</v>
      </c>
      <c r="BF241" s="92">
        <v>0</v>
      </c>
      <c r="BG241" s="92">
        <v>0</v>
      </c>
      <c r="BH241" s="92">
        <v>0</v>
      </c>
      <c r="BI241" s="92">
        <v>0</v>
      </c>
      <c r="BJ241" s="92">
        <v>0</v>
      </c>
      <c r="BK241" s="92">
        <v>0</v>
      </c>
      <c r="BL241" s="92">
        <v>0</v>
      </c>
      <c r="BM241" s="92">
        <v>0</v>
      </c>
      <c r="BN241" s="92">
        <v>0</v>
      </c>
      <c r="BO241" s="92">
        <v>0</v>
      </c>
      <c r="BP241" s="92">
        <v>0.99845582600000005</v>
      </c>
      <c r="BQ241" s="92">
        <v>8.8420467000000001E-5</v>
      </c>
      <c r="BR241" s="92">
        <v>1.8953442900000001E-10</v>
      </c>
      <c r="BS241" s="92">
        <v>6.3610939299999997E-11</v>
      </c>
      <c r="BT241" s="92">
        <v>2.66899046E-11</v>
      </c>
      <c r="BU241" s="92">
        <v>9.9972089399999999E-9</v>
      </c>
      <c r="BV241" s="92">
        <v>1.21829787E-9</v>
      </c>
      <c r="BW241" s="92">
        <v>0</v>
      </c>
      <c r="BX241" s="92">
        <v>0</v>
      </c>
      <c r="BY241" s="92">
        <v>5.0479783599999996E-12</v>
      </c>
      <c r="BZ241" s="92">
        <v>1.6476138999999999E-12</v>
      </c>
      <c r="CA241" s="92">
        <v>6.9130653299999997E-13</v>
      </c>
      <c r="CB241" s="92">
        <v>2.6659226400000002E-10</v>
      </c>
      <c r="CC241" s="92">
        <v>3.2487946100000003E-11</v>
      </c>
      <c r="CD241" s="92">
        <v>6.5175751500000003E-10</v>
      </c>
      <c r="CE241" s="92">
        <v>1.9904828199999999E-7</v>
      </c>
      <c r="CF241" s="92">
        <v>2.7664086399999999E-6</v>
      </c>
      <c r="CG241" s="92">
        <v>1.1266744700000001E-3</v>
      </c>
      <c r="CH241" s="92">
        <v>3.2247015099999999E-4</v>
      </c>
      <c r="CI241" s="92">
        <v>5.0271507199999999E-9</v>
      </c>
      <c r="CJ241" s="92">
        <v>0</v>
      </c>
      <c r="CK241" s="92">
        <v>3.9756819500000002E-13</v>
      </c>
      <c r="CL241" s="92">
        <v>5.92948839E-14</v>
      </c>
      <c r="CM241" s="92">
        <v>1.24514553E-13</v>
      </c>
      <c r="CN241" s="92">
        <v>2.2975949799999999E-7</v>
      </c>
      <c r="CO241" s="92">
        <v>0</v>
      </c>
      <c r="CP241" s="92">
        <v>0</v>
      </c>
      <c r="CQ241" s="92">
        <v>0</v>
      </c>
      <c r="CR241" s="92">
        <v>0</v>
      </c>
      <c r="CS241" s="92">
        <v>0</v>
      </c>
      <c r="CT241" s="92">
        <v>0</v>
      </c>
      <c r="CU241" s="92">
        <v>0</v>
      </c>
      <c r="CV241" s="92">
        <v>0</v>
      </c>
      <c r="CW241" s="92">
        <v>0</v>
      </c>
      <c r="CX241" s="92">
        <v>0</v>
      </c>
      <c r="CY241" s="92">
        <v>1.1418164399999999E-6</v>
      </c>
      <c r="CZ241" s="92">
        <v>2.25402857E-6</v>
      </c>
      <c r="DA241" s="92">
        <v>0</v>
      </c>
      <c r="DB241" s="92">
        <v>0</v>
      </c>
      <c r="DC241" s="92">
        <v>0</v>
      </c>
      <c r="DD241" s="92">
        <v>0</v>
      </c>
      <c r="DE241" s="92">
        <v>0</v>
      </c>
      <c r="DF241" s="92">
        <v>0</v>
      </c>
      <c r="DG241" s="92">
        <v>0</v>
      </c>
      <c r="DH241" s="92">
        <v>0</v>
      </c>
      <c r="DI241" s="92">
        <v>0</v>
      </c>
      <c r="DJ241" s="92">
        <v>0</v>
      </c>
      <c r="DK241" s="92">
        <v>0</v>
      </c>
      <c r="DL241" s="92">
        <v>0</v>
      </c>
      <c r="DM241" s="92">
        <v>0</v>
      </c>
      <c r="DN241" s="92">
        <v>0</v>
      </c>
      <c r="DO241" s="92">
        <v>0</v>
      </c>
      <c r="DP241" s="92">
        <v>0</v>
      </c>
      <c r="DQ241" s="92">
        <v>0</v>
      </c>
      <c r="DR241" s="92">
        <v>0</v>
      </c>
      <c r="DS241" s="92">
        <v>0</v>
      </c>
      <c r="DT241" s="92">
        <v>0</v>
      </c>
      <c r="DU241" s="92">
        <v>0</v>
      </c>
      <c r="DV241" s="92">
        <v>0</v>
      </c>
      <c r="DW241" s="92">
        <v>0</v>
      </c>
      <c r="DX241" s="92">
        <v>0</v>
      </c>
      <c r="DY241" s="92">
        <v>0</v>
      </c>
      <c r="DZ241" s="92">
        <v>54882.697399999997</v>
      </c>
      <c r="EA241" s="92">
        <v>12.428752599999999</v>
      </c>
      <c r="EB241" s="92">
        <v>1.0418530499999999E-4</v>
      </c>
      <c r="EC241" s="92">
        <v>3.4966339100000003E-5</v>
      </c>
      <c r="ED241" s="92">
        <v>1.46711912E-5</v>
      </c>
      <c r="EE241" s="92">
        <v>4.5794769700000003E-3</v>
      </c>
      <c r="EF241" s="92">
        <v>5.5807246500000005E-4</v>
      </c>
      <c r="EG241" s="92">
        <v>0</v>
      </c>
      <c r="EH241" s="92">
        <v>0</v>
      </c>
      <c r="EI241" s="92">
        <v>2.4973514100000001E-6</v>
      </c>
      <c r="EJ241" s="92">
        <v>8.15112628E-7</v>
      </c>
      <c r="EK241" s="92">
        <v>3.4200529800000002E-7</v>
      </c>
      <c r="EL241" s="92">
        <v>1.0746546700000001E-4</v>
      </c>
      <c r="EM241" s="92">
        <v>1.30961501E-5</v>
      </c>
      <c r="EN241" s="92">
        <v>3.5826501700000001E-4</v>
      </c>
      <c r="EO241" s="92">
        <v>9.2404935100000002E-2</v>
      </c>
      <c r="EP241" s="92">
        <v>1.0644651199999999</v>
      </c>
      <c r="EQ241" s="92">
        <v>330.31032900000002</v>
      </c>
      <c r="ER241" s="92">
        <v>59.086276599999998</v>
      </c>
      <c r="ES241" s="92">
        <v>1.38168889E-3</v>
      </c>
      <c r="ET241" s="92">
        <v>0</v>
      </c>
      <c r="EU241" s="92">
        <v>1.11715116E-7</v>
      </c>
      <c r="EV241" s="92">
        <v>2.1364519399999999E-8</v>
      </c>
      <c r="EW241" s="92">
        <v>6.4701539899999998E-9</v>
      </c>
      <c r="EX241" s="92">
        <v>6.8757045200000005E-2</v>
      </c>
      <c r="EY241" s="92">
        <v>0</v>
      </c>
      <c r="EZ241" s="92">
        <v>0</v>
      </c>
      <c r="FA241" s="92">
        <v>0</v>
      </c>
      <c r="FB241" s="92">
        <v>0</v>
      </c>
      <c r="FC241" s="92">
        <v>0</v>
      </c>
      <c r="FD241" s="92">
        <v>0</v>
      </c>
      <c r="FE241" s="92">
        <v>0</v>
      </c>
      <c r="FF241" s="92">
        <v>0</v>
      </c>
      <c r="FG241" s="92">
        <v>0</v>
      </c>
      <c r="FH241" s="92">
        <v>0</v>
      </c>
      <c r="FI241" s="92">
        <v>0.111479641</v>
      </c>
      <c r="FJ241" s="92">
        <v>0.19266022199999999</v>
      </c>
      <c r="FK241" s="92">
        <v>0</v>
      </c>
      <c r="FL241" s="92">
        <v>0</v>
      </c>
      <c r="FM241" s="92">
        <v>0</v>
      </c>
      <c r="FN241" s="92">
        <v>0</v>
      </c>
      <c r="FO241" s="92">
        <v>0</v>
      </c>
      <c r="FP241" s="92">
        <v>0</v>
      </c>
      <c r="FQ241" s="92">
        <v>0</v>
      </c>
      <c r="FR241" s="92">
        <v>0</v>
      </c>
      <c r="FS241" s="92">
        <v>0</v>
      </c>
      <c r="FT241" s="92">
        <v>0</v>
      </c>
      <c r="FU241" s="92">
        <v>0</v>
      </c>
      <c r="FV241" s="92">
        <v>0</v>
      </c>
      <c r="FW241" s="92">
        <v>0</v>
      </c>
      <c r="FX241" s="92">
        <v>0</v>
      </c>
      <c r="FY241" s="92">
        <v>0</v>
      </c>
      <c r="FZ241" s="92">
        <v>0</v>
      </c>
      <c r="GA241" s="92">
        <v>0</v>
      </c>
      <c r="GB241" s="92">
        <v>0</v>
      </c>
      <c r="GC241" s="92">
        <v>0</v>
      </c>
      <c r="GD241" s="92">
        <v>0</v>
      </c>
      <c r="GE241" s="92">
        <v>0</v>
      </c>
      <c r="GF241" s="92">
        <v>0</v>
      </c>
      <c r="GG241" s="92">
        <v>0</v>
      </c>
      <c r="GH241" s="92">
        <v>0</v>
      </c>
      <c r="GI241" s="92">
        <v>0</v>
      </c>
      <c r="GJ241" s="92">
        <v>0.99270408700000001</v>
      </c>
      <c r="GK241" s="92">
        <v>2.2480807400000001E-4</v>
      </c>
      <c r="GL241" s="92">
        <v>1.8844769499999999E-9</v>
      </c>
      <c r="GM241" s="92">
        <v>6.3246213100000003E-10</v>
      </c>
      <c r="GN241" s="92">
        <v>2.6536872599999999E-10</v>
      </c>
      <c r="GO241" s="92">
        <v>8.28323993E-8</v>
      </c>
      <c r="GP241" s="92">
        <v>1.00942709E-8</v>
      </c>
      <c r="GQ241" s="92">
        <v>0</v>
      </c>
      <c r="GR241" s="92">
        <v>0</v>
      </c>
      <c r="GS241" s="92">
        <v>4.51714488E-11</v>
      </c>
      <c r="GT241" s="92">
        <v>1.4743547200000001E-11</v>
      </c>
      <c r="GU241" s="92">
        <v>6.1861036999999998E-12</v>
      </c>
      <c r="GV241" s="92">
        <v>1.9438076699999999E-9</v>
      </c>
      <c r="GW241" s="92">
        <v>2.3687978800000002E-10</v>
      </c>
      <c r="GX241" s="92">
        <v>6.4802053099999999E-9</v>
      </c>
      <c r="GY241" s="92">
        <v>1.6713966499999999E-6</v>
      </c>
      <c r="GZ241" s="92">
        <v>1.9253770700000001E-5</v>
      </c>
      <c r="HA241" s="92">
        <v>5.97456811E-3</v>
      </c>
      <c r="HB241" s="92">
        <v>1.0687373400000001E-3</v>
      </c>
      <c r="HC241" s="92">
        <v>2.49916327E-8</v>
      </c>
      <c r="HD241" s="92">
        <v>0</v>
      </c>
      <c r="HE241" s="92">
        <v>2.02067423E-12</v>
      </c>
      <c r="HF241" s="92">
        <v>3.8643592100000001E-13</v>
      </c>
      <c r="HG241" s="92">
        <v>1.1703047800000001E-13</v>
      </c>
      <c r="HH241" s="92">
        <v>1.2436597200000001E-6</v>
      </c>
      <c r="HI241" s="92">
        <v>0</v>
      </c>
      <c r="HJ241" s="92">
        <v>0</v>
      </c>
      <c r="HK241" s="92">
        <v>0</v>
      </c>
      <c r="HL241" s="92">
        <v>0</v>
      </c>
      <c r="HM241" s="92">
        <v>0</v>
      </c>
      <c r="HN241" s="92">
        <v>0</v>
      </c>
      <c r="HO241" s="92">
        <v>0</v>
      </c>
      <c r="HP241" s="92">
        <v>0</v>
      </c>
      <c r="HQ241" s="92">
        <v>0</v>
      </c>
      <c r="HR241" s="92">
        <v>0</v>
      </c>
      <c r="HS241" s="92">
        <v>2.0164150099999999E-6</v>
      </c>
      <c r="HT241" s="92">
        <v>3.4847884400000001E-6</v>
      </c>
      <c r="HU241" s="92">
        <v>0</v>
      </c>
      <c r="HV241" s="92">
        <v>0</v>
      </c>
      <c r="HW241" s="92">
        <v>0</v>
      </c>
      <c r="HX241" s="92">
        <v>0</v>
      </c>
      <c r="HY241" s="92">
        <v>0</v>
      </c>
      <c r="HZ241" s="92">
        <v>0</v>
      </c>
      <c r="IA241" s="92">
        <v>0</v>
      </c>
      <c r="IB241" s="92">
        <v>0</v>
      </c>
      <c r="IC241" s="92">
        <v>0</v>
      </c>
      <c r="ID241" s="92">
        <v>0</v>
      </c>
      <c r="IE241" s="92">
        <v>0</v>
      </c>
      <c r="IF241" s="92">
        <v>0</v>
      </c>
      <c r="IG241" s="92">
        <v>0</v>
      </c>
      <c r="IH241" s="92">
        <v>0</v>
      </c>
      <c r="II241" s="92">
        <v>0</v>
      </c>
      <c r="IJ241" s="92">
        <v>0</v>
      </c>
      <c r="IK241" s="92">
        <v>0</v>
      </c>
      <c r="IL241" s="92">
        <v>0</v>
      </c>
      <c r="IM241" s="92">
        <v>0</v>
      </c>
      <c r="IN241" s="92">
        <v>0</v>
      </c>
      <c r="IO241" s="92">
        <v>0</v>
      </c>
      <c r="IP241" s="92">
        <v>0</v>
      </c>
      <c r="IQ241" s="92">
        <v>0</v>
      </c>
      <c r="IR241" s="92">
        <v>0</v>
      </c>
      <c r="IS241" s="92">
        <v>0</v>
      </c>
      <c r="IT241" s="92">
        <v>3051.16417</v>
      </c>
      <c r="IU241" s="92">
        <v>55286.059699999998</v>
      </c>
      <c r="IV241" s="92">
        <v>978.85855900000001</v>
      </c>
      <c r="IW241" s="92">
        <v>78.712145800000002</v>
      </c>
      <c r="IX241" s="92">
        <v>1</v>
      </c>
      <c r="IY241" s="92">
        <v>0</v>
      </c>
      <c r="IZ241" s="92">
        <v>1</v>
      </c>
      <c r="JA241" s="92">
        <v>0</v>
      </c>
      <c r="JB241" s="92">
        <v>-67266.639599999995</v>
      </c>
      <c r="JC241" s="92">
        <v>-3712.35646</v>
      </c>
      <c r="JD241" s="92">
        <v>-205.24156099999999</v>
      </c>
      <c r="JE241" s="92">
        <v>-35.974217099999997</v>
      </c>
      <c r="JF241" s="92">
        <v>-1.98536924</v>
      </c>
      <c r="JG241" s="92">
        <v>5.1951056400000001E-2</v>
      </c>
      <c r="JH241" s="92">
        <v>0.94133551699999995</v>
      </c>
      <c r="JI241" s="92">
        <v>18.119660700000001</v>
      </c>
      <c r="JJ241" s="92">
        <v>922.46864400000004</v>
      </c>
      <c r="JK241" s="92">
        <v>0</v>
      </c>
      <c r="JL241" s="92">
        <v>0</v>
      </c>
      <c r="JM241" s="92">
        <v>0</v>
      </c>
      <c r="JN241" s="92">
        <v>0</v>
      </c>
      <c r="JO241" s="92">
        <v>0</v>
      </c>
      <c r="JP241" s="92">
        <v>0</v>
      </c>
      <c r="JQ241" s="92">
        <v>0</v>
      </c>
      <c r="JR241" s="92">
        <v>0</v>
      </c>
      <c r="JS241" s="92">
        <v>0</v>
      </c>
      <c r="JT241" s="92">
        <v>0</v>
      </c>
      <c r="JU241" s="92">
        <v>0</v>
      </c>
      <c r="JV241" s="92">
        <v>0</v>
      </c>
      <c r="JW241" s="92">
        <v>0</v>
      </c>
      <c r="JX241" s="92">
        <v>0</v>
      </c>
      <c r="JY241" s="92">
        <v>0</v>
      </c>
      <c r="JZ241" s="92">
        <v>0</v>
      </c>
      <c r="KA241" s="92">
        <v>0</v>
      </c>
      <c r="KB241" s="92">
        <v>0</v>
      </c>
      <c r="KC241" s="92">
        <v>0</v>
      </c>
      <c r="KD241" s="92">
        <v>0</v>
      </c>
      <c r="KE241" s="92">
        <v>0</v>
      </c>
      <c r="KF241" s="92">
        <v>0</v>
      </c>
      <c r="KG241" s="92">
        <v>0</v>
      </c>
      <c r="KH241" s="92">
        <v>0</v>
      </c>
      <c r="KI241" s="92">
        <v>0</v>
      </c>
      <c r="KJ241" s="92">
        <v>0</v>
      </c>
      <c r="KK241" s="92">
        <v>0</v>
      </c>
      <c r="KL241" s="92">
        <v>0</v>
      </c>
      <c r="KM241" s="92">
        <v>0</v>
      </c>
      <c r="KN241" s="92">
        <v>0</v>
      </c>
      <c r="KO241" s="92">
        <v>0</v>
      </c>
      <c r="KP241" s="92">
        <v>0</v>
      </c>
      <c r="KQ241" s="92">
        <v>0</v>
      </c>
      <c r="KR241" s="92">
        <v>0</v>
      </c>
      <c r="KS241" s="92">
        <v>0</v>
      </c>
      <c r="KT241" s="92">
        <v>0</v>
      </c>
      <c r="KU241" s="92">
        <v>0</v>
      </c>
      <c r="KV241" s="92">
        <v>0</v>
      </c>
      <c r="KW241" s="92">
        <v>0</v>
      </c>
      <c r="KX241" s="92">
        <v>0</v>
      </c>
      <c r="KY241" s="92">
        <v>0</v>
      </c>
      <c r="KZ241" s="92">
        <v>0</v>
      </c>
      <c r="LA241" s="92">
        <v>0</v>
      </c>
      <c r="LB241" s="92">
        <v>0</v>
      </c>
      <c r="LC241" s="92">
        <v>0</v>
      </c>
      <c r="LD241" s="92">
        <v>0</v>
      </c>
      <c r="LE241" s="92">
        <v>0</v>
      </c>
      <c r="LF241" s="92">
        <v>0</v>
      </c>
      <c r="LG241" s="92">
        <v>0</v>
      </c>
      <c r="LH241" s="92">
        <v>0</v>
      </c>
      <c r="LI241" s="92">
        <v>0</v>
      </c>
      <c r="LJ241" s="92">
        <v>0</v>
      </c>
      <c r="LK241" s="92">
        <v>0</v>
      </c>
      <c r="LL241" s="92">
        <v>0</v>
      </c>
      <c r="LM241" s="92">
        <v>0</v>
      </c>
      <c r="LN241" s="92">
        <v>0</v>
      </c>
      <c r="LO241" s="92">
        <v>0</v>
      </c>
      <c r="LP241" s="92">
        <v>0</v>
      </c>
      <c r="LQ241" s="92">
        <v>0</v>
      </c>
      <c r="LR241" s="92">
        <v>0</v>
      </c>
      <c r="LS241" s="92">
        <v>0</v>
      </c>
      <c r="LT241" s="92">
        <v>0</v>
      </c>
      <c r="LU241" s="92">
        <v>0</v>
      </c>
      <c r="LV241" s="92">
        <v>0</v>
      </c>
      <c r="LW241" s="92">
        <v>0</v>
      </c>
      <c r="LX241" s="92">
        <v>0</v>
      </c>
      <c r="LY241" s="92">
        <v>0</v>
      </c>
      <c r="LZ241" s="92">
        <v>0</v>
      </c>
      <c r="MA241" s="92">
        <v>0</v>
      </c>
      <c r="MB241" s="92">
        <v>0</v>
      </c>
      <c r="MC241" s="92">
        <v>0</v>
      </c>
      <c r="MD241" s="92">
        <v>0</v>
      </c>
      <c r="ME241" s="92">
        <v>0</v>
      </c>
      <c r="MF241" s="92">
        <v>0</v>
      </c>
      <c r="MG241" s="92">
        <v>0</v>
      </c>
      <c r="MH241" s="92">
        <v>0</v>
      </c>
      <c r="MI241" s="92">
        <v>0</v>
      </c>
      <c r="MJ241" s="92">
        <v>0</v>
      </c>
      <c r="MK241" s="92">
        <v>0</v>
      </c>
      <c r="ML241" s="92">
        <v>0</v>
      </c>
      <c r="MM241" s="92">
        <v>0</v>
      </c>
      <c r="MN241" s="92">
        <v>0</v>
      </c>
      <c r="MO241" s="92">
        <v>0</v>
      </c>
      <c r="MP241" s="92">
        <v>0</v>
      </c>
      <c r="MQ241" s="92">
        <v>0</v>
      </c>
      <c r="MR241" s="92">
        <v>0</v>
      </c>
      <c r="MS241" s="92">
        <v>0</v>
      </c>
      <c r="MT241" s="92">
        <v>0</v>
      </c>
      <c r="MU241" s="92">
        <v>0</v>
      </c>
      <c r="MV241" s="92">
        <v>0</v>
      </c>
      <c r="MW241" s="92">
        <v>0</v>
      </c>
      <c r="MX241" s="92">
        <v>0</v>
      </c>
      <c r="MY241" s="92">
        <v>0</v>
      </c>
      <c r="MZ241" s="92">
        <v>0</v>
      </c>
      <c r="NA241" s="92">
        <v>0</v>
      </c>
      <c r="NB241" s="92">
        <v>0</v>
      </c>
      <c r="NC241" s="92">
        <v>0</v>
      </c>
      <c r="ND241" s="92">
        <v>0</v>
      </c>
      <c r="NE241" s="92">
        <v>0</v>
      </c>
      <c r="NF241" s="92">
        <v>0</v>
      </c>
      <c r="NG241" s="92">
        <v>0</v>
      </c>
      <c r="NH241" s="92">
        <v>0</v>
      </c>
      <c r="NI241" s="92">
        <v>0</v>
      </c>
      <c r="NJ241" s="92">
        <v>0</v>
      </c>
      <c r="NK241" s="92">
        <v>0</v>
      </c>
      <c r="NL241" s="92">
        <v>0</v>
      </c>
      <c r="NM241" s="92">
        <v>0</v>
      </c>
      <c r="NN241" s="92">
        <v>0</v>
      </c>
      <c r="NO241" s="92">
        <v>0</v>
      </c>
      <c r="NP241" s="92">
        <v>0</v>
      </c>
      <c r="NQ241" s="92">
        <v>0</v>
      </c>
      <c r="NR241" s="92">
        <v>0</v>
      </c>
      <c r="NS241" s="92">
        <v>0</v>
      </c>
      <c r="NT241" s="92">
        <v>0</v>
      </c>
      <c r="NU241" s="92">
        <v>0</v>
      </c>
      <c r="NV241" s="92">
        <v>0</v>
      </c>
      <c r="NW241" s="92">
        <v>0</v>
      </c>
      <c r="NX241" s="92">
        <v>0</v>
      </c>
      <c r="NY241" s="92">
        <v>0</v>
      </c>
      <c r="NZ241" s="92">
        <v>0</v>
      </c>
      <c r="OA241" s="92">
        <v>0</v>
      </c>
      <c r="OB241" s="92">
        <v>0</v>
      </c>
      <c r="OC241" s="92">
        <v>0</v>
      </c>
      <c r="OD241" s="92">
        <v>0</v>
      </c>
      <c r="OE241" s="92">
        <v>0</v>
      </c>
      <c r="OF241" s="92">
        <v>0</v>
      </c>
      <c r="OG241" s="92">
        <v>0</v>
      </c>
      <c r="OH241" s="92">
        <v>0</v>
      </c>
      <c r="OI241" s="92">
        <v>0</v>
      </c>
      <c r="OJ241" s="92">
        <v>0</v>
      </c>
      <c r="OK241" s="92">
        <v>0</v>
      </c>
      <c r="OL241" s="92">
        <v>0</v>
      </c>
      <c r="OM241" s="92">
        <v>0</v>
      </c>
      <c r="ON241" s="92">
        <v>0</v>
      </c>
      <c r="OO241" s="92">
        <v>0</v>
      </c>
      <c r="OP241" s="92">
        <v>0</v>
      </c>
      <c r="OQ241" s="92">
        <v>0</v>
      </c>
      <c r="OR241" s="92">
        <v>0</v>
      </c>
      <c r="OS241" s="92">
        <v>0</v>
      </c>
      <c r="OT241" s="92">
        <v>0</v>
      </c>
      <c r="OU241" s="92">
        <v>0</v>
      </c>
      <c r="OV241" s="92">
        <v>0</v>
      </c>
      <c r="OW241" s="92">
        <v>0</v>
      </c>
      <c r="OX241" s="92">
        <v>0</v>
      </c>
      <c r="OY241" s="92">
        <v>0</v>
      </c>
      <c r="OZ241" s="92">
        <v>0</v>
      </c>
      <c r="PA241" s="92">
        <v>0</v>
      </c>
      <c r="PB241" s="92">
        <v>0</v>
      </c>
      <c r="PC241" s="92">
        <v>0</v>
      </c>
      <c r="PD241" s="92">
        <v>0</v>
      </c>
      <c r="PE241" s="92">
        <v>0</v>
      </c>
      <c r="PF241" s="92">
        <v>0</v>
      </c>
      <c r="PG241" s="92">
        <v>0</v>
      </c>
      <c r="PH241" s="92">
        <v>0</v>
      </c>
      <c r="PI241" s="92">
        <v>0</v>
      </c>
      <c r="PJ241" s="92">
        <v>0</v>
      </c>
      <c r="PK241" s="92">
        <v>0</v>
      </c>
      <c r="PL241" s="92">
        <v>0</v>
      </c>
      <c r="PM241" s="92">
        <v>0</v>
      </c>
      <c r="PN241" s="92">
        <v>0</v>
      </c>
      <c r="PO241" s="92">
        <v>0</v>
      </c>
      <c r="PP241" s="92">
        <v>0</v>
      </c>
      <c r="PQ241" s="92">
        <v>0</v>
      </c>
      <c r="PR241" s="92">
        <v>0</v>
      </c>
      <c r="PS241" s="92">
        <v>0</v>
      </c>
      <c r="PT241" s="92">
        <v>0</v>
      </c>
      <c r="PU241" s="92">
        <v>0</v>
      </c>
      <c r="PV241" s="92">
        <v>0</v>
      </c>
      <c r="PW241" s="92">
        <v>0</v>
      </c>
      <c r="PX241" s="92">
        <v>0</v>
      </c>
      <c r="PY241" s="92">
        <v>0</v>
      </c>
      <c r="PZ241" s="92">
        <v>0</v>
      </c>
      <c r="QA241" s="92">
        <v>0</v>
      </c>
      <c r="QB241" s="92">
        <v>0</v>
      </c>
      <c r="QC241" s="92">
        <v>0</v>
      </c>
      <c r="QD241" s="92">
        <v>0</v>
      </c>
      <c r="QE241" s="92">
        <v>0</v>
      </c>
      <c r="QF241" s="92">
        <v>0</v>
      </c>
      <c r="QG241" s="92">
        <v>0</v>
      </c>
      <c r="QH241" s="92">
        <v>0</v>
      </c>
      <c r="QI241" s="92">
        <v>0</v>
      </c>
      <c r="QJ241" s="92">
        <v>0</v>
      </c>
      <c r="QK241" s="92">
        <v>0</v>
      </c>
      <c r="QL241" s="92">
        <v>0</v>
      </c>
      <c r="QM241" s="92">
        <v>0</v>
      </c>
      <c r="QN241" s="92">
        <v>0</v>
      </c>
      <c r="QO241" s="92">
        <v>0</v>
      </c>
      <c r="QP241" s="92">
        <v>0</v>
      </c>
      <c r="QQ241" s="92">
        <v>0</v>
      </c>
      <c r="QR241" s="92">
        <v>0</v>
      </c>
      <c r="QS241" s="92">
        <v>0</v>
      </c>
      <c r="QT241" s="92">
        <v>0</v>
      </c>
      <c r="QU241" s="92">
        <v>0</v>
      </c>
      <c r="QV241" s="92">
        <v>0</v>
      </c>
      <c r="QW241" s="92">
        <v>0</v>
      </c>
      <c r="QX241" s="92">
        <v>0</v>
      </c>
      <c r="QY241" s="92">
        <v>0</v>
      </c>
      <c r="QZ241" s="92">
        <v>0</v>
      </c>
      <c r="RA241" s="92">
        <v>0</v>
      </c>
      <c r="RB241" s="92">
        <v>0</v>
      </c>
      <c r="RC241" s="92">
        <v>0</v>
      </c>
      <c r="RD241" s="92">
        <v>0</v>
      </c>
      <c r="RE241" s="92">
        <v>0</v>
      </c>
      <c r="RF241" s="92">
        <v>0</v>
      </c>
      <c r="RG241" s="92">
        <v>0</v>
      </c>
      <c r="RH241" s="92">
        <v>0</v>
      </c>
      <c r="RI241" s="92">
        <v>0</v>
      </c>
      <c r="RJ241" s="92">
        <v>0</v>
      </c>
      <c r="RK241" s="92">
        <v>0</v>
      </c>
      <c r="RL241" s="92">
        <v>0</v>
      </c>
      <c r="RM241" s="92">
        <v>0</v>
      </c>
      <c r="RN241" s="92">
        <v>0</v>
      </c>
      <c r="RO241" s="92">
        <v>0</v>
      </c>
      <c r="RP241" s="92">
        <v>0</v>
      </c>
      <c r="RQ241" s="92">
        <v>0</v>
      </c>
      <c r="RR241" s="92">
        <v>0</v>
      </c>
      <c r="RS241" s="92">
        <v>0</v>
      </c>
      <c r="RT241" s="92">
        <v>0</v>
      </c>
      <c r="RU241" s="92">
        <v>0</v>
      </c>
      <c r="RV241" s="92">
        <v>0</v>
      </c>
      <c r="RW241" s="92">
        <v>0</v>
      </c>
      <c r="RX241" s="92">
        <v>0</v>
      </c>
      <c r="RY241" s="92">
        <v>0</v>
      </c>
      <c r="RZ241" s="92">
        <v>0</v>
      </c>
      <c r="SA241" s="92">
        <v>0</v>
      </c>
      <c r="SB241" s="92">
        <v>0</v>
      </c>
      <c r="SC241" s="92">
        <v>0</v>
      </c>
      <c r="SD241" s="92">
        <v>0</v>
      </c>
      <c r="SE241" s="92">
        <v>0</v>
      </c>
      <c r="SF241" s="92">
        <v>0</v>
      </c>
      <c r="SG241" s="92">
        <v>0</v>
      </c>
      <c r="SH241" s="92">
        <v>0</v>
      </c>
      <c r="SI241" s="92">
        <v>0</v>
      </c>
      <c r="SJ241" s="92">
        <v>0</v>
      </c>
      <c r="SK241" s="92">
        <v>0</v>
      </c>
      <c r="SL241" s="92">
        <v>0</v>
      </c>
      <c r="SM241" s="92">
        <v>0</v>
      </c>
      <c r="SN241" s="92">
        <v>0</v>
      </c>
      <c r="SO241" s="92">
        <v>0</v>
      </c>
      <c r="SP241" s="92">
        <v>0</v>
      </c>
      <c r="SQ241" s="92">
        <v>0</v>
      </c>
      <c r="SR241" s="92">
        <v>0</v>
      </c>
      <c r="SS241" s="92">
        <v>0</v>
      </c>
      <c r="ST241" s="92">
        <v>0</v>
      </c>
      <c r="SU241" s="92">
        <v>0</v>
      </c>
      <c r="SV241" s="92">
        <v>0</v>
      </c>
      <c r="SW241" s="92">
        <v>0</v>
      </c>
      <c r="SX241" s="92">
        <v>0</v>
      </c>
      <c r="SY241" s="92">
        <v>0</v>
      </c>
      <c r="SZ241" s="92">
        <v>0</v>
      </c>
      <c r="TA241" s="92">
        <v>0</v>
      </c>
      <c r="TB241" s="92">
        <v>0</v>
      </c>
      <c r="TC241" s="92">
        <v>1</v>
      </c>
      <c r="TD241" s="92">
        <v>0</v>
      </c>
      <c r="TE241" s="92">
        <v>0</v>
      </c>
      <c r="TF241" s="92">
        <v>0</v>
      </c>
      <c r="TG241" s="92">
        <v>0</v>
      </c>
      <c r="TH241" s="92">
        <v>0</v>
      </c>
      <c r="TI241" s="92">
        <v>0</v>
      </c>
      <c r="TJ241" s="92">
        <v>0</v>
      </c>
      <c r="TK241" s="92">
        <v>0</v>
      </c>
      <c r="TL241" s="92">
        <v>0</v>
      </c>
      <c r="TM241" s="92">
        <v>0</v>
      </c>
      <c r="TN241" s="92">
        <v>0</v>
      </c>
      <c r="TO241" s="92">
        <v>0</v>
      </c>
      <c r="TP241" s="92">
        <v>1.15886367E-2</v>
      </c>
      <c r="TQ241" s="92">
        <v>-242180707.93799999</v>
      </c>
      <c r="TR241" s="92">
        <v>5.4865209444444497E-3</v>
      </c>
      <c r="TS241" s="92">
        <v>0</v>
      </c>
      <c r="TT241" s="92">
        <v>0</v>
      </c>
      <c r="TU241" s="92">
        <v>0</v>
      </c>
      <c r="TV241" s="92">
        <v>0</v>
      </c>
      <c r="TW241" s="92">
        <v>0</v>
      </c>
      <c r="TX241" s="92">
        <v>0</v>
      </c>
      <c r="TY241" s="92">
        <v>0</v>
      </c>
      <c r="TZ241" s="92">
        <v>0</v>
      </c>
      <c r="UA241" s="92">
        <v>0</v>
      </c>
      <c r="UB241" s="92">
        <v>0</v>
      </c>
      <c r="UC241" s="92">
        <v>0</v>
      </c>
      <c r="UD241" s="92">
        <v>0</v>
      </c>
      <c r="UE241" s="92">
        <v>0</v>
      </c>
      <c r="UF241" s="92">
        <v>0</v>
      </c>
      <c r="UG241" s="92">
        <v>0</v>
      </c>
      <c r="UH241" s="92">
        <v>0</v>
      </c>
      <c r="UI241" s="92">
        <v>0</v>
      </c>
      <c r="UJ241" s="92">
        <v>0</v>
      </c>
      <c r="UK241" s="92">
        <v>0</v>
      </c>
      <c r="UL241" s="92">
        <v>0</v>
      </c>
      <c r="UM241" s="92">
        <v>0</v>
      </c>
      <c r="UN241" s="92">
        <v>0</v>
      </c>
      <c r="UO241" s="92">
        <v>0</v>
      </c>
      <c r="UP241" s="92">
        <v>0</v>
      </c>
      <c r="UQ241" s="92">
        <v>0</v>
      </c>
      <c r="UR241" s="92">
        <v>0</v>
      </c>
      <c r="US241" s="92">
        <v>0</v>
      </c>
      <c r="UT241" s="92">
        <v>0</v>
      </c>
      <c r="UU241" s="92">
        <v>0</v>
      </c>
      <c r="UV241" s="92">
        <v>0</v>
      </c>
      <c r="UW241" s="92">
        <v>0</v>
      </c>
      <c r="UX241" s="92">
        <v>0</v>
      </c>
      <c r="UY241" s="92">
        <v>0</v>
      </c>
      <c r="UZ241" s="92">
        <v>0</v>
      </c>
      <c r="VA241" s="92">
        <v>0</v>
      </c>
      <c r="VB241" s="92">
        <v>0</v>
      </c>
      <c r="VC241" s="92">
        <v>0</v>
      </c>
      <c r="VD241" s="92">
        <v>0</v>
      </c>
      <c r="VE241" s="92">
        <v>0</v>
      </c>
      <c r="VF241" s="92">
        <v>0</v>
      </c>
      <c r="VG241" s="92">
        <v>0</v>
      </c>
      <c r="VH241" s="92">
        <v>0</v>
      </c>
      <c r="VI241" s="92">
        <v>0</v>
      </c>
      <c r="VJ241" s="92">
        <v>0</v>
      </c>
      <c r="VK241" s="92">
        <v>0</v>
      </c>
      <c r="VL241" s="92">
        <v>0</v>
      </c>
      <c r="VM241" s="92">
        <v>0</v>
      </c>
      <c r="VN241" s="92">
        <v>0</v>
      </c>
      <c r="VO241" s="92">
        <v>0</v>
      </c>
      <c r="VP241" s="92">
        <v>0</v>
      </c>
      <c r="VQ241" s="92">
        <v>0</v>
      </c>
      <c r="VR241" s="92">
        <v>0</v>
      </c>
      <c r="VS241" s="92">
        <v>0</v>
      </c>
      <c r="VT241" s="92">
        <v>0</v>
      </c>
      <c r="VU241" s="92">
        <v>0</v>
      </c>
      <c r="VV241" s="92">
        <v>0</v>
      </c>
      <c r="VW241" s="92">
        <v>0</v>
      </c>
      <c r="VX241" s="92">
        <v>0</v>
      </c>
      <c r="VY241" s="92">
        <v>0</v>
      </c>
      <c r="VZ241" s="92">
        <v>0</v>
      </c>
      <c r="WA241" s="92">
        <v>0</v>
      </c>
      <c r="WB241" s="92">
        <v>0</v>
      </c>
      <c r="WC241" s="92">
        <v>0</v>
      </c>
    </row>
    <row r="242" spans="2:601" ht="13.5" customHeight="1">
      <c r="B242" s="851" t="s">
        <v>2908</v>
      </c>
      <c r="C242" s="92">
        <v>0</v>
      </c>
      <c r="D242" s="92">
        <v>55286.059699999998</v>
      </c>
      <c r="E242" s="92">
        <v>-205.24156099999999</v>
      </c>
      <c r="F242" s="92">
        <v>3046.45264</v>
      </c>
      <c r="G242" s="92">
        <v>0.269785361</v>
      </c>
      <c r="H242" s="92">
        <v>5.7830066E-7</v>
      </c>
      <c r="I242" s="92">
        <v>1.9408741899999999E-7</v>
      </c>
      <c r="J242" s="92">
        <v>8.1435280700000003E-8</v>
      </c>
      <c r="K242" s="92">
        <v>3.0503125699999999E-5</v>
      </c>
      <c r="L242" s="92">
        <v>3.7172268099999998E-6</v>
      </c>
      <c r="M242" s="92">
        <v>0</v>
      </c>
      <c r="N242" s="92">
        <v>0</v>
      </c>
      <c r="O242" s="92">
        <v>1.5402210700000001E-8</v>
      </c>
      <c r="P242" s="92">
        <v>5.0271405100000001E-9</v>
      </c>
      <c r="Q242" s="92">
        <v>2.1092897300000001E-9</v>
      </c>
      <c r="R242" s="92">
        <v>8.1341676399999995E-7</v>
      </c>
      <c r="S242" s="92">
        <v>9.9126057199999995E-8</v>
      </c>
      <c r="T242" s="92">
        <v>1.98861918E-6</v>
      </c>
      <c r="U242" s="92">
        <v>6.0732898600000004E-4</v>
      </c>
      <c r="V242" s="92">
        <v>8.4407669200000004E-3</v>
      </c>
      <c r="W242" s="92">
        <v>3.4376687700000002</v>
      </c>
      <c r="X242" s="92">
        <v>0.98390937199999995</v>
      </c>
      <c r="Y242" s="92">
        <v>1.5338662199999999E-5</v>
      </c>
      <c r="Z242" s="92">
        <v>0</v>
      </c>
      <c r="AA242" s="92">
        <v>1.2130458300000001E-9</v>
      </c>
      <c r="AB242" s="92">
        <v>1.80918425E-10</v>
      </c>
      <c r="AC242" s="92">
        <v>3.7991434200000002E-10</v>
      </c>
      <c r="AD242" s="92">
        <v>7.0103394999999999E-4</v>
      </c>
      <c r="AE242" s="92">
        <v>0</v>
      </c>
      <c r="AF242" s="92">
        <v>0</v>
      </c>
      <c r="AG242" s="92">
        <v>0</v>
      </c>
      <c r="AH242" s="92">
        <v>0</v>
      </c>
      <c r="AI242" s="92">
        <v>0</v>
      </c>
      <c r="AJ242" s="92">
        <v>0</v>
      </c>
      <c r="AK242" s="92">
        <v>0</v>
      </c>
      <c r="AL242" s="92">
        <v>0</v>
      </c>
      <c r="AM242" s="92">
        <v>0</v>
      </c>
      <c r="AN242" s="92">
        <v>0</v>
      </c>
      <c r="AO242" s="92">
        <v>3.4838694100000002E-3</v>
      </c>
      <c r="AP242" s="92">
        <v>6.8774112299999999E-3</v>
      </c>
      <c r="AQ242" s="92">
        <v>0</v>
      </c>
      <c r="AR242" s="92">
        <v>0</v>
      </c>
      <c r="AS242" s="92">
        <v>0</v>
      </c>
      <c r="AT242" s="92">
        <v>0</v>
      </c>
      <c r="AU242" s="92">
        <v>0</v>
      </c>
      <c r="AV242" s="92">
        <v>0</v>
      </c>
      <c r="AW242" s="92">
        <v>0</v>
      </c>
      <c r="AX242" s="92">
        <v>0</v>
      </c>
      <c r="AY242" s="92">
        <v>0</v>
      </c>
      <c r="AZ242" s="92">
        <v>0</v>
      </c>
      <c r="BA242" s="92">
        <v>0</v>
      </c>
      <c r="BB242" s="92">
        <v>0</v>
      </c>
      <c r="BC242" s="92">
        <v>0</v>
      </c>
      <c r="BD242" s="92">
        <v>0</v>
      </c>
      <c r="BE242" s="92">
        <v>0</v>
      </c>
      <c r="BF242" s="92">
        <v>0</v>
      </c>
      <c r="BG242" s="92">
        <v>0</v>
      </c>
      <c r="BH242" s="92">
        <v>0</v>
      </c>
      <c r="BI242" s="92">
        <v>0</v>
      </c>
      <c r="BJ242" s="92">
        <v>0</v>
      </c>
      <c r="BK242" s="92">
        <v>0</v>
      </c>
      <c r="BL242" s="92">
        <v>0</v>
      </c>
      <c r="BM242" s="92">
        <v>0</v>
      </c>
      <c r="BN242" s="92">
        <v>0</v>
      </c>
      <c r="BO242" s="92">
        <v>0</v>
      </c>
      <c r="BP242" s="92">
        <v>0.99845582600000005</v>
      </c>
      <c r="BQ242" s="92">
        <v>8.8420467000000001E-5</v>
      </c>
      <c r="BR242" s="92">
        <v>1.8953442900000001E-10</v>
      </c>
      <c r="BS242" s="92">
        <v>6.3610939299999997E-11</v>
      </c>
      <c r="BT242" s="92">
        <v>2.66899046E-11</v>
      </c>
      <c r="BU242" s="92">
        <v>9.9972089399999999E-9</v>
      </c>
      <c r="BV242" s="92">
        <v>1.21829787E-9</v>
      </c>
      <c r="BW242" s="92">
        <v>0</v>
      </c>
      <c r="BX242" s="92">
        <v>0</v>
      </c>
      <c r="BY242" s="92">
        <v>5.0479783599999996E-12</v>
      </c>
      <c r="BZ242" s="92">
        <v>1.6476138999999999E-12</v>
      </c>
      <c r="CA242" s="92">
        <v>6.9130653299999997E-13</v>
      </c>
      <c r="CB242" s="92">
        <v>2.6659226400000002E-10</v>
      </c>
      <c r="CC242" s="92">
        <v>3.2487946100000003E-11</v>
      </c>
      <c r="CD242" s="92">
        <v>6.5175751500000003E-10</v>
      </c>
      <c r="CE242" s="92">
        <v>1.9904828199999999E-7</v>
      </c>
      <c r="CF242" s="92">
        <v>2.7664086399999999E-6</v>
      </c>
      <c r="CG242" s="92">
        <v>1.1266744700000001E-3</v>
      </c>
      <c r="CH242" s="92">
        <v>3.2247015099999999E-4</v>
      </c>
      <c r="CI242" s="92">
        <v>5.0271507199999999E-9</v>
      </c>
      <c r="CJ242" s="92">
        <v>0</v>
      </c>
      <c r="CK242" s="92">
        <v>3.9756819500000002E-13</v>
      </c>
      <c r="CL242" s="92">
        <v>5.92948839E-14</v>
      </c>
      <c r="CM242" s="92">
        <v>1.24514553E-13</v>
      </c>
      <c r="CN242" s="92">
        <v>2.2975949799999999E-7</v>
      </c>
      <c r="CO242" s="92">
        <v>0</v>
      </c>
      <c r="CP242" s="92">
        <v>0</v>
      </c>
      <c r="CQ242" s="92">
        <v>0</v>
      </c>
      <c r="CR242" s="92">
        <v>0</v>
      </c>
      <c r="CS242" s="92">
        <v>0</v>
      </c>
      <c r="CT242" s="92">
        <v>0</v>
      </c>
      <c r="CU242" s="92">
        <v>0</v>
      </c>
      <c r="CV242" s="92">
        <v>0</v>
      </c>
      <c r="CW242" s="92">
        <v>0</v>
      </c>
      <c r="CX242" s="92">
        <v>0</v>
      </c>
      <c r="CY242" s="92">
        <v>1.1418164399999999E-6</v>
      </c>
      <c r="CZ242" s="92">
        <v>2.25402857E-6</v>
      </c>
      <c r="DA242" s="92">
        <v>0</v>
      </c>
      <c r="DB242" s="92">
        <v>0</v>
      </c>
      <c r="DC242" s="92">
        <v>0</v>
      </c>
      <c r="DD242" s="92">
        <v>0</v>
      </c>
      <c r="DE242" s="92">
        <v>0</v>
      </c>
      <c r="DF242" s="92">
        <v>0</v>
      </c>
      <c r="DG242" s="92">
        <v>0</v>
      </c>
      <c r="DH242" s="92">
        <v>0</v>
      </c>
      <c r="DI242" s="92">
        <v>0</v>
      </c>
      <c r="DJ242" s="92">
        <v>0</v>
      </c>
      <c r="DK242" s="92">
        <v>0</v>
      </c>
      <c r="DL242" s="92">
        <v>0</v>
      </c>
      <c r="DM242" s="92">
        <v>0</v>
      </c>
      <c r="DN242" s="92">
        <v>0</v>
      </c>
      <c r="DO242" s="92">
        <v>0</v>
      </c>
      <c r="DP242" s="92">
        <v>0</v>
      </c>
      <c r="DQ242" s="92">
        <v>0</v>
      </c>
      <c r="DR242" s="92">
        <v>0</v>
      </c>
      <c r="DS242" s="92">
        <v>0</v>
      </c>
      <c r="DT242" s="92">
        <v>0</v>
      </c>
      <c r="DU242" s="92">
        <v>0</v>
      </c>
      <c r="DV242" s="92">
        <v>0</v>
      </c>
      <c r="DW242" s="92">
        <v>0</v>
      </c>
      <c r="DX242" s="92">
        <v>0</v>
      </c>
      <c r="DY242" s="92">
        <v>0</v>
      </c>
      <c r="DZ242" s="92">
        <v>54882.697399999997</v>
      </c>
      <c r="EA242" s="92">
        <v>12.428752599999999</v>
      </c>
      <c r="EB242" s="92">
        <v>1.0418530499999999E-4</v>
      </c>
      <c r="EC242" s="92">
        <v>3.4966339100000003E-5</v>
      </c>
      <c r="ED242" s="92">
        <v>1.46711912E-5</v>
      </c>
      <c r="EE242" s="92">
        <v>4.5794769700000003E-3</v>
      </c>
      <c r="EF242" s="92">
        <v>5.5807246500000005E-4</v>
      </c>
      <c r="EG242" s="92">
        <v>0</v>
      </c>
      <c r="EH242" s="92">
        <v>0</v>
      </c>
      <c r="EI242" s="92">
        <v>2.4973514100000001E-6</v>
      </c>
      <c r="EJ242" s="92">
        <v>8.15112628E-7</v>
      </c>
      <c r="EK242" s="92">
        <v>3.4200529800000002E-7</v>
      </c>
      <c r="EL242" s="92">
        <v>1.0746546700000001E-4</v>
      </c>
      <c r="EM242" s="92">
        <v>1.30961501E-5</v>
      </c>
      <c r="EN242" s="92">
        <v>3.5826501700000001E-4</v>
      </c>
      <c r="EO242" s="92">
        <v>9.2404935100000002E-2</v>
      </c>
      <c r="EP242" s="92">
        <v>1.0644651199999999</v>
      </c>
      <c r="EQ242" s="92">
        <v>330.31032900000002</v>
      </c>
      <c r="ER242" s="92">
        <v>59.086276599999998</v>
      </c>
      <c r="ES242" s="92">
        <v>1.38168889E-3</v>
      </c>
      <c r="ET242" s="92">
        <v>0</v>
      </c>
      <c r="EU242" s="92">
        <v>1.11715116E-7</v>
      </c>
      <c r="EV242" s="92">
        <v>2.1364519399999999E-8</v>
      </c>
      <c r="EW242" s="92">
        <v>6.4701539899999998E-9</v>
      </c>
      <c r="EX242" s="92">
        <v>6.8757045200000005E-2</v>
      </c>
      <c r="EY242" s="92">
        <v>0</v>
      </c>
      <c r="EZ242" s="92">
        <v>0</v>
      </c>
      <c r="FA242" s="92">
        <v>0</v>
      </c>
      <c r="FB242" s="92">
        <v>0</v>
      </c>
      <c r="FC242" s="92">
        <v>0</v>
      </c>
      <c r="FD242" s="92">
        <v>0</v>
      </c>
      <c r="FE242" s="92">
        <v>0</v>
      </c>
      <c r="FF242" s="92">
        <v>0</v>
      </c>
      <c r="FG242" s="92">
        <v>0</v>
      </c>
      <c r="FH242" s="92">
        <v>0</v>
      </c>
      <c r="FI242" s="92">
        <v>0.111479641</v>
      </c>
      <c r="FJ242" s="92">
        <v>0.19266022199999999</v>
      </c>
      <c r="FK242" s="92">
        <v>0</v>
      </c>
      <c r="FL242" s="92">
        <v>0</v>
      </c>
      <c r="FM242" s="92">
        <v>0</v>
      </c>
      <c r="FN242" s="92">
        <v>0</v>
      </c>
      <c r="FO242" s="92">
        <v>0</v>
      </c>
      <c r="FP242" s="92">
        <v>0</v>
      </c>
      <c r="FQ242" s="92">
        <v>0</v>
      </c>
      <c r="FR242" s="92">
        <v>0</v>
      </c>
      <c r="FS242" s="92">
        <v>0</v>
      </c>
      <c r="FT242" s="92">
        <v>0</v>
      </c>
      <c r="FU242" s="92">
        <v>0</v>
      </c>
      <c r="FV242" s="92">
        <v>0</v>
      </c>
      <c r="FW242" s="92">
        <v>0</v>
      </c>
      <c r="FX242" s="92">
        <v>0</v>
      </c>
      <c r="FY242" s="92">
        <v>0</v>
      </c>
      <c r="FZ242" s="92">
        <v>0</v>
      </c>
      <c r="GA242" s="92">
        <v>0</v>
      </c>
      <c r="GB242" s="92">
        <v>0</v>
      </c>
      <c r="GC242" s="92">
        <v>0</v>
      </c>
      <c r="GD242" s="92">
        <v>0</v>
      </c>
      <c r="GE242" s="92">
        <v>0</v>
      </c>
      <c r="GF242" s="92">
        <v>0</v>
      </c>
      <c r="GG242" s="92">
        <v>0</v>
      </c>
      <c r="GH242" s="92">
        <v>0</v>
      </c>
      <c r="GI242" s="92">
        <v>0</v>
      </c>
      <c r="GJ242" s="92">
        <v>0.99270408700000001</v>
      </c>
      <c r="GK242" s="92">
        <v>2.2480807400000001E-4</v>
      </c>
      <c r="GL242" s="92">
        <v>1.8844769499999999E-9</v>
      </c>
      <c r="GM242" s="92">
        <v>6.3246213100000003E-10</v>
      </c>
      <c r="GN242" s="92">
        <v>2.6536872599999999E-10</v>
      </c>
      <c r="GO242" s="92">
        <v>8.28323993E-8</v>
      </c>
      <c r="GP242" s="92">
        <v>1.00942709E-8</v>
      </c>
      <c r="GQ242" s="92">
        <v>0</v>
      </c>
      <c r="GR242" s="92">
        <v>0</v>
      </c>
      <c r="GS242" s="92">
        <v>4.51714488E-11</v>
      </c>
      <c r="GT242" s="92">
        <v>1.4743547200000001E-11</v>
      </c>
      <c r="GU242" s="92">
        <v>6.1861036999999998E-12</v>
      </c>
      <c r="GV242" s="92">
        <v>1.9438076699999999E-9</v>
      </c>
      <c r="GW242" s="92">
        <v>2.3687978800000002E-10</v>
      </c>
      <c r="GX242" s="92">
        <v>6.4802053099999999E-9</v>
      </c>
      <c r="GY242" s="92">
        <v>1.6713966499999999E-6</v>
      </c>
      <c r="GZ242" s="92">
        <v>1.9253770700000001E-5</v>
      </c>
      <c r="HA242" s="92">
        <v>5.97456811E-3</v>
      </c>
      <c r="HB242" s="92">
        <v>1.0687373400000001E-3</v>
      </c>
      <c r="HC242" s="92">
        <v>2.49916327E-8</v>
      </c>
      <c r="HD242" s="92">
        <v>0</v>
      </c>
      <c r="HE242" s="92">
        <v>2.02067423E-12</v>
      </c>
      <c r="HF242" s="92">
        <v>3.8643592100000001E-13</v>
      </c>
      <c r="HG242" s="92">
        <v>1.1703047800000001E-13</v>
      </c>
      <c r="HH242" s="92">
        <v>1.2436597200000001E-6</v>
      </c>
      <c r="HI242" s="92">
        <v>0</v>
      </c>
      <c r="HJ242" s="92">
        <v>0</v>
      </c>
      <c r="HK242" s="92">
        <v>0</v>
      </c>
      <c r="HL242" s="92">
        <v>0</v>
      </c>
      <c r="HM242" s="92">
        <v>0</v>
      </c>
      <c r="HN242" s="92">
        <v>0</v>
      </c>
      <c r="HO242" s="92">
        <v>0</v>
      </c>
      <c r="HP242" s="92">
        <v>0</v>
      </c>
      <c r="HQ242" s="92">
        <v>0</v>
      </c>
      <c r="HR242" s="92">
        <v>0</v>
      </c>
      <c r="HS242" s="92">
        <v>2.0164150099999999E-6</v>
      </c>
      <c r="HT242" s="92">
        <v>3.4847884400000001E-6</v>
      </c>
      <c r="HU242" s="92">
        <v>0</v>
      </c>
      <c r="HV242" s="92">
        <v>0</v>
      </c>
      <c r="HW242" s="92">
        <v>0</v>
      </c>
      <c r="HX242" s="92">
        <v>0</v>
      </c>
      <c r="HY242" s="92">
        <v>0</v>
      </c>
      <c r="HZ242" s="92">
        <v>0</v>
      </c>
      <c r="IA242" s="92">
        <v>0</v>
      </c>
      <c r="IB242" s="92">
        <v>0</v>
      </c>
      <c r="IC242" s="92">
        <v>0</v>
      </c>
      <c r="ID242" s="92">
        <v>0</v>
      </c>
      <c r="IE242" s="92">
        <v>0</v>
      </c>
      <c r="IF242" s="92">
        <v>0</v>
      </c>
      <c r="IG242" s="92">
        <v>0</v>
      </c>
      <c r="IH242" s="92">
        <v>0</v>
      </c>
      <c r="II242" s="92">
        <v>0</v>
      </c>
      <c r="IJ242" s="92">
        <v>0</v>
      </c>
      <c r="IK242" s="92">
        <v>0</v>
      </c>
      <c r="IL242" s="92">
        <v>0</v>
      </c>
      <c r="IM242" s="92">
        <v>0</v>
      </c>
      <c r="IN242" s="92">
        <v>0</v>
      </c>
      <c r="IO242" s="92">
        <v>0</v>
      </c>
      <c r="IP242" s="92">
        <v>0</v>
      </c>
      <c r="IQ242" s="92">
        <v>0</v>
      </c>
      <c r="IR242" s="92">
        <v>0</v>
      </c>
      <c r="IS242" s="92">
        <v>0</v>
      </c>
      <c r="IT242" s="92">
        <v>3051.16417</v>
      </c>
      <c r="IU242" s="92">
        <v>55286.059699999998</v>
      </c>
      <c r="IV242" s="92">
        <v>978.85855900000001</v>
      </c>
      <c r="IW242" s="92">
        <v>78.712145800000002</v>
      </c>
      <c r="IX242" s="92">
        <v>1</v>
      </c>
      <c r="IY242" s="92">
        <v>0</v>
      </c>
      <c r="IZ242" s="92">
        <v>1</v>
      </c>
      <c r="JA242" s="92">
        <v>0</v>
      </c>
      <c r="JB242" s="92">
        <v>-67266.639599999995</v>
      </c>
      <c r="JC242" s="92">
        <v>-3712.35646</v>
      </c>
      <c r="JD242" s="92">
        <v>-205.24156099999999</v>
      </c>
      <c r="JE242" s="92">
        <v>-35.974217099999997</v>
      </c>
      <c r="JF242" s="92">
        <v>-1.98536924</v>
      </c>
      <c r="JG242" s="92">
        <v>5.1951056400000001E-2</v>
      </c>
      <c r="JH242" s="92">
        <v>0.94133551699999995</v>
      </c>
      <c r="JI242" s="92">
        <v>18.119660700000001</v>
      </c>
      <c r="JJ242" s="92">
        <v>922.46864400000004</v>
      </c>
      <c r="JK242" s="92">
        <v>0</v>
      </c>
      <c r="JL242" s="92">
        <v>0</v>
      </c>
      <c r="JM242" s="92">
        <v>0</v>
      </c>
      <c r="JN242" s="92">
        <v>0</v>
      </c>
      <c r="JO242" s="92">
        <v>0</v>
      </c>
      <c r="JP242" s="92">
        <v>0</v>
      </c>
      <c r="JQ242" s="92">
        <v>0</v>
      </c>
      <c r="JR242" s="92">
        <v>0</v>
      </c>
      <c r="JS242" s="92">
        <v>0</v>
      </c>
      <c r="JT242" s="92">
        <v>0</v>
      </c>
      <c r="JU242" s="92">
        <v>0</v>
      </c>
      <c r="JV242" s="92">
        <v>0</v>
      </c>
      <c r="JW242" s="92">
        <v>0</v>
      </c>
      <c r="JX242" s="92">
        <v>0</v>
      </c>
      <c r="JY242" s="92">
        <v>0</v>
      </c>
      <c r="JZ242" s="92">
        <v>0</v>
      </c>
      <c r="KA242" s="92">
        <v>0</v>
      </c>
      <c r="KB242" s="92">
        <v>0</v>
      </c>
      <c r="KC242" s="92">
        <v>0</v>
      </c>
      <c r="KD242" s="92">
        <v>0</v>
      </c>
      <c r="KE242" s="92">
        <v>0</v>
      </c>
      <c r="KF242" s="92">
        <v>0</v>
      </c>
      <c r="KG242" s="92">
        <v>0</v>
      </c>
      <c r="KH242" s="92">
        <v>0</v>
      </c>
      <c r="KI242" s="92">
        <v>0</v>
      </c>
      <c r="KJ242" s="92">
        <v>0</v>
      </c>
      <c r="KK242" s="92">
        <v>0</v>
      </c>
      <c r="KL242" s="92">
        <v>0</v>
      </c>
      <c r="KM242" s="92">
        <v>0</v>
      </c>
      <c r="KN242" s="92">
        <v>0</v>
      </c>
      <c r="KO242" s="92">
        <v>0</v>
      </c>
      <c r="KP242" s="92">
        <v>0</v>
      </c>
      <c r="KQ242" s="92">
        <v>0</v>
      </c>
      <c r="KR242" s="92">
        <v>0</v>
      </c>
      <c r="KS242" s="92">
        <v>0</v>
      </c>
      <c r="KT242" s="92">
        <v>0</v>
      </c>
      <c r="KU242" s="92">
        <v>0</v>
      </c>
      <c r="KV242" s="92">
        <v>0</v>
      </c>
      <c r="KW242" s="92">
        <v>0</v>
      </c>
      <c r="KX242" s="92">
        <v>0</v>
      </c>
      <c r="KY242" s="92">
        <v>0</v>
      </c>
      <c r="KZ242" s="92">
        <v>0</v>
      </c>
      <c r="LA242" s="92">
        <v>0</v>
      </c>
      <c r="LB242" s="92">
        <v>0</v>
      </c>
      <c r="LC242" s="92">
        <v>0</v>
      </c>
      <c r="LD242" s="92">
        <v>0</v>
      </c>
      <c r="LE242" s="92">
        <v>0</v>
      </c>
      <c r="LF242" s="92">
        <v>0</v>
      </c>
      <c r="LG242" s="92">
        <v>0</v>
      </c>
      <c r="LH242" s="92">
        <v>0</v>
      </c>
      <c r="LI242" s="92">
        <v>0</v>
      </c>
      <c r="LJ242" s="92">
        <v>0</v>
      </c>
      <c r="LK242" s="92">
        <v>0</v>
      </c>
      <c r="LL242" s="92">
        <v>0</v>
      </c>
      <c r="LM242" s="92">
        <v>0</v>
      </c>
      <c r="LN242" s="92">
        <v>0</v>
      </c>
      <c r="LO242" s="92">
        <v>0</v>
      </c>
      <c r="LP242" s="92">
        <v>0</v>
      </c>
      <c r="LQ242" s="92">
        <v>0</v>
      </c>
      <c r="LR242" s="92">
        <v>0</v>
      </c>
      <c r="LS242" s="92">
        <v>0</v>
      </c>
      <c r="LT242" s="92">
        <v>0</v>
      </c>
      <c r="LU242" s="92">
        <v>0</v>
      </c>
      <c r="LV242" s="92">
        <v>0</v>
      </c>
      <c r="LW242" s="92">
        <v>0</v>
      </c>
      <c r="LX242" s="92">
        <v>0</v>
      </c>
      <c r="LY242" s="92">
        <v>0</v>
      </c>
      <c r="LZ242" s="92">
        <v>0</v>
      </c>
      <c r="MA242" s="92">
        <v>0</v>
      </c>
      <c r="MB242" s="92">
        <v>0</v>
      </c>
      <c r="MC242" s="92">
        <v>0</v>
      </c>
      <c r="MD242" s="92">
        <v>0</v>
      </c>
      <c r="ME242" s="92">
        <v>0</v>
      </c>
      <c r="MF242" s="92">
        <v>0</v>
      </c>
      <c r="MG242" s="92">
        <v>0</v>
      </c>
      <c r="MH242" s="92">
        <v>0</v>
      </c>
      <c r="MI242" s="92">
        <v>0</v>
      </c>
      <c r="MJ242" s="92">
        <v>0</v>
      </c>
      <c r="MK242" s="92">
        <v>0</v>
      </c>
      <c r="ML242" s="92">
        <v>0</v>
      </c>
      <c r="MM242" s="92">
        <v>0</v>
      </c>
      <c r="MN242" s="92">
        <v>0</v>
      </c>
      <c r="MO242" s="92">
        <v>0</v>
      </c>
      <c r="MP242" s="92">
        <v>0</v>
      </c>
      <c r="MQ242" s="92">
        <v>0</v>
      </c>
      <c r="MR242" s="92">
        <v>0</v>
      </c>
      <c r="MS242" s="92">
        <v>0</v>
      </c>
      <c r="MT242" s="92">
        <v>0</v>
      </c>
      <c r="MU242" s="92">
        <v>0</v>
      </c>
      <c r="MV242" s="92">
        <v>0</v>
      </c>
      <c r="MW242" s="92">
        <v>0</v>
      </c>
      <c r="MX242" s="92">
        <v>0</v>
      </c>
      <c r="MY242" s="92">
        <v>0</v>
      </c>
      <c r="MZ242" s="92">
        <v>0</v>
      </c>
      <c r="NA242" s="92">
        <v>0</v>
      </c>
      <c r="NB242" s="92">
        <v>0</v>
      </c>
      <c r="NC242" s="92">
        <v>0</v>
      </c>
      <c r="ND242" s="92">
        <v>0</v>
      </c>
      <c r="NE242" s="92">
        <v>0</v>
      </c>
      <c r="NF242" s="92">
        <v>0</v>
      </c>
      <c r="NG242" s="92">
        <v>0</v>
      </c>
      <c r="NH242" s="92">
        <v>0</v>
      </c>
      <c r="NI242" s="92">
        <v>0</v>
      </c>
      <c r="NJ242" s="92">
        <v>0</v>
      </c>
      <c r="NK242" s="92">
        <v>0</v>
      </c>
      <c r="NL242" s="92">
        <v>0</v>
      </c>
      <c r="NM242" s="92">
        <v>0</v>
      </c>
      <c r="NN242" s="92">
        <v>0</v>
      </c>
      <c r="NO242" s="92">
        <v>0</v>
      </c>
      <c r="NP242" s="92">
        <v>0</v>
      </c>
      <c r="NQ242" s="92">
        <v>0</v>
      </c>
      <c r="NR242" s="92">
        <v>0</v>
      </c>
      <c r="NS242" s="92">
        <v>0</v>
      </c>
      <c r="NT242" s="92">
        <v>0</v>
      </c>
      <c r="NU242" s="92">
        <v>0</v>
      </c>
      <c r="NV242" s="92">
        <v>0</v>
      </c>
      <c r="NW242" s="92">
        <v>0</v>
      </c>
      <c r="NX242" s="92">
        <v>0</v>
      </c>
      <c r="NY242" s="92">
        <v>0</v>
      </c>
      <c r="NZ242" s="92">
        <v>0</v>
      </c>
      <c r="OA242" s="92">
        <v>0</v>
      </c>
      <c r="OB242" s="92">
        <v>0</v>
      </c>
      <c r="OC242" s="92">
        <v>0</v>
      </c>
      <c r="OD242" s="92">
        <v>0</v>
      </c>
      <c r="OE242" s="92">
        <v>0</v>
      </c>
      <c r="OF242" s="92">
        <v>0</v>
      </c>
      <c r="OG242" s="92">
        <v>0</v>
      </c>
      <c r="OH242" s="92">
        <v>0</v>
      </c>
      <c r="OI242" s="92">
        <v>0</v>
      </c>
      <c r="OJ242" s="92">
        <v>0</v>
      </c>
      <c r="OK242" s="92">
        <v>0</v>
      </c>
      <c r="OL242" s="92">
        <v>0</v>
      </c>
      <c r="OM242" s="92">
        <v>0</v>
      </c>
      <c r="ON242" s="92">
        <v>0</v>
      </c>
      <c r="OO242" s="92">
        <v>0</v>
      </c>
      <c r="OP242" s="92">
        <v>0</v>
      </c>
      <c r="OQ242" s="92">
        <v>0</v>
      </c>
      <c r="OR242" s="92">
        <v>0</v>
      </c>
      <c r="OS242" s="92">
        <v>0</v>
      </c>
      <c r="OT242" s="92">
        <v>0</v>
      </c>
      <c r="OU242" s="92">
        <v>0</v>
      </c>
      <c r="OV242" s="92">
        <v>0</v>
      </c>
      <c r="OW242" s="92">
        <v>0</v>
      </c>
      <c r="OX242" s="92">
        <v>0</v>
      </c>
      <c r="OY242" s="92">
        <v>0</v>
      </c>
      <c r="OZ242" s="92">
        <v>0</v>
      </c>
      <c r="PA242" s="92">
        <v>0</v>
      </c>
      <c r="PB242" s="92">
        <v>0</v>
      </c>
      <c r="PC242" s="92">
        <v>0</v>
      </c>
      <c r="PD242" s="92">
        <v>0</v>
      </c>
      <c r="PE242" s="92">
        <v>0</v>
      </c>
      <c r="PF242" s="92">
        <v>0</v>
      </c>
      <c r="PG242" s="92">
        <v>0</v>
      </c>
      <c r="PH242" s="92">
        <v>0</v>
      </c>
      <c r="PI242" s="92">
        <v>0</v>
      </c>
      <c r="PJ242" s="92">
        <v>0</v>
      </c>
      <c r="PK242" s="92">
        <v>0</v>
      </c>
      <c r="PL242" s="92">
        <v>0</v>
      </c>
      <c r="PM242" s="92">
        <v>0</v>
      </c>
      <c r="PN242" s="92">
        <v>0</v>
      </c>
      <c r="PO242" s="92">
        <v>0</v>
      </c>
      <c r="PP242" s="92">
        <v>0</v>
      </c>
      <c r="PQ242" s="92">
        <v>0</v>
      </c>
      <c r="PR242" s="92">
        <v>0</v>
      </c>
      <c r="PS242" s="92">
        <v>0</v>
      </c>
      <c r="PT242" s="92">
        <v>0</v>
      </c>
      <c r="PU242" s="92">
        <v>0</v>
      </c>
      <c r="PV242" s="92">
        <v>0</v>
      </c>
      <c r="PW242" s="92">
        <v>0</v>
      </c>
      <c r="PX242" s="92">
        <v>0</v>
      </c>
      <c r="PY242" s="92">
        <v>0</v>
      </c>
      <c r="PZ242" s="92">
        <v>0</v>
      </c>
      <c r="QA242" s="92">
        <v>0</v>
      </c>
      <c r="QB242" s="92">
        <v>0</v>
      </c>
      <c r="QC242" s="92">
        <v>0</v>
      </c>
      <c r="QD242" s="92">
        <v>0</v>
      </c>
      <c r="QE242" s="92">
        <v>0</v>
      </c>
      <c r="QF242" s="92">
        <v>0</v>
      </c>
      <c r="QG242" s="92">
        <v>0</v>
      </c>
      <c r="QH242" s="92">
        <v>0</v>
      </c>
      <c r="QI242" s="92">
        <v>0</v>
      </c>
      <c r="QJ242" s="92">
        <v>0</v>
      </c>
      <c r="QK242" s="92">
        <v>0</v>
      </c>
      <c r="QL242" s="92">
        <v>0</v>
      </c>
      <c r="QM242" s="92">
        <v>0</v>
      </c>
      <c r="QN242" s="92">
        <v>0</v>
      </c>
      <c r="QO242" s="92">
        <v>0</v>
      </c>
      <c r="QP242" s="92">
        <v>0</v>
      </c>
      <c r="QQ242" s="92">
        <v>0</v>
      </c>
      <c r="QR242" s="92">
        <v>0</v>
      </c>
      <c r="QS242" s="92">
        <v>0</v>
      </c>
      <c r="QT242" s="92">
        <v>0</v>
      </c>
      <c r="QU242" s="92">
        <v>0</v>
      </c>
      <c r="QV242" s="92">
        <v>0</v>
      </c>
      <c r="QW242" s="92">
        <v>0</v>
      </c>
      <c r="QX242" s="92">
        <v>0</v>
      </c>
      <c r="QY242" s="92">
        <v>0</v>
      </c>
      <c r="QZ242" s="92">
        <v>0</v>
      </c>
      <c r="RA242" s="92">
        <v>0</v>
      </c>
      <c r="RB242" s="92">
        <v>0</v>
      </c>
      <c r="RC242" s="92">
        <v>0</v>
      </c>
      <c r="RD242" s="92">
        <v>0</v>
      </c>
      <c r="RE242" s="92">
        <v>0</v>
      </c>
      <c r="RF242" s="92">
        <v>0</v>
      </c>
      <c r="RG242" s="92">
        <v>0</v>
      </c>
      <c r="RH242" s="92">
        <v>0</v>
      </c>
      <c r="RI242" s="92">
        <v>0</v>
      </c>
      <c r="RJ242" s="92">
        <v>0</v>
      </c>
      <c r="RK242" s="92">
        <v>0</v>
      </c>
      <c r="RL242" s="92">
        <v>0</v>
      </c>
      <c r="RM242" s="92">
        <v>0</v>
      </c>
      <c r="RN242" s="92">
        <v>0</v>
      </c>
      <c r="RO242" s="92">
        <v>0</v>
      </c>
      <c r="RP242" s="92">
        <v>0</v>
      </c>
      <c r="RQ242" s="92">
        <v>0</v>
      </c>
      <c r="RR242" s="92">
        <v>0</v>
      </c>
      <c r="RS242" s="92">
        <v>0</v>
      </c>
      <c r="RT242" s="92">
        <v>0</v>
      </c>
      <c r="RU242" s="92">
        <v>0</v>
      </c>
      <c r="RV242" s="92">
        <v>0</v>
      </c>
      <c r="RW242" s="92">
        <v>0</v>
      </c>
      <c r="RX242" s="92">
        <v>0</v>
      </c>
      <c r="RY242" s="92">
        <v>0</v>
      </c>
      <c r="RZ242" s="92">
        <v>0</v>
      </c>
      <c r="SA242" s="92">
        <v>0</v>
      </c>
      <c r="SB242" s="92">
        <v>0</v>
      </c>
      <c r="SC242" s="92">
        <v>0</v>
      </c>
      <c r="SD242" s="92">
        <v>0</v>
      </c>
      <c r="SE242" s="92">
        <v>0</v>
      </c>
      <c r="SF242" s="92">
        <v>0</v>
      </c>
      <c r="SG242" s="92">
        <v>0</v>
      </c>
      <c r="SH242" s="92">
        <v>0</v>
      </c>
      <c r="SI242" s="92">
        <v>0</v>
      </c>
      <c r="SJ242" s="92">
        <v>0</v>
      </c>
      <c r="SK242" s="92">
        <v>0</v>
      </c>
      <c r="SL242" s="92">
        <v>0</v>
      </c>
      <c r="SM242" s="92">
        <v>0</v>
      </c>
      <c r="SN242" s="92">
        <v>0</v>
      </c>
      <c r="SO242" s="92">
        <v>0</v>
      </c>
      <c r="SP242" s="92">
        <v>0</v>
      </c>
      <c r="SQ242" s="92">
        <v>0</v>
      </c>
      <c r="SR242" s="92">
        <v>0</v>
      </c>
      <c r="SS242" s="92">
        <v>0</v>
      </c>
      <c r="ST242" s="92">
        <v>0</v>
      </c>
      <c r="SU242" s="92">
        <v>0</v>
      </c>
      <c r="SV242" s="92">
        <v>0</v>
      </c>
      <c r="SW242" s="92">
        <v>0</v>
      </c>
      <c r="SX242" s="92">
        <v>0</v>
      </c>
      <c r="SY242" s="92">
        <v>0</v>
      </c>
      <c r="SZ242" s="92">
        <v>0</v>
      </c>
      <c r="TA242" s="92">
        <v>0</v>
      </c>
      <c r="TB242" s="92">
        <v>0</v>
      </c>
      <c r="TC242" s="92">
        <v>1</v>
      </c>
      <c r="TD242" s="92">
        <v>0</v>
      </c>
      <c r="TE242" s="92">
        <v>0</v>
      </c>
      <c r="TF242" s="92">
        <v>0</v>
      </c>
      <c r="TG242" s="92">
        <v>0</v>
      </c>
      <c r="TH242" s="92">
        <v>0</v>
      </c>
      <c r="TI242" s="92">
        <v>0</v>
      </c>
      <c r="TJ242" s="92">
        <v>0</v>
      </c>
      <c r="TK242" s="92">
        <v>0</v>
      </c>
      <c r="TL242" s="92">
        <v>0</v>
      </c>
      <c r="TM242" s="92">
        <v>0</v>
      </c>
      <c r="TN242" s="92">
        <v>0</v>
      </c>
      <c r="TO242" s="92">
        <v>0</v>
      </c>
      <c r="TP242" s="92">
        <v>1.15886367E-2</v>
      </c>
      <c r="TQ242" s="92">
        <v>-242180707.93799999</v>
      </c>
      <c r="TR242" s="92">
        <v>5.4865209444444497E-3</v>
      </c>
      <c r="TS242" s="92">
        <v>0</v>
      </c>
      <c r="TT242" s="92">
        <v>0</v>
      </c>
      <c r="TU242" s="92">
        <v>0</v>
      </c>
      <c r="TV242" s="92">
        <v>0</v>
      </c>
      <c r="TW242" s="92">
        <v>0</v>
      </c>
      <c r="TX242" s="92">
        <v>0</v>
      </c>
      <c r="TY242" s="92">
        <v>0</v>
      </c>
      <c r="TZ242" s="92">
        <v>0</v>
      </c>
      <c r="UA242" s="92">
        <v>0</v>
      </c>
      <c r="UB242" s="92">
        <v>0</v>
      </c>
      <c r="UC242" s="92">
        <v>0</v>
      </c>
      <c r="UD242" s="92">
        <v>0</v>
      </c>
      <c r="UE242" s="92">
        <v>0</v>
      </c>
      <c r="UF242" s="92">
        <v>0</v>
      </c>
      <c r="UG242" s="92">
        <v>0</v>
      </c>
      <c r="UH242" s="92">
        <v>0</v>
      </c>
      <c r="UI242" s="92">
        <v>0</v>
      </c>
      <c r="UJ242" s="92">
        <v>0</v>
      </c>
      <c r="UK242" s="92">
        <v>0</v>
      </c>
      <c r="UL242" s="92">
        <v>0</v>
      </c>
      <c r="UM242" s="92">
        <v>0</v>
      </c>
      <c r="UN242" s="92">
        <v>0</v>
      </c>
      <c r="UO242" s="92">
        <v>0</v>
      </c>
      <c r="UP242" s="92">
        <v>0</v>
      </c>
      <c r="UQ242" s="92">
        <v>0</v>
      </c>
      <c r="UR242" s="92">
        <v>0</v>
      </c>
      <c r="US242" s="92">
        <v>0</v>
      </c>
      <c r="UT242" s="92">
        <v>0</v>
      </c>
      <c r="UU242" s="92">
        <v>0</v>
      </c>
      <c r="UV242" s="92">
        <v>0</v>
      </c>
      <c r="UW242" s="92">
        <v>0</v>
      </c>
      <c r="UX242" s="92">
        <v>0</v>
      </c>
      <c r="UY242" s="92">
        <v>0</v>
      </c>
      <c r="UZ242" s="92">
        <v>0</v>
      </c>
      <c r="VA242" s="92">
        <v>0</v>
      </c>
      <c r="VB242" s="92">
        <v>0</v>
      </c>
      <c r="VC242" s="92">
        <v>0</v>
      </c>
      <c r="VD242" s="92">
        <v>0</v>
      </c>
      <c r="VE242" s="92">
        <v>0</v>
      </c>
      <c r="VF242" s="92">
        <v>0</v>
      </c>
      <c r="VG242" s="92">
        <v>0</v>
      </c>
      <c r="VH242" s="92">
        <v>0</v>
      </c>
      <c r="VI242" s="92">
        <v>0</v>
      </c>
      <c r="VJ242" s="92">
        <v>0</v>
      </c>
      <c r="VK242" s="92">
        <v>0</v>
      </c>
      <c r="VL242" s="92">
        <v>0</v>
      </c>
      <c r="VM242" s="92">
        <v>0</v>
      </c>
      <c r="VN242" s="92">
        <v>0</v>
      </c>
      <c r="VO242" s="92">
        <v>0</v>
      </c>
      <c r="VP242" s="92">
        <v>0</v>
      </c>
      <c r="VQ242" s="92">
        <v>0</v>
      </c>
      <c r="VR242" s="92">
        <v>0</v>
      </c>
      <c r="VS242" s="92">
        <v>0</v>
      </c>
      <c r="VT242" s="92">
        <v>0</v>
      </c>
      <c r="VU242" s="92">
        <v>0</v>
      </c>
      <c r="VV242" s="92">
        <v>0</v>
      </c>
      <c r="VW242" s="92">
        <v>0</v>
      </c>
      <c r="VX242" s="92">
        <v>0</v>
      </c>
      <c r="VY242" s="92">
        <v>0</v>
      </c>
      <c r="VZ242" s="92">
        <v>0</v>
      </c>
      <c r="WA242" s="92">
        <v>0</v>
      </c>
      <c r="WB242" s="92">
        <v>0</v>
      </c>
      <c r="WC242" s="92">
        <v>0</v>
      </c>
    </row>
    <row r="243" spans="2:601" ht="13.5" customHeight="1">
      <c r="B243" s="851" t="s">
        <v>2909</v>
      </c>
      <c r="C243" s="92">
        <v>0</v>
      </c>
      <c r="D243" s="92">
        <v>55286.059699999998</v>
      </c>
      <c r="E243" s="92">
        <v>-205.24156099999999</v>
      </c>
      <c r="F243" s="92">
        <v>3046.45264</v>
      </c>
      <c r="G243" s="92">
        <v>0.269785361</v>
      </c>
      <c r="H243" s="92">
        <v>5.7830066E-7</v>
      </c>
      <c r="I243" s="92">
        <v>1.9408741899999999E-7</v>
      </c>
      <c r="J243" s="92">
        <v>8.1435280700000003E-8</v>
      </c>
      <c r="K243" s="92">
        <v>3.0503125699999999E-5</v>
      </c>
      <c r="L243" s="92">
        <v>3.7172268099999998E-6</v>
      </c>
      <c r="M243" s="92">
        <v>0</v>
      </c>
      <c r="N243" s="92">
        <v>0</v>
      </c>
      <c r="O243" s="92">
        <v>1.5402210700000001E-8</v>
      </c>
      <c r="P243" s="92">
        <v>5.0271405100000001E-9</v>
      </c>
      <c r="Q243" s="92">
        <v>2.1092897300000001E-9</v>
      </c>
      <c r="R243" s="92">
        <v>8.1341676399999995E-7</v>
      </c>
      <c r="S243" s="92">
        <v>9.9126057199999995E-8</v>
      </c>
      <c r="T243" s="92">
        <v>1.98861918E-6</v>
      </c>
      <c r="U243" s="92">
        <v>6.0732898600000004E-4</v>
      </c>
      <c r="V243" s="92">
        <v>8.4407669200000004E-3</v>
      </c>
      <c r="W243" s="92">
        <v>3.4376687700000002</v>
      </c>
      <c r="X243" s="92">
        <v>0.98390937199999995</v>
      </c>
      <c r="Y243" s="92">
        <v>1.5338662199999999E-5</v>
      </c>
      <c r="Z243" s="92">
        <v>0</v>
      </c>
      <c r="AA243" s="92">
        <v>1.2130458300000001E-9</v>
      </c>
      <c r="AB243" s="92">
        <v>1.80918425E-10</v>
      </c>
      <c r="AC243" s="92">
        <v>3.7991434200000002E-10</v>
      </c>
      <c r="AD243" s="92">
        <v>7.0103394999999999E-4</v>
      </c>
      <c r="AE243" s="92">
        <v>0</v>
      </c>
      <c r="AF243" s="92">
        <v>0</v>
      </c>
      <c r="AG243" s="92">
        <v>0</v>
      </c>
      <c r="AH243" s="92">
        <v>0</v>
      </c>
      <c r="AI243" s="92">
        <v>0</v>
      </c>
      <c r="AJ243" s="92">
        <v>0</v>
      </c>
      <c r="AK243" s="92">
        <v>0</v>
      </c>
      <c r="AL243" s="92">
        <v>0</v>
      </c>
      <c r="AM243" s="92">
        <v>0</v>
      </c>
      <c r="AN243" s="92">
        <v>0</v>
      </c>
      <c r="AO243" s="92">
        <v>3.4838694100000002E-3</v>
      </c>
      <c r="AP243" s="92">
        <v>6.8774112299999999E-3</v>
      </c>
      <c r="AQ243" s="92">
        <v>0</v>
      </c>
      <c r="AR243" s="92">
        <v>0</v>
      </c>
      <c r="AS243" s="92">
        <v>0</v>
      </c>
      <c r="AT243" s="92">
        <v>0</v>
      </c>
      <c r="AU243" s="92">
        <v>0</v>
      </c>
      <c r="AV243" s="92">
        <v>0</v>
      </c>
      <c r="AW243" s="92">
        <v>0</v>
      </c>
      <c r="AX243" s="92">
        <v>0</v>
      </c>
      <c r="AY243" s="92">
        <v>0</v>
      </c>
      <c r="AZ243" s="92">
        <v>0</v>
      </c>
      <c r="BA243" s="92">
        <v>0</v>
      </c>
      <c r="BB243" s="92">
        <v>0</v>
      </c>
      <c r="BC243" s="92">
        <v>0</v>
      </c>
      <c r="BD243" s="92">
        <v>0</v>
      </c>
      <c r="BE243" s="92">
        <v>0</v>
      </c>
      <c r="BF243" s="92">
        <v>0</v>
      </c>
      <c r="BG243" s="92">
        <v>0</v>
      </c>
      <c r="BH243" s="92">
        <v>0</v>
      </c>
      <c r="BI243" s="92">
        <v>0</v>
      </c>
      <c r="BJ243" s="92">
        <v>0</v>
      </c>
      <c r="BK243" s="92">
        <v>0</v>
      </c>
      <c r="BL243" s="92">
        <v>0</v>
      </c>
      <c r="BM243" s="92">
        <v>0</v>
      </c>
      <c r="BN243" s="92">
        <v>0</v>
      </c>
      <c r="BO243" s="92">
        <v>0</v>
      </c>
      <c r="BP243" s="92">
        <v>0.99845582600000005</v>
      </c>
      <c r="BQ243" s="92">
        <v>8.8420467000000001E-5</v>
      </c>
      <c r="BR243" s="92">
        <v>1.8953442900000001E-10</v>
      </c>
      <c r="BS243" s="92">
        <v>6.3610939299999997E-11</v>
      </c>
      <c r="BT243" s="92">
        <v>2.66899046E-11</v>
      </c>
      <c r="BU243" s="92">
        <v>9.9972089399999999E-9</v>
      </c>
      <c r="BV243" s="92">
        <v>1.21829787E-9</v>
      </c>
      <c r="BW243" s="92">
        <v>0</v>
      </c>
      <c r="BX243" s="92">
        <v>0</v>
      </c>
      <c r="BY243" s="92">
        <v>5.0479783599999996E-12</v>
      </c>
      <c r="BZ243" s="92">
        <v>1.6476138999999999E-12</v>
      </c>
      <c r="CA243" s="92">
        <v>6.9130653299999997E-13</v>
      </c>
      <c r="CB243" s="92">
        <v>2.6659226400000002E-10</v>
      </c>
      <c r="CC243" s="92">
        <v>3.2487946100000003E-11</v>
      </c>
      <c r="CD243" s="92">
        <v>6.5175751500000003E-10</v>
      </c>
      <c r="CE243" s="92">
        <v>1.9904828199999999E-7</v>
      </c>
      <c r="CF243" s="92">
        <v>2.7664086399999999E-6</v>
      </c>
      <c r="CG243" s="92">
        <v>1.1266744700000001E-3</v>
      </c>
      <c r="CH243" s="92">
        <v>3.2247015099999999E-4</v>
      </c>
      <c r="CI243" s="92">
        <v>5.0271507199999999E-9</v>
      </c>
      <c r="CJ243" s="92">
        <v>0</v>
      </c>
      <c r="CK243" s="92">
        <v>3.9756819500000002E-13</v>
      </c>
      <c r="CL243" s="92">
        <v>5.92948839E-14</v>
      </c>
      <c r="CM243" s="92">
        <v>1.24514553E-13</v>
      </c>
      <c r="CN243" s="92">
        <v>2.2975949799999999E-7</v>
      </c>
      <c r="CO243" s="92">
        <v>0</v>
      </c>
      <c r="CP243" s="92">
        <v>0</v>
      </c>
      <c r="CQ243" s="92">
        <v>0</v>
      </c>
      <c r="CR243" s="92">
        <v>0</v>
      </c>
      <c r="CS243" s="92">
        <v>0</v>
      </c>
      <c r="CT243" s="92">
        <v>0</v>
      </c>
      <c r="CU243" s="92">
        <v>0</v>
      </c>
      <c r="CV243" s="92">
        <v>0</v>
      </c>
      <c r="CW243" s="92">
        <v>0</v>
      </c>
      <c r="CX243" s="92">
        <v>0</v>
      </c>
      <c r="CY243" s="92">
        <v>1.1418164399999999E-6</v>
      </c>
      <c r="CZ243" s="92">
        <v>2.25402857E-6</v>
      </c>
      <c r="DA243" s="92">
        <v>0</v>
      </c>
      <c r="DB243" s="92">
        <v>0</v>
      </c>
      <c r="DC243" s="92">
        <v>0</v>
      </c>
      <c r="DD243" s="92">
        <v>0</v>
      </c>
      <c r="DE243" s="92">
        <v>0</v>
      </c>
      <c r="DF243" s="92">
        <v>0</v>
      </c>
      <c r="DG243" s="92">
        <v>0</v>
      </c>
      <c r="DH243" s="92">
        <v>0</v>
      </c>
      <c r="DI243" s="92">
        <v>0</v>
      </c>
      <c r="DJ243" s="92">
        <v>0</v>
      </c>
      <c r="DK243" s="92">
        <v>0</v>
      </c>
      <c r="DL243" s="92">
        <v>0</v>
      </c>
      <c r="DM243" s="92">
        <v>0</v>
      </c>
      <c r="DN243" s="92">
        <v>0</v>
      </c>
      <c r="DO243" s="92">
        <v>0</v>
      </c>
      <c r="DP243" s="92">
        <v>0</v>
      </c>
      <c r="DQ243" s="92">
        <v>0</v>
      </c>
      <c r="DR243" s="92">
        <v>0</v>
      </c>
      <c r="DS243" s="92">
        <v>0</v>
      </c>
      <c r="DT243" s="92">
        <v>0</v>
      </c>
      <c r="DU243" s="92">
        <v>0</v>
      </c>
      <c r="DV243" s="92">
        <v>0</v>
      </c>
      <c r="DW243" s="92">
        <v>0</v>
      </c>
      <c r="DX243" s="92">
        <v>0</v>
      </c>
      <c r="DY243" s="92">
        <v>0</v>
      </c>
      <c r="DZ243" s="92">
        <v>54882.697399999997</v>
      </c>
      <c r="EA243" s="92">
        <v>12.428752599999999</v>
      </c>
      <c r="EB243" s="92">
        <v>1.0418530499999999E-4</v>
      </c>
      <c r="EC243" s="92">
        <v>3.4966339100000003E-5</v>
      </c>
      <c r="ED243" s="92">
        <v>1.46711912E-5</v>
      </c>
      <c r="EE243" s="92">
        <v>4.5794769700000003E-3</v>
      </c>
      <c r="EF243" s="92">
        <v>5.5807246500000005E-4</v>
      </c>
      <c r="EG243" s="92">
        <v>0</v>
      </c>
      <c r="EH243" s="92">
        <v>0</v>
      </c>
      <c r="EI243" s="92">
        <v>2.4973514100000001E-6</v>
      </c>
      <c r="EJ243" s="92">
        <v>8.15112628E-7</v>
      </c>
      <c r="EK243" s="92">
        <v>3.4200529800000002E-7</v>
      </c>
      <c r="EL243" s="92">
        <v>1.0746546700000001E-4</v>
      </c>
      <c r="EM243" s="92">
        <v>1.30961501E-5</v>
      </c>
      <c r="EN243" s="92">
        <v>3.5826501700000001E-4</v>
      </c>
      <c r="EO243" s="92">
        <v>9.2404935100000002E-2</v>
      </c>
      <c r="EP243" s="92">
        <v>1.0644651199999999</v>
      </c>
      <c r="EQ243" s="92">
        <v>330.31032900000002</v>
      </c>
      <c r="ER243" s="92">
        <v>59.086276599999998</v>
      </c>
      <c r="ES243" s="92">
        <v>1.38168889E-3</v>
      </c>
      <c r="ET243" s="92">
        <v>0</v>
      </c>
      <c r="EU243" s="92">
        <v>1.11715116E-7</v>
      </c>
      <c r="EV243" s="92">
        <v>2.1364519399999999E-8</v>
      </c>
      <c r="EW243" s="92">
        <v>6.4701539899999998E-9</v>
      </c>
      <c r="EX243" s="92">
        <v>6.8757045200000005E-2</v>
      </c>
      <c r="EY243" s="92">
        <v>0</v>
      </c>
      <c r="EZ243" s="92">
        <v>0</v>
      </c>
      <c r="FA243" s="92">
        <v>0</v>
      </c>
      <c r="FB243" s="92">
        <v>0</v>
      </c>
      <c r="FC243" s="92">
        <v>0</v>
      </c>
      <c r="FD243" s="92">
        <v>0</v>
      </c>
      <c r="FE243" s="92">
        <v>0</v>
      </c>
      <c r="FF243" s="92">
        <v>0</v>
      </c>
      <c r="FG243" s="92">
        <v>0</v>
      </c>
      <c r="FH243" s="92">
        <v>0</v>
      </c>
      <c r="FI243" s="92">
        <v>0.111479641</v>
      </c>
      <c r="FJ243" s="92">
        <v>0.19266022199999999</v>
      </c>
      <c r="FK243" s="92">
        <v>0</v>
      </c>
      <c r="FL243" s="92">
        <v>0</v>
      </c>
      <c r="FM243" s="92">
        <v>0</v>
      </c>
      <c r="FN243" s="92">
        <v>0</v>
      </c>
      <c r="FO243" s="92">
        <v>0</v>
      </c>
      <c r="FP243" s="92">
        <v>0</v>
      </c>
      <c r="FQ243" s="92">
        <v>0</v>
      </c>
      <c r="FR243" s="92">
        <v>0</v>
      </c>
      <c r="FS243" s="92">
        <v>0</v>
      </c>
      <c r="FT243" s="92">
        <v>0</v>
      </c>
      <c r="FU243" s="92">
        <v>0</v>
      </c>
      <c r="FV243" s="92">
        <v>0</v>
      </c>
      <c r="FW243" s="92">
        <v>0</v>
      </c>
      <c r="FX243" s="92">
        <v>0</v>
      </c>
      <c r="FY243" s="92">
        <v>0</v>
      </c>
      <c r="FZ243" s="92">
        <v>0</v>
      </c>
      <c r="GA243" s="92">
        <v>0</v>
      </c>
      <c r="GB243" s="92">
        <v>0</v>
      </c>
      <c r="GC243" s="92">
        <v>0</v>
      </c>
      <c r="GD243" s="92">
        <v>0</v>
      </c>
      <c r="GE243" s="92">
        <v>0</v>
      </c>
      <c r="GF243" s="92">
        <v>0</v>
      </c>
      <c r="GG243" s="92">
        <v>0</v>
      </c>
      <c r="GH243" s="92">
        <v>0</v>
      </c>
      <c r="GI243" s="92">
        <v>0</v>
      </c>
      <c r="GJ243" s="92">
        <v>0.99270408700000001</v>
      </c>
      <c r="GK243" s="92">
        <v>2.2480807400000001E-4</v>
      </c>
      <c r="GL243" s="92">
        <v>1.8844769499999999E-9</v>
      </c>
      <c r="GM243" s="92">
        <v>6.3246213100000003E-10</v>
      </c>
      <c r="GN243" s="92">
        <v>2.6536872599999999E-10</v>
      </c>
      <c r="GO243" s="92">
        <v>8.28323993E-8</v>
      </c>
      <c r="GP243" s="92">
        <v>1.00942709E-8</v>
      </c>
      <c r="GQ243" s="92">
        <v>0</v>
      </c>
      <c r="GR243" s="92">
        <v>0</v>
      </c>
      <c r="GS243" s="92">
        <v>4.51714488E-11</v>
      </c>
      <c r="GT243" s="92">
        <v>1.4743547200000001E-11</v>
      </c>
      <c r="GU243" s="92">
        <v>6.1861036999999998E-12</v>
      </c>
      <c r="GV243" s="92">
        <v>1.9438076699999999E-9</v>
      </c>
      <c r="GW243" s="92">
        <v>2.3687978800000002E-10</v>
      </c>
      <c r="GX243" s="92">
        <v>6.4802053099999999E-9</v>
      </c>
      <c r="GY243" s="92">
        <v>1.6713966499999999E-6</v>
      </c>
      <c r="GZ243" s="92">
        <v>1.9253770700000001E-5</v>
      </c>
      <c r="HA243" s="92">
        <v>5.97456811E-3</v>
      </c>
      <c r="HB243" s="92">
        <v>1.0687373400000001E-3</v>
      </c>
      <c r="HC243" s="92">
        <v>2.49916327E-8</v>
      </c>
      <c r="HD243" s="92">
        <v>0</v>
      </c>
      <c r="HE243" s="92">
        <v>2.02067423E-12</v>
      </c>
      <c r="HF243" s="92">
        <v>3.8643592100000001E-13</v>
      </c>
      <c r="HG243" s="92">
        <v>1.1703047800000001E-13</v>
      </c>
      <c r="HH243" s="92">
        <v>1.2436597200000001E-6</v>
      </c>
      <c r="HI243" s="92">
        <v>0</v>
      </c>
      <c r="HJ243" s="92">
        <v>0</v>
      </c>
      <c r="HK243" s="92">
        <v>0</v>
      </c>
      <c r="HL243" s="92">
        <v>0</v>
      </c>
      <c r="HM243" s="92">
        <v>0</v>
      </c>
      <c r="HN243" s="92">
        <v>0</v>
      </c>
      <c r="HO243" s="92">
        <v>0</v>
      </c>
      <c r="HP243" s="92">
        <v>0</v>
      </c>
      <c r="HQ243" s="92">
        <v>0</v>
      </c>
      <c r="HR243" s="92">
        <v>0</v>
      </c>
      <c r="HS243" s="92">
        <v>2.0164150099999999E-6</v>
      </c>
      <c r="HT243" s="92">
        <v>3.4847884400000001E-6</v>
      </c>
      <c r="HU243" s="92">
        <v>0</v>
      </c>
      <c r="HV243" s="92">
        <v>0</v>
      </c>
      <c r="HW243" s="92">
        <v>0</v>
      </c>
      <c r="HX243" s="92">
        <v>0</v>
      </c>
      <c r="HY243" s="92">
        <v>0</v>
      </c>
      <c r="HZ243" s="92">
        <v>0</v>
      </c>
      <c r="IA243" s="92">
        <v>0</v>
      </c>
      <c r="IB243" s="92">
        <v>0</v>
      </c>
      <c r="IC243" s="92">
        <v>0</v>
      </c>
      <c r="ID243" s="92">
        <v>0</v>
      </c>
      <c r="IE243" s="92">
        <v>0</v>
      </c>
      <c r="IF243" s="92">
        <v>0</v>
      </c>
      <c r="IG243" s="92">
        <v>0</v>
      </c>
      <c r="IH243" s="92">
        <v>0</v>
      </c>
      <c r="II243" s="92">
        <v>0</v>
      </c>
      <c r="IJ243" s="92">
        <v>0</v>
      </c>
      <c r="IK243" s="92">
        <v>0</v>
      </c>
      <c r="IL243" s="92">
        <v>0</v>
      </c>
      <c r="IM243" s="92">
        <v>0</v>
      </c>
      <c r="IN243" s="92">
        <v>0</v>
      </c>
      <c r="IO243" s="92">
        <v>0</v>
      </c>
      <c r="IP243" s="92">
        <v>0</v>
      </c>
      <c r="IQ243" s="92">
        <v>0</v>
      </c>
      <c r="IR243" s="92">
        <v>0</v>
      </c>
      <c r="IS243" s="92">
        <v>0</v>
      </c>
      <c r="IT243" s="92">
        <v>3051.16417</v>
      </c>
      <c r="IU243" s="92">
        <v>55286.059699999998</v>
      </c>
      <c r="IV243" s="92">
        <v>978.85855900000001</v>
      </c>
      <c r="IW243" s="92">
        <v>78.712145800000002</v>
      </c>
      <c r="IX243" s="92">
        <v>1</v>
      </c>
      <c r="IY243" s="92">
        <v>0</v>
      </c>
      <c r="IZ243" s="92">
        <v>1</v>
      </c>
      <c r="JA243" s="92">
        <v>0</v>
      </c>
      <c r="JB243" s="92">
        <v>-67266.639599999995</v>
      </c>
      <c r="JC243" s="92">
        <v>-3712.35646</v>
      </c>
      <c r="JD243" s="92">
        <v>-205.24156099999999</v>
      </c>
      <c r="JE243" s="92">
        <v>-35.974217099999997</v>
      </c>
      <c r="JF243" s="92">
        <v>-1.98536924</v>
      </c>
      <c r="JG243" s="92">
        <v>5.1951056400000001E-2</v>
      </c>
      <c r="JH243" s="92">
        <v>0.94133551699999995</v>
      </c>
      <c r="JI243" s="92">
        <v>18.119660700000001</v>
      </c>
      <c r="JJ243" s="92">
        <v>922.46864400000004</v>
      </c>
      <c r="JK243" s="92">
        <v>0</v>
      </c>
      <c r="JL243" s="92">
        <v>0</v>
      </c>
      <c r="JM243" s="92">
        <v>0</v>
      </c>
      <c r="JN243" s="92">
        <v>0</v>
      </c>
      <c r="JO243" s="92">
        <v>0</v>
      </c>
      <c r="JP243" s="92">
        <v>0</v>
      </c>
      <c r="JQ243" s="92">
        <v>0</v>
      </c>
      <c r="JR243" s="92">
        <v>0</v>
      </c>
      <c r="JS243" s="92">
        <v>0</v>
      </c>
      <c r="JT243" s="92">
        <v>0</v>
      </c>
      <c r="JU243" s="92">
        <v>0</v>
      </c>
      <c r="JV243" s="92">
        <v>0</v>
      </c>
      <c r="JW243" s="92">
        <v>0</v>
      </c>
      <c r="JX243" s="92">
        <v>0</v>
      </c>
      <c r="JY243" s="92">
        <v>0</v>
      </c>
      <c r="JZ243" s="92">
        <v>0</v>
      </c>
      <c r="KA243" s="92">
        <v>0</v>
      </c>
      <c r="KB243" s="92">
        <v>0</v>
      </c>
      <c r="KC243" s="92">
        <v>0</v>
      </c>
      <c r="KD243" s="92">
        <v>0</v>
      </c>
      <c r="KE243" s="92">
        <v>0</v>
      </c>
      <c r="KF243" s="92">
        <v>0</v>
      </c>
      <c r="KG243" s="92">
        <v>0</v>
      </c>
      <c r="KH243" s="92">
        <v>0</v>
      </c>
      <c r="KI243" s="92">
        <v>0</v>
      </c>
      <c r="KJ243" s="92">
        <v>0</v>
      </c>
      <c r="KK243" s="92">
        <v>0</v>
      </c>
      <c r="KL243" s="92">
        <v>0</v>
      </c>
      <c r="KM243" s="92">
        <v>0</v>
      </c>
      <c r="KN243" s="92">
        <v>0</v>
      </c>
      <c r="KO243" s="92">
        <v>0</v>
      </c>
      <c r="KP243" s="92">
        <v>0</v>
      </c>
      <c r="KQ243" s="92">
        <v>0</v>
      </c>
      <c r="KR243" s="92">
        <v>0</v>
      </c>
      <c r="KS243" s="92">
        <v>0</v>
      </c>
      <c r="KT243" s="92">
        <v>0</v>
      </c>
      <c r="KU243" s="92">
        <v>0</v>
      </c>
      <c r="KV243" s="92">
        <v>0</v>
      </c>
      <c r="KW243" s="92">
        <v>0</v>
      </c>
      <c r="KX243" s="92">
        <v>0</v>
      </c>
      <c r="KY243" s="92">
        <v>0</v>
      </c>
      <c r="KZ243" s="92">
        <v>0</v>
      </c>
      <c r="LA243" s="92">
        <v>0</v>
      </c>
      <c r="LB243" s="92">
        <v>0</v>
      </c>
      <c r="LC243" s="92">
        <v>0</v>
      </c>
      <c r="LD243" s="92">
        <v>0</v>
      </c>
      <c r="LE243" s="92">
        <v>0</v>
      </c>
      <c r="LF243" s="92">
        <v>0</v>
      </c>
      <c r="LG243" s="92">
        <v>0</v>
      </c>
      <c r="LH243" s="92">
        <v>0</v>
      </c>
      <c r="LI243" s="92">
        <v>0</v>
      </c>
      <c r="LJ243" s="92">
        <v>0</v>
      </c>
      <c r="LK243" s="92">
        <v>0</v>
      </c>
      <c r="LL243" s="92">
        <v>0</v>
      </c>
      <c r="LM243" s="92">
        <v>0</v>
      </c>
      <c r="LN243" s="92">
        <v>0</v>
      </c>
      <c r="LO243" s="92">
        <v>0</v>
      </c>
      <c r="LP243" s="92">
        <v>0</v>
      </c>
      <c r="LQ243" s="92">
        <v>0</v>
      </c>
      <c r="LR243" s="92">
        <v>0</v>
      </c>
      <c r="LS243" s="92">
        <v>0</v>
      </c>
      <c r="LT243" s="92">
        <v>0</v>
      </c>
      <c r="LU243" s="92">
        <v>0</v>
      </c>
      <c r="LV243" s="92">
        <v>0</v>
      </c>
      <c r="LW243" s="92">
        <v>0</v>
      </c>
      <c r="LX243" s="92">
        <v>0</v>
      </c>
      <c r="LY243" s="92">
        <v>0</v>
      </c>
      <c r="LZ243" s="92">
        <v>0</v>
      </c>
      <c r="MA243" s="92">
        <v>0</v>
      </c>
      <c r="MB243" s="92">
        <v>0</v>
      </c>
      <c r="MC243" s="92">
        <v>0</v>
      </c>
      <c r="MD243" s="92">
        <v>0</v>
      </c>
      <c r="ME243" s="92">
        <v>0</v>
      </c>
      <c r="MF243" s="92">
        <v>0</v>
      </c>
      <c r="MG243" s="92">
        <v>0</v>
      </c>
      <c r="MH243" s="92">
        <v>0</v>
      </c>
      <c r="MI243" s="92">
        <v>0</v>
      </c>
      <c r="MJ243" s="92">
        <v>0</v>
      </c>
      <c r="MK243" s="92">
        <v>0</v>
      </c>
      <c r="ML243" s="92">
        <v>0</v>
      </c>
      <c r="MM243" s="92">
        <v>0</v>
      </c>
      <c r="MN243" s="92">
        <v>0</v>
      </c>
      <c r="MO243" s="92">
        <v>0</v>
      </c>
      <c r="MP243" s="92">
        <v>0</v>
      </c>
      <c r="MQ243" s="92">
        <v>0</v>
      </c>
      <c r="MR243" s="92">
        <v>0</v>
      </c>
      <c r="MS243" s="92">
        <v>0</v>
      </c>
      <c r="MT243" s="92">
        <v>0</v>
      </c>
      <c r="MU243" s="92">
        <v>0</v>
      </c>
      <c r="MV243" s="92">
        <v>0</v>
      </c>
      <c r="MW243" s="92">
        <v>0</v>
      </c>
      <c r="MX243" s="92">
        <v>0</v>
      </c>
      <c r="MY243" s="92">
        <v>0</v>
      </c>
      <c r="MZ243" s="92">
        <v>0</v>
      </c>
      <c r="NA243" s="92">
        <v>0</v>
      </c>
      <c r="NB243" s="92">
        <v>0</v>
      </c>
      <c r="NC243" s="92">
        <v>0</v>
      </c>
      <c r="ND243" s="92">
        <v>0</v>
      </c>
      <c r="NE243" s="92">
        <v>0</v>
      </c>
      <c r="NF243" s="92">
        <v>0</v>
      </c>
      <c r="NG243" s="92">
        <v>0</v>
      </c>
      <c r="NH243" s="92">
        <v>0</v>
      </c>
      <c r="NI243" s="92">
        <v>0</v>
      </c>
      <c r="NJ243" s="92">
        <v>0</v>
      </c>
      <c r="NK243" s="92">
        <v>0</v>
      </c>
      <c r="NL243" s="92">
        <v>0</v>
      </c>
      <c r="NM243" s="92">
        <v>0</v>
      </c>
      <c r="NN243" s="92">
        <v>0</v>
      </c>
      <c r="NO243" s="92">
        <v>0</v>
      </c>
      <c r="NP243" s="92">
        <v>0</v>
      </c>
      <c r="NQ243" s="92">
        <v>0</v>
      </c>
      <c r="NR243" s="92">
        <v>0</v>
      </c>
      <c r="NS243" s="92">
        <v>0</v>
      </c>
      <c r="NT243" s="92">
        <v>0</v>
      </c>
      <c r="NU243" s="92">
        <v>0</v>
      </c>
      <c r="NV243" s="92">
        <v>0</v>
      </c>
      <c r="NW243" s="92">
        <v>0</v>
      </c>
      <c r="NX243" s="92">
        <v>0</v>
      </c>
      <c r="NY243" s="92">
        <v>0</v>
      </c>
      <c r="NZ243" s="92">
        <v>0</v>
      </c>
      <c r="OA243" s="92">
        <v>0</v>
      </c>
      <c r="OB243" s="92">
        <v>0</v>
      </c>
      <c r="OC243" s="92">
        <v>0</v>
      </c>
      <c r="OD243" s="92">
        <v>0</v>
      </c>
      <c r="OE243" s="92">
        <v>0</v>
      </c>
      <c r="OF243" s="92">
        <v>0</v>
      </c>
      <c r="OG243" s="92">
        <v>0</v>
      </c>
      <c r="OH243" s="92">
        <v>0</v>
      </c>
      <c r="OI243" s="92">
        <v>0</v>
      </c>
      <c r="OJ243" s="92">
        <v>0</v>
      </c>
      <c r="OK243" s="92">
        <v>0</v>
      </c>
      <c r="OL243" s="92">
        <v>0</v>
      </c>
      <c r="OM243" s="92">
        <v>0</v>
      </c>
      <c r="ON243" s="92">
        <v>0</v>
      </c>
      <c r="OO243" s="92">
        <v>0</v>
      </c>
      <c r="OP243" s="92">
        <v>0</v>
      </c>
      <c r="OQ243" s="92">
        <v>0</v>
      </c>
      <c r="OR243" s="92">
        <v>0</v>
      </c>
      <c r="OS243" s="92">
        <v>0</v>
      </c>
      <c r="OT243" s="92">
        <v>0</v>
      </c>
      <c r="OU243" s="92">
        <v>0</v>
      </c>
      <c r="OV243" s="92">
        <v>0</v>
      </c>
      <c r="OW243" s="92">
        <v>0</v>
      </c>
      <c r="OX243" s="92">
        <v>0</v>
      </c>
      <c r="OY243" s="92">
        <v>0</v>
      </c>
      <c r="OZ243" s="92">
        <v>0</v>
      </c>
      <c r="PA243" s="92">
        <v>0</v>
      </c>
      <c r="PB243" s="92">
        <v>0</v>
      </c>
      <c r="PC243" s="92">
        <v>0</v>
      </c>
      <c r="PD243" s="92">
        <v>0</v>
      </c>
      <c r="PE243" s="92">
        <v>0</v>
      </c>
      <c r="PF243" s="92">
        <v>0</v>
      </c>
      <c r="PG243" s="92">
        <v>0</v>
      </c>
      <c r="PH243" s="92">
        <v>0</v>
      </c>
      <c r="PI243" s="92">
        <v>0</v>
      </c>
      <c r="PJ243" s="92">
        <v>0</v>
      </c>
      <c r="PK243" s="92">
        <v>0</v>
      </c>
      <c r="PL243" s="92">
        <v>0</v>
      </c>
      <c r="PM243" s="92">
        <v>0</v>
      </c>
      <c r="PN243" s="92">
        <v>0</v>
      </c>
      <c r="PO243" s="92">
        <v>0</v>
      </c>
      <c r="PP243" s="92">
        <v>0</v>
      </c>
      <c r="PQ243" s="92">
        <v>0</v>
      </c>
      <c r="PR243" s="92">
        <v>0</v>
      </c>
      <c r="PS243" s="92">
        <v>0</v>
      </c>
      <c r="PT243" s="92">
        <v>0</v>
      </c>
      <c r="PU243" s="92">
        <v>0</v>
      </c>
      <c r="PV243" s="92">
        <v>0</v>
      </c>
      <c r="PW243" s="92">
        <v>0</v>
      </c>
      <c r="PX243" s="92">
        <v>0</v>
      </c>
      <c r="PY243" s="92">
        <v>0</v>
      </c>
      <c r="PZ243" s="92">
        <v>0</v>
      </c>
      <c r="QA243" s="92">
        <v>0</v>
      </c>
      <c r="QB243" s="92">
        <v>0</v>
      </c>
      <c r="QC243" s="92">
        <v>0</v>
      </c>
      <c r="QD243" s="92">
        <v>0</v>
      </c>
      <c r="QE243" s="92">
        <v>0</v>
      </c>
      <c r="QF243" s="92">
        <v>0</v>
      </c>
      <c r="QG243" s="92">
        <v>0</v>
      </c>
      <c r="QH243" s="92">
        <v>0</v>
      </c>
      <c r="QI243" s="92">
        <v>0</v>
      </c>
      <c r="QJ243" s="92">
        <v>0</v>
      </c>
      <c r="QK243" s="92">
        <v>0</v>
      </c>
      <c r="QL243" s="92">
        <v>0</v>
      </c>
      <c r="QM243" s="92">
        <v>0</v>
      </c>
      <c r="QN243" s="92">
        <v>0</v>
      </c>
      <c r="QO243" s="92">
        <v>0</v>
      </c>
      <c r="QP243" s="92">
        <v>0</v>
      </c>
      <c r="QQ243" s="92">
        <v>0</v>
      </c>
      <c r="QR243" s="92">
        <v>0</v>
      </c>
      <c r="QS243" s="92">
        <v>0</v>
      </c>
      <c r="QT243" s="92">
        <v>0</v>
      </c>
      <c r="QU243" s="92">
        <v>0</v>
      </c>
      <c r="QV243" s="92">
        <v>0</v>
      </c>
      <c r="QW243" s="92">
        <v>0</v>
      </c>
      <c r="QX243" s="92">
        <v>0</v>
      </c>
      <c r="QY243" s="92">
        <v>0</v>
      </c>
      <c r="QZ243" s="92">
        <v>0</v>
      </c>
      <c r="RA243" s="92">
        <v>0</v>
      </c>
      <c r="RB243" s="92">
        <v>0</v>
      </c>
      <c r="RC243" s="92">
        <v>0</v>
      </c>
      <c r="RD243" s="92">
        <v>0</v>
      </c>
      <c r="RE243" s="92">
        <v>0</v>
      </c>
      <c r="RF243" s="92">
        <v>0</v>
      </c>
      <c r="RG243" s="92">
        <v>0</v>
      </c>
      <c r="RH243" s="92">
        <v>0</v>
      </c>
      <c r="RI243" s="92">
        <v>0</v>
      </c>
      <c r="RJ243" s="92">
        <v>0</v>
      </c>
      <c r="RK243" s="92">
        <v>0</v>
      </c>
      <c r="RL243" s="92">
        <v>0</v>
      </c>
      <c r="RM243" s="92">
        <v>0</v>
      </c>
      <c r="RN243" s="92">
        <v>0</v>
      </c>
      <c r="RO243" s="92">
        <v>0</v>
      </c>
      <c r="RP243" s="92">
        <v>0</v>
      </c>
      <c r="RQ243" s="92">
        <v>0</v>
      </c>
      <c r="RR243" s="92">
        <v>0</v>
      </c>
      <c r="RS243" s="92">
        <v>0</v>
      </c>
      <c r="RT243" s="92">
        <v>0</v>
      </c>
      <c r="RU243" s="92">
        <v>0</v>
      </c>
      <c r="RV243" s="92">
        <v>0</v>
      </c>
      <c r="RW243" s="92">
        <v>0</v>
      </c>
      <c r="RX243" s="92">
        <v>0</v>
      </c>
      <c r="RY243" s="92">
        <v>0</v>
      </c>
      <c r="RZ243" s="92">
        <v>0</v>
      </c>
      <c r="SA243" s="92">
        <v>0</v>
      </c>
      <c r="SB243" s="92">
        <v>0</v>
      </c>
      <c r="SC243" s="92">
        <v>0</v>
      </c>
      <c r="SD243" s="92">
        <v>0</v>
      </c>
      <c r="SE243" s="92">
        <v>0</v>
      </c>
      <c r="SF243" s="92">
        <v>0</v>
      </c>
      <c r="SG243" s="92">
        <v>0</v>
      </c>
      <c r="SH243" s="92">
        <v>0</v>
      </c>
      <c r="SI243" s="92">
        <v>0</v>
      </c>
      <c r="SJ243" s="92">
        <v>0</v>
      </c>
      <c r="SK243" s="92">
        <v>0</v>
      </c>
      <c r="SL243" s="92">
        <v>0</v>
      </c>
      <c r="SM243" s="92">
        <v>0</v>
      </c>
      <c r="SN243" s="92">
        <v>0</v>
      </c>
      <c r="SO243" s="92">
        <v>0</v>
      </c>
      <c r="SP243" s="92">
        <v>0</v>
      </c>
      <c r="SQ243" s="92">
        <v>0</v>
      </c>
      <c r="SR243" s="92">
        <v>0</v>
      </c>
      <c r="SS243" s="92">
        <v>0</v>
      </c>
      <c r="ST243" s="92">
        <v>0</v>
      </c>
      <c r="SU243" s="92">
        <v>0</v>
      </c>
      <c r="SV243" s="92">
        <v>0</v>
      </c>
      <c r="SW243" s="92">
        <v>0</v>
      </c>
      <c r="SX243" s="92">
        <v>0</v>
      </c>
      <c r="SY243" s="92">
        <v>0</v>
      </c>
      <c r="SZ243" s="92">
        <v>0</v>
      </c>
      <c r="TA243" s="92">
        <v>0</v>
      </c>
      <c r="TB243" s="92">
        <v>0</v>
      </c>
      <c r="TC243" s="92">
        <v>1</v>
      </c>
      <c r="TD243" s="92">
        <v>0</v>
      </c>
      <c r="TE243" s="92">
        <v>0</v>
      </c>
      <c r="TF243" s="92">
        <v>0</v>
      </c>
      <c r="TG243" s="92">
        <v>0</v>
      </c>
      <c r="TH243" s="92">
        <v>0</v>
      </c>
      <c r="TI243" s="92">
        <v>0</v>
      </c>
      <c r="TJ243" s="92">
        <v>0</v>
      </c>
      <c r="TK243" s="92">
        <v>0</v>
      </c>
      <c r="TL243" s="92">
        <v>0</v>
      </c>
      <c r="TM243" s="92">
        <v>0</v>
      </c>
      <c r="TN243" s="92">
        <v>0</v>
      </c>
      <c r="TO243" s="92">
        <v>0</v>
      </c>
      <c r="TP243" s="92">
        <v>1.15886367E-2</v>
      </c>
      <c r="TQ243" s="92">
        <v>-242180707.93799999</v>
      </c>
      <c r="TR243" s="92">
        <v>5.4865209444444497E-3</v>
      </c>
      <c r="TS243" s="92">
        <v>0</v>
      </c>
      <c r="TT243" s="92">
        <v>0</v>
      </c>
      <c r="TU243" s="92">
        <v>0</v>
      </c>
      <c r="TV243" s="92">
        <v>0</v>
      </c>
      <c r="TW243" s="92">
        <v>0</v>
      </c>
      <c r="TX243" s="92">
        <v>0</v>
      </c>
      <c r="TY243" s="92">
        <v>0</v>
      </c>
      <c r="TZ243" s="92">
        <v>0</v>
      </c>
      <c r="UA243" s="92">
        <v>0</v>
      </c>
      <c r="UB243" s="92">
        <v>0</v>
      </c>
      <c r="UC243" s="92">
        <v>0</v>
      </c>
      <c r="UD243" s="92">
        <v>0</v>
      </c>
      <c r="UE243" s="92">
        <v>0</v>
      </c>
      <c r="UF243" s="92">
        <v>0</v>
      </c>
      <c r="UG243" s="92">
        <v>0</v>
      </c>
      <c r="UH243" s="92">
        <v>0</v>
      </c>
      <c r="UI243" s="92">
        <v>0</v>
      </c>
      <c r="UJ243" s="92">
        <v>0</v>
      </c>
      <c r="UK243" s="92">
        <v>0</v>
      </c>
      <c r="UL243" s="92">
        <v>0</v>
      </c>
      <c r="UM243" s="92">
        <v>0</v>
      </c>
      <c r="UN243" s="92">
        <v>0</v>
      </c>
      <c r="UO243" s="92">
        <v>0</v>
      </c>
      <c r="UP243" s="92">
        <v>0</v>
      </c>
      <c r="UQ243" s="92">
        <v>0</v>
      </c>
      <c r="UR243" s="92">
        <v>0</v>
      </c>
      <c r="US243" s="92">
        <v>0</v>
      </c>
      <c r="UT243" s="92">
        <v>0</v>
      </c>
      <c r="UU243" s="92">
        <v>0</v>
      </c>
      <c r="UV243" s="92">
        <v>0</v>
      </c>
      <c r="UW243" s="92">
        <v>0</v>
      </c>
      <c r="UX243" s="92">
        <v>0</v>
      </c>
      <c r="UY243" s="92">
        <v>0</v>
      </c>
      <c r="UZ243" s="92">
        <v>0</v>
      </c>
      <c r="VA243" s="92">
        <v>0</v>
      </c>
      <c r="VB243" s="92">
        <v>0</v>
      </c>
      <c r="VC243" s="92">
        <v>0</v>
      </c>
      <c r="VD243" s="92">
        <v>0</v>
      </c>
      <c r="VE243" s="92">
        <v>0</v>
      </c>
      <c r="VF243" s="92">
        <v>0</v>
      </c>
      <c r="VG243" s="92">
        <v>0</v>
      </c>
      <c r="VH243" s="92">
        <v>0</v>
      </c>
      <c r="VI243" s="92">
        <v>0</v>
      </c>
      <c r="VJ243" s="92">
        <v>0</v>
      </c>
      <c r="VK243" s="92">
        <v>0</v>
      </c>
      <c r="VL243" s="92">
        <v>0</v>
      </c>
      <c r="VM243" s="92">
        <v>0</v>
      </c>
      <c r="VN243" s="92">
        <v>0</v>
      </c>
      <c r="VO243" s="92">
        <v>0</v>
      </c>
      <c r="VP243" s="92">
        <v>0</v>
      </c>
      <c r="VQ243" s="92">
        <v>0</v>
      </c>
      <c r="VR243" s="92">
        <v>0</v>
      </c>
      <c r="VS243" s="92">
        <v>0</v>
      </c>
      <c r="VT243" s="92">
        <v>0</v>
      </c>
      <c r="VU243" s="92">
        <v>0</v>
      </c>
      <c r="VV243" s="92">
        <v>0</v>
      </c>
      <c r="VW243" s="92">
        <v>0</v>
      </c>
      <c r="VX243" s="92">
        <v>0</v>
      </c>
      <c r="VY243" s="92">
        <v>0</v>
      </c>
      <c r="VZ243" s="92">
        <v>0</v>
      </c>
      <c r="WA243" s="92">
        <v>0</v>
      </c>
      <c r="WB243" s="92">
        <v>0</v>
      </c>
      <c r="WC243" s="92">
        <v>0</v>
      </c>
    </row>
    <row r="244" spans="2:601" ht="13.5" customHeight="1">
      <c r="B244" s="851" t="s">
        <v>2910</v>
      </c>
      <c r="C244" s="92">
        <v>0</v>
      </c>
      <c r="D244" s="92">
        <v>355311.76899999997</v>
      </c>
      <c r="E244" s="92">
        <v>-1284.2477799999999</v>
      </c>
      <c r="F244" s="92">
        <v>18279.778600000001</v>
      </c>
      <c r="G244" s="92">
        <v>3.8512615100000001</v>
      </c>
      <c r="H244" s="92">
        <v>2.7855590700000001</v>
      </c>
      <c r="I244" s="92">
        <v>6.1148013199999998</v>
      </c>
      <c r="J244" s="92">
        <v>2.56565091</v>
      </c>
      <c r="K244" s="92">
        <v>6.8099824599999996</v>
      </c>
      <c r="L244" s="92">
        <v>1.4112242500000001</v>
      </c>
      <c r="M244" s="92">
        <v>0.93123439100000005</v>
      </c>
      <c r="N244" s="92">
        <v>0</v>
      </c>
      <c r="O244" s="92">
        <v>6.7284748700000003</v>
      </c>
      <c r="P244" s="92">
        <v>0.16980252900000001</v>
      </c>
      <c r="Q244" s="92">
        <v>7.1245816500000003E-2</v>
      </c>
      <c r="R244" s="92">
        <v>2.8460868399999999</v>
      </c>
      <c r="S244" s="92">
        <v>0.346834955</v>
      </c>
      <c r="T244" s="92">
        <v>65.242359800000003</v>
      </c>
      <c r="U244" s="92">
        <v>4.1542001800000001</v>
      </c>
      <c r="V244" s="92">
        <v>2.8150644200000001</v>
      </c>
      <c r="W244" s="92">
        <v>1.65007024</v>
      </c>
      <c r="X244" s="92">
        <v>0</v>
      </c>
      <c r="Y244" s="92">
        <v>18.1028454</v>
      </c>
      <c r="Z244" s="92">
        <v>4.7772627500000002</v>
      </c>
      <c r="AA244" s="92">
        <v>1.82286131</v>
      </c>
      <c r="AB244" s="92">
        <v>3.7317459500000001</v>
      </c>
      <c r="AC244" s="92">
        <v>4.1501371400000003E-5</v>
      </c>
      <c r="AD244" s="92">
        <v>0</v>
      </c>
      <c r="AE244" s="92">
        <v>18.080651</v>
      </c>
      <c r="AF244" s="92">
        <v>23.231836300000001</v>
      </c>
      <c r="AG244" s="92">
        <v>0.95193446800000003</v>
      </c>
      <c r="AH244" s="92">
        <v>0</v>
      </c>
      <c r="AI244" s="92">
        <v>0</v>
      </c>
      <c r="AJ244" s="92">
        <v>0</v>
      </c>
      <c r="AK244" s="92">
        <v>0</v>
      </c>
      <c r="AL244" s="92">
        <v>0</v>
      </c>
      <c r="AM244" s="92">
        <v>0</v>
      </c>
      <c r="AN244" s="92">
        <v>4.5528661499999998E-2</v>
      </c>
      <c r="AO244" s="92">
        <v>0</v>
      </c>
      <c r="AP244" s="92">
        <v>2.84943146E-19</v>
      </c>
      <c r="AQ244" s="92">
        <v>0</v>
      </c>
      <c r="AR244" s="92">
        <v>0</v>
      </c>
      <c r="AS244" s="92">
        <v>0</v>
      </c>
      <c r="AT244" s="92">
        <v>5.4223098800000004E-19</v>
      </c>
      <c r="AU244" s="92">
        <v>0</v>
      </c>
      <c r="AV244" s="92">
        <v>0</v>
      </c>
      <c r="AW244" s="92">
        <v>1.12435331E-11</v>
      </c>
      <c r="AX244" s="92">
        <v>0</v>
      </c>
      <c r="AY244" s="92">
        <v>0</v>
      </c>
      <c r="AZ244" s="92">
        <v>0</v>
      </c>
      <c r="BA244" s="92">
        <v>0</v>
      </c>
      <c r="BB244" s="92">
        <v>0</v>
      </c>
      <c r="BC244" s="92">
        <v>0</v>
      </c>
      <c r="BD244" s="92">
        <v>0</v>
      </c>
      <c r="BE244" s="92">
        <v>0</v>
      </c>
      <c r="BF244" s="92">
        <v>0</v>
      </c>
      <c r="BG244" s="92">
        <v>0</v>
      </c>
      <c r="BH244" s="92">
        <v>0</v>
      </c>
      <c r="BI244" s="92">
        <v>0</v>
      </c>
      <c r="BJ244" s="92">
        <v>0</v>
      </c>
      <c r="BK244" s="92">
        <v>0</v>
      </c>
      <c r="BL244" s="92">
        <v>0</v>
      </c>
      <c r="BM244" s="92">
        <v>0</v>
      </c>
      <c r="BN244" s="92">
        <v>0</v>
      </c>
      <c r="BO244" s="92">
        <v>0</v>
      </c>
      <c r="BP244" s="92">
        <v>0.99028991899999996</v>
      </c>
      <c r="BQ244" s="92">
        <v>2.0863849199999999E-4</v>
      </c>
      <c r="BR244" s="92">
        <v>1.5090505899999999E-4</v>
      </c>
      <c r="BS244" s="92">
        <v>3.3126364600000001E-4</v>
      </c>
      <c r="BT244" s="92">
        <v>1.3899174000000001E-4</v>
      </c>
      <c r="BU244" s="92">
        <v>3.6892443400000002E-4</v>
      </c>
      <c r="BV244" s="92">
        <v>7.6451754499999998E-5</v>
      </c>
      <c r="BW244" s="92">
        <v>5.04487527E-5</v>
      </c>
      <c r="BX244" s="92">
        <v>0</v>
      </c>
      <c r="BY244" s="92">
        <v>3.64508837E-4</v>
      </c>
      <c r="BZ244" s="92">
        <v>9.1988933E-6</v>
      </c>
      <c r="CA244" s="92">
        <v>3.85967551E-6</v>
      </c>
      <c r="CB244" s="92">
        <v>1.54184094E-4</v>
      </c>
      <c r="CC244" s="92">
        <v>1.8789459499999999E-5</v>
      </c>
      <c r="CD244" s="92">
        <v>3.53444386E-3</v>
      </c>
      <c r="CE244" s="92">
        <v>2.2504991199999999E-4</v>
      </c>
      <c r="CF244" s="92">
        <v>1.5250348300000001E-4</v>
      </c>
      <c r="CG244" s="92">
        <v>8.9391012699999999E-5</v>
      </c>
      <c r="CH244" s="92">
        <v>0</v>
      </c>
      <c r="CI244" s="92">
        <v>9.807047299999999E-4</v>
      </c>
      <c r="CJ244" s="92">
        <v>2.58803744E-4</v>
      </c>
      <c r="CK244" s="92">
        <v>9.8751807599999994E-5</v>
      </c>
      <c r="CL244" s="92">
        <v>2.0216384899999999E-4</v>
      </c>
      <c r="CM244" s="92">
        <v>2.248298E-9</v>
      </c>
      <c r="CN244" s="92">
        <v>0</v>
      </c>
      <c r="CO244" s="92">
        <v>9.7950236799999998E-4</v>
      </c>
      <c r="CP244" s="92">
        <v>1.25856302E-3</v>
      </c>
      <c r="CQ244" s="92">
        <v>5.157016E-5</v>
      </c>
      <c r="CR244" s="92">
        <v>0</v>
      </c>
      <c r="CS244" s="92">
        <v>0</v>
      </c>
      <c r="CT244" s="92">
        <v>0</v>
      </c>
      <c r="CU244" s="92">
        <v>0</v>
      </c>
      <c r="CV244" s="92">
        <v>0</v>
      </c>
      <c r="CW244" s="92">
        <v>0</v>
      </c>
      <c r="CX244" s="92">
        <v>2.46647268E-6</v>
      </c>
      <c r="CY244" s="92">
        <v>0</v>
      </c>
      <c r="CZ244" s="92">
        <v>1.5436528600000001E-23</v>
      </c>
      <c r="DA244" s="92">
        <v>0</v>
      </c>
      <c r="DB244" s="92">
        <v>0</v>
      </c>
      <c r="DC244" s="92">
        <v>0</v>
      </c>
      <c r="DD244" s="92">
        <v>2.9374856899999997E-23</v>
      </c>
      <c r="DE244" s="92">
        <v>0</v>
      </c>
      <c r="DF244" s="92">
        <v>0</v>
      </c>
      <c r="DG244" s="92">
        <v>6.09107898E-16</v>
      </c>
      <c r="DH244" s="92">
        <v>0</v>
      </c>
      <c r="DI244" s="92">
        <v>0</v>
      </c>
      <c r="DJ244" s="92">
        <v>0</v>
      </c>
      <c r="DK244" s="92">
        <v>0</v>
      </c>
      <c r="DL244" s="92">
        <v>0</v>
      </c>
      <c r="DM244" s="92">
        <v>0</v>
      </c>
      <c r="DN244" s="92">
        <v>0</v>
      </c>
      <c r="DO244" s="92">
        <v>0</v>
      </c>
      <c r="DP244" s="92">
        <v>0</v>
      </c>
      <c r="DQ244" s="92">
        <v>0</v>
      </c>
      <c r="DR244" s="92">
        <v>0</v>
      </c>
      <c r="DS244" s="92">
        <v>0</v>
      </c>
      <c r="DT244" s="92">
        <v>0</v>
      </c>
      <c r="DU244" s="92">
        <v>0</v>
      </c>
      <c r="DV244" s="92">
        <v>0</v>
      </c>
      <c r="DW244" s="92">
        <v>0</v>
      </c>
      <c r="DX244" s="92">
        <v>0</v>
      </c>
      <c r="DY244" s="92">
        <v>0</v>
      </c>
      <c r="DZ244" s="92">
        <v>329315.33</v>
      </c>
      <c r="EA244" s="92">
        <v>177.42392000000001</v>
      </c>
      <c r="EB244" s="92">
        <v>501.83985999999999</v>
      </c>
      <c r="EC244" s="92">
        <v>1101.62842</v>
      </c>
      <c r="ED244" s="92">
        <v>462.22171500000002</v>
      </c>
      <c r="EE244" s="92">
        <v>1022.3922</v>
      </c>
      <c r="EF244" s="92">
        <v>211.86907199999999</v>
      </c>
      <c r="EG244" s="92">
        <v>318.76160700000003</v>
      </c>
      <c r="EH244" s="92">
        <v>0</v>
      </c>
      <c r="EI244" s="92">
        <v>1090.9710600000001</v>
      </c>
      <c r="EJ244" s="92">
        <v>27.532189599999999</v>
      </c>
      <c r="EK244" s="92">
        <v>11.551967700000001</v>
      </c>
      <c r="EL244" s="92">
        <v>376.01395000000002</v>
      </c>
      <c r="EM244" s="92">
        <v>45.8224886</v>
      </c>
      <c r="EN244" s="92">
        <v>11753.912200000001</v>
      </c>
      <c r="EO244" s="92">
        <v>632.06039499999997</v>
      </c>
      <c r="EP244" s="92">
        <v>355.00777299999999</v>
      </c>
      <c r="EQ244" s="92">
        <v>158.547923</v>
      </c>
      <c r="ER244" s="92">
        <v>0</v>
      </c>
      <c r="ES244" s="92">
        <v>1630.6833200000001</v>
      </c>
      <c r="ET244" s="92">
        <v>726.847533</v>
      </c>
      <c r="EU244" s="92">
        <v>167.875902</v>
      </c>
      <c r="EV244" s="92">
        <v>440.67904299999998</v>
      </c>
      <c r="EW244" s="92">
        <v>7.0679159600000002E-4</v>
      </c>
      <c r="EX244" s="92">
        <v>0</v>
      </c>
      <c r="EY244" s="92">
        <v>2389.1880700000002</v>
      </c>
      <c r="EZ244" s="92">
        <v>1790.78243</v>
      </c>
      <c r="FA244" s="92">
        <v>125.708944</v>
      </c>
      <c r="FB244" s="92">
        <v>0</v>
      </c>
      <c r="FC244" s="92">
        <v>0</v>
      </c>
      <c r="FD244" s="92">
        <v>0</v>
      </c>
      <c r="FE244" s="92">
        <v>0</v>
      </c>
      <c r="FF244" s="92">
        <v>0</v>
      </c>
      <c r="FG244" s="92">
        <v>0</v>
      </c>
      <c r="FH244" s="92">
        <v>12.860333499999999</v>
      </c>
      <c r="FI244" s="92">
        <v>0</v>
      </c>
      <c r="FJ244" s="92">
        <v>7.9822491199999999E-18</v>
      </c>
      <c r="FK244" s="92">
        <v>0</v>
      </c>
      <c r="FL244" s="92">
        <v>0</v>
      </c>
      <c r="FM244" s="92">
        <v>0</v>
      </c>
      <c r="FN244" s="92">
        <v>2.38634773E-17</v>
      </c>
      <c r="FO244" s="92">
        <v>0</v>
      </c>
      <c r="FP244" s="92">
        <v>0</v>
      </c>
      <c r="FQ244" s="92">
        <v>7.2031470200000001E-10</v>
      </c>
      <c r="FR244" s="92">
        <v>0</v>
      </c>
      <c r="FS244" s="92">
        <v>0</v>
      </c>
      <c r="FT244" s="92">
        <v>0</v>
      </c>
      <c r="FU244" s="92">
        <v>0</v>
      </c>
      <c r="FV244" s="92">
        <v>0</v>
      </c>
      <c r="FW244" s="92">
        <v>0</v>
      </c>
      <c r="FX244" s="92">
        <v>0</v>
      </c>
      <c r="FY244" s="92">
        <v>0</v>
      </c>
      <c r="FZ244" s="92">
        <v>0</v>
      </c>
      <c r="GA244" s="92">
        <v>0</v>
      </c>
      <c r="GB244" s="92">
        <v>0</v>
      </c>
      <c r="GC244" s="92">
        <v>0</v>
      </c>
      <c r="GD244" s="92">
        <v>0</v>
      </c>
      <c r="GE244" s="92">
        <v>0</v>
      </c>
      <c r="GF244" s="92">
        <v>0</v>
      </c>
      <c r="GG244" s="92">
        <v>0</v>
      </c>
      <c r="GH244" s="92">
        <v>0</v>
      </c>
      <c r="GI244" s="92">
        <v>0</v>
      </c>
      <c r="GJ244" s="92">
        <v>0.92804745099999997</v>
      </c>
      <c r="GK244" s="92">
        <v>5.0000046200000001E-4</v>
      </c>
      <c r="GL244" s="92">
        <v>1.4142408899999999E-3</v>
      </c>
      <c r="GM244" s="92">
        <v>3.10451217E-3</v>
      </c>
      <c r="GN244" s="92">
        <v>1.3025925200000001E-3</v>
      </c>
      <c r="GO244" s="92">
        <v>2.88121563E-3</v>
      </c>
      <c r="GP244" s="92">
        <v>5.9707075400000002E-4</v>
      </c>
      <c r="GQ244" s="92">
        <v>8.9830587900000002E-4</v>
      </c>
      <c r="GR244" s="92">
        <v>0</v>
      </c>
      <c r="GS244" s="92">
        <v>3.0744785499999998E-3</v>
      </c>
      <c r="GT244" s="92">
        <v>7.7588791300000002E-5</v>
      </c>
      <c r="GU244" s="92">
        <v>3.2554737599999999E-5</v>
      </c>
      <c r="GV244" s="92">
        <v>1.0596493899999999E-3</v>
      </c>
      <c r="GW244" s="92">
        <v>1.2913290099999999E-4</v>
      </c>
      <c r="GX244" s="92">
        <v>3.3123839799999999E-2</v>
      </c>
      <c r="GY244" s="92">
        <v>1.78121692E-3</v>
      </c>
      <c r="GZ244" s="92">
        <v>1.0004516299999999E-3</v>
      </c>
      <c r="HA244" s="92">
        <v>4.4680578899999998E-4</v>
      </c>
      <c r="HB244" s="92">
        <v>0</v>
      </c>
      <c r="HC244" s="92">
        <v>4.59544807E-3</v>
      </c>
      <c r="HD244" s="92">
        <v>2.0483376900000002E-3</v>
      </c>
      <c r="HE244" s="92">
        <v>4.7309307800000002E-4</v>
      </c>
      <c r="HF244" s="92">
        <v>1.24188286E-3</v>
      </c>
      <c r="HG244" s="92">
        <v>1.9918178099999998E-9</v>
      </c>
      <c r="HH244" s="92">
        <v>0</v>
      </c>
      <c r="HI244" s="92">
        <v>6.7329993500000003E-3</v>
      </c>
      <c r="HJ244" s="92">
        <v>5.0466252799999996E-3</v>
      </c>
      <c r="HK244" s="92">
        <v>3.5426187100000002E-4</v>
      </c>
      <c r="HL244" s="92">
        <v>0</v>
      </c>
      <c r="HM244" s="92">
        <v>0</v>
      </c>
      <c r="HN244" s="92">
        <v>0</v>
      </c>
      <c r="HO244" s="92">
        <v>0</v>
      </c>
      <c r="HP244" s="92">
        <v>0</v>
      </c>
      <c r="HQ244" s="92">
        <v>0</v>
      </c>
      <c r="HR244" s="92">
        <v>3.6241858999999997E-5</v>
      </c>
      <c r="HS244" s="92">
        <v>0</v>
      </c>
      <c r="HT244" s="92">
        <v>2.24948713E-23</v>
      </c>
      <c r="HU244" s="92">
        <v>0</v>
      </c>
      <c r="HV244" s="92">
        <v>0</v>
      </c>
      <c r="HW244" s="92">
        <v>0</v>
      </c>
      <c r="HX244" s="92">
        <v>6.7249949500000005E-23</v>
      </c>
      <c r="HY244" s="92">
        <v>0</v>
      </c>
      <c r="HZ244" s="92">
        <v>0</v>
      </c>
      <c r="IA244" s="92">
        <v>2.0299274399999999E-15</v>
      </c>
      <c r="IB244" s="92">
        <v>0</v>
      </c>
      <c r="IC244" s="92">
        <v>0</v>
      </c>
      <c r="ID244" s="92">
        <v>0</v>
      </c>
      <c r="IE244" s="92">
        <v>0</v>
      </c>
      <c r="IF244" s="92">
        <v>0</v>
      </c>
      <c r="IG244" s="92">
        <v>0</v>
      </c>
      <c r="IH244" s="92">
        <v>0</v>
      </c>
      <c r="II244" s="92">
        <v>0</v>
      </c>
      <c r="IJ244" s="92">
        <v>0</v>
      </c>
      <c r="IK244" s="92">
        <v>0</v>
      </c>
      <c r="IL244" s="92">
        <v>0</v>
      </c>
      <c r="IM244" s="92">
        <v>0</v>
      </c>
      <c r="IN244" s="92">
        <v>0</v>
      </c>
      <c r="IO244" s="92">
        <v>0</v>
      </c>
      <c r="IP244" s="92">
        <v>0</v>
      </c>
      <c r="IQ244" s="92">
        <v>0</v>
      </c>
      <c r="IR244" s="92">
        <v>0</v>
      </c>
      <c r="IS244" s="92">
        <v>0</v>
      </c>
      <c r="IT244" s="92">
        <v>18459.017199999998</v>
      </c>
      <c r="IU244" s="92">
        <v>354847.51299999998</v>
      </c>
      <c r="IV244" s="92">
        <v>5956.4579199999998</v>
      </c>
      <c r="IW244" s="92">
        <v>47.378624899999998</v>
      </c>
      <c r="IX244" s="92">
        <v>3.94997957</v>
      </c>
      <c r="IY244" s="92">
        <v>0</v>
      </c>
      <c r="IZ244" s="92">
        <v>1</v>
      </c>
      <c r="JA244" s="92">
        <v>0</v>
      </c>
      <c r="JB244" s="92">
        <v>-69543.957399999999</v>
      </c>
      <c r="JC244" s="92">
        <v>-3617.6471799999999</v>
      </c>
      <c r="JD244" s="92">
        <v>-1283.7130999999999</v>
      </c>
      <c r="JE244" s="92">
        <v>-39.6535826</v>
      </c>
      <c r="JF244" s="92">
        <v>-2.06276255</v>
      </c>
      <c r="JG244" s="92">
        <v>5.16498715E-2</v>
      </c>
      <c r="JH244" s="92">
        <v>0.99289297300000001</v>
      </c>
      <c r="JI244" s="92">
        <v>19.223532299999999</v>
      </c>
      <c r="JJ244" s="92">
        <v>0</v>
      </c>
      <c r="JK244" s="92">
        <v>0</v>
      </c>
      <c r="JL244" s="92">
        <v>0</v>
      </c>
      <c r="JM244" s="92">
        <v>0</v>
      </c>
      <c r="JN244" s="92">
        <v>0</v>
      </c>
      <c r="JO244" s="92">
        <v>0</v>
      </c>
      <c r="JP244" s="92">
        <v>0</v>
      </c>
      <c r="JQ244" s="92">
        <v>0</v>
      </c>
      <c r="JR244" s="92">
        <v>0</v>
      </c>
      <c r="JS244" s="92">
        <v>0</v>
      </c>
      <c r="JT244" s="92">
        <v>0</v>
      </c>
      <c r="JU244" s="92">
        <v>0</v>
      </c>
      <c r="JV244" s="92">
        <v>0</v>
      </c>
      <c r="JW244" s="92">
        <v>0</v>
      </c>
      <c r="JX244" s="92">
        <v>0</v>
      </c>
      <c r="JY244" s="92">
        <v>0</v>
      </c>
      <c r="JZ244" s="92">
        <v>0</v>
      </c>
      <c r="KA244" s="92">
        <v>0</v>
      </c>
      <c r="KB244" s="92">
        <v>0</v>
      </c>
      <c r="KC244" s="92">
        <v>0</v>
      </c>
      <c r="KD244" s="92">
        <v>0</v>
      </c>
      <c r="KE244" s="92">
        <v>0</v>
      </c>
      <c r="KF244" s="92">
        <v>0</v>
      </c>
      <c r="KG244" s="92">
        <v>0</v>
      </c>
      <c r="KH244" s="92">
        <v>0</v>
      </c>
      <c r="KI244" s="92">
        <v>0</v>
      </c>
      <c r="KJ244" s="92">
        <v>0</v>
      </c>
      <c r="KK244" s="92">
        <v>0</v>
      </c>
      <c r="KL244" s="92">
        <v>0</v>
      </c>
      <c r="KM244" s="92">
        <v>0</v>
      </c>
      <c r="KN244" s="92">
        <v>0</v>
      </c>
      <c r="KO244" s="92">
        <v>0</v>
      </c>
      <c r="KP244" s="92">
        <v>0</v>
      </c>
      <c r="KQ244" s="92">
        <v>0</v>
      </c>
      <c r="KR244" s="92">
        <v>0</v>
      </c>
      <c r="KS244" s="92">
        <v>0</v>
      </c>
      <c r="KT244" s="92">
        <v>0</v>
      </c>
      <c r="KU244" s="92">
        <v>0</v>
      </c>
      <c r="KV244" s="92">
        <v>0</v>
      </c>
      <c r="KW244" s="92">
        <v>0</v>
      </c>
      <c r="KX244" s="92">
        <v>0</v>
      </c>
      <c r="KY244" s="92">
        <v>0</v>
      </c>
      <c r="KZ244" s="92">
        <v>0</v>
      </c>
      <c r="LA244" s="92">
        <v>0</v>
      </c>
      <c r="LB244" s="92">
        <v>0</v>
      </c>
      <c r="LC244" s="92">
        <v>0.15475799800000001</v>
      </c>
      <c r="LD244" s="92">
        <v>3.8212917199999998E-3</v>
      </c>
      <c r="LE244" s="92">
        <v>1.60333919E-3</v>
      </c>
      <c r="LF244" s="92">
        <v>6.4049286100000005E-2</v>
      </c>
      <c r="LG244" s="92">
        <v>7.8052893400000004E-3</v>
      </c>
      <c r="LH244" s="92">
        <v>1.6398573299999999</v>
      </c>
      <c r="LI244" s="92">
        <v>0</v>
      </c>
      <c r="LJ244" s="92">
        <v>2.5094884899999998</v>
      </c>
      <c r="LK244" s="92">
        <v>1.46506352</v>
      </c>
      <c r="LL244" s="92">
        <v>0.43372075199999999</v>
      </c>
      <c r="LM244" s="92">
        <v>4.8191194700000002E-2</v>
      </c>
      <c r="LN244" s="92">
        <v>0.67893340999999996</v>
      </c>
      <c r="LO244" s="92">
        <v>9.0512525400000002E-2</v>
      </c>
      <c r="LP244" s="92">
        <v>0</v>
      </c>
      <c r="LQ244" s="92">
        <v>6.2376620399999999E-2</v>
      </c>
      <c r="LR244" s="92">
        <v>0</v>
      </c>
      <c r="LS244" s="92">
        <v>0</v>
      </c>
      <c r="LT244" s="92">
        <v>0</v>
      </c>
      <c r="LU244" s="92">
        <v>0</v>
      </c>
      <c r="LV244" s="92">
        <v>0</v>
      </c>
      <c r="LW244" s="92">
        <v>0</v>
      </c>
      <c r="LX244" s="92">
        <v>0</v>
      </c>
      <c r="LY244" s="92">
        <v>0</v>
      </c>
      <c r="LZ244" s="92">
        <v>0</v>
      </c>
      <c r="MA244" s="92">
        <v>0</v>
      </c>
      <c r="MB244" s="92">
        <v>0</v>
      </c>
      <c r="MC244" s="92">
        <v>0</v>
      </c>
      <c r="MD244" s="92">
        <v>0</v>
      </c>
      <c r="ME244" s="92">
        <v>0</v>
      </c>
      <c r="MF244" s="92">
        <v>0</v>
      </c>
      <c r="MG244" s="92">
        <v>0</v>
      </c>
      <c r="MH244" s="92">
        <v>0</v>
      </c>
      <c r="MI244" s="92">
        <v>0</v>
      </c>
      <c r="MJ244" s="92">
        <v>0</v>
      </c>
      <c r="MK244" s="92">
        <v>0</v>
      </c>
      <c r="ML244" s="92">
        <v>0</v>
      </c>
      <c r="MM244" s="92">
        <v>0</v>
      </c>
      <c r="MN244" s="92">
        <v>0</v>
      </c>
      <c r="MO244" s="92">
        <v>0</v>
      </c>
      <c r="MP244" s="92">
        <v>0</v>
      </c>
      <c r="MQ244" s="92">
        <v>0</v>
      </c>
      <c r="MR244" s="92">
        <v>0</v>
      </c>
      <c r="MS244" s="92">
        <v>0</v>
      </c>
      <c r="MT244" s="92">
        <v>0</v>
      </c>
      <c r="MU244" s="92">
        <v>0</v>
      </c>
      <c r="MV244" s="92">
        <v>0</v>
      </c>
      <c r="MW244" s="92">
        <v>0</v>
      </c>
      <c r="MX244" s="92">
        <v>0</v>
      </c>
      <c r="MY244" s="92">
        <v>0</v>
      </c>
      <c r="MZ244" s="92">
        <v>0</v>
      </c>
      <c r="NA244" s="92">
        <v>0</v>
      </c>
      <c r="NB244" s="92">
        <v>0</v>
      </c>
      <c r="NC244" s="92">
        <v>0</v>
      </c>
      <c r="ND244" s="92">
        <v>0</v>
      </c>
      <c r="NE244" s="92">
        <v>0</v>
      </c>
      <c r="NF244" s="92">
        <v>0</v>
      </c>
      <c r="NG244" s="92">
        <v>0</v>
      </c>
      <c r="NH244" s="92">
        <v>0</v>
      </c>
      <c r="NI244" s="92">
        <v>0</v>
      </c>
      <c r="NJ244" s="92">
        <v>0</v>
      </c>
      <c r="NK244" s="92">
        <v>0</v>
      </c>
      <c r="NL244" s="92">
        <v>0</v>
      </c>
      <c r="NM244" s="92">
        <v>2.1613699E-2</v>
      </c>
      <c r="NN244" s="92">
        <v>5.3368646699999999E-4</v>
      </c>
      <c r="NO244" s="92">
        <v>2.23924392E-4</v>
      </c>
      <c r="NP244" s="92">
        <v>8.9452048200000002E-3</v>
      </c>
      <c r="NQ244" s="92">
        <v>1.09009665E-3</v>
      </c>
      <c r="NR244" s="92">
        <v>0.22902456299999999</v>
      </c>
      <c r="NS244" s="92">
        <v>0</v>
      </c>
      <c r="NT244" s="92">
        <v>0.35047835700000002</v>
      </c>
      <c r="NU244" s="92">
        <v>0.20461263599999999</v>
      </c>
      <c r="NV244" s="92">
        <v>6.0573992299999997E-2</v>
      </c>
      <c r="NW244" s="92">
        <v>6.7304435900000003E-3</v>
      </c>
      <c r="NX244" s="92">
        <v>9.4820704300000003E-2</v>
      </c>
      <c r="NY244" s="92">
        <v>1.26410945E-2</v>
      </c>
      <c r="NZ244" s="92">
        <v>0</v>
      </c>
      <c r="OA244" s="92">
        <v>8.7115982099999992E-3</v>
      </c>
      <c r="OB244" s="92">
        <v>0</v>
      </c>
      <c r="OC244" s="92">
        <v>0</v>
      </c>
      <c r="OD244" s="92">
        <v>0</v>
      </c>
      <c r="OE244" s="92">
        <v>0</v>
      </c>
      <c r="OF244" s="92">
        <v>0</v>
      </c>
      <c r="OG244" s="92">
        <v>0</v>
      </c>
      <c r="OH244" s="92">
        <v>0</v>
      </c>
      <c r="OI244" s="92">
        <v>0</v>
      </c>
      <c r="OJ244" s="92">
        <v>0</v>
      </c>
      <c r="OK244" s="92">
        <v>0</v>
      </c>
      <c r="OL244" s="92">
        <v>0</v>
      </c>
      <c r="OM244" s="92">
        <v>0</v>
      </c>
      <c r="ON244" s="92">
        <v>0</v>
      </c>
      <c r="OO244" s="92">
        <v>0</v>
      </c>
      <c r="OP244" s="92">
        <v>0</v>
      </c>
      <c r="OQ244" s="92">
        <v>0</v>
      </c>
      <c r="OR244" s="92">
        <v>0</v>
      </c>
      <c r="OS244" s="92">
        <v>0</v>
      </c>
      <c r="OT244" s="92">
        <v>0</v>
      </c>
      <c r="OU244" s="92">
        <v>0</v>
      </c>
      <c r="OV244" s="92">
        <v>0</v>
      </c>
      <c r="OW244" s="92">
        <v>0</v>
      </c>
      <c r="OX244" s="92">
        <v>0</v>
      </c>
      <c r="OY244" s="92">
        <v>0</v>
      </c>
      <c r="OZ244" s="92">
        <v>0</v>
      </c>
      <c r="PA244" s="92">
        <v>0</v>
      </c>
      <c r="PB244" s="92">
        <v>0</v>
      </c>
      <c r="PC244" s="92">
        <v>0</v>
      </c>
      <c r="PD244" s="92">
        <v>0</v>
      </c>
      <c r="PE244" s="92">
        <v>0</v>
      </c>
      <c r="PF244" s="92">
        <v>0</v>
      </c>
      <c r="PG244" s="92">
        <v>0</v>
      </c>
      <c r="PH244" s="92">
        <v>0</v>
      </c>
      <c r="PI244" s="92">
        <v>0</v>
      </c>
      <c r="PJ244" s="92">
        <v>0</v>
      </c>
      <c r="PK244" s="92">
        <v>0</v>
      </c>
      <c r="PL244" s="92">
        <v>0</v>
      </c>
      <c r="PM244" s="92">
        <v>0</v>
      </c>
      <c r="PN244" s="92">
        <v>0</v>
      </c>
      <c r="PO244" s="92">
        <v>0</v>
      </c>
      <c r="PP244" s="92">
        <v>0</v>
      </c>
      <c r="PQ244" s="92">
        <v>0</v>
      </c>
      <c r="PR244" s="92">
        <v>0</v>
      </c>
      <c r="PS244" s="92">
        <v>0</v>
      </c>
      <c r="PT244" s="92">
        <v>0</v>
      </c>
      <c r="PU244" s="92">
        <v>0</v>
      </c>
      <c r="PV244" s="92">
        <v>0</v>
      </c>
      <c r="PW244" s="92">
        <v>25.092833200000001</v>
      </c>
      <c r="PX244" s="92">
        <v>0.61959341099999998</v>
      </c>
      <c r="PY244" s="92">
        <v>0.25996926399999998</v>
      </c>
      <c r="PZ244" s="92">
        <v>8.4619995299999999</v>
      </c>
      <c r="QA244" s="92">
        <v>1.0312114100000001</v>
      </c>
      <c r="QB244" s="92">
        <v>249.50383400000001</v>
      </c>
      <c r="QC244" s="92">
        <v>0</v>
      </c>
      <c r="QD244" s="92">
        <v>57.315713299999999</v>
      </c>
      <c r="QE244" s="92">
        <v>82.156953099999996</v>
      </c>
      <c r="QF244" s="92">
        <v>10.4160641</v>
      </c>
      <c r="QG244" s="92">
        <v>1.15734045</v>
      </c>
      <c r="QH244" s="92">
        <v>16.719685699999999</v>
      </c>
      <c r="QI244" s="92">
        <v>2.1560445600000002</v>
      </c>
      <c r="QJ244" s="92">
        <v>0</v>
      </c>
      <c r="QK244" s="92">
        <v>9.3646893500000008</v>
      </c>
      <c r="QL244" s="92">
        <v>0</v>
      </c>
      <c r="QM244" s="92">
        <v>0</v>
      </c>
      <c r="QN244" s="92">
        <v>0</v>
      </c>
      <c r="QO244" s="92">
        <v>0</v>
      </c>
      <c r="QP244" s="92">
        <v>0</v>
      </c>
      <c r="QQ244" s="92">
        <v>0</v>
      </c>
      <c r="QR244" s="92">
        <v>0</v>
      </c>
      <c r="QS244" s="92">
        <v>0</v>
      </c>
      <c r="QT244" s="92">
        <v>0</v>
      </c>
      <c r="QU244" s="92">
        <v>0</v>
      </c>
      <c r="QV244" s="92">
        <v>0</v>
      </c>
      <c r="QW244" s="92">
        <v>0</v>
      </c>
      <c r="QX244" s="92">
        <v>0</v>
      </c>
      <c r="QY244" s="92">
        <v>0</v>
      </c>
      <c r="QZ244" s="92">
        <v>0</v>
      </c>
      <c r="RA244" s="92">
        <v>0</v>
      </c>
      <c r="RB244" s="92">
        <v>0</v>
      </c>
      <c r="RC244" s="92">
        <v>0</v>
      </c>
      <c r="RD244" s="92">
        <v>0</v>
      </c>
      <c r="RE244" s="92">
        <v>0</v>
      </c>
      <c r="RF244" s="92">
        <v>0</v>
      </c>
      <c r="RG244" s="92">
        <v>0</v>
      </c>
      <c r="RH244" s="92">
        <v>0</v>
      </c>
      <c r="RI244" s="92">
        <v>0</v>
      </c>
      <c r="RJ244" s="92">
        <v>0</v>
      </c>
      <c r="RK244" s="92">
        <v>0</v>
      </c>
      <c r="RL244" s="92">
        <v>0</v>
      </c>
      <c r="RM244" s="92">
        <v>0</v>
      </c>
      <c r="RN244" s="92">
        <v>0</v>
      </c>
      <c r="RO244" s="92">
        <v>0</v>
      </c>
      <c r="RP244" s="92">
        <v>0</v>
      </c>
      <c r="RQ244" s="92">
        <v>0</v>
      </c>
      <c r="RR244" s="92">
        <v>0</v>
      </c>
      <c r="RS244" s="92">
        <v>0</v>
      </c>
      <c r="RT244" s="92">
        <v>0</v>
      </c>
      <c r="RU244" s="92">
        <v>0</v>
      </c>
      <c r="RV244" s="92">
        <v>0</v>
      </c>
      <c r="RW244" s="92">
        <v>0</v>
      </c>
      <c r="RX244" s="92">
        <v>0</v>
      </c>
      <c r="RY244" s="92">
        <v>0</v>
      </c>
      <c r="RZ244" s="92">
        <v>0</v>
      </c>
      <c r="SA244" s="92">
        <v>0</v>
      </c>
      <c r="SB244" s="92">
        <v>0</v>
      </c>
      <c r="SC244" s="92">
        <v>0</v>
      </c>
      <c r="SD244" s="92">
        <v>0</v>
      </c>
      <c r="SE244" s="92">
        <v>0</v>
      </c>
      <c r="SF244" s="92">
        <v>0</v>
      </c>
      <c r="SG244" s="92">
        <v>5.4049569499999998E-2</v>
      </c>
      <c r="SH244" s="92">
        <v>1.3345945000000001E-3</v>
      </c>
      <c r="SI244" s="92">
        <v>5.5996971899999995E-4</v>
      </c>
      <c r="SJ244" s="92">
        <v>1.82270143E-2</v>
      </c>
      <c r="SK244" s="92">
        <v>2.2212132200000001E-3</v>
      </c>
      <c r="SL244" s="92">
        <v>0.53742734800000003</v>
      </c>
      <c r="SM244" s="92">
        <v>0</v>
      </c>
      <c r="SN244" s="92">
        <v>0.123457148</v>
      </c>
      <c r="SO244" s="92">
        <v>0.17696478900000001</v>
      </c>
      <c r="SP244" s="92">
        <v>2.2436038799999999E-2</v>
      </c>
      <c r="SQ244" s="92">
        <v>2.4928932E-3</v>
      </c>
      <c r="SR244" s="92">
        <v>3.6013941000000001E-2</v>
      </c>
      <c r="SS244" s="92">
        <v>4.6440861899999996E-3</v>
      </c>
      <c r="ST244" s="92">
        <v>0</v>
      </c>
      <c r="SU244" s="92">
        <v>2.01713941E-2</v>
      </c>
      <c r="SV244" s="92">
        <v>0</v>
      </c>
      <c r="SW244" s="92">
        <v>0</v>
      </c>
      <c r="SX244" s="92">
        <v>0</v>
      </c>
      <c r="SY244" s="92">
        <v>7.1601810500000003</v>
      </c>
      <c r="SZ244" s="92">
        <v>464.25593199999997</v>
      </c>
      <c r="TA244" s="92">
        <v>5.5853054999999996</v>
      </c>
      <c r="TB244" s="92">
        <v>47.378624899999998</v>
      </c>
      <c r="TC244" s="92">
        <v>3.94997957</v>
      </c>
      <c r="TD244" s="92">
        <v>0</v>
      </c>
      <c r="TE244" s="92">
        <v>0</v>
      </c>
      <c r="TF244" s="92">
        <v>1</v>
      </c>
      <c r="TG244" s="92">
        <v>-74673.6397</v>
      </c>
      <c r="TH244" s="92">
        <v>-1151.6854000000001</v>
      </c>
      <c r="TI244" s="92">
        <v>-0.53467677999999996</v>
      </c>
      <c r="TJ244" s="92">
        <v>-102.57815100000001</v>
      </c>
      <c r="TK244" s="92">
        <v>-1.5820543899999999</v>
      </c>
      <c r="TL244" s="92">
        <v>2.1366127799999999E-2</v>
      </c>
      <c r="TM244" s="92">
        <v>1.3853492599999999</v>
      </c>
      <c r="TN244" s="92">
        <v>64.838574399999999</v>
      </c>
      <c r="TO244" s="92">
        <v>0</v>
      </c>
      <c r="TP244" s="92">
        <v>7.2898175699999998E-2</v>
      </c>
      <c r="TQ244" s="92">
        <v>-1502486445.4000001</v>
      </c>
      <c r="TR244" s="92">
        <v>0.217295358055556</v>
      </c>
      <c r="TS244" s="92">
        <v>0</v>
      </c>
      <c r="TT244" s="92">
        <v>0</v>
      </c>
      <c r="TU244" s="92">
        <v>0</v>
      </c>
      <c r="TV244" s="92">
        <v>0</v>
      </c>
      <c r="TW244" s="92">
        <v>0</v>
      </c>
      <c r="TX244" s="92">
        <v>0</v>
      </c>
      <c r="TY244" s="92">
        <v>0</v>
      </c>
      <c r="TZ244" s="92">
        <v>0</v>
      </c>
      <c r="UA244" s="92">
        <v>0</v>
      </c>
      <c r="UB244" s="92">
        <v>0</v>
      </c>
      <c r="UC244" s="92">
        <v>0</v>
      </c>
      <c r="UD244" s="92">
        <v>0</v>
      </c>
      <c r="UE244" s="92">
        <v>0</v>
      </c>
      <c r="UF244" s="92">
        <v>0</v>
      </c>
      <c r="UG244" s="92">
        <v>0</v>
      </c>
      <c r="UH244" s="92">
        <v>0</v>
      </c>
      <c r="UI244" s="92">
        <v>0</v>
      </c>
      <c r="UJ244" s="92">
        <v>0</v>
      </c>
      <c r="UK244" s="92">
        <v>0</v>
      </c>
      <c r="UL244" s="92">
        <v>0</v>
      </c>
      <c r="UM244" s="92">
        <v>0</v>
      </c>
      <c r="UN244" s="92">
        <v>0</v>
      </c>
      <c r="UO244" s="92">
        <v>0</v>
      </c>
      <c r="UP244" s="92">
        <v>0</v>
      </c>
      <c r="UQ244" s="92">
        <v>0</v>
      </c>
      <c r="UR244" s="92">
        <v>0</v>
      </c>
      <c r="US244" s="92">
        <v>0</v>
      </c>
      <c r="UT244" s="92">
        <v>0</v>
      </c>
      <c r="UU244" s="92">
        <v>0</v>
      </c>
      <c r="UV244" s="92">
        <v>0</v>
      </c>
      <c r="UW244" s="92">
        <v>0</v>
      </c>
      <c r="UX244" s="92">
        <v>0</v>
      </c>
      <c r="UY244" s="92">
        <v>0</v>
      </c>
      <c r="UZ244" s="92">
        <v>0</v>
      </c>
      <c r="VA244" s="92">
        <v>0</v>
      </c>
      <c r="VB244" s="92">
        <v>0</v>
      </c>
      <c r="VC244" s="92">
        <v>0</v>
      </c>
      <c r="VD244" s="92">
        <v>0</v>
      </c>
      <c r="VE244" s="92">
        <v>0</v>
      </c>
      <c r="VF244" s="92">
        <v>0</v>
      </c>
      <c r="VG244" s="92">
        <v>0</v>
      </c>
      <c r="VH244" s="92">
        <v>0</v>
      </c>
      <c r="VI244" s="92">
        <v>0</v>
      </c>
      <c r="VJ244" s="92">
        <v>0</v>
      </c>
      <c r="VK244" s="92">
        <v>0</v>
      </c>
      <c r="VL244" s="92">
        <v>0</v>
      </c>
      <c r="VM244" s="92">
        <v>0</v>
      </c>
      <c r="VN244" s="92">
        <v>0</v>
      </c>
      <c r="VO244" s="92">
        <v>0</v>
      </c>
      <c r="VP244" s="92">
        <v>0</v>
      </c>
      <c r="VQ244" s="92">
        <v>0</v>
      </c>
      <c r="VR244" s="92">
        <v>0</v>
      </c>
      <c r="VS244" s="92">
        <v>0</v>
      </c>
      <c r="VT244" s="92">
        <v>0</v>
      </c>
      <c r="VU244" s="92">
        <v>0</v>
      </c>
      <c r="VV244" s="92">
        <v>0</v>
      </c>
      <c r="VW244" s="92">
        <v>0</v>
      </c>
      <c r="VX244" s="92">
        <v>0</v>
      </c>
      <c r="VY244" s="92">
        <v>0</v>
      </c>
      <c r="VZ244" s="92">
        <v>0</v>
      </c>
      <c r="WA244" s="92">
        <v>0</v>
      </c>
      <c r="WB244" s="92">
        <v>0</v>
      </c>
      <c r="WC244" s="92">
        <v>5.1422102222222297E-3</v>
      </c>
    </row>
    <row r="245" spans="2:601" ht="13.5" customHeight="1">
      <c r="B245" s="851" t="s">
        <v>2911</v>
      </c>
      <c r="C245" s="92">
        <v>0</v>
      </c>
      <c r="D245" s="92">
        <v>71186.682199999996</v>
      </c>
      <c r="E245" s="92">
        <v>-223.969189</v>
      </c>
      <c r="F245" s="92">
        <v>3951.4613300000001</v>
      </c>
      <c r="G245" s="92">
        <v>0</v>
      </c>
      <c r="H245" s="92">
        <v>0</v>
      </c>
      <c r="I245" s="92">
        <v>0</v>
      </c>
      <c r="J245" s="92">
        <v>0</v>
      </c>
      <c r="K245" s="92">
        <v>0</v>
      </c>
      <c r="L245" s="92">
        <v>0</v>
      </c>
      <c r="M245" s="92">
        <v>0</v>
      </c>
      <c r="N245" s="92">
        <v>0</v>
      </c>
      <c r="O245" s="92">
        <v>0</v>
      </c>
      <c r="P245" s="92">
        <v>0</v>
      </c>
      <c r="Q245" s="92">
        <v>0</v>
      </c>
      <c r="R245" s="92">
        <v>0</v>
      </c>
      <c r="S245" s="92">
        <v>0</v>
      </c>
      <c r="T245" s="92">
        <v>0</v>
      </c>
      <c r="U245" s="92">
        <v>0</v>
      </c>
      <c r="V245" s="92">
        <v>0</v>
      </c>
      <c r="W245" s="92">
        <v>0</v>
      </c>
      <c r="X245" s="92">
        <v>0</v>
      </c>
      <c r="Y245" s="92">
        <v>0</v>
      </c>
      <c r="Z245" s="92">
        <v>0</v>
      </c>
      <c r="AA245" s="92">
        <v>0</v>
      </c>
      <c r="AB245" s="92">
        <v>0</v>
      </c>
      <c r="AC245" s="92">
        <v>0</v>
      </c>
      <c r="AD245" s="92">
        <v>0</v>
      </c>
      <c r="AE245" s="92">
        <v>0</v>
      </c>
      <c r="AF245" s="92">
        <v>0</v>
      </c>
      <c r="AG245" s="92">
        <v>0</v>
      </c>
      <c r="AH245" s="92">
        <v>0</v>
      </c>
      <c r="AI245" s="92">
        <v>0</v>
      </c>
      <c r="AJ245" s="92">
        <v>0</v>
      </c>
      <c r="AK245" s="92">
        <v>0</v>
      </c>
      <c r="AL245" s="92">
        <v>0</v>
      </c>
      <c r="AM245" s="92">
        <v>0</v>
      </c>
      <c r="AN245" s="92">
        <v>0</v>
      </c>
      <c r="AO245" s="92">
        <v>0</v>
      </c>
      <c r="AP245" s="92">
        <v>0</v>
      </c>
      <c r="AQ245" s="92">
        <v>0</v>
      </c>
      <c r="AR245" s="92">
        <v>0</v>
      </c>
      <c r="AS245" s="92">
        <v>0</v>
      </c>
      <c r="AT245" s="92">
        <v>0</v>
      </c>
      <c r="AU245" s="92">
        <v>0</v>
      </c>
      <c r="AV245" s="92">
        <v>0</v>
      </c>
      <c r="AW245" s="92">
        <v>0</v>
      </c>
      <c r="AX245" s="92">
        <v>0</v>
      </c>
      <c r="AY245" s="92">
        <v>0</v>
      </c>
      <c r="AZ245" s="92">
        <v>0</v>
      </c>
      <c r="BA245" s="92">
        <v>0</v>
      </c>
      <c r="BB245" s="92">
        <v>0</v>
      </c>
      <c r="BC245" s="92">
        <v>0</v>
      </c>
      <c r="BD245" s="92">
        <v>0</v>
      </c>
      <c r="BE245" s="92">
        <v>0</v>
      </c>
      <c r="BF245" s="92">
        <v>0</v>
      </c>
      <c r="BG245" s="92">
        <v>0</v>
      </c>
      <c r="BH245" s="92">
        <v>0</v>
      </c>
      <c r="BI245" s="92">
        <v>0</v>
      </c>
      <c r="BJ245" s="92">
        <v>0</v>
      </c>
      <c r="BK245" s="92">
        <v>0</v>
      </c>
      <c r="BL245" s="92">
        <v>0</v>
      </c>
      <c r="BM245" s="92">
        <v>0</v>
      </c>
      <c r="BN245" s="92">
        <v>0</v>
      </c>
      <c r="BO245" s="92">
        <v>0</v>
      </c>
      <c r="BP245" s="92">
        <v>1</v>
      </c>
      <c r="BQ245" s="92">
        <v>0</v>
      </c>
      <c r="BR245" s="92">
        <v>0</v>
      </c>
      <c r="BS245" s="92">
        <v>0</v>
      </c>
      <c r="BT245" s="92">
        <v>0</v>
      </c>
      <c r="BU245" s="92">
        <v>0</v>
      </c>
      <c r="BV245" s="92">
        <v>0</v>
      </c>
      <c r="BW245" s="92">
        <v>0</v>
      </c>
      <c r="BX245" s="92">
        <v>0</v>
      </c>
      <c r="BY245" s="92">
        <v>0</v>
      </c>
      <c r="BZ245" s="92">
        <v>0</v>
      </c>
      <c r="CA245" s="92">
        <v>0</v>
      </c>
      <c r="CB245" s="92">
        <v>0</v>
      </c>
      <c r="CC245" s="92">
        <v>0</v>
      </c>
      <c r="CD245" s="92">
        <v>0</v>
      </c>
      <c r="CE245" s="92">
        <v>0</v>
      </c>
      <c r="CF245" s="92">
        <v>0</v>
      </c>
      <c r="CG245" s="92">
        <v>0</v>
      </c>
      <c r="CH245" s="92">
        <v>0</v>
      </c>
      <c r="CI245" s="92">
        <v>0</v>
      </c>
      <c r="CJ245" s="92">
        <v>0</v>
      </c>
      <c r="CK245" s="92">
        <v>0</v>
      </c>
      <c r="CL245" s="92">
        <v>0</v>
      </c>
      <c r="CM245" s="92">
        <v>0</v>
      </c>
      <c r="CN245" s="92">
        <v>0</v>
      </c>
      <c r="CO245" s="92">
        <v>0</v>
      </c>
      <c r="CP245" s="92">
        <v>0</v>
      </c>
      <c r="CQ245" s="92">
        <v>0</v>
      </c>
      <c r="CR245" s="92">
        <v>0</v>
      </c>
      <c r="CS245" s="92">
        <v>0</v>
      </c>
      <c r="CT245" s="92">
        <v>0</v>
      </c>
      <c r="CU245" s="92">
        <v>0</v>
      </c>
      <c r="CV245" s="92">
        <v>0</v>
      </c>
      <c r="CW245" s="92">
        <v>0</v>
      </c>
      <c r="CX245" s="92">
        <v>0</v>
      </c>
      <c r="CY245" s="92">
        <v>0</v>
      </c>
      <c r="CZ245" s="92">
        <v>0</v>
      </c>
      <c r="DA245" s="92">
        <v>0</v>
      </c>
      <c r="DB245" s="92">
        <v>0</v>
      </c>
      <c r="DC245" s="92">
        <v>0</v>
      </c>
      <c r="DD245" s="92">
        <v>0</v>
      </c>
      <c r="DE245" s="92">
        <v>0</v>
      </c>
      <c r="DF245" s="92">
        <v>0</v>
      </c>
      <c r="DG245" s="92">
        <v>0</v>
      </c>
      <c r="DH245" s="92">
        <v>0</v>
      </c>
      <c r="DI245" s="92">
        <v>0</v>
      </c>
      <c r="DJ245" s="92">
        <v>0</v>
      </c>
      <c r="DK245" s="92">
        <v>0</v>
      </c>
      <c r="DL245" s="92">
        <v>0</v>
      </c>
      <c r="DM245" s="92">
        <v>0</v>
      </c>
      <c r="DN245" s="92">
        <v>0</v>
      </c>
      <c r="DO245" s="92">
        <v>0</v>
      </c>
      <c r="DP245" s="92">
        <v>0</v>
      </c>
      <c r="DQ245" s="92">
        <v>0</v>
      </c>
      <c r="DR245" s="92">
        <v>0</v>
      </c>
      <c r="DS245" s="92">
        <v>0</v>
      </c>
      <c r="DT245" s="92">
        <v>0</v>
      </c>
      <c r="DU245" s="92">
        <v>0</v>
      </c>
      <c r="DV245" s="92">
        <v>0</v>
      </c>
      <c r="DW245" s="92">
        <v>0</v>
      </c>
      <c r="DX245" s="92">
        <v>0</v>
      </c>
      <c r="DY245" s="92">
        <v>0</v>
      </c>
      <c r="DZ245" s="92">
        <v>71186.682199999996</v>
      </c>
      <c r="EA245" s="92">
        <v>0</v>
      </c>
      <c r="EB245" s="92">
        <v>0</v>
      </c>
      <c r="EC245" s="92">
        <v>0</v>
      </c>
      <c r="ED245" s="92">
        <v>0</v>
      </c>
      <c r="EE245" s="92">
        <v>0</v>
      </c>
      <c r="EF245" s="92">
        <v>0</v>
      </c>
      <c r="EG245" s="92">
        <v>0</v>
      </c>
      <c r="EH245" s="92">
        <v>0</v>
      </c>
      <c r="EI245" s="92">
        <v>0</v>
      </c>
      <c r="EJ245" s="92">
        <v>0</v>
      </c>
      <c r="EK245" s="92">
        <v>0</v>
      </c>
      <c r="EL245" s="92">
        <v>0</v>
      </c>
      <c r="EM245" s="92">
        <v>0</v>
      </c>
      <c r="EN245" s="92">
        <v>0</v>
      </c>
      <c r="EO245" s="92">
        <v>0</v>
      </c>
      <c r="EP245" s="92">
        <v>0</v>
      </c>
      <c r="EQ245" s="92">
        <v>0</v>
      </c>
      <c r="ER245" s="92">
        <v>0</v>
      </c>
      <c r="ES245" s="92">
        <v>0</v>
      </c>
      <c r="ET245" s="92">
        <v>0</v>
      </c>
      <c r="EU245" s="92">
        <v>0</v>
      </c>
      <c r="EV245" s="92">
        <v>0</v>
      </c>
      <c r="EW245" s="92">
        <v>0</v>
      </c>
      <c r="EX245" s="92">
        <v>0</v>
      </c>
      <c r="EY245" s="92">
        <v>0</v>
      </c>
      <c r="EZ245" s="92">
        <v>0</v>
      </c>
      <c r="FA245" s="92">
        <v>0</v>
      </c>
      <c r="FB245" s="92">
        <v>0</v>
      </c>
      <c r="FC245" s="92">
        <v>0</v>
      </c>
      <c r="FD245" s="92">
        <v>0</v>
      </c>
      <c r="FE245" s="92">
        <v>0</v>
      </c>
      <c r="FF245" s="92">
        <v>0</v>
      </c>
      <c r="FG245" s="92">
        <v>0</v>
      </c>
      <c r="FH245" s="92">
        <v>0</v>
      </c>
      <c r="FI245" s="92">
        <v>0</v>
      </c>
      <c r="FJ245" s="92">
        <v>0</v>
      </c>
      <c r="FK245" s="92">
        <v>0</v>
      </c>
      <c r="FL245" s="92">
        <v>0</v>
      </c>
      <c r="FM245" s="92">
        <v>0</v>
      </c>
      <c r="FN245" s="92">
        <v>0</v>
      </c>
      <c r="FO245" s="92">
        <v>0</v>
      </c>
      <c r="FP245" s="92">
        <v>0</v>
      </c>
      <c r="FQ245" s="92">
        <v>0</v>
      </c>
      <c r="FR245" s="92">
        <v>0</v>
      </c>
      <c r="FS245" s="92">
        <v>0</v>
      </c>
      <c r="FT245" s="92">
        <v>0</v>
      </c>
      <c r="FU245" s="92">
        <v>0</v>
      </c>
      <c r="FV245" s="92">
        <v>0</v>
      </c>
      <c r="FW245" s="92">
        <v>0</v>
      </c>
      <c r="FX245" s="92">
        <v>0</v>
      </c>
      <c r="FY245" s="92">
        <v>0</v>
      </c>
      <c r="FZ245" s="92">
        <v>0</v>
      </c>
      <c r="GA245" s="92">
        <v>0</v>
      </c>
      <c r="GB245" s="92">
        <v>0</v>
      </c>
      <c r="GC245" s="92">
        <v>0</v>
      </c>
      <c r="GD245" s="92">
        <v>0</v>
      </c>
      <c r="GE245" s="92">
        <v>0</v>
      </c>
      <c r="GF245" s="92">
        <v>0</v>
      </c>
      <c r="GG245" s="92">
        <v>0</v>
      </c>
      <c r="GH245" s="92">
        <v>0</v>
      </c>
      <c r="GI245" s="92">
        <v>0</v>
      </c>
      <c r="GJ245" s="92">
        <v>1</v>
      </c>
      <c r="GK245" s="92">
        <v>0</v>
      </c>
      <c r="GL245" s="92">
        <v>0</v>
      </c>
      <c r="GM245" s="92">
        <v>0</v>
      </c>
      <c r="GN245" s="92">
        <v>0</v>
      </c>
      <c r="GO245" s="92">
        <v>0</v>
      </c>
      <c r="GP245" s="92">
        <v>0</v>
      </c>
      <c r="GQ245" s="92">
        <v>0</v>
      </c>
      <c r="GR245" s="92">
        <v>0</v>
      </c>
      <c r="GS245" s="92">
        <v>0</v>
      </c>
      <c r="GT245" s="92">
        <v>0</v>
      </c>
      <c r="GU245" s="92">
        <v>0</v>
      </c>
      <c r="GV245" s="92">
        <v>0</v>
      </c>
      <c r="GW245" s="92">
        <v>0</v>
      </c>
      <c r="GX245" s="92">
        <v>0</v>
      </c>
      <c r="GY245" s="92">
        <v>0</v>
      </c>
      <c r="GZ245" s="92">
        <v>0</v>
      </c>
      <c r="HA245" s="92">
        <v>0</v>
      </c>
      <c r="HB245" s="92">
        <v>0</v>
      </c>
      <c r="HC245" s="92">
        <v>0</v>
      </c>
      <c r="HD245" s="92">
        <v>0</v>
      </c>
      <c r="HE245" s="92">
        <v>0</v>
      </c>
      <c r="HF245" s="92">
        <v>0</v>
      </c>
      <c r="HG245" s="92">
        <v>0</v>
      </c>
      <c r="HH245" s="92">
        <v>0</v>
      </c>
      <c r="HI245" s="92">
        <v>0</v>
      </c>
      <c r="HJ245" s="92">
        <v>0</v>
      </c>
      <c r="HK245" s="92">
        <v>0</v>
      </c>
      <c r="HL245" s="92">
        <v>0</v>
      </c>
      <c r="HM245" s="92">
        <v>0</v>
      </c>
      <c r="HN245" s="92">
        <v>0</v>
      </c>
      <c r="HO245" s="92">
        <v>0</v>
      </c>
      <c r="HP245" s="92">
        <v>0</v>
      </c>
      <c r="HQ245" s="92">
        <v>0</v>
      </c>
      <c r="HR245" s="92">
        <v>0</v>
      </c>
      <c r="HS245" s="92">
        <v>0</v>
      </c>
      <c r="HT245" s="92">
        <v>0</v>
      </c>
      <c r="HU245" s="92">
        <v>0</v>
      </c>
      <c r="HV245" s="92">
        <v>0</v>
      </c>
      <c r="HW245" s="92">
        <v>0</v>
      </c>
      <c r="HX245" s="92">
        <v>0</v>
      </c>
      <c r="HY245" s="92">
        <v>0</v>
      </c>
      <c r="HZ245" s="92">
        <v>0</v>
      </c>
      <c r="IA245" s="92">
        <v>0</v>
      </c>
      <c r="IB245" s="92">
        <v>0</v>
      </c>
      <c r="IC245" s="92">
        <v>0</v>
      </c>
      <c r="ID245" s="92">
        <v>0</v>
      </c>
      <c r="IE245" s="92">
        <v>0</v>
      </c>
      <c r="IF245" s="92">
        <v>0</v>
      </c>
      <c r="IG245" s="92">
        <v>0</v>
      </c>
      <c r="IH245" s="92">
        <v>0</v>
      </c>
      <c r="II245" s="92">
        <v>0</v>
      </c>
      <c r="IJ245" s="92">
        <v>0</v>
      </c>
      <c r="IK245" s="92">
        <v>0</v>
      </c>
      <c r="IL245" s="92">
        <v>0</v>
      </c>
      <c r="IM245" s="92">
        <v>0</v>
      </c>
      <c r="IN245" s="92">
        <v>0</v>
      </c>
      <c r="IO245" s="92">
        <v>0</v>
      </c>
      <c r="IP245" s="92">
        <v>0</v>
      </c>
      <c r="IQ245" s="92">
        <v>0</v>
      </c>
      <c r="IR245" s="92">
        <v>0</v>
      </c>
      <c r="IS245" s="92">
        <v>0</v>
      </c>
      <c r="IT245" s="92">
        <v>3951.4613300000001</v>
      </c>
      <c r="IU245" s="92">
        <v>71186.682199999996</v>
      </c>
      <c r="IV245" s="92">
        <v>1507505.66</v>
      </c>
      <c r="IW245" s="92">
        <v>157.66670500000001</v>
      </c>
      <c r="IX245" s="92">
        <v>1.5443677099999999</v>
      </c>
      <c r="IY245" s="92">
        <v>1</v>
      </c>
      <c r="IZ245" s="92">
        <v>0</v>
      </c>
      <c r="JA245" s="92">
        <v>0</v>
      </c>
      <c r="JB245" s="92">
        <v>-56680.091200000003</v>
      </c>
      <c r="JC245" s="92">
        <v>-3146.22316</v>
      </c>
      <c r="JD245" s="92">
        <v>-223.969189</v>
      </c>
      <c r="JE245" s="92">
        <v>-8.4883472300000005</v>
      </c>
      <c r="JF245" s="92">
        <v>-0.471174871</v>
      </c>
      <c r="JG245" s="92">
        <v>4.3686528300000001E-5</v>
      </c>
      <c r="JH245" s="92">
        <v>7.8702503899999996E-4</v>
      </c>
      <c r="JI245" s="92">
        <v>18.015280000000001</v>
      </c>
      <c r="JJ245" s="92">
        <v>1188.73128</v>
      </c>
      <c r="JK245" s="92">
        <v>0</v>
      </c>
      <c r="JL245" s="92">
        <v>0</v>
      </c>
      <c r="JM245" s="92">
        <v>0</v>
      </c>
      <c r="JN245" s="92">
        <v>0</v>
      </c>
      <c r="JO245" s="92">
        <v>0</v>
      </c>
      <c r="JP245" s="92">
        <v>0</v>
      </c>
      <c r="JQ245" s="92">
        <v>0</v>
      </c>
      <c r="JR245" s="92">
        <v>0</v>
      </c>
      <c r="JS245" s="92">
        <v>0</v>
      </c>
      <c r="JT245" s="92">
        <v>0</v>
      </c>
      <c r="JU245" s="92">
        <v>0</v>
      </c>
      <c r="JV245" s="92">
        <v>0</v>
      </c>
      <c r="JW245" s="92">
        <v>0</v>
      </c>
      <c r="JX245" s="92">
        <v>0</v>
      </c>
      <c r="JY245" s="92">
        <v>0</v>
      </c>
      <c r="JZ245" s="92">
        <v>0</v>
      </c>
      <c r="KA245" s="92">
        <v>0</v>
      </c>
      <c r="KB245" s="92">
        <v>0</v>
      </c>
      <c r="KC245" s="92">
        <v>0</v>
      </c>
      <c r="KD245" s="92">
        <v>0</v>
      </c>
      <c r="KE245" s="92">
        <v>0</v>
      </c>
      <c r="KF245" s="92">
        <v>0</v>
      </c>
      <c r="KG245" s="92">
        <v>0</v>
      </c>
      <c r="KH245" s="92">
        <v>0</v>
      </c>
      <c r="KI245" s="92">
        <v>0</v>
      </c>
      <c r="KJ245" s="92">
        <v>0</v>
      </c>
      <c r="KK245" s="92">
        <v>0</v>
      </c>
      <c r="KL245" s="92">
        <v>0</v>
      </c>
      <c r="KM245" s="92">
        <v>0</v>
      </c>
      <c r="KN245" s="92">
        <v>0</v>
      </c>
      <c r="KO245" s="92">
        <v>0</v>
      </c>
      <c r="KP245" s="92">
        <v>0</v>
      </c>
      <c r="KQ245" s="92">
        <v>0</v>
      </c>
      <c r="KR245" s="92">
        <v>0</v>
      </c>
      <c r="KS245" s="92">
        <v>0</v>
      </c>
      <c r="KT245" s="92">
        <v>0</v>
      </c>
      <c r="KU245" s="92">
        <v>0</v>
      </c>
      <c r="KV245" s="92">
        <v>0</v>
      </c>
      <c r="KW245" s="92">
        <v>0</v>
      </c>
      <c r="KX245" s="92">
        <v>0</v>
      </c>
      <c r="KY245" s="92">
        <v>0</v>
      </c>
      <c r="KZ245" s="92">
        <v>0</v>
      </c>
      <c r="LA245" s="92">
        <v>0</v>
      </c>
      <c r="LB245" s="92">
        <v>0</v>
      </c>
      <c r="LC245" s="92">
        <v>0</v>
      </c>
      <c r="LD245" s="92">
        <v>0</v>
      </c>
      <c r="LE245" s="92">
        <v>0</v>
      </c>
      <c r="LF245" s="92">
        <v>0</v>
      </c>
      <c r="LG245" s="92">
        <v>0</v>
      </c>
      <c r="LH245" s="92">
        <v>0</v>
      </c>
      <c r="LI245" s="92">
        <v>0</v>
      </c>
      <c r="LJ245" s="92">
        <v>0</v>
      </c>
      <c r="LK245" s="92">
        <v>0</v>
      </c>
      <c r="LL245" s="92">
        <v>0</v>
      </c>
      <c r="LM245" s="92">
        <v>0</v>
      </c>
      <c r="LN245" s="92">
        <v>0</v>
      </c>
      <c r="LO245" s="92">
        <v>0</v>
      </c>
      <c r="LP245" s="92">
        <v>0</v>
      </c>
      <c r="LQ245" s="92">
        <v>0</v>
      </c>
      <c r="LR245" s="92">
        <v>0</v>
      </c>
      <c r="LS245" s="92">
        <v>0</v>
      </c>
      <c r="LT245" s="92">
        <v>0</v>
      </c>
      <c r="LU245" s="92">
        <v>0</v>
      </c>
      <c r="LV245" s="92">
        <v>0</v>
      </c>
      <c r="LW245" s="92">
        <v>0</v>
      </c>
      <c r="LX245" s="92">
        <v>0</v>
      </c>
      <c r="LY245" s="92">
        <v>0</v>
      </c>
      <c r="LZ245" s="92">
        <v>0</v>
      </c>
      <c r="MA245" s="92">
        <v>0</v>
      </c>
      <c r="MB245" s="92">
        <v>0</v>
      </c>
      <c r="MC245" s="92">
        <v>0</v>
      </c>
      <c r="MD245" s="92">
        <v>0</v>
      </c>
      <c r="ME245" s="92">
        <v>0</v>
      </c>
      <c r="MF245" s="92">
        <v>0</v>
      </c>
      <c r="MG245" s="92">
        <v>0</v>
      </c>
      <c r="MH245" s="92">
        <v>0</v>
      </c>
      <c r="MI245" s="92">
        <v>0</v>
      </c>
      <c r="MJ245" s="92">
        <v>0</v>
      </c>
      <c r="MK245" s="92">
        <v>0</v>
      </c>
      <c r="ML245" s="92">
        <v>0</v>
      </c>
      <c r="MM245" s="92">
        <v>0</v>
      </c>
      <c r="MN245" s="92">
        <v>0</v>
      </c>
      <c r="MO245" s="92">
        <v>0</v>
      </c>
      <c r="MP245" s="92">
        <v>0</v>
      </c>
      <c r="MQ245" s="92">
        <v>0</v>
      </c>
      <c r="MR245" s="92">
        <v>0</v>
      </c>
      <c r="MS245" s="92">
        <v>0</v>
      </c>
      <c r="MT245" s="92">
        <v>0</v>
      </c>
      <c r="MU245" s="92">
        <v>0</v>
      </c>
      <c r="MV245" s="92">
        <v>0</v>
      </c>
      <c r="MW245" s="92">
        <v>0</v>
      </c>
      <c r="MX245" s="92">
        <v>0</v>
      </c>
      <c r="MY245" s="92">
        <v>0</v>
      </c>
      <c r="MZ245" s="92">
        <v>0</v>
      </c>
      <c r="NA245" s="92">
        <v>0</v>
      </c>
      <c r="NB245" s="92">
        <v>0</v>
      </c>
      <c r="NC245" s="92">
        <v>0</v>
      </c>
      <c r="ND245" s="92">
        <v>0</v>
      </c>
      <c r="NE245" s="92">
        <v>0</v>
      </c>
      <c r="NF245" s="92">
        <v>0</v>
      </c>
      <c r="NG245" s="92">
        <v>0</v>
      </c>
      <c r="NH245" s="92">
        <v>0</v>
      </c>
      <c r="NI245" s="92">
        <v>0</v>
      </c>
      <c r="NJ245" s="92">
        <v>0</v>
      </c>
      <c r="NK245" s="92">
        <v>0</v>
      </c>
      <c r="NL245" s="92">
        <v>0</v>
      </c>
      <c r="NM245" s="92">
        <v>0</v>
      </c>
      <c r="NN245" s="92">
        <v>0</v>
      </c>
      <c r="NO245" s="92">
        <v>0</v>
      </c>
      <c r="NP245" s="92">
        <v>0</v>
      </c>
      <c r="NQ245" s="92">
        <v>0</v>
      </c>
      <c r="NR245" s="92">
        <v>0</v>
      </c>
      <c r="NS245" s="92">
        <v>0</v>
      </c>
      <c r="NT245" s="92">
        <v>0</v>
      </c>
      <c r="NU245" s="92">
        <v>0</v>
      </c>
      <c r="NV245" s="92">
        <v>0</v>
      </c>
      <c r="NW245" s="92">
        <v>0</v>
      </c>
      <c r="NX245" s="92">
        <v>0</v>
      </c>
      <c r="NY245" s="92">
        <v>0</v>
      </c>
      <c r="NZ245" s="92">
        <v>0</v>
      </c>
      <c r="OA245" s="92">
        <v>0</v>
      </c>
      <c r="OB245" s="92">
        <v>0</v>
      </c>
      <c r="OC245" s="92">
        <v>0</v>
      </c>
      <c r="OD245" s="92">
        <v>0</v>
      </c>
      <c r="OE245" s="92">
        <v>0</v>
      </c>
      <c r="OF245" s="92">
        <v>0</v>
      </c>
      <c r="OG245" s="92">
        <v>0</v>
      </c>
      <c r="OH245" s="92">
        <v>0</v>
      </c>
      <c r="OI245" s="92">
        <v>0</v>
      </c>
      <c r="OJ245" s="92">
        <v>0</v>
      </c>
      <c r="OK245" s="92">
        <v>0</v>
      </c>
      <c r="OL245" s="92">
        <v>0</v>
      </c>
      <c r="OM245" s="92">
        <v>0</v>
      </c>
      <c r="ON245" s="92">
        <v>0</v>
      </c>
      <c r="OO245" s="92">
        <v>0</v>
      </c>
      <c r="OP245" s="92">
        <v>0</v>
      </c>
      <c r="OQ245" s="92">
        <v>0</v>
      </c>
      <c r="OR245" s="92">
        <v>0</v>
      </c>
      <c r="OS245" s="92">
        <v>0</v>
      </c>
      <c r="OT245" s="92">
        <v>0</v>
      </c>
      <c r="OU245" s="92">
        <v>0</v>
      </c>
      <c r="OV245" s="92">
        <v>0</v>
      </c>
      <c r="OW245" s="92">
        <v>0</v>
      </c>
      <c r="OX245" s="92">
        <v>0</v>
      </c>
      <c r="OY245" s="92">
        <v>0</v>
      </c>
      <c r="OZ245" s="92">
        <v>0</v>
      </c>
      <c r="PA245" s="92">
        <v>0</v>
      </c>
      <c r="PB245" s="92">
        <v>0</v>
      </c>
      <c r="PC245" s="92">
        <v>0</v>
      </c>
      <c r="PD245" s="92">
        <v>0</v>
      </c>
      <c r="PE245" s="92">
        <v>0</v>
      </c>
      <c r="PF245" s="92">
        <v>0</v>
      </c>
      <c r="PG245" s="92">
        <v>0</v>
      </c>
      <c r="PH245" s="92">
        <v>0</v>
      </c>
      <c r="PI245" s="92">
        <v>0</v>
      </c>
      <c r="PJ245" s="92">
        <v>0</v>
      </c>
      <c r="PK245" s="92">
        <v>0</v>
      </c>
      <c r="PL245" s="92">
        <v>0</v>
      </c>
      <c r="PM245" s="92">
        <v>0</v>
      </c>
      <c r="PN245" s="92">
        <v>0</v>
      </c>
      <c r="PO245" s="92">
        <v>0</v>
      </c>
      <c r="PP245" s="92">
        <v>0</v>
      </c>
      <c r="PQ245" s="92">
        <v>0</v>
      </c>
      <c r="PR245" s="92">
        <v>0</v>
      </c>
      <c r="PS245" s="92">
        <v>0</v>
      </c>
      <c r="PT245" s="92">
        <v>0</v>
      </c>
      <c r="PU245" s="92">
        <v>0</v>
      </c>
      <c r="PV245" s="92">
        <v>0</v>
      </c>
      <c r="PW245" s="92">
        <v>0</v>
      </c>
      <c r="PX245" s="92">
        <v>0</v>
      </c>
      <c r="PY245" s="92">
        <v>0</v>
      </c>
      <c r="PZ245" s="92">
        <v>0</v>
      </c>
      <c r="QA245" s="92">
        <v>0</v>
      </c>
      <c r="QB245" s="92">
        <v>0</v>
      </c>
      <c r="QC245" s="92">
        <v>0</v>
      </c>
      <c r="QD245" s="92">
        <v>0</v>
      </c>
      <c r="QE245" s="92">
        <v>0</v>
      </c>
      <c r="QF245" s="92">
        <v>0</v>
      </c>
      <c r="QG245" s="92">
        <v>0</v>
      </c>
      <c r="QH245" s="92">
        <v>0</v>
      </c>
      <c r="QI245" s="92">
        <v>0</v>
      </c>
      <c r="QJ245" s="92">
        <v>0</v>
      </c>
      <c r="QK245" s="92">
        <v>0</v>
      </c>
      <c r="QL245" s="92">
        <v>0</v>
      </c>
      <c r="QM245" s="92">
        <v>0</v>
      </c>
      <c r="QN245" s="92">
        <v>0</v>
      </c>
      <c r="QO245" s="92">
        <v>0</v>
      </c>
      <c r="QP245" s="92">
        <v>0</v>
      </c>
      <c r="QQ245" s="92">
        <v>0</v>
      </c>
      <c r="QR245" s="92">
        <v>0</v>
      </c>
      <c r="QS245" s="92">
        <v>0</v>
      </c>
      <c r="QT245" s="92">
        <v>0</v>
      </c>
      <c r="QU245" s="92">
        <v>0</v>
      </c>
      <c r="QV245" s="92">
        <v>0</v>
      </c>
      <c r="QW245" s="92">
        <v>0</v>
      </c>
      <c r="QX245" s="92">
        <v>0</v>
      </c>
      <c r="QY245" s="92">
        <v>0</v>
      </c>
      <c r="QZ245" s="92">
        <v>0</v>
      </c>
      <c r="RA245" s="92">
        <v>0</v>
      </c>
      <c r="RB245" s="92">
        <v>0</v>
      </c>
      <c r="RC245" s="92">
        <v>0</v>
      </c>
      <c r="RD245" s="92">
        <v>0</v>
      </c>
      <c r="RE245" s="92">
        <v>0</v>
      </c>
      <c r="RF245" s="92">
        <v>0</v>
      </c>
      <c r="RG245" s="92">
        <v>0</v>
      </c>
      <c r="RH245" s="92">
        <v>0</v>
      </c>
      <c r="RI245" s="92">
        <v>0</v>
      </c>
      <c r="RJ245" s="92">
        <v>0</v>
      </c>
      <c r="RK245" s="92">
        <v>0</v>
      </c>
      <c r="RL245" s="92">
        <v>0</v>
      </c>
      <c r="RM245" s="92">
        <v>0</v>
      </c>
      <c r="RN245" s="92">
        <v>0</v>
      </c>
      <c r="RO245" s="92">
        <v>0</v>
      </c>
      <c r="RP245" s="92">
        <v>0</v>
      </c>
      <c r="RQ245" s="92">
        <v>0</v>
      </c>
      <c r="RR245" s="92">
        <v>0</v>
      </c>
      <c r="RS245" s="92">
        <v>0</v>
      </c>
      <c r="RT245" s="92">
        <v>0</v>
      </c>
      <c r="RU245" s="92">
        <v>0</v>
      </c>
      <c r="RV245" s="92">
        <v>0</v>
      </c>
      <c r="RW245" s="92">
        <v>0</v>
      </c>
      <c r="RX245" s="92">
        <v>0</v>
      </c>
      <c r="RY245" s="92">
        <v>0</v>
      </c>
      <c r="RZ245" s="92">
        <v>0</v>
      </c>
      <c r="SA245" s="92">
        <v>0</v>
      </c>
      <c r="SB245" s="92">
        <v>0</v>
      </c>
      <c r="SC245" s="92">
        <v>0</v>
      </c>
      <c r="SD245" s="92">
        <v>0</v>
      </c>
      <c r="SE245" s="92">
        <v>0</v>
      </c>
      <c r="SF245" s="92">
        <v>0</v>
      </c>
      <c r="SG245" s="92">
        <v>0</v>
      </c>
      <c r="SH245" s="92">
        <v>0</v>
      </c>
      <c r="SI245" s="92">
        <v>0</v>
      </c>
      <c r="SJ245" s="92">
        <v>0</v>
      </c>
      <c r="SK245" s="92">
        <v>0</v>
      </c>
      <c r="SL245" s="92">
        <v>0</v>
      </c>
      <c r="SM245" s="92">
        <v>0</v>
      </c>
      <c r="SN245" s="92">
        <v>0</v>
      </c>
      <c r="SO245" s="92">
        <v>0</v>
      </c>
      <c r="SP245" s="92">
        <v>0</v>
      </c>
      <c r="SQ245" s="92">
        <v>0</v>
      </c>
      <c r="SR245" s="92">
        <v>0</v>
      </c>
      <c r="SS245" s="92">
        <v>0</v>
      </c>
      <c r="ST245" s="92">
        <v>0</v>
      </c>
      <c r="SU245" s="92">
        <v>0</v>
      </c>
      <c r="SV245" s="92">
        <v>0</v>
      </c>
      <c r="SW245" s="92">
        <v>0</v>
      </c>
      <c r="SX245" s="92">
        <v>0</v>
      </c>
      <c r="SY245" s="92">
        <v>0</v>
      </c>
      <c r="SZ245" s="92">
        <v>0</v>
      </c>
      <c r="TA245" s="92">
        <v>0</v>
      </c>
      <c r="TB245" s="92">
        <v>0</v>
      </c>
      <c r="TC245" s="92">
        <v>1.5443677099999999</v>
      </c>
      <c r="TD245" s="92">
        <v>0</v>
      </c>
      <c r="TE245" s="92">
        <v>0</v>
      </c>
      <c r="TF245" s="92">
        <v>0</v>
      </c>
      <c r="TG245" s="92">
        <v>0</v>
      </c>
      <c r="TH245" s="92">
        <v>0</v>
      </c>
      <c r="TI245" s="92">
        <v>0</v>
      </c>
      <c r="TJ245" s="92">
        <v>0</v>
      </c>
      <c r="TK245" s="92">
        <v>0</v>
      </c>
      <c r="TL245" s="92">
        <v>0</v>
      </c>
      <c r="TM245" s="92">
        <v>0</v>
      </c>
      <c r="TN245" s="92">
        <v>0</v>
      </c>
      <c r="TO245" s="92">
        <v>0</v>
      </c>
      <c r="TP245" s="92">
        <v>0</v>
      </c>
      <c r="TQ245" s="92">
        <v>-265426242.544</v>
      </c>
      <c r="TR245" s="92">
        <v>0</v>
      </c>
      <c r="TS245" s="92">
        <v>1.09762814722222</v>
      </c>
      <c r="TT245" s="92">
        <v>0</v>
      </c>
      <c r="TU245" s="92">
        <v>0</v>
      </c>
      <c r="TV245" s="92">
        <v>0</v>
      </c>
      <c r="TW245" s="92">
        <v>0</v>
      </c>
      <c r="TX245" s="92">
        <v>0</v>
      </c>
      <c r="TY245" s="92">
        <v>0</v>
      </c>
      <c r="TZ245" s="92">
        <v>0</v>
      </c>
      <c r="UA245" s="92">
        <v>0</v>
      </c>
      <c r="UB245" s="92">
        <v>0</v>
      </c>
      <c r="UC245" s="92">
        <v>0</v>
      </c>
      <c r="UD245" s="92">
        <v>0</v>
      </c>
      <c r="UE245" s="92">
        <v>0</v>
      </c>
      <c r="UF245" s="92">
        <v>0</v>
      </c>
      <c r="UG245" s="92">
        <v>0</v>
      </c>
      <c r="UH245" s="92">
        <v>0</v>
      </c>
      <c r="UI245" s="92">
        <v>0</v>
      </c>
      <c r="UJ245" s="92">
        <v>0</v>
      </c>
      <c r="UK245" s="92">
        <v>0</v>
      </c>
      <c r="UL245" s="92">
        <v>0</v>
      </c>
      <c r="UM245" s="92">
        <v>0</v>
      </c>
      <c r="UN245" s="92">
        <v>0</v>
      </c>
      <c r="UO245" s="92">
        <v>0</v>
      </c>
      <c r="UP245" s="92">
        <v>0</v>
      </c>
      <c r="UQ245" s="92">
        <v>0</v>
      </c>
      <c r="UR245" s="92">
        <v>0</v>
      </c>
      <c r="US245" s="92">
        <v>0</v>
      </c>
      <c r="UT245" s="92">
        <v>0</v>
      </c>
      <c r="UU245" s="92">
        <v>0</v>
      </c>
      <c r="UV245" s="92">
        <v>0</v>
      </c>
      <c r="UW245" s="92">
        <v>0</v>
      </c>
      <c r="UX245" s="92">
        <v>0</v>
      </c>
      <c r="UY245" s="92">
        <v>0</v>
      </c>
      <c r="UZ245" s="92">
        <v>0</v>
      </c>
      <c r="VA245" s="92">
        <v>0</v>
      </c>
      <c r="VB245" s="92">
        <v>0</v>
      </c>
      <c r="VC245" s="92">
        <v>0</v>
      </c>
      <c r="VD245" s="92">
        <v>0</v>
      </c>
      <c r="VE245" s="92">
        <v>0</v>
      </c>
      <c r="VF245" s="92">
        <v>0</v>
      </c>
      <c r="VG245" s="92">
        <v>0</v>
      </c>
      <c r="VH245" s="92">
        <v>0</v>
      </c>
      <c r="VI245" s="92">
        <v>0</v>
      </c>
      <c r="VJ245" s="92">
        <v>0</v>
      </c>
      <c r="VK245" s="92">
        <v>0</v>
      </c>
      <c r="VL245" s="92">
        <v>0</v>
      </c>
      <c r="VM245" s="92">
        <v>0</v>
      </c>
      <c r="VN245" s="92">
        <v>0</v>
      </c>
      <c r="VO245" s="92">
        <v>0</v>
      </c>
      <c r="VP245" s="92">
        <v>0</v>
      </c>
      <c r="VQ245" s="92">
        <v>0</v>
      </c>
      <c r="VR245" s="92">
        <v>0</v>
      </c>
      <c r="VS245" s="92">
        <v>0</v>
      </c>
      <c r="VT245" s="92">
        <v>0</v>
      </c>
      <c r="VU245" s="92">
        <v>0</v>
      </c>
      <c r="VV245" s="92">
        <v>0</v>
      </c>
      <c r="VW245" s="92">
        <v>0</v>
      </c>
      <c r="VX245" s="92">
        <v>0</v>
      </c>
      <c r="VY245" s="92">
        <v>0</v>
      </c>
      <c r="VZ245" s="92">
        <v>0</v>
      </c>
      <c r="WA245" s="92">
        <v>0</v>
      </c>
      <c r="WB245" s="92">
        <v>0</v>
      </c>
      <c r="WC245" s="92">
        <v>0</v>
      </c>
    </row>
    <row r="246" spans="2:601" ht="13.5" customHeight="1">
      <c r="B246" s="851" t="s">
        <v>2912</v>
      </c>
      <c r="C246" s="92">
        <v>0</v>
      </c>
      <c r="D246" s="92">
        <v>410597.82799999998</v>
      </c>
      <c r="E246" s="92">
        <v>-1489.48568</v>
      </c>
      <c r="F246" s="92">
        <v>21326.231199999998</v>
      </c>
      <c r="G246" s="92">
        <v>4.1210468699999998</v>
      </c>
      <c r="H246" s="92">
        <v>2.7855596500000002</v>
      </c>
      <c r="I246" s="92">
        <v>6.1148015200000003</v>
      </c>
      <c r="J246" s="92">
        <v>2.56565099</v>
      </c>
      <c r="K246" s="92">
        <v>6.8100129699999998</v>
      </c>
      <c r="L246" s="92">
        <v>1.4112279599999999</v>
      </c>
      <c r="M246" s="92">
        <v>0.93123439100000005</v>
      </c>
      <c r="N246" s="92">
        <v>0</v>
      </c>
      <c r="O246" s="92">
        <v>6.7284748900000002</v>
      </c>
      <c r="P246" s="92">
        <v>0.169802534</v>
      </c>
      <c r="Q246" s="92">
        <v>7.1245818599999997E-2</v>
      </c>
      <c r="R246" s="92">
        <v>2.8460876499999999</v>
      </c>
      <c r="S246" s="92">
        <v>0.34683505399999998</v>
      </c>
      <c r="T246" s="92">
        <v>65.242361700000004</v>
      </c>
      <c r="U246" s="92">
        <v>4.1548075100000004</v>
      </c>
      <c r="V246" s="92">
        <v>2.8235051800000002</v>
      </c>
      <c r="W246" s="92">
        <v>5.08773901</v>
      </c>
      <c r="X246" s="92">
        <v>0.98390937199999995</v>
      </c>
      <c r="Y246" s="92">
        <v>18.102860799999998</v>
      </c>
      <c r="Z246" s="92">
        <v>4.7772627500000002</v>
      </c>
      <c r="AA246" s="92">
        <v>1.82286131</v>
      </c>
      <c r="AB246" s="92">
        <v>3.7317459500000001</v>
      </c>
      <c r="AC246" s="92">
        <v>4.1501751299999997E-5</v>
      </c>
      <c r="AD246" s="92">
        <v>7.0103394999999999E-4</v>
      </c>
      <c r="AE246" s="92">
        <v>18.080651</v>
      </c>
      <c r="AF246" s="92">
        <v>23.231836300000001</v>
      </c>
      <c r="AG246" s="92">
        <v>0.95193446800000003</v>
      </c>
      <c r="AH246" s="92">
        <v>0</v>
      </c>
      <c r="AI246" s="92">
        <v>0</v>
      </c>
      <c r="AJ246" s="92">
        <v>0</v>
      </c>
      <c r="AK246" s="92">
        <v>0</v>
      </c>
      <c r="AL246" s="92">
        <v>0</v>
      </c>
      <c r="AM246" s="92">
        <v>0</v>
      </c>
      <c r="AN246" s="92">
        <v>4.5528661499999998E-2</v>
      </c>
      <c r="AO246" s="92">
        <v>3.4838694100000002E-3</v>
      </c>
      <c r="AP246" s="92">
        <v>6.8774112299999999E-3</v>
      </c>
      <c r="AQ246" s="92">
        <v>0</v>
      </c>
      <c r="AR246" s="92">
        <v>0</v>
      </c>
      <c r="AS246" s="92">
        <v>0</v>
      </c>
      <c r="AT246" s="92">
        <v>5.4223098800000004E-19</v>
      </c>
      <c r="AU246" s="92">
        <v>0</v>
      </c>
      <c r="AV246" s="92">
        <v>0</v>
      </c>
      <c r="AW246" s="92">
        <v>1.12435331E-11</v>
      </c>
      <c r="AX246" s="92">
        <v>0</v>
      </c>
      <c r="AY246" s="92">
        <v>0</v>
      </c>
      <c r="AZ246" s="92">
        <v>0</v>
      </c>
      <c r="BA246" s="92">
        <v>0</v>
      </c>
      <c r="BB246" s="92">
        <v>0</v>
      </c>
      <c r="BC246" s="92">
        <v>0</v>
      </c>
      <c r="BD246" s="92">
        <v>0</v>
      </c>
      <c r="BE246" s="92">
        <v>0</v>
      </c>
      <c r="BF246" s="92">
        <v>0</v>
      </c>
      <c r="BG246" s="92">
        <v>0</v>
      </c>
      <c r="BH246" s="92">
        <v>0</v>
      </c>
      <c r="BI246" s="92">
        <v>0</v>
      </c>
      <c r="BJ246" s="92">
        <v>0</v>
      </c>
      <c r="BK246" s="92">
        <v>0</v>
      </c>
      <c r="BL246" s="92">
        <v>0</v>
      </c>
      <c r="BM246" s="92">
        <v>0</v>
      </c>
      <c r="BN246" s="92">
        <v>0</v>
      </c>
      <c r="BO246" s="92">
        <v>0</v>
      </c>
      <c r="BP246" s="92">
        <v>0.99144823199999998</v>
      </c>
      <c r="BQ246" s="92">
        <v>1.9158587300000001E-4</v>
      </c>
      <c r="BR246" s="92">
        <v>1.2949958999999999E-4</v>
      </c>
      <c r="BS246" s="92">
        <v>2.8427475500000001E-4</v>
      </c>
      <c r="BT246" s="92">
        <v>1.1927612100000001E-4</v>
      </c>
      <c r="BU246" s="92">
        <v>3.1659486600000002E-4</v>
      </c>
      <c r="BV246" s="92">
        <v>6.56074416E-5</v>
      </c>
      <c r="BW246" s="92">
        <v>4.3292726200000001E-5</v>
      </c>
      <c r="BX246" s="92">
        <v>0</v>
      </c>
      <c r="BY246" s="92">
        <v>3.1280419200000001E-4</v>
      </c>
      <c r="BZ246" s="92">
        <v>7.8940540599999993E-6</v>
      </c>
      <c r="CA246" s="92">
        <v>3.3121905200000002E-6</v>
      </c>
      <c r="CB246" s="92">
        <v>1.3231351299999999E-4</v>
      </c>
      <c r="CC246" s="92">
        <v>1.6124227400000001E-5</v>
      </c>
      <c r="CD246" s="92">
        <v>3.0330921300000002E-3</v>
      </c>
      <c r="CE246" s="92">
        <v>1.9315539200000001E-4</v>
      </c>
      <c r="CF246" s="92">
        <v>1.3126366299999999E-4</v>
      </c>
      <c r="CG246" s="92">
        <v>2.3652701600000001E-4</v>
      </c>
      <c r="CH246" s="92">
        <v>4.5741565700000001E-5</v>
      </c>
      <c r="CI246" s="92">
        <v>8.4159498700000005E-4</v>
      </c>
      <c r="CJ246" s="92">
        <v>2.22093095E-4</v>
      </c>
      <c r="CK246" s="92">
        <v>8.4744116499999996E-5</v>
      </c>
      <c r="CL246" s="92">
        <v>1.7348742399999999E-4</v>
      </c>
      <c r="CM246" s="92">
        <v>1.9294003500000001E-9</v>
      </c>
      <c r="CN246" s="92">
        <v>3.2590796799999999E-8</v>
      </c>
      <c r="CO246" s="92">
        <v>8.4056246399999998E-4</v>
      </c>
      <c r="CP246" s="92">
        <v>1.08003907E-3</v>
      </c>
      <c r="CQ246" s="92">
        <v>4.4255064799999997E-5</v>
      </c>
      <c r="CR246" s="92">
        <v>0</v>
      </c>
      <c r="CS246" s="92">
        <v>0</v>
      </c>
      <c r="CT246" s="92">
        <v>0</v>
      </c>
      <c r="CU246" s="92">
        <v>0</v>
      </c>
      <c r="CV246" s="92">
        <v>0</v>
      </c>
      <c r="CW246" s="92">
        <v>0</v>
      </c>
      <c r="CX246" s="92">
        <v>2.1166098399999999E-6</v>
      </c>
      <c r="CY246" s="92">
        <v>1.6196373999999999E-7</v>
      </c>
      <c r="CZ246" s="92">
        <v>3.19728185E-7</v>
      </c>
      <c r="DA246" s="92">
        <v>0</v>
      </c>
      <c r="DB246" s="92">
        <v>0</v>
      </c>
      <c r="DC246" s="92">
        <v>0</v>
      </c>
      <c r="DD246" s="92">
        <v>2.5208108599999999E-23</v>
      </c>
      <c r="DE246" s="92">
        <v>0</v>
      </c>
      <c r="DF246" s="92">
        <v>0</v>
      </c>
      <c r="DG246" s="92">
        <v>5.2270750199999996E-16</v>
      </c>
      <c r="DH246" s="92">
        <v>0</v>
      </c>
      <c r="DI246" s="92">
        <v>0</v>
      </c>
      <c r="DJ246" s="92">
        <v>0</v>
      </c>
      <c r="DK246" s="92">
        <v>0</v>
      </c>
      <c r="DL246" s="92">
        <v>0</v>
      </c>
      <c r="DM246" s="92">
        <v>0</v>
      </c>
      <c r="DN246" s="92">
        <v>0</v>
      </c>
      <c r="DO246" s="92">
        <v>0</v>
      </c>
      <c r="DP246" s="92">
        <v>0</v>
      </c>
      <c r="DQ246" s="92">
        <v>0</v>
      </c>
      <c r="DR246" s="92">
        <v>0</v>
      </c>
      <c r="DS246" s="92">
        <v>0</v>
      </c>
      <c r="DT246" s="92">
        <v>0</v>
      </c>
      <c r="DU246" s="92">
        <v>0</v>
      </c>
      <c r="DV246" s="92">
        <v>0</v>
      </c>
      <c r="DW246" s="92">
        <v>0</v>
      </c>
      <c r="DX246" s="92">
        <v>0</v>
      </c>
      <c r="DY246" s="92">
        <v>0</v>
      </c>
      <c r="DZ246" s="92">
        <v>384198.027</v>
      </c>
      <c r="EA246" s="92">
        <v>189.85267300000001</v>
      </c>
      <c r="EB246" s="92">
        <v>501.83996500000001</v>
      </c>
      <c r="EC246" s="92">
        <v>1101.6284599999999</v>
      </c>
      <c r="ED246" s="92">
        <v>462.22172899999998</v>
      </c>
      <c r="EE246" s="92">
        <v>1022.39678</v>
      </c>
      <c r="EF246" s="92">
        <v>211.86963</v>
      </c>
      <c r="EG246" s="92">
        <v>318.76160700000003</v>
      </c>
      <c r="EH246" s="92">
        <v>0</v>
      </c>
      <c r="EI246" s="92">
        <v>1090.9710700000001</v>
      </c>
      <c r="EJ246" s="92">
        <v>27.532190400000001</v>
      </c>
      <c r="EK246" s="92">
        <v>11.551968</v>
      </c>
      <c r="EL246" s="92">
        <v>376.01405799999998</v>
      </c>
      <c r="EM246" s="92">
        <v>45.822501699999997</v>
      </c>
      <c r="EN246" s="92">
        <v>11753.9125</v>
      </c>
      <c r="EO246" s="92">
        <v>632.15279999999996</v>
      </c>
      <c r="EP246" s="92">
        <v>356.07223900000002</v>
      </c>
      <c r="EQ246" s="92">
        <v>488.85825199999999</v>
      </c>
      <c r="ER246" s="92">
        <v>59.086276599999998</v>
      </c>
      <c r="ES246" s="92">
        <v>1630.6847</v>
      </c>
      <c r="ET246" s="92">
        <v>726.847533</v>
      </c>
      <c r="EU246" s="92">
        <v>167.875902</v>
      </c>
      <c r="EV246" s="92">
        <v>440.67904299999998</v>
      </c>
      <c r="EW246" s="92">
        <v>7.0679806599999997E-4</v>
      </c>
      <c r="EX246" s="92">
        <v>6.8757045200000005E-2</v>
      </c>
      <c r="EY246" s="92">
        <v>2389.1880700000002</v>
      </c>
      <c r="EZ246" s="92">
        <v>1790.78243</v>
      </c>
      <c r="FA246" s="92">
        <v>125.708944</v>
      </c>
      <c r="FB246" s="92">
        <v>0</v>
      </c>
      <c r="FC246" s="92">
        <v>0</v>
      </c>
      <c r="FD246" s="92">
        <v>0</v>
      </c>
      <c r="FE246" s="92">
        <v>0</v>
      </c>
      <c r="FF246" s="92">
        <v>0</v>
      </c>
      <c r="FG246" s="92">
        <v>0</v>
      </c>
      <c r="FH246" s="92">
        <v>12.860333499999999</v>
      </c>
      <c r="FI246" s="92">
        <v>0.111479641</v>
      </c>
      <c r="FJ246" s="92">
        <v>0.19266022199999999</v>
      </c>
      <c r="FK246" s="92">
        <v>0</v>
      </c>
      <c r="FL246" s="92">
        <v>0</v>
      </c>
      <c r="FM246" s="92">
        <v>0</v>
      </c>
      <c r="FN246" s="92">
        <v>2.38634773E-17</v>
      </c>
      <c r="FO246" s="92">
        <v>0</v>
      </c>
      <c r="FP246" s="92">
        <v>0</v>
      </c>
      <c r="FQ246" s="92">
        <v>7.2031470200000001E-10</v>
      </c>
      <c r="FR246" s="92">
        <v>0</v>
      </c>
      <c r="FS246" s="92">
        <v>0</v>
      </c>
      <c r="FT246" s="92">
        <v>0</v>
      </c>
      <c r="FU246" s="92">
        <v>0</v>
      </c>
      <c r="FV246" s="92">
        <v>0</v>
      </c>
      <c r="FW246" s="92">
        <v>0</v>
      </c>
      <c r="FX246" s="92">
        <v>0</v>
      </c>
      <c r="FY246" s="92">
        <v>0</v>
      </c>
      <c r="FZ246" s="92">
        <v>0</v>
      </c>
      <c r="GA246" s="92">
        <v>0</v>
      </c>
      <c r="GB246" s="92">
        <v>0</v>
      </c>
      <c r="GC246" s="92">
        <v>0</v>
      </c>
      <c r="GD246" s="92">
        <v>0</v>
      </c>
      <c r="GE246" s="92">
        <v>0</v>
      </c>
      <c r="GF246" s="92">
        <v>0</v>
      </c>
      <c r="GG246" s="92">
        <v>0</v>
      </c>
      <c r="GH246" s="92">
        <v>0</v>
      </c>
      <c r="GI246" s="92">
        <v>0</v>
      </c>
      <c r="GJ246" s="92">
        <v>0.93676317399999998</v>
      </c>
      <c r="GK246" s="92">
        <v>4.6290449200000002E-4</v>
      </c>
      <c r="GL246" s="92">
        <v>1.2236012799999999E-3</v>
      </c>
      <c r="GM246" s="92">
        <v>2.6860235999999998E-3</v>
      </c>
      <c r="GN246" s="92">
        <v>1.12700291E-3</v>
      </c>
      <c r="GO246" s="92">
        <v>2.4928385499999998E-3</v>
      </c>
      <c r="GP246" s="92">
        <v>5.1658689799999997E-4</v>
      </c>
      <c r="GQ246" s="92">
        <v>7.7721412799999995E-4</v>
      </c>
      <c r="GR246" s="92">
        <v>0</v>
      </c>
      <c r="GS246" s="92">
        <v>2.66003844E-3</v>
      </c>
      <c r="GT246" s="92">
        <v>6.7129814000000001E-5</v>
      </c>
      <c r="GU246" s="92">
        <v>2.81663555E-5</v>
      </c>
      <c r="GV246" s="92">
        <v>9.1680877500000002E-4</v>
      </c>
      <c r="GW246" s="92">
        <v>1.1172579999999999E-4</v>
      </c>
      <c r="GX246" s="92">
        <v>2.86587427E-2</v>
      </c>
      <c r="GY246" s="92">
        <v>1.5413339500000001E-3</v>
      </c>
      <c r="GZ246" s="92">
        <v>8.6818603100000005E-4</v>
      </c>
      <c r="HA246" s="92">
        <v>1.1919488799999999E-3</v>
      </c>
      <c r="HB246" s="92">
        <v>1.44065935E-4</v>
      </c>
      <c r="HC246" s="92">
        <v>3.9759844300000001E-3</v>
      </c>
      <c r="HD246" s="92">
        <v>1.77222149E-3</v>
      </c>
      <c r="HE246" s="92">
        <v>4.0932006900000001E-4</v>
      </c>
      <c r="HF246" s="92">
        <v>1.0744768899999999E-3</v>
      </c>
      <c r="HG246" s="92">
        <v>1.7233362799999999E-9</v>
      </c>
      <c r="HH246" s="92">
        <v>1.6764549400000001E-7</v>
      </c>
      <c r="HI246" s="92">
        <v>5.82539015E-3</v>
      </c>
      <c r="HJ246" s="92">
        <v>4.36633952E-3</v>
      </c>
      <c r="HK246" s="92">
        <v>3.0650732399999998E-4</v>
      </c>
      <c r="HL246" s="92">
        <v>0</v>
      </c>
      <c r="HM246" s="92">
        <v>0</v>
      </c>
      <c r="HN246" s="92">
        <v>0</v>
      </c>
      <c r="HO246" s="92">
        <v>0</v>
      </c>
      <c r="HP246" s="92">
        <v>0</v>
      </c>
      <c r="HQ246" s="92">
        <v>0</v>
      </c>
      <c r="HR246" s="92">
        <v>3.1356451599999999E-5</v>
      </c>
      <c r="HS246" s="92">
        <v>2.7181300900000001E-7</v>
      </c>
      <c r="HT246" s="92">
        <v>4.6974994199999998E-7</v>
      </c>
      <c r="HU246" s="92">
        <v>0</v>
      </c>
      <c r="HV246" s="92">
        <v>0</v>
      </c>
      <c r="HW246" s="92">
        <v>0</v>
      </c>
      <c r="HX246" s="92">
        <v>5.8184647499999997E-23</v>
      </c>
      <c r="HY246" s="92">
        <v>0</v>
      </c>
      <c r="HZ246" s="92">
        <v>0</v>
      </c>
      <c r="IA246" s="92">
        <v>1.75629295E-15</v>
      </c>
      <c r="IB246" s="92">
        <v>0</v>
      </c>
      <c r="IC246" s="92">
        <v>0</v>
      </c>
      <c r="ID246" s="92">
        <v>0</v>
      </c>
      <c r="IE246" s="92">
        <v>0</v>
      </c>
      <c r="IF246" s="92">
        <v>0</v>
      </c>
      <c r="IG246" s="92">
        <v>0</v>
      </c>
      <c r="IH246" s="92">
        <v>0</v>
      </c>
      <c r="II246" s="92">
        <v>0</v>
      </c>
      <c r="IJ246" s="92">
        <v>0</v>
      </c>
      <c r="IK246" s="92">
        <v>0</v>
      </c>
      <c r="IL246" s="92">
        <v>0</v>
      </c>
      <c r="IM246" s="92">
        <v>0</v>
      </c>
      <c r="IN246" s="92">
        <v>0</v>
      </c>
      <c r="IO246" s="92">
        <v>0</v>
      </c>
      <c r="IP246" s="92">
        <v>0</v>
      </c>
      <c r="IQ246" s="92">
        <v>0</v>
      </c>
      <c r="IR246" s="92">
        <v>0</v>
      </c>
      <c r="IS246" s="92">
        <v>0</v>
      </c>
      <c r="IT246" s="92">
        <v>21510.1813</v>
      </c>
      <c r="IU246" s="92">
        <v>410133.57199999999</v>
      </c>
      <c r="IV246" s="92">
        <v>6935.3725000000004</v>
      </c>
      <c r="IW246" s="92">
        <v>51.787622599999999</v>
      </c>
      <c r="IX246" s="92">
        <v>1.2949979599999999</v>
      </c>
      <c r="IY246" s="92">
        <v>0</v>
      </c>
      <c r="IZ246" s="92">
        <v>1</v>
      </c>
      <c r="JA246" s="92">
        <v>0</v>
      </c>
      <c r="JB246" s="92">
        <v>-69220.783200000005</v>
      </c>
      <c r="JC246" s="92">
        <v>-3630.4065300000002</v>
      </c>
      <c r="JD246" s="92">
        <v>-1488.9516000000001</v>
      </c>
      <c r="JE246" s="92">
        <v>-39.1155118</v>
      </c>
      <c r="JF246" s="92">
        <v>-2.0514822700000002</v>
      </c>
      <c r="JG246" s="92">
        <v>5.16919635E-2</v>
      </c>
      <c r="JH246" s="92">
        <v>0.98560813199999997</v>
      </c>
      <c r="JI246" s="92">
        <v>19.066951</v>
      </c>
      <c r="JJ246" s="92">
        <v>0</v>
      </c>
      <c r="JK246" s="92">
        <v>0</v>
      </c>
      <c r="JL246" s="92">
        <v>0</v>
      </c>
      <c r="JM246" s="92">
        <v>0</v>
      </c>
      <c r="JN246" s="92">
        <v>0</v>
      </c>
      <c r="JO246" s="92">
        <v>0</v>
      </c>
      <c r="JP246" s="92">
        <v>0</v>
      </c>
      <c r="JQ246" s="92">
        <v>0</v>
      </c>
      <c r="JR246" s="92">
        <v>0</v>
      </c>
      <c r="JS246" s="92">
        <v>0</v>
      </c>
      <c r="JT246" s="92">
        <v>0</v>
      </c>
      <c r="JU246" s="92">
        <v>0</v>
      </c>
      <c r="JV246" s="92">
        <v>0</v>
      </c>
      <c r="JW246" s="92">
        <v>0</v>
      </c>
      <c r="JX246" s="92">
        <v>0</v>
      </c>
      <c r="JY246" s="92">
        <v>0</v>
      </c>
      <c r="JZ246" s="92">
        <v>0</v>
      </c>
      <c r="KA246" s="92">
        <v>0</v>
      </c>
      <c r="KB246" s="92">
        <v>0</v>
      </c>
      <c r="KC246" s="92">
        <v>0</v>
      </c>
      <c r="KD246" s="92">
        <v>0</v>
      </c>
      <c r="KE246" s="92">
        <v>0</v>
      </c>
      <c r="KF246" s="92">
        <v>0</v>
      </c>
      <c r="KG246" s="92">
        <v>0</v>
      </c>
      <c r="KH246" s="92">
        <v>0</v>
      </c>
      <c r="KI246" s="92">
        <v>0</v>
      </c>
      <c r="KJ246" s="92">
        <v>0</v>
      </c>
      <c r="KK246" s="92">
        <v>0</v>
      </c>
      <c r="KL246" s="92">
        <v>0</v>
      </c>
      <c r="KM246" s="92">
        <v>0</v>
      </c>
      <c r="KN246" s="92">
        <v>0</v>
      </c>
      <c r="KO246" s="92">
        <v>0</v>
      </c>
      <c r="KP246" s="92">
        <v>0</v>
      </c>
      <c r="KQ246" s="92">
        <v>0</v>
      </c>
      <c r="KR246" s="92">
        <v>0</v>
      </c>
      <c r="KS246" s="92">
        <v>0</v>
      </c>
      <c r="KT246" s="92">
        <v>0</v>
      </c>
      <c r="KU246" s="92">
        <v>0</v>
      </c>
      <c r="KV246" s="92">
        <v>0</v>
      </c>
      <c r="KW246" s="92">
        <v>0</v>
      </c>
      <c r="KX246" s="92">
        <v>0</v>
      </c>
      <c r="KY246" s="92">
        <v>0</v>
      </c>
      <c r="KZ246" s="92">
        <v>0</v>
      </c>
      <c r="LA246" s="92">
        <v>0</v>
      </c>
      <c r="LB246" s="92">
        <v>0</v>
      </c>
      <c r="LC246" s="92">
        <v>0.15475799800000001</v>
      </c>
      <c r="LD246" s="92">
        <v>3.8212917199999998E-3</v>
      </c>
      <c r="LE246" s="92">
        <v>1.60333919E-3</v>
      </c>
      <c r="LF246" s="92">
        <v>6.4049286100000005E-2</v>
      </c>
      <c r="LG246" s="92">
        <v>7.8052893400000004E-3</v>
      </c>
      <c r="LH246" s="92">
        <v>1.6398573299999999</v>
      </c>
      <c r="LI246" s="92">
        <v>0</v>
      </c>
      <c r="LJ246" s="92">
        <v>2.5094884899999998</v>
      </c>
      <c r="LK246" s="92">
        <v>1.46506352</v>
      </c>
      <c r="LL246" s="92">
        <v>0.43372075199999999</v>
      </c>
      <c r="LM246" s="92">
        <v>4.8191194700000002E-2</v>
      </c>
      <c r="LN246" s="92">
        <v>0.67893340999999996</v>
      </c>
      <c r="LO246" s="92">
        <v>9.0512525400000002E-2</v>
      </c>
      <c r="LP246" s="92">
        <v>0</v>
      </c>
      <c r="LQ246" s="92">
        <v>6.2376620399999999E-2</v>
      </c>
      <c r="LR246" s="92">
        <v>0</v>
      </c>
      <c r="LS246" s="92">
        <v>0</v>
      </c>
      <c r="LT246" s="92">
        <v>0</v>
      </c>
      <c r="LU246" s="92">
        <v>0</v>
      </c>
      <c r="LV246" s="92">
        <v>0</v>
      </c>
      <c r="LW246" s="92">
        <v>0</v>
      </c>
      <c r="LX246" s="92">
        <v>0</v>
      </c>
      <c r="LY246" s="92">
        <v>0</v>
      </c>
      <c r="LZ246" s="92">
        <v>0</v>
      </c>
      <c r="MA246" s="92">
        <v>0</v>
      </c>
      <c r="MB246" s="92">
        <v>0</v>
      </c>
      <c r="MC246" s="92">
        <v>0</v>
      </c>
      <c r="MD246" s="92">
        <v>0</v>
      </c>
      <c r="ME246" s="92">
        <v>0</v>
      </c>
      <c r="MF246" s="92">
        <v>0</v>
      </c>
      <c r="MG246" s="92">
        <v>0</v>
      </c>
      <c r="MH246" s="92">
        <v>0</v>
      </c>
      <c r="MI246" s="92">
        <v>0</v>
      </c>
      <c r="MJ246" s="92">
        <v>0</v>
      </c>
      <c r="MK246" s="92">
        <v>0</v>
      </c>
      <c r="ML246" s="92">
        <v>0</v>
      </c>
      <c r="MM246" s="92">
        <v>0</v>
      </c>
      <c r="MN246" s="92">
        <v>0</v>
      </c>
      <c r="MO246" s="92">
        <v>0</v>
      </c>
      <c r="MP246" s="92">
        <v>0</v>
      </c>
      <c r="MQ246" s="92">
        <v>0</v>
      </c>
      <c r="MR246" s="92">
        <v>0</v>
      </c>
      <c r="MS246" s="92">
        <v>0</v>
      </c>
      <c r="MT246" s="92">
        <v>0</v>
      </c>
      <c r="MU246" s="92">
        <v>0</v>
      </c>
      <c r="MV246" s="92">
        <v>0</v>
      </c>
      <c r="MW246" s="92">
        <v>0</v>
      </c>
      <c r="MX246" s="92">
        <v>0</v>
      </c>
      <c r="MY246" s="92">
        <v>0</v>
      </c>
      <c r="MZ246" s="92">
        <v>0</v>
      </c>
      <c r="NA246" s="92">
        <v>0</v>
      </c>
      <c r="NB246" s="92">
        <v>0</v>
      </c>
      <c r="NC246" s="92">
        <v>0</v>
      </c>
      <c r="ND246" s="92">
        <v>0</v>
      </c>
      <c r="NE246" s="92">
        <v>0</v>
      </c>
      <c r="NF246" s="92">
        <v>0</v>
      </c>
      <c r="NG246" s="92">
        <v>0</v>
      </c>
      <c r="NH246" s="92">
        <v>0</v>
      </c>
      <c r="NI246" s="92">
        <v>0</v>
      </c>
      <c r="NJ246" s="92">
        <v>0</v>
      </c>
      <c r="NK246" s="92">
        <v>0</v>
      </c>
      <c r="NL246" s="92">
        <v>0</v>
      </c>
      <c r="NM246" s="92">
        <v>2.1613699E-2</v>
      </c>
      <c r="NN246" s="92">
        <v>5.3368646699999999E-4</v>
      </c>
      <c r="NO246" s="92">
        <v>2.23924392E-4</v>
      </c>
      <c r="NP246" s="92">
        <v>8.9452048200000002E-3</v>
      </c>
      <c r="NQ246" s="92">
        <v>1.09009665E-3</v>
      </c>
      <c r="NR246" s="92">
        <v>0.22902456299999999</v>
      </c>
      <c r="NS246" s="92">
        <v>0</v>
      </c>
      <c r="NT246" s="92">
        <v>0.35047835700000002</v>
      </c>
      <c r="NU246" s="92">
        <v>0.20461263599999999</v>
      </c>
      <c r="NV246" s="92">
        <v>6.0573992299999997E-2</v>
      </c>
      <c r="NW246" s="92">
        <v>6.7304435900000003E-3</v>
      </c>
      <c r="NX246" s="92">
        <v>9.4820704300000003E-2</v>
      </c>
      <c r="NY246" s="92">
        <v>1.26410945E-2</v>
      </c>
      <c r="NZ246" s="92">
        <v>0</v>
      </c>
      <c r="OA246" s="92">
        <v>8.7115982099999992E-3</v>
      </c>
      <c r="OB246" s="92">
        <v>0</v>
      </c>
      <c r="OC246" s="92">
        <v>0</v>
      </c>
      <c r="OD246" s="92">
        <v>0</v>
      </c>
      <c r="OE246" s="92">
        <v>0</v>
      </c>
      <c r="OF246" s="92">
        <v>0</v>
      </c>
      <c r="OG246" s="92">
        <v>0</v>
      </c>
      <c r="OH246" s="92">
        <v>0</v>
      </c>
      <c r="OI246" s="92">
        <v>0</v>
      </c>
      <c r="OJ246" s="92">
        <v>0</v>
      </c>
      <c r="OK246" s="92">
        <v>0</v>
      </c>
      <c r="OL246" s="92">
        <v>0</v>
      </c>
      <c r="OM246" s="92">
        <v>0</v>
      </c>
      <c r="ON246" s="92">
        <v>0</v>
      </c>
      <c r="OO246" s="92">
        <v>0</v>
      </c>
      <c r="OP246" s="92">
        <v>0</v>
      </c>
      <c r="OQ246" s="92">
        <v>0</v>
      </c>
      <c r="OR246" s="92">
        <v>0</v>
      </c>
      <c r="OS246" s="92">
        <v>0</v>
      </c>
      <c r="OT246" s="92">
        <v>0</v>
      </c>
      <c r="OU246" s="92">
        <v>0</v>
      </c>
      <c r="OV246" s="92">
        <v>0</v>
      </c>
      <c r="OW246" s="92">
        <v>0</v>
      </c>
      <c r="OX246" s="92">
        <v>0</v>
      </c>
      <c r="OY246" s="92">
        <v>0</v>
      </c>
      <c r="OZ246" s="92">
        <v>0</v>
      </c>
      <c r="PA246" s="92">
        <v>0</v>
      </c>
      <c r="PB246" s="92">
        <v>0</v>
      </c>
      <c r="PC246" s="92">
        <v>0</v>
      </c>
      <c r="PD246" s="92">
        <v>0</v>
      </c>
      <c r="PE246" s="92">
        <v>0</v>
      </c>
      <c r="PF246" s="92">
        <v>0</v>
      </c>
      <c r="PG246" s="92">
        <v>0</v>
      </c>
      <c r="PH246" s="92">
        <v>0</v>
      </c>
      <c r="PI246" s="92">
        <v>0</v>
      </c>
      <c r="PJ246" s="92">
        <v>0</v>
      </c>
      <c r="PK246" s="92">
        <v>0</v>
      </c>
      <c r="PL246" s="92">
        <v>0</v>
      </c>
      <c r="PM246" s="92">
        <v>0</v>
      </c>
      <c r="PN246" s="92">
        <v>0</v>
      </c>
      <c r="PO246" s="92">
        <v>0</v>
      </c>
      <c r="PP246" s="92">
        <v>0</v>
      </c>
      <c r="PQ246" s="92">
        <v>0</v>
      </c>
      <c r="PR246" s="92">
        <v>0</v>
      </c>
      <c r="PS246" s="92">
        <v>0</v>
      </c>
      <c r="PT246" s="92">
        <v>0</v>
      </c>
      <c r="PU246" s="92">
        <v>0</v>
      </c>
      <c r="PV246" s="92">
        <v>0</v>
      </c>
      <c r="PW246" s="92">
        <v>25.092833200000001</v>
      </c>
      <c r="PX246" s="92">
        <v>0.61959341099999998</v>
      </c>
      <c r="PY246" s="92">
        <v>0.25996926399999998</v>
      </c>
      <c r="PZ246" s="92">
        <v>8.4619995299999999</v>
      </c>
      <c r="QA246" s="92">
        <v>1.0312114100000001</v>
      </c>
      <c r="QB246" s="92">
        <v>249.50383400000001</v>
      </c>
      <c r="QC246" s="92">
        <v>0</v>
      </c>
      <c r="QD246" s="92">
        <v>57.315713299999999</v>
      </c>
      <c r="QE246" s="92">
        <v>82.156953099999996</v>
      </c>
      <c r="QF246" s="92">
        <v>10.4160641</v>
      </c>
      <c r="QG246" s="92">
        <v>1.15734045</v>
      </c>
      <c r="QH246" s="92">
        <v>16.719685699999999</v>
      </c>
      <c r="QI246" s="92">
        <v>2.1560445600000002</v>
      </c>
      <c r="QJ246" s="92">
        <v>0</v>
      </c>
      <c r="QK246" s="92">
        <v>9.3646893500000008</v>
      </c>
      <c r="QL246" s="92">
        <v>0</v>
      </c>
      <c r="QM246" s="92">
        <v>0</v>
      </c>
      <c r="QN246" s="92">
        <v>0</v>
      </c>
      <c r="QO246" s="92">
        <v>0</v>
      </c>
      <c r="QP246" s="92">
        <v>0</v>
      </c>
      <c r="QQ246" s="92">
        <v>0</v>
      </c>
      <c r="QR246" s="92">
        <v>0</v>
      </c>
      <c r="QS246" s="92">
        <v>0</v>
      </c>
      <c r="QT246" s="92">
        <v>0</v>
      </c>
      <c r="QU246" s="92">
        <v>0</v>
      </c>
      <c r="QV246" s="92">
        <v>0</v>
      </c>
      <c r="QW246" s="92">
        <v>0</v>
      </c>
      <c r="QX246" s="92">
        <v>0</v>
      </c>
      <c r="QY246" s="92">
        <v>0</v>
      </c>
      <c r="QZ246" s="92">
        <v>0</v>
      </c>
      <c r="RA246" s="92">
        <v>0</v>
      </c>
      <c r="RB246" s="92">
        <v>0</v>
      </c>
      <c r="RC246" s="92">
        <v>0</v>
      </c>
      <c r="RD246" s="92">
        <v>0</v>
      </c>
      <c r="RE246" s="92">
        <v>0</v>
      </c>
      <c r="RF246" s="92">
        <v>0</v>
      </c>
      <c r="RG246" s="92">
        <v>0</v>
      </c>
      <c r="RH246" s="92">
        <v>0</v>
      </c>
      <c r="RI246" s="92">
        <v>0</v>
      </c>
      <c r="RJ246" s="92">
        <v>0</v>
      </c>
      <c r="RK246" s="92">
        <v>0</v>
      </c>
      <c r="RL246" s="92">
        <v>0</v>
      </c>
      <c r="RM246" s="92">
        <v>0</v>
      </c>
      <c r="RN246" s="92">
        <v>0</v>
      </c>
      <c r="RO246" s="92">
        <v>0</v>
      </c>
      <c r="RP246" s="92">
        <v>0</v>
      </c>
      <c r="RQ246" s="92">
        <v>0</v>
      </c>
      <c r="RR246" s="92">
        <v>0</v>
      </c>
      <c r="RS246" s="92">
        <v>0</v>
      </c>
      <c r="RT246" s="92">
        <v>0</v>
      </c>
      <c r="RU246" s="92">
        <v>0</v>
      </c>
      <c r="RV246" s="92">
        <v>0</v>
      </c>
      <c r="RW246" s="92">
        <v>0</v>
      </c>
      <c r="RX246" s="92">
        <v>0</v>
      </c>
      <c r="RY246" s="92">
        <v>0</v>
      </c>
      <c r="RZ246" s="92">
        <v>0</v>
      </c>
      <c r="SA246" s="92">
        <v>0</v>
      </c>
      <c r="SB246" s="92">
        <v>0</v>
      </c>
      <c r="SC246" s="92">
        <v>0</v>
      </c>
      <c r="SD246" s="92">
        <v>0</v>
      </c>
      <c r="SE246" s="92">
        <v>0</v>
      </c>
      <c r="SF246" s="92">
        <v>0</v>
      </c>
      <c r="SG246" s="92">
        <v>5.4049569499999998E-2</v>
      </c>
      <c r="SH246" s="92">
        <v>1.3345945000000001E-3</v>
      </c>
      <c r="SI246" s="92">
        <v>5.5996971899999995E-4</v>
      </c>
      <c r="SJ246" s="92">
        <v>1.82270143E-2</v>
      </c>
      <c r="SK246" s="92">
        <v>2.2212132200000001E-3</v>
      </c>
      <c r="SL246" s="92">
        <v>0.53742734800000003</v>
      </c>
      <c r="SM246" s="92">
        <v>0</v>
      </c>
      <c r="SN246" s="92">
        <v>0.123457148</v>
      </c>
      <c r="SO246" s="92">
        <v>0.17696478900000001</v>
      </c>
      <c r="SP246" s="92">
        <v>2.2436038799999999E-2</v>
      </c>
      <c r="SQ246" s="92">
        <v>2.4928932E-3</v>
      </c>
      <c r="SR246" s="92">
        <v>3.6013941000000001E-2</v>
      </c>
      <c r="SS246" s="92">
        <v>4.6440861899999996E-3</v>
      </c>
      <c r="ST246" s="92">
        <v>0</v>
      </c>
      <c r="SU246" s="92">
        <v>2.01713941E-2</v>
      </c>
      <c r="SV246" s="92">
        <v>0</v>
      </c>
      <c r="SW246" s="92">
        <v>0</v>
      </c>
      <c r="SX246" s="92">
        <v>0</v>
      </c>
      <c r="SY246" s="92">
        <v>7.1601810500000003</v>
      </c>
      <c r="SZ246" s="92">
        <v>464.25593199999997</v>
      </c>
      <c r="TA246" s="92">
        <v>5.5853054999999996</v>
      </c>
      <c r="TB246" s="92">
        <v>51.787622599999999</v>
      </c>
      <c r="TC246" s="92">
        <v>1.2949979599999999</v>
      </c>
      <c r="TD246" s="92">
        <v>0</v>
      </c>
      <c r="TE246" s="92">
        <v>0</v>
      </c>
      <c r="TF246" s="92">
        <v>1</v>
      </c>
      <c r="TG246" s="92">
        <v>-74590.251000000004</v>
      </c>
      <c r="TH246" s="92">
        <v>-1150.39931</v>
      </c>
      <c r="TI246" s="92">
        <v>-0.53407970199999999</v>
      </c>
      <c r="TJ246" s="92">
        <v>-102.319767</v>
      </c>
      <c r="TK246" s="92">
        <v>-1.5780693400000001</v>
      </c>
      <c r="TL246" s="92">
        <v>2.1366127799999999E-2</v>
      </c>
      <c r="TM246" s="92">
        <v>1.3853492599999999</v>
      </c>
      <c r="TN246" s="92">
        <v>64.838574399999999</v>
      </c>
      <c r="TO246" s="92">
        <v>0</v>
      </c>
      <c r="TP246" s="92">
        <v>6.4642986299999997E-2</v>
      </c>
      <c r="TQ246" s="92">
        <v>-1744667983.72</v>
      </c>
      <c r="TR246" s="92">
        <v>0.222781879166667</v>
      </c>
      <c r="TS246" s="92">
        <v>0</v>
      </c>
      <c r="TT246" s="92">
        <v>0</v>
      </c>
      <c r="TU246" s="92">
        <v>0</v>
      </c>
      <c r="TV246" s="92">
        <v>0</v>
      </c>
      <c r="TW246" s="92">
        <v>0</v>
      </c>
      <c r="TX246" s="92">
        <v>0</v>
      </c>
      <c r="TY246" s="92">
        <v>0</v>
      </c>
      <c r="TZ246" s="92">
        <v>0</v>
      </c>
      <c r="UA246" s="92">
        <v>0</v>
      </c>
      <c r="UB246" s="92">
        <v>0</v>
      </c>
      <c r="UC246" s="92">
        <v>0</v>
      </c>
      <c r="UD246" s="92">
        <v>0</v>
      </c>
      <c r="UE246" s="92">
        <v>0</v>
      </c>
      <c r="UF246" s="92">
        <v>0</v>
      </c>
      <c r="UG246" s="92">
        <v>0</v>
      </c>
      <c r="UH246" s="92">
        <v>0</v>
      </c>
      <c r="UI246" s="92">
        <v>0</v>
      </c>
      <c r="UJ246" s="92">
        <v>0</v>
      </c>
      <c r="UK246" s="92">
        <v>0</v>
      </c>
      <c r="UL246" s="92">
        <v>0</v>
      </c>
      <c r="UM246" s="92">
        <v>0</v>
      </c>
      <c r="UN246" s="92">
        <v>0</v>
      </c>
      <c r="UO246" s="92">
        <v>0</v>
      </c>
      <c r="UP246" s="92">
        <v>0</v>
      </c>
      <c r="UQ246" s="92">
        <v>0</v>
      </c>
      <c r="UR246" s="92">
        <v>0</v>
      </c>
      <c r="US246" s="92">
        <v>0</v>
      </c>
      <c r="UT246" s="92">
        <v>0</v>
      </c>
      <c r="UU246" s="92">
        <v>0</v>
      </c>
      <c r="UV246" s="92">
        <v>0</v>
      </c>
      <c r="UW246" s="92">
        <v>0</v>
      </c>
      <c r="UX246" s="92">
        <v>0</v>
      </c>
      <c r="UY246" s="92">
        <v>0</v>
      </c>
      <c r="UZ246" s="92">
        <v>0</v>
      </c>
      <c r="VA246" s="92">
        <v>0</v>
      </c>
      <c r="VB246" s="92">
        <v>0</v>
      </c>
      <c r="VC246" s="92">
        <v>0</v>
      </c>
      <c r="VD246" s="92">
        <v>0</v>
      </c>
      <c r="VE246" s="92">
        <v>0</v>
      </c>
      <c r="VF246" s="92">
        <v>0</v>
      </c>
      <c r="VG246" s="92">
        <v>0</v>
      </c>
      <c r="VH246" s="92">
        <v>0</v>
      </c>
      <c r="VI246" s="92">
        <v>0</v>
      </c>
      <c r="VJ246" s="92">
        <v>0</v>
      </c>
      <c r="VK246" s="92">
        <v>0</v>
      </c>
      <c r="VL246" s="92">
        <v>0</v>
      </c>
      <c r="VM246" s="92">
        <v>0</v>
      </c>
      <c r="VN246" s="92">
        <v>0</v>
      </c>
      <c r="VO246" s="92">
        <v>0</v>
      </c>
      <c r="VP246" s="92">
        <v>0</v>
      </c>
      <c r="VQ246" s="92">
        <v>0</v>
      </c>
      <c r="VR246" s="92">
        <v>0</v>
      </c>
      <c r="VS246" s="92">
        <v>0</v>
      </c>
      <c r="VT246" s="92">
        <v>0</v>
      </c>
      <c r="VU246" s="92">
        <v>0</v>
      </c>
      <c r="VV246" s="92">
        <v>0</v>
      </c>
      <c r="VW246" s="92">
        <v>0</v>
      </c>
      <c r="VX246" s="92">
        <v>0</v>
      </c>
      <c r="VY246" s="92">
        <v>0</v>
      </c>
      <c r="VZ246" s="92">
        <v>0</v>
      </c>
      <c r="WA246" s="92">
        <v>0</v>
      </c>
      <c r="WB246" s="92">
        <v>0</v>
      </c>
      <c r="WC246" s="92">
        <v>5.1422102222222297E-3</v>
      </c>
    </row>
    <row r="247" spans="2:601" ht="13.5" customHeight="1">
      <c r="B247" s="851" t="s">
        <v>2913</v>
      </c>
      <c r="C247" s="92">
        <v>0</v>
      </c>
      <c r="D247" s="92">
        <v>410597.82799999998</v>
      </c>
      <c r="E247" s="92">
        <v>-1496.1996300000001</v>
      </c>
      <c r="F247" s="92">
        <v>21326.231199999998</v>
      </c>
      <c r="G247" s="92">
        <v>4.1210468699999998</v>
      </c>
      <c r="H247" s="92">
        <v>2.7855596500000002</v>
      </c>
      <c r="I247" s="92">
        <v>6.1148015200000003</v>
      </c>
      <c r="J247" s="92">
        <v>2.56565099</v>
      </c>
      <c r="K247" s="92">
        <v>6.8100129699999998</v>
      </c>
      <c r="L247" s="92">
        <v>1.4112279599999999</v>
      </c>
      <c r="M247" s="92">
        <v>0.93123439100000005</v>
      </c>
      <c r="N247" s="92">
        <v>0</v>
      </c>
      <c r="O247" s="92">
        <v>6.7284748900000002</v>
      </c>
      <c r="P247" s="92">
        <v>0.169802534</v>
      </c>
      <c r="Q247" s="92">
        <v>7.1245818599999997E-2</v>
      </c>
      <c r="R247" s="92">
        <v>2.8460876499999999</v>
      </c>
      <c r="S247" s="92">
        <v>0.34683505399999998</v>
      </c>
      <c r="T247" s="92">
        <v>65.242361700000004</v>
      </c>
      <c r="U247" s="92">
        <v>4.1548075100000004</v>
      </c>
      <c r="V247" s="92">
        <v>2.8235051800000002</v>
      </c>
      <c r="W247" s="92">
        <v>5.08773901</v>
      </c>
      <c r="X247" s="92">
        <v>0.98390937199999995</v>
      </c>
      <c r="Y247" s="92">
        <v>18.102860799999998</v>
      </c>
      <c r="Z247" s="92">
        <v>4.7772627500000002</v>
      </c>
      <c r="AA247" s="92">
        <v>1.82286131</v>
      </c>
      <c r="AB247" s="92">
        <v>3.7317459500000001</v>
      </c>
      <c r="AC247" s="92">
        <v>4.1501751299999997E-5</v>
      </c>
      <c r="AD247" s="92">
        <v>7.0103394999999999E-4</v>
      </c>
      <c r="AE247" s="92">
        <v>18.080651</v>
      </c>
      <c r="AF247" s="92">
        <v>23.231836300000001</v>
      </c>
      <c r="AG247" s="92">
        <v>0.95193446800000003</v>
      </c>
      <c r="AH247" s="92">
        <v>0</v>
      </c>
      <c r="AI247" s="92">
        <v>0</v>
      </c>
      <c r="AJ247" s="92">
        <v>0</v>
      </c>
      <c r="AK247" s="92">
        <v>0</v>
      </c>
      <c r="AL247" s="92">
        <v>0</v>
      </c>
      <c r="AM247" s="92">
        <v>0</v>
      </c>
      <c r="AN247" s="92">
        <v>4.5528661499999998E-2</v>
      </c>
      <c r="AO247" s="92">
        <v>3.4838694100000002E-3</v>
      </c>
      <c r="AP247" s="92">
        <v>6.8774112299999999E-3</v>
      </c>
      <c r="AQ247" s="92">
        <v>0</v>
      </c>
      <c r="AR247" s="92">
        <v>0</v>
      </c>
      <c r="AS247" s="92">
        <v>0</v>
      </c>
      <c r="AT247" s="92">
        <v>5.4223098800000004E-19</v>
      </c>
      <c r="AU247" s="92">
        <v>0</v>
      </c>
      <c r="AV247" s="92">
        <v>0</v>
      </c>
      <c r="AW247" s="92">
        <v>1.12435331E-11</v>
      </c>
      <c r="AX247" s="92">
        <v>0</v>
      </c>
      <c r="AY247" s="92">
        <v>0</v>
      </c>
      <c r="AZ247" s="92">
        <v>0</v>
      </c>
      <c r="BA247" s="92">
        <v>0</v>
      </c>
      <c r="BB247" s="92">
        <v>0</v>
      </c>
      <c r="BC247" s="92">
        <v>0</v>
      </c>
      <c r="BD247" s="92">
        <v>0</v>
      </c>
      <c r="BE247" s="92">
        <v>0</v>
      </c>
      <c r="BF247" s="92">
        <v>0</v>
      </c>
      <c r="BG247" s="92">
        <v>0</v>
      </c>
      <c r="BH247" s="92">
        <v>0</v>
      </c>
      <c r="BI247" s="92">
        <v>0</v>
      </c>
      <c r="BJ247" s="92">
        <v>0</v>
      </c>
      <c r="BK247" s="92">
        <v>0</v>
      </c>
      <c r="BL247" s="92">
        <v>0</v>
      </c>
      <c r="BM247" s="92">
        <v>0</v>
      </c>
      <c r="BN247" s="92">
        <v>0</v>
      </c>
      <c r="BO247" s="92">
        <v>0</v>
      </c>
      <c r="BP247" s="92">
        <v>0.99144823199999998</v>
      </c>
      <c r="BQ247" s="92">
        <v>1.9158587300000001E-4</v>
      </c>
      <c r="BR247" s="92">
        <v>1.2949958999999999E-4</v>
      </c>
      <c r="BS247" s="92">
        <v>2.8427475500000001E-4</v>
      </c>
      <c r="BT247" s="92">
        <v>1.1927612100000001E-4</v>
      </c>
      <c r="BU247" s="92">
        <v>3.1659486600000002E-4</v>
      </c>
      <c r="BV247" s="92">
        <v>6.56074416E-5</v>
      </c>
      <c r="BW247" s="92">
        <v>4.3292726200000001E-5</v>
      </c>
      <c r="BX247" s="92">
        <v>0</v>
      </c>
      <c r="BY247" s="92">
        <v>3.1280419200000001E-4</v>
      </c>
      <c r="BZ247" s="92">
        <v>7.8940540599999993E-6</v>
      </c>
      <c r="CA247" s="92">
        <v>3.3121905200000002E-6</v>
      </c>
      <c r="CB247" s="92">
        <v>1.3231351299999999E-4</v>
      </c>
      <c r="CC247" s="92">
        <v>1.6124227400000001E-5</v>
      </c>
      <c r="CD247" s="92">
        <v>3.0330921300000002E-3</v>
      </c>
      <c r="CE247" s="92">
        <v>1.9315539200000001E-4</v>
      </c>
      <c r="CF247" s="92">
        <v>1.3126366299999999E-4</v>
      </c>
      <c r="CG247" s="92">
        <v>2.3652701600000001E-4</v>
      </c>
      <c r="CH247" s="92">
        <v>4.5741565700000001E-5</v>
      </c>
      <c r="CI247" s="92">
        <v>8.4159498700000005E-4</v>
      </c>
      <c r="CJ247" s="92">
        <v>2.22093095E-4</v>
      </c>
      <c r="CK247" s="92">
        <v>8.4744116499999996E-5</v>
      </c>
      <c r="CL247" s="92">
        <v>1.7348742399999999E-4</v>
      </c>
      <c r="CM247" s="92">
        <v>1.9294003500000001E-9</v>
      </c>
      <c r="CN247" s="92">
        <v>3.2590796799999999E-8</v>
      </c>
      <c r="CO247" s="92">
        <v>8.4056246399999998E-4</v>
      </c>
      <c r="CP247" s="92">
        <v>1.08003907E-3</v>
      </c>
      <c r="CQ247" s="92">
        <v>4.4255064799999997E-5</v>
      </c>
      <c r="CR247" s="92">
        <v>0</v>
      </c>
      <c r="CS247" s="92">
        <v>0</v>
      </c>
      <c r="CT247" s="92">
        <v>0</v>
      </c>
      <c r="CU247" s="92">
        <v>0</v>
      </c>
      <c r="CV247" s="92">
        <v>0</v>
      </c>
      <c r="CW247" s="92">
        <v>0</v>
      </c>
      <c r="CX247" s="92">
        <v>2.1166098399999999E-6</v>
      </c>
      <c r="CY247" s="92">
        <v>1.6196373999999999E-7</v>
      </c>
      <c r="CZ247" s="92">
        <v>3.19728185E-7</v>
      </c>
      <c r="DA247" s="92">
        <v>0</v>
      </c>
      <c r="DB247" s="92">
        <v>0</v>
      </c>
      <c r="DC247" s="92">
        <v>0</v>
      </c>
      <c r="DD247" s="92">
        <v>2.5208108599999999E-23</v>
      </c>
      <c r="DE247" s="92">
        <v>0</v>
      </c>
      <c r="DF247" s="92">
        <v>0</v>
      </c>
      <c r="DG247" s="92">
        <v>5.2270750199999996E-16</v>
      </c>
      <c r="DH247" s="92">
        <v>0</v>
      </c>
      <c r="DI247" s="92">
        <v>0</v>
      </c>
      <c r="DJ247" s="92">
        <v>0</v>
      </c>
      <c r="DK247" s="92">
        <v>0</v>
      </c>
      <c r="DL247" s="92">
        <v>0</v>
      </c>
      <c r="DM247" s="92">
        <v>0</v>
      </c>
      <c r="DN247" s="92">
        <v>0</v>
      </c>
      <c r="DO247" s="92">
        <v>0</v>
      </c>
      <c r="DP247" s="92">
        <v>0</v>
      </c>
      <c r="DQ247" s="92">
        <v>0</v>
      </c>
      <c r="DR247" s="92">
        <v>0</v>
      </c>
      <c r="DS247" s="92">
        <v>0</v>
      </c>
      <c r="DT247" s="92">
        <v>0</v>
      </c>
      <c r="DU247" s="92">
        <v>0</v>
      </c>
      <c r="DV247" s="92">
        <v>0</v>
      </c>
      <c r="DW247" s="92">
        <v>0</v>
      </c>
      <c r="DX247" s="92">
        <v>0</v>
      </c>
      <c r="DY247" s="92">
        <v>0</v>
      </c>
      <c r="DZ247" s="92">
        <v>384198.027</v>
      </c>
      <c r="EA247" s="92">
        <v>189.85267300000001</v>
      </c>
      <c r="EB247" s="92">
        <v>501.83996500000001</v>
      </c>
      <c r="EC247" s="92">
        <v>1101.6284599999999</v>
      </c>
      <c r="ED247" s="92">
        <v>462.22172899999998</v>
      </c>
      <c r="EE247" s="92">
        <v>1022.39678</v>
      </c>
      <c r="EF247" s="92">
        <v>211.86963</v>
      </c>
      <c r="EG247" s="92">
        <v>318.76160700000003</v>
      </c>
      <c r="EH247" s="92">
        <v>0</v>
      </c>
      <c r="EI247" s="92">
        <v>1090.9710700000001</v>
      </c>
      <c r="EJ247" s="92">
        <v>27.532190400000001</v>
      </c>
      <c r="EK247" s="92">
        <v>11.551968</v>
      </c>
      <c r="EL247" s="92">
        <v>376.01405799999998</v>
      </c>
      <c r="EM247" s="92">
        <v>45.822501699999997</v>
      </c>
      <c r="EN247" s="92">
        <v>11753.9125</v>
      </c>
      <c r="EO247" s="92">
        <v>632.15279999999996</v>
      </c>
      <c r="EP247" s="92">
        <v>356.07223900000002</v>
      </c>
      <c r="EQ247" s="92">
        <v>488.85825199999999</v>
      </c>
      <c r="ER247" s="92">
        <v>59.086276599999998</v>
      </c>
      <c r="ES247" s="92">
        <v>1630.6847</v>
      </c>
      <c r="ET247" s="92">
        <v>726.847533</v>
      </c>
      <c r="EU247" s="92">
        <v>167.875902</v>
      </c>
      <c r="EV247" s="92">
        <v>440.67904299999998</v>
      </c>
      <c r="EW247" s="92">
        <v>7.0679806599999997E-4</v>
      </c>
      <c r="EX247" s="92">
        <v>6.8757045200000005E-2</v>
      </c>
      <c r="EY247" s="92">
        <v>2389.1880700000002</v>
      </c>
      <c r="EZ247" s="92">
        <v>1790.78243</v>
      </c>
      <c r="FA247" s="92">
        <v>125.708944</v>
      </c>
      <c r="FB247" s="92">
        <v>0</v>
      </c>
      <c r="FC247" s="92">
        <v>0</v>
      </c>
      <c r="FD247" s="92">
        <v>0</v>
      </c>
      <c r="FE247" s="92">
        <v>0</v>
      </c>
      <c r="FF247" s="92">
        <v>0</v>
      </c>
      <c r="FG247" s="92">
        <v>0</v>
      </c>
      <c r="FH247" s="92">
        <v>12.860333499999999</v>
      </c>
      <c r="FI247" s="92">
        <v>0.111479641</v>
      </c>
      <c r="FJ247" s="92">
        <v>0.19266022199999999</v>
      </c>
      <c r="FK247" s="92">
        <v>0</v>
      </c>
      <c r="FL247" s="92">
        <v>0</v>
      </c>
      <c r="FM247" s="92">
        <v>0</v>
      </c>
      <c r="FN247" s="92">
        <v>2.38634773E-17</v>
      </c>
      <c r="FO247" s="92">
        <v>0</v>
      </c>
      <c r="FP247" s="92">
        <v>0</v>
      </c>
      <c r="FQ247" s="92">
        <v>7.2031470200000001E-10</v>
      </c>
      <c r="FR247" s="92">
        <v>0</v>
      </c>
      <c r="FS247" s="92">
        <v>0</v>
      </c>
      <c r="FT247" s="92">
        <v>0</v>
      </c>
      <c r="FU247" s="92">
        <v>0</v>
      </c>
      <c r="FV247" s="92">
        <v>0</v>
      </c>
      <c r="FW247" s="92">
        <v>0</v>
      </c>
      <c r="FX247" s="92">
        <v>0</v>
      </c>
      <c r="FY247" s="92">
        <v>0</v>
      </c>
      <c r="FZ247" s="92">
        <v>0</v>
      </c>
      <c r="GA247" s="92">
        <v>0</v>
      </c>
      <c r="GB247" s="92">
        <v>0</v>
      </c>
      <c r="GC247" s="92">
        <v>0</v>
      </c>
      <c r="GD247" s="92">
        <v>0</v>
      </c>
      <c r="GE247" s="92">
        <v>0</v>
      </c>
      <c r="GF247" s="92">
        <v>0</v>
      </c>
      <c r="GG247" s="92">
        <v>0</v>
      </c>
      <c r="GH247" s="92">
        <v>0</v>
      </c>
      <c r="GI247" s="92">
        <v>0</v>
      </c>
      <c r="GJ247" s="92">
        <v>0.93676317399999998</v>
      </c>
      <c r="GK247" s="92">
        <v>4.6290449200000002E-4</v>
      </c>
      <c r="GL247" s="92">
        <v>1.2236012799999999E-3</v>
      </c>
      <c r="GM247" s="92">
        <v>2.6860235999999998E-3</v>
      </c>
      <c r="GN247" s="92">
        <v>1.12700291E-3</v>
      </c>
      <c r="GO247" s="92">
        <v>2.4928385499999998E-3</v>
      </c>
      <c r="GP247" s="92">
        <v>5.1658689799999997E-4</v>
      </c>
      <c r="GQ247" s="92">
        <v>7.7721412799999995E-4</v>
      </c>
      <c r="GR247" s="92">
        <v>0</v>
      </c>
      <c r="GS247" s="92">
        <v>2.66003844E-3</v>
      </c>
      <c r="GT247" s="92">
        <v>6.7129814000000001E-5</v>
      </c>
      <c r="GU247" s="92">
        <v>2.81663555E-5</v>
      </c>
      <c r="GV247" s="92">
        <v>9.1680877500000002E-4</v>
      </c>
      <c r="GW247" s="92">
        <v>1.1172579999999999E-4</v>
      </c>
      <c r="GX247" s="92">
        <v>2.86587427E-2</v>
      </c>
      <c r="GY247" s="92">
        <v>1.5413339500000001E-3</v>
      </c>
      <c r="GZ247" s="92">
        <v>8.6818603100000005E-4</v>
      </c>
      <c r="HA247" s="92">
        <v>1.1919488799999999E-3</v>
      </c>
      <c r="HB247" s="92">
        <v>1.44065935E-4</v>
      </c>
      <c r="HC247" s="92">
        <v>3.9759844300000001E-3</v>
      </c>
      <c r="HD247" s="92">
        <v>1.77222149E-3</v>
      </c>
      <c r="HE247" s="92">
        <v>4.0932006900000001E-4</v>
      </c>
      <c r="HF247" s="92">
        <v>1.0744768899999999E-3</v>
      </c>
      <c r="HG247" s="92">
        <v>1.7233362799999999E-9</v>
      </c>
      <c r="HH247" s="92">
        <v>1.6764549400000001E-7</v>
      </c>
      <c r="HI247" s="92">
        <v>5.82539015E-3</v>
      </c>
      <c r="HJ247" s="92">
        <v>4.36633952E-3</v>
      </c>
      <c r="HK247" s="92">
        <v>3.0650732399999998E-4</v>
      </c>
      <c r="HL247" s="92">
        <v>0</v>
      </c>
      <c r="HM247" s="92">
        <v>0</v>
      </c>
      <c r="HN247" s="92">
        <v>0</v>
      </c>
      <c r="HO247" s="92">
        <v>0</v>
      </c>
      <c r="HP247" s="92">
        <v>0</v>
      </c>
      <c r="HQ247" s="92">
        <v>0</v>
      </c>
      <c r="HR247" s="92">
        <v>3.1356451599999999E-5</v>
      </c>
      <c r="HS247" s="92">
        <v>2.7181300900000001E-7</v>
      </c>
      <c r="HT247" s="92">
        <v>4.6974994199999998E-7</v>
      </c>
      <c r="HU247" s="92">
        <v>0</v>
      </c>
      <c r="HV247" s="92">
        <v>0</v>
      </c>
      <c r="HW247" s="92">
        <v>0</v>
      </c>
      <c r="HX247" s="92">
        <v>5.8184647499999997E-23</v>
      </c>
      <c r="HY247" s="92">
        <v>0</v>
      </c>
      <c r="HZ247" s="92">
        <v>0</v>
      </c>
      <c r="IA247" s="92">
        <v>1.75629295E-15</v>
      </c>
      <c r="IB247" s="92">
        <v>0</v>
      </c>
      <c r="IC247" s="92">
        <v>0</v>
      </c>
      <c r="ID247" s="92">
        <v>0</v>
      </c>
      <c r="IE247" s="92">
        <v>0</v>
      </c>
      <c r="IF247" s="92">
        <v>0</v>
      </c>
      <c r="IG247" s="92">
        <v>0</v>
      </c>
      <c r="IH247" s="92">
        <v>0</v>
      </c>
      <c r="II247" s="92">
        <v>0</v>
      </c>
      <c r="IJ247" s="92">
        <v>0</v>
      </c>
      <c r="IK247" s="92">
        <v>0</v>
      </c>
      <c r="IL247" s="92">
        <v>0</v>
      </c>
      <c r="IM247" s="92">
        <v>0</v>
      </c>
      <c r="IN247" s="92">
        <v>0</v>
      </c>
      <c r="IO247" s="92">
        <v>0</v>
      </c>
      <c r="IP247" s="92">
        <v>0</v>
      </c>
      <c r="IQ247" s="92">
        <v>0</v>
      </c>
      <c r="IR247" s="92">
        <v>0</v>
      </c>
      <c r="IS247" s="92">
        <v>0</v>
      </c>
      <c r="IT247" s="92">
        <v>21510.1813</v>
      </c>
      <c r="IU247" s="92">
        <v>410133.57199999999</v>
      </c>
      <c r="IV247" s="92">
        <v>6818.1163800000004</v>
      </c>
      <c r="IW247" s="92">
        <v>35</v>
      </c>
      <c r="IX247" s="92">
        <v>1.2949979599999999</v>
      </c>
      <c r="IY247" s="92">
        <v>0</v>
      </c>
      <c r="IZ247" s="92">
        <v>1</v>
      </c>
      <c r="JA247" s="92">
        <v>0</v>
      </c>
      <c r="JB247" s="92">
        <v>-69532.807499999995</v>
      </c>
      <c r="JC247" s="92">
        <v>-3646.7712000000001</v>
      </c>
      <c r="JD247" s="92">
        <v>-1495.6632999999999</v>
      </c>
      <c r="JE247" s="92">
        <v>-40.1053669</v>
      </c>
      <c r="JF247" s="92">
        <v>-2.1033969699999999</v>
      </c>
      <c r="JG247" s="92">
        <v>5.2580947900000001E-2</v>
      </c>
      <c r="JH247" s="92">
        <v>1.0025583499999999</v>
      </c>
      <c r="JI247" s="92">
        <v>19.066951</v>
      </c>
      <c r="JJ247" s="92">
        <v>0</v>
      </c>
      <c r="JK247" s="92">
        <v>0</v>
      </c>
      <c r="JL247" s="92">
        <v>0</v>
      </c>
      <c r="JM247" s="92">
        <v>0</v>
      </c>
      <c r="JN247" s="92">
        <v>0</v>
      </c>
      <c r="JO247" s="92">
        <v>0</v>
      </c>
      <c r="JP247" s="92">
        <v>0</v>
      </c>
      <c r="JQ247" s="92">
        <v>0</v>
      </c>
      <c r="JR247" s="92">
        <v>0</v>
      </c>
      <c r="JS247" s="92">
        <v>0</v>
      </c>
      <c r="JT247" s="92">
        <v>0</v>
      </c>
      <c r="JU247" s="92">
        <v>0</v>
      </c>
      <c r="JV247" s="92">
        <v>0</v>
      </c>
      <c r="JW247" s="92">
        <v>0</v>
      </c>
      <c r="JX247" s="92">
        <v>0</v>
      </c>
      <c r="JY247" s="92">
        <v>0</v>
      </c>
      <c r="JZ247" s="92">
        <v>0</v>
      </c>
      <c r="KA247" s="92">
        <v>0</v>
      </c>
      <c r="KB247" s="92">
        <v>0</v>
      </c>
      <c r="KC247" s="92">
        <v>0</v>
      </c>
      <c r="KD247" s="92">
        <v>0</v>
      </c>
      <c r="KE247" s="92">
        <v>0</v>
      </c>
      <c r="KF247" s="92">
        <v>0</v>
      </c>
      <c r="KG247" s="92">
        <v>0</v>
      </c>
      <c r="KH247" s="92">
        <v>0</v>
      </c>
      <c r="KI247" s="92">
        <v>0</v>
      </c>
      <c r="KJ247" s="92">
        <v>0</v>
      </c>
      <c r="KK247" s="92">
        <v>0</v>
      </c>
      <c r="KL247" s="92">
        <v>0</v>
      </c>
      <c r="KM247" s="92">
        <v>0</v>
      </c>
      <c r="KN247" s="92">
        <v>0</v>
      </c>
      <c r="KO247" s="92">
        <v>0</v>
      </c>
      <c r="KP247" s="92">
        <v>0</v>
      </c>
      <c r="KQ247" s="92">
        <v>0</v>
      </c>
      <c r="KR247" s="92">
        <v>0</v>
      </c>
      <c r="KS247" s="92">
        <v>0</v>
      </c>
      <c r="KT247" s="92">
        <v>0</v>
      </c>
      <c r="KU247" s="92">
        <v>0</v>
      </c>
      <c r="KV247" s="92">
        <v>0</v>
      </c>
      <c r="KW247" s="92">
        <v>0</v>
      </c>
      <c r="KX247" s="92">
        <v>0</v>
      </c>
      <c r="KY247" s="92">
        <v>0</v>
      </c>
      <c r="KZ247" s="92">
        <v>0</v>
      </c>
      <c r="LA247" s="92">
        <v>0</v>
      </c>
      <c r="LB247" s="92">
        <v>0</v>
      </c>
      <c r="LC247" s="92">
        <v>0.15475799800000001</v>
      </c>
      <c r="LD247" s="92">
        <v>3.8212917199999998E-3</v>
      </c>
      <c r="LE247" s="92">
        <v>1.60333919E-3</v>
      </c>
      <c r="LF247" s="92">
        <v>6.4049286100000005E-2</v>
      </c>
      <c r="LG247" s="92">
        <v>7.8052893400000004E-3</v>
      </c>
      <c r="LH247" s="92">
        <v>1.6398573299999999</v>
      </c>
      <c r="LI247" s="92">
        <v>0</v>
      </c>
      <c r="LJ247" s="92">
        <v>2.5094884899999998</v>
      </c>
      <c r="LK247" s="92">
        <v>1.46506352</v>
      </c>
      <c r="LL247" s="92">
        <v>0.43372075199999999</v>
      </c>
      <c r="LM247" s="92">
        <v>4.8191194700000002E-2</v>
      </c>
      <c r="LN247" s="92">
        <v>0.67893340999999996</v>
      </c>
      <c r="LO247" s="92">
        <v>9.0512525400000002E-2</v>
      </c>
      <c r="LP247" s="92">
        <v>0</v>
      </c>
      <c r="LQ247" s="92">
        <v>6.2376620399999999E-2</v>
      </c>
      <c r="LR247" s="92">
        <v>0</v>
      </c>
      <c r="LS247" s="92">
        <v>0</v>
      </c>
      <c r="LT247" s="92">
        <v>0</v>
      </c>
      <c r="LU247" s="92">
        <v>0</v>
      </c>
      <c r="LV247" s="92">
        <v>0</v>
      </c>
      <c r="LW247" s="92">
        <v>0</v>
      </c>
      <c r="LX247" s="92">
        <v>0</v>
      </c>
      <c r="LY247" s="92">
        <v>0</v>
      </c>
      <c r="LZ247" s="92">
        <v>0</v>
      </c>
      <c r="MA247" s="92">
        <v>0</v>
      </c>
      <c r="MB247" s="92">
        <v>0</v>
      </c>
      <c r="MC247" s="92">
        <v>0</v>
      </c>
      <c r="MD247" s="92">
        <v>0</v>
      </c>
      <c r="ME247" s="92">
        <v>0</v>
      </c>
      <c r="MF247" s="92">
        <v>0</v>
      </c>
      <c r="MG247" s="92">
        <v>0</v>
      </c>
      <c r="MH247" s="92">
        <v>0</v>
      </c>
      <c r="MI247" s="92">
        <v>0</v>
      </c>
      <c r="MJ247" s="92">
        <v>0</v>
      </c>
      <c r="MK247" s="92">
        <v>0</v>
      </c>
      <c r="ML247" s="92">
        <v>0</v>
      </c>
      <c r="MM247" s="92">
        <v>0</v>
      </c>
      <c r="MN247" s="92">
        <v>0</v>
      </c>
      <c r="MO247" s="92">
        <v>0</v>
      </c>
      <c r="MP247" s="92">
        <v>0</v>
      </c>
      <c r="MQ247" s="92">
        <v>0</v>
      </c>
      <c r="MR247" s="92">
        <v>0</v>
      </c>
      <c r="MS247" s="92">
        <v>0</v>
      </c>
      <c r="MT247" s="92">
        <v>0</v>
      </c>
      <c r="MU247" s="92">
        <v>0</v>
      </c>
      <c r="MV247" s="92">
        <v>0</v>
      </c>
      <c r="MW247" s="92">
        <v>0</v>
      </c>
      <c r="MX247" s="92">
        <v>0</v>
      </c>
      <c r="MY247" s="92">
        <v>0</v>
      </c>
      <c r="MZ247" s="92">
        <v>0</v>
      </c>
      <c r="NA247" s="92">
        <v>0</v>
      </c>
      <c r="NB247" s="92">
        <v>0</v>
      </c>
      <c r="NC247" s="92">
        <v>0</v>
      </c>
      <c r="ND247" s="92">
        <v>0</v>
      </c>
      <c r="NE247" s="92">
        <v>0</v>
      </c>
      <c r="NF247" s="92">
        <v>0</v>
      </c>
      <c r="NG247" s="92">
        <v>0</v>
      </c>
      <c r="NH247" s="92">
        <v>0</v>
      </c>
      <c r="NI247" s="92">
        <v>0</v>
      </c>
      <c r="NJ247" s="92">
        <v>0</v>
      </c>
      <c r="NK247" s="92">
        <v>0</v>
      </c>
      <c r="NL247" s="92">
        <v>0</v>
      </c>
      <c r="NM247" s="92">
        <v>2.1613699E-2</v>
      </c>
      <c r="NN247" s="92">
        <v>5.3368646699999999E-4</v>
      </c>
      <c r="NO247" s="92">
        <v>2.23924392E-4</v>
      </c>
      <c r="NP247" s="92">
        <v>8.9452048200000002E-3</v>
      </c>
      <c r="NQ247" s="92">
        <v>1.09009665E-3</v>
      </c>
      <c r="NR247" s="92">
        <v>0.22902456299999999</v>
      </c>
      <c r="NS247" s="92">
        <v>0</v>
      </c>
      <c r="NT247" s="92">
        <v>0.35047835700000002</v>
      </c>
      <c r="NU247" s="92">
        <v>0.20461263599999999</v>
      </c>
      <c r="NV247" s="92">
        <v>6.0573992299999997E-2</v>
      </c>
      <c r="NW247" s="92">
        <v>6.7304435900000003E-3</v>
      </c>
      <c r="NX247" s="92">
        <v>9.4820704300000003E-2</v>
      </c>
      <c r="NY247" s="92">
        <v>1.26410945E-2</v>
      </c>
      <c r="NZ247" s="92">
        <v>0</v>
      </c>
      <c r="OA247" s="92">
        <v>8.7115982099999992E-3</v>
      </c>
      <c r="OB247" s="92">
        <v>0</v>
      </c>
      <c r="OC247" s="92">
        <v>0</v>
      </c>
      <c r="OD247" s="92">
        <v>0</v>
      </c>
      <c r="OE247" s="92">
        <v>0</v>
      </c>
      <c r="OF247" s="92">
        <v>0</v>
      </c>
      <c r="OG247" s="92">
        <v>0</v>
      </c>
      <c r="OH247" s="92">
        <v>0</v>
      </c>
      <c r="OI247" s="92">
        <v>0</v>
      </c>
      <c r="OJ247" s="92">
        <v>0</v>
      </c>
      <c r="OK247" s="92">
        <v>0</v>
      </c>
      <c r="OL247" s="92">
        <v>0</v>
      </c>
      <c r="OM247" s="92">
        <v>0</v>
      </c>
      <c r="ON247" s="92">
        <v>0</v>
      </c>
      <c r="OO247" s="92">
        <v>0</v>
      </c>
      <c r="OP247" s="92">
        <v>0</v>
      </c>
      <c r="OQ247" s="92">
        <v>0</v>
      </c>
      <c r="OR247" s="92">
        <v>0</v>
      </c>
      <c r="OS247" s="92">
        <v>0</v>
      </c>
      <c r="OT247" s="92">
        <v>0</v>
      </c>
      <c r="OU247" s="92">
        <v>0</v>
      </c>
      <c r="OV247" s="92">
        <v>0</v>
      </c>
      <c r="OW247" s="92">
        <v>0</v>
      </c>
      <c r="OX247" s="92">
        <v>0</v>
      </c>
      <c r="OY247" s="92">
        <v>0</v>
      </c>
      <c r="OZ247" s="92">
        <v>0</v>
      </c>
      <c r="PA247" s="92">
        <v>0</v>
      </c>
      <c r="PB247" s="92">
        <v>0</v>
      </c>
      <c r="PC247" s="92">
        <v>0</v>
      </c>
      <c r="PD247" s="92">
        <v>0</v>
      </c>
      <c r="PE247" s="92">
        <v>0</v>
      </c>
      <c r="PF247" s="92">
        <v>0</v>
      </c>
      <c r="PG247" s="92">
        <v>0</v>
      </c>
      <c r="PH247" s="92">
        <v>0</v>
      </c>
      <c r="PI247" s="92">
        <v>0</v>
      </c>
      <c r="PJ247" s="92">
        <v>0</v>
      </c>
      <c r="PK247" s="92">
        <v>0</v>
      </c>
      <c r="PL247" s="92">
        <v>0</v>
      </c>
      <c r="PM247" s="92">
        <v>0</v>
      </c>
      <c r="PN247" s="92">
        <v>0</v>
      </c>
      <c r="PO247" s="92">
        <v>0</v>
      </c>
      <c r="PP247" s="92">
        <v>0</v>
      </c>
      <c r="PQ247" s="92">
        <v>0</v>
      </c>
      <c r="PR247" s="92">
        <v>0</v>
      </c>
      <c r="PS247" s="92">
        <v>0</v>
      </c>
      <c r="PT247" s="92">
        <v>0</v>
      </c>
      <c r="PU247" s="92">
        <v>0</v>
      </c>
      <c r="PV247" s="92">
        <v>0</v>
      </c>
      <c r="PW247" s="92">
        <v>25.092833200000001</v>
      </c>
      <c r="PX247" s="92">
        <v>0.61959341099999998</v>
      </c>
      <c r="PY247" s="92">
        <v>0.25996926399999998</v>
      </c>
      <c r="PZ247" s="92">
        <v>8.4619995299999999</v>
      </c>
      <c r="QA247" s="92">
        <v>1.0312114100000001</v>
      </c>
      <c r="QB247" s="92">
        <v>249.50383400000001</v>
      </c>
      <c r="QC247" s="92">
        <v>0</v>
      </c>
      <c r="QD247" s="92">
        <v>57.315713299999999</v>
      </c>
      <c r="QE247" s="92">
        <v>82.156953099999996</v>
      </c>
      <c r="QF247" s="92">
        <v>10.4160641</v>
      </c>
      <c r="QG247" s="92">
        <v>1.15734045</v>
      </c>
      <c r="QH247" s="92">
        <v>16.719685699999999</v>
      </c>
      <c r="QI247" s="92">
        <v>2.1560445600000002</v>
      </c>
      <c r="QJ247" s="92">
        <v>0</v>
      </c>
      <c r="QK247" s="92">
        <v>9.3646893500000008</v>
      </c>
      <c r="QL247" s="92">
        <v>0</v>
      </c>
      <c r="QM247" s="92">
        <v>0</v>
      </c>
      <c r="QN247" s="92">
        <v>0</v>
      </c>
      <c r="QO247" s="92">
        <v>0</v>
      </c>
      <c r="QP247" s="92">
        <v>0</v>
      </c>
      <c r="QQ247" s="92">
        <v>0</v>
      </c>
      <c r="QR247" s="92">
        <v>0</v>
      </c>
      <c r="QS247" s="92">
        <v>0</v>
      </c>
      <c r="QT247" s="92">
        <v>0</v>
      </c>
      <c r="QU247" s="92">
        <v>0</v>
      </c>
      <c r="QV247" s="92">
        <v>0</v>
      </c>
      <c r="QW247" s="92">
        <v>0</v>
      </c>
      <c r="QX247" s="92">
        <v>0</v>
      </c>
      <c r="QY247" s="92">
        <v>0</v>
      </c>
      <c r="QZ247" s="92">
        <v>0</v>
      </c>
      <c r="RA247" s="92">
        <v>0</v>
      </c>
      <c r="RB247" s="92">
        <v>0</v>
      </c>
      <c r="RC247" s="92">
        <v>0</v>
      </c>
      <c r="RD247" s="92">
        <v>0</v>
      </c>
      <c r="RE247" s="92">
        <v>0</v>
      </c>
      <c r="RF247" s="92">
        <v>0</v>
      </c>
      <c r="RG247" s="92">
        <v>0</v>
      </c>
      <c r="RH247" s="92">
        <v>0</v>
      </c>
      <c r="RI247" s="92">
        <v>0</v>
      </c>
      <c r="RJ247" s="92">
        <v>0</v>
      </c>
      <c r="RK247" s="92">
        <v>0</v>
      </c>
      <c r="RL247" s="92">
        <v>0</v>
      </c>
      <c r="RM247" s="92">
        <v>0</v>
      </c>
      <c r="RN247" s="92">
        <v>0</v>
      </c>
      <c r="RO247" s="92">
        <v>0</v>
      </c>
      <c r="RP247" s="92">
        <v>0</v>
      </c>
      <c r="RQ247" s="92">
        <v>0</v>
      </c>
      <c r="RR247" s="92">
        <v>0</v>
      </c>
      <c r="RS247" s="92">
        <v>0</v>
      </c>
      <c r="RT247" s="92">
        <v>0</v>
      </c>
      <c r="RU247" s="92">
        <v>0</v>
      </c>
      <c r="RV247" s="92">
        <v>0</v>
      </c>
      <c r="RW247" s="92">
        <v>0</v>
      </c>
      <c r="RX247" s="92">
        <v>0</v>
      </c>
      <c r="RY247" s="92">
        <v>0</v>
      </c>
      <c r="RZ247" s="92">
        <v>0</v>
      </c>
      <c r="SA247" s="92">
        <v>0</v>
      </c>
      <c r="SB247" s="92">
        <v>0</v>
      </c>
      <c r="SC247" s="92">
        <v>0</v>
      </c>
      <c r="SD247" s="92">
        <v>0</v>
      </c>
      <c r="SE247" s="92">
        <v>0</v>
      </c>
      <c r="SF247" s="92">
        <v>0</v>
      </c>
      <c r="SG247" s="92">
        <v>5.4049569499999998E-2</v>
      </c>
      <c r="SH247" s="92">
        <v>1.3345945000000001E-3</v>
      </c>
      <c r="SI247" s="92">
        <v>5.5996971899999995E-4</v>
      </c>
      <c r="SJ247" s="92">
        <v>1.82270143E-2</v>
      </c>
      <c r="SK247" s="92">
        <v>2.2212132200000001E-3</v>
      </c>
      <c r="SL247" s="92">
        <v>0.53742734800000003</v>
      </c>
      <c r="SM247" s="92">
        <v>0</v>
      </c>
      <c r="SN247" s="92">
        <v>0.123457148</v>
      </c>
      <c r="SO247" s="92">
        <v>0.17696478900000001</v>
      </c>
      <c r="SP247" s="92">
        <v>2.2436038799999999E-2</v>
      </c>
      <c r="SQ247" s="92">
        <v>2.4928932E-3</v>
      </c>
      <c r="SR247" s="92">
        <v>3.6013941000000001E-2</v>
      </c>
      <c r="SS247" s="92">
        <v>4.6440861899999996E-3</v>
      </c>
      <c r="ST247" s="92">
        <v>0</v>
      </c>
      <c r="SU247" s="92">
        <v>2.01713941E-2</v>
      </c>
      <c r="SV247" s="92">
        <v>0</v>
      </c>
      <c r="SW247" s="92">
        <v>0</v>
      </c>
      <c r="SX247" s="92">
        <v>0</v>
      </c>
      <c r="SY247" s="92">
        <v>7.1601810500000003</v>
      </c>
      <c r="SZ247" s="92">
        <v>464.25593199999997</v>
      </c>
      <c r="TA247" s="92">
        <v>5.5853054999999996</v>
      </c>
      <c r="TB247" s="92">
        <v>35</v>
      </c>
      <c r="TC247" s="92">
        <v>1.2949979599999999</v>
      </c>
      <c r="TD247" s="92">
        <v>0</v>
      </c>
      <c r="TE247" s="92">
        <v>0</v>
      </c>
      <c r="TF247" s="92">
        <v>1</v>
      </c>
      <c r="TG247" s="92">
        <v>-74904.6394</v>
      </c>
      <c r="TH247" s="92">
        <v>-1155.24809</v>
      </c>
      <c r="TI247" s="92">
        <v>-0.53633077900000004</v>
      </c>
      <c r="TJ247" s="92">
        <v>-103.31307200000001</v>
      </c>
      <c r="TK247" s="92">
        <v>-1.5933890100000001</v>
      </c>
      <c r="TL247" s="92">
        <v>2.1366127799999999E-2</v>
      </c>
      <c r="TM247" s="92">
        <v>1.3853492599999999</v>
      </c>
      <c r="TN247" s="92">
        <v>64.838574399999999</v>
      </c>
      <c r="TO247" s="92">
        <v>0</v>
      </c>
      <c r="TP247" s="92">
        <v>6.4642986299999997E-2</v>
      </c>
      <c r="TQ247" s="92">
        <v>-1744667983.72</v>
      </c>
      <c r="TR247" s="92">
        <v>0.222781879166667</v>
      </c>
      <c r="TS247" s="92">
        <v>0</v>
      </c>
      <c r="TT247" s="92">
        <v>0</v>
      </c>
      <c r="TU247" s="92">
        <v>0</v>
      </c>
      <c r="TV247" s="92">
        <v>0</v>
      </c>
      <c r="TW247" s="92">
        <v>0</v>
      </c>
      <c r="TX247" s="92">
        <v>0</v>
      </c>
      <c r="TY247" s="92">
        <v>0</v>
      </c>
      <c r="TZ247" s="92">
        <v>0</v>
      </c>
      <c r="UA247" s="92">
        <v>0</v>
      </c>
      <c r="UB247" s="92">
        <v>0</v>
      </c>
      <c r="UC247" s="92">
        <v>0</v>
      </c>
      <c r="UD247" s="92">
        <v>0</v>
      </c>
      <c r="UE247" s="92">
        <v>0</v>
      </c>
      <c r="UF247" s="92">
        <v>0</v>
      </c>
      <c r="UG247" s="92">
        <v>0</v>
      </c>
      <c r="UH247" s="92">
        <v>0</v>
      </c>
      <c r="UI247" s="92">
        <v>0</v>
      </c>
      <c r="UJ247" s="92">
        <v>0</v>
      </c>
      <c r="UK247" s="92">
        <v>0</v>
      </c>
      <c r="UL247" s="92">
        <v>0</v>
      </c>
      <c r="UM247" s="92">
        <v>0</v>
      </c>
      <c r="UN247" s="92">
        <v>0</v>
      </c>
      <c r="UO247" s="92">
        <v>0</v>
      </c>
      <c r="UP247" s="92">
        <v>0</v>
      </c>
      <c r="UQ247" s="92">
        <v>0</v>
      </c>
      <c r="UR247" s="92">
        <v>0</v>
      </c>
      <c r="US247" s="92">
        <v>0</v>
      </c>
      <c r="UT247" s="92">
        <v>0</v>
      </c>
      <c r="UU247" s="92">
        <v>0</v>
      </c>
      <c r="UV247" s="92">
        <v>0</v>
      </c>
      <c r="UW247" s="92">
        <v>0</v>
      </c>
      <c r="UX247" s="92">
        <v>0</v>
      </c>
      <c r="UY247" s="92">
        <v>0</v>
      </c>
      <c r="UZ247" s="92">
        <v>0</v>
      </c>
      <c r="VA247" s="92">
        <v>0</v>
      </c>
      <c r="VB247" s="92">
        <v>0</v>
      </c>
      <c r="VC247" s="92">
        <v>0</v>
      </c>
      <c r="VD247" s="92">
        <v>0</v>
      </c>
      <c r="VE247" s="92">
        <v>0</v>
      </c>
      <c r="VF247" s="92">
        <v>0</v>
      </c>
      <c r="VG247" s="92">
        <v>0</v>
      </c>
      <c r="VH247" s="92">
        <v>0</v>
      </c>
      <c r="VI247" s="92">
        <v>0</v>
      </c>
      <c r="VJ247" s="92">
        <v>0</v>
      </c>
      <c r="VK247" s="92">
        <v>0</v>
      </c>
      <c r="VL247" s="92">
        <v>0</v>
      </c>
      <c r="VM247" s="92">
        <v>0</v>
      </c>
      <c r="VN247" s="92">
        <v>0</v>
      </c>
      <c r="VO247" s="92">
        <v>0</v>
      </c>
      <c r="VP247" s="92">
        <v>0</v>
      </c>
      <c r="VQ247" s="92">
        <v>0</v>
      </c>
      <c r="VR247" s="92">
        <v>0</v>
      </c>
      <c r="VS247" s="92">
        <v>0</v>
      </c>
      <c r="VT247" s="92">
        <v>0</v>
      </c>
      <c r="VU247" s="92">
        <v>0</v>
      </c>
      <c r="VV247" s="92">
        <v>0</v>
      </c>
      <c r="VW247" s="92">
        <v>0</v>
      </c>
      <c r="VX247" s="92">
        <v>0</v>
      </c>
      <c r="VY247" s="92">
        <v>0</v>
      </c>
      <c r="VZ247" s="92">
        <v>0</v>
      </c>
      <c r="WA247" s="92">
        <v>0</v>
      </c>
      <c r="WB247" s="92">
        <v>0</v>
      </c>
      <c r="WC247" s="92">
        <v>5.1422102222222297E-3</v>
      </c>
    </row>
    <row r="248" spans="2:601" ht="13.5" customHeight="1">
      <c r="B248" s="851" t="s">
        <v>2914</v>
      </c>
      <c r="C248" s="92">
        <v>0</v>
      </c>
      <c r="D248" s="92">
        <v>20926.165099999998</v>
      </c>
      <c r="E248" s="92">
        <v>-34.1396443</v>
      </c>
      <c r="F248" s="92">
        <v>0</v>
      </c>
      <c r="G248" s="92">
        <v>3.75015265</v>
      </c>
      <c r="H248" s="92">
        <v>2.53485928</v>
      </c>
      <c r="I248" s="92">
        <v>5.5644693800000002</v>
      </c>
      <c r="J248" s="92">
        <v>2.3347424000000001</v>
      </c>
      <c r="K248" s="92">
        <v>6.1971118000000001</v>
      </c>
      <c r="L248" s="92">
        <v>1.2842174500000001</v>
      </c>
      <c r="M248" s="92">
        <v>0.84742329599999999</v>
      </c>
      <c r="N248" s="92">
        <v>0</v>
      </c>
      <c r="O248" s="92">
        <v>6.1229121500000003</v>
      </c>
      <c r="P248" s="92">
        <v>0.154520306</v>
      </c>
      <c r="Q248" s="92">
        <v>6.4833694900000002E-2</v>
      </c>
      <c r="R248" s="92">
        <v>2.58993976</v>
      </c>
      <c r="S248" s="92">
        <v>0.31561990000000001</v>
      </c>
      <c r="T248" s="92">
        <v>59.370549199999999</v>
      </c>
      <c r="U248" s="92">
        <v>3.7808748400000001</v>
      </c>
      <c r="V248" s="92">
        <v>2.5693897200000002</v>
      </c>
      <c r="W248" s="92">
        <v>4.6298424999999996</v>
      </c>
      <c r="X248" s="92">
        <v>0.89535752800000001</v>
      </c>
      <c r="Y248" s="92">
        <v>16.473603300000001</v>
      </c>
      <c r="Z248" s="92">
        <v>4.3473091000000004</v>
      </c>
      <c r="AA248" s="92">
        <v>1.6588037899999999</v>
      </c>
      <c r="AB248" s="92">
        <v>3.3958888200000001</v>
      </c>
      <c r="AC248" s="92">
        <v>3.7766593700000001E-5</v>
      </c>
      <c r="AD248" s="92">
        <v>6.3794089400000004E-4</v>
      </c>
      <c r="AE248" s="92">
        <v>4.88177577</v>
      </c>
      <c r="AF248" s="92">
        <v>6.2725958000000004</v>
      </c>
      <c r="AG248" s="92">
        <v>0.866260366</v>
      </c>
      <c r="AH248" s="92">
        <v>0</v>
      </c>
      <c r="AI248" s="92">
        <v>0</v>
      </c>
      <c r="AJ248" s="92">
        <v>0</v>
      </c>
      <c r="AK248" s="92">
        <v>0</v>
      </c>
      <c r="AL248" s="92">
        <v>0</v>
      </c>
      <c r="AM248" s="92">
        <v>0</v>
      </c>
      <c r="AN248" s="92">
        <v>4.1431082000000001E-2</v>
      </c>
      <c r="AO248" s="92">
        <v>3.17032117E-3</v>
      </c>
      <c r="AP248" s="92">
        <v>6.2584442200000001E-3</v>
      </c>
      <c r="AQ248" s="92">
        <v>0</v>
      </c>
      <c r="AR248" s="92">
        <v>0</v>
      </c>
      <c r="AS248" s="92">
        <v>0</v>
      </c>
      <c r="AT248" s="92">
        <v>0</v>
      </c>
      <c r="AU248" s="92">
        <v>0</v>
      </c>
      <c r="AV248" s="92">
        <v>0</v>
      </c>
      <c r="AW248" s="92">
        <v>1.02316152E-11</v>
      </c>
      <c r="AX248" s="92">
        <v>0</v>
      </c>
      <c r="AY248" s="92">
        <v>0</v>
      </c>
      <c r="AZ248" s="92">
        <v>0</v>
      </c>
      <c r="BA248" s="92">
        <v>0</v>
      </c>
      <c r="BB248" s="92">
        <v>0</v>
      </c>
      <c r="BC248" s="92">
        <v>0</v>
      </c>
      <c r="BD248" s="92">
        <v>0</v>
      </c>
      <c r="BE248" s="92">
        <v>0</v>
      </c>
      <c r="BF248" s="92">
        <v>0</v>
      </c>
      <c r="BG248" s="92">
        <v>0</v>
      </c>
      <c r="BH248" s="92">
        <v>0</v>
      </c>
      <c r="BI248" s="92">
        <v>0</v>
      </c>
      <c r="BJ248" s="92">
        <v>0</v>
      </c>
      <c r="BK248" s="92">
        <v>0</v>
      </c>
      <c r="BL248" s="92">
        <v>0</v>
      </c>
      <c r="BM248" s="92">
        <v>0</v>
      </c>
      <c r="BN248" s="92">
        <v>0</v>
      </c>
      <c r="BO248" s="92">
        <v>0</v>
      </c>
      <c r="BP248" s="92">
        <v>0</v>
      </c>
      <c r="BQ248" s="92">
        <v>2.6605396100000001E-2</v>
      </c>
      <c r="BR248" s="92">
        <v>1.7983517300000001E-2</v>
      </c>
      <c r="BS248" s="92">
        <v>3.9477036200000003E-2</v>
      </c>
      <c r="BT248" s="92">
        <v>1.65637914E-2</v>
      </c>
      <c r="BU248" s="92">
        <v>4.39653074E-2</v>
      </c>
      <c r="BV248" s="92">
        <v>9.1108594800000005E-3</v>
      </c>
      <c r="BW248" s="92">
        <v>6.0120305800000001E-3</v>
      </c>
      <c r="BX248" s="92">
        <v>0</v>
      </c>
      <c r="BY248" s="92">
        <v>4.3438899199999999E-2</v>
      </c>
      <c r="BZ248" s="92">
        <v>1.09624176E-3</v>
      </c>
      <c r="CA248" s="92">
        <v>4.5996157800000002E-4</v>
      </c>
      <c r="CB248" s="92">
        <v>1.8374284899999999E-2</v>
      </c>
      <c r="CC248" s="92">
        <v>2.2391601700000002E-3</v>
      </c>
      <c r="CD248" s="92">
        <v>0.42120338099999999</v>
      </c>
      <c r="CE248" s="92">
        <v>2.6823354099999999E-2</v>
      </c>
      <c r="CF248" s="92">
        <v>1.8228492900000001E-2</v>
      </c>
      <c r="CG248" s="92">
        <v>3.2846341199999997E-2</v>
      </c>
      <c r="CH248" s="92">
        <v>6.3520992E-3</v>
      </c>
      <c r="CI248" s="92">
        <v>0.11687170700000001</v>
      </c>
      <c r="CJ248" s="92">
        <v>3.08419126E-2</v>
      </c>
      <c r="CK248" s="92">
        <v>1.17683561E-2</v>
      </c>
      <c r="CL248" s="92">
        <v>2.4092077100000001E-2</v>
      </c>
      <c r="CM248" s="92">
        <v>2.6793447599999998E-7</v>
      </c>
      <c r="CN248" s="92">
        <v>4.5258611400000002E-6</v>
      </c>
      <c r="CO248" s="92">
        <v>3.4633677600000003E-2</v>
      </c>
      <c r="CP248" s="92">
        <v>4.4500827399999998E-2</v>
      </c>
      <c r="CQ248" s="92">
        <v>6.1456698600000003E-3</v>
      </c>
      <c r="CR248" s="92">
        <v>0</v>
      </c>
      <c r="CS248" s="92">
        <v>0</v>
      </c>
      <c r="CT248" s="92">
        <v>0</v>
      </c>
      <c r="CU248" s="92">
        <v>0</v>
      </c>
      <c r="CV248" s="92">
        <v>0</v>
      </c>
      <c r="CW248" s="92">
        <v>0</v>
      </c>
      <c r="CX248" s="92">
        <v>2.9393212699999998E-4</v>
      </c>
      <c r="CY248" s="92">
        <v>2.2491791199999999E-5</v>
      </c>
      <c r="CZ248" s="92">
        <v>4.4400429199999998E-5</v>
      </c>
      <c r="DA248" s="92">
        <v>0</v>
      </c>
      <c r="DB248" s="92">
        <v>0</v>
      </c>
      <c r="DC248" s="92">
        <v>0</v>
      </c>
      <c r="DD248" s="92">
        <v>0</v>
      </c>
      <c r="DE248" s="92">
        <v>0</v>
      </c>
      <c r="DF248" s="92">
        <v>0</v>
      </c>
      <c r="DG248" s="92">
        <v>7.2588024799999999E-14</v>
      </c>
      <c r="DH248" s="92">
        <v>0</v>
      </c>
      <c r="DI248" s="92">
        <v>0</v>
      </c>
      <c r="DJ248" s="92">
        <v>0</v>
      </c>
      <c r="DK248" s="92">
        <v>0</v>
      </c>
      <c r="DL248" s="92">
        <v>0</v>
      </c>
      <c r="DM248" s="92">
        <v>0</v>
      </c>
      <c r="DN248" s="92">
        <v>0</v>
      </c>
      <c r="DO248" s="92">
        <v>0</v>
      </c>
      <c r="DP248" s="92">
        <v>0</v>
      </c>
      <c r="DQ248" s="92">
        <v>0</v>
      </c>
      <c r="DR248" s="92">
        <v>0</v>
      </c>
      <c r="DS248" s="92">
        <v>0</v>
      </c>
      <c r="DT248" s="92">
        <v>0</v>
      </c>
      <c r="DU248" s="92">
        <v>0</v>
      </c>
      <c r="DV248" s="92">
        <v>0</v>
      </c>
      <c r="DW248" s="92">
        <v>0</v>
      </c>
      <c r="DX248" s="92">
        <v>0</v>
      </c>
      <c r="DY248" s="92">
        <v>0</v>
      </c>
      <c r="DZ248" s="92">
        <v>0</v>
      </c>
      <c r="EA248" s="92">
        <v>172.76593199999999</v>
      </c>
      <c r="EB248" s="92">
        <v>456.67436800000002</v>
      </c>
      <c r="EC248" s="92">
        <v>1002.48189</v>
      </c>
      <c r="ED248" s="92">
        <v>420.62177400000002</v>
      </c>
      <c r="EE248" s="92">
        <v>930.38107000000002</v>
      </c>
      <c r="EF248" s="92">
        <v>192.80136300000001</v>
      </c>
      <c r="EG248" s="92">
        <v>290.07306199999999</v>
      </c>
      <c r="EH248" s="92">
        <v>0</v>
      </c>
      <c r="EI248" s="92">
        <v>992.78367100000003</v>
      </c>
      <c r="EJ248" s="92">
        <v>25.054293300000001</v>
      </c>
      <c r="EK248" s="92">
        <v>10.5122909</v>
      </c>
      <c r="EL248" s="92">
        <v>342.17279300000001</v>
      </c>
      <c r="EM248" s="92">
        <v>41.698476499999998</v>
      </c>
      <c r="EN248" s="92">
        <v>10696.0604</v>
      </c>
      <c r="EO248" s="92">
        <v>575.25904800000001</v>
      </c>
      <c r="EP248" s="92">
        <v>324.02573699999999</v>
      </c>
      <c r="EQ248" s="92">
        <v>444.86100900000002</v>
      </c>
      <c r="ER248" s="92">
        <v>53.768511699999998</v>
      </c>
      <c r="ES248" s="92">
        <v>1483.92308</v>
      </c>
      <c r="ET248" s="92">
        <v>661.43125499999996</v>
      </c>
      <c r="EU248" s="92">
        <v>152.76707099999999</v>
      </c>
      <c r="EV248" s="92">
        <v>401.01792999999998</v>
      </c>
      <c r="EW248" s="92">
        <v>6.4318624000000003E-4</v>
      </c>
      <c r="EX248" s="92">
        <v>6.2568911199999994E-2</v>
      </c>
      <c r="EY248" s="92">
        <v>645.08077900000001</v>
      </c>
      <c r="EZ248" s="92">
        <v>483.51125500000001</v>
      </c>
      <c r="FA248" s="92">
        <v>114.395139</v>
      </c>
      <c r="FB248" s="92">
        <v>0</v>
      </c>
      <c r="FC248" s="92">
        <v>0</v>
      </c>
      <c r="FD248" s="92">
        <v>0</v>
      </c>
      <c r="FE248" s="92">
        <v>0</v>
      </c>
      <c r="FF248" s="92">
        <v>0</v>
      </c>
      <c r="FG248" s="92">
        <v>0</v>
      </c>
      <c r="FH248" s="92">
        <v>11.7029035</v>
      </c>
      <c r="FI248" s="92">
        <v>0.101446473</v>
      </c>
      <c r="FJ248" s="92">
        <v>0.175320802</v>
      </c>
      <c r="FK248" s="92">
        <v>0</v>
      </c>
      <c r="FL248" s="92">
        <v>0</v>
      </c>
      <c r="FM248" s="92">
        <v>0</v>
      </c>
      <c r="FN248" s="92">
        <v>0</v>
      </c>
      <c r="FO248" s="92">
        <v>0</v>
      </c>
      <c r="FP248" s="92">
        <v>0</v>
      </c>
      <c r="FQ248" s="92">
        <v>6.5548637900000004E-10</v>
      </c>
      <c r="FR248" s="92">
        <v>0</v>
      </c>
      <c r="FS248" s="92">
        <v>0</v>
      </c>
      <c r="FT248" s="92">
        <v>0</v>
      </c>
      <c r="FU248" s="92">
        <v>0</v>
      </c>
      <c r="FV248" s="92">
        <v>0</v>
      </c>
      <c r="FW248" s="92">
        <v>0</v>
      </c>
      <c r="FX248" s="92">
        <v>0</v>
      </c>
      <c r="FY248" s="92">
        <v>0</v>
      </c>
      <c r="FZ248" s="92">
        <v>0</v>
      </c>
      <c r="GA248" s="92">
        <v>0</v>
      </c>
      <c r="GB248" s="92">
        <v>0</v>
      </c>
      <c r="GC248" s="92">
        <v>0</v>
      </c>
      <c r="GD248" s="92">
        <v>0</v>
      </c>
      <c r="GE248" s="92">
        <v>0</v>
      </c>
      <c r="GF248" s="92">
        <v>0</v>
      </c>
      <c r="GG248" s="92">
        <v>0</v>
      </c>
      <c r="GH248" s="92">
        <v>0</v>
      </c>
      <c r="GI248" s="92">
        <v>0</v>
      </c>
      <c r="GJ248" s="92">
        <v>0</v>
      </c>
      <c r="GK248" s="92">
        <v>8.2559767499999995E-3</v>
      </c>
      <c r="GL248" s="92">
        <v>2.1823127500000001E-2</v>
      </c>
      <c r="GM248" s="92">
        <v>4.7905666899999998E-2</v>
      </c>
      <c r="GN248" s="92">
        <v>2.0100279799999999E-2</v>
      </c>
      <c r="GO248" s="92">
        <v>4.4460180199999998E-2</v>
      </c>
      <c r="GP248" s="92">
        <v>9.2134111800000005E-3</v>
      </c>
      <c r="GQ248" s="92">
        <v>1.38617401E-2</v>
      </c>
      <c r="GR248" s="92">
        <v>0</v>
      </c>
      <c r="GS248" s="92">
        <v>4.7442217299999999E-2</v>
      </c>
      <c r="GT248" s="92">
        <v>1.1972711300000001E-3</v>
      </c>
      <c r="GU248" s="92">
        <v>5.0235152300000003E-4</v>
      </c>
      <c r="GV248" s="92">
        <v>1.6351433299999999E-2</v>
      </c>
      <c r="GW248" s="92">
        <v>1.99264779E-3</v>
      </c>
      <c r="GX248" s="92">
        <v>0.511133328</v>
      </c>
      <c r="GY248" s="92">
        <v>2.74899412E-2</v>
      </c>
      <c r="GZ248" s="92">
        <v>1.5484238799999999E-2</v>
      </c>
      <c r="HA248" s="92">
        <v>2.1258601700000001E-2</v>
      </c>
      <c r="HB248" s="92">
        <v>2.5694393300000002E-3</v>
      </c>
      <c r="HC248" s="92">
        <v>7.09123277E-2</v>
      </c>
      <c r="HD248" s="92">
        <v>3.1607858000000003E-2</v>
      </c>
      <c r="HE248" s="92">
        <v>7.3002898699999997E-3</v>
      </c>
      <c r="HF248" s="92">
        <v>1.9163469700000001E-2</v>
      </c>
      <c r="HG248" s="92">
        <v>3.0735982299999997E-8</v>
      </c>
      <c r="HH248" s="92">
        <v>2.98998459E-6</v>
      </c>
      <c r="HI248" s="92">
        <v>3.0826516799999999E-2</v>
      </c>
      <c r="HJ248" s="92">
        <v>2.3105583499999999E-2</v>
      </c>
      <c r="HK248" s="92">
        <v>5.4666078700000001E-3</v>
      </c>
      <c r="HL248" s="92">
        <v>0</v>
      </c>
      <c r="HM248" s="92">
        <v>0</v>
      </c>
      <c r="HN248" s="92">
        <v>0</v>
      </c>
      <c r="HO248" s="92">
        <v>0</v>
      </c>
      <c r="HP248" s="92">
        <v>0</v>
      </c>
      <c r="HQ248" s="92">
        <v>0</v>
      </c>
      <c r="HR248" s="92">
        <v>5.5924740400000003E-4</v>
      </c>
      <c r="HS248" s="92">
        <v>4.8478291399999998E-6</v>
      </c>
      <c r="HT248" s="92">
        <v>8.3780664699999992E-6</v>
      </c>
      <c r="HU248" s="92">
        <v>0</v>
      </c>
      <c r="HV248" s="92">
        <v>0</v>
      </c>
      <c r="HW248" s="92">
        <v>0</v>
      </c>
      <c r="HX248" s="92">
        <v>0</v>
      </c>
      <c r="HY248" s="92">
        <v>0</v>
      </c>
      <c r="HZ248" s="92">
        <v>0</v>
      </c>
      <c r="IA248" s="92">
        <v>3.1323769800000002E-14</v>
      </c>
      <c r="IB248" s="92">
        <v>0</v>
      </c>
      <c r="IC248" s="92">
        <v>0</v>
      </c>
      <c r="ID248" s="92">
        <v>0</v>
      </c>
      <c r="IE248" s="92">
        <v>0</v>
      </c>
      <c r="IF248" s="92">
        <v>0</v>
      </c>
      <c r="IG248" s="92">
        <v>0</v>
      </c>
      <c r="IH248" s="92">
        <v>0</v>
      </c>
      <c r="II248" s="92">
        <v>0</v>
      </c>
      <c r="IJ248" s="92">
        <v>0</v>
      </c>
      <c r="IK248" s="92">
        <v>0</v>
      </c>
      <c r="IL248" s="92">
        <v>0</v>
      </c>
      <c r="IM248" s="92">
        <v>0</v>
      </c>
      <c r="IN248" s="92">
        <v>0</v>
      </c>
      <c r="IO248" s="92">
        <v>0</v>
      </c>
      <c r="IP248" s="92">
        <v>0</v>
      </c>
      <c r="IQ248" s="92">
        <v>0</v>
      </c>
      <c r="IR248" s="92">
        <v>0</v>
      </c>
      <c r="IS248" s="92">
        <v>0</v>
      </c>
      <c r="IT248" s="92">
        <v>140.954588</v>
      </c>
      <c r="IU248" s="92">
        <v>20926.165099999998</v>
      </c>
      <c r="IV248" s="92">
        <v>79.741481300000004</v>
      </c>
      <c r="IW248" s="92">
        <v>35</v>
      </c>
      <c r="IX248" s="92">
        <v>1.2949979599999999</v>
      </c>
      <c r="IY248" s="92">
        <v>0</v>
      </c>
      <c r="IZ248" s="92">
        <v>1</v>
      </c>
      <c r="JA248" s="92">
        <v>0</v>
      </c>
      <c r="JB248" s="92">
        <v>-242203.14300000001</v>
      </c>
      <c r="JC248" s="92">
        <v>-1631.4333799999999</v>
      </c>
      <c r="JD248" s="92">
        <v>-34.1396443</v>
      </c>
      <c r="JE248" s="92">
        <v>-233.36741599999999</v>
      </c>
      <c r="JF248" s="92">
        <v>-1.5719176399999999</v>
      </c>
      <c r="JG248" s="92">
        <v>2.94607411E-2</v>
      </c>
      <c r="JH248" s="92">
        <v>4.3737514300000004</v>
      </c>
      <c r="JI248" s="92">
        <v>148.46033299999999</v>
      </c>
      <c r="JJ248" s="92">
        <v>0</v>
      </c>
      <c r="JK248" s="92">
        <v>0</v>
      </c>
      <c r="JL248" s="92">
        <v>0</v>
      </c>
      <c r="JM248" s="92">
        <v>0</v>
      </c>
      <c r="JN248" s="92">
        <v>0</v>
      </c>
      <c r="JO248" s="92">
        <v>0</v>
      </c>
      <c r="JP248" s="92">
        <v>0</v>
      </c>
      <c r="JQ248" s="92">
        <v>0</v>
      </c>
      <c r="JR248" s="92">
        <v>0</v>
      </c>
      <c r="JS248" s="92">
        <v>0</v>
      </c>
      <c r="JT248" s="92">
        <v>0</v>
      </c>
      <c r="JU248" s="92">
        <v>0</v>
      </c>
      <c r="JV248" s="92">
        <v>0</v>
      </c>
      <c r="JW248" s="92">
        <v>0</v>
      </c>
      <c r="JX248" s="92">
        <v>0</v>
      </c>
      <c r="JY248" s="92">
        <v>0</v>
      </c>
      <c r="JZ248" s="92">
        <v>0</v>
      </c>
      <c r="KA248" s="92">
        <v>0</v>
      </c>
      <c r="KB248" s="92">
        <v>0</v>
      </c>
      <c r="KC248" s="92">
        <v>0</v>
      </c>
      <c r="KD248" s="92">
        <v>0</v>
      </c>
      <c r="KE248" s="92">
        <v>0</v>
      </c>
      <c r="KF248" s="92">
        <v>0</v>
      </c>
      <c r="KG248" s="92">
        <v>0</v>
      </c>
      <c r="KH248" s="92">
        <v>0</v>
      </c>
      <c r="KI248" s="92">
        <v>0</v>
      </c>
      <c r="KJ248" s="92">
        <v>0</v>
      </c>
      <c r="KK248" s="92">
        <v>0</v>
      </c>
      <c r="KL248" s="92">
        <v>0</v>
      </c>
      <c r="KM248" s="92">
        <v>0</v>
      </c>
      <c r="KN248" s="92">
        <v>0</v>
      </c>
      <c r="KO248" s="92">
        <v>0</v>
      </c>
      <c r="KP248" s="92">
        <v>0</v>
      </c>
      <c r="KQ248" s="92">
        <v>0</v>
      </c>
      <c r="KR248" s="92">
        <v>0</v>
      </c>
      <c r="KS248" s="92">
        <v>0</v>
      </c>
      <c r="KT248" s="92">
        <v>0</v>
      </c>
      <c r="KU248" s="92">
        <v>0</v>
      </c>
      <c r="KV248" s="92">
        <v>0</v>
      </c>
      <c r="KW248" s="92">
        <v>0</v>
      </c>
      <c r="KX248" s="92">
        <v>0</v>
      </c>
      <c r="KY248" s="92">
        <v>0</v>
      </c>
      <c r="KZ248" s="92">
        <v>0</v>
      </c>
      <c r="LA248" s="92">
        <v>0</v>
      </c>
      <c r="LB248" s="92">
        <v>0</v>
      </c>
      <c r="LC248" s="92">
        <v>0</v>
      </c>
      <c r="LD248" s="92">
        <v>0</v>
      </c>
      <c r="LE248" s="92">
        <v>0</v>
      </c>
      <c r="LF248" s="92">
        <v>0</v>
      </c>
      <c r="LG248" s="92">
        <v>0</v>
      </c>
      <c r="LH248" s="92">
        <v>0</v>
      </c>
      <c r="LI248" s="92">
        <v>0</v>
      </c>
      <c r="LJ248" s="92">
        <v>0</v>
      </c>
      <c r="LK248" s="92">
        <v>0</v>
      </c>
      <c r="LL248" s="92">
        <v>0</v>
      </c>
      <c r="LM248" s="92">
        <v>0</v>
      </c>
      <c r="LN248" s="92">
        <v>0</v>
      </c>
      <c r="LO248" s="92">
        <v>0</v>
      </c>
      <c r="LP248" s="92">
        <v>0</v>
      </c>
      <c r="LQ248" s="92">
        <v>0</v>
      </c>
      <c r="LR248" s="92">
        <v>0</v>
      </c>
      <c r="LS248" s="92">
        <v>0</v>
      </c>
      <c r="LT248" s="92">
        <v>0</v>
      </c>
      <c r="LU248" s="92">
        <v>0</v>
      </c>
      <c r="LV248" s="92">
        <v>0</v>
      </c>
      <c r="LW248" s="92">
        <v>0</v>
      </c>
      <c r="LX248" s="92">
        <v>0</v>
      </c>
      <c r="LY248" s="92">
        <v>0</v>
      </c>
      <c r="LZ248" s="92">
        <v>0</v>
      </c>
      <c r="MA248" s="92">
        <v>0</v>
      </c>
      <c r="MB248" s="92">
        <v>0</v>
      </c>
      <c r="MC248" s="92">
        <v>0</v>
      </c>
      <c r="MD248" s="92">
        <v>0</v>
      </c>
      <c r="ME248" s="92">
        <v>0</v>
      </c>
      <c r="MF248" s="92">
        <v>0</v>
      </c>
      <c r="MG248" s="92">
        <v>0</v>
      </c>
      <c r="MH248" s="92">
        <v>0</v>
      </c>
      <c r="MI248" s="92">
        <v>0</v>
      </c>
      <c r="MJ248" s="92">
        <v>0</v>
      </c>
      <c r="MK248" s="92">
        <v>0</v>
      </c>
      <c r="ML248" s="92">
        <v>0</v>
      </c>
      <c r="MM248" s="92">
        <v>0</v>
      </c>
      <c r="MN248" s="92">
        <v>0</v>
      </c>
      <c r="MO248" s="92">
        <v>0</v>
      </c>
      <c r="MP248" s="92">
        <v>0</v>
      </c>
      <c r="MQ248" s="92">
        <v>0</v>
      </c>
      <c r="MR248" s="92">
        <v>0</v>
      </c>
      <c r="MS248" s="92">
        <v>0</v>
      </c>
      <c r="MT248" s="92">
        <v>0</v>
      </c>
      <c r="MU248" s="92">
        <v>0</v>
      </c>
      <c r="MV248" s="92">
        <v>0</v>
      </c>
      <c r="MW248" s="92">
        <v>0</v>
      </c>
      <c r="MX248" s="92">
        <v>0</v>
      </c>
      <c r="MY248" s="92">
        <v>0</v>
      </c>
      <c r="MZ248" s="92">
        <v>0</v>
      </c>
      <c r="NA248" s="92">
        <v>0</v>
      </c>
      <c r="NB248" s="92">
        <v>0</v>
      </c>
      <c r="NC248" s="92">
        <v>0</v>
      </c>
      <c r="ND248" s="92">
        <v>0</v>
      </c>
      <c r="NE248" s="92">
        <v>0</v>
      </c>
      <c r="NF248" s="92">
        <v>0</v>
      </c>
      <c r="NG248" s="92">
        <v>0</v>
      </c>
      <c r="NH248" s="92">
        <v>0</v>
      </c>
      <c r="NI248" s="92">
        <v>0</v>
      </c>
      <c r="NJ248" s="92">
        <v>0</v>
      </c>
      <c r="NK248" s="92">
        <v>0</v>
      </c>
      <c r="NL248" s="92">
        <v>0</v>
      </c>
      <c r="NM248" s="92">
        <v>0</v>
      </c>
      <c r="NN248" s="92">
        <v>0</v>
      </c>
      <c r="NO248" s="92">
        <v>0</v>
      </c>
      <c r="NP248" s="92">
        <v>0</v>
      </c>
      <c r="NQ248" s="92">
        <v>0</v>
      </c>
      <c r="NR248" s="92">
        <v>0</v>
      </c>
      <c r="NS248" s="92">
        <v>0</v>
      </c>
      <c r="NT248" s="92">
        <v>0</v>
      </c>
      <c r="NU248" s="92">
        <v>0</v>
      </c>
      <c r="NV248" s="92">
        <v>0</v>
      </c>
      <c r="NW248" s="92">
        <v>0</v>
      </c>
      <c r="NX248" s="92">
        <v>0</v>
      </c>
      <c r="NY248" s="92">
        <v>0</v>
      </c>
      <c r="NZ248" s="92">
        <v>0</v>
      </c>
      <c r="OA248" s="92">
        <v>0</v>
      </c>
      <c r="OB248" s="92">
        <v>0</v>
      </c>
      <c r="OC248" s="92">
        <v>0</v>
      </c>
      <c r="OD248" s="92">
        <v>0</v>
      </c>
      <c r="OE248" s="92">
        <v>0</v>
      </c>
      <c r="OF248" s="92">
        <v>0</v>
      </c>
      <c r="OG248" s="92">
        <v>0</v>
      </c>
      <c r="OH248" s="92">
        <v>0</v>
      </c>
      <c r="OI248" s="92">
        <v>0</v>
      </c>
      <c r="OJ248" s="92">
        <v>0</v>
      </c>
      <c r="OK248" s="92">
        <v>0</v>
      </c>
      <c r="OL248" s="92">
        <v>0</v>
      </c>
      <c r="OM248" s="92">
        <v>0</v>
      </c>
      <c r="ON248" s="92">
        <v>0</v>
      </c>
      <c r="OO248" s="92">
        <v>0</v>
      </c>
      <c r="OP248" s="92">
        <v>0</v>
      </c>
      <c r="OQ248" s="92">
        <v>0</v>
      </c>
      <c r="OR248" s="92">
        <v>0</v>
      </c>
      <c r="OS248" s="92">
        <v>0</v>
      </c>
      <c r="OT248" s="92">
        <v>0</v>
      </c>
      <c r="OU248" s="92">
        <v>0</v>
      </c>
      <c r="OV248" s="92">
        <v>0</v>
      </c>
      <c r="OW248" s="92">
        <v>0</v>
      </c>
      <c r="OX248" s="92">
        <v>0</v>
      </c>
      <c r="OY248" s="92">
        <v>0</v>
      </c>
      <c r="OZ248" s="92">
        <v>0</v>
      </c>
      <c r="PA248" s="92">
        <v>0</v>
      </c>
      <c r="PB248" s="92">
        <v>0</v>
      </c>
      <c r="PC248" s="92">
        <v>0</v>
      </c>
      <c r="PD248" s="92">
        <v>0</v>
      </c>
      <c r="PE248" s="92">
        <v>0</v>
      </c>
      <c r="PF248" s="92">
        <v>0</v>
      </c>
      <c r="PG248" s="92">
        <v>0</v>
      </c>
      <c r="PH248" s="92">
        <v>0</v>
      </c>
      <c r="PI248" s="92">
        <v>0</v>
      </c>
      <c r="PJ248" s="92">
        <v>0</v>
      </c>
      <c r="PK248" s="92">
        <v>0</v>
      </c>
      <c r="PL248" s="92">
        <v>0</v>
      </c>
      <c r="PM248" s="92">
        <v>0</v>
      </c>
      <c r="PN248" s="92">
        <v>0</v>
      </c>
      <c r="PO248" s="92">
        <v>0</v>
      </c>
      <c r="PP248" s="92">
        <v>0</v>
      </c>
      <c r="PQ248" s="92">
        <v>0</v>
      </c>
      <c r="PR248" s="92">
        <v>0</v>
      </c>
      <c r="PS248" s="92">
        <v>0</v>
      </c>
      <c r="PT248" s="92">
        <v>0</v>
      </c>
      <c r="PU248" s="92">
        <v>0</v>
      </c>
      <c r="PV248" s="92">
        <v>0</v>
      </c>
      <c r="PW248" s="92">
        <v>0</v>
      </c>
      <c r="PX248" s="92">
        <v>0</v>
      </c>
      <c r="PY248" s="92">
        <v>0</v>
      </c>
      <c r="PZ248" s="92">
        <v>0</v>
      </c>
      <c r="QA248" s="92">
        <v>0</v>
      </c>
      <c r="QB248" s="92">
        <v>0</v>
      </c>
      <c r="QC248" s="92">
        <v>0</v>
      </c>
      <c r="QD248" s="92">
        <v>0</v>
      </c>
      <c r="QE248" s="92">
        <v>0</v>
      </c>
      <c r="QF248" s="92">
        <v>0</v>
      </c>
      <c r="QG248" s="92">
        <v>0</v>
      </c>
      <c r="QH248" s="92">
        <v>0</v>
      </c>
      <c r="QI248" s="92">
        <v>0</v>
      </c>
      <c r="QJ248" s="92">
        <v>0</v>
      </c>
      <c r="QK248" s="92">
        <v>0</v>
      </c>
      <c r="QL248" s="92">
        <v>0</v>
      </c>
      <c r="QM248" s="92">
        <v>0</v>
      </c>
      <c r="QN248" s="92">
        <v>0</v>
      </c>
      <c r="QO248" s="92">
        <v>0</v>
      </c>
      <c r="QP248" s="92">
        <v>0</v>
      </c>
      <c r="QQ248" s="92">
        <v>0</v>
      </c>
      <c r="QR248" s="92">
        <v>0</v>
      </c>
      <c r="QS248" s="92">
        <v>0</v>
      </c>
      <c r="QT248" s="92">
        <v>0</v>
      </c>
      <c r="QU248" s="92">
        <v>0</v>
      </c>
      <c r="QV248" s="92">
        <v>0</v>
      </c>
      <c r="QW248" s="92">
        <v>0</v>
      </c>
      <c r="QX248" s="92">
        <v>0</v>
      </c>
      <c r="QY248" s="92">
        <v>0</v>
      </c>
      <c r="QZ248" s="92">
        <v>0</v>
      </c>
      <c r="RA248" s="92">
        <v>0</v>
      </c>
      <c r="RB248" s="92">
        <v>0</v>
      </c>
      <c r="RC248" s="92">
        <v>0</v>
      </c>
      <c r="RD248" s="92">
        <v>0</v>
      </c>
      <c r="RE248" s="92">
        <v>0</v>
      </c>
      <c r="RF248" s="92">
        <v>0</v>
      </c>
      <c r="RG248" s="92">
        <v>0</v>
      </c>
      <c r="RH248" s="92">
        <v>0</v>
      </c>
      <c r="RI248" s="92">
        <v>0</v>
      </c>
      <c r="RJ248" s="92">
        <v>0</v>
      </c>
      <c r="RK248" s="92">
        <v>0</v>
      </c>
      <c r="RL248" s="92">
        <v>0</v>
      </c>
      <c r="RM248" s="92">
        <v>0</v>
      </c>
      <c r="RN248" s="92">
        <v>0</v>
      </c>
      <c r="RO248" s="92">
        <v>0</v>
      </c>
      <c r="RP248" s="92">
        <v>0</v>
      </c>
      <c r="RQ248" s="92">
        <v>0</v>
      </c>
      <c r="RR248" s="92">
        <v>0</v>
      </c>
      <c r="RS248" s="92">
        <v>0</v>
      </c>
      <c r="RT248" s="92">
        <v>0</v>
      </c>
      <c r="RU248" s="92">
        <v>0</v>
      </c>
      <c r="RV248" s="92">
        <v>0</v>
      </c>
      <c r="RW248" s="92">
        <v>0</v>
      </c>
      <c r="RX248" s="92">
        <v>0</v>
      </c>
      <c r="RY248" s="92">
        <v>0</v>
      </c>
      <c r="RZ248" s="92">
        <v>0</v>
      </c>
      <c r="SA248" s="92">
        <v>0</v>
      </c>
      <c r="SB248" s="92">
        <v>0</v>
      </c>
      <c r="SC248" s="92">
        <v>0</v>
      </c>
      <c r="SD248" s="92">
        <v>0</v>
      </c>
      <c r="SE248" s="92">
        <v>0</v>
      </c>
      <c r="SF248" s="92">
        <v>0</v>
      </c>
      <c r="SG248" s="92">
        <v>0</v>
      </c>
      <c r="SH248" s="92">
        <v>0</v>
      </c>
      <c r="SI248" s="92">
        <v>0</v>
      </c>
      <c r="SJ248" s="92">
        <v>0</v>
      </c>
      <c r="SK248" s="92">
        <v>0</v>
      </c>
      <c r="SL248" s="92">
        <v>0</v>
      </c>
      <c r="SM248" s="92">
        <v>0</v>
      </c>
      <c r="SN248" s="92">
        <v>0</v>
      </c>
      <c r="SO248" s="92">
        <v>0</v>
      </c>
      <c r="SP248" s="92">
        <v>0</v>
      </c>
      <c r="SQ248" s="92">
        <v>0</v>
      </c>
      <c r="SR248" s="92">
        <v>0</v>
      </c>
      <c r="SS248" s="92">
        <v>0</v>
      </c>
      <c r="ST248" s="92">
        <v>0</v>
      </c>
      <c r="SU248" s="92">
        <v>0</v>
      </c>
      <c r="SV248" s="92">
        <v>0</v>
      </c>
      <c r="SW248" s="92">
        <v>0</v>
      </c>
      <c r="SX248" s="92">
        <v>0</v>
      </c>
      <c r="SY248" s="92">
        <v>0</v>
      </c>
      <c r="SZ248" s="92">
        <v>0</v>
      </c>
      <c r="TA248" s="92">
        <v>0</v>
      </c>
      <c r="TB248" s="92">
        <v>0</v>
      </c>
      <c r="TC248" s="92">
        <v>1.2949979599999999</v>
      </c>
      <c r="TD248" s="92">
        <v>0</v>
      </c>
      <c r="TE248" s="92">
        <v>0</v>
      </c>
      <c r="TF248" s="92">
        <v>0</v>
      </c>
      <c r="TG248" s="92">
        <v>0</v>
      </c>
      <c r="TH248" s="92">
        <v>0</v>
      </c>
      <c r="TI248" s="92">
        <v>0</v>
      </c>
      <c r="TJ248" s="92">
        <v>0</v>
      </c>
      <c r="TK248" s="92">
        <v>0</v>
      </c>
      <c r="TL248" s="92">
        <v>0</v>
      </c>
      <c r="TM248" s="92">
        <v>0</v>
      </c>
      <c r="TN248" s="92">
        <v>0</v>
      </c>
      <c r="TO248" s="92">
        <v>0</v>
      </c>
      <c r="TP248" s="92">
        <v>1.0816745299999999</v>
      </c>
      <c r="TQ248" s="92">
        <v>-39849806.6743</v>
      </c>
      <c r="TR248" s="92">
        <v>0.19447130138888899</v>
      </c>
      <c r="TS248" s="92">
        <v>0</v>
      </c>
      <c r="TT248" s="92">
        <v>0</v>
      </c>
      <c r="TU248" s="92">
        <v>0</v>
      </c>
      <c r="TV248" s="92">
        <v>0</v>
      </c>
      <c r="TW248" s="92">
        <v>0</v>
      </c>
      <c r="TX248" s="92">
        <v>0</v>
      </c>
      <c r="TY248" s="92">
        <v>0</v>
      </c>
      <c r="TZ248" s="92">
        <v>0</v>
      </c>
      <c r="UA248" s="92">
        <v>0</v>
      </c>
      <c r="UB248" s="92">
        <v>0</v>
      </c>
      <c r="UC248" s="92">
        <v>0</v>
      </c>
      <c r="UD248" s="92">
        <v>0</v>
      </c>
      <c r="UE248" s="92">
        <v>0</v>
      </c>
      <c r="UF248" s="92">
        <v>0</v>
      </c>
      <c r="UG248" s="92">
        <v>0</v>
      </c>
      <c r="UH248" s="92">
        <v>0</v>
      </c>
      <c r="UI248" s="92">
        <v>0</v>
      </c>
      <c r="UJ248" s="92">
        <v>0</v>
      </c>
      <c r="UK248" s="92">
        <v>0</v>
      </c>
      <c r="UL248" s="92">
        <v>0</v>
      </c>
      <c r="UM248" s="92">
        <v>0</v>
      </c>
      <c r="UN248" s="92">
        <v>0</v>
      </c>
      <c r="UO248" s="92">
        <v>0</v>
      </c>
      <c r="UP248" s="92">
        <v>0</v>
      </c>
      <c r="UQ248" s="92">
        <v>0</v>
      </c>
      <c r="UR248" s="92">
        <v>0</v>
      </c>
      <c r="US248" s="92">
        <v>0</v>
      </c>
      <c r="UT248" s="92">
        <v>0</v>
      </c>
      <c r="UU248" s="92">
        <v>0</v>
      </c>
      <c r="UV248" s="92">
        <v>0</v>
      </c>
      <c r="UW248" s="92">
        <v>0</v>
      </c>
      <c r="UX248" s="92">
        <v>0</v>
      </c>
      <c r="UY248" s="92">
        <v>0</v>
      </c>
      <c r="UZ248" s="92">
        <v>0</v>
      </c>
      <c r="VA248" s="92">
        <v>0</v>
      </c>
      <c r="VB248" s="92">
        <v>0</v>
      </c>
      <c r="VC248" s="92">
        <v>0</v>
      </c>
      <c r="VD248" s="92">
        <v>0</v>
      </c>
      <c r="VE248" s="92">
        <v>0</v>
      </c>
      <c r="VF248" s="92">
        <v>0</v>
      </c>
      <c r="VG248" s="92">
        <v>0</v>
      </c>
      <c r="VH248" s="92">
        <v>0</v>
      </c>
      <c r="VI248" s="92">
        <v>0</v>
      </c>
      <c r="VJ248" s="92">
        <v>0</v>
      </c>
      <c r="VK248" s="92">
        <v>0</v>
      </c>
      <c r="VL248" s="92">
        <v>0</v>
      </c>
      <c r="VM248" s="92">
        <v>0</v>
      </c>
      <c r="VN248" s="92">
        <v>0</v>
      </c>
      <c r="VO248" s="92">
        <v>0</v>
      </c>
      <c r="VP248" s="92">
        <v>0</v>
      </c>
      <c r="VQ248" s="92">
        <v>0</v>
      </c>
      <c r="VR248" s="92">
        <v>0</v>
      </c>
      <c r="VS248" s="92">
        <v>0</v>
      </c>
      <c r="VT248" s="92">
        <v>0</v>
      </c>
      <c r="VU248" s="92">
        <v>0</v>
      </c>
      <c r="VV248" s="92">
        <v>0</v>
      </c>
      <c r="VW248" s="92">
        <v>0</v>
      </c>
      <c r="VX248" s="92">
        <v>0</v>
      </c>
      <c r="VY248" s="92">
        <v>0</v>
      </c>
      <c r="VZ248" s="92">
        <v>0</v>
      </c>
      <c r="WA248" s="92">
        <v>0</v>
      </c>
      <c r="WB248" s="92">
        <v>0</v>
      </c>
      <c r="WC248" s="92">
        <v>0</v>
      </c>
    </row>
    <row r="249" spans="2:601" ht="13.5" customHeight="1">
      <c r="B249" s="851" t="s">
        <v>2915</v>
      </c>
      <c r="C249" s="92">
        <v>0</v>
      </c>
      <c r="D249" s="92">
        <v>389671.663</v>
      </c>
      <c r="E249" s="92">
        <v>-1462.08242</v>
      </c>
      <c r="F249" s="92">
        <v>21326.231199999998</v>
      </c>
      <c r="G249" s="92">
        <v>0.370894218</v>
      </c>
      <c r="H249" s="92">
        <v>0.25070036899999998</v>
      </c>
      <c r="I249" s="92">
        <v>0.55033213700000005</v>
      </c>
      <c r="J249" s="92">
        <v>0.230908589</v>
      </c>
      <c r="K249" s="92">
        <v>0.61290116699999997</v>
      </c>
      <c r="L249" s="92">
        <v>0.12701051699999999</v>
      </c>
      <c r="M249" s="92">
        <v>8.3811095200000005E-2</v>
      </c>
      <c r="N249" s="92">
        <v>0</v>
      </c>
      <c r="O249" s="92">
        <v>0.60556273999999999</v>
      </c>
      <c r="P249" s="92">
        <v>1.52822281E-2</v>
      </c>
      <c r="Q249" s="92">
        <v>6.4121236700000004E-3</v>
      </c>
      <c r="R249" s="92">
        <v>0.25614788900000002</v>
      </c>
      <c r="S249" s="92">
        <v>3.12151549E-2</v>
      </c>
      <c r="T249" s="92">
        <v>5.8718125600000004</v>
      </c>
      <c r="U249" s="92">
        <v>0.37393267600000002</v>
      </c>
      <c r="V249" s="92">
        <v>0.25411546600000001</v>
      </c>
      <c r="W249" s="92">
        <v>0.45789651100000001</v>
      </c>
      <c r="X249" s="92">
        <v>8.8551843399999997E-2</v>
      </c>
      <c r="Y249" s="92">
        <v>1.62925747</v>
      </c>
      <c r="Z249" s="92">
        <v>0.42995364699999999</v>
      </c>
      <c r="AA249" s="92">
        <v>0.16405751800000001</v>
      </c>
      <c r="AB249" s="92">
        <v>0.335857136</v>
      </c>
      <c r="AC249" s="92">
        <v>3.7351576199999998E-6</v>
      </c>
      <c r="AD249" s="92">
        <v>6.3093055499999996E-5</v>
      </c>
      <c r="AE249" s="92">
        <v>13.1988752</v>
      </c>
      <c r="AF249" s="92">
        <v>16.9592405</v>
      </c>
      <c r="AG249" s="92">
        <v>8.5674102099999996E-2</v>
      </c>
      <c r="AH249" s="92">
        <v>0</v>
      </c>
      <c r="AI249" s="92">
        <v>0</v>
      </c>
      <c r="AJ249" s="92">
        <v>0</v>
      </c>
      <c r="AK249" s="92">
        <v>0</v>
      </c>
      <c r="AL249" s="92">
        <v>0</v>
      </c>
      <c r="AM249" s="92">
        <v>0</v>
      </c>
      <c r="AN249" s="92">
        <v>4.0975795400000001E-3</v>
      </c>
      <c r="AO249" s="92">
        <v>3.1354824700000002E-4</v>
      </c>
      <c r="AP249" s="92">
        <v>6.1896701099999995E-4</v>
      </c>
      <c r="AQ249" s="92">
        <v>0</v>
      </c>
      <c r="AR249" s="92">
        <v>0</v>
      </c>
      <c r="AS249" s="92">
        <v>0</v>
      </c>
      <c r="AT249" s="92">
        <v>0</v>
      </c>
      <c r="AU249" s="92">
        <v>0</v>
      </c>
      <c r="AV249" s="92">
        <v>0</v>
      </c>
      <c r="AW249" s="92">
        <v>1.0119179800000001E-12</v>
      </c>
      <c r="AX249" s="92">
        <v>0</v>
      </c>
      <c r="AY249" s="92">
        <v>0</v>
      </c>
      <c r="AZ249" s="92">
        <v>0</v>
      </c>
      <c r="BA249" s="92">
        <v>0</v>
      </c>
      <c r="BB249" s="92">
        <v>0</v>
      </c>
      <c r="BC249" s="92">
        <v>0</v>
      </c>
      <c r="BD249" s="92">
        <v>0</v>
      </c>
      <c r="BE249" s="92">
        <v>0</v>
      </c>
      <c r="BF249" s="92">
        <v>0</v>
      </c>
      <c r="BG249" s="92">
        <v>0</v>
      </c>
      <c r="BH249" s="92">
        <v>0</v>
      </c>
      <c r="BI249" s="92">
        <v>0</v>
      </c>
      <c r="BJ249" s="92">
        <v>0</v>
      </c>
      <c r="BK249" s="92">
        <v>0</v>
      </c>
      <c r="BL249" s="92">
        <v>0</v>
      </c>
      <c r="BM249" s="92">
        <v>0</v>
      </c>
      <c r="BN249" s="92">
        <v>0</v>
      </c>
      <c r="BO249" s="92">
        <v>0</v>
      </c>
      <c r="BP249" s="92">
        <v>0.99798797100000003</v>
      </c>
      <c r="BQ249" s="92">
        <v>1.73564642E-5</v>
      </c>
      <c r="BR249" s="92">
        <v>1.1731840900000001E-5</v>
      </c>
      <c r="BS249" s="92">
        <v>2.57534886E-5</v>
      </c>
      <c r="BT249" s="92">
        <v>1.08056595E-5</v>
      </c>
      <c r="BU249" s="92">
        <v>2.86814855E-5</v>
      </c>
      <c r="BV249" s="92">
        <v>5.94361782E-6</v>
      </c>
      <c r="BW249" s="92">
        <v>3.9220462300000001E-6</v>
      </c>
      <c r="BX249" s="92">
        <v>0</v>
      </c>
      <c r="BY249" s="92">
        <v>2.8338074499999999E-5</v>
      </c>
      <c r="BZ249" s="92">
        <v>7.1515119700000005E-7</v>
      </c>
      <c r="CA249" s="92">
        <v>3.0006343899999998E-7</v>
      </c>
      <c r="CB249" s="92">
        <v>1.19867645E-5</v>
      </c>
      <c r="CC249" s="92">
        <v>1.4607526600000001E-6</v>
      </c>
      <c r="CD249" s="92">
        <v>2.7477889699999998E-4</v>
      </c>
      <c r="CE249" s="92">
        <v>1.7498652699999999E-5</v>
      </c>
      <c r="CF249" s="92">
        <v>1.18916547E-5</v>
      </c>
      <c r="CG249" s="92">
        <v>2.1427846499999999E-5</v>
      </c>
      <c r="CH249" s="92">
        <v>4.1438955399999997E-6</v>
      </c>
      <c r="CI249" s="92">
        <v>7.6243164500000002E-5</v>
      </c>
      <c r="CJ249" s="92">
        <v>2.0120224900000001E-5</v>
      </c>
      <c r="CK249" s="92">
        <v>7.6772791100000008E-6</v>
      </c>
      <c r="CL249" s="92">
        <v>1.5716859599999999E-5</v>
      </c>
      <c r="CM249" s="92">
        <v>1.7479142600000001E-10</v>
      </c>
      <c r="CN249" s="92">
        <v>2.9525193499999998E-9</v>
      </c>
      <c r="CO249" s="92">
        <v>6.1765806500000005E-4</v>
      </c>
      <c r="CP249" s="92">
        <v>7.9362911499999999E-4</v>
      </c>
      <c r="CQ249" s="92">
        <v>4.0092279999999996E-6</v>
      </c>
      <c r="CR249" s="92">
        <v>0</v>
      </c>
      <c r="CS249" s="92">
        <v>0</v>
      </c>
      <c r="CT249" s="92">
        <v>0</v>
      </c>
      <c r="CU249" s="92">
        <v>0</v>
      </c>
      <c r="CV249" s="92">
        <v>0</v>
      </c>
      <c r="CW249" s="92">
        <v>0</v>
      </c>
      <c r="CX249" s="92">
        <v>1.9175141799999999E-7</v>
      </c>
      <c r="CY249" s="92">
        <v>1.46728869E-8</v>
      </c>
      <c r="CZ249" s="92">
        <v>2.8965344300000001E-8</v>
      </c>
      <c r="DA249" s="92">
        <v>0</v>
      </c>
      <c r="DB249" s="92">
        <v>0</v>
      </c>
      <c r="DC249" s="92">
        <v>0</v>
      </c>
      <c r="DD249" s="92">
        <v>0</v>
      </c>
      <c r="DE249" s="92">
        <v>0</v>
      </c>
      <c r="DF249" s="92">
        <v>0</v>
      </c>
      <c r="DG249" s="92">
        <v>4.73539822E-17</v>
      </c>
      <c r="DH249" s="92">
        <v>0</v>
      </c>
      <c r="DI249" s="92">
        <v>0</v>
      </c>
      <c r="DJ249" s="92">
        <v>0</v>
      </c>
      <c r="DK249" s="92">
        <v>0</v>
      </c>
      <c r="DL249" s="92">
        <v>0</v>
      </c>
      <c r="DM249" s="92">
        <v>0</v>
      </c>
      <c r="DN249" s="92">
        <v>0</v>
      </c>
      <c r="DO249" s="92">
        <v>0</v>
      </c>
      <c r="DP249" s="92">
        <v>0</v>
      </c>
      <c r="DQ249" s="92">
        <v>0</v>
      </c>
      <c r="DR249" s="92">
        <v>0</v>
      </c>
      <c r="DS249" s="92">
        <v>0</v>
      </c>
      <c r="DT249" s="92">
        <v>0</v>
      </c>
      <c r="DU249" s="92">
        <v>0</v>
      </c>
      <c r="DV249" s="92">
        <v>0</v>
      </c>
      <c r="DW249" s="92">
        <v>0</v>
      </c>
      <c r="DX249" s="92">
        <v>0</v>
      </c>
      <c r="DY249" s="92">
        <v>0</v>
      </c>
      <c r="DZ249" s="92">
        <v>384198.027</v>
      </c>
      <c r="EA249" s="92">
        <v>17.086740599999999</v>
      </c>
      <c r="EB249" s="92">
        <v>45.165596800000003</v>
      </c>
      <c r="EC249" s="92">
        <v>99.146561000000005</v>
      </c>
      <c r="ED249" s="92">
        <v>41.599955600000001</v>
      </c>
      <c r="EE249" s="92">
        <v>92.015710299999995</v>
      </c>
      <c r="EF249" s="92">
        <v>19.068266699999999</v>
      </c>
      <c r="EG249" s="92">
        <v>28.6885446</v>
      </c>
      <c r="EH249" s="92">
        <v>0</v>
      </c>
      <c r="EI249" s="92">
        <v>98.187396000000007</v>
      </c>
      <c r="EJ249" s="92">
        <v>2.4778971400000001</v>
      </c>
      <c r="EK249" s="92">
        <v>1.0396771199999999</v>
      </c>
      <c r="EL249" s="92">
        <v>33.841265200000002</v>
      </c>
      <c r="EM249" s="92">
        <v>4.1240251499999996</v>
      </c>
      <c r="EN249" s="92">
        <v>1057.85213</v>
      </c>
      <c r="EO249" s="92">
        <v>56.893751999999999</v>
      </c>
      <c r="EP249" s="92">
        <v>32.046501499999998</v>
      </c>
      <c r="EQ249" s="92">
        <v>43.997242700000001</v>
      </c>
      <c r="ER249" s="92">
        <v>5.3177648900000003</v>
      </c>
      <c r="ES249" s="92">
        <v>146.76162299999999</v>
      </c>
      <c r="ET249" s="92">
        <v>65.416277899999997</v>
      </c>
      <c r="EU249" s="92">
        <v>15.108831199999999</v>
      </c>
      <c r="EV249" s="92">
        <v>39.661113899999997</v>
      </c>
      <c r="EW249" s="92">
        <v>6.3611826000000004E-5</v>
      </c>
      <c r="EX249" s="92">
        <v>6.1881340700000002E-3</v>
      </c>
      <c r="EY249" s="92">
        <v>1744.1072899999999</v>
      </c>
      <c r="EZ249" s="92">
        <v>1307.27117</v>
      </c>
      <c r="FA249" s="92">
        <v>11.313804899999999</v>
      </c>
      <c r="FB249" s="92">
        <v>0</v>
      </c>
      <c r="FC249" s="92">
        <v>0</v>
      </c>
      <c r="FD249" s="92">
        <v>0</v>
      </c>
      <c r="FE249" s="92">
        <v>0</v>
      </c>
      <c r="FF249" s="92">
        <v>0</v>
      </c>
      <c r="FG249" s="92">
        <v>0</v>
      </c>
      <c r="FH249" s="92">
        <v>1.1574300200000001</v>
      </c>
      <c r="FI249" s="92">
        <v>1.00331677E-2</v>
      </c>
      <c r="FJ249" s="92">
        <v>1.7339420000000001E-2</v>
      </c>
      <c r="FK249" s="92">
        <v>0</v>
      </c>
      <c r="FL249" s="92">
        <v>0</v>
      </c>
      <c r="FM249" s="92">
        <v>0</v>
      </c>
      <c r="FN249" s="92">
        <v>0</v>
      </c>
      <c r="FO249" s="92">
        <v>0</v>
      </c>
      <c r="FP249" s="92">
        <v>0</v>
      </c>
      <c r="FQ249" s="92">
        <v>6.4828323199999999E-11</v>
      </c>
      <c r="FR249" s="92">
        <v>0</v>
      </c>
      <c r="FS249" s="92">
        <v>0</v>
      </c>
      <c r="FT249" s="92">
        <v>0</v>
      </c>
      <c r="FU249" s="92">
        <v>0</v>
      </c>
      <c r="FV249" s="92">
        <v>0</v>
      </c>
      <c r="FW249" s="92">
        <v>0</v>
      </c>
      <c r="FX249" s="92">
        <v>0</v>
      </c>
      <c r="FY249" s="92">
        <v>0</v>
      </c>
      <c r="FZ249" s="92">
        <v>0</v>
      </c>
      <c r="GA249" s="92">
        <v>0</v>
      </c>
      <c r="GB249" s="92">
        <v>0</v>
      </c>
      <c r="GC249" s="92">
        <v>0</v>
      </c>
      <c r="GD249" s="92">
        <v>0</v>
      </c>
      <c r="GE249" s="92">
        <v>0</v>
      </c>
      <c r="GF249" s="92">
        <v>0</v>
      </c>
      <c r="GG249" s="92">
        <v>0</v>
      </c>
      <c r="GH249" s="92">
        <v>0</v>
      </c>
      <c r="GI249" s="92">
        <v>0</v>
      </c>
      <c r="GJ249" s="92">
        <v>0.98712927800000005</v>
      </c>
      <c r="GK249" s="92">
        <v>4.3901375600000001E-5</v>
      </c>
      <c r="GL249" s="92">
        <v>1.1604506E-4</v>
      </c>
      <c r="GM249" s="92">
        <v>2.5473965600000001E-4</v>
      </c>
      <c r="GN249" s="92">
        <v>1.06883772E-4</v>
      </c>
      <c r="GO249" s="92">
        <v>2.3641818899999999E-4</v>
      </c>
      <c r="GP249" s="92">
        <v>4.8992558599999997E-5</v>
      </c>
      <c r="GQ249" s="92">
        <v>7.3710171099999997E-5</v>
      </c>
      <c r="GR249" s="92">
        <v>0</v>
      </c>
      <c r="GS249" s="92">
        <v>2.5227525000000002E-4</v>
      </c>
      <c r="GT249" s="92">
        <v>6.3665210200000004E-6</v>
      </c>
      <c r="GU249" s="92">
        <v>2.6712675599999998E-6</v>
      </c>
      <c r="GV249" s="92">
        <v>8.6949180799999996E-5</v>
      </c>
      <c r="GW249" s="92">
        <v>1.05959575E-5</v>
      </c>
      <c r="GX249" s="92">
        <v>2.71796504E-3</v>
      </c>
      <c r="GY249" s="92">
        <v>1.4617849199999999E-4</v>
      </c>
      <c r="GZ249" s="92">
        <v>8.2337850900000004E-5</v>
      </c>
      <c r="HA249" s="92">
        <v>1.13043179E-4</v>
      </c>
      <c r="HB249" s="92">
        <v>1.3663061900000001E-5</v>
      </c>
      <c r="HC249" s="92">
        <v>3.77078186E-4</v>
      </c>
      <c r="HD249" s="92">
        <v>1.6807562400000001E-4</v>
      </c>
      <c r="HE249" s="92">
        <v>3.8819485199999999E-5</v>
      </c>
      <c r="HF249" s="92">
        <v>1.01902259E-4</v>
      </c>
      <c r="HG249" s="92">
        <v>1.6343940200000001E-10</v>
      </c>
      <c r="HH249" s="92">
        <v>1.5899322500000001E-8</v>
      </c>
      <c r="HI249" s="92">
        <v>4.4811770300000001E-3</v>
      </c>
      <c r="HJ249" s="92">
        <v>3.3588034200000001E-3</v>
      </c>
      <c r="HK249" s="92">
        <v>2.9068832500000001E-5</v>
      </c>
      <c r="HL249" s="92">
        <v>0</v>
      </c>
      <c r="HM249" s="92">
        <v>0</v>
      </c>
      <c r="HN249" s="92">
        <v>0</v>
      </c>
      <c r="HO249" s="92">
        <v>0</v>
      </c>
      <c r="HP249" s="92">
        <v>0</v>
      </c>
      <c r="HQ249" s="92">
        <v>0</v>
      </c>
      <c r="HR249" s="92">
        <v>2.9738129200000001E-6</v>
      </c>
      <c r="HS249" s="92">
        <v>2.5778460199999999E-8</v>
      </c>
      <c r="HT249" s="92">
        <v>4.4550590900000003E-8</v>
      </c>
      <c r="HU249" s="92">
        <v>0</v>
      </c>
      <c r="HV249" s="92">
        <v>0</v>
      </c>
      <c r="HW249" s="92">
        <v>0</v>
      </c>
      <c r="HX249" s="92">
        <v>0</v>
      </c>
      <c r="HY249" s="92">
        <v>0</v>
      </c>
      <c r="HZ249" s="92">
        <v>0</v>
      </c>
      <c r="IA249" s="92">
        <v>1.6656497799999999E-16</v>
      </c>
      <c r="IB249" s="92">
        <v>0</v>
      </c>
      <c r="IC249" s="92">
        <v>0</v>
      </c>
      <c r="ID249" s="92">
        <v>0</v>
      </c>
      <c r="IE249" s="92">
        <v>0</v>
      </c>
      <c r="IF249" s="92">
        <v>0</v>
      </c>
      <c r="IG249" s="92">
        <v>0</v>
      </c>
      <c r="IH249" s="92">
        <v>0</v>
      </c>
      <c r="II249" s="92">
        <v>0</v>
      </c>
      <c r="IJ249" s="92">
        <v>0</v>
      </c>
      <c r="IK249" s="92">
        <v>0</v>
      </c>
      <c r="IL249" s="92">
        <v>0</v>
      </c>
      <c r="IM249" s="92">
        <v>0</v>
      </c>
      <c r="IN249" s="92">
        <v>0</v>
      </c>
      <c r="IO249" s="92">
        <v>0</v>
      </c>
      <c r="IP249" s="92">
        <v>0</v>
      </c>
      <c r="IQ249" s="92">
        <v>0</v>
      </c>
      <c r="IR249" s="92">
        <v>0</v>
      </c>
      <c r="IS249" s="92">
        <v>0</v>
      </c>
      <c r="IT249" s="92">
        <v>21369.226699999999</v>
      </c>
      <c r="IU249" s="92">
        <v>389207.40700000001</v>
      </c>
      <c r="IV249" s="92">
        <v>6607.4186200000004</v>
      </c>
      <c r="IW249" s="92">
        <v>35</v>
      </c>
      <c r="IX249" s="92">
        <v>1.2949979599999999</v>
      </c>
      <c r="IY249" s="92">
        <v>0</v>
      </c>
      <c r="IZ249" s="92">
        <v>1</v>
      </c>
      <c r="JA249" s="92">
        <v>0</v>
      </c>
      <c r="JB249" s="92">
        <v>-68394.898199999996</v>
      </c>
      <c r="JC249" s="92">
        <v>-3755.1856899999998</v>
      </c>
      <c r="JD249" s="92">
        <v>-1461.54609</v>
      </c>
      <c r="JE249" s="92">
        <v>-38.903378600000003</v>
      </c>
      <c r="JF249" s="92">
        <v>-2.1359694199999999</v>
      </c>
      <c r="JG249" s="92">
        <v>5.3902105999999998E-2</v>
      </c>
      <c r="JH249" s="92">
        <v>0.98174347500000003</v>
      </c>
      <c r="JI249" s="92">
        <v>18.213453000000001</v>
      </c>
      <c r="JJ249" s="92">
        <v>0</v>
      </c>
      <c r="JK249" s="92">
        <v>0</v>
      </c>
      <c r="JL249" s="92">
        <v>0</v>
      </c>
      <c r="JM249" s="92">
        <v>0</v>
      </c>
      <c r="JN249" s="92">
        <v>0</v>
      </c>
      <c r="JO249" s="92">
        <v>0</v>
      </c>
      <c r="JP249" s="92">
        <v>0</v>
      </c>
      <c r="JQ249" s="92">
        <v>0</v>
      </c>
      <c r="JR249" s="92">
        <v>0</v>
      </c>
      <c r="JS249" s="92">
        <v>0</v>
      </c>
      <c r="JT249" s="92">
        <v>0</v>
      </c>
      <c r="JU249" s="92">
        <v>0</v>
      </c>
      <c r="JV249" s="92">
        <v>0</v>
      </c>
      <c r="JW249" s="92">
        <v>0</v>
      </c>
      <c r="JX249" s="92">
        <v>0</v>
      </c>
      <c r="JY249" s="92">
        <v>0</v>
      </c>
      <c r="JZ249" s="92">
        <v>0</v>
      </c>
      <c r="KA249" s="92">
        <v>0</v>
      </c>
      <c r="KB249" s="92">
        <v>0</v>
      </c>
      <c r="KC249" s="92">
        <v>0</v>
      </c>
      <c r="KD249" s="92">
        <v>0</v>
      </c>
      <c r="KE249" s="92">
        <v>0</v>
      </c>
      <c r="KF249" s="92">
        <v>0</v>
      </c>
      <c r="KG249" s="92">
        <v>0</v>
      </c>
      <c r="KH249" s="92">
        <v>0</v>
      </c>
      <c r="KI249" s="92">
        <v>0</v>
      </c>
      <c r="KJ249" s="92">
        <v>0</v>
      </c>
      <c r="KK249" s="92">
        <v>0</v>
      </c>
      <c r="KL249" s="92">
        <v>0</v>
      </c>
      <c r="KM249" s="92">
        <v>0</v>
      </c>
      <c r="KN249" s="92">
        <v>0</v>
      </c>
      <c r="KO249" s="92">
        <v>0</v>
      </c>
      <c r="KP249" s="92">
        <v>0</v>
      </c>
      <c r="KQ249" s="92">
        <v>0</v>
      </c>
      <c r="KR249" s="92">
        <v>0</v>
      </c>
      <c r="KS249" s="92">
        <v>0</v>
      </c>
      <c r="KT249" s="92">
        <v>0</v>
      </c>
      <c r="KU249" s="92">
        <v>0</v>
      </c>
      <c r="KV249" s="92">
        <v>0</v>
      </c>
      <c r="KW249" s="92">
        <v>0</v>
      </c>
      <c r="KX249" s="92">
        <v>0</v>
      </c>
      <c r="KY249" s="92">
        <v>0</v>
      </c>
      <c r="KZ249" s="92">
        <v>0</v>
      </c>
      <c r="LA249" s="92">
        <v>0</v>
      </c>
      <c r="LB249" s="92">
        <v>0</v>
      </c>
      <c r="LC249" s="92">
        <v>0.15475799800000001</v>
      </c>
      <c r="LD249" s="92">
        <v>3.8212917199999998E-3</v>
      </c>
      <c r="LE249" s="92">
        <v>1.60333919E-3</v>
      </c>
      <c r="LF249" s="92">
        <v>6.4049286100000005E-2</v>
      </c>
      <c r="LG249" s="92">
        <v>7.8052893400000004E-3</v>
      </c>
      <c r="LH249" s="92">
        <v>1.6398573299999999</v>
      </c>
      <c r="LI249" s="92">
        <v>0</v>
      </c>
      <c r="LJ249" s="92">
        <v>2.5094884899999998</v>
      </c>
      <c r="LK249" s="92">
        <v>1.46506352</v>
      </c>
      <c r="LL249" s="92">
        <v>0.43372075199999999</v>
      </c>
      <c r="LM249" s="92">
        <v>4.8191194700000002E-2</v>
      </c>
      <c r="LN249" s="92">
        <v>0.67893340999999996</v>
      </c>
      <c r="LO249" s="92">
        <v>9.0512525400000002E-2</v>
      </c>
      <c r="LP249" s="92">
        <v>0</v>
      </c>
      <c r="LQ249" s="92">
        <v>6.2376620399999999E-2</v>
      </c>
      <c r="LR249" s="92">
        <v>0</v>
      </c>
      <c r="LS249" s="92">
        <v>0</v>
      </c>
      <c r="LT249" s="92">
        <v>0</v>
      </c>
      <c r="LU249" s="92">
        <v>0</v>
      </c>
      <c r="LV249" s="92">
        <v>0</v>
      </c>
      <c r="LW249" s="92">
        <v>0</v>
      </c>
      <c r="LX249" s="92">
        <v>0</v>
      </c>
      <c r="LY249" s="92">
        <v>0</v>
      </c>
      <c r="LZ249" s="92">
        <v>0</v>
      </c>
      <c r="MA249" s="92">
        <v>0</v>
      </c>
      <c r="MB249" s="92">
        <v>0</v>
      </c>
      <c r="MC249" s="92">
        <v>0</v>
      </c>
      <c r="MD249" s="92">
        <v>0</v>
      </c>
      <c r="ME249" s="92">
        <v>0</v>
      </c>
      <c r="MF249" s="92">
        <v>0</v>
      </c>
      <c r="MG249" s="92">
        <v>0</v>
      </c>
      <c r="MH249" s="92">
        <v>0</v>
      </c>
      <c r="MI249" s="92">
        <v>0</v>
      </c>
      <c r="MJ249" s="92">
        <v>0</v>
      </c>
      <c r="MK249" s="92">
        <v>0</v>
      </c>
      <c r="ML249" s="92">
        <v>0</v>
      </c>
      <c r="MM249" s="92">
        <v>0</v>
      </c>
      <c r="MN249" s="92">
        <v>0</v>
      </c>
      <c r="MO249" s="92">
        <v>0</v>
      </c>
      <c r="MP249" s="92">
        <v>0</v>
      </c>
      <c r="MQ249" s="92">
        <v>0</v>
      </c>
      <c r="MR249" s="92">
        <v>0</v>
      </c>
      <c r="MS249" s="92">
        <v>0</v>
      </c>
      <c r="MT249" s="92">
        <v>0</v>
      </c>
      <c r="MU249" s="92">
        <v>0</v>
      </c>
      <c r="MV249" s="92">
        <v>0</v>
      </c>
      <c r="MW249" s="92">
        <v>0</v>
      </c>
      <c r="MX249" s="92">
        <v>0</v>
      </c>
      <c r="MY249" s="92">
        <v>0</v>
      </c>
      <c r="MZ249" s="92">
        <v>0</v>
      </c>
      <c r="NA249" s="92">
        <v>0</v>
      </c>
      <c r="NB249" s="92">
        <v>0</v>
      </c>
      <c r="NC249" s="92">
        <v>0</v>
      </c>
      <c r="ND249" s="92">
        <v>0</v>
      </c>
      <c r="NE249" s="92">
        <v>0</v>
      </c>
      <c r="NF249" s="92">
        <v>0</v>
      </c>
      <c r="NG249" s="92">
        <v>0</v>
      </c>
      <c r="NH249" s="92">
        <v>0</v>
      </c>
      <c r="NI249" s="92">
        <v>0</v>
      </c>
      <c r="NJ249" s="92">
        <v>0</v>
      </c>
      <c r="NK249" s="92">
        <v>0</v>
      </c>
      <c r="NL249" s="92">
        <v>0</v>
      </c>
      <c r="NM249" s="92">
        <v>2.1613699E-2</v>
      </c>
      <c r="NN249" s="92">
        <v>5.3368646699999999E-4</v>
      </c>
      <c r="NO249" s="92">
        <v>2.23924392E-4</v>
      </c>
      <c r="NP249" s="92">
        <v>8.9452048200000002E-3</v>
      </c>
      <c r="NQ249" s="92">
        <v>1.09009665E-3</v>
      </c>
      <c r="NR249" s="92">
        <v>0.22902456299999999</v>
      </c>
      <c r="NS249" s="92">
        <v>0</v>
      </c>
      <c r="NT249" s="92">
        <v>0.35047835700000002</v>
      </c>
      <c r="NU249" s="92">
        <v>0.20461263599999999</v>
      </c>
      <c r="NV249" s="92">
        <v>6.0573992299999997E-2</v>
      </c>
      <c r="NW249" s="92">
        <v>6.7304435900000003E-3</v>
      </c>
      <c r="NX249" s="92">
        <v>9.4820704300000003E-2</v>
      </c>
      <c r="NY249" s="92">
        <v>1.26410945E-2</v>
      </c>
      <c r="NZ249" s="92">
        <v>0</v>
      </c>
      <c r="OA249" s="92">
        <v>8.7115982099999992E-3</v>
      </c>
      <c r="OB249" s="92">
        <v>0</v>
      </c>
      <c r="OC249" s="92">
        <v>0</v>
      </c>
      <c r="OD249" s="92">
        <v>0</v>
      </c>
      <c r="OE249" s="92">
        <v>0</v>
      </c>
      <c r="OF249" s="92">
        <v>0</v>
      </c>
      <c r="OG249" s="92">
        <v>0</v>
      </c>
      <c r="OH249" s="92">
        <v>0</v>
      </c>
      <c r="OI249" s="92">
        <v>0</v>
      </c>
      <c r="OJ249" s="92">
        <v>0</v>
      </c>
      <c r="OK249" s="92">
        <v>0</v>
      </c>
      <c r="OL249" s="92">
        <v>0</v>
      </c>
      <c r="OM249" s="92">
        <v>0</v>
      </c>
      <c r="ON249" s="92">
        <v>0</v>
      </c>
      <c r="OO249" s="92">
        <v>0</v>
      </c>
      <c r="OP249" s="92">
        <v>0</v>
      </c>
      <c r="OQ249" s="92">
        <v>0</v>
      </c>
      <c r="OR249" s="92">
        <v>0</v>
      </c>
      <c r="OS249" s="92">
        <v>0</v>
      </c>
      <c r="OT249" s="92">
        <v>0</v>
      </c>
      <c r="OU249" s="92">
        <v>0</v>
      </c>
      <c r="OV249" s="92">
        <v>0</v>
      </c>
      <c r="OW249" s="92">
        <v>0</v>
      </c>
      <c r="OX249" s="92">
        <v>0</v>
      </c>
      <c r="OY249" s="92">
        <v>0</v>
      </c>
      <c r="OZ249" s="92">
        <v>0</v>
      </c>
      <c r="PA249" s="92">
        <v>0</v>
      </c>
      <c r="PB249" s="92">
        <v>0</v>
      </c>
      <c r="PC249" s="92">
        <v>0</v>
      </c>
      <c r="PD249" s="92">
        <v>0</v>
      </c>
      <c r="PE249" s="92">
        <v>0</v>
      </c>
      <c r="PF249" s="92">
        <v>0</v>
      </c>
      <c r="PG249" s="92">
        <v>0</v>
      </c>
      <c r="PH249" s="92">
        <v>0</v>
      </c>
      <c r="PI249" s="92">
        <v>0</v>
      </c>
      <c r="PJ249" s="92">
        <v>0</v>
      </c>
      <c r="PK249" s="92">
        <v>0</v>
      </c>
      <c r="PL249" s="92">
        <v>0</v>
      </c>
      <c r="PM249" s="92">
        <v>0</v>
      </c>
      <c r="PN249" s="92">
        <v>0</v>
      </c>
      <c r="PO249" s="92">
        <v>0</v>
      </c>
      <c r="PP249" s="92">
        <v>0</v>
      </c>
      <c r="PQ249" s="92">
        <v>0</v>
      </c>
      <c r="PR249" s="92">
        <v>0</v>
      </c>
      <c r="PS249" s="92">
        <v>0</v>
      </c>
      <c r="PT249" s="92">
        <v>0</v>
      </c>
      <c r="PU249" s="92">
        <v>0</v>
      </c>
      <c r="PV249" s="92">
        <v>0</v>
      </c>
      <c r="PW249" s="92">
        <v>25.092833200000001</v>
      </c>
      <c r="PX249" s="92">
        <v>0.61959341099999998</v>
      </c>
      <c r="PY249" s="92">
        <v>0.25996926399999998</v>
      </c>
      <c r="PZ249" s="92">
        <v>8.4619995299999999</v>
      </c>
      <c r="QA249" s="92">
        <v>1.0312114100000001</v>
      </c>
      <c r="QB249" s="92">
        <v>249.50383400000001</v>
      </c>
      <c r="QC249" s="92">
        <v>0</v>
      </c>
      <c r="QD249" s="92">
        <v>57.315713299999999</v>
      </c>
      <c r="QE249" s="92">
        <v>82.156953099999996</v>
      </c>
      <c r="QF249" s="92">
        <v>10.4160641</v>
      </c>
      <c r="QG249" s="92">
        <v>1.15734045</v>
      </c>
      <c r="QH249" s="92">
        <v>16.719685699999999</v>
      </c>
      <c r="QI249" s="92">
        <v>2.1560445600000002</v>
      </c>
      <c r="QJ249" s="92">
        <v>0</v>
      </c>
      <c r="QK249" s="92">
        <v>9.3646893500000008</v>
      </c>
      <c r="QL249" s="92">
        <v>0</v>
      </c>
      <c r="QM249" s="92">
        <v>0</v>
      </c>
      <c r="QN249" s="92">
        <v>0</v>
      </c>
      <c r="QO249" s="92">
        <v>0</v>
      </c>
      <c r="QP249" s="92">
        <v>0</v>
      </c>
      <c r="QQ249" s="92">
        <v>0</v>
      </c>
      <c r="QR249" s="92">
        <v>0</v>
      </c>
      <c r="QS249" s="92">
        <v>0</v>
      </c>
      <c r="QT249" s="92">
        <v>0</v>
      </c>
      <c r="QU249" s="92">
        <v>0</v>
      </c>
      <c r="QV249" s="92">
        <v>0</v>
      </c>
      <c r="QW249" s="92">
        <v>0</v>
      </c>
      <c r="QX249" s="92">
        <v>0</v>
      </c>
      <c r="QY249" s="92">
        <v>0</v>
      </c>
      <c r="QZ249" s="92">
        <v>0</v>
      </c>
      <c r="RA249" s="92">
        <v>0</v>
      </c>
      <c r="RB249" s="92">
        <v>0</v>
      </c>
      <c r="RC249" s="92">
        <v>0</v>
      </c>
      <c r="RD249" s="92">
        <v>0</v>
      </c>
      <c r="RE249" s="92">
        <v>0</v>
      </c>
      <c r="RF249" s="92">
        <v>0</v>
      </c>
      <c r="RG249" s="92">
        <v>0</v>
      </c>
      <c r="RH249" s="92">
        <v>0</v>
      </c>
      <c r="RI249" s="92">
        <v>0</v>
      </c>
      <c r="RJ249" s="92">
        <v>0</v>
      </c>
      <c r="RK249" s="92">
        <v>0</v>
      </c>
      <c r="RL249" s="92">
        <v>0</v>
      </c>
      <c r="RM249" s="92">
        <v>0</v>
      </c>
      <c r="RN249" s="92">
        <v>0</v>
      </c>
      <c r="RO249" s="92">
        <v>0</v>
      </c>
      <c r="RP249" s="92">
        <v>0</v>
      </c>
      <c r="RQ249" s="92">
        <v>0</v>
      </c>
      <c r="RR249" s="92">
        <v>0</v>
      </c>
      <c r="RS249" s="92">
        <v>0</v>
      </c>
      <c r="RT249" s="92">
        <v>0</v>
      </c>
      <c r="RU249" s="92">
        <v>0</v>
      </c>
      <c r="RV249" s="92">
        <v>0</v>
      </c>
      <c r="RW249" s="92">
        <v>0</v>
      </c>
      <c r="RX249" s="92">
        <v>0</v>
      </c>
      <c r="RY249" s="92">
        <v>0</v>
      </c>
      <c r="RZ249" s="92">
        <v>0</v>
      </c>
      <c r="SA249" s="92">
        <v>0</v>
      </c>
      <c r="SB249" s="92">
        <v>0</v>
      </c>
      <c r="SC249" s="92">
        <v>0</v>
      </c>
      <c r="SD249" s="92">
        <v>0</v>
      </c>
      <c r="SE249" s="92">
        <v>0</v>
      </c>
      <c r="SF249" s="92">
        <v>0</v>
      </c>
      <c r="SG249" s="92">
        <v>5.4049569499999998E-2</v>
      </c>
      <c r="SH249" s="92">
        <v>1.3345945000000001E-3</v>
      </c>
      <c r="SI249" s="92">
        <v>5.5996971899999995E-4</v>
      </c>
      <c r="SJ249" s="92">
        <v>1.82270143E-2</v>
      </c>
      <c r="SK249" s="92">
        <v>2.2212132200000001E-3</v>
      </c>
      <c r="SL249" s="92">
        <v>0.53742734800000003</v>
      </c>
      <c r="SM249" s="92">
        <v>0</v>
      </c>
      <c r="SN249" s="92">
        <v>0.123457148</v>
      </c>
      <c r="SO249" s="92">
        <v>0.17696478900000001</v>
      </c>
      <c r="SP249" s="92">
        <v>2.2436038799999999E-2</v>
      </c>
      <c r="SQ249" s="92">
        <v>2.4928932E-3</v>
      </c>
      <c r="SR249" s="92">
        <v>3.6013941000000001E-2</v>
      </c>
      <c r="SS249" s="92">
        <v>4.6440861899999996E-3</v>
      </c>
      <c r="ST249" s="92">
        <v>0</v>
      </c>
      <c r="SU249" s="92">
        <v>2.01713941E-2</v>
      </c>
      <c r="SV249" s="92">
        <v>0</v>
      </c>
      <c r="SW249" s="92">
        <v>0</v>
      </c>
      <c r="SX249" s="92">
        <v>0</v>
      </c>
      <c r="SY249" s="92">
        <v>7.1601810500000003</v>
      </c>
      <c r="SZ249" s="92">
        <v>464.25593199999997</v>
      </c>
      <c r="TA249" s="92">
        <v>5.5853054999999996</v>
      </c>
      <c r="TB249" s="92">
        <v>35</v>
      </c>
      <c r="TC249" s="92">
        <v>1.2949979599999999</v>
      </c>
      <c r="TD249" s="92">
        <v>0</v>
      </c>
      <c r="TE249" s="92">
        <v>0</v>
      </c>
      <c r="TF249" s="92">
        <v>1</v>
      </c>
      <c r="TG249" s="92">
        <v>-74904.6394</v>
      </c>
      <c r="TH249" s="92">
        <v>-1155.24809</v>
      </c>
      <c r="TI249" s="92">
        <v>-0.53633077900000004</v>
      </c>
      <c r="TJ249" s="92">
        <v>-103.31307200000001</v>
      </c>
      <c r="TK249" s="92">
        <v>-1.5933890100000001</v>
      </c>
      <c r="TL249" s="92">
        <v>2.1366127799999999E-2</v>
      </c>
      <c r="TM249" s="92">
        <v>1.3853492599999999</v>
      </c>
      <c r="TN249" s="92">
        <v>64.838574399999999</v>
      </c>
      <c r="TO249" s="92">
        <v>0</v>
      </c>
      <c r="TP249" s="92">
        <v>1.00263126E-2</v>
      </c>
      <c r="TQ249" s="92">
        <v>-1704843979.48</v>
      </c>
      <c r="TR249" s="92">
        <v>2.83105775E-2</v>
      </c>
      <c r="TS249" s="92">
        <v>0</v>
      </c>
      <c r="TT249" s="92">
        <v>0</v>
      </c>
      <c r="TU249" s="92">
        <v>0</v>
      </c>
      <c r="TV249" s="92">
        <v>0</v>
      </c>
      <c r="TW249" s="92">
        <v>0</v>
      </c>
      <c r="TX249" s="92">
        <v>0</v>
      </c>
      <c r="TY249" s="92">
        <v>0</v>
      </c>
      <c r="TZ249" s="92">
        <v>0</v>
      </c>
      <c r="UA249" s="92">
        <v>0</v>
      </c>
      <c r="UB249" s="92">
        <v>0</v>
      </c>
      <c r="UC249" s="92">
        <v>0</v>
      </c>
      <c r="UD249" s="92">
        <v>0</v>
      </c>
      <c r="UE249" s="92">
        <v>0</v>
      </c>
      <c r="UF249" s="92">
        <v>0</v>
      </c>
      <c r="UG249" s="92">
        <v>0</v>
      </c>
      <c r="UH249" s="92">
        <v>0</v>
      </c>
      <c r="UI249" s="92">
        <v>0</v>
      </c>
      <c r="UJ249" s="92">
        <v>0</v>
      </c>
      <c r="UK249" s="92">
        <v>0</v>
      </c>
      <c r="UL249" s="92">
        <v>0</v>
      </c>
      <c r="UM249" s="92">
        <v>0</v>
      </c>
      <c r="UN249" s="92">
        <v>0</v>
      </c>
      <c r="UO249" s="92">
        <v>0</v>
      </c>
      <c r="UP249" s="92">
        <v>0</v>
      </c>
      <c r="UQ249" s="92">
        <v>0</v>
      </c>
      <c r="UR249" s="92">
        <v>0</v>
      </c>
      <c r="US249" s="92">
        <v>0</v>
      </c>
      <c r="UT249" s="92">
        <v>0</v>
      </c>
      <c r="UU249" s="92">
        <v>0</v>
      </c>
      <c r="UV249" s="92">
        <v>0</v>
      </c>
      <c r="UW249" s="92">
        <v>0</v>
      </c>
      <c r="UX249" s="92">
        <v>0</v>
      </c>
      <c r="UY249" s="92">
        <v>0</v>
      </c>
      <c r="UZ249" s="92">
        <v>0</v>
      </c>
      <c r="VA249" s="92">
        <v>0</v>
      </c>
      <c r="VB249" s="92">
        <v>0</v>
      </c>
      <c r="VC249" s="92">
        <v>0</v>
      </c>
      <c r="VD249" s="92">
        <v>0</v>
      </c>
      <c r="VE249" s="92">
        <v>0</v>
      </c>
      <c r="VF249" s="92">
        <v>0</v>
      </c>
      <c r="VG249" s="92">
        <v>0</v>
      </c>
      <c r="VH249" s="92">
        <v>0</v>
      </c>
      <c r="VI249" s="92">
        <v>0</v>
      </c>
      <c r="VJ249" s="92">
        <v>0</v>
      </c>
      <c r="VK249" s="92">
        <v>0</v>
      </c>
      <c r="VL249" s="92">
        <v>0</v>
      </c>
      <c r="VM249" s="92">
        <v>0</v>
      </c>
      <c r="VN249" s="92">
        <v>0</v>
      </c>
      <c r="VO249" s="92">
        <v>0</v>
      </c>
      <c r="VP249" s="92">
        <v>0</v>
      </c>
      <c r="VQ249" s="92">
        <v>0</v>
      </c>
      <c r="VR249" s="92">
        <v>0</v>
      </c>
      <c r="VS249" s="92">
        <v>0</v>
      </c>
      <c r="VT249" s="92">
        <v>0</v>
      </c>
      <c r="VU249" s="92">
        <v>0</v>
      </c>
      <c r="VV249" s="92">
        <v>0</v>
      </c>
      <c r="VW249" s="92">
        <v>0</v>
      </c>
      <c r="VX249" s="92">
        <v>0</v>
      </c>
      <c r="VY249" s="92">
        <v>0</v>
      </c>
      <c r="VZ249" s="92">
        <v>0</v>
      </c>
      <c r="WA249" s="92">
        <v>0</v>
      </c>
      <c r="WB249" s="92">
        <v>0</v>
      </c>
      <c r="WC249" s="92">
        <v>5.1422102222222297E-3</v>
      </c>
    </row>
    <row r="250" spans="2:601" ht="13.5" customHeight="1">
      <c r="B250" s="851" t="s">
        <v>2916</v>
      </c>
      <c r="C250" s="92">
        <v>0</v>
      </c>
      <c r="D250" s="92">
        <v>1073.5122699999999</v>
      </c>
      <c r="E250" s="92">
        <v>-1.7513637500000001</v>
      </c>
      <c r="F250" s="92">
        <v>0</v>
      </c>
      <c r="G250" s="92">
        <v>0.192382831</v>
      </c>
      <c r="H250" s="92">
        <v>0.13003828100000001</v>
      </c>
      <c r="I250" s="92">
        <v>0.28545727900000001</v>
      </c>
      <c r="J250" s="92">
        <v>0.11977228500000001</v>
      </c>
      <c r="K250" s="92">
        <v>0.31791183499999998</v>
      </c>
      <c r="L250" s="92">
        <v>6.5880355099999996E-2</v>
      </c>
      <c r="M250" s="92">
        <v>4.3472815099999999E-2</v>
      </c>
      <c r="N250" s="92">
        <v>0</v>
      </c>
      <c r="O250" s="92">
        <v>0.31410539300000001</v>
      </c>
      <c r="P250" s="92">
        <v>7.9268917099999999E-3</v>
      </c>
      <c r="Q250" s="92">
        <v>3.3259685499999999E-3</v>
      </c>
      <c r="R250" s="92">
        <v>0.13286391</v>
      </c>
      <c r="S250" s="92">
        <v>1.6191300799999999E-2</v>
      </c>
      <c r="T250" s="92">
        <v>3.0457091699999999</v>
      </c>
      <c r="U250" s="92">
        <v>0.193958879</v>
      </c>
      <c r="V250" s="92">
        <v>0.13180969200000001</v>
      </c>
      <c r="W250" s="92">
        <v>0.23751091999999999</v>
      </c>
      <c r="X250" s="92">
        <v>4.5931841199999997E-2</v>
      </c>
      <c r="Y250" s="92">
        <v>0.84509584999999998</v>
      </c>
      <c r="Z250" s="92">
        <v>0.22301695699999999</v>
      </c>
      <c r="AA250" s="92">
        <v>8.5096634599999998E-2</v>
      </c>
      <c r="AB250" s="92">
        <v>0.17420909600000001</v>
      </c>
      <c r="AC250" s="92">
        <v>1.9374262599999998E-6</v>
      </c>
      <c r="AD250" s="92">
        <v>3.27263679E-5</v>
      </c>
      <c r="AE250" s="92">
        <v>0.250435097</v>
      </c>
      <c r="AF250" s="92">
        <v>0.32178416500000001</v>
      </c>
      <c r="AG250" s="92">
        <v>4.4439156799999997E-2</v>
      </c>
      <c r="AH250" s="92">
        <v>0</v>
      </c>
      <c r="AI250" s="92">
        <v>0</v>
      </c>
      <c r="AJ250" s="92">
        <v>0</v>
      </c>
      <c r="AK250" s="92">
        <v>0</v>
      </c>
      <c r="AL250" s="92">
        <v>0</v>
      </c>
      <c r="AM250" s="92">
        <v>0</v>
      </c>
      <c r="AN250" s="92">
        <v>2.1254145100000001E-3</v>
      </c>
      <c r="AO250" s="92">
        <v>1.62637476E-4</v>
      </c>
      <c r="AP250" s="92">
        <v>3.21058188E-4</v>
      </c>
      <c r="AQ250" s="92">
        <v>0</v>
      </c>
      <c r="AR250" s="92">
        <v>0</v>
      </c>
      <c r="AS250" s="92">
        <v>0</v>
      </c>
      <c r="AT250" s="92">
        <v>0</v>
      </c>
      <c r="AU250" s="92">
        <v>0</v>
      </c>
      <c r="AV250" s="92">
        <v>0</v>
      </c>
      <c r="AW250" s="92">
        <v>5.2488185799999999E-13</v>
      </c>
      <c r="AX250" s="92">
        <v>0</v>
      </c>
      <c r="AY250" s="92">
        <v>0</v>
      </c>
      <c r="AZ250" s="92">
        <v>0</v>
      </c>
      <c r="BA250" s="92">
        <v>0</v>
      </c>
      <c r="BB250" s="92">
        <v>0</v>
      </c>
      <c r="BC250" s="92">
        <v>0</v>
      </c>
      <c r="BD250" s="92">
        <v>0</v>
      </c>
      <c r="BE250" s="92">
        <v>0</v>
      </c>
      <c r="BF250" s="92">
        <v>0</v>
      </c>
      <c r="BG250" s="92">
        <v>0</v>
      </c>
      <c r="BH250" s="92">
        <v>0</v>
      </c>
      <c r="BI250" s="92">
        <v>0</v>
      </c>
      <c r="BJ250" s="92">
        <v>0</v>
      </c>
      <c r="BK250" s="92">
        <v>0</v>
      </c>
      <c r="BL250" s="92">
        <v>0</v>
      </c>
      <c r="BM250" s="92">
        <v>0</v>
      </c>
      <c r="BN250" s="92">
        <v>0</v>
      </c>
      <c r="BO250" s="92">
        <v>0</v>
      </c>
      <c r="BP250" s="92">
        <v>0</v>
      </c>
      <c r="BQ250" s="92">
        <v>2.6605396100000001E-2</v>
      </c>
      <c r="BR250" s="92">
        <v>1.7983517300000001E-2</v>
      </c>
      <c r="BS250" s="92">
        <v>3.9477036200000003E-2</v>
      </c>
      <c r="BT250" s="92">
        <v>1.65637914E-2</v>
      </c>
      <c r="BU250" s="92">
        <v>4.39653074E-2</v>
      </c>
      <c r="BV250" s="92">
        <v>9.1108594800000005E-3</v>
      </c>
      <c r="BW250" s="92">
        <v>6.0120305800000001E-3</v>
      </c>
      <c r="BX250" s="92">
        <v>0</v>
      </c>
      <c r="BY250" s="92">
        <v>4.3438899199999999E-2</v>
      </c>
      <c r="BZ250" s="92">
        <v>1.09624176E-3</v>
      </c>
      <c r="CA250" s="92">
        <v>4.5996157800000002E-4</v>
      </c>
      <c r="CB250" s="92">
        <v>1.8374284899999999E-2</v>
      </c>
      <c r="CC250" s="92">
        <v>2.2391601700000002E-3</v>
      </c>
      <c r="CD250" s="92">
        <v>0.42120338099999999</v>
      </c>
      <c r="CE250" s="92">
        <v>2.6823354099999999E-2</v>
      </c>
      <c r="CF250" s="92">
        <v>1.8228492900000001E-2</v>
      </c>
      <c r="CG250" s="92">
        <v>3.2846341199999997E-2</v>
      </c>
      <c r="CH250" s="92">
        <v>6.3520992E-3</v>
      </c>
      <c r="CI250" s="92">
        <v>0.11687170700000001</v>
      </c>
      <c r="CJ250" s="92">
        <v>3.08419126E-2</v>
      </c>
      <c r="CK250" s="92">
        <v>1.17683561E-2</v>
      </c>
      <c r="CL250" s="92">
        <v>2.4092077100000001E-2</v>
      </c>
      <c r="CM250" s="92">
        <v>2.6793447599999998E-7</v>
      </c>
      <c r="CN250" s="92">
        <v>4.5258611400000002E-6</v>
      </c>
      <c r="CO250" s="92">
        <v>3.4633677600000003E-2</v>
      </c>
      <c r="CP250" s="92">
        <v>4.4500827399999998E-2</v>
      </c>
      <c r="CQ250" s="92">
        <v>6.1456698600000003E-3</v>
      </c>
      <c r="CR250" s="92">
        <v>0</v>
      </c>
      <c r="CS250" s="92">
        <v>0</v>
      </c>
      <c r="CT250" s="92">
        <v>0</v>
      </c>
      <c r="CU250" s="92">
        <v>0</v>
      </c>
      <c r="CV250" s="92">
        <v>0</v>
      </c>
      <c r="CW250" s="92">
        <v>0</v>
      </c>
      <c r="CX250" s="92">
        <v>2.9393212699999998E-4</v>
      </c>
      <c r="CY250" s="92">
        <v>2.2491791199999999E-5</v>
      </c>
      <c r="CZ250" s="92">
        <v>4.4400429199999998E-5</v>
      </c>
      <c r="DA250" s="92">
        <v>0</v>
      </c>
      <c r="DB250" s="92">
        <v>0</v>
      </c>
      <c r="DC250" s="92">
        <v>0</v>
      </c>
      <c r="DD250" s="92">
        <v>0</v>
      </c>
      <c r="DE250" s="92">
        <v>0</v>
      </c>
      <c r="DF250" s="92">
        <v>0</v>
      </c>
      <c r="DG250" s="92">
        <v>7.2588024799999999E-14</v>
      </c>
      <c r="DH250" s="92">
        <v>0</v>
      </c>
      <c r="DI250" s="92">
        <v>0</v>
      </c>
      <c r="DJ250" s="92">
        <v>0</v>
      </c>
      <c r="DK250" s="92">
        <v>0</v>
      </c>
      <c r="DL250" s="92">
        <v>0</v>
      </c>
      <c r="DM250" s="92">
        <v>0</v>
      </c>
      <c r="DN250" s="92">
        <v>0</v>
      </c>
      <c r="DO250" s="92">
        <v>0</v>
      </c>
      <c r="DP250" s="92">
        <v>0</v>
      </c>
      <c r="DQ250" s="92">
        <v>0</v>
      </c>
      <c r="DR250" s="92">
        <v>0</v>
      </c>
      <c r="DS250" s="92">
        <v>0</v>
      </c>
      <c r="DT250" s="92">
        <v>0</v>
      </c>
      <c r="DU250" s="92">
        <v>0</v>
      </c>
      <c r="DV250" s="92">
        <v>0</v>
      </c>
      <c r="DW250" s="92">
        <v>0</v>
      </c>
      <c r="DX250" s="92">
        <v>0</v>
      </c>
      <c r="DY250" s="92">
        <v>0</v>
      </c>
      <c r="DZ250" s="92">
        <v>0</v>
      </c>
      <c r="EA250" s="92">
        <v>8.8628923299999993</v>
      </c>
      <c r="EB250" s="92">
        <v>23.427395099999998</v>
      </c>
      <c r="EC250" s="92">
        <v>51.427321200000002</v>
      </c>
      <c r="ED250" s="92">
        <v>21.577897</v>
      </c>
      <c r="EE250" s="92">
        <v>47.7285489</v>
      </c>
      <c r="EF250" s="92">
        <v>9.8907099400000007</v>
      </c>
      <c r="EG250" s="92">
        <v>14.8807481</v>
      </c>
      <c r="EH250" s="92">
        <v>0</v>
      </c>
      <c r="EI250" s="92">
        <v>50.929802299999999</v>
      </c>
      <c r="EJ250" s="92">
        <v>1.28528525</v>
      </c>
      <c r="EK250" s="92">
        <v>0.53928052299999996</v>
      </c>
      <c r="EL250" s="92">
        <v>17.553464300000002</v>
      </c>
      <c r="EM250" s="92">
        <v>2.1391318500000001</v>
      </c>
      <c r="EN250" s="92">
        <v>548.707899</v>
      </c>
      <c r="EO250" s="92">
        <v>29.5107891</v>
      </c>
      <c r="EP250" s="92">
        <v>16.622520300000001</v>
      </c>
      <c r="EQ250" s="92">
        <v>22.821369799999999</v>
      </c>
      <c r="ER250" s="92">
        <v>2.75832465</v>
      </c>
      <c r="ES250" s="92">
        <v>76.125253799999996</v>
      </c>
      <c r="ET250" s="92">
        <v>33.9314234</v>
      </c>
      <c r="EU250" s="92">
        <v>7.8369507399999998</v>
      </c>
      <c r="EV250" s="92">
        <v>20.572219799999999</v>
      </c>
      <c r="EW250" s="92">
        <v>3.2995454099999999E-5</v>
      </c>
      <c r="EX250" s="92">
        <v>3.20978514E-3</v>
      </c>
      <c r="EY250" s="92">
        <v>33.092644</v>
      </c>
      <c r="EZ250" s="92">
        <v>24.804127399999999</v>
      </c>
      <c r="FA250" s="92">
        <v>5.8684706200000001</v>
      </c>
      <c r="FB250" s="92">
        <v>0</v>
      </c>
      <c r="FC250" s="92">
        <v>0</v>
      </c>
      <c r="FD250" s="92">
        <v>0</v>
      </c>
      <c r="FE250" s="92">
        <v>0</v>
      </c>
      <c r="FF250" s="92">
        <v>0</v>
      </c>
      <c r="FG250" s="92">
        <v>0</v>
      </c>
      <c r="FH250" s="92">
        <v>0.60035894899999998</v>
      </c>
      <c r="FI250" s="92">
        <v>5.2042040600000002E-3</v>
      </c>
      <c r="FJ250" s="92">
        <v>8.9939571399999998E-3</v>
      </c>
      <c r="FK250" s="92">
        <v>0</v>
      </c>
      <c r="FL250" s="92">
        <v>0</v>
      </c>
      <c r="FM250" s="92">
        <v>0</v>
      </c>
      <c r="FN250" s="92">
        <v>0</v>
      </c>
      <c r="FO250" s="92">
        <v>0</v>
      </c>
      <c r="FP250" s="92">
        <v>0</v>
      </c>
      <c r="FQ250" s="92">
        <v>3.3626451199999998E-11</v>
      </c>
      <c r="FR250" s="92">
        <v>0</v>
      </c>
      <c r="FS250" s="92">
        <v>0</v>
      </c>
      <c r="FT250" s="92">
        <v>0</v>
      </c>
      <c r="FU250" s="92">
        <v>0</v>
      </c>
      <c r="FV250" s="92">
        <v>0</v>
      </c>
      <c r="FW250" s="92">
        <v>0</v>
      </c>
      <c r="FX250" s="92">
        <v>0</v>
      </c>
      <c r="FY250" s="92">
        <v>0</v>
      </c>
      <c r="FZ250" s="92">
        <v>0</v>
      </c>
      <c r="GA250" s="92">
        <v>0</v>
      </c>
      <c r="GB250" s="92">
        <v>0</v>
      </c>
      <c r="GC250" s="92">
        <v>0</v>
      </c>
      <c r="GD250" s="92">
        <v>0</v>
      </c>
      <c r="GE250" s="92">
        <v>0</v>
      </c>
      <c r="GF250" s="92">
        <v>0</v>
      </c>
      <c r="GG250" s="92">
        <v>0</v>
      </c>
      <c r="GH250" s="92">
        <v>0</v>
      </c>
      <c r="GI250" s="92">
        <v>0</v>
      </c>
      <c r="GJ250" s="92">
        <v>0</v>
      </c>
      <c r="GK250" s="92">
        <v>8.2559767499999995E-3</v>
      </c>
      <c r="GL250" s="92">
        <v>2.1823127500000001E-2</v>
      </c>
      <c r="GM250" s="92">
        <v>4.7905666899999998E-2</v>
      </c>
      <c r="GN250" s="92">
        <v>2.0100279799999999E-2</v>
      </c>
      <c r="GO250" s="92">
        <v>4.4460180199999998E-2</v>
      </c>
      <c r="GP250" s="92">
        <v>9.2134111800000005E-3</v>
      </c>
      <c r="GQ250" s="92">
        <v>1.38617401E-2</v>
      </c>
      <c r="GR250" s="92">
        <v>0</v>
      </c>
      <c r="GS250" s="92">
        <v>4.7442217299999999E-2</v>
      </c>
      <c r="GT250" s="92">
        <v>1.1972711300000001E-3</v>
      </c>
      <c r="GU250" s="92">
        <v>5.0235152300000003E-4</v>
      </c>
      <c r="GV250" s="92">
        <v>1.6351433299999999E-2</v>
      </c>
      <c r="GW250" s="92">
        <v>1.99264779E-3</v>
      </c>
      <c r="GX250" s="92">
        <v>0.511133328</v>
      </c>
      <c r="GY250" s="92">
        <v>2.74899412E-2</v>
      </c>
      <c r="GZ250" s="92">
        <v>1.5484238799999999E-2</v>
      </c>
      <c r="HA250" s="92">
        <v>2.1258601700000001E-2</v>
      </c>
      <c r="HB250" s="92">
        <v>2.5694393300000002E-3</v>
      </c>
      <c r="HC250" s="92">
        <v>7.09123277E-2</v>
      </c>
      <c r="HD250" s="92">
        <v>3.1607858000000003E-2</v>
      </c>
      <c r="HE250" s="92">
        <v>7.3002898699999997E-3</v>
      </c>
      <c r="HF250" s="92">
        <v>1.9163469700000001E-2</v>
      </c>
      <c r="HG250" s="92">
        <v>3.0735982299999997E-8</v>
      </c>
      <c r="HH250" s="92">
        <v>2.98998459E-6</v>
      </c>
      <c r="HI250" s="92">
        <v>3.0826516799999999E-2</v>
      </c>
      <c r="HJ250" s="92">
        <v>2.3105583499999999E-2</v>
      </c>
      <c r="HK250" s="92">
        <v>5.4666078700000001E-3</v>
      </c>
      <c r="HL250" s="92">
        <v>0</v>
      </c>
      <c r="HM250" s="92">
        <v>0</v>
      </c>
      <c r="HN250" s="92">
        <v>0</v>
      </c>
      <c r="HO250" s="92">
        <v>0</v>
      </c>
      <c r="HP250" s="92">
        <v>0</v>
      </c>
      <c r="HQ250" s="92">
        <v>0</v>
      </c>
      <c r="HR250" s="92">
        <v>5.5924740400000003E-4</v>
      </c>
      <c r="HS250" s="92">
        <v>4.8478291399999998E-6</v>
      </c>
      <c r="HT250" s="92">
        <v>8.3780664699999992E-6</v>
      </c>
      <c r="HU250" s="92">
        <v>0</v>
      </c>
      <c r="HV250" s="92">
        <v>0</v>
      </c>
      <c r="HW250" s="92">
        <v>0</v>
      </c>
      <c r="HX250" s="92">
        <v>0</v>
      </c>
      <c r="HY250" s="92">
        <v>0</v>
      </c>
      <c r="HZ250" s="92">
        <v>0</v>
      </c>
      <c r="IA250" s="92">
        <v>3.1323769800000002E-14</v>
      </c>
      <c r="IB250" s="92">
        <v>0</v>
      </c>
      <c r="IC250" s="92">
        <v>0</v>
      </c>
      <c r="ID250" s="92">
        <v>0</v>
      </c>
      <c r="IE250" s="92">
        <v>0</v>
      </c>
      <c r="IF250" s="92">
        <v>0</v>
      </c>
      <c r="IG250" s="92">
        <v>0</v>
      </c>
      <c r="IH250" s="92">
        <v>0</v>
      </c>
      <c r="II250" s="92">
        <v>0</v>
      </c>
      <c r="IJ250" s="92">
        <v>0</v>
      </c>
      <c r="IK250" s="92">
        <v>0</v>
      </c>
      <c r="IL250" s="92">
        <v>0</v>
      </c>
      <c r="IM250" s="92">
        <v>0</v>
      </c>
      <c r="IN250" s="92">
        <v>0</v>
      </c>
      <c r="IO250" s="92">
        <v>0</v>
      </c>
      <c r="IP250" s="92">
        <v>0</v>
      </c>
      <c r="IQ250" s="92">
        <v>0</v>
      </c>
      <c r="IR250" s="92">
        <v>0</v>
      </c>
      <c r="IS250" s="92">
        <v>0</v>
      </c>
      <c r="IT250" s="92">
        <v>7.2309703799999996</v>
      </c>
      <c r="IU250" s="92">
        <v>1073.5122699999999</v>
      </c>
      <c r="IV250" s="92">
        <v>4.09073799</v>
      </c>
      <c r="IW250" s="92">
        <v>35</v>
      </c>
      <c r="IX250" s="92">
        <v>1.2949979599999999</v>
      </c>
      <c r="IY250" s="92">
        <v>0</v>
      </c>
      <c r="IZ250" s="92">
        <v>1</v>
      </c>
      <c r="JA250" s="92">
        <v>0</v>
      </c>
      <c r="JB250" s="92">
        <v>-242203.14300000001</v>
      </c>
      <c r="JC250" s="92">
        <v>-1631.4333799999999</v>
      </c>
      <c r="JD250" s="92">
        <v>-1.7513637500000001</v>
      </c>
      <c r="JE250" s="92">
        <v>-233.36741599999999</v>
      </c>
      <c r="JF250" s="92">
        <v>-1.5719176399999999</v>
      </c>
      <c r="JG250" s="92">
        <v>2.94607411E-2</v>
      </c>
      <c r="JH250" s="92">
        <v>4.3737514300000004</v>
      </c>
      <c r="JI250" s="92">
        <v>148.46033299999999</v>
      </c>
      <c r="JJ250" s="92">
        <v>0</v>
      </c>
      <c r="JK250" s="92">
        <v>0</v>
      </c>
      <c r="JL250" s="92">
        <v>0</v>
      </c>
      <c r="JM250" s="92">
        <v>0</v>
      </c>
      <c r="JN250" s="92">
        <v>0</v>
      </c>
      <c r="JO250" s="92">
        <v>0</v>
      </c>
      <c r="JP250" s="92">
        <v>0</v>
      </c>
      <c r="JQ250" s="92">
        <v>0</v>
      </c>
      <c r="JR250" s="92">
        <v>0</v>
      </c>
      <c r="JS250" s="92">
        <v>0</v>
      </c>
      <c r="JT250" s="92">
        <v>0</v>
      </c>
      <c r="JU250" s="92">
        <v>0</v>
      </c>
      <c r="JV250" s="92">
        <v>0</v>
      </c>
      <c r="JW250" s="92">
        <v>0</v>
      </c>
      <c r="JX250" s="92">
        <v>0</v>
      </c>
      <c r="JY250" s="92">
        <v>0</v>
      </c>
      <c r="JZ250" s="92">
        <v>0</v>
      </c>
      <c r="KA250" s="92">
        <v>0</v>
      </c>
      <c r="KB250" s="92">
        <v>0</v>
      </c>
      <c r="KC250" s="92">
        <v>0</v>
      </c>
      <c r="KD250" s="92">
        <v>0</v>
      </c>
      <c r="KE250" s="92">
        <v>0</v>
      </c>
      <c r="KF250" s="92">
        <v>0</v>
      </c>
      <c r="KG250" s="92">
        <v>0</v>
      </c>
      <c r="KH250" s="92">
        <v>0</v>
      </c>
      <c r="KI250" s="92">
        <v>0</v>
      </c>
      <c r="KJ250" s="92">
        <v>0</v>
      </c>
      <c r="KK250" s="92">
        <v>0</v>
      </c>
      <c r="KL250" s="92">
        <v>0</v>
      </c>
      <c r="KM250" s="92">
        <v>0</v>
      </c>
      <c r="KN250" s="92">
        <v>0</v>
      </c>
      <c r="KO250" s="92">
        <v>0</v>
      </c>
      <c r="KP250" s="92">
        <v>0</v>
      </c>
      <c r="KQ250" s="92">
        <v>0</v>
      </c>
      <c r="KR250" s="92">
        <v>0</v>
      </c>
      <c r="KS250" s="92">
        <v>0</v>
      </c>
      <c r="KT250" s="92">
        <v>0</v>
      </c>
      <c r="KU250" s="92">
        <v>0</v>
      </c>
      <c r="KV250" s="92">
        <v>0</v>
      </c>
      <c r="KW250" s="92">
        <v>0</v>
      </c>
      <c r="KX250" s="92">
        <v>0</v>
      </c>
      <c r="KY250" s="92">
        <v>0</v>
      </c>
      <c r="KZ250" s="92">
        <v>0</v>
      </c>
      <c r="LA250" s="92">
        <v>0</v>
      </c>
      <c r="LB250" s="92">
        <v>0</v>
      </c>
      <c r="LC250" s="92">
        <v>0</v>
      </c>
      <c r="LD250" s="92">
        <v>0</v>
      </c>
      <c r="LE250" s="92">
        <v>0</v>
      </c>
      <c r="LF250" s="92">
        <v>0</v>
      </c>
      <c r="LG250" s="92">
        <v>0</v>
      </c>
      <c r="LH250" s="92">
        <v>0</v>
      </c>
      <c r="LI250" s="92">
        <v>0</v>
      </c>
      <c r="LJ250" s="92">
        <v>0</v>
      </c>
      <c r="LK250" s="92">
        <v>0</v>
      </c>
      <c r="LL250" s="92">
        <v>0</v>
      </c>
      <c r="LM250" s="92">
        <v>0</v>
      </c>
      <c r="LN250" s="92">
        <v>0</v>
      </c>
      <c r="LO250" s="92">
        <v>0</v>
      </c>
      <c r="LP250" s="92">
        <v>0</v>
      </c>
      <c r="LQ250" s="92">
        <v>0</v>
      </c>
      <c r="LR250" s="92">
        <v>0</v>
      </c>
      <c r="LS250" s="92">
        <v>0</v>
      </c>
      <c r="LT250" s="92">
        <v>0</v>
      </c>
      <c r="LU250" s="92">
        <v>0</v>
      </c>
      <c r="LV250" s="92">
        <v>0</v>
      </c>
      <c r="LW250" s="92">
        <v>0</v>
      </c>
      <c r="LX250" s="92">
        <v>0</v>
      </c>
      <c r="LY250" s="92">
        <v>0</v>
      </c>
      <c r="LZ250" s="92">
        <v>0</v>
      </c>
      <c r="MA250" s="92">
        <v>0</v>
      </c>
      <c r="MB250" s="92">
        <v>0</v>
      </c>
      <c r="MC250" s="92">
        <v>0</v>
      </c>
      <c r="MD250" s="92">
        <v>0</v>
      </c>
      <c r="ME250" s="92">
        <v>0</v>
      </c>
      <c r="MF250" s="92">
        <v>0</v>
      </c>
      <c r="MG250" s="92">
        <v>0</v>
      </c>
      <c r="MH250" s="92">
        <v>0</v>
      </c>
      <c r="MI250" s="92">
        <v>0</v>
      </c>
      <c r="MJ250" s="92">
        <v>0</v>
      </c>
      <c r="MK250" s="92">
        <v>0</v>
      </c>
      <c r="ML250" s="92">
        <v>0</v>
      </c>
      <c r="MM250" s="92">
        <v>0</v>
      </c>
      <c r="MN250" s="92">
        <v>0</v>
      </c>
      <c r="MO250" s="92">
        <v>0</v>
      </c>
      <c r="MP250" s="92">
        <v>0</v>
      </c>
      <c r="MQ250" s="92">
        <v>0</v>
      </c>
      <c r="MR250" s="92">
        <v>0</v>
      </c>
      <c r="MS250" s="92">
        <v>0</v>
      </c>
      <c r="MT250" s="92">
        <v>0</v>
      </c>
      <c r="MU250" s="92">
        <v>0</v>
      </c>
      <c r="MV250" s="92">
        <v>0</v>
      </c>
      <c r="MW250" s="92">
        <v>0</v>
      </c>
      <c r="MX250" s="92">
        <v>0</v>
      </c>
      <c r="MY250" s="92">
        <v>0</v>
      </c>
      <c r="MZ250" s="92">
        <v>0</v>
      </c>
      <c r="NA250" s="92">
        <v>0</v>
      </c>
      <c r="NB250" s="92">
        <v>0</v>
      </c>
      <c r="NC250" s="92">
        <v>0</v>
      </c>
      <c r="ND250" s="92">
        <v>0</v>
      </c>
      <c r="NE250" s="92">
        <v>0</v>
      </c>
      <c r="NF250" s="92">
        <v>0</v>
      </c>
      <c r="NG250" s="92">
        <v>0</v>
      </c>
      <c r="NH250" s="92">
        <v>0</v>
      </c>
      <c r="NI250" s="92">
        <v>0</v>
      </c>
      <c r="NJ250" s="92">
        <v>0</v>
      </c>
      <c r="NK250" s="92">
        <v>0</v>
      </c>
      <c r="NL250" s="92">
        <v>0</v>
      </c>
      <c r="NM250" s="92">
        <v>0</v>
      </c>
      <c r="NN250" s="92">
        <v>0</v>
      </c>
      <c r="NO250" s="92">
        <v>0</v>
      </c>
      <c r="NP250" s="92">
        <v>0</v>
      </c>
      <c r="NQ250" s="92">
        <v>0</v>
      </c>
      <c r="NR250" s="92">
        <v>0</v>
      </c>
      <c r="NS250" s="92">
        <v>0</v>
      </c>
      <c r="NT250" s="92">
        <v>0</v>
      </c>
      <c r="NU250" s="92">
        <v>0</v>
      </c>
      <c r="NV250" s="92">
        <v>0</v>
      </c>
      <c r="NW250" s="92">
        <v>0</v>
      </c>
      <c r="NX250" s="92">
        <v>0</v>
      </c>
      <c r="NY250" s="92">
        <v>0</v>
      </c>
      <c r="NZ250" s="92">
        <v>0</v>
      </c>
      <c r="OA250" s="92">
        <v>0</v>
      </c>
      <c r="OB250" s="92">
        <v>0</v>
      </c>
      <c r="OC250" s="92">
        <v>0</v>
      </c>
      <c r="OD250" s="92">
        <v>0</v>
      </c>
      <c r="OE250" s="92">
        <v>0</v>
      </c>
      <c r="OF250" s="92">
        <v>0</v>
      </c>
      <c r="OG250" s="92">
        <v>0</v>
      </c>
      <c r="OH250" s="92">
        <v>0</v>
      </c>
      <c r="OI250" s="92">
        <v>0</v>
      </c>
      <c r="OJ250" s="92">
        <v>0</v>
      </c>
      <c r="OK250" s="92">
        <v>0</v>
      </c>
      <c r="OL250" s="92">
        <v>0</v>
      </c>
      <c r="OM250" s="92">
        <v>0</v>
      </c>
      <c r="ON250" s="92">
        <v>0</v>
      </c>
      <c r="OO250" s="92">
        <v>0</v>
      </c>
      <c r="OP250" s="92">
        <v>0</v>
      </c>
      <c r="OQ250" s="92">
        <v>0</v>
      </c>
      <c r="OR250" s="92">
        <v>0</v>
      </c>
      <c r="OS250" s="92">
        <v>0</v>
      </c>
      <c r="OT250" s="92">
        <v>0</v>
      </c>
      <c r="OU250" s="92">
        <v>0</v>
      </c>
      <c r="OV250" s="92">
        <v>0</v>
      </c>
      <c r="OW250" s="92">
        <v>0</v>
      </c>
      <c r="OX250" s="92">
        <v>0</v>
      </c>
      <c r="OY250" s="92">
        <v>0</v>
      </c>
      <c r="OZ250" s="92">
        <v>0</v>
      </c>
      <c r="PA250" s="92">
        <v>0</v>
      </c>
      <c r="PB250" s="92">
        <v>0</v>
      </c>
      <c r="PC250" s="92">
        <v>0</v>
      </c>
      <c r="PD250" s="92">
        <v>0</v>
      </c>
      <c r="PE250" s="92">
        <v>0</v>
      </c>
      <c r="PF250" s="92">
        <v>0</v>
      </c>
      <c r="PG250" s="92">
        <v>0</v>
      </c>
      <c r="PH250" s="92">
        <v>0</v>
      </c>
      <c r="PI250" s="92">
        <v>0</v>
      </c>
      <c r="PJ250" s="92">
        <v>0</v>
      </c>
      <c r="PK250" s="92">
        <v>0</v>
      </c>
      <c r="PL250" s="92">
        <v>0</v>
      </c>
      <c r="PM250" s="92">
        <v>0</v>
      </c>
      <c r="PN250" s="92">
        <v>0</v>
      </c>
      <c r="PO250" s="92">
        <v>0</v>
      </c>
      <c r="PP250" s="92">
        <v>0</v>
      </c>
      <c r="PQ250" s="92">
        <v>0</v>
      </c>
      <c r="PR250" s="92">
        <v>0</v>
      </c>
      <c r="PS250" s="92">
        <v>0</v>
      </c>
      <c r="PT250" s="92">
        <v>0</v>
      </c>
      <c r="PU250" s="92">
        <v>0</v>
      </c>
      <c r="PV250" s="92">
        <v>0</v>
      </c>
      <c r="PW250" s="92">
        <v>0</v>
      </c>
      <c r="PX250" s="92">
        <v>0</v>
      </c>
      <c r="PY250" s="92">
        <v>0</v>
      </c>
      <c r="PZ250" s="92">
        <v>0</v>
      </c>
      <c r="QA250" s="92">
        <v>0</v>
      </c>
      <c r="QB250" s="92">
        <v>0</v>
      </c>
      <c r="QC250" s="92">
        <v>0</v>
      </c>
      <c r="QD250" s="92">
        <v>0</v>
      </c>
      <c r="QE250" s="92">
        <v>0</v>
      </c>
      <c r="QF250" s="92">
        <v>0</v>
      </c>
      <c r="QG250" s="92">
        <v>0</v>
      </c>
      <c r="QH250" s="92">
        <v>0</v>
      </c>
      <c r="QI250" s="92">
        <v>0</v>
      </c>
      <c r="QJ250" s="92">
        <v>0</v>
      </c>
      <c r="QK250" s="92">
        <v>0</v>
      </c>
      <c r="QL250" s="92">
        <v>0</v>
      </c>
      <c r="QM250" s="92">
        <v>0</v>
      </c>
      <c r="QN250" s="92">
        <v>0</v>
      </c>
      <c r="QO250" s="92">
        <v>0</v>
      </c>
      <c r="QP250" s="92">
        <v>0</v>
      </c>
      <c r="QQ250" s="92">
        <v>0</v>
      </c>
      <c r="QR250" s="92">
        <v>0</v>
      </c>
      <c r="QS250" s="92">
        <v>0</v>
      </c>
      <c r="QT250" s="92">
        <v>0</v>
      </c>
      <c r="QU250" s="92">
        <v>0</v>
      </c>
      <c r="QV250" s="92">
        <v>0</v>
      </c>
      <c r="QW250" s="92">
        <v>0</v>
      </c>
      <c r="QX250" s="92">
        <v>0</v>
      </c>
      <c r="QY250" s="92">
        <v>0</v>
      </c>
      <c r="QZ250" s="92">
        <v>0</v>
      </c>
      <c r="RA250" s="92">
        <v>0</v>
      </c>
      <c r="RB250" s="92">
        <v>0</v>
      </c>
      <c r="RC250" s="92">
        <v>0</v>
      </c>
      <c r="RD250" s="92">
        <v>0</v>
      </c>
      <c r="RE250" s="92">
        <v>0</v>
      </c>
      <c r="RF250" s="92">
        <v>0</v>
      </c>
      <c r="RG250" s="92">
        <v>0</v>
      </c>
      <c r="RH250" s="92">
        <v>0</v>
      </c>
      <c r="RI250" s="92">
        <v>0</v>
      </c>
      <c r="RJ250" s="92">
        <v>0</v>
      </c>
      <c r="RK250" s="92">
        <v>0</v>
      </c>
      <c r="RL250" s="92">
        <v>0</v>
      </c>
      <c r="RM250" s="92">
        <v>0</v>
      </c>
      <c r="RN250" s="92">
        <v>0</v>
      </c>
      <c r="RO250" s="92">
        <v>0</v>
      </c>
      <c r="RP250" s="92">
        <v>0</v>
      </c>
      <c r="RQ250" s="92">
        <v>0</v>
      </c>
      <c r="RR250" s="92">
        <v>0</v>
      </c>
      <c r="RS250" s="92">
        <v>0</v>
      </c>
      <c r="RT250" s="92">
        <v>0</v>
      </c>
      <c r="RU250" s="92">
        <v>0</v>
      </c>
      <c r="RV250" s="92">
        <v>0</v>
      </c>
      <c r="RW250" s="92">
        <v>0</v>
      </c>
      <c r="RX250" s="92">
        <v>0</v>
      </c>
      <c r="RY250" s="92">
        <v>0</v>
      </c>
      <c r="RZ250" s="92">
        <v>0</v>
      </c>
      <c r="SA250" s="92">
        <v>0</v>
      </c>
      <c r="SB250" s="92">
        <v>0</v>
      </c>
      <c r="SC250" s="92">
        <v>0</v>
      </c>
      <c r="SD250" s="92">
        <v>0</v>
      </c>
      <c r="SE250" s="92">
        <v>0</v>
      </c>
      <c r="SF250" s="92">
        <v>0</v>
      </c>
      <c r="SG250" s="92">
        <v>0</v>
      </c>
      <c r="SH250" s="92">
        <v>0</v>
      </c>
      <c r="SI250" s="92">
        <v>0</v>
      </c>
      <c r="SJ250" s="92">
        <v>0</v>
      </c>
      <c r="SK250" s="92">
        <v>0</v>
      </c>
      <c r="SL250" s="92">
        <v>0</v>
      </c>
      <c r="SM250" s="92">
        <v>0</v>
      </c>
      <c r="SN250" s="92">
        <v>0</v>
      </c>
      <c r="SO250" s="92">
        <v>0</v>
      </c>
      <c r="SP250" s="92">
        <v>0</v>
      </c>
      <c r="SQ250" s="92">
        <v>0</v>
      </c>
      <c r="SR250" s="92">
        <v>0</v>
      </c>
      <c r="SS250" s="92">
        <v>0</v>
      </c>
      <c r="ST250" s="92">
        <v>0</v>
      </c>
      <c r="SU250" s="92">
        <v>0</v>
      </c>
      <c r="SV250" s="92">
        <v>0</v>
      </c>
      <c r="SW250" s="92">
        <v>0</v>
      </c>
      <c r="SX250" s="92">
        <v>0</v>
      </c>
      <c r="SY250" s="92">
        <v>0</v>
      </c>
      <c r="SZ250" s="92">
        <v>0</v>
      </c>
      <c r="TA250" s="92">
        <v>0</v>
      </c>
      <c r="TB250" s="92">
        <v>0</v>
      </c>
      <c r="TC250" s="92">
        <v>1.2949979599999999</v>
      </c>
      <c r="TD250" s="92">
        <v>0</v>
      </c>
      <c r="TE250" s="92">
        <v>0</v>
      </c>
      <c r="TF250" s="92">
        <v>0</v>
      </c>
      <c r="TG250" s="92">
        <v>0</v>
      </c>
      <c r="TH250" s="92">
        <v>0</v>
      </c>
      <c r="TI250" s="92">
        <v>0</v>
      </c>
      <c r="TJ250" s="92">
        <v>0</v>
      </c>
      <c r="TK250" s="92">
        <v>0</v>
      </c>
      <c r="TL250" s="92">
        <v>0</v>
      </c>
      <c r="TM250" s="92">
        <v>0</v>
      </c>
      <c r="TN250" s="92">
        <v>0</v>
      </c>
      <c r="TO250" s="92">
        <v>0</v>
      </c>
      <c r="TP250" s="92">
        <v>1.0816745299999999</v>
      </c>
      <c r="TQ250" s="92">
        <v>-2044295.08131</v>
      </c>
      <c r="TR250" s="92">
        <v>9.9763777777777899E-3</v>
      </c>
      <c r="TS250" s="92">
        <v>0</v>
      </c>
      <c r="TT250" s="92">
        <v>0</v>
      </c>
      <c r="TU250" s="92">
        <v>0</v>
      </c>
      <c r="TV250" s="92">
        <v>0</v>
      </c>
      <c r="TW250" s="92">
        <v>0</v>
      </c>
      <c r="TX250" s="92">
        <v>0</v>
      </c>
      <c r="TY250" s="92">
        <v>0</v>
      </c>
      <c r="TZ250" s="92">
        <v>0</v>
      </c>
      <c r="UA250" s="92">
        <v>0</v>
      </c>
      <c r="UB250" s="92">
        <v>0</v>
      </c>
      <c r="UC250" s="92">
        <v>0</v>
      </c>
      <c r="UD250" s="92">
        <v>0</v>
      </c>
      <c r="UE250" s="92">
        <v>0</v>
      </c>
      <c r="UF250" s="92">
        <v>0</v>
      </c>
      <c r="UG250" s="92">
        <v>0</v>
      </c>
      <c r="UH250" s="92">
        <v>0</v>
      </c>
      <c r="UI250" s="92">
        <v>0</v>
      </c>
      <c r="UJ250" s="92">
        <v>0</v>
      </c>
      <c r="UK250" s="92">
        <v>0</v>
      </c>
      <c r="UL250" s="92">
        <v>0</v>
      </c>
      <c r="UM250" s="92">
        <v>0</v>
      </c>
      <c r="UN250" s="92">
        <v>0</v>
      </c>
      <c r="UO250" s="92">
        <v>0</v>
      </c>
      <c r="UP250" s="92">
        <v>0</v>
      </c>
      <c r="UQ250" s="92">
        <v>0</v>
      </c>
      <c r="UR250" s="92">
        <v>0</v>
      </c>
      <c r="US250" s="92">
        <v>0</v>
      </c>
      <c r="UT250" s="92">
        <v>0</v>
      </c>
      <c r="UU250" s="92">
        <v>0</v>
      </c>
      <c r="UV250" s="92">
        <v>0</v>
      </c>
      <c r="UW250" s="92">
        <v>0</v>
      </c>
      <c r="UX250" s="92">
        <v>0</v>
      </c>
      <c r="UY250" s="92">
        <v>0</v>
      </c>
      <c r="UZ250" s="92">
        <v>0</v>
      </c>
      <c r="VA250" s="92">
        <v>0</v>
      </c>
      <c r="VB250" s="92">
        <v>0</v>
      </c>
      <c r="VC250" s="92">
        <v>0</v>
      </c>
      <c r="VD250" s="92">
        <v>0</v>
      </c>
      <c r="VE250" s="92">
        <v>0</v>
      </c>
      <c r="VF250" s="92">
        <v>0</v>
      </c>
      <c r="VG250" s="92">
        <v>0</v>
      </c>
      <c r="VH250" s="92">
        <v>0</v>
      </c>
      <c r="VI250" s="92">
        <v>0</v>
      </c>
      <c r="VJ250" s="92">
        <v>0</v>
      </c>
      <c r="VK250" s="92">
        <v>0</v>
      </c>
      <c r="VL250" s="92">
        <v>0</v>
      </c>
      <c r="VM250" s="92">
        <v>0</v>
      </c>
      <c r="VN250" s="92">
        <v>0</v>
      </c>
      <c r="VO250" s="92">
        <v>0</v>
      </c>
      <c r="VP250" s="92">
        <v>0</v>
      </c>
      <c r="VQ250" s="92">
        <v>0</v>
      </c>
      <c r="VR250" s="92">
        <v>0</v>
      </c>
      <c r="VS250" s="92">
        <v>0</v>
      </c>
      <c r="VT250" s="92">
        <v>0</v>
      </c>
      <c r="VU250" s="92">
        <v>0</v>
      </c>
      <c r="VV250" s="92">
        <v>0</v>
      </c>
      <c r="VW250" s="92">
        <v>0</v>
      </c>
      <c r="VX250" s="92">
        <v>0</v>
      </c>
      <c r="VY250" s="92">
        <v>0</v>
      </c>
      <c r="VZ250" s="92">
        <v>0</v>
      </c>
      <c r="WA250" s="92">
        <v>0</v>
      </c>
      <c r="WB250" s="92">
        <v>0</v>
      </c>
      <c r="WC250" s="92">
        <v>0</v>
      </c>
    </row>
    <row r="251" spans="2:601" ht="13.5" customHeight="1">
      <c r="B251" s="851" t="s">
        <v>2457</v>
      </c>
      <c r="C251" s="92">
        <v>0</v>
      </c>
      <c r="D251" s="92">
        <v>19852.6528</v>
      </c>
      <c r="E251" s="92">
        <v>-32.388280600000002</v>
      </c>
      <c r="F251" s="92">
        <v>0</v>
      </c>
      <c r="G251" s="92">
        <v>3.5577698199999999</v>
      </c>
      <c r="H251" s="92">
        <v>2.4048210000000001</v>
      </c>
      <c r="I251" s="92">
        <v>5.2790121000000001</v>
      </c>
      <c r="J251" s="92">
        <v>2.2149701099999999</v>
      </c>
      <c r="K251" s="92">
        <v>5.8791999600000002</v>
      </c>
      <c r="L251" s="92">
        <v>1.2183370899999999</v>
      </c>
      <c r="M251" s="92">
        <v>0.80395048099999999</v>
      </c>
      <c r="N251" s="92">
        <v>0</v>
      </c>
      <c r="O251" s="92">
        <v>5.8088067600000004</v>
      </c>
      <c r="P251" s="92">
        <v>0.14659341400000001</v>
      </c>
      <c r="Q251" s="92">
        <v>6.1507726399999997E-2</v>
      </c>
      <c r="R251" s="92">
        <v>2.4570758499999998</v>
      </c>
      <c r="S251" s="92">
        <v>0.29942859900000002</v>
      </c>
      <c r="T251" s="92">
        <v>56.324840000000002</v>
      </c>
      <c r="U251" s="92">
        <v>3.5869159599999998</v>
      </c>
      <c r="V251" s="92">
        <v>2.43758002</v>
      </c>
      <c r="W251" s="92">
        <v>4.3923315799999996</v>
      </c>
      <c r="X251" s="92">
        <v>0.84942568699999998</v>
      </c>
      <c r="Y251" s="92">
        <v>15.6285075</v>
      </c>
      <c r="Z251" s="92">
        <v>4.1242921399999997</v>
      </c>
      <c r="AA251" s="92">
        <v>1.5737071600000001</v>
      </c>
      <c r="AB251" s="92">
        <v>3.22167972</v>
      </c>
      <c r="AC251" s="92">
        <v>3.58291675E-5</v>
      </c>
      <c r="AD251" s="92">
        <v>6.0521452600000004E-4</v>
      </c>
      <c r="AE251" s="92">
        <v>4.6313406700000002</v>
      </c>
      <c r="AF251" s="92">
        <v>5.9508116400000004</v>
      </c>
      <c r="AG251" s="92">
        <v>0.821821209</v>
      </c>
      <c r="AH251" s="92">
        <v>0</v>
      </c>
      <c r="AI251" s="92">
        <v>0</v>
      </c>
      <c r="AJ251" s="92">
        <v>0</v>
      </c>
      <c r="AK251" s="92">
        <v>0</v>
      </c>
      <c r="AL251" s="92">
        <v>0</v>
      </c>
      <c r="AM251" s="92">
        <v>0</v>
      </c>
      <c r="AN251" s="92">
        <v>3.9305667500000002E-2</v>
      </c>
      <c r="AO251" s="92">
        <v>3.00768369E-3</v>
      </c>
      <c r="AP251" s="92">
        <v>5.9373860300000001E-3</v>
      </c>
      <c r="AQ251" s="92">
        <v>0</v>
      </c>
      <c r="AR251" s="92">
        <v>0</v>
      </c>
      <c r="AS251" s="92">
        <v>0</v>
      </c>
      <c r="AT251" s="92">
        <v>0</v>
      </c>
      <c r="AU251" s="92">
        <v>0</v>
      </c>
      <c r="AV251" s="92">
        <v>0</v>
      </c>
      <c r="AW251" s="92">
        <v>9.7067332999999993E-12</v>
      </c>
      <c r="AX251" s="92">
        <v>0</v>
      </c>
      <c r="AY251" s="92">
        <v>0</v>
      </c>
      <c r="AZ251" s="92">
        <v>0</v>
      </c>
      <c r="BA251" s="92">
        <v>0</v>
      </c>
      <c r="BB251" s="92">
        <v>0</v>
      </c>
      <c r="BC251" s="92">
        <v>0</v>
      </c>
      <c r="BD251" s="92">
        <v>0</v>
      </c>
      <c r="BE251" s="92">
        <v>0</v>
      </c>
      <c r="BF251" s="92">
        <v>0</v>
      </c>
      <c r="BG251" s="92">
        <v>0</v>
      </c>
      <c r="BH251" s="92">
        <v>0</v>
      </c>
      <c r="BI251" s="92">
        <v>0</v>
      </c>
      <c r="BJ251" s="92">
        <v>0</v>
      </c>
      <c r="BK251" s="92">
        <v>0</v>
      </c>
      <c r="BL251" s="92">
        <v>0</v>
      </c>
      <c r="BM251" s="92">
        <v>0</v>
      </c>
      <c r="BN251" s="92">
        <v>0</v>
      </c>
      <c r="BO251" s="92">
        <v>0</v>
      </c>
      <c r="BP251" s="92">
        <v>0</v>
      </c>
      <c r="BQ251" s="92">
        <v>2.6605396100000001E-2</v>
      </c>
      <c r="BR251" s="92">
        <v>1.7983517300000001E-2</v>
      </c>
      <c r="BS251" s="92">
        <v>3.9477036200000003E-2</v>
      </c>
      <c r="BT251" s="92">
        <v>1.65637914E-2</v>
      </c>
      <c r="BU251" s="92">
        <v>4.39653074E-2</v>
      </c>
      <c r="BV251" s="92">
        <v>9.1108594800000005E-3</v>
      </c>
      <c r="BW251" s="92">
        <v>6.0120305800000001E-3</v>
      </c>
      <c r="BX251" s="92">
        <v>0</v>
      </c>
      <c r="BY251" s="92">
        <v>4.3438899199999999E-2</v>
      </c>
      <c r="BZ251" s="92">
        <v>1.09624176E-3</v>
      </c>
      <c r="CA251" s="92">
        <v>4.5996157800000002E-4</v>
      </c>
      <c r="CB251" s="92">
        <v>1.8374284899999999E-2</v>
      </c>
      <c r="CC251" s="92">
        <v>2.2391601700000002E-3</v>
      </c>
      <c r="CD251" s="92">
        <v>0.42120338099999999</v>
      </c>
      <c r="CE251" s="92">
        <v>2.6823354099999999E-2</v>
      </c>
      <c r="CF251" s="92">
        <v>1.8228492900000001E-2</v>
      </c>
      <c r="CG251" s="92">
        <v>3.2846341199999997E-2</v>
      </c>
      <c r="CH251" s="92">
        <v>6.3520992E-3</v>
      </c>
      <c r="CI251" s="92">
        <v>0.11687170700000001</v>
      </c>
      <c r="CJ251" s="92">
        <v>3.08419126E-2</v>
      </c>
      <c r="CK251" s="92">
        <v>1.17683561E-2</v>
      </c>
      <c r="CL251" s="92">
        <v>2.4092077100000001E-2</v>
      </c>
      <c r="CM251" s="92">
        <v>2.6793447599999998E-7</v>
      </c>
      <c r="CN251" s="92">
        <v>4.5258611400000002E-6</v>
      </c>
      <c r="CO251" s="92">
        <v>3.4633677600000003E-2</v>
      </c>
      <c r="CP251" s="92">
        <v>4.4500827399999998E-2</v>
      </c>
      <c r="CQ251" s="92">
        <v>6.1456698600000003E-3</v>
      </c>
      <c r="CR251" s="92">
        <v>0</v>
      </c>
      <c r="CS251" s="92">
        <v>0</v>
      </c>
      <c r="CT251" s="92">
        <v>0</v>
      </c>
      <c r="CU251" s="92">
        <v>0</v>
      </c>
      <c r="CV251" s="92">
        <v>0</v>
      </c>
      <c r="CW251" s="92">
        <v>0</v>
      </c>
      <c r="CX251" s="92">
        <v>2.9393212699999998E-4</v>
      </c>
      <c r="CY251" s="92">
        <v>2.2491791199999999E-5</v>
      </c>
      <c r="CZ251" s="92">
        <v>4.4400429199999998E-5</v>
      </c>
      <c r="DA251" s="92">
        <v>0</v>
      </c>
      <c r="DB251" s="92">
        <v>0</v>
      </c>
      <c r="DC251" s="92">
        <v>0</v>
      </c>
      <c r="DD251" s="92">
        <v>0</v>
      </c>
      <c r="DE251" s="92">
        <v>0</v>
      </c>
      <c r="DF251" s="92">
        <v>0</v>
      </c>
      <c r="DG251" s="92">
        <v>7.2588024799999999E-14</v>
      </c>
      <c r="DH251" s="92">
        <v>0</v>
      </c>
      <c r="DI251" s="92">
        <v>0</v>
      </c>
      <c r="DJ251" s="92">
        <v>0</v>
      </c>
      <c r="DK251" s="92">
        <v>0</v>
      </c>
      <c r="DL251" s="92">
        <v>0</v>
      </c>
      <c r="DM251" s="92">
        <v>0</v>
      </c>
      <c r="DN251" s="92">
        <v>0</v>
      </c>
      <c r="DO251" s="92">
        <v>0</v>
      </c>
      <c r="DP251" s="92">
        <v>0</v>
      </c>
      <c r="DQ251" s="92">
        <v>0</v>
      </c>
      <c r="DR251" s="92">
        <v>0</v>
      </c>
      <c r="DS251" s="92">
        <v>0</v>
      </c>
      <c r="DT251" s="92">
        <v>0</v>
      </c>
      <c r="DU251" s="92">
        <v>0</v>
      </c>
      <c r="DV251" s="92">
        <v>0</v>
      </c>
      <c r="DW251" s="92">
        <v>0</v>
      </c>
      <c r="DX251" s="92">
        <v>0</v>
      </c>
      <c r="DY251" s="92">
        <v>0</v>
      </c>
      <c r="DZ251" s="92">
        <v>0</v>
      </c>
      <c r="EA251" s="92">
        <v>163.90304</v>
      </c>
      <c r="EB251" s="92">
        <v>433.24697300000003</v>
      </c>
      <c r="EC251" s="92">
        <v>951.054573</v>
      </c>
      <c r="ED251" s="92">
        <v>399.04387700000001</v>
      </c>
      <c r="EE251" s="92">
        <v>882.65252199999998</v>
      </c>
      <c r="EF251" s="92">
        <v>182.910653</v>
      </c>
      <c r="EG251" s="92">
        <v>275.19231400000001</v>
      </c>
      <c r="EH251" s="92">
        <v>0</v>
      </c>
      <c r="EI251" s="92">
        <v>941.85386900000003</v>
      </c>
      <c r="EJ251" s="92">
        <v>23.769007999999999</v>
      </c>
      <c r="EK251" s="92">
        <v>9.9730103700000008</v>
      </c>
      <c r="EL251" s="92">
        <v>324.619328</v>
      </c>
      <c r="EM251" s="92">
        <v>39.559344699999997</v>
      </c>
      <c r="EN251" s="92">
        <v>10147.352500000001</v>
      </c>
      <c r="EO251" s="92">
        <v>545.74825799999996</v>
      </c>
      <c r="EP251" s="92">
        <v>307.40321699999998</v>
      </c>
      <c r="EQ251" s="92">
        <v>422.03963900000002</v>
      </c>
      <c r="ER251" s="92">
        <v>51.010187000000002</v>
      </c>
      <c r="ES251" s="92">
        <v>1407.79782</v>
      </c>
      <c r="ET251" s="92">
        <v>627.49983099999997</v>
      </c>
      <c r="EU251" s="92">
        <v>144.93011999999999</v>
      </c>
      <c r="EV251" s="92">
        <v>380.44571000000002</v>
      </c>
      <c r="EW251" s="92">
        <v>6.1019078600000004E-4</v>
      </c>
      <c r="EX251" s="92">
        <v>5.9359125999999998E-2</v>
      </c>
      <c r="EY251" s="92">
        <v>611.98813500000006</v>
      </c>
      <c r="EZ251" s="92">
        <v>458.70712800000001</v>
      </c>
      <c r="FA251" s="92">
        <v>108.526668</v>
      </c>
      <c r="FB251" s="92">
        <v>0</v>
      </c>
      <c r="FC251" s="92">
        <v>0</v>
      </c>
      <c r="FD251" s="92">
        <v>0</v>
      </c>
      <c r="FE251" s="92">
        <v>0</v>
      </c>
      <c r="FF251" s="92">
        <v>0</v>
      </c>
      <c r="FG251" s="92">
        <v>0</v>
      </c>
      <c r="FH251" s="92">
        <v>11.1025445</v>
      </c>
      <c r="FI251" s="92">
        <v>9.6242268899999997E-2</v>
      </c>
      <c r="FJ251" s="92">
        <v>0.166326845</v>
      </c>
      <c r="FK251" s="92">
        <v>0</v>
      </c>
      <c r="FL251" s="92">
        <v>0</v>
      </c>
      <c r="FM251" s="92">
        <v>0</v>
      </c>
      <c r="FN251" s="92">
        <v>0</v>
      </c>
      <c r="FO251" s="92">
        <v>0</v>
      </c>
      <c r="FP251" s="92">
        <v>0</v>
      </c>
      <c r="FQ251" s="92">
        <v>6.2185992700000003E-10</v>
      </c>
      <c r="FR251" s="92">
        <v>0</v>
      </c>
      <c r="FS251" s="92">
        <v>0</v>
      </c>
      <c r="FT251" s="92">
        <v>0</v>
      </c>
      <c r="FU251" s="92">
        <v>0</v>
      </c>
      <c r="FV251" s="92">
        <v>0</v>
      </c>
      <c r="FW251" s="92">
        <v>0</v>
      </c>
      <c r="FX251" s="92">
        <v>0</v>
      </c>
      <c r="FY251" s="92">
        <v>0</v>
      </c>
      <c r="FZ251" s="92">
        <v>0</v>
      </c>
      <c r="GA251" s="92">
        <v>0</v>
      </c>
      <c r="GB251" s="92">
        <v>0</v>
      </c>
      <c r="GC251" s="92">
        <v>0</v>
      </c>
      <c r="GD251" s="92">
        <v>0</v>
      </c>
      <c r="GE251" s="92">
        <v>0</v>
      </c>
      <c r="GF251" s="92">
        <v>0</v>
      </c>
      <c r="GG251" s="92">
        <v>0</v>
      </c>
      <c r="GH251" s="92">
        <v>0</v>
      </c>
      <c r="GI251" s="92">
        <v>0</v>
      </c>
      <c r="GJ251" s="92">
        <v>0</v>
      </c>
      <c r="GK251" s="92">
        <v>8.2559767499999995E-3</v>
      </c>
      <c r="GL251" s="92">
        <v>2.1823127500000001E-2</v>
      </c>
      <c r="GM251" s="92">
        <v>4.7905666899999998E-2</v>
      </c>
      <c r="GN251" s="92">
        <v>2.0100279799999999E-2</v>
      </c>
      <c r="GO251" s="92">
        <v>4.4460180199999998E-2</v>
      </c>
      <c r="GP251" s="92">
        <v>9.2134111800000005E-3</v>
      </c>
      <c r="GQ251" s="92">
        <v>1.38617401E-2</v>
      </c>
      <c r="GR251" s="92">
        <v>0</v>
      </c>
      <c r="GS251" s="92">
        <v>4.7442217299999999E-2</v>
      </c>
      <c r="GT251" s="92">
        <v>1.1972711300000001E-3</v>
      </c>
      <c r="GU251" s="92">
        <v>5.0235152300000003E-4</v>
      </c>
      <c r="GV251" s="92">
        <v>1.6351433299999999E-2</v>
      </c>
      <c r="GW251" s="92">
        <v>1.99264779E-3</v>
      </c>
      <c r="GX251" s="92">
        <v>0.511133328</v>
      </c>
      <c r="GY251" s="92">
        <v>2.74899412E-2</v>
      </c>
      <c r="GZ251" s="92">
        <v>1.5484238799999999E-2</v>
      </c>
      <c r="HA251" s="92">
        <v>2.1258601700000001E-2</v>
      </c>
      <c r="HB251" s="92">
        <v>2.5694393300000002E-3</v>
      </c>
      <c r="HC251" s="92">
        <v>7.09123277E-2</v>
      </c>
      <c r="HD251" s="92">
        <v>3.1607858000000003E-2</v>
      </c>
      <c r="HE251" s="92">
        <v>7.3002898699999997E-3</v>
      </c>
      <c r="HF251" s="92">
        <v>1.9163469700000001E-2</v>
      </c>
      <c r="HG251" s="92">
        <v>3.0735982299999997E-8</v>
      </c>
      <c r="HH251" s="92">
        <v>2.98998459E-6</v>
      </c>
      <c r="HI251" s="92">
        <v>3.0826516799999999E-2</v>
      </c>
      <c r="HJ251" s="92">
        <v>2.3105583499999999E-2</v>
      </c>
      <c r="HK251" s="92">
        <v>5.4666078700000001E-3</v>
      </c>
      <c r="HL251" s="92">
        <v>0</v>
      </c>
      <c r="HM251" s="92">
        <v>0</v>
      </c>
      <c r="HN251" s="92">
        <v>0</v>
      </c>
      <c r="HO251" s="92">
        <v>0</v>
      </c>
      <c r="HP251" s="92">
        <v>0</v>
      </c>
      <c r="HQ251" s="92">
        <v>0</v>
      </c>
      <c r="HR251" s="92">
        <v>5.5924740400000003E-4</v>
      </c>
      <c r="HS251" s="92">
        <v>4.8478291399999998E-6</v>
      </c>
      <c r="HT251" s="92">
        <v>8.3780664699999992E-6</v>
      </c>
      <c r="HU251" s="92">
        <v>0</v>
      </c>
      <c r="HV251" s="92">
        <v>0</v>
      </c>
      <c r="HW251" s="92">
        <v>0</v>
      </c>
      <c r="HX251" s="92">
        <v>0</v>
      </c>
      <c r="HY251" s="92">
        <v>0</v>
      </c>
      <c r="HZ251" s="92">
        <v>0</v>
      </c>
      <c r="IA251" s="92">
        <v>3.1323769800000002E-14</v>
      </c>
      <c r="IB251" s="92">
        <v>0</v>
      </c>
      <c r="IC251" s="92">
        <v>0</v>
      </c>
      <c r="ID251" s="92">
        <v>0</v>
      </c>
      <c r="IE251" s="92">
        <v>0</v>
      </c>
      <c r="IF251" s="92">
        <v>0</v>
      </c>
      <c r="IG251" s="92">
        <v>0</v>
      </c>
      <c r="IH251" s="92">
        <v>0</v>
      </c>
      <c r="II251" s="92">
        <v>0</v>
      </c>
      <c r="IJ251" s="92">
        <v>0</v>
      </c>
      <c r="IK251" s="92">
        <v>0</v>
      </c>
      <c r="IL251" s="92">
        <v>0</v>
      </c>
      <c r="IM251" s="92">
        <v>0</v>
      </c>
      <c r="IN251" s="92">
        <v>0</v>
      </c>
      <c r="IO251" s="92">
        <v>0</v>
      </c>
      <c r="IP251" s="92">
        <v>0</v>
      </c>
      <c r="IQ251" s="92">
        <v>0</v>
      </c>
      <c r="IR251" s="92">
        <v>0</v>
      </c>
      <c r="IS251" s="92">
        <v>0</v>
      </c>
      <c r="IT251" s="92">
        <v>133.72361799999999</v>
      </c>
      <c r="IU251" s="92">
        <v>19852.6528</v>
      </c>
      <c r="IV251" s="92">
        <v>75.650743399999996</v>
      </c>
      <c r="IW251" s="92">
        <v>35</v>
      </c>
      <c r="IX251" s="92">
        <v>1.2949979599999999</v>
      </c>
      <c r="IY251" s="92">
        <v>0</v>
      </c>
      <c r="IZ251" s="92">
        <v>1</v>
      </c>
      <c r="JA251" s="92">
        <v>0</v>
      </c>
      <c r="JB251" s="92">
        <v>-242203.14300000001</v>
      </c>
      <c r="JC251" s="92">
        <v>-1631.4333799999999</v>
      </c>
      <c r="JD251" s="92">
        <v>-32.388280600000002</v>
      </c>
      <c r="JE251" s="92">
        <v>-233.36741599999999</v>
      </c>
      <c r="JF251" s="92">
        <v>-1.5719176399999999</v>
      </c>
      <c r="JG251" s="92">
        <v>2.94607411E-2</v>
      </c>
      <c r="JH251" s="92">
        <v>4.3737514300000004</v>
      </c>
      <c r="JI251" s="92">
        <v>148.46033299999999</v>
      </c>
      <c r="JJ251" s="92">
        <v>0</v>
      </c>
      <c r="JK251" s="92">
        <v>0</v>
      </c>
      <c r="JL251" s="92">
        <v>0</v>
      </c>
      <c r="JM251" s="92">
        <v>0</v>
      </c>
      <c r="JN251" s="92">
        <v>0</v>
      </c>
      <c r="JO251" s="92">
        <v>0</v>
      </c>
      <c r="JP251" s="92">
        <v>0</v>
      </c>
      <c r="JQ251" s="92">
        <v>0</v>
      </c>
      <c r="JR251" s="92">
        <v>0</v>
      </c>
      <c r="JS251" s="92">
        <v>0</v>
      </c>
      <c r="JT251" s="92">
        <v>0</v>
      </c>
      <c r="JU251" s="92">
        <v>0</v>
      </c>
      <c r="JV251" s="92">
        <v>0</v>
      </c>
      <c r="JW251" s="92">
        <v>0</v>
      </c>
      <c r="JX251" s="92">
        <v>0</v>
      </c>
      <c r="JY251" s="92">
        <v>0</v>
      </c>
      <c r="JZ251" s="92">
        <v>0</v>
      </c>
      <c r="KA251" s="92">
        <v>0</v>
      </c>
      <c r="KB251" s="92">
        <v>0</v>
      </c>
      <c r="KC251" s="92">
        <v>0</v>
      </c>
      <c r="KD251" s="92">
        <v>0</v>
      </c>
      <c r="KE251" s="92">
        <v>0</v>
      </c>
      <c r="KF251" s="92">
        <v>0</v>
      </c>
      <c r="KG251" s="92">
        <v>0</v>
      </c>
      <c r="KH251" s="92">
        <v>0</v>
      </c>
      <c r="KI251" s="92">
        <v>0</v>
      </c>
      <c r="KJ251" s="92">
        <v>0</v>
      </c>
      <c r="KK251" s="92">
        <v>0</v>
      </c>
      <c r="KL251" s="92">
        <v>0</v>
      </c>
      <c r="KM251" s="92">
        <v>0</v>
      </c>
      <c r="KN251" s="92">
        <v>0</v>
      </c>
      <c r="KO251" s="92">
        <v>0</v>
      </c>
      <c r="KP251" s="92">
        <v>0</v>
      </c>
      <c r="KQ251" s="92">
        <v>0</v>
      </c>
      <c r="KR251" s="92">
        <v>0</v>
      </c>
      <c r="KS251" s="92">
        <v>0</v>
      </c>
      <c r="KT251" s="92">
        <v>0</v>
      </c>
      <c r="KU251" s="92">
        <v>0</v>
      </c>
      <c r="KV251" s="92">
        <v>0</v>
      </c>
      <c r="KW251" s="92">
        <v>0</v>
      </c>
      <c r="KX251" s="92">
        <v>0</v>
      </c>
      <c r="KY251" s="92">
        <v>0</v>
      </c>
      <c r="KZ251" s="92">
        <v>0</v>
      </c>
      <c r="LA251" s="92">
        <v>0</v>
      </c>
      <c r="LB251" s="92">
        <v>0</v>
      </c>
      <c r="LC251" s="92">
        <v>0</v>
      </c>
      <c r="LD251" s="92">
        <v>0</v>
      </c>
      <c r="LE251" s="92">
        <v>0</v>
      </c>
      <c r="LF251" s="92">
        <v>0</v>
      </c>
      <c r="LG251" s="92">
        <v>0</v>
      </c>
      <c r="LH251" s="92">
        <v>0</v>
      </c>
      <c r="LI251" s="92">
        <v>0</v>
      </c>
      <c r="LJ251" s="92">
        <v>0</v>
      </c>
      <c r="LK251" s="92">
        <v>0</v>
      </c>
      <c r="LL251" s="92">
        <v>0</v>
      </c>
      <c r="LM251" s="92">
        <v>0</v>
      </c>
      <c r="LN251" s="92">
        <v>0</v>
      </c>
      <c r="LO251" s="92">
        <v>0</v>
      </c>
      <c r="LP251" s="92">
        <v>0</v>
      </c>
      <c r="LQ251" s="92">
        <v>0</v>
      </c>
      <c r="LR251" s="92">
        <v>0</v>
      </c>
      <c r="LS251" s="92">
        <v>0</v>
      </c>
      <c r="LT251" s="92">
        <v>0</v>
      </c>
      <c r="LU251" s="92">
        <v>0</v>
      </c>
      <c r="LV251" s="92">
        <v>0</v>
      </c>
      <c r="LW251" s="92">
        <v>0</v>
      </c>
      <c r="LX251" s="92">
        <v>0</v>
      </c>
      <c r="LY251" s="92">
        <v>0</v>
      </c>
      <c r="LZ251" s="92">
        <v>0</v>
      </c>
      <c r="MA251" s="92">
        <v>0</v>
      </c>
      <c r="MB251" s="92">
        <v>0</v>
      </c>
      <c r="MC251" s="92">
        <v>0</v>
      </c>
      <c r="MD251" s="92">
        <v>0</v>
      </c>
      <c r="ME251" s="92">
        <v>0</v>
      </c>
      <c r="MF251" s="92">
        <v>0</v>
      </c>
      <c r="MG251" s="92">
        <v>0</v>
      </c>
      <c r="MH251" s="92">
        <v>0</v>
      </c>
      <c r="MI251" s="92">
        <v>0</v>
      </c>
      <c r="MJ251" s="92">
        <v>0</v>
      </c>
      <c r="MK251" s="92">
        <v>0</v>
      </c>
      <c r="ML251" s="92">
        <v>0</v>
      </c>
      <c r="MM251" s="92">
        <v>0</v>
      </c>
      <c r="MN251" s="92">
        <v>0</v>
      </c>
      <c r="MO251" s="92">
        <v>0</v>
      </c>
      <c r="MP251" s="92">
        <v>0</v>
      </c>
      <c r="MQ251" s="92">
        <v>0</v>
      </c>
      <c r="MR251" s="92">
        <v>0</v>
      </c>
      <c r="MS251" s="92">
        <v>0</v>
      </c>
      <c r="MT251" s="92">
        <v>0</v>
      </c>
      <c r="MU251" s="92">
        <v>0</v>
      </c>
      <c r="MV251" s="92">
        <v>0</v>
      </c>
      <c r="MW251" s="92">
        <v>0</v>
      </c>
      <c r="MX251" s="92">
        <v>0</v>
      </c>
      <c r="MY251" s="92">
        <v>0</v>
      </c>
      <c r="MZ251" s="92">
        <v>0</v>
      </c>
      <c r="NA251" s="92">
        <v>0</v>
      </c>
      <c r="NB251" s="92">
        <v>0</v>
      </c>
      <c r="NC251" s="92">
        <v>0</v>
      </c>
      <c r="ND251" s="92">
        <v>0</v>
      </c>
      <c r="NE251" s="92">
        <v>0</v>
      </c>
      <c r="NF251" s="92">
        <v>0</v>
      </c>
      <c r="NG251" s="92">
        <v>0</v>
      </c>
      <c r="NH251" s="92">
        <v>0</v>
      </c>
      <c r="NI251" s="92">
        <v>0</v>
      </c>
      <c r="NJ251" s="92">
        <v>0</v>
      </c>
      <c r="NK251" s="92">
        <v>0</v>
      </c>
      <c r="NL251" s="92">
        <v>0</v>
      </c>
      <c r="NM251" s="92">
        <v>0</v>
      </c>
      <c r="NN251" s="92">
        <v>0</v>
      </c>
      <c r="NO251" s="92">
        <v>0</v>
      </c>
      <c r="NP251" s="92">
        <v>0</v>
      </c>
      <c r="NQ251" s="92">
        <v>0</v>
      </c>
      <c r="NR251" s="92">
        <v>0</v>
      </c>
      <c r="NS251" s="92">
        <v>0</v>
      </c>
      <c r="NT251" s="92">
        <v>0</v>
      </c>
      <c r="NU251" s="92">
        <v>0</v>
      </c>
      <c r="NV251" s="92">
        <v>0</v>
      </c>
      <c r="NW251" s="92">
        <v>0</v>
      </c>
      <c r="NX251" s="92">
        <v>0</v>
      </c>
      <c r="NY251" s="92">
        <v>0</v>
      </c>
      <c r="NZ251" s="92">
        <v>0</v>
      </c>
      <c r="OA251" s="92">
        <v>0</v>
      </c>
      <c r="OB251" s="92">
        <v>0</v>
      </c>
      <c r="OC251" s="92">
        <v>0</v>
      </c>
      <c r="OD251" s="92">
        <v>0</v>
      </c>
      <c r="OE251" s="92">
        <v>0</v>
      </c>
      <c r="OF251" s="92">
        <v>0</v>
      </c>
      <c r="OG251" s="92">
        <v>0</v>
      </c>
      <c r="OH251" s="92">
        <v>0</v>
      </c>
      <c r="OI251" s="92">
        <v>0</v>
      </c>
      <c r="OJ251" s="92">
        <v>0</v>
      </c>
      <c r="OK251" s="92">
        <v>0</v>
      </c>
      <c r="OL251" s="92">
        <v>0</v>
      </c>
      <c r="OM251" s="92">
        <v>0</v>
      </c>
      <c r="ON251" s="92">
        <v>0</v>
      </c>
      <c r="OO251" s="92">
        <v>0</v>
      </c>
      <c r="OP251" s="92">
        <v>0</v>
      </c>
      <c r="OQ251" s="92">
        <v>0</v>
      </c>
      <c r="OR251" s="92">
        <v>0</v>
      </c>
      <c r="OS251" s="92">
        <v>0</v>
      </c>
      <c r="OT251" s="92">
        <v>0</v>
      </c>
      <c r="OU251" s="92">
        <v>0</v>
      </c>
      <c r="OV251" s="92">
        <v>0</v>
      </c>
      <c r="OW251" s="92">
        <v>0</v>
      </c>
      <c r="OX251" s="92">
        <v>0</v>
      </c>
      <c r="OY251" s="92">
        <v>0</v>
      </c>
      <c r="OZ251" s="92">
        <v>0</v>
      </c>
      <c r="PA251" s="92">
        <v>0</v>
      </c>
      <c r="PB251" s="92">
        <v>0</v>
      </c>
      <c r="PC251" s="92">
        <v>0</v>
      </c>
      <c r="PD251" s="92">
        <v>0</v>
      </c>
      <c r="PE251" s="92">
        <v>0</v>
      </c>
      <c r="PF251" s="92">
        <v>0</v>
      </c>
      <c r="PG251" s="92">
        <v>0</v>
      </c>
      <c r="PH251" s="92">
        <v>0</v>
      </c>
      <c r="PI251" s="92">
        <v>0</v>
      </c>
      <c r="PJ251" s="92">
        <v>0</v>
      </c>
      <c r="PK251" s="92">
        <v>0</v>
      </c>
      <c r="PL251" s="92">
        <v>0</v>
      </c>
      <c r="PM251" s="92">
        <v>0</v>
      </c>
      <c r="PN251" s="92">
        <v>0</v>
      </c>
      <c r="PO251" s="92">
        <v>0</v>
      </c>
      <c r="PP251" s="92">
        <v>0</v>
      </c>
      <c r="PQ251" s="92">
        <v>0</v>
      </c>
      <c r="PR251" s="92">
        <v>0</v>
      </c>
      <c r="PS251" s="92">
        <v>0</v>
      </c>
      <c r="PT251" s="92">
        <v>0</v>
      </c>
      <c r="PU251" s="92">
        <v>0</v>
      </c>
      <c r="PV251" s="92">
        <v>0</v>
      </c>
      <c r="PW251" s="92">
        <v>0</v>
      </c>
      <c r="PX251" s="92">
        <v>0</v>
      </c>
      <c r="PY251" s="92">
        <v>0</v>
      </c>
      <c r="PZ251" s="92">
        <v>0</v>
      </c>
      <c r="QA251" s="92">
        <v>0</v>
      </c>
      <c r="QB251" s="92">
        <v>0</v>
      </c>
      <c r="QC251" s="92">
        <v>0</v>
      </c>
      <c r="QD251" s="92">
        <v>0</v>
      </c>
      <c r="QE251" s="92">
        <v>0</v>
      </c>
      <c r="QF251" s="92">
        <v>0</v>
      </c>
      <c r="QG251" s="92">
        <v>0</v>
      </c>
      <c r="QH251" s="92">
        <v>0</v>
      </c>
      <c r="QI251" s="92">
        <v>0</v>
      </c>
      <c r="QJ251" s="92">
        <v>0</v>
      </c>
      <c r="QK251" s="92">
        <v>0</v>
      </c>
      <c r="QL251" s="92">
        <v>0</v>
      </c>
      <c r="QM251" s="92">
        <v>0</v>
      </c>
      <c r="QN251" s="92">
        <v>0</v>
      </c>
      <c r="QO251" s="92">
        <v>0</v>
      </c>
      <c r="QP251" s="92">
        <v>0</v>
      </c>
      <c r="QQ251" s="92">
        <v>0</v>
      </c>
      <c r="QR251" s="92">
        <v>0</v>
      </c>
      <c r="QS251" s="92">
        <v>0</v>
      </c>
      <c r="QT251" s="92">
        <v>0</v>
      </c>
      <c r="QU251" s="92">
        <v>0</v>
      </c>
      <c r="QV251" s="92">
        <v>0</v>
      </c>
      <c r="QW251" s="92">
        <v>0</v>
      </c>
      <c r="QX251" s="92">
        <v>0</v>
      </c>
      <c r="QY251" s="92">
        <v>0</v>
      </c>
      <c r="QZ251" s="92">
        <v>0</v>
      </c>
      <c r="RA251" s="92">
        <v>0</v>
      </c>
      <c r="RB251" s="92">
        <v>0</v>
      </c>
      <c r="RC251" s="92">
        <v>0</v>
      </c>
      <c r="RD251" s="92">
        <v>0</v>
      </c>
      <c r="RE251" s="92">
        <v>0</v>
      </c>
      <c r="RF251" s="92">
        <v>0</v>
      </c>
      <c r="RG251" s="92">
        <v>0</v>
      </c>
      <c r="RH251" s="92">
        <v>0</v>
      </c>
      <c r="RI251" s="92">
        <v>0</v>
      </c>
      <c r="RJ251" s="92">
        <v>0</v>
      </c>
      <c r="RK251" s="92">
        <v>0</v>
      </c>
      <c r="RL251" s="92">
        <v>0</v>
      </c>
      <c r="RM251" s="92">
        <v>0</v>
      </c>
      <c r="RN251" s="92">
        <v>0</v>
      </c>
      <c r="RO251" s="92">
        <v>0</v>
      </c>
      <c r="RP251" s="92">
        <v>0</v>
      </c>
      <c r="RQ251" s="92">
        <v>0</v>
      </c>
      <c r="RR251" s="92">
        <v>0</v>
      </c>
      <c r="RS251" s="92">
        <v>0</v>
      </c>
      <c r="RT251" s="92">
        <v>0</v>
      </c>
      <c r="RU251" s="92">
        <v>0</v>
      </c>
      <c r="RV251" s="92">
        <v>0</v>
      </c>
      <c r="RW251" s="92">
        <v>0</v>
      </c>
      <c r="RX251" s="92">
        <v>0</v>
      </c>
      <c r="RY251" s="92">
        <v>0</v>
      </c>
      <c r="RZ251" s="92">
        <v>0</v>
      </c>
      <c r="SA251" s="92">
        <v>0</v>
      </c>
      <c r="SB251" s="92">
        <v>0</v>
      </c>
      <c r="SC251" s="92">
        <v>0</v>
      </c>
      <c r="SD251" s="92">
        <v>0</v>
      </c>
      <c r="SE251" s="92">
        <v>0</v>
      </c>
      <c r="SF251" s="92">
        <v>0</v>
      </c>
      <c r="SG251" s="92">
        <v>0</v>
      </c>
      <c r="SH251" s="92">
        <v>0</v>
      </c>
      <c r="SI251" s="92">
        <v>0</v>
      </c>
      <c r="SJ251" s="92">
        <v>0</v>
      </c>
      <c r="SK251" s="92">
        <v>0</v>
      </c>
      <c r="SL251" s="92">
        <v>0</v>
      </c>
      <c r="SM251" s="92">
        <v>0</v>
      </c>
      <c r="SN251" s="92">
        <v>0</v>
      </c>
      <c r="SO251" s="92">
        <v>0</v>
      </c>
      <c r="SP251" s="92">
        <v>0</v>
      </c>
      <c r="SQ251" s="92">
        <v>0</v>
      </c>
      <c r="SR251" s="92">
        <v>0</v>
      </c>
      <c r="SS251" s="92">
        <v>0</v>
      </c>
      <c r="ST251" s="92">
        <v>0</v>
      </c>
      <c r="SU251" s="92">
        <v>0</v>
      </c>
      <c r="SV251" s="92">
        <v>0</v>
      </c>
      <c r="SW251" s="92">
        <v>0</v>
      </c>
      <c r="SX251" s="92">
        <v>0</v>
      </c>
      <c r="SY251" s="92">
        <v>0</v>
      </c>
      <c r="SZ251" s="92">
        <v>0</v>
      </c>
      <c r="TA251" s="92">
        <v>0</v>
      </c>
      <c r="TB251" s="92">
        <v>0</v>
      </c>
      <c r="TC251" s="92">
        <v>1.2949979599999999</v>
      </c>
      <c r="TD251" s="92">
        <v>0</v>
      </c>
      <c r="TE251" s="92">
        <v>0</v>
      </c>
      <c r="TF251" s="92">
        <v>0</v>
      </c>
      <c r="TG251" s="92">
        <v>0</v>
      </c>
      <c r="TH251" s="92">
        <v>0</v>
      </c>
      <c r="TI251" s="92">
        <v>0</v>
      </c>
      <c r="TJ251" s="92">
        <v>0</v>
      </c>
      <c r="TK251" s="92">
        <v>0</v>
      </c>
      <c r="TL251" s="92">
        <v>0</v>
      </c>
      <c r="TM251" s="92">
        <v>0</v>
      </c>
      <c r="TN251" s="92">
        <v>0</v>
      </c>
      <c r="TO251" s="92">
        <v>0</v>
      </c>
      <c r="TP251" s="92">
        <v>1.0816745299999999</v>
      </c>
      <c r="TQ251" s="92">
        <v>-37805511.5581</v>
      </c>
      <c r="TR251" s="92">
        <v>0.184494923888889</v>
      </c>
      <c r="TS251" s="92">
        <v>0</v>
      </c>
      <c r="TT251" s="92">
        <v>0</v>
      </c>
      <c r="TU251" s="92">
        <v>0</v>
      </c>
      <c r="TV251" s="92">
        <v>0</v>
      </c>
      <c r="TW251" s="92">
        <v>0</v>
      </c>
      <c r="TX251" s="92">
        <v>0</v>
      </c>
      <c r="TY251" s="92">
        <v>0</v>
      </c>
      <c r="TZ251" s="92">
        <v>0</v>
      </c>
      <c r="UA251" s="92">
        <v>0</v>
      </c>
      <c r="UB251" s="92">
        <v>0</v>
      </c>
      <c r="UC251" s="92">
        <v>0</v>
      </c>
      <c r="UD251" s="92">
        <v>0</v>
      </c>
      <c r="UE251" s="92">
        <v>0</v>
      </c>
      <c r="UF251" s="92">
        <v>0</v>
      </c>
      <c r="UG251" s="92">
        <v>0</v>
      </c>
      <c r="UH251" s="92">
        <v>0</v>
      </c>
      <c r="UI251" s="92">
        <v>0</v>
      </c>
      <c r="UJ251" s="92">
        <v>0</v>
      </c>
      <c r="UK251" s="92">
        <v>0</v>
      </c>
      <c r="UL251" s="92">
        <v>0</v>
      </c>
      <c r="UM251" s="92">
        <v>0</v>
      </c>
      <c r="UN251" s="92">
        <v>0</v>
      </c>
      <c r="UO251" s="92">
        <v>0</v>
      </c>
      <c r="UP251" s="92">
        <v>0</v>
      </c>
      <c r="UQ251" s="92">
        <v>0</v>
      </c>
      <c r="UR251" s="92">
        <v>0</v>
      </c>
      <c r="US251" s="92">
        <v>0</v>
      </c>
      <c r="UT251" s="92">
        <v>0</v>
      </c>
      <c r="UU251" s="92">
        <v>0</v>
      </c>
      <c r="UV251" s="92">
        <v>0</v>
      </c>
      <c r="UW251" s="92">
        <v>0</v>
      </c>
      <c r="UX251" s="92">
        <v>0</v>
      </c>
      <c r="UY251" s="92">
        <v>0</v>
      </c>
      <c r="UZ251" s="92">
        <v>0</v>
      </c>
      <c r="VA251" s="92">
        <v>0</v>
      </c>
      <c r="VB251" s="92">
        <v>0</v>
      </c>
      <c r="VC251" s="92">
        <v>0</v>
      </c>
      <c r="VD251" s="92">
        <v>0</v>
      </c>
      <c r="VE251" s="92">
        <v>0</v>
      </c>
      <c r="VF251" s="92">
        <v>0</v>
      </c>
      <c r="VG251" s="92">
        <v>0</v>
      </c>
      <c r="VH251" s="92">
        <v>0</v>
      </c>
      <c r="VI251" s="92">
        <v>0</v>
      </c>
      <c r="VJ251" s="92">
        <v>0</v>
      </c>
      <c r="VK251" s="92">
        <v>0</v>
      </c>
      <c r="VL251" s="92">
        <v>0</v>
      </c>
      <c r="VM251" s="92">
        <v>0</v>
      </c>
      <c r="VN251" s="92">
        <v>0</v>
      </c>
      <c r="VO251" s="92">
        <v>0</v>
      </c>
      <c r="VP251" s="92">
        <v>0</v>
      </c>
      <c r="VQ251" s="92">
        <v>0</v>
      </c>
      <c r="VR251" s="92">
        <v>0</v>
      </c>
      <c r="VS251" s="92">
        <v>0</v>
      </c>
      <c r="VT251" s="92">
        <v>0</v>
      </c>
      <c r="VU251" s="92">
        <v>0</v>
      </c>
      <c r="VV251" s="92">
        <v>0</v>
      </c>
      <c r="VW251" s="92">
        <v>0</v>
      </c>
      <c r="VX251" s="92">
        <v>0</v>
      </c>
      <c r="VY251" s="92">
        <v>0</v>
      </c>
      <c r="VZ251" s="92">
        <v>0</v>
      </c>
      <c r="WA251" s="92">
        <v>0</v>
      </c>
      <c r="WB251" s="92">
        <v>0</v>
      </c>
      <c r="WC251" s="92">
        <v>0</v>
      </c>
    </row>
    <row r="252" spans="2:601" ht="13.5" customHeight="1">
      <c r="B252" s="851" t="s">
        <v>2917</v>
      </c>
      <c r="C252" s="92">
        <v>0</v>
      </c>
      <c r="D252" s="92">
        <v>1073.5122699999999</v>
      </c>
      <c r="E252" s="92">
        <v>-1.0677950199999999</v>
      </c>
      <c r="F252" s="92">
        <v>0</v>
      </c>
      <c r="G252" s="92">
        <v>0</v>
      </c>
      <c r="H252" s="92">
        <v>0</v>
      </c>
      <c r="I252" s="92">
        <v>0</v>
      </c>
      <c r="J252" s="92">
        <v>0</v>
      </c>
      <c r="K252" s="92">
        <v>0</v>
      </c>
      <c r="L252" s="92">
        <v>0</v>
      </c>
      <c r="M252" s="92">
        <v>0</v>
      </c>
      <c r="N252" s="92">
        <v>0</v>
      </c>
      <c r="O252" s="92">
        <v>0</v>
      </c>
      <c r="P252" s="92">
        <v>0</v>
      </c>
      <c r="Q252" s="92">
        <v>0</v>
      </c>
      <c r="R252" s="92">
        <v>0</v>
      </c>
      <c r="S252" s="92">
        <v>0</v>
      </c>
      <c r="T252" s="92">
        <v>0</v>
      </c>
      <c r="U252" s="92">
        <v>0</v>
      </c>
      <c r="V252" s="92">
        <v>0</v>
      </c>
      <c r="W252" s="92">
        <v>0</v>
      </c>
      <c r="X252" s="92">
        <v>0</v>
      </c>
      <c r="Y252" s="92">
        <v>0</v>
      </c>
      <c r="Z252" s="92">
        <v>0</v>
      </c>
      <c r="AA252" s="92">
        <v>0</v>
      </c>
      <c r="AB252" s="92">
        <v>0</v>
      </c>
      <c r="AC252" s="92">
        <v>0</v>
      </c>
      <c r="AD252" s="92">
        <v>0</v>
      </c>
      <c r="AE252" s="92">
        <v>0</v>
      </c>
      <c r="AF252" s="92">
        <v>0</v>
      </c>
      <c r="AG252" s="92">
        <v>0</v>
      </c>
      <c r="AH252" s="92">
        <v>0</v>
      </c>
      <c r="AI252" s="92">
        <v>0</v>
      </c>
      <c r="AJ252" s="92">
        <v>0</v>
      </c>
      <c r="AK252" s="92">
        <v>0</v>
      </c>
      <c r="AL252" s="92">
        <v>0</v>
      </c>
      <c r="AM252" s="92">
        <v>0</v>
      </c>
      <c r="AN252" s="92">
        <v>0</v>
      </c>
      <c r="AO252" s="92">
        <v>0</v>
      </c>
      <c r="AP252" s="92">
        <v>0</v>
      </c>
      <c r="AQ252" s="92">
        <v>0</v>
      </c>
      <c r="AR252" s="92">
        <v>0</v>
      </c>
      <c r="AS252" s="92">
        <v>0</v>
      </c>
      <c r="AT252" s="92">
        <v>0</v>
      </c>
      <c r="AU252" s="92">
        <v>0</v>
      </c>
      <c r="AV252" s="92">
        <v>0</v>
      </c>
      <c r="AW252" s="92">
        <v>0</v>
      </c>
      <c r="AX252" s="92">
        <v>0</v>
      </c>
      <c r="AY252" s="92">
        <v>0</v>
      </c>
      <c r="AZ252" s="92">
        <v>0</v>
      </c>
      <c r="BA252" s="92">
        <v>0</v>
      </c>
      <c r="BB252" s="92">
        <v>0</v>
      </c>
      <c r="BC252" s="92">
        <v>0</v>
      </c>
      <c r="BD252" s="92">
        <v>0</v>
      </c>
      <c r="BE252" s="92">
        <v>0</v>
      </c>
      <c r="BF252" s="92">
        <v>0</v>
      </c>
      <c r="BG252" s="92">
        <v>0</v>
      </c>
      <c r="BH252" s="92">
        <v>0</v>
      </c>
      <c r="BI252" s="92">
        <v>0</v>
      </c>
      <c r="BJ252" s="92">
        <v>0</v>
      </c>
      <c r="BK252" s="92">
        <v>0</v>
      </c>
      <c r="BL252" s="92">
        <v>0</v>
      </c>
      <c r="BM252" s="92">
        <v>0</v>
      </c>
      <c r="BN252" s="92">
        <v>0</v>
      </c>
      <c r="BO252" s="92">
        <v>0</v>
      </c>
      <c r="BP252" s="92">
        <v>0</v>
      </c>
      <c r="BQ252" s="92">
        <v>0</v>
      </c>
      <c r="BR252" s="92">
        <v>0</v>
      </c>
      <c r="BS252" s="92">
        <v>0</v>
      </c>
      <c r="BT252" s="92">
        <v>0</v>
      </c>
      <c r="BU252" s="92">
        <v>0</v>
      </c>
      <c r="BV252" s="92">
        <v>0</v>
      </c>
      <c r="BW252" s="92">
        <v>0</v>
      </c>
      <c r="BX252" s="92">
        <v>0</v>
      </c>
      <c r="BY252" s="92">
        <v>0</v>
      </c>
      <c r="BZ252" s="92">
        <v>0</v>
      </c>
      <c r="CA252" s="92">
        <v>0</v>
      </c>
      <c r="CB252" s="92">
        <v>0</v>
      </c>
      <c r="CC252" s="92">
        <v>0</v>
      </c>
      <c r="CD252" s="92">
        <v>0</v>
      </c>
      <c r="CE252" s="92">
        <v>0</v>
      </c>
      <c r="CF252" s="92">
        <v>0</v>
      </c>
      <c r="CG252" s="92">
        <v>0</v>
      </c>
      <c r="CH252" s="92">
        <v>0</v>
      </c>
      <c r="CI252" s="92">
        <v>0</v>
      </c>
      <c r="CJ252" s="92">
        <v>0</v>
      </c>
      <c r="CK252" s="92">
        <v>0</v>
      </c>
      <c r="CL252" s="92">
        <v>0</v>
      </c>
      <c r="CM252" s="92">
        <v>0</v>
      </c>
      <c r="CN252" s="92">
        <v>0</v>
      </c>
      <c r="CO252" s="92">
        <v>0</v>
      </c>
      <c r="CP252" s="92">
        <v>0</v>
      </c>
      <c r="CQ252" s="92">
        <v>0</v>
      </c>
      <c r="CR252" s="92">
        <v>0</v>
      </c>
      <c r="CS252" s="92">
        <v>0</v>
      </c>
      <c r="CT252" s="92">
        <v>0</v>
      </c>
      <c r="CU252" s="92">
        <v>0</v>
      </c>
      <c r="CV252" s="92">
        <v>0</v>
      </c>
      <c r="CW252" s="92">
        <v>0</v>
      </c>
      <c r="CX252" s="92">
        <v>0</v>
      </c>
      <c r="CY252" s="92">
        <v>0</v>
      </c>
      <c r="CZ252" s="92">
        <v>0</v>
      </c>
      <c r="DA252" s="92">
        <v>0</v>
      </c>
      <c r="DB252" s="92">
        <v>0</v>
      </c>
      <c r="DC252" s="92">
        <v>0</v>
      </c>
      <c r="DD252" s="92">
        <v>0</v>
      </c>
      <c r="DE252" s="92">
        <v>0</v>
      </c>
      <c r="DF252" s="92">
        <v>0</v>
      </c>
      <c r="DG252" s="92">
        <v>0</v>
      </c>
      <c r="DH252" s="92">
        <v>0</v>
      </c>
      <c r="DI252" s="92">
        <v>0</v>
      </c>
      <c r="DJ252" s="92">
        <v>0</v>
      </c>
      <c r="DK252" s="92">
        <v>0</v>
      </c>
      <c r="DL252" s="92">
        <v>0</v>
      </c>
      <c r="DM252" s="92">
        <v>0</v>
      </c>
      <c r="DN252" s="92">
        <v>0</v>
      </c>
      <c r="DO252" s="92">
        <v>0</v>
      </c>
      <c r="DP252" s="92">
        <v>0</v>
      </c>
      <c r="DQ252" s="92">
        <v>0</v>
      </c>
      <c r="DR252" s="92">
        <v>0</v>
      </c>
      <c r="DS252" s="92">
        <v>0</v>
      </c>
      <c r="DT252" s="92">
        <v>0</v>
      </c>
      <c r="DU252" s="92">
        <v>0</v>
      </c>
      <c r="DV252" s="92">
        <v>0</v>
      </c>
      <c r="DW252" s="92">
        <v>0</v>
      </c>
      <c r="DX252" s="92">
        <v>0</v>
      </c>
      <c r="DY252" s="92">
        <v>0</v>
      </c>
      <c r="DZ252" s="92">
        <v>0</v>
      </c>
      <c r="EA252" s="92">
        <v>0</v>
      </c>
      <c r="EB252" s="92">
        <v>0</v>
      </c>
      <c r="EC252" s="92">
        <v>0</v>
      </c>
      <c r="ED252" s="92">
        <v>0</v>
      </c>
      <c r="EE252" s="92">
        <v>0</v>
      </c>
      <c r="EF252" s="92">
        <v>0</v>
      </c>
      <c r="EG252" s="92">
        <v>0</v>
      </c>
      <c r="EH252" s="92">
        <v>0</v>
      </c>
      <c r="EI252" s="92">
        <v>0</v>
      </c>
      <c r="EJ252" s="92">
        <v>0</v>
      </c>
      <c r="EK252" s="92">
        <v>0</v>
      </c>
      <c r="EL252" s="92">
        <v>0</v>
      </c>
      <c r="EM252" s="92">
        <v>0</v>
      </c>
      <c r="EN252" s="92">
        <v>0</v>
      </c>
      <c r="EO252" s="92">
        <v>0</v>
      </c>
      <c r="EP252" s="92">
        <v>0</v>
      </c>
      <c r="EQ252" s="92">
        <v>0</v>
      </c>
      <c r="ER252" s="92">
        <v>0</v>
      </c>
      <c r="ES252" s="92">
        <v>0</v>
      </c>
      <c r="ET252" s="92">
        <v>0</v>
      </c>
      <c r="EU252" s="92">
        <v>0</v>
      </c>
      <c r="EV252" s="92">
        <v>0</v>
      </c>
      <c r="EW252" s="92">
        <v>0</v>
      </c>
      <c r="EX252" s="92">
        <v>0</v>
      </c>
      <c r="EY252" s="92">
        <v>0</v>
      </c>
      <c r="EZ252" s="92">
        <v>0</v>
      </c>
      <c r="FA252" s="92">
        <v>0</v>
      </c>
      <c r="FB252" s="92">
        <v>0</v>
      </c>
      <c r="FC252" s="92">
        <v>0</v>
      </c>
      <c r="FD252" s="92">
        <v>0</v>
      </c>
      <c r="FE252" s="92">
        <v>0</v>
      </c>
      <c r="FF252" s="92">
        <v>0</v>
      </c>
      <c r="FG252" s="92">
        <v>0</v>
      </c>
      <c r="FH252" s="92">
        <v>0</v>
      </c>
      <c r="FI252" s="92">
        <v>0</v>
      </c>
      <c r="FJ252" s="92">
        <v>0</v>
      </c>
      <c r="FK252" s="92">
        <v>0</v>
      </c>
      <c r="FL252" s="92">
        <v>0</v>
      </c>
      <c r="FM252" s="92">
        <v>0</v>
      </c>
      <c r="FN252" s="92">
        <v>0</v>
      </c>
      <c r="FO252" s="92">
        <v>0</v>
      </c>
      <c r="FP252" s="92">
        <v>0</v>
      </c>
      <c r="FQ252" s="92">
        <v>0</v>
      </c>
      <c r="FR252" s="92">
        <v>0</v>
      </c>
      <c r="FS252" s="92">
        <v>0</v>
      </c>
      <c r="FT252" s="92">
        <v>0</v>
      </c>
      <c r="FU252" s="92">
        <v>0</v>
      </c>
      <c r="FV252" s="92">
        <v>0</v>
      </c>
      <c r="FW252" s="92">
        <v>0</v>
      </c>
      <c r="FX252" s="92">
        <v>0</v>
      </c>
      <c r="FY252" s="92">
        <v>0</v>
      </c>
      <c r="FZ252" s="92">
        <v>0</v>
      </c>
      <c r="GA252" s="92">
        <v>0</v>
      </c>
      <c r="GB252" s="92">
        <v>0</v>
      </c>
      <c r="GC252" s="92">
        <v>0</v>
      </c>
      <c r="GD252" s="92">
        <v>0</v>
      </c>
      <c r="GE252" s="92">
        <v>0</v>
      </c>
      <c r="GF252" s="92">
        <v>0</v>
      </c>
      <c r="GG252" s="92">
        <v>0</v>
      </c>
      <c r="GH252" s="92">
        <v>0</v>
      </c>
      <c r="GI252" s="92">
        <v>0</v>
      </c>
      <c r="GJ252" s="92">
        <v>0</v>
      </c>
      <c r="GK252" s="92">
        <v>0</v>
      </c>
      <c r="GL252" s="92">
        <v>0</v>
      </c>
      <c r="GM252" s="92">
        <v>0</v>
      </c>
      <c r="GN252" s="92">
        <v>0</v>
      </c>
      <c r="GO252" s="92">
        <v>0</v>
      </c>
      <c r="GP252" s="92">
        <v>0</v>
      </c>
      <c r="GQ252" s="92">
        <v>0</v>
      </c>
      <c r="GR252" s="92">
        <v>0</v>
      </c>
      <c r="GS252" s="92">
        <v>0</v>
      </c>
      <c r="GT252" s="92">
        <v>0</v>
      </c>
      <c r="GU252" s="92">
        <v>0</v>
      </c>
      <c r="GV252" s="92">
        <v>0</v>
      </c>
      <c r="GW252" s="92">
        <v>0</v>
      </c>
      <c r="GX252" s="92">
        <v>0</v>
      </c>
      <c r="GY252" s="92">
        <v>0</v>
      </c>
      <c r="GZ252" s="92">
        <v>0</v>
      </c>
      <c r="HA252" s="92">
        <v>0</v>
      </c>
      <c r="HB252" s="92">
        <v>0</v>
      </c>
      <c r="HC252" s="92">
        <v>0</v>
      </c>
      <c r="HD252" s="92">
        <v>0</v>
      </c>
      <c r="HE252" s="92">
        <v>0</v>
      </c>
      <c r="HF252" s="92">
        <v>0</v>
      </c>
      <c r="HG252" s="92">
        <v>0</v>
      </c>
      <c r="HH252" s="92">
        <v>0</v>
      </c>
      <c r="HI252" s="92">
        <v>0</v>
      </c>
      <c r="HJ252" s="92">
        <v>0</v>
      </c>
      <c r="HK252" s="92">
        <v>0</v>
      </c>
      <c r="HL252" s="92">
        <v>0</v>
      </c>
      <c r="HM252" s="92">
        <v>0</v>
      </c>
      <c r="HN252" s="92">
        <v>0</v>
      </c>
      <c r="HO252" s="92">
        <v>0</v>
      </c>
      <c r="HP252" s="92">
        <v>0</v>
      </c>
      <c r="HQ252" s="92">
        <v>0</v>
      </c>
      <c r="HR252" s="92">
        <v>0</v>
      </c>
      <c r="HS252" s="92">
        <v>0</v>
      </c>
      <c r="HT252" s="92">
        <v>0</v>
      </c>
      <c r="HU252" s="92">
        <v>0</v>
      </c>
      <c r="HV252" s="92">
        <v>0</v>
      </c>
      <c r="HW252" s="92">
        <v>0</v>
      </c>
      <c r="HX252" s="92">
        <v>0</v>
      </c>
      <c r="HY252" s="92">
        <v>0</v>
      </c>
      <c r="HZ252" s="92">
        <v>0</v>
      </c>
      <c r="IA252" s="92">
        <v>0</v>
      </c>
      <c r="IB252" s="92">
        <v>0</v>
      </c>
      <c r="IC252" s="92">
        <v>0</v>
      </c>
      <c r="ID252" s="92">
        <v>0</v>
      </c>
      <c r="IE252" s="92">
        <v>0</v>
      </c>
      <c r="IF252" s="92">
        <v>0</v>
      </c>
      <c r="IG252" s="92">
        <v>0</v>
      </c>
      <c r="IH252" s="92">
        <v>0</v>
      </c>
      <c r="II252" s="92">
        <v>0</v>
      </c>
      <c r="IJ252" s="92">
        <v>0</v>
      </c>
      <c r="IK252" s="92">
        <v>0</v>
      </c>
      <c r="IL252" s="92">
        <v>0</v>
      </c>
      <c r="IM252" s="92">
        <v>0</v>
      </c>
      <c r="IN252" s="92">
        <v>0</v>
      </c>
      <c r="IO252" s="92">
        <v>0</v>
      </c>
      <c r="IP252" s="92">
        <v>0</v>
      </c>
      <c r="IQ252" s="92">
        <v>0</v>
      </c>
      <c r="IR252" s="92">
        <v>0</v>
      </c>
      <c r="IS252" s="92">
        <v>0</v>
      </c>
      <c r="IT252" s="92">
        <v>0</v>
      </c>
      <c r="IU252" s="92">
        <v>0</v>
      </c>
      <c r="IV252" s="92">
        <v>0</v>
      </c>
      <c r="IW252" s="92">
        <v>0</v>
      </c>
      <c r="IX252" s="92">
        <v>2</v>
      </c>
      <c r="IY252" s="92">
        <v>0</v>
      </c>
      <c r="IZ252" s="92">
        <v>0</v>
      </c>
      <c r="JA252" s="92">
        <v>0</v>
      </c>
      <c r="JB252" s="92">
        <v>0</v>
      </c>
      <c r="JC252" s="92">
        <v>0</v>
      </c>
      <c r="JD252" s="92">
        <v>0</v>
      </c>
      <c r="JE252" s="92">
        <v>0</v>
      </c>
      <c r="JF252" s="92">
        <v>0</v>
      </c>
      <c r="JG252" s="92">
        <v>0</v>
      </c>
      <c r="JH252" s="92">
        <v>0</v>
      </c>
      <c r="JI252" s="92">
        <v>0</v>
      </c>
      <c r="JJ252" s="92">
        <v>0</v>
      </c>
      <c r="JK252" s="92">
        <v>0</v>
      </c>
      <c r="JL252" s="92">
        <v>0</v>
      </c>
      <c r="JM252" s="92">
        <v>0</v>
      </c>
      <c r="JN252" s="92">
        <v>0</v>
      </c>
      <c r="JO252" s="92">
        <v>0</v>
      </c>
      <c r="JP252" s="92">
        <v>0</v>
      </c>
      <c r="JQ252" s="92">
        <v>0</v>
      </c>
      <c r="JR252" s="92">
        <v>0</v>
      </c>
      <c r="JS252" s="92">
        <v>0</v>
      </c>
      <c r="JT252" s="92">
        <v>0</v>
      </c>
      <c r="JU252" s="92">
        <v>0</v>
      </c>
      <c r="JV252" s="92">
        <v>0</v>
      </c>
      <c r="JW252" s="92">
        <v>0</v>
      </c>
      <c r="JX252" s="92">
        <v>0</v>
      </c>
      <c r="JY252" s="92">
        <v>0</v>
      </c>
      <c r="JZ252" s="92">
        <v>0</v>
      </c>
      <c r="KA252" s="92">
        <v>0</v>
      </c>
      <c r="KB252" s="92">
        <v>0</v>
      </c>
      <c r="KC252" s="92">
        <v>0</v>
      </c>
      <c r="KD252" s="92">
        <v>0</v>
      </c>
      <c r="KE252" s="92">
        <v>0</v>
      </c>
      <c r="KF252" s="92">
        <v>0</v>
      </c>
      <c r="KG252" s="92">
        <v>0</v>
      </c>
      <c r="KH252" s="92">
        <v>0</v>
      </c>
      <c r="KI252" s="92">
        <v>0</v>
      </c>
      <c r="KJ252" s="92">
        <v>0</v>
      </c>
      <c r="KK252" s="92">
        <v>0</v>
      </c>
      <c r="KL252" s="92">
        <v>0</v>
      </c>
      <c r="KM252" s="92">
        <v>0</v>
      </c>
      <c r="KN252" s="92">
        <v>0</v>
      </c>
      <c r="KO252" s="92">
        <v>0</v>
      </c>
      <c r="KP252" s="92">
        <v>0</v>
      </c>
      <c r="KQ252" s="92">
        <v>0</v>
      </c>
      <c r="KR252" s="92">
        <v>0</v>
      </c>
      <c r="KS252" s="92">
        <v>0</v>
      </c>
      <c r="KT252" s="92">
        <v>0</v>
      </c>
      <c r="KU252" s="92">
        <v>0</v>
      </c>
      <c r="KV252" s="92">
        <v>0</v>
      </c>
      <c r="KW252" s="92">
        <v>0</v>
      </c>
      <c r="KX252" s="92">
        <v>0</v>
      </c>
      <c r="KY252" s="92">
        <v>0</v>
      </c>
      <c r="KZ252" s="92">
        <v>0</v>
      </c>
      <c r="LA252" s="92">
        <v>0</v>
      </c>
      <c r="LB252" s="92">
        <v>0</v>
      </c>
      <c r="LC252" s="92">
        <v>0</v>
      </c>
      <c r="LD252" s="92">
        <v>0</v>
      </c>
      <c r="LE252" s="92">
        <v>0</v>
      </c>
      <c r="LF252" s="92">
        <v>0</v>
      </c>
      <c r="LG252" s="92">
        <v>0</v>
      </c>
      <c r="LH252" s="92">
        <v>0</v>
      </c>
      <c r="LI252" s="92">
        <v>0</v>
      </c>
      <c r="LJ252" s="92">
        <v>0</v>
      </c>
      <c r="LK252" s="92">
        <v>0</v>
      </c>
      <c r="LL252" s="92">
        <v>0</v>
      </c>
      <c r="LM252" s="92">
        <v>0</v>
      </c>
      <c r="LN252" s="92">
        <v>0</v>
      </c>
      <c r="LO252" s="92">
        <v>0</v>
      </c>
      <c r="LP252" s="92">
        <v>46.196413999999997</v>
      </c>
      <c r="LQ252" s="92">
        <v>0</v>
      </c>
      <c r="LR252" s="92">
        <v>0</v>
      </c>
      <c r="LS252" s="92">
        <v>0</v>
      </c>
      <c r="LT252" s="92">
        <v>0</v>
      </c>
      <c r="LU252" s="92">
        <v>0</v>
      </c>
      <c r="LV252" s="92">
        <v>0</v>
      </c>
      <c r="LW252" s="92">
        <v>0</v>
      </c>
      <c r="LX252" s="92">
        <v>0</v>
      </c>
      <c r="LY252" s="92">
        <v>0</v>
      </c>
      <c r="LZ252" s="92">
        <v>0</v>
      </c>
      <c r="MA252" s="92">
        <v>0</v>
      </c>
      <c r="MB252" s="92">
        <v>0</v>
      </c>
      <c r="MC252" s="92">
        <v>0</v>
      </c>
      <c r="MD252" s="92">
        <v>0</v>
      </c>
      <c r="ME252" s="92">
        <v>0</v>
      </c>
      <c r="MF252" s="92">
        <v>0</v>
      </c>
      <c r="MG252" s="92">
        <v>0</v>
      </c>
      <c r="MH252" s="92">
        <v>0</v>
      </c>
      <c r="MI252" s="92">
        <v>0</v>
      </c>
      <c r="MJ252" s="92">
        <v>0</v>
      </c>
      <c r="MK252" s="92">
        <v>0</v>
      </c>
      <c r="ML252" s="92">
        <v>0</v>
      </c>
      <c r="MM252" s="92">
        <v>0</v>
      </c>
      <c r="MN252" s="92">
        <v>0</v>
      </c>
      <c r="MO252" s="92">
        <v>0</v>
      </c>
      <c r="MP252" s="92">
        <v>0</v>
      </c>
      <c r="MQ252" s="92">
        <v>0</v>
      </c>
      <c r="MR252" s="92">
        <v>0</v>
      </c>
      <c r="MS252" s="92">
        <v>0</v>
      </c>
      <c r="MT252" s="92">
        <v>0</v>
      </c>
      <c r="MU252" s="92">
        <v>0</v>
      </c>
      <c r="MV252" s="92">
        <v>0</v>
      </c>
      <c r="MW252" s="92">
        <v>0</v>
      </c>
      <c r="MX252" s="92">
        <v>0</v>
      </c>
      <c r="MY252" s="92">
        <v>0</v>
      </c>
      <c r="MZ252" s="92">
        <v>0</v>
      </c>
      <c r="NA252" s="92">
        <v>0</v>
      </c>
      <c r="NB252" s="92">
        <v>0</v>
      </c>
      <c r="NC252" s="92">
        <v>0</v>
      </c>
      <c r="ND252" s="92">
        <v>0</v>
      </c>
      <c r="NE252" s="92">
        <v>0</v>
      </c>
      <c r="NF252" s="92">
        <v>0</v>
      </c>
      <c r="NG252" s="92">
        <v>0</v>
      </c>
      <c r="NH252" s="92">
        <v>0</v>
      </c>
      <c r="NI252" s="92">
        <v>0</v>
      </c>
      <c r="NJ252" s="92">
        <v>0</v>
      </c>
      <c r="NK252" s="92">
        <v>0</v>
      </c>
      <c r="NL252" s="92">
        <v>0</v>
      </c>
      <c r="NM252" s="92">
        <v>0</v>
      </c>
      <c r="NN252" s="92">
        <v>0</v>
      </c>
      <c r="NO252" s="92">
        <v>0</v>
      </c>
      <c r="NP252" s="92">
        <v>0</v>
      </c>
      <c r="NQ252" s="92">
        <v>0</v>
      </c>
      <c r="NR252" s="92">
        <v>0</v>
      </c>
      <c r="NS252" s="92">
        <v>0</v>
      </c>
      <c r="NT252" s="92">
        <v>0</v>
      </c>
      <c r="NU252" s="92">
        <v>0</v>
      </c>
      <c r="NV252" s="92">
        <v>0</v>
      </c>
      <c r="NW252" s="92">
        <v>0</v>
      </c>
      <c r="NX252" s="92">
        <v>0</v>
      </c>
      <c r="NY252" s="92">
        <v>0</v>
      </c>
      <c r="NZ252" s="92">
        <v>1</v>
      </c>
      <c r="OA252" s="92">
        <v>0</v>
      </c>
      <c r="OB252" s="92">
        <v>0</v>
      </c>
      <c r="OC252" s="92">
        <v>0</v>
      </c>
      <c r="OD252" s="92">
        <v>0</v>
      </c>
      <c r="OE252" s="92">
        <v>0</v>
      </c>
      <c r="OF252" s="92">
        <v>0</v>
      </c>
      <c r="OG252" s="92">
        <v>0</v>
      </c>
      <c r="OH252" s="92">
        <v>0</v>
      </c>
      <c r="OI252" s="92">
        <v>0</v>
      </c>
      <c r="OJ252" s="92">
        <v>0</v>
      </c>
      <c r="OK252" s="92">
        <v>0</v>
      </c>
      <c r="OL252" s="92">
        <v>0</v>
      </c>
      <c r="OM252" s="92">
        <v>0</v>
      </c>
      <c r="ON252" s="92">
        <v>0</v>
      </c>
      <c r="OO252" s="92">
        <v>0</v>
      </c>
      <c r="OP252" s="92">
        <v>0</v>
      </c>
      <c r="OQ252" s="92">
        <v>0</v>
      </c>
      <c r="OR252" s="92">
        <v>0</v>
      </c>
      <c r="OS252" s="92">
        <v>0</v>
      </c>
      <c r="OT252" s="92">
        <v>0</v>
      </c>
      <c r="OU252" s="92">
        <v>0</v>
      </c>
      <c r="OV252" s="92">
        <v>0</v>
      </c>
      <c r="OW252" s="92">
        <v>0</v>
      </c>
      <c r="OX252" s="92">
        <v>0</v>
      </c>
      <c r="OY252" s="92">
        <v>0</v>
      </c>
      <c r="OZ252" s="92">
        <v>0</v>
      </c>
      <c r="PA252" s="92">
        <v>0</v>
      </c>
      <c r="PB252" s="92">
        <v>0</v>
      </c>
      <c r="PC252" s="92">
        <v>0</v>
      </c>
      <c r="PD252" s="92">
        <v>0</v>
      </c>
      <c r="PE252" s="92">
        <v>0</v>
      </c>
      <c r="PF252" s="92">
        <v>0</v>
      </c>
      <c r="PG252" s="92">
        <v>0</v>
      </c>
      <c r="PH252" s="92">
        <v>0</v>
      </c>
      <c r="PI252" s="92">
        <v>0</v>
      </c>
      <c r="PJ252" s="92">
        <v>0</v>
      </c>
      <c r="PK252" s="92">
        <v>0</v>
      </c>
      <c r="PL252" s="92">
        <v>0</v>
      </c>
      <c r="PM252" s="92">
        <v>0</v>
      </c>
      <c r="PN252" s="92">
        <v>0</v>
      </c>
      <c r="PO252" s="92">
        <v>0</v>
      </c>
      <c r="PP252" s="92">
        <v>0</v>
      </c>
      <c r="PQ252" s="92">
        <v>0</v>
      </c>
      <c r="PR252" s="92">
        <v>0</v>
      </c>
      <c r="PS252" s="92">
        <v>0</v>
      </c>
      <c r="PT252" s="92">
        <v>0</v>
      </c>
      <c r="PU252" s="92">
        <v>0</v>
      </c>
      <c r="PV252" s="92">
        <v>0</v>
      </c>
      <c r="PW252" s="92">
        <v>0</v>
      </c>
      <c r="PX252" s="92">
        <v>0</v>
      </c>
      <c r="PY252" s="92">
        <v>0</v>
      </c>
      <c r="PZ252" s="92">
        <v>0</v>
      </c>
      <c r="QA252" s="92">
        <v>0</v>
      </c>
      <c r="QB252" s="92">
        <v>0</v>
      </c>
      <c r="QC252" s="92">
        <v>0</v>
      </c>
      <c r="QD252" s="92">
        <v>0</v>
      </c>
      <c r="QE252" s="92">
        <v>0</v>
      </c>
      <c r="QF252" s="92">
        <v>0</v>
      </c>
      <c r="QG252" s="92">
        <v>0</v>
      </c>
      <c r="QH252" s="92">
        <v>0</v>
      </c>
      <c r="QI252" s="92">
        <v>0</v>
      </c>
      <c r="QJ252" s="92">
        <v>1073.5122699999999</v>
      </c>
      <c r="QK252" s="92">
        <v>0</v>
      </c>
      <c r="QL252" s="92">
        <v>0</v>
      </c>
      <c r="QM252" s="92">
        <v>0</v>
      </c>
      <c r="QN252" s="92">
        <v>0</v>
      </c>
      <c r="QO252" s="92">
        <v>0</v>
      </c>
      <c r="QP252" s="92">
        <v>0</v>
      </c>
      <c r="QQ252" s="92">
        <v>0</v>
      </c>
      <c r="QR252" s="92">
        <v>0</v>
      </c>
      <c r="QS252" s="92">
        <v>0</v>
      </c>
      <c r="QT252" s="92">
        <v>0</v>
      </c>
      <c r="QU252" s="92">
        <v>0</v>
      </c>
      <c r="QV252" s="92">
        <v>0</v>
      </c>
      <c r="QW252" s="92">
        <v>0</v>
      </c>
      <c r="QX252" s="92">
        <v>0</v>
      </c>
      <c r="QY252" s="92">
        <v>0</v>
      </c>
      <c r="QZ252" s="92">
        <v>0</v>
      </c>
      <c r="RA252" s="92">
        <v>0</v>
      </c>
      <c r="RB252" s="92">
        <v>0</v>
      </c>
      <c r="RC252" s="92">
        <v>0</v>
      </c>
      <c r="RD252" s="92">
        <v>0</v>
      </c>
      <c r="RE252" s="92">
        <v>0</v>
      </c>
      <c r="RF252" s="92">
        <v>0</v>
      </c>
      <c r="RG252" s="92">
        <v>0</v>
      </c>
      <c r="RH252" s="92">
        <v>0</v>
      </c>
      <c r="RI252" s="92">
        <v>0</v>
      </c>
      <c r="RJ252" s="92">
        <v>0</v>
      </c>
      <c r="RK252" s="92">
        <v>0</v>
      </c>
      <c r="RL252" s="92">
        <v>0</v>
      </c>
      <c r="RM252" s="92">
        <v>0</v>
      </c>
      <c r="RN252" s="92">
        <v>0</v>
      </c>
      <c r="RO252" s="92">
        <v>0</v>
      </c>
      <c r="RP252" s="92">
        <v>0</v>
      </c>
      <c r="RQ252" s="92">
        <v>0</v>
      </c>
      <c r="RR252" s="92">
        <v>0</v>
      </c>
      <c r="RS252" s="92">
        <v>0</v>
      </c>
      <c r="RT252" s="92">
        <v>0</v>
      </c>
      <c r="RU252" s="92">
        <v>0</v>
      </c>
      <c r="RV252" s="92">
        <v>0</v>
      </c>
      <c r="RW252" s="92">
        <v>0</v>
      </c>
      <c r="RX252" s="92">
        <v>0</v>
      </c>
      <c r="RY252" s="92">
        <v>0</v>
      </c>
      <c r="RZ252" s="92">
        <v>0</v>
      </c>
      <c r="SA252" s="92">
        <v>0</v>
      </c>
      <c r="SB252" s="92">
        <v>0</v>
      </c>
      <c r="SC252" s="92">
        <v>0</v>
      </c>
      <c r="SD252" s="92">
        <v>0</v>
      </c>
      <c r="SE252" s="92">
        <v>0</v>
      </c>
      <c r="SF252" s="92">
        <v>0</v>
      </c>
      <c r="SG252" s="92">
        <v>0</v>
      </c>
      <c r="SH252" s="92">
        <v>0</v>
      </c>
      <c r="SI252" s="92">
        <v>0</v>
      </c>
      <c r="SJ252" s="92">
        <v>0</v>
      </c>
      <c r="SK252" s="92">
        <v>0</v>
      </c>
      <c r="SL252" s="92">
        <v>0</v>
      </c>
      <c r="SM252" s="92">
        <v>0</v>
      </c>
      <c r="SN252" s="92">
        <v>0</v>
      </c>
      <c r="SO252" s="92">
        <v>0</v>
      </c>
      <c r="SP252" s="92">
        <v>0</v>
      </c>
      <c r="SQ252" s="92">
        <v>0</v>
      </c>
      <c r="SR252" s="92">
        <v>0</v>
      </c>
      <c r="SS252" s="92">
        <v>0</v>
      </c>
      <c r="ST252" s="92">
        <v>1</v>
      </c>
      <c r="SU252" s="92">
        <v>0</v>
      </c>
      <c r="SV252" s="92">
        <v>0</v>
      </c>
      <c r="SW252" s="92">
        <v>0</v>
      </c>
      <c r="SX252" s="92">
        <v>0</v>
      </c>
      <c r="SY252" s="92">
        <v>46.196413999999997</v>
      </c>
      <c r="SZ252" s="92">
        <v>1073.5122699999999</v>
      </c>
      <c r="TA252" s="92">
        <v>11.9263742</v>
      </c>
      <c r="TB252" s="92">
        <v>35</v>
      </c>
      <c r="TC252" s="92">
        <v>2</v>
      </c>
      <c r="TD252" s="92">
        <v>0</v>
      </c>
      <c r="TE252" s="92">
        <v>0</v>
      </c>
      <c r="TF252" s="92">
        <v>1</v>
      </c>
      <c r="TG252" s="92">
        <v>-23114.240399999999</v>
      </c>
      <c r="TH252" s="92">
        <v>-994.67425900000001</v>
      </c>
      <c r="TI252" s="92">
        <v>-1.0677950199999999</v>
      </c>
      <c r="TJ252" s="92">
        <v>-77.530261400000001</v>
      </c>
      <c r="TK252" s="92">
        <v>-3.3363568899999998</v>
      </c>
      <c r="TL252" s="92">
        <v>6.4557779199999998E-2</v>
      </c>
      <c r="TM252" s="92">
        <v>1.50019367</v>
      </c>
      <c r="TN252" s="92">
        <v>23.238</v>
      </c>
      <c r="TO252" s="92">
        <v>0</v>
      </c>
      <c r="TP252" s="92">
        <v>1.44280919</v>
      </c>
      <c r="TQ252" s="92">
        <v>-1246453.7050099999</v>
      </c>
      <c r="TR252" s="92">
        <v>0</v>
      </c>
      <c r="TS252" s="92">
        <v>0</v>
      </c>
      <c r="TT252" s="92">
        <v>0</v>
      </c>
      <c r="TU252" s="92">
        <v>0</v>
      </c>
      <c r="TV252" s="92">
        <v>0</v>
      </c>
      <c r="TW252" s="92">
        <v>0</v>
      </c>
      <c r="TX252" s="92">
        <v>0</v>
      </c>
      <c r="TY252" s="92">
        <v>0</v>
      </c>
      <c r="TZ252" s="92">
        <v>0</v>
      </c>
      <c r="UA252" s="92">
        <v>0</v>
      </c>
      <c r="UB252" s="92">
        <v>0</v>
      </c>
      <c r="UC252" s="92">
        <v>0</v>
      </c>
      <c r="UD252" s="92">
        <v>0</v>
      </c>
      <c r="UE252" s="92">
        <v>0</v>
      </c>
      <c r="UF252" s="92">
        <v>0</v>
      </c>
      <c r="UG252" s="92">
        <v>0</v>
      </c>
      <c r="UH252" s="92">
        <v>0</v>
      </c>
      <c r="UI252" s="92">
        <v>0</v>
      </c>
      <c r="UJ252" s="92">
        <v>0</v>
      </c>
      <c r="UK252" s="92">
        <v>0</v>
      </c>
      <c r="UL252" s="92">
        <v>0</v>
      </c>
      <c r="UM252" s="92">
        <v>0</v>
      </c>
      <c r="UN252" s="92">
        <v>0</v>
      </c>
      <c r="UO252" s="92">
        <v>0</v>
      </c>
      <c r="UP252" s="92">
        <v>0</v>
      </c>
      <c r="UQ252" s="92">
        <v>0</v>
      </c>
      <c r="UR252" s="92">
        <v>0</v>
      </c>
      <c r="US252" s="92">
        <v>0</v>
      </c>
      <c r="UT252" s="92">
        <v>0</v>
      </c>
      <c r="UU252" s="92">
        <v>0</v>
      </c>
      <c r="UV252" s="92">
        <v>0</v>
      </c>
      <c r="UW252" s="92">
        <v>0</v>
      </c>
      <c r="UX252" s="92">
        <v>0</v>
      </c>
      <c r="UY252" s="92">
        <v>0</v>
      </c>
      <c r="UZ252" s="92">
        <v>0</v>
      </c>
      <c r="VA252" s="92">
        <v>0</v>
      </c>
      <c r="VB252" s="92">
        <v>0</v>
      </c>
      <c r="VC252" s="92">
        <v>0</v>
      </c>
      <c r="VD252" s="92">
        <v>0</v>
      </c>
      <c r="VE252" s="92">
        <v>0</v>
      </c>
      <c r="VF252" s="92">
        <v>0</v>
      </c>
      <c r="VG252" s="92">
        <v>0</v>
      </c>
      <c r="VH252" s="92">
        <v>0</v>
      </c>
      <c r="VI252" s="92">
        <v>0</v>
      </c>
      <c r="VJ252" s="92">
        <v>0</v>
      </c>
      <c r="VK252" s="92">
        <v>0</v>
      </c>
      <c r="VL252" s="92">
        <v>0</v>
      </c>
      <c r="VM252" s="92">
        <v>0</v>
      </c>
      <c r="VN252" s="92">
        <v>0</v>
      </c>
      <c r="VO252" s="92">
        <v>0</v>
      </c>
      <c r="VP252" s="92">
        <v>0</v>
      </c>
      <c r="VQ252" s="92">
        <v>0</v>
      </c>
      <c r="VR252" s="92">
        <v>0</v>
      </c>
      <c r="VS252" s="92">
        <v>0</v>
      </c>
      <c r="VT252" s="92">
        <v>0</v>
      </c>
      <c r="VU252" s="92">
        <v>0</v>
      </c>
      <c r="VV252" s="92">
        <v>0</v>
      </c>
      <c r="VW252" s="92">
        <v>0</v>
      </c>
      <c r="VX252" s="92">
        <v>0</v>
      </c>
      <c r="VY252" s="92">
        <v>0</v>
      </c>
      <c r="VZ252" s="92">
        <v>0</v>
      </c>
      <c r="WA252" s="92">
        <v>0</v>
      </c>
      <c r="WB252" s="92">
        <v>0</v>
      </c>
      <c r="WC252" s="92">
        <v>1.28323372222222E-2</v>
      </c>
    </row>
    <row r="253" spans="2:601" ht="13.5" customHeight="1">
      <c r="B253" s="851" t="s">
        <v>2918</v>
      </c>
      <c r="C253" s="92">
        <v>0</v>
      </c>
      <c r="D253" s="92">
        <v>40806.6659</v>
      </c>
      <c r="E253" s="92">
        <v>-107.21393399999999</v>
      </c>
      <c r="F253" s="92">
        <v>1021.0074</v>
      </c>
      <c r="G253" s="92">
        <v>0</v>
      </c>
      <c r="H253" s="92">
        <v>0</v>
      </c>
      <c r="I253" s="92">
        <v>0</v>
      </c>
      <c r="J253" s="92">
        <v>0</v>
      </c>
      <c r="K253" s="92">
        <v>0</v>
      </c>
      <c r="L253" s="92">
        <v>0</v>
      </c>
      <c r="M253" s="92">
        <v>0</v>
      </c>
      <c r="N253" s="92">
        <v>0</v>
      </c>
      <c r="O253" s="92">
        <v>0</v>
      </c>
      <c r="P253" s="92">
        <v>0</v>
      </c>
      <c r="Q253" s="92">
        <v>0</v>
      </c>
      <c r="R253" s="92">
        <v>0</v>
      </c>
      <c r="S253" s="92">
        <v>0</v>
      </c>
      <c r="T253" s="92">
        <v>0</v>
      </c>
      <c r="U253" s="92">
        <v>0</v>
      </c>
      <c r="V253" s="92">
        <v>0</v>
      </c>
      <c r="W253" s="92">
        <v>0</v>
      </c>
      <c r="X253" s="92">
        <v>0</v>
      </c>
      <c r="Y253" s="92">
        <v>0</v>
      </c>
      <c r="Z253" s="92">
        <v>0</v>
      </c>
      <c r="AA253" s="92">
        <v>0</v>
      </c>
      <c r="AB253" s="92">
        <v>0</v>
      </c>
      <c r="AC253" s="92">
        <v>41.6112793</v>
      </c>
      <c r="AD253" s="92">
        <v>6.0521452600000004E-4</v>
      </c>
      <c r="AE253" s="92">
        <v>0</v>
      </c>
      <c r="AF253" s="92">
        <v>0</v>
      </c>
      <c r="AG253" s="92">
        <v>0.821821209</v>
      </c>
      <c r="AH253" s="92">
        <v>0</v>
      </c>
      <c r="AI253" s="92">
        <v>0</v>
      </c>
      <c r="AJ253" s="92">
        <v>0</v>
      </c>
      <c r="AK253" s="92">
        <v>0</v>
      </c>
      <c r="AL253" s="92">
        <v>0</v>
      </c>
      <c r="AM253" s="92">
        <v>0</v>
      </c>
      <c r="AN253" s="92">
        <v>0</v>
      </c>
      <c r="AO253" s="92">
        <v>35.663439500000003</v>
      </c>
      <c r="AP253" s="92">
        <v>5.9373860300000001E-3</v>
      </c>
      <c r="AQ253" s="92">
        <v>0</v>
      </c>
      <c r="AR253" s="92">
        <v>0</v>
      </c>
      <c r="AS253" s="92">
        <v>0</v>
      </c>
      <c r="AT253" s="92">
        <v>328.64877300000001</v>
      </c>
      <c r="AU253" s="92">
        <v>335.53295300000002</v>
      </c>
      <c r="AV253" s="92">
        <v>17.830215899999999</v>
      </c>
      <c r="AW253" s="92">
        <v>9.7067332999999993E-12</v>
      </c>
      <c r="AX253" s="92">
        <v>0</v>
      </c>
      <c r="AY253" s="92">
        <v>0</v>
      </c>
      <c r="AZ253" s="92">
        <v>0</v>
      </c>
      <c r="BA253" s="92">
        <v>0</v>
      </c>
      <c r="BB253" s="92">
        <v>0</v>
      </c>
      <c r="BC253" s="92">
        <v>0</v>
      </c>
      <c r="BD253" s="92">
        <v>0</v>
      </c>
      <c r="BE253" s="92">
        <v>0</v>
      </c>
      <c r="BF253" s="92">
        <v>0</v>
      </c>
      <c r="BG253" s="92">
        <v>0</v>
      </c>
      <c r="BH253" s="92">
        <v>0</v>
      </c>
      <c r="BI253" s="92">
        <v>0</v>
      </c>
      <c r="BJ253" s="92">
        <v>0</v>
      </c>
      <c r="BK253" s="92">
        <v>0</v>
      </c>
      <c r="BL253" s="92">
        <v>0</v>
      </c>
      <c r="BM253" s="92">
        <v>0</v>
      </c>
      <c r="BN253" s="92">
        <v>0</v>
      </c>
      <c r="BO253" s="92">
        <v>0</v>
      </c>
      <c r="BP253" s="92">
        <v>0.57323819399999998</v>
      </c>
      <c r="BQ253" s="92">
        <v>0</v>
      </c>
      <c r="BR253" s="92">
        <v>0</v>
      </c>
      <c r="BS253" s="92">
        <v>0</v>
      </c>
      <c r="BT253" s="92">
        <v>0</v>
      </c>
      <c r="BU253" s="92">
        <v>0</v>
      </c>
      <c r="BV253" s="92">
        <v>0</v>
      </c>
      <c r="BW253" s="92">
        <v>0</v>
      </c>
      <c r="BX253" s="92">
        <v>0</v>
      </c>
      <c r="BY253" s="92">
        <v>0</v>
      </c>
      <c r="BZ253" s="92">
        <v>0</v>
      </c>
      <c r="CA253" s="92">
        <v>0</v>
      </c>
      <c r="CB253" s="92">
        <v>0</v>
      </c>
      <c r="CC253" s="92">
        <v>0</v>
      </c>
      <c r="CD253" s="92">
        <v>0</v>
      </c>
      <c r="CE253" s="92">
        <v>0</v>
      </c>
      <c r="CF253" s="92">
        <v>0</v>
      </c>
      <c r="CG253" s="92">
        <v>0</v>
      </c>
      <c r="CH253" s="92">
        <v>0</v>
      </c>
      <c r="CI253" s="92">
        <v>0</v>
      </c>
      <c r="CJ253" s="92">
        <v>0</v>
      </c>
      <c r="CK253" s="92">
        <v>0</v>
      </c>
      <c r="CL253" s="92">
        <v>0</v>
      </c>
      <c r="CM253" s="92">
        <v>2.3362391400000002E-2</v>
      </c>
      <c r="CN253" s="92">
        <v>3.3979389399999999E-7</v>
      </c>
      <c r="CO253" s="92">
        <v>0</v>
      </c>
      <c r="CP253" s="92">
        <v>0</v>
      </c>
      <c r="CQ253" s="92">
        <v>4.6140635600000002E-4</v>
      </c>
      <c r="CR253" s="92">
        <v>0</v>
      </c>
      <c r="CS253" s="92">
        <v>0</v>
      </c>
      <c r="CT253" s="92">
        <v>0</v>
      </c>
      <c r="CU253" s="92">
        <v>0</v>
      </c>
      <c r="CV253" s="92">
        <v>0</v>
      </c>
      <c r="CW253" s="92">
        <v>0</v>
      </c>
      <c r="CX253" s="92">
        <v>0</v>
      </c>
      <c r="CY253" s="92">
        <v>2.00230141E-2</v>
      </c>
      <c r="CZ253" s="92">
        <v>3.3335080899999998E-6</v>
      </c>
      <c r="DA253" s="92">
        <v>0</v>
      </c>
      <c r="DB253" s="92">
        <v>0</v>
      </c>
      <c r="DC253" s="92">
        <v>0</v>
      </c>
      <c r="DD253" s="92">
        <v>0.18451778899999999</v>
      </c>
      <c r="DE253" s="92">
        <v>0.18838286900000001</v>
      </c>
      <c r="DF253" s="92">
        <v>1.0010662700000001E-2</v>
      </c>
      <c r="DG253" s="92">
        <v>5.44978444E-15</v>
      </c>
      <c r="DH253" s="92">
        <v>0</v>
      </c>
      <c r="DI253" s="92">
        <v>0</v>
      </c>
      <c r="DJ253" s="92">
        <v>0</v>
      </c>
      <c r="DK253" s="92">
        <v>0</v>
      </c>
      <c r="DL253" s="92">
        <v>0</v>
      </c>
      <c r="DM253" s="92">
        <v>0</v>
      </c>
      <c r="DN253" s="92">
        <v>0</v>
      </c>
      <c r="DO253" s="92">
        <v>0</v>
      </c>
      <c r="DP253" s="92">
        <v>0</v>
      </c>
      <c r="DQ253" s="92">
        <v>0</v>
      </c>
      <c r="DR253" s="92">
        <v>0</v>
      </c>
      <c r="DS253" s="92">
        <v>0</v>
      </c>
      <c r="DT253" s="92">
        <v>0</v>
      </c>
      <c r="DU253" s="92">
        <v>0</v>
      </c>
      <c r="DV253" s="92">
        <v>0</v>
      </c>
      <c r="DW253" s="92">
        <v>0</v>
      </c>
      <c r="DX253" s="92">
        <v>0</v>
      </c>
      <c r="DY253" s="92">
        <v>0</v>
      </c>
      <c r="DZ253" s="92">
        <v>18393.7343</v>
      </c>
      <c r="EA253" s="92">
        <v>0</v>
      </c>
      <c r="EB253" s="92">
        <v>0</v>
      </c>
      <c r="EC253" s="92">
        <v>0</v>
      </c>
      <c r="ED253" s="92">
        <v>0</v>
      </c>
      <c r="EE253" s="92">
        <v>0</v>
      </c>
      <c r="EF253" s="92">
        <v>0</v>
      </c>
      <c r="EG253" s="92">
        <v>0</v>
      </c>
      <c r="EH253" s="92">
        <v>0</v>
      </c>
      <c r="EI253" s="92">
        <v>0</v>
      </c>
      <c r="EJ253" s="92">
        <v>0</v>
      </c>
      <c r="EK253" s="92">
        <v>0</v>
      </c>
      <c r="EL253" s="92">
        <v>0</v>
      </c>
      <c r="EM253" s="92">
        <v>0</v>
      </c>
      <c r="EN253" s="92">
        <v>0</v>
      </c>
      <c r="EO253" s="92">
        <v>0</v>
      </c>
      <c r="EP253" s="92">
        <v>0</v>
      </c>
      <c r="EQ253" s="92">
        <v>0</v>
      </c>
      <c r="ER253" s="92">
        <v>0</v>
      </c>
      <c r="ES253" s="92">
        <v>0</v>
      </c>
      <c r="ET253" s="92">
        <v>0</v>
      </c>
      <c r="EU253" s="92">
        <v>0</v>
      </c>
      <c r="EV253" s="92">
        <v>0</v>
      </c>
      <c r="EW253" s="92">
        <v>708.66338800000005</v>
      </c>
      <c r="EX253" s="92">
        <v>5.9359125999999998E-2</v>
      </c>
      <c r="EY253" s="92">
        <v>0</v>
      </c>
      <c r="EZ253" s="92">
        <v>0</v>
      </c>
      <c r="FA253" s="92">
        <v>108.526668</v>
      </c>
      <c r="FB253" s="92">
        <v>0</v>
      </c>
      <c r="FC253" s="92">
        <v>0</v>
      </c>
      <c r="FD253" s="92">
        <v>0</v>
      </c>
      <c r="FE253" s="92">
        <v>0</v>
      </c>
      <c r="FF253" s="92">
        <v>0</v>
      </c>
      <c r="FG253" s="92">
        <v>0</v>
      </c>
      <c r="FH253" s="92">
        <v>0</v>
      </c>
      <c r="FI253" s="92">
        <v>1141.1872699999999</v>
      </c>
      <c r="FJ253" s="92">
        <v>0.166326845</v>
      </c>
      <c r="FK253" s="92">
        <v>0</v>
      </c>
      <c r="FL253" s="92">
        <v>0</v>
      </c>
      <c r="FM253" s="92">
        <v>0</v>
      </c>
      <c r="FN253" s="92">
        <v>14463.766799999999</v>
      </c>
      <c r="FO253" s="92">
        <v>5382.8746300000003</v>
      </c>
      <c r="FP253" s="92">
        <v>607.68727899999999</v>
      </c>
      <c r="FQ253" s="92">
        <v>6.2185992700000003E-10</v>
      </c>
      <c r="FR253" s="92">
        <v>0</v>
      </c>
      <c r="FS253" s="92">
        <v>0</v>
      </c>
      <c r="FT253" s="92">
        <v>0</v>
      </c>
      <c r="FU253" s="92">
        <v>0</v>
      </c>
      <c r="FV253" s="92">
        <v>0</v>
      </c>
      <c r="FW253" s="92">
        <v>0</v>
      </c>
      <c r="FX253" s="92">
        <v>0</v>
      </c>
      <c r="FY253" s="92">
        <v>0</v>
      </c>
      <c r="FZ253" s="92">
        <v>0</v>
      </c>
      <c r="GA253" s="92">
        <v>0</v>
      </c>
      <c r="GB253" s="92">
        <v>0</v>
      </c>
      <c r="GC253" s="92">
        <v>0</v>
      </c>
      <c r="GD253" s="92">
        <v>0</v>
      </c>
      <c r="GE253" s="92">
        <v>0</v>
      </c>
      <c r="GF253" s="92">
        <v>0</v>
      </c>
      <c r="GG253" s="92">
        <v>0</v>
      </c>
      <c r="GH253" s="92">
        <v>0</v>
      </c>
      <c r="GI253" s="92">
        <v>0</v>
      </c>
      <c r="GJ253" s="92">
        <v>0.45075317599999998</v>
      </c>
      <c r="GK253" s="92">
        <v>0</v>
      </c>
      <c r="GL253" s="92">
        <v>0</v>
      </c>
      <c r="GM253" s="92">
        <v>0</v>
      </c>
      <c r="GN253" s="92">
        <v>0</v>
      </c>
      <c r="GO253" s="92">
        <v>0</v>
      </c>
      <c r="GP253" s="92">
        <v>0</v>
      </c>
      <c r="GQ253" s="92">
        <v>0</v>
      </c>
      <c r="GR253" s="92">
        <v>0</v>
      </c>
      <c r="GS253" s="92">
        <v>0</v>
      </c>
      <c r="GT253" s="92">
        <v>0</v>
      </c>
      <c r="GU253" s="92">
        <v>0</v>
      </c>
      <c r="GV253" s="92">
        <v>0</v>
      </c>
      <c r="GW253" s="92">
        <v>0</v>
      </c>
      <c r="GX253" s="92">
        <v>0</v>
      </c>
      <c r="GY253" s="92">
        <v>0</v>
      </c>
      <c r="GZ253" s="92">
        <v>0</v>
      </c>
      <c r="HA253" s="92">
        <v>0</v>
      </c>
      <c r="HB253" s="92">
        <v>0</v>
      </c>
      <c r="HC253" s="92">
        <v>0</v>
      </c>
      <c r="HD253" s="92">
        <v>0</v>
      </c>
      <c r="HE253" s="92">
        <v>0</v>
      </c>
      <c r="HF253" s="92">
        <v>0</v>
      </c>
      <c r="HG253" s="92">
        <v>1.7366363400000001E-2</v>
      </c>
      <c r="HH253" s="92">
        <v>1.4546428799999999E-6</v>
      </c>
      <c r="HI253" s="92">
        <v>0</v>
      </c>
      <c r="HJ253" s="92">
        <v>0</v>
      </c>
      <c r="HK253" s="92">
        <v>2.6595328400000002E-3</v>
      </c>
      <c r="HL253" s="92">
        <v>0</v>
      </c>
      <c r="HM253" s="92">
        <v>0</v>
      </c>
      <c r="HN253" s="92">
        <v>0</v>
      </c>
      <c r="HO253" s="92">
        <v>0</v>
      </c>
      <c r="HP253" s="92">
        <v>0</v>
      </c>
      <c r="HQ253" s="92">
        <v>0</v>
      </c>
      <c r="HR253" s="92">
        <v>0</v>
      </c>
      <c r="HS253" s="92">
        <v>2.7965707100000001E-2</v>
      </c>
      <c r="HT253" s="92">
        <v>4.0759724199999999E-6</v>
      </c>
      <c r="HU253" s="92">
        <v>0</v>
      </c>
      <c r="HV253" s="92">
        <v>0</v>
      </c>
      <c r="HW253" s="92">
        <v>0</v>
      </c>
      <c r="HX253" s="92">
        <v>0.35444617699999997</v>
      </c>
      <c r="HY253" s="92">
        <v>0.13191164999999999</v>
      </c>
      <c r="HZ253" s="92">
        <v>1.4891863E-2</v>
      </c>
      <c r="IA253" s="92">
        <v>1.52391751E-14</v>
      </c>
      <c r="IB253" s="92">
        <v>0</v>
      </c>
      <c r="IC253" s="92">
        <v>0</v>
      </c>
      <c r="ID253" s="92">
        <v>0</v>
      </c>
      <c r="IE253" s="92">
        <v>0</v>
      </c>
      <c r="IF253" s="92">
        <v>0</v>
      </c>
      <c r="IG253" s="92">
        <v>0</v>
      </c>
      <c r="IH253" s="92">
        <v>0</v>
      </c>
      <c r="II253" s="92">
        <v>0</v>
      </c>
      <c r="IJ253" s="92">
        <v>0</v>
      </c>
      <c r="IK253" s="92">
        <v>0</v>
      </c>
      <c r="IL253" s="92">
        <v>0</v>
      </c>
      <c r="IM253" s="92">
        <v>0</v>
      </c>
      <c r="IN253" s="92">
        <v>0</v>
      </c>
      <c r="IO253" s="92">
        <v>0</v>
      </c>
      <c r="IP253" s="92">
        <v>0</v>
      </c>
      <c r="IQ253" s="92">
        <v>0</v>
      </c>
      <c r="IR253" s="92">
        <v>0</v>
      </c>
      <c r="IS253" s="92">
        <v>0</v>
      </c>
      <c r="IT253" s="92">
        <v>1781.1224299999999</v>
      </c>
      <c r="IU253" s="92">
        <v>40806.6659</v>
      </c>
      <c r="IV253" s="92">
        <v>158148.93299999999</v>
      </c>
      <c r="IW253" s="92">
        <v>35</v>
      </c>
      <c r="IX253" s="92">
        <v>2</v>
      </c>
      <c r="IY253" s="92">
        <v>0.42053251800000002</v>
      </c>
      <c r="IZ253" s="92">
        <v>0.57946748199999998</v>
      </c>
      <c r="JA253" s="92">
        <v>0</v>
      </c>
      <c r="JB253" s="92">
        <v>-60194.589699999997</v>
      </c>
      <c r="JC253" s="92">
        <v>-2627.3632299999999</v>
      </c>
      <c r="JD253" s="92">
        <v>-107.21393399999999</v>
      </c>
      <c r="JE253" s="92">
        <v>-25.887114199999999</v>
      </c>
      <c r="JF253" s="92">
        <v>-1.12991636</v>
      </c>
      <c r="JG253" s="92">
        <v>1.87705179E-4</v>
      </c>
      <c r="JH253" s="92">
        <v>4.3004469699999999E-3</v>
      </c>
      <c r="JI253" s="92">
        <v>22.9106463</v>
      </c>
      <c r="JJ253" s="92">
        <v>0</v>
      </c>
      <c r="JK253" s="92">
        <v>0</v>
      </c>
      <c r="JL253" s="92">
        <v>0</v>
      </c>
      <c r="JM253" s="92">
        <v>0</v>
      </c>
      <c r="JN253" s="92">
        <v>0</v>
      </c>
      <c r="JO253" s="92">
        <v>0</v>
      </c>
      <c r="JP253" s="92">
        <v>0</v>
      </c>
      <c r="JQ253" s="92">
        <v>0</v>
      </c>
      <c r="JR253" s="92">
        <v>0</v>
      </c>
      <c r="JS253" s="92">
        <v>0</v>
      </c>
      <c r="JT253" s="92">
        <v>0</v>
      </c>
      <c r="JU253" s="92">
        <v>0</v>
      </c>
      <c r="JV253" s="92">
        <v>0</v>
      </c>
      <c r="JW253" s="92">
        <v>0</v>
      </c>
      <c r="JX253" s="92">
        <v>0</v>
      </c>
      <c r="JY253" s="92">
        <v>0</v>
      </c>
      <c r="JZ253" s="92">
        <v>0</v>
      </c>
      <c r="KA253" s="92">
        <v>0</v>
      </c>
      <c r="KB253" s="92">
        <v>0</v>
      </c>
      <c r="KC253" s="92">
        <v>0</v>
      </c>
      <c r="KD253" s="92">
        <v>0</v>
      </c>
      <c r="KE253" s="92">
        <v>0</v>
      </c>
      <c r="KF253" s="92">
        <v>0</v>
      </c>
      <c r="KG253" s="92">
        <v>0</v>
      </c>
      <c r="KH253" s="92">
        <v>0</v>
      </c>
      <c r="KI253" s="92">
        <v>0</v>
      </c>
      <c r="KJ253" s="92">
        <v>0</v>
      </c>
      <c r="KK253" s="92">
        <v>0</v>
      </c>
      <c r="KL253" s="92">
        <v>0</v>
      </c>
      <c r="KM253" s="92">
        <v>0</v>
      </c>
      <c r="KN253" s="92">
        <v>0</v>
      </c>
      <c r="KO253" s="92">
        <v>0</v>
      </c>
      <c r="KP253" s="92">
        <v>0</v>
      </c>
      <c r="KQ253" s="92">
        <v>0</v>
      </c>
      <c r="KR253" s="92">
        <v>0</v>
      </c>
      <c r="KS253" s="92">
        <v>0</v>
      </c>
      <c r="KT253" s="92">
        <v>0</v>
      </c>
      <c r="KU253" s="92">
        <v>0</v>
      </c>
      <c r="KV253" s="92">
        <v>0</v>
      </c>
      <c r="KW253" s="92">
        <v>0</v>
      </c>
      <c r="KX253" s="92">
        <v>0</v>
      </c>
      <c r="KY253" s="92">
        <v>0</v>
      </c>
      <c r="KZ253" s="92">
        <v>0</v>
      </c>
      <c r="LA253" s="92">
        <v>0</v>
      </c>
      <c r="LB253" s="92">
        <v>0</v>
      </c>
      <c r="LC253" s="92">
        <v>0</v>
      </c>
      <c r="LD253" s="92">
        <v>0</v>
      </c>
      <c r="LE253" s="92">
        <v>0</v>
      </c>
      <c r="LF253" s="92">
        <v>0</v>
      </c>
      <c r="LG253" s="92">
        <v>0</v>
      </c>
      <c r="LH253" s="92">
        <v>0</v>
      </c>
      <c r="LI253" s="92">
        <v>0</v>
      </c>
      <c r="LJ253" s="92">
        <v>0</v>
      </c>
      <c r="LK253" s="92">
        <v>0</v>
      </c>
      <c r="LL253" s="92">
        <v>0</v>
      </c>
      <c r="LM253" s="92">
        <v>0</v>
      </c>
      <c r="LN253" s="92">
        <v>0</v>
      </c>
      <c r="LO253" s="92">
        <v>0</v>
      </c>
      <c r="LP253" s="92">
        <v>0</v>
      </c>
      <c r="LQ253" s="92">
        <v>0</v>
      </c>
      <c r="LR253" s="92">
        <v>0</v>
      </c>
      <c r="LS253" s="92">
        <v>0</v>
      </c>
      <c r="LT253" s="92">
        <v>0</v>
      </c>
      <c r="LU253" s="92">
        <v>0</v>
      </c>
      <c r="LV253" s="92">
        <v>0</v>
      </c>
      <c r="LW253" s="92">
        <v>0</v>
      </c>
      <c r="LX253" s="92">
        <v>0</v>
      </c>
      <c r="LY253" s="92">
        <v>0</v>
      </c>
      <c r="LZ253" s="92">
        <v>0</v>
      </c>
      <c r="MA253" s="92">
        <v>0</v>
      </c>
      <c r="MB253" s="92">
        <v>0</v>
      </c>
      <c r="MC253" s="92">
        <v>0</v>
      </c>
      <c r="MD253" s="92">
        <v>0</v>
      </c>
      <c r="ME253" s="92">
        <v>0</v>
      </c>
      <c r="MF253" s="92">
        <v>0</v>
      </c>
      <c r="MG253" s="92">
        <v>0</v>
      </c>
      <c r="MH253" s="92">
        <v>0</v>
      </c>
      <c r="MI253" s="92">
        <v>0</v>
      </c>
      <c r="MJ253" s="92">
        <v>0</v>
      </c>
      <c r="MK253" s="92">
        <v>0</v>
      </c>
      <c r="ML253" s="92">
        <v>0</v>
      </c>
      <c r="MM253" s="92">
        <v>0</v>
      </c>
      <c r="MN253" s="92">
        <v>0</v>
      </c>
      <c r="MO253" s="92">
        <v>0</v>
      </c>
      <c r="MP253" s="92">
        <v>0</v>
      </c>
      <c r="MQ253" s="92">
        <v>0</v>
      </c>
      <c r="MR253" s="92">
        <v>0</v>
      </c>
      <c r="MS253" s="92">
        <v>0</v>
      </c>
      <c r="MT253" s="92">
        <v>0</v>
      </c>
      <c r="MU253" s="92">
        <v>0</v>
      </c>
      <c r="MV253" s="92">
        <v>0</v>
      </c>
      <c r="MW253" s="92">
        <v>0</v>
      </c>
      <c r="MX253" s="92">
        <v>0</v>
      </c>
      <c r="MY253" s="92">
        <v>0</v>
      </c>
      <c r="MZ253" s="92">
        <v>0</v>
      </c>
      <c r="NA253" s="92">
        <v>0</v>
      </c>
      <c r="NB253" s="92">
        <v>0</v>
      </c>
      <c r="NC253" s="92">
        <v>0</v>
      </c>
      <c r="ND253" s="92">
        <v>0</v>
      </c>
      <c r="NE253" s="92">
        <v>0</v>
      </c>
      <c r="NF253" s="92">
        <v>0</v>
      </c>
      <c r="NG253" s="92">
        <v>0</v>
      </c>
      <c r="NH253" s="92">
        <v>0</v>
      </c>
      <c r="NI253" s="92">
        <v>0</v>
      </c>
      <c r="NJ253" s="92">
        <v>0</v>
      </c>
      <c r="NK253" s="92">
        <v>0</v>
      </c>
      <c r="NL253" s="92">
        <v>0</v>
      </c>
      <c r="NM253" s="92">
        <v>0</v>
      </c>
      <c r="NN253" s="92">
        <v>0</v>
      </c>
      <c r="NO253" s="92">
        <v>0</v>
      </c>
      <c r="NP253" s="92">
        <v>0</v>
      </c>
      <c r="NQ253" s="92">
        <v>0</v>
      </c>
      <c r="NR253" s="92">
        <v>0</v>
      </c>
      <c r="NS253" s="92">
        <v>0</v>
      </c>
      <c r="NT253" s="92">
        <v>0</v>
      </c>
      <c r="NU253" s="92">
        <v>0</v>
      </c>
      <c r="NV253" s="92">
        <v>0</v>
      </c>
      <c r="NW253" s="92">
        <v>0</v>
      </c>
      <c r="NX253" s="92">
        <v>0</v>
      </c>
      <c r="NY253" s="92">
        <v>0</v>
      </c>
      <c r="NZ253" s="92">
        <v>0</v>
      </c>
      <c r="OA253" s="92">
        <v>0</v>
      </c>
      <c r="OB253" s="92">
        <v>0</v>
      </c>
      <c r="OC253" s="92">
        <v>0</v>
      </c>
      <c r="OD253" s="92">
        <v>0</v>
      </c>
      <c r="OE253" s="92">
        <v>0</v>
      </c>
      <c r="OF253" s="92">
        <v>0</v>
      </c>
      <c r="OG253" s="92">
        <v>0</v>
      </c>
      <c r="OH253" s="92">
        <v>0</v>
      </c>
      <c r="OI253" s="92">
        <v>0</v>
      </c>
      <c r="OJ253" s="92">
        <v>0</v>
      </c>
      <c r="OK253" s="92">
        <v>0</v>
      </c>
      <c r="OL253" s="92">
        <v>0</v>
      </c>
      <c r="OM253" s="92">
        <v>0</v>
      </c>
      <c r="ON253" s="92">
        <v>0</v>
      </c>
      <c r="OO253" s="92">
        <v>0</v>
      </c>
      <c r="OP253" s="92">
        <v>0</v>
      </c>
      <c r="OQ253" s="92">
        <v>0</v>
      </c>
      <c r="OR253" s="92">
        <v>0</v>
      </c>
      <c r="OS253" s="92">
        <v>0</v>
      </c>
      <c r="OT253" s="92">
        <v>0</v>
      </c>
      <c r="OU253" s="92">
        <v>0</v>
      </c>
      <c r="OV253" s="92">
        <v>0</v>
      </c>
      <c r="OW253" s="92">
        <v>0</v>
      </c>
      <c r="OX253" s="92">
        <v>0</v>
      </c>
      <c r="OY253" s="92">
        <v>0</v>
      </c>
      <c r="OZ253" s="92">
        <v>0</v>
      </c>
      <c r="PA253" s="92">
        <v>0</v>
      </c>
      <c r="PB253" s="92">
        <v>0</v>
      </c>
      <c r="PC253" s="92">
        <v>0</v>
      </c>
      <c r="PD253" s="92">
        <v>0</v>
      </c>
      <c r="PE253" s="92">
        <v>0</v>
      </c>
      <c r="PF253" s="92">
        <v>0</v>
      </c>
      <c r="PG253" s="92">
        <v>0</v>
      </c>
      <c r="PH253" s="92">
        <v>0</v>
      </c>
      <c r="PI253" s="92">
        <v>0</v>
      </c>
      <c r="PJ253" s="92">
        <v>0</v>
      </c>
      <c r="PK253" s="92">
        <v>0</v>
      </c>
      <c r="PL253" s="92">
        <v>0</v>
      </c>
      <c r="PM253" s="92">
        <v>0</v>
      </c>
      <c r="PN253" s="92">
        <v>0</v>
      </c>
      <c r="PO253" s="92">
        <v>0</v>
      </c>
      <c r="PP253" s="92">
        <v>0</v>
      </c>
      <c r="PQ253" s="92">
        <v>0</v>
      </c>
      <c r="PR253" s="92">
        <v>0</v>
      </c>
      <c r="PS253" s="92">
        <v>0</v>
      </c>
      <c r="PT253" s="92">
        <v>0</v>
      </c>
      <c r="PU253" s="92">
        <v>0</v>
      </c>
      <c r="PV253" s="92">
        <v>0</v>
      </c>
      <c r="PW253" s="92">
        <v>0</v>
      </c>
      <c r="PX253" s="92">
        <v>0</v>
      </c>
      <c r="PY253" s="92">
        <v>0</v>
      </c>
      <c r="PZ253" s="92">
        <v>0</v>
      </c>
      <c r="QA253" s="92">
        <v>0</v>
      </c>
      <c r="QB253" s="92">
        <v>0</v>
      </c>
      <c r="QC253" s="92">
        <v>0</v>
      </c>
      <c r="QD253" s="92">
        <v>0</v>
      </c>
      <c r="QE253" s="92">
        <v>0</v>
      </c>
      <c r="QF253" s="92">
        <v>0</v>
      </c>
      <c r="QG253" s="92">
        <v>0</v>
      </c>
      <c r="QH253" s="92">
        <v>0</v>
      </c>
      <c r="QI253" s="92">
        <v>0</v>
      </c>
      <c r="QJ253" s="92">
        <v>0</v>
      </c>
      <c r="QK253" s="92">
        <v>0</v>
      </c>
      <c r="QL253" s="92">
        <v>0</v>
      </c>
      <c r="QM253" s="92">
        <v>0</v>
      </c>
      <c r="QN253" s="92">
        <v>0</v>
      </c>
      <c r="QO253" s="92">
        <v>0</v>
      </c>
      <c r="QP253" s="92">
        <v>0</v>
      </c>
      <c r="QQ253" s="92">
        <v>0</v>
      </c>
      <c r="QR253" s="92">
        <v>0</v>
      </c>
      <c r="QS253" s="92">
        <v>0</v>
      </c>
      <c r="QT253" s="92">
        <v>0</v>
      </c>
      <c r="QU253" s="92">
        <v>0</v>
      </c>
      <c r="QV253" s="92">
        <v>0</v>
      </c>
      <c r="QW253" s="92">
        <v>0</v>
      </c>
      <c r="QX253" s="92">
        <v>0</v>
      </c>
      <c r="QY253" s="92">
        <v>0</v>
      </c>
      <c r="QZ253" s="92">
        <v>0</v>
      </c>
      <c r="RA253" s="92">
        <v>0</v>
      </c>
      <c r="RB253" s="92">
        <v>0</v>
      </c>
      <c r="RC253" s="92">
        <v>0</v>
      </c>
      <c r="RD253" s="92">
        <v>0</v>
      </c>
      <c r="RE253" s="92">
        <v>0</v>
      </c>
      <c r="RF253" s="92">
        <v>0</v>
      </c>
      <c r="RG253" s="92">
        <v>0</v>
      </c>
      <c r="RH253" s="92">
        <v>0</v>
      </c>
      <c r="RI253" s="92">
        <v>0</v>
      </c>
      <c r="RJ253" s="92">
        <v>0</v>
      </c>
      <c r="RK253" s="92">
        <v>0</v>
      </c>
      <c r="RL253" s="92">
        <v>0</v>
      </c>
      <c r="RM253" s="92">
        <v>0</v>
      </c>
      <c r="RN253" s="92">
        <v>0</v>
      </c>
      <c r="RO253" s="92">
        <v>0</v>
      </c>
      <c r="RP253" s="92">
        <v>0</v>
      </c>
      <c r="RQ253" s="92">
        <v>0</v>
      </c>
      <c r="RR253" s="92">
        <v>0</v>
      </c>
      <c r="RS253" s="92">
        <v>0</v>
      </c>
      <c r="RT253" s="92">
        <v>0</v>
      </c>
      <c r="RU253" s="92">
        <v>0</v>
      </c>
      <c r="RV253" s="92">
        <v>0</v>
      </c>
      <c r="RW253" s="92">
        <v>0</v>
      </c>
      <c r="RX253" s="92">
        <v>0</v>
      </c>
      <c r="RY253" s="92">
        <v>0</v>
      </c>
      <c r="RZ253" s="92">
        <v>0</v>
      </c>
      <c r="SA253" s="92">
        <v>0</v>
      </c>
      <c r="SB253" s="92">
        <v>0</v>
      </c>
      <c r="SC253" s="92">
        <v>0</v>
      </c>
      <c r="SD253" s="92">
        <v>0</v>
      </c>
      <c r="SE253" s="92">
        <v>0</v>
      </c>
      <c r="SF253" s="92">
        <v>0</v>
      </c>
      <c r="SG253" s="92">
        <v>0</v>
      </c>
      <c r="SH253" s="92">
        <v>0</v>
      </c>
      <c r="SI253" s="92">
        <v>0</v>
      </c>
      <c r="SJ253" s="92">
        <v>0</v>
      </c>
      <c r="SK253" s="92">
        <v>0</v>
      </c>
      <c r="SL253" s="92">
        <v>0</v>
      </c>
      <c r="SM253" s="92">
        <v>0</v>
      </c>
      <c r="SN253" s="92">
        <v>0</v>
      </c>
      <c r="SO253" s="92">
        <v>0</v>
      </c>
      <c r="SP253" s="92">
        <v>0</v>
      </c>
      <c r="SQ253" s="92">
        <v>0</v>
      </c>
      <c r="SR253" s="92">
        <v>0</v>
      </c>
      <c r="SS253" s="92">
        <v>0</v>
      </c>
      <c r="ST253" s="92">
        <v>0</v>
      </c>
      <c r="SU253" s="92">
        <v>0</v>
      </c>
      <c r="SV253" s="92">
        <v>0</v>
      </c>
      <c r="SW253" s="92">
        <v>0</v>
      </c>
      <c r="SX253" s="92">
        <v>0</v>
      </c>
      <c r="SY253" s="92">
        <v>0</v>
      </c>
      <c r="SZ253" s="92">
        <v>0</v>
      </c>
      <c r="TA253" s="92">
        <v>0</v>
      </c>
      <c r="TB253" s="92">
        <v>0</v>
      </c>
      <c r="TC253" s="92">
        <v>2</v>
      </c>
      <c r="TD253" s="92">
        <v>0</v>
      </c>
      <c r="TE253" s="92">
        <v>0</v>
      </c>
      <c r="TF253" s="92">
        <v>0</v>
      </c>
      <c r="TG253" s="92">
        <v>0</v>
      </c>
      <c r="TH253" s="92">
        <v>0</v>
      </c>
      <c r="TI253" s="92">
        <v>0</v>
      </c>
      <c r="TJ253" s="92">
        <v>0</v>
      </c>
      <c r="TK253" s="92">
        <v>0</v>
      </c>
      <c r="TL253" s="92">
        <v>0</v>
      </c>
      <c r="TM253" s="92">
        <v>0</v>
      </c>
      <c r="TN253" s="92">
        <v>0</v>
      </c>
      <c r="TO253" s="92">
        <v>0</v>
      </c>
      <c r="TP253" s="92">
        <v>0.55420462000000004</v>
      </c>
      <c r="TQ253" s="92">
        <v>-125046724.127</v>
      </c>
      <c r="TR253" s="92">
        <v>0.184494923888889</v>
      </c>
      <c r="TS253" s="92">
        <v>5.5948416944444504E-3</v>
      </c>
      <c r="TT253" s="92">
        <v>0</v>
      </c>
      <c r="TU253" s="92">
        <v>0</v>
      </c>
      <c r="TV253" s="92">
        <v>0</v>
      </c>
      <c r="TW253" s="92">
        <v>0</v>
      </c>
      <c r="TX253" s="92">
        <v>0</v>
      </c>
      <c r="TY253" s="92">
        <v>0</v>
      </c>
      <c r="TZ253" s="92">
        <v>0</v>
      </c>
      <c r="UA253" s="92">
        <v>0</v>
      </c>
      <c r="UB253" s="92">
        <v>0</v>
      </c>
      <c r="UC253" s="92">
        <v>0</v>
      </c>
      <c r="UD253" s="92">
        <v>0</v>
      </c>
      <c r="UE253" s="92">
        <v>0</v>
      </c>
      <c r="UF253" s="92">
        <v>0</v>
      </c>
      <c r="UG253" s="92">
        <v>0</v>
      </c>
      <c r="UH253" s="92">
        <v>0</v>
      </c>
      <c r="UI253" s="92">
        <v>0</v>
      </c>
      <c r="UJ253" s="92">
        <v>0</v>
      </c>
      <c r="UK253" s="92">
        <v>0</v>
      </c>
      <c r="UL253" s="92">
        <v>0</v>
      </c>
      <c r="UM253" s="92">
        <v>0</v>
      </c>
      <c r="UN253" s="92">
        <v>0</v>
      </c>
      <c r="UO253" s="92">
        <v>0</v>
      </c>
      <c r="UP253" s="92">
        <v>3.6940427499999999E-3</v>
      </c>
      <c r="UQ253" s="92">
        <v>1.5701234805555601E-14</v>
      </c>
      <c r="UR253" s="92">
        <v>0</v>
      </c>
      <c r="US253" s="92">
        <v>0</v>
      </c>
      <c r="UT253" s="92">
        <v>0</v>
      </c>
      <c r="UU253" s="92">
        <v>0</v>
      </c>
      <c r="UV253" s="92">
        <v>0</v>
      </c>
      <c r="UW253" s="92">
        <v>0</v>
      </c>
      <c r="UX253" s="92">
        <v>0</v>
      </c>
      <c r="UY253" s="92">
        <v>0</v>
      </c>
      <c r="UZ253" s="92">
        <v>0</v>
      </c>
      <c r="VA253" s="92">
        <v>0</v>
      </c>
      <c r="VB253" s="92">
        <v>9.9059563055555605E-3</v>
      </c>
      <c r="VC253" s="92">
        <v>1.6492239166666699E-6</v>
      </c>
      <c r="VD253" s="92">
        <v>0</v>
      </c>
      <c r="VE253" s="92">
        <v>0</v>
      </c>
      <c r="VF253" s="92">
        <v>0</v>
      </c>
      <c r="VG253" s="92">
        <v>9.11779186111112E-2</v>
      </c>
      <c r="VH253" s="92">
        <v>9.3198355555555598E-2</v>
      </c>
      <c r="VI253" s="92">
        <v>4.4883191666666702E-3</v>
      </c>
      <c r="VJ253" s="92">
        <v>1.8258762472222199E-15</v>
      </c>
      <c r="VK253" s="92">
        <v>0</v>
      </c>
      <c r="VL253" s="92">
        <v>0</v>
      </c>
      <c r="VM253" s="92">
        <v>0</v>
      </c>
      <c r="VN253" s="92">
        <v>0</v>
      </c>
      <c r="VO253" s="92">
        <v>0</v>
      </c>
      <c r="VP253" s="92">
        <v>0</v>
      </c>
      <c r="VQ253" s="92">
        <v>0</v>
      </c>
      <c r="VR253" s="92">
        <v>0</v>
      </c>
      <c r="VS253" s="92">
        <v>0</v>
      </c>
      <c r="VT253" s="92">
        <v>0</v>
      </c>
      <c r="VU253" s="92">
        <v>0</v>
      </c>
      <c r="VV253" s="92">
        <v>0</v>
      </c>
      <c r="VW253" s="92">
        <v>0</v>
      </c>
      <c r="VX253" s="92">
        <v>0</v>
      </c>
      <c r="VY253" s="92">
        <v>0</v>
      </c>
      <c r="VZ253" s="92">
        <v>0</v>
      </c>
      <c r="WA253" s="92">
        <v>0</v>
      </c>
      <c r="WB253" s="92">
        <v>0</v>
      </c>
      <c r="WC253" s="92">
        <v>0</v>
      </c>
    </row>
    <row r="254" spans="2:601" ht="13.5" customHeight="1">
      <c r="B254" s="851" t="s">
        <v>2919</v>
      </c>
      <c r="C254" s="92">
        <v>0</v>
      </c>
      <c r="D254" s="92">
        <v>410597.83299999998</v>
      </c>
      <c r="E254" s="92">
        <v>-1493.9570200000001</v>
      </c>
      <c r="F254" s="92">
        <v>21280.927100000001</v>
      </c>
      <c r="G254" s="92">
        <v>0.370894218</v>
      </c>
      <c r="H254" s="92">
        <v>0.25070036899999998</v>
      </c>
      <c r="I254" s="92">
        <v>0.55033213700000005</v>
      </c>
      <c r="J254" s="92">
        <v>0.230908589</v>
      </c>
      <c r="K254" s="92">
        <v>0.61290116699999997</v>
      </c>
      <c r="L254" s="92">
        <v>0.12701051699999999</v>
      </c>
      <c r="M254" s="92">
        <v>8.3811095200000005E-2</v>
      </c>
      <c r="N254" s="92">
        <v>0</v>
      </c>
      <c r="O254" s="92">
        <v>0.60556273999999999</v>
      </c>
      <c r="P254" s="92">
        <v>1.52822281E-2</v>
      </c>
      <c r="Q254" s="92">
        <v>6.4121236700000004E-3</v>
      </c>
      <c r="R254" s="92">
        <v>0.25614788900000002</v>
      </c>
      <c r="S254" s="92">
        <v>3.12151549E-2</v>
      </c>
      <c r="T254" s="92">
        <v>5.8718125600000004</v>
      </c>
      <c r="U254" s="92">
        <v>0.37393267600000002</v>
      </c>
      <c r="V254" s="92">
        <v>0.25411546600000001</v>
      </c>
      <c r="W254" s="92">
        <v>0.45789651100000001</v>
      </c>
      <c r="X254" s="92">
        <v>8.8551843399999997E-2</v>
      </c>
      <c r="Y254" s="92">
        <v>1.62925747</v>
      </c>
      <c r="Z254" s="92">
        <v>0.42995364699999999</v>
      </c>
      <c r="AA254" s="92">
        <v>0.16405751800000001</v>
      </c>
      <c r="AB254" s="92">
        <v>0.335857136</v>
      </c>
      <c r="AC254" s="92">
        <v>41.611283</v>
      </c>
      <c r="AD254" s="92">
        <v>6.6830758199999999E-4</v>
      </c>
      <c r="AE254" s="92">
        <v>0</v>
      </c>
      <c r="AF254" s="92">
        <v>16.9592405</v>
      </c>
      <c r="AG254" s="92">
        <v>0.90749531100000003</v>
      </c>
      <c r="AH254" s="92">
        <v>0</v>
      </c>
      <c r="AI254" s="92">
        <v>0</v>
      </c>
      <c r="AJ254" s="92">
        <v>0</v>
      </c>
      <c r="AK254" s="92">
        <v>0</v>
      </c>
      <c r="AL254" s="92">
        <v>0</v>
      </c>
      <c r="AM254" s="92">
        <v>0</v>
      </c>
      <c r="AN254" s="92">
        <v>4.0975795400000001E-3</v>
      </c>
      <c r="AO254" s="92">
        <v>35.663753</v>
      </c>
      <c r="AP254" s="92">
        <v>6.5563530399999998E-3</v>
      </c>
      <c r="AQ254" s="92">
        <v>0</v>
      </c>
      <c r="AR254" s="92">
        <v>0</v>
      </c>
      <c r="AS254" s="92">
        <v>0</v>
      </c>
      <c r="AT254" s="92">
        <v>328.64877300000001</v>
      </c>
      <c r="AU254" s="92">
        <v>335.53295300000002</v>
      </c>
      <c r="AV254" s="92">
        <v>17.830215899999999</v>
      </c>
      <c r="AW254" s="92">
        <v>9.7067332999999993E-12</v>
      </c>
      <c r="AX254" s="92">
        <v>0</v>
      </c>
      <c r="AY254" s="92">
        <v>0</v>
      </c>
      <c r="AZ254" s="92">
        <v>0</v>
      </c>
      <c r="BA254" s="92">
        <v>0</v>
      </c>
      <c r="BB254" s="92">
        <v>0</v>
      </c>
      <c r="BC254" s="92">
        <v>0</v>
      </c>
      <c r="BD254" s="92">
        <v>0</v>
      </c>
      <c r="BE254" s="92">
        <v>0</v>
      </c>
      <c r="BF254" s="92">
        <v>0</v>
      </c>
      <c r="BG254" s="92">
        <v>0</v>
      </c>
      <c r="BH254" s="92">
        <v>0</v>
      </c>
      <c r="BI254" s="92">
        <v>0</v>
      </c>
      <c r="BJ254" s="92">
        <v>0</v>
      </c>
      <c r="BK254" s="92">
        <v>0</v>
      </c>
      <c r="BL254" s="92">
        <v>0</v>
      </c>
      <c r="BM254" s="92">
        <v>0</v>
      </c>
      <c r="BN254" s="92">
        <v>0</v>
      </c>
      <c r="BO254" s="92">
        <v>0</v>
      </c>
      <c r="BP254" s="92">
        <v>0.96421016599999998</v>
      </c>
      <c r="BQ254" s="92">
        <v>1.68047179E-5</v>
      </c>
      <c r="BR254" s="92">
        <v>1.1358896299999999E-5</v>
      </c>
      <c r="BS254" s="92">
        <v>2.49348085E-5</v>
      </c>
      <c r="BT254" s="92">
        <v>1.04621574E-5</v>
      </c>
      <c r="BU254" s="92">
        <v>2.7769727E-5</v>
      </c>
      <c r="BV254" s="92">
        <v>5.7546755899999999E-6</v>
      </c>
      <c r="BW254" s="92">
        <v>3.7973679300000002E-6</v>
      </c>
      <c r="BX254" s="92">
        <v>0</v>
      </c>
      <c r="BY254" s="92">
        <v>2.7437232799999999E-5</v>
      </c>
      <c r="BZ254" s="92">
        <v>6.9241718800000002E-7</v>
      </c>
      <c r="CA254" s="92">
        <v>2.9052469400000002E-7</v>
      </c>
      <c r="CB254" s="92">
        <v>1.16057161E-5</v>
      </c>
      <c r="CC254" s="92">
        <v>1.41431666E-6</v>
      </c>
      <c r="CD254" s="92">
        <v>2.6604392499999998E-4</v>
      </c>
      <c r="CE254" s="92">
        <v>1.6942386299999999E-5</v>
      </c>
      <c r="CF254" s="92">
        <v>1.15136298E-5</v>
      </c>
      <c r="CG254" s="92">
        <v>2.0746674699999999E-5</v>
      </c>
      <c r="CH254" s="92">
        <v>4.0121648499999996E-6</v>
      </c>
      <c r="CI254" s="92">
        <v>7.3819463300000001E-5</v>
      </c>
      <c r="CJ254" s="92">
        <v>1.94806211E-5</v>
      </c>
      <c r="CK254" s="92">
        <v>7.4332253599999999E-6</v>
      </c>
      <c r="CL254" s="92">
        <v>1.52172348E-5</v>
      </c>
      <c r="CM254" s="92">
        <v>1.8853512299999999E-3</v>
      </c>
      <c r="CN254" s="92">
        <v>3.02801171E-8</v>
      </c>
      <c r="CO254" s="92">
        <v>0</v>
      </c>
      <c r="CP254" s="92">
        <v>7.6840036399999998E-4</v>
      </c>
      <c r="CQ254" s="92">
        <v>4.1117391299999997E-5</v>
      </c>
      <c r="CR254" s="92">
        <v>0</v>
      </c>
      <c r="CS254" s="92">
        <v>0</v>
      </c>
      <c r="CT254" s="92">
        <v>0</v>
      </c>
      <c r="CU254" s="92">
        <v>0</v>
      </c>
      <c r="CV254" s="92">
        <v>0</v>
      </c>
      <c r="CW254" s="92">
        <v>0</v>
      </c>
      <c r="CX254" s="92">
        <v>1.8565581399999999E-7</v>
      </c>
      <c r="CY254" s="92">
        <v>1.61587665E-3</v>
      </c>
      <c r="CZ254" s="92">
        <v>2.9705953299999999E-7</v>
      </c>
      <c r="DA254" s="92">
        <v>0</v>
      </c>
      <c r="DB254" s="92">
        <v>0</v>
      </c>
      <c r="DC254" s="92">
        <v>0</v>
      </c>
      <c r="DD254" s="92">
        <v>1.48906336E-2</v>
      </c>
      <c r="DE254" s="92">
        <v>1.5202546500000001E-2</v>
      </c>
      <c r="DF254" s="92">
        <v>8.07863087E-4</v>
      </c>
      <c r="DG254" s="92">
        <v>4.3979902300000001E-16</v>
      </c>
      <c r="DH254" s="92">
        <v>0</v>
      </c>
      <c r="DI254" s="92">
        <v>0</v>
      </c>
      <c r="DJ254" s="92">
        <v>0</v>
      </c>
      <c r="DK254" s="92">
        <v>0</v>
      </c>
      <c r="DL254" s="92">
        <v>0</v>
      </c>
      <c r="DM254" s="92">
        <v>0</v>
      </c>
      <c r="DN254" s="92">
        <v>0</v>
      </c>
      <c r="DO254" s="92">
        <v>0</v>
      </c>
      <c r="DP254" s="92">
        <v>0</v>
      </c>
      <c r="DQ254" s="92">
        <v>0</v>
      </c>
      <c r="DR254" s="92">
        <v>0</v>
      </c>
      <c r="DS254" s="92">
        <v>0</v>
      </c>
      <c r="DT254" s="92">
        <v>0</v>
      </c>
      <c r="DU254" s="92">
        <v>0</v>
      </c>
      <c r="DV254" s="92">
        <v>0</v>
      </c>
      <c r="DW254" s="92">
        <v>0</v>
      </c>
      <c r="DX254" s="92">
        <v>0</v>
      </c>
      <c r="DY254" s="92">
        <v>0</v>
      </c>
      <c r="DZ254" s="92">
        <v>383381.86</v>
      </c>
      <c r="EA254" s="92">
        <v>17.086740599999999</v>
      </c>
      <c r="EB254" s="92">
        <v>45.165596800000003</v>
      </c>
      <c r="EC254" s="92">
        <v>99.146561000000005</v>
      </c>
      <c r="ED254" s="92">
        <v>41.599955600000001</v>
      </c>
      <c r="EE254" s="92">
        <v>92.015710299999995</v>
      </c>
      <c r="EF254" s="92">
        <v>19.068266699999999</v>
      </c>
      <c r="EG254" s="92">
        <v>28.6885446</v>
      </c>
      <c r="EH254" s="92">
        <v>0</v>
      </c>
      <c r="EI254" s="92">
        <v>98.187396000000007</v>
      </c>
      <c r="EJ254" s="92">
        <v>2.4778971400000001</v>
      </c>
      <c r="EK254" s="92">
        <v>1.0396771199999999</v>
      </c>
      <c r="EL254" s="92">
        <v>33.841265200000002</v>
      </c>
      <c r="EM254" s="92">
        <v>4.1240251499999996</v>
      </c>
      <c r="EN254" s="92">
        <v>1057.85213</v>
      </c>
      <c r="EO254" s="92">
        <v>56.893751999999999</v>
      </c>
      <c r="EP254" s="92">
        <v>32.046501499999998</v>
      </c>
      <c r="EQ254" s="92">
        <v>43.997242700000001</v>
      </c>
      <c r="ER254" s="92">
        <v>5.3177648900000003</v>
      </c>
      <c r="ES254" s="92">
        <v>146.76162299999999</v>
      </c>
      <c r="ET254" s="92">
        <v>65.416277899999997</v>
      </c>
      <c r="EU254" s="92">
        <v>15.108831199999999</v>
      </c>
      <c r="EV254" s="92">
        <v>39.661113899999997</v>
      </c>
      <c r="EW254" s="92">
        <v>708.66345200000001</v>
      </c>
      <c r="EX254" s="92">
        <v>6.5547260100000004E-2</v>
      </c>
      <c r="EY254" s="92">
        <v>0</v>
      </c>
      <c r="EZ254" s="92">
        <v>1307.27117</v>
      </c>
      <c r="FA254" s="92">
        <v>119.840473</v>
      </c>
      <c r="FB254" s="92">
        <v>0</v>
      </c>
      <c r="FC254" s="92">
        <v>0</v>
      </c>
      <c r="FD254" s="92">
        <v>0</v>
      </c>
      <c r="FE254" s="92">
        <v>0</v>
      </c>
      <c r="FF254" s="92">
        <v>0</v>
      </c>
      <c r="FG254" s="92">
        <v>0</v>
      </c>
      <c r="FH254" s="92">
        <v>1.1574300200000001</v>
      </c>
      <c r="FI254" s="92">
        <v>1141.1973</v>
      </c>
      <c r="FJ254" s="92">
        <v>0.183666265</v>
      </c>
      <c r="FK254" s="92">
        <v>0</v>
      </c>
      <c r="FL254" s="92">
        <v>0</v>
      </c>
      <c r="FM254" s="92">
        <v>0</v>
      </c>
      <c r="FN254" s="92">
        <v>14463.766799999999</v>
      </c>
      <c r="FO254" s="92">
        <v>5382.8746300000003</v>
      </c>
      <c r="FP254" s="92">
        <v>607.68727899999999</v>
      </c>
      <c r="FQ254" s="92">
        <v>6.2185992700000003E-10</v>
      </c>
      <c r="FR254" s="92">
        <v>0</v>
      </c>
      <c r="FS254" s="92">
        <v>0</v>
      </c>
      <c r="FT254" s="92">
        <v>0</v>
      </c>
      <c r="FU254" s="92">
        <v>0</v>
      </c>
      <c r="FV254" s="92">
        <v>0</v>
      </c>
      <c r="FW254" s="92">
        <v>0</v>
      </c>
      <c r="FX254" s="92">
        <v>0</v>
      </c>
      <c r="FY254" s="92">
        <v>0</v>
      </c>
      <c r="FZ254" s="92">
        <v>0</v>
      </c>
      <c r="GA254" s="92">
        <v>0</v>
      </c>
      <c r="GB254" s="92">
        <v>0</v>
      </c>
      <c r="GC254" s="92">
        <v>0</v>
      </c>
      <c r="GD254" s="92">
        <v>0</v>
      </c>
      <c r="GE254" s="92">
        <v>0</v>
      </c>
      <c r="GF254" s="92">
        <v>0</v>
      </c>
      <c r="GG254" s="92">
        <v>0</v>
      </c>
      <c r="GH254" s="92">
        <v>0</v>
      </c>
      <c r="GI254" s="92">
        <v>0</v>
      </c>
      <c r="GJ254" s="92">
        <v>0.937226322</v>
      </c>
      <c r="GK254" s="92">
        <v>4.1770737500000002E-5</v>
      </c>
      <c r="GL254" s="92">
        <v>1.1041311699999999E-4</v>
      </c>
      <c r="GM254" s="92">
        <v>2.4237653499999999E-4</v>
      </c>
      <c r="GN254" s="92">
        <v>1.01696448E-4</v>
      </c>
      <c r="GO254" s="92">
        <v>2.24944252E-4</v>
      </c>
      <c r="GP254" s="92">
        <v>4.6614833299999998E-5</v>
      </c>
      <c r="GQ254" s="92">
        <v>7.0132841300000001E-5</v>
      </c>
      <c r="GR254" s="92">
        <v>0</v>
      </c>
      <c r="GS254" s="92">
        <v>2.40031733E-4</v>
      </c>
      <c r="GT254" s="92">
        <v>6.0575386199999999E-6</v>
      </c>
      <c r="GU254" s="92">
        <v>2.5416245999999998E-6</v>
      </c>
      <c r="GV254" s="92">
        <v>8.2729330299999998E-5</v>
      </c>
      <c r="GW254" s="92">
        <v>1.0081710500000001E-5</v>
      </c>
      <c r="GX254" s="92">
        <v>2.5860557399999999E-3</v>
      </c>
      <c r="GY254" s="92">
        <v>1.3908410300000001E-4</v>
      </c>
      <c r="GZ254" s="92">
        <v>7.8341799299999995E-5</v>
      </c>
      <c r="HA254" s="92">
        <v>1.07556925E-4</v>
      </c>
      <c r="HB254" s="92">
        <v>1.2999960999999999E-5</v>
      </c>
      <c r="HC254" s="92">
        <v>3.5877768499999998E-4</v>
      </c>
      <c r="HD254" s="92">
        <v>1.59918515E-4</v>
      </c>
      <c r="HE254" s="92">
        <v>3.6935483300000001E-5</v>
      </c>
      <c r="HF254" s="92">
        <v>9.6956699900000001E-5</v>
      </c>
      <c r="HG254" s="92">
        <v>1.73241906E-3</v>
      </c>
      <c r="HH254" s="92">
        <v>1.6023871699999999E-7</v>
      </c>
      <c r="HI254" s="92">
        <v>0</v>
      </c>
      <c r="HJ254" s="92">
        <v>3.19579271E-3</v>
      </c>
      <c r="HK254" s="92">
        <v>2.9296546799999998E-4</v>
      </c>
      <c r="HL254" s="92">
        <v>0</v>
      </c>
      <c r="HM254" s="92">
        <v>0</v>
      </c>
      <c r="HN254" s="92">
        <v>0</v>
      </c>
      <c r="HO254" s="92">
        <v>0</v>
      </c>
      <c r="HP254" s="92">
        <v>0</v>
      </c>
      <c r="HQ254" s="92">
        <v>0</v>
      </c>
      <c r="HR254" s="92">
        <v>2.82948671E-6</v>
      </c>
      <c r="HS254" s="92">
        <v>2.78980375E-3</v>
      </c>
      <c r="HT254" s="92">
        <v>4.4899583399999999E-7</v>
      </c>
      <c r="HU254" s="92">
        <v>0</v>
      </c>
      <c r="HV254" s="92">
        <v>0</v>
      </c>
      <c r="HW254" s="92">
        <v>0</v>
      </c>
      <c r="HX254" s="92">
        <v>3.5358540299999998E-2</v>
      </c>
      <c r="HY254" s="92">
        <v>1.3159130200000001E-2</v>
      </c>
      <c r="HZ254" s="92">
        <v>1.4855698E-3</v>
      </c>
      <c r="IA254" s="92">
        <v>1.5202166700000001E-15</v>
      </c>
      <c r="IB254" s="92">
        <v>0</v>
      </c>
      <c r="IC254" s="92">
        <v>0</v>
      </c>
      <c r="ID254" s="92">
        <v>0</v>
      </c>
      <c r="IE254" s="92">
        <v>0</v>
      </c>
      <c r="IF254" s="92">
        <v>0</v>
      </c>
      <c r="IG254" s="92">
        <v>0</v>
      </c>
      <c r="IH254" s="92">
        <v>0</v>
      </c>
      <c r="II254" s="92">
        <v>0</v>
      </c>
      <c r="IJ254" s="92">
        <v>0</v>
      </c>
      <c r="IK254" s="92">
        <v>0</v>
      </c>
      <c r="IL254" s="92">
        <v>0</v>
      </c>
      <c r="IM254" s="92">
        <v>0</v>
      </c>
      <c r="IN254" s="92">
        <v>0</v>
      </c>
      <c r="IO254" s="92">
        <v>0</v>
      </c>
      <c r="IP254" s="92">
        <v>0</v>
      </c>
      <c r="IQ254" s="92">
        <v>0</v>
      </c>
      <c r="IR254" s="92">
        <v>0</v>
      </c>
      <c r="IS254" s="92">
        <v>0</v>
      </c>
      <c r="IT254" s="92">
        <v>22070.8387</v>
      </c>
      <c r="IU254" s="92">
        <v>409060.065</v>
      </c>
      <c r="IV254" s="92">
        <v>157966.73300000001</v>
      </c>
      <c r="IW254" s="92">
        <v>35.576251300000003</v>
      </c>
      <c r="IX254" s="92">
        <v>2</v>
      </c>
      <c r="IY254" s="92">
        <v>3.2492109700000001E-2</v>
      </c>
      <c r="IZ254" s="92">
        <v>0.96750789000000004</v>
      </c>
      <c r="JA254" s="92">
        <v>0</v>
      </c>
      <c r="JB254" s="92">
        <v>-67616.515199999994</v>
      </c>
      <c r="JC254" s="92">
        <v>-3648.2495600000002</v>
      </c>
      <c r="JD254" s="92">
        <v>-1492.3532</v>
      </c>
      <c r="JE254" s="92">
        <v>-37.535828600000002</v>
      </c>
      <c r="JF254" s="92">
        <v>-2.0252458999999998</v>
      </c>
      <c r="JG254" s="92">
        <v>2.3286378399999998E-3</v>
      </c>
      <c r="JH254" s="92">
        <v>4.3158882900000001E-2</v>
      </c>
      <c r="JI254" s="92">
        <v>18.533961000000001</v>
      </c>
      <c r="JJ254" s="92">
        <v>0</v>
      </c>
      <c r="JK254" s="92">
        <v>0</v>
      </c>
      <c r="JL254" s="92">
        <v>0</v>
      </c>
      <c r="JM254" s="92">
        <v>0</v>
      </c>
      <c r="JN254" s="92">
        <v>0</v>
      </c>
      <c r="JO254" s="92">
        <v>0</v>
      </c>
      <c r="JP254" s="92">
        <v>0</v>
      </c>
      <c r="JQ254" s="92">
        <v>0</v>
      </c>
      <c r="JR254" s="92">
        <v>0</v>
      </c>
      <c r="JS254" s="92">
        <v>0</v>
      </c>
      <c r="JT254" s="92">
        <v>0</v>
      </c>
      <c r="JU254" s="92">
        <v>0</v>
      </c>
      <c r="JV254" s="92">
        <v>0</v>
      </c>
      <c r="JW254" s="92">
        <v>0</v>
      </c>
      <c r="JX254" s="92">
        <v>0</v>
      </c>
      <c r="JY254" s="92">
        <v>0</v>
      </c>
      <c r="JZ254" s="92">
        <v>0</v>
      </c>
      <c r="KA254" s="92">
        <v>0</v>
      </c>
      <c r="KB254" s="92">
        <v>0</v>
      </c>
      <c r="KC254" s="92">
        <v>0</v>
      </c>
      <c r="KD254" s="92">
        <v>0</v>
      </c>
      <c r="KE254" s="92">
        <v>0</v>
      </c>
      <c r="KF254" s="92">
        <v>0</v>
      </c>
      <c r="KG254" s="92">
        <v>0</v>
      </c>
      <c r="KH254" s="92">
        <v>0</v>
      </c>
      <c r="KI254" s="92">
        <v>0</v>
      </c>
      <c r="KJ254" s="92">
        <v>0</v>
      </c>
      <c r="KK254" s="92">
        <v>0</v>
      </c>
      <c r="KL254" s="92">
        <v>0</v>
      </c>
      <c r="KM254" s="92">
        <v>0</v>
      </c>
      <c r="KN254" s="92">
        <v>0</v>
      </c>
      <c r="KO254" s="92">
        <v>0</v>
      </c>
      <c r="KP254" s="92">
        <v>0</v>
      </c>
      <c r="KQ254" s="92">
        <v>0</v>
      </c>
      <c r="KR254" s="92">
        <v>0</v>
      </c>
      <c r="KS254" s="92">
        <v>0</v>
      </c>
      <c r="KT254" s="92">
        <v>0</v>
      </c>
      <c r="KU254" s="92">
        <v>0</v>
      </c>
      <c r="KV254" s="92">
        <v>0</v>
      </c>
      <c r="KW254" s="92">
        <v>0</v>
      </c>
      <c r="KX254" s="92">
        <v>0</v>
      </c>
      <c r="KY254" s="92">
        <v>0</v>
      </c>
      <c r="KZ254" s="92">
        <v>0</v>
      </c>
      <c r="LA254" s="92">
        <v>0</v>
      </c>
      <c r="LB254" s="92">
        <v>0</v>
      </c>
      <c r="LC254" s="92">
        <v>0.15475799800000001</v>
      </c>
      <c r="LD254" s="92">
        <v>3.8212917199999998E-3</v>
      </c>
      <c r="LE254" s="92">
        <v>1.60333919E-3</v>
      </c>
      <c r="LF254" s="92">
        <v>6.4049286100000005E-2</v>
      </c>
      <c r="LG254" s="92">
        <v>7.8052893400000004E-3</v>
      </c>
      <c r="LH254" s="92">
        <v>1.6398573299999999</v>
      </c>
      <c r="LI254" s="92">
        <v>0</v>
      </c>
      <c r="LJ254" s="92">
        <v>2.5094884899999998</v>
      </c>
      <c r="LK254" s="92">
        <v>1.46506352</v>
      </c>
      <c r="LL254" s="92">
        <v>0.43372075199999999</v>
      </c>
      <c r="LM254" s="92">
        <v>4.8191194700000002E-2</v>
      </c>
      <c r="LN254" s="92">
        <v>0.67893340999999996</v>
      </c>
      <c r="LO254" s="92">
        <v>9.0512525400000002E-2</v>
      </c>
      <c r="LP254" s="92">
        <v>46.196413999999997</v>
      </c>
      <c r="LQ254" s="92">
        <v>6.2376620399999999E-2</v>
      </c>
      <c r="LR254" s="92">
        <v>0</v>
      </c>
      <c r="LS254" s="92">
        <v>0</v>
      </c>
      <c r="LT254" s="92">
        <v>0</v>
      </c>
      <c r="LU254" s="92">
        <v>0</v>
      </c>
      <c r="LV254" s="92">
        <v>0</v>
      </c>
      <c r="LW254" s="92">
        <v>0</v>
      </c>
      <c r="LX254" s="92">
        <v>0</v>
      </c>
      <c r="LY254" s="92">
        <v>0</v>
      </c>
      <c r="LZ254" s="92">
        <v>0</v>
      </c>
      <c r="MA254" s="92">
        <v>0</v>
      </c>
      <c r="MB254" s="92">
        <v>0</v>
      </c>
      <c r="MC254" s="92">
        <v>0</v>
      </c>
      <c r="MD254" s="92">
        <v>0</v>
      </c>
      <c r="ME254" s="92">
        <v>0</v>
      </c>
      <c r="MF254" s="92">
        <v>0</v>
      </c>
      <c r="MG254" s="92">
        <v>0</v>
      </c>
      <c r="MH254" s="92">
        <v>0</v>
      </c>
      <c r="MI254" s="92">
        <v>0</v>
      </c>
      <c r="MJ254" s="92">
        <v>0</v>
      </c>
      <c r="MK254" s="92">
        <v>0</v>
      </c>
      <c r="ML254" s="92">
        <v>0</v>
      </c>
      <c r="MM254" s="92">
        <v>0</v>
      </c>
      <c r="MN254" s="92">
        <v>0</v>
      </c>
      <c r="MO254" s="92">
        <v>0</v>
      </c>
      <c r="MP254" s="92">
        <v>0</v>
      </c>
      <c r="MQ254" s="92">
        <v>0</v>
      </c>
      <c r="MR254" s="92">
        <v>0</v>
      </c>
      <c r="MS254" s="92">
        <v>0</v>
      </c>
      <c r="MT254" s="92">
        <v>0</v>
      </c>
      <c r="MU254" s="92">
        <v>0</v>
      </c>
      <c r="MV254" s="92">
        <v>0</v>
      </c>
      <c r="MW254" s="92">
        <v>0</v>
      </c>
      <c r="MX254" s="92">
        <v>0</v>
      </c>
      <c r="MY254" s="92">
        <v>0</v>
      </c>
      <c r="MZ254" s="92">
        <v>0</v>
      </c>
      <c r="NA254" s="92">
        <v>0</v>
      </c>
      <c r="NB254" s="92">
        <v>0</v>
      </c>
      <c r="NC254" s="92">
        <v>0</v>
      </c>
      <c r="ND254" s="92">
        <v>0</v>
      </c>
      <c r="NE254" s="92">
        <v>0</v>
      </c>
      <c r="NF254" s="92">
        <v>0</v>
      </c>
      <c r="NG254" s="92">
        <v>0</v>
      </c>
      <c r="NH254" s="92">
        <v>0</v>
      </c>
      <c r="NI254" s="92">
        <v>0</v>
      </c>
      <c r="NJ254" s="92">
        <v>0</v>
      </c>
      <c r="NK254" s="92">
        <v>0</v>
      </c>
      <c r="NL254" s="92">
        <v>0</v>
      </c>
      <c r="NM254" s="92">
        <v>2.9004474100000001E-3</v>
      </c>
      <c r="NN254" s="92">
        <v>7.1617983099999996E-5</v>
      </c>
      <c r="NO254" s="92">
        <v>3.0049503399999999E-5</v>
      </c>
      <c r="NP254" s="92">
        <v>1.2004005500000001E-3</v>
      </c>
      <c r="NQ254" s="92">
        <v>1.4628537199999999E-4</v>
      </c>
      <c r="NR254" s="92">
        <v>3.0733920200000001E-2</v>
      </c>
      <c r="NS254" s="92">
        <v>0</v>
      </c>
      <c r="NT254" s="92">
        <v>4.7032395599999999E-2</v>
      </c>
      <c r="NU254" s="92">
        <v>2.7457965000000001E-2</v>
      </c>
      <c r="NV254" s="92">
        <v>8.1287187000000007E-3</v>
      </c>
      <c r="NW254" s="92">
        <v>9.0319096600000005E-4</v>
      </c>
      <c r="NX254" s="92">
        <v>1.2724451600000001E-2</v>
      </c>
      <c r="NY254" s="92">
        <v>1.6963699699999999E-3</v>
      </c>
      <c r="NZ254" s="92">
        <v>0.865805135</v>
      </c>
      <c r="OA254" s="92">
        <v>1.16905174E-3</v>
      </c>
      <c r="OB254" s="92">
        <v>0</v>
      </c>
      <c r="OC254" s="92">
        <v>0</v>
      </c>
      <c r="OD254" s="92">
        <v>0</v>
      </c>
      <c r="OE254" s="92">
        <v>0</v>
      </c>
      <c r="OF254" s="92">
        <v>0</v>
      </c>
      <c r="OG254" s="92">
        <v>0</v>
      </c>
      <c r="OH254" s="92">
        <v>0</v>
      </c>
      <c r="OI254" s="92">
        <v>0</v>
      </c>
      <c r="OJ254" s="92">
        <v>0</v>
      </c>
      <c r="OK254" s="92">
        <v>0</v>
      </c>
      <c r="OL254" s="92">
        <v>0</v>
      </c>
      <c r="OM254" s="92">
        <v>0</v>
      </c>
      <c r="ON254" s="92">
        <v>0</v>
      </c>
      <c r="OO254" s="92">
        <v>0</v>
      </c>
      <c r="OP254" s="92">
        <v>0</v>
      </c>
      <c r="OQ254" s="92">
        <v>0</v>
      </c>
      <c r="OR254" s="92">
        <v>0</v>
      </c>
      <c r="OS254" s="92">
        <v>0</v>
      </c>
      <c r="OT254" s="92">
        <v>0</v>
      </c>
      <c r="OU254" s="92">
        <v>0</v>
      </c>
      <c r="OV254" s="92">
        <v>0</v>
      </c>
      <c r="OW254" s="92">
        <v>0</v>
      </c>
      <c r="OX254" s="92">
        <v>0</v>
      </c>
      <c r="OY254" s="92">
        <v>0</v>
      </c>
      <c r="OZ254" s="92">
        <v>0</v>
      </c>
      <c r="PA254" s="92">
        <v>0</v>
      </c>
      <c r="PB254" s="92">
        <v>0</v>
      </c>
      <c r="PC254" s="92">
        <v>0</v>
      </c>
      <c r="PD254" s="92">
        <v>0</v>
      </c>
      <c r="PE254" s="92">
        <v>0</v>
      </c>
      <c r="PF254" s="92">
        <v>0</v>
      </c>
      <c r="PG254" s="92">
        <v>0</v>
      </c>
      <c r="PH254" s="92">
        <v>0</v>
      </c>
      <c r="PI254" s="92">
        <v>0</v>
      </c>
      <c r="PJ254" s="92">
        <v>0</v>
      </c>
      <c r="PK254" s="92">
        <v>0</v>
      </c>
      <c r="PL254" s="92">
        <v>0</v>
      </c>
      <c r="PM254" s="92">
        <v>0</v>
      </c>
      <c r="PN254" s="92">
        <v>0</v>
      </c>
      <c r="PO254" s="92">
        <v>0</v>
      </c>
      <c r="PP254" s="92">
        <v>0</v>
      </c>
      <c r="PQ254" s="92">
        <v>0</v>
      </c>
      <c r="PR254" s="92">
        <v>0</v>
      </c>
      <c r="PS254" s="92">
        <v>0</v>
      </c>
      <c r="PT254" s="92">
        <v>0</v>
      </c>
      <c r="PU254" s="92">
        <v>0</v>
      </c>
      <c r="PV254" s="92">
        <v>0</v>
      </c>
      <c r="PW254" s="92">
        <v>25.092833200000001</v>
      </c>
      <c r="PX254" s="92">
        <v>0.61959341099999998</v>
      </c>
      <c r="PY254" s="92">
        <v>0.25996926399999998</v>
      </c>
      <c r="PZ254" s="92">
        <v>8.4619995299999999</v>
      </c>
      <c r="QA254" s="92">
        <v>1.0312114100000001</v>
      </c>
      <c r="QB254" s="92">
        <v>249.50383400000001</v>
      </c>
      <c r="QC254" s="92">
        <v>0</v>
      </c>
      <c r="QD254" s="92">
        <v>57.315713299999999</v>
      </c>
      <c r="QE254" s="92">
        <v>82.156953099999996</v>
      </c>
      <c r="QF254" s="92">
        <v>10.4160641</v>
      </c>
      <c r="QG254" s="92">
        <v>1.15734045</v>
      </c>
      <c r="QH254" s="92">
        <v>16.719685699999999</v>
      </c>
      <c r="QI254" s="92">
        <v>2.1560445600000002</v>
      </c>
      <c r="QJ254" s="92">
        <v>1073.5122699999999</v>
      </c>
      <c r="QK254" s="92">
        <v>9.3646893500000008</v>
      </c>
      <c r="QL254" s="92">
        <v>0</v>
      </c>
      <c r="QM254" s="92">
        <v>0</v>
      </c>
      <c r="QN254" s="92">
        <v>0</v>
      </c>
      <c r="QO254" s="92">
        <v>0</v>
      </c>
      <c r="QP254" s="92">
        <v>0</v>
      </c>
      <c r="QQ254" s="92">
        <v>0</v>
      </c>
      <c r="QR254" s="92">
        <v>0</v>
      </c>
      <c r="QS254" s="92">
        <v>0</v>
      </c>
      <c r="QT254" s="92">
        <v>0</v>
      </c>
      <c r="QU254" s="92">
        <v>0</v>
      </c>
      <c r="QV254" s="92">
        <v>0</v>
      </c>
      <c r="QW254" s="92">
        <v>0</v>
      </c>
      <c r="QX254" s="92">
        <v>0</v>
      </c>
      <c r="QY254" s="92">
        <v>0</v>
      </c>
      <c r="QZ254" s="92">
        <v>0</v>
      </c>
      <c r="RA254" s="92">
        <v>0</v>
      </c>
      <c r="RB254" s="92">
        <v>0</v>
      </c>
      <c r="RC254" s="92">
        <v>0</v>
      </c>
      <c r="RD254" s="92">
        <v>0</v>
      </c>
      <c r="RE254" s="92">
        <v>0</v>
      </c>
      <c r="RF254" s="92">
        <v>0</v>
      </c>
      <c r="RG254" s="92">
        <v>0</v>
      </c>
      <c r="RH254" s="92">
        <v>0</v>
      </c>
      <c r="RI254" s="92">
        <v>0</v>
      </c>
      <c r="RJ254" s="92">
        <v>0</v>
      </c>
      <c r="RK254" s="92">
        <v>0</v>
      </c>
      <c r="RL254" s="92">
        <v>0</v>
      </c>
      <c r="RM254" s="92">
        <v>0</v>
      </c>
      <c r="RN254" s="92">
        <v>0</v>
      </c>
      <c r="RO254" s="92">
        <v>0</v>
      </c>
      <c r="RP254" s="92">
        <v>0</v>
      </c>
      <c r="RQ254" s="92">
        <v>0</v>
      </c>
      <c r="RR254" s="92">
        <v>0</v>
      </c>
      <c r="RS254" s="92">
        <v>0</v>
      </c>
      <c r="RT254" s="92">
        <v>0</v>
      </c>
      <c r="RU254" s="92">
        <v>0</v>
      </c>
      <c r="RV254" s="92">
        <v>0</v>
      </c>
      <c r="RW254" s="92">
        <v>0</v>
      </c>
      <c r="RX254" s="92">
        <v>0</v>
      </c>
      <c r="RY254" s="92">
        <v>0</v>
      </c>
      <c r="RZ254" s="92">
        <v>0</v>
      </c>
      <c r="SA254" s="92">
        <v>0</v>
      </c>
      <c r="SB254" s="92">
        <v>0</v>
      </c>
      <c r="SC254" s="92">
        <v>0</v>
      </c>
      <c r="SD254" s="92">
        <v>0</v>
      </c>
      <c r="SE254" s="92">
        <v>0</v>
      </c>
      <c r="SF254" s="92">
        <v>0</v>
      </c>
      <c r="SG254" s="92">
        <v>1.63176955E-2</v>
      </c>
      <c r="SH254" s="92">
        <v>4.0291730000000003E-4</v>
      </c>
      <c r="SI254" s="92">
        <v>1.6905621E-4</v>
      </c>
      <c r="SJ254" s="92">
        <v>5.5027796300000003E-3</v>
      </c>
      <c r="SK254" s="92">
        <v>6.7058963200000005E-4</v>
      </c>
      <c r="SL254" s="92">
        <v>0.16225061399999999</v>
      </c>
      <c r="SM254" s="92">
        <v>0</v>
      </c>
      <c r="SN254" s="92">
        <v>3.7272011000000001E-2</v>
      </c>
      <c r="SO254" s="92">
        <v>5.34260971E-2</v>
      </c>
      <c r="SP254" s="92">
        <v>6.7734942700000004E-3</v>
      </c>
      <c r="SQ254" s="92">
        <v>7.5261047399999997E-4</v>
      </c>
      <c r="SR254" s="92">
        <v>1.0872695700000001E-2</v>
      </c>
      <c r="SS254" s="92">
        <v>1.40206083E-3</v>
      </c>
      <c r="ST254" s="92">
        <v>0.69809758600000005</v>
      </c>
      <c r="SU254" s="92">
        <v>6.0897925599999996E-3</v>
      </c>
      <c r="SV254" s="92">
        <v>0</v>
      </c>
      <c r="SW254" s="92">
        <v>0</v>
      </c>
      <c r="SX254" s="92">
        <v>0</v>
      </c>
      <c r="SY254" s="92">
        <v>53.3565951</v>
      </c>
      <c r="SZ254" s="92">
        <v>1537.7682</v>
      </c>
      <c r="TA254" s="92">
        <v>17.511679699999998</v>
      </c>
      <c r="TB254" s="92">
        <v>35.576251300000003</v>
      </c>
      <c r="TC254" s="92">
        <v>2</v>
      </c>
      <c r="TD254" s="92">
        <v>0</v>
      </c>
      <c r="TE254" s="92">
        <v>0</v>
      </c>
      <c r="TF254" s="92">
        <v>1</v>
      </c>
      <c r="TG254" s="92">
        <v>-30058.537400000001</v>
      </c>
      <c r="TH254" s="92">
        <v>-1042.95381</v>
      </c>
      <c r="TI254" s="92">
        <v>-1.60382121</v>
      </c>
      <c r="TJ254" s="92">
        <v>-80.971674100000001</v>
      </c>
      <c r="TK254" s="92">
        <v>-2.8095085000000002</v>
      </c>
      <c r="TL254" s="92">
        <v>5.0781912300000003E-2</v>
      </c>
      <c r="TM254" s="92">
        <v>1.46356434</v>
      </c>
      <c r="TN254" s="92">
        <v>28.8205834</v>
      </c>
      <c r="TO254" s="92">
        <v>0</v>
      </c>
      <c r="TP254" s="92">
        <v>6.8366376699999995E-2</v>
      </c>
      <c r="TQ254" s="92">
        <v>-1742359556.6500001</v>
      </c>
      <c r="TR254" s="92">
        <v>0.21280550138888901</v>
      </c>
      <c r="TS254" s="92">
        <v>5.6883295833333397E-3</v>
      </c>
      <c r="TT254" s="92">
        <v>1.7118591527777801E-6</v>
      </c>
      <c r="TU254" s="92">
        <v>6.9185723611111203E-19</v>
      </c>
      <c r="TV254" s="92">
        <v>1.51875034444445E-18</v>
      </c>
      <c r="TW254" s="92">
        <v>6.3723790555555598E-19</v>
      </c>
      <c r="TX254" s="92">
        <v>6.1131842777777801E-15</v>
      </c>
      <c r="TY254" s="92">
        <v>1.26682528611111E-15</v>
      </c>
      <c r="TZ254" s="92">
        <v>4.43240119444445E-15</v>
      </c>
      <c r="UA254" s="92">
        <v>0</v>
      </c>
      <c r="UB254" s="92">
        <v>1.6711701138888901E-18</v>
      </c>
      <c r="UC254" s="92">
        <v>4.2174329999999998E-20</v>
      </c>
      <c r="UD254" s="92">
        <v>1.7695523083333401E-20</v>
      </c>
      <c r="UE254" s="92">
        <v>2.5548641999999999E-15</v>
      </c>
      <c r="UF254" s="92">
        <v>3.1134545833333402E-16</v>
      </c>
      <c r="UG254" s="92">
        <v>1.6204427722222201E-17</v>
      </c>
      <c r="UH254" s="92">
        <v>3.34508783333334E-12</v>
      </c>
      <c r="UI254" s="92">
        <v>3.5129935277777798E-10</v>
      </c>
      <c r="UJ254" s="92">
        <v>1.3129957611111099E-6</v>
      </c>
      <c r="UK254" s="92">
        <v>1.5073142222222202E-8</v>
      </c>
      <c r="UL254" s="92">
        <v>1.22345416666667E-10</v>
      </c>
      <c r="UM254" s="92">
        <v>2.7251263055555602E-16</v>
      </c>
      <c r="UN254" s="92">
        <v>3.3391734444444502E-13</v>
      </c>
      <c r="UO254" s="92">
        <v>7.3379873055555601E-14</v>
      </c>
      <c r="UP254" s="92">
        <v>2.2700337888888899E-4</v>
      </c>
      <c r="UQ254" s="92">
        <v>8.1242551388889E-16</v>
      </c>
      <c r="UR254" s="92">
        <v>0</v>
      </c>
      <c r="US254" s="92">
        <v>0</v>
      </c>
      <c r="UT254" s="92">
        <v>0</v>
      </c>
      <c r="UU254" s="92">
        <v>0</v>
      </c>
      <c r="UV254" s="92">
        <v>0</v>
      </c>
      <c r="UW254" s="92">
        <v>0</v>
      </c>
      <c r="UX254" s="92">
        <v>0</v>
      </c>
      <c r="UY254" s="92">
        <v>0</v>
      </c>
      <c r="UZ254" s="92">
        <v>0</v>
      </c>
      <c r="VA254" s="92">
        <v>8.0895931388888994E-17</v>
      </c>
      <c r="VB254" s="92">
        <v>9.8949250277777893E-3</v>
      </c>
      <c r="VC254" s="92">
        <v>1.8200823250000001E-6</v>
      </c>
      <c r="VD254" s="92">
        <v>0</v>
      </c>
      <c r="VE254" s="92">
        <v>0</v>
      </c>
      <c r="VF254" s="92">
        <v>0</v>
      </c>
      <c r="VG254" s="92">
        <v>8.8811144166666703E-2</v>
      </c>
      <c r="VH254" s="92">
        <v>9.3085383888888998E-2</v>
      </c>
      <c r="VI254" s="92">
        <v>1.4906069194444501E-3</v>
      </c>
      <c r="VJ254" s="92">
        <v>2.3151100666666702E-16</v>
      </c>
      <c r="VK254" s="92">
        <v>0</v>
      </c>
      <c r="VL254" s="92">
        <v>0</v>
      </c>
      <c r="VM254" s="92">
        <v>0</v>
      </c>
      <c r="VN254" s="92">
        <v>0</v>
      </c>
      <c r="VO254" s="92">
        <v>0</v>
      </c>
      <c r="VP254" s="92">
        <v>0</v>
      </c>
      <c r="VQ254" s="92">
        <v>0</v>
      </c>
      <c r="VR254" s="92">
        <v>0</v>
      </c>
      <c r="VS254" s="92">
        <v>0</v>
      </c>
      <c r="VT254" s="92">
        <v>0</v>
      </c>
      <c r="VU254" s="92">
        <v>0</v>
      </c>
      <c r="VV254" s="92">
        <v>0</v>
      </c>
      <c r="VW254" s="92">
        <v>0</v>
      </c>
      <c r="VX254" s="92">
        <v>0</v>
      </c>
      <c r="VY254" s="92">
        <v>0</v>
      </c>
      <c r="VZ254" s="92">
        <v>0</v>
      </c>
      <c r="WA254" s="92">
        <v>0</v>
      </c>
      <c r="WB254" s="92">
        <v>0</v>
      </c>
      <c r="WC254" s="92">
        <v>1.7974547444444499E-2</v>
      </c>
    </row>
    <row r="255" spans="2:601" ht="13.5" customHeight="1">
      <c r="B255" s="851" t="s">
        <v>2920</v>
      </c>
      <c r="C255" s="92">
        <v>0</v>
      </c>
      <c r="D255" s="92">
        <v>20954.008600000001</v>
      </c>
      <c r="E255" s="92">
        <v>-76.407108199999996</v>
      </c>
      <c r="F255" s="92">
        <v>1066.3115600000001</v>
      </c>
      <c r="G255" s="92">
        <v>0</v>
      </c>
      <c r="H255" s="92">
        <v>0</v>
      </c>
      <c r="I255" s="92">
        <v>0</v>
      </c>
      <c r="J255" s="92">
        <v>0</v>
      </c>
      <c r="K255" s="92">
        <v>0</v>
      </c>
      <c r="L255" s="92">
        <v>0</v>
      </c>
      <c r="M255" s="92">
        <v>0</v>
      </c>
      <c r="N255" s="92">
        <v>0</v>
      </c>
      <c r="O255" s="92">
        <v>0</v>
      </c>
      <c r="P255" s="92">
        <v>0</v>
      </c>
      <c r="Q255" s="92">
        <v>0</v>
      </c>
      <c r="R255" s="92">
        <v>0</v>
      </c>
      <c r="S255" s="92">
        <v>0</v>
      </c>
      <c r="T255" s="92">
        <v>0</v>
      </c>
      <c r="U255" s="92">
        <v>0</v>
      </c>
      <c r="V255" s="92">
        <v>0</v>
      </c>
      <c r="W255" s="92">
        <v>0</v>
      </c>
      <c r="X255" s="92">
        <v>0</v>
      </c>
      <c r="Y255" s="92">
        <v>0</v>
      </c>
      <c r="Z255" s="92">
        <v>0</v>
      </c>
      <c r="AA255" s="92">
        <v>0</v>
      </c>
      <c r="AB255" s="92">
        <v>0</v>
      </c>
      <c r="AC255" s="92">
        <v>0</v>
      </c>
      <c r="AD255" s="92">
        <v>0</v>
      </c>
      <c r="AE255" s="92">
        <v>13.1988752</v>
      </c>
      <c r="AF255" s="92">
        <v>0</v>
      </c>
      <c r="AG255" s="92">
        <v>0</v>
      </c>
      <c r="AH255" s="92">
        <v>0</v>
      </c>
      <c r="AI255" s="92">
        <v>0</v>
      </c>
      <c r="AJ255" s="92">
        <v>0</v>
      </c>
      <c r="AK255" s="92">
        <v>0</v>
      </c>
      <c r="AL255" s="92">
        <v>0</v>
      </c>
      <c r="AM255" s="92">
        <v>0</v>
      </c>
      <c r="AN255" s="92">
        <v>0</v>
      </c>
      <c r="AO255" s="92">
        <v>0</v>
      </c>
      <c r="AP255" s="92">
        <v>0</v>
      </c>
      <c r="AQ255" s="92">
        <v>0</v>
      </c>
      <c r="AR255" s="92">
        <v>0</v>
      </c>
      <c r="AS255" s="92">
        <v>0</v>
      </c>
      <c r="AT255" s="92">
        <v>0</v>
      </c>
      <c r="AU255" s="92">
        <v>0</v>
      </c>
      <c r="AV255" s="92">
        <v>0</v>
      </c>
      <c r="AW255" s="92">
        <v>0</v>
      </c>
      <c r="AX255" s="92">
        <v>0</v>
      </c>
      <c r="AY255" s="92">
        <v>0</v>
      </c>
      <c r="AZ255" s="92">
        <v>0</v>
      </c>
      <c r="BA255" s="92">
        <v>0</v>
      </c>
      <c r="BB255" s="92">
        <v>0</v>
      </c>
      <c r="BC255" s="92">
        <v>0</v>
      </c>
      <c r="BD255" s="92">
        <v>0</v>
      </c>
      <c r="BE255" s="92">
        <v>0</v>
      </c>
      <c r="BF255" s="92">
        <v>0</v>
      </c>
      <c r="BG255" s="92">
        <v>0</v>
      </c>
      <c r="BH255" s="92">
        <v>0</v>
      </c>
      <c r="BI255" s="92">
        <v>0</v>
      </c>
      <c r="BJ255" s="92">
        <v>0</v>
      </c>
      <c r="BK255" s="92">
        <v>0</v>
      </c>
      <c r="BL255" s="92">
        <v>0</v>
      </c>
      <c r="BM255" s="92">
        <v>0</v>
      </c>
      <c r="BN255" s="92">
        <v>0</v>
      </c>
      <c r="BO255" s="92">
        <v>0</v>
      </c>
      <c r="BP255" s="92">
        <v>0.98777327699999995</v>
      </c>
      <c r="BQ255" s="92">
        <v>0</v>
      </c>
      <c r="BR255" s="92">
        <v>0</v>
      </c>
      <c r="BS255" s="92">
        <v>0</v>
      </c>
      <c r="BT255" s="92">
        <v>0</v>
      </c>
      <c r="BU255" s="92">
        <v>0</v>
      </c>
      <c r="BV255" s="92">
        <v>0</v>
      </c>
      <c r="BW255" s="92">
        <v>0</v>
      </c>
      <c r="BX255" s="92">
        <v>0</v>
      </c>
      <c r="BY255" s="92">
        <v>0</v>
      </c>
      <c r="BZ255" s="92">
        <v>0</v>
      </c>
      <c r="CA255" s="92">
        <v>0</v>
      </c>
      <c r="CB255" s="92">
        <v>0</v>
      </c>
      <c r="CC255" s="92">
        <v>0</v>
      </c>
      <c r="CD255" s="92">
        <v>0</v>
      </c>
      <c r="CE255" s="92">
        <v>0</v>
      </c>
      <c r="CF255" s="92">
        <v>0</v>
      </c>
      <c r="CG255" s="92">
        <v>0</v>
      </c>
      <c r="CH255" s="92">
        <v>0</v>
      </c>
      <c r="CI255" s="92">
        <v>0</v>
      </c>
      <c r="CJ255" s="92">
        <v>0</v>
      </c>
      <c r="CK255" s="92">
        <v>0</v>
      </c>
      <c r="CL255" s="92">
        <v>0</v>
      </c>
      <c r="CM255" s="92">
        <v>0</v>
      </c>
      <c r="CN255" s="92">
        <v>0</v>
      </c>
      <c r="CO255" s="92">
        <v>1.22267231E-2</v>
      </c>
      <c r="CP255" s="92">
        <v>0</v>
      </c>
      <c r="CQ255" s="92">
        <v>0</v>
      </c>
      <c r="CR255" s="92">
        <v>0</v>
      </c>
      <c r="CS255" s="92">
        <v>0</v>
      </c>
      <c r="CT255" s="92">
        <v>0</v>
      </c>
      <c r="CU255" s="92">
        <v>0</v>
      </c>
      <c r="CV255" s="92">
        <v>0</v>
      </c>
      <c r="CW255" s="92">
        <v>0</v>
      </c>
      <c r="CX255" s="92">
        <v>0</v>
      </c>
      <c r="CY255" s="92">
        <v>0</v>
      </c>
      <c r="CZ255" s="92">
        <v>0</v>
      </c>
      <c r="DA255" s="92">
        <v>0</v>
      </c>
      <c r="DB255" s="92">
        <v>0</v>
      </c>
      <c r="DC255" s="92">
        <v>0</v>
      </c>
      <c r="DD255" s="92">
        <v>0</v>
      </c>
      <c r="DE255" s="92">
        <v>0</v>
      </c>
      <c r="DF255" s="92">
        <v>0</v>
      </c>
      <c r="DG255" s="92">
        <v>0</v>
      </c>
      <c r="DH255" s="92">
        <v>0</v>
      </c>
      <c r="DI255" s="92">
        <v>0</v>
      </c>
      <c r="DJ255" s="92">
        <v>0</v>
      </c>
      <c r="DK255" s="92">
        <v>0</v>
      </c>
      <c r="DL255" s="92">
        <v>0</v>
      </c>
      <c r="DM255" s="92">
        <v>0</v>
      </c>
      <c r="DN255" s="92">
        <v>0</v>
      </c>
      <c r="DO255" s="92">
        <v>0</v>
      </c>
      <c r="DP255" s="92">
        <v>0</v>
      </c>
      <c r="DQ255" s="92">
        <v>0</v>
      </c>
      <c r="DR255" s="92">
        <v>0</v>
      </c>
      <c r="DS255" s="92">
        <v>0</v>
      </c>
      <c r="DT255" s="92">
        <v>0</v>
      </c>
      <c r="DU255" s="92">
        <v>0</v>
      </c>
      <c r="DV255" s="92">
        <v>0</v>
      </c>
      <c r="DW255" s="92">
        <v>0</v>
      </c>
      <c r="DX255" s="92">
        <v>0</v>
      </c>
      <c r="DY255" s="92">
        <v>0</v>
      </c>
      <c r="DZ255" s="92">
        <v>19209.901399999999</v>
      </c>
      <c r="EA255" s="92">
        <v>0</v>
      </c>
      <c r="EB255" s="92">
        <v>0</v>
      </c>
      <c r="EC255" s="92">
        <v>0</v>
      </c>
      <c r="ED255" s="92">
        <v>0</v>
      </c>
      <c r="EE255" s="92">
        <v>0</v>
      </c>
      <c r="EF255" s="92">
        <v>0</v>
      </c>
      <c r="EG255" s="92">
        <v>0</v>
      </c>
      <c r="EH255" s="92">
        <v>0</v>
      </c>
      <c r="EI255" s="92">
        <v>0</v>
      </c>
      <c r="EJ255" s="92">
        <v>0</v>
      </c>
      <c r="EK255" s="92">
        <v>0</v>
      </c>
      <c r="EL255" s="92">
        <v>0</v>
      </c>
      <c r="EM255" s="92">
        <v>0</v>
      </c>
      <c r="EN255" s="92">
        <v>0</v>
      </c>
      <c r="EO255" s="92">
        <v>0</v>
      </c>
      <c r="EP255" s="92">
        <v>0</v>
      </c>
      <c r="EQ255" s="92">
        <v>0</v>
      </c>
      <c r="ER255" s="92">
        <v>0</v>
      </c>
      <c r="ES255" s="92">
        <v>0</v>
      </c>
      <c r="ET255" s="92">
        <v>0</v>
      </c>
      <c r="EU255" s="92">
        <v>0</v>
      </c>
      <c r="EV255" s="92">
        <v>0</v>
      </c>
      <c r="EW255" s="92">
        <v>0</v>
      </c>
      <c r="EX255" s="92">
        <v>0</v>
      </c>
      <c r="EY255" s="92">
        <v>1744.1072899999999</v>
      </c>
      <c r="EZ255" s="92">
        <v>0</v>
      </c>
      <c r="FA255" s="92">
        <v>0</v>
      </c>
      <c r="FB255" s="92">
        <v>0</v>
      </c>
      <c r="FC255" s="92">
        <v>0</v>
      </c>
      <c r="FD255" s="92">
        <v>0</v>
      </c>
      <c r="FE255" s="92">
        <v>0</v>
      </c>
      <c r="FF255" s="92">
        <v>0</v>
      </c>
      <c r="FG255" s="92">
        <v>0</v>
      </c>
      <c r="FH255" s="92">
        <v>0</v>
      </c>
      <c r="FI255" s="92">
        <v>0</v>
      </c>
      <c r="FJ255" s="92">
        <v>0</v>
      </c>
      <c r="FK255" s="92">
        <v>0</v>
      </c>
      <c r="FL255" s="92">
        <v>0</v>
      </c>
      <c r="FM255" s="92">
        <v>0</v>
      </c>
      <c r="FN255" s="92">
        <v>0</v>
      </c>
      <c r="FO255" s="92">
        <v>0</v>
      </c>
      <c r="FP255" s="92">
        <v>0</v>
      </c>
      <c r="FQ255" s="92">
        <v>0</v>
      </c>
      <c r="FR255" s="92">
        <v>0</v>
      </c>
      <c r="FS255" s="92">
        <v>0</v>
      </c>
      <c r="FT255" s="92">
        <v>0</v>
      </c>
      <c r="FU255" s="92">
        <v>0</v>
      </c>
      <c r="FV255" s="92">
        <v>0</v>
      </c>
      <c r="FW255" s="92">
        <v>0</v>
      </c>
      <c r="FX255" s="92">
        <v>0</v>
      </c>
      <c r="FY255" s="92">
        <v>0</v>
      </c>
      <c r="FZ255" s="92">
        <v>0</v>
      </c>
      <c r="GA255" s="92">
        <v>0</v>
      </c>
      <c r="GB255" s="92">
        <v>0</v>
      </c>
      <c r="GC255" s="92">
        <v>0</v>
      </c>
      <c r="GD255" s="92">
        <v>0</v>
      </c>
      <c r="GE255" s="92">
        <v>0</v>
      </c>
      <c r="GF255" s="92">
        <v>0</v>
      </c>
      <c r="GG255" s="92">
        <v>0</v>
      </c>
      <c r="GH255" s="92">
        <v>0</v>
      </c>
      <c r="GI255" s="92">
        <v>0</v>
      </c>
      <c r="GJ255" s="92">
        <v>0.91676498200000001</v>
      </c>
      <c r="GK255" s="92">
        <v>0</v>
      </c>
      <c r="GL255" s="92">
        <v>0</v>
      </c>
      <c r="GM255" s="92">
        <v>0</v>
      </c>
      <c r="GN255" s="92">
        <v>0</v>
      </c>
      <c r="GO255" s="92">
        <v>0</v>
      </c>
      <c r="GP255" s="92">
        <v>0</v>
      </c>
      <c r="GQ255" s="92">
        <v>0</v>
      </c>
      <c r="GR255" s="92">
        <v>0</v>
      </c>
      <c r="GS255" s="92">
        <v>0</v>
      </c>
      <c r="GT255" s="92">
        <v>0</v>
      </c>
      <c r="GU255" s="92">
        <v>0</v>
      </c>
      <c r="GV255" s="92">
        <v>0</v>
      </c>
      <c r="GW255" s="92">
        <v>0</v>
      </c>
      <c r="GX255" s="92">
        <v>0</v>
      </c>
      <c r="GY255" s="92">
        <v>0</v>
      </c>
      <c r="GZ255" s="92">
        <v>0</v>
      </c>
      <c r="HA255" s="92">
        <v>0</v>
      </c>
      <c r="HB255" s="92">
        <v>0</v>
      </c>
      <c r="HC255" s="92">
        <v>0</v>
      </c>
      <c r="HD255" s="92">
        <v>0</v>
      </c>
      <c r="HE255" s="92">
        <v>0</v>
      </c>
      <c r="HF255" s="92">
        <v>0</v>
      </c>
      <c r="HG255" s="92">
        <v>0</v>
      </c>
      <c r="HH255" s="92">
        <v>0</v>
      </c>
      <c r="HI255" s="92">
        <v>8.3235018300000005E-2</v>
      </c>
      <c r="HJ255" s="92">
        <v>0</v>
      </c>
      <c r="HK255" s="92">
        <v>0</v>
      </c>
      <c r="HL255" s="92">
        <v>0</v>
      </c>
      <c r="HM255" s="92">
        <v>0</v>
      </c>
      <c r="HN255" s="92">
        <v>0</v>
      </c>
      <c r="HO255" s="92">
        <v>0</v>
      </c>
      <c r="HP255" s="92">
        <v>0</v>
      </c>
      <c r="HQ255" s="92">
        <v>0</v>
      </c>
      <c r="HR255" s="92">
        <v>0</v>
      </c>
      <c r="HS255" s="92">
        <v>0</v>
      </c>
      <c r="HT255" s="92">
        <v>0</v>
      </c>
      <c r="HU255" s="92">
        <v>0</v>
      </c>
      <c r="HV255" s="92">
        <v>0</v>
      </c>
      <c r="HW255" s="92">
        <v>0</v>
      </c>
      <c r="HX255" s="92">
        <v>0</v>
      </c>
      <c r="HY255" s="92">
        <v>0</v>
      </c>
      <c r="HZ255" s="92">
        <v>0</v>
      </c>
      <c r="IA255" s="92">
        <v>0</v>
      </c>
      <c r="IB255" s="92">
        <v>0</v>
      </c>
      <c r="IC255" s="92">
        <v>0</v>
      </c>
      <c r="ID255" s="92">
        <v>0</v>
      </c>
      <c r="IE255" s="92">
        <v>0</v>
      </c>
      <c r="IF255" s="92">
        <v>0</v>
      </c>
      <c r="IG255" s="92">
        <v>0</v>
      </c>
      <c r="IH255" s="92">
        <v>0</v>
      </c>
      <c r="II255" s="92">
        <v>0</v>
      </c>
      <c r="IJ255" s="92">
        <v>0</v>
      </c>
      <c r="IK255" s="92">
        <v>0</v>
      </c>
      <c r="IL255" s="92">
        <v>0</v>
      </c>
      <c r="IM255" s="92">
        <v>0</v>
      </c>
      <c r="IN255" s="92">
        <v>0</v>
      </c>
      <c r="IO255" s="92">
        <v>0</v>
      </c>
      <c r="IP255" s="92">
        <v>0</v>
      </c>
      <c r="IQ255" s="92">
        <v>0</v>
      </c>
      <c r="IR255" s="92">
        <v>0</v>
      </c>
      <c r="IS255" s="92">
        <v>0</v>
      </c>
      <c r="IT255" s="92">
        <v>1079.51044</v>
      </c>
      <c r="IU255" s="92">
        <v>20954.008600000001</v>
      </c>
      <c r="IV255" s="92">
        <v>373.16318899999999</v>
      </c>
      <c r="IW255" s="92">
        <v>35</v>
      </c>
      <c r="IX255" s="92">
        <v>1.2949979599999999</v>
      </c>
      <c r="IY255" s="92">
        <v>0</v>
      </c>
      <c r="IZ255" s="92">
        <v>1</v>
      </c>
      <c r="JA255" s="92">
        <v>0</v>
      </c>
      <c r="JB255" s="92">
        <v>-70779.406600000002</v>
      </c>
      <c r="JC255" s="92">
        <v>-3646.4196200000001</v>
      </c>
      <c r="JD255" s="92">
        <v>-76.407108199999996</v>
      </c>
      <c r="JE255" s="92">
        <v>-45.195346000000001</v>
      </c>
      <c r="JF255" s="92">
        <v>-2.32837776</v>
      </c>
      <c r="JG255" s="92">
        <v>4.8214403599999997E-2</v>
      </c>
      <c r="JH255" s="92">
        <v>0.935873332</v>
      </c>
      <c r="JI255" s="92">
        <v>19.410658699999999</v>
      </c>
      <c r="JJ255" s="92">
        <v>386.53585399999997</v>
      </c>
      <c r="JK255" s="92">
        <v>0</v>
      </c>
      <c r="JL255" s="92">
        <v>0</v>
      </c>
      <c r="JM255" s="92">
        <v>0</v>
      </c>
      <c r="JN255" s="92">
        <v>0</v>
      </c>
      <c r="JO255" s="92">
        <v>0</v>
      </c>
      <c r="JP255" s="92">
        <v>0</v>
      </c>
      <c r="JQ255" s="92">
        <v>0</v>
      </c>
      <c r="JR255" s="92">
        <v>0</v>
      </c>
      <c r="JS255" s="92">
        <v>0</v>
      </c>
      <c r="JT255" s="92">
        <v>0</v>
      </c>
      <c r="JU255" s="92">
        <v>0</v>
      </c>
      <c r="JV255" s="92">
        <v>0</v>
      </c>
      <c r="JW255" s="92">
        <v>0</v>
      </c>
      <c r="JX255" s="92">
        <v>0</v>
      </c>
      <c r="JY255" s="92">
        <v>0</v>
      </c>
      <c r="JZ255" s="92">
        <v>0</v>
      </c>
      <c r="KA255" s="92">
        <v>0</v>
      </c>
      <c r="KB255" s="92">
        <v>0</v>
      </c>
      <c r="KC255" s="92">
        <v>0</v>
      </c>
      <c r="KD255" s="92">
        <v>0</v>
      </c>
      <c r="KE255" s="92">
        <v>0</v>
      </c>
      <c r="KF255" s="92">
        <v>0</v>
      </c>
      <c r="KG255" s="92">
        <v>0</v>
      </c>
      <c r="KH255" s="92">
        <v>0</v>
      </c>
      <c r="KI255" s="92">
        <v>0</v>
      </c>
      <c r="KJ255" s="92">
        <v>0</v>
      </c>
      <c r="KK255" s="92">
        <v>0</v>
      </c>
      <c r="KL255" s="92">
        <v>0</v>
      </c>
      <c r="KM255" s="92">
        <v>0</v>
      </c>
      <c r="KN255" s="92">
        <v>0</v>
      </c>
      <c r="KO255" s="92">
        <v>0</v>
      </c>
      <c r="KP255" s="92">
        <v>0</v>
      </c>
      <c r="KQ255" s="92">
        <v>0</v>
      </c>
      <c r="KR255" s="92">
        <v>0</v>
      </c>
      <c r="KS255" s="92">
        <v>0</v>
      </c>
      <c r="KT255" s="92">
        <v>0</v>
      </c>
      <c r="KU255" s="92">
        <v>0</v>
      </c>
      <c r="KV255" s="92">
        <v>0</v>
      </c>
      <c r="KW255" s="92">
        <v>0</v>
      </c>
      <c r="KX255" s="92">
        <v>0</v>
      </c>
      <c r="KY255" s="92">
        <v>0</v>
      </c>
      <c r="KZ255" s="92">
        <v>0</v>
      </c>
      <c r="LA255" s="92">
        <v>0</v>
      </c>
      <c r="LB255" s="92">
        <v>0</v>
      </c>
      <c r="LC255" s="92">
        <v>0</v>
      </c>
      <c r="LD255" s="92">
        <v>0</v>
      </c>
      <c r="LE255" s="92">
        <v>0</v>
      </c>
      <c r="LF255" s="92">
        <v>0</v>
      </c>
      <c r="LG255" s="92">
        <v>0</v>
      </c>
      <c r="LH255" s="92">
        <v>0</v>
      </c>
      <c r="LI255" s="92">
        <v>0</v>
      </c>
      <c r="LJ255" s="92">
        <v>0</v>
      </c>
      <c r="LK255" s="92">
        <v>0</v>
      </c>
      <c r="LL255" s="92">
        <v>0</v>
      </c>
      <c r="LM255" s="92">
        <v>0</v>
      </c>
      <c r="LN255" s="92">
        <v>0</v>
      </c>
      <c r="LO255" s="92">
        <v>0</v>
      </c>
      <c r="LP255" s="92">
        <v>0</v>
      </c>
      <c r="LQ255" s="92">
        <v>0</v>
      </c>
      <c r="LR255" s="92">
        <v>0</v>
      </c>
      <c r="LS255" s="92">
        <v>0</v>
      </c>
      <c r="LT255" s="92">
        <v>0</v>
      </c>
      <c r="LU255" s="92">
        <v>0</v>
      </c>
      <c r="LV255" s="92">
        <v>0</v>
      </c>
      <c r="LW255" s="92">
        <v>0</v>
      </c>
      <c r="LX255" s="92">
        <v>0</v>
      </c>
      <c r="LY255" s="92">
        <v>0</v>
      </c>
      <c r="LZ255" s="92">
        <v>0</v>
      </c>
      <c r="MA255" s="92">
        <v>0</v>
      </c>
      <c r="MB255" s="92">
        <v>0</v>
      </c>
      <c r="MC255" s="92">
        <v>0</v>
      </c>
      <c r="MD255" s="92">
        <v>0</v>
      </c>
      <c r="ME255" s="92">
        <v>0</v>
      </c>
      <c r="MF255" s="92">
        <v>0</v>
      </c>
      <c r="MG255" s="92">
        <v>0</v>
      </c>
      <c r="MH255" s="92">
        <v>0</v>
      </c>
      <c r="MI255" s="92">
        <v>0</v>
      </c>
      <c r="MJ255" s="92">
        <v>0</v>
      </c>
      <c r="MK255" s="92">
        <v>0</v>
      </c>
      <c r="ML255" s="92">
        <v>0</v>
      </c>
      <c r="MM255" s="92">
        <v>0</v>
      </c>
      <c r="MN255" s="92">
        <v>0</v>
      </c>
      <c r="MO255" s="92">
        <v>0</v>
      </c>
      <c r="MP255" s="92">
        <v>0</v>
      </c>
      <c r="MQ255" s="92">
        <v>0</v>
      </c>
      <c r="MR255" s="92">
        <v>0</v>
      </c>
      <c r="MS255" s="92">
        <v>0</v>
      </c>
      <c r="MT255" s="92">
        <v>0</v>
      </c>
      <c r="MU255" s="92">
        <v>0</v>
      </c>
      <c r="MV255" s="92">
        <v>0</v>
      </c>
      <c r="MW255" s="92">
        <v>0</v>
      </c>
      <c r="MX255" s="92">
        <v>0</v>
      </c>
      <c r="MY255" s="92">
        <v>0</v>
      </c>
      <c r="MZ255" s="92">
        <v>0</v>
      </c>
      <c r="NA255" s="92">
        <v>0</v>
      </c>
      <c r="NB255" s="92">
        <v>0</v>
      </c>
      <c r="NC255" s="92">
        <v>0</v>
      </c>
      <c r="ND255" s="92">
        <v>0</v>
      </c>
      <c r="NE255" s="92">
        <v>0</v>
      </c>
      <c r="NF255" s="92">
        <v>0</v>
      </c>
      <c r="NG255" s="92">
        <v>0</v>
      </c>
      <c r="NH255" s="92">
        <v>0</v>
      </c>
      <c r="NI255" s="92">
        <v>0</v>
      </c>
      <c r="NJ255" s="92">
        <v>0</v>
      </c>
      <c r="NK255" s="92">
        <v>0</v>
      </c>
      <c r="NL255" s="92">
        <v>0</v>
      </c>
      <c r="NM255" s="92">
        <v>0</v>
      </c>
      <c r="NN255" s="92">
        <v>0</v>
      </c>
      <c r="NO255" s="92">
        <v>0</v>
      </c>
      <c r="NP255" s="92">
        <v>0</v>
      </c>
      <c r="NQ255" s="92">
        <v>0</v>
      </c>
      <c r="NR255" s="92">
        <v>0</v>
      </c>
      <c r="NS255" s="92">
        <v>0</v>
      </c>
      <c r="NT255" s="92">
        <v>0</v>
      </c>
      <c r="NU255" s="92">
        <v>0</v>
      </c>
      <c r="NV255" s="92">
        <v>0</v>
      </c>
      <c r="NW255" s="92">
        <v>0</v>
      </c>
      <c r="NX255" s="92">
        <v>0</v>
      </c>
      <c r="NY255" s="92">
        <v>0</v>
      </c>
      <c r="NZ255" s="92">
        <v>0</v>
      </c>
      <c r="OA255" s="92">
        <v>0</v>
      </c>
      <c r="OB255" s="92">
        <v>0</v>
      </c>
      <c r="OC255" s="92">
        <v>0</v>
      </c>
      <c r="OD255" s="92">
        <v>0</v>
      </c>
      <c r="OE255" s="92">
        <v>0</v>
      </c>
      <c r="OF255" s="92">
        <v>0</v>
      </c>
      <c r="OG255" s="92">
        <v>0</v>
      </c>
      <c r="OH255" s="92">
        <v>0</v>
      </c>
      <c r="OI255" s="92">
        <v>0</v>
      </c>
      <c r="OJ255" s="92">
        <v>0</v>
      </c>
      <c r="OK255" s="92">
        <v>0</v>
      </c>
      <c r="OL255" s="92">
        <v>0</v>
      </c>
      <c r="OM255" s="92">
        <v>0</v>
      </c>
      <c r="ON255" s="92">
        <v>0</v>
      </c>
      <c r="OO255" s="92">
        <v>0</v>
      </c>
      <c r="OP255" s="92">
        <v>0</v>
      </c>
      <c r="OQ255" s="92">
        <v>0</v>
      </c>
      <c r="OR255" s="92">
        <v>0</v>
      </c>
      <c r="OS255" s="92">
        <v>0</v>
      </c>
      <c r="OT255" s="92">
        <v>0</v>
      </c>
      <c r="OU255" s="92">
        <v>0</v>
      </c>
      <c r="OV255" s="92">
        <v>0</v>
      </c>
      <c r="OW255" s="92">
        <v>0</v>
      </c>
      <c r="OX255" s="92">
        <v>0</v>
      </c>
      <c r="OY255" s="92">
        <v>0</v>
      </c>
      <c r="OZ255" s="92">
        <v>0</v>
      </c>
      <c r="PA255" s="92">
        <v>0</v>
      </c>
      <c r="PB255" s="92">
        <v>0</v>
      </c>
      <c r="PC255" s="92">
        <v>0</v>
      </c>
      <c r="PD255" s="92">
        <v>0</v>
      </c>
      <c r="PE255" s="92">
        <v>0</v>
      </c>
      <c r="PF255" s="92">
        <v>0</v>
      </c>
      <c r="PG255" s="92">
        <v>0</v>
      </c>
      <c r="PH255" s="92">
        <v>0</v>
      </c>
      <c r="PI255" s="92">
        <v>0</v>
      </c>
      <c r="PJ255" s="92">
        <v>0</v>
      </c>
      <c r="PK255" s="92">
        <v>0</v>
      </c>
      <c r="PL255" s="92">
        <v>0</v>
      </c>
      <c r="PM255" s="92">
        <v>0</v>
      </c>
      <c r="PN255" s="92">
        <v>0</v>
      </c>
      <c r="PO255" s="92">
        <v>0</v>
      </c>
      <c r="PP255" s="92">
        <v>0</v>
      </c>
      <c r="PQ255" s="92">
        <v>0</v>
      </c>
      <c r="PR255" s="92">
        <v>0</v>
      </c>
      <c r="PS255" s="92">
        <v>0</v>
      </c>
      <c r="PT255" s="92">
        <v>0</v>
      </c>
      <c r="PU255" s="92">
        <v>0</v>
      </c>
      <c r="PV255" s="92">
        <v>0</v>
      </c>
      <c r="PW255" s="92">
        <v>0</v>
      </c>
      <c r="PX255" s="92">
        <v>0</v>
      </c>
      <c r="PY255" s="92">
        <v>0</v>
      </c>
      <c r="PZ255" s="92">
        <v>0</v>
      </c>
      <c r="QA255" s="92">
        <v>0</v>
      </c>
      <c r="QB255" s="92">
        <v>0</v>
      </c>
      <c r="QC255" s="92">
        <v>0</v>
      </c>
      <c r="QD255" s="92">
        <v>0</v>
      </c>
      <c r="QE255" s="92">
        <v>0</v>
      </c>
      <c r="QF255" s="92">
        <v>0</v>
      </c>
      <c r="QG255" s="92">
        <v>0</v>
      </c>
      <c r="QH255" s="92">
        <v>0</v>
      </c>
      <c r="QI255" s="92">
        <v>0</v>
      </c>
      <c r="QJ255" s="92">
        <v>0</v>
      </c>
      <c r="QK255" s="92">
        <v>0</v>
      </c>
      <c r="QL255" s="92">
        <v>0</v>
      </c>
      <c r="QM255" s="92">
        <v>0</v>
      </c>
      <c r="QN255" s="92">
        <v>0</v>
      </c>
      <c r="QO255" s="92">
        <v>0</v>
      </c>
      <c r="QP255" s="92">
        <v>0</v>
      </c>
      <c r="QQ255" s="92">
        <v>0</v>
      </c>
      <c r="QR255" s="92">
        <v>0</v>
      </c>
      <c r="QS255" s="92">
        <v>0</v>
      </c>
      <c r="QT255" s="92">
        <v>0</v>
      </c>
      <c r="QU255" s="92">
        <v>0</v>
      </c>
      <c r="QV255" s="92">
        <v>0</v>
      </c>
      <c r="QW255" s="92">
        <v>0</v>
      </c>
      <c r="QX255" s="92">
        <v>0</v>
      </c>
      <c r="QY255" s="92">
        <v>0</v>
      </c>
      <c r="QZ255" s="92">
        <v>0</v>
      </c>
      <c r="RA255" s="92">
        <v>0</v>
      </c>
      <c r="RB255" s="92">
        <v>0</v>
      </c>
      <c r="RC255" s="92">
        <v>0</v>
      </c>
      <c r="RD255" s="92">
        <v>0</v>
      </c>
      <c r="RE255" s="92">
        <v>0</v>
      </c>
      <c r="RF255" s="92">
        <v>0</v>
      </c>
      <c r="RG255" s="92">
        <v>0</v>
      </c>
      <c r="RH255" s="92">
        <v>0</v>
      </c>
      <c r="RI255" s="92">
        <v>0</v>
      </c>
      <c r="RJ255" s="92">
        <v>0</v>
      </c>
      <c r="RK255" s="92">
        <v>0</v>
      </c>
      <c r="RL255" s="92">
        <v>0</v>
      </c>
      <c r="RM255" s="92">
        <v>0</v>
      </c>
      <c r="RN255" s="92">
        <v>0</v>
      </c>
      <c r="RO255" s="92">
        <v>0</v>
      </c>
      <c r="RP255" s="92">
        <v>0</v>
      </c>
      <c r="RQ255" s="92">
        <v>0</v>
      </c>
      <c r="RR255" s="92">
        <v>0</v>
      </c>
      <c r="RS255" s="92">
        <v>0</v>
      </c>
      <c r="RT255" s="92">
        <v>0</v>
      </c>
      <c r="RU255" s="92">
        <v>0</v>
      </c>
      <c r="RV255" s="92">
        <v>0</v>
      </c>
      <c r="RW255" s="92">
        <v>0</v>
      </c>
      <c r="RX255" s="92">
        <v>0</v>
      </c>
      <c r="RY255" s="92">
        <v>0</v>
      </c>
      <c r="RZ255" s="92">
        <v>0</v>
      </c>
      <c r="SA255" s="92">
        <v>0</v>
      </c>
      <c r="SB255" s="92">
        <v>0</v>
      </c>
      <c r="SC255" s="92">
        <v>0</v>
      </c>
      <c r="SD255" s="92">
        <v>0</v>
      </c>
      <c r="SE255" s="92">
        <v>0</v>
      </c>
      <c r="SF255" s="92">
        <v>0</v>
      </c>
      <c r="SG255" s="92">
        <v>0</v>
      </c>
      <c r="SH255" s="92">
        <v>0</v>
      </c>
      <c r="SI255" s="92">
        <v>0</v>
      </c>
      <c r="SJ255" s="92">
        <v>0</v>
      </c>
      <c r="SK255" s="92">
        <v>0</v>
      </c>
      <c r="SL255" s="92">
        <v>0</v>
      </c>
      <c r="SM255" s="92">
        <v>0</v>
      </c>
      <c r="SN255" s="92">
        <v>0</v>
      </c>
      <c r="SO255" s="92">
        <v>0</v>
      </c>
      <c r="SP255" s="92">
        <v>0</v>
      </c>
      <c r="SQ255" s="92">
        <v>0</v>
      </c>
      <c r="SR255" s="92">
        <v>0</v>
      </c>
      <c r="SS255" s="92">
        <v>0</v>
      </c>
      <c r="ST255" s="92">
        <v>0</v>
      </c>
      <c r="SU255" s="92">
        <v>0</v>
      </c>
      <c r="SV255" s="92">
        <v>0</v>
      </c>
      <c r="SW255" s="92">
        <v>0</v>
      </c>
      <c r="SX255" s="92">
        <v>0</v>
      </c>
      <c r="SY255" s="92">
        <v>0</v>
      </c>
      <c r="SZ255" s="92">
        <v>0</v>
      </c>
      <c r="TA255" s="92">
        <v>0</v>
      </c>
      <c r="TB255" s="92">
        <v>0</v>
      </c>
      <c r="TC255" s="92">
        <v>1.2949979599999999</v>
      </c>
      <c r="TD255" s="92">
        <v>0</v>
      </c>
      <c r="TE255" s="92">
        <v>0</v>
      </c>
      <c r="TF255" s="92">
        <v>0</v>
      </c>
      <c r="TG255" s="92">
        <v>0</v>
      </c>
      <c r="TH255" s="92">
        <v>0</v>
      </c>
      <c r="TI255" s="92">
        <v>0</v>
      </c>
      <c r="TJ255" s="92">
        <v>0</v>
      </c>
      <c r="TK255" s="92">
        <v>0</v>
      </c>
      <c r="TL255" s="92">
        <v>0</v>
      </c>
      <c r="TM255" s="92">
        <v>0</v>
      </c>
      <c r="TN255" s="92">
        <v>0</v>
      </c>
      <c r="TO255" s="92">
        <v>0</v>
      </c>
      <c r="TP255" s="92">
        <v>0</v>
      </c>
      <c r="TQ255" s="92">
        <v>-89089474.382200003</v>
      </c>
      <c r="TR255" s="92">
        <v>0</v>
      </c>
      <c r="TS255" s="92">
        <v>0</v>
      </c>
      <c r="TT255" s="92">
        <v>0</v>
      </c>
      <c r="TU255" s="92">
        <v>0</v>
      </c>
      <c r="TV255" s="92">
        <v>0</v>
      </c>
      <c r="TW255" s="92">
        <v>0</v>
      </c>
      <c r="TX255" s="92">
        <v>0</v>
      </c>
      <c r="TY255" s="92">
        <v>0</v>
      </c>
      <c r="TZ255" s="92">
        <v>0</v>
      </c>
      <c r="UA255" s="92">
        <v>0</v>
      </c>
      <c r="UB255" s="92">
        <v>0</v>
      </c>
      <c r="UC255" s="92">
        <v>0</v>
      </c>
      <c r="UD255" s="92">
        <v>0</v>
      </c>
      <c r="UE255" s="92">
        <v>0</v>
      </c>
      <c r="UF255" s="92">
        <v>0</v>
      </c>
      <c r="UG255" s="92">
        <v>0</v>
      </c>
      <c r="UH255" s="92">
        <v>0</v>
      </c>
      <c r="UI255" s="92">
        <v>0</v>
      </c>
      <c r="UJ255" s="92">
        <v>0</v>
      </c>
      <c r="UK255" s="92">
        <v>0</v>
      </c>
      <c r="UL255" s="92">
        <v>0</v>
      </c>
      <c r="UM255" s="92">
        <v>0</v>
      </c>
      <c r="UN255" s="92">
        <v>0</v>
      </c>
      <c r="UO255" s="92">
        <v>0</v>
      </c>
      <c r="UP255" s="92">
        <v>0</v>
      </c>
      <c r="UQ255" s="92">
        <v>0</v>
      </c>
      <c r="UR255" s="92">
        <v>0</v>
      </c>
      <c r="US255" s="92">
        <v>0</v>
      </c>
      <c r="UT255" s="92">
        <v>0</v>
      </c>
      <c r="UU255" s="92">
        <v>0</v>
      </c>
      <c r="UV255" s="92">
        <v>0</v>
      </c>
      <c r="UW255" s="92">
        <v>0</v>
      </c>
      <c r="UX255" s="92">
        <v>0</v>
      </c>
      <c r="UY255" s="92">
        <v>0</v>
      </c>
      <c r="UZ255" s="92">
        <v>0</v>
      </c>
      <c r="VA255" s="92">
        <v>0</v>
      </c>
      <c r="VB255" s="92">
        <v>0</v>
      </c>
      <c r="VC255" s="92">
        <v>0</v>
      </c>
      <c r="VD255" s="92">
        <v>0</v>
      </c>
      <c r="VE255" s="92">
        <v>0</v>
      </c>
      <c r="VF255" s="92">
        <v>0</v>
      </c>
      <c r="VG255" s="92">
        <v>0</v>
      </c>
      <c r="VH255" s="92">
        <v>0</v>
      </c>
      <c r="VI255" s="92">
        <v>0</v>
      </c>
      <c r="VJ255" s="92">
        <v>0</v>
      </c>
      <c r="VK255" s="92">
        <v>0</v>
      </c>
      <c r="VL255" s="92">
        <v>0</v>
      </c>
      <c r="VM255" s="92">
        <v>0</v>
      </c>
      <c r="VN255" s="92">
        <v>0</v>
      </c>
      <c r="VO255" s="92">
        <v>0</v>
      </c>
      <c r="VP255" s="92">
        <v>0</v>
      </c>
      <c r="VQ255" s="92">
        <v>0</v>
      </c>
      <c r="VR255" s="92">
        <v>0</v>
      </c>
      <c r="VS255" s="92">
        <v>0</v>
      </c>
      <c r="VT255" s="92">
        <v>0</v>
      </c>
      <c r="VU255" s="92">
        <v>0</v>
      </c>
      <c r="VV255" s="92">
        <v>0</v>
      </c>
      <c r="VW255" s="92">
        <v>0</v>
      </c>
      <c r="VX255" s="92">
        <v>0</v>
      </c>
      <c r="VY255" s="92">
        <v>0</v>
      </c>
      <c r="VZ255" s="92">
        <v>0</v>
      </c>
      <c r="WA255" s="92">
        <v>0</v>
      </c>
      <c r="WB255" s="92">
        <v>0</v>
      </c>
      <c r="WC255" s="92">
        <v>0</v>
      </c>
    </row>
    <row r="256" spans="2:601" ht="13.5" customHeight="1">
      <c r="B256" s="851" t="s">
        <v>2921</v>
      </c>
      <c r="C256" s="92">
        <v>0</v>
      </c>
      <c r="D256" s="92">
        <v>368717.65500000003</v>
      </c>
      <c r="E256" s="92">
        <v>-1385.6752899999999</v>
      </c>
      <c r="F256" s="92">
        <v>20259.919699999999</v>
      </c>
      <c r="G256" s="92">
        <v>0.370894218</v>
      </c>
      <c r="H256" s="92">
        <v>0.25070036899999998</v>
      </c>
      <c r="I256" s="92">
        <v>0.55033213700000005</v>
      </c>
      <c r="J256" s="92">
        <v>0.230908589</v>
      </c>
      <c r="K256" s="92">
        <v>0.61290116699999997</v>
      </c>
      <c r="L256" s="92">
        <v>0.12701051699999999</v>
      </c>
      <c r="M256" s="92">
        <v>8.3811095200000005E-2</v>
      </c>
      <c r="N256" s="92">
        <v>0</v>
      </c>
      <c r="O256" s="92">
        <v>0.60556273999999999</v>
      </c>
      <c r="P256" s="92">
        <v>1.52822281E-2</v>
      </c>
      <c r="Q256" s="92">
        <v>6.4121236700000004E-3</v>
      </c>
      <c r="R256" s="92">
        <v>0.25614788900000002</v>
      </c>
      <c r="S256" s="92">
        <v>3.12151549E-2</v>
      </c>
      <c r="T256" s="92">
        <v>5.8718125600000004</v>
      </c>
      <c r="U256" s="92">
        <v>0.37393267600000002</v>
      </c>
      <c r="V256" s="92">
        <v>0.25411546600000001</v>
      </c>
      <c r="W256" s="92">
        <v>0.45789651100000001</v>
      </c>
      <c r="X256" s="92">
        <v>8.8551843399999997E-2</v>
      </c>
      <c r="Y256" s="92">
        <v>1.62925747</v>
      </c>
      <c r="Z256" s="92">
        <v>0.42995364699999999</v>
      </c>
      <c r="AA256" s="92">
        <v>0.16405751800000001</v>
      </c>
      <c r="AB256" s="92">
        <v>0.335857136</v>
      </c>
      <c r="AC256" s="92">
        <v>3.7351576199999998E-6</v>
      </c>
      <c r="AD256" s="92">
        <v>6.3093055499999996E-5</v>
      </c>
      <c r="AE256" s="92">
        <v>0</v>
      </c>
      <c r="AF256" s="92">
        <v>16.9592405</v>
      </c>
      <c r="AG256" s="92">
        <v>8.5674102099999996E-2</v>
      </c>
      <c r="AH256" s="92">
        <v>0</v>
      </c>
      <c r="AI256" s="92">
        <v>0</v>
      </c>
      <c r="AJ256" s="92">
        <v>0</v>
      </c>
      <c r="AK256" s="92">
        <v>0</v>
      </c>
      <c r="AL256" s="92">
        <v>0</v>
      </c>
      <c r="AM256" s="92">
        <v>0</v>
      </c>
      <c r="AN256" s="92">
        <v>4.0975795400000001E-3</v>
      </c>
      <c r="AO256" s="92">
        <v>3.1354824700000002E-4</v>
      </c>
      <c r="AP256" s="92">
        <v>6.1896701099999995E-4</v>
      </c>
      <c r="AQ256" s="92">
        <v>0</v>
      </c>
      <c r="AR256" s="92">
        <v>0</v>
      </c>
      <c r="AS256" s="92">
        <v>0</v>
      </c>
      <c r="AT256" s="92">
        <v>0</v>
      </c>
      <c r="AU256" s="92">
        <v>0</v>
      </c>
      <c r="AV256" s="92">
        <v>0</v>
      </c>
      <c r="AW256" s="92">
        <v>0</v>
      </c>
      <c r="AX256" s="92">
        <v>0</v>
      </c>
      <c r="AY256" s="92">
        <v>0</v>
      </c>
      <c r="AZ256" s="92">
        <v>0</v>
      </c>
      <c r="BA256" s="92">
        <v>0</v>
      </c>
      <c r="BB256" s="92">
        <v>0</v>
      </c>
      <c r="BC256" s="92">
        <v>0</v>
      </c>
      <c r="BD256" s="92">
        <v>0</v>
      </c>
      <c r="BE256" s="92">
        <v>0</v>
      </c>
      <c r="BF256" s="92">
        <v>0</v>
      </c>
      <c r="BG256" s="92">
        <v>0</v>
      </c>
      <c r="BH256" s="92">
        <v>0</v>
      </c>
      <c r="BI256" s="92">
        <v>0</v>
      </c>
      <c r="BJ256" s="92">
        <v>0</v>
      </c>
      <c r="BK256" s="92">
        <v>0</v>
      </c>
      <c r="BL256" s="92">
        <v>0</v>
      </c>
      <c r="BM256" s="92">
        <v>0</v>
      </c>
      <c r="BN256" s="92">
        <v>0</v>
      </c>
      <c r="BO256" s="92">
        <v>0</v>
      </c>
      <c r="BP256" s="92">
        <v>0.99853144199999999</v>
      </c>
      <c r="BQ256" s="92">
        <v>1.8279911499999999E-5</v>
      </c>
      <c r="BR256" s="92">
        <v>1.23560313E-5</v>
      </c>
      <c r="BS256" s="92">
        <v>2.7123698E-5</v>
      </c>
      <c r="BT256" s="92">
        <v>1.13805726E-5</v>
      </c>
      <c r="BU256" s="92">
        <v>3.0207478400000001E-5</v>
      </c>
      <c r="BV256" s="92">
        <v>6.2598468599999999E-6</v>
      </c>
      <c r="BW256" s="92">
        <v>4.1307179400000004E-6</v>
      </c>
      <c r="BX256" s="92">
        <v>0</v>
      </c>
      <c r="BY256" s="92">
        <v>2.9845796299999999E-5</v>
      </c>
      <c r="BZ256" s="92">
        <v>7.5320067899999997E-7</v>
      </c>
      <c r="CA256" s="92">
        <v>3.1602825699999998E-7</v>
      </c>
      <c r="CB256" s="92">
        <v>1.2624518E-5</v>
      </c>
      <c r="CC256" s="92">
        <v>1.5384717299999999E-6</v>
      </c>
      <c r="CD256" s="92">
        <v>2.8939845499999998E-4</v>
      </c>
      <c r="CE256" s="92">
        <v>1.84296651E-5</v>
      </c>
      <c r="CF256" s="92">
        <v>1.2524347899999999E-5</v>
      </c>
      <c r="CG256" s="92">
        <v>2.2567911000000001E-5</v>
      </c>
      <c r="CH256" s="92">
        <v>4.3643707099999999E-6</v>
      </c>
      <c r="CI256" s="92">
        <v>8.0299667399999996E-5</v>
      </c>
      <c r="CJ256" s="92">
        <v>2.1190717500000001E-5</v>
      </c>
      <c r="CK256" s="92">
        <v>8.0857472700000001E-6</v>
      </c>
      <c r="CL256" s="92">
        <v>1.6553071999999999E-5</v>
      </c>
      <c r="CM256" s="92">
        <v>1.8409117E-10</v>
      </c>
      <c r="CN256" s="92">
        <v>3.1096075700000001E-9</v>
      </c>
      <c r="CO256" s="92">
        <v>0</v>
      </c>
      <c r="CP256" s="92">
        <v>8.3585399900000003E-4</v>
      </c>
      <c r="CQ256" s="92">
        <v>4.2225382000000003E-6</v>
      </c>
      <c r="CR256" s="92">
        <v>0</v>
      </c>
      <c r="CS256" s="92">
        <v>0</v>
      </c>
      <c r="CT256" s="92">
        <v>0</v>
      </c>
      <c r="CU256" s="92">
        <v>0</v>
      </c>
      <c r="CV256" s="92">
        <v>0</v>
      </c>
      <c r="CW256" s="92">
        <v>0</v>
      </c>
      <c r="CX256" s="92">
        <v>2.01953516E-7</v>
      </c>
      <c r="CY256" s="92">
        <v>1.5453555000000001E-8</v>
      </c>
      <c r="CZ256" s="92">
        <v>3.0506439900000002E-8</v>
      </c>
      <c r="DA256" s="92">
        <v>0</v>
      </c>
      <c r="DB256" s="92">
        <v>0</v>
      </c>
      <c r="DC256" s="92">
        <v>0</v>
      </c>
      <c r="DD256" s="92">
        <v>0</v>
      </c>
      <c r="DE256" s="92">
        <v>0</v>
      </c>
      <c r="DF256" s="92">
        <v>0</v>
      </c>
      <c r="DG256" s="92">
        <v>0</v>
      </c>
      <c r="DH256" s="92">
        <v>0</v>
      </c>
      <c r="DI256" s="92">
        <v>0</v>
      </c>
      <c r="DJ256" s="92">
        <v>0</v>
      </c>
      <c r="DK256" s="92">
        <v>0</v>
      </c>
      <c r="DL256" s="92">
        <v>0</v>
      </c>
      <c r="DM256" s="92">
        <v>0</v>
      </c>
      <c r="DN256" s="92">
        <v>0</v>
      </c>
      <c r="DO256" s="92">
        <v>0</v>
      </c>
      <c r="DP256" s="92">
        <v>0</v>
      </c>
      <c r="DQ256" s="92">
        <v>0</v>
      </c>
      <c r="DR256" s="92">
        <v>0</v>
      </c>
      <c r="DS256" s="92">
        <v>0</v>
      </c>
      <c r="DT256" s="92">
        <v>0</v>
      </c>
      <c r="DU256" s="92">
        <v>0</v>
      </c>
      <c r="DV256" s="92">
        <v>0</v>
      </c>
      <c r="DW256" s="92">
        <v>0</v>
      </c>
      <c r="DX256" s="92">
        <v>0</v>
      </c>
      <c r="DY256" s="92">
        <v>0</v>
      </c>
      <c r="DZ256" s="92">
        <v>364988.12599999999</v>
      </c>
      <c r="EA256" s="92">
        <v>17.086740599999999</v>
      </c>
      <c r="EB256" s="92">
        <v>45.165596800000003</v>
      </c>
      <c r="EC256" s="92">
        <v>99.146561000000005</v>
      </c>
      <c r="ED256" s="92">
        <v>41.599955600000001</v>
      </c>
      <c r="EE256" s="92">
        <v>92.015710299999995</v>
      </c>
      <c r="EF256" s="92">
        <v>19.068266699999999</v>
      </c>
      <c r="EG256" s="92">
        <v>28.6885446</v>
      </c>
      <c r="EH256" s="92">
        <v>0</v>
      </c>
      <c r="EI256" s="92">
        <v>98.187396000000007</v>
      </c>
      <c r="EJ256" s="92">
        <v>2.4778971400000001</v>
      </c>
      <c r="EK256" s="92">
        <v>1.0396771199999999</v>
      </c>
      <c r="EL256" s="92">
        <v>33.841265200000002</v>
      </c>
      <c r="EM256" s="92">
        <v>4.1240251499999996</v>
      </c>
      <c r="EN256" s="92">
        <v>1057.85213</v>
      </c>
      <c r="EO256" s="92">
        <v>56.893751999999999</v>
      </c>
      <c r="EP256" s="92">
        <v>32.046501499999998</v>
      </c>
      <c r="EQ256" s="92">
        <v>43.997242700000001</v>
      </c>
      <c r="ER256" s="92">
        <v>5.3177648900000003</v>
      </c>
      <c r="ES256" s="92">
        <v>146.76162299999999</v>
      </c>
      <c r="ET256" s="92">
        <v>65.416277899999997</v>
      </c>
      <c r="EU256" s="92">
        <v>15.108831199999999</v>
      </c>
      <c r="EV256" s="92">
        <v>39.661113899999997</v>
      </c>
      <c r="EW256" s="92">
        <v>6.3611826000000004E-5</v>
      </c>
      <c r="EX256" s="92">
        <v>6.1881340700000002E-3</v>
      </c>
      <c r="EY256" s="92">
        <v>0</v>
      </c>
      <c r="EZ256" s="92">
        <v>1307.27117</v>
      </c>
      <c r="FA256" s="92">
        <v>11.313804899999999</v>
      </c>
      <c r="FB256" s="92">
        <v>0</v>
      </c>
      <c r="FC256" s="92">
        <v>0</v>
      </c>
      <c r="FD256" s="92">
        <v>0</v>
      </c>
      <c r="FE256" s="92">
        <v>0</v>
      </c>
      <c r="FF256" s="92">
        <v>0</v>
      </c>
      <c r="FG256" s="92">
        <v>0</v>
      </c>
      <c r="FH256" s="92">
        <v>1.1574300200000001</v>
      </c>
      <c r="FI256" s="92">
        <v>1.00331677E-2</v>
      </c>
      <c r="FJ256" s="92">
        <v>1.7339420000000001E-2</v>
      </c>
      <c r="FK256" s="92">
        <v>0</v>
      </c>
      <c r="FL256" s="92">
        <v>0</v>
      </c>
      <c r="FM256" s="92">
        <v>0</v>
      </c>
      <c r="FN256" s="92">
        <v>0</v>
      </c>
      <c r="FO256" s="92">
        <v>0</v>
      </c>
      <c r="FP256" s="92">
        <v>0</v>
      </c>
      <c r="FQ256" s="92">
        <v>0</v>
      </c>
      <c r="FR256" s="92">
        <v>0</v>
      </c>
      <c r="FS256" s="92">
        <v>0</v>
      </c>
      <c r="FT256" s="92">
        <v>0</v>
      </c>
      <c r="FU256" s="92">
        <v>0</v>
      </c>
      <c r="FV256" s="92">
        <v>0</v>
      </c>
      <c r="FW256" s="92">
        <v>0</v>
      </c>
      <c r="FX256" s="92">
        <v>0</v>
      </c>
      <c r="FY256" s="92">
        <v>0</v>
      </c>
      <c r="FZ256" s="92">
        <v>0</v>
      </c>
      <c r="GA256" s="92">
        <v>0</v>
      </c>
      <c r="GB256" s="92">
        <v>0</v>
      </c>
      <c r="GC256" s="92">
        <v>0</v>
      </c>
      <c r="GD256" s="92">
        <v>0</v>
      </c>
      <c r="GE256" s="92">
        <v>0</v>
      </c>
      <c r="GF256" s="92">
        <v>0</v>
      </c>
      <c r="GG256" s="92">
        <v>0</v>
      </c>
      <c r="GH256" s="92">
        <v>0</v>
      </c>
      <c r="GI256" s="92">
        <v>0</v>
      </c>
      <c r="GJ256" s="92">
        <v>0.99113308099999997</v>
      </c>
      <c r="GK256" s="92">
        <v>4.6399410400000002E-5</v>
      </c>
      <c r="GL256" s="92">
        <v>1.22648147E-4</v>
      </c>
      <c r="GM256" s="92">
        <v>2.6923461200000003E-4</v>
      </c>
      <c r="GN256" s="92">
        <v>1.12965572E-4</v>
      </c>
      <c r="GO256" s="92">
        <v>2.4987063399999998E-4</v>
      </c>
      <c r="GP256" s="92">
        <v>5.1780287099999999E-5</v>
      </c>
      <c r="GQ256" s="92">
        <v>7.7904357999999997E-5</v>
      </c>
      <c r="GR256" s="92">
        <v>0</v>
      </c>
      <c r="GS256" s="92">
        <v>2.6662997899999999E-4</v>
      </c>
      <c r="GT256" s="92">
        <v>6.72878281E-6</v>
      </c>
      <c r="GU256" s="92">
        <v>2.82326552E-6</v>
      </c>
      <c r="GV256" s="92">
        <v>9.1896681299999993E-5</v>
      </c>
      <c r="GW256" s="92">
        <v>1.11988787E-5</v>
      </c>
      <c r="GX256" s="92">
        <v>2.8726201400000001E-3</v>
      </c>
      <c r="GY256" s="92">
        <v>1.5449620300000001E-4</v>
      </c>
      <c r="GZ256" s="92">
        <v>8.7022961899999994E-5</v>
      </c>
      <c r="HA256" s="92">
        <v>1.19475456E-4</v>
      </c>
      <c r="HB256" s="92">
        <v>1.4440504600000001E-5</v>
      </c>
      <c r="HC256" s="92">
        <v>3.98534334E-4</v>
      </c>
      <c r="HD256" s="92">
        <v>1.77639305E-4</v>
      </c>
      <c r="HE256" s="92">
        <v>4.1028355099999997E-5</v>
      </c>
      <c r="HF256" s="92">
        <v>1.07700605E-4</v>
      </c>
      <c r="HG256" s="92">
        <v>1.7273927700000001E-10</v>
      </c>
      <c r="HH256" s="92">
        <v>1.68040108E-8</v>
      </c>
      <c r="HI256" s="92">
        <v>0</v>
      </c>
      <c r="HJ256" s="92">
        <v>3.5499228999999999E-3</v>
      </c>
      <c r="HK256" s="92">
        <v>3.0722879899999997E-5</v>
      </c>
      <c r="HL256" s="92">
        <v>0</v>
      </c>
      <c r="HM256" s="92">
        <v>0</v>
      </c>
      <c r="HN256" s="92">
        <v>0</v>
      </c>
      <c r="HO256" s="92">
        <v>0</v>
      </c>
      <c r="HP256" s="92">
        <v>0</v>
      </c>
      <c r="HQ256" s="92">
        <v>0</v>
      </c>
      <c r="HR256" s="92">
        <v>3.14302603E-6</v>
      </c>
      <c r="HS256" s="92">
        <v>2.7245281899999999E-8</v>
      </c>
      <c r="HT256" s="92">
        <v>4.7085566700000001E-8</v>
      </c>
      <c r="HU256" s="92">
        <v>0</v>
      </c>
      <c r="HV256" s="92">
        <v>0</v>
      </c>
      <c r="HW256" s="92">
        <v>0</v>
      </c>
      <c r="HX256" s="92">
        <v>0</v>
      </c>
      <c r="HY256" s="92">
        <v>0</v>
      </c>
      <c r="HZ256" s="92">
        <v>0</v>
      </c>
      <c r="IA256" s="92">
        <v>0</v>
      </c>
      <c r="IB256" s="92">
        <v>0</v>
      </c>
      <c r="IC256" s="92">
        <v>0</v>
      </c>
      <c r="ID256" s="92">
        <v>0</v>
      </c>
      <c r="IE256" s="92">
        <v>0</v>
      </c>
      <c r="IF256" s="92">
        <v>0</v>
      </c>
      <c r="IG256" s="92">
        <v>0</v>
      </c>
      <c r="IH256" s="92">
        <v>0</v>
      </c>
      <c r="II256" s="92">
        <v>0</v>
      </c>
      <c r="IJ256" s="92">
        <v>0</v>
      </c>
      <c r="IK256" s="92">
        <v>0</v>
      </c>
      <c r="IL256" s="92">
        <v>0</v>
      </c>
      <c r="IM256" s="92">
        <v>0</v>
      </c>
      <c r="IN256" s="92">
        <v>0</v>
      </c>
      <c r="IO256" s="92">
        <v>0</v>
      </c>
      <c r="IP256" s="92">
        <v>0</v>
      </c>
      <c r="IQ256" s="92">
        <v>0</v>
      </c>
      <c r="IR256" s="92">
        <v>0</v>
      </c>
      <c r="IS256" s="92">
        <v>0</v>
      </c>
      <c r="IT256" s="92">
        <v>20289.7163</v>
      </c>
      <c r="IU256" s="92">
        <v>368253.39899999998</v>
      </c>
      <c r="IV256" s="92">
        <v>6234.2722400000002</v>
      </c>
      <c r="IW256" s="92">
        <v>35</v>
      </c>
      <c r="IX256" s="92">
        <v>1.2949979599999999</v>
      </c>
      <c r="IY256" s="92">
        <v>0</v>
      </c>
      <c r="IZ256" s="92">
        <v>1</v>
      </c>
      <c r="JA256" s="92">
        <v>0</v>
      </c>
      <c r="JB256" s="92">
        <v>-68268.030100000004</v>
      </c>
      <c r="JC256" s="92">
        <v>-3761.37455</v>
      </c>
      <c r="JD256" s="92">
        <v>-1385.13896</v>
      </c>
      <c r="JE256" s="92">
        <v>-38.572628000000002</v>
      </c>
      <c r="JF256" s="92">
        <v>-2.1252422399999999</v>
      </c>
      <c r="JG256" s="92">
        <v>5.4242407999999999E-2</v>
      </c>
      <c r="JH256" s="92">
        <v>0.984486466</v>
      </c>
      <c r="JI256" s="92">
        <v>18.149755899999999</v>
      </c>
      <c r="JJ256" s="92">
        <v>0</v>
      </c>
      <c r="JK256" s="92">
        <v>0</v>
      </c>
      <c r="JL256" s="92">
        <v>0</v>
      </c>
      <c r="JM256" s="92">
        <v>0</v>
      </c>
      <c r="JN256" s="92">
        <v>0</v>
      </c>
      <c r="JO256" s="92">
        <v>0</v>
      </c>
      <c r="JP256" s="92">
        <v>0</v>
      </c>
      <c r="JQ256" s="92">
        <v>0</v>
      </c>
      <c r="JR256" s="92">
        <v>0</v>
      </c>
      <c r="JS256" s="92">
        <v>0</v>
      </c>
      <c r="JT256" s="92">
        <v>0</v>
      </c>
      <c r="JU256" s="92">
        <v>0</v>
      </c>
      <c r="JV256" s="92">
        <v>0</v>
      </c>
      <c r="JW256" s="92">
        <v>0</v>
      </c>
      <c r="JX256" s="92">
        <v>0</v>
      </c>
      <c r="JY256" s="92">
        <v>0</v>
      </c>
      <c r="JZ256" s="92">
        <v>0</v>
      </c>
      <c r="KA256" s="92">
        <v>0</v>
      </c>
      <c r="KB256" s="92">
        <v>0</v>
      </c>
      <c r="KC256" s="92">
        <v>0</v>
      </c>
      <c r="KD256" s="92">
        <v>0</v>
      </c>
      <c r="KE256" s="92">
        <v>0</v>
      </c>
      <c r="KF256" s="92">
        <v>0</v>
      </c>
      <c r="KG256" s="92">
        <v>0</v>
      </c>
      <c r="KH256" s="92">
        <v>0</v>
      </c>
      <c r="KI256" s="92">
        <v>0</v>
      </c>
      <c r="KJ256" s="92">
        <v>0</v>
      </c>
      <c r="KK256" s="92">
        <v>0</v>
      </c>
      <c r="KL256" s="92">
        <v>0</v>
      </c>
      <c r="KM256" s="92">
        <v>0</v>
      </c>
      <c r="KN256" s="92">
        <v>0</v>
      </c>
      <c r="KO256" s="92">
        <v>0</v>
      </c>
      <c r="KP256" s="92">
        <v>0</v>
      </c>
      <c r="KQ256" s="92">
        <v>0</v>
      </c>
      <c r="KR256" s="92">
        <v>0</v>
      </c>
      <c r="KS256" s="92">
        <v>0</v>
      </c>
      <c r="KT256" s="92">
        <v>0</v>
      </c>
      <c r="KU256" s="92">
        <v>0</v>
      </c>
      <c r="KV256" s="92">
        <v>0</v>
      </c>
      <c r="KW256" s="92">
        <v>0</v>
      </c>
      <c r="KX256" s="92">
        <v>0</v>
      </c>
      <c r="KY256" s="92">
        <v>0</v>
      </c>
      <c r="KZ256" s="92">
        <v>0</v>
      </c>
      <c r="LA256" s="92">
        <v>0</v>
      </c>
      <c r="LB256" s="92">
        <v>0</v>
      </c>
      <c r="LC256" s="92">
        <v>0.15475799800000001</v>
      </c>
      <c r="LD256" s="92">
        <v>3.8212917199999998E-3</v>
      </c>
      <c r="LE256" s="92">
        <v>1.60333919E-3</v>
      </c>
      <c r="LF256" s="92">
        <v>6.4049286100000005E-2</v>
      </c>
      <c r="LG256" s="92">
        <v>7.8052893400000004E-3</v>
      </c>
      <c r="LH256" s="92">
        <v>1.6398573299999999</v>
      </c>
      <c r="LI256" s="92">
        <v>0</v>
      </c>
      <c r="LJ256" s="92">
        <v>2.5094884899999998</v>
      </c>
      <c r="LK256" s="92">
        <v>1.46506352</v>
      </c>
      <c r="LL256" s="92">
        <v>0.43372075199999999</v>
      </c>
      <c r="LM256" s="92">
        <v>4.8191194700000002E-2</v>
      </c>
      <c r="LN256" s="92">
        <v>0.67893340999999996</v>
      </c>
      <c r="LO256" s="92">
        <v>9.0512525400000002E-2</v>
      </c>
      <c r="LP256" s="92">
        <v>0</v>
      </c>
      <c r="LQ256" s="92">
        <v>6.2376620399999999E-2</v>
      </c>
      <c r="LR256" s="92">
        <v>0</v>
      </c>
      <c r="LS256" s="92">
        <v>0</v>
      </c>
      <c r="LT256" s="92">
        <v>0</v>
      </c>
      <c r="LU256" s="92">
        <v>0</v>
      </c>
      <c r="LV256" s="92">
        <v>0</v>
      </c>
      <c r="LW256" s="92">
        <v>0</v>
      </c>
      <c r="LX256" s="92">
        <v>0</v>
      </c>
      <c r="LY256" s="92">
        <v>0</v>
      </c>
      <c r="LZ256" s="92">
        <v>0</v>
      </c>
      <c r="MA256" s="92">
        <v>0</v>
      </c>
      <c r="MB256" s="92">
        <v>0</v>
      </c>
      <c r="MC256" s="92">
        <v>0</v>
      </c>
      <c r="MD256" s="92">
        <v>0</v>
      </c>
      <c r="ME256" s="92">
        <v>0</v>
      </c>
      <c r="MF256" s="92">
        <v>0</v>
      </c>
      <c r="MG256" s="92">
        <v>0</v>
      </c>
      <c r="MH256" s="92">
        <v>0</v>
      </c>
      <c r="MI256" s="92">
        <v>0</v>
      </c>
      <c r="MJ256" s="92">
        <v>0</v>
      </c>
      <c r="MK256" s="92">
        <v>0</v>
      </c>
      <c r="ML256" s="92">
        <v>0</v>
      </c>
      <c r="MM256" s="92">
        <v>0</v>
      </c>
      <c r="MN256" s="92">
        <v>0</v>
      </c>
      <c r="MO256" s="92">
        <v>0</v>
      </c>
      <c r="MP256" s="92">
        <v>0</v>
      </c>
      <c r="MQ256" s="92">
        <v>0</v>
      </c>
      <c r="MR256" s="92">
        <v>0</v>
      </c>
      <c r="MS256" s="92">
        <v>0</v>
      </c>
      <c r="MT256" s="92">
        <v>0</v>
      </c>
      <c r="MU256" s="92">
        <v>0</v>
      </c>
      <c r="MV256" s="92">
        <v>0</v>
      </c>
      <c r="MW256" s="92">
        <v>0</v>
      </c>
      <c r="MX256" s="92">
        <v>0</v>
      </c>
      <c r="MY256" s="92">
        <v>0</v>
      </c>
      <c r="MZ256" s="92">
        <v>0</v>
      </c>
      <c r="NA256" s="92">
        <v>0</v>
      </c>
      <c r="NB256" s="92">
        <v>0</v>
      </c>
      <c r="NC256" s="92">
        <v>0</v>
      </c>
      <c r="ND256" s="92">
        <v>0</v>
      </c>
      <c r="NE256" s="92">
        <v>0</v>
      </c>
      <c r="NF256" s="92">
        <v>0</v>
      </c>
      <c r="NG256" s="92">
        <v>0</v>
      </c>
      <c r="NH256" s="92">
        <v>0</v>
      </c>
      <c r="NI256" s="92">
        <v>0</v>
      </c>
      <c r="NJ256" s="92">
        <v>0</v>
      </c>
      <c r="NK256" s="92">
        <v>0</v>
      </c>
      <c r="NL256" s="92">
        <v>0</v>
      </c>
      <c r="NM256" s="92">
        <v>2.1613699E-2</v>
      </c>
      <c r="NN256" s="92">
        <v>5.3368646699999999E-4</v>
      </c>
      <c r="NO256" s="92">
        <v>2.23924392E-4</v>
      </c>
      <c r="NP256" s="92">
        <v>8.9452048200000002E-3</v>
      </c>
      <c r="NQ256" s="92">
        <v>1.09009665E-3</v>
      </c>
      <c r="NR256" s="92">
        <v>0.22902456299999999</v>
      </c>
      <c r="NS256" s="92">
        <v>0</v>
      </c>
      <c r="NT256" s="92">
        <v>0.35047835700000002</v>
      </c>
      <c r="NU256" s="92">
        <v>0.20461263599999999</v>
      </c>
      <c r="NV256" s="92">
        <v>6.0573992299999997E-2</v>
      </c>
      <c r="NW256" s="92">
        <v>6.7304435900000003E-3</v>
      </c>
      <c r="NX256" s="92">
        <v>9.4820704300000003E-2</v>
      </c>
      <c r="NY256" s="92">
        <v>1.26410945E-2</v>
      </c>
      <c r="NZ256" s="92">
        <v>0</v>
      </c>
      <c r="OA256" s="92">
        <v>8.7115982099999992E-3</v>
      </c>
      <c r="OB256" s="92">
        <v>0</v>
      </c>
      <c r="OC256" s="92">
        <v>0</v>
      </c>
      <c r="OD256" s="92">
        <v>0</v>
      </c>
      <c r="OE256" s="92">
        <v>0</v>
      </c>
      <c r="OF256" s="92">
        <v>0</v>
      </c>
      <c r="OG256" s="92">
        <v>0</v>
      </c>
      <c r="OH256" s="92">
        <v>0</v>
      </c>
      <c r="OI256" s="92">
        <v>0</v>
      </c>
      <c r="OJ256" s="92">
        <v>0</v>
      </c>
      <c r="OK256" s="92">
        <v>0</v>
      </c>
      <c r="OL256" s="92">
        <v>0</v>
      </c>
      <c r="OM256" s="92">
        <v>0</v>
      </c>
      <c r="ON256" s="92">
        <v>0</v>
      </c>
      <c r="OO256" s="92">
        <v>0</v>
      </c>
      <c r="OP256" s="92">
        <v>0</v>
      </c>
      <c r="OQ256" s="92">
        <v>0</v>
      </c>
      <c r="OR256" s="92">
        <v>0</v>
      </c>
      <c r="OS256" s="92">
        <v>0</v>
      </c>
      <c r="OT256" s="92">
        <v>0</v>
      </c>
      <c r="OU256" s="92">
        <v>0</v>
      </c>
      <c r="OV256" s="92">
        <v>0</v>
      </c>
      <c r="OW256" s="92">
        <v>0</v>
      </c>
      <c r="OX256" s="92">
        <v>0</v>
      </c>
      <c r="OY256" s="92">
        <v>0</v>
      </c>
      <c r="OZ256" s="92">
        <v>0</v>
      </c>
      <c r="PA256" s="92">
        <v>0</v>
      </c>
      <c r="PB256" s="92">
        <v>0</v>
      </c>
      <c r="PC256" s="92">
        <v>0</v>
      </c>
      <c r="PD256" s="92">
        <v>0</v>
      </c>
      <c r="PE256" s="92">
        <v>0</v>
      </c>
      <c r="PF256" s="92">
        <v>0</v>
      </c>
      <c r="PG256" s="92">
        <v>0</v>
      </c>
      <c r="PH256" s="92">
        <v>0</v>
      </c>
      <c r="PI256" s="92">
        <v>0</v>
      </c>
      <c r="PJ256" s="92">
        <v>0</v>
      </c>
      <c r="PK256" s="92">
        <v>0</v>
      </c>
      <c r="PL256" s="92">
        <v>0</v>
      </c>
      <c r="PM256" s="92">
        <v>0</v>
      </c>
      <c r="PN256" s="92">
        <v>0</v>
      </c>
      <c r="PO256" s="92">
        <v>0</v>
      </c>
      <c r="PP256" s="92">
        <v>0</v>
      </c>
      <c r="PQ256" s="92">
        <v>0</v>
      </c>
      <c r="PR256" s="92">
        <v>0</v>
      </c>
      <c r="PS256" s="92">
        <v>0</v>
      </c>
      <c r="PT256" s="92">
        <v>0</v>
      </c>
      <c r="PU256" s="92">
        <v>0</v>
      </c>
      <c r="PV256" s="92">
        <v>0</v>
      </c>
      <c r="PW256" s="92">
        <v>25.092833200000001</v>
      </c>
      <c r="PX256" s="92">
        <v>0.61959341099999998</v>
      </c>
      <c r="PY256" s="92">
        <v>0.25996926399999998</v>
      </c>
      <c r="PZ256" s="92">
        <v>8.4619995299999999</v>
      </c>
      <c r="QA256" s="92">
        <v>1.0312114100000001</v>
      </c>
      <c r="QB256" s="92">
        <v>249.50383400000001</v>
      </c>
      <c r="QC256" s="92">
        <v>0</v>
      </c>
      <c r="QD256" s="92">
        <v>57.315713299999999</v>
      </c>
      <c r="QE256" s="92">
        <v>82.156953099999996</v>
      </c>
      <c r="QF256" s="92">
        <v>10.4160641</v>
      </c>
      <c r="QG256" s="92">
        <v>1.15734045</v>
      </c>
      <c r="QH256" s="92">
        <v>16.719685699999999</v>
      </c>
      <c r="QI256" s="92">
        <v>2.1560445600000002</v>
      </c>
      <c r="QJ256" s="92">
        <v>0</v>
      </c>
      <c r="QK256" s="92">
        <v>9.3646893500000008</v>
      </c>
      <c r="QL256" s="92">
        <v>0</v>
      </c>
      <c r="QM256" s="92">
        <v>0</v>
      </c>
      <c r="QN256" s="92">
        <v>0</v>
      </c>
      <c r="QO256" s="92">
        <v>0</v>
      </c>
      <c r="QP256" s="92">
        <v>0</v>
      </c>
      <c r="QQ256" s="92">
        <v>0</v>
      </c>
      <c r="QR256" s="92">
        <v>0</v>
      </c>
      <c r="QS256" s="92">
        <v>0</v>
      </c>
      <c r="QT256" s="92">
        <v>0</v>
      </c>
      <c r="QU256" s="92">
        <v>0</v>
      </c>
      <c r="QV256" s="92">
        <v>0</v>
      </c>
      <c r="QW256" s="92">
        <v>0</v>
      </c>
      <c r="QX256" s="92">
        <v>0</v>
      </c>
      <c r="QY256" s="92">
        <v>0</v>
      </c>
      <c r="QZ256" s="92">
        <v>0</v>
      </c>
      <c r="RA256" s="92">
        <v>0</v>
      </c>
      <c r="RB256" s="92">
        <v>0</v>
      </c>
      <c r="RC256" s="92">
        <v>0</v>
      </c>
      <c r="RD256" s="92">
        <v>0</v>
      </c>
      <c r="RE256" s="92">
        <v>0</v>
      </c>
      <c r="RF256" s="92">
        <v>0</v>
      </c>
      <c r="RG256" s="92">
        <v>0</v>
      </c>
      <c r="RH256" s="92">
        <v>0</v>
      </c>
      <c r="RI256" s="92">
        <v>0</v>
      </c>
      <c r="RJ256" s="92">
        <v>0</v>
      </c>
      <c r="RK256" s="92">
        <v>0</v>
      </c>
      <c r="RL256" s="92">
        <v>0</v>
      </c>
      <c r="RM256" s="92">
        <v>0</v>
      </c>
      <c r="RN256" s="92">
        <v>0</v>
      </c>
      <c r="RO256" s="92">
        <v>0</v>
      </c>
      <c r="RP256" s="92">
        <v>0</v>
      </c>
      <c r="RQ256" s="92">
        <v>0</v>
      </c>
      <c r="RR256" s="92">
        <v>0</v>
      </c>
      <c r="RS256" s="92">
        <v>0</v>
      </c>
      <c r="RT256" s="92">
        <v>0</v>
      </c>
      <c r="RU256" s="92">
        <v>0</v>
      </c>
      <c r="RV256" s="92">
        <v>0</v>
      </c>
      <c r="RW256" s="92">
        <v>0</v>
      </c>
      <c r="RX256" s="92">
        <v>0</v>
      </c>
      <c r="RY256" s="92">
        <v>0</v>
      </c>
      <c r="RZ256" s="92">
        <v>0</v>
      </c>
      <c r="SA256" s="92">
        <v>0</v>
      </c>
      <c r="SB256" s="92">
        <v>0</v>
      </c>
      <c r="SC256" s="92">
        <v>0</v>
      </c>
      <c r="SD256" s="92">
        <v>0</v>
      </c>
      <c r="SE256" s="92">
        <v>0</v>
      </c>
      <c r="SF256" s="92">
        <v>0</v>
      </c>
      <c r="SG256" s="92">
        <v>5.4049569499999998E-2</v>
      </c>
      <c r="SH256" s="92">
        <v>1.3345945000000001E-3</v>
      </c>
      <c r="SI256" s="92">
        <v>5.5996971899999995E-4</v>
      </c>
      <c r="SJ256" s="92">
        <v>1.82270143E-2</v>
      </c>
      <c r="SK256" s="92">
        <v>2.2212132200000001E-3</v>
      </c>
      <c r="SL256" s="92">
        <v>0.53742734800000003</v>
      </c>
      <c r="SM256" s="92">
        <v>0</v>
      </c>
      <c r="SN256" s="92">
        <v>0.123457148</v>
      </c>
      <c r="SO256" s="92">
        <v>0.17696478900000001</v>
      </c>
      <c r="SP256" s="92">
        <v>2.2436038799999999E-2</v>
      </c>
      <c r="SQ256" s="92">
        <v>2.4928932E-3</v>
      </c>
      <c r="SR256" s="92">
        <v>3.6013941000000001E-2</v>
      </c>
      <c r="SS256" s="92">
        <v>4.6440861899999996E-3</v>
      </c>
      <c r="ST256" s="92">
        <v>0</v>
      </c>
      <c r="SU256" s="92">
        <v>2.01713941E-2</v>
      </c>
      <c r="SV256" s="92">
        <v>0</v>
      </c>
      <c r="SW256" s="92">
        <v>0</v>
      </c>
      <c r="SX256" s="92">
        <v>0</v>
      </c>
      <c r="SY256" s="92">
        <v>7.1601810500000003</v>
      </c>
      <c r="SZ256" s="92">
        <v>464.25593199999997</v>
      </c>
      <c r="TA256" s="92">
        <v>5.5853054999999996</v>
      </c>
      <c r="TB256" s="92">
        <v>35</v>
      </c>
      <c r="TC256" s="92">
        <v>1.2949979599999999</v>
      </c>
      <c r="TD256" s="92">
        <v>0</v>
      </c>
      <c r="TE256" s="92">
        <v>0</v>
      </c>
      <c r="TF256" s="92">
        <v>1</v>
      </c>
      <c r="TG256" s="92">
        <v>-74904.6394</v>
      </c>
      <c r="TH256" s="92">
        <v>-1155.24809</v>
      </c>
      <c r="TI256" s="92">
        <v>-0.53633077900000004</v>
      </c>
      <c r="TJ256" s="92">
        <v>-103.31307200000001</v>
      </c>
      <c r="TK256" s="92">
        <v>-1.5933890100000001</v>
      </c>
      <c r="TL256" s="92">
        <v>2.1366127799999999E-2</v>
      </c>
      <c r="TM256" s="92">
        <v>1.3853492599999999</v>
      </c>
      <c r="TN256" s="92">
        <v>64.838574399999999</v>
      </c>
      <c r="TO256" s="92">
        <v>0</v>
      </c>
      <c r="TP256" s="92">
        <v>1.0596102099999999E-2</v>
      </c>
      <c r="TQ256" s="92">
        <v>-1615754481.1400001</v>
      </c>
      <c r="TR256" s="92">
        <v>2.83105775E-2</v>
      </c>
      <c r="TS256" s="92">
        <v>0</v>
      </c>
      <c r="TT256" s="92">
        <v>0</v>
      </c>
      <c r="TU256" s="92">
        <v>0</v>
      </c>
      <c r="TV256" s="92">
        <v>0</v>
      </c>
      <c r="TW256" s="92">
        <v>0</v>
      </c>
      <c r="TX256" s="92">
        <v>0</v>
      </c>
      <c r="TY256" s="92">
        <v>0</v>
      </c>
      <c r="TZ256" s="92">
        <v>0</v>
      </c>
      <c r="UA256" s="92">
        <v>0</v>
      </c>
      <c r="UB256" s="92">
        <v>0</v>
      </c>
      <c r="UC256" s="92">
        <v>0</v>
      </c>
      <c r="UD256" s="92">
        <v>0</v>
      </c>
      <c r="UE256" s="92">
        <v>0</v>
      </c>
      <c r="UF256" s="92">
        <v>0</v>
      </c>
      <c r="UG256" s="92">
        <v>0</v>
      </c>
      <c r="UH256" s="92">
        <v>0</v>
      </c>
      <c r="UI256" s="92">
        <v>0</v>
      </c>
      <c r="UJ256" s="92">
        <v>0</v>
      </c>
      <c r="UK256" s="92">
        <v>0</v>
      </c>
      <c r="UL256" s="92">
        <v>0</v>
      </c>
      <c r="UM256" s="92">
        <v>0</v>
      </c>
      <c r="UN256" s="92">
        <v>0</v>
      </c>
      <c r="UO256" s="92">
        <v>0</v>
      </c>
      <c r="UP256" s="92">
        <v>0</v>
      </c>
      <c r="UQ256" s="92">
        <v>0</v>
      </c>
      <c r="UR256" s="92">
        <v>0</v>
      </c>
      <c r="US256" s="92">
        <v>0</v>
      </c>
      <c r="UT256" s="92">
        <v>0</v>
      </c>
      <c r="UU256" s="92">
        <v>0</v>
      </c>
      <c r="UV256" s="92">
        <v>0</v>
      </c>
      <c r="UW256" s="92">
        <v>0</v>
      </c>
      <c r="UX256" s="92">
        <v>0</v>
      </c>
      <c r="UY256" s="92">
        <v>0</v>
      </c>
      <c r="UZ256" s="92">
        <v>0</v>
      </c>
      <c r="VA256" s="92">
        <v>0</v>
      </c>
      <c r="VB256" s="92">
        <v>0</v>
      </c>
      <c r="VC256" s="92">
        <v>0</v>
      </c>
      <c r="VD256" s="92">
        <v>0</v>
      </c>
      <c r="VE256" s="92">
        <v>0</v>
      </c>
      <c r="VF256" s="92">
        <v>0</v>
      </c>
      <c r="VG256" s="92">
        <v>0</v>
      </c>
      <c r="VH256" s="92">
        <v>0</v>
      </c>
      <c r="VI256" s="92">
        <v>0</v>
      </c>
      <c r="VJ256" s="92">
        <v>0</v>
      </c>
      <c r="VK256" s="92">
        <v>0</v>
      </c>
      <c r="VL256" s="92">
        <v>0</v>
      </c>
      <c r="VM256" s="92">
        <v>0</v>
      </c>
      <c r="VN256" s="92">
        <v>0</v>
      </c>
      <c r="VO256" s="92">
        <v>0</v>
      </c>
      <c r="VP256" s="92">
        <v>0</v>
      </c>
      <c r="VQ256" s="92">
        <v>0</v>
      </c>
      <c r="VR256" s="92">
        <v>0</v>
      </c>
      <c r="VS256" s="92">
        <v>0</v>
      </c>
      <c r="VT256" s="92">
        <v>0</v>
      </c>
      <c r="VU256" s="92">
        <v>0</v>
      </c>
      <c r="VV256" s="92">
        <v>0</v>
      </c>
      <c r="VW256" s="92">
        <v>0</v>
      </c>
      <c r="VX256" s="92">
        <v>0</v>
      </c>
      <c r="VY256" s="92">
        <v>0</v>
      </c>
      <c r="VZ256" s="92">
        <v>0</v>
      </c>
      <c r="WA256" s="92">
        <v>0</v>
      </c>
      <c r="WB256" s="92">
        <v>0</v>
      </c>
      <c r="WC256" s="92">
        <v>5.1422102222222297E-3</v>
      </c>
    </row>
    <row r="257" spans="2:601" ht="13.5" customHeight="1">
      <c r="B257" s="851" t="s">
        <v>2922</v>
      </c>
      <c r="C257" s="92">
        <v>0</v>
      </c>
      <c r="D257" s="92">
        <v>388752.20600000001</v>
      </c>
      <c r="E257" s="92">
        <v>-1455.1402800000001</v>
      </c>
      <c r="F257" s="92">
        <v>21239.7605</v>
      </c>
      <c r="G257" s="92">
        <v>0.35860525999999998</v>
      </c>
      <c r="H257" s="92">
        <v>0.25070036899999998</v>
      </c>
      <c r="I257" s="92">
        <v>0.55033213700000005</v>
      </c>
      <c r="J257" s="92">
        <v>0.230908589</v>
      </c>
      <c r="K257" s="92">
        <v>0.61290116699999997</v>
      </c>
      <c r="L257" s="92">
        <v>0.12701051699999999</v>
      </c>
      <c r="M257" s="92">
        <v>8.3811095200000005E-2</v>
      </c>
      <c r="N257" s="92">
        <v>0</v>
      </c>
      <c r="O257" s="92">
        <v>0.60556273999999999</v>
      </c>
      <c r="P257" s="92">
        <v>1.52822281E-2</v>
      </c>
      <c r="Q257" s="92">
        <v>6.4121236700000004E-3</v>
      </c>
      <c r="R257" s="92">
        <v>0.25614788900000002</v>
      </c>
      <c r="S257" s="92">
        <v>3.12151549E-2</v>
      </c>
      <c r="T257" s="92">
        <v>5.8718125600000004</v>
      </c>
      <c r="U257" s="92">
        <v>0.373932653</v>
      </c>
      <c r="V257" s="92">
        <v>0.25411292699999999</v>
      </c>
      <c r="W257" s="92">
        <v>0.44833494299999999</v>
      </c>
      <c r="X257" s="92">
        <v>8.8442386200000001E-2</v>
      </c>
      <c r="Y257" s="92">
        <v>1.62925662</v>
      </c>
      <c r="Z257" s="92">
        <v>0.42995364699999999</v>
      </c>
      <c r="AA257" s="92">
        <v>0.16405751599999999</v>
      </c>
      <c r="AB257" s="92">
        <v>0.33585713499999997</v>
      </c>
      <c r="AC257" s="92">
        <v>40.012743999999998</v>
      </c>
      <c r="AD257" s="92">
        <v>6.6830757600000001E-4</v>
      </c>
      <c r="AE257" s="92">
        <v>0</v>
      </c>
      <c r="AF257" s="92">
        <v>16.9592405</v>
      </c>
      <c r="AG257" s="92">
        <v>0.90749531100000003</v>
      </c>
      <c r="AH257" s="92">
        <v>0</v>
      </c>
      <c r="AI257" s="92">
        <v>0</v>
      </c>
      <c r="AJ257" s="92">
        <v>0</v>
      </c>
      <c r="AK257" s="92">
        <v>0</v>
      </c>
      <c r="AL257" s="92">
        <v>0</v>
      </c>
      <c r="AM257" s="92">
        <v>0</v>
      </c>
      <c r="AN257" s="92">
        <v>4.0975795400000001E-3</v>
      </c>
      <c r="AO257" s="92">
        <v>2.0331060000000001E-2</v>
      </c>
      <c r="AP257" s="92">
        <v>1.9599335599999998E-6</v>
      </c>
      <c r="AQ257" s="92">
        <v>0</v>
      </c>
      <c r="AR257" s="92">
        <v>0</v>
      </c>
      <c r="AS257" s="92">
        <v>0</v>
      </c>
      <c r="AT257" s="92">
        <v>4.4076992600000002</v>
      </c>
      <c r="AU257" s="92">
        <v>0.20607604099999999</v>
      </c>
      <c r="AV257" s="92">
        <v>9.4621439499999997</v>
      </c>
      <c r="AW257" s="92">
        <v>8.1439674700000008E-12</v>
      </c>
      <c r="AX257" s="92">
        <v>0</v>
      </c>
      <c r="AY257" s="92">
        <v>0</v>
      </c>
      <c r="AZ257" s="92">
        <v>0</v>
      </c>
      <c r="BA257" s="92">
        <v>0</v>
      </c>
      <c r="BB257" s="92">
        <v>0</v>
      </c>
      <c r="BC257" s="92">
        <v>0</v>
      </c>
      <c r="BD257" s="92">
        <v>0</v>
      </c>
      <c r="BE257" s="92">
        <v>0</v>
      </c>
      <c r="BF257" s="92">
        <v>0</v>
      </c>
      <c r="BG257" s="92">
        <v>0</v>
      </c>
      <c r="BH257" s="92">
        <v>0</v>
      </c>
      <c r="BI257" s="92">
        <v>0</v>
      </c>
      <c r="BJ257" s="92">
        <v>0</v>
      </c>
      <c r="BK257" s="92">
        <v>0</v>
      </c>
      <c r="BL257" s="92">
        <v>0</v>
      </c>
      <c r="BM257" s="92">
        <v>0</v>
      </c>
      <c r="BN257" s="92">
        <v>0</v>
      </c>
      <c r="BO257" s="92">
        <v>0</v>
      </c>
      <c r="BP257" s="92">
        <v>0.99602779500000005</v>
      </c>
      <c r="BQ257" s="92">
        <v>1.6816611800000001E-5</v>
      </c>
      <c r="BR257" s="92">
        <v>1.17564666E-5</v>
      </c>
      <c r="BS257" s="92">
        <v>2.5807546399999999E-5</v>
      </c>
      <c r="BT257" s="92">
        <v>1.08283412E-5</v>
      </c>
      <c r="BU257" s="92">
        <v>2.8741689399999999E-5</v>
      </c>
      <c r="BV257" s="92">
        <v>5.9560937699999997E-6</v>
      </c>
      <c r="BW257" s="92">
        <v>3.9302787999999996E-6</v>
      </c>
      <c r="BX257" s="92">
        <v>0</v>
      </c>
      <c r="BY257" s="92">
        <v>2.8397557599999999E-5</v>
      </c>
      <c r="BZ257" s="92">
        <v>7.1665233499999995E-7</v>
      </c>
      <c r="CA257" s="92">
        <v>3.0069328799999999E-7</v>
      </c>
      <c r="CB257" s="92">
        <v>1.2011925299999999E-5</v>
      </c>
      <c r="CC257" s="92">
        <v>1.4638188600000001E-6</v>
      </c>
      <c r="CD257" s="92">
        <v>2.7535567199999999E-4</v>
      </c>
      <c r="CE257" s="92">
        <v>1.7535382100000001E-5</v>
      </c>
      <c r="CF257" s="92">
        <v>1.19164968E-5</v>
      </c>
      <c r="CG257" s="92">
        <v>2.1024439800000001E-5</v>
      </c>
      <c r="CH257" s="92">
        <v>4.1474608499999998E-6</v>
      </c>
      <c r="CI257" s="92">
        <v>7.6403162700000005E-5</v>
      </c>
      <c r="CJ257" s="92">
        <v>2.01624582E-5</v>
      </c>
      <c r="CK257" s="92">
        <v>7.6933940000000002E-6</v>
      </c>
      <c r="CL257" s="92">
        <v>1.574985E-5</v>
      </c>
      <c r="CM257" s="92">
        <v>1.87637734E-3</v>
      </c>
      <c r="CN257" s="92">
        <v>3.1339944799999997E-8</v>
      </c>
      <c r="CO257" s="92">
        <v>0</v>
      </c>
      <c r="CP257" s="92">
        <v>7.9529498199999997E-4</v>
      </c>
      <c r="CQ257" s="92">
        <v>4.2556532399999999E-5</v>
      </c>
      <c r="CR257" s="92">
        <v>0</v>
      </c>
      <c r="CS257" s="92">
        <v>0</v>
      </c>
      <c r="CT257" s="92">
        <v>0</v>
      </c>
      <c r="CU257" s="92">
        <v>0</v>
      </c>
      <c r="CV257" s="92">
        <v>0</v>
      </c>
      <c r="CW257" s="92">
        <v>0</v>
      </c>
      <c r="CX257" s="92">
        <v>1.9215391399999999E-7</v>
      </c>
      <c r="CY257" s="92">
        <v>9.5341474499999997E-7</v>
      </c>
      <c r="CZ257" s="92">
        <v>9.1910090200000003E-11</v>
      </c>
      <c r="DA257" s="92">
        <v>0</v>
      </c>
      <c r="DB257" s="92">
        <v>0</v>
      </c>
      <c r="DC257" s="92">
        <v>0</v>
      </c>
      <c r="DD257" s="92">
        <v>2.06696821E-4</v>
      </c>
      <c r="DE257" s="92">
        <v>9.6638314000000001E-6</v>
      </c>
      <c r="DF257" s="92">
        <v>4.4372244099999999E-4</v>
      </c>
      <c r="DG257" s="92">
        <v>3.8190722400000001E-16</v>
      </c>
      <c r="DH257" s="92">
        <v>0</v>
      </c>
      <c r="DI257" s="92">
        <v>0</v>
      </c>
      <c r="DJ257" s="92">
        <v>0</v>
      </c>
      <c r="DK257" s="92">
        <v>0</v>
      </c>
      <c r="DL257" s="92">
        <v>0</v>
      </c>
      <c r="DM257" s="92">
        <v>0</v>
      </c>
      <c r="DN257" s="92">
        <v>0</v>
      </c>
      <c r="DO257" s="92">
        <v>0</v>
      </c>
      <c r="DP257" s="92">
        <v>0</v>
      </c>
      <c r="DQ257" s="92">
        <v>0</v>
      </c>
      <c r="DR257" s="92">
        <v>0</v>
      </c>
      <c r="DS257" s="92">
        <v>0</v>
      </c>
      <c r="DT257" s="92">
        <v>0</v>
      </c>
      <c r="DU257" s="92">
        <v>0</v>
      </c>
      <c r="DV257" s="92">
        <v>0</v>
      </c>
      <c r="DW257" s="92">
        <v>0</v>
      </c>
      <c r="DX257" s="92">
        <v>0</v>
      </c>
      <c r="DY257" s="92">
        <v>0</v>
      </c>
      <c r="DZ257" s="92">
        <v>382640.23200000002</v>
      </c>
      <c r="EA257" s="92">
        <v>16.520600099999999</v>
      </c>
      <c r="EB257" s="92">
        <v>45.165596800000003</v>
      </c>
      <c r="EC257" s="92">
        <v>99.146561000000005</v>
      </c>
      <c r="ED257" s="92">
        <v>41.599955600000001</v>
      </c>
      <c r="EE257" s="92">
        <v>92.015710299999995</v>
      </c>
      <c r="EF257" s="92">
        <v>19.068266699999999</v>
      </c>
      <c r="EG257" s="92">
        <v>28.6885446</v>
      </c>
      <c r="EH257" s="92">
        <v>0</v>
      </c>
      <c r="EI257" s="92">
        <v>98.187396000000007</v>
      </c>
      <c r="EJ257" s="92">
        <v>2.4778971400000001</v>
      </c>
      <c r="EK257" s="92">
        <v>1.0396771199999999</v>
      </c>
      <c r="EL257" s="92">
        <v>33.841265200000002</v>
      </c>
      <c r="EM257" s="92">
        <v>4.1240251499999996</v>
      </c>
      <c r="EN257" s="92">
        <v>1057.85213</v>
      </c>
      <c r="EO257" s="92">
        <v>56.8937484</v>
      </c>
      <c r="EP257" s="92">
        <v>32.046181199999999</v>
      </c>
      <c r="EQ257" s="92">
        <v>43.0785141</v>
      </c>
      <c r="ER257" s="92">
        <v>5.3111917100000001</v>
      </c>
      <c r="ES257" s="92">
        <v>146.76154600000001</v>
      </c>
      <c r="ET257" s="92">
        <v>65.416277899999997</v>
      </c>
      <c r="EU257" s="92">
        <v>15.108831</v>
      </c>
      <c r="EV257" s="92">
        <v>39.661113800000003</v>
      </c>
      <c r="EW257" s="92">
        <v>681.439438</v>
      </c>
      <c r="EX257" s="92">
        <v>6.5547259499999996E-2</v>
      </c>
      <c r="EY257" s="92">
        <v>0</v>
      </c>
      <c r="EZ257" s="92">
        <v>1307.27117</v>
      </c>
      <c r="FA257" s="92">
        <v>119.840473</v>
      </c>
      <c r="FB257" s="92">
        <v>0</v>
      </c>
      <c r="FC257" s="92">
        <v>0</v>
      </c>
      <c r="FD257" s="92">
        <v>0</v>
      </c>
      <c r="FE257" s="92">
        <v>0</v>
      </c>
      <c r="FF257" s="92">
        <v>0</v>
      </c>
      <c r="FG257" s="92">
        <v>0</v>
      </c>
      <c r="FH257" s="92">
        <v>1.1574300200000001</v>
      </c>
      <c r="FI257" s="92">
        <v>0.65056952099999998</v>
      </c>
      <c r="FJ257" s="92">
        <v>5.4904559500000002E-5</v>
      </c>
      <c r="FK257" s="92">
        <v>0</v>
      </c>
      <c r="FL257" s="92">
        <v>0</v>
      </c>
      <c r="FM257" s="92">
        <v>0</v>
      </c>
      <c r="FN257" s="92">
        <v>193.98196300000001</v>
      </c>
      <c r="FO257" s="92">
        <v>3.3060284599999998</v>
      </c>
      <c r="FP257" s="92">
        <v>322.48765400000002</v>
      </c>
      <c r="FQ257" s="92">
        <v>5.2174164699999997E-10</v>
      </c>
      <c r="FR257" s="92">
        <v>0</v>
      </c>
      <c r="FS257" s="92">
        <v>0</v>
      </c>
      <c r="FT257" s="92">
        <v>0</v>
      </c>
      <c r="FU257" s="92">
        <v>0</v>
      </c>
      <c r="FV257" s="92">
        <v>0</v>
      </c>
      <c r="FW257" s="92">
        <v>0</v>
      </c>
      <c r="FX257" s="92">
        <v>0</v>
      </c>
      <c r="FY257" s="92">
        <v>0</v>
      </c>
      <c r="FZ257" s="92">
        <v>0</v>
      </c>
      <c r="GA257" s="92">
        <v>0</v>
      </c>
      <c r="GB257" s="92">
        <v>0</v>
      </c>
      <c r="GC257" s="92">
        <v>0</v>
      </c>
      <c r="GD257" s="92">
        <v>0</v>
      </c>
      <c r="GE257" s="92">
        <v>0</v>
      </c>
      <c r="GF257" s="92">
        <v>0</v>
      </c>
      <c r="GG257" s="92">
        <v>0</v>
      </c>
      <c r="GH257" s="92">
        <v>0</v>
      </c>
      <c r="GI257" s="92">
        <v>0</v>
      </c>
      <c r="GJ257" s="92">
        <v>0.98818689400000004</v>
      </c>
      <c r="GK257" s="92">
        <v>4.2665248200000001E-5</v>
      </c>
      <c r="GL257" s="92">
        <v>1.1664233699999999E-4</v>
      </c>
      <c r="GM257" s="92">
        <v>2.5605078600000002E-4</v>
      </c>
      <c r="GN257" s="92">
        <v>1.07433896E-4</v>
      </c>
      <c r="GO257" s="92">
        <v>2.3763501899999999E-4</v>
      </c>
      <c r="GP257" s="92">
        <v>4.9244720400000001E-5</v>
      </c>
      <c r="GQ257" s="92">
        <v>7.4089553000000001E-5</v>
      </c>
      <c r="GR257" s="92">
        <v>0</v>
      </c>
      <c r="GS257" s="92">
        <v>2.5357369599999998E-4</v>
      </c>
      <c r="GT257" s="92">
        <v>6.39928913E-6</v>
      </c>
      <c r="GU257" s="92">
        <v>2.68501642E-6</v>
      </c>
      <c r="GV257" s="92">
        <v>8.7396703100000003E-5</v>
      </c>
      <c r="GW257" s="92">
        <v>1.0650494299999999E-5</v>
      </c>
      <c r="GX257" s="92">
        <v>2.7319542499999998E-3</v>
      </c>
      <c r="GY257" s="92">
        <v>1.46930855E-4</v>
      </c>
      <c r="GZ257" s="92">
        <v>8.2760811900000003E-5</v>
      </c>
      <c r="HA257" s="92">
        <v>1.11252345E-4</v>
      </c>
      <c r="HB257" s="92">
        <v>1.3716409300000001E-5</v>
      </c>
      <c r="HC257" s="92">
        <v>3.7901878600000001E-4</v>
      </c>
      <c r="HD257" s="92">
        <v>1.6894069999999999E-4</v>
      </c>
      <c r="HE257" s="92">
        <v>3.9019286299999997E-5</v>
      </c>
      <c r="HF257" s="92">
        <v>1.02426743E-4</v>
      </c>
      <c r="HG257" s="92">
        <v>1.7598502800000001E-3</v>
      </c>
      <c r="HH257" s="92">
        <v>1.69278966E-7</v>
      </c>
      <c r="HI257" s="92">
        <v>0</v>
      </c>
      <c r="HJ257" s="92">
        <v>3.37609098E-3</v>
      </c>
      <c r="HK257" s="92">
        <v>3.0949381399999999E-4</v>
      </c>
      <c r="HL257" s="92">
        <v>0</v>
      </c>
      <c r="HM257" s="92">
        <v>0</v>
      </c>
      <c r="HN257" s="92">
        <v>0</v>
      </c>
      <c r="HO257" s="92">
        <v>0</v>
      </c>
      <c r="HP257" s="92">
        <v>0</v>
      </c>
      <c r="HQ257" s="92">
        <v>0</v>
      </c>
      <c r="HR257" s="92">
        <v>2.9891189600000001E-6</v>
      </c>
      <c r="HS257" s="92">
        <v>1.6801272299999999E-6</v>
      </c>
      <c r="HT257" s="92">
        <v>1.4179367899999999E-10</v>
      </c>
      <c r="HU257" s="92">
        <v>0</v>
      </c>
      <c r="HV257" s="92">
        <v>0</v>
      </c>
      <c r="HW257" s="92">
        <v>0</v>
      </c>
      <c r="HX257" s="92">
        <v>5.0096779500000002E-4</v>
      </c>
      <c r="HY257" s="92">
        <v>8.5379782900000001E-6</v>
      </c>
      <c r="HZ257" s="92">
        <v>8.3283995500000002E-4</v>
      </c>
      <c r="IA257" s="92">
        <v>1.34742302E-15</v>
      </c>
      <c r="IB257" s="92">
        <v>0</v>
      </c>
      <c r="IC257" s="92">
        <v>0</v>
      </c>
      <c r="ID257" s="92">
        <v>0</v>
      </c>
      <c r="IE257" s="92">
        <v>0</v>
      </c>
      <c r="IF257" s="92">
        <v>0</v>
      </c>
      <c r="IG257" s="92">
        <v>0</v>
      </c>
      <c r="IH257" s="92">
        <v>0</v>
      </c>
      <c r="II257" s="92">
        <v>0</v>
      </c>
      <c r="IJ257" s="92">
        <v>0</v>
      </c>
      <c r="IK257" s="92">
        <v>0</v>
      </c>
      <c r="IL257" s="92">
        <v>0</v>
      </c>
      <c r="IM257" s="92">
        <v>0</v>
      </c>
      <c r="IN257" s="92">
        <v>0</v>
      </c>
      <c r="IO257" s="92">
        <v>0</v>
      </c>
      <c r="IP257" s="92">
        <v>0</v>
      </c>
      <c r="IQ257" s="92">
        <v>0</v>
      </c>
      <c r="IR257" s="92">
        <v>0</v>
      </c>
      <c r="IS257" s="92">
        <v>0</v>
      </c>
      <c r="IT257" s="92">
        <v>21324.4656</v>
      </c>
      <c r="IU257" s="92">
        <v>387214.43699999998</v>
      </c>
      <c r="IV257" s="92">
        <v>6560.3154500000001</v>
      </c>
      <c r="IW257" s="92">
        <v>34.937823199999997</v>
      </c>
      <c r="IX257" s="92">
        <v>1</v>
      </c>
      <c r="IY257" s="92">
        <v>0</v>
      </c>
      <c r="IZ257" s="92">
        <v>1</v>
      </c>
      <c r="JA257" s="92">
        <v>0</v>
      </c>
      <c r="JB257" s="92">
        <v>-68162.839300000007</v>
      </c>
      <c r="JC257" s="92">
        <v>-3753.8272900000002</v>
      </c>
      <c r="JD257" s="92">
        <v>-1453.53612</v>
      </c>
      <c r="JE257" s="92">
        <v>-38.577495900000002</v>
      </c>
      <c r="JF257" s="92">
        <v>-2.1245191399999999</v>
      </c>
      <c r="JG257" s="92">
        <v>5.4175407100000003E-2</v>
      </c>
      <c r="JH257" s="92">
        <v>0.98372921300000005</v>
      </c>
      <c r="JI257" s="92">
        <v>18.158224700000002</v>
      </c>
      <c r="JJ257" s="92">
        <v>0</v>
      </c>
      <c r="JK257" s="92">
        <v>0</v>
      </c>
      <c r="JL257" s="92">
        <v>0</v>
      </c>
      <c r="JM257" s="92">
        <v>0</v>
      </c>
      <c r="JN257" s="92">
        <v>0</v>
      </c>
      <c r="JO257" s="92">
        <v>0</v>
      </c>
      <c r="JP257" s="92">
        <v>0</v>
      </c>
      <c r="JQ257" s="92">
        <v>0</v>
      </c>
      <c r="JR257" s="92">
        <v>0</v>
      </c>
      <c r="JS257" s="92">
        <v>0</v>
      </c>
      <c r="JT257" s="92">
        <v>0</v>
      </c>
      <c r="JU257" s="92">
        <v>0</v>
      </c>
      <c r="JV257" s="92">
        <v>0</v>
      </c>
      <c r="JW257" s="92">
        <v>0</v>
      </c>
      <c r="JX257" s="92">
        <v>0</v>
      </c>
      <c r="JY257" s="92">
        <v>0</v>
      </c>
      <c r="JZ257" s="92">
        <v>0</v>
      </c>
      <c r="KA257" s="92">
        <v>0</v>
      </c>
      <c r="KB257" s="92">
        <v>0</v>
      </c>
      <c r="KC257" s="92">
        <v>0</v>
      </c>
      <c r="KD257" s="92">
        <v>0</v>
      </c>
      <c r="KE257" s="92">
        <v>0</v>
      </c>
      <c r="KF257" s="92">
        <v>0</v>
      </c>
      <c r="KG257" s="92">
        <v>0</v>
      </c>
      <c r="KH257" s="92">
        <v>0</v>
      </c>
      <c r="KI257" s="92">
        <v>0</v>
      </c>
      <c r="KJ257" s="92">
        <v>0</v>
      </c>
      <c r="KK257" s="92">
        <v>0</v>
      </c>
      <c r="KL257" s="92">
        <v>0</v>
      </c>
      <c r="KM257" s="92">
        <v>0</v>
      </c>
      <c r="KN257" s="92">
        <v>0</v>
      </c>
      <c r="KO257" s="92">
        <v>0</v>
      </c>
      <c r="KP257" s="92">
        <v>0</v>
      </c>
      <c r="KQ257" s="92">
        <v>0</v>
      </c>
      <c r="KR257" s="92">
        <v>0</v>
      </c>
      <c r="KS257" s="92">
        <v>0</v>
      </c>
      <c r="KT257" s="92">
        <v>0</v>
      </c>
      <c r="KU257" s="92">
        <v>0</v>
      </c>
      <c r="KV257" s="92">
        <v>0</v>
      </c>
      <c r="KW257" s="92">
        <v>0</v>
      </c>
      <c r="KX257" s="92">
        <v>0</v>
      </c>
      <c r="KY257" s="92">
        <v>0</v>
      </c>
      <c r="KZ257" s="92">
        <v>0</v>
      </c>
      <c r="LA257" s="92">
        <v>0</v>
      </c>
      <c r="LB257" s="92">
        <v>0</v>
      </c>
      <c r="LC257" s="92">
        <v>0.15475799800000001</v>
      </c>
      <c r="LD257" s="92">
        <v>3.8212917199999998E-3</v>
      </c>
      <c r="LE257" s="92">
        <v>1.60333919E-3</v>
      </c>
      <c r="LF257" s="92">
        <v>6.4049286100000005E-2</v>
      </c>
      <c r="LG257" s="92">
        <v>7.8052893400000004E-3</v>
      </c>
      <c r="LH257" s="92">
        <v>1.6398573299999999</v>
      </c>
      <c r="LI257" s="92">
        <v>0</v>
      </c>
      <c r="LJ257" s="92">
        <v>2.5094884899999998</v>
      </c>
      <c r="LK257" s="92">
        <v>1.46506352</v>
      </c>
      <c r="LL257" s="92">
        <v>0.43372075199999999</v>
      </c>
      <c r="LM257" s="92">
        <v>4.8191194700000002E-2</v>
      </c>
      <c r="LN257" s="92">
        <v>0.67893340999999996</v>
      </c>
      <c r="LO257" s="92">
        <v>9.0512525400000002E-2</v>
      </c>
      <c r="LP257" s="92">
        <v>46.196413999999997</v>
      </c>
      <c r="LQ257" s="92">
        <v>6.2376620399999999E-2</v>
      </c>
      <c r="LR257" s="92">
        <v>0</v>
      </c>
      <c r="LS257" s="92">
        <v>0</v>
      </c>
      <c r="LT257" s="92">
        <v>0</v>
      </c>
      <c r="LU257" s="92">
        <v>0</v>
      </c>
      <c r="LV257" s="92">
        <v>0</v>
      </c>
      <c r="LW257" s="92">
        <v>0</v>
      </c>
      <c r="LX257" s="92">
        <v>0</v>
      </c>
      <c r="LY257" s="92">
        <v>0</v>
      </c>
      <c r="LZ257" s="92">
        <v>0</v>
      </c>
      <c r="MA257" s="92">
        <v>0</v>
      </c>
      <c r="MB257" s="92">
        <v>0</v>
      </c>
      <c r="MC257" s="92">
        <v>0</v>
      </c>
      <c r="MD257" s="92">
        <v>0</v>
      </c>
      <c r="ME257" s="92">
        <v>0</v>
      </c>
      <c r="MF257" s="92">
        <v>0</v>
      </c>
      <c r="MG257" s="92">
        <v>0</v>
      </c>
      <c r="MH257" s="92">
        <v>0</v>
      </c>
      <c r="MI257" s="92">
        <v>0</v>
      </c>
      <c r="MJ257" s="92">
        <v>0</v>
      </c>
      <c r="MK257" s="92">
        <v>0</v>
      </c>
      <c r="ML257" s="92">
        <v>0</v>
      </c>
      <c r="MM257" s="92">
        <v>0</v>
      </c>
      <c r="MN257" s="92">
        <v>0</v>
      </c>
      <c r="MO257" s="92">
        <v>0</v>
      </c>
      <c r="MP257" s="92">
        <v>0</v>
      </c>
      <c r="MQ257" s="92">
        <v>0</v>
      </c>
      <c r="MR257" s="92">
        <v>0</v>
      </c>
      <c r="MS257" s="92">
        <v>0</v>
      </c>
      <c r="MT257" s="92">
        <v>0</v>
      </c>
      <c r="MU257" s="92">
        <v>0</v>
      </c>
      <c r="MV257" s="92">
        <v>0</v>
      </c>
      <c r="MW257" s="92">
        <v>0</v>
      </c>
      <c r="MX257" s="92">
        <v>0</v>
      </c>
      <c r="MY257" s="92">
        <v>0</v>
      </c>
      <c r="MZ257" s="92">
        <v>0</v>
      </c>
      <c r="NA257" s="92">
        <v>0</v>
      </c>
      <c r="NB257" s="92">
        <v>0</v>
      </c>
      <c r="NC257" s="92">
        <v>0</v>
      </c>
      <c r="ND257" s="92">
        <v>0</v>
      </c>
      <c r="NE257" s="92">
        <v>0</v>
      </c>
      <c r="NF257" s="92">
        <v>0</v>
      </c>
      <c r="NG257" s="92">
        <v>0</v>
      </c>
      <c r="NH257" s="92">
        <v>0</v>
      </c>
      <c r="NI257" s="92">
        <v>0</v>
      </c>
      <c r="NJ257" s="92">
        <v>0</v>
      </c>
      <c r="NK257" s="92">
        <v>0</v>
      </c>
      <c r="NL257" s="92">
        <v>0</v>
      </c>
      <c r="NM257" s="92">
        <v>2.9004474100000001E-3</v>
      </c>
      <c r="NN257" s="92">
        <v>7.1617983099999996E-5</v>
      </c>
      <c r="NO257" s="92">
        <v>3.0049503399999999E-5</v>
      </c>
      <c r="NP257" s="92">
        <v>1.2004005500000001E-3</v>
      </c>
      <c r="NQ257" s="92">
        <v>1.4628537199999999E-4</v>
      </c>
      <c r="NR257" s="92">
        <v>3.0733920200000001E-2</v>
      </c>
      <c r="NS257" s="92">
        <v>0</v>
      </c>
      <c r="NT257" s="92">
        <v>4.7032395599999999E-2</v>
      </c>
      <c r="NU257" s="92">
        <v>2.7457965000000001E-2</v>
      </c>
      <c r="NV257" s="92">
        <v>8.1287187000000007E-3</v>
      </c>
      <c r="NW257" s="92">
        <v>9.0319096600000005E-4</v>
      </c>
      <c r="NX257" s="92">
        <v>1.2724451600000001E-2</v>
      </c>
      <c r="NY257" s="92">
        <v>1.6963699699999999E-3</v>
      </c>
      <c r="NZ257" s="92">
        <v>0.865805135</v>
      </c>
      <c r="OA257" s="92">
        <v>1.16905174E-3</v>
      </c>
      <c r="OB257" s="92">
        <v>0</v>
      </c>
      <c r="OC257" s="92">
        <v>0</v>
      </c>
      <c r="OD257" s="92">
        <v>0</v>
      </c>
      <c r="OE257" s="92">
        <v>0</v>
      </c>
      <c r="OF257" s="92">
        <v>0</v>
      </c>
      <c r="OG257" s="92">
        <v>0</v>
      </c>
      <c r="OH257" s="92">
        <v>0</v>
      </c>
      <c r="OI257" s="92">
        <v>0</v>
      </c>
      <c r="OJ257" s="92">
        <v>0</v>
      </c>
      <c r="OK257" s="92">
        <v>0</v>
      </c>
      <c r="OL257" s="92">
        <v>0</v>
      </c>
      <c r="OM257" s="92">
        <v>0</v>
      </c>
      <c r="ON257" s="92">
        <v>0</v>
      </c>
      <c r="OO257" s="92">
        <v>0</v>
      </c>
      <c r="OP257" s="92">
        <v>0</v>
      </c>
      <c r="OQ257" s="92">
        <v>0</v>
      </c>
      <c r="OR257" s="92">
        <v>0</v>
      </c>
      <c r="OS257" s="92">
        <v>0</v>
      </c>
      <c r="OT257" s="92">
        <v>0</v>
      </c>
      <c r="OU257" s="92">
        <v>0</v>
      </c>
      <c r="OV257" s="92">
        <v>0</v>
      </c>
      <c r="OW257" s="92">
        <v>0</v>
      </c>
      <c r="OX257" s="92">
        <v>0</v>
      </c>
      <c r="OY257" s="92">
        <v>0</v>
      </c>
      <c r="OZ257" s="92">
        <v>0</v>
      </c>
      <c r="PA257" s="92">
        <v>0</v>
      </c>
      <c r="PB257" s="92">
        <v>0</v>
      </c>
      <c r="PC257" s="92">
        <v>0</v>
      </c>
      <c r="PD257" s="92">
        <v>0</v>
      </c>
      <c r="PE257" s="92">
        <v>0</v>
      </c>
      <c r="PF257" s="92">
        <v>0</v>
      </c>
      <c r="PG257" s="92">
        <v>0</v>
      </c>
      <c r="PH257" s="92">
        <v>0</v>
      </c>
      <c r="PI257" s="92">
        <v>0</v>
      </c>
      <c r="PJ257" s="92">
        <v>0</v>
      </c>
      <c r="PK257" s="92">
        <v>0</v>
      </c>
      <c r="PL257" s="92">
        <v>0</v>
      </c>
      <c r="PM257" s="92">
        <v>0</v>
      </c>
      <c r="PN257" s="92">
        <v>0</v>
      </c>
      <c r="PO257" s="92">
        <v>0</v>
      </c>
      <c r="PP257" s="92">
        <v>0</v>
      </c>
      <c r="PQ257" s="92">
        <v>0</v>
      </c>
      <c r="PR257" s="92">
        <v>0</v>
      </c>
      <c r="PS257" s="92">
        <v>0</v>
      </c>
      <c r="PT257" s="92">
        <v>0</v>
      </c>
      <c r="PU257" s="92">
        <v>0</v>
      </c>
      <c r="PV257" s="92">
        <v>0</v>
      </c>
      <c r="PW257" s="92">
        <v>25.092833200000001</v>
      </c>
      <c r="PX257" s="92">
        <v>0.61959341099999998</v>
      </c>
      <c r="PY257" s="92">
        <v>0.25996926399999998</v>
      </c>
      <c r="PZ257" s="92">
        <v>8.4619995299999999</v>
      </c>
      <c r="QA257" s="92">
        <v>1.0312114100000001</v>
      </c>
      <c r="QB257" s="92">
        <v>249.50383400000001</v>
      </c>
      <c r="QC257" s="92">
        <v>0</v>
      </c>
      <c r="QD257" s="92">
        <v>57.315713299999999</v>
      </c>
      <c r="QE257" s="92">
        <v>82.156953099999996</v>
      </c>
      <c r="QF257" s="92">
        <v>10.4160641</v>
      </c>
      <c r="QG257" s="92">
        <v>1.15734045</v>
      </c>
      <c r="QH257" s="92">
        <v>16.719685699999999</v>
      </c>
      <c r="QI257" s="92">
        <v>2.1560445600000002</v>
      </c>
      <c r="QJ257" s="92">
        <v>1073.5122699999999</v>
      </c>
      <c r="QK257" s="92">
        <v>9.3646893500000008</v>
      </c>
      <c r="QL257" s="92">
        <v>0</v>
      </c>
      <c r="QM257" s="92">
        <v>0</v>
      </c>
      <c r="QN257" s="92">
        <v>0</v>
      </c>
      <c r="QO257" s="92">
        <v>0</v>
      </c>
      <c r="QP257" s="92">
        <v>0</v>
      </c>
      <c r="QQ257" s="92">
        <v>0</v>
      </c>
      <c r="QR257" s="92">
        <v>0</v>
      </c>
      <c r="QS257" s="92">
        <v>0</v>
      </c>
      <c r="QT257" s="92">
        <v>0</v>
      </c>
      <c r="QU257" s="92">
        <v>0</v>
      </c>
      <c r="QV257" s="92">
        <v>0</v>
      </c>
      <c r="QW257" s="92">
        <v>0</v>
      </c>
      <c r="QX257" s="92">
        <v>0</v>
      </c>
      <c r="QY257" s="92">
        <v>0</v>
      </c>
      <c r="QZ257" s="92">
        <v>0</v>
      </c>
      <c r="RA257" s="92">
        <v>0</v>
      </c>
      <c r="RB257" s="92">
        <v>0</v>
      </c>
      <c r="RC257" s="92">
        <v>0</v>
      </c>
      <c r="RD257" s="92">
        <v>0</v>
      </c>
      <c r="RE257" s="92">
        <v>0</v>
      </c>
      <c r="RF257" s="92">
        <v>0</v>
      </c>
      <c r="RG257" s="92">
        <v>0</v>
      </c>
      <c r="RH257" s="92">
        <v>0</v>
      </c>
      <c r="RI257" s="92">
        <v>0</v>
      </c>
      <c r="RJ257" s="92">
        <v>0</v>
      </c>
      <c r="RK257" s="92">
        <v>0</v>
      </c>
      <c r="RL257" s="92">
        <v>0</v>
      </c>
      <c r="RM257" s="92">
        <v>0</v>
      </c>
      <c r="RN257" s="92">
        <v>0</v>
      </c>
      <c r="RO257" s="92">
        <v>0</v>
      </c>
      <c r="RP257" s="92">
        <v>0</v>
      </c>
      <c r="RQ257" s="92">
        <v>0</v>
      </c>
      <c r="RR257" s="92">
        <v>0</v>
      </c>
      <c r="RS257" s="92">
        <v>0</v>
      </c>
      <c r="RT257" s="92">
        <v>0</v>
      </c>
      <c r="RU257" s="92">
        <v>0</v>
      </c>
      <c r="RV257" s="92">
        <v>0</v>
      </c>
      <c r="RW257" s="92">
        <v>0</v>
      </c>
      <c r="RX257" s="92">
        <v>0</v>
      </c>
      <c r="RY257" s="92">
        <v>0</v>
      </c>
      <c r="RZ257" s="92">
        <v>0</v>
      </c>
      <c r="SA257" s="92">
        <v>0</v>
      </c>
      <c r="SB257" s="92">
        <v>0</v>
      </c>
      <c r="SC257" s="92">
        <v>0</v>
      </c>
      <c r="SD257" s="92">
        <v>0</v>
      </c>
      <c r="SE257" s="92">
        <v>0</v>
      </c>
      <c r="SF257" s="92">
        <v>0</v>
      </c>
      <c r="SG257" s="92">
        <v>1.63176955E-2</v>
      </c>
      <c r="SH257" s="92">
        <v>4.0291730000000003E-4</v>
      </c>
      <c r="SI257" s="92">
        <v>1.6905621E-4</v>
      </c>
      <c r="SJ257" s="92">
        <v>5.5027796300000003E-3</v>
      </c>
      <c r="SK257" s="92">
        <v>6.7058963200000005E-4</v>
      </c>
      <c r="SL257" s="92">
        <v>0.16225061399999999</v>
      </c>
      <c r="SM257" s="92">
        <v>0</v>
      </c>
      <c r="SN257" s="92">
        <v>3.7272011000000001E-2</v>
      </c>
      <c r="SO257" s="92">
        <v>5.34260971E-2</v>
      </c>
      <c r="SP257" s="92">
        <v>6.7734942700000004E-3</v>
      </c>
      <c r="SQ257" s="92">
        <v>7.5261047399999997E-4</v>
      </c>
      <c r="SR257" s="92">
        <v>1.0872695700000001E-2</v>
      </c>
      <c r="SS257" s="92">
        <v>1.40206083E-3</v>
      </c>
      <c r="ST257" s="92">
        <v>0.69809758600000005</v>
      </c>
      <c r="SU257" s="92">
        <v>6.0897925599999996E-3</v>
      </c>
      <c r="SV257" s="92">
        <v>0</v>
      </c>
      <c r="SW257" s="92">
        <v>0</v>
      </c>
      <c r="SX257" s="92">
        <v>0</v>
      </c>
      <c r="SY257" s="92">
        <v>53.3565951</v>
      </c>
      <c r="SZ257" s="92">
        <v>1537.7682</v>
      </c>
      <c r="TA257" s="92">
        <v>17.511679699999998</v>
      </c>
      <c r="TB257" s="92">
        <v>34.937823199999997</v>
      </c>
      <c r="TC257" s="92">
        <v>1</v>
      </c>
      <c r="TD257" s="92">
        <v>0</v>
      </c>
      <c r="TE257" s="92">
        <v>0</v>
      </c>
      <c r="TF257" s="92">
        <v>1</v>
      </c>
      <c r="TG257" s="92">
        <v>-30064.8619</v>
      </c>
      <c r="TH257" s="92">
        <v>-1043.17326</v>
      </c>
      <c r="TI257" s="92">
        <v>-1.60415866</v>
      </c>
      <c r="TJ257" s="92">
        <v>-80.992180899999994</v>
      </c>
      <c r="TK257" s="92">
        <v>-2.81022003</v>
      </c>
      <c r="TL257" s="92">
        <v>5.0781912300000003E-2</v>
      </c>
      <c r="TM257" s="92">
        <v>1.46356434</v>
      </c>
      <c r="TN257" s="92">
        <v>28.8205834</v>
      </c>
      <c r="TO257" s="92">
        <v>0</v>
      </c>
      <c r="TP257" s="92">
        <v>1.5618926700000001E-2</v>
      </c>
      <c r="TQ257" s="92">
        <v>-1696838399.2</v>
      </c>
      <c r="TR257" s="92">
        <v>2.95720088888889E-2</v>
      </c>
      <c r="TS257" s="92">
        <v>0</v>
      </c>
      <c r="TT257" s="92">
        <v>0</v>
      </c>
      <c r="TU257" s="92">
        <v>0</v>
      </c>
      <c r="TV257" s="92">
        <v>0</v>
      </c>
      <c r="TW257" s="92">
        <v>0</v>
      </c>
      <c r="TX257" s="92">
        <v>0</v>
      </c>
      <c r="TY257" s="92">
        <v>0</v>
      </c>
      <c r="TZ257" s="92">
        <v>0</v>
      </c>
      <c r="UA257" s="92">
        <v>0</v>
      </c>
      <c r="UB257" s="92">
        <v>0</v>
      </c>
      <c r="UC257" s="92">
        <v>0</v>
      </c>
      <c r="UD257" s="92">
        <v>0</v>
      </c>
      <c r="UE257" s="92">
        <v>0</v>
      </c>
      <c r="UF257" s="92">
        <v>0</v>
      </c>
      <c r="UG257" s="92">
        <v>0</v>
      </c>
      <c r="UH257" s="92">
        <v>0</v>
      </c>
      <c r="UI257" s="92">
        <v>0</v>
      </c>
      <c r="UJ257" s="92">
        <v>0</v>
      </c>
      <c r="UK257" s="92">
        <v>0</v>
      </c>
      <c r="UL257" s="92">
        <v>0</v>
      </c>
      <c r="UM257" s="92">
        <v>0</v>
      </c>
      <c r="UN257" s="92">
        <v>0</v>
      </c>
      <c r="UO257" s="92">
        <v>0</v>
      </c>
      <c r="UP257" s="92">
        <v>0</v>
      </c>
      <c r="UQ257" s="92">
        <v>0</v>
      </c>
      <c r="UR257" s="92">
        <v>0</v>
      </c>
      <c r="US257" s="92">
        <v>0</v>
      </c>
      <c r="UT257" s="92">
        <v>0</v>
      </c>
      <c r="UU257" s="92">
        <v>0</v>
      </c>
      <c r="UV257" s="92">
        <v>0</v>
      </c>
      <c r="UW257" s="92">
        <v>0</v>
      </c>
      <c r="UX257" s="92">
        <v>0</v>
      </c>
      <c r="UY257" s="92">
        <v>0</v>
      </c>
      <c r="UZ257" s="92">
        <v>0</v>
      </c>
      <c r="VA257" s="92">
        <v>0</v>
      </c>
      <c r="VB257" s="92">
        <v>0</v>
      </c>
      <c r="VC257" s="92">
        <v>0</v>
      </c>
      <c r="VD257" s="92">
        <v>0</v>
      </c>
      <c r="VE257" s="92">
        <v>0</v>
      </c>
      <c r="VF257" s="92">
        <v>0</v>
      </c>
      <c r="VG257" s="92">
        <v>0</v>
      </c>
      <c r="VH257" s="92">
        <v>0</v>
      </c>
      <c r="VI257" s="92">
        <v>0</v>
      </c>
      <c r="VJ257" s="92">
        <v>0</v>
      </c>
      <c r="VK257" s="92">
        <v>0</v>
      </c>
      <c r="VL257" s="92">
        <v>0</v>
      </c>
      <c r="VM257" s="92">
        <v>0</v>
      </c>
      <c r="VN257" s="92">
        <v>0</v>
      </c>
      <c r="VO257" s="92">
        <v>0</v>
      </c>
      <c r="VP257" s="92">
        <v>0</v>
      </c>
      <c r="VQ257" s="92">
        <v>0</v>
      </c>
      <c r="VR257" s="92">
        <v>0</v>
      </c>
      <c r="VS257" s="92">
        <v>0</v>
      </c>
      <c r="VT257" s="92">
        <v>0</v>
      </c>
      <c r="VU257" s="92">
        <v>0</v>
      </c>
      <c r="VV257" s="92">
        <v>0</v>
      </c>
      <c r="VW257" s="92">
        <v>0</v>
      </c>
      <c r="VX257" s="92">
        <v>0</v>
      </c>
      <c r="VY257" s="92">
        <v>0</v>
      </c>
      <c r="VZ257" s="92">
        <v>0</v>
      </c>
      <c r="WA257" s="92">
        <v>0</v>
      </c>
      <c r="WB257" s="92">
        <v>0</v>
      </c>
      <c r="WC257" s="92">
        <v>1.7974547444444499E-2</v>
      </c>
    </row>
    <row r="258" spans="2:601" ht="13.5" customHeight="1">
      <c r="B258" s="851" t="s">
        <v>2923</v>
      </c>
      <c r="C258" s="92">
        <v>0</v>
      </c>
      <c r="D258" s="92">
        <v>360102.83199999999</v>
      </c>
      <c r="E258" s="92">
        <v>-1350.6967400000001</v>
      </c>
      <c r="F258" s="92">
        <v>19731.021700000001</v>
      </c>
      <c r="G258" s="92">
        <v>0.33313220199999999</v>
      </c>
      <c r="H258" s="92">
        <v>0.232892194</v>
      </c>
      <c r="I258" s="92">
        <v>0.511240009</v>
      </c>
      <c r="J258" s="92">
        <v>0.21450629700000001</v>
      </c>
      <c r="K258" s="92">
        <v>0.56936452900000001</v>
      </c>
      <c r="L258" s="92">
        <v>0.11798849</v>
      </c>
      <c r="M258" s="92">
        <v>7.7857682999999997E-2</v>
      </c>
      <c r="N258" s="92">
        <v>0</v>
      </c>
      <c r="O258" s="92">
        <v>0.56254737799999999</v>
      </c>
      <c r="P258" s="92">
        <v>1.4196674899999999E-2</v>
      </c>
      <c r="Q258" s="92">
        <v>5.9566467999999997E-3</v>
      </c>
      <c r="R258" s="92">
        <v>0.23795275599999999</v>
      </c>
      <c r="S258" s="92">
        <v>2.8997827E-2</v>
      </c>
      <c r="T258" s="92">
        <v>5.4547159900000004</v>
      </c>
      <c r="U258" s="92">
        <v>0.34737083299999999</v>
      </c>
      <c r="V258" s="92">
        <v>0.23606234600000001</v>
      </c>
      <c r="W258" s="92">
        <v>0.41648805300000002</v>
      </c>
      <c r="X258" s="92">
        <v>8.2159996299999996E-2</v>
      </c>
      <c r="Y258" s="92">
        <v>1.51352449</v>
      </c>
      <c r="Z258" s="92">
        <v>0.399412449</v>
      </c>
      <c r="AA258" s="92">
        <v>0.15240390300000001</v>
      </c>
      <c r="AB258" s="92">
        <v>0.31199996000000002</v>
      </c>
      <c r="AC258" s="92">
        <v>37.170490800000003</v>
      </c>
      <c r="AD258" s="92">
        <v>6.2083521600000003E-4</v>
      </c>
      <c r="AE258" s="92">
        <v>0</v>
      </c>
      <c r="AF258" s="92">
        <v>15.7545629</v>
      </c>
      <c r="AG258" s="92">
        <v>0.84303256199999999</v>
      </c>
      <c r="AH258" s="92">
        <v>0</v>
      </c>
      <c r="AI258" s="92">
        <v>0</v>
      </c>
      <c r="AJ258" s="92">
        <v>0</v>
      </c>
      <c r="AK258" s="92">
        <v>0</v>
      </c>
      <c r="AL258" s="92">
        <v>0</v>
      </c>
      <c r="AM258" s="92">
        <v>0</v>
      </c>
      <c r="AN258" s="92">
        <v>3.8065133000000002E-3</v>
      </c>
      <c r="AO258" s="92">
        <v>1.88868695E-2</v>
      </c>
      <c r="AP258" s="92">
        <v>1.8207122300000001E-6</v>
      </c>
      <c r="AQ258" s="92">
        <v>0</v>
      </c>
      <c r="AR258" s="92">
        <v>0</v>
      </c>
      <c r="AS258" s="92">
        <v>0</v>
      </c>
      <c r="AT258" s="92">
        <v>4.0946040699999999</v>
      </c>
      <c r="AU258" s="92">
        <v>0.19143769699999999</v>
      </c>
      <c r="AV258" s="92">
        <v>8.7900128500000001</v>
      </c>
      <c r="AW258" s="92">
        <v>7.5654713299999999E-12</v>
      </c>
      <c r="AX258" s="92">
        <v>0</v>
      </c>
      <c r="AY258" s="92">
        <v>0</v>
      </c>
      <c r="AZ258" s="92">
        <v>0</v>
      </c>
      <c r="BA258" s="92">
        <v>0</v>
      </c>
      <c r="BB258" s="92">
        <v>0</v>
      </c>
      <c r="BC258" s="92">
        <v>0</v>
      </c>
      <c r="BD258" s="92">
        <v>0</v>
      </c>
      <c r="BE258" s="92">
        <v>0</v>
      </c>
      <c r="BF258" s="92">
        <v>0</v>
      </c>
      <c r="BG258" s="92">
        <v>0</v>
      </c>
      <c r="BH258" s="92">
        <v>0</v>
      </c>
      <c r="BI258" s="92">
        <v>0</v>
      </c>
      <c r="BJ258" s="92">
        <v>0</v>
      </c>
      <c r="BK258" s="92">
        <v>0</v>
      </c>
      <c r="BL258" s="92">
        <v>0</v>
      </c>
      <c r="BM258" s="92">
        <v>0</v>
      </c>
      <c r="BN258" s="92">
        <v>0</v>
      </c>
      <c r="BO258" s="92">
        <v>0</v>
      </c>
      <c r="BP258" s="92">
        <v>0.99602779500000005</v>
      </c>
      <c r="BQ258" s="92">
        <v>1.6816611800000001E-5</v>
      </c>
      <c r="BR258" s="92">
        <v>1.17564666E-5</v>
      </c>
      <c r="BS258" s="92">
        <v>2.5807546399999999E-5</v>
      </c>
      <c r="BT258" s="92">
        <v>1.08283412E-5</v>
      </c>
      <c r="BU258" s="92">
        <v>2.8741689399999999E-5</v>
      </c>
      <c r="BV258" s="92">
        <v>5.9560937699999997E-6</v>
      </c>
      <c r="BW258" s="92">
        <v>3.9302787999999996E-6</v>
      </c>
      <c r="BX258" s="92">
        <v>0</v>
      </c>
      <c r="BY258" s="92">
        <v>2.8397557599999999E-5</v>
      </c>
      <c r="BZ258" s="92">
        <v>7.1665233499999995E-7</v>
      </c>
      <c r="CA258" s="92">
        <v>3.0069328799999999E-7</v>
      </c>
      <c r="CB258" s="92">
        <v>1.2011925299999999E-5</v>
      </c>
      <c r="CC258" s="92">
        <v>1.4638188600000001E-6</v>
      </c>
      <c r="CD258" s="92">
        <v>2.7535567199999999E-4</v>
      </c>
      <c r="CE258" s="92">
        <v>1.7535382100000001E-5</v>
      </c>
      <c r="CF258" s="92">
        <v>1.19164968E-5</v>
      </c>
      <c r="CG258" s="92">
        <v>2.1024439800000001E-5</v>
      </c>
      <c r="CH258" s="92">
        <v>4.1474608499999998E-6</v>
      </c>
      <c r="CI258" s="92">
        <v>7.6403162700000005E-5</v>
      </c>
      <c r="CJ258" s="92">
        <v>2.01624582E-5</v>
      </c>
      <c r="CK258" s="92">
        <v>7.6933940000000002E-6</v>
      </c>
      <c r="CL258" s="92">
        <v>1.574985E-5</v>
      </c>
      <c r="CM258" s="92">
        <v>1.87637734E-3</v>
      </c>
      <c r="CN258" s="92">
        <v>3.1339944799999997E-8</v>
      </c>
      <c r="CO258" s="92">
        <v>0</v>
      </c>
      <c r="CP258" s="92">
        <v>7.9529498199999997E-4</v>
      </c>
      <c r="CQ258" s="92">
        <v>4.2556532399999999E-5</v>
      </c>
      <c r="CR258" s="92">
        <v>0</v>
      </c>
      <c r="CS258" s="92">
        <v>0</v>
      </c>
      <c r="CT258" s="92">
        <v>0</v>
      </c>
      <c r="CU258" s="92">
        <v>0</v>
      </c>
      <c r="CV258" s="92">
        <v>0</v>
      </c>
      <c r="CW258" s="92">
        <v>0</v>
      </c>
      <c r="CX258" s="92">
        <v>1.9215391399999999E-7</v>
      </c>
      <c r="CY258" s="92">
        <v>9.5341474499999997E-7</v>
      </c>
      <c r="CZ258" s="92">
        <v>9.1910090200000003E-11</v>
      </c>
      <c r="DA258" s="92">
        <v>0</v>
      </c>
      <c r="DB258" s="92">
        <v>0</v>
      </c>
      <c r="DC258" s="92">
        <v>0</v>
      </c>
      <c r="DD258" s="92">
        <v>2.06696821E-4</v>
      </c>
      <c r="DE258" s="92">
        <v>9.6638314000000001E-6</v>
      </c>
      <c r="DF258" s="92">
        <v>4.4372244099999999E-4</v>
      </c>
      <c r="DG258" s="92">
        <v>3.8190722400000001E-16</v>
      </c>
      <c r="DH258" s="92">
        <v>0</v>
      </c>
      <c r="DI258" s="92">
        <v>0</v>
      </c>
      <c r="DJ258" s="92">
        <v>0</v>
      </c>
      <c r="DK258" s="92">
        <v>0</v>
      </c>
      <c r="DL258" s="92">
        <v>0</v>
      </c>
      <c r="DM258" s="92">
        <v>0</v>
      </c>
      <c r="DN258" s="92">
        <v>0</v>
      </c>
      <c r="DO258" s="92">
        <v>0</v>
      </c>
      <c r="DP258" s="92">
        <v>0</v>
      </c>
      <c r="DQ258" s="92">
        <v>0</v>
      </c>
      <c r="DR258" s="92">
        <v>0</v>
      </c>
      <c r="DS258" s="92">
        <v>0</v>
      </c>
      <c r="DT258" s="92">
        <v>0</v>
      </c>
      <c r="DU258" s="92">
        <v>0</v>
      </c>
      <c r="DV258" s="92">
        <v>0</v>
      </c>
      <c r="DW258" s="92">
        <v>0</v>
      </c>
      <c r="DX258" s="92">
        <v>0</v>
      </c>
      <c r="DY258" s="92">
        <v>0</v>
      </c>
      <c r="DZ258" s="92">
        <v>355459.88099999999</v>
      </c>
      <c r="EA258" s="92">
        <v>15.347080699999999</v>
      </c>
      <c r="EB258" s="92">
        <v>41.957317400000001</v>
      </c>
      <c r="EC258" s="92">
        <v>92.103813900000006</v>
      </c>
      <c r="ED258" s="92">
        <v>38.644956899999997</v>
      </c>
      <c r="EE258" s="92">
        <v>85.479493899999994</v>
      </c>
      <c r="EF258" s="92">
        <v>17.713777199999999</v>
      </c>
      <c r="EG258" s="92">
        <v>26.6506911</v>
      </c>
      <c r="EH258" s="92">
        <v>0</v>
      </c>
      <c r="EI258" s="92">
        <v>91.212782000000004</v>
      </c>
      <c r="EJ258" s="92">
        <v>2.30188294</v>
      </c>
      <c r="EK258" s="92">
        <v>0.96582500900000001</v>
      </c>
      <c r="EL258" s="92">
        <v>31.437394900000001</v>
      </c>
      <c r="EM258" s="92">
        <v>3.8310803899999999</v>
      </c>
      <c r="EN258" s="92">
        <v>982.708977</v>
      </c>
      <c r="EO258" s="92">
        <v>52.852374900000001</v>
      </c>
      <c r="EP258" s="92">
        <v>29.769822399999999</v>
      </c>
      <c r="EQ258" s="92">
        <v>40.018487800000003</v>
      </c>
      <c r="ER258" s="92">
        <v>4.9339181099999996</v>
      </c>
      <c r="ES258" s="92">
        <v>136.33653000000001</v>
      </c>
      <c r="ET258" s="92">
        <v>60.769517700000002</v>
      </c>
      <c r="EU258" s="92">
        <v>14.0355948</v>
      </c>
      <c r="EV258" s="92">
        <v>36.8438382</v>
      </c>
      <c r="EW258" s="92">
        <v>633.03427299999998</v>
      </c>
      <c r="EX258" s="92">
        <v>6.0891195199999998E-2</v>
      </c>
      <c r="EY258" s="92">
        <v>0</v>
      </c>
      <c r="EZ258" s="92">
        <v>1214.41086</v>
      </c>
      <c r="FA258" s="92">
        <v>111.327761</v>
      </c>
      <c r="FB258" s="92">
        <v>0</v>
      </c>
      <c r="FC258" s="92">
        <v>0</v>
      </c>
      <c r="FD258" s="92">
        <v>0</v>
      </c>
      <c r="FE258" s="92">
        <v>0</v>
      </c>
      <c r="FF258" s="92">
        <v>0</v>
      </c>
      <c r="FG258" s="92">
        <v>0</v>
      </c>
      <c r="FH258" s="92">
        <v>1.0752134799999999</v>
      </c>
      <c r="FI258" s="92">
        <v>0.60435716100000003</v>
      </c>
      <c r="FJ258" s="92">
        <v>5.10044855E-5</v>
      </c>
      <c r="FK258" s="92">
        <v>0</v>
      </c>
      <c r="FL258" s="92">
        <v>0</v>
      </c>
      <c r="FM258" s="92">
        <v>0</v>
      </c>
      <c r="FN258" s="92">
        <v>180.20270600000001</v>
      </c>
      <c r="FO258" s="92">
        <v>3.0711890300000002</v>
      </c>
      <c r="FP258" s="92">
        <v>299.58016300000003</v>
      </c>
      <c r="FQ258" s="92">
        <v>4.84680408E-10</v>
      </c>
      <c r="FR258" s="92">
        <v>0</v>
      </c>
      <c r="FS258" s="92">
        <v>0</v>
      </c>
      <c r="FT258" s="92">
        <v>0</v>
      </c>
      <c r="FU258" s="92">
        <v>0</v>
      </c>
      <c r="FV258" s="92">
        <v>0</v>
      </c>
      <c r="FW258" s="92">
        <v>0</v>
      </c>
      <c r="FX258" s="92">
        <v>0</v>
      </c>
      <c r="FY258" s="92">
        <v>0</v>
      </c>
      <c r="FZ258" s="92">
        <v>0</v>
      </c>
      <c r="GA258" s="92">
        <v>0</v>
      </c>
      <c r="GB258" s="92">
        <v>0</v>
      </c>
      <c r="GC258" s="92">
        <v>0</v>
      </c>
      <c r="GD258" s="92">
        <v>0</v>
      </c>
      <c r="GE258" s="92">
        <v>0</v>
      </c>
      <c r="GF258" s="92">
        <v>0</v>
      </c>
      <c r="GG258" s="92">
        <v>0</v>
      </c>
      <c r="GH258" s="92">
        <v>0</v>
      </c>
      <c r="GI258" s="92">
        <v>0</v>
      </c>
      <c r="GJ258" s="92">
        <v>0.98818689400000004</v>
      </c>
      <c r="GK258" s="92">
        <v>4.2665248200000001E-5</v>
      </c>
      <c r="GL258" s="92">
        <v>1.1664233699999999E-4</v>
      </c>
      <c r="GM258" s="92">
        <v>2.5605078600000002E-4</v>
      </c>
      <c r="GN258" s="92">
        <v>1.07433896E-4</v>
      </c>
      <c r="GO258" s="92">
        <v>2.3763501899999999E-4</v>
      </c>
      <c r="GP258" s="92">
        <v>4.9244720400000001E-5</v>
      </c>
      <c r="GQ258" s="92">
        <v>7.4089553000000001E-5</v>
      </c>
      <c r="GR258" s="92">
        <v>0</v>
      </c>
      <c r="GS258" s="92">
        <v>2.5357369599999998E-4</v>
      </c>
      <c r="GT258" s="92">
        <v>6.39928913E-6</v>
      </c>
      <c r="GU258" s="92">
        <v>2.68501642E-6</v>
      </c>
      <c r="GV258" s="92">
        <v>8.7396703100000003E-5</v>
      </c>
      <c r="GW258" s="92">
        <v>1.0650494299999999E-5</v>
      </c>
      <c r="GX258" s="92">
        <v>2.7319542499999998E-3</v>
      </c>
      <c r="GY258" s="92">
        <v>1.46930855E-4</v>
      </c>
      <c r="GZ258" s="92">
        <v>8.2760811900000003E-5</v>
      </c>
      <c r="HA258" s="92">
        <v>1.11252345E-4</v>
      </c>
      <c r="HB258" s="92">
        <v>1.3716409300000001E-5</v>
      </c>
      <c r="HC258" s="92">
        <v>3.7901878600000001E-4</v>
      </c>
      <c r="HD258" s="92">
        <v>1.6894069999999999E-4</v>
      </c>
      <c r="HE258" s="92">
        <v>3.9019286299999997E-5</v>
      </c>
      <c r="HF258" s="92">
        <v>1.02426743E-4</v>
      </c>
      <c r="HG258" s="92">
        <v>1.7598502800000001E-3</v>
      </c>
      <c r="HH258" s="92">
        <v>1.69278966E-7</v>
      </c>
      <c r="HI258" s="92">
        <v>0</v>
      </c>
      <c r="HJ258" s="92">
        <v>3.37609098E-3</v>
      </c>
      <c r="HK258" s="92">
        <v>3.0949381399999999E-4</v>
      </c>
      <c r="HL258" s="92">
        <v>0</v>
      </c>
      <c r="HM258" s="92">
        <v>0</v>
      </c>
      <c r="HN258" s="92">
        <v>0</v>
      </c>
      <c r="HO258" s="92">
        <v>0</v>
      </c>
      <c r="HP258" s="92">
        <v>0</v>
      </c>
      <c r="HQ258" s="92">
        <v>0</v>
      </c>
      <c r="HR258" s="92">
        <v>2.9891189600000001E-6</v>
      </c>
      <c r="HS258" s="92">
        <v>1.6801272299999999E-6</v>
      </c>
      <c r="HT258" s="92">
        <v>1.4179367899999999E-10</v>
      </c>
      <c r="HU258" s="92">
        <v>0</v>
      </c>
      <c r="HV258" s="92">
        <v>0</v>
      </c>
      <c r="HW258" s="92">
        <v>0</v>
      </c>
      <c r="HX258" s="92">
        <v>5.0096779500000002E-4</v>
      </c>
      <c r="HY258" s="92">
        <v>8.5379782900000001E-6</v>
      </c>
      <c r="HZ258" s="92">
        <v>8.3283995500000002E-4</v>
      </c>
      <c r="IA258" s="92">
        <v>1.34742302E-15</v>
      </c>
      <c r="IB258" s="92">
        <v>0</v>
      </c>
      <c r="IC258" s="92">
        <v>0</v>
      </c>
      <c r="ID258" s="92">
        <v>0</v>
      </c>
      <c r="IE258" s="92">
        <v>0</v>
      </c>
      <c r="IF258" s="92">
        <v>0</v>
      </c>
      <c r="IG258" s="92">
        <v>0</v>
      </c>
      <c r="IH258" s="92">
        <v>0</v>
      </c>
      <c r="II258" s="92">
        <v>0</v>
      </c>
      <c r="IJ258" s="92">
        <v>0</v>
      </c>
      <c r="IK258" s="92">
        <v>0</v>
      </c>
      <c r="IL258" s="92">
        <v>0</v>
      </c>
      <c r="IM258" s="92">
        <v>0</v>
      </c>
      <c r="IN258" s="92">
        <v>0</v>
      </c>
      <c r="IO258" s="92">
        <v>0</v>
      </c>
      <c r="IP258" s="92">
        <v>0</v>
      </c>
      <c r="IQ258" s="92">
        <v>0</v>
      </c>
      <c r="IR258" s="92">
        <v>0</v>
      </c>
      <c r="IS258" s="92">
        <v>0</v>
      </c>
      <c r="IT258" s="92">
        <v>19809.709900000002</v>
      </c>
      <c r="IU258" s="92">
        <v>359709.163</v>
      </c>
      <c r="IV258" s="92">
        <v>6094.3119699999997</v>
      </c>
      <c r="IW258" s="92">
        <v>34.937823199999997</v>
      </c>
      <c r="IX258" s="92">
        <v>1</v>
      </c>
      <c r="IY258" s="92">
        <v>0</v>
      </c>
      <c r="IZ258" s="92">
        <v>1</v>
      </c>
      <c r="JA258" s="92">
        <v>0</v>
      </c>
      <c r="JB258" s="92">
        <v>-68162.839300000007</v>
      </c>
      <c r="JC258" s="92">
        <v>-3753.8272900000002</v>
      </c>
      <c r="JD258" s="92">
        <v>-1350.2860700000001</v>
      </c>
      <c r="JE258" s="92">
        <v>-38.577495900000002</v>
      </c>
      <c r="JF258" s="92">
        <v>-2.1245191399999999</v>
      </c>
      <c r="JG258" s="92">
        <v>5.4175407100000003E-2</v>
      </c>
      <c r="JH258" s="92">
        <v>0.98372921300000005</v>
      </c>
      <c r="JI258" s="92">
        <v>18.158224700000002</v>
      </c>
      <c r="JJ258" s="92">
        <v>0</v>
      </c>
      <c r="JK258" s="92">
        <v>0</v>
      </c>
      <c r="JL258" s="92">
        <v>0</v>
      </c>
      <c r="JM258" s="92">
        <v>0</v>
      </c>
      <c r="JN258" s="92">
        <v>0</v>
      </c>
      <c r="JO258" s="92">
        <v>0</v>
      </c>
      <c r="JP258" s="92">
        <v>0</v>
      </c>
      <c r="JQ258" s="92">
        <v>0</v>
      </c>
      <c r="JR258" s="92">
        <v>0</v>
      </c>
      <c r="JS258" s="92">
        <v>0</v>
      </c>
      <c r="JT258" s="92">
        <v>0</v>
      </c>
      <c r="JU258" s="92">
        <v>0</v>
      </c>
      <c r="JV258" s="92">
        <v>0</v>
      </c>
      <c r="JW258" s="92">
        <v>0</v>
      </c>
      <c r="JX258" s="92">
        <v>0</v>
      </c>
      <c r="JY258" s="92">
        <v>0</v>
      </c>
      <c r="JZ258" s="92">
        <v>0</v>
      </c>
      <c r="KA258" s="92">
        <v>0</v>
      </c>
      <c r="KB258" s="92">
        <v>0</v>
      </c>
      <c r="KC258" s="92">
        <v>0</v>
      </c>
      <c r="KD258" s="92">
        <v>0</v>
      </c>
      <c r="KE258" s="92">
        <v>0</v>
      </c>
      <c r="KF258" s="92">
        <v>0</v>
      </c>
      <c r="KG258" s="92">
        <v>0</v>
      </c>
      <c r="KH258" s="92">
        <v>0</v>
      </c>
      <c r="KI258" s="92">
        <v>0</v>
      </c>
      <c r="KJ258" s="92">
        <v>0</v>
      </c>
      <c r="KK258" s="92">
        <v>0</v>
      </c>
      <c r="KL258" s="92">
        <v>0</v>
      </c>
      <c r="KM258" s="92">
        <v>0</v>
      </c>
      <c r="KN258" s="92">
        <v>0</v>
      </c>
      <c r="KO258" s="92">
        <v>0</v>
      </c>
      <c r="KP258" s="92">
        <v>0</v>
      </c>
      <c r="KQ258" s="92">
        <v>0</v>
      </c>
      <c r="KR258" s="92">
        <v>0</v>
      </c>
      <c r="KS258" s="92">
        <v>0</v>
      </c>
      <c r="KT258" s="92">
        <v>0</v>
      </c>
      <c r="KU258" s="92">
        <v>0</v>
      </c>
      <c r="KV258" s="92">
        <v>0</v>
      </c>
      <c r="KW258" s="92">
        <v>0</v>
      </c>
      <c r="KX258" s="92">
        <v>0</v>
      </c>
      <c r="KY258" s="92">
        <v>0</v>
      </c>
      <c r="KZ258" s="92">
        <v>0</v>
      </c>
      <c r="LA258" s="92">
        <v>0</v>
      </c>
      <c r="LB258" s="92">
        <v>0</v>
      </c>
      <c r="LC258" s="92">
        <v>3.9618047500000003E-2</v>
      </c>
      <c r="LD258" s="92">
        <v>9.7825068200000005E-4</v>
      </c>
      <c r="LE258" s="92">
        <v>4.1045483100000002E-4</v>
      </c>
      <c r="LF258" s="92">
        <v>1.6396617200000001E-2</v>
      </c>
      <c r="LG258" s="92">
        <v>1.99815407E-3</v>
      </c>
      <c r="LH258" s="92">
        <v>0.41980347699999998</v>
      </c>
      <c r="LI258" s="92">
        <v>0</v>
      </c>
      <c r="LJ258" s="92">
        <v>0.64242905299999997</v>
      </c>
      <c r="LK258" s="92">
        <v>0.37505626199999997</v>
      </c>
      <c r="LL258" s="92">
        <v>0.111032512</v>
      </c>
      <c r="LM258" s="92">
        <v>1.23369458E-2</v>
      </c>
      <c r="LN258" s="92">
        <v>0.17380695299999999</v>
      </c>
      <c r="LO258" s="92">
        <v>2.3171206499999999E-2</v>
      </c>
      <c r="LP258" s="92">
        <v>11.826282000000001</v>
      </c>
      <c r="LQ258" s="92">
        <v>1.59684148E-2</v>
      </c>
      <c r="LR258" s="92">
        <v>0</v>
      </c>
      <c r="LS258" s="92">
        <v>0</v>
      </c>
      <c r="LT258" s="92">
        <v>0</v>
      </c>
      <c r="LU258" s="92">
        <v>0</v>
      </c>
      <c r="LV258" s="92">
        <v>0</v>
      </c>
      <c r="LW258" s="92">
        <v>0</v>
      </c>
      <c r="LX258" s="92">
        <v>0</v>
      </c>
      <c r="LY258" s="92">
        <v>0</v>
      </c>
      <c r="LZ258" s="92">
        <v>0</v>
      </c>
      <c r="MA258" s="92">
        <v>0</v>
      </c>
      <c r="MB258" s="92">
        <v>0</v>
      </c>
      <c r="MC258" s="92">
        <v>0</v>
      </c>
      <c r="MD258" s="92">
        <v>0</v>
      </c>
      <c r="ME258" s="92">
        <v>0</v>
      </c>
      <c r="MF258" s="92">
        <v>0</v>
      </c>
      <c r="MG258" s="92">
        <v>0</v>
      </c>
      <c r="MH258" s="92">
        <v>0</v>
      </c>
      <c r="MI258" s="92">
        <v>0</v>
      </c>
      <c r="MJ258" s="92">
        <v>0</v>
      </c>
      <c r="MK258" s="92">
        <v>0</v>
      </c>
      <c r="ML258" s="92">
        <v>0</v>
      </c>
      <c r="MM258" s="92">
        <v>0</v>
      </c>
      <c r="MN258" s="92">
        <v>0</v>
      </c>
      <c r="MO258" s="92">
        <v>0</v>
      </c>
      <c r="MP258" s="92">
        <v>0</v>
      </c>
      <c r="MQ258" s="92">
        <v>0</v>
      </c>
      <c r="MR258" s="92">
        <v>0</v>
      </c>
      <c r="MS258" s="92">
        <v>0</v>
      </c>
      <c r="MT258" s="92">
        <v>0</v>
      </c>
      <c r="MU258" s="92">
        <v>0</v>
      </c>
      <c r="MV258" s="92">
        <v>0</v>
      </c>
      <c r="MW258" s="92">
        <v>0</v>
      </c>
      <c r="MX258" s="92">
        <v>0</v>
      </c>
      <c r="MY258" s="92">
        <v>0</v>
      </c>
      <c r="MZ258" s="92">
        <v>0</v>
      </c>
      <c r="NA258" s="92">
        <v>0</v>
      </c>
      <c r="NB258" s="92">
        <v>0</v>
      </c>
      <c r="NC258" s="92">
        <v>0</v>
      </c>
      <c r="ND258" s="92">
        <v>0</v>
      </c>
      <c r="NE258" s="92">
        <v>0</v>
      </c>
      <c r="NF258" s="92">
        <v>0</v>
      </c>
      <c r="NG258" s="92">
        <v>0</v>
      </c>
      <c r="NH258" s="92">
        <v>0</v>
      </c>
      <c r="NI258" s="92">
        <v>0</v>
      </c>
      <c r="NJ258" s="92">
        <v>0</v>
      </c>
      <c r="NK258" s="92">
        <v>0</v>
      </c>
      <c r="NL258" s="92">
        <v>0</v>
      </c>
      <c r="NM258" s="92">
        <v>2.9004474100000001E-3</v>
      </c>
      <c r="NN258" s="92">
        <v>7.1617983099999996E-5</v>
      </c>
      <c r="NO258" s="92">
        <v>3.0049503399999999E-5</v>
      </c>
      <c r="NP258" s="92">
        <v>1.2004005500000001E-3</v>
      </c>
      <c r="NQ258" s="92">
        <v>1.4628537199999999E-4</v>
      </c>
      <c r="NR258" s="92">
        <v>3.0733920200000001E-2</v>
      </c>
      <c r="NS258" s="92">
        <v>0</v>
      </c>
      <c r="NT258" s="92">
        <v>4.7032395599999999E-2</v>
      </c>
      <c r="NU258" s="92">
        <v>2.7457965000000001E-2</v>
      </c>
      <c r="NV258" s="92">
        <v>8.1287187000000007E-3</v>
      </c>
      <c r="NW258" s="92">
        <v>9.0319096600000005E-4</v>
      </c>
      <c r="NX258" s="92">
        <v>1.2724451600000001E-2</v>
      </c>
      <c r="NY258" s="92">
        <v>1.6963699699999999E-3</v>
      </c>
      <c r="NZ258" s="92">
        <v>0.865805135</v>
      </c>
      <c r="OA258" s="92">
        <v>1.16905174E-3</v>
      </c>
      <c r="OB258" s="92">
        <v>0</v>
      </c>
      <c r="OC258" s="92">
        <v>0</v>
      </c>
      <c r="OD258" s="92">
        <v>0</v>
      </c>
      <c r="OE258" s="92">
        <v>0</v>
      </c>
      <c r="OF258" s="92">
        <v>0</v>
      </c>
      <c r="OG258" s="92">
        <v>0</v>
      </c>
      <c r="OH258" s="92">
        <v>0</v>
      </c>
      <c r="OI258" s="92">
        <v>0</v>
      </c>
      <c r="OJ258" s="92">
        <v>0</v>
      </c>
      <c r="OK258" s="92">
        <v>0</v>
      </c>
      <c r="OL258" s="92">
        <v>0</v>
      </c>
      <c r="OM258" s="92">
        <v>0</v>
      </c>
      <c r="ON258" s="92">
        <v>0</v>
      </c>
      <c r="OO258" s="92">
        <v>0</v>
      </c>
      <c r="OP258" s="92">
        <v>0</v>
      </c>
      <c r="OQ258" s="92">
        <v>0</v>
      </c>
      <c r="OR258" s="92">
        <v>0</v>
      </c>
      <c r="OS258" s="92">
        <v>0</v>
      </c>
      <c r="OT258" s="92">
        <v>0</v>
      </c>
      <c r="OU258" s="92">
        <v>0</v>
      </c>
      <c r="OV258" s="92">
        <v>0</v>
      </c>
      <c r="OW258" s="92">
        <v>0</v>
      </c>
      <c r="OX258" s="92">
        <v>0</v>
      </c>
      <c r="OY258" s="92">
        <v>0</v>
      </c>
      <c r="OZ258" s="92">
        <v>0</v>
      </c>
      <c r="PA258" s="92">
        <v>0</v>
      </c>
      <c r="PB258" s="92">
        <v>0</v>
      </c>
      <c r="PC258" s="92">
        <v>0</v>
      </c>
      <c r="PD258" s="92">
        <v>0</v>
      </c>
      <c r="PE258" s="92">
        <v>0</v>
      </c>
      <c r="PF258" s="92">
        <v>0</v>
      </c>
      <c r="PG258" s="92">
        <v>0</v>
      </c>
      <c r="PH258" s="92">
        <v>0</v>
      </c>
      <c r="PI258" s="92">
        <v>0</v>
      </c>
      <c r="PJ258" s="92">
        <v>0</v>
      </c>
      <c r="PK258" s="92">
        <v>0</v>
      </c>
      <c r="PL258" s="92">
        <v>0</v>
      </c>
      <c r="PM258" s="92">
        <v>0</v>
      </c>
      <c r="PN258" s="92">
        <v>0</v>
      </c>
      <c r="PO258" s="92">
        <v>0</v>
      </c>
      <c r="PP258" s="92">
        <v>0</v>
      </c>
      <c r="PQ258" s="92">
        <v>0</v>
      </c>
      <c r="PR258" s="92">
        <v>0</v>
      </c>
      <c r="PS258" s="92">
        <v>0</v>
      </c>
      <c r="PT258" s="92">
        <v>0</v>
      </c>
      <c r="PU258" s="92">
        <v>0</v>
      </c>
      <c r="PV258" s="92">
        <v>0</v>
      </c>
      <c r="PW258" s="92">
        <v>6.4237653100000003</v>
      </c>
      <c r="PX258" s="92">
        <v>0.158615913</v>
      </c>
      <c r="PY258" s="92">
        <v>6.65521315E-2</v>
      </c>
      <c r="PZ258" s="92">
        <v>2.16627188</v>
      </c>
      <c r="QA258" s="92">
        <v>0.26399012100000002</v>
      </c>
      <c r="QB258" s="92">
        <v>63.872981600000003</v>
      </c>
      <c r="QC258" s="92">
        <v>0</v>
      </c>
      <c r="QD258" s="92">
        <v>14.6728226</v>
      </c>
      <c r="QE258" s="92">
        <v>21.03218</v>
      </c>
      <c r="QF258" s="92">
        <v>2.6665124100000002</v>
      </c>
      <c r="QG258" s="92">
        <v>0.29627915599999999</v>
      </c>
      <c r="QH258" s="92">
        <v>4.2802395400000002</v>
      </c>
      <c r="QI258" s="92">
        <v>0.551947407</v>
      </c>
      <c r="QJ258" s="92">
        <v>274.819141</v>
      </c>
      <c r="QK258" s="92">
        <v>2.3973604700000002</v>
      </c>
      <c r="QL258" s="92">
        <v>0</v>
      </c>
      <c r="QM258" s="92">
        <v>0</v>
      </c>
      <c r="QN258" s="92">
        <v>0</v>
      </c>
      <c r="QO258" s="92">
        <v>0</v>
      </c>
      <c r="QP258" s="92">
        <v>0</v>
      </c>
      <c r="QQ258" s="92">
        <v>0</v>
      </c>
      <c r="QR258" s="92">
        <v>0</v>
      </c>
      <c r="QS258" s="92">
        <v>0</v>
      </c>
      <c r="QT258" s="92">
        <v>0</v>
      </c>
      <c r="QU258" s="92">
        <v>0</v>
      </c>
      <c r="QV258" s="92">
        <v>0</v>
      </c>
      <c r="QW258" s="92">
        <v>0</v>
      </c>
      <c r="QX258" s="92">
        <v>0</v>
      </c>
      <c r="QY258" s="92">
        <v>0</v>
      </c>
      <c r="QZ258" s="92">
        <v>0</v>
      </c>
      <c r="RA258" s="92">
        <v>0</v>
      </c>
      <c r="RB258" s="92">
        <v>0</v>
      </c>
      <c r="RC258" s="92">
        <v>0</v>
      </c>
      <c r="RD258" s="92">
        <v>0</v>
      </c>
      <c r="RE258" s="92">
        <v>0</v>
      </c>
      <c r="RF258" s="92">
        <v>0</v>
      </c>
      <c r="RG258" s="92">
        <v>0</v>
      </c>
      <c r="RH258" s="92">
        <v>0</v>
      </c>
      <c r="RI258" s="92">
        <v>0</v>
      </c>
      <c r="RJ258" s="92">
        <v>0</v>
      </c>
      <c r="RK258" s="92">
        <v>0</v>
      </c>
      <c r="RL258" s="92">
        <v>0</v>
      </c>
      <c r="RM258" s="92">
        <v>0</v>
      </c>
      <c r="RN258" s="92">
        <v>0</v>
      </c>
      <c r="RO258" s="92">
        <v>0</v>
      </c>
      <c r="RP258" s="92">
        <v>0</v>
      </c>
      <c r="RQ258" s="92">
        <v>0</v>
      </c>
      <c r="RR258" s="92">
        <v>0</v>
      </c>
      <c r="RS258" s="92">
        <v>0</v>
      </c>
      <c r="RT258" s="92">
        <v>0</v>
      </c>
      <c r="RU258" s="92">
        <v>0</v>
      </c>
      <c r="RV258" s="92">
        <v>0</v>
      </c>
      <c r="RW258" s="92">
        <v>0</v>
      </c>
      <c r="RX258" s="92">
        <v>0</v>
      </c>
      <c r="RY258" s="92">
        <v>0</v>
      </c>
      <c r="RZ258" s="92">
        <v>0</v>
      </c>
      <c r="SA258" s="92">
        <v>0</v>
      </c>
      <c r="SB258" s="92">
        <v>0</v>
      </c>
      <c r="SC258" s="92">
        <v>0</v>
      </c>
      <c r="SD258" s="92">
        <v>0</v>
      </c>
      <c r="SE258" s="92">
        <v>0</v>
      </c>
      <c r="SF258" s="92">
        <v>0</v>
      </c>
      <c r="SG258" s="92">
        <v>1.63176955E-2</v>
      </c>
      <c r="SH258" s="92">
        <v>4.0291730000000003E-4</v>
      </c>
      <c r="SI258" s="92">
        <v>1.6905621E-4</v>
      </c>
      <c r="SJ258" s="92">
        <v>5.5027796300000003E-3</v>
      </c>
      <c r="SK258" s="92">
        <v>6.7058963200000005E-4</v>
      </c>
      <c r="SL258" s="92">
        <v>0.16225061399999999</v>
      </c>
      <c r="SM258" s="92">
        <v>0</v>
      </c>
      <c r="SN258" s="92">
        <v>3.7272011000000001E-2</v>
      </c>
      <c r="SO258" s="92">
        <v>5.34260971E-2</v>
      </c>
      <c r="SP258" s="92">
        <v>6.7734942700000004E-3</v>
      </c>
      <c r="SQ258" s="92">
        <v>7.5261047399999997E-4</v>
      </c>
      <c r="SR258" s="92">
        <v>1.0872695700000001E-2</v>
      </c>
      <c r="SS258" s="92">
        <v>1.40206083E-3</v>
      </c>
      <c r="ST258" s="92">
        <v>0.69809758600000005</v>
      </c>
      <c r="SU258" s="92">
        <v>6.0897925599999996E-3</v>
      </c>
      <c r="SV258" s="92">
        <v>0</v>
      </c>
      <c r="SW258" s="92">
        <v>0</v>
      </c>
      <c r="SX258" s="92">
        <v>0</v>
      </c>
      <c r="SY258" s="92">
        <v>13.6592883</v>
      </c>
      <c r="SZ258" s="92">
        <v>393.66865899999999</v>
      </c>
      <c r="TA258" s="92">
        <v>4.48299001</v>
      </c>
      <c r="TB258" s="92">
        <v>34.937823199999997</v>
      </c>
      <c r="TC258" s="92">
        <v>1</v>
      </c>
      <c r="TD258" s="92">
        <v>0</v>
      </c>
      <c r="TE258" s="92">
        <v>0</v>
      </c>
      <c r="TF258" s="92">
        <v>1</v>
      </c>
      <c r="TG258" s="92">
        <v>-30064.8619</v>
      </c>
      <c r="TH258" s="92">
        <v>-1043.17326</v>
      </c>
      <c r="TI258" s="92">
        <v>-0.41066461700000001</v>
      </c>
      <c r="TJ258" s="92">
        <v>-80.992180899999994</v>
      </c>
      <c r="TK258" s="92">
        <v>-2.81022003</v>
      </c>
      <c r="TL258" s="92">
        <v>5.0781912300000003E-2</v>
      </c>
      <c r="TM258" s="92">
        <v>1.46356434</v>
      </c>
      <c r="TN258" s="92">
        <v>28.8205834</v>
      </c>
      <c r="TO258" s="92">
        <v>0</v>
      </c>
      <c r="TP258" s="92">
        <v>1.1605677599999999E-2</v>
      </c>
      <c r="TQ258" s="92">
        <v>-1575046085.1800001</v>
      </c>
      <c r="TR258" s="92">
        <v>2.7471399666666702E-2</v>
      </c>
      <c r="TS258" s="92">
        <v>0</v>
      </c>
      <c r="TT258" s="92">
        <v>0</v>
      </c>
      <c r="TU258" s="92">
        <v>0</v>
      </c>
      <c r="TV258" s="92">
        <v>0</v>
      </c>
      <c r="TW258" s="92">
        <v>0</v>
      </c>
      <c r="TX258" s="92">
        <v>0</v>
      </c>
      <c r="TY258" s="92">
        <v>0</v>
      </c>
      <c r="TZ258" s="92">
        <v>0</v>
      </c>
      <c r="UA258" s="92">
        <v>0</v>
      </c>
      <c r="UB258" s="92">
        <v>0</v>
      </c>
      <c r="UC258" s="92">
        <v>0</v>
      </c>
      <c r="UD258" s="92">
        <v>0</v>
      </c>
      <c r="UE258" s="92">
        <v>0</v>
      </c>
      <c r="UF258" s="92">
        <v>0</v>
      </c>
      <c r="UG258" s="92">
        <v>0</v>
      </c>
      <c r="UH258" s="92">
        <v>0</v>
      </c>
      <c r="UI258" s="92">
        <v>0</v>
      </c>
      <c r="UJ258" s="92">
        <v>0</v>
      </c>
      <c r="UK258" s="92">
        <v>0</v>
      </c>
      <c r="UL258" s="92">
        <v>0</v>
      </c>
      <c r="UM258" s="92">
        <v>0</v>
      </c>
      <c r="UN258" s="92">
        <v>0</v>
      </c>
      <c r="UO258" s="92">
        <v>0</v>
      </c>
      <c r="UP258" s="92">
        <v>0</v>
      </c>
      <c r="UQ258" s="92">
        <v>0</v>
      </c>
      <c r="UR258" s="92">
        <v>0</v>
      </c>
      <c r="US258" s="92">
        <v>0</v>
      </c>
      <c r="UT258" s="92">
        <v>0</v>
      </c>
      <c r="UU258" s="92">
        <v>0</v>
      </c>
      <c r="UV258" s="92">
        <v>0</v>
      </c>
      <c r="UW258" s="92">
        <v>0</v>
      </c>
      <c r="UX258" s="92">
        <v>0</v>
      </c>
      <c r="UY258" s="92">
        <v>0</v>
      </c>
      <c r="UZ258" s="92">
        <v>0</v>
      </c>
      <c r="VA258" s="92">
        <v>0</v>
      </c>
      <c r="VB258" s="92">
        <v>0</v>
      </c>
      <c r="VC258" s="92">
        <v>0</v>
      </c>
      <c r="VD258" s="92">
        <v>0</v>
      </c>
      <c r="VE258" s="92">
        <v>0</v>
      </c>
      <c r="VF258" s="92">
        <v>0</v>
      </c>
      <c r="VG258" s="92">
        <v>0</v>
      </c>
      <c r="VH258" s="92">
        <v>0</v>
      </c>
      <c r="VI258" s="92">
        <v>0</v>
      </c>
      <c r="VJ258" s="92">
        <v>0</v>
      </c>
      <c r="VK258" s="92">
        <v>0</v>
      </c>
      <c r="VL258" s="92">
        <v>0</v>
      </c>
      <c r="VM258" s="92">
        <v>0</v>
      </c>
      <c r="VN258" s="92">
        <v>0</v>
      </c>
      <c r="VO258" s="92">
        <v>0</v>
      </c>
      <c r="VP258" s="92">
        <v>0</v>
      </c>
      <c r="VQ258" s="92">
        <v>0</v>
      </c>
      <c r="VR258" s="92">
        <v>0</v>
      </c>
      <c r="VS258" s="92">
        <v>0</v>
      </c>
      <c r="VT258" s="92">
        <v>0</v>
      </c>
      <c r="VU258" s="92">
        <v>0</v>
      </c>
      <c r="VV258" s="92">
        <v>0</v>
      </c>
      <c r="VW258" s="92">
        <v>0</v>
      </c>
      <c r="VX258" s="92">
        <v>0</v>
      </c>
      <c r="VY258" s="92">
        <v>0</v>
      </c>
      <c r="VZ258" s="92">
        <v>0</v>
      </c>
      <c r="WA258" s="92">
        <v>0</v>
      </c>
      <c r="WB258" s="92">
        <v>0</v>
      </c>
      <c r="WC258" s="92">
        <v>4.6014841388888903E-3</v>
      </c>
    </row>
    <row r="259" spans="2:601" ht="13.5" customHeight="1">
      <c r="B259" s="851" t="s">
        <v>2924</v>
      </c>
      <c r="C259" s="92">
        <v>0</v>
      </c>
      <c r="D259" s="92">
        <v>28649.373599999999</v>
      </c>
      <c r="E259" s="92">
        <v>-104.44354300000001</v>
      </c>
      <c r="F259" s="92">
        <v>1508.7387699999999</v>
      </c>
      <c r="G259" s="92">
        <v>2.5473058400000002E-2</v>
      </c>
      <c r="H259" s="92">
        <v>1.7808174699999998E-2</v>
      </c>
      <c r="I259" s="92">
        <v>3.9092127800000001E-2</v>
      </c>
      <c r="J259" s="92">
        <v>1.6402291400000001E-2</v>
      </c>
      <c r="K259" s="92">
        <v>4.3536637500000003E-2</v>
      </c>
      <c r="L259" s="92">
        <v>9.0220269200000005E-3</v>
      </c>
      <c r="M259" s="92">
        <v>5.9534121700000001E-3</v>
      </c>
      <c r="N259" s="92">
        <v>0</v>
      </c>
      <c r="O259" s="92">
        <v>4.30153619E-2</v>
      </c>
      <c r="P259" s="92">
        <v>1.0855532E-3</v>
      </c>
      <c r="Q259" s="92">
        <v>4.5547686800000002E-4</v>
      </c>
      <c r="R259" s="92">
        <v>1.8195132199999998E-2</v>
      </c>
      <c r="S259" s="92">
        <v>2.21732794E-3</v>
      </c>
      <c r="T259" s="92">
        <v>0.41709657</v>
      </c>
      <c r="U259" s="92">
        <v>2.6561819800000001E-2</v>
      </c>
      <c r="V259" s="92">
        <v>1.8050581400000001E-2</v>
      </c>
      <c r="W259" s="92">
        <v>3.1846889699999999E-2</v>
      </c>
      <c r="X259" s="92">
        <v>6.28238991E-3</v>
      </c>
      <c r="Y259" s="92">
        <v>0.11573212500000001</v>
      </c>
      <c r="Z259" s="92">
        <v>3.0541198299999999E-2</v>
      </c>
      <c r="AA259" s="92">
        <v>1.1653612299999999E-2</v>
      </c>
      <c r="AB259" s="92">
        <v>2.38571749E-2</v>
      </c>
      <c r="AC259" s="92">
        <v>2.8422532500000002</v>
      </c>
      <c r="AD259" s="92">
        <v>4.7472359699999999E-5</v>
      </c>
      <c r="AE259" s="92">
        <v>0</v>
      </c>
      <c r="AF259" s="92">
        <v>1.2046775999999999</v>
      </c>
      <c r="AG259" s="92">
        <v>6.4462749499999999E-2</v>
      </c>
      <c r="AH259" s="92">
        <v>0</v>
      </c>
      <c r="AI259" s="92">
        <v>0</v>
      </c>
      <c r="AJ259" s="92">
        <v>0</v>
      </c>
      <c r="AK259" s="92">
        <v>0</v>
      </c>
      <c r="AL259" s="92">
        <v>0</v>
      </c>
      <c r="AM259" s="92">
        <v>0</v>
      </c>
      <c r="AN259" s="92">
        <v>2.9106623500000002E-4</v>
      </c>
      <c r="AO259" s="92">
        <v>1.44419041E-3</v>
      </c>
      <c r="AP259" s="92">
        <v>1.3922133200000001E-7</v>
      </c>
      <c r="AQ259" s="92">
        <v>0</v>
      </c>
      <c r="AR259" s="92">
        <v>0</v>
      </c>
      <c r="AS259" s="92">
        <v>0</v>
      </c>
      <c r="AT259" s="92">
        <v>0.31309518600000003</v>
      </c>
      <c r="AU259" s="92">
        <v>1.4638343599999999E-2</v>
      </c>
      <c r="AV259" s="92">
        <v>0.67213109199999999</v>
      </c>
      <c r="AW259" s="92">
        <v>5.7849614000000002E-13</v>
      </c>
      <c r="AX259" s="92">
        <v>0</v>
      </c>
      <c r="AY259" s="92">
        <v>0</v>
      </c>
      <c r="AZ259" s="92">
        <v>0</v>
      </c>
      <c r="BA259" s="92">
        <v>0</v>
      </c>
      <c r="BB259" s="92">
        <v>0</v>
      </c>
      <c r="BC259" s="92">
        <v>0</v>
      </c>
      <c r="BD259" s="92">
        <v>0</v>
      </c>
      <c r="BE259" s="92">
        <v>0</v>
      </c>
      <c r="BF259" s="92">
        <v>0</v>
      </c>
      <c r="BG259" s="92">
        <v>0</v>
      </c>
      <c r="BH259" s="92">
        <v>0</v>
      </c>
      <c r="BI259" s="92">
        <v>0</v>
      </c>
      <c r="BJ259" s="92">
        <v>0</v>
      </c>
      <c r="BK259" s="92">
        <v>0</v>
      </c>
      <c r="BL259" s="92">
        <v>0</v>
      </c>
      <c r="BM259" s="92">
        <v>0</v>
      </c>
      <c r="BN259" s="92">
        <v>0</v>
      </c>
      <c r="BO259" s="92">
        <v>0</v>
      </c>
      <c r="BP259" s="92">
        <v>0.99602779500000005</v>
      </c>
      <c r="BQ259" s="92">
        <v>1.6816611800000001E-5</v>
      </c>
      <c r="BR259" s="92">
        <v>1.17564666E-5</v>
      </c>
      <c r="BS259" s="92">
        <v>2.5807546399999999E-5</v>
      </c>
      <c r="BT259" s="92">
        <v>1.08283412E-5</v>
      </c>
      <c r="BU259" s="92">
        <v>2.8741689399999999E-5</v>
      </c>
      <c r="BV259" s="92">
        <v>5.9560937699999997E-6</v>
      </c>
      <c r="BW259" s="92">
        <v>3.9302787999999996E-6</v>
      </c>
      <c r="BX259" s="92">
        <v>0</v>
      </c>
      <c r="BY259" s="92">
        <v>2.8397557599999999E-5</v>
      </c>
      <c r="BZ259" s="92">
        <v>7.1665233499999995E-7</v>
      </c>
      <c r="CA259" s="92">
        <v>3.0069328799999999E-7</v>
      </c>
      <c r="CB259" s="92">
        <v>1.2011925299999999E-5</v>
      </c>
      <c r="CC259" s="92">
        <v>1.4638188600000001E-6</v>
      </c>
      <c r="CD259" s="92">
        <v>2.7535567199999999E-4</v>
      </c>
      <c r="CE259" s="92">
        <v>1.7535382100000001E-5</v>
      </c>
      <c r="CF259" s="92">
        <v>1.19164968E-5</v>
      </c>
      <c r="CG259" s="92">
        <v>2.1024439800000001E-5</v>
      </c>
      <c r="CH259" s="92">
        <v>4.1474608499999998E-6</v>
      </c>
      <c r="CI259" s="92">
        <v>7.6403162700000005E-5</v>
      </c>
      <c r="CJ259" s="92">
        <v>2.01624582E-5</v>
      </c>
      <c r="CK259" s="92">
        <v>7.6933940000000002E-6</v>
      </c>
      <c r="CL259" s="92">
        <v>1.574985E-5</v>
      </c>
      <c r="CM259" s="92">
        <v>1.87637734E-3</v>
      </c>
      <c r="CN259" s="92">
        <v>3.1339944799999997E-8</v>
      </c>
      <c r="CO259" s="92">
        <v>0</v>
      </c>
      <c r="CP259" s="92">
        <v>7.9529498199999997E-4</v>
      </c>
      <c r="CQ259" s="92">
        <v>4.2556532399999999E-5</v>
      </c>
      <c r="CR259" s="92">
        <v>0</v>
      </c>
      <c r="CS259" s="92">
        <v>0</v>
      </c>
      <c r="CT259" s="92">
        <v>0</v>
      </c>
      <c r="CU259" s="92">
        <v>0</v>
      </c>
      <c r="CV259" s="92">
        <v>0</v>
      </c>
      <c r="CW259" s="92">
        <v>0</v>
      </c>
      <c r="CX259" s="92">
        <v>1.9215391399999999E-7</v>
      </c>
      <c r="CY259" s="92">
        <v>9.5341474499999997E-7</v>
      </c>
      <c r="CZ259" s="92">
        <v>9.1910090200000003E-11</v>
      </c>
      <c r="DA259" s="92">
        <v>0</v>
      </c>
      <c r="DB259" s="92">
        <v>0</v>
      </c>
      <c r="DC259" s="92">
        <v>0</v>
      </c>
      <c r="DD259" s="92">
        <v>2.06696821E-4</v>
      </c>
      <c r="DE259" s="92">
        <v>9.6638314000000001E-6</v>
      </c>
      <c r="DF259" s="92">
        <v>4.4372244099999999E-4</v>
      </c>
      <c r="DG259" s="92">
        <v>3.8190722400000001E-16</v>
      </c>
      <c r="DH259" s="92">
        <v>0</v>
      </c>
      <c r="DI259" s="92">
        <v>0</v>
      </c>
      <c r="DJ259" s="92">
        <v>0</v>
      </c>
      <c r="DK259" s="92">
        <v>0</v>
      </c>
      <c r="DL259" s="92">
        <v>0</v>
      </c>
      <c r="DM259" s="92">
        <v>0</v>
      </c>
      <c r="DN259" s="92">
        <v>0</v>
      </c>
      <c r="DO259" s="92">
        <v>0</v>
      </c>
      <c r="DP259" s="92">
        <v>0</v>
      </c>
      <c r="DQ259" s="92">
        <v>0</v>
      </c>
      <c r="DR259" s="92">
        <v>0</v>
      </c>
      <c r="DS259" s="92">
        <v>0</v>
      </c>
      <c r="DT259" s="92">
        <v>0</v>
      </c>
      <c r="DU259" s="92">
        <v>0</v>
      </c>
      <c r="DV259" s="92">
        <v>0</v>
      </c>
      <c r="DW259" s="92">
        <v>0</v>
      </c>
      <c r="DX259" s="92">
        <v>0</v>
      </c>
      <c r="DY259" s="92">
        <v>0</v>
      </c>
      <c r="DZ259" s="92">
        <v>27180.3514</v>
      </c>
      <c r="EA259" s="92">
        <v>1.1735193500000001</v>
      </c>
      <c r="EB259" s="92">
        <v>3.2082794400000001</v>
      </c>
      <c r="EC259" s="92">
        <v>7.04274705</v>
      </c>
      <c r="ED259" s="92">
        <v>2.9549987600000001</v>
      </c>
      <c r="EE259" s="92">
        <v>6.5362163400000002</v>
      </c>
      <c r="EF259" s="92">
        <v>1.3544895299999999</v>
      </c>
      <c r="EG259" s="92">
        <v>2.03785346</v>
      </c>
      <c r="EH259" s="92">
        <v>0</v>
      </c>
      <c r="EI259" s="92">
        <v>6.9746140099999998</v>
      </c>
      <c r="EJ259" s="92">
        <v>0.17601420100000001</v>
      </c>
      <c r="EK259" s="92">
        <v>7.3852112499999997E-2</v>
      </c>
      <c r="EL259" s="92">
        <v>2.4038702700000001</v>
      </c>
      <c r="EM259" s="92">
        <v>0.29294476400000002</v>
      </c>
      <c r="EN259" s="92">
        <v>75.143150500000004</v>
      </c>
      <c r="EO259" s="92">
        <v>4.0413734400000001</v>
      </c>
      <c r="EP259" s="92">
        <v>2.27635882</v>
      </c>
      <c r="EQ259" s="92">
        <v>3.0600262300000001</v>
      </c>
      <c r="ER259" s="92">
        <v>0.37727359700000002</v>
      </c>
      <c r="ES259" s="92">
        <v>10.4250156</v>
      </c>
      <c r="ET259" s="92">
        <v>4.6467602499999998</v>
      </c>
      <c r="EU259" s="92">
        <v>1.07323616</v>
      </c>
      <c r="EV259" s="92">
        <v>2.81727565</v>
      </c>
      <c r="EW259" s="92">
        <v>48.405164399999997</v>
      </c>
      <c r="EX259" s="92">
        <v>4.65606436E-3</v>
      </c>
      <c r="EY259" s="92">
        <v>0</v>
      </c>
      <c r="EZ259" s="92">
        <v>92.860307899999995</v>
      </c>
      <c r="FA259" s="92">
        <v>8.5127121900000002</v>
      </c>
      <c r="FB259" s="92">
        <v>0</v>
      </c>
      <c r="FC259" s="92">
        <v>0</v>
      </c>
      <c r="FD259" s="92">
        <v>0</v>
      </c>
      <c r="FE259" s="92">
        <v>0</v>
      </c>
      <c r="FF259" s="92">
        <v>0</v>
      </c>
      <c r="FG259" s="92">
        <v>0</v>
      </c>
      <c r="FH259" s="92">
        <v>8.2216536300000004E-2</v>
      </c>
      <c r="FI259" s="92">
        <v>4.6212360100000002E-2</v>
      </c>
      <c r="FJ259" s="92">
        <v>3.9000739999999999E-6</v>
      </c>
      <c r="FK259" s="92">
        <v>0</v>
      </c>
      <c r="FL259" s="92">
        <v>0</v>
      </c>
      <c r="FM259" s="92">
        <v>0</v>
      </c>
      <c r="FN259" s="92">
        <v>13.779256500000001</v>
      </c>
      <c r="FO259" s="92">
        <v>0.23483943299999999</v>
      </c>
      <c r="FP259" s="92">
        <v>22.907491199999999</v>
      </c>
      <c r="FQ259" s="92">
        <v>3.7061239500000001E-11</v>
      </c>
      <c r="FR259" s="92">
        <v>0</v>
      </c>
      <c r="FS259" s="92">
        <v>0</v>
      </c>
      <c r="FT259" s="92">
        <v>0</v>
      </c>
      <c r="FU259" s="92">
        <v>0</v>
      </c>
      <c r="FV259" s="92">
        <v>0</v>
      </c>
      <c r="FW259" s="92">
        <v>0</v>
      </c>
      <c r="FX259" s="92">
        <v>0</v>
      </c>
      <c r="FY259" s="92">
        <v>0</v>
      </c>
      <c r="FZ259" s="92">
        <v>0</v>
      </c>
      <c r="GA259" s="92">
        <v>0</v>
      </c>
      <c r="GB259" s="92">
        <v>0</v>
      </c>
      <c r="GC259" s="92">
        <v>0</v>
      </c>
      <c r="GD259" s="92">
        <v>0</v>
      </c>
      <c r="GE259" s="92">
        <v>0</v>
      </c>
      <c r="GF259" s="92">
        <v>0</v>
      </c>
      <c r="GG259" s="92">
        <v>0</v>
      </c>
      <c r="GH259" s="92">
        <v>0</v>
      </c>
      <c r="GI259" s="92">
        <v>0</v>
      </c>
      <c r="GJ259" s="92">
        <v>0.98818689400000004</v>
      </c>
      <c r="GK259" s="92">
        <v>4.2665248200000001E-5</v>
      </c>
      <c r="GL259" s="92">
        <v>1.1664233699999999E-4</v>
      </c>
      <c r="GM259" s="92">
        <v>2.5605078600000002E-4</v>
      </c>
      <c r="GN259" s="92">
        <v>1.07433896E-4</v>
      </c>
      <c r="GO259" s="92">
        <v>2.3763501899999999E-4</v>
      </c>
      <c r="GP259" s="92">
        <v>4.9244720400000001E-5</v>
      </c>
      <c r="GQ259" s="92">
        <v>7.4089553000000001E-5</v>
      </c>
      <c r="GR259" s="92">
        <v>0</v>
      </c>
      <c r="GS259" s="92">
        <v>2.5357369599999998E-4</v>
      </c>
      <c r="GT259" s="92">
        <v>6.39928913E-6</v>
      </c>
      <c r="GU259" s="92">
        <v>2.68501642E-6</v>
      </c>
      <c r="GV259" s="92">
        <v>8.7396703100000003E-5</v>
      </c>
      <c r="GW259" s="92">
        <v>1.0650494299999999E-5</v>
      </c>
      <c r="GX259" s="92">
        <v>2.7319542499999998E-3</v>
      </c>
      <c r="GY259" s="92">
        <v>1.46930855E-4</v>
      </c>
      <c r="GZ259" s="92">
        <v>8.2760811900000003E-5</v>
      </c>
      <c r="HA259" s="92">
        <v>1.11252345E-4</v>
      </c>
      <c r="HB259" s="92">
        <v>1.3716409300000001E-5</v>
      </c>
      <c r="HC259" s="92">
        <v>3.7901878600000001E-4</v>
      </c>
      <c r="HD259" s="92">
        <v>1.6894069999999999E-4</v>
      </c>
      <c r="HE259" s="92">
        <v>3.9019286299999997E-5</v>
      </c>
      <c r="HF259" s="92">
        <v>1.02426743E-4</v>
      </c>
      <c r="HG259" s="92">
        <v>1.7598502800000001E-3</v>
      </c>
      <c r="HH259" s="92">
        <v>1.69278966E-7</v>
      </c>
      <c r="HI259" s="92">
        <v>0</v>
      </c>
      <c r="HJ259" s="92">
        <v>3.37609098E-3</v>
      </c>
      <c r="HK259" s="92">
        <v>3.0949381399999999E-4</v>
      </c>
      <c r="HL259" s="92">
        <v>0</v>
      </c>
      <c r="HM259" s="92">
        <v>0</v>
      </c>
      <c r="HN259" s="92">
        <v>0</v>
      </c>
      <c r="HO259" s="92">
        <v>0</v>
      </c>
      <c r="HP259" s="92">
        <v>0</v>
      </c>
      <c r="HQ259" s="92">
        <v>0</v>
      </c>
      <c r="HR259" s="92">
        <v>2.9891189600000001E-6</v>
      </c>
      <c r="HS259" s="92">
        <v>1.6801272299999999E-6</v>
      </c>
      <c r="HT259" s="92">
        <v>1.4179367899999999E-10</v>
      </c>
      <c r="HU259" s="92">
        <v>0</v>
      </c>
      <c r="HV259" s="92">
        <v>0</v>
      </c>
      <c r="HW259" s="92">
        <v>0</v>
      </c>
      <c r="HX259" s="92">
        <v>5.0096779500000002E-4</v>
      </c>
      <c r="HY259" s="92">
        <v>8.5379782900000001E-6</v>
      </c>
      <c r="HZ259" s="92">
        <v>8.3283995500000002E-4</v>
      </c>
      <c r="IA259" s="92">
        <v>1.34742302E-15</v>
      </c>
      <c r="IB259" s="92">
        <v>0</v>
      </c>
      <c r="IC259" s="92">
        <v>0</v>
      </c>
      <c r="ID259" s="92">
        <v>0</v>
      </c>
      <c r="IE259" s="92">
        <v>0</v>
      </c>
      <c r="IF259" s="92">
        <v>0</v>
      </c>
      <c r="IG259" s="92">
        <v>0</v>
      </c>
      <c r="IH259" s="92">
        <v>0</v>
      </c>
      <c r="II259" s="92">
        <v>0</v>
      </c>
      <c r="IJ259" s="92">
        <v>0</v>
      </c>
      <c r="IK259" s="92">
        <v>0</v>
      </c>
      <c r="IL259" s="92">
        <v>0</v>
      </c>
      <c r="IM259" s="92">
        <v>0</v>
      </c>
      <c r="IN259" s="92">
        <v>0</v>
      </c>
      <c r="IO259" s="92">
        <v>0</v>
      </c>
      <c r="IP259" s="92">
        <v>0</v>
      </c>
      <c r="IQ259" s="92">
        <v>0</v>
      </c>
      <c r="IR259" s="92">
        <v>0</v>
      </c>
      <c r="IS259" s="92">
        <v>0</v>
      </c>
      <c r="IT259" s="92">
        <v>1514.75569</v>
      </c>
      <c r="IU259" s="92">
        <v>27505.274099999999</v>
      </c>
      <c r="IV259" s="92">
        <v>466.00347799999997</v>
      </c>
      <c r="IW259" s="92">
        <v>34.937823199999997</v>
      </c>
      <c r="IX259" s="92">
        <v>1</v>
      </c>
      <c r="IY259" s="92">
        <v>0</v>
      </c>
      <c r="IZ259" s="92">
        <v>1</v>
      </c>
      <c r="JA259" s="92">
        <v>0</v>
      </c>
      <c r="JB259" s="92">
        <v>-68162.839300000007</v>
      </c>
      <c r="JC259" s="92">
        <v>-3753.8272900000002</v>
      </c>
      <c r="JD259" s="92">
        <v>-103.250049</v>
      </c>
      <c r="JE259" s="92">
        <v>-38.577495900000002</v>
      </c>
      <c r="JF259" s="92">
        <v>-2.1245191399999999</v>
      </c>
      <c r="JG259" s="92">
        <v>5.4175407100000003E-2</v>
      </c>
      <c r="JH259" s="92">
        <v>0.98372921300000005</v>
      </c>
      <c r="JI259" s="92">
        <v>18.158224700000002</v>
      </c>
      <c r="JJ259" s="92">
        <v>0</v>
      </c>
      <c r="JK259" s="92">
        <v>0</v>
      </c>
      <c r="JL259" s="92">
        <v>0</v>
      </c>
      <c r="JM259" s="92">
        <v>0</v>
      </c>
      <c r="JN259" s="92">
        <v>0</v>
      </c>
      <c r="JO259" s="92">
        <v>0</v>
      </c>
      <c r="JP259" s="92">
        <v>0</v>
      </c>
      <c r="JQ259" s="92">
        <v>0</v>
      </c>
      <c r="JR259" s="92">
        <v>0</v>
      </c>
      <c r="JS259" s="92">
        <v>0</v>
      </c>
      <c r="JT259" s="92">
        <v>0</v>
      </c>
      <c r="JU259" s="92">
        <v>0</v>
      </c>
      <c r="JV259" s="92">
        <v>0</v>
      </c>
      <c r="JW259" s="92">
        <v>0</v>
      </c>
      <c r="JX259" s="92">
        <v>0</v>
      </c>
      <c r="JY259" s="92">
        <v>0</v>
      </c>
      <c r="JZ259" s="92">
        <v>0</v>
      </c>
      <c r="KA259" s="92">
        <v>0</v>
      </c>
      <c r="KB259" s="92">
        <v>0</v>
      </c>
      <c r="KC259" s="92">
        <v>0</v>
      </c>
      <c r="KD259" s="92">
        <v>0</v>
      </c>
      <c r="KE259" s="92">
        <v>0</v>
      </c>
      <c r="KF259" s="92">
        <v>0</v>
      </c>
      <c r="KG259" s="92">
        <v>0</v>
      </c>
      <c r="KH259" s="92">
        <v>0</v>
      </c>
      <c r="KI259" s="92">
        <v>0</v>
      </c>
      <c r="KJ259" s="92">
        <v>0</v>
      </c>
      <c r="KK259" s="92">
        <v>0</v>
      </c>
      <c r="KL259" s="92">
        <v>0</v>
      </c>
      <c r="KM259" s="92">
        <v>0</v>
      </c>
      <c r="KN259" s="92">
        <v>0</v>
      </c>
      <c r="KO259" s="92">
        <v>0</v>
      </c>
      <c r="KP259" s="92">
        <v>0</v>
      </c>
      <c r="KQ259" s="92">
        <v>0</v>
      </c>
      <c r="KR259" s="92">
        <v>0</v>
      </c>
      <c r="KS259" s="92">
        <v>0</v>
      </c>
      <c r="KT259" s="92">
        <v>0</v>
      </c>
      <c r="KU259" s="92">
        <v>0</v>
      </c>
      <c r="KV259" s="92">
        <v>0</v>
      </c>
      <c r="KW259" s="92">
        <v>0</v>
      </c>
      <c r="KX259" s="92">
        <v>0</v>
      </c>
      <c r="KY259" s="92">
        <v>0</v>
      </c>
      <c r="KZ259" s="92">
        <v>0</v>
      </c>
      <c r="LA259" s="92">
        <v>0</v>
      </c>
      <c r="LB259" s="92">
        <v>0</v>
      </c>
      <c r="LC259" s="92">
        <v>0.115139951</v>
      </c>
      <c r="LD259" s="92">
        <v>2.84304104E-3</v>
      </c>
      <c r="LE259" s="92">
        <v>1.1928843500000001E-3</v>
      </c>
      <c r="LF259" s="92">
        <v>4.7652668799999999E-2</v>
      </c>
      <c r="LG259" s="92">
        <v>5.8071352700000004E-3</v>
      </c>
      <c r="LH259" s="92">
        <v>1.2200538599999999</v>
      </c>
      <c r="LI259" s="92">
        <v>0</v>
      </c>
      <c r="LJ259" s="92">
        <v>1.8670594300000001</v>
      </c>
      <c r="LK259" s="92">
        <v>1.0900072599999999</v>
      </c>
      <c r="LL259" s="92">
        <v>0.32268823899999999</v>
      </c>
      <c r="LM259" s="92">
        <v>3.5854248800000002E-2</v>
      </c>
      <c r="LN259" s="92">
        <v>0.50512645700000003</v>
      </c>
      <c r="LO259" s="92">
        <v>6.7341318900000002E-2</v>
      </c>
      <c r="LP259" s="92">
        <v>34.370131999999998</v>
      </c>
      <c r="LQ259" s="92">
        <v>4.6408205600000002E-2</v>
      </c>
      <c r="LR259" s="92">
        <v>0</v>
      </c>
      <c r="LS259" s="92">
        <v>0</v>
      </c>
      <c r="LT259" s="92">
        <v>0</v>
      </c>
      <c r="LU259" s="92">
        <v>0</v>
      </c>
      <c r="LV259" s="92">
        <v>0</v>
      </c>
      <c r="LW259" s="92">
        <v>0</v>
      </c>
      <c r="LX259" s="92">
        <v>0</v>
      </c>
      <c r="LY259" s="92">
        <v>0</v>
      </c>
      <c r="LZ259" s="92">
        <v>0</v>
      </c>
      <c r="MA259" s="92">
        <v>0</v>
      </c>
      <c r="MB259" s="92">
        <v>0</v>
      </c>
      <c r="MC259" s="92">
        <v>0</v>
      </c>
      <c r="MD259" s="92">
        <v>0</v>
      </c>
      <c r="ME259" s="92">
        <v>0</v>
      </c>
      <c r="MF259" s="92">
        <v>0</v>
      </c>
      <c r="MG259" s="92">
        <v>0</v>
      </c>
      <c r="MH259" s="92">
        <v>0</v>
      </c>
      <c r="MI259" s="92">
        <v>0</v>
      </c>
      <c r="MJ259" s="92">
        <v>0</v>
      </c>
      <c r="MK259" s="92">
        <v>0</v>
      </c>
      <c r="ML259" s="92">
        <v>0</v>
      </c>
      <c r="MM259" s="92">
        <v>0</v>
      </c>
      <c r="MN259" s="92">
        <v>0</v>
      </c>
      <c r="MO259" s="92">
        <v>0</v>
      </c>
      <c r="MP259" s="92">
        <v>0</v>
      </c>
      <c r="MQ259" s="92">
        <v>0</v>
      </c>
      <c r="MR259" s="92">
        <v>0</v>
      </c>
      <c r="MS259" s="92">
        <v>0</v>
      </c>
      <c r="MT259" s="92">
        <v>0</v>
      </c>
      <c r="MU259" s="92">
        <v>0</v>
      </c>
      <c r="MV259" s="92">
        <v>0</v>
      </c>
      <c r="MW259" s="92">
        <v>0</v>
      </c>
      <c r="MX259" s="92">
        <v>0</v>
      </c>
      <c r="MY259" s="92">
        <v>0</v>
      </c>
      <c r="MZ259" s="92">
        <v>0</v>
      </c>
      <c r="NA259" s="92">
        <v>0</v>
      </c>
      <c r="NB259" s="92">
        <v>0</v>
      </c>
      <c r="NC259" s="92">
        <v>0</v>
      </c>
      <c r="ND259" s="92">
        <v>0</v>
      </c>
      <c r="NE259" s="92">
        <v>0</v>
      </c>
      <c r="NF259" s="92">
        <v>0</v>
      </c>
      <c r="NG259" s="92">
        <v>0</v>
      </c>
      <c r="NH259" s="92">
        <v>0</v>
      </c>
      <c r="NI259" s="92">
        <v>0</v>
      </c>
      <c r="NJ259" s="92">
        <v>0</v>
      </c>
      <c r="NK259" s="92">
        <v>0</v>
      </c>
      <c r="NL259" s="92">
        <v>0</v>
      </c>
      <c r="NM259" s="92">
        <v>2.9004474100000001E-3</v>
      </c>
      <c r="NN259" s="92">
        <v>7.1617983099999996E-5</v>
      </c>
      <c r="NO259" s="92">
        <v>3.0049503399999999E-5</v>
      </c>
      <c r="NP259" s="92">
        <v>1.2004005500000001E-3</v>
      </c>
      <c r="NQ259" s="92">
        <v>1.4628537199999999E-4</v>
      </c>
      <c r="NR259" s="92">
        <v>3.0733920200000001E-2</v>
      </c>
      <c r="NS259" s="92">
        <v>0</v>
      </c>
      <c r="NT259" s="92">
        <v>4.7032395599999999E-2</v>
      </c>
      <c r="NU259" s="92">
        <v>2.7457965000000001E-2</v>
      </c>
      <c r="NV259" s="92">
        <v>8.1287187000000007E-3</v>
      </c>
      <c r="NW259" s="92">
        <v>9.0319096600000005E-4</v>
      </c>
      <c r="NX259" s="92">
        <v>1.2724451600000001E-2</v>
      </c>
      <c r="NY259" s="92">
        <v>1.6963699699999999E-3</v>
      </c>
      <c r="NZ259" s="92">
        <v>0.865805135</v>
      </c>
      <c r="OA259" s="92">
        <v>1.16905174E-3</v>
      </c>
      <c r="OB259" s="92">
        <v>0</v>
      </c>
      <c r="OC259" s="92">
        <v>0</v>
      </c>
      <c r="OD259" s="92">
        <v>0</v>
      </c>
      <c r="OE259" s="92">
        <v>0</v>
      </c>
      <c r="OF259" s="92">
        <v>0</v>
      </c>
      <c r="OG259" s="92">
        <v>0</v>
      </c>
      <c r="OH259" s="92">
        <v>0</v>
      </c>
      <c r="OI259" s="92">
        <v>0</v>
      </c>
      <c r="OJ259" s="92">
        <v>0</v>
      </c>
      <c r="OK259" s="92">
        <v>0</v>
      </c>
      <c r="OL259" s="92">
        <v>0</v>
      </c>
      <c r="OM259" s="92">
        <v>0</v>
      </c>
      <c r="ON259" s="92">
        <v>0</v>
      </c>
      <c r="OO259" s="92">
        <v>0</v>
      </c>
      <c r="OP259" s="92">
        <v>0</v>
      </c>
      <c r="OQ259" s="92">
        <v>0</v>
      </c>
      <c r="OR259" s="92">
        <v>0</v>
      </c>
      <c r="OS259" s="92">
        <v>0</v>
      </c>
      <c r="OT259" s="92">
        <v>0</v>
      </c>
      <c r="OU259" s="92">
        <v>0</v>
      </c>
      <c r="OV259" s="92">
        <v>0</v>
      </c>
      <c r="OW259" s="92">
        <v>0</v>
      </c>
      <c r="OX259" s="92">
        <v>0</v>
      </c>
      <c r="OY259" s="92">
        <v>0</v>
      </c>
      <c r="OZ259" s="92">
        <v>0</v>
      </c>
      <c r="PA259" s="92">
        <v>0</v>
      </c>
      <c r="PB259" s="92">
        <v>0</v>
      </c>
      <c r="PC259" s="92">
        <v>0</v>
      </c>
      <c r="PD259" s="92">
        <v>0</v>
      </c>
      <c r="PE259" s="92">
        <v>0</v>
      </c>
      <c r="PF259" s="92">
        <v>0</v>
      </c>
      <c r="PG259" s="92">
        <v>0</v>
      </c>
      <c r="PH259" s="92">
        <v>0</v>
      </c>
      <c r="PI259" s="92">
        <v>0</v>
      </c>
      <c r="PJ259" s="92">
        <v>0</v>
      </c>
      <c r="PK259" s="92">
        <v>0</v>
      </c>
      <c r="PL259" s="92">
        <v>0</v>
      </c>
      <c r="PM259" s="92">
        <v>0</v>
      </c>
      <c r="PN259" s="92">
        <v>0</v>
      </c>
      <c r="PO259" s="92">
        <v>0</v>
      </c>
      <c r="PP259" s="92">
        <v>0</v>
      </c>
      <c r="PQ259" s="92">
        <v>0</v>
      </c>
      <c r="PR259" s="92">
        <v>0</v>
      </c>
      <c r="PS259" s="92">
        <v>0</v>
      </c>
      <c r="PT259" s="92">
        <v>0</v>
      </c>
      <c r="PU259" s="92">
        <v>0</v>
      </c>
      <c r="PV259" s="92">
        <v>0</v>
      </c>
      <c r="PW259" s="92">
        <v>18.669067900000002</v>
      </c>
      <c r="PX259" s="92">
        <v>0.46097749799999999</v>
      </c>
      <c r="PY259" s="92">
        <v>0.19341713199999999</v>
      </c>
      <c r="PZ259" s="92">
        <v>6.2957276499999999</v>
      </c>
      <c r="QA259" s="92">
        <v>0.76722128999999994</v>
      </c>
      <c r="QB259" s="92">
        <v>185.630853</v>
      </c>
      <c r="QC259" s="92">
        <v>0</v>
      </c>
      <c r="QD259" s="92">
        <v>42.642890700000002</v>
      </c>
      <c r="QE259" s="92">
        <v>61.124773099999999</v>
      </c>
      <c r="QF259" s="92">
        <v>7.7495516799999997</v>
      </c>
      <c r="QG259" s="92">
        <v>0.86106129799999997</v>
      </c>
      <c r="QH259" s="92">
        <v>12.439446200000001</v>
      </c>
      <c r="QI259" s="92">
        <v>1.6040971500000001</v>
      </c>
      <c r="QJ259" s="92">
        <v>798.693128</v>
      </c>
      <c r="QK259" s="92">
        <v>6.9673288800000002</v>
      </c>
      <c r="QL259" s="92">
        <v>0</v>
      </c>
      <c r="QM259" s="92">
        <v>0</v>
      </c>
      <c r="QN259" s="92">
        <v>0</v>
      </c>
      <c r="QO259" s="92">
        <v>0</v>
      </c>
      <c r="QP259" s="92">
        <v>0</v>
      </c>
      <c r="QQ259" s="92">
        <v>0</v>
      </c>
      <c r="QR259" s="92">
        <v>0</v>
      </c>
      <c r="QS259" s="92">
        <v>0</v>
      </c>
      <c r="QT259" s="92">
        <v>0</v>
      </c>
      <c r="QU259" s="92">
        <v>0</v>
      </c>
      <c r="QV259" s="92">
        <v>0</v>
      </c>
      <c r="QW259" s="92">
        <v>0</v>
      </c>
      <c r="QX259" s="92">
        <v>0</v>
      </c>
      <c r="QY259" s="92">
        <v>0</v>
      </c>
      <c r="QZ259" s="92">
        <v>0</v>
      </c>
      <c r="RA259" s="92">
        <v>0</v>
      </c>
      <c r="RB259" s="92">
        <v>0</v>
      </c>
      <c r="RC259" s="92">
        <v>0</v>
      </c>
      <c r="RD259" s="92">
        <v>0</v>
      </c>
      <c r="RE259" s="92">
        <v>0</v>
      </c>
      <c r="RF259" s="92">
        <v>0</v>
      </c>
      <c r="RG259" s="92">
        <v>0</v>
      </c>
      <c r="RH259" s="92">
        <v>0</v>
      </c>
      <c r="RI259" s="92">
        <v>0</v>
      </c>
      <c r="RJ259" s="92">
        <v>0</v>
      </c>
      <c r="RK259" s="92">
        <v>0</v>
      </c>
      <c r="RL259" s="92">
        <v>0</v>
      </c>
      <c r="RM259" s="92">
        <v>0</v>
      </c>
      <c r="RN259" s="92">
        <v>0</v>
      </c>
      <c r="RO259" s="92">
        <v>0</v>
      </c>
      <c r="RP259" s="92">
        <v>0</v>
      </c>
      <c r="RQ259" s="92">
        <v>0</v>
      </c>
      <c r="RR259" s="92">
        <v>0</v>
      </c>
      <c r="RS259" s="92">
        <v>0</v>
      </c>
      <c r="RT259" s="92">
        <v>0</v>
      </c>
      <c r="RU259" s="92">
        <v>0</v>
      </c>
      <c r="RV259" s="92">
        <v>0</v>
      </c>
      <c r="RW259" s="92">
        <v>0</v>
      </c>
      <c r="RX259" s="92">
        <v>0</v>
      </c>
      <c r="RY259" s="92">
        <v>0</v>
      </c>
      <c r="RZ259" s="92">
        <v>0</v>
      </c>
      <c r="SA259" s="92">
        <v>0</v>
      </c>
      <c r="SB259" s="92">
        <v>0</v>
      </c>
      <c r="SC259" s="92">
        <v>0</v>
      </c>
      <c r="SD259" s="92">
        <v>0</v>
      </c>
      <c r="SE259" s="92">
        <v>0</v>
      </c>
      <c r="SF259" s="92">
        <v>0</v>
      </c>
      <c r="SG259" s="92">
        <v>1.63176955E-2</v>
      </c>
      <c r="SH259" s="92">
        <v>4.0291730000000003E-4</v>
      </c>
      <c r="SI259" s="92">
        <v>1.6905621E-4</v>
      </c>
      <c r="SJ259" s="92">
        <v>5.5027796300000003E-3</v>
      </c>
      <c r="SK259" s="92">
        <v>6.7058963200000005E-4</v>
      </c>
      <c r="SL259" s="92">
        <v>0.16225061399999999</v>
      </c>
      <c r="SM259" s="92">
        <v>0</v>
      </c>
      <c r="SN259" s="92">
        <v>3.7272011000000001E-2</v>
      </c>
      <c r="SO259" s="92">
        <v>5.34260971E-2</v>
      </c>
      <c r="SP259" s="92">
        <v>6.7734942700000004E-3</v>
      </c>
      <c r="SQ259" s="92">
        <v>7.5261047399999997E-4</v>
      </c>
      <c r="SR259" s="92">
        <v>1.0872695700000001E-2</v>
      </c>
      <c r="SS259" s="92">
        <v>1.40206083E-3</v>
      </c>
      <c r="ST259" s="92">
        <v>0.69809758600000005</v>
      </c>
      <c r="SU259" s="92">
        <v>6.0897925599999996E-3</v>
      </c>
      <c r="SV259" s="92">
        <v>0</v>
      </c>
      <c r="SW259" s="92">
        <v>0</v>
      </c>
      <c r="SX259" s="92">
        <v>0</v>
      </c>
      <c r="SY259" s="92">
        <v>39.697306699999999</v>
      </c>
      <c r="SZ259" s="92">
        <v>1144.0995399999999</v>
      </c>
      <c r="TA259" s="92">
        <v>13.028689699999999</v>
      </c>
      <c r="TB259" s="92">
        <v>34.937823199999997</v>
      </c>
      <c r="TC259" s="92">
        <v>1</v>
      </c>
      <c r="TD259" s="92">
        <v>0</v>
      </c>
      <c r="TE259" s="92">
        <v>0</v>
      </c>
      <c r="TF259" s="92">
        <v>1</v>
      </c>
      <c r="TG259" s="92">
        <v>-30064.8619</v>
      </c>
      <c r="TH259" s="92">
        <v>-1043.17326</v>
      </c>
      <c r="TI259" s="92">
        <v>-1.19349404</v>
      </c>
      <c r="TJ259" s="92">
        <v>-80.992180899999994</v>
      </c>
      <c r="TK259" s="92">
        <v>-2.81022003</v>
      </c>
      <c r="TL259" s="92">
        <v>5.0781912300000003E-2</v>
      </c>
      <c r="TM259" s="92">
        <v>1.46356434</v>
      </c>
      <c r="TN259" s="92">
        <v>28.8205834</v>
      </c>
      <c r="TO259" s="92">
        <v>0</v>
      </c>
      <c r="TP259" s="92">
        <v>6.6062695199999993E-2</v>
      </c>
      <c r="TQ259" s="92">
        <v>-121792322.161</v>
      </c>
      <c r="TR259" s="92">
        <v>2.1006091999999999E-3</v>
      </c>
      <c r="TS259" s="92">
        <v>0</v>
      </c>
      <c r="TT259" s="92">
        <v>0</v>
      </c>
      <c r="TU259" s="92">
        <v>0</v>
      </c>
      <c r="TV259" s="92">
        <v>0</v>
      </c>
      <c r="TW259" s="92">
        <v>0</v>
      </c>
      <c r="TX259" s="92">
        <v>0</v>
      </c>
      <c r="TY259" s="92">
        <v>0</v>
      </c>
      <c r="TZ259" s="92">
        <v>0</v>
      </c>
      <c r="UA259" s="92">
        <v>0</v>
      </c>
      <c r="UB259" s="92">
        <v>0</v>
      </c>
      <c r="UC259" s="92">
        <v>0</v>
      </c>
      <c r="UD259" s="92">
        <v>0</v>
      </c>
      <c r="UE259" s="92">
        <v>0</v>
      </c>
      <c r="UF259" s="92">
        <v>0</v>
      </c>
      <c r="UG259" s="92">
        <v>0</v>
      </c>
      <c r="UH259" s="92">
        <v>0</v>
      </c>
      <c r="UI259" s="92">
        <v>0</v>
      </c>
      <c r="UJ259" s="92">
        <v>0</v>
      </c>
      <c r="UK259" s="92">
        <v>0</v>
      </c>
      <c r="UL259" s="92">
        <v>0</v>
      </c>
      <c r="UM259" s="92">
        <v>0</v>
      </c>
      <c r="UN259" s="92">
        <v>0</v>
      </c>
      <c r="UO259" s="92">
        <v>0</v>
      </c>
      <c r="UP259" s="92">
        <v>0</v>
      </c>
      <c r="UQ259" s="92">
        <v>0</v>
      </c>
      <c r="UR259" s="92">
        <v>0</v>
      </c>
      <c r="US259" s="92">
        <v>0</v>
      </c>
      <c r="UT259" s="92">
        <v>0</v>
      </c>
      <c r="UU259" s="92">
        <v>0</v>
      </c>
      <c r="UV259" s="92">
        <v>0</v>
      </c>
      <c r="UW259" s="92">
        <v>0</v>
      </c>
      <c r="UX259" s="92">
        <v>0</v>
      </c>
      <c r="UY259" s="92">
        <v>0</v>
      </c>
      <c r="UZ259" s="92">
        <v>0</v>
      </c>
      <c r="VA259" s="92">
        <v>0</v>
      </c>
      <c r="VB259" s="92">
        <v>0</v>
      </c>
      <c r="VC259" s="92">
        <v>0</v>
      </c>
      <c r="VD259" s="92">
        <v>0</v>
      </c>
      <c r="VE259" s="92">
        <v>0</v>
      </c>
      <c r="VF259" s="92">
        <v>0</v>
      </c>
      <c r="VG259" s="92">
        <v>0</v>
      </c>
      <c r="VH259" s="92">
        <v>0</v>
      </c>
      <c r="VI259" s="92">
        <v>0</v>
      </c>
      <c r="VJ259" s="92">
        <v>0</v>
      </c>
      <c r="VK259" s="92">
        <v>0</v>
      </c>
      <c r="VL259" s="92">
        <v>0</v>
      </c>
      <c r="VM259" s="92">
        <v>0</v>
      </c>
      <c r="VN259" s="92">
        <v>0</v>
      </c>
      <c r="VO259" s="92">
        <v>0</v>
      </c>
      <c r="VP259" s="92">
        <v>0</v>
      </c>
      <c r="VQ259" s="92">
        <v>0</v>
      </c>
      <c r="VR259" s="92">
        <v>0</v>
      </c>
      <c r="VS259" s="92">
        <v>0</v>
      </c>
      <c r="VT259" s="92">
        <v>0</v>
      </c>
      <c r="VU259" s="92">
        <v>0</v>
      </c>
      <c r="VV259" s="92">
        <v>0</v>
      </c>
      <c r="VW259" s="92">
        <v>0</v>
      </c>
      <c r="VX259" s="92">
        <v>0</v>
      </c>
      <c r="VY259" s="92">
        <v>0</v>
      </c>
      <c r="VZ259" s="92">
        <v>0</v>
      </c>
      <c r="WA259" s="92">
        <v>0</v>
      </c>
      <c r="WB259" s="92">
        <v>0</v>
      </c>
      <c r="WC259" s="92">
        <v>1.3373063305555599E-2</v>
      </c>
    </row>
    <row r="260" spans="2:601" ht="13.5" customHeight="1">
      <c r="B260" s="851" t="s">
        <v>2925</v>
      </c>
      <c r="C260" s="92">
        <v>0</v>
      </c>
      <c r="D260" s="92">
        <v>91574.288199999995</v>
      </c>
      <c r="E260" s="92">
        <v>-341.682817</v>
      </c>
      <c r="F260" s="92">
        <v>4967.6674400000002</v>
      </c>
      <c r="G260" s="92">
        <v>4.8909153000000003E-4</v>
      </c>
      <c r="H260" s="92">
        <v>3.5322432600000002E-4</v>
      </c>
      <c r="I260" s="92">
        <v>7.7539055499999999E-4</v>
      </c>
      <c r="J260" s="92">
        <v>3.2533869499999998E-4</v>
      </c>
      <c r="K260" s="92">
        <v>8.6354720099999995E-4</v>
      </c>
      <c r="L260" s="92">
        <v>1.78951489E-4</v>
      </c>
      <c r="M260" s="92">
        <v>1.18085656E-4</v>
      </c>
      <c r="N260" s="92">
        <v>0</v>
      </c>
      <c r="O260" s="92">
        <v>8.5320772299999996E-4</v>
      </c>
      <c r="P260" s="92">
        <v>2.1531897800000001E-5</v>
      </c>
      <c r="Q260" s="92">
        <v>9.0343627099999999E-6</v>
      </c>
      <c r="R260" s="92">
        <v>3.6089960999999998E-4</v>
      </c>
      <c r="S260" s="92">
        <v>3.5473934799999998E-4</v>
      </c>
      <c r="T260" s="92">
        <v>8.2730912800000004E-3</v>
      </c>
      <c r="U260" s="92">
        <v>8.6149861800000005E-2</v>
      </c>
      <c r="V260" s="92">
        <v>3.5802981200000001E-4</v>
      </c>
      <c r="W260" s="92">
        <v>6.1853586700000003E-4</v>
      </c>
      <c r="X260" s="92">
        <v>1.2447072400000001E-4</v>
      </c>
      <c r="Y260" s="92">
        <v>2.2955407899999999E-3</v>
      </c>
      <c r="Z260" s="92">
        <v>6.0578326299999996E-4</v>
      </c>
      <c r="AA260" s="92">
        <v>2.31148862E-4</v>
      </c>
      <c r="AB260" s="92">
        <v>4.7320596600000002E-4</v>
      </c>
      <c r="AC260" s="92">
        <v>3.8199917100000001E-2</v>
      </c>
      <c r="AD260" s="92">
        <v>1.5397055100000001E-4</v>
      </c>
      <c r="AE260" s="92">
        <v>0</v>
      </c>
      <c r="AF260" s="92">
        <v>4.9537957000000001E-2</v>
      </c>
      <c r="AG260" s="92">
        <v>0.20907672199999999</v>
      </c>
      <c r="AH260" s="92">
        <v>0</v>
      </c>
      <c r="AI260" s="92">
        <v>13.0295726</v>
      </c>
      <c r="AJ260" s="92">
        <v>0</v>
      </c>
      <c r="AK260" s="92">
        <v>0</v>
      </c>
      <c r="AL260" s="92">
        <v>0</v>
      </c>
      <c r="AM260" s="92">
        <v>0</v>
      </c>
      <c r="AN260" s="92">
        <v>3.24418431E-4</v>
      </c>
      <c r="AO260" s="92">
        <v>2.0650388799999999E-2</v>
      </c>
      <c r="AP260" s="92">
        <v>4.55369251E-2</v>
      </c>
      <c r="AQ260" s="92">
        <v>0</v>
      </c>
      <c r="AR260" s="92">
        <v>2.6600010600000001E-2</v>
      </c>
      <c r="AS260" s="92">
        <v>0</v>
      </c>
      <c r="AT260" s="92">
        <v>3.4423249099999997E-2</v>
      </c>
      <c r="AU260" s="92">
        <v>3.3346194699999999E-6</v>
      </c>
      <c r="AV260" s="92">
        <v>0.26757938100000001</v>
      </c>
      <c r="AW260" s="92">
        <v>3.7946558999999997E-4</v>
      </c>
      <c r="AX260" s="92">
        <v>0</v>
      </c>
      <c r="AY260" s="92">
        <v>0</v>
      </c>
      <c r="AZ260" s="92">
        <v>0</v>
      </c>
      <c r="BA260" s="92">
        <v>0</v>
      </c>
      <c r="BB260" s="92">
        <v>0</v>
      </c>
      <c r="BC260" s="92">
        <v>0</v>
      </c>
      <c r="BD260" s="92">
        <v>0</v>
      </c>
      <c r="BE260" s="92">
        <v>0</v>
      </c>
      <c r="BF260" s="92">
        <v>0</v>
      </c>
      <c r="BG260" s="92">
        <v>0</v>
      </c>
      <c r="BH260" s="92">
        <v>0</v>
      </c>
      <c r="BI260" s="92">
        <v>0</v>
      </c>
      <c r="BJ260" s="92">
        <v>0</v>
      </c>
      <c r="BK260" s="92">
        <v>0</v>
      </c>
      <c r="BL260" s="92">
        <v>0</v>
      </c>
      <c r="BM260" s="92">
        <v>0</v>
      </c>
      <c r="BN260" s="92">
        <v>0</v>
      </c>
      <c r="BO260" s="92">
        <v>0</v>
      </c>
      <c r="BP260" s="92">
        <v>0.99722455300000001</v>
      </c>
      <c r="BQ260" s="92">
        <v>9.8181709599999999E-8</v>
      </c>
      <c r="BR260" s="92">
        <v>7.0907317099999994E-8</v>
      </c>
      <c r="BS260" s="92">
        <v>1.5565424E-7</v>
      </c>
      <c r="BT260" s="92">
        <v>6.5309471300000006E-8</v>
      </c>
      <c r="BU260" s="92">
        <v>1.7335107099999999E-7</v>
      </c>
      <c r="BV260" s="92">
        <v>3.5923261899999999E-8</v>
      </c>
      <c r="BW260" s="92">
        <v>2.3704871000000001E-8</v>
      </c>
      <c r="BX260" s="92">
        <v>0</v>
      </c>
      <c r="BY260" s="92">
        <v>1.7127549299999999E-7</v>
      </c>
      <c r="BZ260" s="92">
        <v>4.3223781399999997E-9</v>
      </c>
      <c r="CA260" s="92">
        <v>1.81358523E-9</v>
      </c>
      <c r="CB260" s="92">
        <v>7.2448076799999999E-8</v>
      </c>
      <c r="CC260" s="92">
        <v>7.1211447199999998E-8</v>
      </c>
      <c r="CD260" s="92">
        <v>1.66076531E-6</v>
      </c>
      <c r="CE260" s="92">
        <v>1.7293983200000001E-5</v>
      </c>
      <c r="CF260" s="92">
        <v>7.1871984800000005E-8</v>
      </c>
      <c r="CG260" s="92">
        <v>1.2416675599999999E-7</v>
      </c>
      <c r="CH260" s="92">
        <v>2.49866287E-8</v>
      </c>
      <c r="CI260" s="92">
        <v>4.6081378499999997E-7</v>
      </c>
      <c r="CJ260" s="92">
        <v>1.2160675999999999E-7</v>
      </c>
      <c r="CK260" s="92">
        <v>4.6401520100000002E-8</v>
      </c>
      <c r="CL260" s="92">
        <v>9.4992793599999996E-8</v>
      </c>
      <c r="CM260" s="92">
        <v>7.6683666300000004E-6</v>
      </c>
      <c r="CN260" s="92">
        <v>3.0908513099999998E-8</v>
      </c>
      <c r="CO260" s="92">
        <v>0</v>
      </c>
      <c r="CP260" s="92">
        <v>9.9443989700000003E-6</v>
      </c>
      <c r="CQ260" s="92">
        <v>4.1970691999999999E-5</v>
      </c>
      <c r="CR260" s="92">
        <v>0</v>
      </c>
      <c r="CS260" s="92">
        <v>2.6155957199999998E-3</v>
      </c>
      <c r="CT260" s="92">
        <v>0</v>
      </c>
      <c r="CU260" s="92">
        <v>0</v>
      </c>
      <c r="CV260" s="92">
        <v>0</v>
      </c>
      <c r="CW260" s="92">
        <v>0</v>
      </c>
      <c r="CX260" s="92">
        <v>6.5124734799999997E-8</v>
      </c>
      <c r="CY260" s="92">
        <v>4.1454213499999999E-6</v>
      </c>
      <c r="CZ260" s="92">
        <v>9.1412197600000004E-6</v>
      </c>
      <c r="DA260" s="92">
        <v>0</v>
      </c>
      <c r="DB260" s="92">
        <v>5.3397663900000004E-6</v>
      </c>
      <c r="DC260" s="92">
        <v>0</v>
      </c>
      <c r="DD260" s="92">
        <v>6.9102268900000003E-6</v>
      </c>
      <c r="DE260" s="92">
        <v>6.6940157499999997E-10</v>
      </c>
      <c r="DF260" s="92">
        <v>5.37146924E-5</v>
      </c>
      <c r="DG260" s="92">
        <v>7.6175067499999999E-8</v>
      </c>
      <c r="DH260" s="92">
        <v>0</v>
      </c>
      <c r="DI260" s="92">
        <v>0</v>
      </c>
      <c r="DJ260" s="92">
        <v>0</v>
      </c>
      <c r="DK260" s="92">
        <v>0</v>
      </c>
      <c r="DL260" s="92">
        <v>0</v>
      </c>
      <c r="DM260" s="92">
        <v>0</v>
      </c>
      <c r="DN260" s="92">
        <v>0</v>
      </c>
      <c r="DO260" s="92">
        <v>0</v>
      </c>
      <c r="DP260" s="92">
        <v>0</v>
      </c>
      <c r="DQ260" s="92">
        <v>0</v>
      </c>
      <c r="DR260" s="92">
        <v>0</v>
      </c>
      <c r="DS260" s="92">
        <v>0</v>
      </c>
      <c r="DT260" s="92">
        <v>0</v>
      </c>
      <c r="DU260" s="92">
        <v>0</v>
      </c>
      <c r="DV260" s="92">
        <v>0</v>
      </c>
      <c r="DW260" s="92">
        <v>0</v>
      </c>
      <c r="DX260" s="92">
        <v>0</v>
      </c>
      <c r="DY260" s="92">
        <v>0</v>
      </c>
      <c r="DZ260" s="92">
        <v>89493.919899999994</v>
      </c>
      <c r="EA260" s="92">
        <v>2.2531977299999999E-2</v>
      </c>
      <c r="EB260" s="92">
        <v>6.3636075099999995E-2</v>
      </c>
      <c r="EC260" s="92">
        <v>0.13969256399999999</v>
      </c>
      <c r="ED260" s="92">
        <v>5.8612264400000003E-2</v>
      </c>
      <c r="EE260" s="92">
        <v>0.12964555</v>
      </c>
      <c r="EF260" s="92">
        <v>2.6866237500000001E-2</v>
      </c>
      <c r="EG260" s="92">
        <v>4.0420729599999997E-2</v>
      </c>
      <c r="EH260" s="92">
        <v>0</v>
      </c>
      <c r="EI260" s="92">
        <v>0.138341148</v>
      </c>
      <c r="EJ260" s="92">
        <v>3.4912335900000001E-3</v>
      </c>
      <c r="EK260" s="92">
        <v>1.46485325E-3</v>
      </c>
      <c r="EL260" s="92">
        <v>4.7680656199999998E-2</v>
      </c>
      <c r="EM260" s="92">
        <v>4.6866786299999998E-2</v>
      </c>
      <c r="EN260" s="92">
        <v>1.49046093</v>
      </c>
      <c r="EO260" s="92">
        <v>13.107677300000001</v>
      </c>
      <c r="EP260" s="92">
        <v>4.51511395E-2</v>
      </c>
      <c r="EQ260" s="92">
        <v>5.9432365199999997E-2</v>
      </c>
      <c r="ER260" s="92">
        <v>7.4747855999999996E-3</v>
      </c>
      <c r="ES260" s="92">
        <v>0.20677965200000001</v>
      </c>
      <c r="ET260" s="92">
        <v>9.2168275699999996E-2</v>
      </c>
      <c r="EU260" s="92">
        <v>2.1287589799999999E-2</v>
      </c>
      <c r="EV260" s="92">
        <v>5.5880532900000002E-2</v>
      </c>
      <c r="EW260" s="92">
        <v>0.65056597999999999</v>
      </c>
      <c r="EX260" s="92">
        <v>1.51013516E-2</v>
      </c>
      <c r="EY260" s="92">
        <v>0</v>
      </c>
      <c r="EZ260" s="92">
        <v>3.8185402800000001</v>
      </c>
      <c r="FA260" s="92">
        <v>27.609898300000001</v>
      </c>
      <c r="FB260" s="92">
        <v>0</v>
      </c>
      <c r="FC260" s="92">
        <v>1107.4447500000001</v>
      </c>
      <c r="FD260" s="92">
        <v>0</v>
      </c>
      <c r="FE260" s="92">
        <v>0</v>
      </c>
      <c r="FF260" s="92">
        <v>0</v>
      </c>
      <c r="FG260" s="92">
        <v>0</v>
      </c>
      <c r="FH260" s="92">
        <v>9.1637423199999998E-2</v>
      </c>
      <c r="FI260" s="92">
        <v>0.66078766</v>
      </c>
      <c r="FJ260" s="92">
        <v>1.2756477399999999</v>
      </c>
      <c r="FK260" s="92">
        <v>0</v>
      </c>
      <c r="FL260" s="92">
        <v>1.2237478500000001</v>
      </c>
      <c r="FM260" s="92">
        <v>0</v>
      </c>
      <c r="FN260" s="92">
        <v>1.51496031</v>
      </c>
      <c r="FO260" s="92">
        <v>5.34964999E-5</v>
      </c>
      <c r="FP260" s="92">
        <v>9.11960835</v>
      </c>
      <c r="FQ260" s="92">
        <v>2.4310387100000001E-2</v>
      </c>
      <c r="FR260" s="92">
        <v>0</v>
      </c>
      <c r="FS260" s="92">
        <v>0</v>
      </c>
      <c r="FT260" s="92">
        <v>0</v>
      </c>
      <c r="FU260" s="92">
        <v>0</v>
      </c>
      <c r="FV260" s="92">
        <v>0</v>
      </c>
      <c r="FW260" s="92">
        <v>0</v>
      </c>
      <c r="FX260" s="92">
        <v>0</v>
      </c>
      <c r="FY260" s="92">
        <v>0</v>
      </c>
      <c r="FZ260" s="92">
        <v>0</v>
      </c>
      <c r="GA260" s="92">
        <v>0</v>
      </c>
      <c r="GB260" s="92">
        <v>0</v>
      </c>
      <c r="GC260" s="92">
        <v>0</v>
      </c>
      <c r="GD260" s="92">
        <v>0</v>
      </c>
      <c r="GE260" s="92">
        <v>0</v>
      </c>
      <c r="GF260" s="92">
        <v>0</v>
      </c>
      <c r="GG260" s="92">
        <v>0</v>
      </c>
      <c r="GH260" s="92">
        <v>0</v>
      </c>
      <c r="GI260" s="92">
        <v>0</v>
      </c>
      <c r="GJ260" s="92">
        <v>0.98710330700000004</v>
      </c>
      <c r="GK260" s="92">
        <v>2.48524026E-7</v>
      </c>
      <c r="GL260" s="92">
        <v>7.0189550600000001E-7</v>
      </c>
      <c r="GM260" s="92">
        <v>1.54078614E-6</v>
      </c>
      <c r="GN260" s="92">
        <v>6.4648369500000001E-7</v>
      </c>
      <c r="GO260" s="92">
        <v>1.42996922E-6</v>
      </c>
      <c r="GP260" s="92">
        <v>2.9633020800000002E-7</v>
      </c>
      <c r="GQ260" s="92">
        <v>4.4583404000000001E-7</v>
      </c>
      <c r="GR260" s="92">
        <v>0</v>
      </c>
      <c r="GS260" s="92">
        <v>1.52588025E-6</v>
      </c>
      <c r="GT260" s="92">
        <v>3.85077357E-8</v>
      </c>
      <c r="GU260" s="92">
        <v>1.6157091900000002E-8</v>
      </c>
      <c r="GV260" s="92">
        <v>5.2590984300000004E-7</v>
      </c>
      <c r="GW260" s="92">
        <v>5.1693299100000001E-7</v>
      </c>
      <c r="GX260" s="92">
        <v>1.64395404E-5</v>
      </c>
      <c r="GY260" s="92">
        <v>1.44575538E-4</v>
      </c>
      <c r="GZ260" s="92">
        <v>4.9800968800000003E-7</v>
      </c>
      <c r="HA260" s="92">
        <v>6.55529272E-7</v>
      </c>
      <c r="HB260" s="92">
        <v>8.2445663199999994E-8</v>
      </c>
      <c r="HC260" s="92">
        <v>2.2807457500000002E-6</v>
      </c>
      <c r="HD260" s="92">
        <v>1.01660101E-6</v>
      </c>
      <c r="HE260" s="92">
        <v>2.3479863500000001E-7</v>
      </c>
      <c r="HF260" s="92">
        <v>6.16353143E-7</v>
      </c>
      <c r="HG260" s="92">
        <v>7.1756364100000001E-6</v>
      </c>
      <c r="HH260" s="92">
        <v>1.6656543899999999E-7</v>
      </c>
      <c r="HI260" s="92">
        <v>0</v>
      </c>
      <c r="HJ260" s="92">
        <v>4.2117875100000002E-5</v>
      </c>
      <c r="HK260" s="92">
        <v>3.0453266499999999E-4</v>
      </c>
      <c r="HL260" s="92">
        <v>0</v>
      </c>
      <c r="HM260" s="92">
        <v>1.22149345E-2</v>
      </c>
      <c r="HN260" s="92">
        <v>0</v>
      </c>
      <c r="HO260" s="92">
        <v>0</v>
      </c>
      <c r="HP260" s="92">
        <v>0</v>
      </c>
      <c r="HQ260" s="92">
        <v>0</v>
      </c>
      <c r="HR260" s="92">
        <v>1.0107458E-6</v>
      </c>
      <c r="HS260" s="92">
        <v>7.2883798599999997E-6</v>
      </c>
      <c r="HT260" s="92">
        <v>1.4070186E-5</v>
      </c>
      <c r="HU260" s="92">
        <v>0</v>
      </c>
      <c r="HV260" s="92">
        <v>1.34977387E-5</v>
      </c>
      <c r="HW260" s="92">
        <v>0</v>
      </c>
      <c r="HX260" s="92">
        <v>1.67097645E-5</v>
      </c>
      <c r="HY260" s="92">
        <v>5.9005764800000001E-10</v>
      </c>
      <c r="HZ260" s="92">
        <v>1.00587789E-4</v>
      </c>
      <c r="IA260" s="92">
        <v>2.6813959599999998E-7</v>
      </c>
      <c r="IB260" s="92">
        <v>0</v>
      </c>
      <c r="IC260" s="92">
        <v>0</v>
      </c>
      <c r="ID260" s="92">
        <v>0</v>
      </c>
      <c r="IE260" s="92">
        <v>0</v>
      </c>
      <c r="IF260" s="92">
        <v>0</v>
      </c>
      <c r="IG260" s="92">
        <v>0</v>
      </c>
      <c r="IH260" s="92">
        <v>0</v>
      </c>
      <c r="II260" s="92">
        <v>0</v>
      </c>
      <c r="IJ260" s="92">
        <v>0</v>
      </c>
      <c r="IK260" s="92">
        <v>0</v>
      </c>
      <c r="IL260" s="92">
        <v>0</v>
      </c>
      <c r="IM260" s="92">
        <v>0</v>
      </c>
      <c r="IN260" s="92">
        <v>0</v>
      </c>
      <c r="IO260" s="92">
        <v>0</v>
      </c>
      <c r="IP260" s="92">
        <v>0</v>
      </c>
      <c r="IQ260" s="92">
        <v>0</v>
      </c>
      <c r="IR260" s="92">
        <v>0</v>
      </c>
      <c r="IS260" s="92">
        <v>0</v>
      </c>
      <c r="IT260" s="92">
        <v>4981.4933099999998</v>
      </c>
      <c r="IU260" s="92">
        <v>90663.175099999993</v>
      </c>
      <c r="IV260" s="92">
        <v>1537.05602</v>
      </c>
      <c r="IW260" s="92">
        <v>25.128937700000002</v>
      </c>
      <c r="IX260" s="92">
        <v>2</v>
      </c>
      <c r="IY260" s="92">
        <v>0</v>
      </c>
      <c r="IZ260" s="92">
        <v>1</v>
      </c>
      <c r="JA260" s="92">
        <v>0</v>
      </c>
      <c r="JB260" s="92">
        <v>-68402.449099999998</v>
      </c>
      <c r="JC260" s="92">
        <v>-3758.3764500000002</v>
      </c>
      <c r="JD260" s="92">
        <v>-340.74634300000002</v>
      </c>
      <c r="JE260" s="92">
        <v>-39.852339600000001</v>
      </c>
      <c r="JF260" s="92">
        <v>-2.18968907</v>
      </c>
      <c r="JG260" s="92">
        <v>5.4015525500000001E-2</v>
      </c>
      <c r="JH260" s="92">
        <v>0.98308252900000004</v>
      </c>
      <c r="JI260" s="92">
        <v>18.199999399999999</v>
      </c>
      <c r="JJ260" s="92">
        <v>0</v>
      </c>
      <c r="JK260" s="92">
        <v>0</v>
      </c>
      <c r="JL260" s="92">
        <v>0</v>
      </c>
      <c r="JM260" s="92">
        <v>0</v>
      </c>
      <c r="JN260" s="92">
        <v>0</v>
      </c>
      <c r="JO260" s="92">
        <v>0</v>
      </c>
      <c r="JP260" s="92">
        <v>0</v>
      </c>
      <c r="JQ260" s="92">
        <v>0</v>
      </c>
      <c r="JR260" s="92">
        <v>0</v>
      </c>
      <c r="JS260" s="92">
        <v>0</v>
      </c>
      <c r="JT260" s="92">
        <v>0</v>
      </c>
      <c r="JU260" s="92">
        <v>0</v>
      </c>
      <c r="JV260" s="92">
        <v>0</v>
      </c>
      <c r="JW260" s="92">
        <v>0</v>
      </c>
      <c r="JX260" s="92">
        <v>0</v>
      </c>
      <c r="JY260" s="92">
        <v>0</v>
      </c>
      <c r="JZ260" s="92">
        <v>0</v>
      </c>
      <c r="KA260" s="92">
        <v>0</v>
      </c>
      <c r="KB260" s="92">
        <v>0</v>
      </c>
      <c r="KC260" s="92">
        <v>0</v>
      </c>
      <c r="KD260" s="92">
        <v>0</v>
      </c>
      <c r="KE260" s="92">
        <v>0</v>
      </c>
      <c r="KF260" s="92">
        <v>0</v>
      </c>
      <c r="KG260" s="92">
        <v>0</v>
      </c>
      <c r="KH260" s="92">
        <v>0</v>
      </c>
      <c r="KI260" s="92">
        <v>0</v>
      </c>
      <c r="KJ260" s="92">
        <v>0</v>
      </c>
      <c r="KK260" s="92">
        <v>0</v>
      </c>
      <c r="KL260" s="92">
        <v>0</v>
      </c>
      <c r="KM260" s="92">
        <v>0</v>
      </c>
      <c r="KN260" s="92">
        <v>0</v>
      </c>
      <c r="KO260" s="92">
        <v>0</v>
      </c>
      <c r="KP260" s="92">
        <v>0</v>
      </c>
      <c r="KQ260" s="92">
        <v>0</v>
      </c>
      <c r="KR260" s="92">
        <v>0</v>
      </c>
      <c r="KS260" s="92">
        <v>0</v>
      </c>
      <c r="KT260" s="92">
        <v>0</v>
      </c>
      <c r="KU260" s="92">
        <v>0</v>
      </c>
      <c r="KV260" s="92">
        <v>0</v>
      </c>
      <c r="KW260" s="92">
        <v>0</v>
      </c>
      <c r="KX260" s="92">
        <v>0</v>
      </c>
      <c r="KY260" s="92">
        <v>0</v>
      </c>
      <c r="KZ260" s="92">
        <v>0</v>
      </c>
      <c r="LA260" s="92">
        <v>0</v>
      </c>
      <c r="LB260" s="92">
        <v>0</v>
      </c>
      <c r="LC260" s="92">
        <v>4.77632053E-2</v>
      </c>
      <c r="LD260" s="92">
        <v>1.1793712999999999E-3</v>
      </c>
      <c r="LE260" s="92">
        <v>4.9484110400000001E-4</v>
      </c>
      <c r="LF260" s="92">
        <v>1.9767632300000001E-2</v>
      </c>
      <c r="LG260" s="92">
        <v>2.4089587700000001E-3</v>
      </c>
      <c r="LH260" s="92">
        <v>0.50611175799999997</v>
      </c>
      <c r="LI260" s="92">
        <v>0</v>
      </c>
      <c r="LJ260" s="92">
        <v>1.2243648E-3</v>
      </c>
      <c r="LK260" s="92">
        <v>0.452164868</v>
      </c>
      <c r="LL260" s="92">
        <v>0.13385991999999999</v>
      </c>
      <c r="LM260" s="92">
        <v>1.48733245E-2</v>
      </c>
      <c r="LN260" s="92">
        <v>0.20954028999999999</v>
      </c>
      <c r="LO260" s="92">
        <v>2.7935023600000001E-2</v>
      </c>
      <c r="LP260" s="92">
        <v>33.801985100000003</v>
      </c>
      <c r="LQ260" s="92">
        <v>1.92513949E-2</v>
      </c>
      <c r="LR260" s="92">
        <v>0</v>
      </c>
      <c r="LS260" s="92">
        <v>0</v>
      </c>
      <c r="LT260" s="92">
        <v>0</v>
      </c>
      <c r="LU260" s="92">
        <v>0</v>
      </c>
      <c r="LV260" s="92">
        <v>0</v>
      </c>
      <c r="LW260" s="92">
        <v>0</v>
      </c>
      <c r="LX260" s="92">
        <v>0</v>
      </c>
      <c r="LY260" s="92">
        <v>0</v>
      </c>
      <c r="LZ260" s="92">
        <v>0</v>
      </c>
      <c r="MA260" s="92">
        <v>0</v>
      </c>
      <c r="MB260" s="92">
        <v>0</v>
      </c>
      <c r="MC260" s="92">
        <v>0</v>
      </c>
      <c r="MD260" s="92">
        <v>0</v>
      </c>
      <c r="ME260" s="92">
        <v>0</v>
      </c>
      <c r="MF260" s="92">
        <v>0</v>
      </c>
      <c r="MG260" s="92">
        <v>0</v>
      </c>
      <c r="MH260" s="92">
        <v>0</v>
      </c>
      <c r="MI260" s="92">
        <v>0</v>
      </c>
      <c r="MJ260" s="92">
        <v>0</v>
      </c>
      <c r="MK260" s="92">
        <v>0</v>
      </c>
      <c r="ML260" s="92">
        <v>0</v>
      </c>
      <c r="MM260" s="92">
        <v>0</v>
      </c>
      <c r="MN260" s="92">
        <v>0</v>
      </c>
      <c r="MO260" s="92">
        <v>0</v>
      </c>
      <c r="MP260" s="92">
        <v>0</v>
      </c>
      <c r="MQ260" s="92">
        <v>0</v>
      </c>
      <c r="MR260" s="92">
        <v>0</v>
      </c>
      <c r="MS260" s="92">
        <v>0</v>
      </c>
      <c r="MT260" s="92">
        <v>0</v>
      </c>
      <c r="MU260" s="92">
        <v>0</v>
      </c>
      <c r="MV260" s="92">
        <v>0</v>
      </c>
      <c r="MW260" s="92">
        <v>0</v>
      </c>
      <c r="MX260" s="92">
        <v>0</v>
      </c>
      <c r="MY260" s="92">
        <v>0</v>
      </c>
      <c r="MZ260" s="92">
        <v>0</v>
      </c>
      <c r="NA260" s="92">
        <v>0</v>
      </c>
      <c r="NB260" s="92">
        <v>0</v>
      </c>
      <c r="NC260" s="92">
        <v>0</v>
      </c>
      <c r="ND260" s="92">
        <v>0</v>
      </c>
      <c r="NE260" s="92">
        <v>0</v>
      </c>
      <c r="NF260" s="92">
        <v>0</v>
      </c>
      <c r="NG260" s="92">
        <v>0</v>
      </c>
      <c r="NH260" s="92">
        <v>0</v>
      </c>
      <c r="NI260" s="92">
        <v>0</v>
      </c>
      <c r="NJ260" s="92">
        <v>0</v>
      </c>
      <c r="NK260" s="92">
        <v>0</v>
      </c>
      <c r="NL260" s="92">
        <v>0</v>
      </c>
      <c r="NM260" s="92">
        <v>1.35542444E-3</v>
      </c>
      <c r="NN260" s="92">
        <v>3.3468203499999999E-5</v>
      </c>
      <c r="NO260" s="92">
        <v>1.40426029E-5</v>
      </c>
      <c r="NP260" s="92">
        <v>5.6096594999999996E-4</v>
      </c>
      <c r="NQ260" s="92">
        <v>6.8361441899999996E-5</v>
      </c>
      <c r="NR260" s="92">
        <v>1.43624415E-2</v>
      </c>
      <c r="NS260" s="92">
        <v>0</v>
      </c>
      <c r="NT260" s="92">
        <v>3.4745029200000003E-5</v>
      </c>
      <c r="NU260" s="92">
        <v>1.2831536500000001E-2</v>
      </c>
      <c r="NV260" s="92">
        <v>3.7986773700000001E-3</v>
      </c>
      <c r="NW260" s="92">
        <v>4.2207526299999998E-4</v>
      </c>
      <c r="NX260" s="92">
        <v>5.9463352099999997E-3</v>
      </c>
      <c r="NY260" s="92">
        <v>7.9274021500000001E-4</v>
      </c>
      <c r="NZ260" s="92">
        <v>0.95923287000000002</v>
      </c>
      <c r="OA260" s="92">
        <v>5.4631616200000004E-4</v>
      </c>
      <c r="OB260" s="92">
        <v>0</v>
      </c>
      <c r="OC260" s="92">
        <v>0</v>
      </c>
      <c r="OD260" s="92">
        <v>0</v>
      </c>
      <c r="OE260" s="92">
        <v>0</v>
      </c>
      <c r="OF260" s="92">
        <v>0</v>
      </c>
      <c r="OG260" s="92">
        <v>0</v>
      </c>
      <c r="OH260" s="92">
        <v>0</v>
      </c>
      <c r="OI260" s="92">
        <v>0</v>
      </c>
      <c r="OJ260" s="92">
        <v>0</v>
      </c>
      <c r="OK260" s="92">
        <v>0</v>
      </c>
      <c r="OL260" s="92">
        <v>0</v>
      </c>
      <c r="OM260" s="92">
        <v>0</v>
      </c>
      <c r="ON260" s="92">
        <v>0</v>
      </c>
      <c r="OO260" s="92">
        <v>0</v>
      </c>
      <c r="OP260" s="92">
        <v>0</v>
      </c>
      <c r="OQ260" s="92">
        <v>0</v>
      </c>
      <c r="OR260" s="92">
        <v>0</v>
      </c>
      <c r="OS260" s="92">
        <v>0</v>
      </c>
      <c r="OT260" s="92">
        <v>0</v>
      </c>
      <c r="OU260" s="92">
        <v>0</v>
      </c>
      <c r="OV260" s="92">
        <v>0</v>
      </c>
      <c r="OW260" s="92">
        <v>0</v>
      </c>
      <c r="OX260" s="92">
        <v>0</v>
      </c>
      <c r="OY260" s="92">
        <v>0</v>
      </c>
      <c r="OZ260" s="92">
        <v>0</v>
      </c>
      <c r="PA260" s="92">
        <v>0</v>
      </c>
      <c r="PB260" s="92">
        <v>0</v>
      </c>
      <c r="PC260" s="92">
        <v>0</v>
      </c>
      <c r="PD260" s="92">
        <v>0</v>
      </c>
      <c r="PE260" s="92">
        <v>0</v>
      </c>
      <c r="PF260" s="92">
        <v>0</v>
      </c>
      <c r="PG260" s="92">
        <v>0</v>
      </c>
      <c r="PH260" s="92">
        <v>0</v>
      </c>
      <c r="PI260" s="92">
        <v>0</v>
      </c>
      <c r="PJ260" s="92">
        <v>0</v>
      </c>
      <c r="PK260" s="92">
        <v>0</v>
      </c>
      <c r="PL260" s="92">
        <v>0</v>
      </c>
      <c r="PM260" s="92">
        <v>0</v>
      </c>
      <c r="PN260" s="92">
        <v>0</v>
      </c>
      <c r="PO260" s="92">
        <v>0</v>
      </c>
      <c r="PP260" s="92">
        <v>0</v>
      </c>
      <c r="PQ260" s="92">
        <v>0</v>
      </c>
      <c r="PR260" s="92">
        <v>0</v>
      </c>
      <c r="PS260" s="92">
        <v>0</v>
      </c>
      <c r="PT260" s="92">
        <v>0</v>
      </c>
      <c r="PU260" s="92">
        <v>0</v>
      </c>
      <c r="PV260" s="92">
        <v>0</v>
      </c>
      <c r="PW260" s="92">
        <v>7.7444407399999999</v>
      </c>
      <c r="PX260" s="92">
        <v>0.19122609300000001</v>
      </c>
      <c r="PY260" s="92">
        <v>8.0234724199999996E-2</v>
      </c>
      <c r="PZ260" s="92">
        <v>2.61164028</v>
      </c>
      <c r="QA260" s="92">
        <v>0.318264406</v>
      </c>
      <c r="QB260" s="92">
        <v>77.004762299999996</v>
      </c>
      <c r="QC260" s="92">
        <v>0</v>
      </c>
      <c r="QD260" s="92">
        <v>2.7964002200000001E-2</v>
      </c>
      <c r="QE260" s="92">
        <v>25.356230199999999</v>
      </c>
      <c r="QF260" s="92">
        <v>3.2147263100000001</v>
      </c>
      <c r="QG260" s="92">
        <v>0.357191812</v>
      </c>
      <c r="QH260" s="92">
        <v>5.1602230000000002</v>
      </c>
      <c r="QI260" s="92">
        <v>0.66542343699999995</v>
      </c>
      <c r="QJ260" s="92">
        <v>785.49052900000004</v>
      </c>
      <c r="QK260" s="92">
        <v>2.8902388600000002</v>
      </c>
      <c r="QL260" s="92">
        <v>0</v>
      </c>
      <c r="QM260" s="92">
        <v>0</v>
      </c>
      <c r="QN260" s="92">
        <v>0</v>
      </c>
      <c r="QO260" s="92">
        <v>0</v>
      </c>
      <c r="QP260" s="92">
        <v>0</v>
      </c>
      <c r="QQ260" s="92">
        <v>0</v>
      </c>
      <c r="QR260" s="92">
        <v>0</v>
      </c>
      <c r="QS260" s="92">
        <v>0</v>
      </c>
      <c r="QT260" s="92">
        <v>0</v>
      </c>
      <c r="QU260" s="92">
        <v>0</v>
      </c>
      <c r="QV260" s="92">
        <v>0</v>
      </c>
      <c r="QW260" s="92">
        <v>0</v>
      </c>
      <c r="QX260" s="92">
        <v>0</v>
      </c>
      <c r="QY260" s="92">
        <v>0</v>
      </c>
      <c r="QZ260" s="92">
        <v>0</v>
      </c>
      <c r="RA260" s="92">
        <v>0</v>
      </c>
      <c r="RB260" s="92">
        <v>0</v>
      </c>
      <c r="RC260" s="92">
        <v>0</v>
      </c>
      <c r="RD260" s="92">
        <v>0</v>
      </c>
      <c r="RE260" s="92">
        <v>0</v>
      </c>
      <c r="RF260" s="92">
        <v>0</v>
      </c>
      <c r="RG260" s="92">
        <v>0</v>
      </c>
      <c r="RH260" s="92">
        <v>0</v>
      </c>
      <c r="RI260" s="92">
        <v>0</v>
      </c>
      <c r="RJ260" s="92">
        <v>0</v>
      </c>
      <c r="RK260" s="92">
        <v>0</v>
      </c>
      <c r="RL260" s="92">
        <v>0</v>
      </c>
      <c r="RM260" s="92">
        <v>0</v>
      </c>
      <c r="RN260" s="92">
        <v>0</v>
      </c>
      <c r="RO260" s="92">
        <v>0</v>
      </c>
      <c r="RP260" s="92">
        <v>0</v>
      </c>
      <c r="RQ260" s="92">
        <v>0</v>
      </c>
      <c r="RR260" s="92">
        <v>0</v>
      </c>
      <c r="RS260" s="92">
        <v>0</v>
      </c>
      <c r="RT260" s="92">
        <v>0</v>
      </c>
      <c r="RU260" s="92">
        <v>0</v>
      </c>
      <c r="RV260" s="92">
        <v>0</v>
      </c>
      <c r="RW260" s="92">
        <v>0</v>
      </c>
      <c r="RX260" s="92">
        <v>0</v>
      </c>
      <c r="RY260" s="92">
        <v>0</v>
      </c>
      <c r="RZ260" s="92">
        <v>0</v>
      </c>
      <c r="SA260" s="92">
        <v>0</v>
      </c>
      <c r="SB260" s="92">
        <v>0</v>
      </c>
      <c r="SC260" s="92">
        <v>0</v>
      </c>
      <c r="SD260" s="92">
        <v>0</v>
      </c>
      <c r="SE260" s="92">
        <v>0</v>
      </c>
      <c r="SF260" s="92">
        <v>0</v>
      </c>
      <c r="SG260" s="92">
        <v>8.4999774299999997E-3</v>
      </c>
      <c r="SH260" s="92">
        <v>2.0988184000000001E-4</v>
      </c>
      <c r="SI260" s="92">
        <v>8.8062310500000004E-5</v>
      </c>
      <c r="SJ260" s="92">
        <v>2.8664282099999999E-3</v>
      </c>
      <c r="SK260" s="92">
        <v>3.49313832E-4</v>
      </c>
      <c r="SL260" s="92">
        <v>8.4517237999999995E-2</v>
      </c>
      <c r="SM260" s="92">
        <v>0</v>
      </c>
      <c r="SN260" s="92">
        <v>3.06921307E-5</v>
      </c>
      <c r="SO260" s="92">
        <v>2.7829948100000002E-2</v>
      </c>
      <c r="SP260" s="92">
        <v>3.5283504599999999E-3</v>
      </c>
      <c r="SQ260" s="92">
        <v>3.9203893999999997E-4</v>
      </c>
      <c r="SR260" s="92">
        <v>5.6636470599999997E-3</v>
      </c>
      <c r="SS260" s="92">
        <v>7.3034120599999996E-4</v>
      </c>
      <c r="ST260" s="92">
        <v>0.86212187399999995</v>
      </c>
      <c r="SU260" s="92">
        <v>3.1722064800000001E-3</v>
      </c>
      <c r="SV260" s="92">
        <v>0</v>
      </c>
      <c r="SW260" s="92">
        <v>0</v>
      </c>
      <c r="SX260" s="92">
        <v>0</v>
      </c>
      <c r="SY260" s="92">
        <v>35.23856</v>
      </c>
      <c r="SZ260" s="92">
        <v>911.11309500000004</v>
      </c>
      <c r="TA260" s="92">
        <v>10.2544491</v>
      </c>
      <c r="TB260" s="92">
        <v>25.128937700000002</v>
      </c>
      <c r="TC260" s="92">
        <v>2</v>
      </c>
      <c r="TD260" s="92">
        <v>0</v>
      </c>
      <c r="TE260" s="92">
        <v>0</v>
      </c>
      <c r="TF260" s="92">
        <v>1</v>
      </c>
      <c r="TG260" s="92">
        <v>-26575.278600000001</v>
      </c>
      <c r="TH260" s="92">
        <v>-1027.8356799999999</v>
      </c>
      <c r="TI260" s="92">
        <v>-0.93647455000000002</v>
      </c>
      <c r="TJ260" s="92">
        <v>-79.857129299999997</v>
      </c>
      <c r="TK260" s="92">
        <v>-3.0885850000000001</v>
      </c>
      <c r="TL260" s="92">
        <v>5.7273611500000002E-2</v>
      </c>
      <c r="TM260" s="92">
        <v>1.4808419399999999</v>
      </c>
      <c r="TN260" s="92">
        <v>25.855571099999999</v>
      </c>
      <c r="TO260" s="92">
        <v>0</v>
      </c>
      <c r="TP260" s="92">
        <v>1.47090078E-2</v>
      </c>
      <c r="TQ260" s="92">
        <v>-397390417.40200001</v>
      </c>
      <c r="TR260" s="92">
        <v>2.5593981805555602E-4</v>
      </c>
      <c r="TS260" s="92">
        <v>0</v>
      </c>
      <c r="TT260" s="92">
        <v>0</v>
      </c>
      <c r="TU260" s="92">
        <v>0</v>
      </c>
      <c r="TV260" s="92">
        <v>0</v>
      </c>
      <c r="TW260" s="92">
        <v>0</v>
      </c>
      <c r="TX260" s="92">
        <v>0</v>
      </c>
      <c r="TY260" s="92">
        <v>0</v>
      </c>
      <c r="TZ260" s="92">
        <v>0</v>
      </c>
      <c r="UA260" s="92">
        <v>0</v>
      </c>
      <c r="UB260" s="92">
        <v>0</v>
      </c>
      <c r="UC260" s="92">
        <v>0</v>
      </c>
      <c r="UD260" s="92">
        <v>0</v>
      </c>
      <c r="UE260" s="92">
        <v>0</v>
      </c>
      <c r="UF260" s="92">
        <v>0</v>
      </c>
      <c r="UG260" s="92">
        <v>0</v>
      </c>
      <c r="UH260" s="92">
        <v>0</v>
      </c>
      <c r="UI260" s="92">
        <v>0</v>
      </c>
      <c r="UJ260" s="92">
        <v>0</v>
      </c>
      <c r="UK260" s="92">
        <v>0</v>
      </c>
      <c r="UL260" s="92">
        <v>0</v>
      </c>
      <c r="UM260" s="92">
        <v>0</v>
      </c>
      <c r="UN260" s="92">
        <v>0</v>
      </c>
      <c r="UO260" s="92">
        <v>0</v>
      </c>
      <c r="UP260" s="92">
        <v>0</v>
      </c>
      <c r="UQ260" s="92">
        <v>0</v>
      </c>
      <c r="UR260" s="92">
        <v>0</v>
      </c>
      <c r="US260" s="92">
        <v>0</v>
      </c>
      <c r="UT260" s="92">
        <v>0</v>
      </c>
      <c r="UU260" s="92">
        <v>0</v>
      </c>
      <c r="UV260" s="92">
        <v>0</v>
      </c>
      <c r="UW260" s="92">
        <v>0</v>
      </c>
      <c r="UX260" s="92">
        <v>0</v>
      </c>
      <c r="UY260" s="92">
        <v>0</v>
      </c>
      <c r="UZ260" s="92">
        <v>0</v>
      </c>
      <c r="VA260" s="92">
        <v>0</v>
      </c>
      <c r="VB260" s="92">
        <v>0</v>
      </c>
      <c r="VC260" s="92">
        <v>0</v>
      </c>
      <c r="VD260" s="92">
        <v>0</v>
      </c>
      <c r="VE260" s="92">
        <v>0</v>
      </c>
      <c r="VF260" s="92">
        <v>0</v>
      </c>
      <c r="VG260" s="92">
        <v>0</v>
      </c>
      <c r="VH260" s="92">
        <v>0</v>
      </c>
      <c r="VI260" s="92">
        <v>0</v>
      </c>
      <c r="VJ260" s="92">
        <v>0</v>
      </c>
      <c r="VK260" s="92">
        <v>0</v>
      </c>
      <c r="VL260" s="92">
        <v>0</v>
      </c>
      <c r="VM260" s="92">
        <v>0</v>
      </c>
      <c r="VN260" s="92">
        <v>0</v>
      </c>
      <c r="VO260" s="92">
        <v>0</v>
      </c>
      <c r="VP260" s="92">
        <v>0</v>
      </c>
      <c r="VQ260" s="92">
        <v>0</v>
      </c>
      <c r="VR260" s="92">
        <v>0</v>
      </c>
      <c r="VS260" s="92">
        <v>0</v>
      </c>
      <c r="VT260" s="92">
        <v>0</v>
      </c>
      <c r="VU260" s="92">
        <v>0</v>
      </c>
      <c r="VV260" s="92">
        <v>0</v>
      </c>
      <c r="VW260" s="92">
        <v>0</v>
      </c>
      <c r="VX260" s="92">
        <v>0</v>
      </c>
      <c r="VY260" s="92">
        <v>0</v>
      </c>
      <c r="VZ260" s="92">
        <v>0</v>
      </c>
      <c r="WA260" s="92">
        <v>0</v>
      </c>
      <c r="WB260" s="92">
        <v>0</v>
      </c>
      <c r="WC260" s="92">
        <v>1.07616879166667E-2</v>
      </c>
    </row>
    <row r="261" spans="2:601" ht="13.5" customHeight="1">
      <c r="B261" s="851" t="s">
        <v>2926</v>
      </c>
      <c r="C261" s="92">
        <v>0</v>
      </c>
      <c r="D261" s="92">
        <v>120223.662</v>
      </c>
      <c r="E261" s="92">
        <v>-445.92033099999998</v>
      </c>
      <c r="F261" s="92">
        <v>6476.4062100000001</v>
      </c>
      <c r="G261" s="92">
        <v>2.5962149899999998E-2</v>
      </c>
      <c r="H261" s="92">
        <v>1.81613991E-2</v>
      </c>
      <c r="I261" s="92">
        <v>3.9867518300000002E-2</v>
      </c>
      <c r="J261" s="92">
        <v>1.6727630100000002E-2</v>
      </c>
      <c r="K261" s="92">
        <v>4.4400184699999998E-2</v>
      </c>
      <c r="L261" s="92">
        <v>9.2009784099999995E-3</v>
      </c>
      <c r="M261" s="92">
        <v>6.0714978299999996E-3</v>
      </c>
      <c r="N261" s="92">
        <v>0</v>
      </c>
      <c r="O261" s="92">
        <v>4.3868569599999997E-2</v>
      </c>
      <c r="P261" s="92">
        <v>1.1070851000000001E-3</v>
      </c>
      <c r="Q261" s="92">
        <v>4.6451123100000002E-4</v>
      </c>
      <c r="R261" s="92">
        <v>1.8556031800000001E-2</v>
      </c>
      <c r="S261" s="92">
        <v>2.5720672900000001E-3</v>
      </c>
      <c r="T261" s="92">
        <v>0.42536966199999998</v>
      </c>
      <c r="U261" s="92">
        <v>0.11271168199999999</v>
      </c>
      <c r="V261" s="92">
        <v>1.8408611200000001E-2</v>
      </c>
      <c r="W261" s="92">
        <v>3.24654256E-2</v>
      </c>
      <c r="X261" s="92">
        <v>6.4068606400000004E-3</v>
      </c>
      <c r="Y261" s="92">
        <v>0.118027666</v>
      </c>
      <c r="Z261" s="92">
        <v>3.1146981599999998E-2</v>
      </c>
      <c r="AA261" s="92">
        <v>1.18847612E-2</v>
      </c>
      <c r="AB261" s="92">
        <v>2.43303809E-2</v>
      </c>
      <c r="AC261" s="92">
        <v>2.8804531600000001</v>
      </c>
      <c r="AD261" s="92">
        <v>2.0144291099999999E-4</v>
      </c>
      <c r="AE261" s="92">
        <v>0</v>
      </c>
      <c r="AF261" s="92">
        <v>1.25421556</v>
      </c>
      <c r="AG261" s="92">
        <v>0.27353947099999998</v>
      </c>
      <c r="AH261" s="92">
        <v>0</v>
      </c>
      <c r="AI261" s="92">
        <v>13.0295726</v>
      </c>
      <c r="AJ261" s="92">
        <v>0</v>
      </c>
      <c r="AK261" s="92">
        <v>0</v>
      </c>
      <c r="AL261" s="92">
        <v>0</v>
      </c>
      <c r="AM261" s="92">
        <v>0</v>
      </c>
      <c r="AN261" s="92">
        <v>6.1548466599999996E-4</v>
      </c>
      <c r="AO261" s="92">
        <v>2.2094579199999999E-2</v>
      </c>
      <c r="AP261" s="92">
        <v>4.5537064299999999E-2</v>
      </c>
      <c r="AQ261" s="92">
        <v>0</v>
      </c>
      <c r="AR261" s="92">
        <v>2.6600010600000001E-2</v>
      </c>
      <c r="AS261" s="92">
        <v>0</v>
      </c>
      <c r="AT261" s="92">
        <v>0.34751843500000001</v>
      </c>
      <c r="AU261" s="92">
        <v>1.4641678199999999E-2</v>
      </c>
      <c r="AV261" s="92">
        <v>0.93971047299999999</v>
      </c>
      <c r="AW261" s="92">
        <v>3.7946558999999997E-4</v>
      </c>
      <c r="AX261" s="92">
        <v>0</v>
      </c>
      <c r="AY261" s="92">
        <v>0</v>
      </c>
      <c r="AZ261" s="92">
        <v>0</v>
      </c>
      <c r="BA261" s="92">
        <v>0</v>
      </c>
      <c r="BB261" s="92">
        <v>0</v>
      </c>
      <c r="BC261" s="92">
        <v>0</v>
      </c>
      <c r="BD261" s="92">
        <v>0</v>
      </c>
      <c r="BE261" s="92">
        <v>0</v>
      </c>
      <c r="BF261" s="92">
        <v>0</v>
      </c>
      <c r="BG261" s="92">
        <v>0</v>
      </c>
      <c r="BH261" s="92">
        <v>0</v>
      </c>
      <c r="BI261" s="92">
        <v>0</v>
      </c>
      <c r="BJ261" s="92">
        <v>0</v>
      </c>
      <c r="BK261" s="92">
        <v>0</v>
      </c>
      <c r="BL261" s="92">
        <v>0</v>
      </c>
      <c r="BM261" s="92">
        <v>0</v>
      </c>
      <c r="BN261" s="92">
        <v>0</v>
      </c>
      <c r="BO261" s="92">
        <v>0</v>
      </c>
      <c r="BP261" s="92">
        <v>0.99694550000000004</v>
      </c>
      <c r="BQ261" s="92">
        <v>3.99648319E-6</v>
      </c>
      <c r="BR261" s="92">
        <v>2.7956747100000001E-6</v>
      </c>
      <c r="BS261" s="92">
        <v>6.13700588E-6</v>
      </c>
      <c r="BT261" s="92">
        <v>2.5749675000000002E-6</v>
      </c>
      <c r="BU261" s="92">
        <v>6.8347418099999998E-6</v>
      </c>
      <c r="BV261" s="92">
        <v>1.4163524800000001E-6</v>
      </c>
      <c r="BW261" s="92">
        <v>9.3461593400000001E-7</v>
      </c>
      <c r="BX261" s="92">
        <v>0</v>
      </c>
      <c r="BY261" s="92">
        <v>6.7529076499999998E-6</v>
      </c>
      <c r="BZ261" s="92">
        <v>1.70419129E-7</v>
      </c>
      <c r="CA261" s="92">
        <v>7.1504529800000003E-8</v>
      </c>
      <c r="CB261" s="92">
        <v>2.8564225000000002E-6</v>
      </c>
      <c r="CC261" s="92">
        <v>3.9593114299999999E-7</v>
      </c>
      <c r="CD261" s="92">
        <v>6.5479272900000003E-5</v>
      </c>
      <c r="CE261" s="92">
        <v>1.7350271100000001E-5</v>
      </c>
      <c r="CF261" s="92">
        <v>2.8337293000000001E-6</v>
      </c>
      <c r="CG261" s="92">
        <v>4.9975648399999997E-6</v>
      </c>
      <c r="CH261" s="92">
        <v>9.8624000299999993E-7</v>
      </c>
      <c r="CI261" s="92">
        <v>1.81685871E-5</v>
      </c>
      <c r="CJ261" s="92">
        <v>4.7946101700000001E-6</v>
      </c>
      <c r="CK261" s="92">
        <v>1.82948055E-6</v>
      </c>
      <c r="CL261" s="92">
        <v>3.7452968399999999E-6</v>
      </c>
      <c r="CM261" s="92">
        <v>4.4340251800000001E-4</v>
      </c>
      <c r="CN261" s="92">
        <v>3.1009111700000001E-8</v>
      </c>
      <c r="CO261" s="92">
        <v>0</v>
      </c>
      <c r="CP261" s="92">
        <v>1.9306765399999999E-4</v>
      </c>
      <c r="CQ261" s="92">
        <v>4.2107294700000001E-5</v>
      </c>
      <c r="CR261" s="92">
        <v>0</v>
      </c>
      <c r="CS261" s="92">
        <v>2.0057070799999999E-3</v>
      </c>
      <c r="CT261" s="92">
        <v>0</v>
      </c>
      <c r="CU261" s="92">
        <v>0</v>
      </c>
      <c r="CV261" s="92">
        <v>0</v>
      </c>
      <c r="CW261" s="92">
        <v>0</v>
      </c>
      <c r="CX261" s="92">
        <v>9.4744623500000003E-8</v>
      </c>
      <c r="CY261" s="92">
        <v>3.40112874E-6</v>
      </c>
      <c r="CZ261" s="92">
        <v>7.0097473699999997E-6</v>
      </c>
      <c r="DA261" s="92">
        <v>0</v>
      </c>
      <c r="DB261" s="92">
        <v>4.0946722599999997E-6</v>
      </c>
      <c r="DC261" s="92">
        <v>0</v>
      </c>
      <c r="DD261" s="92">
        <v>5.3495245499999997E-5</v>
      </c>
      <c r="DE261" s="92">
        <v>2.2538665300000001E-6</v>
      </c>
      <c r="DF261" s="92">
        <v>1.44654319E-4</v>
      </c>
      <c r="DG261" s="92">
        <v>5.8413030399999998E-8</v>
      </c>
      <c r="DH261" s="92">
        <v>0</v>
      </c>
      <c r="DI261" s="92">
        <v>0</v>
      </c>
      <c r="DJ261" s="92">
        <v>0</v>
      </c>
      <c r="DK261" s="92">
        <v>0</v>
      </c>
      <c r="DL261" s="92">
        <v>0</v>
      </c>
      <c r="DM261" s="92">
        <v>0</v>
      </c>
      <c r="DN261" s="92">
        <v>0</v>
      </c>
      <c r="DO261" s="92">
        <v>0</v>
      </c>
      <c r="DP261" s="92">
        <v>0</v>
      </c>
      <c r="DQ261" s="92">
        <v>0</v>
      </c>
      <c r="DR261" s="92">
        <v>0</v>
      </c>
      <c r="DS261" s="92">
        <v>0</v>
      </c>
      <c r="DT261" s="92">
        <v>0</v>
      </c>
      <c r="DU261" s="92">
        <v>0</v>
      </c>
      <c r="DV261" s="92">
        <v>0</v>
      </c>
      <c r="DW261" s="92">
        <v>0</v>
      </c>
      <c r="DX261" s="92">
        <v>0</v>
      </c>
      <c r="DY261" s="92">
        <v>0</v>
      </c>
      <c r="DZ261" s="92">
        <v>116674.27099999999</v>
      </c>
      <c r="EA261" s="92">
        <v>1.19605132</v>
      </c>
      <c r="EB261" s="92">
        <v>3.2719155199999999</v>
      </c>
      <c r="EC261" s="92">
        <v>7.1824396100000003</v>
      </c>
      <c r="ED261" s="92">
        <v>3.0136110299999999</v>
      </c>
      <c r="EE261" s="92">
        <v>6.6658618900000004</v>
      </c>
      <c r="EF261" s="92">
        <v>1.3813557700000001</v>
      </c>
      <c r="EG261" s="92">
        <v>2.0782741900000001</v>
      </c>
      <c r="EH261" s="92">
        <v>0</v>
      </c>
      <c r="EI261" s="92">
        <v>7.1129551600000003</v>
      </c>
      <c r="EJ261" s="92">
        <v>0.17950543499999999</v>
      </c>
      <c r="EK261" s="92">
        <v>7.5316965799999996E-2</v>
      </c>
      <c r="EL261" s="92">
        <v>2.4515509299999998</v>
      </c>
      <c r="EM261" s="92">
        <v>0.33981155099999999</v>
      </c>
      <c r="EN261" s="92">
        <v>76.633611400000007</v>
      </c>
      <c r="EO261" s="92">
        <v>17.149050800000001</v>
      </c>
      <c r="EP261" s="92">
        <v>2.3215099499999998</v>
      </c>
      <c r="EQ261" s="92">
        <v>3.1194586000000002</v>
      </c>
      <c r="ER261" s="92">
        <v>0.38474838300000003</v>
      </c>
      <c r="ES261" s="92">
        <v>10.631795199999999</v>
      </c>
      <c r="ET261" s="92">
        <v>4.73892852</v>
      </c>
      <c r="EU261" s="92">
        <v>1.09452375</v>
      </c>
      <c r="EV261" s="92">
        <v>2.87315619</v>
      </c>
      <c r="EW261" s="92">
        <v>49.055730400000002</v>
      </c>
      <c r="EX261" s="92">
        <v>1.9757416E-2</v>
      </c>
      <c r="EY261" s="92">
        <v>0</v>
      </c>
      <c r="EZ261" s="92">
        <v>96.678848200000004</v>
      </c>
      <c r="FA261" s="92">
        <v>36.1226105</v>
      </c>
      <c r="FB261" s="92">
        <v>0</v>
      </c>
      <c r="FC261" s="92">
        <v>1107.4447500000001</v>
      </c>
      <c r="FD261" s="92">
        <v>0</v>
      </c>
      <c r="FE261" s="92">
        <v>0</v>
      </c>
      <c r="FF261" s="92">
        <v>0</v>
      </c>
      <c r="FG261" s="92">
        <v>0</v>
      </c>
      <c r="FH261" s="92">
        <v>0.173853959</v>
      </c>
      <c r="FI261" s="92">
        <v>0.70700001999999995</v>
      </c>
      <c r="FJ261" s="92">
        <v>1.27565164</v>
      </c>
      <c r="FK261" s="92">
        <v>0</v>
      </c>
      <c r="FL261" s="92">
        <v>1.2237478500000001</v>
      </c>
      <c r="FM261" s="92">
        <v>0</v>
      </c>
      <c r="FN261" s="92">
        <v>15.294216799999999</v>
      </c>
      <c r="FO261" s="92">
        <v>0.23489293</v>
      </c>
      <c r="FP261" s="92">
        <v>32.0270996</v>
      </c>
      <c r="FQ261" s="92">
        <v>2.4310387100000001E-2</v>
      </c>
      <c r="FR261" s="92">
        <v>0</v>
      </c>
      <c r="FS261" s="92">
        <v>0</v>
      </c>
      <c r="FT261" s="92">
        <v>0</v>
      </c>
      <c r="FU261" s="92">
        <v>0</v>
      </c>
      <c r="FV261" s="92">
        <v>0</v>
      </c>
      <c r="FW261" s="92">
        <v>0</v>
      </c>
      <c r="FX261" s="92">
        <v>0</v>
      </c>
      <c r="FY261" s="92">
        <v>0</v>
      </c>
      <c r="FZ261" s="92">
        <v>0</v>
      </c>
      <c r="GA261" s="92">
        <v>0</v>
      </c>
      <c r="GB261" s="92">
        <v>0</v>
      </c>
      <c r="GC261" s="92">
        <v>0</v>
      </c>
      <c r="GD261" s="92">
        <v>0</v>
      </c>
      <c r="GE261" s="92">
        <v>0</v>
      </c>
      <c r="GF261" s="92">
        <v>0</v>
      </c>
      <c r="GG261" s="92">
        <v>0</v>
      </c>
      <c r="GH261" s="92">
        <v>0</v>
      </c>
      <c r="GI261" s="92">
        <v>0</v>
      </c>
      <c r="GJ261" s="92">
        <v>0.98735552599999998</v>
      </c>
      <c r="GK261" s="92">
        <v>1.0121579300000001E-5</v>
      </c>
      <c r="GL261" s="92">
        <v>2.7688571199999998E-5</v>
      </c>
      <c r="GM261" s="92">
        <v>6.0781364700000003E-5</v>
      </c>
      <c r="GN261" s="92">
        <v>2.5502670500000002E-5</v>
      </c>
      <c r="GO261" s="92">
        <v>5.6409827900000002E-5</v>
      </c>
      <c r="GP261" s="92">
        <v>1.1689717300000001E-5</v>
      </c>
      <c r="GQ261" s="92">
        <v>1.75873865E-5</v>
      </c>
      <c r="GR261" s="92">
        <v>0</v>
      </c>
      <c r="GS261" s="92">
        <v>6.0193352899999999E-5</v>
      </c>
      <c r="GT261" s="92">
        <v>1.51906398E-6</v>
      </c>
      <c r="GU261" s="92">
        <v>6.3736950300000005E-7</v>
      </c>
      <c r="GV261" s="92">
        <v>2.07462393E-5</v>
      </c>
      <c r="GW261" s="92">
        <v>2.8756538099999998E-6</v>
      </c>
      <c r="GX261" s="92">
        <v>6.48511611E-4</v>
      </c>
      <c r="GY261" s="92">
        <v>1.4512377E-4</v>
      </c>
      <c r="GZ261" s="92">
        <v>1.9645768100000002E-5</v>
      </c>
      <c r="HA261" s="92">
        <v>2.6398405200000001E-5</v>
      </c>
      <c r="HB261" s="92">
        <v>3.2559315600000002E-6</v>
      </c>
      <c r="HC261" s="92">
        <v>8.9971522199999994E-5</v>
      </c>
      <c r="HD261" s="92">
        <v>4.01031625E-5</v>
      </c>
      <c r="HE261" s="92">
        <v>9.2624026199999994E-6</v>
      </c>
      <c r="HF261" s="92">
        <v>2.4314072000000002E-5</v>
      </c>
      <c r="HG261" s="92">
        <v>4.1513391099999998E-4</v>
      </c>
      <c r="HH261" s="92">
        <v>1.67197049E-7</v>
      </c>
      <c r="HI261" s="92">
        <v>0</v>
      </c>
      <c r="HJ261" s="92">
        <v>8.1814434299999996E-4</v>
      </c>
      <c r="HK261" s="92">
        <v>3.05687438E-4</v>
      </c>
      <c r="HL261" s="92">
        <v>0</v>
      </c>
      <c r="HM261" s="92">
        <v>9.3717464600000001E-3</v>
      </c>
      <c r="HN261" s="92">
        <v>0</v>
      </c>
      <c r="HO261" s="92">
        <v>0</v>
      </c>
      <c r="HP261" s="92">
        <v>0</v>
      </c>
      <c r="HQ261" s="92">
        <v>0</v>
      </c>
      <c r="HR261" s="92">
        <v>1.4712383899999999E-6</v>
      </c>
      <c r="HS261" s="92">
        <v>5.9829846699999998E-6</v>
      </c>
      <c r="HT261" s="92">
        <v>1.07951966E-5</v>
      </c>
      <c r="HU261" s="92">
        <v>0</v>
      </c>
      <c r="HV261" s="92">
        <v>1.0355961E-5</v>
      </c>
      <c r="HW261" s="92">
        <v>0</v>
      </c>
      <c r="HX261" s="92">
        <v>1.2942724499999999E-4</v>
      </c>
      <c r="HY261" s="92">
        <v>1.98778042E-6</v>
      </c>
      <c r="HZ261" s="92">
        <v>2.7102919399999998E-4</v>
      </c>
      <c r="IA261" s="92">
        <v>2.05726548E-7</v>
      </c>
      <c r="IB261" s="92">
        <v>0</v>
      </c>
      <c r="IC261" s="92">
        <v>0</v>
      </c>
      <c r="ID261" s="92">
        <v>0</v>
      </c>
      <c r="IE261" s="92">
        <v>0</v>
      </c>
      <c r="IF261" s="92">
        <v>0</v>
      </c>
      <c r="IG261" s="92">
        <v>0</v>
      </c>
      <c r="IH261" s="92">
        <v>0</v>
      </c>
      <c r="II261" s="92">
        <v>0</v>
      </c>
      <c r="IJ261" s="92">
        <v>0</v>
      </c>
      <c r="IK261" s="92">
        <v>0</v>
      </c>
      <c r="IL261" s="92">
        <v>0</v>
      </c>
      <c r="IM261" s="92">
        <v>0</v>
      </c>
      <c r="IN261" s="92">
        <v>0</v>
      </c>
      <c r="IO261" s="92">
        <v>0</v>
      </c>
      <c r="IP261" s="92">
        <v>0</v>
      </c>
      <c r="IQ261" s="92">
        <v>0</v>
      </c>
      <c r="IR261" s="92">
        <v>0</v>
      </c>
      <c r="IS261" s="92">
        <v>0</v>
      </c>
      <c r="IT261" s="92">
        <v>6496.2489999999998</v>
      </c>
      <c r="IU261" s="92">
        <v>118168.44899999999</v>
      </c>
      <c r="IV261" s="92">
        <v>2006.58584</v>
      </c>
      <c r="IW261" s="92">
        <v>29.247445599999999</v>
      </c>
      <c r="IX261" s="92">
        <v>2</v>
      </c>
      <c r="IY261" s="92">
        <v>0</v>
      </c>
      <c r="IZ261" s="92">
        <v>1</v>
      </c>
      <c r="JA261" s="92">
        <v>0</v>
      </c>
      <c r="JB261" s="92">
        <v>-68314.724400000006</v>
      </c>
      <c r="JC261" s="92">
        <v>-3755.5664200000001</v>
      </c>
      <c r="JD261" s="92">
        <v>-443.78946000000002</v>
      </c>
      <c r="JE261" s="92">
        <v>-39.444961800000002</v>
      </c>
      <c r="JF261" s="92">
        <v>-2.1684662499999998</v>
      </c>
      <c r="JG261" s="92">
        <v>5.3957729699999998E-2</v>
      </c>
      <c r="JH261" s="92">
        <v>0.98150505700000001</v>
      </c>
      <c r="JI261" s="92">
        <v>18.1902586</v>
      </c>
      <c r="JJ261" s="92">
        <v>0</v>
      </c>
      <c r="JK261" s="92">
        <v>0</v>
      </c>
      <c r="JL261" s="92">
        <v>0</v>
      </c>
      <c r="JM261" s="92">
        <v>0</v>
      </c>
      <c r="JN261" s="92">
        <v>0</v>
      </c>
      <c r="JO261" s="92">
        <v>0</v>
      </c>
      <c r="JP261" s="92">
        <v>0</v>
      </c>
      <c r="JQ261" s="92">
        <v>0</v>
      </c>
      <c r="JR261" s="92">
        <v>0</v>
      </c>
      <c r="JS261" s="92">
        <v>0</v>
      </c>
      <c r="JT261" s="92">
        <v>0</v>
      </c>
      <c r="JU261" s="92">
        <v>0</v>
      </c>
      <c r="JV261" s="92">
        <v>0</v>
      </c>
      <c r="JW261" s="92">
        <v>0</v>
      </c>
      <c r="JX261" s="92">
        <v>0</v>
      </c>
      <c r="JY261" s="92">
        <v>0</v>
      </c>
      <c r="JZ261" s="92">
        <v>0</v>
      </c>
      <c r="KA261" s="92">
        <v>0</v>
      </c>
      <c r="KB261" s="92">
        <v>0</v>
      </c>
      <c r="KC261" s="92">
        <v>0</v>
      </c>
      <c r="KD261" s="92">
        <v>0</v>
      </c>
      <c r="KE261" s="92">
        <v>0</v>
      </c>
      <c r="KF261" s="92">
        <v>0</v>
      </c>
      <c r="KG261" s="92">
        <v>0</v>
      </c>
      <c r="KH261" s="92">
        <v>0</v>
      </c>
      <c r="KI261" s="92">
        <v>0</v>
      </c>
      <c r="KJ261" s="92">
        <v>0</v>
      </c>
      <c r="KK261" s="92">
        <v>0</v>
      </c>
      <c r="KL261" s="92">
        <v>0</v>
      </c>
      <c r="KM261" s="92">
        <v>0</v>
      </c>
      <c r="KN261" s="92">
        <v>0</v>
      </c>
      <c r="KO261" s="92">
        <v>0</v>
      </c>
      <c r="KP261" s="92">
        <v>0</v>
      </c>
      <c r="KQ261" s="92">
        <v>0</v>
      </c>
      <c r="KR261" s="92">
        <v>0</v>
      </c>
      <c r="KS261" s="92">
        <v>0</v>
      </c>
      <c r="KT261" s="92">
        <v>0</v>
      </c>
      <c r="KU261" s="92">
        <v>0</v>
      </c>
      <c r="KV261" s="92">
        <v>0</v>
      </c>
      <c r="KW261" s="92">
        <v>0</v>
      </c>
      <c r="KX261" s="92">
        <v>0</v>
      </c>
      <c r="KY261" s="92">
        <v>0</v>
      </c>
      <c r="KZ261" s="92">
        <v>0</v>
      </c>
      <c r="LA261" s="92">
        <v>0</v>
      </c>
      <c r="LB261" s="92">
        <v>0</v>
      </c>
      <c r="LC261" s="92">
        <v>0.16290315599999999</v>
      </c>
      <c r="LD261" s="92">
        <v>4.0224123399999999E-3</v>
      </c>
      <c r="LE261" s="92">
        <v>1.6877254600000001E-3</v>
      </c>
      <c r="LF261" s="92">
        <v>6.7420301099999996E-2</v>
      </c>
      <c r="LG261" s="92">
        <v>8.21609404E-3</v>
      </c>
      <c r="LH261" s="92">
        <v>1.72616561</v>
      </c>
      <c r="LI261" s="92">
        <v>0</v>
      </c>
      <c r="LJ261" s="92">
        <v>1.8682837999999999</v>
      </c>
      <c r="LK261" s="92">
        <v>1.54217213</v>
      </c>
      <c r="LL261" s="92">
        <v>0.45654815999999998</v>
      </c>
      <c r="LM261" s="92">
        <v>5.0727573300000002E-2</v>
      </c>
      <c r="LN261" s="92">
        <v>0.71466674699999999</v>
      </c>
      <c r="LO261" s="92">
        <v>9.52763425E-2</v>
      </c>
      <c r="LP261" s="92">
        <v>68.172117099999994</v>
      </c>
      <c r="LQ261" s="92">
        <v>6.5659600400000004E-2</v>
      </c>
      <c r="LR261" s="92">
        <v>0</v>
      </c>
      <c r="LS261" s="92">
        <v>0</v>
      </c>
      <c r="LT261" s="92">
        <v>0</v>
      </c>
      <c r="LU261" s="92">
        <v>0</v>
      </c>
      <c r="LV261" s="92">
        <v>0</v>
      </c>
      <c r="LW261" s="92">
        <v>0</v>
      </c>
      <c r="LX261" s="92">
        <v>0</v>
      </c>
      <c r="LY261" s="92">
        <v>0</v>
      </c>
      <c r="LZ261" s="92">
        <v>0</v>
      </c>
      <c r="MA261" s="92">
        <v>0</v>
      </c>
      <c r="MB261" s="92">
        <v>0</v>
      </c>
      <c r="MC261" s="92">
        <v>0</v>
      </c>
      <c r="MD261" s="92">
        <v>0</v>
      </c>
      <c r="ME261" s="92">
        <v>0</v>
      </c>
      <c r="MF261" s="92">
        <v>0</v>
      </c>
      <c r="MG261" s="92">
        <v>0</v>
      </c>
      <c r="MH261" s="92">
        <v>0</v>
      </c>
      <c r="MI261" s="92">
        <v>0</v>
      </c>
      <c r="MJ261" s="92">
        <v>0</v>
      </c>
      <c r="MK261" s="92">
        <v>0</v>
      </c>
      <c r="ML261" s="92">
        <v>0</v>
      </c>
      <c r="MM261" s="92">
        <v>0</v>
      </c>
      <c r="MN261" s="92">
        <v>0</v>
      </c>
      <c r="MO261" s="92">
        <v>0</v>
      </c>
      <c r="MP261" s="92">
        <v>0</v>
      </c>
      <c r="MQ261" s="92">
        <v>0</v>
      </c>
      <c r="MR261" s="92">
        <v>0</v>
      </c>
      <c r="MS261" s="92">
        <v>0</v>
      </c>
      <c r="MT261" s="92">
        <v>0</v>
      </c>
      <c r="MU261" s="92">
        <v>0</v>
      </c>
      <c r="MV261" s="92">
        <v>0</v>
      </c>
      <c r="MW261" s="92">
        <v>0</v>
      </c>
      <c r="MX261" s="92">
        <v>0</v>
      </c>
      <c r="MY261" s="92">
        <v>0</v>
      </c>
      <c r="MZ261" s="92">
        <v>0</v>
      </c>
      <c r="NA261" s="92">
        <v>0</v>
      </c>
      <c r="NB261" s="92">
        <v>0</v>
      </c>
      <c r="NC261" s="92">
        <v>0</v>
      </c>
      <c r="ND261" s="92">
        <v>0</v>
      </c>
      <c r="NE261" s="92">
        <v>0</v>
      </c>
      <c r="NF261" s="92">
        <v>0</v>
      </c>
      <c r="NG261" s="92">
        <v>0</v>
      </c>
      <c r="NH261" s="92">
        <v>0</v>
      </c>
      <c r="NI261" s="92">
        <v>0</v>
      </c>
      <c r="NJ261" s="92">
        <v>0</v>
      </c>
      <c r="NK261" s="92">
        <v>0</v>
      </c>
      <c r="NL261" s="92">
        <v>0</v>
      </c>
      <c r="NM261" s="92">
        <v>2.1739009999999998E-3</v>
      </c>
      <c r="NN261" s="92">
        <v>5.3678065199999998E-5</v>
      </c>
      <c r="NO261" s="92">
        <v>2.2522265099999999E-5</v>
      </c>
      <c r="NP261" s="92">
        <v>8.9970669700000004E-4</v>
      </c>
      <c r="NQ261" s="92">
        <v>1.09641676E-4</v>
      </c>
      <c r="NR261" s="92">
        <v>2.3035239200000002E-2</v>
      </c>
      <c r="NS261" s="92">
        <v>0</v>
      </c>
      <c r="NT261" s="92">
        <v>2.49317701E-2</v>
      </c>
      <c r="NU261" s="92">
        <v>2.05798931E-2</v>
      </c>
      <c r="NV261" s="92">
        <v>6.0925185700000002E-3</v>
      </c>
      <c r="NW261" s="92">
        <v>6.7694650800000002E-4</v>
      </c>
      <c r="NX261" s="92">
        <v>9.5370451899999993E-3</v>
      </c>
      <c r="NY261" s="92">
        <v>1.2714384500000001E-3</v>
      </c>
      <c r="NZ261" s="92">
        <v>0.90973948900000001</v>
      </c>
      <c r="OA261" s="92">
        <v>8.7621059599999999E-4</v>
      </c>
      <c r="OB261" s="92">
        <v>0</v>
      </c>
      <c r="OC261" s="92">
        <v>0</v>
      </c>
      <c r="OD261" s="92">
        <v>0</v>
      </c>
      <c r="OE261" s="92">
        <v>0</v>
      </c>
      <c r="OF261" s="92">
        <v>0</v>
      </c>
      <c r="OG261" s="92">
        <v>0</v>
      </c>
      <c r="OH261" s="92">
        <v>0</v>
      </c>
      <c r="OI261" s="92">
        <v>0</v>
      </c>
      <c r="OJ261" s="92">
        <v>0</v>
      </c>
      <c r="OK261" s="92">
        <v>0</v>
      </c>
      <c r="OL261" s="92">
        <v>0</v>
      </c>
      <c r="OM261" s="92">
        <v>0</v>
      </c>
      <c r="ON261" s="92">
        <v>0</v>
      </c>
      <c r="OO261" s="92">
        <v>0</v>
      </c>
      <c r="OP261" s="92">
        <v>0</v>
      </c>
      <c r="OQ261" s="92">
        <v>0</v>
      </c>
      <c r="OR261" s="92">
        <v>0</v>
      </c>
      <c r="OS261" s="92">
        <v>0</v>
      </c>
      <c r="OT261" s="92">
        <v>0</v>
      </c>
      <c r="OU261" s="92">
        <v>0</v>
      </c>
      <c r="OV261" s="92">
        <v>0</v>
      </c>
      <c r="OW261" s="92">
        <v>0</v>
      </c>
      <c r="OX261" s="92">
        <v>0</v>
      </c>
      <c r="OY261" s="92">
        <v>0</v>
      </c>
      <c r="OZ261" s="92">
        <v>0</v>
      </c>
      <c r="PA261" s="92">
        <v>0</v>
      </c>
      <c r="PB261" s="92">
        <v>0</v>
      </c>
      <c r="PC261" s="92">
        <v>0</v>
      </c>
      <c r="PD261" s="92">
        <v>0</v>
      </c>
      <c r="PE261" s="92">
        <v>0</v>
      </c>
      <c r="PF261" s="92">
        <v>0</v>
      </c>
      <c r="PG261" s="92">
        <v>0</v>
      </c>
      <c r="PH261" s="92">
        <v>0</v>
      </c>
      <c r="PI261" s="92">
        <v>0</v>
      </c>
      <c r="PJ261" s="92">
        <v>0</v>
      </c>
      <c r="PK261" s="92">
        <v>0</v>
      </c>
      <c r="PL261" s="92">
        <v>0</v>
      </c>
      <c r="PM261" s="92">
        <v>0</v>
      </c>
      <c r="PN261" s="92">
        <v>0</v>
      </c>
      <c r="PO261" s="92">
        <v>0</v>
      </c>
      <c r="PP261" s="92">
        <v>0</v>
      </c>
      <c r="PQ261" s="92">
        <v>0</v>
      </c>
      <c r="PR261" s="92">
        <v>0</v>
      </c>
      <c r="PS261" s="92">
        <v>0</v>
      </c>
      <c r="PT261" s="92">
        <v>0</v>
      </c>
      <c r="PU261" s="92">
        <v>0</v>
      </c>
      <c r="PV261" s="92">
        <v>0</v>
      </c>
      <c r="PW261" s="92">
        <v>26.413508700000001</v>
      </c>
      <c r="PX261" s="92">
        <v>0.65220359100000003</v>
      </c>
      <c r="PY261" s="92">
        <v>0.27365185600000003</v>
      </c>
      <c r="PZ261" s="92">
        <v>8.9073679200000004</v>
      </c>
      <c r="QA261" s="92">
        <v>1.0854857</v>
      </c>
      <c r="QB261" s="92">
        <v>262.63561499999997</v>
      </c>
      <c r="QC261" s="92">
        <v>0</v>
      </c>
      <c r="QD261" s="92">
        <v>42.6708547</v>
      </c>
      <c r="QE261" s="92">
        <v>86.481003299999998</v>
      </c>
      <c r="QF261" s="92">
        <v>10.964278</v>
      </c>
      <c r="QG261" s="92">
        <v>1.21825311</v>
      </c>
      <c r="QH261" s="92">
        <v>17.599669200000001</v>
      </c>
      <c r="QI261" s="92">
        <v>2.2695205899999999</v>
      </c>
      <c r="QJ261" s="92">
        <v>1584.1836599999999</v>
      </c>
      <c r="QK261" s="92">
        <v>9.8575677400000004</v>
      </c>
      <c r="QL261" s="92">
        <v>0</v>
      </c>
      <c r="QM261" s="92">
        <v>0</v>
      </c>
      <c r="QN261" s="92">
        <v>0</v>
      </c>
      <c r="QO261" s="92">
        <v>0</v>
      </c>
      <c r="QP261" s="92">
        <v>0</v>
      </c>
      <c r="QQ261" s="92">
        <v>0</v>
      </c>
      <c r="QR261" s="92">
        <v>0</v>
      </c>
      <c r="QS261" s="92">
        <v>0</v>
      </c>
      <c r="QT261" s="92">
        <v>0</v>
      </c>
      <c r="QU261" s="92">
        <v>0</v>
      </c>
      <c r="QV261" s="92">
        <v>0</v>
      </c>
      <c r="QW261" s="92">
        <v>0</v>
      </c>
      <c r="QX261" s="92">
        <v>0</v>
      </c>
      <c r="QY261" s="92">
        <v>0</v>
      </c>
      <c r="QZ261" s="92">
        <v>0</v>
      </c>
      <c r="RA261" s="92">
        <v>0</v>
      </c>
      <c r="RB261" s="92">
        <v>0</v>
      </c>
      <c r="RC261" s="92">
        <v>0</v>
      </c>
      <c r="RD261" s="92">
        <v>0</v>
      </c>
      <c r="RE261" s="92">
        <v>0</v>
      </c>
      <c r="RF261" s="92">
        <v>0</v>
      </c>
      <c r="RG261" s="92">
        <v>0</v>
      </c>
      <c r="RH261" s="92">
        <v>0</v>
      </c>
      <c r="RI261" s="92">
        <v>0</v>
      </c>
      <c r="RJ261" s="92">
        <v>0</v>
      </c>
      <c r="RK261" s="92">
        <v>0</v>
      </c>
      <c r="RL261" s="92">
        <v>0</v>
      </c>
      <c r="RM261" s="92">
        <v>0</v>
      </c>
      <c r="RN261" s="92">
        <v>0</v>
      </c>
      <c r="RO261" s="92">
        <v>0</v>
      </c>
      <c r="RP261" s="92">
        <v>0</v>
      </c>
      <c r="RQ261" s="92">
        <v>0</v>
      </c>
      <c r="RR261" s="92">
        <v>0</v>
      </c>
      <c r="RS261" s="92">
        <v>0</v>
      </c>
      <c r="RT261" s="92">
        <v>0</v>
      </c>
      <c r="RU261" s="92">
        <v>0</v>
      </c>
      <c r="RV261" s="92">
        <v>0</v>
      </c>
      <c r="RW261" s="92">
        <v>0</v>
      </c>
      <c r="RX261" s="92">
        <v>0</v>
      </c>
      <c r="RY261" s="92">
        <v>0</v>
      </c>
      <c r="RZ261" s="92">
        <v>0</v>
      </c>
      <c r="SA261" s="92">
        <v>0</v>
      </c>
      <c r="SB261" s="92">
        <v>0</v>
      </c>
      <c r="SC261" s="92">
        <v>0</v>
      </c>
      <c r="SD261" s="92">
        <v>0</v>
      </c>
      <c r="SE261" s="92">
        <v>0</v>
      </c>
      <c r="SF261" s="92">
        <v>0</v>
      </c>
      <c r="SG261" s="92">
        <v>1.2851959099999999E-2</v>
      </c>
      <c r="SH261" s="92">
        <v>3.1734117400000002E-4</v>
      </c>
      <c r="SI261" s="92">
        <v>1.3315014300000001E-4</v>
      </c>
      <c r="SJ261" s="92">
        <v>4.3340371500000001E-3</v>
      </c>
      <c r="SK261" s="92">
        <v>5.2816223400000003E-4</v>
      </c>
      <c r="SL261" s="92">
        <v>0.12778999599999999</v>
      </c>
      <c r="SM261" s="92">
        <v>0</v>
      </c>
      <c r="SN261" s="92">
        <v>2.07622578E-2</v>
      </c>
      <c r="SO261" s="92">
        <v>4.20788593E-2</v>
      </c>
      <c r="SP261" s="92">
        <v>5.3348630700000002E-3</v>
      </c>
      <c r="SQ261" s="92">
        <v>5.9276256299999996E-4</v>
      </c>
      <c r="SR261" s="92">
        <v>8.5634298199999993E-3</v>
      </c>
      <c r="SS261" s="92">
        <v>1.1042753200000001E-3</v>
      </c>
      <c r="ST261" s="92">
        <v>0.77081253199999999</v>
      </c>
      <c r="SU261" s="92">
        <v>4.7963736499999996E-3</v>
      </c>
      <c r="SV261" s="92">
        <v>0</v>
      </c>
      <c r="SW261" s="92">
        <v>0</v>
      </c>
      <c r="SX261" s="92">
        <v>0</v>
      </c>
      <c r="SY261" s="92">
        <v>74.935866700000005</v>
      </c>
      <c r="SZ261" s="92">
        <v>2055.2126400000002</v>
      </c>
      <c r="TA261" s="92">
        <v>23.2831388</v>
      </c>
      <c r="TB261" s="92">
        <v>29.247445599999999</v>
      </c>
      <c r="TC261" s="92">
        <v>2</v>
      </c>
      <c r="TD261" s="92">
        <v>0</v>
      </c>
      <c r="TE261" s="92">
        <v>0</v>
      </c>
      <c r="TF261" s="92">
        <v>1</v>
      </c>
      <c r="TG261" s="92">
        <v>-28435.921900000001</v>
      </c>
      <c r="TH261" s="92">
        <v>-1036.8126500000001</v>
      </c>
      <c r="TI261" s="92">
        <v>-2.1308704600000001</v>
      </c>
      <c r="TJ261" s="92">
        <v>-80.496901399999999</v>
      </c>
      <c r="TK261" s="92">
        <v>-2.9350272400000001</v>
      </c>
      <c r="TL261" s="92">
        <v>5.3641011299999999E-2</v>
      </c>
      <c r="TM261" s="92">
        <v>1.47117381</v>
      </c>
      <c r="TN261" s="92">
        <v>27.426287599999998</v>
      </c>
      <c r="TO261" s="92">
        <v>0</v>
      </c>
      <c r="TP261" s="92">
        <v>2.6946623499999999E-2</v>
      </c>
      <c r="TQ261" s="92">
        <v>-519182820.97299999</v>
      </c>
      <c r="TR261" s="92">
        <v>2.3565490194444498E-3</v>
      </c>
      <c r="TS261" s="92">
        <v>0</v>
      </c>
      <c r="TT261" s="92">
        <v>0</v>
      </c>
      <c r="TU261" s="92">
        <v>0</v>
      </c>
      <c r="TV261" s="92">
        <v>0</v>
      </c>
      <c r="TW261" s="92">
        <v>0</v>
      </c>
      <c r="TX261" s="92">
        <v>0</v>
      </c>
      <c r="TY261" s="92">
        <v>0</v>
      </c>
      <c r="TZ261" s="92">
        <v>0</v>
      </c>
      <c r="UA261" s="92">
        <v>0</v>
      </c>
      <c r="UB261" s="92">
        <v>0</v>
      </c>
      <c r="UC261" s="92">
        <v>0</v>
      </c>
      <c r="UD261" s="92">
        <v>0</v>
      </c>
      <c r="UE261" s="92">
        <v>0</v>
      </c>
      <c r="UF261" s="92">
        <v>0</v>
      </c>
      <c r="UG261" s="92">
        <v>0</v>
      </c>
      <c r="UH261" s="92">
        <v>0</v>
      </c>
      <c r="UI261" s="92">
        <v>0</v>
      </c>
      <c r="UJ261" s="92">
        <v>0</v>
      </c>
      <c r="UK261" s="92">
        <v>0</v>
      </c>
      <c r="UL261" s="92">
        <v>0</v>
      </c>
      <c r="UM261" s="92">
        <v>0</v>
      </c>
      <c r="UN261" s="92">
        <v>0</v>
      </c>
      <c r="UO261" s="92">
        <v>0</v>
      </c>
      <c r="UP261" s="92">
        <v>0</v>
      </c>
      <c r="UQ261" s="92">
        <v>0</v>
      </c>
      <c r="UR261" s="92">
        <v>0</v>
      </c>
      <c r="US261" s="92">
        <v>0</v>
      </c>
      <c r="UT261" s="92">
        <v>0</v>
      </c>
      <c r="UU261" s="92">
        <v>0</v>
      </c>
      <c r="UV261" s="92">
        <v>0</v>
      </c>
      <c r="UW261" s="92">
        <v>0</v>
      </c>
      <c r="UX261" s="92">
        <v>0</v>
      </c>
      <c r="UY261" s="92">
        <v>0</v>
      </c>
      <c r="UZ261" s="92">
        <v>0</v>
      </c>
      <c r="VA261" s="92">
        <v>0</v>
      </c>
      <c r="VB261" s="92">
        <v>0</v>
      </c>
      <c r="VC261" s="92">
        <v>0</v>
      </c>
      <c r="VD261" s="92">
        <v>0</v>
      </c>
      <c r="VE261" s="92">
        <v>0</v>
      </c>
      <c r="VF261" s="92">
        <v>0</v>
      </c>
      <c r="VG261" s="92">
        <v>0</v>
      </c>
      <c r="VH261" s="92">
        <v>0</v>
      </c>
      <c r="VI261" s="92">
        <v>0</v>
      </c>
      <c r="VJ261" s="92">
        <v>0</v>
      </c>
      <c r="VK261" s="92">
        <v>0</v>
      </c>
      <c r="VL261" s="92">
        <v>0</v>
      </c>
      <c r="VM261" s="92">
        <v>0</v>
      </c>
      <c r="VN261" s="92">
        <v>0</v>
      </c>
      <c r="VO261" s="92">
        <v>0</v>
      </c>
      <c r="VP261" s="92">
        <v>0</v>
      </c>
      <c r="VQ261" s="92">
        <v>0</v>
      </c>
      <c r="VR261" s="92">
        <v>0</v>
      </c>
      <c r="VS261" s="92">
        <v>0</v>
      </c>
      <c r="VT261" s="92">
        <v>0</v>
      </c>
      <c r="VU261" s="92">
        <v>0</v>
      </c>
      <c r="VV261" s="92">
        <v>0</v>
      </c>
      <c r="VW261" s="92">
        <v>0</v>
      </c>
      <c r="VX261" s="92">
        <v>0</v>
      </c>
      <c r="VY261" s="92">
        <v>0</v>
      </c>
      <c r="VZ261" s="92">
        <v>0</v>
      </c>
      <c r="WA261" s="92">
        <v>0</v>
      </c>
      <c r="WB261" s="92">
        <v>0</v>
      </c>
      <c r="WC261" s="92">
        <v>2.4134751222222198E-2</v>
      </c>
    </row>
    <row r="262" spans="2:601" ht="13.5" customHeight="1">
      <c r="B262" s="851" t="s">
        <v>2927</v>
      </c>
      <c r="C262" s="92">
        <v>0</v>
      </c>
      <c r="D262" s="92">
        <v>120223.662</v>
      </c>
      <c r="E262" s="92">
        <v>-445.92438600000003</v>
      </c>
      <c r="F262" s="92">
        <v>6476.4062100000001</v>
      </c>
      <c r="G262" s="92">
        <v>2.5962149899999998E-2</v>
      </c>
      <c r="H262" s="92">
        <v>1.81613991E-2</v>
      </c>
      <c r="I262" s="92">
        <v>3.9867518300000002E-2</v>
      </c>
      <c r="J262" s="92">
        <v>1.6727630100000002E-2</v>
      </c>
      <c r="K262" s="92">
        <v>4.4400184699999998E-2</v>
      </c>
      <c r="L262" s="92">
        <v>9.2009784099999995E-3</v>
      </c>
      <c r="M262" s="92">
        <v>6.0714978299999996E-3</v>
      </c>
      <c r="N262" s="92">
        <v>0</v>
      </c>
      <c r="O262" s="92">
        <v>4.3868569599999997E-2</v>
      </c>
      <c r="P262" s="92">
        <v>1.1070851000000001E-3</v>
      </c>
      <c r="Q262" s="92">
        <v>4.6451123100000002E-4</v>
      </c>
      <c r="R262" s="92">
        <v>1.8556031800000001E-2</v>
      </c>
      <c r="S262" s="92">
        <v>2.5720672900000001E-3</v>
      </c>
      <c r="T262" s="92">
        <v>0.42536966199999998</v>
      </c>
      <c r="U262" s="92">
        <v>0.11271168199999999</v>
      </c>
      <c r="V262" s="92">
        <v>1.8408611200000001E-2</v>
      </c>
      <c r="W262" s="92">
        <v>3.24654256E-2</v>
      </c>
      <c r="X262" s="92">
        <v>6.4068606400000004E-3</v>
      </c>
      <c r="Y262" s="92">
        <v>0.118027666</v>
      </c>
      <c r="Z262" s="92">
        <v>3.1146981599999998E-2</v>
      </c>
      <c r="AA262" s="92">
        <v>1.18847612E-2</v>
      </c>
      <c r="AB262" s="92">
        <v>2.43303809E-2</v>
      </c>
      <c r="AC262" s="92">
        <v>2.8804531600000001</v>
      </c>
      <c r="AD262" s="92">
        <v>2.0144291099999999E-4</v>
      </c>
      <c r="AE262" s="92">
        <v>0</v>
      </c>
      <c r="AF262" s="92">
        <v>1.25421556</v>
      </c>
      <c r="AG262" s="92">
        <v>0.27353947099999998</v>
      </c>
      <c r="AH262" s="92">
        <v>0</v>
      </c>
      <c r="AI262" s="92">
        <v>13.0295726</v>
      </c>
      <c r="AJ262" s="92">
        <v>0</v>
      </c>
      <c r="AK262" s="92">
        <v>0</v>
      </c>
      <c r="AL262" s="92">
        <v>0</v>
      </c>
      <c r="AM262" s="92">
        <v>0</v>
      </c>
      <c r="AN262" s="92">
        <v>6.1548466599999996E-4</v>
      </c>
      <c r="AO262" s="92">
        <v>2.2094579199999999E-2</v>
      </c>
      <c r="AP262" s="92">
        <v>4.5537064299999999E-2</v>
      </c>
      <c r="AQ262" s="92">
        <v>0</v>
      </c>
      <c r="AR262" s="92">
        <v>2.6600010600000001E-2</v>
      </c>
      <c r="AS262" s="92">
        <v>0</v>
      </c>
      <c r="AT262" s="92">
        <v>0.34751843500000001</v>
      </c>
      <c r="AU262" s="92">
        <v>1.4641678199999999E-2</v>
      </c>
      <c r="AV262" s="92">
        <v>0.93971047299999999</v>
      </c>
      <c r="AW262" s="92">
        <v>3.7946558999999997E-4</v>
      </c>
      <c r="AX262" s="92">
        <v>0</v>
      </c>
      <c r="AY262" s="92">
        <v>0</v>
      </c>
      <c r="AZ262" s="92">
        <v>0</v>
      </c>
      <c r="BA262" s="92">
        <v>0</v>
      </c>
      <c r="BB262" s="92">
        <v>0</v>
      </c>
      <c r="BC262" s="92">
        <v>0</v>
      </c>
      <c r="BD262" s="92">
        <v>0</v>
      </c>
      <c r="BE262" s="92">
        <v>0</v>
      </c>
      <c r="BF262" s="92">
        <v>0</v>
      </c>
      <c r="BG262" s="92">
        <v>0</v>
      </c>
      <c r="BH262" s="92">
        <v>0</v>
      </c>
      <c r="BI262" s="92">
        <v>0</v>
      </c>
      <c r="BJ262" s="92">
        <v>0</v>
      </c>
      <c r="BK262" s="92">
        <v>0</v>
      </c>
      <c r="BL262" s="92">
        <v>0</v>
      </c>
      <c r="BM262" s="92">
        <v>0</v>
      </c>
      <c r="BN262" s="92">
        <v>0</v>
      </c>
      <c r="BO262" s="92">
        <v>0</v>
      </c>
      <c r="BP262" s="92">
        <v>0.99694550000000004</v>
      </c>
      <c r="BQ262" s="92">
        <v>3.99648319E-6</v>
      </c>
      <c r="BR262" s="92">
        <v>2.7956747100000001E-6</v>
      </c>
      <c r="BS262" s="92">
        <v>6.13700588E-6</v>
      </c>
      <c r="BT262" s="92">
        <v>2.5749675000000002E-6</v>
      </c>
      <c r="BU262" s="92">
        <v>6.8347418099999998E-6</v>
      </c>
      <c r="BV262" s="92">
        <v>1.4163524800000001E-6</v>
      </c>
      <c r="BW262" s="92">
        <v>9.3461593400000001E-7</v>
      </c>
      <c r="BX262" s="92">
        <v>0</v>
      </c>
      <c r="BY262" s="92">
        <v>6.7529076499999998E-6</v>
      </c>
      <c r="BZ262" s="92">
        <v>1.70419129E-7</v>
      </c>
      <c r="CA262" s="92">
        <v>7.1504529800000003E-8</v>
      </c>
      <c r="CB262" s="92">
        <v>2.8564225000000002E-6</v>
      </c>
      <c r="CC262" s="92">
        <v>3.9593114299999999E-7</v>
      </c>
      <c r="CD262" s="92">
        <v>6.5479272900000003E-5</v>
      </c>
      <c r="CE262" s="92">
        <v>1.7350271100000001E-5</v>
      </c>
      <c r="CF262" s="92">
        <v>2.8337293000000001E-6</v>
      </c>
      <c r="CG262" s="92">
        <v>4.9975648399999997E-6</v>
      </c>
      <c r="CH262" s="92">
        <v>9.8624000299999993E-7</v>
      </c>
      <c r="CI262" s="92">
        <v>1.81685871E-5</v>
      </c>
      <c r="CJ262" s="92">
        <v>4.7946101700000001E-6</v>
      </c>
      <c r="CK262" s="92">
        <v>1.82948055E-6</v>
      </c>
      <c r="CL262" s="92">
        <v>3.7452968399999999E-6</v>
      </c>
      <c r="CM262" s="92">
        <v>4.4340251800000001E-4</v>
      </c>
      <c r="CN262" s="92">
        <v>3.1009111700000001E-8</v>
      </c>
      <c r="CO262" s="92">
        <v>0</v>
      </c>
      <c r="CP262" s="92">
        <v>1.9306765399999999E-4</v>
      </c>
      <c r="CQ262" s="92">
        <v>4.2107294700000001E-5</v>
      </c>
      <c r="CR262" s="92">
        <v>0</v>
      </c>
      <c r="CS262" s="92">
        <v>2.0057070799999999E-3</v>
      </c>
      <c r="CT262" s="92">
        <v>0</v>
      </c>
      <c r="CU262" s="92">
        <v>0</v>
      </c>
      <c r="CV262" s="92">
        <v>0</v>
      </c>
      <c r="CW262" s="92">
        <v>0</v>
      </c>
      <c r="CX262" s="92">
        <v>9.4744623500000003E-8</v>
      </c>
      <c r="CY262" s="92">
        <v>3.40112874E-6</v>
      </c>
      <c r="CZ262" s="92">
        <v>7.0097473699999997E-6</v>
      </c>
      <c r="DA262" s="92">
        <v>0</v>
      </c>
      <c r="DB262" s="92">
        <v>4.0946722599999997E-6</v>
      </c>
      <c r="DC262" s="92">
        <v>0</v>
      </c>
      <c r="DD262" s="92">
        <v>5.3495245499999997E-5</v>
      </c>
      <c r="DE262" s="92">
        <v>2.2538665300000001E-6</v>
      </c>
      <c r="DF262" s="92">
        <v>1.44654319E-4</v>
      </c>
      <c r="DG262" s="92">
        <v>5.8413030399999998E-8</v>
      </c>
      <c r="DH262" s="92">
        <v>0</v>
      </c>
      <c r="DI262" s="92">
        <v>0</v>
      </c>
      <c r="DJ262" s="92">
        <v>0</v>
      </c>
      <c r="DK262" s="92">
        <v>0</v>
      </c>
      <c r="DL262" s="92">
        <v>0</v>
      </c>
      <c r="DM262" s="92">
        <v>0</v>
      </c>
      <c r="DN262" s="92">
        <v>0</v>
      </c>
      <c r="DO262" s="92">
        <v>0</v>
      </c>
      <c r="DP262" s="92">
        <v>0</v>
      </c>
      <c r="DQ262" s="92">
        <v>0</v>
      </c>
      <c r="DR262" s="92">
        <v>0</v>
      </c>
      <c r="DS262" s="92">
        <v>0</v>
      </c>
      <c r="DT262" s="92">
        <v>0</v>
      </c>
      <c r="DU262" s="92">
        <v>0</v>
      </c>
      <c r="DV262" s="92">
        <v>0</v>
      </c>
      <c r="DW262" s="92">
        <v>0</v>
      </c>
      <c r="DX262" s="92">
        <v>0</v>
      </c>
      <c r="DY262" s="92">
        <v>0</v>
      </c>
      <c r="DZ262" s="92">
        <v>116674.27099999999</v>
      </c>
      <c r="EA262" s="92">
        <v>1.19605132</v>
      </c>
      <c r="EB262" s="92">
        <v>3.2719155199999999</v>
      </c>
      <c r="EC262" s="92">
        <v>7.1824396100000003</v>
      </c>
      <c r="ED262" s="92">
        <v>3.0136110299999999</v>
      </c>
      <c r="EE262" s="92">
        <v>6.6658618900000004</v>
      </c>
      <c r="EF262" s="92">
        <v>1.3813557700000001</v>
      </c>
      <c r="EG262" s="92">
        <v>2.0782741900000001</v>
      </c>
      <c r="EH262" s="92">
        <v>0</v>
      </c>
      <c r="EI262" s="92">
        <v>7.1129551600000003</v>
      </c>
      <c r="EJ262" s="92">
        <v>0.17950543499999999</v>
      </c>
      <c r="EK262" s="92">
        <v>7.5316965799999996E-2</v>
      </c>
      <c r="EL262" s="92">
        <v>2.4515509299999998</v>
      </c>
      <c r="EM262" s="92">
        <v>0.33981155099999999</v>
      </c>
      <c r="EN262" s="92">
        <v>76.633611400000007</v>
      </c>
      <c r="EO262" s="92">
        <v>17.149050800000001</v>
      </c>
      <c r="EP262" s="92">
        <v>2.3215099499999998</v>
      </c>
      <c r="EQ262" s="92">
        <v>3.1194586000000002</v>
      </c>
      <c r="ER262" s="92">
        <v>0.38474838300000003</v>
      </c>
      <c r="ES262" s="92">
        <v>10.631795199999999</v>
      </c>
      <c r="ET262" s="92">
        <v>4.73892852</v>
      </c>
      <c r="EU262" s="92">
        <v>1.09452375</v>
      </c>
      <c r="EV262" s="92">
        <v>2.87315619</v>
      </c>
      <c r="EW262" s="92">
        <v>49.055730400000002</v>
      </c>
      <c r="EX262" s="92">
        <v>1.9757416E-2</v>
      </c>
      <c r="EY262" s="92">
        <v>0</v>
      </c>
      <c r="EZ262" s="92">
        <v>96.678848200000004</v>
      </c>
      <c r="FA262" s="92">
        <v>36.1226105</v>
      </c>
      <c r="FB262" s="92">
        <v>0</v>
      </c>
      <c r="FC262" s="92">
        <v>1107.4447500000001</v>
      </c>
      <c r="FD262" s="92">
        <v>0</v>
      </c>
      <c r="FE262" s="92">
        <v>0</v>
      </c>
      <c r="FF262" s="92">
        <v>0</v>
      </c>
      <c r="FG262" s="92">
        <v>0</v>
      </c>
      <c r="FH262" s="92">
        <v>0.173853959</v>
      </c>
      <c r="FI262" s="92">
        <v>0.70700001999999995</v>
      </c>
      <c r="FJ262" s="92">
        <v>1.27565164</v>
      </c>
      <c r="FK262" s="92">
        <v>0</v>
      </c>
      <c r="FL262" s="92">
        <v>1.2237478500000001</v>
      </c>
      <c r="FM262" s="92">
        <v>0</v>
      </c>
      <c r="FN262" s="92">
        <v>15.294216799999999</v>
      </c>
      <c r="FO262" s="92">
        <v>0.23489293</v>
      </c>
      <c r="FP262" s="92">
        <v>32.0270996</v>
      </c>
      <c r="FQ262" s="92">
        <v>2.4310387100000001E-2</v>
      </c>
      <c r="FR262" s="92">
        <v>0</v>
      </c>
      <c r="FS262" s="92">
        <v>0</v>
      </c>
      <c r="FT262" s="92">
        <v>0</v>
      </c>
      <c r="FU262" s="92">
        <v>0</v>
      </c>
      <c r="FV262" s="92">
        <v>0</v>
      </c>
      <c r="FW262" s="92">
        <v>0</v>
      </c>
      <c r="FX262" s="92">
        <v>0</v>
      </c>
      <c r="FY262" s="92">
        <v>0</v>
      </c>
      <c r="FZ262" s="92">
        <v>0</v>
      </c>
      <c r="GA262" s="92">
        <v>0</v>
      </c>
      <c r="GB262" s="92">
        <v>0</v>
      </c>
      <c r="GC262" s="92">
        <v>0</v>
      </c>
      <c r="GD262" s="92">
        <v>0</v>
      </c>
      <c r="GE262" s="92">
        <v>0</v>
      </c>
      <c r="GF262" s="92">
        <v>0</v>
      </c>
      <c r="GG262" s="92">
        <v>0</v>
      </c>
      <c r="GH262" s="92">
        <v>0</v>
      </c>
      <c r="GI262" s="92">
        <v>0</v>
      </c>
      <c r="GJ262" s="92">
        <v>0.98735552599999998</v>
      </c>
      <c r="GK262" s="92">
        <v>1.0121579300000001E-5</v>
      </c>
      <c r="GL262" s="92">
        <v>2.7688571199999998E-5</v>
      </c>
      <c r="GM262" s="92">
        <v>6.0781364700000003E-5</v>
      </c>
      <c r="GN262" s="92">
        <v>2.5502670500000002E-5</v>
      </c>
      <c r="GO262" s="92">
        <v>5.6409827900000002E-5</v>
      </c>
      <c r="GP262" s="92">
        <v>1.1689717300000001E-5</v>
      </c>
      <c r="GQ262" s="92">
        <v>1.75873865E-5</v>
      </c>
      <c r="GR262" s="92">
        <v>0</v>
      </c>
      <c r="GS262" s="92">
        <v>6.0193352899999999E-5</v>
      </c>
      <c r="GT262" s="92">
        <v>1.51906398E-6</v>
      </c>
      <c r="GU262" s="92">
        <v>6.3736950300000005E-7</v>
      </c>
      <c r="GV262" s="92">
        <v>2.07462393E-5</v>
      </c>
      <c r="GW262" s="92">
        <v>2.8756538099999998E-6</v>
      </c>
      <c r="GX262" s="92">
        <v>6.48511611E-4</v>
      </c>
      <c r="GY262" s="92">
        <v>1.4512377E-4</v>
      </c>
      <c r="GZ262" s="92">
        <v>1.9645768100000002E-5</v>
      </c>
      <c r="HA262" s="92">
        <v>2.6398405200000001E-5</v>
      </c>
      <c r="HB262" s="92">
        <v>3.2559315600000002E-6</v>
      </c>
      <c r="HC262" s="92">
        <v>8.9971522199999994E-5</v>
      </c>
      <c r="HD262" s="92">
        <v>4.01031625E-5</v>
      </c>
      <c r="HE262" s="92">
        <v>9.2624026199999994E-6</v>
      </c>
      <c r="HF262" s="92">
        <v>2.4314072000000002E-5</v>
      </c>
      <c r="HG262" s="92">
        <v>4.1513391099999998E-4</v>
      </c>
      <c r="HH262" s="92">
        <v>1.67197049E-7</v>
      </c>
      <c r="HI262" s="92">
        <v>0</v>
      </c>
      <c r="HJ262" s="92">
        <v>8.1814434299999996E-4</v>
      </c>
      <c r="HK262" s="92">
        <v>3.05687438E-4</v>
      </c>
      <c r="HL262" s="92">
        <v>0</v>
      </c>
      <c r="HM262" s="92">
        <v>9.3717464600000001E-3</v>
      </c>
      <c r="HN262" s="92">
        <v>0</v>
      </c>
      <c r="HO262" s="92">
        <v>0</v>
      </c>
      <c r="HP262" s="92">
        <v>0</v>
      </c>
      <c r="HQ262" s="92">
        <v>0</v>
      </c>
      <c r="HR262" s="92">
        <v>1.4712383899999999E-6</v>
      </c>
      <c r="HS262" s="92">
        <v>5.9829846699999998E-6</v>
      </c>
      <c r="HT262" s="92">
        <v>1.07951966E-5</v>
      </c>
      <c r="HU262" s="92">
        <v>0</v>
      </c>
      <c r="HV262" s="92">
        <v>1.0355961E-5</v>
      </c>
      <c r="HW262" s="92">
        <v>0</v>
      </c>
      <c r="HX262" s="92">
        <v>1.2942724499999999E-4</v>
      </c>
      <c r="HY262" s="92">
        <v>1.98778042E-6</v>
      </c>
      <c r="HZ262" s="92">
        <v>2.7102919399999998E-4</v>
      </c>
      <c r="IA262" s="92">
        <v>2.05726548E-7</v>
      </c>
      <c r="IB262" s="92">
        <v>0</v>
      </c>
      <c r="IC262" s="92">
        <v>0</v>
      </c>
      <c r="ID262" s="92">
        <v>0</v>
      </c>
      <c r="IE262" s="92">
        <v>0</v>
      </c>
      <c r="IF262" s="92">
        <v>0</v>
      </c>
      <c r="IG262" s="92">
        <v>0</v>
      </c>
      <c r="IH262" s="92">
        <v>0</v>
      </c>
      <c r="II262" s="92">
        <v>0</v>
      </c>
      <c r="IJ262" s="92">
        <v>0</v>
      </c>
      <c r="IK262" s="92">
        <v>0</v>
      </c>
      <c r="IL262" s="92">
        <v>0</v>
      </c>
      <c r="IM262" s="92">
        <v>0</v>
      </c>
      <c r="IN262" s="92">
        <v>0</v>
      </c>
      <c r="IO262" s="92">
        <v>0</v>
      </c>
      <c r="IP262" s="92">
        <v>0</v>
      </c>
      <c r="IQ262" s="92">
        <v>0</v>
      </c>
      <c r="IR262" s="92">
        <v>0</v>
      </c>
      <c r="IS262" s="92">
        <v>0</v>
      </c>
      <c r="IT262" s="92">
        <v>6496.2489999999998</v>
      </c>
      <c r="IU262" s="92">
        <v>118168.44899999999</v>
      </c>
      <c r="IV262" s="92">
        <v>2007.49737</v>
      </c>
      <c r="IW262" s="92">
        <v>29.2127537</v>
      </c>
      <c r="IX262" s="92">
        <v>1</v>
      </c>
      <c r="IY262" s="92">
        <v>3.6517141499999998E-7</v>
      </c>
      <c r="IZ262" s="92">
        <v>0.999999635</v>
      </c>
      <c r="JA262" s="92">
        <v>0</v>
      </c>
      <c r="JB262" s="92">
        <v>-68315.344800000006</v>
      </c>
      <c r="JC262" s="92">
        <v>-3755.6005300000002</v>
      </c>
      <c r="JD262" s="92">
        <v>-443.79349100000002</v>
      </c>
      <c r="JE262" s="92">
        <v>-39.447005900000001</v>
      </c>
      <c r="JF262" s="92">
        <v>-2.1685786199999999</v>
      </c>
      <c r="JG262" s="92">
        <v>5.3933229700000002E-2</v>
      </c>
      <c r="JH262" s="92">
        <v>0.98105939399999997</v>
      </c>
      <c r="JI262" s="92">
        <v>18.1902586</v>
      </c>
      <c r="JJ262" s="92">
        <v>0</v>
      </c>
      <c r="JK262" s="92">
        <v>0</v>
      </c>
      <c r="JL262" s="92">
        <v>0</v>
      </c>
      <c r="JM262" s="92">
        <v>0</v>
      </c>
      <c r="JN262" s="92">
        <v>0</v>
      </c>
      <c r="JO262" s="92">
        <v>0</v>
      </c>
      <c r="JP262" s="92">
        <v>0</v>
      </c>
      <c r="JQ262" s="92">
        <v>0</v>
      </c>
      <c r="JR262" s="92">
        <v>0</v>
      </c>
      <c r="JS262" s="92">
        <v>0</v>
      </c>
      <c r="JT262" s="92">
        <v>0</v>
      </c>
      <c r="JU262" s="92">
        <v>0</v>
      </c>
      <c r="JV262" s="92">
        <v>0</v>
      </c>
      <c r="JW262" s="92">
        <v>0</v>
      </c>
      <c r="JX262" s="92">
        <v>0</v>
      </c>
      <c r="JY262" s="92">
        <v>0</v>
      </c>
      <c r="JZ262" s="92">
        <v>0</v>
      </c>
      <c r="KA262" s="92">
        <v>0</v>
      </c>
      <c r="KB262" s="92">
        <v>0</v>
      </c>
      <c r="KC262" s="92">
        <v>0</v>
      </c>
      <c r="KD262" s="92">
        <v>0</v>
      </c>
      <c r="KE262" s="92">
        <v>0</v>
      </c>
      <c r="KF262" s="92">
        <v>0</v>
      </c>
      <c r="KG262" s="92">
        <v>0</v>
      </c>
      <c r="KH262" s="92">
        <v>0</v>
      </c>
      <c r="KI262" s="92">
        <v>0</v>
      </c>
      <c r="KJ262" s="92">
        <v>0</v>
      </c>
      <c r="KK262" s="92">
        <v>0</v>
      </c>
      <c r="KL262" s="92">
        <v>0</v>
      </c>
      <c r="KM262" s="92">
        <v>0</v>
      </c>
      <c r="KN262" s="92">
        <v>0</v>
      </c>
      <c r="KO262" s="92">
        <v>0</v>
      </c>
      <c r="KP262" s="92">
        <v>0</v>
      </c>
      <c r="KQ262" s="92">
        <v>0</v>
      </c>
      <c r="KR262" s="92">
        <v>0</v>
      </c>
      <c r="KS262" s="92">
        <v>0</v>
      </c>
      <c r="KT262" s="92">
        <v>0</v>
      </c>
      <c r="KU262" s="92">
        <v>0</v>
      </c>
      <c r="KV262" s="92">
        <v>0</v>
      </c>
      <c r="KW262" s="92">
        <v>0</v>
      </c>
      <c r="KX262" s="92">
        <v>0</v>
      </c>
      <c r="KY262" s="92">
        <v>0</v>
      </c>
      <c r="KZ262" s="92">
        <v>0</v>
      </c>
      <c r="LA262" s="92">
        <v>0</v>
      </c>
      <c r="LB262" s="92">
        <v>0</v>
      </c>
      <c r="LC262" s="92">
        <v>0.16290315599999999</v>
      </c>
      <c r="LD262" s="92">
        <v>4.0224123399999999E-3</v>
      </c>
      <c r="LE262" s="92">
        <v>1.6877254600000001E-3</v>
      </c>
      <c r="LF262" s="92">
        <v>6.7420301099999996E-2</v>
      </c>
      <c r="LG262" s="92">
        <v>8.21609404E-3</v>
      </c>
      <c r="LH262" s="92">
        <v>1.72616561</v>
      </c>
      <c r="LI262" s="92">
        <v>0</v>
      </c>
      <c r="LJ262" s="92">
        <v>1.8682837999999999</v>
      </c>
      <c r="LK262" s="92">
        <v>1.54217213</v>
      </c>
      <c r="LL262" s="92">
        <v>0.45654815999999998</v>
      </c>
      <c r="LM262" s="92">
        <v>5.0727573300000002E-2</v>
      </c>
      <c r="LN262" s="92">
        <v>0.71466674699999999</v>
      </c>
      <c r="LO262" s="92">
        <v>9.52763425E-2</v>
      </c>
      <c r="LP262" s="92">
        <v>68.172117099999994</v>
      </c>
      <c r="LQ262" s="92">
        <v>6.5659600400000004E-2</v>
      </c>
      <c r="LR262" s="92">
        <v>0</v>
      </c>
      <c r="LS262" s="92">
        <v>0</v>
      </c>
      <c r="LT262" s="92">
        <v>0</v>
      </c>
      <c r="LU262" s="92">
        <v>0</v>
      </c>
      <c r="LV262" s="92">
        <v>0</v>
      </c>
      <c r="LW262" s="92">
        <v>0</v>
      </c>
      <c r="LX262" s="92">
        <v>0</v>
      </c>
      <c r="LY262" s="92">
        <v>0</v>
      </c>
      <c r="LZ262" s="92">
        <v>0</v>
      </c>
      <c r="MA262" s="92">
        <v>0</v>
      </c>
      <c r="MB262" s="92">
        <v>0</v>
      </c>
      <c r="MC262" s="92">
        <v>0</v>
      </c>
      <c r="MD262" s="92">
        <v>0</v>
      </c>
      <c r="ME262" s="92">
        <v>0</v>
      </c>
      <c r="MF262" s="92">
        <v>0</v>
      </c>
      <c r="MG262" s="92">
        <v>0</v>
      </c>
      <c r="MH262" s="92">
        <v>0</v>
      </c>
      <c r="MI262" s="92">
        <v>0</v>
      </c>
      <c r="MJ262" s="92">
        <v>0</v>
      </c>
      <c r="MK262" s="92">
        <v>0</v>
      </c>
      <c r="ML262" s="92">
        <v>0</v>
      </c>
      <c r="MM262" s="92">
        <v>0</v>
      </c>
      <c r="MN262" s="92">
        <v>0</v>
      </c>
      <c r="MO262" s="92">
        <v>0</v>
      </c>
      <c r="MP262" s="92">
        <v>0</v>
      </c>
      <c r="MQ262" s="92">
        <v>0</v>
      </c>
      <c r="MR262" s="92">
        <v>0</v>
      </c>
      <c r="MS262" s="92">
        <v>0</v>
      </c>
      <c r="MT262" s="92">
        <v>0</v>
      </c>
      <c r="MU262" s="92">
        <v>0</v>
      </c>
      <c r="MV262" s="92">
        <v>0</v>
      </c>
      <c r="MW262" s="92">
        <v>0</v>
      </c>
      <c r="MX262" s="92">
        <v>0</v>
      </c>
      <c r="MY262" s="92">
        <v>0</v>
      </c>
      <c r="MZ262" s="92">
        <v>0</v>
      </c>
      <c r="NA262" s="92">
        <v>0</v>
      </c>
      <c r="NB262" s="92">
        <v>0</v>
      </c>
      <c r="NC262" s="92">
        <v>0</v>
      </c>
      <c r="ND262" s="92">
        <v>0</v>
      </c>
      <c r="NE262" s="92">
        <v>0</v>
      </c>
      <c r="NF262" s="92">
        <v>0</v>
      </c>
      <c r="NG262" s="92">
        <v>0</v>
      </c>
      <c r="NH262" s="92">
        <v>0</v>
      </c>
      <c r="NI262" s="92">
        <v>0</v>
      </c>
      <c r="NJ262" s="92">
        <v>0</v>
      </c>
      <c r="NK262" s="92">
        <v>0</v>
      </c>
      <c r="NL262" s="92">
        <v>0</v>
      </c>
      <c r="NM262" s="92">
        <v>2.1739009999999998E-3</v>
      </c>
      <c r="NN262" s="92">
        <v>5.3678065199999998E-5</v>
      </c>
      <c r="NO262" s="92">
        <v>2.2522265099999999E-5</v>
      </c>
      <c r="NP262" s="92">
        <v>8.9970669700000004E-4</v>
      </c>
      <c r="NQ262" s="92">
        <v>1.09641676E-4</v>
      </c>
      <c r="NR262" s="92">
        <v>2.3035239200000002E-2</v>
      </c>
      <c r="NS262" s="92">
        <v>0</v>
      </c>
      <c r="NT262" s="92">
        <v>2.49317701E-2</v>
      </c>
      <c r="NU262" s="92">
        <v>2.05798931E-2</v>
      </c>
      <c r="NV262" s="92">
        <v>6.0925185700000002E-3</v>
      </c>
      <c r="NW262" s="92">
        <v>6.7694650800000002E-4</v>
      </c>
      <c r="NX262" s="92">
        <v>9.5370451899999993E-3</v>
      </c>
      <c r="NY262" s="92">
        <v>1.2714384500000001E-3</v>
      </c>
      <c r="NZ262" s="92">
        <v>0.90973948900000001</v>
      </c>
      <c r="OA262" s="92">
        <v>8.7621059599999999E-4</v>
      </c>
      <c r="OB262" s="92">
        <v>0</v>
      </c>
      <c r="OC262" s="92">
        <v>0</v>
      </c>
      <c r="OD262" s="92">
        <v>0</v>
      </c>
      <c r="OE262" s="92">
        <v>0</v>
      </c>
      <c r="OF262" s="92">
        <v>0</v>
      </c>
      <c r="OG262" s="92">
        <v>0</v>
      </c>
      <c r="OH262" s="92">
        <v>0</v>
      </c>
      <c r="OI262" s="92">
        <v>0</v>
      </c>
      <c r="OJ262" s="92">
        <v>0</v>
      </c>
      <c r="OK262" s="92">
        <v>0</v>
      </c>
      <c r="OL262" s="92">
        <v>0</v>
      </c>
      <c r="OM262" s="92">
        <v>0</v>
      </c>
      <c r="ON262" s="92">
        <v>0</v>
      </c>
      <c r="OO262" s="92">
        <v>0</v>
      </c>
      <c r="OP262" s="92">
        <v>0</v>
      </c>
      <c r="OQ262" s="92">
        <v>0</v>
      </c>
      <c r="OR262" s="92">
        <v>0</v>
      </c>
      <c r="OS262" s="92">
        <v>0</v>
      </c>
      <c r="OT262" s="92">
        <v>0</v>
      </c>
      <c r="OU262" s="92">
        <v>0</v>
      </c>
      <c r="OV262" s="92">
        <v>0</v>
      </c>
      <c r="OW262" s="92">
        <v>0</v>
      </c>
      <c r="OX262" s="92">
        <v>0</v>
      </c>
      <c r="OY262" s="92">
        <v>0</v>
      </c>
      <c r="OZ262" s="92">
        <v>0</v>
      </c>
      <c r="PA262" s="92">
        <v>0</v>
      </c>
      <c r="PB262" s="92">
        <v>0</v>
      </c>
      <c r="PC262" s="92">
        <v>0</v>
      </c>
      <c r="PD262" s="92">
        <v>0</v>
      </c>
      <c r="PE262" s="92">
        <v>0</v>
      </c>
      <c r="PF262" s="92">
        <v>0</v>
      </c>
      <c r="PG262" s="92">
        <v>0</v>
      </c>
      <c r="PH262" s="92">
        <v>0</v>
      </c>
      <c r="PI262" s="92">
        <v>0</v>
      </c>
      <c r="PJ262" s="92">
        <v>0</v>
      </c>
      <c r="PK262" s="92">
        <v>0</v>
      </c>
      <c r="PL262" s="92">
        <v>0</v>
      </c>
      <c r="PM262" s="92">
        <v>0</v>
      </c>
      <c r="PN262" s="92">
        <v>0</v>
      </c>
      <c r="PO262" s="92">
        <v>0</v>
      </c>
      <c r="PP262" s="92">
        <v>0</v>
      </c>
      <c r="PQ262" s="92">
        <v>0</v>
      </c>
      <c r="PR262" s="92">
        <v>0</v>
      </c>
      <c r="PS262" s="92">
        <v>0</v>
      </c>
      <c r="PT262" s="92">
        <v>0</v>
      </c>
      <c r="PU262" s="92">
        <v>0</v>
      </c>
      <c r="PV262" s="92">
        <v>0</v>
      </c>
      <c r="PW262" s="92">
        <v>26.413508700000001</v>
      </c>
      <c r="PX262" s="92">
        <v>0.65220359100000003</v>
      </c>
      <c r="PY262" s="92">
        <v>0.27365185600000003</v>
      </c>
      <c r="PZ262" s="92">
        <v>8.9073679200000004</v>
      </c>
      <c r="QA262" s="92">
        <v>1.0854857</v>
      </c>
      <c r="QB262" s="92">
        <v>262.63561499999997</v>
      </c>
      <c r="QC262" s="92">
        <v>0</v>
      </c>
      <c r="QD262" s="92">
        <v>42.6708547</v>
      </c>
      <c r="QE262" s="92">
        <v>86.481003299999998</v>
      </c>
      <c r="QF262" s="92">
        <v>10.964278</v>
      </c>
      <c r="QG262" s="92">
        <v>1.21825311</v>
      </c>
      <c r="QH262" s="92">
        <v>17.599669200000001</v>
      </c>
      <c r="QI262" s="92">
        <v>2.2695205899999999</v>
      </c>
      <c r="QJ262" s="92">
        <v>1584.1836599999999</v>
      </c>
      <c r="QK262" s="92">
        <v>9.8575677400000004</v>
      </c>
      <c r="QL262" s="92">
        <v>0</v>
      </c>
      <c r="QM262" s="92">
        <v>0</v>
      </c>
      <c r="QN262" s="92">
        <v>0</v>
      </c>
      <c r="QO262" s="92">
        <v>0</v>
      </c>
      <c r="QP262" s="92">
        <v>0</v>
      </c>
      <c r="QQ262" s="92">
        <v>0</v>
      </c>
      <c r="QR262" s="92">
        <v>0</v>
      </c>
      <c r="QS262" s="92">
        <v>0</v>
      </c>
      <c r="QT262" s="92">
        <v>0</v>
      </c>
      <c r="QU262" s="92">
        <v>0</v>
      </c>
      <c r="QV262" s="92">
        <v>0</v>
      </c>
      <c r="QW262" s="92">
        <v>0</v>
      </c>
      <c r="QX262" s="92">
        <v>0</v>
      </c>
      <c r="QY262" s="92">
        <v>0</v>
      </c>
      <c r="QZ262" s="92">
        <v>0</v>
      </c>
      <c r="RA262" s="92">
        <v>0</v>
      </c>
      <c r="RB262" s="92">
        <v>0</v>
      </c>
      <c r="RC262" s="92">
        <v>0</v>
      </c>
      <c r="RD262" s="92">
        <v>0</v>
      </c>
      <c r="RE262" s="92">
        <v>0</v>
      </c>
      <c r="RF262" s="92">
        <v>0</v>
      </c>
      <c r="RG262" s="92">
        <v>0</v>
      </c>
      <c r="RH262" s="92">
        <v>0</v>
      </c>
      <c r="RI262" s="92">
        <v>0</v>
      </c>
      <c r="RJ262" s="92">
        <v>0</v>
      </c>
      <c r="RK262" s="92">
        <v>0</v>
      </c>
      <c r="RL262" s="92">
        <v>0</v>
      </c>
      <c r="RM262" s="92">
        <v>0</v>
      </c>
      <c r="RN262" s="92">
        <v>0</v>
      </c>
      <c r="RO262" s="92">
        <v>0</v>
      </c>
      <c r="RP262" s="92">
        <v>0</v>
      </c>
      <c r="RQ262" s="92">
        <v>0</v>
      </c>
      <c r="RR262" s="92">
        <v>0</v>
      </c>
      <c r="RS262" s="92">
        <v>0</v>
      </c>
      <c r="RT262" s="92">
        <v>0</v>
      </c>
      <c r="RU262" s="92">
        <v>0</v>
      </c>
      <c r="RV262" s="92">
        <v>0</v>
      </c>
      <c r="RW262" s="92">
        <v>0</v>
      </c>
      <c r="RX262" s="92">
        <v>0</v>
      </c>
      <c r="RY262" s="92">
        <v>0</v>
      </c>
      <c r="RZ262" s="92">
        <v>0</v>
      </c>
      <c r="SA262" s="92">
        <v>0</v>
      </c>
      <c r="SB262" s="92">
        <v>0</v>
      </c>
      <c r="SC262" s="92">
        <v>0</v>
      </c>
      <c r="SD262" s="92">
        <v>0</v>
      </c>
      <c r="SE262" s="92">
        <v>0</v>
      </c>
      <c r="SF262" s="92">
        <v>0</v>
      </c>
      <c r="SG262" s="92">
        <v>1.2851959099999999E-2</v>
      </c>
      <c r="SH262" s="92">
        <v>3.1734117400000002E-4</v>
      </c>
      <c r="SI262" s="92">
        <v>1.3315014300000001E-4</v>
      </c>
      <c r="SJ262" s="92">
        <v>4.3340371500000001E-3</v>
      </c>
      <c r="SK262" s="92">
        <v>5.2816223400000003E-4</v>
      </c>
      <c r="SL262" s="92">
        <v>0.12778999599999999</v>
      </c>
      <c r="SM262" s="92">
        <v>0</v>
      </c>
      <c r="SN262" s="92">
        <v>2.07622578E-2</v>
      </c>
      <c r="SO262" s="92">
        <v>4.20788593E-2</v>
      </c>
      <c r="SP262" s="92">
        <v>5.3348630700000002E-3</v>
      </c>
      <c r="SQ262" s="92">
        <v>5.9276256299999996E-4</v>
      </c>
      <c r="SR262" s="92">
        <v>8.5634298199999993E-3</v>
      </c>
      <c r="SS262" s="92">
        <v>1.1042753200000001E-3</v>
      </c>
      <c r="ST262" s="92">
        <v>0.77081253199999999</v>
      </c>
      <c r="SU262" s="92">
        <v>4.7963736499999996E-3</v>
      </c>
      <c r="SV262" s="92">
        <v>0</v>
      </c>
      <c r="SW262" s="92">
        <v>0</v>
      </c>
      <c r="SX262" s="92">
        <v>0</v>
      </c>
      <c r="SY262" s="92">
        <v>74.935866700000005</v>
      </c>
      <c r="SZ262" s="92">
        <v>2055.2126400000002</v>
      </c>
      <c r="TA262" s="92">
        <v>23.2831388</v>
      </c>
      <c r="TB262" s="92">
        <v>29.2127537</v>
      </c>
      <c r="TC262" s="92">
        <v>1</v>
      </c>
      <c r="TD262" s="92">
        <v>0</v>
      </c>
      <c r="TE262" s="92">
        <v>0</v>
      </c>
      <c r="TF262" s="92">
        <v>1</v>
      </c>
      <c r="TG262" s="92">
        <v>-28436.253499999999</v>
      </c>
      <c r="TH262" s="92">
        <v>-1036.82474</v>
      </c>
      <c r="TI262" s="92">
        <v>-2.1308953000000002</v>
      </c>
      <c r="TJ262" s="92">
        <v>-80.497997799999993</v>
      </c>
      <c r="TK262" s="92">
        <v>-2.9350672200000001</v>
      </c>
      <c r="TL262" s="92">
        <v>5.3641011299999999E-2</v>
      </c>
      <c r="TM262" s="92">
        <v>1.47117381</v>
      </c>
      <c r="TN262" s="92">
        <v>27.426287599999998</v>
      </c>
      <c r="TO262" s="92">
        <v>0</v>
      </c>
      <c r="TP262" s="92">
        <v>2.6946623499999999E-2</v>
      </c>
      <c r="TQ262" s="92">
        <v>-519182812.83200002</v>
      </c>
      <c r="TR262" s="92">
        <v>2.3565490194444498E-3</v>
      </c>
      <c r="TS262" s="92">
        <v>2.6320784750000001E-8</v>
      </c>
      <c r="TT262" s="92">
        <v>1.9587319194444498E-12</v>
      </c>
      <c r="TU262" s="92">
        <v>3.07898780555556E-25</v>
      </c>
      <c r="TV262" s="92">
        <v>6.7589288055555603E-25</v>
      </c>
      <c r="TW262" s="92">
        <v>2.8359141944444498E-25</v>
      </c>
      <c r="TX262" s="92">
        <v>5.5973811111111203E-21</v>
      </c>
      <c r="TY262" s="92">
        <v>1.159936225E-21</v>
      </c>
      <c r="TZ262" s="92">
        <v>3.5477689722222303E-21</v>
      </c>
      <c r="UA262" s="92">
        <v>0</v>
      </c>
      <c r="UB262" s="92">
        <v>7.4372459444444499E-25</v>
      </c>
      <c r="UC262" s="92">
        <v>1.8768936916666699E-26</v>
      </c>
      <c r="UD262" s="92">
        <v>7.8750784166666704E-27</v>
      </c>
      <c r="UE262" s="92">
        <v>2.3392961694444498E-21</v>
      </c>
      <c r="UF262" s="92">
        <v>3.2425182222222299E-22</v>
      </c>
      <c r="UG262" s="92">
        <v>7.21149291666667E-24</v>
      </c>
      <c r="UH262" s="92">
        <v>1.12705803333333E-17</v>
      </c>
      <c r="UI262" s="92">
        <v>3.4899605277777801E-16</v>
      </c>
      <c r="UJ262" s="92">
        <v>1.5599300055555601E-12</v>
      </c>
      <c r="UK262" s="92">
        <v>1.6873074472222201E-14</v>
      </c>
      <c r="UL262" s="92">
        <v>9.2772962500000097E-17</v>
      </c>
      <c r="UM262" s="92">
        <v>1.6429865638888901E-22</v>
      </c>
      <c r="UN262" s="92">
        <v>2.60349308055556E-19</v>
      </c>
      <c r="UO262" s="92">
        <v>5.36164544444445E-20</v>
      </c>
      <c r="UP262" s="92">
        <v>2.184588825E-10</v>
      </c>
      <c r="UQ262" s="92">
        <v>2.6010205222222198E-21</v>
      </c>
      <c r="UR262" s="92">
        <v>0</v>
      </c>
      <c r="US262" s="92">
        <v>0</v>
      </c>
      <c r="UT262" s="92">
        <v>0</v>
      </c>
      <c r="UU262" s="92">
        <v>0</v>
      </c>
      <c r="UV262" s="92">
        <v>3.9913544166666702E-13</v>
      </c>
      <c r="UW262" s="92">
        <v>0</v>
      </c>
      <c r="UX262" s="92">
        <v>0</v>
      </c>
      <c r="UY262" s="92">
        <v>0</v>
      </c>
      <c r="UZ262" s="92">
        <v>0</v>
      </c>
      <c r="VA262" s="92">
        <v>1.05104953888889E-22</v>
      </c>
      <c r="VB262" s="92">
        <v>1.02404874722222E-7</v>
      </c>
      <c r="VC262" s="92">
        <v>4.0110530833333398E-7</v>
      </c>
      <c r="VD262" s="92">
        <v>0</v>
      </c>
      <c r="VE262" s="92">
        <v>3.9006137222222302E-12</v>
      </c>
      <c r="VF262" s="92">
        <v>0</v>
      </c>
      <c r="VG262" s="92">
        <v>6.4460501388889E-8</v>
      </c>
      <c r="VH262" s="92">
        <v>6.2336616944444497E-8</v>
      </c>
      <c r="VI262" s="92">
        <v>2.10223306111111E-9</v>
      </c>
      <c r="VJ262" s="92">
        <v>1.75140276944445E-13</v>
      </c>
      <c r="VK262" s="92">
        <v>0</v>
      </c>
      <c r="VL262" s="92">
        <v>0</v>
      </c>
      <c r="VM262" s="92">
        <v>0</v>
      </c>
      <c r="VN262" s="92">
        <v>0</v>
      </c>
      <c r="VO262" s="92">
        <v>0</v>
      </c>
      <c r="VP262" s="92">
        <v>0</v>
      </c>
      <c r="VQ262" s="92">
        <v>0</v>
      </c>
      <c r="VR262" s="92">
        <v>0</v>
      </c>
      <c r="VS262" s="92">
        <v>0</v>
      </c>
      <c r="VT262" s="92">
        <v>0</v>
      </c>
      <c r="VU262" s="92">
        <v>0</v>
      </c>
      <c r="VV262" s="92">
        <v>0</v>
      </c>
      <c r="VW262" s="92">
        <v>0</v>
      </c>
      <c r="VX262" s="92">
        <v>0</v>
      </c>
      <c r="VY262" s="92">
        <v>0</v>
      </c>
      <c r="VZ262" s="92">
        <v>0</v>
      </c>
      <c r="WA262" s="92">
        <v>0</v>
      </c>
      <c r="WB262" s="92">
        <v>0</v>
      </c>
      <c r="WC262" s="92">
        <v>2.4134751222222198E-2</v>
      </c>
    </row>
    <row r="263" spans="2:601" ht="13.5" customHeight="1">
      <c r="B263" s="851" t="s">
        <v>2448</v>
      </c>
      <c r="C263" s="92">
        <v>0</v>
      </c>
      <c r="D263" s="92">
        <v>21866.071199999998</v>
      </c>
      <c r="E263" s="92">
        <v>-38.830446000000002</v>
      </c>
      <c r="F263" s="92">
        <v>41.663358799999997</v>
      </c>
      <c r="G263" s="92">
        <v>1.22918778E-2</v>
      </c>
      <c r="H263" s="92">
        <v>5.3746084500000003E-15</v>
      </c>
      <c r="I263" s="92">
        <v>1.17982266E-14</v>
      </c>
      <c r="J263" s="92">
        <v>4.9503048499999999E-15</v>
      </c>
      <c r="K263" s="92">
        <v>4.35630455E-11</v>
      </c>
      <c r="L263" s="92">
        <v>9.0274993999999993E-12</v>
      </c>
      <c r="M263" s="92">
        <v>3.1222649899999998E-11</v>
      </c>
      <c r="N263" s="92">
        <v>0</v>
      </c>
      <c r="O263" s="92">
        <v>1.29822809E-14</v>
      </c>
      <c r="P263" s="92">
        <v>3.2762613200000001E-16</v>
      </c>
      <c r="Q263" s="92">
        <v>1.3746550999999999E-16</v>
      </c>
      <c r="R263" s="92">
        <v>1.8206168799999999E-11</v>
      </c>
      <c r="S263" s="92">
        <v>2.2590001500000001E-12</v>
      </c>
      <c r="T263" s="92">
        <v>1.25882118E-13</v>
      </c>
      <c r="U263" s="92">
        <v>3.5075682199999997E-8</v>
      </c>
      <c r="V263" s="92">
        <v>2.5415737300000002E-6</v>
      </c>
      <c r="W263" s="92">
        <v>9.5635418000000003E-3</v>
      </c>
      <c r="X263" s="92">
        <v>1.0949276E-4</v>
      </c>
      <c r="Y263" s="92">
        <v>8.5792955900000005E-7</v>
      </c>
      <c r="Z263" s="92">
        <v>1.9018948600000001E-12</v>
      </c>
      <c r="AA263" s="92">
        <v>2.3460502800000002E-9</v>
      </c>
      <c r="AB263" s="92">
        <v>5.1369838799999997E-10</v>
      </c>
      <c r="AC263" s="92">
        <v>1.5988706699999999</v>
      </c>
      <c r="AD263" s="92">
        <v>9.7482399500000004E-12</v>
      </c>
      <c r="AE263" s="92">
        <v>0</v>
      </c>
      <c r="AF263" s="92">
        <v>0</v>
      </c>
      <c r="AG263" s="92">
        <v>0</v>
      </c>
      <c r="AH263" s="92">
        <v>0</v>
      </c>
      <c r="AI263" s="92">
        <v>3.6044113600000001E-5</v>
      </c>
      <c r="AJ263" s="92">
        <v>0</v>
      </c>
      <c r="AK263" s="92">
        <v>0</v>
      </c>
      <c r="AL263" s="92">
        <v>0</v>
      </c>
      <c r="AM263" s="92">
        <v>0</v>
      </c>
      <c r="AN263" s="92">
        <v>9.8881297699999994E-13</v>
      </c>
      <c r="AO263" s="92">
        <v>35.725131400000002</v>
      </c>
      <c r="AP263" s="92">
        <v>0.19244971299999999</v>
      </c>
      <c r="AQ263" s="92">
        <v>0</v>
      </c>
      <c r="AR263" s="92">
        <v>2.8228427299999999E-4</v>
      </c>
      <c r="AS263" s="92">
        <v>0</v>
      </c>
      <c r="AT263" s="92">
        <v>324.31199099999998</v>
      </c>
      <c r="AU263" s="92">
        <v>335.32688999999999</v>
      </c>
      <c r="AV263" s="92">
        <v>8.3835940099999995</v>
      </c>
      <c r="AW263" s="92">
        <v>6.71748521E-6</v>
      </c>
      <c r="AX263" s="92">
        <v>0</v>
      </c>
      <c r="AY263" s="92">
        <v>0</v>
      </c>
      <c r="AZ263" s="92">
        <v>0</v>
      </c>
      <c r="BA263" s="92">
        <v>0</v>
      </c>
      <c r="BB263" s="92">
        <v>0</v>
      </c>
      <c r="BC263" s="92">
        <v>0</v>
      </c>
      <c r="BD263" s="92">
        <v>0</v>
      </c>
      <c r="BE263" s="92">
        <v>0</v>
      </c>
      <c r="BF263" s="92">
        <v>0</v>
      </c>
      <c r="BG263" s="92">
        <v>0</v>
      </c>
      <c r="BH263" s="92">
        <v>0</v>
      </c>
      <c r="BI263" s="92">
        <v>0</v>
      </c>
      <c r="BJ263" s="92">
        <v>0</v>
      </c>
      <c r="BK263" s="92">
        <v>0</v>
      </c>
      <c r="BL263" s="92">
        <v>0</v>
      </c>
      <c r="BM263" s="92">
        <v>0</v>
      </c>
      <c r="BN263" s="92">
        <v>0</v>
      </c>
      <c r="BO263" s="92">
        <v>0</v>
      </c>
      <c r="BP263" s="92">
        <v>5.5757478999999999E-2</v>
      </c>
      <c r="BQ263" s="92">
        <v>1.64500448E-5</v>
      </c>
      <c r="BR263" s="92">
        <v>7.1927618499999994E-18</v>
      </c>
      <c r="BS263" s="92">
        <v>1.57893984E-17</v>
      </c>
      <c r="BT263" s="92">
        <v>6.6249224000000002E-18</v>
      </c>
      <c r="BU263" s="92">
        <v>5.8299802600000005E-14</v>
      </c>
      <c r="BV263" s="92">
        <v>1.2081373699999999E-14</v>
      </c>
      <c r="BW263" s="92">
        <v>4.1784827099999998E-14</v>
      </c>
      <c r="BX263" s="92">
        <v>0</v>
      </c>
      <c r="BY263" s="92">
        <v>1.7374001499999999E-17</v>
      </c>
      <c r="BZ263" s="92">
        <v>4.38457381E-19</v>
      </c>
      <c r="CA263" s="92">
        <v>1.83968132E-19</v>
      </c>
      <c r="CB263" s="92">
        <v>2.4365056200000001E-14</v>
      </c>
      <c r="CC263" s="92">
        <v>3.0231876900000001E-15</v>
      </c>
      <c r="CD263" s="92">
        <v>1.68466244E-16</v>
      </c>
      <c r="CE263" s="92">
        <v>4.69412854E-11</v>
      </c>
      <c r="CF263" s="92">
        <v>3.40135189E-9</v>
      </c>
      <c r="CG263" s="92">
        <v>1.2798751600000001E-5</v>
      </c>
      <c r="CH263" s="92">
        <v>1.4653259900000001E-7</v>
      </c>
      <c r="CI263" s="92">
        <v>1.1481548999999999E-9</v>
      </c>
      <c r="CJ263" s="92">
        <v>2.54527877E-15</v>
      </c>
      <c r="CK263" s="92">
        <v>3.1396856400000002E-12</v>
      </c>
      <c r="CL263" s="92">
        <v>6.8747522899999996E-13</v>
      </c>
      <c r="CM263" s="92">
        <v>2.1397458199999999E-3</v>
      </c>
      <c r="CN263" s="92">
        <v>1.3045930499999999E-14</v>
      </c>
      <c r="CO263" s="92">
        <v>0</v>
      </c>
      <c r="CP263" s="92">
        <v>0</v>
      </c>
      <c r="CQ263" s="92">
        <v>0</v>
      </c>
      <c r="CR263" s="92">
        <v>0</v>
      </c>
      <c r="CS263" s="92">
        <v>4.8237323300000003E-8</v>
      </c>
      <c r="CT263" s="92">
        <v>0</v>
      </c>
      <c r="CU263" s="92">
        <v>0</v>
      </c>
      <c r="CV263" s="92">
        <v>0</v>
      </c>
      <c r="CW263" s="92">
        <v>0</v>
      </c>
      <c r="CX263" s="92">
        <v>1.32331431E-15</v>
      </c>
      <c r="CY263" s="92">
        <v>4.7810433899999998E-2</v>
      </c>
      <c r="CZ263" s="92">
        <v>2.5755270700000002E-4</v>
      </c>
      <c r="DA263" s="92">
        <v>0</v>
      </c>
      <c r="DB263" s="92">
        <v>3.7777701800000002E-7</v>
      </c>
      <c r="DC263" s="92">
        <v>0</v>
      </c>
      <c r="DD263" s="92">
        <v>0.43402211400000001</v>
      </c>
      <c r="DE263" s="92">
        <v>0.44876319599999998</v>
      </c>
      <c r="DF263" s="92">
        <v>1.12196443E-2</v>
      </c>
      <c r="DG263" s="92">
        <v>8.9899146799999994E-9</v>
      </c>
      <c r="DH263" s="92">
        <v>0</v>
      </c>
      <c r="DI263" s="92">
        <v>0</v>
      </c>
      <c r="DJ263" s="92">
        <v>0</v>
      </c>
      <c r="DK263" s="92">
        <v>0</v>
      </c>
      <c r="DL263" s="92">
        <v>0</v>
      </c>
      <c r="DM263" s="92">
        <v>0</v>
      </c>
      <c r="DN263" s="92">
        <v>0</v>
      </c>
      <c r="DO263" s="92">
        <v>0</v>
      </c>
      <c r="DP263" s="92">
        <v>0</v>
      </c>
      <c r="DQ263" s="92">
        <v>0</v>
      </c>
      <c r="DR263" s="92">
        <v>0</v>
      </c>
      <c r="DS263" s="92">
        <v>0</v>
      </c>
      <c r="DT263" s="92">
        <v>0</v>
      </c>
      <c r="DU263" s="92">
        <v>0</v>
      </c>
      <c r="DV263" s="92">
        <v>0</v>
      </c>
      <c r="DW263" s="92">
        <v>0</v>
      </c>
      <c r="DX263" s="92">
        <v>0</v>
      </c>
      <c r="DY263" s="92">
        <v>0</v>
      </c>
      <c r="DZ263" s="92">
        <v>750.57707400000004</v>
      </c>
      <c r="EA263" s="92">
        <v>0.56627501000000002</v>
      </c>
      <c r="EB263" s="92">
        <v>9.6827698900000002E-13</v>
      </c>
      <c r="EC263" s="92">
        <v>2.1255411299999999E-12</v>
      </c>
      <c r="ED263" s="92">
        <v>8.9183543699999997E-13</v>
      </c>
      <c r="EE263" s="92">
        <v>6.540181E-9</v>
      </c>
      <c r="EF263" s="92">
        <v>1.35531112E-9</v>
      </c>
      <c r="EG263" s="92">
        <v>1.0687515500000001E-8</v>
      </c>
      <c r="EH263" s="92">
        <v>0</v>
      </c>
      <c r="EI263" s="92">
        <v>2.1049781899999999E-12</v>
      </c>
      <c r="EJ263" s="92">
        <v>5.3122087400000001E-14</v>
      </c>
      <c r="EK263" s="92">
        <v>2.2288987700000001E-14</v>
      </c>
      <c r="EL263" s="92">
        <v>2.4053283900000001E-9</v>
      </c>
      <c r="EM263" s="92">
        <v>2.9845033499999998E-10</v>
      </c>
      <c r="EN263" s="92">
        <v>2.26786303E-11</v>
      </c>
      <c r="EO263" s="92">
        <v>5.3367552200000001E-6</v>
      </c>
      <c r="EP263" s="92">
        <v>3.20517863E-4</v>
      </c>
      <c r="EQ263" s="92">
        <v>0.91891827000000004</v>
      </c>
      <c r="ER263" s="92">
        <v>6.5753205299999996E-3</v>
      </c>
      <c r="ES263" s="92">
        <v>7.7281299399999999E-5</v>
      </c>
      <c r="ET263" s="92">
        <v>2.8936813E-10</v>
      </c>
      <c r="EU263" s="92">
        <v>2.1605884400000001E-7</v>
      </c>
      <c r="EV263" s="92">
        <v>6.0662252300000004E-8</v>
      </c>
      <c r="EW263" s="92">
        <v>27.229662900000001</v>
      </c>
      <c r="EX263" s="92">
        <v>9.5610230500000007E-10</v>
      </c>
      <c r="EY263" s="92">
        <v>0</v>
      </c>
      <c r="EZ263" s="92">
        <v>0</v>
      </c>
      <c r="FA263" s="92">
        <v>0</v>
      </c>
      <c r="FB263" s="92">
        <v>0</v>
      </c>
      <c r="FC263" s="92">
        <v>3.0635589800000001E-3</v>
      </c>
      <c r="FD263" s="92">
        <v>0</v>
      </c>
      <c r="FE263" s="92">
        <v>0</v>
      </c>
      <c r="FF263" s="92">
        <v>0</v>
      </c>
      <c r="FG263" s="92">
        <v>0</v>
      </c>
      <c r="FH263" s="92">
        <v>2.7930679800000002E-10</v>
      </c>
      <c r="FI263" s="92">
        <v>1143.1613299999999</v>
      </c>
      <c r="FJ263" s="92">
        <v>5.39118618</v>
      </c>
      <c r="FK263" s="92">
        <v>0</v>
      </c>
      <c r="FL263" s="92">
        <v>1.2986640400000001E-2</v>
      </c>
      <c r="FM263" s="92">
        <v>0</v>
      </c>
      <c r="FN263" s="92">
        <v>14272.9059</v>
      </c>
      <c r="FO263" s="92">
        <v>5379.5688200000004</v>
      </c>
      <c r="FP263" s="92">
        <v>285.72864499999997</v>
      </c>
      <c r="FQ263" s="92">
        <v>4.3035434600000001E-4</v>
      </c>
      <c r="FR263" s="92">
        <v>0</v>
      </c>
      <c r="FS263" s="92">
        <v>0</v>
      </c>
      <c r="FT263" s="92">
        <v>0</v>
      </c>
      <c r="FU263" s="92">
        <v>0</v>
      </c>
      <c r="FV263" s="92">
        <v>0</v>
      </c>
      <c r="FW263" s="92">
        <v>0</v>
      </c>
      <c r="FX263" s="92">
        <v>0</v>
      </c>
      <c r="FY263" s="92">
        <v>0</v>
      </c>
      <c r="FZ263" s="92">
        <v>0</v>
      </c>
      <c r="GA263" s="92">
        <v>0</v>
      </c>
      <c r="GB263" s="92">
        <v>0</v>
      </c>
      <c r="GC263" s="92">
        <v>0</v>
      </c>
      <c r="GD263" s="92">
        <v>0</v>
      </c>
      <c r="GE263" s="92">
        <v>0</v>
      </c>
      <c r="GF263" s="92">
        <v>0</v>
      </c>
      <c r="GG263" s="92">
        <v>0</v>
      </c>
      <c r="GH263" s="92">
        <v>0</v>
      </c>
      <c r="GI263" s="92">
        <v>0</v>
      </c>
      <c r="GJ263" s="92">
        <v>3.4326105799999999E-2</v>
      </c>
      <c r="GK263" s="92">
        <v>2.58974282E-5</v>
      </c>
      <c r="GL263" s="92">
        <v>4.4282165700000001E-17</v>
      </c>
      <c r="GM263" s="92">
        <v>9.7207271599999999E-17</v>
      </c>
      <c r="GN263" s="92">
        <v>4.0786267799999999E-17</v>
      </c>
      <c r="GO263" s="92">
        <v>2.9910178800000001E-13</v>
      </c>
      <c r="GP263" s="92">
        <v>6.1982379399999999E-14</v>
      </c>
      <c r="GQ263" s="92">
        <v>4.8877164200000004E-13</v>
      </c>
      <c r="GR263" s="92">
        <v>0</v>
      </c>
      <c r="GS263" s="92">
        <v>9.62668678E-17</v>
      </c>
      <c r="GT263" s="92">
        <v>2.4294299100000002E-18</v>
      </c>
      <c r="GU263" s="92">
        <v>1.0193412200000001E-18</v>
      </c>
      <c r="GV263" s="92">
        <v>1.10002769E-13</v>
      </c>
      <c r="GW263" s="92">
        <v>1.3649015E-14</v>
      </c>
      <c r="GX263" s="92">
        <v>1.0371607299999999E-15</v>
      </c>
      <c r="GY263" s="92">
        <v>2.4406557400000001E-10</v>
      </c>
      <c r="GZ263" s="92">
        <v>1.46582283E-8</v>
      </c>
      <c r="HA263" s="92">
        <v>4.2024845700000002E-5</v>
      </c>
      <c r="HB263" s="92">
        <v>3.0070882200000001E-7</v>
      </c>
      <c r="HC263" s="92">
        <v>3.5343020100000002E-9</v>
      </c>
      <c r="HD263" s="92">
        <v>1.3233659E-14</v>
      </c>
      <c r="HE263" s="92">
        <v>9.8810088699999992E-12</v>
      </c>
      <c r="HF263" s="92">
        <v>2.7742639099999998E-12</v>
      </c>
      <c r="HG263" s="92">
        <v>1.24529288E-3</v>
      </c>
      <c r="HH263" s="92">
        <v>4.3725381399999999E-14</v>
      </c>
      <c r="HI263" s="92">
        <v>0</v>
      </c>
      <c r="HJ263" s="92">
        <v>0</v>
      </c>
      <c r="HK263" s="92">
        <v>0</v>
      </c>
      <c r="HL263" s="92">
        <v>0</v>
      </c>
      <c r="HM263" s="92">
        <v>1.4010559799999999E-7</v>
      </c>
      <c r="HN263" s="92">
        <v>0</v>
      </c>
      <c r="HO263" s="92">
        <v>0</v>
      </c>
      <c r="HP263" s="92">
        <v>0</v>
      </c>
      <c r="HQ263" s="92">
        <v>0</v>
      </c>
      <c r="HR263" s="92">
        <v>1.27735246E-14</v>
      </c>
      <c r="HS263" s="92">
        <v>5.2280143100000002E-2</v>
      </c>
      <c r="HT263" s="92">
        <v>2.4655486199999998E-4</v>
      </c>
      <c r="HU263" s="92">
        <v>0</v>
      </c>
      <c r="HV263" s="92">
        <v>5.9391741099999999E-7</v>
      </c>
      <c r="HW263" s="92">
        <v>0</v>
      </c>
      <c r="HX263" s="92">
        <v>0.65274212799999998</v>
      </c>
      <c r="HY263" s="92">
        <v>0.246023566</v>
      </c>
      <c r="HZ263" s="92">
        <v>1.30672146E-2</v>
      </c>
      <c r="IA263" s="92">
        <v>1.9681374900000001E-8</v>
      </c>
      <c r="IB263" s="92">
        <v>0</v>
      </c>
      <c r="IC263" s="92">
        <v>0</v>
      </c>
      <c r="ID263" s="92">
        <v>0</v>
      </c>
      <c r="IE263" s="92">
        <v>0</v>
      </c>
      <c r="IF263" s="92">
        <v>0</v>
      </c>
      <c r="IG263" s="92">
        <v>0</v>
      </c>
      <c r="IH263" s="92">
        <v>0</v>
      </c>
      <c r="II263" s="92">
        <v>0</v>
      </c>
      <c r="IJ263" s="92">
        <v>0</v>
      </c>
      <c r="IK263" s="92">
        <v>0</v>
      </c>
      <c r="IL263" s="92">
        <v>0</v>
      </c>
      <c r="IM263" s="92">
        <v>0</v>
      </c>
      <c r="IN263" s="92">
        <v>0</v>
      </c>
      <c r="IO263" s="92">
        <v>0</v>
      </c>
      <c r="IP263" s="92">
        <v>0</v>
      </c>
      <c r="IQ263" s="92">
        <v>0</v>
      </c>
      <c r="IR263" s="92">
        <v>0</v>
      </c>
      <c r="IS263" s="92">
        <v>0</v>
      </c>
      <c r="IT263" s="92">
        <v>747.22457899999995</v>
      </c>
      <c r="IU263" s="92">
        <v>21866.071199999998</v>
      </c>
      <c r="IV263" s="92">
        <v>307774.875</v>
      </c>
      <c r="IW263" s="92">
        <v>38.274524999999997</v>
      </c>
      <c r="IX263" s="92">
        <v>1.03402298</v>
      </c>
      <c r="IY263" s="92">
        <v>1</v>
      </c>
      <c r="IZ263" s="92">
        <v>0</v>
      </c>
      <c r="JA263" s="92">
        <v>0</v>
      </c>
      <c r="JB263" s="92">
        <v>-51966.232300000003</v>
      </c>
      <c r="JC263" s="92">
        <v>-1775.83095</v>
      </c>
      <c r="JD263" s="92">
        <v>-38.830446000000002</v>
      </c>
      <c r="JE263" s="92">
        <v>-6.3854349099999999</v>
      </c>
      <c r="JF263" s="92">
        <v>-0.21820810199999999</v>
      </c>
      <c r="JG263" s="92">
        <v>4.0463806499999998E-5</v>
      </c>
      <c r="JH263" s="92">
        <v>1.1840944500000001E-3</v>
      </c>
      <c r="JI263" s="92">
        <v>29.263051399999998</v>
      </c>
      <c r="JJ263" s="92">
        <v>0</v>
      </c>
      <c r="JK263" s="92">
        <v>0</v>
      </c>
      <c r="JL263" s="92">
        <v>0</v>
      </c>
      <c r="JM263" s="92">
        <v>0</v>
      </c>
      <c r="JN263" s="92">
        <v>0</v>
      </c>
      <c r="JO263" s="92">
        <v>0</v>
      </c>
      <c r="JP263" s="92">
        <v>0</v>
      </c>
      <c r="JQ263" s="92">
        <v>0</v>
      </c>
      <c r="JR263" s="92">
        <v>0</v>
      </c>
      <c r="JS263" s="92">
        <v>0</v>
      </c>
      <c r="JT263" s="92">
        <v>0</v>
      </c>
      <c r="JU263" s="92">
        <v>0</v>
      </c>
      <c r="JV263" s="92">
        <v>0</v>
      </c>
      <c r="JW263" s="92">
        <v>0</v>
      </c>
      <c r="JX263" s="92">
        <v>0</v>
      </c>
      <c r="JY263" s="92">
        <v>0</v>
      </c>
      <c r="JZ263" s="92">
        <v>0</v>
      </c>
      <c r="KA263" s="92">
        <v>0</v>
      </c>
      <c r="KB263" s="92">
        <v>0</v>
      </c>
      <c r="KC263" s="92">
        <v>0</v>
      </c>
      <c r="KD263" s="92">
        <v>0</v>
      </c>
      <c r="KE263" s="92">
        <v>0</v>
      </c>
      <c r="KF263" s="92">
        <v>0</v>
      </c>
      <c r="KG263" s="92">
        <v>0</v>
      </c>
      <c r="KH263" s="92">
        <v>0</v>
      </c>
      <c r="KI263" s="92">
        <v>0</v>
      </c>
      <c r="KJ263" s="92">
        <v>0</v>
      </c>
      <c r="KK263" s="92">
        <v>0</v>
      </c>
      <c r="KL263" s="92">
        <v>0</v>
      </c>
      <c r="KM263" s="92">
        <v>0</v>
      </c>
      <c r="KN263" s="92">
        <v>0</v>
      </c>
      <c r="KO263" s="92">
        <v>0</v>
      </c>
      <c r="KP263" s="92">
        <v>0</v>
      </c>
      <c r="KQ263" s="92">
        <v>0</v>
      </c>
      <c r="KR263" s="92">
        <v>0</v>
      </c>
      <c r="KS263" s="92">
        <v>0</v>
      </c>
      <c r="KT263" s="92">
        <v>0</v>
      </c>
      <c r="KU263" s="92">
        <v>0</v>
      </c>
      <c r="KV263" s="92">
        <v>0</v>
      </c>
      <c r="KW263" s="92">
        <v>0</v>
      </c>
      <c r="KX263" s="92">
        <v>0</v>
      </c>
      <c r="KY263" s="92">
        <v>0</v>
      </c>
      <c r="KZ263" s="92">
        <v>0</v>
      </c>
      <c r="LA263" s="92">
        <v>0</v>
      </c>
      <c r="LB263" s="92">
        <v>0</v>
      </c>
      <c r="LC263" s="92">
        <v>0</v>
      </c>
      <c r="LD263" s="92">
        <v>0</v>
      </c>
      <c r="LE263" s="92">
        <v>0</v>
      </c>
      <c r="LF263" s="92">
        <v>0</v>
      </c>
      <c r="LG263" s="92">
        <v>0</v>
      </c>
      <c r="LH263" s="92">
        <v>0</v>
      </c>
      <c r="LI263" s="92">
        <v>0</v>
      </c>
      <c r="LJ263" s="92">
        <v>0</v>
      </c>
      <c r="LK263" s="92">
        <v>0</v>
      </c>
      <c r="LL263" s="92">
        <v>0</v>
      </c>
      <c r="LM263" s="92">
        <v>0</v>
      </c>
      <c r="LN263" s="92">
        <v>0</v>
      </c>
      <c r="LO263" s="92">
        <v>0</v>
      </c>
      <c r="LP263" s="92">
        <v>0</v>
      </c>
      <c r="LQ263" s="92">
        <v>0</v>
      </c>
      <c r="LR263" s="92">
        <v>0</v>
      </c>
      <c r="LS263" s="92">
        <v>0</v>
      </c>
      <c r="LT263" s="92">
        <v>0</v>
      </c>
      <c r="LU263" s="92">
        <v>0</v>
      </c>
      <c r="LV263" s="92">
        <v>0</v>
      </c>
      <c r="LW263" s="92">
        <v>0</v>
      </c>
      <c r="LX263" s="92">
        <v>0</v>
      </c>
      <c r="LY263" s="92">
        <v>0</v>
      </c>
      <c r="LZ263" s="92">
        <v>0</v>
      </c>
      <c r="MA263" s="92">
        <v>0</v>
      </c>
      <c r="MB263" s="92">
        <v>0</v>
      </c>
      <c r="MC263" s="92">
        <v>0</v>
      </c>
      <c r="MD263" s="92">
        <v>0</v>
      </c>
      <c r="ME263" s="92">
        <v>0</v>
      </c>
      <c r="MF263" s="92">
        <v>0</v>
      </c>
      <c r="MG263" s="92">
        <v>0</v>
      </c>
      <c r="MH263" s="92">
        <v>0</v>
      </c>
      <c r="MI263" s="92">
        <v>0</v>
      </c>
      <c r="MJ263" s="92">
        <v>0</v>
      </c>
      <c r="MK263" s="92">
        <v>0</v>
      </c>
      <c r="ML263" s="92">
        <v>0</v>
      </c>
      <c r="MM263" s="92">
        <v>0</v>
      </c>
      <c r="MN263" s="92">
        <v>0</v>
      </c>
      <c r="MO263" s="92">
        <v>0</v>
      </c>
      <c r="MP263" s="92">
        <v>0</v>
      </c>
      <c r="MQ263" s="92">
        <v>0</v>
      </c>
      <c r="MR263" s="92">
        <v>0</v>
      </c>
      <c r="MS263" s="92">
        <v>0</v>
      </c>
      <c r="MT263" s="92">
        <v>0</v>
      </c>
      <c r="MU263" s="92">
        <v>0</v>
      </c>
      <c r="MV263" s="92">
        <v>0</v>
      </c>
      <c r="MW263" s="92">
        <v>0</v>
      </c>
      <c r="MX263" s="92">
        <v>0</v>
      </c>
      <c r="MY263" s="92">
        <v>0</v>
      </c>
      <c r="MZ263" s="92">
        <v>0</v>
      </c>
      <c r="NA263" s="92">
        <v>0</v>
      </c>
      <c r="NB263" s="92">
        <v>0</v>
      </c>
      <c r="NC263" s="92">
        <v>0</v>
      </c>
      <c r="ND263" s="92">
        <v>0</v>
      </c>
      <c r="NE263" s="92">
        <v>0</v>
      </c>
      <c r="NF263" s="92">
        <v>0</v>
      </c>
      <c r="NG263" s="92">
        <v>0</v>
      </c>
      <c r="NH263" s="92">
        <v>0</v>
      </c>
      <c r="NI263" s="92">
        <v>0</v>
      </c>
      <c r="NJ263" s="92">
        <v>0</v>
      </c>
      <c r="NK263" s="92">
        <v>0</v>
      </c>
      <c r="NL263" s="92">
        <v>0</v>
      </c>
      <c r="NM263" s="92">
        <v>0</v>
      </c>
      <c r="NN263" s="92">
        <v>0</v>
      </c>
      <c r="NO263" s="92">
        <v>0</v>
      </c>
      <c r="NP263" s="92">
        <v>0</v>
      </c>
      <c r="NQ263" s="92">
        <v>0</v>
      </c>
      <c r="NR263" s="92">
        <v>0</v>
      </c>
      <c r="NS263" s="92">
        <v>0</v>
      </c>
      <c r="NT263" s="92">
        <v>0</v>
      </c>
      <c r="NU263" s="92">
        <v>0</v>
      </c>
      <c r="NV263" s="92">
        <v>0</v>
      </c>
      <c r="NW263" s="92">
        <v>0</v>
      </c>
      <c r="NX263" s="92">
        <v>0</v>
      </c>
      <c r="NY263" s="92">
        <v>0</v>
      </c>
      <c r="NZ263" s="92">
        <v>0</v>
      </c>
      <c r="OA263" s="92">
        <v>0</v>
      </c>
      <c r="OB263" s="92">
        <v>0</v>
      </c>
      <c r="OC263" s="92">
        <v>0</v>
      </c>
      <c r="OD263" s="92">
        <v>0</v>
      </c>
      <c r="OE263" s="92">
        <v>0</v>
      </c>
      <c r="OF263" s="92">
        <v>0</v>
      </c>
      <c r="OG263" s="92">
        <v>0</v>
      </c>
      <c r="OH263" s="92">
        <v>0</v>
      </c>
      <c r="OI263" s="92">
        <v>0</v>
      </c>
      <c r="OJ263" s="92">
        <v>0</v>
      </c>
      <c r="OK263" s="92">
        <v>0</v>
      </c>
      <c r="OL263" s="92">
        <v>0</v>
      </c>
      <c r="OM263" s="92">
        <v>0</v>
      </c>
      <c r="ON263" s="92">
        <v>0</v>
      </c>
      <c r="OO263" s="92">
        <v>0</v>
      </c>
      <c r="OP263" s="92">
        <v>0</v>
      </c>
      <c r="OQ263" s="92">
        <v>0</v>
      </c>
      <c r="OR263" s="92">
        <v>0</v>
      </c>
      <c r="OS263" s="92">
        <v>0</v>
      </c>
      <c r="OT263" s="92">
        <v>0</v>
      </c>
      <c r="OU263" s="92">
        <v>0</v>
      </c>
      <c r="OV263" s="92">
        <v>0</v>
      </c>
      <c r="OW263" s="92">
        <v>0</v>
      </c>
      <c r="OX263" s="92">
        <v>0</v>
      </c>
      <c r="OY263" s="92">
        <v>0</v>
      </c>
      <c r="OZ263" s="92">
        <v>0</v>
      </c>
      <c r="PA263" s="92">
        <v>0</v>
      </c>
      <c r="PB263" s="92">
        <v>0</v>
      </c>
      <c r="PC263" s="92">
        <v>0</v>
      </c>
      <c r="PD263" s="92">
        <v>0</v>
      </c>
      <c r="PE263" s="92">
        <v>0</v>
      </c>
      <c r="PF263" s="92">
        <v>0</v>
      </c>
      <c r="PG263" s="92">
        <v>0</v>
      </c>
      <c r="PH263" s="92">
        <v>0</v>
      </c>
      <c r="PI263" s="92">
        <v>0</v>
      </c>
      <c r="PJ263" s="92">
        <v>0</v>
      </c>
      <c r="PK263" s="92">
        <v>0</v>
      </c>
      <c r="PL263" s="92">
        <v>0</v>
      </c>
      <c r="PM263" s="92">
        <v>0</v>
      </c>
      <c r="PN263" s="92">
        <v>0</v>
      </c>
      <c r="PO263" s="92">
        <v>0</v>
      </c>
      <c r="PP263" s="92">
        <v>0</v>
      </c>
      <c r="PQ263" s="92">
        <v>0</v>
      </c>
      <c r="PR263" s="92">
        <v>0</v>
      </c>
      <c r="PS263" s="92">
        <v>0</v>
      </c>
      <c r="PT263" s="92">
        <v>0</v>
      </c>
      <c r="PU263" s="92">
        <v>0</v>
      </c>
      <c r="PV263" s="92">
        <v>0</v>
      </c>
      <c r="PW263" s="92">
        <v>0</v>
      </c>
      <c r="PX263" s="92">
        <v>0</v>
      </c>
      <c r="PY263" s="92">
        <v>0</v>
      </c>
      <c r="PZ263" s="92">
        <v>0</v>
      </c>
      <c r="QA263" s="92">
        <v>0</v>
      </c>
      <c r="QB263" s="92">
        <v>0</v>
      </c>
      <c r="QC263" s="92">
        <v>0</v>
      </c>
      <c r="QD263" s="92">
        <v>0</v>
      </c>
      <c r="QE263" s="92">
        <v>0</v>
      </c>
      <c r="QF263" s="92">
        <v>0</v>
      </c>
      <c r="QG263" s="92">
        <v>0</v>
      </c>
      <c r="QH263" s="92">
        <v>0</v>
      </c>
      <c r="QI263" s="92">
        <v>0</v>
      </c>
      <c r="QJ263" s="92">
        <v>0</v>
      </c>
      <c r="QK263" s="92">
        <v>0</v>
      </c>
      <c r="QL263" s="92">
        <v>0</v>
      </c>
      <c r="QM263" s="92">
        <v>0</v>
      </c>
      <c r="QN263" s="92">
        <v>0</v>
      </c>
      <c r="QO263" s="92">
        <v>0</v>
      </c>
      <c r="QP263" s="92">
        <v>0</v>
      </c>
      <c r="QQ263" s="92">
        <v>0</v>
      </c>
      <c r="QR263" s="92">
        <v>0</v>
      </c>
      <c r="QS263" s="92">
        <v>0</v>
      </c>
      <c r="QT263" s="92">
        <v>0</v>
      </c>
      <c r="QU263" s="92">
        <v>0</v>
      </c>
      <c r="QV263" s="92">
        <v>0</v>
      </c>
      <c r="QW263" s="92">
        <v>0</v>
      </c>
      <c r="QX263" s="92">
        <v>0</v>
      </c>
      <c r="QY263" s="92">
        <v>0</v>
      </c>
      <c r="QZ263" s="92">
        <v>0</v>
      </c>
      <c r="RA263" s="92">
        <v>0</v>
      </c>
      <c r="RB263" s="92">
        <v>0</v>
      </c>
      <c r="RC263" s="92">
        <v>0</v>
      </c>
      <c r="RD263" s="92">
        <v>0</v>
      </c>
      <c r="RE263" s="92">
        <v>0</v>
      </c>
      <c r="RF263" s="92">
        <v>0</v>
      </c>
      <c r="RG263" s="92">
        <v>0</v>
      </c>
      <c r="RH263" s="92">
        <v>0</v>
      </c>
      <c r="RI263" s="92">
        <v>0</v>
      </c>
      <c r="RJ263" s="92">
        <v>0</v>
      </c>
      <c r="RK263" s="92">
        <v>0</v>
      </c>
      <c r="RL263" s="92">
        <v>0</v>
      </c>
      <c r="RM263" s="92">
        <v>0</v>
      </c>
      <c r="RN263" s="92">
        <v>0</v>
      </c>
      <c r="RO263" s="92">
        <v>0</v>
      </c>
      <c r="RP263" s="92">
        <v>0</v>
      </c>
      <c r="RQ263" s="92">
        <v>0</v>
      </c>
      <c r="RR263" s="92">
        <v>0</v>
      </c>
      <c r="RS263" s="92">
        <v>0</v>
      </c>
      <c r="RT263" s="92">
        <v>0</v>
      </c>
      <c r="RU263" s="92">
        <v>0</v>
      </c>
      <c r="RV263" s="92">
        <v>0</v>
      </c>
      <c r="RW263" s="92">
        <v>0</v>
      </c>
      <c r="RX263" s="92">
        <v>0</v>
      </c>
      <c r="RY263" s="92">
        <v>0</v>
      </c>
      <c r="RZ263" s="92">
        <v>0</v>
      </c>
      <c r="SA263" s="92">
        <v>0</v>
      </c>
      <c r="SB263" s="92">
        <v>0</v>
      </c>
      <c r="SC263" s="92">
        <v>0</v>
      </c>
      <c r="SD263" s="92">
        <v>0</v>
      </c>
      <c r="SE263" s="92">
        <v>0</v>
      </c>
      <c r="SF263" s="92">
        <v>0</v>
      </c>
      <c r="SG263" s="92">
        <v>0</v>
      </c>
      <c r="SH263" s="92">
        <v>0</v>
      </c>
      <c r="SI263" s="92">
        <v>0</v>
      </c>
      <c r="SJ263" s="92">
        <v>0</v>
      </c>
      <c r="SK263" s="92">
        <v>0</v>
      </c>
      <c r="SL263" s="92">
        <v>0</v>
      </c>
      <c r="SM263" s="92">
        <v>0</v>
      </c>
      <c r="SN263" s="92">
        <v>0</v>
      </c>
      <c r="SO263" s="92">
        <v>0</v>
      </c>
      <c r="SP263" s="92">
        <v>0</v>
      </c>
      <c r="SQ263" s="92">
        <v>0</v>
      </c>
      <c r="SR263" s="92">
        <v>0</v>
      </c>
      <c r="SS263" s="92">
        <v>0</v>
      </c>
      <c r="ST263" s="92">
        <v>0</v>
      </c>
      <c r="SU263" s="92">
        <v>0</v>
      </c>
      <c r="SV263" s="92">
        <v>0</v>
      </c>
      <c r="SW263" s="92">
        <v>0</v>
      </c>
      <c r="SX263" s="92">
        <v>0</v>
      </c>
      <c r="SY263" s="92">
        <v>0</v>
      </c>
      <c r="SZ263" s="92">
        <v>0</v>
      </c>
      <c r="TA263" s="92">
        <v>0</v>
      </c>
      <c r="TB263" s="92">
        <v>0</v>
      </c>
      <c r="TC263" s="92">
        <v>1.03402298</v>
      </c>
      <c r="TD263" s="92">
        <v>0</v>
      </c>
      <c r="TE263" s="92">
        <v>0</v>
      </c>
      <c r="TF263" s="92">
        <v>0</v>
      </c>
      <c r="TG263" s="92">
        <v>0</v>
      </c>
      <c r="TH263" s="92">
        <v>0</v>
      </c>
      <c r="TI263" s="92">
        <v>0</v>
      </c>
      <c r="TJ263" s="92">
        <v>0</v>
      </c>
      <c r="TK263" s="92">
        <v>0</v>
      </c>
      <c r="TL263" s="92">
        <v>0</v>
      </c>
      <c r="TM263" s="92">
        <v>0</v>
      </c>
      <c r="TN263" s="92">
        <v>0</v>
      </c>
      <c r="TO263" s="92">
        <v>0</v>
      </c>
      <c r="TP263" s="92">
        <v>1.0061335899999999</v>
      </c>
      <c r="TQ263" s="92">
        <v>-45259513.967299998</v>
      </c>
      <c r="TR263" s="92">
        <v>0.1832532</v>
      </c>
      <c r="TS263" s="92">
        <v>1.1573155222222201E-2</v>
      </c>
      <c r="TT263" s="92">
        <v>3.4144104999999998E-6</v>
      </c>
      <c r="TU263" s="92">
        <v>1.4929467916666699E-18</v>
      </c>
      <c r="TV263" s="92">
        <v>3.2772851666666701E-18</v>
      </c>
      <c r="TW263" s="92">
        <v>1.37508468055556E-18</v>
      </c>
      <c r="TX263" s="92">
        <v>1.21008459722222E-14</v>
      </c>
      <c r="TY263" s="92">
        <v>2.5076387222222201E-15</v>
      </c>
      <c r="TZ263" s="92">
        <v>8.6729583055555607E-15</v>
      </c>
      <c r="UA263" s="92">
        <v>0</v>
      </c>
      <c r="UB263" s="92">
        <v>3.6061891388888902E-18</v>
      </c>
      <c r="UC263" s="92">
        <v>9.1007258888889001E-20</v>
      </c>
      <c r="UD263" s="92">
        <v>3.8184863888888899E-20</v>
      </c>
      <c r="UE263" s="92">
        <v>5.0572691111111197E-15</v>
      </c>
      <c r="UF263" s="92">
        <v>6.2750004166666699E-16</v>
      </c>
      <c r="UG263" s="92">
        <v>3.4967254999999999E-17</v>
      </c>
      <c r="UH263" s="92">
        <v>9.7432450555555608E-12</v>
      </c>
      <c r="UI263" s="92">
        <v>7.0599270277777795E-10</v>
      </c>
      <c r="UJ263" s="92">
        <v>2.65653938888889E-6</v>
      </c>
      <c r="UK263" s="92">
        <v>3.04146555555556E-8</v>
      </c>
      <c r="UL263" s="92">
        <v>2.3831376638888898E-10</v>
      </c>
      <c r="UM263" s="92">
        <v>5.2830412777777801E-16</v>
      </c>
      <c r="UN263" s="92">
        <v>6.5168063333333401E-13</v>
      </c>
      <c r="UO263" s="92">
        <v>1.4269399666666699E-13</v>
      </c>
      <c r="UP263" s="92">
        <v>4.4413074166666698E-4</v>
      </c>
      <c r="UQ263" s="92">
        <v>2.7078444305555599E-15</v>
      </c>
      <c r="UR263" s="92">
        <v>0</v>
      </c>
      <c r="US263" s="92">
        <v>0</v>
      </c>
      <c r="UT263" s="92">
        <v>0</v>
      </c>
      <c r="UU263" s="92">
        <v>0</v>
      </c>
      <c r="UV263" s="92">
        <v>1.00122537777778E-8</v>
      </c>
      <c r="UW263" s="92">
        <v>0</v>
      </c>
      <c r="UX263" s="92">
        <v>0</v>
      </c>
      <c r="UY263" s="92">
        <v>0</v>
      </c>
      <c r="UZ263" s="92">
        <v>0</v>
      </c>
      <c r="VA263" s="92">
        <v>2.7467027138888901E-16</v>
      </c>
      <c r="VB263" s="92">
        <v>9.9236476111111208E-3</v>
      </c>
      <c r="VC263" s="92">
        <v>5.3458253611111199E-5</v>
      </c>
      <c r="VD263" s="92">
        <v>0</v>
      </c>
      <c r="VE263" s="92">
        <v>7.8412298055555604E-8</v>
      </c>
      <c r="VF263" s="92">
        <v>0</v>
      </c>
      <c r="VG263" s="92">
        <v>9.0086664166666705E-2</v>
      </c>
      <c r="VH263" s="92">
        <v>9.3146358333333401E-2</v>
      </c>
      <c r="VI263" s="92">
        <v>2.3287761138888899E-3</v>
      </c>
      <c r="VJ263" s="92">
        <v>1.86596811388889E-9</v>
      </c>
      <c r="VK263" s="92">
        <v>0</v>
      </c>
      <c r="VL263" s="92">
        <v>0</v>
      </c>
      <c r="VM263" s="92">
        <v>0</v>
      </c>
      <c r="VN263" s="92">
        <v>0</v>
      </c>
      <c r="VO263" s="92">
        <v>0</v>
      </c>
      <c r="VP263" s="92">
        <v>0</v>
      </c>
      <c r="VQ263" s="92">
        <v>0</v>
      </c>
      <c r="VR263" s="92">
        <v>0</v>
      </c>
      <c r="VS263" s="92">
        <v>0</v>
      </c>
      <c r="VT263" s="92">
        <v>0</v>
      </c>
      <c r="VU263" s="92">
        <v>0</v>
      </c>
      <c r="VV263" s="92">
        <v>0</v>
      </c>
      <c r="VW263" s="92">
        <v>0</v>
      </c>
      <c r="VX263" s="92">
        <v>0</v>
      </c>
      <c r="VY263" s="92">
        <v>0</v>
      </c>
      <c r="VZ263" s="92">
        <v>0</v>
      </c>
      <c r="WA263" s="92">
        <v>0</v>
      </c>
      <c r="WB263" s="92">
        <v>0</v>
      </c>
      <c r="WC263" s="92">
        <v>0</v>
      </c>
    </row>
    <row r="264" spans="2:601" ht="13.5" customHeight="1">
      <c r="B264" s="851" t="s">
        <v>2928</v>
      </c>
      <c r="C264" s="92">
        <v>0</v>
      </c>
      <c r="D264" s="92">
        <v>110463.602</v>
      </c>
      <c r="E264" s="92">
        <v>-414.57401399999998</v>
      </c>
      <c r="F264" s="92">
        <v>6048.49809</v>
      </c>
      <c r="G264" s="92">
        <v>2.42467827E-2</v>
      </c>
      <c r="H264" s="92">
        <v>1.6961441899999999E-2</v>
      </c>
      <c r="I264" s="92">
        <v>3.7233397799999998E-2</v>
      </c>
      <c r="J264" s="92">
        <v>1.56224047E-2</v>
      </c>
      <c r="K264" s="92">
        <v>4.1466582500000002E-2</v>
      </c>
      <c r="L264" s="92">
        <v>8.5930527699999999E-3</v>
      </c>
      <c r="M264" s="92">
        <v>5.6703427599999997E-3</v>
      </c>
      <c r="N264" s="92">
        <v>0</v>
      </c>
      <c r="O264" s="92">
        <v>4.0970092200000002E-2</v>
      </c>
      <c r="P264" s="92">
        <v>1.0339379399999999E-3</v>
      </c>
      <c r="Q264" s="92">
        <v>4.3382011599999999E-4</v>
      </c>
      <c r="R264" s="92">
        <v>1.7330000500000001E-2</v>
      </c>
      <c r="S264" s="92">
        <v>2.4021260499999999E-3</v>
      </c>
      <c r="T264" s="92">
        <v>0.397264703</v>
      </c>
      <c r="U264" s="92">
        <v>0.10526461300000001</v>
      </c>
      <c r="V264" s="92">
        <v>1.71923202E-2</v>
      </c>
      <c r="W264" s="92">
        <v>3.0320375E-2</v>
      </c>
      <c r="X264" s="92">
        <v>5.9835475200000002E-3</v>
      </c>
      <c r="Y264" s="92">
        <v>0.11022936</v>
      </c>
      <c r="Z264" s="92">
        <v>2.9089042999999998E-2</v>
      </c>
      <c r="AA264" s="92">
        <v>1.10995131E-2</v>
      </c>
      <c r="AB264" s="92">
        <v>2.27228277E-2</v>
      </c>
      <c r="AC264" s="92">
        <v>2.6901362999999998</v>
      </c>
      <c r="AD264" s="92">
        <v>1.8813320600000001E-4</v>
      </c>
      <c r="AE264" s="92">
        <v>0</v>
      </c>
      <c r="AF264" s="92">
        <v>1.1713472199999999</v>
      </c>
      <c r="AG264" s="92">
        <v>0.255466213</v>
      </c>
      <c r="AH264" s="92">
        <v>0</v>
      </c>
      <c r="AI264" s="92">
        <v>12.1686847</v>
      </c>
      <c r="AJ264" s="92">
        <v>0</v>
      </c>
      <c r="AK264" s="92">
        <v>0</v>
      </c>
      <c r="AL264" s="92">
        <v>0</v>
      </c>
      <c r="AM264" s="92">
        <v>0</v>
      </c>
      <c r="AN264" s="92">
        <v>5.7481845699999996E-4</v>
      </c>
      <c r="AO264" s="92">
        <v>2.0634749500000001E-2</v>
      </c>
      <c r="AP264" s="92">
        <v>4.25283464E-2</v>
      </c>
      <c r="AQ264" s="92">
        <v>0</v>
      </c>
      <c r="AR264" s="92">
        <v>2.4842498800000001E-2</v>
      </c>
      <c r="AS264" s="92">
        <v>0</v>
      </c>
      <c r="AT264" s="92">
        <v>0.32455725000000002</v>
      </c>
      <c r="AU264" s="92">
        <v>1.3674275499999999E-2</v>
      </c>
      <c r="AV264" s="92">
        <v>0.87762206700000001</v>
      </c>
      <c r="AW264" s="92">
        <v>3.5439359799999999E-4</v>
      </c>
      <c r="AX264" s="92">
        <v>0</v>
      </c>
      <c r="AY264" s="92">
        <v>0</v>
      </c>
      <c r="AZ264" s="92">
        <v>0</v>
      </c>
      <c r="BA264" s="92">
        <v>0</v>
      </c>
      <c r="BB264" s="92">
        <v>0</v>
      </c>
      <c r="BC264" s="92">
        <v>0</v>
      </c>
      <c r="BD264" s="92">
        <v>0</v>
      </c>
      <c r="BE264" s="92">
        <v>0</v>
      </c>
      <c r="BF264" s="92">
        <v>0</v>
      </c>
      <c r="BG264" s="92">
        <v>0</v>
      </c>
      <c r="BH264" s="92">
        <v>0</v>
      </c>
      <c r="BI264" s="92">
        <v>0</v>
      </c>
      <c r="BJ264" s="92">
        <v>0</v>
      </c>
      <c r="BK264" s="92">
        <v>0</v>
      </c>
      <c r="BL264" s="92">
        <v>0</v>
      </c>
      <c r="BM264" s="92">
        <v>0</v>
      </c>
      <c r="BN264" s="92">
        <v>0</v>
      </c>
      <c r="BO264" s="92">
        <v>0</v>
      </c>
      <c r="BP264" s="92">
        <v>0.99694550000000004</v>
      </c>
      <c r="BQ264" s="92">
        <v>3.99648319E-6</v>
      </c>
      <c r="BR264" s="92">
        <v>2.7956747100000001E-6</v>
      </c>
      <c r="BS264" s="92">
        <v>6.13700588E-6</v>
      </c>
      <c r="BT264" s="92">
        <v>2.5749675000000002E-6</v>
      </c>
      <c r="BU264" s="92">
        <v>6.8347418099999998E-6</v>
      </c>
      <c r="BV264" s="92">
        <v>1.4163524800000001E-6</v>
      </c>
      <c r="BW264" s="92">
        <v>9.3461593400000001E-7</v>
      </c>
      <c r="BX264" s="92">
        <v>0</v>
      </c>
      <c r="BY264" s="92">
        <v>6.7529076499999998E-6</v>
      </c>
      <c r="BZ264" s="92">
        <v>1.70419129E-7</v>
      </c>
      <c r="CA264" s="92">
        <v>7.1504529800000003E-8</v>
      </c>
      <c r="CB264" s="92">
        <v>2.8564225000000002E-6</v>
      </c>
      <c r="CC264" s="92">
        <v>3.9593114299999999E-7</v>
      </c>
      <c r="CD264" s="92">
        <v>6.5479272900000003E-5</v>
      </c>
      <c r="CE264" s="92">
        <v>1.7350271100000001E-5</v>
      </c>
      <c r="CF264" s="92">
        <v>2.8337293000000001E-6</v>
      </c>
      <c r="CG264" s="92">
        <v>4.9975648399999997E-6</v>
      </c>
      <c r="CH264" s="92">
        <v>9.8624000299999993E-7</v>
      </c>
      <c r="CI264" s="92">
        <v>1.81685871E-5</v>
      </c>
      <c r="CJ264" s="92">
        <v>4.7946101700000001E-6</v>
      </c>
      <c r="CK264" s="92">
        <v>1.82948055E-6</v>
      </c>
      <c r="CL264" s="92">
        <v>3.7452968399999999E-6</v>
      </c>
      <c r="CM264" s="92">
        <v>4.4340251800000001E-4</v>
      </c>
      <c r="CN264" s="92">
        <v>3.1009111700000001E-8</v>
      </c>
      <c r="CO264" s="92">
        <v>0</v>
      </c>
      <c r="CP264" s="92">
        <v>1.9306765399999999E-4</v>
      </c>
      <c r="CQ264" s="92">
        <v>4.2107294700000001E-5</v>
      </c>
      <c r="CR264" s="92">
        <v>0</v>
      </c>
      <c r="CS264" s="92">
        <v>2.0057070799999999E-3</v>
      </c>
      <c r="CT264" s="92">
        <v>0</v>
      </c>
      <c r="CU264" s="92">
        <v>0</v>
      </c>
      <c r="CV264" s="92">
        <v>0</v>
      </c>
      <c r="CW264" s="92">
        <v>0</v>
      </c>
      <c r="CX264" s="92">
        <v>9.4744623500000003E-8</v>
      </c>
      <c r="CY264" s="92">
        <v>3.40112874E-6</v>
      </c>
      <c r="CZ264" s="92">
        <v>7.0097473699999997E-6</v>
      </c>
      <c r="DA264" s="92">
        <v>0</v>
      </c>
      <c r="DB264" s="92">
        <v>4.0946722599999997E-6</v>
      </c>
      <c r="DC264" s="92">
        <v>0</v>
      </c>
      <c r="DD264" s="92">
        <v>5.3495245499999997E-5</v>
      </c>
      <c r="DE264" s="92">
        <v>2.2538665300000001E-6</v>
      </c>
      <c r="DF264" s="92">
        <v>1.44654319E-4</v>
      </c>
      <c r="DG264" s="92">
        <v>5.8413030399999998E-8</v>
      </c>
      <c r="DH264" s="92">
        <v>0</v>
      </c>
      <c r="DI264" s="92">
        <v>0</v>
      </c>
      <c r="DJ264" s="92">
        <v>0</v>
      </c>
      <c r="DK264" s="92">
        <v>0</v>
      </c>
      <c r="DL264" s="92">
        <v>0</v>
      </c>
      <c r="DM264" s="92">
        <v>0</v>
      </c>
      <c r="DN264" s="92">
        <v>0</v>
      </c>
      <c r="DO264" s="92">
        <v>0</v>
      </c>
      <c r="DP264" s="92">
        <v>0</v>
      </c>
      <c r="DQ264" s="92">
        <v>0</v>
      </c>
      <c r="DR264" s="92">
        <v>0</v>
      </c>
      <c r="DS264" s="92">
        <v>0</v>
      </c>
      <c r="DT264" s="92">
        <v>0</v>
      </c>
      <c r="DU264" s="92">
        <v>0</v>
      </c>
      <c r="DV264" s="92">
        <v>0</v>
      </c>
      <c r="DW264" s="92">
        <v>0</v>
      </c>
      <c r="DX264" s="92">
        <v>0</v>
      </c>
      <c r="DY264" s="92">
        <v>0</v>
      </c>
      <c r="DZ264" s="92">
        <v>108965.387</v>
      </c>
      <c r="EA264" s="92">
        <v>1.1170260000000001</v>
      </c>
      <c r="EB264" s="92">
        <v>3.0557340200000001</v>
      </c>
      <c r="EC264" s="92">
        <v>6.7078825599999998</v>
      </c>
      <c r="ED264" s="92">
        <v>2.8144961799999999</v>
      </c>
      <c r="EE264" s="92">
        <v>6.2254360799999997</v>
      </c>
      <c r="EF264" s="92">
        <v>1.29008704</v>
      </c>
      <c r="EG264" s="92">
        <v>1.9409587800000001</v>
      </c>
      <c r="EH264" s="92">
        <v>0</v>
      </c>
      <c r="EI264" s="92">
        <v>6.6429890800000004</v>
      </c>
      <c r="EJ264" s="92">
        <v>0.16764517900000001</v>
      </c>
      <c r="EK264" s="92">
        <v>7.0340634700000002E-2</v>
      </c>
      <c r="EL264" s="92">
        <v>2.2895724300000002</v>
      </c>
      <c r="EM264" s="92">
        <v>0.31735957399999998</v>
      </c>
      <c r="EN264" s="92">
        <v>71.570287199999996</v>
      </c>
      <c r="EO264" s="92">
        <v>16.0159813</v>
      </c>
      <c r="EP264" s="92">
        <v>2.1681235000000001</v>
      </c>
      <c r="EQ264" s="92">
        <v>2.9133502099999999</v>
      </c>
      <c r="ER264" s="92">
        <v>0.35932734700000002</v>
      </c>
      <c r="ES264" s="92">
        <v>9.9293329000000004</v>
      </c>
      <c r="ET264" s="92">
        <v>4.4258187600000003</v>
      </c>
      <c r="EU264" s="92">
        <v>1.0222065499999999</v>
      </c>
      <c r="EV264" s="92">
        <v>2.6833214500000002</v>
      </c>
      <c r="EW264" s="92">
        <v>45.814527699999999</v>
      </c>
      <c r="EX264" s="92">
        <v>1.8452006999999999E-2</v>
      </c>
      <c r="EY264" s="92">
        <v>0</v>
      </c>
      <c r="EZ264" s="92">
        <v>90.291098099999999</v>
      </c>
      <c r="FA264" s="92">
        <v>33.735922899999998</v>
      </c>
      <c r="FB264" s="92">
        <v>0</v>
      </c>
      <c r="FC264" s="92">
        <v>1034.2738300000001</v>
      </c>
      <c r="FD264" s="92">
        <v>0</v>
      </c>
      <c r="FE264" s="92">
        <v>0</v>
      </c>
      <c r="FF264" s="92">
        <v>0</v>
      </c>
      <c r="FG264" s="92">
        <v>0</v>
      </c>
      <c r="FH264" s="92">
        <v>0.16236710700000001</v>
      </c>
      <c r="FI264" s="92">
        <v>0.66028722299999998</v>
      </c>
      <c r="FJ264" s="92">
        <v>1.19136698</v>
      </c>
      <c r="FK264" s="92">
        <v>0</v>
      </c>
      <c r="FL264" s="92">
        <v>1.1428925700000001</v>
      </c>
      <c r="FM264" s="92">
        <v>0</v>
      </c>
      <c r="FN264" s="92">
        <v>14.2836997</v>
      </c>
      <c r="FO264" s="92">
        <v>0.21937312</v>
      </c>
      <c r="FP264" s="92">
        <v>29.911010000000001</v>
      </c>
      <c r="FQ264" s="92">
        <v>2.2704155E-2</v>
      </c>
      <c r="FR264" s="92">
        <v>0</v>
      </c>
      <c r="FS264" s="92">
        <v>0</v>
      </c>
      <c r="FT264" s="92">
        <v>0</v>
      </c>
      <c r="FU264" s="92">
        <v>0</v>
      </c>
      <c r="FV264" s="92">
        <v>0</v>
      </c>
      <c r="FW264" s="92">
        <v>0</v>
      </c>
      <c r="FX264" s="92">
        <v>0</v>
      </c>
      <c r="FY264" s="92">
        <v>0</v>
      </c>
      <c r="FZ264" s="92">
        <v>0</v>
      </c>
      <c r="GA264" s="92">
        <v>0</v>
      </c>
      <c r="GB264" s="92">
        <v>0</v>
      </c>
      <c r="GC264" s="92">
        <v>0</v>
      </c>
      <c r="GD264" s="92">
        <v>0</v>
      </c>
      <c r="GE264" s="92">
        <v>0</v>
      </c>
      <c r="GF264" s="92">
        <v>0</v>
      </c>
      <c r="GG264" s="92">
        <v>0</v>
      </c>
      <c r="GH264" s="92">
        <v>0</v>
      </c>
      <c r="GI264" s="92">
        <v>0</v>
      </c>
      <c r="GJ264" s="92">
        <v>0.98735552599999998</v>
      </c>
      <c r="GK264" s="92">
        <v>1.0121579300000001E-5</v>
      </c>
      <c r="GL264" s="92">
        <v>2.7688571199999998E-5</v>
      </c>
      <c r="GM264" s="92">
        <v>6.0781364700000003E-5</v>
      </c>
      <c r="GN264" s="92">
        <v>2.5502670500000002E-5</v>
      </c>
      <c r="GO264" s="92">
        <v>5.6409827900000002E-5</v>
      </c>
      <c r="GP264" s="92">
        <v>1.1689717300000001E-5</v>
      </c>
      <c r="GQ264" s="92">
        <v>1.75873865E-5</v>
      </c>
      <c r="GR264" s="92">
        <v>0</v>
      </c>
      <c r="GS264" s="92">
        <v>6.0193352899999999E-5</v>
      </c>
      <c r="GT264" s="92">
        <v>1.51906398E-6</v>
      </c>
      <c r="GU264" s="92">
        <v>6.3736950300000005E-7</v>
      </c>
      <c r="GV264" s="92">
        <v>2.07462393E-5</v>
      </c>
      <c r="GW264" s="92">
        <v>2.8756538099999998E-6</v>
      </c>
      <c r="GX264" s="92">
        <v>6.48511611E-4</v>
      </c>
      <c r="GY264" s="92">
        <v>1.4512377E-4</v>
      </c>
      <c r="GZ264" s="92">
        <v>1.9645768100000002E-5</v>
      </c>
      <c r="HA264" s="92">
        <v>2.6398405200000001E-5</v>
      </c>
      <c r="HB264" s="92">
        <v>3.2559315600000002E-6</v>
      </c>
      <c r="HC264" s="92">
        <v>8.9971522199999994E-5</v>
      </c>
      <c r="HD264" s="92">
        <v>4.01031625E-5</v>
      </c>
      <c r="HE264" s="92">
        <v>9.2624026199999994E-6</v>
      </c>
      <c r="HF264" s="92">
        <v>2.4314072000000002E-5</v>
      </c>
      <c r="HG264" s="92">
        <v>4.1513391099999998E-4</v>
      </c>
      <c r="HH264" s="92">
        <v>1.67197049E-7</v>
      </c>
      <c r="HI264" s="92">
        <v>0</v>
      </c>
      <c r="HJ264" s="92">
        <v>8.1814434299999996E-4</v>
      </c>
      <c r="HK264" s="92">
        <v>3.05687438E-4</v>
      </c>
      <c r="HL264" s="92">
        <v>0</v>
      </c>
      <c r="HM264" s="92">
        <v>9.3717464600000001E-3</v>
      </c>
      <c r="HN264" s="92">
        <v>0</v>
      </c>
      <c r="HO264" s="92">
        <v>0</v>
      </c>
      <c r="HP264" s="92">
        <v>0</v>
      </c>
      <c r="HQ264" s="92">
        <v>0</v>
      </c>
      <c r="HR264" s="92">
        <v>1.4712383899999999E-6</v>
      </c>
      <c r="HS264" s="92">
        <v>5.9829846699999998E-6</v>
      </c>
      <c r="HT264" s="92">
        <v>1.07951966E-5</v>
      </c>
      <c r="HU264" s="92">
        <v>0</v>
      </c>
      <c r="HV264" s="92">
        <v>1.0355961E-5</v>
      </c>
      <c r="HW264" s="92">
        <v>0</v>
      </c>
      <c r="HX264" s="92">
        <v>1.2942724499999999E-4</v>
      </c>
      <c r="HY264" s="92">
        <v>1.98778042E-6</v>
      </c>
      <c r="HZ264" s="92">
        <v>2.7102919399999998E-4</v>
      </c>
      <c r="IA264" s="92">
        <v>2.05726548E-7</v>
      </c>
      <c r="IB264" s="92">
        <v>0</v>
      </c>
      <c r="IC264" s="92">
        <v>0</v>
      </c>
      <c r="ID264" s="92">
        <v>0</v>
      </c>
      <c r="IE264" s="92">
        <v>0</v>
      </c>
      <c r="IF264" s="92">
        <v>0</v>
      </c>
      <c r="IG264" s="92">
        <v>0</v>
      </c>
      <c r="IH264" s="92">
        <v>0</v>
      </c>
      <c r="II264" s="92">
        <v>0</v>
      </c>
      <c r="IJ264" s="92">
        <v>0</v>
      </c>
      <c r="IK264" s="92">
        <v>0</v>
      </c>
      <c r="IL264" s="92">
        <v>0</v>
      </c>
      <c r="IM264" s="92">
        <v>0</v>
      </c>
      <c r="IN264" s="92">
        <v>0</v>
      </c>
      <c r="IO264" s="92">
        <v>0</v>
      </c>
      <c r="IP264" s="92">
        <v>0</v>
      </c>
      <c r="IQ264" s="92">
        <v>0</v>
      </c>
      <c r="IR264" s="92">
        <v>0</v>
      </c>
      <c r="IS264" s="92">
        <v>0</v>
      </c>
      <c r="IT264" s="92">
        <v>6067.0298300000004</v>
      </c>
      <c r="IU264" s="92">
        <v>110360.842</v>
      </c>
      <c r="IV264" s="92">
        <v>1874.9434200000001</v>
      </c>
      <c r="IW264" s="92">
        <v>29.247385900000001</v>
      </c>
      <c r="IX264" s="92">
        <v>1</v>
      </c>
      <c r="IY264" s="92">
        <v>3.7381294400000002E-7</v>
      </c>
      <c r="IZ264" s="92">
        <v>0.99999962600000003</v>
      </c>
      <c r="JA264" s="92">
        <v>0</v>
      </c>
      <c r="JB264" s="92">
        <v>-68314.724400000006</v>
      </c>
      <c r="JC264" s="92">
        <v>-3755.5664200000001</v>
      </c>
      <c r="JD264" s="92">
        <v>-414.46747099999999</v>
      </c>
      <c r="JE264" s="92">
        <v>-39.4449617</v>
      </c>
      <c r="JF264" s="92">
        <v>-2.1684662399999999</v>
      </c>
      <c r="JG264" s="92">
        <v>5.3930781499999997E-2</v>
      </c>
      <c r="JH264" s="92">
        <v>0.98101486199999999</v>
      </c>
      <c r="JI264" s="92">
        <v>18.1902586</v>
      </c>
      <c r="JJ264" s="92">
        <v>0</v>
      </c>
      <c r="JK264" s="92">
        <v>0</v>
      </c>
      <c r="JL264" s="92">
        <v>0</v>
      </c>
      <c r="JM264" s="92">
        <v>0</v>
      </c>
      <c r="JN264" s="92">
        <v>0</v>
      </c>
      <c r="JO264" s="92">
        <v>0</v>
      </c>
      <c r="JP264" s="92">
        <v>0</v>
      </c>
      <c r="JQ264" s="92">
        <v>0</v>
      </c>
      <c r="JR264" s="92">
        <v>0</v>
      </c>
      <c r="JS264" s="92">
        <v>0</v>
      </c>
      <c r="JT264" s="92">
        <v>0</v>
      </c>
      <c r="JU264" s="92">
        <v>0</v>
      </c>
      <c r="JV264" s="92">
        <v>0</v>
      </c>
      <c r="JW264" s="92">
        <v>0</v>
      </c>
      <c r="JX264" s="92">
        <v>0</v>
      </c>
      <c r="JY264" s="92">
        <v>0</v>
      </c>
      <c r="JZ264" s="92">
        <v>0</v>
      </c>
      <c r="KA264" s="92">
        <v>0</v>
      </c>
      <c r="KB264" s="92">
        <v>0</v>
      </c>
      <c r="KC264" s="92">
        <v>0</v>
      </c>
      <c r="KD264" s="92">
        <v>0</v>
      </c>
      <c r="KE264" s="92">
        <v>0</v>
      </c>
      <c r="KF264" s="92">
        <v>0</v>
      </c>
      <c r="KG264" s="92">
        <v>0</v>
      </c>
      <c r="KH264" s="92">
        <v>0</v>
      </c>
      <c r="KI264" s="92">
        <v>0</v>
      </c>
      <c r="KJ264" s="92">
        <v>0</v>
      </c>
      <c r="KK264" s="92">
        <v>0</v>
      </c>
      <c r="KL264" s="92">
        <v>0</v>
      </c>
      <c r="KM264" s="92">
        <v>0</v>
      </c>
      <c r="KN264" s="92">
        <v>0</v>
      </c>
      <c r="KO264" s="92">
        <v>0</v>
      </c>
      <c r="KP264" s="92">
        <v>0</v>
      </c>
      <c r="KQ264" s="92">
        <v>0</v>
      </c>
      <c r="KR264" s="92">
        <v>0</v>
      </c>
      <c r="KS264" s="92">
        <v>0</v>
      </c>
      <c r="KT264" s="92">
        <v>0</v>
      </c>
      <c r="KU264" s="92">
        <v>0</v>
      </c>
      <c r="KV264" s="92">
        <v>0</v>
      </c>
      <c r="KW264" s="92">
        <v>0</v>
      </c>
      <c r="KX264" s="92">
        <v>0</v>
      </c>
      <c r="KY264" s="92">
        <v>0</v>
      </c>
      <c r="KZ264" s="92">
        <v>0</v>
      </c>
      <c r="LA264" s="92">
        <v>0</v>
      </c>
      <c r="LB264" s="92">
        <v>0</v>
      </c>
      <c r="LC264" s="92">
        <v>8.1451578000000004E-3</v>
      </c>
      <c r="LD264" s="92">
        <v>2.01120617E-4</v>
      </c>
      <c r="LE264" s="92">
        <v>8.4386272900000003E-5</v>
      </c>
      <c r="LF264" s="92">
        <v>3.37101506E-3</v>
      </c>
      <c r="LG264" s="92">
        <v>4.1080470199999998E-4</v>
      </c>
      <c r="LH264" s="92">
        <v>8.6308280700000004E-2</v>
      </c>
      <c r="LI264" s="92">
        <v>0</v>
      </c>
      <c r="LJ264" s="92">
        <v>9.3414189999999994E-2</v>
      </c>
      <c r="LK264" s="92">
        <v>7.7108606400000002E-2</v>
      </c>
      <c r="LL264" s="92">
        <v>2.2827408E-2</v>
      </c>
      <c r="LM264" s="92">
        <v>2.5363786700000001E-3</v>
      </c>
      <c r="LN264" s="92">
        <v>3.5733337400000002E-2</v>
      </c>
      <c r="LO264" s="92">
        <v>4.7638171199999996E-3</v>
      </c>
      <c r="LP264" s="92">
        <v>3.4086058499999998</v>
      </c>
      <c r="LQ264" s="92">
        <v>3.2829800199999999E-3</v>
      </c>
      <c r="LR264" s="92">
        <v>0</v>
      </c>
      <c r="LS264" s="92">
        <v>0</v>
      </c>
      <c r="LT264" s="92">
        <v>0</v>
      </c>
      <c r="LU264" s="92">
        <v>0</v>
      </c>
      <c r="LV264" s="92">
        <v>0</v>
      </c>
      <c r="LW264" s="92">
        <v>0</v>
      </c>
      <c r="LX264" s="92">
        <v>0</v>
      </c>
      <c r="LY264" s="92">
        <v>0</v>
      </c>
      <c r="LZ264" s="92">
        <v>0</v>
      </c>
      <c r="MA264" s="92">
        <v>0</v>
      </c>
      <c r="MB264" s="92">
        <v>0</v>
      </c>
      <c r="MC264" s="92">
        <v>0</v>
      </c>
      <c r="MD264" s="92">
        <v>0</v>
      </c>
      <c r="ME264" s="92">
        <v>0</v>
      </c>
      <c r="MF264" s="92">
        <v>0</v>
      </c>
      <c r="MG264" s="92">
        <v>0</v>
      </c>
      <c r="MH264" s="92">
        <v>0</v>
      </c>
      <c r="MI264" s="92">
        <v>0</v>
      </c>
      <c r="MJ264" s="92">
        <v>0</v>
      </c>
      <c r="MK264" s="92">
        <v>0</v>
      </c>
      <c r="ML264" s="92">
        <v>0</v>
      </c>
      <c r="MM264" s="92">
        <v>0</v>
      </c>
      <c r="MN264" s="92">
        <v>0</v>
      </c>
      <c r="MO264" s="92">
        <v>0</v>
      </c>
      <c r="MP264" s="92">
        <v>0</v>
      </c>
      <c r="MQ264" s="92">
        <v>0</v>
      </c>
      <c r="MR264" s="92">
        <v>0</v>
      </c>
      <c r="MS264" s="92">
        <v>0</v>
      </c>
      <c r="MT264" s="92">
        <v>0</v>
      </c>
      <c r="MU264" s="92">
        <v>0</v>
      </c>
      <c r="MV264" s="92">
        <v>0</v>
      </c>
      <c r="MW264" s="92">
        <v>0</v>
      </c>
      <c r="MX264" s="92">
        <v>0</v>
      </c>
      <c r="MY264" s="92">
        <v>0</v>
      </c>
      <c r="MZ264" s="92">
        <v>0</v>
      </c>
      <c r="NA264" s="92">
        <v>0</v>
      </c>
      <c r="NB264" s="92">
        <v>0</v>
      </c>
      <c r="NC264" s="92">
        <v>0</v>
      </c>
      <c r="ND264" s="92">
        <v>0</v>
      </c>
      <c r="NE264" s="92">
        <v>0</v>
      </c>
      <c r="NF264" s="92">
        <v>0</v>
      </c>
      <c r="NG264" s="92">
        <v>0</v>
      </c>
      <c r="NH264" s="92">
        <v>0</v>
      </c>
      <c r="NI264" s="92">
        <v>0</v>
      </c>
      <c r="NJ264" s="92">
        <v>0</v>
      </c>
      <c r="NK264" s="92">
        <v>0</v>
      </c>
      <c r="NL264" s="92">
        <v>0</v>
      </c>
      <c r="NM264" s="92">
        <v>2.1739009999999998E-3</v>
      </c>
      <c r="NN264" s="92">
        <v>5.3678065199999998E-5</v>
      </c>
      <c r="NO264" s="92">
        <v>2.2522265099999999E-5</v>
      </c>
      <c r="NP264" s="92">
        <v>8.9970669700000004E-4</v>
      </c>
      <c r="NQ264" s="92">
        <v>1.09641676E-4</v>
      </c>
      <c r="NR264" s="92">
        <v>2.3035239200000002E-2</v>
      </c>
      <c r="NS264" s="92">
        <v>0</v>
      </c>
      <c r="NT264" s="92">
        <v>2.49317701E-2</v>
      </c>
      <c r="NU264" s="92">
        <v>2.05798931E-2</v>
      </c>
      <c r="NV264" s="92">
        <v>6.0925185700000002E-3</v>
      </c>
      <c r="NW264" s="92">
        <v>6.7694650800000002E-4</v>
      </c>
      <c r="NX264" s="92">
        <v>9.5370451899999993E-3</v>
      </c>
      <c r="NY264" s="92">
        <v>1.2714384500000001E-3</v>
      </c>
      <c r="NZ264" s="92">
        <v>0.90973948900000001</v>
      </c>
      <c r="OA264" s="92">
        <v>8.7621059599999999E-4</v>
      </c>
      <c r="OB264" s="92">
        <v>0</v>
      </c>
      <c r="OC264" s="92">
        <v>0</v>
      </c>
      <c r="OD264" s="92">
        <v>0</v>
      </c>
      <c r="OE264" s="92">
        <v>0</v>
      </c>
      <c r="OF264" s="92">
        <v>0</v>
      </c>
      <c r="OG264" s="92">
        <v>0</v>
      </c>
      <c r="OH264" s="92">
        <v>0</v>
      </c>
      <c r="OI264" s="92">
        <v>0</v>
      </c>
      <c r="OJ264" s="92">
        <v>0</v>
      </c>
      <c r="OK264" s="92">
        <v>0</v>
      </c>
      <c r="OL264" s="92">
        <v>0</v>
      </c>
      <c r="OM264" s="92">
        <v>0</v>
      </c>
      <c r="ON264" s="92">
        <v>0</v>
      </c>
      <c r="OO264" s="92">
        <v>0</v>
      </c>
      <c r="OP264" s="92">
        <v>0</v>
      </c>
      <c r="OQ264" s="92">
        <v>0</v>
      </c>
      <c r="OR264" s="92">
        <v>0</v>
      </c>
      <c r="OS264" s="92">
        <v>0</v>
      </c>
      <c r="OT264" s="92">
        <v>0</v>
      </c>
      <c r="OU264" s="92">
        <v>0</v>
      </c>
      <c r="OV264" s="92">
        <v>0</v>
      </c>
      <c r="OW264" s="92">
        <v>0</v>
      </c>
      <c r="OX264" s="92">
        <v>0</v>
      </c>
      <c r="OY264" s="92">
        <v>0</v>
      </c>
      <c r="OZ264" s="92">
        <v>0</v>
      </c>
      <c r="PA264" s="92">
        <v>0</v>
      </c>
      <c r="PB264" s="92">
        <v>0</v>
      </c>
      <c r="PC264" s="92">
        <v>0</v>
      </c>
      <c r="PD264" s="92">
        <v>0</v>
      </c>
      <c r="PE264" s="92">
        <v>0</v>
      </c>
      <c r="PF264" s="92">
        <v>0</v>
      </c>
      <c r="PG264" s="92">
        <v>0</v>
      </c>
      <c r="PH264" s="92">
        <v>0</v>
      </c>
      <c r="PI264" s="92">
        <v>0</v>
      </c>
      <c r="PJ264" s="92">
        <v>0</v>
      </c>
      <c r="PK264" s="92">
        <v>0</v>
      </c>
      <c r="PL264" s="92">
        <v>0</v>
      </c>
      <c r="PM264" s="92">
        <v>0</v>
      </c>
      <c r="PN264" s="92">
        <v>0</v>
      </c>
      <c r="PO264" s="92">
        <v>0</v>
      </c>
      <c r="PP264" s="92">
        <v>0</v>
      </c>
      <c r="PQ264" s="92">
        <v>0</v>
      </c>
      <c r="PR264" s="92">
        <v>0</v>
      </c>
      <c r="PS264" s="92">
        <v>0</v>
      </c>
      <c r="PT264" s="92">
        <v>0</v>
      </c>
      <c r="PU264" s="92">
        <v>0</v>
      </c>
      <c r="PV264" s="92">
        <v>0</v>
      </c>
      <c r="PW264" s="92">
        <v>1.3206754300000001</v>
      </c>
      <c r="PX264" s="92">
        <v>3.2610179500000003E-2</v>
      </c>
      <c r="PY264" s="92">
        <v>1.3682592800000001E-2</v>
      </c>
      <c r="PZ264" s="92">
        <v>0.445368396</v>
      </c>
      <c r="QA264" s="92">
        <v>5.4274284800000003E-2</v>
      </c>
      <c r="QB264" s="92">
        <v>13.1317807</v>
      </c>
      <c r="QC264" s="92">
        <v>0</v>
      </c>
      <c r="QD264" s="92">
        <v>2.1335427299999998</v>
      </c>
      <c r="QE264" s="92">
        <v>4.3240501699999996</v>
      </c>
      <c r="QF264" s="92">
        <v>0.54821389899999995</v>
      </c>
      <c r="QG264" s="92">
        <v>6.0912655500000003E-2</v>
      </c>
      <c r="QH264" s="92">
        <v>0.87998345899999997</v>
      </c>
      <c r="QI264" s="92">
        <v>0.11347602900000001</v>
      </c>
      <c r="QJ264" s="92">
        <v>79.209182799999994</v>
      </c>
      <c r="QK264" s="92">
        <v>0.49287838699999997</v>
      </c>
      <c r="QL264" s="92">
        <v>0</v>
      </c>
      <c r="QM264" s="92">
        <v>0</v>
      </c>
      <c r="QN264" s="92">
        <v>0</v>
      </c>
      <c r="QO264" s="92">
        <v>0</v>
      </c>
      <c r="QP264" s="92">
        <v>0</v>
      </c>
      <c r="QQ264" s="92">
        <v>0</v>
      </c>
      <c r="QR264" s="92">
        <v>0</v>
      </c>
      <c r="QS264" s="92">
        <v>0</v>
      </c>
      <c r="QT264" s="92">
        <v>0</v>
      </c>
      <c r="QU264" s="92">
        <v>0</v>
      </c>
      <c r="QV264" s="92">
        <v>0</v>
      </c>
      <c r="QW264" s="92">
        <v>0</v>
      </c>
      <c r="QX264" s="92">
        <v>0</v>
      </c>
      <c r="QY264" s="92">
        <v>0</v>
      </c>
      <c r="QZ264" s="92">
        <v>0</v>
      </c>
      <c r="RA264" s="92">
        <v>0</v>
      </c>
      <c r="RB264" s="92">
        <v>0</v>
      </c>
      <c r="RC264" s="92">
        <v>0</v>
      </c>
      <c r="RD264" s="92">
        <v>0</v>
      </c>
      <c r="RE264" s="92">
        <v>0</v>
      </c>
      <c r="RF264" s="92">
        <v>0</v>
      </c>
      <c r="RG264" s="92">
        <v>0</v>
      </c>
      <c r="RH264" s="92">
        <v>0</v>
      </c>
      <c r="RI264" s="92">
        <v>0</v>
      </c>
      <c r="RJ264" s="92">
        <v>0</v>
      </c>
      <c r="RK264" s="92">
        <v>0</v>
      </c>
      <c r="RL264" s="92">
        <v>0</v>
      </c>
      <c r="RM264" s="92">
        <v>0</v>
      </c>
      <c r="RN264" s="92">
        <v>0</v>
      </c>
      <c r="RO264" s="92">
        <v>0</v>
      </c>
      <c r="RP264" s="92">
        <v>0</v>
      </c>
      <c r="RQ264" s="92">
        <v>0</v>
      </c>
      <c r="RR264" s="92">
        <v>0</v>
      </c>
      <c r="RS264" s="92">
        <v>0</v>
      </c>
      <c r="RT264" s="92">
        <v>0</v>
      </c>
      <c r="RU264" s="92">
        <v>0</v>
      </c>
      <c r="RV264" s="92">
        <v>0</v>
      </c>
      <c r="RW264" s="92">
        <v>0</v>
      </c>
      <c r="RX264" s="92">
        <v>0</v>
      </c>
      <c r="RY264" s="92">
        <v>0</v>
      </c>
      <c r="RZ264" s="92">
        <v>0</v>
      </c>
      <c r="SA264" s="92">
        <v>0</v>
      </c>
      <c r="SB264" s="92">
        <v>0</v>
      </c>
      <c r="SC264" s="92">
        <v>0</v>
      </c>
      <c r="SD264" s="92">
        <v>0</v>
      </c>
      <c r="SE264" s="92">
        <v>0</v>
      </c>
      <c r="SF264" s="92">
        <v>0</v>
      </c>
      <c r="SG264" s="92">
        <v>1.2851959099999999E-2</v>
      </c>
      <c r="SH264" s="92">
        <v>3.1734117400000002E-4</v>
      </c>
      <c r="SI264" s="92">
        <v>1.3315014300000001E-4</v>
      </c>
      <c r="SJ264" s="92">
        <v>4.3340371500000001E-3</v>
      </c>
      <c r="SK264" s="92">
        <v>5.2816223400000003E-4</v>
      </c>
      <c r="SL264" s="92">
        <v>0.12778999599999999</v>
      </c>
      <c r="SM264" s="92">
        <v>0</v>
      </c>
      <c r="SN264" s="92">
        <v>2.07622578E-2</v>
      </c>
      <c r="SO264" s="92">
        <v>4.20788593E-2</v>
      </c>
      <c r="SP264" s="92">
        <v>5.3348630700000002E-3</v>
      </c>
      <c r="SQ264" s="92">
        <v>5.9276256299999996E-4</v>
      </c>
      <c r="SR264" s="92">
        <v>8.5634298199999993E-3</v>
      </c>
      <c r="SS264" s="92">
        <v>1.1042753200000001E-3</v>
      </c>
      <c r="ST264" s="92">
        <v>0.77081253199999999</v>
      </c>
      <c r="SU264" s="92">
        <v>4.7963736499999996E-3</v>
      </c>
      <c r="SV264" s="92">
        <v>0</v>
      </c>
      <c r="SW264" s="92">
        <v>0</v>
      </c>
      <c r="SX264" s="92">
        <v>0</v>
      </c>
      <c r="SY264" s="92">
        <v>3.74679334</v>
      </c>
      <c r="SZ264" s="92">
        <v>102.760632</v>
      </c>
      <c r="TA264" s="92">
        <v>1.16415694</v>
      </c>
      <c r="TB264" s="92">
        <v>29.247385900000001</v>
      </c>
      <c r="TC264" s="92">
        <v>1</v>
      </c>
      <c r="TD264" s="92">
        <v>0</v>
      </c>
      <c r="TE264" s="92">
        <v>0</v>
      </c>
      <c r="TF264" s="92">
        <v>1</v>
      </c>
      <c r="TG264" s="92">
        <v>-28435.922500000001</v>
      </c>
      <c r="TH264" s="92">
        <v>-1036.81267</v>
      </c>
      <c r="TI264" s="92">
        <v>-0.106543525</v>
      </c>
      <c r="TJ264" s="92">
        <v>-80.4969033</v>
      </c>
      <c r="TK264" s="92">
        <v>-2.9350273100000002</v>
      </c>
      <c r="TL264" s="92">
        <v>5.3641011299999999E-2</v>
      </c>
      <c r="TM264" s="92">
        <v>1.47117381</v>
      </c>
      <c r="TN264" s="92">
        <v>27.426287599999998</v>
      </c>
      <c r="TO264" s="92">
        <v>0</v>
      </c>
      <c r="TP264" s="92">
        <v>4.05942701E-3</v>
      </c>
      <c r="TQ264" s="92">
        <v>-482685767.80199999</v>
      </c>
      <c r="TR264" s="92">
        <v>2.2008474722222198E-3</v>
      </c>
      <c r="TS264" s="92">
        <v>2.52138065277778E-8</v>
      </c>
      <c r="TT264" s="92">
        <v>1.8758111500000001E-12</v>
      </c>
      <c r="TU264" s="92">
        <v>2.9643113055555598E-25</v>
      </c>
      <c r="TV264" s="92">
        <v>6.5071933611111203E-25</v>
      </c>
      <c r="TW264" s="92">
        <v>2.7302909194444501E-25</v>
      </c>
      <c r="TX264" s="92">
        <v>5.36701822222223E-21</v>
      </c>
      <c r="TY264" s="92">
        <v>1.1121985E-21</v>
      </c>
      <c r="TZ264" s="92">
        <v>3.4045110833333398E-21</v>
      </c>
      <c r="UA264" s="92">
        <v>0</v>
      </c>
      <c r="UB264" s="92">
        <v>7.16024666666667E-25</v>
      </c>
      <c r="UC264" s="92">
        <v>1.8069890250000001E-26</v>
      </c>
      <c r="UD264" s="92">
        <v>7.5817721388889007E-27</v>
      </c>
      <c r="UE264" s="92">
        <v>2.2430213277777801E-21</v>
      </c>
      <c r="UF264" s="92">
        <v>3.1090708611111099E-22</v>
      </c>
      <c r="UG264" s="92">
        <v>6.94290177777778E-24</v>
      </c>
      <c r="UH264" s="92">
        <v>1.0814779972222199E-17</v>
      </c>
      <c r="UI264" s="92">
        <v>3.3456056388888902E-16</v>
      </c>
      <c r="UJ264" s="92">
        <v>1.49385063333333E-12</v>
      </c>
      <c r="UK264" s="92">
        <v>1.6161817416666701E-14</v>
      </c>
      <c r="UL264" s="92">
        <v>8.9055855000000104E-17</v>
      </c>
      <c r="UM264" s="92">
        <v>1.5791276249999999E-22</v>
      </c>
      <c r="UN264" s="92">
        <v>2.4987397194444501E-19</v>
      </c>
      <c r="UO264" s="92">
        <v>5.1477507777777797E-20</v>
      </c>
      <c r="UP264" s="92">
        <v>2.0941542805555599E-10</v>
      </c>
      <c r="UQ264" s="92">
        <v>2.4965323055555598E-21</v>
      </c>
      <c r="UR264" s="92">
        <v>0</v>
      </c>
      <c r="US264" s="92">
        <v>0</v>
      </c>
      <c r="UT264" s="92">
        <v>0</v>
      </c>
      <c r="UU264" s="92">
        <v>0</v>
      </c>
      <c r="UV264" s="92">
        <v>3.8224480833333398E-13</v>
      </c>
      <c r="UW264" s="92">
        <v>0</v>
      </c>
      <c r="UX264" s="92">
        <v>0</v>
      </c>
      <c r="UY264" s="92">
        <v>0</v>
      </c>
      <c r="UZ264" s="92">
        <v>0</v>
      </c>
      <c r="VA264" s="92">
        <v>1.0100013249999999E-22</v>
      </c>
      <c r="VB264" s="92">
        <v>9.7911490833333393E-8</v>
      </c>
      <c r="VC264" s="92">
        <v>3.8334314444444498E-7</v>
      </c>
      <c r="VD264" s="92">
        <v>0</v>
      </c>
      <c r="VE264" s="92">
        <v>3.7348403055555603E-12</v>
      </c>
      <c r="VF264" s="92">
        <v>0</v>
      </c>
      <c r="VG264" s="92">
        <v>6.1678181388888906E-8</v>
      </c>
      <c r="VH264" s="92">
        <v>5.9606583888888903E-8</v>
      </c>
      <c r="VI264" s="92">
        <v>2.0114514027777802E-9</v>
      </c>
      <c r="VJ264" s="92">
        <v>1.67629822222222E-13</v>
      </c>
      <c r="VK264" s="92">
        <v>0</v>
      </c>
      <c r="VL264" s="92">
        <v>0</v>
      </c>
      <c r="VM264" s="92">
        <v>0</v>
      </c>
      <c r="VN264" s="92">
        <v>0</v>
      </c>
      <c r="VO264" s="92">
        <v>0</v>
      </c>
      <c r="VP264" s="92">
        <v>0</v>
      </c>
      <c r="VQ264" s="92">
        <v>0</v>
      </c>
      <c r="VR264" s="92">
        <v>0</v>
      </c>
      <c r="VS264" s="92">
        <v>0</v>
      </c>
      <c r="VT264" s="92">
        <v>0</v>
      </c>
      <c r="VU264" s="92">
        <v>0</v>
      </c>
      <c r="VV264" s="92">
        <v>0</v>
      </c>
      <c r="VW264" s="92">
        <v>0</v>
      </c>
      <c r="VX264" s="92">
        <v>0</v>
      </c>
      <c r="VY264" s="92">
        <v>0</v>
      </c>
      <c r="VZ264" s="92">
        <v>0</v>
      </c>
      <c r="WA264" s="92">
        <v>0</v>
      </c>
      <c r="WB264" s="92">
        <v>0</v>
      </c>
      <c r="WC264" s="92">
        <v>1.2067375611111101E-3</v>
      </c>
    </row>
    <row r="265" spans="2:601" ht="13.5" customHeight="1">
      <c r="B265" s="851" t="s">
        <v>2929</v>
      </c>
      <c r="C265" s="92">
        <v>0</v>
      </c>
      <c r="D265" s="92">
        <v>470566.43400000001</v>
      </c>
      <c r="E265" s="92">
        <v>-1765.26693</v>
      </c>
      <c r="F265" s="92">
        <v>25779.519799999998</v>
      </c>
      <c r="G265" s="92">
        <v>0.35737898499999998</v>
      </c>
      <c r="H265" s="92">
        <v>0.24985363599999999</v>
      </c>
      <c r="I265" s="92">
        <v>0.54847340700000002</v>
      </c>
      <c r="J265" s="92">
        <v>0.23012870199999999</v>
      </c>
      <c r="K265" s="92">
        <v>0.61083111199999995</v>
      </c>
      <c r="L265" s="92">
        <v>0.12658154299999999</v>
      </c>
      <c r="M265" s="92">
        <v>8.3528025800000003E-2</v>
      </c>
      <c r="N265" s="92">
        <v>0</v>
      </c>
      <c r="O265" s="92">
        <v>0.60351747</v>
      </c>
      <c r="P265" s="92">
        <v>1.52306128E-2</v>
      </c>
      <c r="Q265" s="92">
        <v>6.3904669199999998E-3</v>
      </c>
      <c r="R265" s="92">
        <v>0.25528275700000003</v>
      </c>
      <c r="S265" s="92">
        <v>3.1399953000000001E-2</v>
      </c>
      <c r="T265" s="92">
        <v>5.8519806900000004</v>
      </c>
      <c r="U265" s="92">
        <v>0.45263544500000003</v>
      </c>
      <c r="V265" s="92">
        <v>0.25325466600000002</v>
      </c>
      <c r="W265" s="92">
        <v>0.44680842799999998</v>
      </c>
      <c r="X265" s="92">
        <v>8.8143543800000002E-2</v>
      </c>
      <c r="Y265" s="92">
        <v>1.6237538499999999</v>
      </c>
      <c r="Z265" s="92">
        <v>0.42850149199999998</v>
      </c>
      <c r="AA265" s="92">
        <v>0.16350341600000001</v>
      </c>
      <c r="AB265" s="92">
        <v>0.33472278799999999</v>
      </c>
      <c r="AC265" s="92">
        <v>39.860627100000002</v>
      </c>
      <c r="AD265" s="92">
        <v>8.0896842200000002E-4</v>
      </c>
      <c r="AE265" s="92">
        <v>0</v>
      </c>
      <c r="AF265" s="92">
        <v>16.925910099999999</v>
      </c>
      <c r="AG265" s="92">
        <v>1.09849877</v>
      </c>
      <c r="AH265" s="92">
        <v>0</v>
      </c>
      <c r="AI265" s="92">
        <v>12.1686847</v>
      </c>
      <c r="AJ265" s="92">
        <v>0</v>
      </c>
      <c r="AK265" s="92">
        <v>0</v>
      </c>
      <c r="AL265" s="92">
        <v>0</v>
      </c>
      <c r="AM265" s="92">
        <v>0</v>
      </c>
      <c r="AN265" s="92">
        <v>4.38133176E-3</v>
      </c>
      <c r="AO265" s="92">
        <v>3.9521619100000002E-2</v>
      </c>
      <c r="AP265" s="92">
        <v>4.2530167100000002E-2</v>
      </c>
      <c r="AQ265" s="92">
        <v>0</v>
      </c>
      <c r="AR265" s="92">
        <v>2.4842498800000001E-2</v>
      </c>
      <c r="AS265" s="92">
        <v>0</v>
      </c>
      <c r="AT265" s="92">
        <v>4.4191613299999997</v>
      </c>
      <c r="AU265" s="92">
        <v>0.205111972</v>
      </c>
      <c r="AV265" s="92">
        <v>9.6676349199999994</v>
      </c>
      <c r="AW265" s="92">
        <v>3.5439360500000002E-4</v>
      </c>
      <c r="AX265" s="92">
        <v>0</v>
      </c>
      <c r="AY265" s="92">
        <v>0</v>
      </c>
      <c r="AZ265" s="92">
        <v>0</v>
      </c>
      <c r="BA265" s="92">
        <v>0</v>
      </c>
      <c r="BB265" s="92">
        <v>0</v>
      </c>
      <c r="BC265" s="92">
        <v>0</v>
      </c>
      <c r="BD265" s="92">
        <v>0</v>
      </c>
      <c r="BE265" s="92">
        <v>0</v>
      </c>
      <c r="BF265" s="92">
        <v>0</v>
      </c>
      <c r="BG265" s="92">
        <v>0</v>
      </c>
      <c r="BH265" s="92">
        <v>0</v>
      </c>
      <c r="BI265" s="92">
        <v>0</v>
      </c>
      <c r="BJ265" s="92">
        <v>0</v>
      </c>
      <c r="BK265" s="92">
        <v>0</v>
      </c>
      <c r="BL265" s="92">
        <v>0</v>
      </c>
      <c r="BM265" s="92">
        <v>0</v>
      </c>
      <c r="BN265" s="92">
        <v>0</v>
      </c>
      <c r="BO265" s="92">
        <v>0</v>
      </c>
      <c r="BP265" s="92">
        <v>0.99624295900000004</v>
      </c>
      <c r="BQ265" s="92">
        <v>1.38108196E-5</v>
      </c>
      <c r="BR265" s="92">
        <v>9.6555299500000006E-6</v>
      </c>
      <c r="BS265" s="92">
        <v>2.11956147E-5</v>
      </c>
      <c r="BT265" s="92">
        <v>8.8932649200000007E-6</v>
      </c>
      <c r="BU265" s="92">
        <v>2.36054123E-5</v>
      </c>
      <c r="BV265" s="92">
        <v>4.8917113900000001E-6</v>
      </c>
      <c r="BW265" s="92">
        <v>3.2279192300000001E-6</v>
      </c>
      <c r="BX265" s="92">
        <v>0</v>
      </c>
      <c r="BY265" s="92">
        <v>2.3322778500000001E-5</v>
      </c>
      <c r="BZ265" s="92">
        <v>5.8858314300000001E-7</v>
      </c>
      <c r="CA265" s="92">
        <v>2.46957962E-7</v>
      </c>
      <c r="CB265" s="92">
        <v>9.8653369500000006E-6</v>
      </c>
      <c r="CC265" s="92">
        <v>1.21344317E-6</v>
      </c>
      <c r="CD265" s="92">
        <v>2.2614829899999999E-4</v>
      </c>
      <c r="CE265" s="92">
        <v>1.7491981199999999E-5</v>
      </c>
      <c r="CF265" s="92">
        <v>9.7869618799999994E-6</v>
      </c>
      <c r="CG265" s="92">
        <v>1.72667976E-5</v>
      </c>
      <c r="CH265" s="92">
        <v>3.40628474E-6</v>
      </c>
      <c r="CI265" s="92">
        <v>6.27495529E-5</v>
      </c>
      <c r="CJ265" s="92">
        <v>1.6559330699999999E-5</v>
      </c>
      <c r="CK265" s="92">
        <v>6.3185477799999998E-6</v>
      </c>
      <c r="CL265" s="92">
        <v>1.29352767E-5</v>
      </c>
      <c r="CM265" s="92">
        <v>1.5404037499999999E-3</v>
      </c>
      <c r="CN265" s="92">
        <v>3.1262378100000002E-8</v>
      </c>
      <c r="CO265" s="92">
        <v>0</v>
      </c>
      <c r="CP265" s="92">
        <v>6.5409747400000003E-4</v>
      </c>
      <c r="CQ265" s="92">
        <v>4.2451204599999998E-5</v>
      </c>
      <c r="CR265" s="92">
        <v>0</v>
      </c>
      <c r="CS265" s="92">
        <v>4.7025571200000002E-4</v>
      </c>
      <c r="CT265" s="92">
        <v>0</v>
      </c>
      <c r="CU265" s="92">
        <v>0</v>
      </c>
      <c r="CV265" s="92">
        <v>0</v>
      </c>
      <c r="CW265" s="92">
        <v>0</v>
      </c>
      <c r="CX265" s="92">
        <v>1.6931544700000001E-7</v>
      </c>
      <c r="CY265" s="92">
        <v>1.52730288E-6</v>
      </c>
      <c r="CZ265" s="92">
        <v>1.6435674499999999E-6</v>
      </c>
      <c r="DA265" s="92">
        <v>0</v>
      </c>
      <c r="DB265" s="92">
        <v>9.6003202099999992E-7</v>
      </c>
      <c r="DC265" s="92">
        <v>0</v>
      </c>
      <c r="DD265" s="92">
        <v>1.7077736099999999E-4</v>
      </c>
      <c r="DE265" s="92">
        <v>7.9264997899999997E-6</v>
      </c>
      <c r="DF265" s="92">
        <v>3.7360328299999997E-4</v>
      </c>
      <c r="DG265" s="92">
        <v>1.3695450399999999E-8</v>
      </c>
      <c r="DH265" s="92">
        <v>0</v>
      </c>
      <c r="DI265" s="92">
        <v>0</v>
      </c>
      <c r="DJ265" s="92">
        <v>0</v>
      </c>
      <c r="DK265" s="92">
        <v>0</v>
      </c>
      <c r="DL265" s="92">
        <v>0</v>
      </c>
      <c r="DM265" s="92">
        <v>0</v>
      </c>
      <c r="DN265" s="92">
        <v>0</v>
      </c>
      <c r="DO265" s="92">
        <v>0</v>
      </c>
      <c r="DP265" s="92">
        <v>0</v>
      </c>
      <c r="DQ265" s="92">
        <v>0</v>
      </c>
      <c r="DR265" s="92">
        <v>0</v>
      </c>
      <c r="DS265" s="92">
        <v>0</v>
      </c>
      <c r="DT265" s="92">
        <v>0</v>
      </c>
      <c r="DU265" s="92">
        <v>0</v>
      </c>
      <c r="DV265" s="92">
        <v>0</v>
      </c>
      <c r="DW265" s="92">
        <v>0</v>
      </c>
      <c r="DX265" s="92">
        <v>0</v>
      </c>
      <c r="DY265" s="92">
        <v>0</v>
      </c>
      <c r="DZ265" s="92">
        <v>464425.26699999999</v>
      </c>
      <c r="EA265" s="92">
        <v>16.464106699999999</v>
      </c>
      <c r="EB265" s="92">
        <v>45.013051400000002</v>
      </c>
      <c r="EC265" s="92">
        <v>98.811696499999996</v>
      </c>
      <c r="ED265" s="92">
        <v>41.459453099999998</v>
      </c>
      <c r="EE265" s="92">
        <v>91.704930000000004</v>
      </c>
      <c r="EF265" s="92">
        <v>19.003864199999999</v>
      </c>
      <c r="EG265" s="92">
        <v>28.5916499</v>
      </c>
      <c r="EH265" s="92">
        <v>0</v>
      </c>
      <c r="EI265" s="92">
        <v>97.855771099999998</v>
      </c>
      <c r="EJ265" s="92">
        <v>2.4695281200000001</v>
      </c>
      <c r="EK265" s="92">
        <v>1.0361656400000001</v>
      </c>
      <c r="EL265" s="92">
        <v>33.726967399999999</v>
      </c>
      <c r="EM265" s="92">
        <v>4.1484399600000001</v>
      </c>
      <c r="EN265" s="92">
        <v>1054.27926</v>
      </c>
      <c r="EO265" s="92">
        <v>68.868356300000002</v>
      </c>
      <c r="EP265" s="92">
        <v>31.937945899999999</v>
      </c>
      <c r="EQ265" s="92">
        <v>42.931837999999999</v>
      </c>
      <c r="ER265" s="92">
        <v>5.2932454599999996</v>
      </c>
      <c r="ES265" s="92">
        <v>146.265863</v>
      </c>
      <c r="ET265" s="92">
        <v>65.195336499999996</v>
      </c>
      <c r="EU265" s="92">
        <v>15.057801400000001</v>
      </c>
      <c r="EV265" s="92">
        <v>39.527159599999997</v>
      </c>
      <c r="EW265" s="92">
        <v>678.84880099999998</v>
      </c>
      <c r="EX265" s="92">
        <v>7.9343202200000004E-2</v>
      </c>
      <c r="EY265" s="92">
        <v>0</v>
      </c>
      <c r="EZ265" s="92">
        <v>1304.7019600000001</v>
      </c>
      <c r="FA265" s="92">
        <v>145.06368399999999</v>
      </c>
      <c r="FB265" s="92">
        <v>0</v>
      </c>
      <c r="FC265" s="92">
        <v>1034.2738300000001</v>
      </c>
      <c r="FD265" s="92">
        <v>0</v>
      </c>
      <c r="FE265" s="92">
        <v>0</v>
      </c>
      <c r="FF265" s="92">
        <v>0</v>
      </c>
      <c r="FG265" s="92">
        <v>0</v>
      </c>
      <c r="FH265" s="92">
        <v>1.2375805900000001</v>
      </c>
      <c r="FI265" s="92">
        <v>1.26464438</v>
      </c>
      <c r="FJ265" s="92">
        <v>1.1914179899999999</v>
      </c>
      <c r="FK265" s="92">
        <v>0</v>
      </c>
      <c r="FL265" s="92">
        <v>1.1428925700000001</v>
      </c>
      <c r="FM265" s="92">
        <v>0</v>
      </c>
      <c r="FN265" s="92">
        <v>194.48640599999999</v>
      </c>
      <c r="FO265" s="92">
        <v>3.29056215</v>
      </c>
      <c r="FP265" s="92">
        <v>329.491173</v>
      </c>
      <c r="FQ265" s="92">
        <v>2.27041555E-2</v>
      </c>
      <c r="FR265" s="92">
        <v>0</v>
      </c>
      <c r="FS265" s="92">
        <v>0</v>
      </c>
      <c r="FT265" s="92">
        <v>0</v>
      </c>
      <c r="FU265" s="92">
        <v>0</v>
      </c>
      <c r="FV265" s="92">
        <v>0</v>
      </c>
      <c r="FW265" s="92">
        <v>0</v>
      </c>
      <c r="FX265" s="92">
        <v>0</v>
      </c>
      <c r="FY265" s="92">
        <v>0</v>
      </c>
      <c r="FZ265" s="92">
        <v>0</v>
      </c>
      <c r="GA265" s="92">
        <v>0</v>
      </c>
      <c r="GB265" s="92">
        <v>0</v>
      </c>
      <c r="GC265" s="92">
        <v>0</v>
      </c>
      <c r="GD265" s="92">
        <v>0</v>
      </c>
      <c r="GE265" s="92">
        <v>0</v>
      </c>
      <c r="GF265" s="92">
        <v>0</v>
      </c>
      <c r="GG265" s="92">
        <v>0</v>
      </c>
      <c r="GH265" s="92">
        <v>0</v>
      </c>
      <c r="GI265" s="92">
        <v>0</v>
      </c>
      <c r="GJ265" s="92">
        <v>0.987991709</v>
      </c>
      <c r="GK265" s="92">
        <v>3.50247975E-5</v>
      </c>
      <c r="GL265" s="92">
        <v>9.5758186899999993E-5</v>
      </c>
      <c r="GM265" s="92">
        <v>2.1020634300000001E-4</v>
      </c>
      <c r="GN265" s="92">
        <v>8.8198465400000003E-5</v>
      </c>
      <c r="GO265" s="92">
        <v>1.9508781500000001E-4</v>
      </c>
      <c r="GP265" s="92">
        <v>4.0427732099999998E-5</v>
      </c>
      <c r="GQ265" s="92">
        <v>6.0824238100000002E-5</v>
      </c>
      <c r="GR265" s="92">
        <v>0</v>
      </c>
      <c r="GS265" s="92">
        <v>2.08172762E-4</v>
      </c>
      <c r="GT265" s="92">
        <v>5.2535326500000002E-6</v>
      </c>
      <c r="GU265" s="92">
        <v>2.2042794299999999E-6</v>
      </c>
      <c r="GV265" s="92">
        <v>7.1748818300000004E-5</v>
      </c>
      <c r="GW265" s="92">
        <v>8.8251535300000004E-6</v>
      </c>
      <c r="GX265" s="92">
        <v>2.2428133099999998E-3</v>
      </c>
      <c r="GY265" s="92">
        <v>1.46506596E-4</v>
      </c>
      <c r="GZ265" s="92">
        <v>6.7942956499999994E-5</v>
      </c>
      <c r="HA265" s="92">
        <v>9.1330732900000002E-5</v>
      </c>
      <c r="HB265" s="92">
        <v>1.12605472E-5</v>
      </c>
      <c r="HC265" s="92">
        <v>3.1115761900000002E-4</v>
      </c>
      <c r="HD265" s="92">
        <v>1.3869282400000001E-4</v>
      </c>
      <c r="HE265" s="92">
        <v>3.2033104000000001E-5</v>
      </c>
      <c r="HF265" s="92">
        <v>8.4087815099999997E-5</v>
      </c>
      <c r="HG265" s="92">
        <v>1.4441440500000001E-3</v>
      </c>
      <c r="HH265" s="92">
        <v>1.6879018299999999E-7</v>
      </c>
      <c r="HI265" s="92">
        <v>0</v>
      </c>
      <c r="HJ265" s="92">
        <v>2.7755482100000001E-3</v>
      </c>
      <c r="HK265" s="92">
        <v>3.0860017099999999E-4</v>
      </c>
      <c r="HL265" s="92">
        <v>0</v>
      </c>
      <c r="HM265" s="92">
        <v>2.2002548899999999E-3</v>
      </c>
      <c r="HN265" s="92">
        <v>0</v>
      </c>
      <c r="HO265" s="92">
        <v>0</v>
      </c>
      <c r="HP265" s="92">
        <v>0</v>
      </c>
      <c r="HQ265" s="92">
        <v>0</v>
      </c>
      <c r="HR265" s="92">
        <v>2.6327580399999999E-6</v>
      </c>
      <c r="HS265" s="92">
        <v>2.69033202E-6</v>
      </c>
      <c r="HT265" s="92">
        <v>2.5345543700000001E-6</v>
      </c>
      <c r="HU265" s="92">
        <v>0</v>
      </c>
      <c r="HV265" s="92">
        <v>2.43132418E-6</v>
      </c>
      <c r="HW265" s="92">
        <v>0</v>
      </c>
      <c r="HX265" s="92">
        <v>4.1373923900000001E-4</v>
      </c>
      <c r="HY265" s="92">
        <v>7.0001534099999997E-6</v>
      </c>
      <c r="HZ265" s="92">
        <v>7.0094064699999996E-4</v>
      </c>
      <c r="IA265" s="92">
        <v>4.8299519700000003E-8</v>
      </c>
      <c r="IB265" s="92">
        <v>0</v>
      </c>
      <c r="IC265" s="92">
        <v>0</v>
      </c>
      <c r="ID265" s="92">
        <v>0</v>
      </c>
      <c r="IE265" s="92">
        <v>0</v>
      </c>
      <c r="IF265" s="92">
        <v>0</v>
      </c>
      <c r="IG265" s="92">
        <v>0</v>
      </c>
      <c r="IH265" s="92">
        <v>0</v>
      </c>
      <c r="II265" s="92">
        <v>0</v>
      </c>
      <c r="IJ265" s="92">
        <v>0</v>
      </c>
      <c r="IK265" s="92">
        <v>0</v>
      </c>
      <c r="IL265" s="92">
        <v>0</v>
      </c>
      <c r="IM265" s="92">
        <v>0</v>
      </c>
      <c r="IN265" s="92">
        <v>0</v>
      </c>
      <c r="IO265" s="92">
        <v>0</v>
      </c>
      <c r="IP265" s="92">
        <v>0</v>
      </c>
      <c r="IQ265" s="92">
        <v>0</v>
      </c>
      <c r="IR265" s="92">
        <v>0</v>
      </c>
      <c r="IS265" s="92">
        <v>0</v>
      </c>
      <c r="IT265" s="92">
        <v>25876.739799999999</v>
      </c>
      <c r="IU265" s="92">
        <v>470070.005</v>
      </c>
      <c r="IV265" s="92">
        <v>7969.15355</v>
      </c>
      <c r="IW265" s="92">
        <v>33.632542399999998</v>
      </c>
      <c r="IX265" s="92">
        <v>1</v>
      </c>
      <c r="IY265" s="92">
        <v>6.2105512399999997E-8</v>
      </c>
      <c r="IZ265" s="92">
        <v>0.99999993799999998</v>
      </c>
      <c r="JA265" s="92">
        <v>0</v>
      </c>
      <c r="JB265" s="92">
        <v>-68198.301699999996</v>
      </c>
      <c r="JC265" s="92">
        <v>-3754.2274299999999</v>
      </c>
      <c r="JD265" s="92">
        <v>-1764.7497000000001</v>
      </c>
      <c r="JE265" s="92">
        <v>-38.777943100000002</v>
      </c>
      <c r="JF265" s="92">
        <v>-2.1346751099999999</v>
      </c>
      <c r="JG265" s="92">
        <v>5.4118545099999998E-2</v>
      </c>
      <c r="JH265" s="92">
        <v>0.98310316600000003</v>
      </c>
      <c r="JI265" s="92">
        <v>18.165735300000001</v>
      </c>
      <c r="JJ265" s="92">
        <v>0</v>
      </c>
      <c r="JK265" s="92">
        <v>0</v>
      </c>
      <c r="JL265" s="92">
        <v>0</v>
      </c>
      <c r="JM265" s="92">
        <v>0</v>
      </c>
      <c r="JN265" s="92">
        <v>0</v>
      </c>
      <c r="JO265" s="92">
        <v>0</v>
      </c>
      <c r="JP265" s="92">
        <v>0</v>
      </c>
      <c r="JQ265" s="92">
        <v>0</v>
      </c>
      <c r="JR265" s="92">
        <v>0</v>
      </c>
      <c r="JS265" s="92">
        <v>0</v>
      </c>
      <c r="JT265" s="92">
        <v>0</v>
      </c>
      <c r="JU265" s="92">
        <v>0</v>
      </c>
      <c r="JV265" s="92">
        <v>0</v>
      </c>
      <c r="JW265" s="92">
        <v>0</v>
      </c>
      <c r="JX265" s="92">
        <v>0</v>
      </c>
      <c r="JY265" s="92">
        <v>0</v>
      </c>
      <c r="JZ265" s="92">
        <v>0</v>
      </c>
      <c r="KA265" s="92">
        <v>0</v>
      </c>
      <c r="KB265" s="92">
        <v>0</v>
      </c>
      <c r="KC265" s="92">
        <v>0</v>
      </c>
      <c r="KD265" s="92">
        <v>0</v>
      </c>
      <c r="KE265" s="92">
        <v>0</v>
      </c>
      <c r="KF265" s="92">
        <v>0</v>
      </c>
      <c r="KG265" s="92">
        <v>0</v>
      </c>
      <c r="KH265" s="92">
        <v>0</v>
      </c>
      <c r="KI265" s="92">
        <v>0</v>
      </c>
      <c r="KJ265" s="92">
        <v>0</v>
      </c>
      <c r="KK265" s="92">
        <v>0</v>
      </c>
      <c r="KL265" s="92">
        <v>0</v>
      </c>
      <c r="KM265" s="92">
        <v>0</v>
      </c>
      <c r="KN265" s="92">
        <v>0</v>
      </c>
      <c r="KO265" s="92">
        <v>0</v>
      </c>
      <c r="KP265" s="92">
        <v>0</v>
      </c>
      <c r="KQ265" s="92">
        <v>0</v>
      </c>
      <c r="KR265" s="92">
        <v>0</v>
      </c>
      <c r="KS265" s="92">
        <v>0</v>
      </c>
      <c r="KT265" s="92">
        <v>0</v>
      </c>
      <c r="KU265" s="92">
        <v>0</v>
      </c>
      <c r="KV265" s="92">
        <v>0</v>
      </c>
      <c r="KW265" s="92">
        <v>0</v>
      </c>
      <c r="KX265" s="92">
        <v>0</v>
      </c>
      <c r="KY265" s="92">
        <v>0</v>
      </c>
      <c r="KZ265" s="92">
        <v>0</v>
      </c>
      <c r="LA265" s="92">
        <v>0</v>
      </c>
      <c r="LB265" s="92">
        <v>0</v>
      </c>
      <c r="LC265" s="92">
        <v>4.77632053E-2</v>
      </c>
      <c r="LD265" s="92">
        <v>1.1793712999999999E-3</v>
      </c>
      <c r="LE265" s="92">
        <v>4.9484110400000001E-4</v>
      </c>
      <c r="LF265" s="92">
        <v>1.9767632300000001E-2</v>
      </c>
      <c r="LG265" s="92">
        <v>2.4089587700000001E-3</v>
      </c>
      <c r="LH265" s="92">
        <v>0.50611175799999997</v>
      </c>
      <c r="LI265" s="92">
        <v>0</v>
      </c>
      <c r="LJ265" s="92">
        <v>0.73584324300000004</v>
      </c>
      <c r="LK265" s="92">
        <v>0.452164868</v>
      </c>
      <c r="LL265" s="92">
        <v>0.13385991999999999</v>
      </c>
      <c r="LM265" s="92">
        <v>1.48733245E-2</v>
      </c>
      <c r="LN265" s="92">
        <v>0.20954028999999999</v>
      </c>
      <c r="LO265" s="92">
        <v>2.7935023600000001E-2</v>
      </c>
      <c r="LP265" s="92">
        <v>15.234887799999999</v>
      </c>
      <c r="LQ265" s="92">
        <v>1.92513949E-2</v>
      </c>
      <c r="LR265" s="92">
        <v>0</v>
      </c>
      <c r="LS265" s="92">
        <v>0</v>
      </c>
      <c r="LT265" s="92">
        <v>0</v>
      </c>
      <c r="LU265" s="92">
        <v>0</v>
      </c>
      <c r="LV265" s="92">
        <v>0</v>
      </c>
      <c r="LW265" s="92">
        <v>0</v>
      </c>
      <c r="LX265" s="92">
        <v>0</v>
      </c>
      <c r="LY265" s="92">
        <v>0</v>
      </c>
      <c r="LZ265" s="92">
        <v>0</v>
      </c>
      <c r="MA265" s="92">
        <v>0</v>
      </c>
      <c r="MB265" s="92">
        <v>0</v>
      </c>
      <c r="MC265" s="92">
        <v>0</v>
      </c>
      <c r="MD265" s="92">
        <v>0</v>
      </c>
      <c r="ME265" s="92">
        <v>0</v>
      </c>
      <c r="MF265" s="92">
        <v>0</v>
      </c>
      <c r="MG265" s="92">
        <v>0</v>
      </c>
      <c r="MH265" s="92">
        <v>0</v>
      </c>
      <c r="MI265" s="92">
        <v>0</v>
      </c>
      <c r="MJ265" s="92">
        <v>0</v>
      </c>
      <c r="MK265" s="92">
        <v>0</v>
      </c>
      <c r="ML265" s="92">
        <v>0</v>
      </c>
      <c r="MM265" s="92">
        <v>0</v>
      </c>
      <c r="MN265" s="92">
        <v>0</v>
      </c>
      <c r="MO265" s="92">
        <v>0</v>
      </c>
      <c r="MP265" s="92">
        <v>0</v>
      </c>
      <c r="MQ265" s="92">
        <v>0</v>
      </c>
      <c r="MR265" s="92">
        <v>0</v>
      </c>
      <c r="MS265" s="92">
        <v>0</v>
      </c>
      <c r="MT265" s="92">
        <v>0</v>
      </c>
      <c r="MU265" s="92">
        <v>0</v>
      </c>
      <c r="MV265" s="92">
        <v>0</v>
      </c>
      <c r="MW265" s="92">
        <v>0</v>
      </c>
      <c r="MX265" s="92">
        <v>0</v>
      </c>
      <c r="MY265" s="92">
        <v>0</v>
      </c>
      <c r="MZ265" s="92">
        <v>0</v>
      </c>
      <c r="NA265" s="92">
        <v>0</v>
      </c>
      <c r="NB265" s="92">
        <v>0</v>
      </c>
      <c r="NC265" s="92">
        <v>0</v>
      </c>
      <c r="ND265" s="92">
        <v>0</v>
      </c>
      <c r="NE265" s="92">
        <v>0</v>
      </c>
      <c r="NF265" s="92">
        <v>0</v>
      </c>
      <c r="NG265" s="92">
        <v>0</v>
      </c>
      <c r="NH265" s="92">
        <v>0</v>
      </c>
      <c r="NI265" s="92">
        <v>0</v>
      </c>
      <c r="NJ265" s="92">
        <v>0</v>
      </c>
      <c r="NK265" s="92">
        <v>0</v>
      </c>
      <c r="NL265" s="92">
        <v>0</v>
      </c>
      <c r="NM265" s="92">
        <v>2.7440527000000001E-3</v>
      </c>
      <c r="NN265" s="92">
        <v>6.7756277400000004E-5</v>
      </c>
      <c r="NO265" s="92">
        <v>2.8429207299999999E-5</v>
      </c>
      <c r="NP265" s="92">
        <v>1.13567388E-3</v>
      </c>
      <c r="NQ265" s="92">
        <v>1.3839753399999999E-4</v>
      </c>
      <c r="NR265" s="92">
        <v>2.90767197E-2</v>
      </c>
      <c r="NS265" s="92">
        <v>0</v>
      </c>
      <c r="NT265" s="92">
        <v>4.22750655E-2</v>
      </c>
      <c r="NU265" s="92">
        <v>2.5977407000000001E-2</v>
      </c>
      <c r="NV265" s="92">
        <v>7.6904109099999998E-3</v>
      </c>
      <c r="NW265" s="92">
        <v>8.5449010199999998E-4</v>
      </c>
      <c r="NX265" s="92">
        <v>1.20383378E-2</v>
      </c>
      <c r="NY265" s="92">
        <v>1.60490018E-3</v>
      </c>
      <c r="NZ265" s="92">
        <v>0.87526234400000003</v>
      </c>
      <c r="OA265" s="92">
        <v>1.1060154299999999E-3</v>
      </c>
      <c r="OB265" s="92">
        <v>0</v>
      </c>
      <c r="OC265" s="92">
        <v>0</v>
      </c>
      <c r="OD265" s="92">
        <v>0</v>
      </c>
      <c r="OE265" s="92">
        <v>0</v>
      </c>
      <c r="OF265" s="92">
        <v>0</v>
      </c>
      <c r="OG265" s="92">
        <v>0</v>
      </c>
      <c r="OH265" s="92">
        <v>0</v>
      </c>
      <c r="OI265" s="92">
        <v>0</v>
      </c>
      <c r="OJ265" s="92">
        <v>0</v>
      </c>
      <c r="OK265" s="92">
        <v>0</v>
      </c>
      <c r="OL265" s="92">
        <v>0</v>
      </c>
      <c r="OM265" s="92">
        <v>0</v>
      </c>
      <c r="ON265" s="92">
        <v>0</v>
      </c>
      <c r="OO265" s="92">
        <v>0</v>
      </c>
      <c r="OP265" s="92">
        <v>0</v>
      </c>
      <c r="OQ265" s="92">
        <v>0</v>
      </c>
      <c r="OR265" s="92">
        <v>0</v>
      </c>
      <c r="OS265" s="92">
        <v>0</v>
      </c>
      <c r="OT265" s="92">
        <v>0</v>
      </c>
      <c r="OU265" s="92">
        <v>0</v>
      </c>
      <c r="OV265" s="92">
        <v>0</v>
      </c>
      <c r="OW265" s="92">
        <v>0</v>
      </c>
      <c r="OX265" s="92">
        <v>0</v>
      </c>
      <c r="OY265" s="92">
        <v>0</v>
      </c>
      <c r="OZ265" s="92">
        <v>0</v>
      </c>
      <c r="PA265" s="92">
        <v>0</v>
      </c>
      <c r="PB265" s="92">
        <v>0</v>
      </c>
      <c r="PC265" s="92">
        <v>0</v>
      </c>
      <c r="PD265" s="92">
        <v>0</v>
      </c>
      <c r="PE265" s="92">
        <v>0</v>
      </c>
      <c r="PF265" s="92">
        <v>0</v>
      </c>
      <c r="PG265" s="92">
        <v>0</v>
      </c>
      <c r="PH265" s="92">
        <v>0</v>
      </c>
      <c r="PI265" s="92">
        <v>0</v>
      </c>
      <c r="PJ265" s="92">
        <v>0</v>
      </c>
      <c r="PK265" s="92">
        <v>0</v>
      </c>
      <c r="PL265" s="92">
        <v>0</v>
      </c>
      <c r="PM265" s="92">
        <v>0</v>
      </c>
      <c r="PN265" s="92">
        <v>0</v>
      </c>
      <c r="PO265" s="92">
        <v>0</v>
      </c>
      <c r="PP265" s="92">
        <v>0</v>
      </c>
      <c r="PQ265" s="92">
        <v>0</v>
      </c>
      <c r="PR265" s="92">
        <v>0</v>
      </c>
      <c r="PS265" s="92">
        <v>0</v>
      </c>
      <c r="PT265" s="92">
        <v>0</v>
      </c>
      <c r="PU265" s="92">
        <v>0</v>
      </c>
      <c r="PV265" s="92">
        <v>0</v>
      </c>
      <c r="PW265" s="92">
        <v>7.7444407399999999</v>
      </c>
      <c r="PX265" s="92">
        <v>0.19122609300000001</v>
      </c>
      <c r="PY265" s="92">
        <v>8.0234724300000004E-2</v>
      </c>
      <c r="PZ265" s="92">
        <v>2.61164028</v>
      </c>
      <c r="QA265" s="92">
        <v>0.318264406</v>
      </c>
      <c r="QB265" s="92">
        <v>77.004762299999996</v>
      </c>
      <c r="QC265" s="92">
        <v>0</v>
      </c>
      <c r="QD265" s="92">
        <v>16.8063653</v>
      </c>
      <c r="QE265" s="92">
        <v>25.356230199999999</v>
      </c>
      <c r="QF265" s="92">
        <v>3.2147263100000001</v>
      </c>
      <c r="QG265" s="92">
        <v>0.357191812</v>
      </c>
      <c r="QH265" s="92">
        <v>5.1602230000000002</v>
      </c>
      <c r="QI265" s="92">
        <v>0.66542343699999995</v>
      </c>
      <c r="QJ265" s="92">
        <v>354.028324</v>
      </c>
      <c r="QK265" s="92">
        <v>2.8902388600000002</v>
      </c>
      <c r="QL265" s="92">
        <v>0</v>
      </c>
      <c r="QM265" s="92">
        <v>0</v>
      </c>
      <c r="QN265" s="92">
        <v>0</v>
      </c>
      <c r="QO265" s="92">
        <v>0</v>
      </c>
      <c r="QP265" s="92">
        <v>0</v>
      </c>
      <c r="QQ265" s="92">
        <v>0</v>
      </c>
      <c r="QR265" s="92">
        <v>0</v>
      </c>
      <c r="QS265" s="92">
        <v>0</v>
      </c>
      <c r="QT265" s="92">
        <v>0</v>
      </c>
      <c r="QU265" s="92">
        <v>0</v>
      </c>
      <c r="QV265" s="92">
        <v>0</v>
      </c>
      <c r="QW265" s="92">
        <v>0</v>
      </c>
      <c r="QX265" s="92">
        <v>0</v>
      </c>
      <c r="QY265" s="92">
        <v>0</v>
      </c>
      <c r="QZ265" s="92">
        <v>0</v>
      </c>
      <c r="RA265" s="92">
        <v>0</v>
      </c>
      <c r="RB265" s="92">
        <v>0</v>
      </c>
      <c r="RC265" s="92">
        <v>0</v>
      </c>
      <c r="RD265" s="92">
        <v>0</v>
      </c>
      <c r="RE265" s="92">
        <v>0</v>
      </c>
      <c r="RF265" s="92">
        <v>0</v>
      </c>
      <c r="RG265" s="92">
        <v>0</v>
      </c>
      <c r="RH265" s="92">
        <v>0</v>
      </c>
      <c r="RI265" s="92">
        <v>0</v>
      </c>
      <c r="RJ265" s="92">
        <v>0</v>
      </c>
      <c r="RK265" s="92">
        <v>0</v>
      </c>
      <c r="RL265" s="92">
        <v>0</v>
      </c>
      <c r="RM265" s="92">
        <v>0</v>
      </c>
      <c r="RN265" s="92">
        <v>0</v>
      </c>
      <c r="RO265" s="92">
        <v>0</v>
      </c>
      <c r="RP265" s="92">
        <v>0</v>
      </c>
      <c r="RQ265" s="92">
        <v>0</v>
      </c>
      <c r="RR265" s="92">
        <v>0</v>
      </c>
      <c r="RS265" s="92">
        <v>0</v>
      </c>
      <c r="RT265" s="92">
        <v>0</v>
      </c>
      <c r="RU265" s="92">
        <v>0</v>
      </c>
      <c r="RV265" s="92">
        <v>0</v>
      </c>
      <c r="RW265" s="92">
        <v>0</v>
      </c>
      <c r="RX265" s="92">
        <v>0</v>
      </c>
      <c r="RY265" s="92">
        <v>0</v>
      </c>
      <c r="RZ265" s="92">
        <v>0</v>
      </c>
      <c r="SA265" s="92">
        <v>0</v>
      </c>
      <c r="SB265" s="92">
        <v>0</v>
      </c>
      <c r="SC265" s="92">
        <v>0</v>
      </c>
      <c r="SD265" s="92">
        <v>0</v>
      </c>
      <c r="SE265" s="92">
        <v>0</v>
      </c>
      <c r="SF265" s="92">
        <v>0</v>
      </c>
      <c r="SG265" s="92">
        <v>1.56002897E-2</v>
      </c>
      <c r="SH265" s="92">
        <v>3.8520308199999998E-4</v>
      </c>
      <c r="SI265" s="92">
        <v>1.6162367100000001E-4</v>
      </c>
      <c r="SJ265" s="92">
        <v>5.2608504799999999E-3</v>
      </c>
      <c r="SK265" s="92">
        <v>6.4110722699999999E-4</v>
      </c>
      <c r="SL265" s="92">
        <v>0.155117282</v>
      </c>
      <c r="SM265" s="92">
        <v>0</v>
      </c>
      <c r="SN265" s="92">
        <v>3.38544998E-2</v>
      </c>
      <c r="SO265" s="92">
        <v>5.1077224099999999E-2</v>
      </c>
      <c r="SP265" s="92">
        <v>6.47569828E-3</v>
      </c>
      <c r="SQ265" s="92">
        <v>7.1952203099999998E-4</v>
      </c>
      <c r="SR265" s="92">
        <v>1.0394678799999999E-2</v>
      </c>
      <c r="SS265" s="92">
        <v>1.3404193700000001E-3</v>
      </c>
      <c r="ST265" s="92">
        <v>0.71314954600000002</v>
      </c>
      <c r="SU265" s="92">
        <v>5.8220554500000004E-3</v>
      </c>
      <c r="SV265" s="92">
        <v>0</v>
      </c>
      <c r="SW265" s="92">
        <v>0</v>
      </c>
      <c r="SX265" s="92">
        <v>0</v>
      </c>
      <c r="SY265" s="92">
        <v>17.406081700000001</v>
      </c>
      <c r="SZ265" s="92">
        <v>496.42929099999998</v>
      </c>
      <c r="TA265" s="92">
        <v>5.6471469499999998</v>
      </c>
      <c r="TB265" s="92">
        <v>33.632542399999998</v>
      </c>
      <c r="TC265" s="92">
        <v>1</v>
      </c>
      <c r="TD265" s="92">
        <v>0</v>
      </c>
      <c r="TE265" s="92">
        <v>0</v>
      </c>
      <c r="TF265" s="92">
        <v>1</v>
      </c>
      <c r="TG265" s="92">
        <v>-29715.336599999999</v>
      </c>
      <c r="TH265" s="92">
        <v>-1041.8957600000001</v>
      </c>
      <c r="TI265" s="92">
        <v>-0.51722757600000002</v>
      </c>
      <c r="TJ265" s="92">
        <v>-80.888925599999993</v>
      </c>
      <c r="TK265" s="92">
        <v>-2.8361727800000001</v>
      </c>
      <c r="TL265" s="92">
        <v>5.13713144E-2</v>
      </c>
      <c r="TM265" s="92">
        <v>1.4651330300000001</v>
      </c>
      <c r="TN265" s="92">
        <v>28.520450499999999</v>
      </c>
      <c r="TO265" s="92">
        <v>0</v>
      </c>
      <c r="TP265" s="92">
        <v>9.8342252100000003E-3</v>
      </c>
      <c r="TQ265" s="92">
        <v>-2057732046.04</v>
      </c>
      <c r="TR265" s="92">
        <v>2.9672247222222201E-2</v>
      </c>
      <c r="TS265" s="92">
        <v>2.2903630194444499E-8</v>
      </c>
      <c r="TT265" s="92">
        <v>5.6762046666666698E-12</v>
      </c>
      <c r="TU265" s="92">
        <v>1.7433913111111101E-24</v>
      </c>
      <c r="TV265" s="92">
        <v>3.8270556666666698E-24</v>
      </c>
      <c r="TW265" s="92">
        <v>1.60575761944445E-24</v>
      </c>
      <c r="TX265" s="92">
        <v>1.9095826055555599E-20</v>
      </c>
      <c r="TY265" s="92">
        <v>3.9571971388888903E-21</v>
      </c>
      <c r="TZ265" s="92">
        <v>1.33278951111111E-20</v>
      </c>
      <c r="UA265" s="92">
        <v>0</v>
      </c>
      <c r="UB265" s="92">
        <v>4.2111338888888899E-24</v>
      </c>
      <c r="UC265" s="92">
        <v>1.0627389083333299E-25</v>
      </c>
      <c r="UD265" s="92">
        <v>4.4590443888888898E-26</v>
      </c>
      <c r="UE265" s="92">
        <v>7.9806595000000099E-21</v>
      </c>
      <c r="UF265" s="92">
        <v>9.8162655555555594E-22</v>
      </c>
      <c r="UG265" s="92">
        <v>4.0833075000000002E-23</v>
      </c>
      <c r="UH265" s="92">
        <v>1.22594826944445E-17</v>
      </c>
      <c r="UI265" s="92">
        <v>1.1344029638888899E-15</v>
      </c>
      <c r="UJ265" s="92">
        <v>4.4394389444444503E-12</v>
      </c>
      <c r="UK265" s="92">
        <v>5.0171267499999998E-14</v>
      </c>
      <c r="UL265" s="92">
        <v>3.6230007499999998E-16</v>
      </c>
      <c r="UM265" s="92">
        <v>7.5241895555555599E-22</v>
      </c>
      <c r="UN265" s="92">
        <v>9.9633960555555606E-19</v>
      </c>
      <c r="UO265" s="92">
        <v>2.1467402499999999E-19</v>
      </c>
      <c r="UP265" s="92">
        <v>7.1610648333333403E-10</v>
      </c>
      <c r="UQ265" s="92">
        <v>2.9317316944444499E-21</v>
      </c>
      <c r="UR265" s="92">
        <v>0</v>
      </c>
      <c r="US265" s="92">
        <v>0</v>
      </c>
      <c r="UT265" s="92">
        <v>0</v>
      </c>
      <c r="UU265" s="92">
        <v>0</v>
      </c>
      <c r="UV265" s="92">
        <v>7.8929546111111201E-14</v>
      </c>
      <c r="UW265" s="92">
        <v>0</v>
      </c>
      <c r="UX265" s="92">
        <v>0</v>
      </c>
      <c r="UY265" s="92">
        <v>0</v>
      </c>
      <c r="UZ265" s="92">
        <v>0</v>
      </c>
      <c r="VA265" s="92">
        <v>2.4261682305555598E-22</v>
      </c>
      <c r="VB265" s="92">
        <v>3.3505429999999999E-8</v>
      </c>
      <c r="VC265" s="92">
        <v>6.8765978055555602E-8</v>
      </c>
      <c r="VD265" s="92">
        <v>0</v>
      </c>
      <c r="VE265" s="92">
        <v>7.5338929722222298E-13</v>
      </c>
      <c r="VF265" s="92">
        <v>0</v>
      </c>
      <c r="VG265" s="92">
        <v>1.5539505166666699E-7</v>
      </c>
      <c r="VH265" s="92">
        <v>1.6102875055555599E-7</v>
      </c>
      <c r="VI265" s="92">
        <v>4.0874051111111099E-9</v>
      </c>
      <c r="VJ265" s="92">
        <v>3.2148447499999999E-14</v>
      </c>
      <c r="VK265" s="92">
        <v>0</v>
      </c>
      <c r="VL265" s="92">
        <v>0</v>
      </c>
      <c r="VM265" s="92">
        <v>0</v>
      </c>
      <c r="VN265" s="92">
        <v>0</v>
      </c>
      <c r="VO265" s="92">
        <v>0</v>
      </c>
      <c r="VP265" s="92">
        <v>0</v>
      </c>
      <c r="VQ265" s="92">
        <v>0</v>
      </c>
      <c r="VR265" s="92">
        <v>0</v>
      </c>
      <c r="VS265" s="92">
        <v>0</v>
      </c>
      <c r="VT265" s="92">
        <v>0</v>
      </c>
      <c r="VU265" s="92">
        <v>0</v>
      </c>
      <c r="VV265" s="92">
        <v>0</v>
      </c>
      <c r="VW265" s="92">
        <v>0</v>
      </c>
      <c r="VX265" s="92">
        <v>0</v>
      </c>
      <c r="VY265" s="92">
        <v>0</v>
      </c>
      <c r="VZ265" s="92">
        <v>0</v>
      </c>
      <c r="WA265" s="92">
        <v>0</v>
      </c>
      <c r="WB265" s="92">
        <v>0</v>
      </c>
      <c r="WC265" s="92">
        <v>5.8082216944444504E-3</v>
      </c>
    </row>
    <row r="266" spans="2:601" ht="13.5" customHeight="1">
      <c r="B266" s="851" t="s">
        <v>2930</v>
      </c>
      <c r="C266" s="92">
        <v>0</v>
      </c>
      <c r="D266" s="92">
        <v>2675037.36</v>
      </c>
      <c r="E266" s="92">
        <v>-9991.9358800000009</v>
      </c>
      <c r="F266" s="92">
        <v>145324.08499999999</v>
      </c>
      <c r="G266" s="92">
        <v>1.4307904600000001E-2</v>
      </c>
      <c r="H266" s="92">
        <v>1.0333240800000001E-2</v>
      </c>
      <c r="I266" s="92">
        <v>2.26833112E-2</v>
      </c>
      <c r="J266" s="92">
        <v>9.5174732300000002E-3</v>
      </c>
      <c r="K266" s="92">
        <v>2.5262249800000001E-2</v>
      </c>
      <c r="L266" s="92">
        <v>5.2350551400000001E-3</v>
      </c>
      <c r="M266" s="92">
        <v>3.4544832600000002E-3</v>
      </c>
      <c r="N266" s="92">
        <v>0</v>
      </c>
      <c r="O266" s="92">
        <v>2.4959778200000001E-2</v>
      </c>
      <c r="P266" s="92">
        <v>6.29895135E-4</v>
      </c>
      <c r="Q266" s="92">
        <v>2.6429166499999999E-4</v>
      </c>
      <c r="R266" s="92">
        <v>1.0557773899999999E-2</v>
      </c>
      <c r="S266" s="92">
        <v>1.0377561299999999E-2</v>
      </c>
      <c r="T266" s="92">
        <v>0.242021395</v>
      </c>
      <c r="U266" s="92">
        <v>2.5202320399999998</v>
      </c>
      <c r="V266" s="92">
        <v>1.0473820700000001E-2</v>
      </c>
      <c r="W266" s="92">
        <v>1.8094675800000001E-2</v>
      </c>
      <c r="X266" s="92">
        <v>3.6412722899999998E-3</v>
      </c>
      <c r="Y266" s="92">
        <v>6.7153856499999998E-2</v>
      </c>
      <c r="Z266" s="92">
        <v>1.7721611599999999E-2</v>
      </c>
      <c r="AA266" s="92">
        <v>6.7620395199999997E-3</v>
      </c>
      <c r="AB266" s="92">
        <v>1.38431892E-2</v>
      </c>
      <c r="AC266" s="92">
        <v>1.11750204</v>
      </c>
      <c r="AD266" s="92">
        <v>4.5042616299999999E-3</v>
      </c>
      <c r="AE266" s="92">
        <v>0</v>
      </c>
      <c r="AF266" s="92">
        <v>1.44918569</v>
      </c>
      <c r="AG266" s="92">
        <v>6.1163401000000004</v>
      </c>
      <c r="AH266" s="92">
        <v>0</v>
      </c>
      <c r="AI266" s="92">
        <v>381.16769900000003</v>
      </c>
      <c r="AJ266" s="92">
        <v>0</v>
      </c>
      <c r="AK266" s="92">
        <v>0</v>
      </c>
      <c r="AL266" s="92">
        <v>0</v>
      </c>
      <c r="AM266" s="92">
        <v>0</v>
      </c>
      <c r="AN266" s="92">
        <v>9.4905518000000001E-3</v>
      </c>
      <c r="AO266" s="92">
        <v>0.60410543800000005</v>
      </c>
      <c r="AP266" s="92">
        <v>1.33213731</v>
      </c>
      <c r="AQ266" s="92">
        <v>0</v>
      </c>
      <c r="AR266" s="92">
        <v>0.77815813199999995</v>
      </c>
      <c r="AS266" s="92">
        <v>0</v>
      </c>
      <c r="AT266" s="92">
        <v>1.0070196600000001</v>
      </c>
      <c r="AU266" s="92">
        <v>9.7550768899999998E-5</v>
      </c>
      <c r="AV266" s="92">
        <v>7.8277721500000004</v>
      </c>
      <c r="AW266" s="92">
        <v>1.11009109E-2</v>
      </c>
      <c r="AX266" s="92">
        <v>0</v>
      </c>
      <c r="AY266" s="92">
        <v>0</v>
      </c>
      <c r="AZ266" s="92">
        <v>0</v>
      </c>
      <c r="BA266" s="92">
        <v>0</v>
      </c>
      <c r="BB266" s="92">
        <v>0</v>
      </c>
      <c r="BC266" s="92">
        <v>0</v>
      </c>
      <c r="BD266" s="92">
        <v>0</v>
      </c>
      <c r="BE266" s="92">
        <v>0</v>
      </c>
      <c r="BF266" s="92">
        <v>0</v>
      </c>
      <c r="BG266" s="92">
        <v>0</v>
      </c>
      <c r="BH266" s="92">
        <v>0</v>
      </c>
      <c r="BI266" s="92">
        <v>0</v>
      </c>
      <c r="BJ266" s="92">
        <v>0</v>
      </c>
      <c r="BK266" s="92">
        <v>0</v>
      </c>
      <c r="BL266" s="92">
        <v>0</v>
      </c>
      <c r="BM266" s="92">
        <v>0</v>
      </c>
      <c r="BN266" s="92">
        <v>0</v>
      </c>
      <c r="BO266" s="92">
        <v>0</v>
      </c>
      <c r="BP266" s="92">
        <v>0.99722454800000004</v>
      </c>
      <c r="BQ266" s="92">
        <v>9.8181892500000006E-8</v>
      </c>
      <c r="BR266" s="92">
        <v>7.0907457199999994E-8</v>
      </c>
      <c r="BS266" s="92">
        <v>1.55654547E-7</v>
      </c>
      <c r="BT266" s="92">
        <v>6.5309600299999997E-8</v>
      </c>
      <c r="BU266" s="92">
        <v>1.7335141299999999E-7</v>
      </c>
      <c r="BV266" s="92">
        <v>3.5923332799999997E-8</v>
      </c>
      <c r="BW266" s="92">
        <v>2.37049178E-8</v>
      </c>
      <c r="BX266" s="92">
        <v>0</v>
      </c>
      <c r="BY266" s="92">
        <v>1.71275831E-7</v>
      </c>
      <c r="BZ266" s="92">
        <v>4.3223866800000001E-9</v>
      </c>
      <c r="CA266" s="92">
        <v>1.8135888200000001E-9</v>
      </c>
      <c r="CB266" s="92">
        <v>7.2448220000000005E-8</v>
      </c>
      <c r="CC266" s="92">
        <v>7.1211587899999995E-8</v>
      </c>
      <c r="CD266" s="92">
        <v>1.66076859E-6</v>
      </c>
      <c r="CE266" s="92">
        <v>1.72940174E-5</v>
      </c>
      <c r="CF266" s="92">
        <v>7.1872126800000004E-8</v>
      </c>
      <c r="CG266" s="92">
        <v>1.2416699400000001E-7</v>
      </c>
      <c r="CH266" s="92">
        <v>2.4986677899999999E-8</v>
      </c>
      <c r="CI266" s="92">
        <v>4.60814696E-7</v>
      </c>
      <c r="CJ266" s="92">
        <v>1.2160700000000001E-7</v>
      </c>
      <c r="CK266" s="92">
        <v>4.64016118E-8</v>
      </c>
      <c r="CL266" s="92">
        <v>9.4992981300000005E-8</v>
      </c>
      <c r="CM266" s="92">
        <v>7.66838104E-6</v>
      </c>
      <c r="CN266" s="92">
        <v>3.0908574100000001E-8</v>
      </c>
      <c r="CO266" s="92">
        <v>0</v>
      </c>
      <c r="CP266" s="92">
        <v>9.9444186299999992E-6</v>
      </c>
      <c r="CQ266" s="92">
        <v>4.1970775E-5</v>
      </c>
      <c r="CR266" s="92">
        <v>0</v>
      </c>
      <c r="CS266" s="92">
        <v>2.6156007500000001E-3</v>
      </c>
      <c r="CT266" s="92">
        <v>0</v>
      </c>
      <c r="CU266" s="92">
        <v>0</v>
      </c>
      <c r="CV266" s="92">
        <v>0</v>
      </c>
      <c r="CW266" s="92">
        <v>0</v>
      </c>
      <c r="CX266" s="92">
        <v>6.5124863500000004E-8</v>
      </c>
      <c r="CY266" s="92">
        <v>4.1454158800000002E-6</v>
      </c>
      <c r="CZ266" s="92">
        <v>9.14122403E-6</v>
      </c>
      <c r="DA266" s="92">
        <v>0</v>
      </c>
      <c r="DB266" s="92">
        <v>5.3397782499999998E-6</v>
      </c>
      <c r="DC266" s="92">
        <v>0</v>
      </c>
      <c r="DD266" s="92">
        <v>6.9102428700000002E-6</v>
      </c>
      <c r="DE266" s="92">
        <v>6.6940054099999995E-10</v>
      </c>
      <c r="DF266" s="92">
        <v>5.3714747399999998E-5</v>
      </c>
      <c r="DG266" s="92">
        <v>7.6175266000000004E-8</v>
      </c>
      <c r="DH266" s="92">
        <v>0</v>
      </c>
      <c r="DI266" s="92">
        <v>0</v>
      </c>
      <c r="DJ266" s="92">
        <v>0</v>
      </c>
      <c r="DK266" s="92">
        <v>0</v>
      </c>
      <c r="DL266" s="92">
        <v>0</v>
      </c>
      <c r="DM266" s="92">
        <v>0</v>
      </c>
      <c r="DN266" s="92">
        <v>0</v>
      </c>
      <c r="DO266" s="92">
        <v>0</v>
      </c>
      <c r="DP266" s="92">
        <v>0</v>
      </c>
      <c r="DQ266" s="92">
        <v>0</v>
      </c>
      <c r="DR266" s="92">
        <v>0</v>
      </c>
      <c r="DS266" s="92">
        <v>0</v>
      </c>
      <c r="DT266" s="92">
        <v>0</v>
      </c>
      <c r="DU266" s="92">
        <v>0</v>
      </c>
      <c r="DV266" s="92">
        <v>0</v>
      </c>
      <c r="DW266" s="92">
        <v>0</v>
      </c>
      <c r="DX266" s="92">
        <v>0</v>
      </c>
      <c r="DY266" s="92">
        <v>0</v>
      </c>
      <c r="DZ266" s="92">
        <v>2618054.09</v>
      </c>
      <c r="EA266" s="92">
        <v>0.65915143099999995</v>
      </c>
      <c r="EB266" s="92">
        <v>1.8616126900000001</v>
      </c>
      <c r="EC266" s="92">
        <v>4.0865727200000004</v>
      </c>
      <c r="ED266" s="92">
        <v>1.7146459000000001</v>
      </c>
      <c r="EE266" s="92">
        <v>3.7926569300000001</v>
      </c>
      <c r="EF266" s="92">
        <v>0.78594615700000003</v>
      </c>
      <c r="EG266" s="92">
        <v>1.1824699000000001</v>
      </c>
      <c r="EH266" s="92">
        <v>0</v>
      </c>
      <c r="EI266" s="92">
        <v>4.0470383500000002</v>
      </c>
      <c r="EJ266" s="92">
        <v>0.102132709</v>
      </c>
      <c r="EK266" s="92">
        <v>4.2852884899999999E-2</v>
      </c>
      <c r="EL266" s="92">
        <v>1.3948521199999999</v>
      </c>
      <c r="EM266" s="92">
        <v>1.37104314</v>
      </c>
      <c r="EN266" s="92">
        <v>43.602013100000001</v>
      </c>
      <c r="EO266" s="92">
        <v>383.45260000000002</v>
      </c>
      <c r="EP266" s="92">
        <v>1.3208535299999999</v>
      </c>
      <c r="EQ266" s="92">
        <v>1.7386370600000001</v>
      </c>
      <c r="ER266" s="92">
        <v>0.21866772300000001</v>
      </c>
      <c r="ES266" s="92">
        <v>6.0491415000000002</v>
      </c>
      <c r="ET266" s="92">
        <v>2.6962950000000001</v>
      </c>
      <c r="EU266" s="92">
        <v>0.62274813600000001</v>
      </c>
      <c r="EV266" s="92">
        <v>1.6347316999999999</v>
      </c>
      <c r="EW266" s="92">
        <v>19.031685499999998</v>
      </c>
      <c r="EX266" s="92">
        <v>0.441775639</v>
      </c>
      <c r="EY266" s="92">
        <v>0</v>
      </c>
      <c r="EZ266" s="92">
        <v>111.70775399999999</v>
      </c>
      <c r="FA266" s="92">
        <v>807.70124299999998</v>
      </c>
      <c r="FB266" s="92">
        <v>0</v>
      </c>
      <c r="FC266" s="92">
        <v>32397.238099999999</v>
      </c>
      <c r="FD266" s="92">
        <v>0</v>
      </c>
      <c r="FE266" s="92">
        <v>0</v>
      </c>
      <c r="FF266" s="92">
        <v>0</v>
      </c>
      <c r="FG266" s="92">
        <v>0</v>
      </c>
      <c r="FH266" s="92">
        <v>2.6807654200000002</v>
      </c>
      <c r="FI266" s="92">
        <v>19.330649099999999</v>
      </c>
      <c r="FJ266" s="92">
        <v>37.317801799999998</v>
      </c>
      <c r="FK266" s="92">
        <v>0</v>
      </c>
      <c r="FL266" s="92">
        <v>35.799585100000002</v>
      </c>
      <c r="FM266" s="92">
        <v>0</v>
      </c>
      <c r="FN266" s="92">
        <v>44.318733799999997</v>
      </c>
      <c r="FO266" s="92">
        <v>1.5649835699999999E-3</v>
      </c>
      <c r="FP266" s="92">
        <v>266.785191</v>
      </c>
      <c r="FQ266" s="92">
        <v>0.711177638</v>
      </c>
      <c r="FR266" s="92">
        <v>0</v>
      </c>
      <c r="FS266" s="92">
        <v>0</v>
      </c>
      <c r="FT266" s="92">
        <v>0</v>
      </c>
      <c r="FU266" s="92">
        <v>0</v>
      </c>
      <c r="FV266" s="92">
        <v>0</v>
      </c>
      <c r="FW266" s="92">
        <v>0</v>
      </c>
      <c r="FX266" s="92">
        <v>0</v>
      </c>
      <c r="FY266" s="92">
        <v>0</v>
      </c>
      <c r="FZ266" s="92">
        <v>0</v>
      </c>
      <c r="GA266" s="92">
        <v>0</v>
      </c>
      <c r="GB266" s="92">
        <v>0</v>
      </c>
      <c r="GC266" s="92">
        <v>0</v>
      </c>
      <c r="GD266" s="92">
        <v>0</v>
      </c>
      <c r="GE266" s="92">
        <v>0</v>
      </c>
      <c r="GF266" s="92">
        <v>0</v>
      </c>
      <c r="GG266" s="92">
        <v>0</v>
      </c>
      <c r="GH266" s="92">
        <v>0</v>
      </c>
      <c r="GI266" s="92">
        <v>0</v>
      </c>
      <c r="GJ266" s="92">
        <v>0.98710328199999997</v>
      </c>
      <c r="GK266" s="92">
        <v>2.4852448400000002E-7</v>
      </c>
      <c r="GL266" s="92">
        <v>7.0189687900000001E-7</v>
      </c>
      <c r="GM266" s="92">
        <v>1.54078915E-6</v>
      </c>
      <c r="GN266" s="92">
        <v>6.4648496000000005E-7</v>
      </c>
      <c r="GO266" s="92">
        <v>1.42997202E-6</v>
      </c>
      <c r="GP266" s="92">
        <v>2.9633078800000001E-7</v>
      </c>
      <c r="GQ266" s="92">
        <v>4.4583491199999999E-7</v>
      </c>
      <c r="GR266" s="92">
        <v>0</v>
      </c>
      <c r="GS266" s="92">
        <v>1.52588323E-6</v>
      </c>
      <c r="GT266" s="92">
        <v>3.8507810999999999E-8</v>
      </c>
      <c r="GU266" s="92">
        <v>1.6157123499999998E-8</v>
      </c>
      <c r="GV266" s="92">
        <v>5.2591087199999996E-7</v>
      </c>
      <c r="GW266" s="92">
        <v>5.1693400299999997E-7</v>
      </c>
      <c r="GX266" s="92">
        <v>1.6439572600000001E-5</v>
      </c>
      <c r="GY266" s="92">
        <v>1.44575821E-4</v>
      </c>
      <c r="GZ266" s="92">
        <v>4.9801066199999996E-7</v>
      </c>
      <c r="HA266" s="92">
        <v>6.5553051599999996E-7</v>
      </c>
      <c r="HB266" s="92">
        <v>8.2445824100000001E-8</v>
      </c>
      <c r="HC266" s="92">
        <v>2.2807502099999998E-6</v>
      </c>
      <c r="HD266" s="92">
        <v>1.016603E-6</v>
      </c>
      <c r="HE266" s="92">
        <v>2.3479909400000001E-7</v>
      </c>
      <c r="HF266" s="92">
        <v>6.1635434900000004E-7</v>
      </c>
      <c r="HG266" s="92">
        <v>7.1756497499999998E-6</v>
      </c>
      <c r="HH266" s="92">
        <v>1.6656576500000001E-7</v>
      </c>
      <c r="HI266" s="92">
        <v>0</v>
      </c>
      <c r="HJ266" s="92">
        <v>4.2117957499999999E-5</v>
      </c>
      <c r="HK266" s="92">
        <v>3.0453326E-4</v>
      </c>
      <c r="HL266" s="92">
        <v>0</v>
      </c>
      <c r="HM266" s="92">
        <v>1.2214957699999999E-2</v>
      </c>
      <c r="HN266" s="92">
        <v>0</v>
      </c>
      <c r="HO266" s="92">
        <v>0</v>
      </c>
      <c r="HP266" s="92">
        <v>0</v>
      </c>
      <c r="HQ266" s="92">
        <v>0</v>
      </c>
      <c r="HR266" s="92">
        <v>1.01074777E-6</v>
      </c>
      <c r="HS266" s="92">
        <v>7.2883700999999999E-6</v>
      </c>
      <c r="HT266" s="92">
        <v>1.4070192299999999E-5</v>
      </c>
      <c r="HU266" s="92">
        <v>0</v>
      </c>
      <c r="HV266" s="92">
        <v>1.34977685E-5</v>
      </c>
      <c r="HW266" s="92">
        <v>0</v>
      </c>
      <c r="HX266" s="92">
        <v>1.6709802799999999E-5</v>
      </c>
      <c r="HY266" s="92">
        <v>5.9005672500000002E-10</v>
      </c>
      <c r="HZ266" s="92">
        <v>1.0058789E-4</v>
      </c>
      <c r="IA266" s="92">
        <v>2.6814028900000001E-7</v>
      </c>
      <c r="IB266" s="92">
        <v>0</v>
      </c>
      <c r="IC266" s="92">
        <v>0</v>
      </c>
      <c r="ID266" s="92">
        <v>0</v>
      </c>
      <c r="IE266" s="92">
        <v>0</v>
      </c>
      <c r="IF266" s="92">
        <v>0</v>
      </c>
      <c r="IG266" s="92">
        <v>0</v>
      </c>
      <c r="IH266" s="92">
        <v>0</v>
      </c>
      <c r="II266" s="92">
        <v>0</v>
      </c>
      <c r="IJ266" s="92">
        <v>0</v>
      </c>
      <c r="IK266" s="92">
        <v>0</v>
      </c>
      <c r="IL266" s="92">
        <v>0</v>
      </c>
      <c r="IM266" s="92">
        <v>0</v>
      </c>
      <c r="IN266" s="92">
        <v>0</v>
      </c>
      <c r="IO266" s="92">
        <v>0</v>
      </c>
      <c r="IP266" s="92">
        <v>0</v>
      </c>
      <c r="IQ266" s="92">
        <v>0</v>
      </c>
      <c r="IR266" s="92">
        <v>0</v>
      </c>
      <c r="IS266" s="92">
        <v>0</v>
      </c>
      <c r="IT266" s="92">
        <v>145728.54800000001</v>
      </c>
      <c r="IU266" s="92">
        <v>2652259.5299999998</v>
      </c>
      <c r="IV266" s="92">
        <v>44959.428099999997</v>
      </c>
      <c r="IW266" s="92">
        <v>25</v>
      </c>
      <c r="IX266" s="92">
        <v>1</v>
      </c>
      <c r="IY266" s="92">
        <v>0</v>
      </c>
      <c r="IZ266" s="92">
        <v>1</v>
      </c>
      <c r="JA266" s="92">
        <v>0</v>
      </c>
      <c r="JB266" s="92">
        <v>-68404.736799999999</v>
      </c>
      <c r="JC266" s="92">
        <v>-3758.5020800000002</v>
      </c>
      <c r="JD266" s="92">
        <v>-9968.52297</v>
      </c>
      <c r="JE266" s="92">
        <v>-39.859977200000003</v>
      </c>
      <c r="JF266" s="92">
        <v>-2.1901086699999999</v>
      </c>
      <c r="JG266" s="92">
        <v>5.4022242700000001E-2</v>
      </c>
      <c r="JH266" s="92">
        <v>0.98320480099999996</v>
      </c>
      <c r="JI266" s="92">
        <v>18.199999699999999</v>
      </c>
      <c r="JJ266" s="92">
        <v>0</v>
      </c>
      <c r="JK266" s="92">
        <v>0</v>
      </c>
      <c r="JL266" s="92">
        <v>0</v>
      </c>
      <c r="JM266" s="92">
        <v>0</v>
      </c>
      <c r="JN266" s="92">
        <v>0</v>
      </c>
      <c r="JO266" s="92">
        <v>0</v>
      </c>
      <c r="JP266" s="92">
        <v>0</v>
      </c>
      <c r="JQ266" s="92">
        <v>0</v>
      </c>
      <c r="JR266" s="92">
        <v>0</v>
      </c>
      <c r="JS266" s="92">
        <v>0</v>
      </c>
      <c r="JT266" s="92">
        <v>0</v>
      </c>
      <c r="JU266" s="92">
        <v>0</v>
      </c>
      <c r="JV266" s="92">
        <v>0</v>
      </c>
      <c r="JW266" s="92">
        <v>0</v>
      </c>
      <c r="JX266" s="92">
        <v>0</v>
      </c>
      <c r="JY266" s="92">
        <v>0</v>
      </c>
      <c r="JZ266" s="92">
        <v>0</v>
      </c>
      <c r="KA266" s="92">
        <v>0</v>
      </c>
      <c r="KB266" s="92">
        <v>0</v>
      </c>
      <c r="KC266" s="92">
        <v>0</v>
      </c>
      <c r="KD266" s="92">
        <v>0</v>
      </c>
      <c r="KE266" s="92">
        <v>0</v>
      </c>
      <c r="KF266" s="92">
        <v>0</v>
      </c>
      <c r="KG266" s="92">
        <v>0</v>
      </c>
      <c r="KH266" s="92">
        <v>0</v>
      </c>
      <c r="KI266" s="92">
        <v>0</v>
      </c>
      <c r="KJ266" s="92">
        <v>0</v>
      </c>
      <c r="KK266" s="92">
        <v>0</v>
      </c>
      <c r="KL266" s="92">
        <v>0</v>
      </c>
      <c r="KM266" s="92">
        <v>0</v>
      </c>
      <c r="KN266" s="92">
        <v>0</v>
      </c>
      <c r="KO266" s="92">
        <v>0</v>
      </c>
      <c r="KP266" s="92">
        <v>0</v>
      </c>
      <c r="KQ266" s="92">
        <v>0</v>
      </c>
      <c r="KR266" s="92">
        <v>0</v>
      </c>
      <c r="KS266" s="92">
        <v>0</v>
      </c>
      <c r="KT266" s="92">
        <v>0</v>
      </c>
      <c r="KU266" s="92">
        <v>0</v>
      </c>
      <c r="KV266" s="92">
        <v>0</v>
      </c>
      <c r="KW266" s="92">
        <v>0</v>
      </c>
      <c r="KX266" s="92">
        <v>0</v>
      </c>
      <c r="KY266" s="92">
        <v>0</v>
      </c>
      <c r="KZ266" s="92">
        <v>0</v>
      </c>
      <c r="LA266" s="92">
        <v>0</v>
      </c>
      <c r="LB266" s="92">
        <v>0</v>
      </c>
      <c r="LC266" s="92">
        <v>1.1940801299999999</v>
      </c>
      <c r="LD266" s="92">
        <v>2.94842825E-2</v>
      </c>
      <c r="LE266" s="92">
        <v>1.2371027600000001E-2</v>
      </c>
      <c r="LF266" s="92">
        <v>0.49419080700000001</v>
      </c>
      <c r="LG266" s="92">
        <v>6.0223969299999999E-2</v>
      </c>
      <c r="LH266" s="92">
        <v>12.652794</v>
      </c>
      <c r="LI266" s="92">
        <v>0</v>
      </c>
      <c r="LJ266" s="92">
        <v>3.0609119899999999E-2</v>
      </c>
      <c r="LK266" s="92">
        <v>11.3041217</v>
      </c>
      <c r="LL266" s="92">
        <v>3.3464980099999999</v>
      </c>
      <c r="LM266" s="92">
        <v>0.37183311200000002</v>
      </c>
      <c r="LN266" s="92">
        <v>5.2385072600000004</v>
      </c>
      <c r="LO266" s="92">
        <v>0.69837559000000005</v>
      </c>
      <c r="LP266" s="92">
        <v>845.04962499999999</v>
      </c>
      <c r="LQ266" s="92">
        <v>0.481284871</v>
      </c>
      <c r="LR266" s="92">
        <v>0</v>
      </c>
      <c r="LS266" s="92">
        <v>0</v>
      </c>
      <c r="LT266" s="92">
        <v>0</v>
      </c>
      <c r="LU266" s="92">
        <v>0</v>
      </c>
      <c r="LV266" s="92">
        <v>0</v>
      </c>
      <c r="LW266" s="92">
        <v>0</v>
      </c>
      <c r="LX266" s="92">
        <v>0</v>
      </c>
      <c r="LY266" s="92">
        <v>0</v>
      </c>
      <c r="LZ266" s="92">
        <v>0</v>
      </c>
      <c r="MA266" s="92">
        <v>0</v>
      </c>
      <c r="MB266" s="92">
        <v>0</v>
      </c>
      <c r="MC266" s="92">
        <v>0</v>
      </c>
      <c r="MD266" s="92">
        <v>0</v>
      </c>
      <c r="ME266" s="92">
        <v>0</v>
      </c>
      <c r="MF266" s="92">
        <v>0</v>
      </c>
      <c r="MG266" s="92">
        <v>0</v>
      </c>
      <c r="MH266" s="92">
        <v>0</v>
      </c>
      <c r="MI266" s="92">
        <v>0</v>
      </c>
      <c r="MJ266" s="92">
        <v>0</v>
      </c>
      <c r="MK266" s="92">
        <v>0</v>
      </c>
      <c r="ML266" s="92">
        <v>0</v>
      </c>
      <c r="MM266" s="92">
        <v>0</v>
      </c>
      <c r="MN266" s="92">
        <v>0</v>
      </c>
      <c r="MO266" s="92">
        <v>0</v>
      </c>
      <c r="MP266" s="92">
        <v>0</v>
      </c>
      <c r="MQ266" s="92">
        <v>0</v>
      </c>
      <c r="MR266" s="92">
        <v>0</v>
      </c>
      <c r="MS266" s="92">
        <v>0</v>
      </c>
      <c r="MT266" s="92">
        <v>0</v>
      </c>
      <c r="MU266" s="92">
        <v>0</v>
      </c>
      <c r="MV266" s="92">
        <v>0</v>
      </c>
      <c r="MW266" s="92">
        <v>0</v>
      </c>
      <c r="MX266" s="92">
        <v>0</v>
      </c>
      <c r="MY266" s="92">
        <v>0</v>
      </c>
      <c r="MZ266" s="92">
        <v>0</v>
      </c>
      <c r="NA266" s="92">
        <v>0</v>
      </c>
      <c r="NB266" s="92">
        <v>0</v>
      </c>
      <c r="NC266" s="92">
        <v>0</v>
      </c>
      <c r="ND266" s="92">
        <v>0</v>
      </c>
      <c r="NE266" s="92">
        <v>0</v>
      </c>
      <c r="NF266" s="92">
        <v>0</v>
      </c>
      <c r="NG266" s="92">
        <v>0</v>
      </c>
      <c r="NH266" s="92">
        <v>0</v>
      </c>
      <c r="NI266" s="92">
        <v>0</v>
      </c>
      <c r="NJ266" s="92">
        <v>0</v>
      </c>
      <c r="NK266" s="92">
        <v>0</v>
      </c>
      <c r="NL266" s="92">
        <v>0</v>
      </c>
      <c r="NM266" s="92">
        <v>1.35542444E-3</v>
      </c>
      <c r="NN266" s="92">
        <v>3.3468203599999997E-5</v>
      </c>
      <c r="NO266" s="92">
        <v>1.40426029E-5</v>
      </c>
      <c r="NP266" s="92">
        <v>5.6096595099999996E-4</v>
      </c>
      <c r="NQ266" s="92">
        <v>6.8361442100000006E-5</v>
      </c>
      <c r="NR266" s="92">
        <v>1.4362441599999999E-2</v>
      </c>
      <c r="NS266" s="92">
        <v>0</v>
      </c>
      <c r="NT266" s="92">
        <v>3.4745029300000001E-5</v>
      </c>
      <c r="NU266" s="92">
        <v>1.2831536500000001E-2</v>
      </c>
      <c r="NV266" s="92">
        <v>3.7986773800000001E-3</v>
      </c>
      <c r="NW266" s="92">
        <v>4.2207526399999998E-4</v>
      </c>
      <c r="NX266" s="92">
        <v>5.9463352299999996E-3</v>
      </c>
      <c r="NY266" s="92">
        <v>7.9274021600000001E-4</v>
      </c>
      <c r="NZ266" s="92">
        <v>0.95923287000000002</v>
      </c>
      <c r="OA266" s="92">
        <v>5.4631616300000003E-4</v>
      </c>
      <c r="OB266" s="92">
        <v>0</v>
      </c>
      <c r="OC266" s="92">
        <v>0</v>
      </c>
      <c r="OD266" s="92">
        <v>0</v>
      </c>
      <c r="OE266" s="92">
        <v>0</v>
      </c>
      <c r="OF266" s="92">
        <v>0</v>
      </c>
      <c r="OG266" s="92">
        <v>0</v>
      </c>
      <c r="OH266" s="92">
        <v>0</v>
      </c>
      <c r="OI266" s="92">
        <v>0</v>
      </c>
      <c r="OJ266" s="92">
        <v>0</v>
      </c>
      <c r="OK266" s="92">
        <v>0</v>
      </c>
      <c r="OL266" s="92">
        <v>0</v>
      </c>
      <c r="OM266" s="92">
        <v>0</v>
      </c>
      <c r="ON266" s="92">
        <v>0</v>
      </c>
      <c r="OO266" s="92">
        <v>0</v>
      </c>
      <c r="OP266" s="92">
        <v>0</v>
      </c>
      <c r="OQ266" s="92">
        <v>0</v>
      </c>
      <c r="OR266" s="92">
        <v>0</v>
      </c>
      <c r="OS266" s="92">
        <v>0</v>
      </c>
      <c r="OT266" s="92">
        <v>0</v>
      </c>
      <c r="OU266" s="92">
        <v>0</v>
      </c>
      <c r="OV266" s="92">
        <v>0</v>
      </c>
      <c r="OW266" s="92">
        <v>0</v>
      </c>
      <c r="OX266" s="92">
        <v>0</v>
      </c>
      <c r="OY266" s="92">
        <v>0</v>
      </c>
      <c r="OZ266" s="92">
        <v>0</v>
      </c>
      <c r="PA266" s="92">
        <v>0</v>
      </c>
      <c r="PB266" s="92">
        <v>0</v>
      </c>
      <c r="PC266" s="92">
        <v>0</v>
      </c>
      <c r="PD266" s="92">
        <v>0</v>
      </c>
      <c r="PE266" s="92">
        <v>0</v>
      </c>
      <c r="PF266" s="92">
        <v>0</v>
      </c>
      <c r="PG266" s="92">
        <v>0</v>
      </c>
      <c r="PH266" s="92">
        <v>0</v>
      </c>
      <c r="PI266" s="92">
        <v>0</v>
      </c>
      <c r="PJ266" s="92">
        <v>0</v>
      </c>
      <c r="PK266" s="92">
        <v>0</v>
      </c>
      <c r="PL266" s="92">
        <v>0</v>
      </c>
      <c r="PM266" s="92">
        <v>0</v>
      </c>
      <c r="PN266" s="92">
        <v>0</v>
      </c>
      <c r="PO266" s="92">
        <v>0</v>
      </c>
      <c r="PP266" s="92">
        <v>0</v>
      </c>
      <c r="PQ266" s="92">
        <v>0</v>
      </c>
      <c r="PR266" s="92">
        <v>0</v>
      </c>
      <c r="PS266" s="92">
        <v>0</v>
      </c>
      <c r="PT266" s="92">
        <v>0</v>
      </c>
      <c r="PU266" s="92">
        <v>0</v>
      </c>
      <c r="PV266" s="92">
        <v>0</v>
      </c>
      <c r="PW266" s="92">
        <v>193.611019</v>
      </c>
      <c r="PX266" s="92">
        <v>4.7806523199999997</v>
      </c>
      <c r="PY266" s="92">
        <v>2.0058681100000002</v>
      </c>
      <c r="PZ266" s="92">
        <v>65.291006899999999</v>
      </c>
      <c r="QA266" s="92">
        <v>7.9566101600000003</v>
      </c>
      <c r="QB266" s="92">
        <v>1925.11906</v>
      </c>
      <c r="QC266" s="92">
        <v>0</v>
      </c>
      <c r="QD266" s="92">
        <v>0.69910005500000005</v>
      </c>
      <c r="QE266" s="92">
        <v>633.905754</v>
      </c>
      <c r="QF266" s="92">
        <v>80.368157600000004</v>
      </c>
      <c r="QG266" s="92">
        <v>8.9297952899999995</v>
      </c>
      <c r="QH266" s="92">
        <v>129.00557499999999</v>
      </c>
      <c r="QI266" s="92">
        <v>16.635585899999999</v>
      </c>
      <c r="QJ266" s="92">
        <v>19637.263200000001</v>
      </c>
      <c r="QK266" s="92">
        <v>72.255971500000001</v>
      </c>
      <c r="QL266" s="92">
        <v>0</v>
      </c>
      <c r="QM266" s="92">
        <v>0</v>
      </c>
      <c r="QN266" s="92">
        <v>0</v>
      </c>
      <c r="QO266" s="92">
        <v>0</v>
      </c>
      <c r="QP266" s="92">
        <v>0</v>
      </c>
      <c r="QQ266" s="92">
        <v>0</v>
      </c>
      <c r="QR266" s="92">
        <v>0</v>
      </c>
      <c r="QS266" s="92">
        <v>0</v>
      </c>
      <c r="QT266" s="92">
        <v>0</v>
      </c>
      <c r="QU266" s="92">
        <v>0</v>
      </c>
      <c r="QV266" s="92">
        <v>0</v>
      </c>
      <c r="QW266" s="92">
        <v>0</v>
      </c>
      <c r="QX266" s="92">
        <v>0</v>
      </c>
      <c r="QY266" s="92">
        <v>0</v>
      </c>
      <c r="QZ266" s="92">
        <v>0</v>
      </c>
      <c r="RA266" s="92">
        <v>0</v>
      </c>
      <c r="RB266" s="92">
        <v>0</v>
      </c>
      <c r="RC266" s="92">
        <v>0</v>
      </c>
      <c r="RD266" s="92">
        <v>0</v>
      </c>
      <c r="RE266" s="92">
        <v>0</v>
      </c>
      <c r="RF266" s="92">
        <v>0</v>
      </c>
      <c r="RG266" s="92">
        <v>0</v>
      </c>
      <c r="RH266" s="92">
        <v>0</v>
      </c>
      <c r="RI266" s="92">
        <v>0</v>
      </c>
      <c r="RJ266" s="92">
        <v>0</v>
      </c>
      <c r="RK266" s="92">
        <v>0</v>
      </c>
      <c r="RL266" s="92">
        <v>0</v>
      </c>
      <c r="RM266" s="92">
        <v>0</v>
      </c>
      <c r="RN266" s="92">
        <v>0</v>
      </c>
      <c r="RO266" s="92">
        <v>0</v>
      </c>
      <c r="RP266" s="92">
        <v>0</v>
      </c>
      <c r="RQ266" s="92">
        <v>0</v>
      </c>
      <c r="RR266" s="92">
        <v>0</v>
      </c>
      <c r="RS266" s="92">
        <v>0</v>
      </c>
      <c r="RT266" s="92">
        <v>0</v>
      </c>
      <c r="RU266" s="92">
        <v>0</v>
      </c>
      <c r="RV266" s="92">
        <v>0</v>
      </c>
      <c r="RW266" s="92">
        <v>0</v>
      </c>
      <c r="RX266" s="92">
        <v>0</v>
      </c>
      <c r="RY266" s="92">
        <v>0</v>
      </c>
      <c r="RZ266" s="92">
        <v>0</v>
      </c>
      <c r="SA266" s="92">
        <v>0</v>
      </c>
      <c r="SB266" s="92">
        <v>0</v>
      </c>
      <c r="SC266" s="92">
        <v>0</v>
      </c>
      <c r="SD266" s="92">
        <v>0</v>
      </c>
      <c r="SE266" s="92">
        <v>0</v>
      </c>
      <c r="SF266" s="92">
        <v>0</v>
      </c>
      <c r="SG266" s="92">
        <v>8.4999774499999996E-3</v>
      </c>
      <c r="SH266" s="92">
        <v>2.0988184000000001E-4</v>
      </c>
      <c r="SI266" s="92">
        <v>8.8062310700000001E-5</v>
      </c>
      <c r="SJ266" s="92">
        <v>2.8664282099999999E-3</v>
      </c>
      <c r="SK266" s="92">
        <v>3.49313832E-4</v>
      </c>
      <c r="SL266" s="92">
        <v>8.4517238199999997E-2</v>
      </c>
      <c r="SM266" s="92">
        <v>0</v>
      </c>
      <c r="SN266" s="92">
        <v>3.0692130799999999E-5</v>
      </c>
      <c r="SO266" s="92">
        <v>2.7829948199999999E-2</v>
      </c>
      <c r="SP266" s="92">
        <v>3.5283504699999998E-3</v>
      </c>
      <c r="SQ266" s="92">
        <v>3.9203894100000002E-4</v>
      </c>
      <c r="SR266" s="92">
        <v>5.6636470699999997E-3</v>
      </c>
      <c r="SS266" s="92">
        <v>7.3034120699999995E-4</v>
      </c>
      <c r="ST266" s="92">
        <v>0.86212187399999995</v>
      </c>
      <c r="SU266" s="92">
        <v>3.1722064800000001E-3</v>
      </c>
      <c r="SV266" s="92">
        <v>0</v>
      </c>
      <c r="SW266" s="92">
        <v>0</v>
      </c>
      <c r="SX266" s="92">
        <v>0</v>
      </c>
      <c r="SY266" s="92">
        <v>880.96399799999995</v>
      </c>
      <c r="SZ266" s="92">
        <v>22777.827300000001</v>
      </c>
      <c r="TA266" s="92">
        <v>256.36122699999999</v>
      </c>
      <c r="TB266" s="92">
        <v>25</v>
      </c>
      <c r="TC266" s="92">
        <v>1</v>
      </c>
      <c r="TD266" s="92">
        <v>0</v>
      </c>
      <c r="TE266" s="92">
        <v>0</v>
      </c>
      <c r="TF266" s="92">
        <v>1</v>
      </c>
      <c r="TG266" s="92">
        <v>-26576.4624</v>
      </c>
      <c r="TH266" s="92">
        <v>-1027.88147</v>
      </c>
      <c r="TI266" s="92">
        <v>-23.412906599999999</v>
      </c>
      <c r="TJ266" s="92">
        <v>-79.861098799999994</v>
      </c>
      <c r="TK266" s="92">
        <v>-3.0887385300000001</v>
      </c>
      <c r="TL266" s="92">
        <v>5.7273611500000002E-2</v>
      </c>
      <c r="TM266" s="92">
        <v>1.4808419399999999</v>
      </c>
      <c r="TN266" s="92">
        <v>25.855571099999999</v>
      </c>
      <c r="TO266" s="92">
        <v>0</v>
      </c>
      <c r="TP266" s="92">
        <v>1.26630296E-2</v>
      </c>
      <c r="TQ266" s="92">
        <v>-11620621428.440001</v>
      </c>
      <c r="TR266" s="92">
        <v>7.48727536111112E-3</v>
      </c>
      <c r="TS266" s="92">
        <v>0</v>
      </c>
      <c r="TT266" s="92">
        <v>0</v>
      </c>
      <c r="TU266" s="92">
        <v>0</v>
      </c>
      <c r="TV266" s="92">
        <v>0</v>
      </c>
      <c r="TW266" s="92">
        <v>0</v>
      </c>
      <c r="TX266" s="92">
        <v>0</v>
      </c>
      <c r="TY266" s="92">
        <v>0</v>
      </c>
      <c r="TZ266" s="92">
        <v>0</v>
      </c>
      <c r="UA266" s="92">
        <v>0</v>
      </c>
      <c r="UB266" s="92">
        <v>0</v>
      </c>
      <c r="UC266" s="92">
        <v>0</v>
      </c>
      <c r="UD266" s="92">
        <v>0</v>
      </c>
      <c r="UE266" s="92">
        <v>0</v>
      </c>
      <c r="UF266" s="92">
        <v>0</v>
      </c>
      <c r="UG266" s="92">
        <v>0</v>
      </c>
      <c r="UH266" s="92">
        <v>0</v>
      </c>
      <c r="UI266" s="92">
        <v>0</v>
      </c>
      <c r="UJ266" s="92">
        <v>0</v>
      </c>
      <c r="UK266" s="92">
        <v>0</v>
      </c>
      <c r="UL266" s="92">
        <v>0</v>
      </c>
      <c r="UM266" s="92">
        <v>0</v>
      </c>
      <c r="UN266" s="92">
        <v>0</v>
      </c>
      <c r="UO266" s="92">
        <v>0</v>
      </c>
      <c r="UP266" s="92">
        <v>0</v>
      </c>
      <c r="UQ266" s="92">
        <v>0</v>
      </c>
      <c r="UR266" s="92">
        <v>0</v>
      </c>
      <c r="US266" s="92">
        <v>0</v>
      </c>
      <c r="UT266" s="92">
        <v>0</v>
      </c>
      <c r="UU266" s="92">
        <v>0</v>
      </c>
      <c r="UV266" s="92">
        <v>0</v>
      </c>
      <c r="UW266" s="92">
        <v>0</v>
      </c>
      <c r="UX266" s="92">
        <v>0</v>
      </c>
      <c r="UY266" s="92">
        <v>0</v>
      </c>
      <c r="UZ266" s="92">
        <v>0</v>
      </c>
      <c r="VA266" s="92">
        <v>0</v>
      </c>
      <c r="VB266" s="92">
        <v>0</v>
      </c>
      <c r="VC266" s="92">
        <v>0</v>
      </c>
      <c r="VD266" s="92">
        <v>0</v>
      </c>
      <c r="VE266" s="92">
        <v>0</v>
      </c>
      <c r="VF266" s="92">
        <v>0</v>
      </c>
      <c r="VG266" s="92">
        <v>0</v>
      </c>
      <c r="VH266" s="92">
        <v>0</v>
      </c>
      <c r="VI266" s="92">
        <v>0</v>
      </c>
      <c r="VJ266" s="92">
        <v>0</v>
      </c>
      <c r="VK266" s="92">
        <v>0</v>
      </c>
      <c r="VL266" s="92">
        <v>0</v>
      </c>
      <c r="VM266" s="92">
        <v>0</v>
      </c>
      <c r="VN266" s="92">
        <v>0</v>
      </c>
      <c r="VO266" s="92">
        <v>0</v>
      </c>
      <c r="VP266" s="92">
        <v>0</v>
      </c>
      <c r="VQ266" s="92">
        <v>0</v>
      </c>
      <c r="VR266" s="92">
        <v>0</v>
      </c>
      <c r="VS266" s="92">
        <v>0</v>
      </c>
      <c r="VT266" s="92">
        <v>0</v>
      </c>
      <c r="VU266" s="92">
        <v>0</v>
      </c>
      <c r="VV266" s="92">
        <v>0</v>
      </c>
      <c r="VW266" s="92">
        <v>0</v>
      </c>
      <c r="VX266" s="92">
        <v>0</v>
      </c>
      <c r="VY266" s="92">
        <v>0</v>
      </c>
      <c r="VZ266" s="92">
        <v>0</v>
      </c>
      <c r="WA266" s="92">
        <v>0</v>
      </c>
      <c r="WB266" s="92">
        <v>0</v>
      </c>
      <c r="WC266" s="92">
        <v>0.269042197222222</v>
      </c>
    </row>
    <row r="267" spans="2:601" ht="13.5" customHeight="1">
      <c r="B267" s="851" t="s">
        <v>2931</v>
      </c>
      <c r="C267" s="92">
        <v>0</v>
      </c>
      <c r="D267" s="92">
        <v>2891599.58</v>
      </c>
      <c r="E267" s="92">
        <v>-9997.3296200000004</v>
      </c>
      <c r="F267" s="92">
        <v>145383.90100000001</v>
      </c>
      <c r="G267" s="92">
        <v>1.4764687300000001E-2</v>
      </c>
      <c r="H267" s="92">
        <v>1.0333240800000001E-2</v>
      </c>
      <c r="I267" s="92">
        <v>2.26833112E-2</v>
      </c>
      <c r="J267" s="92">
        <v>9.5174732300000002E-3</v>
      </c>
      <c r="K267" s="92">
        <v>2.5262249800000001E-2</v>
      </c>
      <c r="L267" s="92">
        <v>5.2350551400000001E-3</v>
      </c>
      <c r="M267" s="92">
        <v>3.4544832600000002E-3</v>
      </c>
      <c r="N267" s="92">
        <v>0</v>
      </c>
      <c r="O267" s="92">
        <v>2.4959778200000001E-2</v>
      </c>
      <c r="P267" s="92">
        <v>6.29895135E-4</v>
      </c>
      <c r="Q267" s="92">
        <v>2.6429166499999999E-4</v>
      </c>
      <c r="R267" s="92">
        <v>1.0557773899999999E-2</v>
      </c>
      <c r="S267" s="92">
        <v>1.0377561299999999E-2</v>
      </c>
      <c r="T267" s="92">
        <v>0.242021395</v>
      </c>
      <c r="U267" s="92">
        <v>2.5202321300000001</v>
      </c>
      <c r="V267" s="92">
        <v>1.04738952E-2</v>
      </c>
      <c r="W267" s="92">
        <v>1.8466131600000001E-2</v>
      </c>
      <c r="X267" s="92">
        <v>3.6452336499999999E-3</v>
      </c>
      <c r="Y267" s="92">
        <v>6.7153873200000005E-2</v>
      </c>
      <c r="Z267" s="92">
        <v>1.7721611599999999E-2</v>
      </c>
      <c r="AA267" s="92">
        <v>6.7620395700000004E-3</v>
      </c>
      <c r="AB267" s="92">
        <v>1.38431892E-2</v>
      </c>
      <c r="AC267" s="92">
        <v>1.14886121</v>
      </c>
      <c r="AD267" s="92">
        <v>4.5042616499999999E-3</v>
      </c>
      <c r="AE267" s="92">
        <v>0</v>
      </c>
      <c r="AF267" s="92">
        <v>1.44918569</v>
      </c>
      <c r="AG267" s="92">
        <v>6.1163401000000004</v>
      </c>
      <c r="AH267" s="92">
        <v>56.294199300000002</v>
      </c>
      <c r="AI267" s="92">
        <v>324.87842699999999</v>
      </c>
      <c r="AJ267" s="92">
        <v>0</v>
      </c>
      <c r="AK267" s="92">
        <v>0</v>
      </c>
      <c r="AL267" s="92">
        <v>0</v>
      </c>
      <c r="AM267" s="92">
        <v>0</v>
      </c>
      <c r="AN267" s="92">
        <v>9.4905518099999992E-3</v>
      </c>
      <c r="AO267" s="92">
        <v>1397.08503</v>
      </c>
      <c r="AP267" s="92">
        <v>5994.5853500000003</v>
      </c>
      <c r="AQ267" s="92">
        <v>0</v>
      </c>
      <c r="AR267" s="92">
        <v>0.82746068100000003</v>
      </c>
      <c r="AS267" s="92">
        <v>0</v>
      </c>
      <c r="AT267" s="92">
        <v>88.628336200000007</v>
      </c>
      <c r="AU267" s="92">
        <v>0.20519200300000001</v>
      </c>
      <c r="AV267" s="92">
        <v>16.089540100000001</v>
      </c>
      <c r="AW267" s="92">
        <v>1.34254488E-2</v>
      </c>
      <c r="AX267" s="92">
        <v>0</v>
      </c>
      <c r="AY267" s="92">
        <v>0</v>
      </c>
      <c r="AZ267" s="92">
        <v>0</v>
      </c>
      <c r="BA267" s="92">
        <v>0</v>
      </c>
      <c r="BB267" s="92">
        <v>0</v>
      </c>
      <c r="BC267" s="92">
        <v>0</v>
      </c>
      <c r="BD267" s="92">
        <v>0</v>
      </c>
      <c r="BE267" s="92">
        <v>0</v>
      </c>
      <c r="BF267" s="92">
        <v>0</v>
      </c>
      <c r="BG267" s="92">
        <v>0</v>
      </c>
      <c r="BH267" s="92">
        <v>0</v>
      </c>
      <c r="BI267" s="92">
        <v>0</v>
      </c>
      <c r="BJ267" s="92">
        <v>0</v>
      </c>
      <c r="BK267" s="92">
        <v>0</v>
      </c>
      <c r="BL267" s="92">
        <v>0</v>
      </c>
      <c r="BM267" s="92">
        <v>0</v>
      </c>
      <c r="BN267" s="92">
        <v>0</v>
      </c>
      <c r="BO267" s="92">
        <v>0</v>
      </c>
      <c r="BP267" s="92">
        <v>0.94852121300000003</v>
      </c>
      <c r="BQ267" s="92">
        <v>9.6328541199999995E-8</v>
      </c>
      <c r="BR267" s="92">
        <v>6.7416667499999999E-8</v>
      </c>
      <c r="BS267" s="92">
        <v>1.4799164000000001E-7</v>
      </c>
      <c r="BT267" s="92">
        <v>6.2094394299999998E-8</v>
      </c>
      <c r="BU267" s="92">
        <v>1.6481728499999999E-7</v>
      </c>
      <c r="BV267" s="92">
        <v>3.4154819199999999E-8</v>
      </c>
      <c r="BW267" s="92">
        <v>2.2537919499999999E-8</v>
      </c>
      <c r="BX267" s="92">
        <v>0</v>
      </c>
      <c r="BY267" s="92">
        <v>1.62843884E-7</v>
      </c>
      <c r="BZ267" s="92">
        <v>4.1095946300000002E-9</v>
      </c>
      <c r="CA267" s="92">
        <v>1.72430544E-9</v>
      </c>
      <c r="CB267" s="92">
        <v>6.8881578099999994E-8</v>
      </c>
      <c r="CC267" s="92">
        <v>6.7705825799999998E-8</v>
      </c>
      <c r="CD267" s="92">
        <v>1.5790085900000001E-6</v>
      </c>
      <c r="CE267" s="92">
        <v>1.64426296E-5</v>
      </c>
      <c r="CF267" s="92">
        <v>6.8334332600000005E-8</v>
      </c>
      <c r="CG267" s="92">
        <v>1.2047769699999999E-7</v>
      </c>
      <c r="CH267" s="92">
        <v>2.3782423099999998E-8</v>
      </c>
      <c r="CI267" s="92">
        <v>4.3812879499999999E-7</v>
      </c>
      <c r="CJ267" s="92">
        <v>1.1562026100000001E-7</v>
      </c>
      <c r="CK267" s="92">
        <v>4.4117250600000001E-8</v>
      </c>
      <c r="CL267" s="92">
        <v>9.0316455900000004E-8</v>
      </c>
      <c r="CM267" s="92">
        <v>7.49546011E-6</v>
      </c>
      <c r="CN267" s="92">
        <v>2.9386938299999999E-8</v>
      </c>
      <c r="CO267" s="92">
        <v>0</v>
      </c>
      <c r="CP267" s="92">
        <v>9.4548526999999998E-6</v>
      </c>
      <c r="CQ267" s="92">
        <v>3.9904544500000002E-5</v>
      </c>
      <c r="CR267" s="92">
        <v>3.6727754499999999E-4</v>
      </c>
      <c r="CS267" s="92">
        <v>2.11958875E-3</v>
      </c>
      <c r="CT267" s="92">
        <v>0</v>
      </c>
      <c r="CU267" s="92">
        <v>0</v>
      </c>
      <c r="CV267" s="92">
        <v>0</v>
      </c>
      <c r="CW267" s="92">
        <v>0</v>
      </c>
      <c r="CX267" s="92">
        <v>6.1918752099999996E-8</v>
      </c>
      <c r="CY267" s="92">
        <v>9.1149348599999999E-3</v>
      </c>
      <c r="CZ267" s="92">
        <v>3.9110185800000002E-2</v>
      </c>
      <c r="DA267" s="92">
        <v>0</v>
      </c>
      <c r="DB267" s="92">
        <v>5.3985620499999996E-6</v>
      </c>
      <c r="DC267" s="92">
        <v>0</v>
      </c>
      <c r="DD267" s="92">
        <v>5.7823360500000001E-4</v>
      </c>
      <c r="DE267" s="92">
        <v>1.33872435E-6</v>
      </c>
      <c r="DF267" s="92">
        <v>1.0497221500000001E-4</v>
      </c>
      <c r="DG267" s="92">
        <v>8.7591011900000002E-8</v>
      </c>
      <c r="DH267" s="92">
        <v>0</v>
      </c>
      <c r="DI267" s="92">
        <v>0</v>
      </c>
      <c r="DJ267" s="92">
        <v>0</v>
      </c>
      <c r="DK267" s="92">
        <v>0</v>
      </c>
      <c r="DL267" s="92">
        <v>0</v>
      </c>
      <c r="DM267" s="92">
        <v>0</v>
      </c>
      <c r="DN267" s="92">
        <v>0</v>
      </c>
      <c r="DO267" s="92">
        <v>0</v>
      </c>
      <c r="DP267" s="92">
        <v>0</v>
      </c>
      <c r="DQ267" s="92">
        <v>0</v>
      </c>
      <c r="DR267" s="92">
        <v>0</v>
      </c>
      <c r="DS267" s="92">
        <v>0</v>
      </c>
      <c r="DT267" s="92">
        <v>0</v>
      </c>
      <c r="DU267" s="92">
        <v>0</v>
      </c>
      <c r="DV267" s="92">
        <v>0</v>
      </c>
      <c r="DW267" s="92">
        <v>0</v>
      </c>
      <c r="DX267" s="92">
        <v>0</v>
      </c>
      <c r="DY267" s="92">
        <v>0</v>
      </c>
      <c r="DZ267" s="92">
        <v>2619131.6800000002</v>
      </c>
      <c r="EA267" s="92">
        <v>0.68019496800000001</v>
      </c>
      <c r="EB267" s="92">
        <v>1.8616126900000001</v>
      </c>
      <c r="EC267" s="92">
        <v>4.0865727200000004</v>
      </c>
      <c r="ED267" s="92">
        <v>1.7146459000000001</v>
      </c>
      <c r="EE267" s="92">
        <v>3.7926569300000001</v>
      </c>
      <c r="EF267" s="92">
        <v>0.78594615700000003</v>
      </c>
      <c r="EG267" s="92">
        <v>1.1824699000000001</v>
      </c>
      <c r="EH267" s="92">
        <v>0</v>
      </c>
      <c r="EI267" s="92">
        <v>4.0470383500000002</v>
      </c>
      <c r="EJ267" s="92">
        <v>0.102132709</v>
      </c>
      <c r="EK267" s="92">
        <v>4.2852884899999999E-2</v>
      </c>
      <c r="EL267" s="92">
        <v>1.3948521199999999</v>
      </c>
      <c r="EM267" s="92">
        <v>1.37104314</v>
      </c>
      <c r="EN267" s="92">
        <v>43.602013100000001</v>
      </c>
      <c r="EO267" s="92">
        <v>383.45261299999999</v>
      </c>
      <c r="EP267" s="92">
        <v>1.3208629300000001</v>
      </c>
      <c r="EQ267" s="92">
        <v>1.7743285900000001</v>
      </c>
      <c r="ER267" s="92">
        <v>0.218905612</v>
      </c>
      <c r="ES267" s="92">
        <v>6.0491429999999999</v>
      </c>
      <c r="ET267" s="92">
        <v>2.6962950000000001</v>
      </c>
      <c r="EU267" s="92">
        <v>0.62274814099999998</v>
      </c>
      <c r="EV267" s="92">
        <v>1.6347316999999999</v>
      </c>
      <c r="EW267" s="92">
        <v>19.565749799999999</v>
      </c>
      <c r="EX267" s="92">
        <v>0.441775641</v>
      </c>
      <c r="EY267" s="92">
        <v>0</v>
      </c>
      <c r="EZ267" s="92">
        <v>111.70775399999999</v>
      </c>
      <c r="FA267" s="92">
        <v>807.70124299999998</v>
      </c>
      <c r="FB267" s="92">
        <v>3547.2596199999998</v>
      </c>
      <c r="FC267" s="92">
        <v>27612.947700000001</v>
      </c>
      <c r="FD267" s="92">
        <v>0</v>
      </c>
      <c r="FE267" s="92">
        <v>0</v>
      </c>
      <c r="FF267" s="92">
        <v>0</v>
      </c>
      <c r="FG267" s="92">
        <v>0</v>
      </c>
      <c r="FH267" s="92">
        <v>2.6807654200000002</v>
      </c>
      <c r="FI267" s="92">
        <v>44705.044399999999</v>
      </c>
      <c r="FJ267" s="92">
        <v>167929.19699999999</v>
      </c>
      <c r="FK267" s="92">
        <v>0</v>
      </c>
      <c r="FL267" s="92">
        <v>38.067775500000003</v>
      </c>
      <c r="FM267" s="92">
        <v>0</v>
      </c>
      <c r="FN267" s="92">
        <v>3900.5153500000001</v>
      </c>
      <c r="FO267" s="92">
        <v>3.2918460600000001</v>
      </c>
      <c r="FP267" s="92">
        <v>548.36177399999997</v>
      </c>
      <c r="FQ267" s="92">
        <v>0.86009869100000003</v>
      </c>
      <c r="FR267" s="92">
        <v>0</v>
      </c>
      <c r="FS267" s="92">
        <v>0</v>
      </c>
      <c r="FT267" s="92">
        <v>0</v>
      </c>
      <c r="FU267" s="92">
        <v>0</v>
      </c>
      <c r="FV267" s="92">
        <v>0</v>
      </c>
      <c r="FW267" s="92">
        <v>0</v>
      </c>
      <c r="FX267" s="92">
        <v>0</v>
      </c>
      <c r="FY267" s="92">
        <v>0</v>
      </c>
      <c r="FZ267" s="92">
        <v>0</v>
      </c>
      <c r="GA267" s="92">
        <v>0</v>
      </c>
      <c r="GB267" s="92">
        <v>0</v>
      </c>
      <c r="GC267" s="92">
        <v>0</v>
      </c>
      <c r="GD267" s="92">
        <v>0</v>
      </c>
      <c r="GE267" s="92">
        <v>0</v>
      </c>
      <c r="GF267" s="92">
        <v>0</v>
      </c>
      <c r="GG267" s="92">
        <v>0</v>
      </c>
      <c r="GH267" s="92">
        <v>0</v>
      </c>
      <c r="GI267" s="92">
        <v>0</v>
      </c>
      <c r="GJ267" s="92">
        <v>0.91296424200000004</v>
      </c>
      <c r="GK267" s="92">
        <v>2.3709906900000001E-7</v>
      </c>
      <c r="GL267" s="92">
        <v>6.4891193900000005E-7</v>
      </c>
      <c r="GM267" s="92">
        <v>1.42447774E-6</v>
      </c>
      <c r="GN267" s="92">
        <v>5.9768296599999995E-7</v>
      </c>
      <c r="GO267" s="92">
        <v>1.3220259900000001E-6</v>
      </c>
      <c r="GP267" s="92">
        <v>2.7396130699999998E-7</v>
      </c>
      <c r="GQ267" s="92">
        <v>4.1217963200000002E-7</v>
      </c>
      <c r="GR267" s="92">
        <v>0</v>
      </c>
      <c r="GS267" s="92">
        <v>1.41069704E-6</v>
      </c>
      <c r="GT267" s="92">
        <v>3.56009253E-8</v>
      </c>
      <c r="GU267" s="92">
        <v>1.4937451200000002E-8</v>
      </c>
      <c r="GV267" s="92">
        <v>4.86210801E-7</v>
      </c>
      <c r="GW267" s="92">
        <v>4.7791157899999998E-7</v>
      </c>
      <c r="GX267" s="92">
        <v>1.51985786E-5</v>
      </c>
      <c r="GY267" s="92">
        <v>1.3366205599999999E-4</v>
      </c>
      <c r="GZ267" s="92">
        <v>4.6042000600000001E-7</v>
      </c>
      <c r="HA267" s="92">
        <v>6.1848687100000001E-7</v>
      </c>
      <c r="HB267" s="92">
        <v>7.6305058699999998E-8</v>
      </c>
      <c r="HC267" s="92">
        <v>2.1085809800000001E-6</v>
      </c>
      <c r="HD267" s="92">
        <v>9.3986145999999995E-7</v>
      </c>
      <c r="HE267" s="92">
        <v>2.17074532E-7</v>
      </c>
      <c r="HF267" s="92">
        <v>5.6982686199999996E-7</v>
      </c>
      <c r="HG267" s="92">
        <v>6.8201343399999998E-6</v>
      </c>
      <c r="HH267" s="92">
        <v>1.5399201399999999E-7</v>
      </c>
      <c r="HI267" s="92">
        <v>0</v>
      </c>
      <c r="HJ267" s="92">
        <v>3.8938548200000001E-5</v>
      </c>
      <c r="HK267" s="92">
        <v>2.8154458899999998E-4</v>
      </c>
      <c r="HL267" s="92">
        <v>1.23648659E-3</v>
      </c>
      <c r="HM267" s="92">
        <v>9.6251876500000003E-3</v>
      </c>
      <c r="HN267" s="92">
        <v>0</v>
      </c>
      <c r="HO267" s="92">
        <v>0</v>
      </c>
      <c r="HP267" s="92">
        <v>0</v>
      </c>
      <c r="HQ267" s="92">
        <v>0</v>
      </c>
      <c r="HR267" s="92">
        <v>9.3444823299999995E-7</v>
      </c>
      <c r="HS267" s="92">
        <v>1.5583068E-2</v>
      </c>
      <c r="HT267" s="92">
        <v>5.8535946599999999E-2</v>
      </c>
      <c r="HU267" s="92">
        <v>0</v>
      </c>
      <c r="HV267" s="92">
        <v>1.32694809E-5</v>
      </c>
      <c r="HW267" s="92">
        <v>0</v>
      </c>
      <c r="HX267" s="92">
        <v>1.35962276E-3</v>
      </c>
      <c r="HY267" s="92">
        <v>1.1474557700000001E-6</v>
      </c>
      <c r="HZ267" s="92">
        <v>1.9114529300000001E-4</v>
      </c>
      <c r="IA267" s="92">
        <v>2.9980903799999999E-7</v>
      </c>
      <c r="IB267" s="92">
        <v>0</v>
      </c>
      <c r="IC267" s="92">
        <v>0</v>
      </c>
      <c r="ID267" s="92">
        <v>0</v>
      </c>
      <c r="IE267" s="92">
        <v>0</v>
      </c>
      <c r="IF267" s="92">
        <v>0</v>
      </c>
      <c r="IG267" s="92">
        <v>0</v>
      </c>
      <c r="IH267" s="92">
        <v>0</v>
      </c>
      <c r="II267" s="92">
        <v>0</v>
      </c>
      <c r="IJ267" s="92">
        <v>0</v>
      </c>
      <c r="IK267" s="92">
        <v>0</v>
      </c>
      <c r="IL267" s="92">
        <v>0</v>
      </c>
      <c r="IM267" s="92">
        <v>0</v>
      </c>
      <c r="IN267" s="92">
        <v>0</v>
      </c>
      <c r="IO267" s="92">
        <v>0</v>
      </c>
      <c r="IP267" s="92">
        <v>0</v>
      </c>
      <c r="IQ267" s="92">
        <v>0</v>
      </c>
      <c r="IR267" s="92">
        <v>0</v>
      </c>
      <c r="IS267" s="92">
        <v>0</v>
      </c>
      <c r="IT267" s="92">
        <v>153274.274</v>
      </c>
      <c r="IU267" s="92">
        <v>2868821.75</v>
      </c>
      <c r="IV267" s="92">
        <v>3195594.52</v>
      </c>
      <c r="IW267" s="92">
        <v>25</v>
      </c>
      <c r="IX267" s="92">
        <v>1</v>
      </c>
      <c r="IY267" s="92">
        <v>5.0414693199999999E-2</v>
      </c>
      <c r="IZ267" s="92">
        <v>0.94958530699999999</v>
      </c>
      <c r="JA267" s="92">
        <v>0</v>
      </c>
      <c r="JB267" s="92">
        <v>-65072.346599999997</v>
      </c>
      <c r="JC267" s="92">
        <v>-3476.6596100000002</v>
      </c>
      <c r="JD267" s="92">
        <v>-9973.9167199999993</v>
      </c>
      <c r="JE267" s="92">
        <v>-37.683312600000001</v>
      </c>
      <c r="JF267" s="92">
        <v>-2.0133291299999998</v>
      </c>
      <c r="JG267" s="92">
        <v>7.9940406099999995E-4</v>
      </c>
      <c r="JH267" s="92">
        <v>1.49623788E-2</v>
      </c>
      <c r="JI267" s="92">
        <v>18.7169162</v>
      </c>
      <c r="JJ267" s="92">
        <v>0</v>
      </c>
      <c r="JK267" s="92">
        <v>0</v>
      </c>
      <c r="JL267" s="92">
        <v>0</v>
      </c>
      <c r="JM267" s="92">
        <v>0</v>
      </c>
      <c r="JN267" s="92">
        <v>0</v>
      </c>
      <c r="JO267" s="92">
        <v>0</v>
      </c>
      <c r="JP267" s="92">
        <v>0</v>
      </c>
      <c r="JQ267" s="92">
        <v>0</v>
      </c>
      <c r="JR267" s="92">
        <v>0</v>
      </c>
      <c r="JS267" s="92">
        <v>0</v>
      </c>
      <c r="JT267" s="92">
        <v>0</v>
      </c>
      <c r="JU267" s="92">
        <v>0</v>
      </c>
      <c r="JV267" s="92">
        <v>0</v>
      </c>
      <c r="JW267" s="92">
        <v>0</v>
      </c>
      <c r="JX267" s="92">
        <v>0</v>
      </c>
      <c r="JY267" s="92">
        <v>0</v>
      </c>
      <c r="JZ267" s="92">
        <v>0</v>
      </c>
      <c r="KA267" s="92">
        <v>0</v>
      </c>
      <c r="KB267" s="92">
        <v>0</v>
      </c>
      <c r="KC267" s="92">
        <v>0</v>
      </c>
      <c r="KD267" s="92">
        <v>0</v>
      </c>
      <c r="KE267" s="92">
        <v>0</v>
      </c>
      <c r="KF267" s="92">
        <v>0</v>
      </c>
      <c r="KG267" s="92">
        <v>0</v>
      </c>
      <c r="KH267" s="92">
        <v>0</v>
      </c>
      <c r="KI267" s="92">
        <v>0</v>
      </c>
      <c r="KJ267" s="92">
        <v>0</v>
      </c>
      <c r="KK267" s="92">
        <v>0</v>
      </c>
      <c r="KL267" s="92">
        <v>0</v>
      </c>
      <c r="KM267" s="92">
        <v>0</v>
      </c>
      <c r="KN267" s="92">
        <v>0</v>
      </c>
      <c r="KO267" s="92">
        <v>0</v>
      </c>
      <c r="KP267" s="92">
        <v>0</v>
      </c>
      <c r="KQ267" s="92">
        <v>0</v>
      </c>
      <c r="KR267" s="92">
        <v>0</v>
      </c>
      <c r="KS267" s="92">
        <v>0</v>
      </c>
      <c r="KT267" s="92">
        <v>0</v>
      </c>
      <c r="KU267" s="92">
        <v>0</v>
      </c>
      <c r="KV267" s="92">
        <v>0</v>
      </c>
      <c r="KW267" s="92">
        <v>0</v>
      </c>
      <c r="KX267" s="92">
        <v>0</v>
      </c>
      <c r="KY267" s="92">
        <v>0</v>
      </c>
      <c r="KZ267" s="92">
        <v>0</v>
      </c>
      <c r="LA267" s="92">
        <v>0</v>
      </c>
      <c r="LB267" s="92">
        <v>0</v>
      </c>
      <c r="LC267" s="92">
        <v>1.1940801299999999</v>
      </c>
      <c r="LD267" s="92">
        <v>2.94842825E-2</v>
      </c>
      <c r="LE267" s="92">
        <v>1.2371027600000001E-2</v>
      </c>
      <c r="LF267" s="92">
        <v>0.49419080700000001</v>
      </c>
      <c r="LG267" s="92">
        <v>6.0223969299999999E-2</v>
      </c>
      <c r="LH267" s="92">
        <v>12.652794</v>
      </c>
      <c r="LI267" s="92">
        <v>0</v>
      </c>
      <c r="LJ267" s="92">
        <v>3.0609119899999999E-2</v>
      </c>
      <c r="LK267" s="92">
        <v>11.3041217</v>
      </c>
      <c r="LL267" s="92">
        <v>3.3464980099999999</v>
      </c>
      <c r="LM267" s="92">
        <v>0.37183311200000002</v>
      </c>
      <c r="LN267" s="92">
        <v>5.2385072600000004</v>
      </c>
      <c r="LO267" s="92">
        <v>0.69837559000000005</v>
      </c>
      <c r="LP267" s="92">
        <v>845.04962499999999</v>
      </c>
      <c r="LQ267" s="92">
        <v>0.481284871</v>
      </c>
      <c r="LR267" s="92">
        <v>0</v>
      </c>
      <c r="LS267" s="92">
        <v>0</v>
      </c>
      <c r="LT267" s="92">
        <v>0</v>
      </c>
      <c r="LU267" s="92">
        <v>0</v>
      </c>
      <c r="LV267" s="92">
        <v>0</v>
      </c>
      <c r="LW267" s="92">
        <v>0</v>
      </c>
      <c r="LX267" s="92">
        <v>0</v>
      </c>
      <c r="LY267" s="92">
        <v>0</v>
      </c>
      <c r="LZ267" s="92">
        <v>0</v>
      </c>
      <c r="MA267" s="92">
        <v>0</v>
      </c>
      <c r="MB267" s="92">
        <v>0</v>
      </c>
      <c r="MC267" s="92">
        <v>0</v>
      </c>
      <c r="MD267" s="92">
        <v>0</v>
      </c>
      <c r="ME267" s="92">
        <v>0</v>
      </c>
      <c r="MF267" s="92">
        <v>0</v>
      </c>
      <c r="MG267" s="92">
        <v>0</v>
      </c>
      <c r="MH267" s="92">
        <v>0</v>
      </c>
      <c r="MI267" s="92">
        <v>0</v>
      </c>
      <c r="MJ267" s="92">
        <v>0</v>
      </c>
      <c r="MK267" s="92">
        <v>0</v>
      </c>
      <c r="ML267" s="92">
        <v>0</v>
      </c>
      <c r="MM267" s="92">
        <v>0</v>
      </c>
      <c r="MN267" s="92">
        <v>0</v>
      </c>
      <c r="MO267" s="92">
        <v>0</v>
      </c>
      <c r="MP267" s="92">
        <v>0</v>
      </c>
      <c r="MQ267" s="92">
        <v>0</v>
      </c>
      <c r="MR267" s="92">
        <v>0</v>
      </c>
      <c r="MS267" s="92">
        <v>0</v>
      </c>
      <c r="MT267" s="92">
        <v>0</v>
      </c>
      <c r="MU267" s="92">
        <v>0</v>
      </c>
      <c r="MV267" s="92">
        <v>0</v>
      </c>
      <c r="MW267" s="92">
        <v>0</v>
      </c>
      <c r="MX267" s="92">
        <v>0</v>
      </c>
      <c r="MY267" s="92">
        <v>0</v>
      </c>
      <c r="MZ267" s="92">
        <v>0</v>
      </c>
      <c r="NA267" s="92">
        <v>0</v>
      </c>
      <c r="NB267" s="92">
        <v>0</v>
      </c>
      <c r="NC267" s="92">
        <v>0</v>
      </c>
      <c r="ND267" s="92">
        <v>0</v>
      </c>
      <c r="NE267" s="92">
        <v>0</v>
      </c>
      <c r="NF267" s="92">
        <v>0</v>
      </c>
      <c r="NG267" s="92">
        <v>0</v>
      </c>
      <c r="NH267" s="92">
        <v>0</v>
      </c>
      <c r="NI267" s="92">
        <v>0</v>
      </c>
      <c r="NJ267" s="92">
        <v>0</v>
      </c>
      <c r="NK267" s="92">
        <v>0</v>
      </c>
      <c r="NL267" s="92">
        <v>0</v>
      </c>
      <c r="NM267" s="92">
        <v>1.35542444E-3</v>
      </c>
      <c r="NN267" s="92">
        <v>3.3468203599999997E-5</v>
      </c>
      <c r="NO267" s="92">
        <v>1.40426029E-5</v>
      </c>
      <c r="NP267" s="92">
        <v>5.6096595099999996E-4</v>
      </c>
      <c r="NQ267" s="92">
        <v>6.8361442100000006E-5</v>
      </c>
      <c r="NR267" s="92">
        <v>1.4362441599999999E-2</v>
      </c>
      <c r="NS267" s="92">
        <v>0</v>
      </c>
      <c r="NT267" s="92">
        <v>3.4745029300000001E-5</v>
      </c>
      <c r="NU267" s="92">
        <v>1.2831536500000001E-2</v>
      </c>
      <c r="NV267" s="92">
        <v>3.7986773800000001E-3</v>
      </c>
      <c r="NW267" s="92">
        <v>4.2207526399999998E-4</v>
      </c>
      <c r="NX267" s="92">
        <v>5.9463352299999996E-3</v>
      </c>
      <c r="NY267" s="92">
        <v>7.9274021600000001E-4</v>
      </c>
      <c r="NZ267" s="92">
        <v>0.95923287000000002</v>
      </c>
      <c r="OA267" s="92">
        <v>5.4631616300000003E-4</v>
      </c>
      <c r="OB267" s="92">
        <v>0</v>
      </c>
      <c r="OC267" s="92">
        <v>0</v>
      </c>
      <c r="OD267" s="92">
        <v>0</v>
      </c>
      <c r="OE267" s="92">
        <v>0</v>
      </c>
      <c r="OF267" s="92">
        <v>0</v>
      </c>
      <c r="OG267" s="92">
        <v>0</v>
      </c>
      <c r="OH267" s="92">
        <v>0</v>
      </c>
      <c r="OI267" s="92">
        <v>0</v>
      </c>
      <c r="OJ267" s="92">
        <v>0</v>
      </c>
      <c r="OK267" s="92">
        <v>0</v>
      </c>
      <c r="OL267" s="92">
        <v>0</v>
      </c>
      <c r="OM267" s="92">
        <v>0</v>
      </c>
      <c r="ON267" s="92">
        <v>0</v>
      </c>
      <c r="OO267" s="92">
        <v>0</v>
      </c>
      <c r="OP267" s="92">
        <v>0</v>
      </c>
      <c r="OQ267" s="92">
        <v>0</v>
      </c>
      <c r="OR267" s="92">
        <v>0</v>
      </c>
      <c r="OS267" s="92">
        <v>0</v>
      </c>
      <c r="OT267" s="92">
        <v>0</v>
      </c>
      <c r="OU267" s="92">
        <v>0</v>
      </c>
      <c r="OV267" s="92">
        <v>0</v>
      </c>
      <c r="OW267" s="92">
        <v>0</v>
      </c>
      <c r="OX267" s="92">
        <v>0</v>
      </c>
      <c r="OY267" s="92">
        <v>0</v>
      </c>
      <c r="OZ267" s="92">
        <v>0</v>
      </c>
      <c r="PA267" s="92">
        <v>0</v>
      </c>
      <c r="PB267" s="92">
        <v>0</v>
      </c>
      <c r="PC267" s="92">
        <v>0</v>
      </c>
      <c r="PD267" s="92">
        <v>0</v>
      </c>
      <c r="PE267" s="92">
        <v>0</v>
      </c>
      <c r="PF267" s="92">
        <v>0</v>
      </c>
      <c r="PG267" s="92">
        <v>0</v>
      </c>
      <c r="PH267" s="92">
        <v>0</v>
      </c>
      <c r="PI267" s="92">
        <v>0</v>
      </c>
      <c r="PJ267" s="92">
        <v>0</v>
      </c>
      <c r="PK267" s="92">
        <v>0</v>
      </c>
      <c r="PL267" s="92">
        <v>0</v>
      </c>
      <c r="PM267" s="92">
        <v>0</v>
      </c>
      <c r="PN267" s="92">
        <v>0</v>
      </c>
      <c r="PO267" s="92">
        <v>0</v>
      </c>
      <c r="PP267" s="92">
        <v>0</v>
      </c>
      <c r="PQ267" s="92">
        <v>0</v>
      </c>
      <c r="PR267" s="92">
        <v>0</v>
      </c>
      <c r="PS267" s="92">
        <v>0</v>
      </c>
      <c r="PT267" s="92">
        <v>0</v>
      </c>
      <c r="PU267" s="92">
        <v>0</v>
      </c>
      <c r="PV267" s="92">
        <v>0</v>
      </c>
      <c r="PW267" s="92">
        <v>193.611019</v>
      </c>
      <c r="PX267" s="92">
        <v>4.7806523199999997</v>
      </c>
      <c r="PY267" s="92">
        <v>2.0058681100000002</v>
      </c>
      <c r="PZ267" s="92">
        <v>65.291006899999999</v>
      </c>
      <c r="QA267" s="92">
        <v>7.9566101600000003</v>
      </c>
      <c r="QB267" s="92">
        <v>1925.11906</v>
      </c>
      <c r="QC267" s="92">
        <v>0</v>
      </c>
      <c r="QD267" s="92">
        <v>0.69910005500000005</v>
      </c>
      <c r="QE267" s="92">
        <v>633.905754</v>
      </c>
      <c r="QF267" s="92">
        <v>80.368157600000004</v>
      </c>
      <c r="QG267" s="92">
        <v>8.9297952899999995</v>
      </c>
      <c r="QH267" s="92">
        <v>129.00557499999999</v>
      </c>
      <c r="QI267" s="92">
        <v>16.635585899999999</v>
      </c>
      <c r="QJ267" s="92">
        <v>19637.263200000001</v>
      </c>
      <c r="QK267" s="92">
        <v>72.255971500000001</v>
      </c>
      <c r="QL267" s="92">
        <v>0</v>
      </c>
      <c r="QM267" s="92">
        <v>0</v>
      </c>
      <c r="QN267" s="92">
        <v>0</v>
      </c>
      <c r="QO267" s="92">
        <v>0</v>
      </c>
      <c r="QP267" s="92">
        <v>0</v>
      </c>
      <c r="QQ267" s="92">
        <v>0</v>
      </c>
      <c r="QR267" s="92">
        <v>0</v>
      </c>
      <c r="QS267" s="92">
        <v>0</v>
      </c>
      <c r="QT267" s="92">
        <v>0</v>
      </c>
      <c r="QU267" s="92">
        <v>0</v>
      </c>
      <c r="QV267" s="92">
        <v>0</v>
      </c>
      <c r="QW267" s="92">
        <v>0</v>
      </c>
      <c r="QX267" s="92">
        <v>0</v>
      </c>
      <c r="QY267" s="92">
        <v>0</v>
      </c>
      <c r="QZ267" s="92">
        <v>0</v>
      </c>
      <c r="RA267" s="92">
        <v>0</v>
      </c>
      <c r="RB267" s="92">
        <v>0</v>
      </c>
      <c r="RC267" s="92">
        <v>0</v>
      </c>
      <c r="RD267" s="92">
        <v>0</v>
      </c>
      <c r="RE267" s="92">
        <v>0</v>
      </c>
      <c r="RF267" s="92">
        <v>0</v>
      </c>
      <c r="RG267" s="92">
        <v>0</v>
      </c>
      <c r="RH267" s="92">
        <v>0</v>
      </c>
      <c r="RI267" s="92">
        <v>0</v>
      </c>
      <c r="RJ267" s="92">
        <v>0</v>
      </c>
      <c r="RK267" s="92">
        <v>0</v>
      </c>
      <c r="RL267" s="92">
        <v>0</v>
      </c>
      <c r="RM267" s="92">
        <v>0</v>
      </c>
      <c r="RN267" s="92">
        <v>0</v>
      </c>
      <c r="RO267" s="92">
        <v>0</v>
      </c>
      <c r="RP267" s="92">
        <v>0</v>
      </c>
      <c r="RQ267" s="92">
        <v>0</v>
      </c>
      <c r="RR267" s="92">
        <v>0</v>
      </c>
      <c r="RS267" s="92">
        <v>0</v>
      </c>
      <c r="RT267" s="92">
        <v>0</v>
      </c>
      <c r="RU267" s="92">
        <v>0</v>
      </c>
      <c r="RV267" s="92">
        <v>0</v>
      </c>
      <c r="RW267" s="92">
        <v>0</v>
      </c>
      <c r="RX267" s="92">
        <v>0</v>
      </c>
      <c r="RY267" s="92">
        <v>0</v>
      </c>
      <c r="RZ267" s="92">
        <v>0</v>
      </c>
      <c r="SA267" s="92">
        <v>0</v>
      </c>
      <c r="SB267" s="92">
        <v>0</v>
      </c>
      <c r="SC267" s="92">
        <v>0</v>
      </c>
      <c r="SD267" s="92">
        <v>0</v>
      </c>
      <c r="SE267" s="92">
        <v>0</v>
      </c>
      <c r="SF267" s="92">
        <v>0</v>
      </c>
      <c r="SG267" s="92">
        <v>8.4999774499999996E-3</v>
      </c>
      <c r="SH267" s="92">
        <v>2.0988184000000001E-4</v>
      </c>
      <c r="SI267" s="92">
        <v>8.8062310700000001E-5</v>
      </c>
      <c r="SJ267" s="92">
        <v>2.8664282099999999E-3</v>
      </c>
      <c r="SK267" s="92">
        <v>3.49313832E-4</v>
      </c>
      <c r="SL267" s="92">
        <v>8.4517238199999997E-2</v>
      </c>
      <c r="SM267" s="92">
        <v>0</v>
      </c>
      <c r="SN267" s="92">
        <v>3.0692130799999999E-5</v>
      </c>
      <c r="SO267" s="92">
        <v>2.7829948199999999E-2</v>
      </c>
      <c r="SP267" s="92">
        <v>3.5283504699999998E-3</v>
      </c>
      <c r="SQ267" s="92">
        <v>3.9203894100000002E-4</v>
      </c>
      <c r="SR267" s="92">
        <v>5.6636470699999997E-3</v>
      </c>
      <c r="SS267" s="92">
        <v>7.3034120699999995E-4</v>
      </c>
      <c r="ST267" s="92">
        <v>0.86212187399999995</v>
      </c>
      <c r="SU267" s="92">
        <v>3.1722064800000001E-3</v>
      </c>
      <c r="SV267" s="92">
        <v>0</v>
      </c>
      <c r="SW267" s="92">
        <v>0</v>
      </c>
      <c r="SX267" s="92">
        <v>0</v>
      </c>
      <c r="SY267" s="92">
        <v>880.96399799999995</v>
      </c>
      <c r="SZ267" s="92">
        <v>22777.827300000001</v>
      </c>
      <c r="TA267" s="92">
        <v>256.36122699999999</v>
      </c>
      <c r="TB267" s="92">
        <v>25</v>
      </c>
      <c r="TC267" s="92">
        <v>1</v>
      </c>
      <c r="TD267" s="92">
        <v>0</v>
      </c>
      <c r="TE267" s="92">
        <v>0</v>
      </c>
      <c r="TF267" s="92">
        <v>1</v>
      </c>
      <c r="TG267" s="92">
        <v>-26576.4624</v>
      </c>
      <c r="TH267" s="92">
        <v>-1027.88147</v>
      </c>
      <c r="TI267" s="92">
        <v>-23.412906599999999</v>
      </c>
      <c r="TJ267" s="92">
        <v>-79.861098799999994</v>
      </c>
      <c r="TK267" s="92">
        <v>-3.0887385300000001</v>
      </c>
      <c r="TL267" s="92">
        <v>5.7273611500000002E-2</v>
      </c>
      <c r="TM267" s="92">
        <v>1.4808419399999999</v>
      </c>
      <c r="TN267" s="92">
        <v>25.855571099999999</v>
      </c>
      <c r="TO267" s="92">
        <v>0</v>
      </c>
      <c r="TP267" s="92">
        <v>1.1902096500000001E-2</v>
      </c>
      <c r="TQ267" s="92">
        <v>-11626894348.059999</v>
      </c>
      <c r="TR267" s="92">
        <v>3.1884272777777799E-2</v>
      </c>
      <c r="TS267" s="92">
        <v>6.6974825833333404E-2</v>
      </c>
      <c r="TT267" s="92">
        <v>1.2704073416666699E-7</v>
      </c>
      <c r="TU267" s="92">
        <v>1.07144091111111E-20</v>
      </c>
      <c r="TV267" s="92">
        <v>2.35200438055556E-20</v>
      </c>
      <c r="TW267" s="92">
        <v>9.8685498333333407E-21</v>
      </c>
      <c r="TX267" s="92">
        <v>3.2347690833333402E-16</v>
      </c>
      <c r="TY267" s="92">
        <v>6.7033596111111197E-17</v>
      </c>
      <c r="TZ267" s="92">
        <v>1.84615058888889E-16</v>
      </c>
      <c r="UA267" s="92">
        <v>0</v>
      </c>
      <c r="UB267" s="92">
        <v>2.58804841944445E-20</v>
      </c>
      <c r="UC267" s="92">
        <v>6.53130447222223E-22</v>
      </c>
      <c r="UD267" s="92">
        <v>2.7404074666666699E-22</v>
      </c>
      <c r="UE267" s="92">
        <v>1.3518970361111099E-16</v>
      </c>
      <c r="UF267" s="92">
        <v>1.32882125555556E-16</v>
      </c>
      <c r="UG267" s="92">
        <v>2.5094898027777798E-19</v>
      </c>
      <c r="UH267" s="92">
        <v>2.32326225277778E-11</v>
      </c>
      <c r="UI267" s="92">
        <v>2.0738040333333399E-11</v>
      </c>
      <c r="UJ267" s="92">
        <v>1.0330740222222199E-7</v>
      </c>
      <c r="UK267" s="92">
        <v>1.10178491111111E-9</v>
      </c>
      <c r="UL267" s="92">
        <v>4.6271909444444498E-12</v>
      </c>
      <c r="UM267" s="92">
        <v>7.0401480277777797E-18</v>
      </c>
      <c r="UN267" s="92">
        <v>1.3281420111111101E-14</v>
      </c>
      <c r="UO267" s="92">
        <v>2.62100186111111E-15</v>
      </c>
      <c r="UP267" s="92">
        <v>8.7217769444444495E-6</v>
      </c>
      <c r="UQ267" s="92">
        <v>5.1801990555555602E-15</v>
      </c>
      <c r="UR267" s="92">
        <v>0</v>
      </c>
      <c r="US267" s="92">
        <v>0</v>
      </c>
      <c r="UT267" s="92">
        <v>0</v>
      </c>
      <c r="UU267" s="92">
        <v>6.8554965000000096E-5</v>
      </c>
      <c r="UV267" s="92">
        <v>1.1680677361111099E-6</v>
      </c>
      <c r="UW267" s="92">
        <v>0</v>
      </c>
      <c r="UX267" s="92">
        <v>0</v>
      </c>
      <c r="UY267" s="92">
        <v>0</v>
      </c>
      <c r="UZ267" s="92">
        <v>0</v>
      </c>
      <c r="VA267" s="92">
        <v>1.24812601388889E-16</v>
      </c>
      <c r="VB267" s="92">
        <v>0.38791158055555602</v>
      </c>
      <c r="VC267" s="92">
        <v>1.6647930333333401</v>
      </c>
      <c r="VD267" s="92">
        <v>0</v>
      </c>
      <c r="VE267" s="92">
        <v>1.37116551944445E-5</v>
      </c>
      <c r="VF267" s="92">
        <v>0</v>
      </c>
      <c r="VG267" s="92">
        <v>2.4339608527777799E-2</v>
      </c>
      <c r="VH267" s="92">
        <v>5.6970715833333403E-5</v>
      </c>
      <c r="VI267" s="92">
        <v>2.29636536666667E-3</v>
      </c>
      <c r="VJ267" s="92">
        <v>6.4638898888888902E-7</v>
      </c>
      <c r="VK267" s="92">
        <v>0</v>
      </c>
      <c r="VL267" s="92">
        <v>0</v>
      </c>
      <c r="VM267" s="92">
        <v>0</v>
      </c>
      <c r="VN267" s="92">
        <v>0</v>
      </c>
      <c r="VO267" s="92">
        <v>0</v>
      </c>
      <c r="VP267" s="92">
        <v>0</v>
      </c>
      <c r="VQ267" s="92">
        <v>0</v>
      </c>
      <c r="VR267" s="92">
        <v>0</v>
      </c>
      <c r="VS267" s="92">
        <v>0</v>
      </c>
      <c r="VT267" s="92">
        <v>0</v>
      </c>
      <c r="VU267" s="92">
        <v>0</v>
      </c>
      <c r="VV267" s="92">
        <v>0</v>
      </c>
      <c r="VW267" s="92">
        <v>0</v>
      </c>
      <c r="VX267" s="92">
        <v>0</v>
      </c>
      <c r="VY267" s="92">
        <v>0</v>
      </c>
      <c r="VZ267" s="92">
        <v>0</v>
      </c>
      <c r="WA267" s="92">
        <v>0</v>
      </c>
      <c r="WB267" s="92">
        <v>0</v>
      </c>
      <c r="WC267" s="92">
        <v>0.269042197222222</v>
      </c>
    </row>
    <row r="268" spans="2:601" ht="13.5" customHeight="1">
      <c r="B268" s="851" t="s">
        <v>2932</v>
      </c>
      <c r="C268" s="92">
        <v>0</v>
      </c>
      <c r="D268" s="92">
        <v>2896102.96</v>
      </c>
      <c r="E268" s="92">
        <v>-10014.1417</v>
      </c>
      <c r="F268" s="92">
        <v>145565.18700000001</v>
      </c>
      <c r="G268" s="92">
        <v>1.4764687300000001E-2</v>
      </c>
      <c r="H268" s="92">
        <v>1.0333240800000001E-2</v>
      </c>
      <c r="I268" s="92">
        <v>2.26833112E-2</v>
      </c>
      <c r="J268" s="92">
        <v>9.5174732300000002E-3</v>
      </c>
      <c r="K268" s="92">
        <v>2.5262249800000001E-2</v>
      </c>
      <c r="L268" s="92">
        <v>5.2350551400000001E-3</v>
      </c>
      <c r="M268" s="92">
        <v>3.4544832600000002E-3</v>
      </c>
      <c r="N268" s="92">
        <v>0</v>
      </c>
      <c r="O268" s="92">
        <v>2.4959778200000001E-2</v>
      </c>
      <c r="P268" s="92">
        <v>6.29895135E-4</v>
      </c>
      <c r="Q268" s="92">
        <v>2.6429166499999999E-4</v>
      </c>
      <c r="R268" s="92">
        <v>1.0557773899999999E-2</v>
      </c>
      <c r="S268" s="92">
        <v>1.0377561299999999E-2</v>
      </c>
      <c r="T268" s="92">
        <v>0.242021395</v>
      </c>
      <c r="U268" s="92">
        <v>2.5202321300000001</v>
      </c>
      <c r="V268" s="92">
        <v>1.04738952E-2</v>
      </c>
      <c r="W268" s="92">
        <v>1.8466131600000001E-2</v>
      </c>
      <c r="X268" s="92">
        <v>3.6452336499999999E-3</v>
      </c>
      <c r="Y268" s="92">
        <v>6.7153873200000005E-2</v>
      </c>
      <c r="Z268" s="92">
        <v>1.7721611599999999E-2</v>
      </c>
      <c r="AA268" s="92">
        <v>6.7620395700000004E-3</v>
      </c>
      <c r="AB268" s="92">
        <v>1.38431892E-2</v>
      </c>
      <c r="AC268" s="92">
        <v>1.14886121</v>
      </c>
      <c r="AD268" s="92">
        <v>4.5042616499999999E-3</v>
      </c>
      <c r="AE268" s="92">
        <v>0</v>
      </c>
      <c r="AF268" s="92">
        <v>1.44918569</v>
      </c>
      <c r="AG268" s="92">
        <v>6.1163401000000004</v>
      </c>
      <c r="AH268" s="92">
        <v>0</v>
      </c>
      <c r="AI268" s="92">
        <v>381.17262699999998</v>
      </c>
      <c r="AJ268" s="92">
        <v>0</v>
      </c>
      <c r="AK268" s="92">
        <v>0</v>
      </c>
      <c r="AL268" s="92">
        <v>0</v>
      </c>
      <c r="AM268" s="92">
        <v>0</v>
      </c>
      <c r="AN268" s="92">
        <v>9.4905518099999992E-3</v>
      </c>
      <c r="AO268" s="92">
        <v>1397.08503</v>
      </c>
      <c r="AP268" s="92">
        <v>5994.5853500000003</v>
      </c>
      <c r="AQ268" s="92">
        <v>0</v>
      </c>
      <c r="AR268" s="92">
        <v>0.82746068100000003</v>
      </c>
      <c r="AS268" s="92">
        <v>0</v>
      </c>
      <c r="AT268" s="92">
        <v>88.628336200000007</v>
      </c>
      <c r="AU268" s="92">
        <v>0.20519200300000001</v>
      </c>
      <c r="AV268" s="92">
        <v>16.089540100000001</v>
      </c>
      <c r="AW268" s="92">
        <v>1.34254488E-2</v>
      </c>
      <c r="AX268" s="92">
        <v>0</v>
      </c>
      <c r="AY268" s="92">
        <v>0</v>
      </c>
      <c r="AZ268" s="92">
        <v>0</v>
      </c>
      <c r="BA268" s="92">
        <v>0</v>
      </c>
      <c r="BB268" s="92">
        <v>0</v>
      </c>
      <c r="BC268" s="92">
        <v>0</v>
      </c>
      <c r="BD268" s="92">
        <v>0</v>
      </c>
      <c r="BE268" s="92">
        <v>0</v>
      </c>
      <c r="BF268" s="92">
        <v>0</v>
      </c>
      <c r="BG268" s="92">
        <v>0</v>
      </c>
      <c r="BH268" s="92">
        <v>0</v>
      </c>
      <c r="BI268" s="92">
        <v>0</v>
      </c>
      <c r="BJ268" s="92">
        <v>0</v>
      </c>
      <c r="BK268" s="92">
        <v>0</v>
      </c>
      <c r="BL268" s="92">
        <v>0</v>
      </c>
      <c r="BM268" s="92">
        <v>0</v>
      </c>
      <c r="BN268" s="92">
        <v>0</v>
      </c>
      <c r="BO268" s="92">
        <v>0</v>
      </c>
      <c r="BP268" s="92">
        <v>0.94858202800000002</v>
      </c>
      <c r="BQ268" s="92">
        <v>9.6214742499999997E-8</v>
      </c>
      <c r="BR268" s="92">
        <v>6.7337024100000005E-8</v>
      </c>
      <c r="BS268" s="92">
        <v>1.47816808E-7</v>
      </c>
      <c r="BT268" s="92">
        <v>6.2021038399999996E-8</v>
      </c>
      <c r="BU268" s="92">
        <v>1.6462257700000001E-7</v>
      </c>
      <c r="BV268" s="92">
        <v>3.4114470100000003E-8</v>
      </c>
      <c r="BW268" s="92">
        <v>2.2511294100000002E-8</v>
      </c>
      <c r="BX268" s="92">
        <v>0</v>
      </c>
      <c r="BY268" s="92">
        <v>1.62651507E-7</v>
      </c>
      <c r="BZ268" s="92">
        <v>4.1047397199999996E-9</v>
      </c>
      <c r="CA268" s="92">
        <v>1.72226841E-9</v>
      </c>
      <c r="CB268" s="92">
        <v>6.8800204199999996E-8</v>
      </c>
      <c r="CC268" s="92">
        <v>6.7625840800000002E-8</v>
      </c>
      <c r="CD268" s="92">
        <v>1.5771432099999999E-6</v>
      </c>
      <c r="CE268" s="92">
        <v>1.6423204999999999E-5</v>
      </c>
      <c r="CF268" s="92">
        <v>6.8253605100000002E-8</v>
      </c>
      <c r="CG268" s="92">
        <v>1.2033536899999999E-7</v>
      </c>
      <c r="CH268" s="92">
        <v>2.3754327499999999E-8</v>
      </c>
      <c r="CI268" s="92">
        <v>4.37611207E-7</v>
      </c>
      <c r="CJ268" s="92">
        <v>1.15483672E-7</v>
      </c>
      <c r="CK268" s="92">
        <v>4.4065132199999997E-8</v>
      </c>
      <c r="CL268" s="92">
        <v>9.0209759599999995E-8</v>
      </c>
      <c r="CM268" s="92">
        <v>7.4866052700000003E-6</v>
      </c>
      <c r="CN268" s="92">
        <v>2.9352221800000002E-8</v>
      </c>
      <c r="CO268" s="92">
        <v>0</v>
      </c>
      <c r="CP268" s="92">
        <v>9.4436831100000007E-6</v>
      </c>
      <c r="CQ268" s="92">
        <v>3.9857402800000001E-5</v>
      </c>
      <c r="CR268" s="92">
        <v>0</v>
      </c>
      <c r="CS268" s="92">
        <v>2.4839284099999999E-3</v>
      </c>
      <c r="CT268" s="92">
        <v>0</v>
      </c>
      <c r="CU268" s="92">
        <v>0</v>
      </c>
      <c r="CV268" s="92">
        <v>0</v>
      </c>
      <c r="CW268" s="92">
        <v>0</v>
      </c>
      <c r="CX268" s="92">
        <v>6.1845603799999999E-8</v>
      </c>
      <c r="CY268" s="92">
        <v>9.1041668400000005E-3</v>
      </c>
      <c r="CZ268" s="92">
        <v>3.9063982599999998E-2</v>
      </c>
      <c r="DA268" s="92">
        <v>0</v>
      </c>
      <c r="DB268" s="92">
        <v>5.3921844E-6</v>
      </c>
      <c r="DC268" s="92">
        <v>0</v>
      </c>
      <c r="DD268" s="92">
        <v>5.7755050299999997E-4</v>
      </c>
      <c r="DE268" s="92">
        <v>1.33714283E-6</v>
      </c>
      <c r="DF268" s="92">
        <v>1.04848205E-4</v>
      </c>
      <c r="DG268" s="92">
        <v>8.7487535300000001E-8</v>
      </c>
      <c r="DH268" s="92">
        <v>0</v>
      </c>
      <c r="DI268" s="92">
        <v>0</v>
      </c>
      <c r="DJ268" s="92">
        <v>0</v>
      </c>
      <c r="DK268" s="92">
        <v>0</v>
      </c>
      <c r="DL268" s="92">
        <v>0</v>
      </c>
      <c r="DM268" s="92">
        <v>0</v>
      </c>
      <c r="DN268" s="92">
        <v>0</v>
      </c>
      <c r="DO268" s="92">
        <v>0</v>
      </c>
      <c r="DP268" s="92">
        <v>0</v>
      </c>
      <c r="DQ268" s="92">
        <v>0</v>
      </c>
      <c r="DR268" s="92">
        <v>0</v>
      </c>
      <c r="DS268" s="92">
        <v>0</v>
      </c>
      <c r="DT268" s="92">
        <v>0</v>
      </c>
      <c r="DU268" s="92">
        <v>0</v>
      </c>
      <c r="DV268" s="92">
        <v>0</v>
      </c>
      <c r="DW268" s="92">
        <v>0</v>
      </c>
      <c r="DX268" s="92">
        <v>0</v>
      </c>
      <c r="DY268" s="92">
        <v>0</v>
      </c>
      <c r="DZ268" s="92">
        <v>2622397.6</v>
      </c>
      <c r="EA268" s="92">
        <v>0.68019496800000001</v>
      </c>
      <c r="EB268" s="92">
        <v>1.8616126900000001</v>
      </c>
      <c r="EC268" s="92">
        <v>4.0865727200000004</v>
      </c>
      <c r="ED268" s="92">
        <v>1.7146459000000001</v>
      </c>
      <c r="EE268" s="92">
        <v>3.7926569300000001</v>
      </c>
      <c r="EF268" s="92">
        <v>0.78594615700000003</v>
      </c>
      <c r="EG268" s="92">
        <v>1.1824699000000001</v>
      </c>
      <c r="EH268" s="92">
        <v>0</v>
      </c>
      <c r="EI268" s="92">
        <v>4.0470383500000002</v>
      </c>
      <c r="EJ268" s="92">
        <v>0.102132709</v>
      </c>
      <c r="EK268" s="92">
        <v>4.2852884899999999E-2</v>
      </c>
      <c r="EL268" s="92">
        <v>1.3948521199999999</v>
      </c>
      <c r="EM268" s="92">
        <v>1.37104314</v>
      </c>
      <c r="EN268" s="92">
        <v>43.602013100000001</v>
      </c>
      <c r="EO268" s="92">
        <v>383.45261299999999</v>
      </c>
      <c r="EP268" s="92">
        <v>1.3208629300000001</v>
      </c>
      <c r="EQ268" s="92">
        <v>1.7743285900000001</v>
      </c>
      <c r="ER268" s="92">
        <v>0.218905612</v>
      </c>
      <c r="ES268" s="92">
        <v>6.0491429999999999</v>
      </c>
      <c r="ET268" s="92">
        <v>2.6962950000000001</v>
      </c>
      <c r="EU268" s="92">
        <v>0.62274814099999998</v>
      </c>
      <c r="EV268" s="92">
        <v>1.6347316999999999</v>
      </c>
      <c r="EW268" s="92">
        <v>19.565749799999999</v>
      </c>
      <c r="EX268" s="92">
        <v>0.441775641</v>
      </c>
      <c r="EY268" s="92">
        <v>0</v>
      </c>
      <c r="EZ268" s="92">
        <v>111.70775399999999</v>
      </c>
      <c r="FA268" s="92">
        <v>807.70124299999998</v>
      </c>
      <c r="FB268" s="92">
        <v>0</v>
      </c>
      <c r="FC268" s="92">
        <v>32397.656900000002</v>
      </c>
      <c r="FD268" s="92">
        <v>0</v>
      </c>
      <c r="FE268" s="92">
        <v>0</v>
      </c>
      <c r="FF268" s="92">
        <v>0</v>
      </c>
      <c r="FG268" s="92">
        <v>0</v>
      </c>
      <c r="FH268" s="92">
        <v>2.6807654200000002</v>
      </c>
      <c r="FI268" s="92">
        <v>44705.044399999999</v>
      </c>
      <c r="FJ268" s="92">
        <v>167929.19699999999</v>
      </c>
      <c r="FK268" s="92">
        <v>0</v>
      </c>
      <c r="FL268" s="92">
        <v>38.067775500000003</v>
      </c>
      <c r="FM268" s="92">
        <v>0</v>
      </c>
      <c r="FN268" s="92">
        <v>3900.5153500000001</v>
      </c>
      <c r="FO268" s="92">
        <v>3.2918460600000001</v>
      </c>
      <c r="FP268" s="92">
        <v>548.36177399999997</v>
      </c>
      <c r="FQ268" s="92">
        <v>0.86009869100000003</v>
      </c>
      <c r="FR268" s="92">
        <v>0</v>
      </c>
      <c r="FS268" s="92">
        <v>0</v>
      </c>
      <c r="FT268" s="92">
        <v>0</v>
      </c>
      <c r="FU268" s="92">
        <v>0</v>
      </c>
      <c r="FV268" s="92">
        <v>0</v>
      </c>
      <c r="FW268" s="92">
        <v>0</v>
      </c>
      <c r="FX268" s="92">
        <v>0</v>
      </c>
      <c r="FY268" s="92">
        <v>0</v>
      </c>
      <c r="FZ268" s="92">
        <v>0</v>
      </c>
      <c r="GA268" s="92">
        <v>0</v>
      </c>
      <c r="GB268" s="92">
        <v>0</v>
      </c>
      <c r="GC268" s="92">
        <v>0</v>
      </c>
      <c r="GD268" s="92">
        <v>0</v>
      </c>
      <c r="GE268" s="92">
        <v>0</v>
      </c>
      <c r="GF268" s="92">
        <v>0</v>
      </c>
      <c r="GG268" s="92">
        <v>0</v>
      </c>
      <c r="GH268" s="92">
        <v>0</v>
      </c>
      <c r="GI268" s="92">
        <v>0</v>
      </c>
      <c r="GJ268" s="92">
        <v>0.91266998499999996</v>
      </c>
      <c r="GK268" s="92">
        <v>2.3672746300000001E-7</v>
      </c>
      <c r="GL268" s="92">
        <v>6.4789489699999999E-7</v>
      </c>
      <c r="GM268" s="92">
        <v>1.42224515E-6</v>
      </c>
      <c r="GN268" s="92">
        <v>5.9674621599999998E-7</v>
      </c>
      <c r="GO268" s="92">
        <v>1.31995398E-6</v>
      </c>
      <c r="GP268" s="92">
        <v>2.7353192599999999E-7</v>
      </c>
      <c r="GQ268" s="92">
        <v>4.1153362199999999E-7</v>
      </c>
      <c r="GR268" s="92">
        <v>0</v>
      </c>
      <c r="GS268" s="92">
        <v>1.4084860399999999E-6</v>
      </c>
      <c r="GT268" s="92">
        <v>3.5545127800000003E-8</v>
      </c>
      <c r="GU268" s="92">
        <v>1.49140396E-8</v>
      </c>
      <c r="GV268" s="92">
        <v>4.85448761E-7</v>
      </c>
      <c r="GW268" s="92">
        <v>4.7716254700000005E-7</v>
      </c>
      <c r="GX268" s="92">
        <v>1.5174757899999999E-5</v>
      </c>
      <c r="GY268" s="92">
        <v>1.3345256600000001E-4</v>
      </c>
      <c r="GZ268" s="92">
        <v>4.59698388E-7</v>
      </c>
      <c r="HA268" s="92">
        <v>6.1751751500000003E-7</v>
      </c>
      <c r="HB268" s="92">
        <v>7.6185465499999998E-8</v>
      </c>
      <c r="HC268" s="92">
        <v>2.1052762E-6</v>
      </c>
      <c r="HD268" s="92">
        <v>9.3838841199999998E-7</v>
      </c>
      <c r="HE268" s="92">
        <v>2.16734311E-7</v>
      </c>
      <c r="HF268" s="92">
        <v>5.6893376999999996E-7</v>
      </c>
      <c r="HG268" s="92">
        <v>6.8094451199999997E-6</v>
      </c>
      <c r="HH268" s="92">
        <v>1.53750662E-7</v>
      </c>
      <c r="HI268" s="92">
        <v>0</v>
      </c>
      <c r="HJ268" s="92">
        <v>3.8877519700000002E-5</v>
      </c>
      <c r="HK268" s="92">
        <v>2.8110332300000001E-4</v>
      </c>
      <c r="HL268" s="92">
        <v>0</v>
      </c>
      <c r="HM268" s="92">
        <v>1.12753188E-2</v>
      </c>
      <c r="HN268" s="92">
        <v>0</v>
      </c>
      <c r="HO268" s="92">
        <v>0</v>
      </c>
      <c r="HP268" s="92">
        <v>0</v>
      </c>
      <c r="HQ268" s="92">
        <v>0</v>
      </c>
      <c r="HR268" s="92">
        <v>9.3298366899999995E-7</v>
      </c>
      <c r="HS268" s="92">
        <v>1.5558644599999999E-2</v>
      </c>
      <c r="HT268" s="92">
        <v>5.8444203E-2</v>
      </c>
      <c r="HU268" s="92">
        <v>0</v>
      </c>
      <c r="HV268" s="92">
        <v>1.3248683600000001E-5</v>
      </c>
      <c r="HW268" s="92">
        <v>0</v>
      </c>
      <c r="HX268" s="92">
        <v>1.3574918199999999E-3</v>
      </c>
      <c r="HY268" s="92">
        <v>1.14565735E-6</v>
      </c>
      <c r="HZ268" s="92">
        <v>1.9084570999999999E-4</v>
      </c>
      <c r="IA268" s="92">
        <v>2.99339146E-7</v>
      </c>
      <c r="IB268" s="92">
        <v>0</v>
      </c>
      <c r="IC268" s="92">
        <v>0</v>
      </c>
      <c r="ID268" s="92">
        <v>0</v>
      </c>
      <c r="IE268" s="92">
        <v>0</v>
      </c>
      <c r="IF268" s="92">
        <v>0</v>
      </c>
      <c r="IG268" s="92">
        <v>0</v>
      </c>
      <c r="IH268" s="92">
        <v>0</v>
      </c>
      <c r="II268" s="92">
        <v>0</v>
      </c>
      <c r="IJ268" s="92">
        <v>0</v>
      </c>
      <c r="IK268" s="92">
        <v>0</v>
      </c>
      <c r="IL268" s="92">
        <v>0</v>
      </c>
      <c r="IM268" s="92">
        <v>0</v>
      </c>
      <c r="IN268" s="92">
        <v>0</v>
      </c>
      <c r="IO268" s="92">
        <v>0</v>
      </c>
      <c r="IP268" s="92">
        <v>0</v>
      </c>
      <c r="IQ268" s="92">
        <v>0</v>
      </c>
      <c r="IR268" s="92">
        <v>0</v>
      </c>
      <c r="IS268" s="92">
        <v>0</v>
      </c>
      <c r="IT268" s="92">
        <v>153455.56099999999</v>
      </c>
      <c r="IU268" s="92">
        <v>2873325.13</v>
      </c>
      <c r="IV268" s="92">
        <v>3195650.57</v>
      </c>
      <c r="IW268" s="92">
        <v>25</v>
      </c>
      <c r="IX268" s="92">
        <v>1</v>
      </c>
      <c r="IY268" s="92">
        <v>5.0353422299999999E-2</v>
      </c>
      <c r="IZ268" s="92">
        <v>0.94964657799999996</v>
      </c>
      <c r="JA268" s="92">
        <v>0</v>
      </c>
      <c r="JB268" s="92">
        <v>-65105.029300000002</v>
      </c>
      <c r="JC268" s="92">
        <v>-3477.0617099999999</v>
      </c>
      <c r="JD268" s="92">
        <v>-9990.7287799999995</v>
      </c>
      <c r="JE268" s="92">
        <v>-37.801370800000001</v>
      </c>
      <c r="JF268" s="92">
        <v>-2.0188563099999999</v>
      </c>
      <c r="JG268" s="92">
        <v>8.0033552599999996E-4</v>
      </c>
      <c r="JH268" s="92">
        <v>1.49856034E-2</v>
      </c>
      <c r="JI268" s="92">
        <v>18.724151200000001</v>
      </c>
      <c r="JJ268" s="92">
        <v>0</v>
      </c>
      <c r="JK268" s="92">
        <v>0</v>
      </c>
      <c r="JL268" s="92">
        <v>0</v>
      </c>
      <c r="JM268" s="92">
        <v>0</v>
      </c>
      <c r="JN268" s="92">
        <v>0</v>
      </c>
      <c r="JO268" s="92">
        <v>0</v>
      </c>
      <c r="JP268" s="92">
        <v>0</v>
      </c>
      <c r="JQ268" s="92">
        <v>0</v>
      </c>
      <c r="JR268" s="92">
        <v>0</v>
      </c>
      <c r="JS268" s="92">
        <v>0</v>
      </c>
      <c r="JT268" s="92">
        <v>0</v>
      </c>
      <c r="JU268" s="92">
        <v>0</v>
      </c>
      <c r="JV268" s="92">
        <v>0</v>
      </c>
      <c r="JW268" s="92">
        <v>0</v>
      </c>
      <c r="JX268" s="92">
        <v>0</v>
      </c>
      <c r="JY268" s="92">
        <v>0</v>
      </c>
      <c r="JZ268" s="92">
        <v>0</v>
      </c>
      <c r="KA268" s="92">
        <v>0</v>
      </c>
      <c r="KB268" s="92">
        <v>0</v>
      </c>
      <c r="KC268" s="92">
        <v>0</v>
      </c>
      <c r="KD268" s="92">
        <v>0</v>
      </c>
      <c r="KE268" s="92">
        <v>0</v>
      </c>
      <c r="KF268" s="92">
        <v>0</v>
      </c>
      <c r="KG268" s="92">
        <v>0</v>
      </c>
      <c r="KH268" s="92">
        <v>0</v>
      </c>
      <c r="KI268" s="92">
        <v>0</v>
      </c>
      <c r="KJ268" s="92">
        <v>0</v>
      </c>
      <c r="KK268" s="92">
        <v>0</v>
      </c>
      <c r="KL268" s="92">
        <v>0</v>
      </c>
      <c r="KM268" s="92">
        <v>0</v>
      </c>
      <c r="KN268" s="92">
        <v>0</v>
      </c>
      <c r="KO268" s="92">
        <v>0</v>
      </c>
      <c r="KP268" s="92">
        <v>0</v>
      </c>
      <c r="KQ268" s="92">
        <v>0</v>
      </c>
      <c r="KR268" s="92">
        <v>0</v>
      </c>
      <c r="KS268" s="92">
        <v>0</v>
      </c>
      <c r="KT268" s="92">
        <v>0</v>
      </c>
      <c r="KU268" s="92">
        <v>0</v>
      </c>
      <c r="KV268" s="92">
        <v>0</v>
      </c>
      <c r="KW268" s="92">
        <v>0</v>
      </c>
      <c r="KX268" s="92">
        <v>0</v>
      </c>
      <c r="KY268" s="92">
        <v>0</v>
      </c>
      <c r="KZ268" s="92">
        <v>0</v>
      </c>
      <c r="LA268" s="92">
        <v>0</v>
      </c>
      <c r="LB268" s="92">
        <v>0</v>
      </c>
      <c r="LC268" s="92">
        <v>1.1940801299999999</v>
      </c>
      <c r="LD268" s="92">
        <v>2.94842825E-2</v>
      </c>
      <c r="LE268" s="92">
        <v>1.2371027600000001E-2</v>
      </c>
      <c r="LF268" s="92">
        <v>0.49419080700000001</v>
      </c>
      <c r="LG268" s="92">
        <v>6.0223969299999999E-2</v>
      </c>
      <c r="LH268" s="92">
        <v>12.652794</v>
      </c>
      <c r="LI268" s="92">
        <v>0</v>
      </c>
      <c r="LJ268" s="92">
        <v>3.0609119899999999E-2</v>
      </c>
      <c r="LK268" s="92">
        <v>11.3041217</v>
      </c>
      <c r="LL268" s="92">
        <v>3.3464980099999999</v>
      </c>
      <c r="LM268" s="92">
        <v>0.37183311200000002</v>
      </c>
      <c r="LN268" s="92">
        <v>5.2385072600000004</v>
      </c>
      <c r="LO268" s="92">
        <v>0.69837559000000005</v>
      </c>
      <c r="LP268" s="92">
        <v>845.04962499999999</v>
      </c>
      <c r="LQ268" s="92">
        <v>0.481284871</v>
      </c>
      <c r="LR268" s="92">
        <v>0</v>
      </c>
      <c r="LS268" s="92">
        <v>0</v>
      </c>
      <c r="LT268" s="92">
        <v>0</v>
      </c>
      <c r="LU268" s="92">
        <v>0</v>
      </c>
      <c r="LV268" s="92">
        <v>0</v>
      </c>
      <c r="LW268" s="92">
        <v>0</v>
      </c>
      <c r="LX268" s="92">
        <v>0</v>
      </c>
      <c r="LY268" s="92">
        <v>0</v>
      </c>
      <c r="LZ268" s="92">
        <v>0</v>
      </c>
      <c r="MA268" s="92">
        <v>0</v>
      </c>
      <c r="MB268" s="92">
        <v>0</v>
      </c>
      <c r="MC268" s="92">
        <v>0</v>
      </c>
      <c r="MD268" s="92">
        <v>0</v>
      </c>
      <c r="ME268" s="92">
        <v>0</v>
      </c>
      <c r="MF268" s="92">
        <v>0</v>
      </c>
      <c r="MG268" s="92">
        <v>0</v>
      </c>
      <c r="MH268" s="92">
        <v>0</v>
      </c>
      <c r="MI268" s="92">
        <v>0</v>
      </c>
      <c r="MJ268" s="92">
        <v>0</v>
      </c>
      <c r="MK268" s="92">
        <v>0</v>
      </c>
      <c r="ML268" s="92">
        <v>0</v>
      </c>
      <c r="MM268" s="92">
        <v>0</v>
      </c>
      <c r="MN268" s="92">
        <v>0</v>
      </c>
      <c r="MO268" s="92">
        <v>0</v>
      </c>
      <c r="MP268" s="92">
        <v>0</v>
      </c>
      <c r="MQ268" s="92">
        <v>0</v>
      </c>
      <c r="MR268" s="92">
        <v>0</v>
      </c>
      <c r="MS268" s="92">
        <v>0</v>
      </c>
      <c r="MT268" s="92">
        <v>0</v>
      </c>
      <c r="MU268" s="92">
        <v>0</v>
      </c>
      <c r="MV268" s="92">
        <v>0</v>
      </c>
      <c r="MW268" s="92">
        <v>0</v>
      </c>
      <c r="MX268" s="92">
        <v>0</v>
      </c>
      <c r="MY268" s="92">
        <v>0</v>
      </c>
      <c r="MZ268" s="92">
        <v>0</v>
      </c>
      <c r="NA268" s="92">
        <v>0</v>
      </c>
      <c r="NB268" s="92">
        <v>0</v>
      </c>
      <c r="NC268" s="92">
        <v>0</v>
      </c>
      <c r="ND268" s="92">
        <v>0</v>
      </c>
      <c r="NE268" s="92">
        <v>0</v>
      </c>
      <c r="NF268" s="92">
        <v>0</v>
      </c>
      <c r="NG268" s="92">
        <v>0</v>
      </c>
      <c r="NH268" s="92">
        <v>0</v>
      </c>
      <c r="NI268" s="92">
        <v>0</v>
      </c>
      <c r="NJ268" s="92">
        <v>0</v>
      </c>
      <c r="NK268" s="92">
        <v>0</v>
      </c>
      <c r="NL268" s="92">
        <v>0</v>
      </c>
      <c r="NM268" s="92">
        <v>1.35542444E-3</v>
      </c>
      <c r="NN268" s="92">
        <v>3.3468203599999997E-5</v>
      </c>
      <c r="NO268" s="92">
        <v>1.40426029E-5</v>
      </c>
      <c r="NP268" s="92">
        <v>5.6096595099999996E-4</v>
      </c>
      <c r="NQ268" s="92">
        <v>6.8361442100000006E-5</v>
      </c>
      <c r="NR268" s="92">
        <v>1.4362441599999999E-2</v>
      </c>
      <c r="NS268" s="92">
        <v>0</v>
      </c>
      <c r="NT268" s="92">
        <v>3.4745029300000001E-5</v>
      </c>
      <c r="NU268" s="92">
        <v>1.2831536500000001E-2</v>
      </c>
      <c r="NV268" s="92">
        <v>3.7986773800000001E-3</v>
      </c>
      <c r="NW268" s="92">
        <v>4.2207526399999998E-4</v>
      </c>
      <c r="NX268" s="92">
        <v>5.9463352299999996E-3</v>
      </c>
      <c r="NY268" s="92">
        <v>7.9274021600000001E-4</v>
      </c>
      <c r="NZ268" s="92">
        <v>0.95923287000000002</v>
      </c>
      <c r="OA268" s="92">
        <v>5.4631616300000003E-4</v>
      </c>
      <c r="OB268" s="92">
        <v>0</v>
      </c>
      <c r="OC268" s="92">
        <v>0</v>
      </c>
      <c r="OD268" s="92">
        <v>0</v>
      </c>
      <c r="OE268" s="92">
        <v>0</v>
      </c>
      <c r="OF268" s="92">
        <v>0</v>
      </c>
      <c r="OG268" s="92">
        <v>0</v>
      </c>
      <c r="OH268" s="92">
        <v>0</v>
      </c>
      <c r="OI268" s="92">
        <v>0</v>
      </c>
      <c r="OJ268" s="92">
        <v>0</v>
      </c>
      <c r="OK268" s="92">
        <v>0</v>
      </c>
      <c r="OL268" s="92">
        <v>0</v>
      </c>
      <c r="OM268" s="92">
        <v>0</v>
      </c>
      <c r="ON268" s="92">
        <v>0</v>
      </c>
      <c r="OO268" s="92">
        <v>0</v>
      </c>
      <c r="OP268" s="92">
        <v>0</v>
      </c>
      <c r="OQ268" s="92">
        <v>0</v>
      </c>
      <c r="OR268" s="92">
        <v>0</v>
      </c>
      <c r="OS268" s="92">
        <v>0</v>
      </c>
      <c r="OT268" s="92">
        <v>0</v>
      </c>
      <c r="OU268" s="92">
        <v>0</v>
      </c>
      <c r="OV268" s="92">
        <v>0</v>
      </c>
      <c r="OW268" s="92">
        <v>0</v>
      </c>
      <c r="OX268" s="92">
        <v>0</v>
      </c>
      <c r="OY268" s="92">
        <v>0</v>
      </c>
      <c r="OZ268" s="92">
        <v>0</v>
      </c>
      <c r="PA268" s="92">
        <v>0</v>
      </c>
      <c r="PB268" s="92">
        <v>0</v>
      </c>
      <c r="PC268" s="92">
        <v>0</v>
      </c>
      <c r="PD268" s="92">
        <v>0</v>
      </c>
      <c r="PE268" s="92">
        <v>0</v>
      </c>
      <c r="PF268" s="92">
        <v>0</v>
      </c>
      <c r="PG268" s="92">
        <v>0</v>
      </c>
      <c r="PH268" s="92">
        <v>0</v>
      </c>
      <c r="PI268" s="92">
        <v>0</v>
      </c>
      <c r="PJ268" s="92">
        <v>0</v>
      </c>
      <c r="PK268" s="92">
        <v>0</v>
      </c>
      <c r="PL268" s="92">
        <v>0</v>
      </c>
      <c r="PM268" s="92">
        <v>0</v>
      </c>
      <c r="PN268" s="92">
        <v>0</v>
      </c>
      <c r="PO268" s="92">
        <v>0</v>
      </c>
      <c r="PP268" s="92">
        <v>0</v>
      </c>
      <c r="PQ268" s="92">
        <v>0</v>
      </c>
      <c r="PR268" s="92">
        <v>0</v>
      </c>
      <c r="PS268" s="92">
        <v>0</v>
      </c>
      <c r="PT268" s="92">
        <v>0</v>
      </c>
      <c r="PU268" s="92">
        <v>0</v>
      </c>
      <c r="PV268" s="92">
        <v>0</v>
      </c>
      <c r="PW268" s="92">
        <v>193.611019</v>
      </c>
      <c r="PX268" s="92">
        <v>4.7806523199999997</v>
      </c>
      <c r="PY268" s="92">
        <v>2.0058681100000002</v>
      </c>
      <c r="PZ268" s="92">
        <v>65.291006899999999</v>
      </c>
      <c r="QA268" s="92">
        <v>7.9566101600000003</v>
      </c>
      <c r="QB268" s="92">
        <v>1925.11906</v>
      </c>
      <c r="QC268" s="92">
        <v>0</v>
      </c>
      <c r="QD268" s="92">
        <v>0.69910005500000005</v>
      </c>
      <c r="QE268" s="92">
        <v>633.905754</v>
      </c>
      <c r="QF268" s="92">
        <v>80.368157600000004</v>
      </c>
      <c r="QG268" s="92">
        <v>8.9297952899999995</v>
      </c>
      <c r="QH268" s="92">
        <v>129.00557499999999</v>
      </c>
      <c r="QI268" s="92">
        <v>16.635585899999999</v>
      </c>
      <c r="QJ268" s="92">
        <v>19637.263200000001</v>
      </c>
      <c r="QK268" s="92">
        <v>72.255971500000001</v>
      </c>
      <c r="QL268" s="92">
        <v>0</v>
      </c>
      <c r="QM268" s="92">
        <v>0</v>
      </c>
      <c r="QN268" s="92">
        <v>0</v>
      </c>
      <c r="QO268" s="92">
        <v>0</v>
      </c>
      <c r="QP268" s="92">
        <v>0</v>
      </c>
      <c r="QQ268" s="92">
        <v>0</v>
      </c>
      <c r="QR268" s="92">
        <v>0</v>
      </c>
      <c r="QS268" s="92">
        <v>0</v>
      </c>
      <c r="QT268" s="92">
        <v>0</v>
      </c>
      <c r="QU268" s="92">
        <v>0</v>
      </c>
      <c r="QV268" s="92">
        <v>0</v>
      </c>
      <c r="QW268" s="92">
        <v>0</v>
      </c>
      <c r="QX268" s="92">
        <v>0</v>
      </c>
      <c r="QY268" s="92">
        <v>0</v>
      </c>
      <c r="QZ268" s="92">
        <v>0</v>
      </c>
      <c r="RA268" s="92">
        <v>0</v>
      </c>
      <c r="RB268" s="92">
        <v>0</v>
      </c>
      <c r="RC268" s="92">
        <v>0</v>
      </c>
      <c r="RD268" s="92">
        <v>0</v>
      </c>
      <c r="RE268" s="92">
        <v>0</v>
      </c>
      <c r="RF268" s="92">
        <v>0</v>
      </c>
      <c r="RG268" s="92">
        <v>0</v>
      </c>
      <c r="RH268" s="92">
        <v>0</v>
      </c>
      <c r="RI268" s="92">
        <v>0</v>
      </c>
      <c r="RJ268" s="92">
        <v>0</v>
      </c>
      <c r="RK268" s="92">
        <v>0</v>
      </c>
      <c r="RL268" s="92">
        <v>0</v>
      </c>
      <c r="RM268" s="92">
        <v>0</v>
      </c>
      <c r="RN268" s="92">
        <v>0</v>
      </c>
      <c r="RO268" s="92">
        <v>0</v>
      </c>
      <c r="RP268" s="92">
        <v>0</v>
      </c>
      <c r="RQ268" s="92">
        <v>0</v>
      </c>
      <c r="RR268" s="92">
        <v>0</v>
      </c>
      <c r="RS268" s="92">
        <v>0</v>
      </c>
      <c r="RT268" s="92">
        <v>0</v>
      </c>
      <c r="RU268" s="92">
        <v>0</v>
      </c>
      <c r="RV268" s="92">
        <v>0</v>
      </c>
      <c r="RW268" s="92">
        <v>0</v>
      </c>
      <c r="RX268" s="92">
        <v>0</v>
      </c>
      <c r="RY268" s="92">
        <v>0</v>
      </c>
      <c r="RZ268" s="92">
        <v>0</v>
      </c>
      <c r="SA268" s="92">
        <v>0</v>
      </c>
      <c r="SB268" s="92">
        <v>0</v>
      </c>
      <c r="SC268" s="92">
        <v>0</v>
      </c>
      <c r="SD268" s="92">
        <v>0</v>
      </c>
      <c r="SE268" s="92">
        <v>0</v>
      </c>
      <c r="SF268" s="92">
        <v>0</v>
      </c>
      <c r="SG268" s="92">
        <v>8.4999774499999996E-3</v>
      </c>
      <c r="SH268" s="92">
        <v>2.0988184000000001E-4</v>
      </c>
      <c r="SI268" s="92">
        <v>8.8062310700000001E-5</v>
      </c>
      <c r="SJ268" s="92">
        <v>2.8664282099999999E-3</v>
      </c>
      <c r="SK268" s="92">
        <v>3.49313832E-4</v>
      </c>
      <c r="SL268" s="92">
        <v>8.4517238199999997E-2</v>
      </c>
      <c r="SM268" s="92">
        <v>0</v>
      </c>
      <c r="SN268" s="92">
        <v>3.0692130799999999E-5</v>
      </c>
      <c r="SO268" s="92">
        <v>2.7829948199999999E-2</v>
      </c>
      <c r="SP268" s="92">
        <v>3.5283504699999998E-3</v>
      </c>
      <c r="SQ268" s="92">
        <v>3.9203894100000002E-4</v>
      </c>
      <c r="SR268" s="92">
        <v>5.6636470699999997E-3</v>
      </c>
      <c r="SS268" s="92">
        <v>7.3034120699999995E-4</v>
      </c>
      <c r="ST268" s="92">
        <v>0.86212187399999995</v>
      </c>
      <c r="SU268" s="92">
        <v>3.1722064800000001E-3</v>
      </c>
      <c r="SV268" s="92">
        <v>0</v>
      </c>
      <c r="SW268" s="92">
        <v>0</v>
      </c>
      <c r="SX268" s="92">
        <v>0</v>
      </c>
      <c r="SY268" s="92">
        <v>880.96399799999995</v>
      </c>
      <c r="SZ268" s="92">
        <v>22777.827300000001</v>
      </c>
      <c r="TA268" s="92">
        <v>256.36122699999999</v>
      </c>
      <c r="TB268" s="92">
        <v>25</v>
      </c>
      <c r="TC268" s="92">
        <v>1</v>
      </c>
      <c r="TD268" s="92">
        <v>0</v>
      </c>
      <c r="TE268" s="92">
        <v>0</v>
      </c>
      <c r="TF268" s="92">
        <v>1</v>
      </c>
      <c r="TG268" s="92">
        <v>-26576.4624</v>
      </c>
      <c r="TH268" s="92">
        <v>-1027.88147</v>
      </c>
      <c r="TI268" s="92">
        <v>-23.412906599999999</v>
      </c>
      <c r="TJ268" s="92">
        <v>-79.861098799999994</v>
      </c>
      <c r="TK268" s="92">
        <v>-3.0887385300000001</v>
      </c>
      <c r="TL268" s="92">
        <v>5.7273611500000002E-2</v>
      </c>
      <c r="TM268" s="92">
        <v>1.4808419399999999</v>
      </c>
      <c r="TN268" s="92">
        <v>25.855571099999999</v>
      </c>
      <c r="TO268" s="92">
        <v>0</v>
      </c>
      <c r="TP268" s="92">
        <v>1.1883589E-2</v>
      </c>
      <c r="TQ268" s="92">
        <v>-11646446797.1</v>
      </c>
      <c r="TR268" s="92">
        <v>3.1884272777777799E-2</v>
      </c>
      <c r="TS268" s="92">
        <v>6.6972662500000099E-2</v>
      </c>
      <c r="TT268" s="92">
        <v>1.26884062777778E-7</v>
      </c>
      <c r="TU268" s="92">
        <v>1.07006968333333E-20</v>
      </c>
      <c r="TV268" s="92">
        <v>2.3489942916666701E-20</v>
      </c>
      <c r="TW268" s="92">
        <v>9.8559201111111205E-21</v>
      </c>
      <c r="TX268" s="92">
        <v>3.2306292222222199E-16</v>
      </c>
      <c r="TY268" s="92">
        <v>6.69478066666667E-17</v>
      </c>
      <c r="TZ268" s="92">
        <v>1.8437878916666701E-16</v>
      </c>
      <c r="UA268" s="92">
        <v>0</v>
      </c>
      <c r="UB268" s="92">
        <v>2.5847362444444501E-20</v>
      </c>
      <c r="UC268" s="92">
        <v>6.5229457222222297E-22</v>
      </c>
      <c r="UD268" s="92">
        <v>2.7369003E-22</v>
      </c>
      <c r="UE268" s="92">
        <v>1.3501668833333299E-16</v>
      </c>
      <c r="UF268" s="92">
        <v>1.3271206361111099E-16</v>
      </c>
      <c r="UG268" s="92">
        <v>2.5062781666666699E-19</v>
      </c>
      <c r="UH268" s="92">
        <v>2.3202889499999999E-11</v>
      </c>
      <c r="UI268" s="92">
        <v>2.07123981944445E-11</v>
      </c>
      <c r="UJ268" s="92">
        <v>1.03182151111111E-7</v>
      </c>
      <c r="UK268" s="92">
        <v>1.10037635555556E-9</v>
      </c>
      <c r="UL268" s="92">
        <v>4.6212690833333398E-12</v>
      </c>
      <c r="UM268" s="92">
        <v>7.0311380555555595E-18</v>
      </c>
      <c r="UN268" s="92">
        <v>1.32644119444445E-14</v>
      </c>
      <c r="UO268" s="92">
        <v>2.6176475111111101E-15</v>
      </c>
      <c r="UP268" s="92">
        <v>8.7108816944444507E-6</v>
      </c>
      <c r="UQ268" s="92">
        <v>5.1735694722222301E-15</v>
      </c>
      <c r="UR268" s="92">
        <v>0</v>
      </c>
      <c r="US268" s="92">
        <v>0</v>
      </c>
      <c r="UT268" s="92">
        <v>0</v>
      </c>
      <c r="UU268" s="92">
        <v>0</v>
      </c>
      <c r="UV268" s="92">
        <v>1.3687139750000001E-6</v>
      </c>
      <c r="UW268" s="92">
        <v>0</v>
      </c>
      <c r="UX268" s="92">
        <v>0</v>
      </c>
      <c r="UY268" s="92">
        <v>0</v>
      </c>
      <c r="UZ268" s="92">
        <v>0</v>
      </c>
      <c r="VA268" s="92">
        <v>1.24652866666667E-16</v>
      </c>
      <c r="VB268" s="92">
        <v>0.38791136666666698</v>
      </c>
      <c r="VC268" s="92">
        <v>1.6647925611111101</v>
      </c>
      <c r="VD268" s="92">
        <v>0</v>
      </c>
      <c r="VE268" s="92">
        <v>1.3695152638888899E-5</v>
      </c>
      <c r="VF268" s="92">
        <v>0</v>
      </c>
      <c r="VG268" s="92">
        <v>2.43392546111111E-2</v>
      </c>
      <c r="VH268" s="92">
        <v>5.6970681388888901E-5</v>
      </c>
      <c r="VI268" s="92">
        <v>2.2949355611111099E-3</v>
      </c>
      <c r="VJ268" s="92">
        <v>6.4570497500000102E-7</v>
      </c>
      <c r="VK268" s="92">
        <v>0</v>
      </c>
      <c r="VL268" s="92">
        <v>0</v>
      </c>
      <c r="VM268" s="92">
        <v>0</v>
      </c>
      <c r="VN268" s="92">
        <v>0</v>
      </c>
      <c r="VO268" s="92">
        <v>0</v>
      </c>
      <c r="VP268" s="92">
        <v>0</v>
      </c>
      <c r="VQ268" s="92">
        <v>0</v>
      </c>
      <c r="VR268" s="92">
        <v>0</v>
      </c>
      <c r="VS268" s="92">
        <v>0</v>
      </c>
      <c r="VT268" s="92">
        <v>0</v>
      </c>
      <c r="VU268" s="92">
        <v>0</v>
      </c>
      <c r="VV268" s="92">
        <v>0</v>
      </c>
      <c r="VW268" s="92">
        <v>0</v>
      </c>
      <c r="VX268" s="92">
        <v>0</v>
      </c>
      <c r="VY268" s="92">
        <v>0</v>
      </c>
      <c r="VZ268" s="92">
        <v>0</v>
      </c>
      <c r="WA268" s="92">
        <v>0</v>
      </c>
      <c r="WB268" s="92">
        <v>0</v>
      </c>
      <c r="WC268" s="92">
        <v>0.269042197222222</v>
      </c>
    </row>
    <row r="269" spans="2:601" ht="13.5" customHeight="1">
      <c r="B269" s="851" t="s">
        <v>2933</v>
      </c>
      <c r="C269" s="92">
        <v>0</v>
      </c>
      <c r="D269" s="92">
        <v>2891599.58</v>
      </c>
      <c r="E269" s="92">
        <v>-9989.2743699999992</v>
      </c>
      <c r="F269" s="92">
        <v>145294.27499999999</v>
      </c>
      <c r="G269" s="92">
        <v>1.4764687300000001E-2</v>
      </c>
      <c r="H269" s="92">
        <v>1.0333240800000001E-2</v>
      </c>
      <c r="I269" s="92">
        <v>2.26833112E-2</v>
      </c>
      <c r="J269" s="92">
        <v>9.5174732300000002E-3</v>
      </c>
      <c r="K269" s="92">
        <v>2.5262249800000001E-2</v>
      </c>
      <c r="L269" s="92">
        <v>5.2350551400000001E-3</v>
      </c>
      <c r="M269" s="92">
        <v>3.4544832600000002E-3</v>
      </c>
      <c r="N269" s="92">
        <v>0</v>
      </c>
      <c r="O269" s="92">
        <v>2.4959778200000001E-2</v>
      </c>
      <c r="P269" s="92">
        <v>6.29895135E-4</v>
      </c>
      <c r="Q269" s="92">
        <v>2.6429166499999999E-4</v>
      </c>
      <c r="R269" s="92">
        <v>1.0557773899999999E-2</v>
      </c>
      <c r="S269" s="92">
        <v>1.0377561299999999E-2</v>
      </c>
      <c r="T269" s="92">
        <v>0.242021395</v>
      </c>
      <c r="U269" s="92">
        <v>2.5202321300000001</v>
      </c>
      <c r="V269" s="92">
        <v>1.04738952E-2</v>
      </c>
      <c r="W269" s="92">
        <v>1.8466131600000001E-2</v>
      </c>
      <c r="X269" s="92">
        <v>3.6452336499999999E-3</v>
      </c>
      <c r="Y269" s="92">
        <v>6.7153873200000005E-2</v>
      </c>
      <c r="Z269" s="92">
        <v>1.7721611599999999E-2</v>
      </c>
      <c r="AA269" s="92">
        <v>6.7620395700000004E-3</v>
      </c>
      <c r="AB269" s="92">
        <v>1.38431892E-2</v>
      </c>
      <c r="AC269" s="92">
        <v>40.777425100000002</v>
      </c>
      <c r="AD269" s="92">
        <v>4.5042616499999999E-3</v>
      </c>
      <c r="AE269" s="92">
        <v>0</v>
      </c>
      <c r="AF269" s="92">
        <v>18.1148211</v>
      </c>
      <c r="AG269" s="92">
        <v>6.1163401000000004</v>
      </c>
      <c r="AH269" s="92">
        <v>0</v>
      </c>
      <c r="AI269" s="92">
        <v>324.87842699999999</v>
      </c>
      <c r="AJ269" s="92">
        <v>0</v>
      </c>
      <c r="AK269" s="92">
        <v>0</v>
      </c>
      <c r="AL269" s="92">
        <v>0</v>
      </c>
      <c r="AM269" s="92">
        <v>0</v>
      </c>
      <c r="AN269" s="92">
        <v>9.4905518099999992E-3</v>
      </c>
      <c r="AO269" s="92">
        <v>1543.0047</v>
      </c>
      <c r="AP269" s="92">
        <v>5994.5853500000003</v>
      </c>
      <c r="AQ269" s="92">
        <v>0</v>
      </c>
      <c r="AR269" s="92">
        <v>0.82746068100000003</v>
      </c>
      <c r="AS269" s="92">
        <v>0</v>
      </c>
      <c r="AT269" s="92">
        <v>55.297065400000001</v>
      </c>
      <c r="AU269" s="92">
        <v>0.20519200300000001</v>
      </c>
      <c r="AV269" s="92">
        <v>16.089540100000001</v>
      </c>
      <c r="AW269" s="92">
        <v>1.34254488E-2</v>
      </c>
      <c r="AX269" s="92">
        <v>0</v>
      </c>
      <c r="AY269" s="92">
        <v>0</v>
      </c>
      <c r="AZ269" s="92">
        <v>0</v>
      </c>
      <c r="BA269" s="92">
        <v>0</v>
      </c>
      <c r="BB269" s="92">
        <v>0</v>
      </c>
      <c r="BC269" s="92">
        <v>0</v>
      </c>
      <c r="BD269" s="92">
        <v>0</v>
      </c>
      <c r="BE269" s="92">
        <v>0</v>
      </c>
      <c r="BF269" s="92">
        <v>0</v>
      </c>
      <c r="BG269" s="92">
        <v>0</v>
      </c>
      <c r="BH269" s="92">
        <v>0</v>
      </c>
      <c r="BI269" s="92">
        <v>0</v>
      </c>
      <c r="BJ269" s="92">
        <v>0</v>
      </c>
      <c r="BK269" s="92">
        <v>0</v>
      </c>
      <c r="BL269" s="92">
        <v>0</v>
      </c>
      <c r="BM269" s="92">
        <v>0</v>
      </c>
      <c r="BN269" s="92">
        <v>0</v>
      </c>
      <c r="BO269" s="92">
        <v>0</v>
      </c>
      <c r="BP269" s="92">
        <v>0.94779447900000002</v>
      </c>
      <c r="BQ269" s="92">
        <v>9.6314111800000004E-8</v>
      </c>
      <c r="BR269" s="92">
        <v>6.7406568900000006E-8</v>
      </c>
      <c r="BS269" s="92">
        <v>1.4796947200000001E-7</v>
      </c>
      <c r="BT269" s="92">
        <v>6.2085092999999996E-8</v>
      </c>
      <c r="BU269" s="92">
        <v>1.6479259700000001E-7</v>
      </c>
      <c r="BV269" s="92">
        <v>3.4149703100000001E-8</v>
      </c>
      <c r="BW269" s="92">
        <v>2.2534543500000001E-8</v>
      </c>
      <c r="BX269" s="92">
        <v>0</v>
      </c>
      <c r="BY269" s="92">
        <v>1.62819491E-7</v>
      </c>
      <c r="BZ269" s="92">
        <v>4.1089790399999999E-9</v>
      </c>
      <c r="CA269" s="92">
        <v>1.72404715E-9</v>
      </c>
      <c r="CB269" s="92">
        <v>6.8871260099999994E-8</v>
      </c>
      <c r="CC269" s="92">
        <v>6.7695683899999996E-8</v>
      </c>
      <c r="CD269" s="92">
        <v>1.5787720599999999E-6</v>
      </c>
      <c r="CE269" s="92">
        <v>1.6440166599999999E-5</v>
      </c>
      <c r="CF269" s="92">
        <v>6.8324096599999998E-8</v>
      </c>
      <c r="CG269" s="92">
        <v>1.2045965000000001E-7</v>
      </c>
      <c r="CH269" s="92">
        <v>2.3778860700000001E-8</v>
      </c>
      <c r="CI269" s="92">
        <v>4.3806316599999999E-7</v>
      </c>
      <c r="CJ269" s="92">
        <v>1.1560294199999999E-7</v>
      </c>
      <c r="CK269" s="92">
        <v>4.4110642099999997E-8</v>
      </c>
      <c r="CL269" s="92">
        <v>9.0302927100000006E-8</v>
      </c>
      <c r="CM269" s="92">
        <v>2.6600234800000001E-4</v>
      </c>
      <c r="CN269" s="92">
        <v>2.93825364E-8</v>
      </c>
      <c r="CO269" s="92">
        <v>0</v>
      </c>
      <c r="CP269" s="92">
        <v>1.18167955E-4</v>
      </c>
      <c r="CQ269" s="92">
        <v>3.9898567000000001E-5</v>
      </c>
      <c r="CR269" s="92">
        <v>0</v>
      </c>
      <c r="CS269" s="92">
        <v>2.1192712500000001E-3</v>
      </c>
      <c r="CT269" s="92">
        <v>0</v>
      </c>
      <c r="CU269" s="92">
        <v>0</v>
      </c>
      <c r="CV269" s="92">
        <v>0</v>
      </c>
      <c r="CW269" s="92">
        <v>0</v>
      </c>
      <c r="CX269" s="92">
        <v>6.1909477099999994E-8</v>
      </c>
      <c r="CY269" s="92">
        <v>1.00654436E-2</v>
      </c>
      <c r="CZ269" s="92">
        <v>3.91043274E-2</v>
      </c>
      <c r="DA269" s="92">
        <v>0</v>
      </c>
      <c r="DB269" s="92">
        <v>5.3977533800000001E-6</v>
      </c>
      <c r="DC269" s="92">
        <v>0</v>
      </c>
      <c r="DD269" s="92">
        <v>3.6071795099999998E-4</v>
      </c>
      <c r="DE269" s="92">
        <v>1.33852382E-6</v>
      </c>
      <c r="DF269" s="92">
        <v>1.0495649100000001E-4</v>
      </c>
      <c r="DG269" s="92">
        <v>8.7577891300000005E-8</v>
      </c>
      <c r="DH269" s="92">
        <v>0</v>
      </c>
      <c r="DI269" s="92">
        <v>0</v>
      </c>
      <c r="DJ269" s="92">
        <v>0</v>
      </c>
      <c r="DK269" s="92">
        <v>0</v>
      </c>
      <c r="DL269" s="92">
        <v>0</v>
      </c>
      <c r="DM269" s="92">
        <v>0</v>
      </c>
      <c r="DN269" s="92">
        <v>0</v>
      </c>
      <c r="DO269" s="92">
        <v>0</v>
      </c>
      <c r="DP269" s="92">
        <v>0</v>
      </c>
      <c r="DQ269" s="92">
        <v>0</v>
      </c>
      <c r="DR269" s="92">
        <v>0</v>
      </c>
      <c r="DS269" s="92">
        <v>0</v>
      </c>
      <c r="DT269" s="92">
        <v>0</v>
      </c>
      <c r="DU269" s="92">
        <v>0</v>
      </c>
      <c r="DV269" s="92">
        <v>0</v>
      </c>
      <c r="DW269" s="92">
        <v>0</v>
      </c>
      <c r="DX269" s="92">
        <v>0</v>
      </c>
      <c r="DY269" s="92">
        <v>0</v>
      </c>
      <c r="DZ269" s="92">
        <v>2617517.0499999998</v>
      </c>
      <c r="EA269" s="92">
        <v>0.68019496800000001</v>
      </c>
      <c r="EB269" s="92">
        <v>1.8616126900000001</v>
      </c>
      <c r="EC269" s="92">
        <v>4.0865727200000004</v>
      </c>
      <c r="ED269" s="92">
        <v>1.7146459000000001</v>
      </c>
      <c r="EE269" s="92">
        <v>3.7926569300000001</v>
      </c>
      <c r="EF269" s="92">
        <v>0.78594615700000003</v>
      </c>
      <c r="EG269" s="92">
        <v>1.1824699000000001</v>
      </c>
      <c r="EH269" s="92">
        <v>0</v>
      </c>
      <c r="EI269" s="92">
        <v>4.0470383500000002</v>
      </c>
      <c r="EJ269" s="92">
        <v>0.102132709</v>
      </c>
      <c r="EK269" s="92">
        <v>4.2852884899999999E-2</v>
      </c>
      <c r="EL269" s="92">
        <v>1.3948521199999999</v>
      </c>
      <c r="EM269" s="92">
        <v>1.37104314</v>
      </c>
      <c r="EN269" s="92">
        <v>43.602013100000001</v>
      </c>
      <c r="EO269" s="92">
        <v>383.45261299999999</v>
      </c>
      <c r="EP269" s="92">
        <v>1.3208629300000001</v>
      </c>
      <c r="EQ269" s="92">
        <v>1.7743285900000001</v>
      </c>
      <c r="ER269" s="92">
        <v>0.218905612</v>
      </c>
      <c r="ES269" s="92">
        <v>6.0491429999999999</v>
      </c>
      <c r="ET269" s="92">
        <v>2.6962950000000001</v>
      </c>
      <c r="EU269" s="92">
        <v>0.62274814099999998</v>
      </c>
      <c r="EV269" s="92">
        <v>1.6347316999999999</v>
      </c>
      <c r="EW269" s="92">
        <v>694.46238500000004</v>
      </c>
      <c r="EX269" s="92">
        <v>0.441775641</v>
      </c>
      <c r="EY269" s="92">
        <v>0</v>
      </c>
      <c r="EZ269" s="92">
        <v>1396.3469299999999</v>
      </c>
      <c r="FA269" s="92">
        <v>807.70124299999998</v>
      </c>
      <c r="FB269" s="92">
        <v>0</v>
      </c>
      <c r="FC269" s="92">
        <v>27612.947700000001</v>
      </c>
      <c r="FD269" s="92">
        <v>0</v>
      </c>
      <c r="FE269" s="92">
        <v>0</v>
      </c>
      <c r="FF269" s="92">
        <v>0</v>
      </c>
      <c r="FG269" s="92">
        <v>0</v>
      </c>
      <c r="FH269" s="92">
        <v>2.6807654200000002</v>
      </c>
      <c r="FI269" s="92">
        <v>49374.298699999999</v>
      </c>
      <c r="FJ269" s="92">
        <v>167929.19699999999</v>
      </c>
      <c r="FK269" s="92">
        <v>0</v>
      </c>
      <c r="FL269" s="92">
        <v>38.067775500000003</v>
      </c>
      <c r="FM269" s="92">
        <v>0</v>
      </c>
      <c r="FN269" s="92">
        <v>2433.6127900000001</v>
      </c>
      <c r="FO269" s="92">
        <v>3.2918460600000001</v>
      </c>
      <c r="FP269" s="92">
        <v>548.36177399999997</v>
      </c>
      <c r="FQ269" s="92">
        <v>0.86009869100000003</v>
      </c>
      <c r="FR269" s="92">
        <v>0</v>
      </c>
      <c r="FS269" s="92">
        <v>0</v>
      </c>
      <c r="FT269" s="92">
        <v>0</v>
      </c>
      <c r="FU269" s="92">
        <v>0</v>
      </c>
      <c r="FV269" s="92">
        <v>0</v>
      </c>
      <c r="FW269" s="92">
        <v>0</v>
      </c>
      <c r="FX269" s="92">
        <v>0</v>
      </c>
      <c r="FY269" s="92">
        <v>0</v>
      </c>
      <c r="FZ269" s="92">
        <v>0</v>
      </c>
      <c r="GA269" s="92">
        <v>0</v>
      </c>
      <c r="GB269" s="92">
        <v>0</v>
      </c>
      <c r="GC269" s="92">
        <v>0</v>
      </c>
      <c r="GD269" s="92">
        <v>0</v>
      </c>
      <c r="GE269" s="92">
        <v>0</v>
      </c>
      <c r="GF269" s="92">
        <v>0</v>
      </c>
      <c r="GG269" s="92">
        <v>0</v>
      </c>
      <c r="GH269" s="92">
        <v>0</v>
      </c>
      <c r="GI269" s="92">
        <v>0</v>
      </c>
      <c r="GJ269" s="92">
        <v>0.91240142300000004</v>
      </c>
      <c r="GK269" s="92">
        <v>2.3709906900000001E-7</v>
      </c>
      <c r="GL269" s="92">
        <v>6.4891193900000005E-7</v>
      </c>
      <c r="GM269" s="92">
        <v>1.42447774E-6</v>
      </c>
      <c r="GN269" s="92">
        <v>5.9768296599999995E-7</v>
      </c>
      <c r="GO269" s="92">
        <v>1.3220259900000001E-6</v>
      </c>
      <c r="GP269" s="92">
        <v>2.7396130699999998E-7</v>
      </c>
      <c r="GQ269" s="92">
        <v>4.1217963200000002E-7</v>
      </c>
      <c r="GR269" s="92">
        <v>0</v>
      </c>
      <c r="GS269" s="92">
        <v>1.41069704E-6</v>
      </c>
      <c r="GT269" s="92">
        <v>3.56009253E-8</v>
      </c>
      <c r="GU269" s="92">
        <v>1.4937451200000002E-8</v>
      </c>
      <c r="GV269" s="92">
        <v>4.86210801E-7</v>
      </c>
      <c r="GW269" s="92">
        <v>4.7791157899999998E-7</v>
      </c>
      <c r="GX269" s="92">
        <v>1.51985786E-5</v>
      </c>
      <c r="GY269" s="92">
        <v>1.3366205599999999E-4</v>
      </c>
      <c r="GZ269" s="92">
        <v>4.6042000600000001E-7</v>
      </c>
      <c r="HA269" s="92">
        <v>6.1848687100000001E-7</v>
      </c>
      <c r="HB269" s="92">
        <v>7.6305058699999998E-8</v>
      </c>
      <c r="HC269" s="92">
        <v>2.1085809800000001E-6</v>
      </c>
      <c r="HD269" s="92">
        <v>9.3986145999999995E-7</v>
      </c>
      <c r="HE269" s="92">
        <v>2.17074532E-7</v>
      </c>
      <c r="HF269" s="92">
        <v>5.6982686199999996E-7</v>
      </c>
      <c r="HG269" s="92">
        <v>2.4207233600000001E-4</v>
      </c>
      <c r="HH269" s="92">
        <v>1.5399201399999999E-7</v>
      </c>
      <c r="HI269" s="92">
        <v>0</v>
      </c>
      <c r="HJ269" s="92">
        <v>4.8673185300000002E-4</v>
      </c>
      <c r="HK269" s="92">
        <v>2.8154458899999998E-4</v>
      </c>
      <c r="HL269" s="92">
        <v>0</v>
      </c>
      <c r="HM269" s="92">
        <v>9.6251876500000003E-3</v>
      </c>
      <c r="HN269" s="92">
        <v>0</v>
      </c>
      <c r="HO269" s="92">
        <v>0</v>
      </c>
      <c r="HP269" s="92">
        <v>0</v>
      </c>
      <c r="HQ269" s="92">
        <v>0</v>
      </c>
      <c r="HR269" s="92">
        <v>9.3444823299999995E-7</v>
      </c>
      <c r="HS269" s="92">
        <v>1.7210653999999999E-2</v>
      </c>
      <c r="HT269" s="92">
        <v>5.8535946599999999E-2</v>
      </c>
      <c r="HU269" s="92">
        <v>0</v>
      </c>
      <c r="HV269" s="92">
        <v>1.32694809E-5</v>
      </c>
      <c r="HW269" s="92">
        <v>0</v>
      </c>
      <c r="HX269" s="92">
        <v>8.4829696499999995E-4</v>
      </c>
      <c r="HY269" s="92">
        <v>1.1474557700000001E-6</v>
      </c>
      <c r="HZ269" s="92">
        <v>1.9114529300000001E-4</v>
      </c>
      <c r="IA269" s="92">
        <v>2.9980903799999999E-7</v>
      </c>
      <c r="IB269" s="92">
        <v>0</v>
      </c>
      <c r="IC269" s="92">
        <v>0</v>
      </c>
      <c r="ID269" s="92">
        <v>0</v>
      </c>
      <c r="IE269" s="92">
        <v>0</v>
      </c>
      <c r="IF269" s="92">
        <v>0</v>
      </c>
      <c r="IG269" s="92">
        <v>0</v>
      </c>
      <c r="IH269" s="92">
        <v>0</v>
      </c>
      <c r="II269" s="92">
        <v>0</v>
      </c>
      <c r="IJ269" s="92">
        <v>0</v>
      </c>
      <c r="IK269" s="92">
        <v>0</v>
      </c>
      <c r="IL269" s="92">
        <v>0</v>
      </c>
      <c r="IM269" s="92">
        <v>0</v>
      </c>
      <c r="IN269" s="92">
        <v>0</v>
      </c>
      <c r="IO269" s="92">
        <v>0</v>
      </c>
      <c r="IP269" s="92">
        <v>0</v>
      </c>
      <c r="IQ269" s="92">
        <v>0</v>
      </c>
      <c r="IR269" s="92">
        <v>0</v>
      </c>
      <c r="IS269" s="92">
        <v>0</v>
      </c>
      <c r="IT269" s="92">
        <v>153297.23699999999</v>
      </c>
      <c r="IU269" s="92">
        <v>2868821.75</v>
      </c>
      <c r="IV269" s="92">
        <v>3243498.11</v>
      </c>
      <c r="IW269" s="92">
        <v>25</v>
      </c>
      <c r="IX269" s="92">
        <v>1</v>
      </c>
      <c r="IY269" s="92">
        <v>5.11738521E-2</v>
      </c>
      <c r="IZ269" s="92">
        <v>0.94882614799999998</v>
      </c>
      <c r="JA269" s="92">
        <v>0</v>
      </c>
      <c r="JB269" s="92">
        <v>-65010.052600000003</v>
      </c>
      <c r="JC269" s="92">
        <v>-3473.8517400000001</v>
      </c>
      <c r="JD269" s="92">
        <v>-9965.8614600000001</v>
      </c>
      <c r="JE269" s="92">
        <v>-37.660429800000003</v>
      </c>
      <c r="JF269" s="92">
        <v>-2.0124080000000002</v>
      </c>
      <c r="JG269" s="92">
        <v>7.8771556700000004E-4</v>
      </c>
      <c r="JH269" s="92">
        <v>1.47413978E-2</v>
      </c>
      <c r="JI269" s="92">
        <v>18.7141126</v>
      </c>
      <c r="JJ269" s="92">
        <v>0</v>
      </c>
      <c r="JK269" s="92">
        <v>0</v>
      </c>
      <c r="JL269" s="92">
        <v>0</v>
      </c>
      <c r="JM269" s="92">
        <v>0</v>
      </c>
      <c r="JN269" s="92">
        <v>0</v>
      </c>
      <c r="JO269" s="92">
        <v>0</v>
      </c>
      <c r="JP269" s="92">
        <v>0</v>
      </c>
      <c r="JQ269" s="92">
        <v>0</v>
      </c>
      <c r="JR269" s="92">
        <v>0</v>
      </c>
      <c r="JS269" s="92">
        <v>0</v>
      </c>
      <c r="JT269" s="92">
        <v>0</v>
      </c>
      <c r="JU269" s="92">
        <v>0</v>
      </c>
      <c r="JV269" s="92">
        <v>0</v>
      </c>
      <c r="JW269" s="92">
        <v>0</v>
      </c>
      <c r="JX269" s="92">
        <v>0</v>
      </c>
      <c r="JY269" s="92">
        <v>0</v>
      </c>
      <c r="JZ269" s="92">
        <v>0</v>
      </c>
      <c r="KA269" s="92">
        <v>0</v>
      </c>
      <c r="KB269" s="92">
        <v>0</v>
      </c>
      <c r="KC269" s="92">
        <v>0</v>
      </c>
      <c r="KD269" s="92">
        <v>0</v>
      </c>
      <c r="KE269" s="92">
        <v>0</v>
      </c>
      <c r="KF269" s="92">
        <v>0</v>
      </c>
      <c r="KG269" s="92">
        <v>0</v>
      </c>
      <c r="KH269" s="92">
        <v>0</v>
      </c>
      <c r="KI269" s="92">
        <v>0</v>
      </c>
      <c r="KJ269" s="92">
        <v>0</v>
      </c>
      <c r="KK269" s="92">
        <v>0</v>
      </c>
      <c r="KL269" s="92">
        <v>0</v>
      </c>
      <c r="KM269" s="92">
        <v>0</v>
      </c>
      <c r="KN269" s="92">
        <v>0</v>
      </c>
      <c r="KO269" s="92">
        <v>0</v>
      </c>
      <c r="KP269" s="92">
        <v>0</v>
      </c>
      <c r="KQ269" s="92">
        <v>0</v>
      </c>
      <c r="KR269" s="92">
        <v>0</v>
      </c>
      <c r="KS269" s="92">
        <v>0</v>
      </c>
      <c r="KT269" s="92">
        <v>0</v>
      </c>
      <c r="KU269" s="92">
        <v>0</v>
      </c>
      <c r="KV269" s="92">
        <v>0</v>
      </c>
      <c r="KW269" s="92">
        <v>0</v>
      </c>
      <c r="KX269" s="92">
        <v>0</v>
      </c>
      <c r="KY269" s="92">
        <v>0</v>
      </c>
      <c r="KZ269" s="92">
        <v>0</v>
      </c>
      <c r="LA269" s="92">
        <v>0</v>
      </c>
      <c r="LB269" s="92">
        <v>0</v>
      </c>
      <c r="LC269" s="92">
        <v>1.1940801299999999</v>
      </c>
      <c r="LD269" s="92">
        <v>2.94842825E-2</v>
      </c>
      <c r="LE269" s="92">
        <v>1.2371027600000001E-2</v>
      </c>
      <c r="LF269" s="92">
        <v>0.49419080700000001</v>
      </c>
      <c r="LG269" s="92">
        <v>6.0223969299999999E-2</v>
      </c>
      <c r="LH269" s="92">
        <v>12.652794</v>
      </c>
      <c r="LI269" s="92">
        <v>0</v>
      </c>
      <c r="LJ269" s="92">
        <v>3.0609119899999999E-2</v>
      </c>
      <c r="LK269" s="92">
        <v>11.3041217</v>
      </c>
      <c r="LL269" s="92">
        <v>3.3464980099999999</v>
      </c>
      <c r="LM269" s="92">
        <v>0.37183311200000002</v>
      </c>
      <c r="LN269" s="92">
        <v>5.2385072600000004</v>
      </c>
      <c r="LO269" s="92">
        <v>0.69837559000000005</v>
      </c>
      <c r="LP269" s="92">
        <v>845.04962499999999</v>
      </c>
      <c r="LQ269" s="92">
        <v>0.481284871</v>
      </c>
      <c r="LR269" s="92">
        <v>0</v>
      </c>
      <c r="LS269" s="92">
        <v>0</v>
      </c>
      <c r="LT269" s="92">
        <v>0</v>
      </c>
      <c r="LU269" s="92">
        <v>0</v>
      </c>
      <c r="LV269" s="92">
        <v>0</v>
      </c>
      <c r="LW269" s="92">
        <v>0</v>
      </c>
      <c r="LX269" s="92">
        <v>0</v>
      </c>
      <c r="LY269" s="92">
        <v>0</v>
      </c>
      <c r="LZ269" s="92">
        <v>0</v>
      </c>
      <c r="MA269" s="92">
        <v>0</v>
      </c>
      <c r="MB269" s="92">
        <v>0</v>
      </c>
      <c r="MC269" s="92">
        <v>0</v>
      </c>
      <c r="MD269" s="92">
        <v>0</v>
      </c>
      <c r="ME269" s="92">
        <v>0</v>
      </c>
      <c r="MF269" s="92">
        <v>0</v>
      </c>
      <c r="MG269" s="92">
        <v>0</v>
      </c>
      <c r="MH269" s="92">
        <v>0</v>
      </c>
      <c r="MI269" s="92">
        <v>0</v>
      </c>
      <c r="MJ269" s="92">
        <v>0</v>
      </c>
      <c r="MK269" s="92">
        <v>0</v>
      </c>
      <c r="ML269" s="92">
        <v>0</v>
      </c>
      <c r="MM269" s="92">
        <v>0</v>
      </c>
      <c r="MN269" s="92">
        <v>0</v>
      </c>
      <c r="MO269" s="92">
        <v>0</v>
      </c>
      <c r="MP269" s="92">
        <v>0</v>
      </c>
      <c r="MQ269" s="92">
        <v>0</v>
      </c>
      <c r="MR269" s="92">
        <v>0</v>
      </c>
      <c r="MS269" s="92">
        <v>0</v>
      </c>
      <c r="MT269" s="92">
        <v>0</v>
      </c>
      <c r="MU269" s="92">
        <v>0</v>
      </c>
      <c r="MV269" s="92">
        <v>0</v>
      </c>
      <c r="MW269" s="92">
        <v>0</v>
      </c>
      <c r="MX269" s="92">
        <v>0</v>
      </c>
      <c r="MY269" s="92">
        <v>0</v>
      </c>
      <c r="MZ269" s="92">
        <v>0</v>
      </c>
      <c r="NA269" s="92">
        <v>0</v>
      </c>
      <c r="NB269" s="92">
        <v>0</v>
      </c>
      <c r="NC269" s="92">
        <v>0</v>
      </c>
      <c r="ND269" s="92">
        <v>0</v>
      </c>
      <c r="NE269" s="92">
        <v>0</v>
      </c>
      <c r="NF269" s="92">
        <v>0</v>
      </c>
      <c r="NG269" s="92">
        <v>0</v>
      </c>
      <c r="NH269" s="92">
        <v>0</v>
      </c>
      <c r="NI269" s="92">
        <v>0</v>
      </c>
      <c r="NJ269" s="92">
        <v>0</v>
      </c>
      <c r="NK269" s="92">
        <v>0</v>
      </c>
      <c r="NL269" s="92">
        <v>0</v>
      </c>
      <c r="NM269" s="92">
        <v>1.35542444E-3</v>
      </c>
      <c r="NN269" s="92">
        <v>3.3468203599999997E-5</v>
      </c>
      <c r="NO269" s="92">
        <v>1.40426029E-5</v>
      </c>
      <c r="NP269" s="92">
        <v>5.6096595099999996E-4</v>
      </c>
      <c r="NQ269" s="92">
        <v>6.8361442100000006E-5</v>
      </c>
      <c r="NR269" s="92">
        <v>1.4362441599999999E-2</v>
      </c>
      <c r="NS269" s="92">
        <v>0</v>
      </c>
      <c r="NT269" s="92">
        <v>3.4745029300000001E-5</v>
      </c>
      <c r="NU269" s="92">
        <v>1.2831536500000001E-2</v>
      </c>
      <c r="NV269" s="92">
        <v>3.7986773800000001E-3</v>
      </c>
      <c r="NW269" s="92">
        <v>4.2207526399999998E-4</v>
      </c>
      <c r="NX269" s="92">
        <v>5.9463352299999996E-3</v>
      </c>
      <c r="NY269" s="92">
        <v>7.9274021600000001E-4</v>
      </c>
      <c r="NZ269" s="92">
        <v>0.95923287000000002</v>
      </c>
      <c r="OA269" s="92">
        <v>5.4631616300000003E-4</v>
      </c>
      <c r="OB269" s="92">
        <v>0</v>
      </c>
      <c r="OC269" s="92">
        <v>0</v>
      </c>
      <c r="OD269" s="92">
        <v>0</v>
      </c>
      <c r="OE269" s="92">
        <v>0</v>
      </c>
      <c r="OF269" s="92">
        <v>0</v>
      </c>
      <c r="OG269" s="92">
        <v>0</v>
      </c>
      <c r="OH269" s="92">
        <v>0</v>
      </c>
      <c r="OI269" s="92">
        <v>0</v>
      </c>
      <c r="OJ269" s="92">
        <v>0</v>
      </c>
      <c r="OK269" s="92">
        <v>0</v>
      </c>
      <c r="OL269" s="92">
        <v>0</v>
      </c>
      <c r="OM269" s="92">
        <v>0</v>
      </c>
      <c r="ON269" s="92">
        <v>0</v>
      </c>
      <c r="OO269" s="92">
        <v>0</v>
      </c>
      <c r="OP269" s="92">
        <v>0</v>
      </c>
      <c r="OQ269" s="92">
        <v>0</v>
      </c>
      <c r="OR269" s="92">
        <v>0</v>
      </c>
      <c r="OS269" s="92">
        <v>0</v>
      </c>
      <c r="OT269" s="92">
        <v>0</v>
      </c>
      <c r="OU269" s="92">
        <v>0</v>
      </c>
      <c r="OV269" s="92">
        <v>0</v>
      </c>
      <c r="OW269" s="92">
        <v>0</v>
      </c>
      <c r="OX269" s="92">
        <v>0</v>
      </c>
      <c r="OY269" s="92">
        <v>0</v>
      </c>
      <c r="OZ269" s="92">
        <v>0</v>
      </c>
      <c r="PA269" s="92">
        <v>0</v>
      </c>
      <c r="PB269" s="92">
        <v>0</v>
      </c>
      <c r="PC269" s="92">
        <v>0</v>
      </c>
      <c r="PD269" s="92">
        <v>0</v>
      </c>
      <c r="PE269" s="92">
        <v>0</v>
      </c>
      <c r="PF269" s="92">
        <v>0</v>
      </c>
      <c r="PG269" s="92">
        <v>0</v>
      </c>
      <c r="PH269" s="92">
        <v>0</v>
      </c>
      <c r="PI269" s="92">
        <v>0</v>
      </c>
      <c r="PJ269" s="92">
        <v>0</v>
      </c>
      <c r="PK269" s="92">
        <v>0</v>
      </c>
      <c r="PL269" s="92">
        <v>0</v>
      </c>
      <c r="PM269" s="92">
        <v>0</v>
      </c>
      <c r="PN269" s="92">
        <v>0</v>
      </c>
      <c r="PO269" s="92">
        <v>0</v>
      </c>
      <c r="PP269" s="92">
        <v>0</v>
      </c>
      <c r="PQ269" s="92">
        <v>0</v>
      </c>
      <c r="PR269" s="92">
        <v>0</v>
      </c>
      <c r="PS269" s="92">
        <v>0</v>
      </c>
      <c r="PT269" s="92">
        <v>0</v>
      </c>
      <c r="PU269" s="92">
        <v>0</v>
      </c>
      <c r="PV269" s="92">
        <v>0</v>
      </c>
      <c r="PW269" s="92">
        <v>193.611019</v>
      </c>
      <c r="PX269" s="92">
        <v>4.7806523199999997</v>
      </c>
      <c r="PY269" s="92">
        <v>2.0058681100000002</v>
      </c>
      <c r="PZ269" s="92">
        <v>65.291006899999999</v>
      </c>
      <c r="QA269" s="92">
        <v>7.9566101600000003</v>
      </c>
      <c r="QB269" s="92">
        <v>1925.11906</v>
      </c>
      <c r="QC269" s="92">
        <v>0</v>
      </c>
      <c r="QD269" s="92">
        <v>0.69910005500000005</v>
      </c>
      <c r="QE269" s="92">
        <v>633.905754</v>
      </c>
      <c r="QF269" s="92">
        <v>80.368157600000004</v>
      </c>
      <c r="QG269" s="92">
        <v>8.9297952899999995</v>
      </c>
      <c r="QH269" s="92">
        <v>129.00557499999999</v>
      </c>
      <c r="QI269" s="92">
        <v>16.635585899999999</v>
      </c>
      <c r="QJ269" s="92">
        <v>19637.263200000001</v>
      </c>
      <c r="QK269" s="92">
        <v>72.255971500000001</v>
      </c>
      <c r="QL269" s="92">
        <v>0</v>
      </c>
      <c r="QM269" s="92">
        <v>0</v>
      </c>
      <c r="QN269" s="92">
        <v>0</v>
      </c>
      <c r="QO269" s="92">
        <v>0</v>
      </c>
      <c r="QP269" s="92">
        <v>0</v>
      </c>
      <c r="QQ269" s="92">
        <v>0</v>
      </c>
      <c r="QR269" s="92">
        <v>0</v>
      </c>
      <c r="QS269" s="92">
        <v>0</v>
      </c>
      <c r="QT269" s="92">
        <v>0</v>
      </c>
      <c r="QU269" s="92">
        <v>0</v>
      </c>
      <c r="QV269" s="92">
        <v>0</v>
      </c>
      <c r="QW269" s="92">
        <v>0</v>
      </c>
      <c r="QX269" s="92">
        <v>0</v>
      </c>
      <c r="QY269" s="92">
        <v>0</v>
      </c>
      <c r="QZ269" s="92">
        <v>0</v>
      </c>
      <c r="RA269" s="92">
        <v>0</v>
      </c>
      <c r="RB269" s="92">
        <v>0</v>
      </c>
      <c r="RC269" s="92">
        <v>0</v>
      </c>
      <c r="RD269" s="92">
        <v>0</v>
      </c>
      <c r="RE269" s="92">
        <v>0</v>
      </c>
      <c r="RF269" s="92">
        <v>0</v>
      </c>
      <c r="RG269" s="92">
        <v>0</v>
      </c>
      <c r="RH269" s="92">
        <v>0</v>
      </c>
      <c r="RI269" s="92">
        <v>0</v>
      </c>
      <c r="RJ269" s="92">
        <v>0</v>
      </c>
      <c r="RK269" s="92">
        <v>0</v>
      </c>
      <c r="RL269" s="92">
        <v>0</v>
      </c>
      <c r="RM269" s="92">
        <v>0</v>
      </c>
      <c r="RN269" s="92">
        <v>0</v>
      </c>
      <c r="RO269" s="92">
        <v>0</v>
      </c>
      <c r="RP269" s="92">
        <v>0</v>
      </c>
      <c r="RQ269" s="92">
        <v>0</v>
      </c>
      <c r="RR269" s="92">
        <v>0</v>
      </c>
      <c r="RS269" s="92">
        <v>0</v>
      </c>
      <c r="RT269" s="92">
        <v>0</v>
      </c>
      <c r="RU269" s="92">
        <v>0</v>
      </c>
      <c r="RV269" s="92">
        <v>0</v>
      </c>
      <c r="RW269" s="92">
        <v>0</v>
      </c>
      <c r="RX269" s="92">
        <v>0</v>
      </c>
      <c r="RY269" s="92">
        <v>0</v>
      </c>
      <c r="RZ269" s="92">
        <v>0</v>
      </c>
      <c r="SA269" s="92">
        <v>0</v>
      </c>
      <c r="SB269" s="92">
        <v>0</v>
      </c>
      <c r="SC269" s="92">
        <v>0</v>
      </c>
      <c r="SD269" s="92">
        <v>0</v>
      </c>
      <c r="SE269" s="92">
        <v>0</v>
      </c>
      <c r="SF269" s="92">
        <v>0</v>
      </c>
      <c r="SG269" s="92">
        <v>8.4999774499999996E-3</v>
      </c>
      <c r="SH269" s="92">
        <v>2.0988184000000001E-4</v>
      </c>
      <c r="SI269" s="92">
        <v>8.8062310700000001E-5</v>
      </c>
      <c r="SJ269" s="92">
        <v>2.8664282099999999E-3</v>
      </c>
      <c r="SK269" s="92">
        <v>3.49313832E-4</v>
      </c>
      <c r="SL269" s="92">
        <v>8.4517238199999997E-2</v>
      </c>
      <c r="SM269" s="92">
        <v>0</v>
      </c>
      <c r="SN269" s="92">
        <v>3.0692130799999999E-5</v>
      </c>
      <c r="SO269" s="92">
        <v>2.7829948199999999E-2</v>
      </c>
      <c r="SP269" s="92">
        <v>3.5283504699999998E-3</v>
      </c>
      <c r="SQ269" s="92">
        <v>3.9203894100000002E-4</v>
      </c>
      <c r="SR269" s="92">
        <v>5.6636470699999997E-3</v>
      </c>
      <c r="SS269" s="92">
        <v>7.3034120699999995E-4</v>
      </c>
      <c r="ST269" s="92">
        <v>0.86212187399999995</v>
      </c>
      <c r="SU269" s="92">
        <v>3.1722064800000001E-3</v>
      </c>
      <c r="SV269" s="92">
        <v>0</v>
      </c>
      <c r="SW269" s="92">
        <v>0</v>
      </c>
      <c r="SX269" s="92">
        <v>0</v>
      </c>
      <c r="SY269" s="92">
        <v>880.96399799999995</v>
      </c>
      <c r="SZ269" s="92">
        <v>22777.827300000001</v>
      </c>
      <c r="TA269" s="92">
        <v>256.36122699999999</v>
      </c>
      <c r="TB269" s="92">
        <v>25</v>
      </c>
      <c r="TC269" s="92">
        <v>1</v>
      </c>
      <c r="TD269" s="92">
        <v>0</v>
      </c>
      <c r="TE269" s="92">
        <v>0</v>
      </c>
      <c r="TF269" s="92">
        <v>1</v>
      </c>
      <c r="TG269" s="92">
        <v>-26576.4624</v>
      </c>
      <c r="TH269" s="92">
        <v>-1027.88147</v>
      </c>
      <c r="TI269" s="92">
        <v>-23.412906599999999</v>
      </c>
      <c r="TJ269" s="92">
        <v>-79.861098799999994</v>
      </c>
      <c r="TK269" s="92">
        <v>-3.0887385300000001</v>
      </c>
      <c r="TL269" s="92">
        <v>5.7273611500000002E-2</v>
      </c>
      <c r="TM269" s="92">
        <v>1.4808419399999999</v>
      </c>
      <c r="TN269" s="92">
        <v>25.855571099999999</v>
      </c>
      <c r="TO269" s="92">
        <v>0</v>
      </c>
      <c r="TP269" s="92">
        <v>1.2270958300000001E-2</v>
      </c>
      <c r="TQ269" s="92">
        <v>-11617526092.309999</v>
      </c>
      <c r="TR269" s="92">
        <v>3.1884272777777799E-2</v>
      </c>
      <c r="TS269" s="92">
        <v>6.7993880277777793E-2</v>
      </c>
      <c r="TT269" s="92">
        <v>1.2909069305555599E-7</v>
      </c>
      <c r="TU269" s="92">
        <v>1.08919201666667E-20</v>
      </c>
      <c r="TV269" s="92">
        <v>2.3909712305555601E-20</v>
      </c>
      <c r="TW269" s="92">
        <v>1.0032047111111099E-20</v>
      </c>
      <c r="TX269" s="92">
        <v>3.2883611388888901E-16</v>
      </c>
      <c r="TY269" s="92">
        <v>6.8144175833333404E-17</v>
      </c>
      <c r="TZ269" s="92">
        <v>1.87673670277778E-16</v>
      </c>
      <c r="UA269" s="92">
        <v>0</v>
      </c>
      <c r="UB269" s="92">
        <v>2.6309259305555599E-20</v>
      </c>
      <c r="UC269" s="92">
        <v>6.6395118888888898E-22</v>
      </c>
      <c r="UD269" s="92">
        <v>2.7858091944444502E-22</v>
      </c>
      <c r="UE269" s="92">
        <v>1.3742946E-16</v>
      </c>
      <c r="UF269" s="92">
        <v>1.3508365111111101E-16</v>
      </c>
      <c r="UG269" s="92">
        <v>2.5510657944444501E-19</v>
      </c>
      <c r="UH269" s="92">
        <v>2.3617529166666699E-11</v>
      </c>
      <c r="UI269" s="92">
        <v>2.1098933027777799E-11</v>
      </c>
      <c r="UJ269" s="92">
        <v>1.04984514722222E-7</v>
      </c>
      <c r="UK269" s="92">
        <v>1.12003549166667E-9</v>
      </c>
      <c r="UL269" s="92">
        <v>4.7038519444444501E-12</v>
      </c>
      <c r="UM269" s="92">
        <v>7.1567857222222299E-18</v>
      </c>
      <c r="UN269" s="92">
        <v>1.35019088888889E-14</v>
      </c>
      <c r="UO269" s="92">
        <v>2.6644253305555599E-15</v>
      </c>
      <c r="UP269" s="92">
        <v>3.1467799166666699E-4</v>
      </c>
      <c r="UQ269" s="92">
        <v>5.26602205555556E-15</v>
      </c>
      <c r="UR269" s="92">
        <v>0</v>
      </c>
      <c r="US269" s="92">
        <v>0</v>
      </c>
      <c r="UT269" s="92">
        <v>0</v>
      </c>
      <c r="UU269" s="92">
        <v>0</v>
      </c>
      <c r="UV269" s="92">
        <v>1.1874194527777801E-6</v>
      </c>
      <c r="UW269" s="92">
        <v>0</v>
      </c>
      <c r="UX269" s="92">
        <v>0</v>
      </c>
      <c r="UY269" s="92">
        <v>0</v>
      </c>
      <c r="UZ269" s="92">
        <v>0</v>
      </c>
      <c r="VA269" s="92">
        <v>1.2688043527777799E-16</v>
      </c>
      <c r="VB269" s="92">
        <v>0.42843021111111201</v>
      </c>
      <c r="VC269" s="92">
        <v>1.6647986861111099</v>
      </c>
      <c r="VD269" s="92">
        <v>0</v>
      </c>
      <c r="VE269" s="92">
        <v>1.39250605833333E-5</v>
      </c>
      <c r="VF269" s="92">
        <v>0</v>
      </c>
      <c r="VG269" s="92">
        <v>1.51887978888889E-2</v>
      </c>
      <c r="VH269" s="92">
        <v>5.6971156666666701E-5</v>
      </c>
      <c r="VI269" s="92">
        <v>2.3147064805555599E-3</v>
      </c>
      <c r="VJ269" s="92">
        <v>6.5521651944444495E-7</v>
      </c>
      <c r="VK269" s="92">
        <v>0</v>
      </c>
      <c r="VL269" s="92">
        <v>0</v>
      </c>
      <c r="VM269" s="92">
        <v>0</v>
      </c>
      <c r="VN269" s="92">
        <v>0</v>
      </c>
      <c r="VO269" s="92">
        <v>0</v>
      </c>
      <c r="VP269" s="92">
        <v>0</v>
      </c>
      <c r="VQ269" s="92">
        <v>0</v>
      </c>
      <c r="VR269" s="92">
        <v>0</v>
      </c>
      <c r="VS269" s="92">
        <v>0</v>
      </c>
      <c r="VT269" s="92">
        <v>0</v>
      </c>
      <c r="VU269" s="92">
        <v>0</v>
      </c>
      <c r="VV269" s="92">
        <v>0</v>
      </c>
      <c r="VW269" s="92">
        <v>0</v>
      </c>
      <c r="VX269" s="92">
        <v>0</v>
      </c>
      <c r="VY269" s="92">
        <v>0</v>
      </c>
      <c r="VZ269" s="92">
        <v>0</v>
      </c>
      <c r="WA269" s="92">
        <v>0</v>
      </c>
      <c r="WB269" s="92">
        <v>0</v>
      </c>
      <c r="WC269" s="92">
        <v>0.269042197222222</v>
      </c>
    </row>
    <row r="270" spans="2:601" ht="13.5" customHeight="1">
      <c r="B270" s="851" t="s">
        <v>2934</v>
      </c>
      <c r="C270" s="92">
        <v>0</v>
      </c>
      <c r="D270" s="92">
        <v>2675037.36</v>
      </c>
      <c r="E270" s="92">
        <v>-9991.67742</v>
      </c>
      <c r="F270" s="92">
        <v>145324.08499999999</v>
      </c>
      <c r="G270" s="92">
        <v>1.4307904600000001E-2</v>
      </c>
      <c r="H270" s="92">
        <v>1.0333240800000001E-2</v>
      </c>
      <c r="I270" s="92">
        <v>2.26833112E-2</v>
      </c>
      <c r="J270" s="92">
        <v>9.5174732300000002E-3</v>
      </c>
      <c r="K270" s="92">
        <v>2.5262249800000001E-2</v>
      </c>
      <c r="L270" s="92">
        <v>5.2350551400000001E-3</v>
      </c>
      <c r="M270" s="92">
        <v>3.4544832600000002E-3</v>
      </c>
      <c r="N270" s="92">
        <v>0</v>
      </c>
      <c r="O270" s="92">
        <v>2.4959778200000001E-2</v>
      </c>
      <c r="P270" s="92">
        <v>6.29895135E-4</v>
      </c>
      <c r="Q270" s="92">
        <v>2.6429166499999999E-4</v>
      </c>
      <c r="R270" s="92">
        <v>1.0557773899999999E-2</v>
      </c>
      <c r="S270" s="92">
        <v>1.0377561299999999E-2</v>
      </c>
      <c r="T270" s="92">
        <v>0.242021395</v>
      </c>
      <c r="U270" s="92">
        <v>2.5202320399999998</v>
      </c>
      <c r="V270" s="92">
        <v>1.0473820700000001E-2</v>
      </c>
      <c r="W270" s="92">
        <v>1.8094675800000001E-2</v>
      </c>
      <c r="X270" s="92">
        <v>3.6412722899999998E-3</v>
      </c>
      <c r="Y270" s="92">
        <v>6.7153856499999998E-2</v>
      </c>
      <c r="Z270" s="92">
        <v>1.7721611599999999E-2</v>
      </c>
      <c r="AA270" s="92">
        <v>6.7620395199999997E-3</v>
      </c>
      <c r="AB270" s="92">
        <v>1.38431892E-2</v>
      </c>
      <c r="AC270" s="92">
        <v>1.11750204</v>
      </c>
      <c r="AD270" s="92">
        <v>4.5042616299999999E-3</v>
      </c>
      <c r="AE270" s="92">
        <v>0</v>
      </c>
      <c r="AF270" s="92">
        <v>1.44918569</v>
      </c>
      <c r="AG270" s="92">
        <v>6.1163401000000004</v>
      </c>
      <c r="AH270" s="92">
        <v>0</v>
      </c>
      <c r="AI270" s="92">
        <v>381.16769900000003</v>
      </c>
      <c r="AJ270" s="92">
        <v>0</v>
      </c>
      <c r="AK270" s="92">
        <v>0</v>
      </c>
      <c r="AL270" s="92">
        <v>0</v>
      </c>
      <c r="AM270" s="92">
        <v>0</v>
      </c>
      <c r="AN270" s="92">
        <v>9.4905518000000001E-3</v>
      </c>
      <c r="AO270" s="92">
        <v>0.60410543800000005</v>
      </c>
      <c r="AP270" s="92">
        <v>1.33213731</v>
      </c>
      <c r="AQ270" s="92">
        <v>0</v>
      </c>
      <c r="AR270" s="92">
        <v>0.77815813199999995</v>
      </c>
      <c r="AS270" s="92">
        <v>0</v>
      </c>
      <c r="AT270" s="92">
        <v>1.0070196600000001</v>
      </c>
      <c r="AU270" s="92">
        <v>9.7550768899999998E-5</v>
      </c>
      <c r="AV270" s="92">
        <v>7.8277721500000004</v>
      </c>
      <c r="AW270" s="92">
        <v>1.11009109E-2</v>
      </c>
      <c r="AX270" s="92">
        <v>0</v>
      </c>
      <c r="AY270" s="92">
        <v>0</v>
      </c>
      <c r="AZ270" s="92">
        <v>0</v>
      </c>
      <c r="BA270" s="92">
        <v>0</v>
      </c>
      <c r="BB270" s="92">
        <v>0</v>
      </c>
      <c r="BC270" s="92">
        <v>0</v>
      </c>
      <c r="BD270" s="92">
        <v>0</v>
      </c>
      <c r="BE270" s="92">
        <v>0</v>
      </c>
      <c r="BF270" s="92">
        <v>0</v>
      </c>
      <c r="BG270" s="92">
        <v>0</v>
      </c>
      <c r="BH270" s="92">
        <v>0</v>
      </c>
      <c r="BI270" s="92">
        <v>0</v>
      </c>
      <c r="BJ270" s="92">
        <v>0</v>
      </c>
      <c r="BK270" s="92">
        <v>0</v>
      </c>
      <c r="BL270" s="92">
        <v>0</v>
      </c>
      <c r="BM270" s="92">
        <v>0</v>
      </c>
      <c r="BN270" s="92">
        <v>0</v>
      </c>
      <c r="BO270" s="92">
        <v>0</v>
      </c>
      <c r="BP270" s="92">
        <v>0.99722454800000004</v>
      </c>
      <c r="BQ270" s="92">
        <v>9.8181892500000006E-8</v>
      </c>
      <c r="BR270" s="92">
        <v>7.0907457199999994E-8</v>
      </c>
      <c r="BS270" s="92">
        <v>1.55654547E-7</v>
      </c>
      <c r="BT270" s="92">
        <v>6.5309600299999997E-8</v>
      </c>
      <c r="BU270" s="92">
        <v>1.7335141299999999E-7</v>
      </c>
      <c r="BV270" s="92">
        <v>3.5923332799999997E-8</v>
      </c>
      <c r="BW270" s="92">
        <v>2.37049178E-8</v>
      </c>
      <c r="BX270" s="92">
        <v>0</v>
      </c>
      <c r="BY270" s="92">
        <v>1.71275831E-7</v>
      </c>
      <c r="BZ270" s="92">
        <v>4.3223866800000001E-9</v>
      </c>
      <c r="CA270" s="92">
        <v>1.8135888200000001E-9</v>
      </c>
      <c r="CB270" s="92">
        <v>7.2448220000000005E-8</v>
      </c>
      <c r="CC270" s="92">
        <v>7.1211587899999995E-8</v>
      </c>
      <c r="CD270" s="92">
        <v>1.66076859E-6</v>
      </c>
      <c r="CE270" s="92">
        <v>1.72940174E-5</v>
      </c>
      <c r="CF270" s="92">
        <v>7.1872126800000004E-8</v>
      </c>
      <c r="CG270" s="92">
        <v>1.2416699400000001E-7</v>
      </c>
      <c r="CH270" s="92">
        <v>2.4986677899999999E-8</v>
      </c>
      <c r="CI270" s="92">
        <v>4.60814696E-7</v>
      </c>
      <c r="CJ270" s="92">
        <v>1.2160700000000001E-7</v>
      </c>
      <c r="CK270" s="92">
        <v>4.64016118E-8</v>
      </c>
      <c r="CL270" s="92">
        <v>9.4992981300000005E-8</v>
      </c>
      <c r="CM270" s="92">
        <v>7.66838104E-6</v>
      </c>
      <c r="CN270" s="92">
        <v>3.0908574100000001E-8</v>
      </c>
      <c r="CO270" s="92">
        <v>0</v>
      </c>
      <c r="CP270" s="92">
        <v>9.9444186299999992E-6</v>
      </c>
      <c r="CQ270" s="92">
        <v>4.1970775E-5</v>
      </c>
      <c r="CR270" s="92">
        <v>0</v>
      </c>
      <c r="CS270" s="92">
        <v>2.6156007500000001E-3</v>
      </c>
      <c r="CT270" s="92">
        <v>0</v>
      </c>
      <c r="CU270" s="92">
        <v>0</v>
      </c>
      <c r="CV270" s="92">
        <v>0</v>
      </c>
      <c r="CW270" s="92">
        <v>0</v>
      </c>
      <c r="CX270" s="92">
        <v>6.5124863500000004E-8</v>
      </c>
      <c r="CY270" s="92">
        <v>4.1454158800000002E-6</v>
      </c>
      <c r="CZ270" s="92">
        <v>9.14122403E-6</v>
      </c>
      <c r="DA270" s="92">
        <v>0</v>
      </c>
      <c r="DB270" s="92">
        <v>5.3397782499999998E-6</v>
      </c>
      <c r="DC270" s="92">
        <v>0</v>
      </c>
      <c r="DD270" s="92">
        <v>6.9102428700000002E-6</v>
      </c>
      <c r="DE270" s="92">
        <v>6.6940054099999995E-10</v>
      </c>
      <c r="DF270" s="92">
        <v>5.3714747399999998E-5</v>
      </c>
      <c r="DG270" s="92">
        <v>7.6175266000000004E-8</v>
      </c>
      <c r="DH270" s="92">
        <v>0</v>
      </c>
      <c r="DI270" s="92">
        <v>0</v>
      </c>
      <c r="DJ270" s="92">
        <v>0</v>
      </c>
      <c r="DK270" s="92">
        <v>0</v>
      </c>
      <c r="DL270" s="92">
        <v>0</v>
      </c>
      <c r="DM270" s="92">
        <v>0</v>
      </c>
      <c r="DN270" s="92">
        <v>0</v>
      </c>
      <c r="DO270" s="92">
        <v>0</v>
      </c>
      <c r="DP270" s="92">
        <v>0</v>
      </c>
      <c r="DQ270" s="92">
        <v>0</v>
      </c>
      <c r="DR270" s="92">
        <v>0</v>
      </c>
      <c r="DS270" s="92">
        <v>0</v>
      </c>
      <c r="DT270" s="92">
        <v>0</v>
      </c>
      <c r="DU270" s="92">
        <v>0</v>
      </c>
      <c r="DV270" s="92">
        <v>0</v>
      </c>
      <c r="DW270" s="92">
        <v>0</v>
      </c>
      <c r="DX270" s="92">
        <v>0</v>
      </c>
      <c r="DY270" s="92">
        <v>0</v>
      </c>
      <c r="DZ270" s="92">
        <v>2618054.09</v>
      </c>
      <c r="EA270" s="92">
        <v>0.65915143099999995</v>
      </c>
      <c r="EB270" s="92">
        <v>1.8616126900000001</v>
      </c>
      <c r="EC270" s="92">
        <v>4.0865727200000004</v>
      </c>
      <c r="ED270" s="92">
        <v>1.7146459000000001</v>
      </c>
      <c r="EE270" s="92">
        <v>3.7926569300000001</v>
      </c>
      <c r="EF270" s="92">
        <v>0.78594615700000003</v>
      </c>
      <c r="EG270" s="92">
        <v>1.1824699000000001</v>
      </c>
      <c r="EH270" s="92">
        <v>0</v>
      </c>
      <c r="EI270" s="92">
        <v>4.0470383500000002</v>
      </c>
      <c r="EJ270" s="92">
        <v>0.102132709</v>
      </c>
      <c r="EK270" s="92">
        <v>4.2852884899999999E-2</v>
      </c>
      <c r="EL270" s="92">
        <v>1.3948521199999999</v>
      </c>
      <c r="EM270" s="92">
        <v>1.37104314</v>
      </c>
      <c r="EN270" s="92">
        <v>43.602013100000001</v>
      </c>
      <c r="EO270" s="92">
        <v>383.45260000000002</v>
      </c>
      <c r="EP270" s="92">
        <v>1.3208535299999999</v>
      </c>
      <c r="EQ270" s="92">
        <v>1.7386370600000001</v>
      </c>
      <c r="ER270" s="92">
        <v>0.21866772300000001</v>
      </c>
      <c r="ES270" s="92">
        <v>6.0491415000000002</v>
      </c>
      <c r="ET270" s="92">
        <v>2.6962950000000001</v>
      </c>
      <c r="EU270" s="92">
        <v>0.62274813600000001</v>
      </c>
      <c r="EV270" s="92">
        <v>1.6347316999999999</v>
      </c>
      <c r="EW270" s="92">
        <v>19.031685499999998</v>
      </c>
      <c r="EX270" s="92">
        <v>0.441775639</v>
      </c>
      <c r="EY270" s="92">
        <v>0</v>
      </c>
      <c r="EZ270" s="92">
        <v>111.70775399999999</v>
      </c>
      <c r="FA270" s="92">
        <v>807.70124299999998</v>
      </c>
      <c r="FB270" s="92">
        <v>0</v>
      </c>
      <c r="FC270" s="92">
        <v>32397.238099999999</v>
      </c>
      <c r="FD270" s="92">
        <v>0</v>
      </c>
      <c r="FE270" s="92">
        <v>0</v>
      </c>
      <c r="FF270" s="92">
        <v>0</v>
      </c>
      <c r="FG270" s="92">
        <v>0</v>
      </c>
      <c r="FH270" s="92">
        <v>2.6807654200000002</v>
      </c>
      <c r="FI270" s="92">
        <v>19.330649099999999</v>
      </c>
      <c r="FJ270" s="92">
        <v>37.317801799999998</v>
      </c>
      <c r="FK270" s="92">
        <v>0</v>
      </c>
      <c r="FL270" s="92">
        <v>35.799585100000002</v>
      </c>
      <c r="FM270" s="92">
        <v>0</v>
      </c>
      <c r="FN270" s="92">
        <v>44.318733799999997</v>
      </c>
      <c r="FO270" s="92">
        <v>1.5649835699999999E-3</v>
      </c>
      <c r="FP270" s="92">
        <v>266.785191</v>
      </c>
      <c r="FQ270" s="92">
        <v>0.711177638</v>
      </c>
      <c r="FR270" s="92">
        <v>0</v>
      </c>
      <c r="FS270" s="92">
        <v>0</v>
      </c>
      <c r="FT270" s="92">
        <v>0</v>
      </c>
      <c r="FU270" s="92">
        <v>0</v>
      </c>
      <c r="FV270" s="92">
        <v>0</v>
      </c>
      <c r="FW270" s="92">
        <v>0</v>
      </c>
      <c r="FX270" s="92">
        <v>0</v>
      </c>
      <c r="FY270" s="92">
        <v>0</v>
      </c>
      <c r="FZ270" s="92">
        <v>0</v>
      </c>
      <c r="GA270" s="92">
        <v>0</v>
      </c>
      <c r="GB270" s="92">
        <v>0</v>
      </c>
      <c r="GC270" s="92">
        <v>0</v>
      </c>
      <c r="GD270" s="92">
        <v>0</v>
      </c>
      <c r="GE270" s="92">
        <v>0</v>
      </c>
      <c r="GF270" s="92">
        <v>0</v>
      </c>
      <c r="GG270" s="92">
        <v>0</v>
      </c>
      <c r="GH270" s="92">
        <v>0</v>
      </c>
      <c r="GI270" s="92">
        <v>0</v>
      </c>
      <c r="GJ270" s="92">
        <v>0.98710328199999997</v>
      </c>
      <c r="GK270" s="92">
        <v>2.4852448400000002E-7</v>
      </c>
      <c r="GL270" s="92">
        <v>7.0189687900000001E-7</v>
      </c>
      <c r="GM270" s="92">
        <v>1.54078915E-6</v>
      </c>
      <c r="GN270" s="92">
        <v>6.4648496000000005E-7</v>
      </c>
      <c r="GO270" s="92">
        <v>1.42997202E-6</v>
      </c>
      <c r="GP270" s="92">
        <v>2.9633078800000001E-7</v>
      </c>
      <c r="GQ270" s="92">
        <v>4.4583491199999999E-7</v>
      </c>
      <c r="GR270" s="92">
        <v>0</v>
      </c>
      <c r="GS270" s="92">
        <v>1.52588323E-6</v>
      </c>
      <c r="GT270" s="92">
        <v>3.8507810999999999E-8</v>
      </c>
      <c r="GU270" s="92">
        <v>1.6157123499999998E-8</v>
      </c>
      <c r="GV270" s="92">
        <v>5.2591087199999996E-7</v>
      </c>
      <c r="GW270" s="92">
        <v>5.1693400299999997E-7</v>
      </c>
      <c r="GX270" s="92">
        <v>1.6439572600000001E-5</v>
      </c>
      <c r="GY270" s="92">
        <v>1.44575821E-4</v>
      </c>
      <c r="GZ270" s="92">
        <v>4.9801066199999996E-7</v>
      </c>
      <c r="HA270" s="92">
        <v>6.5553051599999996E-7</v>
      </c>
      <c r="HB270" s="92">
        <v>8.2445824100000001E-8</v>
      </c>
      <c r="HC270" s="92">
        <v>2.2807502099999998E-6</v>
      </c>
      <c r="HD270" s="92">
        <v>1.016603E-6</v>
      </c>
      <c r="HE270" s="92">
        <v>2.3479909400000001E-7</v>
      </c>
      <c r="HF270" s="92">
        <v>6.1635434900000004E-7</v>
      </c>
      <c r="HG270" s="92">
        <v>7.1756497499999998E-6</v>
      </c>
      <c r="HH270" s="92">
        <v>1.6656576500000001E-7</v>
      </c>
      <c r="HI270" s="92">
        <v>0</v>
      </c>
      <c r="HJ270" s="92">
        <v>4.2117957499999999E-5</v>
      </c>
      <c r="HK270" s="92">
        <v>3.0453326E-4</v>
      </c>
      <c r="HL270" s="92">
        <v>0</v>
      </c>
      <c r="HM270" s="92">
        <v>1.2214957699999999E-2</v>
      </c>
      <c r="HN270" s="92">
        <v>0</v>
      </c>
      <c r="HO270" s="92">
        <v>0</v>
      </c>
      <c r="HP270" s="92">
        <v>0</v>
      </c>
      <c r="HQ270" s="92">
        <v>0</v>
      </c>
      <c r="HR270" s="92">
        <v>1.01074777E-6</v>
      </c>
      <c r="HS270" s="92">
        <v>7.2883700999999999E-6</v>
      </c>
      <c r="HT270" s="92">
        <v>1.4070192299999999E-5</v>
      </c>
      <c r="HU270" s="92">
        <v>0</v>
      </c>
      <c r="HV270" s="92">
        <v>1.34977685E-5</v>
      </c>
      <c r="HW270" s="92">
        <v>0</v>
      </c>
      <c r="HX270" s="92">
        <v>1.6709802799999999E-5</v>
      </c>
      <c r="HY270" s="92">
        <v>5.9005672500000002E-10</v>
      </c>
      <c r="HZ270" s="92">
        <v>1.0058789E-4</v>
      </c>
      <c r="IA270" s="92">
        <v>2.6814028900000001E-7</v>
      </c>
      <c r="IB270" s="92">
        <v>0</v>
      </c>
      <c r="IC270" s="92">
        <v>0</v>
      </c>
      <c r="ID270" s="92">
        <v>0</v>
      </c>
      <c r="IE270" s="92">
        <v>0</v>
      </c>
      <c r="IF270" s="92">
        <v>0</v>
      </c>
      <c r="IG270" s="92">
        <v>0</v>
      </c>
      <c r="IH270" s="92">
        <v>0</v>
      </c>
      <c r="II270" s="92">
        <v>0</v>
      </c>
      <c r="IJ270" s="92">
        <v>0</v>
      </c>
      <c r="IK270" s="92">
        <v>0</v>
      </c>
      <c r="IL270" s="92">
        <v>0</v>
      </c>
      <c r="IM270" s="92">
        <v>0</v>
      </c>
      <c r="IN270" s="92">
        <v>0</v>
      </c>
      <c r="IO270" s="92">
        <v>0</v>
      </c>
      <c r="IP270" s="92">
        <v>0</v>
      </c>
      <c r="IQ270" s="92">
        <v>0</v>
      </c>
      <c r="IR270" s="92">
        <v>0</v>
      </c>
      <c r="IS270" s="92">
        <v>0</v>
      </c>
      <c r="IT270" s="92">
        <v>145728.54800000001</v>
      </c>
      <c r="IU270" s="92">
        <v>2652259.5299999998</v>
      </c>
      <c r="IV270" s="92">
        <v>44963.750699999997</v>
      </c>
      <c r="IW270" s="92">
        <v>25.099660100000001</v>
      </c>
      <c r="IX270" s="92">
        <v>4.4022981999999997</v>
      </c>
      <c r="IY270" s="92">
        <v>0</v>
      </c>
      <c r="IZ270" s="92">
        <v>1</v>
      </c>
      <c r="JA270" s="92">
        <v>0</v>
      </c>
      <c r="JB270" s="92">
        <v>-68402.968699999998</v>
      </c>
      <c r="JC270" s="92">
        <v>-3758.4049399999999</v>
      </c>
      <c r="JD270" s="92">
        <v>-9968.2653200000004</v>
      </c>
      <c r="JE270" s="92">
        <v>-39.854075000000002</v>
      </c>
      <c r="JF270" s="92">
        <v>-2.1897843699999999</v>
      </c>
      <c r="JG270" s="92">
        <v>5.40170492E-2</v>
      </c>
      <c r="JH270" s="92">
        <v>0.98311027900000003</v>
      </c>
      <c r="JI270" s="92">
        <v>18.199999699999999</v>
      </c>
      <c r="JJ270" s="92">
        <v>0</v>
      </c>
      <c r="JK270" s="92">
        <v>0</v>
      </c>
      <c r="JL270" s="92">
        <v>0</v>
      </c>
      <c r="JM270" s="92">
        <v>0</v>
      </c>
      <c r="JN270" s="92">
        <v>0</v>
      </c>
      <c r="JO270" s="92">
        <v>0</v>
      </c>
      <c r="JP270" s="92">
        <v>0</v>
      </c>
      <c r="JQ270" s="92">
        <v>0</v>
      </c>
      <c r="JR270" s="92">
        <v>0</v>
      </c>
      <c r="JS270" s="92">
        <v>0</v>
      </c>
      <c r="JT270" s="92">
        <v>0</v>
      </c>
      <c r="JU270" s="92">
        <v>0</v>
      </c>
      <c r="JV270" s="92">
        <v>0</v>
      </c>
      <c r="JW270" s="92">
        <v>0</v>
      </c>
      <c r="JX270" s="92">
        <v>0</v>
      </c>
      <c r="JY270" s="92">
        <v>0</v>
      </c>
      <c r="JZ270" s="92">
        <v>0</v>
      </c>
      <c r="KA270" s="92">
        <v>0</v>
      </c>
      <c r="KB270" s="92">
        <v>0</v>
      </c>
      <c r="KC270" s="92">
        <v>0</v>
      </c>
      <c r="KD270" s="92">
        <v>0</v>
      </c>
      <c r="KE270" s="92">
        <v>0</v>
      </c>
      <c r="KF270" s="92">
        <v>0</v>
      </c>
      <c r="KG270" s="92">
        <v>0</v>
      </c>
      <c r="KH270" s="92">
        <v>0</v>
      </c>
      <c r="KI270" s="92">
        <v>0</v>
      </c>
      <c r="KJ270" s="92">
        <v>0</v>
      </c>
      <c r="KK270" s="92">
        <v>0</v>
      </c>
      <c r="KL270" s="92">
        <v>0</v>
      </c>
      <c r="KM270" s="92">
        <v>0</v>
      </c>
      <c r="KN270" s="92">
        <v>0</v>
      </c>
      <c r="KO270" s="92">
        <v>0</v>
      </c>
      <c r="KP270" s="92">
        <v>0</v>
      </c>
      <c r="KQ270" s="92">
        <v>0</v>
      </c>
      <c r="KR270" s="92">
        <v>0</v>
      </c>
      <c r="KS270" s="92">
        <v>0</v>
      </c>
      <c r="KT270" s="92">
        <v>0</v>
      </c>
      <c r="KU270" s="92">
        <v>0</v>
      </c>
      <c r="KV270" s="92">
        <v>0</v>
      </c>
      <c r="KW270" s="92">
        <v>0</v>
      </c>
      <c r="KX270" s="92">
        <v>0</v>
      </c>
      <c r="KY270" s="92">
        <v>0</v>
      </c>
      <c r="KZ270" s="92">
        <v>0</v>
      </c>
      <c r="LA270" s="92">
        <v>0</v>
      </c>
      <c r="LB270" s="92">
        <v>0</v>
      </c>
      <c r="LC270" s="92">
        <v>1.1940801299999999</v>
      </c>
      <c r="LD270" s="92">
        <v>2.94842825E-2</v>
      </c>
      <c r="LE270" s="92">
        <v>1.2371027600000001E-2</v>
      </c>
      <c r="LF270" s="92">
        <v>0.49419080700000001</v>
      </c>
      <c r="LG270" s="92">
        <v>6.0223969299999999E-2</v>
      </c>
      <c r="LH270" s="92">
        <v>12.652794</v>
      </c>
      <c r="LI270" s="92">
        <v>0</v>
      </c>
      <c r="LJ270" s="92">
        <v>3.0609119899999999E-2</v>
      </c>
      <c r="LK270" s="92">
        <v>11.3041217</v>
      </c>
      <c r="LL270" s="92">
        <v>3.3464980099999999</v>
      </c>
      <c r="LM270" s="92">
        <v>0.37183311200000002</v>
      </c>
      <c r="LN270" s="92">
        <v>5.2385072600000004</v>
      </c>
      <c r="LO270" s="92">
        <v>0.69837559000000005</v>
      </c>
      <c r="LP270" s="92">
        <v>845.04962499999999</v>
      </c>
      <c r="LQ270" s="92">
        <v>0.481284871</v>
      </c>
      <c r="LR270" s="92">
        <v>0</v>
      </c>
      <c r="LS270" s="92">
        <v>0</v>
      </c>
      <c r="LT270" s="92">
        <v>0</v>
      </c>
      <c r="LU270" s="92">
        <v>0</v>
      </c>
      <c r="LV270" s="92">
        <v>0</v>
      </c>
      <c r="LW270" s="92">
        <v>0</v>
      </c>
      <c r="LX270" s="92">
        <v>0</v>
      </c>
      <c r="LY270" s="92">
        <v>0</v>
      </c>
      <c r="LZ270" s="92">
        <v>0</v>
      </c>
      <c r="MA270" s="92">
        <v>0</v>
      </c>
      <c r="MB270" s="92">
        <v>0</v>
      </c>
      <c r="MC270" s="92">
        <v>0</v>
      </c>
      <c r="MD270" s="92">
        <v>0</v>
      </c>
      <c r="ME270" s="92">
        <v>0</v>
      </c>
      <c r="MF270" s="92">
        <v>0</v>
      </c>
      <c r="MG270" s="92">
        <v>0</v>
      </c>
      <c r="MH270" s="92">
        <v>0</v>
      </c>
      <c r="MI270" s="92">
        <v>0</v>
      </c>
      <c r="MJ270" s="92">
        <v>0</v>
      </c>
      <c r="MK270" s="92">
        <v>0</v>
      </c>
      <c r="ML270" s="92">
        <v>0</v>
      </c>
      <c r="MM270" s="92">
        <v>0</v>
      </c>
      <c r="MN270" s="92">
        <v>0</v>
      </c>
      <c r="MO270" s="92">
        <v>0</v>
      </c>
      <c r="MP270" s="92">
        <v>0</v>
      </c>
      <c r="MQ270" s="92">
        <v>0</v>
      </c>
      <c r="MR270" s="92">
        <v>0</v>
      </c>
      <c r="MS270" s="92">
        <v>0</v>
      </c>
      <c r="MT270" s="92">
        <v>0</v>
      </c>
      <c r="MU270" s="92">
        <v>0</v>
      </c>
      <c r="MV270" s="92">
        <v>0</v>
      </c>
      <c r="MW270" s="92">
        <v>0</v>
      </c>
      <c r="MX270" s="92">
        <v>0</v>
      </c>
      <c r="MY270" s="92">
        <v>0</v>
      </c>
      <c r="MZ270" s="92">
        <v>0</v>
      </c>
      <c r="NA270" s="92">
        <v>0</v>
      </c>
      <c r="NB270" s="92">
        <v>0</v>
      </c>
      <c r="NC270" s="92">
        <v>0</v>
      </c>
      <c r="ND270" s="92">
        <v>0</v>
      </c>
      <c r="NE270" s="92">
        <v>0</v>
      </c>
      <c r="NF270" s="92">
        <v>0</v>
      </c>
      <c r="NG270" s="92">
        <v>0</v>
      </c>
      <c r="NH270" s="92">
        <v>0</v>
      </c>
      <c r="NI270" s="92">
        <v>0</v>
      </c>
      <c r="NJ270" s="92">
        <v>0</v>
      </c>
      <c r="NK270" s="92">
        <v>0</v>
      </c>
      <c r="NL270" s="92">
        <v>0</v>
      </c>
      <c r="NM270" s="92">
        <v>1.35542444E-3</v>
      </c>
      <c r="NN270" s="92">
        <v>3.3468203599999997E-5</v>
      </c>
      <c r="NO270" s="92">
        <v>1.40426029E-5</v>
      </c>
      <c r="NP270" s="92">
        <v>5.6096595099999996E-4</v>
      </c>
      <c r="NQ270" s="92">
        <v>6.8361442100000006E-5</v>
      </c>
      <c r="NR270" s="92">
        <v>1.4362441599999999E-2</v>
      </c>
      <c r="NS270" s="92">
        <v>0</v>
      </c>
      <c r="NT270" s="92">
        <v>3.4745029300000001E-5</v>
      </c>
      <c r="NU270" s="92">
        <v>1.2831536500000001E-2</v>
      </c>
      <c r="NV270" s="92">
        <v>3.7986773800000001E-3</v>
      </c>
      <c r="NW270" s="92">
        <v>4.2207526399999998E-4</v>
      </c>
      <c r="NX270" s="92">
        <v>5.9463352299999996E-3</v>
      </c>
      <c r="NY270" s="92">
        <v>7.9274021600000001E-4</v>
      </c>
      <c r="NZ270" s="92">
        <v>0.95923287000000002</v>
      </c>
      <c r="OA270" s="92">
        <v>5.4631616300000003E-4</v>
      </c>
      <c r="OB270" s="92">
        <v>0</v>
      </c>
      <c r="OC270" s="92">
        <v>0</v>
      </c>
      <c r="OD270" s="92">
        <v>0</v>
      </c>
      <c r="OE270" s="92">
        <v>0</v>
      </c>
      <c r="OF270" s="92">
        <v>0</v>
      </c>
      <c r="OG270" s="92">
        <v>0</v>
      </c>
      <c r="OH270" s="92">
        <v>0</v>
      </c>
      <c r="OI270" s="92">
        <v>0</v>
      </c>
      <c r="OJ270" s="92">
        <v>0</v>
      </c>
      <c r="OK270" s="92">
        <v>0</v>
      </c>
      <c r="OL270" s="92">
        <v>0</v>
      </c>
      <c r="OM270" s="92">
        <v>0</v>
      </c>
      <c r="ON270" s="92">
        <v>0</v>
      </c>
      <c r="OO270" s="92">
        <v>0</v>
      </c>
      <c r="OP270" s="92">
        <v>0</v>
      </c>
      <c r="OQ270" s="92">
        <v>0</v>
      </c>
      <c r="OR270" s="92">
        <v>0</v>
      </c>
      <c r="OS270" s="92">
        <v>0</v>
      </c>
      <c r="OT270" s="92">
        <v>0</v>
      </c>
      <c r="OU270" s="92">
        <v>0</v>
      </c>
      <c r="OV270" s="92">
        <v>0</v>
      </c>
      <c r="OW270" s="92">
        <v>0</v>
      </c>
      <c r="OX270" s="92">
        <v>0</v>
      </c>
      <c r="OY270" s="92">
        <v>0</v>
      </c>
      <c r="OZ270" s="92">
        <v>0</v>
      </c>
      <c r="PA270" s="92">
        <v>0</v>
      </c>
      <c r="PB270" s="92">
        <v>0</v>
      </c>
      <c r="PC270" s="92">
        <v>0</v>
      </c>
      <c r="PD270" s="92">
        <v>0</v>
      </c>
      <c r="PE270" s="92">
        <v>0</v>
      </c>
      <c r="PF270" s="92">
        <v>0</v>
      </c>
      <c r="PG270" s="92">
        <v>0</v>
      </c>
      <c r="PH270" s="92">
        <v>0</v>
      </c>
      <c r="PI270" s="92">
        <v>0</v>
      </c>
      <c r="PJ270" s="92">
        <v>0</v>
      </c>
      <c r="PK270" s="92">
        <v>0</v>
      </c>
      <c r="PL270" s="92">
        <v>0</v>
      </c>
      <c r="PM270" s="92">
        <v>0</v>
      </c>
      <c r="PN270" s="92">
        <v>0</v>
      </c>
      <c r="PO270" s="92">
        <v>0</v>
      </c>
      <c r="PP270" s="92">
        <v>0</v>
      </c>
      <c r="PQ270" s="92">
        <v>0</v>
      </c>
      <c r="PR270" s="92">
        <v>0</v>
      </c>
      <c r="PS270" s="92">
        <v>0</v>
      </c>
      <c r="PT270" s="92">
        <v>0</v>
      </c>
      <c r="PU270" s="92">
        <v>0</v>
      </c>
      <c r="PV270" s="92">
        <v>0</v>
      </c>
      <c r="PW270" s="92">
        <v>193.611019</v>
      </c>
      <c r="PX270" s="92">
        <v>4.7806523199999997</v>
      </c>
      <c r="PY270" s="92">
        <v>2.0058681100000002</v>
      </c>
      <c r="PZ270" s="92">
        <v>65.291006899999999</v>
      </c>
      <c r="QA270" s="92">
        <v>7.9566101600000003</v>
      </c>
      <c r="QB270" s="92">
        <v>1925.11906</v>
      </c>
      <c r="QC270" s="92">
        <v>0</v>
      </c>
      <c r="QD270" s="92">
        <v>0.69910005500000005</v>
      </c>
      <c r="QE270" s="92">
        <v>633.905754</v>
      </c>
      <c r="QF270" s="92">
        <v>80.368157600000004</v>
      </c>
      <c r="QG270" s="92">
        <v>8.9297952899999995</v>
      </c>
      <c r="QH270" s="92">
        <v>129.00557499999999</v>
      </c>
      <c r="QI270" s="92">
        <v>16.635585899999999</v>
      </c>
      <c r="QJ270" s="92">
        <v>19637.263200000001</v>
      </c>
      <c r="QK270" s="92">
        <v>72.255971500000001</v>
      </c>
      <c r="QL270" s="92">
        <v>0</v>
      </c>
      <c r="QM270" s="92">
        <v>0</v>
      </c>
      <c r="QN270" s="92">
        <v>0</v>
      </c>
      <c r="QO270" s="92">
        <v>0</v>
      </c>
      <c r="QP270" s="92">
        <v>0</v>
      </c>
      <c r="QQ270" s="92">
        <v>0</v>
      </c>
      <c r="QR270" s="92">
        <v>0</v>
      </c>
      <c r="QS270" s="92">
        <v>0</v>
      </c>
      <c r="QT270" s="92">
        <v>0</v>
      </c>
      <c r="QU270" s="92">
        <v>0</v>
      </c>
      <c r="QV270" s="92">
        <v>0</v>
      </c>
      <c r="QW270" s="92">
        <v>0</v>
      </c>
      <c r="QX270" s="92">
        <v>0</v>
      </c>
      <c r="QY270" s="92">
        <v>0</v>
      </c>
      <c r="QZ270" s="92">
        <v>0</v>
      </c>
      <c r="RA270" s="92">
        <v>0</v>
      </c>
      <c r="RB270" s="92">
        <v>0</v>
      </c>
      <c r="RC270" s="92">
        <v>0</v>
      </c>
      <c r="RD270" s="92">
        <v>0</v>
      </c>
      <c r="RE270" s="92">
        <v>0</v>
      </c>
      <c r="RF270" s="92">
        <v>0</v>
      </c>
      <c r="RG270" s="92">
        <v>0</v>
      </c>
      <c r="RH270" s="92">
        <v>0</v>
      </c>
      <c r="RI270" s="92">
        <v>0</v>
      </c>
      <c r="RJ270" s="92">
        <v>0</v>
      </c>
      <c r="RK270" s="92">
        <v>0</v>
      </c>
      <c r="RL270" s="92">
        <v>0</v>
      </c>
      <c r="RM270" s="92">
        <v>0</v>
      </c>
      <c r="RN270" s="92">
        <v>0</v>
      </c>
      <c r="RO270" s="92">
        <v>0</v>
      </c>
      <c r="RP270" s="92">
        <v>0</v>
      </c>
      <c r="RQ270" s="92">
        <v>0</v>
      </c>
      <c r="RR270" s="92">
        <v>0</v>
      </c>
      <c r="RS270" s="92">
        <v>0</v>
      </c>
      <c r="RT270" s="92">
        <v>0</v>
      </c>
      <c r="RU270" s="92">
        <v>0</v>
      </c>
      <c r="RV270" s="92">
        <v>0</v>
      </c>
      <c r="RW270" s="92">
        <v>0</v>
      </c>
      <c r="RX270" s="92">
        <v>0</v>
      </c>
      <c r="RY270" s="92">
        <v>0</v>
      </c>
      <c r="RZ270" s="92">
        <v>0</v>
      </c>
      <c r="SA270" s="92">
        <v>0</v>
      </c>
      <c r="SB270" s="92">
        <v>0</v>
      </c>
      <c r="SC270" s="92">
        <v>0</v>
      </c>
      <c r="SD270" s="92">
        <v>0</v>
      </c>
      <c r="SE270" s="92">
        <v>0</v>
      </c>
      <c r="SF270" s="92">
        <v>0</v>
      </c>
      <c r="SG270" s="92">
        <v>8.4999774499999996E-3</v>
      </c>
      <c r="SH270" s="92">
        <v>2.0988184000000001E-4</v>
      </c>
      <c r="SI270" s="92">
        <v>8.8062310700000001E-5</v>
      </c>
      <c r="SJ270" s="92">
        <v>2.8664282099999999E-3</v>
      </c>
      <c r="SK270" s="92">
        <v>3.49313832E-4</v>
      </c>
      <c r="SL270" s="92">
        <v>8.4517238199999997E-2</v>
      </c>
      <c r="SM270" s="92">
        <v>0</v>
      </c>
      <c r="SN270" s="92">
        <v>3.0692130799999999E-5</v>
      </c>
      <c r="SO270" s="92">
        <v>2.7829948199999999E-2</v>
      </c>
      <c r="SP270" s="92">
        <v>3.5283504699999998E-3</v>
      </c>
      <c r="SQ270" s="92">
        <v>3.9203894100000002E-4</v>
      </c>
      <c r="SR270" s="92">
        <v>5.6636470699999997E-3</v>
      </c>
      <c r="SS270" s="92">
        <v>7.3034120699999995E-4</v>
      </c>
      <c r="ST270" s="92">
        <v>0.86212187399999995</v>
      </c>
      <c r="SU270" s="92">
        <v>3.1722064800000001E-3</v>
      </c>
      <c r="SV270" s="92">
        <v>0</v>
      </c>
      <c r="SW270" s="92">
        <v>0</v>
      </c>
      <c r="SX270" s="92">
        <v>0</v>
      </c>
      <c r="SY270" s="92">
        <v>880.96399799999995</v>
      </c>
      <c r="SZ270" s="92">
        <v>22777.827300000001</v>
      </c>
      <c r="TA270" s="92">
        <v>256.36122699999999</v>
      </c>
      <c r="TB270" s="92">
        <v>25.099660100000001</v>
      </c>
      <c r="TC270" s="92">
        <v>4.4022981999999997</v>
      </c>
      <c r="TD270" s="92">
        <v>0</v>
      </c>
      <c r="TE270" s="92">
        <v>0</v>
      </c>
      <c r="TF270" s="92">
        <v>1</v>
      </c>
      <c r="TG270" s="92">
        <v>-26575.547399999999</v>
      </c>
      <c r="TH270" s="92">
        <v>-1027.84608</v>
      </c>
      <c r="TI270" s="92">
        <v>-23.412100500000001</v>
      </c>
      <c r="TJ270" s="92">
        <v>-79.858030499999998</v>
      </c>
      <c r="TK270" s="92">
        <v>-3.0886198600000001</v>
      </c>
      <c r="TL270" s="92">
        <v>5.7273611500000002E-2</v>
      </c>
      <c r="TM270" s="92">
        <v>1.4808419399999999</v>
      </c>
      <c r="TN270" s="92">
        <v>25.855571099999999</v>
      </c>
      <c r="TO270" s="92">
        <v>0</v>
      </c>
      <c r="TP270" s="92">
        <v>1.26630296E-2</v>
      </c>
      <c r="TQ270" s="92">
        <v>-11620621428.440001</v>
      </c>
      <c r="TR270" s="92">
        <v>7.48727536111112E-3</v>
      </c>
      <c r="TS270" s="92">
        <v>0</v>
      </c>
      <c r="TT270" s="92">
        <v>0</v>
      </c>
      <c r="TU270" s="92">
        <v>0</v>
      </c>
      <c r="TV270" s="92">
        <v>0</v>
      </c>
      <c r="TW270" s="92">
        <v>0</v>
      </c>
      <c r="TX270" s="92">
        <v>0</v>
      </c>
      <c r="TY270" s="92">
        <v>0</v>
      </c>
      <c r="TZ270" s="92">
        <v>0</v>
      </c>
      <c r="UA270" s="92">
        <v>0</v>
      </c>
      <c r="UB270" s="92">
        <v>0</v>
      </c>
      <c r="UC270" s="92">
        <v>0</v>
      </c>
      <c r="UD270" s="92">
        <v>0</v>
      </c>
      <c r="UE270" s="92">
        <v>0</v>
      </c>
      <c r="UF270" s="92">
        <v>0</v>
      </c>
      <c r="UG270" s="92">
        <v>0</v>
      </c>
      <c r="UH270" s="92">
        <v>0</v>
      </c>
      <c r="UI270" s="92">
        <v>0</v>
      </c>
      <c r="UJ270" s="92">
        <v>0</v>
      </c>
      <c r="UK270" s="92">
        <v>0</v>
      </c>
      <c r="UL270" s="92">
        <v>0</v>
      </c>
      <c r="UM270" s="92">
        <v>0</v>
      </c>
      <c r="UN270" s="92">
        <v>0</v>
      </c>
      <c r="UO270" s="92">
        <v>0</v>
      </c>
      <c r="UP270" s="92">
        <v>0</v>
      </c>
      <c r="UQ270" s="92">
        <v>0</v>
      </c>
      <c r="UR270" s="92">
        <v>0</v>
      </c>
      <c r="US270" s="92">
        <v>0</v>
      </c>
      <c r="UT270" s="92">
        <v>0</v>
      </c>
      <c r="UU270" s="92">
        <v>0</v>
      </c>
      <c r="UV270" s="92">
        <v>0</v>
      </c>
      <c r="UW270" s="92">
        <v>0</v>
      </c>
      <c r="UX270" s="92">
        <v>0</v>
      </c>
      <c r="UY270" s="92">
        <v>0</v>
      </c>
      <c r="UZ270" s="92">
        <v>0</v>
      </c>
      <c r="VA270" s="92">
        <v>0</v>
      </c>
      <c r="VB270" s="92">
        <v>0</v>
      </c>
      <c r="VC270" s="92">
        <v>0</v>
      </c>
      <c r="VD270" s="92">
        <v>0</v>
      </c>
      <c r="VE270" s="92">
        <v>0</v>
      </c>
      <c r="VF270" s="92">
        <v>0</v>
      </c>
      <c r="VG270" s="92">
        <v>0</v>
      </c>
      <c r="VH270" s="92">
        <v>0</v>
      </c>
      <c r="VI270" s="92">
        <v>0</v>
      </c>
      <c r="VJ270" s="92">
        <v>0</v>
      </c>
      <c r="VK270" s="92">
        <v>0</v>
      </c>
      <c r="VL270" s="92">
        <v>0</v>
      </c>
      <c r="VM270" s="92">
        <v>0</v>
      </c>
      <c r="VN270" s="92">
        <v>0</v>
      </c>
      <c r="VO270" s="92">
        <v>0</v>
      </c>
      <c r="VP270" s="92">
        <v>0</v>
      </c>
      <c r="VQ270" s="92">
        <v>0</v>
      </c>
      <c r="VR270" s="92">
        <v>0</v>
      </c>
      <c r="VS270" s="92">
        <v>0</v>
      </c>
      <c r="VT270" s="92">
        <v>0</v>
      </c>
      <c r="VU270" s="92">
        <v>0</v>
      </c>
      <c r="VV270" s="92">
        <v>0</v>
      </c>
      <c r="VW270" s="92">
        <v>0</v>
      </c>
      <c r="VX270" s="92">
        <v>0</v>
      </c>
      <c r="VY270" s="92">
        <v>0</v>
      </c>
      <c r="VZ270" s="92">
        <v>0</v>
      </c>
      <c r="WA270" s="92">
        <v>0</v>
      </c>
      <c r="WB270" s="92">
        <v>0</v>
      </c>
      <c r="WC270" s="92">
        <v>0.269042197222222</v>
      </c>
    </row>
    <row r="271" spans="2:601" ht="13.5" customHeight="1">
      <c r="B271" s="851" t="s">
        <v>2935</v>
      </c>
      <c r="C271" s="92">
        <v>0</v>
      </c>
      <c r="D271" s="92">
        <v>2197782.92</v>
      </c>
      <c r="E271" s="92">
        <v>-8200.3876099999998</v>
      </c>
      <c r="F271" s="92">
        <v>119224.019</v>
      </c>
      <c r="G271" s="92">
        <v>1.17381967E-2</v>
      </c>
      <c r="H271" s="92">
        <v>8.4773838300000008E-3</v>
      </c>
      <c r="I271" s="92">
        <v>1.8609373299999999E-2</v>
      </c>
      <c r="J271" s="92">
        <v>7.80812867E-3</v>
      </c>
      <c r="K271" s="92">
        <v>2.0725132800000001E-2</v>
      </c>
      <c r="L271" s="92">
        <v>4.29483573E-3</v>
      </c>
      <c r="M271" s="92">
        <v>2.8340557499999999E-3</v>
      </c>
      <c r="N271" s="92">
        <v>0</v>
      </c>
      <c r="O271" s="92">
        <v>2.0476985400000002E-2</v>
      </c>
      <c r="P271" s="92">
        <v>5.1676554699999996E-4</v>
      </c>
      <c r="Q271" s="92">
        <v>2.1682470500000001E-4</v>
      </c>
      <c r="R271" s="92">
        <v>8.6615906500000003E-3</v>
      </c>
      <c r="S271" s="92">
        <v>8.5137443600000005E-3</v>
      </c>
      <c r="T271" s="92">
        <v>0.19855419099999999</v>
      </c>
      <c r="U271" s="92">
        <v>2.0675966799999999</v>
      </c>
      <c r="V271" s="92">
        <v>8.5927154800000006E-3</v>
      </c>
      <c r="W271" s="92">
        <v>1.48448608E-2</v>
      </c>
      <c r="X271" s="92">
        <v>2.9872973700000001E-3</v>
      </c>
      <c r="Y271" s="92">
        <v>5.5092979E-2</v>
      </c>
      <c r="Z271" s="92">
        <v>1.4538798299999999E-2</v>
      </c>
      <c r="AA271" s="92">
        <v>5.5475727000000004E-3</v>
      </c>
      <c r="AB271" s="92">
        <v>1.13569432E-2</v>
      </c>
      <c r="AC271" s="92">
        <v>0.91679801000000005</v>
      </c>
      <c r="AD271" s="92">
        <v>3.6952932300000001E-3</v>
      </c>
      <c r="AE271" s="92">
        <v>0</v>
      </c>
      <c r="AF271" s="92">
        <v>1.18891097</v>
      </c>
      <c r="AG271" s="92">
        <v>5.0178413199999996</v>
      </c>
      <c r="AH271" s="92">
        <v>0</v>
      </c>
      <c r="AI271" s="92">
        <v>312.709743</v>
      </c>
      <c r="AJ271" s="92">
        <v>0</v>
      </c>
      <c r="AK271" s="92">
        <v>0</v>
      </c>
      <c r="AL271" s="92">
        <v>0</v>
      </c>
      <c r="AM271" s="92">
        <v>0</v>
      </c>
      <c r="AN271" s="92">
        <v>7.7860423500000003E-3</v>
      </c>
      <c r="AO271" s="92">
        <v>0.49560933000000001</v>
      </c>
      <c r="AP271" s="92">
        <v>1.0928861999999999</v>
      </c>
      <c r="AQ271" s="92">
        <v>0</v>
      </c>
      <c r="AR271" s="92">
        <v>0.638400254</v>
      </c>
      <c r="AS271" s="92">
        <v>0</v>
      </c>
      <c r="AT271" s="92">
        <v>0.82615797800000002</v>
      </c>
      <c r="AU271" s="92">
        <v>8.0030867299999998E-5</v>
      </c>
      <c r="AV271" s="92">
        <v>6.4219051399999998</v>
      </c>
      <c r="AW271" s="92">
        <v>9.1071741499999994E-3</v>
      </c>
      <c r="AX271" s="92">
        <v>0</v>
      </c>
      <c r="AY271" s="92">
        <v>0</v>
      </c>
      <c r="AZ271" s="92">
        <v>0</v>
      </c>
      <c r="BA271" s="92">
        <v>0</v>
      </c>
      <c r="BB271" s="92">
        <v>0</v>
      </c>
      <c r="BC271" s="92">
        <v>0</v>
      </c>
      <c r="BD271" s="92">
        <v>0</v>
      </c>
      <c r="BE271" s="92">
        <v>0</v>
      </c>
      <c r="BF271" s="92">
        <v>0</v>
      </c>
      <c r="BG271" s="92">
        <v>0</v>
      </c>
      <c r="BH271" s="92">
        <v>0</v>
      </c>
      <c r="BI271" s="92">
        <v>0</v>
      </c>
      <c r="BJ271" s="92">
        <v>0</v>
      </c>
      <c r="BK271" s="92">
        <v>0</v>
      </c>
      <c r="BL271" s="92">
        <v>0</v>
      </c>
      <c r="BM271" s="92">
        <v>0</v>
      </c>
      <c r="BN271" s="92">
        <v>0</v>
      </c>
      <c r="BO271" s="92">
        <v>0</v>
      </c>
      <c r="BP271" s="92">
        <v>0.99722455300000001</v>
      </c>
      <c r="BQ271" s="92">
        <v>9.8181709599999999E-8</v>
      </c>
      <c r="BR271" s="92">
        <v>7.0907317099999994E-8</v>
      </c>
      <c r="BS271" s="92">
        <v>1.5565424E-7</v>
      </c>
      <c r="BT271" s="92">
        <v>6.5309471300000006E-8</v>
      </c>
      <c r="BU271" s="92">
        <v>1.7335107099999999E-7</v>
      </c>
      <c r="BV271" s="92">
        <v>3.5923261899999999E-8</v>
      </c>
      <c r="BW271" s="92">
        <v>2.3704871000000001E-8</v>
      </c>
      <c r="BX271" s="92">
        <v>0</v>
      </c>
      <c r="BY271" s="92">
        <v>1.7127549299999999E-7</v>
      </c>
      <c r="BZ271" s="92">
        <v>4.3223781399999997E-9</v>
      </c>
      <c r="CA271" s="92">
        <v>1.81358523E-9</v>
      </c>
      <c r="CB271" s="92">
        <v>7.2448076799999999E-8</v>
      </c>
      <c r="CC271" s="92">
        <v>7.1211447199999998E-8</v>
      </c>
      <c r="CD271" s="92">
        <v>1.66076531E-6</v>
      </c>
      <c r="CE271" s="92">
        <v>1.7293983200000001E-5</v>
      </c>
      <c r="CF271" s="92">
        <v>7.1871984800000005E-8</v>
      </c>
      <c r="CG271" s="92">
        <v>1.2416675599999999E-7</v>
      </c>
      <c r="CH271" s="92">
        <v>2.49866287E-8</v>
      </c>
      <c r="CI271" s="92">
        <v>4.6081378499999997E-7</v>
      </c>
      <c r="CJ271" s="92">
        <v>1.2160675999999999E-7</v>
      </c>
      <c r="CK271" s="92">
        <v>4.6401520100000002E-8</v>
      </c>
      <c r="CL271" s="92">
        <v>9.4992793599999996E-8</v>
      </c>
      <c r="CM271" s="92">
        <v>7.6683666300000004E-6</v>
      </c>
      <c r="CN271" s="92">
        <v>3.0908513099999998E-8</v>
      </c>
      <c r="CO271" s="92">
        <v>0</v>
      </c>
      <c r="CP271" s="92">
        <v>9.9443989700000003E-6</v>
      </c>
      <c r="CQ271" s="92">
        <v>4.1970691999999999E-5</v>
      </c>
      <c r="CR271" s="92">
        <v>0</v>
      </c>
      <c r="CS271" s="92">
        <v>2.6155957199999998E-3</v>
      </c>
      <c r="CT271" s="92">
        <v>0</v>
      </c>
      <c r="CU271" s="92">
        <v>0</v>
      </c>
      <c r="CV271" s="92">
        <v>0</v>
      </c>
      <c r="CW271" s="92">
        <v>0</v>
      </c>
      <c r="CX271" s="92">
        <v>6.5124734799999997E-8</v>
      </c>
      <c r="CY271" s="92">
        <v>4.1454213499999999E-6</v>
      </c>
      <c r="CZ271" s="92">
        <v>9.1412197600000004E-6</v>
      </c>
      <c r="DA271" s="92">
        <v>0</v>
      </c>
      <c r="DB271" s="92">
        <v>5.3397663900000004E-6</v>
      </c>
      <c r="DC271" s="92">
        <v>0</v>
      </c>
      <c r="DD271" s="92">
        <v>6.9102268900000003E-6</v>
      </c>
      <c r="DE271" s="92">
        <v>6.6940157499999997E-10</v>
      </c>
      <c r="DF271" s="92">
        <v>5.37146924E-5</v>
      </c>
      <c r="DG271" s="92">
        <v>7.6175067499999999E-8</v>
      </c>
      <c r="DH271" s="92">
        <v>0</v>
      </c>
      <c r="DI271" s="92">
        <v>0</v>
      </c>
      <c r="DJ271" s="92">
        <v>0</v>
      </c>
      <c r="DK271" s="92">
        <v>0</v>
      </c>
      <c r="DL271" s="92">
        <v>0</v>
      </c>
      <c r="DM271" s="92">
        <v>0</v>
      </c>
      <c r="DN271" s="92">
        <v>0</v>
      </c>
      <c r="DO271" s="92">
        <v>0</v>
      </c>
      <c r="DP271" s="92">
        <v>0</v>
      </c>
      <c r="DQ271" s="92">
        <v>0</v>
      </c>
      <c r="DR271" s="92">
        <v>0</v>
      </c>
      <c r="DS271" s="92">
        <v>0</v>
      </c>
      <c r="DT271" s="92">
        <v>0</v>
      </c>
      <c r="DU271" s="92">
        <v>0</v>
      </c>
      <c r="DV271" s="92">
        <v>0</v>
      </c>
      <c r="DW271" s="92">
        <v>0</v>
      </c>
      <c r="DX271" s="92">
        <v>0</v>
      </c>
      <c r="DY271" s="92">
        <v>0</v>
      </c>
      <c r="DZ271" s="92">
        <v>2147854.08</v>
      </c>
      <c r="EA271" s="92">
        <v>0.54076745400000004</v>
      </c>
      <c r="EB271" s="92">
        <v>1.5272657999999999</v>
      </c>
      <c r="EC271" s="92">
        <v>3.35262152</v>
      </c>
      <c r="ED271" s="92">
        <v>1.40669435</v>
      </c>
      <c r="EE271" s="92">
        <v>3.1114932099999999</v>
      </c>
      <c r="EF271" s="92">
        <v>0.64478970099999999</v>
      </c>
      <c r="EG271" s="92">
        <v>0.97009751200000005</v>
      </c>
      <c r="EH271" s="92">
        <v>0</v>
      </c>
      <c r="EI271" s="92">
        <v>3.32018755</v>
      </c>
      <c r="EJ271" s="92">
        <v>8.3789606000000003E-2</v>
      </c>
      <c r="EK271" s="92">
        <v>3.5156478099999999E-2</v>
      </c>
      <c r="EL271" s="92">
        <v>1.14433575</v>
      </c>
      <c r="EM271" s="92">
        <v>1.1248028699999999</v>
      </c>
      <c r="EN271" s="92">
        <v>35.771062299999997</v>
      </c>
      <c r="EO271" s="92">
        <v>314.58425599999998</v>
      </c>
      <c r="EP271" s="92">
        <v>1.08362735</v>
      </c>
      <c r="EQ271" s="92">
        <v>1.4263767599999999</v>
      </c>
      <c r="ER271" s="92">
        <v>0.17939485399999999</v>
      </c>
      <c r="ES271" s="92">
        <v>4.9627116400000002</v>
      </c>
      <c r="ET271" s="92">
        <v>2.21203862</v>
      </c>
      <c r="EU271" s="92">
        <v>0.51090215400000005</v>
      </c>
      <c r="EV271" s="92">
        <v>1.3411327900000001</v>
      </c>
      <c r="EW271" s="92">
        <v>15.613583500000001</v>
      </c>
      <c r="EX271" s="92">
        <v>0.36243243800000002</v>
      </c>
      <c r="EY271" s="92">
        <v>0</v>
      </c>
      <c r="EZ271" s="92">
        <v>91.644966800000006</v>
      </c>
      <c r="FA271" s="92">
        <v>662.63755900000001</v>
      </c>
      <c r="FB271" s="92">
        <v>0</v>
      </c>
      <c r="FC271" s="92">
        <v>26578.673900000002</v>
      </c>
      <c r="FD271" s="92">
        <v>0</v>
      </c>
      <c r="FE271" s="92">
        <v>0</v>
      </c>
      <c r="FF271" s="92">
        <v>0</v>
      </c>
      <c r="FG271" s="92">
        <v>0</v>
      </c>
      <c r="FH271" s="92">
        <v>2.1992981600000001</v>
      </c>
      <c r="FI271" s="92">
        <v>15.8589038</v>
      </c>
      <c r="FJ271" s="92">
        <v>30.6155458</v>
      </c>
      <c r="FK271" s="92">
        <v>0</v>
      </c>
      <c r="FL271" s="92">
        <v>29.369948399999998</v>
      </c>
      <c r="FM271" s="92">
        <v>0</v>
      </c>
      <c r="FN271" s="92">
        <v>36.359047400000001</v>
      </c>
      <c r="FO271" s="92">
        <v>1.283916E-3</v>
      </c>
      <c r="FP271" s="92">
        <v>218.8706</v>
      </c>
      <c r="FQ271" s="92">
        <v>0.58344929099999998</v>
      </c>
      <c r="FR271" s="92">
        <v>0</v>
      </c>
      <c r="FS271" s="92">
        <v>0</v>
      </c>
      <c r="FT271" s="92">
        <v>0</v>
      </c>
      <c r="FU271" s="92">
        <v>0</v>
      </c>
      <c r="FV271" s="92">
        <v>0</v>
      </c>
      <c r="FW271" s="92">
        <v>0</v>
      </c>
      <c r="FX271" s="92">
        <v>0</v>
      </c>
      <c r="FY271" s="92">
        <v>0</v>
      </c>
      <c r="FZ271" s="92">
        <v>0</v>
      </c>
      <c r="GA271" s="92">
        <v>0</v>
      </c>
      <c r="GB271" s="92">
        <v>0</v>
      </c>
      <c r="GC271" s="92">
        <v>0</v>
      </c>
      <c r="GD271" s="92">
        <v>0</v>
      </c>
      <c r="GE271" s="92">
        <v>0</v>
      </c>
      <c r="GF271" s="92">
        <v>0</v>
      </c>
      <c r="GG271" s="92">
        <v>0</v>
      </c>
      <c r="GH271" s="92">
        <v>0</v>
      </c>
      <c r="GI271" s="92">
        <v>0</v>
      </c>
      <c r="GJ271" s="92">
        <v>0.98710330700000004</v>
      </c>
      <c r="GK271" s="92">
        <v>2.48524026E-7</v>
      </c>
      <c r="GL271" s="92">
        <v>7.0189550600000001E-7</v>
      </c>
      <c r="GM271" s="92">
        <v>1.54078614E-6</v>
      </c>
      <c r="GN271" s="92">
        <v>6.4648369500000001E-7</v>
      </c>
      <c r="GO271" s="92">
        <v>1.42996922E-6</v>
      </c>
      <c r="GP271" s="92">
        <v>2.9633020800000002E-7</v>
      </c>
      <c r="GQ271" s="92">
        <v>4.4583404000000001E-7</v>
      </c>
      <c r="GR271" s="92">
        <v>0</v>
      </c>
      <c r="GS271" s="92">
        <v>1.52588025E-6</v>
      </c>
      <c r="GT271" s="92">
        <v>3.85077357E-8</v>
      </c>
      <c r="GU271" s="92">
        <v>1.6157091900000002E-8</v>
      </c>
      <c r="GV271" s="92">
        <v>5.2590984300000004E-7</v>
      </c>
      <c r="GW271" s="92">
        <v>5.1693299100000001E-7</v>
      </c>
      <c r="GX271" s="92">
        <v>1.64395404E-5</v>
      </c>
      <c r="GY271" s="92">
        <v>1.44575538E-4</v>
      </c>
      <c r="GZ271" s="92">
        <v>4.9800968800000003E-7</v>
      </c>
      <c r="HA271" s="92">
        <v>6.55529272E-7</v>
      </c>
      <c r="HB271" s="92">
        <v>8.2445663199999994E-8</v>
      </c>
      <c r="HC271" s="92">
        <v>2.2807457500000002E-6</v>
      </c>
      <c r="HD271" s="92">
        <v>1.01660101E-6</v>
      </c>
      <c r="HE271" s="92">
        <v>2.3479863500000001E-7</v>
      </c>
      <c r="HF271" s="92">
        <v>6.16353143E-7</v>
      </c>
      <c r="HG271" s="92">
        <v>7.1756364100000001E-6</v>
      </c>
      <c r="HH271" s="92">
        <v>1.6656543899999999E-7</v>
      </c>
      <c r="HI271" s="92">
        <v>0</v>
      </c>
      <c r="HJ271" s="92">
        <v>4.2117875100000002E-5</v>
      </c>
      <c r="HK271" s="92">
        <v>3.0453266499999999E-4</v>
      </c>
      <c r="HL271" s="92">
        <v>0</v>
      </c>
      <c r="HM271" s="92">
        <v>1.22149345E-2</v>
      </c>
      <c r="HN271" s="92">
        <v>0</v>
      </c>
      <c r="HO271" s="92">
        <v>0</v>
      </c>
      <c r="HP271" s="92">
        <v>0</v>
      </c>
      <c r="HQ271" s="92">
        <v>0</v>
      </c>
      <c r="HR271" s="92">
        <v>1.0107458E-6</v>
      </c>
      <c r="HS271" s="92">
        <v>7.2883798599999997E-6</v>
      </c>
      <c r="HT271" s="92">
        <v>1.4070186E-5</v>
      </c>
      <c r="HU271" s="92">
        <v>0</v>
      </c>
      <c r="HV271" s="92">
        <v>1.34977387E-5</v>
      </c>
      <c r="HW271" s="92">
        <v>0</v>
      </c>
      <c r="HX271" s="92">
        <v>1.67097645E-5</v>
      </c>
      <c r="HY271" s="92">
        <v>5.9005764800000001E-10</v>
      </c>
      <c r="HZ271" s="92">
        <v>1.00587789E-4</v>
      </c>
      <c r="IA271" s="92">
        <v>2.6813959599999998E-7</v>
      </c>
      <c r="IB271" s="92">
        <v>0</v>
      </c>
      <c r="IC271" s="92">
        <v>0</v>
      </c>
      <c r="ID271" s="92">
        <v>0</v>
      </c>
      <c r="IE271" s="92">
        <v>0</v>
      </c>
      <c r="IF271" s="92">
        <v>0</v>
      </c>
      <c r="IG271" s="92">
        <v>0</v>
      </c>
      <c r="IH271" s="92">
        <v>0</v>
      </c>
      <c r="II271" s="92">
        <v>0</v>
      </c>
      <c r="IJ271" s="92">
        <v>0</v>
      </c>
      <c r="IK271" s="92">
        <v>0</v>
      </c>
      <c r="IL271" s="92">
        <v>0</v>
      </c>
      <c r="IM271" s="92">
        <v>0</v>
      </c>
      <c r="IN271" s="92">
        <v>0</v>
      </c>
      <c r="IO271" s="92">
        <v>0</v>
      </c>
      <c r="IP271" s="92">
        <v>0</v>
      </c>
      <c r="IQ271" s="92">
        <v>0</v>
      </c>
      <c r="IR271" s="92">
        <v>0</v>
      </c>
      <c r="IS271" s="92">
        <v>0</v>
      </c>
      <c r="IT271" s="92">
        <v>119555.84</v>
      </c>
      <c r="IU271" s="92">
        <v>2175916.2000000002</v>
      </c>
      <c r="IV271" s="92">
        <v>36889.344499999999</v>
      </c>
      <c r="IW271" s="92">
        <v>25.128937700000002</v>
      </c>
      <c r="IX271" s="92">
        <v>2</v>
      </c>
      <c r="IY271" s="92">
        <v>0</v>
      </c>
      <c r="IZ271" s="92">
        <v>1</v>
      </c>
      <c r="JA271" s="92">
        <v>0</v>
      </c>
      <c r="JB271" s="92">
        <v>-68402.449099999998</v>
      </c>
      <c r="JC271" s="92">
        <v>-3758.3764500000002</v>
      </c>
      <c r="JD271" s="92">
        <v>-8177.9122200000002</v>
      </c>
      <c r="JE271" s="92">
        <v>-39.852339600000001</v>
      </c>
      <c r="JF271" s="92">
        <v>-2.18968907</v>
      </c>
      <c r="JG271" s="92">
        <v>5.4015525500000001E-2</v>
      </c>
      <c r="JH271" s="92">
        <v>0.98308252900000004</v>
      </c>
      <c r="JI271" s="92">
        <v>18.199999399999999</v>
      </c>
      <c r="JJ271" s="92">
        <v>0</v>
      </c>
      <c r="JK271" s="92">
        <v>0</v>
      </c>
      <c r="JL271" s="92">
        <v>0</v>
      </c>
      <c r="JM271" s="92">
        <v>0</v>
      </c>
      <c r="JN271" s="92">
        <v>0</v>
      </c>
      <c r="JO271" s="92">
        <v>0</v>
      </c>
      <c r="JP271" s="92">
        <v>0</v>
      </c>
      <c r="JQ271" s="92">
        <v>0</v>
      </c>
      <c r="JR271" s="92">
        <v>0</v>
      </c>
      <c r="JS271" s="92">
        <v>0</v>
      </c>
      <c r="JT271" s="92">
        <v>0</v>
      </c>
      <c r="JU271" s="92">
        <v>0</v>
      </c>
      <c r="JV271" s="92">
        <v>0</v>
      </c>
      <c r="JW271" s="92">
        <v>0</v>
      </c>
      <c r="JX271" s="92">
        <v>0</v>
      </c>
      <c r="JY271" s="92">
        <v>0</v>
      </c>
      <c r="JZ271" s="92">
        <v>0</v>
      </c>
      <c r="KA271" s="92">
        <v>0</v>
      </c>
      <c r="KB271" s="92">
        <v>0</v>
      </c>
      <c r="KC271" s="92">
        <v>0</v>
      </c>
      <c r="KD271" s="92">
        <v>0</v>
      </c>
      <c r="KE271" s="92">
        <v>0</v>
      </c>
      <c r="KF271" s="92">
        <v>0</v>
      </c>
      <c r="KG271" s="92">
        <v>0</v>
      </c>
      <c r="KH271" s="92">
        <v>0</v>
      </c>
      <c r="KI271" s="92">
        <v>0</v>
      </c>
      <c r="KJ271" s="92">
        <v>0</v>
      </c>
      <c r="KK271" s="92">
        <v>0</v>
      </c>
      <c r="KL271" s="92">
        <v>0</v>
      </c>
      <c r="KM271" s="92">
        <v>0</v>
      </c>
      <c r="KN271" s="92">
        <v>0</v>
      </c>
      <c r="KO271" s="92">
        <v>0</v>
      </c>
      <c r="KP271" s="92">
        <v>0</v>
      </c>
      <c r="KQ271" s="92">
        <v>0</v>
      </c>
      <c r="KR271" s="92">
        <v>0</v>
      </c>
      <c r="KS271" s="92">
        <v>0</v>
      </c>
      <c r="KT271" s="92">
        <v>0</v>
      </c>
      <c r="KU271" s="92">
        <v>0</v>
      </c>
      <c r="KV271" s="92">
        <v>0</v>
      </c>
      <c r="KW271" s="92">
        <v>0</v>
      </c>
      <c r="KX271" s="92">
        <v>0</v>
      </c>
      <c r="KY271" s="92">
        <v>0</v>
      </c>
      <c r="KZ271" s="92">
        <v>0</v>
      </c>
      <c r="LA271" s="92">
        <v>0</v>
      </c>
      <c r="LB271" s="92">
        <v>0</v>
      </c>
      <c r="LC271" s="92">
        <v>1.14631693</v>
      </c>
      <c r="LD271" s="92">
        <v>2.8304911200000001E-2</v>
      </c>
      <c r="LE271" s="92">
        <v>1.18761865E-2</v>
      </c>
      <c r="LF271" s="92">
        <v>0.47442317499999997</v>
      </c>
      <c r="LG271" s="92">
        <v>5.7815010600000001E-2</v>
      </c>
      <c r="LH271" s="92">
        <v>12.146682200000001</v>
      </c>
      <c r="LI271" s="92">
        <v>0</v>
      </c>
      <c r="LJ271" s="92">
        <v>2.93847551E-2</v>
      </c>
      <c r="LK271" s="92">
        <v>10.8519568</v>
      </c>
      <c r="LL271" s="92">
        <v>3.21263809</v>
      </c>
      <c r="LM271" s="92">
        <v>0.356959788</v>
      </c>
      <c r="LN271" s="92">
        <v>5.0289669699999999</v>
      </c>
      <c r="LO271" s="92">
        <v>0.67044056699999999</v>
      </c>
      <c r="LP271" s="92">
        <v>811.24764100000004</v>
      </c>
      <c r="LQ271" s="92">
        <v>0.462033476</v>
      </c>
      <c r="LR271" s="92">
        <v>0</v>
      </c>
      <c r="LS271" s="92">
        <v>0</v>
      </c>
      <c r="LT271" s="92">
        <v>0</v>
      </c>
      <c r="LU271" s="92">
        <v>0</v>
      </c>
      <c r="LV271" s="92">
        <v>0</v>
      </c>
      <c r="LW271" s="92">
        <v>0</v>
      </c>
      <c r="LX271" s="92">
        <v>0</v>
      </c>
      <c r="LY271" s="92">
        <v>0</v>
      </c>
      <c r="LZ271" s="92">
        <v>0</v>
      </c>
      <c r="MA271" s="92">
        <v>0</v>
      </c>
      <c r="MB271" s="92">
        <v>0</v>
      </c>
      <c r="MC271" s="92">
        <v>0</v>
      </c>
      <c r="MD271" s="92">
        <v>0</v>
      </c>
      <c r="ME271" s="92">
        <v>0</v>
      </c>
      <c r="MF271" s="92">
        <v>0</v>
      </c>
      <c r="MG271" s="92">
        <v>0</v>
      </c>
      <c r="MH271" s="92">
        <v>0</v>
      </c>
      <c r="MI271" s="92">
        <v>0</v>
      </c>
      <c r="MJ271" s="92">
        <v>0</v>
      </c>
      <c r="MK271" s="92">
        <v>0</v>
      </c>
      <c r="ML271" s="92">
        <v>0</v>
      </c>
      <c r="MM271" s="92">
        <v>0</v>
      </c>
      <c r="MN271" s="92">
        <v>0</v>
      </c>
      <c r="MO271" s="92">
        <v>0</v>
      </c>
      <c r="MP271" s="92">
        <v>0</v>
      </c>
      <c r="MQ271" s="92">
        <v>0</v>
      </c>
      <c r="MR271" s="92">
        <v>0</v>
      </c>
      <c r="MS271" s="92">
        <v>0</v>
      </c>
      <c r="MT271" s="92">
        <v>0</v>
      </c>
      <c r="MU271" s="92">
        <v>0</v>
      </c>
      <c r="MV271" s="92">
        <v>0</v>
      </c>
      <c r="MW271" s="92">
        <v>0</v>
      </c>
      <c r="MX271" s="92">
        <v>0</v>
      </c>
      <c r="MY271" s="92">
        <v>0</v>
      </c>
      <c r="MZ271" s="92">
        <v>0</v>
      </c>
      <c r="NA271" s="92">
        <v>0</v>
      </c>
      <c r="NB271" s="92">
        <v>0</v>
      </c>
      <c r="NC271" s="92">
        <v>0</v>
      </c>
      <c r="ND271" s="92">
        <v>0</v>
      </c>
      <c r="NE271" s="92">
        <v>0</v>
      </c>
      <c r="NF271" s="92">
        <v>0</v>
      </c>
      <c r="NG271" s="92">
        <v>0</v>
      </c>
      <c r="NH271" s="92">
        <v>0</v>
      </c>
      <c r="NI271" s="92">
        <v>0</v>
      </c>
      <c r="NJ271" s="92">
        <v>0</v>
      </c>
      <c r="NK271" s="92">
        <v>0</v>
      </c>
      <c r="NL271" s="92">
        <v>0</v>
      </c>
      <c r="NM271" s="92">
        <v>1.35542444E-3</v>
      </c>
      <c r="NN271" s="92">
        <v>3.3468203499999999E-5</v>
      </c>
      <c r="NO271" s="92">
        <v>1.40426029E-5</v>
      </c>
      <c r="NP271" s="92">
        <v>5.6096594999999996E-4</v>
      </c>
      <c r="NQ271" s="92">
        <v>6.8361441899999996E-5</v>
      </c>
      <c r="NR271" s="92">
        <v>1.43624415E-2</v>
      </c>
      <c r="NS271" s="92">
        <v>0</v>
      </c>
      <c r="NT271" s="92">
        <v>3.4745029200000003E-5</v>
      </c>
      <c r="NU271" s="92">
        <v>1.2831536500000001E-2</v>
      </c>
      <c r="NV271" s="92">
        <v>3.7986773700000001E-3</v>
      </c>
      <c r="NW271" s="92">
        <v>4.2207526299999998E-4</v>
      </c>
      <c r="NX271" s="92">
        <v>5.9463352099999997E-3</v>
      </c>
      <c r="NY271" s="92">
        <v>7.9274021500000001E-4</v>
      </c>
      <c r="NZ271" s="92">
        <v>0.95923287000000002</v>
      </c>
      <c r="OA271" s="92">
        <v>5.4631616200000004E-4</v>
      </c>
      <c r="OB271" s="92">
        <v>0</v>
      </c>
      <c r="OC271" s="92">
        <v>0</v>
      </c>
      <c r="OD271" s="92">
        <v>0</v>
      </c>
      <c r="OE271" s="92">
        <v>0</v>
      </c>
      <c r="OF271" s="92">
        <v>0</v>
      </c>
      <c r="OG271" s="92">
        <v>0</v>
      </c>
      <c r="OH271" s="92">
        <v>0</v>
      </c>
      <c r="OI271" s="92">
        <v>0</v>
      </c>
      <c r="OJ271" s="92">
        <v>0</v>
      </c>
      <c r="OK271" s="92">
        <v>0</v>
      </c>
      <c r="OL271" s="92">
        <v>0</v>
      </c>
      <c r="OM271" s="92">
        <v>0</v>
      </c>
      <c r="ON271" s="92">
        <v>0</v>
      </c>
      <c r="OO271" s="92">
        <v>0</v>
      </c>
      <c r="OP271" s="92">
        <v>0</v>
      </c>
      <c r="OQ271" s="92">
        <v>0</v>
      </c>
      <c r="OR271" s="92">
        <v>0</v>
      </c>
      <c r="OS271" s="92">
        <v>0</v>
      </c>
      <c r="OT271" s="92">
        <v>0</v>
      </c>
      <c r="OU271" s="92">
        <v>0</v>
      </c>
      <c r="OV271" s="92">
        <v>0</v>
      </c>
      <c r="OW271" s="92">
        <v>0</v>
      </c>
      <c r="OX271" s="92">
        <v>0</v>
      </c>
      <c r="OY271" s="92">
        <v>0</v>
      </c>
      <c r="OZ271" s="92">
        <v>0</v>
      </c>
      <c r="PA271" s="92">
        <v>0</v>
      </c>
      <c r="PB271" s="92">
        <v>0</v>
      </c>
      <c r="PC271" s="92">
        <v>0</v>
      </c>
      <c r="PD271" s="92">
        <v>0</v>
      </c>
      <c r="PE271" s="92">
        <v>0</v>
      </c>
      <c r="PF271" s="92">
        <v>0</v>
      </c>
      <c r="PG271" s="92">
        <v>0</v>
      </c>
      <c r="PH271" s="92">
        <v>0</v>
      </c>
      <c r="PI271" s="92">
        <v>0</v>
      </c>
      <c r="PJ271" s="92">
        <v>0</v>
      </c>
      <c r="PK271" s="92">
        <v>0</v>
      </c>
      <c r="PL271" s="92">
        <v>0</v>
      </c>
      <c r="PM271" s="92">
        <v>0</v>
      </c>
      <c r="PN271" s="92">
        <v>0</v>
      </c>
      <c r="PO271" s="92">
        <v>0</v>
      </c>
      <c r="PP271" s="92">
        <v>0</v>
      </c>
      <c r="PQ271" s="92">
        <v>0</v>
      </c>
      <c r="PR271" s="92">
        <v>0</v>
      </c>
      <c r="PS271" s="92">
        <v>0</v>
      </c>
      <c r="PT271" s="92">
        <v>0</v>
      </c>
      <c r="PU271" s="92">
        <v>0</v>
      </c>
      <c r="PV271" s="92">
        <v>0</v>
      </c>
      <c r="PW271" s="92">
        <v>185.866578</v>
      </c>
      <c r="PX271" s="92">
        <v>4.5894262299999999</v>
      </c>
      <c r="PY271" s="92">
        <v>1.9256333800000001</v>
      </c>
      <c r="PZ271" s="92">
        <v>62.679366600000002</v>
      </c>
      <c r="QA271" s="92">
        <v>7.63834575</v>
      </c>
      <c r="QB271" s="92">
        <v>1848.1143</v>
      </c>
      <c r="QC271" s="92">
        <v>0</v>
      </c>
      <c r="QD271" s="92">
        <v>0.67113605300000001</v>
      </c>
      <c r="QE271" s="92">
        <v>608.54952400000002</v>
      </c>
      <c r="QF271" s="92">
        <v>77.153431299999994</v>
      </c>
      <c r="QG271" s="92">
        <v>8.5726034799999997</v>
      </c>
      <c r="QH271" s="92">
        <v>123.84535200000001</v>
      </c>
      <c r="QI271" s="92">
        <v>15.970162500000001</v>
      </c>
      <c r="QJ271" s="92">
        <v>18851.772700000001</v>
      </c>
      <c r="QK271" s="92">
        <v>69.365732699999995</v>
      </c>
      <c r="QL271" s="92">
        <v>0</v>
      </c>
      <c r="QM271" s="92">
        <v>0</v>
      </c>
      <c r="QN271" s="92">
        <v>0</v>
      </c>
      <c r="QO271" s="92">
        <v>0</v>
      </c>
      <c r="QP271" s="92">
        <v>0</v>
      </c>
      <c r="QQ271" s="92">
        <v>0</v>
      </c>
      <c r="QR271" s="92">
        <v>0</v>
      </c>
      <c r="QS271" s="92">
        <v>0</v>
      </c>
      <c r="QT271" s="92">
        <v>0</v>
      </c>
      <c r="QU271" s="92">
        <v>0</v>
      </c>
      <c r="QV271" s="92">
        <v>0</v>
      </c>
      <c r="QW271" s="92">
        <v>0</v>
      </c>
      <c r="QX271" s="92">
        <v>0</v>
      </c>
      <c r="QY271" s="92">
        <v>0</v>
      </c>
      <c r="QZ271" s="92">
        <v>0</v>
      </c>
      <c r="RA271" s="92">
        <v>0</v>
      </c>
      <c r="RB271" s="92">
        <v>0</v>
      </c>
      <c r="RC271" s="92">
        <v>0</v>
      </c>
      <c r="RD271" s="92">
        <v>0</v>
      </c>
      <c r="RE271" s="92">
        <v>0</v>
      </c>
      <c r="RF271" s="92">
        <v>0</v>
      </c>
      <c r="RG271" s="92">
        <v>0</v>
      </c>
      <c r="RH271" s="92">
        <v>0</v>
      </c>
      <c r="RI271" s="92">
        <v>0</v>
      </c>
      <c r="RJ271" s="92">
        <v>0</v>
      </c>
      <c r="RK271" s="92">
        <v>0</v>
      </c>
      <c r="RL271" s="92">
        <v>0</v>
      </c>
      <c r="RM271" s="92">
        <v>0</v>
      </c>
      <c r="RN271" s="92">
        <v>0</v>
      </c>
      <c r="RO271" s="92">
        <v>0</v>
      </c>
      <c r="RP271" s="92">
        <v>0</v>
      </c>
      <c r="RQ271" s="92">
        <v>0</v>
      </c>
      <c r="RR271" s="92">
        <v>0</v>
      </c>
      <c r="RS271" s="92">
        <v>0</v>
      </c>
      <c r="RT271" s="92">
        <v>0</v>
      </c>
      <c r="RU271" s="92">
        <v>0</v>
      </c>
      <c r="RV271" s="92">
        <v>0</v>
      </c>
      <c r="RW271" s="92">
        <v>0</v>
      </c>
      <c r="RX271" s="92">
        <v>0</v>
      </c>
      <c r="RY271" s="92">
        <v>0</v>
      </c>
      <c r="RZ271" s="92">
        <v>0</v>
      </c>
      <c r="SA271" s="92">
        <v>0</v>
      </c>
      <c r="SB271" s="92">
        <v>0</v>
      </c>
      <c r="SC271" s="92">
        <v>0</v>
      </c>
      <c r="SD271" s="92">
        <v>0</v>
      </c>
      <c r="SE271" s="92">
        <v>0</v>
      </c>
      <c r="SF271" s="92">
        <v>0</v>
      </c>
      <c r="SG271" s="92">
        <v>8.4999774299999997E-3</v>
      </c>
      <c r="SH271" s="92">
        <v>2.0988184000000001E-4</v>
      </c>
      <c r="SI271" s="92">
        <v>8.8062310500000004E-5</v>
      </c>
      <c r="SJ271" s="92">
        <v>2.8664282099999999E-3</v>
      </c>
      <c r="SK271" s="92">
        <v>3.49313832E-4</v>
      </c>
      <c r="SL271" s="92">
        <v>8.4517237999999995E-2</v>
      </c>
      <c r="SM271" s="92">
        <v>0</v>
      </c>
      <c r="SN271" s="92">
        <v>3.06921307E-5</v>
      </c>
      <c r="SO271" s="92">
        <v>2.7829948100000002E-2</v>
      </c>
      <c r="SP271" s="92">
        <v>3.5283504599999999E-3</v>
      </c>
      <c r="SQ271" s="92">
        <v>3.9203893999999997E-4</v>
      </c>
      <c r="SR271" s="92">
        <v>5.6636470599999997E-3</v>
      </c>
      <c r="SS271" s="92">
        <v>7.3034120599999996E-4</v>
      </c>
      <c r="ST271" s="92">
        <v>0.86212187399999995</v>
      </c>
      <c r="SU271" s="92">
        <v>3.1722064800000001E-3</v>
      </c>
      <c r="SV271" s="92">
        <v>0</v>
      </c>
      <c r="SW271" s="92">
        <v>0</v>
      </c>
      <c r="SX271" s="92">
        <v>0</v>
      </c>
      <c r="SY271" s="92">
        <v>845.72544000000005</v>
      </c>
      <c r="SZ271" s="92">
        <v>21866.7143</v>
      </c>
      <c r="TA271" s="92">
        <v>246.10677799999999</v>
      </c>
      <c r="TB271" s="92">
        <v>25.128937700000002</v>
      </c>
      <c r="TC271" s="92">
        <v>2</v>
      </c>
      <c r="TD271" s="92">
        <v>0</v>
      </c>
      <c r="TE271" s="92">
        <v>0</v>
      </c>
      <c r="TF271" s="92">
        <v>1</v>
      </c>
      <c r="TG271" s="92">
        <v>-26575.278600000001</v>
      </c>
      <c r="TH271" s="92">
        <v>-1027.8356799999999</v>
      </c>
      <c r="TI271" s="92">
        <v>-22.475389199999999</v>
      </c>
      <c r="TJ271" s="92">
        <v>-79.857129299999997</v>
      </c>
      <c r="TK271" s="92">
        <v>-3.0885850000000001</v>
      </c>
      <c r="TL271" s="92">
        <v>5.7273611500000002E-2</v>
      </c>
      <c r="TM271" s="92">
        <v>1.4808419399999999</v>
      </c>
      <c r="TN271" s="92">
        <v>25.855571099999999</v>
      </c>
      <c r="TO271" s="92">
        <v>0</v>
      </c>
      <c r="TP271" s="92">
        <v>1.47090078E-2</v>
      </c>
      <c r="TQ271" s="92">
        <v>-9537370010.6700001</v>
      </c>
      <c r="TR271" s="92">
        <v>6.1425556388888898E-3</v>
      </c>
      <c r="TS271" s="92">
        <v>0</v>
      </c>
      <c r="TT271" s="92">
        <v>0</v>
      </c>
      <c r="TU271" s="92">
        <v>0</v>
      </c>
      <c r="TV271" s="92">
        <v>0</v>
      </c>
      <c r="TW271" s="92">
        <v>0</v>
      </c>
      <c r="TX271" s="92">
        <v>0</v>
      </c>
      <c r="TY271" s="92">
        <v>0</v>
      </c>
      <c r="TZ271" s="92">
        <v>0</v>
      </c>
      <c r="UA271" s="92">
        <v>0</v>
      </c>
      <c r="UB271" s="92">
        <v>0</v>
      </c>
      <c r="UC271" s="92">
        <v>0</v>
      </c>
      <c r="UD271" s="92">
        <v>0</v>
      </c>
      <c r="UE271" s="92">
        <v>0</v>
      </c>
      <c r="UF271" s="92">
        <v>0</v>
      </c>
      <c r="UG271" s="92">
        <v>0</v>
      </c>
      <c r="UH271" s="92">
        <v>0</v>
      </c>
      <c r="UI271" s="92">
        <v>0</v>
      </c>
      <c r="UJ271" s="92">
        <v>0</v>
      </c>
      <c r="UK271" s="92">
        <v>0</v>
      </c>
      <c r="UL271" s="92">
        <v>0</v>
      </c>
      <c r="UM271" s="92">
        <v>0</v>
      </c>
      <c r="UN271" s="92">
        <v>0</v>
      </c>
      <c r="UO271" s="92">
        <v>0</v>
      </c>
      <c r="UP271" s="92">
        <v>0</v>
      </c>
      <c r="UQ271" s="92">
        <v>0</v>
      </c>
      <c r="UR271" s="92">
        <v>0</v>
      </c>
      <c r="US271" s="92">
        <v>0</v>
      </c>
      <c r="UT271" s="92">
        <v>0</v>
      </c>
      <c r="UU271" s="92">
        <v>0</v>
      </c>
      <c r="UV271" s="92">
        <v>0</v>
      </c>
      <c r="UW271" s="92">
        <v>0</v>
      </c>
      <c r="UX271" s="92">
        <v>0</v>
      </c>
      <c r="UY271" s="92">
        <v>0</v>
      </c>
      <c r="UZ271" s="92">
        <v>0</v>
      </c>
      <c r="VA271" s="92">
        <v>0</v>
      </c>
      <c r="VB271" s="92">
        <v>0</v>
      </c>
      <c r="VC271" s="92">
        <v>0</v>
      </c>
      <c r="VD271" s="92">
        <v>0</v>
      </c>
      <c r="VE271" s="92">
        <v>0</v>
      </c>
      <c r="VF271" s="92">
        <v>0</v>
      </c>
      <c r="VG271" s="92">
        <v>0</v>
      </c>
      <c r="VH271" s="92">
        <v>0</v>
      </c>
      <c r="VI271" s="92">
        <v>0</v>
      </c>
      <c r="VJ271" s="92">
        <v>0</v>
      </c>
      <c r="VK271" s="92">
        <v>0</v>
      </c>
      <c r="VL271" s="92">
        <v>0</v>
      </c>
      <c r="VM271" s="92">
        <v>0</v>
      </c>
      <c r="VN271" s="92">
        <v>0</v>
      </c>
      <c r="VO271" s="92">
        <v>0</v>
      </c>
      <c r="VP271" s="92">
        <v>0</v>
      </c>
      <c r="VQ271" s="92">
        <v>0</v>
      </c>
      <c r="VR271" s="92">
        <v>0</v>
      </c>
      <c r="VS271" s="92">
        <v>0</v>
      </c>
      <c r="VT271" s="92">
        <v>0</v>
      </c>
      <c r="VU271" s="92">
        <v>0</v>
      </c>
      <c r="VV271" s="92">
        <v>0</v>
      </c>
      <c r="VW271" s="92">
        <v>0</v>
      </c>
      <c r="VX271" s="92">
        <v>0</v>
      </c>
      <c r="VY271" s="92">
        <v>0</v>
      </c>
      <c r="VZ271" s="92">
        <v>0</v>
      </c>
      <c r="WA271" s="92">
        <v>0</v>
      </c>
      <c r="WB271" s="92">
        <v>0</v>
      </c>
      <c r="WC271" s="92">
        <v>0.258280509722222</v>
      </c>
    </row>
    <row r="272" spans="2:601" ht="13.5" customHeight="1">
      <c r="B272" s="851" t="s">
        <v>2449</v>
      </c>
      <c r="C272" s="92">
        <v>0</v>
      </c>
      <c r="D272" s="92">
        <v>221065.59599999999</v>
      </c>
      <c r="E272" s="92">
        <v>-22.205802800000001</v>
      </c>
      <c r="F272" s="92">
        <v>241.101585</v>
      </c>
      <c r="G272" s="92">
        <v>4.5678262299999998E-4</v>
      </c>
      <c r="H272" s="92">
        <v>3.8522513300000002E-17</v>
      </c>
      <c r="I272" s="92">
        <v>8.4563804699999999E-17</v>
      </c>
      <c r="J272" s="92">
        <v>3.5481316699999999E-17</v>
      </c>
      <c r="K272" s="92">
        <v>1.16302655E-12</v>
      </c>
      <c r="L272" s="92">
        <v>2.4101210999999999E-13</v>
      </c>
      <c r="M272" s="92">
        <v>6.6376366899999998E-13</v>
      </c>
      <c r="N272" s="92">
        <v>0</v>
      </c>
      <c r="O272" s="92">
        <v>9.3050516000000004E-17</v>
      </c>
      <c r="P272" s="92">
        <v>2.3482607400000001E-18</v>
      </c>
      <c r="Q272" s="92">
        <v>9.8528422800000003E-19</v>
      </c>
      <c r="R272" s="92">
        <v>4.8606008799999999E-13</v>
      </c>
      <c r="S272" s="92">
        <v>4.7776343899999999E-13</v>
      </c>
      <c r="T272" s="92">
        <v>9.0226024900000003E-16</v>
      </c>
      <c r="U272" s="92">
        <v>8.3530405600000004E-8</v>
      </c>
      <c r="V272" s="92">
        <v>7.4564634800000002E-8</v>
      </c>
      <c r="W272" s="92">
        <v>3.7145574199999999E-4</v>
      </c>
      <c r="X272" s="92">
        <v>3.9613548699999999E-6</v>
      </c>
      <c r="Y272" s="92">
        <v>1.6636569499999999E-8</v>
      </c>
      <c r="Z272" s="92">
        <v>2.5312099099999999E-14</v>
      </c>
      <c r="AA272" s="92">
        <v>4.7751885199999999E-11</v>
      </c>
      <c r="AB272" s="92">
        <v>9.4235315599999993E-12</v>
      </c>
      <c r="AC272" s="92">
        <v>3.13591748E-2</v>
      </c>
      <c r="AD272" s="92">
        <v>1.8624851000000002E-11</v>
      </c>
      <c r="AE272" s="92">
        <v>0</v>
      </c>
      <c r="AF272" s="92">
        <v>0</v>
      </c>
      <c r="AG272" s="92">
        <v>0</v>
      </c>
      <c r="AH272" s="92">
        <v>0</v>
      </c>
      <c r="AI272" s="92">
        <v>4.9273702800000001E-3</v>
      </c>
      <c r="AJ272" s="92">
        <v>0</v>
      </c>
      <c r="AK272" s="92">
        <v>0</v>
      </c>
      <c r="AL272" s="92">
        <v>0</v>
      </c>
      <c r="AM272" s="92">
        <v>0</v>
      </c>
      <c r="AN272" s="92">
        <v>4.4875035500000002E-13</v>
      </c>
      <c r="AO272" s="92">
        <v>1396.48092</v>
      </c>
      <c r="AP272" s="92">
        <v>5993.2532199999996</v>
      </c>
      <c r="AQ272" s="92">
        <v>0</v>
      </c>
      <c r="AR272" s="92">
        <v>4.9302549000000001E-2</v>
      </c>
      <c r="AS272" s="92">
        <v>0</v>
      </c>
      <c r="AT272" s="92">
        <v>87.6213166</v>
      </c>
      <c r="AU272" s="92">
        <v>0.20509445300000001</v>
      </c>
      <c r="AV272" s="92">
        <v>8.2617679099999997</v>
      </c>
      <c r="AW272" s="92">
        <v>2.3245378700000002E-3</v>
      </c>
      <c r="AX272" s="92">
        <v>0</v>
      </c>
      <c r="AY272" s="92">
        <v>0</v>
      </c>
      <c r="AZ272" s="92">
        <v>0</v>
      </c>
      <c r="BA272" s="92">
        <v>0</v>
      </c>
      <c r="BB272" s="92">
        <v>0</v>
      </c>
      <c r="BC272" s="92">
        <v>0</v>
      </c>
      <c r="BD272" s="92">
        <v>0</v>
      </c>
      <c r="BE272" s="92">
        <v>0</v>
      </c>
      <c r="BF272" s="92">
        <v>0</v>
      </c>
      <c r="BG272" s="92">
        <v>0</v>
      </c>
      <c r="BH272" s="92">
        <v>0</v>
      </c>
      <c r="BI272" s="92">
        <v>0</v>
      </c>
      <c r="BJ272" s="92">
        <v>0</v>
      </c>
      <c r="BK272" s="92">
        <v>0</v>
      </c>
      <c r="BL272" s="92">
        <v>0</v>
      </c>
      <c r="BM272" s="92">
        <v>0</v>
      </c>
      <c r="BN272" s="92">
        <v>0</v>
      </c>
      <c r="BO272" s="92">
        <v>0</v>
      </c>
      <c r="BP272" s="92">
        <v>3.1202431799999999E-2</v>
      </c>
      <c r="BQ272" s="92">
        <v>5.9115034999999998E-8</v>
      </c>
      <c r="BR272" s="92">
        <v>4.9854342199999997E-21</v>
      </c>
      <c r="BS272" s="92">
        <v>1.09439195E-20</v>
      </c>
      <c r="BT272" s="92">
        <v>4.5918543500000003E-21</v>
      </c>
      <c r="BU272" s="92">
        <v>1.5051438400000001E-16</v>
      </c>
      <c r="BV272" s="92">
        <v>3.1190852200000002E-17</v>
      </c>
      <c r="BW272" s="92">
        <v>8.5901719000000004E-17</v>
      </c>
      <c r="BX272" s="92">
        <v>0</v>
      </c>
      <c r="BY272" s="92">
        <v>1.2042236799999999E-20</v>
      </c>
      <c r="BZ272" s="92">
        <v>3.0390279499999998E-22</v>
      </c>
      <c r="CA272" s="92">
        <v>1.2751166200000001E-22</v>
      </c>
      <c r="CB272" s="92">
        <v>6.2904010999999997E-17</v>
      </c>
      <c r="CC272" s="92">
        <v>6.1830290799999999E-17</v>
      </c>
      <c r="CD272" s="92">
        <v>1.16767021E-19</v>
      </c>
      <c r="CE272" s="92">
        <v>1.0810181E-11</v>
      </c>
      <c r="CF272" s="92">
        <v>9.6498657699999997E-12</v>
      </c>
      <c r="CG272" s="92">
        <v>4.8072361100000003E-8</v>
      </c>
      <c r="CH272" s="92">
        <v>5.1266317999999997E-10</v>
      </c>
      <c r="CI272" s="92">
        <v>2.1530402799999999E-12</v>
      </c>
      <c r="CJ272" s="92">
        <v>3.2757936600000001E-18</v>
      </c>
      <c r="CK272" s="92">
        <v>6.1798637300000003E-15</v>
      </c>
      <c r="CL272" s="92">
        <v>1.2195569E-15</v>
      </c>
      <c r="CM272" s="92">
        <v>4.0583827399999996E-6</v>
      </c>
      <c r="CN272" s="92">
        <v>2.4103559599999999E-15</v>
      </c>
      <c r="CO272" s="92">
        <v>0</v>
      </c>
      <c r="CP272" s="92">
        <v>0</v>
      </c>
      <c r="CQ272" s="92">
        <v>0</v>
      </c>
      <c r="CR272" s="92">
        <v>0</v>
      </c>
      <c r="CS272" s="92">
        <v>6.3768114599999995E-7</v>
      </c>
      <c r="CT272" s="92">
        <v>0</v>
      </c>
      <c r="CU272" s="92">
        <v>0</v>
      </c>
      <c r="CV272" s="92">
        <v>0</v>
      </c>
      <c r="CW272" s="92">
        <v>0</v>
      </c>
      <c r="CX272" s="92">
        <v>5.8075530000000003E-17</v>
      </c>
      <c r="CY272" s="92">
        <v>0.18072714300000001</v>
      </c>
      <c r="CZ272" s="92">
        <v>0.77562358099999995</v>
      </c>
      <c r="DA272" s="92">
        <v>0</v>
      </c>
      <c r="DB272" s="92">
        <v>6.3805446299999996E-6</v>
      </c>
      <c r="DC272" s="92">
        <v>0</v>
      </c>
      <c r="DD272" s="92">
        <v>1.13396109E-2</v>
      </c>
      <c r="DE272" s="92">
        <v>2.6542528399999998E-5</v>
      </c>
      <c r="DF272" s="92">
        <v>1.06920595E-3</v>
      </c>
      <c r="DG272" s="92">
        <v>3.0083267299999998E-7</v>
      </c>
      <c r="DH272" s="92">
        <v>0</v>
      </c>
      <c r="DI272" s="92">
        <v>0</v>
      </c>
      <c r="DJ272" s="92">
        <v>0</v>
      </c>
      <c r="DK272" s="92">
        <v>0</v>
      </c>
      <c r="DL272" s="92">
        <v>0</v>
      </c>
      <c r="DM272" s="92">
        <v>0</v>
      </c>
      <c r="DN272" s="92">
        <v>0</v>
      </c>
      <c r="DO272" s="92">
        <v>0</v>
      </c>
      <c r="DP272" s="92">
        <v>0</v>
      </c>
      <c r="DQ272" s="92">
        <v>0</v>
      </c>
      <c r="DR272" s="92">
        <v>0</v>
      </c>
      <c r="DS272" s="92">
        <v>0</v>
      </c>
      <c r="DT272" s="92">
        <v>0</v>
      </c>
      <c r="DU272" s="92">
        <v>0</v>
      </c>
      <c r="DV272" s="92">
        <v>0</v>
      </c>
      <c r="DW272" s="92">
        <v>0</v>
      </c>
      <c r="DX272" s="92">
        <v>0</v>
      </c>
      <c r="DY272" s="92">
        <v>0</v>
      </c>
      <c r="DZ272" s="92">
        <v>4343.5125600000001</v>
      </c>
      <c r="EA272" s="92">
        <v>2.10435369E-2</v>
      </c>
      <c r="EB272" s="92">
        <v>6.94012662E-15</v>
      </c>
      <c r="EC272" s="92">
        <v>1.5234818899999999E-14</v>
      </c>
      <c r="ED272" s="92">
        <v>6.3922316999999998E-15</v>
      </c>
      <c r="EE272" s="92">
        <v>1.74606804E-10</v>
      </c>
      <c r="EF272" s="92">
        <v>3.61834854E-11</v>
      </c>
      <c r="EG272" s="92">
        <v>2.2720635699999999E-10</v>
      </c>
      <c r="EH272" s="92">
        <v>0</v>
      </c>
      <c r="EI272" s="92">
        <v>1.5087434E-14</v>
      </c>
      <c r="EJ272" s="92">
        <v>3.80752633E-16</v>
      </c>
      <c r="EK272" s="92">
        <v>1.59756349E-16</v>
      </c>
      <c r="EL272" s="92">
        <v>6.4216373000000006E-11</v>
      </c>
      <c r="EM272" s="92">
        <v>6.3120251799999994E-11</v>
      </c>
      <c r="EN272" s="92">
        <v>1.62549113E-13</v>
      </c>
      <c r="EO272" s="92">
        <v>1.27091278E-5</v>
      </c>
      <c r="EP272" s="92">
        <v>9.4033460999999993E-6</v>
      </c>
      <c r="EQ272" s="92">
        <v>3.5691532999999998E-2</v>
      </c>
      <c r="ER272" s="92">
        <v>2.37889501E-4</v>
      </c>
      <c r="ES272" s="92">
        <v>1.49860288E-6</v>
      </c>
      <c r="ET272" s="92">
        <v>3.8511670200000001E-12</v>
      </c>
      <c r="EU272" s="92">
        <v>4.3976964999999999E-9</v>
      </c>
      <c r="EV272" s="92">
        <v>1.1128176800000001E-9</v>
      </c>
      <c r="EW272" s="92">
        <v>0.53406430699999996</v>
      </c>
      <c r="EX272" s="92">
        <v>1.8267156999999999E-9</v>
      </c>
      <c r="EY272" s="92">
        <v>0</v>
      </c>
      <c r="EZ272" s="92">
        <v>0</v>
      </c>
      <c r="FA272" s="92">
        <v>0</v>
      </c>
      <c r="FB272" s="92">
        <v>0</v>
      </c>
      <c r="FC272" s="92">
        <v>0.41880040800000001</v>
      </c>
      <c r="FD272" s="92">
        <v>0</v>
      </c>
      <c r="FE272" s="92">
        <v>0</v>
      </c>
      <c r="FF272" s="92">
        <v>0</v>
      </c>
      <c r="FG272" s="92">
        <v>0</v>
      </c>
      <c r="FH272" s="92">
        <v>1.26757059E-10</v>
      </c>
      <c r="FI272" s="92">
        <v>44685.7137</v>
      </c>
      <c r="FJ272" s="92">
        <v>167891.87899999999</v>
      </c>
      <c r="FK272" s="92">
        <v>0</v>
      </c>
      <c r="FL272" s="92">
        <v>2.26819039</v>
      </c>
      <c r="FM272" s="92">
        <v>0</v>
      </c>
      <c r="FN272" s="92">
        <v>3856.1966200000002</v>
      </c>
      <c r="FO272" s="92">
        <v>3.2902810800000002</v>
      </c>
      <c r="FP272" s="92">
        <v>281.57658300000003</v>
      </c>
      <c r="FQ272" s="92">
        <v>0.148921054</v>
      </c>
      <c r="FR272" s="92">
        <v>0</v>
      </c>
      <c r="FS272" s="92">
        <v>0</v>
      </c>
      <c r="FT272" s="92">
        <v>0</v>
      </c>
      <c r="FU272" s="92">
        <v>0</v>
      </c>
      <c r="FV272" s="92">
        <v>0</v>
      </c>
      <c r="FW272" s="92">
        <v>0</v>
      </c>
      <c r="FX272" s="92">
        <v>0</v>
      </c>
      <c r="FY272" s="92">
        <v>0</v>
      </c>
      <c r="FZ272" s="92">
        <v>0</v>
      </c>
      <c r="GA272" s="92">
        <v>0</v>
      </c>
      <c r="GB272" s="92">
        <v>0</v>
      </c>
      <c r="GC272" s="92">
        <v>0</v>
      </c>
      <c r="GD272" s="92">
        <v>0</v>
      </c>
      <c r="GE272" s="92">
        <v>0</v>
      </c>
      <c r="GF272" s="92">
        <v>0</v>
      </c>
      <c r="GG272" s="92">
        <v>0</v>
      </c>
      <c r="GH272" s="92">
        <v>0</v>
      </c>
      <c r="GI272" s="92">
        <v>0</v>
      </c>
      <c r="GJ272" s="92">
        <v>1.9648071199999999E-2</v>
      </c>
      <c r="GK272" s="92">
        <v>9.5191370000000001E-8</v>
      </c>
      <c r="GL272" s="92">
        <v>3.13939697E-20</v>
      </c>
      <c r="GM272" s="92">
        <v>6.8915377E-20</v>
      </c>
      <c r="GN272" s="92">
        <v>2.8915542799999998E-20</v>
      </c>
      <c r="GO272" s="92">
        <v>7.8984160099999996E-16</v>
      </c>
      <c r="GP272" s="92">
        <v>1.6367759700000001E-16</v>
      </c>
      <c r="GQ272" s="92">
        <v>1.0277780000000001E-15</v>
      </c>
      <c r="GR272" s="92">
        <v>0</v>
      </c>
      <c r="GS272" s="92">
        <v>6.8248674900000002E-20</v>
      </c>
      <c r="GT272" s="92">
        <v>1.7223513699999999E-21</v>
      </c>
      <c r="GU272" s="92">
        <v>7.2266491200000002E-22</v>
      </c>
      <c r="GV272" s="92">
        <v>2.9048560299999998E-16</v>
      </c>
      <c r="GW272" s="92">
        <v>2.85527251E-16</v>
      </c>
      <c r="GX272" s="92">
        <v>7.3529810299999998E-19</v>
      </c>
      <c r="GY272" s="92">
        <v>5.74903018E-11</v>
      </c>
      <c r="GZ272" s="92">
        <v>4.2536452000000003E-11</v>
      </c>
      <c r="HA272" s="92">
        <v>1.6145222799999999E-7</v>
      </c>
      <c r="HB272" s="92">
        <v>1.0761036800000001E-9</v>
      </c>
      <c r="HC272" s="92">
        <v>6.7789964199999998E-12</v>
      </c>
      <c r="HD272" s="92">
        <v>1.7420924399999999E-17</v>
      </c>
      <c r="HE272" s="92">
        <v>1.9893174600000001E-14</v>
      </c>
      <c r="HF272" s="92">
        <v>5.0338799899999997E-15</v>
      </c>
      <c r="HG272" s="92">
        <v>2.41586351E-6</v>
      </c>
      <c r="HH272" s="92">
        <v>8.2632292500000001E-15</v>
      </c>
      <c r="HI272" s="92">
        <v>0</v>
      </c>
      <c r="HJ272" s="92">
        <v>0</v>
      </c>
      <c r="HK272" s="92">
        <v>0</v>
      </c>
      <c r="HL272" s="92">
        <v>0</v>
      </c>
      <c r="HM272" s="92">
        <v>1.89446217E-6</v>
      </c>
      <c r="HN272" s="92">
        <v>0</v>
      </c>
      <c r="HO272" s="92">
        <v>0</v>
      </c>
      <c r="HP272" s="92">
        <v>0</v>
      </c>
      <c r="HQ272" s="92">
        <v>0</v>
      </c>
      <c r="HR272" s="92">
        <v>5.7339116100000004E-16</v>
      </c>
      <c r="HS272" s="92">
        <v>0.20213780200000001</v>
      </c>
      <c r="HT272" s="92">
        <v>0.75946634099999999</v>
      </c>
      <c r="HU272" s="92">
        <v>0</v>
      </c>
      <c r="HV272" s="92">
        <v>1.02602596E-5</v>
      </c>
      <c r="HW272" s="92">
        <v>0</v>
      </c>
      <c r="HX272" s="92">
        <v>1.74436759E-2</v>
      </c>
      <c r="HY272" s="92">
        <v>1.4883732E-5</v>
      </c>
      <c r="HZ272" s="92">
        <v>1.2737241199999999E-3</v>
      </c>
      <c r="IA272" s="92">
        <v>6.7365097300000004E-7</v>
      </c>
      <c r="IB272" s="92">
        <v>0</v>
      </c>
      <c r="IC272" s="92">
        <v>0</v>
      </c>
      <c r="ID272" s="92">
        <v>0</v>
      </c>
      <c r="IE272" s="92">
        <v>0</v>
      </c>
      <c r="IF272" s="92">
        <v>0</v>
      </c>
      <c r="IG272" s="92">
        <v>0</v>
      </c>
      <c r="IH272" s="92">
        <v>0</v>
      </c>
      <c r="II272" s="92">
        <v>0</v>
      </c>
      <c r="IJ272" s="92">
        <v>0</v>
      </c>
      <c r="IK272" s="92">
        <v>0</v>
      </c>
      <c r="IL272" s="92">
        <v>0</v>
      </c>
      <c r="IM272" s="92">
        <v>0</v>
      </c>
      <c r="IN272" s="92">
        <v>0</v>
      </c>
      <c r="IO272" s="92">
        <v>0</v>
      </c>
      <c r="IP272" s="92">
        <v>0</v>
      </c>
      <c r="IQ272" s="92">
        <v>0</v>
      </c>
      <c r="IR272" s="92">
        <v>0</v>
      </c>
      <c r="IS272" s="92">
        <v>0</v>
      </c>
      <c r="IT272" s="92">
        <v>7727.0126499999997</v>
      </c>
      <c r="IU272" s="92">
        <v>221065.59599999999</v>
      </c>
      <c r="IV272" s="92">
        <v>3150691.14</v>
      </c>
      <c r="IW272" s="92">
        <v>25</v>
      </c>
      <c r="IX272" s="92">
        <v>1</v>
      </c>
      <c r="IY272" s="92">
        <v>1</v>
      </c>
      <c r="IZ272" s="92">
        <v>0</v>
      </c>
      <c r="JA272" s="92">
        <v>0</v>
      </c>
      <c r="JB272" s="92">
        <v>-2873.7888499999999</v>
      </c>
      <c r="JC272" s="92">
        <v>-100.448931</v>
      </c>
      <c r="JD272" s="92">
        <v>-22.205802800000001</v>
      </c>
      <c r="JE272" s="92">
        <v>1.02317072</v>
      </c>
      <c r="JF272" s="92">
        <v>3.5763380999999997E-2</v>
      </c>
      <c r="JG272" s="92">
        <v>4.0874696499999997E-5</v>
      </c>
      <c r="JH272" s="92">
        <v>1.1694026599999999E-3</v>
      </c>
      <c r="JI272" s="92">
        <v>28.609451799999999</v>
      </c>
      <c r="JJ272" s="92">
        <v>0</v>
      </c>
      <c r="JK272" s="92">
        <v>0</v>
      </c>
      <c r="JL272" s="92">
        <v>0</v>
      </c>
      <c r="JM272" s="92">
        <v>0</v>
      </c>
      <c r="JN272" s="92">
        <v>0</v>
      </c>
      <c r="JO272" s="92">
        <v>0</v>
      </c>
      <c r="JP272" s="92">
        <v>0</v>
      </c>
      <c r="JQ272" s="92">
        <v>0</v>
      </c>
      <c r="JR272" s="92">
        <v>0</v>
      </c>
      <c r="JS272" s="92">
        <v>0</v>
      </c>
      <c r="JT272" s="92">
        <v>0</v>
      </c>
      <c r="JU272" s="92">
        <v>0</v>
      </c>
      <c r="JV272" s="92">
        <v>0</v>
      </c>
      <c r="JW272" s="92">
        <v>0</v>
      </c>
      <c r="JX272" s="92">
        <v>0</v>
      </c>
      <c r="JY272" s="92">
        <v>0</v>
      </c>
      <c r="JZ272" s="92">
        <v>0</v>
      </c>
      <c r="KA272" s="92">
        <v>0</v>
      </c>
      <c r="KB272" s="92">
        <v>0</v>
      </c>
      <c r="KC272" s="92">
        <v>0</v>
      </c>
      <c r="KD272" s="92">
        <v>0</v>
      </c>
      <c r="KE272" s="92">
        <v>0</v>
      </c>
      <c r="KF272" s="92">
        <v>0</v>
      </c>
      <c r="KG272" s="92">
        <v>0</v>
      </c>
      <c r="KH272" s="92">
        <v>0</v>
      </c>
      <c r="KI272" s="92">
        <v>0</v>
      </c>
      <c r="KJ272" s="92">
        <v>0</v>
      </c>
      <c r="KK272" s="92">
        <v>0</v>
      </c>
      <c r="KL272" s="92">
        <v>0</v>
      </c>
      <c r="KM272" s="92">
        <v>0</v>
      </c>
      <c r="KN272" s="92">
        <v>0</v>
      </c>
      <c r="KO272" s="92">
        <v>0</v>
      </c>
      <c r="KP272" s="92">
        <v>0</v>
      </c>
      <c r="KQ272" s="92">
        <v>0</v>
      </c>
      <c r="KR272" s="92">
        <v>0</v>
      </c>
      <c r="KS272" s="92">
        <v>0</v>
      </c>
      <c r="KT272" s="92">
        <v>0</v>
      </c>
      <c r="KU272" s="92">
        <v>0</v>
      </c>
      <c r="KV272" s="92">
        <v>0</v>
      </c>
      <c r="KW272" s="92">
        <v>0</v>
      </c>
      <c r="KX272" s="92">
        <v>0</v>
      </c>
      <c r="KY272" s="92">
        <v>0</v>
      </c>
      <c r="KZ272" s="92">
        <v>0</v>
      </c>
      <c r="LA272" s="92">
        <v>0</v>
      </c>
      <c r="LB272" s="92">
        <v>0</v>
      </c>
      <c r="LC272" s="92">
        <v>0</v>
      </c>
      <c r="LD272" s="92">
        <v>0</v>
      </c>
      <c r="LE272" s="92">
        <v>0</v>
      </c>
      <c r="LF272" s="92">
        <v>0</v>
      </c>
      <c r="LG272" s="92">
        <v>0</v>
      </c>
      <c r="LH272" s="92">
        <v>0</v>
      </c>
      <c r="LI272" s="92">
        <v>0</v>
      </c>
      <c r="LJ272" s="92">
        <v>0</v>
      </c>
      <c r="LK272" s="92">
        <v>0</v>
      </c>
      <c r="LL272" s="92">
        <v>0</v>
      </c>
      <c r="LM272" s="92">
        <v>0</v>
      </c>
      <c r="LN272" s="92">
        <v>0</v>
      </c>
      <c r="LO272" s="92">
        <v>0</v>
      </c>
      <c r="LP272" s="92">
        <v>0</v>
      </c>
      <c r="LQ272" s="92">
        <v>0</v>
      </c>
      <c r="LR272" s="92">
        <v>0</v>
      </c>
      <c r="LS272" s="92">
        <v>0</v>
      </c>
      <c r="LT272" s="92">
        <v>0</v>
      </c>
      <c r="LU272" s="92">
        <v>0</v>
      </c>
      <c r="LV272" s="92">
        <v>0</v>
      </c>
      <c r="LW272" s="92">
        <v>0</v>
      </c>
      <c r="LX272" s="92">
        <v>0</v>
      </c>
      <c r="LY272" s="92">
        <v>0</v>
      </c>
      <c r="LZ272" s="92">
        <v>0</v>
      </c>
      <c r="MA272" s="92">
        <v>0</v>
      </c>
      <c r="MB272" s="92">
        <v>0</v>
      </c>
      <c r="MC272" s="92">
        <v>0</v>
      </c>
      <c r="MD272" s="92">
        <v>0</v>
      </c>
      <c r="ME272" s="92">
        <v>0</v>
      </c>
      <c r="MF272" s="92">
        <v>0</v>
      </c>
      <c r="MG272" s="92">
        <v>0</v>
      </c>
      <c r="MH272" s="92">
        <v>0</v>
      </c>
      <c r="MI272" s="92">
        <v>0</v>
      </c>
      <c r="MJ272" s="92">
        <v>0</v>
      </c>
      <c r="MK272" s="92">
        <v>0</v>
      </c>
      <c r="ML272" s="92">
        <v>0</v>
      </c>
      <c r="MM272" s="92">
        <v>0</v>
      </c>
      <c r="MN272" s="92">
        <v>0</v>
      </c>
      <c r="MO272" s="92">
        <v>0</v>
      </c>
      <c r="MP272" s="92">
        <v>0</v>
      </c>
      <c r="MQ272" s="92">
        <v>0</v>
      </c>
      <c r="MR272" s="92">
        <v>0</v>
      </c>
      <c r="MS272" s="92">
        <v>0</v>
      </c>
      <c r="MT272" s="92">
        <v>0</v>
      </c>
      <c r="MU272" s="92">
        <v>0</v>
      </c>
      <c r="MV272" s="92">
        <v>0</v>
      </c>
      <c r="MW272" s="92">
        <v>0</v>
      </c>
      <c r="MX272" s="92">
        <v>0</v>
      </c>
      <c r="MY272" s="92">
        <v>0</v>
      </c>
      <c r="MZ272" s="92">
        <v>0</v>
      </c>
      <c r="NA272" s="92">
        <v>0</v>
      </c>
      <c r="NB272" s="92">
        <v>0</v>
      </c>
      <c r="NC272" s="92">
        <v>0</v>
      </c>
      <c r="ND272" s="92">
        <v>0</v>
      </c>
      <c r="NE272" s="92">
        <v>0</v>
      </c>
      <c r="NF272" s="92">
        <v>0</v>
      </c>
      <c r="NG272" s="92">
        <v>0</v>
      </c>
      <c r="NH272" s="92">
        <v>0</v>
      </c>
      <c r="NI272" s="92">
        <v>0</v>
      </c>
      <c r="NJ272" s="92">
        <v>0</v>
      </c>
      <c r="NK272" s="92">
        <v>0</v>
      </c>
      <c r="NL272" s="92">
        <v>0</v>
      </c>
      <c r="NM272" s="92">
        <v>0</v>
      </c>
      <c r="NN272" s="92">
        <v>0</v>
      </c>
      <c r="NO272" s="92">
        <v>0</v>
      </c>
      <c r="NP272" s="92">
        <v>0</v>
      </c>
      <c r="NQ272" s="92">
        <v>0</v>
      </c>
      <c r="NR272" s="92">
        <v>0</v>
      </c>
      <c r="NS272" s="92">
        <v>0</v>
      </c>
      <c r="NT272" s="92">
        <v>0</v>
      </c>
      <c r="NU272" s="92">
        <v>0</v>
      </c>
      <c r="NV272" s="92">
        <v>0</v>
      </c>
      <c r="NW272" s="92">
        <v>0</v>
      </c>
      <c r="NX272" s="92">
        <v>0</v>
      </c>
      <c r="NY272" s="92">
        <v>0</v>
      </c>
      <c r="NZ272" s="92">
        <v>0</v>
      </c>
      <c r="OA272" s="92">
        <v>0</v>
      </c>
      <c r="OB272" s="92">
        <v>0</v>
      </c>
      <c r="OC272" s="92">
        <v>0</v>
      </c>
      <c r="OD272" s="92">
        <v>0</v>
      </c>
      <c r="OE272" s="92">
        <v>0</v>
      </c>
      <c r="OF272" s="92">
        <v>0</v>
      </c>
      <c r="OG272" s="92">
        <v>0</v>
      </c>
      <c r="OH272" s="92">
        <v>0</v>
      </c>
      <c r="OI272" s="92">
        <v>0</v>
      </c>
      <c r="OJ272" s="92">
        <v>0</v>
      </c>
      <c r="OK272" s="92">
        <v>0</v>
      </c>
      <c r="OL272" s="92">
        <v>0</v>
      </c>
      <c r="OM272" s="92">
        <v>0</v>
      </c>
      <c r="ON272" s="92">
        <v>0</v>
      </c>
      <c r="OO272" s="92">
        <v>0</v>
      </c>
      <c r="OP272" s="92">
        <v>0</v>
      </c>
      <c r="OQ272" s="92">
        <v>0</v>
      </c>
      <c r="OR272" s="92">
        <v>0</v>
      </c>
      <c r="OS272" s="92">
        <v>0</v>
      </c>
      <c r="OT272" s="92">
        <v>0</v>
      </c>
      <c r="OU272" s="92">
        <v>0</v>
      </c>
      <c r="OV272" s="92">
        <v>0</v>
      </c>
      <c r="OW272" s="92">
        <v>0</v>
      </c>
      <c r="OX272" s="92">
        <v>0</v>
      </c>
      <c r="OY272" s="92">
        <v>0</v>
      </c>
      <c r="OZ272" s="92">
        <v>0</v>
      </c>
      <c r="PA272" s="92">
        <v>0</v>
      </c>
      <c r="PB272" s="92">
        <v>0</v>
      </c>
      <c r="PC272" s="92">
        <v>0</v>
      </c>
      <c r="PD272" s="92">
        <v>0</v>
      </c>
      <c r="PE272" s="92">
        <v>0</v>
      </c>
      <c r="PF272" s="92">
        <v>0</v>
      </c>
      <c r="PG272" s="92">
        <v>0</v>
      </c>
      <c r="PH272" s="92">
        <v>0</v>
      </c>
      <c r="PI272" s="92">
        <v>0</v>
      </c>
      <c r="PJ272" s="92">
        <v>0</v>
      </c>
      <c r="PK272" s="92">
        <v>0</v>
      </c>
      <c r="PL272" s="92">
        <v>0</v>
      </c>
      <c r="PM272" s="92">
        <v>0</v>
      </c>
      <c r="PN272" s="92">
        <v>0</v>
      </c>
      <c r="PO272" s="92">
        <v>0</v>
      </c>
      <c r="PP272" s="92">
        <v>0</v>
      </c>
      <c r="PQ272" s="92">
        <v>0</v>
      </c>
      <c r="PR272" s="92">
        <v>0</v>
      </c>
      <c r="PS272" s="92">
        <v>0</v>
      </c>
      <c r="PT272" s="92">
        <v>0</v>
      </c>
      <c r="PU272" s="92">
        <v>0</v>
      </c>
      <c r="PV272" s="92">
        <v>0</v>
      </c>
      <c r="PW272" s="92">
        <v>0</v>
      </c>
      <c r="PX272" s="92">
        <v>0</v>
      </c>
      <c r="PY272" s="92">
        <v>0</v>
      </c>
      <c r="PZ272" s="92">
        <v>0</v>
      </c>
      <c r="QA272" s="92">
        <v>0</v>
      </c>
      <c r="QB272" s="92">
        <v>0</v>
      </c>
      <c r="QC272" s="92">
        <v>0</v>
      </c>
      <c r="QD272" s="92">
        <v>0</v>
      </c>
      <c r="QE272" s="92">
        <v>0</v>
      </c>
      <c r="QF272" s="92">
        <v>0</v>
      </c>
      <c r="QG272" s="92">
        <v>0</v>
      </c>
      <c r="QH272" s="92">
        <v>0</v>
      </c>
      <c r="QI272" s="92">
        <v>0</v>
      </c>
      <c r="QJ272" s="92">
        <v>0</v>
      </c>
      <c r="QK272" s="92">
        <v>0</v>
      </c>
      <c r="QL272" s="92">
        <v>0</v>
      </c>
      <c r="QM272" s="92">
        <v>0</v>
      </c>
      <c r="QN272" s="92">
        <v>0</v>
      </c>
      <c r="QO272" s="92">
        <v>0</v>
      </c>
      <c r="QP272" s="92">
        <v>0</v>
      </c>
      <c r="QQ272" s="92">
        <v>0</v>
      </c>
      <c r="QR272" s="92">
        <v>0</v>
      </c>
      <c r="QS272" s="92">
        <v>0</v>
      </c>
      <c r="QT272" s="92">
        <v>0</v>
      </c>
      <c r="QU272" s="92">
        <v>0</v>
      </c>
      <c r="QV272" s="92">
        <v>0</v>
      </c>
      <c r="QW272" s="92">
        <v>0</v>
      </c>
      <c r="QX272" s="92">
        <v>0</v>
      </c>
      <c r="QY272" s="92">
        <v>0</v>
      </c>
      <c r="QZ272" s="92">
        <v>0</v>
      </c>
      <c r="RA272" s="92">
        <v>0</v>
      </c>
      <c r="RB272" s="92">
        <v>0</v>
      </c>
      <c r="RC272" s="92">
        <v>0</v>
      </c>
      <c r="RD272" s="92">
        <v>0</v>
      </c>
      <c r="RE272" s="92">
        <v>0</v>
      </c>
      <c r="RF272" s="92">
        <v>0</v>
      </c>
      <c r="RG272" s="92">
        <v>0</v>
      </c>
      <c r="RH272" s="92">
        <v>0</v>
      </c>
      <c r="RI272" s="92">
        <v>0</v>
      </c>
      <c r="RJ272" s="92">
        <v>0</v>
      </c>
      <c r="RK272" s="92">
        <v>0</v>
      </c>
      <c r="RL272" s="92">
        <v>0</v>
      </c>
      <c r="RM272" s="92">
        <v>0</v>
      </c>
      <c r="RN272" s="92">
        <v>0</v>
      </c>
      <c r="RO272" s="92">
        <v>0</v>
      </c>
      <c r="RP272" s="92">
        <v>0</v>
      </c>
      <c r="RQ272" s="92">
        <v>0</v>
      </c>
      <c r="RR272" s="92">
        <v>0</v>
      </c>
      <c r="RS272" s="92">
        <v>0</v>
      </c>
      <c r="RT272" s="92">
        <v>0</v>
      </c>
      <c r="RU272" s="92">
        <v>0</v>
      </c>
      <c r="RV272" s="92">
        <v>0</v>
      </c>
      <c r="RW272" s="92">
        <v>0</v>
      </c>
      <c r="RX272" s="92">
        <v>0</v>
      </c>
      <c r="RY272" s="92">
        <v>0</v>
      </c>
      <c r="RZ272" s="92">
        <v>0</v>
      </c>
      <c r="SA272" s="92">
        <v>0</v>
      </c>
      <c r="SB272" s="92">
        <v>0</v>
      </c>
      <c r="SC272" s="92">
        <v>0</v>
      </c>
      <c r="SD272" s="92">
        <v>0</v>
      </c>
      <c r="SE272" s="92">
        <v>0</v>
      </c>
      <c r="SF272" s="92">
        <v>0</v>
      </c>
      <c r="SG272" s="92">
        <v>0</v>
      </c>
      <c r="SH272" s="92">
        <v>0</v>
      </c>
      <c r="SI272" s="92">
        <v>0</v>
      </c>
      <c r="SJ272" s="92">
        <v>0</v>
      </c>
      <c r="SK272" s="92">
        <v>0</v>
      </c>
      <c r="SL272" s="92">
        <v>0</v>
      </c>
      <c r="SM272" s="92">
        <v>0</v>
      </c>
      <c r="SN272" s="92">
        <v>0</v>
      </c>
      <c r="SO272" s="92">
        <v>0</v>
      </c>
      <c r="SP272" s="92">
        <v>0</v>
      </c>
      <c r="SQ272" s="92">
        <v>0</v>
      </c>
      <c r="SR272" s="92">
        <v>0</v>
      </c>
      <c r="SS272" s="92">
        <v>0</v>
      </c>
      <c r="ST272" s="92">
        <v>0</v>
      </c>
      <c r="SU272" s="92">
        <v>0</v>
      </c>
      <c r="SV272" s="92">
        <v>0</v>
      </c>
      <c r="SW272" s="92">
        <v>0</v>
      </c>
      <c r="SX272" s="92">
        <v>0</v>
      </c>
      <c r="SY272" s="92">
        <v>0</v>
      </c>
      <c r="SZ272" s="92">
        <v>0</v>
      </c>
      <c r="TA272" s="92">
        <v>0</v>
      </c>
      <c r="TB272" s="92">
        <v>0</v>
      </c>
      <c r="TC272" s="92">
        <v>1</v>
      </c>
      <c r="TD272" s="92">
        <v>0</v>
      </c>
      <c r="TE272" s="92">
        <v>0</v>
      </c>
      <c r="TF272" s="92">
        <v>0</v>
      </c>
      <c r="TG272" s="92">
        <v>0</v>
      </c>
      <c r="TH272" s="92">
        <v>0</v>
      </c>
      <c r="TI272" s="92">
        <v>0</v>
      </c>
      <c r="TJ272" s="92">
        <v>0</v>
      </c>
      <c r="TK272" s="92">
        <v>0</v>
      </c>
      <c r="TL272" s="92">
        <v>0</v>
      </c>
      <c r="TM272" s="92">
        <v>0</v>
      </c>
      <c r="TN272" s="92">
        <v>0</v>
      </c>
      <c r="TO272" s="92">
        <v>0</v>
      </c>
      <c r="TP272" s="92">
        <v>2.4518512599999999E-3</v>
      </c>
      <c r="TQ272" s="92">
        <v>-25825348.656399999</v>
      </c>
      <c r="TR272" s="92">
        <v>2.4396997472222199E-2</v>
      </c>
      <c r="TS272" s="92">
        <v>6.6972662500000099E-2</v>
      </c>
      <c r="TT272" s="92">
        <v>1.2688406194444499E-7</v>
      </c>
      <c r="TU272" s="92">
        <v>1.07006981388889E-20</v>
      </c>
      <c r="TV272" s="92">
        <v>2.3489945750000001E-20</v>
      </c>
      <c r="TW272" s="92">
        <v>9.8559213055555597E-21</v>
      </c>
      <c r="TX272" s="92">
        <v>3.2306293055555601E-16</v>
      </c>
      <c r="TY272" s="92">
        <v>6.6947808333333403E-17</v>
      </c>
      <c r="TZ272" s="92">
        <v>1.84378796944445E-16</v>
      </c>
      <c r="UA272" s="92">
        <v>0</v>
      </c>
      <c r="UB272" s="92">
        <v>2.5847365555555601E-20</v>
      </c>
      <c r="UC272" s="92">
        <v>6.52294650000001E-22</v>
      </c>
      <c r="UD272" s="92">
        <v>2.73690063333334E-22</v>
      </c>
      <c r="UE272" s="92">
        <v>1.3501669111111101E-16</v>
      </c>
      <c r="UF272" s="92">
        <v>1.3271206638888901E-16</v>
      </c>
      <c r="UG272" s="92">
        <v>2.5062784694444498E-19</v>
      </c>
      <c r="UH272" s="92">
        <v>2.3202890444444501E-11</v>
      </c>
      <c r="UI272" s="92">
        <v>2.0712398555555599E-11</v>
      </c>
      <c r="UJ272" s="92">
        <v>1.03182150555556E-7</v>
      </c>
      <c r="UK272" s="92">
        <v>1.10037635277778E-9</v>
      </c>
      <c r="UL272" s="92">
        <v>4.62126930555556E-12</v>
      </c>
      <c r="UM272" s="92">
        <v>7.0311386388888894E-18</v>
      </c>
      <c r="UN272" s="92">
        <v>1.32644125555556E-14</v>
      </c>
      <c r="UO272" s="92">
        <v>2.6176476555555599E-15</v>
      </c>
      <c r="UP272" s="92">
        <v>8.7108818888889004E-6</v>
      </c>
      <c r="UQ272" s="92">
        <v>5.1735697222222301E-15</v>
      </c>
      <c r="UR272" s="92">
        <v>0</v>
      </c>
      <c r="US272" s="92">
        <v>0</v>
      </c>
      <c r="UT272" s="92">
        <v>0</v>
      </c>
      <c r="UU272" s="92">
        <v>0</v>
      </c>
      <c r="UV272" s="92">
        <v>1.36871396666667E-6</v>
      </c>
      <c r="UW272" s="92">
        <v>0</v>
      </c>
      <c r="UX272" s="92">
        <v>0</v>
      </c>
      <c r="UY272" s="92">
        <v>0</v>
      </c>
      <c r="UZ272" s="92">
        <v>0</v>
      </c>
      <c r="VA272" s="92">
        <v>1.2465287638888901E-16</v>
      </c>
      <c r="VB272" s="92">
        <v>0.38791136666666698</v>
      </c>
      <c r="VC272" s="92">
        <v>1.6647925611111101</v>
      </c>
      <c r="VD272" s="92">
        <v>0</v>
      </c>
      <c r="VE272" s="92">
        <v>1.3695152500000001E-5</v>
      </c>
      <c r="VF272" s="92">
        <v>0</v>
      </c>
      <c r="VG272" s="92">
        <v>2.43392546111111E-2</v>
      </c>
      <c r="VH272" s="92">
        <v>5.6970681388888901E-5</v>
      </c>
      <c r="VI272" s="92">
        <v>2.2949355305555601E-3</v>
      </c>
      <c r="VJ272" s="92">
        <v>6.45704963888889E-7</v>
      </c>
      <c r="VK272" s="92">
        <v>0</v>
      </c>
      <c r="VL272" s="92">
        <v>0</v>
      </c>
      <c r="VM272" s="92">
        <v>0</v>
      </c>
      <c r="VN272" s="92">
        <v>0</v>
      </c>
      <c r="VO272" s="92">
        <v>0</v>
      </c>
      <c r="VP272" s="92">
        <v>0</v>
      </c>
      <c r="VQ272" s="92">
        <v>0</v>
      </c>
      <c r="VR272" s="92">
        <v>0</v>
      </c>
      <c r="VS272" s="92">
        <v>0</v>
      </c>
      <c r="VT272" s="92">
        <v>0</v>
      </c>
      <c r="VU272" s="92">
        <v>0</v>
      </c>
      <c r="VV272" s="92">
        <v>0</v>
      </c>
      <c r="VW272" s="92">
        <v>0</v>
      </c>
      <c r="VX272" s="92">
        <v>0</v>
      </c>
      <c r="VY272" s="92">
        <v>0</v>
      </c>
      <c r="VZ272" s="92">
        <v>0</v>
      </c>
      <c r="WA272" s="92">
        <v>0</v>
      </c>
      <c r="WB272" s="92">
        <v>0</v>
      </c>
      <c r="WC272" s="92">
        <v>0</v>
      </c>
    </row>
    <row r="273" spans="2:601" ht="13.5" customHeight="1">
      <c r="B273" s="851" t="s">
        <v>2452</v>
      </c>
      <c r="C273" s="92">
        <v>0</v>
      </c>
      <c r="D273" s="92">
        <v>9760.0596800000003</v>
      </c>
      <c r="E273" s="92">
        <v>-31.345817700000001</v>
      </c>
      <c r="F273" s="92">
        <v>427.908119</v>
      </c>
      <c r="G273" s="92">
        <v>1.7153671900000001E-3</v>
      </c>
      <c r="H273" s="92">
        <v>1.1999571799999999E-3</v>
      </c>
      <c r="I273" s="92">
        <v>2.6341205600000001E-3</v>
      </c>
      <c r="J273" s="92">
        <v>1.1052254099999999E-3</v>
      </c>
      <c r="K273" s="92">
        <v>2.9336022000000001E-3</v>
      </c>
      <c r="L273" s="92">
        <v>6.07925636E-4</v>
      </c>
      <c r="M273" s="92">
        <v>4.0115507400000002E-4</v>
      </c>
      <c r="N273" s="92">
        <v>0</v>
      </c>
      <c r="O273" s="92">
        <v>2.8984774100000001E-3</v>
      </c>
      <c r="P273" s="92">
        <v>7.3147157099999997E-5</v>
      </c>
      <c r="Q273" s="92">
        <v>3.0691114899999998E-5</v>
      </c>
      <c r="R273" s="92">
        <v>1.22603129E-3</v>
      </c>
      <c r="S273" s="92">
        <v>1.6994123600000001E-4</v>
      </c>
      <c r="T273" s="92">
        <v>2.81049591E-2</v>
      </c>
      <c r="U273" s="92">
        <v>7.4470689599999999E-3</v>
      </c>
      <c r="V273" s="92">
        <v>1.21629094E-3</v>
      </c>
      <c r="W273" s="92">
        <v>2.14505063E-3</v>
      </c>
      <c r="X273" s="92">
        <v>4.2331311400000001E-4</v>
      </c>
      <c r="Y273" s="92">
        <v>7.7983058700000002E-3</v>
      </c>
      <c r="Z273" s="92">
        <v>2.0579385899999999E-3</v>
      </c>
      <c r="AA273" s="92">
        <v>7.8524811999999995E-4</v>
      </c>
      <c r="AB273" s="92">
        <v>1.6075531999999999E-3</v>
      </c>
      <c r="AC273" s="92">
        <v>0.19031686</v>
      </c>
      <c r="AD273" s="92">
        <v>1.3309705099999999E-5</v>
      </c>
      <c r="AE273" s="92">
        <v>0</v>
      </c>
      <c r="AF273" s="92">
        <v>8.2868338099999994E-2</v>
      </c>
      <c r="AG273" s="92">
        <v>1.8073257999999998E-2</v>
      </c>
      <c r="AH273" s="92">
        <v>0</v>
      </c>
      <c r="AI273" s="92">
        <v>0.860887925</v>
      </c>
      <c r="AJ273" s="92">
        <v>0</v>
      </c>
      <c r="AK273" s="92">
        <v>0</v>
      </c>
      <c r="AL273" s="92">
        <v>0</v>
      </c>
      <c r="AM273" s="92">
        <v>0</v>
      </c>
      <c r="AN273" s="92">
        <v>4.0666208599999999E-5</v>
      </c>
      <c r="AO273" s="92">
        <v>1.4598296499999999E-3</v>
      </c>
      <c r="AP273" s="92">
        <v>3.0087179399999999E-3</v>
      </c>
      <c r="AQ273" s="92">
        <v>0</v>
      </c>
      <c r="AR273" s="92">
        <v>1.75751182E-3</v>
      </c>
      <c r="AS273" s="92">
        <v>0</v>
      </c>
      <c r="AT273" s="92">
        <v>2.2961184799999999E-2</v>
      </c>
      <c r="AU273" s="92">
        <v>9.6740271999999996E-4</v>
      </c>
      <c r="AV273" s="92">
        <v>6.2088406399999997E-2</v>
      </c>
      <c r="AW273" s="92">
        <v>2.5071992299999999E-5</v>
      </c>
      <c r="AX273" s="92">
        <v>0</v>
      </c>
      <c r="AY273" s="92">
        <v>0</v>
      </c>
      <c r="AZ273" s="92">
        <v>0</v>
      </c>
      <c r="BA273" s="92">
        <v>0</v>
      </c>
      <c r="BB273" s="92">
        <v>0</v>
      </c>
      <c r="BC273" s="92">
        <v>0</v>
      </c>
      <c r="BD273" s="92">
        <v>0</v>
      </c>
      <c r="BE273" s="92">
        <v>0</v>
      </c>
      <c r="BF273" s="92">
        <v>0</v>
      </c>
      <c r="BG273" s="92">
        <v>0</v>
      </c>
      <c r="BH273" s="92">
        <v>0</v>
      </c>
      <c r="BI273" s="92">
        <v>0</v>
      </c>
      <c r="BJ273" s="92">
        <v>0</v>
      </c>
      <c r="BK273" s="92">
        <v>0</v>
      </c>
      <c r="BL273" s="92">
        <v>0</v>
      </c>
      <c r="BM273" s="92">
        <v>0</v>
      </c>
      <c r="BN273" s="92">
        <v>0</v>
      </c>
      <c r="BO273" s="92">
        <v>0</v>
      </c>
      <c r="BP273" s="92">
        <v>0.99694550000000004</v>
      </c>
      <c r="BQ273" s="92">
        <v>3.99648319E-6</v>
      </c>
      <c r="BR273" s="92">
        <v>2.7956747100000001E-6</v>
      </c>
      <c r="BS273" s="92">
        <v>6.13700588E-6</v>
      </c>
      <c r="BT273" s="92">
        <v>2.5749675000000002E-6</v>
      </c>
      <c r="BU273" s="92">
        <v>6.8347418099999998E-6</v>
      </c>
      <c r="BV273" s="92">
        <v>1.4163524800000001E-6</v>
      </c>
      <c r="BW273" s="92">
        <v>9.3461593400000001E-7</v>
      </c>
      <c r="BX273" s="92">
        <v>0</v>
      </c>
      <c r="BY273" s="92">
        <v>6.7529076499999998E-6</v>
      </c>
      <c r="BZ273" s="92">
        <v>1.70419129E-7</v>
      </c>
      <c r="CA273" s="92">
        <v>7.1504529800000003E-8</v>
      </c>
      <c r="CB273" s="92">
        <v>2.8564225000000002E-6</v>
      </c>
      <c r="CC273" s="92">
        <v>3.9593114299999999E-7</v>
      </c>
      <c r="CD273" s="92">
        <v>6.5479272900000003E-5</v>
      </c>
      <c r="CE273" s="92">
        <v>1.7350271100000001E-5</v>
      </c>
      <c r="CF273" s="92">
        <v>2.8337293000000001E-6</v>
      </c>
      <c r="CG273" s="92">
        <v>4.9975648399999997E-6</v>
      </c>
      <c r="CH273" s="92">
        <v>9.8624000299999993E-7</v>
      </c>
      <c r="CI273" s="92">
        <v>1.81685871E-5</v>
      </c>
      <c r="CJ273" s="92">
        <v>4.7946101700000001E-6</v>
      </c>
      <c r="CK273" s="92">
        <v>1.82948055E-6</v>
      </c>
      <c r="CL273" s="92">
        <v>3.7452968399999999E-6</v>
      </c>
      <c r="CM273" s="92">
        <v>4.4340251800000001E-4</v>
      </c>
      <c r="CN273" s="92">
        <v>3.1009111700000001E-8</v>
      </c>
      <c r="CO273" s="92">
        <v>0</v>
      </c>
      <c r="CP273" s="92">
        <v>1.9306765399999999E-4</v>
      </c>
      <c r="CQ273" s="92">
        <v>4.2107294700000001E-5</v>
      </c>
      <c r="CR273" s="92">
        <v>0</v>
      </c>
      <c r="CS273" s="92">
        <v>2.0057070799999999E-3</v>
      </c>
      <c r="CT273" s="92">
        <v>0</v>
      </c>
      <c r="CU273" s="92">
        <v>0</v>
      </c>
      <c r="CV273" s="92">
        <v>0</v>
      </c>
      <c r="CW273" s="92">
        <v>0</v>
      </c>
      <c r="CX273" s="92">
        <v>9.4744623500000003E-8</v>
      </c>
      <c r="CY273" s="92">
        <v>3.40112874E-6</v>
      </c>
      <c r="CZ273" s="92">
        <v>7.0097473699999997E-6</v>
      </c>
      <c r="DA273" s="92">
        <v>0</v>
      </c>
      <c r="DB273" s="92">
        <v>4.0946722599999997E-6</v>
      </c>
      <c r="DC273" s="92">
        <v>0</v>
      </c>
      <c r="DD273" s="92">
        <v>5.3495245499999997E-5</v>
      </c>
      <c r="DE273" s="92">
        <v>2.2538665300000001E-6</v>
      </c>
      <c r="DF273" s="92">
        <v>1.44654319E-4</v>
      </c>
      <c r="DG273" s="92">
        <v>5.8413030399999998E-8</v>
      </c>
      <c r="DH273" s="92">
        <v>0</v>
      </c>
      <c r="DI273" s="92">
        <v>0</v>
      </c>
      <c r="DJ273" s="92">
        <v>0</v>
      </c>
      <c r="DK273" s="92">
        <v>0</v>
      </c>
      <c r="DL273" s="92">
        <v>0</v>
      </c>
      <c r="DM273" s="92">
        <v>0</v>
      </c>
      <c r="DN273" s="92">
        <v>0</v>
      </c>
      <c r="DO273" s="92">
        <v>0</v>
      </c>
      <c r="DP273" s="92">
        <v>0</v>
      </c>
      <c r="DQ273" s="92">
        <v>0</v>
      </c>
      <c r="DR273" s="92">
        <v>0</v>
      </c>
      <c r="DS273" s="92">
        <v>0</v>
      </c>
      <c r="DT273" s="92">
        <v>0</v>
      </c>
      <c r="DU273" s="92">
        <v>0</v>
      </c>
      <c r="DV273" s="92">
        <v>0</v>
      </c>
      <c r="DW273" s="92">
        <v>0</v>
      </c>
      <c r="DX273" s="92">
        <v>0</v>
      </c>
      <c r="DY273" s="92">
        <v>0</v>
      </c>
      <c r="DZ273" s="92">
        <v>7708.8845799999999</v>
      </c>
      <c r="EA273" s="92">
        <v>7.9025319799999993E-2</v>
      </c>
      <c r="EB273" s="92">
        <v>0.216181501</v>
      </c>
      <c r="EC273" s="92">
        <v>0.47455704999999998</v>
      </c>
      <c r="ED273" s="92">
        <v>0.19911484600000001</v>
      </c>
      <c r="EE273" s="92">
        <v>0.440425805</v>
      </c>
      <c r="EF273" s="92">
        <v>9.1268726800000005E-2</v>
      </c>
      <c r="EG273" s="92">
        <v>0.137315414</v>
      </c>
      <c r="EH273" s="92">
        <v>0</v>
      </c>
      <c r="EI273" s="92">
        <v>0.46996608400000001</v>
      </c>
      <c r="EJ273" s="92">
        <v>1.1860255599999999E-2</v>
      </c>
      <c r="EK273" s="92">
        <v>4.9763310200000004E-3</v>
      </c>
      <c r="EL273" s="92">
        <v>0.161978497</v>
      </c>
      <c r="EM273" s="92">
        <v>2.2451976700000001E-2</v>
      </c>
      <c r="EN273" s="92">
        <v>5.0633242300000001</v>
      </c>
      <c r="EO273" s="92">
        <v>1.13306946</v>
      </c>
      <c r="EP273" s="92">
        <v>0.15338645000000001</v>
      </c>
      <c r="EQ273" s="92">
        <v>0.206108391</v>
      </c>
      <c r="ER273" s="92">
        <v>2.54210362E-2</v>
      </c>
      <c r="ES273" s="92">
        <v>0.70246234699999999</v>
      </c>
      <c r="ET273" s="92">
        <v>0.31310975899999999</v>
      </c>
      <c r="EU273" s="92">
        <v>7.2317205800000006E-2</v>
      </c>
      <c r="EV273" s="92">
        <v>0.189834735</v>
      </c>
      <c r="EW273" s="92">
        <v>3.24120271</v>
      </c>
      <c r="EX273" s="92">
        <v>1.3054089599999999E-3</v>
      </c>
      <c r="EY273" s="92">
        <v>0</v>
      </c>
      <c r="EZ273" s="92">
        <v>6.3877500500000002</v>
      </c>
      <c r="FA273" s="92">
        <v>2.3866875900000002</v>
      </c>
      <c r="FB273" s="92">
        <v>0</v>
      </c>
      <c r="FC273" s="92">
        <v>73.170919600000005</v>
      </c>
      <c r="FD273" s="92">
        <v>0</v>
      </c>
      <c r="FE273" s="92">
        <v>0</v>
      </c>
      <c r="FF273" s="92">
        <v>0</v>
      </c>
      <c r="FG273" s="92">
        <v>0</v>
      </c>
      <c r="FH273" s="92">
        <v>1.14868522E-2</v>
      </c>
      <c r="FI273" s="92">
        <v>4.6712797E-2</v>
      </c>
      <c r="FJ273" s="92">
        <v>8.4284659799999995E-2</v>
      </c>
      <c r="FK273" s="92">
        <v>0</v>
      </c>
      <c r="FL273" s="92">
        <v>8.0855280500000001E-2</v>
      </c>
      <c r="FM273" s="92">
        <v>0</v>
      </c>
      <c r="FN273" s="92">
        <v>1.0105171500000001</v>
      </c>
      <c r="FO273" s="92">
        <v>1.55198097E-2</v>
      </c>
      <c r="FP273" s="92">
        <v>2.1160896199999999</v>
      </c>
      <c r="FQ273" s="92">
        <v>1.6062321699999999E-3</v>
      </c>
      <c r="FR273" s="92">
        <v>0</v>
      </c>
      <c r="FS273" s="92">
        <v>0</v>
      </c>
      <c r="FT273" s="92">
        <v>0</v>
      </c>
      <c r="FU273" s="92">
        <v>0</v>
      </c>
      <c r="FV273" s="92">
        <v>0</v>
      </c>
      <c r="FW273" s="92">
        <v>0</v>
      </c>
      <c r="FX273" s="92">
        <v>0</v>
      </c>
      <c r="FY273" s="92">
        <v>0</v>
      </c>
      <c r="FZ273" s="92">
        <v>0</v>
      </c>
      <c r="GA273" s="92">
        <v>0</v>
      </c>
      <c r="GB273" s="92">
        <v>0</v>
      </c>
      <c r="GC273" s="92">
        <v>0</v>
      </c>
      <c r="GD273" s="92">
        <v>0</v>
      </c>
      <c r="GE273" s="92">
        <v>0</v>
      </c>
      <c r="GF273" s="92">
        <v>0</v>
      </c>
      <c r="GG273" s="92">
        <v>0</v>
      </c>
      <c r="GH273" s="92">
        <v>0</v>
      </c>
      <c r="GI273" s="92">
        <v>0</v>
      </c>
      <c r="GJ273" s="92">
        <v>0.98735552599999998</v>
      </c>
      <c r="GK273" s="92">
        <v>1.0121579300000001E-5</v>
      </c>
      <c r="GL273" s="92">
        <v>2.7688571199999998E-5</v>
      </c>
      <c r="GM273" s="92">
        <v>6.0781364700000003E-5</v>
      </c>
      <c r="GN273" s="92">
        <v>2.5502670500000002E-5</v>
      </c>
      <c r="GO273" s="92">
        <v>5.6409827900000002E-5</v>
      </c>
      <c r="GP273" s="92">
        <v>1.1689717300000001E-5</v>
      </c>
      <c r="GQ273" s="92">
        <v>1.75873865E-5</v>
      </c>
      <c r="GR273" s="92">
        <v>0</v>
      </c>
      <c r="GS273" s="92">
        <v>6.0193352899999999E-5</v>
      </c>
      <c r="GT273" s="92">
        <v>1.51906398E-6</v>
      </c>
      <c r="GU273" s="92">
        <v>6.3736950300000005E-7</v>
      </c>
      <c r="GV273" s="92">
        <v>2.07462393E-5</v>
      </c>
      <c r="GW273" s="92">
        <v>2.8756538099999998E-6</v>
      </c>
      <c r="GX273" s="92">
        <v>6.48511611E-4</v>
      </c>
      <c r="GY273" s="92">
        <v>1.4512377E-4</v>
      </c>
      <c r="GZ273" s="92">
        <v>1.9645768100000002E-5</v>
      </c>
      <c r="HA273" s="92">
        <v>2.6398405200000001E-5</v>
      </c>
      <c r="HB273" s="92">
        <v>3.2559315600000002E-6</v>
      </c>
      <c r="HC273" s="92">
        <v>8.9971522199999994E-5</v>
      </c>
      <c r="HD273" s="92">
        <v>4.01031625E-5</v>
      </c>
      <c r="HE273" s="92">
        <v>9.2624026199999994E-6</v>
      </c>
      <c r="HF273" s="92">
        <v>2.4314072000000002E-5</v>
      </c>
      <c r="HG273" s="92">
        <v>4.1513391099999998E-4</v>
      </c>
      <c r="HH273" s="92">
        <v>1.67197049E-7</v>
      </c>
      <c r="HI273" s="92">
        <v>0</v>
      </c>
      <c r="HJ273" s="92">
        <v>8.1814434299999996E-4</v>
      </c>
      <c r="HK273" s="92">
        <v>3.05687438E-4</v>
      </c>
      <c r="HL273" s="92">
        <v>0</v>
      </c>
      <c r="HM273" s="92">
        <v>9.3717464600000001E-3</v>
      </c>
      <c r="HN273" s="92">
        <v>0</v>
      </c>
      <c r="HO273" s="92">
        <v>0</v>
      </c>
      <c r="HP273" s="92">
        <v>0</v>
      </c>
      <c r="HQ273" s="92">
        <v>0</v>
      </c>
      <c r="HR273" s="92">
        <v>1.4712383899999999E-6</v>
      </c>
      <c r="HS273" s="92">
        <v>5.9829846699999998E-6</v>
      </c>
      <c r="HT273" s="92">
        <v>1.07951966E-5</v>
      </c>
      <c r="HU273" s="92">
        <v>0</v>
      </c>
      <c r="HV273" s="92">
        <v>1.0355961E-5</v>
      </c>
      <c r="HW273" s="92">
        <v>0</v>
      </c>
      <c r="HX273" s="92">
        <v>1.2942724499999999E-4</v>
      </c>
      <c r="HY273" s="92">
        <v>1.98778042E-6</v>
      </c>
      <c r="HZ273" s="92">
        <v>2.7102919399999998E-4</v>
      </c>
      <c r="IA273" s="92">
        <v>2.05726548E-7</v>
      </c>
      <c r="IB273" s="92">
        <v>0</v>
      </c>
      <c r="IC273" s="92">
        <v>0</v>
      </c>
      <c r="ID273" s="92">
        <v>0</v>
      </c>
      <c r="IE273" s="92">
        <v>0</v>
      </c>
      <c r="IF273" s="92">
        <v>0</v>
      </c>
      <c r="IG273" s="92">
        <v>0</v>
      </c>
      <c r="IH273" s="92">
        <v>0</v>
      </c>
      <c r="II273" s="92">
        <v>0</v>
      </c>
      <c r="IJ273" s="92">
        <v>0</v>
      </c>
      <c r="IK273" s="92">
        <v>0</v>
      </c>
      <c r="IL273" s="92">
        <v>0</v>
      </c>
      <c r="IM273" s="92">
        <v>0</v>
      </c>
      <c r="IN273" s="92">
        <v>0</v>
      </c>
      <c r="IO273" s="92">
        <v>0</v>
      </c>
      <c r="IP273" s="92">
        <v>0</v>
      </c>
      <c r="IQ273" s="92">
        <v>0</v>
      </c>
      <c r="IR273" s="92">
        <v>0</v>
      </c>
      <c r="IS273" s="92">
        <v>0</v>
      </c>
      <c r="IT273" s="92">
        <v>429.21916900000002</v>
      </c>
      <c r="IU273" s="92">
        <v>7807.6076700000003</v>
      </c>
      <c r="IV273" s="92">
        <v>132.58654100000001</v>
      </c>
      <c r="IW273" s="92">
        <v>29.306998</v>
      </c>
      <c r="IX273" s="92">
        <v>2</v>
      </c>
      <c r="IY273" s="92">
        <v>0</v>
      </c>
      <c r="IZ273" s="92">
        <v>1</v>
      </c>
      <c r="JA273" s="92">
        <v>0</v>
      </c>
      <c r="JB273" s="92">
        <v>-68313.657399999996</v>
      </c>
      <c r="JC273" s="92">
        <v>-3755.5077700000002</v>
      </c>
      <c r="JD273" s="92">
        <v>-29.3215313</v>
      </c>
      <c r="JE273" s="92">
        <v>-39.4414473</v>
      </c>
      <c r="JF273" s="92">
        <v>-2.1682730399999999</v>
      </c>
      <c r="JG273" s="92">
        <v>5.3954592799999999E-2</v>
      </c>
      <c r="JH273" s="92">
        <v>0.98144799500000002</v>
      </c>
      <c r="JI273" s="92">
        <v>18.1902586</v>
      </c>
      <c r="JJ273" s="92">
        <v>0</v>
      </c>
      <c r="JK273" s="92">
        <v>0</v>
      </c>
      <c r="JL273" s="92">
        <v>0</v>
      </c>
      <c r="JM273" s="92">
        <v>0</v>
      </c>
      <c r="JN273" s="92">
        <v>0</v>
      </c>
      <c r="JO273" s="92">
        <v>0</v>
      </c>
      <c r="JP273" s="92">
        <v>0</v>
      </c>
      <c r="JQ273" s="92">
        <v>0</v>
      </c>
      <c r="JR273" s="92">
        <v>0</v>
      </c>
      <c r="JS273" s="92">
        <v>0</v>
      </c>
      <c r="JT273" s="92">
        <v>0</v>
      </c>
      <c r="JU273" s="92">
        <v>0</v>
      </c>
      <c r="JV273" s="92">
        <v>0</v>
      </c>
      <c r="JW273" s="92">
        <v>0</v>
      </c>
      <c r="JX273" s="92">
        <v>0</v>
      </c>
      <c r="JY273" s="92">
        <v>0</v>
      </c>
      <c r="JZ273" s="92">
        <v>0</v>
      </c>
      <c r="KA273" s="92">
        <v>0</v>
      </c>
      <c r="KB273" s="92">
        <v>0</v>
      </c>
      <c r="KC273" s="92">
        <v>0</v>
      </c>
      <c r="KD273" s="92">
        <v>0</v>
      </c>
      <c r="KE273" s="92">
        <v>0</v>
      </c>
      <c r="KF273" s="92">
        <v>0</v>
      </c>
      <c r="KG273" s="92">
        <v>0</v>
      </c>
      <c r="KH273" s="92">
        <v>0</v>
      </c>
      <c r="KI273" s="92">
        <v>0</v>
      </c>
      <c r="KJ273" s="92">
        <v>0</v>
      </c>
      <c r="KK273" s="92">
        <v>0</v>
      </c>
      <c r="KL273" s="92">
        <v>0</v>
      </c>
      <c r="KM273" s="92">
        <v>0</v>
      </c>
      <c r="KN273" s="92">
        <v>0</v>
      </c>
      <c r="KO273" s="92">
        <v>0</v>
      </c>
      <c r="KP273" s="92">
        <v>0</v>
      </c>
      <c r="KQ273" s="92">
        <v>0</v>
      </c>
      <c r="KR273" s="92">
        <v>0</v>
      </c>
      <c r="KS273" s="92">
        <v>0</v>
      </c>
      <c r="KT273" s="92">
        <v>0</v>
      </c>
      <c r="KU273" s="92">
        <v>0</v>
      </c>
      <c r="KV273" s="92">
        <v>0</v>
      </c>
      <c r="KW273" s="92">
        <v>0</v>
      </c>
      <c r="KX273" s="92">
        <v>0</v>
      </c>
      <c r="KY273" s="92">
        <v>0</v>
      </c>
      <c r="KZ273" s="92">
        <v>0</v>
      </c>
      <c r="LA273" s="92">
        <v>0</v>
      </c>
      <c r="LB273" s="92">
        <v>0</v>
      </c>
      <c r="LC273" s="92">
        <v>0.15475799800000001</v>
      </c>
      <c r="LD273" s="92">
        <v>3.8212917199999998E-3</v>
      </c>
      <c r="LE273" s="92">
        <v>1.60333919E-3</v>
      </c>
      <c r="LF273" s="92">
        <v>6.4049286100000005E-2</v>
      </c>
      <c r="LG273" s="92">
        <v>7.8052893400000004E-3</v>
      </c>
      <c r="LH273" s="92">
        <v>1.6398573299999999</v>
      </c>
      <c r="LI273" s="92">
        <v>0</v>
      </c>
      <c r="LJ273" s="92">
        <v>1.7748696100000001</v>
      </c>
      <c r="LK273" s="92">
        <v>1.46506352</v>
      </c>
      <c r="LL273" s="92">
        <v>0.43372075199999999</v>
      </c>
      <c r="LM273" s="92">
        <v>4.8191194600000001E-2</v>
      </c>
      <c r="LN273" s="92">
        <v>0.67893340999999996</v>
      </c>
      <c r="LO273" s="92">
        <v>9.0512525400000002E-2</v>
      </c>
      <c r="LP273" s="92">
        <v>64.763511199999996</v>
      </c>
      <c r="LQ273" s="92">
        <v>6.2376620399999999E-2</v>
      </c>
      <c r="LR273" s="92">
        <v>0</v>
      </c>
      <c r="LS273" s="92">
        <v>0</v>
      </c>
      <c r="LT273" s="92">
        <v>0</v>
      </c>
      <c r="LU273" s="92">
        <v>0</v>
      </c>
      <c r="LV273" s="92">
        <v>0</v>
      </c>
      <c r="LW273" s="92">
        <v>0</v>
      </c>
      <c r="LX273" s="92">
        <v>0</v>
      </c>
      <c r="LY273" s="92">
        <v>0</v>
      </c>
      <c r="LZ273" s="92">
        <v>0</v>
      </c>
      <c r="MA273" s="92">
        <v>0</v>
      </c>
      <c r="MB273" s="92">
        <v>0</v>
      </c>
      <c r="MC273" s="92">
        <v>0</v>
      </c>
      <c r="MD273" s="92">
        <v>0</v>
      </c>
      <c r="ME273" s="92">
        <v>0</v>
      </c>
      <c r="MF273" s="92">
        <v>0</v>
      </c>
      <c r="MG273" s="92">
        <v>0</v>
      </c>
      <c r="MH273" s="92">
        <v>0</v>
      </c>
      <c r="MI273" s="92">
        <v>0</v>
      </c>
      <c r="MJ273" s="92">
        <v>0</v>
      </c>
      <c r="MK273" s="92">
        <v>0</v>
      </c>
      <c r="ML273" s="92">
        <v>0</v>
      </c>
      <c r="MM273" s="92">
        <v>0</v>
      </c>
      <c r="MN273" s="92">
        <v>0</v>
      </c>
      <c r="MO273" s="92">
        <v>0</v>
      </c>
      <c r="MP273" s="92">
        <v>0</v>
      </c>
      <c r="MQ273" s="92">
        <v>0</v>
      </c>
      <c r="MR273" s="92">
        <v>0</v>
      </c>
      <c r="MS273" s="92">
        <v>0</v>
      </c>
      <c r="MT273" s="92">
        <v>0</v>
      </c>
      <c r="MU273" s="92">
        <v>0</v>
      </c>
      <c r="MV273" s="92">
        <v>0</v>
      </c>
      <c r="MW273" s="92">
        <v>0</v>
      </c>
      <c r="MX273" s="92">
        <v>0</v>
      </c>
      <c r="MY273" s="92">
        <v>0</v>
      </c>
      <c r="MZ273" s="92">
        <v>0</v>
      </c>
      <c r="NA273" s="92">
        <v>0</v>
      </c>
      <c r="NB273" s="92">
        <v>0</v>
      </c>
      <c r="NC273" s="92">
        <v>0</v>
      </c>
      <c r="ND273" s="92">
        <v>0</v>
      </c>
      <c r="NE273" s="92">
        <v>0</v>
      </c>
      <c r="NF273" s="92">
        <v>0</v>
      </c>
      <c r="NG273" s="92">
        <v>0</v>
      </c>
      <c r="NH273" s="92">
        <v>0</v>
      </c>
      <c r="NI273" s="92">
        <v>0</v>
      </c>
      <c r="NJ273" s="92">
        <v>0</v>
      </c>
      <c r="NK273" s="92">
        <v>0</v>
      </c>
      <c r="NL273" s="92">
        <v>0</v>
      </c>
      <c r="NM273" s="92">
        <v>2.1739009999999998E-3</v>
      </c>
      <c r="NN273" s="92">
        <v>5.3678065199999998E-5</v>
      </c>
      <c r="NO273" s="92">
        <v>2.2522265099999999E-5</v>
      </c>
      <c r="NP273" s="92">
        <v>8.9970669700000004E-4</v>
      </c>
      <c r="NQ273" s="92">
        <v>1.09641676E-4</v>
      </c>
      <c r="NR273" s="92">
        <v>2.3035239200000002E-2</v>
      </c>
      <c r="NS273" s="92">
        <v>0</v>
      </c>
      <c r="NT273" s="92">
        <v>2.49317701E-2</v>
      </c>
      <c r="NU273" s="92">
        <v>2.05798931E-2</v>
      </c>
      <c r="NV273" s="92">
        <v>6.0925185700000002E-3</v>
      </c>
      <c r="NW273" s="92">
        <v>6.7694650800000002E-4</v>
      </c>
      <c r="NX273" s="92">
        <v>9.5370451899999993E-3</v>
      </c>
      <c r="NY273" s="92">
        <v>1.2714384500000001E-3</v>
      </c>
      <c r="NZ273" s="92">
        <v>0.90973948900000001</v>
      </c>
      <c r="OA273" s="92">
        <v>8.7621059599999999E-4</v>
      </c>
      <c r="OB273" s="92">
        <v>0</v>
      </c>
      <c r="OC273" s="92">
        <v>0</v>
      </c>
      <c r="OD273" s="92">
        <v>0</v>
      </c>
      <c r="OE273" s="92">
        <v>0</v>
      </c>
      <c r="OF273" s="92">
        <v>0</v>
      </c>
      <c r="OG273" s="92">
        <v>0</v>
      </c>
      <c r="OH273" s="92">
        <v>0</v>
      </c>
      <c r="OI273" s="92">
        <v>0</v>
      </c>
      <c r="OJ273" s="92">
        <v>0</v>
      </c>
      <c r="OK273" s="92">
        <v>0</v>
      </c>
      <c r="OL273" s="92">
        <v>0</v>
      </c>
      <c r="OM273" s="92">
        <v>0</v>
      </c>
      <c r="ON273" s="92">
        <v>0</v>
      </c>
      <c r="OO273" s="92">
        <v>0</v>
      </c>
      <c r="OP273" s="92">
        <v>0</v>
      </c>
      <c r="OQ273" s="92">
        <v>0</v>
      </c>
      <c r="OR273" s="92">
        <v>0</v>
      </c>
      <c r="OS273" s="92">
        <v>0</v>
      </c>
      <c r="OT273" s="92">
        <v>0</v>
      </c>
      <c r="OU273" s="92">
        <v>0</v>
      </c>
      <c r="OV273" s="92">
        <v>0</v>
      </c>
      <c r="OW273" s="92">
        <v>0</v>
      </c>
      <c r="OX273" s="92">
        <v>0</v>
      </c>
      <c r="OY273" s="92">
        <v>0</v>
      </c>
      <c r="OZ273" s="92">
        <v>0</v>
      </c>
      <c r="PA273" s="92">
        <v>0</v>
      </c>
      <c r="PB273" s="92">
        <v>0</v>
      </c>
      <c r="PC273" s="92">
        <v>0</v>
      </c>
      <c r="PD273" s="92">
        <v>0</v>
      </c>
      <c r="PE273" s="92">
        <v>0</v>
      </c>
      <c r="PF273" s="92">
        <v>0</v>
      </c>
      <c r="PG273" s="92">
        <v>0</v>
      </c>
      <c r="PH273" s="92">
        <v>0</v>
      </c>
      <c r="PI273" s="92">
        <v>0</v>
      </c>
      <c r="PJ273" s="92">
        <v>0</v>
      </c>
      <c r="PK273" s="92">
        <v>0</v>
      </c>
      <c r="PL273" s="92">
        <v>0</v>
      </c>
      <c r="PM273" s="92">
        <v>0</v>
      </c>
      <c r="PN273" s="92">
        <v>0</v>
      </c>
      <c r="PO273" s="92">
        <v>0</v>
      </c>
      <c r="PP273" s="92">
        <v>0</v>
      </c>
      <c r="PQ273" s="92">
        <v>0</v>
      </c>
      <c r="PR273" s="92">
        <v>0</v>
      </c>
      <c r="PS273" s="92">
        <v>0</v>
      </c>
      <c r="PT273" s="92">
        <v>0</v>
      </c>
      <c r="PU273" s="92">
        <v>0</v>
      </c>
      <c r="PV273" s="92">
        <v>0</v>
      </c>
      <c r="PW273" s="92">
        <v>25.092833200000001</v>
      </c>
      <c r="PX273" s="92">
        <v>0.61959341099999998</v>
      </c>
      <c r="PY273" s="92">
        <v>0.25996926300000001</v>
      </c>
      <c r="PZ273" s="92">
        <v>8.4619995299999999</v>
      </c>
      <c r="QA273" s="92">
        <v>1.0312114100000001</v>
      </c>
      <c r="QB273" s="92">
        <v>249.50383400000001</v>
      </c>
      <c r="QC273" s="92">
        <v>0</v>
      </c>
      <c r="QD273" s="92">
        <v>40.537311899999999</v>
      </c>
      <c r="QE273" s="92">
        <v>82.156953099999996</v>
      </c>
      <c r="QF273" s="92">
        <v>10.4160641</v>
      </c>
      <c r="QG273" s="92">
        <v>1.15734045</v>
      </c>
      <c r="QH273" s="92">
        <v>16.719685699999999</v>
      </c>
      <c r="QI273" s="92">
        <v>2.1560445600000002</v>
      </c>
      <c r="QJ273" s="92">
        <v>1504.9744700000001</v>
      </c>
      <c r="QK273" s="92">
        <v>9.3646893500000008</v>
      </c>
      <c r="QL273" s="92">
        <v>0</v>
      </c>
      <c r="QM273" s="92">
        <v>0</v>
      </c>
      <c r="QN273" s="92">
        <v>0</v>
      </c>
      <c r="QO273" s="92">
        <v>0</v>
      </c>
      <c r="QP273" s="92">
        <v>0</v>
      </c>
      <c r="QQ273" s="92">
        <v>0</v>
      </c>
      <c r="QR273" s="92">
        <v>0</v>
      </c>
      <c r="QS273" s="92">
        <v>0</v>
      </c>
      <c r="QT273" s="92">
        <v>0</v>
      </c>
      <c r="QU273" s="92">
        <v>0</v>
      </c>
      <c r="QV273" s="92">
        <v>0</v>
      </c>
      <c r="QW273" s="92">
        <v>0</v>
      </c>
      <c r="QX273" s="92">
        <v>0</v>
      </c>
      <c r="QY273" s="92">
        <v>0</v>
      </c>
      <c r="QZ273" s="92">
        <v>0</v>
      </c>
      <c r="RA273" s="92">
        <v>0</v>
      </c>
      <c r="RB273" s="92">
        <v>0</v>
      </c>
      <c r="RC273" s="92">
        <v>0</v>
      </c>
      <c r="RD273" s="92">
        <v>0</v>
      </c>
      <c r="RE273" s="92">
        <v>0</v>
      </c>
      <c r="RF273" s="92">
        <v>0</v>
      </c>
      <c r="RG273" s="92">
        <v>0</v>
      </c>
      <c r="RH273" s="92">
        <v>0</v>
      </c>
      <c r="RI273" s="92">
        <v>0</v>
      </c>
      <c r="RJ273" s="92">
        <v>0</v>
      </c>
      <c r="RK273" s="92">
        <v>0</v>
      </c>
      <c r="RL273" s="92">
        <v>0</v>
      </c>
      <c r="RM273" s="92">
        <v>0</v>
      </c>
      <c r="RN273" s="92">
        <v>0</v>
      </c>
      <c r="RO273" s="92">
        <v>0</v>
      </c>
      <c r="RP273" s="92">
        <v>0</v>
      </c>
      <c r="RQ273" s="92">
        <v>0</v>
      </c>
      <c r="RR273" s="92">
        <v>0</v>
      </c>
      <c r="RS273" s="92">
        <v>0</v>
      </c>
      <c r="RT273" s="92">
        <v>0</v>
      </c>
      <c r="RU273" s="92">
        <v>0</v>
      </c>
      <c r="RV273" s="92">
        <v>0</v>
      </c>
      <c r="RW273" s="92">
        <v>0</v>
      </c>
      <c r="RX273" s="92">
        <v>0</v>
      </c>
      <c r="RY273" s="92">
        <v>0</v>
      </c>
      <c r="RZ273" s="92">
        <v>0</v>
      </c>
      <c r="SA273" s="92">
        <v>0</v>
      </c>
      <c r="SB273" s="92">
        <v>0</v>
      </c>
      <c r="SC273" s="92">
        <v>0</v>
      </c>
      <c r="SD273" s="92">
        <v>0</v>
      </c>
      <c r="SE273" s="92">
        <v>0</v>
      </c>
      <c r="SF273" s="92">
        <v>0</v>
      </c>
      <c r="SG273" s="92">
        <v>1.2851959099999999E-2</v>
      </c>
      <c r="SH273" s="92">
        <v>3.1734117400000002E-4</v>
      </c>
      <c r="SI273" s="92">
        <v>1.3315014300000001E-4</v>
      </c>
      <c r="SJ273" s="92">
        <v>4.3340371500000001E-3</v>
      </c>
      <c r="SK273" s="92">
        <v>5.2816223400000003E-4</v>
      </c>
      <c r="SL273" s="92">
        <v>0.12778999599999999</v>
      </c>
      <c r="SM273" s="92">
        <v>0</v>
      </c>
      <c r="SN273" s="92">
        <v>2.07622578E-2</v>
      </c>
      <c r="SO273" s="92">
        <v>4.20788593E-2</v>
      </c>
      <c r="SP273" s="92">
        <v>5.3348630700000002E-3</v>
      </c>
      <c r="SQ273" s="92">
        <v>5.9276256299999996E-4</v>
      </c>
      <c r="SR273" s="92">
        <v>8.5634298199999993E-3</v>
      </c>
      <c r="SS273" s="92">
        <v>1.1042753200000001E-3</v>
      </c>
      <c r="ST273" s="92">
        <v>0.77081253199999999</v>
      </c>
      <c r="SU273" s="92">
        <v>4.7963736499999996E-3</v>
      </c>
      <c r="SV273" s="92">
        <v>0</v>
      </c>
      <c r="SW273" s="92">
        <v>0</v>
      </c>
      <c r="SX273" s="92">
        <v>0</v>
      </c>
      <c r="SY273" s="92">
        <v>71.189073399999998</v>
      </c>
      <c r="SZ273" s="92">
        <v>1952.452</v>
      </c>
      <c r="TA273" s="92">
        <v>22.118981900000001</v>
      </c>
      <c r="TB273" s="92">
        <v>29.306998</v>
      </c>
      <c r="TC273" s="92">
        <v>2</v>
      </c>
      <c r="TD273" s="92">
        <v>0</v>
      </c>
      <c r="TE273" s="92">
        <v>0</v>
      </c>
      <c r="TF273" s="92">
        <v>1</v>
      </c>
      <c r="TG273" s="92">
        <v>-28435.352800000001</v>
      </c>
      <c r="TH273" s="92">
        <v>-1036.7918999999999</v>
      </c>
      <c r="TI273" s="92">
        <v>-2.0242864200000001</v>
      </c>
      <c r="TJ273" s="92">
        <v>-80.495019600000006</v>
      </c>
      <c r="TK273" s="92">
        <v>-2.9349586300000001</v>
      </c>
      <c r="TL273" s="92">
        <v>5.3641011299999999E-2</v>
      </c>
      <c r="TM273" s="92">
        <v>1.47117381</v>
      </c>
      <c r="TN273" s="92">
        <v>27.426287599999998</v>
      </c>
      <c r="TO273" s="92">
        <v>0</v>
      </c>
      <c r="TP273" s="92">
        <v>0.28598214700000002</v>
      </c>
      <c r="TQ273" s="92">
        <v>-36497045.262599997</v>
      </c>
      <c r="TR273" s="92">
        <v>1.5570154583333399E-4</v>
      </c>
      <c r="TS273" s="92">
        <v>0</v>
      </c>
      <c r="TT273" s="92">
        <v>0</v>
      </c>
      <c r="TU273" s="92">
        <v>0</v>
      </c>
      <c r="TV273" s="92">
        <v>0</v>
      </c>
      <c r="TW273" s="92">
        <v>0</v>
      </c>
      <c r="TX273" s="92">
        <v>0</v>
      </c>
      <c r="TY273" s="92">
        <v>0</v>
      </c>
      <c r="TZ273" s="92">
        <v>0</v>
      </c>
      <c r="UA273" s="92">
        <v>0</v>
      </c>
      <c r="UB273" s="92">
        <v>0</v>
      </c>
      <c r="UC273" s="92">
        <v>0</v>
      </c>
      <c r="UD273" s="92">
        <v>0</v>
      </c>
      <c r="UE273" s="92">
        <v>0</v>
      </c>
      <c r="UF273" s="92">
        <v>0</v>
      </c>
      <c r="UG273" s="92">
        <v>0</v>
      </c>
      <c r="UH273" s="92">
        <v>0</v>
      </c>
      <c r="UI273" s="92">
        <v>0</v>
      </c>
      <c r="UJ273" s="92">
        <v>0</v>
      </c>
      <c r="UK273" s="92">
        <v>0</v>
      </c>
      <c r="UL273" s="92">
        <v>0</v>
      </c>
      <c r="UM273" s="92">
        <v>0</v>
      </c>
      <c r="UN273" s="92">
        <v>0</v>
      </c>
      <c r="UO273" s="92">
        <v>0</v>
      </c>
      <c r="UP273" s="92">
        <v>0</v>
      </c>
      <c r="UQ273" s="92">
        <v>0</v>
      </c>
      <c r="UR273" s="92">
        <v>0</v>
      </c>
      <c r="US273" s="92">
        <v>0</v>
      </c>
      <c r="UT273" s="92">
        <v>0</v>
      </c>
      <c r="UU273" s="92">
        <v>0</v>
      </c>
      <c r="UV273" s="92">
        <v>0</v>
      </c>
      <c r="UW273" s="92">
        <v>0</v>
      </c>
      <c r="UX273" s="92">
        <v>0</v>
      </c>
      <c r="UY273" s="92">
        <v>0</v>
      </c>
      <c r="UZ273" s="92">
        <v>0</v>
      </c>
      <c r="VA273" s="92">
        <v>0</v>
      </c>
      <c r="VB273" s="92">
        <v>0</v>
      </c>
      <c r="VC273" s="92">
        <v>0</v>
      </c>
      <c r="VD273" s="92">
        <v>0</v>
      </c>
      <c r="VE273" s="92">
        <v>0</v>
      </c>
      <c r="VF273" s="92">
        <v>0</v>
      </c>
      <c r="VG273" s="92">
        <v>0</v>
      </c>
      <c r="VH273" s="92">
        <v>0</v>
      </c>
      <c r="VI273" s="92">
        <v>0</v>
      </c>
      <c r="VJ273" s="92">
        <v>0</v>
      </c>
      <c r="VK273" s="92">
        <v>0</v>
      </c>
      <c r="VL273" s="92">
        <v>0</v>
      </c>
      <c r="VM273" s="92">
        <v>0</v>
      </c>
      <c r="VN273" s="92">
        <v>0</v>
      </c>
      <c r="VO273" s="92">
        <v>0</v>
      </c>
      <c r="VP273" s="92">
        <v>0</v>
      </c>
      <c r="VQ273" s="92">
        <v>0</v>
      </c>
      <c r="VR273" s="92">
        <v>0</v>
      </c>
      <c r="VS273" s="92">
        <v>0</v>
      </c>
      <c r="VT273" s="92">
        <v>0</v>
      </c>
      <c r="VU273" s="92">
        <v>0</v>
      </c>
      <c r="VV273" s="92">
        <v>0</v>
      </c>
      <c r="VW273" s="92">
        <v>0</v>
      </c>
      <c r="VX273" s="92">
        <v>0</v>
      </c>
      <c r="VY273" s="92">
        <v>0</v>
      </c>
      <c r="VZ273" s="92">
        <v>0</v>
      </c>
      <c r="WA273" s="92">
        <v>0</v>
      </c>
      <c r="WB273" s="92">
        <v>0</v>
      </c>
      <c r="WC273" s="92">
        <v>2.2928013638888901E-2</v>
      </c>
    </row>
    <row r="274" spans="2:601" ht="13.5" customHeight="1">
      <c r="B274" s="851" t="s">
        <v>2936</v>
      </c>
      <c r="C274" s="92">
        <v>0</v>
      </c>
      <c r="D274" s="92">
        <v>9760.0596800000003</v>
      </c>
      <c r="E274" s="92">
        <v>-31.3463162</v>
      </c>
      <c r="F274" s="92">
        <v>427.908119</v>
      </c>
      <c r="G274" s="92">
        <v>1.7153671900000001E-3</v>
      </c>
      <c r="H274" s="92">
        <v>1.1999571799999999E-3</v>
      </c>
      <c r="I274" s="92">
        <v>2.6341205600000001E-3</v>
      </c>
      <c r="J274" s="92">
        <v>1.1052254099999999E-3</v>
      </c>
      <c r="K274" s="92">
        <v>2.9336022000000001E-3</v>
      </c>
      <c r="L274" s="92">
        <v>6.07925636E-4</v>
      </c>
      <c r="M274" s="92">
        <v>4.0115507400000002E-4</v>
      </c>
      <c r="N274" s="92">
        <v>0</v>
      </c>
      <c r="O274" s="92">
        <v>2.8984774100000001E-3</v>
      </c>
      <c r="P274" s="92">
        <v>7.3147157099999997E-5</v>
      </c>
      <c r="Q274" s="92">
        <v>3.0691114899999998E-5</v>
      </c>
      <c r="R274" s="92">
        <v>1.22603129E-3</v>
      </c>
      <c r="S274" s="92">
        <v>1.6994123600000001E-4</v>
      </c>
      <c r="T274" s="92">
        <v>2.81049591E-2</v>
      </c>
      <c r="U274" s="92">
        <v>7.4470689599999999E-3</v>
      </c>
      <c r="V274" s="92">
        <v>1.21629094E-3</v>
      </c>
      <c r="W274" s="92">
        <v>2.14505063E-3</v>
      </c>
      <c r="X274" s="92">
        <v>4.2331311400000001E-4</v>
      </c>
      <c r="Y274" s="92">
        <v>7.7983058700000002E-3</v>
      </c>
      <c r="Z274" s="92">
        <v>2.0579385899999999E-3</v>
      </c>
      <c r="AA274" s="92">
        <v>7.8524811999999995E-4</v>
      </c>
      <c r="AB274" s="92">
        <v>1.6075531999999999E-3</v>
      </c>
      <c r="AC274" s="92">
        <v>0.19031686</v>
      </c>
      <c r="AD274" s="92">
        <v>1.3309705099999999E-5</v>
      </c>
      <c r="AE274" s="92">
        <v>0</v>
      </c>
      <c r="AF274" s="92">
        <v>8.2868338099999994E-2</v>
      </c>
      <c r="AG274" s="92">
        <v>1.8073257999999998E-2</v>
      </c>
      <c r="AH274" s="92">
        <v>0</v>
      </c>
      <c r="AI274" s="92">
        <v>0.860887925</v>
      </c>
      <c r="AJ274" s="92">
        <v>0</v>
      </c>
      <c r="AK274" s="92">
        <v>0</v>
      </c>
      <c r="AL274" s="92">
        <v>0</v>
      </c>
      <c r="AM274" s="92">
        <v>0</v>
      </c>
      <c r="AN274" s="92">
        <v>4.0666208599999999E-5</v>
      </c>
      <c r="AO274" s="92">
        <v>1.4598296499999999E-3</v>
      </c>
      <c r="AP274" s="92">
        <v>3.0087179399999999E-3</v>
      </c>
      <c r="AQ274" s="92">
        <v>0</v>
      </c>
      <c r="AR274" s="92">
        <v>1.75751182E-3</v>
      </c>
      <c r="AS274" s="92">
        <v>0</v>
      </c>
      <c r="AT274" s="92">
        <v>2.2961184799999999E-2</v>
      </c>
      <c r="AU274" s="92">
        <v>9.6740271999999996E-4</v>
      </c>
      <c r="AV274" s="92">
        <v>6.2088406399999997E-2</v>
      </c>
      <c r="AW274" s="92">
        <v>2.5071992299999999E-5</v>
      </c>
      <c r="AX274" s="92">
        <v>0</v>
      </c>
      <c r="AY274" s="92">
        <v>0</v>
      </c>
      <c r="AZ274" s="92">
        <v>0</v>
      </c>
      <c r="BA274" s="92">
        <v>0</v>
      </c>
      <c r="BB274" s="92">
        <v>0</v>
      </c>
      <c r="BC274" s="92">
        <v>0</v>
      </c>
      <c r="BD274" s="92">
        <v>0</v>
      </c>
      <c r="BE274" s="92">
        <v>0</v>
      </c>
      <c r="BF274" s="92">
        <v>0</v>
      </c>
      <c r="BG274" s="92">
        <v>0</v>
      </c>
      <c r="BH274" s="92">
        <v>0</v>
      </c>
      <c r="BI274" s="92">
        <v>0</v>
      </c>
      <c r="BJ274" s="92">
        <v>0</v>
      </c>
      <c r="BK274" s="92">
        <v>0</v>
      </c>
      <c r="BL274" s="92">
        <v>0</v>
      </c>
      <c r="BM274" s="92">
        <v>0</v>
      </c>
      <c r="BN274" s="92">
        <v>0</v>
      </c>
      <c r="BO274" s="92">
        <v>0</v>
      </c>
      <c r="BP274" s="92">
        <v>0.99694550000000004</v>
      </c>
      <c r="BQ274" s="92">
        <v>3.99648319E-6</v>
      </c>
      <c r="BR274" s="92">
        <v>2.7956747100000001E-6</v>
      </c>
      <c r="BS274" s="92">
        <v>6.13700588E-6</v>
      </c>
      <c r="BT274" s="92">
        <v>2.5749675000000002E-6</v>
      </c>
      <c r="BU274" s="92">
        <v>6.8347418099999998E-6</v>
      </c>
      <c r="BV274" s="92">
        <v>1.4163524800000001E-6</v>
      </c>
      <c r="BW274" s="92">
        <v>9.3461593400000001E-7</v>
      </c>
      <c r="BX274" s="92">
        <v>0</v>
      </c>
      <c r="BY274" s="92">
        <v>6.7529076499999998E-6</v>
      </c>
      <c r="BZ274" s="92">
        <v>1.70419129E-7</v>
      </c>
      <c r="CA274" s="92">
        <v>7.1504529800000003E-8</v>
      </c>
      <c r="CB274" s="92">
        <v>2.8564225000000002E-6</v>
      </c>
      <c r="CC274" s="92">
        <v>3.9593114299999999E-7</v>
      </c>
      <c r="CD274" s="92">
        <v>6.5479272900000003E-5</v>
      </c>
      <c r="CE274" s="92">
        <v>1.7350271100000001E-5</v>
      </c>
      <c r="CF274" s="92">
        <v>2.8337293000000001E-6</v>
      </c>
      <c r="CG274" s="92">
        <v>4.9975648399999997E-6</v>
      </c>
      <c r="CH274" s="92">
        <v>9.8624000299999993E-7</v>
      </c>
      <c r="CI274" s="92">
        <v>1.81685871E-5</v>
      </c>
      <c r="CJ274" s="92">
        <v>4.7946101700000001E-6</v>
      </c>
      <c r="CK274" s="92">
        <v>1.82948055E-6</v>
      </c>
      <c r="CL274" s="92">
        <v>3.7452968399999999E-6</v>
      </c>
      <c r="CM274" s="92">
        <v>4.4340251800000001E-4</v>
      </c>
      <c r="CN274" s="92">
        <v>3.1009111700000001E-8</v>
      </c>
      <c r="CO274" s="92">
        <v>0</v>
      </c>
      <c r="CP274" s="92">
        <v>1.9306765399999999E-4</v>
      </c>
      <c r="CQ274" s="92">
        <v>4.2107294700000001E-5</v>
      </c>
      <c r="CR274" s="92">
        <v>0</v>
      </c>
      <c r="CS274" s="92">
        <v>2.0057070799999999E-3</v>
      </c>
      <c r="CT274" s="92">
        <v>0</v>
      </c>
      <c r="CU274" s="92">
        <v>0</v>
      </c>
      <c r="CV274" s="92">
        <v>0</v>
      </c>
      <c r="CW274" s="92">
        <v>0</v>
      </c>
      <c r="CX274" s="92">
        <v>9.4744623500000003E-8</v>
      </c>
      <c r="CY274" s="92">
        <v>3.40112874E-6</v>
      </c>
      <c r="CZ274" s="92">
        <v>7.0097473699999997E-6</v>
      </c>
      <c r="DA274" s="92">
        <v>0</v>
      </c>
      <c r="DB274" s="92">
        <v>4.0946722599999997E-6</v>
      </c>
      <c r="DC274" s="92">
        <v>0</v>
      </c>
      <c r="DD274" s="92">
        <v>5.3495245499999997E-5</v>
      </c>
      <c r="DE274" s="92">
        <v>2.2538665300000001E-6</v>
      </c>
      <c r="DF274" s="92">
        <v>1.44654319E-4</v>
      </c>
      <c r="DG274" s="92">
        <v>5.8413030399999998E-8</v>
      </c>
      <c r="DH274" s="92">
        <v>0</v>
      </c>
      <c r="DI274" s="92">
        <v>0</v>
      </c>
      <c r="DJ274" s="92">
        <v>0</v>
      </c>
      <c r="DK274" s="92">
        <v>0</v>
      </c>
      <c r="DL274" s="92">
        <v>0</v>
      </c>
      <c r="DM274" s="92">
        <v>0</v>
      </c>
      <c r="DN274" s="92">
        <v>0</v>
      </c>
      <c r="DO274" s="92">
        <v>0</v>
      </c>
      <c r="DP274" s="92">
        <v>0</v>
      </c>
      <c r="DQ274" s="92">
        <v>0</v>
      </c>
      <c r="DR274" s="92">
        <v>0</v>
      </c>
      <c r="DS274" s="92">
        <v>0</v>
      </c>
      <c r="DT274" s="92">
        <v>0</v>
      </c>
      <c r="DU274" s="92">
        <v>0</v>
      </c>
      <c r="DV274" s="92">
        <v>0</v>
      </c>
      <c r="DW274" s="92">
        <v>0</v>
      </c>
      <c r="DX274" s="92">
        <v>0</v>
      </c>
      <c r="DY274" s="92">
        <v>0</v>
      </c>
      <c r="DZ274" s="92">
        <v>7708.8845799999999</v>
      </c>
      <c r="EA274" s="92">
        <v>7.9025319799999993E-2</v>
      </c>
      <c r="EB274" s="92">
        <v>0.216181501</v>
      </c>
      <c r="EC274" s="92">
        <v>0.47455704999999998</v>
      </c>
      <c r="ED274" s="92">
        <v>0.19911484600000001</v>
      </c>
      <c r="EE274" s="92">
        <v>0.440425805</v>
      </c>
      <c r="EF274" s="92">
        <v>9.1268726800000005E-2</v>
      </c>
      <c r="EG274" s="92">
        <v>0.137315414</v>
      </c>
      <c r="EH274" s="92">
        <v>0</v>
      </c>
      <c r="EI274" s="92">
        <v>0.46996608400000001</v>
      </c>
      <c r="EJ274" s="92">
        <v>1.1860255599999999E-2</v>
      </c>
      <c r="EK274" s="92">
        <v>4.9763310200000004E-3</v>
      </c>
      <c r="EL274" s="92">
        <v>0.161978497</v>
      </c>
      <c r="EM274" s="92">
        <v>2.2451976700000001E-2</v>
      </c>
      <c r="EN274" s="92">
        <v>5.0633242300000001</v>
      </c>
      <c r="EO274" s="92">
        <v>1.13306946</v>
      </c>
      <c r="EP274" s="92">
        <v>0.15338645000000001</v>
      </c>
      <c r="EQ274" s="92">
        <v>0.206108391</v>
      </c>
      <c r="ER274" s="92">
        <v>2.54210362E-2</v>
      </c>
      <c r="ES274" s="92">
        <v>0.70246234699999999</v>
      </c>
      <c r="ET274" s="92">
        <v>0.31310975899999999</v>
      </c>
      <c r="EU274" s="92">
        <v>7.2317205800000006E-2</v>
      </c>
      <c r="EV274" s="92">
        <v>0.189834735</v>
      </c>
      <c r="EW274" s="92">
        <v>3.24120271</v>
      </c>
      <c r="EX274" s="92">
        <v>1.3054089599999999E-3</v>
      </c>
      <c r="EY274" s="92">
        <v>0</v>
      </c>
      <c r="EZ274" s="92">
        <v>6.3877500500000002</v>
      </c>
      <c r="FA274" s="92">
        <v>2.3866875900000002</v>
      </c>
      <c r="FB274" s="92">
        <v>0</v>
      </c>
      <c r="FC274" s="92">
        <v>73.170919600000005</v>
      </c>
      <c r="FD274" s="92">
        <v>0</v>
      </c>
      <c r="FE274" s="92">
        <v>0</v>
      </c>
      <c r="FF274" s="92">
        <v>0</v>
      </c>
      <c r="FG274" s="92">
        <v>0</v>
      </c>
      <c r="FH274" s="92">
        <v>1.14868522E-2</v>
      </c>
      <c r="FI274" s="92">
        <v>4.6712797E-2</v>
      </c>
      <c r="FJ274" s="92">
        <v>8.4284659799999995E-2</v>
      </c>
      <c r="FK274" s="92">
        <v>0</v>
      </c>
      <c r="FL274" s="92">
        <v>8.0855280500000001E-2</v>
      </c>
      <c r="FM274" s="92">
        <v>0</v>
      </c>
      <c r="FN274" s="92">
        <v>1.0105171500000001</v>
      </c>
      <c r="FO274" s="92">
        <v>1.55198097E-2</v>
      </c>
      <c r="FP274" s="92">
        <v>2.1160896199999999</v>
      </c>
      <c r="FQ274" s="92">
        <v>1.6062321699999999E-3</v>
      </c>
      <c r="FR274" s="92">
        <v>0</v>
      </c>
      <c r="FS274" s="92">
        <v>0</v>
      </c>
      <c r="FT274" s="92">
        <v>0</v>
      </c>
      <c r="FU274" s="92">
        <v>0</v>
      </c>
      <c r="FV274" s="92">
        <v>0</v>
      </c>
      <c r="FW274" s="92">
        <v>0</v>
      </c>
      <c r="FX274" s="92">
        <v>0</v>
      </c>
      <c r="FY274" s="92">
        <v>0</v>
      </c>
      <c r="FZ274" s="92">
        <v>0</v>
      </c>
      <c r="GA274" s="92">
        <v>0</v>
      </c>
      <c r="GB274" s="92">
        <v>0</v>
      </c>
      <c r="GC274" s="92">
        <v>0</v>
      </c>
      <c r="GD274" s="92">
        <v>0</v>
      </c>
      <c r="GE274" s="92">
        <v>0</v>
      </c>
      <c r="GF274" s="92">
        <v>0</v>
      </c>
      <c r="GG274" s="92">
        <v>0</v>
      </c>
      <c r="GH274" s="92">
        <v>0</v>
      </c>
      <c r="GI274" s="92">
        <v>0</v>
      </c>
      <c r="GJ274" s="92">
        <v>0.98735552599999998</v>
      </c>
      <c r="GK274" s="92">
        <v>1.0121579300000001E-5</v>
      </c>
      <c r="GL274" s="92">
        <v>2.7688571199999998E-5</v>
      </c>
      <c r="GM274" s="92">
        <v>6.0781364700000003E-5</v>
      </c>
      <c r="GN274" s="92">
        <v>2.5502670500000002E-5</v>
      </c>
      <c r="GO274" s="92">
        <v>5.6409827900000002E-5</v>
      </c>
      <c r="GP274" s="92">
        <v>1.1689717300000001E-5</v>
      </c>
      <c r="GQ274" s="92">
        <v>1.75873865E-5</v>
      </c>
      <c r="GR274" s="92">
        <v>0</v>
      </c>
      <c r="GS274" s="92">
        <v>6.0193352899999999E-5</v>
      </c>
      <c r="GT274" s="92">
        <v>1.51906398E-6</v>
      </c>
      <c r="GU274" s="92">
        <v>6.3736950300000005E-7</v>
      </c>
      <c r="GV274" s="92">
        <v>2.07462393E-5</v>
      </c>
      <c r="GW274" s="92">
        <v>2.8756538099999998E-6</v>
      </c>
      <c r="GX274" s="92">
        <v>6.48511611E-4</v>
      </c>
      <c r="GY274" s="92">
        <v>1.4512377E-4</v>
      </c>
      <c r="GZ274" s="92">
        <v>1.9645768100000002E-5</v>
      </c>
      <c r="HA274" s="92">
        <v>2.6398405200000001E-5</v>
      </c>
      <c r="HB274" s="92">
        <v>3.2559315600000002E-6</v>
      </c>
      <c r="HC274" s="92">
        <v>8.9971522199999994E-5</v>
      </c>
      <c r="HD274" s="92">
        <v>4.01031625E-5</v>
      </c>
      <c r="HE274" s="92">
        <v>9.2624026199999994E-6</v>
      </c>
      <c r="HF274" s="92">
        <v>2.4314072000000002E-5</v>
      </c>
      <c r="HG274" s="92">
        <v>4.1513391099999998E-4</v>
      </c>
      <c r="HH274" s="92">
        <v>1.67197049E-7</v>
      </c>
      <c r="HI274" s="92">
        <v>0</v>
      </c>
      <c r="HJ274" s="92">
        <v>8.1814434299999996E-4</v>
      </c>
      <c r="HK274" s="92">
        <v>3.05687438E-4</v>
      </c>
      <c r="HL274" s="92">
        <v>0</v>
      </c>
      <c r="HM274" s="92">
        <v>9.3717464600000001E-3</v>
      </c>
      <c r="HN274" s="92">
        <v>0</v>
      </c>
      <c r="HO274" s="92">
        <v>0</v>
      </c>
      <c r="HP274" s="92">
        <v>0</v>
      </c>
      <c r="HQ274" s="92">
        <v>0</v>
      </c>
      <c r="HR274" s="92">
        <v>1.4712383899999999E-6</v>
      </c>
      <c r="HS274" s="92">
        <v>5.9829846699999998E-6</v>
      </c>
      <c r="HT274" s="92">
        <v>1.07951966E-5</v>
      </c>
      <c r="HU274" s="92">
        <v>0</v>
      </c>
      <c r="HV274" s="92">
        <v>1.0355961E-5</v>
      </c>
      <c r="HW274" s="92">
        <v>0</v>
      </c>
      <c r="HX274" s="92">
        <v>1.2942724499999999E-4</v>
      </c>
      <c r="HY274" s="92">
        <v>1.98778042E-6</v>
      </c>
      <c r="HZ274" s="92">
        <v>2.7102919399999998E-4</v>
      </c>
      <c r="IA274" s="92">
        <v>2.05726548E-7</v>
      </c>
      <c r="IB274" s="92">
        <v>0</v>
      </c>
      <c r="IC274" s="92">
        <v>0</v>
      </c>
      <c r="ID274" s="92">
        <v>0</v>
      </c>
      <c r="IE274" s="92">
        <v>0</v>
      </c>
      <c r="IF274" s="92">
        <v>0</v>
      </c>
      <c r="IG274" s="92">
        <v>0</v>
      </c>
      <c r="IH274" s="92">
        <v>0</v>
      </c>
      <c r="II274" s="92">
        <v>0</v>
      </c>
      <c r="IJ274" s="92">
        <v>0</v>
      </c>
      <c r="IK274" s="92">
        <v>0</v>
      </c>
      <c r="IL274" s="92">
        <v>0</v>
      </c>
      <c r="IM274" s="92">
        <v>0</v>
      </c>
      <c r="IN274" s="92">
        <v>0</v>
      </c>
      <c r="IO274" s="92">
        <v>0</v>
      </c>
      <c r="IP274" s="92">
        <v>0</v>
      </c>
      <c r="IQ274" s="92">
        <v>0</v>
      </c>
      <c r="IR274" s="92">
        <v>0</v>
      </c>
      <c r="IS274" s="92">
        <v>0</v>
      </c>
      <c r="IT274" s="92">
        <v>429.21916900000002</v>
      </c>
      <c r="IU274" s="92">
        <v>7807.6076700000003</v>
      </c>
      <c r="IV274" s="92">
        <v>132.64508000000001</v>
      </c>
      <c r="IW274" s="92">
        <v>29.247385900000001</v>
      </c>
      <c r="IX274" s="92">
        <v>1</v>
      </c>
      <c r="IY274" s="92">
        <v>3.7381294400000002E-7</v>
      </c>
      <c r="IZ274" s="92">
        <v>0.99999962600000003</v>
      </c>
      <c r="JA274" s="92">
        <v>0</v>
      </c>
      <c r="JB274" s="92">
        <v>-68314.724400000006</v>
      </c>
      <c r="JC274" s="92">
        <v>-3755.5664200000001</v>
      </c>
      <c r="JD274" s="92">
        <v>-29.321989200000001</v>
      </c>
      <c r="JE274" s="92">
        <v>-39.4449617</v>
      </c>
      <c r="JF274" s="92">
        <v>-2.1684662399999999</v>
      </c>
      <c r="JG274" s="92">
        <v>5.3930781499999997E-2</v>
      </c>
      <c r="JH274" s="92">
        <v>0.98101486199999999</v>
      </c>
      <c r="JI274" s="92">
        <v>18.1902586</v>
      </c>
      <c r="JJ274" s="92">
        <v>0</v>
      </c>
      <c r="JK274" s="92">
        <v>0</v>
      </c>
      <c r="JL274" s="92">
        <v>0</v>
      </c>
      <c r="JM274" s="92">
        <v>0</v>
      </c>
      <c r="JN274" s="92">
        <v>0</v>
      </c>
      <c r="JO274" s="92">
        <v>0</v>
      </c>
      <c r="JP274" s="92">
        <v>0</v>
      </c>
      <c r="JQ274" s="92">
        <v>0</v>
      </c>
      <c r="JR274" s="92">
        <v>0</v>
      </c>
      <c r="JS274" s="92">
        <v>0</v>
      </c>
      <c r="JT274" s="92">
        <v>0</v>
      </c>
      <c r="JU274" s="92">
        <v>0</v>
      </c>
      <c r="JV274" s="92">
        <v>0</v>
      </c>
      <c r="JW274" s="92">
        <v>0</v>
      </c>
      <c r="JX274" s="92">
        <v>0</v>
      </c>
      <c r="JY274" s="92">
        <v>0</v>
      </c>
      <c r="JZ274" s="92">
        <v>0</v>
      </c>
      <c r="KA274" s="92">
        <v>0</v>
      </c>
      <c r="KB274" s="92">
        <v>0</v>
      </c>
      <c r="KC274" s="92">
        <v>0</v>
      </c>
      <c r="KD274" s="92">
        <v>0</v>
      </c>
      <c r="KE274" s="92">
        <v>0</v>
      </c>
      <c r="KF274" s="92">
        <v>0</v>
      </c>
      <c r="KG274" s="92">
        <v>0</v>
      </c>
      <c r="KH274" s="92">
        <v>0</v>
      </c>
      <c r="KI274" s="92">
        <v>0</v>
      </c>
      <c r="KJ274" s="92">
        <v>0</v>
      </c>
      <c r="KK274" s="92">
        <v>0</v>
      </c>
      <c r="KL274" s="92">
        <v>0</v>
      </c>
      <c r="KM274" s="92">
        <v>0</v>
      </c>
      <c r="KN274" s="92">
        <v>0</v>
      </c>
      <c r="KO274" s="92">
        <v>0</v>
      </c>
      <c r="KP274" s="92">
        <v>0</v>
      </c>
      <c r="KQ274" s="92">
        <v>0</v>
      </c>
      <c r="KR274" s="92">
        <v>0</v>
      </c>
      <c r="KS274" s="92">
        <v>0</v>
      </c>
      <c r="KT274" s="92">
        <v>0</v>
      </c>
      <c r="KU274" s="92">
        <v>0</v>
      </c>
      <c r="KV274" s="92">
        <v>0</v>
      </c>
      <c r="KW274" s="92">
        <v>0</v>
      </c>
      <c r="KX274" s="92">
        <v>0</v>
      </c>
      <c r="KY274" s="92">
        <v>0</v>
      </c>
      <c r="KZ274" s="92">
        <v>0</v>
      </c>
      <c r="LA274" s="92">
        <v>0</v>
      </c>
      <c r="LB274" s="92">
        <v>0</v>
      </c>
      <c r="LC274" s="92">
        <v>0.15475799800000001</v>
      </c>
      <c r="LD274" s="92">
        <v>3.8212917199999998E-3</v>
      </c>
      <c r="LE274" s="92">
        <v>1.60333919E-3</v>
      </c>
      <c r="LF274" s="92">
        <v>6.4049286100000005E-2</v>
      </c>
      <c r="LG274" s="92">
        <v>7.8052893400000004E-3</v>
      </c>
      <c r="LH274" s="92">
        <v>1.6398573299999999</v>
      </c>
      <c r="LI274" s="92">
        <v>0</v>
      </c>
      <c r="LJ274" s="92">
        <v>1.7748696100000001</v>
      </c>
      <c r="LK274" s="92">
        <v>1.46506352</v>
      </c>
      <c r="LL274" s="92">
        <v>0.43372075199999999</v>
      </c>
      <c r="LM274" s="92">
        <v>4.8191194600000001E-2</v>
      </c>
      <c r="LN274" s="92">
        <v>0.67893340999999996</v>
      </c>
      <c r="LO274" s="92">
        <v>9.0512525400000002E-2</v>
      </c>
      <c r="LP274" s="92">
        <v>64.763511199999996</v>
      </c>
      <c r="LQ274" s="92">
        <v>6.2376620399999999E-2</v>
      </c>
      <c r="LR274" s="92">
        <v>0</v>
      </c>
      <c r="LS274" s="92">
        <v>0</v>
      </c>
      <c r="LT274" s="92">
        <v>0</v>
      </c>
      <c r="LU274" s="92">
        <v>0</v>
      </c>
      <c r="LV274" s="92">
        <v>0</v>
      </c>
      <c r="LW274" s="92">
        <v>0</v>
      </c>
      <c r="LX274" s="92">
        <v>0</v>
      </c>
      <c r="LY274" s="92">
        <v>0</v>
      </c>
      <c r="LZ274" s="92">
        <v>0</v>
      </c>
      <c r="MA274" s="92">
        <v>0</v>
      </c>
      <c r="MB274" s="92">
        <v>0</v>
      </c>
      <c r="MC274" s="92">
        <v>0</v>
      </c>
      <c r="MD274" s="92">
        <v>0</v>
      </c>
      <c r="ME274" s="92">
        <v>0</v>
      </c>
      <c r="MF274" s="92">
        <v>0</v>
      </c>
      <c r="MG274" s="92">
        <v>0</v>
      </c>
      <c r="MH274" s="92">
        <v>0</v>
      </c>
      <c r="MI274" s="92">
        <v>0</v>
      </c>
      <c r="MJ274" s="92">
        <v>0</v>
      </c>
      <c r="MK274" s="92">
        <v>0</v>
      </c>
      <c r="ML274" s="92">
        <v>0</v>
      </c>
      <c r="MM274" s="92">
        <v>0</v>
      </c>
      <c r="MN274" s="92">
        <v>0</v>
      </c>
      <c r="MO274" s="92">
        <v>0</v>
      </c>
      <c r="MP274" s="92">
        <v>0</v>
      </c>
      <c r="MQ274" s="92">
        <v>0</v>
      </c>
      <c r="MR274" s="92">
        <v>0</v>
      </c>
      <c r="MS274" s="92">
        <v>0</v>
      </c>
      <c r="MT274" s="92">
        <v>0</v>
      </c>
      <c r="MU274" s="92">
        <v>0</v>
      </c>
      <c r="MV274" s="92">
        <v>0</v>
      </c>
      <c r="MW274" s="92">
        <v>0</v>
      </c>
      <c r="MX274" s="92">
        <v>0</v>
      </c>
      <c r="MY274" s="92">
        <v>0</v>
      </c>
      <c r="MZ274" s="92">
        <v>0</v>
      </c>
      <c r="NA274" s="92">
        <v>0</v>
      </c>
      <c r="NB274" s="92">
        <v>0</v>
      </c>
      <c r="NC274" s="92">
        <v>0</v>
      </c>
      <c r="ND274" s="92">
        <v>0</v>
      </c>
      <c r="NE274" s="92">
        <v>0</v>
      </c>
      <c r="NF274" s="92">
        <v>0</v>
      </c>
      <c r="NG274" s="92">
        <v>0</v>
      </c>
      <c r="NH274" s="92">
        <v>0</v>
      </c>
      <c r="NI274" s="92">
        <v>0</v>
      </c>
      <c r="NJ274" s="92">
        <v>0</v>
      </c>
      <c r="NK274" s="92">
        <v>0</v>
      </c>
      <c r="NL274" s="92">
        <v>0</v>
      </c>
      <c r="NM274" s="92">
        <v>2.1739009999999998E-3</v>
      </c>
      <c r="NN274" s="92">
        <v>5.3678065199999998E-5</v>
      </c>
      <c r="NO274" s="92">
        <v>2.2522265099999999E-5</v>
      </c>
      <c r="NP274" s="92">
        <v>8.9970669700000004E-4</v>
      </c>
      <c r="NQ274" s="92">
        <v>1.09641676E-4</v>
      </c>
      <c r="NR274" s="92">
        <v>2.3035239200000002E-2</v>
      </c>
      <c r="NS274" s="92">
        <v>0</v>
      </c>
      <c r="NT274" s="92">
        <v>2.49317701E-2</v>
      </c>
      <c r="NU274" s="92">
        <v>2.05798931E-2</v>
      </c>
      <c r="NV274" s="92">
        <v>6.0925185700000002E-3</v>
      </c>
      <c r="NW274" s="92">
        <v>6.7694650800000002E-4</v>
      </c>
      <c r="NX274" s="92">
        <v>9.5370451899999993E-3</v>
      </c>
      <c r="NY274" s="92">
        <v>1.2714384500000001E-3</v>
      </c>
      <c r="NZ274" s="92">
        <v>0.90973948900000001</v>
      </c>
      <c r="OA274" s="92">
        <v>8.7621059599999999E-4</v>
      </c>
      <c r="OB274" s="92">
        <v>0</v>
      </c>
      <c r="OC274" s="92">
        <v>0</v>
      </c>
      <c r="OD274" s="92">
        <v>0</v>
      </c>
      <c r="OE274" s="92">
        <v>0</v>
      </c>
      <c r="OF274" s="92">
        <v>0</v>
      </c>
      <c r="OG274" s="92">
        <v>0</v>
      </c>
      <c r="OH274" s="92">
        <v>0</v>
      </c>
      <c r="OI274" s="92">
        <v>0</v>
      </c>
      <c r="OJ274" s="92">
        <v>0</v>
      </c>
      <c r="OK274" s="92">
        <v>0</v>
      </c>
      <c r="OL274" s="92">
        <v>0</v>
      </c>
      <c r="OM274" s="92">
        <v>0</v>
      </c>
      <c r="ON274" s="92">
        <v>0</v>
      </c>
      <c r="OO274" s="92">
        <v>0</v>
      </c>
      <c r="OP274" s="92">
        <v>0</v>
      </c>
      <c r="OQ274" s="92">
        <v>0</v>
      </c>
      <c r="OR274" s="92">
        <v>0</v>
      </c>
      <c r="OS274" s="92">
        <v>0</v>
      </c>
      <c r="OT274" s="92">
        <v>0</v>
      </c>
      <c r="OU274" s="92">
        <v>0</v>
      </c>
      <c r="OV274" s="92">
        <v>0</v>
      </c>
      <c r="OW274" s="92">
        <v>0</v>
      </c>
      <c r="OX274" s="92">
        <v>0</v>
      </c>
      <c r="OY274" s="92">
        <v>0</v>
      </c>
      <c r="OZ274" s="92">
        <v>0</v>
      </c>
      <c r="PA274" s="92">
        <v>0</v>
      </c>
      <c r="PB274" s="92">
        <v>0</v>
      </c>
      <c r="PC274" s="92">
        <v>0</v>
      </c>
      <c r="PD274" s="92">
        <v>0</v>
      </c>
      <c r="PE274" s="92">
        <v>0</v>
      </c>
      <c r="PF274" s="92">
        <v>0</v>
      </c>
      <c r="PG274" s="92">
        <v>0</v>
      </c>
      <c r="PH274" s="92">
        <v>0</v>
      </c>
      <c r="PI274" s="92">
        <v>0</v>
      </c>
      <c r="PJ274" s="92">
        <v>0</v>
      </c>
      <c r="PK274" s="92">
        <v>0</v>
      </c>
      <c r="PL274" s="92">
        <v>0</v>
      </c>
      <c r="PM274" s="92">
        <v>0</v>
      </c>
      <c r="PN274" s="92">
        <v>0</v>
      </c>
      <c r="PO274" s="92">
        <v>0</v>
      </c>
      <c r="PP274" s="92">
        <v>0</v>
      </c>
      <c r="PQ274" s="92">
        <v>0</v>
      </c>
      <c r="PR274" s="92">
        <v>0</v>
      </c>
      <c r="PS274" s="92">
        <v>0</v>
      </c>
      <c r="PT274" s="92">
        <v>0</v>
      </c>
      <c r="PU274" s="92">
        <v>0</v>
      </c>
      <c r="PV274" s="92">
        <v>0</v>
      </c>
      <c r="PW274" s="92">
        <v>25.092833200000001</v>
      </c>
      <c r="PX274" s="92">
        <v>0.61959341099999998</v>
      </c>
      <c r="PY274" s="92">
        <v>0.25996926300000001</v>
      </c>
      <c r="PZ274" s="92">
        <v>8.4619995299999999</v>
      </c>
      <c r="QA274" s="92">
        <v>1.0312114100000001</v>
      </c>
      <c r="QB274" s="92">
        <v>249.50383400000001</v>
      </c>
      <c r="QC274" s="92">
        <v>0</v>
      </c>
      <c r="QD274" s="92">
        <v>40.537311899999999</v>
      </c>
      <c r="QE274" s="92">
        <v>82.156953099999996</v>
      </c>
      <c r="QF274" s="92">
        <v>10.4160641</v>
      </c>
      <c r="QG274" s="92">
        <v>1.15734045</v>
      </c>
      <c r="QH274" s="92">
        <v>16.719685699999999</v>
      </c>
      <c r="QI274" s="92">
        <v>2.1560445600000002</v>
      </c>
      <c r="QJ274" s="92">
        <v>1504.9744700000001</v>
      </c>
      <c r="QK274" s="92">
        <v>9.3646893500000008</v>
      </c>
      <c r="QL274" s="92">
        <v>0</v>
      </c>
      <c r="QM274" s="92">
        <v>0</v>
      </c>
      <c r="QN274" s="92">
        <v>0</v>
      </c>
      <c r="QO274" s="92">
        <v>0</v>
      </c>
      <c r="QP274" s="92">
        <v>0</v>
      </c>
      <c r="QQ274" s="92">
        <v>0</v>
      </c>
      <c r="QR274" s="92">
        <v>0</v>
      </c>
      <c r="QS274" s="92">
        <v>0</v>
      </c>
      <c r="QT274" s="92">
        <v>0</v>
      </c>
      <c r="QU274" s="92">
        <v>0</v>
      </c>
      <c r="QV274" s="92">
        <v>0</v>
      </c>
      <c r="QW274" s="92">
        <v>0</v>
      </c>
      <c r="QX274" s="92">
        <v>0</v>
      </c>
      <c r="QY274" s="92">
        <v>0</v>
      </c>
      <c r="QZ274" s="92">
        <v>0</v>
      </c>
      <c r="RA274" s="92">
        <v>0</v>
      </c>
      <c r="RB274" s="92">
        <v>0</v>
      </c>
      <c r="RC274" s="92">
        <v>0</v>
      </c>
      <c r="RD274" s="92">
        <v>0</v>
      </c>
      <c r="RE274" s="92">
        <v>0</v>
      </c>
      <c r="RF274" s="92">
        <v>0</v>
      </c>
      <c r="RG274" s="92">
        <v>0</v>
      </c>
      <c r="RH274" s="92">
        <v>0</v>
      </c>
      <c r="RI274" s="92">
        <v>0</v>
      </c>
      <c r="RJ274" s="92">
        <v>0</v>
      </c>
      <c r="RK274" s="92">
        <v>0</v>
      </c>
      <c r="RL274" s="92">
        <v>0</v>
      </c>
      <c r="RM274" s="92">
        <v>0</v>
      </c>
      <c r="RN274" s="92">
        <v>0</v>
      </c>
      <c r="RO274" s="92">
        <v>0</v>
      </c>
      <c r="RP274" s="92">
        <v>0</v>
      </c>
      <c r="RQ274" s="92">
        <v>0</v>
      </c>
      <c r="RR274" s="92">
        <v>0</v>
      </c>
      <c r="RS274" s="92">
        <v>0</v>
      </c>
      <c r="RT274" s="92">
        <v>0</v>
      </c>
      <c r="RU274" s="92">
        <v>0</v>
      </c>
      <c r="RV274" s="92">
        <v>0</v>
      </c>
      <c r="RW274" s="92">
        <v>0</v>
      </c>
      <c r="RX274" s="92">
        <v>0</v>
      </c>
      <c r="RY274" s="92">
        <v>0</v>
      </c>
      <c r="RZ274" s="92">
        <v>0</v>
      </c>
      <c r="SA274" s="92">
        <v>0</v>
      </c>
      <c r="SB274" s="92">
        <v>0</v>
      </c>
      <c r="SC274" s="92">
        <v>0</v>
      </c>
      <c r="SD274" s="92">
        <v>0</v>
      </c>
      <c r="SE274" s="92">
        <v>0</v>
      </c>
      <c r="SF274" s="92">
        <v>0</v>
      </c>
      <c r="SG274" s="92">
        <v>1.2851959099999999E-2</v>
      </c>
      <c r="SH274" s="92">
        <v>3.1734117400000002E-4</v>
      </c>
      <c r="SI274" s="92">
        <v>1.3315014300000001E-4</v>
      </c>
      <c r="SJ274" s="92">
        <v>4.3340371500000001E-3</v>
      </c>
      <c r="SK274" s="92">
        <v>5.2816223400000003E-4</v>
      </c>
      <c r="SL274" s="92">
        <v>0.12778999599999999</v>
      </c>
      <c r="SM274" s="92">
        <v>0</v>
      </c>
      <c r="SN274" s="92">
        <v>2.07622578E-2</v>
      </c>
      <c r="SO274" s="92">
        <v>4.20788593E-2</v>
      </c>
      <c r="SP274" s="92">
        <v>5.3348630700000002E-3</v>
      </c>
      <c r="SQ274" s="92">
        <v>5.9276256299999996E-4</v>
      </c>
      <c r="SR274" s="92">
        <v>8.5634298199999993E-3</v>
      </c>
      <c r="SS274" s="92">
        <v>1.1042753200000001E-3</v>
      </c>
      <c r="ST274" s="92">
        <v>0.77081253199999999</v>
      </c>
      <c r="SU274" s="92">
        <v>4.7963736499999996E-3</v>
      </c>
      <c r="SV274" s="92">
        <v>0</v>
      </c>
      <c r="SW274" s="92">
        <v>0</v>
      </c>
      <c r="SX274" s="92">
        <v>0</v>
      </c>
      <c r="SY274" s="92">
        <v>71.189073399999998</v>
      </c>
      <c r="SZ274" s="92">
        <v>1952.452</v>
      </c>
      <c r="TA274" s="92">
        <v>22.118981900000001</v>
      </c>
      <c r="TB274" s="92">
        <v>29.247385900000001</v>
      </c>
      <c r="TC274" s="92">
        <v>1</v>
      </c>
      <c r="TD274" s="92">
        <v>0</v>
      </c>
      <c r="TE274" s="92">
        <v>0</v>
      </c>
      <c r="TF274" s="92">
        <v>1</v>
      </c>
      <c r="TG274" s="92">
        <v>-28435.922500000001</v>
      </c>
      <c r="TH274" s="92">
        <v>-1036.81267</v>
      </c>
      <c r="TI274" s="92">
        <v>-2.0243269700000002</v>
      </c>
      <c r="TJ274" s="92">
        <v>-80.4969033</v>
      </c>
      <c r="TK274" s="92">
        <v>-2.9350273100000002</v>
      </c>
      <c r="TL274" s="92">
        <v>5.3641011299999999E-2</v>
      </c>
      <c r="TM274" s="92">
        <v>1.47117381</v>
      </c>
      <c r="TN274" s="92">
        <v>27.426287599999998</v>
      </c>
      <c r="TO274" s="92">
        <v>0</v>
      </c>
      <c r="TP274" s="92">
        <v>0.28598214700000002</v>
      </c>
      <c r="TQ274" s="92">
        <v>-36497044.681100003</v>
      </c>
      <c r="TR274" s="92">
        <v>1.5570154583333399E-4</v>
      </c>
      <c r="TS274" s="92">
        <v>1.78378043055556E-9</v>
      </c>
      <c r="TT274" s="92">
        <v>1.3270646833333299E-13</v>
      </c>
      <c r="TU274" s="92">
        <v>2.0971369333333401E-26</v>
      </c>
      <c r="TV274" s="92">
        <v>4.60359055555556E-26</v>
      </c>
      <c r="TW274" s="92">
        <v>1.9315764555555599E-26</v>
      </c>
      <c r="TX274" s="92">
        <v>3.79696025E-22</v>
      </c>
      <c r="TY274" s="92">
        <v>7.86837925000001E-23</v>
      </c>
      <c r="TZ274" s="92">
        <v>2.4085614416666702E-22</v>
      </c>
      <c r="UA274" s="92">
        <v>0</v>
      </c>
      <c r="UB274" s="92">
        <v>5.0656008055555602E-26</v>
      </c>
      <c r="UC274" s="92">
        <v>1.2783756611111099E-27</v>
      </c>
      <c r="UD274" s="92">
        <v>5.3638139722222298E-28</v>
      </c>
      <c r="UE274" s="92">
        <v>1.5868518472222201E-22</v>
      </c>
      <c r="UF274" s="92">
        <v>2.1995487861111099E-23</v>
      </c>
      <c r="UG274" s="92">
        <v>4.91183761111112E-25</v>
      </c>
      <c r="UH274" s="92">
        <v>7.65104341666667E-19</v>
      </c>
      <c r="UI274" s="92">
        <v>2.36688809166667E-17</v>
      </c>
      <c r="UJ274" s="92">
        <v>1.05684221944445E-13</v>
      </c>
      <c r="UK274" s="92">
        <v>1.14338680277778E-15</v>
      </c>
      <c r="UL274" s="92">
        <v>6.3003613055555601E-18</v>
      </c>
      <c r="UM274" s="92">
        <v>1.11717243055556E-23</v>
      </c>
      <c r="UN274" s="92">
        <v>1.7677628333333401E-20</v>
      </c>
      <c r="UO274" s="92">
        <v>3.6418368888888903E-21</v>
      </c>
      <c r="UP274" s="92">
        <v>1.4815340999999999E-11</v>
      </c>
      <c r="UQ274" s="92">
        <v>1.766201175E-22</v>
      </c>
      <c r="UR274" s="92">
        <v>0</v>
      </c>
      <c r="US274" s="92">
        <v>0</v>
      </c>
      <c r="UT274" s="92">
        <v>0</v>
      </c>
      <c r="UU274" s="92">
        <v>0</v>
      </c>
      <c r="UV274" s="92">
        <v>2.70423590833334E-14</v>
      </c>
      <c r="UW274" s="92">
        <v>0</v>
      </c>
      <c r="UX274" s="92">
        <v>0</v>
      </c>
      <c r="UY274" s="92">
        <v>0</v>
      </c>
      <c r="UZ274" s="92">
        <v>0</v>
      </c>
      <c r="VA274" s="92">
        <v>7.1453732777777806E-24</v>
      </c>
      <c r="VB274" s="92">
        <v>6.92686369444445E-9</v>
      </c>
      <c r="VC274" s="92">
        <v>2.71200621388889E-8</v>
      </c>
      <c r="VD274" s="92">
        <v>0</v>
      </c>
      <c r="VE274" s="92">
        <v>2.6422567472222201E-13</v>
      </c>
      <c r="VF274" s="92">
        <v>0</v>
      </c>
      <c r="VG274" s="92">
        <v>4.36349555555556E-9</v>
      </c>
      <c r="VH274" s="92">
        <v>4.2169379722222302E-9</v>
      </c>
      <c r="VI274" s="92">
        <v>1.42302497777778E-10</v>
      </c>
      <c r="VJ274" s="92">
        <v>1.18591691388889E-14</v>
      </c>
      <c r="VK274" s="92">
        <v>0</v>
      </c>
      <c r="VL274" s="92">
        <v>0</v>
      </c>
      <c r="VM274" s="92">
        <v>0</v>
      </c>
      <c r="VN274" s="92">
        <v>0</v>
      </c>
      <c r="VO274" s="92">
        <v>0</v>
      </c>
      <c r="VP274" s="92">
        <v>0</v>
      </c>
      <c r="VQ274" s="92">
        <v>0</v>
      </c>
      <c r="VR274" s="92">
        <v>0</v>
      </c>
      <c r="VS274" s="92">
        <v>0</v>
      </c>
      <c r="VT274" s="92">
        <v>0</v>
      </c>
      <c r="VU274" s="92">
        <v>0</v>
      </c>
      <c r="VV274" s="92">
        <v>0</v>
      </c>
      <c r="VW274" s="92">
        <v>0</v>
      </c>
      <c r="VX274" s="92">
        <v>0</v>
      </c>
      <c r="VY274" s="92">
        <v>0</v>
      </c>
      <c r="VZ274" s="92">
        <v>0</v>
      </c>
      <c r="WA274" s="92">
        <v>0</v>
      </c>
      <c r="WB274" s="92">
        <v>0</v>
      </c>
      <c r="WC274" s="92">
        <v>2.2928013638888901E-2</v>
      </c>
    </row>
    <row r="275" spans="2:601" ht="13.5" customHeight="1">
      <c r="B275" s="851" t="s">
        <v>2937</v>
      </c>
      <c r="C275" s="92">
        <v>0</v>
      </c>
      <c r="D275" s="92">
        <v>385684.58899999998</v>
      </c>
      <c r="E275" s="92">
        <v>-1449.5188700000001</v>
      </c>
      <c r="F275" s="92">
        <v>21132.645400000001</v>
      </c>
      <c r="G275" s="92">
        <v>2.0806177699999998E-3</v>
      </c>
      <c r="H275" s="92">
        <v>1.5026326299999999E-3</v>
      </c>
      <c r="I275" s="92">
        <v>3.2985473199999998E-3</v>
      </c>
      <c r="J275" s="92">
        <v>1.38400587E-3</v>
      </c>
      <c r="K275" s="92">
        <v>3.6735697700000002E-3</v>
      </c>
      <c r="L275" s="92">
        <v>7.6126791699999996E-4</v>
      </c>
      <c r="M275" s="92">
        <v>5.0234184899999998E-4</v>
      </c>
      <c r="N275" s="92">
        <v>0</v>
      </c>
      <c r="O275" s="92">
        <v>3.6295851500000001E-3</v>
      </c>
      <c r="P275" s="92">
        <v>9.1597690000000005E-5</v>
      </c>
      <c r="Q275" s="92">
        <v>3.8432597199999997E-5</v>
      </c>
      <c r="R275" s="92">
        <v>1.5352836499999999E-3</v>
      </c>
      <c r="S275" s="92">
        <v>1.5090776099999999E-3</v>
      </c>
      <c r="T275" s="92">
        <v>3.5194113300000003E-2</v>
      </c>
      <c r="U275" s="92">
        <v>0.36648550000000002</v>
      </c>
      <c r="V275" s="92">
        <v>1.52307539E-3</v>
      </c>
      <c r="W275" s="92">
        <v>2.6312800599999999E-3</v>
      </c>
      <c r="X275" s="92">
        <v>5.2950421799999997E-4</v>
      </c>
      <c r="Y275" s="92">
        <v>9.7653367799999998E-3</v>
      </c>
      <c r="Z275" s="92">
        <v>2.57703004E-3</v>
      </c>
      <c r="AA275" s="92">
        <v>9.8331796100000011E-4</v>
      </c>
      <c r="AB275" s="92">
        <v>2.0130400899999999E-3</v>
      </c>
      <c r="AC275" s="92">
        <v>0.16250419999999999</v>
      </c>
      <c r="AD275" s="92">
        <v>6.54997852E-4</v>
      </c>
      <c r="AE275" s="92">
        <v>0</v>
      </c>
      <c r="AF275" s="92">
        <v>0.21073676199999999</v>
      </c>
      <c r="AG275" s="92">
        <v>0.88942205299999999</v>
      </c>
      <c r="AH275" s="92">
        <v>0</v>
      </c>
      <c r="AI275" s="92">
        <v>55.428401999999998</v>
      </c>
      <c r="AJ275" s="92">
        <v>0</v>
      </c>
      <c r="AK275" s="92">
        <v>0</v>
      </c>
      <c r="AL275" s="92">
        <v>0</v>
      </c>
      <c r="AM275" s="92">
        <v>0</v>
      </c>
      <c r="AN275" s="92">
        <v>1.3800910200000001E-3</v>
      </c>
      <c r="AO275" s="92">
        <v>8.7847420199999998E-2</v>
      </c>
      <c r="AP275" s="92">
        <v>0.193715895</v>
      </c>
      <c r="AQ275" s="92">
        <v>0</v>
      </c>
      <c r="AR275" s="92">
        <v>0.113157704</v>
      </c>
      <c r="AS275" s="92">
        <v>0</v>
      </c>
      <c r="AT275" s="92">
        <v>0.14643814399999999</v>
      </c>
      <c r="AU275" s="92">
        <v>1.41855757E-5</v>
      </c>
      <c r="AV275" s="92">
        <v>1.13829399</v>
      </c>
      <c r="AW275" s="92">
        <v>1.6142652E-3</v>
      </c>
      <c r="AX275" s="92">
        <v>0</v>
      </c>
      <c r="AY275" s="92">
        <v>0</v>
      </c>
      <c r="AZ275" s="92">
        <v>0</v>
      </c>
      <c r="BA275" s="92">
        <v>0</v>
      </c>
      <c r="BB275" s="92">
        <v>0</v>
      </c>
      <c r="BC275" s="92">
        <v>0</v>
      </c>
      <c r="BD275" s="92">
        <v>0</v>
      </c>
      <c r="BE275" s="92">
        <v>0</v>
      </c>
      <c r="BF275" s="92">
        <v>0</v>
      </c>
      <c r="BG275" s="92">
        <v>0</v>
      </c>
      <c r="BH275" s="92">
        <v>0</v>
      </c>
      <c r="BI275" s="92">
        <v>0</v>
      </c>
      <c r="BJ275" s="92">
        <v>0</v>
      </c>
      <c r="BK275" s="92">
        <v>0</v>
      </c>
      <c r="BL275" s="92">
        <v>0</v>
      </c>
      <c r="BM275" s="92">
        <v>0</v>
      </c>
      <c r="BN275" s="92">
        <v>0</v>
      </c>
      <c r="BO275" s="92">
        <v>0</v>
      </c>
      <c r="BP275" s="92">
        <v>0.99722454800000004</v>
      </c>
      <c r="BQ275" s="92">
        <v>9.8181892500000006E-8</v>
      </c>
      <c r="BR275" s="92">
        <v>7.0907457199999994E-8</v>
      </c>
      <c r="BS275" s="92">
        <v>1.55654547E-7</v>
      </c>
      <c r="BT275" s="92">
        <v>6.5309600299999997E-8</v>
      </c>
      <c r="BU275" s="92">
        <v>1.7335141299999999E-7</v>
      </c>
      <c r="BV275" s="92">
        <v>3.5923332799999997E-8</v>
      </c>
      <c r="BW275" s="92">
        <v>2.37049178E-8</v>
      </c>
      <c r="BX275" s="92">
        <v>0</v>
      </c>
      <c r="BY275" s="92">
        <v>1.71275831E-7</v>
      </c>
      <c r="BZ275" s="92">
        <v>4.3223866800000001E-9</v>
      </c>
      <c r="CA275" s="92">
        <v>1.8135888200000001E-9</v>
      </c>
      <c r="CB275" s="92">
        <v>7.2448220000000005E-8</v>
      </c>
      <c r="CC275" s="92">
        <v>7.1211587899999995E-8</v>
      </c>
      <c r="CD275" s="92">
        <v>1.66076859E-6</v>
      </c>
      <c r="CE275" s="92">
        <v>1.72940174E-5</v>
      </c>
      <c r="CF275" s="92">
        <v>7.1872126800000004E-8</v>
      </c>
      <c r="CG275" s="92">
        <v>1.2416699400000001E-7</v>
      </c>
      <c r="CH275" s="92">
        <v>2.4986677899999999E-8</v>
      </c>
      <c r="CI275" s="92">
        <v>4.60814696E-7</v>
      </c>
      <c r="CJ275" s="92">
        <v>1.2160700000000001E-7</v>
      </c>
      <c r="CK275" s="92">
        <v>4.64016118E-8</v>
      </c>
      <c r="CL275" s="92">
        <v>9.4992981300000005E-8</v>
      </c>
      <c r="CM275" s="92">
        <v>7.66838104E-6</v>
      </c>
      <c r="CN275" s="92">
        <v>3.0908574100000001E-8</v>
      </c>
      <c r="CO275" s="92">
        <v>0</v>
      </c>
      <c r="CP275" s="92">
        <v>9.9444186299999992E-6</v>
      </c>
      <c r="CQ275" s="92">
        <v>4.1970775E-5</v>
      </c>
      <c r="CR275" s="92">
        <v>0</v>
      </c>
      <c r="CS275" s="92">
        <v>2.6156007500000001E-3</v>
      </c>
      <c r="CT275" s="92">
        <v>0</v>
      </c>
      <c r="CU275" s="92">
        <v>0</v>
      </c>
      <c r="CV275" s="92">
        <v>0</v>
      </c>
      <c r="CW275" s="92">
        <v>0</v>
      </c>
      <c r="CX275" s="92">
        <v>6.5124863500000004E-8</v>
      </c>
      <c r="CY275" s="92">
        <v>4.1454158800000002E-6</v>
      </c>
      <c r="CZ275" s="92">
        <v>9.14122403E-6</v>
      </c>
      <c r="DA275" s="92">
        <v>0</v>
      </c>
      <c r="DB275" s="92">
        <v>5.3397782499999998E-6</v>
      </c>
      <c r="DC275" s="92">
        <v>0</v>
      </c>
      <c r="DD275" s="92">
        <v>6.9102428700000002E-6</v>
      </c>
      <c r="DE275" s="92">
        <v>6.6940054099999995E-10</v>
      </c>
      <c r="DF275" s="92">
        <v>5.3714747399999998E-5</v>
      </c>
      <c r="DG275" s="92">
        <v>7.6175266000000004E-8</v>
      </c>
      <c r="DH275" s="92">
        <v>0</v>
      </c>
      <c r="DI275" s="92">
        <v>0</v>
      </c>
      <c r="DJ275" s="92">
        <v>0</v>
      </c>
      <c r="DK275" s="92">
        <v>0</v>
      </c>
      <c r="DL275" s="92">
        <v>0</v>
      </c>
      <c r="DM275" s="92">
        <v>0</v>
      </c>
      <c r="DN275" s="92">
        <v>0</v>
      </c>
      <c r="DO275" s="92">
        <v>0</v>
      </c>
      <c r="DP275" s="92">
        <v>0</v>
      </c>
      <c r="DQ275" s="92">
        <v>0</v>
      </c>
      <c r="DR275" s="92">
        <v>0</v>
      </c>
      <c r="DS275" s="92">
        <v>0</v>
      </c>
      <c r="DT275" s="92">
        <v>0</v>
      </c>
      <c r="DU275" s="92">
        <v>0</v>
      </c>
      <c r="DV275" s="92">
        <v>0</v>
      </c>
      <c r="DW275" s="92">
        <v>0</v>
      </c>
      <c r="DX275" s="92">
        <v>0</v>
      </c>
      <c r="DY275" s="92">
        <v>0</v>
      </c>
      <c r="DZ275" s="92">
        <v>380710.52399999998</v>
      </c>
      <c r="EA275" s="92">
        <v>9.5852063400000007E-2</v>
      </c>
      <c r="EB275" s="92">
        <v>0.270710809</v>
      </c>
      <c r="EC275" s="92">
        <v>0.59425863199999995</v>
      </c>
      <c r="ED275" s="92">
        <v>0.24933928599999999</v>
      </c>
      <c r="EE275" s="92">
        <v>0.55151817199999997</v>
      </c>
      <c r="EF275" s="92">
        <v>0.114290218</v>
      </c>
      <c r="EG275" s="92">
        <v>0.17195165500000001</v>
      </c>
      <c r="EH275" s="92">
        <v>0</v>
      </c>
      <c r="EI275" s="92">
        <v>0.58850964699999997</v>
      </c>
      <c r="EJ275" s="92">
        <v>1.4851869300000001E-2</v>
      </c>
      <c r="EK275" s="92">
        <v>6.2315535500000003E-3</v>
      </c>
      <c r="EL275" s="92">
        <v>0.202835719</v>
      </c>
      <c r="EM275" s="92">
        <v>0.19937347799999999</v>
      </c>
      <c r="EN275" s="92">
        <v>6.3404898000000003</v>
      </c>
      <c r="EO275" s="92">
        <v>55.760666200000003</v>
      </c>
      <c r="EP275" s="92">
        <v>0.192075038</v>
      </c>
      <c r="EQ275" s="92">
        <v>0.25282801799999999</v>
      </c>
      <c r="ER275" s="92">
        <v>3.1798083800000002E-2</v>
      </c>
      <c r="ES275" s="92">
        <v>0.87965020999999999</v>
      </c>
      <c r="ET275" s="92">
        <v>0.39208811100000002</v>
      </c>
      <c r="EU275" s="92">
        <v>9.0558392299999999E-2</v>
      </c>
      <c r="EV275" s="92">
        <v>0.23771837400000001</v>
      </c>
      <c r="EW275" s="92">
        <v>2.7675375299999998</v>
      </c>
      <c r="EX275" s="92">
        <v>6.4241848800000001E-2</v>
      </c>
      <c r="EY275" s="92">
        <v>0</v>
      </c>
      <c r="EZ275" s="92">
        <v>16.244247099999999</v>
      </c>
      <c r="FA275" s="92">
        <v>117.453785</v>
      </c>
      <c r="FB275" s="92">
        <v>0</v>
      </c>
      <c r="FC275" s="92">
        <v>4711.1209500000004</v>
      </c>
      <c r="FD275" s="92">
        <v>0</v>
      </c>
      <c r="FE275" s="92">
        <v>0</v>
      </c>
      <c r="FF275" s="92">
        <v>0</v>
      </c>
      <c r="FG275" s="92">
        <v>0</v>
      </c>
      <c r="FH275" s="92">
        <v>0.38982983999999998</v>
      </c>
      <c r="FI275" s="92">
        <v>2.8110120300000001</v>
      </c>
      <c r="FJ275" s="92">
        <v>5.42665635</v>
      </c>
      <c r="FK275" s="92">
        <v>0</v>
      </c>
      <c r="FL275" s="92">
        <v>5.2058812899999998</v>
      </c>
      <c r="FM275" s="92">
        <v>0</v>
      </c>
      <c r="FN275" s="92">
        <v>6.4447134400000001</v>
      </c>
      <c r="FO275" s="92">
        <v>2.2757578599999999E-4</v>
      </c>
      <c r="FP275" s="92">
        <v>38.795199199999999</v>
      </c>
      <c r="FQ275" s="92">
        <v>0.103417577</v>
      </c>
      <c r="FR275" s="92">
        <v>0</v>
      </c>
      <c r="FS275" s="92">
        <v>0</v>
      </c>
      <c r="FT275" s="92">
        <v>0</v>
      </c>
      <c r="FU275" s="92">
        <v>0</v>
      </c>
      <c r="FV275" s="92">
        <v>0</v>
      </c>
      <c r="FW275" s="92">
        <v>0</v>
      </c>
      <c r="FX275" s="92">
        <v>0</v>
      </c>
      <c r="FY275" s="92">
        <v>0</v>
      </c>
      <c r="FZ275" s="92">
        <v>0</v>
      </c>
      <c r="GA275" s="92">
        <v>0</v>
      </c>
      <c r="GB275" s="92">
        <v>0</v>
      </c>
      <c r="GC275" s="92">
        <v>0</v>
      </c>
      <c r="GD275" s="92">
        <v>0</v>
      </c>
      <c r="GE275" s="92">
        <v>0</v>
      </c>
      <c r="GF275" s="92">
        <v>0</v>
      </c>
      <c r="GG275" s="92">
        <v>0</v>
      </c>
      <c r="GH275" s="92">
        <v>0</v>
      </c>
      <c r="GI275" s="92">
        <v>0</v>
      </c>
      <c r="GJ275" s="92">
        <v>0.98710328199999997</v>
      </c>
      <c r="GK275" s="92">
        <v>2.4852448400000002E-7</v>
      </c>
      <c r="GL275" s="92">
        <v>7.0189687900000001E-7</v>
      </c>
      <c r="GM275" s="92">
        <v>1.54078915E-6</v>
      </c>
      <c r="GN275" s="92">
        <v>6.4648496000000005E-7</v>
      </c>
      <c r="GO275" s="92">
        <v>1.42997202E-6</v>
      </c>
      <c r="GP275" s="92">
        <v>2.9633078800000001E-7</v>
      </c>
      <c r="GQ275" s="92">
        <v>4.4583491199999999E-7</v>
      </c>
      <c r="GR275" s="92">
        <v>0</v>
      </c>
      <c r="GS275" s="92">
        <v>1.52588323E-6</v>
      </c>
      <c r="GT275" s="92">
        <v>3.8507810999999999E-8</v>
      </c>
      <c r="GU275" s="92">
        <v>1.6157123499999998E-8</v>
      </c>
      <c r="GV275" s="92">
        <v>5.2591087199999996E-7</v>
      </c>
      <c r="GW275" s="92">
        <v>5.1693400299999997E-7</v>
      </c>
      <c r="GX275" s="92">
        <v>1.6439572600000001E-5</v>
      </c>
      <c r="GY275" s="92">
        <v>1.44575821E-4</v>
      </c>
      <c r="GZ275" s="92">
        <v>4.9801066199999996E-7</v>
      </c>
      <c r="HA275" s="92">
        <v>6.5553051599999996E-7</v>
      </c>
      <c r="HB275" s="92">
        <v>8.2445824100000001E-8</v>
      </c>
      <c r="HC275" s="92">
        <v>2.2807502099999998E-6</v>
      </c>
      <c r="HD275" s="92">
        <v>1.016603E-6</v>
      </c>
      <c r="HE275" s="92">
        <v>2.3479909400000001E-7</v>
      </c>
      <c r="HF275" s="92">
        <v>6.1635434900000004E-7</v>
      </c>
      <c r="HG275" s="92">
        <v>7.1756497499999998E-6</v>
      </c>
      <c r="HH275" s="92">
        <v>1.6656576500000001E-7</v>
      </c>
      <c r="HI275" s="92">
        <v>0</v>
      </c>
      <c r="HJ275" s="92">
        <v>4.2117957499999999E-5</v>
      </c>
      <c r="HK275" s="92">
        <v>3.0453326E-4</v>
      </c>
      <c r="HL275" s="92">
        <v>0</v>
      </c>
      <c r="HM275" s="92">
        <v>1.2214957699999999E-2</v>
      </c>
      <c r="HN275" s="92">
        <v>0</v>
      </c>
      <c r="HO275" s="92">
        <v>0</v>
      </c>
      <c r="HP275" s="92">
        <v>0</v>
      </c>
      <c r="HQ275" s="92">
        <v>0</v>
      </c>
      <c r="HR275" s="92">
        <v>1.01074777E-6</v>
      </c>
      <c r="HS275" s="92">
        <v>7.2883700999999999E-6</v>
      </c>
      <c r="HT275" s="92">
        <v>1.4070192299999999E-5</v>
      </c>
      <c r="HU275" s="92">
        <v>0</v>
      </c>
      <c r="HV275" s="92">
        <v>1.34977685E-5</v>
      </c>
      <c r="HW275" s="92">
        <v>0</v>
      </c>
      <c r="HX275" s="92">
        <v>1.6709802799999999E-5</v>
      </c>
      <c r="HY275" s="92">
        <v>5.9005672500000002E-10</v>
      </c>
      <c r="HZ275" s="92">
        <v>1.0058789E-4</v>
      </c>
      <c r="IA275" s="92">
        <v>2.6814028900000001E-7</v>
      </c>
      <c r="IB275" s="92">
        <v>0</v>
      </c>
      <c r="IC275" s="92">
        <v>0</v>
      </c>
      <c r="ID275" s="92">
        <v>0</v>
      </c>
      <c r="IE275" s="92">
        <v>0</v>
      </c>
      <c r="IF275" s="92">
        <v>0</v>
      </c>
      <c r="IG275" s="92">
        <v>0</v>
      </c>
      <c r="IH275" s="92">
        <v>0</v>
      </c>
      <c r="II275" s="92">
        <v>0</v>
      </c>
      <c r="IJ275" s="92">
        <v>0</v>
      </c>
      <c r="IK275" s="92">
        <v>0</v>
      </c>
      <c r="IL275" s="92">
        <v>0</v>
      </c>
      <c r="IM275" s="92">
        <v>0</v>
      </c>
      <c r="IN275" s="92">
        <v>0</v>
      </c>
      <c r="IO275" s="92">
        <v>0</v>
      </c>
      <c r="IP275" s="92">
        <v>0</v>
      </c>
      <c r="IQ275" s="92">
        <v>0</v>
      </c>
      <c r="IR275" s="92">
        <v>0</v>
      </c>
      <c r="IS275" s="92">
        <v>0</v>
      </c>
      <c r="IT275" s="92">
        <v>21191.461299999999</v>
      </c>
      <c r="IU275" s="92">
        <v>385684.58899999998</v>
      </c>
      <c r="IV275" s="92">
        <v>6539.1812399999999</v>
      </c>
      <c r="IW275" s="92">
        <v>25.2060335</v>
      </c>
      <c r="IX275" s="92">
        <v>4.4022981999999997</v>
      </c>
      <c r="IY275" s="92">
        <v>0</v>
      </c>
      <c r="IZ275" s="92">
        <v>1</v>
      </c>
      <c r="JA275" s="92">
        <v>0</v>
      </c>
      <c r="JB275" s="92">
        <v>-68401.0815</v>
      </c>
      <c r="JC275" s="92">
        <v>-3758.3012399999998</v>
      </c>
      <c r="JD275" s="92">
        <v>-1449.5188700000001</v>
      </c>
      <c r="JE275" s="92">
        <v>-39.847776699999997</v>
      </c>
      <c r="JF275" s="92">
        <v>-2.1894383199999998</v>
      </c>
      <c r="JG275" s="92">
        <v>5.4011505199999997E-2</v>
      </c>
      <c r="JH275" s="92">
        <v>0.98300937799999999</v>
      </c>
      <c r="JI275" s="92">
        <v>18.199999699999999</v>
      </c>
      <c r="JJ275" s="92">
        <v>0</v>
      </c>
      <c r="JK275" s="92">
        <v>0</v>
      </c>
      <c r="JL275" s="92">
        <v>0</v>
      </c>
      <c r="JM275" s="92">
        <v>0</v>
      </c>
      <c r="JN275" s="92">
        <v>0</v>
      </c>
      <c r="JO275" s="92">
        <v>0</v>
      </c>
      <c r="JP275" s="92">
        <v>0</v>
      </c>
      <c r="JQ275" s="92">
        <v>0</v>
      </c>
      <c r="JR275" s="92">
        <v>0</v>
      </c>
      <c r="JS275" s="92">
        <v>0</v>
      </c>
      <c r="JT275" s="92">
        <v>0</v>
      </c>
      <c r="JU275" s="92">
        <v>0</v>
      </c>
      <c r="JV275" s="92">
        <v>0</v>
      </c>
      <c r="JW275" s="92">
        <v>0</v>
      </c>
      <c r="JX275" s="92">
        <v>0</v>
      </c>
      <c r="JY275" s="92">
        <v>0</v>
      </c>
      <c r="JZ275" s="92">
        <v>0</v>
      </c>
      <c r="KA275" s="92">
        <v>0</v>
      </c>
      <c r="KB275" s="92">
        <v>0</v>
      </c>
      <c r="KC275" s="92">
        <v>0</v>
      </c>
      <c r="KD275" s="92">
        <v>0</v>
      </c>
      <c r="KE275" s="92">
        <v>0</v>
      </c>
      <c r="KF275" s="92">
        <v>0</v>
      </c>
      <c r="KG275" s="92">
        <v>0</v>
      </c>
      <c r="KH275" s="92">
        <v>0</v>
      </c>
      <c r="KI275" s="92">
        <v>0</v>
      </c>
      <c r="KJ275" s="92">
        <v>0</v>
      </c>
      <c r="KK275" s="92">
        <v>0</v>
      </c>
      <c r="KL275" s="92">
        <v>0</v>
      </c>
      <c r="KM275" s="92">
        <v>0</v>
      </c>
      <c r="KN275" s="92">
        <v>0</v>
      </c>
      <c r="KO275" s="92">
        <v>0</v>
      </c>
      <c r="KP275" s="92">
        <v>0</v>
      </c>
      <c r="KQ275" s="92">
        <v>0</v>
      </c>
      <c r="KR275" s="92">
        <v>0</v>
      </c>
      <c r="KS275" s="92">
        <v>0</v>
      </c>
      <c r="KT275" s="92">
        <v>0</v>
      </c>
      <c r="KU275" s="92">
        <v>0</v>
      </c>
      <c r="KV275" s="92">
        <v>0</v>
      </c>
      <c r="KW275" s="92">
        <v>0</v>
      </c>
      <c r="KX275" s="92">
        <v>0</v>
      </c>
      <c r="KY275" s="92">
        <v>0</v>
      </c>
      <c r="KZ275" s="92">
        <v>0</v>
      </c>
      <c r="LA275" s="92">
        <v>0</v>
      </c>
      <c r="LB275" s="92">
        <v>0</v>
      </c>
      <c r="LC275" s="92">
        <v>0</v>
      </c>
      <c r="LD275" s="92">
        <v>0</v>
      </c>
      <c r="LE275" s="92">
        <v>0</v>
      </c>
      <c r="LF275" s="92">
        <v>0</v>
      </c>
      <c r="LG275" s="92">
        <v>0</v>
      </c>
      <c r="LH275" s="92">
        <v>0</v>
      </c>
      <c r="LI275" s="92">
        <v>0</v>
      </c>
      <c r="LJ275" s="92">
        <v>0</v>
      </c>
      <c r="LK275" s="92">
        <v>0</v>
      </c>
      <c r="LL275" s="92">
        <v>0</v>
      </c>
      <c r="LM275" s="92">
        <v>0</v>
      </c>
      <c r="LN275" s="92">
        <v>0</v>
      </c>
      <c r="LO275" s="92">
        <v>0</v>
      </c>
      <c r="LP275" s="92">
        <v>0</v>
      </c>
      <c r="LQ275" s="92">
        <v>0</v>
      </c>
      <c r="LR275" s="92">
        <v>0</v>
      </c>
      <c r="LS275" s="92">
        <v>0</v>
      </c>
      <c r="LT275" s="92">
        <v>0</v>
      </c>
      <c r="LU275" s="92">
        <v>0</v>
      </c>
      <c r="LV275" s="92">
        <v>0</v>
      </c>
      <c r="LW275" s="92">
        <v>0</v>
      </c>
      <c r="LX275" s="92">
        <v>0</v>
      </c>
      <c r="LY275" s="92">
        <v>0</v>
      </c>
      <c r="LZ275" s="92">
        <v>0</v>
      </c>
      <c r="MA275" s="92">
        <v>0</v>
      </c>
      <c r="MB275" s="92">
        <v>0</v>
      </c>
      <c r="MC275" s="92">
        <v>0</v>
      </c>
      <c r="MD275" s="92">
        <v>0</v>
      </c>
      <c r="ME275" s="92">
        <v>0</v>
      </c>
      <c r="MF275" s="92">
        <v>0</v>
      </c>
      <c r="MG275" s="92">
        <v>0</v>
      </c>
      <c r="MH275" s="92">
        <v>0</v>
      </c>
      <c r="MI275" s="92">
        <v>0</v>
      </c>
      <c r="MJ275" s="92">
        <v>0</v>
      </c>
      <c r="MK275" s="92">
        <v>0</v>
      </c>
      <c r="ML275" s="92">
        <v>0</v>
      </c>
      <c r="MM275" s="92">
        <v>0</v>
      </c>
      <c r="MN275" s="92">
        <v>0</v>
      </c>
      <c r="MO275" s="92">
        <v>0</v>
      </c>
      <c r="MP275" s="92">
        <v>0</v>
      </c>
      <c r="MQ275" s="92">
        <v>0</v>
      </c>
      <c r="MR275" s="92">
        <v>0</v>
      </c>
      <c r="MS275" s="92">
        <v>0</v>
      </c>
      <c r="MT275" s="92">
        <v>0</v>
      </c>
      <c r="MU275" s="92">
        <v>0</v>
      </c>
      <c r="MV275" s="92">
        <v>0</v>
      </c>
      <c r="MW275" s="92">
        <v>0</v>
      </c>
      <c r="MX275" s="92">
        <v>0</v>
      </c>
      <c r="MY275" s="92">
        <v>0</v>
      </c>
      <c r="MZ275" s="92">
        <v>0</v>
      </c>
      <c r="NA275" s="92">
        <v>0</v>
      </c>
      <c r="NB275" s="92">
        <v>0</v>
      </c>
      <c r="NC275" s="92">
        <v>0</v>
      </c>
      <c r="ND275" s="92">
        <v>0</v>
      </c>
      <c r="NE275" s="92">
        <v>0</v>
      </c>
      <c r="NF275" s="92">
        <v>0</v>
      </c>
      <c r="NG275" s="92">
        <v>0</v>
      </c>
      <c r="NH275" s="92">
        <v>0</v>
      </c>
      <c r="NI275" s="92">
        <v>0</v>
      </c>
      <c r="NJ275" s="92">
        <v>0</v>
      </c>
      <c r="NK275" s="92">
        <v>0</v>
      </c>
      <c r="NL275" s="92">
        <v>0</v>
      </c>
      <c r="NM275" s="92">
        <v>0</v>
      </c>
      <c r="NN275" s="92">
        <v>0</v>
      </c>
      <c r="NO275" s="92">
        <v>0</v>
      </c>
      <c r="NP275" s="92">
        <v>0</v>
      </c>
      <c r="NQ275" s="92">
        <v>0</v>
      </c>
      <c r="NR275" s="92">
        <v>0</v>
      </c>
      <c r="NS275" s="92">
        <v>0</v>
      </c>
      <c r="NT275" s="92">
        <v>0</v>
      </c>
      <c r="NU275" s="92">
        <v>0</v>
      </c>
      <c r="NV275" s="92">
        <v>0</v>
      </c>
      <c r="NW275" s="92">
        <v>0</v>
      </c>
      <c r="NX275" s="92">
        <v>0</v>
      </c>
      <c r="NY275" s="92">
        <v>0</v>
      </c>
      <c r="NZ275" s="92">
        <v>0</v>
      </c>
      <c r="OA275" s="92">
        <v>0</v>
      </c>
      <c r="OB275" s="92">
        <v>0</v>
      </c>
      <c r="OC275" s="92">
        <v>0</v>
      </c>
      <c r="OD275" s="92">
        <v>0</v>
      </c>
      <c r="OE275" s="92">
        <v>0</v>
      </c>
      <c r="OF275" s="92">
        <v>0</v>
      </c>
      <c r="OG275" s="92">
        <v>0</v>
      </c>
      <c r="OH275" s="92">
        <v>0</v>
      </c>
      <c r="OI275" s="92">
        <v>0</v>
      </c>
      <c r="OJ275" s="92">
        <v>0</v>
      </c>
      <c r="OK275" s="92">
        <v>0</v>
      </c>
      <c r="OL275" s="92">
        <v>0</v>
      </c>
      <c r="OM275" s="92">
        <v>0</v>
      </c>
      <c r="ON275" s="92">
        <v>0</v>
      </c>
      <c r="OO275" s="92">
        <v>0</v>
      </c>
      <c r="OP275" s="92">
        <v>0</v>
      </c>
      <c r="OQ275" s="92">
        <v>0</v>
      </c>
      <c r="OR275" s="92">
        <v>0</v>
      </c>
      <c r="OS275" s="92">
        <v>0</v>
      </c>
      <c r="OT275" s="92">
        <v>0</v>
      </c>
      <c r="OU275" s="92">
        <v>0</v>
      </c>
      <c r="OV275" s="92">
        <v>0</v>
      </c>
      <c r="OW275" s="92">
        <v>0</v>
      </c>
      <c r="OX275" s="92">
        <v>0</v>
      </c>
      <c r="OY275" s="92">
        <v>0</v>
      </c>
      <c r="OZ275" s="92">
        <v>0</v>
      </c>
      <c r="PA275" s="92">
        <v>0</v>
      </c>
      <c r="PB275" s="92">
        <v>0</v>
      </c>
      <c r="PC275" s="92">
        <v>0</v>
      </c>
      <c r="PD275" s="92">
        <v>0</v>
      </c>
      <c r="PE275" s="92">
        <v>0</v>
      </c>
      <c r="PF275" s="92">
        <v>0</v>
      </c>
      <c r="PG275" s="92">
        <v>0</v>
      </c>
      <c r="PH275" s="92">
        <v>0</v>
      </c>
      <c r="PI275" s="92">
        <v>0</v>
      </c>
      <c r="PJ275" s="92">
        <v>0</v>
      </c>
      <c r="PK275" s="92">
        <v>0</v>
      </c>
      <c r="PL275" s="92">
        <v>0</v>
      </c>
      <c r="PM275" s="92">
        <v>0</v>
      </c>
      <c r="PN275" s="92">
        <v>0</v>
      </c>
      <c r="PO275" s="92">
        <v>0</v>
      </c>
      <c r="PP275" s="92">
        <v>0</v>
      </c>
      <c r="PQ275" s="92">
        <v>0</v>
      </c>
      <c r="PR275" s="92">
        <v>0</v>
      </c>
      <c r="PS275" s="92">
        <v>0</v>
      </c>
      <c r="PT275" s="92">
        <v>0</v>
      </c>
      <c r="PU275" s="92">
        <v>0</v>
      </c>
      <c r="PV275" s="92">
        <v>0</v>
      </c>
      <c r="PW275" s="92">
        <v>0</v>
      </c>
      <c r="PX275" s="92">
        <v>0</v>
      </c>
      <c r="PY275" s="92">
        <v>0</v>
      </c>
      <c r="PZ275" s="92">
        <v>0</v>
      </c>
      <c r="QA275" s="92">
        <v>0</v>
      </c>
      <c r="QB275" s="92">
        <v>0</v>
      </c>
      <c r="QC275" s="92">
        <v>0</v>
      </c>
      <c r="QD275" s="92">
        <v>0</v>
      </c>
      <c r="QE275" s="92">
        <v>0</v>
      </c>
      <c r="QF275" s="92">
        <v>0</v>
      </c>
      <c r="QG275" s="92">
        <v>0</v>
      </c>
      <c r="QH275" s="92">
        <v>0</v>
      </c>
      <c r="QI275" s="92">
        <v>0</v>
      </c>
      <c r="QJ275" s="92">
        <v>0</v>
      </c>
      <c r="QK275" s="92">
        <v>0</v>
      </c>
      <c r="QL275" s="92">
        <v>0</v>
      </c>
      <c r="QM275" s="92">
        <v>0</v>
      </c>
      <c r="QN275" s="92">
        <v>0</v>
      </c>
      <c r="QO275" s="92">
        <v>0</v>
      </c>
      <c r="QP275" s="92">
        <v>0</v>
      </c>
      <c r="QQ275" s="92">
        <v>0</v>
      </c>
      <c r="QR275" s="92">
        <v>0</v>
      </c>
      <c r="QS275" s="92">
        <v>0</v>
      </c>
      <c r="QT275" s="92">
        <v>0</v>
      </c>
      <c r="QU275" s="92">
        <v>0</v>
      </c>
      <c r="QV275" s="92">
        <v>0</v>
      </c>
      <c r="QW275" s="92">
        <v>0</v>
      </c>
      <c r="QX275" s="92">
        <v>0</v>
      </c>
      <c r="QY275" s="92">
        <v>0</v>
      </c>
      <c r="QZ275" s="92">
        <v>0</v>
      </c>
      <c r="RA275" s="92">
        <v>0</v>
      </c>
      <c r="RB275" s="92">
        <v>0</v>
      </c>
      <c r="RC275" s="92">
        <v>0</v>
      </c>
      <c r="RD275" s="92">
        <v>0</v>
      </c>
      <c r="RE275" s="92">
        <v>0</v>
      </c>
      <c r="RF275" s="92">
        <v>0</v>
      </c>
      <c r="RG275" s="92">
        <v>0</v>
      </c>
      <c r="RH275" s="92">
        <v>0</v>
      </c>
      <c r="RI275" s="92">
        <v>0</v>
      </c>
      <c r="RJ275" s="92">
        <v>0</v>
      </c>
      <c r="RK275" s="92">
        <v>0</v>
      </c>
      <c r="RL275" s="92">
        <v>0</v>
      </c>
      <c r="RM275" s="92">
        <v>0</v>
      </c>
      <c r="RN275" s="92">
        <v>0</v>
      </c>
      <c r="RO275" s="92">
        <v>0</v>
      </c>
      <c r="RP275" s="92">
        <v>0</v>
      </c>
      <c r="RQ275" s="92">
        <v>0</v>
      </c>
      <c r="RR275" s="92">
        <v>0</v>
      </c>
      <c r="RS275" s="92">
        <v>0</v>
      </c>
      <c r="RT275" s="92">
        <v>0</v>
      </c>
      <c r="RU275" s="92">
        <v>0</v>
      </c>
      <c r="RV275" s="92">
        <v>0</v>
      </c>
      <c r="RW275" s="92">
        <v>0</v>
      </c>
      <c r="RX275" s="92">
        <v>0</v>
      </c>
      <c r="RY275" s="92">
        <v>0</v>
      </c>
      <c r="RZ275" s="92">
        <v>0</v>
      </c>
      <c r="SA275" s="92">
        <v>0</v>
      </c>
      <c r="SB275" s="92">
        <v>0</v>
      </c>
      <c r="SC275" s="92">
        <v>0</v>
      </c>
      <c r="SD275" s="92">
        <v>0</v>
      </c>
      <c r="SE275" s="92">
        <v>0</v>
      </c>
      <c r="SF275" s="92">
        <v>0</v>
      </c>
      <c r="SG275" s="92">
        <v>0</v>
      </c>
      <c r="SH275" s="92">
        <v>0</v>
      </c>
      <c r="SI275" s="92">
        <v>0</v>
      </c>
      <c r="SJ275" s="92">
        <v>0</v>
      </c>
      <c r="SK275" s="92">
        <v>0</v>
      </c>
      <c r="SL275" s="92">
        <v>0</v>
      </c>
      <c r="SM275" s="92">
        <v>0</v>
      </c>
      <c r="SN275" s="92">
        <v>0</v>
      </c>
      <c r="SO275" s="92">
        <v>0</v>
      </c>
      <c r="SP275" s="92">
        <v>0</v>
      </c>
      <c r="SQ275" s="92">
        <v>0</v>
      </c>
      <c r="SR275" s="92">
        <v>0</v>
      </c>
      <c r="SS275" s="92">
        <v>0</v>
      </c>
      <c r="ST275" s="92">
        <v>0</v>
      </c>
      <c r="SU275" s="92">
        <v>0</v>
      </c>
      <c r="SV275" s="92">
        <v>0</v>
      </c>
      <c r="SW275" s="92">
        <v>0</v>
      </c>
      <c r="SX275" s="92">
        <v>0</v>
      </c>
      <c r="SY275" s="92">
        <v>0</v>
      </c>
      <c r="SZ275" s="92">
        <v>0</v>
      </c>
      <c r="TA275" s="92">
        <v>0</v>
      </c>
      <c r="TB275" s="92">
        <v>0</v>
      </c>
      <c r="TC275" s="92">
        <v>4.4022981999999997</v>
      </c>
      <c r="TD275" s="92">
        <v>0</v>
      </c>
      <c r="TE275" s="92">
        <v>0</v>
      </c>
      <c r="TF275" s="92">
        <v>0</v>
      </c>
      <c r="TG275" s="92">
        <v>0</v>
      </c>
      <c r="TH275" s="92">
        <v>0</v>
      </c>
      <c r="TI275" s="92">
        <v>0</v>
      </c>
      <c r="TJ275" s="92">
        <v>0</v>
      </c>
      <c r="TK275" s="92">
        <v>0</v>
      </c>
      <c r="TL275" s="92">
        <v>0</v>
      </c>
      <c r="TM275" s="92">
        <v>0</v>
      </c>
      <c r="TN275" s="92">
        <v>0</v>
      </c>
      <c r="TO275" s="92">
        <v>0</v>
      </c>
      <c r="TP275" s="92">
        <v>5.1831171699999999E-4</v>
      </c>
      <c r="TQ275" s="92">
        <v>-1685880531.79</v>
      </c>
      <c r="TR275" s="92">
        <v>1.0887798472222199E-3</v>
      </c>
      <c r="TS275" s="92">
        <v>0</v>
      </c>
      <c r="TT275" s="92">
        <v>0</v>
      </c>
      <c r="TU275" s="92">
        <v>0</v>
      </c>
      <c r="TV275" s="92">
        <v>0</v>
      </c>
      <c r="TW275" s="92">
        <v>0</v>
      </c>
      <c r="TX275" s="92">
        <v>0</v>
      </c>
      <c r="TY275" s="92">
        <v>0</v>
      </c>
      <c r="TZ275" s="92">
        <v>0</v>
      </c>
      <c r="UA275" s="92">
        <v>0</v>
      </c>
      <c r="UB275" s="92">
        <v>0</v>
      </c>
      <c r="UC275" s="92">
        <v>0</v>
      </c>
      <c r="UD275" s="92">
        <v>0</v>
      </c>
      <c r="UE275" s="92">
        <v>0</v>
      </c>
      <c r="UF275" s="92">
        <v>0</v>
      </c>
      <c r="UG275" s="92">
        <v>0</v>
      </c>
      <c r="UH275" s="92">
        <v>0</v>
      </c>
      <c r="UI275" s="92">
        <v>0</v>
      </c>
      <c r="UJ275" s="92">
        <v>0</v>
      </c>
      <c r="UK275" s="92">
        <v>0</v>
      </c>
      <c r="UL275" s="92">
        <v>0</v>
      </c>
      <c r="UM275" s="92">
        <v>0</v>
      </c>
      <c r="UN275" s="92">
        <v>0</v>
      </c>
      <c r="UO275" s="92">
        <v>0</v>
      </c>
      <c r="UP275" s="92">
        <v>0</v>
      </c>
      <c r="UQ275" s="92">
        <v>0</v>
      </c>
      <c r="UR275" s="92">
        <v>0</v>
      </c>
      <c r="US275" s="92">
        <v>0</v>
      </c>
      <c r="UT275" s="92">
        <v>0</v>
      </c>
      <c r="UU275" s="92">
        <v>0</v>
      </c>
      <c r="UV275" s="92">
        <v>0</v>
      </c>
      <c r="UW275" s="92">
        <v>0</v>
      </c>
      <c r="UX275" s="92">
        <v>0</v>
      </c>
      <c r="UY275" s="92">
        <v>0</v>
      </c>
      <c r="UZ275" s="92">
        <v>0</v>
      </c>
      <c r="VA275" s="92">
        <v>0</v>
      </c>
      <c r="VB275" s="92">
        <v>0</v>
      </c>
      <c r="VC275" s="92">
        <v>0</v>
      </c>
      <c r="VD275" s="92">
        <v>0</v>
      </c>
      <c r="VE275" s="92">
        <v>0</v>
      </c>
      <c r="VF275" s="92">
        <v>0</v>
      </c>
      <c r="VG275" s="92">
        <v>0</v>
      </c>
      <c r="VH275" s="92">
        <v>0</v>
      </c>
      <c r="VI275" s="92">
        <v>0</v>
      </c>
      <c r="VJ275" s="92">
        <v>0</v>
      </c>
      <c r="VK275" s="92">
        <v>0</v>
      </c>
      <c r="VL275" s="92">
        <v>0</v>
      </c>
      <c r="VM275" s="92">
        <v>0</v>
      </c>
      <c r="VN275" s="92">
        <v>0</v>
      </c>
      <c r="VO275" s="92">
        <v>0</v>
      </c>
      <c r="VP275" s="92">
        <v>0</v>
      </c>
      <c r="VQ275" s="92">
        <v>0</v>
      </c>
      <c r="VR275" s="92">
        <v>0</v>
      </c>
      <c r="VS275" s="92">
        <v>0</v>
      </c>
      <c r="VT275" s="92">
        <v>0</v>
      </c>
      <c r="VU275" s="92">
        <v>0</v>
      </c>
      <c r="VV275" s="92">
        <v>0</v>
      </c>
      <c r="VW275" s="92">
        <v>0</v>
      </c>
      <c r="VX275" s="92">
        <v>0</v>
      </c>
      <c r="VY275" s="92">
        <v>0</v>
      </c>
      <c r="VZ275" s="92">
        <v>0</v>
      </c>
      <c r="WA275" s="92">
        <v>0</v>
      </c>
      <c r="WB275" s="92">
        <v>0</v>
      </c>
      <c r="WC275" s="92">
        <v>0</v>
      </c>
    </row>
    <row r="276" spans="2:601" ht="13.5" customHeight="1">
      <c r="B276" s="851" t="s">
        <v>2938</v>
      </c>
      <c r="C276" s="92">
        <v>0</v>
      </c>
      <c r="D276" s="92">
        <v>385684.58899999998</v>
      </c>
      <c r="E276" s="92">
        <v>-1449.5588600000001</v>
      </c>
      <c r="F276" s="92">
        <v>21132.645400000001</v>
      </c>
      <c r="G276" s="92">
        <v>2.0806177699999998E-3</v>
      </c>
      <c r="H276" s="92">
        <v>1.5026326299999999E-3</v>
      </c>
      <c r="I276" s="92">
        <v>3.2985473199999998E-3</v>
      </c>
      <c r="J276" s="92">
        <v>1.38400587E-3</v>
      </c>
      <c r="K276" s="92">
        <v>3.6735697700000002E-3</v>
      </c>
      <c r="L276" s="92">
        <v>7.6126791699999996E-4</v>
      </c>
      <c r="M276" s="92">
        <v>5.0234184899999998E-4</v>
      </c>
      <c r="N276" s="92">
        <v>0</v>
      </c>
      <c r="O276" s="92">
        <v>3.6295851500000001E-3</v>
      </c>
      <c r="P276" s="92">
        <v>9.1597690000000005E-5</v>
      </c>
      <c r="Q276" s="92">
        <v>3.8432597199999997E-5</v>
      </c>
      <c r="R276" s="92">
        <v>1.5352836499999999E-3</v>
      </c>
      <c r="S276" s="92">
        <v>1.5090776099999999E-3</v>
      </c>
      <c r="T276" s="92">
        <v>3.5194113300000003E-2</v>
      </c>
      <c r="U276" s="92">
        <v>0.36648550000000002</v>
      </c>
      <c r="V276" s="92">
        <v>1.52307539E-3</v>
      </c>
      <c r="W276" s="92">
        <v>2.6312800599999999E-3</v>
      </c>
      <c r="X276" s="92">
        <v>5.2950421799999997E-4</v>
      </c>
      <c r="Y276" s="92">
        <v>9.7653367799999998E-3</v>
      </c>
      <c r="Z276" s="92">
        <v>2.57703004E-3</v>
      </c>
      <c r="AA276" s="92">
        <v>9.8331796100000011E-4</v>
      </c>
      <c r="AB276" s="92">
        <v>2.0130400899999999E-3</v>
      </c>
      <c r="AC276" s="92">
        <v>0.16250419999999999</v>
      </c>
      <c r="AD276" s="92">
        <v>6.54997852E-4</v>
      </c>
      <c r="AE276" s="92">
        <v>0</v>
      </c>
      <c r="AF276" s="92">
        <v>0.21073676199999999</v>
      </c>
      <c r="AG276" s="92">
        <v>0.88942205299999999</v>
      </c>
      <c r="AH276" s="92">
        <v>0</v>
      </c>
      <c r="AI276" s="92">
        <v>55.428401999999998</v>
      </c>
      <c r="AJ276" s="92">
        <v>0</v>
      </c>
      <c r="AK276" s="92">
        <v>0</v>
      </c>
      <c r="AL276" s="92">
        <v>0</v>
      </c>
      <c r="AM276" s="92">
        <v>0</v>
      </c>
      <c r="AN276" s="92">
        <v>1.3800910200000001E-3</v>
      </c>
      <c r="AO276" s="92">
        <v>8.7847420199999998E-2</v>
      </c>
      <c r="AP276" s="92">
        <v>0.193715895</v>
      </c>
      <c r="AQ276" s="92">
        <v>0</v>
      </c>
      <c r="AR276" s="92">
        <v>0.113157704</v>
      </c>
      <c r="AS276" s="92">
        <v>0</v>
      </c>
      <c r="AT276" s="92">
        <v>0.14643814399999999</v>
      </c>
      <c r="AU276" s="92">
        <v>1.41855757E-5</v>
      </c>
      <c r="AV276" s="92">
        <v>1.13829399</v>
      </c>
      <c r="AW276" s="92">
        <v>1.6142652E-3</v>
      </c>
      <c r="AX276" s="92">
        <v>0</v>
      </c>
      <c r="AY276" s="92">
        <v>0</v>
      </c>
      <c r="AZ276" s="92">
        <v>0</v>
      </c>
      <c r="BA276" s="92">
        <v>0</v>
      </c>
      <c r="BB276" s="92">
        <v>0</v>
      </c>
      <c r="BC276" s="92">
        <v>0</v>
      </c>
      <c r="BD276" s="92">
        <v>0</v>
      </c>
      <c r="BE276" s="92">
        <v>0</v>
      </c>
      <c r="BF276" s="92">
        <v>0</v>
      </c>
      <c r="BG276" s="92">
        <v>0</v>
      </c>
      <c r="BH276" s="92">
        <v>0</v>
      </c>
      <c r="BI276" s="92">
        <v>0</v>
      </c>
      <c r="BJ276" s="92">
        <v>0</v>
      </c>
      <c r="BK276" s="92">
        <v>0</v>
      </c>
      <c r="BL276" s="92">
        <v>0</v>
      </c>
      <c r="BM276" s="92">
        <v>0</v>
      </c>
      <c r="BN276" s="92">
        <v>0</v>
      </c>
      <c r="BO276" s="92">
        <v>0</v>
      </c>
      <c r="BP276" s="92">
        <v>0.99722454800000004</v>
      </c>
      <c r="BQ276" s="92">
        <v>9.8181892500000006E-8</v>
      </c>
      <c r="BR276" s="92">
        <v>7.0907457199999994E-8</v>
      </c>
      <c r="BS276" s="92">
        <v>1.55654547E-7</v>
      </c>
      <c r="BT276" s="92">
        <v>6.5309600299999997E-8</v>
      </c>
      <c r="BU276" s="92">
        <v>1.7335141299999999E-7</v>
      </c>
      <c r="BV276" s="92">
        <v>3.5923332799999997E-8</v>
      </c>
      <c r="BW276" s="92">
        <v>2.37049178E-8</v>
      </c>
      <c r="BX276" s="92">
        <v>0</v>
      </c>
      <c r="BY276" s="92">
        <v>1.71275831E-7</v>
      </c>
      <c r="BZ276" s="92">
        <v>4.3223866800000001E-9</v>
      </c>
      <c r="CA276" s="92">
        <v>1.8135888200000001E-9</v>
      </c>
      <c r="CB276" s="92">
        <v>7.2448220000000005E-8</v>
      </c>
      <c r="CC276" s="92">
        <v>7.1211587899999995E-8</v>
      </c>
      <c r="CD276" s="92">
        <v>1.66076859E-6</v>
      </c>
      <c r="CE276" s="92">
        <v>1.72940174E-5</v>
      </c>
      <c r="CF276" s="92">
        <v>7.1872126800000004E-8</v>
      </c>
      <c r="CG276" s="92">
        <v>1.2416699400000001E-7</v>
      </c>
      <c r="CH276" s="92">
        <v>2.4986677899999999E-8</v>
      </c>
      <c r="CI276" s="92">
        <v>4.60814696E-7</v>
      </c>
      <c r="CJ276" s="92">
        <v>1.2160700000000001E-7</v>
      </c>
      <c r="CK276" s="92">
        <v>4.64016118E-8</v>
      </c>
      <c r="CL276" s="92">
        <v>9.4992981300000005E-8</v>
      </c>
      <c r="CM276" s="92">
        <v>7.66838104E-6</v>
      </c>
      <c r="CN276" s="92">
        <v>3.0908574100000001E-8</v>
      </c>
      <c r="CO276" s="92">
        <v>0</v>
      </c>
      <c r="CP276" s="92">
        <v>9.9444186299999992E-6</v>
      </c>
      <c r="CQ276" s="92">
        <v>4.1970775E-5</v>
      </c>
      <c r="CR276" s="92">
        <v>0</v>
      </c>
      <c r="CS276" s="92">
        <v>2.6156007500000001E-3</v>
      </c>
      <c r="CT276" s="92">
        <v>0</v>
      </c>
      <c r="CU276" s="92">
        <v>0</v>
      </c>
      <c r="CV276" s="92">
        <v>0</v>
      </c>
      <c r="CW276" s="92">
        <v>0</v>
      </c>
      <c r="CX276" s="92">
        <v>6.5124863500000004E-8</v>
      </c>
      <c r="CY276" s="92">
        <v>4.1454158800000002E-6</v>
      </c>
      <c r="CZ276" s="92">
        <v>9.14122403E-6</v>
      </c>
      <c r="DA276" s="92">
        <v>0</v>
      </c>
      <c r="DB276" s="92">
        <v>5.3397782499999998E-6</v>
      </c>
      <c r="DC276" s="92">
        <v>0</v>
      </c>
      <c r="DD276" s="92">
        <v>6.9102428700000002E-6</v>
      </c>
      <c r="DE276" s="92">
        <v>6.6940054099999995E-10</v>
      </c>
      <c r="DF276" s="92">
        <v>5.3714747399999998E-5</v>
      </c>
      <c r="DG276" s="92">
        <v>7.6175266000000004E-8</v>
      </c>
      <c r="DH276" s="92">
        <v>0</v>
      </c>
      <c r="DI276" s="92">
        <v>0</v>
      </c>
      <c r="DJ276" s="92">
        <v>0</v>
      </c>
      <c r="DK276" s="92">
        <v>0</v>
      </c>
      <c r="DL276" s="92">
        <v>0</v>
      </c>
      <c r="DM276" s="92">
        <v>0</v>
      </c>
      <c r="DN276" s="92">
        <v>0</v>
      </c>
      <c r="DO276" s="92">
        <v>0</v>
      </c>
      <c r="DP276" s="92">
        <v>0</v>
      </c>
      <c r="DQ276" s="92">
        <v>0</v>
      </c>
      <c r="DR276" s="92">
        <v>0</v>
      </c>
      <c r="DS276" s="92">
        <v>0</v>
      </c>
      <c r="DT276" s="92">
        <v>0</v>
      </c>
      <c r="DU276" s="92">
        <v>0</v>
      </c>
      <c r="DV276" s="92">
        <v>0</v>
      </c>
      <c r="DW276" s="92">
        <v>0</v>
      </c>
      <c r="DX276" s="92">
        <v>0</v>
      </c>
      <c r="DY276" s="92">
        <v>0</v>
      </c>
      <c r="DZ276" s="92">
        <v>380710.52399999998</v>
      </c>
      <c r="EA276" s="92">
        <v>9.5852063400000007E-2</v>
      </c>
      <c r="EB276" s="92">
        <v>0.270710809</v>
      </c>
      <c r="EC276" s="92">
        <v>0.59425863199999995</v>
      </c>
      <c r="ED276" s="92">
        <v>0.24933928599999999</v>
      </c>
      <c r="EE276" s="92">
        <v>0.55151817199999997</v>
      </c>
      <c r="EF276" s="92">
        <v>0.114290218</v>
      </c>
      <c r="EG276" s="92">
        <v>0.17195165500000001</v>
      </c>
      <c r="EH276" s="92">
        <v>0</v>
      </c>
      <c r="EI276" s="92">
        <v>0.58850964699999997</v>
      </c>
      <c r="EJ276" s="92">
        <v>1.4851869300000001E-2</v>
      </c>
      <c r="EK276" s="92">
        <v>6.2315535500000003E-3</v>
      </c>
      <c r="EL276" s="92">
        <v>0.202835719</v>
      </c>
      <c r="EM276" s="92">
        <v>0.19937347799999999</v>
      </c>
      <c r="EN276" s="92">
        <v>6.3404898000000003</v>
      </c>
      <c r="EO276" s="92">
        <v>55.760666200000003</v>
      </c>
      <c r="EP276" s="92">
        <v>0.192075038</v>
      </c>
      <c r="EQ276" s="92">
        <v>0.25282801799999999</v>
      </c>
      <c r="ER276" s="92">
        <v>3.1798083800000002E-2</v>
      </c>
      <c r="ES276" s="92">
        <v>0.87965020999999999</v>
      </c>
      <c r="ET276" s="92">
        <v>0.39208811100000002</v>
      </c>
      <c r="EU276" s="92">
        <v>9.0558392299999999E-2</v>
      </c>
      <c r="EV276" s="92">
        <v>0.23771837400000001</v>
      </c>
      <c r="EW276" s="92">
        <v>2.7675375299999998</v>
      </c>
      <c r="EX276" s="92">
        <v>6.4241848800000001E-2</v>
      </c>
      <c r="EY276" s="92">
        <v>0</v>
      </c>
      <c r="EZ276" s="92">
        <v>16.244247099999999</v>
      </c>
      <c r="FA276" s="92">
        <v>117.453785</v>
      </c>
      <c r="FB276" s="92">
        <v>0</v>
      </c>
      <c r="FC276" s="92">
        <v>4711.1209500000004</v>
      </c>
      <c r="FD276" s="92">
        <v>0</v>
      </c>
      <c r="FE276" s="92">
        <v>0</v>
      </c>
      <c r="FF276" s="92">
        <v>0</v>
      </c>
      <c r="FG276" s="92">
        <v>0</v>
      </c>
      <c r="FH276" s="92">
        <v>0.38982983999999998</v>
      </c>
      <c r="FI276" s="92">
        <v>2.8110120300000001</v>
      </c>
      <c r="FJ276" s="92">
        <v>5.42665635</v>
      </c>
      <c r="FK276" s="92">
        <v>0</v>
      </c>
      <c r="FL276" s="92">
        <v>5.2058812899999998</v>
      </c>
      <c r="FM276" s="92">
        <v>0</v>
      </c>
      <c r="FN276" s="92">
        <v>6.4447134400000001</v>
      </c>
      <c r="FO276" s="92">
        <v>2.2757578599999999E-4</v>
      </c>
      <c r="FP276" s="92">
        <v>38.795199199999999</v>
      </c>
      <c r="FQ276" s="92">
        <v>0.103417577</v>
      </c>
      <c r="FR276" s="92">
        <v>0</v>
      </c>
      <c r="FS276" s="92">
        <v>0</v>
      </c>
      <c r="FT276" s="92">
        <v>0</v>
      </c>
      <c r="FU276" s="92">
        <v>0</v>
      </c>
      <c r="FV276" s="92">
        <v>0</v>
      </c>
      <c r="FW276" s="92">
        <v>0</v>
      </c>
      <c r="FX276" s="92">
        <v>0</v>
      </c>
      <c r="FY276" s="92">
        <v>0</v>
      </c>
      <c r="FZ276" s="92">
        <v>0</v>
      </c>
      <c r="GA276" s="92">
        <v>0</v>
      </c>
      <c r="GB276" s="92">
        <v>0</v>
      </c>
      <c r="GC276" s="92">
        <v>0</v>
      </c>
      <c r="GD276" s="92">
        <v>0</v>
      </c>
      <c r="GE276" s="92">
        <v>0</v>
      </c>
      <c r="GF276" s="92">
        <v>0</v>
      </c>
      <c r="GG276" s="92">
        <v>0</v>
      </c>
      <c r="GH276" s="92">
        <v>0</v>
      </c>
      <c r="GI276" s="92">
        <v>0</v>
      </c>
      <c r="GJ276" s="92">
        <v>0.98710328199999997</v>
      </c>
      <c r="GK276" s="92">
        <v>2.4852448400000002E-7</v>
      </c>
      <c r="GL276" s="92">
        <v>7.0189687900000001E-7</v>
      </c>
      <c r="GM276" s="92">
        <v>1.54078915E-6</v>
      </c>
      <c r="GN276" s="92">
        <v>6.4648496000000005E-7</v>
      </c>
      <c r="GO276" s="92">
        <v>1.42997202E-6</v>
      </c>
      <c r="GP276" s="92">
        <v>2.9633078800000001E-7</v>
      </c>
      <c r="GQ276" s="92">
        <v>4.4583491199999999E-7</v>
      </c>
      <c r="GR276" s="92">
        <v>0</v>
      </c>
      <c r="GS276" s="92">
        <v>1.52588323E-6</v>
      </c>
      <c r="GT276" s="92">
        <v>3.8507810999999999E-8</v>
      </c>
      <c r="GU276" s="92">
        <v>1.6157123499999998E-8</v>
      </c>
      <c r="GV276" s="92">
        <v>5.2591087199999996E-7</v>
      </c>
      <c r="GW276" s="92">
        <v>5.1693400299999997E-7</v>
      </c>
      <c r="GX276" s="92">
        <v>1.6439572600000001E-5</v>
      </c>
      <c r="GY276" s="92">
        <v>1.44575821E-4</v>
      </c>
      <c r="GZ276" s="92">
        <v>4.9801066199999996E-7</v>
      </c>
      <c r="HA276" s="92">
        <v>6.5553051599999996E-7</v>
      </c>
      <c r="HB276" s="92">
        <v>8.2445824100000001E-8</v>
      </c>
      <c r="HC276" s="92">
        <v>2.2807502099999998E-6</v>
      </c>
      <c r="HD276" s="92">
        <v>1.016603E-6</v>
      </c>
      <c r="HE276" s="92">
        <v>2.3479909400000001E-7</v>
      </c>
      <c r="HF276" s="92">
        <v>6.1635434900000004E-7</v>
      </c>
      <c r="HG276" s="92">
        <v>7.1756497499999998E-6</v>
      </c>
      <c r="HH276" s="92">
        <v>1.6656576500000001E-7</v>
      </c>
      <c r="HI276" s="92">
        <v>0</v>
      </c>
      <c r="HJ276" s="92">
        <v>4.2117957499999999E-5</v>
      </c>
      <c r="HK276" s="92">
        <v>3.0453326E-4</v>
      </c>
      <c r="HL276" s="92">
        <v>0</v>
      </c>
      <c r="HM276" s="92">
        <v>1.2214957699999999E-2</v>
      </c>
      <c r="HN276" s="92">
        <v>0</v>
      </c>
      <c r="HO276" s="92">
        <v>0</v>
      </c>
      <c r="HP276" s="92">
        <v>0</v>
      </c>
      <c r="HQ276" s="92">
        <v>0</v>
      </c>
      <c r="HR276" s="92">
        <v>1.01074777E-6</v>
      </c>
      <c r="HS276" s="92">
        <v>7.2883700999999999E-6</v>
      </c>
      <c r="HT276" s="92">
        <v>1.4070192299999999E-5</v>
      </c>
      <c r="HU276" s="92">
        <v>0</v>
      </c>
      <c r="HV276" s="92">
        <v>1.34977685E-5</v>
      </c>
      <c r="HW276" s="92">
        <v>0</v>
      </c>
      <c r="HX276" s="92">
        <v>1.6709802799999999E-5</v>
      </c>
      <c r="HY276" s="92">
        <v>5.9005672500000002E-10</v>
      </c>
      <c r="HZ276" s="92">
        <v>1.0058789E-4</v>
      </c>
      <c r="IA276" s="92">
        <v>2.6814028900000001E-7</v>
      </c>
      <c r="IB276" s="92">
        <v>0</v>
      </c>
      <c r="IC276" s="92">
        <v>0</v>
      </c>
      <c r="ID276" s="92">
        <v>0</v>
      </c>
      <c r="IE276" s="92">
        <v>0</v>
      </c>
      <c r="IF276" s="92">
        <v>0</v>
      </c>
      <c r="IG276" s="92">
        <v>0</v>
      </c>
      <c r="IH276" s="92">
        <v>0</v>
      </c>
      <c r="II276" s="92">
        <v>0</v>
      </c>
      <c r="IJ276" s="92">
        <v>0</v>
      </c>
      <c r="IK276" s="92">
        <v>0</v>
      </c>
      <c r="IL276" s="92">
        <v>0</v>
      </c>
      <c r="IM276" s="92">
        <v>0</v>
      </c>
      <c r="IN276" s="92">
        <v>0</v>
      </c>
      <c r="IO276" s="92">
        <v>0</v>
      </c>
      <c r="IP276" s="92">
        <v>0</v>
      </c>
      <c r="IQ276" s="92">
        <v>0</v>
      </c>
      <c r="IR276" s="92">
        <v>0</v>
      </c>
      <c r="IS276" s="92">
        <v>0</v>
      </c>
      <c r="IT276" s="92">
        <v>21191.461299999999</v>
      </c>
      <c r="IU276" s="92">
        <v>385684.58899999998</v>
      </c>
      <c r="IV276" s="92">
        <v>6538.69668</v>
      </c>
      <c r="IW276" s="92">
        <v>25.099658099999999</v>
      </c>
      <c r="IX276" s="92">
        <v>1</v>
      </c>
      <c r="IY276" s="92">
        <v>2.1619941199999999E-8</v>
      </c>
      <c r="IZ276" s="92">
        <v>0.99999997799999996</v>
      </c>
      <c r="JA276" s="92">
        <v>0</v>
      </c>
      <c r="JB276" s="92">
        <v>-68402.968699999998</v>
      </c>
      <c r="JC276" s="92">
        <v>-3758.4049399999999</v>
      </c>
      <c r="JD276" s="92">
        <v>-1449.5588600000001</v>
      </c>
      <c r="JE276" s="92">
        <v>-39.854074900000001</v>
      </c>
      <c r="JF276" s="92">
        <v>-2.1897843699999999</v>
      </c>
      <c r="JG276" s="92">
        <v>5.4015507800000001E-2</v>
      </c>
      <c r="JH276" s="92">
        <v>0.98308222599999995</v>
      </c>
      <c r="JI276" s="92">
        <v>18.199999699999999</v>
      </c>
      <c r="JJ276" s="92">
        <v>0</v>
      </c>
      <c r="JK276" s="92">
        <v>0</v>
      </c>
      <c r="JL276" s="92">
        <v>0</v>
      </c>
      <c r="JM276" s="92">
        <v>0</v>
      </c>
      <c r="JN276" s="92">
        <v>0</v>
      </c>
      <c r="JO276" s="92">
        <v>0</v>
      </c>
      <c r="JP276" s="92">
        <v>0</v>
      </c>
      <c r="JQ276" s="92">
        <v>0</v>
      </c>
      <c r="JR276" s="92">
        <v>0</v>
      </c>
      <c r="JS276" s="92">
        <v>0</v>
      </c>
      <c r="JT276" s="92">
        <v>0</v>
      </c>
      <c r="JU276" s="92">
        <v>0</v>
      </c>
      <c r="JV276" s="92">
        <v>0</v>
      </c>
      <c r="JW276" s="92">
        <v>0</v>
      </c>
      <c r="JX276" s="92">
        <v>0</v>
      </c>
      <c r="JY276" s="92">
        <v>0</v>
      </c>
      <c r="JZ276" s="92">
        <v>0</v>
      </c>
      <c r="KA276" s="92">
        <v>0</v>
      </c>
      <c r="KB276" s="92">
        <v>0</v>
      </c>
      <c r="KC276" s="92">
        <v>0</v>
      </c>
      <c r="KD276" s="92">
        <v>0</v>
      </c>
      <c r="KE276" s="92">
        <v>0</v>
      </c>
      <c r="KF276" s="92">
        <v>0</v>
      </c>
      <c r="KG276" s="92">
        <v>0</v>
      </c>
      <c r="KH276" s="92">
        <v>0</v>
      </c>
      <c r="KI276" s="92">
        <v>0</v>
      </c>
      <c r="KJ276" s="92">
        <v>0</v>
      </c>
      <c r="KK276" s="92">
        <v>0</v>
      </c>
      <c r="KL276" s="92">
        <v>0</v>
      </c>
      <c r="KM276" s="92">
        <v>0</v>
      </c>
      <c r="KN276" s="92">
        <v>0</v>
      </c>
      <c r="KO276" s="92">
        <v>0</v>
      </c>
      <c r="KP276" s="92">
        <v>0</v>
      </c>
      <c r="KQ276" s="92">
        <v>0</v>
      </c>
      <c r="KR276" s="92">
        <v>0</v>
      </c>
      <c r="KS276" s="92">
        <v>0</v>
      </c>
      <c r="KT276" s="92">
        <v>0</v>
      </c>
      <c r="KU276" s="92">
        <v>0</v>
      </c>
      <c r="KV276" s="92">
        <v>0</v>
      </c>
      <c r="KW276" s="92">
        <v>0</v>
      </c>
      <c r="KX276" s="92">
        <v>0</v>
      </c>
      <c r="KY276" s="92">
        <v>0</v>
      </c>
      <c r="KZ276" s="92">
        <v>0</v>
      </c>
      <c r="LA276" s="92">
        <v>0</v>
      </c>
      <c r="LB276" s="92">
        <v>0</v>
      </c>
      <c r="LC276" s="92">
        <v>0</v>
      </c>
      <c r="LD276" s="92">
        <v>0</v>
      </c>
      <c r="LE276" s="92">
        <v>0</v>
      </c>
      <c r="LF276" s="92">
        <v>0</v>
      </c>
      <c r="LG276" s="92">
        <v>0</v>
      </c>
      <c r="LH276" s="92">
        <v>0</v>
      </c>
      <c r="LI276" s="92">
        <v>0</v>
      </c>
      <c r="LJ276" s="92">
        <v>0</v>
      </c>
      <c r="LK276" s="92">
        <v>0</v>
      </c>
      <c r="LL276" s="92">
        <v>0</v>
      </c>
      <c r="LM276" s="92">
        <v>0</v>
      </c>
      <c r="LN276" s="92">
        <v>0</v>
      </c>
      <c r="LO276" s="92">
        <v>0</v>
      </c>
      <c r="LP276" s="92">
        <v>0</v>
      </c>
      <c r="LQ276" s="92">
        <v>0</v>
      </c>
      <c r="LR276" s="92">
        <v>0</v>
      </c>
      <c r="LS276" s="92">
        <v>0</v>
      </c>
      <c r="LT276" s="92">
        <v>0</v>
      </c>
      <c r="LU276" s="92">
        <v>0</v>
      </c>
      <c r="LV276" s="92">
        <v>0</v>
      </c>
      <c r="LW276" s="92">
        <v>0</v>
      </c>
      <c r="LX276" s="92">
        <v>0</v>
      </c>
      <c r="LY276" s="92">
        <v>0</v>
      </c>
      <c r="LZ276" s="92">
        <v>0</v>
      </c>
      <c r="MA276" s="92">
        <v>0</v>
      </c>
      <c r="MB276" s="92">
        <v>0</v>
      </c>
      <c r="MC276" s="92">
        <v>0</v>
      </c>
      <c r="MD276" s="92">
        <v>0</v>
      </c>
      <c r="ME276" s="92">
        <v>0</v>
      </c>
      <c r="MF276" s="92">
        <v>0</v>
      </c>
      <c r="MG276" s="92">
        <v>0</v>
      </c>
      <c r="MH276" s="92">
        <v>0</v>
      </c>
      <c r="MI276" s="92">
        <v>0</v>
      </c>
      <c r="MJ276" s="92">
        <v>0</v>
      </c>
      <c r="MK276" s="92">
        <v>0</v>
      </c>
      <c r="ML276" s="92">
        <v>0</v>
      </c>
      <c r="MM276" s="92">
        <v>0</v>
      </c>
      <c r="MN276" s="92">
        <v>0</v>
      </c>
      <c r="MO276" s="92">
        <v>0</v>
      </c>
      <c r="MP276" s="92">
        <v>0</v>
      </c>
      <c r="MQ276" s="92">
        <v>0</v>
      </c>
      <c r="MR276" s="92">
        <v>0</v>
      </c>
      <c r="MS276" s="92">
        <v>0</v>
      </c>
      <c r="MT276" s="92">
        <v>0</v>
      </c>
      <c r="MU276" s="92">
        <v>0</v>
      </c>
      <c r="MV276" s="92">
        <v>0</v>
      </c>
      <c r="MW276" s="92">
        <v>0</v>
      </c>
      <c r="MX276" s="92">
        <v>0</v>
      </c>
      <c r="MY276" s="92">
        <v>0</v>
      </c>
      <c r="MZ276" s="92">
        <v>0</v>
      </c>
      <c r="NA276" s="92">
        <v>0</v>
      </c>
      <c r="NB276" s="92">
        <v>0</v>
      </c>
      <c r="NC276" s="92">
        <v>0</v>
      </c>
      <c r="ND276" s="92">
        <v>0</v>
      </c>
      <c r="NE276" s="92">
        <v>0</v>
      </c>
      <c r="NF276" s="92">
        <v>0</v>
      </c>
      <c r="NG276" s="92">
        <v>0</v>
      </c>
      <c r="NH276" s="92">
        <v>0</v>
      </c>
      <c r="NI276" s="92">
        <v>0</v>
      </c>
      <c r="NJ276" s="92">
        <v>0</v>
      </c>
      <c r="NK276" s="92">
        <v>0</v>
      </c>
      <c r="NL276" s="92">
        <v>0</v>
      </c>
      <c r="NM276" s="92">
        <v>0</v>
      </c>
      <c r="NN276" s="92">
        <v>0</v>
      </c>
      <c r="NO276" s="92">
        <v>0</v>
      </c>
      <c r="NP276" s="92">
        <v>0</v>
      </c>
      <c r="NQ276" s="92">
        <v>0</v>
      </c>
      <c r="NR276" s="92">
        <v>0</v>
      </c>
      <c r="NS276" s="92">
        <v>0</v>
      </c>
      <c r="NT276" s="92">
        <v>0</v>
      </c>
      <c r="NU276" s="92">
        <v>0</v>
      </c>
      <c r="NV276" s="92">
        <v>0</v>
      </c>
      <c r="NW276" s="92">
        <v>0</v>
      </c>
      <c r="NX276" s="92">
        <v>0</v>
      </c>
      <c r="NY276" s="92">
        <v>0</v>
      </c>
      <c r="NZ276" s="92">
        <v>0</v>
      </c>
      <c r="OA276" s="92">
        <v>0</v>
      </c>
      <c r="OB276" s="92">
        <v>0</v>
      </c>
      <c r="OC276" s="92">
        <v>0</v>
      </c>
      <c r="OD276" s="92">
        <v>0</v>
      </c>
      <c r="OE276" s="92">
        <v>0</v>
      </c>
      <c r="OF276" s="92">
        <v>0</v>
      </c>
      <c r="OG276" s="92">
        <v>0</v>
      </c>
      <c r="OH276" s="92">
        <v>0</v>
      </c>
      <c r="OI276" s="92">
        <v>0</v>
      </c>
      <c r="OJ276" s="92">
        <v>0</v>
      </c>
      <c r="OK276" s="92">
        <v>0</v>
      </c>
      <c r="OL276" s="92">
        <v>0</v>
      </c>
      <c r="OM276" s="92">
        <v>0</v>
      </c>
      <c r="ON276" s="92">
        <v>0</v>
      </c>
      <c r="OO276" s="92">
        <v>0</v>
      </c>
      <c r="OP276" s="92">
        <v>0</v>
      </c>
      <c r="OQ276" s="92">
        <v>0</v>
      </c>
      <c r="OR276" s="92">
        <v>0</v>
      </c>
      <c r="OS276" s="92">
        <v>0</v>
      </c>
      <c r="OT276" s="92">
        <v>0</v>
      </c>
      <c r="OU276" s="92">
        <v>0</v>
      </c>
      <c r="OV276" s="92">
        <v>0</v>
      </c>
      <c r="OW276" s="92">
        <v>0</v>
      </c>
      <c r="OX276" s="92">
        <v>0</v>
      </c>
      <c r="OY276" s="92">
        <v>0</v>
      </c>
      <c r="OZ276" s="92">
        <v>0</v>
      </c>
      <c r="PA276" s="92">
        <v>0</v>
      </c>
      <c r="PB276" s="92">
        <v>0</v>
      </c>
      <c r="PC276" s="92">
        <v>0</v>
      </c>
      <c r="PD276" s="92">
        <v>0</v>
      </c>
      <c r="PE276" s="92">
        <v>0</v>
      </c>
      <c r="PF276" s="92">
        <v>0</v>
      </c>
      <c r="PG276" s="92">
        <v>0</v>
      </c>
      <c r="PH276" s="92">
        <v>0</v>
      </c>
      <c r="PI276" s="92">
        <v>0</v>
      </c>
      <c r="PJ276" s="92">
        <v>0</v>
      </c>
      <c r="PK276" s="92">
        <v>0</v>
      </c>
      <c r="PL276" s="92">
        <v>0</v>
      </c>
      <c r="PM276" s="92">
        <v>0</v>
      </c>
      <c r="PN276" s="92">
        <v>0</v>
      </c>
      <c r="PO276" s="92">
        <v>0</v>
      </c>
      <c r="PP276" s="92">
        <v>0</v>
      </c>
      <c r="PQ276" s="92">
        <v>0</v>
      </c>
      <c r="PR276" s="92">
        <v>0</v>
      </c>
      <c r="PS276" s="92">
        <v>0</v>
      </c>
      <c r="PT276" s="92">
        <v>0</v>
      </c>
      <c r="PU276" s="92">
        <v>0</v>
      </c>
      <c r="PV276" s="92">
        <v>0</v>
      </c>
      <c r="PW276" s="92">
        <v>0</v>
      </c>
      <c r="PX276" s="92">
        <v>0</v>
      </c>
      <c r="PY276" s="92">
        <v>0</v>
      </c>
      <c r="PZ276" s="92">
        <v>0</v>
      </c>
      <c r="QA276" s="92">
        <v>0</v>
      </c>
      <c r="QB276" s="92">
        <v>0</v>
      </c>
      <c r="QC276" s="92">
        <v>0</v>
      </c>
      <c r="QD276" s="92">
        <v>0</v>
      </c>
      <c r="QE276" s="92">
        <v>0</v>
      </c>
      <c r="QF276" s="92">
        <v>0</v>
      </c>
      <c r="QG276" s="92">
        <v>0</v>
      </c>
      <c r="QH276" s="92">
        <v>0</v>
      </c>
      <c r="QI276" s="92">
        <v>0</v>
      </c>
      <c r="QJ276" s="92">
        <v>0</v>
      </c>
      <c r="QK276" s="92">
        <v>0</v>
      </c>
      <c r="QL276" s="92">
        <v>0</v>
      </c>
      <c r="QM276" s="92">
        <v>0</v>
      </c>
      <c r="QN276" s="92">
        <v>0</v>
      </c>
      <c r="QO276" s="92">
        <v>0</v>
      </c>
      <c r="QP276" s="92">
        <v>0</v>
      </c>
      <c r="QQ276" s="92">
        <v>0</v>
      </c>
      <c r="QR276" s="92">
        <v>0</v>
      </c>
      <c r="QS276" s="92">
        <v>0</v>
      </c>
      <c r="QT276" s="92">
        <v>0</v>
      </c>
      <c r="QU276" s="92">
        <v>0</v>
      </c>
      <c r="QV276" s="92">
        <v>0</v>
      </c>
      <c r="QW276" s="92">
        <v>0</v>
      </c>
      <c r="QX276" s="92">
        <v>0</v>
      </c>
      <c r="QY276" s="92">
        <v>0</v>
      </c>
      <c r="QZ276" s="92">
        <v>0</v>
      </c>
      <c r="RA276" s="92">
        <v>0</v>
      </c>
      <c r="RB276" s="92">
        <v>0</v>
      </c>
      <c r="RC276" s="92">
        <v>0</v>
      </c>
      <c r="RD276" s="92">
        <v>0</v>
      </c>
      <c r="RE276" s="92">
        <v>0</v>
      </c>
      <c r="RF276" s="92">
        <v>0</v>
      </c>
      <c r="RG276" s="92">
        <v>0</v>
      </c>
      <c r="RH276" s="92">
        <v>0</v>
      </c>
      <c r="RI276" s="92">
        <v>0</v>
      </c>
      <c r="RJ276" s="92">
        <v>0</v>
      </c>
      <c r="RK276" s="92">
        <v>0</v>
      </c>
      <c r="RL276" s="92">
        <v>0</v>
      </c>
      <c r="RM276" s="92">
        <v>0</v>
      </c>
      <c r="RN276" s="92">
        <v>0</v>
      </c>
      <c r="RO276" s="92">
        <v>0</v>
      </c>
      <c r="RP276" s="92">
        <v>0</v>
      </c>
      <c r="RQ276" s="92">
        <v>0</v>
      </c>
      <c r="RR276" s="92">
        <v>0</v>
      </c>
      <c r="RS276" s="92">
        <v>0</v>
      </c>
      <c r="RT276" s="92">
        <v>0</v>
      </c>
      <c r="RU276" s="92">
        <v>0</v>
      </c>
      <c r="RV276" s="92">
        <v>0</v>
      </c>
      <c r="RW276" s="92">
        <v>0</v>
      </c>
      <c r="RX276" s="92">
        <v>0</v>
      </c>
      <c r="RY276" s="92">
        <v>0</v>
      </c>
      <c r="RZ276" s="92">
        <v>0</v>
      </c>
      <c r="SA276" s="92">
        <v>0</v>
      </c>
      <c r="SB276" s="92">
        <v>0</v>
      </c>
      <c r="SC276" s="92">
        <v>0</v>
      </c>
      <c r="SD276" s="92">
        <v>0</v>
      </c>
      <c r="SE276" s="92">
        <v>0</v>
      </c>
      <c r="SF276" s="92">
        <v>0</v>
      </c>
      <c r="SG276" s="92">
        <v>0</v>
      </c>
      <c r="SH276" s="92">
        <v>0</v>
      </c>
      <c r="SI276" s="92">
        <v>0</v>
      </c>
      <c r="SJ276" s="92">
        <v>0</v>
      </c>
      <c r="SK276" s="92">
        <v>0</v>
      </c>
      <c r="SL276" s="92">
        <v>0</v>
      </c>
      <c r="SM276" s="92">
        <v>0</v>
      </c>
      <c r="SN276" s="92">
        <v>0</v>
      </c>
      <c r="SO276" s="92">
        <v>0</v>
      </c>
      <c r="SP276" s="92">
        <v>0</v>
      </c>
      <c r="SQ276" s="92">
        <v>0</v>
      </c>
      <c r="SR276" s="92">
        <v>0</v>
      </c>
      <c r="SS276" s="92">
        <v>0</v>
      </c>
      <c r="ST276" s="92">
        <v>0</v>
      </c>
      <c r="SU276" s="92">
        <v>0</v>
      </c>
      <c r="SV276" s="92">
        <v>0</v>
      </c>
      <c r="SW276" s="92">
        <v>0</v>
      </c>
      <c r="SX276" s="92">
        <v>0</v>
      </c>
      <c r="SY276" s="92">
        <v>0</v>
      </c>
      <c r="SZ276" s="92">
        <v>0</v>
      </c>
      <c r="TA276" s="92">
        <v>0</v>
      </c>
      <c r="TB276" s="92">
        <v>0</v>
      </c>
      <c r="TC276" s="92">
        <v>0</v>
      </c>
      <c r="TD276" s="92">
        <v>0</v>
      </c>
      <c r="TE276" s="92">
        <v>0</v>
      </c>
      <c r="TF276" s="92">
        <v>0</v>
      </c>
      <c r="TG276" s="92">
        <v>0</v>
      </c>
      <c r="TH276" s="92">
        <v>0</v>
      </c>
      <c r="TI276" s="92">
        <v>0</v>
      </c>
      <c r="TJ276" s="92">
        <v>0</v>
      </c>
      <c r="TK276" s="92">
        <v>0</v>
      </c>
      <c r="TL276" s="92">
        <v>0</v>
      </c>
      <c r="TM276" s="92">
        <v>0</v>
      </c>
      <c r="TN276" s="92">
        <v>0</v>
      </c>
      <c r="TO276" s="92">
        <v>0</v>
      </c>
      <c r="TP276" s="92">
        <v>5.1831171699999999E-4</v>
      </c>
      <c r="TQ276" s="92">
        <v>-1685880531.79</v>
      </c>
      <c r="TR276" s="92">
        <v>1.0887798472222199E-3</v>
      </c>
      <c r="TS276" s="92">
        <v>3.9946760555555597E-9</v>
      </c>
      <c r="TT276" s="92">
        <v>7.5617434166666697E-15</v>
      </c>
      <c r="TU276" s="92">
        <v>6.4777787777777802E-28</v>
      </c>
      <c r="TV276" s="92">
        <v>1.42198826944445E-27</v>
      </c>
      <c r="TW276" s="92">
        <v>5.9663843333333402E-28</v>
      </c>
      <c r="TX276" s="92">
        <v>1.93182206388889E-23</v>
      </c>
      <c r="TY276" s="92">
        <v>4.00328361111111E-24</v>
      </c>
      <c r="TZ276" s="92">
        <v>1.10543698611111E-23</v>
      </c>
      <c r="UA276" s="92">
        <v>0</v>
      </c>
      <c r="UB276" s="92">
        <v>1.56469712777778E-27</v>
      </c>
      <c r="UC276" s="92">
        <v>3.9487334444444502E-29</v>
      </c>
      <c r="UD276" s="92">
        <v>1.65681123055556E-29</v>
      </c>
      <c r="UE276" s="92">
        <v>8.0736041944444496E-24</v>
      </c>
      <c r="UF276" s="92">
        <v>7.9357943611111198E-24</v>
      </c>
      <c r="UG276" s="92">
        <v>1.51720170833334E-26</v>
      </c>
      <c r="UH276" s="92">
        <v>1.3908561833333301E-18</v>
      </c>
      <c r="UI276" s="92">
        <v>1.23804876388889E-18</v>
      </c>
      <c r="UJ276" s="92">
        <v>6.1486910277777803E-15</v>
      </c>
      <c r="UK276" s="92">
        <v>6.5613798888888899E-17</v>
      </c>
      <c r="UL276" s="92">
        <v>2.7736246027777798E-19</v>
      </c>
      <c r="UM276" s="92">
        <v>4.2351806388888897E-25</v>
      </c>
      <c r="UN276" s="92">
        <v>7.9565532777777798E-22</v>
      </c>
      <c r="UO276" s="92">
        <v>1.57175608611111E-22</v>
      </c>
      <c r="UP276" s="92">
        <v>5.2090908888888898E-13</v>
      </c>
      <c r="UQ276" s="92">
        <v>3.10374905555556E-22</v>
      </c>
      <c r="UR276" s="92">
        <v>0</v>
      </c>
      <c r="US276" s="92">
        <v>0</v>
      </c>
      <c r="UT276" s="92">
        <v>0</v>
      </c>
      <c r="UU276" s="92">
        <v>0</v>
      </c>
      <c r="UV276" s="92">
        <v>8.1571320277777806E-14</v>
      </c>
      <c r="UW276" s="92">
        <v>0</v>
      </c>
      <c r="UX276" s="92">
        <v>0</v>
      </c>
      <c r="UY276" s="92">
        <v>0</v>
      </c>
      <c r="UZ276" s="92">
        <v>0</v>
      </c>
      <c r="VA276" s="92">
        <v>7.5046876111111206E-24</v>
      </c>
      <c r="VB276" s="92">
        <v>2.3015421361111099E-8</v>
      </c>
      <c r="VC276" s="92">
        <v>9.8667888611111201E-8</v>
      </c>
      <c r="VD276" s="92">
        <v>0</v>
      </c>
      <c r="VE276" s="92">
        <v>8.1572507222222298E-13</v>
      </c>
      <c r="VF276" s="92">
        <v>0</v>
      </c>
      <c r="VG276" s="92">
        <v>1.446908175E-9</v>
      </c>
      <c r="VH276" s="92">
        <v>3.3811026388888901E-12</v>
      </c>
      <c r="VI276" s="92">
        <v>1.3640597500000001E-10</v>
      </c>
      <c r="VJ276" s="92">
        <v>3.8415598611111099E-14</v>
      </c>
      <c r="VK276" s="92">
        <v>0</v>
      </c>
      <c r="VL276" s="92">
        <v>0</v>
      </c>
      <c r="VM276" s="92">
        <v>0</v>
      </c>
      <c r="VN276" s="92">
        <v>0</v>
      </c>
      <c r="VO276" s="92">
        <v>0</v>
      </c>
      <c r="VP276" s="92">
        <v>0</v>
      </c>
      <c r="VQ276" s="92">
        <v>0</v>
      </c>
      <c r="VR276" s="92">
        <v>0</v>
      </c>
      <c r="VS276" s="92">
        <v>0</v>
      </c>
      <c r="VT276" s="92">
        <v>0</v>
      </c>
      <c r="VU276" s="92">
        <v>0</v>
      </c>
      <c r="VV276" s="92">
        <v>0</v>
      </c>
      <c r="VW276" s="92">
        <v>0</v>
      </c>
      <c r="VX276" s="92">
        <v>0</v>
      </c>
      <c r="VY276" s="92">
        <v>0</v>
      </c>
      <c r="VZ276" s="92">
        <v>0</v>
      </c>
      <c r="WA276" s="92">
        <v>0</v>
      </c>
      <c r="WB276" s="92">
        <v>0</v>
      </c>
      <c r="WC276" s="92">
        <v>0</v>
      </c>
    </row>
    <row r="277" spans="2:601" ht="13.5" customHeight="1">
      <c r="B277" s="851" t="s">
        <v>2939</v>
      </c>
      <c r="C277" s="92">
        <v>0</v>
      </c>
      <c r="D277" s="92">
        <v>2289357.21</v>
      </c>
      <c r="E277" s="92">
        <v>-8542.1353600000002</v>
      </c>
      <c r="F277" s="92">
        <v>124191.686</v>
      </c>
      <c r="G277" s="92">
        <v>1.22272883E-2</v>
      </c>
      <c r="H277" s="92">
        <v>8.8306081500000005E-3</v>
      </c>
      <c r="I277" s="92">
        <v>1.9384763900000001E-2</v>
      </c>
      <c r="J277" s="92">
        <v>8.1334673600000004E-3</v>
      </c>
      <c r="K277" s="92">
        <v>2.1588679999999999E-2</v>
      </c>
      <c r="L277" s="92">
        <v>4.4737872199999999E-3</v>
      </c>
      <c r="M277" s="92">
        <v>2.9521414099999998E-3</v>
      </c>
      <c r="N277" s="92">
        <v>0</v>
      </c>
      <c r="O277" s="92">
        <v>2.1330193099999999E-2</v>
      </c>
      <c r="P277" s="92">
        <v>5.3829744500000004E-4</v>
      </c>
      <c r="Q277" s="92">
        <v>2.2585906799999999E-4</v>
      </c>
      <c r="R277" s="92">
        <v>9.02249026E-3</v>
      </c>
      <c r="S277" s="92">
        <v>8.8684837099999997E-3</v>
      </c>
      <c r="T277" s="92">
        <v>0.206827282</v>
      </c>
      <c r="U277" s="92">
        <v>2.1537465400000002</v>
      </c>
      <c r="V277" s="92">
        <v>8.9507452899999992E-3</v>
      </c>
      <c r="W277" s="92">
        <v>1.54633967E-2</v>
      </c>
      <c r="X277" s="92">
        <v>3.1117680900000001E-3</v>
      </c>
      <c r="Y277" s="92">
        <v>5.7388519700000001E-2</v>
      </c>
      <c r="Z277" s="92">
        <v>1.51445816E-2</v>
      </c>
      <c r="AA277" s="92">
        <v>5.77872156E-3</v>
      </c>
      <c r="AB277" s="92">
        <v>1.1830149200000001E-2</v>
      </c>
      <c r="AC277" s="92">
        <v>0.95499792699999997</v>
      </c>
      <c r="AD277" s="92">
        <v>3.8492637799999998E-3</v>
      </c>
      <c r="AE277" s="92">
        <v>0</v>
      </c>
      <c r="AF277" s="92">
        <v>1.2384489299999999</v>
      </c>
      <c r="AG277" s="92">
        <v>5.2269180500000001</v>
      </c>
      <c r="AH277" s="92">
        <v>0</v>
      </c>
      <c r="AI277" s="92">
        <v>325.73931499999998</v>
      </c>
      <c r="AJ277" s="92">
        <v>0</v>
      </c>
      <c r="AK277" s="92">
        <v>0</v>
      </c>
      <c r="AL277" s="92">
        <v>0</v>
      </c>
      <c r="AM277" s="92">
        <v>0</v>
      </c>
      <c r="AN277" s="92">
        <v>8.1104607800000002E-3</v>
      </c>
      <c r="AO277" s="92">
        <v>0.51625971900000001</v>
      </c>
      <c r="AP277" s="92">
        <v>1.1384231300000001</v>
      </c>
      <c r="AQ277" s="92">
        <v>0</v>
      </c>
      <c r="AR277" s="92">
        <v>0.66500026499999998</v>
      </c>
      <c r="AS277" s="92">
        <v>0</v>
      </c>
      <c r="AT277" s="92">
        <v>0.86058122699999995</v>
      </c>
      <c r="AU277" s="92">
        <v>8.3365486799999994E-5</v>
      </c>
      <c r="AV277" s="92">
        <v>6.6894845199999997</v>
      </c>
      <c r="AW277" s="92">
        <v>9.4866397400000003E-3</v>
      </c>
      <c r="AX277" s="92">
        <v>0</v>
      </c>
      <c r="AY277" s="92">
        <v>0</v>
      </c>
      <c r="AZ277" s="92">
        <v>0</v>
      </c>
      <c r="BA277" s="92">
        <v>0</v>
      </c>
      <c r="BB277" s="92">
        <v>0</v>
      </c>
      <c r="BC277" s="92">
        <v>0</v>
      </c>
      <c r="BD277" s="92">
        <v>0</v>
      </c>
      <c r="BE277" s="92">
        <v>0</v>
      </c>
      <c r="BF277" s="92">
        <v>0</v>
      </c>
      <c r="BG277" s="92">
        <v>0</v>
      </c>
      <c r="BH277" s="92">
        <v>0</v>
      </c>
      <c r="BI277" s="92">
        <v>0</v>
      </c>
      <c r="BJ277" s="92">
        <v>0</v>
      </c>
      <c r="BK277" s="92">
        <v>0</v>
      </c>
      <c r="BL277" s="92">
        <v>0</v>
      </c>
      <c r="BM277" s="92">
        <v>0</v>
      </c>
      <c r="BN277" s="92">
        <v>0</v>
      </c>
      <c r="BO277" s="92">
        <v>0</v>
      </c>
      <c r="BP277" s="92">
        <v>0.99722455300000001</v>
      </c>
      <c r="BQ277" s="92">
        <v>9.8181709599999999E-8</v>
      </c>
      <c r="BR277" s="92">
        <v>7.0907317099999994E-8</v>
      </c>
      <c r="BS277" s="92">
        <v>1.5565424E-7</v>
      </c>
      <c r="BT277" s="92">
        <v>6.5309471300000006E-8</v>
      </c>
      <c r="BU277" s="92">
        <v>1.7335107099999999E-7</v>
      </c>
      <c r="BV277" s="92">
        <v>3.5923261899999999E-8</v>
      </c>
      <c r="BW277" s="92">
        <v>2.3704871000000001E-8</v>
      </c>
      <c r="BX277" s="92">
        <v>0</v>
      </c>
      <c r="BY277" s="92">
        <v>1.7127549299999999E-7</v>
      </c>
      <c r="BZ277" s="92">
        <v>4.3223781399999997E-9</v>
      </c>
      <c r="CA277" s="92">
        <v>1.81358523E-9</v>
      </c>
      <c r="CB277" s="92">
        <v>7.2448076799999999E-8</v>
      </c>
      <c r="CC277" s="92">
        <v>7.1211447199999998E-8</v>
      </c>
      <c r="CD277" s="92">
        <v>1.66076531E-6</v>
      </c>
      <c r="CE277" s="92">
        <v>1.7293983200000001E-5</v>
      </c>
      <c r="CF277" s="92">
        <v>7.1871984800000005E-8</v>
      </c>
      <c r="CG277" s="92">
        <v>1.2416675599999999E-7</v>
      </c>
      <c r="CH277" s="92">
        <v>2.49866287E-8</v>
      </c>
      <c r="CI277" s="92">
        <v>4.6081378499999997E-7</v>
      </c>
      <c r="CJ277" s="92">
        <v>1.2160675999999999E-7</v>
      </c>
      <c r="CK277" s="92">
        <v>4.6401520100000002E-8</v>
      </c>
      <c r="CL277" s="92">
        <v>9.4992793599999996E-8</v>
      </c>
      <c r="CM277" s="92">
        <v>7.6683666300000004E-6</v>
      </c>
      <c r="CN277" s="92">
        <v>3.0908513099999998E-8</v>
      </c>
      <c r="CO277" s="92">
        <v>0</v>
      </c>
      <c r="CP277" s="92">
        <v>9.9443989700000003E-6</v>
      </c>
      <c r="CQ277" s="92">
        <v>4.1970691999999999E-5</v>
      </c>
      <c r="CR277" s="92">
        <v>0</v>
      </c>
      <c r="CS277" s="92">
        <v>2.6155957199999998E-3</v>
      </c>
      <c r="CT277" s="92">
        <v>0</v>
      </c>
      <c r="CU277" s="92">
        <v>0</v>
      </c>
      <c r="CV277" s="92">
        <v>0</v>
      </c>
      <c r="CW277" s="92">
        <v>0</v>
      </c>
      <c r="CX277" s="92">
        <v>6.5124734799999997E-8</v>
      </c>
      <c r="CY277" s="92">
        <v>4.1454213499999999E-6</v>
      </c>
      <c r="CZ277" s="92">
        <v>9.1412197600000004E-6</v>
      </c>
      <c r="DA277" s="92">
        <v>0</v>
      </c>
      <c r="DB277" s="92">
        <v>5.3397663900000004E-6</v>
      </c>
      <c r="DC277" s="92">
        <v>0</v>
      </c>
      <c r="DD277" s="92">
        <v>6.9102268900000003E-6</v>
      </c>
      <c r="DE277" s="92">
        <v>6.6940157499999997E-10</v>
      </c>
      <c r="DF277" s="92">
        <v>5.37146924E-5</v>
      </c>
      <c r="DG277" s="92">
        <v>7.6175067499999999E-8</v>
      </c>
      <c r="DH277" s="92">
        <v>0</v>
      </c>
      <c r="DI277" s="92">
        <v>0</v>
      </c>
      <c r="DJ277" s="92">
        <v>0</v>
      </c>
      <c r="DK277" s="92">
        <v>0</v>
      </c>
      <c r="DL277" s="92">
        <v>0</v>
      </c>
      <c r="DM277" s="92">
        <v>0</v>
      </c>
      <c r="DN277" s="92">
        <v>0</v>
      </c>
      <c r="DO277" s="92">
        <v>0</v>
      </c>
      <c r="DP277" s="92">
        <v>0</v>
      </c>
      <c r="DQ277" s="92">
        <v>0</v>
      </c>
      <c r="DR277" s="92">
        <v>0</v>
      </c>
      <c r="DS277" s="92">
        <v>0</v>
      </c>
      <c r="DT277" s="92">
        <v>0</v>
      </c>
      <c r="DU277" s="92">
        <v>0</v>
      </c>
      <c r="DV277" s="92">
        <v>0</v>
      </c>
      <c r="DW277" s="92">
        <v>0</v>
      </c>
      <c r="DX277" s="92">
        <v>0</v>
      </c>
      <c r="DY277" s="92">
        <v>0</v>
      </c>
      <c r="DZ277" s="92">
        <v>2237348</v>
      </c>
      <c r="EA277" s="92">
        <v>0.56329943199999999</v>
      </c>
      <c r="EB277" s="92">
        <v>1.5909018800000001</v>
      </c>
      <c r="EC277" s="92">
        <v>3.4923140899999998</v>
      </c>
      <c r="ED277" s="92">
        <v>1.4653066100000001</v>
      </c>
      <c r="EE277" s="92">
        <v>3.2411387600000001</v>
      </c>
      <c r="EF277" s="92">
        <v>0.67165593899999998</v>
      </c>
      <c r="EG277" s="92">
        <v>1.0105182399999999</v>
      </c>
      <c r="EH277" s="92">
        <v>0</v>
      </c>
      <c r="EI277" s="92">
        <v>3.4585287</v>
      </c>
      <c r="EJ277" s="92">
        <v>8.7280839599999993E-2</v>
      </c>
      <c r="EK277" s="92">
        <v>3.6621331299999997E-2</v>
      </c>
      <c r="EL277" s="92">
        <v>1.1920164099999999</v>
      </c>
      <c r="EM277" s="92">
        <v>1.1716696600000001</v>
      </c>
      <c r="EN277" s="92">
        <v>37.2615233</v>
      </c>
      <c r="EO277" s="92">
        <v>327.691934</v>
      </c>
      <c r="EP277" s="92">
        <v>1.12877849</v>
      </c>
      <c r="EQ277" s="92">
        <v>1.48580913</v>
      </c>
      <c r="ER277" s="92">
        <v>0.18686964</v>
      </c>
      <c r="ES277" s="92">
        <v>5.1694912899999999</v>
      </c>
      <c r="ET277" s="92">
        <v>2.3042068900000001</v>
      </c>
      <c r="EU277" s="92">
        <v>0.53218974399999996</v>
      </c>
      <c r="EV277" s="92">
        <v>1.3970133199999999</v>
      </c>
      <c r="EW277" s="92">
        <v>16.264149499999998</v>
      </c>
      <c r="EX277" s="92">
        <v>0.37753378999999998</v>
      </c>
      <c r="EY277" s="92">
        <v>0</v>
      </c>
      <c r="EZ277" s="92">
        <v>95.463507100000001</v>
      </c>
      <c r="FA277" s="92">
        <v>690.24745800000005</v>
      </c>
      <c r="FB277" s="92">
        <v>0</v>
      </c>
      <c r="FC277" s="92">
        <v>27686.118600000002</v>
      </c>
      <c r="FD277" s="92">
        <v>0</v>
      </c>
      <c r="FE277" s="92">
        <v>0</v>
      </c>
      <c r="FF277" s="92">
        <v>0</v>
      </c>
      <c r="FG277" s="92">
        <v>0</v>
      </c>
      <c r="FH277" s="92">
        <v>2.2909355800000002</v>
      </c>
      <c r="FI277" s="92">
        <v>16.5196915</v>
      </c>
      <c r="FJ277" s="92">
        <v>31.8911935</v>
      </c>
      <c r="FK277" s="92">
        <v>0</v>
      </c>
      <c r="FL277" s="92">
        <v>30.593696300000001</v>
      </c>
      <c r="FM277" s="92">
        <v>0</v>
      </c>
      <c r="FN277" s="92">
        <v>37.8740077</v>
      </c>
      <c r="FO277" s="92">
        <v>1.3374125E-3</v>
      </c>
      <c r="FP277" s="92">
        <v>227.99020899999999</v>
      </c>
      <c r="FQ277" s="92">
        <v>0.60775967799999997</v>
      </c>
      <c r="FR277" s="92">
        <v>0</v>
      </c>
      <c r="FS277" s="92">
        <v>0</v>
      </c>
      <c r="FT277" s="92">
        <v>0</v>
      </c>
      <c r="FU277" s="92">
        <v>0</v>
      </c>
      <c r="FV277" s="92">
        <v>0</v>
      </c>
      <c r="FW277" s="92">
        <v>0</v>
      </c>
      <c r="FX277" s="92">
        <v>0</v>
      </c>
      <c r="FY277" s="92">
        <v>0</v>
      </c>
      <c r="FZ277" s="92">
        <v>0</v>
      </c>
      <c r="GA277" s="92">
        <v>0</v>
      </c>
      <c r="GB277" s="92">
        <v>0</v>
      </c>
      <c r="GC277" s="92">
        <v>0</v>
      </c>
      <c r="GD277" s="92">
        <v>0</v>
      </c>
      <c r="GE277" s="92">
        <v>0</v>
      </c>
      <c r="GF277" s="92">
        <v>0</v>
      </c>
      <c r="GG277" s="92">
        <v>0</v>
      </c>
      <c r="GH277" s="92">
        <v>0</v>
      </c>
      <c r="GI277" s="92">
        <v>0</v>
      </c>
      <c r="GJ277" s="92">
        <v>0.98710330700000004</v>
      </c>
      <c r="GK277" s="92">
        <v>2.48524026E-7</v>
      </c>
      <c r="GL277" s="92">
        <v>7.0189550600000001E-7</v>
      </c>
      <c r="GM277" s="92">
        <v>1.54078614E-6</v>
      </c>
      <c r="GN277" s="92">
        <v>6.4648369500000001E-7</v>
      </c>
      <c r="GO277" s="92">
        <v>1.42996922E-6</v>
      </c>
      <c r="GP277" s="92">
        <v>2.9633020800000002E-7</v>
      </c>
      <c r="GQ277" s="92">
        <v>4.4583404000000001E-7</v>
      </c>
      <c r="GR277" s="92">
        <v>0</v>
      </c>
      <c r="GS277" s="92">
        <v>1.52588025E-6</v>
      </c>
      <c r="GT277" s="92">
        <v>3.85077357E-8</v>
      </c>
      <c r="GU277" s="92">
        <v>1.6157091900000002E-8</v>
      </c>
      <c r="GV277" s="92">
        <v>5.2590984300000004E-7</v>
      </c>
      <c r="GW277" s="92">
        <v>5.1693299100000001E-7</v>
      </c>
      <c r="GX277" s="92">
        <v>1.64395404E-5</v>
      </c>
      <c r="GY277" s="92">
        <v>1.44575538E-4</v>
      </c>
      <c r="GZ277" s="92">
        <v>4.9800968800000003E-7</v>
      </c>
      <c r="HA277" s="92">
        <v>6.55529272E-7</v>
      </c>
      <c r="HB277" s="92">
        <v>8.2445663199999994E-8</v>
      </c>
      <c r="HC277" s="92">
        <v>2.2807457500000002E-6</v>
      </c>
      <c r="HD277" s="92">
        <v>1.01660101E-6</v>
      </c>
      <c r="HE277" s="92">
        <v>2.3479863500000001E-7</v>
      </c>
      <c r="HF277" s="92">
        <v>6.16353143E-7</v>
      </c>
      <c r="HG277" s="92">
        <v>7.1756364100000001E-6</v>
      </c>
      <c r="HH277" s="92">
        <v>1.6656543899999999E-7</v>
      </c>
      <c r="HI277" s="92">
        <v>0</v>
      </c>
      <c r="HJ277" s="92">
        <v>4.2117875100000002E-5</v>
      </c>
      <c r="HK277" s="92">
        <v>3.0453266499999999E-4</v>
      </c>
      <c r="HL277" s="92">
        <v>0</v>
      </c>
      <c r="HM277" s="92">
        <v>1.22149345E-2</v>
      </c>
      <c r="HN277" s="92">
        <v>0</v>
      </c>
      <c r="HO277" s="92">
        <v>0</v>
      </c>
      <c r="HP277" s="92">
        <v>0</v>
      </c>
      <c r="HQ277" s="92">
        <v>0</v>
      </c>
      <c r="HR277" s="92">
        <v>1.0107458E-6</v>
      </c>
      <c r="HS277" s="92">
        <v>7.2883798599999997E-6</v>
      </c>
      <c r="HT277" s="92">
        <v>1.4070186E-5</v>
      </c>
      <c r="HU277" s="92">
        <v>0</v>
      </c>
      <c r="HV277" s="92">
        <v>1.34977387E-5</v>
      </c>
      <c r="HW277" s="92">
        <v>0</v>
      </c>
      <c r="HX277" s="92">
        <v>1.67097645E-5</v>
      </c>
      <c r="HY277" s="92">
        <v>5.9005764800000001E-10</v>
      </c>
      <c r="HZ277" s="92">
        <v>1.00587789E-4</v>
      </c>
      <c r="IA277" s="92">
        <v>2.6813959599999998E-7</v>
      </c>
      <c r="IB277" s="92">
        <v>0</v>
      </c>
      <c r="IC277" s="92">
        <v>0</v>
      </c>
      <c r="ID277" s="92">
        <v>0</v>
      </c>
      <c r="IE277" s="92">
        <v>0</v>
      </c>
      <c r="IF277" s="92">
        <v>0</v>
      </c>
      <c r="IG277" s="92">
        <v>0</v>
      </c>
      <c r="IH277" s="92">
        <v>0</v>
      </c>
      <c r="II277" s="92">
        <v>0</v>
      </c>
      <c r="IJ277" s="92">
        <v>0</v>
      </c>
      <c r="IK277" s="92">
        <v>0</v>
      </c>
      <c r="IL277" s="92">
        <v>0</v>
      </c>
      <c r="IM277" s="92">
        <v>0</v>
      </c>
      <c r="IN277" s="92">
        <v>0</v>
      </c>
      <c r="IO277" s="92">
        <v>0</v>
      </c>
      <c r="IP277" s="92">
        <v>0</v>
      </c>
      <c r="IQ277" s="92">
        <v>0</v>
      </c>
      <c r="IR277" s="92">
        <v>0</v>
      </c>
      <c r="IS277" s="92">
        <v>0</v>
      </c>
      <c r="IT277" s="92">
        <v>124537.333</v>
      </c>
      <c r="IU277" s="92">
        <v>2266579.38</v>
      </c>
      <c r="IV277" s="92">
        <v>38426.412300000004</v>
      </c>
      <c r="IW277" s="92">
        <v>25.099658099999999</v>
      </c>
      <c r="IX277" s="92">
        <v>1</v>
      </c>
      <c r="IY277" s="92">
        <v>2.1619941199999999E-8</v>
      </c>
      <c r="IZ277" s="92">
        <v>0.99999997799999996</v>
      </c>
      <c r="JA277" s="92">
        <v>0</v>
      </c>
      <c r="JB277" s="92">
        <v>-68402.968500000003</v>
      </c>
      <c r="JC277" s="92">
        <v>-3758.4050000000002</v>
      </c>
      <c r="JD277" s="92">
        <v>-8518.7232600000007</v>
      </c>
      <c r="JE277" s="92">
        <v>-39.854074199999999</v>
      </c>
      <c r="JF277" s="92">
        <v>-2.1897843699999999</v>
      </c>
      <c r="JG277" s="92">
        <v>5.4015508900000002E-2</v>
      </c>
      <c r="JH277" s="92">
        <v>0.98308222599999995</v>
      </c>
      <c r="JI277" s="92">
        <v>18.199999399999999</v>
      </c>
      <c r="JJ277" s="92">
        <v>0</v>
      </c>
      <c r="JK277" s="92">
        <v>0</v>
      </c>
      <c r="JL277" s="92">
        <v>0</v>
      </c>
      <c r="JM277" s="92">
        <v>0</v>
      </c>
      <c r="JN277" s="92">
        <v>0</v>
      </c>
      <c r="JO277" s="92">
        <v>0</v>
      </c>
      <c r="JP277" s="92">
        <v>0</v>
      </c>
      <c r="JQ277" s="92">
        <v>0</v>
      </c>
      <c r="JR277" s="92">
        <v>0</v>
      </c>
      <c r="JS277" s="92">
        <v>0</v>
      </c>
      <c r="JT277" s="92">
        <v>0</v>
      </c>
      <c r="JU277" s="92">
        <v>0</v>
      </c>
      <c r="JV277" s="92">
        <v>0</v>
      </c>
      <c r="JW277" s="92">
        <v>0</v>
      </c>
      <c r="JX277" s="92">
        <v>0</v>
      </c>
      <c r="JY277" s="92">
        <v>0</v>
      </c>
      <c r="JZ277" s="92">
        <v>0</v>
      </c>
      <c r="KA277" s="92">
        <v>0</v>
      </c>
      <c r="KB277" s="92">
        <v>0</v>
      </c>
      <c r="KC277" s="92">
        <v>0</v>
      </c>
      <c r="KD277" s="92">
        <v>0</v>
      </c>
      <c r="KE277" s="92">
        <v>0</v>
      </c>
      <c r="KF277" s="92">
        <v>0</v>
      </c>
      <c r="KG277" s="92">
        <v>0</v>
      </c>
      <c r="KH277" s="92">
        <v>0</v>
      </c>
      <c r="KI277" s="92">
        <v>0</v>
      </c>
      <c r="KJ277" s="92">
        <v>0</v>
      </c>
      <c r="KK277" s="92">
        <v>0</v>
      </c>
      <c r="KL277" s="92">
        <v>0</v>
      </c>
      <c r="KM277" s="92">
        <v>0</v>
      </c>
      <c r="KN277" s="92">
        <v>0</v>
      </c>
      <c r="KO277" s="92">
        <v>0</v>
      </c>
      <c r="KP277" s="92">
        <v>0</v>
      </c>
      <c r="KQ277" s="92">
        <v>0</v>
      </c>
      <c r="KR277" s="92">
        <v>0</v>
      </c>
      <c r="KS277" s="92">
        <v>0</v>
      </c>
      <c r="KT277" s="92">
        <v>0</v>
      </c>
      <c r="KU277" s="92">
        <v>0</v>
      </c>
      <c r="KV277" s="92">
        <v>0</v>
      </c>
      <c r="KW277" s="92">
        <v>0</v>
      </c>
      <c r="KX277" s="92">
        <v>0</v>
      </c>
      <c r="KY277" s="92">
        <v>0</v>
      </c>
      <c r="KZ277" s="92">
        <v>0</v>
      </c>
      <c r="LA277" s="92">
        <v>0</v>
      </c>
      <c r="LB277" s="92">
        <v>0</v>
      </c>
      <c r="LC277" s="92">
        <v>1.1940801299999999</v>
      </c>
      <c r="LD277" s="92">
        <v>2.94842825E-2</v>
      </c>
      <c r="LE277" s="92">
        <v>1.2371027600000001E-2</v>
      </c>
      <c r="LF277" s="92">
        <v>0.49419080700000001</v>
      </c>
      <c r="LG277" s="92">
        <v>6.0223969299999999E-2</v>
      </c>
      <c r="LH277" s="92">
        <v>12.652794</v>
      </c>
      <c r="LI277" s="92">
        <v>0</v>
      </c>
      <c r="LJ277" s="92">
        <v>3.0609119899999999E-2</v>
      </c>
      <c r="LK277" s="92">
        <v>11.3041217</v>
      </c>
      <c r="LL277" s="92">
        <v>3.3464980099999999</v>
      </c>
      <c r="LM277" s="92">
        <v>0.37183311200000002</v>
      </c>
      <c r="LN277" s="92">
        <v>5.2385072600000004</v>
      </c>
      <c r="LO277" s="92">
        <v>0.69837559000000005</v>
      </c>
      <c r="LP277" s="92">
        <v>845.04962599999999</v>
      </c>
      <c r="LQ277" s="92">
        <v>0.481284871</v>
      </c>
      <c r="LR277" s="92">
        <v>0</v>
      </c>
      <c r="LS277" s="92">
        <v>0</v>
      </c>
      <c r="LT277" s="92">
        <v>0</v>
      </c>
      <c r="LU277" s="92">
        <v>0</v>
      </c>
      <c r="LV277" s="92">
        <v>0</v>
      </c>
      <c r="LW277" s="92">
        <v>0</v>
      </c>
      <c r="LX277" s="92">
        <v>0</v>
      </c>
      <c r="LY277" s="92">
        <v>0</v>
      </c>
      <c r="LZ277" s="92">
        <v>0</v>
      </c>
      <c r="MA277" s="92">
        <v>0</v>
      </c>
      <c r="MB277" s="92">
        <v>0</v>
      </c>
      <c r="MC277" s="92">
        <v>0</v>
      </c>
      <c r="MD277" s="92">
        <v>0</v>
      </c>
      <c r="ME277" s="92">
        <v>0</v>
      </c>
      <c r="MF277" s="92">
        <v>0</v>
      </c>
      <c r="MG277" s="92">
        <v>0</v>
      </c>
      <c r="MH277" s="92">
        <v>0</v>
      </c>
      <c r="MI277" s="92">
        <v>0</v>
      </c>
      <c r="MJ277" s="92">
        <v>0</v>
      </c>
      <c r="MK277" s="92">
        <v>0</v>
      </c>
      <c r="ML277" s="92">
        <v>0</v>
      </c>
      <c r="MM277" s="92">
        <v>0</v>
      </c>
      <c r="MN277" s="92">
        <v>0</v>
      </c>
      <c r="MO277" s="92">
        <v>0</v>
      </c>
      <c r="MP277" s="92">
        <v>0</v>
      </c>
      <c r="MQ277" s="92">
        <v>0</v>
      </c>
      <c r="MR277" s="92">
        <v>0</v>
      </c>
      <c r="MS277" s="92">
        <v>0</v>
      </c>
      <c r="MT277" s="92">
        <v>0</v>
      </c>
      <c r="MU277" s="92">
        <v>0</v>
      </c>
      <c r="MV277" s="92">
        <v>0</v>
      </c>
      <c r="MW277" s="92">
        <v>0</v>
      </c>
      <c r="MX277" s="92">
        <v>0</v>
      </c>
      <c r="MY277" s="92">
        <v>0</v>
      </c>
      <c r="MZ277" s="92">
        <v>0</v>
      </c>
      <c r="NA277" s="92">
        <v>0</v>
      </c>
      <c r="NB277" s="92">
        <v>0</v>
      </c>
      <c r="NC277" s="92">
        <v>0</v>
      </c>
      <c r="ND277" s="92">
        <v>0</v>
      </c>
      <c r="NE277" s="92">
        <v>0</v>
      </c>
      <c r="NF277" s="92">
        <v>0</v>
      </c>
      <c r="NG277" s="92">
        <v>0</v>
      </c>
      <c r="NH277" s="92">
        <v>0</v>
      </c>
      <c r="NI277" s="92">
        <v>0</v>
      </c>
      <c r="NJ277" s="92">
        <v>0</v>
      </c>
      <c r="NK277" s="92">
        <v>0</v>
      </c>
      <c r="NL277" s="92">
        <v>0</v>
      </c>
      <c r="NM277" s="92">
        <v>1.35542444E-3</v>
      </c>
      <c r="NN277" s="92">
        <v>3.3468203499999999E-5</v>
      </c>
      <c r="NO277" s="92">
        <v>1.40426029E-5</v>
      </c>
      <c r="NP277" s="92">
        <v>5.6096594999999996E-4</v>
      </c>
      <c r="NQ277" s="92">
        <v>6.8361441899999996E-5</v>
      </c>
      <c r="NR277" s="92">
        <v>1.43624415E-2</v>
      </c>
      <c r="NS277" s="92">
        <v>0</v>
      </c>
      <c r="NT277" s="92">
        <v>3.4745029200000003E-5</v>
      </c>
      <c r="NU277" s="92">
        <v>1.2831536500000001E-2</v>
      </c>
      <c r="NV277" s="92">
        <v>3.7986773700000001E-3</v>
      </c>
      <c r="NW277" s="92">
        <v>4.2207526299999998E-4</v>
      </c>
      <c r="NX277" s="92">
        <v>5.9463352099999997E-3</v>
      </c>
      <c r="NY277" s="92">
        <v>7.9274021500000001E-4</v>
      </c>
      <c r="NZ277" s="92">
        <v>0.95923287000000002</v>
      </c>
      <c r="OA277" s="92">
        <v>5.4631616200000004E-4</v>
      </c>
      <c r="OB277" s="92">
        <v>0</v>
      </c>
      <c r="OC277" s="92">
        <v>0</v>
      </c>
      <c r="OD277" s="92">
        <v>0</v>
      </c>
      <c r="OE277" s="92">
        <v>0</v>
      </c>
      <c r="OF277" s="92">
        <v>0</v>
      </c>
      <c r="OG277" s="92">
        <v>0</v>
      </c>
      <c r="OH277" s="92">
        <v>0</v>
      </c>
      <c r="OI277" s="92">
        <v>0</v>
      </c>
      <c r="OJ277" s="92">
        <v>0</v>
      </c>
      <c r="OK277" s="92">
        <v>0</v>
      </c>
      <c r="OL277" s="92">
        <v>0</v>
      </c>
      <c r="OM277" s="92">
        <v>0</v>
      </c>
      <c r="ON277" s="92">
        <v>0</v>
      </c>
      <c r="OO277" s="92">
        <v>0</v>
      </c>
      <c r="OP277" s="92">
        <v>0</v>
      </c>
      <c r="OQ277" s="92">
        <v>0</v>
      </c>
      <c r="OR277" s="92">
        <v>0</v>
      </c>
      <c r="OS277" s="92">
        <v>0</v>
      </c>
      <c r="OT277" s="92">
        <v>0</v>
      </c>
      <c r="OU277" s="92">
        <v>0</v>
      </c>
      <c r="OV277" s="92">
        <v>0</v>
      </c>
      <c r="OW277" s="92">
        <v>0</v>
      </c>
      <c r="OX277" s="92">
        <v>0</v>
      </c>
      <c r="OY277" s="92">
        <v>0</v>
      </c>
      <c r="OZ277" s="92">
        <v>0</v>
      </c>
      <c r="PA277" s="92">
        <v>0</v>
      </c>
      <c r="PB277" s="92">
        <v>0</v>
      </c>
      <c r="PC277" s="92">
        <v>0</v>
      </c>
      <c r="PD277" s="92">
        <v>0</v>
      </c>
      <c r="PE277" s="92">
        <v>0</v>
      </c>
      <c r="PF277" s="92">
        <v>0</v>
      </c>
      <c r="PG277" s="92">
        <v>0</v>
      </c>
      <c r="PH277" s="92">
        <v>0</v>
      </c>
      <c r="PI277" s="92">
        <v>0</v>
      </c>
      <c r="PJ277" s="92">
        <v>0</v>
      </c>
      <c r="PK277" s="92">
        <v>0</v>
      </c>
      <c r="PL277" s="92">
        <v>0</v>
      </c>
      <c r="PM277" s="92">
        <v>0</v>
      </c>
      <c r="PN277" s="92">
        <v>0</v>
      </c>
      <c r="PO277" s="92">
        <v>0</v>
      </c>
      <c r="PP277" s="92">
        <v>0</v>
      </c>
      <c r="PQ277" s="92">
        <v>0</v>
      </c>
      <c r="PR277" s="92">
        <v>0</v>
      </c>
      <c r="PS277" s="92">
        <v>0</v>
      </c>
      <c r="PT277" s="92">
        <v>0</v>
      </c>
      <c r="PU277" s="92">
        <v>0</v>
      </c>
      <c r="PV277" s="92">
        <v>0</v>
      </c>
      <c r="PW277" s="92">
        <v>193.611019</v>
      </c>
      <c r="PX277" s="92">
        <v>4.7806523199999997</v>
      </c>
      <c r="PY277" s="92">
        <v>2.0058681100000002</v>
      </c>
      <c r="PZ277" s="92">
        <v>65.291006899999999</v>
      </c>
      <c r="QA277" s="92">
        <v>7.9566101600000003</v>
      </c>
      <c r="QB277" s="92">
        <v>1925.11906</v>
      </c>
      <c r="QC277" s="92">
        <v>0</v>
      </c>
      <c r="QD277" s="92">
        <v>0.69910005500000005</v>
      </c>
      <c r="QE277" s="92">
        <v>633.905754</v>
      </c>
      <c r="QF277" s="92">
        <v>80.368157600000004</v>
      </c>
      <c r="QG277" s="92">
        <v>8.9297952899999995</v>
      </c>
      <c r="QH277" s="92">
        <v>129.00557499999999</v>
      </c>
      <c r="QI277" s="92">
        <v>16.635585899999999</v>
      </c>
      <c r="QJ277" s="92">
        <v>19637.263200000001</v>
      </c>
      <c r="QK277" s="92">
        <v>72.255971500000001</v>
      </c>
      <c r="QL277" s="92">
        <v>0</v>
      </c>
      <c r="QM277" s="92">
        <v>0</v>
      </c>
      <c r="QN277" s="92">
        <v>0</v>
      </c>
      <c r="QO277" s="92">
        <v>0</v>
      </c>
      <c r="QP277" s="92">
        <v>0</v>
      </c>
      <c r="QQ277" s="92">
        <v>0</v>
      </c>
      <c r="QR277" s="92">
        <v>0</v>
      </c>
      <c r="QS277" s="92">
        <v>0</v>
      </c>
      <c r="QT277" s="92">
        <v>0</v>
      </c>
      <c r="QU277" s="92">
        <v>0</v>
      </c>
      <c r="QV277" s="92">
        <v>0</v>
      </c>
      <c r="QW277" s="92">
        <v>0</v>
      </c>
      <c r="QX277" s="92">
        <v>0</v>
      </c>
      <c r="QY277" s="92">
        <v>0</v>
      </c>
      <c r="QZ277" s="92">
        <v>0</v>
      </c>
      <c r="RA277" s="92">
        <v>0</v>
      </c>
      <c r="RB277" s="92">
        <v>0</v>
      </c>
      <c r="RC277" s="92">
        <v>0</v>
      </c>
      <c r="RD277" s="92">
        <v>0</v>
      </c>
      <c r="RE277" s="92">
        <v>0</v>
      </c>
      <c r="RF277" s="92">
        <v>0</v>
      </c>
      <c r="RG277" s="92">
        <v>0</v>
      </c>
      <c r="RH277" s="92">
        <v>0</v>
      </c>
      <c r="RI277" s="92">
        <v>0</v>
      </c>
      <c r="RJ277" s="92">
        <v>0</v>
      </c>
      <c r="RK277" s="92">
        <v>0</v>
      </c>
      <c r="RL277" s="92">
        <v>0</v>
      </c>
      <c r="RM277" s="92">
        <v>0</v>
      </c>
      <c r="RN277" s="92">
        <v>0</v>
      </c>
      <c r="RO277" s="92">
        <v>0</v>
      </c>
      <c r="RP277" s="92">
        <v>0</v>
      </c>
      <c r="RQ277" s="92">
        <v>0</v>
      </c>
      <c r="RR277" s="92">
        <v>0</v>
      </c>
      <c r="RS277" s="92">
        <v>0</v>
      </c>
      <c r="RT277" s="92">
        <v>0</v>
      </c>
      <c r="RU277" s="92">
        <v>0</v>
      </c>
      <c r="RV277" s="92">
        <v>0</v>
      </c>
      <c r="RW277" s="92">
        <v>0</v>
      </c>
      <c r="RX277" s="92">
        <v>0</v>
      </c>
      <c r="RY277" s="92">
        <v>0</v>
      </c>
      <c r="RZ277" s="92">
        <v>0</v>
      </c>
      <c r="SA277" s="92">
        <v>0</v>
      </c>
      <c r="SB277" s="92">
        <v>0</v>
      </c>
      <c r="SC277" s="92">
        <v>0</v>
      </c>
      <c r="SD277" s="92">
        <v>0</v>
      </c>
      <c r="SE277" s="92">
        <v>0</v>
      </c>
      <c r="SF277" s="92">
        <v>0</v>
      </c>
      <c r="SG277" s="92">
        <v>8.4999774299999997E-3</v>
      </c>
      <c r="SH277" s="92">
        <v>2.0988184000000001E-4</v>
      </c>
      <c r="SI277" s="92">
        <v>8.8062310500000004E-5</v>
      </c>
      <c r="SJ277" s="92">
        <v>2.8664282099999999E-3</v>
      </c>
      <c r="SK277" s="92">
        <v>3.49313832E-4</v>
      </c>
      <c r="SL277" s="92">
        <v>8.4517237999999995E-2</v>
      </c>
      <c r="SM277" s="92">
        <v>0</v>
      </c>
      <c r="SN277" s="92">
        <v>3.06921307E-5</v>
      </c>
      <c r="SO277" s="92">
        <v>2.7829948100000002E-2</v>
      </c>
      <c r="SP277" s="92">
        <v>3.5283504599999999E-3</v>
      </c>
      <c r="SQ277" s="92">
        <v>3.9203893999999997E-4</v>
      </c>
      <c r="SR277" s="92">
        <v>5.6636470599999997E-3</v>
      </c>
      <c r="SS277" s="92">
        <v>7.3034120599999996E-4</v>
      </c>
      <c r="ST277" s="92">
        <v>0.86212187399999995</v>
      </c>
      <c r="SU277" s="92">
        <v>3.1722064800000001E-3</v>
      </c>
      <c r="SV277" s="92">
        <v>0</v>
      </c>
      <c r="SW277" s="92">
        <v>0</v>
      </c>
      <c r="SX277" s="92">
        <v>0</v>
      </c>
      <c r="SY277" s="92">
        <v>880.96400000000006</v>
      </c>
      <c r="SZ277" s="92">
        <v>22777.827399999998</v>
      </c>
      <c r="TA277" s="92">
        <v>256.36122699999999</v>
      </c>
      <c r="TB277" s="92">
        <v>25.099658099999999</v>
      </c>
      <c r="TC277" s="92">
        <v>1</v>
      </c>
      <c r="TD277" s="92">
        <v>0</v>
      </c>
      <c r="TE277" s="92">
        <v>0</v>
      </c>
      <c r="TF277" s="92">
        <v>1</v>
      </c>
      <c r="TG277" s="92">
        <v>-26575.547399999999</v>
      </c>
      <c r="TH277" s="92">
        <v>-1027.84608</v>
      </c>
      <c r="TI277" s="92">
        <v>-23.412100500000001</v>
      </c>
      <c r="TJ277" s="92">
        <v>-79.858030499999998</v>
      </c>
      <c r="TK277" s="92">
        <v>-3.0886198600000001</v>
      </c>
      <c r="TL277" s="92">
        <v>5.7273611500000002E-2</v>
      </c>
      <c r="TM277" s="92">
        <v>1.4808419399999999</v>
      </c>
      <c r="TN277" s="92">
        <v>25.855571099999999</v>
      </c>
      <c r="TO277" s="92">
        <v>0</v>
      </c>
      <c r="TP277" s="92">
        <v>1.47090083E-2</v>
      </c>
      <c r="TQ277" s="92">
        <v>-9934760458.3099995</v>
      </c>
      <c r="TR277" s="92">
        <v>6.3985081666666698E-3</v>
      </c>
      <c r="TS277" s="92">
        <v>2.3475790333333399E-8</v>
      </c>
      <c r="TT277" s="92">
        <v>4.4438622777777801E-14</v>
      </c>
      <c r="TU277" s="92">
        <v>3.8068412499999997E-27</v>
      </c>
      <c r="TV277" s="92">
        <v>8.3566972500000096E-27</v>
      </c>
      <c r="TW277" s="92">
        <v>3.5063065555555597E-27</v>
      </c>
      <c r="TX277" s="92">
        <v>1.13528729444445E-22</v>
      </c>
      <c r="TY277" s="92">
        <v>2.35263748611111E-23</v>
      </c>
      <c r="TZ277" s="92">
        <v>6.4963983333333403E-23</v>
      </c>
      <c r="UA277" s="92">
        <v>0</v>
      </c>
      <c r="UB277" s="92">
        <v>9.1953643055555607E-27</v>
      </c>
      <c r="UC277" s="92">
        <v>2.3205796111111101E-28</v>
      </c>
      <c r="UD277" s="92">
        <v>9.7366976666666705E-29</v>
      </c>
      <c r="UE277" s="92">
        <v>4.74467108333334E-23</v>
      </c>
      <c r="UF277" s="92">
        <v>4.6636834166666702E-23</v>
      </c>
      <c r="UG277" s="92">
        <v>8.91624469444445E-26</v>
      </c>
      <c r="UH277" s="92">
        <v>8.1737411666666693E-18</v>
      </c>
      <c r="UI277" s="92">
        <v>7.2757271666666706E-18</v>
      </c>
      <c r="UJ277" s="92">
        <v>3.6134439722222299E-14</v>
      </c>
      <c r="UK277" s="92">
        <v>3.8559716944444501E-16</v>
      </c>
      <c r="UL277" s="92">
        <v>1.62999524166667E-18</v>
      </c>
      <c r="UM277" s="92">
        <v>2.4889180305555601E-24</v>
      </c>
      <c r="UN277" s="92">
        <v>4.6758829444444497E-21</v>
      </c>
      <c r="UO277" s="92">
        <v>9.2368481944444499E-22</v>
      </c>
      <c r="UP277" s="92">
        <v>3.0612626388888901E-12</v>
      </c>
      <c r="UQ277" s="92">
        <v>1.82400176666667E-21</v>
      </c>
      <c r="UR277" s="92">
        <v>0</v>
      </c>
      <c r="US277" s="92">
        <v>0</v>
      </c>
      <c r="UT277" s="92">
        <v>0</v>
      </c>
      <c r="UU277" s="92">
        <v>0</v>
      </c>
      <c r="UV277" s="92">
        <v>4.7937584444444503E-13</v>
      </c>
      <c r="UW277" s="92">
        <v>0</v>
      </c>
      <c r="UX277" s="92">
        <v>0</v>
      </c>
      <c r="UY277" s="92">
        <v>0</v>
      </c>
      <c r="UZ277" s="92">
        <v>0</v>
      </c>
      <c r="VA277" s="92">
        <v>4.41033191666667E-23</v>
      </c>
      <c r="VB277" s="92">
        <v>1.35256325833333E-7</v>
      </c>
      <c r="VC277" s="92">
        <v>5.7984843611111197E-7</v>
      </c>
      <c r="VD277" s="92">
        <v>0</v>
      </c>
      <c r="VE277" s="92">
        <v>4.79382819444445E-12</v>
      </c>
      <c r="VF277" s="92">
        <v>0</v>
      </c>
      <c r="VG277" s="92">
        <v>8.5031458055555603E-9</v>
      </c>
      <c r="VH277" s="92">
        <v>1.986996075E-11</v>
      </c>
      <c r="VI277" s="92">
        <v>8.0162646944444497E-10</v>
      </c>
      <c r="VJ277" s="92">
        <v>2.25759618055556E-13</v>
      </c>
      <c r="VK277" s="92">
        <v>0</v>
      </c>
      <c r="VL277" s="92">
        <v>0</v>
      </c>
      <c r="VM277" s="92">
        <v>0</v>
      </c>
      <c r="VN277" s="92">
        <v>0</v>
      </c>
      <c r="VO277" s="92">
        <v>0</v>
      </c>
      <c r="VP277" s="92">
        <v>0</v>
      </c>
      <c r="VQ277" s="92">
        <v>0</v>
      </c>
      <c r="VR277" s="92">
        <v>0</v>
      </c>
      <c r="VS277" s="92">
        <v>0</v>
      </c>
      <c r="VT277" s="92">
        <v>0</v>
      </c>
      <c r="VU277" s="92">
        <v>0</v>
      </c>
      <c r="VV277" s="92">
        <v>0</v>
      </c>
      <c r="VW277" s="92">
        <v>0</v>
      </c>
      <c r="VX277" s="92">
        <v>0</v>
      </c>
      <c r="VY277" s="92">
        <v>0</v>
      </c>
      <c r="VZ277" s="92">
        <v>0</v>
      </c>
      <c r="WA277" s="92">
        <v>0</v>
      </c>
      <c r="WB277" s="92">
        <v>0</v>
      </c>
      <c r="WC277" s="92">
        <v>0.26904219777777799</v>
      </c>
    </row>
    <row r="278" spans="2:601" ht="13.5" customHeight="1">
      <c r="B278" s="851" t="s">
        <v>2940</v>
      </c>
      <c r="C278" s="92">
        <v>0</v>
      </c>
      <c r="D278" s="92">
        <v>375755.10100000002</v>
      </c>
      <c r="E278" s="92">
        <v>-1423.0186200000001</v>
      </c>
      <c r="F278" s="92">
        <v>20857.577600000001</v>
      </c>
      <c r="G278" s="92">
        <v>0</v>
      </c>
      <c r="H278" s="92">
        <v>0</v>
      </c>
      <c r="I278" s="92">
        <v>0</v>
      </c>
      <c r="J278" s="92">
        <v>0</v>
      </c>
      <c r="K278" s="92">
        <v>0</v>
      </c>
      <c r="L278" s="92">
        <v>0</v>
      </c>
      <c r="M278" s="92">
        <v>0</v>
      </c>
      <c r="N278" s="92">
        <v>0</v>
      </c>
      <c r="O278" s="92">
        <v>0</v>
      </c>
      <c r="P278" s="92">
        <v>0</v>
      </c>
      <c r="Q278" s="92">
        <v>0</v>
      </c>
      <c r="R278" s="92">
        <v>0</v>
      </c>
      <c r="S278" s="92">
        <v>0</v>
      </c>
      <c r="T278" s="92">
        <v>0</v>
      </c>
      <c r="U278" s="92">
        <v>0</v>
      </c>
      <c r="V278" s="92">
        <v>0</v>
      </c>
      <c r="W278" s="92">
        <v>0</v>
      </c>
      <c r="X278" s="92">
        <v>0</v>
      </c>
      <c r="Y278" s="92">
        <v>0</v>
      </c>
      <c r="Z278" s="92">
        <v>0</v>
      </c>
      <c r="AA278" s="92">
        <v>0</v>
      </c>
      <c r="AB278" s="92">
        <v>0</v>
      </c>
      <c r="AC278" s="92">
        <v>0</v>
      </c>
      <c r="AD278" s="92">
        <v>0</v>
      </c>
      <c r="AE278" s="92">
        <v>0</v>
      </c>
      <c r="AF278" s="92">
        <v>0</v>
      </c>
      <c r="AG278" s="92">
        <v>0</v>
      </c>
      <c r="AH278" s="92">
        <v>0</v>
      </c>
      <c r="AI278" s="92">
        <v>0</v>
      </c>
      <c r="AJ278" s="92">
        <v>0</v>
      </c>
      <c r="AK278" s="92">
        <v>0</v>
      </c>
      <c r="AL278" s="92">
        <v>0</v>
      </c>
      <c r="AM278" s="92">
        <v>0</v>
      </c>
      <c r="AN278" s="92">
        <v>0</v>
      </c>
      <c r="AO278" s="92">
        <v>0</v>
      </c>
      <c r="AP278" s="92">
        <v>0</v>
      </c>
      <c r="AQ278" s="92">
        <v>0</v>
      </c>
      <c r="AR278" s="92">
        <v>0</v>
      </c>
      <c r="AS278" s="92">
        <v>0</v>
      </c>
      <c r="AT278" s="92">
        <v>0</v>
      </c>
      <c r="AU278" s="92">
        <v>0</v>
      </c>
      <c r="AV278" s="92">
        <v>0</v>
      </c>
      <c r="AW278" s="92">
        <v>0</v>
      </c>
      <c r="AX278" s="92">
        <v>0</v>
      </c>
      <c r="AY278" s="92">
        <v>0</v>
      </c>
      <c r="AZ278" s="92">
        <v>0</v>
      </c>
      <c r="BA278" s="92">
        <v>0</v>
      </c>
      <c r="BB278" s="92">
        <v>0</v>
      </c>
      <c r="BC278" s="92">
        <v>0</v>
      </c>
      <c r="BD278" s="92">
        <v>0</v>
      </c>
      <c r="BE278" s="92">
        <v>0</v>
      </c>
      <c r="BF278" s="92">
        <v>0</v>
      </c>
      <c r="BG278" s="92">
        <v>0</v>
      </c>
      <c r="BH278" s="92">
        <v>0</v>
      </c>
      <c r="BI278" s="92">
        <v>0</v>
      </c>
      <c r="BJ278" s="92">
        <v>0</v>
      </c>
      <c r="BK278" s="92">
        <v>0</v>
      </c>
      <c r="BL278" s="92">
        <v>0</v>
      </c>
      <c r="BM278" s="92">
        <v>0</v>
      </c>
      <c r="BN278" s="92">
        <v>0</v>
      </c>
      <c r="BO278" s="92">
        <v>0</v>
      </c>
      <c r="BP278" s="92">
        <v>1</v>
      </c>
      <c r="BQ278" s="92">
        <v>0</v>
      </c>
      <c r="BR278" s="92">
        <v>0</v>
      </c>
      <c r="BS278" s="92">
        <v>0</v>
      </c>
      <c r="BT278" s="92">
        <v>0</v>
      </c>
      <c r="BU278" s="92">
        <v>0</v>
      </c>
      <c r="BV278" s="92">
        <v>0</v>
      </c>
      <c r="BW278" s="92">
        <v>0</v>
      </c>
      <c r="BX278" s="92">
        <v>0</v>
      </c>
      <c r="BY278" s="92">
        <v>0</v>
      </c>
      <c r="BZ278" s="92">
        <v>0</v>
      </c>
      <c r="CA278" s="92">
        <v>0</v>
      </c>
      <c r="CB278" s="92">
        <v>0</v>
      </c>
      <c r="CC278" s="92">
        <v>0</v>
      </c>
      <c r="CD278" s="92">
        <v>0</v>
      </c>
      <c r="CE278" s="92">
        <v>0</v>
      </c>
      <c r="CF278" s="92">
        <v>0</v>
      </c>
      <c r="CG278" s="92">
        <v>0</v>
      </c>
      <c r="CH278" s="92">
        <v>0</v>
      </c>
      <c r="CI278" s="92">
        <v>0</v>
      </c>
      <c r="CJ278" s="92">
        <v>0</v>
      </c>
      <c r="CK278" s="92">
        <v>0</v>
      </c>
      <c r="CL278" s="92">
        <v>0</v>
      </c>
      <c r="CM278" s="92">
        <v>0</v>
      </c>
      <c r="CN278" s="92">
        <v>0</v>
      </c>
      <c r="CO278" s="92">
        <v>0</v>
      </c>
      <c r="CP278" s="92">
        <v>0</v>
      </c>
      <c r="CQ278" s="92">
        <v>0</v>
      </c>
      <c r="CR278" s="92">
        <v>0</v>
      </c>
      <c r="CS278" s="92">
        <v>0</v>
      </c>
      <c r="CT278" s="92">
        <v>0</v>
      </c>
      <c r="CU278" s="92">
        <v>0</v>
      </c>
      <c r="CV278" s="92">
        <v>0</v>
      </c>
      <c r="CW278" s="92">
        <v>0</v>
      </c>
      <c r="CX278" s="92">
        <v>0</v>
      </c>
      <c r="CY278" s="92">
        <v>0</v>
      </c>
      <c r="CZ278" s="92">
        <v>0</v>
      </c>
      <c r="DA278" s="92">
        <v>0</v>
      </c>
      <c r="DB278" s="92">
        <v>0</v>
      </c>
      <c r="DC278" s="92">
        <v>0</v>
      </c>
      <c r="DD278" s="92">
        <v>0</v>
      </c>
      <c r="DE278" s="92">
        <v>0</v>
      </c>
      <c r="DF278" s="92">
        <v>0</v>
      </c>
      <c r="DG278" s="92">
        <v>0</v>
      </c>
      <c r="DH278" s="92">
        <v>0</v>
      </c>
      <c r="DI278" s="92">
        <v>0</v>
      </c>
      <c r="DJ278" s="92">
        <v>0</v>
      </c>
      <c r="DK278" s="92">
        <v>0</v>
      </c>
      <c r="DL278" s="92">
        <v>0</v>
      </c>
      <c r="DM278" s="92">
        <v>0</v>
      </c>
      <c r="DN278" s="92">
        <v>0</v>
      </c>
      <c r="DO278" s="92">
        <v>0</v>
      </c>
      <c r="DP278" s="92">
        <v>0</v>
      </c>
      <c r="DQ278" s="92">
        <v>0</v>
      </c>
      <c r="DR278" s="92">
        <v>0</v>
      </c>
      <c r="DS278" s="92">
        <v>0</v>
      </c>
      <c r="DT278" s="92">
        <v>0</v>
      </c>
      <c r="DU278" s="92">
        <v>0</v>
      </c>
      <c r="DV278" s="92">
        <v>0</v>
      </c>
      <c r="DW278" s="92">
        <v>0</v>
      </c>
      <c r="DX278" s="92">
        <v>0</v>
      </c>
      <c r="DY278" s="92">
        <v>0</v>
      </c>
      <c r="DZ278" s="92">
        <v>375755.10100000002</v>
      </c>
      <c r="EA278" s="92">
        <v>0</v>
      </c>
      <c r="EB278" s="92">
        <v>0</v>
      </c>
      <c r="EC278" s="92">
        <v>0</v>
      </c>
      <c r="ED278" s="92">
        <v>0</v>
      </c>
      <c r="EE278" s="92">
        <v>0</v>
      </c>
      <c r="EF278" s="92">
        <v>0</v>
      </c>
      <c r="EG278" s="92">
        <v>0</v>
      </c>
      <c r="EH278" s="92">
        <v>0</v>
      </c>
      <c r="EI278" s="92">
        <v>0</v>
      </c>
      <c r="EJ278" s="92">
        <v>0</v>
      </c>
      <c r="EK278" s="92">
        <v>0</v>
      </c>
      <c r="EL278" s="92">
        <v>0</v>
      </c>
      <c r="EM278" s="92">
        <v>0</v>
      </c>
      <c r="EN278" s="92">
        <v>0</v>
      </c>
      <c r="EO278" s="92">
        <v>0</v>
      </c>
      <c r="EP278" s="92">
        <v>0</v>
      </c>
      <c r="EQ278" s="92">
        <v>0</v>
      </c>
      <c r="ER278" s="92">
        <v>0</v>
      </c>
      <c r="ES278" s="92">
        <v>0</v>
      </c>
      <c r="ET278" s="92">
        <v>0</v>
      </c>
      <c r="EU278" s="92">
        <v>0</v>
      </c>
      <c r="EV278" s="92">
        <v>0</v>
      </c>
      <c r="EW278" s="92">
        <v>0</v>
      </c>
      <c r="EX278" s="92">
        <v>0</v>
      </c>
      <c r="EY278" s="92">
        <v>0</v>
      </c>
      <c r="EZ278" s="92">
        <v>0</v>
      </c>
      <c r="FA278" s="92">
        <v>0</v>
      </c>
      <c r="FB278" s="92">
        <v>0</v>
      </c>
      <c r="FC278" s="92">
        <v>0</v>
      </c>
      <c r="FD278" s="92">
        <v>0</v>
      </c>
      <c r="FE278" s="92">
        <v>0</v>
      </c>
      <c r="FF278" s="92">
        <v>0</v>
      </c>
      <c r="FG278" s="92">
        <v>0</v>
      </c>
      <c r="FH278" s="92">
        <v>0</v>
      </c>
      <c r="FI278" s="92">
        <v>0</v>
      </c>
      <c r="FJ278" s="92">
        <v>0</v>
      </c>
      <c r="FK278" s="92">
        <v>0</v>
      </c>
      <c r="FL278" s="92">
        <v>0</v>
      </c>
      <c r="FM278" s="92">
        <v>0</v>
      </c>
      <c r="FN278" s="92">
        <v>0</v>
      </c>
      <c r="FO278" s="92">
        <v>0</v>
      </c>
      <c r="FP278" s="92">
        <v>0</v>
      </c>
      <c r="FQ278" s="92">
        <v>0</v>
      </c>
      <c r="FR278" s="92">
        <v>0</v>
      </c>
      <c r="FS278" s="92">
        <v>0</v>
      </c>
      <c r="FT278" s="92">
        <v>0</v>
      </c>
      <c r="FU278" s="92">
        <v>0</v>
      </c>
      <c r="FV278" s="92">
        <v>0</v>
      </c>
      <c r="FW278" s="92">
        <v>0</v>
      </c>
      <c r="FX278" s="92">
        <v>0</v>
      </c>
      <c r="FY278" s="92">
        <v>0</v>
      </c>
      <c r="FZ278" s="92">
        <v>0</v>
      </c>
      <c r="GA278" s="92">
        <v>0</v>
      </c>
      <c r="GB278" s="92">
        <v>0</v>
      </c>
      <c r="GC278" s="92">
        <v>0</v>
      </c>
      <c r="GD278" s="92">
        <v>0</v>
      </c>
      <c r="GE278" s="92">
        <v>0</v>
      </c>
      <c r="GF278" s="92">
        <v>0</v>
      </c>
      <c r="GG278" s="92">
        <v>0</v>
      </c>
      <c r="GH278" s="92">
        <v>0</v>
      </c>
      <c r="GI278" s="92">
        <v>0</v>
      </c>
      <c r="GJ278" s="92">
        <v>1</v>
      </c>
      <c r="GK278" s="92">
        <v>0</v>
      </c>
      <c r="GL278" s="92">
        <v>0</v>
      </c>
      <c r="GM278" s="92">
        <v>0</v>
      </c>
      <c r="GN278" s="92">
        <v>0</v>
      </c>
      <c r="GO278" s="92">
        <v>0</v>
      </c>
      <c r="GP278" s="92">
        <v>0</v>
      </c>
      <c r="GQ278" s="92">
        <v>0</v>
      </c>
      <c r="GR278" s="92">
        <v>0</v>
      </c>
      <c r="GS278" s="92">
        <v>0</v>
      </c>
      <c r="GT278" s="92">
        <v>0</v>
      </c>
      <c r="GU278" s="92">
        <v>0</v>
      </c>
      <c r="GV278" s="92">
        <v>0</v>
      </c>
      <c r="GW278" s="92">
        <v>0</v>
      </c>
      <c r="GX278" s="92">
        <v>0</v>
      </c>
      <c r="GY278" s="92">
        <v>0</v>
      </c>
      <c r="GZ278" s="92">
        <v>0</v>
      </c>
      <c r="HA278" s="92">
        <v>0</v>
      </c>
      <c r="HB278" s="92">
        <v>0</v>
      </c>
      <c r="HC278" s="92">
        <v>0</v>
      </c>
      <c r="HD278" s="92">
        <v>0</v>
      </c>
      <c r="HE278" s="92">
        <v>0</v>
      </c>
      <c r="HF278" s="92">
        <v>0</v>
      </c>
      <c r="HG278" s="92">
        <v>0</v>
      </c>
      <c r="HH278" s="92">
        <v>0</v>
      </c>
      <c r="HI278" s="92">
        <v>0</v>
      </c>
      <c r="HJ278" s="92">
        <v>0</v>
      </c>
      <c r="HK278" s="92">
        <v>0</v>
      </c>
      <c r="HL278" s="92">
        <v>0</v>
      </c>
      <c r="HM278" s="92">
        <v>0</v>
      </c>
      <c r="HN278" s="92">
        <v>0</v>
      </c>
      <c r="HO278" s="92">
        <v>0</v>
      </c>
      <c r="HP278" s="92">
        <v>0</v>
      </c>
      <c r="HQ278" s="92">
        <v>0</v>
      </c>
      <c r="HR278" s="92">
        <v>0</v>
      </c>
      <c r="HS278" s="92">
        <v>0</v>
      </c>
      <c r="HT278" s="92">
        <v>0</v>
      </c>
      <c r="HU278" s="92">
        <v>0</v>
      </c>
      <c r="HV278" s="92">
        <v>0</v>
      </c>
      <c r="HW278" s="92">
        <v>0</v>
      </c>
      <c r="HX278" s="92">
        <v>0</v>
      </c>
      <c r="HY278" s="92">
        <v>0</v>
      </c>
      <c r="HZ278" s="92">
        <v>0</v>
      </c>
      <c r="IA278" s="92">
        <v>0</v>
      </c>
      <c r="IB278" s="92">
        <v>0</v>
      </c>
      <c r="IC278" s="92">
        <v>0</v>
      </c>
      <c r="ID278" s="92">
        <v>0</v>
      </c>
      <c r="IE278" s="92">
        <v>0</v>
      </c>
      <c r="IF278" s="92">
        <v>0</v>
      </c>
      <c r="IG278" s="92">
        <v>0</v>
      </c>
      <c r="IH278" s="92">
        <v>0</v>
      </c>
      <c r="II278" s="92">
        <v>0</v>
      </c>
      <c r="IJ278" s="92">
        <v>0</v>
      </c>
      <c r="IK278" s="92">
        <v>0</v>
      </c>
      <c r="IL278" s="92">
        <v>0</v>
      </c>
      <c r="IM278" s="92">
        <v>0</v>
      </c>
      <c r="IN278" s="92">
        <v>0</v>
      </c>
      <c r="IO278" s="92">
        <v>0</v>
      </c>
      <c r="IP278" s="92">
        <v>0</v>
      </c>
      <c r="IQ278" s="92">
        <v>0</v>
      </c>
      <c r="IR278" s="92">
        <v>0</v>
      </c>
      <c r="IS278" s="92">
        <v>0</v>
      </c>
      <c r="IT278" s="92">
        <v>20857.577600000001</v>
      </c>
      <c r="IU278" s="92">
        <v>375755.10100000002</v>
      </c>
      <c r="IV278" s="92">
        <v>6313.3468499999999</v>
      </c>
      <c r="IW278" s="92">
        <v>27.0683556</v>
      </c>
      <c r="IX278" s="92">
        <v>1</v>
      </c>
      <c r="IY278" s="92">
        <v>0</v>
      </c>
      <c r="IZ278" s="92">
        <v>1</v>
      </c>
      <c r="JA278" s="92">
        <v>0</v>
      </c>
      <c r="JB278" s="92">
        <v>-68225.498099999997</v>
      </c>
      <c r="JC278" s="92">
        <v>-3787.0906300000001</v>
      </c>
      <c r="JD278" s="92">
        <v>-1423.0186200000001</v>
      </c>
      <c r="JE278" s="92">
        <v>-38.843026000000002</v>
      </c>
      <c r="JF278" s="92">
        <v>-2.1561155900000002</v>
      </c>
      <c r="JG278" s="92">
        <v>5.5062125099999998E-2</v>
      </c>
      <c r="JH278" s="92">
        <v>0.99195960100000002</v>
      </c>
      <c r="JI278" s="92">
        <v>18.015280000000001</v>
      </c>
      <c r="JJ278" s="92">
        <v>6274.6546099999996</v>
      </c>
      <c r="JK278" s="92">
        <v>0</v>
      </c>
      <c r="JL278" s="92">
        <v>0</v>
      </c>
      <c r="JM278" s="92">
        <v>0</v>
      </c>
      <c r="JN278" s="92">
        <v>0</v>
      </c>
      <c r="JO278" s="92">
        <v>0</v>
      </c>
      <c r="JP278" s="92">
        <v>0</v>
      </c>
      <c r="JQ278" s="92">
        <v>0</v>
      </c>
      <c r="JR278" s="92">
        <v>0</v>
      </c>
      <c r="JS278" s="92">
        <v>0</v>
      </c>
      <c r="JT278" s="92">
        <v>0</v>
      </c>
      <c r="JU278" s="92">
        <v>0</v>
      </c>
      <c r="JV278" s="92">
        <v>0</v>
      </c>
      <c r="JW278" s="92">
        <v>0</v>
      </c>
      <c r="JX278" s="92">
        <v>0</v>
      </c>
      <c r="JY278" s="92">
        <v>0</v>
      </c>
      <c r="JZ278" s="92">
        <v>0</v>
      </c>
      <c r="KA278" s="92">
        <v>0</v>
      </c>
      <c r="KB278" s="92">
        <v>0</v>
      </c>
      <c r="KC278" s="92">
        <v>0</v>
      </c>
      <c r="KD278" s="92">
        <v>0</v>
      </c>
      <c r="KE278" s="92">
        <v>0</v>
      </c>
      <c r="KF278" s="92">
        <v>0</v>
      </c>
      <c r="KG278" s="92">
        <v>0</v>
      </c>
      <c r="KH278" s="92">
        <v>0</v>
      </c>
      <c r="KI278" s="92">
        <v>0</v>
      </c>
      <c r="KJ278" s="92">
        <v>0</v>
      </c>
      <c r="KK278" s="92">
        <v>0</v>
      </c>
      <c r="KL278" s="92">
        <v>0</v>
      </c>
      <c r="KM278" s="92">
        <v>0</v>
      </c>
      <c r="KN278" s="92">
        <v>0</v>
      </c>
      <c r="KO278" s="92">
        <v>0</v>
      </c>
      <c r="KP278" s="92">
        <v>0</v>
      </c>
      <c r="KQ278" s="92">
        <v>0</v>
      </c>
      <c r="KR278" s="92">
        <v>0</v>
      </c>
      <c r="KS278" s="92">
        <v>0</v>
      </c>
      <c r="KT278" s="92">
        <v>0</v>
      </c>
      <c r="KU278" s="92">
        <v>0</v>
      </c>
      <c r="KV278" s="92">
        <v>0</v>
      </c>
      <c r="KW278" s="92">
        <v>0</v>
      </c>
      <c r="KX278" s="92">
        <v>0</v>
      </c>
      <c r="KY278" s="92">
        <v>0</v>
      </c>
      <c r="KZ278" s="92">
        <v>0</v>
      </c>
      <c r="LA278" s="92">
        <v>0</v>
      </c>
      <c r="LB278" s="92">
        <v>0</v>
      </c>
      <c r="LC278" s="92">
        <v>0</v>
      </c>
      <c r="LD278" s="92">
        <v>0</v>
      </c>
      <c r="LE278" s="92">
        <v>0</v>
      </c>
      <c r="LF278" s="92">
        <v>0</v>
      </c>
      <c r="LG278" s="92">
        <v>0</v>
      </c>
      <c r="LH278" s="92">
        <v>0</v>
      </c>
      <c r="LI278" s="92">
        <v>0</v>
      </c>
      <c r="LJ278" s="92">
        <v>0</v>
      </c>
      <c r="LK278" s="92">
        <v>0</v>
      </c>
      <c r="LL278" s="92">
        <v>0</v>
      </c>
      <c r="LM278" s="92">
        <v>0</v>
      </c>
      <c r="LN278" s="92">
        <v>0</v>
      </c>
      <c r="LO278" s="92">
        <v>0</v>
      </c>
      <c r="LP278" s="92">
        <v>0</v>
      </c>
      <c r="LQ278" s="92">
        <v>0</v>
      </c>
      <c r="LR278" s="92">
        <v>0</v>
      </c>
      <c r="LS278" s="92">
        <v>0</v>
      </c>
      <c r="LT278" s="92">
        <v>0</v>
      </c>
      <c r="LU278" s="92">
        <v>0</v>
      </c>
      <c r="LV278" s="92">
        <v>0</v>
      </c>
      <c r="LW278" s="92">
        <v>0</v>
      </c>
      <c r="LX278" s="92">
        <v>0</v>
      </c>
      <c r="LY278" s="92">
        <v>0</v>
      </c>
      <c r="LZ278" s="92">
        <v>0</v>
      </c>
      <c r="MA278" s="92">
        <v>0</v>
      </c>
      <c r="MB278" s="92">
        <v>0</v>
      </c>
      <c r="MC278" s="92">
        <v>0</v>
      </c>
      <c r="MD278" s="92">
        <v>0</v>
      </c>
      <c r="ME278" s="92">
        <v>0</v>
      </c>
      <c r="MF278" s="92">
        <v>0</v>
      </c>
      <c r="MG278" s="92">
        <v>0</v>
      </c>
      <c r="MH278" s="92">
        <v>0</v>
      </c>
      <c r="MI278" s="92">
        <v>0</v>
      </c>
      <c r="MJ278" s="92">
        <v>0</v>
      </c>
      <c r="MK278" s="92">
        <v>0</v>
      </c>
      <c r="ML278" s="92">
        <v>0</v>
      </c>
      <c r="MM278" s="92">
        <v>0</v>
      </c>
      <c r="MN278" s="92">
        <v>0</v>
      </c>
      <c r="MO278" s="92">
        <v>0</v>
      </c>
      <c r="MP278" s="92">
        <v>0</v>
      </c>
      <c r="MQ278" s="92">
        <v>0</v>
      </c>
      <c r="MR278" s="92">
        <v>0</v>
      </c>
      <c r="MS278" s="92">
        <v>0</v>
      </c>
      <c r="MT278" s="92">
        <v>0</v>
      </c>
      <c r="MU278" s="92">
        <v>0</v>
      </c>
      <c r="MV278" s="92">
        <v>0</v>
      </c>
      <c r="MW278" s="92">
        <v>0</v>
      </c>
      <c r="MX278" s="92">
        <v>0</v>
      </c>
      <c r="MY278" s="92">
        <v>0</v>
      </c>
      <c r="MZ278" s="92">
        <v>0</v>
      </c>
      <c r="NA278" s="92">
        <v>0</v>
      </c>
      <c r="NB278" s="92">
        <v>0</v>
      </c>
      <c r="NC278" s="92">
        <v>0</v>
      </c>
      <c r="ND278" s="92">
        <v>0</v>
      </c>
      <c r="NE278" s="92">
        <v>0</v>
      </c>
      <c r="NF278" s="92">
        <v>0</v>
      </c>
      <c r="NG278" s="92">
        <v>0</v>
      </c>
      <c r="NH278" s="92">
        <v>0</v>
      </c>
      <c r="NI278" s="92">
        <v>0</v>
      </c>
      <c r="NJ278" s="92">
        <v>0</v>
      </c>
      <c r="NK278" s="92">
        <v>0</v>
      </c>
      <c r="NL278" s="92">
        <v>0</v>
      </c>
      <c r="NM278" s="92">
        <v>0</v>
      </c>
      <c r="NN278" s="92">
        <v>0</v>
      </c>
      <c r="NO278" s="92">
        <v>0</v>
      </c>
      <c r="NP278" s="92">
        <v>0</v>
      </c>
      <c r="NQ278" s="92">
        <v>0</v>
      </c>
      <c r="NR278" s="92">
        <v>0</v>
      </c>
      <c r="NS278" s="92">
        <v>0</v>
      </c>
      <c r="NT278" s="92">
        <v>0</v>
      </c>
      <c r="NU278" s="92">
        <v>0</v>
      </c>
      <c r="NV278" s="92">
        <v>0</v>
      </c>
      <c r="NW278" s="92">
        <v>0</v>
      </c>
      <c r="NX278" s="92">
        <v>0</v>
      </c>
      <c r="NY278" s="92">
        <v>0</v>
      </c>
      <c r="NZ278" s="92">
        <v>0</v>
      </c>
      <c r="OA278" s="92">
        <v>0</v>
      </c>
      <c r="OB278" s="92">
        <v>0</v>
      </c>
      <c r="OC278" s="92">
        <v>0</v>
      </c>
      <c r="OD278" s="92">
        <v>0</v>
      </c>
      <c r="OE278" s="92">
        <v>0</v>
      </c>
      <c r="OF278" s="92">
        <v>0</v>
      </c>
      <c r="OG278" s="92">
        <v>0</v>
      </c>
      <c r="OH278" s="92">
        <v>0</v>
      </c>
      <c r="OI278" s="92">
        <v>0</v>
      </c>
      <c r="OJ278" s="92">
        <v>0</v>
      </c>
      <c r="OK278" s="92">
        <v>0</v>
      </c>
      <c r="OL278" s="92">
        <v>0</v>
      </c>
      <c r="OM278" s="92">
        <v>0</v>
      </c>
      <c r="ON278" s="92">
        <v>0</v>
      </c>
      <c r="OO278" s="92">
        <v>0</v>
      </c>
      <c r="OP278" s="92">
        <v>0</v>
      </c>
      <c r="OQ278" s="92">
        <v>0</v>
      </c>
      <c r="OR278" s="92">
        <v>0</v>
      </c>
      <c r="OS278" s="92">
        <v>0</v>
      </c>
      <c r="OT278" s="92">
        <v>0</v>
      </c>
      <c r="OU278" s="92">
        <v>0</v>
      </c>
      <c r="OV278" s="92">
        <v>0</v>
      </c>
      <c r="OW278" s="92">
        <v>0</v>
      </c>
      <c r="OX278" s="92">
        <v>0</v>
      </c>
      <c r="OY278" s="92">
        <v>0</v>
      </c>
      <c r="OZ278" s="92">
        <v>0</v>
      </c>
      <c r="PA278" s="92">
        <v>0</v>
      </c>
      <c r="PB278" s="92">
        <v>0</v>
      </c>
      <c r="PC278" s="92">
        <v>0</v>
      </c>
      <c r="PD278" s="92">
        <v>0</v>
      </c>
      <c r="PE278" s="92">
        <v>0</v>
      </c>
      <c r="PF278" s="92">
        <v>0</v>
      </c>
      <c r="PG278" s="92">
        <v>0</v>
      </c>
      <c r="PH278" s="92">
        <v>0</v>
      </c>
      <c r="PI278" s="92">
        <v>0</v>
      </c>
      <c r="PJ278" s="92">
        <v>0</v>
      </c>
      <c r="PK278" s="92">
        <v>0</v>
      </c>
      <c r="PL278" s="92">
        <v>0</v>
      </c>
      <c r="PM278" s="92">
        <v>0</v>
      </c>
      <c r="PN278" s="92">
        <v>0</v>
      </c>
      <c r="PO278" s="92">
        <v>0</v>
      </c>
      <c r="PP278" s="92">
        <v>0</v>
      </c>
      <c r="PQ278" s="92">
        <v>0</v>
      </c>
      <c r="PR278" s="92">
        <v>0</v>
      </c>
      <c r="PS278" s="92">
        <v>0</v>
      </c>
      <c r="PT278" s="92">
        <v>0</v>
      </c>
      <c r="PU278" s="92">
        <v>0</v>
      </c>
      <c r="PV278" s="92">
        <v>0</v>
      </c>
      <c r="PW278" s="92">
        <v>0</v>
      </c>
      <c r="PX278" s="92">
        <v>0</v>
      </c>
      <c r="PY278" s="92">
        <v>0</v>
      </c>
      <c r="PZ278" s="92">
        <v>0</v>
      </c>
      <c r="QA278" s="92">
        <v>0</v>
      </c>
      <c r="QB278" s="92">
        <v>0</v>
      </c>
      <c r="QC278" s="92">
        <v>0</v>
      </c>
      <c r="QD278" s="92">
        <v>0</v>
      </c>
      <c r="QE278" s="92">
        <v>0</v>
      </c>
      <c r="QF278" s="92">
        <v>0</v>
      </c>
      <c r="QG278" s="92">
        <v>0</v>
      </c>
      <c r="QH278" s="92">
        <v>0</v>
      </c>
      <c r="QI278" s="92">
        <v>0</v>
      </c>
      <c r="QJ278" s="92">
        <v>0</v>
      </c>
      <c r="QK278" s="92">
        <v>0</v>
      </c>
      <c r="QL278" s="92">
        <v>0</v>
      </c>
      <c r="QM278" s="92">
        <v>0</v>
      </c>
      <c r="QN278" s="92">
        <v>0</v>
      </c>
      <c r="QO278" s="92">
        <v>0</v>
      </c>
      <c r="QP278" s="92">
        <v>0</v>
      </c>
      <c r="QQ278" s="92">
        <v>0</v>
      </c>
      <c r="QR278" s="92">
        <v>0</v>
      </c>
      <c r="QS278" s="92">
        <v>0</v>
      </c>
      <c r="QT278" s="92">
        <v>0</v>
      </c>
      <c r="QU278" s="92">
        <v>0</v>
      </c>
      <c r="QV278" s="92">
        <v>0</v>
      </c>
      <c r="QW278" s="92">
        <v>0</v>
      </c>
      <c r="QX278" s="92">
        <v>0</v>
      </c>
      <c r="QY278" s="92">
        <v>0</v>
      </c>
      <c r="QZ278" s="92">
        <v>0</v>
      </c>
      <c r="RA278" s="92">
        <v>0</v>
      </c>
      <c r="RB278" s="92">
        <v>0</v>
      </c>
      <c r="RC278" s="92">
        <v>0</v>
      </c>
      <c r="RD278" s="92">
        <v>0</v>
      </c>
      <c r="RE278" s="92">
        <v>0</v>
      </c>
      <c r="RF278" s="92">
        <v>0</v>
      </c>
      <c r="RG278" s="92">
        <v>0</v>
      </c>
      <c r="RH278" s="92">
        <v>0</v>
      </c>
      <c r="RI278" s="92">
        <v>0</v>
      </c>
      <c r="RJ278" s="92">
        <v>0</v>
      </c>
      <c r="RK278" s="92">
        <v>0</v>
      </c>
      <c r="RL278" s="92">
        <v>0</v>
      </c>
      <c r="RM278" s="92">
        <v>0</v>
      </c>
      <c r="RN278" s="92">
        <v>0</v>
      </c>
      <c r="RO278" s="92">
        <v>0</v>
      </c>
      <c r="RP278" s="92">
        <v>0</v>
      </c>
      <c r="RQ278" s="92">
        <v>0</v>
      </c>
      <c r="RR278" s="92">
        <v>0</v>
      </c>
      <c r="RS278" s="92">
        <v>0</v>
      </c>
      <c r="RT278" s="92">
        <v>0</v>
      </c>
      <c r="RU278" s="92">
        <v>0</v>
      </c>
      <c r="RV278" s="92">
        <v>0</v>
      </c>
      <c r="RW278" s="92">
        <v>0</v>
      </c>
      <c r="RX278" s="92">
        <v>0</v>
      </c>
      <c r="RY278" s="92">
        <v>0</v>
      </c>
      <c r="RZ278" s="92">
        <v>0</v>
      </c>
      <c r="SA278" s="92">
        <v>0</v>
      </c>
      <c r="SB278" s="92">
        <v>0</v>
      </c>
      <c r="SC278" s="92">
        <v>0</v>
      </c>
      <c r="SD278" s="92">
        <v>0</v>
      </c>
      <c r="SE278" s="92">
        <v>0</v>
      </c>
      <c r="SF278" s="92">
        <v>0</v>
      </c>
      <c r="SG278" s="92">
        <v>0</v>
      </c>
      <c r="SH278" s="92">
        <v>0</v>
      </c>
      <c r="SI278" s="92">
        <v>0</v>
      </c>
      <c r="SJ278" s="92">
        <v>0</v>
      </c>
      <c r="SK278" s="92">
        <v>0</v>
      </c>
      <c r="SL278" s="92">
        <v>0</v>
      </c>
      <c r="SM278" s="92">
        <v>0</v>
      </c>
      <c r="SN278" s="92">
        <v>0</v>
      </c>
      <c r="SO278" s="92">
        <v>0</v>
      </c>
      <c r="SP278" s="92">
        <v>0</v>
      </c>
      <c r="SQ278" s="92">
        <v>0</v>
      </c>
      <c r="SR278" s="92">
        <v>0</v>
      </c>
      <c r="SS278" s="92">
        <v>0</v>
      </c>
      <c r="ST278" s="92">
        <v>0</v>
      </c>
      <c r="SU278" s="92">
        <v>0</v>
      </c>
      <c r="SV278" s="92">
        <v>0</v>
      </c>
      <c r="SW278" s="92">
        <v>0</v>
      </c>
      <c r="SX278" s="92">
        <v>0</v>
      </c>
      <c r="SY278" s="92">
        <v>0</v>
      </c>
      <c r="SZ278" s="92">
        <v>0</v>
      </c>
      <c r="TA278" s="92">
        <v>0</v>
      </c>
      <c r="TB278" s="92">
        <v>0</v>
      </c>
      <c r="TC278" s="92">
        <v>1</v>
      </c>
      <c r="TD278" s="92">
        <v>0</v>
      </c>
      <c r="TE278" s="92">
        <v>0</v>
      </c>
      <c r="TF278" s="92">
        <v>0</v>
      </c>
      <c r="TG278" s="92">
        <v>0</v>
      </c>
      <c r="TH278" s="92">
        <v>0</v>
      </c>
      <c r="TI278" s="92">
        <v>0</v>
      </c>
      <c r="TJ278" s="92">
        <v>0</v>
      </c>
      <c r="TK278" s="92">
        <v>0</v>
      </c>
      <c r="TL278" s="92">
        <v>0</v>
      </c>
      <c r="TM278" s="92">
        <v>0</v>
      </c>
      <c r="TN278" s="92">
        <v>0</v>
      </c>
      <c r="TO278" s="92">
        <v>0</v>
      </c>
      <c r="TP278" s="92">
        <v>0</v>
      </c>
      <c r="TQ278" s="92">
        <v>-1655860861.78</v>
      </c>
      <c r="TR278" s="92">
        <v>0</v>
      </c>
      <c r="TS278" s="92">
        <v>0</v>
      </c>
      <c r="TT278" s="92">
        <v>0</v>
      </c>
      <c r="TU278" s="92">
        <v>0</v>
      </c>
      <c r="TV278" s="92">
        <v>0</v>
      </c>
      <c r="TW278" s="92">
        <v>0</v>
      </c>
      <c r="TX278" s="92">
        <v>0</v>
      </c>
      <c r="TY278" s="92">
        <v>0</v>
      </c>
      <c r="TZ278" s="92">
        <v>0</v>
      </c>
      <c r="UA278" s="92">
        <v>0</v>
      </c>
      <c r="UB278" s="92">
        <v>0</v>
      </c>
      <c r="UC278" s="92">
        <v>0</v>
      </c>
      <c r="UD278" s="92">
        <v>0</v>
      </c>
      <c r="UE278" s="92">
        <v>0</v>
      </c>
      <c r="UF278" s="92">
        <v>0</v>
      </c>
      <c r="UG278" s="92">
        <v>0</v>
      </c>
      <c r="UH278" s="92">
        <v>0</v>
      </c>
      <c r="UI278" s="92">
        <v>0</v>
      </c>
      <c r="UJ278" s="92">
        <v>0</v>
      </c>
      <c r="UK278" s="92">
        <v>0</v>
      </c>
      <c r="UL278" s="92">
        <v>0</v>
      </c>
      <c r="UM278" s="92">
        <v>0</v>
      </c>
      <c r="UN278" s="92">
        <v>0</v>
      </c>
      <c r="UO278" s="92">
        <v>0</v>
      </c>
      <c r="UP278" s="92">
        <v>0</v>
      </c>
      <c r="UQ278" s="92">
        <v>0</v>
      </c>
      <c r="UR278" s="92">
        <v>0</v>
      </c>
      <c r="US278" s="92">
        <v>0</v>
      </c>
      <c r="UT278" s="92">
        <v>0</v>
      </c>
      <c r="UU278" s="92">
        <v>0</v>
      </c>
      <c r="UV278" s="92">
        <v>0</v>
      </c>
      <c r="UW278" s="92">
        <v>0</v>
      </c>
      <c r="UX278" s="92">
        <v>0</v>
      </c>
      <c r="UY278" s="92">
        <v>0</v>
      </c>
      <c r="UZ278" s="92">
        <v>0</v>
      </c>
      <c r="VA278" s="92">
        <v>0</v>
      </c>
      <c r="VB278" s="92">
        <v>0</v>
      </c>
      <c r="VC278" s="92">
        <v>0</v>
      </c>
      <c r="VD278" s="92">
        <v>0</v>
      </c>
      <c r="VE278" s="92">
        <v>0</v>
      </c>
      <c r="VF278" s="92">
        <v>0</v>
      </c>
      <c r="VG278" s="92">
        <v>0</v>
      </c>
      <c r="VH278" s="92">
        <v>0</v>
      </c>
      <c r="VI278" s="92">
        <v>0</v>
      </c>
      <c r="VJ278" s="92">
        <v>0</v>
      </c>
      <c r="VK278" s="92">
        <v>0</v>
      </c>
      <c r="VL278" s="92">
        <v>0</v>
      </c>
      <c r="VM278" s="92">
        <v>0</v>
      </c>
      <c r="VN278" s="92">
        <v>0</v>
      </c>
      <c r="VO278" s="92">
        <v>0</v>
      </c>
      <c r="VP278" s="92">
        <v>0</v>
      </c>
      <c r="VQ278" s="92">
        <v>0</v>
      </c>
      <c r="VR278" s="92">
        <v>0</v>
      </c>
      <c r="VS278" s="92">
        <v>0</v>
      </c>
      <c r="VT278" s="92">
        <v>0</v>
      </c>
      <c r="VU278" s="92">
        <v>0</v>
      </c>
      <c r="VV278" s="92">
        <v>0</v>
      </c>
      <c r="VW278" s="92">
        <v>0</v>
      </c>
      <c r="VX278" s="92">
        <v>0</v>
      </c>
      <c r="VY278" s="92">
        <v>0</v>
      </c>
      <c r="VZ278" s="92">
        <v>0</v>
      </c>
      <c r="WA278" s="92">
        <v>0</v>
      </c>
      <c r="WB278" s="92">
        <v>0</v>
      </c>
      <c r="WC278" s="92">
        <v>0</v>
      </c>
    </row>
    <row r="279" spans="2:601" ht="13.5" customHeight="1">
      <c r="B279" s="851" t="s">
        <v>2480</v>
      </c>
      <c r="C279" s="92">
        <v>0</v>
      </c>
      <c r="D279" s="92">
        <v>9909.0438400000003</v>
      </c>
      <c r="E279" s="92">
        <v>-25.254449699999999</v>
      </c>
      <c r="F279" s="92">
        <v>274.57100200000002</v>
      </c>
      <c r="G279" s="92">
        <v>2.0776976499999999E-3</v>
      </c>
      <c r="H279" s="92">
        <v>1.5026326299999999E-3</v>
      </c>
      <c r="I279" s="92">
        <v>3.2985473199999998E-3</v>
      </c>
      <c r="J279" s="92">
        <v>1.38400587E-3</v>
      </c>
      <c r="K279" s="92">
        <v>3.6735697700000002E-3</v>
      </c>
      <c r="L279" s="92">
        <v>7.6126791699999996E-4</v>
      </c>
      <c r="M279" s="92">
        <v>5.0234184899999998E-4</v>
      </c>
      <c r="N279" s="92">
        <v>0</v>
      </c>
      <c r="O279" s="92">
        <v>3.6295851500000001E-3</v>
      </c>
      <c r="P279" s="92">
        <v>9.1597690000000005E-5</v>
      </c>
      <c r="Q279" s="92">
        <v>3.8432597199999997E-5</v>
      </c>
      <c r="R279" s="92">
        <v>1.5352836499999999E-3</v>
      </c>
      <c r="S279" s="92">
        <v>1.5090776099999999E-3</v>
      </c>
      <c r="T279" s="92">
        <v>3.5194113300000003E-2</v>
      </c>
      <c r="U279" s="92">
        <v>0.36648548800000003</v>
      </c>
      <c r="V279" s="92">
        <v>1.52307337E-3</v>
      </c>
      <c r="W279" s="92">
        <v>2.6293060699999998E-3</v>
      </c>
      <c r="X279" s="92">
        <v>5.29468666E-4</v>
      </c>
      <c r="Y279" s="92">
        <v>9.7653336800000001E-3</v>
      </c>
      <c r="Z279" s="92">
        <v>2.57703004E-3</v>
      </c>
      <c r="AA279" s="92">
        <v>9.8331795299999992E-4</v>
      </c>
      <c r="AB279" s="92">
        <v>2.0130400799999999E-3</v>
      </c>
      <c r="AC279" s="92">
        <v>0.16217252700000001</v>
      </c>
      <c r="AD279" s="92">
        <v>6.5499784800000002E-4</v>
      </c>
      <c r="AE279" s="92">
        <v>0</v>
      </c>
      <c r="AF279" s="92">
        <v>0.21073676199999999</v>
      </c>
      <c r="AG279" s="92">
        <v>0.88942205299999999</v>
      </c>
      <c r="AH279" s="92">
        <v>0</v>
      </c>
      <c r="AI279" s="92">
        <v>55.428365900000003</v>
      </c>
      <c r="AJ279" s="92">
        <v>0</v>
      </c>
      <c r="AK279" s="92">
        <v>0</v>
      </c>
      <c r="AL279" s="92">
        <v>0</v>
      </c>
      <c r="AM279" s="92">
        <v>0</v>
      </c>
      <c r="AN279" s="92">
        <v>1.3800910200000001E-3</v>
      </c>
      <c r="AO279" s="92">
        <v>6.1380334300000002E-3</v>
      </c>
      <c r="AP279" s="92">
        <v>7.8205754900000004E-3</v>
      </c>
      <c r="AQ279" s="92">
        <v>0</v>
      </c>
      <c r="AR279" s="92">
        <v>0.11287542</v>
      </c>
      <c r="AS279" s="92">
        <v>0</v>
      </c>
      <c r="AT279" s="92">
        <v>7.5520572699999997E-2</v>
      </c>
      <c r="AU279" s="92">
        <v>9.63342804E-7</v>
      </c>
      <c r="AV279" s="92">
        <v>1.12277194</v>
      </c>
      <c r="AW279" s="92">
        <v>1.6075477199999999E-3</v>
      </c>
      <c r="AX279" s="92">
        <v>0</v>
      </c>
      <c r="AY279" s="92">
        <v>0</v>
      </c>
      <c r="AZ279" s="92">
        <v>0</v>
      </c>
      <c r="BA279" s="92">
        <v>0</v>
      </c>
      <c r="BB279" s="92">
        <v>0</v>
      </c>
      <c r="BC279" s="92">
        <v>0</v>
      </c>
      <c r="BD279" s="92">
        <v>0</v>
      </c>
      <c r="BE279" s="92">
        <v>0</v>
      </c>
      <c r="BF279" s="92">
        <v>0</v>
      </c>
      <c r="BG279" s="92">
        <v>0</v>
      </c>
      <c r="BH279" s="92">
        <v>0</v>
      </c>
      <c r="BI279" s="92">
        <v>0</v>
      </c>
      <c r="BJ279" s="92">
        <v>0</v>
      </c>
      <c r="BK279" s="92">
        <v>0</v>
      </c>
      <c r="BL279" s="92">
        <v>0</v>
      </c>
      <c r="BM279" s="92">
        <v>0</v>
      </c>
      <c r="BN279" s="92">
        <v>0</v>
      </c>
      <c r="BO279" s="92">
        <v>0</v>
      </c>
      <c r="BP279" s="92">
        <v>0.82445788600000003</v>
      </c>
      <c r="BQ279" s="92">
        <v>6.2387295199999996E-6</v>
      </c>
      <c r="BR279" s="92">
        <v>4.51197438E-6</v>
      </c>
      <c r="BS279" s="92">
        <v>9.90459054E-6</v>
      </c>
      <c r="BT279" s="92">
        <v>4.1557722599999998E-6</v>
      </c>
      <c r="BU279" s="92">
        <v>1.1030675300000001E-5</v>
      </c>
      <c r="BV279" s="92">
        <v>2.28586899E-6</v>
      </c>
      <c r="BW279" s="92">
        <v>1.5083883400000001E-6</v>
      </c>
      <c r="BX279" s="92">
        <v>0</v>
      </c>
      <c r="BY279" s="92">
        <v>1.08986021E-5</v>
      </c>
      <c r="BZ279" s="92">
        <v>2.7504156400000002E-7</v>
      </c>
      <c r="CA279" s="92">
        <v>1.15402055E-7</v>
      </c>
      <c r="CB279" s="92">
        <v>4.6100160000000003E-6</v>
      </c>
      <c r="CC279" s="92">
        <v>4.5313267900000001E-6</v>
      </c>
      <c r="CD279" s="92">
        <v>1.05677818E-4</v>
      </c>
      <c r="CE279" s="92">
        <v>1.1004507E-3</v>
      </c>
      <c r="CF279" s="92">
        <v>4.57335203E-6</v>
      </c>
      <c r="CG279" s="92">
        <v>7.8950512200000005E-6</v>
      </c>
      <c r="CH279" s="92">
        <v>1.58984239E-6</v>
      </c>
      <c r="CI279" s="92">
        <v>2.9322493300000002E-5</v>
      </c>
      <c r="CJ279" s="92">
        <v>7.7380813200000005E-6</v>
      </c>
      <c r="CK279" s="92">
        <v>2.9526214900000001E-6</v>
      </c>
      <c r="CL279" s="92">
        <v>6.0445814E-6</v>
      </c>
      <c r="CM279" s="92">
        <v>4.8695753600000002E-4</v>
      </c>
      <c r="CN279" s="92">
        <v>1.96677048E-6</v>
      </c>
      <c r="CO279" s="92">
        <v>0</v>
      </c>
      <c r="CP279" s="92">
        <v>6.3278199199999995E-4</v>
      </c>
      <c r="CQ279" s="92">
        <v>2.6706790600000002E-3</v>
      </c>
      <c r="CR279" s="92">
        <v>0</v>
      </c>
      <c r="CS279" s="92">
        <v>0.166435469</v>
      </c>
      <c r="CT279" s="92">
        <v>0</v>
      </c>
      <c r="CU279" s="92">
        <v>0</v>
      </c>
      <c r="CV279" s="92">
        <v>0</v>
      </c>
      <c r="CW279" s="92">
        <v>0</v>
      </c>
      <c r="CX279" s="92">
        <v>4.1440171100000001E-6</v>
      </c>
      <c r="CY279" s="92">
        <v>1.84307521E-5</v>
      </c>
      <c r="CZ279" s="92">
        <v>2.3482942799999999E-5</v>
      </c>
      <c r="DA279" s="92">
        <v>0</v>
      </c>
      <c r="DB279" s="92">
        <v>3.38932478E-4</v>
      </c>
      <c r="DC279" s="92">
        <v>0</v>
      </c>
      <c r="DD279" s="92">
        <v>2.2676659699999999E-4</v>
      </c>
      <c r="DE279" s="92">
        <v>2.8926418499999998E-9</v>
      </c>
      <c r="DF279" s="92">
        <v>3.3713617800000002E-3</v>
      </c>
      <c r="DG279" s="92">
        <v>4.8270042499999997E-6</v>
      </c>
      <c r="DH279" s="92">
        <v>0</v>
      </c>
      <c r="DI279" s="92">
        <v>0</v>
      </c>
      <c r="DJ279" s="92">
        <v>0</v>
      </c>
      <c r="DK279" s="92">
        <v>0</v>
      </c>
      <c r="DL279" s="92">
        <v>0</v>
      </c>
      <c r="DM279" s="92">
        <v>0</v>
      </c>
      <c r="DN279" s="92">
        <v>0</v>
      </c>
      <c r="DO279" s="92">
        <v>0</v>
      </c>
      <c r="DP279" s="92">
        <v>0</v>
      </c>
      <c r="DQ279" s="92">
        <v>0</v>
      </c>
      <c r="DR279" s="92">
        <v>0</v>
      </c>
      <c r="DS279" s="92">
        <v>0</v>
      </c>
      <c r="DT279" s="92">
        <v>0</v>
      </c>
      <c r="DU279" s="92">
        <v>0</v>
      </c>
      <c r="DV279" s="92">
        <v>0</v>
      </c>
      <c r="DW279" s="92">
        <v>0</v>
      </c>
      <c r="DX279" s="92">
        <v>0</v>
      </c>
      <c r="DY279" s="92">
        <v>0</v>
      </c>
      <c r="DZ279" s="92">
        <v>4946.4734799999997</v>
      </c>
      <c r="EA279" s="92">
        <v>9.5717536199999995E-2</v>
      </c>
      <c r="EB279" s="92">
        <v>0.270710809</v>
      </c>
      <c r="EC279" s="92">
        <v>0.59425863199999995</v>
      </c>
      <c r="ED279" s="92">
        <v>0.24933928599999999</v>
      </c>
      <c r="EE279" s="92">
        <v>0.55151817199999997</v>
      </c>
      <c r="EF279" s="92">
        <v>0.114290218</v>
      </c>
      <c r="EG279" s="92">
        <v>0.17195165500000001</v>
      </c>
      <c r="EH279" s="92">
        <v>0</v>
      </c>
      <c r="EI279" s="92">
        <v>0.58850964699999997</v>
      </c>
      <c r="EJ279" s="92">
        <v>1.4851869300000001E-2</v>
      </c>
      <c r="EK279" s="92">
        <v>6.2315535500000003E-3</v>
      </c>
      <c r="EL279" s="92">
        <v>0.202835719</v>
      </c>
      <c r="EM279" s="92">
        <v>0.19937347799999999</v>
      </c>
      <c r="EN279" s="92">
        <v>6.3404898000000003</v>
      </c>
      <c r="EO279" s="92">
        <v>55.760664499999997</v>
      </c>
      <c r="EP279" s="92">
        <v>0.192074782</v>
      </c>
      <c r="EQ279" s="92">
        <v>0.25263834600000001</v>
      </c>
      <c r="ER279" s="92">
        <v>3.1795948800000001E-2</v>
      </c>
      <c r="ES279" s="92">
        <v>0.87964993000000002</v>
      </c>
      <c r="ET279" s="92">
        <v>0.39208811100000002</v>
      </c>
      <c r="EU279" s="92">
        <v>9.0558391500000002E-2</v>
      </c>
      <c r="EV279" s="92">
        <v>0.23771837300000001</v>
      </c>
      <c r="EW279" s="92">
        <v>2.7618889499999999</v>
      </c>
      <c r="EX279" s="92">
        <v>6.4241848399999996E-2</v>
      </c>
      <c r="EY279" s="92">
        <v>0</v>
      </c>
      <c r="EZ279" s="92">
        <v>16.244247099999999</v>
      </c>
      <c r="FA279" s="92">
        <v>117.453785</v>
      </c>
      <c r="FB279" s="92">
        <v>0</v>
      </c>
      <c r="FC279" s="92">
        <v>4711.1178900000004</v>
      </c>
      <c r="FD279" s="92">
        <v>0</v>
      </c>
      <c r="FE279" s="92">
        <v>0</v>
      </c>
      <c r="FF279" s="92">
        <v>0</v>
      </c>
      <c r="FG279" s="92">
        <v>0</v>
      </c>
      <c r="FH279" s="92">
        <v>0.38982983999999998</v>
      </c>
      <c r="FI279" s="92">
        <v>0.19640970399999999</v>
      </c>
      <c r="FJ279" s="92">
        <v>0.21908153499999999</v>
      </c>
      <c r="FK279" s="92">
        <v>0</v>
      </c>
      <c r="FL279" s="92">
        <v>5.1928946399999996</v>
      </c>
      <c r="FM279" s="92">
        <v>0</v>
      </c>
      <c r="FN279" s="92">
        <v>3.3236452999999999</v>
      </c>
      <c r="FO279" s="92">
        <v>1.54546774E-5</v>
      </c>
      <c r="FP279" s="92">
        <v>38.266178600000003</v>
      </c>
      <c r="FQ279" s="92">
        <v>0.102987223</v>
      </c>
      <c r="FR279" s="92">
        <v>0</v>
      </c>
      <c r="FS279" s="92">
        <v>0</v>
      </c>
      <c r="FT279" s="92">
        <v>0</v>
      </c>
      <c r="FU279" s="92">
        <v>0</v>
      </c>
      <c r="FV279" s="92">
        <v>0</v>
      </c>
      <c r="FW279" s="92">
        <v>0</v>
      </c>
      <c r="FX279" s="92">
        <v>0</v>
      </c>
      <c r="FY279" s="92">
        <v>0</v>
      </c>
      <c r="FZ279" s="92">
        <v>0</v>
      </c>
      <c r="GA279" s="92">
        <v>0</v>
      </c>
      <c r="GB279" s="92">
        <v>0</v>
      </c>
      <c r="GC279" s="92">
        <v>0</v>
      </c>
      <c r="GD279" s="92">
        <v>0</v>
      </c>
      <c r="GE279" s="92">
        <v>0</v>
      </c>
      <c r="GF279" s="92">
        <v>0</v>
      </c>
      <c r="GG279" s="92">
        <v>0</v>
      </c>
      <c r="GH279" s="92">
        <v>0</v>
      </c>
      <c r="GI279" s="92">
        <v>0</v>
      </c>
      <c r="GJ279" s="92">
        <v>0.49918776799999998</v>
      </c>
      <c r="GK279" s="92">
        <v>9.6596137600000006E-6</v>
      </c>
      <c r="GL279" s="92">
        <v>2.7319569299999998E-5</v>
      </c>
      <c r="GM279" s="92">
        <v>5.9971339499999998E-5</v>
      </c>
      <c r="GN279" s="92">
        <v>2.5162799799999999E-5</v>
      </c>
      <c r="GO279" s="92">
        <v>5.5658061599999998E-5</v>
      </c>
      <c r="GP279" s="92">
        <v>1.153393E-5</v>
      </c>
      <c r="GQ279" s="92">
        <v>1.7353001699999999E-5</v>
      </c>
      <c r="GR279" s="92">
        <v>0</v>
      </c>
      <c r="GS279" s="92">
        <v>5.9391164000000003E-5</v>
      </c>
      <c r="GT279" s="92">
        <v>1.49881962E-6</v>
      </c>
      <c r="GU279" s="92">
        <v>6.2887536300000002E-7</v>
      </c>
      <c r="GV279" s="92">
        <v>2.0469756899999999E-5</v>
      </c>
      <c r="GW279" s="92">
        <v>2.01203549E-5</v>
      </c>
      <c r="GX279" s="92">
        <v>6.3986898200000001E-4</v>
      </c>
      <c r="GY279" s="92">
        <v>5.6272497499999996E-3</v>
      </c>
      <c r="GZ279" s="92">
        <v>1.9383785699999999E-5</v>
      </c>
      <c r="HA279" s="92">
        <v>2.5495734E-5</v>
      </c>
      <c r="HB279" s="92">
        <v>3.20878072E-6</v>
      </c>
      <c r="HC279" s="92">
        <v>8.8772432899999996E-5</v>
      </c>
      <c r="HD279" s="92">
        <v>3.9568712899999997E-5</v>
      </c>
      <c r="HE279" s="92">
        <v>9.1389636600000008E-6</v>
      </c>
      <c r="HF279" s="92">
        <v>2.3990041499999999E-5</v>
      </c>
      <c r="HG279" s="92">
        <v>2.7872406200000002E-4</v>
      </c>
      <c r="HH279" s="92">
        <v>6.4831531100000004E-6</v>
      </c>
      <c r="HI279" s="92">
        <v>0</v>
      </c>
      <c r="HJ279" s="92">
        <v>1.63933548E-3</v>
      </c>
      <c r="HK279" s="92">
        <v>1.1853190600000001E-2</v>
      </c>
      <c r="HL279" s="92">
        <v>0</v>
      </c>
      <c r="HM279" s="92">
        <v>0.47543617399999999</v>
      </c>
      <c r="HN279" s="92">
        <v>0</v>
      </c>
      <c r="HO279" s="92">
        <v>0</v>
      </c>
      <c r="HP279" s="92">
        <v>0</v>
      </c>
      <c r="HQ279" s="92">
        <v>0</v>
      </c>
      <c r="HR279" s="92">
        <v>3.9340812899999998E-5</v>
      </c>
      <c r="HS279" s="92">
        <v>1.98212569E-5</v>
      </c>
      <c r="HT279" s="92">
        <v>2.2109250800000001E-5</v>
      </c>
      <c r="HU279" s="92">
        <v>0</v>
      </c>
      <c r="HV279" s="92">
        <v>5.2405607699999998E-4</v>
      </c>
      <c r="HW279" s="92">
        <v>0</v>
      </c>
      <c r="HX279" s="92">
        <v>3.3541533899999999E-4</v>
      </c>
      <c r="HY279" s="92">
        <v>1.55965375E-9</v>
      </c>
      <c r="HZ279" s="92">
        <v>3.8617427899999999E-3</v>
      </c>
      <c r="IA279" s="92">
        <v>1.0393255399999999E-5</v>
      </c>
      <c r="IB279" s="92">
        <v>0</v>
      </c>
      <c r="IC279" s="92">
        <v>0</v>
      </c>
      <c r="ID279" s="92">
        <v>0</v>
      </c>
      <c r="IE279" s="92">
        <v>0</v>
      </c>
      <c r="IF279" s="92">
        <v>0</v>
      </c>
      <c r="IG279" s="92">
        <v>0</v>
      </c>
      <c r="IH279" s="92">
        <v>0</v>
      </c>
      <c r="II279" s="92">
        <v>0</v>
      </c>
      <c r="IJ279" s="92">
        <v>0</v>
      </c>
      <c r="IK279" s="92">
        <v>0</v>
      </c>
      <c r="IL279" s="92">
        <v>0</v>
      </c>
      <c r="IM279" s="92">
        <v>0</v>
      </c>
      <c r="IN279" s="92">
        <v>0</v>
      </c>
      <c r="IO279" s="92">
        <v>0</v>
      </c>
      <c r="IP279" s="92">
        <v>0</v>
      </c>
      <c r="IQ279" s="92">
        <v>0</v>
      </c>
      <c r="IR279" s="92">
        <v>0</v>
      </c>
      <c r="IS279" s="92">
        <v>0</v>
      </c>
      <c r="IT279" s="92">
        <v>333.032174</v>
      </c>
      <c r="IU279" s="92">
        <v>9909.0438400000003</v>
      </c>
      <c r="IV279" s="92">
        <v>2385.5876800000001</v>
      </c>
      <c r="IW279" s="92">
        <v>100</v>
      </c>
      <c r="IX279" s="92">
        <v>1</v>
      </c>
      <c r="IY279" s="92">
        <v>1.2548949300000001E-2</v>
      </c>
      <c r="IZ279" s="92">
        <v>0.98745105099999997</v>
      </c>
      <c r="JA279" s="92">
        <v>0</v>
      </c>
      <c r="JB279" s="92">
        <v>-75831.861699999994</v>
      </c>
      <c r="JC279" s="92">
        <v>-2548.6262999999999</v>
      </c>
      <c r="JD279" s="92">
        <v>-25.254449699999999</v>
      </c>
      <c r="JE279" s="92">
        <v>-92.901841099999999</v>
      </c>
      <c r="JF279" s="92">
        <v>-3.1223297200000002</v>
      </c>
      <c r="JG279" s="92">
        <v>2.3266955500000001E-3</v>
      </c>
      <c r="JH279" s="92">
        <v>6.9228531100000004E-2</v>
      </c>
      <c r="JI279" s="92">
        <v>29.754013700000002</v>
      </c>
      <c r="JJ279" s="92">
        <v>0</v>
      </c>
      <c r="JK279" s="92">
        <v>0</v>
      </c>
      <c r="JL279" s="92">
        <v>0</v>
      </c>
      <c r="JM279" s="92">
        <v>0</v>
      </c>
      <c r="JN279" s="92">
        <v>0</v>
      </c>
      <c r="JO279" s="92">
        <v>0</v>
      </c>
      <c r="JP279" s="92">
        <v>0</v>
      </c>
      <c r="JQ279" s="92">
        <v>0</v>
      </c>
      <c r="JR279" s="92">
        <v>0</v>
      </c>
      <c r="JS279" s="92">
        <v>0</v>
      </c>
      <c r="JT279" s="92">
        <v>0</v>
      </c>
      <c r="JU279" s="92">
        <v>0</v>
      </c>
      <c r="JV279" s="92">
        <v>0</v>
      </c>
      <c r="JW279" s="92">
        <v>0</v>
      </c>
      <c r="JX279" s="92">
        <v>0</v>
      </c>
      <c r="JY279" s="92">
        <v>0</v>
      </c>
      <c r="JZ279" s="92">
        <v>0</v>
      </c>
      <c r="KA279" s="92">
        <v>0</v>
      </c>
      <c r="KB279" s="92">
        <v>0</v>
      </c>
      <c r="KC279" s="92">
        <v>0</v>
      </c>
      <c r="KD279" s="92">
        <v>0</v>
      </c>
      <c r="KE279" s="92">
        <v>0</v>
      </c>
      <c r="KF279" s="92">
        <v>0</v>
      </c>
      <c r="KG279" s="92">
        <v>0</v>
      </c>
      <c r="KH279" s="92">
        <v>0</v>
      </c>
      <c r="KI279" s="92">
        <v>0</v>
      </c>
      <c r="KJ279" s="92">
        <v>0</v>
      </c>
      <c r="KK279" s="92">
        <v>0</v>
      </c>
      <c r="KL279" s="92">
        <v>0</v>
      </c>
      <c r="KM279" s="92">
        <v>0</v>
      </c>
      <c r="KN279" s="92">
        <v>0</v>
      </c>
      <c r="KO279" s="92">
        <v>0</v>
      </c>
      <c r="KP279" s="92">
        <v>0</v>
      </c>
      <c r="KQ279" s="92">
        <v>0</v>
      </c>
      <c r="KR279" s="92">
        <v>0</v>
      </c>
      <c r="KS279" s="92">
        <v>0</v>
      </c>
      <c r="KT279" s="92">
        <v>0</v>
      </c>
      <c r="KU279" s="92">
        <v>0</v>
      </c>
      <c r="KV279" s="92">
        <v>0</v>
      </c>
      <c r="KW279" s="92">
        <v>0</v>
      </c>
      <c r="KX279" s="92">
        <v>0</v>
      </c>
      <c r="KY279" s="92">
        <v>0</v>
      </c>
      <c r="KZ279" s="92">
        <v>0</v>
      </c>
      <c r="LA279" s="92">
        <v>0</v>
      </c>
      <c r="LB279" s="92">
        <v>0</v>
      </c>
      <c r="LC279" s="92">
        <v>0</v>
      </c>
      <c r="LD279" s="92">
        <v>0</v>
      </c>
      <c r="LE279" s="92">
        <v>0</v>
      </c>
      <c r="LF279" s="92">
        <v>0</v>
      </c>
      <c r="LG279" s="92">
        <v>0</v>
      </c>
      <c r="LH279" s="92">
        <v>0</v>
      </c>
      <c r="LI279" s="92">
        <v>0</v>
      </c>
      <c r="LJ279" s="92">
        <v>0</v>
      </c>
      <c r="LK279" s="92">
        <v>0</v>
      </c>
      <c r="LL279" s="92">
        <v>0</v>
      </c>
      <c r="LM279" s="92">
        <v>0</v>
      </c>
      <c r="LN279" s="92">
        <v>0</v>
      </c>
      <c r="LO279" s="92">
        <v>0</v>
      </c>
      <c r="LP279" s="92">
        <v>0</v>
      </c>
      <c r="LQ279" s="92">
        <v>0</v>
      </c>
      <c r="LR279" s="92">
        <v>0</v>
      </c>
      <c r="LS279" s="92">
        <v>0</v>
      </c>
      <c r="LT279" s="92">
        <v>0</v>
      </c>
      <c r="LU279" s="92">
        <v>0</v>
      </c>
      <c r="LV279" s="92">
        <v>0</v>
      </c>
      <c r="LW279" s="92">
        <v>0</v>
      </c>
      <c r="LX279" s="92">
        <v>0</v>
      </c>
      <c r="LY279" s="92">
        <v>0</v>
      </c>
      <c r="LZ279" s="92">
        <v>0</v>
      </c>
      <c r="MA279" s="92">
        <v>0</v>
      </c>
      <c r="MB279" s="92">
        <v>0</v>
      </c>
      <c r="MC279" s="92">
        <v>0</v>
      </c>
      <c r="MD279" s="92">
        <v>0</v>
      </c>
      <c r="ME279" s="92">
        <v>0</v>
      </c>
      <c r="MF279" s="92">
        <v>0</v>
      </c>
      <c r="MG279" s="92">
        <v>0</v>
      </c>
      <c r="MH279" s="92">
        <v>0</v>
      </c>
      <c r="MI279" s="92">
        <v>0</v>
      </c>
      <c r="MJ279" s="92">
        <v>0</v>
      </c>
      <c r="MK279" s="92">
        <v>0</v>
      </c>
      <c r="ML279" s="92">
        <v>0</v>
      </c>
      <c r="MM279" s="92">
        <v>0</v>
      </c>
      <c r="MN279" s="92">
        <v>0</v>
      </c>
      <c r="MO279" s="92">
        <v>0</v>
      </c>
      <c r="MP279" s="92">
        <v>0</v>
      </c>
      <c r="MQ279" s="92">
        <v>0</v>
      </c>
      <c r="MR279" s="92">
        <v>0</v>
      </c>
      <c r="MS279" s="92">
        <v>0</v>
      </c>
      <c r="MT279" s="92">
        <v>0</v>
      </c>
      <c r="MU279" s="92">
        <v>0</v>
      </c>
      <c r="MV279" s="92">
        <v>0</v>
      </c>
      <c r="MW279" s="92">
        <v>0</v>
      </c>
      <c r="MX279" s="92">
        <v>0</v>
      </c>
      <c r="MY279" s="92">
        <v>0</v>
      </c>
      <c r="MZ279" s="92">
        <v>0</v>
      </c>
      <c r="NA279" s="92">
        <v>0</v>
      </c>
      <c r="NB279" s="92">
        <v>0</v>
      </c>
      <c r="NC279" s="92">
        <v>0</v>
      </c>
      <c r="ND279" s="92">
        <v>0</v>
      </c>
      <c r="NE279" s="92">
        <v>0</v>
      </c>
      <c r="NF279" s="92">
        <v>0</v>
      </c>
      <c r="NG279" s="92">
        <v>0</v>
      </c>
      <c r="NH279" s="92">
        <v>0</v>
      </c>
      <c r="NI279" s="92">
        <v>0</v>
      </c>
      <c r="NJ279" s="92">
        <v>0</v>
      </c>
      <c r="NK279" s="92">
        <v>0</v>
      </c>
      <c r="NL279" s="92">
        <v>0</v>
      </c>
      <c r="NM279" s="92">
        <v>0</v>
      </c>
      <c r="NN279" s="92">
        <v>0</v>
      </c>
      <c r="NO279" s="92">
        <v>0</v>
      </c>
      <c r="NP279" s="92">
        <v>0</v>
      </c>
      <c r="NQ279" s="92">
        <v>0</v>
      </c>
      <c r="NR279" s="92">
        <v>0</v>
      </c>
      <c r="NS279" s="92">
        <v>0</v>
      </c>
      <c r="NT279" s="92">
        <v>0</v>
      </c>
      <c r="NU279" s="92">
        <v>0</v>
      </c>
      <c r="NV279" s="92">
        <v>0</v>
      </c>
      <c r="NW279" s="92">
        <v>0</v>
      </c>
      <c r="NX279" s="92">
        <v>0</v>
      </c>
      <c r="NY279" s="92">
        <v>0</v>
      </c>
      <c r="NZ279" s="92">
        <v>0</v>
      </c>
      <c r="OA279" s="92">
        <v>0</v>
      </c>
      <c r="OB279" s="92">
        <v>0</v>
      </c>
      <c r="OC279" s="92">
        <v>0</v>
      </c>
      <c r="OD279" s="92">
        <v>0</v>
      </c>
      <c r="OE279" s="92">
        <v>0</v>
      </c>
      <c r="OF279" s="92">
        <v>0</v>
      </c>
      <c r="OG279" s="92">
        <v>0</v>
      </c>
      <c r="OH279" s="92">
        <v>0</v>
      </c>
      <c r="OI279" s="92">
        <v>0</v>
      </c>
      <c r="OJ279" s="92">
        <v>0</v>
      </c>
      <c r="OK279" s="92">
        <v>0</v>
      </c>
      <c r="OL279" s="92">
        <v>0</v>
      </c>
      <c r="OM279" s="92">
        <v>0</v>
      </c>
      <c r="ON279" s="92">
        <v>0</v>
      </c>
      <c r="OO279" s="92">
        <v>0</v>
      </c>
      <c r="OP279" s="92">
        <v>0</v>
      </c>
      <c r="OQ279" s="92">
        <v>0</v>
      </c>
      <c r="OR279" s="92">
        <v>0</v>
      </c>
      <c r="OS279" s="92">
        <v>0</v>
      </c>
      <c r="OT279" s="92">
        <v>0</v>
      </c>
      <c r="OU279" s="92">
        <v>0</v>
      </c>
      <c r="OV279" s="92">
        <v>0</v>
      </c>
      <c r="OW279" s="92">
        <v>0</v>
      </c>
      <c r="OX279" s="92">
        <v>0</v>
      </c>
      <c r="OY279" s="92">
        <v>0</v>
      </c>
      <c r="OZ279" s="92">
        <v>0</v>
      </c>
      <c r="PA279" s="92">
        <v>0</v>
      </c>
      <c r="PB279" s="92">
        <v>0</v>
      </c>
      <c r="PC279" s="92">
        <v>0</v>
      </c>
      <c r="PD279" s="92">
        <v>0</v>
      </c>
      <c r="PE279" s="92">
        <v>0</v>
      </c>
      <c r="PF279" s="92">
        <v>0</v>
      </c>
      <c r="PG279" s="92">
        <v>0</v>
      </c>
      <c r="PH279" s="92">
        <v>0</v>
      </c>
      <c r="PI279" s="92">
        <v>0</v>
      </c>
      <c r="PJ279" s="92">
        <v>0</v>
      </c>
      <c r="PK279" s="92">
        <v>0</v>
      </c>
      <c r="PL279" s="92">
        <v>0</v>
      </c>
      <c r="PM279" s="92">
        <v>0</v>
      </c>
      <c r="PN279" s="92">
        <v>0</v>
      </c>
      <c r="PO279" s="92">
        <v>0</v>
      </c>
      <c r="PP279" s="92">
        <v>0</v>
      </c>
      <c r="PQ279" s="92">
        <v>0</v>
      </c>
      <c r="PR279" s="92">
        <v>0</v>
      </c>
      <c r="PS279" s="92">
        <v>0</v>
      </c>
      <c r="PT279" s="92">
        <v>0</v>
      </c>
      <c r="PU279" s="92">
        <v>0</v>
      </c>
      <c r="PV279" s="92">
        <v>0</v>
      </c>
      <c r="PW279" s="92">
        <v>0</v>
      </c>
      <c r="PX279" s="92">
        <v>0</v>
      </c>
      <c r="PY279" s="92">
        <v>0</v>
      </c>
      <c r="PZ279" s="92">
        <v>0</v>
      </c>
      <c r="QA279" s="92">
        <v>0</v>
      </c>
      <c r="QB279" s="92">
        <v>0</v>
      </c>
      <c r="QC279" s="92">
        <v>0</v>
      </c>
      <c r="QD279" s="92">
        <v>0</v>
      </c>
      <c r="QE279" s="92">
        <v>0</v>
      </c>
      <c r="QF279" s="92">
        <v>0</v>
      </c>
      <c r="QG279" s="92">
        <v>0</v>
      </c>
      <c r="QH279" s="92">
        <v>0</v>
      </c>
      <c r="QI279" s="92">
        <v>0</v>
      </c>
      <c r="QJ279" s="92">
        <v>0</v>
      </c>
      <c r="QK279" s="92">
        <v>0</v>
      </c>
      <c r="QL279" s="92">
        <v>0</v>
      </c>
      <c r="QM279" s="92">
        <v>0</v>
      </c>
      <c r="QN279" s="92">
        <v>0</v>
      </c>
      <c r="QO279" s="92">
        <v>0</v>
      </c>
      <c r="QP279" s="92">
        <v>0</v>
      </c>
      <c r="QQ279" s="92">
        <v>0</v>
      </c>
      <c r="QR279" s="92">
        <v>0</v>
      </c>
      <c r="QS279" s="92">
        <v>0</v>
      </c>
      <c r="QT279" s="92">
        <v>0</v>
      </c>
      <c r="QU279" s="92">
        <v>0</v>
      </c>
      <c r="QV279" s="92">
        <v>0</v>
      </c>
      <c r="QW279" s="92">
        <v>0</v>
      </c>
      <c r="QX279" s="92">
        <v>0</v>
      </c>
      <c r="QY279" s="92">
        <v>0</v>
      </c>
      <c r="QZ279" s="92">
        <v>0</v>
      </c>
      <c r="RA279" s="92">
        <v>0</v>
      </c>
      <c r="RB279" s="92">
        <v>0</v>
      </c>
      <c r="RC279" s="92">
        <v>0</v>
      </c>
      <c r="RD279" s="92">
        <v>0</v>
      </c>
      <c r="RE279" s="92">
        <v>0</v>
      </c>
      <c r="RF279" s="92">
        <v>0</v>
      </c>
      <c r="RG279" s="92">
        <v>0</v>
      </c>
      <c r="RH279" s="92">
        <v>0</v>
      </c>
      <c r="RI279" s="92">
        <v>0</v>
      </c>
      <c r="RJ279" s="92">
        <v>0</v>
      </c>
      <c r="RK279" s="92">
        <v>0</v>
      </c>
      <c r="RL279" s="92">
        <v>0</v>
      </c>
      <c r="RM279" s="92">
        <v>0</v>
      </c>
      <c r="RN279" s="92">
        <v>0</v>
      </c>
      <c r="RO279" s="92">
        <v>0</v>
      </c>
      <c r="RP279" s="92">
        <v>0</v>
      </c>
      <c r="RQ279" s="92">
        <v>0</v>
      </c>
      <c r="RR279" s="92">
        <v>0</v>
      </c>
      <c r="RS279" s="92">
        <v>0</v>
      </c>
      <c r="RT279" s="92">
        <v>0</v>
      </c>
      <c r="RU279" s="92">
        <v>0</v>
      </c>
      <c r="RV279" s="92">
        <v>0</v>
      </c>
      <c r="RW279" s="92">
        <v>0</v>
      </c>
      <c r="RX279" s="92">
        <v>0</v>
      </c>
      <c r="RY279" s="92">
        <v>0</v>
      </c>
      <c r="RZ279" s="92">
        <v>0</v>
      </c>
      <c r="SA279" s="92">
        <v>0</v>
      </c>
      <c r="SB279" s="92">
        <v>0</v>
      </c>
      <c r="SC279" s="92">
        <v>0</v>
      </c>
      <c r="SD279" s="92">
        <v>0</v>
      </c>
      <c r="SE279" s="92">
        <v>0</v>
      </c>
      <c r="SF279" s="92">
        <v>0</v>
      </c>
      <c r="SG279" s="92">
        <v>0</v>
      </c>
      <c r="SH279" s="92">
        <v>0</v>
      </c>
      <c r="SI279" s="92">
        <v>0</v>
      </c>
      <c r="SJ279" s="92">
        <v>0</v>
      </c>
      <c r="SK279" s="92">
        <v>0</v>
      </c>
      <c r="SL279" s="92">
        <v>0</v>
      </c>
      <c r="SM279" s="92">
        <v>0</v>
      </c>
      <c r="SN279" s="92">
        <v>0</v>
      </c>
      <c r="SO279" s="92">
        <v>0</v>
      </c>
      <c r="SP279" s="92">
        <v>0</v>
      </c>
      <c r="SQ279" s="92">
        <v>0</v>
      </c>
      <c r="SR279" s="92">
        <v>0</v>
      </c>
      <c r="SS279" s="92">
        <v>0</v>
      </c>
      <c r="ST279" s="92">
        <v>0</v>
      </c>
      <c r="SU279" s="92">
        <v>0</v>
      </c>
      <c r="SV279" s="92">
        <v>0</v>
      </c>
      <c r="SW279" s="92">
        <v>0</v>
      </c>
      <c r="SX279" s="92">
        <v>0</v>
      </c>
      <c r="SY279" s="92">
        <v>0</v>
      </c>
      <c r="SZ279" s="92">
        <v>0</v>
      </c>
      <c r="TA279" s="92">
        <v>0</v>
      </c>
      <c r="TB279" s="92">
        <v>0</v>
      </c>
      <c r="TC279" s="92">
        <v>1</v>
      </c>
      <c r="TD279" s="92">
        <v>0</v>
      </c>
      <c r="TE279" s="92">
        <v>0</v>
      </c>
      <c r="TF279" s="92">
        <v>0</v>
      </c>
      <c r="TG279" s="92">
        <v>0</v>
      </c>
      <c r="TH279" s="92">
        <v>0</v>
      </c>
      <c r="TI279" s="92">
        <v>0</v>
      </c>
      <c r="TJ279" s="92">
        <v>0</v>
      </c>
      <c r="TK279" s="92">
        <v>0</v>
      </c>
      <c r="TL279" s="92">
        <v>0</v>
      </c>
      <c r="TM279" s="92">
        <v>0</v>
      </c>
      <c r="TN279" s="92">
        <v>0</v>
      </c>
      <c r="TO279" s="92">
        <v>0</v>
      </c>
      <c r="TP279" s="92">
        <v>2.0073568999999999E-2</v>
      </c>
      <c r="TQ279" s="92">
        <v>-29925266.973999999</v>
      </c>
      <c r="TR279" s="92">
        <v>1.0690724333333301E-3</v>
      </c>
      <c r="TS279" s="92">
        <v>9.56475277777779E-4</v>
      </c>
      <c r="TT279" s="92">
        <v>4.87572658333334E-8</v>
      </c>
      <c r="TU279" s="92">
        <v>9.8053551111111201E-17</v>
      </c>
      <c r="TV279" s="92">
        <v>2.1524507777777801E-16</v>
      </c>
      <c r="TW279" s="92">
        <v>9.0312620000000102E-17</v>
      </c>
      <c r="TX279" s="92">
        <v>6.5794692777777801E-15</v>
      </c>
      <c r="TY279" s="92">
        <v>1.36345277222222E-15</v>
      </c>
      <c r="TZ279" s="92">
        <v>5.0913235555555602E-15</v>
      </c>
      <c r="UA279" s="92">
        <v>0</v>
      </c>
      <c r="UB279" s="92">
        <v>2.36846788333334E-16</v>
      </c>
      <c r="UC279" s="92">
        <v>5.9771620555555602E-18</v>
      </c>
      <c r="UD279" s="92">
        <v>2.5079001666666701E-18</v>
      </c>
      <c r="UE279" s="92">
        <v>2.7497372444444499E-15</v>
      </c>
      <c r="UF279" s="92">
        <v>2.70280147222223E-15</v>
      </c>
      <c r="UG279" s="92">
        <v>2.2965744972222201E-15</v>
      </c>
      <c r="UH279" s="92">
        <v>5.63708413888889E-10</v>
      </c>
      <c r="UI279" s="92">
        <v>1.6783646249999999E-11</v>
      </c>
      <c r="UJ279" s="92">
        <v>1.1881176222222199E-8</v>
      </c>
      <c r="UK279" s="92">
        <v>1.03605866111111E-9</v>
      </c>
      <c r="UL279" s="92">
        <v>1.4950636388888899E-10</v>
      </c>
      <c r="UM279" s="92">
        <v>3.1955092222222301E-15</v>
      </c>
      <c r="UN279" s="92">
        <v>4.4162125277777802E-13</v>
      </c>
      <c r="UO279" s="92">
        <v>1.7806721749999999E-13</v>
      </c>
      <c r="UP279" s="92">
        <v>7.45591008333334E-6</v>
      </c>
      <c r="UQ279" s="92">
        <v>2.20509398333334E-13</v>
      </c>
      <c r="UR279" s="92">
        <v>0</v>
      </c>
      <c r="US279" s="92">
        <v>0</v>
      </c>
      <c r="UT279" s="92">
        <v>0</v>
      </c>
      <c r="UU279" s="92">
        <v>0</v>
      </c>
      <c r="UV279" s="92">
        <v>1.0340430888888899E-6</v>
      </c>
      <c r="UW279" s="92">
        <v>0</v>
      </c>
      <c r="UX279" s="92">
        <v>0</v>
      </c>
      <c r="UY279" s="92">
        <v>0</v>
      </c>
      <c r="UZ279" s="92">
        <v>0</v>
      </c>
      <c r="VA279" s="92">
        <v>2.87267772222222E-14</v>
      </c>
      <c r="VB279" s="92">
        <v>1.70299193333334E-6</v>
      </c>
      <c r="VC279" s="92">
        <v>2.1709667527777801E-6</v>
      </c>
      <c r="VD279" s="92">
        <v>0</v>
      </c>
      <c r="VE279" s="92">
        <v>6.2903752777777803E-6</v>
      </c>
      <c r="VF279" s="92">
        <v>0</v>
      </c>
      <c r="VG279" s="92">
        <v>2.0687196472222199E-5</v>
      </c>
      <c r="VH279" s="92">
        <v>2.67317048333334E-10</v>
      </c>
      <c r="VI279" s="92">
        <v>1.6489224777777801E-4</v>
      </c>
      <c r="VJ279" s="92">
        <v>1.18281131388889E-7</v>
      </c>
      <c r="VK279" s="92">
        <v>0</v>
      </c>
      <c r="VL279" s="92">
        <v>0</v>
      </c>
      <c r="VM279" s="92">
        <v>0</v>
      </c>
      <c r="VN279" s="92">
        <v>0</v>
      </c>
      <c r="VO279" s="92">
        <v>0</v>
      </c>
      <c r="VP279" s="92">
        <v>0</v>
      </c>
      <c r="VQ279" s="92">
        <v>0</v>
      </c>
      <c r="VR279" s="92">
        <v>0</v>
      </c>
      <c r="VS279" s="92">
        <v>0</v>
      </c>
      <c r="VT279" s="92">
        <v>0</v>
      </c>
      <c r="VU279" s="92">
        <v>0</v>
      </c>
      <c r="VV279" s="92">
        <v>0</v>
      </c>
      <c r="VW279" s="92">
        <v>0</v>
      </c>
      <c r="VX279" s="92">
        <v>0</v>
      </c>
      <c r="VY279" s="92">
        <v>0</v>
      </c>
      <c r="VZ279" s="92">
        <v>0</v>
      </c>
      <c r="WA279" s="92">
        <v>0</v>
      </c>
      <c r="WB279" s="92">
        <v>0</v>
      </c>
      <c r="WC279" s="92">
        <v>0</v>
      </c>
    </row>
    <row r="280" spans="2:601" ht="13.5" customHeight="1">
      <c r="B280" s="851" t="s">
        <v>2941</v>
      </c>
      <c r="C280" s="92">
        <v>0</v>
      </c>
      <c r="D280" s="92">
        <v>304568.41899999999</v>
      </c>
      <c r="E280" s="92">
        <v>-1153.9868799999999</v>
      </c>
      <c r="F280" s="92">
        <v>16906.116300000002</v>
      </c>
      <c r="G280" s="92">
        <v>0</v>
      </c>
      <c r="H280" s="92">
        <v>0</v>
      </c>
      <c r="I280" s="92">
        <v>0</v>
      </c>
      <c r="J280" s="92">
        <v>0</v>
      </c>
      <c r="K280" s="92">
        <v>0</v>
      </c>
      <c r="L280" s="92">
        <v>0</v>
      </c>
      <c r="M280" s="92">
        <v>0</v>
      </c>
      <c r="N280" s="92">
        <v>0</v>
      </c>
      <c r="O280" s="92">
        <v>0</v>
      </c>
      <c r="P280" s="92">
        <v>0</v>
      </c>
      <c r="Q280" s="92">
        <v>0</v>
      </c>
      <c r="R280" s="92">
        <v>0</v>
      </c>
      <c r="S280" s="92">
        <v>0</v>
      </c>
      <c r="T280" s="92">
        <v>0</v>
      </c>
      <c r="U280" s="92">
        <v>0</v>
      </c>
      <c r="V280" s="92">
        <v>0</v>
      </c>
      <c r="W280" s="92">
        <v>0</v>
      </c>
      <c r="X280" s="92">
        <v>0</v>
      </c>
      <c r="Y280" s="92">
        <v>0</v>
      </c>
      <c r="Z280" s="92">
        <v>0</v>
      </c>
      <c r="AA280" s="92">
        <v>0</v>
      </c>
      <c r="AB280" s="92">
        <v>0</v>
      </c>
      <c r="AC280" s="92">
        <v>0</v>
      </c>
      <c r="AD280" s="92">
        <v>0</v>
      </c>
      <c r="AE280" s="92">
        <v>0</v>
      </c>
      <c r="AF280" s="92">
        <v>0</v>
      </c>
      <c r="AG280" s="92">
        <v>0</v>
      </c>
      <c r="AH280" s="92">
        <v>0</v>
      </c>
      <c r="AI280" s="92">
        <v>0</v>
      </c>
      <c r="AJ280" s="92">
        <v>0</v>
      </c>
      <c r="AK280" s="92">
        <v>0</v>
      </c>
      <c r="AL280" s="92">
        <v>0</v>
      </c>
      <c r="AM280" s="92">
        <v>0</v>
      </c>
      <c r="AN280" s="92">
        <v>0</v>
      </c>
      <c r="AO280" s="92">
        <v>0</v>
      </c>
      <c r="AP280" s="92">
        <v>0</v>
      </c>
      <c r="AQ280" s="92">
        <v>0</v>
      </c>
      <c r="AR280" s="92">
        <v>0</v>
      </c>
      <c r="AS280" s="92">
        <v>0</v>
      </c>
      <c r="AT280" s="92">
        <v>0</v>
      </c>
      <c r="AU280" s="92">
        <v>0</v>
      </c>
      <c r="AV280" s="92">
        <v>0</v>
      </c>
      <c r="AW280" s="92">
        <v>0</v>
      </c>
      <c r="AX280" s="92">
        <v>0</v>
      </c>
      <c r="AY280" s="92">
        <v>0</v>
      </c>
      <c r="AZ280" s="92">
        <v>0</v>
      </c>
      <c r="BA280" s="92">
        <v>0</v>
      </c>
      <c r="BB280" s="92">
        <v>0</v>
      </c>
      <c r="BC280" s="92">
        <v>0</v>
      </c>
      <c r="BD280" s="92">
        <v>0</v>
      </c>
      <c r="BE280" s="92">
        <v>0</v>
      </c>
      <c r="BF280" s="92">
        <v>0</v>
      </c>
      <c r="BG280" s="92">
        <v>0</v>
      </c>
      <c r="BH280" s="92">
        <v>0</v>
      </c>
      <c r="BI280" s="92">
        <v>0</v>
      </c>
      <c r="BJ280" s="92">
        <v>0</v>
      </c>
      <c r="BK280" s="92">
        <v>0</v>
      </c>
      <c r="BL280" s="92">
        <v>0</v>
      </c>
      <c r="BM280" s="92">
        <v>0</v>
      </c>
      <c r="BN280" s="92">
        <v>0</v>
      </c>
      <c r="BO280" s="92">
        <v>0</v>
      </c>
      <c r="BP280" s="92">
        <v>1</v>
      </c>
      <c r="BQ280" s="92">
        <v>0</v>
      </c>
      <c r="BR280" s="92">
        <v>0</v>
      </c>
      <c r="BS280" s="92">
        <v>0</v>
      </c>
      <c r="BT280" s="92">
        <v>0</v>
      </c>
      <c r="BU280" s="92">
        <v>0</v>
      </c>
      <c r="BV280" s="92">
        <v>0</v>
      </c>
      <c r="BW280" s="92">
        <v>0</v>
      </c>
      <c r="BX280" s="92">
        <v>0</v>
      </c>
      <c r="BY280" s="92">
        <v>0</v>
      </c>
      <c r="BZ280" s="92">
        <v>0</v>
      </c>
      <c r="CA280" s="92">
        <v>0</v>
      </c>
      <c r="CB280" s="92">
        <v>0</v>
      </c>
      <c r="CC280" s="92">
        <v>0</v>
      </c>
      <c r="CD280" s="92">
        <v>0</v>
      </c>
      <c r="CE280" s="92">
        <v>0</v>
      </c>
      <c r="CF280" s="92">
        <v>0</v>
      </c>
      <c r="CG280" s="92">
        <v>0</v>
      </c>
      <c r="CH280" s="92">
        <v>0</v>
      </c>
      <c r="CI280" s="92">
        <v>0</v>
      </c>
      <c r="CJ280" s="92">
        <v>0</v>
      </c>
      <c r="CK280" s="92">
        <v>0</v>
      </c>
      <c r="CL280" s="92">
        <v>0</v>
      </c>
      <c r="CM280" s="92">
        <v>0</v>
      </c>
      <c r="CN280" s="92">
        <v>0</v>
      </c>
      <c r="CO280" s="92">
        <v>0</v>
      </c>
      <c r="CP280" s="92">
        <v>0</v>
      </c>
      <c r="CQ280" s="92">
        <v>0</v>
      </c>
      <c r="CR280" s="92">
        <v>0</v>
      </c>
      <c r="CS280" s="92">
        <v>0</v>
      </c>
      <c r="CT280" s="92">
        <v>0</v>
      </c>
      <c r="CU280" s="92">
        <v>0</v>
      </c>
      <c r="CV280" s="92">
        <v>0</v>
      </c>
      <c r="CW280" s="92">
        <v>0</v>
      </c>
      <c r="CX280" s="92">
        <v>0</v>
      </c>
      <c r="CY280" s="92">
        <v>0</v>
      </c>
      <c r="CZ280" s="92">
        <v>0</v>
      </c>
      <c r="DA280" s="92">
        <v>0</v>
      </c>
      <c r="DB280" s="92">
        <v>0</v>
      </c>
      <c r="DC280" s="92">
        <v>0</v>
      </c>
      <c r="DD280" s="92">
        <v>0</v>
      </c>
      <c r="DE280" s="92">
        <v>0</v>
      </c>
      <c r="DF280" s="92">
        <v>0</v>
      </c>
      <c r="DG280" s="92">
        <v>0</v>
      </c>
      <c r="DH280" s="92">
        <v>0</v>
      </c>
      <c r="DI280" s="92">
        <v>0</v>
      </c>
      <c r="DJ280" s="92">
        <v>0</v>
      </c>
      <c r="DK280" s="92">
        <v>0</v>
      </c>
      <c r="DL280" s="92">
        <v>0</v>
      </c>
      <c r="DM280" s="92">
        <v>0</v>
      </c>
      <c r="DN280" s="92">
        <v>0</v>
      </c>
      <c r="DO280" s="92">
        <v>0</v>
      </c>
      <c r="DP280" s="92">
        <v>0</v>
      </c>
      <c r="DQ280" s="92">
        <v>0</v>
      </c>
      <c r="DR280" s="92">
        <v>0</v>
      </c>
      <c r="DS280" s="92">
        <v>0</v>
      </c>
      <c r="DT280" s="92">
        <v>0</v>
      </c>
      <c r="DU280" s="92">
        <v>0</v>
      </c>
      <c r="DV280" s="92">
        <v>0</v>
      </c>
      <c r="DW280" s="92">
        <v>0</v>
      </c>
      <c r="DX280" s="92">
        <v>0</v>
      </c>
      <c r="DY280" s="92">
        <v>0</v>
      </c>
      <c r="DZ280" s="92">
        <v>304568.41899999999</v>
      </c>
      <c r="EA280" s="92">
        <v>0</v>
      </c>
      <c r="EB280" s="92">
        <v>0</v>
      </c>
      <c r="EC280" s="92">
        <v>0</v>
      </c>
      <c r="ED280" s="92">
        <v>0</v>
      </c>
      <c r="EE280" s="92">
        <v>0</v>
      </c>
      <c r="EF280" s="92">
        <v>0</v>
      </c>
      <c r="EG280" s="92">
        <v>0</v>
      </c>
      <c r="EH280" s="92">
        <v>0</v>
      </c>
      <c r="EI280" s="92">
        <v>0</v>
      </c>
      <c r="EJ280" s="92">
        <v>0</v>
      </c>
      <c r="EK280" s="92">
        <v>0</v>
      </c>
      <c r="EL280" s="92">
        <v>0</v>
      </c>
      <c r="EM280" s="92">
        <v>0</v>
      </c>
      <c r="EN280" s="92">
        <v>0</v>
      </c>
      <c r="EO280" s="92">
        <v>0</v>
      </c>
      <c r="EP280" s="92">
        <v>0</v>
      </c>
      <c r="EQ280" s="92">
        <v>0</v>
      </c>
      <c r="ER280" s="92">
        <v>0</v>
      </c>
      <c r="ES280" s="92">
        <v>0</v>
      </c>
      <c r="ET280" s="92">
        <v>0</v>
      </c>
      <c r="EU280" s="92">
        <v>0</v>
      </c>
      <c r="EV280" s="92">
        <v>0</v>
      </c>
      <c r="EW280" s="92">
        <v>0</v>
      </c>
      <c r="EX280" s="92">
        <v>0</v>
      </c>
      <c r="EY280" s="92">
        <v>0</v>
      </c>
      <c r="EZ280" s="92">
        <v>0</v>
      </c>
      <c r="FA280" s="92">
        <v>0</v>
      </c>
      <c r="FB280" s="92">
        <v>0</v>
      </c>
      <c r="FC280" s="92">
        <v>0</v>
      </c>
      <c r="FD280" s="92">
        <v>0</v>
      </c>
      <c r="FE280" s="92">
        <v>0</v>
      </c>
      <c r="FF280" s="92">
        <v>0</v>
      </c>
      <c r="FG280" s="92">
        <v>0</v>
      </c>
      <c r="FH280" s="92">
        <v>0</v>
      </c>
      <c r="FI280" s="92">
        <v>0</v>
      </c>
      <c r="FJ280" s="92">
        <v>0</v>
      </c>
      <c r="FK280" s="92">
        <v>0</v>
      </c>
      <c r="FL280" s="92">
        <v>0</v>
      </c>
      <c r="FM280" s="92">
        <v>0</v>
      </c>
      <c r="FN280" s="92">
        <v>0</v>
      </c>
      <c r="FO280" s="92">
        <v>0</v>
      </c>
      <c r="FP280" s="92">
        <v>0</v>
      </c>
      <c r="FQ280" s="92">
        <v>0</v>
      </c>
      <c r="FR280" s="92">
        <v>0</v>
      </c>
      <c r="FS280" s="92">
        <v>0</v>
      </c>
      <c r="FT280" s="92">
        <v>0</v>
      </c>
      <c r="FU280" s="92">
        <v>0</v>
      </c>
      <c r="FV280" s="92">
        <v>0</v>
      </c>
      <c r="FW280" s="92">
        <v>0</v>
      </c>
      <c r="FX280" s="92">
        <v>0</v>
      </c>
      <c r="FY280" s="92">
        <v>0</v>
      </c>
      <c r="FZ280" s="92">
        <v>0</v>
      </c>
      <c r="GA280" s="92">
        <v>0</v>
      </c>
      <c r="GB280" s="92">
        <v>0</v>
      </c>
      <c r="GC280" s="92">
        <v>0</v>
      </c>
      <c r="GD280" s="92">
        <v>0</v>
      </c>
      <c r="GE280" s="92">
        <v>0</v>
      </c>
      <c r="GF280" s="92">
        <v>0</v>
      </c>
      <c r="GG280" s="92">
        <v>0</v>
      </c>
      <c r="GH280" s="92">
        <v>0</v>
      </c>
      <c r="GI280" s="92">
        <v>0</v>
      </c>
      <c r="GJ280" s="92">
        <v>1</v>
      </c>
      <c r="GK280" s="92">
        <v>0</v>
      </c>
      <c r="GL280" s="92">
        <v>0</v>
      </c>
      <c r="GM280" s="92">
        <v>0</v>
      </c>
      <c r="GN280" s="92">
        <v>0</v>
      </c>
      <c r="GO280" s="92">
        <v>0</v>
      </c>
      <c r="GP280" s="92">
        <v>0</v>
      </c>
      <c r="GQ280" s="92">
        <v>0</v>
      </c>
      <c r="GR280" s="92">
        <v>0</v>
      </c>
      <c r="GS280" s="92">
        <v>0</v>
      </c>
      <c r="GT280" s="92">
        <v>0</v>
      </c>
      <c r="GU280" s="92">
        <v>0</v>
      </c>
      <c r="GV280" s="92">
        <v>0</v>
      </c>
      <c r="GW280" s="92">
        <v>0</v>
      </c>
      <c r="GX280" s="92">
        <v>0</v>
      </c>
      <c r="GY280" s="92">
        <v>0</v>
      </c>
      <c r="GZ280" s="92">
        <v>0</v>
      </c>
      <c r="HA280" s="92">
        <v>0</v>
      </c>
      <c r="HB280" s="92">
        <v>0</v>
      </c>
      <c r="HC280" s="92">
        <v>0</v>
      </c>
      <c r="HD280" s="92">
        <v>0</v>
      </c>
      <c r="HE280" s="92">
        <v>0</v>
      </c>
      <c r="HF280" s="92">
        <v>0</v>
      </c>
      <c r="HG280" s="92">
        <v>0</v>
      </c>
      <c r="HH280" s="92">
        <v>0</v>
      </c>
      <c r="HI280" s="92">
        <v>0</v>
      </c>
      <c r="HJ280" s="92">
        <v>0</v>
      </c>
      <c r="HK280" s="92">
        <v>0</v>
      </c>
      <c r="HL280" s="92">
        <v>0</v>
      </c>
      <c r="HM280" s="92">
        <v>0</v>
      </c>
      <c r="HN280" s="92">
        <v>0</v>
      </c>
      <c r="HO280" s="92">
        <v>0</v>
      </c>
      <c r="HP280" s="92">
        <v>0</v>
      </c>
      <c r="HQ280" s="92">
        <v>0</v>
      </c>
      <c r="HR280" s="92">
        <v>0</v>
      </c>
      <c r="HS280" s="92">
        <v>0</v>
      </c>
      <c r="HT280" s="92">
        <v>0</v>
      </c>
      <c r="HU280" s="92">
        <v>0</v>
      </c>
      <c r="HV280" s="92">
        <v>0</v>
      </c>
      <c r="HW280" s="92">
        <v>0</v>
      </c>
      <c r="HX280" s="92">
        <v>0</v>
      </c>
      <c r="HY280" s="92">
        <v>0</v>
      </c>
      <c r="HZ280" s="92">
        <v>0</v>
      </c>
      <c r="IA280" s="92">
        <v>0</v>
      </c>
      <c r="IB280" s="92">
        <v>0</v>
      </c>
      <c r="IC280" s="92">
        <v>0</v>
      </c>
      <c r="ID280" s="92">
        <v>0</v>
      </c>
      <c r="IE280" s="92">
        <v>0</v>
      </c>
      <c r="IF280" s="92">
        <v>0</v>
      </c>
      <c r="IG280" s="92">
        <v>0</v>
      </c>
      <c r="IH280" s="92">
        <v>0</v>
      </c>
      <c r="II280" s="92">
        <v>0</v>
      </c>
      <c r="IJ280" s="92">
        <v>0</v>
      </c>
      <c r="IK280" s="92">
        <v>0</v>
      </c>
      <c r="IL280" s="92">
        <v>0</v>
      </c>
      <c r="IM280" s="92">
        <v>0</v>
      </c>
      <c r="IN280" s="92">
        <v>0</v>
      </c>
      <c r="IO280" s="92">
        <v>0</v>
      </c>
      <c r="IP280" s="92">
        <v>0</v>
      </c>
      <c r="IQ280" s="92">
        <v>0</v>
      </c>
      <c r="IR280" s="92">
        <v>0</v>
      </c>
      <c r="IS280" s="92">
        <v>0</v>
      </c>
      <c r="IT280" s="92">
        <v>16906.116300000002</v>
      </c>
      <c r="IU280" s="92">
        <v>304568.41899999999</v>
      </c>
      <c r="IV280" s="92">
        <v>5108.0234</v>
      </c>
      <c r="IW280" s="92">
        <v>25.2060335</v>
      </c>
      <c r="IX280" s="92">
        <v>1</v>
      </c>
      <c r="IY280" s="92">
        <v>0</v>
      </c>
      <c r="IZ280" s="92">
        <v>1</v>
      </c>
      <c r="JA280" s="92">
        <v>0</v>
      </c>
      <c r="JB280" s="92">
        <v>-68258.543699999995</v>
      </c>
      <c r="JC280" s="92">
        <v>-3788.9249399999999</v>
      </c>
      <c r="JD280" s="92">
        <v>-1153.9868799999999</v>
      </c>
      <c r="JE280" s="92">
        <v>-38.952975500000001</v>
      </c>
      <c r="JF280" s="92">
        <v>-2.1622187099999999</v>
      </c>
      <c r="JG280" s="92">
        <v>5.5161964399999999E-2</v>
      </c>
      <c r="JH280" s="92">
        <v>0.99375823500000005</v>
      </c>
      <c r="JI280" s="92">
        <v>18.015280000000001</v>
      </c>
      <c r="JJ280" s="92">
        <v>5085.9233199999999</v>
      </c>
      <c r="JK280" s="92">
        <v>0</v>
      </c>
      <c r="JL280" s="92">
        <v>0</v>
      </c>
      <c r="JM280" s="92">
        <v>0</v>
      </c>
      <c r="JN280" s="92">
        <v>0</v>
      </c>
      <c r="JO280" s="92">
        <v>0</v>
      </c>
      <c r="JP280" s="92">
        <v>0</v>
      </c>
      <c r="JQ280" s="92">
        <v>0</v>
      </c>
      <c r="JR280" s="92">
        <v>0</v>
      </c>
      <c r="JS280" s="92">
        <v>0</v>
      </c>
      <c r="JT280" s="92">
        <v>0</v>
      </c>
      <c r="JU280" s="92">
        <v>0</v>
      </c>
      <c r="JV280" s="92">
        <v>0</v>
      </c>
      <c r="JW280" s="92">
        <v>0</v>
      </c>
      <c r="JX280" s="92">
        <v>0</v>
      </c>
      <c r="JY280" s="92">
        <v>0</v>
      </c>
      <c r="JZ280" s="92">
        <v>0</v>
      </c>
      <c r="KA280" s="92">
        <v>0</v>
      </c>
      <c r="KB280" s="92">
        <v>0</v>
      </c>
      <c r="KC280" s="92">
        <v>0</v>
      </c>
      <c r="KD280" s="92">
        <v>0</v>
      </c>
      <c r="KE280" s="92">
        <v>0</v>
      </c>
      <c r="KF280" s="92">
        <v>0</v>
      </c>
      <c r="KG280" s="92">
        <v>0</v>
      </c>
      <c r="KH280" s="92">
        <v>0</v>
      </c>
      <c r="KI280" s="92">
        <v>0</v>
      </c>
      <c r="KJ280" s="92">
        <v>0</v>
      </c>
      <c r="KK280" s="92">
        <v>0</v>
      </c>
      <c r="KL280" s="92">
        <v>0</v>
      </c>
      <c r="KM280" s="92">
        <v>0</v>
      </c>
      <c r="KN280" s="92">
        <v>0</v>
      </c>
      <c r="KO280" s="92">
        <v>0</v>
      </c>
      <c r="KP280" s="92">
        <v>0</v>
      </c>
      <c r="KQ280" s="92">
        <v>0</v>
      </c>
      <c r="KR280" s="92">
        <v>0</v>
      </c>
      <c r="KS280" s="92">
        <v>0</v>
      </c>
      <c r="KT280" s="92">
        <v>0</v>
      </c>
      <c r="KU280" s="92">
        <v>0</v>
      </c>
      <c r="KV280" s="92">
        <v>0</v>
      </c>
      <c r="KW280" s="92">
        <v>0</v>
      </c>
      <c r="KX280" s="92">
        <v>0</v>
      </c>
      <c r="KY280" s="92">
        <v>0</v>
      </c>
      <c r="KZ280" s="92">
        <v>0</v>
      </c>
      <c r="LA280" s="92">
        <v>0</v>
      </c>
      <c r="LB280" s="92">
        <v>0</v>
      </c>
      <c r="LC280" s="92">
        <v>0</v>
      </c>
      <c r="LD280" s="92">
        <v>0</v>
      </c>
      <c r="LE280" s="92">
        <v>0</v>
      </c>
      <c r="LF280" s="92">
        <v>0</v>
      </c>
      <c r="LG280" s="92">
        <v>0</v>
      </c>
      <c r="LH280" s="92">
        <v>0</v>
      </c>
      <c r="LI280" s="92">
        <v>0</v>
      </c>
      <c r="LJ280" s="92">
        <v>0</v>
      </c>
      <c r="LK280" s="92">
        <v>0</v>
      </c>
      <c r="LL280" s="92">
        <v>0</v>
      </c>
      <c r="LM280" s="92">
        <v>0</v>
      </c>
      <c r="LN280" s="92">
        <v>0</v>
      </c>
      <c r="LO280" s="92">
        <v>0</v>
      </c>
      <c r="LP280" s="92">
        <v>0</v>
      </c>
      <c r="LQ280" s="92">
        <v>0</v>
      </c>
      <c r="LR280" s="92">
        <v>0</v>
      </c>
      <c r="LS280" s="92">
        <v>0</v>
      </c>
      <c r="LT280" s="92">
        <v>0</v>
      </c>
      <c r="LU280" s="92">
        <v>0</v>
      </c>
      <c r="LV280" s="92">
        <v>0</v>
      </c>
      <c r="LW280" s="92">
        <v>0</v>
      </c>
      <c r="LX280" s="92">
        <v>0</v>
      </c>
      <c r="LY280" s="92">
        <v>0</v>
      </c>
      <c r="LZ280" s="92">
        <v>0</v>
      </c>
      <c r="MA280" s="92">
        <v>0</v>
      </c>
      <c r="MB280" s="92">
        <v>0</v>
      </c>
      <c r="MC280" s="92">
        <v>0</v>
      </c>
      <c r="MD280" s="92">
        <v>0</v>
      </c>
      <c r="ME280" s="92">
        <v>0</v>
      </c>
      <c r="MF280" s="92">
        <v>0</v>
      </c>
      <c r="MG280" s="92">
        <v>0</v>
      </c>
      <c r="MH280" s="92">
        <v>0</v>
      </c>
      <c r="MI280" s="92">
        <v>0</v>
      </c>
      <c r="MJ280" s="92">
        <v>0</v>
      </c>
      <c r="MK280" s="92">
        <v>0</v>
      </c>
      <c r="ML280" s="92">
        <v>0</v>
      </c>
      <c r="MM280" s="92">
        <v>0</v>
      </c>
      <c r="MN280" s="92">
        <v>0</v>
      </c>
      <c r="MO280" s="92">
        <v>0</v>
      </c>
      <c r="MP280" s="92">
        <v>0</v>
      </c>
      <c r="MQ280" s="92">
        <v>0</v>
      </c>
      <c r="MR280" s="92">
        <v>0</v>
      </c>
      <c r="MS280" s="92">
        <v>0</v>
      </c>
      <c r="MT280" s="92">
        <v>0</v>
      </c>
      <c r="MU280" s="92">
        <v>0</v>
      </c>
      <c r="MV280" s="92">
        <v>0</v>
      </c>
      <c r="MW280" s="92">
        <v>0</v>
      </c>
      <c r="MX280" s="92">
        <v>0</v>
      </c>
      <c r="MY280" s="92">
        <v>0</v>
      </c>
      <c r="MZ280" s="92">
        <v>0</v>
      </c>
      <c r="NA280" s="92">
        <v>0</v>
      </c>
      <c r="NB280" s="92">
        <v>0</v>
      </c>
      <c r="NC280" s="92">
        <v>0</v>
      </c>
      <c r="ND280" s="92">
        <v>0</v>
      </c>
      <c r="NE280" s="92">
        <v>0</v>
      </c>
      <c r="NF280" s="92">
        <v>0</v>
      </c>
      <c r="NG280" s="92">
        <v>0</v>
      </c>
      <c r="NH280" s="92">
        <v>0</v>
      </c>
      <c r="NI280" s="92">
        <v>0</v>
      </c>
      <c r="NJ280" s="92">
        <v>0</v>
      </c>
      <c r="NK280" s="92">
        <v>0</v>
      </c>
      <c r="NL280" s="92">
        <v>0</v>
      </c>
      <c r="NM280" s="92">
        <v>0</v>
      </c>
      <c r="NN280" s="92">
        <v>0</v>
      </c>
      <c r="NO280" s="92">
        <v>0</v>
      </c>
      <c r="NP280" s="92">
        <v>0</v>
      </c>
      <c r="NQ280" s="92">
        <v>0</v>
      </c>
      <c r="NR280" s="92">
        <v>0</v>
      </c>
      <c r="NS280" s="92">
        <v>0</v>
      </c>
      <c r="NT280" s="92">
        <v>0</v>
      </c>
      <c r="NU280" s="92">
        <v>0</v>
      </c>
      <c r="NV280" s="92">
        <v>0</v>
      </c>
      <c r="NW280" s="92">
        <v>0</v>
      </c>
      <c r="NX280" s="92">
        <v>0</v>
      </c>
      <c r="NY280" s="92">
        <v>0</v>
      </c>
      <c r="NZ280" s="92">
        <v>0</v>
      </c>
      <c r="OA280" s="92">
        <v>0</v>
      </c>
      <c r="OB280" s="92">
        <v>0</v>
      </c>
      <c r="OC280" s="92">
        <v>0</v>
      </c>
      <c r="OD280" s="92">
        <v>0</v>
      </c>
      <c r="OE280" s="92">
        <v>0</v>
      </c>
      <c r="OF280" s="92">
        <v>0</v>
      </c>
      <c r="OG280" s="92">
        <v>0</v>
      </c>
      <c r="OH280" s="92">
        <v>0</v>
      </c>
      <c r="OI280" s="92">
        <v>0</v>
      </c>
      <c r="OJ280" s="92">
        <v>0</v>
      </c>
      <c r="OK280" s="92">
        <v>0</v>
      </c>
      <c r="OL280" s="92">
        <v>0</v>
      </c>
      <c r="OM280" s="92">
        <v>0</v>
      </c>
      <c r="ON280" s="92">
        <v>0</v>
      </c>
      <c r="OO280" s="92">
        <v>0</v>
      </c>
      <c r="OP280" s="92">
        <v>0</v>
      </c>
      <c r="OQ280" s="92">
        <v>0</v>
      </c>
      <c r="OR280" s="92">
        <v>0</v>
      </c>
      <c r="OS280" s="92">
        <v>0</v>
      </c>
      <c r="OT280" s="92">
        <v>0</v>
      </c>
      <c r="OU280" s="92">
        <v>0</v>
      </c>
      <c r="OV280" s="92">
        <v>0</v>
      </c>
      <c r="OW280" s="92">
        <v>0</v>
      </c>
      <c r="OX280" s="92">
        <v>0</v>
      </c>
      <c r="OY280" s="92">
        <v>0</v>
      </c>
      <c r="OZ280" s="92">
        <v>0</v>
      </c>
      <c r="PA280" s="92">
        <v>0</v>
      </c>
      <c r="PB280" s="92">
        <v>0</v>
      </c>
      <c r="PC280" s="92">
        <v>0</v>
      </c>
      <c r="PD280" s="92">
        <v>0</v>
      </c>
      <c r="PE280" s="92">
        <v>0</v>
      </c>
      <c r="PF280" s="92">
        <v>0</v>
      </c>
      <c r="PG280" s="92">
        <v>0</v>
      </c>
      <c r="PH280" s="92">
        <v>0</v>
      </c>
      <c r="PI280" s="92">
        <v>0</v>
      </c>
      <c r="PJ280" s="92">
        <v>0</v>
      </c>
      <c r="PK280" s="92">
        <v>0</v>
      </c>
      <c r="PL280" s="92">
        <v>0</v>
      </c>
      <c r="PM280" s="92">
        <v>0</v>
      </c>
      <c r="PN280" s="92">
        <v>0</v>
      </c>
      <c r="PO280" s="92">
        <v>0</v>
      </c>
      <c r="PP280" s="92">
        <v>0</v>
      </c>
      <c r="PQ280" s="92">
        <v>0</v>
      </c>
      <c r="PR280" s="92">
        <v>0</v>
      </c>
      <c r="PS280" s="92">
        <v>0</v>
      </c>
      <c r="PT280" s="92">
        <v>0</v>
      </c>
      <c r="PU280" s="92">
        <v>0</v>
      </c>
      <c r="PV280" s="92">
        <v>0</v>
      </c>
      <c r="PW280" s="92">
        <v>0</v>
      </c>
      <c r="PX280" s="92">
        <v>0</v>
      </c>
      <c r="PY280" s="92">
        <v>0</v>
      </c>
      <c r="PZ280" s="92">
        <v>0</v>
      </c>
      <c r="QA280" s="92">
        <v>0</v>
      </c>
      <c r="QB280" s="92">
        <v>0</v>
      </c>
      <c r="QC280" s="92">
        <v>0</v>
      </c>
      <c r="QD280" s="92">
        <v>0</v>
      </c>
      <c r="QE280" s="92">
        <v>0</v>
      </c>
      <c r="QF280" s="92">
        <v>0</v>
      </c>
      <c r="QG280" s="92">
        <v>0</v>
      </c>
      <c r="QH280" s="92">
        <v>0</v>
      </c>
      <c r="QI280" s="92">
        <v>0</v>
      </c>
      <c r="QJ280" s="92">
        <v>0</v>
      </c>
      <c r="QK280" s="92">
        <v>0</v>
      </c>
      <c r="QL280" s="92">
        <v>0</v>
      </c>
      <c r="QM280" s="92">
        <v>0</v>
      </c>
      <c r="QN280" s="92">
        <v>0</v>
      </c>
      <c r="QO280" s="92">
        <v>0</v>
      </c>
      <c r="QP280" s="92">
        <v>0</v>
      </c>
      <c r="QQ280" s="92">
        <v>0</v>
      </c>
      <c r="QR280" s="92">
        <v>0</v>
      </c>
      <c r="QS280" s="92">
        <v>0</v>
      </c>
      <c r="QT280" s="92">
        <v>0</v>
      </c>
      <c r="QU280" s="92">
        <v>0</v>
      </c>
      <c r="QV280" s="92">
        <v>0</v>
      </c>
      <c r="QW280" s="92">
        <v>0</v>
      </c>
      <c r="QX280" s="92">
        <v>0</v>
      </c>
      <c r="QY280" s="92">
        <v>0</v>
      </c>
      <c r="QZ280" s="92">
        <v>0</v>
      </c>
      <c r="RA280" s="92">
        <v>0</v>
      </c>
      <c r="RB280" s="92">
        <v>0</v>
      </c>
      <c r="RC280" s="92">
        <v>0</v>
      </c>
      <c r="RD280" s="92">
        <v>0</v>
      </c>
      <c r="RE280" s="92">
        <v>0</v>
      </c>
      <c r="RF280" s="92">
        <v>0</v>
      </c>
      <c r="RG280" s="92">
        <v>0</v>
      </c>
      <c r="RH280" s="92">
        <v>0</v>
      </c>
      <c r="RI280" s="92">
        <v>0</v>
      </c>
      <c r="RJ280" s="92">
        <v>0</v>
      </c>
      <c r="RK280" s="92">
        <v>0</v>
      </c>
      <c r="RL280" s="92">
        <v>0</v>
      </c>
      <c r="RM280" s="92">
        <v>0</v>
      </c>
      <c r="RN280" s="92">
        <v>0</v>
      </c>
      <c r="RO280" s="92">
        <v>0</v>
      </c>
      <c r="RP280" s="92">
        <v>0</v>
      </c>
      <c r="RQ280" s="92">
        <v>0</v>
      </c>
      <c r="RR280" s="92">
        <v>0</v>
      </c>
      <c r="RS280" s="92">
        <v>0</v>
      </c>
      <c r="RT280" s="92">
        <v>0</v>
      </c>
      <c r="RU280" s="92">
        <v>0</v>
      </c>
      <c r="RV280" s="92">
        <v>0</v>
      </c>
      <c r="RW280" s="92">
        <v>0</v>
      </c>
      <c r="RX280" s="92">
        <v>0</v>
      </c>
      <c r="RY280" s="92">
        <v>0</v>
      </c>
      <c r="RZ280" s="92">
        <v>0</v>
      </c>
      <c r="SA280" s="92">
        <v>0</v>
      </c>
      <c r="SB280" s="92">
        <v>0</v>
      </c>
      <c r="SC280" s="92">
        <v>0</v>
      </c>
      <c r="SD280" s="92">
        <v>0</v>
      </c>
      <c r="SE280" s="92">
        <v>0</v>
      </c>
      <c r="SF280" s="92">
        <v>0</v>
      </c>
      <c r="SG280" s="92">
        <v>0</v>
      </c>
      <c r="SH280" s="92">
        <v>0</v>
      </c>
      <c r="SI280" s="92">
        <v>0</v>
      </c>
      <c r="SJ280" s="92">
        <v>0</v>
      </c>
      <c r="SK280" s="92">
        <v>0</v>
      </c>
      <c r="SL280" s="92">
        <v>0</v>
      </c>
      <c r="SM280" s="92">
        <v>0</v>
      </c>
      <c r="SN280" s="92">
        <v>0</v>
      </c>
      <c r="SO280" s="92">
        <v>0</v>
      </c>
      <c r="SP280" s="92">
        <v>0</v>
      </c>
      <c r="SQ280" s="92">
        <v>0</v>
      </c>
      <c r="SR280" s="92">
        <v>0</v>
      </c>
      <c r="SS280" s="92">
        <v>0</v>
      </c>
      <c r="ST280" s="92">
        <v>0</v>
      </c>
      <c r="SU280" s="92">
        <v>0</v>
      </c>
      <c r="SV280" s="92">
        <v>0</v>
      </c>
      <c r="SW280" s="92">
        <v>0</v>
      </c>
      <c r="SX280" s="92">
        <v>0</v>
      </c>
      <c r="SY280" s="92">
        <v>0</v>
      </c>
      <c r="SZ280" s="92">
        <v>0</v>
      </c>
      <c r="TA280" s="92">
        <v>0</v>
      </c>
      <c r="TB280" s="92">
        <v>0</v>
      </c>
      <c r="TC280" s="92">
        <v>1</v>
      </c>
      <c r="TD280" s="92">
        <v>0</v>
      </c>
      <c r="TE280" s="92">
        <v>0</v>
      </c>
      <c r="TF280" s="92">
        <v>0</v>
      </c>
      <c r="TG280" s="92">
        <v>0</v>
      </c>
      <c r="TH280" s="92">
        <v>0</v>
      </c>
      <c r="TI280" s="92">
        <v>0</v>
      </c>
      <c r="TJ280" s="92">
        <v>0</v>
      </c>
      <c r="TK280" s="92">
        <v>0</v>
      </c>
      <c r="TL280" s="92">
        <v>0</v>
      </c>
      <c r="TM280" s="92">
        <v>0</v>
      </c>
      <c r="TN280" s="92">
        <v>0</v>
      </c>
      <c r="TO280" s="92">
        <v>0</v>
      </c>
      <c r="TP280" s="92">
        <v>0</v>
      </c>
      <c r="TQ280" s="92">
        <v>-1342158556.6900001</v>
      </c>
      <c r="TR280" s="92">
        <v>0</v>
      </c>
      <c r="TS280" s="92">
        <v>0</v>
      </c>
      <c r="TT280" s="92">
        <v>0</v>
      </c>
      <c r="TU280" s="92">
        <v>0</v>
      </c>
      <c r="TV280" s="92">
        <v>0</v>
      </c>
      <c r="TW280" s="92">
        <v>0</v>
      </c>
      <c r="TX280" s="92">
        <v>0</v>
      </c>
      <c r="TY280" s="92">
        <v>0</v>
      </c>
      <c r="TZ280" s="92">
        <v>0</v>
      </c>
      <c r="UA280" s="92">
        <v>0</v>
      </c>
      <c r="UB280" s="92">
        <v>0</v>
      </c>
      <c r="UC280" s="92">
        <v>0</v>
      </c>
      <c r="UD280" s="92">
        <v>0</v>
      </c>
      <c r="UE280" s="92">
        <v>0</v>
      </c>
      <c r="UF280" s="92">
        <v>0</v>
      </c>
      <c r="UG280" s="92">
        <v>0</v>
      </c>
      <c r="UH280" s="92">
        <v>0</v>
      </c>
      <c r="UI280" s="92">
        <v>0</v>
      </c>
      <c r="UJ280" s="92">
        <v>0</v>
      </c>
      <c r="UK280" s="92">
        <v>0</v>
      </c>
      <c r="UL280" s="92">
        <v>0</v>
      </c>
      <c r="UM280" s="92">
        <v>0</v>
      </c>
      <c r="UN280" s="92">
        <v>0</v>
      </c>
      <c r="UO280" s="92">
        <v>0</v>
      </c>
      <c r="UP280" s="92">
        <v>0</v>
      </c>
      <c r="UQ280" s="92">
        <v>0</v>
      </c>
      <c r="UR280" s="92">
        <v>0</v>
      </c>
      <c r="US280" s="92">
        <v>0</v>
      </c>
      <c r="UT280" s="92">
        <v>0</v>
      </c>
      <c r="UU280" s="92">
        <v>0</v>
      </c>
      <c r="UV280" s="92">
        <v>0</v>
      </c>
      <c r="UW280" s="92">
        <v>0</v>
      </c>
      <c r="UX280" s="92">
        <v>0</v>
      </c>
      <c r="UY280" s="92">
        <v>0</v>
      </c>
      <c r="UZ280" s="92">
        <v>0</v>
      </c>
      <c r="VA280" s="92">
        <v>0</v>
      </c>
      <c r="VB280" s="92">
        <v>0</v>
      </c>
      <c r="VC280" s="92">
        <v>0</v>
      </c>
      <c r="VD280" s="92">
        <v>0</v>
      </c>
      <c r="VE280" s="92">
        <v>0</v>
      </c>
      <c r="VF280" s="92">
        <v>0</v>
      </c>
      <c r="VG280" s="92">
        <v>0</v>
      </c>
      <c r="VH280" s="92">
        <v>0</v>
      </c>
      <c r="VI280" s="92">
        <v>0</v>
      </c>
      <c r="VJ280" s="92">
        <v>0</v>
      </c>
      <c r="VK280" s="92">
        <v>0</v>
      </c>
      <c r="VL280" s="92">
        <v>0</v>
      </c>
      <c r="VM280" s="92">
        <v>0</v>
      </c>
      <c r="VN280" s="92">
        <v>0</v>
      </c>
      <c r="VO280" s="92">
        <v>0</v>
      </c>
      <c r="VP280" s="92">
        <v>0</v>
      </c>
      <c r="VQ280" s="92">
        <v>0</v>
      </c>
      <c r="VR280" s="92">
        <v>0</v>
      </c>
      <c r="VS280" s="92">
        <v>0</v>
      </c>
      <c r="VT280" s="92">
        <v>0</v>
      </c>
      <c r="VU280" s="92">
        <v>0</v>
      </c>
      <c r="VV280" s="92">
        <v>0</v>
      </c>
      <c r="VW280" s="92">
        <v>0</v>
      </c>
      <c r="VX280" s="92">
        <v>0</v>
      </c>
      <c r="VY280" s="92">
        <v>0</v>
      </c>
      <c r="VZ280" s="92">
        <v>0</v>
      </c>
      <c r="WA280" s="92">
        <v>0</v>
      </c>
      <c r="WB280" s="92">
        <v>0</v>
      </c>
      <c r="WC280" s="92">
        <v>0</v>
      </c>
    </row>
    <row r="281" spans="2:601" ht="13.5" customHeight="1">
      <c r="B281" s="851" t="s">
        <v>2942</v>
      </c>
      <c r="C281" s="92">
        <v>0</v>
      </c>
      <c r="D281" s="92">
        <v>4974.0653000000002</v>
      </c>
      <c r="E281" s="92">
        <v>-7.0317191799999996</v>
      </c>
      <c r="F281" s="92">
        <v>0</v>
      </c>
      <c r="G281" s="92">
        <v>2.0806177699999998E-3</v>
      </c>
      <c r="H281" s="92">
        <v>1.5026326299999999E-3</v>
      </c>
      <c r="I281" s="92">
        <v>3.2985473199999998E-3</v>
      </c>
      <c r="J281" s="92">
        <v>1.38400587E-3</v>
      </c>
      <c r="K281" s="92">
        <v>3.6735697700000002E-3</v>
      </c>
      <c r="L281" s="92">
        <v>7.6126791699999996E-4</v>
      </c>
      <c r="M281" s="92">
        <v>5.0234184899999998E-4</v>
      </c>
      <c r="N281" s="92">
        <v>0</v>
      </c>
      <c r="O281" s="92">
        <v>3.6295851500000001E-3</v>
      </c>
      <c r="P281" s="92">
        <v>9.1597690000000005E-5</v>
      </c>
      <c r="Q281" s="92">
        <v>3.8432597199999997E-5</v>
      </c>
      <c r="R281" s="92">
        <v>1.5352836499999999E-3</v>
      </c>
      <c r="S281" s="92">
        <v>1.5090776099999999E-3</v>
      </c>
      <c r="T281" s="92">
        <v>3.5194113300000003E-2</v>
      </c>
      <c r="U281" s="92">
        <v>0.36648550000000002</v>
      </c>
      <c r="V281" s="92">
        <v>1.52307539E-3</v>
      </c>
      <c r="W281" s="92">
        <v>2.6312800599999999E-3</v>
      </c>
      <c r="X281" s="92">
        <v>5.2950421799999997E-4</v>
      </c>
      <c r="Y281" s="92">
        <v>9.7653367799999998E-3</v>
      </c>
      <c r="Z281" s="92">
        <v>2.57703004E-3</v>
      </c>
      <c r="AA281" s="92">
        <v>9.8331796100000011E-4</v>
      </c>
      <c r="AB281" s="92">
        <v>2.0130400899999999E-3</v>
      </c>
      <c r="AC281" s="92">
        <v>0.16250419999999999</v>
      </c>
      <c r="AD281" s="92">
        <v>6.54997852E-4</v>
      </c>
      <c r="AE281" s="92">
        <v>0</v>
      </c>
      <c r="AF281" s="92">
        <v>0.21073676199999999</v>
      </c>
      <c r="AG281" s="92">
        <v>0.88942205299999999</v>
      </c>
      <c r="AH281" s="92">
        <v>0</v>
      </c>
      <c r="AI281" s="92">
        <v>55.428401999999998</v>
      </c>
      <c r="AJ281" s="92">
        <v>0</v>
      </c>
      <c r="AK281" s="92">
        <v>0</v>
      </c>
      <c r="AL281" s="92">
        <v>0</v>
      </c>
      <c r="AM281" s="92">
        <v>0</v>
      </c>
      <c r="AN281" s="92">
        <v>1.3800910200000001E-3</v>
      </c>
      <c r="AO281" s="92">
        <v>8.7847420199999998E-2</v>
      </c>
      <c r="AP281" s="92">
        <v>0.193715895</v>
      </c>
      <c r="AQ281" s="92">
        <v>0</v>
      </c>
      <c r="AR281" s="92">
        <v>0.113157704</v>
      </c>
      <c r="AS281" s="92">
        <v>0</v>
      </c>
      <c r="AT281" s="92">
        <v>0.14643814399999999</v>
      </c>
      <c r="AU281" s="92">
        <v>1.41855757E-5</v>
      </c>
      <c r="AV281" s="92">
        <v>1.13829399</v>
      </c>
      <c r="AW281" s="92">
        <v>1.6142652E-3</v>
      </c>
      <c r="AX281" s="92">
        <v>0</v>
      </c>
      <c r="AY281" s="92">
        <v>0</v>
      </c>
      <c r="AZ281" s="92">
        <v>0</v>
      </c>
      <c r="BA281" s="92">
        <v>0</v>
      </c>
      <c r="BB281" s="92">
        <v>0</v>
      </c>
      <c r="BC281" s="92">
        <v>0</v>
      </c>
      <c r="BD281" s="92">
        <v>0</v>
      </c>
      <c r="BE281" s="92">
        <v>0</v>
      </c>
      <c r="BF281" s="92">
        <v>0</v>
      </c>
      <c r="BG281" s="92">
        <v>0</v>
      </c>
      <c r="BH281" s="92">
        <v>0</v>
      </c>
      <c r="BI281" s="92">
        <v>0</v>
      </c>
      <c r="BJ281" s="92">
        <v>0</v>
      </c>
      <c r="BK281" s="92">
        <v>0</v>
      </c>
      <c r="BL281" s="92">
        <v>0</v>
      </c>
      <c r="BM281" s="92">
        <v>0</v>
      </c>
      <c r="BN281" s="92">
        <v>0</v>
      </c>
      <c r="BO281" s="92">
        <v>0</v>
      </c>
      <c r="BP281" s="92">
        <v>0</v>
      </c>
      <c r="BQ281" s="92">
        <v>3.5375095799999999E-5</v>
      </c>
      <c r="BR281" s="92">
        <v>2.55480724E-5</v>
      </c>
      <c r="BS281" s="92">
        <v>5.6082587000000002E-5</v>
      </c>
      <c r="BT281" s="92">
        <v>2.3531155399999999E-5</v>
      </c>
      <c r="BU281" s="92">
        <v>6.2458796700000003E-5</v>
      </c>
      <c r="BV281" s="92">
        <v>1.2943235300000001E-5</v>
      </c>
      <c r="BW281" s="92">
        <v>8.5409205200000006E-6</v>
      </c>
      <c r="BX281" s="92">
        <v>0</v>
      </c>
      <c r="BY281" s="92">
        <v>6.1710961100000004E-5</v>
      </c>
      <c r="BZ281" s="92">
        <v>1.55736296E-6</v>
      </c>
      <c r="CA281" s="92">
        <v>6.53439005E-7</v>
      </c>
      <c r="CB281" s="92">
        <v>2.6103211699999999E-5</v>
      </c>
      <c r="CC281" s="92">
        <v>2.5657651100000001E-5</v>
      </c>
      <c r="CD281" s="92">
        <v>5.9837762799999996E-4</v>
      </c>
      <c r="CE281" s="92">
        <v>6.2310626399999999E-3</v>
      </c>
      <c r="CF281" s="92">
        <v>2.58956444E-5</v>
      </c>
      <c r="CG281" s="92">
        <v>4.4737570400000001E-5</v>
      </c>
      <c r="CH281" s="92">
        <v>9.0027407600000007E-6</v>
      </c>
      <c r="CI281" s="92">
        <v>1.6603228600000001E-4</v>
      </c>
      <c r="CJ281" s="92">
        <v>4.38152004E-5</v>
      </c>
      <c r="CK281" s="92">
        <v>1.6718576299999999E-5</v>
      </c>
      <c r="CL281" s="92">
        <v>3.42261259E-5</v>
      </c>
      <c r="CM281" s="92">
        <v>2.76293018E-3</v>
      </c>
      <c r="CN281" s="92">
        <v>1.11364096E-5</v>
      </c>
      <c r="CO281" s="92">
        <v>0</v>
      </c>
      <c r="CP281" s="92">
        <v>3.5829902299999998E-3</v>
      </c>
      <c r="CQ281" s="92">
        <v>1.51221386E-2</v>
      </c>
      <c r="CR281" s="92">
        <v>0</v>
      </c>
      <c r="CS281" s="92">
        <v>0.94240520999999999</v>
      </c>
      <c r="CT281" s="92">
        <v>0</v>
      </c>
      <c r="CU281" s="92">
        <v>0</v>
      </c>
      <c r="CV281" s="92">
        <v>0</v>
      </c>
      <c r="CW281" s="92">
        <v>0</v>
      </c>
      <c r="CX281" s="92">
        <v>2.3464594399999999E-5</v>
      </c>
      <c r="CY281" s="92">
        <v>1.4936000999999999E-3</v>
      </c>
      <c r="CZ281" s="92">
        <v>3.2935979099999999E-3</v>
      </c>
      <c r="DA281" s="92">
        <v>0</v>
      </c>
      <c r="DB281" s="92">
        <v>1.9239308E-3</v>
      </c>
      <c r="DC281" s="92">
        <v>0</v>
      </c>
      <c r="DD281" s="92">
        <v>2.48977176E-3</v>
      </c>
      <c r="DE281" s="92">
        <v>2.4118610500000001E-7</v>
      </c>
      <c r="DF281" s="92">
        <v>1.9353511E-2</v>
      </c>
      <c r="DG281" s="92">
        <v>2.7446072400000001E-5</v>
      </c>
      <c r="DH281" s="92">
        <v>0</v>
      </c>
      <c r="DI281" s="92">
        <v>0</v>
      </c>
      <c r="DJ281" s="92">
        <v>0</v>
      </c>
      <c r="DK281" s="92">
        <v>0</v>
      </c>
      <c r="DL281" s="92">
        <v>0</v>
      </c>
      <c r="DM281" s="92">
        <v>0</v>
      </c>
      <c r="DN281" s="92">
        <v>0</v>
      </c>
      <c r="DO281" s="92">
        <v>0</v>
      </c>
      <c r="DP281" s="92">
        <v>0</v>
      </c>
      <c r="DQ281" s="92">
        <v>0</v>
      </c>
      <c r="DR281" s="92">
        <v>0</v>
      </c>
      <c r="DS281" s="92">
        <v>0</v>
      </c>
      <c r="DT281" s="92">
        <v>0</v>
      </c>
      <c r="DU281" s="92">
        <v>0</v>
      </c>
      <c r="DV281" s="92">
        <v>0</v>
      </c>
      <c r="DW281" s="92">
        <v>0</v>
      </c>
      <c r="DX281" s="92">
        <v>0</v>
      </c>
      <c r="DY281" s="92">
        <v>0</v>
      </c>
      <c r="DZ281" s="92">
        <v>0</v>
      </c>
      <c r="EA281" s="92">
        <v>9.5852063400000007E-2</v>
      </c>
      <c r="EB281" s="92">
        <v>0.270710809</v>
      </c>
      <c r="EC281" s="92">
        <v>0.59425863199999995</v>
      </c>
      <c r="ED281" s="92">
        <v>0.24933928599999999</v>
      </c>
      <c r="EE281" s="92">
        <v>0.55151817199999997</v>
      </c>
      <c r="EF281" s="92">
        <v>0.114290218</v>
      </c>
      <c r="EG281" s="92">
        <v>0.17195165500000001</v>
      </c>
      <c r="EH281" s="92">
        <v>0</v>
      </c>
      <c r="EI281" s="92">
        <v>0.58850964699999997</v>
      </c>
      <c r="EJ281" s="92">
        <v>1.4851869300000001E-2</v>
      </c>
      <c r="EK281" s="92">
        <v>6.2315535500000003E-3</v>
      </c>
      <c r="EL281" s="92">
        <v>0.202835719</v>
      </c>
      <c r="EM281" s="92">
        <v>0.19937347799999999</v>
      </c>
      <c r="EN281" s="92">
        <v>6.3404898000000003</v>
      </c>
      <c r="EO281" s="92">
        <v>55.760666200000003</v>
      </c>
      <c r="EP281" s="92">
        <v>0.192075038</v>
      </c>
      <c r="EQ281" s="92">
        <v>0.25282801799999999</v>
      </c>
      <c r="ER281" s="92">
        <v>3.1798083800000002E-2</v>
      </c>
      <c r="ES281" s="92">
        <v>0.87965020999999999</v>
      </c>
      <c r="ET281" s="92">
        <v>0.39208811100000002</v>
      </c>
      <c r="EU281" s="92">
        <v>9.0558392299999999E-2</v>
      </c>
      <c r="EV281" s="92">
        <v>0.23771837400000001</v>
      </c>
      <c r="EW281" s="92">
        <v>2.7675375299999998</v>
      </c>
      <c r="EX281" s="92">
        <v>6.4241848800000001E-2</v>
      </c>
      <c r="EY281" s="92">
        <v>0</v>
      </c>
      <c r="EZ281" s="92">
        <v>16.244247099999999</v>
      </c>
      <c r="FA281" s="92">
        <v>117.453785</v>
      </c>
      <c r="FB281" s="92">
        <v>0</v>
      </c>
      <c r="FC281" s="92">
        <v>4711.1209500000004</v>
      </c>
      <c r="FD281" s="92">
        <v>0</v>
      </c>
      <c r="FE281" s="92">
        <v>0</v>
      </c>
      <c r="FF281" s="92">
        <v>0</v>
      </c>
      <c r="FG281" s="92">
        <v>0</v>
      </c>
      <c r="FH281" s="92">
        <v>0.38982983999999998</v>
      </c>
      <c r="FI281" s="92">
        <v>2.8110120300000001</v>
      </c>
      <c r="FJ281" s="92">
        <v>5.42665635</v>
      </c>
      <c r="FK281" s="92">
        <v>0</v>
      </c>
      <c r="FL281" s="92">
        <v>5.2058812899999998</v>
      </c>
      <c r="FM281" s="92">
        <v>0</v>
      </c>
      <c r="FN281" s="92">
        <v>6.4447134400000001</v>
      </c>
      <c r="FO281" s="92">
        <v>2.2757578599999999E-4</v>
      </c>
      <c r="FP281" s="92">
        <v>38.795199199999999</v>
      </c>
      <c r="FQ281" s="92">
        <v>0.103417577</v>
      </c>
      <c r="FR281" s="92">
        <v>0</v>
      </c>
      <c r="FS281" s="92">
        <v>0</v>
      </c>
      <c r="FT281" s="92">
        <v>0</v>
      </c>
      <c r="FU281" s="92">
        <v>0</v>
      </c>
      <c r="FV281" s="92">
        <v>0</v>
      </c>
      <c r="FW281" s="92">
        <v>0</v>
      </c>
      <c r="FX281" s="92">
        <v>0</v>
      </c>
      <c r="FY281" s="92">
        <v>0</v>
      </c>
      <c r="FZ281" s="92">
        <v>0</v>
      </c>
      <c r="GA281" s="92">
        <v>0</v>
      </c>
      <c r="GB281" s="92">
        <v>0</v>
      </c>
      <c r="GC281" s="92">
        <v>0</v>
      </c>
      <c r="GD281" s="92">
        <v>0</v>
      </c>
      <c r="GE281" s="92">
        <v>0</v>
      </c>
      <c r="GF281" s="92">
        <v>0</v>
      </c>
      <c r="GG281" s="92">
        <v>0</v>
      </c>
      <c r="GH281" s="92">
        <v>0</v>
      </c>
      <c r="GI281" s="92">
        <v>0</v>
      </c>
      <c r="GJ281" s="92">
        <v>0</v>
      </c>
      <c r="GK281" s="92">
        <v>1.9270366899999999E-5</v>
      </c>
      <c r="GL281" s="92">
        <v>5.44244583E-5</v>
      </c>
      <c r="GM281" s="92">
        <v>1.1947141800000001E-4</v>
      </c>
      <c r="GN281" s="92">
        <v>5.0127867499999999E-5</v>
      </c>
      <c r="GO281" s="92">
        <v>1.1087875600000001E-4</v>
      </c>
      <c r="GP281" s="92">
        <v>2.2977225100000001E-5</v>
      </c>
      <c r="GQ281" s="92">
        <v>3.4569641700000002E-5</v>
      </c>
      <c r="GR281" s="92">
        <v>0</v>
      </c>
      <c r="GS281" s="92">
        <v>1.18315626E-4</v>
      </c>
      <c r="GT281" s="92">
        <v>2.98586134E-6</v>
      </c>
      <c r="GU281" s="92">
        <v>1.25280896E-6</v>
      </c>
      <c r="GV281" s="92">
        <v>4.0778660300000002E-5</v>
      </c>
      <c r="GW281" s="92">
        <v>4.0082601799999997E-5</v>
      </c>
      <c r="GX281" s="92">
        <v>1.2747098E-3</v>
      </c>
      <c r="GY281" s="92">
        <v>1.12102803E-2</v>
      </c>
      <c r="GZ281" s="92">
        <v>3.8615302800000001E-5</v>
      </c>
      <c r="HA281" s="92">
        <v>5.0829251900000002E-5</v>
      </c>
      <c r="HB281" s="92">
        <v>6.3927757100000002E-6</v>
      </c>
      <c r="HC281" s="92">
        <v>1.76847339E-4</v>
      </c>
      <c r="HD281" s="92">
        <v>7.8826490600000004E-5</v>
      </c>
      <c r="HE281" s="92">
        <v>1.8206112499999999E-5</v>
      </c>
      <c r="HF281" s="92">
        <v>4.7791566799999998E-5</v>
      </c>
      <c r="HG281" s="92">
        <v>5.5639348599999998E-4</v>
      </c>
      <c r="HH281" s="92">
        <v>1.2915361E-5</v>
      </c>
      <c r="HI281" s="92">
        <v>0</v>
      </c>
      <c r="HJ281" s="92">
        <v>3.2657888799999999E-3</v>
      </c>
      <c r="HK281" s="92">
        <v>2.36132376E-2</v>
      </c>
      <c r="HL281" s="92">
        <v>0</v>
      </c>
      <c r="HM281" s="92">
        <v>0.94713693300000001</v>
      </c>
      <c r="HN281" s="92">
        <v>0</v>
      </c>
      <c r="HO281" s="92">
        <v>0</v>
      </c>
      <c r="HP281" s="92">
        <v>0</v>
      </c>
      <c r="HQ281" s="92">
        <v>0</v>
      </c>
      <c r="HR281" s="92">
        <v>7.8372481399999997E-5</v>
      </c>
      <c r="HS281" s="92">
        <v>5.6513372100000004E-4</v>
      </c>
      <c r="HT281" s="92">
        <v>1.09099017E-3</v>
      </c>
      <c r="HU281" s="92">
        <v>0</v>
      </c>
      <c r="HV281" s="92">
        <v>1.04660493E-3</v>
      </c>
      <c r="HW281" s="92">
        <v>0</v>
      </c>
      <c r="HX281" s="92">
        <v>1.2956632200000001E-3</v>
      </c>
      <c r="HY281" s="92">
        <v>4.5752472499999998E-8</v>
      </c>
      <c r="HZ281" s="92">
        <v>7.7994953500000004E-3</v>
      </c>
      <c r="IA281" s="92">
        <v>2.0791359E-5</v>
      </c>
      <c r="IB281" s="92">
        <v>0</v>
      </c>
      <c r="IC281" s="92">
        <v>0</v>
      </c>
      <c r="ID281" s="92">
        <v>0</v>
      </c>
      <c r="IE281" s="92">
        <v>0</v>
      </c>
      <c r="IF281" s="92">
        <v>0</v>
      </c>
      <c r="IG281" s="92">
        <v>0</v>
      </c>
      <c r="IH281" s="92">
        <v>0</v>
      </c>
      <c r="II281" s="92">
        <v>0</v>
      </c>
      <c r="IJ281" s="92">
        <v>0</v>
      </c>
      <c r="IK281" s="92">
        <v>0</v>
      </c>
      <c r="IL281" s="92">
        <v>0</v>
      </c>
      <c r="IM281" s="92">
        <v>0</v>
      </c>
      <c r="IN281" s="92">
        <v>0</v>
      </c>
      <c r="IO281" s="92">
        <v>0</v>
      </c>
      <c r="IP281" s="92">
        <v>0</v>
      </c>
      <c r="IQ281" s="92">
        <v>0</v>
      </c>
      <c r="IR281" s="92">
        <v>0</v>
      </c>
      <c r="IS281" s="92">
        <v>0</v>
      </c>
      <c r="IT281" s="92">
        <v>58.815890799999998</v>
      </c>
      <c r="IU281" s="92">
        <v>4974.0653000000002</v>
      </c>
      <c r="IV281" s="92">
        <v>428.899855</v>
      </c>
      <c r="IW281" s="92">
        <v>25.2060335</v>
      </c>
      <c r="IX281" s="92">
        <v>1</v>
      </c>
      <c r="IY281" s="92">
        <v>9.8626784900000004E-3</v>
      </c>
      <c r="IZ281" s="92">
        <v>0.99013732200000004</v>
      </c>
      <c r="JA281" s="92">
        <v>0</v>
      </c>
      <c r="JB281" s="92">
        <v>-119554.751</v>
      </c>
      <c r="JC281" s="92">
        <v>-1413.6764900000001</v>
      </c>
      <c r="JD281" s="92">
        <v>-7.0317191799999996</v>
      </c>
      <c r="JE281" s="92">
        <v>-374.77188200000001</v>
      </c>
      <c r="JF281" s="92">
        <v>-4.4314943199999997</v>
      </c>
      <c r="JG281" s="92">
        <v>2.2855331799999999E-3</v>
      </c>
      <c r="JH281" s="92">
        <v>0.19328775100000001</v>
      </c>
      <c r="JI281" s="92">
        <v>84.570091899999994</v>
      </c>
      <c r="JJ281" s="92">
        <v>0</v>
      </c>
      <c r="JK281" s="92">
        <v>0</v>
      </c>
      <c r="JL281" s="92">
        <v>0</v>
      </c>
      <c r="JM281" s="92">
        <v>0</v>
      </c>
      <c r="JN281" s="92">
        <v>0</v>
      </c>
      <c r="JO281" s="92">
        <v>0</v>
      </c>
      <c r="JP281" s="92">
        <v>0</v>
      </c>
      <c r="JQ281" s="92">
        <v>0</v>
      </c>
      <c r="JR281" s="92">
        <v>0</v>
      </c>
      <c r="JS281" s="92">
        <v>0</v>
      </c>
      <c r="JT281" s="92">
        <v>0</v>
      </c>
      <c r="JU281" s="92">
        <v>0</v>
      </c>
      <c r="JV281" s="92">
        <v>0</v>
      </c>
      <c r="JW281" s="92">
        <v>0</v>
      </c>
      <c r="JX281" s="92">
        <v>0</v>
      </c>
      <c r="JY281" s="92">
        <v>0</v>
      </c>
      <c r="JZ281" s="92">
        <v>0</v>
      </c>
      <c r="KA281" s="92">
        <v>0</v>
      </c>
      <c r="KB281" s="92">
        <v>0</v>
      </c>
      <c r="KC281" s="92">
        <v>0</v>
      </c>
      <c r="KD281" s="92">
        <v>0</v>
      </c>
      <c r="KE281" s="92">
        <v>0</v>
      </c>
      <c r="KF281" s="92">
        <v>0</v>
      </c>
      <c r="KG281" s="92">
        <v>0</v>
      </c>
      <c r="KH281" s="92">
        <v>0</v>
      </c>
      <c r="KI281" s="92">
        <v>0</v>
      </c>
      <c r="KJ281" s="92">
        <v>0</v>
      </c>
      <c r="KK281" s="92">
        <v>0</v>
      </c>
      <c r="KL281" s="92">
        <v>0</v>
      </c>
      <c r="KM281" s="92">
        <v>0</v>
      </c>
      <c r="KN281" s="92">
        <v>0</v>
      </c>
      <c r="KO281" s="92">
        <v>0</v>
      </c>
      <c r="KP281" s="92">
        <v>0</v>
      </c>
      <c r="KQ281" s="92">
        <v>0</v>
      </c>
      <c r="KR281" s="92">
        <v>0</v>
      </c>
      <c r="KS281" s="92">
        <v>0</v>
      </c>
      <c r="KT281" s="92">
        <v>0</v>
      </c>
      <c r="KU281" s="92">
        <v>0</v>
      </c>
      <c r="KV281" s="92">
        <v>0</v>
      </c>
      <c r="KW281" s="92">
        <v>0</v>
      </c>
      <c r="KX281" s="92">
        <v>0</v>
      </c>
      <c r="KY281" s="92">
        <v>0</v>
      </c>
      <c r="KZ281" s="92">
        <v>0</v>
      </c>
      <c r="LA281" s="92">
        <v>0</v>
      </c>
      <c r="LB281" s="92">
        <v>0</v>
      </c>
      <c r="LC281" s="92">
        <v>0</v>
      </c>
      <c r="LD281" s="92">
        <v>0</v>
      </c>
      <c r="LE281" s="92">
        <v>0</v>
      </c>
      <c r="LF281" s="92">
        <v>0</v>
      </c>
      <c r="LG281" s="92">
        <v>0</v>
      </c>
      <c r="LH281" s="92">
        <v>0</v>
      </c>
      <c r="LI281" s="92">
        <v>0</v>
      </c>
      <c r="LJ281" s="92">
        <v>0</v>
      </c>
      <c r="LK281" s="92">
        <v>0</v>
      </c>
      <c r="LL281" s="92">
        <v>0</v>
      </c>
      <c r="LM281" s="92">
        <v>0</v>
      </c>
      <c r="LN281" s="92">
        <v>0</v>
      </c>
      <c r="LO281" s="92">
        <v>0</v>
      </c>
      <c r="LP281" s="92">
        <v>0</v>
      </c>
      <c r="LQ281" s="92">
        <v>0</v>
      </c>
      <c r="LR281" s="92">
        <v>0</v>
      </c>
      <c r="LS281" s="92">
        <v>0</v>
      </c>
      <c r="LT281" s="92">
        <v>0</v>
      </c>
      <c r="LU281" s="92">
        <v>0</v>
      </c>
      <c r="LV281" s="92">
        <v>0</v>
      </c>
      <c r="LW281" s="92">
        <v>0</v>
      </c>
      <c r="LX281" s="92">
        <v>0</v>
      </c>
      <c r="LY281" s="92">
        <v>0</v>
      </c>
      <c r="LZ281" s="92">
        <v>0</v>
      </c>
      <c r="MA281" s="92">
        <v>0</v>
      </c>
      <c r="MB281" s="92">
        <v>0</v>
      </c>
      <c r="MC281" s="92">
        <v>0</v>
      </c>
      <c r="MD281" s="92">
        <v>0</v>
      </c>
      <c r="ME281" s="92">
        <v>0</v>
      </c>
      <c r="MF281" s="92">
        <v>0</v>
      </c>
      <c r="MG281" s="92">
        <v>0</v>
      </c>
      <c r="MH281" s="92">
        <v>0</v>
      </c>
      <c r="MI281" s="92">
        <v>0</v>
      </c>
      <c r="MJ281" s="92">
        <v>0</v>
      </c>
      <c r="MK281" s="92">
        <v>0</v>
      </c>
      <c r="ML281" s="92">
        <v>0</v>
      </c>
      <c r="MM281" s="92">
        <v>0</v>
      </c>
      <c r="MN281" s="92">
        <v>0</v>
      </c>
      <c r="MO281" s="92">
        <v>0</v>
      </c>
      <c r="MP281" s="92">
        <v>0</v>
      </c>
      <c r="MQ281" s="92">
        <v>0</v>
      </c>
      <c r="MR281" s="92">
        <v>0</v>
      </c>
      <c r="MS281" s="92">
        <v>0</v>
      </c>
      <c r="MT281" s="92">
        <v>0</v>
      </c>
      <c r="MU281" s="92">
        <v>0</v>
      </c>
      <c r="MV281" s="92">
        <v>0</v>
      </c>
      <c r="MW281" s="92">
        <v>0</v>
      </c>
      <c r="MX281" s="92">
        <v>0</v>
      </c>
      <c r="MY281" s="92">
        <v>0</v>
      </c>
      <c r="MZ281" s="92">
        <v>0</v>
      </c>
      <c r="NA281" s="92">
        <v>0</v>
      </c>
      <c r="NB281" s="92">
        <v>0</v>
      </c>
      <c r="NC281" s="92">
        <v>0</v>
      </c>
      <c r="ND281" s="92">
        <v>0</v>
      </c>
      <c r="NE281" s="92">
        <v>0</v>
      </c>
      <c r="NF281" s="92">
        <v>0</v>
      </c>
      <c r="NG281" s="92">
        <v>0</v>
      </c>
      <c r="NH281" s="92">
        <v>0</v>
      </c>
      <c r="NI281" s="92">
        <v>0</v>
      </c>
      <c r="NJ281" s="92">
        <v>0</v>
      </c>
      <c r="NK281" s="92">
        <v>0</v>
      </c>
      <c r="NL281" s="92">
        <v>0</v>
      </c>
      <c r="NM281" s="92">
        <v>0</v>
      </c>
      <c r="NN281" s="92">
        <v>0</v>
      </c>
      <c r="NO281" s="92">
        <v>0</v>
      </c>
      <c r="NP281" s="92">
        <v>0</v>
      </c>
      <c r="NQ281" s="92">
        <v>0</v>
      </c>
      <c r="NR281" s="92">
        <v>0</v>
      </c>
      <c r="NS281" s="92">
        <v>0</v>
      </c>
      <c r="NT281" s="92">
        <v>0</v>
      </c>
      <c r="NU281" s="92">
        <v>0</v>
      </c>
      <c r="NV281" s="92">
        <v>0</v>
      </c>
      <c r="NW281" s="92">
        <v>0</v>
      </c>
      <c r="NX281" s="92">
        <v>0</v>
      </c>
      <c r="NY281" s="92">
        <v>0</v>
      </c>
      <c r="NZ281" s="92">
        <v>0</v>
      </c>
      <c r="OA281" s="92">
        <v>0</v>
      </c>
      <c r="OB281" s="92">
        <v>0</v>
      </c>
      <c r="OC281" s="92">
        <v>0</v>
      </c>
      <c r="OD281" s="92">
        <v>0</v>
      </c>
      <c r="OE281" s="92">
        <v>0</v>
      </c>
      <c r="OF281" s="92">
        <v>0</v>
      </c>
      <c r="OG281" s="92">
        <v>0</v>
      </c>
      <c r="OH281" s="92">
        <v>0</v>
      </c>
      <c r="OI281" s="92">
        <v>0</v>
      </c>
      <c r="OJ281" s="92">
        <v>0</v>
      </c>
      <c r="OK281" s="92">
        <v>0</v>
      </c>
      <c r="OL281" s="92">
        <v>0</v>
      </c>
      <c r="OM281" s="92">
        <v>0</v>
      </c>
      <c r="ON281" s="92">
        <v>0</v>
      </c>
      <c r="OO281" s="92">
        <v>0</v>
      </c>
      <c r="OP281" s="92">
        <v>0</v>
      </c>
      <c r="OQ281" s="92">
        <v>0</v>
      </c>
      <c r="OR281" s="92">
        <v>0</v>
      </c>
      <c r="OS281" s="92">
        <v>0</v>
      </c>
      <c r="OT281" s="92">
        <v>0</v>
      </c>
      <c r="OU281" s="92">
        <v>0</v>
      </c>
      <c r="OV281" s="92">
        <v>0</v>
      </c>
      <c r="OW281" s="92">
        <v>0</v>
      </c>
      <c r="OX281" s="92">
        <v>0</v>
      </c>
      <c r="OY281" s="92">
        <v>0</v>
      </c>
      <c r="OZ281" s="92">
        <v>0</v>
      </c>
      <c r="PA281" s="92">
        <v>0</v>
      </c>
      <c r="PB281" s="92">
        <v>0</v>
      </c>
      <c r="PC281" s="92">
        <v>0</v>
      </c>
      <c r="PD281" s="92">
        <v>0</v>
      </c>
      <c r="PE281" s="92">
        <v>0</v>
      </c>
      <c r="PF281" s="92">
        <v>0</v>
      </c>
      <c r="PG281" s="92">
        <v>0</v>
      </c>
      <c r="PH281" s="92">
        <v>0</v>
      </c>
      <c r="PI281" s="92">
        <v>0</v>
      </c>
      <c r="PJ281" s="92">
        <v>0</v>
      </c>
      <c r="PK281" s="92">
        <v>0</v>
      </c>
      <c r="PL281" s="92">
        <v>0</v>
      </c>
      <c r="PM281" s="92">
        <v>0</v>
      </c>
      <c r="PN281" s="92">
        <v>0</v>
      </c>
      <c r="PO281" s="92">
        <v>0</v>
      </c>
      <c r="PP281" s="92">
        <v>0</v>
      </c>
      <c r="PQ281" s="92">
        <v>0</v>
      </c>
      <c r="PR281" s="92">
        <v>0</v>
      </c>
      <c r="PS281" s="92">
        <v>0</v>
      </c>
      <c r="PT281" s="92">
        <v>0</v>
      </c>
      <c r="PU281" s="92">
        <v>0</v>
      </c>
      <c r="PV281" s="92">
        <v>0</v>
      </c>
      <c r="PW281" s="92">
        <v>0</v>
      </c>
      <c r="PX281" s="92">
        <v>0</v>
      </c>
      <c r="PY281" s="92">
        <v>0</v>
      </c>
      <c r="PZ281" s="92">
        <v>0</v>
      </c>
      <c r="QA281" s="92">
        <v>0</v>
      </c>
      <c r="QB281" s="92">
        <v>0</v>
      </c>
      <c r="QC281" s="92">
        <v>0</v>
      </c>
      <c r="QD281" s="92">
        <v>0</v>
      </c>
      <c r="QE281" s="92">
        <v>0</v>
      </c>
      <c r="QF281" s="92">
        <v>0</v>
      </c>
      <c r="QG281" s="92">
        <v>0</v>
      </c>
      <c r="QH281" s="92">
        <v>0</v>
      </c>
      <c r="QI281" s="92">
        <v>0</v>
      </c>
      <c r="QJ281" s="92">
        <v>0</v>
      </c>
      <c r="QK281" s="92">
        <v>0</v>
      </c>
      <c r="QL281" s="92">
        <v>0</v>
      </c>
      <c r="QM281" s="92">
        <v>0</v>
      </c>
      <c r="QN281" s="92">
        <v>0</v>
      </c>
      <c r="QO281" s="92">
        <v>0</v>
      </c>
      <c r="QP281" s="92">
        <v>0</v>
      </c>
      <c r="QQ281" s="92">
        <v>0</v>
      </c>
      <c r="QR281" s="92">
        <v>0</v>
      </c>
      <c r="QS281" s="92">
        <v>0</v>
      </c>
      <c r="QT281" s="92">
        <v>0</v>
      </c>
      <c r="QU281" s="92">
        <v>0</v>
      </c>
      <c r="QV281" s="92">
        <v>0</v>
      </c>
      <c r="QW281" s="92">
        <v>0</v>
      </c>
      <c r="QX281" s="92">
        <v>0</v>
      </c>
      <c r="QY281" s="92">
        <v>0</v>
      </c>
      <c r="QZ281" s="92">
        <v>0</v>
      </c>
      <c r="RA281" s="92">
        <v>0</v>
      </c>
      <c r="RB281" s="92">
        <v>0</v>
      </c>
      <c r="RC281" s="92">
        <v>0</v>
      </c>
      <c r="RD281" s="92">
        <v>0</v>
      </c>
      <c r="RE281" s="92">
        <v>0</v>
      </c>
      <c r="RF281" s="92">
        <v>0</v>
      </c>
      <c r="RG281" s="92">
        <v>0</v>
      </c>
      <c r="RH281" s="92">
        <v>0</v>
      </c>
      <c r="RI281" s="92">
        <v>0</v>
      </c>
      <c r="RJ281" s="92">
        <v>0</v>
      </c>
      <c r="RK281" s="92">
        <v>0</v>
      </c>
      <c r="RL281" s="92">
        <v>0</v>
      </c>
      <c r="RM281" s="92">
        <v>0</v>
      </c>
      <c r="RN281" s="92">
        <v>0</v>
      </c>
      <c r="RO281" s="92">
        <v>0</v>
      </c>
      <c r="RP281" s="92">
        <v>0</v>
      </c>
      <c r="RQ281" s="92">
        <v>0</v>
      </c>
      <c r="RR281" s="92">
        <v>0</v>
      </c>
      <c r="RS281" s="92">
        <v>0</v>
      </c>
      <c r="RT281" s="92">
        <v>0</v>
      </c>
      <c r="RU281" s="92">
        <v>0</v>
      </c>
      <c r="RV281" s="92">
        <v>0</v>
      </c>
      <c r="RW281" s="92">
        <v>0</v>
      </c>
      <c r="RX281" s="92">
        <v>0</v>
      </c>
      <c r="RY281" s="92">
        <v>0</v>
      </c>
      <c r="RZ281" s="92">
        <v>0</v>
      </c>
      <c r="SA281" s="92">
        <v>0</v>
      </c>
      <c r="SB281" s="92">
        <v>0</v>
      </c>
      <c r="SC281" s="92">
        <v>0</v>
      </c>
      <c r="SD281" s="92">
        <v>0</v>
      </c>
      <c r="SE281" s="92">
        <v>0</v>
      </c>
      <c r="SF281" s="92">
        <v>0</v>
      </c>
      <c r="SG281" s="92">
        <v>0</v>
      </c>
      <c r="SH281" s="92">
        <v>0</v>
      </c>
      <c r="SI281" s="92">
        <v>0</v>
      </c>
      <c r="SJ281" s="92">
        <v>0</v>
      </c>
      <c r="SK281" s="92">
        <v>0</v>
      </c>
      <c r="SL281" s="92">
        <v>0</v>
      </c>
      <c r="SM281" s="92">
        <v>0</v>
      </c>
      <c r="SN281" s="92">
        <v>0</v>
      </c>
      <c r="SO281" s="92">
        <v>0</v>
      </c>
      <c r="SP281" s="92">
        <v>0</v>
      </c>
      <c r="SQ281" s="92">
        <v>0</v>
      </c>
      <c r="SR281" s="92">
        <v>0</v>
      </c>
      <c r="SS281" s="92">
        <v>0</v>
      </c>
      <c r="ST281" s="92">
        <v>0</v>
      </c>
      <c r="SU281" s="92">
        <v>0</v>
      </c>
      <c r="SV281" s="92">
        <v>0</v>
      </c>
      <c r="SW281" s="92">
        <v>0</v>
      </c>
      <c r="SX281" s="92">
        <v>0</v>
      </c>
      <c r="SY281" s="92">
        <v>0</v>
      </c>
      <c r="SZ281" s="92">
        <v>0</v>
      </c>
      <c r="TA281" s="92">
        <v>0</v>
      </c>
      <c r="TB281" s="92">
        <v>0</v>
      </c>
      <c r="TC281" s="92">
        <v>1</v>
      </c>
      <c r="TD281" s="92">
        <v>0</v>
      </c>
      <c r="TE281" s="92">
        <v>0</v>
      </c>
      <c r="TF281" s="92">
        <v>0</v>
      </c>
      <c r="TG281" s="92">
        <v>0</v>
      </c>
      <c r="TH281" s="92">
        <v>0</v>
      </c>
      <c r="TI281" s="92">
        <v>0</v>
      </c>
      <c r="TJ281" s="92">
        <v>0</v>
      </c>
      <c r="TK281" s="92">
        <v>0</v>
      </c>
      <c r="TL281" s="92">
        <v>0</v>
      </c>
      <c r="TM281" s="92">
        <v>0</v>
      </c>
      <c r="TN281" s="92">
        <v>0</v>
      </c>
      <c r="TO281" s="92">
        <v>0</v>
      </c>
      <c r="TP281" s="92">
        <v>4.0189428499999999E-2</v>
      </c>
      <c r="TQ281" s="92">
        <v>-8178192.9028200004</v>
      </c>
      <c r="TR281" s="92">
        <v>1.0887798472222199E-3</v>
      </c>
      <c r="TS281" s="92">
        <v>0</v>
      </c>
      <c r="TT281" s="92">
        <v>4.5506181388888902E-10</v>
      </c>
      <c r="TU281" s="92">
        <v>3.0512341944444501E-22</v>
      </c>
      <c r="TV281" s="92">
        <v>6.69800466666667E-22</v>
      </c>
      <c r="TW281" s="92">
        <v>2.81035161111111E-22</v>
      </c>
      <c r="TX281" s="92">
        <v>8.9811035833333398E-18</v>
      </c>
      <c r="TY281" s="92">
        <v>1.86113955833334E-18</v>
      </c>
      <c r="TZ281" s="92">
        <v>5.1536281111111196E-18</v>
      </c>
      <c r="UA281" s="92">
        <v>0</v>
      </c>
      <c r="UB281" s="92">
        <v>7.3702075277777804E-22</v>
      </c>
      <c r="UC281" s="92">
        <v>1.8599756055555601E-23</v>
      </c>
      <c r="UD281" s="92">
        <v>7.8040934444444505E-24</v>
      </c>
      <c r="UE281" s="92">
        <v>3.7534448333333398E-18</v>
      </c>
      <c r="UF281" s="92">
        <v>3.6893765833333398E-18</v>
      </c>
      <c r="UG281" s="92">
        <v>7.1464894166666698E-21</v>
      </c>
      <c r="UH281" s="92">
        <v>6.4829534722222301E-13</v>
      </c>
      <c r="UI281" s="92">
        <v>2.1241524611111099E-14</v>
      </c>
      <c r="UJ281" s="92">
        <v>2.1836700555555599E-11</v>
      </c>
      <c r="UK281" s="92">
        <v>3.0379671111111101E-11</v>
      </c>
      <c r="UL281" s="92">
        <v>1.29455304722222E-13</v>
      </c>
      <c r="UM281" s="92">
        <v>1.98430831666667E-19</v>
      </c>
      <c r="UN281" s="92">
        <v>6.1636673888888901E-16</v>
      </c>
      <c r="UO281" s="92">
        <v>7.3393664722222306E-17</v>
      </c>
      <c r="UP281" s="92">
        <v>4.0623761388888898E-6</v>
      </c>
      <c r="UQ281" s="92">
        <v>1.44796247222222E-16</v>
      </c>
      <c r="UR281" s="92">
        <v>0</v>
      </c>
      <c r="US281" s="92">
        <v>0</v>
      </c>
      <c r="UT281" s="92">
        <v>0</v>
      </c>
      <c r="UU281" s="92">
        <v>0</v>
      </c>
      <c r="UV281" s="92">
        <v>3.77871463888889E-8</v>
      </c>
      <c r="UW281" s="92">
        <v>0</v>
      </c>
      <c r="UX281" s="92">
        <v>0</v>
      </c>
      <c r="UY281" s="92">
        <v>0</v>
      </c>
      <c r="UZ281" s="92">
        <v>0</v>
      </c>
      <c r="VA281" s="92">
        <v>3.51433819444445E-18</v>
      </c>
      <c r="VB281" s="92">
        <v>2.3891691138888899E-5</v>
      </c>
      <c r="VC281" s="92">
        <v>5.2243220000000003E-5</v>
      </c>
      <c r="VD281" s="92">
        <v>0</v>
      </c>
      <c r="VE281" s="92">
        <v>3.7316466388888899E-7</v>
      </c>
      <c r="VF281" s="92">
        <v>0</v>
      </c>
      <c r="VG281" s="92">
        <v>2.79653888888889E-5</v>
      </c>
      <c r="VH281" s="92">
        <v>3.48960422222223E-9</v>
      </c>
      <c r="VI281" s="92">
        <v>5.2539238888888901E-5</v>
      </c>
      <c r="VJ281" s="92">
        <v>1.7086061055555598E-8</v>
      </c>
      <c r="VK281" s="92">
        <v>0</v>
      </c>
      <c r="VL281" s="92">
        <v>0</v>
      </c>
      <c r="VM281" s="92">
        <v>0</v>
      </c>
      <c r="VN281" s="92">
        <v>0</v>
      </c>
      <c r="VO281" s="92">
        <v>0</v>
      </c>
      <c r="VP281" s="92">
        <v>0</v>
      </c>
      <c r="VQ281" s="92">
        <v>0</v>
      </c>
      <c r="VR281" s="92">
        <v>0</v>
      </c>
      <c r="VS281" s="92">
        <v>0</v>
      </c>
      <c r="VT281" s="92">
        <v>0</v>
      </c>
      <c r="VU281" s="92">
        <v>0</v>
      </c>
      <c r="VV281" s="92">
        <v>0</v>
      </c>
      <c r="VW281" s="92">
        <v>0</v>
      </c>
      <c r="VX281" s="92">
        <v>0</v>
      </c>
      <c r="VY281" s="92">
        <v>0</v>
      </c>
      <c r="VZ281" s="92">
        <v>0</v>
      </c>
      <c r="WA281" s="92">
        <v>0</v>
      </c>
      <c r="WB281" s="92">
        <v>0</v>
      </c>
      <c r="WC281" s="92">
        <v>0</v>
      </c>
    </row>
    <row r="282" spans="2:601" ht="13.5" customHeight="1">
      <c r="B282" s="851" t="s">
        <v>2943</v>
      </c>
      <c r="C282" s="92">
        <v>0</v>
      </c>
      <c r="D282" s="92">
        <v>380710.52399999998</v>
      </c>
      <c r="E282" s="92">
        <v>-1442.4836</v>
      </c>
      <c r="F282" s="92">
        <v>21132.645400000001</v>
      </c>
      <c r="G282" s="92">
        <v>0</v>
      </c>
      <c r="H282" s="92">
        <v>0</v>
      </c>
      <c r="I282" s="92">
        <v>0</v>
      </c>
      <c r="J282" s="92">
        <v>0</v>
      </c>
      <c r="K282" s="92">
        <v>0</v>
      </c>
      <c r="L282" s="92">
        <v>0</v>
      </c>
      <c r="M282" s="92">
        <v>0</v>
      </c>
      <c r="N282" s="92">
        <v>0</v>
      </c>
      <c r="O282" s="92">
        <v>0</v>
      </c>
      <c r="P282" s="92">
        <v>0</v>
      </c>
      <c r="Q282" s="92">
        <v>0</v>
      </c>
      <c r="R282" s="92">
        <v>0</v>
      </c>
      <c r="S282" s="92">
        <v>0</v>
      </c>
      <c r="T282" s="92">
        <v>0</v>
      </c>
      <c r="U282" s="92">
        <v>0</v>
      </c>
      <c r="V282" s="92">
        <v>0</v>
      </c>
      <c r="W282" s="92">
        <v>0</v>
      </c>
      <c r="X282" s="92">
        <v>0</v>
      </c>
      <c r="Y282" s="92">
        <v>0</v>
      </c>
      <c r="Z282" s="92">
        <v>0</v>
      </c>
      <c r="AA282" s="92">
        <v>0</v>
      </c>
      <c r="AB282" s="92">
        <v>0</v>
      </c>
      <c r="AC282" s="92">
        <v>0</v>
      </c>
      <c r="AD282" s="92">
        <v>0</v>
      </c>
      <c r="AE282" s="92">
        <v>0</v>
      </c>
      <c r="AF282" s="92">
        <v>0</v>
      </c>
      <c r="AG282" s="92">
        <v>0</v>
      </c>
      <c r="AH282" s="92">
        <v>0</v>
      </c>
      <c r="AI282" s="92">
        <v>0</v>
      </c>
      <c r="AJ282" s="92">
        <v>0</v>
      </c>
      <c r="AK282" s="92">
        <v>0</v>
      </c>
      <c r="AL282" s="92">
        <v>0</v>
      </c>
      <c r="AM282" s="92">
        <v>0</v>
      </c>
      <c r="AN282" s="92">
        <v>0</v>
      </c>
      <c r="AO282" s="92">
        <v>0</v>
      </c>
      <c r="AP282" s="92">
        <v>0</v>
      </c>
      <c r="AQ282" s="92">
        <v>0</v>
      </c>
      <c r="AR282" s="92">
        <v>0</v>
      </c>
      <c r="AS282" s="92">
        <v>0</v>
      </c>
      <c r="AT282" s="92">
        <v>0</v>
      </c>
      <c r="AU282" s="92">
        <v>0</v>
      </c>
      <c r="AV282" s="92">
        <v>0</v>
      </c>
      <c r="AW282" s="92">
        <v>0</v>
      </c>
      <c r="AX282" s="92">
        <v>0</v>
      </c>
      <c r="AY282" s="92">
        <v>0</v>
      </c>
      <c r="AZ282" s="92">
        <v>0</v>
      </c>
      <c r="BA282" s="92">
        <v>0</v>
      </c>
      <c r="BB282" s="92">
        <v>0</v>
      </c>
      <c r="BC282" s="92">
        <v>0</v>
      </c>
      <c r="BD282" s="92">
        <v>0</v>
      </c>
      <c r="BE282" s="92">
        <v>0</v>
      </c>
      <c r="BF282" s="92">
        <v>0</v>
      </c>
      <c r="BG282" s="92">
        <v>0</v>
      </c>
      <c r="BH282" s="92">
        <v>0</v>
      </c>
      <c r="BI282" s="92">
        <v>0</v>
      </c>
      <c r="BJ282" s="92">
        <v>0</v>
      </c>
      <c r="BK282" s="92">
        <v>0</v>
      </c>
      <c r="BL282" s="92">
        <v>0</v>
      </c>
      <c r="BM282" s="92">
        <v>0</v>
      </c>
      <c r="BN282" s="92">
        <v>0</v>
      </c>
      <c r="BO282" s="92">
        <v>0</v>
      </c>
      <c r="BP282" s="92">
        <v>1</v>
      </c>
      <c r="BQ282" s="92">
        <v>0</v>
      </c>
      <c r="BR282" s="92">
        <v>0</v>
      </c>
      <c r="BS282" s="92">
        <v>0</v>
      </c>
      <c r="BT282" s="92">
        <v>0</v>
      </c>
      <c r="BU282" s="92">
        <v>0</v>
      </c>
      <c r="BV282" s="92">
        <v>0</v>
      </c>
      <c r="BW282" s="92">
        <v>0</v>
      </c>
      <c r="BX282" s="92">
        <v>0</v>
      </c>
      <c r="BY282" s="92">
        <v>0</v>
      </c>
      <c r="BZ282" s="92">
        <v>0</v>
      </c>
      <c r="CA282" s="92">
        <v>0</v>
      </c>
      <c r="CB282" s="92">
        <v>0</v>
      </c>
      <c r="CC282" s="92">
        <v>0</v>
      </c>
      <c r="CD282" s="92">
        <v>0</v>
      </c>
      <c r="CE282" s="92">
        <v>0</v>
      </c>
      <c r="CF282" s="92">
        <v>0</v>
      </c>
      <c r="CG282" s="92">
        <v>0</v>
      </c>
      <c r="CH282" s="92">
        <v>0</v>
      </c>
      <c r="CI282" s="92">
        <v>0</v>
      </c>
      <c r="CJ282" s="92">
        <v>0</v>
      </c>
      <c r="CK282" s="92">
        <v>0</v>
      </c>
      <c r="CL282" s="92">
        <v>0</v>
      </c>
      <c r="CM282" s="92">
        <v>0</v>
      </c>
      <c r="CN282" s="92">
        <v>0</v>
      </c>
      <c r="CO282" s="92">
        <v>0</v>
      </c>
      <c r="CP282" s="92">
        <v>0</v>
      </c>
      <c r="CQ282" s="92">
        <v>0</v>
      </c>
      <c r="CR282" s="92">
        <v>0</v>
      </c>
      <c r="CS282" s="92">
        <v>0</v>
      </c>
      <c r="CT282" s="92">
        <v>0</v>
      </c>
      <c r="CU282" s="92">
        <v>0</v>
      </c>
      <c r="CV282" s="92">
        <v>0</v>
      </c>
      <c r="CW282" s="92">
        <v>0</v>
      </c>
      <c r="CX282" s="92">
        <v>0</v>
      </c>
      <c r="CY282" s="92">
        <v>0</v>
      </c>
      <c r="CZ282" s="92">
        <v>0</v>
      </c>
      <c r="DA282" s="92">
        <v>0</v>
      </c>
      <c r="DB282" s="92">
        <v>0</v>
      </c>
      <c r="DC282" s="92">
        <v>0</v>
      </c>
      <c r="DD282" s="92">
        <v>0</v>
      </c>
      <c r="DE282" s="92">
        <v>0</v>
      </c>
      <c r="DF282" s="92">
        <v>0</v>
      </c>
      <c r="DG282" s="92">
        <v>0</v>
      </c>
      <c r="DH282" s="92">
        <v>0</v>
      </c>
      <c r="DI282" s="92">
        <v>0</v>
      </c>
      <c r="DJ282" s="92">
        <v>0</v>
      </c>
      <c r="DK282" s="92">
        <v>0</v>
      </c>
      <c r="DL282" s="92">
        <v>0</v>
      </c>
      <c r="DM282" s="92">
        <v>0</v>
      </c>
      <c r="DN282" s="92">
        <v>0</v>
      </c>
      <c r="DO282" s="92">
        <v>0</v>
      </c>
      <c r="DP282" s="92">
        <v>0</v>
      </c>
      <c r="DQ282" s="92">
        <v>0</v>
      </c>
      <c r="DR282" s="92">
        <v>0</v>
      </c>
      <c r="DS282" s="92">
        <v>0</v>
      </c>
      <c r="DT282" s="92">
        <v>0</v>
      </c>
      <c r="DU282" s="92">
        <v>0</v>
      </c>
      <c r="DV282" s="92">
        <v>0</v>
      </c>
      <c r="DW282" s="92">
        <v>0</v>
      </c>
      <c r="DX282" s="92">
        <v>0</v>
      </c>
      <c r="DY282" s="92">
        <v>0</v>
      </c>
      <c r="DZ282" s="92">
        <v>380710.52399999998</v>
      </c>
      <c r="EA282" s="92">
        <v>0</v>
      </c>
      <c r="EB282" s="92">
        <v>0</v>
      </c>
      <c r="EC282" s="92">
        <v>0</v>
      </c>
      <c r="ED282" s="92">
        <v>0</v>
      </c>
      <c r="EE282" s="92">
        <v>0</v>
      </c>
      <c r="EF282" s="92">
        <v>0</v>
      </c>
      <c r="EG282" s="92">
        <v>0</v>
      </c>
      <c r="EH282" s="92">
        <v>0</v>
      </c>
      <c r="EI282" s="92">
        <v>0</v>
      </c>
      <c r="EJ282" s="92">
        <v>0</v>
      </c>
      <c r="EK282" s="92">
        <v>0</v>
      </c>
      <c r="EL282" s="92">
        <v>0</v>
      </c>
      <c r="EM282" s="92">
        <v>0</v>
      </c>
      <c r="EN282" s="92">
        <v>0</v>
      </c>
      <c r="EO282" s="92">
        <v>0</v>
      </c>
      <c r="EP282" s="92">
        <v>0</v>
      </c>
      <c r="EQ282" s="92">
        <v>0</v>
      </c>
      <c r="ER282" s="92">
        <v>0</v>
      </c>
      <c r="ES282" s="92">
        <v>0</v>
      </c>
      <c r="ET282" s="92">
        <v>0</v>
      </c>
      <c r="EU282" s="92">
        <v>0</v>
      </c>
      <c r="EV282" s="92">
        <v>0</v>
      </c>
      <c r="EW282" s="92">
        <v>0</v>
      </c>
      <c r="EX282" s="92">
        <v>0</v>
      </c>
      <c r="EY282" s="92">
        <v>0</v>
      </c>
      <c r="EZ282" s="92">
        <v>0</v>
      </c>
      <c r="FA282" s="92">
        <v>0</v>
      </c>
      <c r="FB282" s="92">
        <v>0</v>
      </c>
      <c r="FC282" s="92">
        <v>0</v>
      </c>
      <c r="FD282" s="92">
        <v>0</v>
      </c>
      <c r="FE282" s="92">
        <v>0</v>
      </c>
      <c r="FF282" s="92">
        <v>0</v>
      </c>
      <c r="FG282" s="92">
        <v>0</v>
      </c>
      <c r="FH282" s="92">
        <v>0</v>
      </c>
      <c r="FI282" s="92">
        <v>0</v>
      </c>
      <c r="FJ282" s="92">
        <v>0</v>
      </c>
      <c r="FK282" s="92">
        <v>0</v>
      </c>
      <c r="FL282" s="92">
        <v>0</v>
      </c>
      <c r="FM282" s="92">
        <v>0</v>
      </c>
      <c r="FN282" s="92">
        <v>0</v>
      </c>
      <c r="FO282" s="92">
        <v>0</v>
      </c>
      <c r="FP282" s="92">
        <v>0</v>
      </c>
      <c r="FQ282" s="92">
        <v>0</v>
      </c>
      <c r="FR282" s="92">
        <v>0</v>
      </c>
      <c r="FS282" s="92">
        <v>0</v>
      </c>
      <c r="FT282" s="92">
        <v>0</v>
      </c>
      <c r="FU282" s="92">
        <v>0</v>
      </c>
      <c r="FV282" s="92">
        <v>0</v>
      </c>
      <c r="FW282" s="92">
        <v>0</v>
      </c>
      <c r="FX282" s="92">
        <v>0</v>
      </c>
      <c r="FY282" s="92">
        <v>0</v>
      </c>
      <c r="FZ282" s="92">
        <v>0</v>
      </c>
      <c r="GA282" s="92">
        <v>0</v>
      </c>
      <c r="GB282" s="92">
        <v>0</v>
      </c>
      <c r="GC282" s="92">
        <v>0</v>
      </c>
      <c r="GD282" s="92">
        <v>0</v>
      </c>
      <c r="GE282" s="92">
        <v>0</v>
      </c>
      <c r="GF282" s="92">
        <v>0</v>
      </c>
      <c r="GG282" s="92">
        <v>0</v>
      </c>
      <c r="GH282" s="92">
        <v>0</v>
      </c>
      <c r="GI282" s="92">
        <v>0</v>
      </c>
      <c r="GJ282" s="92">
        <v>1</v>
      </c>
      <c r="GK282" s="92">
        <v>0</v>
      </c>
      <c r="GL282" s="92">
        <v>0</v>
      </c>
      <c r="GM282" s="92">
        <v>0</v>
      </c>
      <c r="GN282" s="92">
        <v>0</v>
      </c>
      <c r="GO282" s="92">
        <v>0</v>
      </c>
      <c r="GP282" s="92">
        <v>0</v>
      </c>
      <c r="GQ282" s="92">
        <v>0</v>
      </c>
      <c r="GR282" s="92">
        <v>0</v>
      </c>
      <c r="GS282" s="92">
        <v>0</v>
      </c>
      <c r="GT282" s="92">
        <v>0</v>
      </c>
      <c r="GU282" s="92">
        <v>0</v>
      </c>
      <c r="GV282" s="92">
        <v>0</v>
      </c>
      <c r="GW282" s="92">
        <v>0</v>
      </c>
      <c r="GX282" s="92">
        <v>0</v>
      </c>
      <c r="GY282" s="92">
        <v>0</v>
      </c>
      <c r="GZ282" s="92">
        <v>0</v>
      </c>
      <c r="HA282" s="92">
        <v>0</v>
      </c>
      <c r="HB282" s="92">
        <v>0</v>
      </c>
      <c r="HC282" s="92">
        <v>0</v>
      </c>
      <c r="HD282" s="92">
        <v>0</v>
      </c>
      <c r="HE282" s="92">
        <v>0</v>
      </c>
      <c r="HF282" s="92">
        <v>0</v>
      </c>
      <c r="HG282" s="92">
        <v>0</v>
      </c>
      <c r="HH282" s="92">
        <v>0</v>
      </c>
      <c r="HI282" s="92">
        <v>0</v>
      </c>
      <c r="HJ282" s="92">
        <v>0</v>
      </c>
      <c r="HK282" s="92">
        <v>0</v>
      </c>
      <c r="HL282" s="92">
        <v>0</v>
      </c>
      <c r="HM282" s="92">
        <v>0</v>
      </c>
      <c r="HN282" s="92">
        <v>0</v>
      </c>
      <c r="HO282" s="92">
        <v>0</v>
      </c>
      <c r="HP282" s="92">
        <v>0</v>
      </c>
      <c r="HQ282" s="92">
        <v>0</v>
      </c>
      <c r="HR282" s="92">
        <v>0</v>
      </c>
      <c r="HS282" s="92">
        <v>0</v>
      </c>
      <c r="HT282" s="92">
        <v>0</v>
      </c>
      <c r="HU282" s="92">
        <v>0</v>
      </c>
      <c r="HV282" s="92">
        <v>0</v>
      </c>
      <c r="HW282" s="92">
        <v>0</v>
      </c>
      <c r="HX282" s="92">
        <v>0</v>
      </c>
      <c r="HY282" s="92">
        <v>0</v>
      </c>
      <c r="HZ282" s="92">
        <v>0</v>
      </c>
      <c r="IA282" s="92">
        <v>0</v>
      </c>
      <c r="IB282" s="92">
        <v>0</v>
      </c>
      <c r="IC282" s="92">
        <v>0</v>
      </c>
      <c r="ID282" s="92">
        <v>0</v>
      </c>
      <c r="IE282" s="92">
        <v>0</v>
      </c>
      <c r="IF282" s="92">
        <v>0</v>
      </c>
      <c r="IG282" s="92">
        <v>0</v>
      </c>
      <c r="IH282" s="92">
        <v>0</v>
      </c>
      <c r="II282" s="92">
        <v>0</v>
      </c>
      <c r="IJ282" s="92">
        <v>0</v>
      </c>
      <c r="IK282" s="92">
        <v>0</v>
      </c>
      <c r="IL282" s="92">
        <v>0</v>
      </c>
      <c r="IM282" s="92">
        <v>0</v>
      </c>
      <c r="IN282" s="92">
        <v>0</v>
      </c>
      <c r="IO282" s="92">
        <v>0</v>
      </c>
      <c r="IP282" s="92">
        <v>0</v>
      </c>
      <c r="IQ282" s="92">
        <v>0</v>
      </c>
      <c r="IR282" s="92">
        <v>0</v>
      </c>
      <c r="IS282" s="92">
        <v>0</v>
      </c>
      <c r="IT282" s="92">
        <v>21132.645400000001</v>
      </c>
      <c r="IU282" s="92">
        <v>380710.52399999998</v>
      </c>
      <c r="IV282" s="92">
        <v>6385.0292499999996</v>
      </c>
      <c r="IW282" s="92">
        <v>25.2060335</v>
      </c>
      <c r="IX282" s="92">
        <v>1</v>
      </c>
      <c r="IY282" s="92">
        <v>0</v>
      </c>
      <c r="IZ282" s="92">
        <v>1</v>
      </c>
      <c r="JA282" s="92">
        <v>0</v>
      </c>
      <c r="JB282" s="92">
        <v>-68258.543699999995</v>
      </c>
      <c r="JC282" s="92">
        <v>-3788.9249399999999</v>
      </c>
      <c r="JD282" s="92">
        <v>-1442.4836</v>
      </c>
      <c r="JE282" s="92">
        <v>-38.952975500000001</v>
      </c>
      <c r="JF282" s="92">
        <v>-2.1622187099999999</v>
      </c>
      <c r="JG282" s="92">
        <v>5.5161964399999999E-2</v>
      </c>
      <c r="JH282" s="92">
        <v>0.99375823500000005</v>
      </c>
      <c r="JI282" s="92">
        <v>18.015280000000001</v>
      </c>
      <c r="JJ282" s="92">
        <v>6357.40416</v>
      </c>
      <c r="JK282" s="92">
        <v>0</v>
      </c>
      <c r="JL282" s="92">
        <v>0</v>
      </c>
      <c r="JM282" s="92">
        <v>0</v>
      </c>
      <c r="JN282" s="92">
        <v>0</v>
      </c>
      <c r="JO282" s="92">
        <v>0</v>
      </c>
      <c r="JP282" s="92">
        <v>0</v>
      </c>
      <c r="JQ282" s="92">
        <v>0</v>
      </c>
      <c r="JR282" s="92">
        <v>0</v>
      </c>
      <c r="JS282" s="92">
        <v>0</v>
      </c>
      <c r="JT282" s="92">
        <v>0</v>
      </c>
      <c r="JU282" s="92">
        <v>0</v>
      </c>
      <c r="JV282" s="92">
        <v>0</v>
      </c>
      <c r="JW282" s="92">
        <v>0</v>
      </c>
      <c r="JX282" s="92">
        <v>0</v>
      </c>
      <c r="JY282" s="92">
        <v>0</v>
      </c>
      <c r="JZ282" s="92">
        <v>0</v>
      </c>
      <c r="KA282" s="92">
        <v>0</v>
      </c>
      <c r="KB282" s="92">
        <v>0</v>
      </c>
      <c r="KC282" s="92">
        <v>0</v>
      </c>
      <c r="KD282" s="92">
        <v>0</v>
      </c>
      <c r="KE282" s="92">
        <v>0</v>
      </c>
      <c r="KF282" s="92">
        <v>0</v>
      </c>
      <c r="KG282" s="92">
        <v>0</v>
      </c>
      <c r="KH282" s="92">
        <v>0</v>
      </c>
      <c r="KI282" s="92">
        <v>0</v>
      </c>
      <c r="KJ282" s="92">
        <v>0</v>
      </c>
      <c r="KK282" s="92">
        <v>0</v>
      </c>
      <c r="KL282" s="92">
        <v>0</v>
      </c>
      <c r="KM282" s="92">
        <v>0</v>
      </c>
      <c r="KN282" s="92">
        <v>0</v>
      </c>
      <c r="KO282" s="92">
        <v>0</v>
      </c>
      <c r="KP282" s="92">
        <v>0</v>
      </c>
      <c r="KQ282" s="92">
        <v>0</v>
      </c>
      <c r="KR282" s="92">
        <v>0</v>
      </c>
      <c r="KS282" s="92">
        <v>0</v>
      </c>
      <c r="KT282" s="92">
        <v>0</v>
      </c>
      <c r="KU282" s="92">
        <v>0</v>
      </c>
      <c r="KV282" s="92">
        <v>0</v>
      </c>
      <c r="KW282" s="92">
        <v>0</v>
      </c>
      <c r="KX282" s="92">
        <v>0</v>
      </c>
      <c r="KY282" s="92">
        <v>0</v>
      </c>
      <c r="KZ282" s="92">
        <v>0</v>
      </c>
      <c r="LA282" s="92">
        <v>0</v>
      </c>
      <c r="LB282" s="92">
        <v>0</v>
      </c>
      <c r="LC282" s="92">
        <v>0</v>
      </c>
      <c r="LD282" s="92">
        <v>0</v>
      </c>
      <c r="LE282" s="92">
        <v>0</v>
      </c>
      <c r="LF282" s="92">
        <v>0</v>
      </c>
      <c r="LG282" s="92">
        <v>0</v>
      </c>
      <c r="LH282" s="92">
        <v>0</v>
      </c>
      <c r="LI282" s="92">
        <v>0</v>
      </c>
      <c r="LJ282" s="92">
        <v>0</v>
      </c>
      <c r="LK282" s="92">
        <v>0</v>
      </c>
      <c r="LL282" s="92">
        <v>0</v>
      </c>
      <c r="LM282" s="92">
        <v>0</v>
      </c>
      <c r="LN282" s="92">
        <v>0</v>
      </c>
      <c r="LO282" s="92">
        <v>0</v>
      </c>
      <c r="LP282" s="92">
        <v>0</v>
      </c>
      <c r="LQ282" s="92">
        <v>0</v>
      </c>
      <c r="LR282" s="92">
        <v>0</v>
      </c>
      <c r="LS282" s="92">
        <v>0</v>
      </c>
      <c r="LT282" s="92">
        <v>0</v>
      </c>
      <c r="LU282" s="92">
        <v>0</v>
      </c>
      <c r="LV282" s="92">
        <v>0</v>
      </c>
      <c r="LW282" s="92">
        <v>0</v>
      </c>
      <c r="LX282" s="92">
        <v>0</v>
      </c>
      <c r="LY282" s="92">
        <v>0</v>
      </c>
      <c r="LZ282" s="92">
        <v>0</v>
      </c>
      <c r="MA282" s="92">
        <v>0</v>
      </c>
      <c r="MB282" s="92">
        <v>0</v>
      </c>
      <c r="MC282" s="92">
        <v>0</v>
      </c>
      <c r="MD282" s="92">
        <v>0</v>
      </c>
      <c r="ME282" s="92">
        <v>0</v>
      </c>
      <c r="MF282" s="92">
        <v>0</v>
      </c>
      <c r="MG282" s="92">
        <v>0</v>
      </c>
      <c r="MH282" s="92">
        <v>0</v>
      </c>
      <c r="MI282" s="92">
        <v>0</v>
      </c>
      <c r="MJ282" s="92">
        <v>0</v>
      </c>
      <c r="MK282" s="92">
        <v>0</v>
      </c>
      <c r="ML282" s="92">
        <v>0</v>
      </c>
      <c r="MM282" s="92">
        <v>0</v>
      </c>
      <c r="MN282" s="92">
        <v>0</v>
      </c>
      <c r="MO282" s="92">
        <v>0</v>
      </c>
      <c r="MP282" s="92">
        <v>0</v>
      </c>
      <c r="MQ282" s="92">
        <v>0</v>
      </c>
      <c r="MR282" s="92">
        <v>0</v>
      </c>
      <c r="MS282" s="92">
        <v>0</v>
      </c>
      <c r="MT282" s="92">
        <v>0</v>
      </c>
      <c r="MU282" s="92">
        <v>0</v>
      </c>
      <c r="MV282" s="92">
        <v>0</v>
      </c>
      <c r="MW282" s="92">
        <v>0</v>
      </c>
      <c r="MX282" s="92">
        <v>0</v>
      </c>
      <c r="MY282" s="92">
        <v>0</v>
      </c>
      <c r="MZ282" s="92">
        <v>0</v>
      </c>
      <c r="NA282" s="92">
        <v>0</v>
      </c>
      <c r="NB282" s="92">
        <v>0</v>
      </c>
      <c r="NC282" s="92">
        <v>0</v>
      </c>
      <c r="ND282" s="92">
        <v>0</v>
      </c>
      <c r="NE282" s="92">
        <v>0</v>
      </c>
      <c r="NF282" s="92">
        <v>0</v>
      </c>
      <c r="NG282" s="92">
        <v>0</v>
      </c>
      <c r="NH282" s="92">
        <v>0</v>
      </c>
      <c r="NI282" s="92">
        <v>0</v>
      </c>
      <c r="NJ282" s="92">
        <v>0</v>
      </c>
      <c r="NK282" s="92">
        <v>0</v>
      </c>
      <c r="NL282" s="92">
        <v>0</v>
      </c>
      <c r="NM282" s="92">
        <v>0</v>
      </c>
      <c r="NN282" s="92">
        <v>0</v>
      </c>
      <c r="NO282" s="92">
        <v>0</v>
      </c>
      <c r="NP282" s="92">
        <v>0</v>
      </c>
      <c r="NQ282" s="92">
        <v>0</v>
      </c>
      <c r="NR282" s="92">
        <v>0</v>
      </c>
      <c r="NS282" s="92">
        <v>0</v>
      </c>
      <c r="NT282" s="92">
        <v>0</v>
      </c>
      <c r="NU282" s="92">
        <v>0</v>
      </c>
      <c r="NV282" s="92">
        <v>0</v>
      </c>
      <c r="NW282" s="92">
        <v>0</v>
      </c>
      <c r="NX282" s="92">
        <v>0</v>
      </c>
      <c r="NY282" s="92">
        <v>0</v>
      </c>
      <c r="NZ282" s="92">
        <v>0</v>
      </c>
      <c r="OA282" s="92">
        <v>0</v>
      </c>
      <c r="OB282" s="92">
        <v>0</v>
      </c>
      <c r="OC282" s="92">
        <v>0</v>
      </c>
      <c r="OD282" s="92">
        <v>0</v>
      </c>
      <c r="OE282" s="92">
        <v>0</v>
      </c>
      <c r="OF282" s="92">
        <v>0</v>
      </c>
      <c r="OG282" s="92">
        <v>0</v>
      </c>
      <c r="OH282" s="92">
        <v>0</v>
      </c>
      <c r="OI282" s="92">
        <v>0</v>
      </c>
      <c r="OJ282" s="92">
        <v>0</v>
      </c>
      <c r="OK282" s="92">
        <v>0</v>
      </c>
      <c r="OL282" s="92">
        <v>0</v>
      </c>
      <c r="OM282" s="92">
        <v>0</v>
      </c>
      <c r="ON282" s="92">
        <v>0</v>
      </c>
      <c r="OO282" s="92">
        <v>0</v>
      </c>
      <c r="OP282" s="92">
        <v>0</v>
      </c>
      <c r="OQ282" s="92">
        <v>0</v>
      </c>
      <c r="OR282" s="92">
        <v>0</v>
      </c>
      <c r="OS282" s="92">
        <v>0</v>
      </c>
      <c r="OT282" s="92">
        <v>0</v>
      </c>
      <c r="OU282" s="92">
        <v>0</v>
      </c>
      <c r="OV282" s="92">
        <v>0</v>
      </c>
      <c r="OW282" s="92">
        <v>0</v>
      </c>
      <c r="OX282" s="92">
        <v>0</v>
      </c>
      <c r="OY282" s="92">
        <v>0</v>
      </c>
      <c r="OZ282" s="92">
        <v>0</v>
      </c>
      <c r="PA282" s="92">
        <v>0</v>
      </c>
      <c r="PB282" s="92">
        <v>0</v>
      </c>
      <c r="PC282" s="92">
        <v>0</v>
      </c>
      <c r="PD282" s="92">
        <v>0</v>
      </c>
      <c r="PE282" s="92">
        <v>0</v>
      </c>
      <c r="PF282" s="92">
        <v>0</v>
      </c>
      <c r="PG282" s="92">
        <v>0</v>
      </c>
      <c r="PH282" s="92">
        <v>0</v>
      </c>
      <c r="PI282" s="92">
        <v>0</v>
      </c>
      <c r="PJ282" s="92">
        <v>0</v>
      </c>
      <c r="PK282" s="92">
        <v>0</v>
      </c>
      <c r="PL282" s="92">
        <v>0</v>
      </c>
      <c r="PM282" s="92">
        <v>0</v>
      </c>
      <c r="PN282" s="92">
        <v>0</v>
      </c>
      <c r="PO282" s="92">
        <v>0</v>
      </c>
      <c r="PP282" s="92">
        <v>0</v>
      </c>
      <c r="PQ282" s="92">
        <v>0</v>
      </c>
      <c r="PR282" s="92">
        <v>0</v>
      </c>
      <c r="PS282" s="92">
        <v>0</v>
      </c>
      <c r="PT282" s="92">
        <v>0</v>
      </c>
      <c r="PU282" s="92">
        <v>0</v>
      </c>
      <c r="PV282" s="92">
        <v>0</v>
      </c>
      <c r="PW282" s="92">
        <v>0</v>
      </c>
      <c r="PX282" s="92">
        <v>0</v>
      </c>
      <c r="PY282" s="92">
        <v>0</v>
      </c>
      <c r="PZ282" s="92">
        <v>0</v>
      </c>
      <c r="QA282" s="92">
        <v>0</v>
      </c>
      <c r="QB282" s="92">
        <v>0</v>
      </c>
      <c r="QC282" s="92">
        <v>0</v>
      </c>
      <c r="QD282" s="92">
        <v>0</v>
      </c>
      <c r="QE282" s="92">
        <v>0</v>
      </c>
      <c r="QF282" s="92">
        <v>0</v>
      </c>
      <c r="QG282" s="92">
        <v>0</v>
      </c>
      <c r="QH282" s="92">
        <v>0</v>
      </c>
      <c r="QI282" s="92">
        <v>0</v>
      </c>
      <c r="QJ282" s="92">
        <v>0</v>
      </c>
      <c r="QK282" s="92">
        <v>0</v>
      </c>
      <c r="QL282" s="92">
        <v>0</v>
      </c>
      <c r="QM282" s="92">
        <v>0</v>
      </c>
      <c r="QN282" s="92">
        <v>0</v>
      </c>
      <c r="QO282" s="92">
        <v>0</v>
      </c>
      <c r="QP282" s="92">
        <v>0</v>
      </c>
      <c r="QQ282" s="92">
        <v>0</v>
      </c>
      <c r="QR282" s="92">
        <v>0</v>
      </c>
      <c r="QS282" s="92">
        <v>0</v>
      </c>
      <c r="QT282" s="92">
        <v>0</v>
      </c>
      <c r="QU282" s="92">
        <v>0</v>
      </c>
      <c r="QV282" s="92">
        <v>0</v>
      </c>
      <c r="QW282" s="92">
        <v>0</v>
      </c>
      <c r="QX282" s="92">
        <v>0</v>
      </c>
      <c r="QY282" s="92">
        <v>0</v>
      </c>
      <c r="QZ282" s="92">
        <v>0</v>
      </c>
      <c r="RA282" s="92">
        <v>0</v>
      </c>
      <c r="RB282" s="92">
        <v>0</v>
      </c>
      <c r="RC282" s="92">
        <v>0</v>
      </c>
      <c r="RD282" s="92">
        <v>0</v>
      </c>
      <c r="RE282" s="92">
        <v>0</v>
      </c>
      <c r="RF282" s="92">
        <v>0</v>
      </c>
      <c r="RG282" s="92">
        <v>0</v>
      </c>
      <c r="RH282" s="92">
        <v>0</v>
      </c>
      <c r="RI282" s="92">
        <v>0</v>
      </c>
      <c r="RJ282" s="92">
        <v>0</v>
      </c>
      <c r="RK282" s="92">
        <v>0</v>
      </c>
      <c r="RL282" s="92">
        <v>0</v>
      </c>
      <c r="RM282" s="92">
        <v>0</v>
      </c>
      <c r="RN282" s="92">
        <v>0</v>
      </c>
      <c r="RO282" s="92">
        <v>0</v>
      </c>
      <c r="RP282" s="92">
        <v>0</v>
      </c>
      <c r="RQ282" s="92">
        <v>0</v>
      </c>
      <c r="RR282" s="92">
        <v>0</v>
      </c>
      <c r="RS282" s="92">
        <v>0</v>
      </c>
      <c r="RT282" s="92">
        <v>0</v>
      </c>
      <c r="RU282" s="92">
        <v>0</v>
      </c>
      <c r="RV282" s="92">
        <v>0</v>
      </c>
      <c r="RW282" s="92">
        <v>0</v>
      </c>
      <c r="RX282" s="92">
        <v>0</v>
      </c>
      <c r="RY282" s="92">
        <v>0</v>
      </c>
      <c r="RZ282" s="92">
        <v>0</v>
      </c>
      <c r="SA282" s="92">
        <v>0</v>
      </c>
      <c r="SB282" s="92">
        <v>0</v>
      </c>
      <c r="SC282" s="92">
        <v>0</v>
      </c>
      <c r="SD282" s="92">
        <v>0</v>
      </c>
      <c r="SE282" s="92">
        <v>0</v>
      </c>
      <c r="SF282" s="92">
        <v>0</v>
      </c>
      <c r="SG282" s="92">
        <v>0</v>
      </c>
      <c r="SH282" s="92">
        <v>0</v>
      </c>
      <c r="SI282" s="92">
        <v>0</v>
      </c>
      <c r="SJ282" s="92">
        <v>0</v>
      </c>
      <c r="SK282" s="92">
        <v>0</v>
      </c>
      <c r="SL282" s="92">
        <v>0</v>
      </c>
      <c r="SM282" s="92">
        <v>0</v>
      </c>
      <c r="SN282" s="92">
        <v>0</v>
      </c>
      <c r="SO282" s="92">
        <v>0</v>
      </c>
      <c r="SP282" s="92">
        <v>0</v>
      </c>
      <c r="SQ282" s="92">
        <v>0</v>
      </c>
      <c r="SR282" s="92">
        <v>0</v>
      </c>
      <c r="SS282" s="92">
        <v>0</v>
      </c>
      <c r="ST282" s="92">
        <v>0</v>
      </c>
      <c r="SU282" s="92">
        <v>0</v>
      </c>
      <c r="SV282" s="92">
        <v>0</v>
      </c>
      <c r="SW282" s="92">
        <v>0</v>
      </c>
      <c r="SX282" s="92">
        <v>0</v>
      </c>
      <c r="SY282" s="92">
        <v>0</v>
      </c>
      <c r="SZ282" s="92">
        <v>0</v>
      </c>
      <c r="TA282" s="92">
        <v>0</v>
      </c>
      <c r="TB282" s="92">
        <v>0</v>
      </c>
      <c r="TC282" s="92">
        <v>1</v>
      </c>
      <c r="TD282" s="92">
        <v>0</v>
      </c>
      <c r="TE282" s="92">
        <v>0</v>
      </c>
      <c r="TF282" s="92">
        <v>0</v>
      </c>
      <c r="TG282" s="92">
        <v>0</v>
      </c>
      <c r="TH282" s="92">
        <v>0</v>
      </c>
      <c r="TI282" s="92">
        <v>0</v>
      </c>
      <c r="TJ282" s="92">
        <v>0</v>
      </c>
      <c r="TK282" s="92">
        <v>0</v>
      </c>
      <c r="TL282" s="92">
        <v>0</v>
      </c>
      <c r="TM282" s="92">
        <v>0</v>
      </c>
      <c r="TN282" s="92">
        <v>0</v>
      </c>
      <c r="TO282" s="92">
        <v>0</v>
      </c>
      <c r="TP282" s="92">
        <v>0</v>
      </c>
      <c r="TQ282" s="92">
        <v>-1677698198.77</v>
      </c>
      <c r="TR282" s="92">
        <v>0</v>
      </c>
      <c r="TS282" s="92">
        <v>0</v>
      </c>
      <c r="TT282" s="92">
        <v>0</v>
      </c>
      <c r="TU282" s="92">
        <v>0</v>
      </c>
      <c r="TV282" s="92">
        <v>0</v>
      </c>
      <c r="TW282" s="92">
        <v>0</v>
      </c>
      <c r="TX282" s="92">
        <v>0</v>
      </c>
      <c r="TY282" s="92">
        <v>0</v>
      </c>
      <c r="TZ282" s="92">
        <v>0</v>
      </c>
      <c r="UA282" s="92">
        <v>0</v>
      </c>
      <c r="UB282" s="92">
        <v>0</v>
      </c>
      <c r="UC282" s="92">
        <v>0</v>
      </c>
      <c r="UD282" s="92">
        <v>0</v>
      </c>
      <c r="UE282" s="92">
        <v>0</v>
      </c>
      <c r="UF282" s="92">
        <v>0</v>
      </c>
      <c r="UG282" s="92">
        <v>0</v>
      </c>
      <c r="UH282" s="92">
        <v>0</v>
      </c>
      <c r="UI282" s="92">
        <v>0</v>
      </c>
      <c r="UJ282" s="92">
        <v>0</v>
      </c>
      <c r="UK282" s="92">
        <v>0</v>
      </c>
      <c r="UL282" s="92">
        <v>0</v>
      </c>
      <c r="UM282" s="92">
        <v>0</v>
      </c>
      <c r="UN282" s="92">
        <v>0</v>
      </c>
      <c r="UO282" s="92">
        <v>0</v>
      </c>
      <c r="UP282" s="92">
        <v>0</v>
      </c>
      <c r="UQ282" s="92">
        <v>0</v>
      </c>
      <c r="UR282" s="92">
        <v>0</v>
      </c>
      <c r="US282" s="92">
        <v>0</v>
      </c>
      <c r="UT282" s="92">
        <v>0</v>
      </c>
      <c r="UU282" s="92">
        <v>0</v>
      </c>
      <c r="UV282" s="92">
        <v>0</v>
      </c>
      <c r="UW282" s="92">
        <v>0</v>
      </c>
      <c r="UX282" s="92">
        <v>0</v>
      </c>
      <c r="UY282" s="92">
        <v>0</v>
      </c>
      <c r="UZ282" s="92">
        <v>0</v>
      </c>
      <c r="VA282" s="92">
        <v>0</v>
      </c>
      <c r="VB282" s="92">
        <v>0</v>
      </c>
      <c r="VC282" s="92">
        <v>0</v>
      </c>
      <c r="VD282" s="92">
        <v>0</v>
      </c>
      <c r="VE282" s="92">
        <v>0</v>
      </c>
      <c r="VF282" s="92">
        <v>0</v>
      </c>
      <c r="VG282" s="92">
        <v>0</v>
      </c>
      <c r="VH282" s="92">
        <v>0</v>
      </c>
      <c r="VI282" s="92">
        <v>0</v>
      </c>
      <c r="VJ282" s="92">
        <v>0</v>
      </c>
      <c r="VK282" s="92">
        <v>0</v>
      </c>
      <c r="VL282" s="92">
        <v>0</v>
      </c>
      <c r="VM282" s="92">
        <v>0</v>
      </c>
      <c r="VN282" s="92">
        <v>0</v>
      </c>
      <c r="VO282" s="92">
        <v>0</v>
      </c>
      <c r="VP282" s="92">
        <v>0</v>
      </c>
      <c r="VQ282" s="92">
        <v>0</v>
      </c>
      <c r="VR282" s="92">
        <v>0</v>
      </c>
      <c r="VS282" s="92">
        <v>0</v>
      </c>
      <c r="VT282" s="92">
        <v>0</v>
      </c>
      <c r="VU282" s="92">
        <v>0</v>
      </c>
      <c r="VV282" s="92">
        <v>0</v>
      </c>
      <c r="VW282" s="92">
        <v>0</v>
      </c>
      <c r="VX282" s="92">
        <v>0</v>
      </c>
      <c r="VY282" s="92">
        <v>0</v>
      </c>
      <c r="VZ282" s="92">
        <v>0</v>
      </c>
      <c r="WA282" s="92">
        <v>0</v>
      </c>
      <c r="WB282" s="92">
        <v>0</v>
      </c>
      <c r="WC282" s="92">
        <v>0</v>
      </c>
    </row>
    <row r="283" spans="2:601" ht="13.5" customHeight="1">
      <c r="B283" s="851" t="s">
        <v>2944</v>
      </c>
      <c r="C283" s="92">
        <v>0</v>
      </c>
      <c r="D283" s="92">
        <v>81116.170100000003</v>
      </c>
      <c r="E283" s="92">
        <v>-295.52843899999999</v>
      </c>
      <c r="F283" s="92">
        <v>4226.5290800000002</v>
      </c>
      <c r="G283" s="92">
        <v>2.0806177699999998E-3</v>
      </c>
      <c r="H283" s="92">
        <v>1.5026326299999999E-3</v>
      </c>
      <c r="I283" s="92">
        <v>3.2985473199999998E-3</v>
      </c>
      <c r="J283" s="92">
        <v>1.38400587E-3</v>
      </c>
      <c r="K283" s="92">
        <v>3.6735697700000002E-3</v>
      </c>
      <c r="L283" s="92">
        <v>7.6126791699999996E-4</v>
      </c>
      <c r="M283" s="92">
        <v>5.0234184899999998E-4</v>
      </c>
      <c r="N283" s="92">
        <v>0</v>
      </c>
      <c r="O283" s="92">
        <v>3.6295851500000001E-3</v>
      </c>
      <c r="P283" s="92">
        <v>9.1597690000000005E-5</v>
      </c>
      <c r="Q283" s="92">
        <v>3.8432597199999997E-5</v>
      </c>
      <c r="R283" s="92">
        <v>1.5352836499999999E-3</v>
      </c>
      <c r="S283" s="92">
        <v>1.5090776099999999E-3</v>
      </c>
      <c r="T283" s="92">
        <v>3.5194113300000003E-2</v>
      </c>
      <c r="U283" s="92">
        <v>0.36648550000000002</v>
      </c>
      <c r="V283" s="92">
        <v>1.52307539E-3</v>
      </c>
      <c r="W283" s="92">
        <v>2.6312800599999999E-3</v>
      </c>
      <c r="X283" s="92">
        <v>5.2950421799999997E-4</v>
      </c>
      <c r="Y283" s="92">
        <v>9.7653367799999998E-3</v>
      </c>
      <c r="Z283" s="92">
        <v>2.57703004E-3</v>
      </c>
      <c r="AA283" s="92">
        <v>9.8331796100000011E-4</v>
      </c>
      <c r="AB283" s="92">
        <v>2.0130400899999999E-3</v>
      </c>
      <c r="AC283" s="92">
        <v>0.16250419999999999</v>
      </c>
      <c r="AD283" s="92">
        <v>6.54997852E-4</v>
      </c>
      <c r="AE283" s="92">
        <v>0</v>
      </c>
      <c r="AF283" s="92">
        <v>0.21073676199999999</v>
      </c>
      <c r="AG283" s="92">
        <v>0.88942205299999999</v>
      </c>
      <c r="AH283" s="92">
        <v>0</v>
      </c>
      <c r="AI283" s="92">
        <v>55.428401999999998</v>
      </c>
      <c r="AJ283" s="92">
        <v>0</v>
      </c>
      <c r="AK283" s="92">
        <v>0</v>
      </c>
      <c r="AL283" s="92">
        <v>0</v>
      </c>
      <c r="AM283" s="92">
        <v>0</v>
      </c>
      <c r="AN283" s="92">
        <v>1.3800910200000001E-3</v>
      </c>
      <c r="AO283" s="92">
        <v>8.7847420199999998E-2</v>
      </c>
      <c r="AP283" s="92">
        <v>0.193715895</v>
      </c>
      <c r="AQ283" s="92">
        <v>0</v>
      </c>
      <c r="AR283" s="92">
        <v>0.113157704</v>
      </c>
      <c r="AS283" s="92">
        <v>0</v>
      </c>
      <c r="AT283" s="92">
        <v>0.14643814399999999</v>
      </c>
      <c r="AU283" s="92">
        <v>1.41855757E-5</v>
      </c>
      <c r="AV283" s="92">
        <v>1.13829399</v>
      </c>
      <c r="AW283" s="92">
        <v>1.6142652E-3</v>
      </c>
      <c r="AX283" s="92">
        <v>0</v>
      </c>
      <c r="AY283" s="92">
        <v>0</v>
      </c>
      <c r="AZ283" s="92">
        <v>0</v>
      </c>
      <c r="BA283" s="92">
        <v>0</v>
      </c>
      <c r="BB283" s="92">
        <v>0</v>
      </c>
      <c r="BC283" s="92">
        <v>0</v>
      </c>
      <c r="BD283" s="92">
        <v>0</v>
      </c>
      <c r="BE283" s="92">
        <v>0</v>
      </c>
      <c r="BF283" s="92">
        <v>0</v>
      </c>
      <c r="BG283" s="92">
        <v>0</v>
      </c>
      <c r="BH283" s="92">
        <v>0</v>
      </c>
      <c r="BI283" s="92">
        <v>0</v>
      </c>
      <c r="BJ283" s="92">
        <v>0</v>
      </c>
      <c r="BK283" s="92">
        <v>0</v>
      </c>
      <c r="BL283" s="92">
        <v>0</v>
      </c>
      <c r="BM283" s="92">
        <v>0</v>
      </c>
      <c r="BN283" s="92">
        <v>0</v>
      </c>
      <c r="BO283" s="92">
        <v>0</v>
      </c>
      <c r="BP283" s="92">
        <v>0.98627510900000004</v>
      </c>
      <c r="BQ283" s="92">
        <v>4.8551931900000004E-7</v>
      </c>
      <c r="BR283" s="92">
        <v>3.5064449799999998E-7</v>
      </c>
      <c r="BS283" s="92">
        <v>7.6972737099999999E-7</v>
      </c>
      <c r="BT283" s="92">
        <v>3.22962533E-7</v>
      </c>
      <c r="BU283" s="92">
        <v>8.5724015099999998E-7</v>
      </c>
      <c r="BV283" s="92">
        <v>1.77644489E-7</v>
      </c>
      <c r="BW283" s="92">
        <v>1.172232E-7</v>
      </c>
      <c r="BX283" s="92">
        <v>0</v>
      </c>
      <c r="BY283" s="92">
        <v>8.4697618900000002E-7</v>
      </c>
      <c r="BZ283" s="92">
        <v>2.1374636299999999E-8</v>
      </c>
      <c r="CA283" s="92">
        <v>8.9683788500000005E-9</v>
      </c>
      <c r="CB283" s="92">
        <v>3.5826372399999999E-7</v>
      </c>
      <c r="CC283" s="92">
        <v>3.5214845499999999E-7</v>
      </c>
      <c r="CD283" s="92">
        <v>8.2126674799999999E-6</v>
      </c>
      <c r="CE283" s="92">
        <v>8.5520653000000001E-5</v>
      </c>
      <c r="CF283" s="92">
        <v>3.5541488600000002E-7</v>
      </c>
      <c r="CG283" s="92">
        <v>6.1401825900000003E-7</v>
      </c>
      <c r="CH283" s="92">
        <v>1.2356163199999999E-7</v>
      </c>
      <c r="CI283" s="92">
        <v>2.2787749500000001E-6</v>
      </c>
      <c r="CJ283" s="92">
        <v>6.0135883100000003E-7</v>
      </c>
      <c r="CK283" s="92">
        <v>2.29460631E-7</v>
      </c>
      <c r="CL283" s="92">
        <v>4.6974983300000001E-7</v>
      </c>
      <c r="CM283" s="92">
        <v>3.7920914400000003E-5</v>
      </c>
      <c r="CN283" s="92">
        <v>1.5284600400000001E-7</v>
      </c>
      <c r="CO283" s="92">
        <v>0</v>
      </c>
      <c r="CP283" s="92">
        <v>4.9176148900000001E-5</v>
      </c>
      <c r="CQ283" s="92">
        <v>2.0754969799999999E-4</v>
      </c>
      <c r="CR283" s="92">
        <v>0</v>
      </c>
      <c r="CS283" s="92">
        <v>1.29344084E-2</v>
      </c>
      <c r="CT283" s="92">
        <v>0</v>
      </c>
      <c r="CU283" s="92">
        <v>0</v>
      </c>
      <c r="CV283" s="92">
        <v>0</v>
      </c>
      <c r="CW283" s="92">
        <v>0</v>
      </c>
      <c r="CX283" s="92">
        <v>3.2204899099999999E-7</v>
      </c>
      <c r="CY283" s="92">
        <v>2.0499497899999999E-5</v>
      </c>
      <c r="CZ283" s="92">
        <v>4.5204270999999997E-5</v>
      </c>
      <c r="DA283" s="92">
        <v>0</v>
      </c>
      <c r="DB283" s="92">
        <v>2.64057398E-5</v>
      </c>
      <c r="DC283" s="92">
        <v>0</v>
      </c>
      <c r="DD283" s="92">
        <v>3.4171845E-5</v>
      </c>
      <c r="DE283" s="92">
        <v>3.3102529100000002E-9</v>
      </c>
      <c r="DF283" s="92">
        <v>2.6562482099999998E-4</v>
      </c>
      <c r="DG283" s="92">
        <v>3.7669434099999999E-7</v>
      </c>
      <c r="DH283" s="92">
        <v>0</v>
      </c>
      <c r="DI283" s="92">
        <v>0</v>
      </c>
      <c r="DJ283" s="92">
        <v>0</v>
      </c>
      <c r="DK283" s="92">
        <v>0</v>
      </c>
      <c r="DL283" s="92">
        <v>0</v>
      </c>
      <c r="DM283" s="92">
        <v>0</v>
      </c>
      <c r="DN283" s="92">
        <v>0</v>
      </c>
      <c r="DO283" s="92">
        <v>0</v>
      </c>
      <c r="DP283" s="92">
        <v>0</v>
      </c>
      <c r="DQ283" s="92">
        <v>0</v>
      </c>
      <c r="DR283" s="92">
        <v>0</v>
      </c>
      <c r="DS283" s="92">
        <v>0</v>
      </c>
      <c r="DT283" s="92">
        <v>0</v>
      </c>
      <c r="DU283" s="92">
        <v>0</v>
      </c>
      <c r="DV283" s="92">
        <v>0</v>
      </c>
      <c r="DW283" s="92">
        <v>0</v>
      </c>
      <c r="DX283" s="92">
        <v>0</v>
      </c>
      <c r="DY283" s="92">
        <v>0</v>
      </c>
      <c r="DZ283" s="92">
        <v>76142.104800000001</v>
      </c>
      <c r="EA283" s="92">
        <v>9.5852063400000007E-2</v>
      </c>
      <c r="EB283" s="92">
        <v>0.270710809</v>
      </c>
      <c r="EC283" s="92">
        <v>0.59425863199999995</v>
      </c>
      <c r="ED283" s="92">
        <v>0.24933928599999999</v>
      </c>
      <c r="EE283" s="92">
        <v>0.55151817199999997</v>
      </c>
      <c r="EF283" s="92">
        <v>0.114290218</v>
      </c>
      <c r="EG283" s="92">
        <v>0.17195165500000001</v>
      </c>
      <c r="EH283" s="92">
        <v>0</v>
      </c>
      <c r="EI283" s="92">
        <v>0.58850964699999997</v>
      </c>
      <c r="EJ283" s="92">
        <v>1.4851869300000001E-2</v>
      </c>
      <c r="EK283" s="92">
        <v>6.2315535500000003E-3</v>
      </c>
      <c r="EL283" s="92">
        <v>0.202835719</v>
      </c>
      <c r="EM283" s="92">
        <v>0.19937347799999999</v>
      </c>
      <c r="EN283" s="92">
        <v>6.3404898000000003</v>
      </c>
      <c r="EO283" s="92">
        <v>55.760666200000003</v>
      </c>
      <c r="EP283" s="92">
        <v>0.192075038</v>
      </c>
      <c r="EQ283" s="92">
        <v>0.25282801799999999</v>
      </c>
      <c r="ER283" s="92">
        <v>3.1798083800000002E-2</v>
      </c>
      <c r="ES283" s="92">
        <v>0.87965020999999999</v>
      </c>
      <c r="ET283" s="92">
        <v>0.39208811100000002</v>
      </c>
      <c r="EU283" s="92">
        <v>9.0558392299999999E-2</v>
      </c>
      <c r="EV283" s="92">
        <v>0.23771837400000001</v>
      </c>
      <c r="EW283" s="92">
        <v>2.7675375299999998</v>
      </c>
      <c r="EX283" s="92">
        <v>6.4241848800000001E-2</v>
      </c>
      <c r="EY283" s="92">
        <v>0</v>
      </c>
      <c r="EZ283" s="92">
        <v>16.244247099999999</v>
      </c>
      <c r="FA283" s="92">
        <v>117.453785</v>
      </c>
      <c r="FB283" s="92">
        <v>0</v>
      </c>
      <c r="FC283" s="92">
        <v>4711.1209500000004</v>
      </c>
      <c r="FD283" s="92">
        <v>0</v>
      </c>
      <c r="FE283" s="92">
        <v>0</v>
      </c>
      <c r="FF283" s="92">
        <v>0</v>
      </c>
      <c r="FG283" s="92">
        <v>0</v>
      </c>
      <c r="FH283" s="92">
        <v>0.38982983999999998</v>
      </c>
      <c r="FI283" s="92">
        <v>2.8110120300000001</v>
      </c>
      <c r="FJ283" s="92">
        <v>5.42665635</v>
      </c>
      <c r="FK283" s="92">
        <v>0</v>
      </c>
      <c r="FL283" s="92">
        <v>5.2058812899999998</v>
      </c>
      <c r="FM283" s="92">
        <v>0</v>
      </c>
      <c r="FN283" s="92">
        <v>6.4447134400000001</v>
      </c>
      <c r="FO283" s="92">
        <v>2.2757578599999999E-4</v>
      </c>
      <c r="FP283" s="92">
        <v>38.795199199999999</v>
      </c>
      <c r="FQ283" s="92">
        <v>0.103417577</v>
      </c>
      <c r="FR283" s="92">
        <v>0</v>
      </c>
      <c r="FS283" s="92">
        <v>0</v>
      </c>
      <c r="FT283" s="92">
        <v>0</v>
      </c>
      <c r="FU283" s="92">
        <v>0</v>
      </c>
      <c r="FV283" s="92">
        <v>0</v>
      </c>
      <c r="FW283" s="92">
        <v>0</v>
      </c>
      <c r="FX283" s="92">
        <v>0</v>
      </c>
      <c r="FY283" s="92">
        <v>0</v>
      </c>
      <c r="FZ283" s="92">
        <v>0</v>
      </c>
      <c r="GA283" s="92">
        <v>0</v>
      </c>
      <c r="GB283" s="92">
        <v>0</v>
      </c>
      <c r="GC283" s="92">
        <v>0</v>
      </c>
      <c r="GD283" s="92">
        <v>0</v>
      </c>
      <c r="GE283" s="92">
        <v>0</v>
      </c>
      <c r="GF283" s="92">
        <v>0</v>
      </c>
      <c r="GG283" s="92">
        <v>0</v>
      </c>
      <c r="GH283" s="92">
        <v>0</v>
      </c>
      <c r="GI283" s="92">
        <v>0</v>
      </c>
      <c r="GJ283" s="92">
        <v>0.93867973199999999</v>
      </c>
      <c r="GK283" s="92">
        <v>1.1816640699999999E-6</v>
      </c>
      <c r="GL283" s="92">
        <v>3.3373223699999998E-6</v>
      </c>
      <c r="GM283" s="92">
        <v>7.3260193499999999E-6</v>
      </c>
      <c r="GN283" s="92">
        <v>3.0738542699999998E-6</v>
      </c>
      <c r="GO283" s="92">
        <v>6.7991150400000002E-6</v>
      </c>
      <c r="GP283" s="92">
        <v>1.4089696100000001E-6</v>
      </c>
      <c r="GQ283" s="92">
        <v>2.1198196999999999E-6</v>
      </c>
      <c r="GR283" s="92">
        <v>0</v>
      </c>
      <c r="GS283" s="92">
        <v>7.2551458799999998E-6</v>
      </c>
      <c r="GT283" s="92">
        <v>1.8309381800000001E-7</v>
      </c>
      <c r="GU283" s="92">
        <v>7.6822581000000001E-8</v>
      </c>
      <c r="GV283" s="92">
        <v>2.50055838E-6</v>
      </c>
      <c r="GW283" s="92">
        <v>2.4578758899999998E-6</v>
      </c>
      <c r="GX283" s="92">
        <v>7.8165546899999999E-5</v>
      </c>
      <c r="GY283" s="92">
        <v>6.8741739400000001E-4</v>
      </c>
      <c r="GZ283" s="92">
        <v>2.3679007199999999E-6</v>
      </c>
      <c r="HA283" s="92">
        <v>3.11686335E-6</v>
      </c>
      <c r="HB283" s="92">
        <v>3.9200671999999999E-7</v>
      </c>
      <c r="HC283" s="92">
        <v>1.08443262E-5</v>
      </c>
      <c r="HD283" s="92">
        <v>4.8336615399999998E-6</v>
      </c>
      <c r="HE283" s="92">
        <v>1.1164037000000001E-6</v>
      </c>
      <c r="HF283" s="92">
        <v>2.9305916900000001E-6</v>
      </c>
      <c r="HG283" s="92">
        <v>3.4118197700000001E-5</v>
      </c>
      <c r="HH283" s="92">
        <v>7.9197339699999995E-7</v>
      </c>
      <c r="HI283" s="92">
        <v>0</v>
      </c>
      <c r="HJ283" s="92">
        <v>2.0025905000000001E-4</v>
      </c>
      <c r="HK283" s="92">
        <v>1.44797006E-3</v>
      </c>
      <c r="HL283" s="92">
        <v>0</v>
      </c>
      <c r="HM283" s="92">
        <v>5.8078690699999998E-2</v>
      </c>
      <c r="HN283" s="92">
        <v>0</v>
      </c>
      <c r="HO283" s="92">
        <v>0</v>
      </c>
      <c r="HP283" s="92">
        <v>0</v>
      </c>
      <c r="HQ283" s="92">
        <v>0</v>
      </c>
      <c r="HR283" s="92">
        <v>4.8058215699999999E-6</v>
      </c>
      <c r="HS283" s="92">
        <v>3.4654151299999998E-5</v>
      </c>
      <c r="HT283" s="92">
        <v>6.6899809800000004E-5</v>
      </c>
      <c r="HU283" s="92">
        <v>0</v>
      </c>
      <c r="HV283" s="92">
        <v>6.4178095200000004E-5</v>
      </c>
      <c r="HW283" s="92">
        <v>0</v>
      </c>
      <c r="HX283" s="92">
        <v>7.9450415800000001E-5</v>
      </c>
      <c r="HY283" s="92">
        <v>2.80555388E-9</v>
      </c>
      <c r="HZ283" s="92">
        <v>4.7826714600000001E-4</v>
      </c>
      <c r="IA283" s="92">
        <v>1.2749317099999999E-6</v>
      </c>
      <c r="IB283" s="92">
        <v>0</v>
      </c>
      <c r="IC283" s="92">
        <v>0</v>
      </c>
      <c r="ID283" s="92">
        <v>0</v>
      </c>
      <c r="IE283" s="92">
        <v>0</v>
      </c>
      <c r="IF283" s="92">
        <v>0</v>
      </c>
      <c r="IG283" s="92">
        <v>0</v>
      </c>
      <c r="IH283" s="92">
        <v>0</v>
      </c>
      <c r="II283" s="92">
        <v>0</v>
      </c>
      <c r="IJ283" s="92">
        <v>0</v>
      </c>
      <c r="IK283" s="92">
        <v>0</v>
      </c>
      <c r="IL283" s="92">
        <v>0</v>
      </c>
      <c r="IM283" s="92">
        <v>0</v>
      </c>
      <c r="IN283" s="92">
        <v>0</v>
      </c>
      <c r="IO283" s="92">
        <v>0</v>
      </c>
      <c r="IP283" s="92">
        <v>0</v>
      </c>
      <c r="IQ283" s="92">
        <v>0</v>
      </c>
      <c r="IR283" s="92">
        <v>0</v>
      </c>
      <c r="IS283" s="92">
        <v>0</v>
      </c>
      <c r="IT283" s="92">
        <v>4285.3449700000001</v>
      </c>
      <c r="IU283" s="92">
        <v>81116.170100000003</v>
      </c>
      <c r="IV283" s="92">
        <v>1531.23119</v>
      </c>
      <c r="IW283" s="92">
        <v>25.242973200000002</v>
      </c>
      <c r="IX283" s="92">
        <v>1</v>
      </c>
      <c r="IY283" s="92">
        <v>5.72027251E-5</v>
      </c>
      <c r="IZ283" s="92">
        <v>0.99994279699999999</v>
      </c>
      <c r="JA283" s="92">
        <v>0</v>
      </c>
      <c r="JB283" s="92">
        <v>-68962.578500000003</v>
      </c>
      <c r="JC283" s="92">
        <v>-3643.2740699999999</v>
      </c>
      <c r="JD283" s="92">
        <v>-295.52843899999999</v>
      </c>
      <c r="JE283" s="92">
        <v>-43.418701900000002</v>
      </c>
      <c r="JF283" s="92">
        <v>-2.2937980800000002</v>
      </c>
      <c r="JG283" s="92">
        <v>4.6643783600000002E-2</v>
      </c>
      <c r="JH283" s="92">
        <v>0.88290793700000003</v>
      </c>
      <c r="JI283" s="92">
        <v>18.9287375</v>
      </c>
      <c r="JJ283" s="92">
        <v>0</v>
      </c>
      <c r="JK283" s="92">
        <v>0</v>
      </c>
      <c r="JL283" s="92">
        <v>0</v>
      </c>
      <c r="JM283" s="92">
        <v>0</v>
      </c>
      <c r="JN283" s="92">
        <v>0</v>
      </c>
      <c r="JO283" s="92">
        <v>0</v>
      </c>
      <c r="JP283" s="92">
        <v>0</v>
      </c>
      <c r="JQ283" s="92">
        <v>0</v>
      </c>
      <c r="JR283" s="92">
        <v>0</v>
      </c>
      <c r="JS283" s="92">
        <v>0</v>
      </c>
      <c r="JT283" s="92">
        <v>0</v>
      </c>
      <c r="JU283" s="92">
        <v>0</v>
      </c>
      <c r="JV283" s="92">
        <v>0</v>
      </c>
      <c r="JW283" s="92">
        <v>0</v>
      </c>
      <c r="JX283" s="92">
        <v>0</v>
      </c>
      <c r="JY283" s="92">
        <v>0</v>
      </c>
      <c r="JZ283" s="92">
        <v>0</v>
      </c>
      <c r="KA283" s="92">
        <v>0</v>
      </c>
      <c r="KB283" s="92">
        <v>0</v>
      </c>
      <c r="KC283" s="92">
        <v>0</v>
      </c>
      <c r="KD283" s="92">
        <v>0</v>
      </c>
      <c r="KE283" s="92">
        <v>0</v>
      </c>
      <c r="KF283" s="92">
        <v>0</v>
      </c>
      <c r="KG283" s="92">
        <v>0</v>
      </c>
      <c r="KH283" s="92">
        <v>0</v>
      </c>
      <c r="KI283" s="92">
        <v>0</v>
      </c>
      <c r="KJ283" s="92">
        <v>0</v>
      </c>
      <c r="KK283" s="92">
        <v>0</v>
      </c>
      <c r="KL283" s="92">
        <v>0</v>
      </c>
      <c r="KM283" s="92">
        <v>0</v>
      </c>
      <c r="KN283" s="92">
        <v>0</v>
      </c>
      <c r="KO283" s="92">
        <v>0</v>
      </c>
      <c r="KP283" s="92">
        <v>0</v>
      </c>
      <c r="KQ283" s="92">
        <v>0</v>
      </c>
      <c r="KR283" s="92">
        <v>0</v>
      </c>
      <c r="KS283" s="92">
        <v>0</v>
      </c>
      <c r="KT283" s="92">
        <v>0</v>
      </c>
      <c r="KU283" s="92">
        <v>0</v>
      </c>
      <c r="KV283" s="92">
        <v>0</v>
      </c>
      <c r="KW283" s="92">
        <v>0</v>
      </c>
      <c r="KX283" s="92">
        <v>0</v>
      </c>
      <c r="KY283" s="92">
        <v>0</v>
      </c>
      <c r="KZ283" s="92">
        <v>0</v>
      </c>
      <c r="LA283" s="92">
        <v>0</v>
      </c>
      <c r="LB283" s="92">
        <v>0</v>
      </c>
      <c r="LC283" s="92">
        <v>0</v>
      </c>
      <c r="LD283" s="92">
        <v>0</v>
      </c>
      <c r="LE283" s="92">
        <v>0</v>
      </c>
      <c r="LF283" s="92">
        <v>0</v>
      </c>
      <c r="LG283" s="92">
        <v>0</v>
      </c>
      <c r="LH283" s="92">
        <v>0</v>
      </c>
      <c r="LI283" s="92">
        <v>0</v>
      </c>
      <c r="LJ283" s="92">
        <v>0</v>
      </c>
      <c r="LK283" s="92">
        <v>0</v>
      </c>
      <c r="LL283" s="92">
        <v>0</v>
      </c>
      <c r="LM283" s="92">
        <v>0</v>
      </c>
      <c r="LN283" s="92">
        <v>0</v>
      </c>
      <c r="LO283" s="92">
        <v>0</v>
      </c>
      <c r="LP283" s="92">
        <v>0</v>
      </c>
      <c r="LQ283" s="92">
        <v>0</v>
      </c>
      <c r="LR283" s="92">
        <v>0</v>
      </c>
      <c r="LS283" s="92">
        <v>0</v>
      </c>
      <c r="LT283" s="92">
        <v>0</v>
      </c>
      <c r="LU283" s="92">
        <v>0</v>
      </c>
      <c r="LV283" s="92">
        <v>0</v>
      </c>
      <c r="LW283" s="92">
        <v>0</v>
      </c>
      <c r="LX283" s="92">
        <v>0</v>
      </c>
      <c r="LY283" s="92">
        <v>0</v>
      </c>
      <c r="LZ283" s="92">
        <v>0</v>
      </c>
      <c r="MA283" s="92">
        <v>0</v>
      </c>
      <c r="MB283" s="92">
        <v>0</v>
      </c>
      <c r="MC283" s="92">
        <v>0</v>
      </c>
      <c r="MD283" s="92">
        <v>0</v>
      </c>
      <c r="ME283" s="92">
        <v>0</v>
      </c>
      <c r="MF283" s="92">
        <v>0</v>
      </c>
      <c r="MG283" s="92">
        <v>0</v>
      </c>
      <c r="MH283" s="92">
        <v>0</v>
      </c>
      <c r="MI283" s="92">
        <v>0</v>
      </c>
      <c r="MJ283" s="92">
        <v>0</v>
      </c>
      <c r="MK283" s="92">
        <v>0</v>
      </c>
      <c r="ML283" s="92">
        <v>0</v>
      </c>
      <c r="MM283" s="92">
        <v>0</v>
      </c>
      <c r="MN283" s="92">
        <v>0</v>
      </c>
      <c r="MO283" s="92">
        <v>0</v>
      </c>
      <c r="MP283" s="92">
        <v>0</v>
      </c>
      <c r="MQ283" s="92">
        <v>0</v>
      </c>
      <c r="MR283" s="92">
        <v>0</v>
      </c>
      <c r="MS283" s="92">
        <v>0</v>
      </c>
      <c r="MT283" s="92">
        <v>0</v>
      </c>
      <c r="MU283" s="92">
        <v>0</v>
      </c>
      <c r="MV283" s="92">
        <v>0</v>
      </c>
      <c r="MW283" s="92">
        <v>0</v>
      </c>
      <c r="MX283" s="92">
        <v>0</v>
      </c>
      <c r="MY283" s="92">
        <v>0</v>
      </c>
      <c r="MZ283" s="92">
        <v>0</v>
      </c>
      <c r="NA283" s="92">
        <v>0</v>
      </c>
      <c r="NB283" s="92">
        <v>0</v>
      </c>
      <c r="NC283" s="92">
        <v>0</v>
      </c>
      <c r="ND283" s="92">
        <v>0</v>
      </c>
      <c r="NE283" s="92">
        <v>0</v>
      </c>
      <c r="NF283" s="92">
        <v>0</v>
      </c>
      <c r="NG283" s="92">
        <v>0</v>
      </c>
      <c r="NH283" s="92">
        <v>0</v>
      </c>
      <c r="NI283" s="92">
        <v>0</v>
      </c>
      <c r="NJ283" s="92">
        <v>0</v>
      </c>
      <c r="NK283" s="92">
        <v>0</v>
      </c>
      <c r="NL283" s="92">
        <v>0</v>
      </c>
      <c r="NM283" s="92">
        <v>0</v>
      </c>
      <c r="NN283" s="92">
        <v>0</v>
      </c>
      <c r="NO283" s="92">
        <v>0</v>
      </c>
      <c r="NP283" s="92">
        <v>0</v>
      </c>
      <c r="NQ283" s="92">
        <v>0</v>
      </c>
      <c r="NR283" s="92">
        <v>0</v>
      </c>
      <c r="NS283" s="92">
        <v>0</v>
      </c>
      <c r="NT283" s="92">
        <v>0</v>
      </c>
      <c r="NU283" s="92">
        <v>0</v>
      </c>
      <c r="NV283" s="92">
        <v>0</v>
      </c>
      <c r="NW283" s="92">
        <v>0</v>
      </c>
      <c r="NX283" s="92">
        <v>0</v>
      </c>
      <c r="NY283" s="92">
        <v>0</v>
      </c>
      <c r="NZ283" s="92">
        <v>0</v>
      </c>
      <c r="OA283" s="92">
        <v>0</v>
      </c>
      <c r="OB283" s="92">
        <v>0</v>
      </c>
      <c r="OC283" s="92">
        <v>0</v>
      </c>
      <c r="OD283" s="92">
        <v>0</v>
      </c>
      <c r="OE283" s="92">
        <v>0</v>
      </c>
      <c r="OF283" s="92">
        <v>0</v>
      </c>
      <c r="OG283" s="92">
        <v>0</v>
      </c>
      <c r="OH283" s="92">
        <v>0</v>
      </c>
      <c r="OI283" s="92">
        <v>0</v>
      </c>
      <c r="OJ283" s="92">
        <v>0</v>
      </c>
      <c r="OK283" s="92">
        <v>0</v>
      </c>
      <c r="OL283" s="92">
        <v>0</v>
      </c>
      <c r="OM283" s="92">
        <v>0</v>
      </c>
      <c r="ON283" s="92">
        <v>0</v>
      </c>
      <c r="OO283" s="92">
        <v>0</v>
      </c>
      <c r="OP283" s="92">
        <v>0</v>
      </c>
      <c r="OQ283" s="92">
        <v>0</v>
      </c>
      <c r="OR283" s="92">
        <v>0</v>
      </c>
      <c r="OS283" s="92">
        <v>0</v>
      </c>
      <c r="OT283" s="92">
        <v>0</v>
      </c>
      <c r="OU283" s="92">
        <v>0</v>
      </c>
      <c r="OV283" s="92">
        <v>0</v>
      </c>
      <c r="OW283" s="92">
        <v>0</v>
      </c>
      <c r="OX283" s="92">
        <v>0</v>
      </c>
      <c r="OY283" s="92">
        <v>0</v>
      </c>
      <c r="OZ283" s="92">
        <v>0</v>
      </c>
      <c r="PA283" s="92">
        <v>0</v>
      </c>
      <c r="PB283" s="92">
        <v>0</v>
      </c>
      <c r="PC283" s="92">
        <v>0</v>
      </c>
      <c r="PD283" s="92">
        <v>0</v>
      </c>
      <c r="PE283" s="92">
        <v>0</v>
      </c>
      <c r="PF283" s="92">
        <v>0</v>
      </c>
      <c r="PG283" s="92">
        <v>0</v>
      </c>
      <c r="PH283" s="92">
        <v>0</v>
      </c>
      <c r="PI283" s="92">
        <v>0</v>
      </c>
      <c r="PJ283" s="92">
        <v>0</v>
      </c>
      <c r="PK283" s="92">
        <v>0</v>
      </c>
      <c r="PL283" s="92">
        <v>0</v>
      </c>
      <c r="PM283" s="92">
        <v>0</v>
      </c>
      <c r="PN283" s="92">
        <v>0</v>
      </c>
      <c r="PO283" s="92">
        <v>0</v>
      </c>
      <c r="PP283" s="92">
        <v>0</v>
      </c>
      <c r="PQ283" s="92">
        <v>0</v>
      </c>
      <c r="PR283" s="92">
        <v>0</v>
      </c>
      <c r="PS283" s="92">
        <v>0</v>
      </c>
      <c r="PT283" s="92">
        <v>0</v>
      </c>
      <c r="PU283" s="92">
        <v>0</v>
      </c>
      <c r="PV283" s="92">
        <v>0</v>
      </c>
      <c r="PW283" s="92">
        <v>0</v>
      </c>
      <c r="PX283" s="92">
        <v>0</v>
      </c>
      <c r="PY283" s="92">
        <v>0</v>
      </c>
      <c r="PZ283" s="92">
        <v>0</v>
      </c>
      <c r="QA283" s="92">
        <v>0</v>
      </c>
      <c r="QB283" s="92">
        <v>0</v>
      </c>
      <c r="QC283" s="92">
        <v>0</v>
      </c>
      <c r="QD283" s="92">
        <v>0</v>
      </c>
      <c r="QE283" s="92">
        <v>0</v>
      </c>
      <c r="QF283" s="92">
        <v>0</v>
      </c>
      <c r="QG283" s="92">
        <v>0</v>
      </c>
      <c r="QH283" s="92">
        <v>0</v>
      </c>
      <c r="QI283" s="92">
        <v>0</v>
      </c>
      <c r="QJ283" s="92">
        <v>0</v>
      </c>
      <c r="QK283" s="92">
        <v>0</v>
      </c>
      <c r="QL283" s="92">
        <v>0</v>
      </c>
      <c r="QM283" s="92">
        <v>0</v>
      </c>
      <c r="QN283" s="92">
        <v>0</v>
      </c>
      <c r="QO283" s="92">
        <v>0</v>
      </c>
      <c r="QP283" s="92">
        <v>0</v>
      </c>
      <c r="QQ283" s="92">
        <v>0</v>
      </c>
      <c r="QR283" s="92">
        <v>0</v>
      </c>
      <c r="QS283" s="92">
        <v>0</v>
      </c>
      <c r="QT283" s="92">
        <v>0</v>
      </c>
      <c r="QU283" s="92">
        <v>0</v>
      </c>
      <c r="QV283" s="92">
        <v>0</v>
      </c>
      <c r="QW283" s="92">
        <v>0</v>
      </c>
      <c r="QX283" s="92">
        <v>0</v>
      </c>
      <c r="QY283" s="92">
        <v>0</v>
      </c>
      <c r="QZ283" s="92">
        <v>0</v>
      </c>
      <c r="RA283" s="92">
        <v>0</v>
      </c>
      <c r="RB283" s="92">
        <v>0</v>
      </c>
      <c r="RC283" s="92">
        <v>0</v>
      </c>
      <c r="RD283" s="92">
        <v>0</v>
      </c>
      <c r="RE283" s="92">
        <v>0</v>
      </c>
      <c r="RF283" s="92">
        <v>0</v>
      </c>
      <c r="RG283" s="92">
        <v>0</v>
      </c>
      <c r="RH283" s="92">
        <v>0</v>
      </c>
      <c r="RI283" s="92">
        <v>0</v>
      </c>
      <c r="RJ283" s="92">
        <v>0</v>
      </c>
      <c r="RK283" s="92">
        <v>0</v>
      </c>
      <c r="RL283" s="92">
        <v>0</v>
      </c>
      <c r="RM283" s="92">
        <v>0</v>
      </c>
      <c r="RN283" s="92">
        <v>0</v>
      </c>
      <c r="RO283" s="92">
        <v>0</v>
      </c>
      <c r="RP283" s="92">
        <v>0</v>
      </c>
      <c r="RQ283" s="92">
        <v>0</v>
      </c>
      <c r="RR283" s="92">
        <v>0</v>
      </c>
      <c r="RS283" s="92">
        <v>0</v>
      </c>
      <c r="RT283" s="92">
        <v>0</v>
      </c>
      <c r="RU283" s="92">
        <v>0</v>
      </c>
      <c r="RV283" s="92">
        <v>0</v>
      </c>
      <c r="RW283" s="92">
        <v>0</v>
      </c>
      <c r="RX283" s="92">
        <v>0</v>
      </c>
      <c r="RY283" s="92">
        <v>0</v>
      </c>
      <c r="RZ283" s="92">
        <v>0</v>
      </c>
      <c r="SA283" s="92">
        <v>0</v>
      </c>
      <c r="SB283" s="92">
        <v>0</v>
      </c>
      <c r="SC283" s="92">
        <v>0</v>
      </c>
      <c r="SD283" s="92">
        <v>0</v>
      </c>
      <c r="SE283" s="92">
        <v>0</v>
      </c>
      <c r="SF283" s="92">
        <v>0</v>
      </c>
      <c r="SG283" s="92">
        <v>0</v>
      </c>
      <c r="SH283" s="92">
        <v>0</v>
      </c>
      <c r="SI283" s="92">
        <v>0</v>
      </c>
      <c r="SJ283" s="92">
        <v>0</v>
      </c>
      <c r="SK283" s="92">
        <v>0</v>
      </c>
      <c r="SL283" s="92">
        <v>0</v>
      </c>
      <c r="SM283" s="92">
        <v>0</v>
      </c>
      <c r="SN283" s="92">
        <v>0</v>
      </c>
      <c r="SO283" s="92">
        <v>0</v>
      </c>
      <c r="SP283" s="92">
        <v>0</v>
      </c>
      <c r="SQ283" s="92">
        <v>0</v>
      </c>
      <c r="SR283" s="92">
        <v>0</v>
      </c>
      <c r="SS283" s="92">
        <v>0</v>
      </c>
      <c r="ST283" s="92">
        <v>0</v>
      </c>
      <c r="SU283" s="92">
        <v>0</v>
      </c>
      <c r="SV283" s="92">
        <v>0</v>
      </c>
      <c r="SW283" s="92">
        <v>0</v>
      </c>
      <c r="SX283" s="92">
        <v>0</v>
      </c>
      <c r="SY283" s="92">
        <v>0</v>
      </c>
      <c r="SZ283" s="92">
        <v>0</v>
      </c>
      <c r="TA283" s="92">
        <v>0</v>
      </c>
      <c r="TB283" s="92">
        <v>0</v>
      </c>
      <c r="TC283" s="92">
        <v>1</v>
      </c>
      <c r="TD283" s="92">
        <v>0</v>
      </c>
      <c r="TE283" s="92">
        <v>0</v>
      </c>
      <c r="TF283" s="92">
        <v>0</v>
      </c>
      <c r="TG283" s="92">
        <v>0</v>
      </c>
      <c r="TH283" s="92">
        <v>0</v>
      </c>
      <c r="TI283" s="92">
        <v>0</v>
      </c>
      <c r="TJ283" s="92">
        <v>0</v>
      </c>
      <c r="TK283" s="92">
        <v>0</v>
      </c>
      <c r="TL283" s="92">
        <v>0</v>
      </c>
      <c r="TM283" s="92">
        <v>0</v>
      </c>
      <c r="TN283" s="92">
        <v>0</v>
      </c>
      <c r="TO283" s="92">
        <v>0</v>
      </c>
      <c r="TP283" s="92">
        <v>2.4644265300000001E-3</v>
      </c>
      <c r="TQ283" s="92">
        <v>-343721119.13200003</v>
      </c>
      <c r="TR283" s="92">
        <v>1.0887798472222199E-3</v>
      </c>
      <c r="TS283" s="92">
        <v>2.1320845E-6</v>
      </c>
      <c r="TT283" s="92">
        <v>1.9257530861111101E-11</v>
      </c>
      <c r="TU283" s="92">
        <v>1.76597775833334E-24</v>
      </c>
      <c r="TV283" s="92">
        <v>3.8766369444444498E-24</v>
      </c>
      <c r="TW283" s="92">
        <v>1.6265609583333399E-24</v>
      </c>
      <c r="TX283" s="92">
        <v>5.1744736388888902E-20</v>
      </c>
      <c r="TY283" s="92">
        <v>1.07229779722222E-20</v>
      </c>
      <c r="TZ283" s="92">
        <v>2.9721528333333398E-20</v>
      </c>
      <c r="UA283" s="92">
        <v>0</v>
      </c>
      <c r="UB283" s="92">
        <v>4.2656910833333397E-24</v>
      </c>
      <c r="UC283" s="92">
        <v>1.07650718888889E-25</v>
      </c>
      <c r="UD283" s="92">
        <v>4.5168133888888903E-26</v>
      </c>
      <c r="UE283" s="92">
        <v>2.1625517638888901E-20</v>
      </c>
      <c r="UF283" s="92">
        <v>2.12563876944445E-20</v>
      </c>
      <c r="UG283" s="92">
        <v>4.1362086666666698E-23</v>
      </c>
      <c r="UH283" s="92">
        <v>3.73852494444445E-15</v>
      </c>
      <c r="UI283" s="92">
        <v>2.5428178222222202E-15</v>
      </c>
      <c r="UJ283" s="92">
        <v>1.26577508888889E-11</v>
      </c>
      <c r="UK283" s="92">
        <v>1.75009564444445E-13</v>
      </c>
      <c r="UL283" s="92">
        <v>7.4687651388888996E-16</v>
      </c>
      <c r="UM283" s="92">
        <v>1.1463474888888899E-21</v>
      </c>
      <c r="UN283" s="92">
        <v>2.1519428833333399E-18</v>
      </c>
      <c r="UO283" s="92">
        <v>4.2350411388888901E-19</v>
      </c>
      <c r="UP283" s="92">
        <v>1.43519220555556E-9</v>
      </c>
      <c r="UQ283" s="92">
        <v>8.3525025555555602E-19</v>
      </c>
      <c r="UR283" s="92">
        <v>0</v>
      </c>
      <c r="US283" s="92">
        <v>0</v>
      </c>
      <c r="UT283" s="92">
        <v>0</v>
      </c>
      <c r="UU283" s="92">
        <v>0</v>
      </c>
      <c r="UV283" s="92">
        <v>2.1744091999999999E-10</v>
      </c>
      <c r="UW283" s="92">
        <v>0</v>
      </c>
      <c r="UX283" s="92">
        <v>0</v>
      </c>
      <c r="UY283" s="92">
        <v>0</v>
      </c>
      <c r="UZ283" s="92">
        <v>0</v>
      </c>
      <c r="VA283" s="92">
        <v>2.02985510833334E-20</v>
      </c>
      <c r="VB283" s="92">
        <v>1.7437254583333401E-5</v>
      </c>
      <c r="VC283" s="92">
        <v>4.46432136111112E-5</v>
      </c>
      <c r="VD283" s="92">
        <v>0</v>
      </c>
      <c r="VE283" s="92">
        <v>2.1725093833333399E-9</v>
      </c>
      <c r="VF283" s="92">
        <v>0</v>
      </c>
      <c r="VG283" s="92">
        <v>3.51156138888889E-6</v>
      </c>
      <c r="VH283" s="92">
        <v>2.7384526972222301E-9</v>
      </c>
      <c r="VI283" s="92">
        <v>3.6180196388888902E-7</v>
      </c>
      <c r="VJ283" s="92">
        <v>1.02125160555556E-10</v>
      </c>
      <c r="VK283" s="92">
        <v>0</v>
      </c>
      <c r="VL283" s="92">
        <v>0</v>
      </c>
      <c r="VM283" s="92">
        <v>0</v>
      </c>
      <c r="VN283" s="92">
        <v>0</v>
      </c>
      <c r="VO283" s="92">
        <v>0</v>
      </c>
      <c r="VP283" s="92">
        <v>0</v>
      </c>
      <c r="VQ283" s="92">
        <v>0</v>
      </c>
      <c r="VR283" s="92">
        <v>0</v>
      </c>
      <c r="VS283" s="92">
        <v>0</v>
      </c>
      <c r="VT283" s="92">
        <v>0</v>
      </c>
      <c r="VU283" s="92">
        <v>0</v>
      </c>
      <c r="VV283" s="92">
        <v>0</v>
      </c>
      <c r="VW283" s="92">
        <v>0</v>
      </c>
      <c r="VX283" s="92">
        <v>0</v>
      </c>
      <c r="VY283" s="92">
        <v>0</v>
      </c>
      <c r="VZ283" s="92">
        <v>0</v>
      </c>
      <c r="WA283" s="92">
        <v>0</v>
      </c>
      <c r="WB283" s="92">
        <v>0</v>
      </c>
      <c r="WC283" s="92">
        <v>0</v>
      </c>
    </row>
    <row r="284" spans="2:601" ht="13.5" customHeight="1">
      <c r="B284" s="851" t="s">
        <v>2945</v>
      </c>
      <c r="C284" s="92">
        <v>0</v>
      </c>
      <c r="D284" s="92">
        <v>76142.104800000001</v>
      </c>
      <c r="E284" s="92">
        <v>-288.49671999999998</v>
      </c>
      <c r="F284" s="92">
        <v>4226.5290800000002</v>
      </c>
      <c r="G284" s="92">
        <v>0</v>
      </c>
      <c r="H284" s="92">
        <v>0</v>
      </c>
      <c r="I284" s="92">
        <v>0</v>
      </c>
      <c r="J284" s="92">
        <v>0</v>
      </c>
      <c r="K284" s="92">
        <v>0</v>
      </c>
      <c r="L284" s="92">
        <v>0</v>
      </c>
      <c r="M284" s="92">
        <v>0</v>
      </c>
      <c r="N284" s="92">
        <v>0</v>
      </c>
      <c r="O284" s="92">
        <v>0</v>
      </c>
      <c r="P284" s="92">
        <v>0</v>
      </c>
      <c r="Q284" s="92">
        <v>0</v>
      </c>
      <c r="R284" s="92">
        <v>0</v>
      </c>
      <c r="S284" s="92">
        <v>0</v>
      </c>
      <c r="T284" s="92">
        <v>0</v>
      </c>
      <c r="U284" s="92">
        <v>0</v>
      </c>
      <c r="V284" s="92">
        <v>0</v>
      </c>
      <c r="W284" s="92">
        <v>0</v>
      </c>
      <c r="X284" s="92">
        <v>0</v>
      </c>
      <c r="Y284" s="92">
        <v>0</v>
      </c>
      <c r="Z284" s="92">
        <v>0</v>
      </c>
      <c r="AA284" s="92">
        <v>0</v>
      </c>
      <c r="AB284" s="92">
        <v>0</v>
      </c>
      <c r="AC284" s="92">
        <v>0</v>
      </c>
      <c r="AD284" s="92">
        <v>0</v>
      </c>
      <c r="AE284" s="92">
        <v>0</v>
      </c>
      <c r="AF284" s="92">
        <v>0</v>
      </c>
      <c r="AG284" s="92">
        <v>0</v>
      </c>
      <c r="AH284" s="92">
        <v>0</v>
      </c>
      <c r="AI284" s="92">
        <v>0</v>
      </c>
      <c r="AJ284" s="92">
        <v>0</v>
      </c>
      <c r="AK284" s="92">
        <v>0</v>
      </c>
      <c r="AL284" s="92">
        <v>0</v>
      </c>
      <c r="AM284" s="92">
        <v>0</v>
      </c>
      <c r="AN284" s="92">
        <v>0</v>
      </c>
      <c r="AO284" s="92">
        <v>0</v>
      </c>
      <c r="AP284" s="92">
        <v>0</v>
      </c>
      <c r="AQ284" s="92">
        <v>0</v>
      </c>
      <c r="AR284" s="92">
        <v>0</v>
      </c>
      <c r="AS284" s="92">
        <v>0</v>
      </c>
      <c r="AT284" s="92">
        <v>0</v>
      </c>
      <c r="AU284" s="92">
        <v>0</v>
      </c>
      <c r="AV284" s="92">
        <v>0</v>
      </c>
      <c r="AW284" s="92">
        <v>0</v>
      </c>
      <c r="AX284" s="92">
        <v>0</v>
      </c>
      <c r="AY284" s="92">
        <v>0</v>
      </c>
      <c r="AZ284" s="92">
        <v>0</v>
      </c>
      <c r="BA284" s="92">
        <v>0</v>
      </c>
      <c r="BB284" s="92">
        <v>0</v>
      </c>
      <c r="BC284" s="92">
        <v>0</v>
      </c>
      <c r="BD284" s="92">
        <v>0</v>
      </c>
      <c r="BE284" s="92">
        <v>0</v>
      </c>
      <c r="BF284" s="92">
        <v>0</v>
      </c>
      <c r="BG284" s="92">
        <v>0</v>
      </c>
      <c r="BH284" s="92">
        <v>0</v>
      </c>
      <c r="BI284" s="92">
        <v>0</v>
      </c>
      <c r="BJ284" s="92">
        <v>0</v>
      </c>
      <c r="BK284" s="92">
        <v>0</v>
      </c>
      <c r="BL284" s="92">
        <v>0</v>
      </c>
      <c r="BM284" s="92">
        <v>0</v>
      </c>
      <c r="BN284" s="92">
        <v>0</v>
      </c>
      <c r="BO284" s="92">
        <v>0</v>
      </c>
      <c r="BP284" s="92">
        <v>1</v>
      </c>
      <c r="BQ284" s="92">
        <v>0</v>
      </c>
      <c r="BR284" s="92">
        <v>0</v>
      </c>
      <c r="BS284" s="92">
        <v>0</v>
      </c>
      <c r="BT284" s="92">
        <v>0</v>
      </c>
      <c r="BU284" s="92">
        <v>0</v>
      </c>
      <c r="BV284" s="92">
        <v>0</v>
      </c>
      <c r="BW284" s="92">
        <v>0</v>
      </c>
      <c r="BX284" s="92">
        <v>0</v>
      </c>
      <c r="BY284" s="92">
        <v>0</v>
      </c>
      <c r="BZ284" s="92">
        <v>0</v>
      </c>
      <c r="CA284" s="92">
        <v>0</v>
      </c>
      <c r="CB284" s="92">
        <v>0</v>
      </c>
      <c r="CC284" s="92">
        <v>0</v>
      </c>
      <c r="CD284" s="92">
        <v>0</v>
      </c>
      <c r="CE284" s="92">
        <v>0</v>
      </c>
      <c r="CF284" s="92">
        <v>0</v>
      </c>
      <c r="CG284" s="92">
        <v>0</v>
      </c>
      <c r="CH284" s="92">
        <v>0</v>
      </c>
      <c r="CI284" s="92">
        <v>0</v>
      </c>
      <c r="CJ284" s="92">
        <v>0</v>
      </c>
      <c r="CK284" s="92">
        <v>0</v>
      </c>
      <c r="CL284" s="92">
        <v>0</v>
      </c>
      <c r="CM284" s="92">
        <v>0</v>
      </c>
      <c r="CN284" s="92">
        <v>0</v>
      </c>
      <c r="CO284" s="92">
        <v>0</v>
      </c>
      <c r="CP284" s="92">
        <v>0</v>
      </c>
      <c r="CQ284" s="92">
        <v>0</v>
      </c>
      <c r="CR284" s="92">
        <v>0</v>
      </c>
      <c r="CS284" s="92">
        <v>0</v>
      </c>
      <c r="CT284" s="92">
        <v>0</v>
      </c>
      <c r="CU284" s="92">
        <v>0</v>
      </c>
      <c r="CV284" s="92">
        <v>0</v>
      </c>
      <c r="CW284" s="92">
        <v>0</v>
      </c>
      <c r="CX284" s="92">
        <v>0</v>
      </c>
      <c r="CY284" s="92">
        <v>0</v>
      </c>
      <c r="CZ284" s="92">
        <v>0</v>
      </c>
      <c r="DA284" s="92">
        <v>0</v>
      </c>
      <c r="DB284" s="92">
        <v>0</v>
      </c>
      <c r="DC284" s="92">
        <v>0</v>
      </c>
      <c r="DD284" s="92">
        <v>0</v>
      </c>
      <c r="DE284" s="92">
        <v>0</v>
      </c>
      <c r="DF284" s="92">
        <v>0</v>
      </c>
      <c r="DG284" s="92">
        <v>0</v>
      </c>
      <c r="DH284" s="92">
        <v>0</v>
      </c>
      <c r="DI284" s="92">
        <v>0</v>
      </c>
      <c r="DJ284" s="92">
        <v>0</v>
      </c>
      <c r="DK284" s="92">
        <v>0</v>
      </c>
      <c r="DL284" s="92">
        <v>0</v>
      </c>
      <c r="DM284" s="92">
        <v>0</v>
      </c>
      <c r="DN284" s="92">
        <v>0</v>
      </c>
      <c r="DO284" s="92">
        <v>0</v>
      </c>
      <c r="DP284" s="92">
        <v>0</v>
      </c>
      <c r="DQ284" s="92">
        <v>0</v>
      </c>
      <c r="DR284" s="92">
        <v>0</v>
      </c>
      <c r="DS284" s="92">
        <v>0</v>
      </c>
      <c r="DT284" s="92">
        <v>0</v>
      </c>
      <c r="DU284" s="92">
        <v>0</v>
      </c>
      <c r="DV284" s="92">
        <v>0</v>
      </c>
      <c r="DW284" s="92">
        <v>0</v>
      </c>
      <c r="DX284" s="92">
        <v>0</v>
      </c>
      <c r="DY284" s="92">
        <v>0</v>
      </c>
      <c r="DZ284" s="92">
        <v>76142.104800000001</v>
      </c>
      <c r="EA284" s="92">
        <v>0</v>
      </c>
      <c r="EB284" s="92">
        <v>0</v>
      </c>
      <c r="EC284" s="92">
        <v>0</v>
      </c>
      <c r="ED284" s="92">
        <v>0</v>
      </c>
      <c r="EE284" s="92">
        <v>0</v>
      </c>
      <c r="EF284" s="92">
        <v>0</v>
      </c>
      <c r="EG284" s="92">
        <v>0</v>
      </c>
      <c r="EH284" s="92">
        <v>0</v>
      </c>
      <c r="EI284" s="92">
        <v>0</v>
      </c>
      <c r="EJ284" s="92">
        <v>0</v>
      </c>
      <c r="EK284" s="92">
        <v>0</v>
      </c>
      <c r="EL284" s="92">
        <v>0</v>
      </c>
      <c r="EM284" s="92">
        <v>0</v>
      </c>
      <c r="EN284" s="92">
        <v>0</v>
      </c>
      <c r="EO284" s="92">
        <v>0</v>
      </c>
      <c r="EP284" s="92">
        <v>0</v>
      </c>
      <c r="EQ284" s="92">
        <v>0</v>
      </c>
      <c r="ER284" s="92">
        <v>0</v>
      </c>
      <c r="ES284" s="92">
        <v>0</v>
      </c>
      <c r="ET284" s="92">
        <v>0</v>
      </c>
      <c r="EU284" s="92">
        <v>0</v>
      </c>
      <c r="EV284" s="92">
        <v>0</v>
      </c>
      <c r="EW284" s="92">
        <v>0</v>
      </c>
      <c r="EX284" s="92">
        <v>0</v>
      </c>
      <c r="EY284" s="92">
        <v>0</v>
      </c>
      <c r="EZ284" s="92">
        <v>0</v>
      </c>
      <c r="FA284" s="92">
        <v>0</v>
      </c>
      <c r="FB284" s="92">
        <v>0</v>
      </c>
      <c r="FC284" s="92">
        <v>0</v>
      </c>
      <c r="FD284" s="92">
        <v>0</v>
      </c>
      <c r="FE284" s="92">
        <v>0</v>
      </c>
      <c r="FF284" s="92">
        <v>0</v>
      </c>
      <c r="FG284" s="92">
        <v>0</v>
      </c>
      <c r="FH284" s="92">
        <v>0</v>
      </c>
      <c r="FI284" s="92">
        <v>0</v>
      </c>
      <c r="FJ284" s="92">
        <v>0</v>
      </c>
      <c r="FK284" s="92">
        <v>0</v>
      </c>
      <c r="FL284" s="92">
        <v>0</v>
      </c>
      <c r="FM284" s="92">
        <v>0</v>
      </c>
      <c r="FN284" s="92">
        <v>0</v>
      </c>
      <c r="FO284" s="92">
        <v>0</v>
      </c>
      <c r="FP284" s="92">
        <v>0</v>
      </c>
      <c r="FQ284" s="92">
        <v>0</v>
      </c>
      <c r="FR284" s="92">
        <v>0</v>
      </c>
      <c r="FS284" s="92">
        <v>0</v>
      </c>
      <c r="FT284" s="92">
        <v>0</v>
      </c>
      <c r="FU284" s="92">
        <v>0</v>
      </c>
      <c r="FV284" s="92">
        <v>0</v>
      </c>
      <c r="FW284" s="92">
        <v>0</v>
      </c>
      <c r="FX284" s="92">
        <v>0</v>
      </c>
      <c r="FY284" s="92">
        <v>0</v>
      </c>
      <c r="FZ284" s="92">
        <v>0</v>
      </c>
      <c r="GA284" s="92">
        <v>0</v>
      </c>
      <c r="GB284" s="92">
        <v>0</v>
      </c>
      <c r="GC284" s="92">
        <v>0</v>
      </c>
      <c r="GD284" s="92">
        <v>0</v>
      </c>
      <c r="GE284" s="92">
        <v>0</v>
      </c>
      <c r="GF284" s="92">
        <v>0</v>
      </c>
      <c r="GG284" s="92">
        <v>0</v>
      </c>
      <c r="GH284" s="92">
        <v>0</v>
      </c>
      <c r="GI284" s="92">
        <v>0</v>
      </c>
      <c r="GJ284" s="92">
        <v>1</v>
      </c>
      <c r="GK284" s="92">
        <v>0</v>
      </c>
      <c r="GL284" s="92">
        <v>0</v>
      </c>
      <c r="GM284" s="92">
        <v>0</v>
      </c>
      <c r="GN284" s="92">
        <v>0</v>
      </c>
      <c r="GO284" s="92">
        <v>0</v>
      </c>
      <c r="GP284" s="92">
        <v>0</v>
      </c>
      <c r="GQ284" s="92">
        <v>0</v>
      </c>
      <c r="GR284" s="92">
        <v>0</v>
      </c>
      <c r="GS284" s="92">
        <v>0</v>
      </c>
      <c r="GT284" s="92">
        <v>0</v>
      </c>
      <c r="GU284" s="92">
        <v>0</v>
      </c>
      <c r="GV284" s="92">
        <v>0</v>
      </c>
      <c r="GW284" s="92">
        <v>0</v>
      </c>
      <c r="GX284" s="92">
        <v>0</v>
      </c>
      <c r="GY284" s="92">
        <v>0</v>
      </c>
      <c r="GZ284" s="92">
        <v>0</v>
      </c>
      <c r="HA284" s="92">
        <v>0</v>
      </c>
      <c r="HB284" s="92">
        <v>0</v>
      </c>
      <c r="HC284" s="92">
        <v>0</v>
      </c>
      <c r="HD284" s="92">
        <v>0</v>
      </c>
      <c r="HE284" s="92">
        <v>0</v>
      </c>
      <c r="HF284" s="92">
        <v>0</v>
      </c>
      <c r="HG284" s="92">
        <v>0</v>
      </c>
      <c r="HH284" s="92">
        <v>0</v>
      </c>
      <c r="HI284" s="92">
        <v>0</v>
      </c>
      <c r="HJ284" s="92">
        <v>0</v>
      </c>
      <c r="HK284" s="92">
        <v>0</v>
      </c>
      <c r="HL284" s="92">
        <v>0</v>
      </c>
      <c r="HM284" s="92">
        <v>0</v>
      </c>
      <c r="HN284" s="92">
        <v>0</v>
      </c>
      <c r="HO284" s="92">
        <v>0</v>
      </c>
      <c r="HP284" s="92">
        <v>0</v>
      </c>
      <c r="HQ284" s="92">
        <v>0</v>
      </c>
      <c r="HR284" s="92">
        <v>0</v>
      </c>
      <c r="HS284" s="92">
        <v>0</v>
      </c>
      <c r="HT284" s="92">
        <v>0</v>
      </c>
      <c r="HU284" s="92">
        <v>0</v>
      </c>
      <c r="HV284" s="92">
        <v>0</v>
      </c>
      <c r="HW284" s="92">
        <v>0</v>
      </c>
      <c r="HX284" s="92">
        <v>0</v>
      </c>
      <c r="HY284" s="92">
        <v>0</v>
      </c>
      <c r="HZ284" s="92">
        <v>0</v>
      </c>
      <c r="IA284" s="92">
        <v>0</v>
      </c>
      <c r="IB284" s="92">
        <v>0</v>
      </c>
      <c r="IC284" s="92">
        <v>0</v>
      </c>
      <c r="ID284" s="92">
        <v>0</v>
      </c>
      <c r="IE284" s="92">
        <v>0</v>
      </c>
      <c r="IF284" s="92">
        <v>0</v>
      </c>
      <c r="IG284" s="92">
        <v>0</v>
      </c>
      <c r="IH284" s="92">
        <v>0</v>
      </c>
      <c r="II284" s="92">
        <v>0</v>
      </c>
      <c r="IJ284" s="92">
        <v>0</v>
      </c>
      <c r="IK284" s="92">
        <v>0</v>
      </c>
      <c r="IL284" s="92">
        <v>0</v>
      </c>
      <c r="IM284" s="92">
        <v>0</v>
      </c>
      <c r="IN284" s="92">
        <v>0</v>
      </c>
      <c r="IO284" s="92">
        <v>0</v>
      </c>
      <c r="IP284" s="92">
        <v>0</v>
      </c>
      <c r="IQ284" s="92">
        <v>0</v>
      </c>
      <c r="IR284" s="92">
        <v>0</v>
      </c>
      <c r="IS284" s="92">
        <v>0</v>
      </c>
      <c r="IT284" s="92">
        <v>4226.5290800000002</v>
      </c>
      <c r="IU284" s="92">
        <v>76142.104800000001</v>
      </c>
      <c r="IV284" s="92">
        <v>1277.00585</v>
      </c>
      <c r="IW284" s="92">
        <v>25.2060335</v>
      </c>
      <c r="IX284" s="92">
        <v>1</v>
      </c>
      <c r="IY284" s="92">
        <v>0</v>
      </c>
      <c r="IZ284" s="92">
        <v>1</v>
      </c>
      <c r="JA284" s="92">
        <v>0</v>
      </c>
      <c r="JB284" s="92">
        <v>-68258.543699999995</v>
      </c>
      <c r="JC284" s="92">
        <v>-3788.9249399999999</v>
      </c>
      <c r="JD284" s="92">
        <v>-288.49671999999998</v>
      </c>
      <c r="JE284" s="92">
        <v>-38.952975500000001</v>
      </c>
      <c r="JF284" s="92">
        <v>-2.1622187099999999</v>
      </c>
      <c r="JG284" s="92">
        <v>5.5161964399999999E-2</v>
      </c>
      <c r="JH284" s="92">
        <v>0.99375823500000005</v>
      </c>
      <c r="JI284" s="92">
        <v>18.015280000000001</v>
      </c>
      <c r="JJ284" s="92">
        <v>1271.48083</v>
      </c>
      <c r="JK284" s="92">
        <v>0</v>
      </c>
      <c r="JL284" s="92">
        <v>0</v>
      </c>
      <c r="JM284" s="92">
        <v>0</v>
      </c>
      <c r="JN284" s="92">
        <v>0</v>
      </c>
      <c r="JO284" s="92">
        <v>0</v>
      </c>
      <c r="JP284" s="92">
        <v>0</v>
      </c>
      <c r="JQ284" s="92">
        <v>0</v>
      </c>
      <c r="JR284" s="92">
        <v>0</v>
      </c>
      <c r="JS284" s="92">
        <v>0</v>
      </c>
      <c r="JT284" s="92">
        <v>0</v>
      </c>
      <c r="JU284" s="92">
        <v>0</v>
      </c>
      <c r="JV284" s="92">
        <v>0</v>
      </c>
      <c r="JW284" s="92">
        <v>0</v>
      </c>
      <c r="JX284" s="92">
        <v>0</v>
      </c>
      <c r="JY284" s="92">
        <v>0</v>
      </c>
      <c r="JZ284" s="92">
        <v>0</v>
      </c>
      <c r="KA284" s="92">
        <v>0</v>
      </c>
      <c r="KB284" s="92">
        <v>0</v>
      </c>
      <c r="KC284" s="92">
        <v>0</v>
      </c>
      <c r="KD284" s="92">
        <v>0</v>
      </c>
      <c r="KE284" s="92">
        <v>0</v>
      </c>
      <c r="KF284" s="92">
        <v>0</v>
      </c>
      <c r="KG284" s="92">
        <v>0</v>
      </c>
      <c r="KH284" s="92">
        <v>0</v>
      </c>
      <c r="KI284" s="92">
        <v>0</v>
      </c>
      <c r="KJ284" s="92">
        <v>0</v>
      </c>
      <c r="KK284" s="92">
        <v>0</v>
      </c>
      <c r="KL284" s="92">
        <v>0</v>
      </c>
      <c r="KM284" s="92">
        <v>0</v>
      </c>
      <c r="KN284" s="92">
        <v>0</v>
      </c>
      <c r="KO284" s="92">
        <v>0</v>
      </c>
      <c r="KP284" s="92">
        <v>0</v>
      </c>
      <c r="KQ284" s="92">
        <v>0</v>
      </c>
      <c r="KR284" s="92">
        <v>0</v>
      </c>
      <c r="KS284" s="92">
        <v>0</v>
      </c>
      <c r="KT284" s="92">
        <v>0</v>
      </c>
      <c r="KU284" s="92">
        <v>0</v>
      </c>
      <c r="KV284" s="92">
        <v>0</v>
      </c>
      <c r="KW284" s="92">
        <v>0</v>
      </c>
      <c r="KX284" s="92">
        <v>0</v>
      </c>
      <c r="KY284" s="92">
        <v>0</v>
      </c>
      <c r="KZ284" s="92">
        <v>0</v>
      </c>
      <c r="LA284" s="92">
        <v>0</v>
      </c>
      <c r="LB284" s="92">
        <v>0</v>
      </c>
      <c r="LC284" s="92">
        <v>0</v>
      </c>
      <c r="LD284" s="92">
        <v>0</v>
      </c>
      <c r="LE284" s="92">
        <v>0</v>
      </c>
      <c r="LF284" s="92">
        <v>0</v>
      </c>
      <c r="LG284" s="92">
        <v>0</v>
      </c>
      <c r="LH284" s="92">
        <v>0</v>
      </c>
      <c r="LI284" s="92">
        <v>0</v>
      </c>
      <c r="LJ284" s="92">
        <v>0</v>
      </c>
      <c r="LK284" s="92">
        <v>0</v>
      </c>
      <c r="LL284" s="92">
        <v>0</v>
      </c>
      <c r="LM284" s="92">
        <v>0</v>
      </c>
      <c r="LN284" s="92">
        <v>0</v>
      </c>
      <c r="LO284" s="92">
        <v>0</v>
      </c>
      <c r="LP284" s="92">
        <v>0</v>
      </c>
      <c r="LQ284" s="92">
        <v>0</v>
      </c>
      <c r="LR284" s="92">
        <v>0</v>
      </c>
      <c r="LS284" s="92">
        <v>0</v>
      </c>
      <c r="LT284" s="92">
        <v>0</v>
      </c>
      <c r="LU284" s="92">
        <v>0</v>
      </c>
      <c r="LV284" s="92">
        <v>0</v>
      </c>
      <c r="LW284" s="92">
        <v>0</v>
      </c>
      <c r="LX284" s="92">
        <v>0</v>
      </c>
      <c r="LY284" s="92">
        <v>0</v>
      </c>
      <c r="LZ284" s="92">
        <v>0</v>
      </c>
      <c r="MA284" s="92">
        <v>0</v>
      </c>
      <c r="MB284" s="92">
        <v>0</v>
      </c>
      <c r="MC284" s="92">
        <v>0</v>
      </c>
      <c r="MD284" s="92">
        <v>0</v>
      </c>
      <c r="ME284" s="92">
        <v>0</v>
      </c>
      <c r="MF284" s="92">
        <v>0</v>
      </c>
      <c r="MG284" s="92">
        <v>0</v>
      </c>
      <c r="MH284" s="92">
        <v>0</v>
      </c>
      <c r="MI284" s="92">
        <v>0</v>
      </c>
      <c r="MJ284" s="92">
        <v>0</v>
      </c>
      <c r="MK284" s="92">
        <v>0</v>
      </c>
      <c r="ML284" s="92">
        <v>0</v>
      </c>
      <c r="MM284" s="92">
        <v>0</v>
      </c>
      <c r="MN284" s="92">
        <v>0</v>
      </c>
      <c r="MO284" s="92">
        <v>0</v>
      </c>
      <c r="MP284" s="92">
        <v>0</v>
      </c>
      <c r="MQ284" s="92">
        <v>0</v>
      </c>
      <c r="MR284" s="92">
        <v>0</v>
      </c>
      <c r="MS284" s="92">
        <v>0</v>
      </c>
      <c r="MT284" s="92">
        <v>0</v>
      </c>
      <c r="MU284" s="92">
        <v>0</v>
      </c>
      <c r="MV284" s="92">
        <v>0</v>
      </c>
      <c r="MW284" s="92">
        <v>0</v>
      </c>
      <c r="MX284" s="92">
        <v>0</v>
      </c>
      <c r="MY284" s="92">
        <v>0</v>
      </c>
      <c r="MZ284" s="92">
        <v>0</v>
      </c>
      <c r="NA284" s="92">
        <v>0</v>
      </c>
      <c r="NB284" s="92">
        <v>0</v>
      </c>
      <c r="NC284" s="92">
        <v>0</v>
      </c>
      <c r="ND284" s="92">
        <v>0</v>
      </c>
      <c r="NE284" s="92">
        <v>0</v>
      </c>
      <c r="NF284" s="92">
        <v>0</v>
      </c>
      <c r="NG284" s="92">
        <v>0</v>
      </c>
      <c r="NH284" s="92">
        <v>0</v>
      </c>
      <c r="NI284" s="92">
        <v>0</v>
      </c>
      <c r="NJ284" s="92">
        <v>0</v>
      </c>
      <c r="NK284" s="92">
        <v>0</v>
      </c>
      <c r="NL284" s="92">
        <v>0</v>
      </c>
      <c r="NM284" s="92">
        <v>0</v>
      </c>
      <c r="NN284" s="92">
        <v>0</v>
      </c>
      <c r="NO284" s="92">
        <v>0</v>
      </c>
      <c r="NP284" s="92">
        <v>0</v>
      </c>
      <c r="NQ284" s="92">
        <v>0</v>
      </c>
      <c r="NR284" s="92">
        <v>0</v>
      </c>
      <c r="NS284" s="92">
        <v>0</v>
      </c>
      <c r="NT284" s="92">
        <v>0</v>
      </c>
      <c r="NU284" s="92">
        <v>0</v>
      </c>
      <c r="NV284" s="92">
        <v>0</v>
      </c>
      <c r="NW284" s="92">
        <v>0</v>
      </c>
      <c r="NX284" s="92">
        <v>0</v>
      </c>
      <c r="NY284" s="92">
        <v>0</v>
      </c>
      <c r="NZ284" s="92">
        <v>0</v>
      </c>
      <c r="OA284" s="92">
        <v>0</v>
      </c>
      <c r="OB284" s="92">
        <v>0</v>
      </c>
      <c r="OC284" s="92">
        <v>0</v>
      </c>
      <c r="OD284" s="92">
        <v>0</v>
      </c>
      <c r="OE284" s="92">
        <v>0</v>
      </c>
      <c r="OF284" s="92">
        <v>0</v>
      </c>
      <c r="OG284" s="92">
        <v>0</v>
      </c>
      <c r="OH284" s="92">
        <v>0</v>
      </c>
      <c r="OI284" s="92">
        <v>0</v>
      </c>
      <c r="OJ284" s="92">
        <v>0</v>
      </c>
      <c r="OK284" s="92">
        <v>0</v>
      </c>
      <c r="OL284" s="92">
        <v>0</v>
      </c>
      <c r="OM284" s="92">
        <v>0</v>
      </c>
      <c r="ON284" s="92">
        <v>0</v>
      </c>
      <c r="OO284" s="92">
        <v>0</v>
      </c>
      <c r="OP284" s="92">
        <v>0</v>
      </c>
      <c r="OQ284" s="92">
        <v>0</v>
      </c>
      <c r="OR284" s="92">
        <v>0</v>
      </c>
      <c r="OS284" s="92">
        <v>0</v>
      </c>
      <c r="OT284" s="92">
        <v>0</v>
      </c>
      <c r="OU284" s="92">
        <v>0</v>
      </c>
      <c r="OV284" s="92">
        <v>0</v>
      </c>
      <c r="OW284" s="92">
        <v>0</v>
      </c>
      <c r="OX284" s="92">
        <v>0</v>
      </c>
      <c r="OY284" s="92">
        <v>0</v>
      </c>
      <c r="OZ284" s="92">
        <v>0</v>
      </c>
      <c r="PA284" s="92">
        <v>0</v>
      </c>
      <c r="PB284" s="92">
        <v>0</v>
      </c>
      <c r="PC284" s="92">
        <v>0</v>
      </c>
      <c r="PD284" s="92">
        <v>0</v>
      </c>
      <c r="PE284" s="92">
        <v>0</v>
      </c>
      <c r="PF284" s="92">
        <v>0</v>
      </c>
      <c r="PG284" s="92">
        <v>0</v>
      </c>
      <c r="PH284" s="92">
        <v>0</v>
      </c>
      <c r="PI284" s="92">
        <v>0</v>
      </c>
      <c r="PJ284" s="92">
        <v>0</v>
      </c>
      <c r="PK284" s="92">
        <v>0</v>
      </c>
      <c r="PL284" s="92">
        <v>0</v>
      </c>
      <c r="PM284" s="92">
        <v>0</v>
      </c>
      <c r="PN284" s="92">
        <v>0</v>
      </c>
      <c r="PO284" s="92">
        <v>0</v>
      </c>
      <c r="PP284" s="92">
        <v>0</v>
      </c>
      <c r="PQ284" s="92">
        <v>0</v>
      </c>
      <c r="PR284" s="92">
        <v>0</v>
      </c>
      <c r="PS284" s="92">
        <v>0</v>
      </c>
      <c r="PT284" s="92">
        <v>0</v>
      </c>
      <c r="PU284" s="92">
        <v>0</v>
      </c>
      <c r="PV284" s="92">
        <v>0</v>
      </c>
      <c r="PW284" s="92">
        <v>0</v>
      </c>
      <c r="PX284" s="92">
        <v>0</v>
      </c>
      <c r="PY284" s="92">
        <v>0</v>
      </c>
      <c r="PZ284" s="92">
        <v>0</v>
      </c>
      <c r="QA284" s="92">
        <v>0</v>
      </c>
      <c r="QB284" s="92">
        <v>0</v>
      </c>
      <c r="QC284" s="92">
        <v>0</v>
      </c>
      <c r="QD284" s="92">
        <v>0</v>
      </c>
      <c r="QE284" s="92">
        <v>0</v>
      </c>
      <c r="QF284" s="92">
        <v>0</v>
      </c>
      <c r="QG284" s="92">
        <v>0</v>
      </c>
      <c r="QH284" s="92">
        <v>0</v>
      </c>
      <c r="QI284" s="92">
        <v>0</v>
      </c>
      <c r="QJ284" s="92">
        <v>0</v>
      </c>
      <c r="QK284" s="92">
        <v>0</v>
      </c>
      <c r="QL284" s="92">
        <v>0</v>
      </c>
      <c r="QM284" s="92">
        <v>0</v>
      </c>
      <c r="QN284" s="92">
        <v>0</v>
      </c>
      <c r="QO284" s="92">
        <v>0</v>
      </c>
      <c r="QP284" s="92">
        <v>0</v>
      </c>
      <c r="QQ284" s="92">
        <v>0</v>
      </c>
      <c r="QR284" s="92">
        <v>0</v>
      </c>
      <c r="QS284" s="92">
        <v>0</v>
      </c>
      <c r="QT284" s="92">
        <v>0</v>
      </c>
      <c r="QU284" s="92">
        <v>0</v>
      </c>
      <c r="QV284" s="92">
        <v>0</v>
      </c>
      <c r="QW284" s="92">
        <v>0</v>
      </c>
      <c r="QX284" s="92">
        <v>0</v>
      </c>
      <c r="QY284" s="92">
        <v>0</v>
      </c>
      <c r="QZ284" s="92">
        <v>0</v>
      </c>
      <c r="RA284" s="92">
        <v>0</v>
      </c>
      <c r="RB284" s="92">
        <v>0</v>
      </c>
      <c r="RC284" s="92">
        <v>0</v>
      </c>
      <c r="RD284" s="92">
        <v>0</v>
      </c>
      <c r="RE284" s="92">
        <v>0</v>
      </c>
      <c r="RF284" s="92">
        <v>0</v>
      </c>
      <c r="RG284" s="92">
        <v>0</v>
      </c>
      <c r="RH284" s="92">
        <v>0</v>
      </c>
      <c r="RI284" s="92">
        <v>0</v>
      </c>
      <c r="RJ284" s="92">
        <v>0</v>
      </c>
      <c r="RK284" s="92">
        <v>0</v>
      </c>
      <c r="RL284" s="92">
        <v>0</v>
      </c>
      <c r="RM284" s="92">
        <v>0</v>
      </c>
      <c r="RN284" s="92">
        <v>0</v>
      </c>
      <c r="RO284" s="92">
        <v>0</v>
      </c>
      <c r="RP284" s="92">
        <v>0</v>
      </c>
      <c r="RQ284" s="92">
        <v>0</v>
      </c>
      <c r="RR284" s="92">
        <v>0</v>
      </c>
      <c r="RS284" s="92">
        <v>0</v>
      </c>
      <c r="RT284" s="92">
        <v>0</v>
      </c>
      <c r="RU284" s="92">
        <v>0</v>
      </c>
      <c r="RV284" s="92">
        <v>0</v>
      </c>
      <c r="RW284" s="92">
        <v>0</v>
      </c>
      <c r="RX284" s="92">
        <v>0</v>
      </c>
      <c r="RY284" s="92">
        <v>0</v>
      </c>
      <c r="RZ284" s="92">
        <v>0</v>
      </c>
      <c r="SA284" s="92">
        <v>0</v>
      </c>
      <c r="SB284" s="92">
        <v>0</v>
      </c>
      <c r="SC284" s="92">
        <v>0</v>
      </c>
      <c r="SD284" s="92">
        <v>0</v>
      </c>
      <c r="SE284" s="92">
        <v>0</v>
      </c>
      <c r="SF284" s="92">
        <v>0</v>
      </c>
      <c r="SG284" s="92">
        <v>0</v>
      </c>
      <c r="SH284" s="92">
        <v>0</v>
      </c>
      <c r="SI284" s="92">
        <v>0</v>
      </c>
      <c r="SJ284" s="92">
        <v>0</v>
      </c>
      <c r="SK284" s="92">
        <v>0</v>
      </c>
      <c r="SL284" s="92">
        <v>0</v>
      </c>
      <c r="SM284" s="92">
        <v>0</v>
      </c>
      <c r="SN284" s="92">
        <v>0</v>
      </c>
      <c r="SO284" s="92">
        <v>0</v>
      </c>
      <c r="SP284" s="92">
        <v>0</v>
      </c>
      <c r="SQ284" s="92">
        <v>0</v>
      </c>
      <c r="SR284" s="92">
        <v>0</v>
      </c>
      <c r="SS284" s="92">
        <v>0</v>
      </c>
      <c r="ST284" s="92">
        <v>0</v>
      </c>
      <c r="SU284" s="92">
        <v>0</v>
      </c>
      <c r="SV284" s="92">
        <v>0</v>
      </c>
      <c r="SW284" s="92">
        <v>0</v>
      </c>
      <c r="SX284" s="92">
        <v>0</v>
      </c>
      <c r="SY284" s="92">
        <v>0</v>
      </c>
      <c r="SZ284" s="92">
        <v>0</v>
      </c>
      <c r="TA284" s="92">
        <v>0</v>
      </c>
      <c r="TB284" s="92">
        <v>0</v>
      </c>
      <c r="TC284" s="92">
        <v>1</v>
      </c>
      <c r="TD284" s="92">
        <v>0</v>
      </c>
      <c r="TE284" s="92">
        <v>0</v>
      </c>
      <c r="TF284" s="92">
        <v>0</v>
      </c>
      <c r="TG284" s="92">
        <v>0</v>
      </c>
      <c r="TH284" s="92">
        <v>0</v>
      </c>
      <c r="TI284" s="92">
        <v>0</v>
      </c>
      <c r="TJ284" s="92">
        <v>0</v>
      </c>
      <c r="TK284" s="92">
        <v>0</v>
      </c>
      <c r="TL284" s="92">
        <v>0</v>
      </c>
      <c r="TM284" s="92">
        <v>0</v>
      </c>
      <c r="TN284" s="92">
        <v>0</v>
      </c>
      <c r="TO284" s="92">
        <v>0</v>
      </c>
      <c r="TP284" s="92">
        <v>0</v>
      </c>
      <c r="TQ284" s="92">
        <v>-335539638.59100002</v>
      </c>
      <c r="TR284" s="92">
        <v>0</v>
      </c>
      <c r="TS284" s="92">
        <v>0</v>
      </c>
      <c r="TT284" s="92">
        <v>0</v>
      </c>
      <c r="TU284" s="92">
        <v>0</v>
      </c>
      <c r="TV284" s="92">
        <v>0</v>
      </c>
      <c r="TW284" s="92">
        <v>0</v>
      </c>
      <c r="TX284" s="92">
        <v>0</v>
      </c>
      <c r="TY284" s="92">
        <v>0</v>
      </c>
      <c r="TZ284" s="92">
        <v>0</v>
      </c>
      <c r="UA284" s="92">
        <v>0</v>
      </c>
      <c r="UB284" s="92">
        <v>0</v>
      </c>
      <c r="UC284" s="92">
        <v>0</v>
      </c>
      <c r="UD284" s="92">
        <v>0</v>
      </c>
      <c r="UE284" s="92">
        <v>0</v>
      </c>
      <c r="UF284" s="92">
        <v>0</v>
      </c>
      <c r="UG284" s="92">
        <v>0</v>
      </c>
      <c r="UH284" s="92">
        <v>0</v>
      </c>
      <c r="UI284" s="92">
        <v>0</v>
      </c>
      <c r="UJ284" s="92">
        <v>0</v>
      </c>
      <c r="UK284" s="92">
        <v>0</v>
      </c>
      <c r="UL284" s="92">
        <v>0</v>
      </c>
      <c r="UM284" s="92">
        <v>0</v>
      </c>
      <c r="UN284" s="92">
        <v>0</v>
      </c>
      <c r="UO284" s="92">
        <v>0</v>
      </c>
      <c r="UP284" s="92">
        <v>0</v>
      </c>
      <c r="UQ284" s="92">
        <v>0</v>
      </c>
      <c r="UR284" s="92">
        <v>0</v>
      </c>
      <c r="US284" s="92">
        <v>0</v>
      </c>
      <c r="UT284" s="92">
        <v>0</v>
      </c>
      <c r="UU284" s="92">
        <v>0</v>
      </c>
      <c r="UV284" s="92">
        <v>0</v>
      </c>
      <c r="UW284" s="92">
        <v>0</v>
      </c>
      <c r="UX284" s="92">
        <v>0</v>
      </c>
      <c r="UY284" s="92">
        <v>0</v>
      </c>
      <c r="UZ284" s="92">
        <v>0</v>
      </c>
      <c r="VA284" s="92">
        <v>0</v>
      </c>
      <c r="VB284" s="92">
        <v>0</v>
      </c>
      <c r="VC284" s="92">
        <v>0</v>
      </c>
      <c r="VD284" s="92">
        <v>0</v>
      </c>
      <c r="VE284" s="92">
        <v>0</v>
      </c>
      <c r="VF284" s="92">
        <v>0</v>
      </c>
      <c r="VG284" s="92">
        <v>0</v>
      </c>
      <c r="VH284" s="92">
        <v>0</v>
      </c>
      <c r="VI284" s="92">
        <v>0</v>
      </c>
      <c r="VJ284" s="92">
        <v>0</v>
      </c>
      <c r="VK284" s="92">
        <v>0</v>
      </c>
      <c r="VL284" s="92">
        <v>0</v>
      </c>
      <c r="VM284" s="92">
        <v>0</v>
      </c>
      <c r="VN284" s="92">
        <v>0</v>
      </c>
      <c r="VO284" s="92">
        <v>0</v>
      </c>
      <c r="VP284" s="92">
        <v>0</v>
      </c>
      <c r="VQ284" s="92">
        <v>0</v>
      </c>
      <c r="VR284" s="92">
        <v>0</v>
      </c>
      <c r="VS284" s="92">
        <v>0</v>
      </c>
      <c r="VT284" s="92">
        <v>0</v>
      </c>
      <c r="VU284" s="92">
        <v>0</v>
      </c>
      <c r="VV284" s="92">
        <v>0</v>
      </c>
      <c r="VW284" s="92">
        <v>0</v>
      </c>
      <c r="VX284" s="92">
        <v>0</v>
      </c>
      <c r="VY284" s="92">
        <v>0</v>
      </c>
      <c r="VZ284" s="92">
        <v>0</v>
      </c>
      <c r="WA284" s="92">
        <v>0</v>
      </c>
      <c r="WB284" s="92">
        <v>0</v>
      </c>
      <c r="WC284" s="92">
        <v>0</v>
      </c>
    </row>
    <row r="285" spans="2:601" ht="13.5" customHeight="1">
      <c r="B285" s="851" t="s">
        <v>2478</v>
      </c>
      <c r="C285" s="92">
        <v>0</v>
      </c>
      <c r="D285" s="92">
        <v>223250.22500000001</v>
      </c>
      <c r="E285" s="92">
        <v>-14.0182602</v>
      </c>
      <c r="F285" s="92">
        <v>242.71002100000001</v>
      </c>
      <c r="G285" s="92">
        <v>0</v>
      </c>
      <c r="H285" s="92">
        <v>0</v>
      </c>
      <c r="I285" s="92">
        <v>0</v>
      </c>
      <c r="J285" s="92">
        <v>0</v>
      </c>
      <c r="K285" s="92">
        <v>0</v>
      </c>
      <c r="L285" s="92">
        <v>0</v>
      </c>
      <c r="M285" s="92">
        <v>0</v>
      </c>
      <c r="N285" s="92">
        <v>0</v>
      </c>
      <c r="O285" s="92">
        <v>0</v>
      </c>
      <c r="P285" s="92">
        <v>0</v>
      </c>
      <c r="Q285" s="92">
        <v>0</v>
      </c>
      <c r="R285" s="92">
        <v>0</v>
      </c>
      <c r="S285" s="92">
        <v>0</v>
      </c>
      <c r="T285" s="92">
        <v>0</v>
      </c>
      <c r="U285" s="92">
        <v>0</v>
      </c>
      <c r="V285" s="92">
        <v>0</v>
      </c>
      <c r="W285" s="92">
        <v>0</v>
      </c>
      <c r="X285" s="92">
        <v>0</v>
      </c>
      <c r="Y285" s="92">
        <v>0</v>
      </c>
      <c r="Z285" s="92">
        <v>0</v>
      </c>
      <c r="AA285" s="92">
        <v>0</v>
      </c>
      <c r="AB285" s="92">
        <v>0</v>
      </c>
      <c r="AC285" s="92">
        <v>0</v>
      </c>
      <c r="AD285" s="92">
        <v>0</v>
      </c>
      <c r="AE285" s="92">
        <v>0</v>
      </c>
      <c r="AF285" s="92">
        <v>0</v>
      </c>
      <c r="AG285" s="92">
        <v>0</v>
      </c>
      <c r="AH285" s="92">
        <v>0</v>
      </c>
      <c r="AI285" s="92">
        <v>0</v>
      </c>
      <c r="AJ285" s="92">
        <v>0</v>
      </c>
      <c r="AK285" s="92">
        <v>0</v>
      </c>
      <c r="AL285" s="92">
        <v>0</v>
      </c>
      <c r="AM285" s="92">
        <v>0</v>
      </c>
      <c r="AN285" s="92">
        <v>0</v>
      </c>
      <c r="AO285" s="92">
        <v>1593.1955499999999</v>
      </c>
      <c r="AP285" s="92">
        <v>5993.4499400000004</v>
      </c>
      <c r="AQ285" s="92">
        <v>0</v>
      </c>
      <c r="AR285" s="92">
        <v>0</v>
      </c>
      <c r="AS285" s="92">
        <v>0</v>
      </c>
      <c r="AT285" s="92">
        <v>0</v>
      </c>
      <c r="AU285" s="92">
        <v>0</v>
      </c>
      <c r="AV285" s="92">
        <v>0</v>
      </c>
      <c r="AW285" s="92">
        <v>0</v>
      </c>
      <c r="AX285" s="92">
        <v>0</v>
      </c>
      <c r="AY285" s="92">
        <v>0</v>
      </c>
      <c r="AZ285" s="92">
        <v>0</v>
      </c>
      <c r="BA285" s="92">
        <v>0</v>
      </c>
      <c r="BB285" s="92">
        <v>0</v>
      </c>
      <c r="BC285" s="92">
        <v>0</v>
      </c>
      <c r="BD285" s="92">
        <v>0</v>
      </c>
      <c r="BE285" s="92">
        <v>0</v>
      </c>
      <c r="BF285" s="92">
        <v>0</v>
      </c>
      <c r="BG285" s="92">
        <v>0</v>
      </c>
      <c r="BH285" s="92">
        <v>0</v>
      </c>
      <c r="BI285" s="92">
        <v>0</v>
      </c>
      <c r="BJ285" s="92">
        <v>0</v>
      </c>
      <c r="BK285" s="92">
        <v>0</v>
      </c>
      <c r="BL285" s="92">
        <v>0</v>
      </c>
      <c r="BM285" s="92">
        <v>0</v>
      </c>
      <c r="BN285" s="92">
        <v>0</v>
      </c>
      <c r="BO285" s="92">
        <v>0</v>
      </c>
      <c r="BP285" s="92">
        <v>3.1E-2</v>
      </c>
      <c r="BQ285" s="92">
        <v>0</v>
      </c>
      <c r="BR285" s="92">
        <v>0</v>
      </c>
      <c r="BS285" s="92">
        <v>0</v>
      </c>
      <c r="BT285" s="92">
        <v>0</v>
      </c>
      <c r="BU285" s="92">
        <v>0</v>
      </c>
      <c r="BV285" s="92">
        <v>0</v>
      </c>
      <c r="BW285" s="92">
        <v>0</v>
      </c>
      <c r="BX285" s="92">
        <v>0</v>
      </c>
      <c r="BY285" s="92">
        <v>0</v>
      </c>
      <c r="BZ285" s="92">
        <v>0</v>
      </c>
      <c r="CA285" s="92">
        <v>0</v>
      </c>
      <c r="CB285" s="92">
        <v>0</v>
      </c>
      <c r="CC285" s="92">
        <v>0</v>
      </c>
      <c r="CD285" s="92">
        <v>0</v>
      </c>
      <c r="CE285" s="92">
        <v>0</v>
      </c>
      <c r="CF285" s="92">
        <v>0</v>
      </c>
      <c r="CG285" s="92">
        <v>0</v>
      </c>
      <c r="CH285" s="92">
        <v>0</v>
      </c>
      <c r="CI285" s="92">
        <v>0</v>
      </c>
      <c r="CJ285" s="92">
        <v>0</v>
      </c>
      <c r="CK285" s="92">
        <v>0</v>
      </c>
      <c r="CL285" s="92">
        <v>0</v>
      </c>
      <c r="CM285" s="92">
        <v>0</v>
      </c>
      <c r="CN285" s="92">
        <v>0</v>
      </c>
      <c r="CO285" s="92">
        <v>0</v>
      </c>
      <c r="CP285" s="92">
        <v>0</v>
      </c>
      <c r="CQ285" s="92">
        <v>0</v>
      </c>
      <c r="CR285" s="92">
        <v>0</v>
      </c>
      <c r="CS285" s="92">
        <v>0</v>
      </c>
      <c r="CT285" s="92">
        <v>0</v>
      </c>
      <c r="CU285" s="92">
        <v>0</v>
      </c>
      <c r="CV285" s="92">
        <v>0</v>
      </c>
      <c r="CW285" s="92">
        <v>0</v>
      </c>
      <c r="CX285" s="92">
        <v>0</v>
      </c>
      <c r="CY285" s="92">
        <v>0.20349</v>
      </c>
      <c r="CZ285" s="92">
        <v>0.76551000000000002</v>
      </c>
      <c r="DA285" s="92">
        <v>0</v>
      </c>
      <c r="DB285" s="92">
        <v>0</v>
      </c>
      <c r="DC285" s="92">
        <v>0</v>
      </c>
      <c r="DD285" s="92">
        <v>0</v>
      </c>
      <c r="DE285" s="92">
        <v>0</v>
      </c>
      <c r="DF285" s="92">
        <v>0</v>
      </c>
      <c r="DG285" s="92">
        <v>0</v>
      </c>
      <c r="DH285" s="92">
        <v>0</v>
      </c>
      <c r="DI285" s="92">
        <v>0</v>
      </c>
      <c r="DJ285" s="92">
        <v>0</v>
      </c>
      <c r="DK285" s="92">
        <v>0</v>
      </c>
      <c r="DL285" s="92">
        <v>0</v>
      </c>
      <c r="DM285" s="92">
        <v>0</v>
      </c>
      <c r="DN285" s="92">
        <v>0</v>
      </c>
      <c r="DO285" s="92">
        <v>0</v>
      </c>
      <c r="DP285" s="92">
        <v>0</v>
      </c>
      <c r="DQ285" s="92">
        <v>0</v>
      </c>
      <c r="DR285" s="92">
        <v>0</v>
      </c>
      <c r="DS285" s="92">
        <v>0</v>
      </c>
      <c r="DT285" s="92">
        <v>0</v>
      </c>
      <c r="DU285" s="92">
        <v>0</v>
      </c>
      <c r="DV285" s="92">
        <v>0</v>
      </c>
      <c r="DW285" s="92">
        <v>0</v>
      </c>
      <c r="DX285" s="92">
        <v>0</v>
      </c>
      <c r="DY285" s="92">
        <v>0</v>
      </c>
      <c r="DZ285" s="92">
        <v>4372.4889899999998</v>
      </c>
      <c r="EA285" s="92">
        <v>0</v>
      </c>
      <c r="EB285" s="92">
        <v>0</v>
      </c>
      <c r="EC285" s="92">
        <v>0</v>
      </c>
      <c r="ED285" s="92">
        <v>0</v>
      </c>
      <c r="EE285" s="92">
        <v>0</v>
      </c>
      <c r="EF285" s="92">
        <v>0</v>
      </c>
      <c r="EG285" s="92">
        <v>0</v>
      </c>
      <c r="EH285" s="92">
        <v>0</v>
      </c>
      <c r="EI285" s="92">
        <v>0</v>
      </c>
      <c r="EJ285" s="92">
        <v>0</v>
      </c>
      <c r="EK285" s="92">
        <v>0</v>
      </c>
      <c r="EL285" s="92">
        <v>0</v>
      </c>
      <c r="EM285" s="92">
        <v>0</v>
      </c>
      <c r="EN285" s="92">
        <v>0</v>
      </c>
      <c r="EO285" s="92">
        <v>0</v>
      </c>
      <c r="EP285" s="92">
        <v>0</v>
      </c>
      <c r="EQ285" s="92">
        <v>0</v>
      </c>
      <c r="ER285" s="92">
        <v>0</v>
      </c>
      <c r="ES285" s="92">
        <v>0</v>
      </c>
      <c r="ET285" s="92">
        <v>0</v>
      </c>
      <c r="EU285" s="92">
        <v>0</v>
      </c>
      <c r="EV285" s="92">
        <v>0</v>
      </c>
      <c r="EW285" s="92">
        <v>0</v>
      </c>
      <c r="EX285" s="92">
        <v>0</v>
      </c>
      <c r="EY285" s="92">
        <v>0</v>
      </c>
      <c r="EZ285" s="92">
        <v>0</v>
      </c>
      <c r="FA285" s="92">
        <v>0</v>
      </c>
      <c r="FB285" s="92">
        <v>0</v>
      </c>
      <c r="FC285" s="92">
        <v>0</v>
      </c>
      <c r="FD285" s="92">
        <v>0</v>
      </c>
      <c r="FE285" s="92">
        <v>0</v>
      </c>
      <c r="FF285" s="92">
        <v>0</v>
      </c>
      <c r="FG285" s="92">
        <v>0</v>
      </c>
      <c r="FH285" s="92">
        <v>0</v>
      </c>
      <c r="FI285" s="92">
        <v>50980.3459</v>
      </c>
      <c r="FJ285" s="92">
        <v>167897.39</v>
      </c>
      <c r="FK285" s="92">
        <v>0</v>
      </c>
      <c r="FL285" s="92">
        <v>0</v>
      </c>
      <c r="FM285" s="92">
        <v>0</v>
      </c>
      <c r="FN285" s="92">
        <v>0</v>
      </c>
      <c r="FO285" s="92">
        <v>0</v>
      </c>
      <c r="FP285" s="92">
        <v>0</v>
      </c>
      <c r="FQ285" s="92">
        <v>0</v>
      </c>
      <c r="FR285" s="92">
        <v>0</v>
      </c>
      <c r="FS285" s="92">
        <v>0</v>
      </c>
      <c r="FT285" s="92">
        <v>0</v>
      </c>
      <c r="FU285" s="92">
        <v>0</v>
      </c>
      <c r="FV285" s="92">
        <v>0</v>
      </c>
      <c r="FW285" s="92">
        <v>0</v>
      </c>
      <c r="FX285" s="92">
        <v>0</v>
      </c>
      <c r="FY285" s="92">
        <v>0</v>
      </c>
      <c r="FZ285" s="92">
        <v>0</v>
      </c>
      <c r="GA285" s="92">
        <v>0</v>
      </c>
      <c r="GB285" s="92">
        <v>0</v>
      </c>
      <c r="GC285" s="92">
        <v>0</v>
      </c>
      <c r="GD285" s="92">
        <v>0</v>
      </c>
      <c r="GE285" s="92">
        <v>0</v>
      </c>
      <c r="GF285" s="92">
        <v>0</v>
      </c>
      <c r="GG285" s="92">
        <v>0</v>
      </c>
      <c r="GH285" s="92">
        <v>0</v>
      </c>
      <c r="GI285" s="92">
        <v>0</v>
      </c>
      <c r="GJ285" s="92">
        <v>1.9585597199999999E-2</v>
      </c>
      <c r="GK285" s="92">
        <v>0</v>
      </c>
      <c r="GL285" s="92">
        <v>0</v>
      </c>
      <c r="GM285" s="92">
        <v>0</v>
      </c>
      <c r="GN285" s="92">
        <v>0</v>
      </c>
      <c r="GO285" s="92">
        <v>0</v>
      </c>
      <c r="GP285" s="92">
        <v>0</v>
      </c>
      <c r="GQ285" s="92">
        <v>0</v>
      </c>
      <c r="GR285" s="92">
        <v>0</v>
      </c>
      <c r="GS285" s="92">
        <v>0</v>
      </c>
      <c r="GT285" s="92">
        <v>0</v>
      </c>
      <c r="GU285" s="92">
        <v>0</v>
      </c>
      <c r="GV285" s="92">
        <v>0</v>
      </c>
      <c r="GW285" s="92">
        <v>0</v>
      </c>
      <c r="GX285" s="92">
        <v>0</v>
      </c>
      <c r="GY285" s="92">
        <v>0</v>
      </c>
      <c r="GZ285" s="92">
        <v>0</v>
      </c>
      <c r="HA285" s="92">
        <v>0</v>
      </c>
      <c r="HB285" s="92">
        <v>0</v>
      </c>
      <c r="HC285" s="92">
        <v>0</v>
      </c>
      <c r="HD285" s="92">
        <v>0</v>
      </c>
      <c r="HE285" s="92">
        <v>0</v>
      </c>
      <c r="HF285" s="92">
        <v>0</v>
      </c>
      <c r="HG285" s="92">
        <v>0</v>
      </c>
      <c r="HH285" s="92">
        <v>0</v>
      </c>
      <c r="HI285" s="92">
        <v>0</v>
      </c>
      <c r="HJ285" s="92">
        <v>0</v>
      </c>
      <c r="HK285" s="92">
        <v>0</v>
      </c>
      <c r="HL285" s="92">
        <v>0</v>
      </c>
      <c r="HM285" s="92">
        <v>0</v>
      </c>
      <c r="HN285" s="92">
        <v>0</v>
      </c>
      <c r="HO285" s="92">
        <v>0</v>
      </c>
      <c r="HP285" s="92">
        <v>0</v>
      </c>
      <c r="HQ285" s="92">
        <v>0</v>
      </c>
      <c r="HR285" s="92">
        <v>0</v>
      </c>
      <c r="HS285" s="92">
        <v>0.22835518299999999</v>
      </c>
      <c r="HT285" s="92">
        <v>0.75205922000000003</v>
      </c>
      <c r="HU285" s="92">
        <v>0</v>
      </c>
      <c r="HV285" s="92">
        <v>0</v>
      </c>
      <c r="HW285" s="92">
        <v>0</v>
      </c>
      <c r="HX285" s="92">
        <v>0</v>
      </c>
      <c r="HY285" s="92">
        <v>0</v>
      </c>
      <c r="HZ285" s="92">
        <v>0</v>
      </c>
      <c r="IA285" s="92">
        <v>0</v>
      </c>
      <c r="IB285" s="92">
        <v>0</v>
      </c>
      <c r="IC285" s="92">
        <v>0</v>
      </c>
      <c r="ID285" s="92">
        <v>0</v>
      </c>
      <c r="IE285" s="92">
        <v>0</v>
      </c>
      <c r="IF285" s="92">
        <v>0</v>
      </c>
      <c r="IG285" s="92">
        <v>0</v>
      </c>
      <c r="IH285" s="92">
        <v>0</v>
      </c>
      <c r="II285" s="92">
        <v>0</v>
      </c>
      <c r="IJ285" s="92">
        <v>0</v>
      </c>
      <c r="IK285" s="92">
        <v>0</v>
      </c>
      <c r="IL285" s="92">
        <v>0</v>
      </c>
      <c r="IM285" s="92">
        <v>0</v>
      </c>
      <c r="IN285" s="92">
        <v>0</v>
      </c>
      <c r="IO285" s="92">
        <v>0</v>
      </c>
      <c r="IP285" s="92">
        <v>0</v>
      </c>
      <c r="IQ285" s="92">
        <v>0</v>
      </c>
      <c r="IR285" s="92">
        <v>0</v>
      </c>
      <c r="IS285" s="92">
        <v>0</v>
      </c>
      <c r="IT285" s="92">
        <v>7829.3555100000003</v>
      </c>
      <c r="IU285" s="92">
        <v>223250.22500000001</v>
      </c>
      <c r="IV285" s="92">
        <v>3192421.47</v>
      </c>
      <c r="IW285" s="92">
        <v>25</v>
      </c>
      <c r="IX285" s="92">
        <v>1</v>
      </c>
      <c r="IY285" s="92">
        <v>1</v>
      </c>
      <c r="IZ285" s="92">
        <v>0</v>
      </c>
      <c r="JA285" s="92">
        <v>0</v>
      </c>
      <c r="JB285" s="92">
        <v>-1790.47435</v>
      </c>
      <c r="JC285" s="92">
        <v>-62.791695799999999</v>
      </c>
      <c r="JD285" s="92">
        <v>-14.0182602</v>
      </c>
      <c r="JE285" s="92">
        <v>0.93449426400000002</v>
      </c>
      <c r="JF285" s="92">
        <v>3.2772588800000002E-2</v>
      </c>
      <c r="JG285" s="92">
        <v>4.0874696499999997E-5</v>
      </c>
      <c r="JH285" s="92">
        <v>1.16552188E-3</v>
      </c>
      <c r="JI285" s="92">
        <v>28.514508599999999</v>
      </c>
      <c r="JJ285" s="92">
        <v>6845.0826299999999</v>
      </c>
      <c r="JK285" s="92">
        <v>0</v>
      </c>
      <c r="JL285" s="92">
        <v>0</v>
      </c>
      <c r="JM285" s="92">
        <v>0</v>
      </c>
      <c r="JN285" s="92">
        <v>0</v>
      </c>
      <c r="JO285" s="92">
        <v>0</v>
      </c>
      <c r="JP285" s="92">
        <v>0</v>
      </c>
      <c r="JQ285" s="92">
        <v>0</v>
      </c>
      <c r="JR285" s="92">
        <v>0</v>
      </c>
      <c r="JS285" s="92">
        <v>0</v>
      </c>
      <c r="JT285" s="92">
        <v>0</v>
      </c>
      <c r="JU285" s="92">
        <v>0</v>
      </c>
      <c r="JV285" s="92">
        <v>0</v>
      </c>
      <c r="JW285" s="92">
        <v>0</v>
      </c>
      <c r="JX285" s="92">
        <v>0</v>
      </c>
      <c r="JY285" s="92">
        <v>0</v>
      </c>
      <c r="JZ285" s="92">
        <v>0</v>
      </c>
      <c r="KA285" s="92">
        <v>0</v>
      </c>
      <c r="KB285" s="92">
        <v>0</v>
      </c>
      <c r="KC285" s="92">
        <v>0</v>
      </c>
      <c r="KD285" s="92">
        <v>0</v>
      </c>
      <c r="KE285" s="92">
        <v>0</v>
      </c>
      <c r="KF285" s="92">
        <v>0</v>
      </c>
      <c r="KG285" s="92">
        <v>0</v>
      </c>
      <c r="KH285" s="92">
        <v>0</v>
      </c>
      <c r="KI285" s="92">
        <v>0</v>
      </c>
      <c r="KJ285" s="92">
        <v>0</v>
      </c>
      <c r="KK285" s="92">
        <v>0</v>
      </c>
      <c r="KL285" s="92">
        <v>0</v>
      </c>
      <c r="KM285" s="92">
        <v>0</v>
      </c>
      <c r="KN285" s="92">
        <v>0</v>
      </c>
      <c r="KO285" s="92">
        <v>0</v>
      </c>
      <c r="KP285" s="92">
        <v>0</v>
      </c>
      <c r="KQ285" s="92">
        <v>0</v>
      </c>
      <c r="KR285" s="92">
        <v>0</v>
      </c>
      <c r="KS285" s="92">
        <v>0</v>
      </c>
      <c r="KT285" s="92">
        <v>0</v>
      </c>
      <c r="KU285" s="92">
        <v>0</v>
      </c>
      <c r="KV285" s="92">
        <v>0</v>
      </c>
      <c r="KW285" s="92">
        <v>0</v>
      </c>
      <c r="KX285" s="92">
        <v>0</v>
      </c>
      <c r="KY285" s="92">
        <v>0</v>
      </c>
      <c r="KZ285" s="92">
        <v>0</v>
      </c>
      <c r="LA285" s="92">
        <v>0</v>
      </c>
      <c r="LB285" s="92">
        <v>0</v>
      </c>
      <c r="LC285" s="92">
        <v>0</v>
      </c>
      <c r="LD285" s="92">
        <v>0</v>
      </c>
      <c r="LE285" s="92">
        <v>0</v>
      </c>
      <c r="LF285" s="92">
        <v>0</v>
      </c>
      <c r="LG285" s="92">
        <v>0</v>
      </c>
      <c r="LH285" s="92">
        <v>0</v>
      </c>
      <c r="LI285" s="92">
        <v>0</v>
      </c>
      <c r="LJ285" s="92">
        <v>0</v>
      </c>
      <c r="LK285" s="92">
        <v>0</v>
      </c>
      <c r="LL285" s="92">
        <v>0</v>
      </c>
      <c r="LM285" s="92">
        <v>0</v>
      </c>
      <c r="LN285" s="92">
        <v>0</v>
      </c>
      <c r="LO285" s="92">
        <v>0</v>
      </c>
      <c r="LP285" s="92">
        <v>0</v>
      </c>
      <c r="LQ285" s="92">
        <v>0</v>
      </c>
      <c r="LR285" s="92">
        <v>0</v>
      </c>
      <c r="LS285" s="92">
        <v>0</v>
      </c>
      <c r="LT285" s="92">
        <v>0</v>
      </c>
      <c r="LU285" s="92">
        <v>0</v>
      </c>
      <c r="LV285" s="92">
        <v>0</v>
      </c>
      <c r="LW285" s="92">
        <v>0</v>
      </c>
      <c r="LX285" s="92">
        <v>0</v>
      </c>
      <c r="LY285" s="92">
        <v>0</v>
      </c>
      <c r="LZ285" s="92">
        <v>0</v>
      </c>
      <c r="MA285" s="92">
        <v>0</v>
      </c>
      <c r="MB285" s="92">
        <v>0</v>
      </c>
      <c r="MC285" s="92">
        <v>0</v>
      </c>
      <c r="MD285" s="92">
        <v>0</v>
      </c>
      <c r="ME285" s="92">
        <v>0</v>
      </c>
      <c r="MF285" s="92">
        <v>0</v>
      </c>
      <c r="MG285" s="92">
        <v>0</v>
      </c>
      <c r="MH285" s="92">
        <v>0</v>
      </c>
      <c r="MI285" s="92">
        <v>0</v>
      </c>
      <c r="MJ285" s="92">
        <v>0</v>
      </c>
      <c r="MK285" s="92">
        <v>0</v>
      </c>
      <c r="ML285" s="92">
        <v>0</v>
      </c>
      <c r="MM285" s="92">
        <v>0</v>
      </c>
      <c r="MN285" s="92">
        <v>0</v>
      </c>
      <c r="MO285" s="92">
        <v>0</v>
      </c>
      <c r="MP285" s="92">
        <v>0</v>
      </c>
      <c r="MQ285" s="92">
        <v>0</v>
      </c>
      <c r="MR285" s="92">
        <v>0</v>
      </c>
      <c r="MS285" s="92">
        <v>0</v>
      </c>
      <c r="MT285" s="92">
        <v>0</v>
      </c>
      <c r="MU285" s="92">
        <v>0</v>
      </c>
      <c r="MV285" s="92">
        <v>0</v>
      </c>
      <c r="MW285" s="92">
        <v>0</v>
      </c>
      <c r="MX285" s="92">
        <v>0</v>
      </c>
      <c r="MY285" s="92">
        <v>0</v>
      </c>
      <c r="MZ285" s="92">
        <v>0</v>
      </c>
      <c r="NA285" s="92">
        <v>0</v>
      </c>
      <c r="NB285" s="92">
        <v>0</v>
      </c>
      <c r="NC285" s="92">
        <v>0</v>
      </c>
      <c r="ND285" s="92">
        <v>0</v>
      </c>
      <c r="NE285" s="92">
        <v>0</v>
      </c>
      <c r="NF285" s="92">
        <v>0</v>
      </c>
      <c r="NG285" s="92">
        <v>0</v>
      </c>
      <c r="NH285" s="92">
        <v>0</v>
      </c>
      <c r="NI285" s="92">
        <v>0</v>
      </c>
      <c r="NJ285" s="92">
        <v>0</v>
      </c>
      <c r="NK285" s="92">
        <v>0</v>
      </c>
      <c r="NL285" s="92">
        <v>0</v>
      </c>
      <c r="NM285" s="92">
        <v>0</v>
      </c>
      <c r="NN285" s="92">
        <v>0</v>
      </c>
      <c r="NO285" s="92">
        <v>0</v>
      </c>
      <c r="NP285" s="92">
        <v>0</v>
      </c>
      <c r="NQ285" s="92">
        <v>0</v>
      </c>
      <c r="NR285" s="92">
        <v>0</v>
      </c>
      <c r="NS285" s="92">
        <v>0</v>
      </c>
      <c r="NT285" s="92">
        <v>0</v>
      </c>
      <c r="NU285" s="92">
        <v>0</v>
      </c>
      <c r="NV285" s="92">
        <v>0</v>
      </c>
      <c r="NW285" s="92">
        <v>0</v>
      </c>
      <c r="NX285" s="92">
        <v>0</v>
      </c>
      <c r="NY285" s="92">
        <v>0</v>
      </c>
      <c r="NZ285" s="92">
        <v>0</v>
      </c>
      <c r="OA285" s="92">
        <v>0</v>
      </c>
      <c r="OB285" s="92">
        <v>0</v>
      </c>
      <c r="OC285" s="92">
        <v>0</v>
      </c>
      <c r="OD285" s="92">
        <v>0</v>
      </c>
      <c r="OE285" s="92">
        <v>0</v>
      </c>
      <c r="OF285" s="92">
        <v>0</v>
      </c>
      <c r="OG285" s="92">
        <v>0</v>
      </c>
      <c r="OH285" s="92">
        <v>0</v>
      </c>
      <c r="OI285" s="92">
        <v>0</v>
      </c>
      <c r="OJ285" s="92">
        <v>0</v>
      </c>
      <c r="OK285" s="92">
        <v>0</v>
      </c>
      <c r="OL285" s="92">
        <v>0</v>
      </c>
      <c r="OM285" s="92">
        <v>0</v>
      </c>
      <c r="ON285" s="92">
        <v>0</v>
      </c>
      <c r="OO285" s="92">
        <v>0</v>
      </c>
      <c r="OP285" s="92">
        <v>0</v>
      </c>
      <c r="OQ285" s="92">
        <v>0</v>
      </c>
      <c r="OR285" s="92">
        <v>0</v>
      </c>
      <c r="OS285" s="92">
        <v>0</v>
      </c>
      <c r="OT285" s="92">
        <v>0</v>
      </c>
      <c r="OU285" s="92">
        <v>0</v>
      </c>
      <c r="OV285" s="92">
        <v>0</v>
      </c>
      <c r="OW285" s="92">
        <v>0</v>
      </c>
      <c r="OX285" s="92">
        <v>0</v>
      </c>
      <c r="OY285" s="92">
        <v>0</v>
      </c>
      <c r="OZ285" s="92">
        <v>0</v>
      </c>
      <c r="PA285" s="92">
        <v>0</v>
      </c>
      <c r="PB285" s="92">
        <v>0</v>
      </c>
      <c r="PC285" s="92">
        <v>0</v>
      </c>
      <c r="PD285" s="92">
        <v>0</v>
      </c>
      <c r="PE285" s="92">
        <v>0</v>
      </c>
      <c r="PF285" s="92">
        <v>0</v>
      </c>
      <c r="PG285" s="92">
        <v>0</v>
      </c>
      <c r="PH285" s="92">
        <v>0</v>
      </c>
      <c r="PI285" s="92">
        <v>0</v>
      </c>
      <c r="PJ285" s="92">
        <v>0</v>
      </c>
      <c r="PK285" s="92">
        <v>0</v>
      </c>
      <c r="PL285" s="92">
        <v>0</v>
      </c>
      <c r="PM285" s="92">
        <v>0</v>
      </c>
      <c r="PN285" s="92">
        <v>0</v>
      </c>
      <c r="PO285" s="92">
        <v>0</v>
      </c>
      <c r="PP285" s="92">
        <v>0</v>
      </c>
      <c r="PQ285" s="92">
        <v>0</v>
      </c>
      <c r="PR285" s="92">
        <v>0</v>
      </c>
      <c r="PS285" s="92">
        <v>0</v>
      </c>
      <c r="PT285" s="92">
        <v>0</v>
      </c>
      <c r="PU285" s="92">
        <v>0</v>
      </c>
      <c r="PV285" s="92">
        <v>0</v>
      </c>
      <c r="PW285" s="92">
        <v>0</v>
      </c>
      <c r="PX285" s="92">
        <v>0</v>
      </c>
      <c r="PY285" s="92">
        <v>0</v>
      </c>
      <c r="PZ285" s="92">
        <v>0</v>
      </c>
      <c r="QA285" s="92">
        <v>0</v>
      </c>
      <c r="QB285" s="92">
        <v>0</v>
      </c>
      <c r="QC285" s="92">
        <v>0</v>
      </c>
      <c r="QD285" s="92">
        <v>0</v>
      </c>
      <c r="QE285" s="92">
        <v>0</v>
      </c>
      <c r="QF285" s="92">
        <v>0</v>
      </c>
      <c r="QG285" s="92">
        <v>0</v>
      </c>
      <c r="QH285" s="92">
        <v>0</v>
      </c>
      <c r="QI285" s="92">
        <v>0</v>
      </c>
      <c r="QJ285" s="92">
        <v>0</v>
      </c>
      <c r="QK285" s="92">
        <v>0</v>
      </c>
      <c r="QL285" s="92">
        <v>0</v>
      </c>
      <c r="QM285" s="92">
        <v>0</v>
      </c>
      <c r="QN285" s="92">
        <v>0</v>
      </c>
      <c r="QO285" s="92">
        <v>0</v>
      </c>
      <c r="QP285" s="92">
        <v>0</v>
      </c>
      <c r="QQ285" s="92">
        <v>0</v>
      </c>
      <c r="QR285" s="92">
        <v>0</v>
      </c>
      <c r="QS285" s="92">
        <v>0</v>
      </c>
      <c r="QT285" s="92">
        <v>0</v>
      </c>
      <c r="QU285" s="92">
        <v>0</v>
      </c>
      <c r="QV285" s="92">
        <v>0</v>
      </c>
      <c r="QW285" s="92">
        <v>0</v>
      </c>
      <c r="QX285" s="92">
        <v>0</v>
      </c>
      <c r="QY285" s="92">
        <v>0</v>
      </c>
      <c r="QZ285" s="92">
        <v>0</v>
      </c>
      <c r="RA285" s="92">
        <v>0</v>
      </c>
      <c r="RB285" s="92">
        <v>0</v>
      </c>
      <c r="RC285" s="92">
        <v>0</v>
      </c>
      <c r="RD285" s="92">
        <v>0</v>
      </c>
      <c r="RE285" s="92">
        <v>0</v>
      </c>
      <c r="RF285" s="92">
        <v>0</v>
      </c>
      <c r="RG285" s="92">
        <v>0</v>
      </c>
      <c r="RH285" s="92">
        <v>0</v>
      </c>
      <c r="RI285" s="92">
        <v>0</v>
      </c>
      <c r="RJ285" s="92">
        <v>0</v>
      </c>
      <c r="RK285" s="92">
        <v>0</v>
      </c>
      <c r="RL285" s="92">
        <v>0</v>
      </c>
      <c r="RM285" s="92">
        <v>0</v>
      </c>
      <c r="RN285" s="92">
        <v>0</v>
      </c>
      <c r="RO285" s="92">
        <v>0</v>
      </c>
      <c r="RP285" s="92">
        <v>0</v>
      </c>
      <c r="RQ285" s="92">
        <v>0</v>
      </c>
      <c r="RR285" s="92">
        <v>0</v>
      </c>
      <c r="RS285" s="92">
        <v>0</v>
      </c>
      <c r="RT285" s="92">
        <v>0</v>
      </c>
      <c r="RU285" s="92">
        <v>0</v>
      </c>
      <c r="RV285" s="92">
        <v>0</v>
      </c>
      <c r="RW285" s="92">
        <v>0</v>
      </c>
      <c r="RX285" s="92">
        <v>0</v>
      </c>
      <c r="RY285" s="92">
        <v>0</v>
      </c>
      <c r="RZ285" s="92">
        <v>0</v>
      </c>
      <c r="SA285" s="92">
        <v>0</v>
      </c>
      <c r="SB285" s="92">
        <v>0</v>
      </c>
      <c r="SC285" s="92">
        <v>0</v>
      </c>
      <c r="SD285" s="92">
        <v>0</v>
      </c>
      <c r="SE285" s="92">
        <v>0</v>
      </c>
      <c r="SF285" s="92">
        <v>0</v>
      </c>
      <c r="SG285" s="92">
        <v>0</v>
      </c>
      <c r="SH285" s="92">
        <v>0</v>
      </c>
      <c r="SI285" s="92">
        <v>0</v>
      </c>
      <c r="SJ285" s="92">
        <v>0</v>
      </c>
      <c r="SK285" s="92">
        <v>0</v>
      </c>
      <c r="SL285" s="92">
        <v>0</v>
      </c>
      <c r="SM285" s="92">
        <v>0</v>
      </c>
      <c r="SN285" s="92">
        <v>0</v>
      </c>
      <c r="SO285" s="92">
        <v>0</v>
      </c>
      <c r="SP285" s="92">
        <v>0</v>
      </c>
      <c r="SQ285" s="92">
        <v>0</v>
      </c>
      <c r="SR285" s="92">
        <v>0</v>
      </c>
      <c r="SS285" s="92">
        <v>0</v>
      </c>
      <c r="ST285" s="92">
        <v>0</v>
      </c>
      <c r="SU285" s="92">
        <v>0</v>
      </c>
      <c r="SV285" s="92">
        <v>0</v>
      </c>
      <c r="SW285" s="92">
        <v>0</v>
      </c>
      <c r="SX285" s="92">
        <v>0</v>
      </c>
      <c r="SY285" s="92">
        <v>0</v>
      </c>
      <c r="SZ285" s="92">
        <v>0</v>
      </c>
      <c r="TA285" s="92">
        <v>0</v>
      </c>
      <c r="TB285" s="92">
        <v>0</v>
      </c>
      <c r="TC285" s="92">
        <v>1</v>
      </c>
      <c r="TD285" s="92">
        <v>0</v>
      </c>
      <c r="TE285" s="92">
        <v>0</v>
      </c>
      <c r="TF285" s="92">
        <v>0</v>
      </c>
      <c r="TG285" s="92">
        <v>0</v>
      </c>
      <c r="TH285" s="92">
        <v>0</v>
      </c>
      <c r="TI285" s="92">
        <v>0</v>
      </c>
      <c r="TJ285" s="92">
        <v>0</v>
      </c>
      <c r="TK285" s="92">
        <v>0</v>
      </c>
      <c r="TL285" s="92">
        <v>0</v>
      </c>
      <c r="TM285" s="92">
        <v>0</v>
      </c>
      <c r="TN285" s="92">
        <v>0</v>
      </c>
      <c r="TO285" s="92">
        <v>0</v>
      </c>
      <c r="TP285" s="92">
        <v>0</v>
      </c>
      <c r="TQ285" s="92">
        <v>-16303236.612600001</v>
      </c>
      <c r="TR285" s="92">
        <v>0</v>
      </c>
      <c r="TS285" s="92">
        <v>6.7419450277777807E-2</v>
      </c>
      <c r="TT285" s="92">
        <v>0</v>
      </c>
      <c r="TU285" s="92">
        <v>0</v>
      </c>
      <c r="TV285" s="92">
        <v>0</v>
      </c>
      <c r="TW285" s="92">
        <v>0</v>
      </c>
      <c r="TX285" s="92">
        <v>0</v>
      </c>
      <c r="TY285" s="92">
        <v>0</v>
      </c>
      <c r="TZ285" s="92">
        <v>0</v>
      </c>
      <c r="UA285" s="92">
        <v>0</v>
      </c>
      <c r="UB285" s="92">
        <v>0</v>
      </c>
      <c r="UC285" s="92">
        <v>0</v>
      </c>
      <c r="UD285" s="92">
        <v>0</v>
      </c>
      <c r="UE285" s="92">
        <v>0</v>
      </c>
      <c r="UF285" s="92">
        <v>0</v>
      </c>
      <c r="UG285" s="92">
        <v>0</v>
      </c>
      <c r="UH285" s="92">
        <v>0</v>
      </c>
      <c r="UI285" s="92">
        <v>0</v>
      </c>
      <c r="UJ285" s="92">
        <v>0</v>
      </c>
      <c r="UK285" s="92">
        <v>0</v>
      </c>
      <c r="UL285" s="92">
        <v>0</v>
      </c>
      <c r="UM285" s="92">
        <v>0</v>
      </c>
      <c r="UN285" s="92">
        <v>0</v>
      </c>
      <c r="UO285" s="92">
        <v>0</v>
      </c>
      <c r="UP285" s="92">
        <v>0</v>
      </c>
      <c r="UQ285" s="92">
        <v>0</v>
      </c>
      <c r="UR285" s="92">
        <v>0</v>
      </c>
      <c r="US285" s="92">
        <v>0</v>
      </c>
      <c r="UT285" s="92">
        <v>0</v>
      </c>
      <c r="UU285" s="92">
        <v>0</v>
      </c>
      <c r="UV285" s="92">
        <v>0</v>
      </c>
      <c r="UW285" s="92">
        <v>0</v>
      </c>
      <c r="UX285" s="92">
        <v>0</v>
      </c>
      <c r="UY285" s="92">
        <v>0</v>
      </c>
      <c r="UZ285" s="92">
        <v>0</v>
      </c>
      <c r="VA285" s="92">
        <v>0</v>
      </c>
      <c r="VB285" s="92">
        <v>0.44255431944444501</v>
      </c>
      <c r="VC285" s="92">
        <v>1.6648472055555601</v>
      </c>
      <c r="VD285" s="92">
        <v>0</v>
      </c>
      <c r="VE285" s="92">
        <v>0</v>
      </c>
      <c r="VF285" s="92">
        <v>0</v>
      </c>
      <c r="VG285" s="92">
        <v>0</v>
      </c>
      <c r="VH285" s="92">
        <v>0</v>
      </c>
      <c r="VI285" s="92">
        <v>0</v>
      </c>
      <c r="VJ285" s="92">
        <v>0</v>
      </c>
      <c r="VK285" s="92">
        <v>0</v>
      </c>
      <c r="VL285" s="92">
        <v>0</v>
      </c>
      <c r="VM285" s="92">
        <v>0</v>
      </c>
      <c r="VN285" s="92">
        <v>0</v>
      </c>
      <c r="VO285" s="92">
        <v>0</v>
      </c>
      <c r="VP285" s="92">
        <v>0</v>
      </c>
      <c r="VQ285" s="92">
        <v>0</v>
      </c>
      <c r="VR285" s="92">
        <v>0</v>
      </c>
      <c r="VS285" s="92">
        <v>0</v>
      </c>
      <c r="VT285" s="92">
        <v>0</v>
      </c>
      <c r="VU285" s="92">
        <v>0</v>
      </c>
      <c r="VV285" s="92">
        <v>0</v>
      </c>
      <c r="VW285" s="92">
        <v>0</v>
      </c>
      <c r="VX285" s="92">
        <v>0</v>
      </c>
      <c r="VY285" s="92">
        <v>0</v>
      </c>
      <c r="VZ285" s="92">
        <v>0</v>
      </c>
      <c r="WA285" s="92">
        <v>0</v>
      </c>
      <c r="WB285" s="92">
        <v>0</v>
      </c>
      <c r="WC285" s="92">
        <v>0</v>
      </c>
    </row>
    <row r="286" spans="2:601" ht="13.5" customHeight="1">
      <c r="B286" s="851" t="s">
        <v>2446</v>
      </c>
      <c r="C286" s="92">
        <v>0</v>
      </c>
      <c r="D286" s="92">
        <v>4503.3732499999996</v>
      </c>
      <c r="E286" s="92">
        <v>-12.3136797</v>
      </c>
      <c r="F286" s="92">
        <v>124.992116</v>
      </c>
      <c r="G286" s="92">
        <v>0</v>
      </c>
      <c r="H286" s="92">
        <v>0</v>
      </c>
      <c r="I286" s="92">
        <v>0</v>
      </c>
      <c r="J286" s="92">
        <v>0</v>
      </c>
      <c r="K286" s="92">
        <v>0</v>
      </c>
      <c r="L286" s="92">
        <v>0</v>
      </c>
      <c r="M286" s="92">
        <v>0</v>
      </c>
      <c r="N286" s="92">
        <v>0</v>
      </c>
      <c r="O286" s="92">
        <v>0</v>
      </c>
      <c r="P286" s="92">
        <v>0</v>
      </c>
      <c r="Q286" s="92">
        <v>0</v>
      </c>
      <c r="R286" s="92">
        <v>0</v>
      </c>
      <c r="S286" s="92">
        <v>0</v>
      </c>
      <c r="T286" s="92">
        <v>0</v>
      </c>
      <c r="U286" s="92">
        <v>0</v>
      </c>
      <c r="V286" s="92">
        <v>0</v>
      </c>
      <c r="W286" s="92">
        <v>0</v>
      </c>
      <c r="X286" s="92">
        <v>0</v>
      </c>
      <c r="Y286" s="92">
        <v>0</v>
      </c>
      <c r="Z286" s="92">
        <v>0</v>
      </c>
      <c r="AA286" s="92">
        <v>0</v>
      </c>
      <c r="AB286" s="92">
        <v>0</v>
      </c>
      <c r="AC286" s="92">
        <v>0</v>
      </c>
      <c r="AD286" s="92">
        <v>0</v>
      </c>
      <c r="AE286" s="92">
        <v>0</v>
      </c>
      <c r="AF286" s="92">
        <v>0</v>
      </c>
      <c r="AG286" s="92">
        <v>0</v>
      </c>
      <c r="AH286" s="92">
        <v>0</v>
      </c>
      <c r="AI286" s="92">
        <v>0</v>
      </c>
      <c r="AJ286" s="92">
        <v>56.294199300000002</v>
      </c>
      <c r="AK286" s="92">
        <v>0</v>
      </c>
      <c r="AL286" s="92">
        <v>0</v>
      </c>
      <c r="AM286" s="92">
        <v>0</v>
      </c>
      <c r="AN286" s="92">
        <v>0</v>
      </c>
      <c r="AO286" s="92">
        <v>0</v>
      </c>
      <c r="AP286" s="92">
        <v>0</v>
      </c>
      <c r="AQ286" s="92">
        <v>0</v>
      </c>
      <c r="AR286" s="92">
        <v>0</v>
      </c>
      <c r="AS286" s="92">
        <v>0</v>
      </c>
      <c r="AT286" s="92">
        <v>0</v>
      </c>
      <c r="AU286" s="92">
        <v>0</v>
      </c>
      <c r="AV286" s="92">
        <v>0</v>
      </c>
      <c r="AW286" s="92">
        <v>0</v>
      </c>
      <c r="AX286" s="92">
        <v>0</v>
      </c>
      <c r="AY286" s="92">
        <v>0</v>
      </c>
      <c r="AZ286" s="92">
        <v>0</v>
      </c>
      <c r="BA286" s="92">
        <v>0</v>
      </c>
      <c r="BB286" s="92">
        <v>0</v>
      </c>
      <c r="BC286" s="92">
        <v>0</v>
      </c>
      <c r="BD286" s="92">
        <v>0</v>
      </c>
      <c r="BE286" s="92">
        <v>0</v>
      </c>
      <c r="BF286" s="92">
        <v>0</v>
      </c>
      <c r="BG286" s="92">
        <v>0</v>
      </c>
      <c r="BH286" s="92">
        <v>0</v>
      </c>
      <c r="BI286" s="92">
        <v>0</v>
      </c>
      <c r="BJ286" s="92">
        <v>0</v>
      </c>
      <c r="BK286" s="92">
        <v>0</v>
      </c>
      <c r="BL286" s="92">
        <v>0</v>
      </c>
      <c r="BM286" s="92">
        <v>0</v>
      </c>
      <c r="BN286" s="92">
        <v>0</v>
      </c>
      <c r="BO286" s="92">
        <v>0</v>
      </c>
      <c r="BP286" s="92">
        <v>0.68947353199999994</v>
      </c>
      <c r="BQ286" s="92">
        <v>0</v>
      </c>
      <c r="BR286" s="92">
        <v>0</v>
      </c>
      <c r="BS286" s="92">
        <v>0</v>
      </c>
      <c r="BT286" s="92">
        <v>0</v>
      </c>
      <c r="BU286" s="92">
        <v>0</v>
      </c>
      <c r="BV286" s="92">
        <v>0</v>
      </c>
      <c r="BW286" s="92">
        <v>0</v>
      </c>
      <c r="BX286" s="92">
        <v>0</v>
      </c>
      <c r="BY286" s="92">
        <v>0</v>
      </c>
      <c r="BZ286" s="92">
        <v>0</v>
      </c>
      <c r="CA286" s="92">
        <v>0</v>
      </c>
      <c r="CB286" s="92">
        <v>0</v>
      </c>
      <c r="CC286" s="92">
        <v>0</v>
      </c>
      <c r="CD286" s="92">
        <v>0</v>
      </c>
      <c r="CE286" s="92">
        <v>0</v>
      </c>
      <c r="CF286" s="92">
        <v>0</v>
      </c>
      <c r="CG286" s="92">
        <v>0</v>
      </c>
      <c r="CH286" s="92">
        <v>0</v>
      </c>
      <c r="CI286" s="92">
        <v>0</v>
      </c>
      <c r="CJ286" s="92">
        <v>0</v>
      </c>
      <c r="CK286" s="92">
        <v>0</v>
      </c>
      <c r="CL286" s="92">
        <v>0</v>
      </c>
      <c r="CM286" s="92">
        <v>0</v>
      </c>
      <c r="CN286" s="92">
        <v>0</v>
      </c>
      <c r="CO286" s="92">
        <v>0</v>
      </c>
      <c r="CP286" s="92">
        <v>0</v>
      </c>
      <c r="CQ286" s="92">
        <v>0</v>
      </c>
      <c r="CR286" s="92">
        <v>0</v>
      </c>
      <c r="CS286" s="92">
        <v>0</v>
      </c>
      <c r="CT286" s="92">
        <v>0.310526468</v>
      </c>
      <c r="CU286" s="92">
        <v>0</v>
      </c>
      <c r="CV286" s="92">
        <v>0</v>
      </c>
      <c r="CW286" s="92">
        <v>0</v>
      </c>
      <c r="CX286" s="92">
        <v>0</v>
      </c>
      <c r="CY286" s="92">
        <v>0</v>
      </c>
      <c r="CZ286" s="92">
        <v>0</v>
      </c>
      <c r="DA286" s="92">
        <v>0</v>
      </c>
      <c r="DB286" s="92">
        <v>0</v>
      </c>
      <c r="DC286" s="92">
        <v>0</v>
      </c>
      <c r="DD286" s="92">
        <v>0</v>
      </c>
      <c r="DE286" s="92">
        <v>0</v>
      </c>
      <c r="DF286" s="92">
        <v>0</v>
      </c>
      <c r="DG286" s="92">
        <v>0</v>
      </c>
      <c r="DH286" s="92">
        <v>0</v>
      </c>
      <c r="DI286" s="92">
        <v>0</v>
      </c>
      <c r="DJ286" s="92">
        <v>0</v>
      </c>
      <c r="DK286" s="92">
        <v>0</v>
      </c>
      <c r="DL286" s="92">
        <v>0</v>
      </c>
      <c r="DM286" s="92">
        <v>0</v>
      </c>
      <c r="DN286" s="92">
        <v>0</v>
      </c>
      <c r="DO286" s="92">
        <v>0</v>
      </c>
      <c r="DP286" s="92">
        <v>0</v>
      </c>
      <c r="DQ286" s="92">
        <v>0</v>
      </c>
      <c r="DR286" s="92">
        <v>0</v>
      </c>
      <c r="DS286" s="92">
        <v>0</v>
      </c>
      <c r="DT286" s="92">
        <v>0</v>
      </c>
      <c r="DU286" s="92">
        <v>0</v>
      </c>
      <c r="DV286" s="92">
        <v>0</v>
      </c>
      <c r="DW286" s="92">
        <v>0</v>
      </c>
      <c r="DX286" s="92">
        <v>0</v>
      </c>
      <c r="DY286" s="92">
        <v>0</v>
      </c>
      <c r="DZ286" s="92">
        <v>2251.7679699999999</v>
      </c>
      <c r="EA286" s="92">
        <v>0</v>
      </c>
      <c r="EB286" s="92">
        <v>0</v>
      </c>
      <c r="EC286" s="92">
        <v>0</v>
      </c>
      <c r="ED286" s="92">
        <v>0</v>
      </c>
      <c r="EE286" s="92">
        <v>0</v>
      </c>
      <c r="EF286" s="92">
        <v>0</v>
      </c>
      <c r="EG286" s="92">
        <v>0</v>
      </c>
      <c r="EH286" s="92">
        <v>0</v>
      </c>
      <c r="EI286" s="92">
        <v>0</v>
      </c>
      <c r="EJ286" s="92">
        <v>0</v>
      </c>
      <c r="EK286" s="92">
        <v>0</v>
      </c>
      <c r="EL286" s="92">
        <v>0</v>
      </c>
      <c r="EM286" s="92">
        <v>0</v>
      </c>
      <c r="EN286" s="92">
        <v>0</v>
      </c>
      <c r="EO286" s="92">
        <v>0</v>
      </c>
      <c r="EP286" s="92">
        <v>0</v>
      </c>
      <c r="EQ286" s="92">
        <v>0</v>
      </c>
      <c r="ER286" s="92">
        <v>0</v>
      </c>
      <c r="ES286" s="92">
        <v>0</v>
      </c>
      <c r="ET286" s="92">
        <v>0</v>
      </c>
      <c r="EU286" s="92">
        <v>0</v>
      </c>
      <c r="EV286" s="92">
        <v>0</v>
      </c>
      <c r="EW286" s="92">
        <v>0</v>
      </c>
      <c r="EX286" s="92">
        <v>0</v>
      </c>
      <c r="EY286" s="92">
        <v>0</v>
      </c>
      <c r="EZ286" s="92">
        <v>0</v>
      </c>
      <c r="FA286" s="92">
        <v>0</v>
      </c>
      <c r="FB286" s="92">
        <v>0</v>
      </c>
      <c r="FC286" s="92">
        <v>0</v>
      </c>
      <c r="FD286" s="92">
        <v>2251.6052800000002</v>
      </c>
      <c r="FE286" s="92">
        <v>0</v>
      </c>
      <c r="FF286" s="92">
        <v>0</v>
      </c>
      <c r="FG286" s="92">
        <v>0</v>
      </c>
      <c r="FH286" s="92">
        <v>0</v>
      </c>
      <c r="FI286" s="92">
        <v>0</v>
      </c>
      <c r="FJ286" s="92">
        <v>0</v>
      </c>
      <c r="FK286" s="92">
        <v>0</v>
      </c>
      <c r="FL286" s="92">
        <v>0</v>
      </c>
      <c r="FM286" s="92">
        <v>0</v>
      </c>
      <c r="FN286" s="92">
        <v>0</v>
      </c>
      <c r="FO286" s="92">
        <v>0</v>
      </c>
      <c r="FP286" s="92">
        <v>0</v>
      </c>
      <c r="FQ286" s="92">
        <v>0</v>
      </c>
      <c r="FR286" s="92">
        <v>0</v>
      </c>
      <c r="FS286" s="92">
        <v>0</v>
      </c>
      <c r="FT286" s="92">
        <v>0</v>
      </c>
      <c r="FU286" s="92">
        <v>0</v>
      </c>
      <c r="FV286" s="92">
        <v>0</v>
      </c>
      <c r="FW286" s="92">
        <v>0</v>
      </c>
      <c r="FX286" s="92">
        <v>0</v>
      </c>
      <c r="FY286" s="92">
        <v>0</v>
      </c>
      <c r="FZ286" s="92">
        <v>0</v>
      </c>
      <c r="GA286" s="92">
        <v>0</v>
      </c>
      <c r="GB286" s="92">
        <v>0</v>
      </c>
      <c r="GC286" s="92">
        <v>0</v>
      </c>
      <c r="GD286" s="92">
        <v>0</v>
      </c>
      <c r="GE286" s="92">
        <v>0</v>
      </c>
      <c r="GF286" s="92">
        <v>0</v>
      </c>
      <c r="GG286" s="92">
        <v>0</v>
      </c>
      <c r="GH286" s="92">
        <v>0</v>
      </c>
      <c r="GI286" s="92">
        <v>0</v>
      </c>
      <c r="GJ286" s="92">
        <v>0.50001806299999996</v>
      </c>
      <c r="GK286" s="92">
        <v>0</v>
      </c>
      <c r="GL286" s="92">
        <v>0</v>
      </c>
      <c r="GM286" s="92">
        <v>0</v>
      </c>
      <c r="GN286" s="92">
        <v>0</v>
      </c>
      <c r="GO286" s="92">
        <v>0</v>
      </c>
      <c r="GP286" s="92">
        <v>0</v>
      </c>
      <c r="GQ286" s="92">
        <v>0</v>
      </c>
      <c r="GR286" s="92">
        <v>0</v>
      </c>
      <c r="GS286" s="92">
        <v>0</v>
      </c>
      <c r="GT286" s="92">
        <v>0</v>
      </c>
      <c r="GU286" s="92">
        <v>0</v>
      </c>
      <c r="GV286" s="92">
        <v>0</v>
      </c>
      <c r="GW286" s="92">
        <v>0</v>
      </c>
      <c r="GX286" s="92">
        <v>0</v>
      </c>
      <c r="GY286" s="92">
        <v>0</v>
      </c>
      <c r="GZ286" s="92">
        <v>0</v>
      </c>
      <c r="HA286" s="92">
        <v>0</v>
      </c>
      <c r="HB286" s="92">
        <v>0</v>
      </c>
      <c r="HC286" s="92">
        <v>0</v>
      </c>
      <c r="HD286" s="92">
        <v>0</v>
      </c>
      <c r="HE286" s="92">
        <v>0</v>
      </c>
      <c r="HF286" s="92">
        <v>0</v>
      </c>
      <c r="HG286" s="92">
        <v>0</v>
      </c>
      <c r="HH286" s="92">
        <v>0</v>
      </c>
      <c r="HI286" s="92">
        <v>0</v>
      </c>
      <c r="HJ286" s="92">
        <v>0</v>
      </c>
      <c r="HK286" s="92">
        <v>0</v>
      </c>
      <c r="HL286" s="92">
        <v>0</v>
      </c>
      <c r="HM286" s="92">
        <v>0</v>
      </c>
      <c r="HN286" s="92">
        <v>0.49998193699999999</v>
      </c>
      <c r="HO286" s="92">
        <v>0</v>
      </c>
      <c r="HP286" s="92">
        <v>0</v>
      </c>
      <c r="HQ286" s="92">
        <v>0</v>
      </c>
      <c r="HR286" s="92">
        <v>0</v>
      </c>
      <c r="HS286" s="92">
        <v>0</v>
      </c>
      <c r="HT286" s="92">
        <v>0</v>
      </c>
      <c r="HU286" s="92">
        <v>0</v>
      </c>
      <c r="HV286" s="92">
        <v>0</v>
      </c>
      <c r="HW286" s="92">
        <v>0</v>
      </c>
      <c r="HX286" s="92">
        <v>0</v>
      </c>
      <c r="HY286" s="92">
        <v>0</v>
      </c>
      <c r="HZ286" s="92">
        <v>0</v>
      </c>
      <c r="IA286" s="92">
        <v>0</v>
      </c>
      <c r="IB286" s="92">
        <v>0</v>
      </c>
      <c r="IC286" s="92">
        <v>0</v>
      </c>
      <c r="ID286" s="92">
        <v>0</v>
      </c>
      <c r="IE286" s="92">
        <v>0</v>
      </c>
      <c r="IF286" s="92">
        <v>0</v>
      </c>
      <c r="IG286" s="92">
        <v>0</v>
      </c>
      <c r="IH286" s="92">
        <v>0</v>
      </c>
      <c r="II286" s="92">
        <v>0</v>
      </c>
      <c r="IJ286" s="92">
        <v>0</v>
      </c>
      <c r="IK286" s="92">
        <v>0</v>
      </c>
      <c r="IL286" s="92">
        <v>0</v>
      </c>
      <c r="IM286" s="92">
        <v>0</v>
      </c>
      <c r="IN286" s="92">
        <v>0</v>
      </c>
      <c r="IO286" s="92">
        <v>0</v>
      </c>
      <c r="IP286" s="92">
        <v>0</v>
      </c>
      <c r="IQ286" s="92">
        <v>0</v>
      </c>
      <c r="IR286" s="92">
        <v>0</v>
      </c>
      <c r="IS286" s="92">
        <v>0</v>
      </c>
      <c r="IT286" s="92">
        <v>181.286315</v>
      </c>
      <c r="IU286" s="92">
        <v>4503.3732499999996</v>
      </c>
      <c r="IV286" s="92">
        <v>68.022835299999997</v>
      </c>
      <c r="IW286" s="92">
        <v>20.223884200000001</v>
      </c>
      <c r="IX286" s="92">
        <v>2</v>
      </c>
      <c r="IY286" s="92">
        <v>0</v>
      </c>
      <c r="IZ286" s="92">
        <v>1</v>
      </c>
      <c r="JA286" s="92">
        <v>0</v>
      </c>
      <c r="JB286" s="92">
        <v>-67923.933600000004</v>
      </c>
      <c r="JC286" s="92">
        <v>-2734.32357</v>
      </c>
      <c r="JD286" s="92">
        <v>-12.3136797</v>
      </c>
      <c r="JE286" s="92">
        <v>-20.6978066</v>
      </c>
      <c r="JF286" s="92">
        <v>-0.83320411000000005</v>
      </c>
      <c r="JG286" s="92">
        <v>4.4418004300000001E-2</v>
      </c>
      <c r="JH286" s="92">
        <v>1.1033974200000001</v>
      </c>
      <c r="JI286" s="92">
        <v>24.84122</v>
      </c>
      <c r="JJ286" s="92">
        <v>57.172942499999998</v>
      </c>
      <c r="JK286" s="92">
        <v>0</v>
      </c>
      <c r="JL286" s="92">
        <v>0</v>
      </c>
      <c r="JM286" s="92">
        <v>0</v>
      </c>
      <c r="JN286" s="92">
        <v>0</v>
      </c>
      <c r="JO286" s="92">
        <v>0</v>
      </c>
      <c r="JP286" s="92">
        <v>0</v>
      </c>
      <c r="JQ286" s="92">
        <v>0</v>
      </c>
      <c r="JR286" s="92">
        <v>0</v>
      </c>
      <c r="JS286" s="92">
        <v>0</v>
      </c>
      <c r="JT286" s="92">
        <v>0</v>
      </c>
      <c r="JU286" s="92">
        <v>0</v>
      </c>
      <c r="JV286" s="92">
        <v>0</v>
      </c>
      <c r="JW286" s="92">
        <v>0</v>
      </c>
      <c r="JX286" s="92">
        <v>0</v>
      </c>
      <c r="JY286" s="92">
        <v>0</v>
      </c>
      <c r="JZ286" s="92">
        <v>0</v>
      </c>
      <c r="KA286" s="92">
        <v>0</v>
      </c>
      <c r="KB286" s="92">
        <v>0</v>
      </c>
      <c r="KC286" s="92">
        <v>0</v>
      </c>
      <c r="KD286" s="92">
        <v>0</v>
      </c>
      <c r="KE286" s="92">
        <v>0</v>
      </c>
      <c r="KF286" s="92">
        <v>0</v>
      </c>
      <c r="KG286" s="92">
        <v>0</v>
      </c>
      <c r="KH286" s="92">
        <v>0</v>
      </c>
      <c r="KI286" s="92">
        <v>0</v>
      </c>
      <c r="KJ286" s="92">
        <v>0</v>
      </c>
      <c r="KK286" s="92">
        <v>0</v>
      </c>
      <c r="KL286" s="92">
        <v>0</v>
      </c>
      <c r="KM286" s="92">
        <v>0</v>
      </c>
      <c r="KN286" s="92">
        <v>0</v>
      </c>
      <c r="KO286" s="92">
        <v>0</v>
      </c>
      <c r="KP286" s="92">
        <v>0</v>
      </c>
      <c r="KQ286" s="92">
        <v>0</v>
      </c>
      <c r="KR286" s="92">
        <v>0</v>
      </c>
      <c r="KS286" s="92">
        <v>0</v>
      </c>
      <c r="KT286" s="92">
        <v>0</v>
      </c>
      <c r="KU286" s="92">
        <v>0</v>
      </c>
      <c r="KV286" s="92">
        <v>0</v>
      </c>
      <c r="KW286" s="92">
        <v>0</v>
      </c>
      <c r="KX286" s="92">
        <v>0</v>
      </c>
      <c r="KY286" s="92">
        <v>0</v>
      </c>
      <c r="KZ286" s="92">
        <v>0</v>
      </c>
      <c r="LA286" s="92">
        <v>0</v>
      </c>
      <c r="LB286" s="92">
        <v>0</v>
      </c>
      <c r="LC286" s="92">
        <v>0</v>
      </c>
      <c r="LD286" s="92">
        <v>0</v>
      </c>
      <c r="LE286" s="92">
        <v>0</v>
      </c>
      <c r="LF286" s="92">
        <v>0</v>
      </c>
      <c r="LG286" s="92">
        <v>0</v>
      </c>
      <c r="LH286" s="92">
        <v>0</v>
      </c>
      <c r="LI286" s="92">
        <v>0</v>
      </c>
      <c r="LJ286" s="92">
        <v>0</v>
      </c>
      <c r="LK286" s="92">
        <v>0</v>
      </c>
      <c r="LL286" s="92">
        <v>0</v>
      </c>
      <c r="LM286" s="92">
        <v>0</v>
      </c>
      <c r="LN286" s="92">
        <v>0</v>
      </c>
      <c r="LO286" s="92">
        <v>0</v>
      </c>
      <c r="LP286" s="92">
        <v>0</v>
      </c>
      <c r="LQ286" s="92">
        <v>0</v>
      </c>
      <c r="LR286" s="92">
        <v>0</v>
      </c>
      <c r="LS286" s="92">
        <v>0</v>
      </c>
      <c r="LT286" s="92">
        <v>0</v>
      </c>
      <c r="LU286" s="92">
        <v>0</v>
      </c>
      <c r="LV286" s="92">
        <v>0</v>
      </c>
      <c r="LW286" s="92">
        <v>0</v>
      </c>
      <c r="LX286" s="92">
        <v>0</v>
      </c>
      <c r="LY286" s="92">
        <v>0</v>
      </c>
      <c r="LZ286" s="92">
        <v>0</v>
      </c>
      <c r="MA286" s="92">
        <v>0</v>
      </c>
      <c r="MB286" s="92">
        <v>0</v>
      </c>
      <c r="MC286" s="92">
        <v>0</v>
      </c>
      <c r="MD286" s="92">
        <v>0</v>
      </c>
      <c r="ME286" s="92">
        <v>0</v>
      </c>
      <c r="MF286" s="92">
        <v>0</v>
      </c>
      <c r="MG286" s="92">
        <v>0</v>
      </c>
      <c r="MH286" s="92">
        <v>0</v>
      </c>
      <c r="MI286" s="92">
        <v>0</v>
      </c>
      <c r="MJ286" s="92">
        <v>0</v>
      </c>
      <c r="MK286" s="92">
        <v>0</v>
      </c>
      <c r="ML286" s="92">
        <v>0</v>
      </c>
      <c r="MM286" s="92">
        <v>0</v>
      </c>
      <c r="MN286" s="92">
        <v>0</v>
      </c>
      <c r="MO286" s="92">
        <v>0</v>
      </c>
      <c r="MP286" s="92">
        <v>0</v>
      </c>
      <c r="MQ286" s="92">
        <v>0</v>
      </c>
      <c r="MR286" s="92">
        <v>0</v>
      </c>
      <c r="MS286" s="92">
        <v>0</v>
      </c>
      <c r="MT286" s="92">
        <v>0</v>
      </c>
      <c r="MU286" s="92">
        <v>0</v>
      </c>
      <c r="MV286" s="92">
        <v>0</v>
      </c>
      <c r="MW286" s="92">
        <v>0</v>
      </c>
      <c r="MX286" s="92">
        <v>0</v>
      </c>
      <c r="MY286" s="92">
        <v>0</v>
      </c>
      <c r="MZ286" s="92">
        <v>0</v>
      </c>
      <c r="NA286" s="92">
        <v>0</v>
      </c>
      <c r="NB286" s="92">
        <v>0</v>
      </c>
      <c r="NC286" s="92">
        <v>0</v>
      </c>
      <c r="ND286" s="92">
        <v>0</v>
      </c>
      <c r="NE286" s="92">
        <v>0</v>
      </c>
      <c r="NF286" s="92">
        <v>0</v>
      </c>
      <c r="NG286" s="92">
        <v>0</v>
      </c>
      <c r="NH286" s="92">
        <v>0</v>
      </c>
      <c r="NI286" s="92">
        <v>0</v>
      </c>
      <c r="NJ286" s="92">
        <v>0</v>
      </c>
      <c r="NK286" s="92">
        <v>0</v>
      </c>
      <c r="NL286" s="92">
        <v>0</v>
      </c>
      <c r="NM286" s="92">
        <v>0</v>
      </c>
      <c r="NN286" s="92">
        <v>0</v>
      </c>
      <c r="NO286" s="92">
        <v>0</v>
      </c>
      <c r="NP286" s="92">
        <v>0</v>
      </c>
      <c r="NQ286" s="92">
        <v>0</v>
      </c>
      <c r="NR286" s="92">
        <v>0</v>
      </c>
      <c r="NS286" s="92">
        <v>0</v>
      </c>
      <c r="NT286" s="92">
        <v>0</v>
      </c>
      <c r="NU286" s="92">
        <v>0</v>
      </c>
      <c r="NV286" s="92">
        <v>0</v>
      </c>
      <c r="NW286" s="92">
        <v>0</v>
      </c>
      <c r="NX286" s="92">
        <v>0</v>
      </c>
      <c r="NY286" s="92">
        <v>0</v>
      </c>
      <c r="NZ286" s="92">
        <v>0</v>
      </c>
      <c r="OA286" s="92">
        <v>0</v>
      </c>
      <c r="OB286" s="92">
        <v>0</v>
      </c>
      <c r="OC286" s="92">
        <v>0</v>
      </c>
      <c r="OD286" s="92">
        <v>0</v>
      </c>
      <c r="OE286" s="92">
        <v>0</v>
      </c>
      <c r="OF286" s="92">
        <v>0</v>
      </c>
      <c r="OG286" s="92">
        <v>0</v>
      </c>
      <c r="OH286" s="92">
        <v>0</v>
      </c>
      <c r="OI286" s="92">
        <v>0</v>
      </c>
      <c r="OJ286" s="92">
        <v>0</v>
      </c>
      <c r="OK286" s="92">
        <v>0</v>
      </c>
      <c r="OL286" s="92">
        <v>0</v>
      </c>
      <c r="OM286" s="92">
        <v>0</v>
      </c>
      <c r="ON286" s="92">
        <v>0</v>
      </c>
      <c r="OO286" s="92">
        <v>0</v>
      </c>
      <c r="OP286" s="92">
        <v>0</v>
      </c>
      <c r="OQ286" s="92">
        <v>0</v>
      </c>
      <c r="OR286" s="92">
        <v>0</v>
      </c>
      <c r="OS286" s="92">
        <v>0</v>
      </c>
      <c r="OT286" s="92">
        <v>0</v>
      </c>
      <c r="OU286" s="92">
        <v>0</v>
      </c>
      <c r="OV286" s="92">
        <v>0</v>
      </c>
      <c r="OW286" s="92">
        <v>0</v>
      </c>
      <c r="OX286" s="92">
        <v>0</v>
      </c>
      <c r="OY286" s="92">
        <v>0</v>
      </c>
      <c r="OZ286" s="92">
        <v>0</v>
      </c>
      <c r="PA286" s="92">
        <v>0</v>
      </c>
      <c r="PB286" s="92">
        <v>0</v>
      </c>
      <c r="PC286" s="92">
        <v>0</v>
      </c>
      <c r="PD286" s="92">
        <v>0</v>
      </c>
      <c r="PE286" s="92">
        <v>0</v>
      </c>
      <c r="PF286" s="92">
        <v>0</v>
      </c>
      <c r="PG286" s="92">
        <v>0</v>
      </c>
      <c r="PH286" s="92">
        <v>0</v>
      </c>
      <c r="PI286" s="92">
        <v>0</v>
      </c>
      <c r="PJ286" s="92">
        <v>0</v>
      </c>
      <c r="PK286" s="92">
        <v>0</v>
      </c>
      <c r="PL286" s="92">
        <v>0</v>
      </c>
      <c r="PM286" s="92">
        <v>0</v>
      </c>
      <c r="PN286" s="92">
        <v>0</v>
      </c>
      <c r="PO286" s="92">
        <v>0</v>
      </c>
      <c r="PP286" s="92">
        <v>0</v>
      </c>
      <c r="PQ286" s="92">
        <v>0</v>
      </c>
      <c r="PR286" s="92">
        <v>0</v>
      </c>
      <c r="PS286" s="92">
        <v>0</v>
      </c>
      <c r="PT286" s="92">
        <v>0</v>
      </c>
      <c r="PU286" s="92">
        <v>0</v>
      </c>
      <c r="PV286" s="92">
        <v>0</v>
      </c>
      <c r="PW286" s="92">
        <v>0</v>
      </c>
      <c r="PX286" s="92">
        <v>0</v>
      </c>
      <c r="PY286" s="92">
        <v>0</v>
      </c>
      <c r="PZ286" s="92">
        <v>0</v>
      </c>
      <c r="QA286" s="92">
        <v>0</v>
      </c>
      <c r="QB286" s="92">
        <v>0</v>
      </c>
      <c r="QC286" s="92">
        <v>0</v>
      </c>
      <c r="QD286" s="92">
        <v>0</v>
      </c>
      <c r="QE286" s="92">
        <v>0</v>
      </c>
      <c r="QF286" s="92">
        <v>0</v>
      </c>
      <c r="QG286" s="92">
        <v>0</v>
      </c>
      <c r="QH286" s="92">
        <v>0</v>
      </c>
      <c r="QI286" s="92">
        <v>0</v>
      </c>
      <c r="QJ286" s="92">
        <v>0</v>
      </c>
      <c r="QK286" s="92">
        <v>0</v>
      </c>
      <c r="QL286" s="92">
        <v>0</v>
      </c>
      <c r="QM286" s="92">
        <v>0</v>
      </c>
      <c r="QN286" s="92">
        <v>0</v>
      </c>
      <c r="QO286" s="92">
        <v>0</v>
      </c>
      <c r="QP286" s="92">
        <v>0</v>
      </c>
      <c r="QQ286" s="92">
        <v>0</v>
      </c>
      <c r="QR286" s="92">
        <v>0</v>
      </c>
      <c r="QS286" s="92">
        <v>0</v>
      </c>
      <c r="QT286" s="92">
        <v>0</v>
      </c>
      <c r="QU286" s="92">
        <v>0</v>
      </c>
      <c r="QV286" s="92">
        <v>0</v>
      </c>
      <c r="QW286" s="92">
        <v>0</v>
      </c>
      <c r="QX286" s="92">
        <v>0</v>
      </c>
      <c r="QY286" s="92">
        <v>0</v>
      </c>
      <c r="QZ286" s="92">
        <v>0</v>
      </c>
      <c r="RA286" s="92">
        <v>0</v>
      </c>
      <c r="RB286" s="92">
        <v>0</v>
      </c>
      <c r="RC286" s="92">
        <v>0</v>
      </c>
      <c r="RD286" s="92">
        <v>0</v>
      </c>
      <c r="RE286" s="92">
        <v>0</v>
      </c>
      <c r="RF286" s="92">
        <v>0</v>
      </c>
      <c r="RG286" s="92">
        <v>0</v>
      </c>
      <c r="RH286" s="92">
        <v>0</v>
      </c>
      <c r="RI286" s="92">
        <v>0</v>
      </c>
      <c r="RJ286" s="92">
        <v>0</v>
      </c>
      <c r="RK286" s="92">
        <v>0</v>
      </c>
      <c r="RL286" s="92">
        <v>0</v>
      </c>
      <c r="RM286" s="92">
        <v>0</v>
      </c>
      <c r="RN286" s="92">
        <v>0</v>
      </c>
      <c r="RO286" s="92">
        <v>0</v>
      </c>
      <c r="RP286" s="92">
        <v>0</v>
      </c>
      <c r="RQ286" s="92">
        <v>0</v>
      </c>
      <c r="RR286" s="92">
        <v>0</v>
      </c>
      <c r="RS286" s="92">
        <v>0</v>
      </c>
      <c r="RT286" s="92">
        <v>0</v>
      </c>
      <c r="RU286" s="92">
        <v>0</v>
      </c>
      <c r="RV286" s="92">
        <v>0</v>
      </c>
      <c r="RW286" s="92">
        <v>0</v>
      </c>
      <c r="RX286" s="92">
        <v>0</v>
      </c>
      <c r="RY286" s="92">
        <v>0</v>
      </c>
      <c r="RZ286" s="92">
        <v>0</v>
      </c>
      <c r="SA286" s="92">
        <v>0</v>
      </c>
      <c r="SB286" s="92">
        <v>0</v>
      </c>
      <c r="SC286" s="92">
        <v>0</v>
      </c>
      <c r="SD286" s="92">
        <v>0</v>
      </c>
      <c r="SE286" s="92">
        <v>0</v>
      </c>
      <c r="SF286" s="92">
        <v>0</v>
      </c>
      <c r="SG286" s="92">
        <v>0</v>
      </c>
      <c r="SH286" s="92">
        <v>0</v>
      </c>
      <c r="SI286" s="92">
        <v>0</v>
      </c>
      <c r="SJ286" s="92">
        <v>0</v>
      </c>
      <c r="SK286" s="92">
        <v>0</v>
      </c>
      <c r="SL286" s="92">
        <v>0</v>
      </c>
      <c r="SM286" s="92">
        <v>0</v>
      </c>
      <c r="SN286" s="92">
        <v>0</v>
      </c>
      <c r="SO286" s="92">
        <v>0</v>
      </c>
      <c r="SP286" s="92">
        <v>0</v>
      </c>
      <c r="SQ286" s="92">
        <v>0</v>
      </c>
      <c r="SR286" s="92">
        <v>0</v>
      </c>
      <c r="SS286" s="92">
        <v>0</v>
      </c>
      <c r="ST286" s="92">
        <v>0</v>
      </c>
      <c r="SU286" s="92">
        <v>0</v>
      </c>
      <c r="SV286" s="92">
        <v>0</v>
      </c>
      <c r="SW286" s="92">
        <v>0</v>
      </c>
      <c r="SX286" s="92">
        <v>0</v>
      </c>
      <c r="SY286" s="92">
        <v>0</v>
      </c>
      <c r="SZ286" s="92">
        <v>0</v>
      </c>
      <c r="TA286" s="92">
        <v>0</v>
      </c>
      <c r="TB286" s="92">
        <v>0</v>
      </c>
      <c r="TC286" s="92">
        <v>2</v>
      </c>
      <c r="TD286" s="92">
        <v>0</v>
      </c>
      <c r="TE286" s="92">
        <v>0</v>
      </c>
      <c r="TF286" s="92">
        <v>0</v>
      </c>
      <c r="TG286" s="92">
        <v>0</v>
      </c>
      <c r="TH286" s="92">
        <v>0</v>
      </c>
      <c r="TI286" s="92">
        <v>0</v>
      </c>
      <c r="TJ286" s="92">
        <v>0</v>
      </c>
      <c r="TK286" s="92">
        <v>0</v>
      </c>
      <c r="TL286" s="92">
        <v>0</v>
      </c>
      <c r="TM286" s="92">
        <v>0</v>
      </c>
      <c r="TN286" s="92">
        <v>0</v>
      </c>
      <c r="TO286" s="92">
        <v>0</v>
      </c>
      <c r="TP286" s="92">
        <v>0</v>
      </c>
      <c r="TQ286" s="92">
        <v>-14312497.0649</v>
      </c>
      <c r="TR286" s="92">
        <v>0</v>
      </c>
      <c r="TS286" s="92">
        <v>0</v>
      </c>
      <c r="TT286" s="92">
        <v>0</v>
      </c>
      <c r="TU286" s="92">
        <v>0</v>
      </c>
      <c r="TV286" s="92">
        <v>0</v>
      </c>
      <c r="TW286" s="92">
        <v>0</v>
      </c>
      <c r="TX286" s="92">
        <v>0</v>
      </c>
      <c r="TY286" s="92">
        <v>0</v>
      </c>
      <c r="TZ286" s="92">
        <v>0</v>
      </c>
      <c r="UA286" s="92">
        <v>0</v>
      </c>
      <c r="UB286" s="92">
        <v>0</v>
      </c>
      <c r="UC286" s="92">
        <v>0</v>
      </c>
      <c r="UD286" s="92">
        <v>0</v>
      </c>
      <c r="UE286" s="92">
        <v>0</v>
      </c>
      <c r="UF286" s="92">
        <v>0</v>
      </c>
      <c r="UG286" s="92">
        <v>0</v>
      </c>
      <c r="UH286" s="92">
        <v>0</v>
      </c>
      <c r="UI286" s="92">
        <v>0</v>
      </c>
      <c r="UJ286" s="92">
        <v>0</v>
      </c>
      <c r="UK286" s="92">
        <v>0</v>
      </c>
      <c r="UL286" s="92">
        <v>0</v>
      </c>
      <c r="UM286" s="92">
        <v>0</v>
      </c>
      <c r="UN286" s="92">
        <v>0</v>
      </c>
      <c r="UO286" s="92">
        <v>0</v>
      </c>
      <c r="UP286" s="92">
        <v>0</v>
      </c>
      <c r="UQ286" s="92">
        <v>0</v>
      </c>
      <c r="UR286" s="92">
        <v>0</v>
      </c>
      <c r="US286" s="92">
        <v>0</v>
      </c>
      <c r="UT286" s="92">
        <v>0</v>
      </c>
      <c r="UU286" s="92">
        <v>0</v>
      </c>
      <c r="UV286" s="92">
        <v>0</v>
      </c>
      <c r="UW286" s="92">
        <v>0</v>
      </c>
      <c r="UX286" s="92">
        <v>0</v>
      </c>
      <c r="UY286" s="92">
        <v>0</v>
      </c>
      <c r="UZ286" s="92">
        <v>0</v>
      </c>
      <c r="VA286" s="92">
        <v>0</v>
      </c>
      <c r="VB286" s="92">
        <v>0</v>
      </c>
      <c r="VC286" s="92">
        <v>0</v>
      </c>
      <c r="VD286" s="92">
        <v>0</v>
      </c>
      <c r="VE286" s="92">
        <v>0</v>
      </c>
      <c r="VF286" s="92">
        <v>0</v>
      </c>
      <c r="VG286" s="92">
        <v>0</v>
      </c>
      <c r="VH286" s="92">
        <v>0</v>
      </c>
      <c r="VI286" s="92">
        <v>0</v>
      </c>
      <c r="VJ286" s="92">
        <v>0</v>
      </c>
      <c r="VK286" s="92">
        <v>0</v>
      </c>
      <c r="VL286" s="92">
        <v>0</v>
      </c>
      <c r="VM286" s="92">
        <v>0</v>
      </c>
      <c r="VN286" s="92">
        <v>0</v>
      </c>
      <c r="VO286" s="92">
        <v>0</v>
      </c>
      <c r="VP286" s="92">
        <v>0</v>
      </c>
      <c r="VQ286" s="92">
        <v>0</v>
      </c>
      <c r="VR286" s="92">
        <v>0</v>
      </c>
      <c r="VS286" s="92">
        <v>0</v>
      </c>
      <c r="VT286" s="92">
        <v>0</v>
      </c>
      <c r="VU286" s="92">
        <v>0</v>
      </c>
      <c r="VV286" s="92">
        <v>0</v>
      </c>
      <c r="VW286" s="92">
        <v>0</v>
      </c>
      <c r="VX286" s="92">
        <v>0</v>
      </c>
      <c r="VY286" s="92">
        <v>0</v>
      </c>
      <c r="VZ286" s="92">
        <v>0</v>
      </c>
      <c r="WA286" s="92">
        <v>0</v>
      </c>
      <c r="WB286" s="92">
        <v>0</v>
      </c>
      <c r="WC286" s="92">
        <v>0</v>
      </c>
    </row>
    <row r="287" spans="2:601" ht="13.5" customHeight="1">
      <c r="B287" s="851" t="s">
        <v>2946</v>
      </c>
      <c r="C287" s="92">
        <v>0</v>
      </c>
      <c r="D287" s="92">
        <v>55286.059699999998</v>
      </c>
      <c r="E287" s="92">
        <v>-207.693882</v>
      </c>
      <c r="F287" s="92">
        <v>3046.45264</v>
      </c>
      <c r="G287" s="92">
        <v>0.269785361</v>
      </c>
      <c r="H287" s="92">
        <v>5.7830066E-7</v>
      </c>
      <c r="I287" s="92">
        <v>1.9408741899999999E-7</v>
      </c>
      <c r="J287" s="92">
        <v>8.1435280700000003E-8</v>
      </c>
      <c r="K287" s="92">
        <v>3.0503125699999999E-5</v>
      </c>
      <c r="L287" s="92">
        <v>3.7172268099999998E-6</v>
      </c>
      <c r="M287" s="92">
        <v>0</v>
      </c>
      <c r="N287" s="92">
        <v>0</v>
      </c>
      <c r="O287" s="92">
        <v>1.5402210700000001E-8</v>
      </c>
      <c r="P287" s="92">
        <v>5.0271405100000001E-9</v>
      </c>
      <c r="Q287" s="92">
        <v>2.1092897300000001E-9</v>
      </c>
      <c r="R287" s="92">
        <v>8.1341676399999995E-7</v>
      </c>
      <c r="S287" s="92">
        <v>9.9126057199999995E-8</v>
      </c>
      <c r="T287" s="92">
        <v>1.98861918E-6</v>
      </c>
      <c r="U287" s="92">
        <v>6.0732898600000004E-4</v>
      </c>
      <c r="V287" s="92">
        <v>8.4407669200000004E-3</v>
      </c>
      <c r="W287" s="92">
        <v>3.4376687700000002</v>
      </c>
      <c r="X287" s="92">
        <v>0.98390937199999995</v>
      </c>
      <c r="Y287" s="92">
        <v>1.5338662199999999E-5</v>
      </c>
      <c r="Z287" s="92">
        <v>0</v>
      </c>
      <c r="AA287" s="92">
        <v>1.2130458300000001E-9</v>
      </c>
      <c r="AB287" s="92">
        <v>1.80918425E-10</v>
      </c>
      <c r="AC287" s="92">
        <v>3.7991434200000002E-10</v>
      </c>
      <c r="AD287" s="92">
        <v>7.0103394999999999E-4</v>
      </c>
      <c r="AE287" s="92">
        <v>0</v>
      </c>
      <c r="AF287" s="92">
        <v>0</v>
      </c>
      <c r="AG287" s="92">
        <v>0</v>
      </c>
      <c r="AH287" s="92">
        <v>0</v>
      </c>
      <c r="AI287" s="92">
        <v>0</v>
      </c>
      <c r="AJ287" s="92">
        <v>0</v>
      </c>
      <c r="AK287" s="92">
        <v>0</v>
      </c>
      <c r="AL287" s="92">
        <v>0</v>
      </c>
      <c r="AM287" s="92">
        <v>0</v>
      </c>
      <c r="AN287" s="92">
        <v>0</v>
      </c>
      <c r="AO287" s="92">
        <v>3.4838694100000002E-3</v>
      </c>
      <c r="AP287" s="92">
        <v>6.8774112299999999E-3</v>
      </c>
      <c r="AQ287" s="92">
        <v>0</v>
      </c>
      <c r="AR287" s="92">
        <v>0</v>
      </c>
      <c r="AS287" s="92">
        <v>0</v>
      </c>
      <c r="AT287" s="92">
        <v>0</v>
      </c>
      <c r="AU287" s="92">
        <v>0</v>
      </c>
      <c r="AV287" s="92">
        <v>0</v>
      </c>
      <c r="AW287" s="92">
        <v>0</v>
      </c>
      <c r="AX287" s="92">
        <v>0</v>
      </c>
      <c r="AY287" s="92">
        <v>0</v>
      </c>
      <c r="AZ287" s="92">
        <v>0</v>
      </c>
      <c r="BA287" s="92">
        <v>0</v>
      </c>
      <c r="BB287" s="92">
        <v>0</v>
      </c>
      <c r="BC287" s="92">
        <v>0</v>
      </c>
      <c r="BD287" s="92">
        <v>0</v>
      </c>
      <c r="BE287" s="92">
        <v>0</v>
      </c>
      <c r="BF287" s="92">
        <v>0</v>
      </c>
      <c r="BG287" s="92">
        <v>0</v>
      </c>
      <c r="BH287" s="92">
        <v>0</v>
      </c>
      <c r="BI287" s="92">
        <v>0</v>
      </c>
      <c r="BJ287" s="92">
        <v>0</v>
      </c>
      <c r="BK287" s="92">
        <v>0</v>
      </c>
      <c r="BL287" s="92">
        <v>0</v>
      </c>
      <c r="BM287" s="92">
        <v>0</v>
      </c>
      <c r="BN287" s="92">
        <v>0</v>
      </c>
      <c r="BO287" s="92">
        <v>0</v>
      </c>
      <c r="BP287" s="92">
        <v>0.99845582600000005</v>
      </c>
      <c r="BQ287" s="92">
        <v>8.8420467000000001E-5</v>
      </c>
      <c r="BR287" s="92">
        <v>1.8953442900000001E-10</v>
      </c>
      <c r="BS287" s="92">
        <v>6.3610939299999997E-11</v>
      </c>
      <c r="BT287" s="92">
        <v>2.66899046E-11</v>
      </c>
      <c r="BU287" s="92">
        <v>9.9972089399999999E-9</v>
      </c>
      <c r="BV287" s="92">
        <v>1.21829787E-9</v>
      </c>
      <c r="BW287" s="92">
        <v>0</v>
      </c>
      <c r="BX287" s="92">
        <v>0</v>
      </c>
      <c r="BY287" s="92">
        <v>5.0479783599999996E-12</v>
      </c>
      <c r="BZ287" s="92">
        <v>1.6476138999999999E-12</v>
      </c>
      <c r="CA287" s="92">
        <v>6.9130653299999997E-13</v>
      </c>
      <c r="CB287" s="92">
        <v>2.6659226400000002E-10</v>
      </c>
      <c r="CC287" s="92">
        <v>3.2487946100000003E-11</v>
      </c>
      <c r="CD287" s="92">
        <v>6.5175751500000003E-10</v>
      </c>
      <c r="CE287" s="92">
        <v>1.9904828199999999E-7</v>
      </c>
      <c r="CF287" s="92">
        <v>2.7664086399999999E-6</v>
      </c>
      <c r="CG287" s="92">
        <v>1.1266744700000001E-3</v>
      </c>
      <c r="CH287" s="92">
        <v>3.2247015099999999E-4</v>
      </c>
      <c r="CI287" s="92">
        <v>5.0271507199999999E-9</v>
      </c>
      <c r="CJ287" s="92">
        <v>0</v>
      </c>
      <c r="CK287" s="92">
        <v>3.9756819500000002E-13</v>
      </c>
      <c r="CL287" s="92">
        <v>5.92948839E-14</v>
      </c>
      <c r="CM287" s="92">
        <v>1.24514553E-13</v>
      </c>
      <c r="CN287" s="92">
        <v>2.2975949799999999E-7</v>
      </c>
      <c r="CO287" s="92">
        <v>0</v>
      </c>
      <c r="CP287" s="92">
        <v>0</v>
      </c>
      <c r="CQ287" s="92">
        <v>0</v>
      </c>
      <c r="CR287" s="92">
        <v>0</v>
      </c>
      <c r="CS287" s="92">
        <v>0</v>
      </c>
      <c r="CT287" s="92">
        <v>0</v>
      </c>
      <c r="CU287" s="92">
        <v>0</v>
      </c>
      <c r="CV287" s="92">
        <v>0</v>
      </c>
      <c r="CW287" s="92">
        <v>0</v>
      </c>
      <c r="CX287" s="92">
        <v>0</v>
      </c>
      <c r="CY287" s="92">
        <v>1.1418164399999999E-6</v>
      </c>
      <c r="CZ287" s="92">
        <v>2.25402857E-6</v>
      </c>
      <c r="DA287" s="92">
        <v>0</v>
      </c>
      <c r="DB287" s="92">
        <v>0</v>
      </c>
      <c r="DC287" s="92">
        <v>0</v>
      </c>
      <c r="DD287" s="92">
        <v>0</v>
      </c>
      <c r="DE287" s="92">
        <v>0</v>
      </c>
      <c r="DF287" s="92">
        <v>0</v>
      </c>
      <c r="DG287" s="92">
        <v>0</v>
      </c>
      <c r="DH287" s="92">
        <v>0</v>
      </c>
      <c r="DI287" s="92">
        <v>0</v>
      </c>
      <c r="DJ287" s="92">
        <v>0</v>
      </c>
      <c r="DK287" s="92">
        <v>0</v>
      </c>
      <c r="DL287" s="92">
        <v>0</v>
      </c>
      <c r="DM287" s="92">
        <v>0</v>
      </c>
      <c r="DN287" s="92">
        <v>0</v>
      </c>
      <c r="DO287" s="92">
        <v>0</v>
      </c>
      <c r="DP287" s="92">
        <v>0</v>
      </c>
      <c r="DQ287" s="92">
        <v>0</v>
      </c>
      <c r="DR287" s="92">
        <v>0</v>
      </c>
      <c r="DS287" s="92">
        <v>0</v>
      </c>
      <c r="DT287" s="92">
        <v>0</v>
      </c>
      <c r="DU287" s="92">
        <v>0</v>
      </c>
      <c r="DV287" s="92">
        <v>0</v>
      </c>
      <c r="DW287" s="92">
        <v>0</v>
      </c>
      <c r="DX287" s="92">
        <v>0</v>
      </c>
      <c r="DY287" s="92">
        <v>0</v>
      </c>
      <c r="DZ287" s="92">
        <v>54882.697399999997</v>
      </c>
      <c r="EA287" s="92">
        <v>12.428752599999999</v>
      </c>
      <c r="EB287" s="92">
        <v>1.0418530499999999E-4</v>
      </c>
      <c r="EC287" s="92">
        <v>3.4966339100000003E-5</v>
      </c>
      <c r="ED287" s="92">
        <v>1.46711912E-5</v>
      </c>
      <c r="EE287" s="92">
        <v>4.5794769700000003E-3</v>
      </c>
      <c r="EF287" s="92">
        <v>5.5807246500000005E-4</v>
      </c>
      <c r="EG287" s="92">
        <v>0</v>
      </c>
      <c r="EH287" s="92">
        <v>0</v>
      </c>
      <c r="EI287" s="92">
        <v>2.4973514100000001E-6</v>
      </c>
      <c r="EJ287" s="92">
        <v>8.15112628E-7</v>
      </c>
      <c r="EK287" s="92">
        <v>3.4200529800000002E-7</v>
      </c>
      <c r="EL287" s="92">
        <v>1.0746546700000001E-4</v>
      </c>
      <c r="EM287" s="92">
        <v>1.30961501E-5</v>
      </c>
      <c r="EN287" s="92">
        <v>3.5826501700000001E-4</v>
      </c>
      <c r="EO287" s="92">
        <v>9.2404935100000002E-2</v>
      </c>
      <c r="EP287" s="92">
        <v>1.0644651199999999</v>
      </c>
      <c r="EQ287" s="92">
        <v>330.31032900000002</v>
      </c>
      <c r="ER287" s="92">
        <v>59.086276599999998</v>
      </c>
      <c r="ES287" s="92">
        <v>1.38168889E-3</v>
      </c>
      <c r="ET287" s="92">
        <v>0</v>
      </c>
      <c r="EU287" s="92">
        <v>1.11715116E-7</v>
      </c>
      <c r="EV287" s="92">
        <v>2.1364519399999999E-8</v>
      </c>
      <c r="EW287" s="92">
        <v>6.4701539899999998E-9</v>
      </c>
      <c r="EX287" s="92">
        <v>6.8757045200000005E-2</v>
      </c>
      <c r="EY287" s="92">
        <v>0</v>
      </c>
      <c r="EZ287" s="92">
        <v>0</v>
      </c>
      <c r="FA287" s="92">
        <v>0</v>
      </c>
      <c r="FB287" s="92">
        <v>0</v>
      </c>
      <c r="FC287" s="92">
        <v>0</v>
      </c>
      <c r="FD287" s="92">
        <v>0</v>
      </c>
      <c r="FE287" s="92">
        <v>0</v>
      </c>
      <c r="FF287" s="92">
        <v>0</v>
      </c>
      <c r="FG287" s="92">
        <v>0</v>
      </c>
      <c r="FH287" s="92">
        <v>0</v>
      </c>
      <c r="FI287" s="92">
        <v>0.111479641</v>
      </c>
      <c r="FJ287" s="92">
        <v>0.19266022199999999</v>
      </c>
      <c r="FK287" s="92">
        <v>0</v>
      </c>
      <c r="FL287" s="92">
        <v>0</v>
      </c>
      <c r="FM287" s="92">
        <v>0</v>
      </c>
      <c r="FN287" s="92">
        <v>0</v>
      </c>
      <c r="FO287" s="92">
        <v>0</v>
      </c>
      <c r="FP287" s="92">
        <v>0</v>
      </c>
      <c r="FQ287" s="92">
        <v>0</v>
      </c>
      <c r="FR287" s="92">
        <v>0</v>
      </c>
      <c r="FS287" s="92">
        <v>0</v>
      </c>
      <c r="FT287" s="92">
        <v>0</v>
      </c>
      <c r="FU287" s="92">
        <v>0</v>
      </c>
      <c r="FV287" s="92">
        <v>0</v>
      </c>
      <c r="FW287" s="92">
        <v>0</v>
      </c>
      <c r="FX287" s="92">
        <v>0</v>
      </c>
      <c r="FY287" s="92">
        <v>0</v>
      </c>
      <c r="FZ287" s="92">
        <v>0</v>
      </c>
      <c r="GA287" s="92">
        <v>0</v>
      </c>
      <c r="GB287" s="92">
        <v>0</v>
      </c>
      <c r="GC287" s="92">
        <v>0</v>
      </c>
      <c r="GD287" s="92">
        <v>0</v>
      </c>
      <c r="GE287" s="92">
        <v>0</v>
      </c>
      <c r="GF287" s="92">
        <v>0</v>
      </c>
      <c r="GG287" s="92">
        <v>0</v>
      </c>
      <c r="GH287" s="92">
        <v>0</v>
      </c>
      <c r="GI287" s="92">
        <v>0</v>
      </c>
      <c r="GJ287" s="92">
        <v>0.99270408700000001</v>
      </c>
      <c r="GK287" s="92">
        <v>2.2480807400000001E-4</v>
      </c>
      <c r="GL287" s="92">
        <v>1.8844769499999999E-9</v>
      </c>
      <c r="GM287" s="92">
        <v>6.3246213100000003E-10</v>
      </c>
      <c r="GN287" s="92">
        <v>2.6536872599999999E-10</v>
      </c>
      <c r="GO287" s="92">
        <v>8.28323993E-8</v>
      </c>
      <c r="GP287" s="92">
        <v>1.00942709E-8</v>
      </c>
      <c r="GQ287" s="92">
        <v>0</v>
      </c>
      <c r="GR287" s="92">
        <v>0</v>
      </c>
      <c r="GS287" s="92">
        <v>4.51714488E-11</v>
      </c>
      <c r="GT287" s="92">
        <v>1.4743547200000001E-11</v>
      </c>
      <c r="GU287" s="92">
        <v>6.1861036999999998E-12</v>
      </c>
      <c r="GV287" s="92">
        <v>1.9438076699999999E-9</v>
      </c>
      <c r="GW287" s="92">
        <v>2.3687978800000002E-10</v>
      </c>
      <c r="GX287" s="92">
        <v>6.4802053099999999E-9</v>
      </c>
      <c r="GY287" s="92">
        <v>1.6713966499999999E-6</v>
      </c>
      <c r="GZ287" s="92">
        <v>1.9253770700000001E-5</v>
      </c>
      <c r="HA287" s="92">
        <v>5.97456811E-3</v>
      </c>
      <c r="HB287" s="92">
        <v>1.0687373400000001E-3</v>
      </c>
      <c r="HC287" s="92">
        <v>2.49916327E-8</v>
      </c>
      <c r="HD287" s="92">
        <v>0</v>
      </c>
      <c r="HE287" s="92">
        <v>2.02067423E-12</v>
      </c>
      <c r="HF287" s="92">
        <v>3.8643592100000001E-13</v>
      </c>
      <c r="HG287" s="92">
        <v>1.1703047800000001E-13</v>
      </c>
      <c r="HH287" s="92">
        <v>1.2436597200000001E-6</v>
      </c>
      <c r="HI287" s="92">
        <v>0</v>
      </c>
      <c r="HJ287" s="92">
        <v>0</v>
      </c>
      <c r="HK287" s="92">
        <v>0</v>
      </c>
      <c r="HL287" s="92">
        <v>0</v>
      </c>
      <c r="HM287" s="92">
        <v>0</v>
      </c>
      <c r="HN287" s="92">
        <v>0</v>
      </c>
      <c r="HO287" s="92">
        <v>0</v>
      </c>
      <c r="HP287" s="92">
        <v>0</v>
      </c>
      <c r="HQ287" s="92">
        <v>0</v>
      </c>
      <c r="HR287" s="92">
        <v>0</v>
      </c>
      <c r="HS287" s="92">
        <v>2.0164150099999999E-6</v>
      </c>
      <c r="HT287" s="92">
        <v>3.4847884400000001E-6</v>
      </c>
      <c r="HU287" s="92">
        <v>0</v>
      </c>
      <c r="HV287" s="92">
        <v>0</v>
      </c>
      <c r="HW287" s="92">
        <v>0</v>
      </c>
      <c r="HX287" s="92">
        <v>0</v>
      </c>
      <c r="HY287" s="92">
        <v>0</v>
      </c>
      <c r="HZ287" s="92">
        <v>0</v>
      </c>
      <c r="IA287" s="92">
        <v>0</v>
      </c>
      <c r="IB287" s="92">
        <v>0</v>
      </c>
      <c r="IC287" s="92">
        <v>0</v>
      </c>
      <c r="ID287" s="92">
        <v>0</v>
      </c>
      <c r="IE287" s="92">
        <v>0</v>
      </c>
      <c r="IF287" s="92">
        <v>0</v>
      </c>
      <c r="IG287" s="92">
        <v>0</v>
      </c>
      <c r="IH287" s="92">
        <v>0</v>
      </c>
      <c r="II287" s="92">
        <v>0</v>
      </c>
      <c r="IJ287" s="92">
        <v>0</v>
      </c>
      <c r="IK287" s="92">
        <v>0</v>
      </c>
      <c r="IL287" s="92">
        <v>0</v>
      </c>
      <c r="IM287" s="92">
        <v>0</v>
      </c>
      <c r="IN287" s="92">
        <v>0</v>
      </c>
      <c r="IO287" s="92">
        <v>0</v>
      </c>
      <c r="IP287" s="92">
        <v>0</v>
      </c>
      <c r="IQ287" s="92">
        <v>0</v>
      </c>
      <c r="IR287" s="92">
        <v>0</v>
      </c>
      <c r="IS287" s="92">
        <v>0</v>
      </c>
      <c r="IT287" s="92">
        <v>3051.16417</v>
      </c>
      <c r="IU287" s="92">
        <v>55286.059699999998</v>
      </c>
      <c r="IV287" s="92">
        <v>935.27479100000005</v>
      </c>
      <c r="IW287" s="92">
        <v>35</v>
      </c>
      <c r="IX287" s="92">
        <v>1</v>
      </c>
      <c r="IY287" s="92">
        <v>0</v>
      </c>
      <c r="IZ287" s="92">
        <v>1</v>
      </c>
      <c r="JA287" s="92">
        <v>0</v>
      </c>
      <c r="JB287" s="92">
        <v>-68070.372600000002</v>
      </c>
      <c r="JC287" s="92">
        <v>-3756.71342</v>
      </c>
      <c r="JD287" s="92">
        <v>-207.693882</v>
      </c>
      <c r="JE287" s="92">
        <v>-38.396041099999998</v>
      </c>
      <c r="JF287" s="92">
        <v>-2.11902649</v>
      </c>
      <c r="JG287" s="92">
        <v>5.4371973499999997E-2</v>
      </c>
      <c r="JH287" s="92">
        <v>0.98520171400000001</v>
      </c>
      <c r="JI287" s="92">
        <v>18.119660700000001</v>
      </c>
      <c r="JJ287" s="92">
        <v>922.46864400000004</v>
      </c>
      <c r="JK287" s="92">
        <v>0</v>
      </c>
      <c r="JL287" s="92">
        <v>0</v>
      </c>
      <c r="JM287" s="92">
        <v>0</v>
      </c>
      <c r="JN287" s="92">
        <v>0</v>
      </c>
      <c r="JO287" s="92">
        <v>0</v>
      </c>
      <c r="JP287" s="92">
        <v>0</v>
      </c>
      <c r="JQ287" s="92">
        <v>0</v>
      </c>
      <c r="JR287" s="92">
        <v>0</v>
      </c>
      <c r="JS287" s="92">
        <v>0</v>
      </c>
      <c r="JT287" s="92">
        <v>0</v>
      </c>
      <c r="JU287" s="92">
        <v>0</v>
      </c>
      <c r="JV287" s="92">
        <v>0</v>
      </c>
      <c r="JW287" s="92">
        <v>0</v>
      </c>
      <c r="JX287" s="92">
        <v>0</v>
      </c>
      <c r="JY287" s="92">
        <v>0</v>
      </c>
      <c r="JZ287" s="92">
        <v>0</v>
      </c>
      <c r="KA287" s="92">
        <v>0</v>
      </c>
      <c r="KB287" s="92">
        <v>0</v>
      </c>
      <c r="KC287" s="92">
        <v>0</v>
      </c>
      <c r="KD287" s="92">
        <v>0</v>
      </c>
      <c r="KE287" s="92">
        <v>0</v>
      </c>
      <c r="KF287" s="92">
        <v>0</v>
      </c>
      <c r="KG287" s="92">
        <v>0</v>
      </c>
      <c r="KH287" s="92">
        <v>0</v>
      </c>
      <c r="KI287" s="92">
        <v>0</v>
      </c>
      <c r="KJ287" s="92">
        <v>0</v>
      </c>
      <c r="KK287" s="92">
        <v>0</v>
      </c>
      <c r="KL287" s="92">
        <v>0</v>
      </c>
      <c r="KM287" s="92">
        <v>0</v>
      </c>
      <c r="KN287" s="92">
        <v>0</v>
      </c>
      <c r="KO287" s="92">
        <v>0</v>
      </c>
      <c r="KP287" s="92">
        <v>0</v>
      </c>
      <c r="KQ287" s="92">
        <v>0</v>
      </c>
      <c r="KR287" s="92">
        <v>0</v>
      </c>
      <c r="KS287" s="92">
        <v>0</v>
      </c>
      <c r="KT287" s="92">
        <v>0</v>
      </c>
      <c r="KU287" s="92">
        <v>0</v>
      </c>
      <c r="KV287" s="92">
        <v>0</v>
      </c>
      <c r="KW287" s="92">
        <v>0</v>
      </c>
      <c r="KX287" s="92">
        <v>0</v>
      </c>
      <c r="KY287" s="92">
        <v>0</v>
      </c>
      <c r="KZ287" s="92">
        <v>0</v>
      </c>
      <c r="LA287" s="92">
        <v>0</v>
      </c>
      <c r="LB287" s="92">
        <v>0</v>
      </c>
      <c r="LC287" s="92">
        <v>0</v>
      </c>
      <c r="LD287" s="92">
        <v>0</v>
      </c>
      <c r="LE287" s="92">
        <v>0</v>
      </c>
      <c r="LF287" s="92">
        <v>0</v>
      </c>
      <c r="LG287" s="92">
        <v>0</v>
      </c>
      <c r="LH287" s="92">
        <v>0</v>
      </c>
      <c r="LI287" s="92">
        <v>0</v>
      </c>
      <c r="LJ287" s="92">
        <v>0</v>
      </c>
      <c r="LK287" s="92">
        <v>0</v>
      </c>
      <c r="LL287" s="92">
        <v>0</v>
      </c>
      <c r="LM287" s="92">
        <v>0</v>
      </c>
      <c r="LN287" s="92">
        <v>0</v>
      </c>
      <c r="LO287" s="92">
        <v>0</v>
      </c>
      <c r="LP287" s="92">
        <v>0</v>
      </c>
      <c r="LQ287" s="92">
        <v>0</v>
      </c>
      <c r="LR287" s="92">
        <v>0</v>
      </c>
      <c r="LS287" s="92">
        <v>0</v>
      </c>
      <c r="LT287" s="92">
        <v>0</v>
      </c>
      <c r="LU287" s="92">
        <v>0</v>
      </c>
      <c r="LV287" s="92">
        <v>0</v>
      </c>
      <c r="LW287" s="92">
        <v>0</v>
      </c>
      <c r="LX287" s="92">
        <v>0</v>
      </c>
      <c r="LY287" s="92">
        <v>0</v>
      </c>
      <c r="LZ287" s="92">
        <v>0</v>
      </c>
      <c r="MA287" s="92">
        <v>0</v>
      </c>
      <c r="MB287" s="92">
        <v>0</v>
      </c>
      <c r="MC287" s="92">
        <v>0</v>
      </c>
      <c r="MD287" s="92">
        <v>0</v>
      </c>
      <c r="ME287" s="92">
        <v>0</v>
      </c>
      <c r="MF287" s="92">
        <v>0</v>
      </c>
      <c r="MG287" s="92">
        <v>0</v>
      </c>
      <c r="MH287" s="92">
        <v>0</v>
      </c>
      <c r="MI287" s="92">
        <v>0</v>
      </c>
      <c r="MJ287" s="92">
        <v>0</v>
      </c>
      <c r="MK287" s="92">
        <v>0</v>
      </c>
      <c r="ML287" s="92">
        <v>0</v>
      </c>
      <c r="MM287" s="92">
        <v>0</v>
      </c>
      <c r="MN287" s="92">
        <v>0</v>
      </c>
      <c r="MO287" s="92">
        <v>0</v>
      </c>
      <c r="MP287" s="92">
        <v>0</v>
      </c>
      <c r="MQ287" s="92">
        <v>0</v>
      </c>
      <c r="MR287" s="92">
        <v>0</v>
      </c>
      <c r="MS287" s="92">
        <v>0</v>
      </c>
      <c r="MT287" s="92">
        <v>0</v>
      </c>
      <c r="MU287" s="92">
        <v>0</v>
      </c>
      <c r="MV287" s="92">
        <v>0</v>
      </c>
      <c r="MW287" s="92">
        <v>0</v>
      </c>
      <c r="MX287" s="92">
        <v>0</v>
      </c>
      <c r="MY287" s="92">
        <v>0</v>
      </c>
      <c r="MZ287" s="92">
        <v>0</v>
      </c>
      <c r="NA287" s="92">
        <v>0</v>
      </c>
      <c r="NB287" s="92">
        <v>0</v>
      </c>
      <c r="NC287" s="92">
        <v>0</v>
      </c>
      <c r="ND287" s="92">
        <v>0</v>
      </c>
      <c r="NE287" s="92">
        <v>0</v>
      </c>
      <c r="NF287" s="92">
        <v>0</v>
      </c>
      <c r="NG287" s="92">
        <v>0</v>
      </c>
      <c r="NH287" s="92">
        <v>0</v>
      </c>
      <c r="NI287" s="92">
        <v>0</v>
      </c>
      <c r="NJ287" s="92">
        <v>0</v>
      </c>
      <c r="NK287" s="92">
        <v>0</v>
      </c>
      <c r="NL287" s="92">
        <v>0</v>
      </c>
      <c r="NM287" s="92">
        <v>0</v>
      </c>
      <c r="NN287" s="92">
        <v>0</v>
      </c>
      <c r="NO287" s="92">
        <v>0</v>
      </c>
      <c r="NP287" s="92">
        <v>0</v>
      </c>
      <c r="NQ287" s="92">
        <v>0</v>
      </c>
      <c r="NR287" s="92">
        <v>0</v>
      </c>
      <c r="NS287" s="92">
        <v>0</v>
      </c>
      <c r="NT287" s="92">
        <v>0</v>
      </c>
      <c r="NU287" s="92">
        <v>0</v>
      </c>
      <c r="NV287" s="92">
        <v>0</v>
      </c>
      <c r="NW287" s="92">
        <v>0</v>
      </c>
      <c r="NX287" s="92">
        <v>0</v>
      </c>
      <c r="NY287" s="92">
        <v>0</v>
      </c>
      <c r="NZ287" s="92">
        <v>0</v>
      </c>
      <c r="OA287" s="92">
        <v>0</v>
      </c>
      <c r="OB287" s="92">
        <v>0</v>
      </c>
      <c r="OC287" s="92">
        <v>0</v>
      </c>
      <c r="OD287" s="92">
        <v>0</v>
      </c>
      <c r="OE287" s="92">
        <v>0</v>
      </c>
      <c r="OF287" s="92">
        <v>0</v>
      </c>
      <c r="OG287" s="92">
        <v>0</v>
      </c>
      <c r="OH287" s="92">
        <v>0</v>
      </c>
      <c r="OI287" s="92">
        <v>0</v>
      </c>
      <c r="OJ287" s="92">
        <v>0</v>
      </c>
      <c r="OK287" s="92">
        <v>0</v>
      </c>
      <c r="OL287" s="92">
        <v>0</v>
      </c>
      <c r="OM287" s="92">
        <v>0</v>
      </c>
      <c r="ON287" s="92">
        <v>0</v>
      </c>
      <c r="OO287" s="92">
        <v>0</v>
      </c>
      <c r="OP287" s="92">
        <v>0</v>
      </c>
      <c r="OQ287" s="92">
        <v>0</v>
      </c>
      <c r="OR287" s="92">
        <v>0</v>
      </c>
      <c r="OS287" s="92">
        <v>0</v>
      </c>
      <c r="OT287" s="92">
        <v>0</v>
      </c>
      <c r="OU287" s="92">
        <v>0</v>
      </c>
      <c r="OV287" s="92">
        <v>0</v>
      </c>
      <c r="OW287" s="92">
        <v>0</v>
      </c>
      <c r="OX287" s="92">
        <v>0</v>
      </c>
      <c r="OY287" s="92">
        <v>0</v>
      </c>
      <c r="OZ287" s="92">
        <v>0</v>
      </c>
      <c r="PA287" s="92">
        <v>0</v>
      </c>
      <c r="PB287" s="92">
        <v>0</v>
      </c>
      <c r="PC287" s="92">
        <v>0</v>
      </c>
      <c r="PD287" s="92">
        <v>0</v>
      </c>
      <c r="PE287" s="92">
        <v>0</v>
      </c>
      <c r="PF287" s="92">
        <v>0</v>
      </c>
      <c r="PG287" s="92">
        <v>0</v>
      </c>
      <c r="PH287" s="92">
        <v>0</v>
      </c>
      <c r="PI287" s="92">
        <v>0</v>
      </c>
      <c r="PJ287" s="92">
        <v>0</v>
      </c>
      <c r="PK287" s="92">
        <v>0</v>
      </c>
      <c r="PL287" s="92">
        <v>0</v>
      </c>
      <c r="PM287" s="92">
        <v>0</v>
      </c>
      <c r="PN287" s="92">
        <v>0</v>
      </c>
      <c r="PO287" s="92">
        <v>0</v>
      </c>
      <c r="PP287" s="92">
        <v>0</v>
      </c>
      <c r="PQ287" s="92">
        <v>0</v>
      </c>
      <c r="PR287" s="92">
        <v>0</v>
      </c>
      <c r="PS287" s="92">
        <v>0</v>
      </c>
      <c r="PT287" s="92">
        <v>0</v>
      </c>
      <c r="PU287" s="92">
        <v>0</v>
      </c>
      <c r="PV287" s="92">
        <v>0</v>
      </c>
      <c r="PW287" s="92">
        <v>0</v>
      </c>
      <c r="PX287" s="92">
        <v>0</v>
      </c>
      <c r="PY287" s="92">
        <v>0</v>
      </c>
      <c r="PZ287" s="92">
        <v>0</v>
      </c>
      <c r="QA287" s="92">
        <v>0</v>
      </c>
      <c r="QB287" s="92">
        <v>0</v>
      </c>
      <c r="QC287" s="92">
        <v>0</v>
      </c>
      <c r="QD287" s="92">
        <v>0</v>
      </c>
      <c r="QE287" s="92">
        <v>0</v>
      </c>
      <c r="QF287" s="92">
        <v>0</v>
      </c>
      <c r="QG287" s="92">
        <v>0</v>
      </c>
      <c r="QH287" s="92">
        <v>0</v>
      </c>
      <c r="QI287" s="92">
        <v>0</v>
      </c>
      <c r="QJ287" s="92">
        <v>0</v>
      </c>
      <c r="QK287" s="92">
        <v>0</v>
      </c>
      <c r="QL287" s="92">
        <v>0</v>
      </c>
      <c r="QM287" s="92">
        <v>0</v>
      </c>
      <c r="QN287" s="92">
        <v>0</v>
      </c>
      <c r="QO287" s="92">
        <v>0</v>
      </c>
      <c r="QP287" s="92">
        <v>0</v>
      </c>
      <c r="QQ287" s="92">
        <v>0</v>
      </c>
      <c r="QR287" s="92">
        <v>0</v>
      </c>
      <c r="QS287" s="92">
        <v>0</v>
      </c>
      <c r="QT287" s="92">
        <v>0</v>
      </c>
      <c r="QU287" s="92">
        <v>0</v>
      </c>
      <c r="QV287" s="92">
        <v>0</v>
      </c>
      <c r="QW287" s="92">
        <v>0</v>
      </c>
      <c r="QX287" s="92">
        <v>0</v>
      </c>
      <c r="QY287" s="92">
        <v>0</v>
      </c>
      <c r="QZ287" s="92">
        <v>0</v>
      </c>
      <c r="RA287" s="92">
        <v>0</v>
      </c>
      <c r="RB287" s="92">
        <v>0</v>
      </c>
      <c r="RC287" s="92">
        <v>0</v>
      </c>
      <c r="RD287" s="92">
        <v>0</v>
      </c>
      <c r="RE287" s="92">
        <v>0</v>
      </c>
      <c r="RF287" s="92">
        <v>0</v>
      </c>
      <c r="RG287" s="92">
        <v>0</v>
      </c>
      <c r="RH287" s="92">
        <v>0</v>
      </c>
      <c r="RI287" s="92">
        <v>0</v>
      </c>
      <c r="RJ287" s="92">
        <v>0</v>
      </c>
      <c r="RK287" s="92">
        <v>0</v>
      </c>
      <c r="RL287" s="92">
        <v>0</v>
      </c>
      <c r="RM287" s="92">
        <v>0</v>
      </c>
      <c r="RN287" s="92">
        <v>0</v>
      </c>
      <c r="RO287" s="92">
        <v>0</v>
      </c>
      <c r="RP287" s="92">
        <v>0</v>
      </c>
      <c r="RQ287" s="92">
        <v>0</v>
      </c>
      <c r="RR287" s="92">
        <v>0</v>
      </c>
      <c r="RS287" s="92">
        <v>0</v>
      </c>
      <c r="RT287" s="92">
        <v>0</v>
      </c>
      <c r="RU287" s="92">
        <v>0</v>
      </c>
      <c r="RV287" s="92">
        <v>0</v>
      </c>
      <c r="RW287" s="92">
        <v>0</v>
      </c>
      <c r="RX287" s="92">
        <v>0</v>
      </c>
      <c r="RY287" s="92">
        <v>0</v>
      </c>
      <c r="RZ287" s="92">
        <v>0</v>
      </c>
      <c r="SA287" s="92">
        <v>0</v>
      </c>
      <c r="SB287" s="92">
        <v>0</v>
      </c>
      <c r="SC287" s="92">
        <v>0</v>
      </c>
      <c r="SD287" s="92">
        <v>0</v>
      </c>
      <c r="SE287" s="92">
        <v>0</v>
      </c>
      <c r="SF287" s="92">
        <v>0</v>
      </c>
      <c r="SG287" s="92">
        <v>0</v>
      </c>
      <c r="SH287" s="92">
        <v>0</v>
      </c>
      <c r="SI287" s="92">
        <v>0</v>
      </c>
      <c r="SJ287" s="92">
        <v>0</v>
      </c>
      <c r="SK287" s="92">
        <v>0</v>
      </c>
      <c r="SL287" s="92">
        <v>0</v>
      </c>
      <c r="SM287" s="92">
        <v>0</v>
      </c>
      <c r="SN287" s="92">
        <v>0</v>
      </c>
      <c r="SO287" s="92">
        <v>0</v>
      </c>
      <c r="SP287" s="92">
        <v>0</v>
      </c>
      <c r="SQ287" s="92">
        <v>0</v>
      </c>
      <c r="SR287" s="92">
        <v>0</v>
      </c>
      <c r="SS287" s="92">
        <v>0</v>
      </c>
      <c r="ST287" s="92">
        <v>0</v>
      </c>
      <c r="SU287" s="92">
        <v>0</v>
      </c>
      <c r="SV287" s="92">
        <v>0</v>
      </c>
      <c r="SW287" s="92">
        <v>0</v>
      </c>
      <c r="SX287" s="92">
        <v>0</v>
      </c>
      <c r="SY287" s="92">
        <v>0</v>
      </c>
      <c r="SZ287" s="92">
        <v>0</v>
      </c>
      <c r="TA287" s="92">
        <v>0</v>
      </c>
      <c r="TB287" s="92">
        <v>0</v>
      </c>
      <c r="TC287" s="92">
        <v>1</v>
      </c>
      <c r="TD287" s="92">
        <v>0</v>
      </c>
      <c r="TE287" s="92">
        <v>0</v>
      </c>
      <c r="TF287" s="92">
        <v>0</v>
      </c>
      <c r="TG287" s="92">
        <v>0</v>
      </c>
      <c r="TH287" s="92">
        <v>0</v>
      </c>
      <c r="TI287" s="92">
        <v>0</v>
      </c>
      <c r="TJ287" s="92">
        <v>0</v>
      </c>
      <c r="TK287" s="92">
        <v>0</v>
      </c>
      <c r="TL287" s="92">
        <v>0</v>
      </c>
      <c r="TM287" s="92">
        <v>0</v>
      </c>
      <c r="TN287" s="92">
        <v>0</v>
      </c>
      <c r="TO287" s="92">
        <v>0</v>
      </c>
      <c r="TP287" s="92">
        <v>1.15886367E-2</v>
      </c>
      <c r="TQ287" s="92">
        <v>-242180707.93799999</v>
      </c>
      <c r="TR287" s="92">
        <v>5.4865209444444497E-3</v>
      </c>
      <c r="TS287" s="92">
        <v>0</v>
      </c>
      <c r="TT287" s="92">
        <v>0</v>
      </c>
      <c r="TU287" s="92">
        <v>0</v>
      </c>
      <c r="TV287" s="92">
        <v>0</v>
      </c>
      <c r="TW287" s="92">
        <v>0</v>
      </c>
      <c r="TX287" s="92">
        <v>0</v>
      </c>
      <c r="TY287" s="92">
        <v>0</v>
      </c>
      <c r="TZ287" s="92">
        <v>0</v>
      </c>
      <c r="UA287" s="92">
        <v>0</v>
      </c>
      <c r="UB287" s="92">
        <v>0</v>
      </c>
      <c r="UC287" s="92">
        <v>0</v>
      </c>
      <c r="UD287" s="92">
        <v>0</v>
      </c>
      <c r="UE287" s="92">
        <v>0</v>
      </c>
      <c r="UF287" s="92">
        <v>0</v>
      </c>
      <c r="UG287" s="92">
        <v>0</v>
      </c>
      <c r="UH287" s="92">
        <v>0</v>
      </c>
      <c r="UI287" s="92">
        <v>0</v>
      </c>
      <c r="UJ287" s="92">
        <v>0</v>
      </c>
      <c r="UK287" s="92">
        <v>0</v>
      </c>
      <c r="UL287" s="92">
        <v>0</v>
      </c>
      <c r="UM287" s="92">
        <v>0</v>
      </c>
      <c r="UN287" s="92">
        <v>0</v>
      </c>
      <c r="UO287" s="92">
        <v>0</v>
      </c>
      <c r="UP287" s="92">
        <v>0</v>
      </c>
      <c r="UQ287" s="92">
        <v>0</v>
      </c>
      <c r="UR287" s="92">
        <v>0</v>
      </c>
      <c r="US287" s="92">
        <v>0</v>
      </c>
      <c r="UT287" s="92">
        <v>0</v>
      </c>
      <c r="UU287" s="92">
        <v>0</v>
      </c>
      <c r="UV287" s="92">
        <v>0</v>
      </c>
      <c r="UW287" s="92">
        <v>0</v>
      </c>
      <c r="UX287" s="92">
        <v>0</v>
      </c>
      <c r="UY287" s="92">
        <v>0</v>
      </c>
      <c r="UZ287" s="92">
        <v>0</v>
      </c>
      <c r="VA287" s="92">
        <v>0</v>
      </c>
      <c r="VB287" s="92">
        <v>0</v>
      </c>
      <c r="VC287" s="92">
        <v>0</v>
      </c>
      <c r="VD287" s="92">
        <v>0</v>
      </c>
      <c r="VE287" s="92">
        <v>0</v>
      </c>
      <c r="VF287" s="92">
        <v>0</v>
      </c>
      <c r="VG287" s="92">
        <v>0</v>
      </c>
      <c r="VH287" s="92">
        <v>0</v>
      </c>
      <c r="VI287" s="92">
        <v>0</v>
      </c>
      <c r="VJ287" s="92">
        <v>0</v>
      </c>
      <c r="VK287" s="92">
        <v>0</v>
      </c>
      <c r="VL287" s="92">
        <v>0</v>
      </c>
      <c r="VM287" s="92">
        <v>0</v>
      </c>
      <c r="VN287" s="92">
        <v>0</v>
      </c>
      <c r="VO287" s="92">
        <v>0</v>
      </c>
      <c r="VP287" s="92">
        <v>0</v>
      </c>
      <c r="VQ287" s="92">
        <v>0</v>
      </c>
      <c r="VR287" s="92">
        <v>0</v>
      </c>
      <c r="VS287" s="92">
        <v>0</v>
      </c>
      <c r="VT287" s="92">
        <v>0</v>
      </c>
      <c r="VU287" s="92">
        <v>0</v>
      </c>
      <c r="VV287" s="92">
        <v>0</v>
      </c>
      <c r="VW287" s="92">
        <v>0</v>
      </c>
      <c r="VX287" s="92">
        <v>0</v>
      </c>
      <c r="VY287" s="92">
        <v>0</v>
      </c>
      <c r="VZ287" s="92">
        <v>0</v>
      </c>
      <c r="WA287" s="92">
        <v>0</v>
      </c>
      <c r="WB287" s="92">
        <v>0</v>
      </c>
      <c r="WC287" s="92">
        <v>0</v>
      </c>
    </row>
    <row r="288" spans="2:601" ht="13.5" customHeight="1">
      <c r="B288" s="851" t="s">
        <v>2947</v>
      </c>
      <c r="C288" s="92">
        <v>0</v>
      </c>
      <c r="D288" s="92">
        <v>4503.3732499999996</v>
      </c>
      <c r="E288" s="92">
        <v>-12.3140137</v>
      </c>
      <c r="F288" s="92">
        <v>124.992116</v>
      </c>
      <c r="G288" s="92">
        <v>0</v>
      </c>
      <c r="H288" s="92">
        <v>0</v>
      </c>
      <c r="I288" s="92">
        <v>0</v>
      </c>
      <c r="J288" s="92">
        <v>0</v>
      </c>
      <c r="K288" s="92">
        <v>0</v>
      </c>
      <c r="L288" s="92">
        <v>0</v>
      </c>
      <c r="M288" s="92">
        <v>0</v>
      </c>
      <c r="N288" s="92">
        <v>0</v>
      </c>
      <c r="O288" s="92">
        <v>0</v>
      </c>
      <c r="P288" s="92">
        <v>0</v>
      </c>
      <c r="Q288" s="92">
        <v>0</v>
      </c>
      <c r="R288" s="92">
        <v>0</v>
      </c>
      <c r="S288" s="92">
        <v>0</v>
      </c>
      <c r="T288" s="92">
        <v>0</v>
      </c>
      <c r="U288" s="92">
        <v>0</v>
      </c>
      <c r="V288" s="92">
        <v>0</v>
      </c>
      <c r="W288" s="92">
        <v>0</v>
      </c>
      <c r="X288" s="92">
        <v>0</v>
      </c>
      <c r="Y288" s="92">
        <v>0</v>
      </c>
      <c r="Z288" s="92">
        <v>0</v>
      </c>
      <c r="AA288" s="92">
        <v>0</v>
      </c>
      <c r="AB288" s="92">
        <v>0</v>
      </c>
      <c r="AC288" s="92">
        <v>0</v>
      </c>
      <c r="AD288" s="92">
        <v>0</v>
      </c>
      <c r="AE288" s="92">
        <v>0</v>
      </c>
      <c r="AF288" s="92">
        <v>0</v>
      </c>
      <c r="AG288" s="92">
        <v>0</v>
      </c>
      <c r="AH288" s="92">
        <v>0</v>
      </c>
      <c r="AI288" s="92">
        <v>0</v>
      </c>
      <c r="AJ288" s="92">
        <v>56.294199300000002</v>
      </c>
      <c r="AK288" s="92">
        <v>0</v>
      </c>
      <c r="AL288" s="92">
        <v>0</v>
      </c>
      <c r="AM288" s="92">
        <v>0</v>
      </c>
      <c r="AN288" s="92">
        <v>0</v>
      </c>
      <c r="AO288" s="92">
        <v>0</v>
      </c>
      <c r="AP288" s="92">
        <v>0</v>
      </c>
      <c r="AQ288" s="92">
        <v>0</v>
      </c>
      <c r="AR288" s="92">
        <v>0</v>
      </c>
      <c r="AS288" s="92">
        <v>0</v>
      </c>
      <c r="AT288" s="92">
        <v>0</v>
      </c>
      <c r="AU288" s="92">
        <v>0</v>
      </c>
      <c r="AV288" s="92">
        <v>0</v>
      </c>
      <c r="AW288" s="92">
        <v>0</v>
      </c>
      <c r="AX288" s="92">
        <v>0</v>
      </c>
      <c r="AY288" s="92">
        <v>0</v>
      </c>
      <c r="AZ288" s="92">
        <v>0</v>
      </c>
      <c r="BA288" s="92">
        <v>0</v>
      </c>
      <c r="BB288" s="92">
        <v>0</v>
      </c>
      <c r="BC288" s="92">
        <v>0</v>
      </c>
      <c r="BD288" s="92">
        <v>0</v>
      </c>
      <c r="BE288" s="92">
        <v>0</v>
      </c>
      <c r="BF288" s="92">
        <v>0</v>
      </c>
      <c r="BG288" s="92">
        <v>0</v>
      </c>
      <c r="BH288" s="92">
        <v>0</v>
      </c>
      <c r="BI288" s="92">
        <v>0</v>
      </c>
      <c r="BJ288" s="92">
        <v>0</v>
      </c>
      <c r="BK288" s="92">
        <v>0</v>
      </c>
      <c r="BL288" s="92">
        <v>0</v>
      </c>
      <c r="BM288" s="92">
        <v>0</v>
      </c>
      <c r="BN288" s="92">
        <v>0</v>
      </c>
      <c r="BO288" s="92">
        <v>0</v>
      </c>
      <c r="BP288" s="92">
        <v>0.68947353199999994</v>
      </c>
      <c r="BQ288" s="92">
        <v>0</v>
      </c>
      <c r="BR288" s="92">
        <v>0</v>
      </c>
      <c r="BS288" s="92">
        <v>0</v>
      </c>
      <c r="BT288" s="92">
        <v>0</v>
      </c>
      <c r="BU288" s="92">
        <v>0</v>
      </c>
      <c r="BV288" s="92">
        <v>0</v>
      </c>
      <c r="BW288" s="92">
        <v>0</v>
      </c>
      <c r="BX288" s="92">
        <v>0</v>
      </c>
      <c r="BY288" s="92">
        <v>0</v>
      </c>
      <c r="BZ288" s="92">
        <v>0</v>
      </c>
      <c r="CA288" s="92">
        <v>0</v>
      </c>
      <c r="CB288" s="92">
        <v>0</v>
      </c>
      <c r="CC288" s="92">
        <v>0</v>
      </c>
      <c r="CD288" s="92">
        <v>0</v>
      </c>
      <c r="CE288" s="92">
        <v>0</v>
      </c>
      <c r="CF288" s="92">
        <v>0</v>
      </c>
      <c r="CG288" s="92">
        <v>0</v>
      </c>
      <c r="CH288" s="92">
        <v>0</v>
      </c>
      <c r="CI288" s="92">
        <v>0</v>
      </c>
      <c r="CJ288" s="92">
        <v>0</v>
      </c>
      <c r="CK288" s="92">
        <v>0</v>
      </c>
      <c r="CL288" s="92">
        <v>0</v>
      </c>
      <c r="CM288" s="92">
        <v>0</v>
      </c>
      <c r="CN288" s="92">
        <v>0</v>
      </c>
      <c r="CO288" s="92">
        <v>0</v>
      </c>
      <c r="CP288" s="92">
        <v>0</v>
      </c>
      <c r="CQ288" s="92">
        <v>0</v>
      </c>
      <c r="CR288" s="92">
        <v>0</v>
      </c>
      <c r="CS288" s="92">
        <v>0</v>
      </c>
      <c r="CT288" s="92">
        <v>0.310526468</v>
      </c>
      <c r="CU288" s="92">
        <v>0</v>
      </c>
      <c r="CV288" s="92">
        <v>0</v>
      </c>
      <c r="CW288" s="92">
        <v>0</v>
      </c>
      <c r="CX288" s="92">
        <v>0</v>
      </c>
      <c r="CY288" s="92">
        <v>0</v>
      </c>
      <c r="CZ288" s="92">
        <v>0</v>
      </c>
      <c r="DA288" s="92">
        <v>0</v>
      </c>
      <c r="DB288" s="92">
        <v>0</v>
      </c>
      <c r="DC288" s="92">
        <v>0</v>
      </c>
      <c r="DD288" s="92">
        <v>0</v>
      </c>
      <c r="DE288" s="92">
        <v>0</v>
      </c>
      <c r="DF288" s="92">
        <v>0</v>
      </c>
      <c r="DG288" s="92">
        <v>0</v>
      </c>
      <c r="DH288" s="92">
        <v>0</v>
      </c>
      <c r="DI288" s="92">
        <v>0</v>
      </c>
      <c r="DJ288" s="92">
        <v>0</v>
      </c>
      <c r="DK288" s="92">
        <v>0</v>
      </c>
      <c r="DL288" s="92">
        <v>0</v>
      </c>
      <c r="DM288" s="92">
        <v>0</v>
      </c>
      <c r="DN288" s="92">
        <v>0</v>
      </c>
      <c r="DO288" s="92">
        <v>0</v>
      </c>
      <c r="DP288" s="92">
        <v>0</v>
      </c>
      <c r="DQ288" s="92">
        <v>0</v>
      </c>
      <c r="DR288" s="92">
        <v>0</v>
      </c>
      <c r="DS288" s="92">
        <v>0</v>
      </c>
      <c r="DT288" s="92">
        <v>0</v>
      </c>
      <c r="DU288" s="92">
        <v>0</v>
      </c>
      <c r="DV288" s="92">
        <v>0</v>
      </c>
      <c r="DW288" s="92">
        <v>0</v>
      </c>
      <c r="DX288" s="92">
        <v>0</v>
      </c>
      <c r="DY288" s="92">
        <v>0</v>
      </c>
      <c r="DZ288" s="92">
        <v>2251.7679699999999</v>
      </c>
      <c r="EA288" s="92">
        <v>0</v>
      </c>
      <c r="EB288" s="92">
        <v>0</v>
      </c>
      <c r="EC288" s="92">
        <v>0</v>
      </c>
      <c r="ED288" s="92">
        <v>0</v>
      </c>
      <c r="EE288" s="92">
        <v>0</v>
      </c>
      <c r="EF288" s="92">
        <v>0</v>
      </c>
      <c r="EG288" s="92">
        <v>0</v>
      </c>
      <c r="EH288" s="92">
        <v>0</v>
      </c>
      <c r="EI288" s="92">
        <v>0</v>
      </c>
      <c r="EJ288" s="92">
        <v>0</v>
      </c>
      <c r="EK288" s="92">
        <v>0</v>
      </c>
      <c r="EL288" s="92">
        <v>0</v>
      </c>
      <c r="EM288" s="92">
        <v>0</v>
      </c>
      <c r="EN288" s="92">
        <v>0</v>
      </c>
      <c r="EO288" s="92">
        <v>0</v>
      </c>
      <c r="EP288" s="92">
        <v>0</v>
      </c>
      <c r="EQ288" s="92">
        <v>0</v>
      </c>
      <c r="ER288" s="92">
        <v>0</v>
      </c>
      <c r="ES288" s="92">
        <v>0</v>
      </c>
      <c r="ET288" s="92">
        <v>0</v>
      </c>
      <c r="EU288" s="92">
        <v>0</v>
      </c>
      <c r="EV288" s="92">
        <v>0</v>
      </c>
      <c r="EW288" s="92">
        <v>0</v>
      </c>
      <c r="EX288" s="92">
        <v>0</v>
      </c>
      <c r="EY288" s="92">
        <v>0</v>
      </c>
      <c r="EZ288" s="92">
        <v>0</v>
      </c>
      <c r="FA288" s="92">
        <v>0</v>
      </c>
      <c r="FB288" s="92">
        <v>0</v>
      </c>
      <c r="FC288" s="92">
        <v>0</v>
      </c>
      <c r="FD288" s="92">
        <v>2251.6052800000002</v>
      </c>
      <c r="FE288" s="92">
        <v>0</v>
      </c>
      <c r="FF288" s="92">
        <v>0</v>
      </c>
      <c r="FG288" s="92">
        <v>0</v>
      </c>
      <c r="FH288" s="92">
        <v>0</v>
      </c>
      <c r="FI288" s="92">
        <v>0</v>
      </c>
      <c r="FJ288" s="92">
        <v>0</v>
      </c>
      <c r="FK288" s="92">
        <v>0</v>
      </c>
      <c r="FL288" s="92">
        <v>0</v>
      </c>
      <c r="FM288" s="92">
        <v>0</v>
      </c>
      <c r="FN288" s="92">
        <v>0</v>
      </c>
      <c r="FO288" s="92">
        <v>0</v>
      </c>
      <c r="FP288" s="92">
        <v>0</v>
      </c>
      <c r="FQ288" s="92">
        <v>0</v>
      </c>
      <c r="FR288" s="92">
        <v>0</v>
      </c>
      <c r="FS288" s="92">
        <v>0</v>
      </c>
      <c r="FT288" s="92">
        <v>0</v>
      </c>
      <c r="FU288" s="92">
        <v>0</v>
      </c>
      <c r="FV288" s="92">
        <v>0</v>
      </c>
      <c r="FW288" s="92">
        <v>0</v>
      </c>
      <c r="FX288" s="92">
        <v>0</v>
      </c>
      <c r="FY288" s="92">
        <v>0</v>
      </c>
      <c r="FZ288" s="92">
        <v>0</v>
      </c>
      <c r="GA288" s="92">
        <v>0</v>
      </c>
      <c r="GB288" s="92">
        <v>0</v>
      </c>
      <c r="GC288" s="92">
        <v>0</v>
      </c>
      <c r="GD288" s="92">
        <v>0</v>
      </c>
      <c r="GE288" s="92">
        <v>0</v>
      </c>
      <c r="GF288" s="92">
        <v>0</v>
      </c>
      <c r="GG288" s="92">
        <v>0</v>
      </c>
      <c r="GH288" s="92">
        <v>0</v>
      </c>
      <c r="GI288" s="92">
        <v>0</v>
      </c>
      <c r="GJ288" s="92">
        <v>0.50001806299999996</v>
      </c>
      <c r="GK288" s="92">
        <v>0</v>
      </c>
      <c r="GL288" s="92">
        <v>0</v>
      </c>
      <c r="GM288" s="92">
        <v>0</v>
      </c>
      <c r="GN288" s="92">
        <v>0</v>
      </c>
      <c r="GO288" s="92">
        <v>0</v>
      </c>
      <c r="GP288" s="92">
        <v>0</v>
      </c>
      <c r="GQ288" s="92">
        <v>0</v>
      </c>
      <c r="GR288" s="92">
        <v>0</v>
      </c>
      <c r="GS288" s="92">
        <v>0</v>
      </c>
      <c r="GT288" s="92">
        <v>0</v>
      </c>
      <c r="GU288" s="92">
        <v>0</v>
      </c>
      <c r="GV288" s="92">
        <v>0</v>
      </c>
      <c r="GW288" s="92">
        <v>0</v>
      </c>
      <c r="GX288" s="92">
        <v>0</v>
      </c>
      <c r="GY288" s="92">
        <v>0</v>
      </c>
      <c r="GZ288" s="92">
        <v>0</v>
      </c>
      <c r="HA288" s="92">
        <v>0</v>
      </c>
      <c r="HB288" s="92">
        <v>0</v>
      </c>
      <c r="HC288" s="92">
        <v>0</v>
      </c>
      <c r="HD288" s="92">
        <v>0</v>
      </c>
      <c r="HE288" s="92">
        <v>0</v>
      </c>
      <c r="HF288" s="92">
        <v>0</v>
      </c>
      <c r="HG288" s="92">
        <v>0</v>
      </c>
      <c r="HH288" s="92">
        <v>0</v>
      </c>
      <c r="HI288" s="92">
        <v>0</v>
      </c>
      <c r="HJ288" s="92">
        <v>0</v>
      </c>
      <c r="HK288" s="92">
        <v>0</v>
      </c>
      <c r="HL288" s="92">
        <v>0</v>
      </c>
      <c r="HM288" s="92">
        <v>0</v>
      </c>
      <c r="HN288" s="92">
        <v>0.49998193699999999</v>
      </c>
      <c r="HO288" s="92">
        <v>0</v>
      </c>
      <c r="HP288" s="92">
        <v>0</v>
      </c>
      <c r="HQ288" s="92">
        <v>0</v>
      </c>
      <c r="HR288" s="92">
        <v>0</v>
      </c>
      <c r="HS288" s="92">
        <v>0</v>
      </c>
      <c r="HT288" s="92">
        <v>0</v>
      </c>
      <c r="HU288" s="92">
        <v>0</v>
      </c>
      <c r="HV288" s="92">
        <v>0</v>
      </c>
      <c r="HW288" s="92">
        <v>0</v>
      </c>
      <c r="HX288" s="92">
        <v>0</v>
      </c>
      <c r="HY288" s="92">
        <v>0</v>
      </c>
      <c r="HZ288" s="92">
        <v>0</v>
      </c>
      <c r="IA288" s="92">
        <v>0</v>
      </c>
      <c r="IB288" s="92">
        <v>0</v>
      </c>
      <c r="IC288" s="92">
        <v>0</v>
      </c>
      <c r="ID288" s="92">
        <v>0</v>
      </c>
      <c r="IE288" s="92">
        <v>0</v>
      </c>
      <c r="IF288" s="92">
        <v>0</v>
      </c>
      <c r="IG288" s="92">
        <v>0</v>
      </c>
      <c r="IH288" s="92">
        <v>0</v>
      </c>
      <c r="II288" s="92">
        <v>0</v>
      </c>
      <c r="IJ288" s="92">
        <v>0</v>
      </c>
      <c r="IK288" s="92">
        <v>0</v>
      </c>
      <c r="IL288" s="92">
        <v>0</v>
      </c>
      <c r="IM288" s="92">
        <v>0</v>
      </c>
      <c r="IN288" s="92">
        <v>0</v>
      </c>
      <c r="IO288" s="92">
        <v>0</v>
      </c>
      <c r="IP288" s="92">
        <v>0</v>
      </c>
      <c r="IQ288" s="92">
        <v>0</v>
      </c>
      <c r="IR288" s="92">
        <v>0</v>
      </c>
      <c r="IS288" s="92">
        <v>0</v>
      </c>
      <c r="IT288" s="92">
        <v>181.286315</v>
      </c>
      <c r="IU288" s="92">
        <v>4503.3732499999996</v>
      </c>
      <c r="IV288" s="92">
        <v>68.018493500000005</v>
      </c>
      <c r="IW288" s="92">
        <v>20</v>
      </c>
      <c r="IX288" s="92">
        <v>1</v>
      </c>
      <c r="IY288" s="92">
        <v>0</v>
      </c>
      <c r="IZ288" s="92">
        <v>1</v>
      </c>
      <c r="JA288" s="92">
        <v>0</v>
      </c>
      <c r="JB288" s="92">
        <v>-67925.776299999998</v>
      </c>
      <c r="JC288" s="92">
        <v>-2734.3977500000001</v>
      </c>
      <c r="JD288" s="92">
        <v>-12.3140137</v>
      </c>
      <c r="JE288" s="92">
        <v>-20.697920199999999</v>
      </c>
      <c r="JF288" s="92">
        <v>-0.83320868000000003</v>
      </c>
      <c r="JG288" s="92">
        <v>4.4420839599999998E-2</v>
      </c>
      <c r="JH288" s="92">
        <v>1.1034678499999999</v>
      </c>
      <c r="JI288" s="92">
        <v>24.84122</v>
      </c>
      <c r="JJ288" s="92">
        <v>57.172942499999998</v>
      </c>
      <c r="JK288" s="92">
        <v>0</v>
      </c>
      <c r="JL288" s="92">
        <v>0</v>
      </c>
      <c r="JM288" s="92">
        <v>0</v>
      </c>
      <c r="JN288" s="92">
        <v>0</v>
      </c>
      <c r="JO288" s="92">
        <v>0</v>
      </c>
      <c r="JP288" s="92">
        <v>0</v>
      </c>
      <c r="JQ288" s="92">
        <v>0</v>
      </c>
      <c r="JR288" s="92">
        <v>0</v>
      </c>
      <c r="JS288" s="92">
        <v>0</v>
      </c>
      <c r="JT288" s="92">
        <v>0</v>
      </c>
      <c r="JU288" s="92">
        <v>0</v>
      </c>
      <c r="JV288" s="92">
        <v>0</v>
      </c>
      <c r="JW288" s="92">
        <v>0</v>
      </c>
      <c r="JX288" s="92">
        <v>0</v>
      </c>
      <c r="JY288" s="92">
        <v>0</v>
      </c>
      <c r="JZ288" s="92">
        <v>0</v>
      </c>
      <c r="KA288" s="92">
        <v>0</v>
      </c>
      <c r="KB288" s="92">
        <v>0</v>
      </c>
      <c r="KC288" s="92">
        <v>0</v>
      </c>
      <c r="KD288" s="92">
        <v>0</v>
      </c>
      <c r="KE288" s="92">
        <v>0</v>
      </c>
      <c r="KF288" s="92">
        <v>0</v>
      </c>
      <c r="KG288" s="92">
        <v>0</v>
      </c>
      <c r="KH288" s="92">
        <v>0</v>
      </c>
      <c r="KI288" s="92">
        <v>0</v>
      </c>
      <c r="KJ288" s="92">
        <v>0</v>
      </c>
      <c r="KK288" s="92">
        <v>0</v>
      </c>
      <c r="KL288" s="92">
        <v>0</v>
      </c>
      <c r="KM288" s="92">
        <v>0</v>
      </c>
      <c r="KN288" s="92">
        <v>0</v>
      </c>
      <c r="KO288" s="92">
        <v>0</v>
      </c>
      <c r="KP288" s="92">
        <v>0</v>
      </c>
      <c r="KQ288" s="92">
        <v>0</v>
      </c>
      <c r="KR288" s="92">
        <v>0</v>
      </c>
      <c r="KS288" s="92">
        <v>0</v>
      </c>
      <c r="KT288" s="92">
        <v>0</v>
      </c>
      <c r="KU288" s="92">
        <v>0</v>
      </c>
      <c r="KV288" s="92">
        <v>0</v>
      </c>
      <c r="KW288" s="92">
        <v>0</v>
      </c>
      <c r="KX288" s="92">
        <v>0</v>
      </c>
      <c r="KY288" s="92">
        <v>0</v>
      </c>
      <c r="KZ288" s="92">
        <v>0</v>
      </c>
      <c r="LA288" s="92">
        <v>0</v>
      </c>
      <c r="LB288" s="92">
        <v>0</v>
      </c>
      <c r="LC288" s="92">
        <v>0</v>
      </c>
      <c r="LD288" s="92">
        <v>0</v>
      </c>
      <c r="LE288" s="92">
        <v>0</v>
      </c>
      <c r="LF288" s="92">
        <v>0</v>
      </c>
      <c r="LG288" s="92">
        <v>0</v>
      </c>
      <c r="LH288" s="92">
        <v>0</v>
      </c>
      <c r="LI288" s="92">
        <v>0</v>
      </c>
      <c r="LJ288" s="92">
        <v>0</v>
      </c>
      <c r="LK288" s="92">
        <v>0</v>
      </c>
      <c r="LL288" s="92">
        <v>0</v>
      </c>
      <c r="LM288" s="92">
        <v>0</v>
      </c>
      <c r="LN288" s="92">
        <v>0</v>
      </c>
      <c r="LO288" s="92">
        <v>0</v>
      </c>
      <c r="LP288" s="92">
        <v>0</v>
      </c>
      <c r="LQ288" s="92">
        <v>0</v>
      </c>
      <c r="LR288" s="92">
        <v>0</v>
      </c>
      <c r="LS288" s="92">
        <v>0</v>
      </c>
      <c r="LT288" s="92">
        <v>0</v>
      </c>
      <c r="LU288" s="92">
        <v>0</v>
      </c>
      <c r="LV288" s="92">
        <v>0</v>
      </c>
      <c r="LW288" s="92">
        <v>0</v>
      </c>
      <c r="LX288" s="92">
        <v>0</v>
      </c>
      <c r="LY288" s="92">
        <v>0</v>
      </c>
      <c r="LZ288" s="92">
        <v>0</v>
      </c>
      <c r="MA288" s="92">
        <v>0</v>
      </c>
      <c r="MB288" s="92">
        <v>0</v>
      </c>
      <c r="MC288" s="92">
        <v>0</v>
      </c>
      <c r="MD288" s="92">
        <v>0</v>
      </c>
      <c r="ME288" s="92">
        <v>0</v>
      </c>
      <c r="MF288" s="92">
        <v>0</v>
      </c>
      <c r="MG288" s="92">
        <v>0</v>
      </c>
      <c r="MH288" s="92">
        <v>0</v>
      </c>
      <c r="MI288" s="92">
        <v>0</v>
      </c>
      <c r="MJ288" s="92">
        <v>0</v>
      </c>
      <c r="MK288" s="92">
        <v>0</v>
      </c>
      <c r="ML288" s="92">
        <v>0</v>
      </c>
      <c r="MM288" s="92">
        <v>0</v>
      </c>
      <c r="MN288" s="92">
        <v>0</v>
      </c>
      <c r="MO288" s="92">
        <v>0</v>
      </c>
      <c r="MP288" s="92">
        <v>0</v>
      </c>
      <c r="MQ288" s="92">
        <v>0</v>
      </c>
      <c r="MR288" s="92">
        <v>0</v>
      </c>
      <c r="MS288" s="92">
        <v>0</v>
      </c>
      <c r="MT288" s="92">
        <v>0</v>
      </c>
      <c r="MU288" s="92">
        <v>0</v>
      </c>
      <c r="MV288" s="92">
        <v>0</v>
      </c>
      <c r="MW288" s="92">
        <v>0</v>
      </c>
      <c r="MX288" s="92">
        <v>0</v>
      </c>
      <c r="MY288" s="92">
        <v>0</v>
      </c>
      <c r="MZ288" s="92">
        <v>0</v>
      </c>
      <c r="NA288" s="92">
        <v>0</v>
      </c>
      <c r="NB288" s="92">
        <v>0</v>
      </c>
      <c r="NC288" s="92">
        <v>0</v>
      </c>
      <c r="ND288" s="92">
        <v>0</v>
      </c>
      <c r="NE288" s="92">
        <v>0</v>
      </c>
      <c r="NF288" s="92">
        <v>0</v>
      </c>
      <c r="NG288" s="92">
        <v>0</v>
      </c>
      <c r="NH288" s="92">
        <v>0</v>
      </c>
      <c r="NI288" s="92">
        <v>0</v>
      </c>
      <c r="NJ288" s="92">
        <v>0</v>
      </c>
      <c r="NK288" s="92">
        <v>0</v>
      </c>
      <c r="NL288" s="92">
        <v>0</v>
      </c>
      <c r="NM288" s="92">
        <v>0</v>
      </c>
      <c r="NN288" s="92">
        <v>0</v>
      </c>
      <c r="NO288" s="92">
        <v>0</v>
      </c>
      <c r="NP288" s="92">
        <v>0</v>
      </c>
      <c r="NQ288" s="92">
        <v>0</v>
      </c>
      <c r="NR288" s="92">
        <v>0</v>
      </c>
      <c r="NS288" s="92">
        <v>0</v>
      </c>
      <c r="NT288" s="92">
        <v>0</v>
      </c>
      <c r="NU288" s="92">
        <v>0</v>
      </c>
      <c r="NV288" s="92">
        <v>0</v>
      </c>
      <c r="NW288" s="92">
        <v>0</v>
      </c>
      <c r="NX288" s="92">
        <v>0</v>
      </c>
      <c r="NY288" s="92">
        <v>0</v>
      </c>
      <c r="NZ288" s="92">
        <v>0</v>
      </c>
      <c r="OA288" s="92">
        <v>0</v>
      </c>
      <c r="OB288" s="92">
        <v>0</v>
      </c>
      <c r="OC288" s="92">
        <v>0</v>
      </c>
      <c r="OD288" s="92">
        <v>0</v>
      </c>
      <c r="OE288" s="92">
        <v>0</v>
      </c>
      <c r="OF288" s="92">
        <v>0</v>
      </c>
      <c r="OG288" s="92">
        <v>0</v>
      </c>
      <c r="OH288" s="92">
        <v>0</v>
      </c>
      <c r="OI288" s="92">
        <v>0</v>
      </c>
      <c r="OJ288" s="92">
        <v>0</v>
      </c>
      <c r="OK288" s="92">
        <v>0</v>
      </c>
      <c r="OL288" s="92">
        <v>0</v>
      </c>
      <c r="OM288" s="92">
        <v>0</v>
      </c>
      <c r="ON288" s="92">
        <v>0</v>
      </c>
      <c r="OO288" s="92">
        <v>0</v>
      </c>
      <c r="OP288" s="92">
        <v>0</v>
      </c>
      <c r="OQ288" s="92">
        <v>0</v>
      </c>
      <c r="OR288" s="92">
        <v>0</v>
      </c>
      <c r="OS288" s="92">
        <v>0</v>
      </c>
      <c r="OT288" s="92">
        <v>0</v>
      </c>
      <c r="OU288" s="92">
        <v>0</v>
      </c>
      <c r="OV288" s="92">
        <v>0</v>
      </c>
      <c r="OW288" s="92">
        <v>0</v>
      </c>
      <c r="OX288" s="92">
        <v>0</v>
      </c>
      <c r="OY288" s="92">
        <v>0</v>
      </c>
      <c r="OZ288" s="92">
        <v>0</v>
      </c>
      <c r="PA288" s="92">
        <v>0</v>
      </c>
      <c r="PB288" s="92">
        <v>0</v>
      </c>
      <c r="PC288" s="92">
        <v>0</v>
      </c>
      <c r="PD288" s="92">
        <v>0</v>
      </c>
      <c r="PE288" s="92">
        <v>0</v>
      </c>
      <c r="PF288" s="92">
        <v>0</v>
      </c>
      <c r="PG288" s="92">
        <v>0</v>
      </c>
      <c r="PH288" s="92">
        <v>0</v>
      </c>
      <c r="PI288" s="92">
        <v>0</v>
      </c>
      <c r="PJ288" s="92">
        <v>0</v>
      </c>
      <c r="PK288" s="92">
        <v>0</v>
      </c>
      <c r="PL288" s="92">
        <v>0</v>
      </c>
      <c r="PM288" s="92">
        <v>0</v>
      </c>
      <c r="PN288" s="92">
        <v>0</v>
      </c>
      <c r="PO288" s="92">
        <v>0</v>
      </c>
      <c r="PP288" s="92">
        <v>0</v>
      </c>
      <c r="PQ288" s="92">
        <v>0</v>
      </c>
      <c r="PR288" s="92">
        <v>0</v>
      </c>
      <c r="PS288" s="92">
        <v>0</v>
      </c>
      <c r="PT288" s="92">
        <v>0</v>
      </c>
      <c r="PU288" s="92">
        <v>0</v>
      </c>
      <c r="PV288" s="92">
        <v>0</v>
      </c>
      <c r="PW288" s="92">
        <v>0</v>
      </c>
      <c r="PX288" s="92">
        <v>0</v>
      </c>
      <c r="PY288" s="92">
        <v>0</v>
      </c>
      <c r="PZ288" s="92">
        <v>0</v>
      </c>
      <c r="QA288" s="92">
        <v>0</v>
      </c>
      <c r="QB288" s="92">
        <v>0</v>
      </c>
      <c r="QC288" s="92">
        <v>0</v>
      </c>
      <c r="QD288" s="92">
        <v>0</v>
      </c>
      <c r="QE288" s="92">
        <v>0</v>
      </c>
      <c r="QF288" s="92">
        <v>0</v>
      </c>
      <c r="QG288" s="92">
        <v>0</v>
      </c>
      <c r="QH288" s="92">
        <v>0</v>
      </c>
      <c r="QI288" s="92">
        <v>0</v>
      </c>
      <c r="QJ288" s="92">
        <v>0</v>
      </c>
      <c r="QK288" s="92">
        <v>0</v>
      </c>
      <c r="QL288" s="92">
        <v>0</v>
      </c>
      <c r="QM288" s="92">
        <v>0</v>
      </c>
      <c r="QN288" s="92">
        <v>0</v>
      </c>
      <c r="QO288" s="92">
        <v>0</v>
      </c>
      <c r="QP288" s="92">
        <v>0</v>
      </c>
      <c r="QQ288" s="92">
        <v>0</v>
      </c>
      <c r="QR288" s="92">
        <v>0</v>
      </c>
      <c r="QS288" s="92">
        <v>0</v>
      </c>
      <c r="QT288" s="92">
        <v>0</v>
      </c>
      <c r="QU288" s="92">
        <v>0</v>
      </c>
      <c r="QV288" s="92">
        <v>0</v>
      </c>
      <c r="QW288" s="92">
        <v>0</v>
      </c>
      <c r="QX288" s="92">
        <v>0</v>
      </c>
      <c r="QY288" s="92">
        <v>0</v>
      </c>
      <c r="QZ288" s="92">
        <v>0</v>
      </c>
      <c r="RA288" s="92">
        <v>0</v>
      </c>
      <c r="RB288" s="92">
        <v>0</v>
      </c>
      <c r="RC288" s="92">
        <v>0</v>
      </c>
      <c r="RD288" s="92">
        <v>0</v>
      </c>
      <c r="RE288" s="92">
        <v>0</v>
      </c>
      <c r="RF288" s="92">
        <v>0</v>
      </c>
      <c r="RG288" s="92">
        <v>0</v>
      </c>
      <c r="RH288" s="92">
        <v>0</v>
      </c>
      <c r="RI288" s="92">
        <v>0</v>
      </c>
      <c r="RJ288" s="92">
        <v>0</v>
      </c>
      <c r="RK288" s="92">
        <v>0</v>
      </c>
      <c r="RL288" s="92">
        <v>0</v>
      </c>
      <c r="RM288" s="92">
        <v>0</v>
      </c>
      <c r="RN288" s="92">
        <v>0</v>
      </c>
      <c r="RO288" s="92">
        <v>0</v>
      </c>
      <c r="RP288" s="92">
        <v>0</v>
      </c>
      <c r="RQ288" s="92">
        <v>0</v>
      </c>
      <c r="RR288" s="92">
        <v>0</v>
      </c>
      <c r="RS288" s="92">
        <v>0</v>
      </c>
      <c r="RT288" s="92">
        <v>0</v>
      </c>
      <c r="RU288" s="92">
        <v>0</v>
      </c>
      <c r="RV288" s="92">
        <v>0</v>
      </c>
      <c r="RW288" s="92">
        <v>0</v>
      </c>
      <c r="RX288" s="92">
        <v>0</v>
      </c>
      <c r="RY288" s="92">
        <v>0</v>
      </c>
      <c r="RZ288" s="92">
        <v>0</v>
      </c>
      <c r="SA288" s="92">
        <v>0</v>
      </c>
      <c r="SB288" s="92">
        <v>0</v>
      </c>
      <c r="SC288" s="92">
        <v>0</v>
      </c>
      <c r="SD288" s="92">
        <v>0</v>
      </c>
      <c r="SE288" s="92">
        <v>0</v>
      </c>
      <c r="SF288" s="92">
        <v>0</v>
      </c>
      <c r="SG288" s="92">
        <v>0</v>
      </c>
      <c r="SH288" s="92">
        <v>0</v>
      </c>
      <c r="SI288" s="92">
        <v>0</v>
      </c>
      <c r="SJ288" s="92">
        <v>0</v>
      </c>
      <c r="SK288" s="92">
        <v>0</v>
      </c>
      <c r="SL288" s="92">
        <v>0</v>
      </c>
      <c r="SM288" s="92">
        <v>0</v>
      </c>
      <c r="SN288" s="92">
        <v>0</v>
      </c>
      <c r="SO288" s="92">
        <v>0</v>
      </c>
      <c r="SP288" s="92">
        <v>0</v>
      </c>
      <c r="SQ288" s="92">
        <v>0</v>
      </c>
      <c r="SR288" s="92">
        <v>0</v>
      </c>
      <c r="SS288" s="92">
        <v>0</v>
      </c>
      <c r="ST288" s="92">
        <v>0</v>
      </c>
      <c r="SU288" s="92">
        <v>0</v>
      </c>
      <c r="SV288" s="92">
        <v>0</v>
      </c>
      <c r="SW288" s="92">
        <v>0</v>
      </c>
      <c r="SX288" s="92">
        <v>0</v>
      </c>
      <c r="SY288" s="92">
        <v>0</v>
      </c>
      <c r="SZ288" s="92">
        <v>0</v>
      </c>
      <c r="TA288" s="92">
        <v>0</v>
      </c>
      <c r="TB288" s="92">
        <v>0</v>
      </c>
      <c r="TC288" s="92">
        <v>1</v>
      </c>
      <c r="TD288" s="92">
        <v>0</v>
      </c>
      <c r="TE288" s="92">
        <v>0</v>
      </c>
      <c r="TF288" s="92">
        <v>0</v>
      </c>
      <c r="TG288" s="92">
        <v>0</v>
      </c>
      <c r="TH288" s="92">
        <v>0</v>
      </c>
      <c r="TI288" s="92">
        <v>0</v>
      </c>
      <c r="TJ288" s="92">
        <v>0</v>
      </c>
      <c r="TK288" s="92">
        <v>0</v>
      </c>
      <c r="TL288" s="92">
        <v>0</v>
      </c>
      <c r="TM288" s="92">
        <v>0</v>
      </c>
      <c r="TN288" s="92">
        <v>0</v>
      </c>
      <c r="TO288" s="92">
        <v>0</v>
      </c>
      <c r="TP288" s="92">
        <v>0</v>
      </c>
      <c r="TQ288" s="92">
        <v>-14312497.0649</v>
      </c>
      <c r="TR288" s="92">
        <v>0</v>
      </c>
      <c r="TS288" s="92">
        <v>0</v>
      </c>
      <c r="TT288" s="92">
        <v>0</v>
      </c>
      <c r="TU288" s="92">
        <v>0</v>
      </c>
      <c r="TV288" s="92">
        <v>0</v>
      </c>
      <c r="TW288" s="92">
        <v>0</v>
      </c>
      <c r="TX288" s="92">
        <v>0</v>
      </c>
      <c r="TY288" s="92">
        <v>0</v>
      </c>
      <c r="TZ288" s="92">
        <v>0</v>
      </c>
      <c r="UA288" s="92">
        <v>0</v>
      </c>
      <c r="UB288" s="92">
        <v>0</v>
      </c>
      <c r="UC288" s="92">
        <v>0</v>
      </c>
      <c r="UD288" s="92">
        <v>0</v>
      </c>
      <c r="UE288" s="92">
        <v>0</v>
      </c>
      <c r="UF288" s="92">
        <v>0</v>
      </c>
      <c r="UG288" s="92">
        <v>0</v>
      </c>
      <c r="UH288" s="92">
        <v>0</v>
      </c>
      <c r="UI288" s="92">
        <v>0</v>
      </c>
      <c r="UJ288" s="92">
        <v>0</v>
      </c>
      <c r="UK288" s="92">
        <v>0</v>
      </c>
      <c r="UL288" s="92">
        <v>0</v>
      </c>
      <c r="UM288" s="92">
        <v>0</v>
      </c>
      <c r="UN288" s="92">
        <v>0</v>
      </c>
      <c r="UO288" s="92">
        <v>0</v>
      </c>
      <c r="UP288" s="92">
        <v>0</v>
      </c>
      <c r="UQ288" s="92">
        <v>0</v>
      </c>
      <c r="UR288" s="92">
        <v>0</v>
      </c>
      <c r="US288" s="92">
        <v>0</v>
      </c>
      <c r="UT288" s="92">
        <v>0</v>
      </c>
      <c r="UU288" s="92">
        <v>0</v>
      </c>
      <c r="UV288" s="92">
        <v>0</v>
      </c>
      <c r="UW288" s="92">
        <v>0</v>
      </c>
      <c r="UX288" s="92">
        <v>0</v>
      </c>
      <c r="UY288" s="92">
        <v>0</v>
      </c>
      <c r="UZ288" s="92">
        <v>0</v>
      </c>
      <c r="VA288" s="92">
        <v>0</v>
      </c>
      <c r="VB288" s="92">
        <v>0</v>
      </c>
      <c r="VC288" s="92">
        <v>0</v>
      </c>
      <c r="VD288" s="92">
        <v>0</v>
      </c>
      <c r="VE288" s="92">
        <v>0</v>
      </c>
      <c r="VF288" s="92">
        <v>0</v>
      </c>
      <c r="VG288" s="92">
        <v>0</v>
      </c>
      <c r="VH288" s="92">
        <v>0</v>
      </c>
      <c r="VI288" s="92">
        <v>0</v>
      </c>
      <c r="VJ288" s="92">
        <v>0</v>
      </c>
      <c r="VK288" s="92">
        <v>0</v>
      </c>
      <c r="VL288" s="92">
        <v>0</v>
      </c>
      <c r="VM288" s="92">
        <v>0</v>
      </c>
      <c r="VN288" s="92">
        <v>0</v>
      </c>
      <c r="VO288" s="92">
        <v>0</v>
      </c>
      <c r="VP288" s="92">
        <v>0</v>
      </c>
      <c r="VQ288" s="92">
        <v>0</v>
      </c>
      <c r="VR288" s="92">
        <v>0</v>
      </c>
      <c r="VS288" s="92">
        <v>0</v>
      </c>
      <c r="VT288" s="92">
        <v>0</v>
      </c>
      <c r="VU288" s="92">
        <v>0</v>
      </c>
      <c r="VV288" s="92">
        <v>0</v>
      </c>
      <c r="VW288" s="92">
        <v>0</v>
      </c>
      <c r="VX288" s="92">
        <v>0</v>
      </c>
      <c r="VY288" s="92">
        <v>0</v>
      </c>
      <c r="VZ288" s="92">
        <v>0</v>
      </c>
      <c r="WA288" s="92">
        <v>0</v>
      </c>
      <c r="WB288" s="92">
        <v>0</v>
      </c>
      <c r="WC288" s="92">
        <v>0</v>
      </c>
    </row>
    <row r="289" spans="2:601" ht="13.5" customHeight="1">
      <c r="B289" s="851" t="s">
        <v>2948</v>
      </c>
      <c r="C289" s="92">
        <v>0</v>
      </c>
      <c r="D289" s="92">
        <v>20.444040600000001</v>
      </c>
      <c r="E289" s="92">
        <v>-3.5033245099999999E-2</v>
      </c>
      <c r="F289" s="92">
        <v>0.49675080599999999</v>
      </c>
      <c r="G289" s="92">
        <v>2.9201221999999999E-6</v>
      </c>
      <c r="H289" s="92">
        <v>7.8964959700000004E-16</v>
      </c>
      <c r="I289" s="92">
        <v>1.7334220600000001E-15</v>
      </c>
      <c r="J289" s="92">
        <v>7.2730995499999999E-16</v>
      </c>
      <c r="K289" s="92">
        <v>1.12062744E-13</v>
      </c>
      <c r="L289" s="92">
        <v>2.3222581E-14</v>
      </c>
      <c r="M289" s="92">
        <v>1.0129491899999999E-13</v>
      </c>
      <c r="N289" s="92">
        <v>0</v>
      </c>
      <c r="O289" s="92">
        <v>1.9073859999999999E-15</v>
      </c>
      <c r="P289" s="92">
        <v>4.8135570400000002E-17</v>
      </c>
      <c r="Q289" s="92">
        <v>2.0196742800000001E-17</v>
      </c>
      <c r="R289" s="92">
        <v>4.68340358E-14</v>
      </c>
      <c r="S289" s="92">
        <v>4.6034617000000002E-14</v>
      </c>
      <c r="T289" s="92">
        <v>1.84948847E-14</v>
      </c>
      <c r="U289" s="92">
        <v>1.15618549E-8</v>
      </c>
      <c r="V289" s="92">
        <v>2.0250845700000001E-9</v>
      </c>
      <c r="W289" s="92">
        <v>1.97398849E-6</v>
      </c>
      <c r="X289" s="92">
        <v>3.5551919300000002E-8</v>
      </c>
      <c r="Y289" s="92">
        <v>3.1076820099999998E-9</v>
      </c>
      <c r="Z289" s="92">
        <v>4.1143158899999998E-14</v>
      </c>
      <c r="AA289" s="92">
        <v>7.9828307699999996E-12</v>
      </c>
      <c r="AB289" s="92">
        <v>3.0784579800000001E-12</v>
      </c>
      <c r="AC289" s="92">
        <v>3.3167329899999999E-4</v>
      </c>
      <c r="AD289" s="92">
        <v>4.0663130699999998E-12</v>
      </c>
      <c r="AE289" s="92">
        <v>0</v>
      </c>
      <c r="AF289" s="92">
        <v>0</v>
      </c>
      <c r="AG289" s="92">
        <v>0</v>
      </c>
      <c r="AH289" s="92">
        <v>0</v>
      </c>
      <c r="AI289" s="92">
        <v>3.6044113600000001E-5</v>
      </c>
      <c r="AJ289" s="92">
        <v>0</v>
      </c>
      <c r="AK289" s="92">
        <v>0</v>
      </c>
      <c r="AL289" s="92">
        <v>0</v>
      </c>
      <c r="AM289" s="92">
        <v>0</v>
      </c>
      <c r="AN289" s="92">
        <v>4.3416547599999999E-13</v>
      </c>
      <c r="AO289" s="92">
        <v>8.1709386800000006E-2</v>
      </c>
      <c r="AP289" s="92">
        <v>0.18589532</v>
      </c>
      <c r="AQ289" s="92">
        <v>0</v>
      </c>
      <c r="AR289" s="92">
        <v>2.8228427299999999E-4</v>
      </c>
      <c r="AS289" s="92">
        <v>0</v>
      </c>
      <c r="AT289" s="92">
        <v>7.0917571499999998E-2</v>
      </c>
      <c r="AU289" s="92">
        <v>1.3222232800000001E-5</v>
      </c>
      <c r="AV289" s="92">
        <v>1.5522047799999999E-2</v>
      </c>
      <c r="AW289" s="92">
        <v>6.7174836500000003E-6</v>
      </c>
      <c r="AX289" s="92">
        <v>0</v>
      </c>
      <c r="AY289" s="92">
        <v>0</v>
      </c>
      <c r="AZ289" s="92">
        <v>0</v>
      </c>
      <c r="BA289" s="92">
        <v>0</v>
      </c>
      <c r="BB289" s="92">
        <v>0</v>
      </c>
      <c r="BC289" s="92">
        <v>0</v>
      </c>
      <c r="BD289" s="92">
        <v>0</v>
      </c>
      <c r="BE289" s="92">
        <v>0</v>
      </c>
      <c r="BF289" s="92">
        <v>0</v>
      </c>
      <c r="BG289" s="92">
        <v>0</v>
      </c>
      <c r="BH289" s="92">
        <v>0</v>
      </c>
      <c r="BI289" s="92">
        <v>0</v>
      </c>
      <c r="BJ289" s="92">
        <v>0</v>
      </c>
      <c r="BK289" s="92">
        <v>0</v>
      </c>
      <c r="BL289" s="92">
        <v>0</v>
      </c>
      <c r="BM289" s="92">
        <v>0</v>
      </c>
      <c r="BN289" s="92">
        <v>0</v>
      </c>
      <c r="BO289" s="92">
        <v>0</v>
      </c>
      <c r="BP289" s="92">
        <v>0.583403754</v>
      </c>
      <c r="BQ289" s="92">
        <v>3.4295067700000002E-6</v>
      </c>
      <c r="BR289" s="92">
        <v>9.2739565500000004E-16</v>
      </c>
      <c r="BS289" s="92">
        <v>2.0357992900000002E-15</v>
      </c>
      <c r="BT289" s="92">
        <v>8.5418152000000003E-16</v>
      </c>
      <c r="BU289" s="92">
        <v>1.3161091000000001E-13</v>
      </c>
      <c r="BV289" s="92">
        <v>2.7273515800000001E-14</v>
      </c>
      <c r="BW289" s="92">
        <v>1.1896475099999999E-13</v>
      </c>
      <c r="BX289" s="92">
        <v>0</v>
      </c>
      <c r="BY289" s="92">
        <v>2.2401094100000001E-15</v>
      </c>
      <c r="BZ289" s="92">
        <v>5.6532313799999995E-17</v>
      </c>
      <c r="CA289" s="92">
        <v>2.3719852000000002E-17</v>
      </c>
      <c r="CB289" s="92">
        <v>5.5003740299999998E-14</v>
      </c>
      <c r="CC289" s="92">
        <v>5.4064871300000002E-14</v>
      </c>
      <c r="CD289" s="92">
        <v>2.1721122600000001E-14</v>
      </c>
      <c r="CE289" s="92">
        <v>1.35786987E-8</v>
      </c>
      <c r="CF289" s="92">
        <v>2.37833925E-9</v>
      </c>
      <c r="CG289" s="92">
        <v>2.3183299900000001E-6</v>
      </c>
      <c r="CH289" s="92">
        <v>4.1753577299999997E-8</v>
      </c>
      <c r="CI289" s="92">
        <v>3.64978442E-9</v>
      </c>
      <c r="CJ289" s="92">
        <v>4.8320149800000001E-14</v>
      </c>
      <c r="CK289" s="92">
        <v>9.3753515499999993E-12</v>
      </c>
      <c r="CL289" s="92">
        <v>3.61546256E-12</v>
      </c>
      <c r="CM289" s="92">
        <v>3.8953021399999998E-4</v>
      </c>
      <c r="CN289" s="92">
        <v>4.7756385800000003E-12</v>
      </c>
      <c r="CO289" s="92">
        <v>0</v>
      </c>
      <c r="CP289" s="92">
        <v>0</v>
      </c>
      <c r="CQ289" s="92">
        <v>0</v>
      </c>
      <c r="CR289" s="92">
        <v>0</v>
      </c>
      <c r="CS289" s="92">
        <v>4.2331629799999999E-5</v>
      </c>
      <c r="CT289" s="92">
        <v>0</v>
      </c>
      <c r="CU289" s="92">
        <v>0</v>
      </c>
      <c r="CV289" s="92">
        <v>0</v>
      </c>
      <c r="CW289" s="92">
        <v>0</v>
      </c>
      <c r="CX289" s="92">
        <v>5.0990107199999999E-13</v>
      </c>
      <c r="CY289" s="92">
        <v>9.5962728999999997E-2</v>
      </c>
      <c r="CZ289" s="92">
        <v>0.21832280100000001</v>
      </c>
      <c r="DA289" s="92">
        <v>0</v>
      </c>
      <c r="DB289" s="92">
        <v>3.3152579300000002E-4</v>
      </c>
      <c r="DC289" s="92">
        <v>0</v>
      </c>
      <c r="DD289" s="92">
        <v>8.3288395200000004E-2</v>
      </c>
      <c r="DE289" s="92">
        <v>1.5528712199999999E-5</v>
      </c>
      <c r="DF289" s="92">
        <v>1.82297056E-2</v>
      </c>
      <c r="DG289" s="92">
        <v>7.8892779499999998E-6</v>
      </c>
      <c r="DH289" s="92">
        <v>0</v>
      </c>
      <c r="DI289" s="92">
        <v>0</v>
      </c>
      <c r="DJ289" s="92">
        <v>0</v>
      </c>
      <c r="DK289" s="92">
        <v>0</v>
      </c>
      <c r="DL289" s="92">
        <v>0</v>
      </c>
      <c r="DM289" s="92">
        <v>0</v>
      </c>
      <c r="DN289" s="92">
        <v>0</v>
      </c>
      <c r="DO289" s="92">
        <v>0</v>
      </c>
      <c r="DP289" s="92">
        <v>0</v>
      </c>
      <c r="DQ289" s="92">
        <v>0</v>
      </c>
      <c r="DR289" s="92">
        <v>0</v>
      </c>
      <c r="DS289" s="92">
        <v>0</v>
      </c>
      <c r="DT289" s="92">
        <v>0</v>
      </c>
      <c r="DU289" s="92">
        <v>0</v>
      </c>
      <c r="DV289" s="92">
        <v>0</v>
      </c>
      <c r="DW289" s="92">
        <v>0</v>
      </c>
      <c r="DX289" s="92">
        <v>0</v>
      </c>
      <c r="DY289" s="92">
        <v>0</v>
      </c>
      <c r="DZ289" s="92">
        <v>8.9491048600000003</v>
      </c>
      <c r="EA289" s="92">
        <v>1.34527226E-4</v>
      </c>
      <c r="EB289" s="92">
        <v>1.4226143899999999E-13</v>
      </c>
      <c r="EC289" s="92">
        <v>3.1228929700000002E-13</v>
      </c>
      <c r="ED289" s="92">
        <v>1.31030474E-13</v>
      </c>
      <c r="EE289" s="92">
        <v>1.68241366E-11</v>
      </c>
      <c r="EF289" s="92">
        <v>3.4864385999999998E-12</v>
      </c>
      <c r="EG289" s="92">
        <v>3.4673258699999999E-11</v>
      </c>
      <c r="EH289" s="92">
        <v>0</v>
      </c>
      <c r="EI289" s="92">
        <v>3.0926814399999998E-13</v>
      </c>
      <c r="EJ289" s="92">
        <v>7.8048168999999995E-15</v>
      </c>
      <c r="EK289" s="92">
        <v>3.2747483500000001E-15</v>
      </c>
      <c r="EL289" s="92">
        <v>6.1875310900000001E-12</v>
      </c>
      <c r="EM289" s="92">
        <v>6.0819149800000002E-12</v>
      </c>
      <c r="EN289" s="92">
        <v>3.3319955199999999E-12</v>
      </c>
      <c r="EO289" s="92">
        <v>1.75913298E-6</v>
      </c>
      <c r="EP289" s="92">
        <v>2.55383415E-7</v>
      </c>
      <c r="EQ289" s="92">
        <v>1.89671789E-4</v>
      </c>
      <c r="ER289" s="92">
        <v>2.1349837700000001E-6</v>
      </c>
      <c r="ES289" s="92">
        <v>2.7993639099999999E-7</v>
      </c>
      <c r="ET289" s="92">
        <v>6.2598197100000002E-12</v>
      </c>
      <c r="EU289" s="92">
        <v>7.35176564E-10</v>
      </c>
      <c r="EV289" s="92">
        <v>3.6353276300000001E-10</v>
      </c>
      <c r="EW289" s="92">
        <v>5.64858202E-3</v>
      </c>
      <c r="EX289" s="92">
        <v>3.9882187200000002E-10</v>
      </c>
      <c r="EY289" s="92">
        <v>0</v>
      </c>
      <c r="EZ289" s="92">
        <v>0</v>
      </c>
      <c r="FA289" s="92">
        <v>0</v>
      </c>
      <c r="FB289" s="92">
        <v>0</v>
      </c>
      <c r="FC289" s="92">
        <v>3.0635589800000001E-3</v>
      </c>
      <c r="FD289" s="92">
        <v>0</v>
      </c>
      <c r="FE289" s="92">
        <v>0</v>
      </c>
      <c r="FF289" s="92">
        <v>0</v>
      </c>
      <c r="FG289" s="92">
        <v>0</v>
      </c>
      <c r="FH289" s="92">
        <v>1.2263731500000001E-10</v>
      </c>
      <c r="FI289" s="92">
        <v>2.6146023199999999</v>
      </c>
      <c r="FJ289" s="92">
        <v>5.2075748199999996</v>
      </c>
      <c r="FK289" s="92">
        <v>0</v>
      </c>
      <c r="FL289" s="92">
        <v>1.2986640400000001E-2</v>
      </c>
      <c r="FM289" s="92">
        <v>0</v>
      </c>
      <c r="FN289" s="92">
        <v>3.1210681400000002</v>
      </c>
      <c r="FO289" s="92">
        <v>2.1212110800000001E-4</v>
      </c>
      <c r="FP289" s="92">
        <v>0.52902057000000002</v>
      </c>
      <c r="FQ289" s="92">
        <v>4.3035424600000003E-4</v>
      </c>
      <c r="FR289" s="92">
        <v>0</v>
      </c>
      <c r="FS289" s="92">
        <v>0</v>
      </c>
      <c r="FT289" s="92">
        <v>0</v>
      </c>
      <c r="FU289" s="92">
        <v>0</v>
      </c>
      <c r="FV289" s="92">
        <v>0</v>
      </c>
      <c r="FW289" s="92">
        <v>0</v>
      </c>
      <c r="FX289" s="92">
        <v>0</v>
      </c>
      <c r="FY289" s="92">
        <v>0</v>
      </c>
      <c r="FZ289" s="92">
        <v>0</v>
      </c>
      <c r="GA289" s="92">
        <v>0</v>
      </c>
      <c r="GB289" s="92">
        <v>0</v>
      </c>
      <c r="GC289" s="92">
        <v>0</v>
      </c>
      <c r="GD289" s="92">
        <v>0</v>
      </c>
      <c r="GE289" s="92">
        <v>0</v>
      </c>
      <c r="GF289" s="92">
        <v>0</v>
      </c>
      <c r="GG289" s="92">
        <v>0</v>
      </c>
      <c r="GH289" s="92">
        <v>0</v>
      </c>
      <c r="GI289" s="92">
        <v>0</v>
      </c>
      <c r="GJ289" s="92">
        <v>0.43773660199999997</v>
      </c>
      <c r="GK289" s="92">
        <v>6.5802660499999998E-6</v>
      </c>
      <c r="GL289" s="92">
        <v>6.95857742E-15</v>
      </c>
      <c r="GM289" s="92">
        <v>1.5275321699999999E-14</v>
      </c>
      <c r="GN289" s="92">
        <v>6.4092258800000002E-15</v>
      </c>
      <c r="GO289" s="92">
        <v>8.2293598100000004E-13</v>
      </c>
      <c r="GP289" s="92">
        <v>1.70535691E-13</v>
      </c>
      <c r="GQ289" s="92">
        <v>1.69600811E-12</v>
      </c>
      <c r="GR289" s="92">
        <v>0</v>
      </c>
      <c r="GS289" s="92">
        <v>1.5127545000000001E-14</v>
      </c>
      <c r="GT289" s="92">
        <v>3.8176489000000002E-16</v>
      </c>
      <c r="GU289" s="92">
        <v>1.6018107300000001E-16</v>
      </c>
      <c r="GV289" s="92">
        <v>3.0265695600000001E-13</v>
      </c>
      <c r="GW289" s="92">
        <v>2.9749084799999998E-13</v>
      </c>
      <c r="GX289" s="92">
        <v>1.62981261E-13</v>
      </c>
      <c r="GY289" s="92">
        <v>8.6046247799999998E-8</v>
      </c>
      <c r="GZ289" s="92">
        <v>1.24918269E-8</v>
      </c>
      <c r="HA289" s="92">
        <v>9.2776077300000006E-6</v>
      </c>
      <c r="HB289" s="92">
        <v>1.04430617E-7</v>
      </c>
      <c r="HC289" s="92">
        <v>1.36928113E-8</v>
      </c>
      <c r="HD289" s="92">
        <v>3.06192882E-13</v>
      </c>
      <c r="HE289" s="92">
        <v>3.5960433600000003E-11</v>
      </c>
      <c r="HF289" s="92">
        <v>1.7781845100000001E-11</v>
      </c>
      <c r="HG289" s="92">
        <v>2.7629479600000003E-4</v>
      </c>
      <c r="HH289" s="92">
        <v>1.9507976900000001E-11</v>
      </c>
      <c r="HI289" s="92">
        <v>0</v>
      </c>
      <c r="HJ289" s="92">
        <v>0</v>
      </c>
      <c r="HK289" s="92">
        <v>0</v>
      </c>
      <c r="HL289" s="92">
        <v>0</v>
      </c>
      <c r="HM289" s="92">
        <v>1.4985095399999999E-4</v>
      </c>
      <c r="HN289" s="92">
        <v>0</v>
      </c>
      <c r="HO289" s="92">
        <v>0</v>
      </c>
      <c r="HP289" s="92">
        <v>0</v>
      </c>
      <c r="HQ289" s="92">
        <v>0</v>
      </c>
      <c r="HR289" s="92">
        <v>5.9986828299999999E-12</v>
      </c>
      <c r="HS289" s="92">
        <v>0.127890683</v>
      </c>
      <c r="HT289" s="92">
        <v>0.25472336499999998</v>
      </c>
      <c r="HU289" s="92">
        <v>0</v>
      </c>
      <c r="HV289" s="92">
        <v>6.3522865500000004E-4</v>
      </c>
      <c r="HW289" s="92">
        <v>0</v>
      </c>
      <c r="HX289" s="92">
        <v>0.15266395699999999</v>
      </c>
      <c r="HY289" s="92">
        <v>1.03756939E-5</v>
      </c>
      <c r="HZ289" s="92">
        <v>2.5876517299999999E-2</v>
      </c>
      <c r="IA289" s="92">
        <v>2.10503518E-5</v>
      </c>
      <c r="IB289" s="92">
        <v>0</v>
      </c>
      <c r="IC289" s="92">
        <v>0</v>
      </c>
      <c r="ID289" s="92">
        <v>0</v>
      </c>
      <c r="IE289" s="92">
        <v>0</v>
      </c>
      <c r="IF289" s="92">
        <v>0</v>
      </c>
      <c r="IG289" s="92">
        <v>0</v>
      </c>
      <c r="IH289" s="92">
        <v>0</v>
      </c>
      <c r="II289" s="92">
        <v>0</v>
      </c>
      <c r="IJ289" s="92">
        <v>0</v>
      </c>
      <c r="IK289" s="92">
        <v>0</v>
      </c>
      <c r="IL289" s="92">
        <v>0</v>
      </c>
      <c r="IM289" s="92">
        <v>0</v>
      </c>
      <c r="IN289" s="92">
        <v>0</v>
      </c>
      <c r="IO289" s="92">
        <v>0</v>
      </c>
      <c r="IP289" s="92">
        <v>0</v>
      </c>
      <c r="IQ289" s="92">
        <v>0</v>
      </c>
      <c r="IR289" s="92">
        <v>0</v>
      </c>
      <c r="IS289" s="92">
        <v>0</v>
      </c>
      <c r="IT289" s="92">
        <v>0.85147001899999997</v>
      </c>
      <c r="IU289" s="92">
        <v>20.444040600000001</v>
      </c>
      <c r="IV289" s="92">
        <v>418.13402500000001</v>
      </c>
      <c r="IW289" s="92">
        <v>85.926309399999994</v>
      </c>
      <c r="IX289" s="92">
        <v>1</v>
      </c>
      <c r="IY289" s="92">
        <v>1</v>
      </c>
      <c r="IZ289" s="92">
        <v>0</v>
      </c>
      <c r="JA289" s="92">
        <v>0</v>
      </c>
      <c r="JB289" s="92">
        <v>-41144.425900000002</v>
      </c>
      <c r="JC289" s="92">
        <v>-1713.6164900000001</v>
      </c>
      <c r="JD289" s="92">
        <v>-3.5033245099999999E-2</v>
      </c>
      <c r="JE289" s="92">
        <v>-2.2221757700000002</v>
      </c>
      <c r="JF289" s="92">
        <v>-9.2550982800000001E-2</v>
      </c>
      <c r="JG289" s="92">
        <v>3.3939278199999998E-5</v>
      </c>
      <c r="JH289" s="92">
        <v>8.1489185200000005E-4</v>
      </c>
      <c r="JI289" s="92">
        <v>24.010288200000002</v>
      </c>
      <c r="JJ289" s="92">
        <v>0</v>
      </c>
      <c r="JK289" s="92">
        <v>0</v>
      </c>
      <c r="JL289" s="92">
        <v>0</v>
      </c>
      <c r="JM289" s="92">
        <v>0</v>
      </c>
      <c r="JN289" s="92">
        <v>0</v>
      </c>
      <c r="JO289" s="92">
        <v>0</v>
      </c>
      <c r="JP289" s="92">
        <v>0</v>
      </c>
      <c r="JQ289" s="92">
        <v>0</v>
      </c>
      <c r="JR289" s="92">
        <v>0</v>
      </c>
      <c r="JS289" s="92">
        <v>0</v>
      </c>
      <c r="JT289" s="92">
        <v>0</v>
      </c>
      <c r="JU289" s="92">
        <v>0</v>
      </c>
      <c r="JV289" s="92">
        <v>0</v>
      </c>
      <c r="JW289" s="92">
        <v>0</v>
      </c>
      <c r="JX289" s="92">
        <v>0</v>
      </c>
      <c r="JY289" s="92">
        <v>0</v>
      </c>
      <c r="JZ289" s="92">
        <v>0</v>
      </c>
      <c r="KA289" s="92">
        <v>0</v>
      </c>
      <c r="KB289" s="92">
        <v>0</v>
      </c>
      <c r="KC289" s="92">
        <v>0</v>
      </c>
      <c r="KD289" s="92">
        <v>0</v>
      </c>
      <c r="KE289" s="92">
        <v>0</v>
      </c>
      <c r="KF289" s="92">
        <v>0</v>
      </c>
      <c r="KG289" s="92">
        <v>0</v>
      </c>
      <c r="KH289" s="92">
        <v>0</v>
      </c>
      <c r="KI289" s="92">
        <v>0</v>
      </c>
      <c r="KJ289" s="92">
        <v>0</v>
      </c>
      <c r="KK289" s="92">
        <v>0</v>
      </c>
      <c r="KL289" s="92">
        <v>0</v>
      </c>
      <c r="KM289" s="92">
        <v>0</v>
      </c>
      <c r="KN289" s="92">
        <v>0</v>
      </c>
      <c r="KO289" s="92">
        <v>0</v>
      </c>
      <c r="KP289" s="92">
        <v>0</v>
      </c>
      <c r="KQ289" s="92">
        <v>0</v>
      </c>
      <c r="KR289" s="92">
        <v>0</v>
      </c>
      <c r="KS289" s="92">
        <v>0</v>
      </c>
      <c r="KT289" s="92">
        <v>0</v>
      </c>
      <c r="KU289" s="92">
        <v>0</v>
      </c>
      <c r="KV289" s="92">
        <v>0</v>
      </c>
      <c r="KW289" s="92">
        <v>0</v>
      </c>
      <c r="KX289" s="92">
        <v>0</v>
      </c>
      <c r="KY289" s="92">
        <v>0</v>
      </c>
      <c r="KZ289" s="92">
        <v>0</v>
      </c>
      <c r="LA289" s="92">
        <v>0</v>
      </c>
      <c r="LB289" s="92">
        <v>0</v>
      </c>
      <c r="LC289" s="92">
        <v>0</v>
      </c>
      <c r="LD289" s="92">
        <v>0</v>
      </c>
      <c r="LE289" s="92">
        <v>0</v>
      </c>
      <c r="LF289" s="92">
        <v>0</v>
      </c>
      <c r="LG289" s="92">
        <v>0</v>
      </c>
      <c r="LH289" s="92">
        <v>0</v>
      </c>
      <c r="LI289" s="92">
        <v>0</v>
      </c>
      <c r="LJ289" s="92">
        <v>0</v>
      </c>
      <c r="LK289" s="92">
        <v>0</v>
      </c>
      <c r="LL289" s="92">
        <v>0</v>
      </c>
      <c r="LM289" s="92">
        <v>0</v>
      </c>
      <c r="LN289" s="92">
        <v>0</v>
      </c>
      <c r="LO289" s="92">
        <v>0</v>
      </c>
      <c r="LP289" s="92">
        <v>0</v>
      </c>
      <c r="LQ289" s="92">
        <v>0</v>
      </c>
      <c r="LR289" s="92">
        <v>0</v>
      </c>
      <c r="LS289" s="92">
        <v>0</v>
      </c>
      <c r="LT289" s="92">
        <v>0</v>
      </c>
      <c r="LU289" s="92">
        <v>0</v>
      </c>
      <c r="LV289" s="92">
        <v>0</v>
      </c>
      <c r="LW289" s="92">
        <v>0</v>
      </c>
      <c r="LX289" s="92">
        <v>0</v>
      </c>
      <c r="LY289" s="92">
        <v>0</v>
      </c>
      <c r="LZ289" s="92">
        <v>0</v>
      </c>
      <c r="MA289" s="92">
        <v>0</v>
      </c>
      <c r="MB289" s="92">
        <v>0</v>
      </c>
      <c r="MC289" s="92">
        <v>0</v>
      </c>
      <c r="MD289" s="92">
        <v>0</v>
      </c>
      <c r="ME289" s="92">
        <v>0</v>
      </c>
      <c r="MF289" s="92">
        <v>0</v>
      </c>
      <c r="MG289" s="92">
        <v>0</v>
      </c>
      <c r="MH289" s="92">
        <v>0</v>
      </c>
      <c r="MI289" s="92">
        <v>0</v>
      </c>
      <c r="MJ289" s="92">
        <v>0</v>
      </c>
      <c r="MK289" s="92">
        <v>0</v>
      </c>
      <c r="ML289" s="92">
        <v>0</v>
      </c>
      <c r="MM289" s="92">
        <v>0</v>
      </c>
      <c r="MN289" s="92">
        <v>0</v>
      </c>
      <c r="MO289" s="92">
        <v>0</v>
      </c>
      <c r="MP289" s="92">
        <v>0</v>
      </c>
      <c r="MQ289" s="92">
        <v>0</v>
      </c>
      <c r="MR289" s="92">
        <v>0</v>
      </c>
      <c r="MS289" s="92">
        <v>0</v>
      </c>
      <c r="MT289" s="92">
        <v>0</v>
      </c>
      <c r="MU289" s="92">
        <v>0</v>
      </c>
      <c r="MV289" s="92">
        <v>0</v>
      </c>
      <c r="MW289" s="92">
        <v>0</v>
      </c>
      <c r="MX289" s="92">
        <v>0</v>
      </c>
      <c r="MY289" s="92">
        <v>0</v>
      </c>
      <c r="MZ289" s="92">
        <v>0</v>
      </c>
      <c r="NA289" s="92">
        <v>0</v>
      </c>
      <c r="NB289" s="92">
        <v>0</v>
      </c>
      <c r="NC289" s="92">
        <v>0</v>
      </c>
      <c r="ND289" s="92">
        <v>0</v>
      </c>
      <c r="NE289" s="92">
        <v>0</v>
      </c>
      <c r="NF289" s="92">
        <v>0</v>
      </c>
      <c r="NG289" s="92">
        <v>0</v>
      </c>
      <c r="NH289" s="92">
        <v>0</v>
      </c>
      <c r="NI289" s="92">
        <v>0</v>
      </c>
      <c r="NJ289" s="92">
        <v>0</v>
      </c>
      <c r="NK289" s="92">
        <v>0</v>
      </c>
      <c r="NL289" s="92">
        <v>0</v>
      </c>
      <c r="NM289" s="92">
        <v>0</v>
      </c>
      <c r="NN289" s="92">
        <v>0</v>
      </c>
      <c r="NO289" s="92">
        <v>0</v>
      </c>
      <c r="NP289" s="92">
        <v>0</v>
      </c>
      <c r="NQ289" s="92">
        <v>0</v>
      </c>
      <c r="NR289" s="92">
        <v>0</v>
      </c>
      <c r="NS289" s="92">
        <v>0</v>
      </c>
      <c r="NT289" s="92">
        <v>0</v>
      </c>
      <c r="NU289" s="92">
        <v>0</v>
      </c>
      <c r="NV289" s="92">
        <v>0</v>
      </c>
      <c r="NW289" s="92">
        <v>0</v>
      </c>
      <c r="NX289" s="92">
        <v>0</v>
      </c>
      <c r="NY289" s="92">
        <v>0</v>
      </c>
      <c r="NZ289" s="92">
        <v>0</v>
      </c>
      <c r="OA289" s="92">
        <v>0</v>
      </c>
      <c r="OB289" s="92">
        <v>0</v>
      </c>
      <c r="OC289" s="92">
        <v>0</v>
      </c>
      <c r="OD289" s="92">
        <v>0</v>
      </c>
      <c r="OE289" s="92">
        <v>0</v>
      </c>
      <c r="OF289" s="92">
        <v>0</v>
      </c>
      <c r="OG289" s="92">
        <v>0</v>
      </c>
      <c r="OH289" s="92">
        <v>0</v>
      </c>
      <c r="OI289" s="92">
        <v>0</v>
      </c>
      <c r="OJ289" s="92">
        <v>0</v>
      </c>
      <c r="OK289" s="92">
        <v>0</v>
      </c>
      <c r="OL289" s="92">
        <v>0</v>
      </c>
      <c r="OM289" s="92">
        <v>0</v>
      </c>
      <c r="ON289" s="92">
        <v>0</v>
      </c>
      <c r="OO289" s="92">
        <v>0</v>
      </c>
      <c r="OP289" s="92">
        <v>0</v>
      </c>
      <c r="OQ289" s="92">
        <v>0</v>
      </c>
      <c r="OR289" s="92">
        <v>0</v>
      </c>
      <c r="OS289" s="92">
        <v>0</v>
      </c>
      <c r="OT289" s="92">
        <v>0</v>
      </c>
      <c r="OU289" s="92">
        <v>0</v>
      </c>
      <c r="OV289" s="92">
        <v>0</v>
      </c>
      <c r="OW289" s="92">
        <v>0</v>
      </c>
      <c r="OX289" s="92">
        <v>0</v>
      </c>
      <c r="OY289" s="92">
        <v>0</v>
      </c>
      <c r="OZ289" s="92">
        <v>0</v>
      </c>
      <c r="PA289" s="92">
        <v>0</v>
      </c>
      <c r="PB289" s="92">
        <v>0</v>
      </c>
      <c r="PC289" s="92">
        <v>0</v>
      </c>
      <c r="PD289" s="92">
        <v>0</v>
      </c>
      <c r="PE289" s="92">
        <v>0</v>
      </c>
      <c r="PF289" s="92">
        <v>0</v>
      </c>
      <c r="PG289" s="92">
        <v>0</v>
      </c>
      <c r="PH289" s="92">
        <v>0</v>
      </c>
      <c r="PI289" s="92">
        <v>0</v>
      </c>
      <c r="PJ289" s="92">
        <v>0</v>
      </c>
      <c r="PK289" s="92">
        <v>0</v>
      </c>
      <c r="PL289" s="92">
        <v>0</v>
      </c>
      <c r="PM289" s="92">
        <v>0</v>
      </c>
      <c r="PN289" s="92">
        <v>0</v>
      </c>
      <c r="PO289" s="92">
        <v>0</v>
      </c>
      <c r="PP289" s="92">
        <v>0</v>
      </c>
      <c r="PQ289" s="92">
        <v>0</v>
      </c>
      <c r="PR289" s="92">
        <v>0</v>
      </c>
      <c r="PS289" s="92">
        <v>0</v>
      </c>
      <c r="PT289" s="92">
        <v>0</v>
      </c>
      <c r="PU289" s="92">
        <v>0</v>
      </c>
      <c r="PV289" s="92">
        <v>0</v>
      </c>
      <c r="PW289" s="92">
        <v>0</v>
      </c>
      <c r="PX289" s="92">
        <v>0</v>
      </c>
      <c r="PY289" s="92">
        <v>0</v>
      </c>
      <c r="PZ289" s="92">
        <v>0</v>
      </c>
      <c r="QA289" s="92">
        <v>0</v>
      </c>
      <c r="QB289" s="92">
        <v>0</v>
      </c>
      <c r="QC289" s="92">
        <v>0</v>
      </c>
      <c r="QD289" s="92">
        <v>0</v>
      </c>
      <c r="QE289" s="92">
        <v>0</v>
      </c>
      <c r="QF289" s="92">
        <v>0</v>
      </c>
      <c r="QG289" s="92">
        <v>0</v>
      </c>
      <c r="QH289" s="92">
        <v>0</v>
      </c>
      <c r="QI289" s="92">
        <v>0</v>
      </c>
      <c r="QJ289" s="92">
        <v>0</v>
      </c>
      <c r="QK289" s="92">
        <v>0</v>
      </c>
      <c r="QL289" s="92">
        <v>0</v>
      </c>
      <c r="QM289" s="92">
        <v>0</v>
      </c>
      <c r="QN289" s="92">
        <v>0</v>
      </c>
      <c r="QO289" s="92">
        <v>0</v>
      </c>
      <c r="QP289" s="92">
        <v>0</v>
      </c>
      <c r="QQ289" s="92">
        <v>0</v>
      </c>
      <c r="QR289" s="92">
        <v>0</v>
      </c>
      <c r="QS289" s="92">
        <v>0</v>
      </c>
      <c r="QT289" s="92">
        <v>0</v>
      </c>
      <c r="QU289" s="92">
        <v>0</v>
      </c>
      <c r="QV289" s="92">
        <v>0</v>
      </c>
      <c r="QW289" s="92">
        <v>0</v>
      </c>
      <c r="QX289" s="92">
        <v>0</v>
      </c>
      <c r="QY289" s="92">
        <v>0</v>
      </c>
      <c r="QZ289" s="92">
        <v>0</v>
      </c>
      <c r="RA289" s="92">
        <v>0</v>
      </c>
      <c r="RB289" s="92">
        <v>0</v>
      </c>
      <c r="RC289" s="92">
        <v>0</v>
      </c>
      <c r="RD289" s="92">
        <v>0</v>
      </c>
      <c r="RE289" s="92">
        <v>0</v>
      </c>
      <c r="RF289" s="92">
        <v>0</v>
      </c>
      <c r="RG289" s="92">
        <v>0</v>
      </c>
      <c r="RH289" s="92">
        <v>0</v>
      </c>
      <c r="RI289" s="92">
        <v>0</v>
      </c>
      <c r="RJ289" s="92">
        <v>0</v>
      </c>
      <c r="RK289" s="92">
        <v>0</v>
      </c>
      <c r="RL289" s="92">
        <v>0</v>
      </c>
      <c r="RM289" s="92">
        <v>0</v>
      </c>
      <c r="RN289" s="92">
        <v>0</v>
      </c>
      <c r="RO289" s="92">
        <v>0</v>
      </c>
      <c r="RP289" s="92">
        <v>0</v>
      </c>
      <c r="RQ289" s="92">
        <v>0</v>
      </c>
      <c r="RR289" s="92">
        <v>0</v>
      </c>
      <c r="RS289" s="92">
        <v>0</v>
      </c>
      <c r="RT289" s="92">
        <v>0</v>
      </c>
      <c r="RU289" s="92">
        <v>0</v>
      </c>
      <c r="RV289" s="92">
        <v>0</v>
      </c>
      <c r="RW289" s="92">
        <v>0</v>
      </c>
      <c r="RX289" s="92">
        <v>0</v>
      </c>
      <c r="RY289" s="92">
        <v>0</v>
      </c>
      <c r="RZ289" s="92">
        <v>0</v>
      </c>
      <c r="SA289" s="92">
        <v>0</v>
      </c>
      <c r="SB289" s="92">
        <v>0</v>
      </c>
      <c r="SC289" s="92">
        <v>0</v>
      </c>
      <c r="SD289" s="92">
        <v>0</v>
      </c>
      <c r="SE289" s="92">
        <v>0</v>
      </c>
      <c r="SF289" s="92">
        <v>0</v>
      </c>
      <c r="SG289" s="92">
        <v>0</v>
      </c>
      <c r="SH289" s="92">
        <v>0</v>
      </c>
      <c r="SI289" s="92">
        <v>0</v>
      </c>
      <c r="SJ289" s="92">
        <v>0</v>
      </c>
      <c r="SK289" s="92">
        <v>0</v>
      </c>
      <c r="SL289" s="92">
        <v>0</v>
      </c>
      <c r="SM289" s="92">
        <v>0</v>
      </c>
      <c r="SN289" s="92">
        <v>0</v>
      </c>
      <c r="SO289" s="92">
        <v>0</v>
      </c>
      <c r="SP289" s="92">
        <v>0</v>
      </c>
      <c r="SQ289" s="92">
        <v>0</v>
      </c>
      <c r="SR289" s="92">
        <v>0</v>
      </c>
      <c r="SS289" s="92">
        <v>0</v>
      </c>
      <c r="ST289" s="92">
        <v>0</v>
      </c>
      <c r="SU289" s="92">
        <v>0</v>
      </c>
      <c r="SV289" s="92">
        <v>0</v>
      </c>
      <c r="SW289" s="92">
        <v>0</v>
      </c>
      <c r="SX289" s="92">
        <v>0</v>
      </c>
      <c r="SY289" s="92">
        <v>0</v>
      </c>
      <c r="SZ289" s="92">
        <v>0</v>
      </c>
      <c r="TA289" s="92">
        <v>0</v>
      </c>
      <c r="TB289" s="92">
        <v>0</v>
      </c>
      <c r="TC289" s="92">
        <v>1</v>
      </c>
      <c r="TD289" s="92">
        <v>0</v>
      </c>
      <c r="TE289" s="92">
        <v>0</v>
      </c>
      <c r="TF289" s="92">
        <v>0</v>
      </c>
      <c r="TG289" s="92">
        <v>0</v>
      </c>
      <c r="TH289" s="92">
        <v>0</v>
      </c>
      <c r="TI289" s="92">
        <v>0</v>
      </c>
      <c r="TJ289" s="92">
        <v>0</v>
      </c>
      <c r="TK289" s="92">
        <v>0</v>
      </c>
      <c r="TL289" s="92">
        <v>0</v>
      </c>
      <c r="TM289" s="92">
        <v>0</v>
      </c>
      <c r="TN289" s="92">
        <v>0</v>
      </c>
      <c r="TO289" s="92">
        <v>0</v>
      </c>
      <c r="TP289" s="92">
        <v>4.8667827499999997E-2</v>
      </c>
      <c r="TQ289" s="92">
        <v>-41215.829374599998</v>
      </c>
      <c r="TR289" s="92">
        <v>1.9707413611111099E-5</v>
      </c>
      <c r="TS289" s="92">
        <v>1.3798633500000001E-4</v>
      </c>
      <c r="TT289" s="92">
        <v>8.1114505555555604E-10</v>
      </c>
      <c r="TU289" s="92">
        <v>2.1934711027777798E-19</v>
      </c>
      <c r="TV289" s="92">
        <v>4.81506127777778E-19</v>
      </c>
      <c r="TW289" s="92">
        <v>2.0203054305555599E-19</v>
      </c>
      <c r="TX289" s="92">
        <v>3.1128539999999998E-17</v>
      </c>
      <c r="TY289" s="92">
        <v>6.45071694444445E-18</v>
      </c>
      <c r="TZ289" s="92">
        <v>2.8137477499999998E-17</v>
      </c>
      <c r="UA289" s="92">
        <v>0</v>
      </c>
      <c r="UB289" s="92">
        <v>5.2982944444444505E-19</v>
      </c>
      <c r="UC289" s="92">
        <v>1.33709917777778E-20</v>
      </c>
      <c r="UD289" s="92">
        <v>5.6102063333333399E-21</v>
      </c>
      <c r="UE289" s="92">
        <v>1.30094543888889E-17</v>
      </c>
      <c r="UF289" s="92">
        <v>1.27873936111111E-17</v>
      </c>
      <c r="UG289" s="92">
        <v>5.13746797222223E-18</v>
      </c>
      <c r="UH289" s="92">
        <v>3.2116263611111101E-12</v>
      </c>
      <c r="UI289" s="92">
        <v>5.6252349166666698E-13</v>
      </c>
      <c r="UJ289" s="92">
        <v>5.48330136111112E-10</v>
      </c>
      <c r="UK289" s="92">
        <v>9.8755331388889003E-12</v>
      </c>
      <c r="UL289" s="92">
        <v>8.6324500277777804E-13</v>
      </c>
      <c r="UM289" s="92">
        <v>1.1428655250000001E-17</v>
      </c>
      <c r="UN289" s="92">
        <v>2.2174529916666698E-15</v>
      </c>
      <c r="UO289" s="92">
        <v>8.5512721666666702E-16</v>
      </c>
      <c r="UP289" s="92">
        <v>9.2131471944444497E-8</v>
      </c>
      <c r="UQ289" s="92">
        <v>1.12953140833333E-15</v>
      </c>
      <c r="UR289" s="92">
        <v>0</v>
      </c>
      <c r="US289" s="92">
        <v>0</v>
      </c>
      <c r="UT289" s="92">
        <v>0</v>
      </c>
      <c r="UU289" s="92">
        <v>0</v>
      </c>
      <c r="UV289" s="92">
        <v>1.00122537777778E-8</v>
      </c>
      <c r="UW289" s="92">
        <v>0</v>
      </c>
      <c r="UX289" s="92">
        <v>0</v>
      </c>
      <c r="UY289" s="92">
        <v>0</v>
      </c>
      <c r="UZ289" s="92">
        <v>0</v>
      </c>
      <c r="VA289" s="92">
        <v>1.20601521111111E-16</v>
      </c>
      <c r="VB289" s="92">
        <v>2.26970518888889E-5</v>
      </c>
      <c r="VC289" s="92">
        <v>5.16375888888889E-5</v>
      </c>
      <c r="VD289" s="92">
        <v>0</v>
      </c>
      <c r="VE289" s="92">
        <v>7.8412298055555604E-8</v>
      </c>
      <c r="VF289" s="92">
        <v>0</v>
      </c>
      <c r="VG289" s="92">
        <v>1.9699325416666699E-5</v>
      </c>
      <c r="VH289" s="92">
        <v>3.6728424444444501E-9</v>
      </c>
      <c r="VI289" s="92">
        <v>4.3116799444444499E-6</v>
      </c>
      <c r="VJ289" s="92">
        <v>1.8659676805555601E-9</v>
      </c>
      <c r="VK289" s="92">
        <v>0</v>
      </c>
      <c r="VL289" s="92">
        <v>0</v>
      </c>
      <c r="VM289" s="92">
        <v>0</v>
      </c>
      <c r="VN289" s="92">
        <v>0</v>
      </c>
      <c r="VO289" s="92">
        <v>0</v>
      </c>
      <c r="VP289" s="92">
        <v>0</v>
      </c>
      <c r="VQ289" s="92">
        <v>0</v>
      </c>
      <c r="VR289" s="92">
        <v>0</v>
      </c>
      <c r="VS289" s="92">
        <v>0</v>
      </c>
      <c r="VT289" s="92">
        <v>0</v>
      </c>
      <c r="VU289" s="92">
        <v>0</v>
      </c>
      <c r="VV289" s="92">
        <v>0</v>
      </c>
      <c r="VW289" s="92">
        <v>0</v>
      </c>
      <c r="VX289" s="92">
        <v>0</v>
      </c>
      <c r="VY289" s="92">
        <v>0</v>
      </c>
      <c r="VZ289" s="92">
        <v>0</v>
      </c>
      <c r="WA289" s="92">
        <v>0</v>
      </c>
      <c r="WB289" s="92">
        <v>0</v>
      </c>
      <c r="WC289" s="92">
        <v>0</v>
      </c>
    </row>
    <row r="290" spans="2:601" ht="13.5" customHeight="1">
      <c r="B290" s="851" t="s">
        <v>2949</v>
      </c>
      <c r="C290" s="92">
        <v>0</v>
      </c>
      <c r="D290" s="92">
        <v>71186.682199999996</v>
      </c>
      <c r="E290" s="92">
        <v>-264.23922700000003</v>
      </c>
      <c r="F290" s="92">
        <v>3951.4613300000001</v>
      </c>
      <c r="G290" s="92">
        <v>0</v>
      </c>
      <c r="H290" s="92">
        <v>0</v>
      </c>
      <c r="I290" s="92">
        <v>0</v>
      </c>
      <c r="J290" s="92">
        <v>0</v>
      </c>
      <c r="K290" s="92">
        <v>0</v>
      </c>
      <c r="L290" s="92">
        <v>0</v>
      </c>
      <c r="M290" s="92">
        <v>0</v>
      </c>
      <c r="N290" s="92">
        <v>0</v>
      </c>
      <c r="O290" s="92">
        <v>0</v>
      </c>
      <c r="P290" s="92">
        <v>0</v>
      </c>
      <c r="Q290" s="92">
        <v>0</v>
      </c>
      <c r="R290" s="92">
        <v>0</v>
      </c>
      <c r="S290" s="92">
        <v>0</v>
      </c>
      <c r="T290" s="92">
        <v>0</v>
      </c>
      <c r="U290" s="92">
        <v>0</v>
      </c>
      <c r="V290" s="92">
        <v>0</v>
      </c>
      <c r="W290" s="92">
        <v>0</v>
      </c>
      <c r="X290" s="92">
        <v>0</v>
      </c>
      <c r="Y290" s="92">
        <v>0</v>
      </c>
      <c r="Z290" s="92">
        <v>0</v>
      </c>
      <c r="AA290" s="92">
        <v>0</v>
      </c>
      <c r="AB290" s="92">
        <v>0</v>
      </c>
      <c r="AC290" s="92">
        <v>0</v>
      </c>
      <c r="AD290" s="92">
        <v>0</v>
      </c>
      <c r="AE290" s="92">
        <v>0</v>
      </c>
      <c r="AF290" s="92">
        <v>0</v>
      </c>
      <c r="AG290" s="92">
        <v>0</v>
      </c>
      <c r="AH290" s="92">
        <v>0</v>
      </c>
      <c r="AI290" s="92">
        <v>0</v>
      </c>
      <c r="AJ290" s="92">
        <v>0</v>
      </c>
      <c r="AK290" s="92">
        <v>0</v>
      </c>
      <c r="AL290" s="92">
        <v>0</v>
      </c>
      <c r="AM290" s="92">
        <v>0</v>
      </c>
      <c r="AN290" s="92">
        <v>0</v>
      </c>
      <c r="AO290" s="92">
        <v>0</v>
      </c>
      <c r="AP290" s="92">
        <v>0</v>
      </c>
      <c r="AQ290" s="92">
        <v>0</v>
      </c>
      <c r="AR290" s="92">
        <v>0</v>
      </c>
      <c r="AS290" s="92">
        <v>0</v>
      </c>
      <c r="AT290" s="92">
        <v>0</v>
      </c>
      <c r="AU290" s="92">
        <v>0</v>
      </c>
      <c r="AV290" s="92">
        <v>0</v>
      </c>
      <c r="AW290" s="92">
        <v>0</v>
      </c>
      <c r="AX290" s="92">
        <v>0</v>
      </c>
      <c r="AY290" s="92">
        <v>0</v>
      </c>
      <c r="AZ290" s="92">
        <v>0</v>
      </c>
      <c r="BA290" s="92">
        <v>0</v>
      </c>
      <c r="BB290" s="92">
        <v>0</v>
      </c>
      <c r="BC290" s="92">
        <v>0</v>
      </c>
      <c r="BD290" s="92">
        <v>0</v>
      </c>
      <c r="BE290" s="92">
        <v>0</v>
      </c>
      <c r="BF290" s="92">
        <v>0</v>
      </c>
      <c r="BG290" s="92">
        <v>0</v>
      </c>
      <c r="BH290" s="92">
        <v>0</v>
      </c>
      <c r="BI290" s="92">
        <v>0</v>
      </c>
      <c r="BJ290" s="92">
        <v>0</v>
      </c>
      <c r="BK290" s="92">
        <v>0</v>
      </c>
      <c r="BL290" s="92">
        <v>0</v>
      </c>
      <c r="BM290" s="92">
        <v>0</v>
      </c>
      <c r="BN290" s="92">
        <v>0</v>
      </c>
      <c r="BO290" s="92">
        <v>0</v>
      </c>
      <c r="BP290" s="92">
        <v>1</v>
      </c>
      <c r="BQ290" s="92">
        <v>0</v>
      </c>
      <c r="BR290" s="92">
        <v>0</v>
      </c>
      <c r="BS290" s="92">
        <v>0</v>
      </c>
      <c r="BT290" s="92">
        <v>0</v>
      </c>
      <c r="BU290" s="92">
        <v>0</v>
      </c>
      <c r="BV290" s="92">
        <v>0</v>
      </c>
      <c r="BW290" s="92">
        <v>0</v>
      </c>
      <c r="BX290" s="92">
        <v>0</v>
      </c>
      <c r="BY290" s="92">
        <v>0</v>
      </c>
      <c r="BZ290" s="92">
        <v>0</v>
      </c>
      <c r="CA290" s="92">
        <v>0</v>
      </c>
      <c r="CB290" s="92">
        <v>0</v>
      </c>
      <c r="CC290" s="92">
        <v>0</v>
      </c>
      <c r="CD290" s="92">
        <v>0</v>
      </c>
      <c r="CE290" s="92">
        <v>0</v>
      </c>
      <c r="CF290" s="92">
        <v>0</v>
      </c>
      <c r="CG290" s="92">
        <v>0</v>
      </c>
      <c r="CH290" s="92">
        <v>0</v>
      </c>
      <c r="CI290" s="92">
        <v>0</v>
      </c>
      <c r="CJ290" s="92">
        <v>0</v>
      </c>
      <c r="CK290" s="92">
        <v>0</v>
      </c>
      <c r="CL290" s="92">
        <v>0</v>
      </c>
      <c r="CM290" s="92">
        <v>0</v>
      </c>
      <c r="CN290" s="92">
        <v>0</v>
      </c>
      <c r="CO290" s="92">
        <v>0</v>
      </c>
      <c r="CP290" s="92">
        <v>0</v>
      </c>
      <c r="CQ290" s="92">
        <v>0</v>
      </c>
      <c r="CR290" s="92">
        <v>0</v>
      </c>
      <c r="CS290" s="92">
        <v>0</v>
      </c>
      <c r="CT290" s="92">
        <v>0</v>
      </c>
      <c r="CU290" s="92">
        <v>0</v>
      </c>
      <c r="CV290" s="92">
        <v>0</v>
      </c>
      <c r="CW290" s="92">
        <v>0</v>
      </c>
      <c r="CX290" s="92">
        <v>0</v>
      </c>
      <c r="CY290" s="92">
        <v>0</v>
      </c>
      <c r="CZ290" s="92">
        <v>0</v>
      </c>
      <c r="DA290" s="92">
        <v>0</v>
      </c>
      <c r="DB290" s="92">
        <v>0</v>
      </c>
      <c r="DC290" s="92">
        <v>0</v>
      </c>
      <c r="DD290" s="92">
        <v>0</v>
      </c>
      <c r="DE290" s="92">
        <v>0</v>
      </c>
      <c r="DF290" s="92">
        <v>0</v>
      </c>
      <c r="DG290" s="92">
        <v>0</v>
      </c>
      <c r="DH290" s="92">
        <v>0</v>
      </c>
      <c r="DI290" s="92">
        <v>0</v>
      </c>
      <c r="DJ290" s="92">
        <v>0</v>
      </c>
      <c r="DK290" s="92">
        <v>0</v>
      </c>
      <c r="DL290" s="92">
        <v>0</v>
      </c>
      <c r="DM290" s="92">
        <v>0</v>
      </c>
      <c r="DN290" s="92">
        <v>0</v>
      </c>
      <c r="DO290" s="92">
        <v>0</v>
      </c>
      <c r="DP290" s="92">
        <v>0</v>
      </c>
      <c r="DQ290" s="92">
        <v>0</v>
      </c>
      <c r="DR290" s="92">
        <v>0</v>
      </c>
      <c r="DS290" s="92">
        <v>0</v>
      </c>
      <c r="DT290" s="92">
        <v>0</v>
      </c>
      <c r="DU290" s="92">
        <v>0</v>
      </c>
      <c r="DV290" s="92">
        <v>0</v>
      </c>
      <c r="DW290" s="92">
        <v>0</v>
      </c>
      <c r="DX290" s="92">
        <v>0</v>
      </c>
      <c r="DY290" s="92">
        <v>0</v>
      </c>
      <c r="DZ290" s="92">
        <v>71186.682199999996</v>
      </c>
      <c r="EA290" s="92">
        <v>0</v>
      </c>
      <c r="EB290" s="92">
        <v>0</v>
      </c>
      <c r="EC290" s="92">
        <v>0</v>
      </c>
      <c r="ED290" s="92">
        <v>0</v>
      </c>
      <c r="EE290" s="92">
        <v>0</v>
      </c>
      <c r="EF290" s="92">
        <v>0</v>
      </c>
      <c r="EG290" s="92">
        <v>0</v>
      </c>
      <c r="EH290" s="92">
        <v>0</v>
      </c>
      <c r="EI290" s="92">
        <v>0</v>
      </c>
      <c r="EJ290" s="92">
        <v>0</v>
      </c>
      <c r="EK290" s="92">
        <v>0</v>
      </c>
      <c r="EL290" s="92">
        <v>0</v>
      </c>
      <c r="EM290" s="92">
        <v>0</v>
      </c>
      <c r="EN290" s="92">
        <v>0</v>
      </c>
      <c r="EO290" s="92">
        <v>0</v>
      </c>
      <c r="EP290" s="92">
        <v>0</v>
      </c>
      <c r="EQ290" s="92">
        <v>0</v>
      </c>
      <c r="ER290" s="92">
        <v>0</v>
      </c>
      <c r="ES290" s="92">
        <v>0</v>
      </c>
      <c r="ET290" s="92">
        <v>0</v>
      </c>
      <c r="EU290" s="92">
        <v>0</v>
      </c>
      <c r="EV290" s="92">
        <v>0</v>
      </c>
      <c r="EW290" s="92">
        <v>0</v>
      </c>
      <c r="EX290" s="92">
        <v>0</v>
      </c>
      <c r="EY290" s="92">
        <v>0</v>
      </c>
      <c r="EZ290" s="92">
        <v>0</v>
      </c>
      <c r="FA290" s="92">
        <v>0</v>
      </c>
      <c r="FB290" s="92">
        <v>0</v>
      </c>
      <c r="FC290" s="92">
        <v>0</v>
      </c>
      <c r="FD290" s="92">
        <v>0</v>
      </c>
      <c r="FE290" s="92">
        <v>0</v>
      </c>
      <c r="FF290" s="92">
        <v>0</v>
      </c>
      <c r="FG290" s="92">
        <v>0</v>
      </c>
      <c r="FH290" s="92">
        <v>0</v>
      </c>
      <c r="FI290" s="92">
        <v>0</v>
      </c>
      <c r="FJ290" s="92">
        <v>0</v>
      </c>
      <c r="FK290" s="92">
        <v>0</v>
      </c>
      <c r="FL290" s="92">
        <v>0</v>
      </c>
      <c r="FM290" s="92">
        <v>0</v>
      </c>
      <c r="FN290" s="92">
        <v>0</v>
      </c>
      <c r="FO290" s="92">
        <v>0</v>
      </c>
      <c r="FP290" s="92">
        <v>0</v>
      </c>
      <c r="FQ290" s="92">
        <v>0</v>
      </c>
      <c r="FR290" s="92">
        <v>0</v>
      </c>
      <c r="FS290" s="92">
        <v>0</v>
      </c>
      <c r="FT290" s="92">
        <v>0</v>
      </c>
      <c r="FU290" s="92">
        <v>0</v>
      </c>
      <c r="FV290" s="92">
        <v>0</v>
      </c>
      <c r="FW290" s="92">
        <v>0</v>
      </c>
      <c r="FX290" s="92">
        <v>0</v>
      </c>
      <c r="FY290" s="92">
        <v>0</v>
      </c>
      <c r="FZ290" s="92">
        <v>0</v>
      </c>
      <c r="GA290" s="92">
        <v>0</v>
      </c>
      <c r="GB290" s="92">
        <v>0</v>
      </c>
      <c r="GC290" s="92">
        <v>0</v>
      </c>
      <c r="GD290" s="92">
        <v>0</v>
      </c>
      <c r="GE290" s="92">
        <v>0</v>
      </c>
      <c r="GF290" s="92">
        <v>0</v>
      </c>
      <c r="GG290" s="92">
        <v>0</v>
      </c>
      <c r="GH290" s="92">
        <v>0</v>
      </c>
      <c r="GI290" s="92">
        <v>0</v>
      </c>
      <c r="GJ290" s="92">
        <v>1</v>
      </c>
      <c r="GK290" s="92">
        <v>0</v>
      </c>
      <c r="GL290" s="92">
        <v>0</v>
      </c>
      <c r="GM290" s="92">
        <v>0</v>
      </c>
      <c r="GN290" s="92">
        <v>0</v>
      </c>
      <c r="GO290" s="92">
        <v>0</v>
      </c>
      <c r="GP290" s="92">
        <v>0</v>
      </c>
      <c r="GQ290" s="92">
        <v>0</v>
      </c>
      <c r="GR290" s="92">
        <v>0</v>
      </c>
      <c r="GS290" s="92">
        <v>0</v>
      </c>
      <c r="GT290" s="92">
        <v>0</v>
      </c>
      <c r="GU290" s="92">
        <v>0</v>
      </c>
      <c r="GV290" s="92">
        <v>0</v>
      </c>
      <c r="GW290" s="92">
        <v>0</v>
      </c>
      <c r="GX290" s="92">
        <v>0</v>
      </c>
      <c r="GY290" s="92">
        <v>0</v>
      </c>
      <c r="GZ290" s="92">
        <v>0</v>
      </c>
      <c r="HA290" s="92">
        <v>0</v>
      </c>
      <c r="HB290" s="92">
        <v>0</v>
      </c>
      <c r="HC290" s="92">
        <v>0</v>
      </c>
      <c r="HD290" s="92">
        <v>0</v>
      </c>
      <c r="HE290" s="92">
        <v>0</v>
      </c>
      <c r="HF290" s="92">
        <v>0</v>
      </c>
      <c r="HG290" s="92">
        <v>0</v>
      </c>
      <c r="HH290" s="92">
        <v>0</v>
      </c>
      <c r="HI290" s="92">
        <v>0</v>
      </c>
      <c r="HJ290" s="92">
        <v>0</v>
      </c>
      <c r="HK290" s="92">
        <v>0</v>
      </c>
      <c r="HL290" s="92">
        <v>0</v>
      </c>
      <c r="HM290" s="92">
        <v>0</v>
      </c>
      <c r="HN290" s="92">
        <v>0</v>
      </c>
      <c r="HO290" s="92">
        <v>0</v>
      </c>
      <c r="HP290" s="92">
        <v>0</v>
      </c>
      <c r="HQ290" s="92">
        <v>0</v>
      </c>
      <c r="HR290" s="92">
        <v>0</v>
      </c>
      <c r="HS290" s="92">
        <v>0</v>
      </c>
      <c r="HT290" s="92">
        <v>0</v>
      </c>
      <c r="HU290" s="92">
        <v>0</v>
      </c>
      <c r="HV290" s="92">
        <v>0</v>
      </c>
      <c r="HW290" s="92">
        <v>0</v>
      </c>
      <c r="HX290" s="92">
        <v>0</v>
      </c>
      <c r="HY290" s="92">
        <v>0</v>
      </c>
      <c r="HZ290" s="92">
        <v>0</v>
      </c>
      <c r="IA290" s="92">
        <v>0</v>
      </c>
      <c r="IB290" s="92">
        <v>0</v>
      </c>
      <c r="IC290" s="92">
        <v>0</v>
      </c>
      <c r="ID290" s="92">
        <v>0</v>
      </c>
      <c r="IE290" s="92">
        <v>0</v>
      </c>
      <c r="IF290" s="92">
        <v>0</v>
      </c>
      <c r="IG290" s="92">
        <v>0</v>
      </c>
      <c r="IH290" s="92">
        <v>0</v>
      </c>
      <c r="II290" s="92">
        <v>0</v>
      </c>
      <c r="IJ290" s="92">
        <v>0</v>
      </c>
      <c r="IK290" s="92">
        <v>0</v>
      </c>
      <c r="IL290" s="92">
        <v>0</v>
      </c>
      <c r="IM290" s="92">
        <v>0</v>
      </c>
      <c r="IN290" s="92">
        <v>0</v>
      </c>
      <c r="IO290" s="92">
        <v>0</v>
      </c>
      <c r="IP290" s="92">
        <v>0</v>
      </c>
      <c r="IQ290" s="92">
        <v>0</v>
      </c>
      <c r="IR290" s="92">
        <v>0</v>
      </c>
      <c r="IS290" s="92">
        <v>0</v>
      </c>
      <c r="IT290" s="92">
        <v>3951.4613300000001</v>
      </c>
      <c r="IU290" s="92">
        <v>71186.682199999996</v>
      </c>
      <c r="IV290" s="92">
        <v>1292.0395000000001</v>
      </c>
      <c r="IW290" s="92">
        <v>100.017839</v>
      </c>
      <c r="IX290" s="92">
        <v>1</v>
      </c>
      <c r="IY290" s="92">
        <v>0</v>
      </c>
      <c r="IZ290" s="92">
        <v>1</v>
      </c>
      <c r="JA290" s="92">
        <v>0</v>
      </c>
      <c r="JB290" s="92">
        <v>-66871.267399999997</v>
      </c>
      <c r="JC290" s="92">
        <v>-3711.9194000000002</v>
      </c>
      <c r="JD290" s="92">
        <v>-264.23922700000003</v>
      </c>
      <c r="JE290" s="92">
        <v>-34.846316799999997</v>
      </c>
      <c r="JF290" s="92">
        <v>-1.9342645199999999</v>
      </c>
      <c r="JG290" s="92">
        <v>5.0971885100000003E-2</v>
      </c>
      <c r="JH290" s="92">
        <v>0.91827278199999995</v>
      </c>
      <c r="JI290" s="92">
        <v>18.015280000000001</v>
      </c>
      <c r="JJ290" s="92">
        <v>1188.73128</v>
      </c>
      <c r="JK290" s="92">
        <v>0</v>
      </c>
      <c r="JL290" s="92">
        <v>0</v>
      </c>
      <c r="JM290" s="92">
        <v>0</v>
      </c>
      <c r="JN290" s="92">
        <v>0</v>
      </c>
      <c r="JO290" s="92">
        <v>0</v>
      </c>
      <c r="JP290" s="92">
        <v>0</v>
      </c>
      <c r="JQ290" s="92">
        <v>0</v>
      </c>
      <c r="JR290" s="92">
        <v>0</v>
      </c>
      <c r="JS290" s="92">
        <v>0</v>
      </c>
      <c r="JT290" s="92">
        <v>0</v>
      </c>
      <c r="JU290" s="92">
        <v>0</v>
      </c>
      <c r="JV290" s="92">
        <v>0</v>
      </c>
      <c r="JW290" s="92">
        <v>0</v>
      </c>
      <c r="JX290" s="92">
        <v>0</v>
      </c>
      <c r="JY290" s="92">
        <v>0</v>
      </c>
      <c r="JZ290" s="92">
        <v>0</v>
      </c>
      <c r="KA290" s="92">
        <v>0</v>
      </c>
      <c r="KB290" s="92">
        <v>0</v>
      </c>
      <c r="KC290" s="92">
        <v>0</v>
      </c>
      <c r="KD290" s="92">
        <v>0</v>
      </c>
      <c r="KE290" s="92">
        <v>0</v>
      </c>
      <c r="KF290" s="92">
        <v>0</v>
      </c>
      <c r="KG290" s="92">
        <v>0</v>
      </c>
      <c r="KH290" s="92">
        <v>0</v>
      </c>
      <c r="KI290" s="92">
        <v>0</v>
      </c>
      <c r="KJ290" s="92">
        <v>0</v>
      </c>
      <c r="KK290" s="92">
        <v>0</v>
      </c>
      <c r="KL290" s="92">
        <v>0</v>
      </c>
      <c r="KM290" s="92">
        <v>0</v>
      </c>
      <c r="KN290" s="92">
        <v>0</v>
      </c>
      <c r="KO290" s="92">
        <v>0</v>
      </c>
      <c r="KP290" s="92">
        <v>0</v>
      </c>
      <c r="KQ290" s="92">
        <v>0</v>
      </c>
      <c r="KR290" s="92">
        <v>0</v>
      </c>
      <c r="KS290" s="92">
        <v>0</v>
      </c>
      <c r="KT290" s="92">
        <v>0</v>
      </c>
      <c r="KU290" s="92">
        <v>0</v>
      </c>
      <c r="KV290" s="92">
        <v>0</v>
      </c>
      <c r="KW290" s="92">
        <v>0</v>
      </c>
      <c r="KX290" s="92">
        <v>0</v>
      </c>
      <c r="KY290" s="92">
        <v>0</v>
      </c>
      <c r="KZ290" s="92">
        <v>0</v>
      </c>
      <c r="LA290" s="92">
        <v>0</v>
      </c>
      <c r="LB290" s="92">
        <v>0</v>
      </c>
      <c r="LC290" s="92">
        <v>0</v>
      </c>
      <c r="LD290" s="92">
        <v>0</v>
      </c>
      <c r="LE290" s="92">
        <v>0</v>
      </c>
      <c r="LF290" s="92">
        <v>0</v>
      </c>
      <c r="LG290" s="92">
        <v>0</v>
      </c>
      <c r="LH290" s="92">
        <v>0</v>
      </c>
      <c r="LI290" s="92">
        <v>0</v>
      </c>
      <c r="LJ290" s="92">
        <v>0</v>
      </c>
      <c r="LK290" s="92">
        <v>0</v>
      </c>
      <c r="LL290" s="92">
        <v>0</v>
      </c>
      <c r="LM290" s="92">
        <v>0</v>
      </c>
      <c r="LN290" s="92">
        <v>0</v>
      </c>
      <c r="LO290" s="92">
        <v>0</v>
      </c>
      <c r="LP290" s="92">
        <v>0</v>
      </c>
      <c r="LQ290" s="92">
        <v>0</v>
      </c>
      <c r="LR290" s="92">
        <v>0</v>
      </c>
      <c r="LS290" s="92">
        <v>0</v>
      </c>
      <c r="LT290" s="92">
        <v>0</v>
      </c>
      <c r="LU290" s="92">
        <v>0</v>
      </c>
      <c r="LV290" s="92">
        <v>0</v>
      </c>
      <c r="LW290" s="92">
        <v>0</v>
      </c>
      <c r="LX290" s="92">
        <v>0</v>
      </c>
      <c r="LY290" s="92">
        <v>0</v>
      </c>
      <c r="LZ290" s="92">
        <v>0</v>
      </c>
      <c r="MA290" s="92">
        <v>0</v>
      </c>
      <c r="MB290" s="92">
        <v>0</v>
      </c>
      <c r="MC290" s="92">
        <v>0</v>
      </c>
      <c r="MD290" s="92">
        <v>0</v>
      </c>
      <c r="ME290" s="92">
        <v>0</v>
      </c>
      <c r="MF290" s="92">
        <v>0</v>
      </c>
      <c r="MG290" s="92">
        <v>0</v>
      </c>
      <c r="MH290" s="92">
        <v>0</v>
      </c>
      <c r="MI290" s="92">
        <v>0</v>
      </c>
      <c r="MJ290" s="92">
        <v>0</v>
      </c>
      <c r="MK290" s="92">
        <v>0</v>
      </c>
      <c r="ML290" s="92">
        <v>0</v>
      </c>
      <c r="MM290" s="92">
        <v>0</v>
      </c>
      <c r="MN290" s="92">
        <v>0</v>
      </c>
      <c r="MO290" s="92">
        <v>0</v>
      </c>
      <c r="MP290" s="92">
        <v>0</v>
      </c>
      <c r="MQ290" s="92">
        <v>0</v>
      </c>
      <c r="MR290" s="92">
        <v>0</v>
      </c>
      <c r="MS290" s="92">
        <v>0</v>
      </c>
      <c r="MT290" s="92">
        <v>0</v>
      </c>
      <c r="MU290" s="92">
        <v>0</v>
      </c>
      <c r="MV290" s="92">
        <v>0</v>
      </c>
      <c r="MW290" s="92">
        <v>0</v>
      </c>
      <c r="MX290" s="92">
        <v>0</v>
      </c>
      <c r="MY290" s="92">
        <v>0</v>
      </c>
      <c r="MZ290" s="92">
        <v>0</v>
      </c>
      <c r="NA290" s="92">
        <v>0</v>
      </c>
      <c r="NB290" s="92">
        <v>0</v>
      </c>
      <c r="NC290" s="92">
        <v>0</v>
      </c>
      <c r="ND290" s="92">
        <v>0</v>
      </c>
      <c r="NE290" s="92">
        <v>0</v>
      </c>
      <c r="NF290" s="92">
        <v>0</v>
      </c>
      <c r="NG290" s="92">
        <v>0</v>
      </c>
      <c r="NH290" s="92">
        <v>0</v>
      </c>
      <c r="NI290" s="92">
        <v>0</v>
      </c>
      <c r="NJ290" s="92">
        <v>0</v>
      </c>
      <c r="NK290" s="92">
        <v>0</v>
      </c>
      <c r="NL290" s="92">
        <v>0</v>
      </c>
      <c r="NM290" s="92">
        <v>0</v>
      </c>
      <c r="NN290" s="92">
        <v>0</v>
      </c>
      <c r="NO290" s="92">
        <v>0</v>
      </c>
      <c r="NP290" s="92">
        <v>0</v>
      </c>
      <c r="NQ290" s="92">
        <v>0</v>
      </c>
      <c r="NR290" s="92">
        <v>0</v>
      </c>
      <c r="NS290" s="92">
        <v>0</v>
      </c>
      <c r="NT290" s="92">
        <v>0</v>
      </c>
      <c r="NU290" s="92">
        <v>0</v>
      </c>
      <c r="NV290" s="92">
        <v>0</v>
      </c>
      <c r="NW290" s="92">
        <v>0</v>
      </c>
      <c r="NX290" s="92">
        <v>0</v>
      </c>
      <c r="NY290" s="92">
        <v>0</v>
      </c>
      <c r="NZ290" s="92">
        <v>0</v>
      </c>
      <c r="OA290" s="92">
        <v>0</v>
      </c>
      <c r="OB290" s="92">
        <v>0</v>
      </c>
      <c r="OC290" s="92">
        <v>0</v>
      </c>
      <c r="OD290" s="92">
        <v>0</v>
      </c>
      <c r="OE290" s="92">
        <v>0</v>
      </c>
      <c r="OF290" s="92">
        <v>0</v>
      </c>
      <c r="OG290" s="92">
        <v>0</v>
      </c>
      <c r="OH290" s="92">
        <v>0</v>
      </c>
      <c r="OI290" s="92">
        <v>0</v>
      </c>
      <c r="OJ290" s="92">
        <v>0</v>
      </c>
      <c r="OK290" s="92">
        <v>0</v>
      </c>
      <c r="OL290" s="92">
        <v>0</v>
      </c>
      <c r="OM290" s="92">
        <v>0</v>
      </c>
      <c r="ON290" s="92">
        <v>0</v>
      </c>
      <c r="OO290" s="92">
        <v>0</v>
      </c>
      <c r="OP290" s="92">
        <v>0</v>
      </c>
      <c r="OQ290" s="92">
        <v>0</v>
      </c>
      <c r="OR290" s="92">
        <v>0</v>
      </c>
      <c r="OS290" s="92">
        <v>0</v>
      </c>
      <c r="OT290" s="92">
        <v>0</v>
      </c>
      <c r="OU290" s="92">
        <v>0</v>
      </c>
      <c r="OV290" s="92">
        <v>0</v>
      </c>
      <c r="OW290" s="92">
        <v>0</v>
      </c>
      <c r="OX290" s="92">
        <v>0</v>
      </c>
      <c r="OY290" s="92">
        <v>0</v>
      </c>
      <c r="OZ290" s="92">
        <v>0</v>
      </c>
      <c r="PA290" s="92">
        <v>0</v>
      </c>
      <c r="PB290" s="92">
        <v>0</v>
      </c>
      <c r="PC290" s="92">
        <v>0</v>
      </c>
      <c r="PD290" s="92">
        <v>0</v>
      </c>
      <c r="PE290" s="92">
        <v>0</v>
      </c>
      <c r="PF290" s="92">
        <v>0</v>
      </c>
      <c r="PG290" s="92">
        <v>0</v>
      </c>
      <c r="PH290" s="92">
        <v>0</v>
      </c>
      <c r="PI290" s="92">
        <v>0</v>
      </c>
      <c r="PJ290" s="92">
        <v>0</v>
      </c>
      <c r="PK290" s="92">
        <v>0</v>
      </c>
      <c r="PL290" s="92">
        <v>0</v>
      </c>
      <c r="PM290" s="92">
        <v>0</v>
      </c>
      <c r="PN290" s="92">
        <v>0</v>
      </c>
      <c r="PO290" s="92">
        <v>0</v>
      </c>
      <c r="PP290" s="92">
        <v>0</v>
      </c>
      <c r="PQ290" s="92">
        <v>0</v>
      </c>
      <c r="PR290" s="92">
        <v>0</v>
      </c>
      <c r="PS290" s="92">
        <v>0</v>
      </c>
      <c r="PT290" s="92">
        <v>0</v>
      </c>
      <c r="PU290" s="92">
        <v>0</v>
      </c>
      <c r="PV290" s="92">
        <v>0</v>
      </c>
      <c r="PW290" s="92">
        <v>0</v>
      </c>
      <c r="PX290" s="92">
        <v>0</v>
      </c>
      <c r="PY290" s="92">
        <v>0</v>
      </c>
      <c r="PZ290" s="92">
        <v>0</v>
      </c>
      <c r="QA290" s="92">
        <v>0</v>
      </c>
      <c r="QB290" s="92">
        <v>0</v>
      </c>
      <c r="QC290" s="92">
        <v>0</v>
      </c>
      <c r="QD290" s="92">
        <v>0</v>
      </c>
      <c r="QE290" s="92">
        <v>0</v>
      </c>
      <c r="QF290" s="92">
        <v>0</v>
      </c>
      <c r="QG290" s="92">
        <v>0</v>
      </c>
      <c r="QH290" s="92">
        <v>0</v>
      </c>
      <c r="QI290" s="92">
        <v>0</v>
      </c>
      <c r="QJ290" s="92">
        <v>0</v>
      </c>
      <c r="QK290" s="92">
        <v>0</v>
      </c>
      <c r="QL290" s="92">
        <v>0</v>
      </c>
      <c r="QM290" s="92">
        <v>0</v>
      </c>
      <c r="QN290" s="92">
        <v>0</v>
      </c>
      <c r="QO290" s="92">
        <v>0</v>
      </c>
      <c r="QP290" s="92">
        <v>0</v>
      </c>
      <c r="QQ290" s="92">
        <v>0</v>
      </c>
      <c r="QR290" s="92">
        <v>0</v>
      </c>
      <c r="QS290" s="92">
        <v>0</v>
      </c>
      <c r="QT290" s="92">
        <v>0</v>
      </c>
      <c r="QU290" s="92">
        <v>0</v>
      </c>
      <c r="QV290" s="92">
        <v>0</v>
      </c>
      <c r="QW290" s="92">
        <v>0</v>
      </c>
      <c r="QX290" s="92">
        <v>0</v>
      </c>
      <c r="QY290" s="92">
        <v>0</v>
      </c>
      <c r="QZ290" s="92">
        <v>0</v>
      </c>
      <c r="RA290" s="92">
        <v>0</v>
      </c>
      <c r="RB290" s="92">
        <v>0</v>
      </c>
      <c r="RC290" s="92">
        <v>0</v>
      </c>
      <c r="RD290" s="92">
        <v>0</v>
      </c>
      <c r="RE290" s="92">
        <v>0</v>
      </c>
      <c r="RF290" s="92">
        <v>0</v>
      </c>
      <c r="RG290" s="92">
        <v>0</v>
      </c>
      <c r="RH290" s="92">
        <v>0</v>
      </c>
      <c r="RI290" s="92">
        <v>0</v>
      </c>
      <c r="RJ290" s="92">
        <v>0</v>
      </c>
      <c r="RK290" s="92">
        <v>0</v>
      </c>
      <c r="RL290" s="92">
        <v>0</v>
      </c>
      <c r="RM290" s="92">
        <v>0</v>
      </c>
      <c r="RN290" s="92">
        <v>0</v>
      </c>
      <c r="RO290" s="92">
        <v>0</v>
      </c>
      <c r="RP290" s="92">
        <v>0</v>
      </c>
      <c r="RQ290" s="92">
        <v>0</v>
      </c>
      <c r="RR290" s="92">
        <v>0</v>
      </c>
      <c r="RS290" s="92">
        <v>0</v>
      </c>
      <c r="RT290" s="92">
        <v>0</v>
      </c>
      <c r="RU290" s="92">
        <v>0</v>
      </c>
      <c r="RV290" s="92">
        <v>0</v>
      </c>
      <c r="RW290" s="92">
        <v>0</v>
      </c>
      <c r="RX290" s="92">
        <v>0</v>
      </c>
      <c r="RY290" s="92">
        <v>0</v>
      </c>
      <c r="RZ290" s="92">
        <v>0</v>
      </c>
      <c r="SA290" s="92">
        <v>0</v>
      </c>
      <c r="SB290" s="92">
        <v>0</v>
      </c>
      <c r="SC290" s="92">
        <v>0</v>
      </c>
      <c r="SD290" s="92">
        <v>0</v>
      </c>
      <c r="SE290" s="92">
        <v>0</v>
      </c>
      <c r="SF290" s="92">
        <v>0</v>
      </c>
      <c r="SG290" s="92">
        <v>0</v>
      </c>
      <c r="SH290" s="92">
        <v>0</v>
      </c>
      <c r="SI290" s="92">
        <v>0</v>
      </c>
      <c r="SJ290" s="92">
        <v>0</v>
      </c>
      <c r="SK290" s="92">
        <v>0</v>
      </c>
      <c r="SL290" s="92">
        <v>0</v>
      </c>
      <c r="SM290" s="92">
        <v>0</v>
      </c>
      <c r="SN290" s="92">
        <v>0</v>
      </c>
      <c r="SO290" s="92">
        <v>0</v>
      </c>
      <c r="SP290" s="92">
        <v>0</v>
      </c>
      <c r="SQ290" s="92">
        <v>0</v>
      </c>
      <c r="SR290" s="92">
        <v>0</v>
      </c>
      <c r="SS290" s="92">
        <v>0</v>
      </c>
      <c r="ST290" s="92">
        <v>0</v>
      </c>
      <c r="SU290" s="92">
        <v>0</v>
      </c>
      <c r="SV290" s="92">
        <v>0</v>
      </c>
      <c r="SW290" s="92">
        <v>0</v>
      </c>
      <c r="SX290" s="92">
        <v>0</v>
      </c>
      <c r="SY290" s="92">
        <v>0</v>
      </c>
      <c r="SZ290" s="92">
        <v>0</v>
      </c>
      <c r="TA290" s="92">
        <v>0</v>
      </c>
      <c r="TB290" s="92">
        <v>0</v>
      </c>
      <c r="TC290" s="92">
        <v>1</v>
      </c>
      <c r="TD290" s="92">
        <v>0</v>
      </c>
      <c r="TE290" s="92">
        <v>0</v>
      </c>
      <c r="TF290" s="92">
        <v>0</v>
      </c>
      <c r="TG290" s="92">
        <v>0</v>
      </c>
      <c r="TH290" s="92">
        <v>0</v>
      </c>
      <c r="TI290" s="92">
        <v>0</v>
      </c>
      <c r="TJ290" s="92">
        <v>0</v>
      </c>
      <c r="TK290" s="92">
        <v>0</v>
      </c>
      <c r="TL290" s="92">
        <v>0</v>
      </c>
      <c r="TM290" s="92">
        <v>0</v>
      </c>
      <c r="TN290" s="92">
        <v>0</v>
      </c>
      <c r="TO290" s="92">
        <v>0</v>
      </c>
      <c r="TP290" s="92">
        <v>0</v>
      </c>
      <c r="TQ290" s="92">
        <v>-313702302.764</v>
      </c>
      <c r="TR290" s="92">
        <v>0</v>
      </c>
      <c r="TS290" s="92">
        <v>0</v>
      </c>
      <c r="TT290" s="92">
        <v>0</v>
      </c>
      <c r="TU290" s="92">
        <v>0</v>
      </c>
      <c r="TV290" s="92">
        <v>0</v>
      </c>
      <c r="TW290" s="92">
        <v>0</v>
      </c>
      <c r="TX290" s="92">
        <v>0</v>
      </c>
      <c r="TY290" s="92">
        <v>0</v>
      </c>
      <c r="TZ290" s="92">
        <v>0</v>
      </c>
      <c r="UA290" s="92">
        <v>0</v>
      </c>
      <c r="UB290" s="92">
        <v>0</v>
      </c>
      <c r="UC290" s="92">
        <v>0</v>
      </c>
      <c r="UD290" s="92">
        <v>0</v>
      </c>
      <c r="UE290" s="92">
        <v>0</v>
      </c>
      <c r="UF290" s="92">
        <v>0</v>
      </c>
      <c r="UG290" s="92">
        <v>0</v>
      </c>
      <c r="UH290" s="92">
        <v>0</v>
      </c>
      <c r="UI290" s="92">
        <v>0</v>
      </c>
      <c r="UJ290" s="92">
        <v>0</v>
      </c>
      <c r="UK290" s="92">
        <v>0</v>
      </c>
      <c r="UL290" s="92">
        <v>0</v>
      </c>
      <c r="UM290" s="92">
        <v>0</v>
      </c>
      <c r="UN290" s="92">
        <v>0</v>
      </c>
      <c r="UO290" s="92">
        <v>0</v>
      </c>
      <c r="UP290" s="92">
        <v>0</v>
      </c>
      <c r="UQ290" s="92">
        <v>0</v>
      </c>
      <c r="UR290" s="92">
        <v>0</v>
      </c>
      <c r="US290" s="92">
        <v>0</v>
      </c>
      <c r="UT290" s="92">
        <v>0</v>
      </c>
      <c r="UU290" s="92">
        <v>0</v>
      </c>
      <c r="UV290" s="92">
        <v>0</v>
      </c>
      <c r="UW290" s="92">
        <v>0</v>
      </c>
      <c r="UX290" s="92">
        <v>0</v>
      </c>
      <c r="UY290" s="92">
        <v>0</v>
      </c>
      <c r="UZ290" s="92">
        <v>0</v>
      </c>
      <c r="VA290" s="92">
        <v>0</v>
      </c>
      <c r="VB290" s="92">
        <v>0</v>
      </c>
      <c r="VC290" s="92">
        <v>0</v>
      </c>
      <c r="VD290" s="92">
        <v>0</v>
      </c>
      <c r="VE290" s="92">
        <v>0</v>
      </c>
      <c r="VF290" s="92">
        <v>0</v>
      </c>
      <c r="VG290" s="92">
        <v>0</v>
      </c>
      <c r="VH290" s="92">
        <v>0</v>
      </c>
      <c r="VI290" s="92">
        <v>0</v>
      </c>
      <c r="VJ290" s="92">
        <v>0</v>
      </c>
      <c r="VK290" s="92">
        <v>0</v>
      </c>
      <c r="VL290" s="92">
        <v>0</v>
      </c>
      <c r="VM290" s="92">
        <v>0</v>
      </c>
      <c r="VN290" s="92">
        <v>0</v>
      </c>
      <c r="VO290" s="92">
        <v>0</v>
      </c>
      <c r="VP290" s="92">
        <v>0</v>
      </c>
      <c r="VQ290" s="92">
        <v>0</v>
      </c>
      <c r="VR290" s="92">
        <v>0</v>
      </c>
      <c r="VS290" s="92">
        <v>0</v>
      </c>
      <c r="VT290" s="92">
        <v>0</v>
      </c>
      <c r="VU290" s="92">
        <v>0</v>
      </c>
      <c r="VV290" s="92">
        <v>0</v>
      </c>
      <c r="VW290" s="92">
        <v>0</v>
      </c>
      <c r="VX290" s="92">
        <v>0</v>
      </c>
      <c r="VY290" s="92">
        <v>0</v>
      </c>
      <c r="VZ290" s="92">
        <v>0</v>
      </c>
      <c r="WA290" s="92">
        <v>0</v>
      </c>
      <c r="WB290" s="92">
        <v>0</v>
      </c>
      <c r="WC290" s="92">
        <v>0</v>
      </c>
    </row>
    <row r="291" spans="2:601" ht="13.5" customHeight="1">
      <c r="B291" s="851" t="s">
        <v>2950</v>
      </c>
      <c r="C291" s="92">
        <v>0</v>
      </c>
      <c r="D291" s="92">
        <v>81116.170100000003</v>
      </c>
      <c r="E291" s="92">
        <v>-290.73591199999998</v>
      </c>
      <c r="F291" s="92">
        <v>4226.5290800000002</v>
      </c>
      <c r="G291" s="92">
        <v>2.0806177699999998E-3</v>
      </c>
      <c r="H291" s="92">
        <v>1.5026326299999999E-3</v>
      </c>
      <c r="I291" s="92">
        <v>3.2985473199999998E-3</v>
      </c>
      <c r="J291" s="92">
        <v>1.38400587E-3</v>
      </c>
      <c r="K291" s="92">
        <v>3.6735697700000002E-3</v>
      </c>
      <c r="L291" s="92">
        <v>7.6126791699999996E-4</v>
      </c>
      <c r="M291" s="92">
        <v>5.0234184899999998E-4</v>
      </c>
      <c r="N291" s="92">
        <v>0</v>
      </c>
      <c r="O291" s="92">
        <v>3.6295851500000001E-3</v>
      </c>
      <c r="P291" s="92">
        <v>9.1597690000000005E-5</v>
      </c>
      <c r="Q291" s="92">
        <v>3.8432597199999997E-5</v>
      </c>
      <c r="R291" s="92">
        <v>1.5352836499999999E-3</v>
      </c>
      <c r="S291" s="92">
        <v>1.5090776099999999E-3</v>
      </c>
      <c r="T291" s="92">
        <v>3.5194113300000003E-2</v>
      </c>
      <c r="U291" s="92">
        <v>0.36648550000000002</v>
      </c>
      <c r="V291" s="92">
        <v>1.52307539E-3</v>
      </c>
      <c r="W291" s="92">
        <v>2.6312800599999999E-3</v>
      </c>
      <c r="X291" s="92">
        <v>5.2950421799999997E-4</v>
      </c>
      <c r="Y291" s="92">
        <v>9.7653367799999998E-3</v>
      </c>
      <c r="Z291" s="92">
        <v>2.57703004E-3</v>
      </c>
      <c r="AA291" s="92">
        <v>9.8331796100000011E-4</v>
      </c>
      <c r="AB291" s="92">
        <v>2.0130400899999999E-3</v>
      </c>
      <c r="AC291" s="92">
        <v>0.16250419999999999</v>
      </c>
      <c r="AD291" s="92">
        <v>6.54997852E-4</v>
      </c>
      <c r="AE291" s="92">
        <v>0</v>
      </c>
      <c r="AF291" s="92">
        <v>0.21073676199999999</v>
      </c>
      <c r="AG291" s="92">
        <v>0.88942205299999999</v>
      </c>
      <c r="AH291" s="92">
        <v>0</v>
      </c>
      <c r="AI291" s="92">
        <v>55.428401999999998</v>
      </c>
      <c r="AJ291" s="92">
        <v>0</v>
      </c>
      <c r="AK291" s="92">
        <v>0</v>
      </c>
      <c r="AL291" s="92">
        <v>0</v>
      </c>
      <c r="AM291" s="92">
        <v>0</v>
      </c>
      <c r="AN291" s="92">
        <v>1.3800910200000001E-3</v>
      </c>
      <c r="AO291" s="92">
        <v>8.7847420199999998E-2</v>
      </c>
      <c r="AP291" s="92">
        <v>0.193715895</v>
      </c>
      <c r="AQ291" s="92">
        <v>0</v>
      </c>
      <c r="AR291" s="92">
        <v>0.113157704</v>
      </c>
      <c r="AS291" s="92">
        <v>0</v>
      </c>
      <c r="AT291" s="92">
        <v>0.14643814399999999</v>
      </c>
      <c r="AU291" s="92">
        <v>1.41855757E-5</v>
      </c>
      <c r="AV291" s="92">
        <v>1.13829399</v>
      </c>
      <c r="AW291" s="92">
        <v>1.6142652E-3</v>
      </c>
      <c r="AX291" s="92">
        <v>0</v>
      </c>
      <c r="AY291" s="92">
        <v>0</v>
      </c>
      <c r="AZ291" s="92">
        <v>0</v>
      </c>
      <c r="BA291" s="92">
        <v>0</v>
      </c>
      <c r="BB291" s="92">
        <v>0</v>
      </c>
      <c r="BC291" s="92">
        <v>0</v>
      </c>
      <c r="BD291" s="92">
        <v>0</v>
      </c>
      <c r="BE291" s="92">
        <v>0</v>
      </c>
      <c r="BF291" s="92">
        <v>0</v>
      </c>
      <c r="BG291" s="92">
        <v>0</v>
      </c>
      <c r="BH291" s="92">
        <v>0</v>
      </c>
      <c r="BI291" s="92">
        <v>0</v>
      </c>
      <c r="BJ291" s="92">
        <v>0</v>
      </c>
      <c r="BK291" s="92">
        <v>0</v>
      </c>
      <c r="BL291" s="92">
        <v>0</v>
      </c>
      <c r="BM291" s="92">
        <v>0</v>
      </c>
      <c r="BN291" s="92">
        <v>0</v>
      </c>
      <c r="BO291" s="92">
        <v>0</v>
      </c>
      <c r="BP291" s="92">
        <v>0.98627510900000004</v>
      </c>
      <c r="BQ291" s="92">
        <v>4.8551931900000004E-7</v>
      </c>
      <c r="BR291" s="92">
        <v>3.5064449799999998E-7</v>
      </c>
      <c r="BS291" s="92">
        <v>7.6972737099999999E-7</v>
      </c>
      <c r="BT291" s="92">
        <v>3.22962533E-7</v>
      </c>
      <c r="BU291" s="92">
        <v>8.5724015099999998E-7</v>
      </c>
      <c r="BV291" s="92">
        <v>1.77644489E-7</v>
      </c>
      <c r="BW291" s="92">
        <v>1.172232E-7</v>
      </c>
      <c r="BX291" s="92">
        <v>0</v>
      </c>
      <c r="BY291" s="92">
        <v>8.4697618900000002E-7</v>
      </c>
      <c r="BZ291" s="92">
        <v>2.1374636299999999E-8</v>
      </c>
      <c r="CA291" s="92">
        <v>8.9683788500000005E-9</v>
      </c>
      <c r="CB291" s="92">
        <v>3.5826372399999999E-7</v>
      </c>
      <c r="CC291" s="92">
        <v>3.5214845499999999E-7</v>
      </c>
      <c r="CD291" s="92">
        <v>8.2126674799999999E-6</v>
      </c>
      <c r="CE291" s="92">
        <v>8.5520653000000001E-5</v>
      </c>
      <c r="CF291" s="92">
        <v>3.5541488600000002E-7</v>
      </c>
      <c r="CG291" s="92">
        <v>6.1401825900000003E-7</v>
      </c>
      <c r="CH291" s="92">
        <v>1.2356163199999999E-7</v>
      </c>
      <c r="CI291" s="92">
        <v>2.2787749500000001E-6</v>
      </c>
      <c r="CJ291" s="92">
        <v>6.0135883100000003E-7</v>
      </c>
      <c r="CK291" s="92">
        <v>2.29460631E-7</v>
      </c>
      <c r="CL291" s="92">
        <v>4.6974983300000001E-7</v>
      </c>
      <c r="CM291" s="92">
        <v>3.7920914400000003E-5</v>
      </c>
      <c r="CN291" s="92">
        <v>1.5284600400000001E-7</v>
      </c>
      <c r="CO291" s="92">
        <v>0</v>
      </c>
      <c r="CP291" s="92">
        <v>4.9176148900000001E-5</v>
      </c>
      <c r="CQ291" s="92">
        <v>2.0754969799999999E-4</v>
      </c>
      <c r="CR291" s="92">
        <v>0</v>
      </c>
      <c r="CS291" s="92">
        <v>1.29344084E-2</v>
      </c>
      <c r="CT291" s="92">
        <v>0</v>
      </c>
      <c r="CU291" s="92">
        <v>0</v>
      </c>
      <c r="CV291" s="92">
        <v>0</v>
      </c>
      <c r="CW291" s="92">
        <v>0</v>
      </c>
      <c r="CX291" s="92">
        <v>3.2204899099999999E-7</v>
      </c>
      <c r="CY291" s="92">
        <v>2.0499497899999999E-5</v>
      </c>
      <c r="CZ291" s="92">
        <v>4.5204270999999997E-5</v>
      </c>
      <c r="DA291" s="92">
        <v>0</v>
      </c>
      <c r="DB291" s="92">
        <v>2.64057398E-5</v>
      </c>
      <c r="DC291" s="92">
        <v>0</v>
      </c>
      <c r="DD291" s="92">
        <v>3.4171845E-5</v>
      </c>
      <c r="DE291" s="92">
        <v>3.3102529100000002E-9</v>
      </c>
      <c r="DF291" s="92">
        <v>2.6562482099999998E-4</v>
      </c>
      <c r="DG291" s="92">
        <v>3.7669434099999999E-7</v>
      </c>
      <c r="DH291" s="92">
        <v>0</v>
      </c>
      <c r="DI291" s="92">
        <v>0</v>
      </c>
      <c r="DJ291" s="92">
        <v>0</v>
      </c>
      <c r="DK291" s="92">
        <v>0</v>
      </c>
      <c r="DL291" s="92">
        <v>0</v>
      </c>
      <c r="DM291" s="92">
        <v>0</v>
      </c>
      <c r="DN291" s="92">
        <v>0</v>
      </c>
      <c r="DO291" s="92">
        <v>0</v>
      </c>
      <c r="DP291" s="92">
        <v>0</v>
      </c>
      <c r="DQ291" s="92">
        <v>0</v>
      </c>
      <c r="DR291" s="92">
        <v>0</v>
      </c>
      <c r="DS291" s="92">
        <v>0</v>
      </c>
      <c r="DT291" s="92">
        <v>0</v>
      </c>
      <c r="DU291" s="92">
        <v>0</v>
      </c>
      <c r="DV291" s="92">
        <v>0</v>
      </c>
      <c r="DW291" s="92">
        <v>0</v>
      </c>
      <c r="DX291" s="92">
        <v>0</v>
      </c>
      <c r="DY291" s="92">
        <v>0</v>
      </c>
      <c r="DZ291" s="92">
        <v>76142.104800000001</v>
      </c>
      <c r="EA291" s="92">
        <v>9.5852063400000007E-2</v>
      </c>
      <c r="EB291" s="92">
        <v>0.270710809</v>
      </c>
      <c r="EC291" s="92">
        <v>0.59425863199999995</v>
      </c>
      <c r="ED291" s="92">
        <v>0.24933928599999999</v>
      </c>
      <c r="EE291" s="92">
        <v>0.55151817199999997</v>
      </c>
      <c r="EF291" s="92">
        <v>0.114290218</v>
      </c>
      <c r="EG291" s="92">
        <v>0.17195165500000001</v>
      </c>
      <c r="EH291" s="92">
        <v>0</v>
      </c>
      <c r="EI291" s="92">
        <v>0.58850964699999997</v>
      </c>
      <c r="EJ291" s="92">
        <v>1.4851869300000001E-2</v>
      </c>
      <c r="EK291" s="92">
        <v>6.2315535500000003E-3</v>
      </c>
      <c r="EL291" s="92">
        <v>0.202835719</v>
      </c>
      <c r="EM291" s="92">
        <v>0.19937347799999999</v>
      </c>
      <c r="EN291" s="92">
        <v>6.3404898000000003</v>
      </c>
      <c r="EO291" s="92">
        <v>55.760666200000003</v>
      </c>
      <c r="EP291" s="92">
        <v>0.192075038</v>
      </c>
      <c r="EQ291" s="92">
        <v>0.25282801799999999</v>
      </c>
      <c r="ER291" s="92">
        <v>3.1798083800000002E-2</v>
      </c>
      <c r="ES291" s="92">
        <v>0.87965020999999999</v>
      </c>
      <c r="ET291" s="92">
        <v>0.39208811100000002</v>
      </c>
      <c r="EU291" s="92">
        <v>9.0558392299999999E-2</v>
      </c>
      <c r="EV291" s="92">
        <v>0.23771837400000001</v>
      </c>
      <c r="EW291" s="92">
        <v>2.7675375299999998</v>
      </c>
      <c r="EX291" s="92">
        <v>6.4241848800000001E-2</v>
      </c>
      <c r="EY291" s="92">
        <v>0</v>
      </c>
      <c r="EZ291" s="92">
        <v>16.244247099999999</v>
      </c>
      <c r="FA291" s="92">
        <v>117.453785</v>
      </c>
      <c r="FB291" s="92">
        <v>0</v>
      </c>
      <c r="FC291" s="92">
        <v>4711.1209500000004</v>
      </c>
      <c r="FD291" s="92">
        <v>0</v>
      </c>
      <c r="FE291" s="92">
        <v>0</v>
      </c>
      <c r="FF291" s="92">
        <v>0</v>
      </c>
      <c r="FG291" s="92">
        <v>0</v>
      </c>
      <c r="FH291" s="92">
        <v>0.38982983999999998</v>
      </c>
      <c r="FI291" s="92">
        <v>2.8110120300000001</v>
      </c>
      <c r="FJ291" s="92">
        <v>5.42665635</v>
      </c>
      <c r="FK291" s="92">
        <v>0</v>
      </c>
      <c r="FL291" s="92">
        <v>5.2058812899999998</v>
      </c>
      <c r="FM291" s="92">
        <v>0</v>
      </c>
      <c r="FN291" s="92">
        <v>6.4447134400000001</v>
      </c>
      <c r="FO291" s="92">
        <v>2.2757578599999999E-4</v>
      </c>
      <c r="FP291" s="92">
        <v>38.795199199999999</v>
      </c>
      <c r="FQ291" s="92">
        <v>0.103417577</v>
      </c>
      <c r="FR291" s="92">
        <v>0</v>
      </c>
      <c r="FS291" s="92">
        <v>0</v>
      </c>
      <c r="FT291" s="92">
        <v>0</v>
      </c>
      <c r="FU291" s="92">
        <v>0</v>
      </c>
      <c r="FV291" s="92">
        <v>0</v>
      </c>
      <c r="FW291" s="92">
        <v>0</v>
      </c>
      <c r="FX291" s="92">
        <v>0</v>
      </c>
      <c r="FY291" s="92">
        <v>0</v>
      </c>
      <c r="FZ291" s="92">
        <v>0</v>
      </c>
      <c r="GA291" s="92">
        <v>0</v>
      </c>
      <c r="GB291" s="92">
        <v>0</v>
      </c>
      <c r="GC291" s="92">
        <v>0</v>
      </c>
      <c r="GD291" s="92">
        <v>0</v>
      </c>
      <c r="GE291" s="92">
        <v>0</v>
      </c>
      <c r="GF291" s="92">
        <v>0</v>
      </c>
      <c r="GG291" s="92">
        <v>0</v>
      </c>
      <c r="GH291" s="92">
        <v>0</v>
      </c>
      <c r="GI291" s="92">
        <v>0</v>
      </c>
      <c r="GJ291" s="92">
        <v>0.93867973199999999</v>
      </c>
      <c r="GK291" s="92">
        <v>1.1816640699999999E-6</v>
      </c>
      <c r="GL291" s="92">
        <v>3.3373223699999998E-6</v>
      </c>
      <c r="GM291" s="92">
        <v>7.3260193499999999E-6</v>
      </c>
      <c r="GN291" s="92">
        <v>3.0738542699999998E-6</v>
      </c>
      <c r="GO291" s="92">
        <v>6.7991150400000002E-6</v>
      </c>
      <c r="GP291" s="92">
        <v>1.4089696100000001E-6</v>
      </c>
      <c r="GQ291" s="92">
        <v>2.1198196999999999E-6</v>
      </c>
      <c r="GR291" s="92">
        <v>0</v>
      </c>
      <c r="GS291" s="92">
        <v>7.2551458799999998E-6</v>
      </c>
      <c r="GT291" s="92">
        <v>1.8309381800000001E-7</v>
      </c>
      <c r="GU291" s="92">
        <v>7.6822581000000001E-8</v>
      </c>
      <c r="GV291" s="92">
        <v>2.50055838E-6</v>
      </c>
      <c r="GW291" s="92">
        <v>2.4578758899999998E-6</v>
      </c>
      <c r="GX291" s="92">
        <v>7.8165546899999999E-5</v>
      </c>
      <c r="GY291" s="92">
        <v>6.8741739400000001E-4</v>
      </c>
      <c r="GZ291" s="92">
        <v>2.3679007199999999E-6</v>
      </c>
      <c r="HA291" s="92">
        <v>3.11686335E-6</v>
      </c>
      <c r="HB291" s="92">
        <v>3.9200671999999999E-7</v>
      </c>
      <c r="HC291" s="92">
        <v>1.08443262E-5</v>
      </c>
      <c r="HD291" s="92">
        <v>4.8336615399999998E-6</v>
      </c>
      <c r="HE291" s="92">
        <v>1.1164037000000001E-6</v>
      </c>
      <c r="HF291" s="92">
        <v>2.9305916900000001E-6</v>
      </c>
      <c r="HG291" s="92">
        <v>3.4118197700000001E-5</v>
      </c>
      <c r="HH291" s="92">
        <v>7.9197339699999995E-7</v>
      </c>
      <c r="HI291" s="92">
        <v>0</v>
      </c>
      <c r="HJ291" s="92">
        <v>2.0025905000000001E-4</v>
      </c>
      <c r="HK291" s="92">
        <v>1.44797006E-3</v>
      </c>
      <c r="HL291" s="92">
        <v>0</v>
      </c>
      <c r="HM291" s="92">
        <v>5.8078690699999998E-2</v>
      </c>
      <c r="HN291" s="92">
        <v>0</v>
      </c>
      <c r="HO291" s="92">
        <v>0</v>
      </c>
      <c r="HP291" s="92">
        <v>0</v>
      </c>
      <c r="HQ291" s="92">
        <v>0</v>
      </c>
      <c r="HR291" s="92">
        <v>4.8058215699999999E-6</v>
      </c>
      <c r="HS291" s="92">
        <v>3.4654151299999998E-5</v>
      </c>
      <c r="HT291" s="92">
        <v>6.6899809800000004E-5</v>
      </c>
      <c r="HU291" s="92">
        <v>0</v>
      </c>
      <c r="HV291" s="92">
        <v>6.4178095200000004E-5</v>
      </c>
      <c r="HW291" s="92">
        <v>0</v>
      </c>
      <c r="HX291" s="92">
        <v>7.9450415800000001E-5</v>
      </c>
      <c r="HY291" s="92">
        <v>2.80555388E-9</v>
      </c>
      <c r="HZ291" s="92">
        <v>4.7826714600000001E-4</v>
      </c>
      <c r="IA291" s="92">
        <v>1.2749317099999999E-6</v>
      </c>
      <c r="IB291" s="92">
        <v>0</v>
      </c>
      <c r="IC291" s="92">
        <v>0</v>
      </c>
      <c r="ID291" s="92">
        <v>0</v>
      </c>
      <c r="IE291" s="92">
        <v>0</v>
      </c>
      <c r="IF291" s="92">
        <v>0</v>
      </c>
      <c r="IG291" s="92">
        <v>0</v>
      </c>
      <c r="IH291" s="92">
        <v>0</v>
      </c>
      <c r="II291" s="92">
        <v>0</v>
      </c>
      <c r="IJ291" s="92">
        <v>0</v>
      </c>
      <c r="IK291" s="92">
        <v>0</v>
      </c>
      <c r="IL291" s="92">
        <v>0</v>
      </c>
      <c r="IM291" s="92">
        <v>0</v>
      </c>
      <c r="IN291" s="92">
        <v>0</v>
      </c>
      <c r="IO291" s="92">
        <v>0</v>
      </c>
      <c r="IP291" s="92">
        <v>0</v>
      </c>
      <c r="IQ291" s="92">
        <v>0</v>
      </c>
      <c r="IR291" s="92">
        <v>0</v>
      </c>
      <c r="IS291" s="92">
        <v>0</v>
      </c>
      <c r="IT291" s="92">
        <v>4285.3449700000001</v>
      </c>
      <c r="IU291" s="92">
        <v>81116.170100000003</v>
      </c>
      <c r="IV291" s="92">
        <v>1939.12886</v>
      </c>
      <c r="IW291" s="92">
        <v>85.926309399999994</v>
      </c>
      <c r="IX291" s="92">
        <v>1</v>
      </c>
      <c r="IY291" s="92">
        <v>1.9869346000000001E-4</v>
      </c>
      <c r="IZ291" s="92">
        <v>0.99980130700000003</v>
      </c>
      <c r="JA291" s="92">
        <v>0</v>
      </c>
      <c r="JB291" s="92">
        <v>-67844.225900000005</v>
      </c>
      <c r="JC291" s="92">
        <v>-3584.1918099999998</v>
      </c>
      <c r="JD291" s="92">
        <v>-290.73591199999998</v>
      </c>
      <c r="JE291" s="92">
        <v>-40.036601300000001</v>
      </c>
      <c r="JF291" s="92">
        <v>-2.1151226400000001</v>
      </c>
      <c r="JG291" s="92">
        <v>3.6832217700000003E-2</v>
      </c>
      <c r="JH291" s="92">
        <v>0.69718738099999999</v>
      </c>
      <c r="JI291" s="92">
        <v>18.9287375</v>
      </c>
      <c r="JJ291" s="92">
        <v>0</v>
      </c>
      <c r="JK291" s="92">
        <v>0</v>
      </c>
      <c r="JL291" s="92">
        <v>0</v>
      </c>
      <c r="JM291" s="92">
        <v>0</v>
      </c>
      <c r="JN291" s="92">
        <v>0</v>
      </c>
      <c r="JO291" s="92">
        <v>0</v>
      </c>
      <c r="JP291" s="92">
        <v>0</v>
      </c>
      <c r="JQ291" s="92">
        <v>0</v>
      </c>
      <c r="JR291" s="92">
        <v>0</v>
      </c>
      <c r="JS291" s="92">
        <v>0</v>
      </c>
      <c r="JT291" s="92">
        <v>0</v>
      </c>
      <c r="JU291" s="92">
        <v>0</v>
      </c>
      <c r="JV291" s="92">
        <v>0</v>
      </c>
      <c r="JW291" s="92">
        <v>0</v>
      </c>
      <c r="JX291" s="92">
        <v>0</v>
      </c>
      <c r="JY291" s="92">
        <v>0</v>
      </c>
      <c r="JZ291" s="92">
        <v>0</v>
      </c>
      <c r="KA291" s="92">
        <v>0</v>
      </c>
      <c r="KB291" s="92">
        <v>0</v>
      </c>
      <c r="KC291" s="92">
        <v>0</v>
      </c>
      <c r="KD291" s="92">
        <v>0</v>
      </c>
      <c r="KE291" s="92">
        <v>0</v>
      </c>
      <c r="KF291" s="92">
        <v>0</v>
      </c>
      <c r="KG291" s="92">
        <v>0</v>
      </c>
      <c r="KH291" s="92">
        <v>0</v>
      </c>
      <c r="KI291" s="92">
        <v>0</v>
      </c>
      <c r="KJ291" s="92">
        <v>0</v>
      </c>
      <c r="KK291" s="92">
        <v>0</v>
      </c>
      <c r="KL291" s="92">
        <v>0</v>
      </c>
      <c r="KM291" s="92">
        <v>0</v>
      </c>
      <c r="KN291" s="92">
        <v>0</v>
      </c>
      <c r="KO291" s="92">
        <v>0</v>
      </c>
      <c r="KP291" s="92">
        <v>0</v>
      </c>
      <c r="KQ291" s="92">
        <v>0</v>
      </c>
      <c r="KR291" s="92">
        <v>0</v>
      </c>
      <c r="KS291" s="92">
        <v>0</v>
      </c>
      <c r="KT291" s="92">
        <v>0</v>
      </c>
      <c r="KU291" s="92">
        <v>0</v>
      </c>
      <c r="KV291" s="92">
        <v>0</v>
      </c>
      <c r="KW291" s="92">
        <v>0</v>
      </c>
      <c r="KX291" s="92">
        <v>0</v>
      </c>
      <c r="KY291" s="92">
        <v>0</v>
      </c>
      <c r="KZ291" s="92">
        <v>0</v>
      </c>
      <c r="LA291" s="92">
        <v>0</v>
      </c>
      <c r="LB291" s="92">
        <v>0</v>
      </c>
      <c r="LC291" s="92">
        <v>0</v>
      </c>
      <c r="LD291" s="92">
        <v>0</v>
      </c>
      <c r="LE291" s="92">
        <v>0</v>
      </c>
      <c r="LF291" s="92">
        <v>0</v>
      </c>
      <c r="LG291" s="92">
        <v>0</v>
      </c>
      <c r="LH291" s="92">
        <v>0</v>
      </c>
      <c r="LI291" s="92">
        <v>0</v>
      </c>
      <c r="LJ291" s="92">
        <v>0</v>
      </c>
      <c r="LK291" s="92">
        <v>0</v>
      </c>
      <c r="LL291" s="92">
        <v>0</v>
      </c>
      <c r="LM291" s="92">
        <v>0</v>
      </c>
      <c r="LN291" s="92">
        <v>0</v>
      </c>
      <c r="LO291" s="92">
        <v>0</v>
      </c>
      <c r="LP291" s="92">
        <v>0</v>
      </c>
      <c r="LQ291" s="92">
        <v>0</v>
      </c>
      <c r="LR291" s="92">
        <v>0</v>
      </c>
      <c r="LS291" s="92">
        <v>0</v>
      </c>
      <c r="LT291" s="92">
        <v>0</v>
      </c>
      <c r="LU291" s="92">
        <v>0</v>
      </c>
      <c r="LV291" s="92">
        <v>0</v>
      </c>
      <c r="LW291" s="92">
        <v>0</v>
      </c>
      <c r="LX291" s="92">
        <v>0</v>
      </c>
      <c r="LY291" s="92">
        <v>0</v>
      </c>
      <c r="LZ291" s="92">
        <v>0</v>
      </c>
      <c r="MA291" s="92">
        <v>0</v>
      </c>
      <c r="MB291" s="92">
        <v>0</v>
      </c>
      <c r="MC291" s="92">
        <v>0</v>
      </c>
      <c r="MD291" s="92">
        <v>0</v>
      </c>
      <c r="ME291" s="92">
        <v>0</v>
      </c>
      <c r="MF291" s="92">
        <v>0</v>
      </c>
      <c r="MG291" s="92">
        <v>0</v>
      </c>
      <c r="MH291" s="92">
        <v>0</v>
      </c>
      <c r="MI291" s="92">
        <v>0</v>
      </c>
      <c r="MJ291" s="92">
        <v>0</v>
      </c>
      <c r="MK291" s="92">
        <v>0</v>
      </c>
      <c r="ML291" s="92">
        <v>0</v>
      </c>
      <c r="MM291" s="92">
        <v>0</v>
      </c>
      <c r="MN291" s="92">
        <v>0</v>
      </c>
      <c r="MO291" s="92">
        <v>0</v>
      </c>
      <c r="MP291" s="92">
        <v>0</v>
      </c>
      <c r="MQ291" s="92">
        <v>0</v>
      </c>
      <c r="MR291" s="92">
        <v>0</v>
      </c>
      <c r="MS291" s="92">
        <v>0</v>
      </c>
      <c r="MT291" s="92">
        <v>0</v>
      </c>
      <c r="MU291" s="92">
        <v>0</v>
      </c>
      <c r="MV291" s="92">
        <v>0</v>
      </c>
      <c r="MW291" s="92">
        <v>0</v>
      </c>
      <c r="MX291" s="92">
        <v>0</v>
      </c>
      <c r="MY291" s="92">
        <v>0</v>
      </c>
      <c r="MZ291" s="92">
        <v>0</v>
      </c>
      <c r="NA291" s="92">
        <v>0</v>
      </c>
      <c r="NB291" s="92">
        <v>0</v>
      </c>
      <c r="NC291" s="92">
        <v>0</v>
      </c>
      <c r="ND291" s="92">
        <v>0</v>
      </c>
      <c r="NE291" s="92">
        <v>0</v>
      </c>
      <c r="NF291" s="92">
        <v>0</v>
      </c>
      <c r="NG291" s="92">
        <v>0</v>
      </c>
      <c r="NH291" s="92">
        <v>0</v>
      </c>
      <c r="NI291" s="92">
        <v>0</v>
      </c>
      <c r="NJ291" s="92">
        <v>0</v>
      </c>
      <c r="NK291" s="92">
        <v>0</v>
      </c>
      <c r="NL291" s="92">
        <v>0</v>
      </c>
      <c r="NM291" s="92">
        <v>0</v>
      </c>
      <c r="NN291" s="92">
        <v>0</v>
      </c>
      <c r="NO291" s="92">
        <v>0</v>
      </c>
      <c r="NP291" s="92">
        <v>0</v>
      </c>
      <c r="NQ291" s="92">
        <v>0</v>
      </c>
      <c r="NR291" s="92">
        <v>0</v>
      </c>
      <c r="NS291" s="92">
        <v>0</v>
      </c>
      <c r="NT291" s="92">
        <v>0</v>
      </c>
      <c r="NU291" s="92">
        <v>0</v>
      </c>
      <c r="NV291" s="92">
        <v>0</v>
      </c>
      <c r="NW291" s="92">
        <v>0</v>
      </c>
      <c r="NX291" s="92">
        <v>0</v>
      </c>
      <c r="NY291" s="92">
        <v>0</v>
      </c>
      <c r="NZ291" s="92">
        <v>0</v>
      </c>
      <c r="OA291" s="92">
        <v>0</v>
      </c>
      <c r="OB291" s="92">
        <v>0</v>
      </c>
      <c r="OC291" s="92">
        <v>0</v>
      </c>
      <c r="OD291" s="92">
        <v>0</v>
      </c>
      <c r="OE291" s="92">
        <v>0</v>
      </c>
      <c r="OF291" s="92">
        <v>0</v>
      </c>
      <c r="OG291" s="92">
        <v>0</v>
      </c>
      <c r="OH291" s="92">
        <v>0</v>
      </c>
      <c r="OI291" s="92">
        <v>0</v>
      </c>
      <c r="OJ291" s="92">
        <v>0</v>
      </c>
      <c r="OK291" s="92">
        <v>0</v>
      </c>
      <c r="OL291" s="92">
        <v>0</v>
      </c>
      <c r="OM291" s="92">
        <v>0</v>
      </c>
      <c r="ON291" s="92">
        <v>0</v>
      </c>
      <c r="OO291" s="92">
        <v>0</v>
      </c>
      <c r="OP291" s="92">
        <v>0</v>
      </c>
      <c r="OQ291" s="92">
        <v>0</v>
      </c>
      <c r="OR291" s="92">
        <v>0</v>
      </c>
      <c r="OS291" s="92">
        <v>0</v>
      </c>
      <c r="OT291" s="92">
        <v>0</v>
      </c>
      <c r="OU291" s="92">
        <v>0</v>
      </c>
      <c r="OV291" s="92">
        <v>0</v>
      </c>
      <c r="OW291" s="92">
        <v>0</v>
      </c>
      <c r="OX291" s="92">
        <v>0</v>
      </c>
      <c r="OY291" s="92">
        <v>0</v>
      </c>
      <c r="OZ291" s="92">
        <v>0</v>
      </c>
      <c r="PA291" s="92">
        <v>0</v>
      </c>
      <c r="PB291" s="92">
        <v>0</v>
      </c>
      <c r="PC291" s="92">
        <v>0</v>
      </c>
      <c r="PD291" s="92">
        <v>0</v>
      </c>
      <c r="PE291" s="92">
        <v>0</v>
      </c>
      <c r="PF291" s="92">
        <v>0</v>
      </c>
      <c r="PG291" s="92">
        <v>0</v>
      </c>
      <c r="PH291" s="92">
        <v>0</v>
      </c>
      <c r="PI291" s="92">
        <v>0</v>
      </c>
      <c r="PJ291" s="92">
        <v>0</v>
      </c>
      <c r="PK291" s="92">
        <v>0</v>
      </c>
      <c r="PL291" s="92">
        <v>0</v>
      </c>
      <c r="PM291" s="92">
        <v>0</v>
      </c>
      <c r="PN291" s="92">
        <v>0</v>
      </c>
      <c r="PO291" s="92">
        <v>0</v>
      </c>
      <c r="PP291" s="92">
        <v>0</v>
      </c>
      <c r="PQ291" s="92">
        <v>0</v>
      </c>
      <c r="PR291" s="92">
        <v>0</v>
      </c>
      <c r="PS291" s="92">
        <v>0</v>
      </c>
      <c r="PT291" s="92">
        <v>0</v>
      </c>
      <c r="PU291" s="92">
        <v>0</v>
      </c>
      <c r="PV291" s="92">
        <v>0</v>
      </c>
      <c r="PW291" s="92">
        <v>0</v>
      </c>
      <c r="PX291" s="92">
        <v>0</v>
      </c>
      <c r="PY291" s="92">
        <v>0</v>
      </c>
      <c r="PZ291" s="92">
        <v>0</v>
      </c>
      <c r="QA291" s="92">
        <v>0</v>
      </c>
      <c r="QB291" s="92">
        <v>0</v>
      </c>
      <c r="QC291" s="92">
        <v>0</v>
      </c>
      <c r="QD291" s="92">
        <v>0</v>
      </c>
      <c r="QE291" s="92">
        <v>0</v>
      </c>
      <c r="QF291" s="92">
        <v>0</v>
      </c>
      <c r="QG291" s="92">
        <v>0</v>
      </c>
      <c r="QH291" s="92">
        <v>0</v>
      </c>
      <c r="QI291" s="92">
        <v>0</v>
      </c>
      <c r="QJ291" s="92">
        <v>0</v>
      </c>
      <c r="QK291" s="92">
        <v>0</v>
      </c>
      <c r="QL291" s="92">
        <v>0</v>
      </c>
      <c r="QM291" s="92">
        <v>0</v>
      </c>
      <c r="QN291" s="92">
        <v>0</v>
      </c>
      <c r="QO291" s="92">
        <v>0</v>
      </c>
      <c r="QP291" s="92">
        <v>0</v>
      </c>
      <c r="QQ291" s="92">
        <v>0</v>
      </c>
      <c r="QR291" s="92">
        <v>0</v>
      </c>
      <c r="QS291" s="92">
        <v>0</v>
      </c>
      <c r="QT291" s="92">
        <v>0</v>
      </c>
      <c r="QU291" s="92">
        <v>0</v>
      </c>
      <c r="QV291" s="92">
        <v>0</v>
      </c>
      <c r="QW291" s="92">
        <v>0</v>
      </c>
      <c r="QX291" s="92">
        <v>0</v>
      </c>
      <c r="QY291" s="92">
        <v>0</v>
      </c>
      <c r="QZ291" s="92">
        <v>0</v>
      </c>
      <c r="RA291" s="92">
        <v>0</v>
      </c>
      <c r="RB291" s="92">
        <v>0</v>
      </c>
      <c r="RC291" s="92">
        <v>0</v>
      </c>
      <c r="RD291" s="92">
        <v>0</v>
      </c>
      <c r="RE291" s="92">
        <v>0</v>
      </c>
      <c r="RF291" s="92">
        <v>0</v>
      </c>
      <c r="RG291" s="92">
        <v>0</v>
      </c>
      <c r="RH291" s="92">
        <v>0</v>
      </c>
      <c r="RI291" s="92">
        <v>0</v>
      </c>
      <c r="RJ291" s="92">
        <v>0</v>
      </c>
      <c r="RK291" s="92">
        <v>0</v>
      </c>
      <c r="RL291" s="92">
        <v>0</v>
      </c>
      <c r="RM291" s="92">
        <v>0</v>
      </c>
      <c r="RN291" s="92">
        <v>0</v>
      </c>
      <c r="RO291" s="92">
        <v>0</v>
      </c>
      <c r="RP291" s="92">
        <v>0</v>
      </c>
      <c r="RQ291" s="92">
        <v>0</v>
      </c>
      <c r="RR291" s="92">
        <v>0</v>
      </c>
      <c r="RS291" s="92">
        <v>0</v>
      </c>
      <c r="RT291" s="92">
        <v>0</v>
      </c>
      <c r="RU291" s="92">
        <v>0</v>
      </c>
      <c r="RV291" s="92">
        <v>0</v>
      </c>
      <c r="RW291" s="92">
        <v>0</v>
      </c>
      <c r="RX291" s="92">
        <v>0</v>
      </c>
      <c r="RY291" s="92">
        <v>0</v>
      </c>
      <c r="RZ291" s="92">
        <v>0</v>
      </c>
      <c r="SA291" s="92">
        <v>0</v>
      </c>
      <c r="SB291" s="92">
        <v>0</v>
      </c>
      <c r="SC291" s="92">
        <v>0</v>
      </c>
      <c r="SD291" s="92">
        <v>0</v>
      </c>
      <c r="SE291" s="92">
        <v>0</v>
      </c>
      <c r="SF291" s="92">
        <v>0</v>
      </c>
      <c r="SG291" s="92">
        <v>0</v>
      </c>
      <c r="SH291" s="92">
        <v>0</v>
      </c>
      <c r="SI291" s="92">
        <v>0</v>
      </c>
      <c r="SJ291" s="92">
        <v>0</v>
      </c>
      <c r="SK291" s="92">
        <v>0</v>
      </c>
      <c r="SL291" s="92">
        <v>0</v>
      </c>
      <c r="SM291" s="92">
        <v>0</v>
      </c>
      <c r="SN291" s="92">
        <v>0</v>
      </c>
      <c r="SO291" s="92">
        <v>0</v>
      </c>
      <c r="SP291" s="92">
        <v>0</v>
      </c>
      <c r="SQ291" s="92">
        <v>0</v>
      </c>
      <c r="SR291" s="92">
        <v>0</v>
      </c>
      <c r="SS291" s="92">
        <v>0</v>
      </c>
      <c r="ST291" s="92">
        <v>0</v>
      </c>
      <c r="SU291" s="92">
        <v>0</v>
      </c>
      <c r="SV291" s="92">
        <v>0</v>
      </c>
      <c r="SW291" s="92">
        <v>0</v>
      </c>
      <c r="SX291" s="92">
        <v>0</v>
      </c>
      <c r="SY291" s="92">
        <v>0</v>
      </c>
      <c r="SZ291" s="92">
        <v>0</v>
      </c>
      <c r="TA291" s="92">
        <v>0</v>
      </c>
      <c r="TB291" s="92">
        <v>0</v>
      </c>
      <c r="TC291" s="92">
        <v>1</v>
      </c>
      <c r="TD291" s="92">
        <v>0</v>
      </c>
      <c r="TE291" s="92">
        <v>0</v>
      </c>
      <c r="TF291" s="92">
        <v>0</v>
      </c>
      <c r="TG291" s="92">
        <v>0</v>
      </c>
      <c r="TH291" s="92">
        <v>0</v>
      </c>
      <c r="TI291" s="92">
        <v>0</v>
      </c>
      <c r="TJ291" s="92">
        <v>0</v>
      </c>
      <c r="TK291" s="92">
        <v>0</v>
      </c>
      <c r="TL291" s="92">
        <v>0</v>
      </c>
      <c r="TM291" s="92">
        <v>0</v>
      </c>
      <c r="TN291" s="92">
        <v>0</v>
      </c>
      <c r="TO291" s="92">
        <v>0</v>
      </c>
      <c r="TP291" s="92">
        <v>2.4644265300000001E-3</v>
      </c>
      <c r="TQ291" s="92">
        <v>-343714628.42900002</v>
      </c>
      <c r="TR291" s="92">
        <v>1.0887798472222199E-3</v>
      </c>
      <c r="TS291" s="92">
        <v>1.3798633500000001E-4</v>
      </c>
      <c r="TT291" s="92">
        <v>8.1114505555555604E-10</v>
      </c>
      <c r="TU291" s="92">
        <v>2.1934711027777798E-19</v>
      </c>
      <c r="TV291" s="92">
        <v>4.81506127777778E-19</v>
      </c>
      <c r="TW291" s="92">
        <v>2.02030543333334E-19</v>
      </c>
      <c r="TX291" s="92">
        <v>3.1128539999999998E-17</v>
      </c>
      <c r="TY291" s="92">
        <v>6.45071694444445E-18</v>
      </c>
      <c r="TZ291" s="92">
        <v>2.8137477499999998E-17</v>
      </c>
      <c r="UA291" s="92">
        <v>0</v>
      </c>
      <c r="UB291" s="92">
        <v>5.2982944444444505E-19</v>
      </c>
      <c r="UC291" s="92">
        <v>1.33709917777778E-20</v>
      </c>
      <c r="UD291" s="92">
        <v>5.6102063333333399E-21</v>
      </c>
      <c r="UE291" s="92">
        <v>1.30094543888889E-17</v>
      </c>
      <c r="UF291" s="92">
        <v>1.27873936111111E-17</v>
      </c>
      <c r="UG291" s="92">
        <v>5.13746797222223E-18</v>
      </c>
      <c r="UH291" s="92">
        <v>3.2116263611111101E-12</v>
      </c>
      <c r="UI291" s="92">
        <v>5.6252349166666698E-13</v>
      </c>
      <c r="UJ291" s="92">
        <v>5.48330136111112E-10</v>
      </c>
      <c r="UK291" s="92">
        <v>9.8755331388889003E-12</v>
      </c>
      <c r="UL291" s="92">
        <v>8.6324500277777804E-13</v>
      </c>
      <c r="UM291" s="92">
        <v>1.1428655250000001E-17</v>
      </c>
      <c r="UN291" s="92">
        <v>2.2174529916666698E-15</v>
      </c>
      <c r="UO291" s="92">
        <v>8.5512721666666702E-16</v>
      </c>
      <c r="UP291" s="92">
        <v>9.2131471944444497E-8</v>
      </c>
      <c r="UQ291" s="92">
        <v>1.12953140833333E-15</v>
      </c>
      <c r="UR291" s="92">
        <v>0</v>
      </c>
      <c r="US291" s="92">
        <v>0</v>
      </c>
      <c r="UT291" s="92">
        <v>0</v>
      </c>
      <c r="UU291" s="92">
        <v>0</v>
      </c>
      <c r="UV291" s="92">
        <v>1.00122537777778E-8</v>
      </c>
      <c r="UW291" s="92">
        <v>0</v>
      </c>
      <c r="UX291" s="92">
        <v>0</v>
      </c>
      <c r="UY291" s="92">
        <v>0</v>
      </c>
      <c r="UZ291" s="92">
        <v>0</v>
      </c>
      <c r="VA291" s="92">
        <v>1.20601521111111E-16</v>
      </c>
      <c r="VB291" s="92">
        <v>2.26970518888889E-5</v>
      </c>
      <c r="VC291" s="92">
        <v>5.16375888888889E-5</v>
      </c>
      <c r="VD291" s="92">
        <v>0</v>
      </c>
      <c r="VE291" s="92">
        <v>7.8412298055555604E-8</v>
      </c>
      <c r="VF291" s="92">
        <v>0</v>
      </c>
      <c r="VG291" s="92">
        <v>1.9699325416666699E-5</v>
      </c>
      <c r="VH291" s="92">
        <v>3.6728424444444501E-9</v>
      </c>
      <c r="VI291" s="92">
        <v>4.3116799444444499E-6</v>
      </c>
      <c r="VJ291" s="92">
        <v>1.8659676805555601E-9</v>
      </c>
      <c r="VK291" s="92">
        <v>0</v>
      </c>
      <c r="VL291" s="92">
        <v>0</v>
      </c>
      <c r="VM291" s="92">
        <v>0</v>
      </c>
      <c r="VN291" s="92">
        <v>0</v>
      </c>
      <c r="VO291" s="92">
        <v>0</v>
      </c>
      <c r="VP291" s="92">
        <v>0</v>
      </c>
      <c r="VQ291" s="92">
        <v>0</v>
      </c>
      <c r="VR291" s="92">
        <v>0</v>
      </c>
      <c r="VS291" s="92">
        <v>0</v>
      </c>
      <c r="VT291" s="92">
        <v>0</v>
      </c>
      <c r="VU291" s="92">
        <v>0</v>
      </c>
      <c r="VV291" s="92">
        <v>0</v>
      </c>
      <c r="VW291" s="92">
        <v>0</v>
      </c>
      <c r="VX291" s="92">
        <v>0</v>
      </c>
      <c r="VY291" s="92">
        <v>0</v>
      </c>
      <c r="VZ291" s="92">
        <v>0</v>
      </c>
      <c r="WA291" s="92">
        <v>0</v>
      </c>
      <c r="WB291" s="92">
        <v>0</v>
      </c>
      <c r="WC291" s="92">
        <v>0</v>
      </c>
    </row>
    <row r="292" spans="2:601" ht="13.5" customHeight="1">
      <c r="B292" s="851" t="s">
        <v>2951</v>
      </c>
      <c r="C292" s="92">
        <v>0</v>
      </c>
      <c r="D292" s="92">
        <v>4687.9886399999996</v>
      </c>
      <c r="E292" s="92">
        <v>-17.412122700000001</v>
      </c>
      <c r="F292" s="92">
        <v>260.22291300000001</v>
      </c>
      <c r="G292" s="92">
        <v>0</v>
      </c>
      <c r="H292" s="92">
        <v>0</v>
      </c>
      <c r="I292" s="92">
        <v>0</v>
      </c>
      <c r="J292" s="92">
        <v>0</v>
      </c>
      <c r="K292" s="92">
        <v>0</v>
      </c>
      <c r="L292" s="92">
        <v>0</v>
      </c>
      <c r="M292" s="92">
        <v>0</v>
      </c>
      <c r="N292" s="92">
        <v>0</v>
      </c>
      <c r="O292" s="92">
        <v>0</v>
      </c>
      <c r="P292" s="92">
        <v>0</v>
      </c>
      <c r="Q292" s="92">
        <v>0</v>
      </c>
      <c r="R292" s="92">
        <v>0</v>
      </c>
      <c r="S292" s="92">
        <v>0</v>
      </c>
      <c r="T292" s="92">
        <v>0</v>
      </c>
      <c r="U292" s="92">
        <v>0</v>
      </c>
      <c r="V292" s="92">
        <v>0</v>
      </c>
      <c r="W292" s="92">
        <v>0</v>
      </c>
      <c r="X292" s="92">
        <v>0</v>
      </c>
      <c r="Y292" s="92">
        <v>0</v>
      </c>
      <c r="Z292" s="92">
        <v>0</v>
      </c>
      <c r="AA292" s="92">
        <v>0</v>
      </c>
      <c r="AB292" s="92">
        <v>0</v>
      </c>
      <c r="AC292" s="92">
        <v>0</v>
      </c>
      <c r="AD292" s="92">
        <v>0</v>
      </c>
      <c r="AE292" s="92">
        <v>0</v>
      </c>
      <c r="AF292" s="92">
        <v>0</v>
      </c>
      <c r="AG292" s="92">
        <v>0</v>
      </c>
      <c r="AH292" s="92">
        <v>0</v>
      </c>
      <c r="AI292" s="92">
        <v>0</v>
      </c>
      <c r="AJ292" s="92">
        <v>0</v>
      </c>
      <c r="AK292" s="92">
        <v>0</v>
      </c>
      <c r="AL292" s="92">
        <v>0</v>
      </c>
      <c r="AM292" s="92">
        <v>0</v>
      </c>
      <c r="AN292" s="92">
        <v>0</v>
      </c>
      <c r="AO292" s="92">
        <v>0</v>
      </c>
      <c r="AP292" s="92">
        <v>0</v>
      </c>
      <c r="AQ292" s="92">
        <v>0</v>
      </c>
      <c r="AR292" s="92">
        <v>0</v>
      </c>
      <c r="AS292" s="92">
        <v>0</v>
      </c>
      <c r="AT292" s="92">
        <v>0</v>
      </c>
      <c r="AU292" s="92">
        <v>0</v>
      </c>
      <c r="AV292" s="92">
        <v>0</v>
      </c>
      <c r="AW292" s="92">
        <v>0</v>
      </c>
      <c r="AX292" s="92">
        <v>0</v>
      </c>
      <c r="AY292" s="92">
        <v>0</v>
      </c>
      <c r="AZ292" s="92">
        <v>0</v>
      </c>
      <c r="BA292" s="92">
        <v>0</v>
      </c>
      <c r="BB292" s="92">
        <v>0</v>
      </c>
      <c r="BC292" s="92">
        <v>0</v>
      </c>
      <c r="BD292" s="92">
        <v>0</v>
      </c>
      <c r="BE292" s="92">
        <v>0</v>
      </c>
      <c r="BF292" s="92">
        <v>0</v>
      </c>
      <c r="BG292" s="92">
        <v>0</v>
      </c>
      <c r="BH292" s="92">
        <v>0</v>
      </c>
      <c r="BI292" s="92">
        <v>0</v>
      </c>
      <c r="BJ292" s="92">
        <v>0</v>
      </c>
      <c r="BK292" s="92">
        <v>0</v>
      </c>
      <c r="BL292" s="92">
        <v>0</v>
      </c>
      <c r="BM292" s="92">
        <v>0</v>
      </c>
      <c r="BN292" s="92">
        <v>0</v>
      </c>
      <c r="BO292" s="92">
        <v>0</v>
      </c>
      <c r="BP292" s="92">
        <v>1</v>
      </c>
      <c r="BQ292" s="92">
        <v>0</v>
      </c>
      <c r="BR292" s="92">
        <v>0</v>
      </c>
      <c r="BS292" s="92">
        <v>0</v>
      </c>
      <c r="BT292" s="92">
        <v>0</v>
      </c>
      <c r="BU292" s="92">
        <v>0</v>
      </c>
      <c r="BV292" s="92">
        <v>0</v>
      </c>
      <c r="BW292" s="92">
        <v>0</v>
      </c>
      <c r="BX292" s="92">
        <v>0</v>
      </c>
      <c r="BY292" s="92">
        <v>0</v>
      </c>
      <c r="BZ292" s="92">
        <v>0</v>
      </c>
      <c r="CA292" s="92">
        <v>0</v>
      </c>
      <c r="CB292" s="92">
        <v>0</v>
      </c>
      <c r="CC292" s="92">
        <v>0</v>
      </c>
      <c r="CD292" s="92">
        <v>0</v>
      </c>
      <c r="CE292" s="92">
        <v>0</v>
      </c>
      <c r="CF292" s="92">
        <v>0</v>
      </c>
      <c r="CG292" s="92">
        <v>0</v>
      </c>
      <c r="CH292" s="92">
        <v>0</v>
      </c>
      <c r="CI292" s="92">
        <v>0</v>
      </c>
      <c r="CJ292" s="92">
        <v>0</v>
      </c>
      <c r="CK292" s="92">
        <v>0</v>
      </c>
      <c r="CL292" s="92">
        <v>0</v>
      </c>
      <c r="CM292" s="92">
        <v>0</v>
      </c>
      <c r="CN292" s="92">
        <v>0</v>
      </c>
      <c r="CO292" s="92">
        <v>0</v>
      </c>
      <c r="CP292" s="92">
        <v>0</v>
      </c>
      <c r="CQ292" s="92">
        <v>0</v>
      </c>
      <c r="CR292" s="92">
        <v>0</v>
      </c>
      <c r="CS292" s="92">
        <v>0</v>
      </c>
      <c r="CT292" s="92">
        <v>0</v>
      </c>
      <c r="CU292" s="92">
        <v>0</v>
      </c>
      <c r="CV292" s="92">
        <v>0</v>
      </c>
      <c r="CW292" s="92">
        <v>0</v>
      </c>
      <c r="CX292" s="92">
        <v>0</v>
      </c>
      <c r="CY292" s="92">
        <v>0</v>
      </c>
      <c r="CZ292" s="92">
        <v>0</v>
      </c>
      <c r="DA292" s="92">
        <v>0</v>
      </c>
      <c r="DB292" s="92">
        <v>0</v>
      </c>
      <c r="DC292" s="92">
        <v>0</v>
      </c>
      <c r="DD292" s="92">
        <v>0</v>
      </c>
      <c r="DE292" s="92">
        <v>0</v>
      </c>
      <c r="DF292" s="92">
        <v>0</v>
      </c>
      <c r="DG292" s="92">
        <v>0</v>
      </c>
      <c r="DH292" s="92">
        <v>0</v>
      </c>
      <c r="DI292" s="92">
        <v>0</v>
      </c>
      <c r="DJ292" s="92">
        <v>0</v>
      </c>
      <c r="DK292" s="92">
        <v>0</v>
      </c>
      <c r="DL292" s="92">
        <v>0</v>
      </c>
      <c r="DM292" s="92">
        <v>0</v>
      </c>
      <c r="DN292" s="92">
        <v>0</v>
      </c>
      <c r="DO292" s="92">
        <v>0</v>
      </c>
      <c r="DP292" s="92">
        <v>0</v>
      </c>
      <c r="DQ292" s="92">
        <v>0</v>
      </c>
      <c r="DR292" s="92">
        <v>0</v>
      </c>
      <c r="DS292" s="92">
        <v>0</v>
      </c>
      <c r="DT292" s="92">
        <v>0</v>
      </c>
      <c r="DU292" s="92">
        <v>0</v>
      </c>
      <c r="DV292" s="92">
        <v>0</v>
      </c>
      <c r="DW292" s="92">
        <v>0</v>
      </c>
      <c r="DX292" s="92">
        <v>0</v>
      </c>
      <c r="DY292" s="92">
        <v>0</v>
      </c>
      <c r="DZ292" s="92">
        <v>4687.9886399999996</v>
      </c>
      <c r="EA292" s="92">
        <v>0</v>
      </c>
      <c r="EB292" s="92">
        <v>0</v>
      </c>
      <c r="EC292" s="92">
        <v>0</v>
      </c>
      <c r="ED292" s="92">
        <v>0</v>
      </c>
      <c r="EE292" s="92">
        <v>0</v>
      </c>
      <c r="EF292" s="92">
        <v>0</v>
      </c>
      <c r="EG292" s="92">
        <v>0</v>
      </c>
      <c r="EH292" s="92">
        <v>0</v>
      </c>
      <c r="EI292" s="92">
        <v>0</v>
      </c>
      <c r="EJ292" s="92">
        <v>0</v>
      </c>
      <c r="EK292" s="92">
        <v>0</v>
      </c>
      <c r="EL292" s="92">
        <v>0</v>
      </c>
      <c r="EM292" s="92">
        <v>0</v>
      </c>
      <c r="EN292" s="92">
        <v>0</v>
      </c>
      <c r="EO292" s="92">
        <v>0</v>
      </c>
      <c r="EP292" s="92">
        <v>0</v>
      </c>
      <c r="EQ292" s="92">
        <v>0</v>
      </c>
      <c r="ER292" s="92">
        <v>0</v>
      </c>
      <c r="ES292" s="92">
        <v>0</v>
      </c>
      <c r="ET292" s="92">
        <v>0</v>
      </c>
      <c r="EU292" s="92">
        <v>0</v>
      </c>
      <c r="EV292" s="92">
        <v>0</v>
      </c>
      <c r="EW292" s="92">
        <v>0</v>
      </c>
      <c r="EX292" s="92">
        <v>0</v>
      </c>
      <c r="EY292" s="92">
        <v>0</v>
      </c>
      <c r="EZ292" s="92">
        <v>0</v>
      </c>
      <c r="FA292" s="92">
        <v>0</v>
      </c>
      <c r="FB292" s="92">
        <v>0</v>
      </c>
      <c r="FC292" s="92">
        <v>0</v>
      </c>
      <c r="FD292" s="92">
        <v>0</v>
      </c>
      <c r="FE292" s="92">
        <v>0</v>
      </c>
      <c r="FF292" s="92">
        <v>0</v>
      </c>
      <c r="FG292" s="92">
        <v>0</v>
      </c>
      <c r="FH292" s="92">
        <v>0</v>
      </c>
      <c r="FI292" s="92">
        <v>0</v>
      </c>
      <c r="FJ292" s="92">
        <v>0</v>
      </c>
      <c r="FK292" s="92">
        <v>0</v>
      </c>
      <c r="FL292" s="92">
        <v>0</v>
      </c>
      <c r="FM292" s="92">
        <v>0</v>
      </c>
      <c r="FN292" s="92">
        <v>0</v>
      </c>
      <c r="FO292" s="92">
        <v>0</v>
      </c>
      <c r="FP292" s="92">
        <v>0</v>
      </c>
      <c r="FQ292" s="92">
        <v>0</v>
      </c>
      <c r="FR292" s="92">
        <v>0</v>
      </c>
      <c r="FS292" s="92">
        <v>0</v>
      </c>
      <c r="FT292" s="92">
        <v>0</v>
      </c>
      <c r="FU292" s="92">
        <v>0</v>
      </c>
      <c r="FV292" s="92">
        <v>0</v>
      </c>
      <c r="FW292" s="92">
        <v>0</v>
      </c>
      <c r="FX292" s="92">
        <v>0</v>
      </c>
      <c r="FY292" s="92">
        <v>0</v>
      </c>
      <c r="FZ292" s="92">
        <v>0</v>
      </c>
      <c r="GA292" s="92">
        <v>0</v>
      </c>
      <c r="GB292" s="92">
        <v>0</v>
      </c>
      <c r="GC292" s="92">
        <v>0</v>
      </c>
      <c r="GD292" s="92">
        <v>0</v>
      </c>
      <c r="GE292" s="92">
        <v>0</v>
      </c>
      <c r="GF292" s="92">
        <v>0</v>
      </c>
      <c r="GG292" s="92">
        <v>0</v>
      </c>
      <c r="GH292" s="92">
        <v>0</v>
      </c>
      <c r="GI292" s="92">
        <v>0</v>
      </c>
      <c r="GJ292" s="92">
        <v>1</v>
      </c>
      <c r="GK292" s="92">
        <v>0</v>
      </c>
      <c r="GL292" s="92">
        <v>0</v>
      </c>
      <c r="GM292" s="92">
        <v>0</v>
      </c>
      <c r="GN292" s="92">
        <v>0</v>
      </c>
      <c r="GO292" s="92">
        <v>0</v>
      </c>
      <c r="GP292" s="92">
        <v>0</v>
      </c>
      <c r="GQ292" s="92">
        <v>0</v>
      </c>
      <c r="GR292" s="92">
        <v>0</v>
      </c>
      <c r="GS292" s="92">
        <v>0</v>
      </c>
      <c r="GT292" s="92">
        <v>0</v>
      </c>
      <c r="GU292" s="92">
        <v>0</v>
      </c>
      <c r="GV292" s="92">
        <v>0</v>
      </c>
      <c r="GW292" s="92">
        <v>0</v>
      </c>
      <c r="GX292" s="92">
        <v>0</v>
      </c>
      <c r="GY292" s="92">
        <v>0</v>
      </c>
      <c r="GZ292" s="92">
        <v>0</v>
      </c>
      <c r="HA292" s="92">
        <v>0</v>
      </c>
      <c r="HB292" s="92">
        <v>0</v>
      </c>
      <c r="HC292" s="92">
        <v>0</v>
      </c>
      <c r="HD292" s="92">
        <v>0</v>
      </c>
      <c r="HE292" s="92">
        <v>0</v>
      </c>
      <c r="HF292" s="92">
        <v>0</v>
      </c>
      <c r="HG292" s="92">
        <v>0</v>
      </c>
      <c r="HH292" s="92">
        <v>0</v>
      </c>
      <c r="HI292" s="92">
        <v>0</v>
      </c>
      <c r="HJ292" s="92">
        <v>0</v>
      </c>
      <c r="HK292" s="92">
        <v>0</v>
      </c>
      <c r="HL292" s="92">
        <v>0</v>
      </c>
      <c r="HM292" s="92">
        <v>0</v>
      </c>
      <c r="HN292" s="92">
        <v>0</v>
      </c>
      <c r="HO292" s="92">
        <v>0</v>
      </c>
      <c r="HP292" s="92">
        <v>0</v>
      </c>
      <c r="HQ292" s="92">
        <v>0</v>
      </c>
      <c r="HR292" s="92">
        <v>0</v>
      </c>
      <c r="HS292" s="92">
        <v>0</v>
      </c>
      <c r="HT292" s="92">
        <v>0</v>
      </c>
      <c r="HU292" s="92">
        <v>0</v>
      </c>
      <c r="HV292" s="92">
        <v>0</v>
      </c>
      <c r="HW292" s="92">
        <v>0</v>
      </c>
      <c r="HX292" s="92">
        <v>0</v>
      </c>
      <c r="HY292" s="92">
        <v>0</v>
      </c>
      <c r="HZ292" s="92">
        <v>0</v>
      </c>
      <c r="IA292" s="92">
        <v>0</v>
      </c>
      <c r="IB292" s="92">
        <v>0</v>
      </c>
      <c r="IC292" s="92">
        <v>0</v>
      </c>
      <c r="ID292" s="92">
        <v>0</v>
      </c>
      <c r="IE292" s="92">
        <v>0</v>
      </c>
      <c r="IF292" s="92">
        <v>0</v>
      </c>
      <c r="IG292" s="92">
        <v>0</v>
      </c>
      <c r="IH292" s="92">
        <v>0</v>
      </c>
      <c r="II292" s="92">
        <v>0</v>
      </c>
      <c r="IJ292" s="92">
        <v>0</v>
      </c>
      <c r="IK292" s="92">
        <v>0</v>
      </c>
      <c r="IL292" s="92">
        <v>0</v>
      </c>
      <c r="IM292" s="92">
        <v>0</v>
      </c>
      <c r="IN292" s="92">
        <v>0</v>
      </c>
      <c r="IO292" s="92">
        <v>0</v>
      </c>
      <c r="IP292" s="92">
        <v>0</v>
      </c>
      <c r="IQ292" s="92">
        <v>0</v>
      </c>
      <c r="IR292" s="92">
        <v>0</v>
      </c>
      <c r="IS292" s="92">
        <v>0</v>
      </c>
      <c r="IT292" s="92">
        <v>260.22291300000001</v>
      </c>
      <c r="IU292" s="92">
        <v>4687.9886399999996</v>
      </c>
      <c r="IV292" s="92">
        <v>81.545866200000006</v>
      </c>
      <c r="IW292" s="92">
        <v>100.271575</v>
      </c>
      <c r="IX292" s="92">
        <v>5.4229876499999996</v>
      </c>
      <c r="IY292" s="92">
        <v>0</v>
      </c>
      <c r="IZ292" s="92">
        <v>1</v>
      </c>
      <c r="JA292" s="92">
        <v>0</v>
      </c>
      <c r="JB292" s="92">
        <v>-66912.334900000002</v>
      </c>
      <c r="JC292" s="92">
        <v>-3714.1990000000001</v>
      </c>
      <c r="JD292" s="92">
        <v>-17.412122700000001</v>
      </c>
      <c r="JE292" s="92">
        <v>-34.9345462</v>
      </c>
      <c r="JF292" s="92">
        <v>-1.9391619899999999</v>
      </c>
      <c r="JG292" s="92">
        <v>5.3185388200000003E-2</v>
      </c>
      <c r="JH292" s="92">
        <v>0.95814966099999999</v>
      </c>
      <c r="JI292" s="92">
        <v>18.015280000000001</v>
      </c>
      <c r="JJ292" s="92">
        <v>78.283726400000006</v>
      </c>
      <c r="JK292" s="92">
        <v>0</v>
      </c>
      <c r="JL292" s="92">
        <v>0</v>
      </c>
      <c r="JM292" s="92">
        <v>0</v>
      </c>
      <c r="JN292" s="92">
        <v>0</v>
      </c>
      <c r="JO292" s="92">
        <v>0</v>
      </c>
      <c r="JP292" s="92">
        <v>0</v>
      </c>
      <c r="JQ292" s="92">
        <v>0</v>
      </c>
      <c r="JR292" s="92">
        <v>0</v>
      </c>
      <c r="JS292" s="92">
        <v>0</v>
      </c>
      <c r="JT292" s="92">
        <v>0</v>
      </c>
      <c r="JU292" s="92">
        <v>0</v>
      </c>
      <c r="JV292" s="92">
        <v>0</v>
      </c>
      <c r="JW292" s="92">
        <v>0</v>
      </c>
      <c r="JX292" s="92">
        <v>0</v>
      </c>
      <c r="JY292" s="92">
        <v>0</v>
      </c>
      <c r="JZ292" s="92">
        <v>0</v>
      </c>
      <c r="KA292" s="92">
        <v>0</v>
      </c>
      <c r="KB292" s="92">
        <v>0</v>
      </c>
      <c r="KC292" s="92">
        <v>0</v>
      </c>
      <c r="KD292" s="92">
        <v>0</v>
      </c>
      <c r="KE292" s="92">
        <v>0</v>
      </c>
      <c r="KF292" s="92">
        <v>0</v>
      </c>
      <c r="KG292" s="92">
        <v>0</v>
      </c>
      <c r="KH292" s="92">
        <v>0</v>
      </c>
      <c r="KI292" s="92">
        <v>0</v>
      </c>
      <c r="KJ292" s="92">
        <v>0</v>
      </c>
      <c r="KK292" s="92">
        <v>0</v>
      </c>
      <c r="KL292" s="92">
        <v>0</v>
      </c>
      <c r="KM292" s="92">
        <v>0</v>
      </c>
      <c r="KN292" s="92">
        <v>0</v>
      </c>
      <c r="KO292" s="92">
        <v>0</v>
      </c>
      <c r="KP292" s="92">
        <v>0</v>
      </c>
      <c r="KQ292" s="92">
        <v>0</v>
      </c>
      <c r="KR292" s="92">
        <v>0</v>
      </c>
      <c r="KS292" s="92">
        <v>0</v>
      </c>
      <c r="KT292" s="92">
        <v>0</v>
      </c>
      <c r="KU292" s="92">
        <v>0</v>
      </c>
      <c r="KV292" s="92">
        <v>0</v>
      </c>
      <c r="KW292" s="92">
        <v>0</v>
      </c>
      <c r="KX292" s="92">
        <v>0</v>
      </c>
      <c r="KY292" s="92">
        <v>0</v>
      </c>
      <c r="KZ292" s="92">
        <v>0</v>
      </c>
      <c r="LA292" s="92">
        <v>0</v>
      </c>
      <c r="LB292" s="92">
        <v>0</v>
      </c>
      <c r="LC292" s="92">
        <v>0</v>
      </c>
      <c r="LD292" s="92">
        <v>0</v>
      </c>
      <c r="LE292" s="92">
        <v>0</v>
      </c>
      <c r="LF292" s="92">
        <v>0</v>
      </c>
      <c r="LG292" s="92">
        <v>0</v>
      </c>
      <c r="LH292" s="92">
        <v>0</v>
      </c>
      <c r="LI292" s="92">
        <v>0</v>
      </c>
      <c r="LJ292" s="92">
        <v>0</v>
      </c>
      <c r="LK292" s="92">
        <v>0</v>
      </c>
      <c r="LL292" s="92">
        <v>0</v>
      </c>
      <c r="LM292" s="92">
        <v>0</v>
      </c>
      <c r="LN292" s="92">
        <v>0</v>
      </c>
      <c r="LO292" s="92">
        <v>0</v>
      </c>
      <c r="LP292" s="92">
        <v>0</v>
      </c>
      <c r="LQ292" s="92">
        <v>0</v>
      </c>
      <c r="LR292" s="92">
        <v>0</v>
      </c>
      <c r="LS292" s="92">
        <v>0</v>
      </c>
      <c r="LT292" s="92">
        <v>0</v>
      </c>
      <c r="LU292" s="92">
        <v>0</v>
      </c>
      <c r="LV292" s="92">
        <v>0</v>
      </c>
      <c r="LW292" s="92">
        <v>0</v>
      </c>
      <c r="LX292" s="92">
        <v>0</v>
      </c>
      <c r="LY292" s="92">
        <v>0</v>
      </c>
      <c r="LZ292" s="92">
        <v>0</v>
      </c>
      <c r="MA292" s="92">
        <v>0</v>
      </c>
      <c r="MB292" s="92">
        <v>0</v>
      </c>
      <c r="MC292" s="92">
        <v>0</v>
      </c>
      <c r="MD292" s="92">
        <v>0</v>
      </c>
      <c r="ME292" s="92">
        <v>0</v>
      </c>
      <c r="MF292" s="92">
        <v>0</v>
      </c>
      <c r="MG292" s="92">
        <v>0</v>
      </c>
      <c r="MH292" s="92">
        <v>0</v>
      </c>
      <c r="MI292" s="92">
        <v>0</v>
      </c>
      <c r="MJ292" s="92">
        <v>0</v>
      </c>
      <c r="MK292" s="92">
        <v>0</v>
      </c>
      <c r="ML292" s="92">
        <v>0</v>
      </c>
      <c r="MM292" s="92">
        <v>0</v>
      </c>
      <c r="MN292" s="92">
        <v>0</v>
      </c>
      <c r="MO292" s="92">
        <v>0</v>
      </c>
      <c r="MP292" s="92">
        <v>0</v>
      </c>
      <c r="MQ292" s="92">
        <v>0</v>
      </c>
      <c r="MR292" s="92">
        <v>0</v>
      </c>
      <c r="MS292" s="92">
        <v>0</v>
      </c>
      <c r="MT292" s="92">
        <v>0</v>
      </c>
      <c r="MU292" s="92">
        <v>0</v>
      </c>
      <c r="MV292" s="92">
        <v>0</v>
      </c>
      <c r="MW292" s="92">
        <v>0</v>
      </c>
      <c r="MX292" s="92">
        <v>0</v>
      </c>
      <c r="MY292" s="92">
        <v>0</v>
      </c>
      <c r="MZ292" s="92">
        <v>0</v>
      </c>
      <c r="NA292" s="92">
        <v>0</v>
      </c>
      <c r="NB292" s="92">
        <v>0</v>
      </c>
      <c r="NC292" s="92">
        <v>0</v>
      </c>
      <c r="ND292" s="92">
        <v>0</v>
      </c>
      <c r="NE292" s="92">
        <v>0</v>
      </c>
      <c r="NF292" s="92">
        <v>0</v>
      </c>
      <c r="NG292" s="92">
        <v>0</v>
      </c>
      <c r="NH292" s="92">
        <v>0</v>
      </c>
      <c r="NI292" s="92">
        <v>0</v>
      </c>
      <c r="NJ292" s="92">
        <v>0</v>
      </c>
      <c r="NK292" s="92">
        <v>0</v>
      </c>
      <c r="NL292" s="92">
        <v>0</v>
      </c>
      <c r="NM292" s="92">
        <v>0</v>
      </c>
      <c r="NN292" s="92">
        <v>0</v>
      </c>
      <c r="NO292" s="92">
        <v>0</v>
      </c>
      <c r="NP292" s="92">
        <v>0</v>
      </c>
      <c r="NQ292" s="92">
        <v>0</v>
      </c>
      <c r="NR292" s="92">
        <v>0</v>
      </c>
      <c r="NS292" s="92">
        <v>0</v>
      </c>
      <c r="NT292" s="92">
        <v>0</v>
      </c>
      <c r="NU292" s="92">
        <v>0</v>
      </c>
      <c r="NV292" s="92">
        <v>0</v>
      </c>
      <c r="NW292" s="92">
        <v>0</v>
      </c>
      <c r="NX292" s="92">
        <v>0</v>
      </c>
      <c r="NY292" s="92">
        <v>0</v>
      </c>
      <c r="NZ292" s="92">
        <v>0</v>
      </c>
      <c r="OA292" s="92">
        <v>0</v>
      </c>
      <c r="OB292" s="92">
        <v>0</v>
      </c>
      <c r="OC292" s="92">
        <v>0</v>
      </c>
      <c r="OD292" s="92">
        <v>0</v>
      </c>
      <c r="OE292" s="92">
        <v>0</v>
      </c>
      <c r="OF292" s="92">
        <v>0</v>
      </c>
      <c r="OG292" s="92">
        <v>0</v>
      </c>
      <c r="OH292" s="92">
        <v>0</v>
      </c>
      <c r="OI292" s="92">
        <v>0</v>
      </c>
      <c r="OJ292" s="92">
        <v>0</v>
      </c>
      <c r="OK292" s="92">
        <v>0</v>
      </c>
      <c r="OL292" s="92">
        <v>0</v>
      </c>
      <c r="OM292" s="92">
        <v>0</v>
      </c>
      <c r="ON292" s="92">
        <v>0</v>
      </c>
      <c r="OO292" s="92">
        <v>0</v>
      </c>
      <c r="OP292" s="92">
        <v>0</v>
      </c>
      <c r="OQ292" s="92">
        <v>0</v>
      </c>
      <c r="OR292" s="92">
        <v>0</v>
      </c>
      <c r="OS292" s="92">
        <v>0</v>
      </c>
      <c r="OT292" s="92">
        <v>0</v>
      </c>
      <c r="OU292" s="92">
        <v>0</v>
      </c>
      <c r="OV292" s="92">
        <v>0</v>
      </c>
      <c r="OW292" s="92">
        <v>0</v>
      </c>
      <c r="OX292" s="92">
        <v>0</v>
      </c>
      <c r="OY292" s="92">
        <v>0</v>
      </c>
      <c r="OZ292" s="92">
        <v>0</v>
      </c>
      <c r="PA292" s="92">
        <v>0</v>
      </c>
      <c r="PB292" s="92">
        <v>0</v>
      </c>
      <c r="PC292" s="92">
        <v>0</v>
      </c>
      <c r="PD292" s="92">
        <v>0</v>
      </c>
      <c r="PE292" s="92">
        <v>0</v>
      </c>
      <c r="PF292" s="92">
        <v>0</v>
      </c>
      <c r="PG292" s="92">
        <v>0</v>
      </c>
      <c r="PH292" s="92">
        <v>0</v>
      </c>
      <c r="PI292" s="92">
        <v>0</v>
      </c>
      <c r="PJ292" s="92">
        <v>0</v>
      </c>
      <c r="PK292" s="92">
        <v>0</v>
      </c>
      <c r="PL292" s="92">
        <v>0</v>
      </c>
      <c r="PM292" s="92">
        <v>0</v>
      </c>
      <c r="PN292" s="92">
        <v>0</v>
      </c>
      <c r="PO292" s="92">
        <v>0</v>
      </c>
      <c r="PP292" s="92">
        <v>0</v>
      </c>
      <c r="PQ292" s="92">
        <v>0</v>
      </c>
      <c r="PR292" s="92">
        <v>0</v>
      </c>
      <c r="PS292" s="92">
        <v>0</v>
      </c>
      <c r="PT292" s="92">
        <v>0</v>
      </c>
      <c r="PU292" s="92">
        <v>0</v>
      </c>
      <c r="PV292" s="92">
        <v>0</v>
      </c>
      <c r="PW292" s="92">
        <v>0</v>
      </c>
      <c r="PX292" s="92">
        <v>0</v>
      </c>
      <c r="PY292" s="92">
        <v>0</v>
      </c>
      <c r="PZ292" s="92">
        <v>0</v>
      </c>
      <c r="QA292" s="92">
        <v>0</v>
      </c>
      <c r="QB292" s="92">
        <v>0</v>
      </c>
      <c r="QC292" s="92">
        <v>0</v>
      </c>
      <c r="QD292" s="92">
        <v>0</v>
      </c>
      <c r="QE292" s="92">
        <v>0</v>
      </c>
      <c r="QF292" s="92">
        <v>0</v>
      </c>
      <c r="QG292" s="92">
        <v>0</v>
      </c>
      <c r="QH292" s="92">
        <v>0</v>
      </c>
      <c r="QI292" s="92">
        <v>0</v>
      </c>
      <c r="QJ292" s="92">
        <v>0</v>
      </c>
      <c r="QK292" s="92">
        <v>0</v>
      </c>
      <c r="QL292" s="92">
        <v>0</v>
      </c>
      <c r="QM292" s="92">
        <v>0</v>
      </c>
      <c r="QN292" s="92">
        <v>0</v>
      </c>
      <c r="QO292" s="92">
        <v>0</v>
      </c>
      <c r="QP292" s="92">
        <v>0</v>
      </c>
      <c r="QQ292" s="92">
        <v>0</v>
      </c>
      <c r="QR292" s="92">
        <v>0</v>
      </c>
      <c r="QS292" s="92">
        <v>0</v>
      </c>
      <c r="QT292" s="92">
        <v>0</v>
      </c>
      <c r="QU292" s="92">
        <v>0</v>
      </c>
      <c r="QV292" s="92">
        <v>0</v>
      </c>
      <c r="QW292" s="92">
        <v>0</v>
      </c>
      <c r="QX292" s="92">
        <v>0</v>
      </c>
      <c r="QY292" s="92">
        <v>0</v>
      </c>
      <c r="QZ292" s="92">
        <v>0</v>
      </c>
      <c r="RA292" s="92">
        <v>0</v>
      </c>
      <c r="RB292" s="92">
        <v>0</v>
      </c>
      <c r="RC292" s="92">
        <v>0</v>
      </c>
      <c r="RD292" s="92">
        <v>0</v>
      </c>
      <c r="RE292" s="92">
        <v>0</v>
      </c>
      <c r="RF292" s="92">
        <v>0</v>
      </c>
      <c r="RG292" s="92">
        <v>0</v>
      </c>
      <c r="RH292" s="92">
        <v>0</v>
      </c>
      <c r="RI292" s="92">
        <v>0</v>
      </c>
      <c r="RJ292" s="92">
        <v>0</v>
      </c>
      <c r="RK292" s="92">
        <v>0</v>
      </c>
      <c r="RL292" s="92">
        <v>0</v>
      </c>
      <c r="RM292" s="92">
        <v>0</v>
      </c>
      <c r="RN292" s="92">
        <v>0</v>
      </c>
      <c r="RO292" s="92">
        <v>0</v>
      </c>
      <c r="RP292" s="92">
        <v>0</v>
      </c>
      <c r="RQ292" s="92">
        <v>0</v>
      </c>
      <c r="RR292" s="92">
        <v>0</v>
      </c>
      <c r="RS292" s="92">
        <v>0</v>
      </c>
      <c r="RT292" s="92">
        <v>0</v>
      </c>
      <c r="RU292" s="92">
        <v>0</v>
      </c>
      <c r="RV292" s="92">
        <v>0</v>
      </c>
      <c r="RW292" s="92">
        <v>0</v>
      </c>
      <c r="RX292" s="92">
        <v>0</v>
      </c>
      <c r="RY292" s="92">
        <v>0</v>
      </c>
      <c r="RZ292" s="92">
        <v>0</v>
      </c>
      <c r="SA292" s="92">
        <v>0</v>
      </c>
      <c r="SB292" s="92">
        <v>0</v>
      </c>
      <c r="SC292" s="92">
        <v>0</v>
      </c>
      <c r="SD292" s="92">
        <v>0</v>
      </c>
      <c r="SE292" s="92">
        <v>0</v>
      </c>
      <c r="SF292" s="92">
        <v>0</v>
      </c>
      <c r="SG292" s="92">
        <v>0</v>
      </c>
      <c r="SH292" s="92">
        <v>0</v>
      </c>
      <c r="SI292" s="92">
        <v>0</v>
      </c>
      <c r="SJ292" s="92">
        <v>0</v>
      </c>
      <c r="SK292" s="92">
        <v>0</v>
      </c>
      <c r="SL292" s="92">
        <v>0</v>
      </c>
      <c r="SM292" s="92">
        <v>0</v>
      </c>
      <c r="SN292" s="92">
        <v>0</v>
      </c>
      <c r="SO292" s="92">
        <v>0</v>
      </c>
      <c r="SP292" s="92">
        <v>0</v>
      </c>
      <c r="SQ292" s="92">
        <v>0</v>
      </c>
      <c r="SR292" s="92">
        <v>0</v>
      </c>
      <c r="SS292" s="92">
        <v>0</v>
      </c>
      <c r="ST292" s="92">
        <v>0</v>
      </c>
      <c r="SU292" s="92">
        <v>0</v>
      </c>
      <c r="SV292" s="92">
        <v>0</v>
      </c>
      <c r="SW292" s="92">
        <v>0</v>
      </c>
      <c r="SX292" s="92">
        <v>0</v>
      </c>
      <c r="SY292" s="92">
        <v>0</v>
      </c>
      <c r="SZ292" s="92">
        <v>0</v>
      </c>
      <c r="TA292" s="92">
        <v>0</v>
      </c>
      <c r="TB292" s="92">
        <v>0</v>
      </c>
      <c r="TC292" s="92">
        <v>5.4229876499999996</v>
      </c>
      <c r="TD292" s="92">
        <v>0</v>
      </c>
      <c r="TE292" s="92">
        <v>0</v>
      </c>
      <c r="TF292" s="92">
        <v>0</v>
      </c>
      <c r="TG292" s="92">
        <v>0</v>
      </c>
      <c r="TH292" s="92">
        <v>0</v>
      </c>
      <c r="TI292" s="92">
        <v>0</v>
      </c>
      <c r="TJ292" s="92">
        <v>0</v>
      </c>
      <c r="TK292" s="92">
        <v>0</v>
      </c>
      <c r="TL292" s="92">
        <v>0</v>
      </c>
      <c r="TM292" s="92">
        <v>0</v>
      </c>
      <c r="TN292" s="92">
        <v>0</v>
      </c>
      <c r="TO292" s="92">
        <v>0</v>
      </c>
      <c r="TP292" s="92">
        <v>0</v>
      </c>
      <c r="TQ292" s="92">
        <v>-20660200.957600001</v>
      </c>
      <c r="TR292" s="92">
        <v>0</v>
      </c>
      <c r="TS292" s="92">
        <v>0</v>
      </c>
      <c r="TT292" s="92">
        <v>0</v>
      </c>
      <c r="TU292" s="92">
        <v>0</v>
      </c>
      <c r="TV292" s="92">
        <v>0</v>
      </c>
      <c r="TW292" s="92">
        <v>0</v>
      </c>
      <c r="TX292" s="92">
        <v>0</v>
      </c>
      <c r="TY292" s="92">
        <v>0</v>
      </c>
      <c r="TZ292" s="92">
        <v>0</v>
      </c>
      <c r="UA292" s="92">
        <v>0</v>
      </c>
      <c r="UB292" s="92">
        <v>0</v>
      </c>
      <c r="UC292" s="92">
        <v>0</v>
      </c>
      <c r="UD292" s="92">
        <v>0</v>
      </c>
      <c r="UE292" s="92">
        <v>0</v>
      </c>
      <c r="UF292" s="92">
        <v>0</v>
      </c>
      <c r="UG292" s="92">
        <v>0</v>
      </c>
      <c r="UH292" s="92">
        <v>0</v>
      </c>
      <c r="UI292" s="92">
        <v>0</v>
      </c>
      <c r="UJ292" s="92">
        <v>0</v>
      </c>
      <c r="UK292" s="92">
        <v>0</v>
      </c>
      <c r="UL292" s="92">
        <v>0</v>
      </c>
      <c r="UM292" s="92">
        <v>0</v>
      </c>
      <c r="UN292" s="92">
        <v>0</v>
      </c>
      <c r="UO292" s="92">
        <v>0</v>
      </c>
      <c r="UP292" s="92">
        <v>0</v>
      </c>
      <c r="UQ292" s="92">
        <v>0</v>
      </c>
      <c r="UR292" s="92">
        <v>0</v>
      </c>
      <c r="US292" s="92">
        <v>0</v>
      </c>
      <c r="UT292" s="92">
        <v>0</v>
      </c>
      <c r="UU292" s="92">
        <v>0</v>
      </c>
      <c r="UV292" s="92">
        <v>0</v>
      </c>
      <c r="UW292" s="92">
        <v>0</v>
      </c>
      <c r="UX292" s="92">
        <v>0</v>
      </c>
      <c r="UY292" s="92">
        <v>0</v>
      </c>
      <c r="UZ292" s="92">
        <v>0</v>
      </c>
      <c r="VA292" s="92">
        <v>0</v>
      </c>
      <c r="VB292" s="92">
        <v>0</v>
      </c>
      <c r="VC292" s="92">
        <v>0</v>
      </c>
      <c r="VD292" s="92">
        <v>0</v>
      </c>
      <c r="VE292" s="92">
        <v>0</v>
      </c>
      <c r="VF292" s="92">
        <v>0</v>
      </c>
      <c r="VG292" s="92">
        <v>0</v>
      </c>
      <c r="VH292" s="92">
        <v>0</v>
      </c>
      <c r="VI292" s="92">
        <v>0</v>
      </c>
      <c r="VJ292" s="92">
        <v>0</v>
      </c>
      <c r="VK292" s="92">
        <v>0</v>
      </c>
      <c r="VL292" s="92">
        <v>0</v>
      </c>
      <c r="VM292" s="92">
        <v>0</v>
      </c>
      <c r="VN292" s="92">
        <v>0</v>
      </c>
      <c r="VO292" s="92">
        <v>0</v>
      </c>
      <c r="VP292" s="92">
        <v>0</v>
      </c>
      <c r="VQ292" s="92">
        <v>0</v>
      </c>
      <c r="VR292" s="92">
        <v>0</v>
      </c>
      <c r="VS292" s="92">
        <v>0</v>
      </c>
      <c r="VT292" s="92">
        <v>0</v>
      </c>
      <c r="VU292" s="92">
        <v>0</v>
      </c>
      <c r="VV292" s="92">
        <v>0</v>
      </c>
      <c r="VW292" s="92">
        <v>0</v>
      </c>
      <c r="VX292" s="92">
        <v>0</v>
      </c>
      <c r="VY292" s="92">
        <v>0</v>
      </c>
      <c r="VZ292" s="92">
        <v>0</v>
      </c>
      <c r="WA292" s="92">
        <v>0</v>
      </c>
      <c r="WB292" s="92">
        <v>0</v>
      </c>
      <c r="WC292" s="92">
        <v>0</v>
      </c>
    </row>
    <row r="293" spans="2:601" ht="13.5" customHeight="1">
      <c r="B293" s="851" t="s">
        <v>2952</v>
      </c>
      <c r="C293" s="92">
        <v>0</v>
      </c>
      <c r="D293" s="92">
        <v>21845.627199999999</v>
      </c>
      <c r="E293" s="92">
        <v>-38.816741399999998</v>
      </c>
      <c r="F293" s="92">
        <v>41.166607999999997</v>
      </c>
      <c r="G293" s="92">
        <v>1.22889577E-2</v>
      </c>
      <c r="H293" s="92">
        <v>4.5849588499999997E-15</v>
      </c>
      <c r="I293" s="92">
        <v>1.00648045E-14</v>
      </c>
      <c r="J293" s="92">
        <v>4.2229949000000003E-15</v>
      </c>
      <c r="K293" s="92">
        <v>4.3450982699999998E-11</v>
      </c>
      <c r="L293" s="92">
        <v>9.0042768199999992E-12</v>
      </c>
      <c r="M293" s="92">
        <v>3.1121354900000002E-11</v>
      </c>
      <c r="N293" s="92">
        <v>0</v>
      </c>
      <c r="O293" s="92">
        <v>1.1074894899999999E-14</v>
      </c>
      <c r="P293" s="92">
        <v>2.7949056200000002E-16</v>
      </c>
      <c r="Q293" s="92">
        <v>1.17268767E-16</v>
      </c>
      <c r="R293" s="92">
        <v>1.8159334799999999E-11</v>
      </c>
      <c r="S293" s="92">
        <v>2.2129655300000001E-12</v>
      </c>
      <c r="T293" s="92">
        <v>1.07387233E-13</v>
      </c>
      <c r="U293" s="92">
        <v>2.3513827300000001E-8</v>
      </c>
      <c r="V293" s="92">
        <v>2.5395486500000001E-6</v>
      </c>
      <c r="W293" s="92">
        <v>9.5615678200000002E-3</v>
      </c>
      <c r="X293" s="92">
        <v>1.09457208E-4</v>
      </c>
      <c r="Y293" s="92">
        <v>8.5482187700000001E-7</v>
      </c>
      <c r="Z293" s="92">
        <v>1.8607516999999999E-12</v>
      </c>
      <c r="AA293" s="92">
        <v>2.33806745E-9</v>
      </c>
      <c r="AB293" s="92">
        <v>5.1061993000000004E-10</v>
      </c>
      <c r="AC293" s="92">
        <v>1.5985389999999999</v>
      </c>
      <c r="AD293" s="92">
        <v>5.6819268700000002E-12</v>
      </c>
      <c r="AE293" s="92">
        <v>0</v>
      </c>
      <c r="AF293" s="92">
        <v>0</v>
      </c>
      <c r="AG293" s="92">
        <v>0</v>
      </c>
      <c r="AH293" s="92">
        <v>0</v>
      </c>
      <c r="AI293" s="92">
        <v>0</v>
      </c>
      <c r="AJ293" s="92">
        <v>0</v>
      </c>
      <c r="AK293" s="92">
        <v>0</v>
      </c>
      <c r="AL293" s="92">
        <v>0</v>
      </c>
      <c r="AM293" s="92">
        <v>0</v>
      </c>
      <c r="AN293" s="92">
        <v>5.54647501E-13</v>
      </c>
      <c r="AO293" s="92">
        <v>35.643422000000001</v>
      </c>
      <c r="AP293" s="92">
        <v>6.5543931099999999E-3</v>
      </c>
      <c r="AQ293" s="92">
        <v>0</v>
      </c>
      <c r="AR293" s="92">
        <v>0</v>
      </c>
      <c r="AS293" s="92">
        <v>0</v>
      </c>
      <c r="AT293" s="92">
        <v>324.24107299999997</v>
      </c>
      <c r="AU293" s="92">
        <v>335.32687700000002</v>
      </c>
      <c r="AV293" s="92">
        <v>8.36807196</v>
      </c>
      <c r="AW293" s="92">
        <v>1.5627658300000001E-12</v>
      </c>
      <c r="AX293" s="92">
        <v>0</v>
      </c>
      <c r="AY293" s="92">
        <v>0</v>
      </c>
      <c r="AZ293" s="92">
        <v>0</v>
      </c>
      <c r="BA293" s="92">
        <v>0</v>
      </c>
      <c r="BB293" s="92">
        <v>0</v>
      </c>
      <c r="BC293" s="92">
        <v>0</v>
      </c>
      <c r="BD293" s="92">
        <v>0</v>
      </c>
      <c r="BE293" s="92">
        <v>0</v>
      </c>
      <c r="BF293" s="92">
        <v>0</v>
      </c>
      <c r="BG293" s="92">
        <v>0</v>
      </c>
      <c r="BH293" s="92">
        <v>0</v>
      </c>
      <c r="BI293" s="92">
        <v>0</v>
      </c>
      <c r="BJ293" s="92">
        <v>0</v>
      </c>
      <c r="BK293" s="92">
        <v>0</v>
      </c>
      <c r="BL293" s="92">
        <v>0</v>
      </c>
      <c r="BM293" s="92">
        <v>0</v>
      </c>
      <c r="BN293" s="92">
        <v>0</v>
      </c>
      <c r="BO293" s="92">
        <v>0</v>
      </c>
      <c r="BP293" s="92">
        <v>5.5155534800000003E-2</v>
      </c>
      <c r="BQ293" s="92">
        <v>1.64648988E-5</v>
      </c>
      <c r="BR293" s="92">
        <v>6.1429850500000002E-18</v>
      </c>
      <c r="BS293" s="92">
        <v>1.3484950599999999E-17</v>
      </c>
      <c r="BT293" s="92">
        <v>5.6580212299999997E-18</v>
      </c>
      <c r="BU293" s="92">
        <v>5.8216168600000005E-14</v>
      </c>
      <c r="BV293" s="92">
        <v>1.2064042400000001E-14</v>
      </c>
      <c r="BW293" s="92">
        <v>4.1696779499999998E-14</v>
      </c>
      <c r="BX293" s="92">
        <v>0</v>
      </c>
      <c r="BY293" s="92">
        <v>1.48382824E-17</v>
      </c>
      <c r="BZ293" s="92">
        <v>3.7446494000000001E-19</v>
      </c>
      <c r="CA293" s="92">
        <v>1.5711815700000001E-19</v>
      </c>
      <c r="CB293" s="92">
        <v>2.4330103199999999E-14</v>
      </c>
      <c r="CC293" s="92">
        <v>2.9649588200000002E-15</v>
      </c>
      <c r="CD293" s="92">
        <v>1.4387875399999999E-16</v>
      </c>
      <c r="CE293" s="92">
        <v>3.1504119099999998E-11</v>
      </c>
      <c r="CF293" s="92">
        <v>3.40251895E-9</v>
      </c>
      <c r="CG293" s="92">
        <v>1.28107078E-5</v>
      </c>
      <c r="CH293" s="92">
        <v>1.4665213200000001E-7</v>
      </c>
      <c r="CI293" s="92">
        <v>1.1453010099999999E-9</v>
      </c>
      <c r="CJ293" s="92">
        <v>2.4930583299999998E-15</v>
      </c>
      <c r="CK293" s="92">
        <v>3.13257193E-12</v>
      </c>
      <c r="CL293" s="92">
        <v>6.8413495100000003E-13</v>
      </c>
      <c r="CM293" s="92">
        <v>2.1417424900000001E-3</v>
      </c>
      <c r="CN293" s="92">
        <v>7.6127164900000002E-15</v>
      </c>
      <c r="CO293" s="92">
        <v>0</v>
      </c>
      <c r="CP293" s="92">
        <v>0</v>
      </c>
      <c r="CQ293" s="92">
        <v>0</v>
      </c>
      <c r="CR293" s="92">
        <v>0</v>
      </c>
      <c r="CS293" s="92">
        <v>0</v>
      </c>
      <c r="CT293" s="92">
        <v>0</v>
      </c>
      <c r="CU293" s="92">
        <v>0</v>
      </c>
      <c r="CV293" s="92">
        <v>0</v>
      </c>
      <c r="CW293" s="92">
        <v>0</v>
      </c>
      <c r="CX293" s="92">
        <v>7.4312363900000005E-16</v>
      </c>
      <c r="CY293" s="92">
        <v>4.7755501300000003E-2</v>
      </c>
      <c r="CZ293" s="92">
        <v>8.7816576300000008E-6</v>
      </c>
      <c r="DA293" s="92">
        <v>0</v>
      </c>
      <c r="DB293" s="92">
        <v>0</v>
      </c>
      <c r="DC293" s="92">
        <v>0</v>
      </c>
      <c r="DD293" s="92">
        <v>0.43442223400000002</v>
      </c>
      <c r="DE293" s="92">
        <v>0.44927513200000002</v>
      </c>
      <c r="DF293" s="92">
        <v>1.1211647200000001E-2</v>
      </c>
      <c r="DG293" s="92">
        <v>2.0938131499999998E-15</v>
      </c>
      <c r="DH293" s="92">
        <v>0</v>
      </c>
      <c r="DI293" s="92">
        <v>0</v>
      </c>
      <c r="DJ293" s="92">
        <v>0</v>
      </c>
      <c r="DK293" s="92">
        <v>0</v>
      </c>
      <c r="DL293" s="92">
        <v>0</v>
      </c>
      <c r="DM293" s="92">
        <v>0</v>
      </c>
      <c r="DN293" s="92">
        <v>0</v>
      </c>
      <c r="DO293" s="92">
        <v>0</v>
      </c>
      <c r="DP293" s="92">
        <v>0</v>
      </c>
      <c r="DQ293" s="92">
        <v>0</v>
      </c>
      <c r="DR293" s="92">
        <v>0</v>
      </c>
      <c r="DS293" s="92">
        <v>0</v>
      </c>
      <c r="DT293" s="92">
        <v>0</v>
      </c>
      <c r="DU293" s="92">
        <v>0</v>
      </c>
      <c r="DV293" s="92">
        <v>0</v>
      </c>
      <c r="DW293" s="92">
        <v>0</v>
      </c>
      <c r="DX293" s="92">
        <v>0</v>
      </c>
      <c r="DY293" s="92">
        <v>0</v>
      </c>
      <c r="DZ293" s="92">
        <v>741.62796900000001</v>
      </c>
      <c r="EA293" s="92">
        <v>0.566140482</v>
      </c>
      <c r="EB293" s="92">
        <v>8.2601555E-13</v>
      </c>
      <c r="EC293" s="92">
        <v>1.8132518300000001E-12</v>
      </c>
      <c r="ED293" s="92">
        <v>7.6080496299999997E-13</v>
      </c>
      <c r="EE293" s="92">
        <v>6.52335687E-9</v>
      </c>
      <c r="EF293" s="92">
        <v>1.35182469E-9</v>
      </c>
      <c r="EG293" s="92">
        <v>1.0652842300000001E-8</v>
      </c>
      <c r="EH293" s="92">
        <v>0</v>
      </c>
      <c r="EI293" s="92">
        <v>1.79571004E-12</v>
      </c>
      <c r="EJ293" s="92">
        <v>4.5317270499999999E-14</v>
      </c>
      <c r="EK293" s="92">
        <v>1.90142394E-14</v>
      </c>
      <c r="EL293" s="92">
        <v>2.3991408600000002E-9</v>
      </c>
      <c r="EM293" s="92">
        <v>2.9236841999999999E-10</v>
      </c>
      <c r="EN293" s="92">
        <v>1.9346634799999999E-11</v>
      </c>
      <c r="EO293" s="92">
        <v>3.5776222400000001E-6</v>
      </c>
      <c r="EP293" s="92">
        <v>3.2026248000000001E-4</v>
      </c>
      <c r="EQ293" s="92">
        <v>0.91872859799999995</v>
      </c>
      <c r="ER293" s="92">
        <v>6.5731855400000001E-3</v>
      </c>
      <c r="ES293" s="92">
        <v>7.7001363000000003E-5</v>
      </c>
      <c r="ET293" s="92">
        <v>2.8310830999999999E-10</v>
      </c>
      <c r="EU293" s="92">
        <v>2.1532366700000001E-7</v>
      </c>
      <c r="EV293" s="92">
        <v>6.0298719500000004E-8</v>
      </c>
      <c r="EW293" s="92">
        <v>27.2240143</v>
      </c>
      <c r="EX293" s="92">
        <v>5.5728043300000005E-10</v>
      </c>
      <c r="EY293" s="92">
        <v>0</v>
      </c>
      <c r="EZ293" s="92">
        <v>0</v>
      </c>
      <c r="FA293" s="92">
        <v>0</v>
      </c>
      <c r="FB293" s="92">
        <v>0</v>
      </c>
      <c r="FC293" s="92">
        <v>0</v>
      </c>
      <c r="FD293" s="92">
        <v>0</v>
      </c>
      <c r="FE293" s="92">
        <v>0</v>
      </c>
      <c r="FF293" s="92">
        <v>0</v>
      </c>
      <c r="FG293" s="92">
        <v>0</v>
      </c>
      <c r="FH293" s="92">
        <v>1.5666948300000001E-10</v>
      </c>
      <c r="FI293" s="92">
        <v>1140.54673</v>
      </c>
      <c r="FJ293" s="92">
        <v>0.18361136</v>
      </c>
      <c r="FK293" s="92">
        <v>0</v>
      </c>
      <c r="FL293" s="92">
        <v>0</v>
      </c>
      <c r="FM293" s="92">
        <v>0</v>
      </c>
      <c r="FN293" s="92">
        <v>14269.784799999999</v>
      </c>
      <c r="FO293" s="92">
        <v>5379.5686100000003</v>
      </c>
      <c r="FP293" s="92">
        <v>285.19962399999997</v>
      </c>
      <c r="FQ293" s="92">
        <v>1.0011828E-10</v>
      </c>
      <c r="FR293" s="92">
        <v>0</v>
      </c>
      <c r="FS293" s="92">
        <v>0</v>
      </c>
      <c r="FT293" s="92">
        <v>0</v>
      </c>
      <c r="FU293" s="92">
        <v>0</v>
      </c>
      <c r="FV293" s="92">
        <v>0</v>
      </c>
      <c r="FW293" s="92">
        <v>0</v>
      </c>
      <c r="FX293" s="92">
        <v>0</v>
      </c>
      <c r="FY293" s="92">
        <v>0</v>
      </c>
      <c r="FZ293" s="92">
        <v>0</v>
      </c>
      <c r="GA293" s="92">
        <v>0</v>
      </c>
      <c r="GB293" s="92">
        <v>0</v>
      </c>
      <c r="GC293" s="92">
        <v>0</v>
      </c>
      <c r="GD293" s="92">
        <v>0</v>
      </c>
      <c r="GE293" s="92">
        <v>0</v>
      </c>
      <c r="GF293" s="92">
        <v>0</v>
      </c>
      <c r="GG293" s="92">
        <v>0</v>
      </c>
      <c r="GH293" s="92">
        <v>0</v>
      </c>
      <c r="GI293" s="92">
        <v>0</v>
      </c>
      <c r="GJ293" s="92">
        <v>3.3948577600000002E-2</v>
      </c>
      <c r="GK293" s="92">
        <v>2.5915505999999999E-5</v>
      </c>
      <c r="GL293" s="92">
        <v>3.7811482500000003E-17</v>
      </c>
      <c r="GM293" s="92">
        <v>8.3002965000000001E-17</v>
      </c>
      <c r="GN293" s="92">
        <v>3.4826418899999998E-17</v>
      </c>
      <c r="GO293" s="92">
        <v>2.9861156199999999E-13</v>
      </c>
      <c r="GP293" s="92">
        <v>6.1880790799999994E-14</v>
      </c>
      <c r="GQ293" s="92">
        <v>4.8764185999999997E-13</v>
      </c>
      <c r="GR293" s="92">
        <v>0</v>
      </c>
      <c r="GS293" s="92">
        <v>8.2199976599999996E-17</v>
      </c>
      <c r="GT293" s="92">
        <v>2.07443211E-18</v>
      </c>
      <c r="GU293" s="92">
        <v>8.7039109400000003E-19</v>
      </c>
      <c r="GV293" s="92">
        <v>1.09822475E-13</v>
      </c>
      <c r="GW293" s="92">
        <v>1.33833841E-14</v>
      </c>
      <c r="GX293" s="92">
        <v>8.85606745E-16</v>
      </c>
      <c r="GY293" s="92">
        <v>1.6376834600000001E-10</v>
      </c>
      <c r="GZ293" s="92">
        <v>1.4660255700000001E-8</v>
      </c>
      <c r="HA293" s="92">
        <v>4.2055491899999997E-5</v>
      </c>
      <c r="HB293" s="92">
        <v>3.0089250699999998E-7</v>
      </c>
      <c r="HC293" s="92">
        <v>3.5247952499999998E-9</v>
      </c>
      <c r="HD293" s="92">
        <v>1.29594956E-14</v>
      </c>
      <c r="HE293" s="92">
        <v>9.8566026600000002E-12</v>
      </c>
      <c r="HF293" s="92">
        <v>2.7602192000000001E-12</v>
      </c>
      <c r="HG293" s="92">
        <v>1.2461997099999999E-3</v>
      </c>
      <c r="HH293" s="92">
        <v>2.55099306E-14</v>
      </c>
      <c r="HI293" s="92">
        <v>0</v>
      </c>
      <c r="HJ293" s="92">
        <v>0</v>
      </c>
      <c r="HK293" s="92">
        <v>0</v>
      </c>
      <c r="HL293" s="92">
        <v>0</v>
      </c>
      <c r="HM293" s="92">
        <v>0</v>
      </c>
      <c r="HN293" s="92">
        <v>0</v>
      </c>
      <c r="HO293" s="92">
        <v>0</v>
      </c>
      <c r="HP293" s="92">
        <v>0</v>
      </c>
      <c r="HQ293" s="92">
        <v>0</v>
      </c>
      <c r="HR293" s="92">
        <v>7.1716632899999997E-15</v>
      </c>
      <c r="HS293" s="92">
        <v>5.2209383700000001E-2</v>
      </c>
      <c r="HT293" s="92">
        <v>8.4049479799999998E-6</v>
      </c>
      <c r="HU293" s="92">
        <v>0</v>
      </c>
      <c r="HV293" s="92">
        <v>0</v>
      </c>
      <c r="HW293" s="92">
        <v>0</v>
      </c>
      <c r="HX293" s="92">
        <v>0.65321012199999995</v>
      </c>
      <c r="HY293" s="92">
        <v>0.246253795</v>
      </c>
      <c r="HZ293" s="92">
        <v>1.30552271E-2</v>
      </c>
      <c r="IA293" s="92">
        <v>4.58298951E-15</v>
      </c>
      <c r="IB293" s="92">
        <v>0</v>
      </c>
      <c r="IC293" s="92">
        <v>0</v>
      </c>
      <c r="ID293" s="92">
        <v>0</v>
      </c>
      <c r="IE293" s="92">
        <v>0</v>
      </c>
      <c r="IF293" s="92">
        <v>0</v>
      </c>
      <c r="IG293" s="92">
        <v>0</v>
      </c>
      <c r="IH293" s="92">
        <v>0</v>
      </c>
      <c r="II293" s="92">
        <v>0</v>
      </c>
      <c r="IJ293" s="92">
        <v>0</v>
      </c>
      <c r="IK293" s="92">
        <v>0</v>
      </c>
      <c r="IL293" s="92">
        <v>0</v>
      </c>
      <c r="IM293" s="92">
        <v>0</v>
      </c>
      <c r="IN293" s="92">
        <v>0</v>
      </c>
      <c r="IO293" s="92">
        <v>0</v>
      </c>
      <c r="IP293" s="92">
        <v>0</v>
      </c>
      <c r="IQ293" s="92">
        <v>0</v>
      </c>
      <c r="IR293" s="92">
        <v>0</v>
      </c>
      <c r="IS293" s="92">
        <v>0</v>
      </c>
      <c r="IT293" s="92">
        <v>746.373109</v>
      </c>
      <c r="IU293" s="92">
        <v>21845.627199999999</v>
      </c>
      <c r="IV293" s="92">
        <v>314477.74200000003</v>
      </c>
      <c r="IW293" s="92">
        <v>34.937823199999997</v>
      </c>
      <c r="IX293" s="92">
        <v>1</v>
      </c>
      <c r="IY293" s="92">
        <v>1</v>
      </c>
      <c r="IZ293" s="92">
        <v>0</v>
      </c>
      <c r="JA293" s="92">
        <v>0</v>
      </c>
      <c r="JB293" s="92">
        <v>-52007.154199999997</v>
      </c>
      <c r="JC293" s="92">
        <v>-1776.8655000000001</v>
      </c>
      <c r="JD293" s="92">
        <v>-38.816741399999998</v>
      </c>
      <c r="JE293" s="92">
        <v>-6.4227711300000001</v>
      </c>
      <c r="JF293" s="92">
        <v>-0.219439049</v>
      </c>
      <c r="JG293" s="92">
        <v>3.9556223400000002E-5</v>
      </c>
      <c r="JH293" s="92">
        <v>1.15777283E-3</v>
      </c>
      <c r="JI293" s="92">
        <v>29.269043799999999</v>
      </c>
      <c r="JJ293" s="92">
        <v>0</v>
      </c>
      <c r="JK293" s="92">
        <v>0</v>
      </c>
      <c r="JL293" s="92">
        <v>0</v>
      </c>
      <c r="JM293" s="92">
        <v>0</v>
      </c>
      <c r="JN293" s="92">
        <v>0</v>
      </c>
      <c r="JO293" s="92">
        <v>0</v>
      </c>
      <c r="JP293" s="92">
        <v>0</v>
      </c>
      <c r="JQ293" s="92">
        <v>0</v>
      </c>
      <c r="JR293" s="92">
        <v>0</v>
      </c>
      <c r="JS293" s="92">
        <v>0</v>
      </c>
      <c r="JT293" s="92">
        <v>0</v>
      </c>
      <c r="JU293" s="92">
        <v>0</v>
      </c>
      <c r="JV293" s="92">
        <v>0</v>
      </c>
      <c r="JW293" s="92">
        <v>0</v>
      </c>
      <c r="JX293" s="92">
        <v>0</v>
      </c>
      <c r="JY293" s="92">
        <v>0</v>
      </c>
      <c r="JZ293" s="92">
        <v>0</v>
      </c>
      <c r="KA293" s="92">
        <v>0</v>
      </c>
      <c r="KB293" s="92">
        <v>0</v>
      </c>
      <c r="KC293" s="92">
        <v>0</v>
      </c>
      <c r="KD293" s="92">
        <v>0</v>
      </c>
      <c r="KE293" s="92">
        <v>0</v>
      </c>
      <c r="KF293" s="92">
        <v>0</v>
      </c>
      <c r="KG293" s="92">
        <v>0</v>
      </c>
      <c r="KH293" s="92">
        <v>0</v>
      </c>
      <c r="KI293" s="92">
        <v>0</v>
      </c>
      <c r="KJ293" s="92">
        <v>0</v>
      </c>
      <c r="KK293" s="92">
        <v>0</v>
      </c>
      <c r="KL293" s="92">
        <v>0</v>
      </c>
      <c r="KM293" s="92">
        <v>0</v>
      </c>
      <c r="KN293" s="92">
        <v>0</v>
      </c>
      <c r="KO293" s="92">
        <v>0</v>
      </c>
      <c r="KP293" s="92">
        <v>0</v>
      </c>
      <c r="KQ293" s="92">
        <v>0</v>
      </c>
      <c r="KR293" s="92">
        <v>0</v>
      </c>
      <c r="KS293" s="92">
        <v>0</v>
      </c>
      <c r="KT293" s="92">
        <v>0</v>
      </c>
      <c r="KU293" s="92">
        <v>0</v>
      </c>
      <c r="KV293" s="92">
        <v>0</v>
      </c>
      <c r="KW293" s="92">
        <v>0</v>
      </c>
      <c r="KX293" s="92">
        <v>0</v>
      </c>
      <c r="KY293" s="92">
        <v>0</v>
      </c>
      <c r="KZ293" s="92">
        <v>0</v>
      </c>
      <c r="LA293" s="92">
        <v>0</v>
      </c>
      <c r="LB293" s="92">
        <v>0</v>
      </c>
      <c r="LC293" s="92">
        <v>0</v>
      </c>
      <c r="LD293" s="92">
        <v>0</v>
      </c>
      <c r="LE293" s="92">
        <v>0</v>
      </c>
      <c r="LF293" s="92">
        <v>0</v>
      </c>
      <c r="LG293" s="92">
        <v>0</v>
      </c>
      <c r="LH293" s="92">
        <v>0</v>
      </c>
      <c r="LI293" s="92">
        <v>0</v>
      </c>
      <c r="LJ293" s="92">
        <v>0</v>
      </c>
      <c r="LK293" s="92">
        <v>0</v>
      </c>
      <c r="LL293" s="92">
        <v>0</v>
      </c>
      <c r="LM293" s="92">
        <v>0</v>
      </c>
      <c r="LN293" s="92">
        <v>0</v>
      </c>
      <c r="LO293" s="92">
        <v>0</v>
      </c>
      <c r="LP293" s="92">
        <v>0</v>
      </c>
      <c r="LQ293" s="92">
        <v>0</v>
      </c>
      <c r="LR293" s="92">
        <v>0</v>
      </c>
      <c r="LS293" s="92">
        <v>0</v>
      </c>
      <c r="LT293" s="92">
        <v>0</v>
      </c>
      <c r="LU293" s="92">
        <v>0</v>
      </c>
      <c r="LV293" s="92">
        <v>0</v>
      </c>
      <c r="LW293" s="92">
        <v>0</v>
      </c>
      <c r="LX293" s="92">
        <v>0</v>
      </c>
      <c r="LY293" s="92">
        <v>0</v>
      </c>
      <c r="LZ293" s="92">
        <v>0</v>
      </c>
      <c r="MA293" s="92">
        <v>0</v>
      </c>
      <c r="MB293" s="92">
        <v>0</v>
      </c>
      <c r="MC293" s="92">
        <v>0</v>
      </c>
      <c r="MD293" s="92">
        <v>0</v>
      </c>
      <c r="ME293" s="92">
        <v>0</v>
      </c>
      <c r="MF293" s="92">
        <v>0</v>
      </c>
      <c r="MG293" s="92">
        <v>0</v>
      </c>
      <c r="MH293" s="92">
        <v>0</v>
      </c>
      <c r="MI293" s="92">
        <v>0</v>
      </c>
      <c r="MJ293" s="92">
        <v>0</v>
      </c>
      <c r="MK293" s="92">
        <v>0</v>
      </c>
      <c r="ML293" s="92">
        <v>0</v>
      </c>
      <c r="MM293" s="92">
        <v>0</v>
      </c>
      <c r="MN293" s="92">
        <v>0</v>
      </c>
      <c r="MO293" s="92">
        <v>0</v>
      </c>
      <c r="MP293" s="92">
        <v>0</v>
      </c>
      <c r="MQ293" s="92">
        <v>0</v>
      </c>
      <c r="MR293" s="92">
        <v>0</v>
      </c>
      <c r="MS293" s="92">
        <v>0</v>
      </c>
      <c r="MT293" s="92">
        <v>0</v>
      </c>
      <c r="MU293" s="92">
        <v>0</v>
      </c>
      <c r="MV293" s="92">
        <v>0</v>
      </c>
      <c r="MW293" s="92">
        <v>0</v>
      </c>
      <c r="MX293" s="92">
        <v>0</v>
      </c>
      <c r="MY293" s="92">
        <v>0</v>
      </c>
      <c r="MZ293" s="92">
        <v>0</v>
      </c>
      <c r="NA293" s="92">
        <v>0</v>
      </c>
      <c r="NB293" s="92">
        <v>0</v>
      </c>
      <c r="NC293" s="92">
        <v>0</v>
      </c>
      <c r="ND293" s="92">
        <v>0</v>
      </c>
      <c r="NE293" s="92">
        <v>0</v>
      </c>
      <c r="NF293" s="92">
        <v>0</v>
      </c>
      <c r="NG293" s="92">
        <v>0</v>
      </c>
      <c r="NH293" s="92">
        <v>0</v>
      </c>
      <c r="NI293" s="92">
        <v>0</v>
      </c>
      <c r="NJ293" s="92">
        <v>0</v>
      </c>
      <c r="NK293" s="92">
        <v>0</v>
      </c>
      <c r="NL293" s="92">
        <v>0</v>
      </c>
      <c r="NM293" s="92">
        <v>0</v>
      </c>
      <c r="NN293" s="92">
        <v>0</v>
      </c>
      <c r="NO293" s="92">
        <v>0</v>
      </c>
      <c r="NP293" s="92">
        <v>0</v>
      </c>
      <c r="NQ293" s="92">
        <v>0</v>
      </c>
      <c r="NR293" s="92">
        <v>0</v>
      </c>
      <c r="NS293" s="92">
        <v>0</v>
      </c>
      <c r="NT293" s="92">
        <v>0</v>
      </c>
      <c r="NU293" s="92">
        <v>0</v>
      </c>
      <c r="NV293" s="92">
        <v>0</v>
      </c>
      <c r="NW293" s="92">
        <v>0</v>
      </c>
      <c r="NX293" s="92">
        <v>0</v>
      </c>
      <c r="NY293" s="92">
        <v>0</v>
      </c>
      <c r="NZ293" s="92">
        <v>0</v>
      </c>
      <c r="OA293" s="92">
        <v>0</v>
      </c>
      <c r="OB293" s="92">
        <v>0</v>
      </c>
      <c r="OC293" s="92">
        <v>0</v>
      </c>
      <c r="OD293" s="92">
        <v>0</v>
      </c>
      <c r="OE293" s="92">
        <v>0</v>
      </c>
      <c r="OF293" s="92">
        <v>0</v>
      </c>
      <c r="OG293" s="92">
        <v>0</v>
      </c>
      <c r="OH293" s="92">
        <v>0</v>
      </c>
      <c r="OI293" s="92">
        <v>0</v>
      </c>
      <c r="OJ293" s="92">
        <v>0</v>
      </c>
      <c r="OK293" s="92">
        <v>0</v>
      </c>
      <c r="OL293" s="92">
        <v>0</v>
      </c>
      <c r="OM293" s="92">
        <v>0</v>
      </c>
      <c r="ON293" s="92">
        <v>0</v>
      </c>
      <c r="OO293" s="92">
        <v>0</v>
      </c>
      <c r="OP293" s="92">
        <v>0</v>
      </c>
      <c r="OQ293" s="92">
        <v>0</v>
      </c>
      <c r="OR293" s="92">
        <v>0</v>
      </c>
      <c r="OS293" s="92">
        <v>0</v>
      </c>
      <c r="OT293" s="92">
        <v>0</v>
      </c>
      <c r="OU293" s="92">
        <v>0</v>
      </c>
      <c r="OV293" s="92">
        <v>0</v>
      </c>
      <c r="OW293" s="92">
        <v>0</v>
      </c>
      <c r="OX293" s="92">
        <v>0</v>
      </c>
      <c r="OY293" s="92">
        <v>0</v>
      </c>
      <c r="OZ293" s="92">
        <v>0</v>
      </c>
      <c r="PA293" s="92">
        <v>0</v>
      </c>
      <c r="PB293" s="92">
        <v>0</v>
      </c>
      <c r="PC293" s="92">
        <v>0</v>
      </c>
      <c r="PD293" s="92">
        <v>0</v>
      </c>
      <c r="PE293" s="92">
        <v>0</v>
      </c>
      <c r="PF293" s="92">
        <v>0</v>
      </c>
      <c r="PG293" s="92">
        <v>0</v>
      </c>
      <c r="PH293" s="92">
        <v>0</v>
      </c>
      <c r="PI293" s="92">
        <v>0</v>
      </c>
      <c r="PJ293" s="92">
        <v>0</v>
      </c>
      <c r="PK293" s="92">
        <v>0</v>
      </c>
      <c r="PL293" s="92">
        <v>0</v>
      </c>
      <c r="PM293" s="92">
        <v>0</v>
      </c>
      <c r="PN293" s="92">
        <v>0</v>
      </c>
      <c r="PO293" s="92">
        <v>0</v>
      </c>
      <c r="PP293" s="92">
        <v>0</v>
      </c>
      <c r="PQ293" s="92">
        <v>0</v>
      </c>
      <c r="PR293" s="92">
        <v>0</v>
      </c>
      <c r="PS293" s="92">
        <v>0</v>
      </c>
      <c r="PT293" s="92">
        <v>0</v>
      </c>
      <c r="PU293" s="92">
        <v>0</v>
      </c>
      <c r="PV293" s="92">
        <v>0</v>
      </c>
      <c r="PW293" s="92">
        <v>0</v>
      </c>
      <c r="PX293" s="92">
        <v>0</v>
      </c>
      <c r="PY293" s="92">
        <v>0</v>
      </c>
      <c r="PZ293" s="92">
        <v>0</v>
      </c>
      <c r="QA293" s="92">
        <v>0</v>
      </c>
      <c r="QB293" s="92">
        <v>0</v>
      </c>
      <c r="QC293" s="92">
        <v>0</v>
      </c>
      <c r="QD293" s="92">
        <v>0</v>
      </c>
      <c r="QE293" s="92">
        <v>0</v>
      </c>
      <c r="QF293" s="92">
        <v>0</v>
      </c>
      <c r="QG293" s="92">
        <v>0</v>
      </c>
      <c r="QH293" s="92">
        <v>0</v>
      </c>
      <c r="QI293" s="92">
        <v>0</v>
      </c>
      <c r="QJ293" s="92">
        <v>0</v>
      </c>
      <c r="QK293" s="92">
        <v>0</v>
      </c>
      <c r="QL293" s="92">
        <v>0</v>
      </c>
      <c r="QM293" s="92">
        <v>0</v>
      </c>
      <c r="QN293" s="92">
        <v>0</v>
      </c>
      <c r="QO293" s="92">
        <v>0</v>
      </c>
      <c r="QP293" s="92">
        <v>0</v>
      </c>
      <c r="QQ293" s="92">
        <v>0</v>
      </c>
      <c r="QR293" s="92">
        <v>0</v>
      </c>
      <c r="QS293" s="92">
        <v>0</v>
      </c>
      <c r="QT293" s="92">
        <v>0</v>
      </c>
      <c r="QU293" s="92">
        <v>0</v>
      </c>
      <c r="QV293" s="92">
        <v>0</v>
      </c>
      <c r="QW293" s="92">
        <v>0</v>
      </c>
      <c r="QX293" s="92">
        <v>0</v>
      </c>
      <c r="QY293" s="92">
        <v>0</v>
      </c>
      <c r="QZ293" s="92">
        <v>0</v>
      </c>
      <c r="RA293" s="92">
        <v>0</v>
      </c>
      <c r="RB293" s="92">
        <v>0</v>
      </c>
      <c r="RC293" s="92">
        <v>0</v>
      </c>
      <c r="RD293" s="92">
        <v>0</v>
      </c>
      <c r="RE293" s="92">
        <v>0</v>
      </c>
      <c r="RF293" s="92">
        <v>0</v>
      </c>
      <c r="RG293" s="92">
        <v>0</v>
      </c>
      <c r="RH293" s="92">
        <v>0</v>
      </c>
      <c r="RI293" s="92">
        <v>0</v>
      </c>
      <c r="RJ293" s="92">
        <v>0</v>
      </c>
      <c r="RK293" s="92">
        <v>0</v>
      </c>
      <c r="RL293" s="92">
        <v>0</v>
      </c>
      <c r="RM293" s="92">
        <v>0</v>
      </c>
      <c r="RN293" s="92">
        <v>0</v>
      </c>
      <c r="RO293" s="92">
        <v>0</v>
      </c>
      <c r="RP293" s="92">
        <v>0</v>
      </c>
      <c r="RQ293" s="92">
        <v>0</v>
      </c>
      <c r="RR293" s="92">
        <v>0</v>
      </c>
      <c r="RS293" s="92">
        <v>0</v>
      </c>
      <c r="RT293" s="92">
        <v>0</v>
      </c>
      <c r="RU293" s="92">
        <v>0</v>
      </c>
      <c r="RV293" s="92">
        <v>0</v>
      </c>
      <c r="RW293" s="92">
        <v>0</v>
      </c>
      <c r="RX293" s="92">
        <v>0</v>
      </c>
      <c r="RY293" s="92">
        <v>0</v>
      </c>
      <c r="RZ293" s="92">
        <v>0</v>
      </c>
      <c r="SA293" s="92">
        <v>0</v>
      </c>
      <c r="SB293" s="92">
        <v>0</v>
      </c>
      <c r="SC293" s="92">
        <v>0</v>
      </c>
      <c r="SD293" s="92">
        <v>0</v>
      </c>
      <c r="SE293" s="92">
        <v>0</v>
      </c>
      <c r="SF293" s="92">
        <v>0</v>
      </c>
      <c r="SG293" s="92">
        <v>0</v>
      </c>
      <c r="SH293" s="92">
        <v>0</v>
      </c>
      <c r="SI293" s="92">
        <v>0</v>
      </c>
      <c r="SJ293" s="92">
        <v>0</v>
      </c>
      <c r="SK293" s="92">
        <v>0</v>
      </c>
      <c r="SL293" s="92">
        <v>0</v>
      </c>
      <c r="SM293" s="92">
        <v>0</v>
      </c>
      <c r="SN293" s="92">
        <v>0</v>
      </c>
      <c r="SO293" s="92">
        <v>0</v>
      </c>
      <c r="SP293" s="92">
        <v>0</v>
      </c>
      <c r="SQ293" s="92">
        <v>0</v>
      </c>
      <c r="SR293" s="92">
        <v>0</v>
      </c>
      <c r="SS293" s="92">
        <v>0</v>
      </c>
      <c r="ST293" s="92">
        <v>0</v>
      </c>
      <c r="SU293" s="92">
        <v>0</v>
      </c>
      <c r="SV293" s="92">
        <v>0</v>
      </c>
      <c r="SW293" s="92">
        <v>0</v>
      </c>
      <c r="SX293" s="92">
        <v>0</v>
      </c>
      <c r="SY293" s="92">
        <v>0</v>
      </c>
      <c r="SZ293" s="92">
        <v>0</v>
      </c>
      <c r="TA293" s="92">
        <v>0</v>
      </c>
      <c r="TB293" s="92">
        <v>0</v>
      </c>
      <c r="TC293" s="92">
        <v>1</v>
      </c>
      <c r="TD293" s="92">
        <v>0</v>
      </c>
      <c r="TE293" s="92">
        <v>0</v>
      </c>
      <c r="TF293" s="92">
        <v>0</v>
      </c>
      <c r="TG293" s="92">
        <v>0</v>
      </c>
      <c r="TH293" s="92">
        <v>0</v>
      </c>
      <c r="TI293" s="92">
        <v>0</v>
      </c>
      <c r="TJ293" s="92">
        <v>0</v>
      </c>
      <c r="TK293" s="92">
        <v>0</v>
      </c>
      <c r="TL293" s="92">
        <v>0</v>
      </c>
      <c r="TM293" s="92">
        <v>0</v>
      </c>
      <c r="TN293" s="92">
        <v>0</v>
      </c>
      <c r="TO293" s="92">
        <v>0</v>
      </c>
      <c r="TP293" s="92">
        <v>1.0070296299999999</v>
      </c>
      <c r="TQ293" s="92">
        <v>-45218298.177699998</v>
      </c>
      <c r="TR293" s="92">
        <v>0.18323349250000001</v>
      </c>
      <c r="TS293" s="92">
        <v>1.1435168888888901E-2</v>
      </c>
      <c r="TT293" s="92">
        <v>3.4135993611111099E-6</v>
      </c>
      <c r="TU293" s="92">
        <v>1.27359968055556E-18</v>
      </c>
      <c r="TV293" s="92">
        <v>2.7957790277777801E-18</v>
      </c>
      <c r="TW293" s="92">
        <v>1.17305413888889E-18</v>
      </c>
      <c r="TX293" s="92">
        <v>1.2069717416666699E-14</v>
      </c>
      <c r="TY293" s="92">
        <v>2.5011880055555599E-15</v>
      </c>
      <c r="TZ293" s="92">
        <v>8.6448208055555606E-15</v>
      </c>
      <c r="UA293" s="92">
        <v>0</v>
      </c>
      <c r="UB293" s="92">
        <v>3.07635969444445E-18</v>
      </c>
      <c r="UC293" s="92">
        <v>7.7636267222222299E-20</v>
      </c>
      <c r="UD293" s="92">
        <v>3.2574657500000001E-20</v>
      </c>
      <c r="UE293" s="92">
        <v>5.0442596666666703E-15</v>
      </c>
      <c r="UF293" s="92">
        <v>6.1471264722222304E-16</v>
      </c>
      <c r="UG293" s="92">
        <v>2.9829786944444502E-17</v>
      </c>
      <c r="UH293" s="92">
        <v>6.5316186944444503E-12</v>
      </c>
      <c r="UI293" s="92">
        <v>7.0543018055555599E-10</v>
      </c>
      <c r="UJ293" s="92">
        <v>2.6559910611111101E-6</v>
      </c>
      <c r="UK293" s="92">
        <v>3.0404780000000003E-8</v>
      </c>
      <c r="UL293" s="92">
        <v>2.3745052138888901E-10</v>
      </c>
      <c r="UM293" s="92">
        <v>5.16875472222223E-16</v>
      </c>
      <c r="UN293" s="92">
        <v>6.4946318055555599E-13</v>
      </c>
      <c r="UO293" s="92">
        <v>1.4183886944444499E-13</v>
      </c>
      <c r="UP293" s="92">
        <v>4.4403861111111099E-4</v>
      </c>
      <c r="UQ293" s="92">
        <v>1.5783130194444501E-15</v>
      </c>
      <c r="UR293" s="92">
        <v>0</v>
      </c>
      <c r="US293" s="92">
        <v>0</v>
      </c>
      <c r="UT293" s="92">
        <v>0</v>
      </c>
      <c r="UU293" s="92">
        <v>0</v>
      </c>
      <c r="UV293" s="92">
        <v>0</v>
      </c>
      <c r="UW293" s="92">
        <v>0</v>
      </c>
      <c r="UX293" s="92">
        <v>0</v>
      </c>
      <c r="UY293" s="92">
        <v>0</v>
      </c>
      <c r="UZ293" s="92">
        <v>0</v>
      </c>
      <c r="VA293" s="92">
        <v>1.54068750277778E-16</v>
      </c>
      <c r="VB293" s="92">
        <v>9.9009505555555603E-3</v>
      </c>
      <c r="VC293" s="92">
        <v>1.82066475277778E-6</v>
      </c>
      <c r="VD293" s="92">
        <v>0</v>
      </c>
      <c r="VE293" s="92">
        <v>0</v>
      </c>
      <c r="VF293" s="92">
        <v>0</v>
      </c>
      <c r="VG293" s="92">
        <v>9.0066964722222295E-2</v>
      </c>
      <c r="VH293" s="92">
        <v>9.3146354722222297E-2</v>
      </c>
      <c r="VI293" s="92">
        <v>2.3244644333333402E-3</v>
      </c>
      <c r="VJ293" s="92">
        <v>4.34101619444445E-16</v>
      </c>
      <c r="VK293" s="92">
        <v>0</v>
      </c>
      <c r="VL293" s="92">
        <v>0</v>
      </c>
      <c r="VM293" s="92">
        <v>0</v>
      </c>
      <c r="VN293" s="92">
        <v>0</v>
      </c>
      <c r="VO293" s="92">
        <v>0</v>
      </c>
      <c r="VP293" s="92">
        <v>0</v>
      </c>
      <c r="VQ293" s="92">
        <v>0</v>
      </c>
      <c r="VR293" s="92">
        <v>0</v>
      </c>
      <c r="VS293" s="92">
        <v>0</v>
      </c>
      <c r="VT293" s="92">
        <v>0</v>
      </c>
      <c r="VU293" s="92">
        <v>0</v>
      </c>
      <c r="VV293" s="92">
        <v>0</v>
      </c>
      <c r="VW293" s="92">
        <v>0</v>
      </c>
      <c r="VX293" s="92">
        <v>0</v>
      </c>
      <c r="VY293" s="92">
        <v>0</v>
      </c>
      <c r="VZ293" s="92">
        <v>0</v>
      </c>
      <c r="WA293" s="92">
        <v>0</v>
      </c>
      <c r="WB293" s="92">
        <v>0</v>
      </c>
      <c r="WC293" s="92">
        <v>0</v>
      </c>
    </row>
    <row r="294" spans="2:601" ht="13.5" customHeight="1">
      <c r="B294" s="851" t="s">
        <v>2953</v>
      </c>
      <c r="C294" s="92">
        <v>0</v>
      </c>
      <c r="D294" s="92">
        <v>16462.917300000001</v>
      </c>
      <c r="E294" s="92">
        <v>-62.328388199999999</v>
      </c>
      <c r="F294" s="92">
        <v>913.813894</v>
      </c>
      <c r="G294" s="92">
        <v>0</v>
      </c>
      <c r="H294" s="92">
        <v>0</v>
      </c>
      <c r="I294" s="92">
        <v>0</v>
      </c>
      <c r="J294" s="92">
        <v>0</v>
      </c>
      <c r="K294" s="92">
        <v>0</v>
      </c>
      <c r="L294" s="92">
        <v>0</v>
      </c>
      <c r="M294" s="92">
        <v>0</v>
      </c>
      <c r="N294" s="92">
        <v>0</v>
      </c>
      <c r="O294" s="92">
        <v>0</v>
      </c>
      <c r="P294" s="92">
        <v>0</v>
      </c>
      <c r="Q294" s="92">
        <v>0</v>
      </c>
      <c r="R294" s="92">
        <v>0</v>
      </c>
      <c r="S294" s="92">
        <v>0</v>
      </c>
      <c r="T294" s="92">
        <v>0</v>
      </c>
      <c r="U294" s="92">
        <v>0</v>
      </c>
      <c r="V294" s="92">
        <v>0</v>
      </c>
      <c r="W294" s="92">
        <v>0</v>
      </c>
      <c r="X294" s="92">
        <v>0</v>
      </c>
      <c r="Y294" s="92">
        <v>0</v>
      </c>
      <c r="Z294" s="92">
        <v>0</v>
      </c>
      <c r="AA294" s="92">
        <v>0</v>
      </c>
      <c r="AB294" s="92">
        <v>0</v>
      </c>
      <c r="AC294" s="92">
        <v>0</v>
      </c>
      <c r="AD294" s="92">
        <v>0</v>
      </c>
      <c r="AE294" s="92">
        <v>0</v>
      </c>
      <c r="AF294" s="92">
        <v>0</v>
      </c>
      <c r="AG294" s="92">
        <v>0</v>
      </c>
      <c r="AH294" s="92">
        <v>0</v>
      </c>
      <c r="AI294" s="92">
        <v>0</v>
      </c>
      <c r="AJ294" s="92">
        <v>0</v>
      </c>
      <c r="AK294" s="92">
        <v>0</v>
      </c>
      <c r="AL294" s="92">
        <v>0</v>
      </c>
      <c r="AM294" s="92">
        <v>0</v>
      </c>
      <c r="AN294" s="92">
        <v>0</v>
      </c>
      <c r="AO294" s="92">
        <v>3.4838694100000002E-3</v>
      </c>
      <c r="AP294" s="92">
        <v>6.8774112299999999E-3</v>
      </c>
      <c r="AQ294" s="92">
        <v>0</v>
      </c>
      <c r="AR294" s="92">
        <v>0</v>
      </c>
      <c r="AS294" s="92">
        <v>0</v>
      </c>
      <c r="AT294" s="92">
        <v>0</v>
      </c>
      <c r="AU294" s="92">
        <v>0</v>
      </c>
      <c r="AV294" s="92">
        <v>0</v>
      </c>
      <c r="AW294" s="92">
        <v>0</v>
      </c>
      <c r="AX294" s="92">
        <v>0</v>
      </c>
      <c r="AY294" s="92">
        <v>0</v>
      </c>
      <c r="AZ294" s="92">
        <v>0</v>
      </c>
      <c r="BA294" s="92">
        <v>0</v>
      </c>
      <c r="BB294" s="92">
        <v>0</v>
      </c>
      <c r="BC294" s="92">
        <v>0</v>
      </c>
      <c r="BD294" s="92">
        <v>0</v>
      </c>
      <c r="BE294" s="92">
        <v>0</v>
      </c>
      <c r="BF294" s="92">
        <v>0</v>
      </c>
      <c r="BG294" s="92">
        <v>0</v>
      </c>
      <c r="BH294" s="92">
        <v>0</v>
      </c>
      <c r="BI294" s="92">
        <v>0</v>
      </c>
      <c r="BJ294" s="92">
        <v>0</v>
      </c>
      <c r="BK294" s="92">
        <v>0</v>
      </c>
      <c r="BL294" s="92">
        <v>0</v>
      </c>
      <c r="BM294" s="92">
        <v>0</v>
      </c>
      <c r="BN294" s="92">
        <v>0</v>
      </c>
      <c r="BO294" s="92">
        <v>0</v>
      </c>
      <c r="BP294" s="92">
        <v>0.99998866200000003</v>
      </c>
      <c r="BQ294" s="92">
        <v>0</v>
      </c>
      <c r="BR294" s="92">
        <v>0</v>
      </c>
      <c r="BS294" s="92">
        <v>0</v>
      </c>
      <c r="BT294" s="92">
        <v>0</v>
      </c>
      <c r="BU294" s="92">
        <v>0</v>
      </c>
      <c r="BV294" s="92">
        <v>0</v>
      </c>
      <c r="BW294" s="92">
        <v>0</v>
      </c>
      <c r="BX294" s="92">
        <v>0</v>
      </c>
      <c r="BY294" s="92">
        <v>0</v>
      </c>
      <c r="BZ294" s="92">
        <v>0</v>
      </c>
      <c r="CA294" s="92">
        <v>0</v>
      </c>
      <c r="CB294" s="92">
        <v>0</v>
      </c>
      <c r="CC294" s="92">
        <v>0</v>
      </c>
      <c r="CD294" s="92">
        <v>0</v>
      </c>
      <c r="CE294" s="92">
        <v>0</v>
      </c>
      <c r="CF294" s="92">
        <v>0</v>
      </c>
      <c r="CG294" s="92">
        <v>0</v>
      </c>
      <c r="CH294" s="92">
        <v>0</v>
      </c>
      <c r="CI294" s="92">
        <v>0</v>
      </c>
      <c r="CJ294" s="92">
        <v>0</v>
      </c>
      <c r="CK294" s="92">
        <v>0</v>
      </c>
      <c r="CL294" s="92">
        <v>0</v>
      </c>
      <c r="CM294" s="92">
        <v>0</v>
      </c>
      <c r="CN294" s="92">
        <v>0</v>
      </c>
      <c r="CO294" s="92">
        <v>0</v>
      </c>
      <c r="CP294" s="92">
        <v>0</v>
      </c>
      <c r="CQ294" s="92">
        <v>0</v>
      </c>
      <c r="CR294" s="92">
        <v>0</v>
      </c>
      <c r="CS294" s="92">
        <v>0</v>
      </c>
      <c r="CT294" s="92">
        <v>0</v>
      </c>
      <c r="CU294" s="92">
        <v>0</v>
      </c>
      <c r="CV294" s="92">
        <v>0</v>
      </c>
      <c r="CW294" s="92">
        <v>0</v>
      </c>
      <c r="CX294" s="92">
        <v>0</v>
      </c>
      <c r="CY294" s="92">
        <v>3.8124063700000001E-6</v>
      </c>
      <c r="CZ294" s="92">
        <v>7.5259670400000003E-6</v>
      </c>
      <c r="DA294" s="92">
        <v>0</v>
      </c>
      <c r="DB294" s="92">
        <v>0</v>
      </c>
      <c r="DC294" s="92">
        <v>0</v>
      </c>
      <c r="DD294" s="92">
        <v>0</v>
      </c>
      <c r="DE294" s="92">
        <v>0</v>
      </c>
      <c r="DF294" s="92">
        <v>0</v>
      </c>
      <c r="DG294" s="92">
        <v>0</v>
      </c>
      <c r="DH294" s="92">
        <v>0</v>
      </c>
      <c r="DI294" s="92">
        <v>0</v>
      </c>
      <c r="DJ294" s="92">
        <v>0</v>
      </c>
      <c r="DK294" s="92">
        <v>0</v>
      </c>
      <c r="DL294" s="92">
        <v>0</v>
      </c>
      <c r="DM294" s="92">
        <v>0</v>
      </c>
      <c r="DN294" s="92">
        <v>0</v>
      </c>
      <c r="DO294" s="92">
        <v>0</v>
      </c>
      <c r="DP294" s="92">
        <v>0</v>
      </c>
      <c r="DQ294" s="92">
        <v>0</v>
      </c>
      <c r="DR294" s="92">
        <v>0</v>
      </c>
      <c r="DS294" s="92">
        <v>0</v>
      </c>
      <c r="DT294" s="92">
        <v>0</v>
      </c>
      <c r="DU294" s="92">
        <v>0</v>
      </c>
      <c r="DV294" s="92">
        <v>0</v>
      </c>
      <c r="DW294" s="92">
        <v>0</v>
      </c>
      <c r="DX294" s="92">
        <v>0</v>
      </c>
      <c r="DY294" s="92">
        <v>0</v>
      </c>
      <c r="DZ294" s="92">
        <v>16462.6132</v>
      </c>
      <c r="EA294" s="92">
        <v>0</v>
      </c>
      <c r="EB294" s="92">
        <v>0</v>
      </c>
      <c r="EC294" s="92">
        <v>0</v>
      </c>
      <c r="ED294" s="92">
        <v>0</v>
      </c>
      <c r="EE294" s="92">
        <v>0</v>
      </c>
      <c r="EF294" s="92">
        <v>0</v>
      </c>
      <c r="EG294" s="92">
        <v>0</v>
      </c>
      <c r="EH294" s="92">
        <v>0</v>
      </c>
      <c r="EI294" s="92">
        <v>0</v>
      </c>
      <c r="EJ294" s="92">
        <v>0</v>
      </c>
      <c r="EK294" s="92">
        <v>0</v>
      </c>
      <c r="EL294" s="92">
        <v>0</v>
      </c>
      <c r="EM294" s="92">
        <v>0</v>
      </c>
      <c r="EN294" s="92">
        <v>0</v>
      </c>
      <c r="EO294" s="92">
        <v>0</v>
      </c>
      <c r="EP294" s="92">
        <v>0</v>
      </c>
      <c r="EQ294" s="92">
        <v>0</v>
      </c>
      <c r="ER294" s="92">
        <v>0</v>
      </c>
      <c r="ES294" s="92">
        <v>0</v>
      </c>
      <c r="ET294" s="92">
        <v>0</v>
      </c>
      <c r="EU294" s="92">
        <v>0</v>
      </c>
      <c r="EV294" s="92">
        <v>0</v>
      </c>
      <c r="EW294" s="92">
        <v>0</v>
      </c>
      <c r="EX294" s="92">
        <v>0</v>
      </c>
      <c r="EY294" s="92">
        <v>0</v>
      </c>
      <c r="EZ294" s="92">
        <v>0</v>
      </c>
      <c r="FA294" s="92">
        <v>0</v>
      </c>
      <c r="FB294" s="92">
        <v>0</v>
      </c>
      <c r="FC294" s="92">
        <v>0</v>
      </c>
      <c r="FD294" s="92">
        <v>0</v>
      </c>
      <c r="FE294" s="92">
        <v>0</v>
      </c>
      <c r="FF294" s="92">
        <v>0</v>
      </c>
      <c r="FG294" s="92">
        <v>0</v>
      </c>
      <c r="FH294" s="92">
        <v>0</v>
      </c>
      <c r="FI294" s="92">
        <v>0.111479641</v>
      </c>
      <c r="FJ294" s="92">
        <v>0.19266022199999999</v>
      </c>
      <c r="FK294" s="92">
        <v>0</v>
      </c>
      <c r="FL294" s="92">
        <v>0</v>
      </c>
      <c r="FM294" s="92">
        <v>0</v>
      </c>
      <c r="FN294" s="92">
        <v>0</v>
      </c>
      <c r="FO294" s="92">
        <v>0</v>
      </c>
      <c r="FP294" s="92">
        <v>0</v>
      </c>
      <c r="FQ294" s="92">
        <v>0</v>
      </c>
      <c r="FR294" s="92">
        <v>0</v>
      </c>
      <c r="FS294" s="92">
        <v>0</v>
      </c>
      <c r="FT294" s="92">
        <v>0</v>
      </c>
      <c r="FU294" s="92">
        <v>0</v>
      </c>
      <c r="FV294" s="92">
        <v>0</v>
      </c>
      <c r="FW294" s="92">
        <v>0</v>
      </c>
      <c r="FX294" s="92">
        <v>0</v>
      </c>
      <c r="FY294" s="92">
        <v>0</v>
      </c>
      <c r="FZ294" s="92">
        <v>0</v>
      </c>
      <c r="GA294" s="92">
        <v>0</v>
      </c>
      <c r="GB294" s="92">
        <v>0</v>
      </c>
      <c r="GC294" s="92">
        <v>0</v>
      </c>
      <c r="GD294" s="92">
        <v>0</v>
      </c>
      <c r="GE294" s="92">
        <v>0</v>
      </c>
      <c r="GF294" s="92">
        <v>0</v>
      </c>
      <c r="GG294" s="92">
        <v>0</v>
      </c>
      <c r="GH294" s="92">
        <v>0</v>
      </c>
      <c r="GI294" s="92">
        <v>0</v>
      </c>
      <c r="GJ294" s="92">
        <v>0.99998152600000001</v>
      </c>
      <c r="GK294" s="92">
        <v>0</v>
      </c>
      <c r="GL294" s="92">
        <v>0</v>
      </c>
      <c r="GM294" s="92">
        <v>0</v>
      </c>
      <c r="GN294" s="92">
        <v>0</v>
      </c>
      <c r="GO294" s="92">
        <v>0</v>
      </c>
      <c r="GP294" s="92">
        <v>0</v>
      </c>
      <c r="GQ294" s="92">
        <v>0</v>
      </c>
      <c r="GR294" s="92">
        <v>0</v>
      </c>
      <c r="GS294" s="92">
        <v>0</v>
      </c>
      <c r="GT294" s="92">
        <v>0</v>
      </c>
      <c r="GU294" s="92">
        <v>0</v>
      </c>
      <c r="GV294" s="92">
        <v>0</v>
      </c>
      <c r="GW294" s="92">
        <v>0</v>
      </c>
      <c r="GX294" s="92">
        <v>0</v>
      </c>
      <c r="GY294" s="92">
        <v>0</v>
      </c>
      <c r="GZ294" s="92">
        <v>0</v>
      </c>
      <c r="HA294" s="92">
        <v>0</v>
      </c>
      <c r="HB294" s="92">
        <v>0</v>
      </c>
      <c r="HC294" s="92">
        <v>0</v>
      </c>
      <c r="HD294" s="92">
        <v>0</v>
      </c>
      <c r="HE294" s="92">
        <v>0</v>
      </c>
      <c r="HF294" s="92">
        <v>0</v>
      </c>
      <c r="HG294" s="92">
        <v>0</v>
      </c>
      <c r="HH294" s="92">
        <v>0</v>
      </c>
      <c r="HI294" s="92">
        <v>0</v>
      </c>
      <c r="HJ294" s="92">
        <v>0</v>
      </c>
      <c r="HK294" s="92">
        <v>0</v>
      </c>
      <c r="HL294" s="92">
        <v>0</v>
      </c>
      <c r="HM294" s="92">
        <v>0</v>
      </c>
      <c r="HN294" s="92">
        <v>0</v>
      </c>
      <c r="HO294" s="92">
        <v>0</v>
      </c>
      <c r="HP294" s="92">
        <v>0</v>
      </c>
      <c r="HQ294" s="92">
        <v>0</v>
      </c>
      <c r="HR294" s="92">
        <v>0</v>
      </c>
      <c r="HS294" s="92">
        <v>6.7715605E-6</v>
      </c>
      <c r="HT294" s="92">
        <v>1.17026781E-5</v>
      </c>
      <c r="HU294" s="92">
        <v>0</v>
      </c>
      <c r="HV294" s="92">
        <v>0</v>
      </c>
      <c r="HW294" s="92">
        <v>0</v>
      </c>
      <c r="HX294" s="92">
        <v>0</v>
      </c>
      <c r="HY294" s="92">
        <v>0</v>
      </c>
      <c r="HZ294" s="92">
        <v>0</v>
      </c>
      <c r="IA294" s="92">
        <v>0</v>
      </c>
      <c r="IB294" s="92">
        <v>0</v>
      </c>
      <c r="IC294" s="92">
        <v>0</v>
      </c>
      <c r="ID294" s="92">
        <v>0</v>
      </c>
      <c r="IE294" s="92">
        <v>0</v>
      </c>
      <c r="IF294" s="92">
        <v>0</v>
      </c>
      <c r="IG294" s="92">
        <v>0</v>
      </c>
      <c r="IH294" s="92">
        <v>0</v>
      </c>
      <c r="II294" s="92">
        <v>0</v>
      </c>
      <c r="IJ294" s="92">
        <v>0</v>
      </c>
      <c r="IK294" s="92">
        <v>0</v>
      </c>
      <c r="IL294" s="92">
        <v>0</v>
      </c>
      <c r="IM294" s="92">
        <v>0</v>
      </c>
      <c r="IN294" s="92">
        <v>0</v>
      </c>
      <c r="IO294" s="92">
        <v>0</v>
      </c>
      <c r="IP294" s="92">
        <v>0</v>
      </c>
      <c r="IQ294" s="92">
        <v>0</v>
      </c>
      <c r="IR294" s="92">
        <v>0</v>
      </c>
      <c r="IS294" s="92">
        <v>0</v>
      </c>
      <c r="IT294" s="92">
        <v>913.82425499999999</v>
      </c>
      <c r="IU294" s="92">
        <v>16462.917300000001</v>
      </c>
      <c r="IV294" s="92">
        <v>276.89068700000001</v>
      </c>
      <c r="IW294" s="92">
        <v>28.118164100000001</v>
      </c>
      <c r="IX294" s="92">
        <v>5.0999999999999996</v>
      </c>
      <c r="IY294" s="92">
        <v>0</v>
      </c>
      <c r="IZ294" s="92">
        <v>1</v>
      </c>
      <c r="JA294" s="92">
        <v>0</v>
      </c>
      <c r="JB294" s="92">
        <v>-68206.099600000001</v>
      </c>
      <c r="JC294" s="92">
        <v>-3785.98684</v>
      </c>
      <c r="JD294" s="92">
        <v>-62.328388199999999</v>
      </c>
      <c r="JE294" s="92">
        <v>-38.780868699999999</v>
      </c>
      <c r="JF294" s="92">
        <v>-2.1526499700000001</v>
      </c>
      <c r="JG294" s="92">
        <v>5.5005115700000003E-2</v>
      </c>
      <c r="JH294" s="92">
        <v>0.99093963200000001</v>
      </c>
      <c r="JI294" s="92">
        <v>18.015408600000001</v>
      </c>
      <c r="JJ294" s="92">
        <v>274.91492899999997</v>
      </c>
      <c r="JK294" s="92">
        <v>0</v>
      </c>
      <c r="JL294" s="92">
        <v>0</v>
      </c>
      <c r="JM294" s="92">
        <v>0</v>
      </c>
      <c r="JN294" s="92">
        <v>0</v>
      </c>
      <c r="JO294" s="92">
        <v>0</v>
      </c>
      <c r="JP294" s="92">
        <v>0</v>
      </c>
      <c r="JQ294" s="92">
        <v>0</v>
      </c>
      <c r="JR294" s="92">
        <v>0</v>
      </c>
      <c r="JS294" s="92">
        <v>0</v>
      </c>
      <c r="JT294" s="92">
        <v>0</v>
      </c>
      <c r="JU294" s="92">
        <v>0</v>
      </c>
      <c r="JV294" s="92">
        <v>0</v>
      </c>
      <c r="JW294" s="92">
        <v>0</v>
      </c>
      <c r="JX294" s="92">
        <v>0</v>
      </c>
      <c r="JY294" s="92">
        <v>0</v>
      </c>
      <c r="JZ294" s="92">
        <v>0</v>
      </c>
      <c r="KA294" s="92">
        <v>0</v>
      </c>
      <c r="KB294" s="92">
        <v>0</v>
      </c>
      <c r="KC294" s="92">
        <v>0</v>
      </c>
      <c r="KD294" s="92">
        <v>0</v>
      </c>
      <c r="KE294" s="92">
        <v>0</v>
      </c>
      <c r="KF294" s="92">
        <v>0</v>
      </c>
      <c r="KG294" s="92">
        <v>0</v>
      </c>
      <c r="KH294" s="92">
        <v>0</v>
      </c>
      <c r="KI294" s="92">
        <v>0</v>
      </c>
      <c r="KJ294" s="92">
        <v>0</v>
      </c>
      <c r="KK294" s="92">
        <v>0</v>
      </c>
      <c r="KL294" s="92">
        <v>0</v>
      </c>
      <c r="KM294" s="92">
        <v>0</v>
      </c>
      <c r="KN294" s="92">
        <v>0</v>
      </c>
      <c r="KO294" s="92">
        <v>0</v>
      </c>
      <c r="KP294" s="92">
        <v>0</v>
      </c>
      <c r="KQ294" s="92">
        <v>0</v>
      </c>
      <c r="KR294" s="92">
        <v>0</v>
      </c>
      <c r="KS294" s="92">
        <v>0</v>
      </c>
      <c r="KT294" s="92">
        <v>0</v>
      </c>
      <c r="KU294" s="92">
        <v>0</v>
      </c>
      <c r="KV294" s="92">
        <v>0</v>
      </c>
      <c r="KW294" s="92">
        <v>0</v>
      </c>
      <c r="KX294" s="92">
        <v>0</v>
      </c>
      <c r="KY294" s="92">
        <v>0</v>
      </c>
      <c r="KZ294" s="92">
        <v>0</v>
      </c>
      <c r="LA294" s="92">
        <v>0</v>
      </c>
      <c r="LB294" s="92">
        <v>0</v>
      </c>
      <c r="LC294" s="92">
        <v>0</v>
      </c>
      <c r="LD294" s="92">
        <v>0</v>
      </c>
      <c r="LE294" s="92">
        <v>0</v>
      </c>
      <c r="LF294" s="92">
        <v>0</v>
      </c>
      <c r="LG294" s="92">
        <v>0</v>
      </c>
      <c r="LH294" s="92">
        <v>0</v>
      </c>
      <c r="LI294" s="92">
        <v>0</v>
      </c>
      <c r="LJ294" s="92">
        <v>0</v>
      </c>
      <c r="LK294" s="92">
        <v>0</v>
      </c>
      <c r="LL294" s="92">
        <v>0</v>
      </c>
      <c r="LM294" s="92">
        <v>0</v>
      </c>
      <c r="LN294" s="92">
        <v>0</v>
      </c>
      <c r="LO294" s="92">
        <v>0</v>
      </c>
      <c r="LP294" s="92">
        <v>0</v>
      </c>
      <c r="LQ294" s="92">
        <v>0</v>
      </c>
      <c r="LR294" s="92">
        <v>0</v>
      </c>
      <c r="LS294" s="92">
        <v>0</v>
      </c>
      <c r="LT294" s="92">
        <v>0</v>
      </c>
      <c r="LU294" s="92">
        <v>0</v>
      </c>
      <c r="LV294" s="92">
        <v>0</v>
      </c>
      <c r="LW294" s="92">
        <v>0</v>
      </c>
      <c r="LX294" s="92">
        <v>0</v>
      </c>
      <c r="LY294" s="92">
        <v>0</v>
      </c>
      <c r="LZ294" s="92">
        <v>0</v>
      </c>
      <c r="MA294" s="92">
        <v>0</v>
      </c>
      <c r="MB294" s="92">
        <v>0</v>
      </c>
      <c r="MC294" s="92">
        <v>0</v>
      </c>
      <c r="MD294" s="92">
        <v>0</v>
      </c>
      <c r="ME294" s="92">
        <v>0</v>
      </c>
      <c r="MF294" s="92">
        <v>0</v>
      </c>
      <c r="MG294" s="92">
        <v>0</v>
      </c>
      <c r="MH294" s="92">
        <v>0</v>
      </c>
      <c r="MI294" s="92">
        <v>0</v>
      </c>
      <c r="MJ294" s="92">
        <v>0</v>
      </c>
      <c r="MK294" s="92">
        <v>0</v>
      </c>
      <c r="ML294" s="92">
        <v>0</v>
      </c>
      <c r="MM294" s="92">
        <v>0</v>
      </c>
      <c r="MN294" s="92">
        <v>0</v>
      </c>
      <c r="MO294" s="92">
        <v>0</v>
      </c>
      <c r="MP294" s="92">
        <v>0</v>
      </c>
      <c r="MQ294" s="92">
        <v>0</v>
      </c>
      <c r="MR294" s="92">
        <v>0</v>
      </c>
      <c r="MS294" s="92">
        <v>0</v>
      </c>
      <c r="MT294" s="92">
        <v>0</v>
      </c>
      <c r="MU294" s="92">
        <v>0</v>
      </c>
      <c r="MV294" s="92">
        <v>0</v>
      </c>
      <c r="MW294" s="92">
        <v>0</v>
      </c>
      <c r="MX294" s="92">
        <v>0</v>
      </c>
      <c r="MY294" s="92">
        <v>0</v>
      </c>
      <c r="MZ294" s="92">
        <v>0</v>
      </c>
      <c r="NA294" s="92">
        <v>0</v>
      </c>
      <c r="NB294" s="92">
        <v>0</v>
      </c>
      <c r="NC294" s="92">
        <v>0</v>
      </c>
      <c r="ND294" s="92">
        <v>0</v>
      </c>
      <c r="NE294" s="92">
        <v>0</v>
      </c>
      <c r="NF294" s="92">
        <v>0</v>
      </c>
      <c r="NG294" s="92">
        <v>0</v>
      </c>
      <c r="NH294" s="92">
        <v>0</v>
      </c>
      <c r="NI294" s="92">
        <v>0</v>
      </c>
      <c r="NJ294" s="92">
        <v>0</v>
      </c>
      <c r="NK294" s="92">
        <v>0</v>
      </c>
      <c r="NL294" s="92">
        <v>0</v>
      </c>
      <c r="NM294" s="92">
        <v>0</v>
      </c>
      <c r="NN294" s="92">
        <v>0</v>
      </c>
      <c r="NO294" s="92">
        <v>0</v>
      </c>
      <c r="NP294" s="92">
        <v>0</v>
      </c>
      <c r="NQ294" s="92">
        <v>0</v>
      </c>
      <c r="NR294" s="92">
        <v>0</v>
      </c>
      <c r="NS294" s="92">
        <v>0</v>
      </c>
      <c r="NT294" s="92">
        <v>0</v>
      </c>
      <c r="NU294" s="92">
        <v>0</v>
      </c>
      <c r="NV294" s="92">
        <v>0</v>
      </c>
      <c r="NW294" s="92">
        <v>0</v>
      </c>
      <c r="NX294" s="92">
        <v>0</v>
      </c>
      <c r="NY294" s="92">
        <v>0</v>
      </c>
      <c r="NZ294" s="92">
        <v>0</v>
      </c>
      <c r="OA294" s="92">
        <v>0</v>
      </c>
      <c r="OB294" s="92">
        <v>0</v>
      </c>
      <c r="OC294" s="92">
        <v>0</v>
      </c>
      <c r="OD294" s="92">
        <v>0</v>
      </c>
      <c r="OE294" s="92">
        <v>0</v>
      </c>
      <c r="OF294" s="92">
        <v>0</v>
      </c>
      <c r="OG294" s="92">
        <v>0</v>
      </c>
      <c r="OH294" s="92">
        <v>0</v>
      </c>
      <c r="OI294" s="92">
        <v>0</v>
      </c>
      <c r="OJ294" s="92">
        <v>0</v>
      </c>
      <c r="OK294" s="92">
        <v>0</v>
      </c>
      <c r="OL294" s="92">
        <v>0</v>
      </c>
      <c r="OM294" s="92">
        <v>0</v>
      </c>
      <c r="ON294" s="92">
        <v>0</v>
      </c>
      <c r="OO294" s="92">
        <v>0</v>
      </c>
      <c r="OP294" s="92">
        <v>0</v>
      </c>
      <c r="OQ294" s="92">
        <v>0</v>
      </c>
      <c r="OR294" s="92">
        <v>0</v>
      </c>
      <c r="OS294" s="92">
        <v>0</v>
      </c>
      <c r="OT294" s="92">
        <v>0</v>
      </c>
      <c r="OU294" s="92">
        <v>0</v>
      </c>
      <c r="OV294" s="92">
        <v>0</v>
      </c>
      <c r="OW294" s="92">
        <v>0</v>
      </c>
      <c r="OX294" s="92">
        <v>0</v>
      </c>
      <c r="OY294" s="92">
        <v>0</v>
      </c>
      <c r="OZ294" s="92">
        <v>0</v>
      </c>
      <c r="PA294" s="92">
        <v>0</v>
      </c>
      <c r="PB294" s="92">
        <v>0</v>
      </c>
      <c r="PC294" s="92">
        <v>0</v>
      </c>
      <c r="PD294" s="92">
        <v>0</v>
      </c>
      <c r="PE294" s="92">
        <v>0</v>
      </c>
      <c r="PF294" s="92">
        <v>0</v>
      </c>
      <c r="PG294" s="92">
        <v>0</v>
      </c>
      <c r="PH294" s="92">
        <v>0</v>
      </c>
      <c r="PI294" s="92">
        <v>0</v>
      </c>
      <c r="PJ294" s="92">
        <v>0</v>
      </c>
      <c r="PK294" s="92">
        <v>0</v>
      </c>
      <c r="PL294" s="92">
        <v>0</v>
      </c>
      <c r="PM294" s="92">
        <v>0</v>
      </c>
      <c r="PN294" s="92">
        <v>0</v>
      </c>
      <c r="PO294" s="92">
        <v>0</v>
      </c>
      <c r="PP294" s="92">
        <v>0</v>
      </c>
      <c r="PQ294" s="92">
        <v>0</v>
      </c>
      <c r="PR294" s="92">
        <v>0</v>
      </c>
      <c r="PS294" s="92">
        <v>0</v>
      </c>
      <c r="PT294" s="92">
        <v>0</v>
      </c>
      <c r="PU294" s="92">
        <v>0</v>
      </c>
      <c r="PV294" s="92">
        <v>0</v>
      </c>
      <c r="PW294" s="92">
        <v>0</v>
      </c>
      <c r="PX294" s="92">
        <v>0</v>
      </c>
      <c r="PY294" s="92">
        <v>0</v>
      </c>
      <c r="PZ294" s="92">
        <v>0</v>
      </c>
      <c r="QA294" s="92">
        <v>0</v>
      </c>
      <c r="QB294" s="92">
        <v>0</v>
      </c>
      <c r="QC294" s="92">
        <v>0</v>
      </c>
      <c r="QD294" s="92">
        <v>0</v>
      </c>
      <c r="QE294" s="92">
        <v>0</v>
      </c>
      <c r="QF294" s="92">
        <v>0</v>
      </c>
      <c r="QG294" s="92">
        <v>0</v>
      </c>
      <c r="QH294" s="92">
        <v>0</v>
      </c>
      <c r="QI294" s="92">
        <v>0</v>
      </c>
      <c r="QJ294" s="92">
        <v>0</v>
      </c>
      <c r="QK294" s="92">
        <v>0</v>
      </c>
      <c r="QL294" s="92">
        <v>0</v>
      </c>
      <c r="QM294" s="92">
        <v>0</v>
      </c>
      <c r="QN294" s="92">
        <v>0</v>
      </c>
      <c r="QO294" s="92">
        <v>0</v>
      </c>
      <c r="QP294" s="92">
        <v>0</v>
      </c>
      <c r="QQ294" s="92">
        <v>0</v>
      </c>
      <c r="QR294" s="92">
        <v>0</v>
      </c>
      <c r="QS294" s="92">
        <v>0</v>
      </c>
      <c r="QT294" s="92">
        <v>0</v>
      </c>
      <c r="QU294" s="92">
        <v>0</v>
      </c>
      <c r="QV294" s="92">
        <v>0</v>
      </c>
      <c r="QW294" s="92">
        <v>0</v>
      </c>
      <c r="QX294" s="92">
        <v>0</v>
      </c>
      <c r="QY294" s="92">
        <v>0</v>
      </c>
      <c r="QZ294" s="92">
        <v>0</v>
      </c>
      <c r="RA294" s="92">
        <v>0</v>
      </c>
      <c r="RB294" s="92">
        <v>0</v>
      </c>
      <c r="RC294" s="92">
        <v>0</v>
      </c>
      <c r="RD294" s="92">
        <v>0</v>
      </c>
      <c r="RE294" s="92">
        <v>0</v>
      </c>
      <c r="RF294" s="92">
        <v>0</v>
      </c>
      <c r="RG294" s="92">
        <v>0</v>
      </c>
      <c r="RH294" s="92">
        <v>0</v>
      </c>
      <c r="RI294" s="92">
        <v>0</v>
      </c>
      <c r="RJ294" s="92">
        <v>0</v>
      </c>
      <c r="RK294" s="92">
        <v>0</v>
      </c>
      <c r="RL294" s="92">
        <v>0</v>
      </c>
      <c r="RM294" s="92">
        <v>0</v>
      </c>
      <c r="RN294" s="92">
        <v>0</v>
      </c>
      <c r="RO294" s="92">
        <v>0</v>
      </c>
      <c r="RP294" s="92">
        <v>0</v>
      </c>
      <c r="RQ294" s="92">
        <v>0</v>
      </c>
      <c r="RR294" s="92">
        <v>0</v>
      </c>
      <c r="RS294" s="92">
        <v>0</v>
      </c>
      <c r="RT294" s="92">
        <v>0</v>
      </c>
      <c r="RU294" s="92">
        <v>0</v>
      </c>
      <c r="RV294" s="92">
        <v>0</v>
      </c>
      <c r="RW294" s="92">
        <v>0</v>
      </c>
      <c r="RX294" s="92">
        <v>0</v>
      </c>
      <c r="RY294" s="92">
        <v>0</v>
      </c>
      <c r="RZ294" s="92">
        <v>0</v>
      </c>
      <c r="SA294" s="92">
        <v>0</v>
      </c>
      <c r="SB294" s="92">
        <v>0</v>
      </c>
      <c r="SC294" s="92">
        <v>0</v>
      </c>
      <c r="SD294" s="92">
        <v>0</v>
      </c>
      <c r="SE294" s="92">
        <v>0</v>
      </c>
      <c r="SF294" s="92">
        <v>0</v>
      </c>
      <c r="SG294" s="92">
        <v>0</v>
      </c>
      <c r="SH294" s="92">
        <v>0</v>
      </c>
      <c r="SI294" s="92">
        <v>0</v>
      </c>
      <c r="SJ294" s="92">
        <v>0</v>
      </c>
      <c r="SK294" s="92">
        <v>0</v>
      </c>
      <c r="SL294" s="92">
        <v>0</v>
      </c>
      <c r="SM294" s="92">
        <v>0</v>
      </c>
      <c r="SN294" s="92">
        <v>0</v>
      </c>
      <c r="SO294" s="92">
        <v>0</v>
      </c>
      <c r="SP294" s="92">
        <v>0</v>
      </c>
      <c r="SQ294" s="92">
        <v>0</v>
      </c>
      <c r="SR294" s="92">
        <v>0</v>
      </c>
      <c r="SS294" s="92">
        <v>0</v>
      </c>
      <c r="ST294" s="92">
        <v>0</v>
      </c>
      <c r="SU294" s="92">
        <v>0</v>
      </c>
      <c r="SV294" s="92">
        <v>0</v>
      </c>
      <c r="SW294" s="92">
        <v>0</v>
      </c>
      <c r="SX294" s="92">
        <v>0</v>
      </c>
      <c r="SY294" s="92">
        <v>0</v>
      </c>
      <c r="SZ294" s="92">
        <v>0</v>
      </c>
      <c r="TA294" s="92">
        <v>0</v>
      </c>
      <c r="TB294" s="92">
        <v>0</v>
      </c>
      <c r="TC294" s="92">
        <v>5.0999999999999996</v>
      </c>
      <c r="TD294" s="92">
        <v>0</v>
      </c>
      <c r="TE294" s="92">
        <v>0</v>
      </c>
      <c r="TF294" s="92">
        <v>0</v>
      </c>
      <c r="TG294" s="92">
        <v>0</v>
      </c>
      <c r="TH294" s="92">
        <v>0</v>
      </c>
      <c r="TI294" s="92">
        <v>0</v>
      </c>
      <c r="TJ294" s="92">
        <v>0</v>
      </c>
      <c r="TK294" s="92">
        <v>0</v>
      </c>
      <c r="TL294" s="92">
        <v>0</v>
      </c>
      <c r="TM294" s="92">
        <v>0</v>
      </c>
      <c r="TN294" s="92">
        <v>0</v>
      </c>
      <c r="TO294" s="92">
        <v>0</v>
      </c>
      <c r="TP294" s="92">
        <v>0</v>
      </c>
      <c r="TQ294" s="92">
        <v>-72546742.342600003</v>
      </c>
      <c r="TR294" s="92">
        <v>0</v>
      </c>
      <c r="TS294" s="92">
        <v>0</v>
      </c>
      <c r="TT294" s="92">
        <v>0</v>
      </c>
      <c r="TU294" s="92">
        <v>0</v>
      </c>
      <c r="TV294" s="92">
        <v>0</v>
      </c>
      <c r="TW294" s="92">
        <v>0</v>
      </c>
      <c r="TX294" s="92">
        <v>0</v>
      </c>
      <c r="TY294" s="92">
        <v>0</v>
      </c>
      <c r="TZ294" s="92">
        <v>0</v>
      </c>
      <c r="UA294" s="92">
        <v>0</v>
      </c>
      <c r="UB294" s="92">
        <v>0</v>
      </c>
      <c r="UC294" s="92">
        <v>0</v>
      </c>
      <c r="UD294" s="92">
        <v>0</v>
      </c>
      <c r="UE294" s="92">
        <v>0</v>
      </c>
      <c r="UF294" s="92">
        <v>0</v>
      </c>
      <c r="UG294" s="92">
        <v>0</v>
      </c>
      <c r="UH294" s="92">
        <v>0</v>
      </c>
      <c r="UI294" s="92">
        <v>0</v>
      </c>
      <c r="UJ294" s="92">
        <v>0</v>
      </c>
      <c r="UK294" s="92">
        <v>0</v>
      </c>
      <c r="UL294" s="92">
        <v>0</v>
      </c>
      <c r="UM294" s="92">
        <v>0</v>
      </c>
      <c r="UN294" s="92">
        <v>0</v>
      </c>
      <c r="UO294" s="92">
        <v>0</v>
      </c>
      <c r="UP294" s="92">
        <v>0</v>
      </c>
      <c r="UQ294" s="92">
        <v>0</v>
      </c>
      <c r="UR294" s="92">
        <v>0</v>
      </c>
      <c r="US294" s="92">
        <v>0</v>
      </c>
      <c r="UT294" s="92">
        <v>0</v>
      </c>
      <c r="UU294" s="92">
        <v>0</v>
      </c>
      <c r="UV294" s="92">
        <v>0</v>
      </c>
      <c r="UW294" s="92">
        <v>0</v>
      </c>
      <c r="UX294" s="92">
        <v>0</v>
      </c>
      <c r="UY294" s="92">
        <v>0</v>
      </c>
      <c r="UZ294" s="92">
        <v>0</v>
      </c>
      <c r="VA294" s="92">
        <v>0</v>
      </c>
      <c r="VB294" s="92">
        <v>0</v>
      </c>
      <c r="VC294" s="92">
        <v>0</v>
      </c>
      <c r="VD294" s="92">
        <v>0</v>
      </c>
      <c r="VE294" s="92">
        <v>0</v>
      </c>
      <c r="VF294" s="92">
        <v>0</v>
      </c>
      <c r="VG294" s="92">
        <v>0</v>
      </c>
      <c r="VH294" s="92">
        <v>0</v>
      </c>
      <c r="VI294" s="92">
        <v>0</v>
      </c>
      <c r="VJ294" s="92">
        <v>0</v>
      </c>
      <c r="VK294" s="92">
        <v>0</v>
      </c>
      <c r="VL294" s="92">
        <v>0</v>
      </c>
      <c r="VM294" s="92">
        <v>0</v>
      </c>
      <c r="VN294" s="92">
        <v>0</v>
      </c>
      <c r="VO294" s="92">
        <v>0</v>
      </c>
      <c r="VP294" s="92">
        <v>0</v>
      </c>
      <c r="VQ294" s="92">
        <v>0</v>
      </c>
      <c r="VR294" s="92">
        <v>0</v>
      </c>
      <c r="VS294" s="92">
        <v>0</v>
      </c>
      <c r="VT294" s="92">
        <v>0</v>
      </c>
      <c r="VU294" s="92">
        <v>0</v>
      </c>
      <c r="VV294" s="92">
        <v>0</v>
      </c>
      <c r="VW294" s="92">
        <v>0</v>
      </c>
      <c r="VX294" s="92">
        <v>0</v>
      </c>
      <c r="VY294" s="92">
        <v>0</v>
      </c>
      <c r="VZ294" s="92">
        <v>0</v>
      </c>
      <c r="WA294" s="92">
        <v>0</v>
      </c>
      <c r="WB294" s="92">
        <v>0</v>
      </c>
      <c r="WC294" s="92">
        <v>0</v>
      </c>
    </row>
    <row r="295" spans="2:601" ht="13.5" customHeight="1">
      <c r="B295" s="851" t="s">
        <v>2954</v>
      </c>
      <c r="C295" s="92">
        <v>0</v>
      </c>
      <c r="D295" s="92">
        <v>145</v>
      </c>
      <c r="E295" s="92">
        <v>-0.54827794100000005</v>
      </c>
      <c r="F295" s="92">
        <v>8.0487230800000003</v>
      </c>
      <c r="G295" s="92">
        <v>0</v>
      </c>
      <c r="H295" s="92">
        <v>0</v>
      </c>
      <c r="I295" s="92">
        <v>0</v>
      </c>
      <c r="J295" s="92">
        <v>0</v>
      </c>
      <c r="K295" s="92">
        <v>0</v>
      </c>
      <c r="L295" s="92">
        <v>0</v>
      </c>
      <c r="M295" s="92">
        <v>0</v>
      </c>
      <c r="N295" s="92">
        <v>0</v>
      </c>
      <c r="O295" s="92">
        <v>0</v>
      </c>
      <c r="P295" s="92">
        <v>0</v>
      </c>
      <c r="Q295" s="92">
        <v>0</v>
      </c>
      <c r="R295" s="92">
        <v>0</v>
      </c>
      <c r="S295" s="92">
        <v>0</v>
      </c>
      <c r="T295" s="92">
        <v>0</v>
      </c>
      <c r="U295" s="92">
        <v>0</v>
      </c>
      <c r="V295" s="92">
        <v>0</v>
      </c>
      <c r="W295" s="92">
        <v>0</v>
      </c>
      <c r="X295" s="92">
        <v>0</v>
      </c>
      <c r="Y295" s="92">
        <v>0</v>
      </c>
      <c r="Z295" s="92">
        <v>0</v>
      </c>
      <c r="AA295" s="92">
        <v>0</v>
      </c>
      <c r="AB295" s="92">
        <v>0</v>
      </c>
      <c r="AC295" s="92">
        <v>0</v>
      </c>
      <c r="AD295" s="92">
        <v>0</v>
      </c>
      <c r="AE295" s="92">
        <v>0</v>
      </c>
      <c r="AF295" s="92">
        <v>0</v>
      </c>
      <c r="AG295" s="92">
        <v>0</v>
      </c>
      <c r="AH295" s="92">
        <v>0</v>
      </c>
      <c r="AI295" s="92">
        <v>0</v>
      </c>
      <c r="AJ295" s="92">
        <v>0</v>
      </c>
      <c r="AK295" s="92">
        <v>0</v>
      </c>
      <c r="AL295" s="92">
        <v>0</v>
      </c>
      <c r="AM295" s="92">
        <v>0</v>
      </c>
      <c r="AN295" s="92">
        <v>0</v>
      </c>
      <c r="AO295" s="92">
        <v>0</v>
      </c>
      <c r="AP295" s="92">
        <v>0</v>
      </c>
      <c r="AQ295" s="92">
        <v>0</v>
      </c>
      <c r="AR295" s="92">
        <v>0</v>
      </c>
      <c r="AS295" s="92">
        <v>0</v>
      </c>
      <c r="AT295" s="92">
        <v>0</v>
      </c>
      <c r="AU295" s="92">
        <v>0</v>
      </c>
      <c r="AV295" s="92">
        <v>0</v>
      </c>
      <c r="AW295" s="92">
        <v>0</v>
      </c>
      <c r="AX295" s="92">
        <v>0</v>
      </c>
      <c r="AY295" s="92">
        <v>0</v>
      </c>
      <c r="AZ295" s="92">
        <v>0</v>
      </c>
      <c r="BA295" s="92">
        <v>0</v>
      </c>
      <c r="BB295" s="92">
        <v>0</v>
      </c>
      <c r="BC295" s="92">
        <v>0</v>
      </c>
      <c r="BD295" s="92">
        <v>0</v>
      </c>
      <c r="BE295" s="92">
        <v>0</v>
      </c>
      <c r="BF295" s="92">
        <v>0</v>
      </c>
      <c r="BG295" s="92">
        <v>0</v>
      </c>
      <c r="BH295" s="92">
        <v>0</v>
      </c>
      <c r="BI295" s="92">
        <v>0</v>
      </c>
      <c r="BJ295" s="92">
        <v>0</v>
      </c>
      <c r="BK295" s="92">
        <v>0</v>
      </c>
      <c r="BL295" s="92">
        <v>0</v>
      </c>
      <c r="BM295" s="92">
        <v>0</v>
      </c>
      <c r="BN295" s="92">
        <v>0</v>
      </c>
      <c r="BO295" s="92">
        <v>0</v>
      </c>
      <c r="BP295" s="92">
        <v>1</v>
      </c>
      <c r="BQ295" s="92">
        <v>0</v>
      </c>
      <c r="BR295" s="92">
        <v>0</v>
      </c>
      <c r="BS295" s="92">
        <v>0</v>
      </c>
      <c r="BT295" s="92">
        <v>0</v>
      </c>
      <c r="BU295" s="92">
        <v>0</v>
      </c>
      <c r="BV295" s="92">
        <v>0</v>
      </c>
      <c r="BW295" s="92">
        <v>0</v>
      </c>
      <c r="BX295" s="92">
        <v>0</v>
      </c>
      <c r="BY295" s="92">
        <v>0</v>
      </c>
      <c r="BZ295" s="92">
        <v>0</v>
      </c>
      <c r="CA295" s="92">
        <v>0</v>
      </c>
      <c r="CB295" s="92">
        <v>0</v>
      </c>
      <c r="CC295" s="92">
        <v>0</v>
      </c>
      <c r="CD295" s="92">
        <v>0</v>
      </c>
      <c r="CE295" s="92">
        <v>0</v>
      </c>
      <c r="CF295" s="92">
        <v>0</v>
      </c>
      <c r="CG295" s="92">
        <v>0</v>
      </c>
      <c r="CH295" s="92">
        <v>0</v>
      </c>
      <c r="CI295" s="92">
        <v>0</v>
      </c>
      <c r="CJ295" s="92">
        <v>0</v>
      </c>
      <c r="CK295" s="92">
        <v>0</v>
      </c>
      <c r="CL295" s="92">
        <v>0</v>
      </c>
      <c r="CM295" s="92">
        <v>0</v>
      </c>
      <c r="CN295" s="92">
        <v>0</v>
      </c>
      <c r="CO295" s="92">
        <v>0</v>
      </c>
      <c r="CP295" s="92">
        <v>0</v>
      </c>
      <c r="CQ295" s="92">
        <v>0</v>
      </c>
      <c r="CR295" s="92">
        <v>0</v>
      </c>
      <c r="CS295" s="92">
        <v>0</v>
      </c>
      <c r="CT295" s="92">
        <v>0</v>
      </c>
      <c r="CU295" s="92">
        <v>0</v>
      </c>
      <c r="CV295" s="92">
        <v>0</v>
      </c>
      <c r="CW295" s="92">
        <v>0</v>
      </c>
      <c r="CX295" s="92">
        <v>0</v>
      </c>
      <c r="CY295" s="92">
        <v>0</v>
      </c>
      <c r="CZ295" s="92">
        <v>0</v>
      </c>
      <c r="DA295" s="92">
        <v>0</v>
      </c>
      <c r="DB295" s="92">
        <v>0</v>
      </c>
      <c r="DC295" s="92">
        <v>0</v>
      </c>
      <c r="DD295" s="92">
        <v>0</v>
      </c>
      <c r="DE295" s="92">
        <v>0</v>
      </c>
      <c r="DF295" s="92">
        <v>0</v>
      </c>
      <c r="DG295" s="92">
        <v>0</v>
      </c>
      <c r="DH295" s="92">
        <v>0</v>
      </c>
      <c r="DI295" s="92">
        <v>0</v>
      </c>
      <c r="DJ295" s="92">
        <v>0</v>
      </c>
      <c r="DK295" s="92">
        <v>0</v>
      </c>
      <c r="DL295" s="92">
        <v>0</v>
      </c>
      <c r="DM295" s="92">
        <v>0</v>
      </c>
      <c r="DN295" s="92">
        <v>0</v>
      </c>
      <c r="DO295" s="92">
        <v>0</v>
      </c>
      <c r="DP295" s="92">
        <v>0</v>
      </c>
      <c r="DQ295" s="92">
        <v>0</v>
      </c>
      <c r="DR295" s="92">
        <v>0</v>
      </c>
      <c r="DS295" s="92">
        <v>0</v>
      </c>
      <c r="DT295" s="92">
        <v>0</v>
      </c>
      <c r="DU295" s="92">
        <v>0</v>
      </c>
      <c r="DV295" s="92">
        <v>0</v>
      </c>
      <c r="DW295" s="92">
        <v>0</v>
      </c>
      <c r="DX295" s="92">
        <v>0</v>
      </c>
      <c r="DY295" s="92">
        <v>0</v>
      </c>
      <c r="DZ295" s="92">
        <v>145</v>
      </c>
      <c r="EA295" s="92">
        <v>0</v>
      </c>
      <c r="EB295" s="92">
        <v>0</v>
      </c>
      <c r="EC295" s="92">
        <v>0</v>
      </c>
      <c r="ED295" s="92">
        <v>0</v>
      </c>
      <c r="EE295" s="92">
        <v>0</v>
      </c>
      <c r="EF295" s="92">
        <v>0</v>
      </c>
      <c r="EG295" s="92">
        <v>0</v>
      </c>
      <c r="EH295" s="92">
        <v>0</v>
      </c>
      <c r="EI295" s="92">
        <v>0</v>
      </c>
      <c r="EJ295" s="92">
        <v>0</v>
      </c>
      <c r="EK295" s="92">
        <v>0</v>
      </c>
      <c r="EL295" s="92">
        <v>0</v>
      </c>
      <c r="EM295" s="92">
        <v>0</v>
      </c>
      <c r="EN295" s="92">
        <v>0</v>
      </c>
      <c r="EO295" s="92">
        <v>0</v>
      </c>
      <c r="EP295" s="92">
        <v>0</v>
      </c>
      <c r="EQ295" s="92">
        <v>0</v>
      </c>
      <c r="ER295" s="92">
        <v>0</v>
      </c>
      <c r="ES295" s="92">
        <v>0</v>
      </c>
      <c r="ET295" s="92">
        <v>0</v>
      </c>
      <c r="EU295" s="92">
        <v>0</v>
      </c>
      <c r="EV295" s="92">
        <v>0</v>
      </c>
      <c r="EW295" s="92">
        <v>0</v>
      </c>
      <c r="EX295" s="92">
        <v>0</v>
      </c>
      <c r="EY295" s="92">
        <v>0</v>
      </c>
      <c r="EZ295" s="92">
        <v>0</v>
      </c>
      <c r="FA295" s="92">
        <v>0</v>
      </c>
      <c r="FB295" s="92">
        <v>0</v>
      </c>
      <c r="FC295" s="92">
        <v>0</v>
      </c>
      <c r="FD295" s="92">
        <v>0</v>
      </c>
      <c r="FE295" s="92">
        <v>0</v>
      </c>
      <c r="FF295" s="92">
        <v>0</v>
      </c>
      <c r="FG295" s="92">
        <v>0</v>
      </c>
      <c r="FH295" s="92">
        <v>0</v>
      </c>
      <c r="FI295" s="92">
        <v>0</v>
      </c>
      <c r="FJ295" s="92">
        <v>0</v>
      </c>
      <c r="FK295" s="92">
        <v>0</v>
      </c>
      <c r="FL295" s="92">
        <v>0</v>
      </c>
      <c r="FM295" s="92">
        <v>0</v>
      </c>
      <c r="FN295" s="92">
        <v>0</v>
      </c>
      <c r="FO295" s="92">
        <v>0</v>
      </c>
      <c r="FP295" s="92">
        <v>0</v>
      </c>
      <c r="FQ295" s="92">
        <v>0</v>
      </c>
      <c r="FR295" s="92">
        <v>0</v>
      </c>
      <c r="FS295" s="92">
        <v>0</v>
      </c>
      <c r="FT295" s="92">
        <v>0</v>
      </c>
      <c r="FU295" s="92">
        <v>0</v>
      </c>
      <c r="FV295" s="92">
        <v>0</v>
      </c>
      <c r="FW295" s="92">
        <v>0</v>
      </c>
      <c r="FX295" s="92">
        <v>0</v>
      </c>
      <c r="FY295" s="92">
        <v>0</v>
      </c>
      <c r="FZ295" s="92">
        <v>0</v>
      </c>
      <c r="GA295" s="92">
        <v>0</v>
      </c>
      <c r="GB295" s="92">
        <v>0</v>
      </c>
      <c r="GC295" s="92">
        <v>0</v>
      </c>
      <c r="GD295" s="92">
        <v>0</v>
      </c>
      <c r="GE295" s="92">
        <v>0</v>
      </c>
      <c r="GF295" s="92">
        <v>0</v>
      </c>
      <c r="GG295" s="92">
        <v>0</v>
      </c>
      <c r="GH295" s="92">
        <v>0</v>
      </c>
      <c r="GI295" s="92">
        <v>0</v>
      </c>
      <c r="GJ295" s="92">
        <v>1</v>
      </c>
      <c r="GK295" s="92">
        <v>0</v>
      </c>
      <c r="GL295" s="92">
        <v>0</v>
      </c>
      <c r="GM295" s="92">
        <v>0</v>
      </c>
      <c r="GN295" s="92">
        <v>0</v>
      </c>
      <c r="GO295" s="92">
        <v>0</v>
      </c>
      <c r="GP295" s="92">
        <v>0</v>
      </c>
      <c r="GQ295" s="92">
        <v>0</v>
      </c>
      <c r="GR295" s="92">
        <v>0</v>
      </c>
      <c r="GS295" s="92">
        <v>0</v>
      </c>
      <c r="GT295" s="92">
        <v>0</v>
      </c>
      <c r="GU295" s="92">
        <v>0</v>
      </c>
      <c r="GV295" s="92">
        <v>0</v>
      </c>
      <c r="GW295" s="92">
        <v>0</v>
      </c>
      <c r="GX295" s="92">
        <v>0</v>
      </c>
      <c r="GY295" s="92">
        <v>0</v>
      </c>
      <c r="GZ295" s="92">
        <v>0</v>
      </c>
      <c r="HA295" s="92">
        <v>0</v>
      </c>
      <c r="HB295" s="92">
        <v>0</v>
      </c>
      <c r="HC295" s="92">
        <v>0</v>
      </c>
      <c r="HD295" s="92">
        <v>0</v>
      </c>
      <c r="HE295" s="92">
        <v>0</v>
      </c>
      <c r="HF295" s="92">
        <v>0</v>
      </c>
      <c r="HG295" s="92">
        <v>0</v>
      </c>
      <c r="HH295" s="92">
        <v>0</v>
      </c>
      <c r="HI295" s="92">
        <v>0</v>
      </c>
      <c r="HJ295" s="92">
        <v>0</v>
      </c>
      <c r="HK295" s="92">
        <v>0</v>
      </c>
      <c r="HL295" s="92">
        <v>0</v>
      </c>
      <c r="HM295" s="92">
        <v>0</v>
      </c>
      <c r="HN295" s="92">
        <v>0</v>
      </c>
      <c r="HO295" s="92">
        <v>0</v>
      </c>
      <c r="HP295" s="92">
        <v>0</v>
      </c>
      <c r="HQ295" s="92">
        <v>0</v>
      </c>
      <c r="HR295" s="92">
        <v>0</v>
      </c>
      <c r="HS295" s="92">
        <v>0</v>
      </c>
      <c r="HT295" s="92">
        <v>0</v>
      </c>
      <c r="HU295" s="92">
        <v>0</v>
      </c>
      <c r="HV295" s="92">
        <v>0</v>
      </c>
      <c r="HW295" s="92">
        <v>0</v>
      </c>
      <c r="HX295" s="92">
        <v>0</v>
      </c>
      <c r="HY295" s="92">
        <v>0</v>
      </c>
      <c r="HZ295" s="92">
        <v>0</v>
      </c>
      <c r="IA295" s="92">
        <v>0</v>
      </c>
      <c r="IB295" s="92">
        <v>0</v>
      </c>
      <c r="IC295" s="92">
        <v>0</v>
      </c>
      <c r="ID295" s="92">
        <v>0</v>
      </c>
      <c r="IE295" s="92">
        <v>0</v>
      </c>
      <c r="IF295" s="92">
        <v>0</v>
      </c>
      <c r="IG295" s="92">
        <v>0</v>
      </c>
      <c r="IH295" s="92">
        <v>0</v>
      </c>
      <c r="II295" s="92">
        <v>0</v>
      </c>
      <c r="IJ295" s="92">
        <v>0</v>
      </c>
      <c r="IK295" s="92">
        <v>0</v>
      </c>
      <c r="IL295" s="92">
        <v>0</v>
      </c>
      <c r="IM295" s="92">
        <v>0</v>
      </c>
      <c r="IN295" s="92">
        <v>0</v>
      </c>
      <c r="IO295" s="92">
        <v>0</v>
      </c>
      <c r="IP295" s="92">
        <v>0</v>
      </c>
      <c r="IQ295" s="92">
        <v>0</v>
      </c>
      <c r="IR295" s="92">
        <v>0</v>
      </c>
      <c r="IS295" s="92">
        <v>0</v>
      </c>
      <c r="IT295" s="92">
        <v>8.0487230800000003</v>
      </c>
      <c r="IU295" s="92">
        <v>145</v>
      </c>
      <c r="IV295" s="92">
        <v>2.4504674</v>
      </c>
      <c r="IW295" s="92">
        <v>33</v>
      </c>
      <c r="IX295" s="92">
        <v>1</v>
      </c>
      <c r="IY295" s="92">
        <v>0</v>
      </c>
      <c r="IZ295" s="92">
        <v>1</v>
      </c>
      <c r="JA295" s="92">
        <v>0</v>
      </c>
      <c r="JB295" s="92">
        <v>-68119.866399999999</v>
      </c>
      <c r="JC295" s="92">
        <v>-3781.2271799999999</v>
      </c>
      <c r="JD295" s="92">
        <v>-0.54827794100000005</v>
      </c>
      <c r="JE295" s="92">
        <v>-38.495996099999999</v>
      </c>
      <c r="JF295" s="92">
        <v>-2.1368524999999998</v>
      </c>
      <c r="JG295" s="92">
        <v>5.4742774600000002E-2</v>
      </c>
      <c r="JH295" s="92">
        <v>0.986206413</v>
      </c>
      <c r="JI295" s="92">
        <v>18.015280000000001</v>
      </c>
      <c r="JJ295" s="92">
        <v>2.42132419</v>
      </c>
      <c r="JK295" s="92">
        <v>0</v>
      </c>
      <c r="JL295" s="92">
        <v>0</v>
      </c>
      <c r="JM295" s="92">
        <v>0</v>
      </c>
      <c r="JN295" s="92">
        <v>0</v>
      </c>
      <c r="JO295" s="92">
        <v>0</v>
      </c>
      <c r="JP295" s="92">
        <v>0</v>
      </c>
      <c r="JQ295" s="92">
        <v>0</v>
      </c>
      <c r="JR295" s="92">
        <v>0</v>
      </c>
      <c r="JS295" s="92">
        <v>0</v>
      </c>
      <c r="JT295" s="92">
        <v>0</v>
      </c>
      <c r="JU295" s="92">
        <v>0</v>
      </c>
      <c r="JV295" s="92">
        <v>0</v>
      </c>
      <c r="JW295" s="92">
        <v>0</v>
      </c>
      <c r="JX295" s="92">
        <v>0</v>
      </c>
      <c r="JY295" s="92">
        <v>0</v>
      </c>
      <c r="JZ295" s="92">
        <v>0</v>
      </c>
      <c r="KA295" s="92">
        <v>0</v>
      </c>
      <c r="KB295" s="92">
        <v>0</v>
      </c>
      <c r="KC295" s="92">
        <v>0</v>
      </c>
      <c r="KD295" s="92">
        <v>0</v>
      </c>
      <c r="KE295" s="92">
        <v>0</v>
      </c>
      <c r="KF295" s="92">
        <v>0</v>
      </c>
      <c r="KG295" s="92">
        <v>0</v>
      </c>
      <c r="KH295" s="92">
        <v>0</v>
      </c>
      <c r="KI295" s="92">
        <v>0</v>
      </c>
      <c r="KJ295" s="92">
        <v>0</v>
      </c>
      <c r="KK295" s="92">
        <v>0</v>
      </c>
      <c r="KL295" s="92">
        <v>0</v>
      </c>
      <c r="KM295" s="92">
        <v>0</v>
      </c>
      <c r="KN295" s="92">
        <v>0</v>
      </c>
      <c r="KO295" s="92">
        <v>0</v>
      </c>
      <c r="KP295" s="92">
        <v>0</v>
      </c>
      <c r="KQ295" s="92">
        <v>0</v>
      </c>
      <c r="KR295" s="92">
        <v>0</v>
      </c>
      <c r="KS295" s="92">
        <v>0</v>
      </c>
      <c r="KT295" s="92">
        <v>0</v>
      </c>
      <c r="KU295" s="92">
        <v>0</v>
      </c>
      <c r="KV295" s="92">
        <v>0</v>
      </c>
      <c r="KW295" s="92">
        <v>0</v>
      </c>
      <c r="KX295" s="92">
        <v>0</v>
      </c>
      <c r="KY295" s="92">
        <v>0</v>
      </c>
      <c r="KZ295" s="92">
        <v>0</v>
      </c>
      <c r="LA295" s="92">
        <v>0</v>
      </c>
      <c r="LB295" s="92">
        <v>0</v>
      </c>
      <c r="LC295" s="92">
        <v>0</v>
      </c>
      <c r="LD295" s="92">
        <v>0</v>
      </c>
      <c r="LE295" s="92">
        <v>0</v>
      </c>
      <c r="LF295" s="92">
        <v>0</v>
      </c>
      <c r="LG295" s="92">
        <v>0</v>
      </c>
      <c r="LH295" s="92">
        <v>0</v>
      </c>
      <c r="LI295" s="92">
        <v>0</v>
      </c>
      <c r="LJ295" s="92">
        <v>0</v>
      </c>
      <c r="LK295" s="92">
        <v>0</v>
      </c>
      <c r="LL295" s="92">
        <v>0</v>
      </c>
      <c r="LM295" s="92">
        <v>0</v>
      </c>
      <c r="LN295" s="92">
        <v>0</v>
      </c>
      <c r="LO295" s="92">
        <v>0</v>
      </c>
      <c r="LP295" s="92">
        <v>0</v>
      </c>
      <c r="LQ295" s="92">
        <v>0</v>
      </c>
      <c r="LR295" s="92">
        <v>0</v>
      </c>
      <c r="LS295" s="92">
        <v>0</v>
      </c>
      <c r="LT295" s="92">
        <v>0</v>
      </c>
      <c r="LU295" s="92">
        <v>0</v>
      </c>
      <c r="LV295" s="92">
        <v>0</v>
      </c>
      <c r="LW295" s="92">
        <v>0</v>
      </c>
      <c r="LX295" s="92">
        <v>0</v>
      </c>
      <c r="LY295" s="92">
        <v>0</v>
      </c>
      <c r="LZ295" s="92">
        <v>0</v>
      </c>
      <c r="MA295" s="92">
        <v>0</v>
      </c>
      <c r="MB295" s="92">
        <v>0</v>
      </c>
      <c r="MC295" s="92">
        <v>0</v>
      </c>
      <c r="MD295" s="92">
        <v>0</v>
      </c>
      <c r="ME295" s="92">
        <v>0</v>
      </c>
      <c r="MF295" s="92">
        <v>0</v>
      </c>
      <c r="MG295" s="92">
        <v>0</v>
      </c>
      <c r="MH295" s="92">
        <v>0</v>
      </c>
      <c r="MI295" s="92">
        <v>0</v>
      </c>
      <c r="MJ295" s="92">
        <v>0</v>
      </c>
      <c r="MK295" s="92">
        <v>0</v>
      </c>
      <c r="ML295" s="92">
        <v>0</v>
      </c>
      <c r="MM295" s="92">
        <v>0</v>
      </c>
      <c r="MN295" s="92">
        <v>0</v>
      </c>
      <c r="MO295" s="92">
        <v>0</v>
      </c>
      <c r="MP295" s="92">
        <v>0</v>
      </c>
      <c r="MQ295" s="92">
        <v>0</v>
      </c>
      <c r="MR295" s="92">
        <v>0</v>
      </c>
      <c r="MS295" s="92">
        <v>0</v>
      </c>
      <c r="MT295" s="92">
        <v>0</v>
      </c>
      <c r="MU295" s="92">
        <v>0</v>
      </c>
      <c r="MV295" s="92">
        <v>0</v>
      </c>
      <c r="MW295" s="92">
        <v>0</v>
      </c>
      <c r="MX295" s="92">
        <v>0</v>
      </c>
      <c r="MY295" s="92">
        <v>0</v>
      </c>
      <c r="MZ295" s="92">
        <v>0</v>
      </c>
      <c r="NA295" s="92">
        <v>0</v>
      </c>
      <c r="NB295" s="92">
        <v>0</v>
      </c>
      <c r="NC295" s="92">
        <v>0</v>
      </c>
      <c r="ND295" s="92">
        <v>0</v>
      </c>
      <c r="NE295" s="92">
        <v>0</v>
      </c>
      <c r="NF295" s="92">
        <v>0</v>
      </c>
      <c r="NG295" s="92">
        <v>0</v>
      </c>
      <c r="NH295" s="92">
        <v>0</v>
      </c>
      <c r="NI295" s="92">
        <v>0</v>
      </c>
      <c r="NJ295" s="92">
        <v>0</v>
      </c>
      <c r="NK295" s="92">
        <v>0</v>
      </c>
      <c r="NL295" s="92">
        <v>0</v>
      </c>
      <c r="NM295" s="92">
        <v>0</v>
      </c>
      <c r="NN295" s="92">
        <v>0</v>
      </c>
      <c r="NO295" s="92">
        <v>0</v>
      </c>
      <c r="NP295" s="92">
        <v>0</v>
      </c>
      <c r="NQ295" s="92">
        <v>0</v>
      </c>
      <c r="NR295" s="92">
        <v>0</v>
      </c>
      <c r="NS295" s="92">
        <v>0</v>
      </c>
      <c r="NT295" s="92">
        <v>0</v>
      </c>
      <c r="NU295" s="92">
        <v>0</v>
      </c>
      <c r="NV295" s="92">
        <v>0</v>
      </c>
      <c r="NW295" s="92">
        <v>0</v>
      </c>
      <c r="NX295" s="92">
        <v>0</v>
      </c>
      <c r="NY295" s="92">
        <v>0</v>
      </c>
      <c r="NZ295" s="92">
        <v>0</v>
      </c>
      <c r="OA295" s="92">
        <v>0</v>
      </c>
      <c r="OB295" s="92">
        <v>0</v>
      </c>
      <c r="OC295" s="92">
        <v>0</v>
      </c>
      <c r="OD295" s="92">
        <v>0</v>
      </c>
      <c r="OE295" s="92">
        <v>0</v>
      </c>
      <c r="OF295" s="92">
        <v>0</v>
      </c>
      <c r="OG295" s="92">
        <v>0</v>
      </c>
      <c r="OH295" s="92">
        <v>0</v>
      </c>
      <c r="OI295" s="92">
        <v>0</v>
      </c>
      <c r="OJ295" s="92">
        <v>0</v>
      </c>
      <c r="OK295" s="92">
        <v>0</v>
      </c>
      <c r="OL295" s="92">
        <v>0</v>
      </c>
      <c r="OM295" s="92">
        <v>0</v>
      </c>
      <c r="ON295" s="92">
        <v>0</v>
      </c>
      <c r="OO295" s="92">
        <v>0</v>
      </c>
      <c r="OP295" s="92">
        <v>0</v>
      </c>
      <c r="OQ295" s="92">
        <v>0</v>
      </c>
      <c r="OR295" s="92">
        <v>0</v>
      </c>
      <c r="OS295" s="92">
        <v>0</v>
      </c>
      <c r="OT295" s="92">
        <v>0</v>
      </c>
      <c r="OU295" s="92">
        <v>0</v>
      </c>
      <c r="OV295" s="92">
        <v>0</v>
      </c>
      <c r="OW295" s="92">
        <v>0</v>
      </c>
      <c r="OX295" s="92">
        <v>0</v>
      </c>
      <c r="OY295" s="92">
        <v>0</v>
      </c>
      <c r="OZ295" s="92">
        <v>0</v>
      </c>
      <c r="PA295" s="92">
        <v>0</v>
      </c>
      <c r="PB295" s="92">
        <v>0</v>
      </c>
      <c r="PC295" s="92">
        <v>0</v>
      </c>
      <c r="PD295" s="92">
        <v>0</v>
      </c>
      <c r="PE295" s="92">
        <v>0</v>
      </c>
      <c r="PF295" s="92">
        <v>0</v>
      </c>
      <c r="PG295" s="92">
        <v>0</v>
      </c>
      <c r="PH295" s="92">
        <v>0</v>
      </c>
      <c r="PI295" s="92">
        <v>0</v>
      </c>
      <c r="PJ295" s="92">
        <v>0</v>
      </c>
      <c r="PK295" s="92">
        <v>0</v>
      </c>
      <c r="PL295" s="92">
        <v>0</v>
      </c>
      <c r="PM295" s="92">
        <v>0</v>
      </c>
      <c r="PN295" s="92">
        <v>0</v>
      </c>
      <c r="PO295" s="92">
        <v>0</v>
      </c>
      <c r="PP295" s="92">
        <v>0</v>
      </c>
      <c r="PQ295" s="92">
        <v>0</v>
      </c>
      <c r="PR295" s="92">
        <v>0</v>
      </c>
      <c r="PS295" s="92">
        <v>0</v>
      </c>
      <c r="PT295" s="92">
        <v>0</v>
      </c>
      <c r="PU295" s="92">
        <v>0</v>
      </c>
      <c r="PV295" s="92">
        <v>0</v>
      </c>
      <c r="PW295" s="92">
        <v>0</v>
      </c>
      <c r="PX295" s="92">
        <v>0</v>
      </c>
      <c r="PY295" s="92">
        <v>0</v>
      </c>
      <c r="PZ295" s="92">
        <v>0</v>
      </c>
      <c r="QA295" s="92">
        <v>0</v>
      </c>
      <c r="QB295" s="92">
        <v>0</v>
      </c>
      <c r="QC295" s="92">
        <v>0</v>
      </c>
      <c r="QD295" s="92">
        <v>0</v>
      </c>
      <c r="QE295" s="92">
        <v>0</v>
      </c>
      <c r="QF295" s="92">
        <v>0</v>
      </c>
      <c r="QG295" s="92">
        <v>0</v>
      </c>
      <c r="QH295" s="92">
        <v>0</v>
      </c>
      <c r="QI295" s="92">
        <v>0</v>
      </c>
      <c r="QJ295" s="92">
        <v>0</v>
      </c>
      <c r="QK295" s="92">
        <v>0</v>
      </c>
      <c r="QL295" s="92">
        <v>0</v>
      </c>
      <c r="QM295" s="92">
        <v>0</v>
      </c>
      <c r="QN295" s="92">
        <v>0</v>
      </c>
      <c r="QO295" s="92">
        <v>0</v>
      </c>
      <c r="QP295" s="92">
        <v>0</v>
      </c>
      <c r="QQ295" s="92">
        <v>0</v>
      </c>
      <c r="QR295" s="92">
        <v>0</v>
      </c>
      <c r="QS295" s="92">
        <v>0</v>
      </c>
      <c r="QT295" s="92">
        <v>0</v>
      </c>
      <c r="QU295" s="92">
        <v>0</v>
      </c>
      <c r="QV295" s="92">
        <v>0</v>
      </c>
      <c r="QW295" s="92">
        <v>0</v>
      </c>
      <c r="QX295" s="92">
        <v>0</v>
      </c>
      <c r="QY295" s="92">
        <v>0</v>
      </c>
      <c r="QZ295" s="92">
        <v>0</v>
      </c>
      <c r="RA295" s="92">
        <v>0</v>
      </c>
      <c r="RB295" s="92">
        <v>0</v>
      </c>
      <c r="RC295" s="92">
        <v>0</v>
      </c>
      <c r="RD295" s="92">
        <v>0</v>
      </c>
      <c r="RE295" s="92">
        <v>0</v>
      </c>
      <c r="RF295" s="92">
        <v>0</v>
      </c>
      <c r="RG295" s="92">
        <v>0</v>
      </c>
      <c r="RH295" s="92">
        <v>0</v>
      </c>
      <c r="RI295" s="92">
        <v>0</v>
      </c>
      <c r="RJ295" s="92">
        <v>0</v>
      </c>
      <c r="RK295" s="92">
        <v>0</v>
      </c>
      <c r="RL295" s="92">
        <v>0</v>
      </c>
      <c r="RM295" s="92">
        <v>0</v>
      </c>
      <c r="RN295" s="92">
        <v>0</v>
      </c>
      <c r="RO295" s="92">
        <v>0</v>
      </c>
      <c r="RP295" s="92">
        <v>0</v>
      </c>
      <c r="RQ295" s="92">
        <v>0</v>
      </c>
      <c r="RR295" s="92">
        <v>0</v>
      </c>
      <c r="RS295" s="92">
        <v>0</v>
      </c>
      <c r="RT295" s="92">
        <v>0</v>
      </c>
      <c r="RU295" s="92">
        <v>0</v>
      </c>
      <c r="RV295" s="92">
        <v>0</v>
      </c>
      <c r="RW295" s="92">
        <v>0</v>
      </c>
      <c r="RX295" s="92">
        <v>0</v>
      </c>
      <c r="RY295" s="92">
        <v>0</v>
      </c>
      <c r="RZ295" s="92">
        <v>0</v>
      </c>
      <c r="SA295" s="92">
        <v>0</v>
      </c>
      <c r="SB295" s="92">
        <v>0</v>
      </c>
      <c r="SC295" s="92">
        <v>0</v>
      </c>
      <c r="SD295" s="92">
        <v>0</v>
      </c>
      <c r="SE295" s="92">
        <v>0</v>
      </c>
      <c r="SF295" s="92">
        <v>0</v>
      </c>
      <c r="SG295" s="92">
        <v>0</v>
      </c>
      <c r="SH295" s="92">
        <v>0</v>
      </c>
      <c r="SI295" s="92">
        <v>0</v>
      </c>
      <c r="SJ295" s="92">
        <v>0</v>
      </c>
      <c r="SK295" s="92">
        <v>0</v>
      </c>
      <c r="SL295" s="92">
        <v>0</v>
      </c>
      <c r="SM295" s="92">
        <v>0</v>
      </c>
      <c r="SN295" s="92">
        <v>0</v>
      </c>
      <c r="SO295" s="92">
        <v>0</v>
      </c>
      <c r="SP295" s="92">
        <v>0</v>
      </c>
      <c r="SQ295" s="92">
        <v>0</v>
      </c>
      <c r="SR295" s="92">
        <v>0</v>
      </c>
      <c r="SS295" s="92">
        <v>0</v>
      </c>
      <c r="ST295" s="92">
        <v>0</v>
      </c>
      <c r="SU295" s="92">
        <v>0</v>
      </c>
      <c r="SV295" s="92">
        <v>0</v>
      </c>
      <c r="SW295" s="92">
        <v>0</v>
      </c>
      <c r="SX295" s="92">
        <v>0</v>
      </c>
      <c r="SY295" s="92">
        <v>0</v>
      </c>
      <c r="SZ295" s="92">
        <v>0</v>
      </c>
      <c r="TA295" s="92">
        <v>0</v>
      </c>
      <c r="TB295" s="92">
        <v>0</v>
      </c>
      <c r="TC295" s="92">
        <v>1</v>
      </c>
      <c r="TD295" s="92">
        <v>0</v>
      </c>
      <c r="TE295" s="92">
        <v>0</v>
      </c>
      <c r="TF295" s="92">
        <v>0</v>
      </c>
      <c r="TG295" s="92">
        <v>0</v>
      </c>
      <c r="TH295" s="92">
        <v>0</v>
      </c>
      <c r="TI295" s="92">
        <v>0</v>
      </c>
      <c r="TJ295" s="92">
        <v>0</v>
      </c>
      <c r="TK295" s="92">
        <v>0</v>
      </c>
      <c r="TL295" s="92">
        <v>0</v>
      </c>
      <c r="TM295" s="92">
        <v>0</v>
      </c>
      <c r="TN295" s="92">
        <v>0</v>
      </c>
      <c r="TO295" s="92">
        <v>0</v>
      </c>
      <c r="TP295" s="92">
        <v>0</v>
      </c>
      <c r="TQ295" s="92">
        <v>-638979.547945</v>
      </c>
      <c r="TR295" s="92">
        <v>0</v>
      </c>
      <c r="TS295" s="92">
        <v>0</v>
      </c>
      <c r="TT295" s="92">
        <v>0</v>
      </c>
      <c r="TU295" s="92">
        <v>0</v>
      </c>
      <c r="TV295" s="92">
        <v>0</v>
      </c>
      <c r="TW295" s="92">
        <v>0</v>
      </c>
      <c r="TX295" s="92">
        <v>0</v>
      </c>
      <c r="TY295" s="92">
        <v>0</v>
      </c>
      <c r="TZ295" s="92">
        <v>0</v>
      </c>
      <c r="UA295" s="92">
        <v>0</v>
      </c>
      <c r="UB295" s="92">
        <v>0</v>
      </c>
      <c r="UC295" s="92">
        <v>0</v>
      </c>
      <c r="UD295" s="92">
        <v>0</v>
      </c>
      <c r="UE295" s="92">
        <v>0</v>
      </c>
      <c r="UF295" s="92">
        <v>0</v>
      </c>
      <c r="UG295" s="92">
        <v>0</v>
      </c>
      <c r="UH295" s="92">
        <v>0</v>
      </c>
      <c r="UI295" s="92">
        <v>0</v>
      </c>
      <c r="UJ295" s="92">
        <v>0</v>
      </c>
      <c r="UK295" s="92">
        <v>0</v>
      </c>
      <c r="UL295" s="92">
        <v>0</v>
      </c>
      <c r="UM295" s="92">
        <v>0</v>
      </c>
      <c r="UN295" s="92">
        <v>0</v>
      </c>
      <c r="UO295" s="92">
        <v>0</v>
      </c>
      <c r="UP295" s="92">
        <v>0</v>
      </c>
      <c r="UQ295" s="92">
        <v>0</v>
      </c>
      <c r="UR295" s="92">
        <v>0</v>
      </c>
      <c r="US295" s="92">
        <v>0</v>
      </c>
      <c r="UT295" s="92">
        <v>0</v>
      </c>
      <c r="UU295" s="92">
        <v>0</v>
      </c>
      <c r="UV295" s="92">
        <v>0</v>
      </c>
      <c r="UW295" s="92">
        <v>0</v>
      </c>
      <c r="UX295" s="92">
        <v>0</v>
      </c>
      <c r="UY295" s="92">
        <v>0</v>
      </c>
      <c r="UZ295" s="92">
        <v>0</v>
      </c>
      <c r="VA295" s="92">
        <v>0</v>
      </c>
      <c r="VB295" s="92">
        <v>0</v>
      </c>
      <c r="VC295" s="92">
        <v>0</v>
      </c>
      <c r="VD295" s="92">
        <v>0</v>
      </c>
      <c r="VE295" s="92">
        <v>0</v>
      </c>
      <c r="VF295" s="92">
        <v>0</v>
      </c>
      <c r="VG295" s="92">
        <v>0</v>
      </c>
      <c r="VH295" s="92">
        <v>0</v>
      </c>
      <c r="VI295" s="92">
        <v>0</v>
      </c>
      <c r="VJ295" s="92">
        <v>0</v>
      </c>
      <c r="VK295" s="92">
        <v>0</v>
      </c>
      <c r="VL295" s="92">
        <v>0</v>
      </c>
      <c r="VM295" s="92">
        <v>0</v>
      </c>
      <c r="VN295" s="92">
        <v>0</v>
      </c>
      <c r="VO295" s="92">
        <v>0</v>
      </c>
      <c r="VP295" s="92">
        <v>0</v>
      </c>
      <c r="VQ295" s="92">
        <v>0</v>
      </c>
      <c r="VR295" s="92">
        <v>0</v>
      </c>
      <c r="VS295" s="92">
        <v>0</v>
      </c>
      <c r="VT295" s="92">
        <v>0</v>
      </c>
      <c r="VU295" s="92">
        <v>0</v>
      </c>
      <c r="VV295" s="92">
        <v>0</v>
      </c>
      <c r="VW295" s="92">
        <v>0</v>
      </c>
      <c r="VX295" s="92">
        <v>0</v>
      </c>
      <c r="VY295" s="92">
        <v>0</v>
      </c>
      <c r="VZ295" s="92">
        <v>0</v>
      </c>
      <c r="WA295" s="92">
        <v>0</v>
      </c>
      <c r="WB295" s="92">
        <v>0</v>
      </c>
      <c r="WC295" s="92">
        <v>0</v>
      </c>
    </row>
    <row r="296" spans="2:601" ht="13.5" customHeight="1">
      <c r="B296" s="851" t="s">
        <v>2955</v>
      </c>
      <c r="C296" s="92">
        <v>0</v>
      </c>
      <c r="D296" s="92">
        <v>71186.682199999996</v>
      </c>
      <c r="E296" s="92">
        <v>-269.031744</v>
      </c>
      <c r="F296" s="92">
        <v>3951.4613300000001</v>
      </c>
      <c r="G296" s="92">
        <v>0</v>
      </c>
      <c r="H296" s="92">
        <v>0</v>
      </c>
      <c r="I296" s="92">
        <v>0</v>
      </c>
      <c r="J296" s="92">
        <v>0</v>
      </c>
      <c r="K296" s="92">
        <v>0</v>
      </c>
      <c r="L296" s="92">
        <v>0</v>
      </c>
      <c r="M296" s="92">
        <v>0</v>
      </c>
      <c r="N296" s="92">
        <v>0</v>
      </c>
      <c r="O296" s="92">
        <v>0</v>
      </c>
      <c r="P296" s="92">
        <v>0</v>
      </c>
      <c r="Q296" s="92">
        <v>0</v>
      </c>
      <c r="R296" s="92">
        <v>0</v>
      </c>
      <c r="S296" s="92">
        <v>0</v>
      </c>
      <c r="T296" s="92">
        <v>0</v>
      </c>
      <c r="U296" s="92">
        <v>0</v>
      </c>
      <c r="V296" s="92">
        <v>0</v>
      </c>
      <c r="W296" s="92">
        <v>0</v>
      </c>
      <c r="X296" s="92">
        <v>0</v>
      </c>
      <c r="Y296" s="92">
        <v>0</v>
      </c>
      <c r="Z296" s="92">
        <v>0</v>
      </c>
      <c r="AA296" s="92">
        <v>0</v>
      </c>
      <c r="AB296" s="92">
        <v>0</v>
      </c>
      <c r="AC296" s="92">
        <v>0</v>
      </c>
      <c r="AD296" s="92">
        <v>0</v>
      </c>
      <c r="AE296" s="92">
        <v>0</v>
      </c>
      <c r="AF296" s="92">
        <v>0</v>
      </c>
      <c r="AG296" s="92">
        <v>0</v>
      </c>
      <c r="AH296" s="92">
        <v>0</v>
      </c>
      <c r="AI296" s="92">
        <v>0</v>
      </c>
      <c r="AJ296" s="92">
        <v>0</v>
      </c>
      <c r="AK296" s="92">
        <v>0</v>
      </c>
      <c r="AL296" s="92">
        <v>0</v>
      </c>
      <c r="AM296" s="92">
        <v>0</v>
      </c>
      <c r="AN296" s="92">
        <v>0</v>
      </c>
      <c r="AO296" s="92">
        <v>0</v>
      </c>
      <c r="AP296" s="92">
        <v>0</v>
      </c>
      <c r="AQ296" s="92">
        <v>0</v>
      </c>
      <c r="AR296" s="92">
        <v>0</v>
      </c>
      <c r="AS296" s="92">
        <v>0</v>
      </c>
      <c r="AT296" s="92">
        <v>0</v>
      </c>
      <c r="AU296" s="92">
        <v>0</v>
      </c>
      <c r="AV296" s="92">
        <v>0</v>
      </c>
      <c r="AW296" s="92">
        <v>0</v>
      </c>
      <c r="AX296" s="92">
        <v>0</v>
      </c>
      <c r="AY296" s="92">
        <v>0</v>
      </c>
      <c r="AZ296" s="92">
        <v>0</v>
      </c>
      <c r="BA296" s="92">
        <v>0</v>
      </c>
      <c r="BB296" s="92">
        <v>0</v>
      </c>
      <c r="BC296" s="92">
        <v>0</v>
      </c>
      <c r="BD296" s="92">
        <v>0</v>
      </c>
      <c r="BE296" s="92">
        <v>0</v>
      </c>
      <c r="BF296" s="92">
        <v>0</v>
      </c>
      <c r="BG296" s="92">
        <v>0</v>
      </c>
      <c r="BH296" s="92">
        <v>0</v>
      </c>
      <c r="BI296" s="92">
        <v>0</v>
      </c>
      <c r="BJ296" s="92">
        <v>0</v>
      </c>
      <c r="BK296" s="92">
        <v>0</v>
      </c>
      <c r="BL296" s="92">
        <v>0</v>
      </c>
      <c r="BM296" s="92">
        <v>0</v>
      </c>
      <c r="BN296" s="92">
        <v>0</v>
      </c>
      <c r="BO296" s="92">
        <v>0</v>
      </c>
      <c r="BP296" s="92">
        <v>1</v>
      </c>
      <c r="BQ296" s="92">
        <v>0</v>
      </c>
      <c r="BR296" s="92">
        <v>0</v>
      </c>
      <c r="BS296" s="92">
        <v>0</v>
      </c>
      <c r="BT296" s="92">
        <v>0</v>
      </c>
      <c r="BU296" s="92">
        <v>0</v>
      </c>
      <c r="BV296" s="92">
        <v>0</v>
      </c>
      <c r="BW296" s="92">
        <v>0</v>
      </c>
      <c r="BX296" s="92">
        <v>0</v>
      </c>
      <c r="BY296" s="92">
        <v>0</v>
      </c>
      <c r="BZ296" s="92">
        <v>0</v>
      </c>
      <c r="CA296" s="92">
        <v>0</v>
      </c>
      <c r="CB296" s="92">
        <v>0</v>
      </c>
      <c r="CC296" s="92">
        <v>0</v>
      </c>
      <c r="CD296" s="92">
        <v>0</v>
      </c>
      <c r="CE296" s="92">
        <v>0</v>
      </c>
      <c r="CF296" s="92">
        <v>0</v>
      </c>
      <c r="CG296" s="92">
        <v>0</v>
      </c>
      <c r="CH296" s="92">
        <v>0</v>
      </c>
      <c r="CI296" s="92">
        <v>0</v>
      </c>
      <c r="CJ296" s="92">
        <v>0</v>
      </c>
      <c r="CK296" s="92">
        <v>0</v>
      </c>
      <c r="CL296" s="92">
        <v>0</v>
      </c>
      <c r="CM296" s="92">
        <v>0</v>
      </c>
      <c r="CN296" s="92">
        <v>0</v>
      </c>
      <c r="CO296" s="92">
        <v>0</v>
      </c>
      <c r="CP296" s="92">
        <v>0</v>
      </c>
      <c r="CQ296" s="92">
        <v>0</v>
      </c>
      <c r="CR296" s="92">
        <v>0</v>
      </c>
      <c r="CS296" s="92">
        <v>0</v>
      </c>
      <c r="CT296" s="92">
        <v>0</v>
      </c>
      <c r="CU296" s="92">
        <v>0</v>
      </c>
      <c r="CV296" s="92">
        <v>0</v>
      </c>
      <c r="CW296" s="92">
        <v>0</v>
      </c>
      <c r="CX296" s="92">
        <v>0</v>
      </c>
      <c r="CY296" s="92">
        <v>0</v>
      </c>
      <c r="CZ296" s="92">
        <v>0</v>
      </c>
      <c r="DA296" s="92">
        <v>0</v>
      </c>
      <c r="DB296" s="92">
        <v>0</v>
      </c>
      <c r="DC296" s="92">
        <v>0</v>
      </c>
      <c r="DD296" s="92">
        <v>0</v>
      </c>
      <c r="DE296" s="92">
        <v>0</v>
      </c>
      <c r="DF296" s="92">
        <v>0</v>
      </c>
      <c r="DG296" s="92">
        <v>0</v>
      </c>
      <c r="DH296" s="92">
        <v>0</v>
      </c>
      <c r="DI296" s="92">
        <v>0</v>
      </c>
      <c r="DJ296" s="92">
        <v>0</v>
      </c>
      <c r="DK296" s="92">
        <v>0</v>
      </c>
      <c r="DL296" s="92">
        <v>0</v>
      </c>
      <c r="DM296" s="92">
        <v>0</v>
      </c>
      <c r="DN296" s="92">
        <v>0</v>
      </c>
      <c r="DO296" s="92">
        <v>0</v>
      </c>
      <c r="DP296" s="92">
        <v>0</v>
      </c>
      <c r="DQ296" s="92">
        <v>0</v>
      </c>
      <c r="DR296" s="92">
        <v>0</v>
      </c>
      <c r="DS296" s="92">
        <v>0</v>
      </c>
      <c r="DT296" s="92">
        <v>0</v>
      </c>
      <c r="DU296" s="92">
        <v>0</v>
      </c>
      <c r="DV296" s="92">
        <v>0</v>
      </c>
      <c r="DW296" s="92">
        <v>0</v>
      </c>
      <c r="DX296" s="92">
        <v>0</v>
      </c>
      <c r="DY296" s="92">
        <v>0</v>
      </c>
      <c r="DZ296" s="92">
        <v>71186.682199999996</v>
      </c>
      <c r="EA296" s="92">
        <v>0</v>
      </c>
      <c r="EB296" s="92">
        <v>0</v>
      </c>
      <c r="EC296" s="92">
        <v>0</v>
      </c>
      <c r="ED296" s="92">
        <v>0</v>
      </c>
      <c r="EE296" s="92">
        <v>0</v>
      </c>
      <c r="EF296" s="92">
        <v>0</v>
      </c>
      <c r="EG296" s="92">
        <v>0</v>
      </c>
      <c r="EH296" s="92">
        <v>0</v>
      </c>
      <c r="EI296" s="92">
        <v>0</v>
      </c>
      <c r="EJ296" s="92">
        <v>0</v>
      </c>
      <c r="EK296" s="92">
        <v>0</v>
      </c>
      <c r="EL296" s="92">
        <v>0</v>
      </c>
      <c r="EM296" s="92">
        <v>0</v>
      </c>
      <c r="EN296" s="92">
        <v>0</v>
      </c>
      <c r="EO296" s="92">
        <v>0</v>
      </c>
      <c r="EP296" s="92">
        <v>0</v>
      </c>
      <c r="EQ296" s="92">
        <v>0</v>
      </c>
      <c r="ER296" s="92">
        <v>0</v>
      </c>
      <c r="ES296" s="92">
        <v>0</v>
      </c>
      <c r="ET296" s="92">
        <v>0</v>
      </c>
      <c r="EU296" s="92">
        <v>0</v>
      </c>
      <c r="EV296" s="92">
        <v>0</v>
      </c>
      <c r="EW296" s="92">
        <v>0</v>
      </c>
      <c r="EX296" s="92">
        <v>0</v>
      </c>
      <c r="EY296" s="92">
        <v>0</v>
      </c>
      <c r="EZ296" s="92">
        <v>0</v>
      </c>
      <c r="FA296" s="92">
        <v>0</v>
      </c>
      <c r="FB296" s="92">
        <v>0</v>
      </c>
      <c r="FC296" s="92">
        <v>0</v>
      </c>
      <c r="FD296" s="92">
        <v>0</v>
      </c>
      <c r="FE296" s="92">
        <v>0</v>
      </c>
      <c r="FF296" s="92">
        <v>0</v>
      </c>
      <c r="FG296" s="92">
        <v>0</v>
      </c>
      <c r="FH296" s="92">
        <v>0</v>
      </c>
      <c r="FI296" s="92">
        <v>0</v>
      </c>
      <c r="FJ296" s="92">
        <v>0</v>
      </c>
      <c r="FK296" s="92">
        <v>0</v>
      </c>
      <c r="FL296" s="92">
        <v>0</v>
      </c>
      <c r="FM296" s="92">
        <v>0</v>
      </c>
      <c r="FN296" s="92">
        <v>0</v>
      </c>
      <c r="FO296" s="92">
        <v>0</v>
      </c>
      <c r="FP296" s="92">
        <v>0</v>
      </c>
      <c r="FQ296" s="92">
        <v>0</v>
      </c>
      <c r="FR296" s="92">
        <v>0</v>
      </c>
      <c r="FS296" s="92">
        <v>0</v>
      </c>
      <c r="FT296" s="92">
        <v>0</v>
      </c>
      <c r="FU296" s="92">
        <v>0</v>
      </c>
      <c r="FV296" s="92">
        <v>0</v>
      </c>
      <c r="FW296" s="92">
        <v>0</v>
      </c>
      <c r="FX296" s="92">
        <v>0</v>
      </c>
      <c r="FY296" s="92">
        <v>0</v>
      </c>
      <c r="FZ296" s="92">
        <v>0</v>
      </c>
      <c r="GA296" s="92">
        <v>0</v>
      </c>
      <c r="GB296" s="92">
        <v>0</v>
      </c>
      <c r="GC296" s="92">
        <v>0</v>
      </c>
      <c r="GD296" s="92">
        <v>0</v>
      </c>
      <c r="GE296" s="92">
        <v>0</v>
      </c>
      <c r="GF296" s="92">
        <v>0</v>
      </c>
      <c r="GG296" s="92">
        <v>0</v>
      </c>
      <c r="GH296" s="92">
        <v>0</v>
      </c>
      <c r="GI296" s="92">
        <v>0</v>
      </c>
      <c r="GJ296" s="92">
        <v>1</v>
      </c>
      <c r="GK296" s="92">
        <v>0</v>
      </c>
      <c r="GL296" s="92">
        <v>0</v>
      </c>
      <c r="GM296" s="92">
        <v>0</v>
      </c>
      <c r="GN296" s="92">
        <v>0</v>
      </c>
      <c r="GO296" s="92">
        <v>0</v>
      </c>
      <c r="GP296" s="92">
        <v>0</v>
      </c>
      <c r="GQ296" s="92">
        <v>0</v>
      </c>
      <c r="GR296" s="92">
        <v>0</v>
      </c>
      <c r="GS296" s="92">
        <v>0</v>
      </c>
      <c r="GT296" s="92">
        <v>0</v>
      </c>
      <c r="GU296" s="92">
        <v>0</v>
      </c>
      <c r="GV296" s="92">
        <v>0</v>
      </c>
      <c r="GW296" s="92">
        <v>0</v>
      </c>
      <c r="GX296" s="92">
        <v>0</v>
      </c>
      <c r="GY296" s="92">
        <v>0</v>
      </c>
      <c r="GZ296" s="92">
        <v>0</v>
      </c>
      <c r="HA296" s="92">
        <v>0</v>
      </c>
      <c r="HB296" s="92">
        <v>0</v>
      </c>
      <c r="HC296" s="92">
        <v>0</v>
      </c>
      <c r="HD296" s="92">
        <v>0</v>
      </c>
      <c r="HE296" s="92">
        <v>0</v>
      </c>
      <c r="HF296" s="92">
        <v>0</v>
      </c>
      <c r="HG296" s="92">
        <v>0</v>
      </c>
      <c r="HH296" s="92">
        <v>0</v>
      </c>
      <c r="HI296" s="92">
        <v>0</v>
      </c>
      <c r="HJ296" s="92">
        <v>0</v>
      </c>
      <c r="HK296" s="92">
        <v>0</v>
      </c>
      <c r="HL296" s="92">
        <v>0</v>
      </c>
      <c r="HM296" s="92">
        <v>0</v>
      </c>
      <c r="HN296" s="92">
        <v>0</v>
      </c>
      <c r="HO296" s="92">
        <v>0</v>
      </c>
      <c r="HP296" s="92">
        <v>0</v>
      </c>
      <c r="HQ296" s="92">
        <v>0</v>
      </c>
      <c r="HR296" s="92">
        <v>0</v>
      </c>
      <c r="HS296" s="92">
        <v>0</v>
      </c>
      <c r="HT296" s="92">
        <v>0</v>
      </c>
      <c r="HU296" s="92">
        <v>0</v>
      </c>
      <c r="HV296" s="92">
        <v>0</v>
      </c>
      <c r="HW296" s="92">
        <v>0</v>
      </c>
      <c r="HX296" s="92">
        <v>0</v>
      </c>
      <c r="HY296" s="92">
        <v>0</v>
      </c>
      <c r="HZ296" s="92">
        <v>0</v>
      </c>
      <c r="IA296" s="92">
        <v>0</v>
      </c>
      <c r="IB296" s="92">
        <v>0</v>
      </c>
      <c r="IC296" s="92">
        <v>0</v>
      </c>
      <c r="ID296" s="92">
        <v>0</v>
      </c>
      <c r="IE296" s="92">
        <v>0</v>
      </c>
      <c r="IF296" s="92">
        <v>0</v>
      </c>
      <c r="IG296" s="92">
        <v>0</v>
      </c>
      <c r="IH296" s="92">
        <v>0</v>
      </c>
      <c r="II296" s="92">
        <v>0</v>
      </c>
      <c r="IJ296" s="92">
        <v>0</v>
      </c>
      <c r="IK296" s="92">
        <v>0</v>
      </c>
      <c r="IL296" s="92">
        <v>0</v>
      </c>
      <c r="IM296" s="92">
        <v>0</v>
      </c>
      <c r="IN296" s="92">
        <v>0</v>
      </c>
      <c r="IO296" s="92">
        <v>0</v>
      </c>
      <c r="IP296" s="92">
        <v>0</v>
      </c>
      <c r="IQ296" s="92">
        <v>0</v>
      </c>
      <c r="IR296" s="92">
        <v>0</v>
      </c>
      <c r="IS296" s="92">
        <v>0</v>
      </c>
      <c r="IT296" s="92">
        <v>3951.4613300000001</v>
      </c>
      <c r="IU296" s="92">
        <v>71186.682199999996</v>
      </c>
      <c r="IV296" s="92">
        <v>1205.4203299999999</v>
      </c>
      <c r="IW296" s="92">
        <v>35</v>
      </c>
      <c r="IX296" s="92">
        <v>1</v>
      </c>
      <c r="IY296" s="92">
        <v>0</v>
      </c>
      <c r="IZ296" s="92">
        <v>1</v>
      </c>
      <c r="JA296" s="92">
        <v>0</v>
      </c>
      <c r="JB296" s="92">
        <v>-68084.114199999996</v>
      </c>
      <c r="JC296" s="92">
        <v>-3779.2426300000002</v>
      </c>
      <c r="JD296" s="92">
        <v>-269.031744</v>
      </c>
      <c r="JE296" s="92">
        <v>-38.380044099999999</v>
      </c>
      <c r="JF296" s="92">
        <v>-2.13041619</v>
      </c>
      <c r="JG296" s="92">
        <v>5.4634625899999997E-2</v>
      </c>
      <c r="JH296" s="92">
        <v>0.98425808299999995</v>
      </c>
      <c r="JI296" s="92">
        <v>18.015280000000001</v>
      </c>
      <c r="JJ296" s="92">
        <v>1188.73128</v>
      </c>
      <c r="JK296" s="92">
        <v>0</v>
      </c>
      <c r="JL296" s="92">
        <v>0</v>
      </c>
      <c r="JM296" s="92">
        <v>0</v>
      </c>
      <c r="JN296" s="92">
        <v>0</v>
      </c>
      <c r="JO296" s="92">
        <v>0</v>
      </c>
      <c r="JP296" s="92">
        <v>0</v>
      </c>
      <c r="JQ296" s="92">
        <v>0</v>
      </c>
      <c r="JR296" s="92">
        <v>0</v>
      </c>
      <c r="JS296" s="92">
        <v>0</v>
      </c>
      <c r="JT296" s="92">
        <v>0</v>
      </c>
      <c r="JU296" s="92">
        <v>0</v>
      </c>
      <c r="JV296" s="92">
        <v>0</v>
      </c>
      <c r="JW296" s="92">
        <v>0</v>
      </c>
      <c r="JX296" s="92">
        <v>0</v>
      </c>
      <c r="JY296" s="92">
        <v>0</v>
      </c>
      <c r="JZ296" s="92">
        <v>0</v>
      </c>
      <c r="KA296" s="92">
        <v>0</v>
      </c>
      <c r="KB296" s="92">
        <v>0</v>
      </c>
      <c r="KC296" s="92">
        <v>0</v>
      </c>
      <c r="KD296" s="92">
        <v>0</v>
      </c>
      <c r="KE296" s="92">
        <v>0</v>
      </c>
      <c r="KF296" s="92">
        <v>0</v>
      </c>
      <c r="KG296" s="92">
        <v>0</v>
      </c>
      <c r="KH296" s="92">
        <v>0</v>
      </c>
      <c r="KI296" s="92">
        <v>0</v>
      </c>
      <c r="KJ296" s="92">
        <v>0</v>
      </c>
      <c r="KK296" s="92">
        <v>0</v>
      </c>
      <c r="KL296" s="92">
        <v>0</v>
      </c>
      <c r="KM296" s="92">
        <v>0</v>
      </c>
      <c r="KN296" s="92">
        <v>0</v>
      </c>
      <c r="KO296" s="92">
        <v>0</v>
      </c>
      <c r="KP296" s="92">
        <v>0</v>
      </c>
      <c r="KQ296" s="92">
        <v>0</v>
      </c>
      <c r="KR296" s="92">
        <v>0</v>
      </c>
      <c r="KS296" s="92">
        <v>0</v>
      </c>
      <c r="KT296" s="92">
        <v>0</v>
      </c>
      <c r="KU296" s="92">
        <v>0</v>
      </c>
      <c r="KV296" s="92">
        <v>0</v>
      </c>
      <c r="KW296" s="92">
        <v>0</v>
      </c>
      <c r="KX296" s="92">
        <v>0</v>
      </c>
      <c r="KY296" s="92">
        <v>0</v>
      </c>
      <c r="KZ296" s="92">
        <v>0</v>
      </c>
      <c r="LA296" s="92">
        <v>0</v>
      </c>
      <c r="LB296" s="92">
        <v>0</v>
      </c>
      <c r="LC296" s="92">
        <v>0</v>
      </c>
      <c r="LD296" s="92">
        <v>0</v>
      </c>
      <c r="LE296" s="92">
        <v>0</v>
      </c>
      <c r="LF296" s="92">
        <v>0</v>
      </c>
      <c r="LG296" s="92">
        <v>0</v>
      </c>
      <c r="LH296" s="92">
        <v>0</v>
      </c>
      <c r="LI296" s="92">
        <v>0</v>
      </c>
      <c r="LJ296" s="92">
        <v>0</v>
      </c>
      <c r="LK296" s="92">
        <v>0</v>
      </c>
      <c r="LL296" s="92">
        <v>0</v>
      </c>
      <c r="LM296" s="92">
        <v>0</v>
      </c>
      <c r="LN296" s="92">
        <v>0</v>
      </c>
      <c r="LO296" s="92">
        <v>0</v>
      </c>
      <c r="LP296" s="92">
        <v>0</v>
      </c>
      <c r="LQ296" s="92">
        <v>0</v>
      </c>
      <c r="LR296" s="92">
        <v>0</v>
      </c>
      <c r="LS296" s="92">
        <v>0</v>
      </c>
      <c r="LT296" s="92">
        <v>0</v>
      </c>
      <c r="LU296" s="92">
        <v>0</v>
      </c>
      <c r="LV296" s="92">
        <v>0</v>
      </c>
      <c r="LW296" s="92">
        <v>0</v>
      </c>
      <c r="LX296" s="92">
        <v>0</v>
      </c>
      <c r="LY296" s="92">
        <v>0</v>
      </c>
      <c r="LZ296" s="92">
        <v>0</v>
      </c>
      <c r="MA296" s="92">
        <v>0</v>
      </c>
      <c r="MB296" s="92">
        <v>0</v>
      </c>
      <c r="MC296" s="92">
        <v>0</v>
      </c>
      <c r="MD296" s="92">
        <v>0</v>
      </c>
      <c r="ME296" s="92">
        <v>0</v>
      </c>
      <c r="MF296" s="92">
        <v>0</v>
      </c>
      <c r="MG296" s="92">
        <v>0</v>
      </c>
      <c r="MH296" s="92">
        <v>0</v>
      </c>
      <c r="MI296" s="92">
        <v>0</v>
      </c>
      <c r="MJ296" s="92">
        <v>0</v>
      </c>
      <c r="MK296" s="92">
        <v>0</v>
      </c>
      <c r="ML296" s="92">
        <v>0</v>
      </c>
      <c r="MM296" s="92">
        <v>0</v>
      </c>
      <c r="MN296" s="92">
        <v>0</v>
      </c>
      <c r="MO296" s="92">
        <v>0</v>
      </c>
      <c r="MP296" s="92">
        <v>0</v>
      </c>
      <c r="MQ296" s="92">
        <v>0</v>
      </c>
      <c r="MR296" s="92">
        <v>0</v>
      </c>
      <c r="MS296" s="92">
        <v>0</v>
      </c>
      <c r="MT296" s="92">
        <v>0</v>
      </c>
      <c r="MU296" s="92">
        <v>0</v>
      </c>
      <c r="MV296" s="92">
        <v>0</v>
      </c>
      <c r="MW296" s="92">
        <v>0</v>
      </c>
      <c r="MX296" s="92">
        <v>0</v>
      </c>
      <c r="MY296" s="92">
        <v>0</v>
      </c>
      <c r="MZ296" s="92">
        <v>0</v>
      </c>
      <c r="NA296" s="92">
        <v>0</v>
      </c>
      <c r="NB296" s="92">
        <v>0</v>
      </c>
      <c r="NC296" s="92">
        <v>0</v>
      </c>
      <c r="ND296" s="92">
        <v>0</v>
      </c>
      <c r="NE296" s="92">
        <v>0</v>
      </c>
      <c r="NF296" s="92">
        <v>0</v>
      </c>
      <c r="NG296" s="92">
        <v>0</v>
      </c>
      <c r="NH296" s="92">
        <v>0</v>
      </c>
      <c r="NI296" s="92">
        <v>0</v>
      </c>
      <c r="NJ296" s="92">
        <v>0</v>
      </c>
      <c r="NK296" s="92">
        <v>0</v>
      </c>
      <c r="NL296" s="92">
        <v>0</v>
      </c>
      <c r="NM296" s="92">
        <v>0</v>
      </c>
      <c r="NN296" s="92">
        <v>0</v>
      </c>
      <c r="NO296" s="92">
        <v>0</v>
      </c>
      <c r="NP296" s="92">
        <v>0</v>
      </c>
      <c r="NQ296" s="92">
        <v>0</v>
      </c>
      <c r="NR296" s="92">
        <v>0</v>
      </c>
      <c r="NS296" s="92">
        <v>0</v>
      </c>
      <c r="NT296" s="92">
        <v>0</v>
      </c>
      <c r="NU296" s="92">
        <v>0</v>
      </c>
      <c r="NV296" s="92">
        <v>0</v>
      </c>
      <c r="NW296" s="92">
        <v>0</v>
      </c>
      <c r="NX296" s="92">
        <v>0</v>
      </c>
      <c r="NY296" s="92">
        <v>0</v>
      </c>
      <c r="NZ296" s="92">
        <v>0</v>
      </c>
      <c r="OA296" s="92">
        <v>0</v>
      </c>
      <c r="OB296" s="92">
        <v>0</v>
      </c>
      <c r="OC296" s="92">
        <v>0</v>
      </c>
      <c r="OD296" s="92">
        <v>0</v>
      </c>
      <c r="OE296" s="92">
        <v>0</v>
      </c>
      <c r="OF296" s="92">
        <v>0</v>
      </c>
      <c r="OG296" s="92">
        <v>0</v>
      </c>
      <c r="OH296" s="92">
        <v>0</v>
      </c>
      <c r="OI296" s="92">
        <v>0</v>
      </c>
      <c r="OJ296" s="92">
        <v>0</v>
      </c>
      <c r="OK296" s="92">
        <v>0</v>
      </c>
      <c r="OL296" s="92">
        <v>0</v>
      </c>
      <c r="OM296" s="92">
        <v>0</v>
      </c>
      <c r="ON296" s="92">
        <v>0</v>
      </c>
      <c r="OO296" s="92">
        <v>0</v>
      </c>
      <c r="OP296" s="92">
        <v>0</v>
      </c>
      <c r="OQ296" s="92">
        <v>0</v>
      </c>
      <c r="OR296" s="92">
        <v>0</v>
      </c>
      <c r="OS296" s="92">
        <v>0</v>
      </c>
      <c r="OT296" s="92">
        <v>0</v>
      </c>
      <c r="OU296" s="92">
        <v>0</v>
      </c>
      <c r="OV296" s="92">
        <v>0</v>
      </c>
      <c r="OW296" s="92">
        <v>0</v>
      </c>
      <c r="OX296" s="92">
        <v>0</v>
      </c>
      <c r="OY296" s="92">
        <v>0</v>
      </c>
      <c r="OZ296" s="92">
        <v>0</v>
      </c>
      <c r="PA296" s="92">
        <v>0</v>
      </c>
      <c r="PB296" s="92">
        <v>0</v>
      </c>
      <c r="PC296" s="92">
        <v>0</v>
      </c>
      <c r="PD296" s="92">
        <v>0</v>
      </c>
      <c r="PE296" s="92">
        <v>0</v>
      </c>
      <c r="PF296" s="92">
        <v>0</v>
      </c>
      <c r="PG296" s="92">
        <v>0</v>
      </c>
      <c r="PH296" s="92">
        <v>0</v>
      </c>
      <c r="PI296" s="92">
        <v>0</v>
      </c>
      <c r="PJ296" s="92">
        <v>0</v>
      </c>
      <c r="PK296" s="92">
        <v>0</v>
      </c>
      <c r="PL296" s="92">
        <v>0</v>
      </c>
      <c r="PM296" s="92">
        <v>0</v>
      </c>
      <c r="PN296" s="92">
        <v>0</v>
      </c>
      <c r="PO296" s="92">
        <v>0</v>
      </c>
      <c r="PP296" s="92">
        <v>0</v>
      </c>
      <c r="PQ296" s="92">
        <v>0</v>
      </c>
      <c r="PR296" s="92">
        <v>0</v>
      </c>
      <c r="PS296" s="92">
        <v>0</v>
      </c>
      <c r="PT296" s="92">
        <v>0</v>
      </c>
      <c r="PU296" s="92">
        <v>0</v>
      </c>
      <c r="PV296" s="92">
        <v>0</v>
      </c>
      <c r="PW296" s="92">
        <v>0</v>
      </c>
      <c r="PX296" s="92">
        <v>0</v>
      </c>
      <c r="PY296" s="92">
        <v>0</v>
      </c>
      <c r="PZ296" s="92">
        <v>0</v>
      </c>
      <c r="QA296" s="92">
        <v>0</v>
      </c>
      <c r="QB296" s="92">
        <v>0</v>
      </c>
      <c r="QC296" s="92">
        <v>0</v>
      </c>
      <c r="QD296" s="92">
        <v>0</v>
      </c>
      <c r="QE296" s="92">
        <v>0</v>
      </c>
      <c r="QF296" s="92">
        <v>0</v>
      </c>
      <c r="QG296" s="92">
        <v>0</v>
      </c>
      <c r="QH296" s="92">
        <v>0</v>
      </c>
      <c r="QI296" s="92">
        <v>0</v>
      </c>
      <c r="QJ296" s="92">
        <v>0</v>
      </c>
      <c r="QK296" s="92">
        <v>0</v>
      </c>
      <c r="QL296" s="92">
        <v>0</v>
      </c>
      <c r="QM296" s="92">
        <v>0</v>
      </c>
      <c r="QN296" s="92">
        <v>0</v>
      </c>
      <c r="QO296" s="92">
        <v>0</v>
      </c>
      <c r="QP296" s="92">
        <v>0</v>
      </c>
      <c r="QQ296" s="92">
        <v>0</v>
      </c>
      <c r="QR296" s="92">
        <v>0</v>
      </c>
      <c r="QS296" s="92">
        <v>0</v>
      </c>
      <c r="QT296" s="92">
        <v>0</v>
      </c>
      <c r="QU296" s="92">
        <v>0</v>
      </c>
      <c r="QV296" s="92">
        <v>0</v>
      </c>
      <c r="QW296" s="92">
        <v>0</v>
      </c>
      <c r="QX296" s="92">
        <v>0</v>
      </c>
      <c r="QY296" s="92">
        <v>0</v>
      </c>
      <c r="QZ296" s="92">
        <v>0</v>
      </c>
      <c r="RA296" s="92">
        <v>0</v>
      </c>
      <c r="RB296" s="92">
        <v>0</v>
      </c>
      <c r="RC296" s="92">
        <v>0</v>
      </c>
      <c r="RD296" s="92">
        <v>0</v>
      </c>
      <c r="RE296" s="92">
        <v>0</v>
      </c>
      <c r="RF296" s="92">
        <v>0</v>
      </c>
      <c r="RG296" s="92">
        <v>0</v>
      </c>
      <c r="RH296" s="92">
        <v>0</v>
      </c>
      <c r="RI296" s="92">
        <v>0</v>
      </c>
      <c r="RJ296" s="92">
        <v>0</v>
      </c>
      <c r="RK296" s="92">
        <v>0</v>
      </c>
      <c r="RL296" s="92">
        <v>0</v>
      </c>
      <c r="RM296" s="92">
        <v>0</v>
      </c>
      <c r="RN296" s="92">
        <v>0</v>
      </c>
      <c r="RO296" s="92">
        <v>0</v>
      </c>
      <c r="RP296" s="92">
        <v>0</v>
      </c>
      <c r="RQ296" s="92">
        <v>0</v>
      </c>
      <c r="RR296" s="92">
        <v>0</v>
      </c>
      <c r="RS296" s="92">
        <v>0</v>
      </c>
      <c r="RT296" s="92">
        <v>0</v>
      </c>
      <c r="RU296" s="92">
        <v>0</v>
      </c>
      <c r="RV296" s="92">
        <v>0</v>
      </c>
      <c r="RW296" s="92">
        <v>0</v>
      </c>
      <c r="RX296" s="92">
        <v>0</v>
      </c>
      <c r="RY296" s="92">
        <v>0</v>
      </c>
      <c r="RZ296" s="92">
        <v>0</v>
      </c>
      <c r="SA296" s="92">
        <v>0</v>
      </c>
      <c r="SB296" s="92">
        <v>0</v>
      </c>
      <c r="SC296" s="92">
        <v>0</v>
      </c>
      <c r="SD296" s="92">
        <v>0</v>
      </c>
      <c r="SE296" s="92">
        <v>0</v>
      </c>
      <c r="SF296" s="92">
        <v>0</v>
      </c>
      <c r="SG296" s="92">
        <v>0</v>
      </c>
      <c r="SH296" s="92">
        <v>0</v>
      </c>
      <c r="SI296" s="92">
        <v>0</v>
      </c>
      <c r="SJ296" s="92">
        <v>0</v>
      </c>
      <c r="SK296" s="92">
        <v>0</v>
      </c>
      <c r="SL296" s="92">
        <v>0</v>
      </c>
      <c r="SM296" s="92">
        <v>0</v>
      </c>
      <c r="SN296" s="92">
        <v>0</v>
      </c>
      <c r="SO296" s="92">
        <v>0</v>
      </c>
      <c r="SP296" s="92">
        <v>0</v>
      </c>
      <c r="SQ296" s="92">
        <v>0</v>
      </c>
      <c r="SR296" s="92">
        <v>0</v>
      </c>
      <c r="SS296" s="92">
        <v>0</v>
      </c>
      <c r="ST296" s="92">
        <v>0</v>
      </c>
      <c r="SU296" s="92">
        <v>0</v>
      </c>
      <c r="SV296" s="92">
        <v>0</v>
      </c>
      <c r="SW296" s="92">
        <v>0</v>
      </c>
      <c r="SX296" s="92">
        <v>0</v>
      </c>
      <c r="SY296" s="92">
        <v>0</v>
      </c>
      <c r="SZ296" s="92">
        <v>0</v>
      </c>
      <c r="TA296" s="92">
        <v>0</v>
      </c>
      <c r="TB296" s="92">
        <v>0</v>
      </c>
      <c r="TC296" s="92">
        <v>1</v>
      </c>
      <c r="TD296" s="92">
        <v>0</v>
      </c>
      <c r="TE296" s="92">
        <v>0</v>
      </c>
      <c r="TF296" s="92">
        <v>0</v>
      </c>
      <c r="TG296" s="92">
        <v>0</v>
      </c>
      <c r="TH296" s="92">
        <v>0</v>
      </c>
      <c r="TI296" s="92">
        <v>0</v>
      </c>
      <c r="TJ296" s="92">
        <v>0</v>
      </c>
      <c r="TK296" s="92">
        <v>0</v>
      </c>
      <c r="TL296" s="92">
        <v>0</v>
      </c>
      <c r="TM296" s="92">
        <v>0</v>
      </c>
      <c r="TN296" s="92">
        <v>0</v>
      </c>
      <c r="TO296" s="92">
        <v>0</v>
      </c>
      <c r="TP296" s="92">
        <v>0</v>
      </c>
      <c r="TQ296" s="92">
        <v>-313702302.764</v>
      </c>
      <c r="TR296" s="92">
        <v>0</v>
      </c>
      <c r="TS296" s="92">
        <v>0</v>
      </c>
      <c r="TT296" s="92">
        <v>0</v>
      </c>
      <c r="TU296" s="92">
        <v>0</v>
      </c>
      <c r="TV296" s="92">
        <v>0</v>
      </c>
      <c r="TW296" s="92">
        <v>0</v>
      </c>
      <c r="TX296" s="92">
        <v>0</v>
      </c>
      <c r="TY296" s="92">
        <v>0</v>
      </c>
      <c r="TZ296" s="92">
        <v>0</v>
      </c>
      <c r="UA296" s="92">
        <v>0</v>
      </c>
      <c r="UB296" s="92">
        <v>0</v>
      </c>
      <c r="UC296" s="92">
        <v>0</v>
      </c>
      <c r="UD296" s="92">
        <v>0</v>
      </c>
      <c r="UE296" s="92">
        <v>0</v>
      </c>
      <c r="UF296" s="92">
        <v>0</v>
      </c>
      <c r="UG296" s="92">
        <v>0</v>
      </c>
      <c r="UH296" s="92">
        <v>0</v>
      </c>
      <c r="UI296" s="92">
        <v>0</v>
      </c>
      <c r="UJ296" s="92">
        <v>0</v>
      </c>
      <c r="UK296" s="92">
        <v>0</v>
      </c>
      <c r="UL296" s="92">
        <v>0</v>
      </c>
      <c r="UM296" s="92">
        <v>0</v>
      </c>
      <c r="UN296" s="92">
        <v>0</v>
      </c>
      <c r="UO296" s="92">
        <v>0</v>
      </c>
      <c r="UP296" s="92">
        <v>0</v>
      </c>
      <c r="UQ296" s="92">
        <v>0</v>
      </c>
      <c r="UR296" s="92">
        <v>0</v>
      </c>
      <c r="US296" s="92">
        <v>0</v>
      </c>
      <c r="UT296" s="92">
        <v>0</v>
      </c>
      <c r="UU296" s="92">
        <v>0</v>
      </c>
      <c r="UV296" s="92">
        <v>0</v>
      </c>
      <c r="UW296" s="92">
        <v>0</v>
      </c>
      <c r="UX296" s="92">
        <v>0</v>
      </c>
      <c r="UY296" s="92">
        <v>0</v>
      </c>
      <c r="UZ296" s="92">
        <v>0</v>
      </c>
      <c r="VA296" s="92">
        <v>0</v>
      </c>
      <c r="VB296" s="92">
        <v>0</v>
      </c>
      <c r="VC296" s="92">
        <v>0</v>
      </c>
      <c r="VD296" s="92">
        <v>0</v>
      </c>
      <c r="VE296" s="92">
        <v>0</v>
      </c>
      <c r="VF296" s="92">
        <v>0</v>
      </c>
      <c r="VG296" s="92">
        <v>0</v>
      </c>
      <c r="VH296" s="92">
        <v>0</v>
      </c>
      <c r="VI296" s="92">
        <v>0</v>
      </c>
      <c r="VJ296" s="92">
        <v>0</v>
      </c>
      <c r="VK296" s="92">
        <v>0</v>
      </c>
      <c r="VL296" s="92">
        <v>0</v>
      </c>
      <c r="VM296" s="92">
        <v>0</v>
      </c>
      <c r="VN296" s="92">
        <v>0</v>
      </c>
      <c r="VO296" s="92">
        <v>0</v>
      </c>
      <c r="VP296" s="92">
        <v>0</v>
      </c>
      <c r="VQ296" s="92">
        <v>0</v>
      </c>
      <c r="VR296" s="92">
        <v>0</v>
      </c>
      <c r="VS296" s="92">
        <v>0</v>
      </c>
      <c r="VT296" s="92">
        <v>0</v>
      </c>
      <c r="VU296" s="92">
        <v>0</v>
      </c>
      <c r="VV296" s="92">
        <v>0</v>
      </c>
      <c r="VW296" s="92">
        <v>0</v>
      </c>
      <c r="VX296" s="92">
        <v>0</v>
      </c>
      <c r="VY296" s="92">
        <v>0</v>
      </c>
      <c r="VZ296" s="92">
        <v>0</v>
      </c>
      <c r="WA296" s="92">
        <v>0</v>
      </c>
      <c r="WB296" s="92">
        <v>0</v>
      </c>
      <c r="WC296" s="92">
        <v>0</v>
      </c>
    </row>
    <row r="297" spans="2:601" ht="13.5" customHeight="1">
      <c r="B297" s="851" t="s">
        <v>2956</v>
      </c>
      <c r="C297" s="92">
        <v>0</v>
      </c>
      <c r="D297" s="92">
        <v>71186.682199999996</v>
      </c>
      <c r="E297" s="92">
        <v>-225.83370600000001</v>
      </c>
      <c r="F297" s="92">
        <v>3951.4613300000001</v>
      </c>
      <c r="G297" s="92">
        <v>0</v>
      </c>
      <c r="H297" s="92">
        <v>0</v>
      </c>
      <c r="I297" s="92">
        <v>0</v>
      </c>
      <c r="J297" s="92">
        <v>0</v>
      </c>
      <c r="K297" s="92">
        <v>0</v>
      </c>
      <c r="L297" s="92">
        <v>0</v>
      </c>
      <c r="M297" s="92">
        <v>0</v>
      </c>
      <c r="N297" s="92">
        <v>0</v>
      </c>
      <c r="O297" s="92">
        <v>0</v>
      </c>
      <c r="P297" s="92">
        <v>0</v>
      </c>
      <c r="Q297" s="92">
        <v>0</v>
      </c>
      <c r="R297" s="92">
        <v>0</v>
      </c>
      <c r="S297" s="92">
        <v>0</v>
      </c>
      <c r="T297" s="92">
        <v>0</v>
      </c>
      <c r="U297" s="92">
        <v>0</v>
      </c>
      <c r="V297" s="92">
        <v>0</v>
      </c>
      <c r="W297" s="92">
        <v>0</v>
      </c>
      <c r="X297" s="92">
        <v>0</v>
      </c>
      <c r="Y297" s="92">
        <v>0</v>
      </c>
      <c r="Z297" s="92">
        <v>0</v>
      </c>
      <c r="AA297" s="92">
        <v>0</v>
      </c>
      <c r="AB297" s="92">
        <v>0</v>
      </c>
      <c r="AC297" s="92">
        <v>0</v>
      </c>
      <c r="AD297" s="92">
        <v>0</v>
      </c>
      <c r="AE297" s="92">
        <v>0</v>
      </c>
      <c r="AF297" s="92">
        <v>0</v>
      </c>
      <c r="AG297" s="92">
        <v>0</v>
      </c>
      <c r="AH297" s="92">
        <v>0</v>
      </c>
      <c r="AI297" s="92">
        <v>0</v>
      </c>
      <c r="AJ297" s="92">
        <v>0</v>
      </c>
      <c r="AK297" s="92">
        <v>0</v>
      </c>
      <c r="AL297" s="92">
        <v>0</v>
      </c>
      <c r="AM297" s="92">
        <v>0</v>
      </c>
      <c r="AN297" s="92">
        <v>0</v>
      </c>
      <c r="AO297" s="92">
        <v>0</v>
      </c>
      <c r="AP297" s="92">
        <v>0</v>
      </c>
      <c r="AQ297" s="92">
        <v>0</v>
      </c>
      <c r="AR297" s="92">
        <v>0</v>
      </c>
      <c r="AS297" s="92">
        <v>0</v>
      </c>
      <c r="AT297" s="92">
        <v>0</v>
      </c>
      <c r="AU297" s="92">
        <v>0</v>
      </c>
      <c r="AV297" s="92">
        <v>0</v>
      </c>
      <c r="AW297" s="92">
        <v>0</v>
      </c>
      <c r="AX297" s="92">
        <v>0</v>
      </c>
      <c r="AY297" s="92">
        <v>0</v>
      </c>
      <c r="AZ297" s="92">
        <v>0</v>
      </c>
      <c r="BA297" s="92">
        <v>0</v>
      </c>
      <c r="BB297" s="92">
        <v>0</v>
      </c>
      <c r="BC297" s="92">
        <v>0</v>
      </c>
      <c r="BD297" s="92">
        <v>0</v>
      </c>
      <c r="BE297" s="92">
        <v>0</v>
      </c>
      <c r="BF297" s="92">
        <v>0</v>
      </c>
      <c r="BG297" s="92">
        <v>0</v>
      </c>
      <c r="BH297" s="92">
        <v>0</v>
      </c>
      <c r="BI297" s="92">
        <v>0</v>
      </c>
      <c r="BJ297" s="92">
        <v>0</v>
      </c>
      <c r="BK297" s="92">
        <v>0</v>
      </c>
      <c r="BL297" s="92">
        <v>0</v>
      </c>
      <c r="BM297" s="92">
        <v>0</v>
      </c>
      <c r="BN297" s="92">
        <v>0</v>
      </c>
      <c r="BO297" s="92">
        <v>0</v>
      </c>
      <c r="BP297" s="92">
        <v>1</v>
      </c>
      <c r="BQ297" s="92">
        <v>0</v>
      </c>
      <c r="BR297" s="92">
        <v>0</v>
      </c>
      <c r="BS297" s="92">
        <v>0</v>
      </c>
      <c r="BT297" s="92">
        <v>0</v>
      </c>
      <c r="BU297" s="92">
        <v>0</v>
      </c>
      <c r="BV297" s="92">
        <v>0</v>
      </c>
      <c r="BW297" s="92">
        <v>0</v>
      </c>
      <c r="BX297" s="92">
        <v>0</v>
      </c>
      <c r="BY297" s="92">
        <v>0</v>
      </c>
      <c r="BZ297" s="92">
        <v>0</v>
      </c>
      <c r="CA297" s="92">
        <v>0</v>
      </c>
      <c r="CB297" s="92">
        <v>0</v>
      </c>
      <c r="CC297" s="92">
        <v>0</v>
      </c>
      <c r="CD297" s="92">
        <v>0</v>
      </c>
      <c r="CE297" s="92">
        <v>0</v>
      </c>
      <c r="CF297" s="92">
        <v>0</v>
      </c>
      <c r="CG297" s="92">
        <v>0</v>
      </c>
      <c r="CH297" s="92">
        <v>0</v>
      </c>
      <c r="CI297" s="92">
        <v>0</v>
      </c>
      <c r="CJ297" s="92">
        <v>0</v>
      </c>
      <c r="CK297" s="92">
        <v>0</v>
      </c>
      <c r="CL297" s="92">
        <v>0</v>
      </c>
      <c r="CM297" s="92">
        <v>0</v>
      </c>
      <c r="CN297" s="92">
        <v>0</v>
      </c>
      <c r="CO297" s="92">
        <v>0</v>
      </c>
      <c r="CP297" s="92">
        <v>0</v>
      </c>
      <c r="CQ297" s="92">
        <v>0</v>
      </c>
      <c r="CR297" s="92">
        <v>0</v>
      </c>
      <c r="CS297" s="92">
        <v>0</v>
      </c>
      <c r="CT297" s="92">
        <v>0</v>
      </c>
      <c r="CU297" s="92">
        <v>0</v>
      </c>
      <c r="CV297" s="92">
        <v>0</v>
      </c>
      <c r="CW297" s="92">
        <v>0</v>
      </c>
      <c r="CX297" s="92">
        <v>0</v>
      </c>
      <c r="CY297" s="92">
        <v>0</v>
      </c>
      <c r="CZ297" s="92">
        <v>0</v>
      </c>
      <c r="DA297" s="92">
        <v>0</v>
      </c>
      <c r="DB297" s="92">
        <v>0</v>
      </c>
      <c r="DC297" s="92">
        <v>0</v>
      </c>
      <c r="DD297" s="92">
        <v>0</v>
      </c>
      <c r="DE297" s="92">
        <v>0</v>
      </c>
      <c r="DF297" s="92">
        <v>0</v>
      </c>
      <c r="DG297" s="92">
        <v>0</v>
      </c>
      <c r="DH297" s="92">
        <v>0</v>
      </c>
      <c r="DI297" s="92">
        <v>0</v>
      </c>
      <c r="DJ297" s="92">
        <v>0</v>
      </c>
      <c r="DK297" s="92">
        <v>0</v>
      </c>
      <c r="DL297" s="92">
        <v>0</v>
      </c>
      <c r="DM297" s="92">
        <v>0</v>
      </c>
      <c r="DN297" s="92">
        <v>0</v>
      </c>
      <c r="DO297" s="92">
        <v>0</v>
      </c>
      <c r="DP297" s="92">
        <v>0</v>
      </c>
      <c r="DQ297" s="92">
        <v>0</v>
      </c>
      <c r="DR297" s="92">
        <v>0</v>
      </c>
      <c r="DS297" s="92">
        <v>0</v>
      </c>
      <c r="DT297" s="92">
        <v>0</v>
      </c>
      <c r="DU297" s="92">
        <v>0</v>
      </c>
      <c r="DV297" s="92">
        <v>0</v>
      </c>
      <c r="DW297" s="92">
        <v>0</v>
      </c>
      <c r="DX297" s="92">
        <v>0</v>
      </c>
      <c r="DY297" s="92">
        <v>0</v>
      </c>
      <c r="DZ297" s="92">
        <v>71186.682199999996</v>
      </c>
      <c r="EA297" s="92">
        <v>0</v>
      </c>
      <c r="EB297" s="92">
        <v>0</v>
      </c>
      <c r="EC297" s="92">
        <v>0</v>
      </c>
      <c r="ED297" s="92">
        <v>0</v>
      </c>
      <c r="EE297" s="92">
        <v>0</v>
      </c>
      <c r="EF297" s="92">
        <v>0</v>
      </c>
      <c r="EG297" s="92">
        <v>0</v>
      </c>
      <c r="EH297" s="92">
        <v>0</v>
      </c>
      <c r="EI297" s="92">
        <v>0</v>
      </c>
      <c r="EJ297" s="92">
        <v>0</v>
      </c>
      <c r="EK297" s="92">
        <v>0</v>
      </c>
      <c r="EL297" s="92">
        <v>0</v>
      </c>
      <c r="EM297" s="92">
        <v>0</v>
      </c>
      <c r="EN297" s="92">
        <v>0</v>
      </c>
      <c r="EO297" s="92">
        <v>0</v>
      </c>
      <c r="EP297" s="92">
        <v>0</v>
      </c>
      <c r="EQ297" s="92">
        <v>0</v>
      </c>
      <c r="ER297" s="92">
        <v>0</v>
      </c>
      <c r="ES297" s="92">
        <v>0</v>
      </c>
      <c r="ET297" s="92">
        <v>0</v>
      </c>
      <c r="EU297" s="92">
        <v>0</v>
      </c>
      <c r="EV297" s="92">
        <v>0</v>
      </c>
      <c r="EW297" s="92">
        <v>0</v>
      </c>
      <c r="EX297" s="92">
        <v>0</v>
      </c>
      <c r="EY297" s="92">
        <v>0</v>
      </c>
      <c r="EZ297" s="92">
        <v>0</v>
      </c>
      <c r="FA297" s="92">
        <v>0</v>
      </c>
      <c r="FB297" s="92">
        <v>0</v>
      </c>
      <c r="FC297" s="92">
        <v>0</v>
      </c>
      <c r="FD297" s="92">
        <v>0</v>
      </c>
      <c r="FE297" s="92">
        <v>0</v>
      </c>
      <c r="FF297" s="92">
        <v>0</v>
      </c>
      <c r="FG297" s="92">
        <v>0</v>
      </c>
      <c r="FH297" s="92">
        <v>0</v>
      </c>
      <c r="FI297" s="92">
        <v>0</v>
      </c>
      <c r="FJ297" s="92">
        <v>0</v>
      </c>
      <c r="FK297" s="92">
        <v>0</v>
      </c>
      <c r="FL297" s="92">
        <v>0</v>
      </c>
      <c r="FM297" s="92">
        <v>0</v>
      </c>
      <c r="FN297" s="92">
        <v>0</v>
      </c>
      <c r="FO297" s="92">
        <v>0</v>
      </c>
      <c r="FP297" s="92">
        <v>0</v>
      </c>
      <c r="FQ297" s="92">
        <v>0</v>
      </c>
      <c r="FR297" s="92">
        <v>0</v>
      </c>
      <c r="FS297" s="92">
        <v>0</v>
      </c>
      <c r="FT297" s="92">
        <v>0</v>
      </c>
      <c r="FU297" s="92">
        <v>0</v>
      </c>
      <c r="FV297" s="92">
        <v>0</v>
      </c>
      <c r="FW297" s="92">
        <v>0</v>
      </c>
      <c r="FX297" s="92">
        <v>0</v>
      </c>
      <c r="FY297" s="92">
        <v>0</v>
      </c>
      <c r="FZ297" s="92">
        <v>0</v>
      </c>
      <c r="GA297" s="92">
        <v>0</v>
      </c>
      <c r="GB297" s="92">
        <v>0</v>
      </c>
      <c r="GC297" s="92">
        <v>0</v>
      </c>
      <c r="GD297" s="92">
        <v>0</v>
      </c>
      <c r="GE297" s="92">
        <v>0</v>
      </c>
      <c r="GF297" s="92">
        <v>0</v>
      </c>
      <c r="GG297" s="92">
        <v>0</v>
      </c>
      <c r="GH297" s="92">
        <v>0</v>
      </c>
      <c r="GI297" s="92">
        <v>0</v>
      </c>
      <c r="GJ297" s="92">
        <v>1</v>
      </c>
      <c r="GK297" s="92">
        <v>0</v>
      </c>
      <c r="GL297" s="92">
        <v>0</v>
      </c>
      <c r="GM297" s="92">
        <v>0</v>
      </c>
      <c r="GN297" s="92">
        <v>0</v>
      </c>
      <c r="GO297" s="92">
        <v>0</v>
      </c>
      <c r="GP297" s="92">
        <v>0</v>
      </c>
      <c r="GQ297" s="92">
        <v>0</v>
      </c>
      <c r="GR297" s="92">
        <v>0</v>
      </c>
      <c r="GS297" s="92">
        <v>0</v>
      </c>
      <c r="GT297" s="92">
        <v>0</v>
      </c>
      <c r="GU297" s="92">
        <v>0</v>
      </c>
      <c r="GV297" s="92">
        <v>0</v>
      </c>
      <c r="GW297" s="92">
        <v>0</v>
      </c>
      <c r="GX297" s="92">
        <v>0</v>
      </c>
      <c r="GY297" s="92">
        <v>0</v>
      </c>
      <c r="GZ297" s="92">
        <v>0</v>
      </c>
      <c r="HA297" s="92">
        <v>0</v>
      </c>
      <c r="HB297" s="92">
        <v>0</v>
      </c>
      <c r="HC297" s="92">
        <v>0</v>
      </c>
      <c r="HD297" s="92">
        <v>0</v>
      </c>
      <c r="HE297" s="92">
        <v>0</v>
      </c>
      <c r="HF297" s="92">
        <v>0</v>
      </c>
      <c r="HG297" s="92">
        <v>0</v>
      </c>
      <c r="HH297" s="92">
        <v>0</v>
      </c>
      <c r="HI297" s="92">
        <v>0</v>
      </c>
      <c r="HJ297" s="92">
        <v>0</v>
      </c>
      <c r="HK297" s="92">
        <v>0</v>
      </c>
      <c r="HL297" s="92">
        <v>0</v>
      </c>
      <c r="HM297" s="92">
        <v>0</v>
      </c>
      <c r="HN297" s="92">
        <v>0</v>
      </c>
      <c r="HO297" s="92">
        <v>0</v>
      </c>
      <c r="HP297" s="92">
        <v>0</v>
      </c>
      <c r="HQ297" s="92">
        <v>0</v>
      </c>
      <c r="HR297" s="92">
        <v>0</v>
      </c>
      <c r="HS297" s="92">
        <v>0</v>
      </c>
      <c r="HT297" s="92">
        <v>0</v>
      </c>
      <c r="HU297" s="92">
        <v>0</v>
      </c>
      <c r="HV297" s="92">
        <v>0</v>
      </c>
      <c r="HW297" s="92">
        <v>0</v>
      </c>
      <c r="HX297" s="92">
        <v>0</v>
      </c>
      <c r="HY297" s="92">
        <v>0</v>
      </c>
      <c r="HZ297" s="92">
        <v>0</v>
      </c>
      <c r="IA297" s="92">
        <v>0</v>
      </c>
      <c r="IB297" s="92">
        <v>0</v>
      </c>
      <c r="IC297" s="92">
        <v>0</v>
      </c>
      <c r="ID297" s="92">
        <v>0</v>
      </c>
      <c r="IE297" s="92">
        <v>0</v>
      </c>
      <c r="IF297" s="92">
        <v>0</v>
      </c>
      <c r="IG297" s="92">
        <v>0</v>
      </c>
      <c r="IH297" s="92">
        <v>0</v>
      </c>
      <c r="II297" s="92">
        <v>0</v>
      </c>
      <c r="IJ297" s="92">
        <v>0</v>
      </c>
      <c r="IK297" s="92">
        <v>0</v>
      </c>
      <c r="IL297" s="92">
        <v>0</v>
      </c>
      <c r="IM297" s="92">
        <v>0</v>
      </c>
      <c r="IN297" s="92">
        <v>0</v>
      </c>
      <c r="IO297" s="92">
        <v>0</v>
      </c>
      <c r="IP297" s="92">
        <v>0</v>
      </c>
      <c r="IQ297" s="92">
        <v>0</v>
      </c>
      <c r="IR297" s="92">
        <v>0</v>
      </c>
      <c r="IS297" s="92">
        <v>0</v>
      </c>
      <c r="IT297" s="92">
        <v>3951.4613300000001</v>
      </c>
      <c r="IU297" s="92">
        <v>71186.682199999996</v>
      </c>
      <c r="IV297" s="92">
        <v>2016607.32</v>
      </c>
      <c r="IW297" s="92">
        <v>100.017839</v>
      </c>
      <c r="IX297" s="92">
        <v>1</v>
      </c>
      <c r="IY297" s="92">
        <v>1</v>
      </c>
      <c r="IZ297" s="92">
        <v>0</v>
      </c>
      <c r="JA297" s="92">
        <v>0</v>
      </c>
      <c r="JB297" s="92">
        <v>-57151.946400000001</v>
      </c>
      <c r="JC297" s="92">
        <v>-3172.4151099999999</v>
      </c>
      <c r="JD297" s="92">
        <v>-225.83370600000001</v>
      </c>
      <c r="JE297" s="92">
        <v>-8.8008758100000009</v>
      </c>
      <c r="JF297" s="92">
        <v>-0.48852284400000001</v>
      </c>
      <c r="JG297" s="92">
        <v>3.2657666299999999E-5</v>
      </c>
      <c r="JH297" s="92">
        <v>5.8833700199999997E-4</v>
      </c>
      <c r="JI297" s="92">
        <v>18.015280000000001</v>
      </c>
      <c r="JJ297" s="92">
        <v>1188.73128</v>
      </c>
      <c r="JK297" s="92">
        <v>0</v>
      </c>
      <c r="JL297" s="92">
        <v>0</v>
      </c>
      <c r="JM297" s="92">
        <v>0</v>
      </c>
      <c r="JN297" s="92">
        <v>0</v>
      </c>
      <c r="JO297" s="92">
        <v>0</v>
      </c>
      <c r="JP297" s="92">
        <v>0</v>
      </c>
      <c r="JQ297" s="92">
        <v>0</v>
      </c>
      <c r="JR297" s="92">
        <v>0</v>
      </c>
      <c r="JS297" s="92">
        <v>0</v>
      </c>
      <c r="JT297" s="92">
        <v>0</v>
      </c>
      <c r="JU297" s="92">
        <v>0</v>
      </c>
      <c r="JV297" s="92">
        <v>0</v>
      </c>
      <c r="JW297" s="92">
        <v>0</v>
      </c>
      <c r="JX297" s="92">
        <v>0</v>
      </c>
      <c r="JY297" s="92">
        <v>0</v>
      </c>
      <c r="JZ297" s="92">
        <v>0</v>
      </c>
      <c r="KA297" s="92">
        <v>0</v>
      </c>
      <c r="KB297" s="92">
        <v>0</v>
      </c>
      <c r="KC297" s="92">
        <v>0</v>
      </c>
      <c r="KD297" s="92">
        <v>0</v>
      </c>
      <c r="KE297" s="92">
        <v>0</v>
      </c>
      <c r="KF297" s="92">
        <v>0</v>
      </c>
      <c r="KG297" s="92">
        <v>0</v>
      </c>
      <c r="KH297" s="92">
        <v>0</v>
      </c>
      <c r="KI297" s="92">
        <v>0</v>
      </c>
      <c r="KJ297" s="92">
        <v>0</v>
      </c>
      <c r="KK297" s="92">
        <v>0</v>
      </c>
      <c r="KL297" s="92">
        <v>0</v>
      </c>
      <c r="KM297" s="92">
        <v>0</v>
      </c>
      <c r="KN297" s="92">
        <v>0</v>
      </c>
      <c r="KO297" s="92">
        <v>0</v>
      </c>
      <c r="KP297" s="92">
        <v>0</v>
      </c>
      <c r="KQ297" s="92">
        <v>0</v>
      </c>
      <c r="KR297" s="92">
        <v>0</v>
      </c>
      <c r="KS297" s="92">
        <v>0</v>
      </c>
      <c r="KT297" s="92">
        <v>0</v>
      </c>
      <c r="KU297" s="92">
        <v>0</v>
      </c>
      <c r="KV297" s="92">
        <v>0</v>
      </c>
      <c r="KW297" s="92">
        <v>0</v>
      </c>
      <c r="KX297" s="92">
        <v>0</v>
      </c>
      <c r="KY297" s="92">
        <v>0</v>
      </c>
      <c r="KZ297" s="92">
        <v>0</v>
      </c>
      <c r="LA297" s="92">
        <v>0</v>
      </c>
      <c r="LB297" s="92">
        <v>0</v>
      </c>
      <c r="LC297" s="92">
        <v>0</v>
      </c>
      <c r="LD297" s="92">
        <v>0</v>
      </c>
      <c r="LE297" s="92">
        <v>0</v>
      </c>
      <c r="LF297" s="92">
        <v>0</v>
      </c>
      <c r="LG297" s="92">
        <v>0</v>
      </c>
      <c r="LH297" s="92">
        <v>0</v>
      </c>
      <c r="LI297" s="92">
        <v>0</v>
      </c>
      <c r="LJ297" s="92">
        <v>0</v>
      </c>
      <c r="LK297" s="92">
        <v>0</v>
      </c>
      <c r="LL297" s="92">
        <v>0</v>
      </c>
      <c r="LM297" s="92">
        <v>0</v>
      </c>
      <c r="LN297" s="92">
        <v>0</v>
      </c>
      <c r="LO297" s="92">
        <v>0</v>
      </c>
      <c r="LP297" s="92">
        <v>0</v>
      </c>
      <c r="LQ297" s="92">
        <v>0</v>
      </c>
      <c r="LR297" s="92">
        <v>0</v>
      </c>
      <c r="LS297" s="92">
        <v>0</v>
      </c>
      <c r="LT297" s="92">
        <v>0</v>
      </c>
      <c r="LU297" s="92">
        <v>0</v>
      </c>
      <c r="LV297" s="92">
        <v>0</v>
      </c>
      <c r="LW297" s="92">
        <v>0</v>
      </c>
      <c r="LX297" s="92">
        <v>0</v>
      </c>
      <c r="LY297" s="92">
        <v>0</v>
      </c>
      <c r="LZ297" s="92">
        <v>0</v>
      </c>
      <c r="MA297" s="92">
        <v>0</v>
      </c>
      <c r="MB297" s="92">
        <v>0</v>
      </c>
      <c r="MC297" s="92">
        <v>0</v>
      </c>
      <c r="MD297" s="92">
        <v>0</v>
      </c>
      <c r="ME297" s="92">
        <v>0</v>
      </c>
      <c r="MF297" s="92">
        <v>0</v>
      </c>
      <c r="MG297" s="92">
        <v>0</v>
      </c>
      <c r="MH297" s="92">
        <v>0</v>
      </c>
      <c r="MI297" s="92">
        <v>0</v>
      </c>
      <c r="MJ297" s="92">
        <v>0</v>
      </c>
      <c r="MK297" s="92">
        <v>0</v>
      </c>
      <c r="ML297" s="92">
        <v>0</v>
      </c>
      <c r="MM297" s="92">
        <v>0</v>
      </c>
      <c r="MN297" s="92">
        <v>0</v>
      </c>
      <c r="MO297" s="92">
        <v>0</v>
      </c>
      <c r="MP297" s="92">
        <v>0</v>
      </c>
      <c r="MQ297" s="92">
        <v>0</v>
      </c>
      <c r="MR297" s="92">
        <v>0</v>
      </c>
      <c r="MS297" s="92">
        <v>0</v>
      </c>
      <c r="MT297" s="92">
        <v>0</v>
      </c>
      <c r="MU297" s="92">
        <v>0</v>
      </c>
      <c r="MV297" s="92">
        <v>0</v>
      </c>
      <c r="MW297" s="92">
        <v>0</v>
      </c>
      <c r="MX297" s="92">
        <v>0</v>
      </c>
      <c r="MY297" s="92">
        <v>0</v>
      </c>
      <c r="MZ297" s="92">
        <v>0</v>
      </c>
      <c r="NA297" s="92">
        <v>0</v>
      </c>
      <c r="NB297" s="92">
        <v>0</v>
      </c>
      <c r="NC297" s="92">
        <v>0</v>
      </c>
      <c r="ND297" s="92">
        <v>0</v>
      </c>
      <c r="NE297" s="92">
        <v>0</v>
      </c>
      <c r="NF297" s="92">
        <v>0</v>
      </c>
      <c r="NG297" s="92">
        <v>0</v>
      </c>
      <c r="NH297" s="92">
        <v>0</v>
      </c>
      <c r="NI297" s="92">
        <v>0</v>
      </c>
      <c r="NJ297" s="92">
        <v>0</v>
      </c>
      <c r="NK297" s="92">
        <v>0</v>
      </c>
      <c r="NL297" s="92">
        <v>0</v>
      </c>
      <c r="NM297" s="92">
        <v>0</v>
      </c>
      <c r="NN297" s="92">
        <v>0</v>
      </c>
      <c r="NO297" s="92">
        <v>0</v>
      </c>
      <c r="NP297" s="92">
        <v>0</v>
      </c>
      <c r="NQ297" s="92">
        <v>0</v>
      </c>
      <c r="NR297" s="92">
        <v>0</v>
      </c>
      <c r="NS297" s="92">
        <v>0</v>
      </c>
      <c r="NT297" s="92">
        <v>0</v>
      </c>
      <c r="NU297" s="92">
        <v>0</v>
      </c>
      <c r="NV297" s="92">
        <v>0</v>
      </c>
      <c r="NW297" s="92">
        <v>0</v>
      </c>
      <c r="NX297" s="92">
        <v>0</v>
      </c>
      <c r="NY297" s="92">
        <v>0</v>
      </c>
      <c r="NZ297" s="92">
        <v>0</v>
      </c>
      <c r="OA297" s="92">
        <v>0</v>
      </c>
      <c r="OB297" s="92">
        <v>0</v>
      </c>
      <c r="OC297" s="92">
        <v>0</v>
      </c>
      <c r="OD297" s="92">
        <v>0</v>
      </c>
      <c r="OE297" s="92">
        <v>0</v>
      </c>
      <c r="OF297" s="92">
        <v>0</v>
      </c>
      <c r="OG297" s="92">
        <v>0</v>
      </c>
      <c r="OH297" s="92">
        <v>0</v>
      </c>
      <c r="OI297" s="92">
        <v>0</v>
      </c>
      <c r="OJ297" s="92">
        <v>0</v>
      </c>
      <c r="OK297" s="92">
        <v>0</v>
      </c>
      <c r="OL297" s="92">
        <v>0</v>
      </c>
      <c r="OM297" s="92">
        <v>0</v>
      </c>
      <c r="ON297" s="92">
        <v>0</v>
      </c>
      <c r="OO297" s="92">
        <v>0</v>
      </c>
      <c r="OP297" s="92">
        <v>0</v>
      </c>
      <c r="OQ297" s="92">
        <v>0</v>
      </c>
      <c r="OR297" s="92">
        <v>0</v>
      </c>
      <c r="OS297" s="92">
        <v>0</v>
      </c>
      <c r="OT297" s="92">
        <v>0</v>
      </c>
      <c r="OU297" s="92">
        <v>0</v>
      </c>
      <c r="OV297" s="92">
        <v>0</v>
      </c>
      <c r="OW297" s="92">
        <v>0</v>
      </c>
      <c r="OX297" s="92">
        <v>0</v>
      </c>
      <c r="OY297" s="92">
        <v>0</v>
      </c>
      <c r="OZ297" s="92">
        <v>0</v>
      </c>
      <c r="PA297" s="92">
        <v>0</v>
      </c>
      <c r="PB297" s="92">
        <v>0</v>
      </c>
      <c r="PC297" s="92">
        <v>0</v>
      </c>
      <c r="PD297" s="92">
        <v>0</v>
      </c>
      <c r="PE297" s="92">
        <v>0</v>
      </c>
      <c r="PF297" s="92">
        <v>0</v>
      </c>
      <c r="PG297" s="92">
        <v>0</v>
      </c>
      <c r="PH297" s="92">
        <v>0</v>
      </c>
      <c r="PI297" s="92">
        <v>0</v>
      </c>
      <c r="PJ297" s="92">
        <v>0</v>
      </c>
      <c r="PK297" s="92">
        <v>0</v>
      </c>
      <c r="PL297" s="92">
        <v>0</v>
      </c>
      <c r="PM297" s="92">
        <v>0</v>
      </c>
      <c r="PN297" s="92">
        <v>0</v>
      </c>
      <c r="PO297" s="92">
        <v>0</v>
      </c>
      <c r="PP297" s="92">
        <v>0</v>
      </c>
      <c r="PQ297" s="92">
        <v>0</v>
      </c>
      <c r="PR297" s="92">
        <v>0</v>
      </c>
      <c r="PS297" s="92">
        <v>0</v>
      </c>
      <c r="PT297" s="92">
        <v>0</v>
      </c>
      <c r="PU297" s="92">
        <v>0</v>
      </c>
      <c r="PV297" s="92">
        <v>0</v>
      </c>
      <c r="PW297" s="92">
        <v>0</v>
      </c>
      <c r="PX297" s="92">
        <v>0</v>
      </c>
      <c r="PY297" s="92">
        <v>0</v>
      </c>
      <c r="PZ297" s="92">
        <v>0</v>
      </c>
      <c r="QA297" s="92">
        <v>0</v>
      </c>
      <c r="QB297" s="92">
        <v>0</v>
      </c>
      <c r="QC297" s="92">
        <v>0</v>
      </c>
      <c r="QD297" s="92">
        <v>0</v>
      </c>
      <c r="QE297" s="92">
        <v>0</v>
      </c>
      <c r="QF297" s="92">
        <v>0</v>
      </c>
      <c r="QG297" s="92">
        <v>0</v>
      </c>
      <c r="QH297" s="92">
        <v>0</v>
      </c>
      <c r="QI297" s="92">
        <v>0</v>
      </c>
      <c r="QJ297" s="92">
        <v>0</v>
      </c>
      <c r="QK297" s="92">
        <v>0</v>
      </c>
      <c r="QL297" s="92">
        <v>0</v>
      </c>
      <c r="QM297" s="92">
        <v>0</v>
      </c>
      <c r="QN297" s="92">
        <v>0</v>
      </c>
      <c r="QO297" s="92">
        <v>0</v>
      </c>
      <c r="QP297" s="92">
        <v>0</v>
      </c>
      <c r="QQ297" s="92">
        <v>0</v>
      </c>
      <c r="QR297" s="92">
        <v>0</v>
      </c>
      <c r="QS297" s="92">
        <v>0</v>
      </c>
      <c r="QT297" s="92">
        <v>0</v>
      </c>
      <c r="QU297" s="92">
        <v>0</v>
      </c>
      <c r="QV297" s="92">
        <v>0</v>
      </c>
      <c r="QW297" s="92">
        <v>0</v>
      </c>
      <c r="QX297" s="92">
        <v>0</v>
      </c>
      <c r="QY297" s="92">
        <v>0</v>
      </c>
      <c r="QZ297" s="92">
        <v>0</v>
      </c>
      <c r="RA297" s="92">
        <v>0</v>
      </c>
      <c r="RB297" s="92">
        <v>0</v>
      </c>
      <c r="RC297" s="92">
        <v>0</v>
      </c>
      <c r="RD297" s="92">
        <v>0</v>
      </c>
      <c r="RE297" s="92">
        <v>0</v>
      </c>
      <c r="RF297" s="92">
        <v>0</v>
      </c>
      <c r="RG297" s="92">
        <v>0</v>
      </c>
      <c r="RH297" s="92">
        <v>0</v>
      </c>
      <c r="RI297" s="92">
        <v>0</v>
      </c>
      <c r="RJ297" s="92">
        <v>0</v>
      </c>
      <c r="RK297" s="92">
        <v>0</v>
      </c>
      <c r="RL297" s="92">
        <v>0</v>
      </c>
      <c r="RM297" s="92">
        <v>0</v>
      </c>
      <c r="RN297" s="92">
        <v>0</v>
      </c>
      <c r="RO297" s="92">
        <v>0</v>
      </c>
      <c r="RP297" s="92">
        <v>0</v>
      </c>
      <c r="RQ297" s="92">
        <v>0</v>
      </c>
      <c r="RR297" s="92">
        <v>0</v>
      </c>
      <c r="RS297" s="92">
        <v>0</v>
      </c>
      <c r="RT297" s="92">
        <v>0</v>
      </c>
      <c r="RU297" s="92">
        <v>0</v>
      </c>
      <c r="RV297" s="92">
        <v>0</v>
      </c>
      <c r="RW297" s="92">
        <v>0</v>
      </c>
      <c r="RX297" s="92">
        <v>0</v>
      </c>
      <c r="RY297" s="92">
        <v>0</v>
      </c>
      <c r="RZ297" s="92">
        <v>0</v>
      </c>
      <c r="SA297" s="92">
        <v>0</v>
      </c>
      <c r="SB297" s="92">
        <v>0</v>
      </c>
      <c r="SC297" s="92">
        <v>0</v>
      </c>
      <c r="SD297" s="92">
        <v>0</v>
      </c>
      <c r="SE297" s="92">
        <v>0</v>
      </c>
      <c r="SF297" s="92">
        <v>0</v>
      </c>
      <c r="SG297" s="92">
        <v>0</v>
      </c>
      <c r="SH297" s="92">
        <v>0</v>
      </c>
      <c r="SI297" s="92">
        <v>0</v>
      </c>
      <c r="SJ297" s="92">
        <v>0</v>
      </c>
      <c r="SK297" s="92">
        <v>0</v>
      </c>
      <c r="SL297" s="92">
        <v>0</v>
      </c>
      <c r="SM297" s="92">
        <v>0</v>
      </c>
      <c r="SN297" s="92">
        <v>0</v>
      </c>
      <c r="SO297" s="92">
        <v>0</v>
      </c>
      <c r="SP297" s="92">
        <v>0</v>
      </c>
      <c r="SQ297" s="92">
        <v>0</v>
      </c>
      <c r="SR297" s="92">
        <v>0</v>
      </c>
      <c r="SS297" s="92">
        <v>0</v>
      </c>
      <c r="ST297" s="92">
        <v>0</v>
      </c>
      <c r="SU297" s="92">
        <v>0</v>
      </c>
      <c r="SV297" s="92">
        <v>0</v>
      </c>
      <c r="SW297" s="92">
        <v>0</v>
      </c>
      <c r="SX297" s="92">
        <v>0</v>
      </c>
      <c r="SY297" s="92">
        <v>0</v>
      </c>
      <c r="SZ297" s="92">
        <v>0</v>
      </c>
      <c r="TA297" s="92">
        <v>0</v>
      </c>
      <c r="TB297" s="92">
        <v>0</v>
      </c>
      <c r="TC297" s="92">
        <v>1</v>
      </c>
      <c r="TD297" s="92">
        <v>0</v>
      </c>
      <c r="TE297" s="92">
        <v>0</v>
      </c>
      <c r="TF297" s="92">
        <v>0</v>
      </c>
      <c r="TG297" s="92">
        <v>0</v>
      </c>
      <c r="TH297" s="92">
        <v>0</v>
      </c>
      <c r="TI297" s="92">
        <v>0</v>
      </c>
      <c r="TJ297" s="92">
        <v>0</v>
      </c>
      <c r="TK297" s="92">
        <v>0</v>
      </c>
      <c r="TL297" s="92">
        <v>0</v>
      </c>
      <c r="TM297" s="92">
        <v>0</v>
      </c>
      <c r="TN297" s="92">
        <v>0</v>
      </c>
      <c r="TO297" s="92">
        <v>0</v>
      </c>
      <c r="TP297" s="92">
        <v>0</v>
      </c>
      <c r="TQ297" s="92">
        <v>-265426242.544</v>
      </c>
      <c r="TR297" s="92">
        <v>0</v>
      </c>
      <c r="TS297" s="92">
        <v>1.09762814722222</v>
      </c>
      <c r="TT297" s="92">
        <v>0</v>
      </c>
      <c r="TU297" s="92">
        <v>0</v>
      </c>
      <c r="TV297" s="92">
        <v>0</v>
      </c>
      <c r="TW297" s="92">
        <v>0</v>
      </c>
      <c r="TX297" s="92">
        <v>0</v>
      </c>
      <c r="TY297" s="92">
        <v>0</v>
      </c>
      <c r="TZ297" s="92">
        <v>0</v>
      </c>
      <c r="UA297" s="92">
        <v>0</v>
      </c>
      <c r="UB297" s="92">
        <v>0</v>
      </c>
      <c r="UC297" s="92">
        <v>0</v>
      </c>
      <c r="UD297" s="92">
        <v>0</v>
      </c>
      <c r="UE297" s="92">
        <v>0</v>
      </c>
      <c r="UF297" s="92">
        <v>0</v>
      </c>
      <c r="UG297" s="92">
        <v>0</v>
      </c>
      <c r="UH297" s="92">
        <v>0</v>
      </c>
      <c r="UI297" s="92">
        <v>0</v>
      </c>
      <c r="UJ297" s="92">
        <v>0</v>
      </c>
      <c r="UK297" s="92">
        <v>0</v>
      </c>
      <c r="UL297" s="92">
        <v>0</v>
      </c>
      <c r="UM297" s="92">
        <v>0</v>
      </c>
      <c r="UN297" s="92">
        <v>0</v>
      </c>
      <c r="UO297" s="92">
        <v>0</v>
      </c>
      <c r="UP297" s="92">
        <v>0</v>
      </c>
      <c r="UQ297" s="92">
        <v>0</v>
      </c>
      <c r="UR297" s="92">
        <v>0</v>
      </c>
      <c r="US297" s="92">
        <v>0</v>
      </c>
      <c r="UT297" s="92">
        <v>0</v>
      </c>
      <c r="UU297" s="92">
        <v>0</v>
      </c>
      <c r="UV297" s="92">
        <v>0</v>
      </c>
      <c r="UW297" s="92">
        <v>0</v>
      </c>
      <c r="UX297" s="92">
        <v>0</v>
      </c>
      <c r="UY297" s="92">
        <v>0</v>
      </c>
      <c r="UZ297" s="92">
        <v>0</v>
      </c>
      <c r="VA297" s="92">
        <v>0</v>
      </c>
      <c r="VB297" s="92">
        <v>0</v>
      </c>
      <c r="VC297" s="92">
        <v>0</v>
      </c>
      <c r="VD297" s="92">
        <v>0</v>
      </c>
      <c r="VE297" s="92">
        <v>0</v>
      </c>
      <c r="VF297" s="92">
        <v>0</v>
      </c>
      <c r="VG297" s="92">
        <v>0</v>
      </c>
      <c r="VH297" s="92">
        <v>0</v>
      </c>
      <c r="VI297" s="92">
        <v>0</v>
      </c>
      <c r="VJ297" s="92">
        <v>0</v>
      </c>
      <c r="VK297" s="92">
        <v>0</v>
      </c>
      <c r="VL297" s="92">
        <v>0</v>
      </c>
      <c r="VM297" s="92">
        <v>0</v>
      </c>
      <c r="VN297" s="92">
        <v>0</v>
      </c>
      <c r="VO297" s="92">
        <v>0</v>
      </c>
      <c r="VP297" s="92">
        <v>0</v>
      </c>
      <c r="VQ297" s="92">
        <v>0</v>
      </c>
      <c r="VR297" s="92">
        <v>0</v>
      </c>
      <c r="VS297" s="92">
        <v>0</v>
      </c>
      <c r="VT297" s="92">
        <v>0</v>
      </c>
      <c r="VU297" s="92">
        <v>0</v>
      </c>
      <c r="VV297" s="92">
        <v>0</v>
      </c>
      <c r="VW297" s="92">
        <v>0</v>
      </c>
      <c r="VX297" s="92">
        <v>0</v>
      </c>
      <c r="VY297" s="92">
        <v>0</v>
      </c>
      <c r="VZ297" s="92">
        <v>0</v>
      </c>
      <c r="WA297" s="92">
        <v>0</v>
      </c>
      <c r="WB297" s="92">
        <v>0</v>
      </c>
      <c r="WC297" s="92">
        <v>0</v>
      </c>
    </row>
    <row r="298" spans="2:601" ht="13.5" customHeight="1">
      <c r="B298" s="851" t="s">
        <v>2957</v>
      </c>
      <c r="C298" s="92">
        <v>0</v>
      </c>
      <c r="D298" s="92">
        <v>1322.4930099999999</v>
      </c>
      <c r="E298" s="92">
        <v>-3.3772715600000001</v>
      </c>
      <c r="F298" s="92">
        <v>36.888282500000003</v>
      </c>
      <c r="G298" s="92">
        <v>0</v>
      </c>
      <c r="H298" s="92">
        <v>0</v>
      </c>
      <c r="I298" s="92">
        <v>0</v>
      </c>
      <c r="J298" s="92">
        <v>0</v>
      </c>
      <c r="K298" s="92">
        <v>0</v>
      </c>
      <c r="L298" s="92">
        <v>0</v>
      </c>
      <c r="M298" s="92">
        <v>0</v>
      </c>
      <c r="N298" s="92">
        <v>0</v>
      </c>
      <c r="O298" s="92">
        <v>0</v>
      </c>
      <c r="P298" s="92">
        <v>0</v>
      </c>
      <c r="Q298" s="92">
        <v>0</v>
      </c>
      <c r="R298" s="92">
        <v>0</v>
      </c>
      <c r="S298" s="92">
        <v>0</v>
      </c>
      <c r="T298" s="92">
        <v>0</v>
      </c>
      <c r="U298" s="92">
        <v>0</v>
      </c>
      <c r="V298" s="92">
        <v>0</v>
      </c>
      <c r="W298" s="92">
        <v>0</v>
      </c>
      <c r="X298" s="92">
        <v>0</v>
      </c>
      <c r="Y298" s="92">
        <v>3.6336726800000001</v>
      </c>
      <c r="Z298" s="92">
        <v>0</v>
      </c>
      <c r="AA298" s="92">
        <v>0</v>
      </c>
      <c r="AB298" s="92">
        <v>0</v>
      </c>
      <c r="AC298" s="92">
        <v>0</v>
      </c>
      <c r="AD298" s="92">
        <v>0</v>
      </c>
      <c r="AE298" s="92">
        <v>0</v>
      </c>
      <c r="AF298" s="92">
        <v>0</v>
      </c>
      <c r="AG298" s="92">
        <v>0</v>
      </c>
      <c r="AH298" s="92">
        <v>0</v>
      </c>
      <c r="AI298" s="92">
        <v>0</v>
      </c>
      <c r="AJ298" s="92">
        <v>0</v>
      </c>
      <c r="AK298" s="92">
        <v>0</v>
      </c>
      <c r="AL298" s="92">
        <v>0</v>
      </c>
      <c r="AM298" s="92">
        <v>0</v>
      </c>
      <c r="AN298" s="92">
        <v>0</v>
      </c>
      <c r="AO298" s="92">
        <v>0</v>
      </c>
      <c r="AP298" s="92">
        <v>0</v>
      </c>
      <c r="AQ298" s="92">
        <v>0</v>
      </c>
      <c r="AR298" s="92">
        <v>0</v>
      </c>
      <c r="AS298" s="92">
        <v>0</v>
      </c>
      <c r="AT298" s="92">
        <v>0</v>
      </c>
      <c r="AU298" s="92">
        <v>0</v>
      </c>
      <c r="AV298" s="92">
        <v>0</v>
      </c>
      <c r="AW298" s="92">
        <v>0</v>
      </c>
      <c r="AX298" s="92">
        <v>0</v>
      </c>
      <c r="AY298" s="92">
        <v>0</v>
      </c>
      <c r="AZ298" s="92">
        <v>0</v>
      </c>
      <c r="BA298" s="92">
        <v>0</v>
      </c>
      <c r="BB298" s="92">
        <v>0</v>
      </c>
      <c r="BC298" s="92">
        <v>0</v>
      </c>
      <c r="BD298" s="92">
        <v>0</v>
      </c>
      <c r="BE298" s="92">
        <v>0</v>
      </c>
      <c r="BF298" s="92">
        <v>0</v>
      </c>
      <c r="BG298" s="92">
        <v>0</v>
      </c>
      <c r="BH298" s="92">
        <v>0</v>
      </c>
      <c r="BI298" s="92">
        <v>0</v>
      </c>
      <c r="BJ298" s="92">
        <v>0</v>
      </c>
      <c r="BK298" s="92">
        <v>0</v>
      </c>
      <c r="BL298" s="92">
        <v>0</v>
      </c>
      <c r="BM298" s="92">
        <v>0</v>
      </c>
      <c r="BN298" s="92">
        <v>0</v>
      </c>
      <c r="BO298" s="92">
        <v>0</v>
      </c>
      <c r="BP298" s="92">
        <v>0.91032829800000004</v>
      </c>
      <c r="BQ298" s="92">
        <v>0</v>
      </c>
      <c r="BR298" s="92">
        <v>0</v>
      </c>
      <c r="BS298" s="92">
        <v>0</v>
      </c>
      <c r="BT298" s="92">
        <v>0</v>
      </c>
      <c r="BU298" s="92">
        <v>0</v>
      </c>
      <c r="BV298" s="92">
        <v>0</v>
      </c>
      <c r="BW298" s="92">
        <v>0</v>
      </c>
      <c r="BX298" s="92">
        <v>0</v>
      </c>
      <c r="BY298" s="92">
        <v>0</v>
      </c>
      <c r="BZ298" s="92">
        <v>0</v>
      </c>
      <c r="CA298" s="92">
        <v>0</v>
      </c>
      <c r="CB298" s="92">
        <v>0</v>
      </c>
      <c r="CC298" s="92">
        <v>0</v>
      </c>
      <c r="CD298" s="92">
        <v>0</v>
      </c>
      <c r="CE298" s="92">
        <v>0</v>
      </c>
      <c r="CF298" s="92">
        <v>0</v>
      </c>
      <c r="CG298" s="92">
        <v>0</v>
      </c>
      <c r="CH298" s="92">
        <v>0</v>
      </c>
      <c r="CI298" s="92">
        <v>8.9671701800000003E-2</v>
      </c>
      <c r="CJ298" s="92">
        <v>0</v>
      </c>
      <c r="CK298" s="92">
        <v>0</v>
      </c>
      <c r="CL298" s="92">
        <v>0</v>
      </c>
      <c r="CM298" s="92">
        <v>0</v>
      </c>
      <c r="CN298" s="92">
        <v>0</v>
      </c>
      <c r="CO298" s="92">
        <v>0</v>
      </c>
      <c r="CP298" s="92">
        <v>0</v>
      </c>
      <c r="CQ298" s="92">
        <v>0</v>
      </c>
      <c r="CR298" s="92">
        <v>0</v>
      </c>
      <c r="CS298" s="92">
        <v>0</v>
      </c>
      <c r="CT298" s="92">
        <v>0</v>
      </c>
      <c r="CU298" s="92">
        <v>0</v>
      </c>
      <c r="CV298" s="92">
        <v>0</v>
      </c>
      <c r="CW298" s="92">
        <v>0</v>
      </c>
      <c r="CX298" s="92">
        <v>0</v>
      </c>
      <c r="CY298" s="92">
        <v>0</v>
      </c>
      <c r="CZ298" s="92">
        <v>0</v>
      </c>
      <c r="DA298" s="92">
        <v>0</v>
      </c>
      <c r="DB298" s="92">
        <v>0</v>
      </c>
      <c r="DC298" s="92">
        <v>0</v>
      </c>
      <c r="DD298" s="92">
        <v>0</v>
      </c>
      <c r="DE298" s="92">
        <v>0</v>
      </c>
      <c r="DF298" s="92">
        <v>0</v>
      </c>
      <c r="DG298" s="92">
        <v>0</v>
      </c>
      <c r="DH298" s="92">
        <v>0</v>
      </c>
      <c r="DI298" s="92">
        <v>0</v>
      </c>
      <c r="DJ298" s="92">
        <v>0</v>
      </c>
      <c r="DK298" s="92">
        <v>0</v>
      </c>
      <c r="DL298" s="92">
        <v>0</v>
      </c>
      <c r="DM298" s="92">
        <v>0</v>
      </c>
      <c r="DN298" s="92">
        <v>0</v>
      </c>
      <c r="DO298" s="92">
        <v>0</v>
      </c>
      <c r="DP298" s="92">
        <v>0</v>
      </c>
      <c r="DQ298" s="92">
        <v>0</v>
      </c>
      <c r="DR298" s="92">
        <v>0</v>
      </c>
      <c r="DS298" s="92">
        <v>0</v>
      </c>
      <c r="DT298" s="92">
        <v>0</v>
      </c>
      <c r="DU298" s="92">
        <v>0</v>
      </c>
      <c r="DV298" s="92">
        <v>0</v>
      </c>
      <c r="DW298" s="92">
        <v>0</v>
      </c>
      <c r="DX298" s="92">
        <v>0</v>
      </c>
      <c r="DY298" s="92">
        <v>0</v>
      </c>
      <c r="DZ298" s="92">
        <v>664.55273799999998</v>
      </c>
      <c r="EA298" s="92">
        <v>0</v>
      </c>
      <c r="EB298" s="92">
        <v>0</v>
      </c>
      <c r="EC298" s="92">
        <v>0</v>
      </c>
      <c r="ED298" s="92">
        <v>0</v>
      </c>
      <c r="EE298" s="92">
        <v>0</v>
      </c>
      <c r="EF298" s="92">
        <v>0</v>
      </c>
      <c r="EG298" s="92">
        <v>0</v>
      </c>
      <c r="EH298" s="92">
        <v>0</v>
      </c>
      <c r="EI298" s="92">
        <v>0</v>
      </c>
      <c r="EJ298" s="92">
        <v>0</v>
      </c>
      <c r="EK298" s="92">
        <v>0</v>
      </c>
      <c r="EL298" s="92">
        <v>0</v>
      </c>
      <c r="EM298" s="92">
        <v>0</v>
      </c>
      <c r="EN298" s="92">
        <v>0</v>
      </c>
      <c r="EO298" s="92">
        <v>0</v>
      </c>
      <c r="EP298" s="92">
        <v>0</v>
      </c>
      <c r="EQ298" s="92">
        <v>0</v>
      </c>
      <c r="ER298" s="92">
        <v>0</v>
      </c>
      <c r="ES298" s="92">
        <v>327.31702000000001</v>
      </c>
      <c r="ET298" s="92">
        <v>0</v>
      </c>
      <c r="EU298" s="92">
        <v>0</v>
      </c>
      <c r="EV298" s="92">
        <v>0</v>
      </c>
      <c r="EW298" s="92">
        <v>0</v>
      </c>
      <c r="EX298" s="92">
        <v>0</v>
      </c>
      <c r="EY298" s="92">
        <v>0</v>
      </c>
      <c r="EZ298" s="92">
        <v>0</v>
      </c>
      <c r="FA298" s="92">
        <v>0</v>
      </c>
      <c r="FB298" s="92">
        <v>0</v>
      </c>
      <c r="FC298" s="92">
        <v>0</v>
      </c>
      <c r="FD298" s="92">
        <v>0</v>
      </c>
      <c r="FE298" s="92">
        <v>0</v>
      </c>
      <c r="FF298" s="92">
        <v>0</v>
      </c>
      <c r="FG298" s="92">
        <v>0</v>
      </c>
      <c r="FH298" s="92">
        <v>0</v>
      </c>
      <c r="FI298" s="92">
        <v>0</v>
      </c>
      <c r="FJ298" s="92">
        <v>0</v>
      </c>
      <c r="FK298" s="92">
        <v>0</v>
      </c>
      <c r="FL298" s="92">
        <v>0</v>
      </c>
      <c r="FM298" s="92">
        <v>0</v>
      </c>
      <c r="FN298" s="92">
        <v>0</v>
      </c>
      <c r="FO298" s="92">
        <v>0</v>
      </c>
      <c r="FP298" s="92">
        <v>0</v>
      </c>
      <c r="FQ298" s="92">
        <v>0</v>
      </c>
      <c r="FR298" s="92">
        <v>0</v>
      </c>
      <c r="FS298" s="92">
        <v>0</v>
      </c>
      <c r="FT298" s="92">
        <v>0</v>
      </c>
      <c r="FU298" s="92">
        <v>0</v>
      </c>
      <c r="FV298" s="92">
        <v>0</v>
      </c>
      <c r="FW298" s="92">
        <v>0</v>
      </c>
      <c r="FX298" s="92">
        <v>0</v>
      </c>
      <c r="FY298" s="92">
        <v>0</v>
      </c>
      <c r="FZ298" s="92">
        <v>0</v>
      </c>
      <c r="GA298" s="92">
        <v>0</v>
      </c>
      <c r="GB298" s="92">
        <v>0</v>
      </c>
      <c r="GC298" s="92">
        <v>0</v>
      </c>
      <c r="GD298" s="92">
        <v>0</v>
      </c>
      <c r="GE298" s="92">
        <v>0</v>
      </c>
      <c r="GF298" s="92">
        <v>0</v>
      </c>
      <c r="GG298" s="92">
        <v>0</v>
      </c>
      <c r="GH298" s="92">
        <v>0</v>
      </c>
      <c r="GI298" s="92">
        <v>0</v>
      </c>
      <c r="GJ298" s="92">
        <v>0.67</v>
      </c>
      <c r="GK298" s="92">
        <v>0</v>
      </c>
      <c r="GL298" s="92">
        <v>0</v>
      </c>
      <c r="GM298" s="92">
        <v>0</v>
      </c>
      <c r="GN298" s="92">
        <v>0</v>
      </c>
      <c r="GO298" s="92">
        <v>0</v>
      </c>
      <c r="GP298" s="92">
        <v>0</v>
      </c>
      <c r="GQ298" s="92">
        <v>0</v>
      </c>
      <c r="GR298" s="92">
        <v>0</v>
      </c>
      <c r="GS298" s="92">
        <v>0</v>
      </c>
      <c r="GT298" s="92">
        <v>0</v>
      </c>
      <c r="GU298" s="92">
        <v>0</v>
      </c>
      <c r="GV298" s="92">
        <v>0</v>
      </c>
      <c r="GW298" s="92">
        <v>0</v>
      </c>
      <c r="GX298" s="92">
        <v>0</v>
      </c>
      <c r="GY298" s="92">
        <v>0</v>
      </c>
      <c r="GZ298" s="92">
        <v>0</v>
      </c>
      <c r="HA298" s="92">
        <v>0</v>
      </c>
      <c r="HB298" s="92">
        <v>0</v>
      </c>
      <c r="HC298" s="92">
        <v>0.33</v>
      </c>
      <c r="HD298" s="92">
        <v>0</v>
      </c>
      <c r="HE298" s="92">
        <v>0</v>
      </c>
      <c r="HF298" s="92">
        <v>0</v>
      </c>
      <c r="HG298" s="92">
        <v>0</v>
      </c>
      <c r="HH298" s="92">
        <v>0</v>
      </c>
      <c r="HI298" s="92">
        <v>0</v>
      </c>
      <c r="HJ298" s="92">
        <v>0</v>
      </c>
      <c r="HK298" s="92">
        <v>0</v>
      </c>
      <c r="HL298" s="92">
        <v>0</v>
      </c>
      <c r="HM298" s="92">
        <v>0</v>
      </c>
      <c r="HN298" s="92">
        <v>0</v>
      </c>
      <c r="HO298" s="92">
        <v>0</v>
      </c>
      <c r="HP298" s="92">
        <v>0</v>
      </c>
      <c r="HQ298" s="92">
        <v>0</v>
      </c>
      <c r="HR298" s="92">
        <v>0</v>
      </c>
      <c r="HS298" s="92">
        <v>0</v>
      </c>
      <c r="HT298" s="92">
        <v>0</v>
      </c>
      <c r="HU298" s="92">
        <v>0</v>
      </c>
      <c r="HV298" s="92">
        <v>0</v>
      </c>
      <c r="HW298" s="92">
        <v>0</v>
      </c>
      <c r="HX298" s="92">
        <v>0</v>
      </c>
      <c r="HY298" s="92">
        <v>0</v>
      </c>
      <c r="HZ298" s="92">
        <v>0</v>
      </c>
      <c r="IA298" s="92">
        <v>0</v>
      </c>
      <c r="IB298" s="92">
        <v>0</v>
      </c>
      <c r="IC298" s="92">
        <v>0</v>
      </c>
      <c r="ID298" s="92">
        <v>0</v>
      </c>
      <c r="IE298" s="92">
        <v>0</v>
      </c>
      <c r="IF298" s="92">
        <v>0</v>
      </c>
      <c r="IG298" s="92">
        <v>0</v>
      </c>
      <c r="IH298" s="92">
        <v>0</v>
      </c>
      <c r="II298" s="92">
        <v>0</v>
      </c>
      <c r="IJ298" s="92">
        <v>0</v>
      </c>
      <c r="IK298" s="92">
        <v>0</v>
      </c>
      <c r="IL298" s="92">
        <v>0</v>
      </c>
      <c r="IM298" s="92">
        <v>0</v>
      </c>
      <c r="IN298" s="92">
        <v>0</v>
      </c>
      <c r="IO298" s="92">
        <v>0</v>
      </c>
      <c r="IP298" s="92">
        <v>0</v>
      </c>
      <c r="IQ298" s="92">
        <v>0</v>
      </c>
      <c r="IR298" s="92">
        <v>0</v>
      </c>
      <c r="IS298" s="92">
        <v>0</v>
      </c>
      <c r="IT298" s="92">
        <v>40.521955200000001</v>
      </c>
      <c r="IU298" s="92">
        <v>991.86975800000005</v>
      </c>
      <c r="IV298" s="92">
        <v>15.5129441</v>
      </c>
      <c r="IW298" s="92">
        <v>20.322616700000001</v>
      </c>
      <c r="IX298" s="92">
        <v>5.4229876499999996</v>
      </c>
      <c r="IY298" s="92">
        <v>0</v>
      </c>
      <c r="IZ298" s="92">
        <v>1</v>
      </c>
      <c r="JA298" s="92">
        <v>0</v>
      </c>
      <c r="JB298" s="92">
        <v>-77036.285399999993</v>
      </c>
      <c r="JC298" s="92">
        <v>-3147.2487999999998</v>
      </c>
      <c r="JD298" s="92">
        <v>-3.1216609000000002</v>
      </c>
      <c r="JE298" s="92">
        <v>-47.017282100000003</v>
      </c>
      <c r="JF298" s="92">
        <v>-1.9208491700000001</v>
      </c>
      <c r="JG298" s="92">
        <v>4.3535638100000003E-2</v>
      </c>
      <c r="JH298" s="92">
        <v>1.0656367099999999</v>
      </c>
      <c r="JI298" s="92">
        <v>24.477342100000001</v>
      </c>
      <c r="JJ298" s="92">
        <v>15.5654372</v>
      </c>
      <c r="JK298" s="92">
        <v>0</v>
      </c>
      <c r="JL298" s="92">
        <v>0</v>
      </c>
      <c r="JM298" s="92">
        <v>0</v>
      </c>
      <c r="JN298" s="92">
        <v>0</v>
      </c>
      <c r="JO298" s="92">
        <v>0</v>
      </c>
      <c r="JP298" s="92">
        <v>0</v>
      </c>
      <c r="JQ298" s="92">
        <v>0</v>
      </c>
      <c r="JR298" s="92">
        <v>0</v>
      </c>
      <c r="JS298" s="92">
        <v>0</v>
      </c>
      <c r="JT298" s="92">
        <v>0</v>
      </c>
      <c r="JU298" s="92">
        <v>0</v>
      </c>
      <c r="JV298" s="92">
        <v>0</v>
      </c>
      <c r="JW298" s="92">
        <v>0</v>
      </c>
      <c r="JX298" s="92">
        <v>0</v>
      </c>
      <c r="JY298" s="92">
        <v>0</v>
      </c>
      <c r="JZ298" s="92">
        <v>0</v>
      </c>
      <c r="KA298" s="92">
        <v>0</v>
      </c>
      <c r="KB298" s="92">
        <v>0</v>
      </c>
      <c r="KC298" s="92">
        <v>0</v>
      </c>
      <c r="KD298" s="92">
        <v>0</v>
      </c>
      <c r="KE298" s="92">
        <v>0</v>
      </c>
      <c r="KF298" s="92">
        <v>0</v>
      </c>
      <c r="KG298" s="92">
        <v>0</v>
      </c>
      <c r="KH298" s="92">
        <v>0</v>
      </c>
      <c r="KI298" s="92">
        <v>0</v>
      </c>
      <c r="KJ298" s="92">
        <v>0</v>
      </c>
      <c r="KK298" s="92">
        <v>0</v>
      </c>
      <c r="KL298" s="92">
        <v>0</v>
      </c>
      <c r="KM298" s="92">
        <v>0</v>
      </c>
      <c r="KN298" s="92">
        <v>0</v>
      </c>
      <c r="KO298" s="92">
        <v>0</v>
      </c>
      <c r="KP298" s="92">
        <v>0</v>
      </c>
      <c r="KQ298" s="92">
        <v>0</v>
      </c>
      <c r="KR298" s="92">
        <v>0</v>
      </c>
      <c r="KS298" s="92">
        <v>0</v>
      </c>
      <c r="KT298" s="92">
        <v>0</v>
      </c>
      <c r="KU298" s="92">
        <v>0</v>
      </c>
      <c r="KV298" s="92">
        <v>0</v>
      </c>
      <c r="KW298" s="92">
        <v>0</v>
      </c>
      <c r="KX298" s="92">
        <v>0</v>
      </c>
      <c r="KY298" s="92">
        <v>0</v>
      </c>
      <c r="KZ298" s="92">
        <v>0</v>
      </c>
      <c r="LA298" s="92">
        <v>0</v>
      </c>
      <c r="LB298" s="92">
        <v>0</v>
      </c>
      <c r="LC298" s="92">
        <v>0</v>
      </c>
      <c r="LD298" s="92">
        <v>0</v>
      </c>
      <c r="LE298" s="92">
        <v>0</v>
      </c>
      <c r="LF298" s="92">
        <v>0</v>
      </c>
      <c r="LG298" s="92">
        <v>0</v>
      </c>
      <c r="LH298" s="92">
        <v>0</v>
      </c>
      <c r="LI298" s="92">
        <v>0</v>
      </c>
      <c r="LJ298" s="92">
        <v>14.475877499999999</v>
      </c>
      <c r="LK298" s="92">
        <v>0</v>
      </c>
      <c r="LL298" s="92">
        <v>0</v>
      </c>
      <c r="LM298" s="92">
        <v>0</v>
      </c>
      <c r="LN298" s="92">
        <v>0</v>
      </c>
      <c r="LO298" s="92">
        <v>0</v>
      </c>
      <c r="LP298" s="92">
        <v>0</v>
      </c>
      <c r="LQ298" s="92">
        <v>0</v>
      </c>
      <c r="LR298" s="92">
        <v>0</v>
      </c>
      <c r="LS298" s="92">
        <v>0</v>
      </c>
      <c r="LT298" s="92">
        <v>0</v>
      </c>
      <c r="LU298" s="92">
        <v>0</v>
      </c>
      <c r="LV298" s="92">
        <v>0</v>
      </c>
      <c r="LW298" s="92">
        <v>0</v>
      </c>
      <c r="LX298" s="92">
        <v>0</v>
      </c>
      <c r="LY298" s="92">
        <v>0</v>
      </c>
      <c r="LZ298" s="92">
        <v>0</v>
      </c>
      <c r="MA298" s="92">
        <v>0</v>
      </c>
      <c r="MB298" s="92">
        <v>0</v>
      </c>
      <c r="MC298" s="92">
        <v>0</v>
      </c>
      <c r="MD298" s="92">
        <v>0</v>
      </c>
      <c r="ME298" s="92">
        <v>0</v>
      </c>
      <c r="MF298" s="92">
        <v>0</v>
      </c>
      <c r="MG298" s="92">
        <v>0</v>
      </c>
      <c r="MH298" s="92">
        <v>0</v>
      </c>
      <c r="MI298" s="92">
        <v>0</v>
      </c>
      <c r="MJ298" s="92">
        <v>0</v>
      </c>
      <c r="MK298" s="92">
        <v>0</v>
      </c>
      <c r="ML298" s="92">
        <v>0</v>
      </c>
      <c r="MM298" s="92">
        <v>0</v>
      </c>
      <c r="MN298" s="92">
        <v>0</v>
      </c>
      <c r="MO298" s="92">
        <v>0</v>
      </c>
      <c r="MP298" s="92">
        <v>0</v>
      </c>
      <c r="MQ298" s="92">
        <v>0</v>
      </c>
      <c r="MR298" s="92">
        <v>0</v>
      </c>
      <c r="MS298" s="92">
        <v>0</v>
      </c>
      <c r="MT298" s="92">
        <v>0</v>
      </c>
      <c r="MU298" s="92">
        <v>0</v>
      </c>
      <c r="MV298" s="92">
        <v>0</v>
      </c>
      <c r="MW298" s="92">
        <v>0</v>
      </c>
      <c r="MX298" s="92">
        <v>0</v>
      </c>
      <c r="MY298" s="92">
        <v>0</v>
      </c>
      <c r="MZ298" s="92">
        <v>0</v>
      </c>
      <c r="NA298" s="92">
        <v>0</v>
      </c>
      <c r="NB298" s="92">
        <v>0</v>
      </c>
      <c r="NC298" s="92">
        <v>0</v>
      </c>
      <c r="ND298" s="92">
        <v>0</v>
      </c>
      <c r="NE298" s="92">
        <v>0</v>
      </c>
      <c r="NF298" s="92">
        <v>0</v>
      </c>
      <c r="NG298" s="92">
        <v>0</v>
      </c>
      <c r="NH298" s="92">
        <v>0</v>
      </c>
      <c r="NI298" s="92">
        <v>0</v>
      </c>
      <c r="NJ298" s="92">
        <v>0</v>
      </c>
      <c r="NK298" s="92">
        <v>0</v>
      </c>
      <c r="NL298" s="92">
        <v>0</v>
      </c>
      <c r="NM298" s="92">
        <v>0</v>
      </c>
      <c r="NN298" s="92">
        <v>0</v>
      </c>
      <c r="NO298" s="92">
        <v>0</v>
      </c>
      <c r="NP298" s="92">
        <v>0</v>
      </c>
      <c r="NQ298" s="92">
        <v>0</v>
      </c>
      <c r="NR298" s="92">
        <v>0</v>
      </c>
      <c r="NS298" s="92">
        <v>0</v>
      </c>
      <c r="NT298" s="92">
        <v>1</v>
      </c>
      <c r="NU298" s="92">
        <v>0</v>
      </c>
      <c r="NV298" s="92">
        <v>0</v>
      </c>
      <c r="NW298" s="92">
        <v>0</v>
      </c>
      <c r="NX298" s="92">
        <v>0</v>
      </c>
      <c r="NY298" s="92">
        <v>0</v>
      </c>
      <c r="NZ298" s="92">
        <v>0</v>
      </c>
      <c r="OA298" s="92">
        <v>0</v>
      </c>
      <c r="OB298" s="92">
        <v>0</v>
      </c>
      <c r="OC298" s="92">
        <v>0</v>
      </c>
      <c r="OD298" s="92">
        <v>0</v>
      </c>
      <c r="OE298" s="92">
        <v>0</v>
      </c>
      <c r="OF298" s="92">
        <v>0</v>
      </c>
      <c r="OG298" s="92">
        <v>0</v>
      </c>
      <c r="OH298" s="92">
        <v>0</v>
      </c>
      <c r="OI298" s="92">
        <v>0</v>
      </c>
      <c r="OJ298" s="92">
        <v>0</v>
      </c>
      <c r="OK298" s="92">
        <v>0</v>
      </c>
      <c r="OL298" s="92">
        <v>0</v>
      </c>
      <c r="OM298" s="92">
        <v>0</v>
      </c>
      <c r="ON298" s="92">
        <v>0</v>
      </c>
      <c r="OO298" s="92">
        <v>0</v>
      </c>
      <c r="OP298" s="92">
        <v>0</v>
      </c>
      <c r="OQ298" s="92">
        <v>0</v>
      </c>
      <c r="OR298" s="92">
        <v>0</v>
      </c>
      <c r="OS298" s="92">
        <v>0</v>
      </c>
      <c r="OT298" s="92">
        <v>0</v>
      </c>
      <c r="OU298" s="92">
        <v>0</v>
      </c>
      <c r="OV298" s="92">
        <v>0</v>
      </c>
      <c r="OW298" s="92">
        <v>0</v>
      </c>
      <c r="OX298" s="92">
        <v>0</v>
      </c>
      <c r="OY298" s="92">
        <v>0</v>
      </c>
      <c r="OZ298" s="92">
        <v>0</v>
      </c>
      <c r="PA298" s="92">
        <v>0</v>
      </c>
      <c r="PB298" s="92">
        <v>0</v>
      </c>
      <c r="PC298" s="92">
        <v>0</v>
      </c>
      <c r="PD298" s="92">
        <v>0</v>
      </c>
      <c r="PE298" s="92">
        <v>0</v>
      </c>
      <c r="PF298" s="92">
        <v>0</v>
      </c>
      <c r="PG298" s="92">
        <v>0</v>
      </c>
      <c r="PH298" s="92">
        <v>0</v>
      </c>
      <c r="PI298" s="92">
        <v>0</v>
      </c>
      <c r="PJ298" s="92">
        <v>0</v>
      </c>
      <c r="PK298" s="92">
        <v>0</v>
      </c>
      <c r="PL298" s="92">
        <v>0</v>
      </c>
      <c r="PM298" s="92">
        <v>0</v>
      </c>
      <c r="PN298" s="92">
        <v>0</v>
      </c>
      <c r="PO298" s="92">
        <v>0</v>
      </c>
      <c r="PP298" s="92">
        <v>0</v>
      </c>
      <c r="PQ298" s="92">
        <v>0</v>
      </c>
      <c r="PR298" s="92">
        <v>0</v>
      </c>
      <c r="PS298" s="92">
        <v>0</v>
      </c>
      <c r="PT298" s="92">
        <v>0</v>
      </c>
      <c r="PU298" s="92">
        <v>0</v>
      </c>
      <c r="PV298" s="92">
        <v>0</v>
      </c>
      <c r="PW298" s="92">
        <v>0</v>
      </c>
      <c r="PX298" s="92">
        <v>0</v>
      </c>
      <c r="PY298" s="92">
        <v>0</v>
      </c>
      <c r="PZ298" s="92">
        <v>0</v>
      </c>
      <c r="QA298" s="92">
        <v>0</v>
      </c>
      <c r="QB298" s="92">
        <v>0</v>
      </c>
      <c r="QC298" s="92">
        <v>0</v>
      </c>
      <c r="QD298" s="92">
        <v>330.62325299999998</v>
      </c>
      <c r="QE298" s="92">
        <v>0</v>
      </c>
      <c r="QF298" s="92">
        <v>0</v>
      </c>
      <c r="QG298" s="92">
        <v>0</v>
      </c>
      <c r="QH298" s="92">
        <v>0</v>
      </c>
      <c r="QI298" s="92">
        <v>0</v>
      </c>
      <c r="QJ298" s="92">
        <v>0</v>
      </c>
      <c r="QK298" s="92">
        <v>0</v>
      </c>
      <c r="QL298" s="92">
        <v>0</v>
      </c>
      <c r="QM298" s="92">
        <v>0</v>
      </c>
      <c r="QN298" s="92">
        <v>0</v>
      </c>
      <c r="QO298" s="92">
        <v>0</v>
      </c>
      <c r="QP298" s="92">
        <v>0</v>
      </c>
      <c r="QQ298" s="92">
        <v>0</v>
      </c>
      <c r="QR298" s="92">
        <v>0</v>
      </c>
      <c r="QS298" s="92">
        <v>0</v>
      </c>
      <c r="QT298" s="92">
        <v>0</v>
      </c>
      <c r="QU298" s="92">
        <v>0</v>
      </c>
      <c r="QV298" s="92">
        <v>0</v>
      </c>
      <c r="QW298" s="92">
        <v>0</v>
      </c>
      <c r="QX298" s="92">
        <v>0</v>
      </c>
      <c r="QY298" s="92">
        <v>0</v>
      </c>
      <c r="QZ298" s="92">
        <v>0</v>
      </c>
      <c r="RA298" s="92">
        <v>0</v>
      </c>
      <c r="RB298" s="92">
        <v>0</v>
      </c>
      <c r="RC298" s="92">
        <v>0</v>
      </c>
      <c r="RD298" s="92">
        <v>0</v>
      </c>
      <c r="RE298" s="92">
        <v>0</v>
      </c>
      <c r="RF298" s="92">
        <v>0</v>
      </c>
      <c r="RG298" s="92">
        <v>0</v>
      </c>
      <c r="RH298" s="92">
        <v>0</v>
      </c>
      <c r="RI298" s="92">
        <v>0</v>
      </c>
      <c r="RJ298" s="92">
        <v>0</v>
      </c>
      <c r="RK298" s="92">
        <v>0</v>
      </c>
      <c r="RL298" s="92">
        <v>0</v>
      </c>
      <c r="RM298" s="92">
        <v>0</v>
      </c>
      <c r="RN298" s="92">
        <v>0</v>
      </c>
      <c r="RO298" s="92">
        <v>0</v>
      </c>
      <c r="RP298" s="92">
        <v>0</v>
      </c>
      <c r="RQ298" s="92">
        <v>0</v>
      </c>
      <c r="RR298" s="92">
        <v>0</v>
      </c>
      <c r="RS298" s="92">
        <v>0</v>
      </c>
      <c r="RT298" s="92">
        <v>0</v>
      </c>
      <c r="RU298" s="92">
        <v>0</v>
      </c>
      <c r="RV298" s="92">
        <v>0</v>
      </c>
      <c r="RW298" s="92">
        <v>0</v>
      </c>
      <c r="RX298" s="92">
        <v>0</v>
      </c>
      <c r="RY298" s="92">
        <v>0</v>
      </c>
      <c r="RZ298" s="92">
        <v>0</v>
      </c>
      <c r="SA298" s="92">
        <v>0</v>
      </c>
      <c r="SB298" s="92">
        <v>0</v>
      </c>
      <c r="SC298" s="92">
        <v>0</v>
      </c>
      <c r="SD298" s="92">
        <v>0</v>
      </c>
      <c r="SE298" s="92">
        <v>0</v>
      </c>
      <c r="SF298" s="92">
        <v>0</v>
      </c>
      <c r="SG298" s="92">
        <v>0</v>
      </c>
      <c r="SH298" s="92">
        <v>0</v>
      </c>
      <c r="SI298" s="92">
        <v>0</v>
      </c>
      <c r="SJ298" s="92">
        <v>0</v>
      </c>
      <c r="SK298" s="92">
        <v>0</v>
      </c>
      <c r="SL298" s="92">
        <v>0</v>
      </c>
      <c r="SM298" s="92">
        <v>0</v>
      </c>
      <c r="SN298" s="92">
        <v>1</v>
      </c>
      <c r="SO298" s="92">
        <v>0</v>
      </c>
      <c r="SP298" s="92">
        <v>0</v>
      </c>
      <c r="SQ298" s="92">
        <v>0</v>
      </c>
      <c r="SR298" s="92">
        <v>0</v>
      </c>
      <c r="SS298" s="92">
        <v>0</v>
      </c>
      <c r="ST298" s="92">
        <v>0</v>
      </c>
      <c r="SU298" s="92">
        <v>0</v>
      </c>
      <c r="SV298" s="92">
        <v>0</v>
      </c>
      <c r="SW298" s="92">
        <v>0</v>
      </c>
      <c r="SX298" s="92">
        <v>0</v>
      </c>
      <c r="SY298" s="92">
        <v>14.475877499999999</v>
      </c>
      <c r="SZ298" s="92">
        <v>330.62325299999998</v>
      </c>
      <c r="TA298" s="92">
        <v>3.6672223100000001</v>
      </c>
      <c r="TB298" s="92">
        <v>20.322616700000001</v>
      </c>
      <c r="TC298" s="92">
        <v>5.4229876499999996</v>
      </c>
      <c r="TD298" s="92">
        <v>0</v>
      </c>
      <c r="TE298" s="92">
        <v>0</v>
      </c>
      <c r="TF298" s="92">
        <v>1</v>
      </c>
      <c r="TG298" s="92">
        <v>-17657.696499999998</v>
      </c>
      <c r="TH298" s="92">
        <v>-773.11759099999995</v>
      </c>
      <c r="TI298" s="92">
        <v>-0.25561065300000002</v>
      </c>
      <c r="TJ298" s="92">
        <v>-59.225259800000003</v>
      </c>
      <c r="TK298" s="92">
        <v>-2.5930953200000002</v>
      </c>
      <c r="TL298" s="92">
        <v>6.5789473700000003E-2</v>
      </c>
      <c r="TM298" s="92">
        <v>1.5026052599999999</v>
      </c>
      <c r="TN298" s="92">
        <v>22.839600000000001</v>
      </c>
      <c r="TO298" s="92">
        <v>0</v>
      </c>
      <c r="TP298" s="92">
        <v>0.62472096899999996</v>
      </c>
      <c r="TQ298" s="92">
        <v>-3922086.9299900001</v>
      </c>
      <c r="TR298" s="92">
        <v>3.0280605555555598E-3</v>
      </c>
      <c r="TS298" s="92">
        <v>0</v>
      </c>
      <c r="TT298" s="92">
        <v>0</v>
      </c>
      <c r="TU298" s="92">
        <v>0</v>
      </c>
      <c r="TV298" s="92">
        <v>0</v>
      </c>
      <c r="TW298" s="92">
        <v>0</v>
      </c>
      <c r="TX298" s="92">
        <v>0</v>
      </c>
      <c r="TY298" s="92">
        <v>0</v>
      </c>
      <c r="TZ298" s="92">
        <v>0</v>
      </c>
      <c r="UA298" s="92">
        <v>0</v>
      </c>
      <c r="UB298" s="92">
        <v>0</v>
      </c>
      <c r="UC298" s="92">
        <v>0</v>
      </c>
      <c r="UD298" s="92">
        <v>0</v>
      </c>
      <c r="UE298" s="92">
        <v>0</v>
      </c>
      <c r="UF298" s="92">
        <v>0</v>
      </c>
      <c r="UG298" s="92">
        <v>0</v>
      </c>
      <c r="UH298" s="92">
        <v>0</v>
      </c>
      <c r="UI298" s="92">
        <v>0</v>
      </c>
      <c r="UJ298" s="92">
        <v>0</v>
      </c>
      <c r="UK298" s="92">
        <v>0</v>
      </c>
      <c r="UL298" s="92">
        <v>0</v>
      </c>
      <c r="UM298" s="92">
        <v>0</v>
      </c>
      <c r="UN298" s="92">
        <v>0</v>
      </c>
      <c r="UO298" s="92">
        <v>0</v>
      </c>
      <c r="UP298" s="92">
        <v>0</v>
      </c>
      <c r="UQ298" s="92">
        <v>0</v>
      </c>
      <c r="UR298" s="92">
        <v>0</v>
      </c>
      <c r="US298" s="92">
        <v>0</v>
      </c>
      <c r="UT298" s="92">
        <v>0</v>
      </c>
      <c r="UU298" s="92">
        <v>0</v>
      </c>
      <c r="UV298" s="92">
        <v>0</v>
      </c>
      <c r="UW298" s="92">
        <v>0</v>
      </c>
      <c r="UX298" s="92">
        <v>0</v>
      </c>
      <c r="UY298" s="92">
        <v>0</v>
      </c>
      <c r="UZ298" s="92">
        <v>0</v>
      </c>
      <c r="VA298" s="92">
        <v>0</v>
      </c>
      <c r="VB298" s="92">
        <v>0</v>
      </c>
      <c r="VC298" s="92">
        <v>0</v>
      </c>
      <c r="VD298" s="92">
        <v>0</v>
      </c>
      <c r="VE298" s="92">
        <v>0</v>
      </c>
      <c r="VF298" s="92">
        <v>0</v>
      </c>
      <c r="VG298" s="92">
        <v>0</v>
      </c>
      <c r="VH298" s="92">
        <v>0</v>
      </c>
      <c r="VI298" s="92">
        <v>0</v>
      </c>
      <c r="VJ298" s="92">
        <v>0</v>
      </c>
      <c r="VK298" s="92">
        <v>0</v>
      </c>
      <c r="VL298" s="92">
        <v>0</v>
      </c>
      <c r="VM298" s="92">
        <v>0</v>
      </c>
      <c r="VN298" s="92">
        <v>0</v>
      </c>
      <c r="VO298" s="92">
        <v>0</v>
      </c>
      <c r="VP298" s="92">
        <v>0</v>
      </c>
      <c r="VQ298" s="92">
        <v>0</v>
      </c>
      <c r="VR298" s="92">
        <v>0</v>
      </c>
      <c r="VS298" s="92">
        <v>0</v>
      </c>
      <c r="VT298" s="92">
        <v>0</v>
      </c>
      <c r="VU298" s="92">
        <v>0</v>
      </c>
      <c r="VV298" s="92">
        <v>0</v>
      </c>
      <c r="VW298" s="92">
        <v>0</v>
      </c>
      <c r="VX298" s="92">
        <v>0</v>
      </c>
      <c r="VY298" s="92">
        <v>0</v>
      </c>
      <c r="VZ298" s="92">
        <v>0</v>
      </c>
      <c r="WA298" s="92">
        <v>0</v>
      </c>
      <c r="WB298" s="92">
        <v>0</v>
      </c>
      <c r="WC298" s="92">
        <v>4.0210770833333399E-3</v>
      </c>
    </row>
    <row r="299" spans="2:601" ht="13.5" customHeight="1">
      <c r="B299" s="851" t="s">
        <v>2958</v>
      </c>
      <c r="C299" s="92">
        <v>0</v>
      </c>
      <c r="D299" s="92">
        <v>1980.28674</v>
      </c>
      <c r="E299" s="92">
        <v>-4.0854733200000002</v>
      </c>
      <c r="F299" s="92">
        <v>7.69458325</v>
      </c>
      <c r="G299" s="92">
        <v>0</v>
      </c>
      <c r="H299" s="92">
        <v>0</v>
      </c>
      <c r="I299" s="92">
        <v>0</v>
      </c>
      <c r="J299" s="92">
        <v>0</v>
      </c>
      <c r="K299" s="92">
        <v>0</v>
      </c>
      <c r="L299" s="92">
        <v>0</v>
      </c>
      <c r="M299" s="92">
        <v>0</v>
      </c>
      <c r="N299" s="92">
        <v>0</v>
      </c>
      <c r="O299" s="92">
        <v>0</v>
      </c>
      <c r="P299" s="92">
        <v>0</v>
      </c>
      <c r="Q299" s="92">
        <v>0</v>
      </c>
      <c r="R299" s="92">
        <v>0</v>
      </c>
      <c r="S299" s="92">
        <v>0</v>
      </c>
      <c r="T299" s="92">
        <v>0</v>
      </c>
      <c r="U299" s="92">
        <v>0</v>
      </c>
      <c r="V299" s="92">
        <v>0</v>
      </c>
      <c r="W299" s="92">
        <v>0</v>
      </c>
      <c r="X299" s="92">
        <v>0</v>
      </c>
      <c r="Y299" s="92">
        <v>0</v>
      </c>
      <c r="Z299" s="92">
        <v>0</v>
      </c>
      <c r="AA299" s="92">
        <v>0</v>
      </c>
      <c r="AB299" s="92">
        <v>0</v>
      </c>
      <c r="AC299" s="92">
        <v>0</v>
      </c>
      <c r="AD299" s="92">
        <v>18.777288200000001</v>
      </c>
      <c r="AE299" s="92">
        <v>0</v>
      </c>
      <c r="AF299" s="92">
        <v>0</v>
      </c>
      <c r="AG299" s="92">
        <v>0</v>
      </c>
      <c r="AH299" s="92">
        <v>0</v>
      </c>
      <c r="AI299" s="92">
        <v>0</v>
      </c>
      <c r="AJ299" s="92">
        <v>0</v>
      </c>
      <c r="AK299" s="92">
        <v>0</v>
      </c>
      <c r="AL299" s="92">
        <v>0</v>
      </c>
      <c r="AM299" s="92">
        <v>0</v>
      </c>
      <c r="AN299" s="92">
        <v>0</v>
      </c>
      <c r="AO299" s="92">
        <v>0</v>
      </c>
      <c r="AP299" s="92">
        <v>0</v>
      </c>
      <c r="AQ299" s="92">
        <v>0</v>
      </c>
      <c r="AR299" s="92">
        <v>0</v>
      </c>
      <c r="AS299" s="92">
        <v>0</v>
      </c>
      <c r="AT299" s="92">
        <v>0</v>
      </c>
      <c r="AU299" s="92">
        <v>0</v>
      </c>
      <c r="AV299" s="92">
        <v>0</v>
      </c>
      <c r="AW299" s="92">
        <v>0</v>
      </c>
      <c r="AX299" s="92">
        <v>0</v>
      </c>
      <c r="AY299" s="92">
        <v>0</v>
      </c>
      <c r="AZ299" s="92">
        <v>0</v>
      </c>
      <c r="BA299" s="92">
        <v>0</v>
      </c>
      <c r="BB299" s="92">
        <v>0</v>
      </c>
      <c r="BC299" s="92">
        <v>0</v>
      </c>
      <c r="BD299" s="92">
        <v>0</v>
      </c>
      <c r="BE299" s="92">
        <v>0</v>
      </c>
      <c r="BF299" s="92">
        <v>0</v>
      </c>
      <c r="BG299" s="92">
        <v>0</v>
      </c>
      <c r="BH299" s="92">
        <v>0</v>
      </c>
      <c r="BI299" s="92">
        <v>0</v>
      </c>
      <c r="BJ299" s="92">
        <v>0</v>
      </c>
      <c r="BK299" s="92">
        <v>0</v>
      </c>
      <c r="BL299" s="92">
        <v>0</v>
      </c>
      <c r="BM299" s="92">
        <v>0</v>
      </c>
      <c r="BN299" s="92">
        <v>0</v>
      </c>
      <c r="BO299" s="92">
        <v>0</v>
      </c>
      <c r="BP299" s="92">
        <v>0.29067016499999998</v>
      </c>
      <c r="BQ299" s="92">
        <v>0</v>
      </c>
      <c r="BR299" s="92">
        <v>0</v>
      </c>
      <c r="BS299" s="92">
        <v>0</v>
      </c>
      <c r="BT299" s="92">
        <v>0</v>
      </c>
      <c r="BU299" s="92">
        <v>0</v>
      </c>
      <c r="BV299" s="92">
        <v>0</v>
      </c>
      <c r="BW299" s="92">
        <v>0</v>
      </c>
      <c r="BX299" s="92">
        <v>0</v>
      </c>
      <c r="BY299" s="92">
        <v>0</v>
      </c>
      <c r="BZ299" s="92">
        <v>0</v>
      </c>
      <c r="CA299" s="92">
        <v>0</v>
      </c>
      <c r="CB299" s="92">
        <v>0</v>
      </c>
      <c r="CC299" s="92">
        <v>0</v>
      </c>
      <c r="CD299" s="92">
        <v>0</v>
      </c>
      <c r="CE299" s="92">
        <v>0</v>
      </c>
      <c r="CF299" s="92">
        <v>0</v>
      </c>
      <c r="CG299" s="92">
        <v>0</v>
      </c>
      <c r="CH299" s="92">
        <v>0</v>
      </c>
      <c r="CI299" s="92">
        <v>0</v>
      </c>
      <c r="CJ299" s="92">
        <v>0</v>
      </c>
      <c r="CK299" s="92">
        <v>0</v>
      </c>
      <c r="CL299" s="92">
        <v>0</v>
      </c>
      <c r="CM299" s="92">
        <v>0</v>
      </c>
      <c r="CN299" s="92">
        <v>0.70932983500000002</v>
      </c>
      <c r="CO299" s="92">
        <v>0</v>
      </c>
      <c r="CP299" s="92">
        <v>0</v>
      </c>
      <c r="CQ299" s="92">
        <v>0</v>
      </c>
      <c r="CR299" s="92">
        <v>0</v>
      </c>
      <c r="CS299" s="92">
        <v>0</v>
      </c>
      <c r="CT299" s="92">
        <v>0</v>
      </c>
      <c r="CU299" s="92">
        <v>0</v>
      </c>
      <c r="CV299" s="92">
        <v>0</v>
      </c>
      <c r="CW299" s="92">
        <v>0</v>
      </c>
      <c r="CX299" s="92">
        <v>0</v>
      </c>
      <c r="CY299" s="92">
        <v>0</v>
      </c>
      <c r="CZ299" s="92">
        <v>0</v>
      </c>
      <c r="DA299" s="92">
        <v>0</v>
      </c>
      <c r="DB299" s="92">
        <v>0</v>
      </c>
      <c r="DC299" s="92">
        <v>0</v>
      </c>
      <c r="DD299" s="92">
        <v>0</v>
      </c>
      <c r="DE299" s="92">
        <v>0</v>
      </c>
      <c r="DF299" s="92">
        <v>0</v>
      </c>
      <c r="DG299" s="92">
        <v>0</v>
      </c>
      <c r="DH299" s="92">
        <v>0</v>
      </c>
      <c r="DI299" s="92">
        <v>0</v>
      </c>
      <c r="DJ299" s="92">
        <v>0</v>
      </c>
      <c r="DK299" s="92">
        <v>0</v>
      </c>
      <c r="DL299" s="92">
        <v>0</v>
      </c>
      <c r="DM299" s="92">
        <v>0</v>
      </c>
      <c r="DN299" s="92">
        <v>0</v>
      </c>
      <c r="DO299" s="92">
        <v>0</v>
      </c>
      <c r="DP299" s="92">
        <v>0</v>
      </c>
      <c r="DQ299" s="92">
        <v>0</v>
      </c>
      <c r="DR299" s="92">
        <v>0</v>
      </c>
      <c r="DS299" s="92">
        <v>0</v>
      </c>
      <c r="DT299" s="92">
        <v>0</v>
      </c>
      <c r="DU299" s="92">
        <v>0</v>
      </c>
      <c r="DV299" s="92">
        <v>0</v>
      </c>
      <c r="DW299" s="92">
        <v>0</v>
      </c>
      <c r="DX299" s="92">
        <v>0</v>
      </c>
      <c r="DY299" s="92">
        <v>0</v>
      </c>
      <c r="DZ299" s="92">
        <v>138.62007199999999</v>
      </c>
      <c r="EA299" s="92">
        <v>0</v>
      </c>
      <c r="EB299" s="92">
        <v>0</v>
      </c>
      <c r="EC299" s="92">
        <v>0</v>
      </c>
      <c r="ED299" s="92">
        <v>0</v>
      </c>
      <c r="EE299" s="92">
        <v>0</v>
      </c>
      <c r="EF299" s="92">
        <v>0</v>
      </c>
      <c r="EG299" s="92">
        <v>0</v>
      </c>
      <c r="EH299" s="92">
        <v>0</v>
      </c>
      <c r="EI299" s="92">
        <v>0</v>
      </c>
      <c r="EJ299" s="92">
        <v>0</v>
      </c>
      <c r="EK299" s="92">
        <v>0</v>
      </c>
      <c r="EL299" s="92">
        <v>0</v>
      </c>
      <c r="EM299" s="92">
        <v>0</v>
      </c>
      <c r="EN299" s="92">
        <v>0</v>
      </c>
      <c r="EO299" s="92">
        <v>0</v>
      </c>
      <c r="EP299" s="92">
        <v>0</v>
      </c>
      <c r="EQ299" s="92">
        <v>0</v>
      </c>
      <c r="ER299" s="92">
        <v>0</v>
      </c>
      <c r="ES299" s="92">
        <v>0</v>
      </c>
      <c r="ET299" s="92">
        <v>0</v>
      </c>
      <c r="EU299" s="92">
        <v>0</v>
      </c>
      <c r="EV299" s="92">
        <v>0</v>
      </c>
      <c r="EW299" s="92">
        <v>0</v>
      </c>
      <c r="EX299" s="92">
        <v>1841.6666700000001</v>
      </c>
      <c r="EY299" s="92">
        <v>0</v>
      </c>
      <c r="EZ299" s="92">
        <v>0</v>
      </c>
      <c r="FA299" s="92">
        <v>0</v>
      </c>
      <c r="FB299" s="92">
        <v>0</v>
      </c>
      <c r="FC299" s="92">
        <v>0</v>
      </c>
      <c r="FD299" s="92">
        <v>0</v>
      </c>
      <c r="FE299" s="92">
        <v>0</v>
      </c>
      <c r="FF299" s="92">
        <v>0</v>
      </c>
      <c r="FG299" s="92">
        <v>0</v>
      </c>
      <c r="FH299" s="92">
        <v>0</v>
      </c>
      <c r="FI299" s="92">
        <v>0</v>
      </c>
      <c r="FJ299" s="92">
        <v>0</v>
      </c>
      <c r="FK299" s="92">
        <v>0</v>
      </c>
      <c r="FL299" s="92">
        <v>0</v>
      </c>
      <c r="FM299" s="92">
        <v>0</v>
      </c>
      <c r="FN299" s="92">
        <v>0</v>
      </c>
      <c r="FO299" s="92">
        <v>0</v>
      </c>
      <c r="FP299" s="92">
        <v>0</v>
      </c>
      <c r="FQ299" s="92">
        <v>0</v>
      </c>
      <c r="FR299" s="92">
        <v>0</v>
      </c>
      <c r="FS299" s="92">
        <v>0</v>
      </c>
      <c r="FT299" s="92">
        <v>0</v>
      </c>
      <c r="FU299" s="92">
        <v>0</v>
      </c>
      <c r="FV299" s="92">
        <v>0</v>
      </c>
      <c r="FW299" s="92">
        <v>0</v>
      </c>
      <c r="FX299" s="92">
        <v>0</v>
      </c>
      <c r="FY299" s="92">
        <v>0</v>
      </c>
      <c r="FZ299" s="92">
        <v>0</v>
      </c>
      <c r="GA299" s="92">
        <v>0</v>
      </c>
      <c r="GB299" s="92">
        <v>0</v>
      </c>
      <c r="GC299" s="92">
        <v>0</v>
      </c>
      <c r="GD299" s="92">
        <v>0</v>
      </c>
      <c r="GE299" s="92">
        <v>0</v>
      </c>
      <c r="GF299" s="92">
        <v>0</v>
      </c>
      <c r="GG299" s="92">
        <v>0</v>
      </c>
      <c r="GH299" s="92">
        <v>0</v>
      </c>
      <c r="GI299" s="92">
        <v>0</v>
      </c>
      <c r="GJ299" s="92">
        <v>7.0000000000000007E-2</v>
      </c>
      <c r="GK299" s="92">
        <v>0</v>
      </c>
      <c r="GL299" s="92">
        <v>0</v>
      </c>
      <c r="GM299" s="92">
        <v>0</v>
      </c>
      <c r="GN299" s="92">
        <v>0</v>
      </c>
      <c r="GO299" s="92">
        <v>0</v>
      </c>
      <c r="GP299" s="92">
        <v>0</v>
      </c>
      <c r="GQ299" s="92">
        <v>0</v>
      </c>
      <c r="GR299" s="92">
        <v>0</v>
      </c>
      <c r="GS299" s="92">
        <v>0</v>
      </c>
      <c r="GT299" s="92">
        <v>0</v>
      </c>
      <c r="GU299" s="92">
        <v>0</v>
      </c>
      <c r="GV299" s="92">
        <v>0</v>
      </c>
      <c r="GW299" s="92">
        <v>0</v>
      </c>
      <c r="GX299" s="92">
        <v>0</v>
      </c>
      <c r="GY299" s="92">
        <v>0</v>
      </c>
      <c r="GZ299" s="92">
        <v>0</v>
      </c>
      <c r="HA299" s="92">
        <v>0</v>
      </c>
      <c r="HB299" s="92">
        <v>0</v>
      </c>
      <c r="HC299" s="92">
        <v>0</v>
      </c>
      <c r="HD299" s="92">
        <v>0</v>
      </c>
      <c r="HE299" s="92">
        <v>0</v>
      </c>
      <c r="HF299" s="92">
        <v>0</v>
      </c>
      <c r="HG299" s="92">
        <v>0</v>
      </c>
      <c r="HH299" s="92">
        <v>0.93</v>
      </c>
      <c r="HI299" s="92">
        <v>0</v>
      </c>
      <c r="HJ299" s="92">
        <v>0</v>
      </c>
      <c r="HK299" s="92">
        <v>0</v>
      </c>
      <c r="HL299" s="92">
        <v>0</v>
      </c>
      <c r="HM299" s="92">
        <v>0</v>
      </c>
      <c r="HN299" s="92">
        <v>0</v>
      </c>
      <c r="HO299" s="92">
        <v>0</v>
      </c>
      <c r="HP299" s="92">
        <v>0</v>
      </c>
      <c r="HQ299" s="92">
        <v>0</v>
      </c>
      <c r="HR299" s="92">
        <v>0</v>
      </c>
      <c r="HS299" s="92">
        <v>0</v>
      </c>
      <c r="HT299" s="92">
        <v>0</v>
      </c>
      <c r="HU299" s="92">
        <v>0</v>
      </c>
      <c r="HV299" s="92">
        <v>0</v>
      </c>
      <c r="HW299" s="92">
        <v>0</v>
      </c>
      <c r="HX299" s="92">
        <v>0</v>
      </c>
      <c r="HY299" s="92">
        <v>0</v>
      </c>
      <c r="HZ299" s="92">
        <v>0</v>
      </c>
      <c r="IA299" s="92">
        <v>0</v>
      </c>
      <c r="IB299" s="92">
        <v>0</v>
      </c>
      <c r="IC299" s="92">
        <v>0</v>
      </c>
      <c r="ID299" s="92">
        <v>0</v>
      </c>
      <c r="IE299" s="92">
        <v>0</v>
      </c>
      <c r="IF299" s="92">
        <v>0</v>
      </c>
      <c r="IG299" s="92">
        <v>0</v>
      </c>
      <c r="IH299" s="92">
        <v>0</v>
      </c>
      <c r="II299" s="92">
        <v>0</v>
      </c>
      <c r="IJ299" s="92">
        <v>0</v>
      </c>
      <c r="IK299" s="92">
        <v>0</v>
      </c>
      <c r="IL299" s="92">
        <v>0</v>
      </c>
      <c r="IM299" s="92">
        <v>0</v>
      </c>
      <c r="IN299" s="92">
        <v>0</v>
      </c>
      <c r="IO299" s="92">
        <v>0</v>
      </c>
      <c r="IP299" s="92">
        <v>0</v>
      </c>
      <c r="IQ299" s="92">
        <v>0</v>
      </c>
      <c r="IR299" s="92">
        <v>0</v>
      </c>
      <c r="IS299" s="92">
        <v>0</v>
      </c>
      <c r="IT299" s="92">
        <v>26.471871499999999</v>
      </c>
      <c r="IU299" s="92">
        <v>1980.28674</v>
      </c>
      <c r="IV299" s="92">
        <v>20.9075807</v>
      </c>
      <c r="IW299" s="92">
        <v>20.887953700000001</v>
      </c>
      <c r="IX299" s="92">
        <v>5.4229876499999996</v>
      </c>
      <c r="IY299" s="92">
        <v>0</v>
      </c>
      <c r="IZ299" s="92">
        <v>1</v>
      </c>
      <c r="JA299" s="92">
        <v>0</v>
      </c>
      <c r="JB299" s="92">
        <v>-154332.622</v>
      </c>
      <c r="JC299" s="92">
        <v>-2063.0716000000002</v>
      </c>
      <c r="JD299" s="92">
        <v>-4.0854733200000002</v>
      </c>
      <c r="JE299" s="92">
        <v>-66.587389000000002</v>
      </c>
      <c r="JF299" s="92">
        <v>-0.89011998599999997</v>
      </c>
      <c r="JG299" s="92">
        <v>2.1102291299999999E-2</v>
      </c>
      <c r="JH299" s="92">
        <v>1.5786034499999999</v>
      </c>
      <c r="JI299" s="92">
        <v>74.807205800000006</v>
      </c>
      <c r="JJ299" s="92">
        <v>19.100806500000001</v>
      </c>
      <c r="JK299" s="92">
        <v>0</v>
      </c>
      <c r="JL299" s="92">
        <v>0</v>
      </c>
      <c r="JM299" s="92">
        <v>0</v>
      </c>
      <c r="JN299" s="92">
        <v>0</v>
      </c>
      <c r="JO299" s="92">
        <v>0</v>
      </c>
      <c r="JP299" s="92">
        <v>0</v>
      </c>
      <c r="JQ299" s="92">
        <v>0</v>
      </c>
      <c r="JR299" s="92">
        <v>0</v>
      </c>
      <c r="JS299" s="92">
        <v>0</v>
      </c>
      <c r="JT299" s="92">
        <v>0</v>
      </c>
      <c r="JU299" s="92">
        <v>0</v>
      </c>
      <c r="JV299" s="92">
        <v>0</v>
      </c>
      <c r="JW299" s="92">
        <v>0</v>
      </c>
      <c r="JX299" s="92">
        <v>0</v>
      </c>
      <c r="JY299" s="92">
        <v>0</v>
      </c>
      <c r="JZ299" s="92">
        <v>0</v>
      </c>
      <c r="KA299" s="92">
        <v>0</v>
      </c>
      <c r="KB299" s="92">
        <v>0</v>
      </c>
      <c r="KC299" s="92">
        <v>0</v>
      </c>
      <c r="KD299" s="92">
        <v>0</v>
      </c>
      <c r="KE299" s="92">
        <v>0</v>
      </c>
      <c r="KF299" s="92">
        <v>0</v>
      </c>
      <c r="KG299" s="92">
        <v>0</v>
      </c>
      <c r="KH299" s="92">
        <v>0</v>
      </c>
      <c r="KI299" s="92">
        <v>0</v>
      </c>
      <c r="KJ299" s="92">
        <v>0</v>
      </c>
      <c r="KK299" s="92">
        <v>0</v>
      </c>
      <c r="KL299" s="92">
        <v>0</v>
      </c>
      <c r="KM299" s="92">
        <v>0</v>
      </c>
      <c r="KN299" s="92">
        <v>0</v>
      </c>
      <c r="KO299" s="92">
        <v>0</v>
      </c>
      <c r="KP299" s="92">
        <v>0</v>
      </c>
      <c r="KQ299" s="92">
        <v>0</v>
      </c>
      <c r="KR299" s="92">
        <v>0</v>
      </c>
      <c r="KS299" s="92">
        <v>0</v>
      </c>
      <c r="KT299" s="92">
        <v>0</v>
      </c>
      <c r="KU299" s="92">
        <v>0</v>
      </c>
      <c r="KV299" s="92">
        <v>0</v>
      </c>
      <c r="KW299" s="92">
        <v>0</v>
      </c>
      <c r="KX299" s="92">
        <v>0</v>
      </c>
      <c r="KY299" s="92">
        <v>0</v>
      </c>
      <c r="KZ299" s="92">
        <v>0</v>
      </c>
      <c r="LA299" s="92">
        <v>0</v>
      </c>
      <c r="LB299" s="92">
        <v>0</v>
      </c>
      <c r="LC299" s="92">
        <v>0</v>
      </c>
      <c r="LD299" s="92">
        <v>0</v>
      </c>
      <c r="LE299" s="92">
        <v>0</v>
      </c>
      <c r="LF299" s="92">
        <v>0</v>
      </c>
      <c r="LG299" s="92">
        <v>0</v>
      </c>
      <c r="LH299" s="92">
        <v>0</v>
      </c>
      <c r="LI299" s="92">
        <v>0</v>
      </c>
      <c r="LJ299" s="92">
        <v>0</v>
      </c>
      <c r="LK299" s="92">
        <v>0</v>
      </c>
      <c r="LL299" s="92">
        <v>0</v>
      </c>
      <c r="LM299" s="92">
        <v>0</v>
      </c>
      <c r="LN299" s="92">
        <v>0</v>
      </c>
      <c r="LO299" s="92">
        <v>0</v>
      </c>
      <c r="LP299" s="92">
        <v>0</v>
      </c>
      <c r="LQ299" s="92">
        <v>0</v>
      </c>
      <c r="LR299" s="92">
        <v>0</v>
      </c>
      <c r="LS299" s="92">
        <v>0</v>
      </c>
      <c r="LT299" s="92">
        <v>0</v>
      </c>
      <c r="LU299" s="92">
        <v>0</v>
      </c>
      <c r="LV299" s="92">
        <v>0</v>
      </c>
      <c r="LW299" s="92">
        <v>0</v>
      </c>
      <c r="LX299" s="92">
        <v>0</v>
      </c>
      <c r="LY299" s="92">
        <v>0</v>
      </c>
      <c r="LZ299" s="92">
        <v>0</v>
      </c>
      <c r="MA299" s="92">
        <v>0</v>
      </c>
      <c r="MB299" s="92">
        <v>0</v>
      </c>
      <c r="MC299" s="92">
        <v>0</v>
      </c>
      <c r="MD299" s="92">
        <v>0</v>
      </c>
      <c r="ME299" s="92">
        <v>0</v>
      </c>
      <c r="MF299" s="92">
        <v>0</v>
      </c>
      <c r="MG299" s="92">
        <v>0</v>
      </c>
      <c r="MH299" s="92">
        <v>0</v>
      </c>
      <c r="MI299" s="92">
        <v>0</v>
      </c>
      <c r="MJ299" s="92">
        <v>0</v>
      </c>
      <c r="MK299" s="92">
        <v>0</v>
      </c>
      <c r="ML299" s="92">
        <v>0</v>
      </c>
      <c r="MM299" s="92">
        <v>0</v>
      </c>
      <c r="MN299" s="92">
        <v>0</v>
      </c>
      <c r="MO299" s="92">
        <v>0</v>
      </c>
      <c r="MP299" s="92">
        <v>0</v>
      </c>
      <c r="MQ299" s="92">
        <v>0</v>
      </c>
      <c r="MR299" s="92">
        <v>0</v>
      </c>
      <c r="MS299" s="92">
        <v>0</v>
      </c>
      <c r="MT299" s="92">
        <v>0</v>
      </c>
      <c r="MU299" s="92">
        <v>0</v>
      </c>
      <c r="MV299" s="92">
        <v>0</v>
      </c>
      <c r="MW299" s="92">
        <v>0</v>
      </c>
      <c r="MX299" s="92">
        <v>0</v>
      </c>
      <c r="MY299" s="92">
        <v>0</v>
      </c>
      <c r="MZ299" s="92">
        <v>0</v>
      </c>
      <c r="NA299" s="92">
        <v>0</v>
      </c>
      <c r="NB299" s="92">
        <v>0</v>
      </c>
      <c r="NC299" s="92">
        <v>0</v>
      </c>
      <c r="ND299" s="92">
        <v>0</v>
      </c>
      <c r="NE299" s="92">
        <v>0</v>
      </c>
      <c r="NF299" s="92">
        <v>0</v>
      </c>
      <c r="NG299" s="92">
        <v>0</v>
      </c>
      <c r="NH299" s="92">
        <v>0</v>
      </c>
      <c r="NI299" s="92">
        <v>0</v>
      </c>
      <c r="NJ299" s="92">
        <v>0</v>
      </c>
      <c r="NK299" s="92">
        <v>0</v>
      </c>
      <c r="NL299" s="92">
        <v>0</v>
      </c>
      <c r="NM299" s="92">
        <v>0</v>
      </c>
      <c r="NN299" s="92">
        <v>0</v>
      </c>
      <c r="NO299" s="92">
        <v>0</v>
      </c>
      <c r="NP299" s="92">
        <v>0</v>
      </c>
      <c r="NQ299" s="92">
        <v>0</v>
      </c>
      <c r="NR299" s="92">
        <v>0</v>
      </c>
      <c r="NS299" s="92">
        <v>0</v>
      </c>
      <c r="NT299" s="92">
        <v>0</v>
      </c>
      <c r="NU299" s="92">
        <v>0</v>
      </c>
      <c r="NV299" s="92">
        <v>0</v>
      </c>
      <c r="NW299" s="92">
        <v>0</v>
      </c>
      <c r="NX299" s="92">
        <v>0</v>
      </c>
      <c r="NY299" s="92">
        <v>0</v>
      </c>
      <c r="NZ299" s="92">
        <v>0</v>
      </c>
      <c r="OA299" s="92">
        <v>0</v>
      </c>
      <c r="OB299" s="92">
        <v>0</v>
      </c>
      <c r="OC299" s="92">
        <v>0</v>
      </c>
      <c r="OD299" s="92">
        <v>0</v>
      </c>
      <c r="OE299" s="92">
        <v>0</v>
      </c>
      <c r="OF299" s="92">
        <v>0</v>
      </c>
      <c r="OG299" s="92">
        <v>0</v>
      </c>
      <c r="OH299" s="92">
        <v>0</v>
      </c>
      <c r="OI299" s="92">
        <v>0</v>
      </c>
      <c r="OJ299" s="92">
        <v>0</v>
      </c>
      <c r="OK299" s="92">
        <v>0</v>
      </c>
      <c r="OL299" s="92">
        <v>0</v>
      </c>
      <c r="OM299" s="92">
        <v>0</v>
      </c>
      <c r="ON299" s="92">
        <v>0</v>
      </c>
      <c r="OO299" s="92">
        <v>0</v>
      </c>
      <c r="OP299" s="92">
        <v>0</v>
      </c>
      <c r="OQ299" s="92">
        <v>0</v>
      </c>
      <c r="OR299" s="92">
        <v>0</v>
      </c>
      <c r="OS299" s="92">
        <v>0</v>
      </c>
      <c r="OT299" s="92">
        <v>0</v>
      </c>
      <c r="OU299" s="92">
        <v>0</v>
      </c>
      <c r="OV299" s="92">
        <v>0</v>
      </c>
      <c r="OW299" s="92">
        <v>0</v>
      </c>
      <c r="OX299" s="92">
        <v>0</v>
      </c>
      <c r="OY299" s="92">
        <v>0</v>
      </c>
      <c r="OZ299" s="92">
        <v>0</v>
      </c>
      <c r="PA299" s="92">
        <v>0</v>
      </c>
      <c r="PB299" s="92">
        <v>0</v>
      </c>
      <c r="PC299" s="92">
        <v>0</v>
      </c>
      <c r="PD299" s="92">
        <v>0</v>
      </c>
      <c r="PE299" s="92">
        <v>0</v>
      </c>
      <c r="PF299" s="92">
        <v>0</v>
      </c>
      <c r="PG299" s="92">
        <v>0</v>
      </c>
      <c r="PH299" s="92">
        <v>0</v>
      </c>
      <c r="PI299" s="92">
        <v>0</v>
      </c>
      <c r="PJ299" s="92">
        <v>0</v>
      </c>
      <c r="PK299" s="92">
        <v>0</v>
      </c>
      <c r="PL299" s="92">
        <v>0</v>
      </c>
      <c r="PM299" s="92">
        <v>0</v>
      </c>
      <c r="PN299" s="92">
        <v>0</v>
      </c>
      <c r="PO299" s="92">
        <v>0</v>
      </c>
      <c r="PP299" s="92">
        <v>0</v>
      </c>
      <c r="PQ299" s="92">
        <v>0</v>
      </c>
      <c r="PR299" s="92">
        <v>0</v>
      </c>
      <c r="PS299" s="92">
        <v>0</v>
      </c>
      <c r="PT299" s="92">
        <v>0</v>
      </c>
      <c r="PU299" s="92">
        <v>0</v>
      </c>
      <c r="PV299" s="92">
        <v>0</v>
      </c>
      <c r="PW299" s="92">
        <v>0</v>
      </c>
      <c r="PX299" s="92">
        <v>0</v>
      </c>
      <c r="PY299" s="92">
        <v>0</v>
      </c>
      <c r="PZ299" s="92">
        <v>0</v>
      </c>
      <c r="QA299" s="92">
        <v>0</v>
      </c>
      <c r="QB299" s="92">
        <v>0</v>
      </c>
      <c r="QC299" s="92">
        <v>0</v>
      </c>
      <c r="QD299" s="92">
        <v>0</v>
      </c>
      <c r="QE299" s="92">
        <v>0</v>
      </c>
      <c r="QF299" s="92">
        <v>0</v>
      </c>
      <c r="QG299" s="92">
        <v>0</v>
      </c>
      <c r="QH299" s="92">
        <v>0</v>
      </c>
      <c r="QI299" s="92">
        <v>0</v>
      </c>
      <c r="QJ299" s="92">
        <v>0</v>
      </c>
      <c r="QK299" s="92">
        <v>0</v>
      </c>
      <c r="QL299" s="92">
        <v>0</v>
      </c>
      <c r="QM299" s="92">
        <v>0</v>
      </c>
      <c r="QN299" s="92">
        <v>0</v>
      </c>
      <c r="QO299" s="92">
        <v>0</v>
      </c>
      <c r="QP299" s="92">
        <v>0</v>
      </c>
      <c r="QQ299" s="92">
        <v>0</v>
      </c>
      <c r="QR299" s="92">
        <v>0</v>
      </c>
      <c r="QS299" s="92">
        <v>0</v>
      </c>
      <c r="QT299" s="92">
        <v>0</v>
      </c>
      <c r="QU299" s="92">
        <v>0</v>
      </c>
      <c r="QV299" s="92">
        <v>0</v>
      </c>
      <c r="QW299" s="92">
        <v>0</v>
      </c>
      <c r="QX299" s="92">
        <v>0</v>
      </c>
      <c r="QY299" s="92">
        <v>0</v>
      </c>
      <c r="QZ299" s="92">
        <v>0</v>
      </c>
      <c r="RA299" s="92">
        <v>0</v>
      </c>
      <c r="RB299" s="92">
        <v>0</v>
      </c>
      <c r="RC299" s="92">
        <v>0</v>
      </c>
      <c r="RD299" s="92">
        <v>0</v>
      </c>
      <c r="RE299" s="92">
        <v>0</v>
      </c>
      <c r="RF299" s="92">
        <v>0</v>
      </c>
      <c r="RG299" s="92">
        <v>0</v>
      </c>
      <c r="RH299" s="92">
        <v>0</v>
      </c>
      <c r="RI299" s="92">
        <v>0</v>
      </c>
      <c r="RJ299" s="92">
        <v>0</v>
      </c>
      <c r="RK299" s="92">
        <v>0</v>
      </c>
      <c r="RL299" s="92">
        <v>0</v>
      </c>
      <c r="RM299" s="92">
        <v>0</v>
      </c>
      <c r="RN299" s="92">
        <v>0</v>
      </c>
      <c r="RO299" s="92">
        <v>0</v>
      </c>
      <c r="RP299" s="92">
        <v>0</v>
      </c>
      <c r="RQ299" s="92">
        <v>0</v>
      </c>
      <c r="RR299" s="92">
        <v>0</v>
      </c>
      <c r="RS299" s="92">
        <v>0</v>
      </c>
      <c r="RT299" s="92">
        <v>0</v>
      </c>
      <c r="RU299" s="92">
        <v>0</v>
      </c>
      <c r="RV299" s="92">
        <v>0</v>
      </c>
      <c r="RW299" s="92">
        <v>0</v>
      </c>
      <c r="RX299" s="92">
        <v>0</v>
      </c>
      <c r="RY299" s="92">
        <v>0</v>
      </c>
      <c r="RZ299" s="92">
        <v>0</v>
      </c>
      <c r="SA299" s="92">
        <v>0</v>
      </c>
      <c r="SB299" s="92">
        <v>0</v>
      </c>
      <c r="SC299" s="92">
        <v>0</v>
      </c>
      <c r="SD299" s="92">
        <v>0</v>
      </c>
      <c r="SE299" s="92">
        <v>0</v>
      </c>
      <c r="SF299" s="92">
        <v>0</v>
      </c>
      <c r="SG299" s="92">
        <v>0</v>
      </c>
      <c r="SH299" s="92">
        <v>0</v>
      </c>
      <c r="SI299" s="92">
        <v>0</v>
      </c>
      <c r="SJ299" s="92">
        <v>0</v>
      </c>
      <c r="SK299" s="92">
        <v>0</v>
      </c>
      <c r="SL299" s="92">
        <v>0</v>
      </c>
      <c r="SM299" s="92">
        <v>0</v>
      </c>
      <c r="SN299" s="92">
        <v>0</v>
      </c>
      <c r="SO299" s="92">
        <v>0</v>
      </c>
      <c r="SP299" s="92">
        <v>0</v>
      </c>
      <c r="SQ299" s="92">
        <v>0</v>
      </c>
      <c r="SR299" s="92">
        <v>0</v>
      </c>
      <c r="SS299" s="92">
        <v>0</v>
      </c>
      <c r="ST299" s="92">
        <v>0</v>
      </c>
      <c r="SU299" s="92">
        <v>0</v>
      </c>
      <c r="SV299" s="92">
        <v>0</v>
      </c>
      <c r="SW299" s="92">
        <v>0</v>
      </c>
      <c r="SX299" s="92">
        <v>0</v>
      </c>
      <c r="SY299" s="92">
        <v>0</v>
      </c>
      <c r="SZ299" s="92">
        <v>0</v>
      </c>
      <c r="TA299" s="92">
        <v>0</v>
      </c>
      <c r="TB299" s="92">
        <v>0</v>
      </c>
      <c r="TC299" s="92">
        <v>5.4229876499999996</v>
      </c>
      <c r="TD299" s="92">
        <v>0</v>
      </c>
      <c r="TE299" s="92">
        <v>0</v>
      </c>
      <c r="TF299" s="92">
        <v>0</v>
      </c>
      <c r="TG299" s="92">
        <v>0</v>
      </c>
      <c r="TH299" s="92">
        <v>0</v>
      </c>
      <c r="TI299" s="92">
        <v>0</v>
      </c>
      <c r="TJ299" s="92">
        <v>0</v>
      </c>
      <c r="TK299" s="92">
        <v>0</v>
      </c>
      <c r="TL299" s="92">
        <v>0</v>
      </c>
      <c r="TM299" s="92">
        <v>0</v>
      </c>
      <c r="TN299" s="92">
        <v>0</v>
      </c>
      <c r="TO299" s="92">
        <v>0</v>
      </c>
      <c r="TP299" s="92">
        <v>0</v>
      </c>
      <c r="TQ299" s="92">
        <v>-4748951.3899699999</v>
      </c>
      <c r="TR299" s="92">
        <v>0</v>
      </c>
      <c r="TS299" s="92">
        <v>0</v>
      </c>
      <c r="TT299" s="92">
        <v>0</v>
      </c>
      <c r="TU299" s="92">
        <v>0</v>
      </c>
      <c r="TV299" s="92">
        <v>0</v>
      </c>
      <c r="TW299" s="92">
        <v>0</v>
      </c>
      <c r="TX299" s="92">
        <v>0</v>
      </c>
      <c r="TY299" s="92">
        <v>0</v>
      </c>
      <c r="TZ299" s="92">
        <v>0</v>
      </c>
      <c r="UA299" s="92">
        <v>0</v>
      </c>
      <c r="UB299" s="92">
        <v>0</v>
      </c>
      <c r="UC299" s="92">
        <v>0</v>
      </c>
      <c r="UD299" s="92">
        <v>0</v>
      </c>
      <c r="UE299" s="92">
        <v>0</v>
      </c>
      <c r="UF299" s="92">
        <v>0</v>
      </c>
      <c r="UG299" s="92">
        <v>0</v>
      </c>
      <c r="UH299" s="92">
        <v>0</v>
      </c>
      <c r="UI299" s="92">
        <v>0</v>
      </c>
      <c r="UJ299" s="92">
        <v>0</v>
      </c>
      <c r="UK299" s="92">
        <v>0</v>
      </c>
      <c r="UL299" s="92">
        <v>0</v>
      </c>
      <c r="UM299" s="92">
        <v>0</v>
      </c>
      <c r="UN299" s="92">
        <v>0</v>
      </c>
      <c r="UO299" s="92">
        <v>0</v>
      </c>
      <c r="UP299" s="92">
        <v>0</v>
      </c>
      <c r="UQ299" s="92">
        <v>0</v>
      </c>
      <c r="UR299" s="92">
        <v>0</v>
      </c>
      <c r="US299" s="92">
        <v>0</v>
      </c>
      <c r="UT299" s="92">
        <v>0</v>
      </c>
      <c r="UU299" s="92">
        <v>0</v>
      </c>
      <c r="UV299" s="92">
        <v>0</v>
      </c>
      <c r="UW299" s="92">
        <v>0</v>
      </c>
      <c r="UX299" s="92">
        <v>0</v>
      </c>
      <c r="UY299" s="92">
        <v>0</v>
      </c>
      <c r="UZ299" s="92">
        <v>0</v>
      </c>
      <c r="VA299" s="92">
        <v>0</v>
      </c>
      <c r="VB299" s="92">
        <v>0</v>
      </c>
      <c r="VC299" s="92">
        <v>0</v>
      </c>
      <c r="VD299" s="92">
        <v>0</v>
      </c>
      <c r="VE299" s="92">
        <v>0</v>
      </c>
      <c r="VF299" s="92">
        <v>0</v>
      </c>
      <c r="VG299" s="92">
        <v>0</v>
      </c>
      <c r="VH299" s="92">
        <v>0</v>
      </c>
      <c r="VI299" s="92">
        <v>0</v>
      </c>
      <c r="VJ299" s="92">
        <v>0</v>
      </c>
      <c r="VK299" s="92">
        <v>0</v>
      </c>
      <c r="VL299" s="92">
        <v>0</v>
      </c>
      <c r="VM299" s="92">
        <v>0</v>
      </c>
      <c r="VN299" s="92">
        <v>0</v>
      </c>
      <c r="VO299" s="92">
        <v>0</v>
      </c>
      <c r="VP299" s="92">
        <v>0</v>
      </c>
      <c r="VQ299" s="92">
        <v>0</v>
      </c>
      <c r="VR299" s="92">
        <v>0</v>
      </c>
      <c r="VS299" s="92">
        <v>0</v>
      </c>
      <c r="VT299" s="92">
        <v>0</v>
      </c>
      <c r="VU299" s="92">
        <v>0</v>
      </c>
      <c r="VV299" s="92">
        <v>0</v>
      </c>
      <c r="VW299" s="92">
        <v>0</v>
      </c>
      <c r="VX299" s="92">
        <v>0</v>
      </c>
      <c r="VY299" s="92">
        <v>0</v>
      </c>
      <c r="VZ299" s="92">
        <v>0</v>
      </c>
      <c r="WA299" s="92">
        <v>0</v>
      </c>
      <c r="WB299" s="92">
        <v>0</v>
      </c>
      <c r="WC299" s="92">
        <v>0</v>
      </c>
    </row>
    <row r="300" spans="2:601" ht="13.5" customHeight="1">
      <c r="B300" s="851" t="s">
        <v>2959</v>
      </c>
      <c r="C300" s="92">
        <v>0</v>
      </c>
      <c r="D300" s="92">
        <v>0.32526100299999999</v>
      </c>
      <c r="E300" s="92">
        <v>-6.7103673700000005E-4</v>
      </c>
      <c r="F300" s="92">
        <v>1.26383105E-3</v>
      </c>
      <c r="G300" s="92">
        <v>0</v>
      </c>
      <c r="H300" s="92">
        <v>0</v>
      </c>
      <c r="I300" s="92">
        <v>0</v>
      </c>
      <c r="J300" s="92">
        <v>0</v>
      </c>
      <c r="K300" s="92">
        <v>0</v>
      </c>
      <c r="L300" s="92">
        <v>0</v>
      </c>
      <c r="M300" s="92">
        <v>0</v>
      </c>
      <c r="N300" s="92">
        <v>0</v>
      </c>
      <c r="O300" s="92">
        <v>0</v>
      </c>
      <c r="P300" s="92">
        <v>0</v>
      </c>
      <c r="Q300" s="92">
        <v>0</v>
      </c>
      <c r="R300" s="92">
        <v>0</v>
      </c>
      <c r="S300" s="92">
        <v>0</v>
      </c>
      <c r="T300" s="92">
        <v>0</v>
      </c>
      <c r="U300" s="92">
        <v>0</v>
      </c>
      <c r="V300" s="92">
        <v>0</v>
      </c>
      <c r="W300" s="92">
        <v>0</v>
      </c>
      <c r="X300" s="92">
        <v>0</v>
      </c>
      <c r="Y300" s="92">
        <v>0</v>
      </c>
      <c r="Z300" s="92">
        <v>0</v>
      </c>
      <c r="AA300" s="92">
        <v>0</v>
      </c>
      <c r="AB300" s="92">
        <v>0</v>
      </c>
      <c r="AC300" s="92">
        <v>0</v>
      </c>
      <c r="AD300" s="92">
        <v>3.0841592199999999E-3</v>
      </c>
      <c r="AE300" s="92">
        <v>0</v>
      </c>
      <c r="AF300" s="92">
        <v>0</v>
      </c>
      <c r="AG300" s="92">
        <v>0</v>
      </c>
      <c r="AH300" s="92">
        <v>0</v>
      </c>
      <c r="AI300" s="92">
        <v>0</v>
      </c>
      <c r="AJ300" s="92">
        <v>0</v>
      </c>
      <c r="AK300" s="92">
        <v>0</v>
      </c>
      <c r="AL300" s="92">
        <v>0</v>
      </c>
      <c r="AM300" s="92">
        <v>0</v>
      </c>
      <c r="AN300" s="92">
        <v>0</v>
      </c>
      <c r="AO300" s="92">
        <v>0</v>
      </c>
      <c r="AP300" s="92">
        <v>0</v>
      </c>
      <c r="AQ300" s="92">
        <v>0</v>
      </c>
      <c r="AR300" s="92">
        <v>0</v>
      </c>
      <c r="AS300" s="92">
        <v>0</v>
      </c>
      <c r="AT300" s="92">
        <v>0</v>
      </c>
      <c r="AU300" s="92">
        <v>0</v>
      </c>
      <c r="AV300" s="92">
        <v>0</v>
      </c>
      <c r="AW300" s="92">
        <v>0</v>
      </c>
      <c r="AX300" s="92">
        <v>0</v>
      </c>
      <c r="AY300" s="92">
        <v>0</v>
      </c>
      <c r="AZ300" s="92">
        <v>0</v>
      </c>
      <c r="BA300" s="92">
        <v>0</v>
      </c>
      <c r="BB300" s="92">
        <v>0</v>
      </c>
      <c r="BC300" s="92">
        <v>0</v>
      </c>
      <c r="BD300" s="92">
        <v>0</v>
      </c>
      <c r="BE300" s="92">
        <v>0</v>
      </c>
      <c r="BF300" s="92">
        <v>0</v>
      </c>
      <c r="BG300" s="92">
        <v>0</v>
      </c>
      <c r="BH300" s="92">
        <v>0</v>
      </c>
      <c r="BI300" s="92">
        <v>0</v>
      </c>
      <c r="BJ300" s="92">
        <v>0</v>
      </c>
      <c r="BK300" s="92">
        <v>0</v>
      </c>
      <c r="BL300" s="92">
        <v>0</v>
      </c>
      <c r="BM300" s="92">
        <v>0</v>
      </c>
      <c r="BN300" s="92">
        <v>0</v>
      </c>
      <c r="BO300" s="92">
        <v>0</v>
      </c>
      <c r="BP300" s="92">
        <v>0.29067016499999998</v>
      </c>
      <c r="BQ300" s="92">
        <v>0</v>
      </c>
      <c r="BR300" s="92">
        <v>0</v>
      </c>
      <c r="BS300" s="92">
        <v>0</v>
      </c>
      <c r="BT300" s="92">
        <v>0</v>
      </c>
      <c r="BU300" s="92">
        <v>0</v>
      </c>
      <c r="BV300" s="92">
        <v>0</v>
      </c>
      <c r="BW300" s="92">
        <v>0</v>
      </c>
      <c r="BX300" s="92">
        <v>0</v>
      </c>
      <c r="BY300" s="92">
        <v>0</v>
      </c>
      <c r="BZ300" s="92">
        <v>0</v>
      </c>
      <c r="CA300" s="92">
        <v>0</v>
      </c>
      <c r="CB300" s="92">
        <v>0</v>
      </c>
      <c r="CC300" s="92">
        <v>0</v>
      </c>
      <c r="CD300" s="92">
        <v>0</v>
      </c>
      <c r="CE300" s="92">
        <v>0</v>
      </c>
      <c r="CF300" s="92">
        <v>0</v>
      </c>
      <c r="CG300" s="92">
        <v>0</v>
      </c>
      <c r="CH300" s="92">
        <v>0</v>
      </c>
      <c r="CI300" s="92">
        <v>0</v>
      </c>
      <c r="CJ300" s="92">
        <v>0</v>
      </c>
      <c r="CK300" s="92">
        <v>0</v>
      </c>
      <c r="CL300" s="92">
        <v>0</v>
      </c>
      <c r="CM300" s="92">
        <v>0</v>
      </c>
      <c r="CN300" s="92">
        <v>0.70932983500000002</v>
      </c>
      <c r="CO300" s="92">
        <v>0</v>
      </c>
      <c r="CP300" s="92">
        <v>0</v>
      </c>
      <c r="CQ300" s="92">
        <v>0</v>
      </c>
      <c r="CR300" s="92">
        <v>0</v>
      </c>
      <c r="CS300" s="92">
        <v>0</v>
      </c>
      <c r="CT300" s="92">
        <v>0</v>
      </c>
      <c r="CU300" s="92">
        <v>0</v>
      </c>
      <c r="CV300" s="92">
        <v>0</v>
      </c>
      <c r="CW300" s="92">
        <v>0</v>
      </c>
      <c r="CX300" s="92">
        <v>0</v>
      </c>
      <c r="CY300" s="92">
        <v>0</v>
      </c>
      <c r="CZ300" s="92">
        <v>0</v>
      </c>
      <c r="DA300" s="92">
        <v>0</v>
      </c>
      <c r="DB300" s="92">
        <v>0</v>
      </c>
      <c r="DC300" s="92">
        <v>0</v>
      </c>
      <c r="DD300" s="92">
        <v>0</v>
      </c>
      <c r="DE300" s="92">
        <v>0</v>
      </c>
      <c r="DF300" s="92">
        <v>0</v>
      </c>
      <c r="DG300" s="92">
        <v>0</v>
      </c>
      <c r="DH300" s="92">
        <v>0</v>
      </c>
      <c r="DI300" s="92">
        <v>0</v>
      </c>
      <c r="DJ300" s="92">
        <v>0</v>
      </c>
      <c r="DK300" s="92">
        <v>0</v>
      </c>
      <c r="DL300" s="92">
        <v>0</v>
      </c>
      <c r="DM300" s="92">
        <v>0</v>
      </c>
      <c r="DN300" s="92">
        <v>0</v>
      </c>
      <c r="DO300" s="92">
        <v>0</v>
      </c>
      <c r="DP300" s="92">
        <v>0</v>
      </c>
      <c r="DQ300" s="92">
        <v>0</v>
      </c>
      <c r="DR300" s="92">
        <v>0</v>
      </c>
      <c r="DS300" s="92">
        <v>0</v>
      </c>
      <c r="DT300" s="92">
        <v>0</v>
      </c>
      <c r="DU300" s="92">
        <v>0</v>
      </c>
      <c r="DV300" s="92">
        <v>0</v>
      </c>
      <c r="DW300" s="92">
        <v>0</v>
      </c>
      <c r="DX300" s="92">
        <v>0</v>
      </c>
      <c r="DY300" s="92">
        <v>0</v>
      </c>
      <c r="DZ300" s="92">
        <v>2.2768270199999999E-2</v>
      </c>
      <c r="EA300" s="92">
        <v>0</v>
      </c>
      <c r="EB300" s="92">
        <v>0</v>
      </c>
      <c r="EC300" s="92">
        <v>0</v>
      </c>
      <c r="ED300" s="92">
        <v>0</v>
      </c>
      <c r="EE300" s="92">
        <v>0</v>
      </c>
      <c r="EF300" s="92">
        <v>0</v>
      </c>
      <c r="EG300" s="92">
        <v>0</v>
      </c>
      <c r="EH300" s="92">
        <v>0</v>
      </c>
      <c r="EI300" s="92">
        <v>0</v>
      </c>
      <c r="EJ300" s="92">
        <v>0</v>
      </c>
      <c r="EK300" s="92">
        <v>0</v>
      </c>
      <c r="EL300" s="92">
        <v>0</v>
      </c>
      <c r="EM300" s="92">
        <v>0</v>
      </c>
      <c r="EN300" s="92">
        <v>0</v>
      </c>
      <c r="EO300" s="92">
        <v>0</v>
      </c>
      <c r="EP300" s="92">
        <v>0</v>
      </c>
      <c r="EQ300" s="92">
        <v>0</v>
      </c>
      <c r="ER300" s="92">
        <v>0</v>
      </c>
      <c r="ES300" s="92">
        <v>0</v>
      </c>
      <c r="ET300" s="92">
        <v>0</v>
      </c>
      <c r="EU300" s="92">
        <v>0</v>
      </c>
      <c r="EV300" s="92">
        <v>0</v>
      </c>
      <c r="EW300" s="92">
        <v>0</v>
      </c>
      <c r="EX300" s="92">
        <v>0.30249273300000001</v>
      </c>
      <c r="EY300" s="92">
        <v>0</v>
      </c>
      <c r="EZ300" s="92">
        <v>0</v>
      </c>
      <c r="FA300" s="92">
        <v>0</v>
      </c>
      <c r="FB300" s="92">
        <v>0</v>
      </c>
      <c r="FC300" s="92">
        <v>0</v>
      </c>
      <c r="FD300" s="92">
        <v>0</v>
      </c>
      <c r="FE300" s="92">
        <v>0</v>
      </c>
      <c r="FF300" s="92">
        <v>0</v>
      </c>
      <c r="FG300" s="92">
        <v>0</v>
      </c>
      <c r="FH300" s="92">
        <v>0</v>
      </c>
      <c r="FI300" s="92">
        <v>0</v>
      </c>
      <c r="FJ300" s="92">
        <v>0</v>
      </c>
      <c r="FK300" s="92">
        <v>0</v>
      </c>
      <c r="FL300" s="92">
        <v>0</v>
      </c>
      <c r="FM300" s="92">
        <v>0</v>
      </c>
      <c r="FN300" s="92">
        <v>0</v>
      </c>
      <c r="FO300" s="92">
        <v>0</v>
      </c>
      <c r="FP300" s="92">
        <v>0</v>
      </c>
      <c r="FQ300" s="92">
        <v>0</v>
      </c>
      <c r="FR300" s="92">
        <v>0</v>
      </c>
      <c r="FS300" s="92">
        <v>0</v>
      </c>
      <c r="FT300" s="92">
        <v>0</v>
      </c>
      <c r="FU300" s="92">
        <v>0</v>
      </c>
      <c r="FV300" s="92">
        <v>0</v>
      </c>
      <c r="FW300" s="92">
        <v>0</v>
      </c>
      <c r="FX300" s="92">
        <v>0</v>
      </c>
      <c r="FY300" s="92">
        <v>0</v>
      </c>
      <c r="FZ300" s="92">
        <v>0</v>
      </c>
      <c r="GA300" s="92">
        <v>0</v>
      </c>
      <c r="GB300" s="92">
        <v>0</v>
      </c>
      <c r="GC300" s="92">
        <v>0</v>
      </c>
      <c r="GD300" s="92">
        <v>0</v>
      </c>
      <c r="GE300" s="92">
        <v>0</v>
      </c>
      <c r="GF300" s="92">
        <v>0</v>
      </c>
      <c r="GG300" s="92">
        <v>0</v>
      </c>
      <c r="GH300" s="92">
        <v>0</v>
      </c>
      <c r="GI300" s="92">
        <v>0</v>
      </c>
      <c r="GJ300" s="92">
        <v>7.0000000000000007E-2</v>
      </c>
      <c r="GK300" s="92">
        <v>0</v>
      </c>
      <c r="GL300" s="92">
        <v>0</v>
      </c>
      <c r="GM300" s="92">
        <v>0</v>
      </c>
      <c r="GN300" s="92">
        <v>0</v>
      </c>
      <c r="GO300" s="92">
        <v>0</v>
      </c>
      <c r="GP300" s="92">
        <v>0</v>
      </c>
      <c r="GQ300" s="92">
        <v>0</v>
      </c>
      <c r="GR300" s="92">
        <v>0</v>
      </c>
      <c r="GS300" s="92">
        <v>0</v>
      </c>
      <c r="GT300" s="92">
        <v>0</v>
      </c>
      <c r="GU300" s="92">
        <v>0</v>
      </c>
      <c r="GV300" s="92">
        <v>0</v>
      </c>
      <c r="GW300" s="92">
        <v>0</v>
      </c>
      <c r="GX300" s="92">
        <v>0</v>
      </c>
      <c r="GY300" s="92">
        <v>0</v>
      </c>
      <c r="GZ300" s="92">
        <v>0</v>
      </c>
      <c r="HA300" s="92">
        <v>0</v>
      </c>
      <c r="HB300" s="92">
        <v>0</v>
      </c>
      <c r="HC300" s="92">
        <v>0</v>
      </c>
      <c r="HD300" s="92">
        <v>0</v>
      </c>
      <c r="HE300" s="92">
        <v>0</v>
      </c>
      <c r="HF300" s="92">
        <v>0</v>
      </c>
      <c r="HG300" s="92">
        <v>0</v>
      </c>
      <c r="HH300" s="92">
        <v>0.93</v>
      </c>
      <c r="HI300" s="92">
        <v>0</v>
      </c>
      <c r="HJ300" s="92">
        <v>0</v>
      </c>
      <c r="HK300" s="92">
        <v>0</v>
      </c>
      <c r="HL300" s="92">
        <v>0</v>
      </c>
      <c r="HM300" s="92">
        <v>0</v>
      </c>
      <c r="HN300" s="92">
        <v>0</v>
      </c>
      <c r="HO300" s="92">
        <v>0</v>
      </c>
      <c r="HP300" s="92">
        <v>0</v>
      </c>
      <c r="HQ300" s="92">
        <v>0</v>
      </c>
      <c r="HR300" s="92">
        <v>0</v>
      </c>
      <c r="HS300" s="92">
        <v>0</v>
      </c>
      <c r="HT300" s="92">
        <v>0</v>
      </c>
      <c r="HU300" s="92">
        <v>0</v>
      </c>
      <c r="HV300" s="92">
        <v>0</v>
      </c>
      <c r="HW300" s="92">
        <v>0</v>
      </c>
      <c r="HX300" s="92">
        <v>0</v>
      </c>
      <c r="HY300" s="92">
        <v>0</v>
      </c>
      <c r="HZ300" s="92">
        <v>0</v>
      </c>
      <c r="IA300" s="92">
        <v>0</v>
      </c>
      <c r="IB300" s="92">
        <v>0</v>
      </c>
      <c r="IC300" s="92">
        <v>0</v>
      </c>
      <c r="ID300" s="92">
        <v>0</v>
      </c>
      <c r="IE300" s="92">
        <v>0</v>
      </c>
      <c r="IF300" s="92">
        <v>0</v>
      </c>
      <c r="IG300" s="92">
        <v>0</v>
      </c>
      <c r="IH300" s="92">
        <v>0</v>
      </c>
      <c r="II300" s="92">
        <v>0</v>
      </c>
      <c r="IJ300" s="92">
        <v>0</v>
      </c>
      <c r="IK300" s="92">
        <v>0</v>
      </c>
      <c r="IL300" s="92">
        <v>0</v>
      </c>
      <c r="IM300" s="92">
        <v>0</v>
      </c>
      <c r="IN300" s="92">
        <v>0</v>
      </c>
      <c r="IO300" s="92">
        <v>0</v>
      </c>
      <c r="IP300" s="92">
        <v>0</v>
      </c>
      <c r="IQ300" s="92">
        <v>0</v>
      </c>
      <c r="IR300" s="92">
        <v>0</v>
      </c>
      <c r="IS300" s="92">
        <v>0</v>
      </c>
      <c r="IT300" s="92">
        <v>4.3479902700000002E-3</v>
      </c>
      <c r="IU300" s="92">
        <v>0.32526100299999999</v>
      </c>
      <c r="IV300" s="92">
        <v>3.4340585800000001E-3</v>
      </c>
      <c r="IW300" s="92">
        <v>20.887953700000001</v>
      </c>
      <c r="IX300" s="92">
        <v>5.4229876499999996</v>
      </c>
      <c r="IY300" s="92">
        <v>0</v>
      </c>
      <c r="IZ300" s="92">
        <v>1</v>
      </c>
      <c r="JA300" s="92">
        <v>0</v>
      </c>
      <c r="JB300" s="92">
        <v>-154332.622</v>
      </c>
      <c r="JC300" s="92">
        <v>-2063.0716000000002</v>
      </c>
      <c r="JD300" s="92">
        <v>-6.7103673700000005E-4</v>
      </c>
      <c r="JE300" s="92">
        <v>-66.587389000000002</v>
      </c>
      <c r="JF300" s="92">
        <v>-0.89011998599999997</v>
      </c>
      <c r="JG300" s="92">
        <v>2.1102291299999999E-2</v>
      </c>
      <c r="JH300" s="92">
        <v>1.5786034499999999</v>
      </c>
      <c r="JI300" s="92">
        <v>74.807205800000006</v>
      </c>
      <c r="JJ300" s="92">
        <v>3.1372969200000001E-3</v>
      </c>
      <c r="JK300" s="92">
        <v>0</v>
      </c>
      <c r="JL300" s="92">
        <v>0</v>
      </c>
      <c r="JM300" s="92">
        <v>0</v>
      </c>
      <c r="JN300" s="92">
        <v>0</v>
      </c>
      <c r="JO300" s="92">
        <v>0</v>
      </c>
      <c r="JP300" s="92">
        <v>0</v>
      </c>
      <c r="JQ300" s="92">
        <v>0</v>
      </c>
      <c r="JR300" s="92">
        <v>0</v>
      </c>
      <c r="JS300" s="92">
        <v>0</v>
      </c>
      <c r="JT300" s="92">
        <v>0</v>
      </c>
      <c r="JU300" s="92">
        <v>0</v>
      </c>
      <c r="JV300" s="92">
        <v>0</v>
      </c>
      <c r="JW300" s="92">
        <v>0</v>
      </c>
      <c r="JX300" s="92">
        <v>0</v>
      </c>
      <c r="JY300" s="92">
        <v>0</v>
      </c>
      <c r="JZ300" s="92">
        <v>0</v>
      </c>
      <c r="KA300" s="92">
        <v>0</v>
      </c>
      <c r="KB300" s="92">
        <v>0</v>
      </c>
      <c r="KC300" s="92">
        <v>0</v>
      </c>
      <c r="KD300" s="92">
        <v>0</v>
      </c>
      <c r="KE300" s="92">
        <v>0</v>
      </c>
      <c r="KF300" s="92">
        <v>0</v>
      </c>
      <c r="KG300" s="92">
        <v>0</v>
      </c>
      <c r="KH300" s="92">
        <v>0</v>
      </c>
      <c r="KI300" s="92">
        <v>0</v>
      </c>
      <c r="KJ300" s="92">
        <v>0</v>
      </c>
      <c r="KK300" s="92">
        <v>0</v>
      </c>
      <c r="KL300" s="92">
        <v>0</v>
      </c>
      <c r="KM300" s="92">
        <v>0</v>
      </c>
      <c r="KN300" s="92">
        <v>0</v>
      </c>
      <c r="KO300" s="92">
        <v>0</v>
      </c>
      <c r="KP300" s="92">
        <v>0</v>
      </c>
      <c r="KQ300" s="92">
        <v>0</v>
      </c>
      <c r="KR300" s="92">
        <v>0</v>
      </c>
      <c r="KS300" s="92">
        <v>0</v>
      </c>
      <c r="KT300" s="92">
        <v>0</v>
      </c>
      <c r="KU300" s="92">
        <v>0</v>
      </c>
      <c r="KV300" s="92">
        <v>0</v>
      </c>
      <c r="KW300" s="92">
        <v>0</v>
      </c>
      <c r="KX300" s="92">
        <v>0</v>
      </c>
      <c r="KY300" s="92">
        <v>0</v>
      </c>
      <c r="KZ300" s="92">
        <v>0</v>
      </c>
      <c r="LA300" s="92">
        <v>0</v>
      </c>
      <c r="LB300" s="92">
        <v>0</v>
      </c>
      <c r="LC300" s="92">
        <v>0</v>
      </c>
      <c r="LD300" s="92">
        <v>0</v>
      </c>
      <c r="LE300" s="92">
        <v>0</v>
      </c>
      <c r="LF300" s="92">
        <v>0</v>
      </c>
      <c r="LG300" s="92">
        <v>0</v>
      </c>
      <c r="LH300" s="92">
        <v>0</v>
      </c>
      <c r="LI300" s="92">
        <v>0</v>
      </c>
      <c r="LJ300" s="92">
        <v>0</v>
      </c>
      <c r="LK300" s="92">
        <v>0</v>
      </c>
      <c r="LL300" s="92">
        <v>0</v>
      </c>
      <c r="LM300" s="92">
        <v>0</v>
      </c>
      <c r="LN300" s="92">
        <v>0</v>
      </c>
      <c r="LO300" s="92">
        <v>0</v>
      </c>
      <c r="LP300" s="92">
        <v>0</v>
      </c>
      <c r="LQ300" s="92">
        <v>0</v>
      </c>
      <c r="LR300" s="92">
        <v>0</v>
      </c>
      <c r="LS300" s="92">
        <v>0</v>
      </c>
      <c r="LT300" s="92">
        <v>0</v>
      </c>
      <c r="LU300" s="92">
        <v>0</v>
      </c>
      <c r="LV300" s="92">
        <v>0</v>
      </c>
      <c r="LW300" s="92">
        <v>0</v>
      </c>
      <c r="LX300" s="92">
        <v>0</v>
      </c>
      <c r="LY300" s="92">
        <v>0</v>
      </c>
      <c r="LZ300" s="92">
        <v>0</v>
      </c>
      <c r="MA300" s="92">
        <v>0</v>
      </c>
      <c r="MB300" s="92">
        <v>0</v>
      </c>
      <c r="MC300" s="92">
        <v>0</v>
      </c>
      <c r="MD300" s="92">
        <v>0</v>
      </c>
      <c r="ME300" s="92">
        <v>0</v>
      </c>
      <c r="MF300" s="92">
        <v>0</v>
      </c>
      <c r="MG300" s="92">
        <v>0</v>
      </c>
      <c r="MH300" s="92">
        <v>0</v>
      </c>
      <c r="MI300" s="92">
        <v>0</v>
      </c>
      <c r="MJ300" s="92">
        <v>0</v>
      </c>
      <c r="MK300" s="92">
        <v>0</v>
      </c>
      <c r="ML300" s="92">
        <v>0</v>
      </c>
      <c r="MM300" s="92">
        <v>0</v>
      </c>
      <c r="MN300" s="92">
        <v>0</v>
      </c>
      <c r="MO300" s="92">
        <v>0</v>
      </c>
      <c r="MP300" s="92">
        <v>0</v>
      </c>
      <c r="MQ300" s="92">
        <v>0</v>
      </c>
      <c r="MR300" s="92">
        <v>0</v>
      </c>
      <c r="MS300" s="92">
        <v>0</v>
      </c>
      <c r="MT300" s="92">
        <v>0</v>
      </c>
      <c r="MU300" s="92">
        <v>0</v>
      </c>
      <c r="MV300" s="92">
        <v>0</v>
      </c>
      <c r="MW300" s="92">
        <v>0</v>
      </c>
      <c r="MX300" s="92">
        <v>0</v>
      </c>
      <c r="MY300" s="92">
        <v>0</v>
      </c>
      <c r="MZ300" s="92">
        <v>0</v>
      </c>
      <c r="NA300" s="92">
        <v>0</v>
      </c>
      <c r="NB300" s="92">
        <v>0</v>
      </c>
      <c r="NC300" s="92">
        <v>0</v>
      </c>
      <c r="ND300" s="92">
        <v>0</v>
      </c>
      <c r="NE300" s="92">
        <v>0</v>
      </c>
      <c r="NF300" s="92">
        <v>0</v>
      </c>
      <c r="NG300" s="92">
        <v>0</v>
      </c>
      <c r="NH300" s="92">
        <v>0</v>
      </c>
      <c r="NI300" s="92">
        <v>0</v>
      </c>
      <c r="NJ300" s="92">
        <v>0</v>
      </c>
      <c r="NK300" s="92">
        <v>0</v>
      </c>
      <c r="NL300" s="92">
        <v>0</v>
      </c>
      <c r="NM300" s="92">
        <v>0</v>
      </c>
      <c r="NN300" s="92">
        <v>0</v>
      </c>
      <c r="NO300" s="92">
        <v>0</v>
      </c>
      <c r="NP300" s="92">
        <v>0</v>
      </c>
      <c r="NQ300" s="92">
        <v>0</v>
      </c>
      <c r="NR300" s="92">
        <v>0</v>
      </c>
      <c r="NS300" s="92">
        <v>0</v>
      </c>
      <c r="NT300" s="92">
        <v>0</v>
      </c>
      <c r="NU300" s="92">
        <v>0</v>
      </c>
      <c r="NV300" s="92">
        <v>0</v>
      </c>
      <c r="NW300" s="92">
        <v>0</v>
      </c>
      <c r="NX300" s="92">
        <v>0</v>
      </c>
      <c r="NY300" s="92">
        <v>0</v>
      </c>
      <c r="NZ300" s="92">
        <v>0</v>
      </c>
      <c r="OA300" s="92">
        <v>0</v>
      </c>
      <c r="OB300" s="92">
        <v>0</v>
      </c>
      <c r="OC300" s="92">
        <v>0</v>
      </c>
      <c r="OD300" s="92">
        <v>0</v>
      </c>
      <c r="OE300" s="92">
        <v>0</v>
      </c>
      <c r="OF300" s="92">
        <v>0</v>
      </c>
      <c r="OG300" s="92">
        <v>0</v>
      </c>
      <c r="OH300" s="92">
        <v>0</v>
      </c>
      <c r="OI300" s="92">
        <v>0</v>
      </c>
      <c r="OJ300" s="92">
        <v>0</v>
      </c>
      <c r="OK300" s="92">
        <v>0</v>
      </c>
      <c r="OL300" s="92">
        <v>0</v>
      </c>
      <c r="OM300" s="92">
        <v>0</v>
      </c>
      <c r="ON300" s="92">
        <v>0</v>
      </c>
      <c r="OO300" s="92">
        <v>0</v>
      </c>
      <c r="OP300" s="92">
        <v>0</v>
      </c>
      <c r="OQ300" s="92">
        <v>0</v>
      </c>
      <c r="OR300" s="92">
        <v>0</v>
      </c>
      <c r="OS300" s="92">
        <v>0</v>
      </c>
      <c r="OT300" s="92">
        <v>0</v>
      </c>
      <c r="OU300" s="92">
        <v>0</v>
      </c>
      <c r="OV300" s="92">
        <v>0</v>
      </c>
      <c r="OW300" s="92">
        <v>0</v>
      </c>
      <c r="OX300" s="92">
        <v>0</v>
      </c>
      <c r="OY300" s="92">
        <v>0</v>
      </c>
      <c r="OZ300" s="92">
        <v>0</v>
      </c>
      <c r="PA300" s="92">
        <v>0</v>
      </c>
      <c r="PB300" s="92">
        <v>0</v>
      </c>
      <c r="PC300" s="92">
        <v>0</v>
      </c>
      <c r="PD300" s="92">
        <v>0</v>
      </c>
      <c r="PE300" s="92">
        <v>0</v>
      </c>
      <c r="PF300" s="92">
        <v>0</v>
      </c>
      <c r="PG300" s="92">
        <v>0</v>
      </c>
      <c r="PH300" s="92">
        <v>0</v>
      </c>
      <c r="PI300" s="92">
        <v>0</v>
      </c>
      <c r="PJ300" s="92">
        <v>0</v>
      </c>
      <c r="PK300" s="92">
        <v>0</v>
      </c>
      <c r="PL300" s="92">
        <v>0</v>
      </c>
      <c r="PM300" s="92">
        <v>0</v>
      </c>
      <c r="PN300" s="92">
        <v>0</v>
      </c>
      <c r="PO300" s="92">
        <v>0</v>
      </c>
      <c r="PP300" s="92">
        <v>0</v>
      </c>
      <c r="PQ300" s="92">
        <v>0</v>
      </c>
      <c r="PR300" s="92">
        <v>0</v>
      </c>
      <c r="PS300" s="92">
        <v>0</v>
      </c>
      <c r="PT300" s="92">
        <v>0</v>
      </c>
      <c r="PU300" s="92">
        <v>0</v>
      </c>
      <c r="PV300" s="92">
        <v>0</v>
      </c>
      <c r="PW300" s="92">
        <v>0</v>
      </c>
      <c r="PX300" s="92">
        <v>0</v>
      </c>
      <c r="PY300" s="92">
        <v>0</v>
      </c>
      <c r="PZ300" s="92">
        <v>0</v>
      </c>
      <c r="QA300" s="92">
        <v>0</v>
      </c>
      <c r="QB300" s="92">
        <v>0</v>
      </c>
      <c r="QC300" s="92">
        <v>0</v>
      </c>
      <c r="QD300" s="92">
        <v>0</v>
      </c>
      <c r="QE300" s="92">
        <v>0</v>
      </c>
      <c r="QF300" s="92">
        <v>0</v>
      </c>
      <c r="QG300" s="92">
        <v>0</v>
      </c>
      <c r="QH300" s="92">
        <v>0</v>
      </c>
      <c r="QI300" s="92">
        <v>0</v>
      </c>
      <c r="QJ300" s="92">
        <v>0</v>
      </c>
      <c r="QK300" s="92">
        <v>0</v>
      </c>
      <c r="QL300" s="92">
        <v>0</v>
      </c>
      <c r="QM300" s="92">
        <v>0</v>
      </c>
      <c r="QN300" s="92">
        <v>0</v>
      </c>
      <c r="QO300" s="92">
        <v>0</v>
      </c>
      <c r="QP300" s="92">
        <v>0</v>
      </c>
      <c r="QQ300" s="92">
        <v>0</v>
      </c>
      <c r="QR300" s="92">
        <v>0</v>
      </c>
      <c r="QS300" s="92">
        <v>0</v>
      </c>
      <c r="QT300" s="92">
        <v>0</v>
      </c>
      <c r="QU300" s="92">
        <v>0</v>
      </c>
      <c r="QV300" s="92">
        <v>0</v>
      </c>
      <c r="QW300" s="92">
        <v>0</v>
      </c>
      <c r="QX300" s="92">
        <v>0</v>
      </c>
      <c r="QY300" s="92">
        <v>0</v>
      </c>
      <c r="QZ300" s="92">
        <v>0</v>
      </c>
      <c r="RA300" s="92">
        <v>0</v>
      </c>
      <c r="RB300" s="92">
        <v>0</v>
      </c>
      <c r="RC300" s="92">
        <v>0</v>
      </c>
      <c r="RD300" s="92">
        <v>0</v>
      </c>
      <c r="RE300" s="92">
        <v>0</v>
      </c>
      <c r="RF300" s="92">
        <v>0</v>
      </c>
      <c r="RG300" s="92">
        <v>0</v>
      </c>
      <c r="RH300" s="92">
        <v>0</v>
      </c>
      <c r="RI300" s="92">
        <v>0</v>
      </c>
      <c r="RJ300" s="92">
        <v>0</v>
      </c>
      <c r="RK300" s="92">
        <v>0</v>
      </c>
      <c r="RL300" s="92">
        <v>0</v>
      </c>
      <c r="RM300" s="92">
        <v>0</v>
      </c>
      <c r="RN300" s="92">
        <v>0</v>
      </c>
      <c r="RO300" s="92">
        <v>0</v>
      </c>
      <c r="RP300" s="92">
        <v>0</v>
      </c>
      <c r="RQ300" s="92">
        <v>0</v>
      </c>
      <c r="RR300" s="92">
        <v>0</v>
      </c>
      <c r="RS300" s="92">
        <v>0</v>
      </c>
      <c r="RT300" s="92">
        <v>0</v>
      </c>
      <c r="RU300" s="92">
        <v>0</v>
      </c>
      <c r="RV300" s="92">
        <v>0</v>
      </c>
      <c r="RW300" s="92">
        <v>0</v>
      </c>
      <c r="RX300" s="92">
        <v>0</v>
      </c>
      <c r="RY300" s="92">
        <v>0</v>
      </c>
      <c r="RZ300" s="92">
        <v>0</v>
      </c>
      <c r="SA300" s="92">
        <v>0</v>
      </c>
      <c r="SB300" s="92">
        <v>0</v>
      </c>
      <c r="SC300" s="92">
        <v>0</v>
      </c>
      <c r="SD300" s="92">
        <v>0</v>
      </c>
      <c r="SE300" s="92">
        <v>0</v>
      </c>
      <c r="SF300" s="92">
        <v>0</v>
      </c>
      <c r="SG300" s="92">
        <v>0</v>
      </c>
      <c r="SH300" s="92">
        <v>0</v>
      </c>
      <c r="SI300" s="92">
        <v>0</v>
      </c>
      <c r="SJ300" s="92">
        <v>0</v>
      </c>
      <c r="SK300" s="92">
        <v>0</v>
      </c>
      <c r="SL300" s="92">
        <v>0</v>
      </c>
      <c r="SM300" s="92">
        <v>0</v>
      </c>
      <c r="SN300" s="92">
        <v>0</v>
      </c>
      <c r="SO300" s="92">
        <v>0</v>
      </c>
      <c r="SP300" s="92">
        <v>0</v>
      </c>
      <c r="SQ300" s="92">
        <v>0</v>
      </c>
      <c r="SR300" s="92">
        <v>0</v>
      </c>
      <c r="SS300" s="92">
        <v>0</v>
      </c>
      <c r="ST300" s="92">
        <v>0</v>
      </c>
      <c r="SU300" s="92">
        <v>0</v>
      </c>
      <c r="SV300" s="92">
        <v>0</v>
      </c>
      <c r="SW300" s="92">
        <v>0</v>
      </c>
      <c r="SX300" s="92">
        <v>0</v>
      </c>
      <c r="SY300" s="92">
        <v>0</v>
      </c>
      <c r="SZ300" s="92">
        <v>0</v>
      </c>
      <c r="TA300" s="92">
        <v>0</v>
      </c>
      <c r="TB300" s="92">
        <v>0</v>
      </c>
      <c r="TC300" s="92">
        <v>5.4229876499999996</v>
      </c>
      <c r="TD300" s="92">
        <v>0</v>
      </c>
      <c r="TE300" s="92">
        <v>0</v>
      </c>
      <c r="TF300" s="92">
        <v>0</v>
      </c>
      <c r="TG300" s="92">
        <v>0</v>
      </c>
      <c r="TH300" s="92">
        <v>0</v>
      </c>
      <c r="TI300" s="92">
        <v>0</v>
      </c>
      <c r="TJ300" s="92">
        <v>0</v>
      </c>
      <c r="TK300" s="92">
        <v>0</v>
      </c>
      <c r="TL300" s="92">
        <v>0</v>
      </c>
      <c r="TM300" s="92">
        <v>0</v>
      </c>
      <c r="TN300" s="92">
        <v>0</v>
      </c>
      <c r="TO300" s="92">
        <v>0</v>
      </c>
      <c r="TP300" s="92">
        <v>0</v>
      </c>
      <c r="TQ300" s="92">
        <v>-780.01264212399997</v>
      </c>
      <c r="TR300" s="92">
        <v>0</v>
      </c>
      <c r="TS300" s="92">
        <v>0</v>
      </c>
      <c r="TT300" s="92">
        <v>0</v>
      </c>
      <c r="TU300" s="92">
        <v>0</v>
      </c>
      <c r="TV300" s="92">
        <v>0</v>
      </c>
      <c r="TW300" s="92">
        <v>0</v>
      </c>
      <c r="TX300" s="92">
        <v>0</v>
      </c>
      <c r="TY300" s="92">
        <v>0</v>
      </c>
      <c r="TZ300" s="92">
        <v>0</v>
      </c>
      <c r="UA300" s="92">
        <v>0</v>
      </c>
      <c r="UB300" s="92">
        <v>0</v>
      </c>
      <c r="UC300" s="92">
        <v>0</v>
      </c>
      <c r="UD300" s="92">
        <v>0</v>
      </c>
      <c r="UE300" s="92">
        <v>0</v>
      </c>
      <c r="UF300" s="92">
        <v>0</v>
      </c>
      <c r="UG300" s="92">
        <v>0</v>
      </c>
      <c r="UH300" s="92">
        <v>0</v>
      </c>
      <c r="UI300" s="92">
        <v>0</v>
      </c>
      <c r="UJ300" s="92">
        <v>0</v>
      </c>
      <c r="UK300" s="92">
        <v>0</v>
      </c>
      <c r="UL300" s="92">
        <v>0</v>
      </c>
      <c r="UM300" s="92">
        <v>0</v>
      </c>
      <c r="UN300" s="92">
        <v>0</v>
      </c>
      <c r="UO300" s="92">
        <v>0</v>
      </c>
      <c r="UP300" s="92">
        <v>0</v>
      </c>
      <c r="UQ300" s="92">
        <v>0</v>
      </c>
      <c r="UR300" s="92">
        <v>0</v>
      </c>
      <c r="US300" s="92">
        <v>0</v>
      </c>
      <c r="UT300" s="92">
        <v>0</v>
      </c>
      <c r="UU300" s="92">
        <v>0</v>
      </c>
      <c r="UV300" s="92">
        <v>0</v>
      </c>
      <c r="UW300" s="92">
        <v>0</v>
      </c>
      <c r="UX300" s="92">
        <v>0</v>
      </c>
      <c r="UY300" s="92">
        <v>0</v>
      </c>
      <c r="UZ300" s="92">
        <v>0</v>
      </c>
      <c r="VA300" s="92">
        <v>0</v>
      </c>
      <c r="VB300" s="92">
        <v>0</v>
      </c>
      <c r="VC300" s="92">
        <v>0</v>
      </c>
      <c r="VD300" s="92">
        <v>0</v>
      </c>
      <c r="VE300" s="92">
        <v>0</v>
      </c>
      <c r="VF300" s="92">
        <v>0</v>
      </c>
      <c r="VG300" s="92">
        <v>0</v>
      </c>
      <c r="VH300" s="92">
        <v>0</v>
      </c>
      <c r="VI300" s="92">
        <v>0</v>
      </c>
      <c r="VJ300" s="92">
        <v>0</v>
      </c>
      <c r="VK300" s="92">
        <v>0</v>
      </c>
      <c r="VL300" s="92">
        <v>0</v>
      </c>
      <c r="VM300" s="92">
        <v>0</v>
      </c>
      <c r="VN300" s="92">
        <v>0</v>
      </c>
      <c r="VO300" s="92">
        <v>0</v>
      </c>
      <c r="VP300" s="92">
        <v>0</v>
      </c>
      <c r="VQ300" s="92">
        <v>0</v>
      </c>
      <c r="VR300" s="92">
        <v>0</v>
      </c>
      <c r="VS300" s="92">
        <v>0</v>
      </c>
      <c r="VT300" s="92">
        <v>0</v>
      </c>
      <c r="VU300" s="92">
        <v>0</v>
      </c>
      <c r="VV300" s="92">
        <v>0</v>
      </c>
      <c r="VW300" s="92">
        <v>0</v>
      </c>
      <c r="VX300" s="92">
        <v>0</v>
      </c>
      <c r="VY300" s="92">
        <v>0</v>
      </c>
      <c r="VZ300" s="92">
        <v>0</v>
      </c>
      <c r="WA300" s="92">
        <v>0</v>
      </c>
      <c r="WB300" s="92">
        <v>0</v>
      </c>
      <c r="WC300" s="92">
        <v>0</v>
      </c>
    </row>
    <row r="301" spans="2:601" ht="13.5" customHeight="1">
      <c r="B301" s="851" t="s">
        <v>2960</v>
      </c>
      <c r="C301" s="92">
        <v>0</v>
      </c>
      <c r="D301" s="92">
        <v>1050.60419</v>
      </c>
      <c r="E301" s="92">
        <v>-0.976681613</v>
      </c>
      <c r="F301" s="92">
        <v>0</v>
      </c>
      <c r="G301" s="92">
        <v>0</v>
      </c>
      <c r="H301" s="92">
        <v>0</v>
      </c>
      <c r="I301" s="92">
        <v>0</v>
      </c>
      <c r="J301" s="92">
        <v>0</v>
      </c>
      <c r="K301" s="92">
        <v>0</v>
      </c>
      <c r="L301" s="92">
        <v>0</v>
      </c>
      <c r="M301" s="92">
        <v>0</v>
      </c>
      <c r="N301" s="92">
        <v>0</v>
      </c>
      <c r="O301" s="92">
        <v>0</v>
      </c>
      <c r="P301" s="92">
        <v>0</v>
      </c>
      <c r="Q301" s="92">
        <v>0</v>
      </c>
      <c r="R301" s="92">
        <v>0</v>
      </c>
      <c r="S301" s="92">
        <v>0</v>
      </c>
      <c r="T301" s="92">
        <v>0</v>
      </c>
      <c r="U301" s="92">
        <v>0</v>
      </c>
      <c r="V301" s="92">
        <v>0</v>
      </c>
      <c r="W301" s="92">
        <v>0</v>
      </c>
      <c r="X301" s="92">
        <v>0</v>
      </c>
      <c r="Y301" s="92">
        <v>0</v>
      </c>
      <c r="Z301" s="92">
        <v>0</v>
      </c>
      <c r="AA301" s="92">
        <v>0</v>
      </c>
      <c r="AB301" s="92">
        <v>0</v>
      </c>
      <c r="AC301" s="92">
        <v>61.689350599999997</v>
      </c>
      <c r="AD301" s="92">
        <v>0</v>
      </c>
      <c r="AE301" s="92">
        <v>0</v>
      </c>
      <c r="AF301" s="92">
        <v>0</v>
      </c>
      <c r="AG301" s="92">
        <v>0</v>
      </c>
      <c r="AH301" s="92">
        <v>0</v>
      </c>
      <c r="AI301" s="92">
        <v>0</v>
      </c>
      <c r="AJ301" s="92">
        <v>0</v>
      </c>
      <c r="AK301" s="92">
        <v>0</v>
      </c>
      <c r="AL301" s="92">
        <v>0</v>
      </c>
      <c r="AM301" s="92">
        <v>0</v>
      </c>
      <c r="AN301" s="92">
        <v>0</v>
      </c>
      <c r="AO301" s="92">
        <v>0</v>
      </c>
      <c r="AP301" s="92">
        <v>0</v>
      </c>
      <c r="AQ301" s="92">
        <v>0</v>
      </c>
      <c r="AR301" s="92">
        <v>0</v>
      </c>
      <c r="AS301" s="92">
        <v>0</v>
      </c>
      <c r="AT301" s="92">
        <v>0</v>
      </c>
      <c r="AU301" s="92">
        <v>0</v>
      </c>
      <c r="AV301" s="92">
        <v>0</v>
      </c>
      <c r="AW301" s="92">
        <v>0</v>
      </c>
      <c r="AX301" s="92">
        <v>0</v>
      </c>
      <c r="AY301" s="92">
        <v>0</v>
      </c>
      <c r="AZ301" s="92">
        <v>0</v>
      </c>
      <c r="BA301" s="92">
        <v>0</v>
      </c>
      <c r="BB301" s="92">
        <v>0</v>
      </c>
      <c r="BC301" s="92">
        <v>0</v>
      </c>
      <c r="BD301" s="92">
        <v>0</v>
      </c>
      <c r="BE301" s="92">
        <v>0</v>
      </c>
      <c r="BF301" s="92">
        <v>0</v>
      </c>
      <c r="BG301" s="92">
        <v>0</v>
      </c>
      <c r="BH301" s="92">
        <v>0</v>
      </c>
      <c r="BI301" s="92">
        <v>0</v>
      </c>
      <c r="BJ301" s="92">
        <v>0</v>
      </c>
      <c r="BK301" s="92">
        <v>0</v>
      </c>
      <c r="BL301" s="92">
        <v>0</v>
      </c>
      <c r="BM301" s="92">
        <v>0</v>
      </c>
      <c r="BN301" s="92">
        <v>0</v>
      </c>
      <c r="BO301" s="92">
        <v>0</v>
      </c>
      <c r="BP301" s="92">
        <v>0</v>
      </c>
      <c r="BQ301" s="92">
        <v>0</v>
      </c>
      <c r="BR301" s="92">
        <v>0</v>
      </c>
      <c r="BS301" s="92">
        <v>0</v>
      </c>
      <c r="BT301" s="92">
        <v>0</v>
      </c>
      <c r="BU301" s="92">
        <v>0</v>
      </c>
      <c r="BV301" s="92">
        <v>0</v>
      </c>
      <c r="BW301" s="92">
        <v>0</v>
      </c>
      <c r="BX301" s="92">
        <v>0</v>
      </c>
      <c r="BY301" s="92">
        <v>0</v>
      </c>
      <c r="BZ301" s="92">
        <v>0</v>
      </c>
      <c r="CA301" s="92">
        <v>0</v>
      </c>
      <c r="CB301" s="92">
        <v>0</v>
      </c>
      <c r="CC301" s="92">
        <v>0</v>
      </c>
      <c r="CD301" s="92">
        <v>0</v>
      </c>
      <c r="CE301" s="92">
        <v>0</v>
      </c>
      <c r="CF301" s="92">
        <v>0</v>
      </c>
      <c r="CG301" s="92">
        <v>0</v>
      </c>
      <c r="CH301" s="92">
        <v>0</v>
      </c>
      <c r="CI301" s="92">
        <v>0</v>
      </c>
      <c r="CJ301" s="92">
        <v>0</v>
      </c>
      <c r="CK301" s="92">
        <v>0</v>
      </c>
      <c r="CL301" s="92">
        <v>0</v>
      </c>
      <c r="CM301" s="92">
        <v>1</v>
      </c>
      <c r="CN301" s="92">
        <v>0</v>
      </c>
      <c r="CO301" s="92">
        <v>0</v>
      </c>
      <c r="CP301" s="92">
        <v>0</v>
      </c>
      <c r="CQ301" s="92">
        <v>0</v>
      </c>
      <c r="CR301" s="92">
        <v>0</v>
      </c>
      <c r="CS301" s="92">
        <v>0</v>
      </c>
      <c r="CT301" s="92">
        <v>0</v>
      </c>
      <c r="CU301" s="92">
        <v>0</v>
      </c>
      <c r="CV301" s="92">
        <v>0</v>
      </c>
      <c r="CW301" s="92">
        <v>0</v>
      </c>
      <c r="CX301" s="92">
        <v>0</v>
      </c>
      <c r="CY301" s="92">
        <v>0</v>
      </c>
      <c r="CZ301" s="92">
        <v>0</v>
      </c>
      <c r="DA301" s="92">
        <v>0</v>
      </c>
      <c r="DB301" s="92">
        <v>0</v>
      </c>
      <c r="DC301" s="92">
        <v>0</v>
      </c>
      <c r="DD301" s="92">
        <v>0</v>
      </c>
      <c r="DE301" s="92">
        <v>0</v>
      </c>
      <c r="DF301" s="92">
        <v>0</v>
      </c>
      <c r="DG301" s="92">
        <v>0</v>
      </c>
      <c r="DH301" s="92">
        <v>0</v>
      </c>
      <c r="DI301" s="92">
        <v>0</v>
      </c>
      <c r="DJ301" s="92">
        <v>0</v>
      </c>
      <c r="DK301" s="92">
        <v>0</v>
      </c>
      <c r="DL301" s="92">
        <v>0</v>
      </c>
      <c r="DM301" s="92">
        <v>0</v>
      </c>
      <c r="DN301" s="92">
        <v>0</v>
      </c>
      <c r="DO301" s="92">
        <v>0</v>
      </c>
      <c r="DP301" s="92">
        <v>0</v>
      </c>
      <c r="DQ301" s="92">
        <v>0</v>
      </c>
      <c r="DR301" s="92">
        <v>0</v>
      </c>
      <c r="DS301" s="92">
        <v>0</v>
      </c>
      <c r="DT301" s="92">
        <v>0</v>
      </c>
      <c r="DU301" s="92">
        <v>0</v>
      </c>
      <c r="DV301" s="92">
        <v>0</v>
      </c>
      <c r="DW301" s="92">
        <v>0</v>
      </c>
      <c r="DX301" s="92">
        <v>0</v>
      </c>
      <c r="DY301" s="92">
        <v>0</v>
      </c>
      <c r="DZ301" s="92">
        <v>0</v>
      </c>
      <c r="EA301" s="92">
        <v>0</v>
      </c>
      <c r="EB301" s="92">
        <v>0</v>
      </c>
      <c r="EC301" s="92">
        <v>0</v>
      </c>
      <c r="ED301" s="92">
        <v>0</v>
      </c>
      <c r="EE301" s="92">
        <v>0</v>
      </c>
      <c r="EF301" s="92">
        <v>0</v>
      </c>
      <c r="EG301" s="92">
        <v>0</v>
      </c>
      <c r="EH301" s="92">
        <v>0</v>
      </c>
      <c r="EI301" s="92">
        <v>0</v>
      </c>
      <c r="EJ301" s="92">
        <v>0</v>
      </c>
      <c r="EK301" s="92">
        <v>0</v>
      </c>
      <c r="EL301" s="92">
        <v>0</v>
      </c>
      <c r="EM301" s="92">
        <v>0</v>
      </c>
      <c r="EN301" s="92">
        <v>0</v>
      </c>
      <c r="EO301" s="92">
        <v>0</v>
      </c>
      <c r="EP301" s="92">
        <v>0</v>
      </c>
      <c r="EQ301" s="92">
        <v>0</v>
      </c>
      <c r="ER301" s="92">
        <v>0</v>
      </c>
      <c r="ES301" s="92">
        <v>0</v>
      </c>
      <c r="ET301" s="92">
        <v>0</v>
      </c>
      <c r="EU301" s="92">
        <v>0</v>
      </c>
      <c r="EV301" s="92">
        <v>0</v>
      </c>
      <c r="EW301" s="92">
        <v>1050.60419</v>
      </c>
      <c r="EX301" s="92">
        <v>0</v>
      </c>
      <c r="EY301" s="92">
        <v>0</v>
      </c>
      <c r="EZ301" s="92">
        <v>0</v>
      </c>
      <c r="FA301" s="92">
        <v>0</v>
      </c>
      <c r="FB301" s="92">
        <v>0</v>
      </c>
      <c r="FC301" s="92">
        <v>0</v>
      </c>
      <c r="FD301" s="92">
        <v>0</v>
      </c>
      <c r="FE301" s="92">
        <v>0</v>
      </c>
      <c r="FF301" s="92">
        <v>0</v>
      </c>
      <c r="FG301" s="92">
        <v>0</v>
      </c>
      <c r="FH301" s="92">
        <v>0</v>
      </c>
      <c r="FI301" s="92">
        <v>0</v>
      </c>
      <c r="FJ301" s="92">
        <v>0</v>
      </c>
      <c r="FK301" s="92">
        <v>0</v>
      </c>
      <c r="FL301" s="92">
        <v>0</v>
      </c>
      <c r="FM301" s="92">
        <v>0</v>
      </c>
      <c r="FN301" s="92">
        <v>0</v>
      </c>
      <c r="FO301" s="92">
        <v>0</v>
      </c>
      <c r="FP301" s="92">
        <v>0</v>
      </c>
      <c r="FQ301" s="92">
        <v>0</v>
      </c>
      <c r="FR301" s="92">
        <v>0</v>
      </c>
      <c r="FS301" s="92">
        <v>0</v>
      </c>
      <c r="FT301" s="92">
        <v>0</v>
      </c>
      <c r="FU301" s="92">
        <v>0</v>
      </c>
      <c r="FV301" s="92">
        <v>0</v>
      </c>
      <c r="FW301" s="92">
        <v>0</v>
      </c>
      <c r="FX301" s="92">
        <v>0</v>
      </c>
      <c r="FY301" s="92">
        <v>0</v>
      </c>
      <c r="FZ301" s="92">
        <v>0</v>
      </c>
      <c r="GA301" s="92">
        <v>0</v>
      </c>
      <c r="GB301" s="92">
        <v>0</v>
      </c>
      <c r="GC301" s="92">
        <v>0</v>
      </c>
      <c r="GD301" s="92">
        <v>0</v>
      </c>
      <c r="GE301" s="92">
        <v>0</v>
      </c>
      <c r="GF301" s="92">
        <v>0</v>
      </c>
      <c r="GG301" s="92">
        <v>0</v>
      </c>
      <c r="GH301" s="92">
        <v>0</v>
      </c>
      <c r="GI301" s="92">
        <v>0</v>
      </c>
      <c r="GJ301" s="92">
        <v>0</v>
      </c>
      <c r="GK301" s="92">
        <v>0</v>
      </c>
      <c r="GL301" s="92">
        <v>0</v>
      </c>
      <c r="GM301" s="92">
        <v>0</v>
      </c>
      <c r="GN301" s="92">
        <v>0</v>
      </c>
      <c r="GO301" s="92">
        <v>0</v>
      </c>
      <c r="GP301" s="92">
        <v>0</v>
      </c>
      <c r="GQ301" s="92">
        <v>0</v>
      </c>
      <c r="GR301" s="92">
        <v>0</v>
      </c>
      <c r="GS301" s="92">
        <v>0</v>
      </c>
      <c r="GT301" s="92">
        <v>0</v>
      </c>
      <c r="GU301" s="92">
        <v>0</v>
      </c>
      <c r="GV301" s="92">
        <v>0</v>
      </c>
      <c r="GW301" s="92">
        <v>0</v>
      </c>
      <c r="GX301" s="92">
        <v>0</v>
      </c>
      <c r="GY301" s="92">
        <v>0</v>
      </c>
      <c r="GZ301" s="92">
        <v>0</v>
      </c>
      <c r="HA301" s="92">
        <v>0</v>
      </c>
      <c r="HB301" s="92">
        <v>0</v>
      </c>
      <c r="HC301" s="92">
        <v>0</v>
      </c>
      <c r="HD301" s="92">
        <v>0</v>
      </c>
      <c r="HE301" s="92">
        <v>0</v>
      </c>
      <c r="HF301" s="92">
        <v>0</v>
      </c>
      <c r="HG301" s="92">
        <v>1</v>
      </c>
      <c r="HH301" s="92">
        <v>0</v>
      </c>
      <c r="HI301" s="92">
        <v>0</v>
      </c>
      <c r="HJ301" s="92">
        <v>0</v>
      </c>
      <c r="HK301" s="92">
        <v>0</v>
      </c>
      <c r="HL301" s="92">
        <v>0</v>
      </c>
      <c r="HM301" s="92">
        <v>0</v>
      </c>
      <c r="HN301" s="92">
        <v>0</v>
      </c>
      <c r="HO301" s="92">
        <v>0</v>
      </c>
      <c r="HP301" s="92">
        <v>0</v>
      </c>
      <c r="HQ301" s="92">
        <v>0</v>
      </c>
      <c r="HR301" s="92">
        <v>0</v>
      </c>
      <c r="HS301" s="92">
        <v>0</v>
      </c>
      <c r="HT301" s="92">
        <v>0</v>
      </c>
      <c r="HU301" s="92">
        <v>0</v>
      </c>
      <c r="HV301" s="92">
        <v>0</v>
      </c>
      <c r="HW301" s="92">
        <v>0</v>
      </c>
      <c r="HX301" s="92">
        <v>0</v>
      </c>
      <c r="HY301" s="92">
        <v>0</v>
      </c>
      <c r="HZ301" s="92">
        <v>0</v>
      </c>
      <c r="IA301" s="92">
        <v>0</v>
      </c>
      <c r="IB301" s="92">
        <v>0</v>
      </c>
      <c r="IC301" s="92">
        <v>0</v>
      </c>
      <c r="ID301" s="92">
        <v>0</v>
      </c>
      <c r="IE301" s="92">
        <v>0</v>
      </c>
      <c r="IF301" s="92">
        <v>0</v>
      </c>
      <c r="IG301" s="92">
        <v>0</v>
      </c>
      <c r="IH301" s="92">
        <v>0</v>
      </c>
      <c r="II301" s="92">
        <v>0</v>
      </c>
      <c r="IJ301" s="92">
        <v>0</v>
      </c>
      <c r="IK301" s="92">
        <v>0</v>
      </c>
      <c r="IL301" s="92">
        <v>0</v>
      </c>
      <c r="IM301" s="92">
        <v>0</v>
      </c>
      <c r="IN301" s="92">
        <v>0</v>
      </c>
      <c r="IO301" s="92">
        <v>0</v>
      </c>
      <c r="IP301" s="92">
        <v>0</v>
      </c>
      <c r="IQ301" s="92">
        <v>0</v>
      </c>
      <c r="IR301" s="92">
        <v>0</v>
      </c>
      <c r="IS301" s="92">
        <v>0</v>
      </c>
      <c r="IT301" s="92">
        <v>61.689350599999997</v>
      </c>
      <c r="IU301" s="92">
        <v>1050.60419</v>
      </c>
      <c r="IV301" s="92">
        <v>28.720546299999999</v>
      </c>
      <c r="IW301" s="92">
        <v>20</v>
      </c>
      <c r="IX301" s="92">
        <v>17</v>
      </c>
      <c r="IY301" s="92">
        <v>0</v>
      </c>
      <c r="IZ301" s="92">
        <v>1</v>
      </c>
      <c r="JA301" s="92">
        <v>0</v>
      </c>
      <c r="JB301" s="92">
        <v>-15832.2564</v>
      </c>
      <c r="JC301" s="92">
        <v>-929.63803600000006</v>
      </c>
      <c r="JD301" s="92">
        <v>-0.976681613</v>
      </c>
      <c r="JE301" s="92">
        <v>-44.475377799999997</v>
      </c>
      <c r="JF301" s="92">
        <v>-2.6115041300000001</v>
      </c>
      <c r="JG301" s="92">
        <v>3.5798617300000002E-2</v>
      </c>
      <c r="JH301" s="92">
        <v>0.60967049900000003</v>
      </c>
      <c r="JI301" s="92">
        <v>17.030560000000001</v>
      </c>
      <c r="JJ301" s="92">
        <v>55.065764999999999</v>
      </c>
      <c r="JK301" s="92">
        <v>0</v>
      </c>
      <c r="JL301" s="92">
        <v>0</v>
      </c>
      <c r="JM301" s="92">
        <v>0</v>
      </c>
      <c r="JN301" s="92">
        <v>0</v>
      </c>
      <c r="JO301" s="92">
        <v>0</v>
      </c>
      <c r="JP301" s="92">
        <v>0</v>
      </c>
      <c r="JQ301" s="92">
        <v>0</v>
      </c>
      <c r="JR301" s="92">
        <v>0</v>
      </c>
      <c r="JS301" s="92">
        <v>0</v>
      </c>
      <c r="JT301" s="92">
        <v>0</v>
      </c>
      <c r="JU301" s="92">
        <v>0</v>
      </c>
      <c r="JV301" s="92">
        <v>0</v>
      </c>
      <c r="JW301" s="92">
        <v>0</v>
      </c>
      <c r="JX301" s="92">
        <v>0</v>
      </c>
      <c r="JY301" s="92">
        <v>0</v>
      </c>
      <c r="JZ301" s="92">
        <v>0</v>
      </c>
      <c r="KA301" s="92">
        <v>0</v>
      </c>
      <c r="KB301" s="92">
        <v>0</v>
      </c>
      <c r="KC301" s="92">
        <v>0</v>
      </c>
      <c r="KD301" s="92">
        <v>0</v>
      </c>
      <c r="KE301" s="92">
        <v>0</v>
      </c>
      <c r="KF301" s="92">
        <v>0</v>
      </c>
      <c r="KG301" s="92">
        <v>0</v>
      </c>
      <c r="KH301" s="92">
        <v>0</v>
      </c>
      <c r="KI301" s="92">
        <v>0</v>
      </c>
      <c r="KJ301" s="92">
        <v>0</v>
      </c>
      <c r="KK301" s="92">
        <v>0</v>
      </c>
      <c r="KL301" s="92">
        <v>0</v>
      </c>
      <c r="KM301" s="92">
        <v>0</v>
      </c>
      <c r="KN301" s="92">
        <v>0</v>
      </c>
      <c r="KO301" s="92">
        <v>0</v>
      </c>
      <c r="KP301" s="92">
        <v>0</v>
      </c>
      <c r="KQ301" s="92">
        <v>0</v>
      </c>
      <c r="KR301" s="92">
        <v>0</v>
      </c>
      <c r="KS301" s="92">
        <v>0</v>
      </c>
      <c r="KT301" s="92">
        <v>0</v>
      </c>
      <c r="KU301" s="92">
        <v>0</v>
      </c>
      <c r="KV301" s="92">
        <v>0</v>
      </c>
      <c r="KW301" s="92">
        <v>0</v>
      </c>
      <c r="KX301" s="92">
        <v>0</v>
      </c>
      <c r="KY301" s="92">
        <v>0</v>
      </c>
      <c r="KZ301" s="92">
        <v>0</v>
      </c>
      <c r="LA301" s="92">
        <v>0</v>
      </c>
      <c r="LB301" s="92">
        <v>0</v>
      </c>
      <c r="LC301" s="92">
        <v>0</v>
      </c>
      <c r="LD301" s="92">
        <v>0</v>
      </c>
      <c r="LE301" s="92">
        <v>0</v>
      </c>
      <c r="LF301" s="92">
        <v>0</v>
      </c>
      <c r="LG301" s="92">
        <v>0</v>
      </c>
      <c r="LH301" s="92">
        <v>0</v>
      </c>
      <c r="LI301" s="92">
        <v>0</v>
      </c>
      <c r="LJ301" s="92">
        <v>0</v>
      </c>
      <c r="LK301" s="92">
        <v>0</v>
      </c>
      <c r="LL301" s="92">
        <v>0</v>
      </c>
      <c r="LM301" s="92">
        <v>0</v>
      </c>
      <c r="LN301" s="92">
        <v>0</v>
      </c>
      <c r="LO301" s="92">
        <v>0</v>
      </c>
      <c r="LP301" s="92">
        <v>0</v>
      </c>
      <c r="LQ301" s="92">
        <v>0</v>
      </c>
      <c r="LR301" s="92">
        <v>0</v>
      </c>
      <c r="LS301" s="92">
        <v>0</v>
      </c>
      <c r="LT301" s="92">
        <v>0</v>
      </c>
      <c r="LU301" s="92">
        <v>0</v>
      </c>
      <c r="LV301" s="92">
        <v>0</v>
      </c>
      <c r="LW301" s="92">
        <v>0</v>
      </c>
      <c r="LX301" s="92">
        <v>0</v>
      </c>
      <c r="LY301" s="92">
        <v>0</v>
      </c>
      <c r="LZ301" s="92">
        <v>0</v>
      </c>
      <c r="MA301" s="92">
        <v>0</v>
      </c>
      <c r="MB301" s="92">
        <v>0</v>
      </c>
      <c r="MC301" s="92">
        <v>0</v>
      </c>
      <c r="MD301" s="92">
        <v>0</v>
      </c>
      <c r="ME301" s="92">
        <v>0</v>
      </c>
      <c r="MF301" s="92">
        <v>0</v>
      </c>
      <c r="MG301" s="92">
        <v>0</v>
      </c>
      <c r="MH301" s="92">
        <v>0</v>
      </c>
      <c r="MI301" s="92">
        <v>0</v>
      </c>
      <c r="MJ301" s="92">
        <v>0</v>
      </c>
      <c r="MK301" s="92">
        <v>0</v>
      </c>
      <c r="ML301" s="92">
        <v>0</v>
      </c>
      <c r="MM301" s="92">
        <v>0</v>
      </c>
      <c r="MN301" s="92">
        <v>0</v>
      </c>
      <c r="MO301" s="92">
        <v>0</v>
      </c>
      <c r="MP301" s="92">
        <v>0</v>
      </c>
      <c r="MQ301" s="92">
        <v>0</v>
      </c>
      <c r="MR301" s="92">
        <v>0</v>
      </c>
      <c r="MS301" s="92">
        <v>0</v>
      </c>
      <c r="MT301" s="92">
        <v>0</v>
      </c>
      <c r="MU301" s="92">
        <v>0</v>
      </c>
      <c r="MV301" s="92">
        <v>0</v>
      </c>
      <c r="MW301" s="92">
        <v>0</v>
      </c>
      <c r="MX301" s="92">
        <v>0</v>
      </c>
      <c r="MY301" s="92">
        <v>0</v>
      </c>
      <c r="MZ301" s="92">
        <v>0</v>
      </c>
      <c r="NA301" s="92">
        <v>0</v>
      </c>
      <c r="NB301" s="92">
        <v>0</v>
      </c>
      <c r="NC301" s="92">
        <v>0</v>
      </c>
      <c r="ND301" s="92">
        <v>0</v>
      </c>
      <c r="NE301" s="92">
        <v>0</v>
      </c>
      <c r="NF301" s="92">
        <v>0</v>
      </c>
      <c r="NG301" s="92">
        <v>0</v>
      </c>
      <c r="NH301" s="92">
        <v>0</v>
      </c>
      <c r="NI301" s="92">
        <v>0</v>
      </c>
      <c r="NJ301" s="92">
        <v>0</v>
      </c>
      <c r="NK301" s="92">
        <v>0</v>
      </c>
      <c r="NL301" s="92">
        <v>0</v>
      </c>
      <c r="NM301" s="92">
        <v>0</v>
      </c>
      <c r="NN301" s="92">
        <v>0</v>
      </c>
      <c r="NO301" s="92">
        <v>0</v>
      </c>
      <c r="NP301" s="92">
        <v>0</v>
      </c>
      <c r="NQ301" s="92">
        <v>0</v>
      </c>
      <c r="NR301" s="92">
        <v>0</v>
      </c>
      <c r="NS301" s="92">
        <v>0</v>
      </c>
      <c r="NT301" s="92">
        <v>0</v>
      </c>
      <c r="NU301" s="92">
        <v>0</v>
      </c>
      <c r="NV301" s="92">
        <v>0</v>
      </c>
      <c r="NW301" s="92">
        <v>0</v>
      </c>
      <c r="NX301" s="92">
        <v>0</v>
      </c>
      <c r="NY301" s="92">
        <v>0</v>
      </c>
      <c r="NZ301" s="92">
        <v>0</v>
      </c>
      <c r="OA301" s="92">
        <v>0</v>
      </c>
      <c r="OB301" s="92">
        <v>0</v>
      </c>
      <c r="OC301" s="92">
        <v>0</v>
      </c>
      <c r="OD301" s="92">
        <v>0</v>
      </c>
      <c r="OE301" s="92">
        <v>0</v>
      </c>
      <c r="OF301" s="92">
        <v>0</v>
      </c>
      <c r="OG301" s="92">
        <v>0</v>
      </c>
      <c r="OH301" s="92">
        <v>0</v>
      </c>
      <c r="OI301" s="92">
        <v>0</v>
      </c>
      <c r="OJ301" s="92">
        <v>0</v>
      </c>
      <c r="OK301" s="92">
        <v>0</v>
      </c>
      <c r="OL301" s="92">
        <v>0</v>
      </c>
      <c r="OM301" s="92">
        <v>0</v>
      </c>
      <c r="ON301" s="92">
        <v>0</v>
      </c>
      <c r="OO301" s="92">
        <v>0</v>
      </c>
      <c r="OP301" s="92">
        <v>0</v>
      </c>
      <c r="OQ301" s="92">
        <v>0</v>
      </c>
      <c r="OR301" s="92">
        <v>0</v>
      </c>
      <c r="OS301" s="92">
        <v>0</v>
      </c>
      <c r="OT301" s="92">
        <v>0</v>
      </c>
      <c r="OU301" s="92">
        <v>0</v>
      </c>
      <c r="OV301" s="92">
        <v>0</v>
      </c>
      <c r="OW301" s="92">
        <v>0</v>
      </c>
      <c r="OX301" s="92">
        <v>0</v>
      </c>
      <c r="OY301" s="92">
        <v>0</v>
      </c>
      <c r="OZ301" s="92">
        <v>0</v>
      </c>
      <c r="PA301" s="92">
        <v>0</v>
      </c>
      <c r="PB301" s="92">
        <v>0</v>
      </c>
      <c r="PC301" s="92">
        <v>0</v>
      </c>
      <c r="PD301" s="92">
        <v>0</v>
      </c>
      <c r="PE301" s="92">
        <v>0</v>
      </c>
      <c r="PF301" s="92">
        <v>0</v>
      </c>
      <c r="PG301" s="92">
        <v>0</v>
      </c>
      <c r="PH301" s="92">
        <v>0</v>
      </c>
      <c r="PI301" s="92">
        <v>0</v>
      </c>
      <c r="PJ301" s="92">
        <v>0</v>
      </c>
      <c r="PK301" s="92">
        <v>0</v>
      </c>
      <c r="PL301" s="92">
        <v>0</v>
      </c>
      <c r="PM301" s="92">
        <v>0</v>
      </c>
      <c r="PN301" s="92">
        <v>0</v>
      </c>
      <c r="PO301" s="92">
        <v>0</v>
      </c>
      <c r="PP301" s="92">
        <v>0</v>
      </c>
      <c r="PQ301" s="92">
        <v>0</v>
      </c>
      <c r="PR301" s="92">
        <v>0</v>
      </c>
      <c r="PS301" s="92">
        <v>0</v>
      </c>
      <c r="PT301" s="92">
        <v>0</v>
      </c>
      <c r="PU301" s="92">
        <v>0</v>
      </c>
      <c r="PV301" s="92">
        <v>0</v>
      </c>
      <c r="PW301" s="92">
        <v>0</v>
      </c>
      <c r="PX301" s="92">
        <v>0</v>
      </c>
      <c r="PY301" s="92">
        <v>0</v>
      </c>
      <c r="PZ301" s="92">
        <v>0</v>
      </c>
      <c r="QA301" s="92">
        <v>0</v>
      </c>
      <c r="QB301" s="92">
        <v>0</v>
      </c>
      <c r="QC301" s="92">
        <v>0</v>
      </c>
      <c r="QD301" s="92">
        <v>0</v>
      </c>
      <c r="QE301" s="92">
        <v>0</v>
      </c>
      <c r="QF301" s="92">
        <v>0</v>
      </c>
      <c r="QG301" s="92">
        <v>0</v>
      </c>
      <c r="QH301" s="92">
        <v>0</v>
      </c>
      <c r="QI301" s="92">
        <v>0</v>
      </c>
      <c r="QJ301" s="92">
        <v>0</v>
      </c>
      <c r="QK301" s="92">
        <v>0</v>
      </c>
      <c r="QL301" s="92">
        <v>0</v>
      </c>
      <c r="QM301" s="92">
        <v>0</v>
      </c>
      <c r="QN301" s="92">
        <v>0</v>
      </c>
      <c r="QO301" s="92">
        <v>0</v>
      </c>
      <c r="QP301" s="92">
        <v>0</v>
      </c>
      <c r="QQ301" s="92">
        <v>0</v>
      </c>
      <c r="QR301" s="92">
        <v>0</v>
      </c>
      <c r="QS301" s="92">
        <v>0</v>
      </c>
      <c r="QT301" s="92">
        <v>0</v>
      </c>
      <c r="QU301" s="92">
        <v>0</v>
      </c>
      <c r="QV301" s="92">
        <v>0</v>
      </c>
      <c r="QW301" s="92">
        <v>0</v>
      </c>
      <c r="QX301" s="92">
        <v>0</v>
      </c>
      <c r="QY301" s="92">
        <v>0</v>
      </c>
      <c r="QZ301" s="92">
        <v>0</v>
      </c>
      <c r="RA301" s="92">
        <v>0</v>
      </c>
      <c r="RB301" s="92">
        <v>0</v>
      </c>
      <c r="RC301" s="92">
        <v>0</v>
      </c>
      <c r="RD301" s="92">
        <v>0</v>
      </c>
      <c r="RE301" s="92">
        <v>0</v>
      </c>
      <c r="RF301" s="92">
        <v>0</v>
      </c>
      <c r="RG301" s="92">
        <v>0</v>
      </c>
      <c r="RH301" s="92">
        <v>0</v>
      </c>
      <c r="RI301" s="92">
        <v>0</v>
      </c>
      <c r="RJ301" s="92">
        <v>0</v>
      </c>
      <c r="RK301" s="92">
        <v>0</v>
      </c>
      <c r="RL301" s="92">
        <v>0</v>
      </c>
      <c r="RM301" s="92">
        <v>0</v>
      </c>
      <c r="RN301" s="92">
        <v>0</v>
      </c>
      <c r="RO301" s="92">
        <v>0</v>
      </c>
      <c r="RP301" s="92">
        <v>0</v>
      </c>
      <c r="RQ301" s="92">
        <v>0</v>
      </c>
      <c r="RR301" s="92">
        <v>0</v>
      </c>
      <c r="RS301" s="92">
        <v>0</v>
      </c>
      <c r="RT301" s="92">
        <v>0</v>
      </c>
      <c r="RU301" s="92">
        <v>0</v>
      </c>
      <c r="RV301" s="92">
        <v>0</v>
      </c>
      <c r="RW301" s="92">
        <v>0</v>
      </c>
      <c r="RX301" s="92">
        <v>0</v>
      </c>
      <c r="RY301" s="92">
        <v>0</v>
      </c>
      <c r="RZ301" s="92">
        <v>0</v>
      </c>
      <c r="SA301" s="92">
        <v>0</v>
      </c>
      <c r="SB301" s="92">
        <v>0</v>
      </c>
      <c r="SC301" s="92">
        <v>0</v>
      </c>
      <c r="SD301" s="92">
        <v>0</v>
      </c>
      <c r="SE301" s="92">
        <v>0</v>
      </c>
      <c r="SF301" s="92">
        <v>0</v>
      </c>
      <c r="SG301" s="92">
        <v>0</v>
      </c>
      <c r="SH301" s="92">
        <v>0</v>
      </c>
      <c r="SI301" s="92">
        <v>0</v>
      </c>
      <c r="SJ301" s="92">
        <v>0</v>
      </c>
      <c r="SK301" s="92">
        <v>0</v>
      </c>
      <c r="SL301" s="92">
        <v>0</v>
      </c>
      <c r="SM301" s="92">
        <v>0</v>
      </c>
      <c r="SN301" s="92">
        <v>0</v>
      </c>
      <c r="SO301" s="92">
        <v>0</v>
      </c>
      <c r="SP301" s="92">
        <v>0</v>
      </c>
      <c r="SQ301" s="92">
        <v>0</v>
      </c>
      <c r="SR301" s="92">
        <v>0</v>
      </c>
      <c r="SS301" s="92">
        <v>0</v>
      </c>
      <c r="ST301" s="92">
        <v>0</v>
      </c>
      <c r="SU301" s="92">
        <v>0</v>
      </c>
      <c r="SV301" s="92">
        <v>0</v>
      </c>
      <c r="SW301" s="92">
        <v>0</v>
      </c>
      <c r="SX301" s="92">
        <v>0</v>
      </c>
      <c r="SY301" s="92">
        <v>0</v>
      </c>
      <c r="SZ301" s="92">
        <v>0</v>
      </c>
      <c r="TA301" s="92">
        <v>0</v>
      </c>
      <c r="TB301" s="92">
        <v>0</v>
      </c>
      <c r="TC301" s="92">
        <v>17</v>
      </c>
      <c r="TD301" s="92">
        <v>0</v>
      </c>
      <c r="TE301" s="92">
        <v>0</v>
      </c>
      <c r="TF301" s="92">
        <v>0</v>
      </c>
      <c r="TG301" s="92">
        <v>0</v>
      </c>
      <c r="TH301" s="92">
        <v>0</v>
      </c>
      <c r="TI301" s="92">
        <v>0</v>
      </c>
      <c r="TJ301" s="92">
        <v>0</v>
      </c>
      <c r="TK301" s="92">
        <v>0</v>
      </c>
      <c r="TL301" s="92">
        <v>0</v>
      </c>
      <c r="TM301" s="92">
        <v>0</v>
      </c>
      <c r="TN301" s="92">
        <v>0</v>
      </c>
      <c r="TO301" s="92">
        <v>0</v>
      </c>
      <c r="TP301" s="92">
        <v>0</v>
      </c>
      <c r="TQ301" s="92">
        <v>-1126826.0061319999</v>
      </c>
      <c r="TR301" s="92">
        <v>0</v>
      </c>
      <c r="TS301" s="92">
        <v>0</v>
      </c>
      <c r="TT301" s="92">
        <v>0</v>
      </c>
      <c r="TU301" s="92">
        <v>0</v>
      </c>
      <c r="TV301" s="92">
        <v>0</v>
      </c>
      <c r="TW301" s="92">
        <v>0</v>
      </c>
      <c r="TX301" s="92">
        <v>0</v>
      </c>
      <c r="TY301" s="92">
        <v>0</v>
      </c>
      <c r="TZ301" s="92">
        <v>0</v>
      </c>
      <c r="UA301" s="92">
        <v>0</v>
      </c>
      <c r="UB301" s="92">
        <v>0</v>
      </c>
      <c r="UC301" s="92">
        <v>0</v>
      </c>
      <c r="UD301" s="92">
        <v>0</v>
      </c>
      <c r="UE301" s="92">
        <v>0</v>
      </c>
      <c r="UF301" s="92">
        <v>0</v>
      </c>
      <c r="UG301" s="92">
        <v>0</v>
      </c>
      <c r="UH301" s="92">
        <v>0</v>
      </c>
      <c r="UI301" s="92">
        <v>0</v>
      </c>
      <c r="UJ301" s="92">
        <v>0</v>
      </c>
      <c r="UK301" s="92">
        <v>0</v>
      </c>
      <c r="UL301" s="92">
        <v>0</v>
      </c>
      <c r="UM301" s="92">
        <v>0</v>
      </c>
      <c r="UN301" s="92">
        <v>0</v>
      </c>
      <c r="UO301" s="92">
        <v>0</v>
      </c>
      <c r="UP301" s="92">
        <v>0</v>
      </c>
      <c r="UQ301" s="92">
        <v>0</v>
      </c>
      <c r="UR301" s="92">
        <v>0</v>
      </c>
      <c r="US301" s="92">
        <v>0</v>
      </c>
      <c r="UT301" s="92">
        <v>0</v>
      </c>
      <c r="UU301" s="92">
        <v>0</v>
      </c>
      <c r="UV301" s="92">
        <v>0</v>
      </c>
      <c r="UW301" s="92">
        <v>0</v>
      </c>
      <c r="UX301" s="92">
        <v>0</v>
      </c>
      <c r="UY301" s="92">
        <v>0</v>
      </c>
      <c r="UZ301" s="92">
        <v>0</v>
      </c>
      <c r="VA301" s="92">
        <v>0</v>
      </c>
      <c r="VB301" s="92">
        <v>0</v>
      </c>
      <c r="VC301" s="92">
        <v>0</v>
      </c>
      <c r="VD301" s="92">
        <v>0</v>
      </c>
      <c r="VE301" s="92">
        <v>0</v>
      </c>
      <c r="VF301" s="92">
        <v>0</v>
      </c>
      <c r="VG301" s="92">
        <v>0</v>
      </c>
      <c r="VH301" s="92">
        <v>0</v>
      </c>
      <c r="VI301" s="92">
        <v>0</v>
      </c>
      <c r="VJ301" s="92">
        <v>0</v>
      </c>
      <c r="VK301" s="92">
        <v>0</v>
      </c>
      <c r="VL301" s="92">
        <v>0</v>
      </c>
      <c r="VM301" s="92">
        <v>0</v>
      </c>
      <c r="VN301" s="92">
        <v>0</v>
      </c>
      <c r="VO301" s="92">
        <v>0</v>
      </c>
      <c r="VP301" s="92">
        <v>0</v>
      </c>
      <c r="VQ301" s="92">
        <v>0</v>
      </c>
      <c r="VR301" s="92">
        <v>0</v>
      </c>
      <c r="VS301" s="92">
        <v>0</v>
      </c>
      <c r="VT301" s="92">
        <v>0</v>
      </c>
      <c r="VU301" s="92">
        <v>0</v>
      </c>
      <c r="VV301" s="92">
        <v>0</v>
      </c>
      <c r="VW301" s="92">
        <v>0</v>
      </c>
      <c r="VX301" s="92">
        <v>0</v>
      </c>
      <c r="VY301" s="92">
        <v>0</v>
      </c>
      <c r="VZ301" s="92">
        <v>0</v>
      </c>
      <c r="WA301" s="92">
        <v>0</v>
      </c>
      <c r="WB301" s="92">
        <v>0</v>
      </c>
      <c r="WC301" s="92">
        <v>0</v>
      </c>
    </row>
    <row r="302" spans="2:601" ht="13.5" customHeight="1">
      <c r="B302" s="851" t="s">
        <v>2961</v>
      </c>
      <c r="C302" s="92">
        <v>0</v>
      </c>
      <c r="D302" s="92">
        <v>210.54550800000001</v>
      </c>
      <c r="E302" s="92">
        <v>-0.53767343099999998</v>
      </c>
      <c r="F302" s="92">
        <v>5.8727434499999998</v>
      </c>
      <c r="G302" s="92">
        <v>0</v>
      </c>
      <c r="H302" s="92">
        <v>0</v>
      </c>
      <c r="I302" s="92">
        <v>0</v>
      </c>
      <c r="J302" s="92">
        <v>0</v>
      </c>
      <c r="K302" s="92">
        <v>0</v>
      </c>
      <c r="L302" s="92">
        <v>0</v>
      </c>
      <c r="M302" s="92">
        <v>0</v>
      </c>
      <c r="N302" s="92">
        <v>0</v>
      </c>
      <c r="O302" s="92">
        <v>0</v>
      </c>
      <c r="P302" s="92">
        <v>0</v>
      </c>
      <c r="Q302" s="92">
        <v>0</v>
      </c>
      <c r="R302" s="92">
        <v>0</v>
      </c>
      <c r="S302" s="92">
        <v>0</v>
      </c>
      <c r="T302" s="92">
        <v>0</v>
      </c>
      <c r="U302" s="92">
        <v>0</v>
      </c>
      <c r="V302" s="92">
        <v>0</v>
      </c>
      <c r="W302" s="92">
        <v>0</v>
      </c>
      <c r="X302" s="92">
        <v>0</v>
      </c>
      <c r="Y302" s="92">
        <v>0.578493386</v>
      </c>
      <c r="Z302" s="92">
        <v>0</v>
      </c>
      <c r="AA302" s="92">
        <v>0</v>
      </c>
      <c r="AB302" s="92">
        <v>0</v>
      </c>
      <c r="AC302" s="92">
        <v>0</v>
      </c>
      <c r="AD302" s="92">
        <v>0</v>
      </c>
      <c r="AE302" s="92">
        <v>0</v>
      </c>
      <c r="AF302" s="92">
        <v>0</v>
      </c>
      <c r="AG302" s="92">
        <v>0</v>
      </c>
      <c r="AH302" s="92">
        <v>0</v>
      </c>
      <c r="AI302" s="92">
        <v>0</v>
      </c>
      <c r="AJ302" s="92">
        <v>0</v>
      </c>
      <c r="AK302" s="92">
        <v>0</v>
      </c>
      <c r="AL302" s="92">
        <v>0</v>
      </c>
      <c r="AM302" s="92">
        <v>0</v>
      </c>
      <c r="AN302" s="92">
        <v>0</v>
      </c>
      <c r="AO302" s="92">
        <v>0</v>
      </c>
      <c r="AP302" s="92">
        <v>0</v>
      </c>
      <c r="AQ302" s="92">
        <v>0</v>
      </c>
      <c r="AR302" s="92">
        <v>0</v>
      </c>
      <c r="AS302" s="92">
        <v>0</v>
      </c>
      <c r="AT302" s="92">
        <v>0</v>
      </c>
      <c r="AU302" s="92">
        <v>0</v>
      </c>
      <c r="AV302" s="92">
        <v>0</v>
      </c>
      <c r="AW302" s="92">
        <v>0</v>
      </c>
      <c r="AX302" s="92">
        <v>0</v>
      </c>
      <c r="AY302" s="92">
        <v>0</v>
      </c>
      <c r="AZ302" s="92">
        <v>0</v>
      </c>
      <c r="BA302" s="92">
        <v>0</v>
      </c>
      <c r="BB302" s="92">
        <v>0</v>
      </c>
      <c r="BC302" s="92">
        <v>0</v>
      </c>
      <c r="BD302" s="92">
        <v>0</v>
      </c>
      <c r="BE302" s="92">
        <v>0</v>
      </c>
      <c r="BF302" s="92">
        <v>0</v>
      </c>
      <c r="BG302" s="92">
        <v>0</v>
      </c>
      <c r="BH302" s="92">
        <v>0</v>
      </c>
      <c r="BI302" s="92">
        <v>0</v>
      </c>
      <c r="BJ302" s="92">
        <v>0</v>
      </c>
      <c r="BK302" s="92">
        <v>0</v>
      </c>
      <c r="BL302" s="92">
        <v>0</v>
      </c>
      <c r="BM302" s="92">
        <v>0</v>
      </c>
      <c r="BN302" s="92">
        <v>0</v>
      </c>
      <c r="BO302" s="92">
        <v>0</v>
      </c>
      <c r="BP302" s="92">
        <v>0.91032829800000004</v>
      </c>
      <c r="BQ302" s="92">
        <v>0</v>
      </c>
      <c r="BR302" s="92">
        <v>0</v>
      </c>
      <c r="BS302" s="92">
        <v>0</v>
      </c>
      <c r="BT302" s="92">
        <v>0</v>
      </c>
      <c r="BU302" s="92">
        <v>0</v>
      </c>
      <c r="BV302" s="92">
        <v>0</v>
      </c>
      <c r="BW302" s="92">
        <v>0</v>
      </c>
      <c r="BX302" s="92">
        <v>0</v>
      </c>
      <c r="BY302" s="92">
        <v>0</v>
      </c>
      <c r="BZ302" s="92">
        <v>0</v>
      </c>
      <c r="CA302" s="92">
        <v>0</v>
      </c>
      <c r="CB302" s="92">
        <v>0</v>
      </c>
      <c r="CC302" s="92">
        <v>0</v>
      </c>
      <c r="CD302" s="92">
        <v>0</v>
      </c>
      <c r="CE302" s="92">
        <v>0</v>
      </c>
      <c r="CF302" s="92">
        <v>0</v>
      </c>
      <c r="CG302" s="92">
        <v>0</v>
      </c>
      <c r="CH302" s="92">
        <v>0</v>
      </c>
      <c r="CI302" s="92">
        <v>8.9671701800000003E-2</v>
      </c>
      <c r="CJ302" s="92">
        <v>0</v>
      </c>
      <c r="CK302" s="92">
        <v>0</v>
      </c>
      <c r="CL302" s="92">
        <v>0</v>
      </c>
      <c r="CM302" s="92">
        <v>0</v>
      </c>
      <c r="CN302" s="92">
        <v>0</v>
      </c>
      <c r="CO302" s="92">
        <v>0</v>
      </c>
      <c r="CP302" s="92">
        <v>0</v>
      </c>
      <c r="CQ302" s="92">
        <v>0</v>
      </c>
      <c r="CR302" s="92">
        <v>0</v>
      </c>
      <c r="CS302" s="92">
        <v>0</v>
      </c>
      <c r="CT302" s="92">
        <v>0</v>
      </c>
      <c r="CU302" s="92">
        <v>0</v>
      </c>
      <c r="CV302" s="92">
        <v>0</v>
      </c>
      <c r="CW302" s="92">
        <v>0</v>
      </c>
      <c r="CX302" s="92">
        <v>0</v>
      </c>
      <c r="CY302" s="92">
        <v>0</v>
      </c>
      <c r="CZ302" s="92">
        <v>0</v>
      </c>
      <c r="DA302" s="92">
        <v>0</v>
      </c>
      <c r="DB302" s="92">
        <v>0</v>
      </c>
      <c r="DC302" s="92">
        <v>0</v>
      </c>
      <c r="DD302" s="92">
        <v>0</v>
      </c>
      <c r="DE302" s="92">
        <v>0</v>
      </c>
      <c r="DF302" s="92">
        <v>0</v>
      </c>
      <c r="DG302" s="92">
        <v>0</v>
      </c>
      <c r="DH302" s="92">
        <v>0</v>
      </c>
      <c r="DI302" s="92">
        <v>0</v>
      </c>
      <c r="DJ302" s="92">
        <v>0</v>
      </c>
      <c r="DK302" s="92">
        <v>0</v>
      </c>
      <c r="DL302" s="92">
        <v>0</v>
      </c>
      <c r="DM302" s="92">
        <v>0</v>
      </c>
      <c r="DN302" s="92">
        <v>0</v>
      </c>
      <c r="DO302" s="92">
        <v>0</v>
      </c>
      <c r="DP302" s="92">
        <v>0</v>
      </c>
      <c r="DQ302" s="92">
        <v>0</v>
      </c>
      <c r="DR302" s="92">
        <v>0</v>
      </c>
      <c r="DS302" s="92">
        <v>0</v>
      </c>
      <c r="DT302" s="92">
        <v>0</v>
      </c>
      <c r="DU302" s="92">
        <v>0</v>
      </c>
      <c r="DV302" s="92">
        <v>0</v>
      </c>
      <c r="DW302" s="92">
        <v>0</v>
      </c>
      <c r="DX302" s="92">
        <v>0</v>
      </c>
      <c r="DY302" s="92">
        <v>0</v>
      </c>
      <c r="DZ302" s="92">
        <v>105.79911800000001</v>
      </c>
      <c r="EA302" s="92">
        <v>0</v>
      </c>
      <c r="EB302" s="92">
        <v>0</v>
      </c>
      <c r="EC302" s="92">
        <v>0</v>
      </c>
      <c r="ED302" s="92">
        <v>0</v>
      </c>
      <c r="EE302" s="92">
        <v>0</v>
      </c>
      <c r="EF302" s="92">
        <v>0</v>
      </c>
      <c r="EG302" s="92">
        <v>0</v>
      </c>
      <c r="EH302" s="92">
        <v>0</v>
      </c>
      <c r="EI302" s="92">
        <v>0</v>
      </c>
      <c r="EJ302" s="92">
        <v>0</v>
      </c>
      <c r="EK302" s="92">
        <v>0</v>
      </c>
      <c r="EL302" s="92">
        <v>0</v>
      </c>
      <c r="EM302" s="92">
        <v>0</v>
      </c>
      <c r="EN302" s="92">
        <v>0</v>
      </c>
      <c r="EO302" s="92">
        <v>0</v>
      </c>
      <c r="EP302" s="92">
        <v>0</v>
      </c>
      <c r="EQ302" s="92">
        <v>0</v>
      </c>
      <c r="ER302" s="92">
        <v>0</v>
      </c>
      <c r="ES302" s="92">
        <v>52.110013100000003</v>
      </c>
      <c r="ET302" s="92">
        <v>0</v>
      </c>
      <c r="EU302" s="92">
        <v>0</v>
      </c>
      <c r="EV302" s="92">
        <v>0</v>
      </c>
      <c r="EW302" s="92">
        <v>0</v>
      </c>
      <c r="EX302" s="92">
        <v>0</v>
      </c>
      <c r="EY302" s="92">
        <v>0</v>
      </c>
      <c r="EZ302" s="92">
        <v>0</v>
      </c>
      <c r="FA302" s="92">
        <v>0</v>
      </c>
      <c r="FB302" s="92">
        <v>0</v>
      </c>
      <c r="FC302" s="92">
        <v>0</v>
      </c>
      <c r="FD302" s="92">
        <v>0</v>
      </c>
      <c r="FE302" s="92">
        <v>0</v>
      </c>
      <c r="FF302" s="92">
        <v>0</v>
      </c>
      <c r="FG302" s="92">
        <v>0</v>
      </c>
      <c r="FH302" s="92">
        <v>0</v>
      </c>
      <c r="FI302" s="92">
        <v>0</v>
      </c>
      <c r="FJ302" s="92">
        <v>0</v>
      </c>
      <c r="FK302" s="92">
        <v>0</v>
      </c>
      <c r="FL302" s="92">
        <v>0</v>
      </c>
      <c r="FM302" s="92">
        <v>0</v>
      </c>
      <c r="FN302" s="92">
        <v>0</v>
      </c>
      <c r="FO302" s="92">
        <v>0</v>
      </c>
      <c r="FP302" s="92">
        <v>0</v>
      </c>
      <c r="FQ302" s="92">
        <v>0</v>
      </c>
      <c r="FR302" s="92">
        <v>0</v>
      </c>
      <c r="FS302" s="92">
        <v>0</v>
      </c>
      <c r="FT302" s="92">
        <v>0</v>
      </c>
      <c r="FU302" s="92">
        <v>0</v>
      </c>
      <c r="FV302" s="92">
        <v>0</v>
      </c>
      <c r="FW302" s="92">
        <v>0</v>
      </c>
      <c r="FX302" s="92">
        <v>0</v>
      </c>
      <c r="FY302" s="92">
        <v>0</v>
      </c>
      <c r="FZ302" s="92">
        <v>0</v>
      </c>
      <c r="GA302" s="92">
        <v>0</v>
      </c>
      <c r="GB302" s="92">
        <v>0</v>
      </c>
      <c r="GC302" s="92">
        <v>0</v>
      </c>
      <c r="GD302" s="92">
        <v>0</v>
      </c>
      <c r="GE302" s="92">
        <v>0</v>
      </c>
      <c r="GF302" s="92">
        <v>0</v>
      </c>
      <c r="GG302" s="92">
        <v>0</v>
      </c>
      <c r="GH302" s="92">
        <v>0</v>
      </c>
      <c r="GI302" s="92">
        <v>0</v>
      </c>
      <c r="GJ302" s="92">
        <v>0.67</v>
      </c>
      <c r="GK302" s="92">
        <v>0</v>
      </c>
      <c r="GL302" s="92">
        <v>0</v>
      </c>
      <c r="GM302" s="92">
        <v>0</v>
      </c>
      <c r="GN302" s="92">
        <v>0</v>
      </c>
      <c r="GO302" s="92">
        <v>0</v>
      </c>
      <c r="GP302" s="92">
        <v>0</v>
      </c>
      <c r="GQ302" s="92">
        <v>0</v>
      </c>
      <c r="GR302" s="92">
        <v>0</v>
      </c>
      <c r="GS302" s="92">
        <v>0</v>
      </c>
      <c r="GT302" s="92">
        <v>0</v>
      </c>
      <c r="GU302" s="92">
        <v>0</v>
      </c>
      <c r="GV302" s="92">
        <v>0</v>
      </c>
      <c r="GW302" s="92">
        <v>0</v>
      </c>
      <c r="GX302" s="92">
        <v>0</v>
      </c>
      <c r="GY302" s="92">
        <v>0</v>
      </c>
      <c r="GZ302" s="92">
        <v>0</v>
      </c>
      <c r="HA302" s="92">
        <v>0</v>
      </c>
      <c r="HB302" s="92">
        <v>0</v>
      </c>
      <c r="HC302" s="92">
        <v>0.33</v>
      </c>
      <c r="HD302" s="92">
        <v>0</v>
      </c>
      <c r="HE302" s="92">
        <v>0</v>
      </c>
      <c r="HF302" s="92">
        <v>0</v>
      </c>
      <c r="HG302" s="92">
        <v>0</v>
      </c>
      <c r="HH302" s="92">
        <v>0</v>
      </c>
      <c r="HI302" s="92">
        <v>0</v>
      </c>
      <c r="HJ302" s="92">
        <v>0</v>
      </c>
      <c r="HK302" s="92">
        <v>0</v>
      </c>
      <c r="HL302" s="92">
        <v>0</v>
      </c>
      <c r="HM302" s="92">
        <v>0</v>
      </c>
      <c r="HN302" s="92">
        <v>0</v>
      </c>
      <c r="HO302" s="92">
        <v>0</v>
      </c>
      <c r="HP302" s="92">
        <v>0</v>
      </c>
      <c r="HQ302" s="92">
        <v>0</v>
      </c>
      <c r="HR302" s="92">
        <v>0</v>
      </c>
      <c r="HS302" s="92">
        <v>0</v>
      </c>
      <c r="HT302" s="92">
        <v>0</v>
      </c>
      <c r="HU302" s="92">
        <v>0</v>
      </c>
      <c r="HV302" s="92">
        <v>0</v>
      </c>
      <c r="HW302" s="92">
        <v>0</v>
      </c>
      <c r="HX302" s="92">
        <v>0</v>
      </c>
      <c r="HY302" s="92">
        <v>0</v>
      </c>
      <c r="HZ302" s="92">
        <v>0</v>
      </c>
      <c r="IA302" s="92">
        <v>0</v>
      </c>
      <c r="IB302" s="92">
        <v>0</v>
      </c>
      <c r="IC302" s="92">
        <v>0</v>
      </c>
      <c r="ID302" s="92">
        <v>0</v>
      </c>
      <c r="IE302" s="92">
        <v>0</v>
      </c>
      <c r="IF302" s="92">
        <v>0</v>
      </c>
      <c r="IG302" s="92">
        <v>0</v>
      </c>
      <c r="IH302" s="92">
        <v>0</v>
      </c>
      <c r="II302" s="92">
        <v>0</v>
      </c>
      <c r="IJ302" s="92">
        <v>0</v>
      </c>
      <c r="IK302" s="92">
        <v>0</v>
      </c>
      <c r="IL302" s="92">
        <v>0</v>
      </c>
      <c r="IM302" s="92">
        <v>0</v>
      </c>
      <c r="IN302" s="92">
        <v>0</v>
      </c>
      <c r="IO302" s="92">
        <v>0</v>
      </c>
      <c r="IP302" s="92">
        <v>0</v>
      </c>
      <c r="IQ302" s="92">
        <v>0</v>
      </c>
      <c r="IR302" s="92">
        <v>0</v>
      </c>
      <c r="IS302" s="92">
        <v>0</v>
      </c>
      <c r="IT302" s="92">
        <v>6.45123683</v>
      </c>
      <c r="IU302" s="92">
        <v>157.909131</v>
      </c>
      <c r="IV302" s="92">
        <v>2.4697149</v>
      </c>
      <c r="IW302" s="92">
        <v>20.322616700000001</v>
      </c>
      <c r="IX302" s="92">
        <v>5.4229876499999996</v>
      </c>
      <c r="IY302" s="92">
        <v>0</v>
      </c>
      <c r="IZ302" s="92">
        <v>1</v>
      </c>
      <c r="JA302" s="92">
        <v>0</v>
      </c>
      <c r="JB302" s="92">
        <v>-77036.285399999993</v>
      </c>
      <c r="JC302" s="92">
        <v>-3147.2487999999998</v>
      </c>
      <c r="JD302" s="92">
        <v>-0.496979322</v>
      </c>
      <c r="JE302" s="92">
        <v>-47.017282100000003</v>
      </c>
      <c r="JF302" s="92">
        <v>-1.9208491700000001</v>
      </c>
      <c r="JG302" s="92">
        <v>4.3535638100000003E-2</v>
      </c>
      <c r="JH302" s="92">
        <v>1.0656367099999999</v>
      </c>
      <c r="JI302" s="92">
        <v>24.477342100000001</v>
      </c>
      <c r="JJ302" s="92">
        <v>2.4780719900000001</v>
      </c>
      <c r="JK302" s="92">
        <v>0</v>
      </c>
      <c r="JL302" s="92">
        <v>0</v>
      </c>
      <c r="JM302" s="92">
        <v>0</v>
      </c>
      <c r="JN302" s="92">
        <v>0</v>
      </c>
      <c r="JO302" s="92">
        <v>0</v>
      </c>
      <c r="JP302" s="92">
        <v>0</v>
      </c>
      <c r="JQ302" s="92">
        <v>0</v>
      </c>
      <c r="JR302" s="92">
        <v>0</v>
      </c>
      <c r="JS302" s="92">
        <v>0</v>
      </c>
      <c r="JT302" s="92">
        <v>0</v>
      </c>
      <c r="JU302" s="92">
        <v>0</v>
      </c>
      <c r="JV302" s="92">
        <v>0</v>
      </c>
      <c r="JW302" s="92">
        <v>0</v>
      </c>
      <c r="JX302" s="92">
        <v>0</v>
      </c>
      <c r="JY302" s="92">
        <v>0</v>
      </c>
      <c r="JZ302" s="92">
        <v>0</v>
      </c>
      <c r="KA302" s="92">
        <v>0</v>
      </c>
      <c r="KB302" s="92">
        <v>0</v>
      </c>
      <c r="KC302" s="92">
        <v>0</v>
      </c>
      <c r="KD302" s="92">
        <v>0</v>
      </c>
      <c r="KE302" s="92">
        <v>0</v>
      </c>
      <c r="KF302" s="92">
        <v>0</v>
      </c>
      <c r="KG302" s="92">
        <v>0</v>
      </c>
      <c r="KH302" s="92">
        <v>0</v>
      </c>
      <c r="KI302" s="92">
        <v>0</v>
      </c>
      <c r="KJ302" s="92">
        <v>0</v>
      </c>
      <c r="KK302" s="92">
        <v>0</v>
      </c>
      <c r="KL302" s="92">
        <v>0</v>
      </c>
      <c r="KM302" s="92">
        <v>0</v>
      </c>
      <c r="KN302" s="92">
        <v>0</v>
      </c>
      <c r="KO302" s="92">
        <v>0</v>
      </c>
      <c r="KP302" s="92">
        <v>0</v>
      </c>
      <c r="KQ302" s="92">
        <v>0</v>
      </c>
      <c r="KR302" s="92">
        <v>0</v>
      </c>
      <c r="KS302" s="92">
        <v>0</v>
      </c>
      <c r="KT302" s="92">
        <v>0</v>
      </c>
      <c r="KU302" s="92">
        <v>0</v>
      </c>
      <c r="KV302" s="92">
        <v>0</v>
      </c>
      <c r="KW302" s="92">
        <v>0</v>
      </c>
      <c r="KX302" s="92">
        <v>0</v>
      </c>
      <c r="KY302" s="92">
        <v>0</v>
      </c>
      <c r="KZ302" s="92">
        <v>0</v>
      </c>
      <c r="LA302" s="92">
        <v>0</v>
      </c>
      <c r="LB302" s="92">
        <v>0</v>
      </c>
      <c r="LC302" s="92">
        <v>0</v>
      </c>
      <c r="LD302" s="92">
        <v>0</v>
      </c>
      <c r="LE302" s="92">
        <v>0</v>
      </c>
      <c r="LF302" s="92">
        <v>0</v>
      </c>
      <c r="LG302" s="92">
        <v>0</v>
      </c>
      <c r="LH302" s="92">
        <v>0</v>
      </c>
      <c r="LI302" s="92">
        <v>0</v>
      </c>
      <c r="LJ302" s="92">
        <v>2.3046102799999999</v>
      </c>
      <c r="LK302" s="92">
        <v>0</v>
      </c>
      <c r="LL302" s="92">
        <v>0</v>
      </c>
      <c r="LM302" s="92">
        <v>0</v>
      </c>
      <c r="LN302" s="92">
        <v>0</v>
      </c>
      <c r="LO302" s="92">
        <v>0</v>
      </c>
      <c r="LP302" s="92">
        <v>0</v>
      </c>
      <c r="LQ302" s="92">
        <v>0</v>
      </c>
      <c r="LR302" s="92">
        <v>0</v>
      </c>
      <c r="LS302" s="92">
        <v>0</v>
      </c>
      <c r="LT302" s="92">
        <v>0</v>
      </c>
      <c r="LU302" s="92">
        <v>0</v>
      </c>
      <c r="LV302" s="92">
        <v>0</v>
      </c>
      <c r="LW302" s="92">
        <v>0</v>
      </c>
      <c r="LX302" s="92">
        <v>0</v>
      </c>
      <c r="LY302" s="92">
        <v>0</v>
      </c>
      <c r="LZ302" s="92">
        <v>0</v>
      </c>
      <c r="MA302" s="92">
        <v>0</v>
      </c>
      <c r="MB302" s="92">
        <v>0</v>
      </c>
      <c r="MC302" s="92">
        <v>0</v>
      </c>
      <c r="MD302" s="92">
        <v>0</v>
      </c>
      <c r="ME302" s="92">
        <v>0</v>
      </c>
      <c r="MF302" s="92">
        <v>0</v>
      </c>
      <c r="MG302" s="92">
        <v>0</v>
      </c>
      <c r="MH302" s="92">
        <v>0</v>
      </c>
      <c r="MI302" s="92">
        <v>0</v>
      </c>
      <c r="MJ302" s="92">
        <v>0</v>
      </c>
      <c r="MK302" s="92">
        <v>0</v>
      </c>
      <c r="ML302" s="92">
        <v>0</v>
      </c>
      <c r="MM302" s="92">
        <v>0</v>
      </c>
      <c r="MN302" s="92">
        <v>0</v>
      </c>
      <c r="MO302" s="92">
        <v>0</v>
      </c>
      <c r="MP302" s="92">
        <v>0</v>
      </c>
      <c r="MQ302" s="92">
        <v>0</v>
      </c>
      <c r="MR302" s="92">
        <v>0</v>
      </c>
      <c r="MS302" s="92">
        <v>0</v>
      </c>
      <c r="MT302" s="92">
        <v>0</v>
      </c>
      <c r="MU302" s="92">
        <v>0</v>
      </c>
      <c r="MV302" s="92">
        <v>0</v>
      </c>
      <c r="MW302" s="92">
        <v>0</v>
      </c>
      <c r="MX302" s="92">
        <v>0</v>
      </c>
      <c r="MY302" s="92">
        <v>0</v>
      </c>
      <c r="MZ302" s="92">
        <v>0</v>
      </c>
      <c r="NA302" s="92">
        <v>0</v>
      </c>
      <c r="NB302" s="92">
        <v>0</v>
      </c>
      <c r="NC302" s="92">
        <v>0</v>
      </c>
      <c r="ND302" s="92">
        <v>0</v>
      </c>
      <c r="NE302" s="92">
        <v>0</v>
      </c>
      <c r="NF302" s="92">
        <v>0</v>
      </c>
      <c r="NG302" s="92">
        <v>0</v>
      </c>
      <c r="NH302" s="92">
        <v>0</v>
      </c>
      <c r="NI302" s="92">
        <v>0</v>
      </c>
      <c r="NJ302" s="92">
        <v>0</v>
      </c>
      <c r="NK302" s="92">
        <v>0</v>
      </c>
      <c r="NL302" s="92">
        <v>0</v>
      </c>
      <c r="NM302" s="92">
        <v>0</v>
      </c>
      <c r="NN302" s="92">
        <v>0</v>
      </c>
      <c r="NO302" s="92">
        <v>0</v>
      </c>
      <c r="NP302" s="92">
        <v>0</v>
      </c>
      <c r="NQ302" s="92">
        <v>0</v>
      </c>
      <c r="NR302" s="92">
        <v>0</v>
      </c>
      <c r="NS302" s="92">
        <v>0</v>
      </c>
      <c r="NT302" s="92">
        <v>1</v>
      </c>
      <c r="NU302" s="92">
        <v>0</v>
      </c>
      <c r="NV302" s="92">
        <v>0</v>
      </c>
      <c r="NW302" s="92">
        <v>0</v>
      </c>
      <c r="NX302" s="92">
        <v>0</v>
      </c>
      <c r="NY302" s="92">
        <v>0</v>
      </c>
      <c r="NZ302" s="92">
        <v>0</v>
      </c>
      <c r="OA302" s="92">
        <v>0</v>
      </c>
      <c r="OB302" s="92">
        <v>0</v>
      </c>
      <c r="OC302" s="92">
        <v>0</v>
      </c>
      <c r="OD302" s="92">
        <v>0</v>
      </c>
      <c r="OE302" s="92">
        <v>0</v>
      </c>
      <c r="OF302" s="92">
        <v>0</v>
      </c>
      <c r="OG302" s="92">
        <v>0</v>
      </c>
      <c r="OH302" s="92">
        <v>0</v>
      </c>
      <c r="OI302" s="92">
        <v>0</v>
      </c>
      <c r="OJ302" s="92">
        <v>0</v>
      </c>
      <c r="OK302" s="92">
        <v>0</v>
      </c>
      <c r="OL302" s="92">
        <v>0</v>
      </c>
      <c r="OM302" s="92">
        <v>0</v>
      </c>
      <c r="ON302" s="92">
        <v>0</v>
      </c>
      <c r="OO302" s="92">
        <v>0</v>
      </c>
      <c r="OP302" s="92">
        <v>0</v>
      </c>
      <c r="OQ302" s="92">
        <v>0</v>
      </c>
      <c r="OR302" s="92">
        <v>0</v>
      </c>
      <c r="OS302" s="92">
        <v>0</v>
      </c>
      <c r="OT302" s="92">
        <v>0</v>
      </c>
      <c r="OU302" s="92">
        <v>0</v>
      </c>
      <c r="OV302" s="92">
        <v>0</v>
      </c>
      <c r="OW302" s="92">
        <v>0</v>
      </c>
      <c r="OX302" s="92">
        <v>0</v>
      </c>
      <c r="OY302" s="92">
        <v>0</v>
      </c>
      <c r="OZ302" s="92">
        <v>0</v>
      </c>
      <c r="PA302" s="92">
        <v>0</v>
      </c>
      <c r="PB302" s="92">
        <v>0</v>
      </c>
      <c r="PC302" s="92">
        <v>0</v>
      </c>
      <c r="PD302" s="92">
        <v>0</v>
      </c>
      <c r="PE302" s="92">
        <v>0</v>
      </c>
      <c r="PF302" s="92">
        <v>0</v>
      </c>
      <c r="PG302" s="92">
        <v>0</v>
      </c>
      <c r="PH302" s="92">
        <v>0</v>
      </c>
      <c r="PI302" s="92">
        <v>0</v>
      </c>
      <c r="PJ302" s="92">
        <v>0</v>
      </c>
      <c r="PK302" s="92">
        <v>0</v>
      </c>
      <c r="PL302" s="92">
        <v>0</v>
      </c>
      <c r="PM302" s="92">
        <v>0</v>
      </c>
      <c r="PN302" s="92">
        <v>0</v>
      </c>
      <c r="PO302" s="92">
        <v>0</v>
      </c>
      <c r="PP302" s="92">
        <v>0</v>
      </c>
      <c r="PQ302" s="92">
        <v>0</v>
      </c>
      <c r="PR302" s="92">
        <v>0</v>
      </c>
      <c r="PS302" s="92">
        <v>0</v>
      </c>
      <c r="PT302" s="92">
        <v>0</v>
      </c>
      <c r="PU302" s="92">
        <v>0</v>
      </c>
      <c r="PV302" s="92">
        <v>0</v>
      </c>
      <c r="PW302" s="92">
        <v>0</v>
      </c>
      <c r="PX302" s="92">
        <v>0</v>
      </c>
      <c r="PY302" s="92">
        <v>0</v>
      </c>
      <c r="PZ302" s="92">
        <v>0</v>
      </c>
      <c r="QA302" s="92">
        <v>0</v>
      </c>
      <c r="QB302" s="92">
        <v>0</v>
      </c>
      <c r="QC302" s="92">
        <v>0</v>
      </c>
      <c r="QD302" s="92">
        <v>52.636376900000002</v>
      </c>
      <c r="QE302" s="92">
        <v>0</v>
      </c>
      <c r="QF302" s="92">
        <v>0</v>
      </c>
      <c r="QG302" s="92">
        <v>0</v>
      </c>
      <c r="QH302" s="92">
        <v>0</v>
      </c>
      <c r="QI302" s="92">
        <v>0</v>
      </c>
      <c r="QJ302" s="92">
        <v>0</v>
      </c>
      <c r="QK302" s="92">
        <v>0</v>
      </c>
      <c r="QL302" s="92">
        <v>0</v>
      </c>
      <c r="QM302" s="92">
        <v>0</v>
      </c>
      <c r="QN302" s="92">
        <v>0</v>
      </c>
      <c r="QO302" s="92">
        <v>0</v>
      </c>
      <c r="QP302" s="92">
        <v>0</v>
      </c>
      <c r="QQ302" s="92">
        <v>0</v>
      </c>
      <c r="QR302" s="92">
        <v>0</v>
      </c>
      <c r="QS302" s="92">
        <v>0</v>
      </c>
      <c r="QT302" s="92">
        <v>0</v>
      </c>
      <c r="QU302" s="92">
        <v>0</v>
      </c>
      <c r="QV302" s="92">
        <v>0</v>
      </c>
      <c r="QW302" s="92">
        <v>0</v>
      </c>
      <c r="QX302" s="92">
        <v>0</v>
      </c>
      <c r="QY302" s="92">
        <v>0</v>
      </c>
      <c r="QZ302" s="92">
        <v>0</v>
      </c>
      <c r="RA302" s="92">
        <v>0</v>
      </c>
      <c r="RB302" s="92">
        <v>0</v>
      </c>
      <c r="RC302" s="92">
        <v>0</v>
      </c>
      <c r="RD302" s="92">
        <v>0</v>
      </c>
      <c r="RE302" s="92">
        <v>0</v>
      </c>
      <c r="RF302" s="92">
        <v>0</v>
      </c>
      <c r="RG302" s="92">
        <v>0</v>
      </c>
      <c r="RH302" s="92">
        <v>0</v>
      </c>
      <c r="RI302" s="92">
        <v>0</v>
      </c>
      <c r="RJ302" s="92">
        <v>0</v>
      </c>
      <c r="RK302" s="92">
        <v>0</v>
      </c>
      <c r="RL302" s="92">
        <v>0</v>
      </c>
      <c r="RM302" s="92">
        <v>0</v>
      </c>
      <c r="RN302" s="92">
        <v>0</v>
      </c>
      <c r="RO302" s="92">
        <v>0</v>
      </c>
      <c r="RP302" s="92">
        <v>0</v>
      </c>
      <c r="RQ302" s="92">
        <v>0</v>
      </c>
      <c r="RR302" s="92">
        <v>0</v>
      </c>
      <c r="RS302" s="92">
        <v>0</v>
      </c>
      <c r="RT302" s="92">
        <v>0</v>
      </c>
      <c r="RU302" s="92">
        <v>0</v>
      </c>
      <c r="RV302" s="92">
        <v>0</v>
      </c>
      <c r="RW302" s="92">
        <v>0</v>
      </c>
      <c r="RX302" s="92">
        <v>0</v>
      </c>
      <c r="RY302" s="92">
        <v>0</v>
      </c>
      <c r="RZ302" s="92">
        <v>0</v>
      </c>
      <c r="SA302" s="92">
        <v>0</v>
      </c>
      <c r="SB302" s="92">
        <v>0</v>
      </c>
      <c r="SC302" s="92">
        <v>0</v>
      </c>
      <c r="SD302" s="92">
        <v>0</v>
      </c>
      <c r="SE302" s="92">
        <v>0</v>
      </c>
      <c r="SF302" s="92">
        <v>0</v>
      </c>
      <c r="SG302" s="92">
        <v>0</v>
      </c>
      <c r="SH302" s="92">
        <v>0</v>
      </c>
      <c r="SI302" s="92">
        <v>0</v>
      </c>
      <c r="SJ302" s="92">
        <v>0</v>
      </c>
      <c r="SK302" s="92">
        <v>0</v>
      </c>
      <c r="SL302" s="92">
        <v>0</v>
      </c>
      <c r="SM302" s="92">
        <v>0</v>
      </c>
      <c r="SN302" s="92">
        <v>1</v>
      </c>
      <c r="SO302" s="92">
        <v>0</v>
      </c>
      <c r="SP302" s="92">
        <v>0</v>
      </c>
      <c r="SQ302" s="92">
        <v>0</v>
      </c>
      <c r="SR302" s="92">
        <v>0</v>
      </c>
      <c r="SS302" s="92">
        <v>0</v>
      </c>
      <c r="ST302" s="92">
        <v>0</v>
      </c>
      <c r="SU302" s="92">
        <v>0</v>
      </c>
      <c r="SV302" s="92">
        <v>0</v>
      </c>
      <c r="SW302" s="92">
        <v>0</v>
      </c>
      <c r="SX302" s="92">
        <v>0</v>
      </c>
      <c r="SY302" s="92">
        <v>2.3046102799999999</v>
      </c>
      <c r="SZ302" s="92">
        <v>52.636376900000002</v>
      </c>
      <c r="TA302" s="92">
        <v>0.58383460399999998</v>
      </c>
      <c r="TB302" s="92">
        <v>20.322616700000001</v>
      </c>
      <c r="TC302" s="92">
        <v>5.4229876499999996</v>
      </c>
      <c r="TD302" s="92">
        <v>0</v>
      </c>
      <c r="TE302" s="92">
        <v>0</v>
      </c>
      <c r="TF302" s="92">
        <v>1</v>
      </c>
      <c r="TG302" s="92">
        <v>-17657.696499999998</v>
      </c>
      <c r="TH302" s="92">
        <v>-773.11759099999995</v>
      </c>
      <c r="TI302" s="92">
        <v>-4.0694108899999998E-2</v>
      </c>
      <c r="TJ302" s="92">
        <v>-59.225259800000003</v>
      </c>
      <c r="TK302" s="92">
        <v>-2.5930953200000002</v>
      </c>
      <c r="TL302" s="92">
        <v>6.5789473700000003E-2</v>
      </c>
      <c r="TM302" s="92">
        <v>1.5026052599999999</v>
      </c>
      <c r="TN302" s="92">
        <v>22.839600000000001</v>
      </c>
      <c r="TO302" s="92">
        <v>0</v>
      </c>
      <c r="TP302" s="92">
        <v>0.62472096899999996</v>
      </c>
      <c r="TQ302" s="92">
        <v>-624409.94100400002</v>
      </c>
      <c r="TR302" s="92">
        <v>4.82077822222223E-4</v>
      </c>
      <c r="TS302" s="92">
        <v>0</v>
      </c>
      <c r="TT302" s="92">
        <v>0</v>
      </c>
      <c r="TU302" s="92">
        <v>0</v>
      </c>
      <c r="TV302" s="92">
        <v>0</v>
      </c>
      <c r="TW302" s="92">
        <v>0</v>
      </c>
      <c r="TX302" s="92">
        <v>0</v>
      </c>
      <c r="TY302" s="92">
        <v>0</v>
      </c>
      <c r="TZ302" s="92">
        <v>0</v>
      </c>
      <c r="UA302" s="92">
        <v>0</v>
      </c>
      <c r="UB302" s="92">
        <v>0</v>
      </c>
      <c r="UC302" s="92">
        <v>0</v>
      </c>
      <c r="UD302" s="92">
        <v>0</v>
      </c>
      <c r="UE302" s="92">
        <v>0</v>
      </c>
      <c r="UF302" s="92">
        <v>0</v>
      </c>
      <c r="UG302" s="92">
        <v>0</v>
      </c>
      <c r="UH302" s="92">
        <v>0</v>
      </c>
      <c r="UI302" s="92">
        <v>0</v>
      </c>
      <c r="UJ302" s="92">
        <v>0</v>
      </c>
      <c r="UK302" s="92">
        <v>0</v>
      </c>
      <c r="UL302" s="92">
        <v>0</v>
      </c>
      <c r="UM302" s="92">
        <v>0</v>
      </c>
      <c r="UN302" s="92">
        <v>0</v>
      </c>
      <c r="UO302" s="92">
        <v>0</v>
      </c>
      <c r="UP302" s="92">
        <v>0</v>
      </c>
      <c r="UQ302" s="92">
        <v>0</v>
      </c>
      <c r="UR302" s="92">
        <v>0</v>
      </c>
      <c r="US302" s="92">
        <v>0</v>
      </c>
      <c r="UT302" s="92">
        <v>0</v>
      </c>
      <c r="UU302" s="92">
        <v>0</v>
      </c>
      <c r="UV302" s="92">
        <v>0</v>
      </c>
      <c r="UW302" s="92">
        <v>0</v>
      </c>
      <c r="UX302" s="92">
        <v>0</v>
      </c>
      <c r="UY302" s="92">
        <v>0</v>
      </c>
      <c r="UZ302" s="92">
        <v>0</v>
      </c>
      <c r="VA302" s="92">
        <v>0</v>
      </c>
      <c r="VB302" s="92">
        <v>0</v>
      </c>
      <c r="VC302" s="92">
        <v>0</v>
      </c>
      <c r="VD302" s="92">
        <v>0</v>
      </c>
      <c r="VE302" s="92">
        <v>0</v>
      </c>
      <c r="VF302" s="92">
        <v>0</v>
      </c>
      <c r="VG302" s="92">
        <v>0</v>
      </c>
      <c r="VH302" s="92">
        <v>0</v>
      </c>
      <c r="VI302" s="92">
        <v>0</v>
      </c>
      <c r="VJ302" s="92">
        <v>0</v>
      </c>
      <c r="VK302" s="92">
        <v>0</v>
      </c>
      <c r="VL302" s="92">
        <v>0</v>
      </c>
      <c r="VM302" s="92">
        <v>0</v>
      </c>
      <c r="VN302" s="92">
        <v>0</v>
      </c>
      <c r="VO302" s="92">
        <v>0</v>
      </c>
      <c r="VP302" s="92">
        <v>0</v>
      </c>
      <c r="VQ302" s="92">
        <v>0</v>
      </c>
      <c r="VR302" s="92">
        <v>0</v>
      </c>
      <c r="VS302" s="92">
        <v>0</v>
      </c>
      <c r="VT302" s="92">
        <v>0</v>
      </c>
      <c r="VU302" s="92">
        <v>0</v>
      </c>
      <c r="VV302" s="92">
        <v>0</v>
      </c>
      <c r="VW302" s="92">
        <v>0</v>
      </c>
      <c r="VX302" s="92">
        <v>0</v>
      </c>
      <c r="VY302" s="92">
        <v>0</v>
      </c>
      <c r="VZ302" s="92">
        <v>0</v>
      </c>
      <c r="WA302" s="92">
        <v>0</v>
      </c>
      <c r="WB302" s="92">
        <v>0</v>
      </c>
      <c r="WC302" s="92">
        <v>6.4016952222222304E-4</v>
      </c>
    </row>
    <row r="303" spans="2:601" ht="13.5" customHeight="1">
      <c r="B303" s="851" t="s">
        <v>2962</v>
      </c>
      <c r="C303" s="92">
        <v>0</v>
      </c>
      <c r="D303" s="92">
        <v>26.5087382</v>
      </c>
      <c r="E303" s="92">
        <v>-5.7021385700000003E-2</v>
      </c>
      <c r="F303" s="92">
        <v>0</v>
      </c>
      <c r="G303" s="92">
        <v>0</v>
      </c>
      <c r="H303" s="92">
        <v>0</v>
      </c>
      <c r="I303" s="92">
        <v>0</v>
      </c>
      <c r="J303" s="92">
        <v>0</v>
      </c>
      <c r="K303" s="92">
        <v>0</v>
      </c>
      <c r="L303" s="92">
        <v>0</v>
      </c>
      <c r="M303" s="92">
        <v>0</v>
      </c>
      <c r="N303" s="92">
        <v>0</v>
      </c>
      <c r="O303" s="92">
        <v>0</v>
      </c>
      <c r="P303" s="92">
        <v>0</v>
      </c>
      <c r="Q303" s="92">
        <v>0</v>
      </c>
      <c r="R303" s="92">
        <v>0</v>
      </c>
      <c r="S303" s="92">
        <v>0</v>
      </c>
      <c r="T303" s="92">
        <v>0</v>
      </c>
      <c r="U303" s="92">
        <v>0</v>
      </c>
      <c r="V303" s="92">
        <v>0</v>
      </c>
      <c r="W303" s="92">
        <v>0</v>
      </c>
      <c r="X303" s="92">
        <v>0</v>
      </c>
      <c r="Y303" s="92">
        <v>0</v>
      </c>
      <c r="Z303" s="92">
        <v>0</v>
      </c>
      <c r="AA303" s="92">
        <v>0</v>
      </c>
      <c r="AB303" s="92">
        <v>0</v>
      </c>
      <c r="AC303" s="92">
        <v>0</v>
      </c>
      <c r="AD303" s="92">
        <v>0</v>
      </c>
      <c r="AE303" s="92">
        <v>0</v>
      </c>
      <c r="AF303" s="92">
        <v>0</v>
      </c>
      <c r="AG303" s="92">
        <v>0.200738156</v>
      </c>
      <c r="AH303" s="92">
        <v>0</v>
      </c>
      <c r="AI303" s="92">
        <v>0</v>
      </c>
      <c r="AJ303" s="92">
        <v>0</v>
      </c>
      <c r="AK303" s="92">
        <v>0</v>
      </c>
      <c r="AL303" s="92">
        <v>0</v>
      </c>
      <c r="AM303" s="92">
        <v>0</v>
      </c>
      <c r="AN303" s="92">
        <v>0</v>
      </c>
      <c r="AO303" s="92">
        <v>0</v>
      </c>
      <c r="AP303" s="92">
        <v>0</v>
      </c>
      <c r="AQ303" s="92">
        <v>0</v>
      </c>
      <c r="AR303" s="92">
        <v>0</v>
      </c>
      <c r="AS303" s="92">
        <v>0</v>
      </c>
      <c r="AT303" s="92">
        <v>0</v>
      </c>
      <c r="AU303" s="92">
        <v>0</v>
      </c>
      <c r="AV303" s="92">
        <v>0</v>
      </c>
      <c r="AW303" s="92">
        <v>0</v>
      </c>
      <c r="AX303" s="92">
        <v>0</v>
      </c>
      <c r="AY303" s="92">
        <v>0</v>
      </c>
      <c r="AZ303" s="92">
        <v>0</v>
      </c>
      <c r="BA303" s="92">
        <v>0</v>
      </c>
      <c r="BB303" s="92">
        <v>0</v>
      </c>
      <c r="BC303" s="92">
        <v>0</v>
      </c>
      <c r="BD303" s="92">
        <v>0</v>
      </c>
      <c r="BE303" s="92">
        <v>0</v>
      </c>
      <c r="BF303" s="92">
        <v>0</v>
      </c>
      <c r="BG303" s="92">
        <v>0</v>
      </c>
      <c r="BH303" s="92">
        <v>0</v>
      </c>
      <c r="BI303" s="92">
        <v>0</v>
      </c>
      <c r="BJ303" s="92">
        <v>0</v>
      </c>
      <c r="BK303" s="92">
        <v>0</v>
      </c>
      <c r="BL303" s="92">
        <v>0</v>
      </c>
      <c r="BM303" s="92">
        <v>0</v>
      </c>
      <c r="BN303" s="92">
        <v>0</v>
      </c>
      <c r="BO303" s="92">
        <v>0</v>
      </c>
      <c r="BP303" s="92">
        <v>0</v>
      </c>
      <c r="BQ303" s="92">
        <v>0</v>
      </c>
      <c r="BR303" s="92">
        <v>0</v>
      </c>
      <c r="BS303" s="92">
        <v>0</v>
      </c>
      <c r="BT303" s="92">
        <v>0</v>
      </c>
      <c r="BU303" s="92">
        <v>0</v>
      </c>
      <c r="BV303" s="92">
        <v>0</v>
      </c>
      <c r="BW303" s="92">
        <v>0</v>
      </c>
      <c r="BX303" s="92">
        <v>0</v>
      </c>
      <c r="BY303" s="92">
        <v>0</v>
      </c>
      <c r="BZ303" s="92">
        <v>0</v>
      </c>
      <c r="CA303" s="92">
        <v>0</v>
      </c>
      <c r="CB303" s="92">
        <v>0</v>
      </c>
      <c r="CC303" s="92">
        <v>0</v>
      </c>
      <c r="CD303" s="92">
        <v>0</v>
      </c>
      <c r="CE303" s="92">
        <v>0</v>
      </c>
      <c r="CF303" s="92">
        <v>0</v>
      </c>
      <c r="CG303" s="92">
        <v>0</v>
      </c>
      <c r="CH303" s="92">
        <v>0</v>
      </c>
      <c r="CI303" s="92">
        <v>0</v>
      </c>
      <c r="CJ303" s="92">
        <v>0</v>
      </c>
      <c r="CK303" s="92">
        <v>0</v>
      </c>
      <c r="CL303" s="92">
        <v>0</v>
      </c>
      <c r="CM303" s="92">
        <v>0</v>
      </c>
      <c r="CN303" s="92">
        <v>0</v>
      </c>
      <c r="CO303" s="92">
        <v>0</v>
      </c>
      <c r="CP303" s="92">
        <v>0</v>
      </c>
      <c r="CQ303" s="92">
        <v>1</v>
      </c>
      <c r="CR303" s="92">
        <v>0</v>
      </c>
      <c r="CS303" s="92">
        <v>0</v>
      </c>
      <c r="CT303" s="92">
        <v>0</v>
      </c>
      <c r="CU303" s="92">
        <v>0</v>
      </c>
      <c r="CV303" s="92">
        <v>0</v>
      </c>
      <c r="CW303" s="92">
        <v>0</v>
      </c>
      <c r="CX303" s="92">
        <v>0</v>
      </c>
      <c r="CY303" s="92">
        <v>0</v>
      </c>
      <c r="CZ303" s="92">
        <v>0</v>
      </c>
      <c r="DA303" s="92">
        <v>0</v>
      </c>
      <c r="DB303" s="92">
        <v>0</v>
      </c>
      <c r="DC303" s="92">
        <v>0</v>
      </c>
      <c r="DD303" s="92">
        <v>0</v>
      </c>
      <c r="DE303" s="92">
        <v>0</v>
      </c>
      <c r="DF303" s="92">
        <v>0</v>
      </c>
      <c r="DG303" s="92">
        <v>0</v>
      </c>
      <c r="DH303" s="92">
        <v>0</v>
      </c>
      <c r="DI303" s="92">
        <v>0</v>
      </c>
      <c r="DJ303" s="92">
        <v>0</v>
      </c>
      <c r="DK303" s="92">
        <v>0</v>
      </c>
      <c r="DL303" s="92">
        <v>0</v>
      </c>
      <c r="DM303" s="92">
        <v>0</v>
      </c>
      <c r="DN303" s="92">
        <v>0</v>
      </c>
      <c r="DO303" s="92">
        <v>0</v>
      </c>
      <c r="DP303" s="92">
        <v>0</v>
      </c>
      <c r="DQ303" s="92">
        <v>0</v>
      </c>
      <c r="DR303" s="92">
        <v>0</v>
      </c>
      <c r="DS303" s="92">
        <v>0</v>
      </c>
      <c r="DT303" s="92">
        <v>0</v>
      </c>
      <c r="DU303" s="92">
        <v>0</v>
      </c>
      <c r="DV303" s="92">
        <v>0</v>
      </c>
      <c r="DW303" s="92">
        <v>0</v>
      </c>
      <c r="DX303" s="92">
        <v>0</v>
      </c>
      <c r="DY303" s="92">
        <v>0</v>
      </c>
      <c r="DZ303" s="92">
        <v>0</v>
      </c>
      <c r="EA303" s="92">
        <v>0</v>
      </c>
      <c r="EB303" s="92">
        <v>0</v>
      </c>
      <c r="EC303" s="92">
        <v>0</v>
      </c>
      <c r="ED303" s="92">
        <v>0</v>
      </c>
      <c r="EE303" s="92">
        <v>0</v>
      </c>
      <c r="EF303" s="92">
        <v>0</v>
      </c>
      <c r="EG303" s="92">
        <v>0</v>
      </c>
      <c r="EH303" s="92">
        <v>0</v>
      </c>
      <c r="EI303" s="92">
        <v>0</v>
      </c>
      <c r="EJ303" s="92">
        <v>0</v>
      </c>
      <c r="EK303" s="92">
        <v>0</v>
      </c>
      <c r="EL303" s="92">
        <v>0</v>
      </c>
      <c r="EM303" s="92">
        <v>0</v>
      </c>
      <c r="EN303" s="92">
        <v>0</v>
      </c>
      <c r="EO303" s="92">
        <v>0</v>
      </c>
      <c r="EP303" s="92">
        <v>0</v>
      </c>
      <c r="EQ303" s="92">
        <v>0</v>
      </c>
      <c r="ER303" s="92">
        <v>0</v>
      </c>
      <c r="ES303" s="92">
        <v>0</v>
      </c>
      <c r="ET303" s="92">
        <v>0</v>
      </c>
      <c r="EU303" s="92">
        <v>0</v>
      </c>
      <c r="EV303" s="92">
        <v>0</v>
      </c>
      <c r="EW303" s="92">
        <v>0</v>
      </c>
      <c r="EX303" s="92">
        <v>0</v>
      </c>
      <c r="EY303" s="92">
        <v>0</v>
      </c>
      <c r="EZ303" s="92">
        <v>0</v>
      </c>
      <c r="FA303" s="92">
        <v>26.5087382</v>
      </c>
      <c r="FB303" s="92">
        <v>0</v>
      </c>
      <c r="FC303" s="92">
        <v>0</v>
      </c>
      <c r="FD303" s="92">
        <v>0</v>
      </c>
      <c r="FE303" s="92">
        <v>0</v>
      </c>
      <c r="FF303" s="92">
        <v>0</v>
      </c>
      <c r="FG303" s="92">
        <v>0</v>
      </c>
      <c r="FH303" s="92">
        <v>0</v>
      </c>
      <c r="FI303" s="92">
        <v>0</v>
      </c>
      <c r="FJ303" s="92">
        <v>0</v>
      </c>
      <c r="FK303" s="92">
        <v>0</v>
      </c>
      <c r="FL303" s="92">
        <v>0</v>
      </c>
      <c r="FM303" s="92">
        <v>0</v>
      </c>
      <c r="FN303" s="92">
        <v>0</v>
      </c>
      <c r="FO303" s="92">
        <v>0</v>
      </c>
      <c r="FP303" s="92">
        <v>0</v>
      </c>
      <c r="FQ303" s="92">
        <v>0</v>
      </c>
      <c r="FR303" s="92">
        <v>0</v>
      </c>
      <c r="FS303" s="92">
        <v>0</v>
      </c>
      <c r="FT303" s="92">
        <v>0</v>
      </c>
      <c r="FU303" s="92">
        <v>0</v>
      </c>
      <c r="FV303" s="92">
        <v>0</v>
      </c>
      <c r="FW303" s="92">
        <v>0</v>
      </c>
      <c r="FX303" s="92">
        <v>0</v>
      </c>
      <c r="FY303" s="92">
        <v>0</v>
      </c>
      <c r="FZ303" s="92">
        <v>0</v>
      </c>
      <c r="GA303" s="92">
        <v>0</v>
      </c>
      <c r="GB303" s="92">
        <v>0</v>
      </c>
      <c r="GC303" s="92">
        <v>0</v>
      </c>
      <c r="GD303" s="92">
        <v>0</v>
      </c>
      <c r="GE303" s="92">
        <v>0</v>
      </c>
      <c r="GF303" s="92">
        <v>0</v>
      </c>
      <c r="GG303" s="92">
        <v>0</v>
      </c>
      <c r="GH303" s="92">
        <v>0</v>
      </c>
      <c r="GI303" s="92">
        <v>0</v>
      </c>
      <c r="GJ303" s="92">
        <v>0</v>
      </c>
      <c r="GK303" s="92">
        <v>0</v>
      </c>
      <c r="GL303" s="92">
        <v>0</v>
      </c>
      <c r="GM303" s="92">
        <v>0</v>
      </c>
      <c r="GN303" s="92">
        <v>0</v>
      </c>
      <c r="GO303" s="92">
        <v>0</v>
      </c>
      <c r="GP303" s="92">
        <v>0</v>
      </c>
      <c r="GQ303" s="92">
        <v>0</v>
      </c>
      <c r="GR303" s="92">
        <v>0</v>
      </c>
      <c r="GS303" s="92">
        <v>0</v>
      </c>
      <c r="GT303" s="92">
        <v>0</v>
      </c>
      <c r="GU303" s="92">
        <v>0</v>
      </c>
      <c r="GV303" s="92">
        <v>0</v>
      </c>
      <c r="GW303" s="92">
        <v>0</v>
      </c>
      <c r="GX303" s="92">
        <v>0</v>
      </c>
      <c r="GY303" s="92">
        <v>0</v>
      </c>
      <c r="GZ303" s="92">
        <v>0</v>
      </c>
      <c r="HA303" s="92">
        <v>0</v>
      </c>
      <c r="HB303" s="92">
        <v>0</v>
      </c>
      <c r="HC303" s="92">
        <v>0</v>
      </c>
      <c r="HD303" s="92">
        <v>0</v>
      </c>
      <c r="HE303" s="92">
        <v>0</v>
      </c>
      <c r="HF303" s="92">
        <v>0</v>
      </c>
      <c r="HG303" s="92">
        <v>0</v>
      </c>
      <c r="HH303" s="92">
        <v>0</v>
      </c>
      <c r="HI303" s="92">
        <v>0</v>
      </c>
      <c r="HJ303" s="92">
        <v>0</v>
      </c>
      <c r="HK303" s="92">
        <v>1</v>
      </c>
      <c r="HL303" s="92">
        <v>0</v>
      </c>
      <c r="HM303" s="92">
        <v>0</v>
      </c>
      <c r="HN303" s="92">
        <v>0</v>
      </c>
      <c r="HO303" s="92">
        <v>0</v>
      </c>
      <c r="HP303" s="92">
        <v>0</v>
      </c>
      <c r="HQ303" s="92">
        <v>0</v>
      </c>
      <c r="HR303" s="92">
        <v>0</v>
      </c>
      <c r="HS303" s="92">
        <v>0</v>
      </c>
      <c r="HT303" s="92">
        <v>0</v>
      </c>
      <c r="HU303" s="92">
        <v>0</v>
      </c>
      <c r="HV303" s="92">
        <v>0</v>
      </c>
      <c r="HW303" s="92">
        <v>0</v>
      </c>
      <c r="HX303" s="92">
        <v>0</v>
      </c>
      <c r="HY303" s="92">
        <v>0</v>
      </c>
      <c r="HZ303" s="92">
        <v>0</v>
      </c>
      <c r="IA303" s="92">
        <v>0</v>
      </c>
      <c r="IB303" s="92">
        <v>0</v>
      </c>
      <c r="IC303" s="92">
        <v>0</v>
      </c>
      <c r="ID303" s="92">
        <v>0</v>
      </c>
      <c r="IE303" s="92">
        <v>0</v>
      </c>
      <c r="IF303" s="92">
        <v>0</v>
      </c>
      <c r="IG303" s="92">
        <v>0</v>
      </c>
      <c r="IH303" s="92">
        <v>0</v>
      </c>
      <c r="II303" s="92">
        <v>0</v>
      </c>
      <c r="IJ303" s="92">
        <v>0</v>
      </c>
      <c r="IK303" s="92">
        <v>0</v>
      </c>
      <c r="IL303" s="92">
        <v>0</v>
      </c>
      <c r="IM303" s="92">
        <v>0</v>
      </c>
      <c r="IN303" s="92">
        <v>0</v>
      </c>
      <c r="IO303" s="92">
        <v>0</v>
      </c>
      <c r="IP303" s="92">
        <v>0</v>
      </c>
      <c r="IQ303" s="92">
        <v>0</v>
      </c>
      <c r="IR303" s="92">
        <v>0</v>
      </c>
      <c r="IS303" s="92">
        <v>0</v>
      </c>
      <c r="IT303" s="92">
        <v>0.200738156</v>
      </c>
      <c r="IU303" s="92">
        <v>26.5087382</v>
      </c>
      <c r="IV303" s="92">
        <v>0.43762003500000002</v>
      </c>
      <c r="IW303" s="92">
        <v>20</v>
      </c>
      <c r="IX303" s="92">
        <v>1</v>
      </c>
      <c r="IY303" s="92">
        <v>0</v>
      </c>
      <c r="IZ303" s="92">
        <v>1</v>
      </c>
      <c r="JA303" s="92">
        <v>0</v>
      </c>
      <c r="JB303" s="92">
        <v>-284058.53100000002</v>
      </c>
      <c r="JC303" s="92">
        <v>-2151.0411199999999</v>
      </c>
      <c r="JD303" s="92">
        <v>-5.7021385700000003E-2</v>
      </c>
      <c r="JE303" s="92">
        <v>-592.68957</v>
      </c>
      <c r="JF303" s="92">
        <v>-4.4881582399999997</v>
      </c>
      <c r="JG303" s="92">
        <v>7.64507031E-3</v>
      </c>
      <c r="JH303" s="92">
        <v>1.0095797</v>
      </c>
      <c r="JI303" s="92">
        <v>132.05629999999999</v>
      </c>
      <c r="JJ303" s="92">
        <v>0</v>
      </c>
      <c r="JK303" s="92">
        <v>0</v>
      </c>
      <c r="JL303" s="92">
        <v>0</v>
      </c>
      <c r="JM303" s="92">
        <v>0</v>
      </c>
      <c r="JN303" s="92">
        <v>0</v>
      </c>
      <c r="JO303" s="92">
        <v>0</v>
      </c>
      <c r="JP303" s="92">
        <v>0</v>
      </c>
      <c r="JQ303" s="92">
        <v>0</v>
      </c>
      <c r="JR303" s="92">
        <v>0</v>
      </c>
      <c r="JS303" s="92">
        <v>0</v>
      </c>
      <c r="JT303" s="92">
        <v>0</v>
      </c>
      <c r="JU303" s="92">
        <v>0</v>
      </c>
      <c r="JV303" s="92">
        <v>0</v>
      </c>
      <c r="JW303" s="92">
        <v>0</v>
      </c>
      <c r="JX303" s="92">
        <v>0</v>
      </c>
      <c r="JY303" s="92">
        <v>0</v>
      </c>
      <c r="JZ303" s="92">
        <v>0</v>
      </c>
      <c r="KA303" s="92">
        <v>0</v>
      </c>
      <c r="KB303" s="92">
        <v>0</v>
      </c>
      <c r="KC303" s="92">
        <v>0</v>
      </c>
      <c r="KD303" s="92">
        <v>0</v>
      </c>
      <c r="KE303" s="92">
        <v>0</v>
      </c>
      <c r="KF303" s="92">
        <v>0</v>
      </c>
      <c r="KG303" s="92">
        <v>0</v>
      </c>
      <c r="KH303" s="92">
        <v>0</v>
      </c>
      <c r="KI303" s="92">
        <v>0</v>
      </c>
      <c r="KJ303" s="92">
        <v>0</v>
      </c>
      <c r="KK303" s="92">
        <v>0</v>
      </c>
      <c r="KL303" s="92">
        <v>0</v>
      </c>
      <c r="KM303" s="92">
        <v>0</v>
      </c>
      <c r="KN303" s="92">
        <v>0</v>
      </c>
      <c r="KO303" s="92">
        <v>0</v>
      </c>
      <c r="KP303" s="92">
        <v>0</v>
      </c>
      <c r="KQ303" s="92">
        <v>0</v>
      </c>
      <c r="KR303" s="92">
        <v>0</v>
      </c>
      <c r="KS303" s="92">
        <v>0</v>
      </c>
      <c r="KT303" s="92">
        <v>0</v>
      </c>
      <c r="KU303" s="92">
        <v>0</v>
      </c>
      <c r="KV303" s="92">
        <v>0</v>
      </c>
      <c r="KW303" s="92">
        <v>0</v>
      </c>
      <c r="KX303" s="92">
        <v>0</v>
      </c>
      <c r="KY303" s="92">
        <v>0</v>
      </c>
      <c r="KZ303" s="92">
        <v>0</v>
      </c>
      <c r="LA303" s="92">
        <v>0</v>
      </c>
      <c r="LB303" s="92">
        <v>0</v>
      </c>
      <c r="LC303" s="92">
        <v>0</v>
      </c>
      <c r="LD303" s="92">
        <v>0</v>
      </c>
      <c r="LE303" s="92">
        <v>0</v>
      </c>
      <c r="LF303" s="92">
        <v>0</v>
      </c>
      <c r="LG303" s="92">
        <v>0</v>
      </c>
      <c r="LH303" s="92">
        <v>0</v>
      </c>
      <c r="LI303" s="92">
        <v>0</v>
      </c>
      <c r="LJ303" s="92">
        <v>0</v>
      </c>
      <c r="LK303" s="92">
        <v>0</v>
      </c>
      <c r="LL303" s="92">
        <v>0</v>
      </c>
      <c r="LM303" s="92">
        <v>0</v>
      </c>
      <c r="LN303" s="92">
        <v>0</v>
      </c>
      <c r="LO303" s="92">
        <v>0</v>
      </c>
      <c r="LP303" s="92">
        <v>0</v>
      </c>
      <c r="LQ303" s="92">
        <v>0</v>
      </c>
      <c r="LR303" s="92">
        <v>0</v>
      </c>
      <c r="LS303" s="92">
        <v>0</v>
      </c>
      <c r="LT303" s="92">
        <v>0</v>
      </c>
      <c r="LU303" s="92">
        <v>0</v>
      </c>
      <c r="LV303" s="92">
        <v>0</v>
      </c>
      <c r="LW303" s="92">
        <v>0</v>
      </c>
      <c r="LX303" s="92">
        <v>0</v>
      </c>
      <c r="LY303" s="92">
        <v>0</v>
      </c>
      <c r="LZ303" s="92">
        <v>0</v>
      </c>
      <c r="MA303" s="92">
        <v>0</v>
      </c>
      <c r="MB303" s="92">
        <v>0</v>
      </c>
      <c r="MC303" s="92">
        <v>0</v>
      </c>
      <c r="MD303" s="92">
        <v>0</v>
      </c>
      <c r="ME303" s="92">
        <v>0</v>
      </c>
      <c r="MF303" s="92">
        <v>0</v>
      </c>
      <c r="MG303" s="92">
        <v>0</v>
      </c>
      <c r="MH303" s="92">
        <v>0</v>
      </c>
      <c r="MI303" s="92">
        <v>0</v>
      </c>
      <c r="MJ303" s="92">
        <v>0</v>
      </c>
      <c r="MK303" s="92">
        <v>0</v>
      </c>
      <c r="ML303" s="92">
        <v>0</v>
      </c>
      <c r="MM303" s="92">
        <v>0</v>
      </c>
      <c r="MN303" s="92">
        <v>0</v>
      </c>
      <c r="MO303" s="92">
        <v>0</v>
      </c>
      <c r="MP303" s="92">
        <v>0</v>
      </c>
      <c r="MQ303" s="92">
        <v>0</v>
      </c>
      <c r="MR303" s="92">
        <v>0</v>
      </c>
      <c r="MS303" s="92">
        <v>0</v>
      </c>
      <c r="MT303" s="92">
        <v>0</v>
      </c>
      <c r="MU303" s="92">
        <v>0</v>
      </c>
      <c r="MV303" s="92">
        <v>0</v>
      </c>
      <c r="MW303" s="92">
        <v>0</v>
      </c>
      <c r="MX303" s="92">
        <v>0</v>
      </c>
      <c r="MY303" s="92">
        <v>0</v>
      </c>
      <c r="MZ303" s="92">
        <v>0</v>
      </c>
      <c r="NA303" s="92">
        <v>0</v>
      </c>
      <c r="NB303" s="92">
        <v>0</v>
      </c>
      <c r="NC303" s="92">
        <v>0</v>
      </c>
      <c r="ND303" s="92">
        <v>0</v>
      </c>
      <c r="NE303" s="92">
        <v>0</v>
      </c>
      <c r="NF303" s="92">
        <v>0</v>
      </c>
      <c r="NG303" s="92">
        <v>0</v>
      </c>
      <c r="NH303" s="92">
        <v>0</v>
      </c>
      <c r="NI303" s="92">
        <v>0</v>
      </c>
      <c r="NJ303" s="92">
        <v>0</v>
      </c>
      <c r="NK303" s="92">
        <v>0</v>
      </c>
      <c r="NL303" s="92">
        <v>0</v>
      </c>
      <c r="NM303" s="92">
        <v>0</v>
      </c>
      <c r="NN303" s="92">
        <v>0</v>
      </c>
      <c r="NO303" s="92">
        <v>0</v>
      </c>
      <c r="NP303" s="92">
        <v>0</v>
      </c>
      <c r="NQ303" s="92">
        <v>0</v>
      </c>
      <c r="NR303" s="92">
        <v>0</v>
      </c>
      <c r="NS303" s="92">
        <v>0</v>
      </c>
      <c r="NT303" s="92">
        <v>0</v>
      </c>
      <c r="NU303" s="92">
        <v>0</v>
      </c>
      <c r="NV303" s="92">
        <v>0</v>
      </c>
      <c r="NW303" s="92">
        <v>0</v>
      </c>
      <c r="NX303" s="92">
        <v>0</v>
      </c>
      <c r="NY303" s="92">
        <v>0</v>
      </c>
      <c r="NZ303" s="92">
        <v>0</v>
      </c>
      <c r="OA303" s="92">
        <v>0</v>
      </c>
      <c r="OB303" s="92">
        <v>0</v>
      </c>
      <c r="OC303" s="92">
        <v>0</v>
      </c>
      <c r="OD303" s="92">
        <v>0</v>
      </c>
      <c r="OE303" s="92">
        <v>0</v>
      </c>
      <c r="OF303" s="92">
        <v>0</v>
      </c>
      <c r="OG303" s="92">
        <v>0</v>
      </c>
      <c r="OH303" s="92">
        <v>0</v>
      </c>
      <c r="OI303" s="92">
        <v>0</v>
      </c>
      <c r="OJ303" s="92">
        <v>0</v>
      </c>
      <c r="OK303" s="92">
        <v>0</v>
      </c>
      <c r="OL303" s="92">
        <v>0</v>
      </c>
      <c r="OM303" s="92">
        <v>0</v>
      </c>
      <c r="ON303" s="92">
        <v>0</v>
      </c>
      <c r="OO303" s="92">
        <v>0</v>
      </c>
      <c r="OP303" s="92">
        <v>0</v>
      </c>
      <c r="OQ303" s="92">
        <v>0</v>
      </c>
      <c r="OR303" s="92">
        <v>0</v>
      </c>
      <c r="OS303" s="92">
        <v>0</v>
      </c>
      <c r="OT303" s="92">
        <v>0</v>
      </c>
      <c r="OU303" s="92">
        <v>0</v>
      </c>
      <c r="OV303" s="92">
        <v>0</v>
      </c>
      <c r="OW303" s="92">
        <v>0</v>
      </c>
      <c r="OX303" s="92">
        <v>0</v>
      </c>
      <c r="OY303" s="92">
        <v>0</v>
      </c>
      <c r="OZ303" s="92">
        <v>0</v>
      </c>
      <c r="PA303" s="92">
        <v>0</v>
      </c>
      <c r="PB303" s="92">
        <v>0</v>
      </c>
      <c r="PC303" s="92">
        <v>0</v>
      </c>
      <c r="PD303" s="92">
        <v>0</v>
      </c>
      <c r="PE303" s="92">
        <v>0</v>
      </c>
      <c r="PF303" s="92">
        <v>0</v>
      </c>
      <c r="PG303" s="92">
        <v>0</v>
      </c>
      <c r="PH303" s="92">
        <v>0</v>
      </c>
      <c r="PI303" s="92">
        <v>0</v>
      </c>
      <c r="PJ303" s="92">
        <v>0</v>
      </c>
      <c r="PK303" s="92">
        <v>0</v>
      </c>
      <c r="PL303" s="92">
        <v>0</v>
      </c>
      <c r="PM303" s="92">
        <v>0</v>
      </c>
      <c r="PN303" s="92">
        <v>0</v>
      </c>
      <c r="PO303" s="92">
        <v>0</v>
      </c>
      <c r="PP303" s="92">
        <v>0</v>
      </c>
      <c r="PQ303" s="92">
        <v>0</v>
      </c>
      <c r="PR303" s="92">
        <v>0</v>
      </c>
      <c r="PS303" s="92">
        <v>0</v>
      </c>
      <c r="PT303" s="92">
        <v>0</v>
      </c>
      <c r="PU303" s="92">
        <v>0</v>
      </c>
      <c r="PV303" s="92">
        <v>0</v>
      </c>
      <c r="PW303" s="92">
        <v>0</v>
      </c>
      <c r="PX303" s="92">
        <v>0</v>
      </c>
      <c r="PY303" s="92">
        <v>0</v>
      </c>
      <c r="PZ303" s="92">
        <v>0</v>
      </c>
      <c r="QA303" s="92">
        <v>0</v>
      </c>
      <c r="QB303" s="92">
        <v>0</v>
      </c>
      <c r="QC303" s="92">
        <v>0</v>
      </c>
      <c r="QD303" s="92">
        <v>0</v>
      </c>
      <c r="QE303" s="92">
        <v>0</v>
      </c>
      <c r="QF303" s="92">
        <v>0</v>
      </c>
      <c r="QG303" s="92">
        <v>0</v>
      </c>
      <c r="QH303" s="92">
        <v>0</v>
      </c>
      <c r="QI303" s="92">
        <v>0</v>
      </c>
      <c r="QJ303" s="92">
        <v>0</v>
      </c>
      <c r="QK303" s="92">
        <v>0</v>
      </c>
      <c r="QL303" s="92">
        <v>0</v>
      </c>
      <c r="QM303" s="92">
        <v>0</v>
      </c>
      <c r="QN303" s="92">
        <v>0</v>
      </c>
      <c r="QO303" s="92">
        <v>0</v>
      </c>
      <c r="QP303" s="92">
        <v>0</v>
      </c>
      <c r="QQ303" s="92">
        <v>0</v>
      </c>
      <c r="QR303" s="92">
        <v>0</v>
      </c>
      <c r="QS303" s="92">
        <v>0</v>
      </c>
      <c r="QT303" s="92">
        <v>0</v>
      </c>
      <c r="QU303" s="92">
        <v>0</v>
      </c>
      <c r="QV303" s="92">
        <v>0</v>
      </c>
      <c r="QW303" s="92">
        <v>0</v>
      </c>
      <c r="QX303" s="92">
        <v>0</v>
      </c>
      <c r="QY303" s="92">
        <v>0</v>
      </c>
      <c r="QZ303" s="92">
        <v>0</v>
      </c>
      <c r="RA303" s="92">
        <v>0</v>
      </c>
      <c r="RB303" s="92">
        <v>0</v>
      </c>
      <c r="RC303" s="92">
        <v>0</v>
      </c>
      <c r="RD303" s="92">
        <v>0</v>
      </c>
      <c r="RE303" s="92">
        <v>0</v>
      </c>
      <c r="RF303" s="92">
        <v>0</v>
      </c>
      <c r="RG303" s="92">
        <v>0</v>
      </c>
      <c r="RH303" s="92">
        <v>0</v>
      </c>
      <c r="RI303" s="92">
        <v>0</v>
      </c>
      <c r="RJ303" s="92">
        <v>0</v>
      </c>
      <c r="RK303" s="92">
        <v>0</v>
      </c>
      <c r="RL303" s="92">
        <v>0</v>
      </c>
      <c r="RM303" s="92">
        <v>0</v>
      </c>
      <c r="RN303" s="92">
        <v>0</v>
      </c>
      <c r="RO303" s="92">
        <v>0</v>
      </c>
      <c r="RP303" s="92">
        <v>0</v>
      </c>
      <c r="RQ303" s="92">
        <v>0</v>
      </c>
      <c r="RR303" s="92">
        <v>0</v>
      </c>
      <c r="RS303" s="92">
        <v>0</v>
      </c>
      <c r="RT303" s="92">
        <v>0</v>
      </c>
      <c r="RU303" s="92">
        <v>0</v>
      </c>
      <c r="RV303" s="92">
        <v>0</v>
      </c>
      <c r="RW303" s="92">
        <v>0</v>
      </c>
      <c r="RX303" s="92">
        <v>0</v>
      </c>
      <c r="RY303" s="92">
        <v>0</v>
      </c>
      <c r="RZ303" s="92">
        <v>0</v>
      </c>
      <c r="SA303" s="92">
        <v>0</v>
      </c>
      <c r="SB303" s="92">
        <v>0</v>
      </c>
      <c r="SC303" s="92">
        <v>0</v>
      </c>
      <c r="SD303" s="92">
        <v>0</v>
      </c>
      <c r="SE303" s="92">
        <v>0</v>
      </c>
      <c r="SF303" s="92">
        <v>0</v>
      </c>
      <c r="SG303" s="92">
        <v>0</v>
      </c>
      <c r="SH303" s="92">
        <v>0</v>
      </c>
      <c r="SI303" s="92">
        <v>0</v>
      </c>
      <c r="SJ303" s="92">
        <v>0</v>
      </c>
      <c r="SK303" s="92">
        <v>0</v>
      </c>
      <c r="SL303" s="92">
        <v>0</v>
      </c>
      <c r="SM303" s="92">
        <v>0</v>
      </c>
      <c r="SN303" s="92">
        <v>0</v>
      </c>
      <c r="SO303" s="92">
        <v>0</v>
      </c>
      <c r="SP303" s="92">
        <v>0</v>
      </c>
      <c r="SQ303" s="92">
        <v>0</v>
      </c>
      <c r="SR303" s="92">
        <v>0</v>
      </c>
      <c r="SS303" s="92">
        <v>0</v>
      </c>
      <c r="ST303" s="92">
        <v>0</v>
      </c>
      <c r="SU303" s="92">
        <v>0</v>
      </c>
      <c r="SV303" s="92">
        <v>0</v>
      </c>
      <c r="SW303" s="92">
        <v>0</v>
      </c>
      <c r="SX303" s="92">
        <v>0</v>
      </c>
      <c r="SY303" s="92">
        <v>0</v>
      </c>
      <c r="SZ303" s="92">
        <v>0</v>
      </c>
      <c r="TA303" s="92">
        <v>0</v>
      </c>
      <c r="TB303" s="92">
        <v>0</v>
      </c>
      <c r="TC303" s="92">
        <v>1</v>
      </c>
      <c r="TD303" s="92">
        <v>0</v>
      </c>
      <c r="TE303" s="92">
        <v>0</v>
      </c>
      <c r="TF303" s="92">
        <v>0</v>
      </c>
      <c r="TG303" s="92">
        <v>0</v>
      </c>
      <c r="TH303" s="92">
        <v>0</v>
      </c>
      <c r="TI303" s="92">
        <v>0</v>
      </c>
      <c r="TJ303" s="92">
        <v>0</v>
      </c>
      <c r="TK303" s="92">
        <v>0</v>
      </c>
      <c r="TL303" s="92">
        <v>0</v>
      </c>
      <c r="TM303" s="92">
        <v>0</v>
      </c>
      <c r="TN303" s="92">
        <v>0</v>
      </c>
      <c r="TO303" s="92">
        <v>0</v>
      </c>
      <c r="TP303" s="92">
        <v>0</v>
      </c>
      <c r="TQ303" s="92">
        <v>-66301.237772699998</v>
      </c>
      <c r="TR303" s="92">
        <v>0</v>
      </c>
      <c r="TS303" s="92">
        <v>0</v>
      </c>
      <c r="TT303" s="92">
        <v>0</v>
      </c>
      <c r="TU303" s="92">
        <v>0</v>
      </c>
      <c r="TV303" s="92">
        <v>0</v>
      </c>
      <c r="TW303" s="92">
        <v>0</v>
      </c>
      <c r="TX303" s="92">
        <v>0</v>
      </c>
      <c r="TY303" s="92">
        <v>0</v>
      </c>
      <c r="TZ303" s="92">
        <v>0</v>
      </c>
      <c r="UA303" s="92">
        <v>0</v>
      </c>
      <c r="UB303" s="92">
        <v>0</v>
      </c>
      <c r="UC303" s="92">
        <v>0</v>
      </c>
      <c r="UD303" s="92">
        <v>0</v>
      </c>
      <c r="UE303" s="92">
        <v>0</v>
      </c>
      <c r="UF303" s="92">
        <v>0</v>
      </c>
      <c r="UG303" s="92">
        <v>0</v>
      </c>
      <c r="UH303" s="92">
        <v>0</v>
      </c>
      <c r="UI303" s="92">
        <v>0</v>
      </c>
      <c r="UJ303" s="92">
        <v>0</v>
      </c>
      <c r="UK303" s="92">
        <v>0</v>
      </c>
      <c r="UL303" s="92">
        <v>0</v>
      </c>
      <c r="UM303" s="92">
        <v>0</v>
      </c>
      <c r="UN303" s="92">
        <v>0</v>
      </c>
      <c r="UO303" s="92">
        <v>0</v>
      </c>
      <c r="UP303" s="92">
        <v>0</v>
      </c>
      <c r="UQ303" s="92">
        <v>0</v>
      </c>
      <c r="UR303" s="92">
        <v>0</v>
      </c>
      <c r="US303" s="92">
        <v>0</v>
      </c>
      <c r="UT303" s="92">
        <v>0</v>
      </c>
      <c r="UU303" s="92">
        <v>0</v>
      </c>
      <c r="UV303" s="92">
        <v>0</v>
      </c>
      <c r="UW303" s="92">
        <v>0</v>
      </c>
      <c r="UX303" s="92">
        <v>0</v>
      </c>
      <c r="UY303" s="92">
        <v>0</v>
      </c>
      <c r="UZ303" s="92">
        <v>0</v>
      </c>
      <c r="VA303" s="92">
        <v>0</v>
      </c>
      <c r="VB303" s="92">
        <v>0</v>
      </c>
      <c r="VC303" s="92">
        <v>0</v>
      </c>
      <c r="VD303" s="92">
        <v>0</v>
      </c>
      <c r="VE303" s="92">
        <v>0</v>
      </c>
      <c r="VF303" s="92">
        <v>0</v>
      </c>
      <c r="VG303" s="92">
        <v>0</v>
      </c>
      <c r="VH303" s="92">
        <v>0</v>
      </c>
      <c r="VI303" s="92">
        <v>0</v>
      </c>
      <c r="VJ303" s="92">
        <v>0</v>
      </c>
      <c r="VK303" s="92">
        <v>0</v>
      </c>
      <c r="VL303" s="92">
        <v>0</v>
      </c>
      <c r="VM303" s="92">
        <v>0</v>
      </c>
      <c r="VN303" s="92">
        <v>0</v>
      </c>
      <c r="VO303" s="92">
        <v>0</v>
      </c>
      <c r="VP303" s="92">
        <v>0</v>
      </c>
      <c r="VQ303" s="92">
        <v>0</v>
      </c>
      <c r="VR303" s="92">
        <v>0</v>
      </c>
      <c r="VS303" s="92">
        <v>0</v>
      </c>
      <c r="VT303" s="92">
        <v>0</v>
      </c>
      <c r="VU303" s="92">
        <v>0</v>
      </c>
      <c r="VV303" s="92">
        <v>0</v>
      </c>
      <c r="VW303" s="92">
        <v>0</v>
      </c>
      <c r="VX303" s="92">
        <v>0</v>
      </c>
      <c r="VY303" s="92">
        <v>0</v>
      </c>
      <c r="VZ303" s="92">
        <v>0</v>
      </c>
      <c r="WA303" s="92">
        <v>0</v>
      </c>
      <c r="WB303" s="92">
        <v>0</v>
      </c>
      <c r="WC303" s="92">
        <v>0</v>
      </c>
    </row>
    <row r="304" spans="2:601" ht="13.5" customHeight="1">
      <c r="B304" s="851" t="s">
        <v>2963</v>
      </c>
      <c r="C304" s="92">
        <v>0</v>
      </c>
      <c r="D304" s="92">
        <v>947.45478400000002</v>
      </c>
      <c r="E304" s="92">
        <v>-2.4195304399999999</v>
      </c>
      <c r="F304" s="92">
        <v>26.427345500000001</v>
      </c>
      <c r="G304" s="92">
        <v>0</v>
      </c>
      <c r="H304" s="92">
        <v>0</v>
      </c>
      <c r="I304" s="92">
        <v>0</v>
      </c>
      <c r="J304" s="92">
        <v>0</v>
      </c>
      <c r="K304" s="92">
        <v>0</v>
      </c>
      <c r="L304" s="92">
        <v>0</v>
      </c>
      <c r="M304" s="92">
        <v>0</v>
      </c>
      <c r="N304" s="92">
        <v>0</v>
      </c>
      <c r="O304" s="92">
        <v>0</v>
      </c>
      <c r="P304" s="92">
        <v>0</v>
      </c>
      <c r="Q304" s="92">
        <v>0</v>
      </c>
      <c r="R304" s="92">
        <v>0</v>
      </c>
      <c r="S304" s="92">
        <v>0</v>
      </c>
      <c r="T304" s="92">
        <v>0</v>
      </c>
      <c r="U304" s="92">
        <v>0</v>
      </c>
      <c r="V304" s="92">
        <v>0</v>
      </c>
      <c r="W304" s="92">
        <v>0</v>
      </c>
      <c r="X304" s="92">
        <v>0</v>
      </c>
      <c r="Y304" s="92">
        <v>2.6032202400000002</v>
      </c>
      <c r="Z304" s="92">
        <v>0</v>
      </c>
      <c r="AA304" s="92">
        <v>0</v>
      </c>
      <c r="AB304" s="92">
        <v>0</v>
      </c>
      <c r="AC304" s="92">
        <v>0</v>
      </c>
      <c r="AD304" s="92">
        <v>0</v>
      </c>
      <c r="AE304" s="92">
        <v>0</v>
      </c>
      <c r="AF304" s="92">
        <v>0</v>
      </c>
      <c r="AG304" s="92">
        <v>0</v>
      </c>
      <c r="AH304" s="92">
        <v>0</v>
      </c>
      <c r="AI304" s="92">
        <v>0</v>
      </c>
      <c r="AJ304" s="92">
        <v>0</v>
      </c>
      <c r="AK304" s="92">
        <v>0</v>
      </c>
      <c r="AL304" s="92">
        <v>0</v>
      </c>
      <c r="AM304" s="92">
        <v>0</v>
      </c>
      <c r="AN304" s="92">
        <v>0</v>
      </c>
      <c r="AO304" s="92">
        <v>0</v>
      </c>
      <c r="AP304" s="92">
        <v>0</v>
      </c>
      <c r="AQ304" s="92">
        <v>0</v>
      </c>
      <c r="AR304" s="92">
        <v>0</v>
      </c>
      <c r="AS304" s="92">
        <v>0</v>
      </c>
      <c r="AT304" s="92">
        <v>0</v>
      </c>
      <c r="AU304" s="92">
        <v>0</v>
      </c>
      <c r="AV304" s="92">
        <v>0</v>
      </c>
      <c r="AW304" s="92">
        <v>0</v>
      </c>
      <c r="AX304" s="92">
        <v>0</v>
      </c>
      <c r="AY304" s="92">
        <v>0</v>
      </c>
      <c r="AZ304" s="92">
        <v>0</v>
      </c>
      <c r="BA304" s="92">
        <v>0</v>
      </c>
      <c r="BB304" s="92">
        <v>0</v>
      </c>
      <c r="BC304" s="92">
        <v>0</v>
      </c>
      <c r="BD304" s="92">
        <v>0</v>
      </c>
      <c r="BE304" s="92">
        <v>0</v>
      </c>
      <c r="BF304" s="92">
        <v>0</v>
      </c>
      <c r="BG304" s="92">
        <v>0</v>
      </c>
      <c r="BH304" s="92">
        <v>0</v>
      </c>
      <c r="BI304" s="92">
        <v>0</v>
      </c>
      <c r="BJ304" s="92">
        <v>0</v>
      </c>
      <c r="BK304" s="92">
        <v>0</v>
      </c>
      <c r="BL304" s="92">
        <v>0</v>
      </c>
      <c r="BM304" s="92">
        <v>0</v>
      </c>
      <c r="BN304" s="92">
        <v>0</v>
      </c>
      <c r="BO304" s="92">
        <v>0</v>
      </c>
      <c r="BP304" s="92">
        <v>0.91032829800000004</v>
      </c>
      <c r="BQ304" s="92">
        <v>0</v>
      </c>
      <c r="BR304" s="92">
        <v>0</v>
      </c>
      <c r="BS304" s="92">
        <v>0</v>
      </c>
      <c r="BT304" s="92">
        <v>0</v>
      </c>
      <c r="BU304" s="92">
        <v>0</v>
      </c>
      <c r="BV304" s="92">
        <v>0</v>
      </c>
      <c r="BW304" s="92">
        <v>0</v>
      </c>
      <c r="BX304" s="92">
        <v>0</v>
      </c>
      <c r="BY304" s="92">
        <v>0</v>
      </c>
      <c r="BZ304" s="92">
        <v>0</v>
      </c>
      <c r="CA304" s="92">
        <v>0</v>
      </c>
      <c r="CB304" s="92">
        <v>0</v>
      </c>
      <c r="CC304" s="92">
        <v>0</v>
      </c>
      <c r="CD304" s="92">
        <v>0</v>
      </c>
      <c r="CE304" s="92">
        <v>0</v>
      </c>
      <c r="CF304" s="92">
        <v>0</v>
      </c>
      <c r="CG304" s="92">
        <v>0</v>
      </c>
      <c r="CH304" s="92">
        <v>0</v>
      </c>
      <c r="CI304" s="92">
        <v>8.9671701800000003E-2</v>
      </c>
      <c r="CJ304" s="92">
        <v>0</v>
      </c>
      <c r="CK304" s="92">
        <v>0</v>
      </c>
      <c r="CL304" s="92">
        <v>0</v>
      </c>
      <c r="CM304" s="92">
        <v>0</v>
      </c>
      <c r="CN304" s="92">
        <v>0</v>
      </c>
      <c r="CO304" s="92">
        <v>0</v>
      </c>
      <c r="CP304" s="92">
        <v>0</v>
      </c>
      <c r="CQ304" s="92">
        <v>0</v>
      </c>
      <c r="CR304" s="92">
        <v>0</v>
      </c>
      <c r="CS304" s="92">
        <v>0</v>
      </c>
      <c r="CT304" s="92">
        <v>0</v>
      </c>
      <c r="CU304" s="92">
        <v>0</v>
      </c>
      <c r="CV304" s="92">
        <v>0</v>
      </c>
      <c r="CW304" s="92">
        <v>0</v>
      </c>
      <c r="CX304" s="92">
        <v>0</v>
      </c>
      <c r="CY304" s="92">
        <v>0</v>
      </c>
      <c r="CZ304" s="92">
        <v>0</v>
      </c>
      <c r="DA304" s="92">
        <v>0</v>
      </c>
      <c r="DB304" s="92">
        <v>0</v>
      </c>
      <c r="DC304" s="92">
        <v>0</v>
      </c>
      <c r="DD304" s="92">
        <v>0</v>
      </c>
      <c r="DE304" s="92">
        <v>0</v>
      </c>
      <c r="DF304" s="92">
        <v>0</v>
      </c>
      <c r="DG304" s="92">
        <v>0</v>
      </c>
      <c r="DH304" s="92">
        <v>0</v>
      </c>
      <c r="DI304" s="92">
        <v>0</v>
      </c>
      <c r="DJ304" s="92">
        <v>0</v>
      </c>
      <c r="DK304" s="92">
        <v>0</v>
      </c>
      <c r="DL304" s="92">
        <v>0</v>
      </c>
      <c r="DM304" s="92">
        <v>0</v>
      </c>
      <c r="DN304" s="92">
        <v>0</v>
      </c>
      <c r="DO304" s="92">
        <v>0</v>
      </c>
      <c r="DP304" s="92">
        <v>0</v>
      </c>
      <c r="DQ304" s="92">
        <v>0</v>
      </c>
      <c r="DR304" s="92">
        <v>0</v>
      </c>
      <c r="DS304" s="92">
        <v>0</v>
      </c>
      <c r="DT304" s="92">
        <v>0</v>
      </c>
      <c r="DU304" s="92">
        <v>0</v>
      </c>
      <c r="DV304" s="92">
        <v>0</v>
      </c>
      <c r="DW304" s="92">
        <v>0</v>
      </c>
      <c r="DX304" s="92">
        <v>0</v>
      </c>
      <c r="DY304" s="92">
        <v>0</v>
      </c>
      <c r="DZ304" s="92">
        <v>476.09602899999999</v>
      </c>
      <c r="EA304" s="92">
        <v>0</v>
      </c>
      <c r="EB304" s="92">
        <v>0</v>
      </c>
      <c r="EC304" s="92">
        <v>0</v>
      </c>
      <c r="ED304" s="92">
        <v>0</v>
      </c>
      <c r="EE304" s="92">
        <v>0</v>
      </c>
      <c r="EF304" s="92">
        <v>0</v>
      </c>
      <c r="EG304" s="92">
        <v>0</v>
      </c>
      <c r="EH304" s="92">
        <v>0</v>
      </c>
      <c r="EI304" s="92">
        <v>0</v>
      </c>
      <c r="EJ304" s="92">
        <v>0</v>
      </c>
      <c r="EK304" s="92">
        <v>0</v>
      </c>
      <c r="EL304" s="92">
        <v>0</v>
      </c>
      <c r="EM304" s="92">
        <v>0</v>
      </c>
      <c r="EN304" s="92">
        <v>0</v>
      </c>
      <c r="EO304" s="92">
        <v>0</v>
      </c>
      <c r="EP304" s="92">
        <v>0</v>
      </c>
      <c r="EQ304" s="92">
        <v>0</v>
      </c>
      <c r="ER304" s="92">
        <v>0</v>
      </c>
      <c r="ES304" s="92">
        <v>234.495059</v>
      </c>
      <c r="ET304" s="92">
        <v>0</v>
      </c>
      <c r="EU304" s="92">
        <v>0</v>
      </c>
      <c r="EV304" s="92">
        <v>0</v>
      </c>
      <c r="EW304" s="92">
        <v>0</v>
      </c>
      <c r="EX304" s="92">
        <v>0</v>
      </c>
      <c r="EY304" s="92">
        <v>0</v>
      </c>
      <c r="EZ304" s="92">
        <v>0</v>
      </c>
      <c r="FA304" s="92">
        <v>0</v>
      </c>
      <c r="FB304" s="92">
        <v>0</v>
      </c>
      <c r="FC304" s="92">
        <v>0</v>
      </c>
      <c r="FD304" s="92">
        <v>0</v>
      </c>
      <c r="FE304" s="92">
        <v>0</v>
      </c>
      <c r="FF304" s="92">
        <v>0</v>
      </c>
      <c r="FG304" s="92">
        <v>0</v>
      </c>
      <c r="FH304" s="92">
        <v>0</v>
      </c>
      <c r="FI304" s="92">
        <v>0</v>
      </c>
      <c r="FJ304" s="92">
        <v>0</v>
      </c>
      <c r="FK304" s="92">
        <v>0</v>
      </c>
      <c r="FL304" s="92">
        <v>0</v>
      </c>
      <c r="FM304" s="92">
        <v>0</v>
      </c>
      <c r="FN304" s="92">
        <v>0</v>
      </c>
      <c r="FO304" s="92">
        <v>0</v>
      </c>
      <c r="FP304" s="92">
        <v>0</v>
      </c>
      <c r="FQ304" s="92">
        <v>0</v>
      </c>
      <c r="FR304" s="92">
        <v>0</v>
      </c>
      <c r="FS304" s="92">
        <v>0</v>
      </c>
      <c r="FT304" s="92">
        <v>0</v>
      </c>
      <c r="FU304" s="92">
        <v>0</v>
      </c>
      <c r="FV304" s="92">
        <v>0</v>
      </c>
      <c r="FW304" s="92">
        <v>0</v>
      </c>
      <c r="FX304" s="92">
        <v>0</v>
      </c>
      <c r="FY304" s="92">
        <v>0</v>
      </c>
      <c r="FZ304" s="92">
        <v>0</v>
      </c>
      <c r="GA304" s="92">
        <v>0</v>
      </c>
      <c r="GB304" s="92">
        <v>0</v>
      </c>
      <c r="GC304" s="92">
        <v>0</v>
      </c>
      <c r="GD304" s="92">
        <v>0</v>
      </c>
      <c r="GE304" s="92">
        <v>0</v>
      </c>
      <c r="GF304" s="92">
        <v>0</v>
      </c>
      <c r="GG304" s="92">
        <v>0</v>
      </c>
      <c r="GH304" s="92">
        <v>0</v>
      </c>
      <c r="GI304" s="92">
        <v>0</v>
      </c>
      <c r="GJ304" s="92">
        <v>0.67</v>
      </c>
      <c r="GK304" s="92">
        <v>0</v>
      </c>
      <c r="GL304" s="92">
        <v>0</v>
      </c>
      <c r="GM304" s="92">
        <v>0</v>
      </c>
      <c r="GN304" s="92">
        <v>0</v>
      </c>
      <c r="GO304" s="92">
        <v>0</v>
      </c>
      <c r="GP304" s="92">
        <v>0</v>
      </c>
      <c r="GQ304" s="92">
        <v>0</v>
      </c>
      <c r="GR304" s="92">
        <v>0</v>
      </c>
      <c r="GS304" s="92">
        <v>0</v>
      </c>
      <c r="GT304" s="92">
        <v>0</v>
      </c>
      <c r="GU304" s="92">
        <v>0</v>
      </c>
      <c r="GV304" s="92">
        <v>0</v>
      </c>
      <c r="GW304" s="92">
        <v>0</v>
      </c>
      <c r="GX304" s="92">
        <v>0</v>
      </c>
      <c r="GY304" s="92">
        <v>0</v>
      </c>
      <c r="GZ304" s="92">
        <v>0</v>
      </c>
      <c r="HA304" s="92">
        <v>0</v>
      </c>
      <c r="HB304" s="92">
        <v>0</v>
      </c>
      <c r="HC304" s="92">
        <v>0.33</v>
      </c>
      <c r="HD304" s="92">
        <v>0</v>
      </c>
      <c r="HE304" s="92">
        <v>0</v>
      </c>
      <c r="HF304" s="92">
        <v>0</v>
      </c>
      <c r="HG304" s="92">
        <v>0</v>
      </c>
      <c r="HH304" s="92">
        <v>0</v>
      </c>
      <c r="HI304" s="92">
        <v>0</v>
      </c>
      <c r="HJ304" s="92">
        <v>0</v>
      </c>
      <c r="HK304" s="92">
        <v>0</v>
      </c>
      <c r="HL304" s="92">
        <v>0</v>
      </c>
      <c r="HM304" s="92">
        <v>0</v>
      </c>
      <c r="HN304" s="92">
        <v>0</v>
      </c>
      <c r="HO304" s="92">
        <v>0</v>
      </c>
      <c r="HP304" s="92">
        <v>0</v>
      </c>
      <c r="HQ304" s="92">
        <v>0</v>
      </c>
      <c r="HR304" s="92">
        <v>0</v>
      </c>
      <c r="HS304" s="92">
        <v>0</v>
      </c>
      <c r="HT304" s="92">
        <v>0</v>
      </c>
      <c r="HU304" s="92">
        <v>0</v>
      </c>
      <c r="HV304" s="92">
        <v>0</v>
      </c>
      <c r="HW304" s="92">
        <v>0</v>
      </c>
      <c r="HX304" s="92">
        <v>0</v>
      </c>
      <c r="HY304" s="92">
        <v>0</v>
      </c>
      <c r="HZ304" s="92">
        <v>0</v>
      </c>
      <c r="IA304" s="92">
        <v>0</v>
      </c>
      <c r="IB304" s="92">
        <v>0</v>
      </c>
      <c r="IC304" s="92">
        <v>0</v>
      </c>
      <c r="ID304" s="92">
        <v>0</v>
      </c>
      <c r="IE304" s="92">
        <v>0</v>
      </c>
      <c r="IF304" s="92">
        <v>0</v>
      </c>
      <c r="IG304" s="92">
        <v>0</v>
      </c>
      <c r="IH304" s="92">
        <v>0</v>
      </c>
      <c r="II304" s="92">
        <v>0</v>
      </c>
      <c r="IJ304" s="92">
        <v>0</v>
      </c>
      <c r="IK304" s="92">
        <v>0</v>
      </c>
      <c r="IL304" s="92">
        <v>0</v>
      </c>
      <c r="IM304" s="92">
        <v>0</v>
      </c>
      <c r="IN304" s="92">
        <v>0</v>
      </c>
      <c r="IO304" s="92">
        <v>0</v>
      </c>
      <c r="IP304" s="92">
        <v>0</v>
      </c>
      <c r="IQ304" s="92">
        <v>0</v>
      </c>
      <c r="IR304" s="92">
        <v>0</v>
      </c>
      <c r="IS304" s="92">
        <v>0</v>
      </c>
      <c r="IT304" s="92">
        <v>29.030565800000002</v>
      </c>
      <c r="IU304" s="92">
        <v>710.59108800000001</v>
      </c>
      <c r="IV304" s="92">
        <v>11.113716999999999</v>
      </c>
      <c r="IW304" s="92">
        <v>20.322616700000001</v>
      </c>
      <c r="IX304" s="92">
        <v>5.4229876499999996</v>
      </c>
      <c r="IY304" s="92">
        <v>0</v>
      </c>
      <c r="IZ304" s="92">
        <v>1</v>
      </c>
      <c r="JA304" s="92">
        <v>0</v>
      </c>
      <c r="JB304" s="92">
        <v>-77036.285399999993</v>
      </c>
      <c r="JC304" s="92">
        <v>-3147.2487999999998</v>
      </c>
      <c r="JD304" s="92">
        <v>-2.2364069500000001</v>
      </c>
      <c r="JE304" s="92">
        <v>-47.017282100000003</v>
      </c>
      <c r="JF304" s="92">
        <v>-1.9208491700000001</v>
      </c>
      <c r="JG304" s="92">
        <v>4.3535638100000003E-2</v>
      </c>
      <c r="JH304" s="92">
        <v>1.0656367099999999</v>
      </c>
      <c r="JI304" s="92">
        <v>24.477342100000001</v>
      </c>
      <c r="JJ304" s="92">
        <v>11.1513239</v>
      </c>
      <c r="JK304" s="92">
        <v>0</v>
      </c>
      <c r="JL304" s="92">
        <v>0</v>
      </c>
      <c r="JM304" s="92">
        <v>0</v>
      </c>
      <c r="JN304" s="92">
        <v>0</v>
      </c>
      <c r="JO304" s="92">
        <v>0</v>
      </c>
      <c r="JP304" s="92">
        <v>0</v>
      </c>
      <c r="JQ304" s="92">
        <v>0</v>
      </c>
      <c r="JR304" s="92">
        <v>0</v>
      </c>
      <c r="JS304" s="92">
        <v>0</v>
      </c>
      <c r="JT304" s="92">
        <v>0</v>
      </c>
      <c r="JU304" s="92">
        <v>0</v>
      </c>
      <c r="JV304" s="92">
        <v>0</v>
      </c>
      <c r="JW304" s="92">
        <v>0</v>
      </c>
      <c r="JX304" s="92">
        <v>0</v>
      </c>
      <c r="JY304" s="92">
        <v>0</v>
      </c>
      <c r="JZ304" s="92">
        <v>0</v>
      </c>
      <c r="KA304" s="92">
        <v>0</v>
      </c>
      <c r="KB304" s="92">
        <v>0</v>
      </c>
      <c r="KC304" s="92">
        <v>0</v>
      </c>
      <c r="KD304" s="92">
        <v>0</v>
      </c>
      <c r="KE304" s="92">
        <v>0</v>
      </c>
      <c r="KF304" s="92">
        <v>0</v>
      </c>
      <c r="KG304" s="92">
        <v>0</v>
      </c>
      <c r="KH304" s="92">
        <v>0</v>
      </c>
      <c r="KI304" s="92">
        <v>0</v>
      </c>
      <c r="KJ304" s="92">
        <v>0</v>
      </c>
      <c r="KK304" s="92">
        <v>0</v>
      </c>
      <c r="KL304" s="92">
        <v>0</v>
      </c>
      <c r="KM304" s="92">
        <v>0</v>
      </c>
      <c r="KN304" s="92">
        <v>0</v>
      </c>
      <c r="KO304" s="92">
        <v>0</v>
      </c>
      <c r="KP304" s="92">
        <v>0</v>
      </c>
      <c r="KQ304" s="92">
        <v>0</v>
      </c>
      <c r="KR304" s="92">
        <v>0</v>
      </c>
      <c r="KS304" s="92">
        <v>0</v>
      </c>
      <c r="KT304" s="92">
        <v>0</v>
      </c>
      <c r="KU304" s="92">
        <v>0</v>
      </c>
      <c r="KV304" s="92">
        <v>0</v>
      </c>
      <c r="KW304" s="92">
        <v>0</v>
      </c>
      <c r="KX304" s="92">
        <v>0</v>
      </c>
      <c r="KY304" s="92">
        <v>0</v>
      </c>
      <c r="KZ304" s="92">
        <v>0</v>
      </c>
      <c r="LA304" s="92">
        <v>0</v>
      </c>
      <c r="LB304" s="92">
        <v>0</v>
      </c>
      <c r="LC304" s="92">
        <v>0</v>
      </c>
      <c r="LD304" s="92">
        <v>0</v>
      </c>
      <c r="LE304" s="92">
        <v>0</v>
      </c>
      <c r="LF304" s="92">
        <v>0</v>
      </c>
      <c r="LG304" s="92">
        <v>0</v>
      </c>
      <c r="LH304" s="92">
        <v>0</v>
      </c>
      <c r="LI304" s="92">
        <v>0</v>
      </c>
      <c r="LJ304" s="92">
        <v>10.3707463</v>
      </c>
      <c r="LK304" s="92">
        <v>0</v>
      </c>
      <c r="LL304" s="92">
        <v>0</v>
      </c>
      <c r="LM304" s="92">
        <v>0</v>
      </c>
      <c r="LN304" s="92">
        <v>0</v>
      </c>
      <c r="LO304" s="92">
        <v>0</v>
      </c>
      <c r="LP304" s="92">
        <v>0</v>
      </c>
      <c r="LQ304" s="92">
        <v>0</v>
      </c>
      <c r="LR304" s="92">
        <v>0</v>
      </c>
      <c r="LS304" s="92">
        <v>0</v>
      </c>
      <c r="LT304" s="92">
        <v>0</v>
      </c>
      <c r="LU304" s="92">
        <v>0</v>
      </c>
      <c r="LV304" s="92">
        <v>0</v>
      </c>
      <c r="LW304" s="92">
        <v>0</v>
      </c>
      <c r="LX304" s="92">
        <v>0</v>
      </c>
      <c r="LY304" s="92">
        <v>0</v>
      </c>
      <c r="LZ304" s="92">
        <v>0</v>
      </c>
      <c r="MA304" s="92">
        <v>0</v>
      </c>
      <c r="MB304" s="92">
        <v>0</v>
      </c>
      <c r="MC304" s="92">
        <v>0</v>
      </c>
      <c r="MD304" s="92">
        <v>0</v>
      </c>
      <c r="ME304" s="92">
        <v>0</v>
      </c>
      <c r="MF304" s="92">
        <v>0</v>
      </c>
      <c r="MG304" s="92">
        <v>0</v>
      </c>
      <c r="MH304" s="92">
        <v>0</v>
      </c>
      <c r="MI304" s="92">
        <v>0</v>
      </c>
      <c r="MJ304" s="92">
        <v>0</v>
      </c>
      <c r="MK304" s="92">
        <v>0</v>
      </c>
      <c r="ML304" s="92">
        <v>0</v>
      </c>
      <c r="MM304" s="92">
        <v>0</v>
      </c>
      <c r="MN304" s="92">
        <v>0</v>
      </c>
      <c r="MO304" s="92">
        <v>0</v>
      </c>
      <c r="MP304" s="92">
        <v>0</v>
      </c>
      <c r="MQ304" s="92">
        <v>0</v>
      </c>
      <c r="MR304" s="92">
        <v>0</v>
      </c>
      <c r="MS304" s="92">
        <v>0</v>
      </c>
      <c r="MT304" s="92">
        <v>0</v>
      </c>
      <c r="MU304" s="92">
        <v>0</v>
      </c>
      <c r="MV304" s="92">
        <v>0</v>
      </c>
      <c r="MW304" s="92">
        <v>0</v>
      </c>
      <c r="MX304" s="92">
        <v>0</v>
      </c>
      <c r="MY304" s="92">
        <v>0</v>
      </c>
      <c r="MZ304" s="92">
        <v>0</v>
      </c>
      <c r="NA304" s="92">
        <v>0</v>
      </c>
      <c r="NB304" s="92">
        <v>0</v>
      </c>
      <c r="NC304" s="92">
        <v>0</v>
      </c>
      <c r="ND304" s="92">
        <v>0</v>
      </c>
      <c r="NE304" s="92">
        <v>0</v>
      </c>
      <c r="NF304" s="92">
        <v>0</v>
      </c>
      <c r="NG304" s="92">
        <v>0</v>
      </c>
      <c r="NH304" s="92">
        <v>0</v>
      </c>
      <c r="NI304" s="92">
        <v>0</v>
      </c>
      <c r="NJ304" s="92">
        <v>0</v>
      </c>
      <c r="NK304" s="92">
        <v>0</v>
      </c>
      <c r="NL304" s="92">
        <v>0</v>
      </c>
      <c r="NM304" s="92">
        <v>0</v>
      </c>
      <c r="NN304" s="92">
        <v>0</v>
      </c>
      <c r="NO304" s="92">
        <v>0</v>
      </c>
      <c r="NP304" s="92">
        <v>0</v>
      </c>
      <c r="NQ304" s="92">
        <v>0</v>
      </c>
      <c r="NR304" s="92">
        <v>0</v>
      </c>
      <c r="NS304" s="92">
        <v>0</v>
      </c>
      <c r="NT304" s="92">
        <v>1</v>
      </c>
      <c r="NU304" s="92">
        <v>0</v>
      </c>
      <c r="NV304" s="92">
        <v>0</v>
      </c>
      <c r="NW304" s="92">
        <v>0</v>
      </c>
      <c r="NX304" s="92">
        <v>0</v>
      </c>
      <c r="NY304" s="92">
        <v>0</v>
      </c>
      <c r="NZ304" s="92">
        <v>0</v>
      </c>
      <c r="OA304" s="92">
        <v>0</v>
      </c>
      <c r="OB304" s="92">
        <v>0</v>
      </c>
      <c r="OC304" s="92">
        <v>0</v>
      </c>
      <c r="OD304" s="92">
        <v>0</v>
      </c>
      <c r="OE304" s="92">
        <v>0</v>
      </c>
      <c r="OF304" s="92">
        <v>0</v>
      </c>
      <c r="OG304" s="92">
        <v>0</v>
      </c>
      <c r="OH304" s="92">
        <v>0</v>
      </c>
      <c r="OI304" s="92">
        <v>0</v>
      </c>
      <c r="OJ304" s="92">
        <v>0</v>
      </c>
      <c r="OK304" s="92">
        <v>0</v>
      </c>
      <c r="OL304" s="92">
        <v>0</v>
      </c>
      <c r="OM304" s="92">
        <v>0</v>
      </c>
      <c r="ON304" s="92">
        <v>0</v>
      </c>
      <c r="OO304" s="92">
        <v>0</v>
      </c>
      <c r="OP304" s="92">
        <v>0</v>
      </c>
      <c r="OQ304" s="92">
        <v>0</v>
      </c>
      <c r="OR304" s="92">
        <v>0</v>
      </c>
      <c r="OS304" s="92">
        <v>0</v>
      </c>
      <c r="OT304" s="92">
        <v>0</v>
      </c>
      <c r="OU304" s="92">
        <v>0</v>
      </c>
      <c r="OV304" s="92">
        <v>0</v>
      </c>
      <c r="OW304" s="92">
        <v>0</v>
      </c>
      <c r="OX304" s="92">
        <v>0</v>
      </c>
      <c r="OY304" s="92">
        <v>0</v>
      </c>
      <c r="OZ304" s="92">
        <v>0</v>
      </c>
      <c r="PA304" s="92">
        <v>0</v>
      </c>
      <c r="PB304" s="92">
        <v>0</v>
      </c>
      <c r="PC304" s="92">
        <v>0</v>
      </c>
      <c r="PD304" s="92">
        <v>0</v>
      </c>
      <c r="PE304" s="92">
        <v>0</v>
      </c>
      <c r="PF304" s="92">
        <v>0</v>
      </c>
      <c r="PG304" s="92">
        <v>0</v>
      </c>
      <c r="PH304" s="92">
        <v>0</v>
      </c>
      <c r="PI304" s="92">
        <v>0</v>
      </c>
      <c r="PJ304" s="92">
        <v>0</v>
      </c>
      <c r="PK304" s="92">
        <v>0</v>
      </c>
      <c r="PL304" s="92">
        <v>0</v>
      </c>
      <c r="PM304" s="92">
        <v>0</v>
      </c>
      <c r="PN304" s="92">
        <v>0</v>
      </c>
      <c r="PO304" s="92">
        <v>0</v>
      </c>
      <c r="PP304" s="92">
        <v>0</v>
      </c>
      <c r="PQ304" s="92">
        <v>0</v>
      </c>
      <c r="PR304" s="92">
        <v>0</v>
      </c>
      <c r="PS304" s="92">
        <v>0</v>
      </c>
      <c r="PT304" s="92">
        <v>0</v>
      </c>
      <c r="PU304" s="92">
        <v>0</v>
      </c>
      <c r="PV304" s="92">
        <v>0</v>
      </c>
      <c r="PW304" s="92">
        <v>0</v>
      </c>
      <c r="PX304" s="92">
        <v>0</v>
      </c>
      <c r="PY304" s="92">
        <v>0</v>
      </c>
      <c r="PZ304" s="92">
        <v>0</v>
      </c>
      <c r="QA304" s="92">
        <v>0</v>
      </c>
      <c r="QB304" s="92">
        <v>0</v>
      </c>
      <c r="QC304" s="92">
        <v>0</v>
      </c>
      <c r="QD304" s="92">
        <v>236.863696</v>
      </c>
      <c r="QE304" s="92">
        <v>0</v>
      </c>
      <c r="QF304" s="92">
        <v>0</v>
      </c>
      <c r="QG304" s="92">
        <v>0</v>
      </c>
      <c r="QH304" s="92">
        <v>0</v>
      </c>
      <c r="QI304" s="92">
        <v>0</v>
      </c>
      <c r="QJ304" s="92">
        <v>0</v>
      </c>
      <c r="QK304" s="92">
        <v>0</v>
      </c>
      <c r="QL304" s="92">
        <v>0</v>
      </c>
      <c r="QM304" s="92">
        <v>0</v>
      </c>
      <c r="QN304" s="92">
        <v>0</v>
      </c>
      <c r="QO304" s="92">
        <v>0</v>
      </c>
      <c r="QP304" s="92">
        <v>0</v>
      </c>
      <c r="QQ304" s="92">
        <v>0</v>
      </c>
      <c r="QR304" s="92">
        <v>0</v>
      </c>
      <c r="QS304" s="92">
        <v>0</v>
      </c>
      <c r="QT304" s="92">
        <v>0</v>
      </c>
      <c r="QU304" s="92">
        <v>0</v>
      </c>
      <c r="QV304" s="92">
        <v>0</v>
      </c>
      <c r="QW304" s="92">
        <v>0</v>
      </c>
      <c r="QX304" s="92">
        <v>0</v>
      </c>
      <c r="QY304" s="92">
        <v>0</v>
      </c>
      <c r="QZ304" s="92">
        <v>0</v>
      </c>
      <c r="RA304" s="92">
        <v>0</v>
      </c>
      <c r="RB304" s="92">
        <v>0</v>
      </c>
      <c r="RC304" s="92">
        <v>0</v>
      </c>
      <c r="RD304" s="92">
        <v>0</v>
      </c>
      <c r="RE304" s="92">
        <v>0</v>
      </c>
      <c r="RF304" s="92">
        <v>0</v>
      </c>
      <c r="RG304" s="92">
        <v>0</v>
      </c>
      <c r="RH304" s="92">
        <v>0</v>
      </c>
      <c r="RI304" s="92">
        <v>0</v>
      </c>
      <c r="RJ304" s="92">
        <v>0</v>
      </c>
      <c r="RK304" s="92">
        <v>0</v>
      </c>
      <c r="RL304" s="92">
        <v>0</v>
      </c>
      <c r="RM304" s="92">
        <v>0</v>
      </c>
      <c r="RN304" s="92">
        <v>0</v>
      </c>
      <c r="RO304" s="92">
        <v>0</v>
      </c>
      <c r="RP304" s="92">
        <v>0</v>
      </c>
      <c r="RQ304" s="92">
        <v>0</v>
      </c>
      <c r="RR304" s="92">
        <v>0</v>
      </c>
      <c r="RS304" s="92">
        <v>0</v>
      </c>
      <c r="RT304" s="92">
        <v>0</v>
      </c>
      <c r="RU304" s="92">
        <v>0</v>
      </c>
      <c r="RV304" s="92">
        <v>0</v>
      </c>
      <c r="RW304" s="92">
        <v>0</v>
      </c>
      <c r="RX304" s="92">
        <v>0</v>
      </c>
      <c r="RY304" s="92">
        <v>0</v>
      </c>
      <c r="RZ304" s="92">
        <v>0</v>
      </c>
      <c r="SA304" s="92">
        <v>0</v>
      </c>
      <c r="SB304" s="92">
        <v>0</v>
      </c>
      <c r="SC304" s="92">
        <v>0</v>
      </c>
      <c r="SD304" s="92">
        <v>0</v>
      </c>
      <c r="SE304" s="92">
        <v>0</v>
      </c>
      <c r="SF304" s="92">
        <v>0</v>
      </c>
      <c r="SG304" s="92">
        <v>0</v>
      </c>
      <c r="SH304" s="92">
        <v>0</v>
      </c>
      <c r="SI304" s="92">
        <v>0</v>
      </c>
      <c r="SJ304" s="92">
        <v>0</v>
      </c>
      <c r="SK304" s="92">
        <v>0</v>
      </c>
      <c r="SL304" s="92">
        <v>0</v>
      </c>
      <c r="SM304" s="92">
        <v>0</v>
      </c>
      <c r="SN304" s="92">
        <v>1</v>
      </c>
      <c r="SO304" s="92">
        <v>0</v>
      </c>
      <c r="SP304" s="92">
        <v>0</v>
      </c>
      <c r="SQ304" s="92">
        <v>0</v>
      </c>
      <c r="SR304" s="92">
        <v>0</v>
      </c>
      <c r="SS304" s="92">
        <v>0</v>
      </c>
      <c r="ST304" s="92">
        <v>0</v>
      </c>
      <c r="SU304" s="92">
        <v>0</v>
      </c>
      <c r="SV304" s="92">
        <v>0</v>
      </c>
      <c r="SW304" s="92">
        <v>0</v>
      </c>
      <c r="SX304" s="92">
        <v>0</v>
      </c>
      <c r="SY304" s="92">
        <v>10.3707463</v>
      </c>
      <c r="SZ304" s="92">
        <v>236.863696</v>
      </c>
      <c r="TA304" s="92">
        <v>2.62725572</v>
      </c>
      <c r="TB304" s="92">
        <v>20.322616700000001</v>
      </c>
      <c r="TC304" s="92">
        <v>5.4229876499999996</v>
      </c>
      <c r="TD304" s="92">
        <v>0</v>
      </c>
      <c r="TE304" s="92">
        <v>0</v>
      </c>
      <c r="TF304" s="92">
        <v>1</v>
      </c>
      <c r="TG304" s="92">
        <v>-17657.696499999998</v>
      </c>
      <c r="TH304" s="92">
        <v>-773.11759099999995</v>
      </c>
      <c r="TI304" s="92">
        <v>-0.18312349</v>
      </c>
      <c r="TJ304" s="92">
        <v>-59.225259800000003</v>
      </c>
      <c r="TK304" s="92">
        <v>-2.5930953200000002</v>
      </c>
      <c r="TL304" s="92">
        <v>6.5789473700000003E-2</v>
      </c>
      <c r="TM304" s="92">
        <v>1.5026052599999999</v>
      </c>
      <c r="TN304" s="92">
        <v>22.839600000000001</v>
      </c>
      <c r="TO304" s="92">
        <v>0</v>
      </c>
      <c r="TP304" s="92">
        <v>0.62472096899999996</v>
      </c>
      <c r="TQ304" s="92">
        <v>-2809844.73917</v>
      </c>
      <c r="TR304" s="92">
        <v>2.1693501972222199E-3</v>
      </c>
      <c r="TS304" s="92">
        <v>0</v>
      </c>
      <c r="TT304" s="92">
        <v>0</v>
      </c>
      <c r="TU304" s="92">
        <v>0</v>
      </c>
      <c r="TV304" s="92">
        <v>0</v>
      </c>
      <c r="TW304" s="92">
        <v>0</v>
      </c>
      <c r="TX304" s="92">
        <v>0</v>
      </c>
      <c r="TY304" s="92">
        <v>0</v>
      </c>
      <c r="TZ304" s="92">
        <v>0</v>
      </c>
      <c r="UA304" s="92">
        <v>0</v>
      </c>
      <c r="UB304" s="92">
        <v>0</v>
      </c>
      <c r="UC304" s="92">
        <v>0</v>
      </c>
      <c r="UD304" s="92">
        <v>0</v>
      </c>
      <c r="UE304" s="92">
        <v>0</v>
      </c>
      <c r="UF304" s="92">
        <v>0</v>
      </c>
      <c r="UG304" s="92">
        <v>0</v>
      </c>
      <c r="UH304" s="92">
        <v>0</v>
      </c>
      <c r="UI304" s="92">
        <v>0</v>
      </c>
      <c r="UJ304" s="92">
        <v>0</v>
      </c>
      <c r="UK304" s="92">
        <v>0</v>
      </c>
      <c r="UL304" s="92">
        <v>0</v>
      </c>
      <c r="UM304" s="92">
        <v>0</v>
      </c>
      <c r="UN304" s="92">
        <v>0</v>
      </c>
      <c r="UO304" s="92">
        <v>0</v>
      </c>
      <c r="UP304" s="92">
        <v>0</v>
      </c>
      <c r="UQ304" s="92">
        <v>0</v>
      </c>
      <c r="UR304" s="92">
        <v>0</v>
      </c>
      <c r="US304" s="92">
        <v>0</v>
      </c>
      <c r="UT304" s="92">
        <v>0</v>
      </c>
      <c r="UU304" s="92">
        <v>0</v>
      </c>
      <c r="UV304" s="92">
        <v>0</v>
      </c>
      <c r="UW304" s="92">
        <v>0</v>
      </c>
      <c r="UX304" s="92">
        <v>0</v>
      </c>
      <c r="UY304" s="92">
        <v>0</v>
      </c>
      <c r="UZ304" s="92">
        <v>0</v>
      </c>
      <c r="VA304" s="92">
        <v>0</v>
      </c>
      <c r="VB304" s="92">
        <v>0</v>
      </c>
      <c r="VC304" s="92">
        <v>0</v>
      </c>
      <c r="VD304" s="92">
        <v>0</v>
      </c>
      <c r="VE304" s="92">
        <v>0</v>
      </c>
      <c r="VF304" s="92">
        <v>0</v>
      </c>
      <c r="VG304" s="92">
        <v>0</v>
      </c>
      <c r="VH304" s="92">
        <v>0</v>
      </c>
      <c r="VI304" s="92">
        <v>0</v>
      </c>
      <c r="VJ304" s="92">
        <v>0</v>
      </c>
      <c r="VK304" s="92">
        <v>0</v>
      </c>
      <c r="VL304" s="92">
        <v>0</v>
      </c>
      <c r="VM304" s="92">
        <v>0</v>
      </c>
      <c r="VN304" s="92">
        <v>0</v>
      </c>
      <c r="VO304" s="92">
        <v>0</v>
      </c>
      <c r="VP304" s="92">
        <v>0</v>
      </c>
      <c r="VQ304" s="92">
        <v>0</v>
      </c>
      <c r="VR304" s="92">
        <v>0</v>
      </c>
      <c r="VS304" s="92">
        <v>0</v>
      </c>
      <c r="VT304" s="92">
        <v>0</v>
      </c>
      <c r="VU304" s="92">
        <v>0</v>
      </c>
      <c r="VV304" s="92">
        <v>0</v>
      </c>
      <c r="VW304" s="92">
        <v>0</v>
      </c>
      <c r="VX304" s="92">
        <v>0</v>
      </c>
      <c r="VY304" s="92">
        <v>0</v>
      </c>
      <c r="VZ304" s="92">
        <v>0</v>
      </c>
      <c r="WA304" s="92">
        <v>0</v>
      </c>
      <c r="WB304" s="92">
        <v>0</v>
      </c>
      <c r="WC304" s="92">
        <v>2.8807628611111102E-3</v>
      </c>
    </row>
    <row r="305" spans="2:601" ht="13.5" customHeight="1">
      <c r="B305" s="851" t="s">
        <v>2964</v>
      </c>
      <c r="C305" s="92">
        <v>0</v>
      </c>
      <c r="D305" s="92">
        <v>117.50888399999999</v>
      </c>
      <c r="E305" s="92">
        <v>-0.25276644100000001</v>
      </c>
      <c r="F305" s="92">
        <v>0</v>
      </c>
      <c r="G305" s="92">
        <v>0</v>
      </c>
      <c r="H305" s="92">
        <v>0</v>
      </c>
      <c r="I305" s="92">
        <v>0</v>
      </c>
      <c r="J305" s="92">
        <v>0</v>
      </c>
      <c r="K305" s="92">
        <v>0</v>
      </c>
      <c r="L305" s="92">
        <v>0</v>
      </c>
      <c r="M305" s="92">
        <v>0</v>
      </c>
      <c r="N305" s="92">
        <v>0</v>
      </c>
      <c r="O305" s="92">
        <v>0</v>
      </c>
      <c r="P305" s="92">
        <v>0</v>
      </c>
      <c r="Q305" s="92">
        <v>0</v>
      </c>
      <c r="R305" s="92">
        <v>0</v>
      </c>
      <c r="S305" s="92">
        <v>0</v>
      </c>
      <c r="T305" s="92">
        <v>0</v>
      </c>
      <c r="U305" s="92">
        <v>0</v>
      </c>
      <c r="V305" s="92">
        <v>0</v>
      </c>
      <c r="W305" s="92">
        <v>0</v>
      </c>
      <c r="X305" s="92">
        <v>0</v>
      </c>
      <c r="Y305" s="92">
        <v>0</v>
      </c>
      <c r="Z305" s="92">
        <v>0</v>
      </c>
      <c r="AA305" s="92">
        <v>0</v>
      </c>
      <c r="AB305" s="92">
        <v>0</v>
      </c>
      <c r="AC305" s="92">
        <v>0</v>
      </c>
      <c r="AD305" s="92">
        <v>0</v>
      </c>
      <c r="AE305" s="92">
        <v>0</v>
      </c>
      <c r="AF305" s="92">
        <v>0</v>
      </c>
      <c r="AG305" s="92">
        <v>0.88983928899999998</v>
      </c>
      <c r="AH305" s="92">
        <v>0</v>
      </c>
      <c r="AI305" s="92">
        <v>0</v>
      </c>
      <c r="AJ305" s="92">
        <v>0</v>
      </c>
      <c r="AK305" s="92">
        <v>0</v>
      </c>
      <c r="AL305" s="92">
        <v>0</v>
      </c>
      <c r="AM305" s="92">
        <v>0</v>
      </c>
      <c r="AN305" s="92">
        <v>0</v>
      </c>
      <c r="AO305" s="92">
        <v>0</v>
      </c>
      <c r="AP305" s="92">
        <v>0</v>
      </c>
      <c r="AQ305" s="92">
        <v>0</v>
      </c>
      <c r="AR305" s="92">
        <v>0</v>
      </c>
      <c r="AS305" s="92">
        <v>0</v>
      </c>
      <c r="AT305" s="92">
        <v>0</v>
      </c>
      <c r="AU305" s="92">
        <v>0</v>
      </c>
      <c r="AV305" s="92">
        <v>0</v>
      </c>
      <c r="AW305" s="92">
        <v>0</v>
      </c>
      <c r="AX305" s="92">
        <v>0</v>
      </c>
      <c r="AY305" s="92">
        <v>0</v>
      </c>
      <c r="AZ305" s="92">
        <v>0</v>
      </c>
      <c r="BA305" s="92">
        <v>0</v>
      </c>
      <c r="BB305" s="92">
        <v>0</v>
      </c>
      <c r="BC305" s="92">
        <v>0</v>
      </c>
      <c r="BD305" s="92">
        <v>0</v>
      </c>
      <c r="BE305" s="92">
        <v>0</v>
      </c>
      <c r="BF305" s="92">
        <v>0</v>
      </c>
      <c r="BG305" s="92">
        <v>0</v>
      </c>
      <c r="BH305" s="92">
        <v>0</v>
      </c>
      <c r="BI305" s="92">
        <v>0</v>
      </c>
      <c r="BJ305" s="92">
        <v>0</v>
      </c>
      <c r="BK305" s="92">
        <v>0</v>
      </c>
      <c r="BL305" s="92">
        <v>0</v>
      </c>
      <c r="BM305" s="92">
        <v>0</v>
      </c>
      <c r="BN305" s="92">
        <v>0</v>
      </c>
      <c r="BO305" s="92">
        <v>0</v>
      </c>
      <c r="BP305" s="92">
        <v>0</v>
      </c>
      <c r="BQ305" s="92">
        <v>0</v>
      </c>
      <c r="BR305" s="92">
        <v>0</v>
      </c>
      <c r="BS305" s="92">
        <v>0</v>
      </c>
      <c r="BT305" s="92">
        <v>0</v>
      </c>
      <c r="BU305" s="92">
        <v>0</v>
      </c>
      <c r="BV305" s="92">
        <v>0</v>
      </c>
      <c r="BW305" s="92">
        <v>0</v>
      </c>
      <c r="BX305" s="92">
        <v>0</v>
      </c>
      <c r="BY305" s="92">
        <v>0</v>
      </c>
      <c r="BZ305" s="92">
        <v>0</v>
      </c>
      <c r="CA305" s="92">
        <v>0</v>
      </c>
      <c r="CB305" s="92">
        <v>0</v>
      </c>
      <c r="CC305" s="92">
        <v>0</v>
      </c>
      <c r="CD305" s="92">
        <v>0</v>
      </c>
      <c r="CE305" s="92">
        <v>0</v>
      </c>
      <c r="CF305" s="92">
        <v>0</v>
      </c>
      <c r="CG305" s="92">
        <v>0</v>
      </c>
      <c r="CH305" s="92">
        <v>0</v>
      </c>
      <c r="CI305" s="92">
        <v>0</v>
      </c>
      <c r="CJ305" s="92">
        <v>0</v>
      </c>
      <c r="CK305" s="92">
        <v>0</v>
      </c>
      <c r="CL305" s="92">
        <v>0</v>
      </c>
      <c r="CM305" s="92">
        <v>0</v>
      </c>
      <c r="CN305" s="92">
        <v>0</v>
      </c>
      <c r="CO305" s="92">
        <v>0</v>
      </c>
      <c r="CP305" s="92">
        <v>0</v>
      </c>
      <c r="CQ305" s="92">
        <v>1</v>
      </c>
      <c r="CR305" s="92">
        <v>0</v>
      </c>
      <c r="CS305" s="92">
        <v>0</v>
      </c>
      <c r="CT305" s="92">
        <v>0</v>
      </c>
      <c r="CU305" s="92">
        <v>0</v>
      </c>
      <c r="CV305" s="92">
        <v>0</v>
      </c>
      <c r="CW305" s="92">
        <v>0</v>
      </c>
      <c r="CX305" s="92">
        <v>0</v>
      </c>
      <c r="CY305" s="92">
        <v>0</v>
      </c>
      <c r="CZ305" s="92">
        <v>0</v>
      </c>
      <c r="DA305" s="92">
        <v>0</v>
      </c>
      <c r="DB305" s="92">
        <v>0</v>
      </c>
      <c r="DC305" s="92">
        <v>0</v>
      </c>
      <c r="DD305" s="92">
        <v>0</v>
      </c>
      <c r="DE305" s="92">
        <v>0</v>
      </c>
      <c r="DF305" s="92">
        <v>0</v>
      </c>
      <c r="DG305" s="92">
        <v>0</v>
      </c>
      <c r="DH305" s="92">
        <v>0</v>
      </c>
      <c r="DI305" s="92">
        <v>0</v>
      </c>
      <c r="DJ305" s="92">
        <v>0</v>
      </c>
      <c r="DK305" s="92">
        <v>0</v>
      </c>
      <c r="DL305" s="92">
        <v>0</v>
      </c>
      <c r="DM305" s="92">
        <v>0</v>
      </c>
      <c r="DN305" s="92">
        <v>0</v>
      </c>
      <c r="DO305" s="92">
        <v>0</v>
      </c>
      <c r="DP305" s="92">
        <v>0</v>
      </c>
      <c r="DQ305" s="92">
        <v>0</v>
      </c>
      <c r="DR305" s="92">
        <v>0</v>
      </c>
      <c r="DS305" s="92">
        <v>0</v>
      </c>
      <c r="DT305" s="92">
        <v>0</v>
      </c>
      <c r="DU305" s="92">
        <v>0</v>
      </c>
      <c r="DV305" s="92">
        <v>0</v>
      </c>
      <c r="DW305" s="92">
        <v>0</v>
      </c>
      <c r="DX305" s="92">
        <v>0</v>
      </c>
      <c r="DY305" s="92">
        <v>0</v>
      </c>
      <c r="DZ305" s="92">
        <v>0</v>
      </c>
      <c r="EA305" s="92">
        <v>0</v>
      </c>
      <c r="EB305" s="92">
        <v>0</v>
      </c>
      <c r="EC305" s="92">
        <v>0</v>
      </c>
      <c r="ED305" s="92">
        <v>0</v>
      </c>
      <c r="EE305" s="92">
        <v>0</v>
      </c>
      <c r="EF305" s="92">
        <v>0</v>
      </c>
      <c r="EG305" s="92">
        <v>0</v>
      </c>
      <c r="EH305" s="92">
        <v>0</v>
      </c>
      <c r="EI305" s="92">
        <v>0</v>
      </c>
      <c r="EJ305" s="92">
        <v>0</v>
      </c>
      <c r="EK305" s="92">
        <v>0</v>
      </c>
      <c r="EL305" s="92">
        <v>0</v>
      </c>
      <c r="EM305" s="92">
        <v>0</v>
      </c>
      <c r="EN305" s="92">
        <v>0</v>
      </c>
      <c r="EO305" s="92">
        <v>0</v>
      </c>
      <c r="EP305" s="92">
        <v>0</v>
      </c>
      <c r="EQ305" s="92">
        <v>0</v>
      </c>
      <c r="ER305" s="92">
        <v>0</v>
      </c>
      <c r="ES305" s="92">
        <v>0</v>
      </c>
      <c r="ET305" s="92">
        <v>0</v>
      </c>
      <c r="EU305" s="92">
        <v>0</v>
      </c>
      <c r="EV305" s="92">
        <v>0</v>
      </c>
      <c r="EW305" s="92">
        <v>0</v>
      </c>
      <c r="EX305" s="92">
        <v>0</v>
      </c>
      <c r="EY305" s="92">
        <v>0</v>
      </c>
      <c r="EZ305" s="92">
        <v>0</v>
      </c>
      <c r="FA305" s="92">
        <v>117.50888399999999</v>
      </c>
      <c r="FB305" s="92">
        <v>0</v>
      </c>
      <c r="FC305" s="92">
        <v>0</v>
      </c>
      <c r="FD305" s="92">
        <v>0</v>
      </c>
      <c r="FE305" s="92">
        <v>0</v>
      </c>
      <c r="FF305" s="92">
        <v>0</v>
      </c>
      <c r="FG305" s="92">
        <v>0</v>
      </c>
      <c r="FH305" s="92">
        <v>0</v>
      </c>
      <c r="FI305" s="92">
        <v>0</v>
      </c>
      <c r="FJ305" s="92">
        <v>0</v>
      </c>
      <c r="FK305" s="92">
        <v>0</v>
      </c>
      <c r="FL305" s="92">
        <v>0</v>
      </c>
      <c r="FM305" s="92">
        <v>0</v>
      </c>
      <c r="FN305" s="92">
        <v>0</v>
      </c>
      <c r="FO305" s="92">
        <v>0</v>
      </c>
      <c r="FP305" s="92">
        <v>0</v>
      </c>
      <c r="FQ305" s="92">
        <v>0</v>
      </c>
      <c r="FR305" s="92">
        <v>0</v>
      </c>
      <c r="FS305" s="92">
        <v>0</v>
      </c>
      <c r="FT305" s="92">
        <v>0</v>
      </c>
      <c r="FU305" s="92">
        <v>0</v>
      </c>
      <c r="FV305" s="92">
        <v>0</v>
      </c>
      <c r="FW305" s="92">
        <v>0</v>
      </c>
      <c r="FX305" s="92">
        <v>0</v>
      </c>
      <c r="FY305" s="92">
        <v>0</v>
      </c>
      <c r="FZ305" s="92">
        <v>0</v>
      </c>
      <c r="GA305" s="92">
        <v>0</v>
      </c>
      <c r="GB305" s="92">
        <v>0</v>
      </c>
      <c r="GC305" s="92">
        <v>0</v>
      </c>
      <c r="GD305" s="92">
        <v>0</v>
      </c>
      <c r="GE305" s="92">
        <v>0</v>
      </c>
      <c r="GF305" s="92">
        <v>0</v>
      </c>
      <c r="GG305" s="92">
        <v>0</v>
      </c>
      <c r="GH305" s="92">
        <v>0</v>
      </c>
      <c r="GI305" s="92">
        <v>0</v>
      </c>
      <c r="GJ305" s="92">
        <v>0</v>
      </c>
      <c r="GK305" s="92">
        <v>0</v>
      </c>
      <c r="GL305" s="92">
        <v>0</v>
      </c>
      <c r="GM305" s="92">
        <v>0</v>
      </c>
      <c r="GN305" s="92">
        <v>0</v>
      </c>
      <c r="GO305" s="92">
        <v>0</v>
      </c>
      <c r="GP305" s="92">
        <v>0</v>
      </c>
      <c r="GQ305" s="92">
        <v>0</v>
      </c>
      <c r="GR305" s="92">
        <v>0</v>
      </c>
      <c r="GS305" s="92">
        <v>0</v>
      </c>
      <c r="GT305" s="92">
        <v>0</v>
      </c>
      <c r="GU305" s="92">
        <v>0</v>
      </c>
      <c r="GV305" s="92">
        <v>0</v>
      </c>
      <c r="GW305" s="92">
        <v>0</v>
      </c>
      <c r="GX305" s="92">
        <v>0</v>
      </c>
      <c r="GY305" s="92">
        <v>0</v>
      </c>
      <c r="GZ305" s="92">
        <v>0</v>
      </c>
      <c r="HA305" s="92">
        <v>0</v>
      </c>
      <c r="HB305" s="92">
        <v>0</v>
      </c>
      <c r="HC305" s="92">
        <v>0</v>
      </c>
      <c r="HD305" s="92">
        <v>0</v>
      </c>
      <c r="HE305" s="92">
        <v>0</v>
      </c>
      <c r="HF305" s="92">
        <v>0</v>
      </c>
      <c r="HG305" s="92">
        <v>0</v>
      </c>
      <c r="HH305" s="92">
        <v>0</v>
      </c>
      <c r="HI305" s="92">
        <v>0</v>
      </c>
      <c r="HJ305" s="92">
        <v>0</v>
      </c>
      <c r="HK305" s="92">
        <v>1</v>
      </c>
      <c r="HL305" s="92">
        <v>0</v>
      </c>
      <c r="HM305" s="92">
        <v>0</v>
      </c>
      <c r="HN305" s="92">
        <v>0</v>
      </c>
      <c r="HO305" s="92">
        <v>0</v>
      </c>
      <c r="HP305" s="92">
        <v>0</v>
      </c>
      <c r="HQ305" s="92">
        <v>0</v>
      </c>
      <c r="HR305" s="92">
        <v>0</v>
      </c>
      <c r="HS305" s="92">
        <v>0</v>
      </c>
      <c r="HT305" s="92">
        <v>0</v>
      </c>
      <c r="HU305" s="92">
        <v>0</v>
      </c>
      <c r="HV305" s="92">
        <v>0</v>
      </c>
      <c r="HW305" s="92">
        <v>0</v>
      </c>
      <c r="HX305" s="92">
        <v>0</v>
      </c>
      <c r="HY305" s="92">
        <v>0</v>
      </c>
      <c r="HZ305" s="92">
        <v>0</v>
      </c>
      <c r="IA305" s="92">
        <v>0</v>
      </c>
      <c r="IB305" s="92">
        <v>0</v>
      </c>
      <c r="IC305" s="92">
        <v>0</v>
      </c>
      <c r="ID305" s="92">
        <v>0</v>
      </c>
      <c r="IE305" s="92">
        <v>0</v>
      </c>
      <c r="IF305" s="92">
        <v>0</v>
      </c>
      <c r="IG305" s="92">
        <v>0</v>
      </c>
      <c r="IH305" s="92">
        <v>0</v>
      </c>
      <c r="II305" s="92">
        <v>0</v>
      </c>
      <c r="IJ305" s="92">
        <v>0</v>
      </c>
      <c r="IK305" s="92">
        <v>0</v>
      </c>
      <c r="IL305" s="92">
        <v>0</v>
      </c>
      <c r="IM305" s="92">
        <v>0</v>
      </c>
      <c r="IN305" s="92">
        <v>0</v>
      </c>
      <c r="IO305" s="92">
        <v>0</v>
      </c>
      <c r="IP305" s="92">
        <v>0</v>
      </c>
      <c r="IQ305" s="92">
        <v>0</v>
      </c>
      <c r="IR305" s="92">
        <v>0</v>
      </c>
      <c r="IS305" s="92">
        <v>0</v>
      </c>
      <c r="IT305" s="92">
        <v>0.88983928899999998</v>
      </c>
      <c r="IU305" s="92">
        <v>117.50888399999999</v>
      </c>
      <c r="IV305" s="92">
        <v>1.93989777</v>
      </c>
      <c r="IW305" s="92">
        <v>20</v>
      </c>
      <c r="IX305" s="92">
        <v>1</v>
      </c>
      <c r="IY305" s="92">
        <v>0</v>
      </c>
      <c r="IZ305" s="92">
        <v>1</v>
      </c>
      <c r="JA305" s="92">
        <v>0</v>
      </c>
      <c r="JB305" s="92">
        <v>-284058.53100000002</v>
      </c>
      <c r="JC305" s="92">
        <v>-2151.0411199999999</v>
      </c>
      <c r="JD305" s="92">
        <v>-0.25276644100000001</v>
      </c>
      <c r="JE305" s="92">
        <v>-592.68957</v>
      </c>
      <c r="JF305" s="92">
        <v>-4.4881582399999997</v>
      </c>
      <c r="JG305" s="92">
        <v>7.64507031E-3</v>
      </c>
      <c r="JH305" s="92">
        <v>1.0095797</v>
      </c>
      <c r="JI305" s="92">
        <v>132.05629999999999</v>
      </c>
      <c r="JJ305" s="92">
        <v>0</v>
      </c>
      <c r="JK305" s="92">
        <v>0</v>
      </c>
      <c r="JL305" s="92">
        <v>0</v>
      </c>
      <c r="JM305" s="92">
        <v>0</v>
      </c>
      <c r="JN305" s="92">
        <v>0</v>
      </c>
      <c r="JO305" s="92">
        <v>0</v>
      </c>
      <c r="JP305" s="92">
        <v>0</v>
      </c>
      <c r="JQ305" s="92">
        <v>0</v>
      </c>
      <c r="JR305" s="92">
        <v>0</v>
      </c>
      <c r="JS305" s="92">
        <v>0</v>
      </c>
      <c r="JT305" s="92">
        <v>0</v>
      </c>
      <c r="JU305" s="92">
        <v>0</v>
      </c>
      <c r="JV305" s="92">
        <v>0</v>
      </c>
      <c r="JW305" s="92">
        <v>0</v>
      </c>
      <c r="JX305" s="92">
        <v>0</v>
      </c>
      <c r="JY305" s="92">
        <v>0</v>
      </c>
      <c r="JZ305" s="92">
        <v>0</v>
      </c>
      <c r="KA305" s="92">
        <v>0</v>
      </c>
      <c r="KB305" s="92">
        <v>0</v>
      </c>
      <c r="KC305" s="92">
        <v>0</v>
      </c>
      <c r="KD305" s="92">
        <v>0</v>
      </c>
      <c r="KE305" s="92">
        <v>0</v>
      </c>
      <c r="KF305" s="92">
        <v>0</v>
      </c>
      <c r="KG305" s="92">
        <v>0</v>
      </c>
      <c r="KH305" s="92">
        <v>0</v>
      </c>
      <c r="KI305" s="92">
        <v>0</v>
      </c>
      <c r="KJ305" s="92">
        <v>0</v>
      </c>
      <c r="KK305" s="92">
        <v>0</v>
      </c>
      <c r="KL305" s="92">
        <v>0</v>
      </c>
      <c r="KM305" s="92">
        <v>0</v>
      </c>
      <c r="KN305" s="92">
        <v>0</v>
      </c>
      <c r="KO305" s="92">
        <v>0</v>
      </c>
      <c r="KP305" s="92">
        <v>0</v>
      </c>
      <c r="KQ305" s="92">
        <v>0</v>
      </c>
      <c r="KR305" s="92">
        <v>0</v>
      </c>
      <c r="KS305" s="92">
        <v>0</v>
      </c>
      <c r="KT305" s="92">
        <v>0</v>
      </c>
      <c r="KU305" s="92">
        <v>0</v>
      </c>
      <c r="KV305" s="92">
        <v>0</v>
      </c>
      <c r="KW305" s="92">
        <v>0</v>
      </c>
      <c r="KX305" s="92">
        <v>0</v>
      </c>
      <c r="KY305" s="92">
        <v>0</v>
      </c>
      <c r="KZ305" s="92">
        <v>0</v>
      </c>
      <c r="LA305" s="92">
        <v>0</v>
      </c>
      <c r="LB305" s="92">
        <v>0</v>
      </c>
      <c r="LC305" s="92">
        <v>0</v>
      </c>
      <c r="LD305" s="92">
        <v>0</v>
      </c>
      <c r="LE305" s="92">
        <v>0</v>
      </c>
      <c r="LF305" s="92">
        <v>0</v>
      </c>
      <c r="LG305" s="92">
        <v>0</v>
      </c>
      <c r="LH305" s="92">
        <v>0</v>
      </c>
      <c r="LI305" s="92">
        <v>0</v>
      </c>
      <c r="LJ305" s="92">
        <v>0</v>
      </c>
      <c r="LK305" s="92">
        <v>0</v>
      </c>
      <c r="LL305" s="92">
        <v>0</v>
      </c>
      <c r="LM305" s="92">
        <v>0</v>
      </c>
      <c r="LN305" s="92">
        <v>0</v>
      </c>
      <c r="LO305" s="92">
        <v>0</v>
      </c>
      <c r="LP305" s="92">
        <v>0</v>
      </c>
      <c r="LQ305" s="92">
        <v>0</v>
      </c>
      <c r="LR305" s="92">
        <v>0</v>
      </c>
      <c r="LS305" s="92">
        <v>0</v>
      </c>
      <c r="LT305" s="92">
        <v>0</v>
      </c>
      <c r="LU305" s="92">
        <v>0</v>
      </c>
      <c r="LV305" s="92">
        <v>0</v>
      </c>
      <c r="LW305" s="92">
        <v>0</v>
      </c>
      <c r="LX305" s="92">
        <v>0</v>
      </c>
      <c r="LY305" s="92">
        <v>0</v>
      </c>
      <c r="LZ305" s="92">
        <v>0</v>
      </c>
      <c r="MA305" s="92">
        <v>0</v>
      </c>
      <c r="MB305" s="92">
        <v>0</v>
      </c>
      <c r="MC305" s="92">
        <v>0</v>
      </c>
      <c r="MD305" s="92">
        <v>0</v>
      </c>
      <c r="ME305" s="92">
        <v>0</v>
      </c>
      <c r="MF305" s="92">
        <v>0</v>
      </c>
      <c r="MG305" s="92">
        <v>0</v>
      </c>
      <c r="MH305" s="92">
        <v>0</v>
      </c>
      <c r="MI305" s="92">
        <v>0</v>
      </c>
      <c r="MJ305" s="92">
        <v>0</v>
      </c>
      <c r="MK305" s="92">
        <v>0</v>
      </c>
      <c r="ML305" s="92">
        <v>0</v>
      </c>
      <c r="MM305" s="92">
        <v>0</v>
      </c>
      <c r="MN305" s="92">
        <v>0</v>
      </c>
      <c r="MO305" s="92">
        <v>0</v>
      </c>
      <c r="MP305" s="92">
        <v>0</v>
      </c>
      <c r="MQ305" s="92">
        <v>0</v>
      </c>
      <c r="MR305" s="92">
        <v>0</v>
      </c>
      <c r="MS305" s="92">
        <v>0</v>
      </c>
      <c r="MT305" s="92">
        <v>0</v>
      </c>
      <c r="MU305" s="92">
        <v>0</v>
      </c>
      <c r="MV305" s="92">
        <v>0</v>
      </c>
      <c r="MW305" s="92">
        <v>0</v>
      </c>
      <c r="MX305" s="92">
        <v>0</v>
      </c>
      <c r="MY305" s="92">
        <v>0</v>
      </c>
      <c r="MZ305" s="92">
        <v>0</v>
      </c>
      <c r="NA305" s="92">
        <v>0</v>
      </c>
      <c r="NB305" s="92">
        <v>0</v>
      </c>
      <c r="NC305" s="92">
        <v>0</v>
      </c>
      <c r="ND305" s="92">
        <v>0</v>
      </c>
      <c r="NE305" s="92">
        <v>0</v>
      </c>
      <c r="NF305" s="92">
        <v>0</v>
      </c>
      <c r="NG305" s="92">
        <v>0</v>
      </c>
      <c r="NH305" s="92">
        <v>0</v>
      </c>
      <c r="NI305" s="92">
        <v>0</v>
      </c>
      <c r="NJ305" s="92">
        <v>0</v>
      </c>
      <c r="NK305" s="92">
        <v>0</v>
      </c>
      <c r="NL305" s="92">
        <v>0</v>
      </c>
      <c r="NM305" s="92">
        <v>0</v>
      </c>
      <c r="NN305" s="92">
        <v>0</v>
      </c>
      <c r="NO305" s="92">
        <v>0</v>
      </c>
      <c r="NP305" s="92">
        <v>0</v>
      </c>
      <c r="NQ305" s="92">
        <v>0</v>
      </c>
      <c r="NR305" s="92">
        <v>0</v>
      </c>
      <c r="NS305" s="92">
        <v>0</v>
      </c>
      <c r="NT305" s="92">
        <v>0</v>
      </c>
      <c r="NU305" s="92">
        <v>0</v>
      </c>
      <c r="NV305" s="92">
        <v>0</v>
      </c>
      <c r="NW305" s="92">
        <v>0</v>
      </c>
      <c r="NX305" s="92">
        <v>0</v>
      </c>
      <c r="NY305" s="92">
        <v>0</v>
      </c>
      <c r="NZ305" s="92">
        <v>0</v>
      </c>
      <c r="OA305" s="92">
        <v>0</v>
      </c>
      <c r="OB305" s="92">
        <v>0</v>
      </c>
      <c r="OC305" s="92">
        <v>0</v>
      </c>
      <c r="OD305" s="92">
        <v>0</v>
      </c>
      <c r="OE305" s="92">
        <v>0</v>
      </c>
      <c r="OF305" s="92">
        <v>0</v>
      </c>
      <c r="OG305" s="92">
        <v>0</v>
      </c>
      <c r="OH305" s="92">
        <v>0</v>
      </c>
      <c r="OI305" s="92">
        <v>0</v>
      </c>
      <c r="OJ305" s="92">
        <v>0</v>
      </c>
      <c r="OK305" s="92">
        <v>0</v>
      </c>
      <c r="OL305" s="92">
        <v>0</v>
      </c>
      <c r="OM305" s="92">
        <v>0</v>
      </c>
      <c r="ON305" s="92">
        <v>0</v>
      </c>
      <c r="OO305" s="92">
        <v>0</v>
      </c>
      <c r="OP305" s="92">
        <v>0</v>
      </c>
      <c r="OQ305" s="92">
        <v>0</v>
      </c>
      <c r="OR305" s="92">
        <v>0</v>
      </c>
      <c r="OS305" s="92">
        <v>0</v>
      </c>
      <c r="OT305" s="92">
        <v>0</v>
      </c>
      <c r="OU305" s="92">
        <v>0</v>
      </c>
      <c r="OV305" s="92">
        <v>0</v>
      </c>
      <c r="OW305" s="92">
        <v>0</v>
      </c>
      <c r="OX305" s="92">
        <v>0</v>
      </c>
      <c r="OY305" s="92">
        <v>0</v>
      </c>
      <c r="OZ305" s="92">
        <v>0</v>
      </c>
      <c r="PA305" s="92">
        <v>0</v>
      </c>
      <c r="PB305" s="92">
        <v>0</v>
      </c>
      <c r="PC305" s="92">
        <v>0</v>
      </c>
      <c r="PD305" s="92">
        <v>0</v>
      </c>
      <c r="PE305" s="92">
        <v>0</v>
      </c>
      <c r="PF305" s="92">
        <v>0</v>
      </c>
      <c r="PG305" s="92">
        <v>0</v>
      </c>
      <c r="PH305" s="92">
        <v>0</v>
      </c>
      <c r="PI305" s="92">
        <v>0</v>
      </c>
      <c r="PJ305" s="92">
        <v>0</v>
      </c>
      <c r="PK305" s="92">
        <v>0</v>
      </c>
      <c r="PL305" s="92">
        <v>0</v>
      </c>
      <c r="PM305" s="92">
        <v>0</v>
      </c>
      <c r="PN305" s="92">
        <v>0</v>
      </c>
      <c r="PO305" s="92">
        <v>0</v>
      </c>
      <c r="PP305" s="92">
        <v>0</v>
      </c>
      <c r="PQ305" s="92">
        <v>0</v>
      </c>
      <c r="PR305" s="92">
        <v>0</v>
      </c>
      <c r="PS305" s="92">
        <v>0</v>
      </c>
      <c r="PT305" s="92">
        <v>0</v>
      </c>
      <c r="PU305" s="92">
        <v>0</v>
      </c>
      <c r="PV305" s="92">
        <v>0</v>
      </c>
      <c r="PW305" s="92">
        <v>0</v>
      </c>
      <c r="PX305" s="92">
        <v>0</v>
      </c>
      <c r="PY305" s="92">
        <v>0</v>
      </c>
      <c r="PZ305" s="92">
        <v>0</v>
      </c>
      <c r="QA305" s="92">
        <v>0</v>
      </c>
      <c r="QB305" s="92">
        <v>0</v>
      </c>
      <c r="QC305" s="92">
        <v>0</v>
      </c>
      <c r="QD305" s="92">
        <v>0</v>
      </c>
      <c r="QE305" s="92">
        <v>0</v>
      </c>
      <c r="QF305" s="92">
        <v>0</v>
      </c>
      <c r="QG305" s="92">
        <v>0</v>
      </c>
      <c r="QH305" s="92">
        <v>0</v>
      </c>
      <c r="QI305" s="92">
        <v>0</v>
      </c>
      <c r="QJ305" s="92">
        <v>0</v>
      </c>
      <c r="QK305" s="92">
        <v>0</v>
      </c>
      <c r="QL305" s="92">
        <v>0</v>
      </c>
      <c r="QM305" s="92">
        <v>0</v>
      </c>
      <c r="QN305" s="92">
        <v>0</v>
      </c>
      <c r="QO305" s="92">
        <v>0</v>
      </c>
      <c r="QP305" s="92">
        <v>0</v>
      </c>
      <c r="QQ305" s="92">
        <v>0</v>
      </c>
      <c r="QR305" s="92">
        <v>0</v>
      </c>
      <c r="QS305" s="92">
        <v>0</v>
      </c>
      <c r="QT305" s="92">
        <v>0</v>
      </c>
      <c r="QU305" s="92">
        <v>0</v>
      </c>
      <c r="QV305" s="92">
        <v>0</v>
      </c>
      <c r="QW305" s="92">
        <v>0</v>
      </c>
      <c r="QX305" s="92">
        <v>0</v>
      </c>
      <c r="QY305" s="92">
        <v>0</v>
      </c>
      <c r="QZ305" s="92">
        <v>0</v>
      </c>
      <c r="RA305" s="92">
        <v>0</v>
      </c>
      <c r="RB305" s="92">
        <v>0</v>
      </c>
      <c r="RC305" s="92">
        <v>0</v>
      </c>
      <c r="RD305" s="92">
        <v>0</v>
      </c>
      <c r="RE305" s="92">
        <v>0</v>
      </c>
      <c r="RF305" s="92">
        <v>0</v>
      </c>
      <c r="RG305" s="92">
        <v>0</v>
      </c>
      <c r="RH305" s="92">
        <v>0</v>
      </c>
      <c r="RI305" s="92">
        <v>0</v>
      </c>
      <c r="RJ305" s="92">
        <v>0</v>
      </c>
      <c r="RK305" s="92">
        <v>0</v>
      </c>
      <c r="RL305" s="92">
        <v>0</v>
      </c>
      <c r="RM305" s="92">
        <v>0</v>
      </c>
      <c r="RN305" s="92">
        <v>0</v>
      </c>
      <c r="RO305" s="92">
        <v>0</v>
      </c>
      <c r="RP305" s="92">
        <v>0</v>
      </c>
      <c r="RQ305" s="92">
        <v>0</v>
      </c>
      <c r="RR305" s="92">
        <v>0</v>
      </c>
      <c r="RS305" s="92">
        <v>0</v>
      </c>
      <c r="RT305" s="92">
        <v>0</v>
      </c>
      <c r="RU305" s="92">
        <v>0</v>
      </c>
      <c r="RV305" s="92">
        <v>0</v>
      </c>
      <c r="RW305" s="92">
        <v>0</v>
      </c>
      <c r="RX305" s="92">
        <v>0</v>
      </c>
      <c r="RY305" s="92">
        <v>0</v>
      </c>
      <c r="RZ305" s="92">
        <v>0</v>
      </c>
      <c r="SA305" s="92">
        <v>0</v>
      </c>
      <c r="SB305" s="92">
        <v>0</v>
      </c>
      <c r="SC305" s="92">
        <v>0</v>
      </c>
      <c r="SD305" s="92">
        <v>0</v>
      </c>
      <c r="SE305" s="92">
        <v>0</v>
      </c>
      <c r="SF305" s="92">
        <v>0</v>
      </c>
      <c r="SG305" s="92">
        <v>0</v>
      </c>
      <c r="SH305" s="92">
        <v>0</v>
      </c>
      <c r="SI305" s="92">
        <v>0</v>
      </c>
      <c r="SJ305" s="92">
        <v>0</v>
      </c>
      <c r="SK305" s="92">
        <v>0</v>
      </c>
      <c r="SL305" s="92">
        <v>0</v>
      </c>
      <c r="SM305" s="92">
        <v>0</v>
      </c>
      <c r="SN305" s="92">
        <v>0</v>
      </c>
      <c r="SO305" s="92">
        <v>0</v>
      </c>
      <c r="SP305" s="92">
        <v>0</v>
      </c>
      <c r="SQ305" s="92">
        <v>0</v>
      </c>
      <c r="SR305" s="92">
        <v>0</v>
      </c>
      <c r="SS305" s="92">
        <v>0</v>
      </c>
      <c r="ST305" s="92">
        <v>0</v>
      </c>
      <c r="SU305" s="92">
        <v>0</v>
      </c>
      <c r="SV305" s="92">
        <v>0</v>
      </c>
      <c r="SW305" s="92">
        <v>0</v>
      </c>
      <c r="SX305" s="92">
        <v>0</v>
      </c>
      <c r="SY305" s="92">
        <v>0</v>
      </c>
      <c r="SZ305" s="92">
        <v>0</v>
      </c>
      <c r="TA305" s="92">
        <v>0</v>
      </c>
      <c r="TB305" s="92">
        <v>0</v>
      </c>
      <c r="TC305" s="92">
        <v>1</v>
      </c>
      <c r="TD305" s="92">
        <v>0</v>
      </c>
      <c r="TE305" s="92">
        <v>0</v>
      </c>
      <c r="TF305" s="92">
        <v>0</v>
      </c>
      <c r="TG305" s="92">
        <v>0</v>
      </c>
      <c r="TH305" s="92">
        <v>0</v>
      </c>
      <c r="TI305" s="92">
        <v>0</v>
      </c>
      <c r="TJ305" s="92">
        <v>0</v>
      </c>
      <c r="TK305" s="92">
        <v>0</v>
      </c>
      <c r="TL305" s="92">
        <v>0</v>
      </c>
      <c r="TM305" s="92">
        <v>0</v>
      </c>
      <c r="TN305" s="92">
        <v>0</v>
      </c>
      <c r="TO305" s="92">
        <v>0</v>
      </c>
      <c r="TP305" s="92">
        <v>0</v>
      </c>
      <c r="TQ305" s="92">
        <v>-293902.502232</v>
      </c>
      <c r="TR305" s="92">
        <v>0</v>
      </c>
      <c r="TS305" s="92">
        <v>0</v>
      </c>
      <c r="TT305" s="92">
        <v>0</v>
      </c>
      <c r="TU305" s="92">
        <v>0</v>
      </c>
      <c r="TV305" s="92">
        <v>0</v>
      </c>
      <c r="TW305" s="92">
        <v>0</v>
      </c>
      <c r="TX305" s="92">
        <v>0</v>
      </c>
      <c r="TY305" s="92">
        <v>0</v>
      </c>
      <c r="TZ305" s="92">
        <v>0</v>
      </c>
      <c r="UA305" s="92">
        <v>0</v>
      </c>
      <c r="UB305" s="92">
        <v>0</v>
      </c>
      <c r="UC305" s="92">
        <v>0</v>
      </c>
      <c r="UD305" s="92">
        <v>0</v>
      </c>
      <c r="UE305" s="92">
        <v>0</v>
      </c>
      <c r="UF305" s="92">
        <v>0</v>
      </c>
      <c r="UG305" s="92">
        <v>0</v>
      </c>
      <c r="UH305" s="92">
        <v>0</v>
      </c>
      <c r="UI305" s="92">
        <v>0</v>
      </c>
      <c r="UJ305" s="92">
        <v>0</v>
      </c>
      <c r="UK305" s="92">
        <v>0</v>
      </c>
      <c r="UL305" s="92">
        <v>0</v>
      </c>
      <c r="UM305" s="92">
        <v>0</v>
      </c>
      <c r="UN305" s="92">
        <v>0</v>
      </c>
      <c r="UO305" s="92">
        <v>0</v>
      </c>
      <c r="UP305" s="92">
        <v>0</v>
      </c>
      <c r="UQ305" s="92">
        <v>0</v>
      </c>
      <c r="UR305" s="92">
        <v>0</v>
      </c>
      <c r="US305" s="92">
        <v>0</v>
      </c>
      <c r="UT305" s="92">
        <v>0</v>
      </c>
      <c r="UU305" s="92">
        <v>0</v>
      </c>
      <c r="UV305" s="92">
        <v>0</v>
      </c>
      <c r="UW305" s="92">
        <v>0</v>
      </c>
      <c r="UX305" s="92">
        <v>0</v>
      </c>
      <c r="UY305" s="92">
        <v>0</v>
      </c>
      <c r="UZ305" s="92">
        <v>0</v>
      </c>
      <c r="VA305" s="92">
        <v>0</v>
      </c>
      <c r="VB305" s="92">
        <v>0</v>
      </c>
      <c r="VC305" s="92">
        <v>0</v>
      </c>
      <c r="VD305" s="92">
        <v>0</v>
      </c>
      <c r="VE305" s="92">
        <v>0</v>
      </c>
      <c r="VF305" s="92">
        <v>0</v>
      </c>
      <c r="VG305" s="92">
        <v>0</v>
      </c>
      <c r="VH305" s="92">
        <v>0</v>
      </c>
      <c r="VI305" s="92">
        <v>0</v>
      </c>
      <c r="VJ305" s="92">
        <v>0</v>
      </c>
      <c r="VK305" s="92">
        <v>0</v>
      </c>
      <c r="VL305" s="92">
        <v>0</v>
      </c>
      <c r="VM305" s="92">
        <v>0</v>
      </c>
      <c r="VN305" s="92">
        <v>0</v>
      </c>
      <c r="VO305" s="92">
        <v>0</v>
      </c>
      <c r="VP305" s="92">
        <v>0</v>
      </c>
      <c r="VQ305" s="92">
        <v>0</v>
      </c>
      <c r="VR305" s="92">
        <v>0</v>
      </c>
      <c r="VS305" s="92">
        <v>0</v>
      </c>
      <c r="VT305" s="92">
        <v>0</v>
      </c>
      <c r="VU305" s="92">
        <v>0</v>
      </c>
      <c r="VV305" s="92">
        <v>0</v>
      </c>
      <c r="VW305" s="92">
        <v>0</v>
      </c>
      <c r="VX305" s="92">
        <v>0</v>
      </c>
      <c r="VY305" s="92">
        <v>0</v>
      </c>
      <c r="VZ305" s="92">
        <v>0</v>
      </c>
      <c r="WA305" s="92">
        <v>0</v>
      </c>
      <c r="WB305" s="92">
        <v>0</v>
      </c>
      <c r="WC305" s="92">
        <v>0</v>
      </c>
    </row>
    <row r="306" spans="2:601" ht="13.5" customHeight="1">
      <c r="B306" s="851" t="s">
        <v>2965</v>
      </c>
      <c r="C306" s="92">
        <v>0</v>
      </c>
      <c r="D306" s="92">
        <v>21808.6986</v>
      </c>
      <c r="E306" s="92">
        <v>-31.717920800000002</v>
      </c>
      <c r="F306" s="92">
        <v>6.0526644300000001</v>
      </c>
      <c r="G306" s="92">
        <v>470.43591400000003</v>
      </c>
      <c r="H306" s="92">
        <v>0</v>
      </c>
      <c r="I306" s="92">
        <v>0</v>
      </c>
      <c r="J306" s="92">
        <v>0</v>
      </c>
      <c r="K306" s="92">
        <v>0</v>
      </c>
      <c r="L306" s="92">
        <v>0</v>
      </c>
      <c r="M306" s="92">
        <v>0</v>
      </c>
      <c r="N306" s="92">
        <v>0</v>
      </c>
      <c r="O306" s="92">
        <v>0</v>
      </c>
      <c r="P306" s="92">
        <v>0</v>
      </c>
      <c r="Q306" s="92">
        <v>0</v>
      </c>
      <c r="R306" s="92">
        <v>0</v>
      </c>
      <c r="S306" s="92">
        <v>0</v>
      </c>
      <c r="T306" s="92">
        <v>0</v>
      </c>
      <c r="U306" s="92">
        <v>0</v>
      </c>
      <c r="V306" s="92">
        <v>0</v>
      </c>
      <c r="W306" s="92">
        <v>4.2360485299999998E-7</v>
      </c>
      <c r="X306" s="92">
        <v>0</v>
      </c>
      <c r="Y306" s="92">
        <v>0</v>
      </c>
      <c r="Z306" s="92">
        <v>0</v>
      </c>
      <c r="AA306" s="92">
        <v>0</v>
      </c>
      <c r="AB306" s="92">
        <v>0</v>
      </c>
      <c r="AC306" s="92">
        <v>1.1768915E-2</v>
      </c>
      <c r="AD306" s="92">
        <v>0</v>
      </c>
      <c r="AE306" s="92">
        <v>0</v>
      </c>
      <c r="AF306" s="92">
        <v>0</v>
      </c>
      <c r="AG306" s="92">
        <v>0</v>
      </c>
      <c r="AH306" s="92">
        <v>0</v>
      </c>
      <c r="AI306" s="92">
        <v>0</v>
      </c>
      <c r="AJ306" s="92">
        <v>0</v>
      </c>
      <c r="AK306" s="92">
        <v>0</v>
      </c>
      <c r="AL306" s="92">
        <v>0</v>
      </c>
      <c r="AM306" s="92">
        <v>0</v>
      </c>
      <c r="AN306" s="92">
        <v>0</v>
      </c>
      <c r="AO306" s="92">
        <v>4.50339073E-6</v>
      </c>
      <c r="AP306" s="92">
        <v>8.5991398200000002E-10</v>
      </c>
      <c r="AQ306" s="92">
        <v>0</v>
      </c>
      <c r="AR306" s="92">
        <v>0</v>
      </c>
      <c r="AS306" s="92">
        <v>0</v>
      </c>
      <c r="AT306" s="92">
        <v>0.61178698200000003</v>
      </c>
      <c r="AU306" s="92">
        <v>0</v>
      </c>
      <c r="AV306" s="92">
        <v>0</v>
      </c>
      <c r="AW306" s="92">
        <v>3.1634739399999997E-5</v>
      </c>
      <c r="AX306" s="92">
        <v>0</v>
      </c>
      <c r="AY306" s="92">
        <v>0</v>
      </c>
      <c r="AZ306" s="92">
        <v>0</v>
      </c>
      <c r="BA306" s="92">
        <v>0</v>
      </c>
      <c r="BB306" s="92">
        <v>0</v>
      </c>
      <c r="BC306" s="92">
        <v>0</v>
      </c>
      <c r="BD306" s="92">
        <v>0</v>
      </c>
      <c r="BE306" s="92">
        <v>0</v>
      </c>
      <c r="BF306" s="92">
        <v>0</v>
      </c>
      <c r="BG306" s="92">
        <v>0</v>
      </c>
      <c r="BH306" s="92">
        <v>0</v>
      </c>
      <c r="BI306" s="92">
        <v>0</v>
      </c>
      <c r="BJ306" s="92">
        <v>0</v>
      </c>
      <c r="BK306" s="92">
        <v>0</v>
      </c>
      <c r="BL306" s="92">
        <v>0</v>
      </c>
      <c r="BM306" s="92">
        <v>0</v>
      </c>
      <c r="BN306" s="92">
        <v>0</v>
      </c>
      <c r="BO306" s="92">
        <v>0</v>
      </c>
      <c r="BP306" s="92">
        <v>1.26860407E-2</v>
      </c>
      <c r="BQ306" s="92">
        <v>0.98600694499999997</v>
      </c>
      <c r="BR306" s="92">
        <v>0</v>
      </c>
      <c r="BS306" s="92">
        <v>0</v>
      </c>
      <c r="BT306" s="92">
        <v>0</v>
      </c>
      <c r="BU306" s="92">
        <v>0</v>
      </c>
      <c r="BV306" s="92">
        <v>0</v>
      </c>
      <c r="BW306" s="92">
        <v>0</v>
      </c>
      <c r="BX306" s="92">
        <v>0</v>
      </c>
      <c r="BY306" s="92">
        <v>0</v>
      </c>
      <c r="BZ306" s="92">
        <v>0</v>
      </c>
      <c r="CA306" s="92">
        <v>0</v>
      </c>
      <c r="CB306" s="92">
        <v>0</v>
      </c>
      <c r="CC306" s="92">
        <v>0</v>
      </c>
      <c r="CD306" s="92">
        <v>0</v>
      </c>
      <c r="CE306" s="92">
        <v>0</v>
      </c>
      <c r="CF306" s="92">
        <v>0</v>
      </c>
      <c r="CG306" s="92">
        <v>8.8785170300000005E-10</v>
      </c>
      <c r="CH306" s="92">
        <v>0</v>
      </c>
      <c r="CI306" s="92">
        <v>0</v>
      </c>
      <c r="CJ306" s="92">
        <v>0</v>
      </c>
      <c r="CK306" s="92">
        <v>0</v>
      </c>
      <c r="CL306" s="92">
        <v>0</v>
      </c>
      <c r="CM306" s="92">
        <v>2.4666977100000002E-5</v>
      </c>
      <c r="CN306" s="92">
        <v>0</v>
      </c>
      <c r="CO306" s="92">
        <v>0</v>
      </c>
      <c r="CP306" s="92">
        <v>0</v>
      </c>
      <c r="CQ306" s="92">
        <v>0</v>
      </c>
      <c r="CR306" s="92">
        <v>0</v>
      </c>
      <c r="CS306" s="92">
        <v>0</v>
      </c>
      <c r="CT306" s="92">
        <v>0</v>
      </c>
      <c r="CU306" s="92">
        <v>0</v>
      </c>
      <c r="CV306" s="92">
        <v>0</v>
      </c>
      <c r="CW306" s="92">
        <v>0</v>
      </c>
      <c r="CX306" s="92">
        <v>0</v>
      </c>
      <c r="CY306" s="92">
        <v>9.43885109E-9</v>
      </c>
      <c r="CZ306" s="92">
        <v>1.8023308499999999E-12</v>
      </c>
      <c r="DA306" s="92">
        <v>0</v>
      </c>
      <c r="DB306" s="92">
        <v>0</v>
      </c>
      <c r="DC306" s="92">
        <v>0</v>
      </c>
      <c r="DD306" s="92">
        <v>1.2822707500000001E-3</v>
      </c>
      <c r="DE306" s="92">
        <v>0</v>
      </c>
      <c r="DF306" s="92">
        <v>0</v>
      </c>
      <c r="DG306" s="92">
        <v>6.6304616199999997E-8</v>
      </c>
      <c r="DH306" s="92">
        <v>0</v>
      </c>
      <c r="DI306" s="92">
        <v>0</v>
      </c>
      <c r="DJ306" s="92">
        <v>0</v>
      </c>
      <c r="DK306" s="92">
        <v>0</v>
      </c>
      <c r="DL306" s="92">
        <v>0</v>
      </c>
      <c r="DM306" s="92">
        <v>0</v>
      </c>
      <c r="DN306" s="92">
        <v>0</v>
      </c>
      <c r="DO306" s="92">
        <v>0</v>
      </c>
      <c r="DP306" s="92">
        <v>0</v>
      </c>
      <c r="DQ306" s="92">
        <v>0</v>
      </c>
      <c r="DR306" s="92">
        <v>0</v>
      </c>
      <c r="DS306" s="92">
        <v>0</v>
      </c>
      <c r="DT306" s="92">
        <v>0</v>
      </c>
      <c r="DU306" s="92">
        <v>0</v>
      </c>
      <c r="DV306" s="92">
        <v>0</v>
      </c>
      <c r="DW306" s="92">
        <v>0</v>
      </c>
      <c r="DX306" s="92">
        <v>0</v>
      </c>
      <c r="DY306" s="92">
        <v>0</v>
      </c>
      <c r="DZ306" s="92">
        <v>109.04044500000001</v>
      </c>
      <c r="EA306" s="92">
        <v>21672.530900000002</v>
      </c>
      <c r="EB306" s="92">
        <v>0</v>
      </c>
      <c r="EC306" s="92">
        <v>0</v>
      </c>
      <c r="ED306" s="92">
        <v>0</v>
      </c>
      <c r="EE306" s="92">
        <v>0</v>
      </c>
      <c r="EF306" s="92">
        <v>0</v>
      </c>
      <c r="EG306" s="92">
        <v>0</v>
      </c>
      <c r="EH306" s="92">
        <v>0</v>
      </c>
      <c r="EI306" s="92">
        <v>0</v>
      </c>
      <c r="EJ306" s="92">
        <v>0</v>
      </c>
      <c r="EK306" s="92">
        <v>0</v>
      </c>
      <c r="EL306" s="92">
        <v>0</v>
      </c>
      <c r="EM306" s="92">
        <v>0</v>
      </c>
      <c r="EN306" s="92">
        <v>0</v>
      </c>
      <c r="EO306" s="92">
        <v>0</v>
      </c>
      <c r="EP306" s="92">
        <v>0</v>
      </c>
      <c r="EQ306" s="92">
        <v>4.0702309500000001E-5</v>
      </c>
      <c r="ER306" s="92">
        <v>0</v>
      </c>
      <c r="ES306" s="92">
        <v>0</v>
      </c>
      <c r="ET306" s="92">
        <v>0</v>
      </c>
      <c r="EU306" s="92">
        <v>0</v>
      </c>
      <c r="EV306" s="92">
        <v>0</v>
      </c>
      <c r="EW306" s="92">
        <v>0.200431212</v>
      </c>
      <c r="EX306" s="92">
        <v>0</v>
      </c>
      <c r="EY306" s="92">
        <v>0</v>
      </c>
      <c r="EZ306" s="92">
        <v>0</v>
      </c>
      <c r="FA306" s="92">
        <v>0</v>
      </c>
      <c r="FB306" s="92">
        <v>0</v>
      </c>
      <c r="FC306" s="92">
        <v>0</v>
      </c>
      <c r="FD306" s="92">
        <v>0</v>
      </c>
      <c r="FE306" s="92">
        <v>0</v>
      </c>
      <c r="FF306" s="92">
        <v>0</v>
      </c>
      <c r="FG306" s="92">
        <v>0</v>
      </c>
      <c r="FH306" s="92">
        <v>0</v>
      </c>
      <c r="FI306" s="92">
        <v>1.4410309900000001E-4</v>
      </c>
      <c r="FJ306" s="92">
        <v>2.4089183099999999E-8</v>
      </c>
      <c r="FK306" s="92">
        <v>0</v>
      </c>
      <c r="FL306" s="92">
        <v>0</v>
      </c>
      <c r="FM306" s="92">
        <v>0</v>
      </c>
      <c r="FN306" s="92">
        <v>26.9246227</v>
      </c>
      <c r="FO306" s="92">
        <v>0</v>
      </c>
      <c r="FP306" s="92">
        <v>0</v>
      </c>
      <c r="FQ306" s="92">
        <v>2.02667325E-3</v>
      </c>
      <c r="FR306" s="92">
        <v>0</v>
      </c>
      <c r="FS306" s="92">
        <v>0</v>
      </c>
      <c r="FT306" s="92">
        <v>0</v>
      </c>
      <c r="FU306" s="92">
        <v>0</v>
      </c>
      <c r="FV306" s="92">
        <v>0</v>
      </c>
      <c r="FW306" s="92">
        <v>0</v>
      </c>
      <c r="FX306" s="92">
        <v>0</v>
      </c>
      <c r="FY306" s="92">
        <v>0</v>
      </c>
      <c r="FZ306" s="92">
        <v>0</v>
      </c>
      <c r="GA306" s="92">
        <v>0</v>
      </c>
      <c r="GB306" s="92">
        <v>0</v>
      </c>
      <c r="GC306" s="92">
        <v>0</v>
      </c>
      <c r="GD306" s="92">
        <v>0</v>
      </c>
      <c r="GE306" s="92">
        <v>0</v>
      </c>
      <c r="GF306" s="92">
        <v>0</v>
      </c>
      <c r="GG306" s="92">
        <v>0</v>
      </c>
      <c r="GH306" s="92">
        <v>0</v>
      </c>
      <c r="GI306" s="92">
        <v>0</v>
      </c>
      <c r="GJ306" s="92">
        <v>4.9998602100000001E-3</v>
      </c>
      <c r="GK306" s="92">
        <v>0.993756266</v>
      </c>
      <c r="GL306" s="92">
        <v>0</v>
      </c>
      <c r="GM306" s="92">
        <v>0</v>
      </c>
      <c r="GN306" s="92">
        <v>0</v>
      </c>
      <c r="GO306" s="92">
        <v>0</v>
      </c>
      <c r="GP306" s="92">
        <v>0</v>
      </c>
      <c r="GQ306" s="92">
        <v>0</v>
      </c>
      <c r="GR306" s="92">
        <v>0</v>
      </c>
      <c r="GS306" s="92">
        <v>0</v>
      </c>
      <c r="GT306" s="92">
        <v>0</v>
      </c>
      <c r="GU306" s="92">
        <v>0</v>
      </c>
      <c r="GV306" s="92">
        <v>0</v>
      </c>
      <c r="GW306" s="92">
        <v>0</v>
      </c>
      <c r="GX306" s="92">
        <v>0</v>
      </c>
      <c r="GY306" s="92">
        <v>0</v>
      </c>
      <c r="GZ306" s="92">
        <v>0</v>
      </c>
      <c r="HA306" s="92">
        <v>1.8663337099999999E-9</v>
      </c>
      <c r="HB306" s="92">
        <v>0</v>
      </c>
      <c r="HC306" s="92">
        <v>0</v>
      </c>
      <c r="HD306" s="92">
        <v>0</v>
      </c>
      <c r="HE306" s="92">
        <v>0</v>
      </c>
      <c r="HF306" s="92">
        <v>0</v>
      </c>
      <c r="HG306" s="92">
        <v>9.1904251500000001E-6</v>
      </c>
      <c r="HH306" s="92">
        <v>0</v>
      </c>
      <c r="HI306" s="92">
        <v>0</v>
      </c>
      <c r="HJ306" s="92">
        <v>0</v>
      </c>
      <c r="HK306" s="92">
        <v>0</v>
      </c>
      <c r="HL306" s="92">
        <v>0</v>
      </c>
      <c r="HM306" s="92">
        <v>0</v>
      </c>
      <c r="HN306" s="92">
        <v>0</v>
      </c>
      <c r="HO306" s="92">
        <v>0</v>
      </c>
      <c r="HP306" s="92">
        <v>0</v>
      </c>
      <c r="HQ306" s="92">
        <v>0</v>
      </c>
      <c r="HR306" s="92">
        <v>0</v>
      </c>
      <c r="HS306" s="92">
        <v>6.6075973500000002E-9</v>
      </c>
      <c r="HT306" s="92">
        <v>1.1045676599999999E-12</v>
      </c>
      <c r="HU306" s="92">
        <v>0</v>
      </c>
      <c r="HV306" s="92">
        <v>0</v>
      </c>
      <c r="HW306" s="92">
        <v>0</v>
      </c>
      <c r="HX306" s="92">
        <v>1.23458181E-3</v>
      </c>
      <c r="HY306" s="92">
        <v>0</v>
      </c>
      <c r="HZ306" s="92">
        <v>0</v>
      </c>
      <c r="IA306" s="92">
        <v>9.29295821E-8</v>
      </c>
      <c r="IB306" s="92">
        <v>0</v>
      </c>
      <c r="IC306" s="92">
        <v>0</v>
      </c>
      <c r="ID306" s="92">
        <v>0</v>
      </c>
      <c r="IE306" s="92">
        <v>0</v>
      </c>
      <c r="IF306" s="92">
        <v>0</v>
      </c>
      <c r="IG306" s="92">
        <v>0</v>
      </c>
      <c r="IH306" s="92">
        <v>0</v>
      </c>
      <c r="II306" s="92">
        <v>0</v>
      </c>
      <c r="IJ306" s="92">
        <v>0</v>
      </c>
      <c r="IK306" s="92">
        <v>0</v>
      </c>
      <c r="IL306" s="92">
        <v>0</v>
      </c>
      <c r="IM306" s="92">
        <v>0</v>
      </c>
      <c r="IN306" s="92">
        <v>0</v>
      </c>
      <c r="IO306" s="92">
        <v>0</v>
      </c>
      <c r="IP306" s="92">
        <v>0</v>
      </c>
      <c r="IQ306" s="92">
        <v>0</v>
      </c>
      <c r="IR306" s="92">
        <v>0</v>
      </c>
      <c r="IS306" s="92">
        <v>0</v>
      </c>
      <c r="IT306" s="92">
        <v>477.11216999999999</v>
      </c>
      <c r="IU306" s="92">
        <v>21808.6986</v>
      </c>
      <c r="IV306" s="92">
        <v>451.53800899999999</v>
      </c>
      <c r="IW306" s="92">
        <v>20.289835100000001</v>
      </c>
      <c r="IX306" s="92">
        <v>4.3342522299999997</v>
      </c>
      <c r="IY306" s="92">
        <v>0</v>
      </c>
      <c r="IZ306" s="92">
        <v>1</v>
      </c>
      <c r="JA306" s="92">
        <v>0</v>
      </c>
      <c r="JB306" s="92">
        <v>-66478.959700000007</v>
      </c>
      <c r="JC306" s="92">
        <v>-1454.3701699999999</v>
      </c>
      <c r="JD306" s="92">
        <v>-31.717920800000002</v>
      </c>
      <c r="JE306" s="92">
        <v>-82.466626899999994</v>
      </c>
      <c r="JF306" s="92">
        <v>-1.8041347599999999</v>
      </c>
      <c r="JG306" s="92">
        <v>1.7610631500000001E-2</v>
      </c>
      <c r="JH306" s="92">
        <v>0.80497832499999999</v>
      </c>
      <c r="JI306" s="92">
        <v>45.7097932</v>
      </c>
      <c r="JJ306" s="92">
        <v>458.486265</v>
      </c>
      <c r="JK306" s="92">
        <v>0</v>
      </c>
      <c r="JL306" s="92">
        <v>0</v>
      </c>
      <c r="JM306" s="92">
        <v>0</v>
      </c>
      <c r="JN306" s="92">
        <v>0</v>
      </c>
      <c r="JO306" s="92">
        <v>0</v>
      </c>
      <c r="JP306" s="92">
        <v>0</v>
      </c>
      <c r="JQ306" s="92">
        <v>0</v>
      </c>
      <c r="JR306" s="92">
        <v>0</v>
      </c>
      <c r="JS306" s="92">
        <v>0</v>
      </c>
      <c r="JT306" s="92">
        <v>0</v>
      </c>
      <c r="JU306" s="92">
        <v>0</v>
      </c>
      <c r="JV306" s="92">
        <v>0</v>
      </c>
      <c r="JW306" s="92">
        <v>0</v>
      </c>
      <c r="JX306" s="92">
        <v>0</v>
      </c>
      <c r="JY306" s="92">
        <v>0</v>
      </c>
      <c r="JZ306" s="92">
        <v>0</v>
      </c>
      <c r="KA306" s="92">
        <v>0</v>
      </c>
      <c r="KB306" s="92">
        <v>0</v>
      </c>
      <c r="KC306" s="92">
        <v>0</v>
      </c>
      <c r="KD306" s="92">
        <v>0</v>
      </c>
      <c r="KE306" s="92">
        <v>0</v>
      </c>
      <c r="KF306" s="92">
        <v>0</v>
      </c>
      <c r="KG306" s="92">
        <v>0</v>
      </c>
      <c r="KH306" s="92">
        <v>0</v>
      </c>
      <c r="KI306" s="92">
        <v>0</v>
      </c>
      <c r="KJ306" s="92">
        <v>0</v>
      </c>
      <c r="KK306" s="92">
        <v>0</v>
      </c>
      <c r="KL306" s="92">
        <v>0</v>
      </c>
      <c r="KM306" s="92">
        <v>0</v>
      </c>
      <c r="KN306" s="92">
        <v>0</v>
      </c>
      <c r="KO306" s="92">
        <v>0</v>
      </c>
      <c r="KP306" s="92">
        <v>0</v>
      </c>
      <c r="KQ306" s="92">
        <v>0</v>
      </c>
      <c r="KR306" s="92">
        <v>0</v>
      </c>
      <c r="KS306" s="92">
        <v>0</v>
      </c>
      <c r="KT306" s="92">
        <v>0</v>
      </c>
      <c r="KU306" s="92">
        <v>0</v>
      </c>
      <c r="KV306" s="92">
        <v>0</v>
      </c>
      <c r="KW306" s="92">
        <v>0</v>
      </c>
      <c r="KX306" s="92">
        <v>0</v>
      </c>
      <c r="KY306" s="92">
        <v>0</v>
      </c>
      <c r="KZ306" s="92">
        <v>0</v>
      </c>
      <c r="LA306" s="92">
        <v>0</v>
      </c>
      <c r="LB306" s="92">
        <v>0</v>
      </c>
      <c r="LC306" s="92">
        <v>0</v>
      </c>
      <c r="LD306" s="92">
        <v>0</v>
      </c>
      <c r="LE306" s="92">
        <v>0</v>
      </c>
      <c r="LF306" s="92">
        <v>0</v>
      </c>
      <c r="LG306" s="92">
        <v>0</v>
      </c>
      <c r="LH306" s="92">
        <v>0</v>
      </c>
      <c r="LI306" s="92">
        <v>0</v>
      </c>
      <c r="LJ306" s="92">
        <v>0</v>
      </c>
      <c r="LK306" s="92">
        <v>0</v>
      </c>
      <c r="LL306" s="92">
        <v>0</v>
      </c>
      <c r="LM306" s="92">
        <v>0</v>
      </c>
      <c r="LN306" s="92">
        <v>0</v>
      </c>
      <c r="LO306" s="92">
        <v>0</v>
      </c>
      <c r="LP306" s="92">
        <v>0</v>
      </c>
      <c r="LQ306" s="92">
        <v>0</v>
      </c>
      <c r="LR306" s="92">
        <v>0</v>
      </c>
      <c r="LS306" s="92">
        <v>0</v>
      </c>
      <c r="LT306" s="92">
        <v>0</v>
      </c>
      <c r="LU306" s="92">
        <v>0</v>
      </c>
      <c r="LV306" s="92">
        <v>0</v>
      </c>
      <c r="LW306" s="92">
        <v>0</v>
      </c>
      <c r="LX306" s="92">
        <v>0</v>
      </c>
      <c r="LY306" s="92">
        <v>0</v>
      </c>
      <c r="LZ306" s="92">
        <v>0</v>
      </c>
      <c r="MA306" s="92">
        <v>0</v>
      </c>
      <c r="MB306" s="92">
        <v>0</v>
      </c>
      <c r="MC306" s="92">
        <v>0</v>
      </c>
      <c r="MD306" s="92">
        <v>0</v>
      </c>
      <c r="ME306" s="92">
        <v>0</v>
      </c>
      <c r="MF306" s="92">
        <v>0</v>
      </c>
      <c r="MG306" s="92">
        <v>0</v>
      </c>
      <c r="MH306" s="92">
        <v>0</v>
      </c>
      <c r="MI306" s="92">
        <v>0</v>
      </c>
      <c r="MJ306" s="92">
        <v>0</v>
      </c>
      <c r="MK306" s="92">
        <v>0</v>
      </c>
      <c r="ML306" s="92">
        <v>0</v>
      </c>
      <c r="MM306" s="92">
        <v>0</v>
      </c>
      <c r="MN306" s="92">
        <v>0</v>
      </c>
      <c r="MO306" s="92">
        <v>0</v>
      </c>
      <c r="MP306" s="92">
        <v>0</v>
      </c>
      <c r="MQ306" s="92">
        <v>0</v>
      </c>
      <c r="MR306" s="92">
        <v>0</v>
      </c>
      <c r="MS306" s="92">
        <v>0</v>
      </c>
      <c r="MT306" s="92">
        <v>0</v>
      </c>
      <c r="MU306" s="92">
        <v>0</v>
      </c>
      <c r="MV306" s="92">
        <v>0</v>
      </c>
      <c r="MW306" s="92">
        <v>0</v>
      </c>
      <c r="MX306" s="92">
        <v>0</v>
      </c>
      <c r="MY306" s="92">
        <v>0</v>
      </c>
      <c r="MZ306" s="92">
        <v>0</v>
      </c>
      <c r="NA306" s="92">
        <v>0</v>
      </c>
      <c r="NB306" s="92">
        <v>0</v>
      </c>
      <c r="NC306" s="92">
        <v>0</v>
      </c>
      <c r="ND306" s="92">
        <v>0</v>
      </c>
      <c r="NE306" s="92">
        <v>0</v>
      </c>
      <c r="NF306" s="92">
        <v>0</v>
      </c>
      <c r="NG306" s="92">
        <v>0</v>
      </c>
      <c r="NH306" s="92">
        <v>0</v>
      </c>
      <c r="NI306" s="92">
        <v>0</v>
      </c>
      <c r="NJ306" s="92">
        <v>0</v>
      </c>
      <c r="NK306" s="92">
        <v>0</v>
      </c>
      <c r="NL306" s="92">
        <v>0</v>
      </c>
      <c r="NM306" s="92">
        <v>0</v>
      </c>
      <c r="NN306" s="92">
        <v>0</v>
      </c>
      <c r="NO306" s="92">
        <v>0</v>
      </c>
      <c r="NP306" s="92">
        <v>0</v>
      </c>
      <c r="NQ306" s="92">
        <v>0</v>
      </c>
      <c r="NR306" s="92">
        <v>0</v>
      </c>
      <c r="NS306" s="92">
        <v>0</v>
      </c>
      <c r="NT306" s="92">
        <v>0</v>
      </c>
      <c r="NU306" s="92">
        <v>0</v>
      </c>
      <c r="NV306" s="92">
        <v>0</v>
      </c>
      <c r="NW306" s="92">
        <v>0</v>
      </c>
      <c r="NX306" s="92">
        <v>0</v>
      </c>
      <c r="NY306" s="92">
        <v>0</v>
      </c>
      <c r="NZ306" s="92">
        <v>0</v>
      </c>
      <c r="OA306" s="92">
        <v>0</v>
      </c>
      <c r="OB306" s="92">
        <v>0</v>
      </c>
      <c r="OC306" s="92">
        <v>0</v>
      </c>
      <c r="OD306" s="92">
        <v>0</v>
      </c>
      <c r="OE306" s="92">
        <v>0</v>
      </c>
      <c r="OF306" s="92">
        <v>0</v>
      </c>
      <c r="OG306" s="92">
        <v>0</v>
      </c>
      <c r="OH306" s="92">
        <v>0</v>
      </c>
      <c r="OI306" s="92">
        <v>0</v>
      </c>
      <c r="OJ306" s="92">
        <v>0</v>
      </c>
      <c r="OK306" s="92">
        <v>0</v>
      </c>
      <c r="OL306" s="92">
        <v>0</v>
      </c>
      <c r="OM306" s="92">
        <v>0</v>
      </c>
      <c r="ON306" s="92">
        <v>0</v>
      </c>
      <c r="OO306" s="92">
        <v>0</v>
      </c>
      <c r="OP306" s="92">
        <v>0</v>
      </c>
      <c r="OQ306" s="92">
        <v>0</v>
      </c>
      <c r="OR306" s="92">
        <v>0</v>
      </c>
      <c r="OS306" s="92">
        <v>0</v>
      </c>
      <c r="OT306" s="92">
        <v>0</v>
      </c>
      <c r="OU306" s="92">
        <v>0</v>
      </c>
      <c r="OV306" s="92">
        <v>0</v>
      </c>
      <c r="OW306" s="92">
        <v>0</v>
      </c>
      <c r="OX306" s="92">
        <v>0</v>
      </c>
      <c r="OY306" s="92">
        <v>0</v>
      </c>
      <c r="OZ306" s="92">
        <v>0</v>
      </c>
      <c r="PA306" s="92">
        <v>0</v>
      </c>
      <c r="PB306" s="92">
        <v>0</v>
      </c>
      <c r="PC306" s="92">
        <v>0</v>
      </c>
      <c r="PD306" s="92">
        <v>0</v>
      </c>
      <c r="PE306" s="92">
        <v>0</v>
      </c>
      <c r="PF306" s="92">
        <v>0</v>
      </c>
      <c r="PG306" s="92">
        <v>0</v>
      </c>
      <c r="PH306" s="92">
        <v>0</v>
      </c>
      <c r="PI306" s="92">
        <v>0</v>
      </c>
      <c r="PJ306" s="92">
        <v>0</v>
      </c>
      <c r="PK306" s="92">
        <v>0</v>
      </c>
      <c r="PL306" s="92">
        <v>0</v>
      </c>
      <c r="PM306" s="92">
        <v>0</v>
      </c>
      <c r="PN306" s="92">
        <v>0</v>
      </c>
      <c r="PO306" s="92">
        <v>0</v>
      </c>
      <c r="PP306" s="92">
        <v>0</v>
      </c>
      <c r="PQ306" s="92">
        <v>0</v>
      </c>
      <c r="PR306" s="92">
        <v>0</v>
      </c>
      <c r="PS306" s="92">
        <v>0</v>
      </c>
      <c r="PT306" s="92">
        <v>0</v>
      </c>
      <c r="PU306" s="92">
        <v>0</v>
      </c>
      <c r="PV306" s="92">
        <v>0</v>
      </c>
      <c r="PW306" s="92">
        <v>0</v>
      </c>
      <c r="PX306" s="92">
        <v>0</v>
      </c>
      <c r="PY306" s="92">
        <v>0</v>
      </c>
      <c r="PZ306" s="92">
        <v>0</v>
      </c>
      <c r="QA306" s="92">
        <v>0</v>
      </c>
      <c r="QB306" s="92">
        <v>0</v>
      </c>
      <c r="QC306" s="92">
        <v>0</v>
      </c>
      <c r="QD306" s="92">
        <v>0</v>
      </c>
      <c r="QE306" s="92">
        <v>0</v>
      </c>
      <c r="QF306" s="92">
        <v>0</v>
      </c>
      <c r="QG306" s="92">
        <v>0</v>
      </c>
      <c r="QH306" s="92">
        <v>0</v>
      </c>
      <c r="QI306" s="92">
        <v>0</v>
      </c>
      <c r="QJ306" s="92">
        <v>0</v>
      </c>
      <c r="QK306" s="92">
        <v>0</v>
      </c>
      <c r="QL306" s="92">
        <v>0</v>
      </c>
      <c r="QM306" s="92">
        <v>0</v>
      </c>
      <c r="QN306" s="92">
        <v>0</v>
      </c>
      <c r="QO306" s="92">
        <v>0</v>
      </c>
      <c r="QP306" s="92">
        <v>0</v>
      </c>
      <c r="QQ306" s="92">
        <v>0</v>
      </c>
      <c r="QR306" s="92">
        <v>0</v>
      </c>
      <c r="QS306" s="92">
        <v>0</v>
      </c>
      <c r="QT306" s="92">
        <v>0</v>
      </c>
      <c r="QU306" s="92">
        <v>0</v>
      </c>
      <c r="QV306" s="92">
        <v>0</v>
      </c>
      <c r="QW306" s="92">
        <v>0</v>
      </c>
      <c r="QX306" s="92">
        <v>0</v>
      </c>
      <c r="QY306" s="92">
        <v>0</v>
      </c>
      <c r="QZ306" s="92">
        <v>0</v>
      </c>
      <c r="RA306" s="92">
        <v>0</v>
      </c>
      <c r="RB306" s="92">
        <v>0</v>
      </c>
      <c r="RC306" s="92">
        <v>0</v>
      </c>
      <c r="RD306" s="92">
        <v>0</v>
      </c>
      <c r="RE306" s="92">
        <v>0</v>
      </c>
      <c r="RF306" s="92">
        <v>0</v>
      </c>
      <c r="RG306" s="92">
        <v>0</v>
      </c>
      <c r="RH306" s="92">
        <v>0</v>
      </c>
      <c r="RI306" s="92">
        <v>0</v>
      </c>
      <c r="RJ306" s="92">
        <v>0</v>
      </c>
      <c r="RK306" s="92">
        <v>0</v>
      </c>
      <c r="RL306" s="92">
        <v>0</v>
      </c>
      <c r="RM306" s="92">
        <v>0</v>
      </c>
      <c r="RN306" s="92">
        <v>0</v>
      </c>
      <c r="RO306" s="92">
        <v>0</v>
      </c>
      <c r="RP306" s="92">
        <v>0</v>
      </c>
      <c r="RQ306" s="92">
        <v>0</v>
      </c>
      <c r="RR306" s="92">
        <v>0</v>
      </c>
      <c r="RS306" s="92">
        <v>0</v>
      </c>
      <c r="RT306" s="92">
        <v>0</v>
      </c>
      <c r="RU306" s="92">
        <v>0</v>
      </c>
      <c r="RV306" s="92">
        <v>0</v>
      </c>
      <c r="RW306" s="92">
        <v>0</v>
      </c>
      <c r="RX306" s="92">
        <v>0</v>
      </c>
      <c r="RY306" s="92">
        <v>0</v>
      </c>
      <c r="RZ306" s="92">
        <v>0</v>
      </c>
      <c r="SA306" s="92">
        <v>0</v>
      </c>
      <c r="SB306" s="92">
        <v>0</v>
      </c>
      <c r="SC306" s="92">
        <v>0</v>
      </c>
      <c r="SD306" s="92">
        <v>0</v>
      </c>
      <c r="SE306" s="92">
        <v>0</v>
      </c>
      <c r="SF306" s="92">
        <v>0</v>
      </c>
      <c r="SG306" s="92">
        <v>0</v>
      </c>
      <c r="SH306" s="92">
        <v>0</v>
      </c>
      <c r="SI306" s="92">
        <v>0</v>
      </c>
      <c r="SJ306" s="92">
        <v>0</v>
      </c>
      <c r="SK306" s="92">
        <v>0</v>
      </c>
      <c r="SL306" s="92">
        <v>0</v>
      </c>
      <c r="SM306" s="92">
        <v>0</v>
      </c>
      <c r="SN306" s="92">
        <v>0</v>
      </c>
      <c r="SO306" s="92">
        <v>0</v>
      </c>
      <c r="SP306" s="92">
        <v>0</v>
      </c>
      <c r="SQ306" s="92">
        <v>0</v>
      </c>
      <c r="SR306" s="92">
        <v>0</v>
      </c>
      <c r="SS306" s="92">
        <v>0</v>
      </c>
      <c r="ST306" s="92">
        <v>0</v>
      </c>
      <c r="SU306" s="92">
        <v>0</v>
      </c>
      <c r="SV306" s="92">
        <v>0</v>
      </c>
      <c r="SW306" s="92">
        <v>0</v>
      </c>
      <c r="SX306" s="92">
        <v>0</v>
      </c>
      <c r="SY306" s="92">
        <v>0</v>
      </c>
      <c r="SZ306" s="92">
        <v>0</v>
      </c>
      <c r="TA306" s="92">
        <v>0</v>
      </c>
      <c r="TB306" s="92">
        <v>0</v>
      </c>
      <c r="TC306" s="92">
        <v>4.3342522299999997</v>
      </c>
      <c r="TD306" s="92">
        <v>0</v>
      </c>
      <c r="TE306" s="92">
        <v>0</v>
      </c>
      <c r="TF306" s="92">
        <v>0</v>
      </c>
      <c r="TG306" s="92">
        <v>0</v>
      </c>
      <c r="TH306" s="92">
        <v>0</v>
      </c>
      <c r="TI306" s="92">
        <v>0</v>
      </c>
      <c r="TJ306" s="92">
        <v>0</v>
      </c>
      <c r="TK306" s="92">
        <v>0</v>
      </c>
      <c r="TL306" s="92">
        <v>0</v>
      </c>
      <c r="TM306" s="92">
        <v>0</v>
      </c>
      <c r="TN306" s="92">
        <v>0</v>
      </c>
      <c r="TO306" s="92">
        <v>0</v>
      </c>
      <c r="TP306" s="92">
        <v>2.0708181200000002</v>
      </c>
      <c r="TQ306" s="92">
        <v>-36813372.423799999</v>
      </c>
      <c r="TR306" s="92">
        <v>0.261523226666667</v>
      </c>
      <c r="TS306" s="92">
        <v>0</v>
      </c>
      <c r="TT306" s="92">
        <v>0</v>
      </c>
      <c r="TU306" s="92">
        <v>0</v>
      </c>
      <c r="TV306" s="92">
        <v>0</v>
      </c>
      <c r="TW306" s="92">
        <v>0</v>
      </c>
      <c r="TX306" s="92">
        <v>0</v>
      </c>
      <c r="TY306" s="92">
        <v>0</v>
      </c>
      <c r="TZ306" s="92">
        <v>0</v>
      </c>
      <c r="UA306" s="92">
        <v>0</v>
      </c>
      <c r="UB306" s="92">
        <v>0</v>
      </c>
      <c r="UC306" s="92">
        <v>0</v>
      </c>
      <c r="UD306" s="92">
        <v>0</v>
      </c>
      <c r="UE306" s="92">
        <v>0</v>
      </c>
      <c r="UF306" s="92">
        <v>0</v>
      </c>
      <c r="UG306" s="92">
        <v>0</v>
      </c>
      <c r="UH306" s="92">
        <v>0</v>
      </c>
      <c r="UI306" s="92">
        <v>0</v>
      </c>
      <c r="UJ306" s="92">
        <v>0</v>
      </c>
      <c r="UK306" s="92">
        <v>0</v>
      </c>
      <c r="UL306" s="92">
        <v>0</v>
      </c>
      <c r="UM306" s="92">
        <v>0</v>
      </c>
      <c r="UN306" s="92">
        <v>0</v>
      </c>
      <c r="UO306" s="92">
        <v>0</v>
      </c>
      <c r="UP306" s="92">
        <v>0</v>
      </c>
      <c r="UQ306" s="92">
        <v>0</v>
      </c>
      <c r="UR306" s="92">
        <v>0</v>
      </c>
      <c r="US306" s="92">
        <v>0</v>
      </c>
      <c r="UT306" s="92">
        <v>0</v>
      </c>
      <c r="UU306" s="92">
        <v>0</v>
      </c>
      <c r="UV306" s="92">
        <v>0</v>
      </c>
      <c r="UW306" s="92">
        <v>0</v>
      </c>
      <c r="UX306" s="92">
        <v>0</v>
      </c>
      <c r="UY306" s="92">
        <v>0</v>
      </c>
      <c r="UZ306" s="92">
        <v>0</v>
      </c>
      <c r="VA306" s="92">
        <v>0</v>
      </c>
      <c r="VB306" s="92">
        <v>0</v>
      </c>
      <c r="VC306" s="92">
        <v>0</v>
      </c>
      <c r="VD306" s="92">
        <v>0</v>
      </c>
      <c r="VE306" s="92">
        <v>0</v>
      </c>
      <c r="VF306" s="92">
        <v>0</v>
      </c>
      <c r="VG306" s="92">
        <v>0</v>
      </c>
      <c r="VH306" s="92">
        <v>0</v>
      </c>
      <c r="VI306" s="92">
        <v>0</v>
      </c>
      <c r="VJ306" s="92">
        <v>0</v>
      </c>
      <c r="VK306" s="92">
        <v>0</v>
      </c>
      <c r="VL306" s="92">
        <v>0</v>
      </c>
      <c r="VM306" s="92">
        <v>0</v>
      </c>
      <c r="VN306" s="92">
        <v>0</v>
      </c>
      <c r="VO306" s="92">
        <v>0</v>
      </c>
      <c r="VP306" s="92">
        <v>0</v>
      </c>
      <c r="VQ306" s="92">
        <v>0</v>
      </c>
      <c r="VR306" s="92">
        <v>0</v>
      </c>
      <c r="VS306" s="92">
        <v>0</v>
      </c>
      <c r="VT306" s="92">
        <v>0</v>
      </c>
      <c r="VU306" s="92">
        <v>0</v>
      </c>
      <c r="VV306" s="92">
        <v>0</v>
      </c>
      <c r="VW306" s="92">
        <v>0</v>
      </c>
      <c r="VX306" s="92">
        <v>0</v>
      </c>
      <c r="VY306" s="92">
        <v>0</v>
      </c>
      <c r="VZ306" s="92">
        <v>0</v>
      </c>
      <c r="WA306" s="92">
        <v>0</v>
      </c>
      <c r="WB306" s="92">
        <v>0</v>
      </c>
      <c r="WC306" s="92">
        <v>0</v>
      </c>
    </row>
    <row r="307" spans="2:601" ht="13.5" customHeight="1">
      <c r="B307" s="851" t="s">
        <v>2966</v>
      </c>
      <c r="C307" s="92">
        <v>0</v>
      </c>
      <c r="D307" s="92">
        <v>7.8602083800000004</v>
      </c>
      <c r="E307" s="92">
        <v>-2.0072739900000001E-2</v>
      </c>
      <c r="F307" s="92">
        <v>0.21924470300000001</v>
      </c>
      <c r="G307" s="92">
        <v>0</v>
      </c>
      <c r="H307" s="92">
        <v>0</v>
      </c>
      <c r="I307" s="92">
        <v>0</v>
      </c>
      <c r="J307" s="92">
        <v>0</v>
      </c>
      <c r="K307" s="92">
        <v>0</v>
      </c>
      <c r="L307" s="92">
        <v>0</v>
      </c>
      <c r="M307" s="92">
        <v>0</v>
      </c>
      <c r="N307" s="92">
        <v>0</v>
      </c>
      <c r="O307" s="92">
        <v>0</v>
      </c>
      <c r="P307" s="92">
        <v>0</v>
      </c>
      <c r="Q307" s="92">
        <v>0</v>
      </c>
      <c r="R307" s="92">
        <v>0</v>
      </c>
      <c r="S307" s="92">
        <v>0</v>
      </c>
      <c r="T307" s="92">
        <v>0</v>
      </c>
      <c r="U307" s="92">
        <v>0</v>
      </c>
      <c r="V307" s="92">
        <v>0</v>
      </c>
      <c r="W307" s="92">
        <v>0</v>
      </c>
      <c r="X307" s="92">
        <v>0</v>
      </c>
      <c r="Y307" s="92">
        <v>2.1596654400000002E-2</v>
      </c>
      <c r="Z307" s="92">
        <v>0</v>
      </c>
      <c r="AA307" s="92">
        <v>0</v>
      </c>
      <c r="AB307" s="92">
        <v>0</v>
      </c>
      <c r="AC307" s="92">
        <v>0</v>
      </c>
      <c r="AD307" s="92">
        <v>0</v>
      </c>
      <c r="AE307" s="92">
        <v>0</v>
      </c>
      <c r="AF307" s="92">
        <v>0</v>
      </c>
      <c r="AG307" s="92">
        <v>0</v>
      </c>
      <c r="AH307" s="92">
        <v>0</v>
      </c>
      <c r="AI307" s="92">
        <v>0</v>
      </c>
      <c r="AJ307" s="92">
        <v>0</v>
      </c>
      <c r="AK307" s="92">
        <v>0</v>
      </c>
      <c r="AL307" s="92">
        <v>0</v>
      </c>
      <c r="AM307" s="92">
        <v>0</v>
      </c>
      <c r="AN307" s="92">
        <v>0</v>
      </c>
      <c r="AO307" s="92">
        <v>0</v>
      </c>
      <c r="AP307" s="92">
        <v>0</v>
      </c>
      <c r="AQ307" s="92">
        <v>0</v>
      </c>
      <c r="AR307" s="92">
        <v>0</v>
      </c>
      <c r="AS307" s="92">
        <v>0</v>
      </c>
      <c r="AT307" s="92">
        <v>0</v>
      </c>
      <c r="AU307" s="92">
        <v>0</v>
      </c>
      <c r="AV307" s="92">
        <v>0</v>
      </c>
      <c r="AW307" s="92">
        <v>0</v>
      </c>
      <c r="AX307" s="92">
        <v>0</v>
      </c>
      <c r="AY307" s="92">
        <v>0</v>
      </c>
      <c r="AZ307" s="92">
        <v>0</v>
      </c>
      <c r="BA307" s="92">
        <v>0</v>
      </c>
      <c r="BB307" s="92">
        <v>0</v>
      </c>
      <c r="BC307" s="92">
        <v>0</v>
      </c>
      <c r="BD307" s="92">
        <v>0</v>
      </c>
      <c r="BE307" s="92">
        <v>0</v>
      </c>
      <c r="BF307" s="92">
        <v>0</v>
      </c>
      <c r="BG307" s="92">
        <v>0</v>
      </c>
      <c r="BH307" s="92">
        <v>0</v>
      </c>
      <c r="BI307" s="92">
        <v>0</v>
      </c>
      <c r="BJ307" s="92">
        <v>0</v>
      </c>
      <c r="BK307" s="92">
        <v>0</v>
      </c>
      <c r="BL307" s="92">
        <v>0</v>
      </c>
      <c r="BM307" s="92">
        <v>0</v>
      </c>
      <c r="BN307" s="92">
        <v>0</v>
      </c>
      <c r="BO307" s="92">
        <v>0</v>
      </c>
      <c r="BP307" s="92">
        <v>0.91032829800000004</v>
      </c>
      <c r="BQ307" s="92">
        <v>0</v>
      </c>
      <c r="BR307" s="92">
        <v>0</v>
      </c>
      <c r="BS307" s="92">
        <v>0</v>
      </c>
      <c r="BT307" s="92">
        <v>0</v>
      </c>
      <c r="BU307" s="92">
        <v>0</v>
      </c>
      <c r="BV307" s="92">
        <v>0</v>
      </c>
      <c r="BW307" s="92">
        <v>0</v>
      </c>
      <c r="BX307" s="92">
        <v>0</v>
      </c>
      <c r="BY307" s="92">
        <v>0</v>
      </c>
      <c r="BZ307" s="92">
        <v>0</v>
      </c>
      <c r="CA307" s="92">
        <v>0</v>
      </c>
      <c r="CB307" s="92">
        <v>0</v>
      </c>
      <c r="CC307" s="92">
        <v>0</v>
      </c>
      <c r="CD307" s="92">
        <v>0</v>
      </c>
      <c r="CE307" s="92">
        <v>0</v>
      </c>
      <c r="CF307" s="92">
        <v>0</v>
      </c>
      <c r="CG307" s="92">
        <v>0</v>
      </c>
      <c r="CH307" s="92">
        <v>0</v>
      </c>
      <c r="CI307" s="92">
        <v>8.9671701800000003E-2</v>
      </c>
      <c r="CJ307" s="92">
        <v>0</v>
      </c>
      <c r="CK307" s="92">
        <v>0</v>
      </c>
      <c r="CL307" s="92">
        <v>0</v>
      </c>
      <c r="CM307" s="92">
        <v>0</v>
      </c>
      <c r="CN307" s="92">
        <v>0</v>
      </c>
      <c r="CO307" s="92">
        <v>0</v>
      </c>
      <c r="CP307" s="92">
        <v>0</v>
      </c>
      <c r="CQ307" s="92">
        <v>0</v>
      </c>
      <c r="CR307" s="92">
        <v>0</v>
      </c>
      <c r="CS307" s="92">
        <v>0</v>
      </c>
      <c r="CT307" s="92">
        <v>0</v>
      </c>
      <c r="CU307" s="92">
        <v>0</v>
      </c>
      <c r="CV307" s="92">
        <v>0</v>
      </c>
      <c r="CW307" s="92">
        <v>0</v>
      </c>
      <c r="CX307" s="92">
        <v>0</v>
      </c>
      <c r="CY307" s="92">
        <v>0</v>
      </c>
      <c r="CZ307" s="92">
        <v>0</v>
      </c>
      <c r="DA307" s="92">
        <v>0</v>
      </c>
      <c r="DB307" s="92">
        <v>0</v>
      </c>
      <c r="DC307" s="92">
        <v>0</v>
      </c>
      <c r="DD307" s="92">
        <v>0</v>
      </c>
      <c r="DE307" s="92">
        <v>0</v>
      </c>
      <c r="DF307" s="92">
        <v>0</v>
      </c>
      <c r="DG307" s="92">
        <v>0</v>
      </c>
      <c r="DH307" s="92">
        <v>0</v>
      </c>
      <c r="DI307" s="92">
        <v>0</v>
      </c>
      <c r="DJ307" s="92">
        <v>0</v>
      </c>
      <c r="DK307" s="92">
        <v>0</v>
      </c>
      <c r="DL307" s="92">
        <v>0</v>
      </c>
      <c r="DM307" s="92">
        <v>0</v>
      </c>
      <c r="DN307" s="92">
        <v>0</v>
      </c>
      <c r="DO307" s="92">
        <v>0</v>
      </c>
      <c r="DP307" s="92">
        <v>0</v>
      </c>
      <c r="DQ307" s="92">
        <v>0</v>
      </c>
      <c r="DR307" s="92">
        <v>0</v>
      </c>
      <c r="DS307" s="92">
        <v>0</v>
      </c>
      <c r="DT307" s="92">
        <v>0</v>
      </c>
      <c r="DU307" s="92">
        <v>0</v>
      </c>
      <c r="DV307" s="92">
        <v>0</v>
      </c>
      <c r="DW307" s="92">
        <v>0</v>
      </c>
      <c r="DX307" s="92">
        <v>0</v>
      </c>
      <c r="DY307" s="92">
        <v>0</v>
      </c>
      <c r="DZ307" s="92">
        <v>3.9497547100000001</v>
      </c>
      <c r="EA307" s="92">
        <v>0</v>
      </c>
      <c r="EB307" s="92">
        <v>0</v>
      </c>
      <c r="EC307" s="92">
        <v>0</v>
      </c>
      <c r="ED307" s="92">
        <v>0</v>
      </c>
      <c r="EE307" s="92">
        <v>0</v>
      </c>
      <c r="EF307" s="92">
        <v>0</v>
      </c>
      <c r="EG307" s="92">
        <v>0</v>
      </c>
      <c r="EH307" s="92">
        <v>0</v>
      </c>
      <c r="EI307" s="92">
        <v>0</v>
      </c>
      <c r="EJ307" s="92">
        <v>0</v>
      </c>
      <c r="EK307" s="92">
        <v>0</v>
      </c>
      <c r="EL307" s="92">
        <v>0</v>
      </c>
      <c r="EM307" s="92">
        <v>0</v>
      </c>
      <c r="EN307" s="92">
        <v>0</v>
      </c>
      <c r="EO307" s="92">
        <v>0</v>
      </c>
      <c r="EP307" s="92">
        <v>0</v>
      </c>
      <c r="EQ307" s="92">
        <v>0</v>
      </c>
      <c r="ER307" s="92">
        <v>0</v>
      </c>
      <c r="ES307" s="92">
        <v>1.94540157</v>
      </c>
      <c r="ET307" s="92">
        <v>0</v>
      </c>
      <c r="EU307" s="92">
        <v>0</v>
      </c>
      <c r="EV307" s="92">
        <v>0</v>
      </c>
      <c r="EW307" s="92">
        <v>0</v>
      </c>
      <c r="EX307" s="92">
        <v>0</v>
      </c>
      <c r="EY307" s="92">
        <v>0</v>
      </c>
      <c r="EZ307" s="92">
        <v>0</v>
      </c>
      <c r="FA307" s="92">
        <v>0</v>
      </c>
      <c r="FB307" s="92">
        <v>0</v>
      </c>
      <c r="FC307" s="92">
        <v>0</v>
      </c>
      <c r="FD307" s="92">
        <v>0</v>
      </c>
      <c r="FE307" s="92">
        <v>0</v>
      </c>
      <c r="FF307" s="92">
        <v>0</v>
      </c>
      <c r="FG307" s="92">
        <v>0</v>
      </c>
      <c r="FH307" s="92">
        <v>0</v>
      </c>
      <c r="FI307" s="92">
        <v>0</v>
      </c>
      <c r="FJ307" s="92">
        <v>0</v>
      </c>
      <c r="FK307" s="92">
        <v>0</v>
      </c>
      <c r="FL307" s="92">
        <v>0</v>
      </c>
      <c r="FM307" s="92">
        <v>0</v>
      </c>
      <c r="FN307" s="92">
        <v>0</v>
      </c>
      <c r="FO307" s="92">
        <v>0</v>
      </c>
      <c r="FP307" s="92">
        <v>0</v>
      </c>
      <c r="FQ307" s="92">
        <v>0</v>
      </c>
      <c r="FR307" s="92">
        <v>0</v>
      </c>
      <c r="FS307" s="92">
        <v>0</v>
      </c>
      <c r="FT307" s="92">
        <v>0</v>
      </c>
      <c r="FU307" s="92">
        <v>0</v>
      </c>
      <c r="FV307" s="92">
        <v>0</v>
      </c>
      <c r="FW307" s="92">
        <v>0</v>
      </c>
      <c r="FX307" s="92">
        <v>0</v>
      </c>
      <c r="FY307" s="92">
        <v>0</v>
      </c>
      <c r="FZ307" s="92">
        <v>0</v>
      </c>
      <c r="GA307" s="92">
        <v>0</v>
      </c>
      <c r="GB307" s="92">
        <v>0</v>
      </c>
      <c r="GC307" s="92">
        <v>0</v>
      </c>
      <c r="GD307" s="92">
        <v>0</v>
      </c>
      <c r="GE307" s="92">
        <v>0</v>
      </c>
      <c r="GF307" s="92">
        <v>0</v>
      </c>
      <c r="GG307" s="92">
        <v>0</v>
      </c>
      <c r="GH307" s="92">
        <v>0</v>
      </c>
      <c r="GI307" s="92">
        <v>0</v>
      </c>
      <c r="GJ307" s="92">
        <v>0.67</v>
      </c>
      <c r="GK307" s="92">
        <v>0</v>
      </c>
      <c r="GL307" s="92">
        <v>0</v>
      </c>
      <c r="GM307" s="92">
        <v>0</v>
      </c>
      <c r="GN307" s="92">
        <v>0</v>
      </c>
      <c r="GO307" s="92">
        <v>0</v>
      </c>
      <c r="GP307" s="92">
        <v>0</v>
      </c>
      <c r="GQ307" s="92">
        <v>0</v>
      </c>
      <c r="GR307" s="92">
        <v>0</v>
      </c>
      <c r="GS307" s="92">
        <v>0</v>
      </c>
      <c r="GT307" s="92">
        <v>0</v>
      </c>
      <c r="GU307" s="92">
        <v>0</v>
      </c>
      <c r="GV307" s="92">
        <v>0</v>
      </c>
      <c r="GW307" s="92">
        <v>0</v>
      </c>
      <c r="GX307" s="92">
        <v>0</v>
      </c>
      <c r="GY307" s="92">
        <v>0</v>
      </c>
      <c r="GZ307" s="92">
        <v>0</v>
      </c>
      <c r="HA307" s="92">
        <v>0</v>
      </c>
      <c r="HB307" s="92">
        <v>0</v>
      </c>
      <c r="HC307" s="92">
        <v>0.33</v>
      </c>
      <c r="HD307" s="92">
        <v>0</v>
      </c>
      <c r="HE307" s="92">
        <v>0</v>
      </c>
      <c r="HF307" s="92">
        <v>0</v>
      </c>
      <c r="HG307" s="92">
        <v>0</v>
      </c>
      <c r="HH307" s="92">
        <v>0</v>
      </c>
      <c r="HI307" s="92">
        <v>0</v>
      </c>
      <c r="HJ307" s="92">
        <v>0</v>
      </c>
      <c r="HK307" s="92">
        <v>0</v>
      </c>
      <c r="HL307" s="92">
        <v>0</v>
      </c>
      <c r="HM307" s="92">
        <v>0</v>
      </c>
      <c r="HN307" s="92">
        <v>0</v>
      </c>
      <c r="HO307" s="92">
        <v>0</v>
      </c>
      <c r="HP307" s="92">
        <v>0</v>
      </c>
      <c r="HQ307" s="92">
        <v>0</v>
      </c>
      <c r="HR307" s="92">
        <v>0</v>
      </c>
      <c r="HS307" s="92">
        <v>0</v>
      </c>
      <c r="HT307" s="92">
        <v>0</v>
      </c>
      <c r="HU307" s="92">
        <v>0</v>
      </c>
      <c r="HV307" s="92">
        <v>0</v>
      </c>
      <c r="HW307" s="92">
        <v>0</v>
      </c>
      <c r="HX307" s="92">
        <v>0</v>
      </c>
      <c r="HY307" s="92">
        <v>0</v>
      </c>
      <c r="HZ307" s="92">
        <v>0</v>
      </c>
      <c r="IA307" s="92">
        <v>0</v>
      </c>
      <c r="IB307" s="92">
        <v>0</v>
      </c>
      <c r="IC307" s="92">
        <v>0</v>
      </c>
      <c r="ID307" s="92">
        <v>0</v>
      </c>
      <c r="IE307" s="92">
        <v>0</v>
      </c>
      <c r="IF307" s="92">
        <v>0</v>
      </c>
      <c r="IG307" s="92">
        <v>0</v>
      </c>
      <c r="IH307" s="92">
        <v>0</v>
      </c>
      <c r="II307" s="92">
        <v>0</v>
      </c>
      <c r="IJ307" s="92">
        <v>0</v>
      </c>
      <c r="IK307" s="92">
        <v>0</v>
      </c>
      <c r="IL307" s="92">
        <v>0</v>
      </c>
      <c r="IM307" s="92">
        <v>0</v>
      </c>
      <c r="IN307" s="92">
        <v>0</v>
      </c>
      <c r="IO307" s="92">
        <v>0</v>
      </c>
      <c r="IP307" s="92">
        <v>0</v>
      </c>
      <c r="IQ307" s="92">
        <v>0</v>
      </c>
      <c r="IR307" s="92">
        <v>0</v>
      </c>
      <c r="IS307" s="92">
        <v>0</v>
      </c>
      <c r="IT307" s="92">
        <v>0.24084135700000001</v>
      </c>
      <c r="IU307" s="92">
        <v>5.8951562800000001</v>
      </c>
      <c r="IV307" s="92">
        <v>9.2200845000000003E-2</v>
      </c>
      <c r="IW307" s="92">
        <v>20.322616700000001</v>
      </c>
      <c r="IX307" s="92">
        <v>5.4229876499999996</v>
      </c>
      <c r="IY307" s="92">
        <v>0</v>
      </c>
      <c r="IZ307" s="92">
        <v>1</v>
      </c>
      <c r="JA307" s="92">
        <v>0</v>
      </c>
      <c r="JB307" s="92">
        <v>-77036.285399999993</v>
      </c>
      <c r="JC307" s="92">
        <v>-3147.2487999999998</v>
      </c>
      <c r="JD307" s="92">
        <v>-1.8553523499999999E-2</v>
      </c>
      <c r="JE307" s="92">
        <v>-47.017282100000003</v>
      </c>
      <c r="JF307" s="92">
        <v>-1.9208491700000001</v>
      </c>
      <c r="JG307" s="92">
        <v>4.3535638100000003E-2</v>
      </c>
      <c r="JH307" s="92">
        <v>1.0656367099999999</v>
      </c>
      <c r="JI307" s="92">
        <v>24.477342100000001</v>
      </c>
      <c r="JJ307" s="92">
        <v>9.2512836700000003E-2</v>
      </c>
      <c r="JK307" s="92">
        <v>0</v>
      </c>
      <c r="JL307" s="92">
        <v>0</v>
      </c>
      <c r="JM307" s="92">
        <v>0</v>
      </c>
      <c r="JN307" s="92">
        <v>0</v>
      </c>
      <c r="JO307" s="92">
        <v>0</v>
      </c>
      <c r="JP307" s="92">
        <v>0</v>
      </c>
      <c r="JQ307" s="92">
        <v>0</v>
      </c>
      <c r="JR307" s="92">
        <v>0</v>
      </c>
      <c r="JS307" s="92">
        <v>0</v>
      </c>
      <c r="JT307" s="92">
        <v>0</v>
      </c>
      <c r="JU307" s="92">
        <v>0</v>
      </c>
      <c r="JV307" s="92">
        <v>0</v>
      </c>
      <c r="JW307" s="92">
        <v>0</v>
      </c>
      <c r="JX307" s="92">
        <v>0</v>
      </c>
      <c r="JY307" s="92">
        <v>0</v>
      </c>
      <c r="JZ307" s="92">
        <v>0</v>
      </c>
      <c r="KA307" s="92">
        <v>0</v>
      </c>
      <c r="KB307" s="92">
        <v>0</v>
      </c>
      <c r="KC307" s="92">
        <v>0</v>
      </c>
      <c r="KD307" s="92">
        <v>0</v>
      </c>
      <c r="KE307" s="92">
        <v>0</v>
      </c>
      <c r="KF307" s="92">
        <v>0</v>
      </c>
      <c r="KG307" s="92">
        <v>0</v>
      </c>
      <c r="KH307" s="92">
        <v>0</v>
      </c>
      <c r="KI307" s="92">
        <v>0</v>
      </c>
      <c r="KJ307" s="92">
        <v>0</v>
      </c>
      <c r="KK307" s="92">
        <v>0</v>
      </c>
      <c r="KL307" s="92">
        <v>0</v>
      </c>
      <c r="KM307" s="92">
        <v>0</v>
      </c>
      <c r="KN307" s="92">
        <v>0</v>
      </c>
      <c r="KO307" s="92">
        <v>0</v>
      </c>
      <c r="KP307" s="92">
        <v>0</v>
      </c>
      <c r="KQ307" s="92">
        <v>0</v>
      </c>
      <c r="KR307" s="92">
        <v>0</v>
      </c>
      <c r="KS307" s="92">
        <v>0</v>
      </c>
      <c r="KT307" s="92">
        <v>0</v>
      </c>
      <c r="KU307" s="92">
        <v>0</v>
      </c>
      <c r="KV307" s="92">
        <v>0</v>
      </c>
      <c r="KW307" s="92">
        <v>0</v>
      </c>
      <c r="KX307" s="92">
        <v>0</v>
      </c>
      <c r="KY307" s="92">
        <v>0</v>
      </c>
      <c r="KZ307" s="92">
        <v>0</v>
      </c>
      <c r="LA307" s="92">
        <v>0</v>
      </c>
      <c r="LB307" s="92">
        <v>0</v>
      </c>
      <c r="LC307" s="92">
        <v>0</v>
      </c>
      <c r="LD307" s="92">
        <v>0</v>
      </c>
      <c r="LE307" s="92">
        <v>0</v>
      </c>
      <c r="LF307" s="92">
        <v>0</v>
      </c>
      <c r="LG307" s="92">
        <v>0</v>
      </c>
      <c r="LH307" s="92">
        <v>0</v>
      </c>
      <c r="LI307" s="92">
        <v>0</v>
      </c>
      <c r="LJ307" s="92">
        <v>8.6037062600000005E-2</v>
      </c>
      <c r="LK307" s="92">
        <v>0</v>
      </c>
      <c r="LL307" s="92">
        <v>0</v>
      </c>
      <c r="LM307" s="92">
        <v>0</v>
      </c>
      <c r="LN307" s="92">
        <v>0</v>
      </c>
      <c r="LO307" s="92">
        <v>0</v>
      </c>
      <c r="LP307" s="92">
        <v>0</v>
      </c>
      <c r="LQ307" s="92">
        <v>0</v>
      </c>
      <c r="LR307" s="92">
        <v>0</v>
      </c>
      <c r="LS307" s="92">
        <v>0</v>
      </c>
      <c r="LT307" s="92">
        <v>0</v>
      </c>
      <c r="LU307" s="92">
        <v>0</v>
      </c>
      <c r="LV307" s="92">
        <v>0</v>
      </c>
      <c r="LW307" s="92">
        <v>0</v>
      </c>
      <c r="LX307" s="92">
        <v>0</v>
      </c>
      <c r="LY307" s="92">
        <v>0</v>
      </c>
      <c r="LZ307" s="92">
        <v>0</v>
      </c>
      <c r="MA307" s="92">
        <v>0</v>
      </c>
      <c r="MB307" s="92">
        <v>0</v>
      </c>
      <c r="MC307" s="92">
        <v>0</v>
      </c>
      <c r="MD307" s="92">
        <v>0</v>
      </c>
      <c r="ME307" s="92">
        <v>0</v>
      </c>
      <c r="MF307" s="92">
        <v>0</v>
      </c>
      <c r="MG307" s="92">
        <v>0</v>
      </c>
      <c r="MH307" s="92">
        <v>0</v>
      </c>
      <c r="MI307" s="92">
        <v>0</v>
      </c>
      <c r="MJ307" s="92">
        <v>0</v>
      </c>
      <c r="MK307" s="92">
        <v>0</v>
      </c>
      <c r="ML307" s="92">
        <v>0</v>
      </c>
      <c r="MM307" s="92">
        <v>0</v>
      </c>
      <c r="MN307" s="92">
        <v>0</v>
      </c>
      <c r="MO307" s="92">
        <v>0</v>
      </c>
      <c r="MP307" s="92">
        <v>0</v>
      </c>
      <c r="MQ307" s="92">
        <v>0</v>
      </c>
      <c r="MR307" s="92">
        <v>0</v>
      </c>
      <c r="MS307" s="92">
        <v>0</v>
      </c>
      <c r="MT307" s="92">
        <v>0</v>
      </c>
      <c r="MU307" s="92">
        <v>0</v>
      </c>
      <c r="MV307" s="92">
        <v>0</v>
      </c>
      <c r="MW307" s="92">
        <v>0</v>
      </c>
      <c r="MX307" s="92">
        <v>0</v>
      </c>
      <c r="MY307" s="92">
        <v>0</v>
      </c>
      <c r="MZ307" s="92">
        <v>0</v>
      </c>
      <c r="NA307" s="92">
        <v>0</v>
      </c>
      <c r="NB307" s="92">
        <v>0</v>
      </c>
      <c r="NC307" s="92">
        <v>0</v>
      </c>
      <c r="ND307" s="92">
        <v>0</v>
      </c>
      <c r="NE307" s="92">
        <v>0</v>
      </c>
      <c r="NF307" s="92">
        <v>0</v>
      </c>
      <c r="NG307" s="92">
        <v>0</v>
      </c>
      <c r="NH307" s="92">
        <v>0</v>
      </c>
      <c r="NI307" s="92">
        <v>0</v>
      </c>
      <c r="NJ307" s="92">
        <v>0</v>
      </c>
      <c r="NK307" s="92">
        <v>0</v>
      </c>
      <c r="NL307" s="92">
        <v>0</v>
      </c>
      <c r="NM307" s="92">
        <v>0</v>
      </c>
      <c r="NN307" s="92">
        <v>0</v>
      </c>
      <c r="NO307" s="92">
        <v>0</v>
      </c>
      <c r="NP307" s="92">
        <v>0</v>
      </c>
      <c r="NQ307" s="92">
        <v>0</v>
      </c>
      <c r="NR307" s="92">
        <v>0</v>
      </c>
      <c r="NS307" s="92">
        <v>0</v>
      </c>
      <c r="NT307" s="92">
        <v>1</v>
      </c>
      <c r="NU307" s="92">
        <v>0</v>
      </c>
      <c r="NV307" s="92">
        <v>0</v>
      </c>
      <c r="NW307" s="92">
        <v>0</v>
      </c>
      <c r="NX307" s="92">
        <v>0</v>
      </c>
      <c r="NY307" s="92">
        <v>0</v>
      </c>
      <c r="NZ307" s="92">
        <v>0</v>
      </c>
      <c r="OA307" s="92">
        <v>0</v>
      </c>
      <c r="OB307" s="92">
        <v>0</v>
      </c>
      <c r="OC307" s="92">
        <v>0</v>
      </c>
      <c r="OD307" s="92">
        <v>0</v>
      </c>
      <c r="OE307" s="92">
        <v>0</v>
      </c>
      <c r="OF307" s="92">
        <v>0</v>
      </c>
      <c r="OG307" s="92">
        <v>0</v>
      </c>
      <c r="OH307" s="92">
        <v>0</v>
      </c>
      <c r="OI307" s="92">
        <v>0</v>
      </c>
      <c r="OJ307" s="92">
        <v>0</v>
      </c>
      <c r="OK307" s="92">
        <v>0</v>
      </c>
      <c r="OL307" s="92">
        <v>0</v>
      </c>
      <c r="OM307" s="92">
        <v>0</v>
      </c>
      <c r="ON307" s="92">
        <v>0</v>
      </c>
      <c r="OO307" s="92">
        <v>0</v>
      </c>
      <c r="OP307" s="92">
        <v>0</v>
      </c>
      <c r="OQ307" s="92">
        <v>0</v>
      </c>
      <c r="OR307" s="92">
        <v>0</v>
      </c>
      <c r="OS307" s="92">
        <v>0</v>
      </c>
      <c r="OT307" s="92">
        <v>0</v>
      </c>
      <c r="OU307" s="92">
        <v>0</v>
      </c>
      <c r="OV307" s="92">
        <v>0</v>
      </c>
      <c r="OW307" s="92">
        <v>0</v>
      </c>
      <c r="OX307" s="92">
        <v>0</v>
      </c>
      <c r="OY307" s="92">
        <v>0</v>
      </c>
      <c r="OZ307" s="92">
        <v>0</v>
      </c>
      <c r="PA307" s="92">
        <v>0</v>
      </c>
      <c r="PB307" s="92">
        <v>0</v>
      </c>
      <c r="PC307" s="92">
        <v>0</v>
      </c>
      <c r="PD307" s="92">
        <v>0</v>
      </c>
      <c r="PE307" s="92">
        <v>0</v>
      </c>
      <c r="PF307" s="92">
        <v>0</v>
      </c>
      <c r="PG307" s="92">
        <v>0</v>
      </c>
      <c r="PH307" s="92">
        <v>0</v>
      </c>
      <c r="PI307" s="92">
        <v>0</v>
      </c>
      <c r="PJ307" s="92">
        <v>0</v>
      </c>
      <c r="PK307" s="92">
        <v>0</v>
      </c>
      <c r="PL307" s="92">
        <v>0</v>
      </c>
      <c r="PM307" s="92">
        <v>0</v>
      </c>
      <c r="PN307" s="92">
        <v>0</v>
      </c>
      <c r="PO307" s="92">
        <v>0</v>
      </c>
      <c r="PP307" s="92">
        <v>0</v>
      </c>
      <c r="PQ307" s="92">
        <v>0</v>
      </c>
      <c r="PR307" s="92">
        <v>0</v>
      </c>
      <c r="PS307" s="92">
        <v>0</v>
      </c>
      <c r="PT307" s="92">
        <v>0</v>
      </c>
      <c r="PU307" s="92">
        <v>0</v>
      </c>
      <c r="PV307" s="92">
        <v>0</v>
      </c>
      <c r="PW307" s="92">
        <v>0</v>
      </c>
      <c r="PX307" s="92">
        <v>0</v>
      </c>
      <c r="PY307" s="92">
        <v>0</v>
      </c>
      <c r="PZ307" s="92">
        <v>0</v>
      </c>
      <c r="QA307" s="92">
        <v>0</v>
      </c>
      <c r="QB307" s="92">
        <v>0</v>
      </c>
      <c r="QC307" s="92">
        <v>0</v>
      </c>
      <c r="QD307" s="92">
        <v>1.9650520899999999</v>
      </c>
      <c r="QE307" s="92">
        <v>0</v>
      </c>
      <c r="QF307" s="92">
        <v>0</v>
      </c>
      <c r="QG307" s="92">
        <v>0</v>
      </c>
      <c r="QH307" s="92">
        <v>0</v>
      </c>
      <c r="QI307" s="92">
        <v>0</v>
      </c>
      <c r="QJ307" s="92">
        <v>0</v>
      </c>
      <c r="QK307" s="92">
        <v>0</v>
      </c>
      <c r="QL307" s="92">
        <v>0</v>
      </c>
      <c r="QM307" s="92">
        <v>0</v>
      </c>
      <c r="QN307" s="92">
        <v>0</v>
      </c>
      <c r="QO307" s="92">
        <v>0</v>
      </c>
      <c r="QP307" s="92">
        <v>0</v>
      </c>
      <c r="QQ307" s="92">
        <v>0</v>
      </c>
      <c r="QR307" s="92">
        <v>0</v>
      </c>
      <c r="QS307" s="92">
        <v>0</v>
      </c>
      <c r="QT307" s="92">
        <v>0</v>
      </c>
      <c r="QU307" s="92">
        <v>0</v>
      </c>
      <c r="QV307" s="92">
        <v>0</v>
      </c>
      <c r="QW307" s="92">
        <v>0</v>
      </c>
      <c r="QX307" s="92">
        <v>0</v>
      </c>
      <c r="QY307" s="92">
        <v>0</v>
      </c>
      <c r="QZ307" s="92">
        <v>0</v>
      </c>
      <c r="RA307" s="92">
        <v>0</v>
      </c>
      <c r="RB307" s="92">
        <v>0</v>
      </c>
      <c r="RC307" s="92">
        <v>0</v>
      </c>
      <c r="RD307" s="92">
        <v>0</v>
      </c>
      <c r="RE307" s="92">
        <v>0</v>
      </c>
      <c r="RF307" s="92">
        <v>0</v>
      </c>
      <c r="RG307" s="92">
        <v>0</v>
      </c>
      <c r="RH307" s="92">
        <v>0</v>
      </c>
      <c r="RI307" s="92">
        <v>0</v>
      </c>
      <c r="RJ307" s="92">
        <v>0</v>
      </c>
      <c r="RK307" s="92">
        <v>0</v>
      </c>
      <c r="RL307" s="92">
        <v>0</v>
      </c>
      <c r="RM307" s="92">
        <v>0</v>
      </c>
      <c r="RN307" s="92">
        <v>0</v>
      </c>
      <c r="RO307" s="92">
        <v>0</v>
      </c>
      <c r="RP307" s="92">
        <v>0</v>
      </c>
      <c r="RQ307" s="92">
        <v>0</v>
      </c>
      <c r="RR307" s="92">
        <v>0</v>
      </c>
      <c r="RS307" s="92">
        <v>0</v>
      </c>
      <c r="RT307" s="92">
        <v>0</v>
      </c>
      <c r="RU307" s="92">
        <v>0</v>
      </c>
      <c r="RV307" s="92">
        <v>0</v>
      </c>
      <c r="RW307" s="92">
        <v>0</v>
      </c>
      <c r="RX307" s="92">
        <v>0</v>
      </c>
      <c r="RY307" s="92">
        <v>0</v>
      </c>
      <c r="RZ307" s="92">
        <v>0</v>
      </c>
      <c r="SA307" s="92">
        <v>0</v>
      </c>
      <c r="SB307" s="92">
        <v>0</v>
      </c>
      <c r="SC307" s="92">
        <v>0</v>
      </c>
      <c r="SD307" s="92">
        <v>0</v>
      </c>
      <c r="SE307" s="92">
        <v>0</v>
      </c>
      <c r="SF307" s="92">
        <v>0</v>
      </c>
      <c r="SG307" s="92">
        <v>0</v>
      </c>
      <c r="SH307" s="92">
        <v>0</v>
      </c>
      <c r="SI307" s="92">
        <v>0</v>
      </c>
      <c r="SJ307" s="92">
        <v>0</v>
      </c>
      <c r="SK307" s="92">
        <v>0</v>
      </c>
      <c r="SL307" s="92">
        <v>0</v>
      </c>
      <c r="SM307" s="92">
        <v>0</v>
      </c>
      <c r="SN307" s="92">
        <v>1</v>
      </c>
      <c r="SO307" s="92">
        <v>0</v>
      </c>
      <c r="SP307" s="92">
        <v>0</v>
      </c>
      <c r="SQ307" s="92">
        <v>0</v>
      </c>
      <c r="SR307" s="92">
        <v>0</v>
      </c>
      <c r="SS307" s="92">
        <v>0</v>
      </c>
      <c r="ST307" s="92">
        <v>0</v>
      </c>
      <c r="SU307" s="92">
        <v>0</v>
      </c>
      <c r="SV307" s="92">
        <v>0</v>
      </c>
      <c r="SW307" s="92">
        <v>0</v>
      </c>
      <c r="SX307" s="92">
        <v>0</v>
      </c>
      <c r="SY307" s="92">
        <v>8.6037062600000005E-2</v>
      </c>
      <c r="SZ307" s="92">
        <v>1.9650520899999999</v>
      </c>
      <c r="TA307" s="92">
        <v>2.1796055799999998E-2</v>
      </c>
      <c r="TB307" s="92">
        <v>20.322616700000001</v>
      </c>
      <c r="TC307" s="92">
        <v>5.4229876499999996</v>
      </c>
      <c r="TD307" s="92">
        <v>0</v>
      </c>
      <c r="TE307" s="92">
        <v>0</v>
      </c>
      <c r="TF307" s="92">
        <v>1</v>
      </c>
      <c r="TG307" s="92">
        <v>-17657.696499999998</v>
      </c>
      <c r="TH307" s="92">
        <v>-773.11759099999995</v>
      </c>
      <c r="TI307" s="92">
        <v>-1.51921634E-3</v>
      </c>
      <c r="TJ307" s="92">
        <v>-59.225259800000003</v>
      </c>
      <c r="TK307" s="92">
        <v>-2.5930953200000002</v>
      </c>
      <c r="TL307" s="92">
        <v>6.5789473700000003E-2</v>
      </c>
      <c r="TM307" s="92">
        <v>1.5026052599999999</v>
      </c>
      <c r="TN307" s="92">
        <v>22.839600000000001</v>
      </c>
      <c r="TO307" s="92">
        <v>0</v>
      </c>
      <c r="TP307" s="92">
        <v>0.62472096899999996</v>
      </c>
      <c r="TQ307" s="92">
        <v>-23310.8381027</v>
      </c>
      <c r="TR307" s="92">
        <v>1.7997211972222199E-5</v>
      </c>
      <c r="TS307" s="92">
        <v>0</v>
      </c>
      <c r="TT307" s="92">
        <v>0</v>
      </c>
      <c r="TU307" s="92">
        <v>0</v>
      </c>
      <c r="TV307" s="92">
        <v>0</v>
      </c>
      <c r="TW307" s="92">
        <v>0</v>
      </c>
      <c r="TX307" s="92">
        <v>0</v>
      </c>
      <c r="TY307" s="92">
        <v>0</v>
      </c>
      <c r="TZ307" s="92">
        <v>0</v>
      </c>
      <c r="UA307" s="92">
        <v>0</v>
      </c>
      <c r="UB307" s="92">
        <v>0</v>
      </c>
      <c r="UC307" s="92">
        <v>0</v>
      </c>
      <c r="UD307" s="92">
        <v>0</v>
      </c>
      <c r="UE307" s="92">
        <v>0</v>
      </c>
      <c r="UF307" s="92">
        <v>0</v>
      </c>
      <c r="UG307" s="92">
        <v>0</v>
      </c>
      <c r="UH307" s="92">
        <v>0</v>
      </c>
      <c r="UI307" s="92">
        <v>0</v>
      </c>
      <c r="UJ307" s="92">
        <v>0</v>
      </c>
      <c r="UK307" s="92">
        <v>0</v>
      </c>
      <c r="UL307" s="92">
        <v>0</v>
      </c>
      <c r="UM307" s="92">
        <v>0</v>
      </c>
      <c r="UN307" s="92">
        <v>0</v>
      </c>
      <c r="UO307" s="92">
        <v>0</v>
      </c>
      <c r="UP307" s="92">
        <v>0</v>
      </c>
      <c r="UQ307" s="92">
        <v>0</v>
      </c>
      <c r="UR307" s="92">
        <v>0</v>
      </c>
      <c r="US307" s="92">
        <v>0</v>
      </c>
      <c r="UT307" s="92">
        <v>0</v>
      </c>
      <c r="UU307" s="92">
        <v>0</v>
      </c>
      <c r="UV307" s="92">
        <v>0</v>
      </c>
      <c r="UW307" s="92">
        <v>0</v>
      </c>
      <c r="UX307" s="92">
        <v>0</v>
      </c>
      <c r="UY307" s="92">
        <v>0</v>
      </c>
      <c r="UZ307" s="92">
        <v>0</v>
      </c>
      <c r="VA307" s="92">
        <v>0</v>
      </c>
      <c r="VB307" s="92">
        <v>0</v>
      </c>
      <c r="VC307" s="92">
        <v>0</v>
      </c>
      <c r="VD307" s="92">
        <v>0</v>
      </c>
      <c r="VE307" s="92">
        <v>0</v>
      </c>
      <c r="VF307" s="92">
        <v>0</v>
      </c>
      <c r="VG307" s="92">
        <v>0</v>
      </c>
      <c r="VH307" s="92">
        <v>0</v>
      </c>
      <c r="VI307" s="92">
        <v>0</v>
      </c>
      <c r="VJ307" s="92">
        <v>0</v>
      </c>
      <c r="VK307" s="92">
        <v>0</v>
      </c>
      <c r="VL307" s="92">
        <v>0</v>
      </c>
      <c r="VM307" s="92">
        <v>0</v>
      </c>
      <c r="VN307" s="92">
        <v>0</v>
      </c>
      <c r="VO307" s="92">
        <v>0</v>
      </c>
      <c r="VP307" s="92">
        <v>0</v>
      </c>
      <c r="VQ307" s="92">
        <v>0</v>
      </c>
      <c r="VR307" s="92">
        <v>0</v>
      </c>
      <c r="VS307" s="92">
        <v>0</v>
      </c>
      <c r="VT307" s="92">
        <v>0</v>
      </c>
      <c r="VU307" s="92">
        <v>0</v>
      </c>
      <c r="VV307" s="92">
        <v>0</v>
      </c>
      <c r="VW307" s="92">
        <v>0</v>
      </c>
      <c r="VX307" s="92">
        <v>0</v>
      </c>
      <c r="VY307" s="92">
        <v>0</v>
      </c>
      <c r="VZ307" s="92">
        <v>0</v>
      </c>
      <c r="WA307" s="92">
        <v>0</v>
      </c>
      <c r="WB307" s="92">
        <v>0</v>
      </c>
      <c r="WC307" s="92">
        <v>2.38991840555556E-5</v>
      </c>
    </row>
    <row r="308" spans="2:601" ht="13.5" customHeight="1">
      <c r="B308" s="851" t="s">
        <v>2967</v>
      </c>
      <c r="C308" s="92">
        <v>0</v>
      </c>
      <c r="D308" s="92">
        <v>2.0000000000000002E-5</v>
      </c>
      <c r="E308" s="92">
        <v>-4.5411556699999999E-8</v>
      </c>
      <c r="F308" s="92">
        <v>5.5508435099999997E-7</v>
      </c>
      <c r="G308" s="92">
        <v>0</v>
      </c>
      <c r="H308" s="92">
        <v>0</v>
      </c>
      <c r="I308" s="92">
        <v>0</v>
      </c>
      <c r="J308" s="92">
        <v>0</v>
      </c>
      <c r="K308" s="92">
        <v>0</v>
      </c>
      <c r="L308" s="92">
        <v>0</v>
      </c>
      <c r="M308" s="92">
        <v>0</v>
      </c>
      <c r="N308" s="92">
        <v>0</v>
      </c>
      <c r="O308" s="92">
        <v>0</v>
      </c>
      <c r="P308" s="92">
        <v>0</v>
      </c>
      <c r="Q308" s="92">
        <v>0</v>
      </c>
      <c r="R308" s="92">
        <v>0</v>
      </c>
      <c r="S308" s="92">
        <v>0</v>
      </c>
      <c r="T308" s="92">
        <v>0</v>
      </c>
      <c r="U308" s="92">
        <v>0</v>
      </c>
      <c r="V308" s="92">
        <v>0</v>
      </c>
      <c r="W308" s="92">
        <v>0</v>
      </c>
      <c r="X308" s="92">
        <v>0</v>
      </c>
      <c r="Y308" s="92">
        <v>0</v>
      </c>
      <c r="Z308" s="92">
        <v>0</v>
      </c>
      <c r="AA308" s="92">
        <v>0</v>
      </c>
      <c r="AB308" s="92">
        <v>0</v>
      </c>
      <c r="AC308" s="92">
        <v>0</v>
      </c>
      <c r="AD308" s="92">
        <v>0</v>
      </c>
      <c r="AE308" s="92">
        <v>0</v>
      </c>
      <c r="AF308" s="92">
        <v>0</v>
      </c>
      <c r="AG308" s="92">
        <v>0</v>
      </c>
      <c r="AH308" s="92">
        <v>0</v>
      </c>
      <c r="AI308" s="92">
        <v>0</v>
      </c>
      <c r="AJ308" s="92">
        <v>0</v>
      </c>
      <c r="AK308" s="92">
        <v>0</v>
      </c>
      <c r="AL308" s="92">
        <v>0</v>
      </c>
      <c r="AM308" s="92">
        <v>0</v>
      </c>
      <c r="AN308" s="92">
        <v>0</v>
      </c>
      <c r="AO308" s="92">
        <v>0</v>
      </c>
      <c r="AP308" s="92">
        <v>0</v>
      </c>
      <c r="AQ308" s="92">
        <v>0</v>
      </c>
      <c r="AR308" s="92">
        <v>0</v>
      </c>
      <c r="AS308" s="92">
        <v>0</v>
      </c>
      <c r="AT308" s="92">
        <v>0</v>
      </c>
      <c r="AU308" s="92">
        <v>0</v>
      </c>
      <c r="AV308" s="92">
        <v>0</v>
      </c>
      <c r="AW308" s="92">
        <v>0</v>
      </c>
      <c r="AX308" s="92">
        <v>0</v>
      </c>
      <c r="AY308" s="92">
        <v>0</v>
      </c>
      <c r="AZ308" s="92">
        <v>0</v>
      </c>
      <c r="BA308" s="92">
        <v>0</v>
      </c>
      <c r="BB308" s="92">
        <v>0</v>
      </c>
      <c r="BC308" s="92">
        <v>0</v>
      </c>
      <c r="BD308" s="92">
        <v>0</v>
      </c>
      <c r="BE308" s="92">
        <v>0</v>
      </c>
      <c r="BF308" s="92">
        <v>0</v>
      </c>
      <c r="BG308" s="92">
        <v>0</v>
      </c>
      <c r="BH308" s="92">
        <v>0</v>
      </c>
      <c r="BI308" s="92">
        <v>0</v>
      </c>
      <c r="BJ308" s="92">
        <v>0</v>
      </c>
      <c r="BK308" s="92">
        <v>0</v>
      </c>
      <c r="BL308" s="92">
        <v>0</v>
      </c>
      <c r="BM308" s="92">
        <v>0</v>
      </c>
      <c r="BN308" s="92">
        <v>0</v>
      </c>
      <c r="BO308" s="92">
        <v>0</v>
      </c>
      <c r="BP308" s="92">
        <v>1</v>
      </c>
      <c r="BQ308" s="92">
        <v>0</v>
      </c>
      <c r="BR308" s="92">
        <v>0</v>
      </c>
      <c r="BS308" s="92">
        <v>0</v>
      </c>
      <c r="BT308" s="92">
        <v>0</v>
      </c>
      <c r="BU308" s="92">
        <v>0</v>
      </c>
      <c r="BV308" s="92">
        <v>0</v>
      </c>
      <c r="BW308" s="92">
        <v>0</v>
      </c>
      <c r="BX308" s="92">
        <v>0</v>
      </c>
      <c r="BY308" s="92">
        <v>0</v>
      </c>
      <c r="BZ308" s="92">
        <v>0</v>
      </c>
      <c r="CA308" s="92">
        <v>0</v>
      </c>
      <c r="CB308" s="92">
        <v>0</v>
      </c>
      <c r="CC308" s="92">
        <v>0</v>
      </c>
      <c r="CD308" s="92">
        <v>0</v>
      </c>
      <c r="CE308" s="92">
        <v>0</v>
      </c>
      <c r="CF308" s="92">
        <v>0</v>
      </c>
      <c r="CG308" s="92">
        <v>0</v>
      </c>
      <c r="CH308" s="92">
        <v>0</v>
      </c>
      <c r="CI308" s="92">
        <v>0</v>
      </c>
      <c r="CJ308" s="92">
        <v>0</v>
      </c>
      <c r="CK308" s="92">
        <v>0</v>
      </c>
      <c r="CL308" s="92">
        <v>0</v>
      </c>
      <c r="CM308" s="92">
        <v>0</v>
      </c>
      <c r="CN308" s="92">
        <v>0</v>
      </c>
      <c r="CO308" s="92">
        <v>0</v>
      </c>
      <c r="CP308" s="92">
        <v>0</v>
      </c>
      <c r="CQ308" s="92">
        <v>0</v>
      </c>
      <c r="CR308" s="92">
        <v>0</v>
      </c>
      <c r="CS308" s="92">
        <v>0</v>
      </c>
      <c r="CT308" s="92">
        <v>0</v>
      </c>
      <c r="CU308" s="92">
        <v>0</v>
      </c>
      <c r="CV308" s="92">
        <v>0</v>
      </c>
      <c r="CW308" s="92">
        <v>0</v>
      </c>
      <c r="CX308" s="92">
        <v>0</v>
      </c>
      <c r="CY308" s="92">
        <v>0</v>
      </c>
      <c r="CZ308" s="92">
        <v>0</v>
      </c>
      <c r="DA308" s="92">
        <v>0</v>
      </c>
      <c r="DB308" s="92">
        <v>0</v>
      </c>
      <c r="DC308" s="92">
        <v>0</v>
      </c>
      <c r="DD308" s="92">
        <v>0</v>
      </c>
      <c r="DE308" s="92">
        <v>0</v>
      </c>
      <c r="DF308" s="92">
        <v>0</v>
      </c>
      <c r="DG308" s="92">
        <v>0</v>
      </c>
      <c r="DH308" s="92">
        <v>0</v>
      </c>
      <c r="DI308" s="92">
        <v>0</v>
      </c>
      <c r="DJ308" s="92">
        <v>0</v>
      </c>
      <c r="DK308" s="92">
        <v>0</v>
      </c>
      <c r="DL308" s="92">
        <v>0</v>
      </c>
      <c r="DM308" s="92">
        <v>0</v>
      </c>
      <c r="DN308" s="92">
        <v>0</v>
      </c>
      <c r="DO308" s="92">
        <v>0</v>
      </c>
      <c r="DP308" s="92">
        <v>0</v>
      </c>
      <c r="DQ308" s="92">
        <v>0</v>
      </c>
      <c r="DR308" s="92">
        <v>0</v>
      </c>
      <c r="DS308" s="92">
        <v>0</v>
      </c>
      <c r="DT308" s="92">
        <v>0</v>
      </c>
      <c r="DU308" s="92">
        <v>0</v>
      </c>
      <c r="DV308" s="92">
        <v>0</v>
      </c>
      <c r="DW308" s="92">
        <v>0</v>
      </c>
      <c r="DX308" s="92">
        <v>0</v>
      </c>
      <c r="DY308" s="92">
        <v>0</v>
      </c>
      <c r="DZ308" s="92">
        <v>1.0000000000000001E-5</v>
      </c>
      <c r="EA308" s="92">
        <v>0</v>
      </c>
      <c r="EB308" s="92">
        <v>0</v>
      </c>
      <c r="EC308" s="92">
        <v>0</v>
      </c>
      <c r="ED308" s="92">
        <v>0</v>
      </c>
      <c r="EE308" s="92">
        <v>0</v>
      </c>
      <c r="EF308" s="92">
        <v>0</v>
      </c>
      <c r="EG308" s="92">
        <v>0</v>
      </c>
      <c r="EH308" s="92">
        <v>0</v>
      </c>
      <c r="EI308" s="92">
        <v>0</v>
      </c>
      <c r="EJ308" s="92">
        <v>0</v>
      </c>
      <c r="EK308" s="92">
        <v>0</v>
      </c>
      <c r="EL308" s="92">
        <v>0</v>
      </c>
      <c r="EM308" s="92">
        <v>0</v>
      </c>
      <c r="EN308" s="92">
        <v>0</v>
      </c>
      <c r="EO308" s="92">
        <v>0</v>
      </c>
      <c r="EP308" s="92">
        <v>0</v>
      </c>
      <c r="EQ308" s="92">
        <v>0</v>
      </c>
      <c r="ER308" s="92">
        <v>0</v>
      </c>
      <c r="ES308" s="92">
        <v>0</v>
      </c>
      <c r="ET308" s="92">
        <v>0</v>
      </c>
      <c r="EU308" s="92">
        <v>0</v>
      </c>
      <c r="EV308" s="92">
        <v>0</v>
      </c>
      <c r="EW308" s="92">
        <v>0</v>
      </c>
      <c r="EX308" s="92">
        <v>0</v>
      </c>
      <c r="EY308" s="92">
        <v>0</v>
      </c>
      <c r="EZ308" s="92">
        <v>0</v>
      </c>
      <c r="FA308" s="92">
        <v>0</v>
      </c>
      <c r="FB308" s="92">
        <v>0</v>
      </c>
      <c r="FC308" s="92">
        <v>0</v>
      </c>
      <c r="FD308" s="92">
        <v>0</v>
      </c>
      <c r="FE308" s="92">
        <v>0</v>
      </c>
      <c r="FF308" s="92">
        <v>0</v>
      </c>
      <c r="FG308" s="92">
        <v>0</v>
      </c>
      <c r="FH308" s="92">
        <v>0</v>
      </c>
      <c r="FI308" s="92">
        <v>0</v>
      </c>
      <c r="FJ308" s="92">
        <v>0</v>
      </c>
      <c r="FK308" s="92">
        <v>0</v>
      </c>
      <c r="FL308" s="92">
        <v>0</v>
      </c>
      <c r="FM308" s="92">
        <v>0</v>
      </c>
      <c r="FN308" s="92">
        <v>0</v>
      </c>
      <c r="FO308" s="92">
        <v>0</v>
      </c>
      <c r="FP308" s="92">
        <v>0</v>
      </c>
      <c r="FQ308" s="92">
        <v>0</v>
      </c>
      <c r="FR308" s="92">
        <v>0</v>
      </c>
      <c r="FS308" s="92">
        <v>0</v>
      </c>
      <c r="FT308" s="92">
        <v>0</v>
      </c>
      <c r="FU308" s="92">
        <v>0</v>
      </c>
      <c r="FV308" s="92">
        <v>0</v>
      </c>
      <c r="FW308" s="92">
        <v>0</v>
      </c>
      <c r="FX308" s="92">
        <v>0</v>
      </c>
      <c r="FY308" s="92">
        <v>0</v>
      </c>
      <c r="FZ308" s="92">
        <v>0</v>
      </c>
      <c r="GA308" s="92">
        <v>0</v>
      </c>
      <c r="GB308" s="92">
        <v>0</v>
      </c>
      <c r="GC308" s="92">
        <v>0</v>
      </c>
      <c r="GD308" s="92">
        <v>0</v>
      </c>
      <c r="GE308" s="92">
        <v>0</v>
      </c>
      <c r="GF308" s="92">
        <v>0</v>
      </c>
      <c r="GG308" s="92">
        <v>0</v>
      </c>
      <c r="GH308" s="92">
        <v>0</v>
      </c>
      <c r="GI308" s="92">
        <v>0</v>
      </c>
      <c r="GJ308" s="92">
        <v>1</v>
      </c>
      <c r="GK308" s="92">
        <v>0</v>
      </c>
      <c r="GL308" s="92">
        <v>0</v>
      </c>
      <c r="GM308" s="92">
        <v>0</v>
      </c>
      <c r="GN308" s="92">
        <v>0</v>
      </c>
      <c r="GO308" s="92">
        <v>0</v>
      </c>
      <c r="GP308" s="92">
        <v>0</v>
      </c>
      <c r="GQ308" s="92">
        <v>0</v>
      </c>
      <c r="GR308" s="92">
        <v>0</v>
      </c>
      <c r="GS308" s="92">
        <v>0</v>
      </c>
      <c r="GT308" s="92">
        <v>0</v>
      </c>
      <c r="GU308" s="92">
        <v>0</v>
      </c>
      <c r="GV308" s="92">
        <v>0</v>
      </c>
      <c r="GW308" s="92">
        <v>0</v>
      </c>
      <c r="GX308" s="92">
        <v>0</v>
      </c>
      <c r="GY308" s="92">
        <v>0</v>
      </c>
      <c r="GZ308" s="92">
        <v>0</v>
      </c>
      <c r="HA308" s="92">
        <v>0</v>
      </c>
      <c r="HB308" s="92">
        <v>0</v>
      </c>
      <c r="HC308" s="92">
        <v>0</v>
      </c>
      <c r="HD308" s="92">
        <v>0</v>
      </c>
      <c r="HE308" s="92">
        <v>0</v>
      </c>
      <c r="HF308" s="92">
        <v>0</v>
      </c>
      <c r="HG308" s="92">
        <v>0</v>
      </c>
      <c r="HH308" s="92">
        <v>0</v>
      </c>
      <c r="HI308" s="92">
        <v>0</v>
      </c>
      <c r="HJ308" s="92">
        <v>0</v>
      </c>
      <c r="HK308" s="92">
        <v>0</v>
      </c>
      <c r="HL308" s="92">
        <v>0</v>
      </c>
      <c r="HM308" s="92">
        <v>0</v>
      </c>
      <c r="HN308" s="92">
        <v>0</v>
      </c>
      <c r="HO308" s="92">
        <v>0</v>
      </c>
      <c r="HP308" s="92">
        <v>0</v>
      </c>
      <c r="HQ308" s="92">
        <v>0</v>
      </c>
      <c r="HR308" s="92">
        <v>0</v>
      </c>
      <c r="HS308" s="92">
        <v>0</v>
      </c>
      <c r="HT308" s="92">
        <v>0</v>
      </c>
      <c r="HU308" s="92">
        <v>0</v>
      </c>
      <c r="HV308" s="92">
        <v>0</v>
      </c>
      <c r="HW308" s="92">
        <v>0</v>
      </c>
      <c r="HX308" s="92">
        <v>0</v>
      </c>
      <c r="HY308" s="92">
        <v>0</v>
      </c>
      <c r="HZ308" s="92">
        <v>0</v>
      </c>
      <c r="IA308" s="92">
        <v>0</v>
      </c>
      <c r="IB308" s="92">
        <v>0</v>
      </c>
      <c r="IC308" s="92">
        <v>0</v>
      </c>
      <c r="ID308" s="92">
        <v>0</v>
      </c>
      <c r="IE308" s="92">
        <v>0</v>
      </c>
      <c r="IF308" s="92">
        <v>0</v>
      </c>
      <c r="IG308" s="92">
        <v>0</v>
      </c>
      <c r="IH308" s="92">
        <v>0</v>
      </c>
      <c r="II308" s="92">
        <v>0</v>
      </c>
      <c r="IJ308" s="92">
        <v>0</v>
      </c>
      <c r="IK308" s="92">
        <v>0</v>
      </c>
      <c r="IL308" s="92">
        <v>0</v>
      </c>
      <c r="IM308" s="92">
        <v>0</v>
      </c>
      <c r="IN308" s="92">
        <v>0</v>
      </c>
      <c r="IO308" s="92">
        <v>0</v>
      </c>
      <c r="IP308" s="92">
        <v>0</v>
      </c>
      <c r="IQ308" s="92">
        <v>0</v>
      </c>
      <c r="IR308" s="92">
        <v>0</v>
      </c>
      <c r="IS308" s="92">
        <v>0</v>
      </c>
      <c r="IT308" s="92">
        <v>5.5508435099999997E-7</v>
      </c>
      <c r="IU308" s="92">
        <v>1.0000000000000001E-5</v>
      </c>
      <c r="IV308" s="92">
        <v>1.6687238600000001E-7</v>
      </c>
      <c r="IW308" s="92">
        <v>20</v>
      </c>
      <c r="IX308" s="92">
        <v>1</v>
      </c>
      <c r="IY308" s="92">
        <v>0</v>
      </c>
      <c r="IZ308" s="92">
        <v>1</v>
      </c>
      <c r="JA308" s="92">
        <v>0</v>
      </c>
      <c r="JB308" s="92">
        <v>-68350.637799999997</v>
      </c>
      <c r="JC308" s="92">
        <v>-3794.03694</v>
      </c>
      <c r="JD308" s="92">
        <v>-3.7940369400000003E-8</v>
      </c>
      <c r="JE308" s="92">
        <v>-39.262948299999998</v>
      </c>
      <c r="JF308" s="92">
        <v>-2.17942481</v>
      </c>
      <c r="JG308" s="92">
        <v>5.5440004600000002E-2</v>
      </c>
      <c r="JH308" s="92">
        <v>0.99876720600000002</v>
      </c>
      <c r="JI308" s="92">
        <v>18.015280000000001</v>
      </c>
      <c r="JJ308" s="92">
        <v>1.6698787500000001E-7</v>
      </c>
      <c r="JK308" s="92">
        <v>0</v>
      </c>
      <c r="JL308" s="92">
        <v>0</v>
      </c>
      <c r="JM308" s="92">
        <v>0</v>
      </c>
      <c r="JN308" s="92">
        <v>0</v>
      </c>
      <c r="JO308" s="92">
        <v>0</v>
      </c>
      <c r="JP308" s="92">
        <v>0</v>
      </c>
      <c r="JQ308" s="92">
        <v>0</v>
      </c>
      <c r="JR308" s="92">
        <v>0</v>
      </c>
      <c r="JS308" s="92">
        <v>0</v>
      </c>
      <c r="JT308" s="92">
        <v>0</v>
      </c>
      <c r="JU308" s="92">
        <v>0</v>
      </c>
      <c r="JV308" s="92">
        <v>0</v>
      </c>
      <c r="JW308" s="92">
        <v>0</v>
      </c>
      <c r="JX308" s="92">
        <v>0</v>
      </c>
      <c r="JY308" s="92">
        <v>0</v>
      </c>
      <c r="JZ308" s="92">
        <v>0</v>
      </c>
      <c r="KA308" s="92">
        <v>0</v>
      </c>
      <c r="KB308" s="92">
        <v>0</v>
      </c>
      <c r="KC308" s="92">
        <v>0</v>
      </c>
      <c r="KD308" s="92">
        <v>0</v>
      </c>
      <c r="KE308" s="92">
        <v>0</v>
      </c>
      <c r="KF308" s="92">
        <v>0</v>
      </c>
      <c r="KG308" s="92">
        <v>0</v>
      </c>
      <c r="KH308" s="92">
        <v>0</v>
      </c>
      <c r="KI308" s="92">
        <v>0</v>
      </c>
      <c r="KJ308" s="92">
        <v>0</v>
      </c>
      <c r="KK308" s="92">
        <v>0</v>
      </c>
      <c r="KL308" s="92">
        <v>0</v>
      </c>
      <c r="KM308" s="92">
        <v>0</v>
      </c>
      <c r="KN308" s="92">
        <v>0</v>
      </c>
      <c r="KO308" s="92">
        <v>0</v>
      </c>
      <c r="KP308" s="92">
        <v>0</v>
      </c>
      <c r="KQ308" s="92">
        <v>0</v>
      </c>
      <c r="KR308" s="92">
        <v>0</v>
      </c>
      <c r="KS308" s="92">
        <v>0</v>
      </c>
      <c r="KT308" s="92">
        <v>0</v>
      </c>
      <c r="KU308" s="92">
        <v>0</v>
      </c>
      <c r="KV308" s="92">
        <v>0</v>
      </c>
      <c r="KW308" s="92">
        <v>0</v>
      </c>
      <c r="KX308" s="92">
        <v>0</v>
      </c>
      <c r="KY308" s="92">
        <v>0</v>
      </c>
      <c r="KZ308" s="92">
        <v>0</v>
      </c>
      <c r="LA308" s="92">
        <v>0</v>
      </c>
      <c r="LB308" s="92">
        <v>0</v>
      </c>
      <c r="LC308" s="92">
        <v>0</v>
      </c>
      <c r="LD308" s="92">
        <v>0</v>
      </c>
      <c r="LE308" s="92">
        <v>0</v>
      </c>
      <c r="LF308" s="92">
        <v>0</v>
      </c>
      <c r="LG308" s="92">
        <v>0</v>
      </c>
      <c r="LH308" s="92">
        <v>0</v>
      </c>
      <c r="LI308" s="92">
        <v>0</v>
      </c>
      <c r="LJ308" s="92">
        <v>0</v>
      </c>
      <c r="LK308" s="92">
        <v>0</v>
      </c>
      <c r="LL308" s="92">
        <v>4.1639600900000002E-7</v>
      </c>
      <c r="LM308" s="92">
        <v>0</v>
      </c>
      <c r="LN308" s="92">
        <v>0</v>
      </c>
      <c r="LO308" s="92">
        <v>0</v>
      </c>
      <c r="LP308" s="92">
        <v>0</v>
      </c>
      <c r="LQ308" s="92">
        <v>0</v>
      </c>
      <c r="LR308" s="92">
        <v>0</v>
      </c>
      <c r="LS308" s="92">
        <v>0</v>
      </c>
      <c r="LT308" s="92">
        <v>0</v>
      </c>
      <c r="LU308" s="92">
        <v>0</v>
      </c>
      <c r="LV308" s="92">
        <v>0</v>
      </c>
      <c r="LW308" s="92">
        <v>0</v>
      </c>
      <c r="LX308" s="92">
        <v>0</v>
      </c>
      <c r="LY308" s="92">
        <v>0</v>
      </c>
      <c r="LZ308" s="92">
        <v>0</v>
      </c>
      <c r="MA308" s="92">
        <v>0</v>
      </c>
      <c r="MB308" s="92">
        <v>0</v>
      </c>
      <c r="MC308" s="92">
        <v>0</v>
      </c>
      <c r="MD308" s="92">
        <v>0</v>
      </c>
      <c r="ME308" s="92">
        <v>0</v>
      </c>
      <c r="MF308" s="92">
        <v>0</v>
      </c>
      <c r="MG308" s="92">
        <v>0</v>
      </c>
      <c r="MH308" s="92">
        <v>0</v>
      </c>
      <c r="MI308" s="92">
        <v>0</v>
      </c>
      <c r="MJ308" s="92">
        <v>0</v>
      </c>
      <c r="MK308" s="92">
        <v>0</v>
      </c>
      <c r="ML308" s="92">
        <v>0</v>
      </c>
      <c r="MM308" s="92">
        <v>0</v>
      </c>
      <c r="MN308" s="92">
        <v>0</v>
      </c>
      <c r="MO308" s="92">
        <v>0</v>
      </c>
      <c r="MP308" s="92">
        <v>0</v>
      </c>
      <c r="MQ308" s="92">
        <v>0</v>
      </c>
      <c r="MR308" s="92">
        <v>0</v>
      </c>
      <c r="MS308" s="92">
        <v>0</v>
      </c>
      <c r="MT308" s="92">
        <v>0</v>
      </c>
      <c r="MU308" s="92">
        <v>0</v>
      </c>
      <c r="MV308" s="92">
        <v>0</v>
      </c>
      <c r="MW308" s="92">
        <v>0</v>
      </c>
      <c r="MX308" s="92">
        <v>0</v>
      </c>
      <c r="MY308" s="92">
        <v>0</v>
      </c>
      <c r="MZ308" s="92">
        <v>0</v>
      </c>
      <c r="NA308" s="92">
        <v>0</v>
      </c>
      <c r="NB308" s="92">
        <v>0</v>
      </c>
      <c r="NC308" s="92">
        <v>0</v>
      </c>
      <c r="ND308" s="92">
        <v>0</v>
      </c>
      <c r="NE308" s="92">
        <v>0</v>
      </c>
      <c r="NF308" s="92">
        <v>0</v>
      </c>
      <c r="NG308" s="92">
        <v>0</v>
      </c>
      <c r="NH308" s="92">
        <v>0</v>
      </c>
      <c r="NI308" s="92">
        <v>0</v>
      </c>
      <c r="NJ308" s="92">
        <v>0</v>
      </c>
      <c r="NK308" s="92">
        <v>0</v>
      </c>
      <c r="NL308" s="92">
        <v>0</v>
      </c>
      <c r="NM308" s="92">
        <v>0</v>
      </c>
      <c r="NN308" s="92">
        <v>0</v>
      </c>
      <c r="NO308" s="92">
        <v>0</v>
      </c>
      <c r="NP308" s="92">
        <v>0</v>
      </c>
      <c r="NQ308" s="92">
        <v>0</v>
      </c>
      <c r="NR308" s="92">
        <v>0</v>
      </c>
      <c r="NS308" s="92">
        <v>0</v>
      </c>
      <c r="NT308" s="92">
        <v>0</v>
      </c>
      <c r="NU308" s="92">
        <v>0</v>
      </c>
      <c r="NV308" s="92">
        <v>1</v>
      </c>
      <c r="NW308" s="92">
        <v>0</v>
      </c>
      <c r="NX308" s="92">
        <v>0</v>
      </c>
      <c r="NY308" s="92">
        <v>0</v>
      </c>
      <c r="NZ308" s="92">
        <v>0</v>
      </c>
      <c r="OA308" s="92">
        <v>0</v>
      </c>
      <c r="OB308" s="92">
        <v>0</v>
      </c>
      <c r="OC308" s="92">
        <v>0</v>
      </c>
      <c r="OD308" s="92">
        <v>0</v>
      </c>
      <c r="OE308" s="92">
        <v>0</v>
      </c>
      <c r="OF308" s="92">
        <v>0</v>
      </c>
      <c r="OG308" s="92">
        <v>0</v>
      </c>
      <c r="OH308" s="92">
        <v>0</v>
      </c>
      <c r="OI308" s="92">
        <v>0</v>
      </c>
      <c r="OJ308" s="92">
        <v>0</v>
      </c>
      <c r="OK308" s="92">
        <v>0</v>
      </c>
      <c r="OL308" s="92">
        <v>0</v>
      </c>
      <c r="OM308" s="92">
        <v>0</v>
      </c>
      <c r="ON308" s="92">
        <v>0</v>
      </c>
      <c r="OO308" s="92">
        <v>0</v>
      </c>
      <c r="OP308" s="92">
        <v>0</v>
      </c>
      <c r="OQ308" s="92">
        <v>0</v>
      </c>
      <c r="OR308" s="92">
        <v>0</v>
      </c>
      <c r="OS308" s="92">
        <v>0</v>
      </c>
      <c r="OT308" s="92">
        <v>0</v>
      </c>
      <c r="OU308" s="92">
        <v>0</v>
      </c>
      <c r="OV308" s="92">
        <v>0</v>
      </c>
      <c r="OW308" s="92">
        <v>0</v>
      </c>
      <c r="OX308" s="92">
        <v>0</v>
      </c>
      <c r="OY308" s="92">
        <v>0</v>
      </c>
      <c r="OZ308" s="92">
        <v>0</v>
      </c>
      <c r="PA308" s="92">
        <v>0</v>
      </c>
      <c r="PB308" s="92">
        <v>0</v>
      </c>
      <c r="PC308" s="92">
        <v>0</v>
      </c>
      <c r="PD308" s="92">
        <v>0</v>
      </c>
      <c r="PE308" s="92">
        <v>0</v>
      </c>
      <c r="PF308" s="92">
        <v>0</v>
      </c>
      <c r="PG308" s="92">
        <v>0</v>
      </c>
      <c r="PH308" s="92">
        <v>0</v>
      </c>
      <c r="PI308" s="92">
        <v>0</v>
      </c>
      <c r="PJ308" s="92">
        <v>0</v>
      </c>
      <c r="PK308" s="92">
        <v>0</v>
      </c>
      <c r="PL308" s="92">
        <v>0</v>
      </c>
      <c r="PM308" s="92">
        <v>0</v>
      </c>
      <c r="PN308" s="92">
        <v>0</v>
      </c>
      <c r="PO308" s="92">
        <v>0</v>
      </c>
      <c r="PP308" s="92">
        <v>0</v>
      </c>
      <c r="PQ308" s="92">
        <v>0</v>
      </c>
      <c r="PR308" s="92">
        <v>0</v>
      </c>
      <c r="PS308" s="92">
        <v>0</v>
      </c>
      <c r="PT308" s="92">
        <v>0</v>
      </c>
      <c r="PU308" s="92">
        <v>0</v>
      </c>
      <c r="PV308" s="92">
        <v>0</v>
      </c>
      <c r="PW308" s="92">
        <v>0</v>
      </c>
      <c r="PX308" s="92">
        <v>0</v>
      </c>
      <c r="PY308" s="92">
        <v>0</v>
      </c>
      <c r="PZ308" s="92">
        <v>0</v>
      </c>
      <c r="QA308" s="92">
        <v>0</v>
      </c>
      <c r="QB308" s="92">
        <v>0</v>
      </c>
      <c r="QC308" s="92">
        <v>0</v>
      </c>
      <c r="QD308" s="92">
        <v>0</v>
      </c>
      <c r="QE308" s="92">
        <v>0</v>
      </c>
      <c r="QF308" s="92">
        <v>1.0000000000000001E-5</v>
      </c>
      <c r="QG308" s="92">
        <v>0</v>
      </c>
      <c r="QH308" s="92">
        <v>0</v>
      </c>
      <c r="QI308" s="92">
        <v>0</v>
      </c>
      <c r="QJ308" s="92">
        <v>0</v>
      </c>
      <c r="QK308" s="92">
        <v>0</v>
      </c>
      <c r="QL308" s="92">
        <v>0</v>
      </c>
      <c r="QM308" s="92">
        <v>0</v>
      </c>
      <c r="QN308" s="92">
        <v>0</v>
      </c>
      <c r="QO308" s="92">
        <v>0</v>
      </c>
      <c r="QP308" s="92">
        <v>0</v>
      </c>
      <c r="QQ308" s="92">
        <v>0</v>
      </c>
      <c r="QR308" s="92">
        <v>0</v>
      </c>
      <c r="QS308" s="92">
        <v>0</v>
      </c>
      <c r="QT308" s="92">
        <v>0</v>
      </c>
      <c r="QU308" s="92">
        <v>0</v>
      </c>
      <c r="QV308" s="92">
        <v>0</v>
      </c>
      <c r="QW308" s="92">
        <v>0</v>
      </c>
      <c r="QX308" s="92">
        <v>0</v>
      </c>
      <c r="QY308" s="92">
        <v>0</v>
      </c>
      <c r="QZ308" s="92">
        <v>0</v>
      </c>
      <c r="RA308" s="92">
        <v>0</v>
      </c>
      <c r="RB308" s="92">
        <v>0</v>
      </c>
      <c r="RC308" s="92">
        <v>0</v>
      </c>
      <c r="RD308" s="92">
        <v>0</v>
      </c>
      <c r="RE308" s="92">
        <v>0</v>
      </c>
      <c r="RF308" s="92">
        <v>0</v>
      </c>
      <c r="RG308" s="92">
        <v>0</v>
      </c>
      <c r="RH308" s="92">
        <v>0</v>
      </c>
      <c r="RI308" s="92">
        <v>0</v>
      </c>
      <c r="RJ308" s="92">
        <v>0</v>
      </c>
      <c r="RK308" s="92">
        <v>0</v>
      </c>
      <c r="RL308" s="92">
        <v>0</v>
      </c>
      <c r="RM308" s="92">
        <v>0</v>
      </c>
      <c r="RN308" s="92">
        <v>0</v>
      </c>
      <c r="RO308" s="92">
        <v>0</v>
      </c>
      <c r="RP308" s="92">
        <v>0</v>
      </c>
      <c r="RQ308" s="92">
        <v>0</v>
      </c>
      <c r="RR308" s="92">
        <v>0</v>
      </c>
      <c r="RS308" s="92">
        <v>0</v>
      </c>
      <c r="RT308" s="92">
        <v>0</v>
      </c>
      <c r="RU308" s="92">
        <v>0</v>
      </c>
      <c r="RV308" s="92">
        <v>0</v>
      </c>
      <c r="RW308" s="92">
        <v>0</v>
      </c>
      <c r="RX308" s="92">
        <v>0</v>
      </c>
      <c r="RY308" s="92">
        <v>0</v>
      </c>
      <c r="RZ308" s="92">
        <v>0</v>
      </c>
      <c r="SA308" s="92">
        <v>0</v>
      </c>
      <c r="SB308" s="92">
        <v>0</v>
      </c>
      <c r="SC308" s="92">
        <v>0</v>
      </c>
      <c r="SD308" s="92">
        <v>0</v>
      </c>
      <c r="SE308" s="92">
        <v>0</v>
      </c>
      <c r="SF308" s="92">
        <v>0</v>
      </c>
      <c r="SG308" s="92">
        <v>0</v>
      </c>
      <c r="SH308" s="92">
        <v>0</v>
      </c>
      <c r="SI308" s="92">
        <v>0</v>
      </c>
      <c r="SJ308" s="92">
        <v>0</v>
      </c>
      <c r="SK308" s="92">
        <v>0</v>
      </c>
      <c r="SL308" s="92">
        <v>0</v>
      </c>
      <c r="SM308" s="92">
        <v>0</v>
      </c>
      <c r="SN308" s="92">
        <v>0</v>
      </c>
      <c r="SO308" s="92">
        <v>0</v>
      </c>
      <c r="SP308" s="92">
        <v>1</v>
      </c>
      <c r="SQ308" s="92">
        <v>0</v>
      </c>
      <c r="SR308" s="92">
        <v>0</v>
      </c>
      <c r="SS308" s="92">
        <v>0</v>
      </c>
      <c r="ST308" s="92">
        <v>0</v>
      </c>
      <c r="SU308" s="92">
        <v>0</v>
      </c>
      <c r="SV308" s="92">
        <v>0</v>
      </c>
      <c r="SW308" s="92">
        <v>0</v>
      </c>
      <c r="SX308" s="92">
        <v>0</v>
      </c>
      <c r="SY308" s="92">
        <v>4.1639600900000002E-7</v>
      </c>
      <c r="SZ308" s="92">
        <v>1.0000000000000001E-5</v>
      </c>
      <c r="TA308" s="92">
        <v>1.05486989E-7</v>
      </c>
      <c r="TB308" s="92">
        <v>20</v>
      </c>
      <c r="TC308" s="92">
        <v>1</v>
      </c>
      <c r="TD308" s="92">
        <v>0</v>
      </c>
      <c r="TE308" s="92">
        <v>0</v>
      </c>
      <c r="TF308" s="92">
        <v>1</v>
      </c>
      <c r="TG308" s="92">
        <v>-17942.5046</v>
      </c>
      <c r="TH308" s="92">
        <v>-747.11872900000003</v>
      </c>
      <c r="TI308" s="92">
        <v>-7.4711872899999998E-9</v>
      </c>
      <c r="TJ308" s="92">
        <v>-60.180662099999999</v>
      </c>
      <c r="TK308" s="92">
        <v>-2.5058987500000001</v>
      </c>
      <c r="TL308" s="92">
        <v>6.5789473700000003E-2</v>
      </c>
      <c r="TM308" s="92">
        <v>1.5799736799999999</v>
      </c>
      <c r="TN308" s="92">
        <v>24.015599999999999</v>
      </c>
      <c r="TO308" s="92">
        <v>0</v>
      </c>
      <c r="TP308" s="92">
        <v>0.68122387100000004</v>
      </c>
      <c r="TQ308" s="92">
        <v>-5.2735996119799997E-2</v>
      </c>
      <c r="TR308" s="92">
        <v>0</v>
      </c>
      <c r="TS308" s="92">
        <v>0</v>
      </c>
      <c r="TT308" s="92">
        <v>0</v>
      </c>
      <c r="TU308" s="92">
        <v>0</v>
      </c>
      <c r="TV308" s="92">
        <v>0</v>
      </c>
      <c r="TW308" s="92">
        <v>0</v>
      </c>
      <c r="TX308" s="92">
        <v>0</v>
      </c>
      <c r="TY308" s="92">
        <v>0</v>
      </c>
      <c r="TZ308" s="92">
        <v>0</v>
      </c>
      <c r="UA308" s="92">
        <v>0</v>
      </c>
      <c r="UB308" s="92">
        <v>0</v>
      </c>
      <c r="UC308" s="92">
        <v>0</v>
      </c>
      <c r="UD308" s="92">
        <v>0</v>
      </c>
      <c r="UE308" s="92">
        <v>0</v>
      </c>
      <c r="UF308" s="92">
        <v>0</v>
      </c>
      <c r="UG308" s="92">
        <v>0</v>
      </c>
      <c r="UH308" s="92">
        <v>0</v>
      </c>
      <c r="UI308" s="92">
        <v>0</v>
      </c>
      <c r="UJ308" s="92">
        <v>0</v>
      </c>
      <c r="UK308" s="92">
        <v>0</v>
      </c>
      <c r="UL308" s="92">
        <v>0</v>
      </c>
      <c r="UM308" s="92">
        <v>0</v>
      </c>
      <c r="UN308" s="92">
        <v>0</v>
      </c>
      <c r="UO308" s="92">
        <v>0</v>
      </c>
      <c r="UP308" s="92">
        <v>0</v>
      </c>
      <c r="UQ308" s="92">
        <v>0</v>
      </c>
      <c r="UR308" s="92">
        <v>0</v>
      </c>
      <c r="US308" s="92">
        <v>0</v>
      </c>
      <c r="UT308" s="92">
        <v>0</v>
      </c>
      <c r="UU308" s="92">
        <v>0</v>
      </c>
      <c r="UV308" s="92">
        <v>0</v>
      </c>
      <c r="UW308" s="92">
        <v>0</v>
      </c>
      <c r="UX308" s="92">
        <v>0</v>
      </c>
      <c r="UY308" s="92">
        <v>0</v>
      </c>
      <c r="UZ308" s="92">
        <v>0</v>
      </c>
      <c r="VA308" s="92">
        <v>0</v>
      </c>
      <c r="VB308" s="92">
        <v>0</v>
      </c>
      <c r="VC308" s="92">
        <v>0</v>
      </c>
      <c r="VD308" s="92">
        <v>0</v>
      </c>
      <c r="VE308" s="92">
        <v>0</v>
      </c>
      <c r="VF308" s="92">
        <v>0</v>
      </c>
      <c r="VG308" s="92">
        <v>0</v>
      </c>
      <c r="VH308" s="92">
        <v>0</v>
      </c>
      <c r="VI308" s="92">
        <v>0</v>
      </c>
      <c r="VJ308" s="92">
        <v>0</v>
      </c>
      <c r="VK308" s="92">
        <v>0</v>
      </c>
      <c r="VL308" s="92">
        <v>0</v>
      </c>
      <c r="VM308" s="92">
        <v>0</v>
      </c>
      <c r="VN308" s="92">
        <v>0</v>
      </c>
      <c r="VO308" s="92">
        <v>0</v>
      </c>
      <c r="VP308" s="92">
        <v>0</v>
      </c>
      <c r="VQ308" s="92">
        <v>0</v>
      </c>
      <c r="VR308" s="92">
        <v>0</v>
      </c>
      <c r="VS308" s="92">
        <v>0</v>
      </c>
      <c r="VT308" s="92">
        <v>0</v>
      </c>
      <c r="VU308" s="92">
        <v>0</v>
      </c>
      <c r="VV308" s="92">
        <v>0</v>
      </c>
      <c r="VW308" s="92">
        <v>0</v>
      </c>
      <c r="VX308" s="92">
        <v>0</v>
      </c>
      <c r="VY308" s="92">
        <v>0</v>
      </c>
      <c r="VZ308" s="92">
        <v>0</v>
      </c>
      <c r="WA308" s="92">
        <v>0</v>
      </c>
      <c r="WB308" s="92">
        <v>0</v>
      </c>
      <c r="WC308" s="92">
        <v>1.15665558055556E-10</v>
      </c>
    </row>
    <row r="309" spans="2:601" ht="13.5" customHeight="1">
      <c r="B309" s="851" t="s">
        <v>2968</v>
      </c>
      <c r="C309" s="92">
        <v>0</v>
      </c>
      <c r="D309" s="92">
        <v>109.253077</v>
      </c>
      <c r="E309" s="92">
        <v>-0.101565816</v>
      </c>
      <c r="F309" s="92">
        <v>0</v>
      </c>
      <c r="G309" s="92">
        <v>0</v>
      </c>
      <c r="H309" s="92">
        <v>0</v>
      </c>
      <c r="I309" s="92">
        <v>0</v>
      </c>
      <c r="J309" s="92">
        <v>0</v>
      </c>
      <c r="K309" s="92">
        <v>0</v>
      </c>
      <c r="L309" s="92">
        <v>0</v>
      </c>
      <c r="M309" s="92">
        <v>0</v>
      </c>
      <c r="N309" s="92">
        <v>0</v>
      </c>
      <c r="O309" s="92">
        <v>0</v>
      </c>
      <c r="P309" s="92">
        <v>0</v>
      </c>
      <c r="Q309" s="92">
        <v>0</v>
      </c>
      <c r="R309" s="92">
        <v>0</v>
      </c>
      <c r="S309" s="92">
        <v>0</v>
      </c>
      <c r="T309" s="92">
        <v>0</v>
      </c>
      <c r="U309" s="92">
        <v>0</v>
      </c>
      <c r="V309" s="92">
        <v>0</v>
      </c>
      <c r="W309" s="92">
        <v>0</v>
      </c>
      <c r="X309" s="92">
        <v>0</v>
      </c>
      <c r="Y309" s="92">
        <v>0</v>
      </c>
      <c r="Z309" s="92">
        <v>0</v>
      </c>
      <c r="AA309" s="92">
        <v>0</v>
      </c>
      <c r="AB309" s="92">
        <v>0</v>
      </c>
      <c r="AC309" s="92">
        <v>6.4151194599999997</v>
      </c>
      <c r="AD309" s="92">
        <v>0</v>
      </c>
      <c r="AE309" s="92">
        <v>0</v>
      </c>
      <c r="AF309" s="92">
        <v>0</v>
      </c>
      <c r="AG309" s="92">
        <v>0</v>
      </c>
      <c r="AH309" s="92">
        <v>0</v>
      </c>
      <c r="AI309" s="92">
        <v>0</v>
      </c>
      <c r="AJ309" s="92">
        <v>0</v>
      </c>
      <c r="AK309" s="92">
        <v>0</v>
      </c>
      <c r="AL309" s="92">
        <v>0</v>
      </c>
      <c r="AM309" s="92">
        <v>0</v>
      </c>
      <c r="AN309" s="92">
        <v>0</v>
      </c>
      <c r="AO309" s="92">
        <v>0</v>
      </c>
      <c r="AP309" s="92">
        <v>0</v>
      </c>
      <c r="AQ309" s="92">
        <v>0</v>
      </c>
      <c r="AR309" s="92">
        <v>0</v>
      </c>
      <c r="AS309" s="92">
        <v>0</v>
      </c>
      <c r="AT309" s="92">
        <v>0</v>
      </c>
      <c r="AU309" s="92">
        <v>0</v>
      </c>
      <c r="AV309" s="92">
        <v>0</v>
      </c>
      <c r="AW309" s="92">
        <v>0</v>
      </c>
      <c r="AX309" s="92">
        <v>0</v>
      </c>
      <c r="AY309" s="92">
        <v>0</v>
      </c>
      <c r="AZ309" s="92">
        <v>0</v>
      </c>
      <c r="BA309" s="92">
        <v>0</v>
      </c>
      <c r="BB309" s="92">
        <v>0</v>
      </c>
      <c r="BC309" s="92">
        <v>0</v>
      </c>
      <c r="BD309" s="92">
        <v>0</v>
      </c>
      <c r="BE309" s="92">
        <v>0</v>
      </c>
      <c r="BF309" s="92">
        <v>0</v>
      </c>
      <c r="BG309" s="92">
        <v>0</v>
      </c>
      <c r="BH309" s="92">
        <v>0</v>
      </c>
      <c r="BI309" s="92">
        <v>0</v>
      </c>
      <c r="BJ309" s="92">
        <v>0</v>
      </c>
      <c r="BK309" s="92">
        <v>0</v>
      </c>
      <c r="BL309" s="92">
        <v>0</v>
      </c>
      <c r="BM309" s="92">
        <v>0</v>
      </c>
      <c r="BN309" s="92">
        <v>0</v>
      </c>
      <c r="BO309" s="92">
        <v>0</v>
      </c>
      <c r="BP309" s="92">
        <v>0</v>
      </c>
      <c r="BQ309" s="92">
        <v>0</v>
      </c>
      <c r="BR309" s="92">
        <v>0</v>
      </c>
      <c r="BS309" s="92">
        <v>0</v>
      </c>
      <c r="BT309" s="92">
        <v>0</v>
      </c>
      <c r="BU309" s="92">
        <v>0</v>
      </c>
      <c r="BV309" s="92">
        <v>0</v>
      </c>
      <c r="BW309" s="92">
        <v>0</v>
      </c>
      <c r="BX309" s="92">
        <v>0</v>
      </c>
      <c r="BY309" s="92">
        <v>0</v>
      </c>
      <c r="BZ309" s="92">
        <v>0</v>
      </c>
      <c r="CA309" s="92">
        <v>0</v>
      </c>
      <c r="CB309" s="92">
        <v>0</v>
      </c>
      <c r="CC309" s="92">
        <v>0</v>
      </c>
      <c r="CD309" s="92">
        <v>0</v>
      </c>
      <c r="CE309" s="92">
        <v>0</v>
      </c>
      <c r="CF309" s="92">
        <v>0</v>
      </c>
      <c r="CG309" s="92">
        <v>0</v>
      </c>
      <c r="CH309" s="92">
        <v>0</v>
      </c>
      <c r="CI309" s="92">
        <v>0</v>
      </c>
      <c r="CJ309" s="92">
        <v>0</v>
      </c>
      <c r="CK309" s="92">
        <v>0</v>
      </c>
      <c r="CL309" s="92">
        <v>0</v>
      </c>
      <c r="CM309" s="92">
        <v>1</v>
      </c>
      <c r="CN309" s="92">
        <v>0</v>
      </c>
      <c r="CO309" s="92">
        <v>0</v>
      </c>
      <c r="CP309" s="92">
        <v>0</v>
      </c>
      <c r="CQ309" s="92">
        <v>0</v>
      </c>
      <c r="CR309" s="92">
        <v>0</v>
      </c>
      <c r="CS309" s="92">
        <v>0</v>
      </c>
      <c r="CT309" s="92">
        <v>0</v>
      </c>
      <c r="CU309" s="92">
        <v>0</v>
      </c>
      <c r="CV309" s="92">
        <v>0</v>
      </c>
      <c r="CW309" s="92">
        <v>0</v>
      </c>
      <c r="CX309" s="92">
        <v>0</v>
      </c>
      <c r="CY309" s="92">
        <v>0</v>
      </c>
      <c r="CZ309" s="92">
        <v>0</v>
      </c>
      <c r="DA309" s="92">
        <v>0</v>
      </c>
      <c r="DB309" s="92">
        <v>0</v>
      </c>
      <c r="DC309" s="92">
        <v>0</v>
      </c>
      <c r="DD309" s="92">
        <v>0</v>
      </c>
      <c r="DE309" s="92">
        <v>0</v>
      </c>
      <c r="DF309" s="92">
        <v>0</v>
      </c>
      <c r="DG309" s="92">
        <v>0</v>
      </c>
      <c r="DH309" s="92">
        <v>0</v>
      </c>
      <c r="DI309" s="92">
        <v>0</v>
      </c>
      <c r="DJ309" s="92">
        <v>0</v>
      </c>
      <c r="DK309" s="92">
        <v>0</v>
      </c>
      <c r="DL309" s="92">
        <v>0</v>
      </c>
      <c r="DM309" s="92">
        <v>0</v>
      </c>
      <c r="DN309" s="92">
        <v>0</v>
      </c>
      <c r="DO309" s="92">
        <v>0</v>
      </c>
      <c r="DP309" s="92">
        <v>0</v>
      </c>
      <c r="DQ309" s="92">
        <v>0</v>
      </c>
      <c r="DR309" s="92">
        <v>0</v>
      </c>
      <c r="DS309" s="92">
        <v>0</v>
      </c>
      <c r="DT309" s="92">
        <v>0</v>
      </c>
      <c r="DU309" s="92">
        <v>0</v>
      </c>
      <c r="DV309" s="92">
        <v>0</v>
      </c>
      <c r="DW309" s="92">
        <v>0</v>
      </c>
      <c r="DX309" s="92">
        <v>0</v>
      </c>
      <c r="DY309" s="92">
        <v>0</v>
      </c>
      <c r="DZ309" s="92">
        <v>0</v>
      </c>
      <c r="EA309" s="92">
        <v>0</v>
      </c>
      <c r="EB309" s="92">
        <v>0</v>
      </c>
      <c r="EC309" s="92">
        <v>0</v>
      </c>
      <c r="ED309" s="92">
        <v>0</v>
      </c>
      <c r="EE309" s="92">
        <v>0</v>
      </c>
      <c r="EF309" s="92">
        <v>0</v>
      </c>
      <c r="EG309" s="92">
        <v>0</v>
      </c>
      <c r="EH309" s="92">
        <v>0</v>
      </c>
      <c r="EI309" s="92">
        <v>0</v>
      </c>
      <c r="EJ309" s="92">
        <v>0</v>
      </c>
      <c r="EK309" s="92">
        <v>0</v>
      </c>
      <c r="EL309" s="92">
        <v>0</v>
      </c>
      <c r="EM309" s="92">
        <v>0</v>
      </c>
      <c r="EN309" s="92">
        <v>0</v>
      </c>
      <c r="EO309" s="92">
        <v>0</v>
      </c>
      <c r="EP309" s="92">
        <v>0</v>
      </c>
      <c r="EQ309" s="92">
        <v>0</v>
      </c>
      <c r="ER309" s="92">
        <v>0</v>
      </c>
      <c r="ES309" s="92">
        <v>0</v>
      </c>
      <c r="ET309" s="92">
        <v>0</v>
      </c>
      <c r="EU309" s="92">
        <v>0</v>
      </c>
      <c r="EV309" s="92">
        <v>0</v>
      </c>
      <c r="EW309" s="92">
        <v>109.253077</v>
      </c>
      <c r="EX309" s="92">
        <v>0</v>
      </c>
      <c r="EY309" s="92">
        <v>0</v>
      </c>
      <c r="EZ309" s="92">
        <v>0</v>
      </c>
      <c r="FA309" s="92">
        <v>0</v>
      </c>
      <c r="FB309" s="92">
        <v>0</v>
      </c>
      <c r="FC309" s="92">
        <v>0</v>
      </c>
      <c r="FD309" s="92">
        <v>0</v>
      </c>
      <c r="FE309" s="92">
        <v>0</v>
      </c>
      <c r="FF309" s="92">
        <v>0</v>
      </c>
      <c r="FG309" s="92">
        <v>0</v>
      </c>
      <c r="FH309" s="92">
        <v>0</v>
      </c>
      <c r="FI309" s="92">
        <v>0</v>
      </c>
      <c r="FJ309" s="92">
        <v>0</v>
      </c>
      <c r="FK309" s="92">
        <v>0</v>
      </c>
      <c r="FL309" s="92">
        <v>0</v>
      </c>
      <c r="FM309" s="92">
        <v>0</v>
      </c>
      <c r="FN309" s="92">
        <v>0</v>
      </c>
      <c r="FO309" s="92">
        <v>0</v>
      </c>
      <c r="FP309" s="92">
        <v>0</v>
      </c>
      <c r="FQ309" s="92">
        <v>0</v>
      </c>
      <c r="FR309" s="92">
        <v>0</v>
      </c>
      <c r="FS309" s="92">
        <v>0</v>
      </c>
      <c r="FT309" s="92">
        <v>0</v>
      </c>
      <c r="FU309" s="92">
        <v>0</v>
      </c>
      <c r="FV309" s="92">
        <v>0</v>
      </c>
      <c r="FW309" s="92">
        <v>0</v>
      </c>
      <c r="FX309" s="92">
        <v>0</v>
      </c>
      <c r="FY309" s="92">
        <v>0</v>
      </c>
      <c r="FZ309" s="92">
        <v>0</v>
      </c>
      <c r="GA309" s="92">
        <v>0</v>
      </c>
      <c r="GB309" s="92">
        <v>0</v>
      </c>
      <c r="GC309" s="92">
        <v>0</v>
      </c>
      <c r="GD309" s="92">
        <v>0</v>
      </c>
      <c r="GE309" s="92">
        <v>0</v>
      </c>
      <c r="GF309" s="92">
        <v>0</v>
      </c>
      <c r="GG309" s="92">
        <v>0</v>
      </c>
      <c r="GH309" s="92">
        <v>0</v>
      </c>
      <c r="GI309" s="92">
        <v>0</v>
      </c>
      <c r="GJ309" s="92">
        <v>0</v>
      </c>
      <c r="GK309" s="92">
        <v>0</v>
      </c>
      <c r="GL309" s="92">
        <v>0</v>
      </c>
      <c r="GM309" s="92">
        <v>0</v>
      </c>
      <c r="GN309" s="92">
        <v>0</v>
      </c>
      <c r="GO309" s="92">
        <v>0</v>
      </c>
      <c r="GP309" s="92">
        <v>0</v>
      </c>
      <c r="GQ309" s="92">
        <v>0</v>
      </c>
      <c r="GR309" s="92">
        <v>0</v>
      </c>
      <c r="GS309" s="92">
        <v>0</v>
      </c>
      <c r="GT309" s="92">
        <v>0</v>
      </c>
      <c r="GU309" s="92">
        <v>0</v>
      </c>
      <c r="GV309" s="92">
        <v>0</v>
      </c>
      <c r="GW309" s="92">
        <v>0</v>
      </c>
      <c r="GX309" s="92">
        <v>0</v>
      </c>
      <c r="GY309" s="92">
        <v>0</v>
      </c>
      <c r="GZ309" s="92">
        <v>0</v>
      </c>
      <c r="HA309" s="92">
        <v>0</v>
      </c>
      <c r="HB309" s="92">
        <v>0</v>
      </c>
      <c r="HC309" s="92">
        <v>0</v>
      </c>
      <c r="HD309" s="92">
        <v>0</v>
      </c>
      <c r="HE309" s="92">
        <v>0</v>
      </c>
      <c r="HF309" s="92">
        <v>0</v>
      </c>
      <c r="HG309" s="92">
        <v>1</v>
      </c>
      <c r="HH309" s="92">
        <v>0</v>
      </c>
      <c r="HI309" s="92">
        <v>0</v>
      </c>
      <c r="HJ309" s="92">
        <v>0</v>
      </c>
      <c r="HK309" s="92">
        <v>0</v>
      </c>
      <c r="HL309" s="92">
        <v>0</v>
      </c>
      <c r="HM309" s="92">
        <v>0</v>
      </c>
      <c r="HN309" s="92">
        <v>0</v>
      </c>
      <c r="HO309" s="92">
        <v>0</v>
      </c>
      <c r="HP309" s="92">
        <v>0</v>
      </c>
      <c r="HQ309" s="92">
        <v>0</v>
      </c>
      <c r="HR309" s="92">
        <v>0</v>
      </c>
      <c r="HS309" s="92">
        <v>0</v>
      </c>
      <c r="HT309" s="92">
        <v>0</v>
      </c>
      <c r="HU309" s="92">
        <v>0</v>
      </c>
      <c r="HV309" s="92">
        <v>0</v>
      </c>
      <c r="HW309" s="92">
        <v>0</v>
      </c>
      <c r="HX309" s="92">
        <v>0</v>
      </c>
      <c r="HY309" s="92">
        <v>0</v>
      </c>
      <c r="HZ309" s="92">
        <v>0</v>
      </c>
      <c r="IA309" s="92">
        <v>0</v>
      </c>
      <c r="IB309" s="92">
        <v>0</v>
      </c>
      <c r="IC309" s="92">
        <v>0</v>
      </c>
      <c r="ID309" s="92">
        <v>0</v>
      </c>
      <c r="IE309" s="92">
        <v>0</v>
      </c>
      <c r="IF309" s="92">
        <v>0</v>
      </c>
      <c r="IG309" s="92">
        <v>0</v>
      </c>
      <c r="IH309" s="92">
        <v>0</v>
      </c>
      <c r="II309" s="92">
        <v>0</v>
      </c>
      <c r="IJ309" s="92">
        <v>0</v>
      </c>
      <c r="IK309" s="92">
        <v>0</v>
      </c>
      <c r="IL309" s="92">
        <v>0</v>
      </c>
      <c r="IM309" s="92">
        <v>0</v>
      </c>
      <c r="IN309" s="92">
        <v>0</v>
      </c>
      <c r="IO309" s="92">
        <v>0</v>
      </c>
      <c r="IP309" s="92">
        <v>0</v>
      </c>
      <c r="IQ309" s="92">
        <v>0</v>
      </c>
      <c r="IR309" s="92">
        <v>0</v>
      </c>
      <c r="IS309" s="92">
        <v>0</v>
      </c>
      <c r="IT309" s="92">
        <v>6.4151194599999997</v>
      </c>
      <c r="IU309" s="92">
        <v>109.253077</v>
      </c>
      <c r="IV309" s="92">
        <v>2.9866700399999999</v>
      </c>
      <c r="IW309" s="92">
        <v>20</v>
      </c>
      <c r="IX309" s="92">
        <v>17</v>
      </c>
      <c r="IY309" s="92">
        <v>0</v>
      </c>
      <c r="IZ309" s="92">
        <v>1</v>
      </c>
      <c r="JA309" s="92">
        <v>0</v>
      </c>
      <c r="JB309" s="92">
        <v>-15832.2564</v>
      </c>
      <c r="JC309" s="92">
        <v>-929.63803600000006</v>
      </c>
      <c r="JD309" s="92">
        <v>-0.101565816</v>
      </c>
      <c r="JE309" s="92">
        <v>-44.475377799999997</v>
      </c>
      <c r="JF309" s="92">
        <v>-2.6115041300000001</v>
      </c>
      <c r="JG309" s="92">
        <v>3.5798617300000002E-2</v>
      </c>
      <c r="JH309" s="92">
        <v>0.60967049900000003</v>
      </c>
      <c r="JI309" s="92">
        <v>17.030560000000001</v>
      </c>
      <c r="JJ309" s="92">
        <v>5.72632808</v>
      </c>
      <c r="JK309" s="92">
        <v>0</v>
      </c>
      <c r="JL309" s="92">
        <v>0</v>
      </c>
      <c r="JM309" s="92">
        <v>0</v>
      </c>
      <c r="JN309" s="92">
        <v>0</v>
      </c>
      <c r="JO309" s="92">
        <v>0</v>
      </c>
      <c r="JP309" s="92">
        <v>0</v>
      </c>
      <c r="JQ309" s="92">
        <v>0</v>
      </c>
      <c r="JR309" s="92">
        <v>0</v>
      </c>
      <c r="JS309" s="92">
        <v>0</v>
      </c>
      <c r="JT309" s="92">
        <v>0</v>
      </c>
      <c r="JU309" s="92">
        <v>0</v>
      </c>
      <c r="JV309" s="92">
        <v>0</v>
      </c>
      <c r="JW309" s="92">
        <v>0</v>
      </c>
      <c r="JX309" s="92">
        <v>0</v>
      </c>
      <c r="JY309" s="92">
        <v>0</v>
      </c>
      <c r="JZ309" s="92">
        <v>0</v>
      </c>
      <c r="KA309" s="92">
        <v>0</v>
      </c>
      <c r="KB309" s="92">
        <v>0</v>
      </c>
      <c r="KC309" s="92">
        <v>0</v>
      </c>
      <c r="KD309" s="92">
        <v>0</v>
      </c>
      <c r="KE309" s="92">
        <v>0</v>
      </c>
      <c r="KF309" s="92">
        <v>0</v>
      </c>
      <c r="KG309" s="92">
        <v>0</v>
      </c>
      <c r="KH309" s="92">
        <v>0</v>
      </c>
      <c r="KI309" s="92">
        <v>0</v>
      </c>
      <c r="KJ309" s="92">
        <v>0</v>
      </c>
      <c r="KK309" s="92">
        <v>0</v>
      </c>
      <c r="KL309" s="92">
        <v>0</v>
      </c>
      <c r="KM309" s="92">
        <v>0</v>
      </c>
      <c r="KN309" s="92">
        <v>0</v>
      </c>
      <c r="KO309" s="92">
        <v>0</v>
      </c>
      <c r="KP309" s="92">
        <v>0</v>
      </c>
      <c r="KQ309" s="92">
        <v>0</v>
      </c>
      <c r="KR309" s="92">
        <v>0</v>
      </c>
      <c r="KS309" s="92">
        <v>0</v>
      </c>
      <c r="KT309" s="92">
        <v>0</v>
      </c>
      <c r="KU309" s="92">
        <v>0</v>
      </c>
      <c r="KV309" s="92">
        <v>0</v>
      </c>
      <c r="KW309" s="92">
        <v>0</v>
      </c>
      <c r="KX309" s="92">
        <v>0</v>
      </c>
      <c r="KY309" s="92">
        <v>0</v>
      </c>
      <c r="KZ309" s="92">
        <v>0</v>
      </c>
      <c r="LA309" s="92">
        <v>0</v>
      </c>
      <c r="LB309" s="92">
        <v>0</v>
      </c>
      <c r="LC309" s="92">
        <v>0</v>
      </c>
      <c r="LD309" s="92">
        <v>0</v>
      </c>
      <c r="LE309" s="92">
        <v>0</v>
      </c>
      <c r="LF309" s="92">
        <v>0</v>
      </c>
      <c r="LG309" s="92">
        <v>0</v>
      </c>
      <c r="LH309" s="92">
        <v>0</v>
      </c>
      <c r="LI309" s="92">
        <v>0</v>
      </c>
      <c r="LJ309" s="92">
        <v>0</v>
      </c>
      <c r="LK309" s="92">
        <v>0</v>
      </c>
      <c r="LL309" s="92">
        <v>0</v>
      </c>
      <c r="LM309" s="92">
        <v>0</v>
      </c>
      <c r="LN309" s="92">
        <v>0</v>
      </c>
      <c r="LO309" s="92">
        <v>0</v>
      </c>
      <c r="LP309" s="92">
        <v>0</v>
      </c>
      <c r="LQ309" s="92">
        <v>0</v>
      </c>
      <c r="LR309" s="92">
        <v>0</v>
      </c>
      <c r="LS309" s="92">
        <v>0</v>
      </c>
      <c r="LT309" s="92">
        <v>0</v>
      </c>
      <c r="LU309" s="92">
        <v>0</v>
      </c>
      <c r="LV309" s="92">
        <v>0</v>
      </c>
      <c r="LW309" s="92">
        <v>0</v>
      </c>
      <c r="LX309" s="92">
        <v>0</v>
      </c>
      <c r="LY309" s="92">
        <v>0</v>
      </c>
      <c r="LZ309" s="92">
        <v>0</v>
      </c>
      <c r="MA309" s="92">
        <v>0</v>
      </c>
      <c r="MB309" s="92">
        <v>0</v>
      </c>
      <c r="MC309" s="92">
        <v>0</v>
      </c>
      <c r="MD309" s="92">
        <v>0</v>
      </c>
      <c r="ME309" s="92">
        <v>0</v>
      </c>
      <c r="MF309" s="92">
        <v>0</v>
      </c>
      <c r="MG309" s="92">
        <v>0</v>
      </c>
      <c r="MH309" s="92">
        <v>0</v>
      </c>
      <c r="MI309" s="92">
        <v>0</v>
      </c>
      <c r="MJ309" s="92">
        <v>0</v>
      </c>
      <c r="MK309" s="92">
        <v>0</v>
      </c>
      <c r="ML309" s="92">
        <v>0</v>
      </c>
      <c r="MM309" s="92">
        <v>0</v>
      </c>
      <c r="MN309" s="92">
        <v>0</v>
      </c>
      <c r="MO309" s="92">
        <v>0</v>
      </c>
      <c r="MP309" s="92">
        <v>0</v>
      </c>
      <c r="MQ309" s="92">
        <v>0</v>
      </c>
      <c r="MR309" s="92">
        <v>0</v>
      </c>
      <c r="MS309" s="92">
        <v>0</v>
      </c>
      <c r="MT309" s="92">
        <v>0</v>
      </c>
      <c r="MU309" s="92">
        <v>0</v>
      </c>
      <c r="MV309" s="92">
        <v>0</v>
      </c>
      <c r="MW309" s="92">
        <v>0</v>
      </c>
      <c r="MX309" s="92">
        <v>0</v>
      </c>
      <c r="MY309" s="92">
        <v>0</v>
      </c>
      <c r="MZ309" s="92">
        <v>0</v>
      </c>
      <c r="NA309" s="92">
        <v>0</v>
      </c>
      <c r="NB309" s="92">
        <v>0</v>
      </c>
      <c r="NC309" s="92">
        <v>0</v>
      </c>
      <c r="ND309" s="92">
        <v>0</v>
      </c>
      <c r="NE309" s="92">
        <v>0</v>
      </c>
      <c r="NF309" s="92">
        <v>0</v>
      </c>
      <c r="NG309" s="92">
        <v>0</v>
      </c>
      <c r="NH309" s="92">
        <v>0</v>
      </c>
      <c r="NI309" s="92">
        <v>0</v>
      </c>
      <c r="NJ309" s="92">
        <v>0</v>
      </c>
      <c r="NK309" s="92">
        <v>0</v>
      </c>
      <c r="NL309" s="92">
        <v>0</v>
      </c>
      <c r="NM309" s="92">
        <v>0</v>
      </c>
      <c r="NN309" s="92">
        <v>0</v>
      </c>
      <c r="NO309" s="92">
        <v>0</v>
      </c>
      <c r="NP309" s="92">
        <v>0</v>
      </c>
      <c r="NQ309" s="92">
        <v>0</v>
      </c>
      <c r="NR309" s="92">
        <v>0</v>
      </c>
      <c r="NS309" s="92">
        <v>0</v>
      </c>
      <c r="NT309" s="92">
        <v>0</v>
      </c>
      <c r="NU309" s="92">
        <v>0</v>
      </c>
      <c r="NV309" s="92">
        <v>0</v>
      </c>
      <c r="NW309" s="92">
        <v>0</v>
      </c>
      <c r="NX309" s="92">
        <v>0</v>
      </c>
      <c r="NY309" s="92">
        <v>0</v>
      </c>
      <c r="NZ309" s="92">
        <v>0</v>
      </c>
      <c r="OA309" s="92">
        <v>0</v>
      </c>
      <c r="OB309" s="92">
        <v>0</v>
      </c>
      <c r="OC309" s="92">
        <v>0</v>
      </c>
      <c r="OD309" s="92">
        <v>0</v>
      </c>
      <c r="OE309" s="92">
        <v>0</v>
      </c>
      <c r="OF309" s="92">
        <v>0</v>
      </c>
      <c r="OG309" s="92">
        <v>0</v>
      </c>
      <c r="OH309" s="92">
        <v>0</v>
      </c>
      <c r="OI309" s="92">
        <v>0</v>
      </c>
      <c r="OJ309" s="92">
        <v>0</v>
      </c>
      <c r="OK309" s="92">
        <v>0</v>
      </c>
      <c r="OL309" s="92">
        <v>0</v>
      </c>
      <c r="OM309" s="92">
        <v>0</v>
      </c>
      <c r="ON309" s="92">
        <v>0</v>
      </c>
      <c r="OO309" s="92">
        <v>0</v>
      </c>
      <c r="OP309" s="92">
        <v>0</v>
      </c>
      <c r="OQ309" s="92">
        <v>0</v>
      </c>
      <c r="OR309" s="92">
        <v>0</v>
      </c>
      <c r="OS309" s="92">
        <v>0</v>
      </c>
      <c r="OT309" s="92">
        <v>0</v>
      </c>
      <c r="OU309" s="92">
        <v>0</v>
      </c>
      <c r="OV309" s="92">
        <v>0</v>
      </c>
      <c r="OW309" s="92">
        <v>0</v>
      </c>
      <c r="OX309" s="92">
        <v>0</v>
      </c>
      <c r="OY309" s="92">
        <v>0</v>
      </c>
      <c r="OZ309" s="92">
        <v>0</v>
      </c>
      <c r="PA309" s="92">
        <v>0</v>
      </c>
      <c r="PB309" s="92">
        <v>0</v>
      </c>
      <c r="PC309" s="92">
        <v>0</v>
      </c>
      <c r="PD309" s="92">
        <v>0</v>
      </c>
      <c r="PE309" s="92">
        <v>0</v>
      </c>
      <c r="PF309" s="92">
        <v>0</v>
      </c>
      <c r="PG309" s="92">
        <v>0</v>
      </c>
      <c r="PH309" s="92">
        <v>0</v>
      </c>
      <c r="PI309" s="92">
        <v>0</v>
      </c>
      <c r="PJ309" s="92">
        <v>0</v>
      </c>
      <c r="PK309" s="92">
        <v>0</v>
      </c>
      <c r="PL309" s="92">
        <v>0</v>
      </c>
      <c r="PM309" s="92">
        <v>0</v>
      </c>
      <c r="PN309" s="92">
        <v>0</v>
      </c>
      <c r="PO309" s="92">
        <v>0</v>
      </c>
      <c r="PP309" s="92">
        <v>0</v>
      </c>
      <c r="PQ309" s="92">
        <v>0</v>
      </c>
      <c r="PR309" s="92">
        <v>0</v>
      </c>
      <c r="PS309" s="92">
        <v>0</v>
      </c>
      <c r="PT309" s="92">
        <v>0</v>
      </c>
      <c r="PU309" s="92">
        <v>0</v>
      </c>
      <c r="PV309" s="92">
        <v>0</v>
      </c>
      <c r="PW309" s="92">
        <v>0</v>
      </c>
      <c r="PX309" s="92">
        <v>0</v>
      </c>
      <c r="PY309" s="92">
        <v>0</v>
      </c>
      <c r="PZ309" s="92">
        <v>0</v>
      </c>
      <c r="QA309" s="92">
        <v>0</v>
      </c>
      <c r="QB309" s="92">
        <v>0</v>
      </c>
      <c r="QC309" s="92">
        <v>0</v>
      </c>
      <c r="QD309" s="92">
        <v>0</v>
      </c>
      <c r="QE309" s="92">
        <v>0</v>
      </c>
      <c r="QF309" s="92">
        <v>0</v>
      </c>
      <c r="QG309" s="92">
        <v>0</v>
      </c>
      <c r="QH309" s="92">
        <v>0</v>
      </c>
      <c r="QI309" s="92">
        <v>0</v>
      </c>
      <c r="QJ309" s="92">
        <v>0</v>
      </c>
      <c r="QK309" s="92">
        <v>0</v>
      </c>
      <c r="QL309" s="92">
        <v>0</v>
      </c>
      <c r="QM309" s="92">
        <v>0</v>
      </c>
      <c r="QN309" s="92">
        <v>0</v>
      </c>
      <c r="QO309" s="92">
        <v>0</v>
      </c>
      <c r="QP309" s="92">
        <v>0</v>
      </c>
      <c r="QQ309" s="92">
        <v>0</v>
      </c>
      <c r="QR309" s="92">
        <v>0</v>
      </c>
      <c r="QS309" s="92">
        <v>0</v>
      </c>
      <c r="QT309" s="92">
        <v>0</v>
      </c>
      <c r="QU309" s="92">
        <v>0</v>
      </c>
      <c r="QV309" s="92">
        <v>0</v>
      </c>
      <c r="QW309" s="92">
        <v>0</v>
      </c>
      <c r="QX309" s="92">
        <v>0</v>
      </c>
      <c r="QY309" s="92">
        <v>0</v>
      </c>
      <c r="QZ309" s="92">
        <v>0</v>
      </c>
      <c r="RA309" s="92">
        <v>0</v>
      </c>
      <c r="RB309" s="92">
        <v>0</v>
      </c>
      <c r="RC309" s="92">
        <v>0</v>
      </c>
      <c r="RD309" s="92">
        <v>0</v>
      </c>
      <c r="RE309" s="92">
        <v>0</v>
      </c>
      <c r="RF309" s="92">
        <v>0</v>
      </c>
      <c r="RG309" s="92">
        <v>0</v>
      </c>
      <c r="RH309" s="92">
        <v>0</v>
      </c>
      <c r="RI309" s="92">
        <v>0</v>
      </c>
      <c r="RJ309" s="92">
        <v>0</v>
      </c>
      <c r="RK309" s="92">
        <v>0</v>
      </c>
      <c r="RL309" s="92">
        <v>0</v>
      </c>
      <c r="RM309" s="92">
        <v>0</v>
      </c>
      <c r="RN309" s="92">
        <v>0</v>
      </c>
      <c r="RO309" s="92">
        <v>0</v>
      </c>
      <c r="RP309" s="92">
        <v>0</v>
      </c>
      <c r="RQ309" s="92">
        <v>0</v>
      </c>
      <c r="RR309" s="92">
        <v>0</v>
      </c>
      <c r="RS309" s="92">
        <v>0</v>
      </c>
      <c r="RT309" s="92">
        <v>0</v>
      </c>
      <c r="RU309" s="92">
        <v>0</v>
      </c>
      <c r="RV309" s="92">
        <v>0</v>
      </c>
      <c r="RW309" s="92">
        <v>0</v>
      </c>
      <c r="RX309" s="92">
        <v>0</v>
      </c>
      <c r="RY309" s="92">
        <v>0</v>
      </c>
      <c r="RZ309" s="92">
        <v>0</v>
      </c>
      <c r="SA309" s="92">
        <v>0</v>
      </c>
      <c r="SB309" s="92">
        <v>0</v>
      </c>
      <c r="SC309" s="92">
        <v>0</v>
      </c>
      <c r="SD309" s="92">
        <v>0</v>
      </c>
      <c r="SE309" s="92">
        <v>0</v>
      </c>
      <c r="SF309" s="92">
        <v>0</v>
      </c>
      <c r="SG309" s="92">
        <v>0</v>
      </c>
      <c r="SH309" s="92">
        <v>0</v>
      </c>
      <c r="SI309" s="92">
        <v>0</v>
      </c>
      <c r="SJ309" s="92">
        <v>0</v>
      </c>
      <c r="SK309" s="92">
        <v>0</v>
      </c>
      <c r="SL309" s="92">
        <v>0</v>
      </c>
      <c r="SM309" s="92">
        <v>0</v>
      </c>
      <c r="SN309" s="92">
        <v>0</v>
      </c>
      <c r="SO309" s="92">
        <v>0</v>
      </c>
      <c r="SP309" s="92">
        <v>0</v>
      </c>
      <c r="SQ309" s="92">
        <v>0</v>
      </c>
      <c r="SR309" s="92">
        <v>0</v>
      </c>
      <c r="SS309" s="92">
        <v>0</v>
      </c>
      <c r="ST309" s="92">
        <v>0</v>
      </c>
      <c r="SU309" s="92">
        <v>0</v>
      </c>
      <c r="SV309" s="92">
        <v>0</v>
      </c>
      <c r="SW309" s="92">
        <v>0</v>
      </c>
      <c r="SX309" s="92">
        <v>0</v>
      </c>
      <c r="SY309" s="92">
        <v>0</v>
      </c>
      <c r="SZ309" s="92">
        <v>0</v>
      </c>
      <c r="TA309" s="92">
        <v>0</v>
      </c>
      <c r="TB309" s="92">
        <v>0</v>
      </c>
      <c r="TC309" s="92">
        <v>17</v>
      </c>
      <c r="TD309" s="92">
        <v>0</v>
      </c>
      <c r="TE309" s="92">
        <v>0</v>
      </c>
      <c r="TF309" s="92">
        <v>0</v>
      </c>
      <c r="TG309" s="92">
        <v>0</v>
      </c>
      <c r="TH309" s="92">
        <v>0</v>
      </c>
      <c r="TI309" s="92">
        <v>0</v>
      </c>
      <c r="TJ309" s="92">
        <v>0</v>
      </c>
      <c r="TK309" s="92">
        <v>0</v>
      </c>
      <c r="TL309" s="92">
        <v>0</v>
      </c>
      <c r="TM309" s="92">
        <v>0</v>
      </c>
      <c r="TN309" s="92">
        <v>0</v>
      </c>
      <c r="TO309" s="92">
        <v>0</v>
      </c>
      <c r="TP309" s="92">
        <v>0</v>
      </c>
      <c r="TQ309" s="92">
        <v>-117179.438503</v>
      </c>
      <c r="TR309" s="92">
        <v>0</v>
      </c>
      <c r="TS309" s="92">
        <v>0</v>
      </c>
      <c r="TT309" s="92">
        <v>0</v>
      </c>
      <c r="TU309" s="92">
        <v>0</v>
      </c>
      <c r="TV309" s="92">
        <v>0</v>
      </c>
      <c r="TW309" s="92">
        <v>0</v>
      </c>
      <c r="TX309" s="92">
        <v>0</v>
      </c>
      <c r="TY309" s="92">
        <v>0</v>
      </c>
      <c r="TZ309" s="92">
        <v>0</v>
      </c>
      <c r="UA309" s="92">
        <v>0</v>
      </c>
      <c r="UB309" s="92">
        <v>0</v>
      </c>
      <c r="UC309" s="92">
        <v>0</v>
      </c>
      <c r="UD309" s="92">
        <v>0</v>
      </c>
      <c r="UE309" s="92">
        <v>0</v>
      </c>
      <c r="UF309" s="92">
        <v>0</v>
      </c>
      <c r="UG309" s="92">
        <v>0</v>
      </c>
      <c r="UH309" s="92">
        <v>0</v>
      </c>
      <c r="UI309" s="92">
        <v>0</v>
      </c>
      <c r="UJ309" s="92">
        <v>0</v>
      </c>
      <c r="UK309" s="92">
        <v>0</v>
      </c>
      <c r="UL309" s="92">
        <v>0</v>
      </c>
      <c r="UM309" s="92">
        <v>0</v>
      </c>
      <c r="UN309" s="92">
        <v>0</v>
      </c>
      <c r="UO309" s="92">
        <v>0</v>
      </c>
      <c r="UP309" s="92">
        <v>0</v>
      </c>
      <c r="UQ309" s="92">
        <v>0</v>
      </c>
      <c r="UR309" s="92">
        <v>0</v>
      </c>
      <c r="US309" s="92">
        <v>0</v>
      </c>
      <c r="UT309" s="92">
        <v>0</v>
      </c>
      <c r="UU309" s="92">
        <v>0</v>
      </c>
      <c r="UV309" s="92">
        <v>0</v>
      </c>
      <c r="UW309" s="92">
        <v>0</v>
      </c>
      <c r="UX309" s="92">
        <v>0</v>
      </c>
      <c r="UY309" s="92">
        <v>0</v>
      </c>
      <c r="UZ309" s="92">
        <v>0</v>
      </c>
      <c r="VA309" s="92">
        <v>0</v>
      </c>
      <c r="VB309" s="92">
        <v>0</v>
      </c>
      <c r="VC309" s="92">
        <v>0</v>
      </c>
      <c r="VD309" s="92">
        <v>0</v>
      </c>
      <c r="VE309" s="92">
        <v>0</v>
      </c>
      <c r="VF309" s="92">
        <v>0</v>
      </c>
      <c r="VG309" s="92">
        <v>0</v>
      </c>
      <c r="VH309" s="92">
        <v>0</v>
      </c>
      <c r="VI309" s="92">
        <v>0</v>
      </c>
      <c r="VJ309" s="92">
        <v>0</v>
      </c>
      <c r="VK309" s="92">
        <v>0</v>
      </c>
      <c r="VL309" s="92">
        <v>0</v>
      </c>
      <c r="VM309" s="92">
        <v>0</v>
      </c>
      <c r="VN309" s="92">
        <v>0</v>
      </c>
      <c r="VO309" s="92">
        <v>0</v>
      </c>
      <c r="VP309" s="92">
        <v>0</v>
      </c>
      <c r="VQ309" s="92">
        <v>0</v>
      </c>
      <c r="VR309" s="92">
        <v>0</v>
      </c>
      <c r="VS309" s="92">
        <v>0</v>
      </c>
      <c r="VT309" s="92">
        <v>0</v>
      </c>
      <c r="VU309" s="92">
        <v>0</v>
      </c>
      <c r="VV309" s="92">
        <v>0</v>
      </c>
      <c r="VW309" s="92">
        <v>0</v>
      </c>
      <c r="VX309" s="92">
        <v>0</v>
      </c>
      <c r="VY309" s="92">
        <v>0</v>
      </c>
      <c r="VZ309" s="92">
        <v>0</v>
      </c>
      <c r="WA309" s="92">
        <v>0</v>
      </c>
      <c r="WB309" s="92">
        <v>0</v>
      </c>
      <c r="WC309" s="92">
        <v>0</v>
      </c>
    </row>
    <row r="310" spans="2:601" ht="13.5" customHeight="1">
      <c r="B310" s="851" t="s">
        <v>2969</v>
      </c>
      <c r="C310" s="92">
        <v>0</v>
      </c>
      <c r="D310" s="92">
        <v>5.7200563799999999</v>
      </c>
      <c r="E310" s="92">
        <v>-5.3175819799999996E-3</v>
      </c>
      <c r="F310" s="92">
        <v>0</v>
      </c>
      <c r="G310" s="92">
        <v>0</v>
      </c>
      <c r="H310" s="92">
        <v>0</v>
      </c>
      <c r="I310" s="92">
        <v>0</v>
      </c>
      <c r="J310" s="92">
        <v>0</v>
      </c>
      <c r="K310" s="92">
        <v>0</v>
      </c>
      <c r="L310" s="92">
        <v>0</v>
      </c>
      <c r="M310" s="92">
        <v>0</v>
      </c>
      <c r="N310" s="92">
        <v>0</v>
      </c>
      <c r="O310" s="92">
        <v>0</v>
      </c>
      <c r="P310" s="92">
        <v>0</v>
      </c>
      <c r="Q310" s="92">
        <v>0</v>
      </c>
      <c r="R310" s="92">
        <v>0</v>
      </c>
      <c r="S310" s="92">
        <v>0</v>
      </c>
      <c r="T310" s="92">
        <v>0</v>
      </c>
      <c r="U310" s="92">
        <v>0</v>
      </c>
      <c r="V310" s="92">
        <v>0</v>
      </c>
      <c r="W310" s="92">
        <v>0</v>
      </c>
      <c r="X310" s="92">
        <v>0</v>
      </c>
      <c r="Y310" s="92">
        <v>0</v>
      </c>
      <c r="Z310" s="92">
        <v>0</v>
      </c>
      <c r="AA310" s="92">
        <v>0</v>
      </c>
      <c r="AB310" s="92">
        <v>0</v>
      </c>
      <c r="AC310" s="92">
        <v>0.33587012900000002</v>
      </c>
      <c r="AD310" s="92">
        <v>0</v>
      </c>
      <c r="AE310" s="92">
        <v>0</v>
      </c>
      <c r="AF310" s="92">
        <v>0</v>
      </c>
      <c r="AG310" s="92">
        <v>0</v>
      </c>
      <c r="AH310" s="92">
        <v>0</v>
      </c>
      <c r="AI310" s="92">
        <v>0</v>
      </c>
      <c r="AJ310" s="92">
        <v>0</v>
      </c>
      <c r="AK310" s="92">
        <v>0</v>
      </c>
      <c r="AL310" s="92">
        <v>0</v>
      </c>
      <c r="AM310" s="92">
        <v>0</v>
      </c>
      <c r="AN310" s="92">
        <v>0</v>
      </c>
      <c r="AO310" s="92">
        <v>0</v>
      </c>
      <c r="AP310" s="92">
        <v>0</v>
      </c>
      <c r="AQ310" s="92">
        <v>0</v>
      </c>
      <c r="AR310" s="92">
        <v>0</v>
      </c>
      <c r="AS310" s="92">
        <v>0</v>
      </c>
      <c r="AT310" s="92">
        <v>0</v>
      </c>
      <c r="AU310" s="92">
        <v>0</v>
      </c>
      <c r="AV310" s="92">
        <v>0</v>
      </c>
      <c r="AW310" s="92">
        <v>0</v>
      </c>
      <c r="AX310" s="92">
        <v>0</v>
      </c>
      <c r="AY310" s="92">
        <v>0</v>
      </c>
      <c r="AZ310" s="92">
        <v>0</v>
      </c>
      <c r="BA310" s="92">
        <v>0</v>
      </c>
      <c r="BB310" s="92">
        <v>0</v>
      </c>
      <c r="BC310" s="92">
        <v>0</v>
      </c>
      <c r="BD310" s="92">
        <v>0</v>
      </c>
      <c r="BE310" s="92">
        <v>0</v>
      </c>
      <c r="BF310" s="92">
        <v>0</v>
      </c>
      <c r="BG310" s="92">
        <v>0</v>
      </c>
      <c r="BH310" s="92">
        <v>0</v>
      </c>
      <c r="BI310" s="92">
        <v>0</v>
      </c>
      <c r="BJ310" s="92">
        <v>0</v>
      </c>
      <c r="BK310" s="92">
        <v>0</v>
      </c>
      <c r="BL310" s="92">
        <v>0</v>
      </c>
      <c r="BM310" s="92">
        <v>0</v>
      </c>
      <c r="BN310" s="92">
        <v>0</v>
      </c>
      <c r="BO310" s="92">
        <v>0</v>
      </c>
      <c r="BP310" s="92">
        <v>0</v>
      </c>
      <c r="BQ310" s="92">
        <v>0</v>
      </c>
      <c r="BR310" s="92">
        <v>0</v>
      </c>
      <c r="BS310" s="92">
        <v>0</v>
      </c>
      <c r="BT310" s="92">
        <v>0</v>
      </c>
      <c r="BU310" s="92">
        <v>0</v>
      </c>
      <c r="BV310" s="92">
        <v>0</v>
      </c>
      <c r="BW310" s="92">
        <v>0</v>
      </c>
      <c r="BX310" s="92">
        <v>0</v>
      </c>
      <c r="BY310" s="92">
        <v>0</v>
      </c>
      <c r="BZ310" s="92">
        <v>0</v>
      </c>
      <c r="CA310" s="92">
        <v>0</v>
      </c>
      <c r="CB310" s="92">
        <v>0</v>
      </c>
      <c r="CC310" s="92">
        <v>0</v>
      </c>
      <c r="CD310" s="92">
        <v>0</v>
      </c>
      <c r="CE310" s="92">
        <v>0</v>
      </c>
      <c r="CF310" s="92">
        <v>0</v>
      </c>
      <c r="CG310" s="92">
        <v>0</v>
      </c>
      <c r="CH310" s="92">
        <v>0</v>
      </c>
      <c r="CI310" s="92">
        <v>0</v>
      </c>
      <c r="CJ310" s="92">
        <v>0</v>
      </c>
      <c r="CK310" s="92">
        <v>0</v>
      </c>
      <c r="CL310" s="92">
        <v>0</v>
      </c>
      <c r="CM310" s="92">
        <v>1</v>
      </c>
      <c r="CN310" s="92">
        <v>0</v>
      </c>
      <c r="CO310" s="92">
        <v>0</v>
      </c>
      <c r="CP310" s="92">
        <v>0</v>
      </c>
      <c r="CQ310" s="92">
        <v>0</v>
      </c>
      <c r="CR310" s="92">
        <v>0</v>
      </c>
      <c r="CS310" s="92">
        <v>0</v>
      </c>
      <c r="CT310" s="92">
        <v>0</v>
      </c>
      <c r="CU310" s="92">
        <v>0</v>
      </c>
      <c r="CV310" s="92">
        <v>0</v>
      </c>
      <c r="CW310" s="92">
        <v>0</v>
      </c>
      <c r="CX310" s="92">
        <v>0</v>
      </c>
      <c r="CY310" s="92">
        <v>0</v>
      </c>
      <c r="CZ310" s="92">
        <v>0</v>
      </c>
      <c r="DA310" s="92">
        <v>0</v>
      </c>
      <c r="DB310" s="92">
        <v>0</v>
      </c>
      <c r="DC310" s="92">
        <v>0</v>
      </c>
      <c r="DD310" s="92">
        <v>0</v>
      </c>
      <c r="DE310" s="92">
        <v>0</v>
      </c>
      <c r="DF310" s="92">
        <v>0</v>
      </c>
      <c r="DG310" s="92">
        <v>0</v>
      </c>
      <c r="DH310" s="92">
        <v>0</v>
      </c>
      <c r="DI310" s="92">
        <v>0</v>
      </c>
      <c r="DJ310" s="92">
        <v>0</v>
      </c>
      <c r="DK310" s="92">
        <v>0</v>
      </c>
      <c r="DL310" s="92">
        <v>0</v>
      </c>
      <c r="DM310" s="92">
        <v>0</v>
      </c>
      <c r="DN310" s="92">
        <v>0</v>
      </c>
      <c r="DO310" s="92">
        <v>0</v>
      </c>
      <c r="DP310" s="92">
        <v>0</v>
      </c>
      <c r="DQ310" s="92">
        <v>0</v>
      </c>
      <c r="DR310" s="92">
        <v>0</v>
      </c>
      <c r="DS310" s="92">
        <v>0</v>
      </c>
      <c r="DT310" s="92">
        <v>0</v>
      </c>
      <c r="DU310" s="92">
        <v>0</v>
      </c>
      <c r="DV310" s="92">
        <v>0</v>
      </c>
      <c r="DW310" s="92">
        <v>0</v>
      </c>
      <c r="DX310" s="92">
        <v>0</v>
      </c>
      <c r="DY310" s="92">
        <v>0</v>
      </c>
      <c r="DZ310" s="92">
        <v>0</v>
      </c>
      <c r="EA310" s="92">
        <v>0</v>
      </c>
      <c r="EB310" s="92">
        <v>0</v>
      </c>
      <c r="EC310" s="92">
        <v>0</v>
      </c>
      <c r="ED310" s="92">
        <v>0</v>
      </c>
      <c r="EE310" s="92">
        <v>0</v>
      </c>
      <c r="EF310" s="92">
        <v>0</v>
      </c>
      <c r="EG310" s="92">
        <v>0</v>
      </c>
      <c r="EH310" s="92">
        <v>0</v>
      </c>
      <c r="EI310" s="92">
        <v>0</v>
      </c>
      <c r="EJ310" s="92">
        <v>0</v>
      </c>
      <c r="EK310" s="92">
        <v>0</v>
      </c>
      <c r="EL310" s="92">
        <v>0</v>
      </c>
      <c r="EM310" s="92">
        <v>0</v>
      </c>
      <c r="EN310" s="92">
        <v>0</v>
      </c>
      <c r="EO310" s="92">
        <v>0</v>
      </c>
      <c r="EP310" s="92">
        <v>0</v>
      </c>
      <c r="EQ310" s="92">
        <v>0</v>
      </c>
      <c r="ER310" s="92">
        <v>0</v>
      </c>
      <c r="ES310" s="92">
        <v>0</v>
      </c>
      <c r="ET310" s="92">
        <v>0</v>
      </c>
      <c r="EU310" s="92">
        <v>0</v>
      </c>
      <c r="EV310" s="92">
        <v>0</v>
      </c>
      <c r="EW310" s="92">
        <v>5.7200563799999999</v>
      </c>
      <c r="EX310" s="92">
        <v>0</v>
      </c>
      <c r="EY310" s="92">
        <v>0</v>
      </c>
      <c r="EZ310" s="92">
        <v>0</v>
      </c>
      <c r="FA310" s="92">
        <v>0</v>
      </c>
      <c r="FB310" s="92">
        <v>0</v>
      </c>
      <c r="FC310" s="92">
        <v>0</v>
      </c>
      <c r="FD310" s="92">
        <v>0</v>
      </c>
      <c r="FE310" s="92">
        <v>0</v>
      </c>
      <c r="FF310" s="92">
        <v>0</v>
      </c>
      <c r="FG310" s="92">
        <v>0</v>
      </c>
      <c r="FH310" s="92">
        <v>0</v>
      </c>
      <c r="FI310" s="92">
        <v>0</v>
      </c>
      <c r="FJ310" s="92">
        <v>0</v>
      </c>
      <c r="FK310" s="92">
        <v>0</v>
      </c>
      <c r="FL310" s="92">
        <v>0</v>
      </c>
      <c r="FM310" s="92">
        <v>0</v>
      </c>
      <c r="FN310" s="92">
        <v>0</v>
      </c>
      <c r="FO310" s="92">
        <v>0</v>
      </c>
      <c r="FP310" s="92">
        <v>0</v>
      </c>
      <c r="FQ310" s="92">
        <v>0</v>
      </c>
      <c r="FR310" s="92">
        <v>0</v>
      </c>
      <c r="FS310" s="92">
        <v>0</v>
      </c>
      <c r="FT310" s="92">
        <v>0</v>
      </c>
      <c r="FU310" s="92">
        <v>0</v>
      </c>
      <c r="FV310" s="92">
        <v>0</v>
      </c>
      <c r="FW310" s="92">
        <v>0</v>
      </c>
      <c r="FX310" s="92">
        <v>0</v>
      </c>
      <c r="FY310" s="92">
        <v>0</v>
      </c>
      <c r="FZ310" s="92">
        <v>0</v>
      </c>
      <c r="GA310" s="92">
        <v>0</v>
      </c>
      <c r="GB310" s="92">
        <v>0</v>
      </c>
      <c r="GC310" s="92">
        <v>0</v>
      </c>
      <c r="GD310" s="92">
        <v>0</v>
      </c>
      <c r="GE310" s="92">
        <v>0</v>
      </c>
      <c r="GF310" s="92">
        <v>0</v>
      </c>
      <c r="GG310" s="92">
        <v>0</v>
      </c>
      <c r="GH310" s="92">
        <v>0</v>
      </c>
      <c r="GI310" s="92">
        <v>0</v>
      </c>
      <c r="GJ310" s="92">
        <v>0</v>
      </c>
      <c r="GK310" s="92">
        <v>0</v>
      </c>
      <c r="GL310" s="92">
        <v>0</v>
      </c>
      <c r="GM310" s="92">
        <v>0</v>
      </c>
      <c r="GN310" s="92">
        <v>0</v>
      </c>
      <c r="GO310" s="92">
        <v>0</v>
      </c>
      <c r="GP310" s="92">
        <v>0</v>
      </c>
      <c r="GQ310" s="92">
        <v>0</v>
      </c>
      <c r="GR310" s="92">
        <v>0</v>
      </c>
      <c r="GS310" s="92">
        <v>0</v>
      </c>
      <c r="GT310" s="92">
        <v>0</v>
      </c>
      <c r="GU310" s="92">
        <v>0</v>
      </c>
      <c r="GV310" s="92">
        <v>0</v>
      </c>
      <c r="GW310" s="92">
        <v>0</v>
      </c>
      <c r="GX310" s="92">
        <v>0</v>
      </c>
      <c r="GY310" s="92">
        <v>0</v>
      </c>
      <c r="GZ310" s="92">
        <v>0</v>
      </c>
      <c r="HA310" s="92">
        <v>0</v>
      </c>
      <c r="HB310" s="92">
        <v>0</v>
      </c>
      <c r="HC310" s="92">
        <v>0</v>
      </c>
      <c r="HD310" s="92">
        <v>0</v>
      </c>
      <c r="HE310" s="92">
        <v>0</v>
      </c>
      <c r="HF310" s="92">
        <v>0</v>
      </c>
      <c r="HG310" s="92">
        <v>1</v>
      </c>
      <c r="HH310" s="92">
        <v>0</v>
      </c>
      <c r="HI310" s="92">
        <v>0</v>
      </c>
      <c r="HJ310" s="92">
        <v>0</v>
      </c>
      <c r="HK310" s="92">
        <v>0</v>
      </c>
      <c r="HL310" s="92">
        <v>0</v>
      </c>
      <c r="HM310" s="92">
        <v>0</v>
      </c>
      <c r="HN310" s="92">
        <v>0</v>
      </c>
      <c r="HO310" s="92">
        <v>0</v>
      </c>
      <c r="HP310" s="92">
        <v>0</v>
      </c>
      <c r="HQ310" s="92">
        <v>0</v>
      </c>
      <c r="HR310" s="92">
        <v>0</v>
      </c>
      <c r="HS310" s="92">
        <v>0</v>
      </c>
      <c r="HT310" s="92">
        <v>0</v>
      </c>
      <c r="HU310" s="92">
        <v>0</v>
      </c>
      <c r="HV310" s="92">
        <v>0</v>
      </c>
      <c r="HW310" s="92">
        <v>0</v>
      </c>
      <c r="HX310" s="92">
        <v>0</v>
      </c>
      <c r="HY310" s="92">
        <v>0</v>
      </c>
      <c r="HZ310" s="92">
        <v>0</v>
      </c>
      <c r="IA310" s="92">
        <v>0</v>
      </c>
      <c r="IB310" s="92">
        <v>0</v>
      </c>
      <c r="IC310" s="92">
        <v>0</v>
      </c>
      <c r="ID310" s="92">
        <v>0</v>
      </c>
      <c r="IE310" s="92">
        <v>0</v>
      </c>
      <c r="IF310" s="92">
        <v>0</v>
      </c>
      <c r="IG310" s="92">
        <v>0</v>
      </c>
      <c r="IH310" s="92">
        <v>0</v>
      </c>
      <c r="II310" s="92">
        <v>0</v>
      </c>
      <c r="IJ310" s="92">
        <v>0</v>
      </c>
      <c r="IK310" s="92">
        <v>0</v>
      </c>
      <c r="IL310" s="92">
        <v>0</v>
      </c>
      <c r="IM310" s="92">
        <v>0</v>
      </c>
      <c r="IN310" s="92">
        <v>0</v>
      </c>
      <c r="IO310" s="92">
        <v>0</v>
      </c>
      <c r="IP310" s="92">
        <v>0</v>
      </c>
      <c r="IQ310" s="92">
        <v>0</v>
      </c>
      <c r="IR310" s="92">
        <v>0</v>
      </c>
      <c r="IS310" s="92">
        <v>0</v>
      </c>
      <c r="IT310" s="92">
        <v>0.33587012900000002</v>
      </c>
      <c r="IU310" s="92">
        <v>5.7200563799999999</v>
      </c>
      <c r="IV310" s="92">
        <v>0.15637015900000001</v>
      </c>
      <c r="IW310" s="92">
        <v>20</v>
      </c>
      <c r="IX310" s="92">
        <v>17</v>
      </c>
      <c r="IY310" s="92">
        <v>0</v>
      </c>
      <c r="IZ310" s="92">
        <v>1</v>
      </c>
      <c r="JA310" s="92">
        <v>0</v>
      </c>
      <c r="JB310" s="92">
        <v>-15832.2564</v>
      </c>
      <c r="JC310" s="92">
        <v>-929.63803600000006</v>
      </c>
      <c r="JD310" s="92">
        <v>-5.3175819799999996E-3</v>
      </c>
      <c r="JE310" s="92">
        <v>-44.475377799999997</v>
      </c>
      <c r="JF310" s="92">
        <v>-2.6115041300000001</v>
      </c>
      <c r="JG310" s="92">
        <v>3.5798617300000002E-2</v>
      </c>
      <c r="JH310" s="92">
        <v>0.60967049900000003</v>
      </c>
      <c r="JI310" s="92">
        <v>17.030560000000001</v>
      </c>
      <c r="JJ310" s="92">
        <v>0.29980775300000001</v>
      </c>
      <c r="JK310" s="92">
        <v>0</v>
      </c>
      <c r="JL310" s="92">
        <v>0</v>
      </c>
      <c r="JM310" s="92">
        <v>0</v>
      </c>
      <c r="JN310" s="92">
        <v>0</v>
      </c>
      <c r="JO310" s="92">
        <v>0</v>
      </c>
      <c r="JP310" s="92">
        <v>0</v>
      </c>
      <c r="JQ310" s="92">
        <v>0</v>
      </c>
      <c r="JR310" s="92">
        <v>0</v>
      </c>
      <c r="JS310" s="92">
        <v>0</v>
      </c>
      <c r="JT310" s="92">
        <v>0</v>
      </c>
      <c r="JU310" s="92">
        <v>0</v>
      </c>
      <c r="JV310" s="92">
        <v>0</v>
      </c>
      <c r="JW310" s="92">
        <v>0</v>
      </c>
      <c r="JX310" s="92">
        <v>0</v>
      </c>
      <c r="JY310" s="92">
        <v>0</v>
      </c>
      <c r="JZ310" s="92">
        <v>0</v>
      </c>
      <c r="KA310" s="92">
        <v>0</v>
      </c>
      <c r="KB310" s="92">
        <v>0</v>
      </c>
      <c r="KC310" s="92">
        <v>0</v>
      </c>
      <c r="KD310" s="92">
        <v>0</v>
      </c>
      <c r="KE310" s="92">
        <v>0</v>
      </c>
      <c r="KF310" s="92">
        <v>0</v>
      </c>
      <c r="KG310" s="92">
        <v>0</v>
      </c>
      <c r="KH310" s="92">
        <v>0</v>
      </c>
      <c r="KI310" s="92">
        <v>0</v>
      </c>
      <c r="KJ310" s="92">
        <v>0</v>
      </c>
      <c r="KK310" s="92">
        <v>0</v>
      </c>
      <c r="KL310" s="92">
        <v>0</v>
      </c>
      <c r="KM310" s="92">
        <v>0</v>
      </c>
      <c r="KN310" s="92">
        <v>0</v>
      </c>
      <c r="KO310" s="92">
        <v>0</v>
      </c>
      <c r="KP310" s="92">
        <v>0</v>
      </c>
      <c r="KQ310" s="92">
        <v>0</v>
      </c>
      <c r="KR310" s="92">
        <v>0</v>
      </c>
      <c r="KS310" s="92">
        <v>0</v>
      </c>
      <c r="KT310" s="92">
        <v>0</v>
      </c>
      <c r="KU310" s="92">
        <v>0</v>
      </c>
      <c r="KV310" s="92">
        <v>0</v>
      </c>
      <c r="KW310" s="92">
        <v>0</v>
      </c>
      <c r="KX310" s="92">
        <v>0</v>
      </c>
      <c r="KY310" s="92">
        <v>0</v>
      </c>
      <c r="KZ310" s="92">
        <v>0</v>
      </c>
      <c r="LA310" s="92">
        <v>0</v>
      </c>
      <c r="LB310" s="92">
        <v>0</v>
      </c>
      <c r="LC310" s="92">
        <v>0</v>
      </c>
      <c r="LD310" s="92">
        <v>0</v>
      </c>
      <c r="LE310" s="92">
        <v>0</v>
      </c>
      <c r="LF310" s="92">
        <v>0</v>
      </c>
      <c r="LG310" s="92">
        <v>0</v>
      </c>
      <c r="LH310" s="92">
        <v>0</v>
      </c>
      <c r="LI310" s="92">
        <v>0</v>
      </c>
      <c r="LJ310" s="92">
        <v>0</v>
      </c>
      <c r="LK310" s="92">
        <v>0</v>
      </c>
      <c r="LL310" s="92">
        <v>0</v>
      </c>
      <c r="LM310" s="92">
        <v>0</v>
      </c>
      <c r="LN310" s="92">
        <v>0</v>
      </c>
      <c r="LO310" s="92">
        <v>0</v>
      </c>
      <c r="LP310" s="92">
        <v>0</v>
      </c>
      <c r="LQ310" s="92">
        <v>0</v>
      </c>
      <c r="LR310" s="92">
        <v>0</v>
      </c>
      <c r="LS310" s="92">
        <v>0</v>
      </c>
      <c r="LT310" s="92">
        <v>0</v>
      </c>
      <c r="LU310" s="92">
        <v>0</v>
      </c>
      <c r="LV310" s="92">
        <v>0</v>
      </c>
      <c r="LW310" s="92">
        <v>0</v>
      </c>
      <c r="LX310" s="92">
        <v>0</v>
      </c>
      <c r="LY310" s="92">
        <v>0</v>
      </c>
      <c r="LZ310" s="92">
        <v>0</v>
      </c>
      <c r="MA310" s="92">
        <v>0</v>
      </c>
      <c r="MB310" s="92">
        <v>0</v>
      </c>
      <c r="MC310" s="92">
        <v>0</v>
      </c>
      <c r="MD310" s="92">
        <v>0</v>
      </c>
      <c r="ME310" s="92">
        <v>0</v>
      </c>
      <c r="MF310" s="92">
        <v>0</v>
      </c>
      <c r="MG310" s="92">
        <v>0</v>
      </c>
      <c r="MH310" s="92">
        <v>0</v>
      </c>
      <c r="MI310" s="92">
        <v>0</v>
      </c>
      <c r="MJ310" s="92">
        <v>0</v>
      </c>
      <c r="MK310" s="92">
        <v>0</v>
      </c>
      <c r="ML310" s="92">
        <v>0</v>
      </c>
      <c r="MM310" s="92">
        <v>0</v>
      </c>
      <c r="MN310" s="92">
        <v>0</v>
      </c>
      <c r="MO310" s="92">
        <v>0</v>
      </c>
      <c r="MP310" s="92">
        <v>0</v>
      </c>
      <c r="MQ310" s="92">
        <v>0</v>
      </c>
      <c r="MR310" s="92">
        <v>0</v>
      </c>
      <c r="MS310" s="92">
        <v>0</v>
      </c>
      <c r="MT310" s="92">
        <v>0</v>
      </c>
      <c r="MU310" s="92">
        <v>0</v>
      </c>
      <c r="MV310" s="92">
        <v>0</v>
      </c>
      <c r="MW310" s="92">
        <v>0</v>
      </c>
      <c r="MX310" s="92">
        <v>0</v>
      </c>
      <c r="MY310" s="92">
        <v>0</v>
      </c>
      <c r="MZ310" s="92">
        <v>0</v>
      </c>
      <c r="NA310" s="92">
        <v>0</v>
      </c>
      <c r="NB310" s="92">
        <v>0</v>
      </c>
      <c r="NC310" s="92">
        <v>0</v>
      </c>
      <c r="ND310" s="92">
        <v>0</v>
      </c>
      <c r="NE310" s="92">
        <v>0</v>
      </c>
      <c r="NF310" s="92">
        <v>0</v>
      </c>
      <c r="NG310" s="92">
        <v>0</v>
      </c>
      <c r="NH310" s="92">
        <v>0</v>
      </c>
      <c r="NI310" s="92">
        <v>0</v>
      </c>
      <c r="NJ310" s="92">
        <v>0</v>
      </c>
      <c r="NK310" s="92">
        <v>0</v>
      </c>
      <c r="NL310" s="92">
        <v>0</v>
      </c>
      <c r="NM310" s="92">
        <v>0</v>
      </c>
      <c r="NN310" s="92">
        <v>0</v>
      </c>
      <c r="NO310" s="92">
        <v>0</v>
      </c>
      <c r="NP310" s="92">
        <v>0</v>
      </c>
      <c r="NQ310" s="92">
        <v>0</v>
      </c>
      <c r="NR310" s="92">
        <v>0</v>
      </c>
      <c r="NS310" s="92">
        <v>0</v>
      </c>
      <c r="NT310" s="92">
        <v>0</v>
      </c>
      <c r="NU310" s="92">
        <v>0</v>
      </c>
      <c r="NV310" s="92">
        <v>0</v>
      </c>
      <c r="NW310" s="92">
        <v>0</v>
      </c>
      <c r="NX310" s="92">
        <v>0</v>
      </c>
      <c r="NY310" s="92">
        <v>0</v>
      </c>
      <c r="NZ310" s="92">
        <v>0</v>
      </c>
      <c r="OA310" s="92">
        <v>0</v>
      </c>
      <c r="OB310" s="92">
        <v>0</v>
      </c>
      <c r="OC310" s="92">
        <v>0</v>
      </c>
      <c r="OD310" s="92">
        <v>0</v>
      </c>
      <c r="OE310" s="92">
        <v>0</v>
      </c>
      <c r="OF310" s="92">
        <v>0</v>
      </c>
      <c r="OG310" s="92">
        <v>0</v>
      </c>
      <c r="OH310" s="92">
        <v>0</v>
      </c>
      <c r="OI310" s="92">
        <v>0</v>
      </c>
      <c r="OJ310" s="92">
        <v>0</v>
      </c>
      <c r="OK310" s="92">
        <v>0</v>
      </c>
      <c r="OL310" s="92">
        <v>0</v>
      </c>
      <c r="OM310" s="92">
        <v>0</v>
      </c>
      <c r="ON310" s="92">
        <v>0</v>
      </c>
      <c r="OO310" s="92">
        <v>0</v>
      </c>
      <c r="OP310" s="92">
        <v>0</v>
      </c>
      <c r="OQ310" s="92">
        <v>0</v>
      </c>
      <c r="OR310" s="92">
        <v>0</v>
      </c>
      <c r="OS310" s="92">
        <v>0</v>
      </c>
      <c r="OT310" s="92">
        <v>0</v>
      </c>
      <c r="OU310" s="92">
        <v>0</v>
      </c>
      <c r="OV310" s="92">
        <v>0</v>
      </c>
      <c r="OW310" s="92">
        <v>0</v>
      </c>
      <c r="OX310" s="92">
        <v>0</v>
      </c>
      <c r="OY310" s="92">
        <v>0</v>
      </c>
      <c r="OZ310" s="92">
        <v>0</v>
      </c>
      <c r="PA310" s="92">
        <v>0</v>
      </c>
      <c r="PB310" s="92">
        <v>0</v>
      </c>
      <c r="PC310" s="92">
        <v>0</v>
      </c>
      <c r="PD310" s="92">
        <v>0</v>
      </c>
      <c r="PE310" s="92">
        <v>0</v>
      </c>
      <c r="PF310" s="92">
        <v>0</v>
      </c>
      <c r="PG310" s="92">
        <v>0</v>
      </c>
      <c r="PH310" s="92">
        <v>0</v>
      </c>
      <c r="PI310" s="92">
        <v>0</v>
      </c>
      <c r="PJ310" s="92">
        <v>0</v>
      </c>
      <c r="PK310" s="92">
        <v>0</v>
      </c>
      <c r="PL310" s="92">
        <v>0</v>
      </c>
      <c r="PM310" s="92">
        <v>0</v>
      </c>
      <c r="PN310" s="92">
        <v>0</v>
      </c>
      <c r="PO310" s="92">
        <v>0</v>
      </c>
      <c r="PP310" s="92">
        <v>0</v>
      </c>
      <c r="PQ310" s="92">
        <v>0</v>
      </c>
      <c r="PR310" s="92">
        <v>0</v>
      </c>
      <c r="PS310" s="92">
        <v>0</v>
      </c>
      <c r="PT310" s="92">
        <v>0</v>
      </c>
      <c r="PU310" s="92">
        <v>0</v>
      </c>
      <c r="PV310" s="92">
        <v>0</v>
      </c>
      <c r="PW310" s="92">
        <v>0</v>
      </c>
      <c r="PX310" s="92">
        <v>0</v>
      </c>
      <c r="PY310" s="92">
        <v>0</v>
      </c>
      <c r="PZ310" s="92">
        <v>0</v>
      </c>
      <c r="QA310" s="92">
        <v>0</v>
      </c>
      <c r="QB310" s="92">
        <v>0</v>
      </c>
      <c r="QC310" s="92">
        <v>0</v>
      </c>
      <c r="QD310" s="92">
        <v>0</v>
      </c>
      <c r="QE310" s="92">
        <v>0</v>
      </c>
      <c r="QF310" s="92">
        <v>0</v>
      </c>
      <c r="QG310" s="92">
        <v>0</v>
      </c>
      <c r="QH310" s="92">
        <v>0</v>
      </c>
      <c r="QI310" s="92">
        <v>0</v>
      </c>
      <c r="QJ310" s="92">
        <v>0</v>
      </c>
      <c r="QK310" s="92">
        <v>0</v>
      </c>
      <c r="QL310" s="92">
        <v>0</v>
      </c>
      <c r="QM310" s="92">
        <v>0</v>
      </c>
      <c r="QN310" s="92">
        <v>0</v>
      </c>
      <c r="QO310" s="92">
        <v>0</v>
      </c>
      <c r="QP310" s="92">
        <v>0</v>
      </c>
      <c r="QQ310" s="92">
        <v>0</v>
      </c>
      <c r="QR310" s="92">
        <v>0</v>
      </c>
      <c r="QS310" s="92">
        <v>0</v>
      </c>
      <c r="QT310" s="92">
        <v>0</v>
      </c>
      <c r="QU310" s="92">
        <v>0</v>
      </c>
      <c r="QV310" s="92">
        <v>0</v>
      </c>
      <c r="QW310" s="92">
        <v>0</v>
      </c>
      <c r="QX310" s="92">
        <v>0</v>
      </c>
      <c r="QY310" s="92">
        <v>0</v>
      </c>
      <c r="QZ310" s="92">
        <v>0</v>
      </c>
      <c r="RA310" s="92">
        <v>0</v>
      </c>
      <c r="RB310" s="92">
        <v>0</v>
      </c>
      <c r="RC310" s="92">
        <v>0</v>
      </c>
      <c r="RD310" s="92">
        <v>0</v>
      </c>
      <c r="RE310" s="92">
        <v>0</v>
      </c>
      <c r="RF310" s="92">
        <v>0</v>
      </c>
      <c r="RG310" s="92">
        <v>0</v>
      </c>
      <c r="RH310" s="92">
        <v>0</v>
      </c>
      <c r="RI310" s="92">
        <v>0</v>
      </c>
      <c r="RJ310" s="92">
        <v>0</v>
      </c>
      <c r="RK310" s="92">
        <v>0</v>
      </c>
      <c r="RL310" s="92">
        <v>0</v>
      </c>
      <c r="RM310" s="92">
        <v>0</v>
      </c>
      <c r="RN310" s="92">
        <v>0</v>
      </c>
      <c r="RO310" s="92">
        <v>0</v>
      </c>
      <c r="RP310" s="92">
        <v>0</v>
      </c>
      <c r="RQ310" s="92">
        <v>0</v>
      </c>
      <c r="RR310" s="92">
        <v>0</v>
      </c>
      <c r="RS310" s="92">
        <v>0</v>
      </c>
      <c r="RT310" s="92">
        <v>0</v>
      </c>
      <c r="RU310" s="92">
        <v>0</v>
      </c>
      <c r="RV310" s="92">
        <v>0</v>
      </c>
      <c r="RW310" s="92">
        <v>0</v>
      </c>
      <c r="RX310" s="92">
        <v>0</v>
      </c>
      <c r="RY310" s="92">
        <v>0</v>
      </c>
      <c r="RZ310" s="92">
        <v>0</v>
      </c>
      <c r="SA310" s="92">
        <v>0</v>
      </c>
      <c r="SB310" s="92">
        <v>0</v>
      </c>
      <c r="SC310" s="92">
        <v>0</v>
      </c>
      <c r="SD310" s="92">
        <v>0</v>
      </c>
      <c r="SE310" s="92">
        <v>0</v>
      </c>
      <c r="SF310" s="92">
        <v>0</v>
      </c>
      <c r="SG310" s="92">
        <v>0</v>
      </c>
      <c r="SH310" s="92">
        <v>0</v>
      </c>
      <c r="SI310" s="92">
        <v>0</v>
      </c>
      <c r="SJ310" s="92">
        <v>0</v>
      </c>
      <c r="SK310" s="92">
        <v>0</v>
      </c>
      <c r="SL310" s="92">
        <v>0</v>
      </c>
      <c r="SM310" s="92">
        <v>0</v>
      </c>
      <c r="SN310" s="92">
        <v>0</v>
      </c>
      <c r="SO310" s="92">
        <v>0</v>
      </c>
      <c r="SP310" s="92">
        <v>0</v>
      </c>
      <c r="SQ310" s="92">
        <v>0</v>
      </c>
      <c r="SR310" s="92">
        <v>0</v>
      </c>
      <c r="SS310" s="92">
        <v>0</v>
      </c>
      <c r="ST310" s="92">
        <v>0</v>
      </c>
      <c r="SU310" s="92">
        <v>0</v>
      </c>
      <c r="SV310" s="92">
        <v>0</v>
      </c>
      <c r="SW310" s="92">
        <v>0</v>
      </c>
      <c r="SX310" s="92">
        <v>0</v>
      </c>
      <c r="SY310" s="92">
        <v>0</v>
      </c>
      <c r="SZ310" s="92">
        <v>0</v>
      </c>
      <c r="TA310" s="92">
        <v>0</v>
      </c>
      <c r="TB310" s="92">
        <v>0</v>
      </c>
      <c r="TC310" s="92">
        <v>17</v>
      </c>
      <c r="TD310" s="92">
        <v>0</v>
      </c>
      <c r="TE310" s="92">
        <v>0</v>
      </c>
      <c r="TF310" s="92">
        <v>0</v>
      </c>
      <c r="TG310" s="92">
        <v>0</v>
      </c>
      <c r="TH310" s="92">
        <v>0</v>
      </c>
      <c r="TI310" s="92">
        <v>0</v>
      </c>
      <c r="TJ310" s="92">
        <v>0</v>
      </c>
      <c r="TK310" s="92">
        <v>0</v>
      </c>
      <c r="TL310" s="92">
        <v>0</v>
      </c>
      <c r="TM310" s="92">
        <v>0</v>
      </c>
      <c r="TN310" s="92">
        <v>0</v>
      </c>
      <c r="TO310" s="92">
        <v>0</v>
      </c>
      <c r="TP310" s="92">
        <v>0</v>
      </c>
      <c r="TQ310" s="92">
        <v>-6135.0491100999998</v>
      </c>
      <c r="TR310" s="92">
        <v>0</v>
      </c>
      <c r="TS310" s="92">
        <v>0</v>
      </c>
      <c r="TT310" s="92">
        <v>0</v>
      </c>
      <c r="TU310" s="92">
        <v>0</v>
      </c>
      <c r="TV310" s="92">
        <v>0</v>
      </c>
      <c r="TW310" s="92">
        <v>0</v>
      </c>
      <c r="TX310" s="92">
        <v>0</v>
      </c>
      <c r="TY310" s="92">
        <v>0</v>
      </c>
      <c r="TZ310" s="92">
        <v>0</v>
      </c>
      <c r="UA310" s="92">
        <v>0</v>
      </c>
      <c r="UB310" s="92">
        <v>0</v>
      </c>
      <c r="UC310" s="92">
        <v>0</v>
      </c>
      <c r="UD310" s="92">
        <v>0</v>
      </c>
      <c r="UE310" s="92">
        <v>0</v>
      </c>
      <c r="UF310" s="92">
        <v>0</v>
      </c>
      <c r="UG310" s="92">
        <v>0</v>
      </c>
      <c r="UH310" s="92">
        <v>0</v>
      </c>
      <c r="UI310" s="92">
        <v>0</v>
      </c>
      <c r="UJ310" s="92">
        <v>0</v>
      </c>
      <c r="UK310" s="92">
        <v>0</v>
      </c>
      <c r="UL310" s="92">
        <v>0</v>
      </c>
      <c r="UM310" s="92">
        <v>0</v>
      </c>
      <c r="UN310" s="92">
        <v>0</v>
      </c>
      <c r="UO310" s="92">
        <v>0</v>
      </c>
      <c r="UP310" s="92">
        <v>0</v>
      </c>
      <c r="UQ310" s="92">
        <v>0</v>
      </c>
      <c r="UR310" s="92">
        <v>0</v>
      </c>
      <c r="US310" s="92">
        <v>0</v>
      </c>
      <c r="UT310" s="92">
        <v>0</v>
      </c>
      <c r="UU310" s="92">
        <v>0</v>
      </c>
      <c r="UV310" s="92">
        <v>0</v>
      </c>
      <c r="UW310" s="92">
        <v>0</v>
      </c>
      <c r="UX310" s="92">
        <v>0</v>
      </c>
      <c r="UY310" s="92">
        <v>0</v>
      </c>
      <c r="UZ310" s="92">
        <v>0</v>
      </c>
      <c r="VA310" s="92">
        <v>0</v>
      </c>
      <c r="VB310" s="92">
        <v>0</v>
      </c>
      <c r="VC310" s="92">
        <v>0</v>
      </c>
      <c r="VD310" s="92">
        <v>0</v>
      </c>
      <c r="VE310" s="92">
        <v>0</v>
      </c>
      <c r="VF310" s="92">
        <v>0</v>
      </c>
      <c r="VG310" s="92">
        <v>0</v>
      </c>
      <c r="VH310" s="92">
        <v>0</v>
      </c>
      <c r="VI310" s="92">
        <v>0</v>
      </c>
      <c r="VJ310" s="92">
        <v>0</v>
      </c>
      <c r="VK310" s="92">
        <v>0</v>
      </c>
      <c r="VL310" s="92">
        <v>0</v>
      </c>
      <c r="VM310" s="92">
        <v>0</v>
      </c>
      <c r="VN310" s="92">
        <v>0</v>
      </c>
      <c r="VO310" s="92">
        <v>0</v>
      </c>
      <c r="VP310" s="92">
        <v>0</v>
      </c>
      <c r="VQ310" s="92">
        <v>0</v>
      </c>
      <c r="VR310" s="92">
        <v>0</v>
      </c>
      <c r="VS310" s="92">
        <v>0</v>
      </c>
      <c r="VT310" s="92">
        <v>0</v>
      </c>
      <c r="VU310" s="92">
        <v>0</v>
      </c>
      <c r="VV310" s="92">
        <v>0</v>
      </c>
      <c r="VW310" s="92">
        <v>0</v>
      </c>
      <c r="VX310" s="92">
        <v>0</v>
      </c>
      <c r="VY310" s="92">
        <v>0</v>
      </c>
      <c r="VZ310" s="92">
        <v>0</v>
      </c>
      <c r="WA310" s="92">
        <v>0</v>
      </c>
      <c r="WB310" s="92">
        <v>0</v>
      </c>
      <c r="WC310" s="92">
        <v>0</v>
      </c>
    </row>
    <row r="311" spans="2:601" ht="13.5" customHeight="1">
      <c r="B311" s="851" t="s">
        <v>2970</v>
      </c>
      <c r="C311" s="92">
        <v>0</v>
      </c>
      <c r="D311" s="92">
        <v>156.63251</v>
      </c>
      <c r="E311" s="92">
        <v>-0.39999494600000002</v>
      </c>
      <c r="F311" s="92">
        <v>4.36894881</v>
      </c>
      <c r="G311" s="92">
        <v>0</v>
      </c>
      <c r="H311" s="92">
        <v>0</v>
      </c>
      <c r="I311" s="92">
        <v>0</v>
      </c>
      <c r="J311" s="92">
        <v>0</v>
      </c>
      <c r="K311" s="92">
        <v>0</v>
      </c>
      <c r="L311" s="92">
        <v>0</v>
      </c>
      <c r="M311" s="92">
        <v>0</v>
      </c>
      <c r="N311" s="92">
        <v>0</v>
      </c>
      <c r="O311" s="92">
        <v>0</v>
      </c>
      <c r="P311" s="92">
        <v>0</v>
      </c>
      <c r="Q311" s="92">
        <v>0</v>
      </c>
      <c r="R311" s="92">
        <v>0</v>
      </c>
      <c r="S311" s="92">
        <v>0</v>
      </c>
      <c r="T311" s="92">
        <v>0</v>
      </c>
      <c r="U311" s="92">
        <v>0</v>
      </c>
      <c r="V311" s="92">
        <v>0</v>
      </c>
      <c r="W311" s="92">
        <v>0</v>
      </c>
      <c r="X311" s="92">
        <v>0</v>
      </c>
      <c r="Y311" s="92">
        <v>0.43036240399999998</v>
      </c>
      <c r="Z311" s="92">
        <v>0</v>
      </c>
      <c r="AA311" s="92">
        <v>0</v>
      </c>
      <c r="AB311" s="92">
        <v>0</v>
      </c>
      <c r="AC311" s="92">
        <v>0</v>
      </c>
      <c r="AD311" s="92">
        <v>0</v>
      </c>
      <c r="AE311" s="92">
        <v>0</v>
      </c>
      <c r="AF311" s="92">
        <v>0</v>
      </c>
      <c r="AG311" s="92">
        <v>0</v>
      </c>
      <c r="AH311" s="92">
        <v>0</v>
      </c>
      <c r="AI311" s="92">
        <v>0</v>
      </c>
      <c r="AJ311" s="92">
        <v>0</v>
      </c>
      <c r="AK311" s="92">
        <v>0</v>
      </c>
      <c r="AL311" s="92">
        <v>0</v>
      </c>
      <c r="AM311" s="92">
        <v>0</v>
      </c>
      <c r="AN311" s="92">
        <v>0</v>
      </c>
      <c r="AO311" s="92">
        <v>0</v>
      </c>
      <c r="AP311" s="92">
        <v>0</v>
      </c>
      <c r="AQ311" s="92">
        <v>0</v>
      </c>
      <c r="AR311" s="92">
        <v>0</v>
      </c>
      <c r="AS311" s="92">
        <v>0</v>
      </c>
      <c r="AT311" s="92">
        <v>0</v>
      </c>
      <c r="AU311" s="92">
        <v>0</v>
      </c>
      <c r="AV311" s="92">
        <v>0</v>
      </c>
      <c r="AW311" s="92">
        <v>0</v>
      </c>
      <c r="AX311" s="92">
        <v>0</v>
      </c>
      <c r="AY311" s="92">
        <v>0</v>
      </c>
      <c r="AZ311" s="92">
        <v>0</v>
      </c>
      <c r="BA311" s="92">
        <v>0</v>
      </c>
      <c r="BB311" s="92">
        <v>0</v>
      </c>
      <c r="BC311" s="92">
        <v>0</v>
      </c>
      <c r="BD311" s="92">
        <v>0</v>
      </c>
      <c r="BE311" s="92">
        <v>0</v>
      </c>
      <c r="BF311" s="92">
        <v>0</v>
      </c>
      <c r="BG311" s="92">
        <v>0</v>
      </c>
      <c r="BH311" s="92">
        <v>0</v>
      </c>
      <c r="BI311" s="92">
        <v>0</v>
      </c>
      <c r="BJ311" s="92">
        <v>0</v>
      </c>
      <c r="BK311" s="92">
        <v>0</v>
      </c>
      <c r="BL311" s="92">
        <v>0</v>
      </c>
      <c r="BM311" s="92">
        <v>0</v>
      </c>
      <c r="BN311" s="92">
        <v>0</v>
      </c>
      <c r="BO311" s="92">
        <v>0</v>
      </c>
      <c r="BP311" s="92">
        <v>0.91032829800000004</v>
      </c>
      <c r="BQ311" s="92">
        <v>0</v>
      </c>
      <c r="BR311" s="92">
        <v>0</v>
      </c>
      <c r="BS311" s="92">
        <v>0</v>
      </c>
      <c r="BT311" s="92">
        <v>0</v>
      </c>
      <c r="BU311" s="92">
        <v>0</v>
      </c>
      <c r="BV311" s="92">
        <v>0</v>
      </c>
      <c r="BW311" s="92">
        <v>0</v>
      </c>
      <c r="BX311" s="92">
        <v>0</v>
      </c>
      <c r="BY311" s="92">
        <v>0</v>
      </c>
      <c r="BZ311" s="92">
        <v>0</v>
      </c>
      <c r="CA311" s="92">
        <v>0</v>
      </c>
      <c r="CB311" s="92">
        <v>0</v>
      </c>
      <c r="CC311" s="92">
        <v>0</v>
      </c>
      <c r="CD311" s="92">
        <v>0</v>
      </c>
      <c r="CE311" s="92">
        <v>0</v>
      </c>
      <c r="CF311" s="92">
        <v>0</v>
      </c>
      <c r="CG311" s="92">
        <v>0</v>
      </c>
      <c r="CH311" s="92">
        <v>0</v>
      </c>
      <c r="CI311" s="92">
        <v>8.9671701800000003E-2</v>
      </c>
      <c r="CJ311" s="92">
        <v>0</v>
      </c>
      <c r="CK311" s="92">
        <v>0</v>
      </c>
      <c r="CL311" s="92">
        <v>0</v>
      </c>
      <c r="CM311" s="92">
        <v>0</v>
      </c>
      <c r="CN311" s="92">
        <v>0</v>
      </c>
      <c r="CO311" s="92">
        <v>0</v>
      </c>
      <c r="CP311" s="92">
        <v>0</v>
      </c>
      <c r="CQ311" s="92">
        <v>0</v>
      </c>
      <c r="CR311" s="92">
        <v>0</v>
      </c>
      <c r="CS311" s="92">
        <v>0</v>
      </c>
      <c r="CT311" s="92">
        <v>0</v>
      </c>
      <c r="CU311" s="92">
        <v>0</v>
      </c>
      <c r="CV311" s="92">
        <v>0</v>
      </c>
      <c r="CW311" s="92">
        <v>0</v>
      </c>
      <c r="CX311" s="92">
        <v>0</v>
      </c>
      <c r="CY311" s="92">
        <v>0</v>
      </c>
      <c r="CZ311" s="92">
        <v>0</v>
      </c>
      <c r="DA311" s="92">
        <v>0</v>
      </c>
      <c r="DB311" s="92">
        <v>0</v>
      </c>
      <c r="DC311" s="92">
        <v>0</v>
      </c>
      <c r="DD311" s="92">
        <v>0</v>
      </c>
      <c r="DE311" s="92">
        <v>0</v>
      </c>
      <c r="DF311" s="92">
        <v>0</v>
      </c>
      <c r="DG311" s="92">
        <v>0</v>
      </c>
      <c r="DH311" s="92">
        <v>0</v>
      </c>
      <c r="DI311" s="92">
        <v>0</v>
      </c>
      <c r="DJ311" s="92">
        <v>0</v>
      </c>
      <c r="DK311" s="92">
        <v>0</v>
      </c>
      <c r="DL311" s="92">
        <v>0</v>
      </c>
      <c r="DM311" s="92">
        <v>0</v>
      </c>
      <c r="DN311" s="92">
        <v>0</v>
      </c>
      <c r="DO311" s="92">
        <v>0</v>
      </c>
      <c r="DP311" s="92">
        <v>0</v>
      </c>
      <c r="DQ311" s="92">
        <v>0</v>
      </c>
      <c r="DR311" s="92">
        <v>0</v>
      </c>
      <c r="DS311" s="92">
        <v>0</v>
      </c>
      <c r="DT311" s="92">
        <v>0</v>
      </c>
      <c r="DU311" s="92">
        <v>0</v>
      </c>
      <c r="DV311" s="92">
        <v>0</v>
      </c>
      <c r="DW311" s="92">
        <v>0</v>
      </c>
      <c r="DX311" s="92">
        <v>0</v>
      </c>
      <c r="DY311" s="92">
        <v>0</v>
      </c>
      <c r="DZ311" s="92">
        <v>78.707836099999994</v>
      </c>
      <c r="EA311" s="92">
        <v>0</v>
      </c>
      <c r="EB311" s="92">
        <v>0</v>
      </c>
      <c r="EC311" s="92">
        <v>0</v>
      </c>
      <c r="ED311" s="92">
        <v>0</v>
      </c>
      <c r="EE311" s="92">
        <v>0</v>
      </c>
      <c r="EF311" s="92">
        <v>0</v>
      </c>
      <c r="EG311" s="92">
        <v>0</v>
      </c>
      <c r="EH311" s="92">
        <v>0</v>
      </c>
      <c r="EI311" s="92">
        <v>0</v>
      </c>
      <c r="EJ311" s="92">
        <v>0</v>
      </c>
      <c r="EK311" s="92">
        <v>0</v>
      </c>
      <c r="EL311" s="92">
        <v>0</v>
      </c>
      <c r="EM311" s="92">
        <v>0</v>
      </c>
      <c r="EN311" s="92">
        <v>0</v>
      </c>
      <c r="EO311" s="92">
        <v>0</v>
      </c>
      <c r="EP311" s="92">
        <v>0</v>
      </c>
      <c r="EQ311" s="92">
        <v>0</v>
      </c>
      <c r="ER311" s="92">
        <v>0</v>
      </c>
      <c r="ES311" s="92">
        <v>38.766546099999999</v>
      </c>
      <c r="ET311" s="92">
        <v>0</v>
      </c>
      <c r="EU311" s="92">
        <v>0</v>
      </c>
      <c r="EV311" s="92">
        <v>0</v>
      </c>
      <c r="EW311" s="92">
        <v>0</v>
      </c>
      <c r="EX311" s="92">
        <v>0</v>
      </c>
      <c r="EY311" s="92">
        <v>0</v>
      </c>
      <c r="EZ311" s="92">
        <v>0</v>
      </c>
      <c r="FA311" s="92">
        <v>0</v>
      </c>
      <c r="FB311" s="92">
        <v>0</v>
      </c>
      <c r="FC311" s="92">
        <v>0</v>
      </c>
      <c r="FD311" s="92">
        <v>0</v>
      </c>
      <c r="FE311" s="92">
        <v>0</v>
      </c>
      <c r="FF311" s="92">
        <v>0</v>
      </c>
      <c r="FG311" s="92">
        <v>0</v>
      </c>
      <c r="FH311" s="92">
        <v>0</v>
      </c>
      <c r="FI311" s="92">
        <v>0</v>
      </c>
      <c r="FJ311" s="92">
        <v>0</v>
      </c>
      <c r="FK311" s="92">
        <v>0</v>
      </c>
      <c r="FL311" s="92">
        <v>0</v>
      </c>
      <c r="FM311" s="92">
        <v>0</v>
      </c>
      <c r="FN311" s="92">
        <v>0</v>
      </c>
      <c r="FO311" s="92">
        <v>0</v>
      </c>
      <c r="FP311" s="92">
        <v>0</v>
      </c>
      <c r="FQ311" s="92">
        <v>0</v>
      </c>
      <c r="FR311" s="92">
        <v>0</v>
      </c>
      <c r="FS311" s="92">
        <v>0</v>
      </c>
      <c r="FT311" s="92">
        <v>0</v>
      </c>
      <c r="FU311" s="92">
        <v>0</v>
      </c>
      <c r="FV311" s="92">
        <v>0</v>
      </c>
      <c r="FW311" s="92">
        <v>0</v>
      </c>
      <c r="FX311" s="92">
        <v>0</v>
      </c>
      <c r="FY311" s="92">
        <v>0</v>
      </c>
      <c r="FZ311" s="92">
        <v>0</v>
      </c>
      <c r="GA311" s="92">
        <v>0</v>
      </c>
      <c r="GB311" s="92">
        <v>0</v>
      </c>
      <c r="GC311" s="92">
        <v>0</v>
      </c>
      <c r="GD311" s="92">
        <v>0</v>
      </c>
      <c r="GE311" s="92">
        <v>0</v>
      </c>
      <c r="GF311" s="92">
        <v>0</v>
      </c>
      <c r="GG311" s="92">
        <v>0</v>
      </c>
      <c r="GH311" s="92">
        <v>0</v>
      </c>
      <c r="GI311" s="92">
        <v>0</v>
      </c>
      <c r="GJ311" s="92">
        <v>0.67</v>
      </c>
      <c r="GK311" s="92">
        <v>0</v>
      </c>
      <c r="GL311" s="92">
        <v>0</v>
      </c>
      <c r="GM311" s="92">
        <v>0</v>
      </c>
      <c r="GN311" s="92">
        <v>0</v>
      </c>
      <c r="GO311" s="92">
        <v>0</v>
      </c>
      <c r="GP311" s="92">
        <v>0</v>
      </c>
      <c r="GQ311" s="92">
        <v>0</v>
      </c>
      <c r="GR311" s="92">
        <v>0</v>
      </c>
      <c r="GS311" s="92">
        <v>0</v>
      </c>
      <c r="GT311" s="92">
        <v>0</v>
      </c>
      <c r="GU311" s="92">
        <v>0</v>
      </c>
      <c r="GV311" s="92">
        <v>0</v>
      </c>
      <c r="GW311" s="92">
        <v>0</v>
      </c>
      <c r="GX311" s="92">
        <v>0</v>
      </c>
      <c r="GY311" s="92">
        <v>0</v>
      </c>
      <c r="GZ311" s="92">
        <v>0</v>
      </c>
      <c r="HA311" s="92">
        <v>0</v>
      </c>
      <c r="HB311" s="92">
        <v>0</v>
      </c>
      <c r="HC311" s="92">
        <v>0.33</v>
      </c>
      <c r="HD311" s="92">
        <v>0</v>
      </c>
      <c r="HE311" s="92">
        <v>0</v>
      </c>
      <c r="HF311" s="92">
        <v>0</v>
      </c>
      <c r="HG311" s="92">
        <v>0</v>
      </c>
      <c r="HH311" s="92">
        <v>0</v>
      </c>
      <c r="HI311" s="92">
        <v>0</v>
      </c>
      <c r="HJ311" s="92">
        <v>0</v>
      </c>
      <c r="HK311" s="92">
        <v>0</v>
      </c>
      <c r="HL311" s="92">
        <v>0</v>
      </c>
      <c r="HM311" s="92">
        <v>0</v>
      </c>
      <c r="HN311" s="92">
        <v>0</v>
      </c>
      <c r="HO311" s="92">
        <v>0</v>
      </c>
      <c r="HP311" s="92">
        <v>0</v>
      </c>
      <c r="HQ311" s="92">
        <v>0</v>
      </c>
      <c r="HR311" s="92">
        <v>0</v>
      </c>
      <c r="HS311" s="92">
        <v>0</v>
      </c>
      <c r="HT311" s="92">
        <v>0</v>
      </c>
      <c r="HU311" s="92">
        <v>0</v>
      </c>
      <c r="HV311" s="92">
        <v>0</v>
      </c>
      <c r="HW311" s="92">
        <v>0</v>
      </c>
      <c r="HX311" s="92">
        <v>0</v>
      </c>
      <c r="HY311" s="92">
        <v>0</v>
      </c>
      <c r="HZ311" s="92">
        <v>0</v>
      </c>
      <c r="IA311" s="92">
        <v>0</v>
      </c>
      <c r="IB311" s="92">
        <v>0</v>
      </c>
      <c r="IC311" s="92">
        <v>0</v>
      </c>
      <c r="ID311" s="92">
        <v>0</v>
      </c>
      <c r="IE311" s="92">
        <v>0</v>
      </c>
      <c r="IF311" s="92">
        <v>0</v>
      </c>
      <c r="IG311" s="92">
        <v>0</v>
      </c>
      <c r="IH311" s="92">
        <v>0</v>
      </c>
      <c r="II311" s="92">
        <v>0</v>
      </c>
      <c r="IJ311" s="92">
        <v>0</v>
      </c>
      <c r="IK311" s="92">
        <v>0</v>
      </c>
      <c r="IL311" s="92">
        <v>0</v>
      </c>
      <c r="IM311" s="92">
        <v>0</v>
      </c>
      <c r="IN311" s="92">
        <v>0</v>
      </c>
      <c r="IO311" s="92">
        <v>0</v>
      </c>
      <c r="IP311" s="92">
        <v>0</v>
      </c>
      <c r="IQ311" s="92">
        <v>0</v>
      </c>
      <c r="IR311" s="92">
        <v>0</v>
      </c>
      <c r="IS311" s="92">
        <v>0</v>
      </c>
      <c r="IT311" s="92">
        <v>4.7993112099999999</v>
      </c>
      <c r="IU311" s="92">
        <v>117.47438200000001</v>
      </c>
      <c r="IV311" s="92">
        <v>1.83731131</v>
      </c>
      <c r="IW311" s="92">
        <v>20.322616700000001</v>
      </c>
      <c r="IX311" s="92">
        <v>5.4229876499999996</v>
      </c>
      <c r="IY311" s="92">
        <v>0</v>
      </c>
      <c r="IZ311" s="92">
        <v>1</v>
      </c>
      <c r="JA311" s="92">
        <v>0</v>
      </c>
      <c r="JB311" s="92">
        <v>-77036.285399999993</v>
      </c>
      <c r="JC311" s="92">
        <v>-3147.2487999999998</v>
      </c>
      <c r="JD311" s="92">
        <v>-0.36972110800000002</v>
      </c>
      <c r="JE311" s="92">
        <v>-47.017282100000003</v>
      </c>
      <c r="JF311" s="92">
        <v>-1.9208491700000001</v>
      </c>
      <c r="JG311" s="92">
        <v>4.3535638100000003E-2</v>
      </c>
      <c r="JH311" s="92">
        <v>1.0656367099999999</v>
      </c>
      <c r="JI311" s="92">
        <v>24.477342100000001</v>
      </c>
      <c r="JJ311" s="92">
        <v>1.84352845</v>
      </c>
      <c r="JK311" s="92">
        <v>0</v>
      </c>
      <c r="JL311" s="92">
        <v>0</v>
      </c>
      <c r="JM311" s="92">
        <v>0</v>
      </c>
      <c r="JN311" s="92">
        <v>0</v>
      </c>
      <c r="JO311" s="92">
        <v>0</v>
      </c>
      <c r="JP311" s="92">
        <v>0</v>
      </c>
      <c r="JQ311" s="92">
        <v>0</v>
      </c>
      <c r="JR311" s="92">
        <v>0</v>
      </c>
      <c r="JS311" s="92">
        <v>0</v>
      </c>
      <c r="JT311" s="92">
        <v>0</v>
      </c>
      <c r="JU311" s="92">
        <v>0</v>
      </c>
      <c r="JV311" s="92">
        <v>0</v>
      </c>
      <c r="JW311" s="92">
        <v>0</v>
      </c>
      <c r="JX311" s="92">
        <v>0</v>
      </c>
      <c r="JY311" s="92">
        <v>0</v>
      </c>
      <c r="JZ311" s="92">
        <v>0</v>
      </c>
      <c r="KA311" s="92">
        <v>0</v>
      </c>
      <c r="KB311" s="92">
        <v>0</v>
      </c>
      <c r="KC311" s="92">
        <v>0</v>
      </c>
      <c r="KD311" s="92">
        <v>0</v>
      </c>
      <c r="KE311" s="92">
        <v>0</v>
      </c>
      <c r="KF311" s="92">
        <v>0</v>
      </c>
      <c r="KG311" s="92">
        <v>0</v>
      </c>
      <c r="KH311" s="92">
        <v>0</v>
      </c>
      <c r="KI311" s="92">
        <v>0</v>
      </c>
      <c r="KJ311" s="92">
        <v>0</v>
      </c>
      <c r="KK311" s="92">
        <v>0</v>
      </c>
      <c r="KL311" s="92">
        <v>0</v>
      </c>
      <c r="KM311" s="92">
        <v>0</v>
      </c>
      <c r="KN311" s="92">
        <v>0</v>
      </c>
      <c r="KO311" s="92">
        <v>0</v>
      </c>
      <c r="KP311" s="92">
        <v>0</v>
      </c>
      <c r="KQ311" s="92">
        <v>0</v>
      </c>
      <c r="KR311" s="92">
        <v>0</v>
      </c>
      <c r="KS311" s="92">
        <v>0</v>
      </c>
      <c r="KT311" s="92">
        <v>0</v>
      </c>
      <c r="KU311" s="92">
        <v>0</v>
      </c>
      <c r="KV311" s="92">
        <v>0</v>
      </c>
      <c r="KW311" s="92">
        <v>0</v>
      </c>
      <c r="KX311" s="92">
        <v>0</v>
      </c>
      <c r="KY311" s="92">
        <v>0</v>
      </c>
      <c r="KZ311" s="92">
        <v>0</v>
      </c>
      <c r="LA311" s="92">
        <v>0</v>
      </c>
      <c r="LB311" s="92">
        <v>0</v>
      </c>
      <c r="LC311" s="92">
        <v>0</v>
      </c>
      <c r="LD311" s="92">
        <v>0</v>
      </c>
      <c r="LE311" s="92">
        <v>0</v>
      </c>
      <c r="LF311" s="92">
        <v>0</v>
      </c>
      <c r="LG311" s="92">
        <v>0</v>
      </c>
      <c r="LH311" s="92">
        <v>0</v>
      </c>
      <c r="LI311" s="92">
        <v>0</v>
      </c>
      <c r="LJ311" s="92">
        <v>1.71448394</v>
      </c>
      <c r="LK311" s="92">
        <v>0</v>
      </c>
      <c r="LL311" s="92">
        <v>0</v>
      </c>
      <c r="LM311" s="92">
        <v>0</v>
      </c>
      <c r="LN311" s="92">
        <v>0</v>
      </c>
      <c r="LO311" s="92">
        <v>0</v>
      </c>
      <c r="LP311" s="92">
        <v>0</v>
      </c>
      <c r="LQ311" s="92">
        <v>0</v>
      </c>
      <c r="LR311" s="92">
        <v>0</v>
      </c>
      <c r="LS311" s="92">
        <v>0</v>
      </c>
      <c r="LT311" s="92">
        <v>0</v>
      </c>
      <c r="LU311" s="92">
        <v>0</v>
      </c>
      <c r="LV311" s="92">
        <v>0</v>
      </c>
      <c r="LW311" s="92">
        <v>0</v>
      </c>
      <c r="LX311" s="92">
        <v>0</v>
      </c>
      <c r="LY311" s="92">
        <v>0</v>
      </c>
      <c r="LZ311" s="92">
        <v>0</v>
      </c>
      <c r="MA311" s="92">
        <v>0</v>
      </c>
      <c r="MB311" s="92">
        <v>0</v>
      </c>
      <c r="MC311" s="92">
        <v>0</v>
      </c>
      <c r="MD311" s="92">
        <v>0</v>
      </c>
      <c r="ME311" s="92">
        <v>0</v>
      </c>
      <c r="MF311" s="92">
        <v>0</v>
      </c>
      <c r="MG311" s="92">
        <v>0</v>
      </c>
      <c r="MH311" s="92">
        <v>0</v>
      </c>
      <c r="MI311" s="92">
        <v>0</v>
      </c>
      <c r="MJ311" s="92">
        <v>0</v>
      </c>
      <c r="MK311" s="92">
        <v>0</v>
      </c>
      <c r="ML311" s="92">
        <v>0</v>
      </c>
      <c r="MM311" s="92">
        <v>0</v>
      </c>
      <c r="MN311" s="92">
        <v>0</v>
      </c>
      <c r="MO311" s="92">
        <v>0</v>
      </c>
      <c r="MP311" s="92">
        <v>0</v>
      </c>
      <c r="MQ311" s="92">
        <v>0</v>
      </c>
      <c r="MR311" s="92">
        <v>0</v>
      </c>
      <c r="MS311" s="92">
        <v>0</v>
      </c>
      <c r="MT311" s="92">
        <v>0</v>
      </c>
      <c r="MU311" s="92">
        <v>0</v>
      </c>
      <c r="MV311" s="92">
        <v>0</v>
      </c>
      <c r="MW311" s="92">
        <v>0</v>
      </c>
      <c r="MX311" s="92">
        <v>0</v>
      </c>
      <c r="MY311" s="92">
        <v>0</v>
      </c>
      <c r="MZ311" s="92">
        <v>0</v>
      </c>
      <c r="NA311" s="92">
        <v>0</v>
      </c>
      <c r="NB311" s="92">
        <v>0</v>
      </c>
      <c r="NC311" s="92">
        <v>0</v>
      </c>
      <c r="ND311" s="92">
        <v>0</v>
      </c>
      <c r="NE311" s="92">
        <v>0</v>
      </c>
      <c r="NF311" s="92">
        <v>0</v>
      </c>
      <c r="NG311" s="92">
        <v>0</v>
      </c>
      <c r="NH311" s="92">
        <v>0</v>
      </c>
      <c r="NI311" s="92">
        <v>0</v>
      </c>
      <c r="NJ311" s="92">
        <v>0</v>
      </c>
      <c r="NK311" s="92">
        <v>0</v>
      </c>
      <c r="NL311" s="92">
        <v>0</v>
      </c>
      <c r="NM311" s="92">
        <v>0</v>
      </c>
      <c r="NN311" s="92">
        <v>0</v>
      </c>
      <c r="NO311" s="92">
        <v>0</v>
      </c>
      <c r="NP311" s="92">
        <v>0</v>
      </c>
      <c r="NQ311" s="92">
        <v>0</v>
      </c>
      <c r="NR311" s="92">
        <v>0</v>
      </c>
      <c r="NS311" s="92">
        <v>0</v>
      </c>
      <c r="NT311" s="92">
        <v>1</v>
      </c>
      <c r="NU311" s="92">
        <v>0</v>
      </c>
      <c r="NV311" s="92">
        <v>0</v>
      </c>
      <c r="NW311" s="92">
        <v>0</v>
      </c>
      <c r="NX311" s="92">
        <v>0</v>
      </c>
      <c r="NY311" s="92">
        <v>0</v>
      </c>
      <c r="NZ311" s="92">
        <v>0</v>
      </c>
      <c r="OA311" s="92">
        <v>0</v>
      </c>
      <c r="OB311" s="92">
        <v>0</v>
      </c>
      <c r="OC311" s="92">
        <v>0</v>
      </c>
      <c r="OD311" s="92">
        <v>0</v>
      </c>
      <c r="OE311" s="92">
        <v>0</v>
      </c>
      <c r="OF311" s="92">
        <v>0</v>
      </c>
      <c r="OG311" s="92">
        <v>0</v>
      </c>
      <c r="OH311" s="92">
        <v>0</v>
      </c>
      <c r="OI311" s="92">
        <v>0</v>
      </c>
      <c r="OJ311" s="92">
        <v>0</v>
      </c>
      <c r="OK311" s="92">
        <v>0</v>
      </c>
      <c r="OL311" s="92">
        <v>0</v>
      </c>
      <c r="OM311" s="92">
        <v>0</v>
      </c>
      <c r="ON311" s="92">
        <v>0</v>
      </c>
      <c r="OO311" s="92">
        <v>0</v>
      </c>
      <c r="OP311" s="92">
        <v>0</v>
      </c>
      <c r="OQ311" s="92">
        <v>0</v>
      </c>
      <c r="OR311" s="92">
        <v>0</v>
      </c>
      <c r="OS311" s="92">
        <v>0</v>
      </c>
      <c r="OT311" s="92">
        <v>0</v>
      </c>
      <c r="OU311" s="92">
        <v>0</v>
      </c>
      <c r="OV311" s="92">
        <v>0</v>
      </c>
      <c r="OW311" s="92">
        <v>0</v>
      </c>
      <c r="OX311" s="92">
        <v>0</v>
      </c>
      <c r="OY311" s="92">
        <v>0</v>
      </c>
      <c r="OZ311" s="92">
        <v>0</v>
      </c>
      <c r="PA311" s="92">
        <v>0</v>
      </c>
      <c r="PB311" s="92">
        <v>0</v>
      </c>
      <c r="PC311" s="92">
        <v>0</v>
      </c>
      <c r="PD311" s="92">
        <v>0</v>
      </c>
      <c r="PE311" s="92">
        <v>0</v>
      </c>
      <c r="PF311" s="92">
        <v>0</v>
      </c>
      <c r="PG311" s="92">
        <v>0</v>
      </c>
      <c r="PH311" s="92">
        <v>0</v>
      </c>
      <c r="PI311" s="92">
        <v>0</v>
      </c>
      <c r="PJ311" s="92">
        <v>0</v>
      </c>
      <c r="PK311" s="92">
        <v>0</v>
      </c>
      <c r="PL311" s="92">
        <v>0</v>
      </c>
      <c r="PM311" s="92">
        <v>0</v>
      </c>
      <c r="PN311" s="92">
        <v>0</v>
      </c>
      <c r="PO311" s="92">
        <v>0</v>
      </c>
      <c r="PP311" s="92">
        <v>0</v>
      </c>
      <c r="PQ311" s="92">
        <v>0</v>
      </c>
      <c r="PR311" s="92">
        <v>0</v>
      </c>
      <c r="PS311" s="92">
        <v>0</v>
      </c>
      <c r="PT311" s="92">
        <v>0</v>
      </c>
      <c r="PU311" s="92">
        <v>0</v>
      </c>
      <c r="PV311" s="92">
        <v>0</v>
      </c>
      <c r="PW311" s="92">
        <v>0</v>
      </c>
      <c r="PX311" s="92">
        <v>0</v>
      </c>
      <c r="PY311" s="92">
        <v>0</v>
      </c>
      <c r="PZ311" s="92">
        <v>0</v>
      </c>
      <c r="QA311" s="92">
        <v>0</v>
      </c>
      <c r="QB311" s="92">
        <v>0</v>
      </c>
      <c r="QC311" s="92">
        <v>0</v>
      </c>
      <c r="QD311" s="92">
        <v>39.158127399999998</v>
      </c>
      <c r="QE311" s="92">
        <v>0</v>
      </c>
      <c r="QF311" s="92">
        <v>0</v>
      </c>
      <c r="QG311" s="92">
        <v>0</v>
      </c>
      <c r="QH311" s="92">
        <v>0</v>
      </c>
      <c r="QI311" s="92">
        <v>0</v>
      </c>
      <c r="QJ311" s="92">
        <v>0</v>
      </c>
      <c r="QK311" s="92">
        <v>0</v>
      </c>
      <c r="QL311" s="92">
        <v>0</v>
      </c>
      <c r="QM311" s="92">
        <v>0</v>
      </c>
      <c r="QN311" s="92">
        <v>0</v>
      </c>
      <c r="QO311" s="92">
        <v>0</v>
      </c>
      <c r="QP311" s="92">
        <v>0</v>
      </c>
      <c r="QQ311" s="92">
        <v>0</v>
      </c>
      <c r="QR311" s="92">
        <v>0</v>
      </c>
      <c r="QS311" s="92">
        <v>0</v>
      </c>
      <c r="QT311" s="92">
        <v>0</v>
      </c>
      <c r="QU311" s="92">
        <v>0</v>
      </c>
      <c r="QV311" s="92">
        <v>0</v>
      </c>
      <c r="QW311" s="92">
        <v>0</v>
      </c>
      <c r="QX311" s="92">
        <v>0</v>
      </c>
      <c r="QY311" s="92">
        <v>0</v>
      </c>
      <c r="QZ311" s="92">
        <v>0</v>
      </c>
      <c r="RA311" s="92">
        <v>0</v>
      </c>
      <c r="RB311" s="92">
        <v>0</v>
      </c>
      <c r="RC311" s="92">
        <v>0</v>
      </c>
      <c r="RD311" s="92">
        <v>0</v>
      </c>
      <c r="RE311" s="92">
        <v>0</v>
      </c>
      <c r="RF311" s="92">
        <v>0</v>
      </c>
      <c r="RG311" s="92">
        <v>0</v>
      </c>
      <c r="RH311" s="92">
        <v>0</v>
      </c>
      <c r="RI311" s="92">
        <v>0</v>
      </c>
      <c r="RJ311" s="92">
        <v>0</v>
      </c>
      <c r="RK311" s="92">
        <v>0</v>
      </c>
      <c r="RL311" s="92">
        <v>0</v>
      </c>
      <c r="RM311" s="92">
        <v>0</v>
      </c>
      <c r="RN311" s="92">
        <v>0</v>
      </c>
      <c r="RO311" s="92">
        <v>0</v>
      </c>
      <c r="RP311" s="92">
        <v>0</v>
      </c>
      <c r="RQ311" s="92">
        <v>0</v>
      </c>
      <c r="RR311" s="92">
        <v>0</v>
      </c>
      <c r="RS311" s="92">
        <v>0</v>
      </c>
      <c r="RT311" s="92">
        <v>0</v>
      </c>
      <c r="RU311" s="92">
        <v>0</v>
      </c>
      <c r="RV311" s="92">
        <v>0</v>
      </c>
      <c r="RW311" s="92">
        <v>0</v>
      </c>
      <c r="RX311" s="92">
        <v>0</v>
      </c>
      <c r="RY311" s="92">
        <v>0</v>
      </c>
      <c r="RZ311" s="92">
        <v>0</v>
      </c>
      <c r="SA311" s="92">
        <v>0</v>
      </c>
      <c r="SB311" s="92">
        <v>0</v>
      </c>
      <c r="SC311" s="92">
        <v>0</v>
      </c>
      <c r="SD311" s="92">
        <v>0</v>
      </c>
      <c r="SE311" s="92">
        <v>0</v>
      </c>
      <c r="SF311" s="92">
        <v>0</v>
      </c>
      <c r="SG311" s="92">
        <v>0</v>
      </c>
      <c r="SH311" s="92">
        <v>0</v>
      </c>
      <c r="SI311" s="92">
        <v>0</v>
      </c>
      <c r="SJ311" s="92">
        <v>0</v>
      </c>
      <c r="SK311" s="92">
        <v>0</v>
      </c>
      <c r="SL311" s="92">
        <v>0</v>
      </c>
      <c r="SM311" s="92">
        <v>0</v>
      </c>
      <c r="SN311" s="92">
        <v>1</v>
      </c>
      <c r="SO311" s="92">
        <v>0</v>
      </c>
      <c r="SP311" s="92">
        <v>0</v>
      </c>
      <c r="SQ311" s="92">
        <v>0</v>
      </c>
      <c r="SR311" s="92">
        <v>0</v>
      </c>
      <c r="SS311" s="92">
        <v>0</v>
      </c>
      <c r="ST311" s="92">
        <v>0</v>
      </c>
      <c r="SU311" s="92">
        <v>0</v>
      </c>
      <c r="SV311" s="92">
        <v>0</v>
      </c>
      <c r="SW311" s="92">
        <v>0</v>
      </c>
      <c r="SX311" s="92">
        <v>0</v>
      </c>
      <c r="SY311" s="92">
        <v>1.71448394</v>
      </c>
      <c r="SZ311" s="92">
        <v>39.158127399999998</v>
      </c>
      <c r="TA311" s="92">
        <v>0.43433593199999998</v>
      </c>
      <c r="TB311" s="92">
        <v>20.322616700000001</v>
      </c>
      <c r="TC311" s="92">
        <v>5.4229876499999996</v>
      </c>
      <c r="TD311" s="92">
        <v>0</v>
      </c>
      <c r="TE311" s="92">
        <v>0</v>
      </c>
      <c r="TF311" s="92">
        <v>1</v>
      </c>
      <c r="TG311" s="92">
        <v>-17657.696499999998</v>
      </c>
      <c r="TH311" s="92">
        <v>-773.11759099999995</v>
      </c>
      <c r="TI311" s="92">
        <v>-3.0273837099999999E-2</v>
      </c>
      <c r="TJ311" s="92">
        <v>-59.225259800000003</v>
      </c>
      <c r="TK311" s="92">
        <v>-2.5930953200000002</v>
      </c>
      <c r="TL311" s="92">
        <v>6.5789473700000003E-2</v>
      </c>
      <c r="TM311" s="92">
        <v>1.5026052599999999</v>
      </c>
      <c r="TN311" s="92">
        <v>22.839600000000001</v>
      </c>
      <c r="TO311" s="92">
        <v>0</v>
      </c>
      <c r="TP311" s="92">
        <v>0.62472096899999996</v>
      </c>
      <c r="TQ311" s="92">
        <v>-464521.41043400002</v>
      </c>
      <c r="TR311" s="92">
        <v>3.58635336111111E-4</v>
      </c>
      <c r="TS311" s="92">
        <v>0</v>
      </c>
      <c r="TT311" s="92">
        <v>0</v>
      </c>
      <c r="TU311" s="92">
        <v>0</v>
      </c>
      <c r="TV311" s="92">
        <v>0</v>
      </c>
      <c r="TW311" s="92">
        <v>0</v>
      </c>
      <c r="TX311" s="92">
        <v>0</v>
      </c>
      <c r="TY311" s="92">
        <v>0</v>
      </c>
      <c r="TZ311" s="92">
        <v>0</v>
      </c>
      <c r="UA311" s="92">
        <v>0</v>
      </c>
      <c r="UB311" s="92">
        <v>0</v>
      </c>
      <c r="UC311" s="92">
        <v>0</v>
      </c>
      <c r="UD311" s="92">
        <v>0</v>
      </c>
      <c r="UE311" s="92">
        <v>0</v>
      </c>
      <c r="UF311" s="92">
        <v>0</v>
      </c>
      <c r="UG311" s="92">
        <v>0</v>
      </c>
      <c r="UH311" s="92">
        <v>0</v>
      </c>
      <c r="UI311" s="92">
        <v>0</v>
      </c>
      <c r="UJ311" s="92">
        <v>0</v>
      </c>
      <c r="UK311" s="92">
        <v>0</v>
      </c>
      <c r="UL311" s="92">
        <v>0</v>
      </c>
      <c r="UM311" s="92">
        <v>0</v>
      </c>
      <c r="UN311" s="92">
        <v>0</v>
      </c>
      <c r="UO311" s="92">
        <v>0</v>
      </c>
      <c r="UP311" s="92">
        <v>0</v>
      </c>
      <c r="UQ311" s="92">
        <v>0</v>
      </c>
      <c r="UR311" s="92">
        <v>0</v>
      </c>
      <c r="US311" s="92">
        <v>0</v>
      </c>
      <c r="UT311" s="92">
        <v>0</v>
      </c>
      <c r="UU311" s="92">
        <v>0</v>
      </c>
      <c r="UV311" s="92">
        <v>0</v>
      </c>
      <c r="UW311" s="92">
        <v>0</v>
      </c>
      <c r="UX311" s="92">
        <v>0</v>
      </c>
      <c r="UY311" s="92">
        <v>0</v>
      </c>
      <c r="UZ311" s="92">
        <v>0</v>
      </c>
      <c r="VA311" s="92">
        <v>0</v>
      </c>
      <c r="VB311" s="92">
        <v>0</v>
      </c>
      <c r="VC311" s="92">
        <v>0</v>
      </c>
      <c r="VD311" s="92">
        <v>0</v>
      </c>
      <c r="VE311" s="92">
        <v>0</v>
      </c>
      <c r="VF311" s="92">
        <v>0</v>
      </c>
      <c r="VG311" s="92">
        <v>0</v>
      </c>
      <c r="VH311" s="92">
        <v>0</v>
      </c>
      <c r="VI311" s="92">
        <v>0</v>
      </c>
      <c r="VJ311" s="92">
        <v>0</v>
      </c>
      <c r="VK311" s="92">
        <v>0</v>
      </c>
      <c r="VL311" s="92">
        <v>0</v>
      </c>
      <c r="VM311" s="92">
        <v>0</v>
      </c>
      <c r="VN311" s="92">
        <v>0</v>
      </c>
      <c r="VO311" s="92">
        <v>0</v>
      </c>
      <c r="VP311" s="92">
        <v>0</v>
      </c>
      <c r="VQ311" s="92">
        <v>0</v>
      </c>
      <c r="VR311" s="92">
        <v>0</v>
      </c>
      <c r="VS311" s="92">
        <v>0</v>
      </c>
      <c r="VT311" s="92">
        <v>0</v>
      </c>
      <c r="VU311" s="92">
        <v>0</v>
      </c>
      <c r="VV311" s="92">
        <v>0</v>
      </c>
      <c r="VW311" s="92">
        <v>0</v>
      </c>
      <c r="VX311" s="92">
        <v>0</v>
      </c>
      <c r="VY311" s="92">
        <v>0</v>
      </c>
      <c r="VZ311" s="92">
        <v>0</v>
      </c>
      <c r="WA311" s="92">
        <v>0</v>
      </c>
      <c r="WB311" s="92">
        <v>0</v>
      </c>
      <c r="WC311" s="92">
        <v>4.76245538888889E-4</v>
      </c>
    </row>
    <row r="312" spans="2:601" ht="13.5" customHeight="1">
      <c r="B312" s="851" t="s">
        <v>2971</v>
      </c>
      <c r="C312" s="92">
        <v>0</v>
      </c>
      <c r="D312" s="92">
        <v>21808.6986</v>
      </c>
      <c r="E312" s="92">
        <v>-31.4719497</v>
      </c>
      <c r="F312" s="92">
        <v>6.0526644300000001</v>
      </c>
      <c r="G312" s="92">
        <v>470.43591400000003</v>
      </c>
      <c r="H312" s="92">
        <v>0</v>
      </c>
      <c r="I312" s="92">
        <v>0</v>
      </c>
      <c r="J312" s="92">
        <v>0</v>
      </c>
      <c r="K312" s="92">
        <v>0</v>
      </c>
      <c r="L312" s="92">
        <v>0</v>
      </c>
      <c r="M312" s="92">
        <v>0</v>
      </c>
      <c r="N312" s="92">
        <v>0</v>
      </c>
      <c r="O312" s="92">
        <v>0</v>
      </c>
      <c r="P312" s="92">
        <v>0</v>
      </c>
      <c r="Q312" s="92">
        <v>0</v>
      </c>
      <c r="R312" s="92">
        <v>0</v>
      </c>
      <c r="S312" s="92">
        <v>0</v>
      </c>
      <c r="T312" s="92">
        <v>0</v>
      </c>
      <c r="U312" s="92">
        <v>0</v>
      </c>
      <c r="V312" s="92">
        <v>0</v>
      </c>
      <c r="W312" s="92">
        <v>4.2360485299999998E-7</v>
      </c>
      <c r="X312" s="92">
        <v>0</v>
      </c>
      <c r="Y312" s="92">
        <v>0</v>
      </c>
      <c r="Z312" s="92">
        <v>0</v>
      </c>
      <c r="AA312" s="92">
        <v>0</v>
      </c>
      <c r="AB312" s="92">
        <v>0</v>
      </c>
      <c r="AC312" s="92">
        <v>1.1768915E-2</v>
      </c>
      <c r="AD312" s="92">
        <v>0</v>
      </c>
      <c r="AE312" s="92">
        <v>0</v>
      </c>
      <c r="AF312" s="92">
        <v>0</v>
      </c>
      <c r="AG312" s="92">
        <v>0</v>
      </c>
      <c r="AH312" s="92">
        <v>0</v>
      </c>
      <c r="AI312" s="92">
        <v>0</v>
      </c>
      <c r="AJ312" s="92">
        <v>0</v>
      </c>
      <c r="AK312" s="92">
        <v>0</v>
      </c>
      <c r="AL312" s="92">
        <v>0</v>
      </c>
      <c r="AM312" s="92">
        <v>0</v>
      </c>
      <c r="AN312" s="92">
        <v>0</v>
      </c>
      <c r="AO312" s="92">
        <v>4.50339073E-6</v>
      </c>
      <c r="AP312" s="92">
        <v>8.5991398200000002E-10</v>
      </c>
      <c r="AQ312" s="92">
        <v>0</v>
      </c>
      <c r="AR312" s="92">
        <v>0</v>
      </c>
      <c r="AS312" s="92">
        <v>0</v>
      </c>
      <c r="AT312" s="92">
        <v>0.61178698200000003</v>
      </c>
      <c r="AU312" s="92">
        <v>0</v>
      </c>
      <c r="AV312" s="92">
        <v>0</v>
      </c>
      <c r="AW312" s="92">
        <v>3.1634739399999997E-5</v>
      </c>
      <c r="AX312" s="92">
        <v>0</v>
      </c>
      <c r="AY312" s="92">
        <v>0</v>
      </c>
      <c r="AZ312" s="92">
        <v>0</v>
      </c>
      <c r="BA312" s="92">
        <v>0</v>
      </c>
      <c r="BB312" s="92">
        <v>0</v>
      </c>
      <c r="BC312" s="92">
        <v>0</v>
      </c>
      <c r="BD312" s="92">
        <v>0</v>
      </c>
      <c r="BE312" s="92">
        <v>0</v>
      </c>
      <c r="BF312" s="92">
        <v>0</v>
      </c>
      <c r="BG312" s="92">
        <v>0</v>
      </c>
      <c r="BH312" s="92">
        <v>0</v>
      </c>
      <c r="BI312" s="92">
        <v>0</v>
      </c>
      <c r="BJ312" s="92">
        <v>0</v>
      </c>
      <c r="BK312" s="92">
        <v>0</v>
      </c>
      <c r="BL312" s="92">
        <v>0</v>
      </c>
      <c r="BM312" s="92">
        <v>0</v>
      </c>
      <c r="BN312" s="92">
        <v>0</v>
      </c>
      <c r="BO312" s="92">
        <v>0</v>
      </c>
      <c r="BP312" s="92">
        <v>1.26860407E-2</v>
      </c>
      <c r="BQ312" s="92">
        <v>0.98600694499999997</v>
      </c>
      <c r="BR312" s="92">
        <v>0</v>
      </c>
      <c r="BS312" s="92">
        <v>0</v>
      </c>
      <c r="BT312" s="92">
        <v>0</v>
      </c>
      <c r="BU312" s="92">
        <v>0</v>
      </c>
      <c r="BV312" s="92">
        <v>0</v>
      </c>
      <c r="BW312" s="92">
        <v>0</v>
      </c>
      <c r="BX312" s="92">
        <v>0</v>
      </c>
      <c r="BY312" s="92">
        <v>0</v>
      </c>
      <c r="BZ312" s="92">
        <v>0</v>
      </c>
      <c r="CA312" s="92">
        <v>0</v>
      </c>
      <c r="CB312" s="92">
        <v>0</v>
      </c>
      <c r="CC312" s="92">
        <v>0</v>
      </c>
      <c r="CD312" s="92">
        <v>0</v>
      </c>
      <c r="CE312" s="92">
        <v>0</v>
      </c>
      <c r="CF312" s="92">
        <v>0</v>
      </c>
      <c r="CG312" s="92">
        <v>8.8785170300000005E-10</v>
      </c>
      <c r="CH312" s="92">
        <v>0</v>
      </c>
      <c r="CI312" s="92">
        <v>0</v>
      </c>
      <c r="CJ312" s="92">
        <v>0</v>
      </c>
      <c r="CK312" s="92">
        <v>0</v>
      </c>
      <c r="CL312" s="92">
        <v>0</v>
      </c>
      <c r="CM312" s="92">
        <v>2.4666977100000002E-5</v>
      </c>
      <c r="CN312" s="92">
        <v>0</v>
      </c>
      <c r="CO312" s="92">
        <v>0</v>
      </c>
      <c r="CP312" s="92">
        <v>0</v>
      </c>
      <c r="CQ312" s="92">
        <v>0</v>
      </c>
      <c r="CR312" s="92">
        <v>0</v>
      </c>
      <c r="CS312" s="92">
        <v>0</v>
      </c>
      <c r="CT312" s="92">
        <v>0</v>
      </c>
      <c r="CU312" s="92">
        <v>0</v>
      </c>
      <c r="CV312" s="92">
        <v>0</v>
      </c>
      <c r="CW312" s="92">
        <v>0</v>
      </c>
      <c r="CX312" s="92">
        <v>0</v>
      </c>
      <c r="CY312" s="92">
        <v>9.43885109E-9</v>
      </c>
      <c r="CZ312" s="92">
        <v>1.8023308499999999E-12</v>
      </c>
      <c r="DA312" s="92">
        <v>0</v>
      </c>
      <c r="DB312" s="92">
        <v>0</v>
      </c>
      <c r="DC312" s="92">
        <v>0</v>
      </c>
      <c r="DD312" s="92">
        <v>1.2822707500000001E-3</v>
      </c>
      <c r="DE312" s="92">
        <v>0</v>
      </c>
      <c r="DF312" s="92">
        <v>0</v>
      </c>
      <c r="DG312" s="92">
        <v>6.6304616199999997E-8</v>
      </c>
      <c r="DH312" s="92">
        <v>0</v>
      </c>
      <c r="DI312" s="92">
        <v>0</v>
      </c>
      <c r="DJ312" s="92">
        <v>0</v>
      </c>
      <c r="DK312" s="92">
        <v>0</v>
      </c>
      <c r="DL312" s="92">
        <v>0</v>
      </c>
      <c r="DM312" s="92">
        <v>0</v>
      </c>
      <c r="DN312" s="92">
        <v>0</v>
      </c>
      <c r="DO312" s="92">
        <v>0</v>
      </c>
      <c r="DP312" s="92">
        <v>0</v>
      </c>
      <c r="DQ312" s="92">
        <v>0</v>
      </c>
      <c r="DR312" s="92">
        <v>0</v>
      </c>
      <c r="DS312" s="92">
        <v>0</v>
      </c>
      <c r="DT312" s="92">
        <v>0</v>
      </c>
      <c r="DU312" s="92">
        <v>0</v>
      </c>
      <c r="DV312" s="92">
        <v>0</v>
      </c>
      <c r="DW312" s="92">
        <v>0</v>
      </c>
      <c r="DX312" s="92">
        <v>0</v>
      </c>
      <c r="DY312" s="92">
        <v>0</v>
      </c>
      <c r="DZ312" s="92">
        <v>109.04044500000001</v>
      </c>
      <c r="EA312" s="92">
        <v>21672.530900000002</v>
      </c>
      <c r="EB312" s="92">
        <v>0</v>
      </c>
      <c r="EC312" s="92">
        <v>0</v>
      </c>
      <c r="ED312" s="92">
        <v>0</v>
      </c>
      <c r="EE312" s="92">
        <v>0</v>
      </c>
      <c r="EF312" s="92">
        <v>0</v>
      </c>
      <c r="EG312" s="92">
        <v>0</v>
      </c>
      <c r="EH312" s="92">
        <v>0</v>
      </c>
      <c r="EI312" s="92">
        <v>0</v>
      </c>
      <c r="EJ312" s="92">
        <v>0</v>
      </c>
      <c r="EK312" s="92">
        <v>0</v>
      </c>
      <c r="EL312" s="92">
        <v>0</v>
      </c>
      <c r="EM312" s="92">
        <v>0</v>
      </c>
      <c r="EN312" s="92">
        <v>0</v>
      </c>
      <c r="EO312" s="92">
        <v>0</v>
      </c>
      <c r="EP312" s="92">
        <v>0</v>
      </c>
      <c r="EQ312" s="92">
        <v>4.0702309500000001E-5</v>
      </c>
      <c r="ER312" s="92">
        <v>0</v>
      </c>
      <c r="ES312" s="92">
        <v>0</v>
      </c>
      <c r="ET312" s="92">
        <v>0</v>
      </c>
      <c r="EU312" s="92">
        <v>0</v>
      </c>
      <c r="EV312" s="92">
        <v>0</v>
      </c>
      <c r="EW312" s="92">
        <v>0.200431212</v>
      </c>
      <c r="EX312" s="92">
        <v>0</v>
      </c>
      <c r="EY312" s="92">
        <v>0</v>
      </c>
      <c r="EZ312" s="92">
        <v>0</v>
      </c>
      <c r="FA312" s="92">
        <v>0</v>
      </c>
      <c r="FB312" s="92">
        <v>0</v>
      </c>
      <c r="FC312" s="92">
        <v>0</v>
      </c>
      <c r="FD312" s="92">
        <v>0</v>
      </c>
      <c r="FE312" s="92">
        <v>0</v>
      </c>
      <c r="FF312" s="92">
        <v>0</v>
      </c>
      <c r="FG312" s="92">
        <v>0</v>
      </c>
      <c r="FH312" s="92">
        <v>0</v>
      </c>
      <c r="FI312" s="92">
        <v>1.4410309900000001E-4</v>
      </c>
      <c r="FJ312" s="92">
        <v>2.4089183099999999E-8</v>
      </c>
      <c r="FK312" s="92">
        <v>0</v>
      </c>
      <c r="FL312" s="92">
        <v>0</v>
      </c>
      <c r="FM312" s="92">
        <v>0</v>
      </c>
      <c r="FN312" s="92">
        <v>26.9246227</v>
      </c>
      <c r="FO312" s="92">
        <v>0</v>
      </c>
      <c r="FP312" s="92">
        <v>0</v>
      </c>
      <c r="FQ312" s="92">
        <v>2.02667325E-3</v>
      </c>
      <c r="FR312" s="92">
        <v>0</v>
      </c>
      <c r="FS312" s="92">
        <v>0</v>
      </c>
      <c r="FT312" s="92">
        <v>0</v>
      </c>
      <c r="FU312" s="92">
        <v>0</v>
      </c>
      <c r="FV312" s="92">
        <v>0</v>
      </c>
      <c r="FW312" s="92">
        <v>0</v>
      </c>
      <c r="FX312" s="92">
        <v>0</v>
      </c>
      <c r="FY312" s="92">
        <v>0</v>
      </c>
      <c r="FZ312" s="92">
        <v>0</v>
      </c>
      <c r="GA312" s="92">
        <v>0</v>
      </c>
      <c r="GB312" s="92">
        <v>0</v>
      </c>
      <c r="GC312" s="92">
        <v>0</v>
      </c>
      <c r="GD312" s="92">
        <v>0</v>
      </c>
      <c r="GE312" s="92">
        <v>0</v>
      </c>
      <c r="GF312" s="92">
        <v>0</v>
      </c>
      <c r="GG312" s="92">
        <v>0</v>
      </c>
      <c r="GH312" s="92">
        <v>0</v>
      </c>
      <c r="GI312" s="92">
        <v>0</v>
      </c>
      <c r="GJ312" s="92">
        <v>4.9998602100000001E-3</v>
      </c>
      <c r="GK312" s="92">
        <v>0.993756266</v>
      </c>
      <c r="GL312" s="92">
        <v>0</v>
      </c>
      <c r="GM312" s="92">
        <v>0</v>
      </c>
      <c r="GN312" s="92">
        <v>0</v>
      </c>
      <c r="GO312" s="92">
        <v>0</v>
      </c>
      <c r="GP312" s="92">
        <v>0</v>
      </c>
      <c r="GQ312" s="92">
        <v>0</v>
      </c>
      <c r="GR312" s="92">
        <v>0</v>
      </c>
      <c r="GS312" s="92">
        <v>0</v>
      </c>
      <c r="GT312" s="92">
        <v>0</v>
      </c>
      <c r="GU312" s="92">
        <v>0</v>
      </c>
      <c r="GV312" s="92">
        <v>0</v>
      </c>
      <c r="GW312" s="92">
        <v>0</v>
      </c>
      <c r="GX312" s="92">
        <v>0</v>
      </c>
      <c r="GY312" s="92">
        <v>0</v>
      </c>
      <c r="GZ312" s="92">
        <v>0</v>
      </c>
      <c r="HA312" s="92">
        <v>1.8663337099999999E-9</v>
      </c>
      <c r="HB312" s="92">
        <v>0</v>
      </c>
      <c r="HC312" s="92">
        <v>0</v>
      </c>
      <c r="HD312" s="92">
        <v>0</v>
      </c>
      <c r="HE312" s="92">
        <v>0</v>
      </c>
      <c r="HF312" s="92">
        <v>0</v>
      </c>
      <c r="HG312" s="92">
        <v>9.1904251500000001E-6</v>
      </c>
      <c r="HH312" s="92">
        <v>0</v>
      </c>
      <c r="HI312" s="92">
        <v>0</v>
      </c>
      <c r="HJ312" s="92">
        <v>0</v>
      </c>
      <c r="HK312" s="92">
        <v>0</v>
      </c>
      <c r="HL312" s="92">
        <v>0</v>
      </c>
      <c r="HM312" s="92">
        <v>0</v>
      </c>
      <c r="HN312" s="92">
        <v>0</v>
      </c>
      <c r="HO312" s="92">
        <v>0</v>
      </c>
      <c r="HP312" s="92">
        <v>0</v>
      </c>
      <c r="HQ312" s="92">
        <v>0</v>
      </c>
      <c r="HR312" s="92">
        <v>0</v>
      </c>
      <c r="HS312" s="92">
        <v>6.6075973500000002E-9</v>
      </c>
      <c r="HT312" s="92">
        <v>1.1045676599999999E-12</v>
      </c>
      <c r="HU312" s="92">
        <v>0</v>
      </c>
      <c r="HV312" s="92">
        <v>0</v>
      </c>
      <c r="HW312" s="92">
        <v>0</v>
      </c>
      <c r="HX312" s="92">
        <v>1.23458181E-3</v>
      </c>
      <c r="HY312" s="92">
        <v>0</v>
      </c>
      <c r="HZ312" s="92">
        <v>0</v>
      </c>
      <c r="IA312" s="92">
        <v>9.29295821E-8</v>
      </c>
      <c r="IB312" s="92">
        <v>0</v>
      </c>
      <c r="IC312" s="92">
        <v>0</v>
      </c>
      <c r="ID312" s="92">
        <v>0</v>
      </c>
      <c r="IE312" s="92">
        <v>0</v>
      </c>
      <c r="IF312" s="92">
        <v>0</v>
      </c>
      <c r="IG312" s="92">
        <v>0</v>
      </c>
      <c r="IH312" s="92">
        <v>0</v>
      </c>
      <c r="II312" s="92">
        <v>0</v>
      </c>
      <c r="IJ312" s="92">
        <v>0</v>
      </c>
      <c r="IK312" s="92">
        <v>0</v>
      </c>
      <c r="IL312" s="92">
        <v>0</v>
      </c>
      <c r="IM312" s="92">
        <v>0</v>
      </c>
      <c r="IN312" s="92">
        <v>0</v>
      </c>
      <c r="IO312" s="92">
        <v>0</v>
      </c>
      <c r="IP312" s="92">
        <v>0</v>
      </c>
      <c r="IQ312" s="92">
        <v>0</v>
      </c>
      <c r="IR312" s="92">
        <v>0</v>
      </c>
      <c r="IS312" s="92">
        <v>0</v>
      </c>
      <c r="IT312" s="92">
        <v>477.11216999999999</v>
      </c>
      <c r="IU312" s="92">
        <v>21808.6986</v>
      </c>
      <c r="IV312" s="92">
        <v>463.40860400000003</v>
      </c>
      <c r="IW312" s="92">
        <v>38</v>
      </c>
      <c r="IX312" s="92">
        <v>1</v>
      </c>
      <c r="IY312" s="92">
        <v>0</v>
      </c>
      <c r="IZ312" s="92">
        <v>1</v>
      </c>
      <c r="JA312" s="92">
        <v>0</v>
      </c>
      <c r="JB312" s="92">
        <v>-65963.418300000005</v>
      </c>
      <c r="JC312" s="92">
        <v>-1443.09159</v>
      </c>
      <c r="JD312" s="92">
        <v>-31.4719497</v>
      </c>
      <c r="JE312" s="92">
        <v>-80.773239500000003</v>
      </c>
      <c r="JF312" s="92">
        <v>-1.7670882699999999</v>
      </c>
      <c r="JG312" s="92">
        <v>1.7159520599999999E-2</v>
      </c>
      <c r="JH312" s="92">
        <v>0.78435813899999995</v>
      </c>
      <c r="JI312" s="92">
        <v>45.7097932</v>
      </c>
      <c r="JJ312" s="92">
        <v>458.486265</v>
      </c>
      <c r="JK312" s="92">
        <v>0</v>
      </c>
      <c r="JL312" s="92">
        <v>0</v>
      </c>
      <c r="JM312" s="92">
        <v>0</v>
      </c>
      <c r="JN312" s="92">
        <v>0</v>
      </c>
      <c r="JO312" s="92">
        <v>0</v>
      </c>
      <c r="JP312" s="92">
        <v>0</v>
      </c>
      <c r="JQ312" s="92">
        <v>0</v>
      </c>
      <c r="JR312" s="92">
        <v>0</v>
      </c>
      <c r="JS312" s="92">
        <v>0</v>
      </c>
      <c r="JT312" s="92">
        <v>0</v>
      </c>
      <c r="JU312" s="92">
        <v>0</v>
      </c>
      <c r="JV312" s="92">
        <v>0</v>
      </c>
      <c r="JW312" s="92">
        <v>0</v>
      </c>
      <c r="JX312" s="92">
        <v>0</v>
      </c>
      <c r="JY312" s="92">
        <v>0</v>
      </c>
      <c r="JZ312" s="92">
        <v>0</v>
      </c>
      <c r="KA312" s="92">
        <v>0</v>
      </c>
      <c r="KB312" s="92">
        <v>0</v>
      </c>
      <c r="KC312" s="92">
        <v>0</v>
      </c>
      <c r="KD312" s="92">
        <v>0</v>
      </c>
      <c r="KE312" s="92">
        <v>0</v>
      </c>
      <c r="KF312" s="92">
        <v>0</v>
      </c>
      <c r="KG312" s="92">
        <v>0</v>
      </c>
      <c r="KH312" s="92">
        <v>0</v>
      </c>
      <c r="KI312" s="92">
        <v>0</v>
      </c>
      <c r="KJ312" s="92">
        <v>0</v>
      </c>
      <c r="KK312" s="92">
        <v>0</v>
      </c>
      <c r="KL312" s="92">
        <v>0</v>
      </c>
      <c r="KM312" s="92">
        <v>0</v>
      </c>
      <c r="KN312" s="92">
        <v>0</v>
      </c>
      <c r="KO312" s="92">
        <v>0</v>
      </c>
      <c r="KP312" s="92">
        <v>0</v>
      </c>
      <c r="KQ312" s="92">
        <v>0</v>
      </c>
      <c r="KR312" s="92">
        <v>0</v>
      </c>
      <c r="KS312" s="92">
        <v>0</v>
      </c>
      <c r="KT312" s="92">
        <v>0</v>
      </c>
      <c r="KU312" s="92">
        <v>0</v>
      </c>
      <c r="KV312" s="92">
        <v>0</v>
      </c>
      <c r="KW312" s="92">
        <v>0</v>
      </c>
      <c r="KX312" s="92">
        <v>0</v>
      </c>
      <c r="KY312" s="92">
        <v>0</v>
      </c>
      <c r="KZ312" s="92">
        <v>0</v>
      </c>
      <c r="LA312" s="92">
        <v>0</v>
      </c>
      <c r="LB312" s="92">
        <v>0</v>
      </c>
      <c r="LC312" s="92">
        <v>0</v>
      </c>
      <c r="LD312" s="92">
        <v>0</v>
      </c>
      <c r="LE312" s="92">
        <v>0</v>
      </c>
      <c r="LF312" s="92">
        <v>0</v>
      </c>
      <c r="LG312" s="92">
        <v>0</v>
      </c>
      <c r="LH312" s="92">
        <v>0</v>
      </c>
      <c r="LI312" s="92">
        <v>0</v>
      </c>
      <c r="LJ312" s="92">
        <v>0</v>
      </c>
      <c r="LK312" s="92">
        <v>0</v>
      </c>
      <c r="LL312" s="92">
        <v>0</v>
      </c>
      <c r="LM312" s="92">
        <v>0</v>
      </c>
      <c r="LN312" s="92">
        <v>0</v>
      </c>
      <c r="LO312" s="92">
        <v>0</v>
      </c>
      <c r="LP312" s="92">
        <v>0</v>
      </c>
      <c r="LQ312" s="92">
        <v>0</v>
      </c>
      <c r="LR312" s="92">
        <v>0</v>
      </c>
      <c r="LS312" s="92">
        <v>0</v>
      </c>
      <c r="LT312" s="92">
        <v>0</v>
      </c>
      <c r="LU312" s="92">
        <v>0</v>
      </c>
      <c r="LV312" s="92">
        <v>0</v>
      </c>
      <c r="LW312" s="92">
        <v>0</v>
      </c>
      <c r="LX312" s="92">
        <v>0</v>
      </c>
      <c r="LY312" s="92">
        <v>0</v>
      </c>
      <c r="LZ312" s="92">
        <v>0</v>
      </c>
      <c r="MA312" s="92">
        <v>0</v>
      </c>
      <c r="MB312" s="92">
        <v>0</v>
      </c>
      <c r="MC312" s="92">
        <v>0</v>
      </c>
      <c r="MD312" s="92">
        <v>0</v>
      </c>
      <c r="ME312" s="92">
        <v>0</v>
      </c>
      <c r="MF312" s="92">
        <v>0</v>
      </c>
      <c r="MG312" s="92">
        <v>0</v>
      </c>
      <c r="MH312" s="92">
        <v>0</v>
      </c>
      <c r="MI312" s="92">
        <v>0</v>
      </c>
      <c r="MJ312" s="92">
        <v>0</v>
      </c>
      <c r="MK312" s="92">
        <v>0</v>
      </c>
      <c r="ML312" s="92">
        <v>0</v>
      </c>
      <c r="MM312" s="92">
        <v>0</v>
      </c>
      <c r="MN312" s="92">
        <v>0</v>
      </c>
      <c r="MO312" s="92">
        <v>0</v>
      </c>
      <c r="MP312" s="92">
        <v>0</v>
      </c>
      <c r="MQ312" s="92">
        <v>0</v>
      </c>
      <c r="MR312" s="92">
        <v>0</v>
      </c>
      <c r="MS312" s="92">
        <v>0</v>
      </c>
      <c r="MT312" s="92">
        <v>0</v>
      </c>
      <c r="MU312" s="92">
        <v>0</v>
      </c>
      <c r="MV312" s="92">
        <v>0</v>
      </c>
      <c r="MW312" s="92">
        <v>0</v>
      </c>
      <c r="MX312" s="92">
        <v>0</v>
      </c>
      <c r="MY312" s="92">
        <v>0</v>
      </c>
      <c r="MZ312" s="92">
        <v>0</v>
      </c>
      <c r="NA312" s="92">
        <v>0</v>
      </c>
      <c r="NB312" s="92">
        <v>0</v>
      </c>
      <c r="NC312" s="92">
        <v>0</v>
      </c>
      <c r="ND312" s="92">
        <v>0</v>
      </c>
      <c r="NE312" s="92">
        <v>0</v>
      </c>
      <c r="NF312" s="92">
        <v>0</v>
      </c>
      <c r="NG312" s="92">
        <v>0</v>
      </c>
      <c r="NH312" s="92">
        <v>0</v>
      </c>
      <c r="NI312" s="92">
        <v>0</v>
      </c>
      <c r="NJ312" s="92">
        <v>0</v>
      </c>
      <c r="NK312" s="92">
        <v>0</v>
      </c>
      <c r="NL312" s="92">
        <v>0</v>
      </c>
      <c r="NM312" s="92">
        <v>0</v>
      </c>
      <c r="NN312" s="92">
        <v>0</v>
      </c>
      <c r="NO312" s="92">
        <v>0</v>
      </c>
      <c r="NP312" s="92">
        <v>0</v>
      </c>
      <c r="NQ312" s="92">
        <v>0</v>
      </c>
      <c r="NR312" s="92">
        <v>0</v>
      </c>
      <c r="NS312" s="92">
        <v>0</v>
      </c>
      <c r="NT312" s="92">
        <v>0</v>
      </c>
      <c r="NU312" s="92">
        <v>0</v>
      </c>
      <c r="NV312" s="92">
        <v>0</v>
      </c>
      <c r="NW312" s="92">
        <v>0</v>
      </c>
      <c r="NX312" s="92">
        <v>0</v>
      </c>
      <c r="NY312" s="92">
        <v>0</v>
      </c>
      <c r="NZ312" s="92">
        <v>0</v>
      </c>
      <c r="OA312" s="92">
        <v>0</v>
      </c>
      <c r="OB312" s="92">
        <v>0</v>
      </c>
      <c r="OC312" s="92">
        <v>0</v>
      </c>
      <c r="OD312" s="92">
        <v>0</v>
      </c>
      <c r="OE312" s="92">
        <v>0</v>
      </c>
      <c r="OF312" s="92">
        <v>0</v>
      </c>
      <c r="OG312" s="92">
        <v>0</v>
      </c>
      <c r="OH312" s="92">
        <v>0</v>
      </c>
      <c r="OI312" s="92">
        <v>0</v>
      </c>
      <c r="OJ312" s="92">
        <v>0</v>
      </c>
      <c r="OK312" s="92">
        <v>0</v>
      </c>
      <c r="OL312" s="92">
        <v>0</v>
      </c>
      <c r="OM312" s="92">
        <v>0</v>
      </c>
      <c r="ON312" s="92">
        <v>0</v>
      </c>
      <c r="OO312" s="92">
        <v>0</v>
      </c>
      <c r="OP312" s="92">
        <v>0</v>
      </c>
      <c r="OQ312" s="92">
        <v>0</v>
      </c>
      <c r="OR312" s="92">
        <v>0</v>
      </c>
      <c r="OS312" s="92">
        <v>0</v>
      </c>
      <c r="OT312" s="92">
        <v>0</v>
      </c>
      <c r="OU312" s="92">
        <v>0</v>
      </c>
      <c r="OV312" s="92">
        <v>0</v>
      </c>
      <c r="OW312" s="92">
        <v>0</v>
      </c>
      <c r="OX312" s="92">
        <v>0</v>
      </c>
      <c r="OY312" s="92">
        <v>0</v>
      </c>
      <c r="OZ312" s="92">
        <v>0</v>
      </c>
      <c r="PA312" s="92">
        <v>0</v>
      </c>
      <c r="PB312" s="92">
        <v>0</v>
      </c>
      <c r="PC312" s="92">
        <v>0</v>
      </c>
      <c r="PD312" s="92">
        <v>0</v>
      </c>
      <c r="PE312" s="92">
        <v>0</v>
      </c>
      <c r="PF312" s="92">
        <v>0</v>
      </c>
      <c r="PG312" s="92">
        <v>0</v>
      </c>
      <c r="PH312" s="92">
        <v>0</v>
      </c>
      <c r="PI312" s="92">
        <v>0</v>
      </c>
      <c r="PJ312" s="92">
        <v>0</v>
      </c>
      <c r="PK312" s="92">
        <v>0</v>
      </c>
      <c r="PL312" s="92">
        <v>0</v>
      </c>
      <c r="PM312" s="92">
        <v>0</v>
      </c>
      <c r="PN312" s="92">
        <v>0</v>
      </c>
      <c r="PO312" s="92">
        <v>0</v>
      </c>
      <c r="PP312" s="92">
        <v>0</v>
      </c>
      <c r="PQ312" s="92">
        <v>0</v>
      </c>
      <c r="PR312" s="92">
        <v>0</v>
      </c>
      <c r="PS312" s="92">
        <v>0</v>
      </c>
      <c r="PT312" s="92">
        <v>0</v>
      </c>
      <c r="PU312" s="92">
        <v>0</v>
      </c>
      <c r="PV312" s="92">
        <v>0</v>
      </c>
      <c r="PW312" s="92">
        <v>0</v>
      </c>
      <c r="PX312" s="92">
        <v>0</v>
      </c>
      <c r="PY312" s="92">
        <v>0</v>
      </c>
      <c r="PZ312" s="92">
        <v>0</v>
      </c>
      <c r="QA312" s="92">
        <v>0</v>
      </c>
      <c r="QB312" s="92">
        <v>0</v>
      </c>
      <c r="QC312" s="92">
        <v>0</v>
      </c>
      <c r="QD312" s="92">
        <v>0</v>
      </c>
      <c r="QE312" s="92">
        <v>0</v>
      </c>
      <c r="QF312" s="92">
        <v>0</v>
      </c>
      <c r="QG312" s="92">
        <v>0</v>
      </c>
      <c r="QH312" s="92">
        <v>0</v>
      </c>
      <c r="QI312" s="92">
        <v>0</v>
      </c>
      <c r="QJ312" s="92">
        <v>0</v>
      </c>
      <c r="QK312" s="92">
        <v>0</v>
      </c>
      <c r="QL312" s="92">
        <v>0</v>
      </c>
      <c r="QM312" s="92">
        <v>0</v>
      </c>
      <c r="QN312" s="92">
        <v>0</v>
      </c>
      <c r="QO312" s="92">
        <v>0</v>
      </c>
      <c r="QP312" s="92">
        <v>0</v>
      </c>
      <c r="QQ312" s="92">
        <v>0</v>
      </c>
      <c r="QR312" s="92">
        <v>0</v>
      </c>
      <c r="QS312" s="92">
        <v>0</v>
      </c>
      <c r="QT312" s="92">
        <v>0</v>
      </c>
      <c r="QU312" s="92">
        <v>0</v>
      </c>
      <c r="QV312" s="92">
        <v>0</v>
      </c>
      <c r="QW312" s="92">
        <v>0</v>
      </c>
      <c r="QX312" s="92">
        <v>0</v>
      </c>
      <c r="QY312" s="92">
        <v>0</v>
      </c>
      <c r="QZ312" s="92">
        <v>0</v>
      </c>
      <c r="RA312" s="92">
        <v>0</v>
      </c>
      <c r="RB312" s="92">
        <v>0</v>
      </c>
      <c r="RC312" s="92">
        <v>0</v>
      </c>
      <c r="RD312" s="92">
        <v>0</v>
      </c>
      <c r="RE312" s="92">
        <v>0</v>
      </c>
      <c r="RF312" s="92">
        <v>0</v>
      </c>
      <c r="RG312" s="92">
        <v>0</v>
      </c>
      <c r="RH312" s="92">
        <v>0</v>
      </c>
      <c r="RI312" s="92">
        <v>0</v>
      </c>
      <c r="RJ312" s="92">
        <v>0</v>
      </c>
      <c r="RK312" s="92">
        <v>0</v>
      </c>
      <c r="RL312" s="92">
        <v>0</v>
      </c>
      <c r="RM312" s="92">
        <v>0</v>
      </c>
      <c r="RN312" s="92">
        <v>0</v>
      </c>
      <c r="RO312" s="92">
        <v>0</v>
      </c>
      <c r="RP312" s="92">
        <v>0</v>
      </c>
      <c r="RQ312" s="92">
        <v>0</v>
      </c>
      <c r="RR312" s="92">
        <v>0</v>
      </c>
      <c r="RS312" s="92">
        <v>0</v>
      </c>
      <c r="RT312" s="92">
        <v>0</v>
      </c>
      <c r="RU312" s="92">
        <v>0</v>
      </c>
      <c r="RV312" s="92">
        <v>0</v>
      </c>
      <c r="RW312" s="92">
        <v>0</v>
      </c>
      <c r="RX312" s="92">
        <v>0</v>
      </c>
      <c r="RY312" s="92">
        <v>0</v>
      </c>
      <c r="RZ312" s="92">
        <v>0</v>
      </c>
      <c r="SA312" s="92">
        <v>0</v>
      </c>
      <c r="SB312" s="92">
        <v>0</v>
      </c>
      <c r="SC312" s="92">
        <v>0</v>
      </c>
      <c r="SD312" s="92">
        <v>0</v>
      </c>
      <c r="SE312" s="92">
        <v>0</v>
      </c>
      <c r="SF312" s="92">
        <v>0</v>
      </c>
      <c r="SG312" s="92">
        <v>0</v>
      </c>
      <c r="SH312" s="92">
        <v>0</v>
      </c>
      <c r="SI312" s="92">
        <v>0</v>
      </c>
      <c r="SJ312" s="92">
        <v>0</v>
      </c>
      <c r="SK312" s="92">
        <v>0</v>
      </c>
      <c r="SL312" s="92">
        <v>0</v>
      </c>
      <c r="SM312" s="92">
        <v>0</v>
      </c>
      <c r="SN312" s="92">
        <v>0</v>
      </c>
      <c r="SO312" s="92">
        <v>0</v>
      </c>
      <c r="SP312" s="92">
        <v>0</v>
      </c>
      <c r="SQ312" s="92">
        <v>0</v>
      </c>
      <c r="SR312" s="92">
        <v>0</v>
      </c>
      <c r="SS312" s="92">
        <v>0</v>
      </c>
      <c r="ST312" s="92">
        <v>0</v>
      </c>
      <c r="SU312" s="92">
        <v>0</v>
      </c>
      <c r="SV312" s="92">
        <v>0</v>
      </c>
      <c r="SW312" s="92">
        <v>0</v>
      </c>
      <c r="SX312" s="92">
        <v>0</v>
      </c>
      <c r="SY312" s="92">
        <v>0</v>
      </c>
      <c r="SZ312" s="92">
        <v>0</v>
      </c>
      <c r="TA312" s="92">
        <v>0</v>
      </c>
      <c r="TB312" s="92">
        <v>0</v>
      </c>
      <c r="TC312" s="92">
        <v>1</v>
      </c>
      <c r="TD312" s="92">
        <v>0</v>
      </c>
      <c r="TE312" s="92">
        <v>0</v>
      </c>
      <c r="TF312" s="92">
        <v>0</v>
      </c>
      <c r="TG312" s="92">
        <v>0</v>
      </c>
      <c r="TH312" s="92">
        <v>0</v>
      </c>
      <c r="TI312" s="92">
        <v>0</v>
      </c>
      <c r="TJ312" s="92">
        <v>0</v>
      </c>
      <c r="TK312" s="92">
        <v>0</v>
      </c>
      <c r="TL312" s="92">
        <v>0</v>
      </c>
      <c r="TM312" s="92">
        <v>0</v>
      </c>
      <c r="TN312" s="92">
        <v>0</v>
      </c>
      <c r="TO312" s="92">
        <v>0</v>
      </c>
      <c r="TP312" s="92">
        <v>2.0708181200000002</v>
      </c>
      <c r="TQ312" s="92">
        <v>-36813372.074900001</v>
      </c>
      <c r="TR312" s="92">
        <v>0.261523226666667</v>
      </c>
      <c r="TS312" s="92">
        <v>0</v>
      </c>
      <c r="TT312" s="92">
        <v>0</v>
      </c>
      <c r="TU312" s="92">
        <v>0</v>
      </c>
      <c r="TV312" s="92">
        <v>0</v>
      </c>
      <c r="TW312" s="92">
        <v>0</v>
      </c>
      <c r="TX312" s="92">
        <v>0</v>
      </c>
      <c r="TY312" s="92">
        <v>0</v>
      </c>
      <c r="TZ312" s="92">
        <v>0</v>
      </c>
      <c r="UA312" s="92">
        <v>0</v>
      </c>
      <c r="UB312" s="92">
        <v>0</v>
      </c>
      <c r="UC312" s="92">
        <v>0</v>
      </c>
      <c r="UD312" s="92">
        <v>0</v>
      </c>
      <c r="UE312" s="92">
        <v>0</v>
      </c>
      <c r="UF312" s="92">
        <v>0</v>
      </c>
      <c r="UG312" s="92">
        <v>0</v>
      </c>
      <c r="UH312" s="92">
        <v>0</v>
      </c>
      <c r="UI312" s="92">
        <v>0</v>
      </c>
      <c r="UJ312" s="92">
        <v>0</v>
      </c>
      <c r="UK312" s="92">
        <v>0</v>
      </c>
      <c r="UL312" s="92">
        <v>0</v>
      </c>
      <c r="UM312" s="92">
        <v>0</v>
      </c>
      <c r="UN312" s="92">
        <v>0</v>
      </c>
      <c r="UO312" s="92">
        <v>0</v>
      </c>
      <c r="UP312" s="92">
        <v>0</v>
      </c>
      <c r="UQ312" s="92">
        <v>0</v>
      </c>
      <c r="UR312" s="92">
        <v>0</v>
      </c>
      <c r="US312" s="92">
        <v>0</v>
      </c>
      <c r="UT312" s="92">
        <v>0</v>
      </c>
      <c r="UU312" s="92">
        <v>0</v>
      </c>
      <c r="UV312" s="92">
        <v>0</v>
      </c>
      <c r="UW312" s="92">
        <v>0</v>
      </c>
      <c r="UX312" s="92">
        <v>0</v>
      </c>
      <c r="UY312" s="92">
        <v>0</v>
      </c>
      <c r="UZ312" s="92">
        <v>0</v>
      </c>
      <c r="VA312" s="92">
        <v>0</v>
      </c>
      <c r="VB312" s="92">
        <v>0</v>
      </c>
      <c r="VC312" s="92">
        <v>0</v>
      </c>
      <c r="VD312" s="92">
        <v>0</v>
      </c>
      <c r="VE312" s="92">
        <v>0</v>
      </c>
      <c r="VF312" s="92">
        <v>0</v>
      </c>
      <c r="VG312" s="92">
        <v>0</v>
      </c>
      <c r="VH312" s="92">
        <v>0</v>
      </c>
      <c r="VI312" s="92">
        <v>0</v>
      </c>
      <c r="VJ312" s="92">
        <v>0</v>
      </c>
      <c r="VK312" s="92">
        <v>0</v>
      </c>
      <c r="VL312" s="92">
        <v>0</v>
      </c>
      <c r="VM312" s="92">
        <v>0</v>
      </c>
      <c r="VN312" s="92">
        <v>0</v>
      </c>
      <c r="VO312" s="92">
        <v>0</v>
      </c>
      <c r="VP312" s="92">
        <v>0</v>
      </c>
      <c r="VQ312" s="92">
        <v>0</v>
      </c>
      <c r="VR312" s="92">
        <v>0</v>
      </c>
      <c r="VS312" s="92">
        <v>0</v>
      </c>
      <c r="VT312" s="92">
        <v>0</v>
      </c>
      <c r="VU312" s="92">
        <v>0</v>
      </c>
      <c r="VV312" s="92">
        <v>0</v>
      </c>
      <c r="VW312" s="92">
        <v>0</v>
      </c>
      <c r="VX312" s="92">
        <v>0</v>
      </c>
      <c r="VY312" s="92">
        <v>0</v>
      </c>
      <c r="VZ312" s="92">
        <v>0</v>
      </c>
      <c r="WA312" s="92">
        <v>0</v>
      </c>
      <c r="WB312" s="92">
        <v>0</v>
      </c>
      <c r="WC312" s="92">
        <v>0</v>
      </c>
    </row>
    <row r="313" spans="2:601" ht="13.5" customHeight="1">
      <c r="B313" s="851" t="s">
        <v>2972</v>
      </c>
      <c r="C313" s="92">
        <v>0</v>
      </c>
      <c r="D313" s="92">
        <v>21808.6986</v>
      </c>
      <c r="E313" s="92">
        <v>-31.721837600000001</v>
      </c>
      <c r="F313" s="92">
        <v>6.0526644300000001</v>
      </c>
      <c r="G313" s="92">
        <v>470.43591400000003</v>
      </c>
      <c r="H313" s="92">
        <v>0</v>
      </c>
      <c r="I313" s="92">
        <v>0</v>
      </c>
      <c r="J313" s="92">
        <v>0</v>
      </c>
      <c r="K313" s="92">
        <v>0</v>
      </c>
      <c r="L313" s="92">
        <v>0</v>
      </c>
      <c r="M313" s="92">
        <v>0</v>
      </c>
      <c r="N313" s="92">
        <v>0</v>
      </c>
      <c r="O313" s="92">
        <v>0</v>
      </c>
      <c r="P313" s="92">
        <v>0</v>
      </c>
      <c r="Q313" s="92">
        <v>0</v>
      </c>
      <c r="R313" s="92">
        <v>0</v>
      </c>
      <c r="S313" s="92">
        <v>0</v>
      </c>
      <c r="T313" s="92">
        <v>0</v>
      </c>
      <c r="U313" s="92">
        <v>0</v>
      </c>
      <c r="V313" s="92">
        <v>0</v>
      </c>
      <c r="W313" s="92">
        <v>4.2360485299999998E-7</v>
      </c>
      <c r="X313" s="92">
        <v>0</v>
      </c>
      <c r="Y313" s="92">
        <v>0</v>
      </c>
      <c r="Z313" s="92">
        <v>0</v>
      </c>
      <c r="AA313" s="92">
        <v>0</v>
      </c>
      <c r="AB313" s="92">
        <v>0</v>
      </c>
      <c r="AC313" s="92">
        <v>1.1768915E-2</v>
      </c>
      <c r="AD313" s="92">
        <v>0</v>
      </c>
      <c r="AE313" s="92">
        <v>0</v>
      </c>
      <c r="AF313" s="92">
        <v>0</v>
      </c>
      <c r="AG313" s="92">
        <v>0</v>
      </c>
      <c r="AH313" s="92">
        <v>0</v>
      </c>
      <c r="AI313" s="92">
        <v>0</v>
      </c>
      <c r="AJ313" s="92">
        <v>0</v>
      </c>
      <c r="AK313" s="92">
        <v>0</v>
      </c>
      <c r="AL313" s="92">
        <v>0</v>
      </c>
      <c r="AM313" s="92">
        <v>0</v>
      </c>
      <c r="AN313" s="92">
        <v>0</v>
      </c>
      <c r="AO313" s="92">
        <v>4.50339073E-6</v>
      </c>
      <c r="AP313" s="92">
        <v>8.5991398200000002E-10</v>
      </c>
      <c r="AQ313" s="92">
        <v>0</v>
      </c>
      <c r="AR313" s="92">
        <v>0</v>
      </c>
      <c r="AS313" s="92">
        <v>0</v>
      </c>
      <c r="AT313" s="92">
        <v>0.61178698200000003</v>
      </c>
      <c r="AU313" s="92">
        <v>0</v>
      </c>
      <c r="AV313" s="92">
        <v>0</v>
      </c>
      <c r="AW313" s="92">
        <v>3.1634739399999997E-5</v>
      </c>
      <c r="AX313" s="92">
        <v>0</v>
      </c>
      <c r="AY313" s="92">
        <v>0</v>
      </c>
      <c r="AZ313" s="92">
        <v>0</v>
      </c>
      <c r="BA313" s="92">
        <v>0</v>
      </c>
      <c r="BB313" s="92">
        <v>0</v>
      </c>
      <c r="BC313" s="92">
        <v>0</v>
      </c>
      <c r="BD313" s="92">
        <v>0</v>
      </c>
      <c r="BE313" s="92">
        <v>0</v>
      </c>
      <c r="BF313" s="92">
        <v>0</v>
      </c>
      <c r="BG313" s="92">
        <v>0</v>
      </c>
      <c r="BH313" s="92">
        <v>0</v>
      </c>
      <c r="BI313" s="92">
        <v>0</v>
      </c>
      <c r="BJ313" s="92">
        <v>0</v>
      </c>
      <c r="BK313" s="92">
        <v>0</v>
      </c>
      <c r="BL313" s="92">
        <v>0</v>
      </c>
      <c r="BM313" s="92">
        <v>0</v>
      </c>
      <c r="BN313" s="92">
        <v>0</v>
      </c>
      <c r="BO313" s="92">
        <v>0</v>
      </c>
      <c r="BP313" s="92">
        <v>1.26860407E-2</v>
      </c>
      <c r="BQ313" s="92">
        <v>0.98600694499999997</v>
      </c>
      <c r="BR313" s="92">
        <v>0</v>
      </c>
      <c r="BS313" s="92">
        <v>0</v>
      </c>
      <c r="BT313" s="92">
        <v>0</v>
      </c>
      <c r="BU313" s="92">
        <v>0</v>
      </c>
      <c r="BV313" s="92">
        <v>0</v>
      </c>
      <c r="BW313" s="92">
        <v>0</v>
      </c>
      <c r="BX313" s="92">
        <v>0</v>
      </c>
      <c r="BY313" s="92">
        <v>0</v>
      </c>
      <c r="BZ313" s="92">
        <v>0</v>
      </c>
      <c r="CA313" s="92">
        <v>0</v>
      </c>
      <c r="CB313" s="92">
        <v>0</v>
      </c>
      <c r="CC313" s="92">
        <v>0</v>
      </c>
      <c r="CD313" s="92">
        <v>0</v>
      </c>
      <c r="CE313" s="92">
        <v>0</v>
      </c>
      <c r="CF313" s="92">
        <v>0</v>
      </c>
      <c r="CG313" s="92">
        <v>8.8785170300000005E-10</v>
      </c>
      <c r="CH313" s="92">
        <v>0</v>
      </c>
      <c r="CI313" s="92">
        <v>0</v>
      </c>
      <c r="CJ313" s="92">
        <v>0</v>
      </c>
      <c r="CK313" s="92">
        <v>0</v>
      </c>
      <c r="CL313" s="92">
        <v>0</v>
      </c>
      <c r="CM313" s="92">
        <v>2.4666977100000002E-5</v>
      </c>
      <c r="CN313" s="92">
        <v>0</v>
      </c>
      <c r="CO313" s="92">
        <v>0</v>
      </c>
      <c r="CP313" s="92">
        <v>0</v>
      </c>
      <c r="CQ313" s="92">
        <v>0</v>
      </c>
      <c r="CR313" s="92">
        <v>0</v>
      </c>
      <c r="CS313" s="92">
        <v>0</v>
      </c>
      <c r="CT313" s="92">
        <v>0</v>
      </c>
      <c r="CU313" s="92">
        <v>0</v>
      </c>
      <c r="CV313" s="92">
        <v>0</v>
      </c>
      <c r="CW313" s="92">
        <v>0</v>
      </c>
      <c r="CX313" s="92">
        <v>0</v>
      </c>
      <c r="CY313" s="92">
        <v>9.43885109E-9</v>
      </c>
      <c r="CZ313" s="92">
        <v>1.8023308499999999E-12</v>
      </c>
      <c r="DA313" s="92">
        <v>0</v>
      </c>
      <c r="DB313" s="92">
        <v>0</v>
      </c>
      <c r="DC313" s="92">
        <v>0</v>
      </c>
      <c r="DD313" s="92">
        <v>1.2822707500000001E-3</v>
      </c>
      <c r="DE313" s="92">
        <v>0</v>
      </c>
      <c r="DF313" s="92">
        <v>0</v>
      </c>
      <c r="DG313" s="92">
        <v>6.6304616199999997E-8</v>
      </c>
      <c r="DH313" s="92">
        <v>0</v>
      </c>
      <c r="DI313" s="92">
        <v>0</v>
      </c>
      <c r="DJ313" s="92">
        <v>0</v>
      </c>
      <c r="DK313" s="92">
        <v>0</v>
      </c>
      <c r="DL313" s="92">
        <v>0</v>
      </c>
      <c r="DM313" s="92">
        <v>0</v>
      </c>
      <c r="DN313" s="92">
        <v>0</v>
      </c>
      <c r="DO313" s="92">
        <v>0</v>
      </c>
      <c r="DP313" s="92">
        <v>0</v>
      </c>
      <c r="DQ313" s="92">
        <v>0</v>
      </c>
      <c r="DR313" s="92">
        <v>0</v>
      </c>
      <c r="DS313" s="92">
        <v>0</v>
      </c>
      <c r="DT313" s="92">
        <v>0</v>
      </c>
      <c r="DU313" s="92">
        <v>0</v>
      </c>
      <c r="DV313" s="92">
        <v>0</v>
      </c>
      <c r="DW313" s="92">
        <v>0</v>
      </c>
      <c r="DX313" s="92">
        <v>0</v>
      </c>
      <c r="DY313" s="92">
        <v>0</v>
      </c>
      <c r="DZ313" s="92">
        <v>109.04044500000001</v>
      </c>
      <c r="EA313" s="92">
        <v>21672.530900000002</v>
      </c>
      <c r="EB313" s="92">
        <v>0</v>
      </c>
      <c r="EC313" s="92">
        <v>0</v>
      </c>
      <c r="ED313" s="92">
        <v>0</v>
      </c>
      <c r="EE313" s="92">
        <v>0</v>
      </c>
      <c r="EF313" s="92">
        <v>0</v>
      </c>
      <c r="EG313" s="92">
        <v>0</v>
      </c>
      <c r="EH313" s="92">
        <v>0</v>
      </c>
      <c r="EI313" s="92">
        <v>0</v>
      </c>
      <c r="EJ313" s="92">
        <v>0</v>
      </c>
      <c r="EK313" s="92">
        <v>0</v>
      </c>
      <c r="EL313" s="92">
        <v>0</v>
      </c>
      <c r="EM313" s="92">
        <v>0</v>
      </c>
      <c r="EN313" s="92">
        <v>0</v>
      </c>
      <c r="EO313" s="92">
        <v>0</v>
      </c>
      <c r="EP313" s="92">
        <v>0</v>
      </c>
      <c r="EQ313" s="92">
        <v>4.0702309500000001E-5</v>
      </c>
      <c r="ER313" s="92">
        <v>0</v>
      </c>
      <c r="ES313" s="92">
        <v>0</v>
      </c>
      <c r="ET313" s="92">
        <v>0</v>
      </c>
      <c r="EU313" s="92">
        <v>0</v>
      </c>
      <c r="EV313" s="92">
        <v>0</v>
      </c>
      <c r="EW313" s="92">
        <v>0.200431212</v>
      </c>
      <c r="EX313" s="92">
        <v>0</v>
      </c>
      <c r="EY313" s="92">
        <v>0</v>
      </c>
      <c r="EZ313" s="92">
        <v>0</v>
      </c>
      <c r="FA313" s="92">
        <v>0</v>
      </c>
      <c r="FB313" s="92">
        <v>0</v>
      </c>
      <c r="FC313" s="92">
        <v>0</v>
      </c>
      <c r="FD313" s="92">
        <v>0</v>
      </c>
      <c r="FE313" s="92">
        <v>0</v>
      </c>
      <c r="FF313" s="92">
        <v>0</v>
      </c>
      <c r="FG313" s="92">
        <v>0</v>
      </c>
      <c r="FH313" s="92">
        <v>0</v>
      </c>
      <c r="FI313" s="92">
        <v>1.4410309900000001E-4</v>
      </c>
      <c r="FJ313" s="92">
        <v>2.4089183099999999E-8</v>
      </c>
      <c r="FK313" s="92">
        <v>0</v>
      </c>
      <c r="FL313" s="92">
        <v>0</v>
      </c>
      <c r="FM313" s="92">
        <v>0</v>
      </c>
      <c r="FN313" s="92">
        <v>26.9246227</v>
      </c>
      <c r="FO313" s="92">
        <v>0</v>
      </c>
      <c r="FP313" s="92">
        <v>0</v>
      </c>
      <c r="FQ313" s="92">
        <v>2.02667325E-3</v>
      </c>
      <c r="FR313" s="92">
        <v>0</v>
      </c>
      <c r="FS313" s="92">
        <v>0</v>
      </c>
      <c r="FT313" s="92">
        <v>0</v>
      </c>
      <c r="FU313" s="92">
        <v>0</v>
      </c>
      <c r="FV313" s="92">
        <v>0</v>
      </c>
      <c r="FW313" s="92">
        <v>0</v>
      </c>
      <c r="FX313" s="92">
        <v>0</v>
      </c>
      <c r="FY313" s="92">
        <v>0</v>
      </c>
      <c r="FZ313" s="92">
        <v>0</v>
      </c>
      <c r="GA313" s="92">
        <v>0</v>
      </c>
      <c r="GB313" s="92">
        <v>0</v>
      </c>
      <c r="GC313" s="92">
        <v>0</v>
      </c>
      <c r="GD313" s="92">
        <v>0</v>
      </c>
      <c r="GE313" s="92">
        <v>0</v>
      </c>
      <c r="GF313" s="92">
        <v>0</v>
      </c>
      <c r="GG313" s="92">
        <v>0</v>
      </c>
      <c r="GH313" s="92">
        <v>0</v>
      </c>
      <c r="GI313" s="92">
        <v>0</v>
      </c>
      <c r="GJ313" s="92">
        <v>4.9998602100000001E-3</v>
      </c>
      <c r="GK313" s="92">
        <v>0.993756266</v>
      </c>
      <c r="GL313" s="92">
        <v>0</v>
      </c>
      <c r="GM313" s="92">
        <v>0</v>
      </c>
      <c r="GN313" s="92">
        <v>0</v>
      </c>
      <c r="GO313" s="92">
        <v>0</v>
      </c>
      <c r="GP313" s="92">
        <v>0</v>
      </c>
      <c r="GQ313" s="92">
        <v>0</v>
      </c>
      <c r="GR313" s="92">
        <v>0</v>
      </c>
      <c r="GS313" s="92">
        <v>0</v>
      </c>
      <c r="GT313" s="92">
        <v>0</v>
      </c>
      <c r="GU313" s="92">
        <v>0</v>
      </c>
      <c r="GV313" s="92">
        <v>0</v>
      </c>
      <c r="GW313" s="92">
        <v>0</v>
      </c>
      <c r="GX313" s="92">
        <v>0</v>
      </c>
      <c r="GY313" s="92">
        <v>0</v>
      </c>
      <c r="GZ313" s="92">
        <v>0</v>
      </c>
      <c r="HA313" s="92">
        <v>1.8663337099999999E-9</v>
      </c>
      <c r="HB313" s="92">
        <v>0</v>
      </c>
      <c r="HC313" s="92">
        <v>0</v>
      </c>
      <c r="HD313" s="92">
        <v>0</v>
      </c>
      <c r="HE313" s="92">
        <v>0</v>
      </c>
      <c r="HF313" s="92">
        <v>0</v>
      </c>
      <c r="HG313" s="92">
        <v>9.1904251500000001E-6</v>
      </c>
      <c r="HH313" s="92">
        <v>0</v>
      </c>
      <c r="HI313" s="92">
        <v>0</v>
      </c>
      <c r="HJ313" s="92">
        <v>0</v>
      </c>
      <c r="HK313" s="92">
        <v>0</v>
      </c>
      <c r="HL313" s="92">
        <v>0</v>
      </c>
      <c r="HM313" s="92">
        <v>0</v>
      </c>
      <c r="HN313" s="92">
        <v>0</v>
      </c>
      <c r="HO313" s="92">
        <v>0</v>
      </c>
      <c r="HP313" s="92">
        <v>0</v>
      </c>
      <c r="HQ313" s="92">
        <v>0</v>
      </c>
      <c r="HR313" s="92">
        <v>0</v>
      </c>
      <c r="HS313" s="92">
        <v>6.6075973500000002E-9</v>
      </c>
      <c r="HT313" s="92">
        <v>1.1045676599999999E-12</v>
      </c>
      <c r="HU313" s="92">
        <v>0</v>
      </c>
      <c r="HV313" s="92">
        <v>0</v>
      </c>
      <c r="HW313" s="92">
        <v>0</v>
      </c>
      <c r="HX313" s="92">
        <v>1.23458181E-3</v>
      </c>
      <c r="HY313" s="92">
        <v>0</v>
      </c>
      <c r="HZ313" s="92">
        <v>0</v>
      </c>
      <c r="IA313" s="92">
        <v>9.29295821E-8</v>
      </c>
      <c r="IB313" s="92">
        <v>0</v>
      </c>
      <c r="IC313" s="92">
        <v>0</v>
      </c>
      <c r="ID313" s="92">
        <v>0</v>
      </c>
      <c r="IE313" s="92">
        <v>0</v>
      </c>
      <c r="IF313" s="92">
        <v>0</v>
      </c>
      <c r="IG313" s="92">
        <v>0</v>
      </c>
      <c r="IH313" s="92">
        <v>0</v>
      </c>
      <c r="II313" s="92">
        <v>0</v>
      </c>
      <c r="IJ313" s="92">
        <v>0</v>
      </c>
      <c r="IK313" s="92">
        <v>0</v>
      </c>
      <c r="IL313" s="92">
        <v>0</v>
      </c>
      <c r="IM313" s="92">
        <v>0</v>
      </c>
      <c r="IN313" s="92">
        <v>0</v>
      </c>
      <c r="IO313" s="92">
        <v>0</v>
      </c>
      <c r="IP313" s="92">
        <v>0</v>
      </c>
      <c r="IQ313" s="92">
        <v>0</v>
      </c>
      <c r="IR313" s="92">
        <v>0</v>
      </c>
      <c r="IS313" s="92">
        <v>0</v>
      </c>
      <c r="IT313" s="92">
        <v>477.11216999999999</v>
      </c>
      <c r="IU313" s="92">
        <v>21808.6986</v>
      </c>
      <c r="IV313" s="92">
        <v>451.35197199999999</v>
      </c>
      <c r="IW313" s="92">
        <v>20</v>
      </c>
      <c r="IX313" s="92">
        <v>1</v>
      </c>
      <c r="IY313" s="92">
        <v>0</v>
      </c>
      <c r="IZ313" s="92">
        <v>1</v>
      </c>
      <c r="JA313" s="92">
        <v>0</v>
      </c>
      <c r="JB313" s="92">
        <v>-66487.169299999994</v>
      </c>
      <c r="JC313" s="92">
        <v>-1454.5497700000001</v>
      </c>
      <c r="JD313" s="92">
        <v>-31.721837600000001</v>
      </c>
      <c r="JE313" s="92">
        <v>-82.4944737</v>
      </c>
      <c r="JF313" s="92">
        <v>-1.8047439700000001</v>
      </c>
      <c r="JG313" s="92">
        <v>1.7617890300000001E-2</v>
      </c>
      <c r="JH313" s="92">
        <v>0.80531012000000002</v>
      </c>
      <c r="JI313" s="92">
        <v>45.7097932</v>
      </c>
      <c r="JJ313" s="92">
        <v>458.486265</v>
      </c>
      <c r="JK313" s="92">
        <v>0</v>
      </c>
      <c r="JL313" s="92">
        <v>0</v>
      </c>
      <c r="JM313" s="92">
        <v>0</v>
      </c>
      <c r="JN313" s="92">
        <v>0</v>
      </c>
      <c r="JO313" s="92">
        <v>0</v>
      </c>
      <c r="JP313" s="92">
        <v>0</v>
      </c>
      <c r="JQ313" s="92">
        <v>0</v>
      </c>
      <c r="JR313" s="92">
        <v>0</v>
      </c>
      <c r="JS313" s="92">
        <v>0</v>
      </c>
      <c r="JT313" s="92">
        <v>0</v>
      </c>
      <c r="JU313" s="92">
        <v>0</v>
      </c>
      <c r="JV313" s="92">
        <v>0</v>
      </c>
      <c r="JW313" s="92">
        <v>0</v>
      </c>
      <c r="JX313" s="92">
        <v>0</v>
      </c>
      <c r="JY313" s="92">
        <v>0</v>
      </c>
      <c r="JZ313" s="92">
        <v>0</v>
      </c>
      <c r="KA313" s="92">
        <v>0</v>
      </c>
      <c r="KB313" s="92">
        <v>0</v>
      </c>
      <c r="KC313" s="92">
        <v>0</v>
      </c>
      <c r="KD313" s="92">
        <v>0</v>
      </c>
      <c r="KE313" s="92">
        <v>0</v>
      </c>
      <c r="KF313" s="92">
        <v>0</v>
      </c>
      <c r="KG313" s="92">
        <v>0</v>
      </c>
      <c r="KH313" s="92">
        <v>0</v>
      </c>
      <c r="KI313" s="92">
        <v>0</v>
      </c>
      <c r="KJ313" s="92">
        <v>0</v>
      </c>
      <c r="KK313" s="92">
        <v>0</v>
      </c>
      <c r="KL313" s="92">
        <v>0</v>
      </c>
      <c r="KM313" s="92">
        <v>0</v>
      </c>
      <c r="KN313" s="92">
        <v>0</v>
      </c>
      <c r="KO313" s="92">
        <v>0</v>
      </c>
      <c r="KP313" s="92">
        <v>0</v>
      </c>
      <c r="KQ313" s="92">
        <v>0</v>
      </c>
      <c r="KR313" s="92">
        <v>0</v>
      </c>
      <c r="KS313" s="92">
        <v>0</v>
      </c>
      <c r="KT313" s="92">
        <v>0</v>
      </c>
      <c r="KU313" s="92">
        <v>0</v>
      </c>
      <c r="KV313" s="92">
        <v>0</v>
      </c>
      <c r="KW313" s="92">
        <v>0</v>
      </c>
      <c r="KX313" s="92">
        <v>0</v>
      </c>
      <c r="KY313" s="92">
        <v>0</v>
      </c>
      <c r="KZ313" s="92">
        <v>0</v>
      </c>
      <c r="LA313" s="92">
        <v>0</v>
      </c>
      <c r="LB313" s="92">
        <v>0</v>
      </c>
      <c r="LC313" s="92">
        <v>0</v>
      </c>
      <c r="LD313" s="92">
        <v>0</v>
      </c>
      <c r="LE313" s="92">
        <v>0</v>
      </c>
      <c r="LF313" s="92">
        <v>0</v>
      </c>
      <c r="LG313" s="92">
        <v>0</v>
      </c>
      <c r="LH313" s="92">
        <v>0</v>
      </c>
      <c r="LI313" s="92">
        <v>0</v>
      </c>
      <c r="LJ313" s="92">
        <v>0</v>
      </c>
      <c r="LK313" s="92">
        <v>0</v>
      </c>
      <c r="LL313" s="92">
        <v>0</v>
      </c>
      <c r="LM313" s="92">
        <v>0</v>
      </c>
      <c r="LN313" s="92">
        <v>0</v>
      </c>
      <c r="LO313" s="92">
        <v>0</v>
      </c>
      <c r="LP313" s="92">
        <v>0</v>
      </c>
      <c r="LQ313" s="92">
        <v>0</v>
      </c>
      <c r="LR313" s="92">
        <v>0</v>
      </c>
      <c r="LS313" s="92">
        <v>0</v>
      </c>
      <c r="LT313" s="92">
        <v>0</v>
      </c>
      <c r="LU313" s="92">
        <v>0</v>
      </c>
      <c r="LV313" s="92">
        <v>0</v>
      </c>
      <c r="LW313" s="92">
        <v>0</v>
      </c>
      <c r="LX313" s="92">
        <v>0</v>
      </c>
      <c r="LY313" s="92">
        <v>0</v>
      </c>
      <c r="LZ313" s="92">
        <v>0</v>
      </c>
      <c r="MA313" s="92">
        <v>0</v>
      </c>
      <c r="MB313" s="92">
        <v>0</v>
      </c>
      <c r="MC313" s="92">
        <v>0</v>
      </c>
      <c r="MD313" s="92">
        <v>0</v>
      </c>
      <c r="ME313" s="92">
        <v>0</v>
      </c>
      <c r="MF313" s="92">
        <v>0</v>
      </c>
      <c r="MG313" s="92">
        <v>0</v>
      </c>
      <c r="MH313" s="92">
        <v>0</v>
      </c>
      <c r="MI313" s="92">
        <v>0</v>
      </c>
      <c r="MJ313" s="92">
        <v>0</v>
      </c>
      <c r="MK313" s="92">
        <v>0</v>
      </c>
      <c r="ML313" s="92">
        <v>0</v>
      </c>
      <c r="MM313" s="92">
        <v>0</v>
      </c>
      <c r="MN313" s="92">
        <v>0</v>
      </c>
      <c r="MO313" s="92">
        <v>0</v>
      </c>
      <c r="MP313" s="92">
        <v>0</v>
      </c>
      <c r="MQ313" s="92">
        <v>0</v>
      </c>
      <c r="MR313" s="92">
        <v>0</v>
      </c>
      <c r="MS313" s="92">
        <v>0</v>
      </c>
      <c r="MT313" s="92">
        <v>0</v>
      </c>
      <c r="MU313" s="92">
        <v>0</v>
      </c>
      <c r="MV313" s="92">
        <v>0</v>
      </c>
      <c r="MW313" s="92">
        <v>0</v>
      </c>
      <c r="MX313" s="92">
        <v>0</v>
      </c>
      <c r="MY313" s="92">
        <v>0</v>
      </c>
      <c r="MZ313" s="92">
        <v>0</v>
      </c>
      <c r="NA313" s="92">
        <v>0</v>
      </c>
      <c r="NB313" s="92">
        <v>0</v>
      </c>
      <c r="NC313" s="92">
        <v>0</v>
      </c>
      <c r="ND313" s="92">
        <v>0</v>
      </c>
      <c r="NE313" s="92">
        <v>0</v>
      </c>
      <c r="NF313" s="92">
        <v>0</v>
      </c>
      <c r="NG313" s="92">
        <v>0</v>
      </c>
      <c r="NH313" s="92">
        <v>0</v>
      </c>
      <c r="NI313" s="92">
        <v>0</v>
      </c>
      <c r="NJ313" s="92">
        <v>0</v>
      </c>
      <c r="NK313" s="92">
        <v>0</v>
      </c>
      <c r="NL313" s="92">
        <v>0</v>
      </c>
      <c r="NM313" s="92">
        <v>0</v>
      </c>
      <c r="NN313" s="92">
        <v>0</v>
      </c>
      <c r="NO313" s="92">
        <v>0</v>
      </c>
      <c r="NP313" s="92">
        <v>0</v>
      </c>
      <c r="NQ313" s="92">
        <v>0</v>
      </c>
      <c r="NR313" s="92">
        <v>0</v>
      </c>
      <c r="NS313" s="92">
        <v>0</v>
      </c>
      <c r="NT313" s="92">
        <v>0</v>
      </c>
      <c r="NU313" s="92">
        <v>0</v>
      </c>
      <c r="NV313" s="92">
        <v>0</v>
      </c>
      <c r="NW313" s="92">
        <v>0</v>
      </c>
      <c r="NX313" s="92">
        <v>0</v>
      </c>
      <c r="NY313" s="92">
        <v>0</v>
      </c>
      <c r="NZ313" s="92">
        <v>0</v>
      </c>
      <c r="OA313" s="92">
        <v>0</v>
      </c>
      <c r="OB313" s="92">
        <v>0</v>
      </c>
      <c r="OC313" s="92">
        <v>0</v>
      </c>
      <c r="OD313" s="92">
        <v>0</v>
      </c>
      <c r="OE313" s="92">
        <v>0</v>
      </c>
      <c r="OF313" s="92">
        <v>0</v>
      </c>
      <c r="OG313" s="92">
        <v>0</v>
      </c>
      <c r="OH313" s="92">
        <v>0</v>
      </c>
      <c r="OI313" s="92">
        <v>0</v>
      </c>
      <c r="OJ313" s="92">
        <v>0</v>
      </c>
      <c r="OK313" s="92">
        <v>0</v>
      </c>
      <c r="OL313" s="92">
        <v>0</v>
      </c>
      <c r="OM313" s="92">
        <v>0</v>
      </c>
      <c r="ON313" s="92">
        <v>0</v>
      </c>
      <c r="OO313" s="92">
        <v>0</v>
      </c>
      <c r="OP313" s="92">
        <v>0</v>
      </c>
      <c r="OQ313" s="92">
        <v>0</v>
      </c>
      <c r="OR313" s="92">
        <v>0</v>
      </c>
      <c r="OS313" s="92">
        <v>0</v>
      </c>
      <c r="OT313" s="92">
        <v>0</v>
      </c>
      <c r="OU313" s="92">
        <v>0</v>
      </c>
      <c r="OV313" s="92">
        <v>0</v>
      </c>
      <c r="OW313" s="92">
        <v>0</v>
      </c>
      <c r="OX313" s="92">
        <v>0</v>
      </c>
      <c r="OY313" s="92">
        <v>0</v>
      </c>
      <c r="OZ313" s="92">
        <v>0</v>
      </c>
      <c r="PA313" s="92">
        <v>0</v>
      </c>
      <c r="PB313" s="92">
        <v>0</v>
      </c>
      <c r="PC313" s="92">
        <v>0</v>
      </c>
      <c r="PD313" s="92">
        <v>0</v>
      </c>
      <c r="PE313" s="92">
        <v>0</v>
      </c>
      <c r="PF313" s="92">
        <v>0</v>
      </c>
      <c r="PG313" s="92">
        <v>0</v>
      </c>
      <c r="PH313" s="92">
        <v>0</v>
      </c>
      <c r="PI313" s="92">
        <v>0</v>
      </c>
      <c r="PJ313" s="92">
        <v>0</v>
      </c>
      <c r="PK313" s="92">
        <v>0</v>
      </c>
      <c r="PL313" s="92">
        <v>0</v>
      </c>
      <c r="PM313" s="92">
        <v>0</v>
      </c>
      <c r="PN313" s="92">
        <v>0</v>
      </c>
      <c r="PO313" s="92">
        <v>0</v>
      </c>
      <c r="PP313" s="92">
        <v>0</v>
      </c>
      <c r="PQ313" s="92">
        <v>0</v>
      </c>
      <c r="PR313" s="92">
        <v>0</v>
      </c>
      <c r="PS313" s="92">
        <v>0</v>
      </c>
      <c r="PT313" s="92">
        <v>0</v>
      </c>
      <c r="PU313" s="92">
        <v>0</v>
      </c>
      <c r="PV313" s="92">
        <v>0</v>
      </c>
      <c r="PW313" s="92">
        <v>0</v>
      </c>
      <c r="PX313" s="92">
        <v>0</v>
      </c>
      <c r="PY313" s="92">
        <v>0</v>
      </c>
      <c r="PZ313" s="92">
        <v>0</v>
      </c>
      <c r="QA313" s="92">
        <v>0</v>
      </c>
      <c r="QB313" s="92">
        <v>0</v>
      </c>
      <c r="QC313" s="92">
        <v>0</v>
      </c>
      <c r="QD313" s="92">
        <v>0</v>
      </c>
      <c r="QE313" s="92">
        <v>0</v>
      </c>
      <c r="QF313" s="92">
        <v>0</v>
      </c>
      <c r="QG313" s="92">
        <v>0</v>
      </c>
      <c r="QH313" s="92">
        <v>0</v>
      </c>
      <c r="QI313" s="92">
        <v>0</v>
      </c>
      <c r="QJ313" s="92">
        <v>0</v>
      </c>
      <c r="QK313" s="92">
        <v>0</v>
      </c>
      <c r="QL313" s="92">
        <v>0</v>
      </c>
      <c r="QM313" s="92">
        <v>0</v>
      </c>
      <c r="QN313" s="92">
        <v>0</v>
      </c>
      <c r="QO313" s="92">
        <v>0</v>
      </c>
      <c r="QP313" s="92">
        <v>0</v>
      </c>
      <c r="QQ313" s="92">
        <v>0</v>
      </c>
      <c r="QR313" s="92">
        <v>0</v>
      </c>
      <c r="QS313" s="92">
        <v>0</v>
      </c>
      <c r="QT313" s="92">
        <v>0</v>
      </c>
      <c r="QU313" s="92">
        <v>0</v>
      </c>
      <c r="QV313" s="92">
        <v>0</v>
      </c>
      <c r="QW313" s="92">
        <v>0</v>
      </c>
      <c r="QX313" s="92">
        <v>0</v>
      </c>
      <c r="QY313" s="92">
        <v>0</v>
      </c>
      <c r="QZ313" s="92">
        <v>0</v>
      </c>
      <c r="RA313" s="92">
        <v>0</v>
      </c>
      <c r="RB313" s="92">
        <v>0</v>
      </c>
      <c r="RC313" s="92">
        <v>0</v>
      </c>
      <c r="RD313" s="92">
        <v>0</v>
      </c>
      <c r="RE313" s="92">
        <v>0</v>
      </c>
      <c r="RF313" s="92">
        <v>0</v>
      </c>
      <c r="RG313" s="92">
        <v>0</v>
      </c>
      <c r="RH313" s="92">
        <v>0</v>
      </c>
      <c r="RI313" s="92">
        <v>0</v>
      </c>
      <c r="RJ313" s="92">
        <v>0</v>
      </c>
      <c r="RK313" s="92">
        <v>0</v>
      </c>
      <c r="RL313" s="92">
        <v>0</v>
      </c>
      <c r="RM313" s="92">
        <v>0</v>
      </c>
      <c r="RN313" s="92">
        <v>0</v>
      </c>
      <c r="RO313" s="92">
        <v>0</v>
      </c>
      <c r="RP313" s="92">
        <v>0</v>
      </c>
      <c r="RQ313" s="92">
        <v>0</v>
      </c>
      <c r="RR313" s="92">
        <v>0</v>
      </c>
      <c r="RS313" s="92">
        <v>0</v>
      </c>
      <c r="RT313" s="92">
        <v>0</v>
      </c>
      <c r="RU313" s="92">
        <v>0</v>
      </c>
      <c r="RV313" s="92">
        <v>0</v>
      </c>
      <c r="RW313" s="92">
        <v>0</v>
      </c>
      <c r="RX313" s="92">
        <v>0</v>
      </c>
      <c r="RY313" s="92">
        <v>0</v>
      </c>
      <c r="RZ313" s="92">
        <v>0</v>
      </c>
      <c r="SA313" s="92">
        <v>0</v>
      </c>
      <c r="SB313" s="92">
        <v>0</v>
      </c>
      <c r="SC313" s="92">
        <v>0</v>
      </c>
      <c r="SD313" s="92">
        <v>0</v>
      </c>
      <c r="SE313" s="92">
        <v>0</v>
      </c>
      <c r="SF313" s="92">
        <v>0</v>
      </c>
      <c r="SG313" s="92">
        <v>0</v>
      </c>
      <c r="SH313" s="92">
        <v>0</v>
      </c>
      <c r="SI313" s="92">
        <v>0</v>
      </c>
      <c r="SJ313" s="92">
        <v>0</v>
      </c>
      <c r="SK313" s="92">
        <v>0</v>
      </c>
      <c r="SL313" s="92">
        <v>0</v>
      </c>
      <c r="SM313" s="92">
        <v>0</v>
      </c>
      <c r="SN313" s="92">
        <v>0</v>
      </c>
      <c r="SO313" s="92">
        <v>0</v>
      </c>
      <c r="SP313" s="92">
        <v>0</v>
      </c>
      <c r="SQ313" s="92">
        <v>0</v>
      </c>
      <c r="SR313" s="92">
        <v>0</v>
      </c>
      <c r="SS313" s="92">
        <v>0</v>
      </c>
      <c r="ST313" s="92">
        <v>0</v>
      </c>
      <c r="SU313" s="92">
        <v>0</v>
      </c>
      <c r="SV313" s="92">
        <v>0</v>
      </c>
      <c r="SW313" s="92">
        <v>0</v>
      </c>
      <c r="SX313" s="92">
        <v>0</v>
      </c>
      <c r="SY313" s="92">
        <v>0</v>
      </c>
      <c r="SZ313" s="92">
        <v>0</v>
      </c>
      <c r="TA313" s="92">
        <v>0</v>
      </c>
      <c r="TB313" s="92">
        <v>0</v>
      </c>
      <c r="TC313" s="92">
        <v>1</v>
      </c>
      <c r="TD313" s="92">
        <v>0</v>
      </c>
      <c r="TE313" s="92">
        <v>0</v>
      </c>
      <c r="TF313" s="92">
        <v>0</v>
      </c>
      <c r="TG313" s="92">
        <v>0</v>
      </c>
      <c r="TH313" s="92">
        <v>0</v>
      </c>
      <c r="TI313" s="92">
        <v>0</v>
      </c>
      <c r="TJ313" s="92">
        <v>0</v>
      </c>
      <c r="TK313" s="92">
        <v>0</v>
      </c>
      <c r="TL313" s="92">
        <v>0</v>
      </c>
      <c r="TM313" s="92">
        <v>0</v>
      </c>
      <c r="TN313" s="92">
        <v>0</v>
      </c>
      <c r="TO313" s="92">
        <v>0</v>
      </c>
      <c r="TP313" s="92">
        <v>2.0708181200000002</v>
      </c>
      <c r="TQ313" s="92">
        <v>-36813372.074900001</v>
      </c>
      <c r="TR313" s="92">
        <v>0.261523226666667</v>
      </c>
      <c r="TS313" s="92">
        <v>0</v>
      </c>
      <c r="TT313" s="92">
        <v>0</v>
      </c>
      <c r="TU313" s="92">
        <v>0</v>
      </c>
      <c r="TV313" s="92">
        <v>0</v>
      </c>
      <c r="TW313" s="92">
        <v>0</v>
      </c>
      <c r="TX313" s="92">
        <v>0</v>
      </c>
      <c r="TY313" s="92">
        <v>0</v>
      </c>
      <c r="TZ313" s="92">
        <v>0</v>
      </c>
      <c r="UA313" s="92">
        <v>0</v>
      </c>
      <c r="UB313" s="92">
        <v>0</v>
      </c>
      <c r="UC313" s="92">
        <v>0</v>
      </c>
      <c r="UD313" s="92">
        <v>0</v>
      </c>
      <c r="UE313" s="92">
        <v>0</v>
      </c>
      <c r="UF313" s="92">
        <v>0</v>
      </c>
      <c r="UG313" s="92">
        <v>0</v>
      </c>
      <c r="UH313" s="92">
        <v>0</v>
      </c>
      <c r="UI313" s="92">
        <v>0</v>
      </c>
      <c r="UJ313" s="92">
        <v>0</v>
      </c>
      <c r="UK313" s="92">
        <v>0</v>
      </c>
      <c r="UL313" s="92">
        <v>0</v>
      </c>
      <c r="UM313" s="92">
        <v>0</v>
      </c>
      <c r="UN313" s="92">
        <v>0</v>
      </c>
      <c r="UO313" s="92">
        <v>0</v>
      </c>
      <c r="UP313" s="92">
        <v>0</v>
      </c>
      <c r="UQ313" s="92">
        <v>0</v>
      </c>
      <c r="UR313" s="92">
        <v>0</v>
      </c>
      <c r="US313" s="92">
        <v>0</v>
      </c>
      <c r="UT313" s="92">
        <v>0</v>
      </c>
      <c r="UU313" s="92">
        <v>0</v>
      </c>
      <c r="UV313" s="92">
        <v>0</v>
      </c>
      <c r="UW313" s="92">
        <v>0</v>
      </c>
      <c r="UX313" s="92">
        <v>0</v>
      </c>
      <c r="UY313" s="92">
        <v>0</v>
      </c>
      <c r="UZ313" s="92">
        <v>0</v>
      </c>
      <c r="VA313" s="92">
        <v>0</v>
      </c>
      <c r="VB313" s="92">
        <v>0</v>
      </c>
      <c r="VC313" s="92">
        <v>0</v>
      </c>
      <c r="VD313" s="92">
        <v>0</v>
      </c>
      <c r="VE313" s="92">
        <v>0</v>
      </c>
      <c r="VF313" s="92">
        <v>0</v>
      </c>
      <c r="VG313" s="92">
        <v>0</v>
      </c>
      <c r="VH313" s="92">
        <v>0</v>
      </c>
      <c r="VI313" s="92">
        <v>0</v>
      </c>
      <c r="VJ313" s="92">
        <v>0</v>
      </c>
      <c r="VK313" s="92">
        <v>0</v>
      </c>
      <c r="VL313" s="92">
        <v>0</v>
      </c>
      <c r="VM313" s="92">
        <v>0</v>
      </c>
      <c r="VN313" s="92">
        <v>0</v>
      </c>
      <c r="VO313" s="92">
        <v>0</v>
      </c>
      <c r="VP313" s="92">
        <v>0</v>
      </c>
      <c r="VQ313" s="92">
        <v>0</v>
      </c>
      <c r="VR313" s="92">
        <v>0</v>
      </c>
      <c r="VS313" s="92">
        <v>0</v>
      </c>
      <c r="VT313" s="92">
        <v>0</v>
      </c>
      <c r="VU313" s="92">
        <v>0</v>
      </c>
      <c r="VV313" s="92">
        <v>0</v>
      </c>
      <c r="VW313" s="92">
        <v>0</v>
      </c>
      <c r="VX313" s="92">
        <v>0</v>
      </c>
      <c r="VY313" s="92">
        <v>0</v>
      </c>
      <c r="VZ313" s="92">
        <v>0</v>
      </c>
      <c r="WA313" s="92">
        <v>0</v>
      </c>
      <c r="WB313" s="92">
        <v>0</v>
      </c>
      <c r="WC313" s="92">
        <v>0</v>
      </c>
    </row>
    <row r="314" spans="2:601" ht="13.5" customHeight="1">
      <c r="B314" s="851" t="s">
        <v>2973</v>
      </c>
      <c r="C314" s="92">
        <v>0</v>
      </c>
      <c r="D314" s="92">
        <v>464.92967399999998</v>
      </c>
      <c r="E314" s="92">
        <v>-0.249452125</v>
      </c>
      <c r="F314" s="92">
        <v>0</v>
      </c>
      <c r="G314" s="92">
        <v>0</v>
      </c>
      <c r="H314" s="92">
        <v>0</v>
      </c>
      <c r="I314" s="92">
        <v>0</v>
      </c>
      <c r="J314" s="92">
        <v>0</v>
      </c>
      <c r="K314" s="92">
        <v>0</v>
      </c>
      <c r="L314" s="92">
        <v>0</v>
      </c>
      <c r="M314" s="92">
        <v>0</v>
      </c>
      <c r="N314" s="92">
        <v>0</v>
      </c>
      <c r="O314" s="92">
        <v>0</v>
      </c>
      <c r="P314" s="92">
        <v>0</v>
      </c>
      <c r="Q314" s="92">
        <v>0</v>
      </c>
      <c r="R314" s="92">
        <v>0</v>
      </c>
      <c r="S314" s="92">
        <v>0</v>
      </c>
      <c r="T314" s="92">
        <v>0</v>
      </c>
      <c r="U314" s="92">
        <v>0</v>
      </c>
      <c r="V314" s="92">
        <v>0</v>
      </c>
      <c r="W314" s="92">
        <v>0</v>
      </c>
      <c r="X314" s="92">
        <v>0</v>
      </c>
      <c r="Y314" s="92">
        <v>0</v>
      </c>
      <c r="Z314" s="92">
        <v>0</v>
      </c>
      <c r="AA314" s="92">
        <v>0</v>
      </c>
      <c r="AB314" s="92">
        <v>0</v>
      </c>
      <c r="AC314" s="92">
        <v>0</v>
      </c>
      <c r="AD314" s="92">
        <v>0</v>
      </c>
      <c r="AE314" s="92">
        <v>0</v>
      </c>
      <c r="AF314" s="92">
        <v>0</v>
      </c>
      <c r="AG314" s="92">
        <v>0</v>
      </c>
      <c r="AH314" s="92">
        <v>0</v>
      </c>
      <c r="AI314" s="92">
        <v>0</v>
      </c>
      <c r="AJ314" s="92">
        <v>0</v>
      </c>
      <c r="AK314" s="92">
        <v>0</v>
      </c>
      <c r="AL314" s="92">
        <v>0</v>
      </c>
      <c r="AM314" s="92">
        <v>4.6398296300000004</v>
      </c>
      <c r="AN314" s="92">
        <v>0</v>
      </c>
      <c r="AO314" s="92">
        <v>0</v>
      </c>
      <c r="AP314" s="92">
        <v>0</v>
      </c>
      <c r="AQ314" s="92">
        <v>0</v>
      </c>
      <c r="AR314" s="92">
        <v>0</v>
      </c>
      <c r="AS314" s="92">
        <v>0</v>
      </c>
      <c r="AT314" s="92">
        <v>0</v>
      </c>
      <c r="AU314" s="92">
        <v>0</v>
      </c>
      <c r="AV314" s="92">
        <v>0</v>
      </c>
      <c r="AW314" s="92">
        <v>0</v>
      </c>
      <c r="AX314" s="92">
        <v>0</v>
      </c>
      <c r="AY314" s="92">
        <v>0</v>
      </c>
      <c r="AZ314" s="92">
        <v>0</v>
      </c>
      <c r="BA314" s="92">
        <v>0</v>
      </c>
      <c r="BB314" s="92">
        <v>0</v>
      </c>
      <c r="BC314" s="92">
        <v>0</v>
      </c>
      <c r="BD314" s="92">
        <v>0</v>
      </c>
      <c r="BE314" s="92">
        <v>0</v>
      </c>
      <c r="BF314" s="92">
        <v>0</v>
      </c>
      <c r="BG314" s="92">
        <v>0</v>
      </c>
      <c r="BH314" s="92">
        <v>0</v>
      </c>
      <c r="BI314" s="92">
        <v>0</v>
      </c>
      <c r="BJ314" s="92">
        <v>0</v>
      </c>
      <c r="BK314" s="92">
        <v>0</v>
      </c>
      <c r="BL314" s="92">
        <v>0</v>
      </c>
      <c r="BM314" s="92">
        <v>0</v>
      </c>
      <c r="BN314" s="92">
        <v>0</v>
      </c>
      <c r="BO314" s="92">
        <v>0</v>
      </c>
      <c r="BP314" s="92">
        <v>0</v>
      </c>
      <c r="BQ314" s="92">
        <v>0</v>
      </c>
      <c r="BR314" s="92">
        <v>0</v>
      </c>
      <c r="BS314" s="92">
        <v>0</v>
      </c>
      <c r="BT314" s="92">
        <v>0</v>
      </c>
      <c r="BU314" s="92">
        <v>0</v>
      </c>
      <c r="BV314" s="92">
        <v>0</v>
      </c>
      <c r="BW314" s="92">
        <v>0</v>
      </c>
      <c r="BX314" s="92">
        <v>0</v>
      </c>
      <c r="BY314" s="92">
        <v>0</v>
      </c>
      <c r="BZ314" s="92">
        <v>0</v>
      </c>
      <c r="CA314" s="92">
        <v>0</v>
      </c>
      <c r="CB314" s="92">
        <v>0</v>
      </c>
      <c r="CC314" s="92">
        <v>0</v>
      </c>
      <c r="CD314" s="92">
        <v>0</v>
      </c>
      <c r="CE314" s="92">
        <v>0</v>
      </c>
      <c r="CF314" s="92">
        <v>0</v>
      </c>
      <c r="CG314" s="92">
        <v>0</v>
      </c>
      <c r="CH314" s="92">
        <v>0</v>
      </c>
      <c r="CI314" s="92">
        <v>0</v>
      </c>
      <c r="CJ314" s="92">
        <v>0</v>
      </c>
      <c r="CK314" s="92">
        <v>0</v>
      </c>
      <c r="CL314" s="92">
        <v>0</v>
      </c>
      <c r="CM314" s="92">
        <v>0</v>
      </c>
      <c r="CN314" s="92">
        <v>0</v>
      </c>
      <c r="CO314" s="92">
        <v>0</v>
      </c>
      <c r="CP314" s="92">
        <v>0</v>
      </c>
      <c r="CQ314" s="92">
        <v>0</v>
      </c>
      <c r="CR314" s="92">
        <v>0</v>
      </c>
      <c r="CS314" s="92">
        <v>0</v>
      </c>
      <c r="CT314" s="92">
        <v>0</v>
      </c>
      <c r="CU314" s="92">
        <v>0</v>
      </c>
      <c r="CV314" s="92">
        <v>0</v>
      </c>
      <c r="CW314" s="92">
        <v>1</v>
      </c>
      <c r="CX314" s="92">
        <v>0</v>
      </c>
      <c r="CY314" s="92">
        <v>0</v>
      </c>
      <c r="CZ314" s="92">
        <v>0</v>
      </c>
      <c r="DA314" s="92">
        <v>0</v>
      </c>
      <c r="DB314" s="92">
        <v>0</v>
      </c>
      <c r="DC314" s="92">
        <v>0</v>
      </c>
      <c r="DD314" s="92">
        <v>0</v>
      </c>
      <c r="DE314" s="92">
        <v>0</v>
      </c>
      <c r="DF314" s="92">
        <v>0</v>
      </c>
      <c r="DG314" s="92">
        <v>0</v>
      </c>
      <c r="DH314" s="92">
        <v>0</v>
      </c>
      <c r="DI314" s="92">
        <v>0</v>
      </c>
      <c r="DJ314" s="92">
        <v>0</v>
      </c>
      <c r="DK314" s="92">
        <v>0</v>
      </c>
      <c r="DL314" s="92">
        <v>0</v>
      </c>
      <c r="DM314" s="92">
        <v>0</v>
      </c>
      <c r="DN314" s="92">
        <v>0</v>
      </c>
      <c r="DO314" s="92">
        <v>0</v>
      </c>
      <c r="DP314" s="92">
        <v>0</v>
      </c>
      <c r="DQ314" s="92">
        <v>0</v>
      </c>
      <c r="DR314" s="92">
        <v>0</v>
      </c>
      <c r="DS314" s="92">
        <v>0</v>
      </c>
      <c r="DT314" s="92">
        <v>0</v>
      </c>
      <c r="DU314" s="92">
        <v>0</v>
      </c>
      <c r="DV314" s="92">
        <v>0</v>
      </c>
      <c r="DW314" s="92">
        <v>0</v>
      </c>
      <c r="DX314" s="92">
        <v>0</v>
      </c>
      <c r="DY314" s="92">
        <v>0</v>
      </c>
      <c r="DZ314" s="92">
        <v>0</v>
      </c>
      <c r="EA314" s="92">
        <v>0</v>
      </c>
      <c r="EB314" s="92">
        <v>0</v>
      </c>
      <c r="EC314" s="92">
        <v>0</v>
      </c>
      <c r="ED314" s="92">
        <v>0</v>
      </c>
      <c r="EE314" s="92">
        <v>0</v>
      </c>
      <c r="EF314" s="92">
        <v>0</v>
      </c>
      <c r="EG314" s="92">
        <v>0</v>
      </c>
      <c r="EH314" s="92">
        <v>0</v>
      </c>
      <c r="EI314" s="92">
        <v>0</v>
      </c>
      <c r="EJ314" s="92">
        <v>0</v>
      </c>
      <c r="EK314" s="92">
        <v>0</v>
      </c>
      <c r="EL314" s="92">
        <v>0</v>
      </c>
      <c r="EM314" s="92">
        <v>0</v>
      </c>
      <c r="EN314" s="92">
        <v>0</v>
      </c>
      <c r="EO314" s="92">
        <v>0</v>
      </c>
      <c r="EP314" s="92">
        <v>0</v>
      </c>
      <c r="EQ314" s="92">
        <v>0</v>
      </c>
      <c r="ER314" s="92">
        <v>0</v>
      </c>
      <c r="ES314" s="92">
        <v>0</v>
      </c>
      <c r="ET314" s="92">
        <v>0</v>
      </c>
      <c r="EU314" s="92">
        <v>0</v>
      </c>
      <c r="EV314" s="92">
        <v>0</v>
      </c>
      <c r="EW314" s="92">
        <v>0</v>
      </c>
      <c r="EX314" s="92">
        <v>0</v>
      </c>
      <c r="EY314" s="92">
        <v>0</v>
      </c>
      <c r="EZ314" s="92">
        <v>0</v>
      </c>
      <c r="FA314" s="92">
        <v>0</v>
      </c>
      <c r="FB314" s="92">
        <v>0</v>
      </c>
      <c r="FC314" s="92">
        <v>0</v>
      </c>
      <c r="FD314" s="92">
        <v>0</v>
      </c>
      <c r="FE314" s="92">
        <v>0</v>
      </c>
      <c r="FF314" s="92">
        <v>0</v>
      </c>
      <c r="FG314" s="92">
        <v>464.92967399999998</v>
      </c>
      <c r="FH314" s="92">
        <v>0</v>
      </c>
      <c r="FI314" s="92">
        <v>0</v>
      </c>
      <c r="FJ314" s="92">
        <v>0</v>
      </c>
      <c r="FK314" s="92">
        <v>0</v>
      </c>
      <c r="FL314" s="92">
        <v>0</v>
      </c>
      <c r="FM314" s="92">
        <v>0</v>
      </c>
      <c r="FN314" s="92">
        <v>0</v>
      </c>
      <c r="FO314" s="92">
        <v>0</v>
      </c>
      <c r="FP314" s="92">
        <v>0</v>
      </c>
      <c r="FQ314" s="92">
        <v>0</v>
      </c>
      <c r="FR314" s="92">
        <v>0</v>
      </c>
      <c r="FS314" s="92">
        <v>0</v>
      </c>
      <c r="FT314" s="92">
        <v>0</v>
      </c>
      <c r="FU314" s="92">
        <v>0</v>
      </c>
      <c r="FV314" s="92">
        <v>0</v>
      </c>
      <c r="FW314" s="92">
        <v>0</v>
      </c>
      <c r="FX314" s="92">
        <v>0</v>
      </c>
      <c r="FY314" s="92">
        <v>0</v>
      </c>
      <c r="FZ314" s="92">
        <v>0</v>
      </c>
      <c r="GA314" s="92">
        <v>0</v>
      </c>
      <c r="GB314" s="92">
        <v>0</v>
      </c>
      <c r="GC314" s="92">
        <v>0</v>
      </c>
      <c r="GD314" s="92">
        <v>0</v>
      </c>
      <c r="GE314" s="92">
        <v>0</v>
      </c>
      <c r="GF314" s="92">
        <v>0</v>
      </c>
      <c r="GG314" s="92">
        <v>0</v>
      </c>
      <c r="GH314" s="92">
        <v>0</v>
      </c>
      <c r="GI314" s="92">
        <v>0</v>
      </c>
      <c r="GJ314" s="92">
        <v>0</v>
      </c>
      <c r="GK314" s="92">
        <v>0</v>
      </c>
      <c r="GL314" s="92">
        <v>0</v>
      </c>
      <c r="GM314" s="92">
        <v>0</v>
      </c>
      <c r="GN314" s="92">
        <v>0</v>
      </c>
      <c r="GO314" s="92">
        <v>0</v>
      </c>
      <c r="GP314" s="92">
        <v>0</v>
      </c>
      <c r="GQ314" s="92">
        <v>0</v>
      </c>
      <c r="GR314" s="92">
        <v>0</v>
      </c>
      <c r="GS314" s="92">
        <v>0</v>
      </c>
      <c r="GT314" s="92">
        <v>0</v>
      </c>
      <c r="GU314" s="92">
        <v>0</v>
      </c>
      <c r="GV314" s="92">
        <v>0</v>
      </c>
      <c r="GW314" s="92">
        <v>0</v>
      </c>
      <c r="GX314" s="92">
        <v>0</v>
      </c>
      <c r="GY314" s="92">
        <v>0</v>
      </c>
      <c r="GZ314" s="92">
        <v>0</v>
      </c>
      <c r="HA314" s="92">
        <v>0</v>
      </c>
      <c r="HB314" s="92">
        <v>0</v>
      </c>
      <c r="HC314" s="92">
        <v>0</v>
      </c>
      <c r="HD314" s="92">
        <v>0</v>
      </c>
      <c r="HE314" s="92">
        <v>0</v>
      </c>
      <c r="HF314" s="92">
        <v>0</v>
      </c>
      <c r="HG314" s="92">
        <v>0</v>
      </c>
      <c r="HH314" s="92">
        <v>0</v>
      </c>
      <c r="HI314" s="92">
        <v>0</v>
      </c>
      <c r="HJ314" s="92">
        <v>0</v>
      </c>
      <c r="HK314" s="92">
        <v>0</v>
      </c>
      <c r="HL314" s="92">
        <v>0</v>
      </c>
      <c r="HM314" s="92">
        <v>0</v>
      </c>
      <c r="HN314" s="92">
        <v>0</v>
      </c>
      <c r="HO314" s="92">
        <v>0</v>
      </c>
      <c r="HP314" s="92">
        <v>0</v>
      </c>
      <c r="HQ314" s="92">
        <v>1</v>
      </c>
      <c r="HR314" s="92">
        <v>0</v>
      </c>
      <c r="HS314" s="92">
        <v>0</v>
      </c>
      <c r="HT314" s="92">
        <v>0</v>
      </c>
      <c r="HU314" s="92">
        <v>0</v>
      </c>
      <c r="HV314" s="92">
        <v>0</v>
      </c>
      <c r="HW314" s="92">
        <v>0</v>
      </c>
      <c r="HX314" s="92">
        <v>0</v>
      </c>
      <c r="HY314" s="92">
        <v>0</v>
      </c>
      <c r="HZ314" s="92">
        <v>0</v>
      </c>
      <c r="IA314" s="92">
        <v>0</v>
      </c>
      <c r="IB314" s="92">
        <v>0</v>
      </c>
      <c r="IC314" s="92">
        <v>0</v>
      </c>
      <c r="ID314" s="92">
        <v>0</v>
      </c>
      <c r="IE314" s="92">
        <v>0</v>
      </c>
      <c r="IF314" s="92">
        <v>0</v>
      </c>
      <c r="IG314" s="92">
        <v>0</v>
      </c>
      <c r="IH314" s="92">
        <v>0</v>
      </c>
      <c r="II314" s="92">
        <v>0</v>
      </c>
      <c r="IJ314" s="92">
        <v>0</v>
      </c>
      <c r="IK314" s="92">
        <v>0</v>
      </c>
      <c r="IL314" s="92">
        <v>0</v>
      </c>
      <c r="IM314" s="92">
        <v>0</v>
      </c>
      <c r="IN314" s="92">
        <v>0</v>
      </c>
      <c r="IO314" s="92">
        <v>0</v>
      </c>
      <c r="IP314" s="92">
        <v>0</v>
      </c>
      <c r="IQ314" s="92">
        <v>0</v>
      </c>
      <c r="IR314" s="92">
        <v>0</v>
      </c>
      <c r="IS314" s="92">
        <v>0</v>
      </c>
      <c r="IT314" s="92">
        <v>4.6398296300000004</v>
      </c>
      <c r="IU314" s="92">
        <v>464.92967399999998</v>
      </c>
      <c r="IV314" s="92">
        <v>11.302380700000001</v>
      </c>
      <c r="IW314" s="92">
        <v>21.321115800000001</v>
      </c>
      <c r="IX314" s="92">
        <v>6.8995850699999997</v>
      </c>
      <c r="IY314" s="92">
        <v>0</v>
      </c>
      <c r="IZ314" s="92">
        <v>1</v>
      </c>
      <c r="JA314" s="92">
        <v>0</v>
      </c>
      <c r="JB314" s="92">
        <v>-53763.207900000001</v>
      </c>
      <c r="JC314" s="92">
        <v>-536.537328</v>
      </c>
      <c r="JD314" s="92">
        <v>-0.249452125</v>
      </c>
      <c r="JE314" s="92">
        <v>-181.27418800000001</v>
      </c>
      <c r="JF314" s="92">
        <v>-1.8090507</v>
      </c>
      <c r="JG314" s="92">
        <v>6.84196504E-3</v>
      </c>
      <c r="JH314" s="92">
        <v>0.68559253899999995</v>
      </c>
      <c r="JI314" s="92">
        <v>100.20404000000001</v>
      </c>
      <c r="JJ314" s="92">
        <v>11.2893241</v>
      </c>
      <c r="JK314" s="92">
        <v>0</v>
      </c>
      <c r="JL314" s="92">
        <v>0</v>
      </c>
      <c r="JM314" s="92">
        <v>0</v>
      </c>
      <c r="JN314" s="92">
        <v>0</v>
      </c>
      <c r="JO314" s="92">
        <v>0</v>
      </c>
      <c r="JP314" s="92">
        <v>0</v>
      </c>
      <c r="JQ314" s="92">
        <v>0</v>
      </c>
      <c r="JR314" s="92">
        <v>0</v>
      </c>
      <c r="JS314" s="92">
        <v>0</v>
      </c>
      <c r="JT314" s="92">
        <v>0</v>
      </c>
      <c r="JU314" s="92">
        <v>0</v>
      </c>
      <c r="JV314" s="92">
        <v>0</v>
      </c>
      <c r="JW314" s="92">
        <v>0</v>
      </c>
      <c r="JX314" s="92">
        <v>0</v>
      </c>
      <c r="JY314" s="92">
        <v>0</v>
      </c>
      <c r="JZ314" s="92">
        <v>0</v>
      </c>
      <c r="KA314" s="92">
        <v>0</v>
      </c>
      <c r="KB314" s="92">
        <v>0</v>
      </c>
      <c r="KC314" s="92">
        <v>0</v>
      </c>
      <c r="KD314" s="92">
        <v>0</v>
      </c>
      <c r="KE314" s="92">
        <v>0</v>
      </c>
      <c r="KF314" s="92">
        <v>0</v>
      </c>
      <c r="KG314" s="92">
        <v>0</v>
      </c>
      <c r="KH314" s="92">
        <v>0</v>
      </c>
      <c r="KI314" s="92">
        <v>0</v>
      </c>
      <c r="KJ314" s="92">
        <v>0</v>
      </c>
      <c r="KK314" s="92">
        <v>0</v>
      </c>
      <c r="KL314" s="92">
        <v>0</v>
      </c>
      <c r="KM314" s="92">
        <v>0</v>
      </c>
      <c r="KN314" s="92">
        <v>0</v>
      </c>
      <c r="KO314" s="92">
        <v>0</v>
      </c>
      <c r="KP314" s="92">
        <v>0</v>
      </c>
      <c r="KQ314" s="92">
        <v>0</v>
      </c>
      <c r="KR314" s="92">
        <v>0</v>
      </c>
      <c r="KS314" s="92">
        <v>0</v>
      </c>
      <c r="KT314" s="92">
        <v>0</v>
      </c>
      <c r="KU314" s="92">
        <v>0</v>
      </c>
      <c r="KV314" s="92">
        <v>0</v>
      </c>
      <c r="KW314" s="92">
        <v>0</v>
      </c>
      <c r="KX314" s="92">
        <v>0</v>
      </c>
      <c r="KY314" s="92">
        <v>0</v>
      </c>
      <c r="KZ314" s="92">
        <v>0</v>
      </c>
      <c r="LA314" s="92">
        <v>0</v>
      </c>
      <c r="LB314" s="92">
        <v>0</v>
      </c>
      <c r="LC314" s="92">
        <v>0</v>
      </c>
      <c r="LD314" s="92">
        <v>0</v>
      </c>
      <c r="LE314" s="92">
        <v>0</v>
      </c>
      <c r="LF314" s="92">
        <v>0</v>
      </c>
      <c r="LG314" s="92">
        <v>0</v>
      </c>
      <c r="LH314" s="92">
        <v>0</v>
      </c>
      <c r="LI314" s="92">
        <v>0</v>
      </c>
      <c r="LJ314" s="92">
        <v>0</v>
      </c>
      <c r="LK314" s="92">
        <v>0</v>
      </c>
      <c r="LL314" s="92">
        <v>0</v>
      </c>
      <c r="LM314" s="92">
        <v>0</v>
      </c>
      <c r="LN314" s="92">
        <v>0</v>
      </c>
      <c r="LO314" s="92">
        <v>0</v>
      </c>
      <c r="LP314" s="92">
        <v>0</v>
      </c>
      <c r="LQ314" s="92">
        <v>0</v>
      </c>
      <c r="LR314" s="92">
        <v>0</v>
      </c>
      <c r="LS314" s="92">
        <v>0</v>
      </c>
      <c r="LT314" s="92">
        <v>0</v>
      </c>
      <c r="LU314" s="92">
        <v>0</v>
      </c>
      <c r="LV314" s="92">
        <v>0</v>
      </c>
      <c r="LW314" s="92">
        <v>0</v>
      </c>
      <c r="LX314" s="92">
        <v>0</v>
      </c>
      <c r="LY314" s="92">
        <v>0</v>
      </c>
      <c r="LZ314" s="92">
        <v>0</v>
      </c>
      <c r="MA314" s="92">
        <v>0</v>
      </c>
      <c r="MB314" s="92">
        <v>0</v>
      </c>
      <c r="MC314" s="92">
        <v>0</v>
      </c>
      <c r="MD314" s="92">
        <v>0</v>
      </c>
      <c r="ME314" s="92">
        <v>0</v>
      </c>
      <c r="MF314" s="92">
        <v>0</v>
      </c>
      <c r="MG314" s="92">
        <v>0</v>
      </c>
      <c r="MH314" s="92">
        <v>0</v>
      </c>
      <c r="MI314" s="92">
        <v>0</v>
      </c>
      <c r="MJ314" s="92">
        <v>0</v>
      </c>
      <c r="MK314" s="92">
        <v>0</v>
      </c>
      <c r="ML314" s="92">
        <v>0</v>
      </c>
      <c r="MM314" s="92">
        <v>0</v>
      </c>
      <c r="MN314" s="92">
        <v>0</v>
      </c>
      <c r="MO314" s="92">
        <v>0</v>
      </c>
      <c r="MP314" s="92">
        <v>0</v>
      </c>
      <c r="MQ314" s="92">
        <v>0</v>
      </c>
      <c r="MR314" s="92">
        <v>0</v>
      </c>
      <c r="MS314" s="92">
        <v>0</v>
      </c>
      <c r="MT314" s="92">
        <v>0</v>
      </c>
      <c r="MU314" s="92">
        <v>0</v>
      </c>
      <c r="MV314" s="92">
        <v>0</v>
      </c>
      <c r="MW314" s="92">
        <v>0</v>
      </c>
      <c r="MX314" s="92">
        <v>0</v>
      </c>
      <c r="MY314" s="92">
        <v>0</v>
      </c>
      <c r="MZ314" s="92">
        <v>0</v>
      </c>
      <c r="NA314" s="92">
        <v>0</v>
      </c>
      <c r="NB314" s="92">
        <v>0</v>
      </c>
      <c r="NC314" s="92">
        <v>0</v>
      </c>
      <c r="ND314" s="92">
        <v>0</v>
      </c>
      <c r="NE314" s="92">
        <v>0</v>
      </c>
      <c r="NF314" s="92">
        <v>0</v>
      </c>
      <c r="NG314" s="92">
        <v>0</v>
      </c>
      <c r="NH314" s="92">
        <v>0</v>
      </c>
      <c r="NI314" s="92">
        <v>0</v>
      </c>
      <c r="NJ314" s="92">
        <v>0</v>
      </c>
      <c r="NK314" s="92">
        <v>0</v>
      </c>
      <c r="NL314" s="92">
        <v>0</v>
      </c>
      <c r="NM314" s="92">
        <v>0</v>
      </c>
      <c r="NN314" s="92">
        <v>0</v>
      </c>
      <c r="NO314" s="92">
        <v>0</v>
      </c>
      <c r="NP314" s="92">
        <v>0</v>
      </c>
      <c r="NQ314" s="92">
        <v>0</v>
      </c>
      <c r="NR314" s="92">
        <v>0</v>
      </c>
      <c r="NS314" s="92">
        <v>0</v>
      </c>
      <c r="NT314" s="92">
        <v>0</v>
      </c>
      <c r="NU314" s="92">
        <v>0</v>
      </c>
      <c r="NV314" s="92">
        <v>0</v>
      </c>
      <c r="NW314" s="92">
        <v>0</v>
      </c>
      <c r="NX314" s="92">
        <v>0</v>
      </c>
      <c r="NY314" s="92">
        <v>0</v>
      </c>
      <c r="NZ314" s="92">
        <v>0</v>
      </c>
      <c r="OA314" s="92">
        <v>0</v>
      </c>
      <c r="OB314" s="92">
        <v>0</v>
      </c>
      <c r="OC314" s="92">
        <v>0</v>
      </c>
      <c r="OD314" s="92">
        <v>0</v>
      </c>
      <c r="OE314" s="92">
        <v>0</v>
      </c>
      <c r="OF314" s="92">
        <v>0</v>
      </c>
      <c r="OG314" s="92">
        <v>0</v>
      </c>
      <c r="OH314" s="92">
        <v>0</v>
      </c>
      <c r="OI314" s="92">
        <v>0</v>
      </c>
      <c r="OJ314" s="92">
        <v>0</v>
      </c>
      <c r="OK314" s="92">
        <v>0</v>
      </c>
      <c r="OL314" s="92">
        <v>0</v>
      </c>
      <c r="OM314" s="92">
        <v>0</v>
      </c>
      <c r="ON314" s="92">
        <v>0</v>
      </c>
      <c r="OO314" s="92">
        <v>0</v>
      </c>
      <c r="OP314" s="92">
        <v>0</v>
      </c>
      <c r="OQ314" s="92">
        <v>0</v>
      </c>
      <c r="OR314" s="92">
        <v>0</v>
      </c>
      <c r="OS314" s="92">
        <v>0</v>
      </c>
      <c r="OT314" s="92">
        <v>0</v>
      </c>
      <c r="OU314" s="92">
        <v>0</v>
      </c>
      <c r="OV314" s="92">
        <v>0</v>
      </c>
      <c r="OW314" s="92">
        <v>0</v>
      </c>
      <c r="OX314" s="92">
        <v>0</v>
      </c>
      <c r="OY314" s="92">
        <v>0</v>
      </c>
      <c r="OZ314" s="92">
        <v>0</v>
      </c>
      <c r="PA314" s="92">
        <v>0</v>
      </c>
      <c r="PB314" s="92">
        <v>0</v>
      </c>
      <c r="PC314" s="92">
        <v>0</v>
      </c>
      <c r="PD314" s="92">
        <v>0</v>
      </c>
      <c r="PE314" s="92">
        <v>0</v>
      </c>
      <c r="PF314" s="92">
        <v>0</v>
      </c>
      <c r="PG314" s="92">
        <v>0</v>
      </c>
      <c r="PH314" s="92">
        <v>0</v>
      </c>
      <c r="PI314" s="92">
        <v>0</v>
      </c>
      <c r="PJ314" s="92">
        <v>0</v>
      </c>
      <c r="PK314" s="92">
        <v>0</v>
      </c>
      <c r="PL314" s="92">
        <v>0</v>
      </c>
      <c r="PM314" s="92">
        <v>0</v>
      </c>
      <c r="PN314" s="92">
        <v>0</v>
      </c>
      <c r="PO314" s="92">
        <v>0</v>
      </c>
      <c r="PP314" s="92">
        <v>0</v>
      </c>
      <c r="PQ314" s="92">
        <v>0</v>
      </c>
      <c r="PR314" s="92">
        <v>0</v>
      </c>
      <c r="PS314" s="92">
        <v>0</v>
      </c>
      <c r="PT314" s="92">
        <v>0</v>
      </c>
      <c r="PU314" s="92">
        <v>0</v>
      </c>
      <c r="PV314" s="92">
        <v>0</v>
      </c>
      <c r="PW314" s="92">
        <v>0</v>
      </c>
      <c r="PX314" s="92">
        <v>0</v>
      </c>
      <c r="PY314" s="92">
        <v>0</v>
      </c>
      <c r="PZ314" s="92">
        <v>0</v>
      </c>
      <c r="QA314" s="92">
        <v>0</v>
      </c>
      <c r="QB314" s="92">
        <v>0</v>
      </c>
      <c r="QC314" s="92">
        <v>0</v>
      </c>
      <c r="QD314" s="92">
        <v>0</v>
      </c>
      <c r="QE314" s="92">
        <v>0</v>
      </c>
      <c r="QF314" s="92">
        <v>0</v>
      </c>
      <c r="QG314" s="92">
        <v>0</v>
      </c>
      <c r="QH314" s="92">
        <v>0</v>
      </c>
      <c r="QI314" s="92">
        <v>0</v>
      </c>
      <c r="QJ314" s="92">
        <v>0</v>
      </c>
      <c r="QK314" s="92">
        <v>0</v>
      </c>
      <c r="QL314" s="92">
        <v>0</v>
      </c>
      <c r="QM314" s="92">
        <v>0</v>
      </c>
      <c r="QN314" s="92">
        <v>0</v>
      </c>
      <c r="QO314" s="92">
        <v>0</v>
      </c>
      <c r="QP314" s="92">
        <v>0</v>
      </c>
      <c r="QQ314" s="92">
        <v>0</v>
      </c>
      <c r="QR314" s="92">
        <v>0</v>
      </c>
      <c r="QS314" s="92">
        <v>0</v>
      </c>
      <c r="QT314" s="92">
        <v>0</v>
      </c>
      <c r="QU314" s="92">
        <v>0</v>
      </c>
      <c r="QV314" s="92">
        <v>0</v>
      </c>
      <c r="QW314" s="92">
        <v>0</v>
      </c>
      <c r="QX314" s="92">
        <v>0</v>
      </c>
      <c r="QY314" s="92">
        <v>0</v>
      </c>
      <c r="QZ314" s="92">
        <v>0</v>
      </c>
      <c r="RA314" s="92">
        <v>0</v>
      </c>
      <c r="RB314" s="92">
        <v>0</v>
      </c>
      <c r="RC314" s="92">
        <v>0</v>
      </c>
      <c r="RD314" s="92">
        <v>0</v>
      </c>
      <c r="RE314" s="92">
        <v>0</v>
      </c>
      <c r="RF314" s="92">
        <v>0</v>
      </c>
      <c r="RG314" s="92">
        <v>0</v>
      </c>
      <c r="RH314" s="92">
        <v>0</v>
      </c>
      <c r="RI314" s="92">
        <v>0</v>
      </c>
      <c r="RJ314" s="92">
        <v>0</v>
      </c>
      <c r="RK314" s="92">
        <v>0</v>
      </c>
      <c r="RL314" s="92">
        <v>0</v>
      </c>
      <c r="RM314" s="92">
        <v>0</v>
      </c>
      <c r="RN314" s="92">
        <v>0</v>
      </c>
      <c r="RO314" s="92">
        <v>0</v>
      </c>
      <c r="RP314" s="92">
        <v>0</v>
      </c>
      <c r="RQ314" s="92">
        <v>0</v>
      </c>
      <c r="RR314" s="92">
        <v>0</v>
      </c>
      <c r="RS314" s="92">
        <v>0</v>
      </c>
      <c r="RT314" s="92">
        <v>0</v>
      </c>
      <c r="RU314" s="92">
        <v>0</v>
      </c>
      <c r="RV314" s="92">
        <v>0</v>
      </c>
      <c r="RW314" s="92">
        <v>0</v>
      </c>
      <c r="RX314" s="92">
        <v>0</v>
      </c>
      <c r="RY314" s="92">
        <v>0</v>
      </c>
      <c r="RZ314" s="92">
        <v>0</v>
      </c>
      <c r="SA314" s="92">
        <v>0</v>
      </c>
      <c r="SB314" s="92">
        <v>0</v>
      </c>
      <c r="SC314" s="92">
        <v>0</v>
      </c>
      <c r="SD314" s="92">
        <v>0</v>
      </c>
      <c r="SE314" s="92">
        <v>0</v>
      </c>
      <c r="SF314" s="92">
        <v>0</v>
      </c>
      <c r="SG314" s="92">
        <v>0</v>
      </c>
      <c r="SH314" s="92">
        <v>0</v>
      </c>
      <c r="SI314" s="92">
        <v>0</v>
      </c>
      <c r="SJ314" s="92">
        <v>0</v>
      </c>
      <c r="SK314" s="92">
        <v>0</v>
      </c>
      <c r="SL314" s="92">
        <v>0</v>
      </c>
      <c r="SM314" s="92">
        <v>0</v>
      </c>
      <c r="SN314" s="92">
        <v>0</v>
      </c>
      <c r="SO314" s="92">
        <v>0</v>
      </c>
      <c r="SP314" s="92">
        <v>0</v>
      </c>
      <c r="SQ314" s="92">
        <v>0</v>
      </c>
      <c r="SR314" s="92">
        <v>0</v>
      </c>
      <c r="SS314" s="92">
        <v>0</v>
      </c>
      <c r="ST314" s="92">
        <v>0</v>
      </c>
      <c r="SU314" s="92">
        <v>0</v>
      </c>
      <c r="SV314" s="92">
        <v>0</v>
      </c>
      <c r="SW314" s="92">
        <v>0</v>
      </c>
      <c r="SX314" s="92">
        <v>0</v>
      </c>
      <c r="SY314" s="92">
        <v>0</v>
      </c>
      <c r="SZ314" s="92">
        <v>0</v>
      </c>
      <c r="TA314" s="92">
        <v>0</v>
      </c>
      <c r="TB314" s="92">
        <v>0</v>
      </c>
      <c r="TC314" s="92">
        <v>6.8995850699999997</v>
      </c>
      <c r="TD314" s="92">
        <v>0</v>
      </c>
      <c r="TE314" s="92">
        <v>0</v>
      </c>
      <c r="TF314" s="92">
        <v>0</v>
      </c>
      <c r="TG314" s="92">
        <v>0</v>
      </c>
      <c r="TH314" s="92">
        <v>0</v>
      </c>
      <c r="TI314" s="92">
        <v>0</v>
      </c>
      <c r="TJ314" s="92">
        <v>0</v>
      </c>
      <c r="TK314" s="92">
        <v>0</v>
      </c>
      <c r="TL314" s="92">
        <v>0</v>
      </c>
      <c r="TM314" s="92">
        <v>0</v>
      </c>
      <c r="TN314" s="92">
        <v>0</v>
      </c>
      <c r="TO314" s="92">
        <v>0</v>
      </c>
      <c r="TP314" s="92">
        <v>3.5128324200000001</v>
      </c>
      <c r="TQ314" s="92">
        <v>-289047.307524</v>
      </c>
      <c r="TR314" s="92">
        <v>9.0218909444444492E-3</v>
      </c>
      <c r="TS314" s="92">
        <v>0</v>
      </c>
      <c r="TT314" s="92">
        <v>0</v>
      </c>
      <c r="TU314" s="92">
        <v>0</v>
      </c>
      <c r="TV314" s="92">
        <v>0</v>
      </c>
      <c r="TW314" s="92">
        <v>0</v>
      </c>
      <c r="TX314" s="92">
        <v>0</v>
      </c>
      <c r="TY314" s="92">
        <v>0</v>
      </c>
      <c r="TZ314" s="92">
        <v>0</v>
      </c>
      <c r="UA314" s="92">
        <v>0</v>
      </c>
      <c r="UB314" s="92">
        <v>0</v>
      </c>
      <c r="UC314" s="92">
        <v>0</v>
      </c>
      <c r="UD314" s="92">
        <v>0</v>
      </c>
      <c r="UE314" s="92">
        <v>0</v>
      </c>
      <c r="UF314" s="92">
        <v>0</v>
      </c>
      <c r="UG314" s="92">
        <v>0</v>
      </c>
      <c r="UH314" s="92">
        <v>0</v>
      </c>
      <c r="UI314" s="92">
        <v>0</v>
      </c>
      <c r="UJ314" s="92">
        <v>0</v>
      </c>
      <c r="UK314" s="92">
        <v>0</v>
      </c>
      <c r="UL314" s="92">
        <v>0</v>
      </c>
      <c r="UM314" s="92">
        <v>0</v>
      </c>
      <c r="UN314" s="92">
        <v>0</v>
      </c>
      <c r="UO314" s="92">
        <v>0</v>
      </c>
      <c r="UP314" s="92">
        <v>0</v>
      </c>
      <c r="UQ314" s="92">
        <v>0</v>
      </c>
      <c r="UR314" s="92">
        <v>0</v>
      </c>
      <c r="US314" s="92">
        <v>0</v>
      </c>
      <c r="UT314" s="92">
        <v>0</v>
      </c>
      <c r="UU314" s="92">
        <v>0</v>
      </c>
      <c r="UV314" s="92">
        <v>0</v>
      </c>
      <c r="UW314" s="92">
        <v>0</v>
      </c>
      <c r="UX314" s="92">
        <v>0</v>
      </c>
      <c r="UY314" s="92">
        <v>0</v>
      </c>
      <c r="UZ314" s="92">
        <v>0</v>
      </c>
      <c r="VA314" s="92">
        <v>0</v>
      </c>
      <c r="VB314" s="92">
        <v>0</v>
      </c>
      <c r="VC314" s="92">
        <v>0</v>
      </c>
      <c r="VD314" s="92">
        <v>0</v>
      </c>
      <c r="VE314" s="92">
        <v>0</v>
      </c>
      <c r="VF314" s="92">
        <v>0</v>
      </c>
      <c r="VG314" s="92">
        <v>0</v>
      </c>
      <c r="VH314" s="92">
        <v>0</v>
      </c>
      <c r="VI314" s="92">
        <v>0</v>
      </c>
      <c r="VJ314" s="92">
        <v>0</v>
      </c>
      <c r="VK314" s="92">
        <v>0</v>
      </c>
      <c r="VL314" s="92">
        <v>0</v>
      </c>
      <c r="VM314" s="92">
        <v>0</v>
      </c>
      <c r="VN314" s="92">
        <v>0</v>
      </c>
      <c r="VO314" s="92">
        <v>0</v>
      </c>
      <c r="VP314" s="92">
        <v>0</v>
      </c>
      <c r="VQ314" s="92">
        <v>0</v>
      </c>
      <c r="VR314" s="92">
        <v>0</v>
      </c>
      <c r="VS314" s="92">
        <v>0</v>
      </c>
      <c r="VT314" s="92">
        <v>0</v>
      </c>
      <c r="VU314" s="92">
        <v>0</v>
      </c>
      <c r="VV314" s="92">
        <v>0</v>
      </c>
      <c r="VW314" s="92">
        <v>0</v>
      </c>
      <c r="VX314" s="92">
        <v>0</v>
      </c>
      <c r="VY314" s="92">
        <v>0</v>
      </c>
      <c r="VZ314" s="92">
        <v>0</v>
      </c>
      <c r="WA314" s="92">
        <v>0</v>
      </c>
      <c r="WB314" s="92">
        <v>0</v>
      </c>
      <c r="WC314" s="92">
        <v>0</v>
      </c>
    </row>
    <row r="315" spans="2:601" ht="13.5" customHeight="1">
      <c r="B315" s="851" t="s">
        <v>2974</v>
      </c>
      <c r="C315" s="92">
        <v>0</v>
      </c>
      <c r="D315" s="92">
        <v>464.92967399999998</v>
      </c>
      <c r="E315" s="92">
        <v>-0.24977906899999999</v>
      </c>
      <c r="F315" s="92">
        <v>0</v>
      </c>
      <c r="G315" s="92">
        <v>0</v>
      </c>
      <c r="H315" s="92">
        <v>0</v>
      </c>
      <c r="I315" s="92">
        <v>0</v>
      </c>
      <c r="J315" s="92">
        <v>0</v>
      </c>
      <c r="K315" s="92">
        <v>0</v>
      </c>
      <c r="L315" s="92">
        <v>0</v>
      </c>
      <c r="M315" s="92">
        <v>0</v>
      </c>
      <c r="N315" s="92">
        <v>0</v>
      </c>
      <c r="O315" s="92">
        <v>0</v>
      </c>
      <c r="P315" s="92">
        <v>0</v>
      </c>
      <c r="Q315" s="92">
        <v>0</v>
      </c>
      <c r="R315" s="92">
        <v>0</v>
      </c>
      <c r="S315" s="92">
        <v>0</v>
      </c>
      <c r="T315" s="92">
        <v>0</v>
      </c>
      <c r="U315" s="92">
        <v>0</v>
      </c>
      <c r="V315" s="92">
        <v>0</v>
      </c>
      <c r="W315" s="92">
        <v>0</v>
      </c>
      <c r="X315" s="92">
        <v>0</v>
      </c>
      <c r="Y315" s="92">
        <v>0</v>
      </c>
      <c r="Z315" s="92">
        <v>0</v>
      </c>
      <c r="AA315" s="92">
        <v>0</v>
      </c>
      <c r="AB315" s="92">
        <v>0</v>
      </c>
      <c r="AC315" s="92">
        <v>0</v>
      </c>
      <c r="AD315" s="92">
        <v>0</v>
      </c>
      <c r="AE315" s="92">
        <v>0</v>
      </c>
      <c r="AF315" s="92">
        <v>0</v>
      </c>
      <c r="AG315" s="92">
        <v>0</v>
      </c>
      <c r="AH315" s="92">
        <v>0</v>
      </c>
      <c r="AI315" s="92">
        <v>0</v>
      </c>
      <c r="AJ315" s="92">
        <v>0</v>
      </c>
      <c r="AK315" s="92">
        <v>0</v>
      </c>
      <c r="AL315" s="92">
        <v>0</v>
      </c>
      <c r="AM315" s="92">
        <v>4.6398296300000004</v>
      </c>
      <c r="AN315" s="92">
        <v>0</v>
      </c>
      <c r="AO315" s="92">
        <v>0</v>
      </c>
      <c r="AP315" s="92">
        <v>0</v>
      </c>
      <c r="AQ315" s="92">
        <v>0</v>
      </c>
      <c r="AR315" s="92">
        <v>0</v>
      </c>
      <c r="AS315" s="92">
        <v>0</v>
      </c>
      <c r="AT315" s="92">
        <v>0</v>
      </c>
      <c r="AU315" s="92">
        <v>0</v>
      </c>
      <c r="AV315" s="92">
        <v>0</v>
      </c>
      <c r="AW315" s="92">
        <v>0</v>
      </c>
      <c r="AX315" s="92">
        <v>0</v>
      </c>
      <c r="AY315" s="92">
        <v>0</v>
      </c>
      <c r="AZ315" s="92">
        <v>0</v>
      </c>
      <c r="BA315" s="92">
        <v>0</v>
      </c>
      <c r="BB315" s="92">
        <v>0</v>
      </c>
      <c r="BC315" s="92">
        <v>0</v>
      </c>
      <c r="BD315" s="92">
        <v>0</v>
      </c>
      <c r="BE315" s="92">
        <v>0</v>
      </c>
      <c r="BF315" s="92">
        <v>0</v>
      </c>
      <c r="BG315" s="92">
        <v>0</v>
      </c>
      <c r="BH315" s="92">
        <v>0</v>
      </c>
      <c r="BI315" s="92">
        <v>0</v>
      </c>
      <c r="BJ315" s="92">
        <v>0</v>
      </c>
      <c r="BK315" s="92">
        <v>0</v>
      </c>
      <c r="BL315" s="92">
        <v>0</v>
      </c>
      <c r="BM315" s="92">
        <v>0</v>
      </c>
      <c r="BN315" s="92">
        <v>0</v>
      </c>
      <c r="BO315" s="92">
        <v>0</v>
      </c>
      <c r="BP315" s="92">
        <v>0</v>
      </c>
      <c r="BQ315" s="92">
        <v>0</v>
      </c>
      <c r="BR315" s="92">
        <v>0</v>
      </c>
      <c r="BS315" s="92">
        <v>0</v>
      </c>
      <c r="BT315" s="92">
        <v>0</v>
      </c>
      <c r="BU315" s="92">
        <v>0</v>
      </c>
      <c r="BV315" s="92">
        <v>0</v>
      </c>
      <c r="BW315" s="92">
        <v>0</v>
      </c>
      <c r="BX315" s="92">
        <v>0</v>
      </c>
      <c r="BY315" s="92">
        <v>0</v>
      </c>
      <c r="BZ315" s="92">
        <v>0</v>
      </c>
      <c r="CA315" s="92">
        <v>0</v>
      </c>
      <c r="CB315" s="92">
        <v>0</v>
      </c>
      <c r="CC315" s="92">
        <v>0</v>
      </c>
      <c r="CD315" s="92">
        <v>0</v>
      </c>
      <c r="CE315" s="92">
        <v>0</v>
      </c>
      <c r="CF315" s="92">
        <v>0</v>
      </c>
      <c r="CG315" s="92">
        <v>0</v>
      </c>
      <c r="CH315" s="92">
        <v>0</v>
      </c>
      <c r="CI315" s="92">
        <v>0</v>
      </c>
      <c r="CJ315" s="92">
        <v>0</v>
      </c>
      <c r="CK315" s="92">
        <v>0</v>
      </c>
      <c r="CL315" s="92">
        <v>0</v>
      </c>
      <c r="CM315" s="92">
        <v>0</v>
      </c>
      <c r="CN315" s="92">
        <v>0</v>
      </c>
      <c r="CO315" s="92">
        <v>0</v>
      </c>
      <c r="CP315" s="92">
        <v>0</v>
      </c>
      <c r="CQ315" s="92">
        <v>0</v>
      </c>
      <c r="CR315" s="92">
        <v>0</v>
      </c>
      <c r="CS315" s="92">
        <v>0</v>
      </c>
      <c r="CT315" s="92">
        <v>0</v>
      </c>
      <c r="CU315" s="92">
        <v>0</v>
      </c>
      <c r="CV315" s="92">
        <v>0</v>
      </c>
      <c r="CW315" s="92">
        <v>1</v>
      </c>
      <c r="CX315" s="92">
        <v>0</v>
      </c>
      <c r="CY315" s="92">
        <v>0</v>
      </c>
      <c r="CZ315" s="92">
        <v>0</v>
      </c>
      <c r="DA315" s="92">
        <v>0</v>
      </c>
      <c r="DB315" s="92">
        <v>0</v>
      </c>
      <c r="DC315" s="92">
        <v>0</v>
      </c>
      <c r="DD315" s="92">
        <v>0</v>
      </c>
      <c r="DE315" s="92">
        <v>0</v>
      </c>
      <c r="DF315" s="92">
        <v>0</v>
      </c>
      <c r="DG315" s="92">
        <v>0</v>
      </c>
      <c r="DH315" s="92">
        <v>0</v>
      </c>
      <c r="DI315" s="92">
        <v>0</v>
      </c>
      <c r="DJ315" s="92">
        <v>0</v>
      </c>
      <c r="DK315" s="92">
        <v>0</v>
      </c>
      <c r="DL315" s="92">
        <v>0</v>
      </c>
      <c r="DM315" s="92">
        <v>0</v>
      </c>
      <c r="DN315" s="92">
        <v>0</v>
      </c>
      <c r="DO315" s="92">
        <v>0</v>
      </c>
      <c r="DP315" s="92">
        <v>0</v>
      </c>
      <c r="DQ315" s="92">
        <v>0</v>
      </c>
      <c r="DR315" s="92">
        <v>0</v>
      </c>
      <c r="DS315" s="92">
        <v>0</v>
      </c>
      <c r="DT315" s="92">
        <v>0</v>
      </c>
      <c r="DU315" s="92">
        <v>0</v>
      </c>
      <c r="DV315" s="92">
        <v>0</v>
      </c>
      <c r="DW315" s="92">
        <v>0</v>
      </c>
      <c r="DX315" s="92">
        <v>0</v>
      </c>
      <c r="DY315" s="92">
        <v>0</v>
      </c>
      <c r="DZ315" s="92">
        <v>0</v>
      </c>
      <c r="EA315" s="92">
        <v>0</v>
      </c>
      <c r="EB315" s="92">
        <v>0</v>
      </c>
      <c r="EC315" s="92">
        <v>0</v>
      </c>
      <c r="ED315" s="92">
        <v>0</v>
      </c>
      <c r="EE315" s="92">
        <v>0</v>
      </c>
      <c r="EF315" s="92">
        <v>0</v>
      </c>
      <c r="EG315" s="92">
        <v>0</v>
      </c>
      <c r="EH315" s="92">
        <v>0</v>
      </c>
      <c r="EI315" s="92">
        <v>0</v>
      </c>
      <c r="EJ315" s="92">
        <v>0</v>
      </c>
      <c r="EK315" s="92">
        <v>0</v>
      </c>
      <c r="EL315" s="92">
        <v>0</v>
      </c>
      <c r="EM315" s="92">
        <v>0</v>
      </c>
      <c r="EN315" s="92">
        <v>0</v>
      </c>
      <c r="EO315" s="92">
        <v>0</v>
      </c>
      <c r="EP315" s="92">
        <v>0</v>
      </c>
      <c r="EQ315" s="92">
        <v>0</v>
      </c>
      <c r="ER315" s="92">
        <v>0</v>
      </c>
      <c r="ES315" s="92">
        <v>0</v>
      </c>
      <c r="ET315" s="92">
        <v>0</v>
      </c>
      <c r="EU315" s="92">
        <v>0</v>
      </c>
      <c r="EV315" s="92">
        <v>0</v>
      </c>
      <c r="EW315" s="92">
        <v>0</v>
      </c>
      <c r="EX315" s="92">
        <v>0</v>
      </c>
      <c r="EY315" s="92">
        <v>0</v>
      </c>
      <c r="EZ315" s="92">
        <v>0</v>
      </c>
      <c r="FA315" s="92">
        <v>0</v>
      </c>
      <c r="FB315" s="92">
        <v>0</v>
      </c>
      <c r="FC315" s="92">
        <v>0</v>
      </c>
      <c r="FD315" s="92">
        <v>0</v>
      </c>
      <c r="FE315" s="92">
        <v>0</v>
      </c>
      <c r="FF315" s="92">
        <v>0</v>
      </c>
      <c r="FG315" s="92">
        <v>464.92967399999998</v>
      </c>
      <c r="FH315" s="92">
        <v>0</v>
      </c>
      <c r="FI315" s="92">
        <v>0</v>
      </c>
      <c r="FJ315" s="92">
        <v>0</v>
      </c>
      <c r="FK315" s="92">
        <v>0</v>
      </c>
      <c r="FL315" s="92">
        <v>0</v>
      </c>
      <c r="FM315" s="92">
        <v>0</v>
      </c>
      <c r="FN315" s="92">
        <v>0</v>
      </c>
      <c r="FO315" s="92">
        <v>0</v>
      </c>
      <c r="FP315" s="92">
        <v>0</v>
      </c>
      <c r="FQ315" s="92">
        <v>0</v>
      </c>
      <c r="FR315" s="92">
        <v>0</v>
      </c>
      <c r="FS315" s="92">
        <v>0</v>
      </c>
      <c r="FT315" s="92">
        <v>0</v>
      </c>
      <c r="FU315" s="92">
        <v>0</v>
      </c>
      <c r="FV315" s="92">
        <v>0</v>
      </c>
      <c r="FW315" s="92">
        <v>0</v>
      </c>
      <c r="FX315" s="92">
        <v>0</v>
      </c>
      <c r="FY315" s="92">
        <v>0</v>
      </c>
      <c r="FZ315" s="92">
        <v>0</v>
      </c>
      <c r="GA315" s="92">
        <v>0</v>
      </c>
      <c r="GB315" s="92">
        <v>0</v>
      </c>
      <c r="GC315" s="92">
        <v>0</v>
      </c>
      <c r="GD315" s="92">
        <v>0</v>
      </c>
      <c r="GE315" s="92">
        <v>0</v>
      </c>
      <c r="GF315" s="92">
        <v>0</v>
      </c>
      <c r="GG315" s="92">
        <v>0</v>
      </c>
      <c r="GH315" s="92">
        <v>0</v>
      </c>
      <c r="GI315" s="92">
        <v>0</v>
      </c>
      <c r="GJ315" s="92">
        <v>0</v>
      </c>
      <c r="GK315" s="92">
        <v>0</v>
      </c>
      <c r="GL315" s="92">
        <v>0</v>
      </c>
      <c r="GM315" s="92">
        <v>0</v>
      </c>
      <c r="GN315" s="92">
        <v>0</v>
      </c>
      <c r="GO315" s="92">
        <v>0</v>
      </c>
      <c r="GP315" s="92">
        <v>0</v>
      </c>
      <c r="GQ315" s="92">
        <v>0</v>
      </c>
      <c r="GR315" s="92">
        <v>0</v>
      </c>
      <c r="GS315" s="92">
        <v>0</v>
      </c>
      <c r="GT315" s="92">
        <v>0</v>
      </c>
      <c r="GU315" s="92">
        <v>0</v>
      </c>
      <c r="GV315" s="92">
        <v>0</v>
      </c>
      <c r="GW315" s="92">
        <v>0</v>
      </c>
      <c r="GX315" s="92">
        <v>0</v>
      </c>
      <c r="GY315" s="92">
        <v>0</v>
      </c>
      <c r="GZ315" s="92">
        <v>0</v>
      </c>
      <c r="HA315" s="92">
        <v>0</v>
      </c>
      <c r="HB315" s="92">
        <v>0</v>
      </c>
      <c r="HC315" s="92">
        <v>0</v>
      </c>
      <c r="HD315" s="92">
        <v>0</v>
      </c>
      <c r="HE315" s="92">
        <v>0</v>
      </c>
      <c r="HF315" s="92">
        <v>0</v>
      </c>
      <c r="HG315" s="92">
        <v>0</v>
      </c>
      <c r="HH315" s="92">
        <v>0</v>
      </c>
      <c r="HI315" s="92">
        <v>0</v>
      </c>
      <c r="HJ315" s="92">
        <v>0</v>
      </c>
      <c r="HK315" s="92">
        <v>0</v>
      </c>
      <c r="HL315" s="92">
        <v>0</v>
      </c>
      <c r="HM315" s="92">
        <v>0</v>
      </c>
      <c r="HN315" s="92">
        <v>0</v>
      </c>
      <c r="HO315" s="92">
        <v>0</v>
      </c>
      <c r="HP315" s="92">
        <v>0</v>
      </c>
      <c r="HQ315" s="92">
        <v>1</v>
      </c>
      <c r="HR315" s="92">
        <v>0</v>
      </c>
      <c r="HS315" s="92">
        <v>0</v>
      </c>
      <c r="HT315" s="92">
        <v>0</v>
      </c>
      <c r="HU315" s="92">
        <v>0</v>
      </c>
      <c r="HV315" s="92">
        <v>0</v>
      </c>
      <c r="HW315" s="92">
        <v>0</v>
      </c>
      <c r="HX315" s="92">
        <v>0</v>
      </c>
      <c r="HY315" s="92">
        <v>0</v>
      </c>
      <c r="HZ315" s="92">
        <v>0</v>
      </c>
      <c r="IA315" s="92">
        <v>0</v>
      </c>
      <c r="IB315" s="92">
        <v>0</v>
      </c>
      <c r="IC315" s="92">
        <v>0</v>
      </c>
      <c r="ID315" s="92">
        <v>0</v>
      </c>
      <c r="IE315" s="92">
        <v>0</v>
      </c>
      <c r="IF315" s="92">
        <v>0</v>
      </c>
      <c r="IG315" s="92">
        <v>0</v>
      </c>
      <c r="IH315" s="92">
        <v>0</v>
      </c>
      <c r="II315" s="92">
        <v>0</v>
      </c>
      <c r="IJ315" s="92">
        <v>0</v>
      </c>
      <c r="IK315" s="92">
        <v>0</v>
      </c>
      <c r="IL315" s="92">
        <v>0</v>
      </c>
      <c r="IM315" s="92">
        <v>0</v>
      </c>
      <c r="IN315" s="92">
        <v>0</v>
      </c>
      <c r="IO315" s="92">
        <v>0</v>
      </c>
      <c r="IP315" s="92">
        <v>0</v>
      </c>
      <c r="IQ315" s="92">
        <v>0</v>
      </c>
      <c r="IR315" s="92">
        <v>0</v>
      </c>
      <c r="IS315" s="92">
        <v>0</v>
      </c>
      <c r="IT315" s="92">
        <v>4.6398296300000004</v>
      </c>
      <c r="IU315" s="92">
        <v>464.92967399999998</v>
      </c>
      <c r="IV315" s="92">
        <v>11.2837993</v>
      </c>
      <c r="IW315" s="92">
        <v>20</v>
      </c>
      <c r="IX315" s="92">
        <v>1</v>
      </c>
      <c r="IY315" s="92">
        <v>0</v>
      </c>
      <c r="IZ315" s="92">
        <v>1</v>
      </c>
      <c r="JA315" s="92">
        <v>0</v>
      </c>
      <c r="JB315" s="92">
        <v>-53833.672500000001</v>
      </c>
      <c r="JC315" s="92">
        <v>-537.24054000000001</v>
      </c>
      <c r="JD315" s="92">
        <v>-0.24977906899999999</v>
      </c>
      <c r="JE315" s="92">
        <v>-181.51331999999999</v>
      </c>
      <c r="JF315" s="92">
        <v>-1.81143714</v>
      </c>
      <c r="JG315" s="92">
        <v>6.8532319500000001E-3</v>
      </c>
      <c r="JH315" s="92">
        <v>0.68672152799999997</v>
      </c>
      <c r="JI315" s="92">
        <v>100.20404000000001</v>
      </c>
      <c r="JJ315" s="92">
        <v>11.2893241</v>
      </c>
      <c r="JK315" s="92">
        <v>0</v>
      </c>
      <c r="JL315" s="92">
        <v>0</v>
      </c>
      <c r="JM315" s="92">
        <v>0</v>
      </c>
      <c r="JN315" s="92">
        <v>0</v>
      </c>
      <c r="JO315" s="92">
        <v>0</v>
      </c>
      <c r="JP315" s="92">
        <v>0</v>
      </c>
      <c r="JQ315" s="92">
        <v>0</v>
      </c>
      <c r="JR315" s="92">
        <v>0</v>
      </c>
      <c r="JS315" s="92">
        <v>0</v>
      </c>
      <c r="JT315" s="92">
        <v>0</v>
      </c>
      <c r="JU315" s="92">
        <v>0</v>
      </c>
      <c r="JV315" s="92">
        <v>0</v>
      </c>
      <c r="JW315" s="92">
        <v>0</v>
      </c>
      <c r="JX315" s="92">
        <v>0</v>
      </c>
      <c r="JY315" s="92">
        <v>0</v>
      </c>
      <c r="JZ315" s="92">
        <v>0</v>
      </c>
      <c r="KA315" s="92">
        <v>0</v>
      </c>
      <c r="KB315" s="92">
        <v>0</v>
      </c>
      <c r="KC315" s="92">
        <v>0</v>
      </c>
      <c r="KD315" s="92">
        <v>0</v>
      </c>
      <c r="KE315" s="92">
        <v>0</v>
      </c>
      <c r="KF315" s="92">
        <v>0</v>
      </c>
      <c r="KG315" s="92">
        <v>0</v>
      </c>
      <c r="KH315" s="92">
        <v>0</v>
      </c>
      <c r="KI315" s="92">
        <v>0</v>
      </c>
      <c r="KJ315" s="92">
        <v>0</v>
      </c>
      <c r="KK315" s="92">
        <v>0</v>
      </c>
      <c r="KL315" s="92">
        <v>0</v>
      </c>
      <c r="KM315" s="92">
        <v>0</v>
      </c>
      <c r="KN315" s="92">
        <v>0</v>
      </c>
      <c r="KO315" s="92">
        <v>0</v>
      </c>
      <c r="KP315" s="92">
        <v>0</v>
      </c>
      <c r="KQ315" s="92">
        <v>0</v>
      </c>
      <c r="KR315" s="92">
        <v>0</v>
      </c>
      <c r="KS315" s="92">
        <v>0</v>
      </c>
      <c r="KT315" s="92">
        <v>0</v>
      </c>
      <c r="KU315" s="92">
        <v>0</v>
      </c>
      <c r="KV315" s="92">
        <v>0</v>
      </c>
      <c r="KW315" s="92">
        <v>0</v>
      </c>
      <c r="KX315" s="92">
        <v>0</v>
      </c>
      <c r="KY315" s="92">
        <v>0</v>
      </c>
      <c r="KZ315" s="92">
        <v>0</v>
      </c>
      <c r="LA315" s="92">
        <v>0</v>
      </c>
      <c r="LB315" s="92">
        <v>0</v>
      </c>
      <c r="LC315" s="92">
        <v>0</v>
      </c>
      <c r="LD315" s="92">
        <v>0</v>
      </c>
      <c r="LE315" s="92">
        <v>0</v>
      </c>
      <c r="LF315" s="92">
        <v>0</v>
      </c>
      <c r="LG315" s="92">
        <v>0</v>
      </c>
      <c r="LH315" s="92">
        <v>0</v>
      </c>
      <c r="LI315" s="92">
        <v>0</v>
      </c>
      <c r="LJ315" s="92">
        <v>0</v>
      </c>
      <c r="LK315" s="92">
        <v>0</v>
      </c>
      <c r="LL315" s="92">
        <v>0</v>
      </c>
      <c r="LM315" s="92">
        <v>0</v>
      </c>
      <c r="LN315" s="92">
        <v>0</v>
      </c>
      <c r="LO315" s="92">
        <v>0</v>
      </c>
      <c r="LP315" s="92">
        <v>0</v>
      </c>
      <c r="LQ315" s="92">
        <v>0</v>
      </c>
      <c r="LR315" s="92">
        <v>0</v>
      </c>
      <c r="LS315" s="92">
        <v>0</v>
      </c>
      <c r="LT315" s="92">
        <v>0</v>
      </c>
      <c r="LU315" s="92">
        <v>0</v>
      </c>
      <c r="LV315" s="92">
        <v>0</v>
      </c>
      <c r="LW315" s="92">
        <v>0</v>
      </c>
      <c r="LX315" s="92">
        <v>0</v>
      </c>
      <c r="LY315" s="92">
        <v>0</v>
      </c>
      <c r="LZ315" s="92">
        <v>0</v>
      </c>
      <c r="MA315" s="92">
        <v>0</v>
      </c>
      <c r="MB315" s="92">
        <v>0</v>
      </c>
      <c r="MC315" s="92">
        <v>0</v>
      </c>
      <c r="MD315" s="92">
        <v>0</v>
      </c>
      <c r="ME315" s="92">
        <v>0</v>
      </c>
      <c r="MF315" s="92">
        <v>0</v>
      </c>
      <c r="MG315" s="92">
        <v>0</v>
      </c>
      <c r="MH315" s="92">
        <v>0</v>
      </c>
      <c r="MI315" s="92">
        <v>0</v>
      </c>
      <c r="MJ315" s="92">
        <v>0</v>
      </c>
      <c r="MK315" s="92">
        <v>0</v>
      </c>
      <c r="ML315" s="92">
        <v>0</v>
      </c>
      <c r="MM315" s="92">
        <v>0</v>
      </c>
      <c r="MN315" s="92">
        <v>0</v>
      </c>
      <c r="MO315" s="92">
        <v>0</v>
      </c>
      <c r="MP315" s="92">
        <v>0</v>
      </c>
      <c r="MQ315" s="92">
        <v>0</v>
      </c>
      <c r="MR315" s="92">
        <v>0</v>
      </c>
      <c r="MS315" s="92">
        <v>0</v>
      </c>
      <c r="MT315" s="92">
        <v>0</v>
      </c>
      <c r="MU315" s="92">
        <v>0</v>
      </c>
      <c r="MV315" s="92">
        <v>0</v>
      </c>
      <c r="MW315" s="92">
        <v>0</v>
      </c>
      <c r="MX315" s="92">
        <v>0</v>
      </c>
      <c r="MY315" s="92">
        <v>0</v>
      </c>
      <c r="MZ315" s="92">
        <v>0</v>
      </c>
      <c r="NA315" s="92">
        <v>0</v>
      </c>
      <c r="NB315" s="92">
        <v>0</v>
      </c>
      <c r="NC315" s="92">
        <v>0</v>
      </c>
      <c r="ND315" s="92">
        <v>0</v>
      </c>
      <c r="NE315" s="92">
        <v>0</v>
      </c>
      <c r="NF315" s="92">
        <v>0</v>
      </c>
      <c r="NG315" s="92">
        <v>0</v>
      </c>
      <c r="NH315" s="92">
        <v>0</v>
      </c>
      <c r="NI315" s="92">
        <v>0</v>
      </c>
      <c r="NJ315" s="92">
        <v>0</v>
      </c>
      <c r="NK315" s="92">
        <v>0</v>
      </c>
      <c r="NL315" s="92">
        <v>0</v>
      </c>
      <c r="NM315" s="92">
        <v>0</v>
      </c>
      <c r="NN315" s="92">
        <v>0</v>
      </c>
      <c r="NO315" s="92">
        <v>0</v>
      </c>
      <c r="NP315" s="92">
        <v>0</v>
      </c>
      <c r="NQ315" s="92">
        <v>0</v>
      </c>
      <c r="NR315" s="92">
        <v>0</v>
      </c>
      <c r="NS315" s="92">
        <v>0</v>
      </c>
      <c r="NT315" s="92">
        <v>0</v>
      </c>
      <c r="NU315" s="92">
        <v>0</v>
      </c>
      <c r="NV315" s="92">
        <v>0</v>
      </c>
      <c r="NW315" s="92">
        <v>0</v>
      </c>
      <c r="NX315" s="92">
        <v>0</v>
      </c>
      <c r="NY315" s="92">
        <v>0</v>
      </c>
      <c r="NZ315" s="92">
        <v>0</v>
      </c>
      <c r="OA315" s="92">
        <v>0</v>
      </c>
      <c r="OB315" s="92">
        <v>0</v>
      </c>
      <c r="OC315" s="92">
        <v>0</v>
      </c>
      <c r="OD315" s="92">
        <v>0</v>
      </c>
      <c r="OE315" s="92">
        <v>0</v>
      </c>
      <c r="OF315" s="92">
        <v>0</v>
      </c>
      <c r="OG315" s="92">
        <v>0</v>
      </c>
      <c r="OH315" s="92">
        <v>0</v>
      </c>
      <c r="OI315" s="92">
        <v>0</v>
      </c>
      <c r="OJ315" s="92">
        <v>0</v>
      </c>
      <c r="OK315" s="92">
        <v>0</v>
      </c>
      <c r="OL315" s="92">
        <v>0</v>
      </c>
      <c r="OM315" s="92">
        <v>0</v>
      </c>
      <c r="ON315" s="92">
        <v>0</v>
      </c>
      <c r="OO315" s="92">
        <v>0</v>
      </c>
      <c r="OP315" s="92">
        <v>0</v>
      </c>
      <c r="OQ315" s="92">
        <v>0</v>
      </c>
      <c r="OR315" s="92">
        <v>0</v>
      </c>
      <c r="OS315" s="92">
        <v>0</v>
      </c>
      <c r="OT315" s="92">
        <v>0</v>
      </c>
      <c r="OU315" s="92">
        <v>0</v>
      </c>
      <c r="OV315" s="92">
        <v>0</v>
      </c>
      <c r="OW315" s="92">
        <v>0</v>
      </c>
      <c r="OX315" s="92">
        <v>0</v>
      </c>
      <c r="OY315" s="92">
        <v>0</v>
      </c>
      <c r="OZ315" s="92">
        <v>0</v>
      </c>
      <c r="PA315" s="92">
        <v>0</v>
      </c>
      <c r="PB315" s="92">
        <v>0</v>
      </c>
      <c r="PC315" s="92">
        <v>0</v>
      </c>
      <c r="PD315" s="92">
        <v>0</v>
      </c>
      <c r="PE315" s="92">
        <v>0</v>
      </c>
      <c r="PF315" s="92">
        <v>0</v>
      </c>
      <c r="PG315" s="92">
        <v>0</v>
      </c>
      <c r="PH315" s="92">
        <v>0</v>
      </c>
      <c r="PI315" s="92">
        <v>0</v>
      </c>
      <c r="PJ315" s="92">
        <v>0</v>
      </c>
      <c r="PK315" s="92">
        <v>0</v>
      </c>
      <c r="PL315" s="92">
        <v>0</v>
      </c>
      <c r="PM315" s="92">
        <v>0</v>
      </c>
      <c r="PN315" s="92">
        <v>0</v>
      </c>
      <c r="PO315" s="92">
        <v>0</v>
      </c>
      <c r="PP315" s="92">
        <v>0</v>
      </c>
      <c r="PQ315" s="92">
        <v>0</v>
      </c>
      <c r="PR315" s="92">
        <v>0</v>
      </c>
      <c r="PS315" s="92">
        <v>0</v>
      </c>
      <c r="PT315" s="92">
        <v>0</v>
      </c>
      <c r="PU315" s="92">
        <v>0</v>
      </c>
      <c r="PV315" s="92">
        <v>0</v>
      </c>
      <c r="PW315" s="92">
        <v>0</v>
      </c>
      <c r="PX315" s="92">
        <v>0</v>
      </c>
      <c r="PY315" s="92">
        <v>0</v>
      </c>
      <c r="PZ315" s="92">
        <v>0</v>
      </c>
      <c r="QA315" s="92">
        <v>0</v>
      </c>
      <c r="QB315" s="92">
        <v>0</v>
      </c>
      <c r="QC315" s="92">
        <v>0</v>
      </c>
      <c r="QD315" s="92">
        <v>0</v>
      </c>
      <c r="QE315" s="92">
        <v>0</v>
      </c>
      <c r="QF315" s="92">
        <v>0</v>
      </c>
      <c r="QG315" s="92">
        <v>0</v>
      </c>
      <c r="QH315" s="92">
        <v>0</v>
      </c>
      <c r="QI315" s="92">
        <v>0</v>
      </c>
      <c r="QJ315" s="92">
        <v>0</v>
      </c>
      <c r="QK315" s="92">
        <v>0</v>
      </c>
      <c r="QL315" s="92">
        <v>0</v>
      </c>
      <c r="QM315" s="92">
        <v>0</v>
      </c>
      <c r="QN315" s="92">
        <v>0</v>
      </c>
      <c r="QO315" s="92">
        <v>0</v>
      </c>
      <c r="QP315" s="92">
        <v>0</v>
      </c>
      <c r="QQ315" s="92">
        <v>0</v>
      </c>
      <c r="QR315" s="92">
        <v>0</v>
      </c>
      <c r="QS315" s="92">
        <v>0</v>
      </c>
      <c r="QT315" s="92">
        <v>0</v>
      </c>
      <c r="QU315" s="92">
        <v>0</v>
      </c>
      <c r="QV315" s="92">
        <v>0</v>
      </c>
      <c r="QW315" s="92">
        <v>0</v>
      </c>
      <c r="QX315" s="92">
        <v>0</v>
      </c>
      <c r="QY315" s="92">
        <v>0</v>
      </c>
      <c r="QZ315" s="92">
        <v>0</v>
      </c>
      <c r="RA315" s="92">
        <v>0</v>
      </c>
      <c r="RB315" s="92">
        <v>0</v>
      </c>
      <c r="RC315" s="92">
        <v>0</v>
      </c>
      <c r="RD315" s="92">
        <v>0</v>
      </c>
      <c r="RE315" s="92">
        <v>0</v>
      </c>
      <c r="RF315" s="92">
        <v>0</v>
      </c>
      <c r="RG315" s="92">
        <v>0</v>
      </c>
      <c r="RH315" s="92">
        <v>0</v>
      </c>
      <c r="RI315" s="92">
        <v>0</v>
      </c>
      <c r="RJ315" s="92">
        <v>0</v>
      </c>
      <c r="RK315" s="92">
        <v>0</v>
      </c>
      <c r="RL315" s="92">
        <v>0</v>
      </c>
      <c r="RM315" s="92">
        <v>0</v>
      </c>
      <c r="RN315" s="92">
        <v>0</v>
      </c>
      <c r="RO315" s="92">
        <v>0</v>
      </c>
      <c r="RP315" s="92">
        <v>0</v>
      </c>
      <c r="RQ315" s="92">
        <v>0</v>
      </c>
      <c r="RR315" s="92">
        <v>0</v>
      </c>
      <c r="RS315" s="92">
        <v>0</v>
      </c>
      <c r="RT315" s="92">
        <v>0</v>
      </c>
      <c r="RU315" s="92">
        <v>0</v>
      </c>
      <c r="RV315" s="92">
        <v>0</v>
      </c>
      <c r="RW315" s="92">
        <v>0</v>
      </c>
      <c r="RX315" s="92">
        <v>0</v>
      </c>
      <c r="RY315" s="92">
        <v>0</v>
      </c>
      <c r="RZ315" s="92">
        <v>0</v>
      </c>
      <c r="SA315" s="92">
        <v>0</v>
      </c>
      <c r="SB315" s="92">
        <v>0</v>
      </c>
      <c r="SC315" s="92">
        <v>0</v>
      </c>
      <c r="SD315" s="92">
        <v>0</v>
      </c>
      <c r="SE315" s="92">
        <v>0</v>
      </c>
      <c r="SF315" s="92">
        <v>0</v>
      </c>
      <c r="SG315" s="92">
        <v>0</v>
      </c>
      <c r="SH315" s="92">
        <v>0</v>
      </c>
      <c r="SI315" s="92">
        <v>0</v>
      </c>
      <c r="SJ315" s="92">
        <v>0</v>
      </c>
      <c r="SK315" s="92">
        <v>0</v>
      </c>
      <c r="SL315" s="92">
        <v>0</v>
      </c>
      <c r="SM315" s="92">
        <v>0</v>
      </c>
      <c r="SN315" s="92">
        <v>0</v>
      </c>
      <c r="SO315" s="92">
        <v>0</v>
      </c>
      <c r="SP315" s="92">
        <v>0</v>
      </c>
      <c r="SQ315" s="92">
        <v>0</v>
      </c>
      <c r="SR315" s="92">
        <v>0</v>
      </c>
      <c r="SS315" s="92">
        <v>0</v>
      </c>
      <c r="ST315" s="92">
        <v>0</v>
      </c>
      <c r="SU315" s="92">
        <v>0</v>
      </c>
      <c r="SV315" s="92">
        <v>0</v>
      </c>
      <c r="SW315" s="92">
        <v>0</v>
      </c>
      <c r="SX315" s="92">
        <v>0</v>
      </c>
      <c r="SY315" s="92">
        <v>0</v>
      </c>
      <c r="SZ315" s="92">
        <v>0</v>
      </c>
      <c r="TA315" s="92">
        <v>0</v>
      </c>
      <c r="TB315" s="92">
        <v>0</v>
      </c>
      <c r="TC315" s="92">
        <v>1</v>
      </c>
      <c r="TD315" s="92">
        <v>0</v>
      </c>
      <c r="TE315" s="92">
        <v>0</v>
      </c>
      <c r="TF315" s="92">
        <v>0</v>
      </c>
      <c r="TG315" s="92">
        <v>0</v>
      </c>
      <c r="TH315" s="92">
        <v>0</v>
      </c>
      <c r="TI315" s="92">
        <v>0</v>
      </c>
      <c r="TJ315" s="92">
        <v>0</v>
      </c>
      <c r="TK315" s="92">
        <v>0</v>
      </c>
      <c r="TL315" s="92">
        <v>0</v>
      </c>
      <c r="TM315" s="92">
        <v>0</v>
      </c>
      <c r="TN315" s="92">
        <v>0</v>
      </c>
      <c r="TO315" s="92">
        <v>0</v>
      </c>
      <c r="TP315" s="92">
        <v>3.5128324200000001</v>
      </c>
      <c r="TQ315" s="92">
        <v>-289047.307524</v>
      </c>
      <c r="TR315" s="92">
        <v>9.0218909444444492E-3</v>
      </c>
      <c r="TS315" s="92">
        <v>0</v>
      </c>
      <c r="TT315" s="92">
        <v>0</v>
      </c>
      <c r="TU315" s="92">
        <v>0</v>
      </c>
      <c r="TV315" s="92">
        <v>0</v>
      </c>
      <c r="TW315" s="92">
        <v>0</v>
      </c>
      <c r="TX315" s="92">
        <v>0</v>
      </c>
      <c r="TY315" s="92">
        <v>0</v>
      </c>
      <c r="TZ315" s="92">
        <v>0</v>
      </c>
      <c r="UA315" s="92">
        <v>0</v>
      </c>
      <c r="UB315" s="92">
        <v>0</v>
      </c>
      <c r="UC315" s="92">
        <v>0</v>
      </c>
      <c r="UD315" s="92">
        <v>0</v>
      </c>
      <c r="UE315" s="92">
        <v>0</v>
      </c>
      <c r="UF315" s="92">
        <v>0</v>
      </c>
      <c r="UG315" s="92">
        <v>0</v>
      </c>
      <c r="UH315" s="92">
        <v>0</v>
      </c>
      <c r="UI315" s="92">
        <v>0</v>
      </c>
      <c r="UJ315" s="92">
        <v>0</v>
      </c>
      <c r="UK315" s="92">
        <v>0</v>
      </c>
      <c r="UL315" s="92">
        <v>0</v>
      </c>
      <c r="UM315" s="92">
        <v>0</v>
      </c>
      <c r="UN315" s="92">
        <v>0</v>
      </c>
      <c r="UO315" s="92">
        <v>0</v>
      </c>
      <c r="UP315" s="92">
        <v>0</v>
      </c>
      <c r="UQ315" s="92">
        <v>0</v>
      </c>
      <c r="UR315" s="92">
        <v>0</v>
      </c>
      <c r="US315" s="92">
        <v>0</v>
      </c>
      <c r="UT315" s="92">
        <v>0</v>
      </c>
      <c r="UU315" s="92">
        <v>0</v>
      </c>
      <c r="UV315" s="92">
        <v>0</v>
      </c>
      <c r="UW315" s="92">
        <v>0</v>
      </c>
      <c r="UX315" s="92">
        <v>0</v>
      </c>
      <c r="UY315" s="92">
        <v>0</v>
      </c>
      <c r="UZ315" s="92">
        <v>0</v>
      </c>
      <c r="VA315" s="92">
        <v>0</v>
      </c>
      <c r="VB315" s="92">
        <v>0</v>
      </c>
      <c r="VC315" s="92">
        <v>0</v>
      </c>
      <c r="VD315" s="92">
        <v>0</v>
      </c>
      <c r="VE315" s="92">
        <v>0</v>
      </c>
      <c r="VF315" s="92">
        <v>0</v>
      </c>
      <c r="VG315" s="92">
        <v>0</v>
      </c>
      <c r="VH315" s="92">
        <v>0</v>
      </c>
      <c r="VI315" s="92">
        <v>0</v>
      </c>
      <c r="VJ315" s="92">
        <v>0</v>
      </c>
      <c r="VK315" s="92">
        <v>0</v>
      </c>
      <c r="VL315" s="92">
        <v>0</v>
      </c>
      <c r="VM315" s="92">
        <v>0</v>
      </c>
      <c r="VN315" s="92">
        <v>0</v>
      </c>
      <c r="VO315" s="92">
        <v>0</v>
      </c>
      <c r="VP315" s="92">
        <v>0</v>
      </c>
      <c r="VQ315" s="92">
        <v>0</v>
      </c>
      <c r="VR315" s="92">
        <v>0</v>
      </c>
      <c r="VS315" s="92">
        <v>0</v>
      </c>
      <c r="VT315" s="92">
        <v>0</v>
      </c>
      <c r="VU315" s="92">
        <v>0</v>
      </c>
      <c r="VV315" s="92">
        <v>0</v>
      </c>
      <c r="VW315" s="92">
        <v>0</v>
      </c>
      <c r="VX315" s="92">
        <v>0</v>
      </c>
      <c r="VY315" s="92">
        <v>0</v>
      </c>
      <c r="VZ315" s="92">
        <v>0</v>
      </c>
      <c r="WA315" s="92">
        <v>0</v>
      </c>
      <c r="WB315" s="92">
        <v>0</v>
      </c>
      <c r="WC315" s="92">
        <v>0</v>
      </c>
    </row>
    <row r="316" spans="2:601" ht="13.5" customHeight="1">
      <c r="B316" s="851" t="s">
        <v>2975</v>
      </c>
      <c r="C316" s="92">
        <v>0</v>
      </c>
      <c r="D316" s="92">
        <v>22273.6283</v>
      </c>
      <c r="E316" s="92">
        <v>-31.967372900000001</v>
      </c>
      <c r="F316" s="92">
        <v>6.0526644300000001</v>
      </c>
      <c r="G316" s="92">
        <v>470.43591400000003</v>
      </c>
      <c r="H316" s="92">
        <v>0</v>
      </c>
      <c r="I316" s="92">
        <v>0</v>
      </c>
      <c r="J316" s="92">
        <v>0</v>
      </c>
      <c r="K316" s="92">
        <v>0</v>
      </c>
      <c r="L316" s="92">
        <v>0</v>
      </c>
      <c r="M316" s="92">
        <v>0</v>
      </c>
      <c r="N316" s="92">
        <v>0</v>
      </c>
      <c r="O316" s="92">
        <v>0</v>
      </c>
      <c r="P316" s="92">
        <v>0</v>
      </c>
      <c r="Q316" s="92">
        <v>0</v>
      </c>
      <c r="R316" s="92">
        <v>0</v>
      </c>
      <c r="S316" s="92">
        <v>0</v>
      </c>
      <c r="T316" s="92">
        <v>0</v>
      </c>
      <c r="U316" s="92">
        <v>0</v>
      </c>
      <c r="V316" s="92">
        <v>0</v>
      </c>
      <c r="W316" s="92">
        <v>4.2360485299999998E-7</v>
      </c>
      <c r="X316" s="92">
        <v>0</v>
      </c>
      <c r="Y316" s="92">
        <v>0</v>
      </c>
      <c r="Z316" s="92">
        <v>0</v>
      </c>
      <c r="AA316" s="92">
        <v>0</v>
      </c>
      <c r="AB316" s="92">
        <v>0</v>
      </c>
      <c r="AC316" s="92">
        <v>1.1768915E-2</v>
      </c>
      <c r="AD316" s="92">
        <v>0</v>
      </c>
      <c r="AE316" s="92">
        <v>0</v>
      </c>
      <c r="AF316" s="92">
        <v>0</v>
      </c>
      <c r="AG316" s="92">
        <v>0</v>
      </c>
      <c r="AH316" s="92">
        <v>0</v>
      </c>
      <c r="AI316" s="92">
        <v>0</v>
      </c>
      <c r="AJ316" s="92">
        <v>0</v>
      </c>
      <c r="AK316" s="92">
        <v>0</v>
      </c>
      <c r="AL316" s="92">
        <v>0</v>
      </c>
      <c r="AM316" s="92">
        <v>4.6398296300000004</v>
      </c>
      <c r="AN316" s="92">
        <v>0</v>
      </c>
      <c r="AO316" s="92">
        <v>4.50339073E-6</v>
      </c>
      <c r="AP316" s="92">
        <v>8.5991398200000002E-10</v>
      </c>
      <c r="AQ316" s="92">
        <v>0</v>
      </c>
      <c r="AR316" s="92">
        <v>0</v>
      </c>
      <c r="AS316" s="92">
        <v>0</v>
      </c>
      <c r="AT316" s="92">
        <v>0.61178698200000003</v>
      </c>
      <c r="AU316" s="92">
        <v>0</v>
      </c>
      <c r="AV316" s="92">
        <v>0</v>
      </c>
      <c r="AW316" s="92">
        <v>3.1634739399999997E-5</v>
      </c>
      <c r="AX316" s="92">
        <v>0</v>
      </c>
      <c r="AY316" s="92">
        <v>0</v>
      </c>
      <c r="AZ316" s="92">
        <v>0</v>
      </c>
      <c r="BA316" s="92">
        <v>0</v>
      </c>
      <c r="BB316" s="92">
        <v>0</v>
      </c>
      <c r="BC316" s="92">
        <v>0</v>
      </c>
      <c r="BD316" s="92">
        <v>0</v>
      </c>
      <c r="BE316" s="92">
        <v>0</v>
      </c>
      <c r="BF316" s="92">
        <v>0</v>
      </c>
      <c r="BG316" s="92">
        <v>0</v>
      </c>
      <c r="BH316" s="92">
        <v>0</v>
      </c>
      <c r="BI316" s="92">
        <v>0</v>
      </c>
      <c r="BJ316" s="92">
        <v>0</v>
      </c>
      <c r="BK316" s="92">
        <v>0</v>
      </c>
      <c r="BL316" s="92">
        <v>0</v>
      </c>
      <c r="BM316" s="92">
        <v>0</v>
      </c>
      <c r="BN316" s="92">
        <v>0</v>
      </c>
      <c r="BO316" s="92">
        <v>0</v>
      </c>
      <c r="BP316" s="92">
        <v>1.25638595E-2</v>
      </c>
      <c r="BQ316" s="92">
        <v>0.97651055600000003</v>
      </c>
      <c r="BR316" s="92">
        <v>0</v>
      </c>
      <c r="BS316" s="92">
        <v>0</v>
      </c>
      <c r="BT316" s="92">
        <v>0</v>
      </c>
      <c r="BU316" s="92">
        <v>0</v>
      </c>
      <c r="BV316" s="92">
        <v>0</v>
      </c>
      <c r="BW316" s="92">
        <v>0</v>
      </c>
      <c r="BX316" s="92">
        <v>0</v>
      </c>
      <c r="BY316" s="92">
        <v>0</v>
      </c>
      <c r="BZ316" s="92">
        <v>0</v>
      </c>
      <c r="CA316" s="92">
        <v>0</v>
      </c>
      <c r="CB316" s="92">
        <v>0</v>
      </c>
      <c r="CC316" s="92">
        <v>0</v>
      </c>
      <c r="CD316" s="92">
        <v>0</v>
      </c>
      <c r="CE316" s="92">
        <v>0</v>
      </c>
      <c r="CF316" s="92">
        <v>0</v>
      </c>
      <c r="CG316" s="92">
        <v>8.7930066300000003E-10</v>
      </c>
      <c r="CH316" s="92">
        <v>0</v>
      </c>
      <c r="CI316" s="92">
        <v>0</v>
      </c>
      <c r="CJ316" s="92">
        <v>0</v>
      </c>
      <c r="CK316" s="92">
        <v>0</v>
      </c>
      <c r="CL316" s="92">
        <v>0</v>
      </c>
      <c r="CM316" s="92">
        <v>2.4429405499999999E-5</v>
      </c>
      <c r="CN316" s="92">
        <v>0</v>
      </c>
      <c r="CO316" s="92">
        <v>0</v>
      </c>
      <c r="CP316" s="92">
        <v>0</v>
      </c>
      <c r="CQ316" s="92">
        <v>0</v>
      </c>
      <c r="CR316" s="92">
        <v>0</v>
      </c>
      <c r="CS316" s="92">
        <v>0</v>
      </c>
      <c r="CT316" s="92">
        <v>0</v>
      </c>
      <c r="CU316" s="92">
        <v>0</v>
      </c>
      <c r="CV316" s="92">
        <v>0</v>
      </c>
      <c r="CW316" s="92">
        <v>9.6311580000000008E-3</v>
      </c>
      <c r="CX316" s="92">
        <v>0</v>
      </c>
      <c r="CY316" s="92">
        <v>9.3479440200000004E-9</v>
      </c>
      <c r="CZ316" s="92">
        <v>1.78497231E-12</v>
      </c>
      <c r="DA316" s="92">
        <v>0</v>
      </c>
      <c r="DB316" s="92">
        <v>0</v>
      </c>
      <c r="DC316" s="92">
        <v>0</v>
      </c>
      <c r="DD316" s="92">
        <v>1.269921E-3</v>
      </c>
      <c r="DE316" s="92">
        <v>0</v>
      </c>
      <c r="DF316" s="92">
        <v>0</v>
      </c>
      <c r="DG316" s="92">
        <v>6.5666026000000002E-8</v>
      </c>
      <c r="DH316" s="92">
        <v>0</v>
      </c>
      <c r="DI316" s="92">
        <v>0</v>
      </c>
      <c r="DJ316" s="92">
        <v>0</v>
      </c>
      <c r="DK316" s="92">
        <v>0</v>
      </c>
      <c r="DL316" s="92">
        <v>0</v>
      </c>
      <c r="DM316" s="92">
        <v>0</v>
      </c>
      <c r="DN316" s="92">
        <v>0</v>
      </c>
      <c r="DO316" s="92">
        <v>0</v>
      </c>
      <c r="DP316" s="92">
        <v>0</v>
      </c>
      <c r="DQ316" s="92">
        <v>0</v>
      </c>
      <c r="DR316" s="92">
        <v>0</v>
      </c>
      <c r="DS316" s="92">
        <v>0</v>
      </c>
      <c r="DT316" s="92">
        <v>0</v>
      </c>
      <c r="DU316" s="92">
        <v>0</v>
      </c>
      <c r="DV316" s="92">
        <v>0</v>
      </c>
      <c r="DW316" s="92">
        <v>0</v>
      </c>
      <c r="DX316" s="92">
        <v>0</v>
      </c>
      <c r="DY316" s="92">
        <v>0</v>
      </c>
      <c r="DZ316" s="92">
        <v>109.04044500000001</v>
      </c>
      <c r="EA316" s="92">
        <v>21672.530900000002</v>
      </c>
      <c r="EB316" s="92">
        <v>0</v>
      </c>
      <c r="EC316" s="92">
        <v>0</v>
      </c>
      <c r="ED316" s="92">
        <v>0</v>
      </c>
      <c r="EE316" s="92">
        <v>0</v>
      </c>
      <c r="EF316" s="92">
        <v>0</v>
      </c>
      <c r="EG316" s="92">
        <v>0</v>
      </c>
      <c r="EH316" s="92">
        <v>0</v>
      </c>
      <c r="EI316" s="92">
        <v>0</v>
      </c>
      <c r="EJ316" s="92">
        <v>0</v>
      </c>
      <c r="EK316" s="92">
        <v>0</v>
      </c>
      <c r="EL316" s="92">
        <v>0</v>
      </c>
      <c r="EM316" s="92">
        <v>0</v>
      </c>
      <c r="EN316" s="92">
        <v>0</v>
      </c>
      <c r="EO316" s="92">
        <v>0</v>
      </c>
      <c r="EP316" s="92">
        <v>0</v>
      </c>
      <c r="EQ316" s="92">
        <v>4.0702309500000001E-5</v>
      </c>
      <c r="ER316" s="92">
        <v>0</v>
      </c>
      <c r="ES316" s="92">
        <v>0</v>
      </c>
      <c r="ET316" s="92">
        <v>0</v>
      </c>
      <c r="EU316" s="92">
        <v>0</v>
      </c>
      <c r="EV316" s="92">
        <v>0</v>
      </c>
      <c r="EW316" s="92">
        <v>0.200431212</v>
      </c>
      <c r="EX316" s="92">
        <v>0</v>
      </c>
      <c r="EY316" s="92">
        <v>0</v>
      </c>
      <c r="EZ316" s="92">
        <v>0</v>
      </c>
      <c r="FA316" s="92">
        <v>0</v>
      </c>
      <c r="FB316" s="92">
        <v>0</v>
      </c>
      <c r="FC316" s="92">
        <v>0</v>
      </c>
      <c r="FD316" s="92">
        <v>0</v>
      </c>
      <c r="FE316" s="92">
        <v>0</v>
      </c>
      <c r="FF316" s="92">
        <v>0</v>
      </c>
      <c r="FG316" s="92">
        <v>464.92967399999998</v>
      </c>
      <c r="FH316" s="92">
        <v>0</v>
      </c>
      <c r="FI316" s="92">
        <v>1.4410309900000001E-4</v>
      </c>
      <c r="FJ316" s="92">
        <v>2.4089183099999999E-8</v>
      </c>
      <c r="FK316" s="92">
        <v>0</v>
      </c>
      <c r="FL316" s="92">
        <v>0</v>
      </c>
      <c r="FM316" s="92">
        <v>0</v>
      </c>
      <c r="FN316" s="92">
        <v>26.9246227</v>
      </c>
      <c r="FO316" s="92">
        <v>0</v>
      </c>
      <c r="FP316" s="92">
        <v>0</v>
      </c>
      <c r="FQ316" s="92">
        <v>2.02667325E-3</v>
      </c>
      <c r="FR316" s="92">
        <v>0</v>
      </c>
      <c r="FS316" s="92">
        <v>0</v>
      </c>
      <c r="FT316" s="92">
        <v>0</v>
      </c>
      <c r="FU316" s="92">
        <v>0</v>
      </c>
      <c r="FV316" s="92">
        <v>0</v>
      </c>
      <c r="FW316" s="92">
        <v>0</v>
      </c>
      <c r="FX316" s="92">
        <v>0</v>
      </c>
      <c r="FY316" s="92">
        <v>0</v>
      </c>
      <c r="FZ316" s="92">
        <v>0</v>
      </c>
      <c r="GA316" s="92">
        <v>0</v>
      </c>
      <c r="GB316" s="92">
        <v>0</v>
      </c>
      <c r="GC316" s="92">
        <v>0</v>
      </c>
      <c r="GD316" s="92">
        <v>0</v>
      </c>
      <c r="GE316" s="92">
        <v>0</v>
      </c>
      <c r="GF316" s="92">
        <v>0</v>
      </c>
      <c r="GG316" s="92">
        <v>0</v>
      </c>
      <c r="GH316" s="92">
        <v>0</v>
      </c>
      <c r="GI316" s="92">
        <v>0</v>
      </c>
      <c r="GJ316" s="92">
        <v>4.8954953799999999E-3</v>
      </c>
      <c r="GK316" s="92">
        <v>0.97301304600000005</v>
      </c>
      <c r="GL316" s="92">
        <v>0</v>
      </c>
      <c r="GM316" s="92">
        <v>0</v>
      </c>
      <c r="GN316" s="92">
        <v>0</v>
      </c>
      <c r="GO316" s="92">
        <v>0</v>
      </c>
      <c r="GP316" s="92">
        <v>0</v>
      </c>
      <c r="GQ316" s="92">
        <v>0</v>
      </c>
      <c r="GR316" s="92">
        <v>0</v>
      </c>
      <c r="GS316" s="92">
        <v>0</v>
      </c>
      <c r="GT316" s="92">
        <v>0</v>
      </c>
      <c r="GU316" s="92">
        <v>0</v>
      </c>
      <c r="GV316" s="92">
        <v>0</v>
      </c>
      <c r="GW316" s="92">
        <v>0</v>
      </c>
      <c r="GX316" s="92">
        <v>0</v>
      </c>
      <c r="GY316" s="92">
        <v>0</v>
      </c>
      <c r="GZ316" s="92">
        <v>0</v>
      </c>
      <c r="HA316" s="92">
        <v>1.82737671E-9</v>
      </c>
      <c r="HB316" s="92">
        <v>0</v>
      </c>
      <c r="HC316" s="92">
        <v>0</v>
      </c>
      <c r="HD316" s="92">
        <v>0</v>
      </c>
      <c r="HE316" s="92">
        <v>0</v>
      </c>
      <c r="HF316" s="92">
        <v>0</v>
      </c>
      <c r="HG316" s="92">
        <v>8.9985883599999998E-6</v>
      </c>
      <c r="HH316" s="92">
        <v>0</v>
      </c>
      <c r="HI316" s="92">
        <v>0</v>
      </c>
      <c r="HJ316" s="92">
        <v>0</v>
      </c>
      <c r="HK316" s="92">
        <v>0</v>
      </c>
      <c r="HL316" s="92">
        <v>0</v>
      </c>
      <c r="HM316" s="92">
        <v>0</v>
      </c>
      <c r="HN316" s="92">
        <v>0</v>
      </c>
      <c r="HO316" s="92">
        <v>0</v>
      </c>
      <c r="HP316" s="92">
        <v>0</v>
      </c>
      <c r="HQ316" s="92">
        <v>2.08735491E-2</v>
      </c>
      <c r="HR316" s="92">
        <v>0</v>
      </c>
      <c r="HS316" s="92">
        <v>6.4696733399999996E-9</v>
      </c>
      <c r="HT316" s="92">
        <v>1.08151141E-12</v>
      </c>
      <c r="HU316" s="92">
        <v>0</v>
      </c>
      <c r="HV316" s="92">
        <v>0</v>
      </c>
      <c r="HW316" s="92">
        <v>0</v>
      </c>
      <c r="HX316" s="92">
        <v>1.2088117099999999E-3</v>
      </c>
      <c r="HY316" s="92">
        <v>0</v>
      </c>
      <c r="HZ316" s="92">
        <v>0</v>
      </c>
      <c r="IA316" s="92">
        <v>9.0989811899999994E-8</v>
      </c>
      <c r="IB316" s="92">
        <v>0</v>
      </c>
      <c r="IC316" s="92">
        <v>0</v>
      </c>
      <c r="ID316" s="92">
        <v>0</v>
      </c>
      <c r="IE316" s="92">
        <v>0</v>
      </c>
      <c r="IF316" s="92">
        <v>0</v>
      </c>
      <c r="IG316" s="92">
        <v>0</v>
      </c>
      <c r="IH316" s="92">
        <v>0</v>
      </c>
      <c r="II316" s="92">
        <v>0</v>
      </c>
      <c r="IJ316" s="92">
        <v>0</v>
      </c>
      <c r="IK316" s="92">
        <v>0</v>
      </c>
      <c r="IL316" s="92">
        <v>0</v>
      </c>
      <c r="IM316" s="92">
        <v>0</v>
      </c>
      <c r="IN316" s="92">
        <v>0</v>
      </c>
      <c r="IO316" s="92">
        <v>0</v>
      </c>
      <c r="IP316" s="92">
        <v>0</v>
      </c>
      <c r="IQ316" s="92">
        <v>0</v>
      </c>
      <c r="IR316" s="92">
        <v>0</v>
      </c>
      <c r="IS316" s="92">
        <v>0</v>
      </c>
      <c r="IT316" s="92">
        <v>481.75200000000001</v>
      </c>
      <c r="IU316" s="92">
        <v>22273.6283</v>
      </c>
      <c r="IV316" s="92">
        <v>462.53376300000002</v>
      </c>
      <c r="IW316" s="92">
        <v>20.3121185</v>
      </c>
      <c r="IX316" s="92">
        <v>1</v>
      </c>
      <c r="IY316" s="92">
        <v>0</v>
      </c>
      <c r="IZ316" s="92">
        <v>1</v>
      </c>
      <c r="JA316" s="92">
        <v>0</v>
      </c>
      <c r="JB316" s="92">
        <v>-66356.492299999998</v>
      </c>
      <c r="JC316" s="92">
        <v>-1435.21174</v>
      </c>
      <c r="JD316" s="92">
        <v>-31.967372900000001</v>
      </c>
      <c r="JE316" s="92">
        <v>-83.310812499999997</v>
      </c>
      <c r="JF316" s="92">
        <v>-1.80191346</v>
      </c>
      <c r="JG316" s="92">
        <v>1.7359165199999999E-2</v>
      </c>
      <c r="JH316" s="92">
        <v>0.80259468199999995</v>
      </c>
      <c r="JI316" s="92">
        <v>46.234635900000001</v>
      </c>
      <c r="JJ316" s="92">
        <v>469.77558900000002</v>
      </c>
      <c r="JK316" s="92">
        <v>0</v>
      </c>
      <c r="JL316" s="92">
        <v>0</v>
      </c>
      <c r="JM316" s="92">
        <v>0</v>
      </c>
      <c r="JN316" s="92">
        <v>0</v>
      </c>
      <c r="JO316" s="92">
        <v>0</v>
      </c>
      <c r="JP316" s="92">
        <v>0</v>
      </c>
      <c r="JQ316" s="92">
        <v>0</v>
      </c>
      <c r="JR316" s="92">
        <v>0</v>
      </c>
      <c r="JS316" s="92">
        <v>0</v>
      </c>
      <c r="JT316" s="92">
        <v>0</v>
      </c>
      <c r="JU316" s="92">
        <v>0</v>
      </c>
      <c r="JV316" s="92">
        <v>0</v>
      </c>
      <c r="JW316" s="92">
        <v>0</v>
      </c>
      <c r="JX316" s="92">
        <v>0</v>
      </c>
      <c r="JY316" s="92">
        <v>0</v>
      </c>
      <c r="JZ316" s="92">
        <v>0</v>
      </c>
      <c r="KA316" s="92">
        <v>0</v>
      </c>
      <c r="KB316" s="92">
        <v>0</v>
      </c>
      <c r="KC316" s="92">
        <v>0</v>
      </c>
      <c r="KD316" s="92">
        <v>0</v>
      </c>
      <c r="KE316" s="92">
        <v>0</v>
      </c>
      <c r="KF316" s="92">
        <v>0</v>
      </c>
      <c r="KG316" s="92">
        <v>0</v>
      </c>
      <c r="KH316" s="92">
        <v>0</v>
      </c>
      <c r="KI316" s="92">
        <v>0</v>
      </c>
      <c r="KJ316" s="92">
        <v>0</v>
      </c>
      <c r="KK316" s="92">
        <v>0</v>
      </c>
      <c r="KL316" s="92">
        <v>0</v>
      </c>
      <c r="KM316" s="92">
        <v>0</v>
      </c>
      <c r="KN316" s="92">
        <v>0</v>
      </c>
      <c r="KO316" s="92">
        <v>0</v>
      </c>
      <c r="KP316" s="92">
        <v>0</v>
      </c>
      <c r="KQ316" s="92">
        <v>0</v>
      </c>
      <c r="KR316" s="92">
        <v>0</v>
      </c>
      <c r="KS316" s="92">
        <v>0</v>
      </c>
      <c r="KT316" s="92">
        <v>0</v>
      </c>
      <c r="KU316" s="92">
        <v>0</v>
      </c>
      <c r="KV316" s="92">
        <v>0</v>
      </c>
      <c r="KW316" s="92">
        <v>0</v>
      </c>
      <c r="KX316" s="92">
        <v>0</v>
      </c>
      <c r="KY316" s="92">
        <v>0</v>
      </c>
      <c r="KZ316" s="92">
        <v>0</v>
      </c>
      <c r="LA316" s="92">
        <v>0</v>
      </c>
      <c r="LB316" s="92">
        <v>0</v>
      </c>
      <c r="LC316" s="92">
        <v>0</v>
      </c>
      <c r="LD316" s="92">
        <v>0</v>
      </c>
      <c r="LE316" s="92">
        <v>0</v>
      </c>
      <c r="LF316" s="92">
        <v>0</v>
      </c>
      <c r="LG316" s="92">
        <v>0</v>
      </c>
      <c r="LH316" s="92">
        <v>0</v>
      </c>
      <c r="LI316" s="92">
        <v>0</v>
      </c>
      <c r="LJ316" s="92">
        <v>0</v>
      </c>
      <c r="LK316" s="92">
        <v>0</v>
      </c>
      <c r="LL316" s="92">
        <v>0</v>
      </c>
      <c r="LM316" s="92">
        <v>0</v>
      </c>
      <c r="LN316" s="92">
        <v>0</v>
      </c>
      <c r="LO316" s="92">
        <v>0</v>
      </c>
      <c r="LP316" s="92">
        <v>0</v>
      </c>
      <c r="LQ316" s="92">
        <v>0</v>
      </c>
      <c r="LR316" s="92">
        <v>0</v>
      </c>
      <c r="LS316" s="92">
        <v>0</v>
      </c>
      <c r="LT316" s="92">
        <v>0</v>
      </c>
      <c r="LU316" s="92">
        <v>0</v>
      </c>
      <c r="LV316" s="92">
        <v>0</v>
      </c>
      <c r="LW316" s="92">
        <v>0</v>
      </c>
      <c r="LX316" s="92">
        <v>0</v>
      </c>
      <c r="LY316" s="92">
        <v>0</v>
      </c>
      <c r="LZ316" s="92">
        <v>0</v>
      </c>
      <c r="MA316" s="92">
        <v>0</v>
      </c>
      <c r="MB316" s="92">
        <v>0</v>
      </c>
      <c r="MC316" s="92">
        <v>0</v>
      </c>
      <c r="MD316" s="92">
        <v>0</v>
      </c>
      <c r="ME316" s="92">
        <v>0</v>
      </c>
      <c r="MF316" s="92">
        <v>0</v>
      </c>
      <c r="MG316" s="92">
        <v>0</v>
      </c>
      <c r="MH316" s="92">
        <v>0</v>
      </c>
      <c r="MI316" s="92">
        <v>0</v>
      </c>
      <c r="MJ316" s="92">
        <v>0</v>
      </c>
      <c r="MK316" s="92">
        <v>0</v>
      </c>
      <c r="ML316" s="92">
        <v>0</v>
      </c>
      <c r="MM316" s="92">
        <v>0</v>
      </c>
      <c r="MN316" s="92">
        <v>0</v>
      </c>
      <c r="MO316" s="92">
        <v>0</v>
      </c>
      <c r="MP316" s="92">
        <v>0</v>
      </c>
      <c r="MQ316" s="92">
        <v>0</v>
      </c>
      <c r="MR316" s="92">
        <v>0</v>
      </c>
      <c r="MS316" s="92">
        <v>0</v>
      </c>
      <c r="MT316" s="92">
        <v>0</v>
      </c>
      <c r="MU316" s="92">
        <v>0</v>
      </c>
      <c r="MV316" s="92">
        <v>0</v>
      </c>
      <c r="MW316" s="92">
        <v>0</v>
      </c>
      <c r="MX316" s="92">
        <v>0</v>
      </c>
      <c r="MY316" s="92">
        <v>0</v>
      </c>
      <c r="MZ316" s="92">
        <v>0</v>
      </c>
      <c r="NA316" s="92">
        <v>0</v>
      </c>
      <c r="NB316" s="92">
        <v>0</v>
      </c>
      <c r="NC316" s="92">
        <v>0</v>
      </c>
      <c r="ND316" s="92">
        <v>0</v>
      </c>
      <c r="NE316" s="92">
        <v>0</v>
      </c>
      <c r="NF316" s="92">
        <v>0</v>
      </c>
      <c r="NG316" s="92">
        <v>0</v>
      </c>
      <c r="NH316" s="92">
        <v>0</v>
      </c>
      <c r="NI316" s="92">
        <v>0</v>
      </c>
      <c r="NJ316" s="92">
        <v>0</v>
      </c>
      <c r="NK316" s="92">
        <v>0</v>
      </c>
      <c r="NL316" s="92">
        <v>0</v>
      </c>
      <c r="NM316" s="92">
        <v>0</v>
      </c>
      <c r="NN316" s="92">
        <v>0</v>
      </c>
      <c r="NO316" s="92">
        <v>0</v>
      </c>
      <c r="NP316" s="92">
        <v>0</v>
      </c>
      <c r="NQ316" s="92">
        <v>0</v>
      </c>
      <c r="NR316" s="92">
        <v>0</v>
      </c>
      <c r="NS316" s="92">
        <v>0</v>
      </c>
      <c r="NT316" s="92">
        <v>0</v>
      </c>
      <c r="NU316" s="92">
        <v>0</v>
      </c>
      <c r="NV316" s="92">
        <v>0</v>
      </c>
      <c r="NW316" s="92">
        <v>0</v>
      </c>
      <c r="NX316" s="92">
        <v>0</v>
      </c>
      <c r="NY316" s="92">
        <v>0</v>
      </c>
      <c r="NZ316" s="92">
        <v>0</v>
      </c>
      <c r="OA316" s="92">
        <v>0</v>
      </c>
      <c r="OB316" s="92">
        <v>0</v>
      </c>
      <c r="OC316" s="92">
        <v>0</v>
      </c>
      <c r="OD316" s="92">
        <v>0</v>
      </c>
      <c r="OE316" s="92">
        <v>0</v>
      </c>
      <c r="OF316" s="92">
        <v>0</v>
      </c>
      <c r="OG316" s="92">
        <v>0</v>
      </c>
      <c r="OH316" s="92">
        <v>0</v>
      </c>
      <c r="OI316" s="92">
        <v>0</v>
      </c>
      <c r="OJ316" s="92">
        <v>0</v>
      </c>
      <c r="OK316" s="92">
        <v>0</v>
      </c>
      <c r="OL316" s="92">
        <v>0</v>
      </c>
      <c r="OM316" s="92">
        <v>0</v>
      </c>
      <c r="ON316" s="92">
        <v>0</v>
      </c>
      <c r="OO316" s="92">
        <v>0</v>
      </c>
      <c r="OP316" s="92">
        <v>0</v>
      </c>
      <c r="OQ316" s="92">
        <v>0</v>
      </c>
      <c r="OR316" s="92">
        <v>0</v>
      </c>
      <c r="OS316" s="92">
        <v>0</v>
      </c>
      <c r="OT316" s="92">
        <v>0</v>
      </c>
      <c r="OU316" s="92">
        <v>0</v>
      </c>
      <c r="OV316" s="92">
        <v>0</v>
      </c>
      <c r="OW316" s="92">
        <v>0</v>
      </c>
      <c r="OX316" s="92">
        <v>0</v>
      </c>
      <c r="OY316" s="92">
        <v>0</v>
      </c>
      <c r="OZ316" s="92">
        <v>0</v>
      </c>
      <c r="PA316" s="92">
        <v>0</v>
      </c>
      <c r="PB316" s="92">
        <v>0</v>
      </c>
      <c r="PC316" s="92">
        <v>0</v>
      </c>
      <c r="PD316" s="92">
        <v>0</v>
      </c>
      <c r="PE316" s="92">
        <v>0</v>
      </c>
      <c r="PF316" s="92">
        <v>0</v>
      </c>
      <c r="PG316" s="92">
        <v>0</v>
      </c>
      <c r="PH316" s="92">
        <v>0</v>
      </c>
      <c r="PI316" s="92">
        <v>0</v>
      </c>
      <c r="PJ316" s="92">
        <v>0</v>
      </c>
      <c r="PK316" s="92">
        <v>0</v>
      </c>
      <c r="PL316" s="92">
        <v>0</v>
      </c>
      <c r="PM316" s="92">
        <v>0</v>
      </c>
      <c r="PN316" s="92">
        <v>0</v>
      </c>
      <c r="PO316" s="92">
        <v>0</v>
      </c>
      <c r="PP316" s="92">
        <v>0</v>
      </c>
      <c r="PQ316" s="92">
        <v>0</v>
      </c>
      <c r="PR316" s="92">
        <v>0</v>
      </c>
      <c r="PS316" s="92">
        <v>0</v>
      </c>
      <c r="PT316" s="92">
        <v>0</v>
      </c>
      <c r="PU316" s="92">
        <v>0</v>
      </c>
      <c r="PV316" s="92">
        <v>0</v>
      </c>
      <c r="PW316" s="92">
        <v>0</v>
      </c>
      <c r="PX316" s="92">
        <v>0</v>
      </c>
      <c r="PY316" s="92">
        <v>0</v>
      </c>
      <c r="PZ316" s="92">
        <v>0</v>
      </c>
      <c r="QA316" s="92">
        <v>0</v>
      </c>
      <c r="QB316" s="92">
        <v>0</v>
      </c>
      <c r="QC316" s="92">
        <v>0</v>
      </c>
      <c r="QD316" s="92">
        <v>0</v>
      </c>
      <c r="QE316" s="92">
        <v>0</v>
      </c>
      <c r="QF316" s="92">
        <v>0</v>
      </c>
      <c r="QG316" s="92">
        <v>0</v>
      </c>
      <c r="QH316" s="92">
        <v>0</v>
      </c>
      <c r="QI316" s="92">
        <v>0</v>
      </c>
      <c r="QJ316" s="92">
        <v>0</v>
      </c>
      <c r="QK316" s="92">
        <v>0</v>
      </c>
      <c r="QL316" s="92">
        <v>0</v>
      </c>
      <c r="QM316" s="92">
        <v>0</v>
      </c>
      <c r="QN316" s="92">
        <v>0</v>
      </c>
      <c r="QO316" s="92">
        <v>0</v>
      </c>
      <c r="QP316" s="92">
        <v>0</v>
      </c>
      <c r="QQ316" s="92">
        <v>0</v>
      </c>
      <c r="QR316" s="92">
        <v>0</v>
      </c>
      <c r="QS316" s="92">
        <v>0</v>
      </c>
      <c r="QT316" s="92">
        <v>0</v>
      </c>
      <c r="QU316" s="92">
        <v>0</v>
      </c>
      <c r="QV316" s="92">
        <v>0</v>
      </c>
      <c r="QW316" s="92">
        <v>0</v>
      </c>
      <c r="QX316" s="92">
        <v>0</v>
      </c>
      <c r="QY316" s="92">
        <v>0</v>
      </c>
      <c r="QZ316" s="92">
        <v>0</v>
      </c>
      <c r="RA316" s="92">
        <v>0</v>
      </c>
      <c r="RB316" s="92">
        <v>0</v>
      </c>
      <c r="RC316" s="92">
        <v>0</v>
      </c>
      <c r="RD316" s="92">
        <v>0</v>
      </c>
      <c r="RE316" s="92">
        <v>0</v>
      </c>
      <c r="RF316" s="92">
        <v>0</v>
      </c>
      <c r="RG316" s="92">
        <v>0</v>
      </c>
      <c r="RH316" s="92">
        <v>0</v>
      </c>
      <c r="RI316" s="92">
        <v>0</v>
      </c>
      <c r="RJ316" s="92">
        <v>0</v>
      </c>
      <c r="RK316" s="92">
        <v>0</v>
      </c>
      <c r="RL316" s="92">
        <v>0</v>
      </c>
      <c r="RM316" s="92">
        <v>0</v>
      </c>
      <c r="RN316" s="92">
        <v>0</v>
      </c>
      <c r="RO316" s="92">
        <v>0</v>
      </c>
      <c r="RP316" s="92">
        <v>0</v>
      </c>
      <c r="RQ316" s="92">
        <v>0</v>
      </c>
      <c r="RR316" s="92">
        <v>0</v>
      </c>
      <c r="RS316" s="92">
        <v>0</v>
      </c>
      <c r="RT316" s="92">
        <v>0</v>
      </c>
      <c r="RU316" s="92">
        <v>0</v>
      </c>
      <c r="RV316" s="92">
        <v>0</v>
      </c>
      <c r="RW316" s="92">
        <v>0</v>
      </c>
      <c r="RX316" s="92">
        <v>0</v>
      </c>
      <c r="RY316" s="92">
        <v>0</v>
      </c>
      <c r="RZ316" s="92">
        <v>0</v>
      </c>
      <c r="SA316" s="92">
        <v>0</v>
      </c>
      <c r="SB316" s="92">
        <v>0</v>
      </c>
      <c r="SC316" s="92">
        <v>0</v>
      </c>
      <c r="SD316" s="92">
        <v>0</v>
      </c>
      <c r="SE316" s="92">
        <v>0</v>
      </c>
      <c r="SF316" s="92">
        <v>0</v>
      </c>
      <c r="SG316" s="92">
        <v>0</v>
      </c>
      <c r="SH316" s="92">
        <v>0</v>
      </c>
      <c r="SI316" s="92">
        <v>0</v>
      </c>
      <c r="SJ316" s="92">
        <v>0</v>
      </c>
      <c r="SK316" s="92">
        <v>0</v>
      </c>
      <c r="SL316" s="92">
        <v>0</v>
      </c>
      <c r="SM316" s="92">
        <v>0</v>
      </c>
      <c r="SN316" s="92">
        <v>0</v>
      </c>
      <c r="SO316" s="92">
        <v>0</v>
      </c>
      <c r="SP316" s="92">
        <v>0</v>
      </c>
      <c r="SQ316" s="92">
        <v>0</v>
      </c>
      <c r="SR316" s="92">
        <v>0</v>
      </c>
      <c r="SS316" s="92">
        <v>0</v>
      </c>
      <c r="ST316" s="92">
        <v>0</v>
      </c>
      <c r="SU316" s="92">
        <v>0</v>
      </c>
      <c r="SV316" s="92">
        <v>0</v>
      </c>
      <c r="SW316" s="92">
        <v>0</v>
      </c>
      <c r="SX316" s="92">
        <v>0</v>
      </c>
      <c r="SY316" s="92">
        <v>0</v>
      </c>
      <c r="SZ316" s="92">
        <v>0</v>
      </c>
      <c r="TA316" s="92">
        <v>0</v>
      </c>
      <c r="TB316" s="92">
        <v>0</v>
      </c>
      <c r="TC316" s="92">
        <v>1</v>
      </c>
      <c r="TD316" s="92">
        <v>0</v>
      </c>
      <c r="TE316" s="92">
        <v>0</v>
      </c>
      <c r="TF316" s="92">
        <v>0</v>
      </c>
      <c r="TG316" s="92">
        <v>0</v>
      </c>
      <c r="TH316" s="92">
        <v>0</v>
      </c>
      <c r="TI316" s="92">
        <v>0</v>
      </c>
      <c r="TJ316" s="92">
        <v>0</v>
      </c>
      <c r="TK316" s="92">
        <v>0</v>
      </c>
      <c r="TL316" s="92">
        <v>0</v>
      </c>
      <c r="TM316" s="92">
        <v>0</v>
      </c>
      <c r="TN316" s="92">
        <v>0</v>
      </c>
      <c r="TO316" s="92">
        <v>0</v>
      </c>
      <c r="TP316" s="92">
        <v>2.10091808</v>
      </c>
      <c r="TQ316" s="92">
        <v>-37102474.685400002</v>
      </c>
      <c r="TR316" s="92">
        <v>0.27054511777777801</v>
      </c>
      <c r="TS316" s="92">
        <v>0</v>
      </c>
      <c r="TT316" s="92">
        <v>0</v>
      </c>
      <c r="TU316" s="92">
        <v>0</v>
      </c>
      <c r="TV316" s="92">
        <v>0</v>
      </c>
      <c r="TW316" s="92">
        <v>0</v>
      </c>
      <c r="TX316" s="92">
        <v>0</v>
      </c>
      <c r="TY316" s="92">
        <v>0</v>
      </c>
      <c r="TZ316" s="92">
        <v>0</v>
      </c>
      <c r="UA316" s="92">
        <v>0</v>
      </c>
      <c r="UB316" s="92">
        <v>0</v>
      </c>
      <c r="UC316" s="92">
        <v>0</v>
      </c>
      <c r="UD316" s="92">
        <v>0</v>
      </c>
      <c r="UE316" s="92">
        <v>0</v>
      </c>
      <c r="UF316" s="92">
        <v>0</v>
      </c>
      <c r="UG316" s="92">
        <v>0</v>
      </c>
      <c r="UH316" s="92">
        <v>0</v>
      </c>
      <c r="UI316" s="92">
        <v>0</v>
      </c>
      <c r="UJ316" s="92">
        <v>0</v>
      </c>
      <c r="UK316" s="92">
        <v>0</v>
      </c>
      <c r="UL316" s="92">
        <v>0</v>
      </c>
      <c r="UM316" s="92">
        <v>0</v>
      </c>
      <c r="UN316" s="92">
        <v>0</v>
      </c>
      <c r="UO316" s="92">
        <v>0</v>
      </c>
      <c r="UP316" s="92">
        <v>0</v>
      </c>
      <c r="UQ316" s="92">
        <v>0</v>
      </c>
      <c r="UR316" s="92">
        <v>0</v>
      </c>
      <c r="US316" s="92">
        <v>0</v>
      </c>
      <c r="UT316" s="92">
        <v>0</v>
      </c>
      <c r="UU316" s="92">
        <v>0</v>
      </c>
      <c r="UV316" s="92">
        <v>0</v>
      </c>
      <c r="UW316" s="92">
        <v>0</v>
      </c>
      <c r="UX316" s="92">
        <v>0</v>
      </c>
      <c r="UY316" s="92">
        <v>0</v>
      </c>
      <c r="UZ316" s="92">
        <v>0</v>
      </c>
      <c r="VA316" s="92">
        <v>0</v>
      </c>
      <c r="VB316" s="92">
        <v>0</v>
      </c>
      <c r="VC316" s="92">
        <v>0</v>
      </c>
      <c r="VD316" s="92">
        <v>0</v>
      </c>
      <c r="VE316" s="92">
        <v>0</v>
      </c>
      <c r="VF316" s="92">
        <v>0</v>
      </c>
      <c r="VG316" s="92">
        <v>0</v>
      </c>
      <c r="VH316" s="92">
        <v>0</v>
      </c>
      <c r="VI316" s="92">
        <v>0</v>
      </c>
      <c r="VJ316" s="92">
        <v>0</v>
      </c>
      <c r="VK316" s="92">
        <v>0</v>
      </c>
      <c r="VL316" s="92">
        <v>0</v>
      </c>
      <c r="VM316" s="92">
        <v>0</v>
      </c>
      <c r="VN316" s="92">
        <v>0</v>
      </c>
      <c r="VO316" s="92">
        <v>0</v>
      </c>
      <c r="VP316" s="92">
        <v>0</v>
      </c>
      <c r="VQ316" s="92">
        <v>0</v>
      </c>
      <c r="VR316" s="92">
        <v>0</v>
      </c>
      <c r="VS316" s="92">
        <v>0</v>
      </c>
      <c r="VT316" s="92">
        <v>0</v>
      </c>
      <c r="VU316" s="92">
        <v>0</v>
      </c>
      <c r="VV316" s="92">
        <v>0</v>
      </c>
      <c r="VW316" s="92">
        <v>0</v>
      </c>
      <c r="VX316" s="92">
        <v>0</v>
      </c>
      <c r="VY316" s="92">
        <v>0</v>
      </c>
      <c r="VZ316" s="92">
        <v>0</v>
      </c>
      <c r="WA316" s="92">
        <v>0</v>
      </c>
      <c r="WB316" s="92">
        <v>0</v>
      </c>
      <c r="WC316" s="92">
        <v>0</v>
      </c>
    </row>
    <row r="317" spans="2:601" ht="13.5" customHeight="1">
      <c r="B317" s="851" t="s">
        <v>2976</v>
      </c>
      <c r="C317" s="92">
        <v>0</v>
      </c>
      <c r="D317" s="92">
        <v>1980.6120000000001</v>
      </c>
      <c r="E317" s="92">
        <v>-4.0861443599999996</v>
      </c>
      <c r="F317" s="92">
        <v>7.6958470800000001</v>
      </c>
      <c r="G317" s="92">
        <v>0</v>
      </c>
      <c r="H317" s="92">
        <v>0</v>
      </c>
      <c r="I317" s="92">
        <v>0</v>
      </c>
      <c r="J317" s="92">
        <v>0</v>
      </c>
      <c r="K317" s="92">
        <v>0</v>
      </c>
      <c r="L317" s="92">
        <v>0</v>
      </c>
      <c r="M317" s="92">
        <v>0</v>
      </c>
      <c r="N317" s="92">
        <v>0</v>
      </c>
      <c r="O317" s="92">
        <v>0</v>
      </c>
      <c r="P317" s="92">
        <v>0</v>
      </c>
      <c r="Q317" s="92">
        <v>0</v>
      </c>
      <c r="R317" s="92">
        <v>0</v>
      </c>
      <c r="S317" s="92">
        <v>0</v>
      </c>
      <c r="T317" s="92">
        <v>0</v>
      </c>
      <c r="U317" s="92">
        <v>0</v>
      </c>
      <c r="V317" s="92">
        <v>0</v>
      </c>
      <c r="W317" s="92">
        <v>0</v>
      </c>
      <c r="X317" s="92">
        <v>0</v>
      </c>
      <c r="Y317" s="92">
        <v>0</v>
      </c>
      <c r="Z317" s="92">
        <v>0</v>
      </c>
      <c r="AA317" s="92">
        <v>0</v>
      </c>
      <c r="AB317" s="92">
        <v>0</v>
      </c>
      <c r="AC317" s="92">
        <v>0</v>
      </c>
      <c r="AD317" s="92">
        <v>18.780372400000001</v>
      </c>
      <c r="AE317" s="92">
        <v>0</v>
      </c>
      <c r="AF317" s="92">
        <v>0</v>
      </c>
      <c r="AG317" s="92">
        <v>0</v>
      </c>
      <c r="AH317" s="92">
        <v>0</v>
      </c>
      <c r="AI317" s="92">
        <v>0</v>
      </c>
      <c r="AJ317" s="92">
        <v>0</v>
      </c>
      <c r="AK317" s="92">
        <v>0</v>
      </c>
      <c r="AL317" s="92">
        <v>0</v>
      </c>
      <c r="AM317" s="92">
        <v>0</v>
      </c>
      <c r="AN317" s="92">
        <v>0</v>
      </c>
      <c r="AO317" s="92">
        <v>0</v>
      </c>
      <c r="AP317" s="92">
        <v>0</v>
      </c>
      <c r="AQ317" s="92">
        <v>0</v>
      </c>
      <c r="AR317" s="92">
        <v>0</v>
      </c>
      <c r="AS317" s="92">
        <v>0</v>
      </c>
      <c r="AT317" s="92">
        <v>0</v>
      </c>
      <c r="AU317" s="92">
        <v>0</v>
      </c>
      <c r="AV317" s="92">
        <v>0</v>
      </c>
      <c r="AW317" s="92">
        <v>0</v>
      </c>
      <c r="AX317" s="92">
        <v>0</v>
      </c>
      <c r="AY317" s="92">
        <v>0</v>
      </c>
      <c r="AZ317" s="92">
        <v>0</v>
      </c>
      <c r="BA317" s="92">
        <v>0</v>
      </c>
      <c r="BB317" s="92">
        <v>0</v>
      </c>
      <c r="BC317" s="92">
        <v>0</v>
      </c>
      <c r="BD317" s="92">
        <v>0</v>
      </c>
      <c r="BE317" s="92">
        <v>0</v>
      </c>
      <c r="BF317" s="92">
        <v>0</v>
      </c>
      <c r="BG317" s="92">
        <v>0</v>
      </c>
      <c r="BH317" s="92">
        <v>0</v>
      </c>
      <c r="BI317" s="92">
        <v>0</v>
      </c>
      <c r="BJ317" s="92">
        <v>0</v>
      </c>
      <c r="BK317" s="92">
        <v>0</v>
      </c>
      <c r="BL317" s="92">
        <v>0</v>
      </c>
      <c r="BM317" s="92">
        <v>0</v>
      </c>
      <c r="BN317" s="92">
        <v>0</v>
      </c>
      <c r="BO317" s="92">
        <v>0</v>
      </c>
      <c r="BP317" s="92">
        <v>0.29067016499999998</v>
      </c>
      <c r="BQ317" s="92">
        <v>0</v>
      </c>
      <c r="BR317" s="92">
        <v>0</v>
      </c>
      <c r="BS317" s="92">
        <v>0</v>
      </c>
      <c r="BT317" s="92">
        <v>0</v>
      </c>
      <c r="BU317" s="92">
        <v>0</v>
      </c>
      <c r="BV317" s="92">
        <v>0</v>
      </c>
      <c r="BW317" s="92">
        <v>0</v>
      </c>
      <c r="BX317" s="92">
        <v>0</v>
      </c>
      <c r="BY317" s="92">
        <v>0</v>
      </c>
      <c r="BZ317" s="92">
        <v>0</v>
      </c>
      <c r="CA317" s="92">
        <v>0</v>
      </c>
      <c r="CB317" s="92">
        <v>0</v>
      </c>
      <c r="CC317" s="92">
        <v>0</v>
      </c>
      <c r="CD317" s="92">
        <v>0</v>
      </c>
      <c r="CE317" s="92">
        <v>0</v>
      </c>
      <c r="CF317" s="92">
        <v>0</v>
      </c>
      <c r="CG317" s="92">
        <v>0</v>
      </c>
      <c r="CH317" s="92">
        <v>0</v>
      </c>
      <c r="CI317" s="92">
        <v>0</v>
      </c>
      <c r="CJ317" s="92">
        <v>0</v>
      </c>
      <c r="CK317" s="92">
        <v>0</v>
      </c>
      <c r="CL317" s="92">
        <v>0</v>
      </c>
      <c r="CM317" s="92">
        <v>0</v>
      </c>
      <c r="CN317" s="92">
        <v>0.70932983500000002</v>
      </c>
      <c r="CO317" s="92">
        <v>0</v>
      </c>
      <c r="CP317" s="92">
        <v>0</v>
      </c>
      <c r="CQ317" s="92">
        <v>0</v>
      </c>
      <c r="CR317" s="92">
        <v>0</v>
      </c>
      <c r="CS317" s="92">
        <v>0</v>
      </c>
      <c r="CT317" s="92">
        <v>0</v>
      </c>
      <c r="CU317" s="92">
        <v>0</v>
      </c>
      <c r="CV317" s="92">
        <v>0</v>
      </c>
      <c r="CW317" s="92">
        <v>0</v>
      </c>
      <c r="CX317" s="92">
        <v>0</v>
      </c>
      <c r="CY317" s="92">
        <v>0</v>
      </c>
      <c r="CZ317" s="92">
        <v>0</v>
      </c>
      <c r="DA317" s="92">
        <v>0</v>
      </c>
      <c r="DB317" s="92">
        <v>0</v>
      </c>
      <c r="DC317" s="92">
        <v>0</v>
      </c>
      <c r="DD317" s="92">
        <v>0</v>
      </c>
      <c r="DE317" s="92">
        <v>0</v>
      </c>
      <c r="DF317" s="92">
        <v>0</v>
      </c>
      <c r="DG317" s="92">
        <v>0</v>
      </c>
      <c r="DH317" s="92">
        <v>0</v>
      </c>
      <c r="DI317" s="92">
        <v>0</v>
      </c>
      <c r="DJ317" s="92">
        <v>0</v>
      </c>
      <c r="DK317" s="92">
        <v>0</v>
      </c>
      <c r="DL317" s="92">
        <v>0</v>
      </c>
      <c r="DM317" s="92">
        <v>0</v>
      </c>
      <c r="DN317" s="92">
        <v>0</v>
      </c>
      <c r="DO317" s="92">
        <v>0</v>
      </c>
      <c r="DP317" s="92">
        <v>0</v>
      </c>
      <c r="DQ317" s="92">
        <v>0</v>
      </c>
      <c r="DR317" s="92">
        <v>0</v>
      </c>
      <c r="DS317" s="92">
        <v>0</v>
      </c>
      <c r="DT317" s="92">
        <v>0</v>
      </c>
      <c r="DU317" s="92">
        <v>0</v>
      </c>
      <c r="DV317" s="92">
        <v>0</v>
      </c>
      <c r="DW317" s="92">
        <v>0</v>
      </c>
      <c r="DX317" s="92">
        <v>0</v>
      </c>
      <c r="DY317" s="92">
        <v>0</v>
      </c>
      <c r="DZ317" s="92">
        <v>138.64284000000001</v>
      </c>
      <c r="EA317" s="92">
        <v>0</v>
      </c>
      <c r="EB317" s="92">
        <v>0</v>
      </c>
      <c r="EC317" s="92">
        <v>0</v>
      </c>
      <c r="ED317" s="92">
        <v>0</v>
      </c>
      <c r="EE317" s="92">
        <v>0</v>
      </c>
      <c r="EF317" s="92">
        <v>0</v>
      </c>
      <c r="EG317" s="92">
        <v>0</v>
      </c>
      <c r="EH317" s="92">
        <v>0</v>
      </c>
      <c r="EI317" s="92">
        <v>0</v>
      </c>
      <c r="EJ317" s="92">
        <v>0</v>
      </c>
      <c r="EK317" s="92">
        <v>0</v>
      </c>
      <c r="EL317" s="92">
        <v>0</v>
      </c>
      <c r="EM317" s="92">
        <v>0</v>
      </c>
      <c r="EN317" s="92">
        <v>0</v>
      </c>
      <c r="EO317" s="92">
        <v>0</v>
      </c>
      <c r="EP317" s="92">
        <v>0</v>
      </c>
      <c r="EQ317" s="92">
        <v>0</v>
      </c>
      <c r="ER317" s="92">
        <v>0</v>
      </c>
      <c r="ES317" s="92">
        <v>0</v>
      </c>
      <c r="ET317" s="92">
        <v>0</v>
      </c>
      <c r="EU317" s="92">
        <v>0</v>
      </c>
      <c r="EV317" s="92">
        <v>0</v>
      </c>
      <c r="EW317" s="92">
        <v>0</v>
      </c>
      <c r="EX317" s="92">
        <v>1841.9691600000001</v>
      </c>
      <c r="EY317" s="92">
        <v>0</v>
      </c>
      <c r="EZ317" s="92">
        <v>0</v>
      </c>
      <c r="FA317" s="92">
        <v>0</v>
      </c>
      <c r="FB317" s="92">
        <v>0</v>
      </c>
      <c r="FC317" s="92">
        <v>0</v>
      </c>
      <c r="FD317" s="92">
        <v>0</v>
      </c>
      <c r="FE317" s="92">
        <v>0</v>
      </c>
      <c r="FF317" s="92">
        <v>0</v>
      </c>
      <c r="FG317" s="92">
        <v>0</v>
      </c>
      <c r="FH317" s="92">
        <v>0</v>
      </c>
      <c r="FI317" s="92">
        <v>0</v>
      </c>
      <c r="FJ317" s="92">
        <v>0</v>
      </c>
      <c r="FK317" s="92">
        <v>0</v>
      </c>
      <c r="FL317" s="92">
        <v>0</v>
      </c>
      <c r="FM317" s="92">
        <v>0</v>
      </c>
      <c r="FN317" s="92">
        <v>0</v>
      </c>
      <c r="FO317" s="92">
        <v>0</v>
      </c>
      <c r="FP317" s="92">
        <v>0</v>
      </c>
      <c r="FQ317" s="92">
        <v>0</v>
      </c>
      <c r="FR317" s="92">
        <v>0</v>
      </c>
      <c r="FS317" s="92">
        <v>0</v>
      </c>
      <c r="FT317" s="92">
        <v>0</v>
      </c>
      <c r="FU317" s="92">
        <v>0</v>
      </c>
      <c r="FV317" s="92">
        <v>0</v>
      </c>
      <c r="FW317" s="92">
        <v>0</v>
      </c>
      <c r="FX317" s="92">
        <v>0</v>
      </c>
      <c r="FY317" s="92">
        <v>0</v>
      </c>
      <c r="FZ317" s="92">
        <v>0</v>
      </c>
      <c r="GA317" s="92">
        <v>0</v>
      </c>
      <c r="GB317" s="92">
        <v>0</v>
      </c>
      <c r="GC317" s="92">
        <v>0</v>
      </c>
      <c r="GD317" s="92">
        <v>0</v>
      </c>
      <c r="GE317" s="92">
        <v>0</v>
      </c>
      <c r="GF317" s="92">
        <v>0</v>
      </c>
      <c r="GG317" s="92">
        <v>0</v>
      </c>
      <c r="GH317" s="92">
        <v>0</v>
      </c>
      <c r="GI317" s="92">
        <v>0</v>
      </c>
      <c r="GJ317" s="92">
        <v>7.0000000000000007E-2</v>
      </c>
      <c r="GK317" s="92">
        <v>0</v>
      </c>
      <c r="GL317" s="92">
        <v>0</v>
      </c>
      <c r="GM317" s="92">
        <v>0</v>
      </c>
      <c r="GN317" s="92">
        <v>0</v>
      </c>
      <c r="GO317" s="92">
        <v>0</v>
      </c>
      <c r="GP317" s="92">
        <v>0</v>
      </c>
      <c r="GQ317" s="92">
        <v>0</v>
      </c>
      <c r="GR317" s="92">
        <v>0</v>
      </c>
      <c r="GS317" s="92">
        <v>0</v>
      </c>
      <c r="GT317" s="92">
        <v>0</v>
      </c>
      <c r="GU317" s="92">
        <v>0</v>
      </c>
      <c r="GV317" s="92">
        <v>0</v>
      </c>
      <c r="GW317" s="92">
        <v>0</v>
      </c>
      <c r="GX317" s="92">
        <v>0</v>
      </c>
      <c r="GY317" s="92">
        <v>0</v>
      </c>
      <c r="GZ317" s="92">
        <v>0</v>
      </c>
      <c r="HA317" s="92">
        <v>0</v>
      </c>
      <c r="HB317" s="92">
        <v>0</v>
      </c>
      <c r="HC317" s="92">
        <v>0</v>
      </c>
      <c r="HD317" s="92">
        <v>0</v>
      </c>
      <c r="HE317" s="92">
        <v>0</v>
      </c>
      <c r="HF317" s="92">
        <v>0</v>
      </c>
      <c r="HG317" s="92">
        <v>0</v>
      </c>
      <c r="HH317" s="92">
        <v>0.93</v>
      </c>
      <c r="HI317" s="92">
        <v>0</v>
      </c>
      <c r="HJ317" s="92">
        <v>0</v>
      </c>
      <c r="HK317" s="92">
        <v>0</v>
      </c>
      <c r="HL317" s="92">
        <v>0</v>
      </c>
      <c r="HM317" s="92">
        <v>0</v>
      </c>
      <c r="HN317" s="92">
        <v>0</v>
      </c>
      <c r="HO317" s="92">
        <v>0</v>
      </c>
      <c r="HP317" s="92">
        <v>0</v>
      </c>
      <c r="HQ317" s="92">
        <v>0</v>
      </c>
      <c r="HR317" s="92">
        <v>0</v>
      </c>
      <c r="HS317" s="92">
        <v>0</v>
      </c>
      <c r="HT317" s="92">
        <v>0</v>
      </c>
      <c r="HU317" s="92">
        <v>0</v>
      </c>
      <c r="HV317" s="92">
        <v>0</v>
      </c>
      <c r="HW317" s="92">
        <v>0</v>
      </c>
      <c r="HX317" s="92">
        <v>0</v>
      </c>
      <c r="HY317" s="92">
        <v>0</v>
      </c>
      <c r="HZ317" s="92">
        <v>0</v>
      </c>
      <c r="IA317" s="92">
        <v>0</v>
      </c>
      <c r="IB317" s="92">
        <v>0</v>
      </c>
      <c r="IC317" s="92">
        <v>0</v>
      </c>
      <c r="ID317" s="92">
        <v>0</v>
      </c>
      <c r="IE317" s="92">
        <v>0</v>
      </c>
      <c r="IF317" s="92">
        <v>0</v>
      </c>
      <c r="IG317" s="92">
        <v>0</v>
      </c>
      <c r="IH317" s="92">
        <v>0</v>
      </c>
      <c r="II317" s="92">
        <v>0</v>
      </c>
      <c r="IJ317" s="92">
        <v>0</v>
      </c>
      <c r="IK317" s="92">
        <v>0</v>
      </c>
      <c r="IL317" s="92">
        <v>0</v>
      </c>
      <c r="IM317" s="92">
        <v>0</v>
      </c>
      <c r="IN317" s="92">
        <v>0</v>
      </c>
      <c r="IO317" s="92">
        <v>0</v>
      </c>
      <c r="IP317" s="92">
        <v>0</v>
      </c>
      <c r="IQ317" s="92">
        <v>0</v>
      </c>
      <c r="IR317" s="92">
        <v>0</v>
      </c>
      <c r="IS317" s="92">
        <v>0</v>
      </c>
      <c r="IT317" s="92">
        <v>26.476219499999999</v>
      </c>
      <c r="IU317" s="92">
        <v>1980.6120000000001</v>
      </c>
      <c r="IV317" s="92">
        <v>20.9110148</v>
      </c>
      <c r="IW317" s="92">
        <v>20.887953700000001</v>
      </c>
      <c r="IX317" s="92">
        <v>5.4229876499999996</v>
      </c>
      <c r="IY317" s="92">
        <v>0</v>
      </c>
      <c r="IZ317" s="92">
        <v>1</v>
      </c>
      <c r="JA317" s="92">
        <v>0</v>
      </c>
      <c r="JB317" s="92">
        <v>-154332.622</v>
      </c>
      <c r="JC317" s="92">
        <v>-2063.0716000000002</v>
      </c>
      <c r="JD317" s="92">
        <v>-4.0861443599999996</v>
      </c>
      <c r="JE317" s="92">
        <v>-66.587389000000002</v>
      </c>
      <c r="JF317" s="92">
        <v>-0.89011998599999997</v>
      </c>
      <c r="JG317" s="92">
        <v>2.1102291299999999E-2</v>
      </c>
      <c r="JH317" s="92">
        <v>1.5786034499999999</v>
      </c>
      <c r="JI317" s="92">
        <v>74.807205800000006</v>
      </c>
      <c r="JJ317" s="92">
        <v>19.1039438</v>
      </c>
      <c r="JK317" s="92">
        <v>0</v>
      </c>
      <c r="JL317" s="92">
        <v>0</v>
      </c>
      <c r="JM317" s="92">
        <v>0</v>
      </c>
      <c r="JN317" s="92">
        <v>0</v>
      </c>
      <c r="JO317" s="92">
        <v>0</v>
      </c>
      <c r="JP317" s="92">
        <v>0</v>
      </c>
      <c r="JQ317" s="92">
        <v>0</v>
      </c>
      <c r="JR317" s="92">
        <v>0</v>
      </c>
      <c r="JS317" s="92">
        <v>0</v>
      </c>
      <c r="JT317" s="92">
        <v>0</v>
      </c>
      <c r="JU317" s="92">
        <v>0</v>
      </c>
      <c r="JV317" s="92">
        <v>0</v>
      </c>
      <c r="JW317" s="92">
        <v>0</v>
      </c>
      <c r="JX317" s="92">
        <v>0</v>
      </c>
      <c r="JY317" s="92">
        <v>0</v>
      </c>
      <c r="JZ317" s="92">
        <v>0</v>
      </c>
      <c r="KA317" s="92">
        <v>0</v>
      </c>
      <c r="KB317" s="92">
        <v>0</v>
      </c>
      <c r="KC317" s="92">
        <v>0</v>
      </c>
      <c r="KD317" s="92">
        <v>0</v>
      </c>
      <c r="KE317" s="92">
        <v>0</v>
      </c>
      <c r="KF317" s="92">
        <v>0</v>
      </c>
      <c r="KG317" s="92">
        <v>0</v>
      </c>
      <c r="KH317" s="92">
        <v>0</v>
      </c>
      <c r="KI317" s="92">
        <v>0</v>
      </c>
      <c r="KJ317" s="92">
        <v>0</v>
      </c>
      <c r="KK317" s="92">
        <v>0</v>
      </c>
      <c r="KL317" s="92">
        <v>0</v>
      </c>
      <c r="KM317" s="92">
        <v>0</v>
      </c>
      <c r="KN317" s="92">
        <v>0</v>
      </c>
      <c r="KO317" s="92">
        <v>0</v>
      </c>
      <c r="KP317" s="92">
        <v>0</v>
      </c>
      <c r="KQ317" s="92">
        <v>0</v>
      </c>
      <c r="KR317" s="92">
        <v>0</v>
      </c>
      <c r="KS317" s="92">
        <v>0</v>
      </c>
      <c r="KT317" s="92">
        <v>0</v>
      </c>
      <c r="KU317" s="92">
        <v>0</v>
      </c>
      <c r="KV317" s="92">
        <v>0</v>
      </c>
      <c r="KW317" s="92">
        <v>0</v>
      </c>
      <c r="KX317" s="92">
        <v>0</v>
      </c>
      <c r="KY317" s="92">
        <v>0</v>
      </c>
      <c r="KZ317" s="92">
        <v>0</v>
      </c>
      <c r="LA317" s="92">
        <v>0</v>
      </c>
      <c r="LB317" s="92">
        <v>0</v>
      </c>
      <c r="LC317" s="92">
        <v>0</v>
      </c>
      <c r="LD317" s="92">
        <v>0</v>
      </c>
      <c r="LE317" s="92">
        <v>0</v>
      </c>
      <c r="LF317" s="92">
        <v>0</v>
      </c>
      <c r="LG317" s="92">
        <v>0</v>
      </c>
      <c r="LH317" s="92">
        <v>0</v>
      </c>
      <c r="LI317" s="92">
        <v>0</v>
      </c>
      <c r="LJ317" s="92">
        <v>0</v>
      </c>
      <c r="LK317" s="92">
        <v>0</v>
      </c>
      <c r="LL317" s="92">
        <v>0</v>
      </c>
      <c r="LM317" s="92">
        <v>0</v>
      </c>
      <c r="LN317" s="92">
        <v>0</v>
      </c>
      <c r="LO317" s="92">
        <v>0</v>
      </c>
      <c r="LP317" s="92">
        <v>0</v>
      </c>
      <c r="LQ317" s="92">
        <v>0</v>
      </c>
      <c r="LR317" s="92">
        <v>0</v>
      </c>
      <c r="LS317" s="92">
        <v>0</v>
      </c>
      <c r="LT317" s="92">
        <v>0</v>
      </c>
      <c r="LU317" s="92">
        <v>0</v>
      </c>
      <c r="LV317" s="92">
        <v>0</v>
      </c>
      <c r="LW317" s="92">
        <v>0</v>
      </c>
      <c r="LX317" s="92">
        <v>0</v>
      </c>
      <c r="LY317" s="92">
        <v>0</v>
      </c>
      <c r="LZ317" s="92">
        <v>0</v>
      </c>
      <c r="MA317" s="92">
        <v>0</v>
      </c>
      <c r="MB317" s="92">
        <v>0</v>
      </c>
      <c r="MC317" s="92">
        <v>0</v>
      </c>
      <c r="MD317" s="92">
        <v>0</v>
      </c>
      <c r="ME317" s="92">
        <v>0</v>
      </c>
      <c r="MF317" s="92">
        <v>0</v>
      </c>
      <c r="MG317" s="92">
        <v>0</v>
      </c>
      <c r="MH317" s="92">
        <v>0</v>
      </c>
      <c r="MI317" s="92">
        <v>0</v>
      </c>
      <c r="MJ317" s="92">
        <v>0</v>
      </c>
      <c r="MK317" s="92">
        <v>0</v>
      </c>
      <c r="ML317" s="92">
        <v>0</v>
      </c>
      <c r="MM317" s="92">
        <v>0</v>
      </c>
      <c r="MN317" s="92">
        <v>0</v>
      </c>
      <c r="MO317" s="92">
        <v>0</v>
      </c>
      <c r="MP317" s="92">
        <v>0</v>
      </c>
      <c r="MQ317" s="92">
        <v>0</v>
      </c>
      <c r="MR317" s="92">
        <v>0</v>
      </c>
      <c r="MS317" s="92">
        <v>0</v>
      </c>
      <c r="MT317" s="92">
        <v>0</v>
      </c>
      <c r="MU317" s="92">
        <v>0</v>
      </c>
      <c r="MV317" s="92">
        <v>0</v>
      </c>
      <c r="MW317" s="92">
        <v>0</v>
      </c>
      <c r="MX317" s="92">
        <v>0</v>
      </c>
      <c r="MY317" s="92">
        <v>0</v>
      </c>
      <c r="MZ317" s="92">
        <v>0</v>
      </c>
      <c r="NA317" s="92">
        <v>0</v>
      </c>
      <c r="NB317" s="92">
        <v>0</v>
      </c>
      <c r="NC317" s="92">
        <v>0</v>
      </c>
      <c r="ND317" s="92">
        <v>0</v>
      </c>
      <c r="NE317" s="92">
        <v>0</v>
      </c>
      <c r="NF317" s="92">
        <v>0</v>
      </c>
      <c r="NG317" s="92">
        <v>0</v>
      </c>
      <c r="NH317" s="92">
        <v>0</v>
      </c>
      <c r="NI317" s="92">
        <v>0</v>
      </c>
      <c r="NJ317" s="92">
        <v>0</v>
      </c>
      <c r="NK317" s="92">
        <v>0</v>
      </c>
      <c r="NL317" s="92">
        <v>0</v>
      </c>
      <c r="NM317" s="92">
        <v>0</v>
      </c>
      <c r="NN317" s="92">
        <v>0</v>
      </c>
      <c r="NO317" s="92">
        <v>0</v>
      </c>
      <c r="NP317" s="92">
        <v>0</v>
      </c>
      <c r="NQ317" s="92">
        <v>0</v>
      </c>
      <c r="NR317" s="92">
        <v>0</v>
      </c>
      <c r="NS317" s="92">
        <v>0</v>
      </c>
      <c r="NT317" s="92">
        <v>0</v>
      </c>
      <c r="NU317" s="92">
        <v>0</v>
      </c>
      <c r="NV317" s="92">
        <v>0</v>
      </c>
      <c r="NW317" s="92">
        <v>0</v>
      </c>
      <c r="NX317" s="92">
        <v>0</v>
      </c>
      <c r="NY317" s="92">
        <v>0</v>
      </c>
      <c r="NZ317" s="92">
        <v>0</v>
      </c>
      <c r="OA317" s="92">
        <v>0</v>
      </c>
      <c r="OB317" s="92">
        <v>0</v>
      </c>
      <c r="OC317" s="92">
        <v>0</v>
      </c>
      <c r="OD317" s="92">
        <v>0</v>
      </c>
      <c r="OE317" s="92">
        <v>0</v>
      </c>
      <c r="OF317" s="92">
        <v>0</v>
      </c>
      <c r="OG317" s="92">
        <v>0</v>
      </c>
      <c r="OH317" s="92">
        <v>0</v>
      </c>
      <c r="OI317" s="92">
        <v>0</v>
      </c>
      <c r="OJ317" s="92">
        <v>0</v>
      </c>
      <c r="OK317" s="92">
        <v>0</v>
      </c>
      <c r="OL317" s="92">
        <v>0</v>
      </c>
      <c r="OM317" s="92">
        <v>0</v>
      </c>
      <c r="ON317" s="92">
        <v>0</v>
      </c>
      <c r="OO317" s="92">
        <v>0</v>
      </c>
      <c r="OP317" s="92">
        <v>0</v>
      </c>
      <c r="OQ317" s="92">
        <v>0</v>
      </c>
      <c r="OR317" s="92">
        <v>0</v>
      </c>
      <c r="OS317" s="92">
        <v>0</v>
      </c>
      <c r="OT317" s="92">
        <v>0</v>
      </c>
      <c r="OU317" s="92">
        <v>0</v>
      </c>
      <c r="OV317" s="92">
        <v>0</v>
      </c>
      <c r="OW317" s="92">
        <v>0</v>
      </c>
      <c r="OX317" s="92">
        <v>0</v>
      </c>
      <c r="OY317" s="92">
        <v>0</v>
      </c>
      <c r="OZ317" s="92">
        <v>0</v>
      </c>
      <c r="PA317" s="92">
        <v>0</v>
      </c>
      <c r="PB317" s="92">
        <v>0</v>
      </c>
      <c r="PC317" s="92">
        <v>0</v>
      </c>
      <c r="PD317" s="92">
        <v>0</v>
      </c>
      <c r="PE317" s="92">
        <v>0</v>
      </c>
      <c r="PF317" s="92">
        <v>0</v>
      </c>
      <c r="PG317" s="92">
        <v>0</v>
      </c>
      <c r="PH317" s="92">
        <v>0</v>
      </c>
      <c r="PI317" s="92">
        <v>0</v>
      </c>
      <c r="PJ317" s="92">
        <v>0</v>
      </c>
      <c r="PK317" s="92">
        <v>0</v>
      </c>
      <c r="PL317" s="92">
        <v>0</v>
      </c>
      <c r="PM317" s="92">
        <v>0</v>
      </c>
      <c r="PN317" s="92">
        <v>0</v>
      </c>
      <c r="PO317" s="92">
        <v>0</v>
      </c>
      <c r="PP317" s="92">
        <v>0</v>
      </c>
      <c r="PQ317" s="92">
        <v>0</v>
      </c>
      <c r="PR317" s="92">
        <v>0</v>
      </c>
      <c r="PS317" s="92">
        <v>0</v>
      </c>
      <c r="PT317" s="92">
        <v>0</v>
      </c>
      <c r="PU317" s="92">
        <v>0</v>
      </c>
      <c r="PV317" s="92">
        <v>0</v>
      </c>
      <c r="PW317" s="92">
        <v>0</v>
      </c>
      <c r="PX317" s="92">
        <v>0</v>
      </c>
      <c r="PY317" s="92">
        <v>0</v>
      </c>
      <c r="PZ317" s="92">
        <v>0</v>
      </c>
      <c r="QA317" s="92">
        <v>0</v>
      </c>
      <c r="QB317" s="92">
        <v>0</v>
      </c>
      <c r="QC317" s="92">
        <v>0</v>
      </c>
      <c r="QD317" s="92">
        <v>0</v>
      </c>
      <c r="QE317" s="92">
        <v>0</v>
      </c>
      <c r="QF317" s="92">
        <v>0</v>
      </c>
      <c r="QG317" s="92">
        <v>0</v>
      </c>
      <c r="QH317" s="92">
        <v>0</v>
      </c>
      <c r="QI317" s="92">
        <v>0</v>
      </c>
      <c r="QJ317" s="92">
        <v>0</v>
      </c>
      <c r="QK317" s="92">
        <v>0</v>
      </c>
      <c r="QL317" s="92">
        <v>0</v>
      </c>
      <c r="QM317" s="92">
        <v>0</v>
      </c>
      <c r="QN317" s="92">
        <v>0</v>
      </c>
      <c r="QO317" s="92">
        <v>0</v>
      </c>
      <c r="QP317" s="92">
        <v>0</v>
      </c>
      <c r="QQ317" s="92">
        <v>0</v>
      </c>
      <c r="QR317" s="92">
        <v>0</v>
      </c>
      <c r="QS317" s="92">
        <v>0</v>
      </c>
      <c r="QT317" s="92">
        <v>0</v>
      </c>
      <c r="QU317" s="92">
        <v>0</v>
      </c>
      <c r="QV317" s="92">
        <v>0</v>
      </c>
      <c r="QW317" s="92">
        <v>0</v>
      </c>
      <c r="QX317" s="92">
        <v>0</v>
      </c>
      <c r="QY317" s="92">
        <v>0</v>
      </c>
      <c r="QZ317" s="92">
        <v>0</v>
      </c>
      <c r="RA317" s="92">
        <v>0</v>
      </c>
      <c r="RB317" s="92">
        <v>0</v>
      </c>
      <c r="RC317" s="92">
        <v>0</v>
      </c>
      <c r="RD317" s="92">
        <v>0</v>
      </c>
      <c r="RE317" s="92">
        <v>0</v>
      </c>
      <c r="RF317" s="92">
        <v>0</v>
      </c>
      <c r="RG317" s="92">
        <v>0</v>
      </c>
      <c r="RH317" s="92">
        <v>0</v>
      </c>
      <c r="RI317" s="92">
        <v>0</v>
      </c>
      <c r="RJ317" s="92">
        <v>0</v>
      </c>
      <c r="RK317" s="92">
        <v>0</v>
      </c>
      <c r="RL317" s="92">
        <v>0</v>
      </c>
      <c r="RM317" s="92">
        <v>0</v>
      </c>
      <c r="RN317" s="92">
        <v>0</v>
      </c>
      <c r="RO317" s="92">
        <v>0</v>
      </c>
      <c r="RP317" s="92">
        <v>0</v>
      </c>
      <c r="RQ317" s="92">
        <v>0</v>
      </c>
      <c r="RR317" s="92">
        <v>0</v>
      </c>
      <c r="RS317" s="92">
        <v>0</v>
      </c>
      <c r="RT317" s="92">
        <v>0</v>
      </c>
      <c r="RU317" s="92">
        <v>0</v>
      </c>
      <c r="RV317" s="92">
        <v>0</v>
      </c>
      <c r="RW317" s="92">
        <v>0</v>
      </c>
      <c r="RX317" s="92">
        <v>0</v>
      </c>
      <c r="RY317" s="92">
        <v>0</v>
      </c>
      <c r="RZ317" s="92">
        <v>0</v>
      </c>
      <c r="SA317" s="92">
        <v>0</v>
      </c>
      <c r="SB317" s="92">
        <v>0</v>
      </c>
      <c r="SC317" s="92">
        <v>0</v>
      </c>
      <c r="SD317" s="92">
        <v>0</v>
      </c>
      <c r="SE317" s="92">
        <v>0</v>
      </c>
      <c r="SF317" s="92">
        <v>0</v>
      </c>
      <c r="SG317" s="92">
        <v>0</v>
      </c>
      <c r="SH317" s="92">
        <v>0</v>
      </c>
      <c r="SI317" s="92">
        <v>0</v>
      </c>
      <c r="SJ317" s="92">
        <v>0</v>
      </c>
      <c r="SK317" s="92">
        <v>0</v>
      </c>
      <c r="SL317" s="92">
        <v>0</v>
      </c>
      <c r="SM317" s="92">
        <v>0</v>
      </c>
      <c r="SN317" s="92">
        <v>0</v>
      </c>
      <c r="SO317" s="92">
        <v>0</v>
      </c>
      <c r="SP317" s="92">
        <v>0</v>
      </c>
      <c r="SQ317" s="92">
        <v>0</v>
      </c>
      <c r="SR317" s="92">
        <v>0</v>
      </c>
      <c r="SS317" s="92">
        <v>0</v>
      </c>
      <c r="ST317" s="92">
        <v>0</v>
      </c>
      <c r="SU317" s="92">
        <v>0</v>
      </c>
      <c r="SV317" s="92">
        <v>0</v>
      </c>
      <c r="SW317" s="92">
        <v>0</v>
      </c>
      <c r="SX317" s="92">
        <v>0</v>
      </c>
      <c r="SY317" s="92">
        <v>0</v>
      </c>
      <c r="SZ317" s="92">
        <v>0</v>
      </c>
      <c r="TA317" s="92">
        <v>0</v>
      </c>
      <c r="TB317" s="92">
        <v>0</v>
      </c>
      <c r="TC317" s="92">
        <v>5.4229876499999996</v>
      </c>
      <c r="TD317" s="92">
        <v>0</v>
      </c>
      <c r="TE317" s="92">
        <v>0</v>
      </c>
      <c r="TF317" s="92">
        <v>0</v>
      </c>
      <c r="TG317" s="92">
        <v>0</v>
      </c>
      <c r="TH317" s="92">
        <v>0</v>
      </c>
      <c r="TI317" s="92">
        <v>0</v>
      </c>
      <c r="TJ317" s="92">
        <v>0</v>
      </c>
      <c r="TK317" s="92">
        <v>0</v>
      </c>
      <c r="TL317" s="92">
        <v>0</v>
      </c>
      <c r="TM317" s="92">
        <v>0</v>
      </c>
      <c r="TN317" s="92">
        <v>0</v>
      </c>
      <c r="TO317" s="92">
        <v>0</v>
      </c>
      <c r="TP317" s="92">
        <v>0</v>
      </c>
      <c r="TQ317" s="92">
        <v>-4749731.4024400003</v>
      </c>
      <c r="TR317" s="92">
        <v>0</v>
      </c>
      <c r="TS317" s="92">
        <v>0</v>
      </c>
      <c r="TT317" s="92">
        <v>0</v>
      </c>
      <c r="TU317" s="92">
        <v>0</v>
      </c>
      <c r="TV317" s="92">
        <v>0</v>
      </c>
      <c r="TW317" s="92">
        <v>0</v>
      </c>
      <c r="TX317" s="92">
        <v>0</v>
      </c>
      <c r="TY317" s="92">
        <v>0</v>
      </c>
      <c r="TZ317" s="92">
        <v>0</v>
      </c>
      <c r="UA317" s="92">
        <v>0</v>
      </c>
      <c r="UB317" s="92">
        <v>0</v>
      </c>
      <c r="UC317" s="92">
        <v>0</v>
      </c>
      <c r="UD317" s="92">
        <v>0</v>
      </c>
      <c r="UE317" s="92">
        <v>0</v>
      </c>
      <c r="UF317" s="92">
        <v>0</v>
      </c>
      <c r="UG317" s="92">
        <v>0</v>
      </c>
      <c r="UH317" s="92">
        <v>0</v>
      </c>
      <c r="UI317" s="92">
        <v>0</v>
      </c>
      <c r="UJ317" s="92">
        <v>0</v>
      </c>
      <c r="UK317" s="92">
        <v>0</v>
      </c>
      <c r="UL317" s="92">
        <v>0</v>
      </c>
      <c r="UM317" s="92">
        <v>0</v>
      </c>
      <c r="UN317" s="92">
        <v>0</v>
      </c>
      <c r="UO317" s="92">
        <v>0</v>
      </c>
      <c r="UP317" s="92">
        <v>0</v>
      </c>
      <c r="UQ317" s="92">
        <v>0</v>
      </c>
      <c r="UR317" s="92">
        <v>0</v>
      </c>
      <c r="US317" s="92">
        <v>0</v>
      </c>
      <c r="UT317" s="92">
        <v>0</v>
      </c>
      <c r="UU317" s="92">
        <v>0</v>
      </c>
      <c r="UV317" s="92">
        <v>0</v>
      </c>
      <c r="UW317" s="92">
        <v>0</v>
      </c>
      <c r="UX317" s="92">
        <v>0</v>
      </c>
      <c r="UY317" s="92">
        <v>0</v>
      </c>
      <c r="UZ317" s="92">
        <v>0</v>
      </c>
      <c r="VA317" s="92">
        <v>0</v>
      </c>
      <c r="VB317" s="92">
        <v>0</v>
      </c>
      <c r="VC317" s="92">
        <v>0</v>
      </c>
      <c r="VD317" s="92">
        <v>0</v>
      </c>
      <c r="VE317" s="92">
        <v>0</v>
      </c>
      <c r="VF317" s="92">
        <v>0</v>
      </c>
      <c r="VG317" s="92">
        <v>0</v>
      </c>
      <c r="VH317" s="92">
        <v>0</v>
      </c>
      <c r="VI317" s="92">
        <v>0</v>
      </c>
      <c r="VJ317" s="92">
        <v>0</v>
      </c>
      <c r="VK317" s="92">
        <v>0</v>
      </c>
      <c r="VL317" s="92">
        <v>0</v>
      </c>
      <c r="VM317" s="92">
        <v>0</v>
      </c>
      <c r="VN317" s="92">
        <v>0</v>
      </c>
      <c r="VO317" s="92">
        <v>0</v>
      </c>
      <c r="VP317" s="92">
        <v>0</v>
      </c>
      <c r="VQ317" s="92">
        <v>0</v>
      </c>
      <c r="VR317" s="92">
        <v>0</v>
      </c>
      <c r="VS317" s="92">
        <v>0</v>
      </c>
      <c r="VT317" s="92">
        <v>0</v>
      </c>
      <c r="VU317" s="92">
        <v>0</v>
      </c>
      <c r="VV317" s="92">
        <v>0</v>
      </c>
      <c r="VW317" s="92">
        <v>0</v>
      </c>
      <c r="VX317" s="92">
        <v>0</v>
      </c>
      <c r="VY317" s="92">
        <v>0</v>
      </c>
      <c r="VZ317" s="92">
        <v>0</v>
      </c>
      <c r="WA317" s="92">
        <v>0</v>
      </c>
      <c r="WB317" s="92">
        <v>0</v>
      </c>
      <c r="WC317" s="92">
        <v>0</v>
      </c>
    </row>
    <row r="318" spans="2:601" ht="13.5" customHeight="1">
      <c r="B318" s="851" t="s">
        <v>2977</v>
      </c>
      <c r="C318" s="92">
        <v>0</v>
      </c>
      <c r="D318" s="92">
        <v>1980.6120000000001</v>
      </c>
      <c r="E318" s="92">
        <v>-4.0865983300000002</v>
      </c>
      <c r="F318" s="92">
        <v>7.6958470800000001</v>
      </c>
      <c r="G318" s="92">
        <v>0</v>
      </c>
      <c r="H318" s="92">
        <v>0</v>
      </c>
      <c r="I318" s="92">
        <v>0</v>
      </c>
      <c r="J318" s="92">
        <v>0</v>
      </c>
      <c r="K318" s="92">
        <v>0</v>
      </c>
      <c r="L318" s="92">
        <v>0</v>
      </c>
      <c r="M318" s="92">
        <v>0</v>
      </c>
      <c r="N318" s="92">
        <v>0</v>
      </c>
      <c r="O318" s="92">
        <v>0</v>
      </c>
      <c r="P318" s="92">
        <v>0</v>
      </c>
      <c r="Q318" s="92">
        <v>0</v>
      </c>
      <c r="R318" s="92">
        <v>0</v>
      </c>
      <c r="S318" s="92">
        <v>0</v>
      </c>
      <c r="T318" s="92">
        <v>0</v>
      </c>
      <c r="U318" s="92">
        <v>0</v>
      </c>
      <c r="V318" s="92">
        <v>0</v>
      </c>
      <c r="W318" s="92">
        <v>0</v>
      </c>
      <c r="X318" s="92">
        <v>0</v>
      </c>
      <c r="Y318" s="92">
        <v>0</v>
      </c>
      <c r="Z318" s="92">
        <v>0</v>
      </c>
      <c r="AA318" s="92">
        <v>0</v>
      </c>
      <c r="AB318" s="92">
        <v>0</v>
      </c>
      <c r="AC318" s="92">
        <v>0</v>
      </c>
      <c r="AD318" s="92">
        <v>18.780372400000001</v>
      </c>
      <c r="AE318" s="92">
        <v>0</v>
      </c>
      <c r="AF318" s="92">
        <v>0</v>
      </c>
      <c r="AG318" s="92">
        <v>0</v>
      </c>
      <c r="AH318" s="92">
        <v>0</v>
      </c>
      <c r="AI318" s="92">
        <v>0</v>
      </c>
      <c r="AJ318" s="92">
        <v>0</v>
      </c>
      <c r="AK318" s="92">
        <v>0</v>
      </c>
      <c r="AL318" s="92">
        <v>0</v>
      </c>
      <c r="AM318" s="92">
        <v>0</v>
      </c>
      <c r="AN318" s="92">
        <v>0</v>
      </c>
      <c r="AO318" s="92">
        <v>0</v>
      </c>
      <c r="AP318" s="92">
        <v>0</v>
      </c>
      <c r="AQ318" s="92">
        <v>0</v>
      </c>
      <c r="AR318" s="92">
        <v>0</v>
      </c>
      <c r="AS318" s="92">
        <v>0</v>
      </c>
      <c r="AT318" s="92">
        <v>0</v>
      </c>
      <c r="AU318" s="92">
        <v>0</v>
      </c>
      <c r="AV318" s="92">
        <v>0</v>
      </c>
      <c r="AW318" s="92">
        <v>0</v>
      </c>
      <c r="AX318" s="92">
        <v>0</v>
      </c>
      <c r="AY318" s="92">
        <v>0</v>
      </c>
      <c r="AZ318" s="92">
        <v>0</v>
      </c>
      <c r="BA318" s="92">
        <v>0</v>
      </c>
      <c r="BB318" s="92">
        <v>0</v>
      </c>
      <c r="BC318" s="92">
        <v>0</v>
      </c>
      <c r="BD318" s="92">
        <v>0</v>
      </c>
      <c r="BE318" s="92">
        <v>0</v>
      </c>
      <c r="BF318" s="92">
        <v>0</v>
      </c>
      <c r="BG318" s="92">
        <v>0</v>
      </c>
      <c r="BH318" s="92">
        <v>0</v>
      </c>
      <c r="BI318" s="92">
        <v>0</v>
      </c>
      <c r="BJ318" s="92">
        <v>0</v>
      </c>
      <c r="BK318" s="92">
        <v>0</v>
      </c>
      <c r="BL318" s="92">
        <v>0</v>
      </c>
      <c r="BM318" s="92">
        <v>0</v>
      </c>
      <c r="BN318" s="92">
        <v>0</v>
      </c>
      <c r="BO318" s="92">
        <v>0</v>
      </c>
      <c r="BP318" s="92">
        <v>0.29067016499999998</v>
      </c>
      <c r="BQ318" s="92">
        <v>0</v>
      </c>
      <c r="BR318" s="92">
        <v>0</v>
      </c>
      <c r="BS318" s="92">
        <v>0</v>
      </c>
      <c r="BT318" s="92">
        <v>0</v>
      </c>
      <c r="BU318" s="92">
        <v>0</v>
      </c>
      <c r="BV318" s="92">
        <v>0</v>
      </c>
      <c r="BW318" s="92">
        <v>0</v>
      </c>
      <c r="BX318" s="92">
        <v>0</v>
      </c>
      <c r="BY318" s="92">
        <v>0</v>
      </c>
      <c r="BZ318" s="92">
        <v>0</v>
      </c>
      <c r="CA318" s="92">
        <v>0</v>
      </c>
      <c r="CB318" s="92">
        <v>0</v>
      </c>
      <c r="CC318" s="92">
        <v>0</v>
      </c>
      <c r="CD318" s="92">
        <v>0</v>
      </c>
      <c r="CE318" s="92">
        <v>0</v>
      </c>
      <c r="CF318" s="92">
        <v>0</v>
      </c>
      <c r="CG318" s="92">
        <v>0</v>
      </c>
      <c r="CH318" s="92">
        <v>0</v>
      </c>
      <c r="CI318" s="92">
        <v>0</v>
      </c>
      <c r="CJ318" s="92">
        <v>0</v>
      </c>
      <c r="CK318" s="92">
        <v>0</v>
      </c>
      <c r="CL318" s="92">
        <v>0</v>
      </c>
      <c r="CM318" s="92">
        <v>0</v>
      </c>
      <c r="CN318" s="92">
        <v>0.70932983500000002</v>
      </c>
      <c r="CO318" s="92">
        <v>0</v>
      </c>
      <c r="CP318" s="92">
        <v>0</v>
      </c>
      <c r="CQ318" s="92">
        <v>0</v>
      </c>
      <c r="CR318" s="92">
        <v>0</v>
      </c>
      <c r="CS318" s="92">
        <v>0</v>
      </c>
      <c r="CT318" s="92">
        <v>0</v>
      </c>
      <c r="CU318" s="92">
        <v>0</v>
      </c>
      <c r="CV318" s="92">
        <v>0</v>
      </c>
      <c r="CW318" s="92">
        <v>0</v>
      </c>
      <c r="CX318" s="92">
        <v>0</v>
      </c>
      <c r="CY318" s="92">
        <v>0</v>
      </c>
      <c r="CZ318" s="92">
        <v>0</v>
      </c>
      <c r="DA318" s="92">
        <v>0</v>
      </c>
      <c r="DB318" s="92">
        <v>0</v>
      </c>
      <c r="DC318" s="92">
        <v>0</v>
      </c>
      <c r="DD318" s="92">
        <v>0</v>
      </c>
      <c r="DE318" s="92">
        <v>0</v>
      </c>
      <c r="DF318" s="92">
        <v>0</v>
      </c>
      <c r="DG318" s="92">
        <v>0</v>
      </c>
      <c r="DH318" s="92">
        <v>0</v>
      </c>
      <c r="DI318" s="92">
        <v>0</v>
      </c>
      <c r="DJ318" s="92">
        <v>0</v>
      </c>
      <c r="DK318" s="92">
        <v>0</v>
      </c>
      <c r="DL318" s="92">
        <v>0</v>
      </c>
      <c r="DM318" s="92">
        <v>0</v>
      </c>
      <c r="DN318" s="92">
        <v>0</v>
      </c>
      <c r="DO318" s="92">
        <v>0</v>
      </c>
      <c r="DP318" s="92">
        <v>0</v>
      </c>
      <c r="DQ318" s="92">
        <v>0</v>
      </c>
      <c r="DR318" s="92">
        <v>0</v>
      </c>
      <c r="DS318" s="92">
        <v>0</v>
      </c>
      <c r="DT318" s="92">
        <v>0</v>
      </c>
      <c r="DU318" s="92">
        <v>0</v>
      </c>
      <c r="DV318" s="92">
        <v>0</v>
      </c>
      <c r="DW318" s="92">
        <v>0</v>
      </c>
      <c r="DX318" s="92">
        <v>0</v>
      </c>
      <c r="DY318" s="92">
        <v>0</v>
      </c>
      <c r="DZ318" s="92">
        <v>138.64284000000001</v>
      </c>
      <c r="EA318" s="92">
        <v>0</v>
      </c>
      <c r="EB318" s="92">
        <v>0</v>
      </c>
      <c r="EC318" s="92">
        <v>0</v>
      </c>
      <c r="ED318" s="92">
        <v>0</v>
      </c>
      <c r="EE318" s="92">
        <v>0</v>
      </c>
      <c r="EF318" s="92">
        <v>0</v>
      </c>
      <c r="EG318" s="92">
        <v>0</v>
      </c>
      <c r="EH318" s="92">
        <v>0</v>
      </c>
      <c r="EI318" s="92">
        <v>0</v>
      </c>
      <c r="EJ318" s="92">
        <v>0</v>
      </c>
      <c r="EK318" s="92">
        <v>0</v>
      </c>
      <c r="EL318" s="92">
        <v>0</v>
      </c>
      <c r="EM318" s="92">
        <v>0</v>
      </c>
      <c r="EN318" s="92">
        <v>0</v>
      </c>
      <c r="EO318" s="92">
        <v>0</v>
      </c>
      <c r="EP318" s="92">
        <v>0</v>
      </c>
      <c r="EQ318" s="92">
        <v>0</v>
      </c>
      <c r="ER318" s="92">
        <v>0</v>
      </c>
      <c r="ES318" s="92">
        <v>0</v>
      </c>
      <c r="ET318" s="92">
        <v>0</v>
      </c>
      <c r="EU318" s="92">
        <v>0</v>
      </c>
      <c r="EV318" s="92">
        <v>0</v>
      </c>
      <c r="EW318" s="92">
        <v>0</v>
      </c>
      <c r="EX318" s="92">
        <v>1841.9691600000001</v>
      </c>
      <c r="EY318" s="92">
        <v>0</v>
      </c>
      <c r="EZ318" s="92">
        <v>0</v>
      </c>
      <c r="FA318" s="92">
        <v>0</v>
      </c>
      <c r="FB318" s="92">
        <v>0</v>
      </c>
      <c r="FC318" s="92">
        <v>0</v>
      </c>
      <c r="FD318" s="92">
        <v>0</v>
      </c>
      <c r="FE318" s="92">
        <v>0</v>
      </c>
      <c r="FF318" s="92">
        <v>0</v>
      </c>
      <c r="FG318" s="92">
        <v>0</v>
      </c>
      <c r="FH318" s="92">
        <v>0</v>
      </c>
      <c r="FI318" s="92">
        <v>0</v>
      </c>
      <c r="FJ318" s="92">
        <v>0</v>
      </c>
      <c r="FK318" s="92">
        <v>0</v>
      </c>
      <c r="FL318" s="92">
        <v>0</v>
      </c>
      <c r="FM318" s="92">
        <v>0</v>
      </c>
      <c r="FN318" s="92">
        <v>0</v>
      </c>
      <c r="FO318" s="92">
        <v>0</v>
      </c>
      <c r="FP318" s="92">
        <v>0</v>
      </c>
      <c r="FQ318" s="92">
        <v>0</v>
      </c>
      <c r="FR318" s="92">
        <v>0</v>
      </c>
      <c r="FS318" s="92">
        <v>0</v>
      </c>
      <c r="FT318" s="92">
        <v>0</v>
      </c>
      <c r="FU318" s="92">
        <v>0</v>
      </c>
      <c r="FV318" s="92">
        <v>0</v>
      </c>
      <c r="FW318" s="92">
        <v>0</v>
      </c>
      <c r="FX318" s="92">
        <v>0</v>
      </c>
      <c r="FY318" s="92">
        <v>0</v>
      </c>
      <c r="FZ318" s="92">
        <v>0</v>
      </c>
      <c r="GA318" s="92">
        <v>0</v>
      </c>
      <c r="GB318" s="92">
        <v>0</v>
      </c>
      <c r="GC318" s="92">
        <v>0</v>
      </c>
      <c r="GD318" s="92">
        <v>0</v>
      </c>
      <c r="GE318" s="92">
        <v>0</v>
      </c>
      <c r="GF318" s="92">
        <v>0</v>
      </c>
      <c r="GG318" s="92">
        <v>0</v>
      </c>
      <c r="GH318" s="92">
        <v>0</v>
      </c>
      <c r="GI318" s="92">
        <v>0</v>
      </c>
      <c r="GJ318" s="92">
        <v>7.0000000000000007E-2</v>
      </c>
      <c r="GK318" s="92">
        <v>0</v>
      </c>
      <c r="GL318" s="92">
        <v>0</v>
      </c>
      <c r="GM318" s="92">
        <v>0</v>
      </c>
      <c r="GN318" s="92">
        <v>0</v>
      </c>
      <c r="GO318" s="92">
        <v>0</v>
      </c>
      <c r="GP318" s="92">
        <v>0</v>
      </c>
      <c r="GQ318" s="92">
        <v>0</v>
      </c>
      <c r="GR318" s="92">
        <v>0</v>
      </c>
      <c r="GS318" s="92">
        <v>0</v>
      </c>
      <c r="GT318" s="92">
        <v>0</v>
      </c>
      <c r="GU318" s="92">
        <v>0</v>
      </c>
      <c r="GV318" s="92">
        <v>0</v>
      </c>
      <c r="GW318" s="92">
        <v>0</v>
      </c>
      <c r="GX318" s="92">
        <v>0</v>
      </c>
      <c r="GY318" s="92">
        <v>0</v>
      </c>
      <c r="GZ318" s="92">
        <v>0</v>
      </c>
      <c r="HA318" s="92">
        <v>0</v>
      </c>
      <c r="HB318" s="92">
        <v>0</v>
      </c>
      <c r="HC318" s="92">
        <v>0</v>
      </c>
      <c r="HD318" s="92">
        <v>0</v>
      </c>
      <c r="HE318" s="92">
        <v>0</v>
      </c>
      <c r="HF318" s="92">
        <v>0</v>
      </c>
      <c r="HG318" s="92">
        <v>0</v>
      </c>
      <c r="HH318" s="92">
        <v>0.93</v>
      </c>
      <c r="HI318" s="92">
        <v>0</v>
      </c>
      <c r="HJ318" s="92">
        <v>0</v>
      </c>
      <c r="HK318" s="92">
        <v>0</v>
      </c>
      <c r="HL318" s="92">
        <v>0</v>
      </c>
      <c r="HM318" s="92">
        <v>0</v>
      </c>
      <c r="HN318" s="92">
        <v>0</v>
      </c>
      <c r="HO318" s="92">
        <v>0</v>
      </c>
      <c r="HP318" s="92">
        <v>0</v>
      </c>
      <c r="HQ318" s="92">
        <v>0</v>
      </c>
      <c r="HR318" s="92">
        <v>0</v>
      </c>
      <c r="HS318" s="92">
        <v>0</v>
      </c>
      <c r="HT318" s="92">
        <v>0</v>
      </c>
      <c r="HU318" s="92">
        <v>0</v>
      </c>
      <c r="HV318" s="92">
        <v>0</v>
      </c>
      <c r="HW318" s="92">
        <v>0</v>
      </c>
      <c r="HX318" s="92">
        <v>0</v>
      </c>
      <c r="HY318" s="92">
        <v>0</v>
      </c>
      <c r="HZ318" s="92">
        <v>0</v>
      </c>
      <c r="IA318" s="92">
        <v>0</v>
      </c>
      <c r="IB318" s="92">
        <v>0</v>
      </c>
      <c r="IC318" s="92">
        <v>0</v>
      </c>
      <c r="ID318" s="92">
        <v>0</v>
      </c>
      <c r="IE318" s="92">
        <v>0</v>
      </c>
      <c r="IF318" s="92">
        <v>0</v>
      </c>
      <c r="IG318" s="92">
        <v>0</v>
      </c>
      <c r="IH318" s="92">
        <v>0</v>
      </c>
      <c r="II318" s="92">
        <v>0</v>
      </c>
      <c r="IJ318" s="92">
        <v>0</v>
      </c>
      <c r="IK318" s="92">
        <v>0</v>
      </c>
      <c r="IL318" s="92">
        <v>0</v>
      </c>
      <c r="IM318" s="92">
        <v>0</v>
      </c>
      <c r="IN318" s="92">
        <v>0</v>
      </c>
      <c r="IO318" s="92">
        <v>0</v>
      </c>
      <c r="IP318" s="92">
        <v>0</v>
      </c>
      <c r="IQ318" s="92">
        <v>0</v>
      </c>
      <c r="IR318" s="92">
        <v>0</v>
      </c>
      <c r="IS318" s="92">
        <v>0</v>
      </c>
      <c r="IT318" s="92">
        <v>26.476219499999999</v>
      </c>
      <c r="IU318" s="92">
        <v>1980.6120000000001</v>
      </c>
      <c r="IV318" s="92">
        <v>20.898394799999998</v>
      </c>
      <c r="IW318" s="92">
        <v>20</v>
      </c>
      <c r="IX318" s="92">
        <v>1</v>
      </c>
      <c r="IY318" s="92">
        <v>0</v>
      </c>
      <c r="IZ318" s="92">
        <v>1</v>
      </c>
      <c r="JA318" s="92">
        <v>0</v>
      </c>
      <c r="JB318" s="92">
        <v>-154349.76800000001</v>
      </c>
      <c r="JC318" s="92">
        <v>-2063.3008</v>
      </c>
      <c r="JD318" s="92">
        <v>-4.0865983300000002</v>
      </c>
      <c r="JE318" s="92">
        <v>-66.595551999999998</v>
      </c>
      <c r="JF318" s="92">
        <v>-0.89022910700000002</v>
      </c>
      <c r="JG318" s="92">
        <v>2.11150344E-2</v>
      </c>
      <c r="JH318" s="92">
        <v>1.57955672</v>
      </c>
      <c r="JI318" s="92">
        <v>74.807205800000006</v>
      </c>
      <c r="JJ318" s="92">
        <v>19.1039438</v>
      </c>
      <c r="JK318" s="92">
        <v>0</v>
      </c>
      <c r="JL318" s="92">
        <v>0</v>
      </c>
      <c r="JM318" s="92">
        <v>0</v>
      </c>
      <c r="JN318" s="92">
        <v>0</v>
      </c>
      <c r="JO318" s="92">
        <v>0</v>
      </c>
      <c r="JP318" s="92">
        <v>0</v>
      </c>
      <c r="JQ318" s="92">
        <v>0</v>
      </c>
      <c r="JR318" s="92">
        <v>0</v>
      </c>
      <c r="JS318" s="92">
        <v>0</v>
      </c>
      <c r="JT318" s="92">
        <v>0</v>
      </c>
      <c r="JU318" s="92">
        <v>0</v>
      </c>
      <c r="JV318" s="92">
        <v>0</v>
      </c>
      <c r="JW318" s="92">
        <v>0</v>
      </c>
      <c r="JX318" s="92">
        <v>0</v>
      </c>
      <c r="JY318" s="92">
        <v>0</v>
      </c>
      <c r="JZ318" s="92">
        <v>0</v>
      </c>
      <c r="KA318" s="92">
        <v>0</v>
      </c>
      <c r="KB318" s="92">
        <v>0</v>
      </c>
      <c r="KC318" s="92">
        <v>0</v>
      </c>
      <c r="KD318" s="92">
        <v>0</v>
      </c>
      <c r="KE318" s="92">
        <v>0</v>
      </c>
      <c r="KF318" s="92">
        <v>0</v>
      </c>
      <c r="KG318" s="92">
        <v>0</v>
      </c>
      <c r="KH318" s="92">
        <v>0</v>
      </c>
      <c r="KI318" s="92">
        <v>0</v>
      </c>
      <c r="KJ318" s="92">
        <v>0</v>
      </c>
      <c r="KK318" s="92">
        <v>0</v>
      </c>
      <c r="KL318" s="92">
        <v>0</v>
      </c>
      <c r="KM318" s="92">
        <v>0</v>
      </c>
      <c r="KN318" s="92">
        <v>0</v>
      </c>
      <c r="KO318" s="92">
        <v>0</v>
      </c>
      <c r="KP318" s="92">
        <v>0</v>
      </c>
      <c r="KQ318" s="92">
        <v>0</v>
      </c>
      <c r="KR318" s="92">
        <v>0</v>
      </c>
      <c r="KS318" s="92">
        <v>0</v>
      </c>
      <c r="KT318" s="92">
        <v>0</v>
      </c>
      <c r="KU318" s="92">
        <v>0</v>
      </c>
      <c r="KV318" s="92">
        <v>0</v>
      </c>
      <c r="KW318" s="92">
        <v>0</v>
      </c>
      <c r="KX318" s="92">
        <v>0</v>
      </c>
      <c r="KY318" s="92">
        <v>0</v>
      </c>
      <c r="KZ318" s="92">
        <v>0</v>
      </c>
      <c r="LA318" s="92">
        <v>0</v>
      </c>
      <c r="LB318" s="92">
        <v>0</v>
      </c>
      <c r="LC318" s="92">
        <v>0</v>
      </c>
      <c r="LD318" s="92">
        <v>0</v>
      </c>
      <c r="LE318" s="92">
        <v>0</v>
      </c>
      <c r="LF318" s="92">
        <v>0</v>
      </c>
      <c r="LG318" s="92">
        <v>0</v>
      </c>
      <c r="LH318" s="92">
        <v>0</v>
      </c>
      <c r="LI318" s="92">
        <v>0</v>
      </c>
      <c r="LJ318" s="92">
        <v>0</v>
      </c>
      <c r="LK318" s="92">
        <v>0</v>
      </c>
      <c r="LL318" s="92">
        <v>0</v>
      </c>
      <c r="LM318" s="92">
        <v>0</v>
      </c>
      <c r="LN318" s="92">
        <v>0</v>
      </c>
      <c r="LO318" s="92">
        <v>0</v>
      </c>
      <c r="LP318" s="92">
        <v>0</v>
      </c>
      <c r="LQ318" s="92">
        <v>0</v>
      </c>
      <c r="LR318" s="92">
        <v>0</v>
      </c>
      <c r="LS318" s="92">
        <v>0</v>
      </c>
      <c r="LT318" s="92">
        <v>0</v>
      </c>
      <c r="LU318" s="92">
        <v>0</v>
      </c>
      <c r="LV318" s="92">
        <v>0</v>
      </c>
      <c r="LW318" s="92">
        <v>0</v>
      </c>
      <c r="LX318" s="92">
        <v>0</v>
      </c>
      <c r="LY318" s="92">
        <v>0</v>
      </c>
      <c r="LZ318" s="92">
        <v>0</v>
      </c>
      <c r="MA318" s="92">
        <v>0</v>
      </c>
      <c r="MB318" s="92">
        <v>0</v>
      </c>
      <c r="MC318" s="92">
        <v>0</v>
      </c>
      <c r="MD318" s="92">
        <v>0</v>
      </c>
      <c r="ME318" s="92">
        <v>0</v>
      </c>
      <c r="MF318" s="92">
        <v>0</v>
      </c>
      <c r="MG318" s="92">
        <v>0</v>
      </c>
      <c r="MH318" s="92">
        <v>0</v>
      </c>
      <c r="MI318" s="92">
        <v>0</v>
      </c>
      <c r="MJ318" s="92">
        <v>0</v>
      </c>
      <c r="MK318" s="92">
        <v>0</v>
      </c>
      <c r="ML318" s="92">
        <v>0</v>
      </c>
      <c r="MM318" s="92">
        <v>0</v>
      </c>
      <c r="MN318" s="92">
        <v>0</v>
      </c>
      <c r="MO318" s="92">
        <v>0</v>
      </c>
      <c r="MP318" s="92">
        <v>0</v>
      </c>
      <c r="MQ318" s="92">
        <v>0</v>
      </c>
      <c r="MR318" s="92">
        <v>0</v>
      </c>
      <c r="MS318" s="92">
        <v>0</v>
      </c>
      <c r="MT318" s="92">
        <v>0</v>
      </c>
      <c r="MU318" s="92">
        <v>0</v>
      </c>
      <c r="MV318" s="92">
        <v>0</v>
      </c>
      <c r="MW318" s="92">
        <v>0</v>
      </c>
      <c r="MX318" s="92">
        <v>0</v>
      </c>
      <c r="MY318" s="92">
        <v>0</v>
      </c>
      <c r="MZ318" s="92">
        <v>0</v>
      </c>
      <c r="NA318" s="92">
        <v>0</v>
      </c>
      <c r="NB318" s="92">
        <v>0</v>
      </c>
      <c r="NC318" s="92">
        <v>0</v>
      </c>
      <c r="ND318" s="92">
        <v>0</v>
      </c>
      <c r="NE318" s="92">
        <v>0</v>
      </c>
      <c r="NF318" s="92">
        <v>0</v>
      </c>
      <c r="NG318" s="92">
        <v>0</v>
      </c>
      <c r="NH318" s="92">
        <v>0</v>
      </c>
      <c r="NI318" s="92">
        <v>0</v>
      </c>
      <c r="NJ318" s="92">
        <v>0</v>
      </c>
      <c r="NK318" s="92">
        <v>0</v>
      </c>
      <c r="NL318" s="92">
        <v>0</v>
      </c>
      <c r="NM318" s="92">
        <v>0</v>
      </c>
      <c r="NN318" s="92">
        <v>0</v>
      </c>
      <c r="NO318" s="92">
        <v>0</v>
      </c>
      <c r="NP318" s="92">
        <v>0</v>
      </c>
      <c r="NQ318" s="92">
        <v>0</v>
      </c>
      <c r="NR318" s="92">
        <v>0</v>
      </c>
      <c r="NS318" s="92">
        <v>0</v>
      </c>
      <c r="NT318" s="92">
        <v>0</v>
      </c>
      <c r="NU318" s="92">
        <v>0</v>
      </c>
      <c r="NV318" s="92">
        <v>0</v>
      </c>
      <c r="NW318" s="92">
        <v>0</v>
      </c>
      <c r="NX318" s="92">
        <v>0</v>
      </c>
      <c r="NY318" s="92">
        <v>0</v>
      </c>
      <c r="NZ318" s="92">
        <v>0</v>
      </c>
      <c r="OA318" s="92">
        <v>0</v>
      </c>
      <c r="OB318" s="92">
        <v>0</v>
      </c>
      <c r="OC318" s="92">
        <v>0</v>
      </c>
      <c r="OD318" s="92">
        <v>0</v>
      </c>
      <c r="OE318" s="92">
        <v>0</v>
      </c>
      <c r="OF318" s="92">
        <v>0</v>
      </c>
      <c r="OG318" s="92">
        <v>0</v>
      </c>
      <c r="OH318" s="92">
        <v>0</v>
      </c>
      <c r="OI318" s="92">
        <v>0</v>
      </c>
      <c r="OJ318" s="92">
        <v>0</v>
      </c>
      <c r="OK318" s="92">
        <v>0</v>
      </c>
      <c r="OL318" s="92">
        <v>0</v>
      </c>
      <c r="OM318" s="92">
        <v>0</v>
      </c>
      <c r="ON318" s="92">
        <v>0</v>
      </c>
      <c r="OO318" s="92">
        <v>0</v>
      </c>
      <c r="OP318" s="92">
        <v>0</v>
      </c>
      <c r="OQ318" s="92">
        <v>0</v>
      </c>
      <c r="OR318" s="92">
        <v>0</v>
      </c>
      <c r="OS318" s="92">
        <v>0</v>
      </c>
      <c r="OT318" s="92">
        <v>0</v>
      </c>
      <c r="OU318" s="92">
        <v>0</v>
      </c>
      <c r="OV318" s="92">
        <v>0</v>
      </c>
      <c r="OW318" s="92">
        <v>0</v>
      </c>
      <c r="OX318" s="92">
        <v>0</v>
      </c>
      <c r="OY318" s="92">
        <v>0</v>
      </c>
      <c r="OZ318" s="92">
        <v>0</v>
      </c>
      <c r="PA318" s="92">
        <v>0</v>
      </c>
      <c r="PB318" s="92">
        <v>0</v>
      </c>
      <c r="PC318" s="92">
        <v>0</v>
      </c>
      <c r="PD318" s="92">
        <v>0</v>
      </c>
      <c r="PE318" s="92">
        <v>0</v>
      </c>
      <c r="PF318" s="92">
        <v>0</v>
      </c>
      <c r="PG318" s="92">
        <v>0</v>
      </c>
      <c r="PH318" s="92">
        <v>0</v>
      </c>
      <c r="PI318" s="92">
        <v>0</v>
      </c>
      <c r="PJ318" s="92">
        <v>0</v>
      </c>
      <c r="PK318" s="92">
        <v>0</v>
      </c>
      <c r="PL318" s="92">
        <v>0</v>
      </c>
      <c r="PM318" s="92">
        <v>0</v>
      </c>
      <c r="PN318" s="92">
        <v>0</v>
      </c>
      <c r="PO318" s="92">
        <v>0</v>
      </c>
      <c r="PP318" s="92">
        <v>0</v>
      </c>
      <c r="PQ318" s="92">
        <v>0</v>
      </c>
      <c r="PR318" s="92">
        <v>0</v>
      </c>
      <c r="PS318" s="92">
        <v>0</v>
      </c>
      <c r="PT318" s="92">
        <v>0</v>
      </c>
      <c r="PU318" s="92">
        <v>0</v>
      </c>
      <c r="PV318" s="92">
        <v>0</v>
      </c>
      <c r="PW318" s="92">
        <v>0</v>
      </c>
      <c r="PX318" s="92">
        <v>0</v>
      </c>
      <c r="PY318" s="92">
        <v>0</v>
      </c>
      <c r="PZ318" s="92">
        <v>0</v>
      </c>
      <c r="QA318" s="92">
        <v>0</v>
      </c>
      <c r="QB318" s="92">
        <v>0</v>
      </c>
      <c r="QC318" s="92">
        <v>0</v>
      </c>
      <c r="QD318" s="92">
        <v>0</v>
      </c>
      <c r="QE318" s="92">
        <v>0</v>
      </c>
      <c r="QF318" s="92">
        <v>0</v>
      </c>
      <c r="QG318" s="92">
        <v>0</v>
      </c>
      <c r="QH318" s="92">
        <v>0</v>
      </c>
      <c r="QI318" s="92">
        <v>0</v>
      </c>
      <c r="QJ318" s="92">
        <v>0</v>
      </c>
      <c r="QK318" s="92">
        <v>0</v>
      </c>
      <c r="QL318" s="92">
        <v>0</v>
      </c>
      <c r="QM318" s="92">
        <v>0</v>
      </c>
      <c r="QN318" s="92">
        <v>0</v>
      </c>
      <c r="QO318" s="92">
        <v>0</v>
      </c>
      <c r="QP318" s="92">
        <v>0</v>
      </c>
      <c r="QQ318" s="92">
        <v>0</v>
      </c>
      <c r="QR318" s="92">
        <v>0</v>
      </c>
      <c r="QS318" s="92">
        <v>0</v>
      </c>
      <c r="QT318" s="92">
        <v>0</v>
      </c>
      <c r="QU318" s="92">
        <v>0</v>
      </c>
      <c r="QV318" s="92">
        <v>0</v>
      </c>
      <c r="QW318" s="92">
        <v>0</v>
      </c>
      <c r="QX318" s="92">
        <v>0</v>
      </c>
      <c r="QY318" s="92">
        <v>0</v>
      </c>
      <c r="QZ318" s="92">
        <v>0</v>
      </c>
      <c r="RA318" s="92">
        <v>0</v>
      </c>
      <c r="RB318" s="92">
        <v>0</v>
      </c>
      <c r="RC318" s="92">
        <v>0</v>
      </c>
      <c r="RD318" s="92">
        <v>0</v>
      </c>
      <c r="RE318" s="92">
        <v>0</v>
      </c>
      <c r="RF318" s="92">
        <v>0</v>
      </c>
      <c r="RG318" s="92">
        <v>0</v>
      </c>
      <c r="RH318" s="92">
        <v>0</v>
      </c>
      <c r="RI318" s="92">
        <v>0</v>
      </c>
      <c r="RJ318" s="92">
        <v>0</v>
      </c>
      <c r="RK318" s="92">
        <v>0</v>
      </c>
      <c r="RL318" s="92">
        <v>0</v>
      </c>
      <c r="RM318" s="92">
        <v>0</v>
      </c>
      <c r="RN318" s="92">
        <v>0</v>
      </c>
      <c r="RO318" s="92">
        <v>0</v>
      </c>
      <c r="RP318" s="92">
        <v>0</v>
      </c>
      <c r="RQ318" s="92">
        <v>0</v>
      </c>
      <c r="RR318" s="92">
        <v>0</v>
      </c>
      <c r="RS318" s="92">
        <v>0</v>
      </c>
      <c r="RT318" s="92">
        <v>0</v>
      </c>
      <c r="RU318" s="92">
        <v>0</v>
      </c>
      <c r="RV318" s="92">
        <v>0</v>
      </c>
      <c r="RW318" s="92">
        <v>0</v>
      </c>
      <c r="RX318" s="92">
        <v>0</v>
      </c>
      <c r="RY318" s="92">
        <v>0</v>
      </c>
      <c r="RZ318" s="92">
        <v>0</v>
      </c>
      <c r="SA318" s="92">
        <v>0</v>
      </c>
      <c r="SB318" s="92">
        <v>0</v>
      </c>
      <c r="SC318" s="92">
        <v>0</v>
      </c>
      <c r="SD318" s="92">
        <v>0</v>
      </c>
      <c r="SE318" s="92">
        <v>0</v>
      </c>
      <c r="SF318" s="92">
        <v>0</v>
      </c>
      <c r="SG318" s="92">
        <v>0</v>
      </c>
      <c r="SH318" s="92">
        <v>0</v>
      </c>
      <c r="SI318" s="92">
        <v>0</v>
      </c>
      <c r="SJ318" s="92">
        <v>0</v>
      </c>
      <c r="SK318" s="92">
        <v>0</v>
      </c>
      <c r="SL318" s="92">
        <v>0</v>
      </c>
      <c r="SM318" s="92">
        <v>0</v>
      </c>
      <c r="SN318" s="92">
        <v>0</v>
      </c>
      <c r="SO318" s="92">
        <v>0</v>
      </c>
      <c r="SP318" s="92">
        <v>0</v>
      </c>
      <c r="SQ318" s="92">
        <v>0</v>
      </c>
      <c r="SR318" s="92">
        <v>0</v>
      </c>
      <c r="SS318" s="92">
        <v>0</v>
      </c>
      <c r="ST318" s="92">
        <v>0</v>
      </c>
      <c r="SU318" s="92">
        <v>0</v>
      </c>
      <c r="SV318" s="92">
        <v>0</v>
      </c>
      <c r="SW318" s="92">
        <v>0</v>
      </c>
      <c r="SX318" s="92">
        <v>0</v>
      </c>
      <c r="SY318" s="92">
        <v>0</v>
      </c>
      <c r="SZ318" s="92">
        <v>0</v>
      </c>
      <c r="TA318" s="92">
        <v>0</v>
      </c>
      <c r="TB318" s="92">
        <v>0</v>
      </c>
      <c r="TC318" s="92">
        <v>1</v>
      </c>
      <c r="TD318" s="92">
        <v>0</v>
      </c>
      <c r="TE318" s="92">
        <v>0</v>
      </c>
      <c r="TF318" s="92">
        <v>0</v>
      </c>
      <c r="TG318" s="92">
        <v>0</v>
      </c>
      <c r="TH318" s="92">
        <v>0</v>
      </c>
      <c r="TI318" s="92">
        <v>0</v>
      </c>
      <c r="TJ318" s="92">
        <v>0</v>
      </c>
      <c r="TK318" s="92">
        <v>0</v>
      </c>
      <c r="TL318" s="92">
        <v>0</v>
      </c>
      <c r="TM318" s="92">
        <v>0</v>
      </c>
      <c r="TN318" s="92">
        <v>0</v>
      </c>
      <c r="TO318" s="92">
        <v>0</v>
      </c>
      <c r="TP318" s="92">
        <v>0</v>
      </c>
      <c r="TQ318" s="92">
        <v>-4749731.4024400003</v>
      </c>
      <c r="TR318" s="92">
        <v>0</v>
      </c>
      <c r="TS318" s="92">
        <v>0</v>
      </c>
      <c r="TT318" s="92">
        <v>0</v>
      </c>
      <c r="TU318" s="92">
        <v>0</v>
      </c>
      <c r="TV318" s="92">
        <v>0</v>
      </c>
      <c r="TW318" s="92">
        <v>0</v>
      </c>
      <c r="TX318" s="92">
        <v>0</v>
      </c>
      <c r="TY318" s="92">
        <v>0</v>
      </c>
      <c r="TZ318" s="92">
        <v>0</v>
      </c>
      <c r="UA318" s="92">
        <v>0</v>
      </c>
      <c r="UB318" s="92">
        <v>0</v>
      </c>
      <c r="UC318" s="92">
        <v>0</v>
      </c>
      <c r="UD318" s="92">
        <v>0</v>
      </c>
      <c r="UE318" s="92">
        <v>0</v>
      </c>
      <c r="UF318" s="92">
        <v>0</v>
      </c>
      <c r="UG318" s="92">
        <v>0</v>
      </c>
      <c r="UH318" s="92">
        <v>0</v>
      </c>
      <c r="UI318" s="92">
        <v>0</v>
      </c>
      <c r="UJ318" s="92">
        <v>0</v>
      </c>
      <c r="UK318" s="92">
        <v>0</v>
      </c>
      <c r="UL318" s="92">
        <v>0</v>
      </c>
      <c r="UM318" s="92">
        <v>0</v>
      </c>
      <c r="UN318" s="92">
        <v>0</v>
      </c>
      <c r="UO318" s="92">
        <v>0</v>
      </c>
      <c r="UP318" s="92">
        <v>0</v>
      </c>
      <c r="UQ318" s="92">
        <v>0</v>
      </c>
      <c r="UR318" s="92">
        <v>0</v>
      </c>
      <c r="US318" s="92">
        <v>0</v>
      </c>
      <c r="UT318" s="92">
        <v>0</v>
      </c>
      <c r="UU318" s="92">
        <v>0</v>
      </c>
      <c r="UV318" s="92">
        <v>0</v>
      </c>
      <c r="UW318" s="92">
        <v>0</v>
      </c>
      <c r="UX318" s="92">
        <v>0</v>
      </c>
      <c r="UY318" s="92">
        <v>0</v>
      </c>
      <c r="UZ318" s="92">
        <v>0</v>
      </c>
      <c r="VA318" s="92">
        <v>0</v>
      </c>
      <c r="VB318" s="92">
        <v>0</v>
      </c>
      <c r="VC318" s="92">
        <v>0</v>
      </c>
      <c r="VD318" s="92">
        <v>0</v>
      </c>
      <c r="VE318" s="92">
        <v>0</v>
      </c>
      <c r="VF318" s="92">
        <v>0</v>
      </c>
      <c r="VG318" s="92">
        <v>0</v>
      </c>
      <c r="VH318" s="92">
        <v>0</v>
      </c>
      <c r="VI318" s="92">
        <v>0</v>
      </c>
      <c r="VJ318" s="92">
        <v>0</v>
      </c>
      <c r="VK318" s="92">
        <v>0</v>
      </c>
      <c r="VL318" s="92">
        <v>0</v>
      </c>
      <c r="VM318" s="92">
        <v>0</v>
      </c>
      <c r="VN318" s="92">
        <v>0</v>
      </c>
      <c r="VO318" s="92">
        <v>0</v>
      </c>
      <c r="VP318" s="92">
        <v>0</v>
      </c>
      <c r="VQ318" s="92">
        <v>0</v>
      </c>
      <c r="VR318" s="92">
        <v>0</v>
      </c>
      <c r="VS318" s="92">
        <v>0</v>
      </c>
      <c r="VT318" s="92">
        <v>0</v>
      </c>
      <c r="VU318" s="92">
        <v>0</v>
      </c>
      <c r="VV318" s="92">
        <v>0</v>
      </c>
      <c r="VW318" s="92">
        <v>0</v>
      </c>
      <c r="VX318" s="92">
        <v>0</v>
      </c>
      <c r="VY318" s="92">
        <v>0</v>
      </c>
      <c r="VZ318" s="92">
        <v>0</v>
      </c>
      <c r="WA318" s="92">
        <v>0</v>
      </c>
      <c r="WB318" s="92">
        <v>0</v>
      </c>
      <c r="WC318" s="92">
        <v>0</v>
      </c>
    </row>
    <row r="319" spans="2:601" ht="13.5" customHeight="1">
      <c r="B319" s="851" t="s">
        <v>2978</v>
      </c>
      <c r="C319" s="92">
        <v>0</v>
      </c>
      <c r="D319" s="92">
        <v>8021.6018199999999</v>
      </c>
      <c r="E319" s="92">
        <v>-30.434253600000002</v>
      </c>
      <c r="F319" s="92">
        <v>445.26656300000002</v>
      </c>
      <c r="G319" s="92">
        <v>0</v>
      </c>
      <c r="H319" s="92">
        <v>0</v>
      </c>
      <c r="I319" s="92">
        <v>0</v>
      </c>
      <c r="J319" s="92">
        <v>0</v>
      </c>
      <c r="K319" s="92">
        <v>0</v>
      </c>
      <c r="L319" s="92">
        <v>0</v>
      </c>
      <c r="M319" s="92">
        <v>0</v>
      </c>
      <c r="N319" s="92">
        <v>0</v>
      </c>
      <c r="O319" s="92">
        <v>0</v>
      </c>
      <c r="P319" s="92">
        <v>0</v>
      </c>
      <c r="Q319" s="92">
        <v>0</v>
      </c>
      <c r="R319" s="92">
        <v>0</v>
      </c>
      <c r="S319" s="92">
        <v>0</v>
      </c>
      <c r="T319" s="92">
        <v>0</v>
      </c>
      <c r="U319" s="92">
        <v>0</v>
      </c>
      <c r="V319" s="92">
        <v>0</v>
      </c>
      <c r="W319" s="92">
        <v>0</v>
      </c>
      <c r="X319" s="92">
        <v>0</v>
      </c>
      <c r="Y319" s="92">
        <v>0</v>
      </c>
      <c r="Z319" s="92">
        <v>0</v>
      </c>
      <c r="AA319" s="92">
        <v>0</v>
      </c>
      <c r="AB319" s="92">
        <v>0</v>
      </c>
      <c r="AC319" s="92">
        <v>0</v>
      </c>
      <c r="AD319" s="92">
        <v>0</v>
      </c>
      <c r="AE319" s="92">
        <v>0</v>
      </c>
      <c r="AF319" s="92">
        <v>0</v>
      </c>
      <c r="AG319" s="92">
        <v>0</v>
      </c>
      <c r="AH319" s="92">
        <v>0</v>
      </c>
      <c r="AI319" s="92">
        <v>0</v>
      </c>
      <c r="AJ319" s="92">
        <v>0</v>
      </c>
      <c r="AK319" s="92">
        <v>0</v>
      </c>
      <c r="AL319" s="92">
        <v>0</v>
      </c>
      <c r="AM319" s="92">
        <v>0</v>
      </c>
      <c r="AN319" s="92">
        <v>0</v>
      </c>
      <c r="AO319" s="92">
        <v>0</v>
      </c>
      <c r="AP319" s="92">
        <v>0</v>
      </c>
      <c r="AQ319" s="92">
        <v>0</v>
      </c>
      <c r="AR319" s="92">
        <v>0</v>
      </c>
      <c r="AS319" s="92">
        <v>0</v>
      </c>
      <c r="AT319" s="92">
        <v>0</v>
      </c>
      <c r="AU319" s="92">
        <v>0</v>
      </c>
      <c r="AV319" s="92">
        <v>0</v>
      </c>
      <c r="AW319" s="92">
        <v>0</v>
      </c>
      <c r="AX319" s="92">
        <v>0</v>
      </c>
      <c r="AY319" s="92">
        <v>0</v>
      </c>
      <c r="AZ319" s="92">
        <v>0</v>
      </c>
      <c r="BA319" s="92">
        <v>0</v>
      </c>
      <c r="BB319" s="92">
        <v>0</v>
      </c>
      <c r="BC319" s="92">
        <v>0</v>
      </c>
      <c r="BD319" s="92">
        <v>0</v>
      </c>
      <c r="BE319" s="92">
        <v>0</v>
      </c>
      <c r="BF319" s="92">
        <v>0</v>
      </c>
      <c r="BG319" s="92">
        <v>0</v>
      </c>
      <c r="BH319" s="92">
        <v>0</v>
      </c>
      <c r="BI319" s="92">
        <v>0</v>
      </c>
      <c r="BJ319" s="92">
        <v>0</v>
      </c>
      <c r="BK319" s="92">
        <v>0</v>
      </c>
      <c r="BL319" s="92">
        <v>0</v>
      </c>
      <c r="BM319" s="92">
        <v>0</v>
      </c>
      <c r="BN319" s="92">
        <v>0</v>
      </c>
      <c r="BO319" s="92">
        <v>0</v>
      </c>
      <c r="BP319" s="92">
        <v>1</v>
      </c>
      <c r="BQ319" s="92">
        <v>0</v>
      </c>
      <c r="BR319" s="92">
        <v>0</v>
      </c>
      <c r="BS319" s="92">
        <v>0</v>
      </c>
      <c r="BT319" s="92">
        <v>0</v>
      </c>
      <c r="BU319" s="92">
        <v>0</v>
      </c>
      <c r="BV319" s="92">
        <v>0</v>
      </c>
      <c r="BW319" s="92">
        <v>0</v>
      </c>
      <c r="BX319" s="92">
        <v>0</v>
      </c>
      <c r="BY319" s="92">
        <v>0</v>
      </c>
      <c r="BZ319" s="92">
        <v>0</v>
      </c>
      <c r="CA319" s="92">
        <v>0</v>
      </c>
      <c r="CB319" s="92">
        <v>0</v>
      </c>
      <c r="CC319" s="92">
        <v>0</v>
      </c>
      <c r="CD319" s="92">
        <v>0</v>
      </c>
      <c r="CE319" s="92">
        <v>0</v>
      </c>
      <c r="CF319" s="92">
        <v>0</v>
      </c>
      <c r="CG319" s="92">
        <v>0</v>
      </c>
      <c r="CH319" s="92">
        <v>0</v>
      </c>
      <c r="CI319" s="92">
        <v>0</v>
      </c>
      <c r="CJ319" s="92">
        <v>0</v>
      </c>
      <c r="CK319" s="92">
        <v>0</v>
      </c>
      <c r="CL319" s="92">
        <v>0</v>
      </c>
      <c r="CM319" s="92">
        <v>0</v>
      </c>
      <c r="CN319" s="92">
        <v>0</v>
      </c>
      <c r="CO319" s="92">
        <v>0</v>
      </c>
      <c r="CP319" s="92">
        <v>0</v>
      </c>
      <c r="CQ319" s="92">
        <v>0</v>
      </c>
      <c r="CR319" s="92">
        <v>0</v>
      </c>
      <c r="CS319" s="92">
        <v>0</v>
      </c>
      <c r="CT319" s="92">
        <v>0</v>
      </c>
      <c r="CU319" s="92">
        <v>0</v>
      </c>
      <c r="CV319" s="92">
        <v>0</v>
      </c>
      <c r="CW319" s="92">
        <v>0</v>
      </c>
      <c r="CX319" s="92">
        <v>0</v>
      </c>
      <c r="CY319" s="92">
        <v>0</v>
      </c>
      <c r="CZ319" s="92">
        <v>0</v>
      </c>
      <c r="DA319" s="92">
        <v>0</v>
      </c>
      <c r="DB319" s="92">
        <v>0</v>
      </c>
      <c r="DC319" s="92">
        <v>0</v>
      </c>
      <c r="DD319" s="92">
        <v>0</v>
      </c>
      <c r="DE319" s="92">
        <v>0</v>
      </c>
      <c r="DF319" s="92">
        <v>0</v>
      </c>
      <c r="DG319" s="92">
        <v>0</v>
      </c>
      <c r="DH319" s="92">
        <v>0</v>
      </c>
      <c r="DI319" s="92">
        <v>0</v>
      </c>
      <c r="DJ319" s="92">
        <v>0</v>
      </c>
      <c r="DK319" s="92">
        <v>0</v>
      </c>
      <c r="DL319" s="92">
        <v>0</v>
      </c>
      <c r="DM319" s="92">
        <v>0</v>
      </c>
      <c r="DN319" s="92">
        <v>0</v>
      </c>
      <c r="DO319" s="92">
        <v>0</v>
      </c>
      <c r="DP319" s="92">
        <v>0</v>
      </c>
      <c r="DQ319" s="92">
        <v>0</v>
      </c>
      <c r="DR319" s="92">
        <v>0</v>
      </c>
      <c r="DS319" s="92">
        <v>0</v>
      </c>
      <c r="DT319" s="92">
        <v>0</v>
      </c>
      <c r="DU319" s="92">
        <v>0</v>
      </c>
      <c r="DV319" s="92">
        <v>0</v>
      </c>
      <c r="DW319" s="92">
        <v>0</v>
      </c>
      <c r="DX319" s="92">
        <v>0</v>
      </c>
      <c r="DY319" s="92">
        <v>0</v>
      </c>
      <c r="DZ319" s="92">
        <v>8021.6018199999999</v>
      </c>
      <c r="EA319" s="92">
        <v>0</v>
      </c>
      <c r="EB319" s="92">
        <v>0</v>
      </c>
      <c r="EC319" s="92">
        <v>0</v>
      </c>
      <c r="ED319" s="92">
        <v>0</v>
      </c>
      <c r="EE319" s="92">
        <v>0</v>
      </c>
      <c r="EF319" s="92">
        <v>0</v>
      </c>
      <c r="EG319" s="92">
        <v>0</v>
      </c>
      <c r="EH319" s="92">
        <v>0</v>
      </c>
      <c r="EI319" s="92">
        <v>0</v>
      </c>
      <c r="EJ319" s="92">
        <v>0</v>
      </c>
      <c r="EK319" s="92">
        <v>0</v>
      </c>
      <c r="EL319" s="92">
        <v>0</v>
      </c>
      <c r="EM319" s="92">
        <v>0</v>
      </c>
      <c r="EN319" s="92">
        <v>0</v>
      </c>
      <c r="EO319" s="92">
        <v>0</v>
      </c>
      <c r="EP319" s="92">
        <v>0</v>
      </c>
      <c r="EQ319" s="92">
        <v>0</v>
      </c>
      <c r="ER319" s="92">
        <v>0</v>
      </c>
      <c r="ES319" s="92">
        <v>0</v>
      </c>
      <c r="ET319" s="92">
        <v>0</v>
      </c>
      <c r="EU319" s="92">
        <v>0</v>
      </c>
      <c r="EV319" s="92">
        <v>0</v>
      </c>
      <c r="EW319" s="92">
        <v>0</v>
      </c>
      <c r="EX319" s="92">
        <v>0</v>
      </c>
      <c r="EY319" s="92">
        <v>0</v>
      </c>
      <c r="EZ319" s="92">
        <v>0</v>
      </c>
      <c r="FA319" s="92">
        <v>0</v>
      </c>
      <c r="FB319" s="92">
        <v>0</v>
      </c>
      <c r="FC319" s="92">
        <v>0</v>
      </c>
      <c r="FD319" s="92">
        <v>0</v>
      </c>
      <c r="FE319" s="92">
        <v>0</v>
      </c>
      <c r="FF319" s="92">
        <v>0</v>
      </c>
      <c r="FG319" s="92">
        <v>0</v>
      </c>
      <c r="FH319" s="92">
        <v>0</v>
      </c>
      <c r="FI319" s="92">
        <v>0</v>
      </c>
      <c r="FJ319" s="92">
        <v>0</v>
      </c>
      <c r="FK319" s="92">
        <v>0</v>
      </c>
      <c r="FL319" s="92">
        <v>0</v>
      </c>
      <c r="FM319" s="92">
        <v>0</v>
      </c>
      <c r="FN319" s="92">
        <v>0</v>
      </c>
      <c r="FO319" s="92">
        <v>0</v>
      </c>
      <c r="FP319" s="92">
        <v>0</v>
      </c>
      <c r="FQ319" s="92">
        <v>0</v>
      </c>
      <c r="FR319" s="92">
        <v>0</v>
      </c>
      <c r="FS319" s="92">
        <v>0</v>
      </c>
      <c r="FT319" s="92">
        <v>0</v>
      </c>
      <c r="FU319" s="92">
        <v>0</v>
      </c>
      <c r="FV319" s="92">
        <v>0</v>
      </c>
      <c r="FW319" s="92">
        <v>0</v>
      </c>
      <c r="FX319" s="92">
        <v>0</v>
      </c>
      <c r="FY319" s="92">
        <v>0</v>
      </c>
      <c r="FZ319" s="92">
        <v>0</v>
      </c>
      <c r="GA319" s="92">
        <v>0</v>
      </c>
      <c r="GB319" s="92">
        <v>0</v>
      </c>
      <c r="GC319" s="92">
        <v>0</v>
      </c>
      <c r="GD319" s="92">
        <v>0</v>
      </c>
      <c r="GE319" s="92">
        <v>0</v>
      </c>
      <c r="GF319" s="92">
        <v>0</v>
      </c>
      <c r="GG319" s="92">
        <v>0</v>
      </c>
      <c r="GH319" s="92">
        <v>0</v>
      </c>
      <c r="GI319" s="92">
        <v>0</v>
      </c>
      <c r="GJ319" s="92">
        <v>1</v>
      </c>
      <c r="GK319" s="92">
        <v>0</v>
      </c>
      <c r="GL319" s="92">
        <v>0</v>
      </c>
      <c r="GM319" s="92">
        <v>0</v>
      </c>
      <c r="GN319" s="92">
        <v>0</v>
      </c>
      <c r="GO319" s="92">
        <v>0</v>
      </c>
      <c r="GP319" s="92">
        <v>0</v>
      </c>
      <c r="GQ319" s="92">
        <v>0</v>
      </c>
      <c r="GR319" s="92">
        <v>0</v>
      </c>
      <c r="GS319" s="92">
        <v>0</v>
      </c>
      <c r="GT319" s="92">
        <v>0</v>
      </c>
      <c r="GU319" s="92">
        <v>0</v>
      </c>
      <c r="GV319" s="92">
        <v>0</v>
      </c>
      <c r="GW319" s="92">
        <v>0</v>
      </c>
      <c r="GX319" s="92">
        <v>0</v>
      </c>
      <c r="GY319" s="92">
        <v>0</v>
      </c>
      <c r="GZ319" s="92">
        <v>0</v>
      </c>
      <c r="HA319" s="92">
        <v>0</v>
      </c>
      <c r="HB319" s="92">
        <v>0</v>
      </c>
      <c r="HC319" s="92">
        <v>0</v>
      </c>
      <c r="HD319" s="92">
        <v>0</v>
      </c>
      <c r="HE319" s="92">
        <v>0</v>
      </c>
      <c r="HF319" s="92">
        <v>0</v>
      </c>
      <c r="HG319" s="92">
        <v>0</v>
      </c>
      <c r="HH319" s="92">
        <v>0</v>
      </c>
      <c r="HI319" s="92">
        <v>0</v>
      </c>
      <c r="HJ319" s="92">
        <v>0</v>
      </c>
      <c r="HK319" s="92">
        <v>0</v>
      </c>
      <c r="HL319" s="92">
        <v>0</v>
      </c>
      <c r="HM319" s="92">
        <v>0</v>
      </c>
      <c r="HN319" s="92">
        <v>0</v>
      </c>
      <c r="HO319" s="92">
        <v>0</v>
      </c>
      <c r="HP319" s="92">
        <v>0</v>
      </c>
      <c r="HQ319" s="92">
        <v>0</v>
      </c>
      <c r="HR319" s="92">
        <v>0</v>
      </c>
      <c r="HS319" s="92">
        <v>0</v>
      </c>
      <c r="HT319" s="92">
        <v>0</v>
      </c>
      <c r="HU319" s="92">
        <v>0</v>
      </c>
      <c r="HV319" s="92">
        <v>0</v>
      </c>
      <c r="HW319" s="92">
        <v>0</v>
      </c>
      <c r="HX319" s="92">
        <v>0</v>
      </c>
      <c r="HY319" s="92">
        <v>0</v>
      </c>
      <c r="HZ319" s="92">
        <v>0</v>
      </c>
      <c r="IA319" s="92">
        <v>0</v>
      </c>
      <c r="IB319" s="92">
        <v>0</v>
      </c>
      <c r="IC319" s="92">
        <v>0</v>
      </c>
      <c r="ID319" s="92">
        <v>0</v>
      </c>
      <c r="IE319" s="92">
        <v>0</v>
      </c>
      <c r="IF319" s="92">
        <v>0</v>
      </c>
      <c r="IG319" s="92">
        <v>0</v>
      </c>
      <c r="IH319" s="92">
        <v>0</v>
      </c>
      <c r="II319" s="92">
        <v>0</v>
      </c>
      <c r="IJ319" s="92">
        <v>0</v>
      </c>
      <c r="IK319" s="92">
        <v>0</v>
      </c>
      <c r="IL319" s="92">
        <v>0</v>
      </c>
      <c r="IM319" s="92">
        <v>0</v>
      </c>
      <c r="IN319" s="92">
        <v>0</v>
      </c>
      <c r="IO319" s="92">
        <v>0</v>
      </c>
      <c r="IP319" s="92">
        <v>0</v>
      </c>
      <c r="IQ319" s="92">
        <v>0</v>
      </c>
      <c r="IR319" s="92">
        <v>0</v>
      </c>
      <c r="IS319" s="92">
        <v>0</v>
      </c>
      <c r="IT319" s="92">
        <v>445.26656300000002</v>
      </c>
      <c r="IU319" s="92">
        <v>8021.6018199999999</v>
      </c>
      <c r="IV319" s="92">
        <v>133.858383</v>
      </c>
      <c r="IW319" s="92">
        <v>20</v>
      </c>
      <c r="IX319" s="92">
        <v>1</v>
      </c>
      <c r="IY319" s="92">
        <v>0</v>
      </c>
      <c r="IZ319" s="92">
        <v>1</v>
      </c>
      <c r="JA319" s="92">
        <v>0</v>
      </c>
      <c r="JB319" s="92">
        <v>-68350.637799999997</v>
      </c>
      <c r="JC319" s="92">
        <v>-3794.03694</v>
      </c>
      <c r="JD319" s="92">
        <v>-30.434253600000002</v>
      </c>
      <c r="JE319" s="92">
        <v>-39.262948299999998</v>
      </c>
      <c r="JF319" s="92">
        <v>-2.17942481</v>
      </c>
      <c r="JG319" s="92">
        <v>5.5440004600000002E-2</v>
      </c>
      <c r="JH319" s="92">
        <v>0.99876720600000002</v>
      </c>
      <c r="JI319" s="92">
        <v>18.015280000000001</v>
      </c>
      <c r="JJ319" s="92">
        <v>133.95102499999999</v>
      </c>
      <c r="JK319" s="92">
        <v>0</v>
      </c>
      <c r="JL319" s="92">
        <v>0</v>
      </c>
      <c r="JM319" s="92">
        <v>0</v>
      </c>
      <c r="JN319" s="92">
        <v>0</v>
      </c>
      <c r="JO319" s="92">
        <v>0</v>
      </c>
      <c r="JP319" s="92">
        <v>0</v>
      </c>
      <c r="JQ319" s="92">
        <v>0</v>
      </c>
      <c r="JR319" s="92">
        <v>0</v>
      </c>
      <c r="JS319" s="92">
        <v>0</v>
      </c>
      <c r="JT319" s="92">
        <v>0</v>
      </c>
      <c r="JU319" s="92">
        <v>0</v>
      </c>
      <c r="JV319" s="92">
        <v>0</v>
      </c>
      <c r="JW319" s="92">
        <v>0</v>
      </c>
      <c r="JX319" s="92">
        <v>0</v>
      </c>
      <c r="JY319" s="92">
        <v>0</v>
      </c>
      <c r="JZ319" s="92">
        <v>0</v>
      </c>
      <c r="KA319" s="92">
        <v>0</v>
      </c>
      <c r="KB319" s="92">
        <v>0</v>
      </c>
      <c r="KC319" s="92">
        <v>0</v>
      </c>
      <c r="KD319" s="92">
        <v>0</v>
      </c>
      <c r="KE319" s="92">
        <v>0</v>
      </c>
      <c r="KF319" s="92">
        <v>0</v>
      </c>
      <c r="KG319" s="92">
        <v>0</v>
      </c>
      <c r="KH319" s="92">
        <v>0</v>
      </c>
      <c r="KI319" s="92">
        <v>0</v>
      </c>
      <c r="KJ319" s="92">
        <v>0</v>
      </c>
      <c r="KK319" s="92">
        <v>0</v>
      </c>
      <c r="KL319" s="92">
        <v>0</v>
      </c>
      <c r="KM319" s="92">
        <v>0</v>
      </c>
      <c r="KN319" s="92">
        <v>0</v>
      </c>
      <c r="KO319" s="92">
        <v>0</v>
      </c>
      <c r="KP319" s="92">
        <v>0</v>
      </c>
      <c r="KQ319" s="92">
        <v>0</v>
      </c>
      <c r="KR319" s="92">
        <v>0</v>
      </c>
      <c r="KS319" s="92">
        <v>0</v>
      </c>
      <c r="KT319" s="92">
        <v>0</v>
      </c>
      <c r="KU319" s="92">
        <v>0</v>
      </c>
      <c r="KV319" s="92">
        <v>0</v>
      </c>
      <c r="KW319" s="92">
        <v>0</v>
      </c>
      <c r="KX319" s="92">
        <v>0</v>
      </c>
      <c r="KY319" s="92">
        <v>0</v>
      </c>
      <c r="KZ319" s="92">
        <v>0</v>
      </c>
      <c r="LA319" s="92">
        <v>0</v>
      </c>
      <c r="LB319" s="92">
        <v>0</v>
      </c>
      <c r="LC319" s="92">
        <v>0</v>
      </c>
      <c r="LD319" s="92">
        <v>0</v>
      </c>
      <c r="LE319" s="92">
        <v>0</v>
      </c>
      <c r="LF319" s="92">
        <v>0</v>
      </c>
      <c r="LG319" s="92">
        <v>0</v>
      </c>
      <c r="LH319" s="92">
        <v>0</v>
      </c>
      <c r="LI319" s="92">
        <v>0</v>
      </c>
      <c r="LJ319" s="92">
        <v>0</v>
      </c>
      <c r="LK319" s="92">
        <v>0</v>
      </c>
      <c r="LL319" s="92">
        <v>0</v>
      </c>
      <c r="LM319" s="92">
        <v>0</v>
      </c>
      <c r="LN319" s="92">
        <v>0</v>
      </c>
      <c r="LO319" s="92">
        <v>0</v>
      </c>
      <c r="LP319" s="92">
        <v>0</v>
      </c>
      <c r="LQ319" s="92">
        <v>0</v>
      </c>
      <c r="LR319" s="92">
        <v>0</v>
      </c>
      <c r="LS319" s="92">
        <v>0</v>
      </c>
      <c r="LT319" s="92">
        <v>0</v>
      </c>
      <c r="LU319" s="92">
        <v>0</v>
      </c>
      <c r="LV319" s="92">
        <v>0</v>
      </c>
      <c r="LW319" s="92">
        <v>0</v>
      </c>
      <c r="LX319" s="92">
        <v>0</v>
      </c>
      <c r="LY319" s="92">
        <v>0</v>
      </c>
      <c r="LZ319" s="92">
        <v>0</v>
      </c>
      <c r="MA319" s="92">
        <v>0</v>
      </c>
      <c r="MB319" s="92">
        <v>0</v>
      </c>
      <c r="MC319" s="92">
        <v>0</v>
      </c>
      <c r="MD319" s="92">
        <v>0</v>
      </c>
      <c r="ME319" s="92">
        <v>0</v>
      </c>
      <c r="MF319" s="92">
        <v>0</v>
      </c>
      <c r="MG319" s="92">
        <v>0</v>
      </c>
      <c r="MH319" s="92">
        <v>0</v>
      </c>
      <c r="MI319" s="92">
        <v>0</v>
      </c>
      <c r="MJ319" s="92">
        <v>0</v>
      </c>
      <c r="MK319" s="92">
        <v>0</v>
      </c>
      <c r="ML319" s="92">
        <v>0</v>
      </c>
      <c r="MM319" s="92">
        <v>0</v>
      </c>
      <c r="MN319" s="92">
        <v>0</v>
      </c>
      <c r="MO319" s="92">
        <v>0</v>
      </c>
      <c r="MP319" s="92">
        <v>0</v>
      </c>
      <c r="MQ319" s="92">
        <v>0</v>
      </c>
      <c r="MR319" s="92">
        <v>0</v>
      </c>
      <c r="MS319" s="92">
        <v>0</v>
      </c>
      <c r="MT319" s="92">
        <v>0</v>
      </c>
      <c r="MU319" s="92">
        <v>0</v>
      </c>
      <c r="MV319" s="92">
        <v>0</v>
      </c>
      <c r="MW319" s="92">
        <v>0</v>
      </c>
      <c r="MX319" s="92">
        <v>0</v>
      </c>
      <c r="MY319" s="92">
        <v>0</v>
      </c>
      <c r="MZ319" s="92">
        <v>0</v>
      </c>
      <c r="NA319" s="92">
        <v>0</v>
      </c>
      <c r="NB319" s="92">
        <v>0</v>
      </c>
      <c r="NC319" s="92">
        <v>0</v>
      </c>
      <c r="ND319" s="92">
        <v>0</v>
      </c>
      <c r="NE319" s="92">
        <v>0</v>
      </c>
      <c r="NF319" s="92">
        <v>0</v>
      </c>
      <c r="NG319" s="92">
        <v>0</v>
      </c>
      <c r="NH319" s="92">
        <v>0</v>
      </c>
      <c r="NI319" s="92">
        <v>0</v>
      </c>
      <c r="NJ319" s="92">
        <v>0</v>
      </c>
      <c r="NK319" s="92">
        <v>0</v>
      </c>
      <c r="NL319" s="92">
        <v>0</v>
      </c>
      <c r="NM319" s="92">
        <v>0</v>
      </c>
      <c r="NN319" s="92">
        <v>0</v>
      </c>
      <c r="NO319" s="92">
        <v>0</v>
      </c>
      <c r="NP319" s="92">
        <v>0</v>
      </c>
      <c r="NQ319" s="92">
        <v>0</v>
      </c>
      <c r="NR319" s="92">
        <v>0</v>
      </c>
      <c r="NS319" s="92">
        <v>0</v>
      </c>
      <c r="NT319" s="92">
        <v>0</v>
      </c>
      <c r="NU319" s="92">
        <v>0</v>
      </c>
      <c r="NV319" s="92">
        <v>0</v>
      </c>
      <c r="NW319" s="92">
        <v>0</v>
      </c>
      <c r="NX319" s="92">
        <v>0</v>
      </c>
      <c r="NY319" s="92">
        <v>0</v>
      </c>
      <c r="NZ319" s="92">
        <v>0</v>
      </c>
      <c r="OA319" s="92">
        <v>0</v>
      </c>
      <c r="OB319" s="92">
        <v>0</v>
      </c>
      <c r="OC319" s="92">
        <v>0</v>
      </c>
      <c r="OD319" s="92">
        <v>0</v>
      </c>
      <c r="OE319" s="92">
        <v>0</v>
      </c>
      <c r="OF319" s="92">
        <v>0</v>
      </c>
      <c r="OG319" s="92">
        <v>0</v>
      </c>
      <c r="OH319" s="92">
        <v>0</v>
      </c>
      <c r="OI319" s="92">
        <v>0</v>
      </c>
      <c r="OJ319" s="92">
        <v>0</v>
      </c>
      <c r="OK319" s="92">
        <v>0</v>
      </c>
      <c r="OL319" s="92">
        <v>0</v>
      </c>
      <c r="OM319" s="92">
        <v>0</v>
      </c>
      <c r="ON319" s="92">
        <v>0</v>
      </c>
      <c r="OO319" s="92">
        <v>0</v>
      </c>
      <c r="OP319" s="92">
        <v>0</v>
      </c>
      <c r="OQ319" s="92">
        <v>0</v>
      </c>
      <c r="OR319" s="92">
        <v>0</v>
      </c>
      <c r="OS319" s="92">
        <v>0</v>
      </c>
      <c r="OT319" s="92">
        <v>0</v>
      </c>
      <c r="OU319" s="92">
        <v>0</v>
      </c>
      <c r="OV319" s="92">
        <v>0</v>
      </c>
      <c r="OW319" s="92">
        <v>0</v>
      </c>
      <c r="OX319" s="92">
        <v>0</v>
      </c>
      <c r="OY319" s="92">
        <v>0</v>
      </c>
      <c r="OZ319" s="92">
        <v>0</v>
      </c>
      <c r="PA319" s="92">
        <v>0</v>
      </c>
      <c r="PB319" s="92">
        <v>0</v>
      </c>
      <c r="PC319" s="92">
        <v>0</v>
      </c>
      <c r="PD319" s="92">
        <v>0</v>
      </c>
      <c r="PE319" s="92">
        <v>0</v>
      </c>
      <c r="PF319" s="92">
        <v>0</v>
      </c>
      <c r="PG319" s="92">
        <v>0</v>
      </c>
      <c r="PH319" s="92">
        <v>0</v>
      </c>
      <c r="PI319" s="92">
        <v>0</v>
      </c>
      <c r="PJ319" s="92">
        <v>0</v>
      </c>
      <c r="PK319" s="92">
        <v>0</v>
      </c>
      <c r="PL319" s="92">
        <v>0</v>
      </c>
      <c r="PM319" s="92">
        <v>0</v>
      </c>
      <c r="PN319" s="92">
        <v>0</v>
      </c>
      <c r="PO319" s="92">
        <v>0</v>
      </c>
      <c r="PP319" s="92">
        <v>0</v>
      </c>
      <c r="PQ319" s="92">
        <v>0</v>
      </c>
      <c r="PR319" s="92">
        <v>0</v>
      </c>
      <c r="PS319" s="92">
        <v>0</v>
      </c>
      <c r="PT319" s="92">
        <v>0</v>
      </c>
      <c r="PU319" s="92">
        <v>0</v>
      </c>
      <c r="PV319" s="92">
        <v>0</v>
      </c>
      <c r="PW319" s="92">
        <v>0</v>
      </c>
      <c r="PX319" s="92">
        <v>0</v>
      </c>
      <c r="PY319" s="92">
        <v>0</v>
      </c>
      <c r="PZ319" s="92">
        <v>0</v>
      </c>
      <c r="QA319" s="92">
        <v>0</v>
      </c>
      <c r="QB319" s="92">
        <v>0</v>
      </c>
      <c r="QC319" s="92">
        <v>0</v>
      </c>
      <c r="QD319" s="92">
        <v>0</v>
      </c>
      <c r="QE319" s="92">
        <v>0</v>
      </c>
      <c r="QF319" s="92">
        <v>0</v>
      </c>
      <c r="QG319" s="92">
        <v>0</v>
      </c>
      <c r="QH319" s="92">
        <v>0</v>
      </c>
      <c r="QI319" s="92">
        <v>0</v>
      </c>
      <c r="QJ319" s="92">
        <v>0</v>
      </c>
      <c r="QK319" s="92">
        <v>0</v>
      </c>
      <c r="QL319" s="92">
        <v>0</v>
      </c>
      <c r="QM319" s="92">
        <v>0</v>
      </c>
      <c r="QN319" s="92">
        <v>0</v>
      </c>
      <c r="QO319" s="92">
        <v>0</v>
      </c>
      <c r="QP319" s="92">
        <v>0</v>
      </c>
      <c r="QQ319" s="92">
        <v>0</v>
      </c>
      <c r="QR319" s="92">
        <v>0</v>
      </c>
      <c r="QS319" s="92">
        <v>0</v>
      </c>
      <c r="QT319" s="92">
        <v>0</v>
      </c>
      <c r="QU319" s="92">
        <v>0</v>
      </c>
      <c r="QV319" s="92">
        <v>0</v>
      </c>
      <c r="QW319" s="92">
        <v>0</v>
      </c>
      <c r="QX319" s="92">
        <v>0</v>
      </c>
      <c r="QY319" s="92">
        <v>0</v>
      </c>
      <c r="QZ319" s="92">
        <v>0</v>
      </c>
      <c r="RA319" s="92">
        <v>0</v>
      </c>
      <c r="RB319" s="92">
        <v>0</v>
      </c>
      <c r="RC319" s="92">
        <v>0</v>
      </c>
      <c r="RD319" s="92">
        <v>0</v>
      </c>
      <c r="RE319" s="92">
        <v>0</v>
      </c>
      <c r="RF319" s="92">
        <v>0</v>
      </c>
      <c r="RG319" s="92">
        <v>0</v>
      </c>
      <c r="RH319" s="92">
        <v>0</v>
      </c>
      <c r="RI319" s="92">
        <v>0</v>
      </c>
      <c r="RJ319" s="92">
        <v>0</v>
      </c>
      <c r="RK319" s="92">
        <v>0</v>
      </c>
      <c r="RL319" s="92">
        <v>0</v>
      </c>
      <c r="RM319" s="92">
        <v>0</v>
      </c>
      <c r="RN319" s="92">
        <v>0</v>
      </c>
      <c r="RO319" s="92">
        <v>0</v>
      </c>
      <c r="RP319" s="92">
        <v>0</v>
      </c>
      <c r="RQ319" s="92">
        <v>0</v>
      </c>
      <c r="RR319" s="92">
        <v>0</v>
      </c>
      <c r="RS319" s="92">
        <v>0</v>
      </c>
      <c r="RT319" s="92">
        <v>0</v>
      </c>
      <c r="RU319" s="92">
        <v>0</v>
      </c>
      <c r="RV319" s="92">
        <v>0</v>
      </c>
      <c r="RW319" s="92">
        <v>0</v>
      </c>
      <c r="RX319" s="92">
        <v>0</v>
      </c>
      <c r="RY319" s="92">
        <v>0</v>
      </c>
      <c r="RZ319" s="92">
        <v>0</v>
      </c>
      <c r="SA319" s="92">
        <v>0</v>
      </c>
      <c r="SB319" s="92">
        <v>0</v>
      </c>
      <c r="SC319" s="92">
        <v>0</v>
      </c>
      <c r="SD319" s="92">
        <v>0</v>
      </c>
      <c r="SE319" s="92">
        <v>0</v>
      </c>
      <c r="SF319" s="92">
        <v>0</v>
      </c>
      <c r="SG319" s="92">
        <v>0</v>
      </c>
      <c r="SH319" s="92">
        <v>0</v>
      </c>
      <c r="SI319" s="92">
        <v>0</v>
      </c>
      <c r="SJ319" s="92">
        <v>0</v>
      </c>
      <c r="SK319" s="92">
        <v>0</v>
      </c>
      <c r="SL319" s="92">
        <v>0</v>
      </c>
      <c r="SM319" s="92">
        <v>0</v>
      </c>
      <c r="SN319" s="92">
        <v>0</v>
      </c>
      <c r="SO319" s="92">
        <v>0</v>
      </c>
      <c r="SP319" s="92">
        <v>0</v>
      </c>
      <c r="SQ319" s="92">
        <v>0</v>
      </c>
      <c r="SR319" s="92">
        <v>0</v>
      </c>
      <c r="SS319" s="92">
        <v>0</v>
      </c>
      <c r="ST319" s="92">
        <v>0</v>
      </c>
      <c r="SU319" s="92">
        <v>0</v>
      </c>
      <c r="SV319" s="92">
        <v>0</v>
      </c>
      <c r="SW319" s="92">
        <v>0</v>
      </c>
      <c r="SX319" s="92">
        <v>0</v>
      </c>
      <c r="SY319" s="92">
        <v>0</v>
      </c>
      <c r="SZ319" s="92">
        <v>0</v>
      </c>
      <c r="TA319" s="92">
        <v>0</v>
      </c>
      <c r="TB319" s="92">
        <v>0</v>
      </c>
      <c r="TC319" s="92">
        <v>1</v>
      </c>
      <c r="TD319" s="92">
        <v>0</v>
      </c>
      <c r="TE319" s="92">
        <v>0</v>
      </c>
      <c r="TF319" s="92">
        <v>0</v>
      </c>
      <c r="TG319" s="92">
        <v>0</v>
      </c>
      <c r="TH319" s="92">
        <v>0</v>
      </c>
      <c r="TI319" s="92">
        <v>0</v>
      </c>
      <c r="TJ319" s="92">
        <v>0</v>
      </c>
      <c r="TK319" s="92">
        <v>0</v>
      </c>
      <c r="TL319" s="92">
        <v>0</v>
      </c>
      <c r="TM319" s="92">
        <v>0</v>
      </c>
      <c r="TN319" s="92">
        <v>0</v>
      </c>
      <c r="TO319" s="92">
        <v>0</v>
      </c>
      <c r="TP319" s="92">
        <v>0</v>
      </c>
      <c r="TQ319" s="92">
        <v>-35349237.880500004</v>
      </c>
      <c r="TR319" s="92">
        <v>0</v>
      </c>
      <c r="TS319" s="92">
        <v>0</v>
      </c>
      <c r="TT319" s="92">
        <v>0</v>
      </c>
      <c r="TU319" s="92">
        <v>0</v>
      </c>
      <c r="TV319" s="92">
        <v>0</v>
      </c>
      <c r="TW319" s="92">
        <v>0</v>
      </c>
      <c r="TX319" s="92">
        <v>0</v>
      </c>
      <c r="TY319" s="92">
        <v>0</v>
      </c>
      <c r="TZ319" s="92">
        <v>0</v>
      </c>
      <c r="UA319" s="92">
        <v>0</v>
      </c>
      <c r="UB319" s="92">
        <v>0</v>
      </c>
      <c r="UC319" s="92">
        <v>0</v>
      </c>
      <c r="UD319" s="92">
        <v>0</v>
      </c>
      <c r="UE319" s="92">
        <v>0</v>
      </c>
      <c r="UF319" s="92">
        <v>0</v>
      </c>
      <c r="UG319" s="92">
        <v>0</v>
      </c>
      <c r="UH319" s="92">
        <v>0</v>
      </c>
      <c r="UI319" s="92">
        <v>0</v>
      </c>
      <c r="UJ319" s="92">
        <v>0</v>
      </c>
      <c r="UK319" s="92">
        <v>0</v>
      </c>
      <c r="UL319" s="92">
        <v>0</v>
      </c>
      <c r="UM319" s="92">
        <v>0</v>
      </c>
      <c r="UN319" s="92">
        <v>0</v>
      </c>
      <c r="UO319" s="92">
        <v>0</v>
      </c>
      <c r="UP319" s="92">
        <v>0</v>
      </c>
      <c r="UQ319" s="92">
        <v>0</v>
      </c>
      <c r="UR319" s="92">
        <v>0</v>
      </c>
      <c r="US319" s="92">
        <v>0</v>
      </c>
      <c r="UT319" s="92">
        <v>0</v>
      </c>
      <c r="UU319" s="92">
        <v>0</v>
      </c>
      <c r="UV319" s="92">
        <v>0</v>
      </c>
      <c r="UW319" s="92">
        <v>0</v>
      </c>
      <c r="UX319" s="92">
        <v>0</v>
      </c>
      <c r="UY319" s="92">
        <v>0</v>
      </c>
      <c r="UZ319" s="92">
        <v>0</v>
      </c>
      <c r="VA319" s="92">
        <v>0</v>
      </c>
      <c r="VB319" s="92">
        <v>0</v>
      </c>
      <c r="VC319" s="92">
        <v>0</v>
      </c>
      <c r="VD319" s="92">
        <v>0</v>
      </c>
      <c r="VE319" s="92">
        <v>0</v>
      </c>
      <c r="VF319" s="92">
        <v>0</v>
      </c>
      <c r="VG319" s="92">
        <v>0</v>
      </c>
      <c r="VH319" s="92">
        <v>0</v>
      </c>
      <c r="VI319" s="92">
        <v>0</v>
      </c>
      <c r="VJ319" s="92">
        <v>0</v>
      </c>
      <c r="VK319" s="92">
        <v>0</v>
      </c>
      <c r="VL319" s="92">
        <v>0</v>
      </c>
      <c r="VM319" s="92">
        <v>0</v>
      </c>
      <c r="VN319" s="92">
        <v>0</v>
      </c>
      <c r="VO319" s="92">
        <v>0</v>
      </c>
      <c r="VP319" s="92">
        <v>0</v>
      </c>
      <c r="VQ319" s="92">
        <v>0</v>
      </c>
      <c r="VR319" s="92">
        <v>0</v>
      </c>
      <c r="VS319" s="92">
        <v>0</v>
      </c>
      <c r="VT319" s="92">
        <v>0</v>
      </c>
      <c r="VU319" s="92">
        <v>0</v>
      </c>
      <c r="VV319" s="92">
        <v>0</v>
      </c>
      <c r="VW319" s="92">
        <v>0</v>
      </c>
      <c r="VX319" s="92">
        <v>0</v>
      </c>
      <c r="VY319" s="92">
        <v>0</v>
      </c>
      <c r="VZ319" s="92">
        <v>0</v>
      </c>
      <c r="WA319" s="92">
        <v>0</v>
      </c>
      <c r="WB319" s="92">
        <v>0</v>
      </c>
      <c r="WC319" s="92">
        <v>0</v>
      </c>
    </row>
    <row r="320" spans="2:601" ht="13.5" customHeight="1">
      <c r="B320" s="851" t="s">
        <v>2979</v>
      </c>
      <c r="C320" s="92">
        <v>0</v>
      </c>
      <c r="D320" s="92">
        <v>1165.5773200000001</v>
      </c>
      <c r="E320" s="92">
        <v>-1.0835650100000001</v>
      </c>
      <c r="F320" s="92">
        <v>0</v>
      </c>
      <c r="G320" s="92">
        <v>0</v>
      </c>
      <c r="H320" s="92">
        <v>0</v>
      </c>
      <c r="I320" s="92">
        <v>0</v>
      </c>
      <c r="J320" s="92">
        <v>0</v>
      </c>
      <c r="K320" s="92">
        <v>0</v>
      </c>
      <c r="L320" s="92">
        <v>0</v>
      </c>
      <c r="M320" s="92">
        <v>0</v>
      </c>
      <c r="N320" s="92">
        <v>0</v>
      </c>
      <c r="O320" s="92">
        <v>0</v>
      </c>
      <c r="P320" s="92">
        <v>0</v>
      </c>
      <c r="Q320" s="92">
        <v>0</v>
      </c>
      <c r="R320" s="92">
        <v>0</v>
      </c>
      <c r="S320" s="92">
        <v>0</v>
      </c>
      <c r="T320" s="92">
        <v>0</v>
      </c>
      <c r="U320" s="92">
        <v>0</v>
      </c>
      <c r="V320" s="92">
        <v>0</v>
      </c>
      <c r="W320" s="92">
        <v>0</v>
      </c>
      <c r="X320" s="92">
        <v>0</v>
      </c>
      <c r="Y320" s="92">
        <v>0</v>
      </c>
      <c r="Z320" s="92">
        <v>0</v>
      </c>
      <c r="AA320" s="92">
        <v>0</v>
      </c>
      <c r="AB320" s="92">
        <v>0</v>
      </c>
      <c r="AC320" s="92">
        <v>68.440340199999994</v>
      </c>
      <c r="AD320" s="92">
        <v>0</v>
      </c>
      <c r="AE320" s="92">
        <v>0</v>
      </c>
      <c r="AF320" s="92">
        <v>0</v>
      </c>
      <c r="AG320" s="92">
        <v>0</v>
      </c>
      <c r="AH320" s="92">
        <v>0</v>
      </c>
      <c r="AI320" s="92">
        <v>0</v>
      </c>
      <c r="AJ320" s="92">
        <v>0</v>
      </c>
      <c r="AK320" s="92">
        <v>0</v>
      </c>
      <c r="AL320" s="92">
        <v>0</v>
      </c>
      <c r="AM320" s="92">
        <v>0</v>
      </c>
      <c r="AN320" s="92">
        <v>0</v>
      </c>
      <c r="AO320" s="92">
        <v>0</v>
      </c>
      <c r="AP320" s="92">
        <v>0</v>
      </c>
      <c r="AQ320" s="92">
        <v>0</v>
      </c>
      <c r="AR320" s="92">
        <v>0</v>
      </c>
      <c r="AS320" s="92">
        <v>0</v>
      </c>
      <c r="AT320" s="92">
        <v>0</v>
      </c>
      <c r="AU320" s="92">
        <v>0</v>
      </c>
      <c r="AV320" s="92">
        <v>0</v>
      </c>
      <c r="AW320" s="92">
        <v>0</v>
      </c>
      <c r="AX320" s="92">
        <v>0</v>
      </c>
      <c r="AY320" s="92">
        <v>0</v>
      </c>
      <c r="AZ320" s="92">
        <v>0</v>
      </c>
      <c r="BA320" s="92">
        <v>0</v>
      </c>
      <c r="BB320" s="92">
        <v>0</v>
      </c>
      <c r="BC320" s="92">
        <v>0</v>
      </c>
      <c r="BD320" s="92">
        <v>0</v>
      </c>
      <c r="BE320" s="92">
        <v>0</v>
      </c>
      <c r="BF320" s="92">
        <v>0</v>
      </c>
      <c r="BG320" s="92">
        <v>0</v>
      </c>
      <c r="BH320" s="92">
        <v>0</v>
      </c>
      <c r="BI320" s="92">
        <v>0</v>
      </c>
      <c r="BJ320" s="92">
        <v>0</v>
      </c>
      <c r="BK320" s="92">
        <v>0</v>
      </c>
      <c r="BL320" s="92">
        <v>0</v>
      </c>
      <c r="BM320" s="92">
        <v>0</v>
      </c>
      <c r="BN320" s="92">
        <v>0</v>
      </c>
      <c r="BO320" s="92">
        <v>0</v>
      </c>
      <c r="BP320" s="92">
        <v>0</v>
      </c>
      <c r="BQ320" s="92">
        <v>0</v>
      </c>
      <c r="BR320" s="92">
        <v>0</v>
      </c>
      <c r="BS320" s="92">
        <v>0</v>
      </c>
      <c r="BT320" s="92">
        <v>0</v>
      </c>
      <c r="BU320" s="92">
        <v>0</v>
      </c>
      <c r="BV320" s="92">
        <v>0</v>
      </c>
      <c r="BW320" s="92">
        <v>0</v>
      </c>
      <c r="BX320" s="92">
        <v>0</v>
      </c>
      <c r="BY320" s="92">
        <v>0</v>
      </c>
      <c r="BZ320" s="92">
        <v>0</v>
      </c>
      <c r="CA320" s="92">
        <v>0</v>
      </c>
      <c r="CB320" s="92">
        <v>0</v>
      </c>
      <c r="CC320" s="92">
        <v>0</v>
      </c>
      <c r="CD320" s="92">
        <v>0</v>
      </c>
      <c r="CE320" s="92">
        <v>0</v>
      </c>
      <c r="CF320" s="92">
        <v>0</v>
      </c>
      <c r="CG320" s="92">
        <v>0</v>
      </c>
      <c r="CH320" s="92">
        <v>0</v>
      </c>
      <c r="CI320" s="92">
        <v>0</v>
      </c>
      <c r="CJ320" s="92">
        <v>0</v>
      </c>
      <c r="CK320" s="92">
        <v>0</v>
      </c>
      <c r="CL320" s="92">
        <v>0</v>
      </c>
      <c r="CM320" s="92">
        <v>1</v>
      </c>
      <c r="CN320" s="92">
        <v>0</v>
      </c>
      <c r="CO320" s="92">
        <v>0</v>
      </c>
      <c r="CP320" s="92">
        <v>0</v>
      </c>
      <c r="CQ320" s="92">
        <v>0</v>
      </c>
      <c r="CR320" s="92">
        <v>0</v>
      </c>
      <c r="CS320" s="92">
        <v>0</v>
      </c>
      <c r="CT320" s="92">
        <v>0</v>
      </c>
      <c r="CU320" s="92">
        <v>0</v>
      </c>
      <c r="CV320" s="92">
        <v>0</v>
      </c>
      <c r="CW320" s="92">
        <v>0</v>
      </c>
      <c r="CX320" s="92">
        <v>0</v>
      </c>
      <c r="CY320" s="92">
        <v>0</v>
      </c>
      <c r="CZ320" s="92">
        <v>0</v>
      </c>
      <c r="DA320" s="92">
        <v>0</v>
      </c>
      <c r="DB320" s="92">
        <v>0</v>
      </c>
      <c r="DC320" s="92">
        <v>0</v>
      </c>
      <c r="DD320" s="92">
        <v>0</v>
      </c>
      <c r="DE320" s="92">
        <v>0</v>
      </c>
      <c r="DF320" s="92">
        <v>0</v>
      </c>
      <c r="DG320" s="92">
        <v>0</v>
      </c>
      <c r="DH320" s="92">
        <v>0</v>
      </c>
      <c r="DI320" s="92">
        <v>0</v>
      </c>
      <c r="DJ320" s="92">
        <v>0</v>
      </c>
      <c r="DK320" s="92">
        <v>0</v>
      </c>
      <c r="DL320" s="92">
        <v>0</v>
      </c>
      <c r="DM320" s="92">
        <v>0</v>
      </c>
      <c r="DN320" s="92">
        <v>0</v>
      </c>
      <c r="DO320" s="92">
        <v>0</v>
      </c>
      <c r="DP320" s="92">
        <v>0</v>
      </c>
      <c r="DQ320" s="92">
        <v>0</v>
      </c>
      <c r="DR320" s="92">
        <v>0</v>
      </c>
      <c r="DS320" s="92">
        <v>0</v>
      </c>
      <c r="DT320" s="92">
        <v>0</v>
      </c>
      <c r="DU320" s="92">
        <v>0</v>
      </c>
      <c r="DV320" s="92">
        <v>0</v>
      </c>
      <c r="DW320" s="92">
        <v>0</v>
      </c>
      <c r="DX320" s="92">
        <v>0</v>
      </c>
      <c r="DY320" s="92">
        <v>0</v>
      </c>
      <c r="DZ320" s="92">
        <v>0</v>
      </c>
      <c r="EA320" s="92">
        <v>0</v>
      </c>
      <c r="EB320" s="92">
        <v>0</v>
      </c>
      <c r="EC320" s="92">
        <v>0</v>
      </c>
      <c r="ED320" s="92">
        <v>0</v>
      </c>
      <c r="EE320" s="92">
        <v>0</v>
      </c>
      <c r="EF320" s="92">
        <v>0</v>
      </c>
      <c r="EG320" s="92">
        <v>0</v>
      </c>
      <c r="EH320" s="92">
        <v>0</v>
      </c>
      <c r="EI320" s="92">
        <v>0</v>
      </c>
      <c r="EJ320" s="92">
        <v>0</v>
      </c>
      <c r="EK320" s="92">
        <v>0</v>
      </c>
      <c r="EL320" s="92">
        <v>0</v>
      </c>
      <c r="EM320" s="92">
        <v>0</v>
      </c>
      <c r="EN320" s="92">
        <v>0</v>
      </c>
      <c r="EO320" s="92">
        <v>0</v>
      </c>
      <c r="EP320" s="92">
        <v>0</v>
      </c>
      <c r="EQ320" s="92">
        <v>0</v>
      </c>
      <c r="ER320" s="92">
        <v>0</v>
      </c>
      <c r="ES320" s="92">
        <v>0</v>
      </c>
      <c r="ET320" s="92">
        <v>0</v>
      </c>
      <c r="EU320" s="92">
        <v>0</v>
      </c>
      <c r="EV320" s="92">
        <v>0</v>
      </c>
      <c r="EW320" s="92">
        <v>1165.5773200000001</v>
      </c>
      <c r="EX320" s="92">
        <v>0</v>
      </c>
      <c r="EY320" s="92">
        <v>0</v>
      </c>
      <c r="EZ320" s="92">
        <v>0</v>
      </c>
      <c r="FA320" s="92">
        <v>0</v>
      </c>
      <c r="FB320" s="92">
        <v>0</v>
      </c>
      <c r="FC320" s="92">
        <v>0</v>
      </c>
      <c r="FD320" s="92">
        <v>0</v>
      </c>
      <c r="FE320" s="92">
        <v>0</v>
      </c>
      <c r="FF320" s="92">
        <v>0</v>
      </c>
      <c r="FG320" s="92">
        <v>0</v>
      </c>
      <c r="FH320" s="92">
        <v>0</v>
      </c>
      <c r="FI320" s="92">
        <v>0</v>
      </c>
      <c r="FJ320" s="92">
        <v>0</v>
      </c>
      <c r="FK320" s="92">
        <v>0</v>
      </c>
      <c r="FL320" s="92">
        <v>0</v>
      </c>
      <c r="FM320" s="92">
        <v>0</v>
      </c>
      <c r="FN320" s="92">
        <v>0</v>
      </c>
      <c r="FO320" s="92">
        <v>0</v>
      </c>
      <c r="FP320" s="92">
        <v>0</v>
      </c>
      <c r="FQ320" s="92">
        <v>0</v>
      </c>
      <c r="FR320" s="92">
        <v>0</v>
      </c>
      <c r="FS320" s="92">
        <v>0</v>
      </c>
      <c r="FT320" s="92">
        <v>0</v>
      </c>
      <c r="FU320" s="92">
        <v>0</v>
      </c>
      <c r="FV320" s="92">
        <v>0</v>
      </c>
      <c r="FW320" s="92">
        <v>0</v>
      </c>
      <c r="FX320" s="92">
        <v>0</v>
      </c>
      <c r="FY320" s="92">
        <v>0</v>
      </c>
      <c r="FZ320" s="92">
        <v>0</v>
      </c>
      <c r="GA320" s="92">
        <v>0</v>
      </c>
      <c r="GB320" s="92">
        <v>0</v>
      </c>
      <c r="GC320" s="92">
        <v>0</v>
      </c>
      <c r="GD320" s="92">
        <v>0</v>
      </c>
      <c r="GE320" s="92">
        <v>0</v>
      </c>
      <c r="GF320" s="92">
        <v>0</v>
      </c>
      <c r="GG320" s="92">
        <v>0</v>
      </c>
      <c r="GH320" s="92">
        <v>0</v>
      </c>
      <c r="GI320" s="92">
        <v>0</v>
      </c>
      <c r="GJ320" s="92">
        <v>0</v>
      </c>
      <c r="GK320" s="92">
        <v>0</v>
      </c>
      <c r="GL320" s="92">
        <v>0</v>
      </c>
      <c r="GM320" s="92">
        <v>0</v>
      </c>
      <c r="GN320" s="92">
        <v>0</v>
      </c>
      <c r="GO320" s="92">
        <v>0</v>
      </c>
      <c r="GP320" s="92">
        <v>0</v>
      </c>
      <c r="GQ320" s="92">
        <v>0</v>
      </c>
      <c r="GR320" s="92">
        <v>0</v>
      </c>
      <c r="GS320" s="92">
        <v>0</v>
      </c>
      <c r="GT320" s="92">
        <v>0</v>
      </c>
      <c r="GU320" s="92">
        <v>0</v>
      </c>
      <c r="GV320" s="92">
        <v>0</v>
      </c>
      <c r="GW320" s="92">
        <v>0</v>
      </c>
      <c r="GX320" s="92">
        <v>0</v>
      </c>
      <c r="GY320" s="92">
        <v>0</v>
      </c>
      <c r="GZ320" s="92">
        <v>0</v>
      </c>
      <c r="HA320" s="92">
        <v>0</v>
      </c>
      <c r="HB320" s="92">
        <v>0</v>
      </c>
      <c r="HC320" s="92">
        <v>0</v>
      </c>
      <c r="HD320" s="92">
        <v>0</v>
      </c>
      <c r="HE320" s="92">
        <v>0</v>
      </c>
      <c r="HF320" s="92">
        <v>0</v>
      </c>
      <c r="HG320" s="92">
        <v>1</v>
      </c>
      <c r="HH320" s="92">
        <v>0</v>
      </c>
      <c r="HI320" s="92">
        <v>0</v>
      </c>
      <c r="HJ320" s="92">
        <v>0</v>
      </c>
      <c r="HK320" s="92">
        <v>0</v>
      </c>
      <c r="HL320" s="92">
        <v>0</v>
      </c>
      <c r="HM320" s="92">
        <v>0</v>
      </c>
      <c r="HN320" s="92">
        <v>0</v>
      </c>
      <c r="HO320" s="92">
        <v>0</v>
      </c>
      <c r="HP320" s="92">
        <v>0</v>
      </c>
      <c r="HQ320" s="92">
        <v>0</v>
      </c>
      <c r="HR320" s="92">
        <v>0</v>
      </c>
      <c r="HS320" s="92">
        <v>0</v>
      </c>
      <c r="HT320" s="92">
        <v>0</v>
      </c>
      <c r="HU320" s="92">
        <v>0</v>
      </c>
      <c r="HV320" s="92">
        <v>0</v>
      </c>
      <c r="HW320" s="92">
        <v>0</v>
      </c>
      <c r="HX320" s="92">
        <v>0</v>
      </c>
      <c r="HY320" s="92">
        <v>0</v>
      </c>
      <c r="HZ320" s="92">
        <v>0</v>
      </c>
      <c r="IA320" s="92">
        <v>0</v>
      </c>
      <c r="IB320" s="92">
        <v>0</v>
      </c>
      <c r="IC320" s="92">
        <v>0</v>
      </c>
      <c r="ID320" s="92">
        <v>0</v>
      </c>
      <c r="IE320" s="92">
        <v>0</v>
      </c>
      <c r="IF320" s="92">
        <v>0</v>
      </c>
      <c r="IG320" s="92">
        <v>0</v>
      </c>
      <c r="IH320" s="92">
        <v>0</v>
      </c>
      <c r="II320" s="92">
        <v>0</v>
      </c>
      <c r="IJ320" s="92">
        <v>0</v>
      </c>
      <c r="IK320" s="92">
        <v>0</v>
      </c>
      <c r="IL320" s="92">
        <v>0</v>
      </c>
      <c r="IM320" s="92">
        <v>0</v>
      </c>
      <c r="IN320" s="92">
        <v>0</v>
      </c>
      <c r="IO320" s="92">
        <v>0</v>
      </c>
      <c r="IP320" s="92">
        <v>0</v>
      </c>
      <c r="IQ320" s="92">
        <v>0</v>
      </c>
      <c r="IR320" s="92">
        <v>0</v>
      </c>
      <c r="IS320" s="92">
        <v>0</v>
      </c>
      <c r="IT320" s="92">
        <v>68.440340199999994</v>
      </c>
      <c r="IU320" s="92">
        <v>1165.5773200000001</v>
      </c>
      <c r="IV320" s="92">
        <v>31.8635865</v>
      </c>
      <c r="IW320" s="92">
        <v>20</v>
      </c>
      <c r="IX320" s="92">
        <v>17</v>
      </c>
      <c r="IY320" s="92">
        <v>0</v>
      </c>
      <c r="IZ320" s="92">
        <v>1</v>
      </c>
      <c r="JA320" s="92">
        <v>0</v>
      </c>
      <c r="JB320" s="92">
        <v>-15832.2564</v>
      </c>
      <c r="JC320" s="92">
        <v>-929.63803600000006</v>
      </c>
      <c r="JD320" s="92">
        <v>-1.0835650100000001</v>
      </c>
      <c r="JE320" s="92">
        <v>-44.475377799999997</v>
      </c>
      <c r="JF320" s="92">
        <v>-2.6115041300000001</v>
      </c>
      <c r="JG320" s="92">
        <v>3.5798617300000002E-2</v>
      </c>
      <c r="JH320" s="92">
        <v>0.60967049900000003</v>
      </c>
      <c r="JI320" s="92">
        <v>17.030560000000001</v>
      </c>
      <c r="JJ320" s="92">
        <v>61.091900899999999</v>
      </c>
      <c r="JK320" s="92">
        <v>0</v>
      </c>
      <c r="JL320" s="92">
        <v>0</v>
      </c>
      <c r="JM320" s="92">
        <v>0</v>
      </c>
      <c r="JN320" s="92">
        <v>0</v>
      </c>
      <c r="JO320" s="92">
        <v>0</v>
      </c>
      <c r="JP320" s="92">
        <v>0</v>
      </c>
      <c r="JQ320" s="92">
        <v>0</v>
      </c>
      <c r="JR320" s="92">
        <v>0</v>
      </c>
      <c r="JS320" s="92">
        <v>0</v>
      </c>
      <c r="JT320" s="92">
        <v>0</v>
      </c>
      <c r="JU320" s="92">
        <v>0</v>
      </c>
      <c r="JV320" s="92">
        <v>0</v>
      </c>
      <c r="JW320" s="92">
        <v>0</v>
      </c>
      <c r="JX320" s="92">
        <v>0</v>
      </c>
      <c r="JY320" s="92">
        <v>0</v>
      </c>
      <c r="JZ320" s="92">
        <v>0</v>
      </c>
      <c r="KA320" s="92">
        <v>0</v>
      </c>
      <c r="KB320" s="92">
        <v>0</v>
      </c>
      <c r="KC320" s="92">
        <v>0</v>
      </c>
      <c r="KD320" s="92">
        <v>0</v>
      </c>
      <c r="KE320" s="92">
        <v>0</v>
      </c>
      <c r="KF320" s="92">
        <v>0</v>
      </c>
      <c r="KG320" s="92">
        <v>0</v>
      </c>
      <c r="KH320" s="92">
        <v>0</v>
      </c>
      <c r="KI320" s="92">
        <v>0</v>
      </c>
      <c r="KJ320" s="92">
        <v>0</v>
      </c>
      <c r="KK320" s="92">
        <v>0</v>
      </c>
      <c r="KL320" s="92">
        <v>0</v>
      </c>
      <c r="KM320" s="92">
        <v>0</v>
      </c>
      <c r="KN320" s="92">
        <v>0</v>
      </c>
      <c r="KO320" s="92">
        <v>0</v>
      </c>
      <c r="KP320" s="92">
        <v>0</v>
      </c>
      <c r="KQ320" s="92">
        <v>0</v>
      </c>
      <c r="KR320" s="92">
        <v>0</v>
      </c>
      <c r="KS320" s="92">
        <v>0</v>
      </c>
      <c r="KT320" s="92">
        <v>0</v>
      </c>
      <c r="KU320" s="92">
        <v>0</v>
      </c>
      <c r="KV320" s="92">
        <v>0</v>
      </c>
      <c r="KW320" s="92">
        <v>0</v>
      </c>
      <c r="KX320" s="92">
        <v>0</v>
      </c>
      <c r="KY320" s="92">
        <v>0</v>
      </c>
      <c r="KZ320" s="92">
        <v>0</v>
      </c>
      <c r="LA320" s="92">
        <v>0</v>
      </c>
      <c r="LB320" s="92">
        <v>0</v>
      </c>
      <c r="LC320" s="92">
        <v>0</v>
      </c>
      <c r="LD320" s="92">
        <v>0</v>
      </c>
      <c r="LE320" s="92">
        <v>0</v>
      </c>
      <c r="LF320" s="92">
        <v>0</v>
      </c>
      <c r="LG320" s="92">
        <v>0</v>
      </c>
      <c r="LH320" s="92">
        <v>0</v>
      </c>
      <c r="LI320" s="92">
        <v>0</v>
      </c>
      <c r="LJ320" s="92">
        <v>0</v>
      </c>
      <c r="LK320" s="92">
        <v>0</v>
      </c>
      <c r="LL320" s="92">
        <v>0</v>
      </c>
      <c r="LM320" s="92">
        <v>0</v>
      </c>
      <c r="LN320" s="92">
        <v>0</v>
      </c>
      <c r="LO320" s="92">
        <v>0</v>
      </c>
      <c r="LP320" s="92">
        <v>0</v>
      </c>
      <c r="LQ320" s="92">
        <v>0</v>
      </c>
      <c r="LR320" s="92">
        <v>0</v>
      </c>
      <c r="LS320" s="92">
        <v>0</v>
      </c>
      <c r="LT320" s="92">
        <v>0</v>
      </c>
      <c r="LU320" s="92">
        <v>0</v>
      </c>
      <c r="LV320" s="92">
        <v>0</v>
      </c>
      <c r="LW320" s="92">
        <v>0</v>
      </c>
      <c r="LX320" s="92">
        <v>0</v>
      </c>
      <c r="LY320" s="92">
        <v>0</v>
      </c>
      <c r="LZ320" s="92">
        <v>0</v>
      </c>
      <c r="MA320" s="92">
        <v>0</v>
      </c>
      <c r="MB320" s="92">
        <v>0</v>
      </c>
      <c r="MC320" s="92">
        <v>0</v>
      </c>
      <c r="MD320" s="92">
        <v>0</v>
      </c>
      <c r="ME320" s="92">
        <v>0</v>
      </c>
      <c r="MF320" s="92">
        <v>0</v>
      </c>
      <c r="MG320" s="92">
        <v>0</v>
      </c>
      <c r="MH320" s="92">
        <v>0</v>
      </c>
      <c r="MI320" s="92">
        <v>0</v>
      </c>
      <c r="MJ320" s="92">
        <v>0</v>
      </c>
      <c r="MK320" s="92">
        <v>0</v>
      </c>
      <c r="ML320" s="92">
        <v>0</v>
      </c>
      <c r="MM320" s="92">
        <v>0</v>
      </c>
      <c r="MN320" s="92">
        <v>0</v>
      </c>
      <c r="MO320" s="92">
        <v>0</v>
      </c>
      <c r="MP320" s="92">
        <v>0</v>
      </c>
      <c r="MQ320" s="92">
        <v>0</v>
      </c>
      <c r="MR320" s="92">
        <v>0</v>
      </c>
      <c r="MS320" s="92">
        <v>0</v>
      </c>
      <c r="MT320" s="92">
        <v>0</v>
      </c>
      <c r="MU320" s="92">
        <v>0</v>
      </c>
      <c r="MV320" s="92">
        <v>0</v>
      </c>
      <c r="MW320" s="92">
        <v>0</v>
      </c>
      <c r="MX320" s="92">
        <v>0</v>
      </c>
      <c r="MY320" s="92">
        <v>0</v>
      </c>
      <c r="MZ320" s="92">
        <v>0</v>
      </c>
      <c r="NA320" s="92">
        <v>0</v>
      </c>
      <c r="NB320" s="92">
        <v>0</v>
      </c>
      <c r="NC320" s="92">
        <v>0</v>
      </c>
      <c r="ND320" s="92">
        <v>0</v>
      </c>
      <c r="NE320" s="92">
        <v>0</v>
      </c>
      <c r="NF320" s="92">
        <v>0</v>
      </c>
      <c r="NG320" s="92">
        <v>0</v>
      </c>
      <c r="NH320" s="92">
        <v>0</v>
      </c>
      <c r="NI320" s="92">
        <v>0</v>
      </c>
      <c r="NJ320" s="92">
        <v>0</v>
      </c>
      <c r="NK320" s="92">
        <v>0</v>
      </c>
      <c r="NL320" s="92">
        <v>0</v>
      </c>
      <c r="NM320" s="92">
        <v>0</v>
      </c>
      <c r="NN320" s="92">
        <v>0</v>
      </c>
      <c r="NO320" s="92">
        <v>0</v>
      </c>
      <c r="NP320" s="92">
        <v>0</v>
      </c>
      <c r="NQ320" s="92">
        <v>0</v>
      </c>
      <c r="NR320" s="92">
        <v>0</v>
      </c>
      <c r="NS320" s="92">
        <v>0</v>
      </c>
      <c r="NT320" s="92">
        <v>0</v>
      </c>
      <c r="NU320" s="92">
        <v>0</v>
      </c>
      <c r="NV320" s="92">
        <v>0</v>
      </c>
      <c r="NW320" s="92">
        <v>0</v>
      </c>
      <c r="NX320" s="92">
        <v>0</v>
      </c>
      <c r="NY320" s="92">
        <v>0</v>
      </c>
      <c r="NZ320" s="92">
        <v>0</v>
      </c>
      <c r="OA320" s="92">
        <v>0</v>
      </c>
      <c r="OB320" s="92">
        <v>0</v>
      </c>
      <c r="OC320" s="92">
        <v>0</v>
      </c>
      <c r="OD320" s="92">
        <v>0</v>
      </c>
      <c r="OE320" s="92">
        <v>0</v>
      </c>
      <c r="OF320" s="92">
        <v>0</v>
      </c>
      <c r="OG320" s="92">
        <v>0</v>
      </c>
      <c r="OH320" s="92">
        <v>0</v>
      </c>
      <c r="OI320" s="92">
        <v>0</v>
      </c>
      <c r="OJ320" s="92">
        <v>0</v>
      </c>
      <c r="OK320" s="92">
        <v>0</v>
      </c>
      <c r="OL320" s="92">
        <v>0</v>
      </c>
      <c r="OM320" s="92">
        <v>0</v>
      </c>
      <c r="ON320" s="92">
        <v>0</v>
      </c>
      <c r="OO320" s="92">
        <v>0</v>
      </c>
      <c r="OP320" s="92">
        <v>0</v>
      </c>
      <c r="OQ320" s="92">
        <v>0</v>
      </c>
      <c r="OR320" s="92">
        <v>0</v>
      </c>
      <c r="OS320" s="92">
        <v>0</v>
      </c>
      <c r="OT320" s="92">
        <v>0</v>
      </c>
      <c r="OU320" s="92">
        <v>0</v>
      </c>
      <c r="OV320" s="92">
        <v>0</v>
      </c>
      <c r="OW320" s="92">
        <v>0</v>
      </c>
      <c r="OX320" s="92">
        <v>0</v>
      </c>
      <c r="OY320" s="92">
        <v>0</v>
      </c>
      <c r="OZ320" s="92">
        <v>0</v>
      </c>
      <c r="PA320" s="92">
        <v>0</v>
      </c>
      <c r="PB320" s="92">
        <v>0</v>
      </c>
      <c r="PC320" s="92">
        <v>0</v>
      </c>
      <c r="PD320" s="92">
        <v>0</v>
      </c>
      <c r="PE320" s="92">
        <v>0</v>
      </c>
      <c r="PF320" s="92">
        <v>0</v>
      </c>
      <c r="PG320" s="92">
        <v>0</v>
      </c>
      <c r="PH320" s="92">
        <v>0</v>
      </c>
      <c r="PI320" s="92">
        <v>0</v>
      </c>
      <c r="PJ320" s="92">
        <v>0</v>
      </c>
      <c r="PK320" s="92">
        <v>0</v>
      </c>
      <c r="PL320" s="92">
        <v>0</v>
      </c>
      <c r="PM320" s="92">
        <v>0</v>
      </c>
      <c r="PN320" s="92">
        <v>0</v>
      </c>
      <c r="PO320" s="92">
        <v>0</v>
      </c>
      <c r="PP320" s="92">
        <v>0</v>
      </c>
      <c r="PQ320" s="92">
        <v>0</v>
      </c>
      <c r="PR320" s="92">
        <v>0</v>
      </c>
      <c r="PS320" s="92">
        <v>0</v>
      </c>
      <c r="PT320" s="92">
        <v>0</v>
      </c>
      <c r="PU320" s="92">
        <v>0</v>
      </c>
      <c r="PV320" s="92">
        <v>0</v>
      </c>
      <c r="PW320" s="92">
        <v>0</v>
      </c>
      <c r="PX320" s="92">
        <v>0</v>
      </c>
      <c r="PY320" s="92">
        <v>0</v>
      </c>
      <c r="PZ320" s="92">
        <v>0</v>
      </c>
      <c r="QA320" s="92">
        <v>0</v>
      </c>
      <c r="QB320" s="92">
        <v>0</v>
      </c>
      <c r="QC320" s="92">
        <v>0</v>
      </c>
      <c r="QD320" s="92">
        <v>0</v>
      </c>
      <c r="QE320" s="92">
        <v>0</v>
      </c>
      <c r="QF320" s="92">
        <v>0</v>
      </c>
      <c r="QG320" s="92">
        <v>0</v>
      </c>
      <c r="QH320" s="92">
        <v>0</v>
      </c>
      <c r="QI320" s="92">
        <v>0</v>
      </c>
      <c r="QJ320" s="92">
        <v>0</v>
      </c>
      <c r="QK320" s="92">
        <v>0</v>
      </c>
      <c r="QL320" s="92">
        <v>0</v>
      </c>
      <c r="QM320" s="92">
        <v>0</v>
      </c>
      <c r="QN320" s="92">
        <v>0</v>
      </c>
      <c r="QO320" s="92">
        <v>0</v>
      </c>
      <c r="QP320" s="92">
        <v>0</v>
      </c>
      <c r="QQ320" s="92">
        <v>0</v>
      </c>
      <c r="QR320" s="92">
        <v>0</v>
      </c>
      <c r="QS320" s="92">
        <v>0</v>
      </c>
      <c r="QT320" s="92">
        <v>0</v>
      </c>
      <c r="QU320" s="92">
        <v>0</v>
      </c>
      <c r="QV320" s="92">
        <v>0</v>
      </c>
      <c r="QW320" s="92">
        <v>0</v>
      </c>
      <c r="QX320" s="92">
        <v>0</v>
      </c>
      <c r="QY320" s="92">
        <v>0</v>
      </c>
      <c r="QZ320" s="92">
        <v>0</v>
      </c>
      <c r="RA320" s="92">
        <v>0</v>
      </c>
      <c r="RB320" s="92">
        <v>0</v>
      </c>
      <c r="RC320" s="92">
        <v>0</v>
      </c>
      <c r="RD320" s="92">
        <v>0</v>
      </c>
      <c r="RE320" s="92">
        <v>0</v>
      </c>
      <c r="RF320" s="92">
        <v>0</v>
      </c>
      <c r="RG320" s="92">
        <v>0</v>
      </c>
      <c r="RH320" s="92">
        <v>0</v>
      </c>
      <c r="RI320" s="92">
        <v>0</v>
      </c>
      <c r="RJ320" s="92">
        <v>0</v>
      </c>
      <c r="RK320" s="92">
        <v>0</v>
      </c>
      <c r="RL320" s="92">
        <v>0</v>
      </c>
      <c r="RM320" s="92">
        <v>0</v>
      </c>
      <c r="RN320" s="92">
        <v>0</v>
      </c>
      <c r="RO320" s="92">
        <v>0</v>
      </c>
      <c r="RP320" s="92">
        <v>0</v>
      </c>
      <c r="RQ320" s="92">
        <v>0</v>
      </c>
      <c r="RR320" s="92">
        <v>0</v>
      </c>
      <c r="RS320" s="92">
        <v>0</v>
      </c>
      <c r="RT320" s="92">
        <v>0</v>
      </c>
      <c r="RU320" s="92">
        <v>0</v>
      </c>
      <c r="RV320" s="92">
        <v>0</v>
      </c>
      <c r="RW320" s="92">
        <v>0</v>
      </c>
      <c r="RX320" s="92">
        <v>0</v>
      </c>
      <c r="RY320" s="92">
        <v>0</v>
      </c>
      <c r="RZ320" s="92">
        <v>0</v>
      </c>
      <c r="SA320" s="92">
        <v>0</v>
      </c>
      <c r="SB320" s="92">
        <v>0</v>
      </c>
      <c r="SC320" s="92">
        <v>0</v>
      </c>
      <c r="SD320" s="92">
        <v>0</v>
      </c>
      <c r="SE320" s="92">
        <v>0</v>
      </c>
      <c r="SF320" s="92">
        <v>0</v>
      </c>
      <c r="SG320" s="92">
        <v>0</v>
      </c>
      <c r="SH320" s="92">
        <v>0</v>
      </c>
      <c r="SI320" s="92">
        <v>0</v>
      </c>
      <c r="SJ320" s="92">
        <v>0</v>
      </c>
      <c r="SK320" s="92">
        <v>0</v>
      </c>
      <c r="SL320" s="92">
        <v>0</v>
      </c>
      <c r="SM320" s="92">
        <v>0</v>
      </c>
      <c r="SN320" s="92">
        <v>0</v>
      </c>
      <c r="SO320" s="92">
        <v>0</v>
      </c>
      <c r="SP320" s="92">
        <v>0</v>
      </c>
      <c r="SQ320" s="92">
        <v>0</v>
      </c>
      <c r="SR320" s="92">
        <v>0</v>
      </c>
      <c r="SS320" s="92">
        <v>0</v>
      </c>
      <c r="ST320" s="92">
        <v>0</v>
      </c>
      <c r="SU320" s="92">
        <v>0</v>
      </c>
      <c r="SV320" s="92">
        <v>0</v>
      </c>
      <c r="SW320" s="92">
        <v>0</v>
      </c>
      <c r="SX320" s="92">
        <v>0</v>
      </c>
      <c r="SY320" s="92">
        <v>0</v>
      </c>
      <c r="SZ320" s="92">
        <v>0</v>
      </c>
      <c r="TA320" s="92">
        <v>0</v>
      </c>
      <c r="TB320" s="92">
        <v>0</v>
      </c>
      <c r="TC320" s="92">
        <v>17</v>
      </c>
      <c r="TD320" s="92">
        <v>0</v>
      </c>
      <c r="TE320" s="92">
        <v>0</v>
      </c>
      <c r="TF320" s="92">
        <v>0</v>
      </c>
      <c r="TG320" s="92">
        <v>0</v>
      </c>
      <c r="TH320" s="92">
        <v>0</v>
      </c>
      <c r="TI320" s="92">
        <v>0</v>
      </c>
      <c r="TJ320" s="92">
        <v>0</v>
      </c>
      <c r="TK320" s="92">
        <v>0</v>
      </c>
      <c r="TL320" s="92">
        <v>0</v>
      </c>
      <c r="TM320" s="92">
        <v>0</v>
      </c>
      <c r="TN320" s="92">
        <v>0</v>
      </c>
      <c r="TO320" s="92">
        <v>0</v>
      </c>
      <c r="TP320" s="92">
        <v>0</v>
      </c>
      <c r="TQ320" s="92">
        <v>-1250140.49642</v>
      </c>
      <c r="TR320" s="92">
        <v>0</v>
      </c>
      <c r="TS320" s="92">
        <v>0</v>
      </c>
      <c r="TT320" s="92">
        <v>0</v>
      </c>
      <c r="TU320" s="92">
        <v>0</v>
      </c>
      <c r="TV320" s="92">
        <v>0</v>
      </c>
      <c r="TW320" s="92">
        <v>0</v>
      </c>
      <c r="TX320" s="92">
        <v>0</v>
      </c>
      <c r="TY320" s="92">
        <v>0</v>
      </c>
      <c r="TZ320" s="92">
        <v>0</v>
      </c>
      <c r="UA320" s="92">
        <v>0</v>
      </c>
      <c r="UB320" s="92">
        <v>0</v>
      </c>
      <c r="UC320" s="92">
        <v>0</v>
      </c>
      <c r="UD320" s="92">
        <v>0</v>
      </c>
      <c r="UE320" s="92">
        <v>0</v>
      </c>
      <c r="UF320" s="92">
        <v>0</v>
      </c>
      <c r="UG320" s="92">
        <v>0</v>
      </c>
      <c r="UH320" s="92">
        <v>0</v>
      </c>
      <c r="UI320" s="92">
        <v>0</v>
      </c>
      <c r="UJ320" s="92">
        <v>0</v>
      </c>
      <c r="UK320" s="92">
        <v>0</v>
      </c>
      <c r="UL320" s="92">
        <v>0</v>
      </c>
      <c r="UM320" s="92">
        <v>0</v>
      </c>
      <c r="UN320" s="92">
        <v>0</v>
      </c>
      <c r="UO320" s="92">
        <v>0</v>
      </c>
      <c r="UP320" s="92">
        <v>0</v>
      </c>
      <c r="UQ320" s="92">
        <v>0</v>
      </c>
      <c r="UR320" s="92">
        <v>0</v>
      </c>
      <c r="US320" s="92">
        <v>0</v>
      </c>
      <c r="UT320" s="92">
        <v>0</v>
      </c>
      <c r="UU320" s="92">
        <v>0</v>
      </c>
      <c r="UV320" s="92">
        <v>0</v>
      </c>
      <c r="UW320" s="92">
        <v>0</v>
      </c>
      <c r="UX320" s="92">
        <v>0</v>
      </c>
      <c r="UY320" s="92">
        <v>0</v>
      </c>
      <c r="UZ320" s="92">
        <v>0</v>
      </c>
      <c r="VA320" s="92">
        <v>0</v>
      </c>
      <c r="VB320" s="92">
        <v>0</v>
      </c>
      <c r="VC320" s="92">
        <v>0</v>
      </c>
      <c r="VD320" s="92">
        <v>0</v>
      </c>
      <c r="VE320" s="92">
        <v>0</v>
      </c>
      <c r="VF320" s="92">
        <v>0</v>
      </c>
      <c r="VG320" s="92">
        <v>0</v>
      </c>
      <c r="VH320" s="92">
        <v>0</v>
      </c>
      <c r="VI320" s="92">
        <v>0</v>
      </c>
      <c r="VJ320" s="92">
        <v>0</v>
      </c>
      <c r="VK320" s="92">
        <v>0</v>
      </c>
      <c r="VL320" s="92">
        <v>0</v>
      </c>
      <c r="VM320" s="92">
        <v>0</v>
      </c>
      <c r="VN320" s="92">
        <v>0</v>
      </c>
      <c r="VO320" s="92">
        <v>0</v>
      </c>
      <c r="VP320" s="92">
        <v>0</v>
      </c>
      <c r="VQ320" s="92">
        <v>0</v>
      </c>
      <c r="VR320" s="92">
        <v>0</v>
      </c>
      <c r="VS320" s="92">
        <v>0</v>
      </c>
      <c r="VT320" s="92">
        <v>0</v>
      </c>
      <c r="VU320" s="92">
        <v>0</v>
      </c>
      <c r="VV320" s="92">
        <v>0</v>
      </c>
      <c r="VW320" s="92">
        <v>0</v>
      </c>
      <c r="VX320" s="92">
        <v>0</v>
      </c>
      <c r="VY320" s="92">
        <v>0</v>
      </c>
      <c r="VZ320" s="92">
        <v>0</v>
      </c>
      <c r="WA320" s="92">
        <v>0</v>
      </c>
      <c r="WB320" s="92">
        <v>0</v>
      </c>
      <c r="WC320" s="92">
        <v>0</v>
      </c>
    </row>
    <row r="321" spans="2:601" ht="13.5" customHeight="1">
      <c r="B321" s="851" t="s">
        <v>2980</v>
      </c>
      <c r="C321" s="92">
        <v>0</v>
      </c>
      <c r="D321" s="92">
        <v>1322.4930099999999</v>
      </c>
      <c r="E321" s="92">
        <v>-3.37760843</v>
      </c>
      <c r="F321" s="92">
        <v>36.888282500000003</v>
      </c>
      <c r="G321" s="92">
        <v>0</v>
      </c>
      <c r="H321" s="92">
        <v>0</v>
      </c>
      <c r="I321" s="92">
        <v>0</v>
      </c>
      <c r="J321" s="92">
        <v>0</v>
      </c>
      <c r="K321" s="92">
        <v>0</v>
      </c>
      <c r="L321" s="92">
        <v>0</v>
      </c>
      <c r="M321" s="92">
        <v>0</v>
      </c>
      <c r="N321" s="92">
        <v>0</v>
      </c>
      <c r="O321" s="92">
        <v>0</v>
      </c>
      <c r="P321" s="92">
        <v>0</v>
      </c>
      <c r="Q321" s="92">
        <v>0</v>
      </c>
      <c r="R321" s="92">
        <v>0</v>
      </c>
      <c r="S321" s="92">
        <v>0</v>
      </c>
      <c r="T321" s="92">
        <v>0</v>
      </c>
      <c r="U321" s="92">
        <v>0</v>
      </c>
      <c r="V321" s="92">
        <v>0</v>
      </c>
      <c r="W321" s="92">
        <v>0</v>
      </c>
      <c r="X321" s="92">
        <v>0</v>
      </c>
      <c r="Y321" s="92">
        <v>3.6336726800000001</v>
      </c>
      <c r="Z321" s="92">
        <v>0</v>
      </c>
      <c r="AA321" s="92">
        <v>0</v>
      </c>
      <c r="AB321" s="92">
        <v>0</v>
      </c>
      <c r="AC321" s="92">
        <v>0</v>
      </c>
      <c r="AD321" s="92">
        <v>0</v>
      </c>
      <c r="AE321" s="92">
        <v>0</v>
      </c>
      <c r="AF321" s="92">
        <v>0</v>
      </c>
      <c r="AG321" s="92">
        <v>0</v>
      </c>
      <c r="AH321" s="92">
        <v>0</v>
      </c>
      <c r="AI321" s="92">
        <v>0</v>
      </c>
      <c r="AJ321" s="92">
        <v>0</v>
      </c>
      <c r="AK321" s="92">
        <v>0</v>
      </c>
      <c r="AL321" s="92">
        <v>0</v>
      </c>
      <c r="AM321" s="92">
        <v>0</v>
      </c>
      <c r="AN321" s="92">
        <v>0</v>
      </c>
      <c r="AO321" s="92">
        <v>0</v>
      </c>
      <c r="AP321" s="92">
        <v>0</v>
      </c>
      <c r="AQ321" s="92">
        <v>0</v>
      </c>
      <c r="AR321" s="92">
        <v>0</v>
      </c>
      <c r="AS321" s="92">
        <v>0</v>
      </c>
      <c r="AT321" s="92">
        <v>0</v>
      </c>
      <c r="AU321" s="92">
        <v>0</v>
      </c>
      <c r="AV321" s="92">
        <v>0</v>
      </c>
      <c r="AW321" s="92">
        <v>0</v>
      </c>
      <c r="AX321" s="92">
        <v>0</v>
      </c>
      <c r="AY321" s="92">
        <v>0</v>
      </c>
      <c r="AZ321" s="92">
        <v>0</v>
      </c>
      <c r="BA321" s="92">
        <v>0</v>
      </c>
      <c r="BB321" s="92">
        <v>0</v>
      </c>
      <c r="BC321" s="92">
        <v>0</v>
      </c>
      <c r="BD321" s="92">
        <v>0</v>
      </c>
      <c r="BE321" s="92">
        <v>0</v>
      </c>
      <c r="BF321" s="92">
        <v>0</v>
      </c>
      <c r="BG321" s="92">
        <v>0</v>
      </c>
      <c r="BH321" s="92">
        <v>0</v>
      </c>
      <c r="BI321" s="92">
        <v>0</v>
      </c>
      <c r="BJ321" s="92">
        <v>0</v>
      </c>
      <c r="BK321" s="92">
        <v>0</v>
      </c>
      <c r="BL321" s="92">
        <v>0</v>
      </c>
      <c r="BM321" s="92">
        <v>0</v>
      </c>
      <c r="BN321" s="92">
        <v>0</v>
      </c>
      <c r="BO321" s="92">
        <v>0</v>
      </c>
      <c r="BP321" s="92">
        <v>0.91032829800000004</v>
      </c>
      <c r="BQ321" s="92">
        <v>0</v>
      </c>
      <c r="BR321" s="92">
        <v>0</v>
      </c>
      <c r="BS321" s="92">
        <v>0</v>
      </c>
      <c r="BT321" s="92">
        <v>0</v>
      </c>
      <c r="BU321" s="92">
        <v>0</v>
      </c>
      <c r="BV321" s="92">
        <v>0</v>
      </c>
      <c r="BW321" s="92">
        <v>0</v>
      </c>
      <c r="BX321" s="92">
        <v>0</v>
      </c>
      <c r="BY321" s="92">
        <v>0</v>
      </c>
      <c r="BZ321" s="92">
        <v>0</v>
      </c>
      <c r="CA321" s="92">
        <v>0</v>
      </c>
      <c r="CB321" s="92">
        <v>0</v>
      </c>
      <c r="CC321" s="92">
        <v>0</v>
      </c>
      <c r="CD321" s="92">
        <v>0</v>
      </c>
      <c r="CE321" s="92">
        <v>0</v>
      </c>
      <c r="CF321" s="92">
        <v>0</v>
      </c>
      <c r="CG321" s="92">
        <v>0</v>
      </c>
      <c r="CH321" s="92">
        <v>0</v>
      </c>
      <c r="CI321" s="92">
        <v>8.9671701800000003E-2</v>
      </c>
      <c r="CJ321" s="92">
        <v>0</v>
      </c>
      <c r="CK321" s="92">
        <v>0</v>
      </c>
      <c r="CL321" s="92">
        <v>0</v>
      </c>
      <c r="CM321" s="92">
        <v>0</v>
      </c>
      <c r="CN321" s="92">
        <v>0</v>
      </c>
      <c r="CO321" s="92">
        <v>0</v>
      </c>
      <c r="CP321" s="92">
        <v>0</v>
      </c>
      <c r="CQ321" s="92">
        <v>0</v>
      </c>
      <c r="CR321" s="92">
        <v>0</v>
      </c>
      <c r="CS321" s="92">
        <v>0</v>
      </c>
      <c r="CT321" s="92">
        <v>0</v>
      </c>
      <c r="CU321" s="92">
        <v>0</v>
      </c>
      <c r="CV321" s="92">
        <v>0</v>
      </c>
      <c r="CW321" s="92">
        <v>0</v>
      </c>
      <c r="CX321" s="92">
        <v>0</v>
      </c>
      <c r="CY321" s="92">
        <v>0</v>
      </c>
      <c r="CZ321" s="92">
        <v>0</v>
      </c>
      <c r="DA321" s="92">
        <v>0</v>
      </c>
      <c r="DB321" s="92">
        <v>0</v>
      </c>
      <c r="DC321" s="92">
        <v>0</v>
      </c>
      <c r="DD321" s="92">
        <v>0</v>
      </c>
      <c r="DE321" s="92">
        <v>0</v>
      </c>
      <c r="DF321" s="92">
        <v>0</v>
      </c>
      <c r="DG321" s="92">
        <v>0</v>
      </c>
      <c r="DH321" s="92">
        <v>0</v>
      </c>
      <c r="DI321" s="92">
        <v>0</v>
      </c>
      <c r="DJ321" s="92">
        <v>0</v>
      </c>
      <c r="DK321" s="92">
        <v>0</v>
      </c>
      <c r="DL321" s="92">
        <v>0</v>
      </c>
      <c r="DM321" s="92">
        <v>0</v>
      </c>
      <c r="DN321" s="92">
        <v>0</v>
      </c>
      <c r="DO321" s="92">
        <v>0</v>
      </c>
      <c r="DP321" s="92">
        <v>0</v>
      </c>
      <c r="DQ321" s="92">
        <v>0</v>
      </c>
      <c r="DR321" s="92">
        <v>0</v>
      </c>
      <c r="DS321" s="92">
        <v>0</v>
      </c>
      <c r="DT321" s="92">
        <v>0</v>
      </c>
      <c r="DU321" s="92">
        <v>0</v>
      </c>
      <c r="DV321" s="92">
        <v>0</v>
      </c>
      <c r="DW321" s="92">
        <v>0</v>
      </c>
      <c r="DX321" s="92">
        <v>0</v>
      </c>
      <c r="DY321" s="92">
        <v>0</v>
      </c>
      <c r="DZ321" s="92">
        <v>664.55273799999998</v>
      </c>
      <c r="EA321" s="92">
        <v>0</v>
      </c>
      <c r="EB321" s="92">
        <v>0</v>
      </c>
      <c r="EC321" s="92">
        <v>0</v>
      </c>
      <c r="ED321" s="92">
        <v>0</v>
      </c>
      <c r="EE321" s="92">
        <v>0</v>
      </c>
      <c r="EF321" s="92">
        <v>0</v>
      </c>
      <c r="EG321" s="92">
        <v>0</v>
      </c>
      <c r="EH321" s="92">
        <v>0</v>
      </c>
      <c r="EI321" s="92">
        <v>0</v>
      </c>
      <c r="EJ321" s="92">
        <v>0</v>
      </c>
      <c r="EK321" s="92">
        <v>0</v>
      </c>
      <c r="EL321" s="92">
        <v>0</v>
      </c>
      <c r="EM321" s="92">
        <v>0</v>
      </c>
      <c r="EN321" s="92">
        <v>0</v>
      </c>
      <c r="EO321" s="92">
        <v>0</v>
      </c>
      <c r="EP321" s="92">
        <v>0</v>
      </c>
      <c r="EQ321" s="92">
        <v>0</v>
      </c>
      <c r="ER321" s="92">
        <v>0</v>
      </c>
      <c r="ES321" s="92">
        <v>327.31702000000001</v>
      </c>
      <c r="ET321" s="92">
        <v>0</v>
      </c>
      <c r="EU321" s="92">
        <v>0</v>
      </c>
      <c r="EV321" s="92">
        <v>0</v>
      </c>
      <c r="EW321" s="92">
        <v>0</v>
      </c>
      <c r="EX321" s="92">
        <v>0</v>
      </c>
      <c r="EY321" s="92">
        <v>0</v>
      </c>
      <c r="EZ321" s="92">
        <v>0</v>
      </c>
      <c r="FA321" s="92">
        <v>0</v>
      </c>
      <c r="FB321" s="92">
        <v>0</v>
      </c>
      <c r="FC321" s="92">
        <v>0</v>
      </c>
      <c r="FD321" s="92">
        <v>0</v>
      </c>
      <c r="FE321" s="92">
        <v>0</v>
      </c>
      <c r="FF321" s="92">
        <v>0</v>
      </c>
      <c r="FG321" s="92">
        <v>0</v>
      </c>
      <c r="FH321" s="92">
        <v>0</v>
      </c>
      <c r="FI321" s="92">
        <v>0</v>
      </c>
      <c r="FJ321" s="92">
        <v>0</v>
      </c>
      <c r="FK321" s="92">
        <v>0</v>
      </c>
      <c r="FL321" s="92">
        <v>0</v>
      </c>
      <c r="FM321" s="92">
        <v>0</v>
      </c>
      <c r="FN321" s="92">
        <v>0</v>
      </c>
      <c r="FO321" s="92">
        <v>0</v>
      </c>
      <c r="FP321" s="92">
        <v>0</v>
      </c>
      <c r="FQ321" s="92">
        <v>0</v>
      </c>
      <c r="FR321" s="92">
        <v>0</v>
      </c>
      <c r="FS321" s="92">
        <v>0</v>
      </c>
      <c r="FT321" s="92">
        <v>0</v>
      </c>
      <c r="FU321" s="92">
        <v>0</v>
      </c>
      <c r="FV321" s="92">
        <v>0</v>
      </c>
      <c r="FW321" s="92">
        <v>0</v>
      </c>
      <c r="FX321" s="92">
        <v>0</v>
      </c>
      <c r="FY321" s="92">
        <v>0</v>
      </c>
      <c r="FZ321" s="92">
        <v>0</v>
      </c>
      <c r="GA321" s="92">
        <v>0</v>
      </c>
      <c r="GB321" s="92">
        <v>0</v>
      </c>
      <c r="GC321" s="92">
        <v>0</v>
      </c>
      <c r="GD321" s="92">
        <v>0</v>
      </c>
      <c r="GE321" s="92">
        <v>0</v>
      </c>
      <c r="GF321" s="92">
        <v>0</v>
      </c>
      <c r="GG321" s="92">
        <v>0</v>
      </c>
      <c r="GH321" s="92">
        <v>0</v>
      </c>
      <c r="GI321" s="92">
        <v>0</v>
      </c>
      <c r="GJ321" s="92">
        <v>0.67</v>
      </c>
      <c r="GK321" s="92">
        <v>0</v>
      </c>
      <c r="GL321" s="92">
        <v>0</v>
      </c>
      <c r="GM321" s="92">
        <v>0</v>
      </c>
      <c r="GN321" s="92">
        <v>0</v>
      </c>
      <c r="GO321" s="92">
        <v>0</v>
      </c>
      <c r="GP321" s="92">
        <v>0</v>
      </c>
      <c r="GQ321" s="92">
        <v>0</v>
      </c>
      <c r="GR321" s="92">
        <v>0</v>
      </c>
      <c r="GS321" s="92">
        <v>0</v>
      </c>
      <c r="GT321" s="92">
        <v>0</v>
      </c>
      <c r="GU321" s="92">
        <v>0</v>
      </c>
      <c r="GV321" s="92">
        <v>0</v>
      </c>
      <c r="GW321" s="92">
        <v>0</v>
      </c>
      <c r="GX321" s="92">
        <v>0</v>
      </c>
      <c r="GY321" s="92">
        <v>0</v>
      </c>
      <c r="GZ321" s="92">
        <v>0</v>
      </c>
      <c r="HA321" s="92">
        <v>0</v>
      </c>
      <c r="HB321" s="92">
        <v>0</v>
      </c>
      <c r="HC321" s="92">
        <v>0.33</v>
      </c>
      <c r="HD321" s="92">
        <v>0</v>
      </c>
      <c r="HE321" s="92">
        <v>0</v>
      </c>
      <c r="HF321" s="92">
        <v>0</v>
      </c>
      <c r="HG321" s="92">
        <v>0</v>
      </c>
      <c r="HH321" s="92">
        <v>0</v>
      </c>
      <c r="HI321" s="92">
        <v>0</v>
      </c>
      <c r="HJ321" s="92">
        <v>0</v>
      </c>
      <c r="HK321" s="92">
        <v>0</v>
      </c>
      <c r="HL321" s="92">
        <v>0</v>
      </c>
      <c r="HM321" s="92">
        <v>0</v>
      </c>
      <c r="HN321" s="92">
        <v>0</v>
      </c>
      <c r="HO321" s="92">
        <v>0</v>
      </c>
      <c r="HP321" s="92">
        <v>0</v>
      </c>
      <c r="HQ321" s="92">
        <v>0</v>
      </c>
      <c r="HR321" s="92">
        <v>0</v>
      </c>
      <c r="HS321" s="92">
        <v>0</v>
      </c>
      <c r="HT321" s="92">
        <v>0</v>
      </c>
      <c r="HU321" s="92">
        <v>0</v>
      </c>
      <c r="HV321" s="92">
        <v>0</v>
      </c>
      <c r="HW321" s="92">
        <v>0</v>
      </c>
      <c r="HX321" s="92">
        <v>0</v>
      </c>
      <c r="HY321" s="92">
        <v>0</v>
      </c>
      <c r="HZ321" s="92">
        <v>0</v>
      </c>
      <c r="IA321" s="92">
        <v>0</v>
      </c>
      <c r="IB321" s="92">
        <v>0</v>
      </c>
      <c r="IC321" s="92">
        <v>0</v>
      </c>
      <c r="ID321" s="92">
        <v>0</v>
      </c>
      <c r="IE321" s="92">
        <v>0</v>
      </c>
      <c r="IF321" s="92">
        <v>0</v>
      </c>
      <c r="IG321" s="92">
        <v>0</v>
      </c>
      <c r="IH321" s="92">
        <v>0</v>
      </c>
      <c r="II321" s="92">
        <v>0</v>
      </c>
      <c r="IJ321" s="92">
        <v>0</v>
      </c>
      <c r="IK321" s="92">
        <v>0</v>
      </c>
      <c r="IL321" s="92">
        <v>0</v>
      </c>
      <c r="IM321" s="92">
        <v>0</v>
      </c>
      <c r="IN321" s="92">
        <v>0</v>
      </c>
      <c r="IO321" s="92">
        <v>0</v>
      </c>
      <c r="IP321" s="92">
        <v>0</v>
      </c>
      <c r="IQ321" s="92">
        <v>0</v>
      </c>
      <c r="IR321" s="92">
        <v>0</v>
      </c>
      <c r="IS321" s="92">
        <v>0</v>
      </c>
      <c r="IT321" s="92">
        <v>40.521955200000001</v>
      </c>
      <c r="IU321" s="92">
        <v>991.86975800000005</v>
      </c>
      <c r="IV321" s="92">
        <v>15.5079432</v>
      </c>
      <c r="IW321" s="92">
        <v>20</v>
      </c>
      <c r="IX321" s="92">
        <v>1</v>
      </c>
      <c r="IY321" s="92">
        <v>0</v>
      </c>
      <c r="IZ321" s="92">
        <v>1</v>
      </c>
      <c r="JA321" s="92">
        <v>0</v>
      </c>
      <c r="JB321" s="92">
        <v>-77043.620599999995</v>
      </c>
      <c r="JC321" s="92">
        <v>-3147.5484700000002</v>
      </c>
      <c r="JD321" s="92">
        <v>-3.1219581399999998</v>
      </c>
      <c r="JE321" s="92">
        <v>-47.042265800000003</v>
      </c>
      <c r="JF321" s="92">
        <v>-1.92186985</v>
      </c>
      <c r="JG321" s="92">
        <v>4.3549677100000003E-2</v>
      </c>
      <c r="JH321" s="92">
        <v>1.0659803400000001</v>
      </c>
      <c r="JI321" s="92">
        <v>24.477342100000001</v>
      </c>
      <c r="JJ321" s="92">
        <v>15.5654372</v>
      </c>
      <c r="JK321" s="92">
        <v>0</v>
      </c>
      <c r="JL321" s="92">
        <v>0</v>
      </c>
      <c r="JM321" s="92">
        <v>0</v>
      </c>
      <c r="JN321" s="92">
        <v>0</v>
      </c>
      <c r="JO321" s="92">
        <v>0</v>
      </c>
      <c r="JP321" s="92">
        <v>0</v>
      </c>
      <c r="JQ321" s="92">
        <v>0</v>
      </c>
      <c r="JR321" s="92">
        <v>0</v>
      </c>
      <c r="JS321" s="92">
        <v>0</v>
      </c>
      <c r="JT321" s="92">
        <v>0</v>
      </c>
      <c r="JU321" s="92">
        <v>0</v>
      </c>
      <c r="JV321" s="92">
        <v>0</v>
      </c>
      <c r="JW321" s="92">
        <v>0</v>
      </c>
      <c r="JX321" s="92">
        <v>0</v>
      </c>
      <c r="JY321" s="92">
        <v>0</v>
      </c>
      <c r="JZ321" s="92">
        <v>0</v>
      </c>
      <c r="KA321" s="92">
        <v>0</v>
      </c>
      <c r="KB321" s="92">
        <v>0</v>
      </c>
      <c r="KC321" s="92">
        <v>0</v>
      </c>
      <c r="KD321" s="92">
        <v>0</v>
      </c>
      <c r="KE321" s="92">
        <v>0</v>
      </c>
      <c r="KF321" s="92">
        <v>0</v>
      </c>
      <c r="KG321" s="92">
        <v>0</v>
      </c>
      <c r="KH321" s="92">
        <v>0</v>
      </c>
      <c r="KI321" s="92">
        <v>0</v>
      </c>
      <c r="KJ321" s="92">
        <v>0</v>
      </c>
      <c r="KK321" s="92">
        <v>0</v>
      </c>
      <c r="KL321" s="92">
        <v>0</v>
      </c>
      <c r="KM321" s="92">
        <v>0</v>
      </c>
      <c r="KN321" s="92">
        <v>0</v>
      </c>
      <c r="KO321" s="92">
        <v>0</v>
      </c>
      <c r="KP321" s="92">
        <v>0</v>
      </c>
      <c r="KQ321" s="92">
        <v>0</v>
      </c>
      <c r="KR321" s="92">
        <v>0</v>
      </c>
      <c r="KS321" s="92">
        <v>0</v>
      </c>
      <c r="KT321" s="92">
        <v>0</v>
      </c>
      <c r="KU321" s="92">
        <v>0</v>
      </c>
      <c r="KV321" s="92">
        <v>0</v>
      </c>
      <c r="KW321" s="92">
        <v>0</v>
      </c>
      <c r="KX321" s="92">
        <v>0</v>
      </c>
      <c r="KY321" s="92">
        <v>0</v>
      </c>
      <c r="KZ321" s="92">
        <v>0</v>
      </c>
      <c r="LA321" s="92">
        <v>0</v>
      </c>
      <c r="LB321" s="92">
        <v>0</v>
      </c>
      <c r="LC321" s="92">
        <v>0</v>
      </c>
      <c r="LD321" s="92">
        <v>0</v>
      </c>
      <c r="LE321" s="92">
        <v>0</v>
      </c>
      <c r="LF321" s="92">
        <v>0</v>
      </c>
      <c r="LG321" s="92">
        <v>0</v>
      </c>
      <c r="LH321" s="92">
        <v>0</v>
      </c>
      <c r="LI321" s="92">
        <v>0</v>
      </c>
      <c r="LJ321" s="92">
        <v>14.475877499999999</v>
      </c>
      <c r="LK321" s="92">
        <v>0</v>
      </c>
      <c r="LL321" s="92">
        <v>0</v>
      </c>
      <c r="LM321" s="92">
        <v>0</v>
      </c>
      <c r="LN321" s="92">
        <v>0</v>
      </c>
      <c r="LO321" s="92">
        <v>0</v>
      </c>
      <c r="LP321" s="92">
        <v>0</v>
      </c>
      <c r="LQ321" s="92">
        <v>0</v>
      </c>
      <c r="LR321" s="92">
        <v>0</v>
      </c>
      <c r="LS321" s="92">
        <v>0</v>
      </c>
      <c r="LT321" s="92">
        <v>0</v>
      </c>
      <c r="LU321" s="92">
        <v>0</v>
      </c>
      <c r="LV321" s="92">
        <v>0</v>
      </c>
      <c r="LW321" s="92">
        <v>0</v>
      </c>
      <c r="LX321" s="92">
        <v>0</v>
      </c>
      <c r="LY321" s="92">
        <v>0</v>
      </c>
      <c r="LZ321" s="92">
        <v>0</v>
      </c>
      <c r="MA321" s="92">
        <v>0</v>
      </c>
      <c r="MB321" s="92">
        <v>0</v>
      </c>
      <c r="MC321" s="92">
        <v>0</v>
      </c>
      <c r="MD321" s="92">
        <v>0</v>
      </c>
      <c r="ME321" s="92">
        <v>0</v>
      </c>
      <c r="MF321" s="92">
        <v>0</v>
      </c>
      <c r="MG321" s="92">
        <v>0</v>
      </c>
      <c r="MH321" s="92">
        <v>0</v>
      </c>
      <c r="MI321" s="92">
        <v>0</v>
      </c>
      <c r="MJ321" s="92">
        <v>0</v>
      </c>
      <c r="MK321" s="92">
        <v>0</v>
      </c>
      <c r="ML321" s="92">
        <v>0</v>
      </c>
      <c r="MM321" s="92">
        <v>0</v>
      </c>
      <c r="MN321" s="92">
        <v>0</v>
      </c>
      <c r="MO321" s="92">
        <v>0</v>
      </c>
      <c r="MP321" s="92">
        <v>0</v>
      </c>
      <c r="MQ321" s="92">
        <v>0</v>
      </c>
      <c r="MR321" s="92">
        <v>0</v>
      </c>
      <c r="MS321" s="92">
        <v>0</v>
      </c>
      <c r="MT321" s="92">
        <v>0</v>
      </c>
      <c r="MU321" s="92">
        <v>0</v>
      </c>
      <c r="MV321" s="92">
        <v>0</v>
      </c>
      <c r="MW321" s="92">
        <v>0</v>
      </c>
      <c r="MX321" s="92">
        <v>0</v>
      </c>
      <c r="MY321" s="92">
        <v>0</v>
      </c>
      <c r="MZ321" s="92">
        <v>0</v>
      </c>
      <c r="NA321" s="92">
        <v>0</v>
      </c>
      <c r="NB321" s="92">
        <v>0</v>
      </c>
      <c r="NC321" s="92">
        <v>0</v>
      </c>
      <c r="ND321" s="92">
        <v>0</v>
      </c>
      <c r="NE321" s="92">
        <v>0</v>
      </c>
      <c r="NF321" s="92">
        <v>0</v>
      </c>
      <c r="NG321" s="92">
        <v>0</v>
      </c>
      <c r="NH321" s="92">
        <v>0</v>
      </c>
      <c r="NI321" s="92">
        <v>0</v>
      </c>
      <c r="NJ321" s="92">
        <v>0</v>
      </c>
      <c r="NK321" s="92">
        <v>0</v>
      </c>
      <c r="NL321" s="92">
        <v>0</v>
      </c>
      <c r="NM321" s="92">
        <v>0</v>
      </c>
      <c r="NN321" s="92">
        <v>0</v>
      </c>
      <c r="NO321" s="92">
        <v>0</v>
      </c>
      <c r="NP321" s="92">
        <v>0</v>
      </c>
      <c r="NQ321" s="92">
        <v>0</v>
      </c>
      <c r="NR321" s="92">
        <v>0</v>
      </c>
      <c r="NS321" s="92">
        <v>0</v>
      </c>
      <c r="NT321" s="92">
        <v>1</v>
      </c>
      <c r="NU321" s="92">
        <v>0</v>
      </c>
      <c r="NV321" s="92">
        <v>0</v>
      </c>
      <c r="NW321" s="92">
        <v>0</v>
      </c>
      <c r="NX321" s="92">
        <v>0</v>
      </c>
      <c r="NY321" s="92">
        <v>0</v>
      </c>
      <c r="NZ321" s="92">
        <v>0</v>
      </c>
      <c r="OA321" s="92">
        <v>0</v>
      </c>
      <c r="OB321" s="92">
        <v>0</v>
      </c>
      <c r="OC321" s="92">
        <v>0</v>
      </c>
      <c r="OD321" s="92">
        <v>0</v>
      </c>
      <c r="OE321" s="92">
        <v>0</v>
      </c>
      <c r="OF321" s="92">
        <v>0</v>
      </c>
      <c r="OG321" s="92">
        <v>0</v>
      </c>
      <c r="OH321" s="92">
        <v>0</v>
      </c>
      <c r="OI321" s="92">
        <v>0</v>
      </c>
      <c r="OJ321" s="92">
        <v>0</v>
      </c>
      <c r="OK321" s="92">
        <v>0</v>
      </c>
      <c r="OL321" s="92">
        <v>0</v>
      </c>
      <c r="OM321" s="92">
        <v>0</v>
      </c>
      <c r="ON321" s="92">
        <v>0</v>
      </c>
      <c r="OO321" s="92">
        <v>0</v>
      </c>
      <c r="OP321" s="92">
        <v>0</v>
      </c>
      <c r="OQ321" s="92">
        <v>0</v>
      </c>
      <c r="OR321" s="92">
        <v>0</v>
      </c>
      <c r="OS321" s="92">
        <v>0</v>
      </c>
      <c r="OT321" s="92">
        <v>0</v>
      </c>
      <c r="OU321" s="92">
        <v>0</v>
      </c>
      <c r="OV321" s="92">
        <v>0</v>
      </c>
      <c r="OW321" s="92">
        <v>0</v>
      </c>
      <c r="OX321" s="92">
        <v>0</v>
      </c>
      <c r="OY321" s="92">
        <v>0</v>
      </c>
      <c r="OZ321" s="92">
        <v>0</v>
      </c>
      <c r="PA321" s="92">
        <v>0</v>
      </c>
      <c r="PB321" s="92">
        <v>0</v>
      </c>
      <c r="PC321" s="92">
        <v>0</v>
      </c>
      <c r="PD321" s="92">
        <v>0</v>
      </c>
      <c r="PE321" s="92">
        <v>0</v>
      </c>
      <c r="PF321" s="92">
        <v>0</v>
      </c>
      <c r="PG321" s="92">
        <v>0</v>
      </c>
      <c r="PH321" s="92">
        <v>0</v>
      </c>
      <c r="PI321" s="92">
        <v>0</v>
      </c>
      <c r="PJ321" s="92">
        <v>0</v>
      </c>
      <c r="PK321" s="92">
        <v>0</v>
      </c>
      <c r="PL321" s="92">
        <v>0</v>
      </c>
      <c r="PM321" s="92">
        <v>0</v>
      </c>
      <c r="PN321" s="92">
        <v>0</v>
      </c>
      <c r="PO321" s="92">
        <v>0</v>
      </c>
      <c r="PP321" s="92">
        <v>0</v>
      </c>
      <c r="PQ321" s="92">
        <v>0</v>
      </c>
      <c r="PR321" s="92">
        <v>0</v>
      </c>
      <c r="PS321" s="92">
        <v>0</v>
      </c>
      <c r="PT321" s="92">
        <v>0</v>
      </c>
      <c r="PU321" s="92">
        <v>0</v>
      </c>
      <c r="PV321" s="92">
        <v>0</v>
      </c>
      <c r="PW321" s="92">
        <v>0</v>
      </c>
      <c r="PX321" s="92">
        <v>0</v>
      </c>
      <c r="PY321" s="92">
        <v>0</v>
      </c>
      <c r="PZ321" s="92">
        <v>0</v>
      </c>
      <c r="QA321" s="92">
        <v>0</v>
      </c>
      <c r="QB321" s="92">
        <v>0</v>
      </c>
      <c r="QC321" s="92">
        <v>0</v>
      </c>
      <c r="QD321" s="92">
        <v>330.62325299999998</v>
      </c>
      <c r="QE321" s="92">
        <v>0</v>
      </c>
      <c r="QF321" s="92">
        <v>0</v>
      </c>
      <c r="QG321" s="92">
        <v>0</v>
      </c>
      <c r="QH321" s="92">
        <v>0</v>
      </c>
      <c r="QI321" s="92">
        <v>0</v>
      </c>
      <c r="QJ321" s="92">
        <v>0</v>
      </c>
      <c r="QK321" s="92">
        <v>0</v>
      </c>
      <c r="QL321" s="92">
        <v>0</v>
      </c>
      <c r="QM321" s="92">
        <v>0</v>
      </c>
      <c r="QN321" s="92">
        <v>0</v>
      </c>
      <c r="QO321" s="92">
        <v>0</v>
      </c>
      <c r="QP321" s="92">
        <v>0</v>
      </c>
      <c r="QQ321" s="92">
        <v>0</v>
      </c>
      <c r="QR321" s="92">
        <v>0</v>
      </c>
      <c r="QS321" s="92">
        <v>0</v>
      </c>
      <c r="QT321" s="92">
        <v>0</v>
      </c>
      <c r="QU321" s="92">
        <v>0</v>
      </c>
      <c r="QV321" s="92">
        <v>0</v>
      </c>
      <c r="QW321" s="92">
        <v>0</v>
      </c>
      <c r="QX321" s="92">
        <v>0</v>
      </c>
      <c r="QY321" s="92">
        <v>0</v>
      </c>
      <c r="QZ321" s="92">
        <v>0</v>
      </c>
      <c r="RA321" s="92">
        <v>0</v>
      </c>
      <c r="RB321" s="92">
        <v>0</v>
      </c>
      <c r="RC321" s="92">
        <v>0</v>
      </c>
      <c r="RD321" s="92">
        <v>0</v>
      </c>
      <c r="RE321" s="92">
        <v>0</v>
      </c>
      <c r="RF321" s="92">
        <v>0</v>
      </c>
      <c r="RG321" s="92">
        <v>0</v>
      </c>
      <c r="RH321" s="92">
        <v>0</v>
      </c>
      <c r="RI321" s="92">
        <v>0</v>
      </c>
      <c r="RJ321" s="92">
        <v>0</v>
      </c>
      <c r="RK321" s="92">
        <v>0</v>
      </c>
      <c r="RL321" s="92">
        <v>0</v>
      </c>
      <c r="RM321" s="92">
        <v>0</v>
      </c>
      <c r="RN321" s="92">
        <v>0</v>
      </c>
      <c r="RO321" s="92">
        <v>0</v>
      </c>
      <c r="RP321" s="92">
        <v>0</v>
      </c>
      <c r="RQ321" s="92">
        <v>0</v>
      </c>
      <c r="RR321" s="92">
        <v>0</v>
      </c>
      <c r="RS321" s="92">
        <v>0</v>
      </c>
      <c r="RT321" s="92">
        <v>0</v>
      </c>
      <c r="RU321" s="92">
        <v>0</v>
      </c>
      <c r="RV321" s="92">
        <v>0</v>
      </c>
      <c r="RW321" s="92">
        <v>0</v>
      </c>
      <c r="RX321" s="92">
        <v>0</v>
      </c>
      <c r="RY321" s="92">
        <v>0</v>
      </c>
      <c r="RZ321" s="92">
        <v>0</v>
      </c>
      <c r="SA321" s="92">
        <v>0</v>
      </c>
      <c r="SB321" s="92">
        <v>0</v>
      </c>
      <c r="SC321" s="92">
        <v>0</v>
      </c>
      <c r="SD321" s="92">
        <v>0</v>
      </c>
      <c r="SE321" s="92">
        <v>0</v>
      </c>
      <c r="SF321" s="92">
        <v>0</v>
      </c>
      <c r="SG321" s="92">
        <v>0</v>
      </c>
      <c r="SH321" s="92">
        <v>0</v>
      </c>
      <c r="SI321" s="92">
        <v>0</v>
      </c>
      <c r="SJ321" s="92">
        <v>0</v>
      </c>
      <c r="SK321" s="92">
        <v>0</v>
      </c>
      <c r="SL321" s="92">
        <v>0</v>
      </c>
      <c r="SM321" s="92">
        <v>0</v>
      </c>
      <c r="SN321" s="92">
        <v>1</v>
      </c>
      <c r="SO321" s="92">
        <v>0</v>
      </c>
      <c r="SP321" s="92">
        <v>0</v>
      </c>
      <c r="SQ321" s="92">
        <v>0</v>
      </c>
      <c r="SR321" s="92">
        <v>0</v>
      </c>
      <c r="SS321" s="92">
        <v>0</v>
      </c>
      <c r="ST321" s="92">
        <v>0</v>
      </c>
      <c r="SU321" s="92">
        <v>0</v>
      </c>
      <c r="SV321" s="92">
        <v>0</v>
      </c>
      <c r="SW321" s="92">
        <v>0</v>
      </c>
      <c r="SX321" s="92">
        <v>0</v>
      </c>
      <c r="SY321" s="92">
        <v>14.475877499999999</v>
      </c>
      <c r="SZ321" s="92">
        <v>330.62325299999998</v>
      </c>
      <c r="TA321" s="92">
        <v>3.6672223100000001</v>
      </c>
      <c r="TB321" s="92">
        <v>20</v>
      </c>
      <c r="TC321" s="92">
        <v>1</v>
      </c>
      <c r="TD321" s="92">
        <v>0</v>
      </c>
      <c r="TE321" s="92">
        <v>0</v>
      </c>
      <c r="TF321" s="92">
        <v>1</v>
      </c>
      <c r="TG321" s="92">
        <v>-17660.434600000001</v>
      </c>
      <c r="TH321" s="92">
        <v>-773.23747200000003</v>
      </c>
      <c r="TI321" s="92">
        <v>-0.255650288</v>
      </c>
      <c r="TJ321" s="92">
        <v>-59.234594700000002</v>
      </c>
      <c r="TK321" s="92">
        <v>-2.5935040300000001</v>
      </c>
      <c r="TL321" s="92">
        <v>6.5789473700000003E-2</v>
      </c>
      <c r="TM321" s="92">
        <v>1.5026052599999999</v>
      </c>
      <c r="TN321" s="92">
        <v>22.839600000000001</v>
      </c>
      <c r="TO321" s="92">
        <v>0</v>
      </c>
      <c r="TP321" s="92">
        <v>0.62472096899999996</v>
      </c>
      <c r="TQ321" s="92">
        <v>-3922086.9299900001</v>
      </c>
      <c r="TR321" s="92">
        <v>3.0280605555555598E-3</v>
      </c>
      <c r="TS321" s="92">
        <v>0</v>
      </c>
      <c r="TT321" s="92">
        <v>0</v>
      </c>
      <c r="TU321" s="92">
        <v>0</v>
      </c>
      <c r="TV321" s="92">
        <v>0</v>
      </c>
      <c r="TW321" s="92">
        <v>0</v>
      </c>
      <c r="TX321" s="92">
        <v>0</v>
      </c>
      <c r="TY321" s="92">
        <v>0</v>
      </c>
      <c r="TZ321" s="92">
        <v>0</v>
      </c>
      <c r="UA321" s="92">
        <v>0</v>
      </c>
      <c r="UB321" s="92">
        <v>0</v>
      </c>
      <c r="UC321" s="92">
        <v>0</v>
      </c>
      <c r="UD321" s="92">
        <v>0</v>
      </c>
      <c r="UE321" s="92">
        <v>0</v>
      </c>
      <c r="UF321" s="92">
        <v>0</v>
      </c>
      <c r="UG321" s="92">
        <v>0</v>
      </c>
      <c r="UH321" s="92">
        <v>0</v>
      </c>
      <c r="UI321" s="92">
        <v>0</v>
      </c>
      <c r="UJ321" s="92">
        <v>0</v>
      </c>
      <c r="UK321" s="92">
        <v>0</v>
      </c>
      <c r="UL321" s="92">
        <v>0</v>
      </c>
      <c r="UM321" s="92">
        <v>0</v>
      </c>
      <c r="UN321" s="92">
        <v>0</v>
      </c>
      <c r="UO321" s="92">
        <v>0</v>
      </c>
      <c r="UP321" s="92">
        <v>0</v>
      </c>
      <c r="UQ321" s="92">
        <v>0</v>
      </c>
      <c r="UR321" s="92">
        <v>0</v>
      </c>
      <c r="US321" s="92">
        <v>0</v>
      </c>
      <c r="UT321" s="92">
        <v>0</v>
      </c>
      <c r="UU321" s="92">
        <v>0</v>
      </c>
      <c r="UV321" s="92">
        <v>0</v>
      </c>
      <c r="UW321" s="92">
        <v>0</v>
      </c>
      <c r="UX321" s="92">
        <v>0</v>
      </c>
      <c r="UY321" s="92">
        <v>0</v>
      </c>
      <c r="UZ321" s="92">
        <v>0</v>
      </c>
      <c r="VA321" s="92">
        <v>0</v>
      </c>
      <c r="VB321" s="92">
        <v>0</v>
      </c>
      <c r="VC321" s="92">
        <v>0</v>
      </c>
      <c r="VD321" s="92">
        <v>0</v>
      </c>
      <c r="VE321" s="92">
        <v>0</v>
      </c>
      <c r="VF321" s="92">
        <v>0</v>
      </c>
      <c r="VG321" s="92">
        <v>0</v>
      </c>
      <c r="VH321" s="92">
        <v>0</v>
      </c>
      <c r="VI321" s="92">
        <v>0</v>
      </c>
      <c r="VJ321" s="92">
        <v>0</v>
      </c>
      <c r="VK321" s="92">
        <v>0</v>
      </c>
      <c r="VL321" s="92">
        <v>0</v>
      </c>
      <c r="VM321" s="92">
        <v>0</v>
      </c>
      <c r="VN321" s="92">
        <v>0</v>
      </c>
      <c r="VO321" s="92">
        <v>0</v>
      </c>
      <c r="VP321" s="92">
        <v>0</v>
      </c>
      <c r="VQ321" s="92">
        <v>0</v>
      </c>
      <c r="VR321" s="92">
        <v>0</v>
      </c>
      <c r="VS321" s="92">
        <v>0</v>
      </c>
      <c r="VT321" s="92">
        <v>0</v>
      </c>
      <c r="VU321" s="92">
        <v>0</v>
      </c>
      <c r="VV321" s="92">
        <v>0</v>
      </c>
      <c r="VW321" s="92">
        <v>0</v>
      </c>
      <c r="VX321" s="92">
        <v>0</v>
      </c>
      <c r="VY321" s="92">
        <v>0</v>
      </c>
      <c r="VZ321" s="92">
        <v>0</v>
      </c>
      <c r="WA321" s="92">
        <v>0</v>
      </c>
      <c r="WB321" s="92">
        <v>0</v>
      </c>
      <c r="WC321" s="92">
        <v>4.0210770833333399E-3</v>
      </c>
    </row>
    <row r="322" spans="2:601" ht="13.5" customHeight="1">
      <c r="B322" s="851" t="s">
        <v>2981</v>
      </c>
      <c r="C322" s="92">
        <v>0</v>
      </c>
      <c r="D322" s="92">
        <v>2.0000000000000002E-5</v>
      </c>
      <c r="E322" s="92">
        <v>-4.5411556699999999E-8</v>
      </c>
      <c r="F322" s="92">
        <v>5.5508435099999997E-7</v>
      </c>
      <c r="G322" s="92">
        <v>0</v>
      </c>
      <c r="H322" s="92">
        <v>0</v>
      </c>
      <c r="I322" s="92">
        <v>0</v>
      </c>
      <c r="J322" s="92">
        <v>0</v>
      </c>
      <c r="K322" s="92">
        <v>0</v>
      </c>
      <c r="L322" s="92">
        <v>0</v>
      </c>
      <c r="M322" s="92">
        <v>0</v>
      </c>
      <c r="N322" s="92">
        <v>0</v>
      </c>
      <c r="O322" s="92">
        <v>0</v>
      </c>
      <c r="P322" s="92">
        <v>0</v>
      </c>
      <c r="Q322" s="92">
        <v>0</v>
      </c>
      <c r="R322" s="92">
        <v>0</v>
      </c>
      <c r="S322" s="92">
        <v>0</v>
      </c>
      <c r="T322" s="92">
        <v>0</v>
      </c>
      <c r="U322" s="92">
        <v>0</v>
      </c>
      <c r="V322" s="92">
        <v>0</v>
      </c>
      <c r="W322" s="92">
        <v>0</v>
      </c>
      <c r="X322" s="92">
        <v>0</v>
      </c>
      <c r="Y322" s="92">
        <v>0</v>
      </c>
      <c r="Z322" s="92">
        <v>0</v>
      </c>
      <c r="AA322" s="92">
        <v>0</v>
      </c>
      <c r="AB322" s="92">
        <v>0</v>
      </c>
      <c r="AC322" s="92">
        <v>0</v>
      </c>
      <c r="AD322" s="92">
        <v>0</v>
      </c>
      <c r="AE322" s="92">
        <v>0</v>
      </c>
      <c r="AF322" s="92">
        <v>0</v>
      </c>
      <c r="AG322" s="92">
        <v>0</v>
      </c>
      <c r="AH322" s="92">
        <v>0</v>
      </c>
      <c r="AI322" s="92">
        <v>0</v>
      </c>
      <c r="AJ322" s="92">
        <v>0</v>
      </c>
      <c r="AK322" s="92">
        <v>0</v>
      </c>
      <c r="AL322" s="92">
        <v>0</v>
      </c>
      <c r="AM322" s="92">
        <v>0</v>
      </c>
      <c r="AN322" s="92">
        <v>0</v>
      </c>
      <c r="AO322" s="92">
        <v>0</v>
      </c>
      <c r="AP322" s="92">
        <v>0</v>
      </c>
      <c r="AQ322" s="92">
        <v>0</v>
      </c>
      <c r="AR322" s="92">
        <v>0</v>
      </c>
      <c r="AS322" s="92">
        <v>0</v>
      </c>
      <c r="AT322" s="92">
        <v>0</v>
      </c>
      <c r="AU322" s="92">
        <v>0</v>
      </c>
      <c r="AV322" s="92">
        <v>0</v>
      </c>
      <c r="AW322" s="92">
        <v>0</v>
      </c>
      <c r="AX322" s="92">
        <v>0</v>
      </c>
      <c r="AY322" s="92">
        <v>0</v>
      </c>
      <c r="AZ322" s="92">
        <v>0</v>
      </c>
      <c r="BA322" s="92">
        <v>0</v>
      </c>
      <c r="BB322" s="92">
        <v>0</v>
      </c>
      <c r="BC322" s="92">
        <v>0</v>
      </c>
      <c r="BD322" s="92">
        <v>0</v>
      </c>
      <c r="BE322" s="92">
        <v>0</v>
      </c>
      <c r="BF322" s="92">
        <v>0</v>
      </c>
      <c r="BG322" s="92">
        <v>0</v>
      </c>
      <c r="BH322" s="92">
        <v>0</v>
      </c>
      <c r="BI322" s="92">
        <v>0</v>
      </c>
      <c r="BJ322" s="92">
        <v>0</v>
      </c>
      <c r="BK322" s="92">
        <v>0</v>
      </c>
      <c r="BL322" s="92">
        <v>0</v>
      </c>
      <c r="BM322" s="92">
        <v>0</v>
      </c>
      <c r="BN322" s="92">
        <v>0</v>
      </c>
      <c r="BO322" s="92">
        <v>0</v>
      </c>
      <c r="BP322" s="92">
        <v>1</v>
      </c>
      <c r="BQ322" s="92">
        <v>0</v>
      </c>
      <c r="BR322" s="92">
        <v>0</v>
      </c>
      <c r="BS322" s="92">
        <v>0</v>
      </c>
      <c r="BT322" s="92">
        <v>0</v>
      </c>
      <c r="BU322" s="92">
        <v>0</v>
      </c>
      <c r="BV322" s="92">
        <v>0</v>
      </c>
      <c r="BW322" s="92">
        <v>0</v>
      </c>
      <c r="BX322" s="92">
        <v>0</v>
      </c>
      <c r="BY322" s="92">
        <v>0</v>
      </c>
      <c r="BZ322" s="92">
        <v>0</v>
      </c>
      <c r="CA322" s="92">
        <v>0</v>
      </c>
      <c r="CB322" s="92">
        <v>0</v>
      </c>
      <c r="CC322" s="92">
        <v>0</v>
      </c>
      <c r="CD322" s="92">
        <v>0</v>
      </c>
      <c r="CE322" s="92">
        <v>0</v>
      </c>
      <c r="CF322" s="92">
        <v>0</v>
      </c>
      <c r="CG322" s="92">
        <v>0</v>
      </c>
      <c r="CH322" s="92">
        <v>0</v>
      </c>
      <c r="CI322" s="92">
        <v>0</v>
      </c>
      <c r="CJ322" s="92">
        <v>0</v>
      </c>
      <c r="CK322" s="92">
        <v>0</v>
      </c>
      <c r="CL322" s="92">
        <v>0</v>
      </c>
      <c r="CM322" s="92">
        <v>0</v>
      </c>
      <c r="CN322" s="92">
        <v>0</v>
      </c>
      <c r="CO322" s="92">
        <v>0</v>
      </c>
      <c r="CP322" s="92">
        <v>0</v>
      </c>
      <c r="CQ322" s="92">
        <v>0</v>
      </c>
      <c r="CR322" s="92">
        <v>0</v>
      </c>
      <c r="CS322" s="92">
        <v>0</v>
      </c>
      <c r="CT322" s="92">
        <v>0</v>
      </c>
      <c r="CU322" s="92">
        <v>0</v>
      </c>
      <c r="CV322" s="92">
        <v>0</v>
      </c>
      <c r="CW322" s="92">
        <v>0</v>
      </c>
      <c r="CX322" s="92">
        <v>0</v>
      </c>
      <c r="CY322" s="92">
        <v>0</v>
      </c>
      <c r="CZ322" s="92">
        <v>0</v>
      </c>
      <c r="DA322" s="92">
        <v>0</v>
      </c>
      <c r="DB322" s="92">
        <v>0</v>
      </c>
      <c r="DC322" s="92">
        <v>0</v>
      </c>
      <c r="DD322" s="92">
        <v>0</v>
      </c>
      <c r="DE322" s="92">
        <v>0</v>
      </c>
      <c r="DF322" s="92">
        <v>0</v>
      </c>
      <c r="DG322" s="92">
        <v>0</v>
      </c>
      <c r="DH322" s="92">
        <v>0</v>
      </c>
      <c r="DI322" s="92">
        <v>0</v>
      </c>
      <c r="DJ322" s="92">
        <v>0</v>
      </c>
      <c r="DK322" s="92">
        <v>0</v>
      </c>
      <c r="DL322" s="92">
        <v>0</v>
      </c>
      <c r="DM322" s="92">
        <v>0</v>
      </c>
      <c r="DN322" s="92">
        <v>0</v>
      </c>
      <c r="DO322" s="92">
        <v>0</v>
      </c>
      <c r="DP322" s="92">
        <v>0</v>
      </c>
      <c r="DQ322" s="92">
        <v>0</v>
      </c>
      <c r="DR322" s="92">
        <v>0</v>
      </c>
      <c r="DS322" s="92">
        <v>0</v>
      </c>
      <c r="DT322" s="92">
        <v>0</v>
      </c>
      <c r="DU322" s="92">
        <v>0</v>
      </c>
      <c r="DV322" s="92">
        <v>0</v>
      </c>
      <c r="DW322" s="92">
        <v>0</v>
      </c>
      <c r="DX322" s="92">
        <v>0</v>
      </c>
      <c r="DY322" s="92">
        <v>0</v>
      </c>
      <c r="DZ322" s="92">
        <v>1.0000000000000001E-5</v>
      </c>
      <c r="EA322" s="92">
        <v>0</v>
      </c>
      <c r="EB322" s="92">
        <v>0</v>
      </c>
      <c r="EC322" s="92">
        <v>0</v>
      </c>
      <c r="ED322" s="92">
        <v>0</v>
      </c>
      <c r="EE322" s="92">
        <v>0</v>
      </c>
      <c r="EF322" s="92">
        <v>0</v>
      </c>
      <c r="EG322" s="92">
        <v>0</v>
      </c>
      <c r="EH322" s="92">
        <v>0</v>
      </c>
      <c r="EI322" s="92">
        <v>0</v>
      </c>
      <c r="EJ322" s="92">
        <v>0</v>
      </c>
      <c r="EK322" s="92">
        <v>0</v>
      </c>
      <c r="EL322" s="92">
        <v>0</v>
      </c>
      <c r="EM322" s="92">
        <v>0</v>
      </c>
      <c r="EN322" s="92">
        <v>0</v>
      </c>
      <c r="EO322" s="92">
        <v>0</v>
      </c>
      <c r="EP322" s="92">
        <v>0</v>
      </c>
      <c r="EQ322" s="92">
        <v>0</v>
      </c>
      <c r="ER322" s="92">
        <v>0</v>
      </c>
      <c r="ES322" s="92">
        <v>0</v>
      </c>
      <c r="ET322" s="92">
        <v>0</v>
      </c>
      <c r="EU322" s="92">
        <v>0</v>
      </c>
      <c r="EV322" s="92">
        <v>0</v>
      </c>
      <c r="EW322" s="92">
        <v>0</v>
      </c>
      <c r="EX322" s="92">
        <v>0</v>
      </c>
      <c r="EY322" s="92">
        <v>0</v>
      </c>
      <c r="EZ322" s="92">
        <v>0</v>
      </c>
      <c r="FA322" s="92">
        <v>0</v>
      </c>
      <c r="FB322" s="92">
        <v>0</v>
      </c>
      <c r="FC322" s="92">
        <v>0</v>
      </c>
      <c r="FD322" s="92">
        <v>0</v>
      </c>
      <c r="FE322" s="92">
        <v>0</v>
      </c>
      <c r="FF322" s="92">
        <v>0</v>
      </c>
      <c r="FG322" s="92">
        <v>0</v>
      </c>
      <c r="FH322" s="92">
        <v>0</v>
      </c>
      <c r="FI322" s="92">
        <v>0</v>
      </c>
      <c r="FJ322" s="92">
        <v>0</v>
      </c>
      <c r="FK322" s="92">
        <v>0</v>
      </c>
      <c r="FL322" s="92">
        <v>0</v>
      </c>
      <c r="FM322" s="92">
        <v>0</v>
      </c>
      <c r="FN322" s="92">
        <v>0</v>
      </c>
      <c r="FO322" s="92">
        <v>0</v>
      </c>
      <c r="FP322" s="92">
        <v>0</v>
      </c>
      <c r="FQ322" s="92">
        <v>0</v>
      </c>
      <c r="FR322" s="92">
        <v>0</v>
      </c>
      <c r="FS322" s="92">
        <v>0</v>
      </c>
      <c r="FT322" s="92">
        <v>0</v>
      </c>
      <c r="FU322" s="92">
        <v>0</v>
      </c>
      <c r="FV322" s="92">
        <v>0</v>
      </c>
      <c r="FW322" s="92">
        <v>0</v>
      </c>
      <c r="FX322" s="92">
        <v>0</v>
      </c>
      <c r="FY322" s="92">
        <v>0</v>
      </c>
      <c r="FZ322" s="92">
        <v>0</v>
      </c>
      <c r="GA322" s="92">
        <v>0</v>
      </c>
      <c r="GB322" s="92">
        <v>0</v>
      </c>
      <c r="GC322" s="92">
        <v>0</v>
      </c>
      <c r="GD322" s="92">
        <v>0</v>
      </c>
      <c r="GE322" s="92">
        <v>0</v>
      </c>
      <c r="GF322" s="92">
        <v>0</v>
      </c>
      <c r="GG322" s="92">
        <v>0</v>
      </c>
      <c r="GH322" s="92">
        <v>0</v>
      </c>
      <c r="GI322" s="92">
        <v>0</v>
      </c>
      <c r="GJ322" s="92">
        <v>1</v>
      </c>
      <c r="GK322" s="92">
        <v>0</v>
      </c>
      <c r="GL322" s="92">
        <v>0</v>
      </c>
      <c r="GM322" s="92">
        <v>0</v>
      </c>
      <c r="GN322" s="92">
        <v>0</v>
      </c>
      <c r="GO322" s="92">
        <v>0</v>
      </c>
      <c r="GP322" s="92">
        <v>0</v>
      </c>
      <c r="GQ322" s="92">
        <v>0</v>
      </c>
      <c r="GR322" s="92">
        <v>0</v>
      </c>
      <c r="GS322" s="92">
        <v>0</v>
      </c>
      <c r="GT322" s="92">
        <v>0</v>
      </c>
      <c r="GU322" s="92">
        <v>0</v>
      </c>
      <c r="GV322" s="92">
        <v>0</v>
      </c>
      <c r="GW322" s="92">
        <v>0</v>
      </c>
      <c r="GX322" s="92">
        <v>0</v>
      </c>
      <c r="GY322" s="92">
        <v>0</v>
      </c>
      <c r="GZ322" s="92">
        <v>0</v>
      </c>
      <c r="HA322" s="92">
        <v>0</v>
      </c>
      <c r="HB322" s="92">
        <v>0</v>
      </c>
      <c r="HC322" s="92">
        <v>0</v>
      </c>
      <c r="HD322" s="92">
        <v>0</v>
      </c>
      <c r="HE322" s="92">
        <v>0</v>
      </c>
      <c r="HF322" s="92">
        <v>0</v>
      </c>
      <c r="HG322" s="92">
        <v>0</v>
      </c>
      <c r="HH322" s="92">
        <v>0</v>
      </c>
      <c r="HI322" s="92">
        <v>0</v>
      </c>
      <c r="HJ322" s="92">
        <v>0</v>
      </c>
      <c r="HK322" s="92">
        <v>0</v>
      </c>
      <c r="HL322" s="92">
        <v>0</v>
      </c>
      <c r="HM322" s="92">
        <v>0</v>
      </c>
      <c r="HN322" s="92">
        <v>0</v>
      </c>
      <c r="HO322" s="92">
        <v>0</v>
      </c>
      <c r="HP322" s="92">
        <v>0</v>
      </c>
      <c r="HQ322" s="92">
        <v>0</v>
      </c>
      <c r="HR322" s="92">
        <v>0</v>
      </c>
      <c r="HS322" s="92">
        <v>0</v>
      </c>
      <c r="HT322" s="92">
        <v>0</v>
      </c>
      <c r="HU322" s="92">
        <v>0</v>
      </c>
      <c r="HV322" s="92">
        <v>0</v>
      </c>
      <c r="HW322" s="92">
        <v>0</v>
      </c>
      <c r="HX322" s="92">
        <v>0</v>
      </c>
      <c r="HY322" s="92">
        <v>0</v>
      </c>
      <c r="HZ322" s="92">
        <v>0</v>
      </c>
      <c r="IA322" s="92">
        <v>0</v>
      </c>
      <c r="IB322" s="92">
        <v>0</v>
      </c>
      <c r="IC322" s="92">
        <v>0</v>
      </c>
      <c r="ID322" s="92">
        <v>0</v>
      </c>
      <c r="IE322" s="92">
        <v>0</v>
      </c>
      <c r="IF322" s="92">
        <v>0</v>
      </c>
      <c r="IG322" s="92">
        <v>0</v>
      </c>
      <c r="IH322" s="92">
        <v>0</v>
      </c>
      <c r="II322" s="92">
        <v>0</v>
      </c>
      <c r="IJ322" s="92">
        <v>0</v>
      </c>
      <c r="IK322" s="92">
        <v>0</v>
      </c>
      <c r="IL322" s="92">
        <v>0</v>
      </c>
      <c r="IM322" s="92">
        <v>0</v>
      </c>
      <c r="IN322" s="92">
        <v>0</v>
      </c>
      <c r="IO322" s="92">
        <v>0</v>
      </c>
      <c r="IP322" s="92">
        <v>0</v>
      </c>
      <c r="IQ322" s="92">
        <v>0</v>
      </c>
      <c r="IR322" s="92">
        <v>0</v>
      </c>
      <c r="IS322" s="92">
        <v>0</v>
      </c>
      <c r="IT322" s="92">
        <v>5.5508435099999997E-7</v>
      </c>
      <c r="IU322" s="92">
        <v>1.0000000000000001E-5</v>
      </c>
      <c r="IV322" s="92">
        <v>1.6687238600000001E-7</v>
      </c>
      <c r="IW322" s="92">
        <v>20</v>
      </c>
      <c r="IX322" s="92">
        <v>1</v>
      </c>
      <c r="IY322" s="92">
        <v>0</v>
      </c>
      <c r="IZ322" s="92">
        <v>1</v>
      </c>
      <c r="JA322" s="92">
        <v>0</v>
      </c>
      <c r="JB322" s="92">
        <v>-68350.637799999997</v>
      </c>
      <c r="JC322" s="92">
        <v>-3794.03694</v>
      </c>
      <c r="JD322" s="92">
        <v>-3.7940369400000003E-8</v>
      </c>
      <c r="JE322" s="92">
        <v>-39.262948299999998</v>
      </c>
      <c r="JF322" s="92">
        <v>-2.17942481</v>
      </c>
      <c r="JG322" s="92">
        <v>5.5440004600000002E-2</v>
      </c>
      <c r="JH322" s="92">
        <v>0.99876720600000002</v>
      </c>
      <c r="JI322" s="92">
        <v>18.015280000000001</v>
      </c>
      <c r="JJ322" s="92">
        <v>1.6698787500000001E-7</v>
      </c>
      <c r="JK322" s="92">
        <v>0</v>
      </c>
      <c r="JL322" s="92">
        <v>0</v>
      </c>
      <c r="JM322" s="92">
        <v>0</v>
      </c>
      <c r="JN322" s="92">
        <v>0</v>
      </c>
      <c r="JO322" s="92">
        <v>0</v>
      </c>
      <c r="JP322" s="92">
        <v>0</v>
      </c>
      <c r="JQ322" s="92">
        <v>0</v>
      </c>
      <c r="JR322" s="92">
        <v>0</v>
      </c>
      <c r="JS322" s="92">
        <v>0</v>
      </c>
      <c r="JT322" s="92">
        <v>0</v>
      </c>
      <c r="JU322" s="92">
        <v>0</v>
      </c>
      <c r="JV322" s="92">
        <v>0</v>
      </c>
      <c r="JW322" s="92">
        <v>0</v>
      </c>
      <c r="JX322" s="92">
        <v>0</v>
      </c>
      <c r="JY322" s="92">
        <v>0</v>
      </c>
      <c r="JZ322" s="92">
        <v>0</v>
      </c>
      <c r="KA322" s="92">
        <v>0</v>
      </c>
      <c r="KB322" s="92">
        <v>0</v>
      </c>
      <c r="KC322" s="92">
        <v>0</v>
      </c>
      <c r="KD322" s="92">
        <v>0</v>
      </c>
      <c r="KE322" s="92">
        <v>0</v>
      </c>
      <c r="KF322" s="92">
        <v>0</v>
      </c>
      <c r="KG322" s="92">
        <v>0</v>
      </c>
      <c r="KH322" s="92">
        <v>0</v>
      </c>
      <c r="KI322" s="92">
        <v>0</v>
      </c>
      <c r="KJ322" s="92">
        <v>0</v>
      </c>
      <c r="KK322" s="92">
        <v>0</v>
      </c>
      <c r="KL322" s="92">
        <v>0</v>
      </c>
      <c r="KM322" s="92">
        <v>0</v>
      </c>
      <c r="KN322" s="92">
        <v>0</v>
      </c>
      <c r="KO322" s="92">
        <v>0</v>
      </c>
      <c r="KP322" s="92">
        <v>0</v>
      </c>
      <c r="KQ322" s="92">
        <v>0</v>
      </c>
      <c r="KR322" s="92">
        <v>0</v>
      </c>
      <c r="KS322" s="92">
        <v>0</v>
      </c>
      <c r="KT322" s="92">
        <v>0</v>
      </c>
      <c r="KU322" s="92">
        <v>0</v>
      </c>
      <c r="KV322" s="92">
        <v>0</v>
      </c>
      <c r="KW322" s="92">
        <v>0</v>
      </c>
      <c r="KX322" s="92">
        <v>0</v>
      </c>
      <c r="KY322" s="92">
        <v>0</v>
      </c>
      <c r="KZ322" s="92">
        <v>0</v>
      </c>
      <c r="LA322" s="92">
        <v>0</v>
      </c>
      <c r="LB322" s="92">
        <v>0</v>
      </c>
      <c r="LC322" s="92">
        <v>0</v>
      </c>
      <c r="LD322" s="92">
        <v>0</v>
      </c>
      <c r="LE322" s="92">
        <v>0</v>
      </c>
      <c r="LF322" s="92">
        <v>0</v>
      </c>
      <c r="LG322" s="92">
        <v>0</v>
      </c>
      <c r="LH322" s="92">
        <v>0</v>
      </c>
      <c r="LI322" s="92">
        <v>0</v>
      </c>
      <c r="LJ322" s="92">
        <v>0</v>
      </c>
      <c r="LK322" s="92">
        <v>0</v>
      </c>
      <c r="LL322" s="92">
        <v>4.1639600900000002E-7</v>
      </c>
      <c r="LM322" s="92">
        <v>0</v>
      </c>
      <c r="LN322" s="92">
        <v>0</v>
      </c>
      <c r="LO322" s="92">
        <v>0</v>
      </c>
      <c r="LP322" s="92">
        <v>0</v>
      </c>
      <c r="LQ322" s="92">
        <v>0</v>
      </c>
      <c r="LR322" s="92">
        <v>0</v>
      </c>
      <c r="LS322" s="92">
        <v>0</v>
      </c>
      <c r="LT322" s="92">
        <v>0</v>
      </c>
      <c r="LU322" s="92">
        <v>0</v>
      </c>
      <c r="LV322" s="92">
        <v>0</v>
      </c>
      <c r="LW322" s="92">
        <v>0</v>
      </c>
      <c r="LX322" s="92">
        <v>0</v>
      </c>
      <c r="LY322" s="92">
        <v>0</v>
      </c>
      <c r="LZ322" s="92">
        <v>0</v>
      </c>
      <c r="MA322" s="92">
        <v>0</v>
      </c>
      <c r="MB322" s="92">
        <v>0</v>
      </c>
      <c r="MC322" s="92">
        <v>0</v>
      </c>
      <c r="MD322" s="92">
        <v>0</v>
      </c>
      <c r="ME322" s="92">
        <v>0</v>
      </c>
      <c r="MF322" s="92">
        <v>0</v>
      </c>
      <c r="MG322" s="92">
        <v>0</v>
      </c>
      <c r="MH322" s="92">
        <v>0</v>
      </c>
      <c r="MI322" s="92">
        <v>0</v>
      </c>
      <c r="MJ322" s="92">
        <v>0</v>
      </c>
      <c r="MK322" s="92">
        <v>0</v>
      </c>
      <c r="ML322" s="92">
        <v>0</v>
      </c>
      <c r="MM322" s="92">
        <v>0</v>
      </c>
      <c r="MN322" s="92">
        <v>0</v>
      </c>
      <c r="MO322" s="92">
        <v>0</v>
      </c>
      <c r="MP322" s="92">
        <v>0</v>
      </c>
      <c r="MQ322" s="92">
        <v>0</v>
      </c>
      <c r="MR322" s="92">
        <v>0</v>
      </c>
      <c r="MS322" s="92">
        <v>0</v>
      </c>
      <c r="MT322" s="92">
        <v>0</v>
      </c>
      <c r="MU322" s="92">
        <v>0</v>
      </c>
      <c r="MV322" s="92">
        <v>0</v>
      </c>
      <c r="MW322" s="92">
        <v>0</v>
      </c>
      <c r="MX322" s="92">
        <v>0</v>
      </c>
      <c r="MY322" s="92">
        <v>0</v>
      </c>
      <c r="MZ322" s="92">
        <v>0</v>
      </c>
      <c r="NA322" s="92">
        <v>0</v>
      </c>
      <c r="NB322" s="92">
        <v>0</v>
      </c>
      <c r="NC322" s="92">
        <v>0</v>
      </c>
      <c r="ND322" s="92">
        <v>0</v>
      </c>
      <c r="NE322" s="92">
        <v>0</v>
      </c>
      <c r="NF322" s="92">
        <v>0</v>
      </c>
      <c r="NG322" s="92">
        <v>0</v>
      </c>
      <c r="NH322" s="92">
        <v>0</v>
      </c>
      <c r="NI322" s="92">
        <v>0</v>
      </c>
      <c r="NJ322" s="92">
        <v>0</v>
      </c>
      <c r="NK322" s="92">
        <v>0</v>
      </c>
      <c r="NL322" s="92">
        <v>0</v>
      </c>
      <c r="NM322" s="92">
        <v>0</v>
      </c>
      <c r="NN322" s="92">
        <v>0</v>
      </c>
      <c r="NO322" s="92">
        <v>0</v>
      </c>
      <c r="NP322" s="92">
        <v>0</v>
      </c>
      <c r="NQ322" s="92">
        <v>0</v>
      </c>
      <c r="NR322" s="92">
        <v>0</v>
      </c>
      <c r="NS322" s="92">
        <v>0</v>
      </c>
      <c r="NT322" s="92">
        <v>0</v>
      </c>
      <c r="NU322" s="92">
        <v>0</v>
      </c>
      <c r="NV322" s="92">
        <v>1</v>
      </c>
      <c r="NW322" s="92">
        <v>0</v>
      </c>
      <c r="NX322" s="92">
        <v>0</v>
      </c>
      <c r="NY322" s="92">
        <v>0</v>
      </c>
      <c r="NZ322" s="92">
        <v>0</v>
      </c>
      <c r="OA322" s="92">
        <v>0</v>
      </c>
      <c r="OB322" s="92">
        <v>0</v>
      </c>
      <c r="OC322" s="92">
        <v>0</v>
      </c>
      <c r="OD322" s="92">
        <v>0</v>
      </c>
      <c r="OE322" s="92">
        <v>0</v>
      </c>
      <c r="OF322" s="92">
        <v>0</v>
      </c>
      <c r="OG322" s="92">
        <v>0</v>
      </c>
      <c r="OH322" s="92">
        <v>0</v>
      </c>
      <c r="OI322" s="92">
        <v>0</v>
      </c>
      <c r="OJ322" s="92">
        <v>0</v>
      </c>
      <c r="OK322" s="92">
        <v>0</v>
      </c>
      <c r="OL322" s="92">
        <v>0</v>
      </c>
      <c r="OM322" s="92">
        <v>0</v>
      </c>
      <c r="ON322" s="92">
        <v>0</v>
      </c>
      <c r="OO322" s="92">
        <v>0</v>
      </c>
      <c r="OP322" s="92">
        <v>0</v>
      </c>
      <c r="OQ322" s="92">
        <v>0</v>
      </c>
      <c r="OR322" s="92">
        <v>0</v>
      </c>
      <c r="OS322" s="92">
        <v>0</v>
      </c>
      <c r="OT322" s="92">
        <v>0</v>
      </c>
      <c r="OU322" s="92">
        <v>0</v>
      </c>
      <c r="OV322" s="92">
        <v>0</v>
      </c>
      <c r="OW322" s="92">
        <v>0</v>
      </c>
      <c r="OX322" s="92">
        <v>0</v>
      </c>
      <c r="OY322" s="92">
        <v>0</v>
      </c>
      <c r="OZ322" s="92">
        <v>0</v>
      </c>
      <c r="PA322" s="92">
        <v>0</v>
      </c>
      <c r="PB322" s="92">
        <v>0</v>
      </c>
      <c r="PC322" s="92">
        <v>0</v>
      </c>
      <c r="PD322" s="92">
        <v>0</v>
      </c>
      <c r="PE322" s="92">
        <v>0</v>
      </c>
      <c r="PF322" s="92">
        <v>0</v>
      </c>
      <c r="PG322" s="92">
        <v>0</v>
      </c>
      <c r="PH322" s="92">
        <v>0</v>
      </c>
      <c r="PI322" s="92">
        <v>0</v>
      </c>
      <c r="PJ322" s="92">
        <v>0</v>
      </c>
      <c r="PK322" s="92">
        <v>0</v>
      </c>
      <c r="PL322" s="92">
        <v>0</v>
      </c>
      <c r="PM322" s="92">
        <v>0</v>
      </c>
      <c r="PN322" s="92">
        <v>0</v>
      </c>
      <c r="PO322" s="92">
        <v>0</v>
      </c>
      <c r="PP322" s="92">
        <v>0</v>
      </c>
      <c r="PQ322" s="92">
        <v>0</v>
      </c>
      <c r="PR322" s="92">
        <v>0</v>
      </c>
      <c r="PS322" s="92">
        <v>0</v>
      </c>
      <c r="PT322" s="92">
        <v>0</v>
      </c>
      <c r="PU322" s="92">
        <v>0</v>
      </c>
      <c r="PV322" s="92">
        <v>0</v>
      </c>
      <c r="PW322" s="92">
        <v>0</v>
      </c>
      <c r="PX322" s="92">
        <v>0</v>
      </c>
      <c r="PY322" s="92">
        <v>0</v>
      </c>
      <c r="PZ322" s="92">
        <v>0</v>
      </c>
      <c r="QA322" s="92">
        <v>0</v>
      </c>
      <c r="QB322" s="92">
        <v>0</v>
      </c>
      <c r="QC322" s="92">
        <v>0</v>
      </c>
      <c r="QD322" s="92">
        <v>0</v>
      </c>
      <c r="QE322" s="92">
        <v>0</v>
      </c>
      <c r="QF322" s="92">
        <v>1.0000000000000001E-5</v>
      </c>
      <c r="QG322" s="92">
        <v>0</v>
      </c>
      <c r="QH322" s="92">
        <v>0</v>
      </c>
      <c r="QI322" s="92">
        <v>0</v>
      </c>
      <c r="QJ322" s="92">
        <v>0</v>
      </c>
      <c r="QK322" s="92">
        <v>0</v>
      </c>
      <c r="QL322" s="92">
        <v>0</v>
      </c>
      <c r="QM322" s="92">
        <v>0</v>
      </c>
      <c r="QN322" s="92">
        <v>0</v>
      </c>
      <c r="QO322" s="92">
        <v>0</v>
      </c>
      <c r="QP322" s="92">
        <v>0</v>
      </c>
      <c r="QQ322" s="92">
        <v>0</v>
      </c>
      <c r="QR322" s="92">
        <v>0</v>
      </c>
      <c r="QS322" s="92">
        <v>0</v>
      </c>
      <c r="QT322" s="92">
        <v>0</v>
      </c>
      <c r="QU322" s="92">
        <v>0</v>
      </c>
      <c r="QV322" s="92">
        <v>0</v>
      </c>
      <c r="QW322" s="92">
        <v>0</v>
      </c>
      <c r="QX322" s="92">
        <v>0</v>
      </c>
      <c r="QY322" s="92">
        <v>0</v>
      </c>
      <c r="QZ322" s="92">
        <v>0</v>
      </c>
      <c r="RA322" s="92">
        <v>0</v>
      </c>
      <c r="RB322" s="92">
        <v>0</v>
      </c>
      <c r="RC322" s="92">
        <v>0</v>
      </c>
      <c r="RD322" s="92">
        <v>0</v>
      </c>
      <c r="RE322" s="92">
        <v>0</v>
      </c>
      <c r="RF322" s="92">
        <v>0</v>
      </c>
      <c r="RG322" s="92">
        <v>0</v>
      </c>
      <c r="RH322" s="92">
        <v>0</v>
      </c>
      <c r="RI322" s="92">
        <v>0</v>
      </c>
      <c r="RJ322" s="92">
        <v>0</v>
      </c>
      <c r="RK322" s="92">
        <v>0</v>
      </c>
      <c r="RL322" s="92">
        <v>0</v>
      </c>
      <c r="RM322" s="92">
        <v>0</v>
      </c>
      <c r="RN322" s="92">
        <v>0</v>
      </c>
      <c r="RO322" s="92">
        <v>0</v>
      </c>
      <c r="RP322" s="92">
        <v>0</v>
      </c>
      <c r="RQ322" s="92">
        <v>0</v>
      </c>
      <c r="RR322" s="92">
        <v>0</v>
      </c>
      <c r="RS322" s="92">
        <v>0</v>
      </c>
      <c r="RT322" s="92">
        <v>0</v>
      </c>
      <c r="RU322" s="92">
        <v>0</v>
      </c>
      <c r="RV322" s="92">
        <v>0</v>
      </c>
      <c r="RW322" s="92">
        <v>0</v>
      </c>
      <c r="RX322" s="92">
        <v>0</v>
      </c>
      <c r="RY322" s="92">
        <v>0</v>
      </c>
      <c r="RZ322" s="92">
        <v>0</v>
      </c>
      <c r="SA322" s="92">
        <v>0</v>
      </c>
      <c r="SB322" s="92">
        <v>0</v>
      </c>
      <c r="SC322" s="92">
        <v>0</v>
      </c>
      <c r="SD322" s="92">
        <v>0</v>
      </c>
      <c r="SE322" s="92">
        <v>0</v>
      </c>
      <c r="SF322" s="92">
        <v>0</v>
      </c>
      <c r="SG322" s="92">
        <v>0</v>
      </c>
      <c r="SH322" s="92">
        <v>0</v>
      </c>
      <c r="SI322" s="92">
        <v>0</v>
      </c>
      <c r="SJ322" s="92">
        <v>0</v>
      </c>
      <c r="SK322" s="92">
        <v>0</v>
      </c>
      <c r="SL322" s="92">
        <v>0</v>
      </c>
      <c r="SM322" s="92">
        <v>0</v>
      </c>
      <c r="SN322" s="92">
        <v>0</v>
      </c>
      <c r="SO322" s="92">
        <v>0</v>
      </c>
      <c r="SP322" s="92">
        <v>1</v>
      </c>
      <c r="SQ322" s="92">
        <v>0</v>
      </c>
      <c r="SR322" s="92">
        <v>0</v>
      </c>
      <c r="SS322" s="92">
        <v>0</v>
      </c>
      <c r="ST322" s="92">
        <v>0</v>
      </c>
      <c r="SU322" s="92">
        <v>0</v>
      </c>
      <c r="SV322" s="92">
        <v>0</v>
      </c>
      <c r="SW322" s="92">
        <v>0</v>
      </c>
      <c r="SX322" s="92">
        <v>0</v>
      </c>
      <c r="SY322" s="92">
        <v>4.1639600900000002E-7</v>
      </c>
      <c r="SZ322" s="92">
        <v>1.0000000000000001E-5</v>
      </c>
      <c r="TA322" s="92">
        <v>1.05486989E-7</v>
      </c>
      <c r="TB322" s="92">
        <v>20</v>
      </c>
      <c r="TC322" s="92">
        <v>1</v>
      </c>
      <c r="TD322" s="92">
        <v>0</v>
      </c>
      <c r="TE322" s="92">
        <v>0</v>
      </c>
      <c r="TF322" s="92">
        <v>1</v>
      </c>
      <c r="TG322" s="92">
        <v>-17942.5046</v>
      </c>
      <c r="TH322" s="92">
        <v>-747.11872900000003</v>
      </c>
      <c r="TI322" s="92">
        <v>-7.4711872899999998E-9</v>
      </c>
      <c r="TJ322" s="92">
        <v>-60.180662099999999</v>
      </c>
      <c r="TK322" s="92">
        <v>-2.5058987500000001</v>
      </c>
      <c r="TL322" s="92">
        <v>6.5789473700000003E-2</v>
      </c>
      <c r="TM322" s="92">
        <v>1.5799736799999999</v>
      </c>
      <c r="TN322" s="92">
        <v>24.015599999999999</v>
      </c>
      <c r="TO322" s="92">
        <v>0</v>
      </c>
      <c r="TP322" s="92">
        <v>0.68122387100000004</v>
      </c>
      <c r="TQ322" s="92">
        <v>-5.2735996119799997E-2</v>
      </c>
      <c r="TR322" s="92">
        <v>0</v>
      </c>
      <c r="TS322" s="92">
        <v>0</v>
      </c>
      <c r="TT322" s="92">
        <v>0</v>
      </c>
      <c r="TU322" s="92">
        <v>0</v>
      </c>
      <c r="TV322" s="92">
        <v>0</v>
      </c>
      <c r="TW322" s="92">
        <v>0</v>
      </c>
      <c r="TX322" s="92">
        <v>0</v>
      </c>
      <c r="TY322" s="92">
        <v>0</v>
      </c>
      <c r="TZ322" s="92">
        <v>0</v>
      </c>
      <c r="UA322" s="92">
        <v>0</v>
      </c>
      <c r="UB322" s="92">
        <v>0</v>
      </c>
      <c r="UC322" s="92">
        <v>0</v>
      </c>
      <c r="UD322" s="92">
        <v>0</v>
      </c>
      <c r="UE322" s="92">
        <v>0</v>
      </c>
      <c r="UF322" s="92">
        <v>0</v>
      </c>
      <c r="UG322" s="92">
        <v>0</v>
      </c>
      <c r="UH322" s="92">
        <v>0</v>
      </c>
      <c r="UI322" s="92">
        <v>0</v>
      </c>
      <c r="UJ322" s="92">
        <v>0</v>
      </c>
      <c r="UK322" s="92">
        <v>0</v>
      </c>
      <c r="UL322" s="92">
        <v>0</v>
      </c>
      <c r="UM322" s="92">
        <v>0</v>
      </c>
      <c r="UN322" s="92">
        <v>0</v>
      </c>
      <c r="UO322" s="92">
        <v>0</v>
      </c>
      <c r="UP322" s="92">
        <v>0</v>
      </c>
      <c r="UQ322" s="92">
        <v>0</v>
      </c>
      <c r="UR322" s="92">
        <v>0</v>
      </c>
      <c r="US322" s="92">
        <v>0</v>
      </c>
      <c r="UT322" s="92">
        <v>0</v>
      </c>
      <c r="UU322" s="92">
        <v>0</v>
      </c>
      <c r="UV322" s="92">
        <v>0</v>
      </c>
      <c r="UW322" s="92">
        <v>0</v>
      </c>
      <c r="UX322" s="92">
        <v>0</v>
      </c>
      <c r="UY322" s="92">
        <v>0</v>
      </c>
      <c r="UZ322" s="92">
        <v>0</v>
      </c>
      <c r="VA322" s="92">
        <v>0</v>
      </c>
      <c r="VB322" s="92">
        <v>0</v>
      </c>
      <c r="VC322" s="92">
        <v>0</v>
      </c>
      <c r="VD322" s="92">
        <v>0</v>
      </c>
      <c r="VE322" s="92">
        <v>0</v>
      </c>
      <c r="VF322" s="92">
        <v>0</v>
      </c>
      <c r="VG322" s="92">
        <v>0</v>
      </c>
      <c r="VH322" s="92">
        <v>0</v>
      </c>
      <c r="VI322" s="92">
        <v>0</v>
      </c>
      <c r="VJ322" s="92">
        <v>0</v>
      </c>
      <c r="VK322" s="92">
        <v>0</v>
      </c>
      <c r="VL322" s="92">
        <v>0</v>
      </c>
      <c r="VM322" s="92">
        <v>0</v>
      </c>
      <c r="VN322" s="92">
        <v>0</v>
      </c>
      <c r="VO322" s="92">
        <v>0</v>
      </c>
      <c r="VP322" s="92">
        <v>0</v>
      </c>
      <c r="VQ322" s="92">
        <v>0</v>
      </c>
      <c r="VR322" s="92">
        <v>0</v>
      </c>
      <c r="VS322" s="92">
        <v>0</v>
      </c>
      <c r="VT322" s="92">
        <v>0</v>
      </c>
      <c r="VU322" s="92">
        <v>0</v>
      </c>
      <c r="VV322" s="92">
        <v>0</v>
      </c>
      <c r="VW322" s="92">
        <v>0</v>
      </c>
      <c r="VX322" s="92">
        <v>0</v>
      </c>
      <c r="VY322" s="92">
        <v>0</v>
      </c>
      <c r="VZ322" s="92">
        <v>0</v>
      </c>
      <c r="WA322" s="92">
        <v>0</v>
      </c>
      <c r="WB322" s="92">
        <v>0</v>
      </c>
      <c r="WC322" s="92">
        <v>1.15665558055556E-10</v>
      </c>
    </row>
    <row r="323" spans="2:601" ht="13.5" customHeight="1">
      <c r="B323" s="851" t="s">
        <v>2982</v>
      </c>
      <c r="C323" s="92">
        <v>0</v>
      </c>
      <c r="D323" s="92">
        <v>144.01762199999999</v>
      </c>
      <c r="E323" s="92">
        <v>-0.30978782700000002</v>
      </c>
      <c r="F323" s="92">
        <v>0</v>
      </c>
      <c r="G323" s="92">
        <v>0</v>
      </c>
      <c r="H323" s="92">
        <v>0</v>
      </c>
      <c r="I323" s="92">
        <v>0</v>
      </c>
      <c r="J323" s="92">
        <v>0</v>
      </c>
      <c r="K323" s="92">
        <v>0</v>
      </c>
      <c r="L323" s="92">
        <v>0</v>
      </c>
      <c r="M323" s="92">
        <v>0</v>
      </c>
      <c r="N323" s="92">
        <v>0</v>
      </c>
      <c r="O323" s="92">
        <v>0</v>
      </c>
      <c r="P323" s="92">
        <v>0</v>
      </c>
      <c r="Q323" s="92">
        <v>0</v>
      </c>
      <c r="R323" s="92">
        <v>0</v>
      </c>
      <c r="S323" s="92">
        <v>0</v>
      </c>
      <c r="T323" s="92">
        <v>0</v>
      </c>
      <c r="U323" s="92">
        <v>0</v>
      </c>
      <c r="V323" s="92">
        <v>0</v>
      </c>
      <c r="W323" s="92">
        <v>0</v>
      </c>
      <c r="X323" s="92">
        <v>0</v>
      </c>
      <c r="Y323" s="92">
        <v>0</v>
      </c>
      <c r="Z323" s="92">
        <v>0</v>
      </c>
      <c r="AA323" s="92">
        <v>0</v>
      </c>
      <c r="AB323" s="92">
        <v>0</v>
      </c>
      <c r="AC323" s="92">
        <v>0</v>
      </c>
      <c r="AD323" s="92">
        <v>0</v>
      </c>
      <c r="AE323" s="92">
        <v>0</v>
      </c>
      <c r="AF323" s="92">
        <v>0</v>
      </c>
      <c r="AG323" s="92">
        <v>1.0905774500000001</v>
      </c>
      <c r="AH323" s="92">
        <v>0</v>
      </c>
      <c r="AI323" s="92">
        <v>0</v>
      </c>
      <c r="AJ323" s="92">
        <v>0</v>
      </c>
      <c r="AK323" s="92">
        <v>0</v>
      </c>
      <c r="AL323" s="92">
        <v>0</v>
      </c>
      <c r="AM323" s="92">
        <v>0</v>
      </c>
      <c r="AN323" s="92">
        <v>0</v>
      </c>
      <c r="AO323" s="92">
        <v>0</v>
      </c>
      <c r="AP323" s="92">
        <v>0</v>
      </c>
      <c r="AQ323" s="92">
        <v>0</v>
      </c>
      <c r="AR323" s="92">
        <v>0</v>
      </c>
      <c r="AS323" s="92">
        <v>0</v>
      </c>
      <c r="AT323" s="92">
        <v>0</v>
      </c>
      <c r="AU323" s="92">
        <v>0</v>
      </c>
      <c r="AV323" s="92">
        <v>0</v>
      </c>
      <c r="AW323" s="92">
        <v>0</v>
      </c>
      <c r="AX323" s="92">
        <v>0</v>
      </c>
      <c r="AY323" s="92">
        <v>0</v>
      </c>
      <c r="AZ323" s="92">
        <v>0</v>
      </c>
      <c r="BA323" s="92">
        <v>0</v>
      </c>
      <c r="BB323" s="92">
        <v>0</v>
      </c>
      <c r="BC323" s="92">
        <v>0</v>
      </c>
      <c r="BD323" s="92">
        <v>0</v>
      </c>
      <c r="BE323" s="92">
        <v>0</v>
      </c>
      <c r="BF323" s="92">
        <v>0</v>
      </c>
      <c r="BG323" s="92">
        <v>0</v>
      </c>
      <c r="BH323" s="92">
        <v>0</v>
      </c>
      <c r="BI323" s="92">
        <v>0</v>
      </c>
      <c r="BJ323" s="92">
        <v>0</v>
      </c>
      <c r="BK323" s="92">
        <v>0</v>
      </c>
      <c r="BL323" s="92">
        <v>0</v>
      </c>
      <c r="BM323" s="92">
        <v>0</v>
      </c>
      <c r="BN323" s="92">
        <v>0</v>
      </c>
      <c r="BO323" s="92">
        <v>0</v>
      </c>
      <c r="BP323" s="92">
        <v>0</v>
      </c>
      <c r="BQ323" s="92">
        <v>0</v>
      </c>
      <c r="BR323" s="92">
        <v>0</v>
      </c>
      <c r="BS323" s="92">
        <v>0</v>
      </c>
      <c r="BT323" s="92">
        <v>0</v>
      </c>
      <c r="BU323" s="92">
        <v>0</v>
      </c>
      <c r="BV323" s="92">
        <v>0</v>
      </c>
      <c r="BW323" s="92">
        <v>0</v>
      </c>
      <c r="BX323" s="92">
        <v>0</v>
      </c>
      <c r="BY323" s="92">
        <v>0</v>
      </c>
      <c r="BZ323" s="92">
        <v>0</v>
      </c>
      <c r="CA323" s="92">
        <v>0</v>
      </c>
      <c r="CB323" s="92">
        <v>0</v>
      </c>
      <c r="CC323" s="92">
        <v>0</v>
      </c>
      <c r="CD323" s="92">
        <v>0</v>
      </c>
      <c r="CE323" s="92">
        <v>0</v>
      </c>
      <c r="CF323" s="92">
        <v>0</v>
      </c>
      <c r="CG323" s="92">
        <v>0</v>
      </c>
      <c r="CH323" s="92">
        <v>0</v>
      </c>
      <c r="CI323" s="92">
        <v>0</v>
      </c>
      <c r="CJ323" s="92">
        <v>0</v>
      </c>
      <c r="CK323" s="92">
        <v>0</v>
      </c>
      <c r="CL323" s="92">
        <v>0</v>
      </c>
      <c r="CM323" s="92">
        <v>0</v>
      </c>
      <c r="CN323" s="92">
        <v>0</v>
      </c>
      <c r="CO323" s="92">
        <v>0</v>
      </c>
      <c r="CP323" s="92">
        <v>0</v>
      </c>
      <c r="CQ323" s="92">
        <v>1</v>
      </c>
      <c r="CR323" s="92">
        <v>0</v>
      </c>
      <c r="CS323" s="92">
        <v>0</v>
      </c>
      <c r="CT323" s="92">
        <v>0</v>
      </c>
      <c r="CU323" s="92">
        <v>0</v>
      </c>
      <c r="CV323" s="92">
        <v>0</v>
      </c>
      <c r="CW323" s="92">
        <v>0</v>
      </c>
      <c r="CX323" s="92">
        <v>0</v>
      </c>
      <c r="CY323" s="92">
        <v>0</v>
      </c>
      <c r="CZ323" s="92">
        <v>0</v>
      </c>
      <c r="DA323" s="92">
        <v>0</v>
      </c>
      <c r="DB323" s="92">
        <v>0</v>
      </c>
      <c r="DC323" s="92">
        <v>0</v>
      </c>
      <c r="DD323" s="92">
        <v>0</v>
      </c>
      <c r="DE323" s="92">
        <v>0</v>
      </c>
      <c r="DF323" s="92">
        <v>0</v>
      </c>
      <c r="DG323" s="92">
        <v>0</v>
      </c>
      <c r="DH323" s="92">
        <v>0</v>
      </c>
      <c r="DI323" s="92">
        <v>0</v>
      </c>
      <c r="DJ323" s="92">
        <v>0</v>
      </c>
      <c r="DK323" s="92">
        <v>0</v>
      </c>
      <c r="DL323" s="92">
        <v>0</v>
      </c>
      <c r="DM323" s="92">
        <v>0</v>
      </c>
      <c r="DN323" s="92">
        <v>0</v>
      </c>
      <c r="DO323" s="92">
        <v>0</v>
      </c>
      <c r="DP323" s="92">
        <v>0</v>
      </c>
      <c r="DQ323" s="92">
        <v>0</v>
      </c>
      <c r="DR323" s="92">
        <v>0</v>
      </c>
      <c r="DS323" s="92">
        <v>0</v>
      </c>
      <c r="DT323" s="92">
        <v>0</v>
      </c>
      <c r="DU323" s="92">
        <v>0</v>
      </c>
      <c r="DV323" s="92">
        <v>0</v>
      </c>
      <c r="DW323" s="92">
        <v>0</v>
      </c>
      <c r="DX323" s="92">
        <v>0</v>
      </c>
      <c r="DY323" s="92">
        <v>0</v>
      </c>
      <c r="DZ323" s="92">
        <v>0</v>
      </c>
      <c r="EA323" s="92">
        <v>0</v>
      </c>
      <c r="EB323" s="92">
        <v>0</v>
      </c>
      <c r="EC323" s="92">
        <v>0</v>
      </c>
      <c r="ED323" s="92">
        <v>0</v>
      </c>
      <c r="EE323" s="92">
        <v>0</v>
      </c>
      <c r="EF323" s="92">
        <v>0</v>
      </c>
      <c r="EG323" s="92">
        <v>0</v>
      </c>
      <c r="EH323" s="92">
        <v>0</v>
      </c>
      <c r="EI323" s="92">
        <v>0</v>
      </c>
      <c r="EJ323" s="92">
        <v>0</v>
      </c>
      <c r="EK323" s="92">
        <v>0</v>
      </c>
      <c r="EL323" s="92">
        <v>0</v>
      </c>
      <c r="EM323" s="92">
        <v>0</v>
      </c>
      <c r="EN323" s="92">
        <v>0</v>
      </c>
      <c r="EO323" s="92">
        <v>0</v>
      </c>
      <c r="EP323" s="92">
        <v>0</v>
      </c>
      <c r="EQ323" s="92">
        <v>0</v>
      </c>
      <c r="ER323" s="92">
        <v>0</v>
      </c>
      <c r="ES323" s="92">
        <v>0</v>
      </c>
      <c r="ET323" s="92">
        <v>0</v>
      </c>
      <c r="EU323" s="92">
        <v>0</v>
      </c>
      <c r="EV323" s="92">
        <v>0</v>
      </c>
      <c r="EW323" s="92">
        <v>0</v>
      </c>
      <c r="EX323" s="92">
        <v>0</v>
      </c>
      <c r="EY323" s="92">
        <v>0</v>
      </c>
      <c r="EZ323" s="92">
        <v>0</v>
      </c>
      <c r="FA323" s="92">
        <v>144.01762199999999</v>
      </c>
      <c r="FB323" s="92">
        <v>0</v>
      </c>
      <c r="FC323" s="92">
        <v>0</v>
      </c>
      <c r="FD323" s="92">
        <v>0</v>
      </c>
      <c r="FE323" s="92">
        <v>0</v>
      </c>
      <c r="FF323" s="92">
        <v>0</v>
      </c>
      <c r="FG323" s="92">
        <v>0</v>
      </c>
      <c r="FH323" s="92">
        <v>0</v>
      </c>
      <c r="FI323" s="92">
        <v>0</v>
      </c>
      <c r="FJ323" s="92">
        <v>0</v>
      </c>
      <c r="FK323" s="92">
        <v>0</v>
      </c>
      <c r="FL323" s="92">
        <v>0</v>
      </c>
      <c r="FM323" s="92">
        <v>0</v>
      </c>
      <c r="FN323" s="92">
        <v>0</v>
      </c>
      <c r="FO323" s="92">
        <v>0</v>
      </c>
      <c r="FP323" s="92">
        <v>0</v>
      </c>
      <c r="FQ323" s="92">
        <v>0</v>
      </c>
      <c r="FR323" s="92">
        <v>0</v>
      </c>
      <c r="FS323" s="92">
        <v>0</v>
      </c>
      <c r="FT323" s="92">
        <v>0</v>
      </c>
      <c r="FU323" s="92">
        <v>0</v>
      </c>
      <c r="FV323" s="92">
        <v>0</v>
      </c>
      <c r="FW323" s="92">
        <v>0</v>
      </c>
      <c r="FX323" s="92">
        <v>0</v>
      </c>
      <c r="FY323" s="92">
        <v>0</v>
      </c>
      <c r="FZ323" s="92">
        <v>0</v>
      </c>
      <c r="GA323" s="92">
        <v>0</v>
      </c>
      <c r="GB323" s="92">
        <v>0</v>
      </c>
      <c r="GC323" s="92">
        <v>0</v>
      </c>
      <c r="GD323" s="92">
        <v>0</v>
      </c>
      <c r="GE323" s="92">
        <v>0</v>
      </c>
      <c r="GF323" s="92">
        <v>0</v>
      </c>
      <c r="GG323" s="92">
        <v>0</v>
      </c>
      <c r="GH323" s="92">
        <v>0</v>
      </c>
      <c r="GI323" s="92">
        <v>0</v>
      </c>
      <c r="GJ323" s="92">
        <v>0</v>
      </c>
      <c r="GK323" s="92">
        <v>0</v>
      </c>
      <c r="GL323" s="92">
        <v>0</v>
      </c>
      <c r="GM323" s="92">
        <v>0</v>
      </c>
      <c r="GN323" s="92">
        <v>0</v>
      </c>
      <c r="GO323" s="92">
        <v>0</v>
      </c>
      <c r="GP323" s="92">
        <v>0</v>
      </c>
      <c r="GQ323" s="92">
        <v>0</v>
      </c>
      <c r="GR323" s="92">
        <v>0</v>
      </c>
      <c r="GS323" s="92">
        <v>0</v>
      </c>
      <c r="GT323" s="92">
        <v>0</v>
      </c>
      <c r="GU323" s="92">
        <v>0</v>
      </c>
      <c r="GV323" s="92">
        <v>0</v>
      </c>
      <c r="GW323" s="92">
        <v>0</v>
      </c>
      <c r="GX323" s="92">
        <v>0</v>
      </c>
      <c r="GY323" s="92">
        <v>0</v>
      </c>
      <c r="GZ323" s="92">
        <v>0</v>
      </c>
      <c r="HA323" s="92">
        <v>0</v>
      </c>
      <c r="HB323" s="92">
        <v>0</v>
      </c>
      <c r="HC323" s="92">
        <v>0</v>
      </c>
      <c r="HD323" s="92">
        <v>0</v>
      </c>
      <c r="HE323" s="92">
        <v>0</v>
      </c>
      <c r="HF323" s="92">
        <v>0</v>
      </c>
      <c r="HG323" s="92">
        <v>0</v>
      </c>
      <c r="HH323" s="92">
        <v>0</v>
      </c>
      <c r="HI323" s="92">
        <v>0</v>
      </c>
      <c r="HJ323" s="92">
        <v>0</v>
      </c>
      <c r="HK323" s="92">
        <v>1</v>
      </c>
      <c r="HL323" s="92">
        <v>0</v>
      </c>
      <c r="HM323" s="92">
        <v>0</v>
      </c>
      <c r="HN323" s="92">
        <v>0</v>
      </c>
      <c r="HO323" s="92">
        <v>0</v>
      </c>
      <c r="HP323" s="92">
        <v>0</v>
      </c>
      <c r="HQ323" s="92">
        <v>0</v>
      </c>
      <c r="HR323" s="92">
        <v>0</v>
      </c>
      <c r="HS323" s="92">
        <v>0</v>
      </c>
      <c r="HT323" s="92">
        <v>0</v>
      </c>
      <c r="HU323" s="92">
        <v>0</v>
      </c>
      <c r="HV323" s="92">
        <v>0</v>
      </c>
      <c r="HW323" s="92">
        <v>0</v>
      </c>
      <c r="HX323" s="92">
        <v>0</v>
      </c>
      <c r="HY323" s="92">
        <v>0</v>
      </c>
      <c r="HZ323" s="92">
        <v>0</v>
      </c>
      <c r="IA323" s="92">
        <v>0</v>
      </c>
      <c r="IB323" s="92">
        <v>0</v>
      </c>
      <c r="IC323" s="92">
        <v>0</v>
      </c>
      <c r="ID323" s="92">
        <v>0</v>
      </c>
      <c r="IE323" s="92">
        <v>0</v>
      </c>
      <c r="IF323" s="92">
        <v>0</v>
      </c>
      <c r="IG323" s="92">
        <v>0</v>
      </c>
      <c r="IH323" s="92">
        <v>0</v>
      </c>
      <c r="II323" s="92">
        <v>0</v>
      </c>
      <c r="IJ323" s="92">
        <v>0</v>
      </c>
      <c r="IK323" s="92">
        <v>0</v>
      </c>
      <c r="IL323" s="92">
        <v>0</v>
      </c>
      <c r="IM323" s="92">
        <v>0</v>
      </c>
      <c r="IN323" s="92">
        <v>0</v>
      </c>
      <c r="IO323" s="92">
        <v>0</v>
      </c>
      <c r="IP323" s="92">
        <v>0</v>
      </c>
      <c r="IQ323" s="92">
        <v>0</v>
      </c>
      <c r="IR323" s="92">
        <v>0</v>
      </c>
      <c r="IS323" s="92">
        <v>0</v>
      </c>
      <c r="IT323" s="92">
        <v>1.0905774500000001</v>
      </c>
      <c r="IU323" s="92">
        <v>144.01762199999999</v>
      </c>
      <c r="IV323" s="92">
        <v>2.3775178000000001</v>
      </c>
      <c r="IW323" s="92">
        <v>20</v>
      </c>
      <c r="IX323" s="92">
        <v>1</v>
      </c>
      <c r="IY323" s="92">
        <v>0</v>
      </c>
      <c r="IZ323" s="92">
        <v>1</v>
      </c>
      <c r="JA323" s="92">
        <v>0</v>
      </c>
      <c r="JB323" s="92">
        <v>-284058.53100000002</v>
      </c>
      <c r="JC323" s="92">
        <v>-2151.0411199999999</v>
      </c>
      <c r="JD323" s="92">
        <v>-0.30978782700000002</v>
      </c>
      <c r="JE323" s="92">
        <v>-592.68957</v>
      </c>
      <c r="JF323" s="92">
        <v>-4.4881582399999997</v>
      </c>
      <c r="JG323" s="92">
        <v>7.64507031E-3</v>
      </c>
      <c r="JH323" s="92">
        <v>1.0095797</v>
      </c>
      <c r="JI323" s="92">
        <v>132.05629999999999</v>
      </c>
      <c r="JJ323" s="92">
        <v>0</v>
      </c>
      <c r="JK323" s="92">
        <v>0</v>
      </c>
      <c r="JL323" s="92">
        <v>0</v>
      </c>
      <c r="JM323" s="92">
        <v>0</v>
      </c>
      <c r="JN323" s="92">
        <v>0</v>
      </c>
      <c r="JO323" s="92">
        <v>0</v>
      </c>
      <c r="JP323" s="92">
        <v>0</v>
      </c>
      <c r="JQ323" s="92">
        <v>0</v>
      </c>
      <c r="JR323" s="92">
        <v>0</v>
      </c>
      <c r="JS323" s="92">
        <v>0</v>
      </c>
      <c r="JT323" s="92">
        <v>0</v>
      </c>
      <c r="JU323" s="92">
        <v>0</v>
      </c>
      <c r="JV323" s="92">
        <v>0</v>
      </c>
      <c r="JW323" s="92">
        <v>0</v>
      </c>
      <c r="JX323" s="92">
        <v>0</v>
      </c>
      <c r="JY323" s="92">
        <v>0</v>
      </c>
      <c r="JZ323" s="92">
        <v>0</v>
      </c>
      <c r="KA323" s="92">
        <v>0</v>
      </c>
      <c r="KB323" s="92">
        <v>0</v>
      </c>
      <c r="KC323" s="92">
        <v>0</v>
      </c>
      <c r="KD323" s="92">
        <v>0</v>
      </c>
      <c r="KE323" s="92">
        <v>0</v>
      </c>
      <c r="KF323" s="92">
        <v>0</v>
      </c>
      <c r="KG323" s="92">
        <v>0</v>
      </c>
      <c r="KH323" s="92">
        <v>0</v>
      </c>
      <c r="KI323" s="92">
        <v>0</v>
      </c>
      <c r="KJ323" s="92">
        <v>0</v>
      </c>
      <c r="KK323" s="92">
        <v>0</v>
      </c>
      <c r="KL323" s="92">
        <v>0</v>
      </c>
      <c r="KM323" s="92">
        <v>0</v>
      </c>
      <c r="KN323" s="92">
        <v>0</v>
      </c>
      <c r="KO323" s="92">
        <v>0</v>
      </c>
      <c r="KP323" s="92">
        <v>0</v>
      </c>
      <c r="KQ323" s="92">
        <v>0</v>
      </c>
      <c r="KR323" s="92">
        <v>0</v>
      </c>
      <c r="KS323" s="92">
        <v>0</v>
      </c>
      <c r="KT323" s="92">
        <v>0</v>
      </c>
      <c r="KU323" s="92">
        <v>0</v>
      </c>
      <c r="KV323" s="92">
        <v>0</v>
      </c>
      <c r="KW323" s="92">
        <v>0</v>
      </c>
      <c r="KX323" s="92">
        <v>0</v>
      </c>
      <c r="KY323" s="92">
        <v>0</v>
      </c>
      <c r="KZ323" s="92">
        <v>0</v>
      </c>
      <c r="LA323" s="92">
        <v>0</v>
      </c>
      <c r="LB323" s="92">
        <v>0</v>
      </c>
      <c r="LC323" s="92">
        <v>0</v>
      </c>
      <c r="LD323" s="92">
        <v>0</v>
      </c>
      <c r="LE323" s="92">
        <v>0</v>
      </c>
      <c r="LF323" s="92">
        <v>0</v>
      </c>
      <c r="LG323" s="92">
        <v>0</v>
      </c>
      <c r="LH323" s="92">
        <v>0</v>
      </c>
      <c r="LI323" s="92">
        <v>0</v>
      </c>
      <c r="LJ323" s="92">
        <v>0</v>
      </c>
      <c r="LK323" s="92">
        <v>0</v>
      </c>
      <c r="LL323" s="92">
        <v>0</v>
      </c>
      <c r="LM323" s="92">
        <v>0</v>
      </c>
      <c r="LN323" s="92">
        <v>0</v>
      </c>
      <c r="LO323" s="92">
        <v>0</v>
      </c>
      <c r="LP323" s="92">
        <v>0</v>
      </c>
      <c r="LQ323" s="92">
        <v>0</v>
      </c>
      <c r="LR323" s="92">
        <v>0</v>
      </c>
      <c r="LS323" s="92">
        <v>0</v>
      </c>
      <c r="LT323" s="92">
        <v>0</v>
      </c>
      <c r="LU323" s="92">
        <v>0</v>
      </c>
      <c r="LV323" s="92">
        <v>0</v>
      </c>
      <c r="LW323" s="92">
        <v>0</v>
      </c>
      <c r="LX323" s="92">
        <v>0</v>
      </c>
      <c r="LY323" s="92">
        <v>0</v>
      </c>
      <c r="LZ323" s="92">
        <v>0</v>
      </c>
      <c r="MA323" s="92">
        <v>0</v>
      </c>
      <c r="MB323" s="92">
        <v>0</v>
      </c>
      <c r="MC323" s="92">
        <v>0</v>
      </c>
      <c r="MD323" s="92">
        <v>0</v>
      </c>
      <c r="ME323" s="92">
        <v>0</v>
      </c>
      <c r="MF323" s="92">
        <v>0</v>
      </c>
      <c r="MG323" s="92">
        <v>0</v>
      </c>
      <c r="MH323" s="92">
        <v>0</v>
      </c>
      <c r="MI323" s="92">
        <v>0</v>
      </c>
      <c r="MJ323" s="92">
        <v>0</v>
      </c>
      <c r="MK323" s="92">
        <v>0</v>
      </c>
      <c r="ML323" s="92">
        <v>0</v>
      </c>
      <c r="MM323" s="92">
        <v>0</v>
      </c>
      <c r="MN323" s="92">
        <v>0</v>
      </c>
      <c r="MO323" s="92">
        <v>0</v>
      </c>
      <c r="MP323" s="92">
        <v>0</v>
      </c>
      <c r="MQ323" s="92">
        <v>0</v>
      </c>
      <c r="MR323" s="92">
        <v>0</v>
      </c>
      <c r="MS323" s="92">
        <v>0</v>
      </c>
      <c r="MT323" s="92">
        <v>0</v>
      </c>
      <c r="MU323" s="92">
        <v>0</v>
      </c>
      <c r="MV323" s="92">
        <v>0</v>
      </c>
      <c r="MW323" s="92">
        <v>0</v>
      </c>
      <c r="MX323" s="92">
        <v>0</v>
      </c>
      <c r="MY323" s="92">
        <v>0</v>
      </c>
      <c r="MZ323" s="92">
        <v>0</v>
      </c>
      <c r="NA323" s="92">
        <v>0</v>
      </c>
      <c r="NB323" s="92">
        <v>0</v>
      </c>
      <c r="NC323" s="92">
        <v>0</v>
      </c>
      <c r="ND323" s="92">
        <v>0</v>
      </c>
      <c r="NE323" s="92">
        <v>0</v>
      </c>
      <c r="NF323" s="92">
        <v>0</v>
      </c>
      <c r="NG323" s="92">
        <v>0</v>
      </c>
      <c r="NH323" s="92">
        <v>0</v>
      </c>
      <c r="NI323" s="92">
        <v>0</v>
      </c>
      <c r="NJ323" s="92">
        <v>0</v>
      </c>
      <c r="NK323" s="92">
        <v>0</v>
      </c>
      <c r="NL323" s="92">
        <v>0</v>
      </c>
      <c r="NM323" s="92">
        <v>0</v>
      </c>
      <c r="NN323" s="92">
        <v>0</v>
      </c>
      <c r="NO323" s="92">
        <v>0</v>
      </c>
      <c r="NP323" s="92">
        <v>0</v>
      </c>
      <c r="NQ323" s="92">
        <v>0</v>
      </c>
      <c r="NR323" s="92">
        <v>0</v>
      </c>
      <c r="NS323" s="92">
        <v>0</v>
      </c>
      <c r="NT323" s="92">
        <v>0</v>
      </c>
      <c r="NU323" s="92">
        <v>0</v>
      </c>
      <c r="NV323" s="92">
        <v>0</v>
      </c>
      <c r="NW323" s="92">
        <v>0</v>
      </c>
      <c r="NX323" s="92">
        <v>0</v>
      </c>
      <c r="NY323" s="92">
        <v>0</v>
      </c>
      <c r="NZ323" s="92">
        <v>0</v>
      </c>
      <c r="OA323" s="92">
        <v>0</v>
      </c>
      <c r="OB323" s="92">
        <v>0</v>
      </c>
      <c r="OC323" s="92">
        <v>0</v>
      </c>
      <c r="OD323" s="92">
        <v>0</v>
      </c>
      <c r="OE323" s="92">
        <v>0</v>
      </c>
      <c r="OF323" s="92">
        <v>0</v>
      </c>
      <c r="OG323" s="92">
        <v>0</v>
      </c>
      <c r="OH323" s="92">
        <v>0</v>
      </c>
      <c r="OI323" s="92">
        <v>0</v>
      </c>
      <c r="OJ323" s="92">
        <v>0</v>
      </c>
      <c r="OK323" s="92">
        <v>0</v>
      </c>
      <c r="OL323" s="92">
        <v>0</v>
      </c>
      <c r="OM323" s="92">
        <v>0</v>
      </c>
      <c r="ON323" s="92">
        <v>0</v>
      </c>
      <c r="OO323" s="92">
        <v>0</v>
      </c>
      <c r="OP323" s="92">
        <v>0</v>
      </c>
      <c r="OQ323" s="92">
        <v>0</v>
      </c>
      <c r="OR323" s="92">
        <v>0</v>
      </c>
      <c r="OS323" s="92">
        <v>0</v>
      </c>
      <c r="OT323" s="92">
        <v>0</v>
      </c>
      <c r="OU323" s="92">
        <v>0</v>
      </c>
      <c r="OV323" s="92">
        <v>0</v>
      </c>
      <c r="OW323" s="92">
        <v>0</v>
      </c>
      <c r="OX323" s="92">
        <v>0</v>
      </c>
      <c r="OY323" s="92">
        <v>0</v>
      </c>
      <c r="OZ323" s="92">
        <v>0</v>
      </c>
      <c r="PA323" s="92">
        <v>0</v>
      </c>
      <c r="PB323" s="92">
        <v>0</v>
      </c>
      <c r="PC323" s="92">
        <v>0</v>
      </c>
      <c r="PD323" s="92">
        <v>0</v>
      </c>
      <c r="PE323" s="92">
        <v>0</v>
      </c>
      <c r="PF323" s="92">
        <v>0</v>
      </c>
      <c r="PG323" s="92">
        <v>0</v>
      </c>
      <c r="PH323" s="92">
        <v>0</v>
      </c>
      <c r="PI323" s="92">
        <v>0</v>
      </c>
      <c r="PJ323" s="92">
        <v>0</v>
      </c>
      <c r="PK323" s="92">
        <v>0</v>
      </c>
      <c r="PL323" s="92">
        <v>0</v>
      </c>
      <c r="PM323" s="92">
        <v>0</v>
      </c>
      <c r="PN323" s="92">
        <v>0</v>
      </c>
      <c r="PO323" s="92">
        <v>0</v>
      </c>
      <c r="PP323" s="92">
        <v>0</v>
      </c>
      <c r="PQ323" s="92">
        <v>0</v>
      </c>
      <c r="PR323" s="92">
        <v>0</v>
      </c>
      <c r="PS323" s="92">
        <v>0</v>
      </c>
      <c r="PT323" s="92">
        <v>0</v>
      </c>
      <c r="PU323" s="92">
        <v>0</v>
      </c>
      <c r="PV323" s="92">
        <v>0</v>
      </c>
      <c r="PW323" s="92">
        <v>0</v>
      </c>
      <c r="PX323" s="92">
        <v>0</v>
      </c>
      <c r="PY323" s="92">
        <v>0</v>
      </c>
      <c r="PZ323" s="92">
        <v>0</v>
      </c>
      <c r="QA323" s="92">
        <v>0</v>
      </c>
      <c r="QB323" s="92">
        <v>0</v>
      </c>
      <c r="QC323" s="92">
        <v>0</v>
      </c>
      <c r="QD323" s="92">
        <v>0</v>
      </c>
      <c r="QE323" s="92">
        <v>0</v>
      </c>
      <c r="QF323" s="92">
        <v>0</v>
      </c>
      <c r="QG323" s="92">
        <v>0</v>
      </c>
      <c r="QH323" s="92">
        <v>0</v>
      </c>
      <c r="QI323" s="92">
        <v>0</v>
      </c>
      <c r="QJ323" s="92">
        <v>0</v>
      </c>
      <c r="QK323" s="92">
        <v>0</v>
      </c>
      <c r="QL323" s="92">
        <v>0</v>
      </c>
      <c r="QM323" s="92">
        <v>0</v>
      </c>
      <c r="QN323" s="92">
        <v>0</v>
      </c>
      <c r="QO323" s="92">
        <v>0</v>
      </c>
      <c r="QP323" s="92">
        <v>0</v>
      </c>
      <c r="QQ323" s="92">
        <v>0</v>
      </c>
      <c r="QR323" s="92">
        <v>0</v>
      </c>
      <c r="QS323" s="92">
        <v>0</v>
      </c>
      <c r="QT323" s="92">
        <v>0</v>
      </c>
      <c r="QU323" s="92">
        <v>0</v>
      </c>
      <c r="QV323" s="92">
        <v>0</v>
      </c>
      <c r="QW323" s="92">
        <v>0</v>
      </c>
      <c r="QX323" s="92">
        <v>0</v>
      </c>
      <c r="QY323" s="92">
        <v>0</v>
      </c>
      <c r="QZ323" s="92">
        <v>0</v>
      </c>
      <c r="RA323" s="92">
        <v>0</v>
      </c>
      <c r="RB323" s="92">
        <v>0</v>
      </c>
      <c r="RC323" s="92">
        <v>0</v>
      </c>
      <c r="RD323" s="92">
        <v>0</v>
      </c>
      <c r="RE323" s="92">
        <v>0</v>
      </c>
      <c r="RF323" s="92">
        <v>0</v>
      </c>
      <c r="RG323" s="92">
        <v>0</v>
      </c>
      <c r="RH323" s="92">
        <v>0</v>
      </c>
      <c r="RI323" s="92">
        <v>0</v>
      </c>
      <c r="RJ323" s="92">
        <v>0</v>
      </c>
      <c r="RK323" s="92">
        <v>0</v>
      </c>
      <c r="RL323" s="92">
        <v>0</v>
      </c>
      <c r="RM323" s="92">
        <v>0</v>
      </c>
      <c r="RN323" s="92">
        <v>0</v>
      </c>
      <c r="RO323" s="92">
        <v>0</v>
      </c>
      <c r="RP323" s="92">
        <v>0</v>
      </c>
      <c r="RQ323" s="92">
        <v>0</v>
      </c>
      <c r="RR323" s="92">
        <v>0</v>
      </c>
      <c r="RS323" s="92">
        <v>0</v>
      </c>
      <c r="RT323" s="92">
        <v>0</v>
      </c>
      <c r="RU323" s="92">
        <v>0</v>
      </c>
      <c r="RV323" s="92">
        <v>0</v>
      </c>
      <c r="RW323" s="92">
        <v>0</v>
      </c>
      <c r="RX323" s="92">
        <v>0</v>
      </c>
      <c r="RY323" s="92">
        <v>0</v>
      </c>
      <c r="RZ323" s="92">
        <v>0</v>
      </c>
      <c r="SA323" s="92">
        <v>0</v>
      </c>
      <c r="SB323" s="92">
        <v>0</v>
      </c>
      <c r="SC323" s="92">
        <v>0</v>
      </c>
      <c r="SD323" s="92">
        <v>0</v>
      </c>
      <c r="SE323" s="92">
        <v>0</v>
      </c>
      <c r="SF323" s="92">
        <v>0</v>
      </c>
      <c r="SG323" s="92">
        <v>0</v>
      </c>
      <c r="SH323" s="92">
        <v>0</v>
      </c>
      <c r="SI323" s="92">
        <v>0</v>
      </c>
      <c r="SJ323" s="92">
        <v>0</v>
      </c>
      <c r="SK323" s="92">
        <v>0</v>
      </c>
      <c r="SL323" s="92">
        <v>0</v>
      </c>
      <c r="SM323" s="92">
        <v>0</v>
      </c>
      <c r="SN323" s="92">
        <v>0</v>
      </c>
      <c r="SO323" s="92">
        <v>0</v>
      </c>
      <c r="SP323" s="92">
        <v>0</v>
      </c>
      <c r="SQ323" s="92">
        <v>0</v>
      </c>
      <c r="SR323" s="92">
        <v>0</v>
      </c>
      <c r="SS323" s="92">
        <v>0</v>
      </c>
      <c r="ST323" s="92">
        <v>0</v>
      </c>
      <c r="SU323" s="92">
        <v>0</v>
      </c>
      <c r="SV323" s="92">
        <v>0</v>
      </c>
      <c r="SW323" s="92">
        <v>0</v>
      </c>
      <c r="SX323" s="92">
        <v>0</v>
      </c>
      <c r="SY323" s="92">
        <v>0</v>
      </c>
      <c r="SZ323" s="92">
        <v>0</v>
      </c>
      <c r="TA323" s="92">
        <v>0</v>
      </c>
      <c r="TB323" s="92">
        <v>0</v>
      </c>
      <c r="TC323" s="92">
        <v>1</v>
      </c>
      <c r="TD323" s="92">
        <v>0</v>
      </c>
      <c r="TE323" s="92">
        <v>0</v>
      </c>
      <c r="TF323" s="92">
        <v>0</v>
      </c>
      <c r="TG323" s="92">
        <v>0</v>
      </c>
      <c r="TH323" s="92">
        <v>0</v>
      </c>
      <c r="TI323" s="92">
        <v>0</v>
      </c>
      <c r="TJ323" s="92">
        <v>0</v>
      </c>
      <c r="TK323" s="92">
        <v>0</v>
      </c>
      <c r="TL323" s="92">
        <v>0</v>
      </c>
      <c r="TM323" s="92">
        <v>0</v>
      </c>
      <c r="TN323" s="92">
        <v>0</v>
      </c>
      <c r="TO323" s="92">
        <v>0</v>
      </c>
      <c r="TP323" s="92">
        <v>0</v>
      </c>
      <c r="TQ323" s="92">
        <v>-360203.73895799997</v>
      </c>
      <c r="TR323" s="92">
        <v>0</v>
      </c>
      <c r="TS323" s="92">
        <v>0</v>
      </c>
      <c r="TT323" s="92">
        <v>0</v>
      </c>
      <c r="TU323" s="92">
        <v>0</v>
      </c>
      <c r="TV323" s="92">
        <v>0</v>
      </c>
      <c r="TW323" s="92">
        <v>0</v>
      </c>
      <c r="TX323" s="92">
        <v>0</v>
      </c>
      <c r="TY323" s="92">
        <v>0</v>
      </c>
      <c r="TZ323" s="92">
        <v>0</v>
      </c>
      <c r="UA323" s="92">
        <v>0</v>
      </c>
      <c r="UB323" s="92">
        <v>0</v>
      </c>
      <c r="UC323" s="92">
        <v>0</v>
      </c>
      <c r="UD323" s="92">
        <v>0</v>
      </c>
      <c r="UE323" s="92">
        <v>0</v>
      </c>
      <c r="UF323" s="92">
        <v>0</v>
      </c>
      <c r="UG323" s="92">
        <v>0</v>
      </c>
      <c r="UH323" s="92">
        <v>0</v>
      </c>
      <c r="UI323" s="92">
        <v>0</v>
      </c>
      <c r="UJ323" s="92">
        <v>0</v>
      </c>
      <c r="UK323" s="92">
        <v>0</v>
      </c>
      <c r="UL323" s="92">
        <v>0</v>
      </c>
      <c r="UM323" s="92">
        <v>0</v>
      </c>
      <c r="UN323" s="92">
        <v>0</v>
      </c>
      <c r="UO323" s="92">
        <v>0</v>
      </c>
      <c r="UP323" s="92">
        <v>0</v>
      </c>
      <c r="UQ323" s="92">
        <v>0</v>
      </c>
      <c r="UR323" s="92">
        <v>0</v>
      </c>
      <c r="US323" s="92">
        <v>0</v>
      </c>
      <c r="UT323" s="92">
        <v>0</v>
      </c>
      <c r="UU323" s="92">
        <v>0</v>
      </c>
      <c r="UV323" s="92">
        <v>0</v>
      </c>
      <c r="UW323" s="92">
        <v>0</v>
      </c>
      <c r="UX323" s="92">
        <v>0</v>
      </c>
      <c r="UY323" s="92">
        <v>0</v>
      </c>
      <c r="UZ323" s="92">
        <v>0</v>
      </c>
      <c r="VA323" s="92">
        <v>0</v>
      </c>
      <c r="VB323" s="92">
        <v>0</v>
      </c>
      <c r="VC323" s="92">
        <v>0</v>
      </c>
      <c r="VD323" s="92">
        <v>0</v>
      </c>
      <c r="VE323" s="92">
        <v>0</v>
      </c>
      <c r="VF323" s="92">
        <v>0</v>
      </c>
      <c r="VG323" s="92">
        <v>0</v>
      </c>
      <c r="VH323" s="92">
        <v>0</v>
      </c>
      <c r="VI323" s="92">
        <v>0</v>
      </c>
      <c r="VJ323" s="92">
        <v>0</v>
      </c>
      <c r="VK323" s="92">
        <v>0</v>
      </c>
      <c r="VL323" s="92">
        <v>0</v>
      </c>
      <c r="VM323" s="92">
        <v>0</v>
      </c>
      <c r="VN323" s="92">
        <v>0</v>
      </c>
      <c r="VO323" s="92">
        <v>0</v>
      </c>
      <c r="VP323" s="92">
        <v>0</v>
      </c>
      <c r="VQ323" s="92">
        <v>0</v>
      </c>
      <c r="VR323" s="92">
        <v>0</v>
      </c>
      <c r="VS323" s="92">
        <v>0</v>
      </c>
      <c r="VT323" s="92">
        <v>0</v>
      </c>
      <c r="VU323" s="92">
        <v>0</v>
      </c>
      <c r="VV323" s="92">
        <v>0</v>
      </c>
      <c r="VW323" s="92">
        <v>0</v>
      </c>
      <c r="VX323" s="92">
        <v>0</v>
      </c>
      <c r="VY323" s="92">
        <v>0</v>
      </c>
      <c r="VZ323" s="92">
        <v>0</v>
      </c>
      <c r="WA323" s="92">
        <v>0</v>
      </c>
      <c r="WB323" s="92">
        <v>0</v>
      </c>
      <c r="WC323" s="92">
        <v>0</v>
      </c>
    </row>
    <row r="324" spans="2:601" ht="13.5" customHeight="1">
      <c r="B324" s="851" t="s">
        <v>2983</v>
      </c>
      <c r="C324" s="92">
        <v>0</v>
      </c>
      <c r="D324" s="92">
        <v>1158.0002899999999</v>
      </c>
      <c r="E324" s="92">
        <v>-2.9572038699999998</v>
      </c>
      <c r="F324" s="92">
        <v>32.300089</v>
      </c>
      <c r="G324" s="92">
        <v>0</v>
      </c>
      <c r="H324" s="92">
        <v>0</v>
      </c>
      <c r="I324" s="92">
        <v>0</v>
      </c>
      <c r="J324" s="92">
        <v>0</v>
      </c>
      <c r="K324" s="92">
        <v>0</v>
      </c>
      <c r="L324" s="92">
        <v>0</v>
      </c>
      <c r="M324" s="92">
        <v>0</v>
      </c>
      <c r="N324" s="92">
        <v>0</v>
      </c>
      <c r="O324" s="92">
        <v>0</v>
      </c>
      <c r="P324" s="92">
        <v>0</v>
      </c>
      <c r="Q324" s="92">
        <v>0</v>
      </c>
      <c r="R324" s="92">
        <v>0</v>
      </c>
      <c r="S324" s="92">
        <v>0</v>
      </c>
      <c r="T324" s="92">
        <v>0</v>
      </c>
      <c r="U324" s="92">
        <v>0</v>
      </c>
      <c r="V324" s="92">
        <v>0</v>
      </c>
      <c r="W324" s="92">
        <v>0</v>
      </c>
      <c r="X324" s="92">
        <v>0</v>
      </c>
      <c r="Y324" s="92">
        <v>3.18171362</v>
      </c>
      <c r="Z324" s="92">
        <v>0</v>
      </c>
      <c r="AA324" s="92">
        <v>0</v>
      </c>
      <c r="AB324" s="92">
        <v>0</v>
      </c>
      <c r="AC324" s="92">
        <v>0</v>
      </c>
      <c r="AD324" s="92">
        <v>0</v>
      </c>
      <c r="AE324" s="92">
        <v>0</v>
      </c>
      <c r="AF324" s="92">
        <v>0</v>
      </c>
      <c r="AG324" s="92">
        <v>0</v>
      </c>
      <c r="AH324" s="92">
        <v>0</v>
      </c>
      <c r="AI324" s="92">
        <v>0</v>
      </c>
      <c r="AJ324" s="92">
        <v>0</v>
      </c>
      <c r="AK324" s="92">
        <v>0</v>
      </c>
      <c r="AL324" s="92">
        <v>0</v>
      </c>
      <c r="AM324" s="92">
        <v>0</v>
      </c>
      <c r="AN324" s="92">
        <v>0</v>
      </c>
      <c r="AO324" s="92">
        <v>0</v>
      </c>
      <c r="AP324" s="92">
        <v>0</v>
      </c>
      <c r="AQ324" s="92">
        <v>0</v>
      </c>
      <c r="AR324" s="92">
        <v>0</v>
      </c>
      <c r="AS324" s="92">
        <v>0</v>
      </c>
      <c r="AT324" s="92">
        <v>0</v>
      </c>
      <c r="AU324" s="92">
        <v>0</v>
      </c>
      <c r="AV324" s="92">
        <v>0</v>
      </c>
      <c r="AW324" s="92">
        <v>0</v>
      </c>
      <c r="AX324" s="92">
        <v>0</v>
      </c>
      <c r="AY324" s="92">
        <v>0</v>
      </c>
      <c r="AZ324" s="92">
        <v>0</v>
      </c>
      <c r="BA324" s="92">
        <v>0</v>
      </c>
      <c r="BB324" s="92">
        <v>0</v>
      </c>
      <c r="BC324" s="92">
        <v>0</v>
      </c>
      <c r="BD324" s="92">
        <v>0</v>
      </c>
      <c r="BE324" s="92">
        <v>0</v>
      </c>
      <c r="BF324" s="92">
        <v>0</v>
      </c>
      <c r="BG324" s="92">
        <v>0</v>
      </c>
      <c r="BH324" s="92">
        <v>0</v>
      </c>
      <c r="BI324" s="92">
        <v>0</v>
      </c>
      <c r="BJ324" s="92">
        <v>0</v>
      </c>
      <c r="BK324" s="92">
        <v>0</v>
      </c>
      <c r="BL324" s="92">
        <v>0</v>
      </c>
      <c r="BM324" s="92">
        <v>0</v>
      </c>
      <c r="BN324" s="92">
        <v>0</v>
      </c>
      <c r="BO324" s="92">
        <v>0</v>
      </c>
      <c r="BP324" s="92">
        <v>0.91032829800000004</v>
      </c>
      <c r="BQ324" s="92">
        <v>0</v>
      </c>
      <c r="BR324" s="92">
        <v>0</v>
      </c>
      <c r="BS324" s="92">
        <v>0</v>
      </c>
      <c r="BT324" s="92">
        <v>0</v>
      </c>
      <c r="BU324" s="92">
        <v>0</v>
      </c>
      <c r="BV324" s="92">
        <v>0</v>
      </c>
      <c r="BW324" s="92">
        <v>0</v>
      </c>
      <c r="BX324" s="92">
        <v>0</v>
      </c>
      <c r="BY324" s="92">
        <v>0</v>
      </c>
      <c r="BZ324" s="92">
        <v>0</v>
      </c>
      <c r="CA324" s="92">
        <v>0</v>
      </c>
      <c r="CB324" s="92">
        <v>0</v>
      </c>
      <c r="CC324" s="92">
        <v>0</v>
      </c>
      <c r="CD324" s="92">
        <v>0</v>
      </c>
      <c r="CE324" s="92">
        <v>0</v>
      </c>
      <c r="CF324" s="92">
        <v>0</v>
      </c>
      <c r="CG324" s="92">
        <v>0</v>
      </c>
      <c r="CH324" s="92">
        <v>0</v>
      </c>
      <c r="CI324" s="92">
        <v>8.9671701800000003E-2</v>
      </c>
      <c r="CJ324" s="92">
        <v>0</v>
      </c>
      <c r="CK324" s="92">
        <v>0</v>
      </c>
      <c r="CL324" s="92">
        <v>0</v>
      </c>
      <c r="CM324" s="92">
        <v>0</v>
      </c>
      <c r="CN324" s="92">
        <v>0</v>
      </c>
      <c r="CO324" s="92">
        <v>0</v>
      </c>
      <c r="CP324" s="92">
        <v>0</v>
      </c>
      <c r="CQ324" s="92">
        <v>0</v>
      </c>
      <c r="CR324" s="92">
        <v>0</v>
      </c>
      <c r="CS324" s="92">
        <v>0</v>
      </c>
      <c r="CT324" s="92">
        <v>0</v>
      </c>
      <c r="CU324" s="92">
        <v>0</v>
      </c>
      <c r="CV324" s="92">
        <v>0</v>
      </c>
      <c r="CW324" s="92">
        <v>0</v>
      </c>
      <c r="CX324" s="92">
        <v>0</v>
      </c>
      <c r="CY324" s="92">
        <v>0</v>
      </c>
      <c r="CZ324" s="92">
        <v>0</v>
      </c>
      <c r="DA324" s="92">
        <v>0</v>
      </c>
      <c r="DB324" s="92">
        <v>0</v>
      </c>
      <c r="DC324" s="92">
        <v>0</v>
      </c>
      <c r="DD324" s="92">
        <v>0</v>
      </c>
      <c r="DE324" s="92">
        <v>0</v>
      </c>
      <c r="DF324" s="92">
        <v>0</v>
      </c>
      <c r="DG324" s="92">
        <v>0</v>
      </c>
      <c r="DH324" s="92">
        <v>0</v>
      </c>
      <c r="DI324" s="92">
        <v>0</v>
      </c>
      <c r="DJ324" s="92">
        <v>0</v>
      </c>
      <c r="DK324" s="92">
        <v>0</v>
      </c>
      <c r="DL324" s="92">
        <v>0</v>
      </c>
      <c r="DM324" s="92">
        <v>0</v>
      </c>
      <c r="DN324" s="92">
        <v>0</v>
      </c>
      <c r="DO324" s="92">
        <v>0</v>
      </c>
      <c r="DP324" s="92">
        <v>0</v>
      </c>
      <c r="DQ324" s="92">
        <v>0</v>
      </c>
      <c r="DR324" s="92">
        <v>0</v>
      </c>
      <c r="DS324" s="92">
        <v>0</v>
      </c>
      <c r="DT324" s="92">
        <v>0</v>
      </c>
      <c r="DU324" s="92">
        <v>0</v>
      </c>
      <c r="DV324" s="92">
        <v>0</v>
      </c>
      <c r="DW324" s="92">
        <v>0</v>
      </c>
      <c r="DX324" s="92">
        <v>0</v>
      </c>
      <c r="DY324" s="92">
        <v>0</v>
      </c>
      <c r="DZ324" s="92">
        <v>581.89514699999995</v>
      </c>
      <c r="EA324" s="92">
        <v>0</v>
      </c>
      <c r="EB324" s="92">
        <v>0</v>
      </c>
      <c r="EC324" s="92">
        <v>0</v>
      </c>
      <c r="ED324" s="92">
        <v>0</v>
      </c>
      <c r="EE324" s="92">
        <v>0</v>
      </c>
      <c r="EF324" s="92">
        <v>0</v>
      </c>
      <c r="EG324" s="92">
        <v>0</v>
      </c>
      <c r="EH324" s="92">
        <v>0</v>
      </c>
      <c r="EI324" s="92">
        <v>0</v>
      </c>
      <c r="EJ324" s="92">
        <v>0</v>
      </c>
      <c r="EK324" s="92">
        <v>0</v>
      </c>
      <c r="EL324" s="92">
        <v>0</v>
      </c>
      <c r="EM324" s="92">
        <v>0</v>
      </c>
      <c r="EN324" s="92">
        <v>0</v>
      </c>
      <c r="EO324" s="92">
        <v>0</v>
      </c>
      <c r="EP324" s="92">
        <v>0</v>
      </c>
      <c r="EQ324" s="92">
        <v>0</v>
      </c>
      <c r="ER324" s="92">
        <v>0</v>
      </c>
      <c r="ES324" s="92">
        <v>286.60507200000001</v>
      </c>
      <c r="ET324" s="92">
        <v>0</v>
      </c>
      <c r="EU324" s="92">
        <v>0</v>
      </c>
      <c r="EV324" s="92">
        <v>0</v>
      </c>
      <c r="EW324" s="92">
        <v>0</v>
      </c>
      <c r="EX324" s="92">
        <v>0</v>
      </c>
      <c r="EY324" s="92">
        <v>0</v>
      </c>
      <c r="EZ324" s="92">
        <v>0</v>
      </c>
      <c r="FA324" s="92">
        <v>0</v>
      </c>
      <c r="FB324" s="92">
        <v>0</v>
      </c>
      <c r="FC324" s="92">
        <v>0</v>
      </c>
      <c r="FD324" s="92">
        <v>0</v>
      </c>
      <c r="FE324" s="92">
        <v>0</v>
      </c>
      <c r="FF324" s="92">
        <v>0</v>
      </c>
      <c r="FG324" s="92">
        <v>0</v>
      </c>
      <c r="FH324" s="92">
        <v>0</v>
      </c>
      <c r="FI324" s="92">
        <v>0</v>
      </c>
      <c r="FJ324" s="92">
        <v>0</v>
      </c>
      <c r="FK324" s="92">
        <v>0</v>
      </c>
      <c r="FL324" s="92">
        <v>0</v>
      </c>
      <c r="FM324" s="92">
        <v>0</v>
      </c>
      <c r="FN324" s="92">
        <v>0</v>
      </c>
      <c r="FO324" s="92">
        <v>0</v>
      </c>
      <c r="FP324" s="92">
        <v>0</v>
      </c>
      <c r="FQ324" s="92">
        <v>0</v>
      </c>
      <c r="FR324" s="92">
        <v>0</v>
      </c>
      <c r="FS324" s="92">
        <v>0</v>
      </c>
      <c r="FT324" s="92">
        <v>0</v>
      </c>
      <c r="FU324" s="92">
        <v>0</v>
      </c>
      <c r="FV324" s="92">
        <v>0</v>
      </c>
      <c r="FW324" s="92">
        <v>0</v>
      </c>
      <c r="FX324" s="92">
        <v>0</v>
      </c>
      <c r="FY324" s="92">
        <v>0</v>
      </c>
      <c r="FZ324" s="92">
        <v>0</v>
      </c>
      <c r="GA324" s="92">
        <v>0</v>
      </c>
      <c r="GB324" s="92">
        <v>0</v>
      </c>
      <c r="GC324" s="92">
        <v>0</v>
      </c>
      <c r="GD324" s="92">
        <v>0</v>
      </c>
      <c r="GE324" s="92">
        <v>0</v>
      </c>
      <c r="GF324" s="92">
        <v>0</v>
      </c>
      <c r="GG324" s="92">
        <v>0</v>
      </c>
      <c r="GH324" s="92">
        <v>0</v>
      </c>
      <c r="GI324" s="92">
        <v>0</v>
      </c>
      <c r="GJ324" s="92">
        <v>0.67</v>
      </c>
      <c r="GK324" s="92">
        <v>0</v>
      </c>
      <c r="GL324" s="92">
        <v>0</v>
      </c>
      <c r="GM324" s="92">
        <v>0</v>
      </c>
      <c r="GN324" s="92">
        <v>0</v>
      </c>
      <c r="GO324" s="92">
        <v>0</v>
      </c>
      <c r="GP324" s="92">
        <v>0</v>
      </c>
      <c r="GQ324" s="92">
        <v>0</v>
      </c>
      <c r="GR324" s="92">
        <v>0</v>
      </c>
      <c r="GS324" s="92">
        <v>0</v>
      </c>
      <c r="GT324" s="92">
        <v>0</v>
      </c>
      <c r="GU324" s="92">
        <v>0</v>
      </c>
      <c r="GV324" s="92">
        <v>0</v>
      </c>
      <c r="GW324" s="92">
        <v>0</v>
      </c>
      <c r="GX324" s="92">
        <v>0</v>
      </c>
      <c r="GY324" s="92">
        <v>0</v>
      </c>
      <c r="GZ324" s="92">
        <v>0</v>
      </c>
      <c r="HA324" s="92">
        <v>0</v>
      </c>
      <c r="HB324" s="92">
        <v>0</v>
      </c>
      <c r="HC324" s="92">
        <v>0.33</v>
      </c>
      <c r="HD324" s="92">
        <v>0</v>
      </c>
      <c r="HE324" s="92">
        <v>0</v>
      </c>
      <c r="HF324" s="92">
        <v>0</v>
      </c>
      <c r="HG324" s="92">
        <v>0</v>
      </c>
      <c r="HH324" s="92">
        <v>0</v>
      </c>
      <c r="HI324" s="92">
        <v>0</v>
      </c>
      <c r="HJ324" s="92">
        <v>0</v>
      </c>
      <c r="HK324" s="92">
        <v>0</v>
      </c>
      <c r="HL324" s="92">
        <v>0</v>
      </c>
      <c r="HM324" s="92">
        <v>0</v>
      </c>
      <c r="HN324" s="92">
        <v>0</v>
      </c>
      <c r="HO324" s="92">
        <v>0</v>
      </c>
      <c r="HP324" s="92">
        <v>0</v>
      </c>
      <c r="HQ324" s="92">
        <v>0</v>
      </c>
      <c r="HR324" s="92">
        <v>0</v>
      </c>
      <c r="HS324" s="92">
        <v>0</v>
      </c>
      <c r="HT324" s="92">
        <v>0</v>
      </c>
      <c r="HU324" s="92">
        <v>0</v>
      </c>
      <c r="HV324" s="92">
        <v>0</v>
      </c>
      <c r="HW324" s="92">
        <v>0</v>
      </c>
      <c r="HX324" s="92">
        <v>0</v>
      </c>
      <c r="HY324" s="92">
        <v>0</v>
      </c>
      <c r="HZ324" s="92">
        <v>0</v>
      </c>
      <c r="IA324" s="92">
        <v>0</v>
      </c>
      <c r="IB324" s="92">
        <v>0</v>
      </c>
      <c r="IC324" s="92">
        <v>0</v>
      </c>
      <c r="ID324" s="92">
        <v>0</v>
      </c>
      <c r="IE324" s="92">
        <v>0</v>
      </c>
      <c r="IF324" s="92">
        <v>0</v>
      </c>
      <c r="IG324" s="92">
        <v>0</v>
      </c>
      <c r="IH324" s="92">
        <v>0</v>
      </c>
      <c r="II324" s="92">
        <v>0</v>
      </c>
      <c r="IJ324" s="92">
        <v>0</v>
      </c>
      <c r="IK324" s="92">
        <v>0</v>
      </c>
      <c r="IL324" s="92">
        <v>0</v>
      </c>
      <c r="IM324" s="92">
        <v>0</v>
      </c>
      <c r="IN324" s="92">
        <v>0</v>
      </c>
      <c r="IO324" s="92">
        <v>0</v>
      </c>
      <c r="IP324" s="92">
        <v>0</v>
      </c>
      <c r="IQ324" s="92">
        <v>0</v>
      </c>
      <c r="IR324" s="92">
        <v>0</v>
      </c>
      <c r="IS324" s="92">
        <v>0</v>
      </c>
      <c r="IT324" s="92">
        <v>35.481802600000002</v>
      </c>
      <c r="IU324" s="92">
        <v>868.50021900000002</v>
      </c>
      <c r="IV324" s="92">
        <v>13.583431900000001</v>
      </c>
      <c r="IW324" s="92">
        <v>20.322616700000001</v>
      </c>
      <c r="IX324" s="92">
        <v>5.4229876499999996</v>
      </c>
      <c r="IY324" s="92">
        <v>0</v>
      </c>
      <c r="IZ324" s="92">
        <v>1</v>
      </c>
      <c r="JA324" s="92">
        <v>0</v>
      </c>
      <c r="JB324" s="92">
        <v>-77036.285399999993</v>
      </c>
      <c r="JC324" s="92">
        <v>-3147.2487999999998</v>
      </c>
      <c r="JD324" s="92">
        <v>-2.73338627</v>
      </c>
      <c r="JE324" s="92">
        <v>-47.017282100000003</v>
      </c>
      <c r="JF324" s="92">
        <v>-1.9208491700000001</v>
      </c>
      <c r="JG324" s="92">
        <v>4.3535638100000003E-2</v>
      </c>
      <c r="JH324" s="92">
        <v>1.0656367099999999</v>
      </c>
      <c r="JI324" s="92">
        <v>24.477342100000001</v>
      </c>
      <c r="JJ324" s="92">
        <v>13.6293959</v>
      </c>
      <c r="JK324" s="92">
        <v>0</v>
      </c>
      <c r="JL324" s="92">
        <v>0</v>
      </c>
      <c r="JM324" s="92">
        <v>0</v>
      </c>
      <c r="JN324" s="92">
        <v>0</v>
      </c>
      <c r="JO324" s="92">
        <v>0</v>
      </c>
      <c r="JP324" s="92">
        <v>0</v>
      </c>
      <c r="JQ324" s="92">
        <v>0</v>
      </c>
      <c r="JR324" s="92">
        <v>0</v>
      </c>
      <c r="JS324" s="92">
        <v>0</v>
      </c>
      <c r="JT324" s="92">
        <v>0</v>
      </c>
      <c r="JU324" s="92">
        <v>0</v>
      </c>
      <c r="JV324" s="92">
        <v>0</v>
      </c>
      <c r="JW324" s="92">
        <v>0</v>
      </c>
      <c r="JX324" s="92">
        <v>0</v>
      </c>
      <c r="JY324" s="92">
        <v>0</v>
      </c>
      <c r="JZ324" s="92">
        <v>0</v>
      </c>
      <c r="KA324" s="92">
        <v>0</v>
      </c>
      <c r="KB324" s="92">
        <v>0</v>
      </c>
      <c r="KC324" s="92">
        <v>0</v>
      </c>
      <c r="KD324" s="92">
        <v>0</v>
      </c>
      <c r="KE324" s="92">
        <v>0</v>
      </c>
      <c r="KF324" s="92">
        <v>0</v>
      </c>
      <c r="KG324" s="92">
        <v>0</v>
      </c>
      <c r="KH324" s="92">
        <v>0</v>
      </c>
      <c r="KI324" s="92">
        <v>0</v>
      </c>
      <c r="KJ324" s="92">
        <v>0</v>
      </c>
      <c r="KK324" s="92">
        <v>0</v>
      </c>
      <c r="KL324" s="92">
        <v>0</v>
      </c>
      <c r="KM324" s="92">
        <v>0</v>
      </c>
      <c r="KN324" s="92">
        <v>0</v>
      </c>
      <c r="KO324" s="92">
        <v>0</v>
      </c>
      <c r="KP324" s="92">
        <v>0</v>
      </c>
      <c r="KQ324" s="92">
        <v>0</v>
      </c>
      <c r="KR324" s="92">
        <v>0</v>
      </c>
      <c r="KS324" s="92">
        <v>0</v>
      </c>
      <c r="KT324" s="92">
        <v>0</v>
      </c>
      <c r="KU324" s="92">
        <v>0</v>
      </c>
      <c r="KV324" s="92">
        <v>0</v>
      </c>
      <c r="KW324" s="92">
        <v>0</v>
      </c>
      <c r="KX324" s="92">
        <v>0</v>
      </c>
      <c r="KY324" s="92">
        <v>0</v>
      </c>
      <c r="KZ324" s="92">
        <v>0</v>
      </c>
      <c r="LA324" s="92">
        <v>0</v>
      </c>
      <c r="LB324" s="92">
        <v>0</v>
      </c>
      <c r="LC324" s="92">
        <v>0</v>
      </c>
      <c r="LD324" s="92">
        <v>0</v>
      </c>
      <c r="LE324" s="92">
        <v>0</v>
      </c>
      <c r="LF324" s="92">
        <v>0</v>
      </c>
      <c r="LG324" s="92">
        <v>0</v>
      </c>
      <c r="LH324" s="92">
        <v>0</v>
      </c>
      <c r="LI324" s="92">
        <v>0</v>
      </c>
      <c r="LJ324" s="92">
        <v>12.675356499999999</v>
      </c>
      <c r="LK324" s="92">
        <v>0</v>
      </c>
      <c r="LL324" s="92">
        <v>0</v>
      </c>
      <c r="LM324" s="92">
        <v>0</v>
      </c>
      <c r="LN324" s="92">
        <v>0</v>
      </c>
      <c r="LO324" s="92">
        <v>0</v>
      </c>
      <c r="LP324" s="92">
        <v>0</v>
      </c>
      <c r="LQ324" s="92">
        <v>0</v>
      </c>
      <c r="LR324" s="92">
        <v>0</v>
      </c>
      <c r="LS324" s="92">
        <v>0</v>
      </c>
      <c r="LT324" s="92">
        <v>0</v>
      </c>
      <c r="LU324" s="92">
        <v>0</v>
      </c>
      <c r="LV324" s="92">
        <v>0</v>
      </c>
      <c r="LW324" s="92">
        <v>0</v>
      </c>
      <c r="LX324" s="92">
        <v>0</v>
      </c>
      <c r="LY324" s="92">
        <v>0</v>
      </c>
      <c r="LZ324" s="92">
        <v>0</v>
      </c>
      <c r="MA324" s="92">
        <v>0</v>
      </c>
      <c r="MB324" s="92">
        <v>0</v>
      </c>
      <c r="MC324" s="92">
        <v>0</v>
      </c>
      <c r="MD324" s="92">
        <v>0</v>
      </c>
      <c r="ME324" s="92">
        <v>0</v>
      </c>
      <c r="MF324" s="92">
        <v>0</v>
      </c>
      <c r="MG324" s="92">
        <v>0</v>
      </c>
      <c r="MH324" s="92">
        <v>0</v>
      </c>
      <c r="MI324" s="92">
        <v>0</v>
      </c>
      <c r="MJ324" s="92">
        <v>0</v>
      </c>
      <c r="MK324" s="92">
        <v>0</v>
      </c>
      <c r="ML324" s="92">
        <v>0</v>
      </c>
      <c r="MM324" s="92">
        <v>0</v>
      </c>
      <c r="MN324" s="92">
        <v>0</v>
      </c>
      <c r="MO324" s="92">
        <v>0</v>
      </c>
      <c r="MP324" s="92">
        <v>0</v>
      </c>
      <c r="MQ324" s="92">
        <v>0</v>
      </c>
      <c r="MR324" s="92">
        <v>0</v>
      </c>
      <c r="MS324" s="92">
        <v>0</v>
      </c>
      <c r="MT324" s="92">
        <v>0</v>
      </c>
      <c r="MU324" s="92">
        <v>0</v>
      </c>
      <c r="MV324" s="92">
        <v>0</v>
      </c>
      <c r="MW324" s="92">
        <v>0</v>
      </c>
      <c r="MX324" s="92">
        <v>0</v>
      </c>
      <c r="MY324" s="92">
        <v>0</v>
      </c>
      <c r="MZ324" s="92">
        <v>0</v>
      </c>
      <c r="NA324" s="92">
        <v>0</v>
      </c>
      <c r="NB324" s="92">
        <v>0</v>
      </c>
      <c r="NC324" s="92">
        <v>0</v>
      </c>
      <c r="ND324" s="92">
        <v>0</v>
      </c>
      <c r="NE324" s="92">
        <v>0</v>
      </c>
      <c r="NF324" s="92">
        <v>0</v>
      </c>
      <c r="NG324" s="92">
        <v>0</v>
      </c>
      <c r="NH324" s="92">
        <v>0</v>
      </c>
      <c r="NI324" s="92">
        <v>0</v>
      </c>
      <c r="NJ324" s="92">
        <v>0</v>
      </c>
      <c r="NK324" s="92">
        <v>0</v>
      </c>
      <c r="NL324" s="92">
        <v>0</v>
      </c>
      <c r="NM324" s="92">
        <v>0</v>
      </c>
      <c r="NN324" s="92">
        <v>0</v>
      </c>
      <c r="NO324" s="92">
        <v>0</v>
      </c>
      <c r="NP324" s="92">
        <v>0</v>
      </c>
      <c r="NQ324" s="92">
        <v>0</v>
      </c>
      <c r="NR324" s="92">
        <v>0</v>
      </c>
      <c r="NS324" s="92">
        <v>0</v>
      </c>
      <c r="NT324" s="92">
        <v>1</v>
      </c>
      <c r="NU324" s="92">
        <v>0</v>
      </c>
      <c r="NV324" s="92">
        <v>0</v>
      </c>
      <c r="NW324" s="92">
        <v>0</v>
      </c>
      <c r="NX324" s="92">
        <v>0</v>
      </c>
      <c r="NY324" s="92">
        <v>0</v>
      </c>
      <c r="NZ324" s="92">
        <v>0</v>
      </c>
      <c r="OA324" s="92">
        <v>0</v>
      </c>
      <c r="OB324" s="92">
        <v>0</v>
      </c>
      <c r="OC324" s="92">
        <v>0</v>
      </c>
      <c r="OD324" s="92">
        <v>0</v>
      </c>
      <c r="OE324" s="92">
        <v>0</v>
      </c>
      <c r="OF324" s="92">
        <v>0</v>
      </c>
      <c r="OG324" s="92">
        <v>0</v>
      </c>
      <c r="OH324" s="92">
        <v>0</v>
      </c>
      <c r="OI324" s="92">
        <v>0</v>
      </c>
      <c r="OJ324" s="92">
        <v>0</v>
      </c>
      <c r="OK324" s="92">
        <v>0</v>
      </c>
      <c r="OL324" s="92">
        <v>0</v>
      </c>
      <c r="OM324" s="92">
        <v>0</v>
      </c>
      <c r="ON324" s="92">
        <v>0</v>
      </c>
      <c r="OO324" s="92">
        <v>0</v>
      </c>
      <c r="OP324" s="92">
        <v>0</v>
      </c>
      <c r="OQ324" s="92">
        <v>0</v>
      </c>
      <c r="OR324" s="92">
        <v>0</v>
      </c>
      <c r="OS324" s="92">
        <v>0</v>
      </c>
      <c r="OT324" s="92">
        <v>0</v>
      </c>
      <c r="OU324" s="92">
        <v>0</v>
      </c>
      <c r="OV324" s="92">
        <v>0</v>
      </c>
      <c r="OW324" s="92">
        <v>0</v>
      </c>
      <c r="OX324" s="92">
        <v>0</v>
      </c>
      <c r="OY324" s="92">
        <v>0</v>
      </c>
      <c r="OZ324" s="92">
        <v>0</v>
      </c>
      <c r="PA324" s="92">
        <v>0</v>
      </c>
      <c r="PB324" s="92">
        <v>0</v>
      </c>
      <c r="PC324" s="92">
        <v>0</v>
      </c>
      <c r="PD324" s="92">
        <v>0</v>
      </c>
      <c r="PE324" s="92">
        <v>0</v>
      </c>
      <c r="PF324" s="92">
        <v>0</v>
      </c>
      <c r="PG324" s="92">
        <v>0</v>
      </c>
      <c r="PH324" s="92">
        <v>0</v>
      </c>
      <c r="PI324" s="92">
        <v>0</v>
      </c>
      <c r="PJ324" s="92">
        <v>0</v>
      </c>
      <c r="PK324" s="92">
        <v>0</v>
      </c>
      <c r="PL324" s="92">
        <v>0</v>
      </c>
      <c r="PM324" s="92">
        <v>0</v>
      </c>
      <c r="PN324" s="92">
        <v>0</v>
      </c>
      <c r="PO324" s="92">
        <v>0</v>
      </c>
      <c r="PP324" s="92">
        <v>0</v>
      </c>
      <c r="PQ324" s="92">
        <v>0</v>
      </c>
      <c r="PR324" s="92">
        <v>0</v>
      </c>
      <c r="PS324" s="92">
        <v>0</v>
      </c>
      <c r="PT324" s="92">
        <v>0</v>
      </c>
      <c r="PU324" s="92">
        <v>0</v>
      </c>
      <c r="PV324" s="92">
        <v>0</v>
      </c>
      <c r="PW324" s="92">
        <v>0</v>
      </c>
      <c r="PX324" s="92">
        <v>0</v>
      </c>
      <c r="PY324" s="92">
        <v>0</v>
      </c>
      <c r="PZ324" s="92">
        <v>0</v>
      </c>
      <c r="QA324" s="92">
        <v>0</v>
      </c>
      <c r="QB324" s="92">
        <v>0</v>
      </c>
      <c r="QC324" s="92">
        <v>0</v>
      </c>
      <c r="QD324" s="92">
        <v>289.50007299999999</v>
      </c>
      <c r="QE324" s="92">
        <v>0</v>
      </c>
      <c r="QF324" s="92">
        <v>0</v>
      </c>
      <c r="QG324" s="92">
        <v>0</v>
      </c>
      <c r="QH324" s="92">
        <v>0</v>
      </c>
      <c r="QI324" s="92">
        <v>0</v>
      </c>
      <c r="QJ324" s="92">
        <v>0</v>
      </c>
      <c r="QK324" s="92">
        <v>0</v>
      </c>
      <c r="QL324" s="92">
        <v>0</v>
      </c>
      <c r="QM324" s="92">
        <v>0</v>
      </c>
      <c r="QN324" s="92">
        <v>0</v>
      </c>
      <c r="QO324" s="92">
        <v>0</v>
      </c>
      <c r="QP324" s="92">
        <v>0</v>
      </c>
      <c r="QQ324" s="92">
        <v>0</v>
      </c>
      <c r="QR324" s="92">
        <v>0</v>
      </c>
      <c r="QS324" s="92">
        <v>0</v>
      </c>
      <c r="QT324" s="92">
        <v>0</v>
      </c>
      <c r="QU324" s="92">
        <v>0</v>
      </c>
      <c r="QV324" s="92">
        <v>0</v>
      </c>
      <c r="QW324" s="92">
        <v>0</v>
      </c>
      <c r="QX324" s="92">
        <v>0</v>
      </c>
      <c r="QY324" s="92">
        <v>0</v>
      </c>
      <c r="QZ324" s="92">
        <v>0</v>
      </c>
      <c r="RA324" s="92">
        <v>0</v>
      </c>
      <c r="RB324" s="92">
        <v>0</v>
      </c>
      <c r="RC324" s="92">
        <v>0</v>
      </c>
      <c r="RD324" s="92">
        <v>0</v>
      </c>
      <c r="RE324" s="92">
        <v>0</v>
      </c>
      <c r="RF324" s="92">
        <v>0</v>
      </c>
      <c r="RG324" s="92">
        <v>0</v>
      </c>
      <c r="RH324" s="92">
        <v>0</v>
      </c>
      <c r="RI324" s="92">
        <v>0</v>
      </c>
      <c r="RJ324" s="92">
        <v>0</v>
      </c>
      <c r="RK324" s="92">
        <v>0</v>
      </c>
      <c r="RL324" s="92">
        <v>0</v>
      </c>
      <c r="RM324" s="92">
        <v>0</v>
      </c>
      <c r="RN324" s="92">
        <v>0</v>
      </c>
      <c r="RO324" s="92">
        <v>0</v>
      </c>
      <c r="RP324" s="92">
        <v>0</v>
      </c>
      <c r="RQ324" s="92">
        <v>0</v>
      </c>
      <c r="RR324" s="92">
        <v>0</v>
      </c>
      <c r="RS324" s="92">
        <v>0</v>
      </c>
      <c r="RT324" s="92">
        <v>0</v>
      </c>
      <c r="RU324" s="92">
        <v>0</v>
      </c>
      <c r="RV324" s="92">
        <v>0</v>
      </c>
      <c r="RW324" s="92">
        <v>0</v>
      </c>
      <c r="RX324" s="92">
        <v>0</v>
      </c>
      <c r="RY324" s="92">
        <v>0</v>
      </c>
      <c r="RZ324" s="92">
        <v>0</v>
      </c>
      <c r="SA324" s="92">
        <v>0</v>
      </c>
      <c r="SB324" s="92">
        <v>0</v>
      </c>
      <c r="SC324" s="92">
        <v>0</v>
      </c>
      <c r="SD324" s="92">
        <v>0</v>
      </c>
      <c r="SE324" s="92">
        <v>0</v>
      </c>
      <c r="SF324" s="92">
        <v>0</v>
      </c>
      <c r="SG324" s="92">
        <v>0</v>
      </c>
      <c r="SH324" s="92">
        <v>0</v>
      </c>
      <c r="SI324" s="92">
        <v>0</v>
      </c>
      <c r="SJ324" s="92">
        <v>0</v>
      </c>
      <c r="SK324" s="92">
        <v>0</v>
      </c>
      <c r="SL324" s="92">
        <v>0</v>
      </c>
      <c r="SM324" s="92">
        <v>0</v>
      </c>
      <c r="SN324" s="92">
        <v>1</v>
      </c>
      <c r="SO324" s="92">
        <v>0</v>
      </c>
      <c r="SP324" s="92">
        <v>0</v>
      </c>
      <c r="SQ324" s="92">
        <v>0</v>
      </c>
      <c r="SR324" s="92">
        <v>0</v>
      </c>
      <c r="SS324" s="92">
        <v>0</v>
      </c>
      <c r="ST324" s="92">
        <v>0</v>
      </c>
      <c r="SU324" s="92">
        <v>0</v>
      </c>
      <c r="SV324" s="92">
        <v>0</v>
      </c>
      <c r="SW324" s="92">
        <v>0</v>
      </c>
      <c r="SX324" s="92">
        <v>0</v>
      </c>
      <c r="SY324" s="92">
        <v>12.675356499999999</v>
      </c>
      <c r="SZ324" s="92">
        <v>289.50007299999999</v>
      </c>
      <c r="TA324" s="92">
        <v>3.2110903199999998</v>
      </c>
      <c r="TB324" s="92">
        <v>20.322616700000001</v>
      </c>
      <c r="TC324" s="92">
        <v>5.4229876499999996</v>
      </c>
      <c r="TD324" s="92">
        <v>0</v>
      </c>
      <c r="TE324" s="92">
        <v>0</v>
      </c>
      <c r="TF324" s="92">
        <v>1</v>
      </c>
      <c r="TG324" s="92">
        <v>-17657.696499999998</v>
      </c>
      <c r="TH324" s="92">
        <v>-773.11759099999995</v>
      </c>
      <c r="TI324" s="92">
        <v>-0.22381759900000001</v>
      </c>
      <c r="TJ324" s="92">
        <v>-59.225259800000003</v>
      </c>
      <c r="TK324" s="92">
        <v>-2.5930953200000002</v>
      </c>
      <c r="TL324" s="92">
        <v>6.5789473700000003E-2</v>
      </c>
      <c r="TM324" s="92">
        <v>1.5026052599999999</v>
      </c>
      <c r="TN324" s="92">
        <v>22.839600000000001</v>
      </c>
      <c r="TO324" s="92">
        <v>0</v>
      </c>
      <c r="TP324" s="92">
        <v>0.62472096899999996</v>
      </c>
      <c r="TQ324" s="92">
        <v>-3434254.6825000001</v>
      </c>
      <c r="TR324" s="92">
        <v>2.6514280194444499E-3</v>
      </c>
      <c r="TS324" s="92">
        <v>0</v>
      </c>
      <c r="TT324" s="92">
        <v>0</v>
      </c>
      <c r="TU324" s="92">
        <v>0</v>
      </c>
      <c r="TV324" s="92">
        <v>0</v>
      </c>
      <c r="TW324" s="92">
        <v>0</v>
      </c>
      <c r="TX324" s="92">
        <v>0</v>
      </c>
      <c r="TY324" s="92">
        <v>0</v>
      </c>
      <c r="TZ324" s="92">
        <v>0</v>
      </c>
      <c r="UA324" s="92">
        <v>0</v>
      </c>
      <c r="UB324" s="92">
        <v>0</v>
      </c>
      <c r="UC324" s="92">
        <v>0</v>
      </c>
      <c r="UD324" s="92">
        <v>0</v>
      </c>
      <c r="UE324" s="92">
        <v>0</v>
      </c>
      <c r="UF324" s="92">
        <v>0</v>
      </c>
      <c r="UG324" s="92">
        <v>0</v>
      </c>
      <c r="UH324" s="92">
        <v>0</v>
      </c>
      <c r="UI324" s="92">
        <v>0</v>
      </c>
      <c r="UJ324" s="92">
        <v>0</v>
      </c>
      <c r="UK324" s="92">
        <v>0</v>
      </c>
      <c r="UL324" s="92">
        <v>0</v>
      </c>
      <c r="UM324" s="92">
        <v>0</v>
      </c>
      <c r="UN324" s="92">
        <v>0</v>
      </c>
      <c r="UO324" s="92">
        <v>0</v>
      </c>
      <c r="UP324" s="92">
        <v>0</v>
      </c>
      <c r="UQ324" s="92">
        <v>0</v>
      </c>
      <c r="UR324" s="92">
        <v>0</v>
      </c>
      <c r="US324" s="92">
        <v>0</v>
      </c>
      <c r="UT324" s="92">
        <v>0</v>
      </c>
      <c r="UU324" s="92">
        <v>0</v>
      </c>
      <c r="UV324" s="92">
        <v>0</v>
      </c>
      <c r="UW324" s="92">
        <v>0</v>
      </c>
      <c r="UX324" s="92">
        <v>0</v>
      </c>
      <c r="UY324" s="92">
        <v>0</v>
      </c>
      <c r="UZ324" s="92">
        <v>0</v>
      </c>
      <c r="VA324" s="92">
        <v>0</v>
      </c>
      <c r="VB324" s="92">
        <v>0</v>
      </c>
      <c r="VC324" s="92">
        <v>0</v>
      </c>
      <c r="VD324" s="92">
        <v>0</v>
      </c>
      <c r="VE324" s="92">
        <v>0</v>
      </c>
      <c r="VF324" s="92">
        <v>0</v>
      </c>
      <c r="VG324" s="92">
        <v>0</v>
      </c>
      <c r="VH324" s="92">
        <v>0</v>
      </c>
      <c r="VI324" s="92">
        <v>0</v>
      </c>
      <c r="VJ324" s="92">
        <v>0</v>
      </c>
      <c r="VK324" s="92">
        <v>0</v>
      </c>
      <c r="VL324" s="92">
        <v>0</v>
      </c>
      <c r="VM324" s="92">
        <v>0</v>
      </c>
      <c r="VN324" s="92">
        <v>0</v>
      </c>
      <c r="VO324" s="92">
        <v>0</v>
      </c>
      <c r="VP324" s="92">
        <v>0</v>
      </c>
      <c r="VQ324" s="92">
        <v>0</v>
      </c>
      <c r="VR324" s="92">
        <v>0</v>
      </c>
      <c r="VS324" s="92">
        <v>0</v>
      </c>
      <c r="VT324" s="92">
        <v>0</v>
      </c>
      <c r="VU324" s="92">
        <v>0</v>
      </c>
      <c r="VV324" s="92">
        <v>0</v>
      </c>
      <c r="VW324" s="92">
        <v>0</v>
      </c>
      <c r="VX324" s="92">
        <v>0</v>
      </c>
      <c r="VY324" s="92">
        <v>0</v>
      </c>
      <c r="VZ324" s="92">
        <v>0</v>
      </c>
      <c r="WA324" s="92">
        <v>0</v>
      </c>
      <c r="WB324" s="92">
        <v>0</v>
      </c>
      <c r="WC324" s="92">
        <v>3.5209323611111098E-3</v>
      </c>
    </row>
    <row r="325" spans="2:601" ht="13.5" customHeight="1">
      <c r="B325" s="851" t="s">
        <v>2984</v>
      </c>
      <c r="C325" s="92">
        <v>0</v>
      </c>
      <c r="D325" s="92">
        <v>164.492718</v>
      </c>
      <c r="E325" s="92">
        <v>-0.42006768500000002</v>
      </c>
      <c r="F325" s="92">
        <v>4.58819351</v>
      </c>
      <c r="G325" s="92">
        <v>0</v>
      </c>
      <c r="H325" s="92">
        <v>0</v>
      </c>
      <c r="I325" s="92">
        <v>0</v>
      </c>
      <c r="J325" s="92">
        <v>0</v>
      </c>
      <c r="K325" s="92">
        <v>0</v>
      </c>
      <c r="L325" s="92">
        <v>0</v>
      </c>
      <c r="M325" s="92">
        <v>0</v>
      </c>
      <c r="N325" s="92">
        <v>0</v>
      </c>
      <c r="O325" s="92">
        <v>0</v>
      </c>
      <c r="P325" s="92">
        <v>0</v>
      </c>
      <c r="Q325" s="92">
        <v>0</v>
      </c>
      <c r="R325" s="92">
        <v>0</v>
      </c>
      <c r="S325" s="92">
        <v>0</v>
      </c>
      <c r="T325" s="92">
        <v>0</v>
      </c>
      <c r="U325" s="92">
        <v>0</v>
      </c>
      <c r="V325" s="92">
        <v>0</v>
      </c>
      <c r="W325" s="92">
        <v>0</v>
      </c>
      <c r="X325" s="92">
        <v>0</v>
      </c>
      <c r="Y325" s="92">
        <v>0.451959059</v>
      </c>
      <c r="Z325" s="92">
        <v>0</v>
      </c>
      <c r="AA325" s="92">
        <v>0</v>
      </c>
      <c r="AB325" s="92">
        <v>0</v>
      </c>
      <c r="AC325" s="92">
        <v>0</v>
      </c>
      <c r="AD325" s="92">
        <v>0</v>
      </c>
      <c r="AE325" s="92">
        <v>0</v>
      </c>
      <c r="AF325" s="92">
        <v>0</v>
      </c>
      <c r="AG325" s="92">
        <v>0</v>
      </c>
      <c r="AH325" s="92">
        <v>0</v>
      </c>
      <c r="AI325" s="92">
        <v>0</v>
      </c>
      <c r="AJ325" s="92">
        <v>0</v>
      </c>
      <c r="AK325" s="92">
        <v>0</v>
      </c>
      <c r="AL325" s="92">
        <v>0</v>
      </c>
      <c r="AM325" s="92">
        <v>0</v>
      </c>
      <c r="AN325" s="92">
        <v>0</v>
      </c>
      <c r="AO325" s="92">
        <v>0</v>
      </c>
      <c r="AP325" s="92">
        <v>0</v>
      </c>
      <c r="AQ325" s="92">
        <v>0</v>
      </c>
      <c r="AR325" s="92">
        <v>0</v>
      </c>
      <c r="AS325" s="92">
        <v>0</v>
      </c>
      <c r="AT325" s="92">
        <v>0</v>
      </c>
      <c r="AU325" s="92">
        <v>0</v>
      </c>
      <c r="AV325" s="92">
        <v>0</v>
      </c>
      <c r="AW325" s="92">
        <v>0</v>
      </c>
      <c r="AX325" s="92">
        <v>0</v>
      </c>
      <c r="AY325" s="92">
        <v>0</v>
      </c>
      <c r="AZ325" s="92">
        <v>0</v>
      </c>
      <c r="BA325" s="92">
        <v>0</v>
      </c>
      <c r="BB325" s="92">
        <v>0</v>
      </c>
      <c r="BC325" s="92">
        <v>0</v>
      </c>
      <c r="BD325" s="92">
        <v>0</v>
      </c>
      <c r="BE325" s="92">
        <v>0</v>
      </c>
      <c r="BF325" s="92">
        <v>0</v>
      </c>
      <c r="BG325" s="92">
        <v>0</v>
      </c>
      <c r="BH325" s="92">
        <v>0</v>
      </c>
      <c r="BI325" s="92">
        <v>0</v>
      </c>
      <c r="BJ325" s="92">
        <v>0</v>
      </c>
      <c r="BK325" s="92">
        <v>0</v>
      </c>
      <c r="BL325" s="92">
        <v>0</v>
      </c>
      <c r="BM325" s="92">
        <v>0</v>
      </c>
      <c r="BN325" s="92">
        <v>0</v>
      </c>
      <c r="BO325" s="92">
        <v>0</v>
      </c>
      <c r="BP325" s="92">
        <v>0.91032829800000004</v>
      </c>
      <c r="BQ325" s="92">
        <v>0</v>
      </c>
      <c r="BR325" s="92">
        <v>0</v>
      </c>
      <c r="BS325" s="92">
        <v>0</v>
      </c>
      <c r="BT325" s="92">
        <v>0</v>
      </c>
      <c r="BU325" s="92">
        <v>0</v>
      </c>
      <c r="BV325" s="92">
        <v>0</v>
      </c>
      <c r="BW325" s="92">
        <v>0</v>
      </c>
      <c r="BX325" s="92">
        <v>0</v>
      </c>
      <c r="BY325" s="92">
        <v>0</v>
      </c>
      <c r="BZ325" s="92">
        <v>0</v>
      </c>
      <c r="CA325" s="92">
        <v>0</v>
      </c>
      <c r="CB325" s="92">
        <v>0</v>
      </c>
      <c r="CC325" s="92">
        <v>0</v>
      </c>
      <c r="CD325" s="92">
        <v>0</v>
      </c>
      <c r="CE325" s="92">
        <v>0</v>
      </c>
      <c r="CF325" s="92">
        <v>0</v>
      </c>
      <c r="CG325" s="92">
        <v>0</v>
      </c>
      <c r="CH325" s="92">
        <v>0</v>
      </c>
      <c r="CI325" s="92">
        <v>8.9671701800000003E-2</v>
      </c>
      <c r="CJ325" s="92">
        <v>0</v>
      </c>
      <c r="CK325" s="92">
        <v>0</v>
      </c>
      <c r="CL325" s="92">
        <v>0</v>
      </c>
      <c r="CM325" s="92">
        <v>0</v>
      </c>
      <c r="CN325" s="92">
        <v>0</v>
      </c>
      <c r="CO325" s="92">
        <v>0</v>
      </c>
      <c r="CP325" s="92">
        <v>0</v>
      </c>
      <c r="CQ325" s="92">
        <v>0</v>
      </c>
      <c r="CR325" s="92">
        <v>0</v>
      </c>
      <c r="CS325" s="92">
        <v>0</v>
      </c>
      <c r="CT325" s="92">
        <v>0</v>
      </c>
      <c r="CU325" s="92">
        <v>0</v>
      </c>
      <c r="CV325" s="92">
        <v>0</v>
      </c>
      <c r="CW325" s="92">
        <v>0</v>
      </c>
      <c r="CX325" s="92">
        <v>0</v>
      </c>
      <c r="CY325" s="92">
        <v>0</v>
      </c>
      <c r="CZ325" s="92">
        <v>0</v>
      </c>
      <c r="DA325" s="92">
        <v>0</v>
      </c>
      <c r="DB325" s="92">
        <v>0</v>
      </c>
      <c r="DC325" s="92">
        <v>0</v>
      </c>
      <c r="DD325" s="92">
        <v>0</v>
      </c>
      <c r="DE325" s="92">
        <v>0</v>
      </c>
      <c r="DF325" s="92">
        <v>0</v>
      </c>
      <c r="DG325" s="92">
        <v>0</v>
      </c>
      <c r="DH325" s="92">
        <v>0</v>
      </c>
      <c r="DI325" s="92">
        <v>0</v>
      </c>
      <c r="DJ325" s="92">
        <v>0</v>
      </c>
      <c r="DK325" s="92">
        <v>0</v>
      </c>
      <c r="DL325" s="92">
        <v>0</v>
      </c>
      <c r="DM325" s="92">
        <v>0</v>
      </c>
      <c r="DN325" s="92">
        <v>0</v>
      </c>
      <c r="DO325" s="92">
        <v>0</v>
      </c>
      <c r="DP325" s="92">
        <v>0</v>
      </c>
      <c r="DQ325" s="92">
        <v>0</v>
      </c>
      <c r="DR325" s="92">
        <v>0</v>
      </c>
      <c r="DS325" s="92">
        <v>0</v>
      </c>
      <c r="DT325" s="92">
        <v>0</v>
      </c>
      <c r="DU325" s="92">
        <v>0</v>
      </c>
      <c r="DV325" s="92">
        <v>0</v>
      </c>
      <c r="DW325" s="92">
        <v>0</v>
      </c>
      <c r="DX325" s="92">
        <v>0</v>
      </c>
      <c r="DY325" s="92">
        <v>0</v>
      </c>
      <c r="DZ325" s="92">
        <v>82.657590799999994</v>
      </c>
      <c r="EA325" s="92">
        <v>0</v>
      </c>
      <c r="EB325" s="92">
        <v>0</v>
      </c>
      <c r="EC325" s="92">
        <v>0</v>
      </c>
      <c r="ED325" s="92">
        <v>0</v>
      </c>
      <c r="EE325" s="92">
        <v>0</v>
      </c>
      <c r="EF325" s="92">
        <v>0</v>
      </c>
      <c r="EG325" s="92">
        <v>0</v>
      </c>
      <c r="EH325" s="92">
        <v>0</v>
      </c>
      <c r="EI325" s="92">
        <v>0</v>
      </c>
      <c r="EJ325" s="92">
        <v>0</v>
      </c>
      <c r="EK325" s="92">
        <v>0</v>
      </c>
      <c r="EL325" s="92">
        <v>0</v>
      </c>
      <c r="EM325" s="92">
        <v>0</v>
      </c>
      <c r="EN325" s="92">
        <v>0</v>
      </c>
      <c r="EO325" s="92">
        <v>0</v>
      </c>
      <c r="EP325" s="92">
        <v>0</v>
      </c>
      <c r="EQ325" s="92">
        <v>0</v>
      </c>
      <c r="ER325" s="92">
        <v>0</v>
      </c>
      <c r="ES325" s="92">
        <v>40.711947700000003</v>
      </c>
      <c r="ET325" s="92">
        <v>0</v>
      </c>
      <c r="EU325" s="92">
        <v>0</v>
      </c>
      <c r="EV325" s="92">
        <v>0</v>
      </c>
      <c r="EW325" s="92">
        <v>0</v>
      </c>
      <c r="EX325" s="92">
        <v>0</v>
      </c>
      <c r="EY325" s="92">
        <v>0</v>
      </c>
      <c r="EZ325" s="92">
        <v>0</v>
      </c>
      <c r="FA325" s="92">
        <v>0</v>
      </c>
      <c r="FB325" s="92">
        <v>0</v>
      </c>
      <c r="FC325" s="92">
        <v>0</v>
      </c>
      <c r="FD325" s="92">
        <v>0</v>
      </c>
      <c r="FE325" s="92">
        <v>0</v>
      </c>
      <c r="FF325" s="92">
        <v>0</v>
      </c>
      <c r="FG325" s="92">
        <v>0</v>
      </c>
      <c r="FH325" s="92">
        <v>0</v>
      </c>
      <c r="FI325" s="92">
        <v>0</v>
      </c>
      <c r="FJ325" s="92">
        <v>0</v>
      </c>
      <c r="FK325" s="92">
        <v>0</v>
      </c>
      <c r="FL325" s="92">
        <v>0</v>
      </c>
      <c r="FM325" s="92">
        <v>0</v>
      </c>
      <c r="FN325" s="92">
        <v>0</v>
      </c>
      <c r="FO325" s="92">
        <v>0</v>
      </c>
      <c r="FP325" s="92">
        <v>0</v>
      </c>
      <c r="FQ325" s="92">
        <v>0</v>
      </c>
      <c r="FR325" s="92">
        <v>0</v>
      </c>
      <c r="FS325" s="92">
        <v>0</v>
      </c>
      <c r="FT325" s="92">
        <v>0</v>
      </c>
      <c r="FU325" s="92">
        <v>0</v>
      </c>
      <c r="FV325" s="92">
        <v>0</v>
      </c>
      <c r="FW325" s="92">
        <v>0</v>
      </c>
      <c r="FX325" s="92">
        <v>0</v>
      </c>
      <c r="FY325" s="92">
        <v>0</v>
      </c>
      <c r="FZ325" s="92">
        <v>0</v>
      </c>
      <c r="GA325" s="92">
        <v>0</v>
      </c>
      <c r="GB325" s="92">
        <v>0</v>
      </c>
      <c r="GC325" s="92">
        <v>0</v>
      </c>
      <c r="GD325" s="92">
        <v>0</v>
      </c>
      <c r="GE325" s="92">
        <v>0</v>
      </c>
      <c r="GF325" s="92">
        <v>0</v>
      </c>
      <c r="GG325" s="92">
        <v>0</v>
      </c>
      <c r="GH325" s="92">
        <v>0</v>
      </c>
      <c r="GI325" s="92">
        <v>0</v>
      </c>
      <c r="GJ325" s="92">
        <v>0.67</v>
      </c>
      <c r="GK325" s="92">
        <v>0</v>
      </c>
      <c r="GL325" s="92">
        <v>0</v>
      </c>
      <c r="GM325" s="92">
        <v>0</v>
      </c>
      <c r="GN325" s="92">
        <v>0</v>
      </c>
      <c r="GO325" s="92">
        <v>0</v>
      </c>
      <c r="GP325" s="92">
        <v>0</v>
      </c>
      <c r="GQ325" s="92">
        <v>0</v>
      </c>
      <c r="GR325" s="92">
        <v>0</v>
      </c>
      <c r="GS325" s="92">
        <v>0</v>
      </c>
      <c r="GT325" s="92">
        <v>0</v>
      </c>
      <c r="GU325" s="92">
        <v>0</v>
      </c>
      <c r="GV325" s="92">
        <v>0</v>
      </c>
      <c r="GW325" s="92">
        <v>0</v>
      </c>
      <c r="GX325" s="92">
        <v>0</v>
      </c>
      <c r="GY325" s="92">
        <v>0</v>
      </c>
      <c r="GZ325" s="92">
        <v>0</v>
      </c>
      <c r="HA325" s="92">
        <v>0</v>
      </c>
      <c r="HB325" s="92">
        <v>0</v>
      </c>
      <c r="HC325" s="92">
        <v>0.33</v>
      </c>
      <c r="HD325" s="92">
        <v>0</v>
      </c>
      <c r="HE325" s="92">
        <v>0</v>
      </c>
      <c r="HF325" s="92">
        <v>0</v>
      </c>
      <c r="HG325" s="92">
        <v>0</v>
      </c>
      <c r="HH325" s="92">
        <v>0</v>
      </c>
      <c r="HI325" s="92">
        <v>0</v>
      </c>
      <c r="HJ325" s="92">
        <v>0</v>
      </c>
      <c r="HK325" s="92">
        <v>0</v>
      </c>
      <c r="HL325" s="92">
        <v>0</v>
      </c>
      <c r="HM325" s="92">
        <v>0</v>
      </c>
      <c r="HN325" s="92">
        <v>0</v>
      </c>
      <c r="HO325" s="92">
        <v>0</v>
      </c>
      <c r="HP325" s="92">
        <v>0</v>
      </c>
      <c r="HQ325" s="92">
        <v>0</v>
      </c>
      <c r="HR325" s="92">
        <v>0</v>
      </c>
      <c r="HS325" s="92">
        <v>0</v>
      </c>
      <c r="HT325" s="92">
        <v>0</v>
      </c>
      <c r="HU325" s="92">
        <v>0</v>
      </c>
      <c r="HV325" s="92">
        <v>0</v>
      </c>
      <c r="HW325" s="92">
        <v>0</v>
      </c>
      <c r="HX325" s="92">
        <v>0</v>
      </c>
      <c r="HY325" s="92">
        <v>0</v>
      </c>
      <c r="HZ325" s="92">
        <v>0</v>
      </c>
      <c r="IA325" s="92">
        <v>0</v>
      </c>
      <c r="IB325" s="92">
        <v>0</v>
      </c>
      <c r="IC325" s="92">
        <v>0</v>
      </c>
      <c r="ID325" s="92">
        <v>0</v>
      </c>
      <c r="IE325" s="92">
        <v>0</v>
      </c>
      <c r="IF325" s="92">
        <v>0</v>
      </c>
      <c r="IG325" s="92">
        <v>0</v>
      </c>
      <c r="IH325" s="92">
        <v>0</v>
      </c>
      <c r="II325" s="92">
        <v>0</v>
      </c>
      <c r="IJ325" s="92">
        <v>0</v>
      </c>
      <c r="IK325" s="92">
        <v>0</v>
      </c>
      <c r="IL325" s="92">
        <v>0</v>
      </c>
      <c r="IM325" s="92">
        <v>0</v>
      </c>
      <c r="IN325" s="92">
        <v>0</v>
      </c>
      <c r="IO325" s="92">
        <v>0</v>
      </c>
      <c r="IP325" s="92">
        <v>0</v>
      </c>
      <c r="IQ325" s="92">
        <v>0</v>
      </c>
      <c r="IR325" s="92">
        <v>0</v>
      </c>
      <c r="IS325" s="92">
        <v>0</v>
      </c>
      <c r="IT325" s="92">
        <v>5.0401525700000001</v>
      </c>
      <c r="IU325" s="92">
        <v>123.369539</v>
      </c>
      <c r="IV325" s="92">
        <v>1.9295121500000001</v>
      </c>
      <c r="IW325" s="92">
        <v>20.322616700000001</v>
      </c>
      <c r="IX325" s="92">
        <v>5.4229876499999996</v>
      </c>
      <c r="IY325" s="92">
        <v>0</v>
      </c>
      <c r="IZ325" s="92">
        <v>1</v>
      </c>
      <c r="JA325" s="92">
        <v>0</v>
      </c>
      <c r="JB325" s="92">
        <v>-77036.285399999993</v>
      </c>
      <c r="JC325" s="92">
        <v>-3147.2487999999998</v>
      </c>
      <c r="JD325" s="92">
        <v>-0.38827463200000001</v>
      </c>
      <c r="JE325" s="92">
        <v>-47.017282100000003</v>
      </c>
      <c r="JF325" s="92">
        <v>-1.9208491700000001</v>
      </c>
      <c r="JG325" s="92">
        <v>4.3535638100000003E-2</v>
      </c>
      <c r="JH325" s="92">
        <v>1.0656367099999999</v>
      </c>
      <c r="JI325" s="92">
        <v>24.477342100000001</v>
      </c>
      <c r="JJ325" s="92">
        <v>1.9360412899999999</v>
      </c>
      <c r="JK325" s="92">
        <v>0</v>
      </c>
      <c r="JL325" s="92">
        <v>0</v>
      </c>
      <c r="JM325" s="92">
        <v>0</v>
      </c>
      <c r="JN325" s="92">
        <v>0</v>
      </c>
      <c r="JO325" s="92">
        <v>0</v>
      </c>
      <c r="JP325" s="92">
        <v>0</v>
      </c>
      <c r="JQ325" s="92">
        <v>0</v>
      </c>
      <c r="JR325" s="92">
        <v>0</v>
      </c>
      <c r="JS325" s="92">
        <v>0</v>
      </c>
      <c r="JT325" s="92">
        <v>0</v>
      </c>
      <c r="JU325" s="92">
        <v>0</v>
      </c>
      <c r="JV325" s="92">
        <v>0</v>
      </c>
      <c r="JW325" s="92">
        <v>0</v>
      </c>
      <c r="JX325" s="92">
        <v>0</v>
      </c>
      <c r="JY325" s="92">
        <v>0</v>
      </c>
      <c r="JZ325" s="92">
        <v>0</v>
      </c>
      <c r="KA325" s="92">
        <v>0</v>
      </c>
      <c r="KB325" s="92">
        <v>0</v>
      </c>
      <c r="KC325" s="92">
        <v>0</v>
      </c>
      <c r="KD325" s="92">
        <v>0</v>
      </c>
      <c r="KE325" s="92">
        <v>0</v>
      </c>
      <c r="KF325" s="92">
        <v>0</v>
      </c>
      <c r="KG325" s="92">
        <v>0</v>
      </c>
      <c r="KH325" s="92">
        <v>0</v>
      </c>
      <c r="KI325" s="92">
        <v>0</v>
      </c>
      <c r="KJ325" s="92">
        <v>0</v>
      </c>
      <c r="KK325" s="92">
        <v>0</v>
      </c>
      <c r="KL325" s="92">
        <v>0</v>
      </c>
      <c r="KM325" s="92">
        <v>0</v>
      </c>
      <c r="KN325" s="92">
        <v>0</v>
      </c>
      <c r="KO325" s="92">
        <v>0</v>
      </c>
      <c r="KP325" s="92">
        <v>0</v>
      </c>
      <c r="KQ325" s="92">
        <v>0</v>
      </c>
      <c r="KR325" s="92">
        <v>0</v>
      </c>
      <c r="KS325" s="92">
        <v>0</v>
      </c>
      <c r="KT325" s="92">
        <v>0</v>
      </c>
      <c r="KU325" s="92">
        <v>0</v>
      </c>
      <c r="KV325" s="92">
        <v>0</v>
      </c>
      <c r="KW325" s="92">
        <v>0</v>
      </c>
      <c r="KX325" s="92">
        <v>0</v>
      </c>
      <c r="KY325" s="92">
        <v>0</v>
      </c>
      <c r="KZ325" s="92">
        <v>0</v>
      </c>
      <c r="LA325" s="92">
        <v>0</v>
      </c>
      <c r="LB325" s="92">
        <v>0</v>
      </c>
      <c r="LC325" s="92">
        <v>0</v>
      </c>
      <c r="LD325" s="92">
        <v>0</v>
      </c>
      <c r="LE325" s="92">
        <v>0</v>
      </c>
      <c r="LF325" s="92">
        <v>0</v>
      </c>
      <c r="LG325" s="92">
        <v>0</v>
      </c>
      <c r="LH325" s="92">
        <v>0</v>
      </c>
      <c r="LI325" s="92">
        <v>0</v>
      </c>
      <c r="LJ325" s="92">
        <v>1.800521</v>
      </c>
      <c r="LK325" s="92">
        <v>0</v>
      </c>
      <c r="LL325" s="92">
        <v>0</v>
      </c>
      <c r="LM325" s="92">
        <v>0</v>
      </c>
      <c r="LN325" s="92">
        <v>0</v>
      </c>
      <c r="LO325" s="92">
        <v>0</v>
      </c>
      <c r="LP325" s="92">
        <v>0</v>
      </c>
      <c r="LQ325" s="92">
        <v>0</v>
      </c>
      <c r="LR325" s="92">
        <v>0</v>
      </c>
      <c r="LS325" s="92">
        <v>0</v>
      </c>
      <c r="LT325" s="92">
        <v>0</v>
      </c>
      <c r="LU325" s="92">
        <v>0</v>
      </c>
      <c r="LV325" s="92">
        <v>0</v>
      </c>
      <c r="LW325" s="92">
        <v>0</v>
      </c>
      <c r="LX325" s="92">
        <v>0</v>
      </c>
      <c r="LY325" s="92">
        <v>0</v>
      </c>
      <c r="LZ325" s="92">
        <v>0</v>
      </c>
      <c r="MA325" s="92">
        <v>0</v>
      </c>
      <c r="MB325" s="92">
        <v>0</v>
      </c>
      <c r="MC325" s="92">
        <v>0</v>
      </c>
      <c r="MD325" s="92">
        <v>0</v>
      </c>
      <c r="ME325" s="92">
        <v>0</v>
      </c>
      <c r="MF325" s="92">
        <v>0</v>
      </c>
      <c r="MG325" s="92">
        <v>0</v>
      </c>
      <c r="MH325" s="92">
        <v>0</v>
      </c>
      <c r="MI325" s="92">
        <v>0</v>
      </c>
      <c r="MJ325" s="92">
        <v>0</v>
      </c>
      <c r="MK325" s="92">
        <v>0</v>
      </c>
      <c r="ML325" s="92">
        <v>0</v>
      </c>
      <c r="MM325" s="92">
        <v>0</v>
      </c>
      <c r="MN325" s="92">
        <v>0</v>
      </c>
      <c r="MO325" s="92">
        <v>0</v>
      </c>
      <c r="MP325" s="92">
        <v>0</v>
      </c>
      <c r="MQ325" s="92">
        <v>0</v>
      </c>
      <c r="MR325" s="92">
        <v>0</v>
      </c>
      <c r="MS325" s="92">
        <v>0</v>
      </c>
      <c r="MT325" s="92">
        <v>0</v>
      </c>
      <c r="MU325" s="92">
        <v>0</v>
      </c>
      <c r="MV325" s="92">
        <v>0</v>
      </c>
      <c r="MW325" s="92">
        <v>0</v>
      </c>
      <c r="MX325" s="92">
        <v>0</v>
      </c>
      <c r="MY325" s="92">
        <v>0</v>
      </c>
      <c r="MZ325" s="92">
        <v>0</v>
      </c>
      <c r="NA325" s="92">
        <v>0</v>
      </c>
      <c r="NB325" s="92">
        <v>0</v>
      </c>
      <c r="NC325" s="92">
        <v>0</v>
      </c>
      <c r="ND325" s="92">
        <v>0</v>
      </c>
      <c r="NE325" s="92">
        <v>0</v>
      </c>
      <c r="NF325" s="92">
        <v>0</v>
      </c>
      <c r="NG325" s="92">
        <v>0</v>
      </c>
      <c r="NH325" s="92">
        <v>0</v>
      </c>
      <c r="NI325" s="92">
        <v>0</v>
      </c>
      <c r="NJ325" s="92">
        <v>0</v>
      </c>
      <c r="NK325" s="92">
        <v>0</v>
      </c>
      <c r="NL325" s="92">
        <v>0</v>
      </c>
      <c r="NM325" s="92">
        <v>0</v>
      </c>
      <c r="NN325" s="92">
        <v>0</v>
      </c>
      <c r="NO325" s="92">
        <v>0</v>
      </c>
      <c r="NP325" s="92">
        <v>0</v>
      </c>
      <c r="NQ325" s="92">
        <v>0</v>
      </c>
      <c r="NR325" s="92">
        <v>0</v>
      </c>
      <c r="NS325" s="92">
        <v>0</v>
      </c>
      <c r="NT325" s="92">
        <v>1</v>
      </c>
      <c r="NU325" s="92">
        <v>0</v>
      </c>
      <c r="NV325" s="92">
        <v>0</v>
      </c>
      <c r="NW325" s="92">
        <v>0</v>
      </c>
      <c r="NX325" s="92">
        <v>0</v>
      </c>
      <c r="NY325" s="92">
        <v>0</v>
      </c>
      <c r="NZ325" s="92">
        <v>0</v>
      </c>
      <c r="OA325" s="92">
        <v>0</v>
      </c>
      <c r="OB325" s="92">
        <v>0</v>
      </c>
      <c r="OC325" s="92">
        <v>0</v>
      </c>
      <c r="OD325" s="92">
        <v>0</v>
      </c>
      <c r="OE325" s="92">
        <v>0</v>
      </c>
      <c r="OF325" s="92">
        <v>0</v>
      </c>
      <c r="OG325" s="92">
        <v>0</v>
      </c>
      <c r="OH325" s="92">
        <v>0</v>
      </c>
      <c r="OI325" s="92">
        <v>0</v>
      </c>
      <c r="OJ325" s="92">
        <v>0</v>
      </c>
      <c r="OK325" s="92">
        <v>0</v>
      </c>
      <c r="OL325" s="92">
        <v>0</v>
      </c>
      <c r="OM325" s="92">
        <v>0</v>
      </c>
      <c r="ON325" s="92">
        <v>0</v>
      </c>
      <c r="OO325" s="92">
        <v>0</v>
      </c>
      <c r="OP325" s="92">
        <v>0</v>
      </c>
      <c r="OQ325" s="92">
        <v>0</v>
      </c>
      <c r="OR325" s="92">
        <v>0</v>
      </c>
      <c r="OS325" s="92">
        <v>0</v>
      </c>
      <c r="OT325" s="92">
        <v>0</v>
      </c>
      <c r="OU325" s="92">
        <v>0</v>
      </c>
      <c r="OV325" s="92">
        <v>0</v>
      </c>
      <c r="OW325" s="92">
        <v>0</v>
      </c>
      <c r="OX325" s="92">
        <v>0</v>
      </c>
      <c r="OY325" s="92">
        <v>0</v>
      </c>
      <c r="OZ325" s="92">
        <v>0</v>
      </c>
      <c r="PA325" s="92">
        <v>0</v>
      </c>
      <c r="PB325" s="92">
        <v>0</v>
      </c>
      <c r="PC325" s="92">
        <v>0</v>
      </c>
      <c r="PD325" s="92">
        <v>0</v>
      </c>
      <c r="PE325" s="92">
        <v>0</v>
      </c>
      <c r="PF325" s="92">
        <v>0</v>
      </c>
      <c r="PG325" s="92">
        <v>0</v>
      </c>
      <c r="PH325" s="92">
        <v>0</v>
      </c>
      <c r="PI325" s="92">
        <v>0</v>
      </c>
      <c r="PJ325" s="92">
        <v>0</v>
      </c>
      <c r="PK325" s="92">
        <v>0</v>
      </c>
      <c r="PL325" s="92">
        <v>0</v>
      </c>
      <c r="PM325" s="92">
        <v>0</v>
      </c>
      <c r="PN325" s="92">
        <v>0</v>
      </c>
      <c r="PO325" s="92">
        <v>0</v>
      </c>
      <c r="PP325" s="92">
        <v>0</v>
      </c>
      <c r="PQ325" s="92">
        <v>0</v>
      </c>
      <c r="PR325" s="92">
        <v>0</v>
      </c>
      <c r="PS325" s="92">
        <v>0</v>
      </c>
      <c r="PT325" s="92">
        <v>0</v>
      </c>
      <c r="PU325" s="92">
        <v>0</v>
      </c>
      <c r="PV325" s="92">
        <v>0</v>
      </c>
      <c r="PW325" s="92">
        <v>0</v>
      </c>
      <c r="PX325" s="92">
        <v>0</v>
      </c>
      <c r="PY325" s="92">
        <v>0</v>
      </c>
      <c r="PZ325" s="92">
        <v>0</v>
      </c>
      <c r="QA325" s="92">
        <v>0</v>
      </c>
      <c r="QB325" s="92">
        <v>0</v>
      </c>
      <c r="QC325" s="92">
        <v>0</v>
      </c>
      <c r="QD325" s="92">
        <v>41.123179499999999</v>
      </c>
      <c r="QE325" s="92">
        <v>0</v>
      </c>
      <c r="QF325" s="92">
        <v>0</v>
      </c>
      <c r="QG325" s="92">
        <v>0</v>
      </c>
      <c r="QH325" s="92">
        <v>0</v>
      </c>
      <c r="QI325" s="92">
        <v>0</v>
      </c>
      <c r="QJ325" s="92">
        <v>0</v>
      </c>
      <c r="QK325" s="92">
        <v>0</v>
      </c>
      <c r="QL325" s="92">
        <v>0</v>
      </c>
      <c r="QM325" s="92">
        <v>0</v>
      </c>
      <c r="QN325" s="92">
        <v>0</v>
      </c>
      <c r="QO325" s="92">
        <v>0</v>
      </c>
      <c r="QP325" s="92">
        <v>0</v>
      </c>
      <c r="QQ325" s="92">
        <v>0</v>
      </c>
      <c r="QR325" s="92">
        <v>0</v>
      </c>
      <c r="QS325" s="92">
        <v>0</v>
      </c>
      <c r="QT325" s="92">
        <v>0</v>
      </c>
      <c r="QU325" s="92">
        <v>0</v>
      </c>
      <c r="QV325" s="92">
        <v>0</v>
      </c>
      <c r="QW325" s="92">
        <v>0</v>
      </c>
      <c r="QX325" s="92">
        <v>0</v>
      </c>
      <c r="QY325" s="92">
        <v>0</v>
      </c>
      <c r="QZ325" s="92">
        <v>0</v>
      </c>
      <c r="RA325" s="92">
        <v>0</v>
      </c>
      <c r="RB325" s="92">
        <v>0</v>
      </c>
      <c r="RC325" s="92">
        <v>0</v>
      </c>
      <c r="RD325" s="92">
        <v>0</v>
      </c>
      <c r="RE325" s="92">
        <v>0</v>
      </c>
      <c r="RF325" s="92">
        <v>0</v>
      </c>
      <c r="RG325" s="92">
        <v>0</v>
      </c>
      <c r="RH325" s="92">
        <v>0</v>
      </c>
      <c r="RI325" s="92">
        <v>0</v>
      </c>
      <c r="RJ325" s="92">
        <v>0</v>
      </c>
      <c r="RK325" s="92">
        <v>0</v>
      </c>
      <c r="RL325" s="92">
        <v>0</v>
      </c>
      <c r="RM325" s="92">
        <v>0</v>
      </c>
      <c r="RN325" s="92">
        <v>0</v>
      </c>
      <c r="RO325" s="92">
        <v>0</v>
      </c>
      <c r="RP325" s="92">
        <v>0</v>
      </c>
      <c r="RQ325" s="92">
        <v>0</v>
      </c>
      <c r="RR325" s="92">
        <v>0</v>
      </c>
      <c r="RS325" s="92">
        <v>0</v>
      </c>
      <c r="RT325" s="92">
        <v>0</v>
      </c>
      <c r="RU325" s="92">
        <v>0</v>
      </c>
      <c r="RV325" s="92">
        <v>0</v>
      </c>
      <c r="RW325" s="92">
        <v>0</v>
      </c>
      <c r="RX325" s="92">
        <v>0</v>
      </c>
      <c r="RY325" s="92">
        <v>0</v>
      </c>
      <c r="RZ325" s="92">
        <v>0</v>
      </c>
      <c r="SA325" s="92">
        <v>0</v>
      </c>
      <c r="SB325" s="92">
        <v>0</v>
      </c>
      <c r="SC325" s="92">
        <v>0</v>
      </c>
      <c r="SD325" s="92">
        <v>0</v>
      </c>
      <c r="SE325" s="92">
        <v>0</v>
      </c>
      <c r="SF325" s="92">
        <v>0</v>
      </c>
      <c r="SG325" s="92">
        <v>0</v>
      </c>
      <c r="SH325" s="92">
        <v>0</v>
      </c>
      <c r="SI325" s="92">
        <v>0</v>
      </c>
      <c r="SJ325" s="92">
        <v>0</v>
      </c>
      <c r="SK325" s="92">
        <v>0</v>
      </c>
      <c r="SL325" s="92">
        <v>0</v>
      </c>
      <c r="SM325" s="92">
        <v>0</v>
      </c>
      <c r="SN325" s="92">
        <v>1</v>
      </c>
      <c r="SO325" s="92">
        <v>0</v>
      </c>
      <c r="SP325" s="92">
        <v>0</v>
      </c>
      <c r="SQ325" s="92">
        <v>0</v>
      </c>
      <c r="SR325" s="92">
        <v>0</v>
      </c>
      <c r="SS325" s="92">
        <v>0</v>
      </c>
      <c r="ST325" s="92">
        <v>0</v>
      </c>
      <c r="SU325" s="92">
        <v>0</v>
      </c>
      <c r="SV325" s="92">
        <v>0</v>
      </c>
      <c r="SW325" s="92">
        <v>0</v>
      </c>
      <c r="SX325" s="92">
        <v>0</v>
      </c>
      <c r="SY325" s="92">
        <v>1.800521</v>
      </c>
      <c r="SZ325" s="92">
        <v>41.123179499999999</v>
      </c>
      <c r="TA325" s="92">
        <v>0.45613198799999999</v>
      </c>
      <c r="TB325" s="92">
        <v>20.322616700000001</v>
      </c>
      <c r="TC325" s="92">
        <v>5.4229876499999996</v>
      </c>
      <c r="TD325" s="92">
        <v>0</v>
      </c>
      <c r="TE325" s="92">
        <v>0</v>
      </c>
      <c r="TF325" s="92">
        <v>1</v>
      </c>
      <c r="TG325" s="92">
        <v>-17657.696499999998</v>
      </c>
      <c r="TH325" s="92">
        <v>-773.11759099999995</v>
      </c>
      <c r="TI325" s="92">
        <v>-3.1793053500000001E-2</v>
      </c>
      <c r="TJ325" s="92">
        <v>-59.225259800000003</v>
      </c>
      <c r="TK325" s="92">
        <v>-2.5930953200000002</v>
      </c>
      <c r="TL325" s="92">
        <v>6.5789473700000003E-2</v>
      </c>
      <c r="TM325" s="92">
        <v>1.5026052599999999</v>
      </c>
      <c r="TN325" s="92">
        <v>22.839600000000001</v>
      </c>
      <c r="TO325" s="92">
        <v>0</v>
      </c>
      <c r="TP325" s="92">
        <v>0.62472096899999996</v>
      </c>
      <c r="TQ325" s="92">
        <v>-487832.24865299999</v>
      </c>
      <c r="TR325" s="92">
        <v>3.7663254999999998E-4</v>
      </c>
      <c r="TS325" s="92">
        <v>0</v>
      </c>
      <c r="TT325" s="92">
        <v>0</v>
      </c>
      <c r="TU325" s="92">
        <v>0</v>
      </c>
      <c r="TV325" s="92">
        <v>0</v>
      </c>
      <c r="TW325" s="92">
        <v>0</v>
      </c>
      <c r="TX325" s="92">
        <v>0</v>
      </c>
      <c r="TY325" s="92">
        <v>0</v>
      </c>
      <c r="TZ325" s="92">
        <v>0</v>
      </c>
      <c r="UA325" s="92">
        <v>0</v>
      </c>
      <c r="UB325" s="92">
        <v>0</v>
      </c>
      <c r="UC325" s="92">
        <v>0</v>
      </c>
      <c r="UD325" s="92">
        <v>0</v>
      </c>
      <c r="UE325" s="92">
        <v>0</v>
      </c>
      <c r="UF325" s="92">
        <v>0</v>
      </c>
      <c r="UG325" s="92">
        <v>0</v>
      </c>
      <c r="UH325" s="92">
        <v>0</v>
      </c>
      <c r="UI325" s="92">
        <v>0</v>
      </c>
      <c r="UJ325" s="92">
        <v>0</v>
      </c>
      <c r="UK325" s="92">
        <v>0</v>
      </c>
      <c r="UL325" s="92">
        <v>0</v>
      </c>
      <c r="UM325" s="92">
        <v>0</v>
      </c>
      <c r="UN325" s="92">
        <v>0</v>
      </c>
      <c r="UO325" s="92">
        <v>0</v>
      </c>
      <c r="UP325" s="92">
        <v>0</v>
      </c>
      <c r="UQ325" s="92">
        <v>0</v>
      </c>
      <c r="UR325" s="92">
        <v>0</v>
      </c>
      <c r="US325" s="92">
        <v>0</v>
      </c>
      <c r="UT325" s="92">
        <v>0</v>
      </c>
      <c r="UU325" s="92">
        <v>0</v>
      </c>
      <c r="UV325" s="92">
        <v>0</v>
      </c>
      <c r="UW325" s="92">
        <v>0</v>
      </c>
      <c r="UX325" s="92">
        <v>0</v>
      </c>
      <c r="UY325" s="92">
        <v>0</v>
      </c>
      <c r="UZ325" s="92">
        <v>0</v>
      </c>
      <c r="VA325" s="92">
        <v>0</v>
      </c>
      <c r="VB325" s="92">
        <v>0</v>
      </c>
      <c r="VC325" s="92">
        <v>0</v>
      </c>
      <c r="VD325" s="92">
        <v>0</v>
      </c>
      <c r="VE325" s="92">
        <v>0</v>
      </c>
      <c r="VF325" s="92">
        <v>0</v>
      </c>
      <c r="VG325" s="92">
        <v>0</v>
      </c>
      <c r="VH325" s="92">
        <v>0</v>
      </c>
      <c r="VI325" s="92">
        <v>0</v>
      </c>
      <c r="VJ325" s="92">
        <v>0</v>
      </c>
      <c r="VK325" s="92">
        <v>0</v>
      </c>
      <c r="VL325" s="92">
        <v>0</v>
      </c>
      <c r="VM325" s="92">
        <v>0</v>
      </c>
      <c r="VN325" s="92">
        <v>0</v>
      </c>
      <c r="VO325" s="92">
        <v>0</v>
      </c>
      <c r="VP325" s="92">
        <v>0</v>
      </c>
      <c r="VQ325" s="92">
        <v>0</v>
      </c>
      <c r="VR325" s="92">
        <v>0</v>
      </c>
      <c r="VS325" s="92">
        <v>0</v>
      </c>
      <c r="VT325" s="92">
        <v>0</v>
      </c>
      <c r="VU325" s="92">
        <v>0</v>
      </c>
      <c r="VV325" s="92">
        <v>0</v>
      </c>
      <c r="VW325" s="92">
        <v>0</v>
      </c>
      <c r="VX325" s="92">
        <v>0</v>
      </c>
      <c r="VY325" s="92">
        <v>0</v>
      </c>
      <c r="VZ325" s="92">
        <v>0</v>
      </c>
      <c r="WA325" s="92">
        <v>0</v>
      </c>
      <c r="WB325" s="92">
        <v>0</v>
      </c>
      <c r="WC325" s="92">
        <v>5.00144722222223E-4</v>
      </c>
    </row>
    <row r="326" spans="2:601" ht="13.5" customHeight="1">
      <c r="B326" s="851" t="s">
        <v>2985</v>
      </c>
      <c r="C326" s="92">
        <v>0</v>
      </c>
      <c r="D326" s="92">
        <v>8021.6018199999999</v>
      </c>
      <c r="E326" s="92">
        <v>-30.434253600000002</v>
      </c>
      <c r="F326" s="92">
        <v>445.26656300000002</v>
      </c>
      <c r="G326" s="92">
        <v>0</v>
      </c>
      <c r="H326" s="92">
        <v>0</v>
      </c>
      <c r="I326" s="92">
        <v>0</v>
      </c>
      <c r="J326" s="92">
        <v>0</v>
      </c>
      <c r="K326" s="92">
        <v>0</v>
      </c>
      <c r="L326" s="92">
        <v>0</v>
      </c>
      <c r="M326" s="92">
        <v>0</v>
      </c>
      <c r="N326" s="92">
        <v>0</v>
      </c>
      <c r="O326" s="92">
        <v>0</v>
      </c>
      <c r="P326" s="92">
        <v>0</v>
      </c>
      <c r="Q326" s="92">
        <v>0</v>
      </c>
      <c r="R326" s="92">
        <v>0</v>
      </c>
      <c r="S326" s="92">
        <v>0</v>
      </c>
      <c r="T326" s="92">
        <v>0</v>
      </c>
      <c r="U326" s="92">
        <v>0</v>
      </c>
      <c r="V326" s="92">
        <v>0</v>
      </c>
      <c r="W326" s="92">
        <v>0</v>
      </c>
      <c r="X326" s="92">
        <v>0</v>
      </c>
      <c r="Y326" s="92">
        <v>0</v>
      </c>
      <c r="Z326" s="92">
        <v>0</v>
      </c>
      <c r="AA326" s="92">
        <v>0</v>
      </c>
      <c r="AB326" s="92">
        <v>0</v>
      </c>
      <c r="AC326" s="92">
        <v>0</v>
      </c>
      <c r="AD326" s="92">
        <v>0</v>
      </c>
      <c r="AE326" s="92">
        <v>0</v>
      </c>
      <c r="AF326" s="92">
        <v>0</v>
      </c>
      <c r="AG326" s="92">
        <v>0</v>
      </c>
      <c r="AH326" s="92">
        <v>0</v>
      </c>
      <c r="AI326" s="92">
        <v>0</v>
      </c>
      <c r="AJ326" s="92">
        <v>0</v>
      </c>
      <c r="AK326" s="92">
        <v>0</v>
      </c>
      <c r="AL326" s="92">
        <v>0</v>
      </c>
      <c r="AM326" s="92">
        <v>0</v>
      </c>
      <c r="AN326" s="92">
        <v>0</v>
      </c>
      <c r="AO326" s="92">
        <v>0</v>
      </c>
      <c r="AP326" s="92">
        <v>0</v>
      </c>
      <c r="AQ326" s="92">
        <v>0</v>
      </c>
      <c r="AR326" s="92">
        <v>0</v>
      </c>
      <c r="AS326" s="92">
        <v>0</v>
      </c>
      <c r="AT326" s="92">
        <v>0</v>
      </c>
      <c r="AU326" s="92">
        <v>0</v>
      </c>
      <c r="AV326" s="92">
        <v>0</v>
      </c>
      <c r="AW326" s="92">
        <v>0</v>
      </c>
      <c r="AX326" s="92">
        <v>0</v>
      </c>
      <c r="AY326" s="92">
        <v>0</v>
      </c>
      <c r="AZ326" s="92">
        <v>0</v>
      </c>
      <c r="BA326" s="92">
        <v>0</v>
      </c>
      <c r="BB326" s="92">
        <v>0</v>
      </c>
      <c r="BC326" s="92">
        <v>0</v>
      </c>
      <c r="BD326" s="92">
        <v>0</v>
      </c>
      <c r="BE326" s="92">
        <v>0</v>
      </c>
      <c r="BF326" s="92">
        <v>0</v>
      </c>
      <c r="BG326" s="92">
        <v>0</v>
      </c>
      <c r="BH326" s="92">
        <v>0</v>
      </c>
      <c r="BI326" s="92">
        <v>0</v>
      </c>
      <c r="BJ326" s="92">
        <v>0</v>
      </c>
      <c r="BK326" s="92">
        <v>0</v>
      </c>
      <c r="BL326" s="92">
        <v>0</v>
      </c>
      <c r="BM326" s="92">
        <v>0</v>
      </c>
      <c r="BN326" s="92">
        <v>0</v>
      </c>
      <c r="BO326" s="92">
        <v>0</v>
      </c>
      <c r="BP326" s="92">
        <v>1</v>
      </c>
      <c r="BQ326" s="92">
        <v>0</v>
      </c>
      <c r="BR326" s="92">
        <v>0</v>
      </c>
      <c r="BS326" s="92">
        <v>0</v>
      </c>
      <c r="BT326" s="92">
        <v>0</v>
      </c>
      <c r="BU326" s="92">
        <v>0</v>
      </c>
      <c r="BV326" s="92">
        <v>0</v>
      </c>
      <c r="BW326" s="92">
        <v>0</v>
      </c>
      <c r="BX326" s="92">
        <v>0</v>
      </c>
      <c r="BY326" s="92">
        <v>0</v>
      </c>
      <c r="BZ326" s="92">
        <v>0</v>
      </c>
      <c r="CA326" s="92">
        <v>0</v>
      </c>
      <c r="CB326" s="92">
        <v>0</v>
      </c>
      <c r="CC326" s="92">
        <v>0</v>
      </c>
      <c r="CD326" s="92">
        <v>0</v>
      </c>
      <c r="CE326" s="92">
        <v>0</v>
      </c>
      <c r="CF326" s="92">
        <v>0</v>
      </c>
      <c r="CG326" s="92">
        <v>0</v>
      </c>
      <c r="CH326" s="92">
        <v>0</v>
      </c>
      <c r="CI326" s="92">
        <v>0</v>
      </c>
      <c r="CJ326" s="92">
        <v>0</v>
      </c>
      <c r="CK326" s="92">
        <v>0</v>
      </c>
      <c r="CL326" s="92">
        <v>0</v>
      </c>
      <c r="CM326" s="92">
        <v>0</v>
      </c>
      <c r="CN326" s="92">
        <v>0</v>
      </c>
      <c r="CO326" s="92">
        <v>0</v>
      </c>
      <c r="CP326" s="92">
        <v>0</v>
      </c>
      <c r="CQ326" s="92">
        <v>0</v>
      </c>
      <c r="CR326" s="92">
        <v>0</v>
      </c>
      <c r="CS326" s="92">
        <v>0</v>
      </c>
      <c r="CT326" s="92">
        <v>0</v>
      </c>
      <c r="CU326" s="92">
        <v>0</v>
      </c>
      <c r="CV326" s="92">
        <v>0</v>
      </c>
      <c r="CW326" s="92">
        <v>0</v>
      </c>
      <c r="CX326" s="92">
        <v>0</v>
      </c>
      <c r="CY326" s="92">
        <v>0</v>
      </c>
      <c r="CZ326" s="92">
        <v>0</v>
      </c>
      <c r="DA326" s="92">
        <v>0</v>
      </c>
      <c r="DB326" s="92">
        <v>0</v>
      </c>
      <c r="DC326" s="92">
        <v>0</v>
      </c>
      <c r="DD326" s="92">
        <v>0</v>
      </c>
      <c r="DE326" s="92">
        <v>0</v>
      </c>
      <c r="DF326" s="92">
        <v>0</v>
      </c>
      <c r="DG326" s="92">
        <v>0</v>
      </c>
      <c r="DH326" s="92">
        <v>0</v>
      </c>
      <c r="DI326" s="92">
        <v>0</v>
      </c>
      <c r="DJ326" s="92">
        <v>0</v>
      </c>
      <c r="DK326" s="92">
        <v>0</v>
      </c>
      <c r="DL326" s="92">
        <v>0</v>
      </c>
      <c r="DM326" s="92">
        <v>0</v>
      </c>
      <c r="DN326" s="92">
        <v>0</v>
      </c>
      <c r="DO326" s="92">
        <v>0</v>
      </c>
      <c r="DP326" s="92">
        <v>0</v>
      </c>
      <c r="DQ326" s="92">
        <v>0</v>
      </c>
      <c r="DR326" s="92">
        <v>0</v>
      </c>
      <c r="DS326" s="92">
        <v>0</v>
      </c>
      <c r="DT326" s="92">
        <v>0</v>
      </c>
      <c r="DU326" s="92">
        <v>0</v>
      </c>
      <c r="DV326" s="92">
        <v>0</v>
      </c>
      <c r="DW326" s="92">
        <v>0</v>
      </c>
      <c r="DX326" s="92">
        <v>0</v>
      </c>
      <c r="DY326" s="92">
        <v>0</v>
      </c>
      <c r="DZ326" s="92">
        <v>8021.6018199999999</v>
      </c>
      <c r="EA326" s="92">
        <v>0</v>
      </c>
      <c r="EB326" s="92">
        <v>0</v>
      </c>
      <c r="EC326" s="92">
        <v>0</v>
      </c>
      <c r="ED326" s="92">
        <v>0</v>
      </c>
      <c r="EE326" s="92">
        <v>0</v>
      </c>
      <c r="EF326" s="92">
        <v>0</v>
      </c>
      <c r="EG326" s="92">
        <v>0</v>
      </c>
      <c r="EH326" s="92">
        <v>0</v>
      </c>
      <c r="EI326" s="92">
        <v>0</v>
      </c>
      <c r="EJ326" s="92">
        <v>0</v>
      </c>
      <c r="EK326" s="92">
        <v>0</v>
      </c>
      <c r="EL326" s="92">
        <v>0</v>
      </c>
      <c r="EM326" s="92">
        <v>0</v>
      </c>
      <c r="EN326" s="92">
        <v>0</v>
      </c>
      <c r="EO326" s="92">
        <v>0</v>
      </c>
      <c r="EP326" s="92">
        <v>0</v>
      </c>
      <c r="EQ326" s="92">
        <v>0</v>
      </c>
      <c r="ER326" s="92">
        <v>0</v>
      </c>
      <c r="ES326" s="92">
        <v>0</v>
      </c>
      <c r="ET326" s="92">
        <v>0</v>
      </c>
      <c r="EU326" s="92">
        <v>0</v>
      </c>
      <c r="EV326" s="92">
        <v>0</v>
      </c>
      <c r="EW326" s="92">
        <v>0</v>
      </c>
      <c r="EX326" s="92">
        <v>0</v>
      </c>
      <c r="EY326" s="92">
        <v>0</v>
      </c>
      <c r="EZ326" s="92">
        <v>0</v>
      </c>
      <c r="FA326" s="92">
        <v>0</v>
      </c>
      <c r="FB326" s="92">
        <v>0</v>
      </c>
      <c r="FC326" s="92">
        <v>0</v>
      </c>
      <c r="FD326" s="92">
        <v>0</v>
      </c>
      <c r="FE326" s="92">
        <v>0</v>
      </c>
      <c r="FF326" s="92">
        <v>0</v>
      </c>
      <c r="FG326" s="92">
        <v>0</v>
      </c>
      <c r="FH326" s="92">
        <v>0</v>
      </c>
      <c r="FI326" s="92">
        <v>0</v>
      </c>
      <c r="FJ326" s="92">
        <v>0</v>
      </c>
      <c r="FK326" s="92">
        <v>0</v>
      </c>
      <c r="FL326" s="92">
        <v>0</v>
      </c>
      <c r="FM326" s="92">
        <v>0</v>
      </c>
      <c r="FN326" s="92">
        <v>0</v>
      </c>
      <c r="FO326" s="92">
        <v>0</v>
      </c>
      <c r="FP326" s="92">
        <v>0</v>
      </c>
      <c r="FQ326" s="92">
        <v>0</v>
      </c>
      <c r="FR326" s="92">
        <v>0</v>
      </c>
      <c r="FS326" s="92">
        <v>0</v>
      </c>
      <c r="FT326" s="92">
        <v>0</v>
      </c>
      <c r="FU326" s="92">
        <v>0</v>
      </c>
      <c r="FV326" s="92">
        <v>0</v>
      </c>
      <c r="FW326" s="92">
        <v>0</v>
      </c>
      <c r="FX326" s="92">
        <v>0</v>
      </c>
      <c r="FY326" s="92">
        <v>0</v>
      </c>
      <c r="FZ326" s="92">
        <v>0</v>
      </c>
      <c r="GA326" s="92">
        <v>0</v>
      </c>
      <c r="GB326" s="92">
        <v>0</v>
      </c>
      <c r="GC326" s="92">
        <v>0</v>
      </c>
      <c r="GD326" s="92">
        <v>0</v>
      </c>
      <c r="GE326" s="92">
        <v>0</v>
      </c>
      <c r="GF326" s="92">
        <v>0</v>
      </c>
      <c r="GG326" s="92">
        <v>0</v>
      </c>
      <c r="GH326" s="92">
        <v>0</v>
      </c>
      <c r="GI326" s="92">
        <v>0</v>
      </c>
      <c r="GJ326" s="92">
        <v>1</v>
      </c>
      <c r="GK326" s="92">
        <v>0</v>
      </c>
      <c r="GL326" s="92">
        <v>0</v>
      </c>
      <c r="GM326" s="92">
        <v>0</v>
      </c>
      <c r="GN326" s="92">
        <v>0</v>
      </c>
      <c r="GO326" s="92">
        <v>0</v>
      </c>
      <c r="GP326" s="92">
        <v>0</v>
      </c>
      <c r="GQ326" s="92">
        <v>0</v>
      </c>
      <c r="GR326" s="92">
        <v>0</v>
      </c>
      <c r="GS326" s="92">
        <v>0</v>
      </c>
      <c r="GT326" s="92">
        <v>0</v>
      </c>
      <c r="GU326" s="92">
        <v>0</v>
      </c>
      <c r="GV326" s="92">
        <v>0</v>
      </c>
      <c r="GW326" s="92">
        <v>0</v>
      </c>
      <c r="GX326" s="92">
        <v>0</v>
      </c>
      <c r="GY326" s="92">
        <v>0</v>
      </c>
      <c r="GZ326" s="92">
        <v>0</v>
      </c>
      <c r="HA326" s="92">
        <v>0</v>
      </c>
      <c r="HB326" s="92">
        <v>0</v>
      </c>
      <c r="HC326" s="92">
        <v>0</v>
      </c>
      <c r="HD326" s="92">
        <v>0</v>
      </c>
      <c r="HE326" s="92">
        <v>0</v>
      </c>
      <c r="HF326" s="92">
        <v>0</v>
      </c>
      <c r="HG326" s="92">
        <v>0</v>
      </c>
      <c r="HH326" s="92">
        <v>0</v>
      </c>
      <c r="HI326" s="92">
        <v>0</v>
      </c>
      <c r="HJ326" s="92">
        <v>0</v>
      </c>
      <c r="HK326" s="92">
        <v>0</v>
      </c>
      <c r="HL326" s="92">
        <v>0</v>
      </c>
      <c r="HM326" s="92">
        <v>0</v>
      </c>
      <c r="HN326" s="92">
        <v>0</v>
      </c>
      <c r="HO326" s="92">
        <v>0</v>
      </c>
      <c r="HP326" s="92">
        <v>0</v>
      </c>
      <c r="HQ326" s="92">
        <v>0</v>
      </c>
      <c r="HR326" s="92">
        <v>0</v>
      </c>
      <c r="HS326" s="92">
        <v>0</v>
      </c>
      <c r="HT326" s="92">
        <v>0</v>
      </c>
      <c r="HU326" s="92">
        <v>0</v>
      </c>
      <c r="HV326" s="92">
        <v>0</v>
      </c>
      <c r="HW326" s="92">
        <v>0</v>
      </c>
      <c r="HX326" s="92">
        <v>0</v>
      </c>
      <c r="HY326" s="92">
        <v>0</v>
      </c>
      <c r="HZ326" s="92">
        <v>0</v>
      </c>
      <c r="IA326" s="92">
        <v>0</v>
      </c>
      <c r="IB326" s="92">
        <v>0</v>
      </c>
      <c r="IC326" s="92">
        <v>0</v>
      </c>
      <c r="ID326" s="92">
        <v>0</v>
      </c>
      <c r="IE326" s="92">
        <v>0</v>
      </c>
      <c r="IF326" s="92">
        <v>0</v>
      </c>
      <c r="IG326" s="92">
        <v>0</v>
      </c>
      <c r="IH326" s="92">
        <v>0</v>
      </c>
      <c r="II326" s="92">
        <v>0</v>
      </c>
      <c r="IJ326" s="92">
        <v>0</v>
      </c>
      <c r="IK326" s="92">
        <v>0</v>
      </c>
      <c r="IL326" s="92">
        <v>0</v>
      </c>
      <c r="IM326" s="92">
        <v>0</v>
      </c>
      <c r="IN326" s="92">
        <v>0</v>
      </c>
      <c r="IO326" s="92">
        <v>0</v>
      </c>
      <c r="IP326" s="92">
        <v>0</v>
      </c>
      <c r="IQ326" s="92">
        <v>0</v>
      </c>
      <c r="IR326" s="92">
        <v>0</v>
      </c>
      <c r="IS326" s="92">
        <v>0</v>
      </c>
      <c r="IT326" s="92">
        <v>445.26656300000002</v>
      </c>
      <c r="IU326" s="92">
        <v>8021.6018199999999</v>
      </c>
      <c r="IV326" s="92">
        <v>133.858383</v>
      </c>
      <c r="IW326" s="92">
        <v>20</v>
      </c>
      <c r="IX326" s="92">
        <v>1</v>
      </c>
      <c r="IY326" s="92">
        <v>0</v>
      </c>
      <c r="IZ326" s="92">
        <v>1</v>
      </c>
      <c r="JA326" s="92">
        <v>0</v>
      </c>
      <c r="JB326" s="92">
        <v>-68350.637799999997</v>
      </c>
      <c r="JC326" s="92">
        <v>-3794.03694</v>
      </c>
      <c r="JD326" s="92">
        <v>-30.434253600000002</v>
      </c>
      <c r="JE326" s="92">
        <v>-39.262948299999998</v>
      </c>
      <c r="JF326" s="92">
        <v>-2.17942481</v>
      </c>
      <c r="JG326" s="92">
        <v>5.5440004600000002E-2</v>
      </c>
      <c r="JH326" s="92">
        <v>0.99876720600000002</v>
      </c>
      <c r="JI326" s="92">
        <v>18.015280000000001</v>
      </c>
      <c r="JJ326" s="92">
        <v>133.95102499999999</v>
      </c>
      <c r="JK326" s="92">
        <v>0</v>
      </c>
      <c r="JL326" s="92">
        <v>0</v>
      </c>
      <c r="JM326" s="92">
        <v>0</v>
      </c>
      <c r="JN326" s="92">
        <v>0</v>
      </c>
      <c r="JO326" s="92">
        <v>0</v>
      </c>
      <c r="JP326" s="92">
        <v>0</v>
      </c>
      <c r="JQ326" s="92">
        <v>0</v>
      </c>
      <c r="JR326" s="92">
        <v>0</v>
      </c>
      <c r="JS326" s="92">
        <v>0</v>
      </c>
      <c r="JT326" s="92">
        <v>0</v>
      </c>
      <c r="JU326" s="92">
        <v>0</v>
      </c>
      <c r="JV326" s="92">
        <v>0</v>
      </c>
      <c r="JW326" s="92">
        <v>0</v>
      </c>
      <c r="JX326" s="92">
        <v>0</v>
      </c>
      <c r="JY326" s="92">
        <v>0</v>
      </c>
      <c r="JZ326" s="92">
        <v>0</v>
      </c>
      <c r="KA326" s="92">
        <v>0</v>
      </c>
      <c r="KB326" s="92">
        <v>0</v>
      </c>
      <c r="KC326" s="92">
        <v>0</v>
      </c>
      <c r="KD326" s="92">
        <v>0</v>
      </c>
      <c r="KE326" s="92">
        <v>0</v>
      </c>
      <c r="KF326" s="92">
        <v>0</v>
      </c>
      <c r="KG326" s="92">
        <v>0</v>
      </c>
      <c r="KH326" s="92">
        <v>0</v>
      </c>
      <c r="KI326" s="92">
        <v>0</v>
      </c>
      <c r="KJ326" s="92">
        <v>0</v>
      </c>
      <c r="KK326" s="92">
        <v>0</v>
      </c>
      <c r="KL326" s="92">
        <v>0</v>
      </c>
      <c r="KM326" s="92">
        <v>0</v>
      </c>
      <c r="KN326" s="92">
        <v>0</v>
      </c>
      <c r="KO326" s="92">
        <v>0</v>
      </c>
      <c r="KP326" s="92">
        <v>0</v>
      </c>
      <c r="KQ326" s="92">
        <v>0</v>
      </c>
      <c r="KR326" s="92">
        <v>0</v>
      </c>
      <c r="KS326" s="92">
        <v>0</v>
      </c>
      <c r="KT326" s="92">
        <v>0</v>
      </c>
      <c r="KU326" s="92">
        <v>0</v>
      </c>
      <c r="KV326" s="92">
        <v>0</v>
      </c>
      <c r="KW326" s="92">
        <v>0</v>
      </c>
      <c r="KX326" s="92">
        <v>0</v>
      </c>
      <c r="KY326" s="92">
        <v>0</v>
      </c>
      <c r="KZ326" s="92">
        <v>0</v>
      </c>
      <c r="LA326" s="92">
        <v>0</v>
      </c>
      <c r="LB326" s="92">
        <v>0</v>
      </c>
      <c r="LC326" s="92">
        <v>0</v>
      </c>
      <c r="LD326" s="92">
        <v>0</v>
      </c>
      <c r="LE326" s="92">
        <v>0</v>
      </c>
      <c r="LF326" s="92">
        <v>0</v>
      </c>
      <c r="LG326" s="92">
        <v>0</v>
      </c>
      <c r="LH326" s="92">
        <v>0</v>
      </c>
      <c r="LI326" s="92">
        <v>0</v>
      </c>
      <c r="LJ326" s="92">
        <v>0</v>
      </c>
      <c r="LK326" s="92">
        <v>0</v>
      </c>
      <c r="LL326" s="92">
        <v>0</v>
      </c>
      <c r="LM326" s="92">
        <v>0</v>
      </c>
      <c r="LN326" s="92">
        <v>0</v>
      </c>
      <c r="LO326" s="92">
        <v>0</v>
      </c>
      <c r="LP326" s="92">
        <v>0</v>
      </c>
      <c r="LQ326" s="92">
        <v>0</v>
      </c>
      <c r="LR326" s="92">
        <v>0</v>
      </c>
      <c r="LS326" s="92">
        <v>0</v>
      </c>
      <c r="LT326" s="92">
        <v>0</v>
      </c>
      <c r="LU326" s="92">
        <v>0</v>
      </c>
      <c r="LV326" s="92">
        <v>0</v>
      </c>
      <c r="LW326" s="92">
        <v>0</v>
      </c>
      <c r="LX326" s="92">
        <v>0</v>
      </c>
      <c r="LY326" s="92">
        <v>0</v>
      </c>
      <c r="LZ326" s="92">
        <v>0</v>
      </c>
      <c r="MA326" s="92">
        <v>0</v>
      </c>
      <c r="MB326" s="92">
        <v>0</v>
      </c>
      <c r="MC326" s="92">
        <v>0</v>
      </c>
      <c r="MD326" s="92">
        <v>0</v>
      </c>
      <c r="ME326" s="92">
        <v>0</v>
      </c>
      <c r="MF326" s="92">
        <v>0</v>
      </c>
      <c r="MG326" s="92">
        <v>0</v>
      </c>
      <c r="MH326" s="92">
        <v>0</v>
      </c>
      <c r="MI326" s="92">
        <v>0</v>
      </c>
      <c r="MJ326" s="92">
        <v>0</v>
      </c>
      <c r="MK326" s="92">
        <v>0</v>
      </c>
      <c r="ML326" s="92">
        <v>0</v>
      </c>
      <c r="MM326" s="92">
        <v>0</v>
      </c>
      <c r="MN326" s="92">
        <v>0</v>
      </c>
      <c r="MO326" s="92">
        <v>0</v>
      </c>
      <c r="MP326" s="92">
        <v>0</v>
      </c>
      <c r="MQ326" s="92">
        <v>0</v>
      </c>
      <c r="MR326" s="92">
        <v>0</v>
      </c>
      <c r="MS326" s="92">
        <v>0</v>
      </c>
      <c r="MT326" s="92">
        <v>0</v>
      </c>
      <c r="MU326" s="92">
        <v>0</v>
      </c>
      <c r="MV326" s="92">
        <v>0</v>
      </c>
      <c r="MW326" s="92">
        <v>0</v>
      </c>
      <c r="MX326" s="92">
        <v>0</v>
      </c>
      <c r="MY326" s="92">
        <v>0</v>
      </c>
      <c r="MZ326" s="92">
        <v>0</v>
      </c>
      <c r="NA326" s="92">
        <v>0</v>
      </c>
      <c r="NB326" s="92">
        <v>0</v>
      </c>
      <c r="NC326" s="92">
        <v>0</v>
      </c>
      <c r="ND326" s="92">
        <v>0</v>
      </c>
      <c r="NE326" s="92">
        <v>0</v>
      </c>
      <c r="NF326" s="92">
        <v>0</v>
      </c>
      <c r="NG326" s="92">
        <v>0</v>
      </c>
      <c r="NH326" s="92">
        <v>0</v>
      </c>
      <c r="NI326" s="92">
        <v>0</v>
      </c>
      <c r="NJ326" s="92">
        <v>0</v>
      </c>
      <c r="NK326" s="92">
        <v>0</v>
      </c>
      <c r="NL326" s="92">
        <v>0</v>
      </c>
      <c r="NM326" s="92">
        <v>0</v>
      </c>
      <c r="NN326" s="92">
        <v>0</v>
      </c>
      <c r="NO326" s="92">
        <v>0</v>
      </c>
      <c r="NP326" s="92">
        <v>0</v>
      </c>
      <c r="NQ326" s="92">
        <v>0</v>
      </c>
      <c r="NR326" s="92">
        <v>0</v>
      </c>
      <c r="NS326" s="92">
        <v>0</v>
      </c>
      <c r="NT326" s="92">
        <v>0</v>
      </c>
      <c r="NU326" s="92">
        <v>0</v>
      </c>
      <c r="NV326" s="92">
        <v>0</v>
      </c>
      <c r="NW326" s="92">
        <v>0</v>
      </c>
      <c r="NX326" s="92">
        <v>0</v>
      </c>
      <c r="NY326" s="92">
        <v>0</v>
      </c>
      <c r="NZ326" s="92">
        <v>0</v>
      </c>
      <c r="OA326" s="92">
        <v>0</v>
      </c>
      <c r="OB326" s="92">
        <v>0</v>
      </c>
      <c r="OC326" s="92">
        <v>0</v>
      </c>
      <c r="OD326" s="92">
        <v>0</v>
      </c>
      <c r="OE326" s="92">
        <v>0</v>
      </c>
      <c r="OF326" s="92">
        <v>0</v>
      </c>
      <c r="OG326" s="92">
        <v>0</v>
      </c>
      <c r="OH326" s="92">
        <v>0</v>
      </c>
      <c r="OI326" s="92">
        <v>0</v>
      </c>
      <c r="OJ326" s="92">
        <v>0</v>
      </c>
      <c r="OK326" s="92">
        <v>0</v>
      </c>
      <c r="OL326" s="92">
        <v>0</v>
      </c>
      <c r="OM326" s="92">
        <v>0</v>
      </c>
      <c r="ON326" s="92">
        <v>0</v>
      </c>
      <c r="OO326" s="92">
        <v>0</v>
      </c>
      <c r="OP326" s="92">
        <v>0</v>
      </c>
      <c r="OQ326" s="92">
        <v>0</v>
      </c>
      <c r="OR326" s="92">
        <v>0</v>
      </c>
      <c r="OS326" s="92">
        <v>0</v>
      </c>
      <c r="OT326" s="92">
        <v>0</v>
      </c>
      <c r="OU326" s="92">
        <v>0</v>
      </c>
      <c r="OV326" s="92">
        <v>0</v>
      </c>
      <c r="OW326" s="92">
        <v>0</v>
      </c>
      <c r="OX326" s="92">
        <v>0</v>
      </c>
      <c r="OY326" s="92">
        <v>0</v>
      </c>
      <c r="OZ326" s="92">
        <v>0</v>
      </c>
      <c r="PA326" s="92">
        <v>0</v>
      </c>
      <c r="PB326" s="92">
        <v>0</v>
      </c>
      <c r="PC326" s="92">
        <v>0</v>
      </c>
      <c r="PD326" s="92">
        <v>0</v>
      </c>
      <c r="PE326" s="92">
        <v>0</v>
      </c>
      <c r="PF326" s="92">
        <v>0</v>
      </c>
      <c r="PG326" s="92">
        <v>0</v>
      </c>
      <c r="PH326" s="92">
        <v>0</v>
      </c>
      <c r="PI326" s="92">
        <v>0</v>
      </c>
      <c r="PJ326" s="92">
        <v>0</v>
      </c>
      <c r="PK326" s="92">
        <v>0</v>
      </c>
      <c r="PL326" s="92">
        <v>0</v>
      </c>
      <c r="PM326" s="92">
        <v>0</v>
      </c>
      <c r="PN326" s="92">
        <v>0</v>
      </c>
      <c r="PO326" s="92">
        <v>0</v>
      </c>
      <c r="PP326" s="92">
        <v>0</v>
      </c>
      <c r="PQ326" s="92">
        <v>0</v>
      </c>
      <c r="PR326" s="92">
        <v>0</v>
      </c>
      <c r="PS326" s="92">
        <v>0</v>
      </c>
      <c r="PT326" s="92">
        <v>0</v>
      </c>
      <c r="PU326" s="92">
        <v>0</v>
      </c>
      <c r="PV326" s="92">
        <v>0</v>
      </c>
      <c r="PW326" s="92">
        <v>0</v>
      </c>
      <c r="PX326" s="92">
        <v>0</v>
      </c>
      <c r="PY326" s="92">
        <v>0</v>
      </c>
      <c r="PZ326" s="92">
        <v>0</v>
      </c>
      <c r="QA326" s="92">
        <v>0</v>
      </c>
      <c r="QB326" s="92">
        <v>0</v>
      </c>
      <c r="QC326" s="92">
        <v>0</v>
      </c>
      <c r="QD326" s="92">
        <v>0</v>
      </c>
      <c r="QE326" s="92">
        <v>0</v>
      </c>
      <c r="QF326" s="92">
        <v>0</v>
      </c>
      <c r="QG326" s="92">
        <v>0</v>
      </c>
      <c r="QH326" s="92">
        <v>0</v>
      </c>
      <c r="QI326" s="92">
        <v>0</v>
      </c>
      <c r="QJ326" s="92">
        <v>0</v>
      </c>
      <c r="QK326" s="92">
        <v>0</v>
      </c>
      <c r="QL326" s="92">
        <v>0</v>
      </c>
      <c r="QM326" s="92">
        <v>0</v>
      </c>
      <c r="QN326" s="92">
        <v>0</v>
      </c>
      <c r="QO326" s="92">
        <v>0</v>
      </c>
      <c r="QP326" s="92">
        <v>0</v>
      </c>
      <c r="QQ326" s="92">
        <v>0</v>
      </c>
      <c r="QR326" s="92">
        <v>0</v>
      </c>
      <c r="QS326" s="92">
        <v>0</v>
      </c>
      <c r="QT326" s="92">
        <v>0</v>
      </c>
      <c r="QU326" s="92">
        <v>0</v>
      </c>
      <c r="QV326" s="92">
        <v>0</v>
      </c>
      <c r="QW326" s="92">
        <v>0</v>
      </c>
      <c r="QX326" s="92">
        <v>0</v>
      </c>
      <c r="QY326" s="92">
        <v>0</v>
      </c>
      <c r="QZ326" s="92">
        <v>0</v>
      </c>
      <c r="RA326" s="92">
        <v>0</v>
      </c>
      <c r="RB326" s="92">
        <v>0</v>
      </c>
      <c r="RC326" s="92">
        <v>0</v>
      </c>
      <c r="RD326" s="92">
        <v>0</v>
      </c>
      <c r="RE326" s="92">
        <v>0</v>
      </c>
      <c r="RF326" s="92">
        <v>0</v>
      </c>
      <c r="RG326" s="92">
        <v>0</v>
      </c>
      <c r="RH326" s="92">
        <v>0</v>
      </c>
      <c r="RI326" s="92">
        <v>0</v>
      </c>
      <c r="RJ326" s="92">
        <v>0</v>
      </c>
      <c r="RK326" s="92">
        <v>0</v>
      </c>
      <c r="RL326" s="92">
        <v>0</v>
      </c>
      <c r="RM326" s="92">
        <v>0</v>
      </c>
      <c r="RN326" s="92">
        <v>0</v>
      </c>
      <c r="RO326" s="92">
        <v>0</v>
      </c>
      <c r="RP326" s="92">
        <v>0</v>
      </c>
      <c r="RQ326" s="92">
        <v>0</v>
      </c>
      <c r="RR326" s="92">
        <v>0</v>
      </c>
      <c r="RS326" s="92">
        <v>0</v>
      </c>
      <c r="RT326" s="92">
        <v>0</v>
      </c>
      <c r="RU326" s="92">
        <v>0</v>
      </c>
      <c r="RV326" s="92">
        <v>0</v>
      </c>
      <c r="RW326" s="92">
        <v>0</v>
      </c>
      <c r="RX326" s="92">
        <v>0</v>
      </c>
      <c r="RY326" s="92">
        <v>0</v>
      </c>
      <c r="RZ326" s="92">
        <v>0</v>
      </c>
      <c r="SA326" s="92">
        <v>0</v>
      </c>
      <c r="SB326" s="92">
        <v>0</v>
      </c>
      <c r="SC326" s="92">
        <v>0</v>
      </c>
      <c r="SD326" s="92">
        <v>0</v>
      </c>
      <c r="SE326" s="92">
        <v>0</v>
      </c>
      <c r="SF326" s="92">
        <v>0</v>
      </c>
      <c r="SG326" s="92">
        <v>0</v>
      </c>
      <c r="SH326" s="92">
        <v>0</v>
      </c>
      <c r="SI326" s="92">
        <v>0</v>
      </c>
      <c r="SJ326" s="92">
        <v>0</v>
      </c>
      <c r="SK326" s="92">
        <v>0</v>
      </c>
      <c r="SL326" s="92">
        <v>0</v>
      </c>
      <c r="SM326" s="92">
        <v>0</v>
      </c>
      <c r="SN326" s="92">
        <v>0</v>
      </c>
      <c r="SO326" s="92">
        <v>0</v>
      </c>
      <c r="SP326" s="92">
        <v>0</v>
      </c>
      <c r="SQ326" s="92">
        <v>0</v>
      </c>
      <c r="SR326" s="92">
        <v>0</v>
      </c>
      <c r="SS326" s="92">
        <v>0</v>
      </c>
      <c r="ST326" s="92">
        <v>0</v>
      </c>
      <c r="SU326" s="92">
        <v>0</v>
      </c>
      <c r="SV326" s="92">
        <v>0</v>
      </c>
      <c r="SW326" s="92">
        <v>0</v>
      </c>
      <c r="SX326" s="92">
        <v>0</v>
      </c>
      <c r="SY326" s="92">
        <v>0</v>
      </c>
      <c r="SZ326" s="92">
        <v>0</v>
      </c>
      <c r="TA326" s="92">
        <v>0</v>
      </c>
      <c r="TB326" s="92">
        <v>0</v>
      </c>
      <c r="TC326" s="92">
        <v>1</v>
      </c>
      <c r="TD326" s="92">
        <v>0</v>
      </c>
      <c r="TE326" s="92">
        <v>0</v>
      </c>
      <c r="TF326" s="92">
        <v>0</v>
      </c>
      <c r="TG326" s="92">
        <v>0</v>
      </c>
      <c r="TH326" s="92">
        <v>0</v>
      </c>
      <c r="TI326" s="92">
        <v>0</v>
      </c>
      <c r="TJ326" s="92">
        <v>0</v>
      </c>
      <c r="TK326" s="92">
        <v>0</v>
      </c>
      <c r="TL326" s="92">
        <v>0</v>
      </c>
      <c r="TM326" s="92">
        <v>0</v>
      </c>
      <c r="TN326" s="92">
        <v>0</v>
      </c>
      <c r="TO326" s="92">
        <v>0</v>
      </c>
      <c r="TP326" s="92">
        <v>0</v>
      </c>
      <c r="TQ326" s="92">
        <v>-35349237.880500004</v>
      </c>
      <c r="TR326" s="92">
        <v>0</v>
      </c>
      <c r="TS326" s="92">
        <v>0</v>
      </c>
      <c r="TT326" s="92">
        <v>0</v>
      </c>
      <c r="TU326" s="92">
        <v>0</v>
      </c>
      <c r="TV326" s="92">
        <v>0</v>
      </c>
      <c r="TW326" s="92">
        <v>0</v>
      </c>
      <c r="TX326" s="92">
        <v>0</v>
      </c>
      <c r="TY326" s="92">
        <v>0</v>
      </c>
      <c r="TZ326" s="92">
        <v>0</v>
      </c>
      <c r="UA326" s="92">
        <v>0</v>
      </c>
      <c r="UB326" s="92">
        <v>0</v>
      </c>
      <c r="UC326" s="92">
        <v>0</v>
      </c>
      <c r="UD326" s="92">
        <v>0</v>
      </c>
      <c r="UE326" s="92">
        <v>0</v>
      </c>
      <c r="UF326" s="92">
        <v>0</v>
      </c>
      <c r="UG326" s="92">
        <v>0</v>
      </c>
      <c r="UH326" s="92">
        <v>0</v>
      </c>
      <c r="UI326" s="92">
        <v>0</v>
      </c>
      <c r="UJ326" s="92">
        <v>0</v>
      </c>
      <c r="UK326" s="92">
        <v>0</v>
      </c>
      <c r="UL326" s="92">
        <v>0</v>
      </c>
      <c r="UM326" s="92">
        <v>0</v>
      </c>
      <c r="UN326" s="92">
        <v>0</v>
      </c>
      <c r="UO326" s="92">
        <v>0</v>
      </c>
      <c r="UP326" s="92">
        <v>0</v>
      </c>
      <c r="UQ326" s="92">
        <v>0</v>
      </c>
      <c r="UR326" s="92">
        <v>0</v>
      </c>
      <c r="US326" s="92">
        <v>0</v>
      </c>
      <c r="UT326" s="92">
        <v>0</v>
      </c>
      <c r="UU326" s="92">
        <v>0</v>
      </c>
      <c r="UV326" s="92">
        <v>0</v>
      </c>
      <c r="UW326" s="92">
        <v>0</v>
      </c>
      <c r="UX326" s="92">
        <v>0</v>
      </c>
      <c r="UY326" s="92">
        <v>0</v>
      </c>
      <c r="UZ326" s="92">
        <v>0</v>
      </c>
      <c r="VA326" s="92">
        <v>0</v>
      </c>
      <c r="VB326" s="92">
        <v>0</v>
      </c>
      <c r="VC326" s="92">
        <v>0</v>
      </c>
      <c r="VD326" s="92">
        <v>0</v>
      </c>
      <c r="VE326" s="92">
        <v>0</v>
      </c>
      <c r="VF326" s="92">
        <v>0</v>
      </c>
      <c r="VG326" s="92">
        <v>0</v>
      </c>
      <c r="VH326" s="92">
        <v>0</v>
      </c>
      <c r="VI326" s="92">
        <v>0</v>
      </c>
      <c r="VJ326" s="92">
        <v>0</v>
      </c>
      <c r="VK326" s="92">
        <v>0</v>
      </c>
      <c r="VL326" s="92">
        <v>0</v>
      </c>
      <c r="VM326" s="92">
        <v>0</v>
      </c>
      <c r="VN326" s="92">
        <v>0</v>
      </c>
      <c r="VO326" s="92">
        <v>0</v>
      </c>
      <c r="VP326" s="92">
        <v>0</v>
      </c>
      <c r="VQ326" s="92">
        <v>0</v>
      </c>
      <c r="VR326" s="92">
        <v>0</v>
      </c>
      <c r="VS326" s="92">
        <v>0</v>
      </c>
      <c r="VT326" s="92">
        <v>0</v>
      </c>
      <c r="VU326" s="92">
        <v>0</v>
      </c>
      <c r="VV326" s="92">
        <v>0</v>
      </c>
      <c r="VW326" s="92">
        <v>0</v>
      </c>
      <c r="VX326" s="92">
        <v>0</v>
      </c>
      <c r="VY326" s="92">
        <v>0</v>
      </c>
      <c r="VZ326" s="92">
        <v>0</v>
      </c>
      <c r="WA326" s="92">
        <v>0</v>
      </c>
      <c r="WB326" s="92">
        <v>0</v>
      </c>
      <c r="WC326" s="92">
        <v>0</v>
      </c>
    </row>
    <row r="327" spans="2:601" ht="13.5" customHeight="1">
      <c r="B327" s="851" t="s">
        <v>2986</v>
      </c>
      <c r="C327" s="92">
        <v>0</v>
      </c>
      <c r="D327" s="92">
        <v>114.973133</v>
      </c>
      <c r="E327" s="92">
        <v>-0.106883398</v>
      </c>
      <c r="F327" s="92">
        <v>0</v>
      </c>
      <c r="G327" s="92">
        <v>0</v>
      </c>
      <c r="H327" s="92">
        <v>0</v>
      </c>
      <c r="I327" s="92">
        <v>0</v>
      </c>
      <c r="J327" s="92">
        <v>0</v>
      </c>
      <c r="K327" s="92">
        <v>0</v>
      </c>
      <c r="L327" s="92">
        <v>0</v>
      </c>
      <c r="M327" s="92">
        <v>0</v>
      </c>
      <c r="N327" s="92">
        <v>0</v>
      </c>
      <c r="O327" s="92">
        <v>0</v>
      </c>
      <c r="P327" s="92">
        <v>0</v>
      </c>
      <c r="Q327" s="92">
        <v>0</v>
      </c>
      <c r="R327" s="92">
        <v>0</v>
      </c>
      <c r="S327" s="92">
        <v>0</v>
      </c>
      <c r="T327" s="92">
        <v>0</v>
      </c>
      <c r="U327" s="92">
        <v>0</v>
      </c>
      <c r="V327" s="92">
        <v>0</v>
      </c>
      <c r="W327" s="92">
        <v>0</v>
      </c>
      <c r="X327" s="92">
        <v>0</v>
      </c>
      <c r="Y327" s="92">
        <v>0</v>
      </c>
      <c r="Z327" s="92">
        <v>0</v>
      </c>
      <c r="AA327" s="92">
        <v>0</v>
      </c>
      <c r="AB327" s="92">
        <v>0</v>
      </c>
      <c r="AC327" s="92">
        <v>6.7509895899999997</v>
      </c>
      <c r="AD327" s="92">
        <v>0</v>
      </c>
      <c r="AE327" s="92">
        <v>0</v>
      </c>
      <c r="AF327" s="92">
        <v>0</v>
      </c>
      <c r="AG327" s="92">
        <v>0</v>
      </c>
      <c r="AH327" s="92">
        <v>0</v>
      </c>
      <c r="AI327" s="92">
        <v>0</v>
      </c>
      <c r="AJ327" s="92">
        <v>0</v>
      </c>
      <c r="AK327" s="92">
        <v>0</v>
      </c>
      <c r="AL327" s="92">
        <v>0</v>
      </c>
      <c r="AM327" s="92">
        <v>0</v>
      </c>
      <c r="AN327" s="92">
        <v>0</v>
      </c>
      <c r="AO327" s="92">
        <v>0</v>
      </c>
      <c r="AP327" s="92">
        <v>0</v>
      </c>
      <c r="AQ327" s="92">
        <v>0</v>
      </c>
      <c r="AR327" s="92">
        <v>0</v>
      </c>
      <c r="AS327" s="92">
        <v>0</v>
      </c>
      <c r="AT327" s="92">
        <v>0</v>
      </c>
      <c r="AU327" s="92">
        <v>0</v>
      </c>
      <c r="AV327" s="92">
        <v>0</v>
      </c>
      <c r="AW327" s="92">
        <v>0</v>
      </c>
      <c r="AX327" s="92">
        <v>0</v>
      </c>
      <c r="AY327" s="92">
        <v>0</v>
      </c>
      <c r="AZ327" s="92">
        <v>0</v>
      </c>
      <c r="BA327" s="92">
        <v>0</v>
      </c>
      <c r="BB327" s="92">
        <v>0</v>
      </c>
      <c r="BC327" s="92">
        <v>0</v>
      </c>
      <c r="BD327" s="92">
        <v>0</v>
      </c>
      <c r="BE327" s="92">
        <v>0</v>
      </c>
      <c r="BF327" s="92">
        <v>0</v>
      </c>
      <c r="BG327" s="92">
        <v>0</v>
      </c>
      <c r="BH327" s="92">
        <v>0</v>
      </c>
      <c r="BI327" s="92">
        <v>0</v>
      </c>
      <c r="BJ327" s="92">
        <v>0</v>
      </c>
      <c r="BK327" s="92">
        <v>0</v>
      </c>
      <c r="BL327" s="92">
        <v>0</v>
      </c>
      <c r="BM327" s="92">
        <v>0</v>
      </c>
      <c r="BN327" s="92">
        <v>0</v>
      </c>
      <c r="BO327" s="92">
        <v>0</v>
      </c>
      <c r="BP327" s="92">
        <v>0</v>
      </c>
      <c r="BQ327" s="92">
        <v>0</v>
      </c>
      <c r="BR327" s="92">
        <v>0</v>
      </c>
      <c r="BS327" s="92">
        <v>0</v>
      </c>
      <c r="BT327" s="92">
        <v>0</v>
      </c>
      <c r="BU327" s="92">
        <v>0</v>
      </c>
      <c r="BV327" s="92">
        <v>0</v>
      </c>
      <c r="BW327" s="92">
        <v>0</v>
      </c>
      <c r="BX327" s="92">
        <v>0</v>
      </c>
      <c r="BY327" s="92">
        <v>0</v>
      </c>
      <c r="BZ327" s="92">
        <v>0</v>
      </c>
      <c r="CA327" s="92">
        <v>0</v>
      </c>
      <c r="CB327" s="92">
        <v>0</v>
      </c>
      <c r="CC327" s="92">
        <v>0</v>
      </c>
      <c r="CD327" s="92">
        <v>0</v>
      </c>
      <c r="CE327" s="92">
        <v>0</v>
      </c>
      <c r="CF327" s="92">
        <v>0</v>
      </c>
      <c r="CG327" s="92">
        <v>0</v>
      </c>
      <c r="CH327" s="92">
        <v>0</v>
      </c>
      <c r="CI327" s="92">
        <v>0</v>
      </c>
      <c r="CJ327" s="92">
        <v>0</v>
      </c>
      <c r="CK327" s="92">
        <v>0</v>
      </c>
      <c r="CL327" s="92">
        <v>0</v>
      </c>
      <c r="CM327" s="92">
        <v>1</v>
      </c>
      <c r="CN327" s="92">
        <v>0</v>
      </c>
      <c r="CO327" s="92">
        <v>0</v>
      </c>
      <c r="CP327" s="92">
        <v>0</v>
      </c>
      <c r="CQ327" s="92">
        <v>0</v>
      </c>
      <c r="CR327" s="92">
        <v>0</v>
      </c>
      <c r="CS327" s="92">
        <v>0</v>
      </c>
      <c r="CT327" s="92">
        <v>0</v>
      </c>
      <c r="CU327" s="92">
        <v>0</v>
      </c>
      <c r="CV327" s="92">
        <v>0</v>
      </c>
      <c r="CW327" s="92">
        <v>0</v>
      </c>
      <c r="CX327" s="92">
        <v>0</v>
      </c>
      <c r="CY327" s="92">
        <v>0</v>
      </c>
      <c r="CZ327" s="92">
        <v>0</v>
      </c>
      <c r="DA327" s="92">
        <v>0</v>
      </c>
      <c r="DB327" s="92">
        <v>0</v>
      </c>
      <c r="DC327" s="92">
        <v>0</v>
      </c>
      <c r="DD327" s="92">
        <v>0</v>
      </c>
      <c r="DE327" s="92">
        <v>0</v>
      </c>
      <c r="DF327" s="92">
        <v>0</v>
      </c>
      <c r="DG327" s="92">
        <v>0</v>
      </c>
      <c r="DH327" s="92">
        <v>0</v>
      </c>
      <c r="DI327" s="92">
        <v>0</v>
      </c>
      <c r="DJ327" s="92">
        <v>0</v>
      </c>
      <c r="DK327" s="92">
        <v>0</v>
      </c>
      <c r="DL327" s="92">
        <v>0</v>
      </c>
      <c r="DM327" s="92">
        <v>0</v>
      </c>
      <c r="DN327" s="92">
        <v>0</v>
      </c>
      <c r="DO327" s="92">
        <v>0</v>
      </c>
      <c r="DP327" s="92">
        <v>0</v>
      </c>
      <c r="DQ327" s="92">
        <v>0</v>
      </c>
      <c r="DR327" s="92">
        <v>0</v>
      </c>
      <c r="DS327" s="92">
        <v>0</v>
      </c>
      <c r="DT327" s="92">
        <v>0</v>
      </c>
      <c r="DU327" s="92">
        <v>0</v>
      </c>
      <c r="DV327" s="92">
        <v>0</v>
      </c>
      <c r="DW327" s="92">
        <v>0</v>
      </c>
      <c r="DX327" s="92">
        <v>0</v>
      </c>
      <c r="DY327" s="92">
        <v>0</v>
      </c>
      <c r="DZ327" s="92">
        <v>0</v>
      </c>
      <c r="EA327" s="92">
        <v>0</v>
      </c>
      <c r="EB327" s="92">
        <v>0</v>
      </c>
      <c r="EC327" s="92">
        <v>0</v>
      </c>
      <c r="ED327" s="92">
        <v>0</v>
      </c>
      <c r="EE327" s="92">
        <v>0</v>
      </c>
      <c r="EF327" s="92">
        <v>0</v>
      </c>
      <c r="EG327" s="92">
        <v>0</v>
      </c>
      <c r="EH327" s="92">
        <v>0</v>
      </c>
      <c r="EI327" s="92">
        <v>0</v>
      </c>
      <c r="EJ327" s="92">
        <v>0</v>
      </c>
      <c r="EK327" s="92">
        <v>0</v>
      </c>
      <c r="EL327" s="92">
        <v>0</v>
      </c>
      <c r="EM327" s="92">
        <v>0</v>
      </c>
      <c r="EN327" s="92">
        <v>0</v>
      </c>
      <c r="EO327" s="92">
        <v>0</v>
      </c>
      <c r="EP327" s="92">
        <v>0</v>
      </c>
      <c r="EQ327" s="92">
        <v>0</v>
      </c>
      <c r="ER327" s="92">
        <v>0</v>
      </c>
      <c r="ES327" s="92">
        <v>0</v>
      </c>
      <c r="ET327" s="92">
        <v>0</v>
      </c>
      <c r="EU327" s="92">
        <v>0</v>
      </c>
      <c r="EV327" s="92">
        <v>0</v>
      </c>
      <c r="EW327" s="92">
        <v>114.973133</v>
      </c>
      <c r="EX327" s="92">
        <v>0</v>
      </c>
      <c r="EY327" s="92">
        <v>0</v>
      </c>
      <c r="EZ327" s="92">
        <v>0</v>
      </c>
      <c r="FA327" s="92">
        <v>0</v>
      </c>
      <c r="FB327" s="92">
        <v>0</v>
      </c>
      <c r="FC327" s="92">
        <v>0</v>
      </c>
      <c r="FD327" s="92">
        <v>0</v>
      </c>
      <c r="FE327" s="92">
        <v>0</v>
      </c>
      <c r="FF327" s="92">
        <v>0</v>
      </c>
      <c r="FG327" s="92">
        <v>0</v>
      </c>
      <c r="FH327" s="92">
        <v>0</v>
      </c>
      <c r="FI327" s="92">
        <v>0</v>
      </c>
      <c r="FJ327" s="92">
        <v>0</v>
      </c>
      <c r="FK327" s="92">
        <v>0</v>
      </c>
      <c r="FL327" s="92">
        <v>0</v>
      </c>
      <c r="FM327" s="92">
        <v>0</v>
      </c>
      <c r="FN327" s="92">
        <v>0</v>
      </c>
      <c r="FO327" s="92">
        <v>0</v>
      </c>
      <c r="FP327" s="92">
        <v>0</v>
      </c>
      <c r="FQ327" s="92">
        <v>0</v>
      </c>
      <c r="FR327" s="92">
        <v>0</v>
      </c>
      <c r="FS327" s="92">
        <v>0</v>
      </c>
      <c r="FT327" s="92">
        <v>0</v>
      </c>
      <c r="FU327" s="92">
        <v>0</v>
      </c>
      <c r="FV327" s="92">
        <v>0</v>
      </c>
      <c r="FW327" s="92">
        <v>0</v>
      </c>
      <c r="FX327" s="92">
        <v>0</v>
      </c>
      <c r="FY327" s="92">
        <v>0</v>
      </c>
      <c r="FZ327" s="92">
        <v>0</v>
      </c>
      <c r="GA327" s="92">
        <v>0</v>
      </c>
      <c r="GB327" s="92">
        <v>0</v>
      </c>
      <c r="GC327" s="92">
        <v>0</v>
      </c>
      <c r="GD327" s="92">
        <v>0</v>
      </c>
      <c r="GE327" s="92">
        <v>0</v>
      </c>
      <c r="GF327" s="92">
        <v>0</v>
      </c>
      <c r="GG327" s="92">
        <v>0</v>
      </c>
      <c r="GH327" s="92">
        <v>0</v>
      </c>
      <c r="GI327" s="92">
        <v>0</v>
      </c>
      <c r="GJ327" s="92">
        <v>0</v>
      </c>
      <c r="GK327" s="92">
        <v>0</v>
      </c>
      <c r="GL327" s="92">
        <v>0</v>
      </c>
      <c r="GM327" s="92">
        <v>0</v>
      </c>
      <c r="GN327" s="92">
        <v>0</v>
      </c>
      <c r="GO327" s="92">
        <v>0</v>
      </c>
      <c r="GP327" s="92">
        <v>0</v>
      </c>
      <c r="GQ327" s="92">
        <v>0</v>
      </c>
      <c r="GR327" s="92">
        <v>0</v>
      </c>
      <c r="GS327" s="92">
        <v>0</v>
      </c>
      <c r="GT327" s="92">
        <v>0</v>
      </c>
      <c r="GU327" s="92">
        <v>0</v>
      </c>
      <c r="GV327" s="92">
        <v>0</v>
      </c>
      <c r="GW327" s="92">
        <v>0</v>
      </c>
      <c r="GX327" s="92">
        <v>0</v>
      </c>
      <c r="GY327" s="92">
        <v>0</v>
      </c>
      <c r="GZ327" s="92">
        <v>0</v>
      </c>
      <c r="HA327" s="92">
        <v>0</v>
      </c>
      <c r="HB327" s="92">
        <v>0</v>
      </c>
      <c r="HC327" s="92">
        <v>0</v>
      </c>
      <c r="HD327" s="92">
        <v>0</v>
      </c>
      <c r="HE327" s="92">
        <v>0</v>
      </c>
      <c r="HF327" s="92">
        <v>0</v>
      </c>
      <c r="HG327" s="92">
        <v>1</v>
      </c>
      <c r="HH327" s="92">
        <v>0</v>
      </c>
      <c r="HI327" s="92">
        <v>0</v>
      </c>
      <c r="HJ327" s="92">
        <v>0</v>
      </c>
      <c r="HK327" s="92">
        <v>0</v>
      </c>
      <c r="HL327" s="92">
        <v>0</v>
      </c>
      <c r="HM327" s="92">
        <v>0</v>
      </c>
      <c r="HN327" s="92">
        <v>0</v>
      </c>
      <c r="HO327" s="92">
        <v>0</v>
      </c>
      <c r="HP327" s="92">
        <v>0</v>
      </c>
      <c r="HQ327" s="92">
        <v>0</v>
      </c>
      <c r="HR327" s="92">
        <v>0</v>
      </c>
      <c r="HS327" s="92">
        <v>0</v>
      </c>
      <c r="HT327" s="92">
        <v>0</v>
      </c>
      <c r="HU327" s="92">
        <v>0</v>
      </c>
      <c r="HV327" s="92">
        <v>0</v>
      </c>
      <c r="HW327" s="92">
        <v>0</v>
      </c>
      <c r="HX327" s="92">
        <v>0</v>
      </c>
      <c r="HY327" s="92">
        <v>0</v>
      </c>
      <c r="HZ327" s="92">
        <v>0</v>
      </c>
      <c r="IA327" s="92">
        <v>0</v>
      </c>
      <c r="IB327" s="92">
        <v>0</v>
      </c>
      <c r="IC327" s="92">
        <v>0</v>
      </c>
      <c r="ID327" s="92">
        <v>0</v>
      </c>
      <c r="IE327" s="92">
        <v>0</v>
      </c>
      <c r="IF327" s="92">
        <v>0</v>
      </c>
      <c r="IG327" s="92">
        <v>0</v>
      </c>
      <c r="IH327" s="92">
        <v>0</v>
      </c>
      <c r="II327" s="92">
        <v>0</v>
      </c>
      <c r="IJ327" s="92">
        <v>0</v>
      </c>
      <c r="IK327" s="92">
        <v>0</v>
      </c>
      <c r="IL327" s="92">
        <v>0</v>
      </c>
      <c r="IM327" s="92">
        <v>0</v>
      </c>
      <c r="IN327" s="92">
        <v>0</v>
      </c>
      <c r="IO327" s="92">
        <v>0</v>
      </c>
      <c r="IP327" s="92">
        <v>0</v>
      </c>
      <c r="IQ327" s="92">
        <v>0</v>
      </c>
      <c r="IR327" s="92">
        <v>0</v>
      </c>
      <c r="IS327" s="92">
        <v>0</v>
      </c>
      <c r="IT327" s="92">
        <v>6.7509895899999997</v>
      </c>
      <c r="IU327" s="92">
        <v>114.973133</v>
      </c>
      <c r="IV327" s="92">
        <v>3.1430402000000002</v>
      </c>
      <c r="IW327" s="92">
        <v>20</v>
      </c>
      <c r="IX327" s="92">
        <v>17</v>
      </c>
      <c r="IY327" s="92">
        <v>0</v>
      </c>
      <c r="IZ327" s="92">
        <v>1</v>
      </c>
      <c r="JA327" s="92">
        <v>0</v>
      </c>
      <c r="JB327" s="92">
        <v>-15832.2564</v>
      </c>
      <c r="JC327" s="92">
        <v>-929.63803600000006</v>
      </c>
      <c r="JD327" s="92">
        <v>-0.106883398</v>
      </c>
      <c r="JE327" s="92">
        <v>-44.475377799999997</v>
      </c>
      <c r="JF327" s="92">
        <v>-2.6115041300000001</v>
      </c>
      <c r="JG327" s="92">
        <v>3.5798617300000002E-2</v>
      </c>
      <c r="JH327" s="92">
        <v>0.60967049900000003</v>
      </c>
      <c r="JI327" s="92">
        <v>17.030560000000001</v>
      </c>
      <c r="JJ327" s="92">
        <v>6.0261358400000002</v>
      </c>
      <c r="JK327" s="92">
        <v>0</v>
      </c>
      <c r="JL327" s="92">
        <v>0</v>
      </c>
      <c r="JM327" s="92">
        <v>0</v>
      </c>
      <c r="JN327" s="92">
        <v>0</v>
      </c>
      <c r="JO327" s="92">
        <v>0</v>
      </c>
      <c r="JP327" s="92">
        <v>0</v>
      </c>
      <c r="JQ327" s="92">
        <v>0</v>
      </c>
      <c r="JR327" s="92">
        <v>0</v>
      </c>
      <c r="JS327" s="92">
        <v>0</v>
      </c>
      <c r="JT327" s="92">
        <v>0</v>
      </c>
      <c r="JU327" s="92">
        <v>0</v>
      </c>
      <c r="JV327" s="92">
        <v>0</v>
      </c>
      <c r="JW327" s="92">
        <v>0</v>
      </c>
      <c r="JX327" s="92">
        <v>0</v>
      </c>
      <c r="JY327" s="92">
        <v>0</v>
      </c>
      <c r="JZ327" s="92">
        <v>0</v>
      </c>
      <c r="KA327" s="92">
        <v>0</v>
      </c>
      <c r="KB327" s="92">
        <v>0</v>
      </c>
      <c r="KC327" s="92">
        <v>0</v>
      </c>
      <c r="KD327" s="92">
        <v>0</v>
      </c>
      <c r="KE327" s="92">
        <v>0</v>
      </c>
      <c r="KF327" s="92">
        <v>0</v>
      </c>
      <c r="KG327" s="92">
        <v>0</v>
      </c>
      <c r="KH327" s="92">
        <v>0</v>
      </c>
      <c r="KI327" s="92">
        <v>0</v>
      </c>
      <c r="KJ327" s="92">
        <v>0</v>
      </c>
      <c r="KK327" s="92">
        <v>0</v>
      </c>
      <c r="KL327" s="92">
        <v>0</v>
      </c>
      <c r="KM327" s="92">
        <v>0</v>
      </c>
      <c r="KN327" s="92">
        <v>0</v>
      </c>
      <c r="KO327" s="92">
        <v>0</v>
      </c>
      <c r="KP327" s="92">
        <v>0</v>
      </c>
      <c r="KQ327" s="92">
        <v>0</v>
      </c>
      <c r="KR327" s="92">
        <v>0</v>
      </c>
      <c r="KS327" s="92">
        <v>0</v>
      </c>
      <c r="KT327" s="92">
        <v>0</v>
      </c>
      <c r="KU327" s="92">
        <v>0</v>
      </c>
      <c r="KV327" s="92">
        <v>0</v>
      </c>
      <c r="KW327" s="92">
        <v>0</v>
      </c>
      <c r="KX327" s="92">
        <v>0</v>
      </c>
      <c r="KY327" s="92">
        <v>0</v>
      </c>
      <c r="KZ327" s="92">
        <v>0</v>
      </c>
      <c r="LA327" s="92">
        <v>0</v>
      </c>
      <c r="LB327" s="92">
        <v>0</v>
      </c>
      <c r="LC327" s="92">
        <v>0</v>
      </c>
      <c r="LD327" s="92">
        <v>0</v>
      </c>
      <c r="LE327" s="92">
        <v>0</v>
      </c>
      <c r="LF327" s="92">
        <v>0</v>
      </c>
      <c r="LG327" s="92">
        <v>0</v>
      </c>
      <c r="LH327" s="92">
        <v>0</v>
      </c>
      <c r="LI327" s="92">
        <v>0</v>
      </c>
      <c r="LJ327" s="92">
        <v>0</v>
      </c>
      <c r="LK327" s="92">
        <v>0</v>
      </c>
      <c r="LL327" s="92">
        <v>0</v>
      </c>
      <c r="LM327" s="92">
        <v>0</v>
      </c>
      <c r="LN327" s="92">
        <v>0</v>
      </c>
      <c r="LO327" s="92">
        <v>0</v>
      </c>
      <c r="LP327" s="92">
        <v>0</v>
      </c>
      <c r="LQ327" s="92">
        <v>0</v>
      </c>
      <c r="LR327" s="92">
        <v>0</v>
      </c>
      <c r="LS327" s="92">
        <v>0</v>
      </c>
      <c r="LT327" s="92">
        <v>0</v>
      </c>
      <c r="LU327" s="92">
        <v>0</v>
      </c>
      <c r="LV327" s="92">
        <v>0</v>
      </c>
      <c r="LW327" s="92">
        <v>0</v>
      </c>
      <c r="LX327" s="92">
        <v>0</v>
      </c>
      <c r="LY327" s="92">
        <v>0</v>
      </c>
      <c r="LZ327" s="92">
        <v>0</v>
      </c>
      <c r="MA327" s="92">
        <v>0</v>
      </c>
      <c r="MB327" s="92">
        <v>0</v>
      </c>
      <c r="MC327" s="92">
        <v>0</v>
      </c>
      <c r="MD327" s="92">
        <v>0</v>
      </c>
      <c r="ME327" s="92">
        <v>0</v>
      </c>
      <c r="MF327" s="92">
        <v>0</v>
      </c>
      <c r="MG327" s="92">
        <v>0</v>
      </c>
      <c r="MH327" s="92">
        <v>0</v>
      </c>
      <c r="MI327" s="92">
        <v>0</v>
      </c>
      <c r="MJ327" s="92">
        <v>0</v>
      </c>
      <c r="MK327" s="92">
        <v>0</v>
      </c>
      <c r="ML327" s="92">
        <v>0</v>
      </c>
      <c r="MM327" s="92">
        <v>0</v>
      </c>
      <c r="MN327" s="92">
        <v>0</v>
      </c>
      <c r="MO327" s="92">
        <v>0</v>
      </c>
      <c r="MP327" s="92">
        <v>0</v>
      </c>
      <c r="MQ327" s="92">
        <v>0</v>
      </c>
      <c r="MR327" s="92">
        <v>0</v>
      </c>
      <c r="MS327" s="92">
        <v>0</v>
      </c>
      <c r="MT327" s="92">
        <v>0</v>
      </c>
      <c r="MU327" s="92">
        <v>0</v>
      </c>
      <c r="MV327" s="92">
        <v>0</v>
      </c>
      <c r="MW327" s="92">
        <v>0</v>
      </c>
      <c r="MX327" s="92">
        <v>0</v>
      </c>
      <c r="MY327" s="92">
        <v>0</v>
      </c>
      <c r="MZ327" s="92">
        <v>0</v>
      </c>
      <c r="NA327" s="92">
        <v>0</v>
      </c>
      <c r="NB327" s="92">
        <v>0</v>
      </c>
      <c r="NC327" s="92">
        <v>0</v>
      </c>
      <c r="ND327" s="92">
        <v>0</v>
      </c>
      <c r="NE327" s="92">
        <v>0</v>
      </c>
      <c r="NF327" s="92">
        <v>0</v>
      </c>
      <c r="NG327" s="92">
        <v>0</v>
      </c>
      <c r="NH327" s="92">
        <v>0</v>
      </c>
      <c r="NI327" s="92">
        <v>0</v>
      </c>
      <c r="NJ327" s="92">
        <v>0</v>
      </c>
      <c r="NK327" s="92">
        <v>0</v>
      </c>
      <c r="NL327" s="92">
        <v>0</v>
      </c>
      <c r="NM327" s="92">
        <v>0</v>
      </c>
      <c r="NN327" s="92">
        <v>0</v>
      </c>
      <c r="NO327" s="92">
        <v>0</v>
      </c>
      <c r="NP327" s="92">
        <v>0</v>
      </c>
      <c r="NQ327" s="92">
        <v>0</v>
      </c>
      <c r="NR327" s="92">
        <v>0</v>
      </c>
      <c r="NS327" s="92">
        <v>0</v>
      </c>
      <c r="NT327" s="92">
        <v>0</v>
      </c>
      <c r="NU327" s="92">
        <v>0</v>
      </c>
      <c r="NV327" s="92">
        <v>0</v>
      </c>
      <c r="NW327" s="92">
        <v>0</v>
      </c>
      <c r="NX327" s="92">
        <v>0</v>
      </c>
      <c r="NY327" s="92">
        <v>0</v>
      </c>
      <c r="NZ327" s="92">
        <v>0</v>
      </c>
      <c r="OA327" s="92">
        <v>0</v>
      </c>
      <c r="OB327" s="92">
        <v>0</v>
      </c>
      <c r="OC327" s="92">
        <v>0</v>
      </c>
      <c r="OD327" s="92">
        <v>0</v>
      </c>
      <c r="OE327" s="92">
        <v>0</v>
      </c>
      <c r="OF327" s="92">
        <v>0</v>
      </c>
      <c r="OG327" s="92">
        <v>0</v>
      </c>
      <c r="OH327" s="92">
        <v>0</v>
      </c>
      <c r="OI327" s="92">
        <v>0</v>
      </c>
      <c r="OJ327" s="92">
        <v>0</v>
      </c>
      <c r="OK327" s="92">
        <v>0</v>
      </c>
      <c r="OL327" s="92">
        <v>0</v>
      </c>
      <c r="OM327" s="92">
        <v>0</v>
      </c>
      <c r="ON327" s="92">
        <v>0</v>
      </c>
      <c r="OO327" s="92">
        <v>0</v>
      </c>
      <c r="OP327" s="92">
        <v>0</v>
      </c>
      <c r="OQ327" s="92">
        <v>0</v>
      </c>
      <c r="OR327" s="92">
        <v>0</v>
      </c>
      <c r="OS327" s="92">
        <v>0</v>
      </c>
      <c r="OT327" s="92">
        <v>0</v>
      </c>
      <c r="OU327" s="92">
        <v>0</v>
      </c>
      <c r="OV327" s="92">
        <v>0</v>
      </c>
      <c r="OW327" s="92">
        <v>0</v>
      </c>
      <c r="OX327" s="92">
        <v>0</v>
      </c>
      <c r="OY327" s="92">
        <v>0</v>
      </c>
      <c r="OZ327" s="92">
        <v>0</v>
      </c>
      <c r="PA327" s="92">
        <v>0</v>
      </c>
      <c r="PB327" s="92">
        <v>0</v>
      </c>
      <c r="PC327" s="92">
        <v>0</v>
      </c>
      <c r="PD327" s="92">
        <v>0</v>
      </c>
      <c r="PE327" s="92">
        <v>0</v>
      </c>
      <c r="PF327" s="92">
        <v>0</v>
      </c>
      <c r="PG327" s="92">
        <v>0</v>
      </c>
      <c r="PH327" s="92">
        <v>0</v>
      </c>
      <c r="PI327" s="92">
        <v>0</v>
      </c>
      <c r="PJ327" s="92">
        <v>0</v>
      </c>
      <c r="PK327" s="92">
        <v>0</v>
      </c>
      <c r="PL327" s="92">
        <v>0</v>
      </c>
      <c r="PM327" s="92">
        <v>0</v>
      </c>
      <c r="PN327" s="92">
        <v>0</v>
      </c>
      <c r="PO327" s="92">
        <v>0</v>
      </c>
      <c r="PP327" s="92">
        <v>0</v>
      </c>
      <c r="PQ327" s="92">
        <v>0</v>
      </c>
      <c r="PR327" s="92">
        <v>0</v>
      </c>
      <c r="PS327" s="92">
        <v>0</v>
      </c>
      <c r="PT327" s="92">
        <v>0</v>
      </c>
      <c r="PU327" s="92">
        <v>0</v>
      </c>
      <c r="PV327" s="92">
        <v>0</v>
      </c>
      <c r="PW327" s="92">
        <v>0</v>
      </c>
      <c r="PX327" s="92">
        <v>0</v>
      </c>
      <c r="PY327" s="92">
        <v>0</v>
      </c>
      <c r="PZ327" s="92">
        <v>0</v>
      </c>
      <c r="QA327" s="92">
        <v>0</v>
      </c>
      <c r="QB327" s="92">
        <v>0</v>
      </c>
      <c r="QC327" s="92">
        <v>0</v>
      </c>
      <c r="QD327" s="92">
        <v>0</v>
      </c>
      <c r="QE327" s="92">
        <v>0</v>
      </c>
      <c r="QF327" s="92">
        <v>0</v>
      </c>
      <c r="QG327" s="92">
        <v>0</v>
      </c>
      <c r="QH327" s="92">
        <v>0</v>
      </c>
      <c r="QI327" s="92">
        <v>0</v>
      </c>
      <c r="QJ327" s="92">
        <v>0</v>
      </c>
      <c r="QK327" s="92">
        <v>0</v>
      </c>
      <c r="QL327" s="92">
        <v>0</v>
      </c>
      <c r="QM327" s="92">
        <v>0</v>
      </c>
      <c r="QN327" s="92">
        <v>0</v>
      </c>
      <c r="QO327" s="92">
        <v>0</v>
      </c>
      <c r="QP327" s="92">
        <v>0</v>
      </c>
      <c r="QQ327" s="92">
        <v>0</v>
      </c>
      <c r="QR327" s="92">
        <v>0</v>
      </c>
      <c r="QS327" s="92">
        <v>0</v>
      </c>
      <c r="QT327" s="92">
        <v>0</v>
      </c>
      <c r="QU327" s="92">
        <v>0</v>
      </c>
      <c r="QV327" s="92">
        <v>0</v>
      </c>
      <c r="QW327" s="92">
        <v>0</v>
      </c>
      <c r="QX327" s="92">
        <v>0</v>
      </c>
      <c r="QY327" s="92">
        <v>0</v>
      </c>
      <c r="QZ327" s="92">
        <v>0</v>
      </c>
      <c r="RA327" s="92">
        <v>0</v>
      </c>
      <c r="RB327" s="92">
        <v>0</v>
      </c>
      <c r="RC327" s="92">
        <v>0</v>
      </c>
      <c r="RD327" s="92">
        <v>0</v>
      </c>
      <c r="RE327" s="92">
        <v>0</v>
      </c>
      <c r="RF327" s="92">
        <v>0</v>
      </c>
      <c r="RG327" s="92">
        <v>0</v>
      </c>
      <c r="RH327" s="92">
        <v>0</v>
      </c>
      <c r="RI327" s="92">
        <v>0</v>
      </c>
      <c r="RJ327" s="92">
        <v>0</v>
      </c>
      <c r="RK327" s="92">
        <v>0</v>
      </c>
      <c r="RL327" s="92">
        <v>0</v>
      </c>
      <c r="RM327" s="92">
        <v>0</v>
      </c>
      <c r="RN327" s="92">
        <v>0</v>
      </c>
      <c r="RO327" s="92">
        <v>0</v>
      </c>
      <c r="RP327" s="92">
        <v>0</v>
      </c>
      <c r="RQ327" s="92">
        <v>0</v>
      </c>
      <c r="RR327" s="92">
        <v>0</v>
      </c>
      <c r="RS327" s="92">
        <v>0</v>
      </c>
      <c r="RT327" s="92">
        <v>0</v>
      </c>
      <c r="RU327" s="92">
        <v>0</v>
      </c>
      <c r="RV327" s="92">
        <v>0</v>
      </c>
      <c r="RW327" s="92">
        <v>0</v>
      </c>
      <c r="RX327" s="92">
        <v>0</v>
      </c>
      <c r="RY327" s="92">
        <v>0</v>
      </c>
      <c r="RZ327" s="92">
        <v>0</v>
      </c>
      <c r="SA327" s="92">
        <v>0</v>
      </c>
      <c r="SB327" s="92">
        <v>0</v>
      </c>
      <c r="SC327" s="92">
        <v>0</v>
      </c>
      <c r="SD327" s="92">
        <v>0</v>
      </c>
      <c r="SE327" s="92">
        <v>0</v>
      </c>
      <c r="SF327" s="92">
        <v>0</v>
      </c>
      <c r="SG327" s="92">
        <v>0</v>
      </c>
      <c r="SH327" s="92">
        <v>0</v>
      </c>
      <c r="SI327" s="92">
        <v>0</v>
      </c>
      <c r="SJ327" s="92">
        <v>0</v>
      </c>
      <c r="SK327" s="92">
        <v>0</v>
      </c>
      <c r="SL327" s="92">
        <v>0</v>
      </c>
      <c r="SM327" s="92">
        <v>0</v>
      </c>
      <c r="SN327" s="92">
        <v>0</v>
      </c>
      <c r="SO327" s="92">
        <v>0</v>
      </c>
      <c r="SP327" s="92">
        <v>0</v>
      </c>
      <c r="SQ327" s="92">
        <v>0</v>
      </c>
      <c r="SR327" s="92">
        <v>0</v>
      </c>
      <c r="SS327" s="92">
        <v>0</v>
      </c>
      <c r="ST327" s="92">
        <v>0</v>
      </c>
      <c r="SU327" s="92">
        <v>0</v>
      </c>
      <c r="SV327" s="92">
        <v>0</v>
      </c>
      <c r="SW327" s="92">
        <v>0</v>
      </c>
      <c r="SX327" s="92">
        <v>0</v>
      </c>
      <c r="SY327" s="92">
        <v>0</v>
      </c>
      <c r="SZ327" s="92">
        <v>0</v>
      </c>
      <c r="TA327" s="92">
        <v>0</v>
      </c>
      <c r="TB327" s="92">
        <v>0</v>
      </c>
      <c r="TC327" s="92">
        <v>17</v>
      </c>
      <c r="TD327" s="92">
        <v>0</v>
      </c>
      <c r="TE327" s="92">
        <v>0</v>
      </c>
      <c r="TF327" s="92">
        <v>0</v>
      </c>
      <c r="TG327" s="92">
        <v>0</v>
      </c>
      <c r="TH327" s="92">
        <v>0</v>
      </c>
      <c r="TI327" s="92">
        <v>0</v>
      </c>
      <c r="TJ327" s="92">
        <v>0</v>
      </c>
      <c r="TK327" s="92">
        <v>0</v>
      </c>
      <c r="TL327" s="92">
        <v>0</v>
      </c>
      <c r="TM327" s="92">
        <v>0</v>
      </c>
      <c r="TN327" s="92">
        <v>0</v>
      </c>
      <c r="TO327" s="92">
        <v>0</v>
      </c>
      <c r="TP327" s="92">
        <v>0</v>
      </c>
      <c r="TQ327" s="92">
        <v>-123314.48679900001</v>
      </c>
      <c r="TR327" s="92">
        <v>0</v>
      </c>
      <c r="TS327" s="92">
        <v>0</v>
      </c>
      <c r="TT327" s="92">
        <v>0</v>
      </c>
      <c r="TU327" s="92">
        <v>0</v>
      </c>
      <c r="TV327" s="92">
        <v>0</v>
      </c>
      <c r="TW327" s="92">
        <v>0</v>
      </c>
      <c r="TX327" s="92">
        <v>0</v>
      </c>
      <c r="TY327" s="92">
        <v>0</v>
      </c>
      <c r="TZ327" s="92">
        <v>0</v>
      </c>
      <c r="UA327" s="92">
        <v>0</v>
      </c>
      <c r="UB327" s="92">
        <v>0</v>
      </c>
      <c r="UC327" s="92">
        <v>0</v>
      </c>
      <c r="UD327" s="92">
        <v>0</v>
      </c>
      <c r="UE327" s="92">
        <v>0</v>
      </c>
      <c r="UF327" s="92">
        <v>0</v>
      </c>
      <c r="UG327" s="92">
        <v>0</v>
      </c>
      <c r="UH327" s="92">
        <v>0</v>
      </c>
      <c r="UI327" s="92">
        <v>0</v>
      </c>
      <c r="UJ327" s="92">
        <v>0</v>
      </c>
      <c r="UK327" s="92">
        <v>0</v>
      </c>
      <c r="UL327" s="92">
        <v>0</v>
      </c>
      <c r="UM327" s="92">
        <v>0</v>
      </c>
      <c r="UN327" s="92">
        <v>0</v>
      </c>
      <c r="UO327" s="92">
        <v>0</v>
      </c>
      <c r="UP327" s="92">
        <v>0</v>
      </c>
      <c r="UQ327" s="92">
        <v>0</v>
      </c>
      <c r="UR327" s="92">
        <v>0</v>
      </c>
      <c r="US327" s="92">
        <v>0</v>
      </c>
      <c r="UT327" s="92">
        <v>0</v>
      </c>
      <c r="UU327" s="92">
        <v>0</v>
      </c>
      <c r="UV327" s="92">
        <v>0</v>
      </c>
      <c r="UW327" s="92">
        <v>0</v>
      </c>
      <c r="UX327" s="92">
        <v>0</v>
      </c>
      <c r="UY327" s="92">
        <v>0</v>
      </c>
      <c r="UZ327" s="92">
        <v>0</v>
      </c>
      <c r="VA327" s="92">
        <v>0</v>
      </c>
      <c r="VB327" s="92">
        <v>0</v>
      </c>
      <c r="VC327" s="92">
        <v>0</v>
      </c>
      <c r="VD327" s="92">
        <v>0</v>
      </c>
      <c r="VE327" s="92">
        <v>0</v>
      </c>
      <c r="VF327" s="92">
        <v>0</v>
      </c>
      <c r="VG327" s="92">
        <v>0</v>
      </c>
      <c r="VH327" s="92">
        <v>0</v>
      </c>
      <c r="VI327" s="92">
        <v>0</v>
      </c>
      <c r="VJ327" s="92">
        <v>0</v>
      </c>
      <c r="VK327" s="92">
        <v>0</v>
      </c>
      <c r="VL327" s="92">
        <v>0</v>
      </c>
      <c r="VM327" s="92">
        <v>0</v>
      </c>
      <c r="VN327" s="92">
        <v>0</v>
      </c>
      <c r="VO327" s="92">
        <v>0</v>
      </c>
      <c r="VP327" s="92">
        <v>0</v>
      </c>
      <c r="VQ327" s="92">
        <v>0</v>
      </c>
      <c r="VR327" s="92">
        <v>0</v>
      </c>
      <c r="VS327" s="92">
        <v>0</v>
      </c>
      <c r="VT327" s="92">
        <v>0</v>
      </c>
      <c r="VU327" s="92">
        <v>0</v>
      </c>
      <c r="VV327" s="92">
        <v>0</v>
      </c>
      <c r="VW327" s="92">
        <v>0</v>
      </c>
      <c r="VX327" s="92">
        <v>0</v>
      </c>
      <c r="VY327" s="92">
        <v>0</v>
      </c>
      <c r="VZ327" s="92">
        <v>0</v>
      </c>
      <c r="WA327" s="92">
        <v>0</v>
      </c>
      <c r="WB327" s="92">
        <v>0</v>
      </c>
      <c r="WC327" s="92">
        <v>0</v>
      </c>
    </row>
    <row r="328" spans="2:601" ht="13.5" customHeight="1">
      <c r="B328" s="851" t="s">
        <v>2987</v>
      </c>
      <c r="C328" s="92">
        <v>0</v>
      </c>
      <c r="D328" s="92">
        <v>363439.08</v>
      </c>
      <c r="E328" s="92">
        <v>-320.16579300000001</v>
      </c>
      <c r="F328" s="92">
        <v>3022.4782100000002</v>
      </c>
      <c r="G328" s="92">
        <v>0</v>
      </c>
      <c r="H328" s="92">
        <v>0</v>
      </c>
      <c r="I328" s="92">
        <v>0</v>
      </c>
      <c r="J328" s="92">
        <v>0</v>
      </c>
      <c r="K328" s="92">
        <v>0</v>
      </c>
      <c r="L328" s="92">
        <v>0</v>
      </c>
      <c r="M328" s="92">
        <v>0</v>
      </c>
      <c r="N328" s="92">
        <v>0</v>
      </c>
      <c r="O328" s="92">
        <v>0</v>
      </c>
      <c r="P328" s="92">
        <v>0</v>
      </c>
      <c r="Q328" s="92">
        <v>0</v>
      </c>
      <c r="R328" s="92">
        <v>0</v>
      </c>
      <c r="S328" s="92">
        <v>0</v>
      </c>
      <c r="T328" s="92">
        <v>0</v>
      </c>
      <c r="U328" s="92">
        <v>0</v>
      </c>
      <c r="V328" s="92">
        <v>0</v>
      </c>
      <c r="W328" s="92">
        <v>0</v>
      </c>
      <c r="X328" s="92">
        <v>0</v>
      </c>
      <c r="Y328" s="92">
        <v>0</v>
      </c>
      <c r="Z328" s="92">
        <v>0</v>
      </c>
      <c r="AA328" s="92">
        <v>0</v>
      </c>
      <c r="AB328" s="92">
        <v>0</v>
      </c>
      <c r="AC328" s="92">
        <v>1.78918914</v>
      </c>
      <c r="AD328" s="92">
        <v>3.1789477600000001E-7</v>
      </c>
      <c r="AE328" s="92">
        <v>0</v>
      </c>
      <c r="AF328" s="92">
        <v>0</v>
      </c>
      <c r="AG328" s="92">
        <v>5.4876223699999997E-2</v>
      </c>
      <c r="AH328" s="92">
        <v>0</v>
      </c>
      <c r="AI328" s="92">
        <v>0.86092396900000001</v>
      </c>
      <c r="AJ328" s="92">
        <v>0</v>
      </c>
      <c r="AK328" s="92">
        <v>0</v>
      </c>
      <c r="AL328" s="92">
        <v>0</v>
      </c>
      <c r="AM328" s="92">
        <v>0</v>
      </c>
      <c r="AN328" s="92">
        <v>0</v>
      </c>
      <c r="AO328" s="92">
        <v>353.83101599999998</v>
      </c>
      <c r="AP328" s="92">
        <v>7995.4667900000004</v>
      </c>
      <c r="AQ328" s="92">
        <v>0</v>
      </c>
      <c r="AR328" s="92">
        <v>1.34885393</v>
      </c>
      <c r="AS328" s="92">
        <v>2.2120680699999999</v>
      </c>
      <c r="AT328" s="92">
        <v>1667.7310199999999</v>
      </c>
      <c r="AU328" s="92">
        <v>0</v>
      </c>
      <c r="AV328" s="92">
        <v>0</v>
      </c>
      <c r="AW328" s="92">
        <v>0.84065460700000005</v>
      </c>
      <c r="AX328" s="92">
        <v>0</v>
      </c>
      <c r="AY328" s="92">
        <v>0</v>
      </c>
      <c r="AZ328" s="92">
        <v>0</v>
      </c>
      <c r="BA328" s="92">
        <v>0</v>
      </c>
      <c r="BB328" s="92">
        <v>0</v>
      </c>
      <c r="BC328" s="92">
        <v>0</v>
      </c>
      <c r="BD328" s="92">
        <v>0</v>
      </c>
      <c r="BE328" s="92">
        <v>0</v>
      </c>
      <c r="BF328" s="92">
        <v>0</v>
      </c>
      <c r="BG328" s="92">
        <v>0</v>
      </c>
      <c r="BH328" s="92">
        <v>0</v>
      </c>
      <c r="BI328" s="92">
        <v>0</v>
      </c>
      <c r="BJ328" s="92">
        <v>0</v>
      </c>
      <c r="BK328" s="92">
        <v>0</v>
      </c>
      <c r="BL328" s="92">
        <v>0</v>
      </c>
      <c r="BM328" s="92">
        <v>0</v>
      </c>
      <c r="BN328" s="92">
        <v>0</v>
      </c>
      <c r="BO328" s="92">
        <v>0</v>
      </c>
      <c r="BP328" s="92">
        <v>0.23166764200000001</v>
      </c>
      <c r="BQ328" s="92">
        <v>0</v>
      </c>
      <c r="BR328" s="92">
        <v>0</v>
      </c>
      <c r="BS328" s="92">
        <v>0</v>
      </c>
      <c r="BT328" s="92">
        <v>0</v>
      </c>
      <c r="BU328" s="92">
        <v>0</v>
      </c>
      <c r="BV328" s="92">
        <v>0</v>
      </c>
      <c r="BW328" s="92">
        <v>0</v>
      </c>
      <c r="BX328" s="92">
        <v>0</v>
      </c>
      <c r="BY328" s="92">
        <v>0</v>
      </c>
      <c r="BZ328" s="92">
        <v>0</v>
      </c>
      <c r="CA328" s="92">
        <v>0</v>
      </c>
      <c r="CB328" s="92">
        <v>0</v>
      </c>
      <c r="CC328" s="92">
        <v>0</v>
      </c>
      <c r="CD328" s="92">
        <v>0</v>
      </c>
      <c r="CE328" s="92">
        <v>0</v>
      </c>
      <c r="CF328" s="92">
        <v>0</v>
      </c>
      <c r="CG328" s="92">
        <v>0</v>
      </c>
      <c r="CH328" s="92">
        <v>0</v>
      </c>
      <c r="CI328" s="92">
        <v>0</v>
      </c>
      <c r="CJ328" s="92">
        <v>0</v>
      </c>
      <c r="CK328" s="92">
        <v>0</v>
      </c>
      <c r="CL328" s="92">
        <v>0</v>
      </c>
      <c r="CM328" s="92">
        <v>1.3713820200000001E-4</v>
      </c>
      <c r="CN328" s="92">
        <v>2.4366075799999999E-11</v>
      </c>
      <c r="CO328" s="92">
        <v>0</v>
      </c>
      <c r="CP328" s="92">
        <v>0</v>
      </c>
      <c r="CQ328" s="92">
        <v>4.2061660900000001E-6</v>
      </c>
      <c r="CR328" s="92">
        <v>0</v>
      </c>
      <c r="CS328" s="92">
        <v>6.5988309000000004E-5</v>
      </c>
      <c r="CT328" s="92">
        <v>0</v>
      </c>
      <c r="CU328" s="92">
        <v>0</v>
      </c>
      <c r="CV328" s="92">
        <v>0</v>
      </c>
      <c r="CW328" s="92">
        <v>0</v>
      </c>
      <c r="CX328" s="92">
        <v>0</v>
      </c>
      <c r="CY328" s="92">
        <v>2.7120525499999999E-2</v>
      </c>
      <c r="CZ328" s="92">
        <v>0.61283847599999997</v>
      </c>
      <c r="DA328" s="92">
        <v>0</v>
      </c>
      <c r="DB328" s="92">
        <v>1.03387283E-4</v>
      </c>
      <c r="DC328" s="92">
        <v>1.6955112899999999E-4</v>
      </c>
      <c r="DD328" s="92">
        <v>0.12782865099999999</v>
      </c>
      <c r="DE328" s="92">
        <v>0</v>
      </c>
      <c r="DF328" s="92">
        <v>0</v>
      </c>
      <c r="DG328" s="92">
        <v>6.4434698000000003E-5</v>
      </c>
      <c r="DH328" s="92">
        <v>0</v>
      </c>
      <c r="DI328" s="92">
        <v>0</v>
      </c>
      <c r="DJ328" s="92">
        <v>0</v>
      </c>
      <c r="DK328" s="92">
        <v>0</v>
      </c>
      <c r="DL328" s="92">
        <v>0</v>
      </c>
      <c r="DM328" s="92">
        <v>0</v>
      </c>
      <c r="DN328" s="92">
        <v>0</v>
      </c>
      <c r="DO328" s="92">
        <v>0</v>
      </c>
      <c r="DP328" s="92">
        <v>0</v>
      </c>
      <c r="DQ328" s="92">
        <v>0</v>
      </c>
      <c r="DR328" s="92">
        <v>0</v>
      </c>
      <c r="DS328" s="92">
        <v>0</v>
      </c>
      <c r="DT328" s="92">
        <v>0</v>
      </c>
      <c r="DU328" s="92">
        <v>0</v>
      </c>
      <c r="DV328" s="92">
        <v>0</v>
      </c>
      <c r="DW328" s="92">
        <v>0</v>
      </c>
      <c r="DX328" s="92">
        <v>0</v>
      </c>
      <c r="DY328" s="92">
        <v>0</v>
      </c>
      <c r="DZ328" s="92">
        <v>54450.7912</v>
      </c>
      <c r="EA328" s="92">
        <v>0</v>
      </c>
      <c r="EB328" s="92">
        <v>0</v>
      </c>
      <c r="EC328" s="92">
        <v>0</v>
      </c>
      <c r="ED328" s="92">
        <v>0</v>
      </c>
      <c r="EE328" s="92">
        <v>0</v>
      </c>
      <c r="EF328" s="92">
        <v>0</v>
      </c>
      <c r="EG328" s="92">
        <v>0</v>
      </c>
      <c r="EH328" s="92">
        <v>0</v>
      </c>
      <c r="EI328" s="92">
        <v>0</v>
      </c>
      <c r="EJ328" s="92">
        <v>0</v>
      </c>
      <c r="EK328" s="92">
        <v>0</v>
      </c>
      <c r="EL328" s="92">
        <v>0</v>
      </c>
      <c r="EM328" s="92">
        <v>0</v>
      </c>
      <c r="EN328" s="92">
        <v>0</v>
      </c>
      <c r="EO328" s="92">
        <v>0</v>
      </c>
      <c r="EP328" s="92">
        <v>0</v>
      </c>
      <c r="EQ328" s="92">
        <v>0</v>
      </c>
      <c r="ER328" s="92">
        <v>0</v>
      </c>
      <c r="ES328" s="92">
        <v>0</v>
      </c>
      <c r="ET328" s="92">
        <v>0</v>
      </c>
      <c r="EU328" s="92">
        <v>0</v>
      </c>
      <c r="EV328" s="92">
        <v>0</v>
      </c>
      <c r="EW328" s="92">
        <v>30.470892899999999</v>
      </c>
      <c r="EX328" s="92">
        <v>3.1178954300000003E-5</v>
      </c>
      <c r="EY328" s="92">
        <v>0</v>
      </c>
      <c r="EZ328" s="92">
        <v>0</v>
      </c>
      <c r="FA328" s="92">
        <v>7.2467510600000002</v>
      </c>
      <c r="FB328" s="92">
        <v>0</v>
      </c>
      <c r="FC328" s="92">
        <v>73.173983100000001</v>
      </c>
      <c r="FD328" s="92">
        <v>0</v>
      </c>
      <c r="FE328" s="92">
        <v>0</v>
      </c>
      <c r="FF328" s="92">
        <v>0</v>
      </c>
      <c r="FG328" s="92">
        <v>0</v>
      </c>
      <c r="FH328" s="92">
        <v>0</v>
      </c>
      <c r="FI328" s="92">
        <v>11322.1679</v>
      </c>
      <c r="FJ328" s="92">
        <v>223980.84899999999</v>
      </c>
      <c r="FK328" s="92">
        <v>0</v>
      </c>
      <c r="FL328" s="92">
        <v>62.054753300000002</v>
      </c>
      <c r="FM328" s="92">
        <v>61.960911299999999</v>
      </c>
      <c r="FN328" s="92">
        <v>73396.508600000001</v>
      </c>
      <c r="FO328" s="92">
        <v>0</v>
      </c>
      <c r="FP328" s="92">
        <v>0</v>
      </c>
      <c r="FQ328" s="92">
        <v>53.856369299999997</v>
      </c>
      <c r="FR328" s="92">
        <v>0</v>
      </c>
      <c r="FS328" s="92">
        <v>0</v>
      </c>
      <c r="FT328" s="92">
        <v>0</v>
      </c>
      <c r="FU328" s="92">
        <v>0</v>
      </c>
      <c r="FV328" s="92">
        <v>0</v>
      </c>
      <c r="FW328" s="92">
        <v>0</v>
      </c>
      <c r="FX328" s="92">
        <v>0</v>
      </c>
      <c r="FY328" s="92">
        <v>0</v>
      </c>
      <c r="FZ328" s="92">
        <v>0</v>
      </c>
      <c r="GA328" s="92">
        <v>0</v>
      </c>
      <c r="GB328" s="92">
        <v>0</v>
      </c>
      <c r="GC328" s="92">
        <v>0</v>
      </c>
      <c r="GD328" s="92">
        <v>0</v>
      </c>
      <c r="GE328" s="92">
        <v>0</v>
      </c>
      <c r="GF328" s="92">
        <v>0</v>
      </c>
      <c r="GG328" s="92">
        <v>0</v>
      </c>
      <c r="GH328" s="92">
        <v>0</v>
      </c>
      <c r="GI328" s="92">
        <v>0</v>
      </c>
      <c r="GJ328" s="92">
        <v>0.149820958</v>
      </c>
      <c r="GK328" s="92">
        <v>0</v>
      </c>
      <c r="GL328" s="92">
        <v>0</v>
      </c>
      <c r="GM328" s="92">
        <v>0</v>
      </c>
      <c r="GN328" s="92">
        <v>0</v>
      </c>
      <c r="GO328" s="92">
        <v>0</v>
      </c>
      <c r="GP328" s="92">
        <v>0</v>
      </c>
      <c r="GQ328" s="92">
        <v>0</v>
      </c>
      <c r="GR328" s="92">
        <v>0</v>
      </c>
      <c r="GS328" s="92">
        <v>0</v>
      </c>
      <c r="GT328" s="92">
        <v>0</v>
      </c>
      <c r="GU328" s="92">
        <v>0</v>
      </c>
      <c r="GV328" s="92">
        <v>0</v>
      </c>
      <c r="GW328" s="92">
        <v>0</v>
      </c>
      <c r="GX328" s="92">
        <v>0</v>
      </c>
      <c r="GY328" s="92">
        <v>0</v>
      </c>
      <c r="GZ328" s="92">
        <v>0</v>
      </c>
      <c r="HA328" s="92">
        <v>0</v>
      </c>
      <c r="HB328" s="92">
        <v>0</v>
      </c>
      <c r="HC328" s="92">
        <v>0</v>
      </c>
      <c r="HD328" s="92">
        <v>0</v>
      </c>
      <c r="HE328" s="92">
        <v>0</v>
      </c>
      <c r="HF328" s="92">
        <v>0</v>
      </c>
      <c r="HG328" s="92">
        <v>8.3840441400000003E-5</v>
      </c>
      <c r="HH328" s="92">
        <v>8.5788667100000005E-11</v>
      </c>
      <c r="HI328" s="92">
        <v>0</v>
      </c>
      <c r="HJ328" s="92">
        <v>0</v>
      </c>
      <c r="HK328" s="92">
        <v>1.9939383099999999E-5</v>
      </c>
      <c r="HL328" s="92">
        <v>0</v>
      </c>
      <c r="HM328" s="92">
        <v>2.01337685E-4</v>
      </c>
      <c r="HN328" s="92">
        <v>0</v>
      </c>
      <c r="HO328" s="92">
        <v>0</v>
      </c>
      <c r="HP328" s="92">
        <v>0</v>
      </c>
      <c r="HQ328" s="92">
        <v>0</v>
      </c>
      <c r="HR328" s="92">
        <v>0</v>
      </c>
      <c r="HS328" s="92">
        <v>3.1152863100000001E-2</v>
      </c>
      <c r="HT328" s="92">
        <v>0.61628168500000002</v>
      </c>
      <c r="HU328" s="92">
        <v>0</v>
      </c>
      <c r="HV328" s="92">
        <v>1.70743205E-4</v>
      </c>
      <c r="HW328" s="92">
        <v>1.7048499900000001E-4</v>
      </c>
      <c r="HX328" s="92">
        <v>0.20194996200000001</v>
      </c>
      <c r="HY328" s="92">
        <v>0</v>
      </c>
      <c r="HZ328" s="92">
        <v>0</v>
      </c>
      <c r="IA328" s="92">
        <v>1.4818540999999999E-4</v>
      </c>
      <c r="IB328" s="92">
        <v>0</v>
      </c>
      <c r="IC328" s="92">
        <v>0</v>
      </c>
      <c r="ID328" s="92">
        <v>0</v>
      </c>
      <c r="IE328" s="92">
        <v>0</v>
      </c>
      <c r="IF328" s="92">
        <v>0</v>
      </c>
      <c r="IG328" s="92">
        <v>0</v>
      </c>
      <c r="IH328" s="92">
        <v>0</v>
      </c>
      <c r="II328" s="92">
        <v>0</v>
      </c>
      <c r="IJ328" s="92">
        <v>0</v>
      </c>
      <c r="IK328" s="92">
        <v>0</v>
      </c>
      <c r="IL328" s="92">
        <v>0</v>
      </c>
      <c r="IM328" s="92">
        <v>0</v>
      </c>
      <c r="IN328" s="92">
        <v>0</v>
      </c>
      <c r="IO328" s="92">
        <v>0</v>
      </c>
      <c r="IP328" s="92">
        <v>0</v>
      </c>
      <c r="IQ328" s="92">
        <v>0</v>
      </c>
      <c r="IR328" s="92">
        <v>0</v>
      </c>
      <c r="IS328" s="92">
        <v>0</v>
      </c>
      <c r="IT328" s="92">
        <v>13046.613600000001</v>
      </c>
      <c r="IU328" s="92">
        <v>363439.08</v>
      </c>
      <c r="IV328" s="92">
        <v>7398319.3499999996</v>
      </c>
      <c r="IW328" s="92">
        <v>145.306196</v>
      </c>
      <c r="IX328" s="92">
        <v>1</v>
      </c>
      <c r="IY328" s="92">
        <v>0.99997581300000005</v>
      </c>
      <c r="IZ328" s="92">
        <v>2.4187464300000001E-5</v>
      </c>
      <c r="JA328" s="92">
        <v>0</v>
      </c>
      <c r="JB328" s="92">
        <v>-24540.1453</v>
      </c>
      <c r="JC328" s="92">
        <v>-880.93386299999997</v>
      </c>
      <c r="JD328" s="92">
        <v>-320.16579300000001</v>
      </c>
      <c r="JE328" s="92">
        <v>2.0849391800000001</v>
      </c>
      <c r="JF328" s="92">
        <v>7.4844443799999993E-2</v>
      </c>
      <c r="JG328" s="92">
        <v>2.939094E-5</v>
      </c>
      <c r="JH328" s="92">
        <v>8.1874243600000001E-4</v>
      </c>
      <c r="JI328" s="92">
        <v>27.856966700000001</v>
      </c>
      <c r="JJ328" s="92">
        <v>0</v>
      </c>
      <c r="JK328" s="92">
        <v>0</v>
      </c>
      <c r="JL328" s="92">
        <v>0</v>
      </c>
      <c r="JM328" s="92">
        <v>0</v>
      </c>
      <c r="JN328" s="92">
        <v>0</v>
      </c>
      <c r="JO328" s="92">
        <v>0</v>
      </c>
      <c r="JP328" s="92">
        <v>0</v>
      </c>
      <c r="JQ328" s="92">
        <v>0</v>
      </c>
      <c r="JR328" s="92">
        <v>0</v>
      </c>
      <c r="JS328" s="92">
        <v>0</v>
      </c>
      <c r="JT328" s="92">
        <v>0</v>
      </c>
      <c r="JU328" s="92">
        <v>0</v>
      </c>
      <c r="JV328" s="92">
        <v>0</v>
      </c>
      <c r="JW328" s="92">
        <v>0</v>
      </c>
      <c r="JX328" s="92">
        <v>0</v>
      </c>
      <c r="JY328" s="92">
        <v>0</v>
      </c>
      <c r="JZ328" s="92">
        <v>0</v>
      </c>
      <c r="KA328" s="92">
        <v>0</v>
      </c>
      <c r="KB328" s="92">
        <v>0</v>
      </c>
      <c r="KC328" s="92">
        <v>0</v>
      </c>
      <c r="KD328" s="92">
        <v>0</v>
      </c>
      <c r="KE328" s="92">
        <v>0</v>
      </c>
      <c r="KF328" s="92">
        <v>0</v>
      </c>
      <c r="KG328" s="92">
        <v>0</v>
      </c>
      <c r="KH328" s="92">
        <v>0</v>
      </c>
      <c r="KI328" s="92">
        <v>0</v>
      </c>
      <c r="KJ328" s="92">
        <v>0</v>
      </c>
      <c r="KK328" s="92">
        <v>0</v>
      </c>
      <c r="KL328" s="92">
        <v>0</v>
      </c>
      <c r="KM328" s="92">
        <v>0</v>
      </c>
      <c r="KN328" s="92">
        <v>0</v>
      </c>
      <c r="KO328" s="92">
        <v>0</v>
      </c>
      <c r="KP328" s="92">
        <v>0</v>
      </c>
      <c r="KQ328" s="92">
        <v>0</v>
      </c>
      <c r="KR328" s="92">
        <v>0</v>
      </c>
      <c r="KS328" s="92">
        <v>0</v>
      </c>
      <c r="KT328" s="92">
        <v>0</v>
      </c>
      <c r="KU328" s="92">
        <v>0</v>
      </c>
      <c r="KV328" s="92">
        <v>0</v>
      </c>
      <c r="KW328" s="92">
        <v>0</v>
      </c>
      <c r="KX328" s="92">
        <v>0</v>
      </c>
      <c r="KY328" s="92">
        <v>0</v>
      </c>
      <c r="KZ328" s="92">
        <v>0</v>
      </c>
      <c r="LA328" s="92">
        <v>0</v>
      </c>
      <c r="LB328" s="92">
        <v>0</v>
      </c>
      <c r="LC328" s="92">
        <v>0</v>
      </c>
      <c r="LD328" s="92">
        <v>0</v>
      </c>
      <c r="LE328" s="92">
        <v>0</v>
      </c>
      <c r="LF328" s="92">
        <v>0</v>
      </c>
      <c r="LG328" s="92">
        <v>0</v>
      </c>
      <c r="LH328" s="92">
        <v>0</v>
      </c>
      <c r="LI328" s="92">
        <v>0</v>
      </c>
      <c r="LJ328" s="92">
        <v>0</v>
      </c>
      <c r="LK328" s="92">
        <v>0</v>
      </c>
      <c r="LL328" s="92">
        <v>0</v>
      </c>
      <c r="LM328" s="92">
        <v>0</v>
      </c>
      <c r="LN328" s="92">
        <v>0</v>
      </c>
      <c r="LO328" s="92">
        <v>0</v>
      </c>
      <c r="LP328" s="92">
        <v>0</v>
      </c>
      <c r="LQ328" s="92">
        <v>0</v>
      </c>
      <c r="LR328" s="92">
        <v>0</v>
      </c>
      <c r="LS328" s="92">
        <v>0</v>
      </c>
      <c r="LT328" s="92">
        <v>0</v>
      </c>
      <c r="LU328" s="92">
        <v>0</v>
      </c>
      <c r="LV328" s="92">
        <v>0</v>
      </c>
      <c r="LW328" s="92">
        <v>0</v>
      </c>
      <c r="LX328" s="92">
        <v>0</v>
      </c>
      <c r="LY328" s="92">
        <v>0</v>
      </c>
      <c r="LZ328" s="92">
        <v>0</v>
      </c>
      <c r="MA328" s="92">
        <v>0</v>
      </c>
      <c r="MB328" s="92">
        <v>0</v>
      </c>
      <c r="MC328" s="92">
        <v>0</v>
      </c>
      <c r="MD328" s="92">
        <v>0</v>
      </c>
      <c r="ME328" s="92">
        <v>0</v>
      </c>
      <c r="MF328" s="92">
        <v>0</v>
      </c>
      <c r="MG328" s="92">
        <v>0</v>
      </c>
      <c r="MH328" s="92">
        <v>0</v>
      </c>
      <c r="MI328" s="92">
        <v>0</v>
      </c>
      <c r="MJ328" s="92">
        <v>0</v>
      </c>
      <c r="MK328" s="92">
        <v>0</v>
      </c>
      <c r="ML328" s="92">
        <v>0</v>
      </c>
      <c r="MM328" s="92">
        <v>0</v>
      </c>
      <c r="MN328" s="92">
        <v>0</v>
      </c>
      <c r="MO328" s="92">
        <v>0</v>
      </c>
      <c r="MP328" s="92">
        <v>0</v>
      </c>
      <c r="MQ328" s="92">
        <v>0</v>
      </c>
      <c r="MR328" s="92">
        <v>0</v>
      </c>
      <c r="MS328" s="92">
        <v>0</v>
      </c>
      <c r="MT328" s="92">
        <v>0</v>
      </c>
      <c r="MU328" s="92">
        <v>0</v>
      </c>
      <c r="MV328" s="92">
        <v>0</v>
      </c>
      <c r="MW328" s="92">
        <v>0</v>
      </c>
      <c r="MX328" s="92">
        <v>0</v>
      </c>
      <c r="MY328" s="92">
        <v>0</v>
      </c>
      <c r="MZ328" s="92">
        <v>0</v>
      </c>
      <c r="NA328" s="92">
        <v>0</v>
      </c>
      <c r="NB328" s="92">
        <v>0</v>
      </c>
      <c r="NC328" s="92">
        <v>0</v>
      </c>
      <c r="ND328" s="92">
        <v>0</v>
      </c>
      <c r="NE328" s="92">
        <v>0</v>
      </c>
      <c r="NF328" s="92">
        <v>0</v>
      </c>
      <c r="NG328" s="92">
        <v>0</v>
      </c>
      <c r="NH328" s="92">
        <v>0</v>
      </c>
      <c r="NI328" s="92">
        <v>0</v>
      </c>
      <c r="NJ328" s="92">
        <v>0</v>
      </c>
      <c r="NK328" s="92">
        <v>0</v>
      </c>
      <c r="NL328" s="92">
        <v>0</v>
      </c>
      <c r="NM328" s="92">
        <v>0</v>
      </c>
      <c r="NN328" s="92">
        <v>0</v>
      </c>
      <c r="NO328" s="92">
        <v>0</v>
      </c>
      <c r="NP328" s="92">
        <v>0</v>
      </c>
      <c r="NQ328" s="92">
        <v>0</v>
      </c>
      <c r="NR328" s="92">
        <v>0</v>
      </c>
      <c r="NS328" s="92">
        <v>0</v>
      </c>
      <c r="NT328" s="92">
        <v>0</v>
      </c>
      <c r="NU328" s="92">
        <v>0</v>
      </c>
      <c r="NV328" s="92">
        <v>0</v>
      </c>
      <c r="NW328" s="92">
        <v>0</v>
      </c>
      <c r="NX328" s="92">
        <v>0</v>
      </c>
      <c r="NY328" s="92">
        <v>0</v>
      </c>
      <c r="NZ328" s="92">
        <v>0</v>
      </c>
      <c r="OA328" s="92">
        <v>0</v>
      </c>
      <c r="OB328" s="92">
        <v>0</v>
      </c>
      <c r="OC328" s="92">
        <v>0</v>
      </c>
      <c r="OD328" s="92">
        <v>0</v>
      </c>
      <c r="OE328" s="92">
        <v>0</v>
      </c>
      <c r="OF328" s="92">
        <v>0</v>
      </c>
      <c r="OG328" s="92">
        <v>0</v>
      </c>
      <c r="OH328" s="92">
        <v>0</v>
      </c>
      <c r="OI328" s="92">
        <v>0</v>
      </c>
      <c r="OJ328" s="92">
        <v>0</v>
      </c>
      <c r="OK328" s="92">
        <v>0</v>
      </c>
      <c r="OL328" s="92">
        <v>0</v>
      </c>
      <c r="OM328" s="92">
        <v>0</v>
      </c>
      <c r="ON328" s="92">
        <v>0</v>
      </c>
      <c r="OO328" s="92">
        <v>0</v>
      </c>
      <c r="OP328" s="92">
        <v>0</v>
      </c>
      <c r="OQ328" s="92">
        <v>0</v>
      </c>
      <c r="OR328" s="92">
        <v>0</v>
      </c>
      <c r="OS328" s="92">
        <v>0</v>
      </c>
      <c r="OT328" s="92">
        <v>0</v>
      </c>
      <c r="OU328" s="92">
        <v>0</v>
      </c>
      <c r="OV328" s="92">
        <v>0</v>
      </c>
      <c r="OW328" s="92">
        <v>0</v>
      </c>
      <c r="OX328" s="92">
        <v>0</v>
      </c>
      <c r="OY328" s="92">
        <v>0</v>
      </c>
      <c r="OZ328" s="92">
        <v>0</v>
      </c>
      <c r="PA328" s="92">
        <v>0</v>
      </c>
      <c r="PB328" s="92">
        <v>0</v>
      </c>
      <c r="PC328" s="92">
        <v>0</v>
      </c>
      <c r="PD328" s="92">
        <v>0</v>
      </c>
      <c r="PE328" s="92">
        <v>0</v>
      </c>
      <c r="PF328" s="92">
        <v>0</v>
      </c>
      <c r="PG328" s="92">
        <v>0</v>
      </c>
      <c r="PH328" s="92">
        <v>0</v>
      </c>
      <c r="PI328" s="92">
        <v>0</v>
      </c>
      <c r="PJ328" s="92">
        <v>0</v>
      </c>
      <c r="PK328" s="92">
        <v>0</v>
      </c>
      <c r="PL328" s="92">
        <v>0</v>
      </c>
      <c r="PM328" s="92">
        <v>0</v>
      </c>
      <c r="PN328" s="92">
        <v>0</v>
      </c>
      <c r="PO328" s="92">
        <v>0</v>
      </c>
      <c r="PP328" s="92">
        <v>0</v>
      </c>
      <c r="PQ328" s="92">
        <v>0</v>
      </c>
      <c r="PR328" s="92">
        <v>0</v>
      </c>
      <c r="PS328" s="92">
        <v>0</v>
      </c>
      <c r="PT328" s="92">
        <v>0</v>
      </c>
      <c r="PU328" s="92">
        <v>0</v>
      </c>
      <c r="PV328" s="92">
        <v>0</v>
      </c>
      <c r="PW328" s="92">
        <v>0</v>
      </c>
      <c r="PX328" s="92">
        <v>0</v>
      </c>
      <c r="PY328" s="92">
        <v>0</v>
      </c>
      <c r="PZ328" s="92">
        <v>0</v>
      </c>
      <c r="QA328" s="92">
        <v>0</v>
      </c>
      <c r="QB328" s="92">
        <v>0</v>
      </c>
      <c r="QC328" s="92">
        <v>0</v>
      </c>
      <c r="QD328" s="92">
        <v>0</v>
      </c>
      <c r="QE328" s="92">
        <v>0</v>
      </c>
      <c r="QF328" s="92">
        <v>0</v>
      </c>
      <c r="QG328" s="92">
        <v>0</v>
      </c>
      <c r="QH328" s="92">
        <v>0</v>
      </c>
      <c r="QI328" s="92">
        <v>0</v>
      </c>
      <c r="QJ328" s="92">
        <v>0</v>
      </c>
      <c r="QK328" s="92">
        <v>0</v>
      </c>
      <c r="QL328" s="92">
        <v>0</v>
      </c>
      <c r="QM328" s="92">
        <v>0</v>
      </c>
      <c r="QN328" s="92">
        <v>0</v>
      </c>
      <c r="QO328" s="92">
        <v>0</v>
      </c>
      <c r="QP328" s="92">
        <v>0</v>
      </c>
      <c r="QQ328" s="92">
        <v>0</v>
      </c>
      <c r="QR328" s="92">
        <v>0</v>
      </c>
      <c r="QS328" s="92">
        <v>0</v>
      </c>
      <c r="QT328" s="92">
        <v>0</v>
      </c>
      <c r="QU328" s="92">
        <v>0</v>
      </c>
      <c r="QV328" s="92">
        <v>0</v>
      </c>
      <c r="QW328" s="92">
        <v>0</v>
      </c>
      <c r="QX328" s="92">
        <v>0</v>
      </c>
      <c r="QY328" s="92">
        <v>0</v>
      </c>
      <c r="QZ328" s="92">
        <v>0</v>
      </c>
      <c r="RA328" s="92">
        <v>0</v>
      </c>
      <c r="RB328" s="92">
        <v>0</v>
      </c>
      <c r="RC328" s="92">
        <v>0</v>
      </c>
      <c r="RD328" s="92">
        <v>0</v>
      </c>
      <c r="RE328" s="92">
        <v>0</v>
      </c>
      <c r="RF328" s="92">
        <v>0</v>
      </c>
      <c r="RG328" s="92">
        <v>0</v>
      </c>
      <c r="RH328" s="92">
        <v>0</v>
      </c>
      <c r="RI328" s="92">
        <v>0</v>
      </c>
      <c r="RJ328" s="92">
        <v>0</v>
      </c>
      <c r="RK328" s="92">
        <v>0</v>
      </c>
      <c r="RL328" s="92">
        <v>0</v>
      </c>
      <c r="RM328" s="92">
        <v>0</v>
      </c>
      <c r="RN328" s="92">
        <v>0</v>
      </c>
      <c r="RO328" s="92">
        <v>0</v>
      </c>
      <c r="RP328" s="92">
        <v>0</v>
      </c>
      <c r="RQ328" s="92">
        <v>0</v>
      </c>
      <c r="RR328" s="92">
        <v>0</v>
      </c>
      <c r="RS328" s="92">
        <v>0</v>
      </c>
      <c r="RT328" s="92">
        <v>0</v>
      </c>
      <c r="RU328" s="92">
        <v>0</v>
      </c>
      <c r="RV328" s="92">
        <v>0</v>
      </c>
      <c r="RW328" s="92">
        <v>0</v>
      </c>
      <c r="RX328" s="92">
        <v>0</v>
      </c>
      <c r="RY328" s="92">
        <v>0</v>
      </c>
      <c r="RZ328" s="92">
        <v>0</v>
      </c>
      <c r="SA328" s="92">
        <v>0</v>
      </c>
      <c r="SB328" s="92">
        <v>0</v>
      </c>
      <c r="SC328" s="92">
        <v>0</v>
      </c>
      <c r="SD328" s="92">
        <v>0</v>
      </c>
      <c r="SE328" s="92">
        <v>0</v>
      </c>
      <c r="SF328" s="92">
        <v>0</v>
      </c>
      <c r="SG328" s="92">
        <v>0</v>
      </c>
      <c r="SH328" s="92">
        <v>0</v>
      </c>
      <c r="SI328" s="92">
        <v>0</v>
      </c>
      <c r="SJ328" s="92">
        <v>0</v>
      </c>
      <c r="SK328" s="92">
        <v>0</v>
      </c>
      <c r="SL328" s="92">
        <v>0</v>
      </c>
      <c r="SM328" s="92">
        <v>0</v>
      </c>
      <c r="SN328" s="92">
        <v>0</v>
      </c>
      <c r="SO328" s="92">
        <v>0</v>
      </c>
      <c r="SP328" s="92">
        <v>0</v>
      </c>
      <c r="SQ328" s="92">
        <v>0</v>
      </c>
      <c r="SR328" s="92">
        <v>0</v>
      </c>
      <c r="SS328" s="92">
        <v>0</v>
      </c>
      <c r="ST328" s="92">
        <v>0</v>
      </c>
      <c r="SU328" s="92">
        <v>0</v>
      </c>
      <c r="SV328" s="92">
        <v>0</v>
      </c>
      <c r="SW328" s="92">
        <v>0</v>
      </c>
      <c r="SX328" s="92">
        <v>0</v>
      </c>
      <c r="SY328" s="92">
        <v>0</v>
      </c>
      <c r="SZ328" s="92">
        <v>0</v>
      </c>
      <c r="TA328" s="92">
        <v>0</v>
      </c>
      <c r="TB328" s="92">
        <v>0</v>
      </c>
      <c r="TC328" s="92">
        <v>1</v>
      </c>
      <c r="TD328" s="92">
        <v>0</v>
      </c>
      <c r="TE328" s="92">
        <v>0</v>
      </c>
      <c r="TF328" s="92">
        <v>0</v>
      </c>
      <c r="TG328" s="92">
        <v>0</v>
      </c>
      <c r="TH328" s="92">
        <v>0</v>
      </c>
      <c r="TI328" s="92">
        <v>0</v>
      </c>
      <c r="TJ328" s="92">
        <v>0</v>
      </c>
      <c r="TK328" s="92">
        <v>0</v>
      </c>
      <c r="TL328" s="92">
        <v>0</v>
      </c>
      <c r="TM328" s="92">
        <v>0</v>
      </c>
      <c r="TN328" s="92">
        <v>0</v>
      </c>
      <c r="TO328" s="92">
        <v>0</v>
      </c>
      <c r="TP328" s="92">
        <v>1.3439271000000001E-4</v>
      </c>
      <c r="TQ328" s="92">
        <v>-385660722.71600002</v>
      </c>
      <c r="TR328" s="92">
        <v>0.46387308055555598</v>
      </c>
      <c r="TS328" s="92">
        <v>0.83957221666666704</v>
      </c>
      <c r="TT328" s="92">
        <v>0</v>
      </c>
      <c r="TU328" s="92">
        <v>0</v>
      </c>
      <c r="TV328" s="92">
        <v>0</v>
      </c>
      <c r="TW328" s="92">
        <v>0</v>
      </c>
      <c r="TX328" s="92">
        <v>0</v>
      </c>
      <c r="TY328" s="92">
        <v>0</v>
      </c>
      <c r="TZ328" s="92">
        <v>0</v>
      </c>
      <c r="UA328" s="92">
        <v>0</v>
      </c>
      <c r="UB328" s="92">
        <v>0</v>
      </c>
      <c r="UC328" s="92">
        <v>0</v>
      </c>
      <c r="UD328" s="92">
        <v>0</v>
      </c>
      <c r="UE328" s="92">
        <v>0</v>
      </c>
      <c r="UF328" s="92">
        <v>0</v>
      </c>
      <c r="UG328" s="92">
        <v>0</v>
      </c>
      <c r="UH328" s="92">
        <v>0</v>
      </c>
      <c r="UI328" s="92">
        <v>0</v>
      </c>
      <c r="UJ328" s="92">
        <v>0</v>
      </c>
      <c r="UK328" s="92">
        <v>0</v>
      </c>
      <c r="UL328" s="92">
        <v>0</v>
      </c>
      <c r="UM328" s="92">
        <v>0</v>
      </c>
      <c r="UN328" s="92">
        <v>0</v>
      </c>
      <c r="UO328" s="92">
        <v>0</v>
      </c>
      <c r="UP328" s="92">
        <v>4.9698496111111204E-4</v>
      </c>
      <c r="UQ328" s="92">
        <v>8.8301968333333398E-11</v>
      </c>
      <c r="UR328" s="92">
        <v>0</v>
      </c>
      <c r="US328" s="92">
        <v>0</v>
      </c>
      <c r="UT328" s="92">
        <v>6.3020358888888903E-16</v>
      </c>
      <c r="UU328" s="92">
        <v>0</v>
      </c>
      <c r="UV328" s="92">
        <v>2.3913976277777801E-4</v>
      </c>
      <c r="UW328" s="92">
        <v>0</v>
      </c>
      <c r="UX328" s="92">
        <v>0</v>
      </c>
      <c r="UY328" s="92">
        <v>0</v>
      </c>
      <c r="UZ328" s="92">
        <v>0</v>
      </c>
      <c r="VA328" s="92">
        <v>0</v>
      </c>
      <c r="VB328" s="92">
        <v>9.8284016111111205E-2</v>
      </c>
      <c r="VC328" s="92">
        <v>2.2209092777777801</v>
      </c>
      <c r="VD328" s="92">
        <v>0</v>
      </c>
      <c r="VE328" s="92">
        <v>3.74672583333334E-4</v>
      </c>
      <c r="VF328" s="92">
        <v>6.1444848888888898E-4</v>
      </c>
      <c r="VG328" s="92">
        <v>0.46324741111111201</v>
      </c>
      <c r="VH328" s="92">
        <v>0</v>
      </c>
      <c r="VI328" s="92">
        <v>0</v>
      </c>
      <c r="VJ328" s="92">
        <v>2.3350952055555601E-4</v>
      </c>
      <c r="VK328" s="92">
        <v>0</v>
      </c>
      <c r="VL328" s="92">
        <v>0</v>
      </c>
      <c r="VM328" s="92">
        <v>0</v>
      </c>
      <c r="VN328" s="92">
        <v>0</v>
      </c>
      <c r="VO328" s="92">
        <v>0</v>
      </c>
      <c r="VP328" s="92">
        <v>0</v>
      </c>
      <c r="VQ328" s="92">
        <v>0</v>
      </c>
      <c r="VR328" s="92">
        <v>0</v>
      </c>
      <c r="VS328" s="92">
        <v>0</v>
      </c>
      <c r="VT328" s="92">
        <v>0</v>
      </c>
      <c r="VU328" s="92">
        <v>0</v>
      </c>
      <c r="VV328" s="92">
        <v>0</v>
      </c>
      <c r="VW328" s="92">
        <v>0</v>
      </c>
      <c r="VX328" s="92">
        <v>0</v>
      </c>
      <c r="VY328" s="92">
        <v>0</v>
      </c>
      <c r="VZ328" s="92">
        <v>0</v>
      </c>
      <c r="WA328" s="92">
        <v>0</v>
      </c>
      <c r="WB328" s="92">
        <v>0</v>
      </c>
      <c r="WC328" s="92">
        <v>0</v>
      </c>
    </row>
    <row r="329" spans="2:601" ht="13.5" customHeight="1">
      <c r="B329" s="851" t="s">
        <v>2988</v>
      </c>
      <c r="C329" s="92">
        <v>0</v>
      </c>
      <c r="D329" s="92">
        <v>369164.65399999998</v>
      </c>
      <c r="E329" s="92">
        <v>-335.53320600000001</v>
      </c>
      <c r="F329" s="92">
        <v>3022.4782100000002</v>
      </c>
      <c r="G329" s="92">
        <v>0</v>
      </c>
      <c r="H329" s="92">
        <v>0</v>
      </c>
      <c r="I329" s="92">
        <v>0</v>
      </c>
      <c r="J329" s="92">
        <v>0</v>
      </c>
      <c r="K329" s="92">
        <v>0</v>
      </c>
      <c r="L329" s="92">
        <v>0</v>
      </c>
      <c r="M329" s="92">
        <v>0</v>
      </c>
      <c r="N329" s="92">
        <v>0</v>
      </c>
      <c r="O329" s="92">
        <v>0</v>
      </c>
      <c r="P329" s="92">
        <v>0</v>
      </c>
      <c r="Q329" s="92">
        <v>0</v>
      </c>
      <c r="R329" s="92">
        <v>0</v>
      </c>
      <c r="S329" s="92">
        <v>0</v>
      </c>
      <c r="T329" s="92">
        <v>0</v>
      </c>
      <c r="U329" s="92">
        <v>0</v>
      </c>
      <c r="V329" s="92">
        <v>0</v>
      </c>
      <c r="W329" s="92">
        <v>0</v>
      </c>
      <c r="X329" s="92">
        <v>0</v>
      </c>
      <c r="Y329" s="92">
        <v>0</v>
      </c>
      <c r="Z329" s="92">
        <v>0</v>
      </c>
      <c r="AA329" s="92">
        <v>0</v>
      </c>
      <c r="AB329" s="92">
        <v>0</v>
      </c>
      <c r="AC329" s="92">
        <v>1.78918914</v>
      </c>
      <c r="AD329" s="92">
        <v>3.1789477600000001E-7</v>
      </c>
      <c r="AE329" s="92">
        <v>0</v>
      </c>
      <c r="AF329" s="92">
        <v>0</v>
      </c>
      <c r="AG329" s="92">
        <v>5.4876223699999997E-2</v>
      </c>
      <c r="AH329" s="92">
        <v>0</v>
      </c>
      <c r="AI329" s="92">
        <v>0.86092396900000001</v>
      </c>
      <c r="AJ329" s="92">
        <v>0</v>
      </c>
      <c r="AK329" s="92">
        <v>0</v>
      </c>
      <c r="AL329" s="92">
        <v>0</v>
      </c>
      <c r="AM329" s="92">
        <v>0</v>
      </c>
      <c r="AN329" s="92">
        <v>0</v>
      </c>
      <c r="AO329" s="92">
        <v>353.83101599999998</v>
      </c>
      <c r="AP329" s="92">
        <v>7995.4667900000004</v>
      </c>
      <c r="AQ329" s="92">
        <v>0</v>
      </c>
      <c r="AR329" s="92">
        <v>1.34885393</v>
      </c>
      <c r="AS329" s="92">
        <v>2.2120680699999999</v>
      </c>
      <c r="AT329" s="92">
        <v>1667.7310199999999</v>
      </c>
      <c r="AU329" s="92">
        <v>0</v>
      </c>
      <c r="AV329" s="92">
        <v>0</v>
      </c>
      <c r="AW329" s="92">
        <v>0.84065460700000005</v>
      </c>
      <c r="AX329" s="92">
        <v>0</v>
      </c>
      <c r="AY329" s="92">
        <v>0</v>
      </c>
      <c r="AZ329" s="92">
        <v>0</v>
      </c>
      <c r="BA329" s="92">
        <v>0</v>
      </c>
      <c r="BB329" s="92">
        <v>0</v>
      </c>
      <c r="BC329" s="92">
        <v>0</v>
      </c>
      <c r="BD329" s="92">
        <v>0</v>
      </c>
      <c r="BE329" s="92">
        <v>0</v>
      </c>
      <c r="BF329" s="92">
        <v>0</v>
      </c>
      <c r="BG329" s="92">
        <v>0</v>
      </c>
      <c r="BH329" s="92">
        <v>0</v>
      </c>
      <c r="BI329" s="92">
        <v>0</v>
      </c>
      <c r="BJ329" s="92">
        <v>0</v>
      </c>
      <c r="BK329" s="92">
        <v>0</v>
      </c>
      <c r="BL329" s="92">
        <v>0</v>
      </c>
      <c r="BM329" s="92">
        <v>0</v>
      </c>
      <c r="BN329" s="92">
        <v>0</v>
      </c>
      <c r="BO329" s="92">
        <v>0</v>
      </c>
      <c r="BP329" s="92">
        <v>0.23166764200000001</v>
      </c>
      <c r="BQ329" s="92">
        <v>0</v>
      </c>
      <c r="BR329" s="92">
        <v>0</v>
      </c>
      <c r="BS329" s="92">
        <v>0</v>
      </c>
      <c r="BT329" s="92">
        <v>0</v>
      </c>
      <c r="BU329" s="92">
        <v>0</v>
      </c>
      <c r="BV329" s="92">
        <v>0</v>
      </c>
      <c r="BW329" s="92">
        <v>0</v>
      </c>
      <c r="BX329" s="92">
        <v>0</v>
      </c>
      <c r="BY329" s="92">
        <v>0</v>
      </c>
      <c r="BZ329" s="92">
        <v>0</v>
      </c>
      <c r="CA329" s="92">
        <v>0</v>
      </c>
      <c r="CB329" s="92">
        <v>0</v>
      </c>
      <c r="CC329" s="92">
        <v>0</v>
      </c>
      <c r="CD329" s="92">
        <v>0</v>
      </c>
      <c r="CE329" s="92">
        <v>0</v>
      </c>
      <c r="CF329" s="92">
        <v>0</v>
      </c>
      <c r="CG329" s="92">
        <v>0</v>
      </c>
      <c r="CH329" s="92">
        <v>0</v>
      </c>
      <c r="CI329" s="92">
        <v>0</v>
      </c>
      <c r="CJ329" s="92">
        <v>0</v>
      </c>
      <c r="CK329" s="92">
        <v>0</v>
      </c>
      <c r="CL329" s="92">
        <v>0</v>
      </c>
      <c r="CM329" s="92">
        <v>1.3713820200000001E-4</v>
      </c>
      <c r="CN329" s="92">
        <v>2.4366075799999999E-11</v>
      </c>
      <c r="CO329" s="92">
        <v>0</v>
      </c>
      <c r="CP329" s="92">
        <v>0</v>
      </c>
      <c r="CQ329" s="92">
        <v>4.2061660900000001E-6</v>
      </c>
      <c r="CR329" s="92">
        <v>0</v>
      </c>
      <c r="CS329" s="92">
        <v>6.5988309000000004E-5</v>
      </c>
      <c r="CT329" s="92">
        <v>0</v>
      </c>
      <c r="CU329" s="92">
        <v>0</v>
      </c>
      <c r="CV329" s="92">
        <v>0</v>
      </c>
      <c r="CW329" s="92">
        <v>0</v>
      </c>
      <c r="CX329" s="92">
        <v>0</v>
      </c>
      <c r="CY329" s="92">
        <v>2.7120525499999999E-2</v>
      </c>
      <c r="CZ329" s="92">
        <v>0.61283847599999997</v>
      </c>
      <c r="DA329" s="92">
        <v>0</v>
      </c>
      <c r="DB329" s="92">
        <v>1.03387283E-4</v>
      </c>
      <c r="DC329" s="92">
        <v>1.6955112899999999E-4</v>
      </c>
      <c r="DD329" s="92">
        <v>0.12782865099999999</v>
      </c>
      <c r="DE329" s="92">
        <v>0</v>
      </c>
      <c r="DF329" s="92">
        <v>0</v>
      </c>
      <c r="DG329" s="92">
        <v>6.4434698000000003E-5</v>
      </c>
      <c r="DH329" s="92">
        <v>0</v>
      </c>
      <c r="DI329" s="92">
        <v>0</v>
      </c>
      <c r="DJ329" s="92">
        <v>0</v>
      </c>
      <c r="DK329" s="92">
        <v>0</v>
      </c>
      <c r="DL329" s="92">
        <v>0</v>
      </c>
      <c r="DM329" s="92">
        <v>0</v>
      </c>
      <c r="DN329" s="92">
        <v>0</v>
      </c>
      <c r="DO329" s="92">
        <v>0</v>
      </c>
      <c r="DP329" s="92">
        <v>0</v>
      </c>
      <c r="DQ329" s="92">
        <v>0</v>
      </c>
      <c r="DR329" s="92">
        <v>0</v>
      </c>
      <c r="DS329" s="92">
        <v>0</v>
      </c>
      <c r="DT329" s="92">
        <v>0</v>
      </c>
      <c r="DU329" s="92">
        <v>0</v>
      </c>
      <c r="DV329" s="92">
        <v>0</v>
      </c>
      <c r="DW329" s="92">
        <v>0</v>
      </c>
      <c r="DX329" s="92">
        <v>0</v>
      </c>
      <c r="DY329" s="92">
        <v>0</v>
      </c>
      <c r="DZ329" s="92">
        <v>54450.7912</v>
      </c>
      <c r="EA329" s="92">
        <v>0</v>
      </c>
      <c r="EB329" s="92">
        <v>0</v>
      </c>
      <c r="EC329" s="92">
        <v>0</v>
      </c>
      <c r="ED329" s="92">
        <v>0</v>
      </c>
      <c r="EE329" s="92">
        <v>0</v>
      </c>
      <c r="EF329" s="92">
        <v>0</v>
      </c>
      <c r="EG329" s="92">
        <v>0</v>
      </c>
      <c r="EH329" s="92">
        <v>0</v>
      </c>
      <c r="EI329" s="92">
        <v>0</v>
      </c>
      <c r="EJ329" s="92">
        <v>0</v>
      </c>
      <c r="EK329" s="92">
        <v>0</v>
      </c>
      <c r="EL329" s="92">
        <v>0</v>
      </c>
      <c r="EM329" s="92">
        <v>0</v>
      </c>
      <c r="EN329" s="92">
        <v>0</v>
      </c>
      <c r="EO329" s="92">
        <v>0</v>
      </c>
      <c r="EP329" s="92">
        <v>0</v>
      </c>
      <c r="EQ329" s="92">
        <v>0</v>
      </c>
      <c r="ER329" s="92">
        <v>0</v>
      </c>
      <c r="ES329" s="92">
        <v>0</v>
      </c>
      <c r="ET329" s="92">
        <v>0</v>
      </c>
      <c r="EU329" s="92">
        <v>0</v>
      </c>
      <c r="EV329" s="92">
        <v>0</v>
      </c>
      <c r="EW329" s="92">
        <v>30.470892899999999</v>
      </c>
      <c r="EX329" s="92">
        <v>3.1178954300000003E-5</v>
      </c>
      <c r="EY329" s="92">
        <v>0</v>
      </c>
      <c r="EZ329" s="92">
        <v>0</v>
      </c>
      <c r="FA329" s="92">
        <v>7.2467510600000002</v>
      </c>
      <c r="FB329" s="92">
        <v>0</v>
      </c>
      <c r="FC329" s="92">
        <v>73.173983100000001</v>
      </c>
      <c r="FD329" s="92">
        <v>0</v>
      </c>
      <c r="FE329" s="92">
        <v>0</v>
      </c>
      <c r="FF329" s="92">
        <v>0</v>
      </c>
      <c r="FG329" s="92">
        <v>0</v>
      </c>
      <c r="FH329" s="92">
        <v>0</v>
      </c>
      <c r="FI329" s="92">
        <v>11322.1679</v>
      </c>
      <c r="FJ329" s="92">
        <v>223980.84899999999</v>
      </c>
      <c r="FK329" s="92">
        <v>0</v>
      </c>
      <c r="FL329" s="92">
        <v>62.054753300000002</v>
      </c>
      <c r="FM329" s="92">
        <v>61.960911299999999</v>
      </c>
      <c r="FN329" s="92">
        <v>73396.508600000001</v>
      </c>
      <c r="FO329" s="92">
        <v>0</v>
      </c>
      <c r="FP329" s="92">
        <v>0</v>
      </c>
      <c r="FQ329" s="92">
        <v>53.856369299999997</v>
      </c>
      <c r="FR329" s="92">
        <v>0</v>
      </c>
      <c r="FS329" s="92">
        <v>0</v>
      </c>
      <c r="FT329" s="92">
        <v>0</v>
      </c>
      <c r="FU329" s="92">
        <v>0</v>
      </c>
      <c r="FV329" s="92">
        <v>0</v>
      </c>
      <c r="FW329" s="92">
        <v>0</v>
      </c>
      <c r="FX329" s="92">
        <v>0</v>
      </c>
      <c r="FY329" s="92">
        <v>0</v>
      </c>
      <c r="FZ329" s="92">
        <v>0</v>
      </c>
      <c r="GA329" s="92">
        <v>0</v>
      </c>
      <c r="GB329" s="92">
        <v>0</v>
      </c>
      <c r="GC329" s="92">
        <v>0</v>
      </c>
      <c r="GD329" s="92">
        <v>0</v>
      </c>
      <c r="GE329" s="92">
        <v>0</v>
      </c>
      <c r="GF329" s="92">
        <v>0</v>
      </c>
      <c r="GG329" s="92">
        <v>0</v>
      </c>
      <c r="GH329" s="92">
        <v>0</v>
      </c>
      <c r="GI329" s="92">
        <v>0</v>
      </c>
      <c r="GJ329" s="92">
        <v>0.149820958</v>
      </c>
      <c r="GK329" s="92">
        <v>0</v>
      </c>
      <c r="GL329" s="92">
        <v>0</v>
      </c>
      <c r="GM329" s="92">
        <v>0</v>
      </c>
      <c r="GN329" s="92">
        <v>0</v>
      </c>
      <c r="GO329" s="92">
        <v>0</v>
      </c>
      <c r="GP329" s="92">
        <v>0</v>
      </c>
      <c r="GQ329" s="92">
        <v>0</v>
      </c>
      <c r="GR329" s="92">
        <v>0</v>
      </c>
      <c r="GS329" s="92">
        <v>0</v>
      </c>
      <c r="GT329" s="92">
        <v>0</v>
      </c>
      <c r="GU329" s="92">
        <v>0</v>
      </c>
      <c r="GV329" s="92">
        <v>0</v>
      </c>
      <c r="GW329" s="92">
        <v>0</v>
      </c>
      <c r="GX329" s="92">
        <v>0</v>
      </c>
      <c r="GY329" s="92">
        <v>0</v>
      </c>
      <c r="GZ329" s="92">
        <v>0</v>
      </c>
      <c r="HA329" s="92">
        <v>0</v>
      </c>
      <c r="HB329" s="92">
        <v>0</v>
      </c>
      <c r="HC329" s="92">
        <v>0</v>
      </c>
      <c r="HD329" s="92">
        <v>0</v>
      </c>
      <c r="HE329" s="92">
        <v>0</v>
      </c>
      <c r="HF329" s="92">
        <v>0</v>
      </c>
      <c r="HG329" s="92">
        <v>8.3840441400000003E-5</v>
      </c>
      <c r="HH329" s="92">
        <v>8.5788667100000005E-11</v>
      </c>
      <c r="HI329" s="92">
        <v>0</v>
      </c>
      <c r="HJ329" s="92">
        <v>0</v>
      </c>
      <c r="HK329" s="92">
        <v>1.9939383099999999E-5</v>
      </c>
      <c r="HL329" s="92">
        <v>0</v>
      </c>
      <c r="HM329" s="92">
        <v>2.01337685E-4</v>
      </c>
      <c r="HN329" s="92">
        <v>0</v>
      </c>
      <c r="HO329" s="92">
        <v>0</v>
      </c>
      <c r="HP329" s="92">
        <v>0</v>
      </c>
      <c r="HQ329" s="92">
        <v>0</v>
      </c>
      <c r="HR329" s="92">
        <v>0</v>
      </c>
      <c r="HS329" s="92">
        <v>3.1152863100000001E-2</v>
      </c>
      <c r="HT329" s="92">
        <v>0.61628168500000002</v>
      </c>
      <c r="HU329" s="92">
        <v>0</v>
      </c>
      <c r="HV329" s="92">
        <v>1.70743205E-4</v>
      </c>
      <c r="HW329" s="92">
        <v>1.7048499900000001E-4</v>
      </c>
      <c r="HX329" s="92">
        <v>0.20194996200000001</v>
      </c>
      <c r="HY329" s="92">
        <v>0</v>
      </c>
      <c r="HZ329" s="92">
        <v>0</v>
      </c>
      <c r="IA329" s="92">
        <v>1.4818540999999999E-4</v>
      </c>
      <c r="IB329" s="92">
        <v>0</v>
      </c>
      <c r="IC329" s="92">
        <v>0</v>
      </c>
      <c r="ID329" s="92">
        <v>0</v>
      </c>
      <c r="IE329" s="92">
        <v>0</v>
      </c>
      <c r="IF329" s="92">
        <v>0</v>
      </c>
      <c r="IG329" s="92">
        <v>0</v>
      </c>
      <c r="IH329" s="92">
        <v>0</v>
      </c>
      <c r="II329" s="92">
        <v>0</v>
      </c>
      <c r="IJ329" s="92">
        <v>0</v>
      </c>
      <c r="IK329" s="92">
        <v>0</v>
      </c>
      <c r="IL329" s="92">
        <v>0</v>
      </c>
      <c r="IM329" s="92">
        <v>0</v>
      </c>
      <c r="IN329" s="92">
        <v>0</v>
      </c>
      <c r="IO329" s="92">
        <v>0</v>
      </c>
      <c r="IP329" s="92">
        <v>0</v>
      </c>
      <c r="IQ329" s="92">
        <v>0</v>
      </c>
      <c r="IR329" s="92">
        <v>0</v>
      </c>
      <c r="IS329" s="92">
        <v>0</v>
      </c>
      <c r="IT329" s="92">
        <v>13046.613600000001</v>
      </c>
      <c r="IU329" s="92">
        <v>363439.08</v>
      </c>
      <c r="IV329" s="92">
        <v>7564856.0199999996</v>
      </c>
      <c r="IW329" s="92">
        <v>140.24962099999999</v>
      </c>
      <c r="IX329" s="92">
        <v>0.96597701999999996</v>
      </c>
      <c r="IY329" s="92">
        <v>0.99997491199999999</v>
      </c>
      <c r="IZ329" s="92">
        <v>2.50880601E-5</v>
      </c>
      <c r="JA329" s="92">
        <v>0</v>
      </c>
      <c r="JB329" s="92">
        <v>-24579.421699999999</v>
      </c>
      <c r="JC329" s="92">
        <v>-882.343796</v>
      </c>
      <c r="JD329" s="92">
        <v>-320.67821800000002</v>
      </c>
      <c r="JE329" s="92">
        <v>2.0586144399999999</v>
      </c>
      <c r="JF329" s="92">
        <v>7.3899447100000001E-2</v>
      </c>
      <c r="JG329" s="92">
        <v>2.87439126E-5</v>
      </c>
      <c r="JH329" s="92">
        <v>8.0071821499999997E-4</v>
      </c>
      <c r="JI329" s="92">
        <v>27.856966700000001</v>
      </c>
      <c r="JJ329" s="92">
        <v>0</v>
      </c>
      <c r="JK329" s="92">
        <v>0</v>
      </c>
      <c r="JL329" s="92">
        <v>0</v>
      </c>
      <c r="JM329" s="92">
        <v>0</v>
      </c>
      <c r="JN329" s="92">
        <v>0</v>
      </c>
      <c r="JO329" s="92">
        <v>0</v>
      </c>
      <c r="JP329" s="92">
        <v>0</v>
      </c>
      <c r="JQ329" s="92">
        <v>0</v>
      </c>
      <c r="JR329" s="92">
        <v>0</v>
      </c>
      <c r="JS329" s="92">
        <v>0</v>
      </c>
      <c r="JT329" s="92">
        <v>0</v>
      </c>
      <c r="JU329" s="92">
        <v>0</v>
      </c>
      <c r="JV329" s="92">
        <v>0</v>
      </c>
      <c r="JW329" s="92">
        <v>0</v>
      </c>
      <c r="JX329" s="92">
        <v>0</v>
      </c>
      <c r="JY329" s="92">
        <v>0</v>
      </c>
      <c r="JZ329" s="92">
        <v>0</v>
      </c>
      <c r="KA329" s="92">
        <v>0</v>
      </c>
      <c r="KB329" s="92">
        <v>0</v>
      </c>
      <c r="KC329" s="92">
        <v>0</v>
      </c>
      <c r="KD329" s="92">
        <v>0</v>
      </c>
      <c r="KE329" s="92">
        <v>0</v>
      </c>
      <c r="KF329" s="92">
        <v>0</v>
      </c>
      <c r="KG329" s="92">
        <v>0</v>
      </c>
      <c r="KH329" s="92">
        <v>0</v>
      </c>
      <c r="KI329" s="92">
        <v>0</v>
      </c>
      <c r="KJ329" s="92">
        <v>0</v>
      </c>
      <c r="KK329" s="92">
        <v>0</v>
      </c>
      <c r="KL329" s="92">
        <v>0</v>
      </c>
      <c r="KM329" s="92">
        <v>0</v>
      </c>
      <c r="KN329" s="92">
        <v>0</v>
      </c>
      <c r="KO329" s="92">
        <v>0</v>
      </c>
      <c r="KP329" s="92">
        <v>0</v>
      </c>
      <c r="KQ329" s="92">
        <v>0</v>
      </c>
      <c r="KR329" s="92">
        <v>0</v>
      </c>
      <c r="KS329" s="92">
        <v>0</v>
      </c>
      <c r="KT329" s="92">
        <v>0</v>
      </c>
      <c r="KU329" s="92">
        <v>0</v>
      </c>
      <c r="KV329" s="92">
        <v>0</v>
      </c>
      <c r="KW329" s="92">
        <v>0</v>
      </c>
      <c r="KX329" s="92">
        <v>0</v>
      </c>
      <c r="KY329" s="92">
        <v>0</v>
      </c>
      <c r="KZ329" s="92">
        <v>0</v>
      </c>
      <c r="LA329" s="92">
        <v>0</v>
      </c>
      <c r="LB329" s="92">
        <v>0</v>
      </c>
      <c r="LC329" s="92">
        <v>0</v>
      </c>
      <c r="LD329" s="92">
        <v>0</v>
      </c>
      <c r="LE329" s="92">
        <v>0</v>
      </c>
      <c r="LF329" s="92">
        <v>0</v>
      </c>
      <c r="LG329" s="92">
        <v>0</v>
      </c>
      <c r="LH329" s="92">
        <v>0</v>
      </c>
      <c r="LI329" s="92">
        <v>0</v>
      </c>
      <c r="LJ329" s="92">
        <v>0</v>
      </c>
      <c r="LK329" s="92">
        <v>73.253176100000005</v>
      </c>
      <c r="LL329" s="92">
        <v>0</v>
      </c>
      <c r="LM329" s="92">
        <v>0</v>
      </c>
      <c r="LN329" s="92">
        <v>0</v>
      </c>
      <c r="LO329" s="92">
        <v>0</v>
      </c>
      <c r="LP329" s="92">
        <v>0</v>
      </c>
      <c r="LQ329" s="92">
        <v>0</v>
      </c>
      <c r="LR329" s="92">
        <v>2.4168820000000002</v>
      </c>
      <c r="LS329" s="92">
        <v>9.66752799</v>
      </c>
      <c r="LT329" s="92">
        <v>10.198957099999999</v>
      </c>
      <c r="LU329" s="92">
        <v>0</v>
      </c>
      <c r="LV329" s="92">
        <v>0</v>
      </c>
      <c r="LW329" s="92">
        <v>0</v>
      </c>
      <c r="LX329" s="92">
        <v>0</v>
      </c>
      <c r="LY329" s="92">
        <v>0</v>
      </c>
      <c r="LZ329" s="92">
        <v>0</v>
      </c>
      <c r="MA329" s="92">
        <v>0</v>
      </c>
      <c r="MB329" s="92">
        <v>0</v>
      </c>
      <c r="MC329" s="92">
        <v>0</v>
      </c>
      <c r="MD329" s="92">
        <v>0</v>
      </c>
      <c r="ME329" s="92">
        <v>0</v>
      </c>
      <c r="MF329" s="92">
        <v>0</v>
      </c>
      <c r="MG329" s="92">
        <v>0</v>
      </c>
      <c r="MH329" s="92">
        <v>0</v>
      </c>
      <c r="MI329" s="92">
        <v>0</v>
      </c>
      <c r="MJ329" s="92">
        <v>0</v>
      </c>
      <c r="MK329" s="92">
        <v>0</v>
      </c>
      <c r="ML329" s="92">
        <v>0</v>
      </c>
      <c r="MM329" s="92">
        <v>0</v>
      </c>
      <c r="MN329" s="92">
        <v>0</v>
      </c>
      <c r="MO329" s="92">
        <v>0</v>
      </c>
      <c r="MP329" s="92">
        <v>0</v>
      </c>
      <c r="MQ329" s="92">
        <v>0</v>
      </c>
      <c r="MR329" s="92">
        <v>0</v>
      </c>
      <c r="MS329" s="92">
        <v>0</v>
      </c>
      <c r="MT329" s="92">
        <v>0</v>
      </c>
      <c r="MU329" s="92">
        <v>0</v>
      </c>
      <c r="MV329" s="92">
        <v>0</v>
      </c>
      <c r="MW329" s="92">
        <v>0</v>
      </c>
      <c r="MX329" s="92">
        <v>0</v>
      </c>
      <c r="MY329" s="92">
        <v>0</v>
      </c>
      <c r="MZ329" s="92">
        <v>0</v>
      </c>
      <c r="NA329" s="92">
        <v>0</v>
      </c>
      <c r="NB329" s="92">
        <v>0</v>
      </c>
      <c r="NC329" s="92">
        <v>0</v>
      </c>
      <c r="ND329" s="92">
        <v>0</v>
      </c>
      <c r="NE329" s="92">
        <v>0</v>
      </c>
      <c r="NF329" s="92">
        <v>0</v>
      </c>
      <c r="NG329" s="92">
        <v>0</v>
      </c>
      <c r="NH329" s="92">
        <v>0</v>
      </c>
      <c r="NI329" s="92">
        <v>0</v>
      </c>
      <c r="NJ329" s="92">
        <v>0</v>
      </c>
      <c r="NK329" s="92">
        <v>0</v>
      </c>
      <c r="NL329" s="92">
        <v>0</v>
      </c>
      <c r="NM329" s="92">
        <v>0</v>
      </c>
      <c r="NN329" s="92">
        <v>0</v>
      </c>
      <c r="NO329" s="92">
        <v>0</v>
      </c>
      <c r="NP329" s="92">
        <v>0</v>
      </c>
      <c r="NQ329" s="92">
        <v>0</v>
      </c>
      <c r="NR329" s="92">
        <v>0</v>
      </c>
      <c r="NS329" s="92">
        <v>0</v>
      </c>
      <c r="NT329" s="92">
        <v>0</v>
      </c>
      <c r="NU329" s="92">
        <v>0.76675556499999997</v>
      </c>
      <c r="NV329" s="92">
        <v>0</v>
      </c>
      <c r="NW329" s="92">
        <v>0</v>
      </c>
      <c r="NX329" s="92">
        <v>0</v>
      </c>
      <c r="NY329" s="92">
        <v>0</v>
      </c>
      <c r="NZ329" s="92">
        <v>0</v>
      </c>
      <c r="OA329" s="92">
        <v>0</v>
      </c>
      <c r="OB329" s="92">
        <v>2.52979846E-2</v>
      </c>
      <c r="OC329" s="92">
        <v>0.101191938</v>
      </c>
      <c r="OD329" s="92">
        <v>0.106754513</v>
      </c>
      <c r="OE329" s="92">
        <v>0</v>
      </c>
      <c r="OF329" s="92">
        <v>0</v>
      </c>
      <c r="OG329" s="92">
        <v>0</v>
      </c>
      <c r="OH329" s="92">
        <v>0</v>
      </c>
      <c r="OI329" s="92">
        <v>0</v>
      </c>
      <c r="OJ329" s="92">
        <v>0</v>
      </c>
      <c r="OK329" s="92">
        <v>0</v>
      </c>
      <c r="OL329" s="92">
        <v>0</v>
      </c>
      <c r="OM329" s="92">
        <v>0</v>
      </c>
      <c r="ON329" s="92">
        <v>0</v>
      </c>
      <c r="OO329" s="92">
        <v>0</v>
      </c>
      <c r="OP329" s="92">
        <v>0</v>
      </c>
      <c r="OQ329" s="92">
        <v>0</v>
      </c>
      <c r="OR329" s="92">
        <v>0</v>
      </c>
      <c r="OS329" s="92">
        <v>0</v>
      </c>
      <c r="OT329" s="92">
        <v>0</v>
      </c>
      <c r="OU329" s="92">
        <v>0</v>
      </c>
      <c r="OV329" s="92">
        <v>0</v>
      </c>
      <c r="OW329" s="92">
        <v>0</v>
      </c>
      <c r="OX329" s="92">
        <v>0</v>
      </c>
      <c r="OY329" s="92">
        <v>0</v>
      </c>
      <c r="OZ329" s="92">
        <v>0</v>
      </c>
      <c r="PA329" s="92">
        <v>0</v>
      </c>
      <c r="PB329" s="92">
        <v>0</v>
      </c>
      <c r="PC329" s="92">
        <v>0</v>
      </c>
      <c r="PD329" s="92">
        <v>0</v>
      </c>
      <c r="PE329" s="92">
        <v>0</v>
      </c>
      <c r="PF329" s="92">
        <v>0</v>
      </c>
      <c r="PG329" s="92">
        <v>0</v>
      </c>
      <c r="PH329" s="92">
        <v>0</v>
      </c>
      <c r="PI329" s="92">
        <v>0</v>
      </c>
      <c r="PJ329" s="92">
        <v>0</v>
      </c>
      <c r="PK329" s="92">
        <v>0</v>
      </c>
      <c r="PL329" s="92">
        <v>0</v>
      </c>
      <c r="PM329" s="92">
        <v>0</v>
      </c>
      <c r="PN329" s="92">
        <v>0</v>
      </c>
      <c r="PO329" s="92">
        <v>0</v>
      </c>
      <c r="PP329" s="92">
        <v>0</v>
      </c>
      <c r="PQ329" s="92">
        <v>0</v>
      </c>
      <c r="PR329" s="92">
        <v>0</v>
      </c>
      <c r="PS329" s="92">
        <v>0</v>
      </c>
      <c r="PT329" s="92">
        <v>0</v>
      </c>
      <c r="PU329" s="92">
        <v>0</v>
      </c>
      <c r="PV329" s="92">
        <v>0</v>
      </c>
      <c r="PW329" s="92">
        <v>0</v>
      </c>
      <c r="PX329" s="92">
        <v>0</v>
      </c>
      <c r="PY329" s="92">
        <v>0</v>
      </c>
      <c r="PZ329" s="92">
        <v>0</v>
      </c>
      <c r="QA329" s="92">
        <v>0</v>
      </c>
      <c r="QB329" s="92">
        <v>0</v>
      </c>
      <c r="QC329" s="92">
        <v>0</v>
      </c>
      <c r="QD329" s="92">
        <v>0</v>
      </c>
      <c r="QE329" s="92">
        <v>4107.8476600000004</v>
      </c>
      <c r="QF329" s="92">
        <v>0</v>
      </c>
      <c r="QG329" s="92">
        <v>0</v>
      </c>
      <c r="QH329" s="92">
        <v>0</v>
      </c>
      <c r="QI329" s="92">
        <v>0</v>
      </c>
      <c r="QJ329" s="92">
        <v>0</v>
      </c>
      <c r="QK329" s="92">
        <v>0</v>
      </c>
      <c r="QL329" s="92">
        <v>179.07326399999999</v>
      </c>
      <c r="QM329" s="92">
        <v>1316.15273</v>
      </c>
      <c r="QN329" s="92">
        <v>122.499674</v>
      </c>
      <c r="QO329" s="92">
        <v>0</v>
      </c>
      <c r="QP329" s="92">
        <v>0</v>
      </c>
      <c r="QQ329" s="92">
        <v>0</v>
      </c>
      <c r="QR329" s="92">
        <v>0</v>
      </c>
      <c r="QS329" s="92">
        <v>0</v>
      </c>
      <c r="QT329" s="92">
        <v>0</v>
      </c>
      <c r="QU329" s="92">
        <v>0</v>
      </c>
      <c r="QV329" s="92">
        <v>0</v>
      </c>
      <c r="QW329" s="92">
        <v>0</v>
      </c>
      <c r="QX329" s="92">
        <v>0</v>
      </c>
      <c r="QY329" s="92">
        <v>0</v>
      </c>
      <c r="QZ329" s="92">
        <v>0</v>
      </c>
      <c r="RA329" s="92">
        <v>0</v>
      </c>
      <c r="RB329" s="92">
        <v>0</v>
      </c>
      <c r="RC329" s="92">
        <v>0</v>
      </c>
      <c r="RD329" s="92">
        <v>0</v>
      </c>
      <c r="RE329" s="92">
        <v>0</v>
      </c>
      <c r="RF329" s="92">
        <v>0</v>
      </c>
      <c r="RG329" s="92">
        <v>0</v>
      </c>
      <c r="RH329" s="92">
        <v>0</v>
      </c>
      <c r="RI329" s="92">
        <v>0</v>
      </c>
      <c r="RJ329" s="92">
        <v>0</v>
      </c>
      <c r="RK329" s="92">
        <v>0</v>
      </c>
      <c r="RL329" s="92">
        <v>0</v>
      </c>
      <c r="RM329" s="92">
        <v>0</v>
      </c>
      <c r="RN329" s="92">
        <v>0</v>
      </c>
      <c r="RO329" s="92">
        <v>0</v>
      </c>
      <c r="RP329" s="92">
        <v>0</v>
      </c>
      <c r="RQ329" s="92">
        <v>0</v>
      </c>
      <c r="RR329" s="92">
        <v>0</v>
      </c>
      <c r="RS329" s="92">
        <v>0</v>
      </c>
      <c r="RT329" s="92">
        <v>0</v>
      </c>
      <c r="RU329" s="92">
        <v>0</v>
      </c>
      <c r="RV329" s="92">
        <v>0</v>
      </c>
      <c r="RW329" s="92">
        <v>0</v>
      </c>
      <c r="RX329" s="92">
        <v>0</v>
      </c>
      <c r="RY329" s="92">
        <v>0</v>
      </c>
      <c r="RZ329" s="92">
        <v>0</v>
      </c>
      <c r="SA329" s="92">
        <v>0</v>
      </c>
      <c r="SB329" s="92">
        <v>0</v>
      </c>
      <c r="SC329" s="92">
        <v>0</v>
      </c>
      <c r="SD329" s="92">
        <v>0</v>
      </c>
      <c r="SE329" s="92">
        <v>0</v>
      </c>
      <c r="SF329" s="92">
        <v>0</v>
      </c>
      <c r="SG329" s="92">
        <v>0</v>
      </c>
      <c r="SH329" s="92">
        <v>0</v>
      </c>
      <c r="SI329" s="92">
        <v>0</v>
      </c>
      <c r="SJ329" s="92">
        <v>0</v>
      </c>
      <c r="SK329" s="92">
        <v>0</v>
      </c>
      <c r="SL329" s="92">
        <v>0</v>
      </c>
      <c r="SM329" s="92">
        <v>0</v>
      </c>
      <c r="SN329" s="92">
        <v>0</v>
      </c>
      <c r="SO329" s="92">
        <v>0.71745612599999997</v>
      </c>
      <c r="SP329" s="92">
        <v>0</v>
      </c>
      <c r="SQ329" s="92">
        <v>0</v>
      </c>
      <c r="SR329" s="92">
        <v>0</v>
      </c>
      <c r="SS329" s="92">
        <v>0</v>
      </c>
      <c r="ST329" s="92">
        <v>0</v>
      </c>
      <c r="SU329" s="92">
        <v>0</v>
      </c>
      <c r="SV329" s="92">
        <v>3.12760407E-2</v>
      </c>
      <c r="SW329" s="92">
        <v>0.22987265300000001</v>
      </c>
      <c r="SX329" s="92">
        <v>2.13951803E-2</v>
      </c>
      <c r="SY329" s="92">
        <v>95.536543199999997</v>
      </c>
      <c r="SZ329" s="92">
        <v>5725.5733200000004</v>
      </c>
      <c r="TA329" s="92">
        <v>30.554953999999999</v>
      </c>
      <c r="TB329" s="92">
        <v>140.24962099999999</v>
      </c>
      <c r="TC329" s="92">
        <v>0.96597701999999996</v>
      </c>
      <c r="TD329" s="92">
        <v>0</v>
      </c>
      <c r="TE329" s="92">
        <v>0</v>
      </c>
      <c r="TF329" s="92">
        <v>1</v>
      </c>
      <c r="TG329" s="92">
        <v>-155490.11300000001</v>
      </c>
      <c r="TH329" s="92">
        <v>-2594.4978900000001</v>
      </c>
      <c r="TI329" s="92">
        <v>-14.854987899999999</v>
      </c>
      <c r="TJ329" s="92">
        <v>-26.189505799999999</v>
      </c>
      <c r="TK329" s="92">
        <v>-0.43699638600000001</v>
      </c>
      <c r="TL329" s="92">
        <v>5.2111867700000002E-2</v>
      </c>
      <c r="TM329" s="92">
        <v>3.1231014799999999</v>
      </c>
      <c r="TN329" s="92">
        <v>59.930714799999997</v>
      </c>
      <c r="TO329" s="92">
        <v>0</v>
      </c>
      <c r="TP329" s="92">
        <v>1.0163762600000001E-3</v>
      </c>
      <c r="TQ329" s="92">
        <v>-403096954.85900003</v>
      </c>
      <c r="TR329" s="92">
        <v>0.46387308055555598</v>
      </c>
      <c r="TS329" s="92">
        <v>0.83957146111111203</v>
      </c>
      <c r="TT329" s="92">
        <v>0</v>
      </c>
      <c r="TU329" s="92">
        <v>0</v>
      </c>
      <c r="TV329" s="92">
        <v>0</v>
      </c>
      <c r="TW329" s="92">
        <v>0</v>
      </c>
      <c r="TX329" s="92">
        <v>0</v>
      </c>
      <c r="TY329" s="92">
        <v>0</v>
      </c>
      <c r="TZ329" s="92">
        <v>0</v>
      </c>
      <c r="UA329" s="92">
        <v>0</v>
      </c>
      <c r="UB329" s="92">
        <v>0</v>
      </c>
      <c r="UC329" s="92">
        <v>0</v>
      </c>
      <c r="UD329" s="92">
        <v>0</v>
      </c>
      <c r="UE329" s="92">
        <v>0</v>
      </c>
      <c r="UF329" s="92">
        <v>0</v>
      </c>
      <c r="UG329" s="92">
        <v>0</v>
      </c>
      <c r="UH329" s="92">
        <v>0</v>
      </c>
      <c r="UI329" s="92">
        <v>0</v>
      </c>
      <c r="UJ329" s="92">
        <v>0</v>
      </c>
      <c r="UK329" s="92">
        <v>0</v>
      </c>
      <c r="UL329" s="92">
        <v>0</v>
      </c>
      <c r="UM329" s="92">
        <v>0</v>
      </c>
      <c r="UN329" s="92">
        <v>0</v>
      </c>
      <c r="UO329" s="92">
        <v>0</v>
      </c>
      <c r="UP329" s="92">
        <v>4.9698451388888903E-4</v>
      </c>
      <c r="UQ329" s="92">
        <v>8.8301888888888996E-11</v>
      </c>
      <c r="UR329" s="92">
        <v>0</v>
      </c>
      <c r="US329" s="92">
        <v>0</v>
      </c>
      <c r="UT329" s="92">
        <v>6.0758037777777798E-16</v>
      </c>
      <c r="UU329" s="92">
        <v>0</v>
      </c>
      <c r="UV329" s="92">
        <v>2.3913954722222199E-4</v>
      </c>
      <c r="UW329" s="92">
        <v>0</v>
      </c>
      <c r="UX329" s="92">
        <v>0</v>
      </c>
      <c r="UY329" s="92">
        <v>0</v>
      </c>
      <c r="UZ329" s="92">
        <v>0</v>
      </c>
      <c r="VA329" s="92">
        <v>0</v>
      </c>
      <c r="VB329" s="92">
        <v>9.8283927777777905E-2</v>
      </c>
      <c r="VC329" s="92">
        <v>2.2209072777777799</v>
      </c>
      <c r="VD329" s="92">
        <v>0</v>
      </c>
      <c r="VE329" s="92">
        <v>3.7467224722222299E-4</v>
      </c>
      <c r="VF329" s="92">
        <v>6.1444793611111197E-4</v>
      </c>
      <c r="VG329" s="92">
        <v>0.463246994444445</v>
      </c>
      <c r="VH329" s="92">
        <v>0</v>
      </c>
      <c r="VI329" s="92">
        <v>0</v>
      </c>
      <c r="VJ329" s="92">
        <v>2.3350931027777799E-4</v>
      </c>
      <c r="VK329" s="92">
        <v>0</v>
      </c>
      <c r="VL329" s="92">
        <v>0</v>
      </c>
      <c r="VM329" s="92">
        <v>0</v>
      </c>
      <c r="VN329" s="92">
        <v>0</v>
      </c>
      <c r="VO329" s="92">
        <v>0</v>
      </c>
      <c r="VP329" s="92">
        <v>0</v>
      </c>
      <c r="VQ329" s="92">
        <v>0</v>
      </c>
      <c r="VR329" s="92">
        <v>0</v>
      </c>
      <c r="VS329" s="92">
        <v>0</v>
      </c>
      <c r="VT329" s="92">
        <v>0</v>
      </c>
      <c r="VU329" s="92">
        <v>0</v>
      </c>
      <c r="VV329" s="92">
        <v>0</v>
      </c>
      <c r="VW329" s="92">
        <v>0</v>
      </c>
      <c r="VX329" s="92">
        <v>0</v>
      </c>
      <c r="VY329" s="92">
        <v>0</v>
      </c>
      <c r="VZ329" s="92">
        <v>0</v>
      </c>
      <c r="WA329" s="92">
        <v>0</v>
      </c>
      <c r="WB329" s="92">
        <v>0</v>
      </c>
      <c r="WC329" s="92">
        <v>2.8330436388888901E-3</v>
      </c>
    </row>
    <row r="330" spans="2:601" ht="13.5" customHeight="1">
      <c r="B330" s="851" t="s">
        <v>2434</v>
      </c>
      <c r="C330" s="92">
        <v>0</v>
      </c>
      <c r="D330" s="92">
        <v>4476.8316100000002</v>
      </c>
      <c r="E330" s="92">
        <v>-16.3891849</v>
      </c>
      <c r="F330" s="92">
        <v>198.80153300000001</v>
      </c>
      <c r="G330" s="92">
        <v>0</v>
      </c>
      <c r="H330" s="92">
        <v>0</v>
      </c>
      <c r="I330" s="92">
        <v>0</v>
      </c>
      <c r="J330" s="92">
        <v>0</v>
      </c>
      <c r="K330" s="92">
        <v>0</v>
      </c>
      <c r="L330" s="92">
        <v>0</v>
      </c>
      <c r="M330" s="92">
        <v>0</v>
      </c>
      <c r="N330" s="92">
        <v>0</v>
      </c>
      <c r="O330" s="92">
        <v>0</v>
      </c>
      <c r="P330" s="92">
        <v>0</v>
      </c>
      <c r="Q330" s="92">
        <v>0</v>
      </c>
      <c r="R330" s="92">
        <v>0</v>
      </c>
      <c r="S330" s="92">
        <v>0</v>
      </c>
      <c r="T330" s="92">
        <v>0</v>
      </c>
      <c r="U330" s="92">
        <v>0</v>
      </c>
      <c r="V330" s="92">
        <v>0</v>
      </c>
      <c r="W330" s="92">
        <v>0</v>
      </c>
      <c r="X330" s="92">
        <v>0</v>
      </c>
      <c r="Y330" s="92">
        <v>0</v>
      </c>
      <c r="Z330" s="92">
        <v>0</v>
      </c>
      <c r="AA330" s="92">
        <v>0</v>
      </c>
      <c r="AB330" s="92">
        <v>0</v>
      </c>
      <c r="AC330" s="92">
        <v>0</v>
      </c>
      <c r="AD330" s="92">
        <v>0</v>
      </c>
      <c r="AE330" s="92">
        <v>0</v>
      </c>
      <c r="AF330" s="92">
        <v>0</v>
      </c>
      <c r="AG330" s="92">
        <v>0</v>
      </c>
      <c r="AH330" s="92">
        <v>0</v>
      </c>
      <c r="AI330" s="92">
        <v>0</v>
      </c>
      <c r="AJ330" s="92">
        <v>0</v>
      </c>
      <c r="AK330" s="92">
        <v>0</v>
      </c>
      <c r="AL330" s="92">
        <v>0</v>
      </c>
      <c r="AM330" s="92">
        <v>0</v>
      </c>
      <c r="AN330" s="92">
        <v>0</v>
      </c>
      <c r="AO330" s="92">
        <v>0</v>
      </c>
      <c r="AP330" s="92">
        <v>0</v>
      </c>
      <c r="AQ330" s="92">
        <v>0</v>
      </c>
      <c r="AR330" s="92">
        <v>0</v>
      </c>
      <c r="AS330" s="92">
        <v>0</v>
      </c>
      <c r="AT330" s="92">
        <v>0</v>
      </c>
      <c r="AU330" s="92">
        <v>0</v>
      </c>
      <c r="AV330" s="92">
        <v>0</v>
      </c>
      <c r="AW330" s="92">
        <v>0</v>
      </c>
      <c r="AX330" s="92">
        <v>0</v>
      </c>
      <c r="AY330" s="92">
        <v>0</v>
      </c>
      <c r="AZ330" s="92">
        <v>0</v>
      </c>
      <c r="BA330" s="92">
        <v>0</v>
      </c>
      <c r="BB330" s="92">
        <v>0</v>
      </c>
      <c r="BC330" s="92">
        <v>0</v>
      </c>
      <c r="BD330" s="92">
        <v>0</v>
      </c>
      <c r="BE330" s="92">
        <v>0</v>
      </c>
      <c r="BF330" s="92">
        <v>0</v>
      </c>
      <c r="BG330" s="92">
        <v>0</v>
      </c>
      <c r="BH330" s="92">
        <v>0</v>
      </c>
      <c r="BI330" s="92">
        <v>0</v>
      </c>
      <c r="BJ330" s="92">
        <v>0</v>
      </c>
      <c r="BK330" s="92">
        <v>0</v>
      </c>
      <c r="BL330" s="92">
        <v>0</v>
      </c>
      <c r="BM330" s="92">
        <v>0</v>
      </c>
      <c r="BN330" s="92">
        <v>0</v>
      </c>
      <c r="BO330" s="92">
        <v>0</v>
      </c>
      <c r="BP330" s="92">
        <v>1</v>
      </c>
      <c r="BQ330" s="92">
        <v>0</v>
      </c>
      <c r="BR330" s="92">
        <v>0</v>
      </c>
      <c r="BS330" s="92">
        <v>0</v>
      </c>
      <c r="BT330" s="92">
        <v>0</v>
      </c>
      <c r="BU330" s="92">
        <v>0</v>
      </c>
      <c r="BV330" s="92">
        <v>0</v>
      </c>
      <c r="BW330" s="92">
        <v>0</v>
      </c>
      <c r="BX330" s="92">
        <v>0</v>
      </c>
      <c r="BY330" s="92">
        <v>0</v>
      </c>
      <c r="BZ330" s="92">
        <v>0</v>
      </c>
      <c r="CA330" s="92">
        <v>0</v>
      </c>
      <c r="CB330" s="92">
        <v>0</v>
      </c>
      <c r="CC330" s="92">
        <v>0</v>
      </c>
      <c r="CD330" s="92">
        <v>0</v>
      </c>
      <c r="CE330" s="92">
        <v>0</v>
      </c>
      <c r="CF330" s="92">
        <v>0</v>
      </c>
      <c r="CG330" s="92">
        <v>0</v>
      </c>
      <c r="CH330" s="92">
        <v>0</v>
      </c>
      <c r="CI330" s="92">
        <v>0</v>
      </c>
      <c r="CJ330" s="92">
        <v>0</v>
      </c>
      <c r="CK330" s="92">
        <v>0</v>
      </c>
      <c r="CL330" s="92">
        <v>0</v>
      </c>
      <c r="CM330" s="92">
        <v>0</v>
      </c>
      <c r="CN330" s="92">
        <v>0</v>
      </c>
      <c r="CO330" s="92">
        <v>0</v>
      </c>
      <c r="CP330" s="92">
        <v>0</v>
      </c>
      <c r="CQ330" s="92">
        <v>0</v>
      </c>
      <c r="CR330" s="92">
        <v>0</v>
      </c>
      <c r="CS330" s="92">
        <v>0</v>
      </c>
      <c r="CT330" s="92">
        <v>0</v>
      </c>
      <c r="CU330" s="92">
        <v>0</v>
      </c>
      <c r="CV330" s="92">
        <v>0</v>
      </c>
      <c r="CW330" s="92">
        <v>0</v>
      </c>
      <c r="CX330" s="92">
        <v>0</v>
      </c>
      <c r="CY330" s="92">
        <v>0</v>
      </c>
      <c r="CZ330" s="92">
        <v>0</v>
      </c>
      <c r="DA330" s="92">
        <v>0</v>
      </c>
      <c r="DB330" s="92">
        <v>0</v>
      </c>
      <c r="DC330" s="92">
        <v>0</v>
      </c>
      <c r="DD330" s="92">
        <v>0</v>
      </c>
      <c r="DE330" s="92">
        <v>0</v>
      </c>
      <c r="DF330" s="92">
        <v>0</v>
      </c>
      <c r="DG330" s="92">
        <v>0</v>
      </c>
      <c r="DH330" s="92">
        <v>0</v>
      </c>
      <c r="DI330" s="92">
        <v>0</v>
      </c>
      <c r="DJ330" s="92">
        <v>0</v>
      </c>
      <c r="DK330" s="92">
        <v>0</v>
      </c>
      <c r="DL330" s="92">
        <v>0</v>
      </c>
      <c r="DM330" s="92">
        <v>0</v>
      </c>
      <c r="DN330" s="92">
        <v>0</v>
      </c>
      <c r="DO330" s="92">
        <v>0</v>
      </c>
      <c r="DP330" s="92">
        <v>0</v>
      </c>
      <c r="DQ330" s="92">
        <v>0</v>
      </c>
      <c r="DR330" s="92">
        <v>0</v>
      </c>
      <c r="DS330" s="92">
        <v>0</v>
      </c>
      <c r="DT330" s="92">
        <v>0</v>
      </c>
      <c r="DU330" s="92">
        <v>0</v>
      </c>
      <c r="DV330" s="92">
        <v>0</v>
      </c>
      <c r="DW330" s="92">
        <v>0</v>
      </c>
      <c r="DX330" s="92">
        <v>0</v>
      </c>
      <c r="DY330" s="92">
        <v>0</v>
      </c>
      <c r="DZ330" s="92">
        <v>3581.4652900000001</v>
      </c>
      <c r="EA330" s="92">
        <v>0</v>
      </c>
      <c r="EB330" s="92">
        <v>0</v>
      </c>
      <c r="EC330" s="92">
        <v>0</v>
      </c>
      <c r="ED330" s="92">
        <v>0</v>
      </c>
      <c r="EE330" s="92">
        <v>0</v>
      </c>
      <c r="EF330" s="92">
        <v>0</v>
      </c>
      <c r="EG330" s="92">
        <v>0</v>
      </c>
      <c r="EH330" s="92">
        <v>0</v>
      </c>
      <c r="EI330" s="92">
        <v>0</v>
      </c>
      <c r="EJ330" s="92">
        <v>0</v>
      </c>
      <c r="EK330" s="92">
        <v>0</v>
      </c>
      <c r="EL330" s="92">
        <v>0</v>
      </c>
      <c r="EM330" s="92">
        <v>0</v>
      </c>
      <c r="EN330" s="92">
        <v>0</v>
      </c>
      <c r="EO330" s="92">
        <v>0</v>
      </c>
      <c r="EP330" s="92">
        <v>0</v>
      </c>
      <c r="EQ330" s="92">
        <v>0</v>
      </c>
      <c r="ER330" s="92">
        <v>0</v>
      </c>
      <c r="ES330" s="92">
        <v>0</v>
      </c>
      <c r="ET330" s="92">
        <v>0</v>
      </c>
      <c r="EU330" s="92">
        <v>0</v>
      </c>
      <c r="EV330" s="92">
        <v>0</v>
      </c>
      <c r="EW330" s="92">
        <v>0</v>
      </c>
      <c r="EX330" s="92">
        <v>0</v>
      </c>
      <c r="EY330" s="92">
        <v>0</v>
      </c>
      <c r="EZ330" s="92">
        <v>0</v>
      </c>
      <c r="FA330" s="92">
        <v>0</v>
      </c>
      <c r="FB330" s="92">
        <v>0</v>
      </c>
      <c r="FC330" s="92">
        <v>0</v>
      </c>
      <c r="FD330" s="92">
        <v>0</v>
      </c>
      <c r="FE330" s="92">
        <v>0</v>
      </c>
      <c r="FF330" s="92">
        <v>0</v>
      </c>
      <c r="FG330" s="92">
        <v>0</v>
      </c>
      <c r="FH330" s="92">
        <v>0</v>
      </c>
      <c r="FI330" s="92">
        <v>0</v>
      </c>
      <c r="FJ330" s="92">
        <v>0</v>
      </c>
      <c r="FK330" s="92">
        <v>0</v>
      </c>
      <c r="FL330" s="92">
        <v>0</v>
      </c>
      <c r="FM330" s="92">
        <v>0</v>
      </c>
      <c r="FN330" s="92">
        <v>0</v>
      </c>
      <c r="FO330" s="92">
        <v>0</v>
      </c>
      <c r="FP330" s="92">
        <v>0</v>
      </c>
      <c r="FQ330" s="92">
        <v>0</v>
      </c>
      <c r="FR330" s="92">
        <v>0</v>
      </c>
      <c r="FS330" s="92">
        <v>0</v>
      </c>
      <c r="FT330" s="92">
        <v>0</v>
      </c>
      <c r="FU330" s="92">
        <v>0</v>
      </c>
      <c r="FV330" s="92">
        <v>0</v>
      </c>
      <c r="FW330" s="92">
        <v>0</v>
      </c>
      <c r="FX330" s="92">
        <v>0</v>
      </c>
      <c r="FY330" s="92">
        <v>0</v>
      </c>
      <c r="FZ330" s="92">
        <v>0</v>
      </c>
      <c r="GA330" s="92">
        <v>0</v>
      </c>
      <c r="GB330" s="92">
        <v>0</v>
      </c>
      <c r="GC330" s="92">
        <v>0</v>
      </c>
      <c r="GD330" s="92">
        <v>0</v>
      </c>
      <c r="GE330" s="92">
        <v>0</v>
      </c>
      <c r="GF330" s="92">
        <v>0</v>
      </c>
      <c r="GG330" s="92">
        <v>0</v>
      </c>
      <c r="GH330" s="92">
        <v>0</v>
      </c>
      <c r="GI330" s="92">
        <v>0</v>
      </c>
      <c r="GJ330" s="92">
        <v>1</v>
      </c>
      <c r="GK330" s="92">
        <v>0</v>
      </c>
      <c r="GL330" s="92">
        <v>0</v>
      </c>
      <c r="GM330" s="92">
        <v>0</v>
      </c>
      <c r="GN330" s="92">
        <v>0</v>
      </c>
      <c r="GO330" s="92">
        <v>0</v>
      </c>
      <c r="GP330" s="92">
        <v>0</v>
      </c>
      <c r="GQ330" s="92">
        <v>0</v>
      </c>
      <c r="GR330" s="92">
        <v>0</v>
      </c>
      <c r="GS330" s="92">
        <v>0</v>
      </c>
      <c r="GT330" s="92">
        <v>0</v>
      </c>
      <c r="GU330" s="92">
        <v>0</v>
      </c>
      <c r="GV330" s="92">
        <v>0</v>
      </c>
      <c r="GW330" s="92">
        <v>0</v>
      </c>
      <c r="GX330" s="92">
        <v>0</v>
      </c>
      <c r="GY330" s="92">
        <v>0</v>
      </c>
      <c r="GZ330" s="92">
        <v>0</v>
      </c>
      <c r="HA330" s="92">
        <v>0</v>
      </c>
      <c r="HB330" s="92">
        <v>0</v>
      </c>
      <c r="HC330" s="92">
        <v>0</v>
      </c>
      <c r="HD330" s="92">
        <v>0</v>
      </c>
      <c r="HE330" s="92">
        <v>0</v>
      </c>
      <c r="HF330" s="92">
        <v>0</v>
      </c>
      <c r="HG330" s="92">
        <v>0</v>
      </c>
      <c r="HH330" s="92">
        <v>0</v>
      </c>
      <c r="HI330" s="92">
        <v>0</v>
      </c>
      <c r="HJ330" s="92">
        <v>0</v>
      </c>
      <c r="HK330" s="92">
        <v>0</v>
      </c>
      <c r="HL330" s="92">
        <v>0</v>
      </c>
      <c r="HM330" s="92">
        <v>0</v>
      </c>
      <c r="HN330" s="92">
        <v>0</v>
      </c>
      <c r="HO330" s="92">
        <v>0</v>
      </c>
      <c r="HP330" s="92">
        <v>0</v>
      </c>
      <c r="HQ330" s="92">
        <v>0</v>
      </c>
      <c r="HR330" s="92">
        <v>0</v>
      </c>
      <c r="HS330" s="92">
        <v>0</v>
      </c>
      <c r="HT330" s="92">
        <v>0</v>
      </c>
      <c r="HU330" s="92">
        <v>0</v>
      </c>
      <c r="HV330" s="92">
        <v>0</v>
      </c>
      <c r="HW330" s="92">
        <v>0</v>
      </c>
      <c r="HX330" s="92">
        <v>0</v>
      </c>
      <c r="HY330" s="92">
        <v>0</v>
      </c>
      <c r="HZ330" s="92">
        <v>0</v>
      </c>
      <c r="IA330" s="92">
        <v>0</v>
      </c>
      <c r="IB330" s="92">
        <v>0</v>
      </c>
      <c r="IC330" s="92">
        <v>0</v>
      </c>
      <c r="ID330" s="92">
        <v>0</v>
      </c>
      <c r="IE330" s="92">
        <v>0</v>
      </c>
      <c r="IF330" s="92">
        <v>0</v>
      </c>
      <c r="IG330" s="92">
        <v>0</v>
      </c>
      <c r="IH330" s="92">
        <v>0</v>
      </c>
      <c r="II330" s="92">
        <v>0</v>
      </c>
      <c r="IJ330" s="92">
        <v>0</v>
      </c>
      <c r="IK330" s="92">
        <v>0</v>
      </c>
      <c r="IL330" s="92">
        <v>0</v>
      </c>
      <c r="IM330" s="92">
        <v>0</v>
      </c>
      <c r="IN330" s="92">
        <v>0</v>
      </c>
      <c r="IO330" s="92">
        <v>0</v>
      </c>
      <c r="IP330" s="92">
        <v>0</v>
      </c>
      <c r="IQ330" s="92">
        <v>0</v>
      </c>
      <c r="IR330" s="92">
        <v>0</v>
      </c>
      <c r="IS330" s="92">
        <v>0</v>
      </c>
      <c r="IT330" s="92">
        <v>198.80153300000001</v>
      </c>
      <c r="IU330" s="92">
        <v>3581.4652900000001</v>
      </c>
      <c r="IV330" s="92">
        <v>59.993601699999999</v>
      </c>
      <c r="IW330" s="92">
        <v>32.545572700000001</v>
      </c>
      <c r="IX330" s="92">
        <v>1</v>
      </c>
      <c r="IY330" s="92">
        <v>0</v>
      </c>
      <c r="IZ330" s="92">
        <v>1</v>
      </c>
      <c r="JA330" s="92">
        <v>0</v>
      </c>
      <c r="JB330" s="92">
        <v>-68133.058999999994</v>
      </c>
      <c r="JC330" s="92">
        <v>-3781.95948</v>
      </c>
      <c r="JD330" s="92">
        <v>-13.544956600000001</v>
      </c>
      <c r="JE330" s="92">
        <v>-38.534595000000003</v>
      </c>
      <c r="JF330" s="92">
        <v>-2.1389950600000001</v>
      </c>
      <c r="JG330" s="92">
        <v>5.5228537699999997E-2</v>
      </c>
      <c r="JH330" s="92">
        <v>0.99495756999999996</v>
      </c>
      <c r="JI330" s="92">
        <v>18.015280000000001</v>
      </c>
      <c r="JJ330" s="92">
        <v>59.8061279</v>
      </c>
      <c r="JK330" s="92">
        <v>0</v>
      </c>
      <c r="JL330" s="92">
        <v>0</v>
      </c>
      <c r="JM330" s="92">
        <v>0</v>
      </c>
      <c r="JN330" s="92">
        <v>0</v>
      </c>
      <c r="JO330" s="92">
        <v>0</v>
      </c>
      <c r="JP330" s="92">
        <v>0</v>
      </c>
      <c r="JQ330" s="92">
        <v>0</v>
      </c>
      <c r="JR330" s="92">
        <v>0</v>
      </c>
      <c r="JS330" s="92">
        <v>0</v>
      </c>
      <c r="JT330" s="92">
        <v>0</v>
      </c>
      <c r="JU330" s="92">
        <v>0</v>
      </c>
      <c r="JV330" s="92">
        <v>0</v>
      </c>
      <c r="JW330" s="92">
        <v>0</v>
      </c>
      <c r="JX330" s="92">
        <v>0</v>
      </c>
      <c r="JY330" s="92">
        <v>0</v>
      </c>
      <c r="JZ330" s="92">
        <v>0</v>
      </c>
      <c r="KA330" s="92">
        <v>0</v>
      </c>
      <c r="KB330" s="92">
        <v>0</v>
      </c>
      <c r="KC330" s="92">
        <v>0</v>
      </c>
      <c r="KD330" s="92">
        <v>0</v>
      </c>
      <c r="KE330" s="92">
        <v>0</v>
      </c>
      <c r="KF330" s="92">
        <v>0</v>
      </c>
      <c r="KG330" s="92">
        <v>0</v>
      </c>
      <c r="KH330" s="92">
        <v>0</v>
      </c>
      <c r="KI330" s="92">
        <v>0</v>
      </c>
      <c r="KJ330" s="92">
        <v>0</v>
      </c>
      <c r="KK330" s="92">
        <v>0</v>
      </c>
      <c r="KL330" s="92">
        <v>0</v>
      </c>
      <c r="KM330" s="92">
        <v>0</v>
      </c>
      <c r="KN330" s="92">
        <v>0</v>
      </c>
      <c r="KO330" s="92">
        <v>0</v>
      </c>
      <c r="KP330" s="92">
        <v>0</v>
      </c>
      <c r="KQ330" s="92">
        <v>0</v>
      </c>
      <c r="KR330" s="92">
        <v>0</v>
      </c>
      <c r="KS330" s="92">
        <v>0</v>
      </c>
      <c r="KT330" s="92">
        <v>0</v>
      </c>
      <c r="KU330" s="92">
        <v>0</v>
      </c>
      <c r="KV330" s="92">
        <v>0</v>
      </c>
      <c r="KW330" s="92">
        <v>0</v>
      </c>
      <c r="KX330" s="92">
        <v>0</v>
      </c>
      <c r="KY330" s="92">
        <v>0</v>
      </c>
      <c r="KZ330" s="92">
        <v>0</v>
      </c>
      <c r="LA330" s="92">
        <v>0</v>
      </c>
      <c r="LB330" s="92">
        <v>0</v>
      </c>
      <c r="LC330" s="92">
        <v>0</v>
      </c>
      <c r="LD330" s="92">
        <v>0</v>
      </c>
      <c r="LE330" s="92">
        <v>0</v>
      </c>
      <c r="LF330" s="92">
        <v>0</v>
      </c>
      <c r="LG330" s="92">
        <v>0</v>
      </c>
      <c r="LH330" s="92">
        <v>0</v>
      </c>
      <c r="LI330" s="92">
        <v>0</v>
      </c>
      <c r="LJ330" s="92">
        <v>0</v>
      </c>
      <c r="LK330" s="92">
        <v>0</v>
      </c>
      <c r="LL330" s="92">
        <v>0</v>
      </c>
      <c r="LM330" s="92">
        <v>0</v>
      </c>
      <c r="LN330" s="92">
        <v>0</v>
      </c>
      <c r="LO330" s="92">
        <v>0</v>
      </c>
      <c r="LP330" s="92">
        <v>0</v>
      </c>
      <c r="LQ330" s="92">
        <v>0</v>
      </c>
      <c r="LR330" s="92">
        <v>12.08441</v>
      </c>
      <c r="LS330" s="92">
        <v>0</v>
      </c>
      <c r="LT330" s="92">
        <v>0</v>
      </c>
      <c r="LU330" s="92">
        <v>0</v>
      </c>
      <c r="LV330" s="92">
        <v>0</v>
      </c>
      <c r="LW330" s="92">
        <v>0</v>
      </c>
      <c r="LX330" s="92">
        <v>0</v>
      </c>
      <c r="LY330" s="92">
        <v>0</v>
      </c>
      <c r="LZ330" s="92">
        <v>0</v>
      </c>
      <c r="MA330" s="92">
        <v>0</v>
      </c>
      <c r="MB330" s="92">
        <v>0</v>
      </c>
      <c r="MC330" s="92">
        <v>0</v>
      </c>
      <c r="MD330" s="92">
        <v>0</v>
      </c>
      <c r="ME330" s="92">
        <v>0</v>
      </c>
      <c r="MF330" s="92">
        <v>0</v>
      </c>
      <c r="MG330" s="92">
        <v>0</v>
      </c>
      <c r="MH330" s="92">
        <v>0</v>
      </c>
      <c r="MI330" s="92">
        <v>0</v>
      </c>
      <c r="MJ330" s="92">
        <v>0</v>
      </c>
      <c r="MK330" s="92">
        <v>0</v>
      </c>
      <c r="ML330" s="92">
        <v>0</v>
      </c>
      <c r="MM330" s="92">
        <v>0</v>
      </c>
      <c r="MN330" s="92">
        <v>0</v>
      </c>
      <c r="MO330" s="92">
        <v>0</v>
      </c>
      <c r="MP330" s="92">
        <v>0</v>
      </c>
      <c r="MQ330" s="92">
        <v>0</v>
      </c>
      <c r="MR330" s="92">
        <v>0</v>
      </c>
      <c r="MS330" s="92">
        <v>0</v>
      </c>
      <c r="MT330" s="92">
        <v>0</v>
      </c>
      <c r="MU330" s="92">
        <v>0</v>
      </c>
      <c r="MV330" s="92">
        <v>0</v>
      </c>
      <c r="MW330" s="92">
        <v>0</v>
      </c>
      <c r="MX330" s="92">
        <v>0</v>
      </c>
      <c r="MY330" s="92">
        <v>0</v>
      </c>
      <c r="MZ330" s="92">
        <v>0</v>
      </c>
      <c r="NA330" s="92">
        <v>0</v>
      </c>
      <c r="NB330" s="92">
        <v>0</v>
      </c>
      <c r="NC330" s="92">
        <v>0</v>
      </c>
      <c r="ND330" s="92">
        <v>0</v>
      </c>
      <c r="NE330" s="92">
        <v>0</v>
      </c>
      <c r="NF330" s="92">
        <v>0</v>
      </c>
      <c r="NG330" s="92">
        <v>0</v>
      </c>
      <c r="NH330" s="92">
        <v>0</v>
      </c>
      <c r="NI330" s="92">
        <v>0</v>
      </c>
      <c r="NJ330" s="92">
        <v>0</v>
      </c>
      <c r="NK330" s="92">
        <v>0</v>
      </c>
      <c r="NL330" s="92">
        <v>0</v>
      </c>
      <c r="NM330" s="92">
        <v>0</v>
      </c>
      <c r="NN330" s="92">
        <v>0</v>
      </c>
      <c r="NO330" s="92">
        <v>0</v>
      </c>
      <c r="NP330" s="92">
        <v>0</v>
      </c>
      <c r="NQ330" s="92">
        <v>0</v>
      </c>
      <c r="NR330" s="92">
        <v>0</v>
      </c>
      <c r="NS330" s="92">
        <v>0</v>
      </c>
      <c r="NT330" s="92">
        <v>0</v>
      </c>
      <c r="NU330" s="92">
        <v>0</v>
      </c>
      <c r="NV330" s="92">
        <v>0</v>
      </c>
      <c r="NW330" s="92">
        <v>0</v>
      </c>
      <c r="NX330" s="92">
        <v>0</v>
      </c>
      <c r="NY330" s="92">
        <v>0</v>
      </c>
      <c r="NZ330" s="92">
        <v>0</v>
      </c>
      <c r="OA330" s="92">
        <v>0</v>
      </c>
      <c r="OB330" s="92">
        <v>1</v>
      </c>
      <c r="OC330" s="92">
        <v>0</v>
      </c>
      <c r="OD330" s="92">
        <v>0</v>
      </c>
      <c r="OE330" s="92">
        <v>0</v>
      </c>
      <c r="OF330" s="92">
        <v>0</v>
      </c>
      <c r="OG330" s="92">
        <v>0</v>
      </c>
      <c r="OH330" s="92">
        <v>0</v>
      </c>
      <c r="OI330" s="92">
        <v>0</v>
      </c>
      <c r="OJ330" s="92">
        <v>0</v>
      </c>
      <c r="OK330" s="92">
        <v>0</v>
      </c>
      <c r="OL330" s="92">
        <v>0</v>
      </c>
      <c r="OM330" s="92">
        <v>0</v>
      </c>
      <c r="ON330" s="92">
        <v>0</v>
      </c>
      <c r="OO330" s="92">
        <v>0</v>
      </c>
      <c r="OP330" s="92">
        <v>0</v>
      </c>
      <c r="OQ330" s="92">
        <v>0</v>
      </c>
      <c r="OR330" s="92">
        <v>0</v>
      </c>
      <c r="OS330" s="92">
        <v>0</v>
      </c>
      <c r="OT330" s="92">
        <v>0</v>
      </c>
      <c r="OU330" s="92">
        <v>0</v>
      </c>
      <c r="OV330" s="92">
        <v>0</v>
      </c>
      <c r="OW330" s="92">
        <v>0</v>
      </c>
      <c r="OX330" s="92">
        <v>0</v>
      </c>
      <c r="OY330" s="92">
        <v>0</v>
      </c>
      <c r="OZ330" s="92">
        <v>0</v>
      </c>
      <c r="PA330" s="92">
        <v>0</v>
      </c>
      <c r="PB330" s="92">
        <v>0</v>
      </c>
      <c r="PC330" s="92">
        <v>0</v>
      </c>
      <c r="PD330" s="92">
        <v>0</v>
      </c>
      <c r="PE330" s="92">
        <v>0</v>
      </c>
      <c r="PF330" s="92">
        <v>0</v>
      </c>
      <c r="PG330" s="92">
        <v>0</v>
      </c>
      <c r="PH330" s="92">
        <v>0</v>
      </c>
      <c r="PI330" s="92">
        <v>0</v>
      </c>
      <c r="PJ330" s="92">
        <v>0</v>
      </c>
      <c r="PK330" s="92">
        <v>0</v>
      </c>
      <c r="PL330" s="92">
        <v>0</v>
      </c>
      <c r="PM330" s="92">
        <v>0</v>
      </c>
      <c r="PN330" s="92">
        <v>0</v>
      </c>
      <c r="PO330" s="92">
        <v>0</v>
      </c>
      <c r="PP330" s="92">
        <v>0</v>
      </c>
      <c r="PQ330" s="92">
        <v>0</v>
      </c>
      <c r="PR330" s="92">
        <v>0</v>
      </c>
      <c r="PS330" s="92">
        <v>0</v>
      </c>
      <c r="PT330" s="92">
        <v>0</v>
      </c>
      <c r="PU330" s="92">
        <v>0</v>
      </c>
      <c r="PV330" s="92">
        <v>0</v>
      </c>
      <c r="PW330" s="92">
        <v>0</v>
      </c>
      <c r="PX330" s="92">
        <v>0</v>
      </c>
      <c r="PY330" s="92">
        <v>0</v>
      </c>
      <c r="PZ330" s="92">
        <v>0</v>
      </c>
      <c r="QA330" s="92">
        <v>0</v>
      </c>
      <c r="QB330" s="92">
        <v>0</v>
      </c>
      <c r="QC330" s="92">
        <v>0</v>
      </c>
      <c r="QD330" s="92">
        <v>0</v>
      </c>
      <c r="QE330" s="92">
        <v>0</v>
      </c>
      <c r="QF330" s="92">
        <v>0</v>
      </c>
      <c r="QG330" s="92">
        <v>0</v>
      </c>
      <c r="QH330" s="92">
        <v>0</v>
      </c>
      <c r="QI330" s="92">
        <v>0</v>
      </c>
      <c r="QJ330" s="92">
        <v>0</v>
      </c>
      <c r="QK330" s="92">
        <v>0</v>
      </c>
      <c r="QL330" s="92">
        <v>895.36632199999997</v>
      </c>
      <c r="QM330" s="92">
        <v>0</v>
      </c>
      <c r="QN330" s="92">
        <v>0</v>
      </c>
      <c r="QO330" s="92">
        <v>0</v>
      </c>
      <c r="QP330" s="92">
        <v>0</v>
      </c>
      <c r="QQ330" s="92">
        <v>0</v>
      </c>
      <c r="QR330" s="92">
        <v>0</v>
      </c>
      <c r="QS330" s="92">
        <v>0</v>
      </c>
      <c r="QT330" s="92">
        <v>0</v>
      </c>
      <c r="QU330" s="92">
        <v>0</v>
      </c>
      <c r="QV330" s="92">
        <v>0</v>
      </c>
      <c r="QW330" s="92">
        <v>0</v>
      </c>
      <c r="QX330" s="92">
        <v>0</v>
      </c>
      <c r="QY330" s="92">
        <v>0</v>
      </c>
      <c r="QZ330" s="92">
        <v>0</v>
      </c>
      <c r="RA330" s="92">
        <v>0</v>
      </c>
      <c r="RB330" s="92">
        <v>0</v>
      </c>
      <c r="RC330" s="92">
        <v>0</v>
      </c>
      <c r="RD330" s="92">
        <v>0</v>
      </c>
      <c r="RE330" s="92">
        <v>0</v>
      </c>
      <c r="RF330" s="92">
        <v>0</v>
      </c>
      <c r="RG330" s="92">
        <v>0</v>
      </c>
      <c r="RH330" s="92">
        <v>0</v>
      </c>
      <c r="RI330" s="92">
        <v>0</v>
      </c>
      <c r="RJ330" s="92">
        <v>0</v>
      </c>
      <c r="RK330" s="92">
        <v>0</v>
      </c>
      <c r="RL330" s="92">
        <v>0</v>
      </c>
      <c r="RM330" s="92">
        <v>0</v>
      </c>
      <c r="RN330" s="92">
        <v>0</v>
      </c>
      <c r="RO330" s="92">
        <v>0</v>
      </c>
      <c r="RP330" s="92">
        <v>0</v>
      </c>
      <c r="RQ330" s="92">
        <v>0</v>
      </c>
      <c r="RR330" s="92">
        <v>0</v>
      </c>
      <c r="RS330" s="92">
        <v>0</v>
      </c>
      <c r="RT330" s="92">
        <v>0</v>
      </c>
      <c r="RU330" s="92">
        <v>0</v>
      </c>
      <c r="RV330" s="92">
        <v>0</v>
      </c>
      <c r="RW330" s="92">
        <v>0</v>
      </c>
      <c r="RX330" s="92">
        <v>0</v>
      </c>
      <c r="RY330" s="92">
        <v>0</v>
      </c>
      <c r="RZ330" s="92">
        <v>0</v>
      </c>
      <c r="SA330" s="92">
        <v>0</v>
      </c>
      <c r="SB330" s="92">
        <v>0</v>
      </c>
      <c r="SC330" s="92">
        <v>0</v>
      </c>
      <c r="SD330" s="92">
        <v>0</v>
      </c>
      <c r="SE330" s="92">
        <v>0</v>
      </c>
      <c r="SF330" s="92">
        <v>0</v>
      </c>
      <c r="SG330" s="92">
        <v>0</v>
      </c>
      <c r="SH330" s="92">
        <v>0</v>
      </c>
      <c r="SI330" s="92">
        <v>0</v>
      </c>
      <c r="SJ330" s="92">
        <v>0</v>
      </c>
      <c r="SK330" s="92">
        <v>0</v>
      </c>
      <c r="SL330" s="92">
        <v>0</v>
      </c>
      <c r="SM330" s="92">
        <v>0</v>
      </c>
      <c r="SN330" s="92">
        <v>0</v>
      </c>
      <c r="SO330" s="92">
        <v>0</v>
      </c>
      <c r="SP330" s="92">
        <v>0</v>
      </c>
      <c r="SQ330" s="92">
        <v>0</v>
      </c>
      <c r="SR330" s="92">
        <v>0</v>
      </c>
      <c r="SS330" s="92">
        <v>0</v>
      </c>
      <c r="ST330" s="92">
        <v>0</v>
      </c>
      <c r="SU330" s="92">
        <v>0</v>
      </c>
      <c r="SV330" s="92">
        <v>1</v>
      </c>
      <c r="SW330" s="92">
        <v>0</v>
      </c>
      <c r="SX330" s="92">
        <v>0</v>
      </c>
      <c r="SY330" s="92">
        <v>12.08441</v>
      </c>
      <c r="SZ330" s="92">
        <v>895.36632199999997</v>
      </c>
      <c r="TA330" s="92">
        <v>6.4616867400000002</v>
      </c>
      <c r="TB330" s="92">
        <v>32.545572700000001</v>
      </c>
      <c r="TC330" s="92">
        <v>1</v>
      </c>
      <c r="TD330" s="92">
        <v>0</v>
      </c>
      <c r="TE330" s="92">
        <v>0</v>
      </c>
      <c r="TF330" s="92">
        <v>1</v>
      </c>
      <c r="TG330" s="92">
        <v>-235363.43799999999</v>
      </c>
      <c r="TH330" s="92">
        <v>-3176.60851</v>
      </c>
      <c r="TI330" s="92">
        <v>-2.8442282799999998</v>
      </c>
      <c r="TJ330" s="92">
        <v>-69.649435800000006</v>
      </c>
      <c r="TK330" s="92">
        <v>-0.94003126599999998</v>
      </c>
      <c r="TL330" s="92">
        <v>3.1169389799999999E-2</v>
      </c>
      <c r="TM330" s="92">
        <v>2.3094236299999999</v>
      </c>
      <c r="TN330" s="92">
        <v>74.092680000000001</v>
      </c>
      <c r="TO330" s="92">
        <v>0</v>
      </c>
      <c r="TP330" s="92">
        <v>0</v>
      </c>
      <c r="TQ330" s="92">
        <v>-19094197.267200001</v>
      </c>
      <c r="TR330" s="92">
        <v>0</v>
      </c>
      <c r="TS330" s="92">
        <v>0</v>
      </c>
      <c r="TT330" s="92">
        <v>0</v>
      </c>
      <c r="TU330" s="92">
        <v>0</v>
      </c>
      <c r="TV330" s="92">
        <v>0</v>
      </c>
      <c r="TW330" s="92">
        <v>0</v>
      </c>
      <c r="TX330" s="92">
        <v>0</v>
      </c>
      <c r="TY330" s="92">
        <v>0</v>
      </c>
      <c r="TZ330" s="92">
        <v>0</v>
      </c>
      <c r="UA330" s="92">
        <v>0</v>
      </c>
      <c r="UB330" s="92">
        <v>0</v>
      </c>
      <c r="UC330" s="92">
        <v>0</v>
      </c>
      <c r="UD330" s="92">
        <v>0</v>
      </c>
      <c r="UE330" s="92">
        <v>0</v>
      </c>
      <c r="UF330" s="92">
        <v>0</v>
      </c>
      <c r="UG330" s="92">
        <v>0</v>
      </c>
      <c r="UH330" s="92">
        <v>0</v>
      </c>
      <c r="UI330" s="92">
        <v>0</v>
      </c>
      <c r="UJ330" s="92">
        <v>0</v>
      </c>
      <c r="UK330" s="92">
        <v>0</v>
      </c>
      <c r="UL330" s="92">
        <v>0</v>
      </c>
      <c r="UM330" s="92">
        <v>0</v>
      </c>
      <c r="UN330" s="92">
        <v>0</v>
      </c>
      <c r="UO330" s="92">
        <v>0</v>
      </c>
      <c r="UP330" s="92">
        <v>0</v>
      </c>
      <c r="UQ330" s="92">
        <v>0</v>
      </c>
      <c r="UR330" s="92">
        <v>0</v>
      </c>
      <c r="US330" s="92">
        <v>0</v>
      </c>
      <c r="UT330" s="92">
        <v>0</v>
      </c>
      <c r="UU330" s="92">
        <v>0</v>
      </c>
      <c r="UV330" s="92">
        <v>0</v>
      </c>
      <c r="UW330" s="92">
        <v>0</v>
      </c>
      <c r="UX330" s="92">
        <v>0</v>
      </c>
      <c r="UY330" s="92">
        <v>0</v>
      </c>
      <c r="UZ330" s="92">
        <v>0</v>
      </c>
      <c r="VA330" s="92">
        <v>0</v>
      </c>
      <c r="VB330" s="92">
        <v>0</v>
      </c>
      <c r="VC330" s="92">
        <v>0</v>
      </c>
      <c r="VD330" s="92">
        <v>0</v>
      </c>
      <c r="VE330" s="92">
        <v>0</v>
      </c>
      <c r="VF330" s="92">
        <v>0</v>
      </c>
      <c r="VG330" s="92">
        <v>0</v>
      </c>
      <c r="VH330" s="92">
        <v>0</v>
      </c>
      <c r="VI330" s="92">
        <v>0</v>
      </c>
      <c r="VJ330" s="92">
        <v>0</v>
      </c>
      <c r="VK330" s="92">
        <v>0</v>
      </c>
      <c r="VL330" s="92">
        <v>0</v>
      </c>
      <c r="VM330" s="92">
        <v>0</v>
      </c>
      <c r="VN330" s="92">
        <v>0</v>
      </c>
      <c r="VO330" s="92">
        <v>0</v>
      </c>
      <c r="VP330" s="92">
        <v>0</v>
      </c>
      <c r="VQ330" s="92">
        <v>0</v>
      </c>
      <c r="VR330" s="92">
        <v>0</v>
      </c>
      <c r="VS330" s="92">
        <v>0</v>
      </c>
      <c r="VT330" s="92">
        <v>0</v>
      </c>
      <c r="VU330" s="92">
        <v>0</v>
      </c>
      <c r="VV330" s="92">
        <v>0</v>
      </c>
      <c r="VW330" s="92">
        <v>0</v>
      </c>
      <c r="VX330" s="92">
        <v>0</v>
      </c>
      <c r="VY330" s="92">
        <v>0</v>
      </c>
      <c r="VZ330" s="92">
        <v>0</v>
      </c>
      <c r="WA330" s="92">
        <v>0</v>
      </c>
      <c r="WB330" s="92">
        <v>0</v>
      </c>
      <c r="WC330" s="92">
        <v>0</v>
      </c>
    </row>
    <row r="331" spans="2:601" ht="13.5" customHeight="1">
      <c r="B331" s="851" t="s">
        <v>2989</v>
      </c>
      <c r="C331" s="92">
        <v>0</v>
      </c>
      <c r="D331" s="92">
        <v>363439.08</v>
      </c>
      <c r="E331" s="92">
        <v>-320.67821800000002</v>
      </c>
      <c r="F331" s="92">
        <v>3022.4782100000002</v>
      </c>
      <c r="G331" s="92">
        <v>0</v>
      </c>
      <c r="H331" s="92">
        <v>0</v>
      </c>
      <c r="I331" s="92">
        <v>0</v>
      </c>
      <c r="J331" s="92">
        <v>0</v>
      </c>
      <c r="K331" s="92">
        <v>0</v>
      </c>
      <c r="L331" s="92">
        <v>0</v>
      </c>
      <c r="M331" s="92">
        <v>0</v>
      </c>
      <c r="N331" s="92">
        <v>0</v>
      </c>
      <c r="O331" s="92">
        <v>0</v>
      </c>
      <c r="P331" s="92">
        <v>0</v>
      </c>
      <c r="Q331" s="92">
        <v>0</v>
      </c>
      <c r="R331" s="92">
        <v>0</v>
      </c>
      <c r="S331" s="92">
        <v>0</v>
      </c>
      <c r="T331" s="92">
        <v>0</v>
      </c>
      <c r="U331" s="92">
        <v>0</v>
      </c>
      <c r="V331" s="92">
        <v>0</v>
      </c>
      <c r="W331" s="92">
        <v>0</v>
      </c>
      <c r="X331" s="92">
        <v>0</v>
      </c>
      <c r="Y331" s="92">
        <v>0</v>
      </c>
      <c r="Z331" s="92">
        <v>0</v>
      </c>
      <c r="AA331" s="92">
        <v>0</v>
      </c>
      <c r="AB331" s="92">
        <v>0</v>
      </c>
      <c r="AC331" s="92">
        <v>1.78918914</v>
      </c>
      <c r="AD331" s="92">
        <v>3.1789477600000001E-7</v>
      </c>
      <c r="AE331" s="92">
        <v>0</v>
      </c>
      <c r="AF331" s="92">
        <v>0</v>
      </c>
      <c r="AG331" s="92">
        <v>5.4876223699999997E-2</v>
      </c>
      <c r="AH331" s="92">
        <v>0</v>
      </c>
      <c r="AI331" s="92">
        <v>0.86092396900000001</v>
      </c>
      <c r="AJ331" s="92">
        <v>0</v>
      </c>
      <c r="AK331" s="92">
        <v>0</v>
      </c>
      <c r="AL331" s="92">
        <v>0</v>
      </c>
      <c r="AM331" s="92">
        <v>0</v>
      </c>
      <c r="AN331" s="92">
        <v>0</v>
      </c>
      <c r="AO331" s="92">
        <v>353.83101599999998</v>
      </c>
      <c r="AP331" s="92">
        <v>7995.4667900000004</v>
      </c>
      <c r="AQ331" s="92">
        <v>0</v>
      </c>
      <c r="AR331" s="92">
        <v>1.34885393</v>
      </c>
      <c r="AS331" s="92">
        <v>2.2120680699999999</v>
      </c>
      <c r="AT331" s="92">
        <v>1667.7310199999999</v>
      </c>
      <c r="AU331" s="92">
        <v>0</v>
      </c>
      <c r="AV331" s="92">
        <v>0</v>
      </c>
      <c r="AW331" s="92">
        <v>0.84065460700000005</v>
      </c>
      <c r="AX331" s="92">
        <v>0</v>
      </c>
      <c r="AY331" s="92">
        <v>0</v>
      </c>
      <c r="AZ331" s="92">
        <v>0</v>
      </c>
      <c r="BA331" s="92">
        <v>0</v>
      </c>
      <c r="BB331" s="92">
        <v>0</v>
      </c>
      <c r="BC331" s="92">
        <v>0</v>
      </c>
      <c r="BD331" s="92">
        <v>0</v>
      </c>
      <c r="BE331" s="92">
        <v>0</v>
      </c>
      <c r="BF331" s="92">
        <v>0</v>
      </c>
      <c r="BG331" s="92">
        <v>0</v>
      </c>
      <c r="BH331" s="92">
        <v>0</v>
      </c>
      <c r="BI331" s="92">
        <v>0</v>
      </c>
      <c r="BJ331" s="92">
        <v>0</v>
      </c>
      <c r="BK331" s="92">
        <v>0</v>
      </c>
      <c r="BL331" s="92">
        <v>0</v>
      </c>
      <c r="BM331" s="92">
        <v>0</v>
      </c>
      <c r="BN331" s="92">
        <v>0</v>
      </c>
      <c r="BO331" s="92">
        <v>0</v>
      </c>
      <c r="BP331" s="92">
        <v>0.23166764200000001</v>
      </c>
      <c r="BQ331" s="92">
        <v>0</v>
      </c>
      <c r="BR331" s="92">
        <v>0</v>
      </c>
      <c r="BS331" s="92">
        <v>0</v>
      </c>
      <c r="BT331" s="92">
        <v>0</v>
      </c>
      <c r="BU331" s="92">
        <v>0</v>
      </c>
      <c r="BV331" s="92">
        <v>0</v>
      </c>
      <c r="BW331" s="92">
        <v>0</v>
      </c>
      <c r="BX331" s="92">
        <v>0</v>
      </c>
      <c r="BY331" s="92">
        <v>0</v>
      </c>
      <c r="BZ331" s="92">
        <v>0</v>
      </c>
      <c r="CA331" s="92">
        <v>0</v>
      </c>
      <c r="CB331" s="92">
        <v>0</v>
      </c>
      <c r="CC331" s="92">
        <v>0</v>
      </c>
      <c r="CD331" s="92">
        <v>0</v>
      </c>
      <c r="CE331" s="92">
        <v>0</v>
      </c>
      <c r="CF331" s="92">
        <v>0</v>
      </c>
      <c r="CG331" s="92">
        <v>0</v>
      </c>
      <c r="CH331" s="92">
        <v>0</v>
      </c>
      <c r="CI331" s="92">
        <v>0</v>
      </c>
      <c r="CJ331" s="92">
        <v>0</v>
      </c>
      <c r="CK331" s="92">
        <v>0</v>
      </c>
      <c r="CL331" s="92">
        <v>0</v>
      </c>
      <c r="CM331" s="92">
        <v>1.3713820200000001E-4</v>
      </c>
      <c r="CN331" s="92">
        <v>2.4366075799999999E-11</v>
      </c>
      <c r="CO331" s="92">
        <v>0</v>
      </c>
      <c r="CP331" s="92">
        <v>0</v>
      </c>
      <c r="CQ331" s="92">
        <v>4.2061660900000001E-6</v>
      </c>
      <c r="CR331" s="92">
        <v>0</v>
      </c>
      <c r="CS331" s="92">
        <v>6.5988309000000004E-5</v>
      </c>
      <c r="CT331" s="92">
        <v>0</v>
      </c>
      <c r="CU331" s="92">
        <v>0</v>
      </c>
      <c r="CV331" s="92">
        <v>0</v>
      </c>
      <c r="CW331" s="92">
        <v>0</v>
      </c>
      <c r="CX331" s="92">
        <v>0</v>
      </c>
      <c r="CY331" s="92">
        <v>2.7120525499999999E-2</v>
      </c>
      <c r="CZ331" s="92">
        <v>0.61283847599999997</v>
      </c>
      <c r="DA331" s="92">
        <v>0</v>
      </c>
      <c r="DB331" s="92">
        <v>1.03387283E-4</v>
      </c>
      <c r="DC331" s="92">
        <v>1.6955112899999999E-4</v>
      </c>
      <c r="DD331" s="92">
        <v>0.12782865099999999</v>
      </c>
      <c r="DE331" s="92">
        <v>0</v>
      </c>
      <c r="DF331" s="92">
        <v>0</v>
      </c>
      <c r="DG331" s="92">
        <v>6.4434698000000003E-5</v>
      </c>
      <c r="DH331" s="92">
        <v>0</v>
      </c>
      <c r="DI331" s="92">
        <v>0</v>
      </c>
      <c r="DJ331" s="92">
        <v>0</v>
      </c>
      <c r="DK331" s="92">
        <v>0</v>
      </c>
      <c r="DL331" s="92">
        <v>0</v>
      </c>
      <c r="DM331" s="92">
        <v>0</v>
      </c>
      <c r="DN331" s="92">
        <v>0</v>
      </c>
      <c r="DO331" s="92">
        <v>0</v>
      </c>
      <c r="DP331" s="92">
        <v>0</v>
      </c>
      <c r="DQ331" s="92">
        <v>0</v>
      </c>
      <c r="DR331" s="92">
        <v>0</v>
      </c>
      <c r="DS331" s="92">
        <v>0</v>
      </c>
      <c r="DT331" s="92">
        <v>0</v>
      </c>
      <c r="DU331" s="92">
        <v>0</v>
      </c>
      <c r="DV331" s="92">
        <v>0</v>
      </c>
      <c r="DW331" s="92">
        <v>0</v>
      </c>
      <c r="DX331" s="92">
        <v>0</v>
      </c>
      <c r="DY331" s="92">
        <v>0</v>
      </c>
      <c r="DZ331" s="92">
        <v>54450.7912</v>
      </c>
      <c r="EA331" s="92">
        <v>0</v>
      </c>
      <c r="EB331" s="92">
        <v>0</v>
      </c>
      <c r="EC331" s="92">
        <v>0</v>
      </c>
      <c r="ED331" s="92">
        <v>0</v>
      </c>
      <c r="EE331" s="92">
        <v>0</v>
      </c>
      <c r="EF331" s="92">
        <v>0</v>
      </c>
      <c r="EG331" s="92">
        <v>0</v>
      </c>
      <c r="EH331" s="92">
        <v>0</v>
      </c>
      <c r="EI331" s="92">
        <v>0</v>
      </c>
      <c r="EJ331" s="92">
        <v>0</v>
      </c>
      <c r="EK331" s="92">
        <v>0</v>
      </c>
      <c r="EL331" s="92">
        <v>0</v>
      </c>
      <c r="EM331" s="92">
        <v>0</v>
      </c>
      <c r="EN331" s="92">
        <v>0</v>
      </c>
      <c r="EO331" s="92">
        <v>0</v>
      </c>
      <c r="EP331" s="92">
        <v>0</v>
      </c>
      <c r="EQ331" s="92">
        <v>0</v>
      </c>
      <c r="ER331" s="92">
        <v>0</v>
      </c>
      <c r="ES331" s="92">
        <v>0</v>
      </c>
      <c r="ET331" s="92">
        <v>0</v>
      </c>
      <c r="EU331" s="92">
        <v>0</v>
      </c>
      <c r="EV331" s="92">
        <v>0</v>
      </c>
      <c r="EW331" s="92">
        <v>30.470892899999999</v>
      </c>
      <c r="EX331" s="92">
        <v>3.1178954300000003E-5</v>
      </c>
      <c r="EY331" s="92">
        <v>0</v>
      </c>
      <c r="EZ331" s="92">
        <v>0</v>
      </c>
      <c r="FA331" s="92">
        <v>7.2467510600000002</v>
      </c>
      <c r="FB331" s="92">
        <v>0</v>
      </c>
      <c r="FC331" s="92">
        <v>73.173983100000001</v>
      </c>
      <c r="FD331" s="92">
        <v>0</v>
      </c>
      <c r="FE331" s="92">
        <v>0</v>
      </c>
      <c r="FF331" s="92">
        <v>0</v>
      </c>
      <c r="FG331" s="92">
        <v>0</v>
      </c>
      <c r="FH331" s="92">
        <v>0</v>
      </c>
      <c r="FI331" s="92">
        <v>11322.1679</v>
      </c>
      <c r="FJ331" s="92">
        <v>223980.84899999999</v>
      </c>
      <c r="FK331" s="92">
        <v>0</v>
      </c>
      <c r="FL331" s="92">
        <v>62.054753300000002</v>
      </c>
      <c r="FM331" s="92">
        <v>61.960911299999999</v>
      </c>
      <c r="FN331" s="92">
        <v>73396.508600000001</v>
      </c>
      <c r="FO331" s="92">
        <v>0</v>
      </c>
      <c r="FP331" s="92">
        <v>0</v>
      </c>
      <c r="FQ331" s="92">
        <v>53.856369299999997</v>
      </c>
      <c r="FR331" s="92">
        <v>0</v>
      </c>
      <c r="FS331" s="92">
        <v>0</v>
      </c>
      <c r="FT331" s="92">
        <v>0</v>
      </c>
      <c r="FU331" s="92">
        <v>0</v>
      </c>
      <c r="FV331" s="92">
        <v>0</v>
      </c>
      <c r="FW331" s="92">
        <v>0</v>
      </c>
      <c r="FX331" s="92">
        <v>0</v>
      </c>
      <c r="FY331" s="92">
        <v>0</v>
      </c>
      <c r="FZ331" s="92">
        <v>0</v>
      </c>
      <c r="GA331" s="92">
        <v>0</v>
      </c>
      <c r="GB331" s="92">
        <v>0</v>
      </c>
      <c r="GC331" s="92">
        <v>0</v>
      </c>
      <c r="GD331" s="92">
        <v>0</v>
      </c>
      <c r="GE331" s="92">
        <v>0</v>
      </c>
      <c r="GF331" s="92">
        <v>0</v>
      </c>
      <c r="GG331" s="92">
        <v>0</v>
      </c>
      <c r="GH331" s="92">
        <v>0</v>
      </c>
      <c r="GI331" s="92">
        <v>0</v>
      </c>
      <c r="GJ331" s="92">
        <v>0.149820958</v>
      </c>
      <c r="GK331" s="92">
        <v>0</v>
      </c>
      <c r="GL331" s="92">
        <v>0</v>
      </c>
      <c r="GM331" s="92">
        <v>0</v>
      </c>
      <c r="GN331" s="92">
        <v>0</v>
      </c>
      <c r="GO331" s="92">
        <v>0</v>
      </c>
      <c r="GP331" s="92">
        <v>0</v>
      </c>
      <c r="GQ331" s="92">
        <v>0</v>
      </c>
      <c r="GR331" s="92">
        <v>0</v>
      </c>
      <c r="GS331" s="92">
        <v>0</v>
      </c>
      <c r="GT331" s="92">
        <v>0</v>
      </c>
      <c r="GU331" s="92">
        <v>0</v>
      </c>
      <c r="GV331" s="92">
        <v>0</v>
      </c>
      <c r="GW331" s="92">
        <v>0</v>
      </c>
      <c r="GX331" s="92">
        <v>0</v>
      </c>
      <c r="GY331" s="92">
        <v>0</v>
      </c>
      <c r="GZ331" s="92">
        <v>0</v>
      </c>
      <c r="HA331" s="92">
        <v>0</v>
      </c>
      <c r="HB331" s="92">
        <v>0</v>
      </c>
      <c r="HC331" s="92">
        <v>0</v>
      </c>
      <c r="HD331" s="92">
        <v>0</v>
      </c>
      <c r="HE331" s="92">
        <v>0</v>
      </c>
      <c r="HF331" s="92">
        <v>0</v>
      </c>
      <c r="HG331" s="92">
        <v>8.3840441400000003E-5</v>
      </c>
      <c r="HH331" s="92">
        <v>8.5788667100000005E-11</v>
      </c>
      <c r="HI331" s="92">
        <v>0</v>
      </c>
      <c r="HJ331" s="92">
        <v>0</v>
      </c>
      <c r="HK331" s="92">
        <v>1.9939383099999999E-5</v>
      </c>
      <c r="HL331" s="92">
        <v>0</v>
      </c>
      <c r="HM331" s="92">
        <v>2.01337685E-4</v>
      </c>
      <c r="HN331" s="92">
        <v>0</v>
      </c>
      <c r="HO331" s="92">
        <v>0</v>
      </c>
      <c r="HP331" s="92">
        <v>0</v>
      </c>
      <c r="HQ331" s="92">
        <v>0</v>
      </c>
      <c r="HR331" s="92">
        <v>0</v>
      </c>
      <c r="HS331" s="92">
        <v>3.1152863100000001E-2</v>
      </c>
      <c r="HT331" s="92">
        <v>0.61628168500000002</v>
      </c>
      <c r="HU331" s="92">
        <v>0</v>
      </c>
      <c r="HV331" s="92">
        <v>1.70743205E-4</v>
      </c>
      <c r="HW331" s="92">
        <v>1.7048499900000001E-4</v>
      </c>
      <c r="HX331" s="92">
        <v>0.20194996200000001</v>
      </c>
      <c r="HY331" s="92">
        <v>0</v>
      </c>
      <c r="HZ331" s="92">
        <v>0</v>
      </c>
      <c r="IA331" s="92">
        <v>1.4818540999999999E-4</v>
      </c>
      <c r="IB331" s="92">
        <v>0</v>
      </c>
      <c r="IC331" s="92">
        <v>0</v>
      </c>
      <c r="ID331" s="92">
        <v>0</v>
      </c>
      <c r="IE331" s="92">
        <v>0</v>
      </c>
      <c r="IF331" s="92">
        <v>0</v>
      </c>
      <c r="IG331" s="92">
        <v>0</v>
      </c>
      <c r="IH331" s="92">
        <v>0</v>
      </c>
      <c r="II331" s="92">
        <v>0</v>
      </c>
      <c r="IJ331" s="92">
        <v>0</v>
      </c>
      <c r="IK331" s="92">
        <v>0</v>
      </c>
      <c r="IL331" s="92">
        <v>0</v>
      </c>
      <c r="IM331" s="92">
        <v>0</v>
      </c>
      <c r="IN331" s="92">
        <v>0</v>
      </c>
      <c r="IO331" s="92">
        <v>0</v>
      </c>
      <c r="IP331" s="92">
        <v>0</v>
      </c>
      <c r="IQ331" s="92">
        <v>0</v>
      </c>
      <c r="IR331" s="92">
        <v>0</v>
      </c>
      <c r="IS331" s="92">
        <v>0</v>
      </c>
      <c r="IT331" s="92">
        <v>13046.613600000001</v>
      </c>
      <c r="IU331" s="92">
        <v>363439.08</v>
      </c>
      <c r="IV331" s="92">
        <v>7564856.0199999996</v>
      </c>
      <c r="IW331" s="92">
        <v>140.24962099999999</v>
      </c>
      <c r="IX331" s="92">
        <v>0.96597701999999996</v>
      </c>
      <c r="IY331" s="92">
        <v>0.99997491199999999</v>
      </c>
      <c r="IZ331" s="92">
        <v>2.50880601E-5</v>
      </c>
      <c r="JA331" s="92">
        <v>0</v>
      </c>
      <c r="JB331" s="92">
        <v>-24579.421699999999</v>
      </c>
      <c r="JC331" s="92">
        <v>-882.343796</v>
      </c>
      <c r="JD331" s="92">
        <v>-320.67821800000002</v>
      </c>
      <c r="JE331" s="92">
        <v>2.0586144399999999</v>
      </c>
      <c r="JF331" s="92">
        <v>7.3899447100000001E-2</v>
      </c>
      <c r="JG331" s="92">
        <v>2.87439126E-5</v>
      </c>
      <c r="JH331" s="92">
        <v>8.0071821499999997E-4</v>
      </c>
      <c r="JI331" s="92">
        <v>27.856966700000001</v>
      </c>
      <c r="JJ331" s="92">
        <v>0</v>
      </c>
      <c r="JK331" s="92">
        <v>0</v>
      </c>
      <c r="JL331" s="92">
        <v>0</v>
      </c>
      <c r="JM331" s="92">
        <v>0</v>
      </c>
      <c r="JN331" s="92">
        <v>0</v>
      </c>
      <c r="JO331" s="92">
        <v>0</v>
      </c>
      <c r="JP331" s="92">
        <v>0</v>
      </c>
      <c r="JQ331" s="92">
        <v>0</v>
      </c>
      <c r="JR331" s="92">
        <v>0</v>
      </c>
      <c r="JS331" s="92">
        <v>0</v>
      </c>
      <c r="JT331" s="92">
        <v>0</v>
      </c>
      <c r="JU331" s="92">
        <v>0</v>
      </c>
      <c r="JV331" s="92">
        <v>0</v>
      </c>
      <c r="JW331" s="92">
        <v>0</v>
      </c>
      <c r="JX331" s="92">
        <v>0</v>
      </c>
      <c r="JY331" s="92">
        <v>0</v>
      </c>
      <c r="JZ331" s="92">
        <v>0</v>
      </c>
      <c r="KA331" s="92">
        <v>0</v>
      </c>
      <c r="KB331" s="92">
        <v>0</v>
      </c>
      <c r="KC331" s="92">
        <v>0</v>
      </c>
      <c r="KD331" s="92">
        <v>0</v>
      </c>
      <c r="KE331" s="92">
        <v>0</v>
      </c>
      <c r="KF331" s="92">
        <v>0</v>
      </c>
      <c r="KG331" s="92">
        <v>0</v>
      </c>
      <c r="KH331" s="92">
        <v>0</v>
      </c>
      <c r="KI331" s="92">
        <v>0</v>
      </c>
      <c r="KJ331" s="92">
        <v>0</v>
      </c>
      <c r="KK331" s="92">
        <v>0</v>
      </c>
      <c r="KL331" s="92">
        <v>0</v>
      </c>
      <c r="KM331" s="92">
        <v>0</v>
      </c>
      <c r="KN331" s="92">
        <v>0</v>
      </c>
      <c r="KO331" s="92">
        <v>0</v>
      </c>
      <c r="KP331" s="92">
        <v>0</v>
      </c>
      <c r="KQ331" s="92">
        <v>0</v>
      </c>
      <c r="KR331" s="92">
        <v>0</v>
      </c>
      <c r="KS331" s="92">
        <v>0</v>
      </c>
      <c r="KT331" s="92">
        <v>0</v>
      </c>
      <c r="KU331" s="92">
        <v>0</v>
      </c>
      <c r="KV331" s="92">
        <v>0</v>
      </c>
      <c r="KW331" s="92">
        <v>0</v>
      </c>
      <c r="KX331" s="92">
        <v>0</v>
      </c>
      <c r="KY331" s="92">
        <v>0</v>
      </c>
      <c r="KZ331" s="92">
        <v>0</v>
      </c>
      <c r="LA331" s="92">
        <v>0</v>
      </c>
      <c r="LB331" s="92">
        <v>0</v>
      </c>
      <c r="LC331" s="92">
        <v>0</v>
      </c>
      <c r="LD331" s="92">
        <v>0</v>
      </c>
      <c r="LE331" s="92">
        <v>0</v>
      </c>
      <c r="LF331" s="92">
        <v>0</v>
      </c>
      <c r="LG331" s="92">
        <v>0</v>
      </c>
      <c r="LH331" s="92">
        <v>0</v>
      </c>
      <c r="LI331" s="92">
        <v>0</v>
      </c>
      <c r="LJ331" s="92">
        <v>0</v>
      </c>
      <c r="LK331" s="92">
        <v>0</v>
      </c>
      <c r="LL331" s="92">
        <v>0</v>
      </c>
      <c r="LM331" s="92">
        <v>0</v>
      </c>
      <c r="LN331" s="92">
        <v>0</v>
      </c>
      <c r="LO331" s="92">
        <v>0</v>
      </c>
      <c r="LP331" s="92">
        <v>0</v>
      </c>
      <c r="LQ331" s="92">
        <v>0</v>
      </c>
      <c r="LR331" s="92">
        <v>0</v>
      </c>
      <c r="LS331" s="92">
        <v>0</v>
      </c>
      <c r="LT331" s="92">
        <v>0</v>
      </c>
      <c r="LU331" s="92">
        <v>0</v>
      </c>
      <c r="LV331" s="92">
        <v>0</v>
      </c>
      <c r="LW331" s="92">
        <v>0</v>
      </c>
      <c r="LX331" s="92">
        <v>0</v>
      </c>
      <c r="LY331" s="92">
        <v>0</v>
      </c>
      <c r="LZ331" s="92">
        <v>0</v>
      </c>
      <c r="MA331" s="92">
        <v>0</v>
      </c>
      <c r="MB331" s="92">
        <v>0</v>
      </c>
      <c r="MC331" s="92">
        <v>0</v>
      </c>
      <c r="MD331" s="92">
        <v>0</v>
      </c>
      <c r="ME331" s="92">
        <v>0</v>
      </c>
      <c r="MF331" s="92">
        <v>0</v>
      </c>
      <c r="MG331" s="92">
        <v>0</v>
      </c>
      <c r="MH331" s="92">
        <v>0</v>
      </c>
      <c r="MI331" s="92">
        <v>0</v>
      </c>
      <c r="MJ331" s="92">
        <v>0</v>
      </c>
      <c r="MK331" s="92">
        <v>0</v>
      </c>
      <c r="ML331" s="92">
        <v>0</v>
      </c>
      <c r="MM331" s="92">
        <v>0</v>
      </c>
      <c r="MN331" s="92">
        <v>0</v>
      </c>
      <c r="MO331" s="92">
        <v>0</v>
      </c>
      <c r="MP331" s="92">
        <v>0</v>
      </c>
      <c r="MQ331" s="92">
        <v>0</v>
      </c>
      <c r="MR331" s="92">
        <v>0</v>
      </c>
      <c r="MS331" s="92">
        <v>0</v>
      </c>
      <c r="MT331" s="92">
        <v>0</v>
      </c>
      <c r="MU331" s="92">
        <v>0</v>
      </c>
      <c r="MV331" s="92">
        <v>0</v>
      </c>
      <c r="MW331" s="92">
        <v>0</v>
      </c>
      <c r="MX331" s="92">
        <v>0</v>
      </c>
      <c r="MY331" s="92">
        <v>0</v>
      </c>
      <c r="MZ331" s="92">
        <v>0</v>
      </c>
      <c r="NA331" s="92">
        <v>0</v>
      </c>
      <c r="NB331" s="92">
        <v>0</v>
      </c>
      <c r="NC331" s="92">
        <v>0</v>
      </c>
      <c r="ND331" s="92">
        <v>0</v>
      </c>
      <c r="NE331" s="92">
        <v>0</v>
      </c>
      <c r="NF331" s="92">
        <v>0</v>
      </c>
      <c r="NG331" s="92">
        <v>0</v>
      </c>
      <c r="NH331" s="92">
        <v>0</v>
      </c>
      <c r="NI331" s="92">
        <v>0</v>
      </c>
      <c r="NJ331" s="92">
        <v>0</v>
      </c>
      <c r="NK331" s="92">
        <v>0</v>
      </c>
      <c r="NL331" s="92">
        <v>0</v>
      </c>
      <c r="NM331" s="92">
        <v>0</v>
      </c>
      <c r="NN331" s="92">
        <v>0</v>
      </c>
      <c r="NO331" s="92">
        <v>0</v>
      </c>
      <c r="NP331" s="92">
        <v>0</v>
      </c>
      <c r="NQ331" s="92">
        <v>0</v>
      </c>
      <c r="NR331" s="92">
        <v>0</v>
      </c>
      <c r="NS331" s="92">
        <v>0</v>
      </c>
      <c r="NT331" s="92">
        <v>0</v>
      </c>
      <c r="NU331" s="92">
        <v>0</v>
      </c>
      <c r="NV331" s="92">
        <v>0</v>
      </c>
      <c r="NW331" s="92">
        <v>0</v>
      </c>
      <c r="NX331" s="92">
        <v>0</v>
      </c>
      <c r="NY331" s="92">
        <v>0</v>
      </c>
      <c r="NZ331" s="92">
        <v>0</v>
      </c>
      <c r="OA331" s="92">
        <v>0</v>
      </c>
      <c r="OB331" s="92">
        <v>0</v>
      </c>
      <c r="OC331" s="92">
        <v>0</v>
      </c>
      <c r="OD331" s="92">
        <v>0</v>
      </c>
      <c r="OE331" s="92">
        <v>0</v>
      </c>
      <c r="OF331" s="92">
        <v>0</v>
      </c>
      <c r="OG331" s="92">
        <v>0</v>
      </c>
      <c r="OH331" s="92">
        <v>0</v>
      </c>
      <c r="OI331" s="92">
        <v>0</v>
      </c>
      <c r="OJ331" s="92">
        <v>0</v>
      </c>
      <c r="OK331" s="92">
        <v>0</v>
      </c>
      <c r="OL331" s="92">
        <v>0</v>
      </c>
      <c r="OM331" s="92">
        <v>0</v>
      </c>
      <c r="ON331" s="92">
        <v>0</v>
      </c>
      <c r="OO331" s="92">
        <v>0</v>
      </c>
      <c r="OP331" s="92">
        <v>0</v>
      </c>
      <c r="OQ331" s="92">
        <v>0</v>
      </c>
      <c r="OR331" s="92">
        <v>0</v>
      </c>
      <c r="OS331" s="92">
        <v>0</v>
      </c>
      <c r="OT331" s="92">
        <v>0</v>
      </c>
      <c r="OU331" s="92">
        <v>0</v>
      </c>
      <c r="OV331" s="92">
        <v>0</v>
      </c>
      <c r="OW331" s="92">
        <v>0</v>
      </c>
      <c r="OX331" s="92">
        <v>0</v>
      </c>
      <c r="OY331" s="92">
        <v>0</v>
      </c>
      <c r="OZ331" s="92">
        <v>0</v>
      </c>
      <c r="PA331" s="92">
        <v>0</v>
      </c>
      <c r="PB331" s="92">
        <v>0</v>
      </c>
      <c r="PC331" s="92">
        <v>0</v>
      </c>
      <c r="PD331" s="92">
        <v>0</v>
      </c>
      <c r="PE331" s="92">
        <v>0</v>
      </c>
      <c r="PF331" s="92">
        <v>0</v>
      </c>
      <c r="PG331" s="92">
        <v>0</v>
      </c>
      <c r="PH331" s="92">
        <v>0</v>
      </c>
      <c r="PI331" s="92">
        <v>0</v>
      </c>
      <c r="PJ331" s="92">
        <v>0</v>
      </c>
      <c r="PK331" s="92">
        <v>0</v>
      </c>
      <c r="PL331" s="92">
        <v>0</v>
      </c>
      <c r="PM331" s="92">
        <v>0</v>
      </c>
      <c r="PN331" s="92">
        <v>0</v>
      </c>
      <c r="PO331" s="92">
        <v>0</v>
      </c>
      <c r="PP331" s="92">
        <v>0</v>
      </c>
      <c r="PQ331" s="92">
        <v>0</v>
      </c>
      <c r="PR331" s="92">
        <v>0</v>
      </c>
      <c r="PS331" s="92">
        <v>0</v>
      </c>
      <c r="PT331" s="92">
        <v>0</v>
      </c>
      <c r="PU331" s="92">
        <v>0</v>
      </c>
      <c r="PV331" s="92">
        <v>0</v>
      </c>
      <c r="PW331" s="92">
        <v>0</v>
      </c>
      <c r="PX331" s="92">
        <v>0</v>
      </c>
      <c r="PY331" s="92">
        <v>0</v>
      </c>
      <c r="PZ331" s="92">
        <v>0</v>
      </c>
      <c r="QA331" s="92">
        <v>0</v>
      </c>
      <c r="QB331" s="92">
        <v>0</v>
      </c>
      <c r="QC331" s="92">
        <v>0</v>
      </c>
      <c r="QD331" s="92">
        <v>0</v>
      </c>
      <c r="QE331" s="92">
        <v>0</v>
      </c>
      <c r="QF331" s="92">
        <v>0</v>
      </c>
      <c r="QG331" s="92">
        <v>0</v>
      </c>
      <c r="QH331" s="92">
        <v>0</v>
      </c>
      <c r="QI331" s="92">
        <v>0</v>
      </c>
      <c r="QJ331" s="92">
        <v>0</v>
      </c>
      <c r="QK331" s="92">
        <v>0</v>
      </c>
      <c r="QL331" s="92">
        <v>0</v>
      </c>
      <c r="QM331" s="92">
        <v>0</v>
      </c>
      <c r="QN331" s="92">
        <v>0</v>
      </c>
      <c r="QO331" s="92">
        <v>0</v>
      </c>
      <c r="QP331" s="92">
        <v>0</v>
      </c>
      <c r="QQ331" s="92">
        <v>0</v>
      </c>
      <c r="QR331" s="92">
        <v>0</v>
      </c>
      <c r="QS331" s="92">
        <v>0</v>
      </c>
      <c r="QT331" s="92">
        <v>0</v>
      </c>
      <c r="QU331" s="92">
        <v>0</v>
      </c>
      <c r="QV331" s="92">
        <v>0</v>
      </c>
      <c r="QW331" s="92">
        <v>0</v>
      </c>
      <c r="QX331" s="92">
        <v>0</v>
      </c>
      <c r="QY331" s="92">
        <v>0</v>
      </c>
      <c r="QZ331" s="92">
        <v>0</v>
      </c>
      <c r="RA331" s="92">
        <v>0</v>
      </c>
      <c r="RB331" s="92">
        <v>0</v>
      </c>
      <c r="RC331" s="92">
        <v>0</v>
      </c>
      <c r="RD331" s="92">
        <v>0</v>
      </c>
      <c r="RE331" s="92">
        <v>0</v>
      </c>
      <c r="RF331" s="92">
        <v>0</v>
      </c>
      <c r="RG331" s="92">
        <v>0</v>
      </c>
      <c r="RH331" s="92">
        <v>0</v>
      </c>
      <c r="RI331" s="92">
        <v>0</v>
      </c>
      <c r="RJ331" s="92">
        <v>0</v>
      </c>
      <c r="RK331" s="92">
        <v>0</v>
      </c>
      <c r="RL331" s="92">
        <v>0</v>
      </c>
      <c r="RM331" s="92">
        <v>0</v>
      </c>
      <c r="RN331" s="92">
        <v>0</v>
      </c>
      <c r="RO331" s="92">
        <v>0</v>
      </c>
      <c r="RP331" s="92">
        <v>0</v>
      </c>
      <c r="RQ331" s="92">
        <v>0</v>
      </c>
      <c r="RR331" s="92">
        <v>0</v>
      </c>
      <c r="RS331" s="92">
        <v>0</v>
      </c>
      <c r="RT331" s="92">
        <v>0</v>
      </c>
      <c r="RU331" s="92">
        <v>0</v>
      </c>
      <c r="RV331" s="92">
        <v>0</v>
      </c>
      <c r="RW331" s="92">
        <v>0</v>
      </c>
      <c r="RX331" s="92">
        <v>0</v>
      </c>
      <c r="RY331" s="92">
        <v>0</v>
      </c>
      <c r="RZ331" s="92">
        <v>0</v>
      </c>
      <c r="SA331" s="92">
        <v>0</v>
      </c>
      <c r="SB331" s="92">
        <v>0</v>
      </c>
      <c r="SC331" s="92">
        <v>0</v>
      </c>
      <c r="SD331" s="92">
        <v>0</v>
      </c>
      <c r="SE331" s="92">
        <v>0</v>
      </c>
      <c r="SF331" s="92">
        <v>0</v>
      </c>
      <c r="SG331" s="92">
        <v>0</v>
      </c>
      <c r="SH331" s="92">
        <v>0</v>
      </c>
      <c r="SI331" s="92">
        <v>0</v>
      </c>
      <c r="SJ331" s="92">
        <v>0</v>
      </c>
      <c r="SK331" s="92">
        <v>0</v>
      </c>
      <c r="SL331" s="92">
        <v>0</v>
      </c>
      <c r="SM331" s="92">
        <v>0</v>
      </c>
      <c r="SN331" s="92">
        <v>0</v>
      </c>
      <c r="SO331" s="92">
        <v>0</v>
      </c>
      <c r="SP331" s="92">
        <v>0</v>
      </c>
      <c r="SQ331" s="92">
        <v>0</v>
      </c>
      <c r="SR331" s="92">
        <v>0</v>
      </c>
      <c r="SS331" s="92">
        <v>0</v>
      </c>
      <c r="ST331" s="92">
        <v>0</v>
      </c>
      <c r="SU331" s="92">
        <v>0</v>
      </c>
      <c r="SV331" s="92">
        <v>0</v>
      </c>
      <c r="SW331" s="92">
        <v>0</v>
      </c>
      <c r="SX331" s="92">
        <v>0</v>
      </c>
      <c r="SY331" s="92">
        <v>0</v>
      </c>
      <c r="SZ331" s="92">
        <v>0</v>
      </c>
      <c r="TA331" s="92">
        <v>0</v>
      </c>
      <c r="TB331" s="92">
        <v>0</v>
      </c>
      <c r="TC331" s="92">
        <v>0</v>
      </c>
      <c r="TD331" s="92">
        <v>0</v>
      </c>
      <c r="TE331" s="92">
        <v>0</v>
      </c>
      <c r="TF331" s="92">
        <v>0</v>
      </c>
      <c r="TG331" s="92">
        <v>0</v>
      </c>
      <c r="TH331" s="92">
        <v>0</v>
      </c>
      <c r="TI331" s="92">
        <v>0</v>
      </c>
      <c r="TJ331" s="92">
        <v>0</v>
      </c>
      <c r="TK331" s="92">
        <v>0</v>
      </c>
      <c r="TL331" s="92">
        <v>0</v>
      </c>
      <c r="TM331" s="92">
        <v>0</v>
      </c>
      <c r="TN331" s="92">
        <v>0</v>
      </c>
      <c r="TO331" s="92">
        <v>0</v>
      </c>
      <c r="TP331" s="92">
        <v>1.3439271000000001E-4</v>
      </c>
      <c r="TQ331" s="92">
        <v>-385660865.76499999</v>
      </c>
      <c r="TR331" s="92">
        <v>0.46387308055555598</v>
      </c>
      <c r="TS331" s="92">
        <v>0.83957146111111203</v>
      </c>
      <c r="TT331" s="92">
        <v>0</v>
      </c>
      <c r="TU331" s="92">
        <v>0</v>
      </c>
      <c r="TV331" s="92">
        <v>0</v>
      </c>
      <c r="TW331" s="92">
        <v>0</v>
      </c>
      <c r="TX331" s="92">
        <v>0</v>
      </c>
      <c r="TY331" s="92">
        <v>0</v>
      </c>
      <c r="TZ331" s="92">
        <v>0</v>
      </c>
      <c r="UA331" s="92">
        <v>0</v>
      </c>
      <c r="UB331" s="92">
        <v>0</v>
      </c>
      <c r="UC331" s="92">
        <v>0</v>
      </c>
      <c r="UD331" s="92">
        <v>0</v>
      </c>
      <c r="UE331" s="92">
        <v>0</v>
      </c>
      <c r="UF331" s="92">
        <v>0</v>
      </c>
      <c r="UG331" s="92">
        <v>0</v>
      </c>
      <c r="UH331" s="92">
        <v>0</v>
      </c>
      <c r="UI331" s="92">
        <v>0</v>
      </c>
      <c r="UJ331" s="92">
        <v>0</v>
      </c>
      <c r="UK331" s="92">
        <v>0</v>
      </c>
      <c r="UL331" s="92">
        <v>0</v>
      </c>
      <c r="UM331" s="92">
        <v>0</v>
      </c>
      <c r="UN331" s="92">
        <v>0</v>
      </c>
      <c r="UO331" s="92">
        <v>0</v>
      </c>
      <c r="UP331" s="92">
        <v>4.9698451388888903E-4</v>
      </c>
      <c r="UQ331" s="92">
        <v>8.8301888888888996E-11</v>
      </c>
      <c r="UR331" s="92">
        <v>0</v>
      </c>
      <c r="US331" s="92">
        <v>0</v>
      </c>
      <c r="UT331" s="92">
        <v>6.0758037777777798E-16</v>
      </c>
      <c r="UU331" s="92">
        <v>0</v>
      </c>
      <c r="UV331" s="92">
        <v>2.3913954722222199E-4</v>
      </c>
      <c r="UW331" s="92">
        <v>0</v>
      </c>
      <c r="UX331" s="92">
        <v>0</v>
      </c>
      <c r="UY331" s="92">
        <v>0</v>
      </c>
      <c r="UZ331" s="92">
        <v>0</v>
      </c>
      <c r="VA331" s="92">
        <v>0</v>
      </c>
      <c r="VB331" s="92">
        <v>9.8283927777777905E-2</v>
      </c>
      <c r="VC331" s="92">
        <v>2.2209072777777799</v>
      </c>
      <c r="VD331" s="92">
        <v>0</v>
      </c>
      <c r="VE331" s="92">
        <v>3.7467224722222299E-4</v>
      </c>
      <c r="VF331" s="92">
        <v>6.1444793611111197E-4</v>
      </c>
      <c r="VG331" s="92">
        <v>0.463246994444445</v>
      </c>
      <c r="VH331" s="92">
        <v>0</v>
      </c>
      <c r="VI331" s="92">
        <v>0</v>
      </c>
      <c r="VJ331" s="92">
        <v>2.3350931027777799E-4</v>
      </c>
      <c r="VK331" s="92">
        <v>0</v>
      </c>
      <c r="VL331" s="92">
        <v>0</v>
      </c>
      <c r="VM331" s="92">
        <v>0</v>
      </c>
      <c r="VN331" s="92">
        <v>0</v>
      </c>
      <c r="VO331" s="92">
        <v>0</v>
      </c>
      <c r="VP331" s="92">
        <v>0</v>
      </c>
      <c r="VQ331" s="92">
        <v>0</v>
      </c>
      <c r="VR331" s="92">
        <v>0</v>
      </c>
      <c r="VS331" s="92">
        <v>0</v>
      </c>
      <c r="VT331" s="92">
        <v>0</v>
      </c>
      <c r="VU331" s="92">
        <v>0</v>
      </c>
      <c r="VV331" s="92">
        <v>0</v>
      </c>
      <c r="VW331" s="92">
        <v>0</v>
      </c>
      <c r="VX331" s="92">
        <v>0</v>
      </c>
      <c r="VY331" s="92">
        <v>0</v>
      </c>
      <c r="VZ331" s="92">
        <v>0</v>
      </c>
      <c r="WA331" s="92">
        <v>0</v>
      </c>
      <c r="WB331" s="92">
        <v>0</v>
      </c>
      <c r="WC331" s="92">
        <v>0</v>
      </c>
    </row>
    <row r="332" spans="2:601" ht="13.5" customHeight="1">
      <c r="B332" s="851" t="s">
        <v>2990</v>
      </c>
      <c r="C332" s="92">
        <v>0</v>
      </c>
      <c r="D332" s="92">
        <v>0</v>
      </c>
      <c r="E332" s="92">
        <v>0</v>
      </c>
      <c r="F332" s="92">
        <v>0</v>
      </c>
      <c r="G332" s="92">
        <v>0</v>
      </c>
      <c r="H332" s="92">
        <v>0</v>
      </c>
      <c r="I332" s="92">
        <v>0</v>
      </c>
      <c r="J332" s="92">
        <v>0</v>
      </c>
      <c r="K332" s="92">
        <v>0</v>
      </c>
      <c r="L332" s="92">
        <v>0</v>
      </c>
      <c r="M332" s="92">
        <v>0</v>
      </c>
      <c r="N332" s="92">
        <v>0</v>
      </c>
      <c r="O332" s="92">
        <v>0</v>
      </c>
      <c r="P332" s="92">
        <v>0</v>
      </c>
      <c r="Q332" s="92">
        <v>0</v>
      </c>
      <c r="R332" s="92">
        <v>0</v>
      </c>
      <c r="S332" s="92">
        <v>0</v>
      </c>
      <c r="T332" s="92">
        <v>0</v>
      </c>
      <c r="U332" s="92">
        <v>0</v>
      </c>
      <c r="V332" s="92">
        <v>0</v>
      </c>
      <c r="W332" s="92">
        <v>0</v>
      </c>
      <c r="X332" s="92">
        <v>0</v>
      </c>
      <c r="Y332" s="92">
        <v>0</v>
      </c>
      <c r="Z332" s="92">
        <v>0</v>
      </c>
      <c r="AA332" s="92">
        <v>0</v>
      </c>
      <c r="AB332" s="92">
        <v>0</v>
      </c>
      <c r="AC332" s="92">
        <v>0</v>
      </c>
      <c r="AD332" s="92">
        <v>0</v>
      </c>
      <c r="AE332" s="92">
        <v>0</v>
      </c>
      <c r="AF332" s="92">
        <v>0</v>
      </c>
      <c r="AG332" s="92">
        <v>0</v>
      </c>
      <c r="AH332" s="92">
        <v>0</v>
      </c>
      <c r="AI332" s="92">
        <v>0</v>
      </c>
      <c r="AJ332" s="92">
        <v>0</v>
      </c>
      <c r="AK332" s="92">
        <v>0</v>
      </c>
      <c r="AL332" s="92">
        <v>0</v>
      </c>
      <c r="AM332" s="92">
        <v>0</v>
      </c>
      <c r="AN332" s="92">
        <v>0</v>
      </c>
      <c r="AO332" s="92">
        <v>0</v>
      </c>
      <c r="AP332" s="92">
        <v>0</v>
      </c>
      <c r="AQ332" s="92">
        <v>0</v>
      </c>
      <c r="AR332" s="92">
        <v>0</v>
      </c>
      <c r="AS332" s="92">
        <v>0</v>
      </c>
      <c r="AT332" s="92">
        <v>0</v>
      </c>
      <c r="AU332" s="92">
        <v>0</v>
      </c>
      <c r="AV332" s="92">
        <v>0</v>
      </c>
      <c r="AW332" s="92">
        <v>0</v>
      </c>
      <c r="AX332" s="92">
        <v>0</v>
      </c>
      <c r="AY332" s="92">
        <v>0</v>
      </c>
      <c r="AZ332" s="92">
        <v>0</v>
      </c>
      <c r="BA332" s="92">
        <v>0</v>
      </c>
      <c r="BB332" s="92">
        <v>0</v>
      </c>
      <c r="BC332" s="92">
        <v>0</v>
      </c>
      <c r="BD332" s="92">
        <v>0</v>
      </c>
      <c r="BE332" s="92">
        <v>0</v>
      </c>
      <c r="BF332" s="92">
        <v>0</v>
      </c>
      <c r="BG332" s="92">
        <v>0</v>
      </c>
      <c r="BH332" s="92">
        <v>0</v>
      </c>
      <c r="BI332" s="92">
        <v>0</v>
      </c>
      <c r="BJ332" s="92">
        <v>0</v>
      </c>
      <c r="BK332" s="92">
        <v>0</v>
      </c>
      <c r="BL332" s="92">
        <v>0</v>
      </c>
      <c r="BM332" s="92">
        <v>0</v>
      </c>
      <c r="BN332" s="92">
        <v>0</v>
      </c>
      <c r="BO332" s="92">
        <v>0</v>
      </c>
      <c r="BP332" s="92">
        <v>0</v>
      </c>
      <c r="BQ332" s="92">
        <v>0</v>
      </c>
      <c r="BR332" s="92">
        <v>0</v>
      </c>
      <c r="BS332" s="92">
        <v>0</v>
      </c>
      <c r="BT332" s="92">
        <v>0</v>
      </c>
      <c r="BU332" s="92">
        <v>0</v>
      </c>
      <c r="BV332" s="92">
        <v>0</v>
      </c>
      <c r="BW332" s="92">
        <v>0</v>
      </c>
      <c r="BX332" s="92">
        <v>0</v>
      </c>
      <c r="BY332" s="92">
        <v>0</v>
      </c>
      <c r="BZ332" s="92">
        <v>0</v>
      </c>
      <c r="CA332" s="92">
        <v>0</v>
      </c>
      <c r="CB332" s="92">
        <v>0</v>
      </c>
      <c r="CC332" s="92">
        <v>0</v>
      </c>
      <c r="CD332" s="92">
        <v>0</v>
      </c>
      <c r="CE332" s="92">
        <v>0</v>
      </c>
      <c r="CF332" s="92">
        <v>0</v>
      </c>
      <c r="CG332" s="92">
        <v>0</v>
      </c>
      <c r="CH332" s="92">
        <v>0</v>
      </c>
      <c r="CI332" s="92">
        <v>0</v>
      </c>
      <c r="CJ332" s="92">
        <v>0</v>
      </c>
      <c r="CK332" s="92">
        <v>0</v>
      </c>
      <c r="CL332" s="92">
        <v>0</v>
      </c>
      <c r="CM332" s="92">
        <v>0</v>
      </c>
      <c r="CN332" s="92">
        <v>0</v>
      </c>
      <c r="CO332" s="92">
        <v>0</v>
      </c>
      <c r="CP332" s="92">
        <v>0</v>
      </c>
      <c r="CQ332" s="92">
        <v>0</v>
      </c>
      <c r="CR332" s="92">
        <v>0</v>
      </c>
      <c r="CS332" s="92">
        <v>0</v>
      </c>
      <c r="CT332" s="92">
        <v>0</v>
      </c>
      <c r="CU332" s="92">
        <v>0</v>
      </c>
      <c r="CV332" s="92">
        <v>0</v>
      </c>
      <c r="CW332" s="92">
        <v>0</v>
      </c>
      <c r="CX332" s="92">
        <v>0</v>
      </c>
      <c r="CY332" s="92">
        <v>0</v>
      </c>
      <c r="CZ332" s="92">
        <v>0</v>
      </c>
      <c r="DA332" s="92">
        <v>0</v>
      </c>
      <c r="DB332" s="92">
        <v>0</v>
      </c>
      <c r="DC332" s="92">
        <v>0</v>
      </c>
      <c r="DD332" s="92">
        <v>0</v>
      </c>
      <c r="DE332" s="92">
        <v>0</v>
      </c>
      <c r="DF332" s="92">
        <v>0</v>
      </c>
      <c r="DG332" s="92">
        <v>0</v>
      </c>
      <c r="DH332" s="92">
        <v>0</v>
      </c>
      <c r="DI332" s="92">
        <v>0</v>
      </c>
      <c r="DJ332" s="92">
        <v>0</v>
      </c>
      <c r="DK332" s="92">
        <v>0</v>
      </c>
      <c r="DL332" s="92">
        <v>0</v>
      </c>
      <c r="DM332" s="92">
        <v>0</v>
      </c>
      <c r="DN332" s="92">
        <v>0</v>
      </c>
      <c r="DO332" s="92">
        <v>0</v>
      </c>
      <c r="DP332" s="92">
        <v>0</v>
      </c>
      <c r="DQ332" s="92">
        <v>0</v>
      </c>
      <c r="DR332" s="92">
        <v>0</v>
      </c>
      <c r="DS332" s="92">
        <v>0</v>
      </c>
      <c r="DT332" s="92">
        <v>0</v>
      </c>
      <c r="DU332" s="92">
        <v>0</v>
      </c>
      <c r="DV332" s="92">
        <v>0</v>
      </c>
      <c r="DW332" s="92">
        <v>0</v>
      </c>
      <c r="DX332" s="92">
        <v>0</v>
      </c>
      <c r="DY332" s="92">
        <v>0</v>
      </c>
      <c r="DZ332" s="92">
        <v>0</v>
      </c>
      <c r="EA332" s="92">
        <v>0</v>
      </c>
      <c r="EB332" s="92">
        <v>0</v>
      </c>
      <c r="EC332" s="92">
        <v>0</v>
      </c>
      <c r="ED332" s="92">
        <v>0</v>
      </c>
      <c r="EE332" s="92">
        <v>0</v>
      </c>
      <c r="EF332" s="92">
        <v>0</v>
      </c>
      <c r="EG332" s="92">
        <v>0</v>
      </c>
      <c r="EH332" s="92">
        <v>0</v>
      </c>
      <c r="EI332" s="92">
        <v>0</v>
      </c>
      <c r="EJ332" s="92">
        <v>0</v>
      </c>
      <c r="EK332" s="92">
        <v>0</v>
      </c>
      <c r="EL332" s="92">
        <v>0</v>
      </c>
      <c r="EM332" s="92">
        <v>0</v>
      </c>
      <c r="EN332" s="92">
        <v>0</v>
      </c>
      <c r="EO332" s="92">
        <v>0</v>
      </c>
      <c r="EP332" s="92">
        <v>0</v>
      </c>
      <c r="EQ332" s="92">
        <v>0</v>
      </c>
      <c r="ER332" s="92">
        <v>0</v>
      </c>
      <c r="ES332" s="92">
        <v>0</v>
      </c>
      <c r="ET332" s="92">
        <v>0</v>
      </c>
      <c r="EU332" s="92">
        <v>0</v>
      </c>
      <c r="EV332" s="92">
        <v>0</v>
      </c>
      <c r="EW332" s="92">
        <v>0</v>
      </c>
      <c r="EX332" s="92">
        <v>0</v>
      </c>
      <c r="EY332" s="92">
        <v>0</v>
      </c>
      <c r="EZ332" s="92">
        <v>0</v>
      </c>
      <c r="FA332" s="92">
        <v>0</v>
      </c>
      <c r="FB332" s="92">
        <v>0</v>
      </c>
      <c r="FC332" s="92">
        <v>0</v>
      </c>
      <c r="FD332" s="92">
        <v>0</v>
      </c>
      <c r="FE332" s="92">
        <v>0</v>
      </c>
      <c r="FF332" s="92">
        <v>0</v>
      </c>
      <c r="FG332" s="92">
        <v>0</v>
      </c>
      <c r="FH332" s="92">
        <v>0</v>
      </c>
      <c r="FI332" s="92">
        <v>0</v>
      </c>
      <c r="FJ332" s="92">
        <v>0</v>
      </c>
      <c r="FK332" s="92">
        <v>0</v>
      </c>
      <c r="FL332" s="92">
        <v>0</v>
      </c>
      <c r="FM332" s="92">
        <v>0</v>
      </c>
      <c r="FN332" s="92">
        <v>0</v>
      </c>
      <c r="FO332" s="92">
        <v>0</v>
      </c>
      <c r="FP332" s="92">
        <v>0</v>
      </c>
      <c r="FQ332" s="92">
        <v>0</v>
      </c>
      <c r="FR332" s="92">
        <v>0</v>
      </c>
      <c r="FS332" s="92">
        <v>0</v>
      </c>
      <c r="FT332" s="92">
        <v>0</v>
      </c>
      <c r="FU332" s="92">
        <v>0</v>
      </c>
      <c r="FV332" s="92">
        <v>0</v>
      </c>
      <c r="FW332" s="92">
        <v>0</v>
      </c>
      <c r="FX332" s="92">
        <v>0</v>
      </c>
      <c r="FY332" s="92">
        <v>0</v>
      </c>
      <c r="FZ332" s="92">
        <v>0</v>
      </c>
      <c r="GA332" s="92">
        <v>0</v>
      </c>
      <c r="GB332" s="92">
        <v>0</v>
      </c>
      <c r="GC332" s="92">
        <v>0</v>
      </c>
      <c r="GD332" s="92">
        <v>0</v>
      </c>
      <c r="GE332" s="92">
        <v>0</v>
      </c>
      <c r="GF332" s="92">
        <v>0</v>
      </c>
      <c r="GG332" s="92">
        <v>0</v>
      </c>
      <c r="GH332" s="92">
        <v>0</v>
      </c>
      <c r="GI332" s="92">
        <v>0</v>
      </c>
      <c r="GJ332" s="92">
        <v>0</v>
      </c>
      <c r="GK332" s="92">
        <v>0</v>
      </c>
      <c r="GL332" s="92">
        <v>0</v>
      </c>
      <c r="GM332" s="92">
        <v>0</v>
      </c>
      <c r="GN332" s="92">
        <v>0</v>
      </c>
      <c r="GO332" s="92">
        <v>0</v>
      </c>
      <c r="GP332" s="92">
        <v>0</v>
      </c>
      <c r="GQ332" s="92">
        <v>0</v>
      </c>
      <c r="GR332" s="92">
        <v>0</v>
      </c>
      <c r="GS332" s="92">
        <v>0</v>
      </c>
      <c r="GT332" s="92">
        <v>0</v>
      </c>
      <c r="GU332" s="92">
        <v>0</v>
      </c>
      <c r="GV332" s="92">
        <v>0</v>
      </c>
      <c r="GW332" s="92">
        <v>0</v>
      </c>
      <c r="GX332" s="92">
        <v>0</v>
      </c>
      <c r="GY332" s="92">
        <v>0</v>
      </c>
      <c r="GZ332" s="92">
        <v>0</v>
      </c>
      <c r="HA332" s="92">
        <v>0</v>
      </c>
      <c r="HB332" s="92">
        <v>0</v>
      </c>
      <c r="HC332" s="92">
        <v>0</v>
      </c>
      <c r="HD332" s="92">
        <v>0</v>
      </c>
      <c r="HE332" s="92">
        <v>0</v>
      </c>
      <c r="HF332" s="92">
        <v>0</v>
      </c>
      <c r="HG332" s="92">
        <v>0</v>
      </c>
      <c r="HH332" s="92">
        <v>0</v>
      </c>
      <c r="HI332" s="92">
        <v>0</v>
      </c>
      <c r="HJ332" s="92">
        <v>0</v>
      </c>
      <c r="HK332" s="92">
        <v>0</v>
      </c>
      <c r="HL332" s="92">
        <v>0</v>
      </c>
      <c r="HM332" s="92">
        <v>0</v>
      </c>
      <c r="HN332" s="92">
        <v>0</v>
      </c>
      <c r="HO332" s="92">
        <v>0</v>
      </c>
      <c r="HP332" s="92">
        <v>0</v>
      </c>
      <c r="HQ332" s="92">
        <v>0</v>
      </c>
      <c r="HR332" s="92">
        <v>0</v>
      </c>
      <c r="HS332" s="92">
        <v>0</v>
      </c>
      <c r="HT332" s="92">
        <v>0</v>
      </c>
      <c r="HU332" s="92">
        <v>0</v>
      </c>
      <c r="HV332" s="92">
        <v>0</v>
      </c>
      <c r="HW332" s="92">
        <v>0</v>
      </c>
      <c r="HX332" s="92">
        <v>0</v>
      </c>
      <c r="HY332" s="92">
        <v>0</v>
      </c>
      <c r="HZ332" s="92">
        <v>0</v>
      </c>
      <c r="IA332" s="92">
        <v>0</v>
      </c>
      <c r="IB332" s="92">
        <v>0</v>
      </c>
      <c r="IC332" s="92">
        <v>0</v>
      </c>
      <c r="ID332" s="92">
        <v>0</v>
      </c>
      <c r="IE332" s="92">
        <v>0</v>
      </c>
      <c r="IF332" s="92">
        <v>0</v>
      </c>
      <c r="IG332" s="92">
        <v>0</v>
      </c>
      <c r="IH332" s="92">
        <v>0</v>
      </c>
      <c r="II332" s="92">
        <v>0</v>
      </c>
      <c r="IJ332" s="92">
        <v>0</v>
      </c>
      <c r="IK332" s="92">
        <v>0</v>
      </c>
      <c r="IL332" s="92">
        <v>0</v>
      </c>
      <c r="IM332" s="92">
        <v>0</v>
      </c>
      <c r="IN332" s="92">
        <v>0</v>
      </c>
      <c r="IO332" s="92">
        <v>0</v>
      </c>
      <c r="IP332" s="92">
        <v>0</v>
      </c>
      <c r="IQ332" s="92">
        <v>0</v>
      </c>
      <c r="IR332" s="92">
        <v>0</v>
      </c>
      <c r="IS332" s="92">
        <v>0</v>
      </c>
      <c r="IT332" s="92">
        <v>0</v>
      </c>
      <c r="IU332" s="92">
        <v>0</v>
      </c>
      <c r="IV332" s="92">
        <v>0</v>
      </c>
      <c r="IW332" s="92">
        <v>0</v>
      </c>
      <c r="IX332" s="92">
        <v>0</v>
      </c>
      <c r="IY332" s="92">
        <v>0</v>
      </c>
      <c r="IZ332" s="92">
        <v>0</v>
      </c>
      <c r="JA332" s="92">
        <v>0</v>
      </c>
      <c r="JB332" s="92">
        <v>0</v>
      </c>
      <c r="JC332" s="92">
        <v>0</v>
      </c>
      <c r="JD332" s="92">
        <v>0</v>
      </c>
      <c r="JE332" s="92">
        <v>0</v>
      </c>
      <c r="JF332" s="92">
        <v>0</v>
      </c>
      <c r="JG332" s="92">
        <v>0</v>
      </c>
      <c r="JH332" s="92">
        <v>0</v>
      </c>
      <c r="JI332" s="92">
        <v>0</v>
      </c>
      <c r="JJ332" s="92">
        <v>0</v>
      </c>
      <c r="JK332" s="92">
        <v>0</v>
      </c>
      <c r="JL332" s="92">
        <v>0</v>
      </c>
      <c r="JM332" s="92">
        <v>0</v>
      </c>
      <c r="JN332" s="92">
        <v>0</v>
      </c>
      <c r="JO332" s="92">
        <v>0</v>
      </c>
      <c r="JP332" s="92">
        <v>0</v>
      </c>
      <c r="JQ332" s="92">
        <v>0</v>
      </c>
      <c r="JR332" s="92">
        <v>0</v>
      </c>
      <c r="JS332" s="92">
        <v>0</v>
      </c>
      <c r="JT332" s="92">
        <v>0</v>
      </c>
      <c r="JU332" s="92">
        <v>0</v>
      </c>
      <c r="JV332" s="92">
        <v>0</v>
      </c>
      <c r="JW332" s="92">
        <v>0</v>
      </c>
      <c r="JX332" s="92">
        <v>0</v>
      </c>
      <c r="JY332" s="92">
        <v>0</v>
      </c>
      <c r="JZ332" s="92">
        <v>0</v>
      </c>
      <c r="KA332" s="92">
        <v>0</v>
      </c>
      <c r="KB332" s="92">
        <v>0</v>
      </c>
      <c r="KC332" s="92">
        <v>0</v>
      </c>
      <c r="KD332" s="92">
        <v>0</v>
      </c>
      <c r="KE332" s="92">
        <v>0</v>
      </c>
      <c r="KF332" s="92">
        <v>0</v>
      </c>
      <c r="KG332" s="92">
        <v>0</v>
      </c>
      <c r="KH332" s="92">
        <v>0</v>
      </c>
      <c r="KI332" s="92">
        <v>0</v>
      </c>
      <c r="KJ332" s="92">
        <v>0</v>
      </c>
      <c r="KK332" s="92">
        <v>0</v>
      </c>
      <c r="KL332" s="92">
        <v>0</v>
      </c>
      <c r="KM332" s="92">
        <v>0</v>
      </c>
      <c r="KN332" s="92">
        <v>0</v>
      </c>
      <c r="KO332" s="92">
        <v>0</v>
      </c>
      <c r="KP332" s="92">
        <v>0</v>
      </c>
      <c r="KQ332" s="92">
        <v>0</v>
      </c>
      <c r="KR332" s="92">
        <v>0</v>
      </c>
      <c r="KS332" s="92">
        <v>0</v>
      </c>
      <c r="KT332" s="92">
        <v>0</v>
      </c>
      <c r="KU332" s="92">
        <v>0</v>
      </c>
      <c r="KV332" s="92">
        <v>0</v>
      </c>
      <c r="KW332" s="92">
        <v>0</v>
      </c>
      <c r="KX332" s="92">
        <v>0</v>
      </c>
      <c r="KY332" s="92">
        <v>0</v>
      </c>
      <c r="KZ332" s="92">
        <v>0</v>
      </c>
      <c r="LA332" s="92">
        <v>0</v>
      </c>
      <c r="LB332" s="92">
        <v>0</v>
      </c>
      <c r="LC332" s="92">
        <v>0</v>
      </c>
      <c r="LD332" s="92">
        <v>0</v>
      </c>
      <c r="LE332" s="92">
        <v>0</v>
      </c>
      <c r="LF332" s="92">
        <v>0</v>
      </c>
      <c r="LG332" s="92">
        <v>0</v>
      </c>
      <c r="LH332" s="92">
        <v>0</v>
      </c>
      <c r="LI332" s="92">
        <v>0</v>
      </c>
      <c r="LJ332" s="92">
        <v>0</v>
      </c>
      <c r="LK332" s="92">
        <v>0</v>
      </c>
      <c r="LL332" s="92">
        <v>0</v>
      </c>
      <c r="LM332" s="92">
        <v>0</v>
      </c>
      <c r="LN332" s="92">
        <v>0</v>
      </c>
      <c r="LO332" s="92">
        <v>0</v>
      </c>
      <c r="LP332" s="92">
        <v>0</v>
      </c>
      <c r="LQ332" s="92">
        <v>0</v>
      </c>
      <c r="LR332" s="92">
        <v>0</v>
      </c>
      <c r="LS332" s="92">
        <v>0</v>
      </c>
      <c r="LT332" s="92">
        <v>0</v>
      </c>
      <c r="LU332" s="92">
        <v>0</v>
      </c>
      <c r="LV332" s="92">
        <v>0</v>
      </c>
      <c r="LW332" s="92">
        <v>0</v>
      </c>
      <c r="LX332" s="92">
        <v>0</v>
      </c>
      <c r="LY332" s="92">
        <v>0</v>
      </c>
      <c r="LZ332" s="92">
        <v>0</v>
      </c>
      <c r="MA332" s="92">
        <v>0</v>
      </c>
      <c r="MB332" s="92">
        <v>0</v>
      </c>
      <c r="MC332" s="92">
        <v>0</v>
      </c>
      <c r="MD332" s="92">
        <v>0</v>
      </c>
      <c r="ME332" s="92">
        <v>0</v>
      </c>
      <c r="MF332" s="92">
        <v>0</v>
      </c>
      <c r="MG332" s="92">
        <v>0</v>
      </c>
      <c r="MH332" s="92">
        <v>0</v>
      </c>
      <c r="MI332" s="92">
        <v>0</v>
      </c>
      <c r="MJ332" s="92">
        <v>0</v>
      </c>
      <c r="MK332" s="92">
        <v>0</v>
      </c>
      <c r="ML332" s="92">
        <v>0</v>
      </c>
      <c r="MM332" s="92">
        <v>0</v>
      </c>
      <c r="MN332" s="92">
        <v>0</v>
      </c>
      <c r="MO332" s="92">
        <v>0</v>
      </c>
      <c r="MP332" s="92">
        <v>0</v>
      </c>
      <c r="MQ332" s="92">
        <v>0</v>
      </c>
      <c r="MR332" s="92">
        <v>0</v>
      </c>
      <c r="MS332" s="92">
        <v>0</v>
      </c>
      <c r="MT332" s="92">
        <v>0</v>
      </c>
      <c r="MU332" s="92">
        <v>0</v>
      </c>
      <c r="MV332" s="92">
        <v>0</v>
      </c>
      <c r="MW332" s="92">
        <v>0</v>
      </c>
      <c r="MX332" s="92">
        <v>0</v>
      </c>
      <c r="MY332" s="92">
        <v>0</v>
      </c>
      <c r="MZ332" s="92">
        <v>0</v>
      </c>
      <c r="NA332" s="92">
        <v>0</v>
      </c>
      <c r="NB332" s="92">
        <v>0</v>
      </c>
      <c r="NC332" s="92">
        <v>0</v>
      </c>
      <c r="ND332" s="92">
        <v>0</v>
      </c>
      <c r="NE332" s="92">
        <v>0</v>
      </c>
      <c r="NF332" s="92">
        <v>0</v>
      </c>
      <c r="NG332" s="92">
        <v>0</v>
      </c>
      <c r="NH332" s="92">
        <v>0</v>
      </c>
      <c r="NI332" s="92">
        <v>0</v>
      </c>
      <c r="NJ332" s="92">
        <v>0</v>
      </c>
      <c r="NK332" s="92">
        <v>0</v>
      </c>
      <c r="NL332" s="92">
        <v>0</v>
      </c>
      <c r="NM332" s="92">
        <v>0</v>
      </c>
      <c r="NN332" s="92">
        <v>0</v>
      </c>
      <c r="NO332" s="92">
        <v>0</v>
      </c>
      <c r="NP332" s="92">
        <v>0</v>
      </c>
      <c r="NQ332" s="92">
        <v>0</v>
      </c>
      <c r="NR332" s="92">
        <v>0</v>
      </c>
      <c r="NS332" s="92">
        <v>0</v>
      </c>
      <c r="NT332" s="92">
        <v>0</v>
      </c>
      <c r="NU332" s="92">
        <v>0</v>
      </c>
      <c r="NV332" s="92">
        <v>0</v>
      </c>
      <c r="NW332" s="92">
        <v>0</v>
      </c>
      <c r="NX332" s="92">
        <v>0</v>
      </c>
      <c r="NY332" s="92">
        <v>0</v>
      </c>
      <c r="NZ332" s="92">
        <v>0</v>
      </c>
      <c r="OA332" s="92">
        <v>0</v>
      </c>
      <c r="OB332" s="92">
        <v>0</v>
      </c>
      <c r="OC332" s="92">
        <v>0</v>
      </c>
      <c r="OD332" s="92">
        <v>0</v>
      </c>
      <c r="OE332" s="92">
        <v>0</v>
      </c>
      <c r="OF332" s="92">
        <v>0</v>
      </c>
      <c r="OG332" s="92">
        <v>0</v>
      </c>
      <c r="OH332" s="92">
        <v>0</v>
      </c>
      <c r="OI332" s="92">
        <v>0</v>
      </c>
      <c r="OJ332" s="92">
        <v>0</v>
      </c>
      <c r="OK332" s="92">
        <v>0</v>
      </c>
      <c r="OL332" s="92">
        <v>0</v>
      </c>
      <c r="OM332" s="92">
        <v>0</v>
      </c>
      <c r="ON332" s="92">
        <v>0</v>
      </c>
      <c r="OO332" s="92">
        <v>0</v>
      </c>
      <c r="OP332" s="92">
        <v>0</v>
      </c>
      <c r="OQ332" s="92">
        <v>0</v>
      </c>
      <c r="OR332" s="92">
        <v>0</v>
      </c>
      <c r="OS332" s="92">
        <v>0</v>
      </c>
      <c r="OT332" s="92">
        <v>0</v>
      </c>
      <c r="OU332" s="92">
        <v>0</v>
      </c>
      <c r="OV332" s="92">
        <v>0</v>
      </c>
      <c r="OW332" s="92">
        <v>0</v>
      </c>
      <c r="OX332" s="92">
        <v>0</v>
      </c>
      <c r="OY332" s="92">
        <v>0</v>
      </c>
      <c r="OZ332" s="92">
        <v>0</v>
      </c>
      <c r="PA332" s="92">
        <v>0</v>
      </c>
      <c r="PB332" s="92">
        <v>0</v>
      </c>
      <c r="PC332" s="92">
        <v>0</v>
      </c>
      <c r="PD332" s="92">
        <v>0</v>
      </c>
      <c r="PE332" s="92">
        <v>0</v>
      </c>
      <c r="PF332" s="92">
        <v>0</v>
      </c>
      <c r="PG332" s="92">
        <v>0</v>
      </c>
      <c r="PH332" s="92">
        <v>0</v>
      </c>
      <c r="PI332" s="92">
        <v>0</v>
      </c>
      <c r="PJ332" s="92">
        <v>0</v>
      </c>
      <c r="PK332" s="92">
        <v>0</v>
      </c>
      <c r="PL332" s="92">
        <v>0</v>
      </c>
      <c r="PM332" s="92">
        <v>0</v>
      </c>
      <c r="PN332" s="92">
        <v>0</v>
      </c>
      <c r="PO332" s="92">
        <v>0</v>
      </c>
      <c r="PP332" s="92">
        <v>0</v>
      </c>
      <c r="PQ332" s="92">
        <v>0</v>
      </c>
      <c r="PR332" s="92">
        <v>0</v>
      </c>
      <c r="PS332" s="92">
        <v>0</v>
      </c>
      <c r="PT332" s="92">
        <v>0</v>
      </c>
      <c r="PU332" s="92">
        <v>0</v>
      </c>
      <c r="PV332" s="92">
        <v>0</v>
      </c>
      <c r="PW332" s="92">
        <v>0</v>
      </c>
      <c r="PX332" s="92">
        <v>0</v>
      </c>
      <c r="PY332" s="92">
        <v>0</v>
      </c>
      <c r="PZ332" s="92">
        <v>0</v>
      </c>
      <c r="QA332" s="92">
        <v>0</v>
      </c>
      <c r="QB332" s="92">
        <v>0</v>
      </c>
      <c r="QC332" s="92">
        <v>0</v>
      </c>
      <c r="QD332" s="92">
        <v>0</v>
      </c>
      <c r="QE332" s="92">
        <v>0</v>
      </c>
      <c r="QF332" s="92">
        <v>0</v>
      </c>
      <c r="QG332" s="92">
        <v>0</v>
      </c>
      <c r="QH332" s="92">
        <v>0</v>
      </c>
      <c r="QI332" s="92">
        <v>0</v>
      </c>
      <c r="QJ332" s="92">
        <v>0</v>
      </c>
      <c r="QK332" s="92">
        <v>0</v>
      </c>
      <c r="QL332" s="92">
        <v>0</v>
      </c>
      <c r="QM332" s="92">
        <v>0</v>
      </c>
      <c r="QN332" s="92">
        <v>0</v>
      </c>
      <c r="QO332" s="92">
        <v>0</v>
      </c>
      <c r="QP332" s="92">
        <v>0</v>
      </c>
      <c r="QQ332" s="92">
        <v>0</v>
      </c>
      <c r="QR332" s="92">
        <v>0</v>
      </c>
      <c r="QS332" s="92">
        <v>0</v>
      </c>
      <c r="QT332" s="92">
        <v>0</v>
      </c>
      <c r="QU332" s="92">
        <v>0</v>
      </c>
      <c r="QV332" s="92">
        <v>0</v>
      </c>
      <c r="QW332" s="92">
        <v>0</v>
      </c>
      <c r="QX332" s="92">
        <v>0</v>
      </c>
      <c r="QY332" s="92">
        <v>0</v>
      </c>
      <c r="QZ332" s="92">
        <v>0</v>
      </c>
      <c r="RA332" s="92">
        <v>0</v>
      </c>
      <c r="RB332" s="92">
        <v>0</v>
      </c>
      <c r="RC332" s="92">
        <v>0</v>
      </c>
      <c r="RD332" s="92">
        <v>0</v>
      </c>
      <c r="RE332" s="92">
        <v>0</v>
      </c>
      <c r="RF332" s="92">
        <v>0</v>
      </c>
      <c r="RG332" s="92">
        <v>0</v>
      </c>
      <c r="RH332" s="92">
        <v>0</v>
      </c>
      <c r="RI332" s="92">
        <v>0</v>
      </c>
      <c r="RJ332" s="92">
        <v>0</v>
      </c>
      <c r="RK332" s="92">
        <v>0</v>
      </c>
      <c r="RL332" s="92">
        <v>0</v>
      </c>
      <c r="RM332" s="92">
        <v>0</v>
      </c>
      <c r="RN332" s="92">
        <v>0</v>
      </c>
      <c r="RO332" s="92">
        <v>0</v>
      </c>
      <c r="RP332" s="92">
        <v>0</v>
      </c>
      <c r="RQ332" s="92">
        <v>0</v>
      </c>
      <c r="RR332" s="92">
        <v>0</v>
      </c>
      <c r="RS332" s="92">
        <v>0</v>
      </c>
      <c r="RT332" s="92">
        <v>0</v>
      </c>
      <c r="RU332" s="92">
        <v>0</v>
      </c>
      <c r="RV332" s="92">
        <v>0</v>
      </c>
      <c r="RW332" s="92">
        <v>0</v>
      </c>
      <c r="RX332" s="92">
        <v>0</v>
      </c>
      <c r="RY332" s="92">
        <v>0</v>
      </c>
      <c r="RZ332" s="92">
        <v>0</v>
      </c>
      <c r="SA332" s="92">
        <v>0</v>
      </c>
      <c r="SB332" s="92">
        <v>0</v>
      </c>
      <c r="SC332" s="92">
        <v>0</v>
      </c>
      <c r="SD332" s="92">
        <v>0</v>
      </c>
      <c r="SE332" s="92">
        <v>0</v>
      </c>
      <c r="SF332" s="92">
        <v>0</v>
      </c>
      <c r="SG332" s="92">
        <v>0</v>
      </c>
      <c r="SH332" s="92">
        <v>0</v>
      </c>
      <c r="SI332" s="92">
        <v>0</v>
      </c>
      <c r="SJ332" s="92">
        <v>0</v>
      </c>
      <c r="SK332" s="92">
        <v>0</v>
      </c>
      <c r="SL332" s="92">
        <v>0</v>
      </c>
      <c r="SM332" s="92">
        <v>0</v>
      </c>
      <c r="SN332" s="92">
        <v>0</v>
      </c>
      <c r="SO332" s="92">
        <v>0</v>
      </c>
      <c r="SP332" s="92">
        <v>0</v>
      </c>
      <c r="SQ332" s="92">
        <v>0</v>
      </c>
      <c r="SR332" s="92">
        <v>0</v>
      </c>
      <c r="SS332" s="92">
        <v>0</v>
      </c>
      <c r="ST332" s="92">
        <v>0</v>
      </c>
      <c r="SU332" s="92">
        <v>0</v>
      </c>
      <c r="SV332" s="92">
        <v>0</v>
      </c>
      <c r="SW332" s="92">
        <v>0</v>
      </c>
      <c r="SX332" s="92">
        <v>0</v>
      </c>
      <c r="SY332" s="92">
        <v>0</v>
      </c>
      <c r="SZ332" s="92">
        <v>0</v>
      </c>
      <c r="TA332" s="92">
        <v>0</v>
      </c>
      <c r="TB332" s="92">
        <v>0</v>
      </c>
      <c r="TC332" s="92">
        <v>0</v>
      </c>
      <c r="TD332" s="92">
        <v>0</v>
      </c>
      <c r="TE332" s="92">
        <v>0</v>
      </c>
      <c r="TF332" s="92">
        <v>0</v>
      </c>
      <c r="TG332" s="92">
        <v>0</v>
      </c>
      <c r="TH332" s="92">
        <v>0</v>
      </c>
      <c r="TI332" s="92">
        <v>0</v>
      </c>
      <c r="TJ332" s="92">
        <v>0</v>
      </c>
      <c r="TK332" s="92">
        <v>0</v>
      </c>
      <c r="TL332" s="92">
        <v>0</v>
      </c>
      <c r="TM332" s="92">
        <v>0</v>
      </c>
      <c r="TN332" s="92">
        <v>0</v>
      </c>
      <c r="TO332" s="92">
        <v>0</v>
      </c>
      <c r="TP332" s="92">
        <v>0</v>
      </c>
      <c r="TQ332" s="92">
        <v>0</v>
      </c>
      <c r="TR332" s="92">
        <v>0</v>
      </c>
      <c r="TS332" s="92">
        <v>0</v>
      </c>
      <c r="TT332" s="92">
        <v>0</v>
      </c>
      <c r="TU332" s="92">
        <v>0</v>
      </c>
      <c r="TV332" s="92">
        <v>0</v>
      </c>
      <c r="TW332" s="92">
        <v>0</v>
      </c>
      <c r="TX332" s="92">
        <v>0</v>
      </c>
      <c r="TY332" s="92">
        <v>0</v>
      </c>
      <c r="TZ332" s="92">
        <v>0</v>
      </c>
      <c r="UA332" s="92">
        <v>0</v>
      </c>
      <c r="UB332" s="92">
        <v>0</v>
      </c>
      <c r="UC332" s="92">
        <v>0</v>
      </c>
      <c r="UD332" s="92">
        <v>0</v>
      </c>
      <c r="UE332" s="92">
        <v>0</v>
      </c>
      <c r="UF332" s="92">
        <v>0</v>
      </c>
      <c r="UG332" s="92">
        <v>0</v>
      </c>
      <c r="UH332" s="92">
        <v>0</v>
      </c>
      <c r="UI332" s="92">
        <v>0</v>
      </c>
      <c r="UJ332" s="92">
        <v>0</v>
      </c>
      <c r="UK332" s="92">
        <v>0</v>
      </c>
      <c r="UL332" s="92">
        <v>0</v>
      </c>
      <c r="UM332" s="92">
        <v>0</v>
      </c>
      <c r="UN332" s="92">
        <v>0</v>
      </c>
      <c r="UO332" s="92">
        <v>0</v>
      </c>
      <c r="UP332" s="92">
        <v>0</v>
      </c>
      <c r="UQ332" s="92">
        <v>0</v>
      </c>
      <c r="UR332" s="92">
        <v>0</v>
      </c>
      <c r="US332" s="92">
        <v>0</v>
      </c>
      <c r="UT332" s="92">
        <v>0</v>
      </c>
      <c r="UU332" s="92">
        <v>0</v>
      </c>
      <c r="UV332" s="92">
        <v>0</v>
      </c>
      <c r="UW332" s="92">
        <v>0</v>
      </c>
      <c r="UX332" s="92">
        <v>0</v>
      </c>
      <c r="UY332" s="92">
        <v>0</v>
      </c>
      <c r="UZ332" s="92">
        <v>0</v>
      </c>
      <c r="VA332" s="92">
        <v>0</v>
      </c>
      <c r="VB332" s="92">
        <v>0</v>
      </c>
      <c r="VC332" s="92">
        <v>0</v>
      </c>
      <c r="VD332" s="92">
        <v>0</v>
      </c>
      <c r="VE332" s="92">
        <v>0</v>
      </c>
      <c r="VF332" s="92">
        <v>0</v>
      </c>
      <c r="VG332" s="92">
        <v>0</v>
      </c>
      <c r="VH332" s="92">
        <v>0</v>
      </c>
      <c r="VI332" s="92">
        <v>0</v>
      </c>
      <c r="VJ332" s="92">
        <v>0</v>
      </c>
      <c r="VK332" s="92">
        <v>0</v>
      </c>
      <c r="VL332" s="92">
        <v>0</v>
      </c>
      <c r="VM332" s="92">
        <v>0</v>
      </c>
      <c r="VN332" s="92">
        <v>0</v>
      </c>
      <c r="VO332" s="92">
        <v>0</v>
      </c>
      <c r="VP332" s="92">
        <v>0</v>
      </c>
      <c r="VQ332" s="92">
        <v>0</v>
      </c>
      <c r="VR332" s="92">
        <v>0</v>
      </c>
      <c r="VS332" s="92">
        <v>0</v>
      </c>
      <c r="VT332" s="92">
        <v>0</v>
      </c>
      <c r="VU332" s="92">
        <v>0</v>
      </c>
      <c r="VV332" s="92">
        <v>0</v>
      </c>
      <c r="VW332" s="92">
        <v>0</v>
      </c>
      <c r="VX332" s="92">
        <v>0</v>
      </c>
      <c r="VY332" s="92">
        <v>0</v>
      </c>
      <c r="VZ332" s="92">
        <v>0</v>
      </c>
      <c r="WA332" s="92">
        <v>0</v>
      </c>
      <c r="WB332" s="92">
        <v>0</v>
      </c>
      <c r="WC332" s="92">
        <v>0</v>
      </c>
    </row>
    <row r="333" spans="2:601" ht="13.5" customHeight="1">
      <c r="B333" s="851" t="s">
        <v>2991</v>
      </c>
      <c r="C333" s="92">
        <v>0</v>
      </c>
      <c r="D333" s="92">
        <v>12050.428900000001</v>
      </c>
      <c r="E333" s="92">
        <v>-0.47473970100000001</v>
      </c>
      <c r="F333" s="92">
        <v>9.6429894800000007</v>
      </c>
      <c r="G333" s="92">
        <v>2.5205245300000002E-2</v>
      </c>
      <c r="H333" s="92">
        <v>2.0313734199999999E-13</v>
      </c>
      <c r="I333" s="92">
        <v>4.4592286699999998E-13</v>
      </c>
      <c r="J333" s="92">
        <v>1.8710050399999999E-13</v>
      </c>
      <c r="K333" s="92">
        <v>2.7610046400000002E-10</v>
      </c>
      <c r="L333" s="92">
        <v>5.7215957799999997E-11</v>
      </c>
      <c r="M333" s="92">
        <v>2.8696230100000001E-10</v>
      </c>
      <c r="N333" s="92">
        <v>0</v>
      </c>
      <c r="O333" s="92">
        <v>4.9897401300000002E-13</v>
      </c>
      <c r="P333" s="92">
        <v>1.25923112E-14</v>
      </c>
      <c r="Q333" s="92">
        <v>5.2834872099999999E-15</v>
      </c>
      <c r="R333" s="92">
        <v>1.15390297E-10</v>
      </c>
      <c r="S333" s="92">
        <v>1.4061899899999999E-11</v>
      </c>
      <c r="T333" s="92">
        <v>4.75780954E-12</v>
      </c>
      <c r="U333" s="92">
        <v>1.87965043E-7</v>
      </c>
      <c r="V333" s="92">
        <v>1.07993093E-5</v>
      </c>
      <c r="W333" s="92">
        <v>6.7795124099999998E-3</v>
      </c>
      <c r="X333" s="92">
        <v>0</v>
      </c>
      <c r="Y333" s="92">
        <v>7.60479742E-6</v>
      </c>
      <c r="Z333" s="92">
        <v>3.5567693199999999E-11</v>
      </c>
      <c r="AA333" s="92">
        <v>2.00728905E-8</v>
      </c>
      <c r="AB333" s="92">
        <v>5.5443238999999997E-9</v>
      </c>
      <c r="AC333" s="92">
        <v>3.2260661199999999E-7</v>
      </c>
      <c r="AD333" s="92">
        <v>0</v>
      </c>
      <c r="AE333" s="92">
        <v>0</v>
      </c>
      <c r="AF333" s="92">
        <v>0</v>
      </c>
      <c r="AG333" s="92">
        <v>0</v>
      </c>
      <c r="AH333" s="92">
        <v>0</v>
      </c>
      <c r="AI333" s="92">
        <v>0</v>
      </c>
      <c r="AJ333" s="92">
        <v>0</v>
      </c>
      <c r="AK333" s="92">
        <v>0</v>
      </c>
      <c r="AL333" s="92">
        <v>0</v>
      </c>
      <c r="AM333" s="92">
        <v>0</v>
      </c>
      <c r="AN333" s="92">
        <v>9.7295185400000002E-12</v>
      </c>
      <c r="AO333" s="92">
        <v>86.430605799999995</v>
      </c>
      <c r="AP333" s="92">
        <v>325.17264499999999</v>
      </c>
      <c r="AQ333" s="92">
        <v>0</v>
      </c>
      <c r="AR333" s="92">
        <v>0</v>
      </c>
      <c r="AS333" s="92">
        <v>0</v>
      </c>
      <c r="AT333" s="92">
        <v>0</v>
      </c>
      <c r="AU333" s="92">
        <v>0</v>
      </c>
      <c r="AV333" s="92">
        <v>0</v>
      </c>
      <c r="AW333" s="92">
        <v>0</v>
      </c>
      <c r="AX333" s="92">
        <v>0</v>
      </c>
      <c r="AY333" s="92">
        <v>0</v>
      </c>
      <c r="AZ333" s="92">
        <v>0</v>
      </c>
      <c r="BA333" s="92">
        <v>0</v>
      </c>
      <c r="BB333" s="92">
        <v>0</v>
      </c>
      <c r="BC333" s="92">
        <v>0</v>
      </c>
      <c r="BD333" s="92">
        <v>0</v>
      </c>
      <c r="BE333" s="92">
        <v>0</v>
      </c>
      <c r="BF333" s="92">
        <v>0</v>
      </c>
      <c r="BG333" s="92">
        <v>0</v>
      </c>
      <c r="BH333" s="92">
        <v>0</v>
      </c>
      <c r="BI333" s="92">
        <v>0</v>
      </c>
      <c r="BJ333" s="92">
        <v>0</v>
      </c>
      <c r="BK333" s="92">
        <v>0</v>
      </c>
      <c r="BL333" s="92">
        <v>0</v>
      </c>
      <c r="BM333" s="92">
        <v>0</v>
      </c>
      <c r="BN333" s="92">
        <v>0</v>
      </c>
      <c r="BO333" s="92">
        <v>0</v>
      </c>
      <c r="BP333" s="92">
        <v>2.2889835000000001E-2</v>
      </c>
      <c r="BQ333" s="92">
        <v>5.98303986E-5</v>
      </c>
      <c r="BR333" s="92">
        <v>4.8219281400000002E-16</v>
      </c>
      <c r="BS333" s="92">
        <v>1.05849963E-15</v>
      </c>
      <c r="BT333" s="92">
        <v>4.4412571999999996E-16</v>
      </c>
      <c r="BU333" s="92">
        <v>6.5538742500000003E-13</v>
      </c>
      <c r="BV333" s="92">
        <v>1.35815126E-13</v>
      </c>
      <c r="BW333" s="92">
        <v>6.8117047400000002E-13</v>
      </c>
      <c r="BX333" s="92">
        <v>0</v>
      </c>
      <c r="BY333" s="92">
        <v>1.18442863E-15</v>
      </c>
      <c r="BZ333" s="92">
        <v>2.9890722700000001E-17</v>
      </c>
      <c r="CA333" s="92">
        <v>1.2541562E-17</v>
      </c>
      <c r="CB333" s="92">
        <v>2.7390518800000002E-13</v>
      </c>
      <c r="CC333" s="92">
        <v>3.3379126799999998E-14</v>
      </c>
      <c r="CD333" s="92">
        <v>1.1293746099999999E-14</v>
      </c>
      <c r="CE333" s="92">
        <v>4.46177901E-10</v>
      </c>
      <c r="CF333" s="92">
        <v>2.5634623899999998E-8</v>
      </c>
      <c r="CG333" s="92">
        <v>1.6092719000000001E-5</v>
      </c>
      <c r="CH333" s="92">
        <v>0</v>
      </c>
      <c r="CI333" s="92">
        <v>1.8051721199999999E-8</v>
      </c>
      <c r="CJ333" s="92">
        <v>8.4428032199999994E-14</v>
      </c>
      <c r="CK333" s="92">
        <v>4.7647583999999999E-11</v>
      </c>
      <c r="CL333" s="92">
        <v>1.31607174E-11</v>
      </c>
      <c r="CM333" s="92">
        <v>7.6578037500000003E-10</v>
      </c>
      <c r="CN333" s="92">
        <v>0</v>
      </c>
      <c r="CO333" s="92">
        <v>0</v>
      </c>
      <c r="CP333" s="92">
        <v>0</v>
      </c>
      <c r="CQ333" s="92">
        <v>0</v>
      </c>
      <c r="CR333" s="92">
        <v>0</v>
      </c>
      <c r="CS333" s="92">
        <v>0</v>
      </c>
      <c r="CT333" s="92">
        <v>0</v>
      </c>
      <c r="CU333" s="92">
        <v>0</v>
      </c>
      <c r="CV333" s="92">
        <v>0</v>
      </c>
      <c r="CW333" s="92">
        <v>0</v>
      </c>
      <c r="CX333" s="92">
        <v>2.3095231400000001E-14</v>
      </c>
      <c r="CY333" s="92">
        <v>0.205162757</v>
      </c>
      <c r="CZ333" s="92">
        <v>0.77187143999999996</v>
      </c>
      <c r="DA333" s="92">
        <v>0</v>
      </c>
      <c r="DB333" s="92">
        <v>0</v>
      </c>
      <c r="DC333" s="92">
        <v>0</v>
      </c>
      <c r="DD333" s="92">
        <v>0</v>
      </c>
      <c r="DE333" s="92">
        <v>0</v>
      </c>
      <c r="DF333" s="92">
        <v>0</v>
      </c>
      <c r="DG333" s="92">
        <v>0</v>
      </c>
      <c r="DH333" s="92">
        <v>0</v>
      </c>
      <c r="DI333" s="92">
        <v>0</v>
      </c>
      <c r="DJ333" s="92">
        <v>0</v>
      </c>
      <c r="DK333" s="92">
        <v>0</v>
      </c>
      <c r="DL333" s="92">
        <v>0</v>
      </c>
      <c r="DM333" s="92">
        <v>0</v>
      </c>
      <c r="DN333" s="92">
        <v>0</v>
      </c>
      <c r="DO333" s="92">
        <v>0</v>
      </c>
      <c r="DP333" s="92">
        <v>0</v>
      </c>
      <c r="DQ333" s="92">
        <v>0</v>
      </c>
      <c r="DR333" s="92">
        <v>0</v>
      </c>
      <c r="DS333" s="92">
        <v>0</v>
      </c>
      <c r="DT333" s="92">
        <v>0</v>
      </c>
      <c r="DU333" s="92">
        <v>0</v>
      </c>
      <c r="DV333" s="92">
        <v>0</v>
      </c>
      <c r="DW333" s="92">
        <v>0</v>
      </c>
      <c r="DX333" s="92">
        <v>0</v>
      </c>
      <c r="DY333" s="92">
        <v>0</v>
      </c>
      <c r="DZ333" s="92">
        <v>173.72115500000001</v>
      </c>
      <c r="EA333" s="92">
        <v>1.1611814499999999</v>
      </c>
      <c r="EB333" s="92">
        <v>3.6596752299999998E-11</v>
      </c>
      <c r="EC333" s="92">
        <v>8.0336429199999998E-11</v>
      </c>
      <c r="ED333" s="92">
        <v>3.3707592700000002E-11</v>
      </c>
      <c r="EE333" s="92">
        <v>4.1451349100000002E-8</v>
      </c>
      <c r="EF333" s="92">
        <v>8.5899118400000005E-9</v>
      </c>
      <c r="EG333" s="92">
        <v>9.8227218600000004E-8</v>
      </c>
      <c r="EH333" s="92">
        <v>0</v>
      </c>
      <c r="EI333" s="92">
        <v>8.0904844100000001E-11</v>
      </c>
      <c r="EJ333" s="92">
        <v>2.0417475600000001E-12</v>
      </c>
      <c r="EK333" s="92">
        <v>8.5667729699999999E-13</v>
      </c>
      <c r="EL333" s="92">
        <v>1.5244918300000001E-8</v>
      </c>
      <c r="EM333" s="92">
        <v>1.8578036599999999E-9</v>
      </c>
      <c r="EN333" s="92">
        <v>8.5715593000000003E-10</v>
      </c>
      <c r="EO333" s="92">
        <v>2.8598828600000001E-5</v>
      </c>
      <c r="EP333" s="92">
        <v>1.3619009E-3</v>
      </c>
      <c r="EQ333" s="92">
        <v>0.65141324599999995</v>
      </c>
      <c r="ER333" s="92">
        <v>0</v>
      </c>
      <c r="ES333" s="92">
        <v>6.8503132999999999E-4</v>
      </c>
      <c r="ET333" s="92">
        <v>5.4115277699999996E-9</v>
      </c>
      <c r="EU333" s="92">
        <v>1.8486072299999999E-6</v>
      </c>
      <c r="EV333" s="92">
        <v>6.5472499599999999E-7</v>
      </c>
      <c r="EW333" s="92">
        <v>5.4941712600000002E-6</v>
      </c>
      <c r="EX333" s="92">
        <v>0</v>
      </c>
      <c r="EY333" s="92">
        <v>0</v>
      </c>
      <c r="EZ333" s="92">
        <v>0</v>
      </c>
      <c r="FA333" s="92">
        <v>0</v>
      </c>
      <c r="FB333" s="92">
        <v>0</v>
      </c>
      <c r="FC333" s="92">
        <v>0</v>
      </c>
      <c r="FD333" s="92">
        <v>0</v>
      </c>
      <c r="FE333" s="92">
        <v>0</v>
      </c>
      <c r="FF333" s="92">
        <v>0</v>
      </c>
      <c r="FG333" s="92">
        <v>0</v>
      </c>
      <c r="FH333" s="92">
        <v>2.7482655799999998E-9</v>
      </c>
      <c r="FI333" s="92">
        <v>2765.6756700000001</v>
      </c>
      <c r="FJ333" s="92">
        <v>9109.2173899999998</v>
      </c>
      <c r="FK333" s="92">
        <v>0</v>
      </c>
      <c r="FL333" s="92">
        <v>0</v>
      </c>
      <c r="FM333" s="92">
        <v>0</v>
      </c>
      <c r="FN333" s="92">
        <v>0</v>
      </c>
      <c r="FO333" s="92">
        <v>0</v>
      </c>
      <c r="FP333" s="92">
        <v>0</v>
      </c>
      <c r="FQ333" s="92">
        <v>0</v>
      </c>
      <c r="FR333" s="92">
        <v>0</v>
      </c>
      <c r="FS333" s="92">
        <v>0</v>
      </c>
      <c r="FT333" s="92">
        <v>0</v>
      </c>
      <c r="FU333" s="92">
        <v>0</v>
      </c>
      <c r="FV333" s="92">
        <v>0</v>
      </c>
      <c r="FW333" s="92">
        <v>0</v>
      </c>
      <c r="FX333" s="92">
        <v>0</v>
      </c>
      <c r="FY333" s="92">
        <v>0</v>
      </c>
      <c r="FZ333" s="92">
        <v>0</v>
      </c>
      <c r="GA333" s="92">
        <v>0</v>
      </c>
      <c r="GB333" s="92">
        <v>0</v>
      </c>
      <c r="GC333" s="92">
        <v>0</v>
      </c>
      <c r="GD333" s="92">
        <v>0</v>
      </c>
      <c r="GE333" s="92">
        <v>0</v>
      </c>
      <c r="GF333" s="92">
        <v>0</v>
      </c>
      <c r="GG333" s="92">
        <v>0</v>
      </c>
      <c r="GH333" s="92">
        <v>0</v>
      </c>
      <c r="GI333" s="92">
        <v>0</v>
      </c>
      <c r="GJ333" s="92">
        <v>1.4416180299999999E-2</v>
      </c>
      <c r="GK333" s="92">
        <v>9.6360176200000004E-5</v>
      </c>
      <c r="GL333" s="92">
        <v>3.0369667799999999E-15</v>
      </c>
      <c r="GM333" s="92">
        <v>6.6666863000000001E-15</v>
      </c>
      <c r="GN333" s="92">
        <v>2.7972110300000002E-15</v>
      </c>
      <c r="GO333" s="92">
        <v>3.4398235499999998E-12</v>
      </c>
      <c r="GP333" s="92">
        <v>7.1283038299999997E-13</v>
      </c>
      <c r="GQ333" s="92">
        <v>8.15134627E-12</v>
      </c>
      <c r="GR333" s="92">
        <v>0</v>
      </c>
      <c r="GS333" s="92">
        <v>6.7138559799999997E-15</v>
      </c>
      <c r="GT333" s="92">
        <v>1.6943360100000001E-16</v>
      </c>
      <c r="GU333" s="92">
        <v>7.1091021300000002E-17</v>
      </c>
      <c r="GV333" s="92">
        <v>1.2650934199999999E-12</v>
      </c>
      <c r="GW333" s="92">
        <v>1.5416908999999999E-13</v>
      </c>
      <c r="GX333" s="92">
        <v>7.1130740400000001E-14</v>
      </c>
      <c r="GY333" s="92">
        <v>2.3732623E-9</v>
      </c>
      <c r="GZ333" s="92">
        <v>1.13016799E-7</v>
      </c>
      <c r="HA333" s="92">
        <v>5.40572665E-5</v>
      </c>
      <c r="HB333" s="92">
        <v>0</v>
      </c>
      <c r="HC333" s="92">
        <v>5.6847049699999997E-8</v>
      </c>
      <c r="HD333" s="92">
        <v>4.4907345799999999E-13</v>
      </c>
      <c r="HE333" s="92">
        <v>1.5340592799999999E-10</v>
      </c>
      <c r="HF333" s="92">
        <v>5.4332090700000003E-11</v>
      </c>
      <c r="HG333" s="92">
        <v>4.5593159400000002E-10</v>
      </c>
      <c r="HH333" s="92">
        <v>0</v>
      </c>
      <c r="HI333" s="92">
        <v>0</v>
      </c>
      <c r="HJ333" s="92">
        <v>0</v>
      </c>
      <c r="HK333" s="92">
        <v>0</v>
      </c>
      <c r="HL333" s="92">
        <v>0</v>
      </c>
      <c r="HM333" s="92">
        <v>0</v>
      </c>
      <c r="HN333" s="92">
        <v>0</v>
      </c>
      <c r="HO333" s="92">
        <v>0</v>
      </c>
      <c r="HP333" s="92">
        <v>0</v>
      </c>
      <c r="HQ333" s="92">
        <v>0</v>
      </c>
      <c r="HR333" s="92">
        <v>2.2806371499999998E-13</v>
      </c>
      <c r="HS333" s="92">
        <v>0.22950848400000001</v>
      </c>
      <c r="HT333" s="92">
        <v>0.75592474499999995</v>
      </c>
      <c r="HU333" s="92">
        <v>0</v>
      </c>
      <c r="HV333" s="92">
        <v>0</v>
      </c>
      <c r="HW333" s="92">
        <v>0</v>
      </c>
      <c r="HX333" s="92">
        <v>0</v>
      </c>
      <c r="HY333" s="92">
        <v>0</v>
      </c>
      <c r="HZ333" s="92">
        <v>0</v>
      </c>
      <c r="IA333" s="92">
        <v>0</v>
      </c>
      <c r="IB333" s="92">
        <v>0</v>
      </c>
      <c r="IC333" s="92">
        <v>0</v>
      </c>
      <c r="ID333" s="92">
        <v>0</v>
      </c>
      <c r="IE333" s="92">
        <v>0</v>
      </c>
      <c r="IF333" s="92">
        <v>0</v>
      </c>
      <c r="IG333" s="92">
        <v>0</v>
      </c>
      <c r="IH333" s="92">
        <v>0</v>
      </c>
      <c r="II333" s="92">
        <v>0</v>
      </c>
      <c r="IJ333" s="92">
        <v>0</v>
      </c>
      <c r="IK333" s="92">
        <v>0</v>
      </c>
      <c r="IL333" s="92">
        <v>0</v>
      </c>
      <c r="IM333" s="92">
        <v>0</v>
      </c>
      <c r="IN333" s="92">
        <v>0</v>
      </c>
      <c r="IO333" s="92">
        <v>0</v>
      </c>
      <c r="IP333" s="92">
        <v>0</v>
      </c>
      <c r="IQ333" s="92">
        <v>0</v>
      </c>
      <c r="IR333" s="92">
        <v>0</v>
      </c>
      <c r="IS333" s="92">
        <v>0</v>
      </c>
      <c r="IT333" s="92">
        <v>421.27824399999997</v>
      </c>
      <c r="IU333" s="92">
        <v>12050.428900000001</v>
      </c>
      <c r="IV333" s="92">
        <v>27323.8845</v>
      </c>
      <c r="IW333" s="92">
        <v>55.050935500000001</v>
      </c>
      <c r="IX333" s="92">
        <v>6.9084628700000001</v>
      </c>
      <c r="IY333" s="92">
        <v>1</v>
      </c>
      <c r="IZ333" s="92">
        <v>0</v>
      </c>
      <c r="JA333" s="92">
        <v>0</v>
      </c>
      <c r="JB333" s="92">
        <v>-1126.9029599999999</v>
      </c>
      <c r="JC333" s="92">
        <v>-39.396083300000001</v>
      </c>
      <c r="JD333" s="92">
        <v>-0.47473970100000001</v>
      </c>
      <c r="JE333" s="92">
        <v>-2.2281614699999999</v>
      </c>
      <c r="JF333" s="92">
        <v>-7.7895646700000001E-2</v>
      </c>
      <c r="JG333" s="92">
        <v>2.5696580900000002E-4</v>
      </c>
      <c r="JH333" s="92">
        <v>7.3503634400000004E-3</v>
      </c>
      <c r="JI333" s="92">
        <v>28.6044415</v>
      </c>
      <c r="JJ333" s="92">
        <v>0</v>
      </c>
      <c r="JK333" s="92">
        <v>0</v>
      </c>
      <c r="JL333" s="92">
        <v>0</v>
      </c>
      <c r="JM333" s="92">
        <v>0</v>
      </c>
      <c r="JN333" s="92">
        <v>0</v>
      </c>
      <c r="JO333" s="92">
        <v>0</v>
      </c>
      <c r="JP333" s="92">
        <v>0</v>
      </c>
      <c r="JQ333" s="92">
        <v>0</v>
      </c>
      <c r="JR333" s="92">
        <v>0</v>
      </c>
      <c r="JS333" s="92">
        <v>0</v>
      </c>
      <c r="JT333" s="92">
        <v>0</v>
      </c>
      <c r="JU333" s="92">
        <v>0</v>
      </c>
      <c r="JV333" s="92">
        <v>0</v>
      </c>
      <c r="JW333" s="92">
        <v>0</v>
      </c>
      <c r="JX333" s="92">
        <v>0</v>
      </c>
      <c r="JY333" s="92">
        <v>0</v>
      </c>
      <c r="JZ333" s="92">
        <v>0</v>
      </c>
      <c r="KA333" s="92">
        <v>0</v>
      </c>
      <c r="KB333" s="92">
        <v>0</v>
      </c>
      <c r="KC333" s="92">
        <v>0</v>
      </c>
      <c r="KD333" s="92">
        <v>0</v>
      </c>
      <c r="KE333" s="92">
        <v>0</v>
      </c>
      <c r="KF333" s="92">
        <v>0</v>
      </c>
      <c r="KG333" s="92">
        <v>0</v>
      </c>
      <c r="KH333" s="92">
        <v>0</v>
      </c>
      <c r="KI333" s="92">
        <v>0</v>
      </c>
      <c r="KJ333" s="92">
        <v>0</v>
      </c>
      <c r="KK333" s="92">
        <v>0</v>
      </c>
      <c r="KL333" s="92">
        <v>0</v>
      </c>
      <c r="KM333" s="92">
        <v>0</v>
      </c>
      <c r="KN333" s="92">
        <v>0</v>
      </c>
      <c r="KO333" s="92">
        <v>0</v>
      </c>
      <c r="KP333" s="92">
        <v>0</v>
      </c>
      <c r="KQ333" s="92">
        <v>0</v>
      </c>
      <c r="KR333" s="92">
        <v>0</v>
      </c>
      <c r="KS333" s="92">
        <v>0</v>
      </c>
      <c r="KT333" s="92">
        <v>0</v>
      </c>
      <c r="KU333" s="92">
        <v>0</v>
      </c>
      <c r="KV333" s="92">
        <v>0</v>
      </c>
      <c r="KW333" s="92">
        <v>0</v>
      </c>
      <c r="KX333" s="92">
        <v>0</v>
      </c>
      <c r="KY333" s="92">
        <v>0</v>
      </c>
      <c r="KZ333" s="92">
        <v>0</v>
      </c>
      <c r="LA333" s="92">
        <v>0</v>
      </c>
      <c r="LB333" s="92">
        <v>0</v>
      </c>
      <c r="LC333" s="92">
        <v>0</v>
      </c>
      <c r="LD333" s="92">
        <v>0</v>
      </c>
      <c r="LE333" s="92">
        <v>0</v>
      </c>
      <c r="LF333" s="92">
        <v>0</v>
      </c>
      <c r="LG333" s="92">
        <v>0</v>
      </c>
      <c r="LH333" s="92">
        <v>0</v>
      </c>
      <c r="LI333" s="92">
        <v>0</v>
      </c>
      <c r="LJ333" s="92">
        <v>0</v>
      </c>
      <c r="LK333" s="92">
        <v>0</v>
      </c>
      <c r="LL333" s="92">
        <v>0</v>
      </c>
      <c r="LM333" s="92">
        <v>0</v>
      </c>
      <c r="LN333" s="92">
        <v>0</v>
      </c>
      <c r="LO333" s="92">
        <v>0</v>
      </c>
      <c r="LP333" s="92">
        <v>0</v>
      </c>
      <c r="LQ333" s="92">
        <v>0</v>
      </c>
      <c r="LR333" s="92">
        <v>0</v>
      </c>
      <c r="LS333" s="92">
        <v>0</v>
      </c>
      <c r="LT333" s="92">
        <v>0</v>
      </c>
      <c r="LU333" s="92">
        <v>0</v>
      </c>
      <c r="LV333" s="92">
        <v>0</v>
      </c>
      <c r="LW333" s="92">
        <v>0</v>
      </c>
      <c r="LX333" s="92">
        <v>0</v>
      </c>
      <c r="LY333" s="92">
        <v>0</v>
      </c>
      <c r="LZ333" s="92">
        <v>0</v>
      </c>
      <c r="MA333" s="92">
        <v>0</v>
      </c>
      <c r="MB333" s="92">
        <v>0</v>
      </c>
      <c r="MC333" s="92">
        <v>0</v>
      </c>
      <c r="MD333" s="92">
        <v>0</v>
      </c>
      <c r="ME333" s="92">
        <v>0</v>
      </c>
      <c r="MF333" s="92">
        <v>0</v>
      </c>
      <c r="MG333" s="92">
        <v>0</v>
      </c>
      <c r="MH333" s="92">
        <v>0</v>
      </c>
      <c r="MI333" s="92">
        <v>0</v>
      </c>
      <c r="MJ333" s="92">
        <v>0</v>
      </c>
      <c r="MK333" s="92">
        <v>0</v>
      </c>
      <c r="ML333" s="92">
        <v>0</v>
      </c>
      <c r="MM333" s="92">
        <v>0</v>
      </c>
      <c r="MN333" s="92">
        <v>0</v>
      </c>
      <c r="MO333" s="92">
        <v>0</v>
      </c>
      <c r="MP333" s="92">
        <v>0</v>
      </c>
      <c r="MQ333" s="92">
        <v>0</v>
      </c>
      <c r="MR333" s="92">
        <v>0</v>
      </c>
      <c r="MS333" s="92">
        <v>0</v>
      </c>
      <c r="MT333" s="92">
        <v>0</v>
      </c>
      <c r="MU333" s="92">
        <v>0</v>
      </c>
      <c r="MV333" s="92">
        <v>0</v>
      </c>
      <c r="MW333" s="92">
        <v>0</v>
      </c>
      <c r="MX333" s="92">
        <v>0</v>
      </c>
      <c r="MY333" s="92">
        <v>0</v>
      </c>
      <c r="MZ333" s="92">
        <v>0</v>
      </c>
      <c r="NA333" s="92">
        <v>0</v>
      </c>
      <c r="NB333" s="92">
        <v>0</v>
      </c>
      <c r="NC333" s="92">
        <v>0</v>
      </c>
      <c r="ND333" s="92">
        <v>0</v>
      </c>
      <c r="NE333" s="92">
        <v>0</v>
      </c>
      <c r="NF333" s="92">
        <v>0</v>
      </c>
      <c r="NG333" s="92">
        <v>0</v>
      </c>
      <c r="NH333" s="92">
        <v>0</v>
      </c>
      <c r="NI333" s="92">
        <v>0</v>
      </c>
      <c r="NJ333" s="92">
        <v>0</v>
      </c>
      <c r="NK333" s="92">
        <v>0</v>
      </c>
      <c r="NL333" s="92">
        <v>0</v>
      </c>
      <c r="NM333" s="92">
        <v>0</v>
      </c>
      <c r="NN333" s="92">
        <v>0</v>
      </c>
      <c r="NO333" s="92">
        <v>0</v>
      </c>
      <c r="NP333" s="92">
        <v>0</v>
      </c>
      <c r="NQ333" s="92">
        <v>0</v>
      </c>
      <c r="NR333" s="92">
        <v>0</v>
      </c>
      <c r="NS333" s="92">
        <v>0</v>
      </c>
      <c r="NT333" s="92">
        <v>0</v>
      </c>
      <c r="NU333" s="92">
        <v>0</v>
      </c>
      <c r="NV333" s="92">
        <v>0</v>
      </c>
      <c r="NW333" s="92">
        <v>0</v>
      </c>
      <c r="NX333" s="92">
        <v>0</v>
      </c>
      <c r="NY333" s="92">
        <v>0</v>
      </c>
      <c r="NZ333" s="92">
        <v>0</v>
      </c>
      <c r="OA333" s="92">
        <v>0</v>
      </c>
      <c r="OB333" s="92">
        <v>0</v>
      </c>
      <c r="OC333" s="92">
        <v>0</v>
      </c>
      <c r="OD333" s="92">
        <v>0</v>
      </c>
      <c r="OE333" s="92">
        <v>0</v>
      </c>
      <c r="OF333" s="92">
        <v>0</v>
      </c>
      <c r="OG333" s="92">
        <v>0</v>
      </c>
      <c r="OH333" s="92">
        <v>0</v>
      </c>
      <c r="OI333" s="92">
        <v>0</v>
      </c>
      <c r="OJ333" s="92">
        <v>0</v>
      </c>
      <c r="OK333" s="92">
        <v>0</v>
      </c>
      <c r="OL333" s="92">
        <v>0</v>
      </c>
      <c r="OM333" s="92">
        <v>0</v>
      </c>
      <c r="ON333" s="92">
        <v>0</v>
      </c>
      <c r="OO333" s="92">
        <v>0</v>
      </c>
      <c r="OP333" s="92">
        <v>0</v>
      </c>
      <c r="OQ333" s="92">
        <v>0</v>
      </c>
      <c r="OR333" s="92">
        <v>0</v>
      </c>
      <c r="OS333" s="92">
        <v>0</v>
      </c>
      <c r="OT333" s="92">
        <v>0</v>
      </c>
      <c r="OU333" s="92">
        <v>0</v>
      </c>
      <c r="OV333" s="92">
        <v>0</v>
      </c>
      <c r="OW333" s="92">
        <v>0</v>
      </c>
      <c r="OX333" s="92">
        <v>0</v>
      </c>
      <c r="OY333" s="92">
        <v>0</v>
      </c>
      <c r="OZ333" s="92">
        <v>0</v>
      </c>
      <c r="PA333" s="92">
        <v>0</v>
      </c>
      <c r="PB333" s="92">
        <v>0</v>
      </c>
      <c r="PC333" s="92">
        <v>0</v>
      </c>
      <c r="PD333" s="92">
        <v>0</v>
      </c>
      <c r="PE333" s="92">
        <v>0</v>
      </c>
      <c r="PF333" s="92">
        <v>0</v>
      </c>
      <c r="PG333" s="92">
        <v>0</v>
      </c>
      <c r="PH333" s="92">
        <v>0</v>
      </c>
      <c r="PI333" s="92">
        <v>0</v>
      </c>
      <c r="PJ333" s="92">
        <v>0</v>
      </c>
      <c r="PK333" s="92">
        <v>0</v>
      </c>
      <c r="PL333" s="92">
        <v>0</v>
      </c>
      <c r="PM333" s="92">
        <v>0</v>
      </c>
      <c r="PN333" s="92">
        <v>0</v>
      </c>
      <c r="PO333" s="92">
        <v>0</v>
      </c>
      <c r="PP333" s="92">
        <v>0</v>
      </c>
      <c r="PQ333" s="92">
        <v>0</v>
      </c>
      <c r="PR333" s="92">
        <v>0</v>
      </c>
      <c r="PS333" s="92">
        <v>0</v>
      </c>
      <c r="PT333" s="92">
        <v>0</v>
      </c>
      <c r="PU333" s="92">
        <v>0</v>
      </c>
      <c r="PV333" s="92">
        <v>0</v>
      </c>
      <c r="PW333" s="92">
        <v>0</v>
      </c>
      <c r="PX333" s="92">
        <v>0</v>
      </c>
      <c r="PY333" s="92">
        <v>0</v>
      </c>
      <c r="PZ333" s="92">
        <v>0</v>
      </c>
      <c r="QA333" s="92">
        <v>0</v>
      </c>
      <c r="QB333" s="92">
        <v>0</v>
      </c>
      <c r="QC333" s="92">
        <v>0</v>
      </c>
      <c r="QD333" s="92">
        <v>0</v>
      </c>
      <c r="QE333" s="92">
        <v>0</v>
      </c>
      <c r="QF333" s="92">
        <v>0</v>
      </c>
      <c r="QG333" s="92">
        <v>0</v>
      </c>
      <c r="QH333" s="92">
        <v>0</v>
      </c>
      <c r="QI333" s="92">
        <v>0</v>
      </c>
      <c r="QJ333" s="92">
        <v>0</v>
      </c>
      <c r="QK333" s="92">
        <v>0</v>
      </c>
      <c r="QL333" s="92">
        <v>0</v>
      </c>
      <c r="QM333" s="92">
        <v>0</v>
      </c>
      <c r="QN333" s="92">
        <v>0</v>
      </c>
      <c r="QO333" s="92">
        <v>0</v>
      </c>
      <c r="QP333" s="92">
        <v>0</v>
      </c>
      <c r="QQ333" s="92">
        <v>0</v>
      </c>
      <c r="QR333" s="92">
        <v>0</v>
      </c>
      <c r="QS333" s="92">
        <v>0</v>
      </c>
      <c r="QT333" s="92">
        <v>0</v>
      </c>
      <c r="QU333" s="92">
        <v>0</v>
      </c>
      <c r="QV333" s="92">
        <v>0</v>
      </c>
      <c r="QW333" s="92">
        <v>0</v>
      </c>
      <c r="QX333" s="92">
        <v>0</v>
      </c>
      <c r="QY333" s="92">
        <v>0</v>
      </c>
      <c r="QZ333" s="92">
        <v>0</v>
      </c>
      <c r="RA333" s="92">
        <v>0</v>
      </c>
      <c r="RB333" s="92">
        <v>0</v>
      </c>
      <c r="RC333" s="92">
        <v>0</v>
      </c>
      <c r="RD333" s="92">
        <v>0</v>
      </c>
      <c r="RE333" s="92">
        <v>0</v>
      </c>
      <c r="RF333" s="92">
        <v>0</v>
      </c>
      <c r="RG333" s="92">
        <v>0</v>
      </c>
      <c r="RH333" s="92">
        <v>0</v>
      </c>
      <c r="RI333" s="92">
        <v>0</v>
      </c>
      <c r="RJ333" s="92">
        <v>0</v>
      </c>
      <c r="RK333" s="92">
        <v>0</v>
      </c>
      <c r="RL333" s="92">
        <v>0</v>
      </c>
      <c r="RM333" s="92">
        <v>0</v>
      </c>
      <c r="RN333" s="92">
        <v>0</v>
      </c>
      <c r="RO333" s="92">
        <v>0</v>
      </c>
      <c r="RP333" s="92">
        <v>0</v>
      </c>
      <c r="RQ333" s="92">
        <v>0</v>
      </c>
      <c r="RR333" s="92">
        <v>0</v>
      </c>
      <c r="RS333" s="92">
        <v>0</v>
      </c>
      <c r="RT333" s="92">
        <v>0</v>
      </c>
      <c r="RU333" s="92">
        <v>0</v>
      </c>
      <c r="RV333" s="92">
        <v>0</v>
      </c>
      <c r="RW333" s="92">
        <v>0</v>
      </c>
      <c r="RX333" s="92">
        <v>0</v>
      </c>
      <c r="RY333" s="92">
        <v>0</v>
      </c>
      <c r="RZ333" s="92">
        <v>0</v>
      </c>
      <c r="SA333" s="92">
        <v>0</v>
      </c>
      <c r="SB333" s="92">
        <v>0</v>
      </c>
      <c r="SC333" s="92">
        <v>0</v>
      </c>
      <c r="SD333" s="92">
        <v>0</v>
      </c>
      <c r="SE333" s="92">
        <v>0</v>
      </c>
      <c r="SF333" s="92">
        <v>0</v>
      </c>
      <c r="SG333" s="92">
        <v>0</v>
      </c>
      <c r="SH333" s="92">
        <v>0</v>
      </c>
      <c r="SI333" s="92">
        <v>0</v>
      </c>
      <c r="SJ333" s="92">
        <v>0</v>
      </c>
      <c r="SK333" s="92">
        <v>0</v>
      </c>
      <c r="SL333" s="92">
        <v>0</v>
      </c>
      <c r="SM333" s="92">
        <v>0</v>
      </c>
      <c r="SN333" s="92">
        <v>0</v>
      </c>
      <c r="SO333" s="92">
        <v>0</v>
      </c>
      <c r="SP333" s="92">
        <v>0</v>
      </c>
      <c r="SQ333" s="92">
        <v>0</v>
      </c>
      <c r="SR333" s="92">
        <v>0</v>
      </c>
      <c r="SS333" s="92">
        <v>0</v>
      </c>
      <c r="ST333" s="92">
        <v>0</v>
      </c>
      <c r="SU333" s="92">
        <v>0</v>
      </c>
      <c r="SV333" s="92">
        <v>0</v>
      </c>
      <c r="SW333" s="92">
        <v>0</v>
      </c>
      <c r="SX333" s="92">
        <v>0</v>
      </c>
      <c r="SY333" s="92">
        <v>0</v>
      </c>
      <c r="SZ333" s="92">
        <v>0</v>
      </c>
      <c r="TA333" s="92">
        <v>0</v>
      </c>
      <c r="TB333" s="92">
        <v>0</v>
      </c>
      <c r="TC333" s="92">
        <v>6.9084628700000001</v>
      </c>
      <c r="TD333" s="92">
        <v>0</v>
      </c>
      <c r="TE333" s="92">
        <v>0</v>
      </c>
      <c r="TF333" s="92">
        <v>0</v>
      </c>
      <c r="TG333" s="92">
        <v>0</v>
      </c>
      <c r="TH333" s="92">
        <v>0</v>
      </c>
      <c r="TI333" s="92">
        <v>0</v>
      </c>
      <c r="TJ333" s="92">
        <v>0</v>
      </c>
      <c r="TK333" s="92">
        <v>0</v>
      </c>
      <c r="TL333" s="92">
        <v>0</v>
      </c>
      <c r="TM333" s="92">
        <v>0</v>
      </c>
      <c r="TN333" s="92">
        <v>0</v>
      </c>
      <c r="TO333" s="92">
        <v>0</v>
      </c>
      <c r="TP333" s="92">
        <v>2.9105049199999999E-4</v>
      </c>
      <c r="TQ333" s="92">
        <v>-656655.32901300001</v>
      </c>
      <c r="TR333" s="92">
        <v>2.34436819722222E-5</v>
      </c>
      <c r="TS333" s="92">
        <v>2.6786081888888901E-3</v>
      </c>
      <c r="TT333" s="92">
        <v>7.0014570277777803E-6</v>
      </c>
      <c r="TU333" s="92">
        <v>5.64270394444445E-17</v>
      </c>
      <c r="TV333" s="92">
        <v>1.23867463055556E-16</v>
      </c>
      <c r="TW333" s="92">
        <v>5.1972362222222301E-17</v>
      </c>
      <c r="TX333" s="92">
        <v>7.6694573333333405E-14</v>
      </c>
      <c r="TY333" s="92">
        <v>1.58933216111111E-14</v>
      </c>
      <c r="TZ333" s="92">
        <v>7.97117502777778E-14</v>
      </c>
      <c r="UA333" s="92">
        <v>0</v>
      </c>
      <c r="UB333" s="92">
        <v>1.3860389249999999E-16</v>
      </c>
      <c r="UC333" s="92">
        <v>3.4978642222222298E-18</v>
      </c>
      <c r="UD333" s="92">
        <v>1.4676353361111099E-18</v>
      </c>
      <c r="UE333" s="92">
        <v>3.20528602777778E-14</v>
      </c>
      <c r="UF333" s="92">
        <v>3.90608330555556E-15</v>
      </c>
      <c r="UG333" s="92">
        <v>1.3216137611111101E-15</v>
      </c>
      <c r="UH333" s="92">
        <v>5.2212511944444497E-11</v>
      </c>
      <c r="UI333" s="92">
        <v>2.9998081388888898E-9</v>
      </c>
      <c r="UJ333" s="92">
        <v>1.8831978916666701E-6</v>
      </c>
      <c r="UK333" s="92">
        <v>0</v>
      </c>
      <c r="UL333" s="92">
        <v>2.1124437277777802E-9</v>
      </c>
      <c r="UM333" s="92">
        <v>9.8799147777777906E-15</v>
      </c>
      <c r="UN333" s="92">
        <v>5.5758029166666697E-12</v>
      </c>
      <c r="UO333" s="92">
        <v>1.54008997222222E-12</v>
      </c>
      <c r="UP333" s="92">
        <v>8.96129477777779E-11</v>
      </c>
      <c r="UQ333" s="92">
        <v>0</v>
      </c>
      <c r="UR333" s="92">
        <v>0</v>
      </c>
      <c r="US333" s="92">
        <v>0</v>
      </c>
      <c r="UT333" s="92">
        <v>0</v>
      </c>
      <c r="UU333" s="92">
        <v>0</v>
      </c>
      <c r="UV333" s="92">
        <v>0</v>
      </c>
      <c r="UW333" s="92">
        <v>0</v>
      </c>
      <c r="UX333" s="92">
        <v>0</v>
      </c>
      <c r="UY333" s="92">
        <v>0</v>
      </c>
      <c r="UZ333" s="92">
        <v>0</v>
      </c>
      <c r="VA333" s="92">
        <v>2.7026440388888899E-15</v>
      </c>
      <c r="VB333" s="92">
        <v>2.4008501611111101E-2</v>
      </c>
      <c r="VC333" s="92">
        <v>9.0325734722222301E-2</v>
      </c>
      <c r="VD333" s="92">
        <v>0</v>
      </c>
      <c r="VE333" s="92">
        <v>0</v>
      </c>
      <c r="VF333" s="92">
        <v>0</v>
      </c>
      <c r="VG333" s="92">
        <v>0</v>
      </c>
      <c r="VH333" s="92">
        <v>0</v>
      </c>
      <c r="VI333" s="92">
        <v>0</v>
      </c>
      <c r="VJ333" s="92">
        <v>0</v>
      </c>
      <c r="VK333" s="92">
        <v>0</v>
      </c>
      <c r="VL333" s="92">
        <v>0</v>
      </c>
      <c r="VM333" s="92">
        <v>0</v>
      </c>
      <c r="VN333" s="92">
        <v>0</v>
      </c>
      <c r="VO333" s="92">
        <v>0</v>
      </c>
      <c r="VP333" s="92">
        <v>0</v>
      </c>
      <c r="VQ333" s="92">
        <v>0</v>
      </c>
      <c r="VR333" s="92">
        <v>0</v>
      </c>
      <c r="VS333" s="92">
        <v>0</v>
      </c>
      <c r="VT333" s="92">
        <v>0</v>
      </c>
      <c r="VU333" s="92">
        <v>0</v>
      </c>
      <c r="VV333" s="92">
        <v>0</v>
      </c>
      <c r="VW333" s="92">
        <v>0</v>
      </c>
      <c r="VX333" s="92">
        <v>0</v>
      </c>
      <c r="VY333" s="92">
        <v>0</v>
      </c>
      <c r="VZ333" s="92">
        <v>0</v>
      </c>
      <c r="WA333" s="92">
        <v>0</v>
      </c>
      <c r="WB333" s="92">
        <v>0</v>
      </c>
      <c r="WC333" s="92">
        <v>0</v>
      </c>
    </row>
    <row r="334" spans="2:601" ht="13.5" customHeight="1">
      <c r="B334" s="851" t="s">
        <v>2992</v>
      </c>
      <c r="C334" s="92">
        <v>0</v>
      </c>
      <c r="D334" s="92">
        <v>36530.594100000002</v>
      </c>
      <c r="E334" s="92">
        <v>-75.931155700000005</v>
      </c>
      <c r="F334" s="92">
        <v>710.24542799999995</v>
      </c>
      <c r="G334" s="92">
        <v>0.123689295</v>
      </c>
      <c r="H334" s="92">
        <v>0.10769316399999999</v>
      </c>
      <c r="I334" s="92">
        <v>0.236405794</v>
      </c>
      <c r="J334" s="92">
        <v>9.9191242099999993E-2</v>
      </c>
      <c r="K334" s="92">
        <v>0.26328235700000002</v>
      </c>
      <c r="L334" s="92">
        <v>5.4559677500000001E-2</v>
      </c>
      <c r="M334" s="92">
        <v>3.6002674800000002E-2</v>
      </c>
      <c r="N334" s="92">
        <v>0</v>
      </c>
      <c r="O334" s="92">
        <v>0.26013117299999999</v>
      </c>
      <c r="P334" s="92">
        <v>6.56477612E-3</v>
      </c>
      <c r="Q334" s="92">
        <v>2.7544515199999999E-3</v>
      </c>
      <c r="R334" s="92">
        <v>0.110033243</v>
      </c>
      <c r="S334" s="92">
        <v>1.3409068999999999E-2</v>
      </c>
      <c r="T334" s="92">
        <v>2.5223504399999999</v>
      </c>
      <c r="U334" s="92">
        <v>0.16060633699999999</v>
      </c>
      <c r="V334" s="92">
        <v>0.108823078</v>
      </c>
      <c r="W334" s="92">
        <v>5.7014246900000003E-2</v>
      </c>
      <c r="X334" s="92">
        <v>0</v>
      </c>
      <c r="Y334" s="92">
        <v>0.699870824</v>
      </c>
      <c r="Z334" s="92">
        <v>0.184694895</v>
      </c>
      <c r="AA334" s="92">
        <v>7.0474056199999996E-2</v>
      </c>
      <c r="AB334" s="92">
        <v>0.144273916</v>
      </c>
      <c r="AC334" s="92">
        <v>1.28188782E-6</v>
      </c>
      <c r="AD334" s="92">
        <v>0</v>
      </c>
      <c r="AE334" s="92">
        <v>0.69902036400000001</v>
      </c>
      <c r="AF334" s="92">
        <v>0.89817156899999995</v>
      </c>
      <c r="AG334" s="92">
        <v>3.6802965700000002E-2</v>
      </c>
      <c r="AH334" s="92">
        <v>0</v>
      </c>
      <c r="AI334" s="92">
        <v>0</v>
      </c>
      <c r="AJ334" s="92">
        <v>0</v>
      </c>
      <c r="AK334" s="92">
        <v>0</v>
      </c>
      <c r="AL334" s="92">
        <v>0</v>
      </c>
      <c r="AM334" s="92">
        <v>0</v>
      </c>
      <c r="AN334" s="92">
        <v>1.7601944400000001E-3</v>
      </c>
      <c r="AO334" s="92">
        <v>1.67610004E-2</v>
      </c>
      <c r="AP334" s="92">
        <v>3.41158659E-2</v>
      </c>
      <c r="AQ334" s="92">
        <v>0</v>
      </c>
      <c r="AR334" s="92">
        <v>0</v>
      </c>
      <c r="AS334" s="92">
        <v>0</v>
      </c>
      <c r="AT334" s="92">
        <v>0</v>
      </c>
      <c r="AU334" s="92">
        <v>0</v>
      </c>
      <c r="AV334" s="92">
        <v>0</v>
      </c>
      <c r="AW334" s="92">
        <v>0</v>
      </c>
      <c r="AX334" s="92">
        <v>0</v>
      </c>
      <c r="AY334" s="92">
        <v>0</v>
      </c>
      <c r="AZ334" s="92">
        <v>0</v>
      </c>
      <c r="BA334" s="92">
        <v>0</v>
      </c>
      <c r="BB334" s="92">
        <v>0</v>
      </c>
      <c r="BC334" s="92">
        <v>0</v>
      </c>
      <c r="BD334" s="92">
        <v>0</v>
      </c>
      <c r="BE334" s="92">
        <v>0</v>
      </c>
      <c r="BF334" s="92">
        <v>0</v>
      </c>
      <c r="BG334" s="92">
        <v>0</v>
      </c>
      <c r="BH334" s="92">
        <v>0</v>
      </c>
      <c r="BI334" s="92">
        <v>0</v>
      </c>
      <c r="BJ334" s="92">
        <v>0</v>
      </c>
      <c r="BK334" s="92">
        <v>0</v>
      </c>
      <c r="BL334" s="92">
        <v>0</v>
      </c>
      <c r="BM334" s="92">
        <v>0</v>
      </c>
      <c r="BN334" s="92">
        <v>0</v>
      </c>
      <c r="BO334" s="92">
        <v>0</v>
      </c>
      <c r="BP334" s="92">
        <v>0.99031160500000004</v>
      </c>
      <c r="BQ334" s="92">
        <v>1.7246284099999999E-4</v>
      </c>
      <c r="BR334" s="92">
        <v>1.50159066E-4</v>
      </c>
      <c r="BS334" s="92">
        <v>3.29626058E-4</v>
      </c>
      <c r="BT334" s="92">
        <v>1.3830464E-4</v>
      </c>
      <c r="BU334" s="92">
        <v>3.67100672E-4</v>
      </c>
      <c r="BV334" s="92">
        <v>7.6073818499999997E-5</v>
      </c>
      <c r="BW334" s="92">
        <v>5.0199360999999999E-5</v>
      </c>
      <c r="BX334" s="92">
        <v>0</v>
      </c>
      <c r="BY334" s="92">
        <v>3.6270690299999999E-4</v>
      </c>
      <c r="BZ334" s="92">
        <v>9.1534189700000003E-6</v>
      </c>
      <c r="CA334" s="92">
        <v>3.8405953700000001E-6</v>
      </c>
      <c r="CB334" s="92">
        <v>1.5342189200000001E-4</v>
      </c>
      <c r="CC334" s="92">
        <v>1.8696574599999998E-5</v>
      </c>
      <c r="CD334" s="92">
        <v>3.5169714800000001E-3</v>
      </c>
      <c r="CE334" s="92">
        <v>2.23937125E-4</v>
      </c>
      <c r="CF334" s="92">
        <v>1.5173453099999999E-4</v>
      </c>
      <c r="CG334" s="92">
        <v>7.9496281300000003E-5</v>
      </c>
      <c r="CH334" s="92">
        <v>0</v>
      </c>
      <c r="CI334" s="92">
        <v>9.7584605500000005E-4</v>
      </c>
      <c r="CJ334" s="92">
        <v>2.57524359E-4</v>
      </c>
      <c r="CK334" s="92">
        <v>9.8263604300000005E-5</v>
      </c>
      <c r="CL334" s="92">
        <v>2.0116445299999999E-4</v>
      </c>
      <c r="CM334" s="92">
        <v>1.7873657900000001E-9</v>
      </c>
      <c r="CN334" s="92">
        <v>0</v>
      </c>
      <c r="CO334" s="92">
        <v>9.7466024000000004E-4</v>
      </c>
      <c r="CP334" s="92">
        <v>1.25234136E-3</v>
      </c>
      <c r="CQ334" s="92">
        <v>5.13152251E-5</v>
      </c>
      <c r="CR334" s="92">
        <v>0</v>
      </c>
      <c r="CS334" s="92">
        <v>0</v>
      </c>
      <c r="CT334" s="92">
        <v>0</v>
      </c>
      <c r="CU334" s="92">
        <v>0</v>
      </c>
      <c r="CV334" s="92">
        <v>0</v>
      </c>
      <c r="CW334" s="92">
        <v>0</v>
      </c>
      <c r="CX334" s="92">
        <v>2.45427977E-6</v>
      </c>
      <c r="CY334" s="92">
        <v>2.3370249999999999E-5</v>
      </c>
      <c r="CZ334" s="92">
        <v>4.7568539900000002E-5</v>
      </c>
      <c r="DA334" s="92">
        <v>0</v>
      </c>
      <c r="DB334" s="92">
        <v>0</v>
      </c>
      <c r="DC334" s="92">
        <v>0</v>
      </c>
      <c r="DD334" s="92">
        <v>0</v>
      </c>
      <c r="DE334" s="92">
        <v>0</v>
      </c>
      <c r="DF334" s="92">
        <v>0</v>
      </c>
      <c r="DG334" s="92">
        <v>0</v>
      </c>
      <c r="DH334" s="92">
        <v>0</v>
      </c>
      <c r="DI334" s="92">
        <v>0</v>
      </c>
      <c r="DJ334" s="92">
        <v>0</v>
      </c>
      <c r="DK334" s="92">
        <v>0</v>
      </c>
      <c r="DL334" s="92">
        <v>0</v>
      </c>
      <c r="DM334" s="92">
        <v>0</v>
      </c>
      <c r="DN334" s="92">
        <v>0</v>
      </c>
      <c r="DO334" s="92">
        <v>0</v>
      </c>
      <c r="DP334" s="92">
        <v>0</v>
      </c>
      <c r="DQ334" s="92">
        <v>0</v>
      </c>
      <c r="DR334" s="92">
        <v>0</v>
      </c>
      <c r="DS334" s="92">
        <v>0</v>
      </c>
      <c r="DT334" s="92">
        <v>0</v>
      </c>
      <c r="DU334" s="92">
        <v>0</v>
      </c>
      <c r="DV334" s="92">
        <v>0</v>
      </c>
      <c r="DW334" s="92">
        <v>0</v>
      </c>
      <c r="DX334" s="92">
        <v>0</v>
      </c>
      <c r="DY334" s="92">
        <v>0</v>
      </c>
      <c r="DZ334" s="92">
        <v>12795.270200000001</v>
      </c>
      <c r="EA334" s="92">
        <v>5.6982470899999997</v>
      </c>
      <c r="EB334" s="92">
        <v>19.4017506</v>
      </c>
      <c r="EC334" s="92">
        <v>42.590319299999997</v>
      </c>
      <c r="ED334" s="92">
        <v>17.870063999999999</v>
      </c>
      <c r="EE334" s="92">
        <v>39.526948900000001</v>
      </c>
      <c r="EF334" s="92">
        <v>8.1911207600000004</v>
      </c>
      <c r="EG334" s="92">
        <v>12.3237185</v>
      </c>
      <c r="EH334" s="92">
        <v>0</v>
      </c>
      <c r="EI334" s="92">
        <v>42.1782927</v>
      </c>
      <c r="EJ334" s="92">
        <v>1.0644285499999999</v>
      </c>
      <c r="EK334" s="92">
        <v>0.44661338</v>
      </c>
      <c r="EL334" s="92">
        <v>14.537165099999999</v>
      </c>
      <c r="EM334" s="92">
        <v>1.7715541699999999</v>
      </c>
      <c r="EN334" s="92">
        <v>454.42080399999998</v>
      </c>
      <c r="EO334" s="92">
        <v>24.4362092</v>
      </c>
      <c r="EP334" s="92">
        <v>13.723678400000001</v>
      </c>
      <c r="EQ334" s="92">
        <v>5.4782458399999996</v>
      </c>
      <c r="ER334" s="92">
        <v>0</v>
      </c>
      <c r="ES334" s="92">
        <v>63.043551999999998</v>
      </c>
      <c r="ET334" s="92">
        <v>28.100826000000001</v>
      </c>
      <c r="EU334" s="92">
        <v>6.4902884700000003</v>
      </c>
      <c r="EV334" s="92">
        <v>17.037196999999999</v>
      </c>
      <c r="EW334" s="92">
        <v>2.1831267399999998E-5</v>
      </c>
      <c r="EX334" s="92">
        <v>0</v>
      </c>
      <c r="EY334" s="92">
        <v>92.368970399999995</v>
      </c>
      <c r="EZ334" s="92">
        <v>69.233866899999995</v>
      </c>
      <c r="FA334" s="92">
        <v>4.86006348</v>
      </c>
      <c r="FB334" s="92">
        <v>0</v>
      </c>
      <c r="FC334" s="92">
        <v>0</v>
      </c>
      <c r="FD334" s="92">
        <v>0</v>
      </c>
      <c r="FE334" s="92">
        <v>0</v>
      </c>
      <c r="FF334" s="92">
        <v>0</v>
      </c>
      <c r="FG334" s="92">
        <v>0</v>
      </c>
      <c r="FH334" s="92">
        <v>0.497196421</v>
      </c>
      <c r="FI334" s="92">
        <v>0.53633189999999997</v>
      </c>
      <c r="FJ334" s="92">
        <v>0.95570412800000004</v>
      </c>
      <c r="FK334" s="92">
        <v>0</v>
      </c>
      <c r="FL334" s="92">
        <v>0</v>
      </c>
      <c r="FM334" s="92">
        <v>0</v>
      </c>
      <c r="FN334" s="92">
        <v>0</v>
      </c>
      <c r="FO334" s="92">
        <v>0</v>
      </c>
      <c r="FP334" s="92">
        <v>0</v>
      </c>
      <c r="FQ334" s="92">
        <v>0</v>
      </c>
      <c r="FR334" s="92">
        <v>0</v>
      </c>
      <c r="FS334" s="92">
        <v>0</v>
      </c>
      <c r="FT334" s="92">
        <v>0</v>
      </c>
      <c r="FU334" s="92">
        <v>0</v>
      </c>
      <c r="FV334" s="92">
        <v>0</v>
      </c>
      <c r="FW334" s="92">
        <v>0</v>
      </c>
      <c r="FX334" s="92">
        <v>0</v>
      </c>
      <c r="FY334" s="92">
        <v>0</v>
      </c>
      <c r="FZ334" s="92">
        <v>0</v>
      </c>
      <c r="GA334" s="92">
        <v>0</v>
      </c>
      <c r="GB334" s="92">
        <v>0</v>
      </c>
      <c r="GC334" s="92">
        <v>0</v>
      </c>
      <c r="GD334" s="92">
        <v>0</v>
      </c>
      <c r="GE334" s="92">
        <v>0</v>
      </c>
      <c r="GF334" s="92">
        <v>0</v>
      </c>
      <c r="GG334" s="92">
        <v>0</v>
      </c>
      <c r="GH334" s="92">
        <v>0</v>
      </c>
      <c r="GI334" s="92">
        <v>0</v>
      </c>
      <c r="GJ334" s="92">
        <v>0.92840085999999999</v>
      </c>
      <c r="GK334" s="92">
        <v>4.1345414299999997E-4</v>
      </c>
      <c r="GL334" s="92">
        <v>1.40775471E-3</v>
      </c>
      <c r="GM334" s="92">
        <v>3.0902738499999998E-3</v>
      </c>
      <c r="GN334" s="92">
        <v>1.2966184E-3</v>
      </c>
      <c r="GO334" s="92">
        <v>2.8680014299999998E-3</v>
      </c>
      <c r="GP334" s="92">
        <v>5.9433239E-4</v>
      </c>
      <c r="GQ334" s="92">
        <v>8.9418594500000005E-4</v>
      </c>
      <c r="GR334" s="92">
        <v>0</v>
      </c>
      <c r="GS334" s="92">
        <v>3.06037797E-3</v>
      </c>
      <c r="GT334" s="92">
        <v>7.7232943599999998E-5</v>
      </c>
      <c r="GU334" s="92">
        <v>3.24054309E-5</v>
      </c>
      <c r="GV334" s="92">
        <v>1.05478949E-3</v>
      </c>
      <c r="GW334" s="92">
        <v>1.28540654E-4</v>
      </c>
      <c r="GX334" s="92">
        <v>3.2971923E-2</v>
      </c>
      <c r="GY334" s="92">
        <v>1.7730456E-3</v>
      </c>
      <c r="GZ334" s="92">
        <v>9.9576441499999997E-4</v>
      </c>
      <c r="HA334" s="92">
        <v>3.9749126400000001E-4</v>
      </c>
      <c r="HB334" s="92">
        <v>0</v>
      </c>
      <c r="HC334" s="92">
        <v>4.5743221299999999E-3</v>
      </c>
      <c r="HD334" s="92">
        <v>2.0389433300000001E-3</v>
      </c>
      <c r="HE334" s="92">
        <v>4.7092318300000002E-4</v>
      </c>
      <c r="HF334" s="92">
        <v>1.2361871300000001E-3</v>
      </c>
      <c r="HG334" s="92">
        <v>1.5840359E-9</v>
      </c>
      <c r="HH334" s="92">
        <v>0</v>
      </c>
      <c r="HI334" s="92">
        <v>6.7021195999999996E-3</v>
      </c>
      <c r="HJ334" s="92">
        <v>5.0234797900000003E-3</v>
      </c>
      <c r="HK334" s="92">
        <v>3.5263710899999999E-4</v>
      </c>
      <c r="HL334" s="92">
        <v>0</v>
      </c>
      <c r="HM334" s="92">
        <v>0</v>
      </c>
      <c r="HN334" s="92">
        <v>0</v>
      </c>
      <c r="HO334" s="92">
        <v>0</v>
      </c>
      <c r="HP334" s="92">
        <v>0</v>
      </c>
      <c r="HQ334" s="92">
        <v>0</v>
      </c>
      <c r="HR334" s="92">
        <v>3.6075641699999997E-5</v>
      </c>
      <c r="HS334" s="92">
        <v>3.89152388E-5</v>
      </c>
      <c r="HT334" s="92">
        <v>6.9344102699999999E-5</v>
      </c>
      <c r="HU334" s="92">
        <v>0</v>
      </c>
      <c r="HV334" s="92">
        <v>0</v>
      </c>
      <c r="HW334" s="92">
        <v>0</v>
      </c>
      <c r="HX334" s="92">
        <v>0</v>
      </c>
      <c r="HY334" s="92">
        <v>0</v>
      </c>
      <c r="HZ334" s="92">
        <v>0</v>
      </c>
      <c r="IA334" s="92">
        <v>0</v>
      </c>
      <c r="IB334" s="92">
        <v>0</v>
      </c>
      <c r="IC334" s="92">
        <v>0</v>
      </c>
      <c r="ID334" s="92">
        <v>0</v>
      </c>
      <c r="IE334" s="92">
        <v>0</v>
      </c>
      <c r="IF334" s="92">
        <v>0</v>
      </c>
      <c r="IG334" s="92">
        <v>0</v>
      </c>
      <c r="IH334" s="92">
        <v>0</v>
      </c>
      <c r="II334" s="92">
        <v>0</v>
      </c>
      <c r="IJ334" s="92">
        <v>0</v>
      </c>
      <c r="IK334" s="92">
        <v>0</v>
      </c>
      <c r="IL334" s="92">
        <v>0</v>
      </c>
      <c r="IM334" s="92">
        <v>0</v>
      </c>
      <c r="IN334" s="92">
        <v>0</v>
      </c>
      <c r="IO334" s="92">
        <v>0</v>
      </c>
      <c r="IP334" s="92">
        <v>0</v>
      </c>
      <c r="IQ334" s="92">
        <v>0</v>
      </c>
      <c r="IR334" s="92">
        <v>0</v>
      </c>
      <c r="IS334" s="92">
        <v>0</v>
      </c>
      <c r="IT334" s="92">
        <v>717.19388600000002</v>
      </c>
      <c r="IU334" s="92">
        <v>13782.053400000001</v>
      </c>
      <c r="IV334" s="92">
        <v>233.21596700000001</v>
      </c>
      <c r="IW334" s="92">
        <v>55.050935500000001</v>
      </c>
      <c r="IX334" s="92">
        <v>6.9084628700000001</v>
      </c>
      <c r="IY334" s="92">
        <v>0</v>
      </c>
      <c r="IZ334" s="92">
        <v>1</v>
      </c>
      <c r="JA334" s="92">
        <v>0</v>
      </c>
      <c r="JB334" s="92">
        <v>-69413.637799999997</v>
      </c>
      <c r="JC334" s="92">
        <v>-3612.1639599999999</v>
      </c>
      <c r="JD334" s="92">
        <v>-49.783036600000003</v>
      </c>
      <c r="JE334" s="92">
        <v>-39.272589000000004</v>
      </c>
      <c r="JF334" s="92">
        <v>-2.0436766500000001</v>
      </c>
      <c r="JG334" s="92">
        <v>5.12539152E-2</v>
      </c>
      <c r="JH334" s="92">
        <v>0.98492780300000005</v>
      </c>
      <c r="JI334" s="92">
        <v>19.216635400000001</v>
      </c>
      <c r="JJ334" s="92">
        <v>0</v>
      </c>
      <c r="JK334" s="92">
        <v>0</v>
      </c>
      <c r="JL334" s="92">
        <v>0</v>
      </c>
      <c r="JM334" s="92">
        <v>0</v>
      </c>
      <c r="JN334" s="92">
        <v>0</v>
      </c>
      <c r="JO334" s="92">
        <v>0</v>
      </c>
      <c r="JP334" s="92">
        <v>0</v>
      </c>
      <c r="JQ334" s="92">
        <v>0</v>
      </c>
      <c r="JR334" s="92">
        <v>0</v>
      </c>
      <c r="JS334" s="92">
        <v>0</v>
      </c>
      <c r="JT334" s="92">
        <v>0</v>
      </c>
      <c r="JU334" s="92">
        <v>0</v>
      </c>
      <c r="JV334" s="92">
        <v>0</v>
      </c>
      <c r="JW334" s="92">
        <v>0</v>
      </c>
      <c r="JX334" s="92">
        <v>0</v>
      </c>
      <c r="JY334" s="92">
        <v>0</v>
      </c>
      <c r="JZ334" s="92">
        <v>0</v>
      </c>
      <c r="KA334" s="92">
        <v>0</v>
      </c>
      <c r="KB334" s="92">
        <v>0</v>
      </c>
      <c r="KC334" s="92">
        <v>0</v>
      </c>
      <c r="KD334" s="92">
        <v>0</v>
      </c>
      <c r="KE334" s="92">
        <v>0</v>
      </c>
      <c r="KF334" s="92">
        <v>0</v>
      </c>
      <c r="KG334" s="92">
        <v>0</v>
      </c>
      <c r="KH334" s="92">
        <v>0</v>
      </c>
      <c r="KI334" s="92">
        <v>0</v>
      </c>
      <c r="KJ334" s="92">
        <v>0</v>
      </c>
      <c r="KK334" s="92">
        <v>0</v>
      </c>
      <c r="KL334" s="92">
        <v>0</v>
      </c>
      <c r="KM334" s="92">
        <v>0</v>
      </c>
      <c r="KN334" s="92">
        <v>0</v>
      </c>
      <c r="KO334" s="92">
        <v>0</v>
      </c>
      <c r="KP334" s="92">
        <v>0</v>
      </c>
      <c r="KQ334" s="92">
        <v>0</v>
      </c>
      <c r="KR334" s="92">
        <v>0</v>
      </c>
      <c r="KS334" s="92">
        <v>0</v>
      </c>
      <c r="KT334" s="92">
        <v>0</v>
      </c>
      <c r="KU334" s="92">
        <v>0</v>
      </c>
      <c r="KV334" s="92">
        <v>0</v>
      </c>
      <c r="KW334" s="92">
        <v>0</v>
      </c>
      <c r="KX334" s="92">
        <v>0</v>
      </c>
      <c r="KY334" s="92">
        <v>0</v>
      </c>
      <c r="KZ334" s="92">
        <v>0</v>
      </c>
      <c r="LA334" s="92">
        <v>0</v>
      </c>
      <c r="LB334" s="92">
        <v>0</v>
      </c>
      <c r="LC334" s="92">
        <v>7.5831419100000002</v>
      </c>
      <c r="LD334" s="92">
        <v>0.187243295</v>
      </c>
      <c r="LE334" s="92">
        <v>7.8563620099999995E-2</v>
      </c>
      <c r="LF334" s="92">
        <v>3.1384150200000001</v>
      </c>
      <c r="LG334" s="92">
        <v>0.38245917800000001</v>
      </c>
      <c r="LH334" s="92">
        <v>80.353009400000005</v>
      </c>
      <c r="LI334" s="92">
        <v>0</v>
      </c>
      <c r="LJ334" s="92">
        <v>122.96493599999999</v>
      </c>
      <c r="LK334" s="92">
        <v>71.788112600000005</v>
      </c>
      <c r="LL334" s="92">
        <v>21.252316799999999</v>
      </c>
      <c r="LM334" s="92">
        <v>2.36136854</v>
      </c>
      <c r="LN334" s="92">
        <v>33.267737099999998</v>
      </c>
      <c r="LO334" s="92">
        <v>4.4351137400000002</v>
      </c>
      <c r="LP334" s="92">
        <v>0</v>
      </c>
      <c r="LQ334" s="92">
        <v>3.0564543999999998</v>
      </c>
      <c r="LR334" s="92">
        <v>0</v>
      </c>
      <c r="LS334" s="92">
        <v>0</v>
      </c>
      <c r="LT334" s="92">
        <v>0</v>
      </c>
      <c r="LU334" s="92">
        <v>0</v>
      </c>
      <c r="LV334" s="92">
        <v>0</v>
      </c>
      <c r="LW334" s="92">
        <v>0</v>
      </c>
      <c r="LX334" s="92">
        <v>0</v>
      </c>
      <c r="LY334" s="92">
        <v>0</v>
      </c>
      <c r="LZ334" s="92">
        <v>0</v>
      </c>
      <c r="MA334" s="92">
        <v>0</v>
      </c>
      <c r="MB334" s="92">
        <v>0</v>
      </c>
      <c r="MC334" s="92">
        <v>0</v>
      </c>
      <c r="MD334" s="92">
        <v>0</v>
      </c>
      <c r="ME334" s="92">
        <v>0</v>
      </c>
      <c r="MF334" s="92">
        <v>0</v>
      </c>
      <c r="MG334" s="92">
        <v>0</v>
      </c>
      <c r="MH334" s="92">
        <v>0</v>
      </c>
      <c r="MI334" s="92">
        <v>0</v>
      </c>
      <c r="MJ334" s="92">
        <v>0</v>
      </c>
      <c r="MK334" s="92">
        <v>0</v>
      </c>
      <c r="ML334" s="92">
        <v>0</v>
      </c>
      <c r="MM334" s="92">
        <v>0</v>
      </c>
      <c r="MN334" s="92">
        <v>0</v>
      </c>
      <c r="MO334" s="92">
        <v>0</v>
      </c>
      <c r="MP334" s="92">
        <v>0</v>
      </c>
      <c r="MQ334" s="92">
        <v>0</v>
      </c>
      <c r="MR334" s="92">
        <v>0</v>
      </c>
      <c r="MS334" s="92">
        <v>0</v>
      </c>
      <c r="MT334" s="92">
        <v>0</v>
      </c>
      <c r="MU334" s="92">
        <v>0</v>
      </c>
      <c r="MV334" s="92">
        <v>0</v>
      </c>
      <c r="MW334" s="92">
        <v>0</v>
      </c>
      <c r="MX334" s="92">
        <v>0</v>
      </c>
      <c r="MY334" s="92">
        <v>0</v>
      </c>
      <c r="MZ334" s="92">
        <v>0</v>
      </c>
      <c r="NA334" s="92">
        <v>0</v>
      </c>
      <c r="NB334" s="92">
        <v>0</v>
      </c>
      <c r="NC334" s="92">
        <v>0</v>
      </c>
      <c r="ND334" s="92">
        <v>0</v>
      </c>
      <c r="NE334" s="92">
        <v>0</v>
      </c>
      <c r="NF334" s="92">
        <v>0</v>
      </c>
      <c r="NG334" s="92">
        <v>0</v>
      </c>
      <c r="NH334" s="92">
        <v>0</v>
      </c>
      <c r="NI334" s="92">
        <v>0</v>
      </c>
      <c r="NJ334" s="92">
        <v>0</v>
      </c>
      <c r="NK334" s="92">
        <v>0</v>
      </c>
      <c r="NL334" s="92">
        <v>0</v>
      </c>
      <c r="NM334" s="92">
        <v>2.1613699E-2</v>
      </c>
      <c r="NN334" s="92">
        <v>5.3368646699999999E-4</v>
      </c>
      <c r="NO334" s="92">
        <v>2.23924392E-4</v>
      </c>
      <c r="NP334" s="92">
        <v>8.9452048200000002E-3</v>
      </c>
      <c r="NQ334" s="92">
        <v>1.09009665E-3</v>
      </c>
      <c r="NR334" s="92">
        <v>0.22902456299999999</v>
      </c>
      <c r="NS334" s="92">
        <v>0</v>
      </c>
      <c r="NT334" s="92">
        <v>0.35047835700000002</v>
      </c>
      <c r="NU334" s="92">
        <v>0.20461263599999999</v>
      </c>
      <c r="NV334" s="92">
        <v>6.0573992299999997E-2</v>
      </c>
      <c r="NW334" s="92">
        <v>6.7304435900000003E-3</v>
      </c>
      <c r="NX334" s="92">
        <v>9.4820704300000003E-2</v>
      </c>
      <c r="NY334" s="92">
        <v>1.26410945E-2</v>
      </c>
      <c r="NZ334" s="92">
        <v>0</v>
      </c>
      <c r="OA334" s="92">
        <v>8.7115982099999992E-3</v>
      </c>
      <c r="OB334" s="92">
        <v>0</v>
      </c>
      <c r="OC334" s="92">
        <v>0</v>
      </c>
      <c r="OD334" s="92">
        <v>0</v>
      </c>
      <c r="OE334" s="92">
        <v>0</v>
      </c>
      <c r="OF334" s="92">
        <v>0</v>
      </c>
      <c r="OG334" s="92">
        <v>0</v>
      </c>
      <c r="OH334" s="92">
        <v>0</v>
      </c>
      <c r="OI334" s="92">
        <v>0</v>
      </c>
      <c r="OJ334" s="92">
        <v>0</v>
      </c>
      <c r="OK334" s="92">
        <v>0</v>
      </c>
      <c r="OL334" s="92">
        <v>0</v>
      </c>
      <c r="OM334" s="92">
        <v>0</v>
      </c>
      <c r="ON334" s="92">
        <v>0</v>
      </c>
      <c r="OO334" s="92">
        <v>0</v>
      </c>
      <c r="OP334" s="92">
        <v>0</v>
      </c>
      <c r="OQ334" s="92">
        <v>0</v>
      </c>
      <c r="OR334" s="92">
        <v>0</v>
      </c>
      <c r="OS334" s="92">
        <v>0</v>
      </c>
      <c r="OT334" s="92">
        <v>0</v>
      </c>
      <c r="OU334" s="92">
        <v>0</v>
      </c>
      <c r="OV334" s="92">
        <v>0</v>
      </c>
      <c r="OW334" s="92">
        <v>0</v>
      </c>
      <c r="OX334" s="92">
        <v>0</v>
      </c>
      <c r="OY334" s="92">
        <v>0</v>
      </c>
      <c r="OZ334" s="92">
        <v>0</v>
      </c>
      <c r="PA334" s="92">
        <v>0</v>
      </c>
      <c r="PB334" s="92">
        <v>0</v>
      </c>
      <c r="PC334" s="92">
        <v>0</v>
      </c>
      <c r="PD334" s="92">
        <v>0</v>
      </c>
      <c r="PE334" s="92">
        <v>0</v>
      </c>
      <c r="PF334" s="92">
        <v>0</v>
      </c>
      <c r="PG334" s="92">
        <v>0</v>
      </c>
      <c r="PH334" s="92">
        <v>0</v>
      </c>
      <c r="PI334" s="92">
        <v>0</v>
      </c>
      <c r="PJ334" s="92">
        <v>0</v>
      </c>
      <c r="PK334" s="92">
        <v>0</v>
      </c>
      <c r="PL334" s="92">
        <v>0</v>
      </c>
      <c r="PM334" s="92">
        <v>0</v>
      </c>
      <c r="PN334" s="92">
        <v>0</v>
      </c>
      <c r="PO334" s="92">
        <v>0</v>
      </c>
      <c r="PP334" s="92">
        <v>0</v>
      </c>
      <c r="PQ334" s="92">
        <v>0</v>
      </c>
      <c r="PR334" s="92">
        <v>0</v>
      </c>
      <c r="PS334" s="92">
        <v>0</v>
      </c>
      <c r="PT334" s="92">
        <v>0</v>
      </c>
      <c r="PU334" s="92">
        <v>0</v>
      </c>
      <c r="PV334" s="92">
        <v>0</v>
      </c>
      <c r="PW334" s="92">
        <v>1229.54883</v>
      </c>
      <c r="PX334" s="92">
        <v>30.360077199999999</v>
      </c>
      <c r="PY334" s="92">
        <v>12.7384939</v>
      </c>
      <c r="PZ334" s="92">
        <v>414.63797699999998</v>
      </c>
      <c r="QA334" s="92">
        <v>50.529359200000002</v>
      </c>
      <c r="QB334" s="92">
        <v>12225.687900000001</v>
      </c>
      <c r="QC334" s="92">
        <v>0</v>
      </c>
      <c r="QD334" s="92">
        <v>2808.4699500000002</v>
      </c>
      <c r="QE334" s="92">
        <v>4025.6907000000001</v>
      </c>
      <c r="QF334" s="92">
        <v>510.38713999999999</v>
      </c>
      <c r="QG334" s="92">
        <v>56.709682299999997</v>
      </c>
      <c r="QH334" s="92">
        <v>819.26459999999997</v>
      </c>
      <c r="QI334" s="92">
        <v>105.64618299999999</v>
      </c>
      <c r="QJ334" s="92">
        <v>0</v>
      </c>
      <c r="QK334" s="92">
        <v>458.869778</v>
      </c>
      <c r="QL334" s="92">
        <v>0</v>
      </c>
      <c r="QM334" s="92">
        <v>0</v>
      </c>
      <c r="QN334" s="92">
        <v>0</v>
      </c>
      <c r="QO334" s="92">
        <v>0</v>
      </c>
      <c r="QP334" s="92">
        <v>0</v>
      </c>
      <c r="QQ334" s="92">
        <v>0</v>
      </c>
      <c r="QR334" s="92">
        <v>0</v>
      </c>
      <c r="QS334" s="92">
        <v>0</v>
      </c>
      <c r="QT334" s="92">
        <v>0</v>
      </c>
      <c r="QU334" s="92">
        <v>0</v>
      </c>
      <c r="QV334" s="92">
        <v>0</v>
      </c>
      <c r="QW334" s="92">
        <v>0</v>
      </c>
      <c r="QX334" s="92">
        <v>0</v>
      </c>
      <c r="QY334" s="92">
        <v>0</v>
      </c>
      <c r="QZ334" s="92">
        <v>0</v>
      </c>
      <c r="RA334" s="92">
        <v>0</v>
      </c>
      <c r="RB334" s="92">
        <v>0</v>
      </c>
      <c r="RC334" s="92">
        <v>0</v>
      </c>
      <c r="RD334" s="92">
        <v>0</v>
      </c>
      <c r="RE334" s="92">
        <v>0</v>
      </c>
      <c r="RF334" s="92">
        <v>0</v>
      </c>
      <c r="RG334" s="92">
        <v>0</v>
      </c>
      <c r="RH334" s="92">
        <v>0</v>
      </c>
      <c r="RI334" s="92">
        <v>0</v>
      </c>
      <c r="RJ334" s="92">
        <v>0</v>
      </c>
      <c r="RK334" s="92">
        <v>0</v>
      </c>
      <c r="RL334" s="92">
        <v>0</v>
      </c>
      <c r="RM334" s="92">
        <v>0</v>
      </c>
      <c r="RN334" s="92">
        <v>0</v>
      </c>
      <c r="RO334" s="92">
        <v>0</v>
      </c>
      <c r="RP334" s="92">
        <v>0</v>
      </c>
      <c r="RQ334" s="92">
        <v>0</v>
      </c>
      <c r="RR334" s="92">
        <v>0</v>
      </c>
      <c r="RS334" s="92">
        <v>0</v>
      </c>
      <c r="RT334" s="92">
        <v>0</v>
      </c>
      <c r="RU334" s="92">
        <v>0</v>
      </c>
      <c r="RV334" s="92">
        <v>0</v>
      </c>
      <c r="RW334" s="92">
        <v>0</v>
      </c>
      <c r="RX334" s="92">
        <v>0</v>
      </c>
      <c r="RY334" s="92">
        <v>0</v>
      </c>
      <c r="RZ334" s="92">
        <v>0</v>
      </c>
      <c r="SA334" s="92">
        <v>0</v>
      </c>
      <c r="SB334" s="92">
        <v>0</v>
      </c>
      <c r="SC334" s="92">
        <v>0</v>
      </c>
      <c r="SD334" s="92">
        <v>0</v>
      </c>
      <c r="SE334" s="92">
        <v>0</v>
      </c>
      <c r="SF334" s="92">
        <v>0</v>
      </c>
      <c r="SG334" s="92">
        <v>5.4049569499999998E-2</v>
      </c>
      <c r="SH334" s="92">
        <v>1.3345945000000001E-3</v>
      </c>
      <c r="SI334" s="92">
        <v>5.5996971899999995E-4</v>
      </c>
      <c r="SJ334" s="92">
        <v>1.82270143E-2</v>
      </c>
      <c r="SK334" s="92">
        <v>2.2212132200000001E-3</v>
      </c>
      <c r="SL334" s="92">
        <v>0.53742734800000003</v>
      </c>
      <c r="SM334" s="92">
        <v>0</v>
      </c>
      <c r="SN334" s="92">
        <v>0.123457148</v>
      </c>
      <c r="SO334" s="92">
        <v>0.17696478900000001</v>
      </c>
      <c r="SP334" s="92">
        <v>2.2436038799999999E-2</v>
      </c>
      <c r="SQ334" s="92">
        <v>2.4928932E-3</v>
      </c>
      <c r="SR334" s="92">
        <v>3.6013941000000001E-2</v>
      </c>
      <c r="SS334" s="92">
        <v>4.6440861899999996E-3</v>
      </c>
      <c r="ST334" s="92">
        <v>0</v>
      </c>
      <c r="SU334" s="92">
        <v>2.01713941E-2</v>
      </c>
      <c r="SV334" s="92">
        <v>0</v>
      </c>
      <c r="SW334" s="92">
        <v>0</v>
      </c>
      <c r="SX334" s="92">
        <v>0</v>
      </c>
      <c r="SY334" s="92">
        <v>350.84887099999997</v>
      </c>
      <c r="SZ334" s="92">
        <v>22748.5406</v>
      </c>
      <c r="TA334" s="92">
        <v>273.67996900000003</v>
      </c>
      <c r="TB334" s="92">
        <v>55.050935500000001</v>
      </c>
      <c r="TC334" s="92">
        <v>6.9084628700000001</v>
      </c>
      <c r="TD334" s="92">
        <v>0</v>
      </c>
      <c r="TE334" s="92">
        <v>0</v>
      </c>
      <c r="TF334" s="92">
        <v>1</v>
      </c>
      <c r="TG334" s="92">
        <v>-74528.154999999999</v>
      </c>
      <c r="TH334" s="92">
        <v>-1149.4416000000001</v>
      </c>
      <c r="TI334" s="92">
        <v>-26.148119099999999</v>
      </c>
      <c r="TJ334" s="92">
        <v>-102.12961900000001</v>
      </c>
      <c r="TK334" s="92">
        <v>-1.5751367199999999</v>
      </c>
      <c r="TL334" s="92">
        <v>2.1366127799999999E-2</v>
      </c>
      <c r="TM334" s="92">
        <v>1.3853492599999999</v>
      </c>
      <c r="TN334" s="92">
        <v>64.838574399999999</v>
      </c>
      <c r="TO334" s="92">
        <v>0</v>
      </c>
      <c r="TP334" s="92">
        <v>0.861811349</v>
      </c>
      <c r="TQ334" s="92">
        <v>-88989160.747600004</v>
      </c>
      <c r="TR334" s="92">
        <v>8.3774640277777899E-3</v>
      </c>
      <c r="TS334" s="92">
        <v>0</v>
      </c>
      <c r="TT334" s="92">
        <v>0</v>
      </c>
      <c r="TU334" s="92">
        <v>0</v>
      </c>
      <c r="TV334" s="92">
        <v>0</v>
      </c>
      <c r="TW334" s="92">
        <v>0</v>
      </c>
      <c r="TX334" s="92">
        <v>0</v>
      </c>
      <c r="TY334" s="92">
        <v>0</v>
      </c>
      <c r="TZ334" s="92">
        <v>0</v>
      </c>
      <c r="UA334" s="92">
        <v>0</v>
      </c>
      <c r="UB334" s="92">
        <v>0</v>
      </c>
      <c r="UC334" s="92">
        <v>0</v>
      </c>
      <c r="UD334" s="92">
        <v>0</v>
      </c>
      <c r="UE334" s="92">
        <v>0</v>
      </c>
      <c r="UF334" s="92">
        <v>0</v>
      </c>
      <c r="UG334" s="92">
        <v>0</v>
      </c>
      <c r="UH334" s="92">
        <v>0</v>
      </c>
      <c r="UI334" s="92">
        <v>0</v>
      </c>
      <c r="UJ334" s="92">
        <v>0</v>
      </c>
      <c r="UK334" s="92">
        <v>0</v>
      </c>
      <c r="UL334" s="92">
        <v>0</v>
      </c>
      <c r="UM334" s="92">
        <v>0</v>
      </c>
      <c r="UN334" s="92">
        <v>0</v>
      </c>
      <c r="UO334" s="92">
        <v>0</v>
      </c>
      <c r="UP334" s="92">
        <v>0</v>
      </c>
      <c r="UQ334" s="92">
        <v>0</v>
      </c>
      <c r="UR334" s="92">
        <v>0</v>
      </c>
      <c r="US334" s="92">
        <v>0</v>
      </c>
      <c r="UT334" s="92">
        <v>0</v>
      </c>
      <c r="UU334" s="92">
        <v>0</v>
      </c>
      <c r="UV334" s="92">
        <v>0</v>
      </c>
      <c r="UW334" s="92">
        <v>0</v>
      </c>
      <c r="UX334" s="92">
        <v>0</v>
      </c>
      <c r="UY334" s="92">
        <v>0</v>
      </c>
      <c r="UZ334" s="92">
        <v>0</v>
      </c>
      <c r="VA334" s="92">
        <v>0</v>
      </c>
      <c r="VB334" s="92">
        <v>0</v>
      </c>
      <c r="VC334" s="92">
        <v>0</v>
      </c>
      <c r="VD334" s="92">
        <v>0</v>
      </c>
      <c r="VE334" s="92">
        <v>0</v>
      </c>
      <c r="VF334" s="92">
        <v>0</v>
      </c>
      <c r="VG334" s="92">
        <v>0</v>
      </c>
      <c r="VH334" s="92">
        <v>0</v>
      </c>
      <c r="VI334" s="92">
        <v>0</v>
      </c>
      <c r="VJ334" s="92">
        <v>0</v>
      </c>
      <c r="VK334" s="92">
        <v>0</v>
      </c>
      <c r="VL334" s="92">
        <v>0</v>
      </c>
      <c r="VM334" s="92">
        <v>0</v>
      </c>
      <c r="VN334" s="92">
        <v>0</v>
      </c>
      <c r="VO334" s="92">
        <v>0</v>
      </c>
      <c r="VP334" s="92">
        <v>0</v>
      </c>
      <c r="VQ334" s="92">
        <v>0</v>
      </c>
      <c r="VR334" s="92">
        <v>0</v>
      </c>
      <c r="VS334" s="92">
        <v>0</v>
      </c>
      <c r="VT334" s="92">
        <v>0</v>
      </c>
      <c r="VU334" s="92">
        <v>0</v>
      </c>
      <c r="VV334" s="92">
        <v>0</v>
      </c>
      <c r="VW334" s="92">
        <v>0</v>
      </c>
      <c r="VX334" s="92">
        <v>0</v>
      </c>
      <c r="VY334" s="92">
        <v>0</v>
      </c>
      <c r="VZ334" s="92">
        <v>0</v>
      </c>
      <c r="WA334" s="92">
        <v>0</v>
      </c>
      <c r="WB334" s="92">
        <v>0</v>
      </c>
      <c r="WC334" s="92">
        <v>0.25196830083333399</v>
      </c>
    </row>
    <row r="335" spans="2:601" ht="13.5" customHeight="1">
      <c r="B335" s="851" t="s">
        <v>2993</v>
      </c>
      <c r="C335" s="92">
        <v>0</v>
      </c>
      <c r="D335" s="92">
        <v>21866.071199999998</v>
      </c>
      <c r="E335" s="92">
        <v>-38.830446000000002</v>
      </c>
      <c r="F335" s="92">
        <v>41.663358799999997</v>
      </c>
      <c r="G335" s="92">
        <v>1.22918778E-2</v>
      </c>
      <c r="H335" s="92">
        <v>5.3746084500000003E-15</v>
      </c>
      <c r="I335" s="92">
        <v>1.17982266E-14</v>
      </c>
      <c r="J335" s="92">
        <v>4.9503048499999999E-15</v>
      </c>
      <c r="K335" s="92">
        <v>4.35630455E-11</v>
      </c>
      <c r="L335" s="92">
        <v>9.0274993999999993E-12</v>
      </c>
      <c r="M335" s="92">
        <v>3.1222649899999998E-11</v>
      </c>
      <c r="N335" s="92">
        <v>0</v>
      </c>
      <c r="O335" s="92">
        <v>1.29822809E-14</v>
      </c>
      <c r="P335" s="92">
        <v>3.2762613200000001E-16</v>
      </c>
      <c r="Q335" s="92">
        <v>1.3746550999999999E-16</v>
      </c>
      <c r="R335" s="92">
        <v>1.8206168799999999E-11</v>
      </c>
      <c r="S335" s="92">
        <v>2.2590001500000001E-12</v>
      </c>
      <c r="T335" s="92">
        <v>1.25882118E-13</v>
      </c>
      <c r="U335" s="92">
        <v>3.5075682199999997E-8</v>
      </c>
      <c r="V335" s="92">
        <v>2.5415737300000002E-6</v>
      </c>
      <c r="W335" s="92">
        <v>9.5635418000000003E-3</v>
      </c>
      <c r="X335" s="92">
        <v>1.0949276E-4</v>
      </c>
      <c r="Y335" s="92">
        <v>8.5792955900000005E-7</v>
      </c>
      <c r="Z335" s="92">
        <v>1.9018948600000001E-12</v>
      </c>
      <c r="AA335" s="92">
        <v>2.3460502800000002E-9</v>
      </c>
      <c r="AB335" s="92">
        <v>5.1369838799999997E-10</v>
      </c>
      <c r="AC335" s="92">
        <v>1.5988706699999999</v>
      </c>
      <c r="AD335" s="92">
        <v>9.7482399500000004E-12</v>
      </c>
      <c r="AE335" s="92">
        <v>0</v>
      </c>
      <c r="AF335" s="92">
        <v>0</v>
      </c>
      <c r="AG335" s="92">
        <v>0</v>
      </c>
      <c r="AH335" s="92">
        <v>0</v>
      </c>
      <c r="AI335" s="92">
        <v>3.6044113600000001E-5</v>
      </c>
      <c r="AJ335" s="92">
        <v>0</v>
      </c>
      <c r="AK335" s="92">
        <v>0</v>
      </c>
      <c r="AL335" s="92">
        <v>0</v>
      </c>
      <c r="AM335" s="92">
        <v>0</v>
      </c>
      <c r="AN335" s="92">
        <v>9.8881297699999994E-13</v>
      </c>
      <c r="AO335" s="92">
        <v>35.725131400000002</v>
      </c>
      <c r="AP335" s="92">
        <v>0.19244971299999999</v>
      </c>
      <c r="AQ335" s="92">
        <v>0</v>
      </c>
      <c r="AR335" s="92">
        <v>2.8228427299999999E-4</v>
      </c>
      <c r="AS335" s="92">
        <v>0</v>
      </c>
      <c r="AT335" s="92">
        <v>324.31199099999998</v>
      </c>
      <c r="AU335" s="92">
        <v>335.32688999999999</v>
      </c>
      <c r="AV335" s="92">
        <v>8.3835940099999995</v>
      </c>
      <c r="AW335" s="92">
        <v>6.71748521E-6</v>
      </c>
      <c r="AX335" s="92">
        <v>0</v>
      </c>
      <c r="AY335" s="92">
        <v>0</v>
      </c>
      <c r="AZ335" s="92">
        <v>0</v>
      </c>
      <c r="BA335" s="92">
        <v>0</v>
      </c>
      <c r="BB335" s="92">
        <v>0</v>
      </c>
      <c r="BC335" s="92">
        <v>0</v>
      </c>
      <c r="BD335" s="92">
        <v>0</v>
      </c>
      <c r="BE335" s="92">
        <v>0</v>
      </c>
      <c r="BF335" s="92">
        <v>0</v>
      </c>
      <c r="BG335" s="92">
        <v>0</v>
      </c>
      <c r="BH335" s="92">
        <v>0</v>
      </c>
      <c r="BI335" s="92">
        <v>0</v>
      </c>
      <c r="BJ335" s="92">
        <v>0</v>
      </c>
      <c r="BK335" s="92">
        <v>0</v>
      </c>
      <c r="BL335" s="92">
        <v>0</v>
      </c>
      <c r="BM335" s="92">
        <v>0</v>
      </c>
      <c r="BN335" s="92">
        <v>0</v>
      </c>
      <c r="BO335" s="92">
        <v>0</v>
      </c>
      <c r="BP335" s="92">
        <v>5.5757478999999999E-2</v>
      </c>
      <c r="BQ335" s="92">
        <v>1.64500448E-5</v>
      </c>
      <c r="BR335" s="92">
        <v>7.1927618499999994E-18</v>
      </c>
      <c r="BS335" s="92">
        <v>1.57893984E-17</v>
      </c>
      <c r="BT335" s="92">
        <v>6.6249224000000002E-18</v>
      </c>
      <c r="BU335" s="92">
        <v>5.8299802600000005E-14</v>
      </c>
      <c r="BV335" s="92">
        <v>1.2081373699999999E-14</v>
      </c>
      <c r="BW335" s="92">
        <v>4.1784827099999998E-14</v>
      </c>
      <c r="BX335" s="92">
        <v>0</v>
      </c>
      <c r="BY335" s="92">
        <v>1.7374001499999999E-17</v>
      </c>
      <c r="BZ335" s="92">
        <v>4.38457381E-19</v>
      </c>
      <c r="CA335" s="92">
        <v>1.83968132E-19</v>
      </c>
      <c r="CB335" s="92">
        <v>2.4365056200000001E-14</v>
      </c>
      <c r="CC335" s="92">
        <v>3.0231876900000001E-15</v>
      </c>
      <c r="CD335" s="92">
        <v>1.68466244E-16</v>
      </c>
      <c r="CE335" s="92">
        <v>4.69412854E-11</v>
      </c>
      <c r="CF335" s="92">
        <v>3.40135189E-9</v>
      </c>
      <c r="CG335" s="92">
        <v>1.2798751600000001E-5</v>
      </c>
      <c r="CH335" s="92">
        <v>1.4653259900000001E-7</v>
      </c>
      <c r="CI335" s="92">
        <v>1.1481548999999999E-9</v>
      </c>
      <c r="CJ335" s="92">
        <v>2.54527877E-15</v>
      </c>
      <c r="CK335" s="92">
        <v>3.1396856400000002E-12</v>
      </c>
      <c r="CL335" s="92">
        <v>6.8747522899999996E-13</v>
      </c>
      <c r="CM335" s="92">
        <v>2.1397458199999999E-3</v>
      </c>
      <c r="CN335" s="92">
        <v>1.3045930499999999E-14</v>
      </c>
      <c r="CO335" s="92">
        <v>0</v>
      </c>
      <c r="CP335" s="92">
        <v>0</v>
      </c>
      <c r="CQ335" s="92">
        <v>0</v>
      </c>
      <c r="CR335" s="92">
        <v>0</v>
      </c>
      <c r="CS335" s="92">
        <v>4.8237323300000003E-8</v>
      </c>
      <c r="CT335" s="92">
        <v>0</v>
      </c>
      <c r="CU335" s="92">
        <v>0</v>
      </c>
      <c r="CV335" s="92">
        <v>0</v>
      </c>
      <c r="CW335" s="92">
        <v>0</v>
      </c>
      <c r="CX335" s="92">
        <v>1.32331431E-15</v>
      </c>
      <c r="CY335" s="92">
        <v>4.7810433899999998E-2</v>
      </c>
      <c r="CZ335" s="92">
        <v>2.5755270700000002E-4</v>
      </c>
      <c r="DA335" s="92">
        <v>0</v>
      </c>
      <c r="DB335" s="92">
        <v>3.7777701800000002E-7</v>
      </c>
      <c r="DC335" s="92">
        <v>0</v>
      </c>
      <c r="DD335" s="92">
        <v>0.43402211400000001</v>
      </c>
      <c r="DE335" s="92">
        <v>0.44876319599999998</v>
      </c>
      <c r="DF335" s="92">
        <v>1.12196443E-2</v>
      </c>
      <c r="DG335" s="92">
        <v>8.9899146799999994E-9</v>
      </c>
      <c r="DH335" s="92">
        <v>0</v>
      </c>
      <c r="DI335" s="92">
        <v>0</v>
      </c>
      <c r="DJ335" s="92">
        <v>0</v>
      </c>
      <c r="DK335" s="92">
        <v>0</v>
      </c>
      <c r="DL335" s="92">
        <v>0</v>
      </c>
      <c r="DM335" s="92">
        <v>0</v>
      </c>
      <c r="DN335" s="92">
        <v>0</v>
      </c>
      <c r="DO335" s="92">
        <v>0</v>
      </c>
      <c r="DP335" s="92">
        <v>0</v>
      </c>
      <c r="DQ335" s="92">
        <v>0</v>
      </c>
      <c r="DR335" s="92">
        <v>0</v>
      </c>
      <c r="DS335" s="92">
        <v>0</v>
      </c>
      <c r="DT335" s="92">
        <v>0</v>
      </c>
      <c r="DU335" s="92">
        <v>0</v>
      </c>
      <c r="DV335" s="92">
        <v>0</v>
      </c>
      <c r="DW335" s="92">
        <v>0</v>
      </c>
      <c r="DX335" s="92">
        <v>0</v>
      </c>
      <c r="DY335" s="92">
        <v>0</v>
      </c>
      <c r="DZ335" s="92">
        <v>750.57707400000004</v>
      </c>
      <c r="EA335" s="92">
        <v>0.56627501000000002</v>
      </c>
      <c r="EB335" s="92">
        <v>9.6827698900000002E-13</v>
      </c>
      <c r="EC335" s="92">
        <v>2.1255411299999999E-12</v>
      </c>
      <c r="ED335" s="92">
        <v>8.9183543699999997E-13</v>
      </c>
      <c r="EE335" s="92">
        <v>6.540181E-9</v>
      </c>
      <c r="EF335" s="92">
        <v>1.35531112E-9</v>
      </c>
      <c r="EG335" s="92">
        <v>1.0687515500000001E-8</v>
      </c>
      <c r="EH335" s="92">
        <v>0</v>
      </c>
      <c r="EI335" s="92">
        <v>2.1049781899999999E-12</v>
      </c>
      <c r="EJ335" s="92">
        <v>5.3122087400000001E-14</v>
      </c>
      <c r="EK335" s="92">
        <v>2.2288987700000001E-14</v>
      </c>
      <c r="EL335" s="92">
        <v>2.4053283900000001E-9</v>
      </c>
      <c r="EM335" s="92">
        <v>2.9845033499999998E-10</v>
      </c>
      <c r="EN335" s="92">
        <v>2.26786303E-11</v>
      </c>
      <c r="EO335" s="92">
        <v>5.3367552200000001E-6</v>
      </c>
      <c r="EP335" s="92">
        <v>3.20517863E-4</v>
      </c>
      <c r="EQ335" s="92">
        <v>0.91891827000000004</v>
      </c>
      <c r="ER335" s="92">
        <v>6.5753205299999996E-3</v>
      </c>
      <c r="ES335" s="92">
        <v>7.7281299399999999E-5</v>
      </c>
      <c r="ET335" s="92">
        <v>2.8936813E-10</v>
      </c>
      <c r="EU335" s="92">
        <v>2.1605884400000001E-7</v>
      </c>
      <c r="EV335" s="92">
        <v>6.0662252300000004E-8</v>
      </c>
      <c r="EW335" s="92">
        <v>27.229662900000001</v>
      </c>
      <c r="EX335" s="92">
        <v>9.5610230500000007E-10</v>
      </c>
      <c r="EY335" s="92">
        <v>0</v>
      </c>
      <c r="EZ335" s="92">
        <v>0</v>
      </c>
      <c r="FA335" s="92">
        <v>0</v>
      </c>
      <c r="FB335" s="92">
        <v>0</v>
      </c>
      <c r="FC335" s="92">
        <v>3.0635589800000001E-3</v>
      </c>
      <c r="FD335" s="92">
        <v>0</v>
      </c>
      <c r="FE335" s="92">
        <v>0</v>
      </c>
      <c r="FF335" s="92">
        <v>0</v>
      </c>
      <c r="FG335" s="92">
        <v>0</v>
      </c>
      <c r="FH335" s="92">
        <v>2.7930679800000002E-10</v>
      </c>
      <c r="FI335" s="92">
        <v>1143.1613299999999</v>
      </c>
      <c r="FJ335" s="92">
        <v>5.39118618</v>
      </c>
      <c r="FK335" s="92">
        <v>0</v>
      </c>
      <c r="FL335" s="92">
        <v>1.2986640400000001E-2</v>
      </c>
      <c r="FM335" s="92">
        <v>0</v>
      </c>
      <c r="FN335" s="92">
        <v>14272.9059</v>
      </c>
      <c r="FO335" s="92">
        <v>5379.5688200000004</v>
      </c>
      <c r="FP335" s="92">
        <v>285.72864499999997</v>
      </c>
      <c r="FQ335" s="92">
        <v>4.3035434600000001E-4</v>
      </c>
      <c r="FR335" s="92">
        <v>0</v>
      </c>
      <c r="FS335" s="92">
        <v>0</v>
      </c>
      <c r="FT335" s="92">
        <v>0</v>
      </c>
      <c r="FU335" s="92">
        <v>0</v>
      </c>
      <c r="FV335" s="92">
        <v>0</v>
      </c>
      <c r="FW335" s="92">
        <v>0</v>
      </c>
      <c r="FX335" s="92">
        <v>0</v>
      </c>
      <c r="FY335" s="92">
        <v>0</v>
      </c>
      <c r="FZ335" s="92">
        <v>0</v>
      </c>
      <c r="GA335" s="92">
        <v>0</v>
      </c>
      <c r="GB335" s="92">
        <v>0</v>
      </c>
      <c r="GC335" s="92">
        <v>0</v>
      </c>
      <c r="GD335" s="92">
        <v>0</v>
      </c>
      <c r="GE335" s="92">
        <v>0</v>
      </c>
      <c r="GF335" s="92">
        <v>0</v>
      </c>
      <c r="GG335" s="92">
        <v>0</v>
      </c>
      <c r="GH335" s="92">
        <v>0</v>
      </c>
      <c r="GI335" s="92">
        <v>0</v>
      </c>
      <c r="GJ335" s="92">
        <v>3.4326105799999999E-2</v>
      </c>
      <c r="GK335" s="92">
        <v>2.58974282E-5</v>
      </c>
      <c r="GL335" s="92">
        <v>4.4282165700000001E-17</v>
      </c>
      <c r="GM335" s="92">
        <v>9.7207271599999999E-17</v>
      </c>
      <c r="GN335" s="92">
        <v>4.0786267799999999E-17</v>
      </c>
      <c r="GO335" s="92">
        <v>2.9910178800000001E-13</v>
      </c>
      <c r="GP335" s="92">
        <v>6.1982379399999999E-14</v>
      </c>
      <c r="GQ335" s="92">
        <v>4.8877164200000004E-13</v>
      </c>
      <c r="GR335" s="92">
        <v>0</v>
      </c>
      <c r="GS335" s="92">
        <v>9.62668678E-17</v>
      </c>
      <c r="GT335" s="92">
        <v>2.4294299100000002E-18</v>
      </c>
      <c r="GU335" s="92">
        <v>1.0193412200000001E-18</v>
      </c>
      <c r="GV335" s="92">
        <v>1.10002769E-13</v>
      </c>
      <c r="GW335" s="92">
        <v>1.3649015E-14</v>
      </c>
      <c r="GX335" s="92">
        <v>1.0371607299999999E-15</v>
      </c>
      <c r="GY335" s="92">
        <v>2.4406557400000001E-10</v>
      </c>
      <c r="GZ335" s="92">
        <v>1.46582283E-8</v>
      </c>
      <c r="HA335" s="92">
        <v>4.2024845700000002E-5</v>
      </c>
      <c r="HB335" s="92">
        <v>3.0070882200000001E-7</v>
      </c>
      <c r="HC335" s="92">
        <v>3.5343020100000002E-9</v>
      </c>
      <c r="HD335" s="92">
        <v>1.3233659E-14</v>
      </c>
      <c r="HE335" s="92">
        <v>9.8810088699999992E-12</v>
      </c>
      <c r="HF335" s="92">
        <v>2.7742639099999998E-12</v>
      </c>
      <c r="HG335" s="92">
        <v>1.24529288E-3</v>
      </c>
      <c r="HH335" s="92">
        <v>4.3725381399999999E-14</v>
      </c>
      <c r="HI335" s="92">
        <v>0</v>
      </c>
      <c r="HJ335" s="92">
        <v>0</v>
      </c>
      <c r="HK335" s="92">
        <v>0</v>
      </c>
      <c r="HL335" s="92">
        <v>0</v>
      </c>
      <c r="HM335" s="92">
        <v>1.4010559799999999E-7</v>
      </c>
      <c r="HN335" s="92">
        <v>0</v>
      </c>
      <c r="HO335" s="92">
        <v>0</v>
      </c>
      <c r="HP335" s="92">
        <v>0</v>
      </c>
      <c r="HQ335" s="92">
        <v>0</v>
      </c>
      <c r="HR335" s="92">
        <v>1.27735246E-14</v>
      </c>
      <c r="HS335" s="92">
        <v>5.2280143100000002E-2</v>
      </c>
      <c r="HT335" s="92">
        <v>2.4655486199999998E-4</v>
      </c>
      <c r="HU335" s="92">
        <v>0</v>
      </c>
      <c r="HV335" s="92">
        <v>5.9391741099999999E-7</v>
      </c>
      <c r="HW335" s="92">
        <v>0</v>
      </c>
      <c r="HX335" s="92">
        <v>0.65274212799999998</v>
      </c>
      <c r="HY335" s="92">
        <v>0.246023566</v>
      </c>
      <c r="HZ335" s="92">
        <v>1.30672146E-2</v>
      </c>
      <c r="IA335" s="92">
        <v>1.9681374900000001E-8</v>
      </c>
      <c r="IB335" s="92">
        <v>0</v>
      </c>
      <c r="IC335" s="92">
        <v>0</v>
      </c>
      <c r="ID335" s="92">
        <v>0</v>
      </c>
      <c r="IE335" s="92">
        <v>0</v>
      </c>
      <c r="IF335" s="92">
        <v>0</v>
      </c>
      <c r="IG335" s="92">
        <v>0</v>
      </c>
      <c r="IH335" s="92">
        <v>0</v>
      </c>
      <c r="II335" s="92">
        <v>0</v>
      </c>
      <c r="IJ335" s="92">
        <v>0</v>
      </c>
      <c r="IK335" s="92">
        <v>0</v>
      </c>
      <c r="IL335" s="92">
        <v>0</v>
      </c>
      <c r="IM335" s="92">
        <v>0</v>
      </c>
      <c r="IN335" s="92">
        <v>0</v>
      </c>
      <c r="IO335" s="92">
        <v>0</v>
      </c>
      <c r="IP335" s="92">
        <v>0</v>
      </c>
      <c r="IQ335" s="92">
        <v>0</v>
      </c>
      <c r="IR335" s="92">
        <v>0</v>
      </c>
      <c r="IS335" s="92">
        <v>0</v>
      </c>
      <c r="IT335" s="92">
        <v>747.22457899999995</v>
      </c>
      <c r="IU335" s="92">
        <v>21866.071199999998</v>
      </c>
      <c r="IV335" s="92">
        <v>307774.875</v>
      </c>
      <c r="IW335" s="92">
        <v>38.274524999999997</v>
      </c>
      <c r="IX335" s="92">
        <v>1.03402298</v>
      </c>
      <c r="IY335" s="92">
        <v>1</v>
      </c>
      <c r="IZ335" s="92">
        <v>0</v>
      </c>
      <c r="JA335" s="92">
        <v>0</v>
      </c>
      <c r="JB335" s="92">
        <v>-51966.232300000003</v>
      </c>
      <c r="JC335" s="92">
        <v>-1775.83095</v>
      </c>
      <c r="JD335" s="92">
        <v>-38.830446000000002</v>
      </c>
      <c r="JE335" s="92">
        <v>-6.3854349099999999</v>
      </c>
      <c r="JF335" s="92">
        <v>-0.21820810199999999</v>
      </c>
      <c r="JG335" s="92">
        <v>4.0463806499999998E-5</v>
      </c>
      <c r="JH335" s="92">
        <v>1.1840944500000001E-3</v>
      </c>
      <c r="JI335" s="92">
        <v>29.263051399999998</v>
      </c>
      <c r="JJ335" s="92">
        <v>0</v>
      </c>
      <c r="JK335" s="92">
        <v>0</v>
      </c>
      <c r="JL335" s="92">
        <v>0</v>
      </c>
      <c r="JM335" s="92">
        <v>0</v>
      </c>
      <c r="JN335" s="92">
        <v>0</v>
      </c>
      <c r="JO335" s="92">
        <v>0</v>
      </c>
      <c r="JP335" s="92">
        <v>0</v>
      </c>
      <c r="JQ335" s="92">
        <v>0</v>
      </c>
      <c r="JR335" s="92">
        <v>0</v>
      </c>
      <c r="JS335" s="92">
        <v>0</v>
      </c>
      <c r="JT335" s="92">
        <v>0</v>
      </c>
      <c r="JU335" s="92">
        <v>0</v>
      </c>
      <c r="JV335" s="92">
        <v>0</v>
      </c>
      <c r="JW335" s="92">
        <v>0</v>
      </c>
      <c r="JX335" s="92">
        <v>0</v>
      </c>
      <c r="JY335" s="92">
        <v>0</v>
      </c>
      <c r="JZ335" s="92">
        <v>0</v>
      </c>
      <c r="KA335" s="92">
        <v>0</v>
      </c>
      <c r="KB335" s="92">
        <v>0</v>
      </c>
      <c r="KC335" s="92">
        <v>0</v>
      </c>
      <c r="KD335" s="92">
        <v>0</v>
      </c>
      <c r="KE335" s="92">
        <v>0</v>
      </c>
      <c r="KF335" s="92">
        <v>0</v>
      </c>
      <c r="KG335" s="92">
        <v>0</v>
      </c>
      <c r="KH335" s="92">
        <v>0</v>
      </c>
      <c r="KI335" s="92">
        <v>0</v>
      </c>
      <c r="KJ335" s="92">
        <v>0</v>
      </c>
      <c r="KK335" s="92">
        <v>0</v>
      </c>
      <c r="KL335" s="92">
        <v>0</v>
      </c>
      <c r="KM335" s="92">
        <v>0</v>
      </c>
      <c r="KN335" s="92">
        <v>0</v>
      </c>
      <c r="KO335" s="92">
        <v>0</v>
      </c>
      <c r="KP335" s="92">
        <v>0</v>
      </c>
      <c r="KQ335" s="92">
        <v>0</v>
      </c>
      <c r="KR335" s="92">
        <v>0</v>
      </c>
      <c r="KS335" s="92">
        <v>0</v>
      </c>
      <c r="KT335" s="92">
        <v>0</v>
      </c>
      <c r="KU335" s="92">
        <v>0</v>
      </c>
      <c r="KV335" s="92">
        <v>0</v>
      </c>
      <c r="KW335" s="92">
        <v>0</v>
      </c>
      <c r="KX335" s="92">
        <v>0</v>
      </c>
      <c r="KY335" s="92">
        <v>0</v>
      </c>
      <c r="KZ335" s="92">
        <v>0</v>
      </c>
      <c r="LA335" s="92">
        <v>0</v>
      </c>
      <c r="LB335" s="92">
        <v>0</v>
      </c>
      <c r="LC335" s="92">
        <v>0</v>
      </c>
      <c r="LD335" s="92">
        <v>0</v>
      </c>
      <c r="LE335" s="92">
        <v>0</v>
      </c>
      <c r="LF335" s="92">
        <v>0</v>
      </c>
      <c r="LG335" s="92">
        <v>0</v>
      </c>
      <c r="LH335" s="92">
        <v>0</v>
      </c>
      <c r="LI335" s="92">
        <v>0</v>
      </c>
      <c r="LJ335" s="92">
        <v>0</v>
      </c>
      <c r="LK335" s="92">
        <v>0</v>
      </c>
      <c r="LL335" s="92">
        <v>0</v>
      </c>
      <c r="LM335" s="92">
        <v>0</v>
      </c>
      <c r="LN335" s="92">
        <v>0</v>
      </c>
      <c r="LO335" s="92">
        <v>0</v>
      </c>
      <c r="LP335" s="92">
        <v>0</v>
      </c>
      <c r="LQ335" s="92">
        <v>0</v>
      </c>
      <c r="LR335" s="92">
        <v>0</v>
      </c>
      <c r="LS335" s="92">
        <v>0</v>
      </c>
      <c r="LT335" s="92">
        <v>0</v>
      </c>
      <c r="LU335" s="92">
        <v>0</v>
      </c>
      <c r="LV335" s="92">
        <v>0</v>
      </c>
      <c r="LW335" s="92">
        <v>0</v>
      </c>
      <c r="LX335" s="92">
        <v>0</v>
      </c>
      <c r="LY335" s="92">
        <v>0</v>
      </c>
      <c r="LZ335" s="92">
        <v>0</v>
      </c>
      <c r="MA335" s="92">
        <v>0</v>
      </c>
      <c r="MB335" s="92">
        <v>0</v>
      </c>
      <c r="MC335" s="92">
        <v>0</v>
      </c>
      <c r="MD335" s="92">
        <v>0</v>
      </c>
      <c r="ME335" s="92">
        <v>0</v>
      </c>
      <c r="MF335" s="92">
        <v>0</v>
      </c>
      <c r="MG335" s="92">
        <v>0</v>
      </c>
      <c r="MH335" s="92">
        <v>0</v>
      </c>
      <c r="MI335" s="92">
        <v>0</v>
      </c>
      <c r="MJ335" s="92">
        <v>0</v>
      </c>
      <c r="MK335" s="92">
        <v>0</v>
      </c>
      <c r="ML335" s="92">
        <v>0</v>
      </c>
      <c r="MM335" s="92">
        <v>0</v>
      </c>
      <c r="MN335" s="92">
        <v>0</v>
      </c>
      <c r="MO335" s="92">
        <v>0</v>
      </c>
      <c r="MP335" s="92">
        <v>0</v>
      </c>
      <c r="MQ335" s="92">
        <v>0</v>
      </c>
      <c r="MR335" s="92">
        <v>0</v>
      </c>
      <c r="MS335" s="92">
        <v>0</v>
      </c>
      <c r="MT335" s="92">
        <v>0</v>
      </c>
      <c r="MU335" s="92">
        <v>0</v>
      </c>
      <c r="MV335" s="92">
        <v>0</v>
      </c>
      <c r="MW335" s="92">
        <v>0</v>
      </c>
      <c r="MX335" s="92">
        <v>0</v>
      </c>
      <c r="MY335" s="92">
        <v>0</v>
      </c>
      <c r="MZ335" s="92">
        <v>0</v>
      </c>
      <c r="NA335" s="92">
        <v>0</v>
      </c>
      <c r="NB335" s="92">
        <v>0</v>
      </c>
      <c r="NC335" s="92">
        <v>0</v>
      </c>
      <c r="ND335" s="92">
        <v>0</v>
      </c>
      <c r="NE335" s="92">
        <v>0</v>
      </c>
      <c r="NF335" s="92">
        <v>0</v>
      </c>
      <c r="NG335" s="92">
        <v>0</v>
      </c>
      <c r="NH335" s="92">
        <v>0</v>
      </c>
      <c r="NI335" s="92">
        <v>0</v>
      </c>
      <c r="NJ335" s="92">
        <v>0</v>
      </c>
      <c r="NK335" s="92">
        <v>0</v>
      </c>
      <c r="NL335" s="92">
        <v>0</v>
      </c>
      <c r="NM335" s="92">
        <v>0</v>
      </c>
      <c r="NN335" s="92">
        <v>0</v>
      </c>
      <c r="NO335" s="92">
        <v>0</v>
      </c>
      <c r="NP335" s="92">
        <v>0</v>
      </c>
      <c r="NQ335" s="92">
        <v>0</v>
      </c>
      <c r="NR335" s="92">
        <v>0</v>
      </c>
      <c r="NS335" s="92">
        <v>0</v>
      </c>
      <c r="NT335" s="92">
        <v>0</v>
      </c>
      <c r="NU335" s="92">
        <v>0</v>
      </c>
      <c r="NV335" s="92">
        <v>0</v>
      </c>
      <c r="NW335" s="92">
        <v>0</v>
      </c>
      <c r="NX335" s="92">
        <v>0</v>
      </c>
      <c r="NY335" s="92">
        <v>0</v>
      </c>
      <c r="NZ335" s="92">
        <v>0</v>
      </c>
      <c r="OA335" s="92">
        <v>0</v>
      </c>
      <c r="OB335" s="92">
        <v>0</v>
      </c>
      <c r="OC335" s="92">
        <v>0</v>
      </c>
      <c r="OD335" s="92">
        <v>0</v>
      </c>
      <c r="OE335" s="92">
        <v>0</v>
      </c>
      <c r="OF335" s="92">
        <v>0</v>
      </c>
      <c r="OG335" s="92">
        <v>0</v>
      </c>
      <c r="OH335" s="92">
        <v>0</v>
      </c>
      <c r="OI335" s="92">
        <v>0</v>
      </c>
      <c r="OJ335" s="92">
        <v>0</v>
      </c>
      <c r="OK335" s="92">
        <v>0</v>
      </c>
      <c r="OL335" s="92">
        <v>0</v>
      </c>
      <c r="OM335" s="92">
        <v>0</v>
      </c>
      <c r="ON335" s="92">
        <v>0</v>
      </c>
      <c r="OO335" s="92">
        <v>0</v>
      </c>
      <c r="OP335" s="92">
        <v>0</v>
      </c>
      <c r="OQ335" s="92">
        <v>0</v>
      </c>
      <c r="OR335" s="92">
        <v>0</v>
      </c>
      <c r="OS335" s="92">
        <v>0</v>
      </c>
      <c r="OT335" s="92">
        <v>0</v>
      </c>
      <c r="OU335" s="92">
        <v>0</v>
      </c>
      <c r="OV335" s="92">
        <v>0</v>
      </c>
      <c r="OW335" s="92">
        <v>0</v>
      </c>
      <c r="OX335" s="92">
        <v>0</v>
      </c>
      <c r="OY335" s="92">
        <v>0</v>
      </c>
      <c r="OZ335" s="92">
        <v>0</v>
      </c>
      <c r="PA335" s="92">
        <v>0</v>
      </c>
      <c r="PB335" s="92">
        <v>0</v>
      </c>
      <c r="PC335" s="92">
        <v>0</v>
      </c>
      <c r="PD335" s="92">
        <v>0</v>
      </c>
      <c r="PE335" s="92">
        <v>0</v>
      </c>
      <c r="PF335" s="92">
        <v>0</v>
      </c>
      <c r="PG335" s="92">
        <v>0</v>
      </c>
      <c r="PH335" s="92">
        <v>0</v>
      </c>
      <c r="PI335" s="92">
        <v>0</v>
      </c>
      <c r="PJ335" s="92">
        <v>0</v>
      </c>
      <c r="PK335" s="92">
        <v>0</v>
      </c>
      <c r="PL335" s="92">
        <v>0</v>
      </c>
      <c r="PM335" s="92">
        <v>0</v>
      </c>
      <c r="PN335" s="92">
        <v>0</v>
      </c>
      <c r="PO335" s="92">
        <v>0</v>
      </c>
      <c r="PP335" s="92">
        <v>0</v>
      </c>
      <c r="PQ335" s="92">
        <v>0</v>
      </c>
      <c r="PR335" s="92">
        <v>0</v>
      </c>
      <c r="PS335" s="92">
        <v>0</v>
      </c>
      <c r="PT335" s="92">
        <v>0</v>
      </c>
      <c r="PU335" s="92">
        <v>0</v>
      </c>
      <c r="PV335" s="92">
        <v>0</v>
      </c>
      <c r="PW335" s="92">
        <v>0</v>
      </c>
      <c r="PX335" s="92">
        <v>0</v>
      </c>
      <c r="PY335" s="92">
        <v>0</v>
      </c>
      <c r="PZ335" s="92">
        <v>0</v>
      </c>
      <c r="QA335" s="92">
        <v>0</v>
      </c>
      <c r="QB335" s="92">
        <v>0</v>
      </c>
      <c r="QC335" s="92">
        <v>0</v>
      </c>
      <c r="QD335" s="92">
        <v>0</v>
      </c>
      <c r="QE335" s="92">
        <v>0</v>
      </c>
      <c r="QF335" s="92">
        <v>0</v>
      </c>
      <c r="QG335" s="92">
        <v>0</v>
      </c>
      <c r="QH335" s="92">
        <v>0</v>
      </c>
      <c r="QI335" s="92">
        <v>0</v>
      </c>
      <c r="QJ335" s="92">
        <v>0</v>
      </c>
      <c r="QK335" s="92">
        <v>0</v>
      </c>
      <c r="QL335" s="92">
        <v>0</v>
      </c>
      <c r="QM335" s="92">
        <v>0</v>
      </c>
      <c r="QN335" s="92">
        <v>0</v>
      </c>
      <c r="QO335" s="92">
        <v>0</v>
      </c>
      <c r="QP335" s="92">
        <v>0</v>
      </c>
      <c r="QQ335" s="92">
        <v>0</v>
      </c>
      <c r="QR335" s="92">
        <v>0</v>
      </c>
      <c r="QS335" s="92">
        <v>0</v>
      </c>
      <c r="QT335" s="92">
        <v>0</v>
      </c>
      <c r="QU335" s="92">
        <v>0</v>
      </c>
      <c r="QV335" s="92">
        <v>0</v>
      </c>
      <c r="QW335" s="92">
        <v>0</v>
      </c>
      <c r="QX335" s="92">
        <v>0</v>
      </c>
      <c r="QY335" s="92">
        <v>0</v>
      </c>
      <c r="QZ335" s="92">
        <v>0</v>
      </c>
      <c r="RA335" s="92">
        <v>0</v>
      </c>
      <c r="RB335" s="92">
        <v>0</v>
      </c>
      <c r="RC335" s="92">
        <v>0</v>
      </c>
      <c r="RD335" s="92">
        <v>0</v>
      </c>
      <c r="RE335" s="92">
        <v>0</v>
      </c>
      <c r="RF335" s="92">
        <v>0</v>
      </c>
      <c r="RG335" s="92">
        <v>0</v>
      </c>
      <c r="RH335" s="92">
        <v>0</v>
      </c>
      <c r="RI335" s="92">
        <v>0</v>
      </c>
      <c r="RJ335" s="92">
        <v>0</v>
      </c>
      <c r="RK335" s="92">
        <v>0</v>
      </c>
      <c r="RL335" s="92">
        <v>0</v>
      </c>
      <c r="RM335" s="92">
        <v>0</v>
      </c>
      <c r="RN335" s="92">
        <v>0</v>
      </c>
      <c r="RO335" s="92">
        <v>0</v>
      </c>
      <c r="RP335" s="92">
        <v>0</v>
      </c>
      <c r="RQ335" s="92">
        <v>0</v>
      </c>
      <c r="RR335" s="92">
        <v>0</v>
      </c>
      <c r="RS335" s="92">
        <v>0</v>
      </c>
      <c r="RT335" s="92">
        <v>0</v>
      </c>
      <c r="RU335" s="92">
        <v>0</v>
      </c>
      <c r="RV335" s="92">
        <v>0</v>
      </c>
      <c r="RW335" s="92">
        <v>0</v>
      </c>
      <c r="RX335" s="92">
        <v>0</v>
      </c>
      <c r="RY335" s="92">
        <v>0</v>
      </c>
      <c r="RZ335" s="92">
        <v>0</v>
      </c>
      <c r="SA335" s="92">
        <v>0</v>
      </c>
      <c r="SB335" s="92">
        <v>0</v>
      </c>
      <c r="SC335" s="92">
        <v>0</v>
      </c>
      <c r="SD335" s="92">
        <v>0</v>
      </c>
      <c r="SE335" s="92">
        <v>0</v>
      </c>
      <c r="SF335" s="92">
        <v>0</v>
      </c>
      <c r="SG335" s="92">
        <v>0</v>
      </c>
      <c r="SH335" s="92">
        <v>0</v>
      </c>
      <c r="SI335" s="92">
        <v>0</v>
      </c>
      <c r="SJ335" s="92">
        <v>0</v>
      </c>
      <c r="SK335" s="92">
        <v>0</v>
      </c>
      <c r="SL335" s="92">
        <v>0</v>
      </c>
      <c r="SM335" s="92">
        <v>0</v>
      </c>
      <c r="SN335" s="92">
        <v>0</v>
      </c>
      <c r="SO335" s="92">
        <v>0</v>
      </c>
      <c r="SP335" s="92">
        <v>0</v>
      </c>
      <c r="SQ335" s="92">
        <v>0</v>
      </c>
      <c r="SR335" s="92">
        <v>0</v>
      </c>
      <c r="SS335" s="92">
        <v>0</v>
      </c>
      <c r="ST335" s="92">
        <v>0</v>
      </c>
      <c r="SU335" s="92">
        <v>0</v>
      </c>
      <c r="SV335" s="92">
        <v>0</v>
      </c>
      <c r="SW335" s="92">
        <v>0</v>
      </c>
      <c r="SX335" s="92">
        <v>0</v>
      </c>
      <c r="SY335" s="92">
        <v>0</v>
      </c>
      <c r="SZ335" s="92">
        <v>0</v>
      </c>
      <c r="TA335" s="92">
        <v>0</v>
      </c>
      <c r="TB335" s="92">
        <v>0</v>
      </c>
      <c r="TC335" s="92">
        <v>1.03402298</v>
      </c>
      <c r="TD335" s="92">
        <v>0</v>
      </c>
      <c r="TE335" s="92">
        <v>0</v>
      </c>
      <c r="TF335" s="92">
        <v>0</v>
      </c>
      <c r="TG335" s="92">
        <v>0</v>
      </c>
      <c r="TH335" s="92">
        <v>0</v>
      </c>
      <c r="TI335" s="92">
        <v>0</v>
      </c>
      <c r="TJ335" s="92">
        <v>0</v>
      </c>
      <c r="TK335" s="92">
        <v>0</v>
      </c>
      <c r="TL335" s="92">
        <v>0</v>
      </c>
      <c r="TM335" s="92">
        <v>0</v>
      </c>
      <c r="TN335" s="92">
        <v>0</v>
      </c>
      <c r="TO335" s="92">
        <v>0</v>
      </c>
      <c r="TP335" s="92">
        <v>1.0061335899999999</v>
      </c>
      <c r="TQ335" s="92">
        <v>-45259513.967299998</v>
      </c>
      <c r="TR335" s="92">
        <v>0.1832532</v>
      </c>
      <c r="TS335" s="92">
        <v>1.1573155222222201E-2</v>
      </c>
      <c r="TT335" s="92">
        <v>3.4144104999999998E-6</v>
      </c>
      <c r="TU335" s="92">
        <v>1.4929467916666699E-18</v>
      </c>
      <c r="TV335" s="92">
        <v>3.2772851666666701E-18</v>
      </c>
      <c r="TW335" s="92">
        <v>1.37508468055556E-18</v>
      </c>
      <c r="TX335" s="92">
        <v>1.21008459722222E-14</v>
      </c>
      <c r="TY335" s="92">
        <v>2.5076387222222201E-15</v>
      </c>
      <c r="TZ335" s="92">
        <v>8.6729583055555607E-15</v>
      </c>
      <c r="UA335" s="92">
        <v>0</v>
      </c>
      <c r="UB335" s="92">
        <v>3.6061891388888902E-18</v>
      </c>
      <c r="UC335" s="92">
        <v>9.1007258888889001E-20</v>
      </c>
      <c r="UD335" s="92">
        <v>3.8184863888888899E-20</v>
      </c>
      <c r="UE335" s="92">
        <v>5.0572691111111197E-15</v>
      </c>
      <c r="UF335" s="92">
        <v>6.2750004166666699E-16</v>
      </c>
      <c r="UG335" s="92">
        <v>3.4967254999999999E-17</v>
      </c>
      <c r="UH335" s="92">
        <v>9.7432450555555608E-12</v>
      </c>
      <c r="UI335" s="92">
        <v>7.0599270277777795E-10</v>
      </c>
      <c r="UJ335" s="92">
        <v>2.65653938888889E-6</v>
      </c>
      <c r="UK335" s="92">
        <v>3.04146555555556E-8</v>
      </c>
      <c r="UL335" s="92">
        <v>2.3831376638888898E-10</v>
      </c>
      <c r="UM335" s="92">
        <v>5.2830412777777801E-16</v>
      </c>
      <c r="UN335" s="92">
        <v>6.5168063333333401E-13</v>
      </c>
      <c r="UO335" s="92">
        <v>1.4269399666666699E-13</v>
      </c>
      <c r="UP335" s="92">
        <v>4.4413074166666698E-4</v>
      </c>
      <c r="UQ335" s="92">
        <v>2.7078444305555599E-15</v>
      </c>
      <c r="UR335" s="92">
        <v>0</v>
      </c>
      <c r="US335" s="92">
        <v>0</v>
      </c>
      <c r="UT335" s="92">
        <v>0</v>
      </c>
      <c r="UU335" s="92">
        <v>0</v>
      </c>
      <c r="UV335" s="92">
        <v>1.00122537777778E-8</v>
      </c>
      <c r="UW335" s="92">
        <v>0</v>
      </c>
      <c r="UX335" s="92">
        <v>0</v>
      </c>
      <c r="UY335" s="92">
        <v>0</v>
      </c>
      <c r="UZ335" s="92">
        <v>0</v>
      </c>
      <c r="VA335" s="92">
        <v>2.7467027138888901E-16</v>
      </c>
      <c r="VB335" s="92">
        <v>9.9236476111111208E-3</v>
      </c>
      <c r="VC335" s="92">
        <v>5.3458253611111199E-5</v>
      </c>
      <c r="VD335" s="92">
        <v>0</v>
      </c>
      <c r="VE335" s="92">
        <v>7.8412298055555604E-8</v>
      </c>
      <c r="VF335" s="92">
        <v>0</v>
      </c>
      <c r="VG335" s="92">
        <v>9.0086664166666705E-2</v>
      </c>
      <c r="VH335" s="92">
        <v>9.3146358333333401E-2</v>
      </c>
      <c r="VI335" s="92">
        <v>2.3287761138888899E-3</v>
      </c>
      <c r="VJ335" s="92">
        <v>1.86596811388889E-9</v>
      </c>
      <c r="VK335" s="92">
        <v>0</v>
      </c>
      <c r="VL335" s="92">
        <v>0</v>
      </c>
      <c r="VM335" s="92">
        <v>0</v>
      </c>
      <c r="VN335" s="92">
        <v>0</v>
      </c>
      <c r="VO335" s="92">
        <v>0</v>
      </c>
      <c r="VP335" s="92">
        <v>0</v>
      </c>
      <c r="VQ335" s="92">
        <v>0</v>
      </c>
      <c r="VR335" s="92">
        <v>0</v>
      </c>
      <c r="VS335" s="92">
        <v>0</v>
      </c>
      <c r="VT335" s="92">
        <v>0</v>
      </c>
      <c r="VU335" s="92">
        <v>0</v>
      </c>
      <c r="VV335" s="92">
        <v>0</v>
      </c>
      <c r="VW335" s="92">
        <v>0</v>
      </c>
      <c r="VX335" s="92">
        <v>0</v>
      </c>
      <c r="VY335" s="92">
        <v>0</v>
      </c>
      <c r="VZ335" s="92">
        <v>0</v>
      </c>
      <c r="WA335" s="92">
        <v>0</v>
      </c>
      <c r="WB335" s="92">
        <v>0</v>
      </c>
      <c r="WC335" s="92">
        <v>0</v>
      </c>
    </row>
    <row r="336" spans="2:601" ht="13.5" customHeight="1">
      <c r="B336" s="851" t="s">
        <v>2994</v>
      </c>
      <c r="C336" s="92">
        <v>0</v>
      </c>
      <c r="D336" s="92">
        <v>9760.0596800000003</v>
      </c>
      <c r="E336" s="92">
        <v>-31.345817700000001</v>
      </c>
      <c r="F336" s="92">
        <v>427.908119</v>
      </c>
      <c r="G336" s="92">
        <v>1.7153671900000001E-3</v>
      </c>
      <c r="H336" s="92">
        <v>1.1999571799999999E-3</v>
      </c>
      <c r="I336" s="92">
        <v>2.6341205600000001E-3</v>
      </c>
      <c r="J336" s="92">
        <v>1.1052254099999999E-3</v>
      </c>
      <c r="K336" s="92">
        <v>2.9336022000000001E-3</v>
      </c>
      <c r="L336" s="92">
        <v>6.07925636E-4</v>
      </c>
      <c r="M336" s="92">
        <v>4.0115507400000002E-4</v>
      </c>
      <c r="N336" s="92">
        <v>0</v>
      </c>
      <c r="O336" s="92">
        <v>2.8984774100000001E-3</v>
      </c>
      <c r="P336" s="92">
        <v>7.3147157099999997E-5</v>
      </c>
      <c r="Q336" s="92">
        <v>3.0691114899999998E-5</v>
      </c>
      <c r="R336" s="92">
        <v>1.22603129E-3</v>
      </c>
      <c r="S336" s="92">
        <v>1.6994123600000001E-4</v>
      </c>
      <c r="T336" s="92">
        <v>2.81049591E-2</v>
      </c>
      <c r="U336" s="92">
        <v>7.4470689599999999E-3</v>
      </c>
      <c r="V336" s="92">
        <v>1.21629094E-3</v>
      </c>
      <c r="W336" s="92">
        <v>2.14505063E-3</v>
      </c>
      <c r="X336" s="92">
        <v>4.2331311400000001E-4</v>
      </c>
      <c r="Y336" s="92">
        <v>7.7983058700000002E-3</v>
      </c>
      <c r="Z336" s="92">
        <v>2.0579385899999999E-3</v>
      </c>
      <c r="AA336" s="92">
        <v>7.8524811999999995E-4</v>
      </c>
      <c r="AB336" s="92">
        <v>1.6075531999999999E-3</v>
      </c>
      <c r="AC336" s="92">
        <v>0.19031686</v>
      </c>
      <c r="AD336" s="92">
        <v>1.3309705099999999E-5</v>
      </c>
      <c r="AE336" s="92">
        <v>0</v>
      </c>
      <c r="AF336" s="92">
        <v>8.2868338099999994E-2</v>
      </c>
      <c r="AG336" s="92">
        <v>1.8073257999999998E-2</v>
      </c>
      <c r="AH336" s="92">
        <v>0</v>
      </c>
      <c r="AI336" s="92">
        <v>0.860887925</v>
      </c>
      <c r="AJ336" s="92">
        <v>0</v>
      </c>
      <c r="AK336" s="92">
        <v>0</v>
      </c>
      <c r="AL336" s="92">
        <v>0</v>
      </c>
      <c r="AM336" s="92">
        <v>0</v>
      </c>
      <c r="AN336" s="92">
        <v>4.0666208599999999E-5</v>
      </c>
      <c r="AO336" s="92">
        <v>1.4598296499999999E-3</v>
      </c>
      <c r="AP336" s="92">
        <v>3.0087179399999999E-3</v>
      </c>
      <c r="AQ336" s="92">
        <v>0</v>
      </c>
      <c r="AR336" s="92">
        <v>1.75751182E-3</v>
      </c>
      <c r="AS336" s="92">
        <v>0</v>
      </c>
      <c r="AT336" s="92">
        <v>2.2961184799999999E-2</v>
      </c>
      <c r="AU336" s="92">
        <v>9.6740271999999996E-4</v>
      </c>
      <c r="AV336" s="92">
        <v>6.2088406399999997E-2</v>
      </c>
      <c r="AW336" s="92">
        <v>2.5071992299999999E-5</v>
      </c>
      <c r="AX336" s="92">
        <v>0</v>
      </c>
      <c r="AY336" s="92">
        <v>0</v>
      </c>
      <c r="AZ336" s="92">
        <v>0</v>
      </c>
      <c r="BA336" s="92">
        <v>0</v>
      </c>
      <c r="BB336" s="92">
        <v>0</v>
      </c>
      <c r="BC336" s="92">
        <v>0</v>
      </c>
      <c r="BD336" s="92">
        <v>0</v>
      </c>
      <c r="BE336" s="92">
        <v>0</v>
      </c>
      <c r="BF336" s="92">
        <v>0</v>
      </c>
      <c r="BG336" s="92">
        <v>0</v>
      </c>
      <c r="BH336" s="92">
        <v>0</v>
      </c>
      <c r="BI336" s="92">
        <v>0</v>
      </c>
      <c r="BJ336" s="92">
        <v>0</v>
      </c>
      <c r="BK336" s="92">
        <v>0</v>
      </c>
      <c r="BL336" s="92">
        <v>0</v>
      </c>
      <c r="BM336" s="92">
        <v>0</v>
      </c>
      <c r="BN336" s="92">
        <v>0</v>
      </c>
      <c r="BO336" s="92">
        <v>0</v>
      </c>
      <c r="BP336" s="92">
        <v>0.99694550000000004</v>
      </c>
      <c r="BQ336" s="92">
        <v>3.99648319E-6</v>
      </c>
      <c r="BR336" s="92">
        <v>2.7956747100000001E-6</v>
      </c>
      <c r="BS336" s="92">
        <v>6.13700588E-6</v>
      </c>
      <c r="BT336" s="92">
        <v>2.5749675000000002E-6</v>
      </c>
      <c r="BU336" s="92">
        <v>6.8347418099999998E-6</v>
      </c>
      <c r="BV336" s="92">
        <v>1.4163524800000001E-6</v>
      </c>
      <c r="BW336" s="92">
        <v>9.3461593400000001E-7</v>
      </c>
      <c r="BX336" s="92">
        <v>0</v>
      </c>
      <c r="BY336" s="92">
        <v>6.7529076499999998E-6</v>
      </c>
      <c r="BZ336" s="92">
        <v>1.70419129E-7</v>
      </c>
      <c r="CA336" s="92">
        <v>7.1504529800000003E-8</v>
      </c>
      <c r="CB336" s="92">
        <v>2.8564225000000002E-6</v>
      </c>
      <c r="CC336" s="92">
        <v>3.9593114299999999E-7</v>
      </c>
      <c r="CD336" s="92">
        <v>6.5479272900000003E-5</v>
      </c>
      <c r="CE336" s="92">
        <v>1.7350271100000001E-5</v>
      </c>
      <c r="CF336" s="92">
        <v>2.8337293000000001E-6</v>
      </c>
      <c r="CG336" s="92">
        <v>4.9975648399999997E-6</v>
      </c>
      <c r="CH336" s="92">
        <v>9.8624000299999993E-7</v>
      </c>
      <c r="CI336" s="92">
        <v>1.81685871E-5</v>
      </c>
      <c r="CJ336" s="92">
        <v>4.7946101700000001E-6</v>
      </c>
      <c r="CK336" s="92">
        <v>1.82948055E-6</v>
      </c>
      <c r="CL336" s="92">
        <v>3.7452968399999999E-6</v>
      </c>
      <c r="CM336" s="92">
        <v>4.4340251800000001E-4</v>
      </c>
      <c r="CN336" s="92">
        <v>3.1009111700000001E-8</v>
      </c>
      <c r="CO336" s="92">
        <v>0</v>
      </c>
      <c r="CP336" s="92">
        <v>1.9306765399999999E-4</v>
      </c>
      <c r="CQ336" s="92">
        <v>4.2107294700000001E-5</v>
      </c>
      <c r="CR336" s="92">
        <v>0</v>
      </c>
      <c r="CS336" s="92">
        <v>2.0057070799999999E-3</v>
      </c>
      <c r="CT336" s="92">
        <v>0</v>
      </c>
      <c r="CU336" s="92">
        <v>0</v>
      </c>
      <c r="CV336" s="92">
        <v>0</v>
      </c>
      <c r="CW336" s="92">
        <v>0</v>
      </c>
      <c r="CX336" s="92">
        <v>9.4744623500000003E-8</v>
      </c>
      <c r="CY336" s="92">
        <v>3.40112874E-6</v>
      </c>
      <c r="CZ336" s="92">
        <v>7.0097473699999997E-6</v>
      </c>
      <c r="DA336" s="92">
        <v>0</v>
      </c>
      <c r="DB336" s="92">
        <v>4.0946722599999997E-6</v>
      </c>
      <c r="DC336" s="92">
        <v>0</v>
      </c>
      <c r="DD336" s="92">
        <v>5.3495245499999997E-5</v>
      </c>
      <c r="DE336" s="92">
        <v>2.2538665300000001E-6</v>
      </c>
      <c r="DF336" s="92">
        <v>1.44654319E-4</v>
      </c>
      <c r="DG336" s="92">
        <v>5.8413030399999998E-8</v>
      </c>
      <c r="DH336" s="92">
        <v>0</v>
      </c>
      <c r="DI336" s="92">
        <v>0</v>
      </c>
      <c r="DJ336" s="92">
        <v>0</v>
      </c>
      <c r="DK336" s="92">
        <v>0</v>
      </c>
      <c r="DL336" s="92">
        <v>0</v>
      </c>
      <c r="DM336" s="92">
        <v>0</v>
      </c>
      <c r="DN336" s="92">
        <v>0</v>
      </c>
      <c r="DO336" s="92">
        <v>0</v>
      </c>
      <c r="DP336" s="92">
        <v>0</v>
      </c>
      <c r="DQ336" s="92">
        <v>0</v>
      </c>
      <c r="DR336" s="92">
        <v>0</v>
      </c>
      <c r="DS336" s="92">
        <v>0</v>
      </c>
      <c r="DT336" s="92">
        <v>0</v>
      </c>
      <c r="DU336" s="92">
        <v>0</v>
      </c>
      <c r="DV336" s="92">
        <v>0</v>
      </c>
      <c r="DW336" s="92">
        <v>0</v>
      </c>
      <c r="DX336" s="92">
        <v>0</v>
      </c>
      <c r="DY336" s="92">
        <v>0</v>
      </c>
      <c r="DZ336" s="92">
        <v>7708.8845799999999</v>
      </c>
      <c r="EA336" s="92">
        <v>7.9025319799999993E-2</v>
      </c>
      <c r="EB336" s="92">
        <v>0.216181501</v>
      </c>
      <c r="EC336" s="92">
        <v>0.47455704999999998</v>
      </c>
      <c r="ED336" s="92">
        <v>0.19911484600000001</v>
      </c>
      <c r="EE336" s="92">
        <v>0.440425805</v>
      </c>
      <c r="EF336" s="92">
        <v>9.1268726800000005E-2</v>
      </c>
      <c r="EG336" s="92">
        <v>0.137315414</v>
      </c>
      <c r="EH336" s="92">
        <v>0</v>
      </c>
      <c r="EI336" s="92">
        <v>0.46996608400000001</v>
      </c>
      <c r="EJ336" s="92">
        <v>1.1860255599999999E-2</v>
      </c>
      <c r="EK336" s="92">
        <v>4.9763310200000004E-3</v>
      </c>
      <c r="EL336" s="92">
        <v>0.161978497</v>
      </c>
      <c r="EM336" s="92">
        <v>2.2451976700000001E-2</v>
      </c>
      <c r="EN336" s="92">
        <v>5.0633242300000001</v>
      </c>
      <c r="EO336" s="92">
        <v>1.13306946</v>
      </c>
      <c r="EP336" s="92">
        <v>0.15338645000000001</v>
      </c>
      <c r="EQ336" s="92">
        <v>0.206108391</v>
      </c>
      <c r="ER336" s="92">
        <v>2.54210362E-2</v>
      </c>
      <c r="ES336" s="92">
        <v>0.70246234699999999</v>
      </c>
      <c r="ET336" s="92">
        <v>0.31310975899999999</v>
      </c>
      <c r="EU336" s="92">
        <v>7.2317205800000006E-2</v>
      </c>
      <c r="EV336" s="92">
        <v>0.189834735</v>
      </c>
      <c r="EW336" s="92">
        <v>3.24120271</v>
      </c>
      <c r="EX336" s="92">
        <v>1.3054089599999999E-3</v>
      </c>
      <c r="EY336" s="92">
        <v>0</v>
      </c>
      <c r="EZ336" s="92">
        <v>6.3877500500000002</v>
      </c>
      <c r="FA336" s="92">
        <v>2.3866875900000002</v>
      </c>
      <c r="FB336" s="92">
        <v>0</v>
      </c>
      <c r="FC336" s="92">
        <v>73.170919600000005</v>
      </c>
      <c r="FD336" s="92">
        <v>0</v>
      </c>
      <c r="FE336" s="92">
        <v>0</v>
      </c>
      <c r="FF336" s="92">
        <v>0</v>
      </c>
      <c r="FG336" s="92">
        <v>0</v>
      </c>
      <c r="FH336" s="92">
        <v>1.14868522E-2</v>
      </c>
      <c r="FI336" s="92">
        <v>4.6712797E-2</v>
      </c>
      <c r="FJ336" s="92">
        <v>8.4284659799999995E-2</v>
      </c>
      <c r="FK336" s="92">
        <v>0</v>
      </c>
      <c r="FL336" s="92">
        <v>8.0855280500000001E-2</v>
      </c>
      <c r="FM336" s="92">
        <v>0</v>
      </c>
      <c r="FN336" s="92">
        <v>1.0105171500000001</v>
      </c>
      <c r="FO336" s="92">
        <v>1.55198097E-2</v>
      </c>
      <c r="FP336" s="92">
        <v>2.1160896199999999</v>
      </c>
      <c r="FQ336" s="92">
        <v>1.6062321699999999E-3</v>
      </c>
      <c r="FR336" s="92">
        <v>0</v>
      </c>
      <c r="FS336" s="92">
        <v>0</v>
      </c>
      <c r="FT336" s="92">
        <v>0</v>
      </c>
      <c r="FU336" s="92">
        <v>0</v>
      </c>
      <c r="FV336" s="92">
        <v>0</v>
      </c>
      <c r="FW336" s="92">
        <v>0</v>
      </c>
      <c r="FX336" s="92">
        <v>0</v>
      </c>
      <c r="FY336" s="92">
        <v>0</v>
      </c>
      <c r="FZ336" s="92">
        <v>0</v>
      </c>
      <c r="GA336" s="92">
        <v>0</v>
      </c>
      <c r="GB336" s="92">
        <v>0</v>
      </c>
      <c r="GC336" s="92">
        <v>0</v>
      </c>
      <c r="GD336" s="92">
        <v>0</v>
      </c>
      <c r="GE336" s="92">
        <v>0</v>
      </c>
      <c r="GF336" s="92">
        <v>0</v>
      </c>
      <c r="GG336" s="92">
        <v>0</v>
      </c>
      <c r="GH336" s="92">
        <v>0</v>
      </c>
      <c r="GI336" s="92">
        <v>0</v>
      </c>
      <c r="GJ336" s="92">
        <v>0.98735552599999998</v>
      </c>
      <c r="GK336" s="92">
        <v>1.0121579300000001E-5</v>
      </c>
      <c r="GL336" s="92">
        <v>2.7688571199999998E-5</v>
      </c>
      <c r="GM336" s="92">
        <v>6.0781364700000003E-5</v>
      </c>
      <c r="GN336" s="92">
        <v>2.5502670500000002E-5</v>
      </c>
      <c r="GO336" s="92">
        <v>5.6409827900000002E-5</v>
      </c>
      <c r="GP336" s="92">
        <v>1.1689717300000001E-5</v>
      </c>
      <c r="GQ336" s="92">
        <v>1.75873865E-5</v>
      </c>
      <c r="GR336" s="92">
        <v>0</v>
      </c>
      <c r="GS336" s="92">
        <v>6.0193352899999999E-5</v>
      </c>
      <c r="GT336" s="92">
        <v>1.51906398E-6</v>
      </c>
      <c r="GU336" s="92">
        <v>6.3736950300000005E-7</v>
      </c>
      <c r="GV336" s="92">
        <v>2.07462393E-5</v>
      </c>
      <c r="GW336" s="92">
        <v>2.8756538099999998E-6</v>
      </c>
      <c r="GX336" s="92">
        <v>6.48511611E-4</v>
      </c>
      <c r="GY336" s="92">
        <v>1.4512377E-4</v>
      </c>
      <c r="GZ336" s="92">
        <v>1.9645768100000002E-5</v>
      </c>
      <c r="HA336" s="92">
        <v>2.6398405200000001E-5</v>
      </c>
      <c r="HB336" s="92">
        <v>3.2559315600000002E-6</v>
      </c>
      <c r="HC336" s="92">
        <v>8.9971522199999994E-5</v>
      </c>
      <c r="HD336" s="92">
        <v>4.01031625E-5</v>
      </c>
      <c r="HE336" s="92">
        <v>9.2624026199999994E-6</v>
      </c>
      <c r="HF336" s="92">
        <v>2.4314072000000002E-5</v>
      </c>
      <c r="HG336" s="92">
        <v>4.1513391099999998E-4</v>
      </c>
      <c r="HH336" s="92">
        <v>1.67197049E-7</v>
      </c>
      <c r="HI336" s="92">
        <v>0</v>
      </c>
      <c r="HJ336" s="92">
        <v>8.1814434299999996E-4</v>
      </c>
      <c r="HK336" s="92">
        <v>3.05687438E-4</v>
      </c>
      <c r="HL336" s="92">
        <v>0</v>
      </c>
      <c r="HM336" s="92">
        <v>9.3717464600000001E-3</v>
      </c>
      <c r="HN336" s="92">
        <v>0</v>
      </c>
      <c r="HO336" s="92">
        <v>0</v>
      </c>
      <c r="HP336" s="92">
        <v>0</v>
      </c>
      <c r="HQ336" s="92">
        <v>0</v>
      </c>
      <c r="HR336" s="92">
        <v>1.4712383899999999E-6</v>
      </c>
      <c r="HS336" s="92">
        <v>5.9829846699999998E-6</v>
      </c>
      <c r="HT336" s="92">
        <v>1.07951966E-5</v>
      </c>
      <c r="HU336" s="92">
        <v>0</v>
      </c>
      <c r="HV336" s="92">
        <v>1.0355961E-5</v>
      </c>
      <c r="HW336" s="92">
        <v>0</v>
      </c>
      <c r="HX336" s="92">
        <v>1.2942724499999999E-4</v>
      </c>
      <c r="HY336" s="92">
        <v>1.98778042E-6</v>
      </c>
      <c r="HZ336" s="92">
        <v>2.7102919399999998E-4</v>
      </c>
      <c r="IA336" s="92">
        <v>2.05726548E-7</v>
      </c>
      <c r="IB336" s="92">
        <v>0</v>
      </c>
      <c r="IC336" s="92">
        <v>0</v>
      </c>
      <c r="ID336" s="92">
        <v>0</v>
      </c>
      <c r="IE336" s="92">
        <v>0</v>
      </c>
      <c r="IF336" s="92">
        <v>0</v>
      </c>
      <c r="IG336" s="92">
        <v>0</v>
      </c>
      <c r="IH336" s="92">
        <v>0</v>
      </c>
      <c r="II336" s="92">
        <v>0</v>
      </c>
      <c r="IJ336" s="92">
        <v>0</v>
      </c>
      <c r="IK336" s="92">
        <v>0</v>
      </c>
      <c r="IL336" s="92">
        <v>0</v>
      </c>
      <c r="IM336" s="92">
        <v>0</v>
      </c>
      <c r="IN336" s="92">
        <v>0</v>
      </c>
      <c r="IO336" s="92">
        <v>0</v>
      </c>
      <c r="IP336" s="92">
        <v>0</v>
      </c>
      <c r="IQ336" s="92">
        <v>0</v>
      </c>
      <c r="IR336" s="92">
        <v>0</v>
      </c>
      <c r="IS336" s="92">
        <v>0</v>
      </c>
      <c r="IT336" s="92">
        <v>429.21916900000002</v>
      </c>
      <c r="IU336" s="92">
        <v>7807.6076700000003</v>
      </c>
      <c r="IV336" s="92">
        <v>132.58654100000001</v>
      </c>
      <c r="IW336" s="92">
        <v>29.306998</v>
      </c>
      <c r="IX336" s="92">
        <v>2</v>
      </c>
      <c r="IY336" s="92">
        <v>0</v>
      </c>
      <c r="IZ336" s="92">
        <v>1</v>
      </c>
      <c r="JA336" s="92">
        <v>0</v>
      </c>
      <c r="JB336" s="92">
        <v>-68313.657399999996</v>
      </c>
      <c r="JC336" s="92">
        <v>-3755.5077700000002</v>
      </c>
      <c r="JD336" s="92">
        <v>-29.3215313</v>
      </c>
      <c r="JE336" s="92">
        <v>-39.4414473</v>
      </c>
      <c r="JF336" s="92">
        <v>-2.1682730399999999</v>
      </c>
      <c r="JG336" s="92">
        <v>5.3954592799999999E-2</v>
      </c>
      <c r="JH336" s="92">
        <v>0.98144799500000002</v>
      </c>
      <c r="JI336" s="92">
        <v>18.1902586</v>
      </c>
      <c r="JJ336" s="92">
        <v>0</v>
      </c>
      <c r="JK336" s="92">
        <v>0</v>
      </c>
      <c r="JL336" s="92">
        <v>0</v>
      </c>
      <c r="JM336" s="92">
        <v>0</v>
      </c>
      <c r="JN336" s="92">
        <v>0</v>
      </c>
      <c r="JO336" s="92">
        <v>0</v>
      </c>
      <c r="JP336" s="92">
        <v>0</v>
      </c>
      <c r="JQ336" s="92">
        <v>0</v>
      </c>
      <c r="JR336" s="92">
        <v>0</v>
      </c>
      <c r="JS336" s="92">
        <v>0</v>
      </c>
      <c r="JT336" s="92">
        <v>0</v>
      </c>
      <c r="JU336" s="92">
        <v>0</v>
      </c>
      <c r="JV336" s="92">
        <v>0</v>
      </c>
      <c r="JW336" s="92">
        <v>0</v>
      </c>
      <c r="JX336" s="92">
        <v>0</v>
      </c>
      <c r="JY336" s="92">
        <v>0</v>
      </c>
      <c r="JZ336" s="92">
        <v>0</v>
      </c>
      <c r="KA336" s="92">
        <v>0</v>
      </c>
      <c r="KB336" s="92">
        <v>0</v>
      </c>
      <c r="KC336" s="92">
        <v>0</v>
      </c>
      <c r="KD336" s="92">
        <v>0</v>
      </c>
      <c r="KE336" s="92">
        <v>0</v>
      </c>
      <c r="KF336" s="92">
        <v>0</v>
      </c>
      <c r="KG336" s="92">
        <v>0</v>
      </c>
      <c r="KH336" s="92">
        <v>0</v>
      </c>
      <c r="KI336" s="92">
        <v>0</v>
      </c>
      <c r="KJ336" s="92">
        <v>0</v>
      </c>
      <c r="KK336" s="92">
        <v>0</v>
      </c>
      <c r="KL336" s="92">
        <v>0</v>
      </c>
      <c r="KM336" s="92">
        <v>0</v>
      </c>
      <c r="KN336" s="92">
        <v>0</v>
      </c>
      <c r="KO336" s="92">
        <v>0</v>
      </c>
      <c r="KP336" s="92">
        <v>0</v>
      </c>
      <c r="KQ336" s="92">
        <v>0</v>
      </c>
      <c r="KR336" s="92">
        <v>0</v>
      </c>
      <c r="KS336" s="92">
        <v>0</v>
      </c>
      <c r="KT336" s="92">
        <v>0</v>
      </c>
      <c r="KU336" s="92">
        <v>0</v>
      </c>
      <c r="KV336" s="92">
        <v>0</v>
      </c>
      <c r="KW336" s="92">
        <v>0</v>
      </c>
      <c r="KX336" s="92">
        <v>0</v>
      </c>
      <c r="KY336" s="92">
        <v>0</v>
      </c>
      <c r="KZ336" s="92">
        <v>0</v>
      </c>
      <c r="LA336" s="92">
        <v>0</v>
      </c>
      <c r="LB336" s="92">
        <v>0</v>
      </c>
      <c r="LC336" s="92">
        <v>0.15475799800000001</v>
      </c>
      <c r="LD336" s="92">
        <v>3.8212917199999998E-3</v>
      </c>
      <c r="LE336" s="92">
        <v>1.60333919E-3</v>
      </c>
      <c r="LF336" s="92">
        <v>6.4049286100000005E-2</v>
      </c>
      <c r="LG336" s="92">
        <v>7.8052893400000004E-3</v>
      </c>
      <c r="LH336" s="92">
        <v>1.6398573299999999</v>
      </c>
      <c r="LI336" s="92">
        <v>0</v>
      </c>
      <c r="LJ336" s="92">
        <v>1.7748696100000001</v>
      </c>
      <c r="LK336" s="92">
        <v>1.46506352</v>
      </c>
      <c r="LL336" s="92">
        <v>0.43372075199999999</v>
      </c>
      <c r="LM336" s="92">
        <v>4.8191194600000001E-2</v>
      </c>
      <c r="LN336" s="92">
        <v>0.67893340999999996</v>
      </c>
      <c r="LO336" s="92">
        <v>9.0512525400000002E-2</v>
      </c>
      <c r="LP336" s="92">
        <v>64.763511199999996</v>
      </c>
      <c r="LQ336" s="92">
        <v>6.2376620399999999E-2</v>
      </c>
      <c r="LR336" s="92">
        <v>0</v>
      </c>
      <c r="LS336" s="92">
        <v>0</v>
      </c>
      <c r="LT336" s="92">
        <v>0</v>
      </c>
      <c r="LU336" s="92">
        <v>0</v>
      </c>
      <c r="LV336" s="92">
        <v>0</v>
      </c>
      <c r="LW336" s="92">
        <v>0</v>
      </c>
      <c r="LX336" s="92">
        <v>0</v>
      </c>
      <c r="LY336" s="92">
        <v>0</v>
      </c>
      <c r="LZ336" s="92">
        <v>0</v>
      </c>
      <c r="MA336" s="92">
        <v>0</v>
      </c>
      <c r="MB336" s="92">
        <v>0</v>
      </c>
      <c r="MC336" s="92">
        <v>0</v>
      </c>
      <c r="MD336" s="92">
        <v>0</v>
      </c>
      <c r="ME336" s="92">
        <v>0</v>
      </c>
      <c r="MF336" s="92">
        <v>0</v>
      </c>
      <c r="MG336" s="92">
        <v>0</v>
      </c>
      <c r="MH336" s="92">
        <v>0</v>
      </c>
      <c r="MI336" s="92">
        <v>0</v>
      </c>
      <c r="MJ336" s="92">
        <v>0</v>
      </c>
      <c r="MK336" s="92">
        <v>0</v>
      </c>
      <c r="ML336" s="92">
        <v>0</v>
      </c>
      <c r="MM336" s="92">
        <v>0</v>
      </c>
      <c r="MN336" s="92">
        <v>0</v>
      </c>
      <c r="MO336" s="92">
        <v>0</v>
      </c>
      <c r="MP336" s="92">
        <v>0</v>
      </c>
      <c r="MQ336" s="92">
        <v>0</v>
      </c>
      <c r="MR336" s="92">
        <v>0</v>
      </c>
      <c r="MS336" s="92">
        <v>0</v>
      </c>
      <c r="MT336" s="92">
        <v>0</v>
      </c>
      <c r="MU336" s="92">
        <v>0</v>
      </c>
      <c r="MV336" s="92">
        <v>0</v>
      </c>
      <c r="MW336" s="92">
        <v>0</v>
      </c>
      <c r="MX336" s="92">
        <v>0</v>
      </c>
      <c r="MY336" s="92">
        <v>0</v>
      </c>
      <c r="MZ336" s="92">
        <v>0</v>
      </c>
      <c r="NA336" s="92">
        <v>0</v>
      </c>
      <c r="NB336" s="92">
        <v>0</v>
      </c>
      <c r="NC336" s="92">
        <v>0</v>
      </c>
      <c r="ND336" s="92">
        <v>0</v>
      </c>
      <c r="NE336" s="92">
        <v>0</v>
      </c>
      <c r="NF336" s="92">
        <v>0</v>
      </c>
      <c r="NG336" s="92">
        <v>0</v>
      </c>
      <c r="NH336" s="92">
        <v>0</v>
      </c>
      <c r="NI336" s="92">
        <v>0</v>
      </c>
      <c r="NJ336" s="92">
        <v>0</v>
      </c>
      <c r="NK336" s="92">
        <v>0</v>
      </c>
      <c r="NL336" s="92">
        <v>0</v>
      </c>
      <c r="NM336" s="92">
        <v>2.1739009999999998E-3</v>
      </c>
      <c r="NN336" s="92">
        <v>5.3678065199999998E-5</v>
      </c>
      <c r="NO336" s="92">
        <v>2.2522265099999999E-5</v>
      </c>
      <c r="NP336" s="92">
        <v>8.9970669700000004E-4</v>
      </c>
      <c r="NQ336" s="92">
        <v>1.09641676E-4</v>
      </c>
      <c r="NR336" s="92">
        <v>2.3035239200000002E-2</v>
      </c>
      <c r="NS336" s="92">
        <v>0</v>
      </c>
      <c r="NT336" s="92">
        <v>2.49317701E-2</v>
      </c>
      <c r="NU336" s="92">
        <v>2.05798931E-2</v>
      </c>
      <c r="NV336" s="92">
        <v>6.0925185700000002E-3</v>
      </c>
      <c r="NW336" s="92">
        <v>6.7694650800000002E-4</v>
      </c>
      <c r="NX336" s="92">
        <v>9.5370451899999993E-3</v>
      </c>
      <c r="NY336" s="92">
        <v>1.2714384500000001E-3</v>
      </c>
      <c r="NZ336" s="92">
        <v>0.90973948900000001</v>
      </c>
      <c r="OA336" s="92">
        <v>8.7621059599999999E-4</v>
      </c>
      <c r="OB336" s="92">
        <v>0</v>
      </c>
      <c r="OC336" s="92">
        <v>0</v>
      </c>
      <c r="OD336" s="92">
        <v>0</v>
      </c>
      <c r="OE336" s="92">
        <v>0</v>
      </c>
      <c r="OF336" s="92">
        <v>0</v>
      </c>
      <c r="OG336" s="92">
        <v>0</v>
      </c>
      <c r="OH336" s="92">
        <v>0</v>
      </c>
      <c r="OI336" s="92">
        <v>0</v>
      </c>
      <c r="OJ336" s="92">
        <v>0</v>
      </c>
      <c r="OK336" s="92">
        <v>0</v>
      </c>
      <c r="OL336" s="92">
        <v>0</v>
      </c>
      <c r="OM336" s="92">
        <v>0</v>
      </c>
      <c r="ON336" s="92">
        <v>0</v>
      </c>
      <c r="OO336" s="92">
        <v>0</v>
      </c>
      <c r="OP336" s="92">
        <v>0</v>
      </c>
      <c r="OQ336" s="92">
        <v>0</v>
      </c>
      <c r="OR336" s="92">
        <v>0</v>
      </c>
      <c r="OS336" s="92">
        <v>0</v>
      </c>
      <c r="OT336" s="92">
        <v>0</v>
      </c>
      <c r="OU336" s="92">
        <v>0</v>
      </c>
      <c r="OV336" s="92">
        <v>0</v>
      </c>
      <c r="OW336" s="92">
        <v>0</v>
      </c>
      <c r="OX336" s="92">
        <v>0</v>
      </c>
      <c r="OY336" s="92">
        <v>0</v>
      </c>
      <c r="OZ336" s="92">
        <v>0</v>
      </c>
      <c r="PA336" s="92">
        <v>0</v>
      </c>
      <c r="PB336" s="92">
        <v>0</v>
      </c>
      <c r="PC336" s="92">
        <v>0</v>
      </c>
      <c r="PD336" s="92">
        <v>0</v>
      </c>
      <c r="PE336" s="92">
        <v>0</v>
      </c>
      <c r="PF336" s="92">
        <v>0</v>
      </c>
      <c r="PG336" s="92">
        <v>0</v>
      </c>
      <c r="PH336" s="92">
        <v>0</v>
      </c>
      <c r="PI336" s="92">
        <v>0</v>
      </c>
      <c r="PJ336" s="92">
        <v>0</v>
      </c>
      <c r="PK336" s="92">
        <v>0</v>
      </c>
      <c r="PL336" s="92">
        <v>0</v>
      </c>
      <c r="PM336" s="92">
        <v>0</v>
      </c>
      <c r="PN336" s="92">
        <v>0</v>
      </c>
      <c r="PO336" s="92">
        <v>0</v>
      </c>
      <c r="PP336" s="92">
        <v>0</v>
      </c>
      <c r="PQ336" s="92">
        <v>0</v>
      </c>
      <c r="PR336" s="92">
        <v>0</v>
      </c>
      <c r="PS336" s="92">
        <v>0</v>
      </c>
      <c r="PT336" s="92">
        <v>0</v>
      </c>
      <c r="PU336" s="92">
        <v>0</v>
      </c>
      <c r="PV336" s="92">
        <v>0</v>
      </c>
      <c r="PW336" s="92">
        <v>25.092833200000001</v>
      </c>
      <c r="PX336" s="92">
        <v>0.61959341099999998</v>
      </c>
      <c r="PY336" s="92">
        <v>0.25996926300000001</v>
      </c>
      <c r="PZ336" s="92">
        <v>8.4619995299999999</v>
      </c>
      <c r="QA336" s="92">
        <v>1.0312114100000001</v>
      </c>
      <c r="QB336" s="92">
        <v>249.50383400000001</v>
      </c>
      <c r="QC336" s="92">
        <v>0</v>
      </c>
      <c r="QD336" s="92">
        <v>40.537311899999999</v>
      </c>
      <c r="QE336" s="92">
        <v>82.156953099999996</v>
      </c>
      <c r="QF336" s="92">
        <v>10.4160641</v>
      </c>
      <c r="QG336" s="92">
        <v>1.15734045</v>
      </c>
      <c r="QH336" s="92">
        <v>16.719685699999999</v>
      </c>
      <c r="QI336" s="92">
        <v>2.1560445600000002</v>
      </c>
      <c r="QJ336" s="92">
        <v>1504.9744700000001</v>
      </c>
      <c r="QK336" s="92">
        <v>9.3646893500000008</v>
      </c>
      <c r="QL336" s="92">
        <v>0</v>
      </c>
      <c r="QM336" s="92">
        <v>0</v>
      </c>
      <c r="QN336" s="92">
        <v>0</v>
      </c>
      <c r="QO336" s="92">
        <v>0</v>
      </c>
      <c r="QP336" s="92">
        <v>0</v>
      </c>
      <c r="QQ336" s="92">
        <v>0</v>
      </c>
      <c r="QR336" s="92">
        <v>0</v>
      </c>
      <c r="QS336" s="92">
        <v>0</v>
      </c>
      <c r="QT336" s="92">
        <v>0</v>
      </c>
      <c r="QU336" s="92">
        <v>0</v>
      </c>
      <c r="QV336" s="92">
        <v>0</v>
      </c>
      <c r="QW336" s="92">
        <v>0</v>
      </c>
      <c r="QX336" s="92">
        <v>0</v>
      </c>
      <c r="QY336" s="92">
        <v>0</v>
      </c>
      <c r="QZ336" s="92">
        <v>0</v>
      </c>
      <c r="RA336" s="92">
        <v>0</v>
      </c>
      <c r="RB336" s="92">
        <v>0</v>
      </c>
      <c r="RC336" s="92">
        <v>0</v>
      </c>
      <c r="RD336" s="92">
        <v>0</v>
      </c>
      <c r="RE336" s="92">
        <v>0</v>
      </c>
      <c r="RF336" s="92">
        <v>0</v>
      </c>
      <c r="RG336" s="92">
        <v>0</v>
      </c>
      <c r="RH336" s="92">
        <v>0</v>
      </c>
      <c r="RI336" s="92">
        <v>0</v>
      </c>
      <c r="RJ336" s="92">
        <v>0</v>
      </c>
      <c r="RK336" s="92">
        <v>0</v>
      </c>
      <c r="RL336" s="92">
        <v>0</v>
      </c>
      <c r="RM336" s="92">
        <v>0</v>
      </c>
      <c r="RN336" s="92">
        <v>0</v>
      </c>
      <c r="RO336" s="92">
        <v>0</v>
      </c>
      <c r="RP336" s="92">
        <v>0</v>
      </c>
      <c r="RQ336" s="92">
        <v>0</v>
      </c>
      <c r="RR336" s="92">
        <v>0</v>
      </c>
      <c r="RS336" s="92">
        <v>0</v>
      </c>
      <c r="RT336" s="92">
        <v>0</v>
      </c>
      <c r="RU336" s="92">
        <v>0</v>
      </c>
      <c r="RV336" s="92">
        <v>0</v>
      </c>
      <c r="RW336" s="92">
        <v>0</v>
      </c>
      <c r="RX336" s="92">
        <v>0</v>
      </c>
      <c r="RY336" s="92">
        <v>0</v>
      </c>
      <c r="RZ336" s="92">
        <v>0</v>
      </c>
      <c r="SA336" s="92">
        <v>0</v>
      </c>
      <c r="SB336" s="92">
        <v>0</v>
      </c>
      <c r="SC336" s="92">
        <v>0</v>
      </c>
      <c r="SD336" s="92">
        <v>0</v>
      </c>
      <c r="SE336" s="92">
        <v>0</v>
      </c>
      <c r="SF336" s="92">
        <v>0</v>
      </c>
      <c r="SG336" s="92">
        <v>1.2851959099999999E-2</v>
      </c>
      <c r="SH336" s="92">
        <v>3.1734117400000002E-4</v>
      </c>
      <c r="SI336" s="92">
        <v>1.3315014300000001E-4</v>
      </c>
      <c r="SJ336" s="92">
        <v>4.3340371500000001E-3</v>
      </c>
      <c r="SK336" s="92">
        <v>5.2816223400000003E-4</v>
      </c>
      <c r="SL336" s="92">
        <v>0.12778999599999999</v>
      </c>
      <c r="SM336" s="92">
        <v>0</v>
      </c>
      <c r="SN336" s="92">
        <v>2.07622578E-2</v>
      </c>
      <c r="SO336" s="92">
        <v>4.20788593E-2</v>
      </c>
      <c r="SP336" s="92">
        <v>5.3348630700000002E-3</v>
      </c>
      <c r="SQ336" s="92">
        <v>5.9276256299999996E-4</v>
      </c>
      <c r="SR336" s="92">
        <v>8.5634298199999993E-3</v>
      </c>
      <c r="SS336" s="92">
        <v>1.1042753200000001E-3</v>
      </c>
      <c r="ST336" s="92">
        <v>0.77081253199999999</v>
      </c>
      <c r="SU336" s="92">
        <v>4.7963736499999996E-3</v>
      </c>
      <c r="SV336" s="92">
        <v>0</v>
      </c>
      <c r="SW336" s="92">
        <v>0</v>
      </c>
      <c r="SX336" s="92">
        <v>0</v>
      </c>
      <c r="SY336" s="92">
        <v>71.189073399999998</v>
      </c>
      <c r="SZ336" s="92">
        <v>1952.452</v>
      </c>
      <c r="TA336" s="92">
        <v>22.118981900000001</v>
      </c>
      <c r="TB336" s="92">
        <v>29.306998</v>
      </c>
      <c r="TC336" s="92">
        <v>2</v>
      </c>
      <c r="TD336" s="92">
        <v>0</v>
      </c>
      <c r="TE336" s="92">
        <v>0</v>
      </c>
      <c r="TF336" s="92">
        <v>1</v>
      </c>
      <c r="TG336" s="92">
        <v>-28435.352800000001</v>
      </c>
      <c r="TH336" s="92">
        <v>-1036.7918999999999</v>
      </c>
      <c r="TI336" s="92">
        <v>-2.0242864200000001</v>
      </c>
      <c r="TJ336" s="92">
        <v>-80.495019600000006</v>
      </c>
      <c r="TK336" s="92">
        <v>-2.9349586300000001</v>
      </c>
      <c r="TL336" s="92">
        <v>5.3641011299999999E-2</v>
      </c>
      <c r="TM336" s="92">
        <v>1.47117381</v>
      </c>
      <c r="TN336" s="92">
        <v>27.426287599999998</v>
      </c>
      <c r="TO336" s="92">
        <v>0</v>
      </c>
      <c r="TP336" s="92">
        <v>0.28598214700000002</v>
      </c>
      <c r="TQ336" s="92">
        <v>-36497045.262599997</v>
      </c>
      <c r="TR336" s="92">
        <v>1.5570154583333399E-4</v>
      </c>
      <c r="TS336" s="92">
        <v>0</v>
      </c>
      <c r="TT336" s="92">
        <v>0</v>
      </c>
      <c r="TU336" s="92">
        <v>0</v>
      </c>
      <c r="TV336" s="92">
        <v>0</v>
      </c>
      <c r="TW336" s="92">
        <v>0</v>
      </c>
      <c r="TX336" s="92">
        <v>0</v>
      </c>
      <c r="TY336" s="92">
        <v>0</v>
      </c>
      <c r="TZ336" s="92">
        <v>0</v>
      </c>
      <c r="UA336" s="92">
        <v>0</v>
      </c>
      <c r="UB336" s="92">
        <v>0</v>
      </c>
      <c r="UC336" s="92">
        <v>0</v>
      </c>
      <c r="UD336" s="92">
        <v>0</v>
      </c>
      <c r="UE336" s="92">
        <v>0</v>
      </c>
      <c r="UF336" s="92">
        <v>0</v>
      </c>
      <c r="UG336" s="92">
        <v>0</v>
      </c>
      <c r="UH336" s="92">
        <v>0</v>
      </c>
      <c r="UI336" s="92">
        <v>0</v>
      </c>
      <c r="UJ336" s="92">
        <v>0</v>
      </c>
      <c r="UK336" s="92">
        <v>0</v>
      </c>
      <c r="UL336" s="92">
        <v>0</v>
      </c>
      <c r="UM336" s="92">
        <v>0</v>
      </c>
      <c r="UN336" s="92">
        <v>0</v>
      </c>
      <c r="UO336" s="92">
        <v>0</v>
      </c>
      <c r="UP336" s="92">
        <v>0</v>
      </c>
      <c r="UQ336" s="92">
        <v>0</v>
      </c>
      <c r="UR336" s="92">
        <v>0</v>
      </c>
      <c r="US336" s="92">
        <v>0</v>
      </c>
      <c r="UT336" s="92">
        <v>0</v>
      </c>
      <c r="UU336" s="92">
        <v>0</v>
      </c>
      <c r="UV336" s="92">
        <v>0</v>
      </c>
      <c r="UW336" s="92">
        <v>0</v>
      </c>
      <c r="UX336" s="92">
        <v>0</v>
      </c>
      <c r="UY336" s="92">
        <v>0</v>
      </c>
      <c r="UZ336" s="92">
        <v>0</v>
      </c>
      <c r="VA336" s="92">
        <v>0</v>
      </c>
      <c r="VB336" s="92">
        <v>0</v>
      </c>
      <c r="VC336" s="92">
        <v>0</v>
      </c>
      <c r="VD336" s="92">
        <v>0</v>
      </c>
      <c r="VE336" s="92">
        <v>0</v>
      </c>
      <c r="VF336" s="92">
        <v>0</v>
      </c>
      <c r="VG336" s="92">
        <v>0</v>
      </c>
      <c r="VH336" s="92">
        <v>0</v>
      </c>
      <c r="VI336" s="92">
        <v>0</v>
      </c>
      <c r="VJ336" s="92">
        <v>0</v>
      </c>
      <c r="VK336" s="92">
        <v>0</v>
      </c>
      <c r="VL336" s="92">
        <v>0</v>
      </c>
      <c r="VM336" s="92">
        <v>0</v>
      </c>
      <c r="VN336" s="92">
        <v>0</v>
      </c>
      <c r="VO336" s="92">
        <v>0</v>
      </c>
      <c r="VP336" s="92">
        <v>0</v>
      </c>
      <c r="VQ336" s="92">
        <v>0</v>
      </c>
      <c r="VR336" s="92">
        <v>0</v>
      </c>
      <c r="VS336" s="92">
        <v>0</v>
      </c>
      <c r="VT336" s="92">
        <v>0</v>
      </c>
      <c r="VU336" s="92">
        <v>0</v>
      </c>
      <c r="VV336" s="92">
        <v>0</v>
      </c>
      <c r="VW336" s="92">
        <v>0</v>
      </c>
      <c r="VX336" s="92">
        <v>0</v>
      </c>
      <c r="VY336" s="92">
        <v>0</v>
      </c>
      <c r="VZ336" s="92">
        <v>0</v>
      </c>
      <c r="WA336" s="92">
        <v>0</v>
      </c>
      <c r="WB336" s="92">
        <v>0</v>
      </c>
      <c r="WC336" s="92">
        <v>2.2928013638888901E-2</v>
      </c>
    </row>
    <row r="337" spans="2:601" ht="13.5" customHeight="1">
      <c r="B337" s="851" t="s">
        <v>2438</v>
      </c>
      <c r="C337" s="92">
        <v>0</v>
      </c>
      <c r="D337" s="92">
        <v>46290.6538</v>
      </c>
      <c r="E337" s="92">
        <v>-107.276973</v>
      </c>
      <c r="F337" s="92">
        <v>1138.15355</v>
      </c>
      <c r="G337" s="92">
        <v>0.125404662</v>
      </c>
      <c r="H337" s="92">
        <v>0.108893121</v>
      </c>
      <c r="I337" s="92">
        <v>0.23903991399999999</v>
      </c>
      <c r="J337" s="92">
        <v>0.100296467</v>
      </c>
      <c r="K337" s="92">
        <v>0.26621595999999997</v>
      </c>
      <c r="L337" s="92">
        <v>5.5167603099999997E-2</v>
      </c>
      <c r="M337" s="92">
        <v>3.6403829899999997E-2</v>
      </c>
      <c r="N337" s="92">
        <v>0</v>
      </c>
      <c r="O337" s="92">
        <v>0.26302965099999998</v>
      </c>
      <c r="P337" s="92">
        <v>6.6379232700000002E-3</v>
      </c>
      <c r="Q337" s="92">
        <v>2.7851426300000001E-3</v>
      </c>
      <c r="R337" s="92">
        <v>0.11125927400000001</v>
      </c>
      <c r="S337" s="92">
        <v>1.35790102E-2</v>
      </c>
      <c r="T337" s="92">
        <v>2.5504554000000002</v>
      </c>
      <c r="U337" s="92">
        <v>0.16805340599999999</v>
      </c>
      <c r="V337" s="92">
        <v>0.110039369</v>
      </c>
      <c r="W337" s="92">
        <v>5.9159297499999999E-2</v>
      </c>
      <c r="X337" s="92">
        <v>4.2331311400000001E-4</v>
      </c>
      <c r="Y337" s="92">
        <v>0.70766912999999998</v>
      </c>
      <c r="Z337" s="92">
        <v>0.18675283400000001</v>
      </c>
      <c r="AA337" s="92">
        <v>7.1259304300000006E-2</v>
      </c>
      <c r="AB337" s="92">
        <v>0.14588146900000001</v>
      </c>
      <c r="AC337" s="92">
        <v>0.190318142</v>
      </c>
      <c r="AD337" s="92">
        <v>1.3309705099999999E-5</v>
      </c>
      <c r="AE337" s="92">
        <v>0.69902036400000001</v>
      </c>
      <c r="AF337" s="92">
        <v>0.98103990699999999</v>
      </c>
      <c r="AG337" s="92">
        <v>5.4876223699999997E-2</v>
      </c>
      <c r="AH337" s="92">
        <v>0</v>
      </c>
      <c r="AI337" s="92">
        <v>0.860887925</v>
      </c>
      <c r="AJ337" s="92">
        <v>0</v>
      </c>
      <c r="AK337" s="92">
        <v>0</v>
      </c>
      <c r="AL337" s="92">
        <v>0</v>
      </c>
      <c r="AM337" s="92">
        <v>0</v>
      </c>
      <c r="AN337" s="92">
        <v>1.8008606500000001E-3</v>
      </c>
      <c r="AO337" s="92">
        <v>1.8220830100000002E-2</v>
      </c>
      <c r="AP337" s="92">
        <v>3.7124583900000001E-2</v>
      </c>
      <c r="AQ337" s="92">
        <v>0</v>
      </c>
      <c r="AR337" s="92">
        <v>1.75751182E-3</v>
      </c>
      <c r="AS337" s="92">
        <v>0</v>
      </c>
      <c r="AT337" s="92">
        <v>2.2961184799999999E-2</v>
      </c>
      <c r="AU337" s="92">
        <v>9.6740895299999999E-4</v>
      </c>
      <c r="AV337" s="92">
        <v>6.2088406399999997E-2</v>
      </c>
      <c r="AW337" s="92">
        <v>2.5071992299999999E-5</v>
      </c>
      <c r="AX337" s="92">
        <v>0</v>
      </c>
      <c r="AY337" s="92">
        <v>0</v>
      </c>
      <c r="AZ337" s="92">
        <v>0</v>
      </c>
      <c r="BA337" s="92">
        <v>0</v>
      </c>
      <c r="BB337" s="92">
        <v>0</v>
      </c>
      <c r="BC337" s="92">
        <v>0</v>
      </c>
      <c r="BD337" s="92">
        <v>0</v>
      </c>
      <c r="BE337" s="92">
        <v>0</v>
      </c>
      <c r="BF337" s="92">
        <v>0</v>
      </c>
      <c r="BG337" s="92">
        <v>0</v>
      </c>
      <c r="BH337" s="92">
        <v>0</v>
      </c>
      <c r="BI337" s="92">
        <v>0</v>
      </c>
      <c r="BJ337" s="92">
        <v>0</v>
      </c>
      <c r="BK337" s="92">
        <v>0</v>
      </c>
      <c r="BL337" s="92">
        <v>0</v>
      </c>
      <c r="BM337" s="92">
        <v>0</v>
      </c>
      <c r="BN337" s="92">
        <v>0</v>
      </c>
      <c r="BO337" s="92">
        <v>0</v>
      </c>
      <c r="BP337" s="92">
        <v>0.99279534700000005</v>
      </c>
      <c r="BQ337" s="92">
        <v>1.0938872499999999E-4</v>
      </c>
      <c r="BR337" s="92">
        <v>9.4985939900000006E-5</v>
      </c>
      <c r="BS337" s="92">
        <v>2.08511159E-4</v>
      </c>
      <c r="BT337" s="92">
        <v>8.7487199399999995E-5</v>
      </c>
      <c r="BU337" s="92">
        <v>2.3221644099999999E-4</v>
      </c>
      <c r="BV337" s="92">
        <v>4.8121925099999997E-5</v>
      </c>
      <c r="BW337" s="92">
        <v>3.1754549299999998E-5</v>
      </c>
      <c r="BX337" s="92">
        <v>0</v>
      </c>
      <c r="BY337" s="92">
        <v>2.29437069E-4</v>
      </c>
      <c r="BZ337" s="92">
        <v>5.7901672100000003E-6</v>
      </c>
      <c r="CA337" s="92">
        <v>2.4294407899999999E-6</v>
      </c>
      <c r="CB337" s="92">
        <v>9.7049901399999996E-5</v>
      </c>
      <c r="CC337" s="92">
        <v>1.1844779799999999E-5</v>
      </c>
      <c r="CD337" s="92">
        <v>2.2247264099999999E-3</v>
      </c>
      <c r="CE337" s="92">
        <v>1.4659062499999999E-4</v>
      </c>
      <c r="CF337" s="92">
        <v>9.5985795500000003E-5</v>
      </c>
      <c r="CG337" s="92">
        <v>5.1603824000000001E-5</v>
      </c>
      <c r="CH337" s="92">
        <v>3.6925008199999998E-7</v>
      </c>
      <c r="CI337" s="92">
        <v>6.1728983900000004E-4</v>
      </c>
      <c r="CJ337" s="92">
        <v>1.62901873E-4</v>
      </c>
      <c r="CK337" s="92">
        <v>6.2158489899999999E-5</v>
      </c>
      <c r="CL337" s="92">
        <v>1.2725035499999999E-4</v>
      </c>
      <c r="CM337" s="92">
        <v>1.6601184100000001E-4</v>
      </c>
      <c r="CN337" s="92">
        <v>1.1609868800000001E-8</v>
      </c>
      <c r="CO337" s="92">
        <v>6.0974564200000001E-4</v>
      </c>
      <c r="CP337" s="92">
        <v>8.5574732700000001E-4</v>
      </c>
      <c r="CQ337" s="92">
        <v>4.7867758899999999E-5</v>
      </c>
      <c r="CR337" s="92">
        <v>0</v>
      </c>
      <c r="CS337" s="92">
        <v>7.5094044100000004E-4</v>
      </c>
      <c r="CT337" s="92">
        <v>0</v>
      </c>
      <c r="CU337" s="92">
        <v>0</v>
      </c>
      <c r="CV337" s="92">
        <v>0</v>
      </c>
      <c r="CW337" s="92">
        <v>0</v>
      </c>
      <c r="CX337" s="92">
        <v>1.5708654400000001E-6</v>
      </c>
      <c r="CY337" s="92">
        <v>1.5893774100000001E-5</v>
      </c>
      <c r="CZ337" s="92">
        <v>3.2383252899999999E-5</v>
      </c>
      <c r="DA337" s="92">
        <v>0</v>
      </c>
      <c r="DB337" s="92">
        <v>1.5330528699999999E-6</v>
      </c>
      <c r="DC337" s="92">
        <v>0</v>
      </c>
      <c r="DD337" s="92">
        <v>2.0028718900000001E-5</v>
      </c>
      <c r="DE337" s="92">
        <v>8.4385723699999997E-7</v>
      </c>
      <c r="DF337" s="92">
        <v>5.4158844599999997E-5</v>
      </c>
      <c r="DG337" s="92">
        <v>2.1869946599999999E-8</v>
      </c>
      <c r="DH337" s="92">
        <v>0</v>
      </c>
      <c r="DI337" s="92">
        <v>0</v>
      </c>
      <c r="DJ337" s="92">
        <v>0</v>
      </c>
      <c r="DK337" s="92">
        <v>0</v>
      </c>
      <c r="DL337" s="92">
        <v>0</v>
      </c>
      <c r="DM337" s="92">
        <v>0</v>
      </c>
      <c r="DN337" s="92">
        <v>0</v>
      </c>
      <c r="DO337" s="92">
        <v>0</v>
      </c>
      <c r="DP337" s="92">
        <v>0</v>
      </c>
      <c r="DQ337" s="92">
        <v>0</v>
      </c>
      <c r="DR337" s="92">
        <v>0</v>
      </c>
      <c r="DS337" s="92">
        <v>0</v>
      </c>
      <c r="DT337" s="92">
        <v>0</v>
      </c>
      <c r="DU337" s="92">
        <v>0</v>
      </c>
      <c r="DV337" s="92">
        <v>0</v>
      </c>
      <c r="DW337" s="92">
        <v>0</v>
      </c>
      <c r="DX337" s="92">
        <v>0</v>
      </c>
      <c r="DY337" s="92">
        <v>0</v>
      </c>
      <c r="DZ337" s="92">
        <v>20504.1548</v>
      </c>
      <c r="EA337" s="92">
        <v>5.7772724100000001</v>
      </c>
      <c r="EB337" s="92">
        <v>19.617932100000001</v>
      </c>
      <c r="EC337" s="92">
        <v>43.064876400000003</v>
      </c>
      <c r="ED337" s="92">
        <v>18.069178900000001</v>
      </c>
      <c r="EE337" s="92">
        <v>39.967374700000001</v>
      </c>
      <c r="EF337" s="92">
        <v>8.2823894899999999</v>
      </c>
      <c r="EG337" s="92">
        <v>12.4610339</v>
      </c>
      <c r="EH337" s="92">
        <v>0</v>
      </c>
      <c r="EI337" s="92">
        <v>42.648258800000001</v>
      </c>
      <c r="EJ337" s="92">
        <v>1.0762888100000001</v>
      </c>
      <c r="EK337" s="92">
        <v>0.451589711</v>
      </c>
      <c r="EL337" s="92">
        <v>14.699143599999999</v>
      </c>
      <c r="EM337" s="92">
        <v>1.79400614</v>
      </c>
      <c r="EN337" s="92">
        <v>459.484128</v>
      </c>
      <c r="EO337" s="92">
        <v>25.569278700000002</v>
      </c>
      <c r="EP337" s="92">
        <v>13.877064799999999</v>
      </c>
      <c r="EQ337" s="92">
        <v>5.6843542300000003</v>
      </c>
      <c r="ER337" s="92">
        <v>2.54210362E-2</v>
      </c>
      <c r="ES337" s="92">
        <v>63.746014299999999</v>
      </c>
      <c r="ET337" s="92">
        <v>28.4139357</v>
      </c>
      <c r="EU337" s="92">
        <v>6.5626056799999999</v>
      </c>
      <c r="EV337" s="92">
        <v>17.227031799999999</v>
      </c>
      <c r="EW337" s="92">
        <v>3.2412245400000002</v>
      </c>
      <c r="EX337" s="92">
        <v>1.3054089599999999E-3</v>
      </c>
      <c r="EY337" s="92">
        <v>92.368970399999995</v>
      </c>
      <c r="EZ337" s="92">
        <v>75.621616900000006</v>
      </c>
      <c r="FA337" s="92">
        <v>7.2467510600000002</v>
      </c>
      <c r="FB337" s="92">
        <v>0</v>
      </c>
      <c r="FC337" s="92">
        <v>73.170919600000005</v>
      </c>
      <c r="FD337" s="92">
        <v>0</v>
      </c>
      <c r="FE337" s="92">
        <v>0</v>
      </c>
      <c r="FF337" s="92">
        <v>0</v>
      </c>
      <c r="FG337" s="92">
        <v>0</v>
      </c>
      <c r="FH337" s="92">
        <v>0.50868327300000005</v>
      </c>
      <c r="FI337" s="92">
        <v>0.58304469699999995</v>
      </c>
      <c r="FJ337" s="92">
        <v>1.03998879</v>
      </c>
      <c r="FK337" s="92">
        <v>0</v>
      </c>
      <c r="FL337" s="92">
        <v>8.0855280500000001E-2</v>
      </c>
      <c r="FM337" s="92">
        <v>0</v>
      </c>
      <c r="FN337" s="92">
        <v>1.0105171500000001</v>
      </c>
      <c r="FO337" s="92">
        <v>1.5519909700000001E-2</v>
      </c>
      <c r="FP337" s="92">
        <v>2.1160896199999999</v>
      </c>
      <c r="FQ337" s="92">
        <v>1.6062321699999999E-3</v>
      </c>
      <c r="FR337" s="92">
        <v>0</v>
      </c>
      <c r="FS337" s="92">
        <v>0</v>
      </c>
      <c r="FT337" s="92">
        <v>0</v>
      </c>
      <c r="FU337" s="92">
        <v>0</v>
      </c>
      <c r="FV337" s="92">
        <v>0</v>
      </c>
      <c r="FW337" s="92">
        <v>0</v>
      </c>
      <c r="FX337" s="92">
        <v>0</v>
      </c>
      <c r="FY337" s="92">
        <v>0</v>
      </c>
      <c r="FZ337" s="92">
        <v>0</v>
      </c>
      <c r="GA337" s="92">
        <v>0</v>
      </c>
      <c r="GB337" s="92">
        <v>0</v>
      </c>
      <c r="GC337" s="92">
        <v>0</v>
      </c>
      <c r="GD337" s="92">
        <v>0</v>
      </c>
      <c r="GE337" s="92">
        <v>0</v>
      </c>
      <c r="GF337" s="92">
        <v>0</v>
      </c>
      <c r="GG337" s="92">
        <v>0</v>
      </c>
      <c r="GH337" s="92">
        <v>0</v>
      </c>
      <c r="GI337" s="92">
        <v>0</v>
      </c>
      <c r="GJ337" s="92">
        <v>0.94972101399999997</v>
      </c>
      <c r="GK337" s="92">
        <v>2.6759439999999999E-4</v>
      </c>
      <c r="GL337" s="92">
        <v>9.0867253800000004E-4</v>
      </c>
      <c r="GM337" s="92">
        <v>1.9946990399999998E-3</v>
      </c>
      <c r="GN337" s="92">
        <v>8.36936662E-4</v>
      </c>
      <c r="GO337" s="92">
        <v>1.8512275200000001E-3</v>
      </c>
      <c r="GP337" s="92">
        <v>3.83627582E-4</v>
      </c>
      <c r="GQ337" s="92">
        <v>5.7717598399999995E-4</v>
      </c>
      <c r="GR337" s="92">
        <v>0</v>
      </c>
      <c r="GS337" s="92">
        <v>1.97540196E-3</v>
      </c>
      <c r="GT337" s="92">
        <v>4.9852047500000003E-5</v>
      </c>
      <c r="GU337" s="92">
        <v>2.0916943000000001E-5</v>
      </c>
      <c r="GV337" s="92">
        <v>6.8084179300000004E-4</v>
      </c>
      <c r="GW337" s="92">
        <v>8.3095613899999998E-5</v>
      </c>
      <c r="GX337" s="92">
        <v>2.1282600299999999E-2</v>
      </c>
      <c r="GY337" s="92">
        <v>1.1843297799999999E-3</v>
      </c>
      <c r="GZ337" s="92">
        <v>6.4276436600000004E-4</v>
      </c>
      <c r="HA337" s="92">
        <v>2.63290572E-4</v>
      </c>
      <c r="HB337" s="92">
        <v>1.17746342E-6</v>
      </c>
      <c r="HC337" s="92">
        <v>2.9526176499999998E-3</v>
      </c>
      <c r="HD337" s="92">
        <v>1.31608994E-3</v>
      </c>
      <c r="HE337" s="92">
        <v>3.0396983299999999E-4</v>
      </c>
      <c r="HF337" s="92">
        <v>7.9792969799999999E-4</v>
      </c>
      <c r="HG337" s="92">
        <v>1.5012855099999999E-4</v>
      </c>
      <c r="HH337" s="92">
        <v>6.0464541499999997E-8</v>
      </c>
      <c r="HI337" s="92">
        <v>4.2783890800000002E-3</v>
      </c>
      <c r="HJ337" s="92">
        <v>3.5026773499999999E-3</v>
      </c>
      <c r="HK337" s="92">
        <v>3.35658398E-4</v>
      </c>
      <c r="HL337" s="92">
        <v>0</v>
      </c>
      <c r="HM337" s="92">
        <v>3.3891648099999999E-3</v>
      </c>
      <c r="HN337" s="92">
        <v>0</v>
      </c>
      <c r="HO337" s="92">
        <v>0</v>
      </c>
      <c r="HP337" s="92">
        <v>0</v>
      </c>
      <c r="HQ337" s="92">
        <v>0</v>
      </c>
      <c r="HR337" s="92">
        <v>2.3561429299999999E-5</v>
      </c>
      <c r="HS337" s="92">
        <v>2.70057364E-5</v>
      </c>
      <c r="HT337" s="92">
        <v>4.8170686100000003E-5</v>
      </c>
      <c r="HU337" s="92">
        <v>0</v>
      </c>
      <c r="HV337" s="92">
        <v>3.7450926199999998E-6</v>
      </c>
      <c r="HW337" s="92">
        <v>0</v>
      </c>
      <c r="HX337" s="92">
        <v>4.6805605100000003E-5</v>
      </c>
      <c r="HY337" s="92">
        <v>7.1885841999999995E-7</v>
      </c>
      <c r="HZ337" s="92">
        <v>9.8014026599999994E-5</v>
      </c>
      <c r="IA337" s="92">
        <v>7.4398211599999997E-8</v>
      </c>
      <c r="IB337" s="92">
        <v>0</v>
      </c>
      <c r="IC337" s="92">
        <v>0</v>
      </c>
      <c r="ID337" s="92">
        <v>0</v>
      </c>
      <c r="IE337" s="92">
        <v>0</v>
      </c>
      <c r="IF337" s="92">
        <v>0</v>
      </c>
      <c r="IG337" s="92">
        <v>0</v>
      </c>
      <c r="IH337" s="92">
        <v>0</v>
      </c>
      <c r="II337" s="92">
        <v>0</v>
      </c>
      <c r="IJ337" s="92">
        <v>0</v>
      </c>
      <c r="IK337" s="92">
        <v>0</v>
      </c>
      <c r="IL337" s="92">
        <v>0</v>
      </c>
      <c r="IM337" s="92">
        <v>0</v>
      </c>
      <c r="IN337" s="92">
        <v>0</v>
      </c>
      <c r="IO337" s="92">
        <v>0</v>
      </c>
      <c r="IP337" s="92">
        <v>0</v>
      </c>
      <c r="IQ337" s="92">
        <v>0</v>
      </c>
      <c r="IR337" s="92">
        <v>0</v>
      </c>
      <c r="IS337" s="92">
        <v>0</v>
      </c>
      <c r="IT337" s="92">
        <v>1146.4130500000001</v>
      </c>
      <c r="IU337" s="92">
        <v>21589.661100000001</v>
      </c>
      <c r="IV337" s="92">
        <v>366.18943999999999</v>
      </c>
      <c r="IW337" s="92">
        <v>46.7751302</v>
      </c>
      <c r="IX337" s="92">
        <v>1</v>
      </c>
      <c r="IY337" s="92">
        <v>0</v>
      </c>
      <c r="IZ337" s="92">
        <v>1</v>
      </c>
      <c r="JA337" s="92">
        <v>0</v>
      </c>
      <c r="JB337" s="92">
        <v>-68964.194199999998</v>
      </c>
      <c r="JC337" s="92">
        <v>-3662.0052599999999</v>
      </c>
      <c r="JD337" s="92">
        <v>-79.061452500000001</v>
      </c>
      <c r="JE337" s="92">
        <v>-39.202180300000002</v>
      </c>
      <c r="JF337" s="92">
        <v>-2.0816394900000001</v>
      </c>
      <c r="JG337" s="92">
        <v>5.2177594799999998E-2</v>
      </c>
      <c r="JH337" s="92">
        <v>0.98262714699999998</v>
      </c>
      <c r="JI337" s="92">
        <v>18.832357999999999</v>
      </c>
      <c r="JJ337" s="92">
        <v>0</v>
      </c>
      <c r="JK337" s="92">
        <v>0</v>
      </c>
      <c r="JL337" s="92">
        <v>0</v>
      </c>
      <c r="JM337" s="92">
        <v>0</v>
      </c>
      <c r="JN337" s="92">
        <v>0</v>
      </c>
      <c r="JO337" s="92">
        <v>0</v>
      </c>
      <c r="JP337" s="92">
        <v>0</v>
      </c>
      <c r="JQ337" s="92">
        <v>0</v>
      </c>
      <c r="JR337" s="92">
        <v>0</v>
      </c>
      <c r="JS337" s="92">
        <v>0</v>
      </c>
      <c r="JT337" s="92">
        <v>0</v>
      </c>
      <c r="JU337" s="92">
        <v>0</v>
      </c>
      <c r="JV337" s="92">
        <v>0</v>
      </c>
      <c r="JW337" s="92">
        <v>0</v>
      </c>
      <c r="JX337" s="92">
        <v>0</v>
      </c>
      <c r="JY337" s="92">
        <v>0</v>
      </c>
      <c r="JZ337" s="92">
        <v>0</v>
      </c>
      <c r="KA337" s="92">
        <v>0</v>
      </c>
      <c r="KB337" s="92">
        <v>0</v>
      </c>
      <c r="KC337" s="92">
        <v>0</v>
      </c>
      <c r="KD337" s="92">
        <v>0</v>
      </c>
      <c r="KE337" s="92">
        <v>0</v>
      </c>
      <c r="KF337" s="92">
        <v>0</v>
      </c>
      <c r="KG337" s="92">
        <v>0</v>
      </c>
      <c r="KH337" s="92">
        <v>0</v>
      </c>
      <c r="KI337" s="92">
        <v>0</v>
      </c>
      <c r="KJ337" s="92">
        <v>0</v>
      </c>
      <c r="KK337" s="92">
        <v>0</v>
      </c>
      <c r="KL337" s="92">
        <v>0</v>
      </c>
      <c r="KM337" s="92">
        <v>0</v>
      </c>
      <c r="KN337" s="92">
        <v>0</v>
      </c>
      <c r="KO337" s="92">
        <v>0</v>
      </c>
      <c r="KP337" s="92">
        <v>0</v>
      </c>
      <c r="KQ337" s="92">
        <v>0</v>
      </c>
      <c r="KR337" s="92">
        <v>0</v>
      </c>
      <c r="KS337" s="92">
        <v>0</v>
      </c>
      <c r="KT337" s="92">
        <v>0</v>
      </c>
      <c r="KU337" s="92">
        <v>0</v>
      </c>
      <c r="KV337" s="92">
        <v>0</v>
      </c>
      <c r="KW337" s="92">
        <v>0</v>
      </c>
      <c r="KX337" s="92">
        <v>0</v>
      </c>
      <c r="KY337" s="92">
        <v>0</v>
      </c>
      <c r="KZ337" s="92">
        <v>0</v>
      </c>
      <c r="LA337" s="92">
        <v>0</v>
      </c>
      <c r="LB337" s="92">
        <v>0</v>
      </c>
      <c r="LC337" s="92">
        <v>7.7378999100000003</v>
      </c>
      <c r="LD337" s="92">
        <v>0.19106458600000001</v>
      </c>
      <c r="LE337" s="92">
        <v>8.0166959300000007E-2</v>
      </c>
      <c r="LF337" s="92">
        <v>3.2024642999999999</v>
      </c>
      <c r="LG337" s="92">
        <v>0.390264467</v>
      </c>
      <c r="LH337" s="92">
        <v>81.992866699999993</v>
      </c>
      <c r="LI337" s="92">
        <v>0</v>
      </c>
      <c r="LJ337" s="92">
        <v>124.739805</v>
      </c>
      <c r="LK337" s="92">
        <v>73.253176100000005</v>
      </c>
      <c r="LL337" s="92">
        <v>21.686037599999999</v>
      </c>
      <c r="LM337" s="92">
        <v>2.4095597299999998</v>
      </c>
      <c r="LN337" s="92">
        <v>33.946670500000003</v>
      </c>
      <c r="LO337" s="92">
        <v>4.5256262700000001</v>
      </c>
      <c r="LP337" s="92">
        <v>64.763511199999996</v>
      </c>
      <c r="LQ337" s="92">
        <v>3.11883102</v>
      </c>
      <c r="LR337" s="92">
        <v>0</v>
      </c>
      <c r="LS337" s="92">
        <v>0</v>
      </c>
      <c r="LT337" s="92">
        <v>0</v>
      </c>
      <c r="LU337" s="92">
        <v>0</v>
      </c>
      <c r="LV337" s="92">
        <v>0</v>
      </c>
      <c r="LW337" s="92">
        <v>0</v>
      </c>
      <c r="LX337" s="92">
        <v>0</v>
      </c>
      <c r="LY337" s="92">
        <v>0</v>
      </c>
      <c r="LZ337" s="92">
        <v>0</v>
      </c>
      <c r="MA337" s="92">
        <v>0</v>
      </c>
      <c r="MB337" s="92">
        <v>0</v>
      </c>
      <c r="MC337" s="92">
        <v>0</v>
      </c>
      <c r="MD337" s="92">
        <v>0</v>
      </c>
      <c r="ME337" s="92">
        <v>0</v>
      </c>
      <c r="MF337" s="92">
        <v>0</v>
      </c>
      <c r="MG337" s="92">
        <v>0</v>
      </c>
      <c r="MH337" s="92">
        <v>0</v>
      </c>
      <c r="MI337" s="92">
        <v>0</v>
      </c>
      <c r="MJ337" s="92">
        <v>0</v>
      </c>
      <c r="MK337" s="92">
        <v>0</v>
      </c>
      <c r="ML337" s="92">
        <v>0</v>
      </c>
      <c r="MM337" s="92">
        <v>0</v>
      </c>
      <c r="MN337" s="92">
        <v>0</v>
      </c>
      <c r="MO337" s="92">
        <v>0</v>
      </c>
      <c r="MP337" s="92">
        <v>0</v>
      </c>
      <c r="MQ337" s="92">
        <v>0</v>
      </c>
      <c r="MR337" s="92">
        <v>0</v>
      </c>
      <c r="MS337" s="92">
        <v>0</v>
      </c>
      <c r="MT337" s="92">
        <v>0</v>
      </c>
      <c r="MU337" s="92">
        <v>0</v>
      </c>
      <c r="MV337" s="92">
        <v>0</v>
      </c>
      <c r="MW337" s="92">
        <v>0</v>
      </c>
      <c r="MX337" s="92">
        <v>0</v>
      </c>
      <c r="MY337" s="92">
        <v>0</v>
      </c>
      <c r="MZ337" s="92">
        <v>0</v>
      </c>
      <c r="NA337" s="92">
        <v>0</v>
      </c>
      <c r="NB337" s="92">
        <v>0</v>
      </c>
      <c r="NC337" s="92">
        <v>0</v>
      </c>
      <c r="ND337" s="92">
        <v>0</v>
      </c>
      <c r="NE337" s="92">
        <v>0</v>
      </c>
      <c r="NF337" s="92">
        <v>0</v>
      </c>
      <c r="NG337" s="92">
        <v>0</v>
      </c>
      <c r="NH337" s="92">
        <v>0</v>
      </c>
      <c r="NI337" s="92">
        <v>0</v>
      </c>
      <c r="NJ337" s="92">
        <v>0</v>
      </c>
      <c r="NK337" s="92">
        <v>0</v>
      </c>
      <c r="NL337" s="92">
        <v>0</v>
      </c>
      <c r="NM337" s="92">
        <v>1.8334607100000001E-2</v>
      </c>
      <c r="NN337" s="92">
        <v>4.5271897600000001E-4</v>
      </c>
      <c r="NO337" s="92">
        <v>1.89952018E-4</v>
      </c>
      <c r="NP337" s="92">
        <v>7.5880956700000004E-3</v>
      </c>
      <c r="NQ337" s="92">
        <v>9.2471416799999996E-4</v>
      </c>
      <c r="NR337" s="92">
        <v>0.19427842400000001</v>
      </c>
      <c r="NS337" s="92">
        <v>0</v>
      </c>
      <c r="NT337" s="92">
        <v>0.29556537999999999</v>
      </c>
      <c r="NU337" s="92">
        <v>0.17357011899999999</v>
      </c>
      <c r="NV337" s="92">
        <v>5.1384094399999997E-2</v>
      </c>
      <c r="NW337" s="92">
        <v>5.7093438199999997E-3</v>
      </c>
      <c r="NX337" s="92">
        <v>8.0435114700000004E-2</v>
      </c>
      <c r="NY337" s="92">
        <v>1.07232687E-2</v>
      </c>
      <c r="NZ337" s="92">
        <v>0.15345423799999999</v>
      </c>
      <c r="OA337" s="92">
        <v>7.3899303599999997E-3</v>
      </c>
      <c r="OB337" s="92">
        <v>0</v>
      </c>
      <c r="OC337" s="92">
        <v>0</v>
      </c>
      <c r="OD337" s="92">
        <v>0</v>
      </c>
      <c r="OE337" s="92">
        <v>0</v>
      </c>
      <c r="OF337" s="92">
        <v>0</v>
      </c>
      <c r="OG337" s="92">
        <v>0</v>
      </c>
      <c r="OH337" s="92">
        <v>0</v>
      </c>
      <c r="OI337" s="92">
        <v>0</v>
      </c>
      <c r="OJ337" s="92">
        <v>0</v>
      </c>
      <c r="OK337" s="92">
        <v>0</v>
      </c>
      <c r="OL337" s="92">
        <v>0</v>
      </c>
      <c r="OM337" s="92">
        <v>0</v>
      </c>
      <c r="ON337" s="92">
        <v>0</v>
      </c>
      <c r="OO337" s="92">
        <v>0</v>
      </c>
      <c r="OP337" s="92">
        <v>0</v>
      </c>
      <c r="OQ337" s="92">
        <v>0</v>
      </c>
      <c r="OR337" s="92">
        <v>0</v>
      </c>
      <c r="OS337" s="92">
        <v>0</v>
      </c>
      <c r="OT337" s="92">
        <v>0</v>
      </c>
      <c r="OU337" s="92">
        <v>0</v>
      </c>
      <c r="OV337" s="92">
        <v>0</v>
      </c>
      <c r="OW337" s="92">
        <v>0</v>
      </c>
      <c r="OX337" s="92">
        <v>0</v>
      </c>
      <c r="OY337" s="92">
        <v>0</v>
      </c>
      <c r="OZ337" s="92">
        <v>0</v>
      </c>
      <c r="PA337" s="92">
        <v>0</v>
      </c>
      <c r="PB337" s="92">
        <v>0</v>
      </c>
      <c r="PC337" s="92">
        <v>0</v>
      </c>
      <c r="PD337" s="92">
        <v>0</v>
      </c>
      <c r="PE337" s="92">
        <v>0</v>
      </c>
      <c r="PF337" s="92">
        <v>0</v>
      </c>
      <c r="PG337" s="92">
        <v>0</v>
      </c>
      <c r="PH337" s="92">
        <v>0</v>
      </c>
      <c r="PI337" s="92">
        <v>0</v>
      </c>
      <c r="PJ337" s="92">
        <v>0</v>
      </c>
      <c r="PK337" s="92">
        <v>0</v>
      </c>
      <c r="PL337" s="92">
        <v>0</v>
      </c>
      <c r="PM337" s="92">
        <v>0</v>
      </c>
      <c r="PN337" s="92">
        <v>0</v>
      </c>
      <c r="PO337" s="92">
        <v>0</v>
      </c>
      <c r="PP337" s="92">
        <v>0</v>
      </c>
      <c r="PQ337" s="92">
        <v>0</v>
      </c>
      <c r="PR337" s="92">
        <v>0</v>
      </c>
      <c r="PS337" s="92">
        <v>0</v>
      </c>
      <c r="PT337" s="92">
        <v>0</v>
      </c>
      <c r="PU337" s="92">
        <v>0</v>
      </c>
      <c r="PV337" s="92">
        <v>0</v>
      </c>
      <c r="PW337" s="92">
        <v>1254.64166</v>
      </c>
      <c r="PX337" s="92">
        <v>30.979670599999999</v>
      </c>
      <c r="PY337" s="92">
        <v>12.9984632</v>
      </c>
      <c r="PZ337" s="92">
        <v>423.09997600000003</v>
      </c>
      <c r="QA337" s="92">
        <v>51.560570599999998</v>
      </c>
      <c r="QB337" s="92">
        <v>12475.191699999999</v>
      </c>
      <c r="QC337" s="92">
        <v>0</v>
      </c>
      <c r="QD337" s="92">
        <v>2849.0072599999999</v>
      </c>
      <c r="QE337" s="92">
        <v>4107.8476600000004</v>
      </c>
      <c r="QF337" s="92">
        <v>520.80320400000005</v>
      </c>
      <c r="QG337" s="92">
        <v>57.8670227</v>
      </c>
      <c r="QH337" s="92">
        <v>835.984286</v>
      </c>
      <c r="QI337" s="92">
        <v>107.802228</v>
      </c>
      <c r="QJ337" s="92">
        <v>1504.9744700000001</v>
      </c>
      <c r="QK337" s="92">
        <v>468.23446799999999</v>
      </c>
      <c r="QL337" s="92">
        <v>0</v>
      </c>
      <c r="QM337" s="92">
        <v>0</v>
      </c>
      <c r="QN337" s="92">
        <v>0</v>
      </c>
      <c r="QO337" s="92">
        <v>0</v>
      </c>
      <c r="QP337" s="92">
        <v>0</v>
      </c>
      <c r="QQ337" s="92">
        <v>0</v>
      </c>
      <c r="QR337" s="92">
        <v>0</v>
      </c>
      <c r="QS337" s="92">
        <v>0</v>
      </c>
      <c r="QT337" s="92">
        <v>0</v>
      </c>
      <c r="QU337" s="92">
        <v>0</v>
      </c>
      <c r="QV337" s="92">
        <v>0</v>
      </c>
      <c r="QW337" s="92">
        <v>0</v>
      </c>
      <c r="QX337" s="92">
        <v>0</v>
      </c>
      <c r="QY337" s="92">
        <v>0</v>
      </c>
      <c r="QZ337" s="92">
        <v>0</v>
      </c>
      <c r="RA337" s="92">
        <v>0</v>
      </c>
      <c r="RB337" s="92">
        <v>0</v>
      </c>
      <c r="RC337" s="92">
        <v>0</v>
      </c>
      <c r="RD337" s="92">
        <v>0</v>
      </c>
      <c r="RE337" s="92">
        <v>0</v>
      </c>
      <c r="RF337" s="92">
        <v>0</v>
      </c>
      <c r="RG337" s="92">
        <v>0</v>
      </c>
      <c r="RH337" s="92">
        <v>0</v>
      </c>
      <c r="RI337" s="92">
        <v>0</v>
      </c>
      <c r="RJ337" s="92">
        <v>0</v>
      </c>
      <c r="RK337" s="92">
        <v>0</v>
      </c>
      <c r="RL337" s="92">
        <v>0</v>
      </c>
      <c r="RM337" s="92">
        <v>0</v>
      </c>
      <c r="RN337" s="92">
        <v>0</v>
      </c>
      <c r="RO337" s="92">
        <v>0</v>
      </c>
      <c r="RP337" s="92">
        <v>0</v>
      </c>
      <c r="RQ337" s="92">
        <v>0</v>
      </c>
      <c r="RR337" s="92">
        <v>0</v>
      </c>
      <c r="RS337" s="92">
        <v>0</v>
      </c>
      <c r="RT337" s="92">
        <v>0</v>
      </c>
      <c r="RU337" s="92">
        <v>0</v>
      </c>
      <c r="RV337" s="92">
        <v>0</v>
      </c>
      <c r="RW337" s="92">
        <v>0</v>
      </c>
      <c r="RX337" s="92">
        <v>0</v>
      </c>
      <c r="RY337" s="92">
        <v>0</v>
      </c>
      <c r="RZ337" s="92">
        <v>0</v>
      </c>
      <c r="SA337" s="92">
        <v>0</v>
      </c>
      <c r="SB337" s="92">
        <v>0</v>
      </c>
      <c r="SC337" s="92">
        <v>0</v>
      </c>
      <c r="SD337" s="92">
        <v>0</v>
      </c>
      <c r="SE337" s="92">
        <v>0</v>
      </c>
      <c r="SF337" s="92">
        <v>0</v>
      </c>
      <c r="SG337" s="92">
        <v>5.0793167700000003E-2</v>
      </c>
      <c r="SH337" s="92">
        <v>1.2541872699999999E-3</v>
      </c>
      <c r="SI337" s="92">
        <v>5.2623242100000001E-4</v>
      </c>
      <c r="SJ337" s="92">
        <v>1.7128865300000001E-2</v>
      </c>
      <c r="SK337" s="92">
        <v>2.0873886000000001E-3</v>
      </c>
      <c r="SL337" s="92">
        <v>0.50504819300000003</v>
      </c>
      <c r="SM337" s="92">
        <v>0</v>
      </c>
      <c r="SN337" s="92">
        <v>0.115339788</v>
      </c>
      <c r="SO337" s="92">
        <v>0.16630293800000001</v>
      </c>
      <c r="SP337" s="92">
        <v>2.10843026E-2</v>
      </c>
      <c r="SQ337" s="92">
        <v>2.3427002899999998E-3</v>
      </c>
      <c r="SR337" s="92">
        <v>3.3844157499999999E-2</v>
      </c>
      <c r="SS337" s="92">
        <v>4.3642872800000003E-3</v>
      </c>
      <c r="ST337" s="92">
        <v>6.09276921E-2</v>
      </c>
      <c r="SU337" s="92">
        <v>1.89560992E-2</v>
      </c>
      <c r="SV337" s="92">
        <v>0</v>
      </c>
      <c r="SW337" s="92">
        <v>0</v>
      </c>
      <c r="SX337" s="92">
        <v>0</v>
      </c>
      <c r="SY337" s="92">
        <v>422.03794499999998</v>
      </c>
      <c r="SZ337" s="92">
        <v>24700.992699999999</v>
      </c>
      <c r="TA337" s="92">
        <v>295.79895099999999</v>
      </c>
      <c r="TB337" s="92">
        <v>46.7751302</v>
      </c>
      <c r="TC337" s="92">
        <v>1</v>
      </c>
      <c r="TD337" s="92">
        <v>0</v>
      </c>
      <c r="TE337" s="92">
        <v>0</v>
      </c>
      <c r="TF337" s="92">
        <v>1</v>
      </c>
      <c r="TG337" s="92">
        <v>-66855.412500000006</v>
      </c>
      <c r="TH337" s="92">
        <v>-1142.28288</v>
      </c>
      <c r="TI337" s="92">
        <v>-28.215520900000001</v>
      </c>
      <c r="TJ337" s="92">
        <v>-98.791942399999996</v>
      </c>
      <c r="TK337" s="92">
        <v>-1.6879462700000001</v>
      </c>
      <c r="TL337" s="92">
        <v>2.3779549300000001E-2</v>
      </c>
      <c r="TM337" s="92">
        <v>1.3917669699999999</v>
      </c>
      <c r="TN337" s="92">
        <v>58.527895299999997</v>
      </c>
      <c r="TO337" s="92">
        <v>0</v>
      </c>
      <c r="TP337" s="92">
        <v>0.7404018</v>
      </c>
      <c r="TQ337" s="92">
        <v>-125477078.32099999</v>
      </c>
      <c r="TR337" s="92">
        <v>8.5331655833333405E-3</v>
      </c>
      <c r="TS337" s="92">
        <v>0</v>
      </c>
      <c r="TT337" s="92">
        <v>0</v>
      </c>
      <c r="TU337" s="92">
        <v>0</v>
      </c>
      <c r="TV337" s="92">
        <v>0</v>
      </c>
      <c r="TW337" s="92">
        <v>0</v>
      </c>
      <c r="TX337" s="92">
        <v>0</v>
      </c>
      <c r="TY337" s="92">
        <v>0</v>
      </c>
      <c r="TZ337" s="92">
        <v>0</v>
      </c>
      <c r="UA337" s="92">
        <v>0</v>
      </c>
      <c r="UB337" s="92">
        <v>0</v>
      </c>
      <c r="UC337" s="92">
        <v>0</v>
      </c>
      <c r="UD337" s="92">
        <v>0</v>
      </c>
      <c r="UE337" s="92">
        <v>0</v>
      </c>
      <c r="UF337" s="92">
        <v>0</v>
      </c>
      <c r="UG337" s="92">
        <v>0</v>
      </c>
      <c r="UH337" s="92">
        <v>0</v>
      </c>
      <c r="UI337" s="92">
        <v>0</v>
      </c>
      <c r="UJ337" s="92">
        <v>0</v>
      </c>
      <c r="UK337" s="92">
        <v>0</v>
      </c>
      <c r="UL337" s="92">
        <v>0</v>
      </c>
      <c r="UM337" s="92">
        <v>0</v>
      </c>
      <c r="UN337" s="92">
        <v>0</v>
      </c>
      <c r="UO337" s="92">
        <v>0</v>
      </c>
      <c r="UP337" s="92">
        <v>0</v>
      </c>
      <c r="UQ337" s="92">
        <v>0</v>
      </c>
      <c r="UR337" s="92">
        <v>0</v>
      </c>
      <c r="US337" s="92">
        <v>0</v>
      </c>
      <c r="UT337" s="92">
        <v>0</v>
      </c>
      <c r="UU337" s="92">
        <v>0</v>
      </c>
      <c r="UV337" s="92">
        <v>0</v>
      </c>
      <c r="UW337" s="92">
        <v>0</v>
      </c>
      <c r="UX337" s="92">
        <v>0</v>
      </c>
      <c r="UY337" s="92">
        <v>0</v>
      </c>
      <c r="UZ337" s="92">
        <v>0</v>
      </c>
      <c r="VA337" s="92">
        <v>0</v>
      </c>
      <c r="VB337" s="92">
        <v>0</v>
      </c>
      <c r="VC337" s="92">
        <v>0</v>
      </c>
      <c r="VD337" s="92">
        <v>0</v>
      </c>
      <c r="VE337" s="92">
        <v>0</v>
      </c>
      <c r="VF337" s="92">
        <v>0</v>
      </c>
      <c r="VG337" s="92">
        <v>0</v>
      </c>
      <c r="VH337" s="92">
        <v>0</v>
      </c>
      <c r="VI337" s="92">
        <v>0</v>
      </c>
      <c r="VJ337" s="92">
        <v>0</v>
      </c>
      <c r="VK337" s="92">
        <v>0</v>
      </c>
      <c r="VL337" s="92">
        <v>0</v>
      </c>
      <c r="VM337" s="92">
        <v>0</v>
      </c>
      <c r="VN337" s="92">
        <v>0</v>
      </c>
      <c r="VO337" s="92">
        <v>0</v>
      </c>
      <c r="VP337" s="92">
        <v>0</v>
      </c>
      <c r="VQ337" s="92">
        <v>0</v>
      </c>
      <c r="VR337" s="92">
        <v>0</v>
      </c>
      <c r="VS337" s="92">
        <v>0</v>
      </c>
      <c r="VT337" s="92">
        <v>0</v>
      </c>
      <c r="VU337" s="92">
        <v>0</v>
      </c>
      <c r="VV337" s="92">
        <v>0</v>
      </c>
      <c r="VW337" s="92">
        <v>0</v>
      </c>
      <c r="VX337" s="92">
        <v>0</v>
      </c>
      <c r="VY337" s="92">
        <v>0</v>
      </c>
      <c r="VZ337" s="92">
        <v>0</v>
      </c>
      <c r="WA337" s="92">
        <v>0</v>
      </c>
      <c r="WB337" s="92">
        <v>0</v>
      </c>
      <c r="WC337" s="92">
        <v>0.27489631444444501</v>
      </c>
    </row>
    <row r="338" spans="2:601" ht="13.5" customHeight="1">
      <c r="B338" s="851" t="s">
        <v>2995</v>
      </c>
      <c r="C338" s="92">
        <v>0</v>
      </c>
      <c r="D338" s="92">
        <v>318397.18800000002</v>
      </c>
      <c r="E338" s="92">
        <v>-57.045778200000001</v>
      </c>
      <c r="F338" s="92">
        <v>360.58403700000002</v>
      </c>
      <c r="G338" s="92">
        <v>3.7497123E-2</v>
      </c>
      <c r="H338" s="92">
        <v>2.08511951E-13</v>
      </c>
      <c r="I338" s="92">
        <v>4.5772109300000004E-13</v>
      </c>
      <c r="J338" s="92">
        <v>1.9205080800000001E-13</v>
      </c>
      <c r="K338" s="92">
        <v>3.1966350899999999E-10</v>
      </c>
      <c r="L338" s="92">
        <v>6.6243457200000001E-11</v>
      </c>
      <c r="M338" s="92">
        <v>3.18184951E-10</v>
      </c>
      <c r="N338" s="92">
        <v>0</v>
      </c>
      <c r="O338" s="92">
        <v>5.1195629400000005E-13</v>
      </c>
      <c r="P338" s="92">
        <v>1.29199373E-14</v>
      </c>
      <c r="Q338" s="92">
        <v>5.4209527200000002E-15</v>
      </c>
      <c r="R338" s="92">
        <v>1.33596465E-10</v>
      </c>
      <c r="S338" s="92">
        <v>1.6320900100000001E-11</v>
      </c>
      <c r="T338" s="92">
        <v>4.88369166E-12</v>
      </c>
      <c r="U338" s="92">
        <v>2.23040725E-7</v>
      </c>
      <c r="V338" s="92">
        <v>1.33408831E-5</v>
      </c>
      <c r="W338" s="92">
        <v>1.6343054199999998E-2</v>
      </c>
      <c r="X338" s="92">
        <v>1.0949276E-4</v>
      </c>
      <c r="Y338" s="92">
        <v>8.4627269800000003E-6</v>
      </c>
      <c r="Z338" s="92">
        <v>3.7469588000000002E-11</v>
      </c>
      <c r="AA338" s="92">
        <v>2.2418940800000001E-8</v>
      </c>
      <c r="AB338" s="92">
        <v>6.0580222900000002E-9</v>
      </c>
      <c r="AC338" s="92">
        <v>1.59887099</v>
      </c>
      <c r="AD338" s="92">
        <v>9.7482399500000004E-12</v>
      </c>
      <c r="AE338" s="92">
        <v>0</v>
      </c>
      <c r="AF338" s="92">
        <v>0</v>
      </c>
      <c r="AG338" s="92">
        <v>0</v>
      </c>
      <c r="AH338" s="92">
        <v>0</v>
      </c>
      <c r="AI338" s="92">
        <v>3.6044113600000001E-5</v>
      </c>
      <c r="AJ338" s="92">
        <v>0</v>
      </c>
      <c r="AK338" s="92">
        <v>0</v>
      </c>
      <c r="AL338" s="92">
        <v>0</v>
      </c>
      <c r="AM338" s="92">
        <v>0</v>
      </c>
      <c r="AN338" s="92">
        <v>1.0718331499999999E-11</v>
      </c>
      <c r="AO338" s="92">
        <v>2152.3143500000001</v>
      </c>
      <c r="AP338" s="92">
        <v>7962.6284400000004</v>
      </c>
      <c r="AQ338" s="92">
        <v>0</v>
      </c>
      <c r="AR338" s="92">
        <v>2.8228427299999999E-4</v>
      </c>
      <c r="AS338" s="92">
        <v>0</v>
      </c>
      <c r="AT338" s="92">
        <v>324.31199099999998</v>
      </c>
      <c r="AU338" s="92">
        <v>335.32688999999999</v>
      </c>
      <c r="AV338" s="92">
        <v>8.3835940099999995</v>
      </c>
      <c r="AW338" s="92">
        <v>6.71748521E-6</v>
      </c>
      <c r="AX338" s="92">
        <v>0</v>
      </c>
      <c r="AY338" s="92">
        <v>0</v>
      </c>
      <c r="AZ338" s="92">
        <v>0</v>
      </c>
      <c r="BA338" s="92">
        <v>0</v>
      </c>
      <c r="BB338" s="92">
        <v>0</v>
      </c>
      <c r="BC338" s="92">
        <v>0</v>
      </c>
      <c r="BD338" s="92">
        <v>0</v>
      </c>
      <c r="BE338" s="92">
        <v>0</v>
      </c>
      <c r="BF338" s="92">
        <v>0</v>
      </c>
      <c r="BG338" s="92">
        <v>0</v>
      </c>
      <c r="BH338" s="92">
        <v>0</v>
      </c>
      <c r="BI338" s="92">
        <v>0</v>
      </c>
      <c r="BJ338" s="92">
        <v>0</v>
      </c>
      <c r="BK338" s="92">
        <v>0</v>
      </c>
      <c r="BL338" s="92">
        <v>0</v>
      </c>
      <c r="BM338" s="92">
        <v>0</v>
      </c>
      <c r="BN338" s="92">
        <v>0</v>
      </c>
      <c r="BO338" s="92">
        <v>0</v>
      </c>
      <c r="BP338" s="92">
        <v>3.2353296300000001E-2</v>
      </c>
      <c r="BQ338" s="92">
        <v>3.36441829E-6</v>
      </c>
      <c r="BR338" s="92">
        <v>1.87086732E-17</v>
      </c>
      <c r="BS338" s="92">
        <v>4.1068889900000002E-17</v>
      </c>
      <c r="BT338" s="92">
        <v>1.7231702100000002E-17</v>
      </c>
      <c r="BU338" s="92">
        <v>2.8681713900000001E-14</v>
      </c>
      <c r="BV338" s="92">
        <v>5.9436746299999998E-15</v>
      </c>
      <c r="BW338" s="92">
        <v>2.8549050800000003E-14</v>
      </c>
      <c r="BX338" s="92">
        <v>0</v>
      </c>
      <c r="BY338" s="92">
        <v>4.5935127299999999E-17</v>
      </c>
      <c r="BZ338" s="92">
        <v>1.15923756E-18</v>
      </c>
      <c r="CA338" s="92">
        <v>4.8639338200000002E-19</v>
      </c>
      <c r="CB338" s="92">
        <v>1.19869034E-14</v>
      </c>
      <c r="CC338" s="92">
        <v>1.4643879400000001E-15</v>
      </c>
      <c r="CD338" s="92">
        <v>4.3818779200000002E-16</v>
      </c>
      <c r="CE338" s="92">
        <v>2.0012263199999998E-11</v>
      </c>
      <c r="CF338" s="92">
        <v>1.19700679E-9</v>
      </c>
      <c r="CG338" s="92">
        <v>1.46637571E-6</v>
      </c>
      <c r="CH338" s="92">
        <v>9.8242055399999995E-9</v>
      </c>
      <c r="CI338" s="92">
        <v>7.5931567899999996E-10</v>
      </c>
      <c r="CJ338" s="92">
        <v>3.3619477200000001E-15</v>
      </c>
      <c r="CK338" s="92">
        <v>2.01153284E-12</v>
      </c>
      <c r="CL338" s="92">
        <v>5.4355426100000003E-13</v>
      </c>
      <c r="CM338" s="92">
        <v>1.4345822799999999E-4</v>
      </c>
      <c r="CN338" s="92">
        <v>8.7465794999999997E-16</v>
      </c>
      <c r="CO338" s="92">
        <v>0</v>
      </c>
      <c r="CP338" s="92">
        <v>0</v>
      </c>
      <c r="CQ338" s="92">
        <v>0</v>
      </c>
      <c r="CR338" s="92">
        <v>0</v>
      </c>
      <c r="CS338" s="92">
        <v>3.23404745E-9</v>
      </c>
      <c r="CT338" s="92">
        <v>0</v>
      </c>
      <c r="CU338" s="92">
        <v>0</v>
      </c>
      <c r="CV338" s="92">
        <v>0</v>
      </c>
      <c r="CW338" s="92">
        <v>0</v>
      </c>
      <c r="CX338" s="92">
        <v>9.6169912900000007E-16</v>
      </c>
      <c r="CY338" s="92">
        <v>0.19311576899999999</v>
      </c>
      <c r="CZ338" s="92">
        <v>0.71444448500000002</v>
      </c>
      <c r="DA338" s="92">
        <v>0</v>
      </c>
      <c r="DB338" s="92">
        <v>2.5327872999999999E-8</v>
      </c>
      <c r="DC338" s="92">
        <v>0</v>
      </c>
      <c r="DD338" s="92">
        <v>2.90987976E-2</v>
      </c>
      <c r="DE338" s="92">
        <v>3.0087106200000002E-2</v>
      </c>
      <c r="DF338" s="92">
        <v>7.5221549599999995E-4</v>
      </c>
      <c r="DG338" s="92">
        <v>6.02724377E-10</v>
      </c>
      <c r="DH338" s="92">
        <v>0</v>
      </c>
      <c r="DI338" s="92">
        <v>0</v>
      </c>
      <c r="DJ338" s="92">
        <v>0</v>
      </c>
      <c r="DK338" s="92">
        <v>0</v>
      </c>
      <c r="DL338" s="92">
        <v>0</v>
      </c>
      <c r="DM338" s="92">
        <v>0</v>
      </c>
      <c r="DN338" s="92">
        <v>0</v>
      </c>
      <c r="DO338" s="92">
        <v>0</v>
      </c>
      <c r="DP338" s="92">
        <v>0</v>
      </c>
      <c r="DQ338" s="92">
        <v>0</v>
      </c>
      <c r="DR338" s="92">
        <v>0</v>
      </c>
      <c r="DS338" s="92">
        <v>0</v>
      </c>
      <c r="DT338" s="92">
        <v>0</v>
      </c>
      <c r="DU338" s="92">
        <v>0</v>
      </c>
      <c r="DV338" s="92">
        <v>0</v>
      </c>
      <c r="DW338" s="92">
        <v>0</v>
      </c>
      <c r="DX338" s="92">
        <v>0</v>
      </c>
      <c r="DY338" s="92">
        <v>0</v>
      </c>
      <c r="DZ338" s="92">
        <v>6496.0223999999998</v>
      </c>
      <c r="EA338" s="92">
        <v>1.72745646</v>
      </c>
      <c r="EB338" s="92">
        <v>3.7565029300000002E-11</v>
      </c>
      <c r="EC338" s="92">
        <v>8.2461970299999996E-11</v>
      </c>
      <c r="ED338" s="92">
        <v>3.4599428099999998E-11</v>
      </c>
      <c r="EE338" s="92">
        <v>4.7991530200000003E-8</v>
      </c>
      <c r="EF338" s="92">
        <v>9.9452229699999995E-9</v>
      </c>
      <c r="EG338" s="92">
        <v>1.0891473399999999E-7</v>
      </c>
      <c r="EH338" s="92">
        <v>0</v>
      </c>
      <c r="EI338" s="92">
        <v>8.30098222E-11</v>
      </c>
      <c r="EJ338" s="92">
        <v>2.0948696500000001E-12</v>
      </c>
      <c r="EK338" s="92">
        <v>8.78966285E-13</v>
      </c>
      <c r="EL338" s="92">
        <v>1.76502467E-8</v>
      </c>
      <c r="EM338" s="92">
        <v>2.1562539900000001E-9</v>
      </c>
      <c r="EN338" s="92">
        <v>8.7983456E-10</v>
      </c>
      <c r="EO338" s="92">
        <v>3.3935583899999999E-5</v>
      </c>
      <c r="EP338" s="92">
        <v>1.68241876E-3</v>
      </c>
      <c r="EQ338" s="92">
        <v>1.5703315200000001</v>
      </c>
      <c r="ER338" s="92">
        <v>6.5753205299999996E-3</v>
      </c>
      <c r="ES338" s="92">
        <v>7.62312629E-4</v>
      </c>
      <c r="ET338" s="92">
        <v>5.7008959E-9</v>
      </c>
      <c r="EU338" s="92">
        <v>2.0646660800000001E-6</v>
      </c>
      <c r="EV338" s="92">
        <v>7.1538724799999997E-7</v>
      </c>
      <c r="EW338" s="92">
        <v>27.229668400000001</v>
      </c>
      <c r="EX338" s="92">
        <v>9.5610230500000007E-10</v>
      </c>
      <c r="EY338" s="92">
        <v>0</v>
      </c>
      <c r="EZ338" s="92">
        <v>0</v>
      </c>
      <c r="FA338" s="92">
        <v>0</v>
      </c>
      <c r="FB338" s="92">
        <v>0</v>
      </c>
      <c r="FC338" s="92">
        <v>3.0635589800000001E-3</v>
      </c>
      <c r="FD338" s="92">
        <v>0</v>
      </c>
      <c r="FE338" s="92">
        <v>0</v>
      </c>
      <c r="FF338" s="92">
        <v>0</v>
      </c>
      <c r="FG338" s="92">
        <v>0</v>
      </c>
      <c r="FH338" s="92">
        <v>3.0275723700000001E-9</v>
      </c>
      <c r="FI338" s="92">
        <v>68871.4764</v>
      </c>
      <c r="FJ338" s="92">
        <v>223060.93299999999</v>
      </c>
      <c r="FK338" s="92">
        <v>0</v>
      </c>
      <c r="FL338" s="92">
        <v>1.2986640400000001E-2</v>
      </c>
      <c r="FM338" s="92">
        <v>0</v>
      </c>
      <c r="FN338" s="92">
        <v>14272.9059</v>
      </c>
      <c r="FO338" s="92">
        <v>5379.5688200000004</v>
      </c>
      <c r="FP338" s="92">
        <v>285.72864499999997</v>
      </c>
      <c r="FQ338" s="92">
        <v>4.3035434600000001E-4</v>
      </c>
      <c r="FR338" s="92">
        <v>0</v>
      </c>
      <c r="FS338" s="92">
        <v>0</v>
      </c>
      <c r="FT338" s="92">
        <v>0</v>
      </c>
      <c r="FU338" s="92">
        <v>0</v>
      </c>
      <c r="FV338" s="92">
        <v>0</v>
      </c>
      <c r="FW338" s="92">
        <v>0</v>
      </c>
      <c r="FX338" s="92">
        <v>0</v>
      </c>
      <c r="FY338" s="92">
        <v>0</v>
      </c>
      <c r="FZ338" s="92">
        <v>0</v>
      </c>
      <c r="GA338" s="92">
        <v>0</v>
      </c>
      <c r="GB338" s="92">
        <v>0</v>
      </c>
      <c r="GC338" s="92">
        <v>0</v>
      </c>
      <c r="GD338" s="92">
        <v>0</v>
      </c>
      <c r="GE338" s="92">
        <v>0</v>
      </c>
      <c r="GF338" s="92">
        <v>0</v>
      </c>
      <c r="GG338" s="92">
        <v>0</v>
      </c>
      <c r="GH338" s="92">
        <v>0</v>
      </c>
      <c r="GI338" s="92">
        <v>0</v>
      </c>
      <c r="GJ338" s="92">
        <v>2.04022606E-2</v>
      </c>
      <c r="GK338" s="92">
        <v>5.4254765099999997E-6</v>
      </c>
      <c r="GL338" s="92">
        <v>1.1798166200000001E-16</v>
      </c>
      <c r="GM338" s="92">
        <v>2.5899088799999999E-16</v>
      </c>
      <c r="GN338" s="92">
        <v>1.08667505E-16</v>
      </c>
      <c r="GO338" s="92">
        <v>1.50728499E-13</v>
      </c>
      <c r="GP338" s="92">
        <v>3.12352726E-14</v>
      </c>
      <c r="GQ338" s="92">
        <v>3.4207191E-13</v>
      </c>
      <c r="GR338" s="92">
        <v>0</v>
      </c>
      <c r="GS338" s="92">
        <v>2.60711544E-16</v>
      </c>
      <c r="GT338" s="92">
        <v>6.5794225800000003E-18</v>
      </c>
      <c r="GU338" s="92">
        <v>2.7605968900000002E-18</v>
      </c>
      <c r="GV338" s="92">
        <v>5.54346814E-14</v>
      </c>
      <c r="GW338" s="92">
        <v>6.7722143199999997E-15</v>
      </c>
      <c r="GX338" s="92">
        <v>2.7633239000000002E-15</v>
      </c>
      <c r="GY338" s="92">
        <v>1.06582549E-10</v>
      </c>
      <c r="GZ338" s="92">
        <v>5.2840252000000001E-9</v>
      </c>
      <c r="HA338" s="92">
        <v>4.9319892799999996E-6</v>
      </c>
      <c r="HB338" s="92">
        <v>2.06513147E-8</v>
      </c>
      <c r="HC338" s="92">
        <v>2.3942191000000002E-9</v>
      </c>
      <c r="HD338" s="92">
        <v>1.7904982000000001E-14</v>
      </c>
      <c r="HE338" s="92">
        <v>6.4845612800000002E-12</v>
      </c>
      <c r="HF338" s="92">
        <v>2.2468390899999999E-12</v>
      </c>
      <c r="HG338" s="92">
        <v>8.5521070699999996E-5</v>
      </c>
      <c r="HH338" s="92">
        <v>3.0028604E-15</v>
      </c>
      <c r="HI338" s="92">
        <v>0</v>
      </c>
      <c r="HJ338" s="92">
        <v>0</v>
      </c>
      <c r="HK338" s="92">
        <v>0</v>
      </c>
      <c r="HL338" s="92">
        <v>0</v>
      </c>
      <c r="HM338" s="92">
        <v>9.6218154599999998E-9</v>
      </c>
      <c r="HN338" s="92">
        <v>0</v>
      </c>
      <c r="HO338" s="92">
        <v>0</v>
      </c>
      <c r="HP338" s="92">
        <v>0</v>
      </c>
      <c r="HQ338" s="92">
        <v>0</v>
      </c>
      <c r="HR338" s="92">
        <v>9.5087912000000002E-15</v>
      </c>
      <c r="HS338" s="92">
        <v>0.21630679899999999</v>
      </c>
      <c r="HT338" s="92">
        <v>0.70057444400000002</v>
      </c>
      <c r="HU338" s="92">
        <v>0</v>
      </c>
      <c r="HV338" s="92">
        <v>4.0787547500000001E-8</v>
      </c>
      <c r="HW338" s="92">
        <v>0</v>
      </c>
      <c r="HX338" s="92">
        <v>4.4827361599999997E-2</v>
      </c>
      <c r="HY338" s="92">
        <v>1.6895779900000001E-2</v>
      </c>
      <c r="HZ338" s="92">
        <v>8.9739688699999999E-4</v>
      </c>
      <c r="IA338" s="92">
        <v>1.35162735E-9</v>
      </c>
      <c r="IB338" s="92">
        <v>0</v>
      </c>
      <c r="IC338" s="92">
        <v>0</v>
      </c>
      <c r="ID338" s="92">
        <v>0</v>
      </c>
      <c r="IE338" s="92">
        <v>0</v>
      </c>
      <c r="IF338" s="92">
        <v>0</v>
      </c>
      <c r="IG338" s="92">
        <v>0</v>
      </c>
      <c r="IH338" s="92">
        <v>0</v>
      </c>
      <c r="II338" s="92">
        <v>0</v>
      </c>
      <c r="IJ338" s="92">
        <v>0</v>
      </c>
      <c r="IK338" s="92">
        <v>0</v>
      </c>
      <c r="IL338" s="92">
        <v>0</v>
      </c>
      <c r="IM338" s="92">
        <v>0</v>
      </c>
      <c r="IN338" s="92">
        <v>0</v>
      </c>
      <c r="IO338" s="92">
        <v>0</v>
      </c>
      <c r="IP338" s="92">
        <v>0</v>
      </c>
      <c r="IQ338" s="92">
        <v>0</v>
      </c>
      <c r="IR338" s="92">
        <v>0</v>
      </c>
      <c r="IS338" s="92">
        <v>0</v>
      </c>
      <c r="IT338" s="92">
        <v>11145.202499999999</v>
      </c>
      <c r="IU338" s="92">
        <v>318397.18800000002</v>
      </c>
      <c r="IV338" s="92">
        <v>4537645.33</v>
      </c>
      <c r="IW338" s="92">
        <v>28.6865618</v>
      </c>
      <c r="IX338" s="92">
        <v>1.0138849000000001</v>
      </c>
      <c r="IY338" s="92">
        <v>1</v>
      </c>
      <c r="IZ338" s="92">
        <v>0</v>
      </c>
      <c r="JA338" s="92">
        <v>0</v>
      </c>
      <c r="JB338" s="92">
        <v>-5118.4156000000003</v>
      </c>
      <c r="JC338" s="92">
        <v>-179.165459</v>
      </c>
      <c r="JD338" s="92">
        <v>-57.045778200000001</v>
      </c>
      <c r="JE338" s="92">
        <v>0.91687457100000003</v>
      </c>
      <c r="JF338" s="92">
        <v>3.2094356099999999E-2</v>
      </c>
      <c r="JG338" s="92">
        <v>4.0936071699999998E-5</v>
      </c>
      <c r="JH338" s="92">
        <v>1.16946553E-3</v>
      </c>
      <c r="JI338" s="92">
        <v>28.568093600000001</v>
      </c>
      <c r="JJ338" s="92">
        <v>0</v>
      </c>
      <c r="JK338" s="92">
        <v>0</v>
      </c>
      <c r="JL338" s="92">
        <v>0</v>
      </c>
      <c r="JM338" s="92">
        <v>0</v>
      </c>
      <c r="JN338" s="92">
        <v>0</v>
      </c>
      <c r="JO338" s="92">
        <v>0</v>
      </c>
      <c r="JP338" s="92">
        <v>0</v>
      </c>
      <c r="JQ338" s="92">
        <v>0</v>
      </c>
      <c r="JR338" s="92">
        <v>0</v>
      </c>
      <c r="JS338" s="92">
        <v>0</v>
      </c>
      <c r="JT338" s="92">
        <v>0</v>
      </c>
      <c r="JU338" s="92">
        <v>0</v>
      </c>
      <c r="JV338" s="92">
        <v>0</v>
      </c>
      <c r="JW338" s="92">
        <v>0</v>
      </c>
      <c r="JX338" s="92">
        <v>0</v>
      </c>
      <c r="JY338" s="92">
        <v>0</v>
      </c>
      <c r="JZ338" s="92">
        <v>0</v>
      </c>
      <c r="KA338" s="92">
        <v>0</v>
      </c>
      <c r="KB338" s="92">
        <v>0</v>
      </c>
      <c r="KC338" s="92">
        <v>0</v>
      </c>
      <c r="KD338" s="92">
        <v>0</v>
      </c>
      <c r="KE338" s="92">
        <v>0</v>
      </c>
      <c r="KF338" s="92">
        <v>0</v>
      </c>
      <c r="KG338" s="92">
        <v>0</v>
      </c>
      <c r="KH338" s="92">
        <v>0</v>
      </c>
      <c r="KI338" s="92">
        <v>0</v>
      </c>
      <c r="KJ338" s="92">
        <v>0</v>
      </c>
      <c r="KK338" s="92">
        <v>0</v>
      </c>
      <c r="KL338" s="92">
        <v>0</v>
      </c>
      <c r="KM338" s="92">
        <v>0</v>
      </c>
      <c r="KN338" s="92">
        <v>0</v>
      </c>
      <c r="KO338" s="92">
        <v>0</v>
      </c>
      <c r="KP338" s="92">
        <v>0</v>
      </c>
      <c r="KQ338" s="92">
        <v>0</v>
      </c>
      <c r="KR338" s="92">
        <v>0</v>
      </c>
      <c r="KS338" s="92">
        <v>0</v>
      </c>
      <c r="KT338" s="92">
        <v>0</v>
      </c>
      <c r="KU338" s="92">
        <v>0</v>
      </c>
      <c r="KV338" s="92">
        <v>0</v>
      </c>
      <c r="KW338" s="92">
        <v>0</v>
      </c>
      <c r="KX338" s="92">
        <v>0</v>
      </c>
      <c r="KY338" s="92">
        <v>0</v>
      </c>
      <c r="KZ338" s="92">
        <v>0</v>
      </c>
      <c r="LA338" s="92">
        <v>0</v>
      </c>
      <c r="LB338" s="92">
        <v>0</v>
      </c>
      <c r="LC338" s="92">
        <v>0</v>
      </c>
      <c r="LD338" s="92">
        <v>0</v>
      </c>
      <c r="LE338" s="92">
        <v>0</v>
      </c>
      <c r="LF338" s="92">
        <v>0</v>
      </c>
      <c r="LG338" s="92">
        <v>0</v>
      </c>
      <c r="LH338" s="92">
        <v>0</v>
      </c>
      <c r="LI338" s="92">
        <v>0</v>
      </c>
      <c r="LJ338" s="92">
        <v>0</v>
      </c>
      <c r="LK338" s="92">
        <v>0</v>
      </c>
      <c r="LL338" s="92">
        <v>0</v>
      </c>
      <c r="LM338" s="92">
        <v>0</v>
      </c>
      <c r="LN338" s="92">
        <v>0</v>
      </c>
      <c r="LO338" s="92">
        <v>0</v>
      </c>
      <c r="LP338" s="92">
        <v>0</v>
      </c>
      <c r="LQ338" s="92">
        <v>0</v>
      </c>
      <c r="LR338" s="92">
        <v>0</v>
      </c>
      <c r="LS338" s="92">
        <v>0</v>
      </c>
      <c r="LT338" s="92">
        <v>0</v>
      </c>
      <c r="LU338" s="92">
        <v>0</v>
      </c>
      <c r="LV338" s="92">
        <v>0</v>
      </c>
      <c r="LW338" s="92">
        <v>0</v>
      </c>
      <c r="LX338" s="92">
        <v>0</v>
      </c>
      <c r="LY338" s="92">
        <v>0</v>
      </c>
      <c r="LZ338" s="92">
        <v>0</v>
      </c>
      <c r="MA338" s="92">
        <v>0</v>
      </c>
      <c r="MB338" s="92">
        <v>0</v>
      </c>
      <c r="MC338" s="92">
        <v>0</v>
      </c>
      <c r="MD338" s="92">
        <v>0</v>
      </c>
      <c r="ME338" s="92">
        <v>0</v>
      </c>
      <c r="MF338" s="92">
        <v>0</v>
      </c>
      <c r="MG338" s="92">
        <v>0</v>
      </c>
      <c r="MH338" s="92">
        <v>0</v>
      </c>
      <c r="MI338" s="92">
        <v>0</v>
      </c>
      <c r="MJ338" s="92">
        <v>0</v>
      </c>
      <c r="MK338" s="92">
        <v>0</v>
      </c>
      <c r="ML338" s="92">
        <v>0</v>
      </c>
      <c r="MM338" s="92">
        <v>0</v>
      </c>
      <c r="MN338" s="92">
        <v>0</v>
      </c>
      <c r="MO338" s="92">
        <v>0</v>
      </c>
      <c r="MP338" s="92">
        <v>0</v>
      </c>
      <c r="MQ338" s="92">
        <v>0</v>
      </c>
      <c r="MR338" s="92">
        <v>0</v>
      </c>
      <c r="MS338" s="92">
        <v>0</v>
      </c>
      <c r="MT338" s="92">
        <v>0</v>
      </c>
      <c r="MU338" s="92">
        <v>0</v>
      </c>
      <c r="MV338" s="92">
        <v>0</v>
      </c>
      <c r="MW338" s="92">
        <v>0</v>
      </c>
      <c r="MX338" s="92">
        <v>0</v>
      </c>
      <c r="MY338" s="92">
        <v>0</v>
      </c>
      <c r="MZ338" s="92">
        <v>0</v>
      </c>
      <c r="NA338" s="92">
        <v>0</v>
      </c>
      <c r="NB338" s="92">
        <v>0</v>
      </c>
      <c r="NC338" s="92">
        <v>0</v>
      </c>
      <c r="ND338" s="92">
        <v>0</v>
      </c>
      <c r="NE338" s="92">
        <v>0</v>
      </c>
      <c r="NF338" s="92">
        <v>0</v>
      </c>
      <c r="NG338" s="92">
        <v>0</v>
      </c>
      <c r="NH338" s="92">
        <v>0</v>
      </c>
      <c r="NI338" s="92">
        <v>0</v>
      </c>
      <c r="NJ338" s="92">
        <v>0</v>
      </c>
      <c r="NK338" s="92">
        <v>0</v>
      </c>
      <c r="NL338" s="92">
        <v>0</v>
      </c>
      <c r="NM338" s="92">
        <v>0</v>
      </c>
      <c r="NN338" s="92">
        <v>0</v>
      </c>
      <c r="NO338" s="92">
        <v>0</v>
      </c>
      <c r="NP338" s="92">
        <v>0</v>
      </c>
      <c r="NQ338" s="92">
        <v>0</v>
      </c>
      <c r="NR338" s="92">
        <v>0</v>
      </c>
      <c r="NS338" s="92">
        <v>0</v>
      </c>
      <c r="NT338" s="92">
        <v>0</v>
      </c>
      <c r="NU338" s="92">
        <v>0</v>
      </c>
      <c r="NV338" s="92">
        <v>0</v>
      </c>
      <c r="NW338" s="92">
        <v>0</v>
      </c>
      <c r="NX338" s="92">
        <v>0</v>
      </c>
      <c r="NY338" s="92">
        <v>0</v>
      </c>
      <c r="NZ338" s="92">
        <v>0</v>
      </c>
      <c r="OA338" s="92">
        <v>0</v>
      </c>
      <c r="OB338" s="92">
        <v>0</v>
      </c>
      <c r="OC338" s="92">
        <v>0</v>
      </c>
      <c r="OD338" s="92">
        <v>0</v>
      </c>
      <c r="OE338" s="92">
        <v>0</v>
      </c>
      <c r="OF338" s="92">
        <v>0</v>
      </c>
      <c r="OG338" s="92">
        <v>0</v>
      </c>
      <c r="OH338" s="92">
        <v>0</v>
      </c>
      <c r="OI338" s="92">
        <v>0</v>
      </c>
      <c r="OJ338" s="92">
        <v>0</v>
      </c>
      <c r="OK338" s="92">
        <v>0</v>
      </c>
      <c r="OL338" s="92">
        <v>0</v>
      </c>
      <c r="OM338" s="92">
        <v>0</v>
      </c>
      <c r="ON338" s="92">
        <v>0</v>
      </c>
      <c r="OO338" s="92">
        <v>0</v>
      </c>
      <c r="OP338" s="92">
        <v>0</v>
      </c>
      <c r="OQ338" s="92">
        <v>0</v>
      </c>
      <c r="OR338" s="92">
        <v>0</v>
      </c>
      <c r="OS338" s="92">
        <v>0</v>
      </c>
      <c r="OT338" s="92">
        <v>0</v>
      </c>
      <c r="OU338" s="92">
        <v>0</v>
      </c>
      <c r="OV338" s="92">
        <v>0</v>
      </c>
      <c r="OW338" s="92">
        <v>0</v>
      </c>
      <c r="OX338" s="92">
        <v>0</v>
      </c>
      <c r="OY338" s="92">
        <v>0</v>
      </c>
      <c r="OZ338" s="92">
        <v>0</v>
      </c>
      <c r="PA338" s="92">
        <v>0</v>
      </c>
      <c r="PB338" s="92">
        <v>0</v>
      </c>
      <c r="PC338" s="92">
        <v>0</v>
      </c>
      <c r="PD338" s="92">
        <v>0</v>
      </c>
      <c r="PE338" s="92">
        <v>0</v>
      </c>
      <c r="PF338" s="92">
        <v>0</v>
      </c>
      <c r="PG338" s="92">
        <v>0</v>
      </c>
      <c r="PH338" s="92">
        <v>0</v>
      </c>
      <c r="PI338" s="92">
        <v>0</v>
      </c>
      <c r="PJ338" s="92">
        <v>0</v>
      </c>
      <c r="PK338" s="92">
        <v>0</v>
      </c>
      <c r="PL338" s="92">
        <v>0</v>
      </c>
      <c r="PM338" s="92">
        <v>0</v>
      </c>
      <c r="PN338" s="92">
        <v>0</v>
      </c>
      <c r="PO338" s="92">
        <v>0</v>
      </c>
      <c r="PP338" s="92">
        <v>0</v>
      </c>
      <c r="PQ338" s="92">
        <v>0</v>
      </c>
      <c r="PR338" s="92">
        <v>0</v>
      </c>
      <c r="PS338" s="92">
        <v>0</v>
      </c>
      <c r="PT338" s="92">
        <v>0</v>
      </c>
      <c r="PU338" s="92">
        <v>0</v>
      </c>
      <c r="PV338" s="92">
        <v>0</v>
      </c>
      <c r="PW338" s="92">
        <v>0</v>
      </c>
      <c r="PX338" s="92">
        <v>0</v>
      </c>
      <c r="PY338" s="92">
        <v>0</v>
      </c>
      <c r="PZ338" s="92">
        <v>0</v>
      </c>
      <c r="QA338" s="92">
        <v>0</v>
      </c>
      <c r="QB338" s="92">
        <v>0</v>
      </c>
      <c r="QC338" s="92">
        <v>0</v>
      </c>
      <c r="QD338" s="92">
        <v>0</v>
      </c>
      <c r="QE338" s="92">
        <v>0</v>
      </c>
      <c r="QF338" s="92">
        <v>0</v>
      </c>
      <c r="QG338" s="92">
        <v>0</v>
      </c>
      <c r="QH338" s="92">
        <v>0</v>
      </c>
      <c r="QI338" s="92">
        <v>0</v>
      </c>
      <c r="QJ338" s="92">
        <v>0</v>
      </c>
      <c r="QK338" s="92">
        <v>0</v>
      </c>
      <c r="QL338" s="92">
        <v>0</v>
      </c>
      <c r="QM338" s="92">
        <v>0</v>
      </c>
      <c r="QN338" s="92">
        <v>0</v>
      </c>
      <c r="QO338" s="92">
        <v>0</v>
      </c>
      <c r="QP338" s="92">
        <v>0</v>
      </c>
      <c r="QQ338" s="92">
        <v>0</v>
      </c>
      <c r="QR338" s="92">
        <v>0</v>
      </c>
      <c r="QS338" s="92">
        <v>0</v>
      </c>
      <c r="QT338" s="92">
        <v>0</v>
      </c>
      <c r="QU338" s="92">
        <v>0</v>
      </c>
      <c r="QV338" s="92">
        <v>0</v>
      </c>
      <c r="QW338" s="92">
        <v>0</v>
      </c>
      <c r="QX338" s="92">
        <v>0</v>
      </c>
      <c r="QY338" s="92">
        <v>0</v>
      </c>
      <c r="QZ338" s="92">
        <v>0</v>
      </c>
      <c r="RA338" s="92">
        <v>0</v>
      </c>
      <c r="RB338" s="92">
        <v>0</v>
      </c>
      <c r="RC338" s="92">
        <v>0</v>
      </c>
      <c r="RD338" s="92">
        <v>0</v>
      </c>
      <c r="RE338" s="92">
        <v>0</v>
      </c>
      <c r="RF338" s="92">
        <v>0</v>
      </c>
      <c r="RG338" s="92">
        <v>0</v>
      </c>
      <c r="RH338" s="92">
        <v>0</v>
      </c>
      <c r="RI338" s="92">
        <v>0</v>
      </c>
      <c r="RJ338" s="92">
        <v>0</v>
      </c>
      <c r="RK338" s="92">
        <v>0</v>
      </c>
      <c r="RL338" s="92">
        <v>0</v>
      </c>
      <c r="RM338" s="92">
        <v>0</v>
      </c>
      <c r="RN338" s="92">
        <v>0</v>
      </c>
      <c r="RO338" s="92">
        <v>0</v>
      </c>
      <c r="RP338" s="92">
        <v>0</v>
      </c>
      <c r="RQ338" s="92">
        <v>0</v>
      </c>
      <c r="RR338" s="92">
        <v>0</v>
      </c>
      <c r="RS338" s="92">
        <v>0</v>
      </c>
      <c r="RT338" s="92">
        <v>0</v>
      </c>
      <c r="RU338" s="92">
        <v>0</v>
      </c>
      <c r="RV338" s="92">
        <v>0</v>
      </c>
      <c r="RW338" s="92">
        <v>0</v>
      </c>
      <c r="RX338" s="92">
        <v>0</v>
      </c>
      <c r="RY338" s="92">
        <v>0</v>
      </c>
      <c r="RZ338" s="92">
        <v>0</v>
      </c>
      <c r="SA338" s="92">
        <v>0</v>
      </c>
      <c r="SB338" s="92">
        <v>0</v>
      </c>
      <c r="SC338" s="92">
        <v>0</v>
      </c>
      <c r="SD338" s="92">
        <v>0</v>
      </c>
      <c r="SE338" s="92">
        <v>0</v>
      </c>
      <c r="SF338" s="92">
        <v>0</v>
      </c>
      <c r="SG338" s="92">
        <v>0</v>
      </c>
      <c r="SH338" s="92">
        <v>0</v>
      </c>
      <c r="SI338" s="92">
        <v>0</v>
      </c>
      <c r="SJ338" s="92">
        <v>0</v>
      </c>
      <c r="SK338" s="92">
        <v>0</v>
      </c>
      <c r="SL338" s="92">
        <v>0</v>
      </c>
      <c r="SM338" s="92">
        <v>0</v>
      </c>
      <c r="SN338" s="92">
        <v>0</v>
      </c>
      <c r="SO338" s="92">
        <v>0</v>
      </c>
      <c r="SP338" s="92">
        <v>0</v>
      </c>
      <c r="SQ338" s="92">
        <v>0</v>
      </c>
      <c r="SR338" s="92">
        <v>0</v>
      </c>
      <c r="SS338" s="92">
        <v>0</v>
      </c>
      <c r="ST338" s="92">
        <v>0</v>
      </c>
      <c r="SU338" s="92">
        <v>0</v>
      </c>
      <c r="SV338" s="92">
        <v>0</v>
      </c>
      <c r="SW338" s="92">
        <v>0</v>
      </c>
      <c r="SX338" s="92">
        <v>0</v>
      </c>
      <c r="SY338" s="92">
        <v>0</v>
      </c>
      <c r="SZ338" s="92">
        <v>0</v>
      </c>
      <c r="TA338" s="92">
        <v>0</v>
      </c>
      <c r="TB338" s="92">
        <v>0</v>
      </c>
      <c r="TC338" s="92">
        <v>1.0138849000000001</v>
      </c>
      <c r="TD338" s="92">
        <v>0</v>
      </c>
      <c r="TE338" s="92">
        <v>0</v>
      </c>
      <c r="TF338" s="92">
        <v>0</v>
      </c>
      <c r="TG338" s="92">
        <v>0</v>
      </c>
      <c r="TH338" s="92">
        <v>0</v>
      </c>
      <c r="TI338" s="92">
        <v>0</v>
      </c>
      <c r="TJ338" s="92">
        <v>0</v>
      </c>
      <c r="TK338" s="92">
        <v>0</v>
      </c>
      <c r="TL338" s="92">
        <v>0</v>
      </c>
      <c r="TM338" s="92">
        <v>0</v>
      </c>
      <c r="TN338" s="92">
        <v>0</v>
      </c>
      <c r="TO338" s="92">
        <v>0</v>
      </c>
      <c r="TP338" s="92">
        <v>6.9107696299999993E-2</v>
      </c>
      <c r="TQ338" s="92">
        <v>-66683879.193899997</v>
      </c>
      <c r="TR338" s="92">
        <v>0.18327664361111101</v>
      </c>
      <c r="TS338" s="92">
        <v>0.1001622325</v>
      </c>
      <c r="TT338" s="92">
        <v>1.0415867500000001E-5</v>
      </c>
      <c r="TU338" s="92">
        <v>5.79199863888889E-17</v>
      </c>
      <c r="TV338" s="92">
        <v>1.27144748055556E-16</v>
      </c>
      <c r="TW338" s="92">
        <v>5.3347446666666702E-17</v>
      </c>
      <c r="TX338" s="92">
        <v>8.8795419166666703E-14</v>
      </c>
      <c r="TY338" s="92">
        <v>1.8400960333333399E-14</v>
      </c>
      <c r="TZ338" s="92">
        <v>8.8384708611111203E-14</v>
      </c>
      <c r="UA338" s="92">
        <v>0</v>
      </c>
      <c r="UB338" s="92">
        <v>1.4221008166666699E-16</v>
      </c>
      <c r="UC338" s="92">
        <v>3.5888714722222302E-18</v>
      </c>
      <c r="UD338" s="92">
        <v>1.5058202E-18</v>
      </c>
      <c r="UE338" s="92">
        <v>3.7110129166666703E-14</v>
      </c>
      <c r="UF338" s="92">
        <v>4.53358336111112E-15</v>
      </c>
      <c r="UG338" s="92">
        <v>1.3565810166666701E-15</v>
      </c>
      <c r="UH338" s="92">
        <v>6.1955756944444506E-11</v>
      </c>
      <c r="UI338" s="92">
        <v>3.7058008611111098E-9</v>
      </c>
      <c r="UJ338" s="92">
        <v>4.5397372777777799E-6</v>
      </c>
      <c r="UK338" s="92">
        <v>3.04146555555556E-8</v>
      </c>
      <c r="UL338" s="92">
        <v>2.3507574944444502E-9</v>
      </c>
      <c r="UM338" s="92">
        <v>1.0408218888888899E-14</v>
      </c>
      <c r="UN338" s="92">
        <v>6.2274835555555603E-12</v>
      </c>
      <c r="UO338" s="92">
        <v>1.6827839694444499E-12</v>
      </c>
      <c r="UP338" s="92">
        <v>4.4413083055555602E-4</v>
      </c>
      <c r="UQ338" s="92">
        <v>2.7078444305555599E-15</v>
      </c>
      <c r="UR338" s="92">
        <v>0</v>
      </c>
      <c r="US338" s="92">
        <v>0</v>
      </c>
      <c r="UT338" s="92">
        <v>0</v>
      </c>
      <c r="UU338" s="92">
        <v>0</v>
      </c>
      <c r="UV338" s="92">
        <v>1.00122537777778E-8</v>
      </c>
      <c r="UW338" s="92">
        <v>0</v>
      </c>
      <c r="UX338" s="92">
        <v>0</v>
      </c>
      <c r="UY338" s="92">
        <v>0</v>
      </c>
      <c r="UZ338" s="92">
        <v>0</v>
      </c>
      <c r="VA338" s="92">
        <v>2.9773143055555599E-15</v>
      </c>
      <c r="VB338" s="92">
        <v>0.59786509722222303</v>
      </c>
      <c r="VC338" s="92">
        <v>2.2118412333333399</v>
      </c>
      <c r="VD338" s="92">
        <v>0</v>
      </c>
      <c r="VE338" s="92">
        <v>7.8412298055555604E-8</v>
      </c>
      <c r="VF338" s="92">
        <v>0</v>
      </c>
      <c r="VG338" s="92">
        <v>9.0086664166666705E-2</v>
      </c>
      <c r="VH338" s="92">
        <v>9.3146358333333401E-2</v>
      </c>
      <c r="VI338" s="92">
        <v>2.3287761138888899E-3</v>
      </c>
      <c r="VJ338" s="92">
        <v>1.86596811388889E-9</v>
      </c>
      <c r="VK338" s="92">
        <v>0</v>
      </c>
      <c r="VL338" s="92">
        <v>0</v>
      </c>
      <c r="VM338" s="92">
        <v>0</v>
      </c>
      <c r="VN338" s="92">
        <v>0</v>
      </c>
      <c r="VO338" s="92">
        <v>0</v>
      </c>
      <c r="VP338" s="92">
        <v>0</v>
      </c>
      <c r="VQ338" s="92">
        <v>0</v>
      </c>
      <c r="VR338" s="92">
        <v>0</v>
      </c>
      <c r="VS338" s="92">
        <v>0</v>
      </c>
      <c r="VT338" s="92">
        <v>0</v>
      </c>
      <c r="VU338" s="92">
        <v>0</v>
      </c>
      <c r="VV338" s="92">
        <v>0</v>
      </c>
      <c r="VW338" s="92">
        <v>0</v>
      </c>
      <c r="VX338" s="92">
        <v>0</v>
      </c>
      <c r="VY338" s="92">
        <v>0</v>
      </c>
      <c r="VZ338" s="92">
        <v>0</v>
      </c>
      <c r="WA338" s="92">
        <v>0</v>
      </c>
      <c r="WB338" s="92">
        <v>0</v>
      </c>
      <c r="WC338" s="92">
        <v>0</v>
      </c>
    </row>
    <row r="339" spans="2:601" ht="13.5" customHeight="1">
      <c r="B339" s="851" t="s">
        <v>2437</v>
      </c>
      <c r="C339" s="92">
        <v>0</v>
      </c>
      <c r="D339" s="92">
        <v>318397.18800000002</v>
      </c>
      <c r="E339" s="92">
        <v>-43.934200199999999</v>
      </c>
      <c r="F339" s="92">
        <v>360.58403700000002</v>
      </c>
      <c r="G339" s="92">
        <v>3.7497123E-2</v>
      </c>
      <c r="H339" s="92">
        <v>2.08511951E-13</v>
      </c>
      <c r="I339" s="92">
        <v>4.5772109300000004E-13</v>
      </c>
      <c r="J339" s="92">
        <v>1.9205080800000001E-13</v>
      </c>
      <c r="K339" s="92">
        <v>3.1966350899999999E-10</v>
      </c>
      <c r="L339" s="92">
        <v>6.6243457200000001E-11</v>
      </c>
      <c r="M339" s="92">
        <v>3.18184951E-10</v>
      </c>
      <c r="N339" s="92">
        <v>0</v>
      </c>
      <c r="O339" s="92">
        <v>5.1195629400000005E-13</v>
      </c>
      <c r="P339" s="92">
        <v>1.29199373E-14</v>
      </c>
      <c r="Q339" s="92">
        <v>5.4209527200000002E-15</v>
      </c>
      <c r="R339" s="92">
        <v>1.33596465E-10</v>
      </c>
      <c r="S339" s="92">
        <v>1.6320900100000001E-11</v>
      </c>
      <c r="T339" s="92">
        <v>4.88369166E-12</v>
      </c>
      <c r="U339" s="92">
        <v>2.23040725E-7</v>
      </c>
      <c r="V339" s="92">
        <v>1.33408831E-5</v>
      </c>
      <c r="W339" s="92">
        <v>1.6343054199999998E-2</v>
      </c>
      <c r="X339" s="92">
        <v>1.0949276E-4</v>
      </c>
      <c r="Y339" s="92">
        <v>8.4627269800000003E-6</v>
      </c>
      <c r="Z339" s="92">
        <v>3.7469588000000002E-11</v>
      </c>
      <c r="AA339" s="92">
        <v>2.2418940800000001E-8</v>
      </c>
      <c r="AB339" s="92">
        <v>6.0580222900000002E-9</v>
      </c>
      <c r="AC339" s="92">
        <v>1.59887099</v>
      </c>
      <c r="AD339" s="92">
        <v>9.7482399500000004E-12</v>
      </c>
      <c r="AE339" s="92">
        <v>0</v>
      </c>
      <c r="AF339" s="92">
        <v>0</v>
      </c>
      <c r="AG339" s="92">
        <v>0</v>
      </c>
      <c r="AH339" s="92">
        <v>0</v>
      </c>
      <c r="AI339" s="92">
        <v>3.6044113600000001E-5</v>
      </c>
      <c r="AJ339" s="92">
        <v>0</v>
      </c>
      <c r="AK339" s="92">
        <v>0</v>
      </c>
      <c r="AL339" s="92">
        <v>0</v>
      </c>
      <c r="AM339" s="92">
        <v>0</v>
      </c>
      <c r="AN339" s="92">
        <v>1.0718331499999999E-11</v>
      </c>
      <c r="AO339" s="92">
        <v>2152.3143500000001</v>
      </c>
      <c r="AP339" s="92">
        <v>7962.6284400000004</v>
      </c>
      <c r="AQ339" s="92">
        <v>0</v>
      </c>
      <c r="AR339" s="92">
        <v>2.8228427299999999E-4</v>
      </c>
      <c r="AS339" s="92">
        <v>0</v>
      </c>
      <c r="AT339" s="92">
        <v>324.31199099999998</v>
      </c>
      <c r="AU339" s="92">
        <v>335.32688999999999</v>
      </c>
      <c r="AV339" s="92">
        <v>8.3835940099999995</v>
      </c>
      <c r="AW339" s="92">
        <v>6.71748521E-6</v>
      </c>
      <c r="AX339" s="92">
        <v>0</v>
      </c>
      <c r="AY339" s="92">
        <v>0</v>
      </c>
      <c r="AZ339" s="92">
        <v>0</v>
      </c>
      <c r="BA339" s="92">
        <v>0</v>
      </c>
      <c r="BB339" s="92">
        <v>0</v>
      </c>
      <c r="BC339" s="92">
        <v>0</v>
      </c>
      <c r="BD339" s="92">
        <v>0</v>
      </c>
      <c r="BE339" s="92">
        <v>0</v>
      </c>
      <c r="BF339" s="92">
        <v>0</v>
      </c>
      <c r="BG339" s="92">
        <v>0</v>
      </c>
      <c r="BH339" s="92">
        <v>0</v>
      </c>
      <c r="BI339" s="92">
        <v>0</v>
      </c>
      <c r="BJ339" s="92">
        <v>0</v>
      </c>
      <c r="BK339" s="92">
        <v>0</v>
      </c>
      <c r="BL339" s="92">
        <v>0</v>
      </c>
      <c r="BM339" s="92">
        <v>0</v>
      </c>
      <c r="BN339" s="92">
        <v>0</v>
      </c>
      <c r="BO339" s="92">
        <v>0</v>
      </c>
      <c r="BP339" s="92">
        <v>3.2353296300000001E-2</v>
      </c>
      <c r="BQ339" s="92">
        <v>3.36441829E-6</v>
      </c>
      <c r="BR339" s="92">
        <v>1.87086732E-17</v>
      </c>
      <c r="BS339" s="92">
        <v>4.1068889900000002E-17</v>
      </c>
      <c r="BT339" s="92">
        <v>1.7231702100000002E-17</v>
      </c>
      <c r="BU339" s="92">
        <v>2.8681713900000001E-14</v>
      </c>
      <c r="BV339" s="92">
        <v>5.9436746299999998E-15</v>
      </c>
      <c r="BW339" s="92">
        <v>2.8549050800000003E-14</v>
      </c>
      <c r="BX339" s="92">
        <v>0</v>
      </c>
      <c r="BY339" s="92">
        <v>4.5935127299999999E-17</v>
      </c>
      <c r="BZ339" s="92">
        <v>1.15923756E-18</v>
      </c>
      <c r="CA339" s="92">
        <v>4.8639338200000002E-19</v>
      </c>
      <c r="CB339" s="92">
        <v>1.19869034E-14</v>
      </c>
      <c r="CC339" s="92">
        <v>1.4643879400000001E-15</v>
      </c>
      <c r="CD339" s="92">
        <v>4.3818779200000002E-16</v>
      </c>
      <c r="CE339" s="92">
        <v>2.0012263199999998E-11</v>
      </c>
      <c r="CF339" s="92">
        <v>1.19700679E-9</v>
      </c>
      <c r="CG339" s="92">
        <v>1.46637571E-6</v>
      </c>
      <c r="CH339" s="92">
        <v>9.8242055399999995E-9</v>
      </c>
      <c r="CI339" s="92">
        <v>7.5931567899999996E-10</v>
      </c>
      <c r="CJ339" s="92">
        <v>3.3619477200000001E-15</v>
      </c>
      <c r="CK339" s="92">
        <v>2.01153284E-12</v>
      </c>
      <c r="CL339" s="92">
        <v>5.4355426100000003E-13</v>
      </c>
      <c r="CM339" s="92">
        <v>1.4345822799999999E-4</v>
      </c>
      <c r="CN339" s="92">
        <v>8.7465794999999997E-16</v>
      </c>
      <c r="CO339" s="92">
        <v>0</v>
      </c>
      <c r="CP339" s="92">
        <v>0</v>
      </c>
      <c r="CQ339" s="92">
        <v>0</v>
      </c>
      <c r="CR339" s="92">
        <v>0</v>
      </c>
      <c r="CS339" s="92">
        <v>3.23404745E-9</v>
      </c>
      <c r="CT339" s="92">
        <v>0</v>
      </c>
      <c r="CU339" s="92">
        <v>0</v>
      </c>
      <c r="CV339" s="92">
        <v>0</v>
      </c>
      <c r="CW339" s="92">
        <v>0</v>
      </c>
      <c r="CX339" s="92">
        <v>9.6169912900000007E-16</v>
      </c>
      <c r="CY339" s="92">
        <v>0.19311576899999999</v>
      </c>
      <c r="CZ339" s="92">
        <v>0.71444448500000002</v>
      </c>
      <c r="DA339" s="92">
        <v>0</v>
      </c>
      <c r="DB339" s="92">
        <v>2.5327872999999999E-8</v>
      </c>
      <c r="DC339" s="92">
        <v>0</v>
      </c>
      <c r="DD339" s="92">
        <v>2.90987976E-2</v>
      </c>
      <c r="DE339" s="92">
        <v>3.0087106200000002E-2</v>
      </c>
      <c r="DF339" s="92">
        <v>7.5221549599999995E-4</v>
      </c>
      <c r="DG339" s="92">
        <v>6.02724377E-10</v>
      </c>
      <c r="DH339" s="92">
        <v>0</v>
      </c>
      <c r="DI339" s="92">
        <v>0</v>
      </c>
      <c r="DJ339" s="92">
        <v>0</v>
      </c>
      <c r="DK339" s="92">
        <v>0</v>
      </c>
      <c r="DL339" s="92">
        <v>0</v>
      </c>
      <c r="DM339" s="92">
        <v>0</v>
      </c>
      <c r="DN339" s="92">
        <v>0</v>
      </c>
      <c r="DO339" s="92">
        <v>0</v>
      </c>
      <c r="DP339" s="92">
        <v>0</v>
      </c>
      <c r="DQ339" s="92">
        <v>0</v>
      </c>
      <c r="DR339" s="92">
        <v>0</v>
      </c>
      <c r="DS339" s="92">
        <v>0</v>
      </c>
      <c r="DT339" s="92">
        <v>0</v>
      </c>
      <c r="DU339" s="92">
        <v>0</v>
      </c>
      <c r="DV339" s="92">
        <v>0</v>
      </c>
      <c r="DW339" s="92">
        <v>0</v>
      </c>
      <c r="DX339" s="92">
        <v>0</v>
      </c>
      <c r="DY339" s="92">
        <v>0</v>
      </c>
      <c r="DZ339" s="92">
        <v>6496.0223999999998</v>
      </c>
      <c r="EA339" s="92">
        <v>1.72745646</v>
      </c>
      <c r="EB339" s="92">
        <v>3.7565029300000002E-11</v>
      </c>
      <c r="EC339" s="92">
        <v>8.2461970299999996E-11</v>
      </c>
      <c r="ED339" s="92">
        <v>3.4599428099999998E-11</v>
      </c>
      <c r="EE339" s="92">
        <v>4.7991530200000003E-8</v>
      </c>
      <c r="EF339" s="92">
        <v>9.9452229699999995E-9</v>
      </c>
      <c r="EG339" s="92">
        <v>1.0891473399999999E-7</v>
      </c>
      <c r="EH339" s="92">
        <v>0</v>
      </c>
      <c r="EI339" s="92">
        <v>8.30098222E-11</v>
      </c>
      <c r="EJ339" s="92">
        <v>2.0948696500000001E-12</v>
      </c>
      <c r="EK339" s="92">
        <v>8.78966285E-13</v>
      </c>
      <c r="EL339" s="92">
        <v>1.76502467E-8</v>
      </c>
      <c r="EM339" s="92">
        <v>2.1562539900000001E-9</v>
      </c>
      <c r="EN339" s="92">
        <v>8.7983456E-10</v>
      </c>
      <c r="EO339" s="92">
        <v>3.3935583899999999E-5</v>
      </c>
      <c r="EP339" s="92">
        <v>1.68241876E-3</v>
      </c>
      <c r="EQ339" s="92">
        <v>1.5703315200000001</v>
      </c>
      <c r="ER339" s="92">
        <v>6.5753205299999996E-3</v>
      </c>
      <c r="ES339" s="92">
        <v>7.62312629E-4</v>
      </c>
      <c r="ET339" s="92">
        <v>5.7008959E-9</v>
      </c>
      <c r="EU339" s="92">
        <v>2.0646660800000001E-6</v>
      </c>
      <c r="EV339" s="92">
        <v>7.1538724799999997E-7</v>
      </c>
      <c r="EW339" s="92">
        <v>27.229668400000001</v>
      </c>
      <c r="EX339" s="92">
        <v>9.5610230500000007E-10</v>
      </c>
      <c r="EY339" s="92">
        <v>0</v>
      </c>
      <c r="EZ339" s="92">
        <v>0</v>
      </c>
      <c r="FA339" s="92">
        <v>0</v>
      </c>
      <c r="FB339" s="92">
        <v>0</v>
      </c>
      <c r="FC339" s="92">
        <v>3.0635589800000001E-3</v>
      </c>
      <c r="FD339" s="92">
        <v>0</v>
      </c>
      <c r="FE339" s="92">
        <v>0</v>
      </c>
      <c r="FF339" s="92">
        <v>0</v>
      </c>
      <c r="FG339" s="92">
        <v>0</v>
      </c>
      <c r="FH339" s="92">
        <v>3.0275723700000001E-9</v>
      </c>
      <c r="FI339" s="92">
        <v>68871.4764</v>
      </c>
      <c r="FJ339" s="92">
        <v>223060.93299999999</v>
      </c>
      <c r="FK339" s="92">
        <v>0</v>
      </c>
      <c r="FL339" s="92">
        <v>1.2986640400000001E-2</v>
      </c>
      <c r="FM339" s="92">
        <v>0</v>
      </c>
      <c r="FN339" s="92">
        <v>14272.9059</v>
      </c>
      <c r="FO339" s="92">
        <v>5379.5688200000004</v>
      </c>
      <c r="FP339" s="92">
        <v>285.72864499999997</v>
      </c>
      <c r="FQ339" s="92">
        <v>4.3035434600000001E-4</v>
      </c>
      <c r="FR339" s="92">
        <v>0</v>
      </c>
      <c r="FS339" s="92">
        <v>0</v>
      </c>
      <c r="FT339" s="92">
        <v>0</v>
      </c>
      <c r="FU339" s="92">
        <v>0</v>
      </c>
      <c r="FV339" s="92">
        <v>0</v>
      </c>
      <c r="FW339" s="92">
        <v>0</v>
      </c>
      <c r="FX339" s="92">
        <v>0</v>
      </c>
      <c r="FY339" s="92">
        <v>0</v>
      </c>
      <c r="FZ339" s="92">
        <v>0</v>
      </c>
      <c r="GA339" s="92">
        <v>0</v>
      </c>
      <c r="GB339" s="92">
        <v>0</v>
      </c>
      <c r="GC339" s="92">
        <v>0</v>
      </c>
      <c r="GD339" s="92">
        <v>0</v>
      </c>
      <c r="GE339" s="92">
        <v>0</v>
      </c>
      <c r="GF339" s="92">
        <v>0</v>
      </c>
      <c r="GG339" s="92">
        <v>0</v>
      </c>
      <c r="GH339" s="92">
        <v>0</v>
      </c>
      <c r="GI339" s="92">
        <v>0</v>
      </c>
      <c r="GJ339" s="92">
        <v>2.04022606E-2</v>
      </c>
      <c r="GK339" s="92">
        <v>5.4254765099999997E-6</v>
      </c>
      <c r="GL339" s="92">
        <v>1.1798166200000001E-16</v>
      </c>
      <c r="GM339" s="92">
        <v>2.5899088799999999E-16</v>
      </c>
      <c r="GN339" s="92">
        <v>1.08667505E-16</v>
      </c>
      <c r="GO339" s="92">
        <v>1.50728499E-13</v>
      </c>
      <c r="GP339" s="92">
        <v>3.12352726E-14</v>
      </c>
      <c r="GQ339" s="92">
        <v>3.4207191E-13</v>
      </c>
      <c r="GR339" s="92">
        <v>0</v>
      </c>
      <c r="GS339" s="92">
        <v>2.60711544E-16</v>
      </c>
      <c r="GT339" s="92">
        <v>6.5794225800000003E-18</v>
      </c>
      <c r="GU339" s="92">
        <v>2.7605968900000002E-18</v>
      </c>
      <c r="GV339" s="92">
        <v>5.54346814E-14</v>
      </c>
      <c r="GW339" s="92">
        <v>6.7722143199999997E-15</v>
      </c>
      <c r="GX339" s="92">
        <v>2.7633239000000002E-15</v>
      </c>
      <c r="GY339" s="92">
        <v>1.06582549E-10</v>
      </c>
      <c r="GZ339" s="92">
        <v>5.2840252000000001E-9</v>
      </c>
      <c r="HA339" s="92">
        <v>4.9319892799999996E-6</v>
      </c>
      <c r="HB339" s="92">
        <v>2.06513147E-8</v>
      </c>
      <c r="HC339" s="92">
        <v>2.3942191000000002E-9</v>
      </c>
      <c r="HD339" s="92">
        <v>1.7904982000000001E-14</v>
      </c>
      <c r="HE339" s="92">
        <v>6.4845612800000002E-12</v>
      </c>
      <c r="HF339" s="92">
        <v>2.2468390899999999E-12</v>
      </c>
      <c r="HG339" s="92">
        <v>8.5521070699999996E-5</v>
      </c>
      <c r="HH339" s="92">
        <v>3.0028604E-15</v>
      </c>
      <c r="HI339" s="92">
        <v>0</v>
      </c>
      <c r="HJ339" s="92">
        <v>0</v>
      </c>
      <c r="HK339" s="92">
        <v>0</v>
      </c>
      <c r="HL339" s="92">
        <v>0</v>
      </c>
      <c r="HM339" s="92">
        <v>9.6218154599999998E-9</v>
      </c>
      <c r="HN339" s="92">
        <v>0</v>
      </c>
      <c r="HO339" s="92">
        <v>0</v>
      </c>
      <c r="HP339" s="92">
        <v>0</v>
      </c>
      <c r="HQ339" s="92">
        <v>0</v>
      </c>
      <c r="HR339" s="92">
        <v>9.5087912000000002E-15</v>
      </c>
      <c r="HS339" s="92">
        <v>0.21630679899999999</v>
      </c>
      <c r="HT339" s="92">
        <v>0.70057444400000002</v>
      </c>
      <c r="HU339" s="92">
        <v>0</v>
      </c>
      <c r="HV339" s="92">
        <v>4.0787547500000001E-8</v>
      </c>
      <c r="HW339" s="92">
        <v>0</v>
      </c>
      <c r="HX339" s="92">
        <v>4.4827361599999997E-2</v>
      </c>
      <c r="HY339" s="92">
        <v>1.6895779900000001E-2</v>
      </c>
      <c r="HZ339" s="92">
        <v>8.9739688699999999E-4</v>
      </c>
      <c r="IA339" s="92">
        <v>1.35162735E-9</v>
      </c>
      <c r="IB339" s="92">
        <v>0</v>
      </c>
      <c r="IC339" s="92">
        <v>0</v>
      </c>
      <c r="ID339" s="92">
        <v>0</v>
      </c>
      <c r="IE339" s="92">
        <v>0</v>
      </c>
      <c r="IF339" s="92">
        <v>0</v>
      </c>
      <c r="IG339" s="92">
        <v>0</v>
      </c>
      <c r="IH339" s="92">
        <v>0</v>
      </c>
      <c r="II339" s="92">
        <v>0</v>
      </c>
      <c r="IJ339" s="92">
        <v>0</v>
      </c>
      <c r="IK339" s="92">
        <v>0</v>
      </c>
      <c r="IL339" s="92">
        <v>0</v>
      </c>
      <c r="IM339" s="92">
        <v>0</v>
      </c>
      <c r="IN339" s="92">
        <v>0</v>
      </c>
      <c r="IO339" s="92">
        <v>0</v>
      </c>
      <c r="IP339" s="92">
        <v>0</v>
      </c>
      <c r="IQ339" s="92">
        <v>0</v>
      </c>
      <c r="IR339" s="92">
        <v>0</v>
      </c>
      <c r="IS339" s="92">
        <v>0</v>
      </c>
      <c r="IT339" s="92">
        <v>11145.202499999999</v>
      </c>
      <c r="IU339" s="92">
        <v>318397.18800000002</v>
      </c>
      <c r="IV339" s="92">
        <v>6989204.1799999997</v>
      </c>
      <c r="IW339" s="92">
        <v>191.76014699999999</v>
      </c>
      <c r="IX339" s="92">
        <v>1.0138849000000001</v>
      </c>
      <c r="IY339" s="92">
        <v>1</v>
      </c>
      <c r="IZ339" s="92">
        <v>0</v>
      </c>
      <c r="JA339" s="92">
        <v>0</v>
      </c>
      <c r="JB339" s="92">
        <v>-3941.9831399999998</v>
      </c>
      <c r="JC339" s="92">
        <v>-137.98551599999999</v>
      </c>
      <c r="JD339" s="92">
        <v>-43.934200199999999</v>
      </c>
      <c r="JE339" s="92">
        <v>4.0294983100000001</v>
      </c>
      <c r="JF339" s="92">
        <v>0.141048904</v>
      </c>
      <c r="JG339" s="92">
        <v>2.6577185300000001E-5</v>
      </c>
      <c r="JH339" s="92">
        <v>7.5925951799999997E-4</v>
      </c>
      <c r="JI339" s="92">
        <v>28.568093600000001</v>
      </c>
      <c r="JJ339" s="92">
        <v>0</v>
      </c>
      <c r="JK339" s="92">
        <v>0</v>
      </c>
      <c r="JL339" s="92">
        <v>0</v>
      </c>
      <c r="JM339" s="92">
        <v>0</v>
      </c>
      <c r="JN339" s="92">
        <v>0</v>
      </c>
      <c r="JO339" s="92">
        <v>0</v>
      </c>
      <c r="JP339" s="92">
        <v>0</v>
      </c>
      <c r="JQ339" s="92">
        <v>0</v>
      </c>
      <c r="JR339" s="92">
        <v>0</v>
      </c>
      <c r="JS339" s="92">
        <v>0</v>
      </c>
      <c r="JT339" s="92">
        <v>0</v>
      </c>
      <c r="JU339" s="92">
        <v>0</v>
      </c>
      <c r="JV339" s="92">
        <v>0</v>
      </c>
      <c r="JW339" s="92">
        <v>0</v>
      </c>
      <c r="JX339" s="92">
        <v>0</v>
      </c>
      <c r="JY339" s="92">
        <v>0</v>
      </c>
      <c r="JZ339" s="92">
        <v>0</v>
      </c>
      <c r="KA339" s="92">
        <v>0</v>
      </c>
      <c r="KB339" s="92">
        <v>0</v>
      </c>
      <c r="KC339" s="92">
        <v>0</v>
      </c>
      <c r="KD339" s="92">
        <v>0</v>
      </c>
      <c r="KE339" s="92">
        <v>0</v>
      </c>
      <c r="KF339" s="92">
        <v>0</v>
      </c>
      <c r="KG339" s="92">
        <v>0</v>
      </c>
      <c r="KH339" s="92">
        <v>0</v>
      </c>
      <c r="KI339" s="92">
        <v>0</v>
      </c>
      <c r="KJ339" s="92">
        <v>0</v>
      </c>
      <c r="KK339" s="92">
        <v>0</v>
      </c>
      <c r="KL339" s="92">
        <v>0</v>
      </c>
      <c r="KM339" s="92">
        <v>0</v>
      </c>
      <c r="KN339" s="92">
        <v>0</v>
      </c>
      <c r="KO339" s="92">
        <v>0</v>
      </c>
      <c r="KP339" s="92">
        <v>0</v>
      </c>
      <c r="KQ339" s="92">
        <v>0</v>
      </c>
      <c r="KR339" s="92">
        <v>0</v>
      </c>
      <c r="KS339" s="92">
        <v>0</v>
      </c>
      <c r="KT339" s="92">
        <v>0</v>
      </c>
      <c r="KU339" s="92">
        <v>0</v>
      </c>
      <c r="KV339" s="92">
        <v>0</v>
      </c>
      <c r="KW339" s="92">
        <v>0</v>
      </c>
      <c r="KX339" s="92">
        <v>0</v>
      </c>
      <c r="KY339" s="92">
        <v>0</v>
      </c>
      <c r="KZ339" s="92">
        <v>0</v>
      </c>
      <c r="LA339" s="92">
        <v>0</v>
      </c>
      <c r="LB339" s="92">
        <v>0</v>
      </c>
      <c r="LC339" s="92">
        <v>0</v>
      </c>
      <c r="LD339" s="92">
        <v>0</v>
      </c>
      <c r="LE339" s="92">
        <v>0</v>
      </c>
      <c r="LF339" s="92">
        <v>0</v>
      </c>
      <c r="LG339" s="92">
        <v>0</v>
      </c>
      <c r="LH339" s="92">
        <v>0</v>
      </c>
      <c r="LI339" s="92">
        <v>0</v>
      </c>
      <c r="LJ339" s="92">
        <v>0</v>
      </c>
      <c r="LK339" s="92">
        <v>0</v>
      </c>
      <c r="LL339" s="92">
        <v>0</v>
      </c>
      <c r="LM339" s="92">
        <v>0</v>
      </c>
      <c r="LN339" s="92">
        <v>0</v>
      </c>
      <c r="LO339" s="92">
        <v>0</v>
      </c>
      <c r="LP339" s="92">
        <v>0</v>
      </c>
      <c r="LQ339" s="92">
        <v>0</v>
      </c>
      <c r="LR339" s="92">
        <v>0</v>
      </c>
      <c r="LS339" s="92">
        <v>0</v>
      </c>
      <c r="LT339" s="92">
        <v>0</v>
      </c>
      <c r="LU339" s="92">
        <v>0</v>
      </c>
      <c r="LV339" s="92">
        <v>0</v>
      </c>
      <c r="LW339" s="92">
        <v>0</v>
      </c>
      <c r="LX339" s="92">
        <v>0</v>
      </c>
      <c r="LY339" s="92">
        <v>0</v>
      </c>
      <c r="LZ339" s="92">
        <v>0</v>
      </c>
      <c r="MA339" s="92">
        <v>0</v>
      </c>
      <c r="MB339" s="92">
        <v>0</v>
      </c>
      <c r="MC339" s="92">
        <v>0</v>
      </c>
      <c r="MD339" s="92">
        <v>0</v>
      </c>
      <c r="ME339" s="92">
        <v>0</v>
      </c>
      <c r="MF339" s="92">
        <v>0</v>
      </c>
      <c r="MG339" s="92">
        <v>0</v>
      </c>
      <c r="MH339" s="92">
        <v>0</v>
      </c>
      <c r="MI339" s="92">
        <v>0</v>
      </c>
      <c r="MJ339" s="92">
        <v>0</v>
      </c>
      <c r="MK339" s="92">
        <v>0</v>
      </c>
      <c r="ML339" s="92">
        <v>0</v>
      </c>
      <c r="MM339" s="92">
        <v>0</v>
      </c>
      <c r="MN339" s="92">
        <v>0</v>
      </c>
      <c r="MO339" s="92">
        <v>0</v>
      </c>
      <c r="MP339" s="92">
        <v>0</v>
      </c>
      <c r="MQ339" s="92">
        <v>0</v>
      </c>
      <c r="MR339" s="92">
        <v>0</v>
      </c>
      <c r="MS339" s="92">
        <v>0</v>
      </c>
      <c r="MT339" s="92">
        <v>0</v>
      </c>
      <c r="MU339" s="92">
        <v>0</v>
      </c>
      <c r="MV339" s="92">
        <v>0</v>
      </c>
      <c r="MW339" s="92">
        <v>0</v>
      </c>
      <c r="MX339" s="92">
        <v>0</v>
      </c>
      <c r="MY339" s="92">
        <v>0</v>
      </c>
      <c r="MZ339" s="92">
        <v>0</v>
      </c>
      <c r="NA339" s="92">
        <v>0</v>
      </c>
      <c r="NB339" s="92">
        <v>0</v>
      </c>
      <c r="NC339" s="92">
        <v>0</v>
      </c>
      <c r="ND339" s="92">
        <v>0</v>
      </c>
      <c r="NE339" s="92">
        <v>0</v>
      </c>
      <c r="NF339" s="92">
        <v>0</v>
      </c>
      <c r="NG339" s="92">
        <v>0</v>
      </c>
      <c r="NH339" s="92">
        <v>0</v>
      </c>
      <c r="NI339" s="92">
        <v>0</v>
      </c>
      <c r="NJ339" s="92">
        <v>0</v>
      </c>
      <c r="NK339" s="92">
        <v>0</v>
      </c>
      <c r="NL339" s="92">
        <v>0</v>
      </c>
      <c r="NM339" s="92">
        <v>0</v>
      </c>
      <c r="NN339" s="92">
        <v>0</v>
      </c>
      <c r="NO339" s="92">
        <v>0</v>
      </c>
      <c r="NP339" s="92">
        <v>0</v>
      </c>
      <c r="NQ339" s="92">
        <v>0</v>
      </c>
      <c r="NR339" s="92">
        <v>0</v>
      </c>
      <c r="NS339" s="92">
        <v>0</v>
      </c>
      <c r="NT339" s="92">
        <v>0</v>
      </c>
      <c r="NU339" s="92">
        <v>0</v>
      </c>
      <c r="NV339" s="92">
        <v>0</v>
      </c>
      <c r="NW339" s="92">
        <v>0</v>
      </c>
      <c r="NX339" s="92">
        <v>0</v>
      </c>
      <c r="NY339" s="92">
        <v>0</v>
      </c>
      <c r="NZ339" s="92">
        <v>0</v>
      </c>
      <c r="OA339" s="92">
        <v>0</v>
      </c>
      <c r="OB339" s="92">
        <v>0</v>
      </c>
      <c r="OC339" s="92">
        <v>0</v>
      </c>
      <c r="OD339" s="92">
        <v>0</v>
      </c>
      <c r="OE339" s="92">
        <v>0</v>
      </c>
      <c r="OF339" s="92">
        <v>0</v>
      </c>
      <c r="OG339" s="92">
        <v>0</v>
      </c>
      <c r="OH339" s="92">
        <v>0</v>
      </c>
      <c r="OI339" s="92">
        <v>0</v>
      </c>
      <c r="OJ339" s="92">
        <v>0</v>
      </c>
      <c r="OK339" s="92">
        <v>0</v>
      </c>
      <c r="OL339" s="92">
        <v>0</v>
      </c>
      <c r="OM339" s="92">
        <v>0</v>
      </c>
      <c r="ON339" s="92">
        <v>0</v>
      </c>
      <c r="OO339" s="92">
        <v>0</v>
      </c>
      <c r="OP339" s="92">
        <v>0</v>
      </c>
      <c r="OQ339" s="92">
        <v>0</v>
      </c>
      <c r="OR339" s="92">
        <v>0</v>
      </c>
      <c r="OS339" s="92">
        <v>0</v>
      </c>
      <c r="OT339" s="92">
        <v>0</v>
      </c>
      <c r="OU339" s="92">
        <v>0</v>
      </c>
      <c r="OV339" s="92">
        <v>0</v>
      </c>
      <c r="OW339" s="92">
        <v>0</v>
      </c>
      <c r="OX339" s="92">
        <v>0</v>
      </c>
      <c r="OY339" s="92">
        <v>0</v>
      </c>
      <c r="OZ339" s="92">
        <v>0</v>
      </c>
      <c r="PA339" s="92">
        <v>0</v>
      </c>
      <c r="PB339" s="92">
        <v>0</v>
      </c>
      <c r="PC339" s="92">
        <v>0</v>
      </c>
      <c r="PD339" s="92">
        <v>0</v>
      </c>
      <c r="PE339" s="92">
        <v>0</v>
      </c>
      <c r="PF339" s="92">
        <v>0</v>
      </c>
      <c r="PG339" s="92">
        <v>0</v>
      </c>
      <c r="PH339" s="92">
        <v>0</v>
      </c>
      <c r="PI339" s="92">
        <v>0</v>
      </c>
      <c r="PJ339" s="92">
        <v>0</v>
      </c>
      <c r="PK339" s="92">
        <v>0</v>
      </c>
      <c r="PL339" s="92">
        <v>0</v>
      </c>
      <c r="PM339" s="92">
        <v>0</v>
      </c>
      <c r="PN339" s="92">
        <v>0</v>
      </c>
      <c r="PO339" s="92">
        <v>0</v>
      </c>
      <c r="PP339" s="92">
        <v>0</v>
      </c>
      <c r="PQ339" s="92">
        <v>0</v>
      </c>
      <c r="PR339" s="92">
        <v>0</v>
      </c>
      <c r="PS339" s="92">
        <v>0</v>
      </c>
      <c r="PT339" s="92">
        <v>0</v>
      </c>
      <c r="PU339" s="92">
        <v>0</v>
      </c>
      <c r="PV339" s="92">
        <v>0</v>
      </c>
      <c r="PW339" s="92">
        <v>0</v>
      </c>
      <c r="PX339" s="92">
        <v>0</v>
      </c>
      <c r="PY339" s="92">
        <v>0</v>
      </c>
      <c r="PZ339" s="92">
        <v>0</v>
      </c>
      <c r="QA339" s="92">
        <v>0</v>
      </c>
      <c r="QB339" s="92">
        <v>0</v>
      </c>
      <c r="QC339" s="92">
        <v>0</v>
      </c>
      <c r="QD339" s="92">
        <v>0</v>
      </c>
      <c r="QE339" s="92">
        <v>0</v>
      </c>
      <c r="QF339" s="92">
        <v>0</v>
      </c>
      <c r="QG339" s="92">
        <v>0</v>
      </c>
      <c r="QH339" s="92">
        <v>0</v>
      </c>
      <c r="QI339" s="92">
        <v>0</v>
      </c>
      <c r="QJ339" s="92">
        <v>0</v>
      </c>
      <c r="QK339" s="92">
        <v>0</v>
      </c>
      <c r="QL339" s="92">
        <v>0</v>
      </c>
      <c r="QM339" s="92">
        <v>0</v>
      </c>
      <c r="QN339" s="92">
        <v>0</v>
      </c>
      <c r="QO339" s="92">
        <v>0</v>
      </c>
      <c r="QP339" s="92">
        <v>0</v>
      </c>
      <c r="QQ339" s="92">
        <v>0</v>
      </c>
      <c r="QR339" s="92">
        <v>0</v>
      </c>
      <c r="QS339" s="92">
        <v>0</v>
      </c>
      <c r="QT339" s="92">
        <v>0</v>
      </c>
      <c r="QU339" s="92">
        <v>0</v>
      </c>
      <c r="QV339" s="92">
        <v>0</v>
      </c>
      <c r="QW339" s="92">
        <v>0</v>
      </c>
      <c r="QX339" s="92">
        <v>0</v>
      </c>
      <c r="QY339" s="92">
        <v>0</v>
      </c>
      <c r="QZ339" s="92">
        <v>0</v>
      </c>
      <c r="RA339" s="92">
        <v>0</v>
      </c>
      <c r="RB339" s="92">
        <v>0</v>
      </c>
      <c r="RC339" s="92">
        <v>0</v>
      </c>
      <c r="RD339" s="92">
        <v>0</v>
      </c>
      <c r="RE339" s="92">
        <v>0</v>
      </c>
      <c r="RF339" s="92">
        <v>0</v>
      </c>
      <c r="RG339" s="92">
        <v>0</v>
      </c>
      <c r="RH339" s="92">
        <v>0</v>
      </c>
      <c r="RI339" s="92">
        <v>0</v>
      </c>
      <c r="RJ339" s="92">
        <v>0</v>
      </c>
      <c r="RK339" s="92">
        <v>0</v>
      </c>
      <c r="RL339" s="92">
        <v>0</v>
      </c>
      <c r="RM339" s="92">
        <v>0</v>
      </c>
      <c r="RN339" s="92">
        <v>0</v>
      </c>
      <c r="RO339" s="92">
        <v>0</v>
      </c>
      <c r="RP339" s="92">
        <v>0</v>
      </c>
      <c r="RQ339" s="92">
        <v>0</v>
      </c>
      <c r="RR339" s="92">
        <v>0</v>
      </c>
      <c r="RS339" s="92">
        <v>0</v>
      </c>
      <c r="RT339" s="92">
        <v>0</v>
      </c>
      <c r="RU339" s="92">
        <v>0</v>
      </c>
      <c r="RV339" s="92">
        <v>0</v>
      </c>
      <c r="RW339" s="92">
        <v>0</v>
      </c>
      <c r="RX339" s="92">
        <v>0</v>
      </c>
      <c r="RY339" s="92">
        <v>0</v>
      </c>
      <c r="RZ339" s="92">
        <v>0</v>
      </c>
      <c r="SA339" s="92">
        <v>0</v>
      </c>
      <c r="SB339" s="92">
        <v>0</v>
      </c>
      <c r="SC339" s="92">
        <v>0</v>
      </c>
      <c r="SD339" s="92">
        <v>0</v>
      </c>
      <c r="SE339" s="92">
        <v>0</v>
      </c>
      <c r="SF339" s="92">
        <v>0</v>
      </c>
      <c r="SG339" s="92">
        <v>0</v>
      </c>
      <c r="SH339" s="92">
        <v>0</v>
      </c>
      <c r="SI339" s="92">
        <v>0</v>
      </c>
      <c r="SJ339" s="92">
        <v>0</v>
      </c>
      <c r="SK339" s="92">
        <v>0</v>
      </c>
      <c r="SL339" s="92">
        <v>0</v>
      </c>
      <c r="SM339" s="92">
        <v>0</v>
      </c>
      <c r="SN339" s="92">
        <v>0</v>
      </c>
      <c r="SO339" s="92">
        <v>0</v>
      </c>
      <c r="SP339" s="92">
        <v>0</v>
      </c>
      <c r="SQ339" s="92">
        <v>0</v>
      </c>
      <c r="SR339" s="92">
        <v>0</v>
      </c>
      <c r="SS339" s="92">
        <v>0</v>
      </c>
      <c r="ST339" s="92">
        <v>0</v>
      </c>
      <c r="SU339" s="92">
        <v>0</v>
      </c>
      <c r="SV339" s="92">
        <v>0</v>
      </c>
      <c r="SW339" s="92">
        <v>0</v>
      </c>
      <c r="SX339" s="92">
        <v>0</v>
      </c>
      <c r="SY339" s="92">
        <v>0</v>
      </c>
      <c r="SZ339" s="92">
        <v>0</v>
      </c>
      <c r="TA339" s="92">
        <v>0</v>
      </c>
      <c r="TB339" s="92">
        <v>0</v>
      </c>
      <c r="TC339" s="92">
        <v>1.0138849000000001</v>
      </c>
      <c r="TD339" s="92">
        <v>0</v>
      </c>
      <c r="TE339" s="92">
        <v>0</v>
      </c>
      <c r="TF339" s="92">
        <v>0</v>
      </c>
      <c r="TG339" s="92">
        <v>0</v>
      </c>
      <c r="TH339" s="92">
        <v>0</v>
      </c>
      <c r="TI339" s="92">
        <v>0</v>
      </c>
      <c r="TJ339" s="92">
        <v>0</v>
      </c>
      <c r="TK339" s="92">
        <v>0</v>
      </c>
      <c r="TL339" s="92">
        <v>0</v>
      </c>
      <c r="TM339" s="92">
        <v>0</v>
      </c>
      <c r="TN339" s="92">
        <v>0</v>
      </c>
      <c r="TO339" s="92">
        <v>0</v>
      </c>
      <c r="TP339" s="92">
        <v>6.9107696299999993E-2</v>
      </c>
      <c r="TQ339" s="92">
        <v>-66683879.193899997</v>
      </c>
      <c r="TR339" s="92">
        <v>0.18327664361111101</v>
      </c>
      <c r="TS339" s="92">
        <v>0.1001622325</v>
      </c>
      <c r="TT339" s="92">
        <v>1.0415867500000001E-5</v>
      </c>
      <c r="TU339" s="92">
        <v>5.79199863888889E-17</v>
      </c>
      <c r="TV339" s="92">
        <v>1.27144748055556E-16</v>
      </c>
      <c r="TW339" s="92">
        <v>5.3347446666666702E-17</v>
      </c>
      <c r="TX339" s="92">
        <v>8.8795419166666703E-14</v>
      </c>
      <c r="TY339" s="92">
        <v>1.8400960333333399E-14</v>
      </c>
      <c r="TZ339" s="92">
        <v>8.8384708611111203E-14</v>
      </c>
      <c r="UA339" s="92">
        <v>0</v>
      </c>
      <c r="UB339" s="92">
        <v>1.4221008166666699E-16</v>
      </c>
      <c r="UC339" s="92">
        <v>3.5888714722222302E-18</v>
      </c>
      <c r="UD339" s="92">
        <v>1.5058202E-18</v>
      </c>
      <c r="UE339" s="92">
        <v>3.7110129166666703E-14</v>
      </c>
      <c r="UF339" s="92">
        <v>4.53358336111112E-15</v>
      </c>
      <c r="UG339" s="92">
        <v>1.3565810166666701E-15</v>
      </c>
      <c r="UH339" s="92">
        <v>6.1955756944444506E-11</v>
      </c>
      <c r="UI339" s="92">
        <v>3.7058008611111098E-9</v>
      </c>
      <c r="UJ339" s="92">
        <v>4.5397372777777799E-6</v>
      </c>
      <c r="UK339" s="92">
        <v>3.04146555555556E-8</v>
      </c>
      <c r="UL339" s="92">
        <v>2.3507574944444502E-9</v>
      </c>
      <c r="UM339" s="92">
        <v>1.0408218888888899E-14</v>
      </c>
      <c r="UN339" s="92">
        <v>6.2274835555555603E-12</v>
      </c>
      <c r="UO339" s="92">
        <v>1.6827839694444499E-12</v>
      </c>
      <c r="UP339" s="92">
        <v>4.4413083055555602E-4</v>
      </c>
      <c r="UQ339" s="92">
        <v>2.7078444305555599E-15</v>
      </c>
      <c r="UR339" s="92">
        <v>0</v>
      </c>
      <c r="US339" s="92">
        <v>0</v>
      </c>
      <c r="UT339" s="92">
        <v>0</v>
      </c>
      <c r="UU339" s="92">
        <v>0</v>
      </c>
      <c r="UV339" s="92">
        <v>1.00122537777778E-8</v>
      </c>
      <c r="UW339" s="92">
        <v>0</v>
      </c>
      <c r="UX339" s="92">
        <v>0</v>
      </c>
      <c r="UY339" s="92">
        <v>0</v>
      </c>
      <c r="UZ339" s="92">
        <v>0</v>
      </c>
      <c r="VA339" s="92">
        <v>2.9773143055555599E-15</v>
      </c>
      <c r="VB339" s="92">
        <v>0.59786509722222303</v>
      </c>
      <c r="VC339" s="92">
        <v>2.2118412333333399</v>
      </c>
      <c r="VD339" s="92">
        <v>0</v>
      </c>
      <c r="VE339" s="92">
        <v>7.8412298055555604E-8</v>
      </c>
      <c r="VF339" s="92">
        <v>0</v>
      </c>
      <c r="VG339" s="92">
        <v>9.0086664166666705E-2</v>
      </c>
      <c r="VH339" s="92">
        <v>9.3146358333333401E-2</v>
      </c>
      <c r="VI339" s="92">
        <v>2.3287761138888899E-3</v>
      </c>
      <c r="VJ339" s="92">
        <v>1.86596811388889E-9</v>
      </c>
      <c r="VK339" s="92">
        <v>0</v>
      </c>
      <c r="VL339" s="92">
        <v>0</v>
      </c>
      <c r="VM339" s="92">
        <v>0</v>
      </c>
      <c r="VN339" s="92">
        <v>0</v>
      </c>
      <c r="VO339" s="92">
        <v>0</v>
      </c>
      <c r="VP339" s="92">
        <v>0</v>
      </c>
      <c r="VQ339" s="92">
        <v>0</v>
      </c>
      <c r="VR339" s="92">
        <v>0</v>
      </c>
      <c r="VS339" s="92">
        <v>0</v>
      </c>
      <c r="VT339" s="92">
        <v>0</v>
      </c>
      <c r="VU339" s="92">
        <v>0</v>
      </c>
      <c r="VV339" s="92">
        <v>0</v>
      </c>
      <c r="VW339" s="92">
        <v>0</v>
      </c>
      <c r="VX339" s="92">
        <v>0</v>
      </c>
      <c r="VY339" s="92">
        <v>0</v>
      </c>
      <c r="VZ339" s="92">
        <v>0</v>
      </c>
      <c r="WA339" s="92">
        <v>0</v>
      </c>
      <c r="WB339" s="92">
        <v>0</v>
      </c>
      <c r="WC339" s="92">
        <v>0</v>
      </c>
    </row>
    <row r="340" spans="2:601" ht="13.5" customHeight="1">
      <c r="B340" s="851" t="s">
        <v>2433</v>
      </c>
      <c r="C340" s="92">
        <v>0</v>
      </c>
      <c r="D340" s="92">
        <v>284480.68800000002</v>
      </c>
      <c r="E340" s="92">
        <v>-17.863024800000002</v>
      </c>
      <c r="F340" s="92">
        <v>309.27768900000001</v>
      </c>
      <c r="G340" s="92">
        <v>0</v>
      </c>
      <c r="H340" s="92">
        <v>0</v>
      </c>
      <c r="I340" s="92">
        <v>0</v>
      </c>
      <c r="J340" s="92">
        <v>0</v>
      </c>
      <c r="K340" s="92">
        <v>0</v>
      </c>
      <c r="L340" s="92">
        <v>0</v>
      </c>
      <c r="M340" s="92">
        <v>0</v>
      </c>
      <c r="N340" s="92">
        <v>0</v>
      </c>
      <c r="O340" s="92">
        <v>0</v>
      </c>
      <c r="P340" s="92">
        <v>0</v>
      </c>
      <c r="Q340" s="92">
        <v>0</v>
      </c>
      <c r="R340" s="92">
        <v>0</v>
      </c>
      <c r="S340" s="92">
        <v>0</v>
      </c>
      <c r="T340" s="92">
        <v>0</v>
      </c>
      <c r="U340" s="92">
        <v>0</v>
      </c>
      <c r="V340" s="92">
        <v>0</v>
      </c>
      <c r="W340" s="92">
        <v>0</v>
      </c>
      <c r="X340" s="92">
        <v>0</v>
      </c>
      <c r="Y340" s="92">
        <v>0</v>
      </c>
      <c r="Z340" s="92">
        <v>0</v>
      </c>
      <c r="AA340" s="92">
        <v>0</v>
      </c>
      <c r="AB340" s="92">
        <v>0</v>
      </c>
      <c r="AC340" s="92">
        <v>0</v>
      </c>
      <c r="AD340" s="92">
        <v>0</v>
      </c>
      <c r="AE340" s="92">
        <v>0</v>
      </c>
      <c r="AF340" s="92">
        <v>0</v>
      </c>
      <c r="AG340" s="92">
        <v>0</v>
      </c>
      <c r="AH340" s="92">
        <v>0</v>
      </c>
      <c r="AI340" s="92">
        <v>0</v>
      </c>
      <c r="AJ340" s="92">
        <v>0</v>
      </c>
      <c r="AK340" s="92">
        <v>0</v>
      </c>
      <c r="AL340" s="92">
        <v>0</v>
      </c>
      <c r="AM340" s="92">
        <v>0</v>
      </c>
      <c r="AN340" s="92">
        <v>0</v>
      </c>
      <c r="AO340" s="92">
        <v>2030.15861</v>
      </c>
      <c r="AP340" s="92">
        <v>7637.2633500000002</v>
      </c>
      <c r="AQ340" s="92">
        <v>0</v>
      </c>
      <c r="AR340" s="92">
        <v>0</v>
      </c>
      <c r="AS340" s="92">
        <v>0</v>
      </c>
      <c r="AT340" s="92">
        <v>0</v>
      </c>
      <c r="AU340" s="92">
        <v>0</v>
      </c>
      <c r="AV340" s="92">
        <v>0</v>
      </c>
      <c r="AW340" s="92">
        <v>0</v>
      </c>
      <c r="AX340" s="92">
        <v>0</v>
      </c>
      <c r="AY340" s="92">
        <v>0</v>
      </c>
      <c r="AZ340" s="92">
        <v>0</v>
      </c>
      <c r="BA340" s="92">
        <v>0</v>
      </c>
      <c r="BB340" s="92">
        <v>0</v>
      </c>
      <c r="BC340" s="92">
        <v>0</v>
      </c>
      <c r="BD340" s="92">
        <v>0</v>
      </c>
      <c r="BE340" s="92">
        <v>0</v>
      </c>
      <c r="BF340" s="92">
        <v>0</v>
      </c>
      <c r="BG340" s="92">
        <v>0</v>
      </c>
      <c r="BH340" s="92">
        <v>0</v>
      </c>
      <c r="BI340" s="92">
        <v>0</v>
      </c>
      <c r="BJ340" s="92">
        <v>0</v>
      </c>
      <c r="BK340" s="92">
        <v>0</v>
      </c>
      <c r="BL340" s="92">
        <v>0</v>
      </c>
      <c r="BM340" s="92">
        <v>0</v>
      </c>
      <c r="BN340" s="92">
        <v>0</v>
      </c>
      <c r="BO340" s="92">
        <v>0</v>
      </c>
      <c r="BP340" s="92">
        <v>3.1E-2</v>
      </c>
      <c r="BQ340" s="92">
        <v>0</v>
      </c>
      <c r="BR340" s="92">
        <v>0</v>
      </c>
      <c r="BS340" s="92">
        <v>0</v>
      </c>
      <c r="BT340" s="92">
        <v>0</v>
      </c>
      <c r="BU340" s="92">
        <v>0</v>
      </c>
      <c r="BV340" s="92">
        <v>0</v>
      </c>
      <c r="BW340" s="92">
        <v>0</v>
      </c>
      <c r="BX340" s="92">
        <v>0</v>
      </c>
      <c r="BY340" s="92">
        <v>0</v>
      </c>
      <c r="BZ340" s="92">
        <v>0</v>
      </c>
      <c r="CA340" s="92">
        <v>0</v>
      </c>
      <c r="CB340" s="92">
        <v>0</v>
      </c>
      <c r="CC340" s="92">
        <v>0</v>
      </c>
      <c r="CD340" s="92">
        <v>0</v>
      </c>
      <c r="CE340" s="92">
        <v>0</v>
      </c>
      <c r="CF340" s="92">
        <v>0</v>
      </c>
      <c r="CG340" s="92">
        <v>0</v>
      </c>
      <c r="CH340" s="92">
        <v>0</v>
      </c>
      <c r="CI340" s="92">
        <v>0</v>
      </c>
      <c r="CJ340" s="92">
        <v>0</v>
      </c>
      <c r="CK340" s="92">
        <v>0</v>
      </c>
      <c r="CL340" s="92">
        <v>0</v>
      </c>
      <c r="CM340" s="92">
        <v>0</v>
      </c>
      <c r="CN340" s="92">
        <v>0</v>
      </c>
      <c r="CO340" s="92">
        <v>0</v>
      </c>
      <c r="CP340" s="92">
        <v>0</v>
      </c>
      <c r="CQ340" s="92">
        <v>0</v>
      </c>
      <c r="CR340" s="92">
        <v>0</v>
      </c>
      <c r="CS340" s="92">
        <v>0</v>
      </c>
      <c r="CT340" s="92">
        <v>0</v>
      </c>
      <c r="CU340" s="92">
        <v>0</v>
      </c>
      <c r="CV340" s="92">
        <v>0</v>
      </c>
      <c r="CW340" s="92">
        <v>0</v>
      </c>
      <c r="CX340" s="92">
        <v>0</v>
      </c>
      <c r="CY340" s="92">
        <v>0.20349</v>
      </c>
      <c r="CZ340" s="92">
        <v>0.76551000000000002</v>
      </c>
      <c r="DA340" s="92">
        <v>0</v>
      </c>
      <c r="DB340" s="92">
        <v>0</v>
      </c>
      <c r="DC340" s="92">
        <v>0</v>
      </c>
      <c r="DD340" s="92">
        <v>0</v>
      </c>
      <c r="DE340" s="92">
        <v>0</v>
      </c>
      <c r="DF340" s="92">
        <v>0</v>
      </c>
      <c r="DG340" s="92">
        <v>0</v>
      </c>
      <c r="DH340" s="92">
        <v>0</v>
      </c>
      <c r="DI340" s="92">
        <v>0</v>
      </c>
      <c r="DJ340" s="92">
        <v>0</v>
      </c>
      <c r="DK340" s="92">
        <v>0</v>
      </c>
      <c r="DL340" s="92">
        <v>0</v>
      </c>
      <c r="DM340" s="92">
        <v>0</v>
      </c>
      <c r="DN340" s="92">
        <v>0</v>
      </c>
      <c r="DO340" s="92">
        <v>0</v>
      </c>
      <c r="DP340" s="92">
        <v>0</v>
      </c>
      <c r="DQ340" s="92">
        <v>0</v>
      </c>
      <c r="DR340" s="92">
        <v>0</v>
      </c>
      <c r="DS340" s="92">
        <v>0</v>
      </c>
      <c r="DT340" s="92">
        <v>0</v>
      </c>
      <c r="DU340" s="92">
        <v>0</v>
      </c>
      <c r="DV340" s="92">
        <v>0</v>
      </c>
      <c r="DW340" s="92">
        <v>0</v>
      </c>
      <c r="DX340" s="92">
        <v>0</v>
      </c>
      <c r="DY340" s="92">
        <v>0</v>
      </c>
      <c r="DZ340" s="92">
        <v>5571.7241700000004</v>
      </c>
      <c r="EA340" s="92">
        <v>0</v>
      </c>
      <c r="EB340" s="92">
        <v>0</v>
      </c>
      <c r="EC340" s="92">
        <v>0</v>
      </c>
      <c r="ED340" s="92">
        <v>0</v>
      </c>
      <c r="EE340" s="92">
        <v>0</v>
      </c>
      <c r="EF340" s="92">
        <v>0</v>
      </c>
      <c r="EG340" s="92">
        <v>0</v>
      </c>
      <c r="EH340" s="92">
        <v>0</v>
      </c>
      <c r="EI340" s="92">
        <v>0</v>
      </c>
      <c r="EJ340" s="92">
        <v>0</v>
      </c>
      <c r="EK340" s="92">
        <v>0</v>
      </c>
      <c r="EL340" s="92">
        <v>0</v>
      </c>
      <c r="EM340" s="92">
        <v>0</v>
      </c>
      <c r="EN340" s="92">
        <v>0</v>
      </c>
      <c r="EO340" s="92">
        <v>0</v>
      </c>
      <c r="EP340" s="92">
        <v>0</v>
      </c>
      <c r="EQ340" s="92">
        <v>0</v>
      </c>
      <c r="ER340" s="92">
        <v>0</v>
      </c>
      <c r="ES340" s="92">
        <v>0</v>
      </c>
      <c r="ET340" s="92">
        <v>0</v>
      </c>
      <c r="EU340" s="92">
        <v>0</v>
      </c>
      <c r="EV340" s="92">
        <v>0</v>
      </c>
      <c r="EW340" s="92">
        <v>0</v>
      </c>
      <c r="EX340" s="92">
        <v>0</v>
      </c>
      <c r="EY340" s="92">
        <v>0</v>
      </c>
      <c r="EZ340" s="92">
        <v>0</v>
      </c>
      <c r="FA340" s="92">
        <v>0</v>
      </c>
      <c r="FB340" s="92">
        <v>0</v>
      </c>
      <c r="FC340" s="92">
        <v>0</v>
      </c>
      <c r="FD340" s="92">
        <v>0</v>
      </c>
      <c r="FE340" s="92">
        <v>0</v>
      </c>
      <c r="FF340" s="92">
        <v>0</v>
      </c>
      <c r="FG340" s="92">
        <v>0</v>
      </c>
      <c r="FH340" s="92">
        <v>0</v>
      </c>
      <c r="FI340" s="92">
        <v>64962.6394</v>
      </c>
      <c r="FJ340" s="92">
        <v>213946.32399999999</v>
      </c>
      <c r="FK340" s="92">
        <v>0</v>
      </c>
      <c r="FL340" s="92">
        <v>0</v>
      </c>
      <c r="FM340" s="92">
        <v>0</v>
      </c>
      <c r="FN340" s="92">
        <v>0</v>
      </c>
      <c r="FO340" s="92">
        <v>0</v>
      </c>
      <c r="FP340" s="92">
        <v>0</v>
      </c>
      <c r="FQ340" s="92">
        <v>0</v>
      </c>
      <c r="FR340" s="92">
        <v>0</v>
      </c>
      <c r="FS340" s="92">
        <v>0</v>
      </c>
      <c r="FT340" s="92">
        <v>0</v>
      </c>
      <c r="FU340" s="92">
        <v>0</v>
      </c>
      <c r="FV340" s="92">
        <v>0</v>
      </c>
      <c r="FW340" s="92">
        <v>0</v>
      </c>
      <c r="FX340" s="92">
        <v>0</v>
      </c>
      <c r="FY340" s="92">
        <v>0</v>
      </c>
      <c r="FZ340" s="92">
        <v>0</v>
      </c>
      <c r="GA340" s="92">
        <v>0</v>
      </c>
      <c r="GB340" s="92">
        <v>0</v>
      </c>
      <c r="GC340" s="92">
        <v>0</v>
      </c>
      <c r="GD340" s="92">
        <v>0</v>
      </c>
      <c r="GE340" s="92">
        <v>0</v>
      </c>
      <c r="GF340" s="92">
        <v>0</v>
      </c>
      <c r="GG340" s="92">
        <v>0</v>
      </c>
      <c r="GH340" s="92">
        <v>0</v>
      </c>
      <c r="GI340" s="92">
        <v>0</v>
      </c>
      <c r="GJ340" s="92">
        <v>1.9585597199999999E-2</v>
      </c>
      <c r="GK340" s="92">
        <v>0</v>
      </c>
      <c r="GL340" s="92">
        <v>0</v>
      </c>
      <c r="GM340" s="92">
        <v>0</v>
      </c>
      <c r="GN340" s="92">
        <v>0</v>
      </c>
      <c r="GO340" s="92">
        <v>0</v>
      </c>
      <c r="GP340" s="92">
        <v>0</v>
      </c>
      <c r="GQ340" s="92">
        <v>0</v>
      </c>
      <c r="GR340" s="92">
        <v>0</v>
      </c>
      <c r="GS340" s="92">
        <v>0</v>
      </c>
      <c r="GT340" s="92">
        <v>0</v>
      </c>
      <c r="GU340" s="92">
        <v>0</v>
      </c>
      <c r="GV340" s="92">
        <v>0</v>
      </c>
      <c r="GW340" s="92">
        <v>0</v>
      </c>
      <c r="GX340" s="92">
        <v>0</v>
      </c>
      <c r="GY340" s="92">
        <v>0</v>
      </c>
      <c r="GZ340" s="92">
        <v>0</v>
      </c>
      <c r="HA340" s="92">
        <v>0</v>
      </c>
      <c r="HB340" s="92">
        <v>0</v>
      </c>
      <c r="HC340" s="92">
        <v>0</v>
      </c>
      <c r="HD340" s="92">
        <v>0</v>
      </c>
      <c r="HE340" s="92">
        <v>0</v>
      </c>
      <c r="HF340" s="92">
        <v>0</v>
      </c>
      <c r="HG340" s="92">
        <v>0</v>
      </c>
      <c r="HH340" s="92">
        <v>0</v>
      </c>
      <c r="HI340" s="92">
        <v>0</v>
      </c>
      <c r="HJ340" s="92">
        <v>0</v>
      </c>
      <c r="HK340" s="92">
        <v>0</v>
      </c>
      <c r="HL340" s="92">
        <v>0</v>
      </c>
      <c r="HM340" s="92">
        <v>0</v>
      </c>
      <c r="HN340" s="92">
        <v>0</v>
      </c>
      <c r="HO340" s="92">
        <v>0</v>
      </c>
      <c r="HP340" s="92">
        <v>0</v>
      </c>
      <c r="HQ340" s="92">
        <v>0</v>
      </c>
      <c r="HR340" s="92">
        <v>0</v>
      </c>
      <c r="HS340" s="92">
        <v>0.22835518299999999</v>
      </c>
      <c r="HT340" s="92">
        <v>0.75205922000000003</v>
      </c>
      <c r="HU340" s="92">
        <v>0</v>
      </c>
      <c r="HV340" s="92">
        <v>0</v>
      </c>
      <c r="HW340" s="92">
        <v>0</v>
      </c>
      <c r="HX340" s="92">
        <v>0</v>
      </c>
      <c r="HY340" s="92">
        <v>0</v>
      </c>
      <c r="HZ340" s="92">
        <v>0</v>
      </c>
      <c r="IA340" s="92">
        <v>0</v>
      </c>
      <c r="IB340" s="92">
        <v>0</v>
      </c>
      <c r="IC340" s="92">
        <v>0</v>
      </c>
      <c r="ID340" s="92">
        <v>0</v>
      </c>
      <c r="IE340" s="92">
        <v>0</v>
      </c>
      <c r="IF340" s="92">
        <v>0</v>
      </c>
      <c r="IG340" s="92">
        <v>0</v>
      </c>
      <c r="IH340" s="92">
        <v>0</v>
      </c>
      <c r="II340" s="92">
        <v>0</v>
      </c>
      <c r="IJ340" s="92">
        <v>0</v>
      </c>
      <c r="IK340" s="92">
        <v>0</v>
      </c>
      <c r="IL340" s="92">
        <v>0</v>
      </c>
      <c r="IM340" s="92">
        <v>0</v>
      </c>
      <c r="IN340" s="92">
        <v>0</v>
      </c>
      <c r="IO340" s="92">
        <v>0</v>
      </c>
      <c r="IP340" s="92">
        <v>0</v>
      </c>
      <c r="IQ340" s="92">
        <v>0</v>
      </c>
      <c r="IR340" s="92">
        <v>0</v>
      </c>
      <c r="IS340" s="92">
        <v>0</v>
      </c>
      <c r="IT340" s="92">
        <v>9976.6996500000005</v>
      </c>
      <c r="IU340" s="92">
        <v>284480.68800000002</v>
      </c>
      <c r="IV340" s="92">
        <v>4068001.52</v>
      </c>
      <c r="IW340" s="92">
        <v>25</v>
      </c>
      <c r="IX340" s="92">
        <v>1</v>
      </c>
      <c r="IY340" s="92">
        <v>1</v>
      </c>
      <c r="IZ340" s="92">
        <v>0</v>
      </c>
      <c r="JA340" s="92">
        <v>0</v>
      </c>
      <c r="JB340" s="92">
        <v>-1790.47435</v>
      </c>
      <c r="JC340" s="92">
        <v>-62.791695799999999</v>
      </c>
      <c r="JD340" s="92">
        <v>-17.863024800000002</v>
      </c>
      <c r="JE340" s="92">
        <v>0.93449426400000002</v>
      </c>
      <c r="JF340" s="92">
        <v>3.2772588800000002E-2</v>
      </c>
      <c r="JG340" s="92">
        <v>4.0874696499999997E-5</v>
      </c>
      <c r="JH340" s="92">
        <v>1.16552188E-3</v>
      </c>
      <c r="JI340" s="92">
        <v>28.514508599999999</v>
      </c>
      <c r="JJ340" s="92">
        <v>8722.4719000000005</v>
      </c>
      <c r="JK340" s="92">
        <v>0</v>
      </c>
      <c r="JL340" s="92">
        <v>0</v>
      </c>
      <c r="JM340" s="92">
        <v>0</v>
      </c>
      <c r="JN340" s="92">
        <v>0</v>
      </c>
      <c r="JO340" s="92">
        <v>0</v>
      </c>
      <c r="JP340" s="92">
        <v>0</v>
      </c>
      <c r="JQ340" s="92">
        <v>0</v>
      </c>
      <c r="JR340" s="92">
        <v>0</v>
      </c>
      <c r="JS340" s="92">
        <v>0</v>
      </c>
      <c r="JT340" s="92">
        <v>0</v>
      </c>
      <c r="JU340" s="92">
        <v>0</v>
      </c>
      <c r="JV340" s="92">
        <v>0</v>
      </c>
      <c r="JW340" s="92">
        <v>0</v>
      </c>
      <c r="JX340" s="92">
        <v>0</v>
      </c>
      <c r="JY340" s="92">
        <v>0</v>
      </c>
      <c r="JZ340" s="92">
        <v>0</v>
      </c>
      <c r="KA340" s="92">
        <v>0</v>
      </c>
      <c r="KB340" s="92">
        <v>0</v>
      </c>
      <c r="KC340" s="92">
        <v>0</v>
      </c>
      <c r="KD340" s="92">
        <v>0</v>
      </c>
      <c r="KE340" s="92">
        <v>0</v>
      </c>
      <c r="KF340" s="92">
        <v>0</v>
      </c>
      <c r="KG340" s="92">
        <v>0</v>
      </c>
      <c r="KH340" s="92">
        <v>0</v>
      </c>
      <c r="KI340" s="92">
        <v>0</v>
      </c>
      <c r="KJ340" s="92">
        <v>0</v>
      </c>
      <c r="KK340" s="92">
        <v>0</v>
      </c>
      <c r="KL340" s="92">
        <v>0</v>
      </c>
      <c r="KM340" s="92">
        <v>0</v>
      </c>
      <c r="KN340" s="92">
        <v>0</v>
      </c>
      <c r="KO340" s="92">
        <v>0</v>
      </c>
      <c r="KP340" s="92">
        <v>0</v>
      </c>
      <c r="KQ340" s="92">
        <v>0</v>
      </c>
      <c r="KR340" s="92">
        <v>0</v>
      </c>
      <c r="KS340" s="92">
        <v>0</v>
      </c>
      <c r="KT340" s="92">
        <v>0</v>
      </c>
      <c r="KU340" s="92">
        <v>0</v>
      </c>
      <c r="KV340" s="92">
        <v>0</v>
      </c>
      <c r="KW340" s="92">
        <v>0</v>
      </c>
      <c r="KX340" s="92">
        <v>0</v>
      </c>
      <c r="KY340" s="92">
        <v>0</v>
      </c>
      <c r="KZ340" s="92">
        <v>0</v>
      </c>
      <c r="LA340" s="92">
        <v>0</v>
      </c>
      <c r="LB340" s="92">
        <v>0</v>
      </c>
      <c r="LC340" s="92">
        <v>0</v>
      </c>
      <c r="LD340" s="92">
        <v>0</v>
      </c>
      <c r="LE340" s="92">
        <v>0</v>
      </c>
      <c r="LF340" s="92">
        <v>0</v>
      </c>
      <c r="LG340" s="92">
        <v>0</v>
      </c>
      <c r="LH340" s="92">
        <v>0</v>
      </c>
      <c r="LI340" s="92">
        <v>0</v>
      </c>
      <c r="LJ340" s="92">
        <v>0</v>
      </c>
      <c r="LK340" s="92">
        <v>0</v>
      </c>
      <c r="LL340" s="92">
        <v>0</v>
      </c>
      <c r="LM340" s="92">
        <v>0</v>
      </c>
      <c r="LN340" s="92">
        <v>0</v>
      </c>
      <c r="LO340" s="92">
        <v>0</v>
      </c>
      <c r="LP340" s="92">
        <v>0</v>
      </c>
      <c r="LQ340" s="92">
        <v>0</v>
      </c>
      <c r="LR340" s="92">
        <v>0</v>
      </c>
      <c r="LS340" s="92">
        <v>0</v>
      </c>
      <c r="LT340" s="92">
        <v>0</v>
      </c>
      <c r="LU340" s="92">
        <v>0</v>
      </c>
      <c r="LV340" s="92">
        <v>0</v>
      </c>
      <c r="LW340" s="92">
        <v>0</v>
      </c>
      <c r="LX340" s="92">
        <v>0</v>
      </c>
      <c r="LY340" s="92">
        <v>0</v>
      </c>
      <c r="LZ340" s="92">
        <v>0</v>
      </c>
      <c r="MA340" s="92">
        <v>0</v>
      </c>
      <c r="MB340" s="92">
        <v>0</v>
      </c>
      <c r="MC340" s="92">
        <v>0</v>
      </c>
      <c r="MD340" s="92">
        <v>0</v>
      </c>
      <c r="ME340" s="92">
        <v>0</v>
      </c>
      <c r="MF340" s="92">
        <v>0</v>
      </c>
      <c r="MG340" s="92">
        <v>0</v>
      </c>
      <c r="MH340" s="92">
        <v>0</v>
      </c>
      <c r="MI340" s="92">
        <v>0</v>
      </c>
      <c r="MJ340" s="92">
        <v>0</v>
      </c>
      <c r="MK340" s="92">
        <v>0</v>
      </c>
      <c r="ML340" s="92">
        <v>0</v>
      </c>
      <c r="MM340" s="92">
        <v>0</v>
      </c>
      <c r="MN340" s="92">
        <v>0</v>
      </c>
      <c r="MO340" s="92">
        <v>0</v>
      </c>
      <c r="MP340" s="92">
        <v>0</v>
      </c>
      <c r="MQ340" s="92">
        <v>0</v>
      </c>
      <c r="MR340" s="92">
        <v>0</v>
      </c>
      <c r="MS340" s="92">
        <v>0</v>
      </c>
      <c r="MT340" s="92">
        <v>0</v>
      </c>
      <c r="MU340" s="92">
        <v>0</v>
      </c>
      <c r="MV340" s="92">
        <v>0</v>
      </c>
      <c r="MW340" s="92">
        <v>0</v>
      </c>
      <c r="MX340" s="92">
        <v>0</v>
      </c>
      <c r="MY340" s="92">
        <v>0</v>
      </c>
      <c r="MZ340" s="92">
        <v>0</v>
      </c>
      <c r="NA340" s="92">
        <v>0</v>
      </c>
      <c r="NB340" s="92">
        <v>0</v>
      </c>
      <c r="NC340" s="92">
        <v>0</v>
      </c>
      <c r="ND340" s="92">
        <v>0</v>
      </c>
      <c r="NE340" s="92">
        <v>0</v>
      </c>
      <c r="NF340" s="92">
        <v>0</v>
      </c>
      <c r="NG340" s="92">
        <v>0</v>
      </c>
      <c r="NH340" s="92">
        <v>0</v>
      </c>
      <c r="NI340" s="92">
        <v>0</v>
      </c>
      <c r="NJ340" s="92">
        <v>0</v>
      </c>
      <c r="NK340" s="92">
        <v>0</v>
      </c>
      <c r="NL340" s="92">
        <v>0</v>
      </c>
      <c r="NM340" s="92">
        <v>0</v>
      </c>
      <c r="NN340" s="92">
        <v>0</v>
      </c>
      <c r="NO340" s="92">
        <v>0</v>
      </c>
      <c r="NP340" s="92">
        <v>0</v>
      </c>
      <c r="NQ340" s="92">
        <v>0</v>
      </c>
      <c r="NR340" s="92">
        <v>0</v>
      </c>
      <c r="NS340" s="92">
        <v>0</v>
      </c>
      <c r="NT340" s="92">
        <v>0</v>
      </c>
      <c r="NU340" s="92">
        <v>0</v>
      </c>
      <c r="NV340" s="92">
        <v>0</v>
      </c>
      <c r="NW340" s="92">
        <v>0</v>
      </c>
      <c r="NX340" s="92">
        <v>0</v>
      </c>
      <c r="NY340" s="92">
        <v>0</v>
      </c>
      <c r="NZ340" s="92">
        <v>0</v>
      </c>
      <c r="OA340" s="92">
        <v>0</v>
      </c>
      <c r="OB340" s="92">
        <v>0</v>
      </c>
      <c r="OC340" s="92">
        <v>0</v>
      </c>
      <c r="OD340" s="92">
        <v>0</v>
      </c>
      <c r="OE340" s="92">
        <v>0</v>
      </c>
      <c r="OF340" s="92">
        <v>0</v>
      </c>
      <c r="OG340" s="92">
        <v>0</v>
      </c>
      <c r="OH340" s="92">
        <v>0</v>
      </c>
      <c r="OI340" s="92">
        <v>0</v>
      </c>
      <c r="OJ340" s="92">
        <v>0</v>
      </c>
      <c r="OK340" s="92">
        <v>0</v>
      </c>
      <c r="OL340" s="92">
        <v>0</v>
      </c>
      <c r="OM340" s="92">
        <v>0</v>
      </c>
      <c r="ON340" s="92">
        <v>0</v>
      </c>
      <c r="OO340" s="92">
        <v>0</v>
      </c>
      <c r="OP340" s="92">
        <v>0</v>
      </c>
      <c r="OQ340" s="92">
        <v>0</v>
      </c>
      <c r="OR340" s="92">
        <v>0</v>
      </c>
      <c r="OS340" s="92">
        <v>0</v>
      </c>
      <c r="OT340" s="92">
        <v>0</v>
      </c>
      <c r="OU340" s="92">
        <v>0</v>
      </c>
      <c r="OV340" s="92">
        <v>0</v>
      </c>
      <c r="OW340" s="92">
        <v>0</v>
      </c>
      <c r="OX340" s="92">
        <v>0</v>
      </c>
      <c r="OY340" s="92">
        <v>0</v>
      </c>
      <c r="OZ340" s="92">
        <v>0</v>
      </c>
      <c r="PA340" s="92">
        <v>0</v>
      </c>
      <c r="PB340" s="92">
        <v>0</v>
      </c>
      <c r="PC340" s="92">
        <v>0</v>
      </c>
      <c r="PD340" s="92">
        <v>0</v>
      </c>
      <c r="PE340" s="92">
        <v>0</v>
      </c>
      <c r="PF340" s="92">
        <v>0</v>
      </c>
      <c r="PG340" s="92">
        <v>0</v>
      </c>
      <c r="PH340" s="92">
        <v>0</v>
      </c>
      <c r="PI340" s="92">
        <v>0</v>
      </c>
      <c r="PJ340" s="92">
        <v>0</v>
      </c>
      <c r="PK340" s="92">
        <v>0</v>
      </c>
      <c r="PL340" s="92">
        <v>0</v>
      </c>
      <c r="PM340" s="92">
        <v>0</v>
      </c>
      <c r="PN340" s="92">
        <v>0</v>
      </c>
      <c r="PO340" s="92">
        <v>0</v>
      </c>
      <c r="PP340" s="92">
        <v>0</v>
      </c>
      <c r="PQ340" s="92">
        <v>0</v>
      </c>
      <c r="PR340" s="92">
        <v>0</v>
      </c>
      <c r="PS340" s="92">
        <v>0</v>
      </c>
      <c r="PT340" s="92">
        <v>0</v>
      </c>
      <c r="PU340" s="92">
        <v>0</v>
      </c>
      <c r="PV340" s="92">
        <v>0</v>
      </c>
      <c r="PW340" s="92">
        <v>0</v>
      </c>
      <c r="PX340" s="92">
        <v>0</v>
      </c>
      <c r="PY340" s="92">
        <v>0</v>
      </c>
      <c r="PZ340" s="92">
        <v>0</v>
      </c>
      <c r="QA340" s="92">
        <v>0</v>
      </c>
      <c r="QB340" s="92">
        <v>0</v>
      </c>
      <c r="QC340" s="92">
        <v>0</v>
      </c>
      <c r="QD340" s="92">
        <v>0</v>
      </c>
      <c r="QE340" s="92">
        <v>0</v>
      </c>
      <c r="QF340" s="92">
        <v>0</v>
      </c>
      <c r="QG340" s="92">
        <v>0</v>
      </c>
      <c r="QH340" s="92">
        <v>0</v>
      </c>
      <c r="QI340" s="92">
        <v>0</v>
      </c>
      <c r="QJ340" s="92">
        <v>0</v>
      </c>
      <c r="QK340" s="92">
        <v>0</v>
      </c>
      <c r="QL340" s="92">
        <v>0</v>
      </c>
      <c r="QM340" s="92">
        <v>0</v>
      </c>
      <c r="QN340" s="92">
        <v>0</v>
      </c>
      <c r="QO340" s="92">
        <v>0</v>
      </c>
      <c r="QP340" s="92">
        <v>0</v>
      </c>
      <c r="QQ340" s="92">
        <v>0</v>
      </c>
      <c r="QR340" s="92">
        <v>0</v>
      </c>
      <c r="QS340" s="92">
        <v>0</v>
      </c>
      <c r="QT340" s="92">
        <v>0</v>
      </c>
      <c r="QU340" s="92">
        <v>0</v>
      </c>
      <c r="QV340" s="92">
        <v>0</v>
      </c>
      <c r="QW340" s="92">
        <v>0</v>
      </c>
      <c r="QX340" s="92">
        <v>0</v>
      </c>
      <c r="QY340" s="92">
        <v>0</v>
      </c>
      <c r="QZ340" s="92">
        <v>0</v>
      </c>
      <c r="RA340" s="92">
        <v>0</v>
      </c>
      <c r="RB340" s="92">
        <v>0</v>
      </c>
      <c r="RC340" s="92">
        <v>0</v>
      </c>
      <c r="RD340" s="92">
        <v>0</v>
      </c>
      <c r="RE340" s="92">
        <v>0</v>
      </c>
      <c r="RF340" s="92">
        <v>0</v>
      </c>
      <c r="RG340" s="92">
        <v>0</v>
      </c>
      <c r="RH340" s="92">
        <v>0</v>
      </c>
      <c r="RI340" s="92">
        <v>0</v>
      </c>
      <c r="RJ340" s="92">
        <v>0</v>
      </c>
      <c r="RK340" s="92">
        <v>0</v>
      </c>
      <c r="RL340" s="92">
        <v>0</v>
      </c>
      <c r="RM340" s="92">
        <v>0</v>
      </c>
      <c r="RN340" s="92">
        <v>0</v>
      </c>
      <c r="RO340" s="92">
        <v>0</v>
      </c>
      <c r="RP340" s="92">
        <v>0</v>
      </c>
      <c r="RQ340" s="92">
        <v>0</v>
      </c>
      <c r="RR340" s="92">
        <v>0</v>
      </c>
      <c r="RS340" s="92">
        <v>0</v>
      </c>
      <c r="RT340" s="92">
        <v>0</v>
      </c>
      <c r="RU340" s="92">
        <v>0</v>
      </c>
      <c r="RV340" s="92">
        <v>0</v>
      </c>
      <c r="RW340" s="92">
        <v>0</v>
      </c>
      <c r="RX340" s="92">
        <v>0</v>
      </c>
      <c r="RY340" s="92">
        <v>0</v>
      </c>
      <c r="RZ340" s="92">
        <v>0</v>
      </c>
      <c r="SA340" s="92">
        <v>0</v>
      </c>
      <c r="SB340" s="92">
        <v>0</v>
      </c>
      <c r="SC340" s="92">
        <v>0</v>
      </c>
      <c r="SD340" s="92">
        <v>0</v>
      </c>
      <c r="SE340" s="92">
        <v>0</v>
      </c>
      <c r="SF340" s="92">
        <v>0</v>
      </c>
      <c r="SG340" s="92">
        <v>0</v>
      </c>
      <c r="SH340" s="92">
        <v>0</v>
      </c>
      <c r="SI340" s="92">
        <v>0</v>
      </c>
      <c r="SJ340" s="92">
        <v>0</v>
      </c>
      <c r="SK340" s="92">
        <v>0</v>
      </c>
      <c r="SL340" s="92">
        <v>0</v>
      </c>
      <c r="SM340" s="92">
        <v>0</v>
      </c>
      <c r="SN340" s="92">
        <v>0</v>
      </c>
      <c r="SO340" s="92">
        <v>0</v>
      </c>
      <c r="SP340" s="92">
        <v>0</v>
      </c>
      <c r="SQ340" s="92">
        <v>0</v>
      </c>
      <c r="SR340" s="92">
        <v>0</v>
      </c>
      <c r="SS340" s="92">
        <v>0</v>
      </c>
      <c r="ST340" s="92">
        <v>0</v>
      </c>
      <c r="SU340" s="92">
        <v>0</v>
      </c>
      <c r="SV340" s="92">
        <v>0</v>
      </c>
      <c r="SW340" s="92">
        <v>0</v>
      </c>
      <c r="SX340" s="92">
        <v>0</v>
      </c>
      <c r="SY340" s="92">
        <v>0</v>
      </c>
      <c r="SZ340" s="92">
        <v>0</v>
      </c>
      <c r="TA340" s="92">
        <v>0</v>
      </c>
      <c r="TB340" s="92">
        <v>0</v>
      </c>
      <c r="TC340" s="92">
        <v>1</v>
      </c>
      <c r="TD340" s="92">
        <v>0</v>
      </c>
      <c r="TE340" s="92">
        <v>0</v>
      </c>
      <c r="TF340" s="92">
        <v>0</v>
      </c>
      <c r="TG340" s="92">
        <v>0</v>
      </c>
      <c r="TH340" s="92">
        <v>0</v>
      </c>
      <c r="TI340" s="92">
        <v>0</v>
      </c>
      <c r="TJ340" s="92">
        <v>0</v>
      </c>
      <c r="TK340" s="92">
        <v>0</v>
      </c>
      <c r="TL340" s="92">
        <v>0</v>
      </c>
      <c r="TM340" s="92">
        <v>0</v>
      </c>
      <c r="TN340" s="92">
        <v>0</v>
      </c>
      <c r="TO340" s="92">
        <v>0</v>
      </c>
      <c r="TP340" s="92">
        <v>0</v>
      </c>
      <c r="TQ340" s="92">
        <v>-20774697.842399999</v>
      </c>
      <c r="TR340" s="92">
        <v>0</v>
      </c>
      <c r="TS340" s="92">
        <v>8.5910469166666698E-2</v>
      </c>
      <c r="TT340" s="92">
        <v>0</v>
      </c>
      <c r="TU340" s="92">
        <v>0</v>
      </c>
      <c r="TV340" s="92">
        <v>0</v>
      </c>
      <c r="TW340" s="92">
        <v>0</v>
      </c>
      <c r="TX340" s="92">
        <v>0</v>
      </c>
      <c r="TY340" s="92">
        <v>0</v>
      </c>
      <c r="TZ340" s="92">
        <v>0</v>
      </c>
      <c r="UA340" s="92">
        <v>0</v>
      </c>
      <c r="UB340" s="92">
        <v>0</v>
      </c>
      <c r="UC340" s="92">
        <v>0</v>
      </c>
      <c r="UD340" s="92">
        <v>0</v>
      </c>
      <c r="UE340" s="92">
        <v>0</v>
      </c>
      <c r="UF340" s="92">
        <v>0</v>
      </c>
      <c r="UG340" s="92">
        <v>0</v>
      </c>
      <c r="UH340" s="92">
        <v>0</v>
      </c>
      <c r="UI340" s="92">
        <v>0</v>
      </c>
      <c r="UJ340" s="92">
        <v>0</v>
      </c>
      <c r="UK340" s="92">
        <v>0</v>
      </c>
      <c r="UL340" s="92">
        <v>0</v>
      </c>
      <c r="UM340" s="92">
        <v>0</v>
      </c>
      <c r="UN340" s="92">
        <v>0</v>
      </c>
      <c r="UO340" s="92">
        <v>0</v>
      </c>
      <c r="UP340" s="92">
        <v>0</v>
      </c>
      <c r="UQ340" s="92">
        <v>0</v>
      </c>
      <c r="UR340" s="92">
        <v>0</v>
      </c>
      <c r="US340" s="92">
        <v>0</v>
      </c>
      <c r="UT340" s="92">
        <v>0</v>
      </c>
      <c r="UU340" s="92">
        <v>0</v>
      </c>
      <c r="UV340" s="92">
        <v>0</v>
      </c>
      <c r="UW340" s="92">
        <v>0</v>
      </c>
      <c r="UX340" s="92">
        <v>0</v>
      </c>
      <c r="UY340" s="92">
        <v>0</v>
      </c>
      <c r="UZ340" s="92">
        <v>0</v>
      </c>
      <c r="VA340" s="92">
        <v>0</v>
      </c>
      <c r="VB340" s="92">
        <v>0.56393294722222298</v>
      </c>
      <c r="VC340" s="92">
        <v>2.1214620416666699</v>
      </c>
      <c r="VD340" s="92">
        <v>0</v>
      </c>
      <c r="VE340" s="92">
        <v>0</v>
      </c>
      <c r="VF340" s="92">
        <v>0</v>
      </c>
      <c r="VG340" s="92">
        <v>0</v>
      </c>
      <c r="VH340" s="92">
        <v>0</v>
      </c>
      <c r="VI340" s="92">
        <v>0</v>
      </c>
      <c r="VJ340" s="92">
        <v>0</v>
      </c>
      <c r="VK340" s="92">
        <v>0</v>
      </c>
      <c r="VL340" s="92">
        <v>0</v>
      </c>
      <c r="VM340" s="92">
        <v>0</v>
      </c>
      <c r="VN340" s="92">
        <v>0</v>
      </c>
      <c r="VO340" s="92">
        <v>0</v>
      </c>
      <c r="VP340" s="92">
        <v>0</v>
      </c>
      <c r="VQ340" s="92">
        <v>0</v>
      </c>
      <c r="VR340" s="92">
        <v>0</v>
      </c>
      <c r="VS340" s="92">
        <v>0</v>
      </c>
      <c r="VT340" s="92">
        <v>0</v>
      </c>
      <c r="VU340" s="92">
        <v>0</v>
      </c>
      <c r="VV340" s="92">
        <v>0</v>
      </c>
      <c r="VW340" s="92">
        <v>0</v>
      </c>
      <c r="VX340" s="92">
        <v>0</v>
      </c>
      <c r="VY340" s="92">
        <v>0</v>
      </c>
      <c r="VZ340" s="92">
        <v>0</v>
      </c>
      <c r="WA340" s="92">
        <v>0</v>
      </c>
      <c r="WB340" s="92">
        <v>0</v>
      </c>
      <c r="WC340" s="92">
        <v>0</v>
      </c>
    </row>
    <row r="341" spans="2:601" ht="13.5" customHeight="1">
      <c r="B341" s="851" t="s">
        <v>2996</v>
      </c>
      <c r="C341" s="92">
        <v>0</v>
      </c>
      <c r="D341" s="92">
        <v>318397.18800000002</v>
      </c>
      <c r="E341" s="92">
        <v>-57.168210500000001</v>
      </c>
      <c r="F341" s="92">
        <v>360.58403700000002</v>
      </c>
      <c r="G341" s="92">
        <v>3.7497123E-2</v>
      </c>
      <c r="H341" s="92">
        <v>2.08511951E-13</v>
      </c>
      <c r="I341" s="92">
        <v>4.5772109300000004E-13</v>
      </c>
      <c r="J341" s="92">
        <v>1.9205080800000001E-13</v>
      </c>
      <c r="K341" s="92">
        <v>3.1966350899999999E-10</v>
      </c>
      <c r="L341" s="92">
        <v>6.6243457200000001E-11</v>
      </c>
      <c r="M341" s="92">
        <v>3.18184951E-10</v>
      </c>
      <c r="N341" s="92">
        <v>0</v>
      </c>
      <c r="O341" s="92">
        <v>5.1195629400000005E-13</v>
      </c>
      <c r="P341" s="92">
        <v>1.29199373E-14</v>
      </c>
      <c r="Q341" s="92">
        <v>5.4209527200000002E-15</v>
      </c>
      <c r="R341" s="92">
        <v>1.33596465E-10</v>
      </c>
      <c r="S341" s="92">
        <v>1.6320900100000001E-11</v>
      </c>
      <c r="T341" s="92">
        <v>4.88369166E-12</v>
      </c>
      <c r="U341" s="92">
        <v>2.23040725E-7</v>
      </c>
      <c r="V341" s="92">
        <v>1.33408831E-5</v>
      </c>
      <c r="W341" s="92">
        <v>1.6343054199999998E-2</v>
      </c>
      <c r="X341" s="92">
        <v>1.0949276E-4</v>
      </c>
      <c r="Y341" s="92">
        <v>8.4627269800000003E-6</v>
      </c>
      <c r="Z341" s="92">
        <v>3.7469588000000002E-11</v>
      </c>
      <c r="AA341" s="92">
        <v>2.2418940800000001E-8</v>
      </c>
      <c r="AB341" s="92">
        <v>6.0580222900000002E-9</v>
      </c>
      <c r="AC341" s="92">
        <v>1.59887099</v>
      </c>
      <c r="AD341" s="92">
        <v>9.7482399500000004E-12</v>
      </c>
      <c r="AE341" s="92">
        <v>0</v>
      </c>
      <c r="AF341" s="92">
        <v>0</v>
      </c>
      <c r="AG341" s="92">
        <v>0</v>
      </c>
      <c r="AH341" s="92">
        <v>0</v>
      </c>
      <c r="AI341" s="92">
        <v>3.6044113600000001E-5</v>
      </c>
      <c r="AJ341" s="92">
        <v>0</v>
      </c>
      <c r="AK341" s="92">
        <v>0</v>
      </c>
      <c r="AL341" s="92">
        <v>0</v>
      </c>
      <c r="AM341" s="92">
        <v>0</v>
      </c>
      <c r="AN341" s="92">
        <v>1.0718331499999999E-11</v>
      </c>
      <c r="AO341" s="92">
        <v>2152.3143500000001</v>
      </c>
      <c r="AP341" s="92">
        <v>7962.6284400000004</v>
      </c>
      <c r="AQ341" s="92">
        <v>0</v>
      </c>
      <c r="AR341" s="92">
        <v>2.8228427299999999E-4</v>
      </c>
      <c r="AS341" s="92">
        <v>0</v>
      </c>
      <c r="AT341" s="92">
        <v>324.31199099999998</v>
      </c>
      <c r="AU341" s="92">
        <v>335.32688999999999</v>
      </c>
      <c r="AV341" s="92">
        <v>8.3835940099999995</v>
      </c>
      <c r="AW341" s="92">
        <v>6.71748521E-6</v>
      </c>
      <c r="AX341" s="92">
        <v>0</v>
      </c>
      <c r="AY341" s="92">
        <v>0</v>
      </c>
      <c r="AZ341" s="92">
        <v>0</v>
      </c>
      <c r="BA341" s="92">
        <v>0</v>
      </c>
      <c r="BB341" s="92">
        <v>0</v>
      </c>
      <c r="BC341" s="92">
        <v>0</v>
      </c>
      <c r="BD341" s="92">
        <v>0</v>
      </c>
      <c r="BE341" s="92">
        <v>0</v>
      </c>
      <c r="BF341" s="92">
        <v>0</v>
      </c>
      <c r="BG341" s="92">
        <v>0</v>
      </c>
      <c r="BH341" s="92">
        <v>0</v>
      </c>
      <c r="BI341" s="92">
        <v>0</v>
      </c>
      <c r="BJ341" s="92">
        <v>0</v>
      </c>
      <c r="BK341" s="92">
        <v>0</v>
      </c>
      <c r="BL341" s="92">
        <v>0</v>
      </c>
      <c r="BM341" s="92">
        <v>0</v>
      </c>
      <c r="BN341" s="92">
        <v>0</v>
      </c>
      <c r="BO341" s="92">
        <v>0</v>
      </c>
      <c r="BP341" s="92">
        <v>3.2353296300000001E-2</v>
      </c>
      <c r="BQ341" s="92">
        <v>3.36441829E-6</v>
      </c>
      <c r="BR341" s="92">
        <v>1.87086732E-17</v>
      </c>
      <c r="BS341" s="92">
        <v>4.1068889900000002E-17</v>
      </c>
      <c r="BT341" s="92">
        <v>1.7231702100000002E-17</v>
      </c>
      <c r="BU341" s="92">
        <v>2.8681713900000001E-14</v>
      </c>
      <c r="BV341" s="92">
        <v>5.9436746299999998E-15</v>
      </c>
      <c r="BW341" s="92">
        <v>2.8549050800000003E-14</v>
      </c>
      <c r="BX341" s="92">
        <v>0</v>
      </c>
      <c r="BY341" s="92">
        <v>4.5935127299999999E-17</v>
      </c>
      <c r="BZ341" s="92">
        <v>1.15923756E-18</v>
      </c>
      <c r="CA341" s="92">
        <v>4.8639338200000002E-19</v>
      </c>
      <c r="CB341" s="92">
        <v>1.19869034E-14</v>
      </c>
      <c r="CC341" s="92">
        <v>1.4643879400000001E-15</v>
      </c>
      <c r="CD341" s="92">
        <v>4.3818779200000002E-16</v>
      </c>
      <c r="CE341" s="92">
        <v>2.0012263199999998E-11</v>
      </c>
      <c r="CF341" s="92">
        <v>1.19700679E-9</v>
      </c>
      <c r="CG341" s="92">
        <v>1.46637571E-6</v>
      </c>
      <c r="CH341" s="92">
        <v>9.8242055399999995E-9</v>
      </c>
      <c r="CI341" s="92">
        <v>7.5931567899999996E-10</v>
      </c>
      <c r="CJ341" s="92">
        <v>3.3619477200000001E-15</v>
      </c>
      <c r="CK341" s="92">
        <v>2.01153284E-12</v>
      </c>
      <c r="CL341" s="92">
        <v>5.4355426100000003E-13</v>
      </c>
      <c r="CM341" s="92">
        <v>1.4345822799999999E-4</v>
      </c>
      <c r="CN341" s="92">
        <v>8.7465794999999997E-16</v>
      </c>
      <c r="CO341" s="92">
        <v>0</v>
      </c>
      <c r="CP341" s="92">
        <v>0</v>
      </c>
      <c r="CQ341" s="92">
        <v>0</v>
      </c>
      <c r="CR341" s="92">
        <v>0</v>
      </c>
      <c r="CS341" s="92">
        <v>3.23404745E-9</v>
      </c>
      <c r="CT341" s="92">
        <v>0</v>
      </c>
      <c r="CU341" s="92">
        <v>0</v>
      </c>
      <c r="CV341" s="92">
        <v>0</v>
      </c>
      <c r="CW341" s="92">
        <v>0</v>
      </c>
      <c r="CX341" s="92">
        <v>9.6169912900000007E-16</v>
      </c>
      <c r="CY341" s="92">
        <v>0.19311576899999999</v>
      </c>
      <c r="CZ341" s="92">
        <v>0.71444448500000002</v>
      </c>
      <c r="DA341" s="92">
        <v>0</v>
      </c>
      <c r="DB341" s="92">
        <v>2.5327872999999999E-8</v>
      </c>
      <c r="DC341" s="92">
        <v>0</v>
      </c>
      <c r="DD341" s="92">
        <v>2.90987976E-2</v>
      </c>
      <c r="DE341" s="92">
        <v>3.0087106200000002E-2</v>
      </c>
      <c r="DF341" s="92">
        <v>7.5221549599999995E-4</v>
      </c>
      <c r="DG341" s="92">
        <v>6.02724377E-10</v>
      </c>
      <c r="DH341" s="92">
        <v>0</v>
      </c>
      <c r="DI341" s="92">
        <v>0</v>
      </c>
      <c r="DJ341" s="92">
        <v>0</v>
      </c>
      <c r="DK341" s="92">
        <v>0</v>
      </c>
      <c r="DL341" s="92">
        <v>0</v>
      </c>
      <c r="DM341" s="92">
        <v>0</v>
      </c>
      <c r="DN341" s="92">
        <v>0</v>
      </c>
      <c r="DO341" s="92">
        <v>0</v>
      </c>
      <c r="DP341" s="92">
        <v>0</v>
      </c>
      <c r="DQ341" s="92">
        <v>0</v>
      </c>
      <c r="DR341" s="92">
        <v>0</v>
      </c>
      <c r="DS341" s="92">
        <v>0</v>
      </c>
      <c r="DT341" s="92">
        <v>0</v>
      </c>
      <c r="DU341" s="92">
        <v>0</v>
      </c>
      <c r="DV341" s="92">
        <v>0</v>
      </c>
      <c r="DW341" s="92">
        <v>0</v>
      </c>
      <c r="DX341" s="92">
        <v>0</v>
      </c>
      <c r="DY341" s="92">
        <v>0</v>
      </c>
      <c r="DZ341" s="92">
        <v>6496.0223999999998</v>
      </c>
      <c r="EA341" s="92">
        <v>1.72745646</v>
      </c>
      <c r="EB341" s="92">
        <v>3.7565029300000002E-11</v>
      </c>
      <c r="EC341" s="92">
        <v>8.2461970299999996E-11</v>
      </c>
      <c r="ED341" s="92">
        <v>3.4599428099999998E-11</v>
      </c>
      <c r="EE341" s="92">
        <v>4.7991530200000003E-8</v>
      </c>
      <c r="EF341" s="92">
        <v>9.9452229699999995E-9</v>
      </c>
      <c r="EG341" s="92">
        <v>1.0891473399999999E-7</v>
      </c>
      <c r="EH341" s="92">
        <v>0</v>
      </c>
      <c r="EI341" s="92">
        <v>8.30098222E-11</v>
      </c>
      <c r="EJ341" s="92">
        <v>2.0948696500000001E-12</v>
      </c>
      <c r="EK341" s="92">
        <v>8.78966285E-13</v>
      </c>
      <c r="EL341" s="92">
        <v>1.76502467E-8</v>
      </c>
      <c r="EM341" s="92">
        <v>2.1562539900000001E-9</v>
      </c>
      <c r="EN341" s="92">
        <v>8.7983456E-10</v>
      </c>
      <c r="EO341" s="92">
        <v>3.3935583899999999E-5</v>
      </c>
      <c r="EP341" s="92">
        <v>1.68241876E-3</v>
      </c>
      <c r="EQ341" s="92">
        <v>1.5703315200000001</v>
      </c>
      <c r="ER341" s="92">
        <v>6.5753205299999996E-3</v>
      </c>
      <c r="ES341" s="92">
        <v>7.62312629E-4</v>
      </c>
      <c r="ET341" s="92">
        <v>5.7008959E-9</v>
      </c>
      <c r="EU341" s="92">
        <v>2.0646660800000001E-6</v>
      </c>
      <c r="EV341" s="92">
        <v>7.1538724799999997E-7</v>
      </c>
      <c r="EW341" s="92">
        <v>27.229668400000001</v>
      </c>
      <c r="EX341" s="92">
        <v>9.5610230500000007E-10</v>
      </c>
      <c r="EY341" s="92">
        <v>0</v>
      </c>
      <c r="EZ341" s="92">
        <v>0</v>
      </c>
      <c r="FA341" s="92">
        <v>0</v>
      </c>
      <c r="FB341" s="92">
        <v>0</v>
      </c>
      <c r="FC341" s="92">
        <v>3.0635589800000001E-3</v>
      </c>
      <c r="FD341" s="92">
        <v>0</v>
      </c>
      <c r="FE341" s="92">
        <v>0</v>
      </c>
      <c r="FF341" s="92">
        <v>0</v>
      </c>
      <c r="FG341" s="92">
        <v>0</v>
      </c>
      <c r="FH341" s="92">
        <v>3.0275723700000001E-9</v>
      </c>
      <c r="FI341" s="92">
        <v>68871.4764</v>
      </c>
      <c r="FJ341" s="92">
        <v>223060.93299999999</v>
      </c>
      <c r="FK341" s="92">
        <v>0</v>
      </c>
      <c r="FL341" s="92">
        <v>1.2986640400000001E-2</v>
      </c>
      <c r="FM341" s="92">
        <v>0</v>
      </c>
      <c r="FN341" s="92">
        <v>14272.9059</v>
      </c>
      <c r="FO341" s="92">
        <v>5379.5688200000004</v>
      </c>
      <c r="FP341" s="92">
        <v>285.72864499999997</v>
      </c>
      <c r="FQ341" s="92">
        <v>4.3035434600000001E-4</v>
      </c>
      <c r="FR341" s="92">
        <v>0</v>
      </c>
      <c r="FS341" s="92">
        <v>0</v>
      </c>
      <c r="FT341" s="92">
        <v>0</v>
      </c>
      <c r="FU341" s="92">
        <v>0</v>
      </c>
      <c r="FV341" s="92">
        <v>0</v>
      </c>
      <c r="FW341" s="92">
        <v>0</v>
      </c>
      <c r="FX341" s="92">
        <v>0</v>
      </c>
      <c r="FY341" s="92">
        <v>0</v>
      </c>
      <c r="FZ341" s="92">
        <v>0</v>
      </c>
      <c r="GA341" s="92">
        <v>0</v>
      </c>
      <c r="GB341" s="92">
        <v>0</v>
      </c>
      <c r="GC341" s="92">
        <v>0</v>
      </c>
      <c r="GD341" s="92">
        <v>0</v>
      </c>
      <c r="GE341" s="92">
        <v>0</v>
      </c>
      <c r="GF341" s="92">
        <v>0</v>
      </c>
      <c r="GG341" s="92">
        <v>0</v>
      </c>
      <c r="GH341" s="92">
        <v>0</v>
      </c>
      <c r="GI341" s="92">
        <v>0</v>
      </c>
      <c r="GJ341" s="92">
        <v>2.04022606E-2</v>
      </c>
      <c r="GK341" s="92">
        <v>5.4254765099999997E-6</v>
      </c>
      <c r="GL341" s="92">
        <v>1.1798166200000001E-16</v>
      </c>
      <c r="GM341" s="92">
        <v>2.5899088799999999E-16</v>
      </c>
      <c r="GN341" s="92">
        <v>1.08667505E-16</v>
      </c>
      <c r="GO341" s="92">
        <v>1.50728499E-13</v>
      </c>
      <c r="GP341" s="92">
        <v>3.12352726E-14</v>
      </c>
      <c r="GQ341" s="92">
        <v>3.4207191E-13</v>
      </c>
      <c r="GR341" s="92">
        <v>0</v>
      </c>
      <c r="GS341" s="92">
        <v>2.60711544E-16</v>
      </c>
      <c r="GT341" s="92">
        <v>6.5794225800000003E-18</v>
      </c>
      <c r="GU341" s="92">
        <v>2.7605968900000002E-18</v>
      </c>
      <c r="GV341" s="92">
        <v>5.54346814E-14</v>
      </c>
      <c r="GW341" s="92">
        <v>6.7722143199999997E-15</v>
      </c>
      <c r="GX341" s="92">
        <v>2.7633239000000002E-15</v>
      </c>
      <c r="GY341" s="92">
        <v>1.06582549E-10</v>
      </c>
      <c r="GZ341" s="92">
        <v>5.2840252000000001E-9</v>
      </c>
      <c r="HA341" s="92">
        <v>4.9319892799999996E-6</v>
      </c>
      <c r="HB341" s="92">
        <v>2.06513147E-8</v>
      </c>
      <c r="HC341" s="92">
        <v>2.3942191000000002E-9</v>
      </c>
      <c r="HD341" s="92">
        <v>1.7904982000000001E-14</v>
      </c>
      <c r="HE341" s="92">
        <v>6.4845612800000002E-12</v>
      </c>
      <c r="HF341" s="92">
        <v>2.2468390899999999E-12</v>
      </c>
      <c r="HG341" s="92">
        <v>8.5521070699999996E-5</v>
      </c>
      <c r="HH341" s="92">
        <v>3.0028604E-15</v>
      </c>
      <c r="HI341" s="92">
        <v>0</v>
      </c>
      <c r="HJ341" s="92">
        <v>0</v>
      </c>
      <c r="HK341" s="92">
        <v>0</v>
      </c>
      <c r="HL341" s="92">
        <v>0</v>
      </c>
      <c r="HM341" s="92">
        <v>9.6218154599999998E-9</v>
      </c>
      <c r="HN341" s="92">
        <v>0</v>
      </c>
      <c r="HO341" s="92">
        <v>0</v>
      </c>
      <c r="HP341" s="92">
        <v>0</v>
      </c>
      <c r="HQ341" s="92">
        <v>0</v>
      </c>
      <c r="HR341" s="92">
        <v>9.5087912000000002E-15</v>
      </c>
      <c r="HS341" s="92">
        <v>0.21630679899999999</v>
      </c>
      <c r="HT341" s="92">
        <v>0.70057444400000002</v>
      </c>
      <c r="HU341" s="92">
        <v>0</v>
      </c>
      <c r="HV341" s="92">
        <v>4.0787547500000001E-8</v>
      </c>
      <c r="HW341" s="92">
        <v>0</v>
      </c>
      <c r="HX341" s="92">
        <v>4.4827361599999997E-2</v>
      </c>
      <c r="HY341" s="92">
        <v>1.6895779900000001E-2</v>
      </c>
      <c r="HZ341" s="92">
        <v>8.9739688699999999E-4</v>
      </c>
      <c r="IA341" s="92">
        <v>1.35162735E-9</v>
      </c>
      <c r="IB341" s="92">
        <v>0</v>
      </c>
      <c r="IC341" s="92">
        <v>0</v>
      </c>
      <c r="ID341" s="92">
        <v>0</v>
      </c>
      <c r="IE341" s="92">
        <v>0</v>
      </c>
      <c r="IF341" s="92">
        <v>0</v>
      </c>
      <c r="IG341" s="92">
        <v>0</v>
      </c>
      <c r="IH341" s="92">
        <v>0</v>
      </c>
      <c r="II341" s="92">
        <v>0</v>
      </c>
      <c r="IJ341" s="92">
        <v>0</v>
      </c>
      <c r="IK341" s="92">
        <v>0</v>
      </c>
      <c r="IL341" s="92">
        <v>0</v>
      </c>
      <c r="IM341" s="92">
        <v>0</v>
      </c>
      <c r="IN341" s="92">
        <v>0</v>
      </c>
      <c r="IO341" s="92">
        <v>0</v>
      </c>
      <c r="IP341" s="92">
        <v>0</v>
      </c>
      <c r="IQ341" s="92">
        <v>0</v>
      </c>
      <c r="IR341" s="92">
        <v>0</v>
      </c>
      <c r="IS341" s="92">
        <v>0</v>
      </c>
      <c r="IT341" s="92">
        <v>11145.202499999999</v>
      </c>
      <c r="IU341" s="92">
        <v>318397.18800000002</v>
      </c>
      <c r="IV341" s="92">
        <v>4577096.17</v>
      </c>
      <c r="IW341" s="92">
        <v>27.141251199999999</v>
      </c>
      <c r="IX341" s="92">
        <v>1</v>
      </c>
      <c r="IY341" s="92">
        <v>1</v>
      </c>
      <c r="IZ341" s="92">
        <v>0</v>
      </c>
      <c r="JA341" s="92">
        <v>0</v>
      </c>
      <c r="JB341" s="92">
        <v>-5129.4008100000001</v>
      </c>
      <c r="JC341" s="92">
        <v>-179.54998599999999</v>
      </c>
      <c r="JD341" s="92">
        <v>-57.168210500000001</v>
      </c>
      <c r="JE341" s="92">
        <v>0.90777010700000005</v>
      </c>
      <c r="JF341" s="92">
        <v>3.1775662699999999E-2</v>
      </c>
      <c r="JG341" s="92">
        <v>4.0583236099999998E-5</v>
      </c>
      <c r="JH341" s="92">
        <v>1.15938569E-3</v>
      </c>
      <c r="JI341" s="92">
        <v>28.568093600000001</v>
      </c>
      <c r="JJ341" s="92">
        <v>0</v>
      </c>
      <c r="JK341" s="92">
        <v>0</v>
      </c>
      <c r="JL341" s="92">
        <v>0</v>
      </c>
      <c r="JM341" s="92">
        <v>0</v>
      </c>
      <c r="JN341" s="92">
        <v>0</v>
      </c>
      <c r="JO341" s="92">
        <v>0</v>
      </c>
      <c r="JP341" s="92">
        <v>0</v>
      </c>
      <c r="JQ341" s="92">
        <v>0</v>
      </c>
      <c r="JR341" s="92">
        <v>0</v>
      </c>
      <c r="JS341" s="92">
        <v>0</v>
      </c>
      <c r="JT341" s="92">
        <v>0</v>
      </c>
      <c r="JU341" s="92">
        <v>0</v>
      </c>
      <c r="JV341" s="92">
        <v>0</v>
      </c>
      <c r="JW341" s="92">
        <v>0</v>
      </c>
      <c r="JX341" s="92">
        <v>0</v>
      </c>
      <c r="JY341" s="92">
        <v>0</v>
      </c>
      <c r="JZ341" s="92">
        <v>0</v>
      </c>
      <c r="KA341" s="92">
        <v>0</v>
      </c>
      <c r="KB341" s="92">
        <v>0</v>
      </c>
      <c r="KC341" s="92">
        <v>0</v>
      </c>
      <c r="KD341" s="92">
        <v>0</v>
      </c>
      <c r="KE341" s="92">
        <v>0</v>
      </c>
      <c r="KF341" s="92">
        <v>0</v>
      </c>
      <c r="KG341" s="92">
        <v>0</v>
      </c>
      <c r="KH341" s="92">
        <v>0</v>
      </c>
      <c r="KI341" s="92">
        <v>0</v>
      </c>
      <c r="KJ341" s="92">
        <v>0</v>
      </c>
      <c r="KK341" s="92">
        <v>0</v>
      </c>
      <c r="KL341" s="92">
        <v>0</v>
      </c>
      <c r="KM341" s="92">
        <v>0</v>
      </c>
      <c r="KN341" s="92">
        <v>0</v>
      </c>
      <c r="KO341" s="92">
        <v>0</v>
      </c>
      <c r="KP341" s="92">
        <v>0</v>
      </c>
      <c r="KQ341" s="92">
        <v>0</v>
      </c>
      <c r="KR341" s="92">
        <v>0</v>
      </c>
      <c r="KS341" s="92">
        <v>0</v>
      </c>
      <c r="KT341" s="92">
        <v>0</v>
      </c>
      <c r="KU341" s="92">
        <v>0</v>
      </c>
      <c r="KV341" s="92">
        <v>0</v>
      </c>
      <c r="KW341" s="92">
        <v>0</v>
      </c>
      <c r="KX341" s="92">
        <v>0</v>
      </c>
      <c r="KY341" s="92">
        <v>0</v>
      </c>
      <c r="KZ341" s="92">
        <v>0</v>
      </c>
      <c r="LA341" s="92">
        <v>0</v>
      </c>
      <c r="LB341" s="92">
        <v>0</v>
      </c>
      <c r="LC341" s="92">
        <v>0</v>
      </c>
      <c r="LD341" s="92">
        <v>0</v>
      </c>
      <c r="LE341" s="92">
        <v>0</v>
      </c>
      <c r="LF341" s="92">
        <v>0</v>
      </c>
      <c r="LG341" s="92">
        <v>0</v>
      </c>
      <c r="LH341" s="92">
        <v>0</v>
      </c>
      <c r="LI341" s="92">
        <v>0</v>
      </c>
      <c r="LJ341" s="92">
        <v>0</v>
      </c>
      <c r="LK341" s="92">
        <v>0</v>
      </c>
      <c r="LL341" s="92">
        <v>0</v>
      </c>
      <c r="LM341" s="92">
        <v>0</v>
      </c>
      <c r="LN341" s="92">
        <v>0</v>
      </c>
      <c r="LO341" s="92">
        <v>0</v>
      </c>
      <c r="LP341" s="92">
        <v>0</v>
      </c>
      <c r="LQ341" s="92">
        <v>0</v>
      </c>
      <c r="LR341" s="92">
        <v>0</v>
      </c>
      <c r="LS341" s="92">
        <v>0</v>
      </c>
      <c r="LT341" s="92">
        <v>0</v>
      </c>
      <c r="LU341" s="92">
        <v>0</v>
      </c>
      <c r="LV341" s="92">
        <v>0</v>
      </c>
      <c r="LW341" s="92">
        <v>0</v>
      </c>
      <c r="LX341" s="92">
        <v>0</v>
      </c>
      <c r="LY341" s="92">
        <v>0</v>
      </c>
      <c r="LZ341" s="92">
        <v>0</v>
      </c>
      <c r="MA341" s="92">
        <v>0</v>
      </c>
      <c r="MB341" s="92">
        <v>0</v>
      </c>
      <c r="MC341" s="92">
        <v>0</v>
      </c>
      <c r="MD341" s="92">
        <v>0</v>
      </c>
      <c r="ME341" s="92">
        <v>0</v>
      </c>
      <c r="MF341" s="92">
        <v>0</v>
      </c>
      <c r="MG341" s="92">
        <v>0</v>
      </c>
      <c r="MH341" s="92">
        <v>0</v>
      </c>
      <c r="MI341" s="92">
        <v>0</v>
      </c>
      <c r="MJ341" s="92">
        <v>0</v>
      </c>
      <c r="MK341" s="92">
        <v>0</v>
      </c>
      <c r="ML341" s="92">
        <v>0</v>
      </c>
      <c r="MM341" s="92">
        <v>0</v>
      </c>
      <c r="MN341" s="92">
        <v>0</v>
      </c>
      <c r="MO341" s="92">
        <v>0</v>
      </c>
      <c r="MP341" s="92">
        <v>0</v>
      </c>
      <c r="MQ341" s="92">
        <v>0</v>
      </c>
      <c r="MR341" s="92">
        <v>0</v>
      </c>
      <c r="MS341" s="92">
        <v>0</v>
      </c>
      <c r="MT341" s="92">
        <v>0</v>
      </c>
      <c r="MU341" s="92">
        <v>0</v>
      </c>
      <c r="MV341" s="92">
        <v>0</v>
      </c>
      <c r="MW341" s="92">
        <v>0</v>
      </c>
      <c r="MX341" s="92">
        <v>0</v>
      </c>
      <c r="MY341" s="92">
        <v>0</v>
      </c>
      <c r="MZ341" s="92">
        <v>0</v>
      </c>
      <c r="NA341" s="92">
        <v>0</v>
      </c>
      <c r="NB341" s="92">
        <v>0</v>
      </c>
      <c r="NC341" s="92">
        <v>0</v>
      </c>
      <c r="ND341" s="92">
        <v>0</v>
      </c>
      <c r="NE341" s="92">
        <v>0</v>
      </c>
      <c r="NF341" s="92">
        <v>0</v>
      </c>
      <c r="NG341" s="92">
        <v>0</v>
      </c>
      <c r="NH341" s="92">
        <v>0</v>
      </c>
      <c r="NI341" s="92">
        <v>0</v>
      </c>
      <c r="NJ341" s="92">
        <v>0</v>
      </c>
      <c r="NK341" s="92">
        <v>0</v>
      </c>
      <c r="NL341" s="92">
        <v>0</v>
      </c>
      <c r="NM341" s="92">
        <v>0</v>
      </c>
      <c r="NN341" s="92">
        <v>0</v>
      </c>
      <c r="NO341" s="92">
        <v>0</v>
      </c>
      <c r="NP341" s="92">
        <v>0</v>
      </c>
      <c r="NQ341" s="92">
        <v>0</v>
      </c>
      <c r="NR341" s="92">
        <v>0</v>
      </c>
      <c r="NS341" s="92">
        <v>0</v>
      </c>
      <c r="NT341" s="92">
        <v>0</v>
      </c>
      <c r="NU341" s="92">
        <v>0</v>
      </c>
      <c r="NV341" s="92">
        <v>0</v>
      </c>
      <c r="NW341" s="92">
        <v>0</v>
      </c>
      <c r="NX341" s="92">
        <v>0</v>
      </c>
      <c r="NY341" s="92">
        <v>0</v>
      </c>
      <c r="NZ341" s="92">
        <v>0</v>
      </c>
      <c r="OA341" s="92">
        <v>0</v>
      </c>
      <c r="OB341" s="92">
        <v>0</v>
      </c>
      <c r="OC341" s="92">
        <v>0</v>
      </c>
      <c r="OD341" s="92">
        <v>0</v>
      </c>
      <c r="OE341" s="92">
        <v>0</v>
      </c>
      <c r="OF341" s="92">
        <v>0</v>
      </c>
      <c r="OG341" s="92">
        <v>0</v>
      </c>
      <c r="OH341" s="92">
        <v>0</v>
      </c>
      <c r="OI341" s="92">
        <v>0</v>
      </c>
      <c r="OJ341" s="92">
        <v>0</v>
      </c>
      <c r="OK341" s="92">
        <v>0</v>
      </c>
      <c r="OL341" s="92">
        <v>0</v>
      </c>
      <c r="OM341" s="92">
        <v>0</v>
      </c>
      <c r="ON341" s="92">
        <v>0</v>
      </c>
      <c r="OO341" s="92">
        <v>0</v>
      </c>
      <c r="OP341" s="92">
        <v>0</v>
      </c>
      <c r="OQ341" s="92">
        <v>0</v>
      </c>
      <c r="OR341" s="92">
        <v>0</v>
      </c>
      <c r="OS341" s="92">
        <v>0</v>
      </c>
      <c r="OT341" s="92">
        <v>0</v>
      </c>
      <c r="OU341" s="92">
        <v>0</v>
      </c>
      <c r="OV341" s="92">
        <v>0</v>
      </c>
      <c r="OW341" s="92">
        <v>0</v>
      </c>
      <c r="OX341" s="92">
        <v>0</v>
      </c>
      <c r="OY341" s="92">
        <v>0</v>
      </c>
      <c r="OZ341" s="92">
        <v>0</v>
      </c>
      <c r="PA341" s="92">
        <v>0</v>
      </c>
      <c r="PB341" s="92">
        <v>0</v>
      </c>
      <c r="PC341" s="92">
        <v>0</v>
      </c>
      <c r="PD341" s="92">
        <v>0</v>
      </c>
      <c r="PE341" s="92">
        <v>0</v>
      </c>
      <c r="PF341" s="92">
        <v>0</v>
      </c>
      <c r="PG341" s="92">
        <v>0</v>
      </c>
      <c r="PH341" s="92">
        <v>0</v>
      </c>
      <c r="PI341" s="92">
        <v>0</v>
      </c>
      <c r="PJ341" s="92">
        <v>0</v>
      </c>
      <c r="PK341" s="92">
        <v>0</v>
      </c>
      <c r="PL341" s="92">
        <v>0</v>
      </c>
      <c r="PM341" s="92">
        <v>0</v>
      </c>
      <c r="PN341" s="92">
        <v>0</v>
      </c>
      <c r="PO341" s="92">
        <v>0</v>
      </c>
      <c r="PP341" s="92">
        <v>0</v>
      </c>
      <c r="PQ341" s="92">
        <v>0</v>
      </c>
      <c r="PR341" s="92">
        <v>0</v>
      </c>
      <c r="PS341" s="92">
        <v>0</v>
      </c>
      <c r="PT341" s="92">
        <v>0</v>
      </c>
      <c r="PU341" s="92">
        <v>0</v>
      </c>
      <c r="PV341" s="92">
        <v>0</v>
      </c>
      <c r="PW341" s="92">
        <v>0</v>
      </c>
      <c r="PX341" s="92">
        <v>0</v>
      </c>
      <c r="PY341" s="92">
        <v>0</v>
      </c>
      <c r="PZ341" s="92">
        <v>0</v>
      </c>
      <c r="QA341" s="92">
        <v>0</v>
      </c>
      <c r="QB341" s="92">
        <v>0</v>
      </c>
      <c r="QC341" s="92">
        <v>0</v>
      </c>
      <c r="QD341" s="92">
        <v>0</v>
      </c>
      <c r="QE341" s="92">
        <v>0</v>
      </c>
      <c r="QF341" s="92">
        <v>0</v>
      </c>
      <c r="QG341" s="92">
        <v>0</v>
      </c>
      <c r="QH341" s="92">
        <v>0</v>
      </c>
      <c r="QI341" s="92">
        <v>0</v>
      </c>
      <c r="QJ341" s="92">
        <v>0</v>
      </c>
      <c r="QK341" s="92">
        <v>0</v>
      </c>
      <c r="QL341" s="92">
        <v>0</v>
      </c>
      <c r="QM341" s="92">
        <v>0</v>
      </c>
      <c r="QN341" s="92">
        <v>0</v>
      </c>
      <c r="QO341" s="92">
        <v>0</v>
      </c>
      <c r="QP341" s="92">
        <v>0</v>
      </c>
      <c r="QQ341" s="92">
        <v>0</v>
      </c>
      <c r="QR341" s="92">
        <v>0</v>
      </c>
      <c r="QS341" s="92">
        <v>0</v>
      </c>
      <c r="QT341" s="92">
        <v>0</v>
      </c>
      <c r="QU341" s="92">
        <v>0</v>
      </c>
      <c r="QV341" s="92">
        <v>0</v>
      </c>
      <c r="QW341" s="92">
        <v>0</v>
      </c>
      <c r="QX341" s="92">
        <v>0</v>
      </c>
      <c r="QY341" s="92">
        <v>0</v>
      </c>
      <c r="QZ341" s="92">
        <v>0</v>
      </c>
      <c r="RA341" s="92">
        <v>0</v>
      </c>
      <c r="RB341" s="92">
        <v>0</v>
      </c>
      <c r="RC341" s="92">
        <v>0</v>
      </c>
      <c r="RD341" s="92">
        <v>0</v>
      </c>
      <c r="RE341" s="92">
        <v>0</v>
      </c>
      <c r="RF341" s="92">
        <v>0</v>
      </c>
      <c r="RG341" s="92">
        <v>0</v>
      </c>
      <c r="RH341" s="92">
        <v>0</v>
      </c>
      <c r="RI341" s="92">
        <v>0</v>
      </c>
      <c r="RJ341" s="92">
        <v>0</v>
      </c>
      <c r="RK341" s="92">
        <v>0</v>
      </c>
      <c r="RL341" s="92">
        <v>0</v>
      </c>
      <c r="RM341" s="92">
        <v>0</v>
      </c>
      <c r="RN341" s="92">
        <v>0</v>
      </c>
      <c r="RO341" s="92">
        <v>0</v>
      </c>
      <c r="RP341" s="92">
        <v>0</v>
      </c>
      <c r="RQ341" s="92">
        <v>0</v>
      </c>
      <c r="RR341" s="92">
        <v>0</v>
      </c>
      <c r="RS341" s="92">
        <v>0</v>
      </c>
      <c r="RT341" s="92">
        <v>0</v>
      </c>
      <c r="RU341" s="92">
        <v>0</v>
      </c>
      <c r="RV341" s="92">
        <v>0</v>
      </c>
      <c r="RW341" s="92">
        <v>0</v>
      </c>
      <c r="RX341" s="92">
        <v>0</v>
      </c>
      <c r="RY341" s="92">
        <v>0</v>
      </c>
      <c r="RZ341" s="92">
        <v>0</v>
      </c>
      <c r="SA341" s="92">
        <v>0</v>
      </c>
      <c r="SB341" s="92">
        <v>0</v>
      </c>
      <c r="SC341" s="92">
        <v>0</v>
      </c>
      <c r="SD341" s="92">
        <v>0</v>
      </c>
      <c r="SE341" s="92">
        <v>0</v>
      </c>
      <c r="SF341" s="92">
        <v>0</v>
      </c>
      <c r="SG341" s="92">
        <v>0</v>
      </c>
      <c r="SH341" s="92">
        <v>0</v>
      </c>
      <c r="SI341" s="92">
        <v>0</v>
      </c>
      <c r="SJ341" s="92">
        <v>0</v>
      </c>
      <c r="SK341" s="92">
        <v>0</v>
      </c>
      <c r="SL341" s="92">
        <v>0</v>
      </c>
      <c r="SM341" s="92">
        <v>0</v>
      </c>
      <c r="SN341" s="92">
        <v>0</v>
      </c>
      <c r="SO341" s="92">
        <v>0</v>
      </c>
      <c r="SP341" s="92">
        <v>0</v>
      </c>
      <c r="SQ341" s="92">
        <v>0</v>
      </c>
      <c r="SR341" s="92">
        <v>0</v>
      </c>
      <c r="SS341" s="92">
        <v>0</v>
      </c>
      <c r="ST341" s="92">
        <v>0</v>
      </c>
      <c r="SU341" s="92">
        <v>0</v>
      </c>
      <c r="SV341" s="92">
        <v>0</v>
      </c>
      <c r="SW341" s="92">
        <v>0</v>
      </c>
      <c r="SX341" s="92">
        <v>0</v>
      </c>
      <c r="SY341" s="92">
        <v>0</v>
      </c>
      <c r="SZ341" s="92">
        <v>0</v>
      </c>
      <c r="TA341" s="92">
        <v>0</v>
      </c>
      <c r="TB341" s="92">
        <v>0</v>
      </c>
      <c r="TC341" s="92">
        <v>1</v>
      </c>
      <c r="TD341" s="92">
        <v>0</v>
      </c>
      <c r="TE341" s="92">
        <v>0</v>
      </c>
      <c r="TF341" s="92">
        <v>0</v>
      </c>
      <c r="TG341" s="92">
        <v>0</v>
      </c>
      <c r="TH341" s="92">
        <v>0</v>
      </c>
      <c r="TI341" s="92">
        <v>0</v>
      </c>
      <c r="TJ341" s="92">
        <v>0</v>
      </c>
      <c r="TK341" s="92">
        <v>0</v>
      </c>
      <c r="TL341" s="92">
        <v>0</v>
      </c>
      <c r="TM341" s="92">
        <v>0</v>
      </c>
      <c r="TN341" s="92">
        <v>0</v>
      </c>
      <c r="TO341" s="92">
        <v>0</v>
      </c>
      <c r="TP341" s="92">
        <v>6.9107696299999993E-2</v>
      </c>
      <c r="TQ341" s="92">
        <v>-66683879.193899997</v>
      </c>
      <c r="TR341" s="92">
        <v>0.18327664361111101</v>
      </c>
      <c r="TS341" s="92">
        <v>0.1001622325</v>
      </c>
      <c r="TT341" s="92">
        <v>1.0415867500000001E-5</v>
      </c>
      <c r="TU341" s="92">
        <v>5.79199863888889E-17</v>
      </c>
      <c r="TV341" s="92">
        <v>1.27144748055556E-16</v>
      </c>
      <c r="TW341" s="92">
        <v>5.3347446666666702E-17</v>
      </c>
      <c r="TX341" s="92">
        <v>8.8795419166666703E-14</v>
      </c>
      <c r="TY341" s="92">
        <v>1.8400960333333399E-14</v>
      </c>
      <c r="TZ341" s="92">
        <v>8.8384708611111203E-14</v>
      </c>
      <c r="UA341" s="92">
        <v>0</v>
      </c>
      <c r="UB341" s="92">
        <v>1.4221008166666699E-16</v>
      </c>
      <c r="UC341" s="92">
        <v>3.5888714722222302E-18</v>
      </c>
      <c r="UD341" s="92">
        <v>1.5058202E-18</v>
      </c>
      <c r="UE341" s="92">
        <v>3.7110129166666703E-14</v>
      </c>
      <c r="UF341" s="92">
        <v>4.53358336111112E-15</v>
      </c>
      <c r="UG341" s="92">
        <v>1.3565810166666701E-15</v>
      </c>
      <c r="UH341" s="92">
        <v>6.1955756944444506E-11</v>
      </c>
      <c r="UI341" s="92">
        <v>3.7058008611111098E-9</v>
      </c>
      <c r="UJ341" s="92">
        <v>4.5397372777777799E-6</v>
      </c>
      <c r="UK341" s="92">
        <v>3.04146555555556E-8</v>
      </c>
      <c r="UL341" s="92">
        <v>2.3507574944444502E-9</v>
      </c>
      <c r="UM341" s="92">
        <v>1.0408218888888899E-14</v>
      </c>
      <c r="UN341" s="92">
        <v>6.2274835555555603E-12</v>
      </c>
      <c r="UO341" s="92">
        <v>1.6827839694444499E-12</v>
      </c>
      <c r="UP341" s="92">
        <v>4.4413083055555602E-4</v>
      </c>
      <c r="UQ341" s="92">
        <v>2.7078444305555599E-15</v>
      </c>
      <c r="UR341" s="92">
        <v>0</v>
      </c>
      <c r="US341" s="92">
        <v>0</v>
      </c>
      <c r="UT341" s="92">
        <v>0</v>
      </c>
      <c r="UU341" s="92">
        <v>0</v>
      </c>
      <c r="UV341" s="92">
        <v>1.00122537777778E-8</v>
      </c>
      <c r="UW341" s="92">
        <v>0</v>
      </c>
      <c r="UX341" s="92">
        <v>0</v>
      </c>
      <c r="UY341" s="92">
        <v>0</v>
      </c>
      <c r="UZ341" s="92">
        <v>0</v>
      </c>
      <c r="VA341" s="92">
        <v>2.9773143055555599E-15</v>
      </c>
      <c r="VB341" s="92">
        <v>0.59786509722222303</v>
      </c>
      <c r="VC341" s="92">
        <v>2.2118412333333399</v>
      </c>
      <c r="VD341" s="92">
        <v>0</v>
      </c>
      <c r="VE341" s="92">
        <v>7.8412298055555604E-8</v>
      </c>
      <c r="VF341" s="92">
        <v>0</v>
      </c>
      <c r="VG341" s="92">
        <v>9.0086664166666705E-2</v>
      </c>
      <c r="VH341" s="92">
        <v>9.3146358333333401E-2</v>
      </c>
      <c r="VI341" s="92">
        <v>2.3287761138888899E-3</v>
      </c>
      <c r="VJ341" s="92">
        <v>1.86596811388889E-9</v>
      </c>
      <c r="VK341" s="92">
        <v>0</v>
      </c>
      <c r="VL341" s="92">
        <v>0</v>
      </c>
      <c r="VM341" s="92">
        <v>0</v>
      </c>
      <c r="VN341" s="92">
        <v>0</v>
      </c>
      <c r="VO341" s="92">
        <v>0</v>
      </c>
      <c r="VP341" s="92">
        <v>0</v>
      </c>
      <c r="VQ341" s="92">
        <v>0</v>
      </c>
      <c r="VR341" s="92">
        <v>0</v>
      </c>
      <c r="VS341" s="92">
        <v>0</v>
      </c>
      <c r="VT341" s="92">
        <v>0</v>
      </c>
      <c r="VU341" s="92">
        <v>0</v>
      </c>
      <c r="VV341" s="92">
        <v>0</v>
      </c>
      <c r="VW341" s="92">
        <v>0</v>
      </c>
      <c r="VX341" s="92">
        <v>0</v>
      </c>
      <c r="VY341" s="92">
        <v>0</v>
      </c>
      <c r="VZ341" s="92">
        <v>0</v>
      </c>
      <c r="WA341" s="92">
        <v>0</v>
      </c>
      <c r="WB341" s="92">
        <v>0</v>
      </c>
      <c r="WC341" s="92">
        <v>0</v>
      </c>
    </row>
    <row r="342" spans="2:601" ht="13.5" customHeight="1">
      <c r="B342" s="851" t="s">
        <v>2439</v>
      </c>
      <c r="C342" s="92">
        <v>0</v>
      </c>
      <c r="D342" s="92">
        <v>364687.82199999999</v>
      </c>
      <c r="E342" s="92">
        <v>-239.971271</v>
      </c>
      <c r="F342" s="92">
        <v>2814.0091499999999</v>
      </c>
      <c r="G342" s="92">
        <v>0</v>
      </c>
      <c r="H342" s="92">
        <v>0</v>
      </c>
      <c r="I342" s="92">
        <v>0</v>
      </c>
      <c r="J342" s="92">
        <v>0</v>
      </c>
      <c r="K342" s="92">
        <v>0</v>
      </c>
      <c r="L342" s="92">
        <v>0</v>
      </c>
      <c r="M342" s="92">
        <v>0</v>
      </c>
      <c r="N342" s="92">
        <v>0</v>
      </c>
      <c r="O342" s="92">
        <v>0</v>
      </c>
      <c r="P342" s="92">
        <v>0</v>
      </c>
      <c r="Q342" s="92">
        <v>0</v>
      </c>
      <c r="R342" s="92">
        <v>0</v>
      </c>
      <c r="S342" s="92">
        <v>0</v>
      </c>
      <c r="T342" s="92">
        <v>0</v>
      </c>
      <c r="U342" s="92">
        <v>0</v>
      </c>
      <c r="V342" s="92">
        <v>0</v>
      </c>
      <c r="W342" s="92">
        <v>0</v>
      </c>
      <c r="X342" s="92">
        <v>0</v>
      </c>
      <c r="Y342" s="92">
        <v>0</v>
      </c>
      <c r="Z342" s="92">
        <v>0</v>
      </c>
      <c r="AA342" s="92">
        <v>0</v>
      </c>
      <c r="AB342" s="92">
        <v>0</v>
      </c>
      <c r="AC342" s="92">
        <v>1.78918914</v>
      </c>
      <c r="AD342" s="92">
        <v>3.1789477600000001E-7</v>
      </c>
      <c r="AE342" s="92">
        <v>0</v>
      </c>
      <c r="AF342" s="92">
        <v>0</v>
      </c>
      <c r="AG342" s="92">
        <v>5.4876223699999997E-2</v>
      </c>
      <c r="AH342" s="92">
        <v>0</v>
      </c>
      <c r="AI342" s="92">
        <v>0.86092396900000001</v>
      </c>
      <c r="AJ342" s="92">
        <v>0</v>
      </c>
      <c r="AK342" s="92">
        <v>0</v>
      </c>
      <c r="AL342" s="92">
        <v>0</v>
      </c>
      <c r="AM342" s="92">
        <v>0</v>
      </c>
      <c r="AN342" s="92">
        <v>0</v>
      </c>
      <c r="AO342" s="92">
        <v>358.66478000000001</v>
      </c>
      <c r="AP342" s="92">
        <v>7995.4667900000004</v>
      </c>
      <c r="AQ342" s="92">
        <v>0</v>
      </c>
      <c r="AR342" s="92">
        <v>1.34885393</v>
      </c>
      <c r="AS342" s="92">
        <v>2.2120680699999999</v>
      </c>
      <c r="AT342" s="92">
        <v>1667.7310199999999</v>
      </c>
      <c r="AU342" s="92">
        <v>0</v>
      </c>
      <c r="AV342" s="92">
        <v>0</v>
      </c>
      <c r="AW342" s="92">
        <v>10.5081826</v>
      </c>
      <c r="AX342" s="92">
        <v>0</v>
      </c>
      <c r="AY342" s="92">
        <v>0</v>
      </c>
      <c r="AZ342" s="92">
        <v>0</v>
      </c>
      <c r="BA342" s="92">
        <v>0</v>
      </c>
      <c r="BB342" s="92">
        <v>0</v>
      </c>
      <c r="BC342" s="92">
        <v>0</v>
      </c>
      <c r="BD342" s="92">
        <v>0</v>
      </c>
      <c r="BE342" s="92">
        <v>0</v>
      </c>
      <c r="BF342" s="92">
        <v>0</v>
      </c>
      <c r="BG342" s="92">
        <v>0</v>
      </c>
      <c r="BH342" s="92">
        <v>0</v>
      </c>
      <c r="BI342" s="92">
        <v>0</v>
      </c>
      <c r="BJ342" s="92">
        <v>0</v>
      </c>
      <c r="BK342" s="92">
        <v>0</v>
      </c>
      <c r="BL342" s="92">
        <v>0</v>
      </c>
      <c r="BM342" s="92">
        <v>0</v>
      </c>
      <c r="BN342" s="92">
        <v>0</v>
      </c>
      <c r="BO342" s="92">
        <v>0</v>
      </c>
      <c r="BP342" s="92">
        <v>0.21894395799999999</v>
      </c>
      <c r="BQ342" s="92">
        <v>0</v>
      </c>
      <c r="BR342" s="92">
        <v>0</v>
      </c>
      <c r="BS342" s="92">
        <v>0</v>
      </c>
      <c r="BT342" s="92">
        <v>0</v>
      </c>
      <c r="BU342" s="92">
        <v>0</v>
      </c>
      <c r="BV342" s="92">
        <v>0</v>
      </c>
      <c r="BW342" s="92">
        <v>0</v>
      </c>
      <c r="BX342" s="92">
        <v>0</v>
      </c>
      <c r="BY342" s="92">
        <v>0</v>
      </c>
      <c r="BZ342" s="92">
        <v>0</v>
      </c>
      <c r="CA342" s="92">
        <v>0</v>
      </c>
      <c r="CB342" s="92">
        <v>0</v>
      </c>
      <c r="CC342" s="92">
        <v>0</v>
      </c>
      <c r="CD342" s="92">
        <v>0</v>
      </c>
      <c r="CE342" s="92">
        <v>0</v>
      </c>
      <c r="CF342" s="92">
        <v>0</v>
      </c>
      <c r="CG342" s="92">
        <v>0</v>
      </c>
      <c r="CH342" s="92">
        <v>0</v>
      </c>
      <c r="CI342" s="92">
        <v>0</v>
      </c>
      <c r="CJ342" s="92">
        <v>0</v>
      </c>
      <c r="CK342" s="92">
        <v>0</v>
      </c>
      <c r="CL342" s="92">
        <v>0</v>
      </c>
      <c r="CM342" s="92">
        <v>1.39207846E-4</v>
      </c>
      <c r="CN342" s="92">
        <v>2.4733800300000001E-11</v>
      </c>
      <c r="CO342" s="92">
        <v>0</v>
      </c>
      <c r="CP342" s="92">
        <v>0</v>
      </c>
      <c r="CQ342" s="92">
        <v>4.2696441199999997E-6</v>
      </c>
      <c r="CR342" s="92">
        <v>0</v>
      </c>
      <c r="CS342" s="92">
        <v>6.6984182100000004E-5</v>
      </c>
      <c r="CT342" s="92">
        <v>0</v>
      </c>
      <c r="CU342" s="92">
        <v>0</v>
      </c>
      <c r="CV342" s="92">
        <v>0</v>
      </c>
      <c r="CW342" s="92">
        <v>0</v>
      </c>
      <c r="CX342" s="92">
        <v>0</v>
      </c>
      <c r="CY342" s="92">
        <v>2.7905910200000002E-2</v>
      </c>
      <c r="CZ342" s="92">
        <v>0.62208722599999999</v>
      </c>
      <c r="DA342" s="92">
        <v>0</v>
      </c>
      <c r="DB342" s="92">
        <v>1.04947568E-4</v>
      </c>
      <c r="DC342" s="92">
        <v>1.7210993700000001E-4</v>
      </c>
      <c r="DD342" s="92">
        <v>0.12975779800000001</v>
      </c>
      <c r="DE342" s="92">
        <v>0</v>
      </c>
      <c r="DF342" s="92">
        <v>0</v>
      </c>
      <c r="DG342" s="92">
        <v>8.1758905799999995E-4</v>
      </c>
      <c r="DH342" s="92">
        <v>0</v>
      </c>
      <c r="DI342" s="92">
        <v>0</v>
      </c>
      <c r="DJ342" s="92">
        <v>0</v>
      </c>
      <c r="DK342" s="92">
        <v>0</v>
      </c>
      <c r="DL342" s="92">
        <v>0</v>
      </c>
      <c r="DM342" s="92">
        <v>0</v>
      </c>
      <c r="DN342" s="92">
        <v>0</v>
      </c>
      <c r="DO342" s="92">
        <v>0</v>
      </c>
      <c r="DP342" s="92">
        <v>0</v>
      </c>
      <c r="DQ342" s="92">
        <v>0</v>
      </c>
      <c r="DR342" s="92">
        <v>0</v>
      </c>
      <c r="DS342" s="92">
        <v>0</v>
      </c>
      <c r="DT342" s="92">
        <v>0</v>
      </c>
      <c r="DU342" s="92">
        <v>0</v>
      </c>
      <c r="DV342" s="92">
        <v>0</v>
      </c>
      <c r="DW342" s="92">
        <v>0</v>
      </c>
      <c r="DX342" s="92">
        <v>0</v>
      </c>
      <c r="DY342" s="92">
        <v>0</v>
      </c>
      <c r="DZ342" s="92">
        <v>50695.162700000001</v>
      </c>
      <c r="EA342" s="92">
        <v>0</v>
      </c>
      <c r="EB342" s="92">
        <v>0</v>
      </c>
      <c r="EC342" s="92">
        <v>0</v>
      </c>
      <c r="ED342" s="92">
        <v>0</v>
      </c>
      <c r="EE342" s="92">
        <v>0</v>
      </c>
      <c r="EF342" s="92">
        <v>0</v>
      </c>
      <c r="EG342" s="92">
        <v>0</v>
      </c>
      <c r="EH342" s="92">
        <v>0</v>
      </c>
      <c r="EI342" s="92">
        <v>0</v>
      </c>
      <c r="EJ342" s="92">
        <v>0</v>
      </c>
      <c r="EK342" s="92">
        <v>0</v>
      </c>
      <c r="EL342" s="92">
        <v>0</v>
      </c>
      <c r="EM342" s="92">
        <v>0</v>
      </c>
      <c r="EN342" s="92">
        <v>0</v>
      </c>
      <c r="EO342" s="92">
        <v>0</v>
      </c>
      <c r="EP342" s="92">
        <v>0</v>
      </c>
      <c r="EQ342" s="92">
        <v>0</v>
      </c>
      <c r="ER342" s="92">
        <v>0</v>
      </c>
      <c r="ES342" s="92">
        <v>0</v>
      </c>
      <c r="ET342" s="92">
        <v>0</v>
      </c>
      <c r="EU342" s="92">
        <v>0</v>
      </c>
      <c r="EV342" s="92">
        <v>0</v>
      </c>
      <c r="EW342" s="92">
        <v>30.470892899999999</v>
      </c>
      <c r="EX342" s="92">
        <v>3.1178954300000003E-5</v>
      </c>
      <c r="EY342" s="92">
        <v>0</v>
      </c>
      <c r="EZ342" s="92">
        <v>0</v>
      </c>
      <c r="FA342" s="92">
        <v>7.2467510600000002</v>
      </c>
      <c r="FB342" s="92">
        <v>0</v>
      </c>
      <c r="FC342" s="92">
        <v>73.173983100000001</v>
      </c>
      <c r="FD342" s="92">
        <v>0</v>
      </c>
      <c r="FE342" s="92">
        <v>0</v>
      </c>
      <c r="FF342" s="92">
        <v>0</v>
      </c>
      <c r="FG342" s="92">
        <v>0</v>
      </c>
      <c r="FH342" s="92">
        <v>0</v>
      </c>
      <c r="FI342" s="92">
        <v>11476.8426</v>
      </c>
      <c r="FJ342" s="92">
        <v>223980.84899999999</v>
      </c>
      <c r="FK342" s="92">
        <v>0</v>
      </c>
      <c r="FL342" s="92">
        <v>62.054753300000002</v>
      </c>
      <c r="FM342" s="92">
        <v>61.960911299999999</v>
      </c>
      <c r="FN342" s="92">
        <v>73396.508600000001</v>
      </c>
      <c r="FO342" s="92">
        <v>0</v>
      </c>
      <c r="FP342" s="92">
        <v>0</v>
      </c>
      <c r="FQ342" s="92">
        <v>673.20461599999999</v>
      </c>
      <c r="FR342" s="92">
        <v>0</v>
      </c>
      <c r="FS342" s="92">
        <v>0</v>
      </c>
      <c r="FT342" s="92">
        <v>0</v>
      </c>
      <c r="FU342" s="92">
        <v>0</v>
      </c>
      <c r="FV342" s="92">
        <v>0</v>
      </c>
      <c r="FW342" s="92">
        <v>0</v>
      </c>
      <c r="FX342" s="92">
        <v>0</v>
      </c>
      <c r="FY342" s="92">
        <v>0</v>
      </c>
      <c r="FZ342" s="92">
        <v>0</v>
      </c>
      <c r="GA342" s="92">
        <v>0</v>
      </c>
      <c r="GB342" s="92">
        <v>0</v>
      </c>
      <c r="GC342" s="92">
        <v>0</v>
      </c>
      <c r="GD342" s="92">
        <v>0</v>
      </c>
      <c r="GE342" s="92">
        <v>0</v>
      </c>
      <c r="GF342" s="92">
        <v>0</v>
      </c>
      <c r="GG342" s="92">
        <v>0</v>
      </c>
      <c r="GH342" s="92">
        <v>0</v>
      </c>
      <c r="GI342" s="92">
        <v>0</v>
      </c>
      <c r="GJ342" s="92">
        <v>0.14064117500000001</v>
      </c>
      <c r="GK342" s="92">
        <v>0</v>
      </c>
      <c r="GL342" s="92">
        <v>0</v>
      </c>
      <c r="GM342" s="92">
        <v>0</v>
      </c>
      <c r="GN342" s="92">
        <v>0</v>
      </c>
      <c r="GO342" s="92">
        <v>0</v>
      </c>
      <c r="GP342" s="92">
        <v>0</v>
      </c>
      <c r="GQ342" s="92">
        <v>0</v>
      </c>
      <c r="GR342" s="92">
        <v>0</v>
      </c>
      <c r="GS342" s="92">
        <v>0</v>
      </c>
      <c r="GT342" s="92">
        <v>0</v>
      </c>
      <c r="GU342" s="92">
        <v>0</v>
      </c>
      <c r="GV342" s="92">
        <v>0</v>
      </c>
      <c r="GW342" s="92">
        <v>0</v>
      </c>
      <c r="GX342" s="92">
        <v>0</v>
      </c>
      <c r="GY342" s="92">
        <v>0</v>
      </c>
      <c r="GZ342" s="92">
        <v>0</v>
      </c>
      <c r="HA342" s="92">
        <v>0</v>
      </c>
      <c r="HB342" s="92">
        <v>0</v>
      </c>
      <c r="HC342" s="92">
        <v>0</v>
      </c>
      <c r="HD342" s="92">
        <v>0</v>
      </c>
      <c r="HE342" s="92">
        <v>0</v>
      </c>
      <c r="HF342" s="92">
        <v>0</v>
      </c>
      <c r="HG342" s="92">
        <v>8.4533946600000003E-5</v>
      </c>
      <c r="HH342" s="92">
        <v>8.6498287499999996E-11</v>
      </c>
      <c r="HI342" s="92">
        <v>0</v>
      </c>
      <c r="HJ342" s="92">
        <v>0</v>
      </c>
      <c r="HK342" s="92">
        <v>2.01043162E-5</v>
      </c>
      <c r="HL342" s="92">
        <v>0</v>
      </c>
      <c r="HM342" s="92">
        <v>2.0300309499999999E-4</v>
      </c>
      <c r="HN342" s="92">
        <v>0</v>
      </c>
      <c r="HO342" s="92">
        <v>0</v>
      </c>
      <c r="HP342" s="92">
        <v>0</v>
      </c>
      <c r="HQ342" s="92">
        <v>0</v>
      </c>
      <c r="HR342" s="92">
        <v>0</v>
      </c>
      <c r="HS342" s="92">
        <v>3.1839657600000001E-2</v>
      </c>
      <c r="HT342" s="92">
        <v>0.62137939900000005</v>
      </c>
      <c r="HU342" s="92">
        <v>0</v>
      </c>
      <c r="HV342" s="92">
        <v>1.7215554599999999E-4</v>
      </c>
      <c r="HW342" s="92">
        <v>1.71895204E-4</v>
      </c>
      <c r="HX342" s="92">
        <v>0.20362043699999999</v>
      </c>
      <c r="HY342" s="92">
        <v>0</v>
      </c>
      <c r="HZ342" s="92">
        <v>0</v>
      </c>
      <c r="IA342" s="92">
        <v>1.8676394899999999E-3</v>
      </c>
      <c r="IB342" s="92">
        <v>0</v>
      </c>
      <c r="IC342" s="92">
        <v>0</v>
      </c>
      <c r="ID342" s="92">
        <v>0</v>
      </c>
      <c r="IE342" s="92">
        <v>0</v>
      </c>
      <c r="IF342" s="92">
        <v>0</v>
      </c>
      <c r="IG342" s="92">
        <v>0</v>
      </c>
      <c r="IH342" s="92">
        <v>0</v>
      </c>
      <c r="II342" s="92">
        <v>0</v>
      </c>
      <c r="IJ342" s="92">
        <v>0</v>
      </c>
      <c r="IK342" s="92">
        <v>0</v>
      </c>
      <c r="IL342" s="92">
        <v>0</v>
      </c>
      <c r="IM342" s="92">
        <v>0</v>
      </c>
      <c r="IN342" s="92">
        <v>0</v>
      </c>
      <c r="IO342" s="92">
        <v>0</v>
      </c>
      <c r="IP342" s="92">
        <v>0</v>
      </c>
      <c r="IQ342" s="92">
        <v>0</v>
      </c>
      <c r="IR342" s="92">
        <v>0</v>
      </c>
      <c r="IS342" s="92">
        <v>0</v>
      </c>
      <c r="IT342" s="92">
        <v>12852.6458</v>
      </c>
      <c r="IU342" s="92">
        <v>360457.47499999998</v>
      </c>
      <c r="IV342" s="92">
        <v>20801198.600000001</v>
      </c>
      <c r="IW342" s="92">
        <v>870</v>
      </c>
      <c r="IX342" s="92">
        <v>0.96597701999999996</v>
      </c>
      <c r="IY342" s="92">
        <v>1</v>
      </c>
      <c r="IZ342" s="92">
        <v>0</v>
      </c>
      <c r="JA342" s="92">
        <v>0</v>
      </c>
      <c r="JB342" s="92">
        <v>-17869.611799999999</v>
      </c>
      <c r="JC342" s="92">
        <v>-637.16750999999999</v>
      </c>
      <c r="JD342" s="92">
        <v>-229.67179200000001</v>
      </c>
      <c r="JE342" s="92">
        <v>10.734854</v>
      </c>
      <c r="JF342" s="92">
        <v>0.38276714000000001</v>
      </c>
      <c r="JG342" s="92">
        <v>1.0298001E-5</v>
      </c>
      <c r="JH342" s="92">
        <v>2.8881146199999998E-4</v>
      </c>
      <c r="JI342" s="92">
        <v>28.0453908</v>
      </c>
      <c r="JJ342" s="92">
        <v>0</v>
      </c>
      <c r="JK342" s="92">
        <v>0</v>
      </c>
      <c r="JL342" s="92">
        <v>0</v>
      </c>
      <c r="JM342" s="92">
        <v>0</v>
      </c>
      <c r="JN342" s="92">
        <v>0</v>
      </c>
      <c r="JO342" s="92">
        <v>0</v>
      </c>
      <c r="JP342" s="92">
        <v>0</v>
      </c>
      <c r="JQ342" s="92">
        <v>0</v>
      </c>
      <c r="JR342" s="92">
        <v>0</v>
      </c>
      <c r="JS342" s="92">
        <v>0</v>
      </c>
      <c r="JT342" s="92">
        <v>0</v>
      </c>
      <c r="JU342" s="92">
        <v>0</v>
      </c>
      <c r="JV342" s="92">
        <v>0</v>
      </c>
      <c r="JW342" s="92">
        <v>0</v>
      </c>
      <c r="JX342" s="92">
        <v>0</v>
      </c>
      <c r="JY342" s="92">
        <v>0</v>
      </c>
      <c r="JZ342" s="92">
        <v>0</v>
      </c>
      <c r="KA342" s="92">
        <v>0</v>
      </c>
      <c r="KB342" s="92">
        <v>0</v>
      </c>
      <c r="KC342" s="92">
        <v>0</v>
      </c>
      <c r="KD342" s="92">
        <v>0</v>
      </c>
      <c r="KE342" s="92">
        <v>0</v>
      </c>
      <c r="KF342" s="92">
        <v>0</v>
      </c>
      <c r="KG342" s="92">
        <v>0</v>
      </c>
      <c r="KH342" s="92">
        <v>0</v>
      </c>
      <c r="KI342" s="92">
        <v>0</v>
      </c>
      <c r="KJ342" s="92">
        <v>0</v>
      </c>
      <c r="KK342" s="92">
        <v>0</v>
      </c>
      <c r="KL342" s="92">
        <v>0</v>
      </c>
      <c r="KM342" s="92">
        <v>0</v>
      </c>
      <c r="KN342" s="92">
        <v>0</v>
      </c>
      <c r="KO342" s="92">
        <v>0</v>
      </c>
      <c r="KP342" s="92">
        <v>0</v>
      </c>
      <c r="KQ342" s="92">
        <v>0</v>
      </c>
      <c r="KR342" s="92">
        <v>0</v>
      </c>
      <c r="KS342" s="92">
        <v>0</v>
      </c>
      <c r="KT342" s="92">
        <v>0</v>
      </c>
      <c r="KU342" s="92">
        <v>0</v>
      </c>
      <c r="KV342" s="92">
        <v>0</v>
      </c>
      <c r="KW342" s="92">
        <v>0</v>
      </c>
      <c r="KX342" s="92">
        <v>0</v>
      </c>
      <c r="KY342" s="92">
        <v>0</v>
      </c>
      <c r="KZ342" s="92">
        <v>0</v>
      </c>
      <c r="LA342" s="92">
        <v>0</v>
      </c>
      <c r="LB342" s="92">
        <v>0</v>
      </c>
      <c r="LC342" s="92">
        <v>0</v>
      </c>
      <c r="LD342" s="92">
        <v>0</v>
      </c>
      <c r="LE342" s="92">
        <v>0</v>
      </c>
      <c r="LF342" s="92">
        <v>0</v>
      </c>
      <c r="LG342" s="92">
        <v>0</v>
      </c>
      <c r="LH342" s="92">
        <v>0</v>
      </c>
      <c r="LI342" s="92">
        <v>0</v>
      </c>
      <c r="LJ342" s="92">
        <v>0</v>
      </c>
      <c r="LK342" s="92">
        <v>73.253176100000005</v>
      </c>
      <c r="LL342" s="92">
        <v>0</v>
      </c>
      <c r="LM342" s="92">
        <v>0</v>
      </c>
      <c r="LN342" s="92">
        <v>0</v>
      </c>
      <c r="LO342" s="92">
        <v>0</v>
      </c>
      <c r="LP342" s="92">
        <v>0</v>
      </c>
      <c r="LQ342" s="92">
        <v>0</v>
      </c>
      <c r="LR342" s="92">
        <v>0</v>
      </c>
      <c r="LS342" s="92">
        <v>0</v>
      </c>
      <c r="LT342" s="92">
        <v>10.198957099999999</v>
      </c>
      <c r="LU342" s="92">
        <v>0</v>
      </c>
      <c r="LV342" s="92">
        <v>0</v>
      </c>
      <c r="LW342" s="92">
        <v>0</v>
      </c>
      <c r="LX342" s="92">
        <v>0</v>
      </c>
      <c r="LY342" s="92">
        <v>0</v>
      </c>
      <c r="LZ342" s="92">
        <v>0</v>
      </c>
      <c r="MA342" s="92">
        <v>0</v>
      </c>
      <c r="MB342" s="92">
        <v>0</v>
      </c>
      <c r="MC342" s="92">
        <v>0</v>
      </c>
      <c r="MD342" s="92">
        <v>0</v>
      </c>
      <c r="ME342" s="92">
        <v>0</v>
      </c>
      <c r="MF342" s="92">
        <v>0</v>
      </c>
      <c r="MG342" s="92">
        <v>0</v>
      </c>
      <c r="MH342" s="92">
        <v>0</v>
      </c>
      <c r="MI342" s="92">
        <v>0</v>
      </c>
      <c r="MJ342" s="92">
        <v>0</v>
      </c>
      <c r="MK342" s="92">
        <v>0</v>
      </c>
      <c r="ML342" s="92">
        <v>0</v>
      </c>
      <c r="MM342" s="92">
        <v>0</v>
      </c>
      <c r="MN342" s="92">
        <v>0</v>
      </c>
      <c r="MO342" s="92">
        <v>0</v>
      </c>
      <c r="MP342" s="92">
        <v>0</v>
      </c>
      <c r="MQ342" s="92">
        <v>0</v>
      </c>
      <c r="MR342" s="92">
        <v>0</v>
      </c>
      <c r="MS342" s="92">
        <v>0</v>
      </c>
      <c r="MT342" s="92">
        <v>0</v>
      </c>
      <c r="MU342" s="92">
        <v>0</v>
      </c>
      <c r="MV342" s="92">
        <v>0</v>
      </c>
      <c r="MW342" s="92">
        <v>0</v>
      </c>
      <c r="MX342" s="92">
        <v>0</v>
      </c>
      <c r="MY342" s="92">
        <v>0</v>
      </c>
      <c r="MZ342" s="92">
        <v>0</v>
      </c>
      <c r="NA342" s="92">
        <v>0</v>
      </c>
      <c r="NB342" s="92">
        <v>0</v>
      </c>
      <c r="NC342" s="92">
        <v>0</v>
      </c>
      <c r="ND342" s="92">
        <v>0</v>
      </c>
      <c r="NE342" s="92">
        <v>0</v>
      </c>
      <c r="NF342" s="92">
        <v>0</v>
      </c>
      <c r="NG342" s="92">
        <v>0</v>
      </c>
      <c r="NH342" s="92">
        <v>0</v>
      </c>
      <c r="NI342" s="92">
        <v>0</v>
      </c>
      <c r="NJ342" s="92">
        <v>0</v>
      </c>
      <c r="NK342" s="92">
        <v>0</v>
      </c>
      <c r="NL342" s="92">
        <v>0</v>
      </c>
      <c r="NM342" s="92">
        <v>0</v>
      </c>
      <c r="NN342" s="92">
        <v>0</v>
      </c>
      <c r="NO342" s="92">
        <v>0</v>
      </c>
      <c r="NP342" s="92">
        <v>0</v>
      </c>
      <c r="NQ342" s="92">
        <v>0</v>
      </c>
      <c r="NR342" s="92">
        <v>0</v>
      </c>
      <c r="NS342" s="92">
        <v>0</v>
      </c>
      <c r="NT342" s="92">
        <v>0</v>
      </c>
      <c r="NU342" s="92">
        <v>0.87778674199999995</v>
      </c>
      <c r="NV342" s="92">
        <v>0</v>
      </c>
      <c r="NW342" s="92">
        <v>0</v>
      </c>
      <c r="NX342" s="92">
        <v>0</v>
      </c>
      <c r="NY342" s="92">
        <v>0</v>
      </c>
      <c r="NZ342" s="92">
        <v>0</v>
      </c>
      <c r="OA342" s="92">
        <v>0</v>
      </c>
      <c r="OB342" s="92">
        <v>0</v>
      </c>
      <c r="OC342" s="92">
        <v>0</v>
      </c>
      <c r="OD342" s="92">
        <v>0.12221325800000001</v>
      </c>
      <c r="OE342" s="92">
        <v>0</v>
      </c>
      <c r="OF342" s="92">
        <v>0</v>
      </c>
      <c r="OG342" s="92">
        <v>0</v>
      </c>
      <c r="OH342" s="92">
        <v>0</v>
      </c>
      <c r="OI342" s="92">
        <v>0</v>
      </c>
      <c r="OJ342" s="92">
        <v>0</v>
      </c>
      <c r="OK342" s="92">
        <v>0</v>
      </c>
      <c r="OL342" s="92">
        <v>0</v>
      </c>
      <c r="OM342" s="92">
        <v>0</v>
      </c>
      <c r="ON342" s="92">
        <v>0</v>
      </c>
      <c r="OO342" s="92">
        <v>0</v>
      </c>
      <c r="OP342" s="92">
        <v>0</v>
      </c>
      <c r="OQ342" s="92">
        <v>0</v>
      </c>
      <c r="OR342" s="92">
        <v>0</v>
      </c>
      <c r="OS342" s="92">
        <v>0</v>
      </c>
      <c r="OT342" s="92">
        <v>0</v>
      </c>
      <c r="OU342" s="92">
        <v>0</v>
      </c>
      <c r="OV342" s="92">
        <v>0</v>
      </c>
      <c r="OW342" s="92">
        <v>0</v>
      </c>
      <c r="OX342" s="92">
        <v>0</v>
      </c>
      <c r="OY342" s="92">
        <v>0</v>
      </c>
      <c r="OZ342" s="92">
        <v>0</v>
      </c>
      <c r="PA342" s="92">
        <v>0</v>
      </c>
      <c r="PB342" s="92">
        <v>0</v>
      </c>
      <c r="PC342" s="92">
        <v>0</v>
      </c>
      <c r="PD342" s="92">
        <v>0</v>
      </c>
      <c r="PE342" s="92">
        <v>0</v>
      </c>
      <c r="PF342" s="92">
        <v>0</v>
      </c>
      <c r="PG342" s="92">
        <v>0</v>
      </c>
      <c r="PH342" s="92">
        <v>0</v>
      </c>
      <c r="PI342" s="92">
        <v>0</v>
      </c>
      <c r="PJ342" s="92">
        <v>0</v>
      </c>
      <c r="PK342" s="92">
        <v>0</v>
      </c>
      <c r="PL342" s="92">
        <v>0</v>
      </c>
      <c r="PM342" s="92">
        <v>0</v>
      </c>
      <c r="PN342" s="92">
        <v>0</v>
      </c>
      <c r="PO342" s="92">
        <v>0</v>
      </c>
      <c r="PP342" s="92">
        <v>0</v>
      </c>
      <c r="PQ342" s="92">
        <v>0</v>
      </c>
      <c r="PR342" s="92">
        <v>0</v>
      </c>
      <c r="PS342" s="92">
        <v>0</v>
      </c>
      <c r="PT342" s="92">
        <v>0</v>
      </c>
      <c r="PU342" s="92">
        <v>0</v>
      </c>
      <c r="PV342" s="92">
        <v>0</v>
      </c>
      <c r="PW342" s="92">
        <v>0</v>
      </c>
      <c r="PX342" s="92">
        <v>0</v>
      </c>
      <c r="PY342" s="92">
        <v>0</v>
      </c>
      <c r="PZ342" s="92">
        <v>0</v>
      </c>
      <c r="QA342" s="92">
        <v>0</v>
      </c>
      <c r="QB342" s="92">
        <v>0</v>
      </c>
      <c r="QC342" s="92">
        <v>0</v>
      </c>
      <c r="QD342" s="92">
        <v>0</v>
      </c>
      <c r="QE342" s="92">
        <v>4107.8476600000004</v>
      </c>
      <c r="QF342" s="92">
        <v>0</v>
      </c>
      <c r="QG342" s="92">
        <v>0</v>
      </c>
      <c r="QH342" s="92">
        <v>0</v>
      </c>
      <c r="QI342" s="92">
        <v>0</v>
      </c>
      <c r="QJ342" s="92">
        <v>0</v>
      </c>
      <c r="QK342" s="92">
        <v>0</v>
      </c>
      <c r="QL342" s="92">
        <v>0</v>
      </c>
      <c r="QM342" s="92">
        <v>0</v>
      </c>
      <c r="QN342" s="92">
        <v>122.499674</v>
      </c>
      <c r="QO342" s="92">
        <v>0</v>
      </c>
      <c r="QP342" s="92">
        <v>0</v>
      </c>
      <c r="QQ342" s="92">
        <v>0</v>
      </c>
      <c r="QR342" s="92">
        <v>0</v>
      </c>
      <c r="QS342" s="92">
        <v>0</v>
      </c>
      <c r="QT342" s="92">
        <v>0</v>
      </c>
      <c r="QU342" s="92">
        <v>0</v>
      </c>
      <c r="QV342" s="92">
        <v>0</v>
      </c>
      <c r="QW342" s="92">
        <v>0</v>
      </c>
      <c r="QX342" s="92">
        <v>0</v>
      </c>
      <c r="QY342" s="92">
        <v>0</v>
      </c>
      <c r="QZ342" s="92">
        <v>0</v>
      </c>
      <c r="RA342" s="92">
        <v>0</v>
      </c>
      <c r="RB342" s="92">
        <v>0</v>
      </c>
      <c r="RC342" s="92">
        <v>0</v>
      </c>
      <c r="RD342" s="92">
        <v>0</v>
      </c>
      <c r="RE342" s="92">
        <v>0</v>
      </c>
      <c r="RF342" s="92">
        <v>0</v>
      </c>
      <c r="RG342" s="92">
        <v>0</v>
      </c>
      <c r="RH342" s="92">
        <v>0</v>
      </c>
      <c r="RI342" s="92">
        <v>0</v>
      </c>
      <c r="RJ342" s="92">
        <v>0</v>
      </c>
      <c r="RK342" s="92">
        <v>0</v>
      </c>
      <c r="RL342" s="92">
        <v>0</v>
      </c>
      <c r="RM342" s="92">
        <v>0</v>
      </c>
      <c r="RN342" s="92">
        <v>0</v>
      </c>
      <c r="RO342" s="92">
        <v>0</v>
      </c>
      <c r="RP342" s="92">
        <v>0</v>
      </c>
      <c r="RQ342" s="92">
        <v>0</v>
      </c>
      <c r="RR342" s="92">
        <v>0</v>
      </c>
      <c r="RS342" s="92">
        <v>0</v>
      </c>
      <c r="RT342" s="92">
        <v>0</v>
      </c>
      <c r="RU342" s="92">
        <v>0</v>
      </c>
      <c r="RV342" s="92">
        <v>0</v>
      </c>
      <c r="RW342" s="92">
        <v>0</v>
      </c>
      <c r="RX342" s="92">
        <v>0</v>
      </c>
      <c r="RY342" s="92">
        <v>0</v>
      </c>
      <c r="RZ342" s="92">
        <v>0</v>
      </c>
      <c r="SA342" s="92">
        <v>0</v>
      </c>
      <c r="SB342" s="92">
        <v>0</v>
      </c>
      <c r="SC342" s="92">
        <v>0</v>
      </c>
      <c r="SD342" s="92">
        <v>0</v>
      </c>
      <c r="SE342" s="92">
        <v>0</v>
      </c>
      <c r="SF342" s="92">
        <v>0</v>
      </c>
      <c r="SG342" s="92">
        <v>0</v>
      </c>
      <c r="SH342" s="92">
        <v>0</v>
      </c>
      <c r="SI342" s="92">
        <v>0</v>
      </c>
      <c r="SJ342" s="92">
        <v>0</v>
      </c>
      <c r="SK342" s="92">
        <v>0</v>
      </c>
      <c r="SL342" s="92">
        <v>0</v>
      </c>
      <c r="SM342" s="92">
        <v>0</v>
      </c>
      <c r="SN342" s="92">
        <v>0</v>
      </c>
      <c r="SO342" s="92">
        <v>0.97104264399999995</v>
      </c>
      <c r="SP342" s="92">
        <v>0</v>
      </c>
      <c r="SQ342" s="92">
        <v>0</v>
      </c>
      <c r="SR342" s="92">
        <v>0</v>
      </c>
      <c r="SS342" s="92">
        <v>0</v>
      </c>
      <c r="ST342" s="92">
        <v>0</v>
      </c>
      <c r="SU342" s="92">
        <v>0</v>
      </c>
      <c r="SV342" s="92">
        <v>0</v>
      </c>
      <c r="SW342" s="92">
        <v>0</v>
      </c>
      <c r="SX342" s="92">
        <v>2.8957356E-2</v>
      </c>
      <c r="SY342" s="92">
        <v>83.452133200000006</v>
      </c>
      <c r="SZ342" s="92">
        <v>4230.3473299999996</v>
      </c>
      <c r="TA342" s="92">
        <v>21.669003100000001</v>
      </c>
      <c r="TB342" s="92">
        <v>870</v>
      </c>
      <c r="TC342" s="92">
        <v>0.96597701999999996</v>
      </c>
      <c r="TD342" s="92">
        <v>0</v>
      </c>
      <c r="TE342" s="92">
        <v>0</v>
      </c>
      <c r="TF342" s="92">
        <v>1</v>
      </c>
      <c r="TG342" s="92">
        <v>-123417.811</v>
      </c>
      <c r="TH342" s="92">
        <v>-2434.6652300000001</v>
      </c>
      <c r="TI342" s="92">
        <v>-10.2994796</v>
      </c>
      <c r="TJ342" s="92">
        <v>-7.0002181099999996</v>
      </c>
      <c r="TK342" s="92">
        <v>-0.13809342099999999</v>
      </c>
      <c r="TL342" s="92">
        <v>6.4187026899999999E-2</v>
      </c>
      <c r="TM342" s="92">
        <v>3.2537624599999999</v>
      </c>
      <c r="TN342" s="92">
        <v>50.691901700000003</v>
      </c>
      <c r="TO342" s="92">
        <v>0</v>
      </c>
      <c r="TP342" s="92">
        <v>1.4529978900000001E-3</v>
      </c>
      <c r="TQ342" s="92">
        <v>-385315742.02600002</v>
      </c>
      <c r="TR342" s="92">
        <v>0.46387308055555598</v>
      </c>
      <c r="TS342" s="92">
        <v>0.78166920833333398</v>
      </c>
      <c r="TT342" s="92">
        <v>0</v>
      </c>
      <c r="TU342" s="92">
        <v>0</v>
      </c>
      <c r="TV342" s="92">
        <v>0</v>
      </c>
      <c r="TW342" s="92">
        <v>0</v>
      </c>
      <c r="TX342" s="92">
        <v>0</v>
      </c>
      <c r="TY342" s="92">
        <v>0</v>
      </c>
      <c r="TZ342" s="92">
        <v>0</v>
      </c>
      <c r="UA342" s="92">
        <v>0</v>
      </c>
      <c r="UB342" s="92">
        <v>0</v>
      </c>
      <c r="UC342" s="92">
        <v>0</v>
      </c>
      <c r="UD342" s="92">
        <v>0</v>
      </c>
      <c r="UE342" s="92">
        <v>0</v>
      </c>
      <c r="UF342" s="92">
        <v>0</v>
      </c>
      <c r="UG342" s="92">
        <v>0</v>
      </c>
      <c r="UH342" s="92">
        <v>0</v>
      </c>
      <c r="UI342" s="92">
        <v>0</v>
      </c>
      <c r="UJ342" s="92">
        <v>0</v>
      </c>
      <c r="UK342" s="92">
        <v>0</v>
      </c>
      <c r="UL342" s="92">
        <v>0</v>
      </c>
      <c r="UM342" s="92">
        <v>0</v>
      </c>
      <c r="UN342" s="92">
        <v>0</v>
      </c>
      <c r="UO342" s="92">
        <v>0</v>
      </c>
      <c r="UP342" s="92">
        <v>4.9699698333333401E-4</v>
      </c>
      <c r="UQ342" s="92">
        <v>8.8304104444444504E-11</v>
      </c>
      <c r="UR342" s="92">
        <v>0</v>
      </c>
      <c r="US342" s="92">
        <v>0</v>
      </c>
      <c r="UT342" s="92">
        <v>1.52433954722222E-5</v>
      </c>
      <c r="UU342" s="92">
        <v>0</v>
      </c>
      <c r="UV342" s="92">
        <v>2.3914554694444499E-4</v>
      </c>
      <c r="UW342" s="92">
        <v>0</v>
      </c>
      <c r="UX342" s="92">
        <v>0</v>
      </c>
      <c r="UY342" s="92">
        <v>0</v>
      </c>
      <c r="UZ342" s="92">
        <v>0</v>
      </c>
      <c r="VA342" s="92">
        <v>0</v>
      </c>
      <c r="VB342" s="92">
        <v>9.9629105555555597E-2</v>
      </c>
      <c r="VC342" s="92">
        <v>2.22096299722222</v>
      </c>
      <c r="VD342" s="92">
        <v>0</v>
      </c>
      <c r="VE342" s="92">
        <v>3.74681647222223E-4</v>
      </c>
      <c r="VF342" s="92">
        <v>6.1446335277777801E-4</v>
      </c>
      <c r="VG342" s="92">
        <v>0.46325861666666701</v>
      </c>
      <c r="VH342" s="92">
        <v>0</v>
      </c>
      <c r="VI342" s="92">
        <v>0</v>
      </c>
      <c r="VJ342" s="92">
        <v>2.9189396111111098E-3</v>
      </c>
      <c r="VK342" s="92">
        <v>0</v>
      </c>
      <c r="VL342" s="92">
        <v>0</v>
      </c>
      <c r="VM342" s="92">
        <v>0</v>
      </c>
      <c r="VN342" s="92">
        <v>0</v>
      </c>
      <c r="VO342" s="92">
        <v>0</v>
      </c>
      <c r="VP342" s="92">
        <v>0</v>
      </c>
      <c r="VQ342" s="92">
        <v>0</v>
      </c>
      <c r="VR342" s="92">
        <v>0</v>
      </c>
      <c r="VS342" s="92">
        <v>0</v>
      </c>
      <c r="VT342" s="92">
        <v>0</v>
      </c>
      <c r="VU342" s="92">
        <v>0</v>
      </c>
      <c r="VV342" s="92">
        <v>0</v>
      </c>
      <c r="VW342" s="92">
        <v>0</v>
      </c>
      <c r="VX342" s="92">
        <v>0</v>
      </c>
      <c r="VY342" s="92">
        <v>0</v>
      </c>
      <c r="VZ342" s="92">
        <v>0</v>
      </c>
      <c r="WA342" s="92">
        <v>0</v>
      </c>
      <c r="WB342" s="92">
        <v>0</v>
      </c>
      <c r="WC342" s="92">
        <v>2.8330436388888901E-3</v>
      </c>
    </row>
    <row r="343" spans="2:601" ht="13.5" customHeight="1">
      <c r="B343" s="851" t="s">
        <v>2997</v>
      </c>
      <c r="C343" s="92">
        <v>0</v>
      </c>
      <c r="D343" s="92">
        <v>364687.82199999999</v>
      </c>
      <c r="E343" s="92">
        <v>-306.032444</v>
      </c>
      <c r="F343" s="92">
        <v>2814.0091499999999</v>
      </c>
      <c r="G343" s="92">
        <v>0</v>
      </c>
      <c r="H343" s="92">
        <v>0</v>
      </c>
      <c r="I343" s="92">
        <v>0</v>
      </c>
      <c r="J343" s="92">
        <v>0</v>
      </c>
      <c r="K343" s="92">
        <v>0</v>
      </c>
      <c r="L343" s="92">
        <v>0</v>
      </c>
      <c r="M343" s="92">
        <v>0</v>
      </c>
      <c r="N343" s="92">
        <v>0</v>
      </c>
      <c r="O343" s="92">
        <v>0</v>
      </c>
      <c r="P343" s="92">
        <v>0</v>
      </c>
      <c r="Q343" s="92">
        <v>0</v>
      </c>
      <c r="R343" s="92">
        <v>0</v>
      </c>
      <c r="S343" s="92">
        <v>0</v>
      </c>
      <c r="T343" s="92">
        <v>0</v>
      </c>
      <c r="U343" s="92">
        <v>0</v>
      </c>
      <c r="V343" s="92">
        <v>0</v>
      </c>
      <c r="W343" s="92">
        <v>0</v>
      </c>
      <c r="X343" s="92">
        <v>0</v>
      </c>
      <c r="Y343" s="92">
        <v>0</v>
      </c>
      <c r="Z343" s="92">
        <v>0</v>
      </c>
      <c r="AA343" s="92">
        <v>0</v>
      </c>
      <c r="AB343" s="92">
        <v>0</v>
      </c>
      <c r="AC343" s="92">
        <v>1.78918914</v>
      </c>
      <c r="AD343" s="92">
        <v>3.1789477600000001E-7</v>
      </c>
      <c r="AE343" s="92">
        <v>0</v>
      </c>
      <c r="AF343" s="92">
        <v>0</v>
      </c>
      <c r="AG343" s="92">
        <v>5.4876223699999997E-2</v>
      </c>
      <c r="AH343" s="92">
        <v>0</v>
      </c>
      <c r="AI343" s="92">
        <v>0.86092396900000001</v>
      </c>
      <c r="AJ343" s="92">
        <v>0</v>
      </c>
      <c r="AK343" s="92">
        <v>0</v>
      </c>
      <c r="AL343" s="92">
        <v>0</v>
      </c>
      <c r="AM343" s="92">
        <v>0</v>
      </c>
      <c r="AN343" s="92">
        <v>0</v>
      </c>
      <c r="AO343" s="92">
        <v>358.66478000000001</v>
      </c>
      <c r="AP343" s="92">
        <v>7995.4667900000004</v>
      </c>
      <c r="AQ343" s="92">
        <v>0</v>
      </c>
      <c r="AR343" s="92">
        <v>1.34885393</v>
      </c>
      <c r="AS343" s="92">
        <v>2.2120680699999999</v>
      </c>
      <c r="AT343" s="92">
        <v>1667.7310199999999</v>
      </c>
      <c r="AU343" s="92">
        <v>0</v>
      </c>
      <c r="AV343" s="92">
        <v>0</v>
      </c>
      <c r="AW343" s="92">
        <v>10.5081826</v>
      </c>
      <c r="AX343" s="92">
        <v>0</v>
      </c>
      <c r="AY343" s="92">
        <v>0</v>
      </c>
      <c r="AZ343" s="92">
        <v>0</v>
      </c>
      <c r="BA343" s="92">
        <v>0</v>
      </c>
      <c r="BB343" s="92">
        <v>0</v>
      </c>
      <c r="BC343" s="92">
        <v>0</v>
      </c>
      <c r="BD343" s="92">
        <v>0</v>
      </c>
      <c r="BE343" s="92">
        <v>0</v>
      </c>
      <c r="BF343" s="92">
        <v>0</v>
      </c>
      <c r="BG343" s="92">
        <v>0</v>
      </c>
      <c r="BH343" s="92">
        <v>0</v>
      </c>
      <c r="BI343" s="92">
        <v>0</v>
      </c>
      <c r="BJ343" s="92">
        <v>0</v>
      </c>
      <c r="BK343" s="92">
        <v>0</v>
      </c>
      <c r="BL343" s="92">
        <v>0</v>
      </c>
      <c r="BM343" s="92">
        <v>0</v>
      </c>
      <c r="BN343" s="92">
        <v>0</v>
      </c>
      <c r="BO343" s="92">
        <v>0</v>
      </c>
      <c r="BP343" s="92">
        <v>0.21894395799999999</v>
      </c>
      <c r="BQ343" s="92">
        <v>0</v>
      </c>
      <c r="BR343" s="92">
        <v>0</v>
      </c>
      <c r="BS343" s="92">
        <v>0</v>
      </c>
      <c r="BT343" s="92">
        <v>0</v>
      </c>
      <c r="BU343" s="92">
        <v>0</v>
      </c>
      <c r="BV343" s="92">
        <v>0</v>
      </c>
      <c r="BW343" s="92">
        <v>0</v>
      </c>
      <c r="BX343" s="92">
        <v>0</v>
      </c>
      <c r="BY343" s="92">
        <v>0</v>
      </c>
      <c r="BZ343" s="92">
        <v>0</v>
      </c>
      <c r="CA343" s="92">
        <v>0</v>
      </c>
      <c r="CB343" s="92">
        <v>0</v>
      </c>
      <c r="CC343" s="92">
        <v>0</v>
      </c>
      <c r="CD343" s="92">
        <v>0</v>
      </c>
      <c r="CE343" s="92">
        <v>0</v>
      </c>
      <c r="CF343" s="92">
        <v>0</v>
      </c>
      <c r="CG343" s="92">
        <v>0</v>
      </c>
      <c r="CH343" s="92">
        <v>0</v>
      </c>
      <c r="CI343" s="92">
        <v>0</v>
      </c>
      <c r="CJ343" s="92">
        <v>0</v>
      </c>
      <c r="CK343" s="92">
        <v>0</v>
      </c>
      <c r="CL343" s="92">
        <v>0</v>
      </c>
      <c r="CM343" s="92">
        <v>1.39207846E-4</v>
      </c>
      <c r="CN343" s="92">
        <v>2.4733800300000001E-11</v>
      </c>
      <c r="CO343" s="92">
        <v>0</v>
      </c>
      <c r="CP343" s="92">
        <v>0</v>
      </c>
      <c r="CQ343" s="92">
        <v>4.2696441199999997E-6</v>
      </c>
      <c r="CR343" s="92">
        <v>0</v>
      </c>
      <c r="CS343" s="92">
        <v>6.6984182100000004E-5</v>
      </c>
      <c r="CT343" s="92">
        <v>0</v>
      </c>
      <c r="CU343" s="92">
        <v>0</v>
      </c>
      <c r="CV343" s="92">
        <v>0</v>
      </c>
      <c r="CW343" s="92">
        <v>0</v>
      </c>
      <c r="CX343" s="92">
        <v>0</v>
      </c>
      <c r="CY343" s="92">
        <v>2.7905910200000002E-2</v>
      </c>
      <c r="CZ343" s="92">
        <v>0.62208722599999999</v>
      </c>
      <c r="DA343" s="92">
        <v>0</v>
      </c>
      <c r="DB343" s="92">
        <v>1.04947568E-4</v>
      </c>
      <c r="DC343" s="92">
        <v>1.7210993700000001E-4</v>
      </c>
      <c r="DD343" s="92">
        <v>0.12975779800000001</v>
      </c>
      <c r="DE343" s="92">
        <v>0</v>
      </c>
      <c r="DF343" s="92">
        <v>0</v>
      </c>
      <c r="DG343" s="92">
        <v>8.1758905799999995E-4</v>
      </c>
      <c r="DH343" s="92">
        <v>0</v>
      </c>
      <c r="DI343" s="92">
        <v>0</v>
      </c>
      <c r="DJ343" s="92">
        <v>0</v>
      </c>
      <c r="DK343" s="92">
        <v>0</v>
      </c>
      <c r="DL343" s="92">
        <v>0</v>
      </c>
      <c r="DM343" s="92">
        <v>0</v>
      </c>
      <c r="DN343" s="92">
        <v>0</v>
      </c>
      <c r="DO343" s="92">
        <v>0</v>
      </c>
      <c r="DP343" s="92">
        <v>0</v>
      </c>
      <c r="DQ343" s="92">
        <v>0</v>
      </c>
      <c r="DR343" s="92">
        <v>0</v>
      </c>
      <c r="DS343" s="92">
        <v>0</v>
      </c>
      <c r="DT343" s="92">
        <v>0</v>
      </c>
      <c r="DU343" s="92">
        <v>0</v>
      </c>
      <c r="DV343" s="92">
        <v>0</v>
      </c>
      <c r="DW343" s="92">
        <v>0</v>
      </c>
      <c r="DX343" s="92">
        <v>0</v>
      </c>
      <c r="DY343" s="92">
        <v>0</v>
      </c>
      <c r="DZ343" s="92">
        <v>50695.162700000001</v>
      </c>
      <c r="EA343" s="92">
        <v>0</v>
      </c>
      <c r="EB343" s="92">
        <v>0</v>
      </c>
      <c r="EC343" s="92">
        <v>0</v>
      </c>
      <c r="ED343" s="92">
        <v>0</v>
      </c>
      <c r="EE343" s="92">
        <v>0</v>
      </c>
      <c r="EF343" s="92">
        <v>0</v>
      </c>
      <c r="EG343" s="92">
        <v>0</v>
      </c>
      <c r="EH343" s="92">
        <v>0</v>
      </c>
      <c r="EI343" s="92">
        <v>0</v>
      </c>
      <c r="EJ343" s="92">
        <v>0</v>
      </c>
      <c r="EK343" s="92">
        <v>0</v>
      </c>
      <c r="EL343" s="92">
        <v>0</v>
      </c>
      <c r="EM343" s="92">
        <v>0</v>
      </c>
      <c r="EN343" s="92">
        <v>0</v>
      </c>
      <c r="EO343" s="92">
        <v>0</v>
      </c>
      <c r="EP343" s="92">
        <v>0</v>
      </c>
      <c r="EQ343" s="92">
        <v>0</v>
      </c>
      <c r="ER343" s="92">
        <v>0</v>
      </c>
      <c r="ES343" s="92">
        <v>0</v>
      </c>
      <c r="ET343" s="92">
        <v>0</v>
      </c>
      <c r="EU343" s="92">
        <v>0</v>
      </c>
      <c r="EV343" s="92">
        <v>0</v>
      </c>
      <c r="EW343" s="92">
        <v>30.470892899999999</v>
      </c>
      <c r="EX343" s="92">
        <v>3.1178954300000003E-5</v>
      </c>
      <c r="EY343" s="92">
        <v>0</v>
      </c>
      <c r="EZ343" s="92">
        <v>0</v>
      </c>
      <c r="FA343" s="92">
        <v>7.2467510600000002</v>
      </c>
      <c r="FB343" s="92">
        <v>0</v>
      </c>
      <c r="FC343" s="92">
        <v>73.173983100000001</v>
      </c>
      <c r="FD343" s="92">
        <v>0</v>
      </c>
      <c r="FE343" s="92">
        <v>0</v>
      </c>
      <c r="FF343" s="92">
        <v>0</v>
      </c>
      <c r="FG343" s="92">
        <v>0</v>
      </c>
      <c r="FH343" s="92">
        <v>0</v>
      </c>
      <c r="FI343" s="92">
        <v>11476.8426</v>
      </c>
      <c r="FJ343" s="92">
        <v>223980.84899999999</v>
      </c>
      <c r="FK343" s="92">
        <v>0</v>
      </c>
      <c r="FL343" s="92">
        <v>62.054753300000002</v>
      </c>
      <c r="FM343" s="92">
        <v>61.960911299999999</v>
      </c>
      <c r="FN343" s="92">
        <v>73396.508600000001</v>
      </c>
      <c r="FO343" s="92">
        <v>0</v>
      </c>
      <c r="FP343" s="92">
        <v>0</v>
      </c>
      <c r="FQ343" s="92">
        <v>673.20461599999999</v>
      </c>
      <c r="FR343" s="92">
        <v>0</v>
      </c>
      <c r="FS343" s="92">
        <v>0</v>
      </c>
      <c r="FT343" s="92">
        <v>0</v>
      </c>
      <c r="FU343" s="92">
        <v>0</v>
      </c>
      <c r="FV343" s="92">
        <v>0</v>
      </c>
      <c r="FW343" s="92">
        <v>0</v>
      </c>
      <c r="FX343" s="92">
        <v>0</v>
      </c>
      <c r="FY343" s="92">
        <v>0</v>
      </c>
      <c r="FZ343" s="92">
        <v>0</v>
      </c>
      <c r="GA343" s="92">
        <v>0</v>
      </c>
      <c r="GB343" s="92">
        <v>0</v>
      </c>
      <c r="GC343" s="92">
        <v>0</v>
      </c>
      <c r="GD343" s="92">
        <v>0</v>
      </c>
      <c r="GE343" s="92">
        <v>0</v>
      </c>
      <c r="GF343" s="92">
        <v>0</v>
      </c>
      <c r="GG343" s="92">
        <v>0</v>
      </c>
      <c r="GH343" s="92">
        <v>0</v>
      </c>
      <c r="GI343" s="92">
        <v>0</v>
      </c>
      <c r="GJ343" s="92">
        <v>0.14064117500000001</v>
      </c>
      <c r="GK343" s="92">
        <v>0</v>
      </c>
      <c r="GL343" s="92">
        <v>0</v>
      </c>
      <c r="GM343" s="92">
        <v>0</v>
      </c>
      <c r="GN343" s="92">
        <v>0</v>
      </c>
      <c r="GO343" s="92">
        <v>0</v>
      </c>
      <c r="GP343" s="92">
        <v>0</v>
      </c>
      <c r="GQ343" s="92">
        <v>0</v>
      </c>
      <c r="GR343" s="92">
        <v>0</v>
      </c>
      <c r="GS343" s="92">
        <v>0</v>
      </c>
      <c r="GT343" s="92">
        <v>0</v>
      </c>
      <c r="GU343" s="92">
        <v>0</v>
      </c>
      <c r="GV343" s="92">
        <v>0</v>
      </c>
      <c r="GW343" s="92">
        <v>0</v>
      </c>
      <c r="GX343" s="92">
        <v>0</v>
      </c>
      <c r="GY343" s="92">
        <v>0</v>
      </c>
      <c r="GZ343" s="92">
        <v>0</v>
      </c>
      <c r="HA343" s="92">
        <v>0</v>
      </c>
      <c r="HB343" s="92">
        <v>0</v>
      </c>
      <c r="HC343" s="92">
        <v>0</v>
      </c>
      <c r="HD343" s="92">
        <v>0</v>
      </c>
      <c r="HE343" s="92">
        <v>0</v>
      </c>
      <c r="HF343" s="92">
        <v>0</v>
      </c>
      <c r="HG343" s="92">
        <v>8.4533946600000003E-5</v>
      </c>
      <c r="HH343" s="92">
        <v>8.6498287499999996E-11</v>
      </c>
      <c r="HI343" s="92">
        <v>0</v>
      </c>
      <c r="HJ343" s="92">
        <v>0</v>
      </c>
      <c r="HK343" s="92">
        <v>2.01043162E-5</v>
      </c>
      <c r="HL343" s="92">
        <v>0</v>
      </c>
      <c r="HM343" s="92">
        <v>2.0300309499999999E-4</v>
      </c>
      <c r="HN343" s="92">
        <v>0</v>
      </c>
      <c r="HO343" s="92">
        <v>0</v>
      </c>
      <c r="HP343" s="92">
        <v>0</v>
      </c>
      <c r="HQ343" s="92">
        <v>0</v>
      </c>
      <c r="HR343" s="92">
        <v>0</v>
      </c>
      <c r="HS343" s="92">
        <v>3.1839657600000001E-2</v>
      </c>
      <c r="HT343" s="92">
        <v>0.62137939900000005</v>
      </c>
      <c r="HU343" s="92">
        <v>0</v>
      </c>
      <c r="HV343" s="92">
        <v>1.7215554599999999E-4</v>
      </c>
      <c r="HW343" s="92">
        <v>1.71895204E-4</v>
      </c>
      <c r="HX343" s="92">
        <v>0.20362043699999999</v>
      </c>
      <c r="HY343" s="92">
        <v>0</v>
      </c>
      <c r="HZ343" s="92">
        <v>0</v>
      </c>
      <c r="IA343" s="92">
        <v>1.8676394899999999E-3</v>
      </c>
      <c r="IB343" s="92">
        <v>0</v>
      </c>
      <c r="IC343" s="92">
        <v>0</v>
      </c>
      <c r="ID343" s="92">
        <v>0</v>
      </c>
      <c r="IE343" s="92">
        <v>0</v>
      </c>
      <c r="IF343" s="92">
        <v>0</v>
      </c>
      <c r="IG343" s="92">
        <v>0</v>
      </c>
      <c r="IH343" s="92">
        <v>0</v>
      </c>
      <c r="II343" s="92">
        <v>0</v>
      </c>
      <c r="IJ343" s="92">
        <v>0</v>
      </c>
      <c r="IK343" s="92">
        <v>0</v>
      </c>
      <c r="IL343" s="92">
        <v>0</v>
      </c>
      <c r="IM343" s="92">
        <v>0</v>
      </c>
      <c r="IN343" s="92">
        <v>0</v>
      </c>
      <c r="IO343" s="92">
        <v>0</v>
      </c>
      <c r="IP343" s="92">
        <v>0</v>
      </c>
      <c r="IQ343" s="92">
        <v>0</v>
      </c>
      <c r="IR343" s="92">
        <v>0</v>
      </c>
      <c r="IS343" s="92">
        <v>0</v>
      </c>
      <c r="IT343" s="92">
        <v>12852.6458</v>
      </c>
      <c r="IU343" s="92">
        <v>360457.47499999998</v>
      </c>
      <c r="IV343" s="92">
        <v>10034354.4</v>
      </c>
      <c r="IW343" s="92">
        <v>278.3</v>
      </c>
      <c r="IX343" s="92">
        <v>0.96597701999999996</v>
      </c>
      <c r="IY343" s="92">
        <v>0.99999571300000001</v>
      </c>
      <c r="IZ343" s="92">
        <v>4.2865882299999996E-6</v>
      </c>
      <c r="JA343" s="92">
        <v>0</v>
      </c>
      <c r="JB343" s="92">
        <v>-22964.174299999999</v>
      </c>
      <c r="JC343" s="92">
        <v>-818.82169099999999</v>
      </c>
      <c r="JD343" s="92">
        <v>-295.15039899999999</v>
      </c>
      <c r="JE343" s="92">
        <v>4.51574528</v>
      </c>
      <c r="JF343" s="92">
        <v>0.16101559500000001</v>
      </c>
      <c r="JG343" s="92">
        <v>2.13477376E-5</v>
      </c>
      <c r="JH343" s="92">
        <v>5.9870564199999998E-4</v>
      </c>
      <c r="JI343" s="92">
        <v>28.0453908</v>
      </c>
      <c r="JJ343" s="92">
        <v>0</v>
      </c>
      <c r="JK343" s="92">
        <v>0</v>
      </c>
      <c r="JL343" s="92">
        <v>0</v>
      </c>
      <c r="JM343" s="92">
        <v>0</v>
      </c>
      <c r="JN343" s="92">
        <v>0</v>
      </c>
      <c r="JO343" s="92">
        <v>0</v>
      </c>
      <c r="JP343" s="92">
        <v>0</v>
      </c>
      <c r="JQ343" s="92">
        <v>0</v>
      </c>
      <c r="JR343" s="92">
        <v>0</v>
      </c>
      <c r="JS343" s="92">
        <v>0</v>
      </c>
      <c r="JT343" s="92">
        <v>0</v>
      </c>
      <c r="JU343" s="92">
        <v>0</v>
      </c>
      <c r="JV343" s="92">
        <v>0</v>
      </c>
      <c r="JW343" s="92">
        <v>0</v>
      </c>
      <c r="JX343" s="92">
        <v>0</v>
      </c>
      <c r="JY343" s="92">
        <v>0</v>
      </c>
      <c r="JZ343" s="92">
        <v>0</v>
      </c>
      <c r="KA343" s="92">
        <v>0</v>
      </c>
      <c r="KB343" s="92">
        <v>0</v>
      </c>
      <c r="KC343" s="92">
        <v>0</v>
      </c>
      <c r="KD343" s="92">
        <v>0</v>
      </c>
      <c r="KE343" s="92">
        <v>0</v>
      </c>
      <c r="KF343" s="92">
        <v>0</v>
      </c>
      <c r="KG343" s="92">
        <v>0</v>
      </c>
      <c r="KH343" s="92">
        <v>0</v>
      </c>
      <c r="KI343" s="92">
        <v>0</v>
      </c>
      <c r="KJ343" s="92">
        <v>0</v>
      </c>
      <c r="KK343" s="92">
        <v>0</v>
      </c>
      <c r="KL343" s="92">
        <v>0</v>
      </c>
      <c r="KM343" s="92">
        <v>0</v>
      </c>
      <c r="KN343" s="92">
        <v>0</v>
      </c>
      <c r="KO343" s="92">
        <v>0</v>
      </c>
      <c r="KP343" s="92">
        <v>0</v>
      </c>
      <c r="KQ343" s="92">
        <v>0</v>
      </c>
      <c r="KR343" s="92">
        <v>0</v>
      </c>
      <c r="KS343" s="92">
        <v>0</v>
      </c>
      <c r="KT343" s="92">
        <v>0</v>
      </c>
      <c r="KU343" s="92">
        <v>0</v>
      </c>
      <c r="KV343" s="92">
        <v>0</v>
      </c>
      <c r="KW343" s="92">
        <v>0</v>
      </c>
      <c r="KX343" s="92">
        <v>0</v>
      </c>
      <c r="KY343" s="92">
        <v>0</v>
      </c>
      <c r="KZ343" s="92">
        <v>0</v>
      </c>
      <c r="LA343" s="92">
        <v>0</v>
      </c>
      <c r="LB343" s="92">
        <v>0</v>
      </c>
      <c r="LC343" s="92">
        <v>0</v>
      </c>
      <c r="LD343" s="92">
        <v>0</v>
      </c>
      <c r="LE343" s="92">
        <v>0</v>
      </c>
      <c r="LF343" s="92">
        <v>0</v>
      </c>
      <c r="LG343" s="92">
        <v>0</v>
      </c>
      <c r="LH343" s="92">
        <v>0</v>
      </c>
      <c r="LI343" s="92">
        <v>0</v>
      </c>
      <c r="LJ343" s="92">
        <v>0</v>
      </c>
      <c r="LK343" s="92">
        <v>73.253176100000005</v>
      </c>
      <c r="LL343" s="92">
        <v>0</v>
      </c>
      <c r="LM343" s="92">
        <v>0</v>
      </c>
      <c r="LN343" s="92">
        <v>0</v>
      </c>
      <c r="LO343" s="92">
        <v>0</v>
      </c>
      <c r="LP343" s="92">
        <v>0</v>
      </c>
      <c r="LQ343" s="92">
        <v>0</v>
      </c>
      <c r="LR343" s="92">
        <v>0</v>
      </c>
      <c r="LS343" s="92">
        <v>0</v>
      </c>
      <c r="LT343" s="92">
        <v>10.198957099999999</v>
      </c>
      <c r="LU343" s="92">
        <v>0</v>
      </c>
      <c r="LV343" s="92">
        <v>0</v>
      </c>
      <c r="LW343" s="92">
        <v>0</v>
      </c>
      <c r="LX343" s="92">
        <v>0</v>
      </c>
      <c r="LY343" s="92">
        <v>0</v>
      </c>
      <c r="LZ343" s="92">
        <v>0</v>
      </c>
      <c r="MA343" s="92">
        <v>0</v>
      </c>
      <c r="MB343" s="92">
        <v>0</v>
      </c>
      <c r="MC343" s="92">
        <v>0</v>
      </c>
      <c r="MD343" s="92">
        <v>0</v>
      </c>
      <c r="ME343" s="92">
        <v>0</v>
      </c>
      <c r="MF343" s="92">
        <v>0</v>
      </c>
      <c r="MG343" s="92">
        <v>0</v>
      </c>
      <c r="MH343" s="92">
        <v>0</v>
      </c>
      <c r="MI343" s="92">
        <v>0</v>
      </c>
      <c r="MJ343" s="92">
        <v>0</v>
      </c>
      <c r="MK343" s="92">
        <v>0</v>
      </c>
      <c r="ML343" s="92">
        <v>0</v>
      </c>
      <c r="MM343" s="92">
        <v>0</v>
      </c>
      <c r="MN343" s="92">
        <v>0</v>
      </c>
      <c r="MO343" s="92">
        <v>0</v>
      </c>
      <c r="MP343" s="92">
        <v>0</v>
      </c>
      <c r="MQ343" s="92">
        <v>0</v>
      </c>
      <c r="MR343" s="92">
        <v>0</v>
      </c>
      <c r="MS343" s="92">
        <v>0</v>
      </c>
      <c r="MT343" s="92">
        <v>0</v>
      </c>
      <c r="MU343" s="92">
        <v>0</v>
      </c>
      <c r="MV343" s="92">
        <v>0</v>
      </c>
      <c r="MW343" s="92">
        <v>0</v>
      </c>
      <c r="MX343" s="92">
        <v>0</v>
      </c>
      <c r="MY343" s="92">
        <v>0</v>
      </c>
      <c r="MZ343" s="92">
        <v>0</v>
      </c>
      <c r="NA343" s="92">
        <v>0</v>
      </c>
      <c r="NB343" s="92">
        <v>0</v>
      </c>
      <c r="NC343" s="92">
        <v>0</v>
      </c>
      <c r="ND343" s="92">
        <v>0</v>
      </c>
      <c r="NE343" s="92">
        <v>0</v>
      </c>
      <c r="NF343" s="92">
        <v>0</v>
      </c>
      <c r="NG343" s="92">
        <v>0</v>
      </c>
      <c r="NH343" s="92">
        <v>0</v>
      </c>
      <c r="NI343" s="92">
        <v>0</v>
      </c>
      <c r="NJ343" s="92">
        <v>0</v>
      </c>
      <c r="NK343" s="92">
        <v>0</v>
      </c>
      <c r="NL343" s="92">
        <v>0</v>
      </c>
      <c r="NM343" s="92">
        <v>0</v>
      </c>
      <c r="NN343" s="92">
        <v>0</v>
      </c>
      <c r="NO343" s="92">
        <v>0</v>
      </c>
      <c r="NP343" s="92">
        <v>0</v>
      </c>
      <c r="NQ343" s="92">
        <v>0</v>
      </c>
      <c r="NR343" s="92">
        <v>0</v>
      </c>
      <c r="NS343" s="92">
        <v>0</v>
      </c>
      <c r="NT343" s="92">
        <v>0</v>
      </c>
      <c r="NU343" s="92">
        <v>0.87778674199999995</v>
      </c>
      <c r="NV343" s="92">
        <v>0</v>
      </c>
      <c r="NW343" s="92">
        <v>0</v>
      </c>
      <c r="NX343" s="92">
        <v>0</v>
      </c>
      <c r="NY343" s="92">
        <v>0</v>
      </c>
      <c r="NZ343" s="92">
        <v>0</v>
      </c>
      <c r="OA343" s="92">
        <v>0</v>
      </c>
      <c r="OB343" s="92">
        <v>0</v>
      </c>
      <c r="OC343" s="92">
        <v>0</v>
      </c>
      <c r="OD343" s="92">
        <v>0.12221325800000001</v>
      </c>
      <c r="OE343" s="92">
        <v>0</v>
      </c>
      <c r="OF343" s="92">
        <v>0</v>
      </c>
      <c r="OG343" s="92">
        <v>0</v>
      </c>
      <c r="OH343" s="92">
        <v>0</v>
      </c>
      <c r="OI343" s="92">
        <v>0</v>
      </c>
      <c r="OJ343" s="92">
        <v>0</v>
      </c>
      <c r="OK343" s="92">
        <v>0</v>
      </c>
      <c r="OL343" s="92">
        <v>0</v>
      </c>
      <c r="OM343" s="92">
        <v>0</v>
      </c>
      <c r="ON343" s="92">
        <v>0</v>
      </c>
      <c r="OO343" s="92">
        <v>0</v>
      </c>
      <c r="OP343" s="92">
        <v>0</v>
      </c>
      <c r="OQ343" s="92">
        <v>0</v>
      </c>
      <c r="OR343" s="92">
        <v>0</v>
      </c>
      <c r="OS343" s="92">
        <v>0</v>
      </c>
      <c r="OT343" s="92">
        <v>0</v>
      </c>
      <c r="OU343" s="92">
        <v>0</v>
      </c>
      <c r="OV343" s="92">
        <v>0</v>
      </c>
      <c r="OW343" s="92">
        <v>0</v>
      </c>
      <c r="OX343" s="92">
        <v>0</v>
      </c>
      <c r="OY343" s="92">
        <v>0</v>
      </c>
      <c r="OZ343" s="92">
        <v>0</v>
      </c>
      <c r="PA343" s="92">
        <v>0</v>
      </c>
      <c r="PB343" s="92">
        <v>0</v>
      </c>
      <c r="PC343" s="92">
        <v>0</v>
      </c>
      <c r="PD343" s="92">
        <v>0</v>
      </c>
      <c r="PE343" s="92">
        <v>0</v>
      </c>
      <c r="PF343" s="92">
        <v>0</v>
      </c>
      <c r="PG343" s="92">
        <v>0</v>
      </c>
      <c r="PH343" s="92">
        <v>0</v>
      </c>
      <c r="PI343" s="92">
        <v>0</v>
      </c>
      <c r="PJ343" s="92">
        <v>0</v>
      </c>
      <c r="PK343" s="92">
        <v>0</v>
      </c>
      <c r="PL343" s="92">
        <v>0</v>
      </c>
      <c r="PM343" s="92">
        <v>0</v>
      </c>
      <c r="PN343" s="92">
        <v>0</v>
      </c>
      <c r="PO343" s="92">
        <v>0</v>
      </c>
      <c r="PP343" s="92">
        <v>0</v>
      </c>
      <c r="PQ343" s="92">
        <v>0</v>
      </c>
      <c r="PR343" s="92">
        <v>0</v>
      </c>
      <c r="PS343" s="92">
        <v>0</v>
      </c>
      <c r="PT343" s="92">
        <v>0</v>
      </c>
      <c r="PU343" s="92">
        <v>0</v>
      </c>
      <c r="PV343" s="92">
        <v>0</v>
      </c>
      <c r="PW343" s="92">
        <v>0</v>
      </c>
      <c r="PX343" s="92">
        <v>0</v>
      </c>
      <c r="PY343" s="92">
        <v>0</v>
      </c>
      <c r="PZ343" s="92">
        <v>0</v>
      </c>
      <c r="QA343" s="92">
        <v>0</v>
      </c>
      <c r="QB343" s="92">
        <v>0</v>
      </c>
      <c r="QC343" s="92">
        <v>0</v>
      </c>
      <c r="QD343" s="92">
        <v>0</v>
      </c>
      <c r="QE343" s="92">
        <v>4107.8476600000004</v>
      </c>
      <c r="QF343" s="92">
        <v>0</v>
      </c>
      <c r="QG343" s="92">
        <v>0</v>
      </c>
      <c r="QH343" s="92">
        <v>0</v>
      </c>
      <c r="QI343" s="92">
        <v>0</v>
      </c>
      <c r="QJ343" s="92">
        <v>0</v>
      </c>
      <c r="QK343" s="92">
        <v>0</v>
      </c>
      <c r="QL343" s="92">
        <v>0</v>
      </c>
      <c r="QM343" s="92">
        <v>0</v>
      </c>
      <c r="QN343" s="92">
        <v>122.499674</v>
      </c>
      <c r="QO343" s="92">
        <v>0</v>
      </c>
      <c r="QP343" s="92">
        <v>0</v>
      </c>
      <c r="QQ343" s="92">
        <v>0</v>
      </c>
      <c r="QR343" s="92">
        <v>0</v>
      </c>
      <c r="QS343" s="92">
        <v>0</v>
      </c>
      <c r="QT343" s="92">
        <v>0</v>
      </c>
      <c r="QU343" s="92">
        <v>0</v>
      </c>
      <c r="QV343" s="92">
        <v>0</v>
      </c>
      <c r="QW343" s="92">
        <v>0</v>
      </c>
      <c r="QX343" s="92">
        <v>0</v>
      </c>
      <c r="QY343" s="92">
        <v>0</v>
      </c>
      <c r="QZ343" s="92">
        <v>0</v>
      </c>
      <c r="RA343" s="92">
        <v>0</v>
      </c>
      <c r="RB343" s="92">
        <v>0</v>
      </c>
      <c r="RC343" s="92">
        <v>0</v>
      </c>
      <c r="RD343" s="92">
        <v>0</v>
      </c>
      <c r="RE343" s="92">
        <v>0</v>
      </c>
      <c r="RF343" s="92">
        <v>0</v>
      </c>
      <c r="RG343" s="92">
        <v>0</v>
      </c>
      <c r="RH343" s="92">
        <v>0</v>
      </c>
      <c r="RI343" s="92">
        <v>0</v>
      </c>
      <c r="RJ343" s="92">
        <v>0</v>
      </c>
      <c r="RK343" s="92">
        <v>0</v>
      </c>
      <c r="RL343" s="92">
        <v>0</v>
      </c>
      <c r="RM343" s="92">
        <v>0</v>
      </c>
      <c r="RN343" s="92">
        <v>0</v>
      </c>
      <c r="RO343" s="92">
        <v>0</v>
      </c>
      <c r="RP343" s="92">
        <v>0</v>
      </c>
      <c r="RQ343" s="92">
        <v>0</v>
      </c>
      <c r="RR343" s="92">
        <v>0</v>
      </c>
      <c r="RS343" s="92">
        <v>0</v>
      </c>
      <c r="RT343" s="92">
        <v>0</v>
      </c>
      <c r="RU343" s="92">
        <v>0</v>
      </c>
      <c r="RV343" s="92">
        <v>0</v>
      </c>
      <c r="RW343" s="92">
        <v>0</v>
      </c>
      <c r="RX343" s="92">
        <v>0</v>
      </c>
      <c r="RY343" s="92">
        <v>0</v>
      </c>
      <c r="RZ343" s="92">
        <v>0</v>
      </c>
      <c r="SA343" s="92">
        <v>0</v>
      </c>
      <c r="SB343" s="92">
        <v>0</v>
      </c>
      <c r="SC343" s="92">
        <v>0</v>
      </c>
      <c r="SD343" s="92">
        <v>0</v>
      </c>
      <c r="SE343" s="92">
        <v>0</v>
      </c>
      <c r="SF343" s="92">
        <v>0</v>
      </c>
      <c r="SG343" s="92">
        <v>0</v>
      </c>
      <c r="SH343" s="92">
        <v>0</v>
      </c>
      <c r="SI343" s="92">
        <v>0</v>
      </c>
      <c r="SJ343" s="92">
        <v>0</v>
      </c>
      <c r="SK343" s="92">
        <v>0</v>
      </c>
      <c r="SL343" s="92">
        <v>0</v>
      </c>
      <c r="SM343" s="92">
        <v>0</v>
      </c>
      <c r="SN343" s="92">
        <v>0</v>
      </c>
      <c r="SO343" s="92">
        <v>0.97104264399999995</v>
      </c>
      <c r="SP343" s="92">
        <v>0</v>
      </c>
      <c r="SQ343" s="92">
        <v>0</v>
      </c>
      <c r="SR343" s="92">
        <v>0</v>
      </c>
      <c r="SS343" s="92">
        <v>0</v>
      </c>
      <c r="ST343" s="92">
        <v>0</v>
      </c>
      <c r="SU343" s="92">
        <v>0</v>
      </c>
      <c r="SV343" s="92">
        <v>0</v>
      </c>
      <c r="SW343" s="92">
        <v>0</v>
      </c>
      <c r="SX343" s="92">
        <v>2.8957356E-2</v>
      </c>
      <c r="SY343" s="92">
        <v>83.452133200000006</v>
      </c>
      <c r="SZ343" s="92">
        <v>4230.3473299999996</v>
      </c>
      <c r="TA343" s="92">
        <v>21.669003100000001</v>
      </c>
      <c r="TB343" s="92">
        <v>278.3</v>
      </c>
      <c r="TC343" s="92">
        <v>0.96597701999999996</v>
      </c>
      <c r="TD343" s="92">
        <v>0</v>
      </c>
      <c r="TE343" s="92">
        <v>0</v>
      </c>
      <c r="TF343" s="92">
        <v>1</v>
      </c>
      <c r="TG343" s="92">
        <v>-130398.645</v>
      </c>
      <c r="TH343" s="92">
        <v>-2572.3762700000002</v>
      </c>
      <c r="TI343" s="92">
        <v>-10.882045099999999</v>
      </c>
      <c r="TJ343" s="92">
        <v>-15.5441228</v>
      </c>
      <c r="TK343" s="92">
        <v>-0.30663917299999999</v>
      </c>
      <c r="TL343" s="92">
        <v>6.4187026899999999E-2</v>
      </c>
      <c r="TM343" s="92">
        <v>3.2537624599999999</v>
      </c>
      <c r="TN343" s="92">
        <v>50.691901700000003</v>
      </c>
      <c r="TO343" s="92">
        <v>0</v>
      </c>
      <c r="TP343" s="92">
        <v>1.4529978900000001E-3</v>
      </c>
      <c r="TQ343" s="92">
        <v>-385316225.83399999</v>
      </c>
      <c r="TR343" s="92">
        <v>0.46387308055555598</v>
      </c>
      <c r="TS343" s="92">
        <v>0.78166915555555605</v>
      </c>
      <c r="TT343" s="92">
        <v>0</v>
      </c>
      <c r="TU343" s="92">
        <v>0</v>
      </c>
      <c r="TV343" s="92">
        <v>0</v>
      </c>
      <c r="TW343" s="92">
        <v>0</v>
      </c>
      <c r="TX343" s="92">
        <v>0</v>
      </c>
      <c r="TY343" s="92">
        <v>0</v>
      </c>
      <c r="TZ343" s="92">
        <v>0</v>
      </c>
      <c r="UA343" s="92">
        <v>0</v>
      </c>
      <c r="UB343" s="92">
        <v>0</v>
      </c>
      <c r="UC343" s="92">
        <v>0</v>
      </c>
      <c r="UD343" s="92">
        <v>0</v>
      </c>
      <c r="UE343" s="92">
        <v>0</v>
      </c>
      <c r="UF343" s="92">
        <v>0</v>
      </c>
      <c r="UG343" s="92">
        <v>0</v>
      </c>
      <c r="UH343" s="92">
        <v>0</v>
      </c>
      <c r="UI343" s="92">
        <v>0</v>
      </c>
      <c r="UJ343" s="92">
        <v>0</v>
      </c>
      <c r="UK343" s="92">
        <v>0</v>
      </c>
      <c r="UL343" s="92">
        <v>0</v>
      </c>
      <c r="UM343" s="92">
        <v>0</v>
      </c>
      <c r="UN343" s="92">
        <v>0</v>
      </c>
      <c r="UO343" s="92">
        <v>0</v>
      </c>
      <c r="UP343" s="92">
        <v>4.96996977777778E-4</v>
      </c>
      <c r="UQ343" s="92">
        <v>8.83037827777778E-11</v>
      </c>
      <c r="UR343" s="92">
        <v>0</v>
      </c>
      <c r="US343" s="92">
        <v>0</v>
      </c>
      <c r="UT343" s="92">
        <v>0</v>
      </c>
      <c r="UU343" s="92">
        <v>0</v>
      </c>
      <c r="UV343" s="92">
        <v>2.39141953055556E-4</v>
      </c>
      <c r="UW343" s="92">
        <v>0</v>
      </c>
      <c r="UX343" s="92">
        <v>0</v>
      </c>
      <c r="UY343" s="92">
        <v>0</v>
      </c>
      <c r="UZ343" s="92">
        <v>0</v>
      </c>
      <c r="VA343" s="92">
        <v>0</v>
      </c>
      <c r="VB343" s="92">
        <v>9.9629105555555597E-2</v>
      </c>
      <c r="VC343" s="92">
        <v>2.22096299444445</v>
      </c>
      <c r="VD343" s="92">
        <v>0</v>
      </c>
      <c r="VE343" s="92">
        <v>3.7468164444444499E-4</v>
      </c>
      <c r="VF343" s="92">
        <v>6.1446335E-4</v>
      </c>
      <c r="VG343" s="92">
        <v>0.46325861666666701</v>
      </c>
      <c r="VH343" s="92">
        <v>0</v>
      </c>
      <c r="VI343" s="92">
        <v>0</v>
      </c>
      <c r="VJ343" s="92">
        <v>2.9189395833333401E-3</v>
      </c>
      <c r="VK343" s="92">
        <v>0</v>
      </c>
      <c r="VL343" s="92">
        <v>0</v>
      </c>
      <c r="VM343" s="92">
        <v>0</v>
      </c>
      <c r="VN343" s="92">
        <v>0</v>
      </c>
      <c r="VO343" s="92">
        <v>0</v>
      </c>
      <c r="VP343" s="92">
        <v>0</v>
      </c>
      <c r="VQ343" s="92">
        <v>0</v>
      </c>
      <c r="VR343" s="92">
        <v>0</v>
      </c>
      <c r="VS343" s="92">
        <v>0</v>
      </c>
      <c r="VT343" s="92">
        <v>0</v>
      </c>
      <c r="VU343" s="92">
        <v>0</v>
      </c>
      <c r="VV343" s="92">
        <v>0</v>
      </c>
      <c r="VW343" s="92">
        <v>0</v>
      </c>
      <c r="VX343" s="92">
        <v>0</v>
      </c>
      <c r="VY343" s="92">
        <v>0</v>
      </c>
      <c r="VZ343" s="92">
        <v>0</v>
      </c>
      <c r="WA343" s="92">
        <v>0</v>
      </c>
      <c r="WB343" s="92">
        <v>0</v>
      </c>
      <c r="WC343" s="92">
        <v>2.8330436388888901E-3</v>
      </c>
    </row>
    <row r="344" spans="2:601" ht="13.5" customHeight="1">
      <c r="B344" s="851" t="s">
        <v>2998</v>
      </c>
      <c r="C344" s="92">
        <v>0</v>
      </c>
      <c r="D344" s="92">
        <v>364687.82199999999</v>
      </c>
      <c r="E344" s="92">
        <v>-319.14402100000001</v>
      </c>
      <c r="F344" s="92">
        <v>2814.0091499999999</v>
      </c>
      <c r="G344" s="92">
        <v>0</v>
      </c>
      <c r="H344" s="92">
        <v>0</v>
      </c>
      <c r="I344" s="92">
        <v>0</v>
      </c>
      <c r="J344" s="92">
        <v>0</v>
      </c>
      <c r="K344" s="92">
        <v>0</v>
      </c>
      <c r="L344" s="92">
        <v>0</v>
      </c>
      <c r="M344" s="92">
        <v>0</v>
      </c>
      <c r="N344" s="92">
        <v>0</v>
      </c>
      <c r="O344" s="92">
        <v>0</v>
      </c>
      <c r="P344" s="92">
        <v>0</v>
      </c>
      <c r="Q344" s="92">
        <v>0</v>
      </c>
      <c r="R344" s="92">
        <v>0</v>
      </c>
      <c r="S344" s="92">
        <v>0</v>
      </c>
      <c r="T344" s="92">
        <v>0</v>
      </c>
      <c r="U344" s="92">
        <v>0</v>
      </c>
      <c r="V344" s="92">
        <v>0</v>
      </c>
      <c r="W344" s="92">
        <v>0</v>
      </c>
      <c r="X344" s="92">
        <v>0</v>
      </c>
      <c r="Y344" s="92">
        <v>0</v>
      </c>
      <c r="Z344" s="92">
        <v>0</v>
      </c>
      <c r="AA344" s="92">
        <v>0</v>
      </c>
      <c r="AB344" s="92">
        <v>0</v>
      </c>
      <c r="AC344" s="92">
        <v>1.78918914</v>
      </c>
      <c r="AD344" s="92">
        <v>3.1789477600000001E-7</v>
      </c>
      <c r="AE344" s="92">
        <v>0</v>
      </c>
      <c r="AF344" s="92">
        <v>0</v>
      </c>
      <c r="AG344" s="92">
        <v>5.4876223699999997E-2</v>
      </c>
      <c r="AH344" s="92">
        <v>0</v>
      </c>
      <c r="AI344" s="92">
        <v>0.86092396900000001</v>
      </c>
      <c r="AJ344" s="92">
        <v>0</v>
      </c>
      <c r="AK344" s="92">
        <v>0</v>
      </c>
      <c r="AL344" s="92">
        <v>0</v>
      </c>
      <c r="AM344" s="92">
        <v>0</v>
      </c>
      <c r="AN344" s="92">
        <v>0</v>
      </c>
      <c r="AO344" s="92">
        <v>358.66478000000001</v>
      </c>
      <c r="AP344" s="92">
        <v>7995.4667900000004</v>
      </c>
      <c r="AQ344" s="92">
        <v>0</v>
      </c>
      <c r="AR344" s="92">
        <v>1.34885393</v>
      </c>
      <c r="AS344" s="92">
        <v>2.2120680699999999</v>
      </c>
      <c r="AT344" s="92">
        <v>1667.7310199999999</v>
      </c>
      <c r="AU344" s="92">
        <v>0</v>
      </c>
      <c r="AV344" s="92">
        <v>0</v>
      </c>
      <c r="AW344" s="92">
        <v>10.5081826</v>
      </c>
      <c r="AX344" s="92">
        <v>0</v>
      </c>
      <c r="AY344" s="92">
        <v>0</v>
      </c>
      <c r="AZ344" s="92">
        <v>0</v>
      </c>
      <c r="BA344" s="92">
        <v>0</v>
      </c>
      <c r="BB344" s="92">
        <v>0</v>
      </c>
      <c r="BC344" s="92">
        <v>0</v>
      </c>
      <c r="BD344" s="92">
        <v>0</v>
      </c>
      <c r="BE344" s="92">
        <v>0</v>
      </c>
      <c r="BF344" s="92">
        <v>0</v>
      </c>
      <c r="BG344" s="92">
        <v>0</v>
      </c>
      <c r="BH344" s="92">
        <v>0</v>
      </c>
      <c r="BI344" s="92">
        <v>0</v>
      </c>
      <c r="BJ344" s="92">
        <v>0</v>
      </c>
      <c r="BK344" s="92">
        <v>0</v>
      </c>
      <c r="BL344" s="92">
        <v>0</v>
      </c>
      <c r="BM344" s="92">
        <v>0</v>
      </c>
      <c r="BN344" s="92">
        <v>0</v>
      </c>
      <c r="BO344" s="92">
        <v>0</v>
      </c>
      <c r="BP344" s="92">
        <v>0.21894395799999999</v>
      </c>
      <c r="BQ344" s="92">
        <v>0</v>
      </c>
      <c r="BR344" s="92">
        <v>0</v>
      </c>
      <c r="BS344" s="92">
        <v>0</v>
      </c>
      <c r="BT344" s="92">
        <v>0</v>
      </c>
      <c r="BU344" s="92">
        <v>0</v>
      </c>
      <c r="BV344" s="92">
        <v>0</v>
      </c>
      <c r="BW344" s="92">
        <v>0</v>
      </c>
      <c r="BX344" s="92">
        <v>0</v>
      </c>
      <c r="BY344" s="92">
        <v>0</v>
      </c>
      <c r="BZ344" s="92">
        <v>0</v>
      </c>
      <c r="CA344" s="92">
        <v>0</v>
      </c>
      <c r="CB344" s="92">
        <v>0</v>
      </c>
      <c r="CC344" s="92">
        <v>0</v>
      </c>
      <c r="CD344" s="92">
        <v>0</v>
      </c>
      <c r="CE344" s="92">
        <v>0</v>
      </c>
      <c r="CF344" s="92">
        <v>0</v>
      </c>
      <c r="CG344" s="92">
        <v>0</v>
      </c>
      <c r="CH344" s="92">
        <v>0</v>
      </c>
      <c r="CI344" s="92">
        <v>0</v>
      </c>
      <c r="CJ344" s="92">
        <v>0</v>
      </c>
      <c r="CK344" s="92">
        <v>0</v>
      </c>
      <c r="CL344" s="92">
        <v>0</v>
      </c>
      <c r="CM344" s="92">
        <v>1.39207846E-4</v>
      </c>
      <c r="CN344" s="92">
        <v>2.4733800300000001E-11</v>
      </c>
      <c r="CO344" s="92">
        <v>0</v>
      </c>
      <c r="CP344" s="92">
        <v>0</v>
      </c>
      <c r="CQ344" s="92">
        <v>4.2696441199999997E-6</v>
      </c>
      <c r="CR344" s="92">
        <v>0</v>
      </c>
      <c r="CS344" s="92">
        <v>6.6984182100000004E-5</v>
      </c>
      <c r="CT344" s="92">
        <v>0</v>
      </c>
      <c r="CU344" s="92">
        <v>0</v>
      </c>
      <c r="CV344" s="92">
        <v>0</v>
      </c>
      <c r="CW344" s="92">
        <v>0</v>
      </c>
      <c r="CX344" s="92">
        <v>0</v>
      </c>
      <c r="CY344" s="92">
        <v>2.7905910200000002E-2</v>
      </c>
      <c r="CZ344" s="92">
        <v>0.62208722599999999</v>
      </c>
      <c r="DA344" s="92">
        <v>0</v>
      </c>
      <c r="DB344" s="92">
        <v>1.04947568E-4</v>
      </c>
      <c r="DC344" s="92">
        <v>1.7210993700000001E-4</v>
      </c>
      <c r="DD344" s="92">
        <v>0.12975779800000001</v>
      </c>
      <c r="DE344" s="92">
        <v>0</v>
      </c>
      <c r="DF344" s="92">
        <v>0</v>
      </c>
      <c r="DG344" s="92">
        <v>8.1758905799999995E-4</v>
      </c>
      <c r="DH344" s="92">
        <v>0</v>
      </c>
      <c r="DI344" s="92">
        <v>0</v>
      </c>
      <c r="DJ344" s="92">
        <v>0</v>
      </c>
      <c r="DK344" s="92">
        <v>0</v>
      </c>
      <c r="DL344" s="92">
        <v>0</v>
      </c>
      <c r="DM344" s="92">
        <v>0</v>
      </c>
      <c r="DN344" s="92">
        <v>0</v>
      </c>
      <c r="DO344" s="92">
        <v>0</v>
      </c>
      <c r="DP344" s="92">
        <v>0</v>
      </c>
      <c r="DQ344" s="92">
        <v>0</v>
      </c>
      <c r="DR344" s="92">
        <v>0</v>
      </c>
      <c r="DS344" s="92">
        <v>0</v>
      </c>
      <c r="DT344" s="92">
        <v>0</v>
      </c>
      <c r="DU344" s="92">
        <v>0</v>
      </c>
      <c r="DV344" s="92">
        <v>0</v>
      </c>
      <c r="DW344" s="92">
        <v>0</v>
      </c>
      <c r="DX344" s="92">
        <v>0</v>
      </c>
      <c r="DY344" s="92">
        <v>0</v>
      </c>
      <c r="DZ344" s="92">
        <v>50695.162700000001</v>
      </c>
      <c r="EA344" s="92">
        <v>0</v>
      </c>
      <c r="EB344" s="92">
        <v>0</v>
      </c>
      <c r="EC344" s="92">
        <v>0</v>
      </c>
      <c r="ED344" s="92">
        <v>0</v>
      </c>
      <c r="EE344" s="92">
        <v>0</v>
      </c>
      <c r="EF344" s="92">
        <v>0</v>
      </c>
      <c r="EG344" s="92">
        <v>0</v>
      </c>
      <c r="EH344" s="92">
        <v>0</v>
      </c>
      <c r="EI344" s="92">
        <v>0</v>
      </c>
      <c r="EJ344" s="92">
        <v>0</v>
      </c>
      <c r="EK344" s="92">
        <v>0</v>
      </c>
      <c r="EL344" s="92">
        <v>0</v>
      </c>
      <c r="EM344" s="92">
        <v>0</v>
      </c>
      <c r="EN344" s="92">
        <v>0</v>
      </c>
      <c r="EO344" s="92">
        <v>0</v>
      </c>
      <c r="EP344" s="92">
        <v>0</v>
      </c>
      <c r="EQ344" s="92">
        <v>0</v>
      </c>
      <c r="ER344" s="92">
        <v>0</v>
      </c>
      <c r="ES344" s="92">
        <v>0</v>
      </c>
      <c r="ET344" s="92">
        <v>0</v>
      </c>
      <c r="EU344" s="92">
        <v>0</v>
      </c>
      <c r="EV344" s="92">
        <v>0</v>
      </c>
      <c r="EW344" s="92">
        <v>30.470892899999999</v>
      </c>
      <c r="EX344" s="92">
        <v>3.1178954300000003E-5</v>
      </c>
      <c r="EY344" s="92">
        <v>0</v>
      </c>
      <c r="EZ344" s="92">
        <v>0</v>
      </c>
      <c r="FA344" s="92">
        <v>7.2467510600000002</v>
      </c>
      <c r="FB344" s="92">
        <v>0</v>
      </c>
      <c r="FC344" s="92">
        <v>73.173983100000001</v>
      </c>
      <c r="FD344" s="92">
        <v>0</v>
      </c>
      <c r="FE344" s="92">
        <v>0</v>
      </c>
      <c r="FF344" s="92">
        <v>0</v>
      </c>
      <c r="FG344" s="92">
        <v>0</v>
      </c>
      <c r="FH344" s="92">
        <v>0</v>
      </c>
      <c r="FI344" s="92">
        <v>11476.8426</v>
      </c>
      <c r="FJ344" s="92">
        <v>223980.84899999999</v>
      </c>
      <c r="FK344" s="92">
        <v>0</v>
      </c>
      <c r="FL344" s="92">
        <v>62.054753300000002</v>
      </c>
      <c r="FM344" s="92">
        <v>61.960911299999999</v>
      </c>
      <c r="FN344" s="92">
        <v>73396.508600000001</v>
      </c>
      <c r="FO344" s="92">
        <v>0</v>
      </c>
      <c r="FP344" s="92">
        <v>0</v>
      </c>
      <c r="FQ344" s="92">
        <v>673.20461599999999</v>
      </c>
      <c r="FR344" s="92">
        <v>0</v>
      </c>
      <c r="FS344" s="92">
        <v>0</v>
      </c>
      <c r="FT344" s="92">
        <v>0</v>
      </c>
      <c r="FU344" s="92">
        <v>0</v>
      </c>
      <c r="FV344" s="92">
        <v>0</v>
      </c>
      <c r="FW344" s="92">
        <v>0</v>
      </c>
      <c r="FX344" s="92">
        <v>0</v>
      </c>
      <c r="FY344" s="92">
        <v>0</v>
      </c>
      <c r="FZ344" s="92">
        <v>0</v>
      </c>
      <c r="GA344" s="92">
        <v>0</v>
      </c>
      <c r="GB344" s="92">
        <v>0</v>
      </c>
      <c r="GC344" s="92">
        <v>0</v>
      </c>
      <c r="GD344" s="92">
        <v>0</v>
      </c>
      <c r="GE344" s="92">
        <v>0</v>
      </c>
      <c r="GF344" s="92">
        <v>0</v>
      </c>
      <c r="GG344" s="92">
        <v>0</v>
      </c>
      <c r="GH344" s="92">
        <v>0</v>
      </c>
      <c r="GI344" s="92">
        <v>0</v>
      </c>
      <c r="GJ344" s="92">
        <v>0.14064117500000001</v>
      </c>
      <c r="GK344" s="92">
        <v>0</v>
      </c>
      <c r="GL344" s="92">
        <v>0</v>
      </c>
      <c r="GM344" s="92">
        <v>0</v>
      </c>
      <c r="GN344" s="92">
        <v>0</v>
      </c>
      <c r="GO344" s="92">
        <v>0</v>
      </c>
      <c r="GP344" s="92">
        <v>0</v>
      </c>
      <c r="GQ344" s="92">
        <v>0</v>
      </c>
      <c r="GR344" s="92">
        <v>0</v>
      </c>
      <c r="GS344" s="92">
        <v>0</v>
      </c>
      <c r="GT344" s="92">
        <v>0</v>
      </c>
      <c r="GU344" s="92">
        <v>0</v>
      </c>
      <c r="GV344" s="92">
        <v>0</v>
      </c>
      <c r="GW344" s="92">
        <v>0</v>
      </c>
      <c r="GX344" s="92">
        <v>0</v>
      </c>
      <c r="GY344" s="92">
        <v>0</v>
      </c>
      <c r="GZ344" s="92">
        <v>0</v>
      </c>
      <c r="HA344" s="92">
        <v>0</v>
      </c>
      <c r="HB344" s="92">
        <v>0</v>
      </c>
      <c r="HC344" s="92">
        <v>0</v>
      </c>
      <c r="HD344" s="92">
        <v>0</v>
      </c>
      <c r="HE344" s="92">
        <v>0</v>
      </c>
      <c r="HF344" s="92">
        <v>0</v>
      </c>
      <c r="HG344" s="92">
        <v>8.4533946600000003E-5</v>
      </c>
      <c r="HH344" s="92">
        <v>8.6498287499999996E-11</v>
      </c>
      <c r="HI344" s="92">
        <v>0</v>
      </c>
      <c r="HJ344" s="92">
        <v>0</v>
      </c>
      <c r="HK344" s="92">
        <v>2.01043162E-5</v>
      </c>
      <c r="HL344" s="92">
        <v>0</v>
      </c>
      <c r="HM344" s="92">
        <v>2.0300309499999999E-4</v>
      </c>
      <c r="HN344" s="92">
        <v>0</v>
      </c>
      <c r="HO344" s="92">
        <v>0</v>
      </c>
      <c r="HP344" s="92">
        <v>0</v>
      </c>
      <c r="HQ344" s="92">
        <v>0</v>
      </c>
      <c r="HR344" s="92">
        <v>0</v>
      </c>
      <c r="HS344" s="92">
        <v>3.1839657600000001E-2</v>
      </c>
      <c r="HT344" s="92">
        <v>0.62137939900000005</v>
      </c>
      <c r="HU344" s="92">
        <v>0</v>
      </c>
      <c r="HV344" s="92">
        <v>1.7215554599999999E-4</v>
      </c>
      <c r="HW344" s="92">
        <v>1.71895204E-4</v>
      </c>
      <c r="HX344" s="92">
        <v>0.20362043699999999</v>
      </c>
      <c r="HY344" s="92">
        <v>0</v>
      </c>
      <c r="HZ344" s="92">
        <v>0</v>
      </c>
      <c r="IA344" s="92">
        <v>1.8676394899999999E-3</v>
      </c>
      <c r="IB344" s="92">
        <v>0</v>
      </c>
      <c r="IC344" s="92">
        <v>0</v>
      </c>
      <c r="ID344" s="92">
        <v>0</v>
      </c>
      <c r="IE344" s="92">
        <v>0</v>
      </c>
      <c r="IF344" s="92">
        <v>0</v>
      </c>
      <c r="IG344" s="92">
        <v>0</v>
      </c>
      <c r="IH344" s="92">
        <v>0</v>
      </c>
      <c r="II344" s="92">
        <v>0</v>
      </c>
      <c r="IJ344" s="92">
        <v>0</v>
      </c>
      <c r="IK344" s="92">
        <v>0</v>
      </c>
      <c r="IL344" s="92">
        <v>0</v>
      </c>
      <c r="IM344" s="92">
        <v>0</v>
      </c>
      <c r="IN344" s="92">
        <v>0</v>
      </c>
      <c r="IO344" s="92">
        <v>0</v>
      </c>
      <c r="IP344" s="92">
        <v>0</v>
      </c>
      <c r="IQ344" s="92">
        <v>0</v>
      </c>
      <c r="IR344" s="92">
        <v>0</v>
      </c>
      <c r="IS344" s="92">
        <v>0</v>
      </c>
      <c r="IT344" s="92">
        <v>12852.6458</v>
      </c>
      <c r="IU344" s="92">
        <v>360457.47499999998</v>
      </c>
      <c r="IV344" s="92">
        <v>7681569.9699999997</v>
      </c>
      <c r="IW344" s="92">
        <v>149</v>
      </c>
      <c r="IX344" s="92">
        <v>0.96597701999999996</v>
      </c>
      <c r="IY344" s="92">
        <v>0.99999550599999998</v>
      </c>
      <c r="IZ344" s="92">
        <v>4.4937969799999997E-6</v>
      </c>
      <c r="JA344" s="92">
        <v>0</v>
      </c>
      <c r="JB344" s="92">
        <v>-23975.0838</v>
      </c>
      <c r="JC344" s="92">
        <v>-854.86716999999999</v>
      </c>
      <c r="JD344" s="92">
        <v>-308.143261</v>
      </c>
      <c r="JE344" s="92">
        <v>2.4283592899999999</v>
      </c>
      <c r="JF344" s="92">
        <v>8.6586751700000006E-2</v>
      </c>
      <c r="JG344" s="92">
        <v>2.78863259E-5</v>
      </c>
      <c r="JH344" s="92">
        <v>7.8208290799999997E-4</v>
      </c>
      <c r="JI344" s="92">
        <v>28.0453908</v>
      </c>
      <c r="JJ344" s="92">
        <v>0</v>
      </c>
      <c r="JK344" s="92">
        <v>0</v>
      </c>
      <c r="JL344" s="92">
        <v>0</v>
      </c>
      <c r="JM344" s="92">
        <v>0</v>
      </c>
      <c r="JN344" s="92">
        <v>0</v>
      </c>
      <c r="JO344" s="92">
        <v>0</v>
      </c>
      <c r="JP344" s="92">
        <v>0</v>
      </c>
      <c r="JQ344" s="92">
        <v>0</v>
      </c>
      <c r="JR344" s="92">
        <v>0</v>
      </c>
      <c r="JS344" s="92">
        <v>0</v>
      </c>
      <c r="JT344" s="92">
        <v>0</v>
      </c>
      <c r="JU344" s="92">
        <v>0</v>
      </c>
      <c r="JV344" s="92">
        <v>0</v>
      </c>
      <c r="JW344" s="92">
        <v>0</v>
      </c>
      <c r="JX344" s="92">
        <v>0</v>
      </c>
      <c r="JY344" s="92">
        <v>0</v>
      </c>
      <c r="JZ344" s="92">
        <v>0</v>
      </c>
      <c r="KA344" s="92">
        <v>0</v>
      </c>
      <c r="KB344" s="92">
        <v>0</v>
      </c>
      <c r="KC344" s="92">
        <v>0</v>
      </c>
      <c r="KD344" s="92">
        <v>0</v>
      </c>
      <c r="KE344" s="92">
        <v>0</v>
      </c>
      <c r="KF344" s="92">
        <v>0</v>
      </c>
      <c r="KG344" s="92">
        <v>0</v>
      </c>
      <c r="KH344" s="92">
        <v>0</v>
      </c>
      <c r="KI344" s="92">
        <v>0</v>
      </c>
      <c r="KJ344" s="92">
        <v>0</v>
      </c>
      <c r="KK344" s="92">
        <v>0</v>
      </c>
      <c r="KL344" s="92">
        <v>0</v>
      </c>
      <c r="KM344" s="92">
        <v>0</v>
      </c>
      <c r="KN344" s="92">
        <v>0</v>
      </c>
      <c r="KO344" s="92">
        <v>0</v>
      </c>
      <c r="KP344" s="92">
        <v>0</v>
      </c>
      <c r="KQ344" s="92">
        <v>0</v>
      </c>
      <c r="KR344" s="92">
        <v>0</v>
      </c>
      <c r="KS344" s="92">
        <v>0</v>
      </c>
      <c r="KT344" s="92">
        <v>0</v>
      </c>
      <c r="KU344" s="92">
        <v>0</v>
      </c>
      <c r="KV344" s="92">
        <v>0</v>
      </c>
      <c r="KW344" s="92">
        <v>0</v>
      </c>
      <c r="KX344" s="92">
        <v>0</v>
      </c>
      <c r="KY344" s="92">
        <v>0</v>
      </c>
      <c r="KZ344" s="92">
        <v>0</v>
      </c>
      <c r="LA344" s="92">
        <v>0</v>
      </c>
      <c r="LB344" s="92">
        <v>0</v>
      </c>
      <c r="LC344" s="92">
        <v>0</v>
      </c>
      <c r="LD344" s="92">
        <v>0</v>
      </c>
      <c r="LE344" s="92">
        <v>0</v>
      </c>
      <c r="LF344" s="92">
        <v>0</v>
      </c>
      <c r="LG344" s="92">
        <v>0</v>
      </c>
      <c r="LH344" s="92">
        <v>0</v>
      </c>
      <c r="LI344" s="92">
        <v>0</v>
      </c>
      <c r="LJ344" s="92">
        <v>0</v>
      </c>
      <c r="LK344" s="92">
        <v>73.253176100000005</v>
      </c>
      <c r="LL344" s="92">
        <v>0</v>
      </c>
      <c r="LM344" s="92">
        <v>0</v>
      </c>
      <c r="LN344" s="92">
        <v>0</v>
      </c>
      <c r="LO344" s="92">
        <v>0</v>
      </c>
      <c r="LP344" s="92">
        <v>0</v>
      </c>
      <c r="LQ344" s="92">
        <v>0</v>
      </c>
      <c r="LR344" s="92">
        <v>0</v>
      </c>
      <c r="LS344" s="92">
        <v>0</v>
      </c>
      <c r="LT344" s="92">
        <v>10.198957099999999</v>
      </c>
      <c r="LU344" s="92">
        <v>0</v>
      </c>
      <c r="LV344" s="92">
        <v>0</v>
      </c>
      <c r="LW344" s="92">
        <v>0</v>
      </c>
      <c r="LX344" s="92">
        <v>0</v>
      </c>
      <c r="LY344" s="92">
        <v>0</v>
      </c>
      <c r="LZ344" s="92">
        <v>0</v>
      </c>
      <c r="MA344" s="92">
        <v>0</v>
      </c>
      <c r="MB344" s="92">
        <v>0</v>
      </c>
      <c r="MC344" s="92">
        <v>0</v>
      </c>
      <c r="MD344" s="92">
        <v>0</v>
      </c>
      <c r="ME344" s="92">
        <v>0</v>
      </c>
      <c r="MF344" s="92">
        <v>0</v>
      </c>
      <c r="MG344" s="92">
        <v>0</v>
      </c>
      <c r="MH344" s="92">
        <v>0</v>
      </c>
      <c r="MI344" s="92">
        <v>0</v>
      </c>
      <c r="MJ344" s="92">
        <v>0</v>
      </c>
      <c r="MK344" s="92">
        <v>0</v>
      </c>
      <c r="ML344" s="92">
        <v>0</v>
      </c>
      <c r="MM344" s="92">
        <v>0</v>
      </c>
      <c r="MN344" s="92">
        <v>0</v>
      </c>
      <c r="MO344" s="92">
        <v>0</v>
      </c>
      <c r="MP344" s="92">
        <v>0</v>
      </c>
      <c r="MQ344" s="92">
        <v>0</v>
      </c>
      <c r="MR344" s="92">
        <v>0</v>
      </c>
      <c r="MS344" s="92">
        <v>0</v>
      </c>
      <c r="MT344" s="92">
        <v>0</v>
      </c>
      <c r="MU344" s="92">
        <v>0</v>
      </c>
      <c r="MV344" s="92">
        <v>0</v>
      </c>
      <c r="MW344" s="92">
        <v>0</v>
      </c>
      <c r="MX344" s="92">
        <v>0</v>
      </c>
      <c r="MY344" s="92">
        <v>0</v>
      </c>
      <c r="MZ344" s="92">
        <v>0</v>
      </c>
      <c r="NA344" s="92">
        <v>0</v>
      </c>
      <c r="NB344" s="92">
        <v>0</v>
      </c>
      <c r="NC344" s="92">
        <v>0</v>
      </c>
      <c r="ND344" s="92">
        <v>0</v>
      </c>
      <c r="NE344" s="92">
        <v>0</v>
      </c>
      <c r="NF344" s="92">
        <v>0</v>
      </c>
      <c r="NG344" s="92">
        <v>0</v>
      </c>
      <c r="NH344" s="92">
        <v>0</v>
      </c>
      <c r="NI344" s="92">
        <v>0</v>
      </c>
      <c r="NJ344" s="92">
        <v>0</v>
      </c>
      <c r="NK344" s="92">
        <v>0</v>
      </c>
      <c r="NL344" s="92">
        <v>0</v>
      </c>
      <c r="NM344" s="92">
        <v>0</v>
      </c>
      <c r="NN344" s="92">
        <v>0</v>
      </c>
      <c r="NO344" s="92">
        <v>0</v>
      </c>
      <c r="NP344" s="92">
        <v>0</v>
      </c>
      <c r="NQ344" s="92">
        <v>0</v>
      </c>
      <c r="NR344" s="92">
        <v>0</v>
      </c>
      <c r="NS344" s="92">
        <v>0</v>
      </c>
      <c r="NT344" s="92">
        <v>0</v>
      </c>
      <c r="NU344" s="92">
        <v>0.87778674199999995</v>
      </c>
      <c r="NV344" s="92">
        <v>0</v>
      </c>
      <c r="NW344" s="92">
        <v>0</v>
      </c>
      <c r="NX344" s="92">
        <v>0</v>
      </c>
      <c r="NY344" s="92">
        <v>0</v>
      </c>
      <c r="NZ344" s="92">
        <v>0</v>
      </c>
      <c r="OA344" s="92">
        <v>0</v>
      </c>
      <c r="OB344" s="92">
        <v>0</v>
      </c>
      <c r="OC344" s="92">
        <v>0</v>
      </c>
      <c r="OD344" s="92">
        <v>0.12221325800000001</v>
      </c>
      <c r="OE344" s="92">
        <v>0</v>
      </c>
      <c r="OF344" s="92">
        <v>0</v>
      </c>
      <c r="OG344" s="92">
        <v>0</v>
      </c>
      <c r="OH344" s="92">
        <v>0</v>
      </c>
      <c r="OI344" s="92">
        <v>0</v>
      </c>
      <c r="OJ344" s="92">
        <v>0</v>
      </c>
      <c r="OK344" s="92">
        <v>0</v>
      </c>
      <c r="OL344" s="92">
        <v>0</v>
      </c>
      <c r="OM344" s="92">
        <v>0</v>
      </c>
      <c r="ON344" s="92">
        <v>0</v>
      </c>
      <c r="OO344" s="92">
        <v>0</v>
      </c>
      <c r="OP344" s="92">
        <v>0</v>
      </c>
      <c r="OQ344" s="92">
        <v>0</v>
      </c>
      <c r="OR344" s="92">
        <v>0</v>
      </c>
      <c r="OS344" s="92">
        <v>0</v>
      </c>
      <c r="OT344" s="92">
        <v>0</v>
      </c>
      <c r="OU344" s="92">
        <v>0</v>
      </c>
      <c r="OV344" s="92">
        <v>0</v>
      </c>
      <c r="OW344" s="92">
        <v>0</v>
      </c>
      <c r="OX344" s="92">
        <v>0</v>
      </c>
      <c r="OY344" s="92">
        <v>0</v>
      </c>
      <c r="OZ344" s="92">
        <v>0</v>
      </c>
      <c r="PA344" s="92">
        <v>0</v>
      </c>
      <c r="PB344" s="92">
        <v>0</v>
      </c>
      <c r="PC344" s="92">
        <v>0</v>
      </c>
      <c r="PD344" s="92">
        <v>0</v>
      </c>
      <c r="PE344" s="92">
        <v>0</v>
      </c>
      <c r="PF344" s="92">
        <v>0</v>
      </c>
      <c r="PG344" s="92">
        <v>0</v>
      </c>
      <c r="PH344" s="92">
        <v>0</v>
      </c>
      <c r="PI344" s="92">
        <v>0</v>
      </c>
      <c r="PJ344" s="92">
        <v>0</v>
      </c>
      <c r="PK344" s="92">
        <v>0</v>
      </c>
      <c r="PL344" s="92">
        <v>0</v>
      </c>
      <c r="PM344" s="92">
        <v>0</v>
      </c>
      <c r="PN344" s="92">
        <v>0</v>
      </c>
      <c r="PO344" s="92">
        <v>0</v>
      </c>
      <c r="PP344" s="92">
        <v>0</v>
      </c>
      <c r="PQ344" s="92">
        <v>0</v>
      </c>
      <c r="PR344" s="92">
        <v>0</v>
      </c>
      <c r="PS344" s="92">
        <v>0</v>
      </c>
      <c r="PT344" s="92">
        <v>0</v>
      </c>
      <c r="PU344" s="92">
        <v>0</v>
      </c>
      <c r="PV344" s="92">
        <v>0</v>
      </c>
      <c r="PW344" s="92">
        <v>0</v>
      </c>
      <c r="PX344" s="92">
        <v>0</v>
      </c>
      <c r="PY344" s="92">
        <v>0</v>
      </c>
      <c r="PZ344" s="92">
        <v>0</v>
      </c>
      <c r="QA344" s="92">
        <v>0</v>
      </c>
      <c r="QB344" s="92">
        <v>0</v>
      </c>
      <c r="QC344" s="92">
        <v>0</v>
      </c>
      <c r="QD344" s="92">
        <v>0</v>
      </c>
      <c r="QE344" s="92">
        <v>4107.8476600000004</v>
      </c>
      <c r="QF344" s="92">
        <v>0</v>
      </c>
      <c r="QG344" s="92">
        <v>0</v>
      </c>
      <c r="QH344" s="92">
        <v>0</v>
      </c>
      <c r="QI344" s="92">
        <v>0</v>
      </c>
      <c r="QJ344" s="92">
        <v>0</v>
      </c>
      <c r="QK344" s="92">
        <v>0</v>
      </c>
      <c r="QL344" s="92">
        <v>0</v>
      </c>
      <c r="QM344" s="92">
        <v>0</v>
      </c>
      <c r="QN344" s="92">
        <v>122.499674</v>
      </c>
      <c r="QO344" s="92">
        <v>0</v>
      </c>
      <c r="QP344" s="92">
        <v>0</v>
      </c>
      <c r="QQ344" s="92">
        <v>0</v>
      </c>
      <c r="QR344" s="92">
        <v>0</v>
      </c>
      <c r="QS344" s="92">
        <v>0</v>
      </c>
      <c r="QT344" s="92">
        <v>0</v>
      </c>
      <c r="QU344" s="92">
        <v>0</v>
      </c>
      <c r="QV344" s="92">
        <v>0</v>
      </c>
      <c r="QW344" s="92">
        <v>0</v>
      </c>
      <c r="QX344" s="92">
        <v>0</v>
      </c>
      <c r="QY344" s="92">
        <v>0</v>
      </c>
      <c r="QZ344" s="92">
        <v>0</v>
      </c>
      <c r="RA344" s="92">
        <v>0</v>
      </c>
      <c r="RB344" s="92">
        <v>0</v>
      </c>
      <c r="RC344" s="92">
        <v>0</v>
      </c>
      <c r="RD344" s="92">
        <v>0</v>
      </c>
      <c r="RE344" s="92">
        <v>0</v>
      </c>
      <c r="RF344" s="92">
        <v>0</v>
      </c>
      <c r="RG344" s="92">
        <v>0</v>
      </c>
      <c r="RH344" s="92">
        <v>0</v>
      </c>
      <c r="RI344" s="92">
        <v>0</v>
      </c>
      <c r="RJ344" s="92">
        <v>0</v>
      </c>
      <c r="RK344" s="92">
        <v>0</v>
      </c>
      <c r="RL344" s="92">
        <v>0</v>
      </c>
      <c r="RM344" s="92">
        <v>0</v>
      </c>
      <c r="RN344" s="92">
        <v>0</v>
      </c>
      <c r="RO344" s="92">
        <v>0</v>
      </c>
      <c r="RP344" s="92">
        <v>0</v>
      </c>
      <c r="RQ344" s="92">
        <v>0</v>
      </c>
      <c r="RR344" s="92">
        <v>0</v>
      </c>
      <c r="RS344" s="92">
        <v>0</v>
      </c>
      <c r="RT344" s="92">
        <v>0</v>
      </c>
      <c r="RU344" s="92">
        <v>0</v>
      </c>
      <c r="RV344" s="92">
        <v>0</v>
      </c>
      <c r="RW344" s="92">
        <v>0</v>
      </c>
      <c r="RX344" s="92">
        <v>0</v>
      </c>
      <c r="RY344" s="92">
        <v>0</v>
      </c>
      <c r="RZ344" s="92">
        <v>0</v>
      </c>
      <c r="SA344" s="92">
        <v>0</v>
      </c>
      <c r="SB344" s="92">
        <v>0</v>
      </c>
      <c r="SC344" s="92">
        <v>0</v>
      </c>
      <c r="SD344" s="92">
        <v>0</v>
      </c>
      <c r="SE344" s="92">
        <v>0</v>
      </c>
      <c r="SF344" s="92">
        <v>0</v>
      </c>
      <c r="SG344" s="92">
        <v>0</v>
      </c>
      <c r="SH344" s="92">
        <v>0</v>
      </c>
      <c r="SI344" s="92">
        <v>0</v>
      </c>
      <c r="SJ344" s="92">
        <v>0</v>
      </c>
      <c r="SK344" s="92">
        <v>0</v>
      </c>
      <c r="SL344" s="92">
        <v>0</v>
      </c>
      <c r="SM344" s="92">
        <v>0</v>
      </c>
      <c r="SN344" s="92">
        <v>0</v>
      </c>
      <c r="SO344" s="92">
        <v>0.97104264399999995</v>
      </c>
      <c r="SP344" s="92">
        <v>0</v>
      </c>
      <c r="SQ344" s="92">
        <v>0</v>
      </c>
      <c r="SR344" s="92">
        <v>0</v>
      </c>
      <c r="SS344" s="92">
        <v>0</v>
      </c>
      <c r="ST344" s="92">
        <v>0</v>
      </c>
      <c r="SU344" s="92">
        <v>0</v>
      </c>
      <c r="SV344" s="92">
        <v>0</v>
      </c>
      <c r="SW344" s="92">
        <v>0</v>
      </c>
      <c r="SX344" s="92">
        <v>2.8957356E-2</v>
      </c>
      <c r="SY344" s="92">
        <v>83.452133200000006</v>
      </c>
      <c r="SZ344" s="92">
        <v>4230.3473299999996</v>
      </c>
      <c r="TA344" s="92">
        <v>21.669003100000001</v>
      </c>
      <c r="TB344" s="92">
        <v>149</v>
      </c>
      <c r="TC344" s="92">
        <v>0.96597701999999996</v>
      </c>
      <c r="TD344" s="92">
        <v>0</v>
      </c>
      <c r="TE344" s="92">
        <v>0</v>
      </c>
      <c r="TF344" s="92">
        <v>1</v>
      </c>
      <c r="TG344" s="92">
        <v>-131821.18900000001</v>
      </c>
      <c r="TH344" s="92">
        <v>-2600.4388199999999</v>
      </c>
      <c r="TI344" s="92">
        <v>-11.0007594</v>
      </c>
      <c r="TJ344" s="92">
        <v>-18.482002999999999</v>
      </c>
      <c r="TK344" s="92">
        <v>-0.36459478499999998</v>
      </c>
      <c r="TL344" s="92">
        <v>6.4187026899999999E-2</v>
      </c>
      <c r="TM344" s="92">
        <v>3.2537624599999999</v>
      </c>
      <c r="TN344" s="92">
        <v>50.691901700000003</v>
      </c>
      <c r="TO344" s="92">
        <v>0</v>
      </c>
      <c r="TP344" s="92">
        <v>1.4529978900000001E-3</v>
      </c>
      <c r="TQ344" s="92">
        <v>-385316257.23500001</v>
      </c>
      <c r="TR344" s="92">
        <v>0.46387308055555598</v>
      </c>
      <c r="TS344" s="92">
        <v>0.781668463888889</v>
      </c>
      <c r="TT344" s="92">
        <v>0</v>
      </c>
      <c r="TU344" s="92">
        <v>0</v>
      </c>
      <c r="TV344" s="92">
        <v>0</v>
      </c>
      <c r="TW344" s="92">
        <v>0</v>
      </c>
      <c r="TX344" s="92">
        <v>0</v>
      </c>
      <c r="TY344" s="92">
        <v>0</v>
      </c>
      <c r="TZ344" s="92">
        <v>0</v>
      </c>
      <c r="UA344" s="92">
        <v>0</v>
      </c>
      <c r="UB344" s="92">
        <v>0</v>
      </c>
      <c r="UC344" s="92">
        <v>0</v>
      </c>
      <c r="UD344" s="92">
        <v>0</v>
      </c>
      <c r="UE344" s="92">
        <v>0</v>
      </c>
      <c r="UF344" s="92">
        <v>0</v>
      </c>
      <c r="UG344" s="92">
        <v>0</v>
      </c>
      <c r="UH344" s="92">
        <v>0</v>
      </c>
      <c r="UI344" s="92">
        <v>0</v>
      </c>
      <c r="UJ344" s="92">
        <v>0</v>
      </c>
      <c r="UK344" s="92">
        <v>0</v>
      </c>
      <c r="UL344" s="92">
        <v>0</v>
      </c>
      <c r="UM344" s="92">
        <v>0</v>
      </c>
      <c r="UN344" s="92">
        <v>0</v>
      </c>
      <c r="UO344" s="92">
        <v>0</v>
      </c>
      <c r="UP344" s="92">
        <v>4.9699696388888904E-4</v>
      </c>
      <c r="UQ344" s="92">
        <v>8.8160131666666797E-11</v>
      </c>
      <c r="UR344" s="92">
        <v>0</v>
      </c>
      <c r="US344" s="92">
        <v>0</v>
      </c>
      <c r="UT344" s="92">
        <v>0</v>
      </c>
      <c r="UU344" s="92">
        <v>0</v>
      </c>
      <c r="UV344" s="92">
        <v>2.3909804361111101E-4</v>
      </c>
      <c r="UW344" s="92">
        <v>0</v>
      </c>
      <c r="UX344" s="92">
        <v>0</v>
      </c>
      <c r="UY344" s="92">
        <v>0</v>
      </c>
      <c r="UZ344" s="92">
        <v>0</v>
      </c>
      <c r="VA344" s="92">
        <v>0</v>
      </c>
      <c r="VB344" s="92">
        <v>9.9629105555555597E-2</v>
      </c>
      <c r="VC344" s="92">
        <v>2.2209629916666702</v>
      </c>
      <c r="VD344" s="92">
        <v>0</v>
      </c>
      <c r="VE344" s="92">
        <v>3.7468162500000002E-4</v>
      </c>
      <c r="VF344" s="92">
        <v>6.1446335E-4</v>
      </c>
      <c r="VG344" s="92">
        <v>0.463258611111112</v>
      </c>
      <c r="VH344" s="92">
        <v>0</v>
      </c>
      <c r="VI344" s="92">
        <v>0</v>
      </c>
      <c r="VJ344" s="92">
        <v>2.9189394166666701E-3</v>
      </c>
      <c r="VK344" s="92">
        <v>0</v>
      </c>
      <c r="VL344" s="92">
        <v>0</v>
      </c>
      <c r="VM344" s="92">
        <v>0</v>
      </c>
      <c r="VN344" s="92">
        <v>0</v>
      </c>
      <c r="VO344" s="92">
        <v>0</v>
      </c>
      <c r="VP344" s="92">
        <v>0</v>
      </c>
      <c r="VQ344" s="92">
        <v>0</v>
      </c>
      <c r="VR344" s="92">
        <v>0</v>
      </c>
      <c r="VS344" s="92">
        <v>0</v>
      </c>
      <c r="VT344" s="92">
        <v>0</v>
      </c>
      <c r="VU344" s="92">
        <v>0</v>
      </c>
      <c r="VV344" s="92">
        <v>0</v>
      </c>
      <c r="VW344" s="92">
        <v>0</v>
      </c>
      <c r="VX344" s="92">
        <v>0</v>
      </c>
      <c r="VY344" s="92">
        <v>0</v>
      </c>
      <c r="VZ344" s="92">
        <v>0</v>
      </c>
      <c r="WA344" s="92">
        <v>0</v>
      </c>
      <c r="WB344" s="92">
        <v>0</v>
      </c>
      <c r="WC344" s="92">
        <v>2.8330436388888901E-3</v>
      </c>
    </row>
    <row r="345" spans="2:601" ht="13.5" customHeight="1">
      <c r="B345" s="851" t="s">
        <v>2435</v>
      </c>
      <c r="C345" s="92">
        <v>0</v>
      </c>
      <c r="D345" s="92">
        <v>5725.5733200000004</v>
      </c>
      <c r="E345" s="92">
        <v>-14.854987899999999</v>
      </c>
      <c r="F345" s="92">
        <v>0</v>
      </c>
      <c r="G345" s="92">
        <v>0</v>
      </c>
      <c r="H345" s="92">
        <v>0</v>
      </c>
      <c r="I345" s="92">
        <v>0</v>
      </c>
      <c r="J345" s="92">
        <v>0</v>
      </c>
      <c r="K345" s="92">
        <v>0</v>
      </c>
      <c r="L345" s="92">
        <v>0</v>
      </c>
      <c r="M345" s="92">
        <v>0</v>
      </c>
      <c r="N345" s="92">
        <v>0</v>
      </c>
      <c r="O345" s="92">
        <v>0</v>
      </c>
      <c r="P345" s="92">
        <v>0</v>
      </c>
      <c r="Q345" s="92">
        <v>0</v>
      </c>
      <c r="R345" s="92">
        <v>0</v>
      </c>
      <c r="S345" s="92">
        <v>0</v>
      </c>
      <c r="T345" s="92">
        <v>0</v>
      </c>
      <c r="U345" s="92">
        <v>0</v>
      </c>
      <c r="V345" s="92">
        <v>0</v>
      </c>
      <c r="W345" s="92">
        <v>0</v>
      </c>
      <c r="X345" s="92">
        <v>0</v>
      </c>
      <c r="Y345" s="92">
        <v>0</v>
      </c>
      <c r="Z345" s="92">
        <v>0</v>
      </c>
      <c r="AA345" s="92">
        <v>0</v>
      </c>
      <c r="AB345" s="92">
        <v>0</v>
      </c>
      <c r="AC345" s="92">
        <v>0</v>
      </c>
      <c r="AD345" s="92">
        <v>0</v>
      </c>
      <c r="AE345" s="92">
        <v>0</v>
      </c>
      <c r="AF345" s="92">
        <v>0</v>
      </c>
      <c r="AG345" s="92">
        <v>0</v>
      </c>
      <c r="AH345" s="92">
        <v>0</v>
      </c>
      <c r="AI345" s="92">
        <v>0</v>
      </c>
      <c r="AJ345" s="92">
        <v>0</v>
      </c>
      <c r="AK345" s="92">
        <v>0</v>
      </c>
      <c r="AL345" s="92">
        <v>0</v>
      </c>
      <c r="AM345" s="92">
        <v>0</v>
      </c>
      <c r="AN345" s="92">
        <v>0</v>
      </c>
      <c r="AO345" s="92">
        <v>0</v>
      </c>
      <c r="AP345" s="92">
        <v>0</v>
      </c>
      <c r="AQ345" s="92">
        <v>0</v>
      </c>
      <c r="AR345" s="92">
        <v>0</v>
      </c>
      <c r="AS345" s="92">
        <v>0</v>
      </c>
      <c r="AT345" s="92">
        <v>0</v>
      </c>
      <c r="AU345" s="92">
        <v>0</v>
      </c>
      <c r="AV345" s="92">
        <v>0</v>
      </c>
      <c r="AW345" s="92">
        <v>0</v>
      </c>
      <c r="AX345" s="92">
        <v>0</v>
      </c>
      <c r="AY345" s="92">
        <v>0</v>
      </c>
      <c r="AZ345" s="92">
        <v>0</v>
      </c>
      <c r="BA345" s="92">
        <v>0</v>
      </c>
      <c r="BB345" s="92">
        <v>0</v>
      </c>
      <c r="BC345" s="92">
        <v>0</v>
      </c>
      <c r="BD345" s="92">
        <v>0</v>
      </c>
      <c r="BE345" s="92">
        <v>0</v>
      </c>
      <c r="BF345" s="92">
        <v>0</v>
      </c>
      <c r="BG345" s="92">
        <v>0</v>
      </c>
      <c r="BH345" s="92">
        <v>0</v>
      </c>
      <c r="BI345" s="92">
        <v>0</v>
      </c>
      <c r="BJ345" s="92">
        <v>0</v>
      </c>
      <c r="BK345" s="92">
        <v>0</v>
      </c>
      <c r="BL345" s="92">
        <v>0</v>
      </c>
      <c r="BM345" s="92">
        <v>0</v>
      </c>
      <c r="BN345" s="92">
        <v>0</v>
      </c>
      <c r="BO345" s="92">
        <v>0</v>
      </c>
      <c r="BP345" s="92">
        <v>0</v>
      </c>
      <c r="BQ345" s="92">
        <v>0</v>
      </c>
      <c r="BR345" s="92">
        <v>0</v>
      </c>
      <c r="BS345" s="92">
        <v>0</v>
      </c>
      <c r="BT345" s="92">
        <v>0</v>
      </c>
      <c r="BU345" s="92">
        <v>0</v>
      </c>
      <c r="BV345" s="92">
        <v>0</v>
      </c>
      <c r="BW345" s="92">
        <v>0</v>
      </c>
      <c r="BX345" s="92">
        <v>0</v>
      </c>
      <c r="BY345" s="92">
        <v>0</v>
      </c>
      <c r="BZ345" s="92">
        <v>0</v>
      </c>
      <c r="CA345" s="92">
        <v>0</v>
      </c>
      <c r="CB345" s="92">
        <v>0</v>
      </c>
      <c r="CC345" s="92">
        <v>0</v>
      </c>
      <c r="CD345" s="92">
        <v>0</v>
      </c>
      <c r="CE345" s="92">
        <v>0</v>
      </c>
      <c r="CF345" s="92">
        <v>0</v>
      </c>
      <c r="CG345" s="92">
        <v>0</v>
      </c>
      <c r="CH345" s="92">
        <v>0</v>
      </c>
      <c r="CI345" s="92">
        <v>0</v>
      </c>
      <c r="CJ345" s="92">
        <v>0</v>
      </c>
      <c r="CK345" s="92">
        <v>0</v>
      </c>
      <c r="CL345" s="92">
        <v>0</v>
      </c>
      <c r="CM345" s="92">
        <v>0</v>
      </c>
      <c r="CN345" s="92">
        <v>0</v>
      </c>
      <c r="CO345" s="92">
        <v>0</v>
      </c>
      <c r="CP345" s="92">
        <v>0</v>
      </c>
      <c r="CQ345" s="92">
        <v>0</v>
      </c>
      <c r="CR345" s="92">
        <v>0</v>
      </c>
      <c r="CS345" s="92">
        <v>0</v>
      </c>
      <c r="CT345" s="92">
        <v>0</v>
      </c>
      <c r="CU345" s="92">
        <v>0</v>
      </c>
      <c r="CV345" s="92">
        <v>0</v>
      </c>
      <c r="CW345" s="92">
        <v>0</v>
      </c>
      <c r="CX345" s="92">
        <v>0</v>
      </c>
      <c r="CY345" s="92">
        <v>0</v>
      </c>
      <c r="CZ345" s="92">
        <v>0</v>
      </c>
      <c r="DA345" s="92">
        <v>0</v>
      </c>
      <c r="DB345" s="92">
        <v>0</v>
      </c>
      <c r="DC345" s="92">
        <v>0</v>
      </c>
      <c r="DD345" s="92">
        <v>0</v>
      </c>
      <c r="DE345" s="92">
        <v>0</v>
      </c>
      <c r="DF345" s="92">
        <v>0</v>
      </c>
      <c r="DG345" s="92">
        <v>0</v>
      </c>
      <c r="DH345" s="92">
        <v>0</v>
      </c>
      <c r="DI345" s="92">
        <v>0</v>
      </c>
      <c r="DJ345" s="92">
        <v>0</v>
      </c>
      <c r="DK345" s="92">
        <v>0</v>
      </c>
      <c r="DL345" s="92">
        <v>0</v>
      </c>
      <c r="DM345" s="92">
        <v>0</v>
      </c>
      <c r="DN345" s="92">
        <v>0</v>
      </c>
      <c r="DO345" s="92">
        <v>0</v>
      </c>
      <c r="DP345" s="92">
        <v>0</v>
      </c>
      <c r="DQ345" s="92">
        <v>0</v>
      </c>
      <c r="DR345" s="92">
        <v>0</v>
      </c>
      <c r="DS345" s="92">
        <v>0</v>
      </c>
      <c r="DT345" s="92">
        <v>0</v>
      </c>
      <c r="DU345" s="92">
        <v>0</v>
      </c>
      <c r="DV345" s="92">
        <v>0</v>
      </c>
      <c r="DW345" s="92">
        <v>0</v>
      </c>
      <c r="DX345" s="92">
        <v>0</v>
      </c>
      <c r="DY345" s="92">
        <v>0</v>
      </c>
      <c r="DZ345" s="92">
        <v>0</v>
      </c>
      <c r="EA345" s="92">
        <v>0</v>
      </c>
      <c r="EB345" s="92">
        <v>0</v>
      </c>
      <c r="EC345" s="92">
        <v>0</v>
      </c>
      <c r="ED345" s="92">
        <v>0</v>
      </c>
      <c r="EE345" s="92">
        <v>0</v>
      </c>
      <c r="EF345" s="92">
        <v>0</v>
      </c>
      <c r="EG345" s="92">
        <v>0</v>
      </c>
      <c r="EH345" s="92">
        <v>0</v>
      </c>
      <c r="EI345" s="92">
        <v>0</v>
      </c>
      <c r="EJ345" s="92">
        <v>0</v>
      </c>
      <c r="EK345" s="92">
        <v>0</v>
      </c>
      <c r="EL345" s="92">
        <v>0</v>
      </c>
      <c r="EM345" s="92">
        <v>0</v>
      </c>
      <c r="EN345" s="92">
        <v>0</v>
      </c>
      <c r="EO345" s="92">
        <v>0</v>
      </c>
      <c r="EP345" s="92">
        <v>0</v>
      </c>
      <c r="EQ345" s="92">
        <v>0</v>
      </c>
      <c r="ER345" s="92">
        <v>0</v>
      </c>
      <c r="ES345" s="92">
        <v>0</v>
      </c>
      <c r="ET345" s="92">
        <v>0</v>
      </c>
      <c r="EU345" s="92">
        <v>0</v>
      </c>
      <c r="EV345" s="92">
        <v>0</v>
      </c>
      <c r="EW345" s="92">
        <v>0</v>
      </c>
      <c r="EX345" s="92">
        <v>0</v>
      </c>
      <c r="EY345" s="92">
        <v>0</v>
      </c>
      <c r="EZ345" s="92">
        <v>0</v>
      </c>
      <c r="FA345" s="92">
        <v>0</v>
      </c>
      <c r="FB345" s="92">
        <v>0</v>
      </c>
      <c r="FC345" s="92">
        <v>0</v>
      </c>
      <c r="FD345" s="92">
        <v>0</v>
      </c>
      <c r="FE345" s="92">
        <v>0</v>
      </c>
      <c r="FF345" s="92">
        <v>0</v>
      </c>
      <c r="FG345" s="92">
        <v>0</v>
      </c>
      <c r="FH345" s="92">
        <v>0</v>
      </c>
      <c r="FI345" s="92">
        <v>0</v>
      </c>
      <c r="FJ345" s="92">
        <v>0</v>
      </c>
      <c r="FK345" s="92">
        <v>0</v>
      </c>
      <c r="FL345" s="92">
        <v>0</v>
      </c>
      <c r="FM345" s="92">
        <v>0</v>
      </c>
      <c r="FN345" s="92">
        <v>0</v>
      </c>
      <c r="FO345" s="92">
        <v>0</v>
      </c>
      <c r="FP345" s="92">
        <v>0</v>
      </c>
      <c r="FQ345" s="92">
        <v>0</v>
      </c>
      <c r="FR345" s="92">
        <v>0</v>
      </c>
      <c r="FS345" s="92">
        <v>0</v>
      </c>
      <c r="FT345" s="92">
        <v>0</v>
      </c>
      <c r="FU345" s="92">
        <v>0</v>
      </c>
      <c r="FV345" s="92">
        <v>0</v>
      </c>
      <c r="FW345" s="92">
        <v>0</v>
      </c>
      <c r="FX345" s="92">
        <v>0</v>
      </c>
      <c r="FY345" s="92">
        <v>0</v>
      </c>
      <c r="FZ345" s="92">
        <v>0</v>
      </c>
      <c r="GA345" s="92">
        <v>0</v>
      </c>
      <c r="GB345" s="92">
        <v>0</v>
      </c>
      <c r="GC345" s="92">
        <v>0</v>
      </c>
      <c r="GD345" s="92">
        <v>0</v>
      </c>
      <c r="GE345" s="92">
        <v>0</v>
      </c>
      <c r="GF345" s="92">
        <v>0</v>
      </c>
      <c r="GG345" s="92">
        <v>0</v>
      </c>
      <c r="GH345" s="92">
        <v>0</v>
      </c>
      <c r="GI345" s="92">
        <v>0</v>
      </c>
      <c r="GJ345" s="92">
        <v>0</v>
      </c>
      <c r="GK345" s="92">
        <v>0</v>
      </c>
      <c r="GL345" s="92">
        <v>0</v>
      </c>
      <c r="GM345" s="92">
        <v>0</v>
      </c>
      <c r="GN345" s="92">
        <v>0</v>
      </c>
      <c r="GO345" s="92">
        <v>0</v>
      </c>
      <c r="GP345" s="92">
        <v>0</v>
      </c>
      <c r="GQ345" s="92">
        <v>0</v>
      </c>
      <c r="GR345" s="92">
        <v>0</v>
      </c>
      <c r="GS345" s="92">
        <v>0</v>
      </c>
      <c r="GT345" s="92">
        <v>0</v>
      </c>
      <c r="GU345" s="92">
        <v>0</v>
      </c>
      <c r="GV345" s="92">
        <v>0</v>
      </c>
      <c r="GW345" s="92">
        <v>0</v>
      </c>
      <c r="GX345" s="92">
        <v>0</v>
      </c>
      <c r="GY345" s="92">
        <v>0</v>
      </c>
      <c r="GZ345" s="92">
        <v>0</v>
      </c>
      <c r="HA345" s="92">
        <v>0</v>
      </c>
      <c r="HB345" s="92">
        <v>0</v>
      </c>
      <c r="HC345" s="92">
        <v>0</v>
      </c>
      <c r="HD345" s="92">
        <v>0</v>
      </c>
      <c r="HE345" s="92">
        <v>0</v>
      </c>
      <c r="HF345" s="92">
        <v>0</v>
      </c>
      <c r="HG345" s="92">
        <v>0</v>
      </c>
      <c r="HH345" s="92">
        <v>0</v>
      </c>
      <c r="HI345" s="92">
        <v>0</v>
      </c>
      <c r="HJ345" s="92">
        <v>0</v>
      </c>
      <c r="HK345" s="92">
        <v>0</v>
      </c>
      <c r="HL345" s="92">
        <v>0</v>
      </c>
      <c r="HM345" s="92">
        <v>0</v>
      </c>
      <c r="HN345" s="92">
        <v>0</v>
      </c>
      <c r="HO345" s="92">
        <v>0</v>
      </c>
      <c r="HP345" s="92">
        <v>0</v>
      </c>
      <c r="HQ345" s="92">
        <v>0</v>
      </c>
      <c r="HR345" s="92">
        <v>0</v>
      </c>
      <c r="HS345" s="92">
        <v>0</v>
      </c>
      <c r="HT345" s="92">
        <v>0</v>
      </c>
      <c r="HU345" s="92">
        <v>0</v>
      </c>
      <c r="HV345" s="92">
        <v>0</v>
      </c>
      <c r="HW345" s="92">
        <v>0</v>
      </c>
      <c r="HX345" s="92">
        <v>0</v>
      </c>
      <c r="HY345" s="92">
        <v>0</v>
      </c>
      <c r="HZ345" s="92">
        <v>0</v>
      </c>
      <c r="IA345" s="92">
        <v>0</v>
      </c>
      <c r="IB345" s="92">
        <v>0</v>
      </c>
      <c r="IC345" s="92">
        <v>0</v>
      </c>
      <c r="ID345" s="92">
        <v>0</v>
      </c>
      <c r="IE345" s="92">
        <v>0</v>
      </c>
      <c r="IF345" s="92">
        <v>0</v>
      </c>
      <c r="IG345" s="92">
        <v>0</v>
      </c>
      <c r="IH345" s="92">
        <v>0</v>
      </c>
      <c r="II345" s="92">
        <v>0</v>
      </c>
      <c r="IJ345" s="92">
        <v>0</v>
      </c>
      <c r="IK345" s="92">
        <v>0</v>
      </c>
      <c r="IL345" s="92">
        <v>0</v>
      </c>
      <c r="IM345" s="92">
        <v>0</v>
      </c>
      <c r="IN345" s="92">
        <v>0</v>
      </c>
      <c r="IO345" s="92">
        <v>0</v>
      </c>
      <c r="IP345" s="92">
        <v>0</v>
      </c>
      <c r="IQ345" s="92">
        <v>0</v>
      </c>
      <c r="IR345" s="92">
        <v>0</v>
      </c>
      <c r="IS345" s="92">
        <v>0</v>
      </c>
      <c r="IT345" s="92">
        <v>0</v>
      </c>
      <c r="IU345" s="92">
        <v>0</v>
      </c>
      <c r="IV345" s="92">
        <v>0</v>
      </c>
      <c r="IW345" s="92">
        <v>0</v>
      </c>
      <c r="IX345" s="92">
        <v>0.96597701999999996</v>
      </c>
      <c r="IY345" s="92">
        <v>0</v>
      </c>
      <c r="IZ345" s="92">
        <v>0</v>
      </c>
      <c r="JA345" s="92">
        <v>0</v>
      </c>
      <c r="JB345" s="92">
        <v>0</v>
      </c>
      <c r="JC345" s="92">
        <v>0</v>
      </c>
      <c r="JD345" s="92">
        <v>0</v>
      </c>
      <c r="JE345" s="92">
        <v>0</v>
      </c>
      <c r="JF345" s="92">
        <v>0</v>
      </c>
      <c r="JG345" s="92">
        <v>0</v>
      </c>
      <c r="JH345" s="92">
        <v>0</v>
      </c>
      <c r="JI345" s="92">
        <v>0</v>
      </c>
      <c r="JJ345" s="92">
        <v>0</v>
      </c>
      <c r="JK345" s="92">
        <v>0</v>
      </c>
      <c r="JL345" s="92">
        <v>0</v>
      </c>
      <c r="JM345" s="92">
        <v>0</v>
      </c>
      <c r="JN345" s="92">
        <v>0</v>
      </c>
      <c r="JO345" s="92">
        <v>0</v>
      </c>
      <c r="JP345" s="92">
        <v>0</v>
      </c>
      <c r="JQ345" s="92">
        <v>0</v>
      </c>
      <c r="JR345" s="92">
        <v>0</v>
      </c>
      <c r="JS345" s="92">
        <v>0</v>
      </c>
      <c r="JT345" s="92">
        <v>0</v>
      </c>
      <c r="JU345" s="92">
        <v>0</v>
      </c>
      <c r="JV345" s="92">
        <v>0</v>
      </c>
      <c r="JW345" s="92">
        <v>0</v>
      </c>
      <c r="JX345" s="92">
        <v>0</v>
      </c>
      <c r="JY345" s="92">
        <v>0</v>
      </c>
      <c r="JZ345" s="92">
        <v>0</v>
      </c>
      <c r="KA345" s="92">
        <v>0</v>
      </c>
      <c r="KB345" s="92">
        <v>0</v>
      </c>
      <c r="KC345" s="92">
        <v>0</v>
      </c>
      <c r="KD345" s="92">
        <v>0</v>
      </c>
      <c r="KE345" s="92">
        <v>0</v>
      </c>
      <c r="KF345" s="92">
        <v>0</v>
      </c>
      <c r="KG345" s="92">
        <v>0</v>
      </c>
      <c r="KH345" s="92">
        <v>0</v>
      </c>
      <c r="KI345" s="92">
        <v>0</v>
      </c>
      <c r="KJ345" s="92">
        <v>0</v>
      </c>
      <c r="KK345" s="92">
        <v>0</v>
      </c>
      <c r="KL345" s="92">
        <v>0</v>
      </c>
      <c r="KM345" s="92">
        <v>0</v>
      </c>
      <c r="KN345" s="92">
        <v>0</v>
      </c>
      <c r="KO345" s="92">
        <v>0</v>
      </c>
      <c r="KP345" s="92">
        <v>0</v>
      </c>
      <c r="KQ345" s="92">
        <v>0</v>
      </c>
      <c r="KR345" s="92">
        <v>0</v>
      </c>
      <c r="KS345" s="92">
        <v>0</v>
      </c>
      <c r="KT345" s="92">
        <v>0</v>
      </c>
      <c r="KU345" s="92">
        <v>0</v>
      </c>
      <c r="KV345" s="92">
        <v>0</v>
      </c>
      <c r="KW345" s="92">
        <v>0</v>
      </c>
      <c r="KX345" s="92">
        <v>0</v>
      </c>
      <c r="KY345" s="92">
        <v>0</v>
      </c>
      <c r="KZ345" s="92">
        <v>0</v>
      </c>
      <c r="LA345" s="92">
        <v>0</v>
      </c>
      <c r="LB345" s="92">
        <v>0</v>
      </c>
      <c r="LC345" s="92">
        <v>0</v>
      </c>
      <c r="LD345" s="92">
        <v>0</v>
      </c>
      <c r="LE345" s="92">
        <v>0</v>
      </c>
      <c r="LF345" s="92">
        <v>0</v>
      </c>
      <c r="LG345" s="92">
        <v>0</v>
      </c>
      <c r="LH345" s="92">
        <v>0</v>
      </c>
      <c r="LI345" s="92">
        <v>0</v>
      </c>
      <c r="LJ345" s="92">
        <v>0</v>
      </c>
      <c r="LK345" s="92">
        <v>73.253176100000005</v>
      </c>
      <c r="LL345" s="92">
        <v>0</v>
      </c>
      <c r="LM345" s="92">
        <v>0</v>
      </c>
      <c r="LN345" s="92">
        <v>0</v>
      </c>
      <c r="LO345" s="92">
        <v>0</v>
      </c>
      <c r="LP345" s="92">
        <v>0</v>
      </c>
      <c r="LQ345" s="92">
        <v>0</v>
      </c>
      <c r="LR345" s="92">
        <v>2.4168820000000002</v>
      </c>
      <c r="LS345" s="92">
        <v>9.66752799</v>
      </c>
      <c r="LT345" s="92">
        <v>10.198957099999999</v>
      </c>
      <c r="LU345" s="92">
        <v>0</v>
      </c>
      <c r="LV345" s="92">
        <v>0</v>
      </c>
      <c r="LW345" s="92">
        <v>0</v>
      </c>
      <c r="LX345" s="92">
        <v>0</v>
      </c>
      <c r="LY345" s="92">
        <v>0</v>
      </c>
      <c r="LZ345" s="92">
        <v>0</v>
      </c>
      <c r="MA345" s="92">
        <v>0</v>
      </c>
      <c r="MB345" s="92">
        <v>0</v>
      </c>
      <c r="MC345" s="92">
        <v>0</v>
      </c>
      <c r="MD345" s="92">
        <v>0</v>
      </c>
      <c r="ME345" s="92">
        <v>0</v>
      </c>
      <c r="MF345" s="92">
        <v>0</v>
      </c>
      <c r="MG345" s="92">
        <v>0</v>
      </c>
      <c r="MH345" s="92">
        <v>0</v>
      </c>
      <c r="MI345" s="92">
        <v>0</v>
      </c>
      <c r="MJ345" s="92">
        <v>0</v>
      </c>
      <c r="MK345" s="92">
        <v>0</v>
      </c>
      <c r="ML345" s="92">
        <v>0</v>
      </c>
      <c r="MM345" s="92">
        <v>0</v>
      </c>
      <c r="MN345" s="92">
        <v>0</v>
      </c>
      <c r="MO345" s="92">
        <v>0</v>
      </c>
      <c r="MP345" s="92">
        <v>0</v>
      </c>
      <c r="MQ345" s="92">
        <v>0</v>
      </c>
      <c r="MR345" s="92">
        <v>0</v>
      </c>
      <c r="MS345" s="92">
        <v>0</v>
      </c>
      <c r="MT345" s="92">
        <v>0</v>
      </c>
      <c r="MU345" s="92">
        <v>0</v>
      </c>
      <c r="MV345" s="92">
        <v>0</v>
      </c>
      <c r="MW345" s="92">
        <v>0</v>
      </c>
      <c r="MX345" s="92">
        <v>0</v>
      </c>
      <c r="MY345" s="92">
        <v>0</v>
      </c>
      <c r="MZ345" s="92">
        <v>0</v>
      </c>
      <c r="NA345" s="92">
        <v>0</v>
      </c>
      <c r="NB345" s="92">
        <v>0</v>
      </c>
      <c r="NC345" s="92">
        <v>0</v>
      </c>
      <c r="ND345" s="92">
        <v>0</v>
      </c>
      <c r="NE345" s="92">
        <v>0</v>
      </c>
      <c r="NF345" s="92">
        <v>0</v>
      </c>
      <c r="NG345" s="92">
        <v>0</v>
      </c>
      <c r="NH345" s="92">
        <v>0</v>
      </c>
      <c r="NI345" s="92">
        <v>0</v>
      </c>
      <c r="NJ345" s="92">
        <v>0</v>
      </c>
      <c r="NK345" s="92">
        <v>0</v>
      </c>
      <c r="NL345" s="92">
        <v>0</v>
      </c>
      <c r="NM345" s="92">
        <v>0</v>
      </c>
      <c r="NN345" s="92">
        <v>0</v>
      </c>
      <c r="NO345" s="92">
        <v>0</v>
      </c>
      <c r="NP345" s="92">
        <v>0</v>
      </c>
      <c r="NQ345" s="92">
        <v>0</v>
      </c>
      <c r="NR345" s="92">
        <v>0</v>
      </c>
      <c r="NS345" s="92">
        <v>0</v>
      </c>
      <c r="NT345" s="92">
        <v>0</v>
      </c>
      <c r="NU345" s="92">
        <v>0.76675556499999997</v>
      </c>
      <c r="NV345" s="92">
        <v>0</v>
      </c>
      <c r="NW345" s="92">
        <v>0</v>
      </c>
      <c r="NX345" s="92">
        <v>0</v>
      </c>
      <c r="NY345" s="92">
        <v>0</v>
      </c>
      <c r="NZ345" s="92">
        <v>0</v>
      </c>
      <c r="OA345" s="92">
        <v>0</v>
      </c>
      <c r="OB345" s="92">
        <v>2.52979846E-2</v>
      </c>
      <c r="OC345" s="92">
        <v>0.101191938</v>
      </c>
      <c r="OD345" s="92">
        <v>0.106754513</v>
      </c>
      <c r="OE345" s="92">
        <v>0</v>
      </c>
      <c r="OF345" s="92">
        <v>0</v>
      </c>
      <c r="OG345" s="92">
        <v>0</v>
      </c>
      <c r="OH345" s="92">
        <v>0</v>
      </c>
      <c r="OI345" s="92">
        <v>0</v>
      </c>
      <c r="OJ345" s="92">
        <v>0</v>
      </c>
      <c r="OK345" s="92">
        <v>0</v>
      </c>
      <c r="OL345" s="92">
        <v>0</v>
      </c>
      <c r="OM345" s="92">
        <v>0</v>
      </c>
      <c r="ON345" s="92">
        <v>0</v>
      </c>
      <c r="OO345" s="92">
        <v>0</v>
      </c>
      <c r="OP345" s="92">
        <v>0</v>
      </c>
      <c r="OQ345" s="92">
        <v>0</v>
      </c>
      <c r="OR345" s="92">
        <v>0</v>
      </c>
      <c r="OS345" s="92">
        <v>0</v>
      </c>
      <c r="OT345" s="92">
        <v>0</v>
      </c>
      <c r="OU345" s="92">
        <v>0</v>
      </c>
      <c r="OV345" s="92">
        <v>0</v>
      </c>
      <c r="OW345" s="92">
        <v>0</v>
      </c>
      <c r="OX345" s="92">
        <v>0</v>
      </c>
      <c r="OY345" s="92">
        <v>0</v>
      </c>
      <c r="OZ345" s="92">
        <v>0</v>
      </c>
      <c r="PA345" s="92">
        <v>0</v>
      </c>
      <c r="PB345" s="92">
        <v>0</v>
      </c>
      <c r="PC345" s="92">
        <v>0</v>
      </c>
      <c r="PD345" s="92">
        <v>0</v>
      </c>
      <c r="PE345" s="92">
        <v>0</v>
      </c>
      <c r="PF345" s="92">
        <v>0</v>
      </c>
      <c r="PG345" s="92">
        <v>0</v>
      </c>
      <c r="PH345" s="92">
        <v>0</v>
      </c>
      <c r="PI345" s="92">
        <v>0</v>
      </c>
      <c r="PJ345" s="92">
        <v>0</v>
      </c>
      <c r="PK345" s="92">
        <v>0</v>
      </c>
      <c r="PL345" s="92">
        <v>0</v>
      </c>
      <c r="PM345" s="92">
        <v>0</v>
      </c>
      <c r="PN345" s="92">
        <v>0</v>
      </c>
      <c r="PO345" s="92">
        <v>0</v>
      </c>
      <c r="PP345" s="92">
        <v>0</v>
      </c>
      <c r="PQ345" s="92">
        <v>0</v>
      </c>
      <c r="PR345" s="92">
        <v>0</v>
      </c>
      <c r="PS345" s="92">
        <v>0</v>
      </c>
      <c r="PT345" s="92">
        <v>0</v>
      </c>
      <c r="PU345" s="92">
        <v>0</v>
      </c>
      <c r="PV345" s="92">
        <v>0</v>
      </c>
      <c r="PW345" s="92">
        <v>0</v>
      </c>
      <c r="PX345" s="92">
        <v>0</v>
      </c>
      <c r="PY345" s="92">
        <v>0</v>
      </c>
      <c r="PZ345" s="92">
        <v>0</v>
      </c>
      <c r="QA345" s="92">
        <v>0</v>
      </c>
      <c r="QB345" s="92">
        <v>0</v>
      </c>
      <c r="QC345" s="92">
        <v>0</v>
      </c>
      <c r="QD345" s="92">
        <v>0</v>
      </c>
      <c r="QE345" s="92">
        <v>4107.8476600000004</v>
      </c>
      <c r="QF345" s="92">
        <v>0</v>
      </c>
      <c r="QG345" s="92">
        <v>0</v>
      </c>
      <c r="QH345" s="92">
        <v>0</v>
      </c>
      <c r="QI345" s="92">
        <v>0</v>
      </c>
      <c r="QJ345" s="92">
        <v>0</v>
      </c>
      <c r="QK345" s="92">
        <v>0</v>
      </c>
      <c r="QL345" s="92">
        <v>179.07326399999999</v>
      </c>
      <c r="QM345" s="92">
        <v>1316.15273</v>
      </c>
      <c r="QN345" s="92">
        <v>122.499674</v>
      </c>
      <c r="QO345" s="92">
        <v>0</v>
      </c>
      <c r="QP345" s="92">
        <v>0</v>
      </c>
      <c r="QQ345" s="92">
        <v>0</v>
      </c>
      <c r="QR345" s="92">
        <v>0</v>
      </c>
      <c r="QS345" s="92">
        <v>0</v>
      </c>
      <c r="QT345" s="92">
        <v>0</v>
      </c>
      <c r="QU345" s="92">
        <v>0</v>
      </c>
      <c r="QV345" s="92">
        <v>0</v>
      </c>
      <c r="QW345" s="92">
        <v>0</v>
      </c>
      <c r="QX345" s="92">
        <v>0</v>
      </c>
      <c r="QY345" s="92">
        <v>0</v>
      </c>
      <c r="QZ345" s="92">
        <v>0</v>
      </c>
      <c r="RA345" s="92">
        <v>0</v>
      </c>
      <c r="RB345" s="92">
        <v>0</v>
      </c>
      <c r="RC345" s="92">
        <v>0</v>
      </c>
      <c r="RD345" s="92">
        <v>0</v>
      </c>
      <c r="RE345" s="92">
        <v>0</v>
      </c>
      <c r="RF345" s="92">
        <v>0</v>
      </c>
      <c r="RG345" s="92">
        <v>0</v>
      </c>
      <c r="RH345" s="92">
        <v>0</v>
      </c>
      <c r="RI345" s="92">
        <v>0</v>
      </c>
      <c r="RJ345" s="92">
        <v>0</v>
      </c>
      <c r="RK345" s="92">
        <v>0</v>
      </c>
      <c r="RL345" s="92">
        <v>0</v>
      </c>
      <c r="RM345" s="92">
        <v>0</v>
      </c>
      <c r="RN345" s="92">
        <v>0</v>
      </c>
      <c r="RO345" s="92">
        <v>0</v>
      </c>
      <c r="RP345" s="92">
        <v>0</v>
      </c>
      <c r="RQ345" s="92">
        <v>0</v>
      </c>
      <c r="RR345" s="92">
        <v>0</v>
      </c>
      <c r="RS345" s="92">
        <v>0</v>
      </c>
      <c r="RT345" s="92">
        <v>0</v>
      </c>
      <c r="RU345" s="92">
        <v>0</v>
      </c>
      <c r="RV345" s="92">
        <v>0</v>
      </c>
      <c r="RW345" s="92">
        <v>0</v>
      </c>
      <c r="RX345" s="92">
        <v>0</v>
      </c>
      <c r="RY345" s="92">
        <v>0</v>
      </c>
      <c r="RZ345" s="92">
        <v>0</v>
      </c>
      <c r="SA345" s="92">
        <v>0</v>
      </c>
      <c r="SB345" s="92">
        <v>0</v>
      </c>
      <c r="SC345" s="92">
        <v>0</v>
      </c>
      <c r="SD345" s="92">
        <v>0</v>
      </c>
      <c r="SE345" s="92">
        <v>0</v>
      </c>
      <c r="SF345" s="92">
        <v>0</v>
      </c>
      <c r="SG345" s="92">
        <v>0</v>
      </c>
      <c r="SH345" s="92">
        <v>0</v>
      </c>
      <c r="SI345" s="92">
        <v>0</v>
      </c>
      <c r="SJ345" s="92">
        <v>0</v>
      </c>
      <c r="SK345" s="92">
        <v>0</v>
      </c>
      <c r="SL345" s="92">
        <v>0</v>
      </c>
      <c r="SM345" s="92">
        <v>0</v>
      </c>
      <c r="SN345" s="92">
        <v>0</v>
      </c>
      <c r="SO345" s="92">
        <v>0.71745612599999997</v>
      </c>
      <c r="SP345" s="92">
        <v>0</v>
      </c>
      <c r="SQ345" s="92">
        <v>0</v>
      </c>
      <c r="SR345" s="92">
        <v>0</v>
      </c>
      <c r="SS345" s="92">
        <v>0</v>
      </c>
      <c r="ST345" s="92">
        <v>0</v>
      </c>
      <c r="SU345" s="92">
        <v>0</v>
      </c>
      <c r="SV345" s="92">
        <v>3.12760407E-2</v>
      </c>
      <c r="SW345" s="92">
        <v>0.22987265300000001</v>
      </c>
      <c r="SX345" s="92">
        <v>2.13951803E-2</v>
      </c>
      <c r="SY345" s="92">
        <v>95.536543199999997</v>
      </c>
      <c r="SZ345" s="92">
        <v>5725.5733200000004</v>
      </c>
      <c r="TA345" s="92">
        <v>30.554953999999999</v>
      </c>
      <c r="TB345" s="92">
        <v>140.24962099999999</v>
      </c>
      <c r="TC345" s="92">
        <v>0.96597701999999996</v>
      </c>
      <c r="TD345" s="92">
        <v>0</v>
      </c>
      <c r="TE345" s="92">
        <v>0</v>
      </c>
      <c r="TF345" s="92">
        <v>1</v>
      </c>
      <c r="TG345" s="92">
        <v>-155490.11300000001</v>
      </c>
      <c r="TH345" s="92">
        <v>-2594.4978900000001</v>
      </c>
      <c r="TI345" s="92">
        <v>-14.854987899999999</v>
      </c>
      <c r="TJ345" s="92">
        <v>-26.189505799999999</v>
      </c>
      <c r="TK345" s="92">
        <v>-0.43699638600000001</v>
      </c>
      <c r="TL345" s="92">
        <v>5.2111867700000002E-2</v>
      </c>
      <c r="TM345" s="92">
        <v>3.1231014799999999</v>
      </c>
      <c r="TN345" s="92">
        <v>59.930714799999997</v>
      </c>
      <c r="TO345" s="92">
        <v>0</v>
      </c>
      <c r="TP345" s="92">
        <v>5.7001562700000001E-2</v>
      </c>
      <c r="TQ345" s="92">
        <v>-17436089.210299999</v>
      </c>
      <c r="TR345" s="92">
        <v>0</v>
      </c>
      <c r="TS345" s="92">
        <v>0</v>
      </c>
      <c r="TT345" s="92">
        <v>0</v>
      </c>
      <c r="TU345" s="92">
        <v>0</v>
      </c>
      <c r="TV345" s="92">
        <v>0</v>
      </c>
      <c r="TW345" s="92">
        <v>0</v>
      </c>
      <c r="TX345" s="92">
        <v>0</v>
      </c>
      <c r="TY345" s="92">
        <v>0</v>
      </c>
      <c r="TZ345" s="92">
        <v>0</v>
      </c>
      <c r="UA345" s="92">
        <v>0</v>
      </c>
      <c r="UB345" s="92">
        <v>0</v>
      </c>
      <c r="UC345" s="92">
        <v>0</v>
      </c>
      <c r="UD345" s="92">
        <v>0</v>
      </c>
      <c r="UE345" s="92">
        <v>0</v>
      </c>
      <c r="UF345" s="92">
        <v>0</v>
      </c>
      <c r="UG345" s="92">
        <v>0</v>
      </c>
      <c r="UH345" s="92">
        <v>0</v>
      </c>
      <c r="UI345" s="92">
        <v>0</v>
      </c>
      <c r="UJ345" s="92">
        <v>0</v>
      </c>
      <c r="UK345" s="92">
        <v>0</v>
      </c>
      <c r="UL345" s="92">
        <v>0</v>
      </c>
      <c r="UM345" s="92">
        <v>0</v>
      </c>
      <c r="UN345" s="92">
        <v>0</v>
      </c>
      <c r="UO345" s="92">
        <v>0</v>
      </c>
      <c r="UP345" s="92">
        <v>0</v>
      </c>
      <c r="UQ345" s="92">
        <v>0</v>
      </c>
      <c r="UR345" s="92">
        <v>0</v>
      </c>
      <c r="US345" s="92">
        <v>0</v>
      </c>
      <c r="UT345" s="92">
        <v>0</v>
      </c>
      <c r="UU345" s="92">
        <v>0</v>
      </c>
      <c r="UV345" s="92">
        <v>0</v>
      </c>
      <c r="UW345" s="92">
        <v>0</v>
      </c>
      <c r="UX345" s="92">
        <v>0</v>
      </c>
      <c r="UY345" s="92">
        <v>0</v>
      </c>
      <c r="UZ345" s="92">
        <v>0</v>
      </c>
      <c r="VA345" s="92">
        <v>0</v>
      </c>
      <c r="VB345" s="92">
        <v>0</v>
      </c>
      <c r="VC345" s="92">
        <v>0</v>
      </c>
      <c r="VD345" s="92">
        <v>0</v>
      </c>
      <c r="VE345" s="92">
        <v>0</v>
      </c>
      <c r="VF345" s="92">
        <v>0</v>
      </c>
      <c r="VG345" s="92">
        <v>0</v>
      </c>
      <c r="VH345" s="92">
        <v>0</v>
      </c>
      <c r="VI345" s="92">
        <v>0</v>
      </c>
      <c r="VJ345" s="92">
        <v>0</v>
      </c>
      <c r="VK345" s="92">
        <v>0</v>
      </c>
      <c r="VL345" s="92">
        <v>0</v>
      </c>
      <c r="VM345" s="92">
        <v>0</v>
      </c>
      <c r="VN345" s="92">
        <v>0</v>
      </c>
      <c r="VO345" s="92">
        <v>0</v>
      </c>
      <c r="VP345" s="92">
        <v>0</v>
      </c>
      <c r="VQ345" s="92">
        <v>0</v>
      </c>
      <c r="VR345" s="92">
        <v>0</v>
      </c>
      <c r="VS345" s="92">
        <v>0</v>
      </c>
      <c r="VT345" s="92">
        <v>0</v>
      </c>
      <c r="VU345" s="92">
        <v>0</v>
      </c>
      <c r="VV345" s="92">
        <v>0</v>
      </c>
      <c r="VW345" s="92">
        <v>0</v>
      </c>
      <c r="VX345" s="92">
        <v>0</v>
      </c>
      <c r="VY345" s="92">
        <v>0</v>
      </c>
      <c r="VZ345" s="92">
        <v>0</v>
      </c>
      <c r="WA345" s="92">
        <v>0</v>
      </c>
      <c r="WB345" s="92">
        <v>0</v>
      </c>
      <c r="WC345" s="92">
        <v>2.8330436388888901E-3</v>
      </c>
    </row>
    <row r="346" spans="2:601" ht="13.5" customHeight="1">
      <c r="B346" s="851" t="s">
        <v>2436</v>
      </c>
      <c r="C346" s="92">
        <v>0</v>
      </c>
      <c r="D346" s="92">
        <v>363439.08</v>
      </c>
      <c r="E346" s="92">
        <v>-320.16579300000001</v>
      </c>
      <c r="F346" s="92">
        <v>3022.4782100000002</v>
      </c>
      <c r="G346" s="92">
        <v>0</v>
      </c>
      <c r="H346" s="92">
        <v>0</v>
      </c>
      <c r="I346" s="92">
        <v>0</v>
      </c>
      <c r="J346" s="92">
        <v>0</v>
      </c>
      <c r="K346" s="92">
        <v>0</v>
      </c>
      <c r="L346" s="92">
        <v>0</v>
      </c>
      <c r="M346" s="92">
        <v>0</v>
      </c>
      <c r="N346" s="92">
        <v>0</v>
      </c>
      <c r="O346" s="92">
        <v>0</v>
      </c>
      <c r="P346" s="92">
        <v>0</v>
      </c>
      <c r="Q346" s="92">
        <v>0</v>
      </c>
      <c r="R346" s="92">
        <v>0</v>
      </c>
      <c r="S346" s="92">
        <v>0</v>
      </c>
      <c r="T346" s="92">
        <v>0</v>
      </c>
      <c r="U346" s="92">
        <v>0</v>
      </c>
      <c r="V346" s="92">
        <v>0</v>
      </c>
      <c r="W346" s="92">
        <v>0</v>
      </c>
      <c r="X346" s="92">
        <v>0</v>
      </c>
      <c r="Y346" s="92">
        <v>0</v>
      </c>
      <c r="Z346" s="92">
        <v>0</v>
      </c>
      <c r="AA346" s="92">
        <v>0</v>
      </c>
      <c r="AB346" s="92">
        <v>0</v>
      </c>
      <c r="AC346" s="92">
        <v>1.78918914</v>
      </c>
      <c r="AD346" s="92">
        <v>3.1789477600000001E-7</v>
      </c>
      <c r="AE346" s="92">
        <v>0</v>
      </c>
      <c r="AF346" s="92">
        <v>0</v>
      </c>
      <c r="AG346" s="92">
        <v>5.4876223699999997E-2</v>
      </c>
      <c r="AH346" s="92">
        <v>0</v>
      </c>
      <c r="AI346" s="92">
        <v>0.86092396900000001</v>
      </c>
      <c r="AJ346" s="92">
        <v>0</v>
      </c>
      <c r="AK346" s="92">
        <v>0</v>
      </c>
      <c r="AL346" s="92">
        <v>0</v>
      </c>
      <c r="AM346" s="92">
        <v>0</v>
      </c>
      <c r="AN346" s="92">
        <v>0</v>
      </c>
      <c r="AO346" s="92">
        <v>353.83101599999998</v>
      </c>
      <c r="AP346" s="92">
        <v>7995.4667900000004</v>
      </c>
      <c r="AQ346" s="92">
        <v>0</v>
      </c>
      <c r="AR346" s="92">
        <v>1.34885393</v>
      </c>
      <c r="AS346" s="92">
        <v>2.2120680699999999</v>
      </c>
      <c r="AT346" s="92">
        <v>1667.7310199999999</v>
      </c>
      <c r="AU346" s="92">
        <v>0</v>
      </c>
      <c r="AV346" s="92">
        <v>0</v>
      </c>
      <c r="AW346" s="92">
        <v>0.84065460700000005</v>
      </c>
      <c r="AX346" s="92">
        <v>0</v>
      </c>
      <c r="AY346" s="92">
        <v>0</v>
      </c>
      <c r="AZ346" s="92">
        <v>0</v>
      </c>
      <c r="BA346" s="92">
        <v>0</v>
      </c>
      <c r="BB346" s="92">
        <v>0</v>
      </c>
      <c r="BC346" s="92">
        <v>0</v>
      </c>
      <c r="BD346" s="92">
        <v>0</v>
      </c>
      <c r="BE346" s="92">
        <v>0</v>
      </c>
      <c r="BF346" s="92">
        <v>0</v>
      </c>
      <c r="BG346" s="92">
        <v>0</v>
      </c>
      <c r="BH346" s="92">
        <v>0</v>
      </c>
      <c r="BI346" s="92">
        <v>0</v>
      </c>
      <c r="BJ346" s="92">
        <v>0</v>
      </c>
      <c r="BK346" s="92">
        <v>0</v>
      </c>
      <c r="BL346" s="92">
        <v>0</v>
      </c>
      <c r="BM346" s="92">
        <v>0</v>
      </c>
      <c r="BN346" s="92">
        <v>0</v>
      </c>
      <c r="BO346" s="92">
        <v>0</v>
      </c>
      <c r="BP346" s="92">
        <v>0.23166764200000001</v>
      </c>
      <c r="BQ346" s="92">
        <v>0</v>
      </c>
      <c r="BR346" s="92">
        <v>0</v>
      </c>
      <c r="BS346" s="92">
        <v>0</v>
      </c>
      <c r="BT346" s="92">
        <v>0</v>
      </c>
      <c r="BU346" s="92">
        <v>0</v>
      </c>
      <c r="BV346" s="92">
        <v>0</v>
      </c>
      <c r="BW346" s="92">
        <v>0</v>
      </c>
      <c r="BX346" s="92">
        <v>0</v>
      </c>
      <c r="BY346" s="92">
        <v>0</v>
      </c>
      <c r="BZ346" s="92">
        <v>0</v>
      </c>
      <c r="CA346" s="92">
        <v>0</v>
      </c>
      <c r="CB346" s="92">
        <v>0</v>
      </c>
      <c r="CC346" s="92">
        <v>0</v>
      </c>
      <c r="CD346" s="92">
        <v>0</v>
      </c>
      <c r="CE346" s="92">
        <v>0</v>
      </c>
      <c r="CF346" s="92">
        <v>0</v>
      </c>
      <c r="CG346" s="92">
        <v>0</v>
      </c>
      <c r="CH346" s="92">
        <v>0</v>
      </c>
      <c r="CI346" s="92">
        <v>0</v>
      </c>
      <c r="CJ346" s="92">
        <v>0</v>
      </c>
      <c r="CK346" s="92">
        <v>0</v>
      </c>
      <c r="CL346" s="92">
        <v>0</v>
      </c>
      <c r="CM346" s="92">
        <v>1.3713820200000001E-4</v>
      </c>
      <c r="CN346" s="92">
        <v>2.4366075799999999E-11</v>
      </c>
      <c r="CO346" s="92">
        <v>0</v>
      </c>
      <c r="CP346" s="92">
        <v>0</v>
      </c>
      <c r="CQ346" s="92">
        <v>4.2061660900000001E-6</v>
      </c>
      <c r="CR346" s="92">
        <v>0</v>
      </c>
      <c r="CS346" s="92">
        <v>6.5988309000000004E-5</v>
      </c>
      <c r="CT346" s="92">
        <v>0</v>
      </c>
      <c r="CU346" s="92">
        <v>0</v>
      </c>
      <c r="CV346" s="92">
        <v>0</v>
      </c>
      <c r="CW346" s="92">
        <v>0</v>
      </c>
      <c r="CX346" s="92">
        <v>0</v>
      </c>
      <c r="CY346" s="92">
        <v>2.7120525499999999E-2</v>
      </c>
      <c r="CZ346" s="92">
        <v>0.61283847599999997</v>
      </c>
      <c r="DA346" s="92">
        <v>0</v>
      </c>
      <c r="DB346" s="92">
        <v>1.03387283E-4</v>
      </c>
      <c r="DC346" s="92">
        <v>1.6955112899999999E-4</v>
      </c>
      <c r="DD346" s="92">
        <v>0.12782865099999999</v>
      </c>
      <c r="DE346" s="92">
        <v>0</v>
      </c>
      <c r="DF346" s="92">
        <v>0</v>
      </c>
      <c r="DG346" s="92">
        <v>6.4434698000000003E-5</v>
      </c>
      <c r="DH346" s="92">
        <v>0</v>
      </c>
      <c r="DI346" s="92">
        <v>0</v>
      </c>
      <c r="DJ346" s="92">
        <v>0</v>
      </c>
      <c r="DK346" s="92">
        <v>0</v>
      </c>
      <c r="DL346" s="92">
        <v>0</v>
      </c>
      <c r="DM346" s="92">
        <v>0</v>
      </c>
      <c r="DN346" s="92">
        <v>0</v>
      </c>
      <c r="DO346" s="92">
        <v>0</v>
      </c>
      <c r="DP346" s="92">
        <v>0</v>
      </c>
      <c r="DQ346" s="92">
        <v>0</v>
      </c>
      <c r="DR346" s="92">
        <v>0</v>
      </c>
      <c r="DS346" s="92">
        <v>0</v>
      </c>
      <c r="DT346" s="92">
        <v>0</v>
      </c>
      <c r="DU346" s="92">
        <v>0</v>
      </c>
      <c r="DV346" s="92">
        <v>0</v>
      </c>
      <c r="DW346" s="92">
        <v>0</v>
      </c>
      <c r="DX346" s="92">
        <v>0</v>
      </c>
      <c r="DY346" s="92">
        <v>0</v>
      </c>
      <c r="DZ346" s="92">
        <v>54450.7912</v>
      </c>
      <c r="EA346" s="92">
        <v>0</v>
      </c>
      <c r="EB346" s="92">
        <v>0</v>
      </c>
      <c r="EC346" s="92">
        <v>0</v>
      </c>
      <c r="ED346" s="92">
        <v>0</v>
      </c>
      <c r="EE346" s="92">
        <v>0</v>
      </c>
      <c r="EF346" s="92">
        <v>0</v>
      </c>
      <c r="EG346" s="92">
        <v>0</v>
      </c>
      <c r="EH346" s="92">
        <v>0</v>
      </c>
      <c r="EI346" s="92">
        <v>0</v>
      </c>
      <c r="EJ346" s="92">
        <v>0</v>
      </c>
      <c r="EK346" s="92">
        <v>0</v>
      </c>
      <c r="EL346" s="92">
        <v>0</v>
      </c>
      <c r="EM346" s="92">
        <v>0</v>
      </c>
      <c r="EN346" s="92">
        <v>0</v>
      </c>
      <c r="EO346" s="92">
        <v>0</v>
      </c>
      <c r="EP346" s="92">
        <v>0</v>
      </c>
      <c r="EQ346" s="92">
        <v>0</v>
      </c>
      <c r="ER346" s="92">
        <v>0</v>
      </c>
      <c r="ES346" s="92">
        <v>0</v>
      </c>
      <c r="ET346" s="92">
        <v>0</v>
      </c>
      <c r="EU346" s="92">
        <v>0</v>
      </c>
      <c r="EV346" s="92">
        <v>0</v>
      </c>
      <c r="EW346" s="92">
        <v>30.470892899999999</v>
      </c>
      <c r="EX346" s="92">
        <v>3.1178954300000003E-5</v>
      </c>
      <c r="EY346" s="92">
        <v>0</v>
      </c>
      <c r="EZ346" s="92">
        <v>0</v>
      </c>
      <c r="FA346" s="92">
        <v>7.2467510600000002</v>
      </c>
      <c r="FB346" s="92">
        <v>0</v>
      </c>
      <c r="FC346" s="92">
        <v>73.173983100000001</v>
      </c>
      <c r="FD346" s="92">
        <v>0</v>
      </c>
      <c r="FE346" s="92">
        <v>0</v>
      </c>
      <c r="FF346" s="92">
        <v>0</v>
      </c>
      <c r="FG346" s="92">
        <v>0</v>
      </c>
      <c r="FH346" s="92">
        <v>0</v>
      </c>
      <c r="FI346" s="92">
        <v>11322.1679</v>
      </c>
      <c r="FJ346" s="92">
        <v>223980.84899999999</v>
      </c>
      <c r="FK346" s="92">
        <v>0</v>
      </c>
      <c r="FL346" s="92">
        <v>62.054753300000002</v>
      </c>
      <c r="FM346" s="92">
        <v>61.960911299999999</v>
      </c>
      <c r="FN346" s="92">
        <v>73396.508600000001</v>
      </c>
      <c r="FO346" s="92">
        <v>0</v>
      </c>
      <c r="FP346" s="92">
        <v>0</v>
      </c>
      <c r="FQ346" s="92">
        <v>53.856369299999997</v>
      </c>
      <c r="FR346" s="92">
        <v>0</v>
      </c>
      <c r="FS346" s="92">
        <v>0</v>
      </c>
      <c r="FT346" s="92">
        <v>0</v>
      </c>
      <c r="FU346" s="92">
        <v>0</v>
      </c>
      <c r="FV346" s="92">
        <v>0</v>
      </c>
      <c r="FW346" s="92">
        <v>0</v>
      </c>
      <c r="FX346" s="92">
        <v>0</v>
      </c>
      <c r="FY346" s="92">
        <v>0</v>
      </c>
      <c r="FZ346" s="92">
        <v>0</v>
      </c>
      <c r="GA346" s="92">
        <v>0</v>
      </c>
      <c r="GB346" s="92">
        <v>0</v>
      </c>
      <c r="GC346" s="92">
        <v>0</v>
      </c>
      <c r="GD346" s="92">
        <v>0</v>
      </c>
      <c r="GE346" s="92">
        <v>0</v>
      </c>
      <c r="GF346" s="92">
        <v>0</v>
      </c>
      <c r="GG346" s="92">
        <v>0</v>
      </c>
      <c r="GH346" s="92">
        <v>0</v>
      </c>
      <c r="GI346" s="92">
        <v>0</v>
      </c>
      <c r="GJ346" s="92">
        <v>0.149820958</v>
      </c>
      <c r="GK346" s="92">
        <v>0</v>
      </c>
      <c r="GL346" s="92">
        <v>0</v>
      </c>
      <c r="GM346" s="92">
        <v>0</v>
      </c>
      <c r="GN346" s="92">
        <v>0</v>
      </c>
      <c r="GO346" s="92">
        <v>0</v>
      </c>
      <c r="GP346" s="92">
        <v>0</v>
      </c>
      <c r="GQ346" s="92">
        <v>0</v>
      </c>
      <c r="GR346" s="92">
        <v>0</v>
      </c>
      <c r="GS346" s="92">
        <v>0</v>
      </c>
      <c r="GT346" s="92">
        <v>0</v>
      </c>
      <c r="GU346" s="92">
        <v>0</v>
      </c>
      <c r="GV346" s="92">
        <v>0</v>
      </c>
      <c r="GW346" s="92">
        <v>0</v>
      </c>
      <c r="GX346" s="92">
        <v>0</v>
      </c>
      <c r="GY346" s="92">
        <v>0</v>
      </c>
      <c r="GZ346" s="92">
        <v>0</v>
      </c>
      <c r="HA346" s="92">
        <v>0</v>
      </c>
      <c r="HB346" s="92">
        <v>0</v>
      </c>
      <c r="HC346" s="92">
        <v>0</v>
      </c>
      <c r="HD346" s="92">
        <v>0</v>
      </c>
      <c r="HE346" s="92">
        <v>0</v>
      </c>
      <c r="HF346" s="92">
        <v>0</v>
      </c>
      <c r="HG346" s="92">
        <v>8.3840441400000003E-5</v>
      </c>
      <c r="HH346" s="92">
        <v>8.5788667100000005E-11</v>
      </c>
      <c r="HI346" s="92">
        <v>0</v>
      </c>
      <c r="HJ346" s="92">
        <v>0</v>
      </c>
      <c r="HK346" s="92">
        <v>1.9939383099999999E-5</v>
      </c>
      <c r="HL346" s="92">
        <v>0</v>
      </c>
      <c r="HM346" s="92">
        <v>2.01337685E-4</v>
      </c>
      <c r="HN346" s="92">
        <v>0</v>
      </c>
      <c r="HO346" s="92">
        <v>0</v>
      </c>
      <c r="HP346" s="92">
        <v>0</v>
      </c>
      <c r="HQ346" s="92">
        <v>0</v>
      </c>
      <c r="HR346" s="92">
        <v>0</v>
      </c>
      <c r="HS346" s="92">
        <v>3.1152863100000001E-2</v>
      </c>
      <c r="HT346" s="92">
        <v>0.61628168500000002</v>
      </c>
      <c r="HU346" s="92">
        <v>0</v>
      </c>
      <c r="HV346" s="92">
        <v>1.70743205E-4</v>
      </c>
      <c r="HW346" s="92">
        <v>1.7048499900000001E-4</v>
      </c>
      <c r="HX346" s="92">
        <v>0.20194996200000001</v>
      </c>
      <c r="HY346" s="92">
        <v>0</v>
      </c>
      <c r="HZ346" s="92">
        <v>0</v>
      </c>
      <c r="IA346" s="92">
        <v>1.4818540999999999E-4</v>
      </c>
      <c r="IB346" s="92">
        <v>0</v>
      </c>
      <c r="IC346" s="92">
        <v>0</v>
      </c>
      <c r="ID346" s="92">
        <v>0</v>
      </c>
      <c r="IE346" s="92">
        <v>0</v>
      </c>
      <c r="IF346" s="92">
        <v>0</v>
      </c>
      <c r="IG346" s="92">
        <v>0</v>
      </c>
      <c r="IH346" s="92">
        <v>0</v>
      </c>
      <c r="II346" s="92">
        <v>0</v>
      </c>
      <c r="IJ346" s="92">
        <v>0</v>
      </c>
      <c r="IK346" s="92">
        <v>0</v>
      </c>
      <c r="IL346" s="92">
        <v>0</v>
      </c>
      <c r="IM346" s="92">
        <v>0</v>
      </c>
      <c r="IN346" s="92">
        <v>0</v>
      </c>
      <c r="IO346" s="92">
        <v>0</v>
      </c>
      <c r="IP346" s="92">
        <v>0</v>
      </c>
      <c r="IQ346" s="92">
        <v>0</v>
      </c>
      <c r="IR346" s="92">
        <v>0</v>
      </c>
      <c r="IS346" s="92">
        <v>0</v>
      </c>
      <c r="IT346" s="92">
        <v>13046.613600000001</v>
      </c>
      <c r="IU346" s="92">
        <v>363439.08</v>
      </c>
      <c r="IV346" s="92">
        <v>7398319.3499999996</v>
      </c>
      <c r="IW346" s="92">
        <v>145.306196</v>
      </c>
      <c r="IX346" s="92">
        <v>1</v>
      </c>
      <c r="IY346" s="92">
        <v>0.99997581300000005</v>
      </c>
      <c r="IZ346" s="92">
        <v>2.4187464300000001E-5</v>
      </c>
      <c r="JA346" s="92">
        <v>0</v>
      </c>
      <c r="JB346" s="92">
        <v>-24540.1453</v>
      </c>
      <c r="JC346" s="92">
        <v>-880.93386299999997</v>
      </c>
      <c r="JD346" s="92">
        <v>-320.16579300000001</v>
      </c>
      <c r="JE346" s="92">
        <v>2.0849391800000001</v>
      </c>
      <c r="JF346" s="92">
        <v>7.4844443799999993E-2</v>
      </c>
      <c r="JG346" s="92">
        <v>2.939094E-5</v>
      </c>
      <c r="JH346" s="92">
        <v>8.1874243600000001E-4</v>
      </c>
      <c r="JI346" s="92">
        <v>27.856966700000001</v>
      </c>
      <c r="JJ346" s="92">
        <v>0</v>
      </c>
      <c r="JK346" s="92">
        <v>0</v>
      </c>
      <c r="JL346" s="92">
        <v>0</v>
      </c>
      <c r="JM346" s="92">
        <v>0</v>
      </c>
      <c r="JN346" s="92">
        <v>0</v>
      </c>
      <c r="JO346" s="92">
        <v>0</v>
      </c>
      <c r="JP346" s="92">
        <v>0</v>
      </c>
      <c r="JQ346" s="92">
        <v>0</v>
      </c>
      <c r="JR346" s="92">
        <v>0</v>
      </c>
      <c r="JS346" s="92">
        <v>0</v>
      </c>
      <c r="JT346" s="92">
        <v>0</v>
      </c>
      <c r="JU346" s="92">
        <v>0</v>
      </c>
      <c r="JV346" s="92">
        <v>0</v>
      </c>
      <c r="JW346" s="92">
        <v>0</v>
      </c>
      <c r="JX346" s="92">
        <v>0</v>
      </c>
      <c r="JY346" s="92">
        <v>0</v>
      </c>
      <c r="JZ346" s="92">
        <v>0</v>
      </c>
      <c r="KA346" s="92">
        <v>0</v>
      </c>
      <c r="KB346" s="92">
        <v>0</v>
      </c>
      <c r="KC346" s="92">
        <v>0</v>
      </c>
      <c r="KD346" s="92">
        <v>0</v>
      </c>
      <c r="KE346" s="92">
        <v>0</v>
      </c>
      <c r="KF346" s="92">
        <v>0</v>
      </c>
      <c r="KG346" s="92">
        <v>0</v>
      </c>
      <c r="KH346" s="92">
        <v>0</v>
      </c>
      <c r="KI346" s="92">
        <v>0</v>
      </c>
      <c r="KJ346" s="92">
        <v>0</v>
      </c>
      <c r="KK346" s="92">
        <v>0</v>
      </c>
      <c r="KL346" s="92">
        <v>0</v>
      </c>
      <c r="KM346" s="92">
        <v>0</v>
      </c>
      <c r="KN346" s="92">
        <v>0</v>
      </c>
      <c r="KO346" s="92">
        <v>0</v>
      </c>
      <c r="KP346" s="92">
        <v>0</v>
      </c>
      <c r="KQ346" s="92">
        <v>0</v>
      </c>
      <c r="KR346" s="92">
        <v>0</v>
      </c>
      <c r="KS346" s="92">
        <v>0</v>
      </c>
      <c r="KT346" s="92">
        <v>0</v>
      </c>
      <c r="KU346" s="92">
        <v>0</v>
      </c>
      <c r="KV346" s="92">
        <v>0</v>
      </c>
      <c r="KW346" s="92">
        <v>0</v>
      </c>
      <c r="KX346" s="92">
        <v>0</v>
      </c>
      <c r="KY346" s="92">
        <v>0</v>
      </c>
      <c r="KZ346" s="92">
        <v>0</v>
      </c>
      <c r="LA346" s="92">
        <v>0</v>
      </c>
      <c r="LB346" s="92">
        <v>0</v>
      </c>
      <c r="LC346" s="92">
        <v>0</v>
      </c>
      <c r="LD346" s="92">
        <v>0</v>
      </c>
      <c r="LE346" s="92">
        <v>0</v>
      </c>
      <c r="LF346" s="92">
        <v>0</v>
      </c>
      <c r="LG346" s="92">
        <v>0</v>
      </c>
      <c r="LH346" s="92">
        <v>0</v>
      </c>
      <c r="LI346" s="92">
        <v>0</v>
      </c>
      <c r="LJ346" s="92">
        <v>0</v>
      </c>
      <c r="LK346" s="92">
        <v>0</v>
      </c>
      <c r="LL346" s="92">
        <v>0</v>
      </c>
      <c r="LM346" s="92">
        <v>0</v>
      </c>
      <c r="LN346" s="92">
        <v>0</v>
      </c>
      <c r="LO346" s="92">
        <v>0</v>
      </c>
      <c r="LP346" s="92">
        <v>0</v>
      </c>
      <c r="LQ346" s="92">
        <v>0</v>
      </c>
      <c r="LR346" s="92">
        <v>0</v>
      </c>
      <c r="LS346" s="92">
        <v>0</v>
      </c>
      <c r="LT346" s="92">
        <v>0</v>
      </c>
      <c r="LU346" s="92">
        <v>0</v>
      </c>
      <c r="LV346" s="92">
        <v>0</v>
      </c>
      <c r="LW346" s="92">
        <v>0</v>
      </c>
      <c r="LX346" s="92">
        <v>0</v>
      </c>
      <c r="LY346" s="92">
        <v>0</v>
      </c>
      <c r="LZ346" s="92">
        <v>0</v>
      </c>
      <c r="MA346" s="92">
        <v>0</v>
      </c>
      <c r="MB346" s="92">
        <v>0</v>
      </c>
      <c r="MC346" s="92">
        <v>0</v>
      </c>
      <c r="MD346" s="92">
        <v>0</v>
      </c>
      <c r="ME346" s="92">
        <v>0</v>
      </c>
      <c r="MF346" s="92">
        <v>0</v>
      </c>
      <c r="MG346" s="92">
        <v>0</v>
      </c>
      <c r="MH346" s="92">
        <v>0</v>
      </c>
      <c r="MI346" s="92">
        <v>0</v>
      </c>
      <c r="MJ346" s="92">
        <v>0</v>
      </c>
      <c r="MK346" s="92">
        <v>0</v>
      </c>
      <c r="ML346" s="92">
        <v>0</v>
      </c>
      <c r="MM346" s="92">
        <v>0</v>
      </c>
      <c r="MN346" s="92">
        <v>0</v>
      </c>
      <c r="MO346" s="92">
        <v>0</v>
      </c>
      <c r="MP346" s="92">
        <v>0</v>
      </c>
      <c r="MQ346" s="92">
        <v>0</v>
      </c>
      <c r="MR346" s="92">
        <v>0</v>
      </c>
      <c r="MS346" s="92">
        <v>0</v>
      </c>
      <c r="MT346" s="92">
        <v>0</v>
      </c>
      <c r="MU346" s="92">
        <v>0</v>
      </c>
      <c r="MV346" s="92">
        <v>0</v>
      </c>
      <c r="MW346" s="92">
        <v>0</v>
      </c>
      <c r="MX346" s="92">
        <v>0</v>
      </c>
      <c r="MY346" s="92">
        <v>0</v>
      </c>
      <c r="MZ346" s="92">
        <v>0</v>
      </c>
      <c r="NA346" s="92">
        <v>0</v>
      </c>
      <c r="NB346" s="92">
        <v>0</v>
      </c>
      <c r="NC346" s="92">
        <v>0</v>
      </c>
      <c r="ND346" s="92">
        <v>0</v>
      </c>
      <c r="NE346" s="92">
        <v>0</v>
      </c>
      <c r="NF346" s="92">
        <v>0</v>
      </c>
      <c r="NG346" s="92">
        <v>0</v>
      </c>
      <c r="NH346" s="92">
        <v>0</v>
      </c>
      <c r="NI346" s="92">
        <v>0</v>
      </c>
      <c r="NJ346" s="92">
        <v>0</v>
      </c>
      <c r="NK346" s="92">
        <v>0</v>
      </c>
      <c r="NL346" s="92">
        <v>0</v>
      </c>
      <c r="NM346" s="92">
        <v>0</v>
      </c>
      <c r="NN346" s="92">
        <v>0</v>
      </c>
      <c r="NO346" s="92">
        <v>0</v>
      </c>
      <c r="NP346" s="92">
        <v>0</v>
      </c>
      <c r="NQ346" s="92">
        <v>0</v>
      </c>
      <c r="NR346" s="92">
        <v>0</v>
      </c>
      <c r="NS346" s="92">
        <v>0</v>
      </c>
      <c r="NT346" s="92">
        <v>0</v>
      </c>
      <c r="NU346" s="92">
        <v>0</v>
      </c>
      <c r="NV346" s="92">
        <v>0</v>
      </c>
      <c r="NW346" s="92">
        <v>0</v>
      </c>
      <c r="NX346" s="92">
        <v>0</v>
      </c>
      <c r="NY346" s="92">
        <v>0</v>
      </c>
      <c r="NZ346" s="92">
        <v>0</v>
      </c>
      <c r="OA346" s="92">
        <v>0</v>
      </c>
      <c r="OB346" s="92">
        <v>0</v>
      </c>
      <c r="OC346" s="92">
        <v>0</v>
      </c>
      <c r="OD346" s="92">
        <v>0</v>
      </c>
      <c r="OE346" s="92">
        <v>0</v>
      </c>
      <c r="OF346" s="92">
        <v>0</v>
      </c>
      <c r="OG346" s="92">
        <v>0</v>
      </c>
      <c r="OH346" s="92">
        <v>0</v>
      </c>
      <c r="OI346" s="92">
        <v>0</v>
      </c>
      <c r="OJ346" s="92">
        <v>0</v>
      </c>
      <c r="OK346" s="92">
        <v>0</v>
      </c>
      <c r="OL346" s="92">
        <v>0</v>
      </c>
      <c r="OM346" s="92">
        <v>0</v>
      </c>
      <c r="ON346" s="92">
        <v>0</v>
      </c>
      <c r="OO346" s="92">
        <v>0</v>
      </c>
      <c r="OP346" s="92">
        <v>0</v>
      </c>
      <c r="OQ346" s="92">
        <v>0</v>
      </c>
      <c r="OR346" s="92">
        <v>0</v>
      </c>
      <c r="OS346" s="92">
        <v>0</v>
      </c>
      <c r="OT346" s="92">
        <v>0</v>
      </c>
      <c r="OU346" s="92">
        <v>0</v>
      </c>
      <c r="OV346" s="92">
        <v>0</v>
      </c>
      <c r="OW346" s="92">
        <v>0</v>
      </c>
      <c r="OX346" s="92">
        <v>0</v>
      </c>
      <c r="OY346" s="92">
        <v>0</v>
      </c>
      <c r="OZ346" s="92">
        <v>0</v>
      </c>
      <c r="PA346" s="92">
        <v>0</v>
      </c>
      <c r="PB346" s="92">
        <v>0</v>
      </c>
      <c r="PC346" s="92">
        <v>0</v>
      </c>
      <c r="PD346" s="92">
        <v>0</v>
      </c>
      <c r="PE346" s="92">
        <v>0</v>
      </c>
      <c r="PF346" s="92">
        <v>0</v>
      </c>
      <c r="PG346" s="92">
        <v>0</v>
      </c>
      <c r="PH346" s="92">
        <v>0</v>
      </c>
      <c r="PI346" s="92">
        <v>0</v>
      </c>
      <c r="PJ346" s="92">
        <v>0</v>
      </c>
      <c r="PK346" s="92">
        <v>0</v>
      </c>
      <c r="PL346" s="92">
        <v>0</v>
      </c>
      <c r="PM346" s="92">
        <v>0</v>
      </c>
      <c r="PN346" s="92">
        <v>0</v>
      </c>
      <c r="PO346" s="92">
        <v>0</v>
      </c>
      <c r="PP346" s="92">
        <v>0</v>
      </c>
      <c r="PQ346" s="92">
        <v>0</v>
      </c>
      <c r="PR346" s="92">
        <v>0</v>
      </c>
      <c r="PS346" s="92">
        <v>0</v>
      </c>
      <c r="PT346" s="92">
        <v>0</v>
      </c>
      <c r="PU346" s="92">
        <v>0</v>
      </c>
      <c r="PV346" s="92">
        <v>0</v>
      </c>
      <c r="PW346" s="92">
        <v>0</v>
      </c>
      <c r="PX346" s="92">
        <v>0</v>
      </c>
      <c r="PY346" s="92">
        <v>0</v>
      </c>
      <c r="PZ346" s="92">
        <v>0</v>
      </c>
      <c r="QA346" s="92">
        <v>0</v>
      </c>
      <c r="QB346" s="92">
        <v>0</v>
      </c>
      <c r="QC346" s="92">
        <v>0</v>
      </c>
      <c r="QD346" s="92">
        <v>0</v>
      </c>
      <c r="QE346" s="92">
        <v>0</v>
      </c>
      <c r="QF346" s="92">
        <v>0</v>
      </c>
      <c r="QG346" s="92">
        <v>0</v>
      </c>
      <c r="QH346" s="92">
        <v>0</v>
      </c>
      <c r="QI346" s="92">
        <v>0</v>
      </c>
      <c r="QJ346" s="92">
        <v>0</v>
      </c>
      <c r="QK346" s="92">
        <v>0</v>
      </c>
      <c r="QL346" s="92">
        <v>0</v>
      </c>
      <c r="QM346" s="92">
        <v>0</v>
      </c>
      <c r="QN346" s="92">
        <v>0</v>
      </c>
      <c r="QO346" s="92">
        <v>0</v>
      </c>
      <c r="QP346" s="92">
        <v>0</v>
      </c>
      <c r="QQ346" s="92">
        <v>0</v>
      </c>
      <c r="QR346" s="92">
        <v>0</v>
      </c>
      <c r="QS346" s="92">
        <v>0</v>
      </c>
      <c r="QT346" s="92">
        <v>0</v>
      </c>
      <c r="QU346" s="92">
        <v>0</v>
      </c>
      <c r="QV346" s="92">
        <v>0</v>
      </c>
      <c r="QW346" s="92">
        <v>0</v>
      </c>
      <c r="QX346" s="92">
        <v>0</v>
      </c>
      <c r="QY346" s="92">
        <v>0</v>
      </c>
      <c r="QZ346" s="92">
        <v>0</v>
      </c>
      <c r="RA346" s="92">
        <v>0</v>
      </c>
      <c r="RB346" s="92">
        <v>0</v>
      </c>
      <c r="RC346" s="92">
        <v>0</v>
      </c>
      <c r="RD346" s="92">
        <v>0</v>
      </c>
      <c r="RE346" s="92">
        <v>0</v>
      </c>
      <c r="RF346" s="92">
        <v>0</v>
      </c>
      <c r="RG346" s="92">
        <v>0</v>
      </c>
      <c r="RH346" s="92">
        <v>0</v>
      </c>
      <c r="RI346" s="92">
        <v>0</v>
      </c>
      <c r="RJ346" s="92">
        <v>0</v>
      </c>
      <c r="RK346" s="92">
        <v>0</v>
      </c>
      <c r="RL346" s="92">
        <v>0</v>
      </c>
      <c r="RM346" s="92">
        <v>0</v>
      </c>
      <c r="RN346" s="92">
        <v>0</v>
      </c>
      <c r="RO346" s="92">
        <v>0</v>
      </c>
      <c r="RP346" s="92">
        <v>0</v>
      </c>
      <c r="RQ346" s="92">
        <v>0</v>
      </c>
      <c r="RR346" s="92">
        <v>0</v>
      </c>
      <c r="RS346" s="92">
        <v>0</v>
      </c>
      <c r="RT346" s="92">
        <v>0</v>
      </c>
      <c r="RU346" s="92">
        <v>0</v>
      </c>
      <c r="RV346" s="92">
        <v>0</v>
      </c>
      <c r="RW346" s="92">
        <v>0</v>
      </c>
      <c r="RX346" s="92">
        <v>0</v>
      </c>
      <c r="RY346" s="92">
        <v>0</v>
      </c>
      <c r="RZ346" s="92">
        <v>0</v>
      </c>
      <c r="SA346" s="92">
        <v>0</v>
      </c>
      <c r="SB346" s="92">
        <v>0</v>
      </c>
      <c r="SC346" s="92">
        <v>0</v>
      </c>
      <c r="SD346" s="92">
        <v>0</v>
      </c>
      <c r="SE346" s="92">
        <v>0</v>
      </c>
      <c r="SF346" s="92">
        <v>0</v>
      </c>
      <c r="SG346" s="92">
        <v>0</v>
      </c>
      <c r="SH346" s="92">
        <v>0</v>
      </c>
      <c r="SI346" s="92">
        <v>0</v>
      </c>
      <c r="SJ346" s="92">
        <v>0</v>
      </c>
      <c r="SK346" s="92">
        <v>0</v>
      </c>
      <c r="SL346" s="92">
        <v>0</v>
      </c>
      <c r="SM346" s="92">
        <v>0</v>
      </c>
      <c r="SN346" s="92">
        <v>0</v>
      </c>
      <c r="SO346" s="92">
        <v>0</v>
      </c>
      <c r="SP346" s="92">
        <v>0</v>
      </c>
      <c r="SQ346" s="92">
        <v>0</v>
      </c>
      <c r="SR346" s="92">
        <v>0</v>
      </c>
      <c r="SS346" s="92">
        <v>0</v>
      </c>
      <c r="ST346" s="92">
        <v>0</v>
      </c>
      <c r="SU346" s="92">
        <v>0</v>
      </c>
      <c r="SV346" s="92">
        <v>0</v>
      </c>
      <c r="SW346" s="92">
        <v>0</v>
      </c>
      <c r="SX346" s="92">
        <v>0</v>
      </c>
      <c r="SY346" s="92">
        <v>0</v>
      </c>
      <c r="SZ346" s="92">
        <v>0</v>
      </c>
      <c r="TA346" s="92">
        <v>0</v>
      </c>
      <c r="TB346" s="92">
        <v>0</v>
      </c>
      <c r="TC346" s="92">
        <v>0</v>
      </c>
      <c r="TD346" s="92">
        <v>0</v>
      </c>
      <c r="TE346" s="92">
        <v>0</v>
      </c>
      <c r="TF346" s="92">
        <v>0</v>
      </c>
      <c r="TG346" s="92">
        <v>0</v>
      </c>
      <c r="TH346" s="92">
        <v>0</v>
      </c>
      <c r="TI346" s="92">
        <v>0</v>
      </c>
      <c r="TJ346" s="92">
        <v>0</v>
      </c>
      <c r="TK346" s="92">
        <v>0</v>
      </c>
      <c r="TL346" s="92">
        <v>0</v>
      </c>
      <c r="TM346" s="92">
        <v>0</v>
      </c>
      <c r="TN346" s="92">
        <v>0</v>
      </c>
      <c r="TO346" s="92">
        <v>0</v>
      </c>
      <c r="TP346" s="92">
        <v>1.3439271000000001E-4</v>
      </c>
      <c r="TQ346" s="92">
        <v>-385599701.26899999</v>
      </c>
      <c r="TR346" s="92">
        <v>0.46387308055555598</v>
      </c>
      <c r="TS346" s="92">
        <v>0.83957221666666704</v>
      </c>
      <c r="TT346" s="92">
        <v>0</v>
      </c>
      <c r="TU346" s="92">
        <v>0</v>
      </c>
      <c r="TV346" s="92">
        <v>0</v>
      </c>
      <c r="TW346" s="92">
        <v>0</v>
      </c>
      <c r="TX346" s="92">
        <v>0</v>
      </c>
      <c r="TY346" s="92">
        <v>0</v>
      </c>
      <c r="TZ346" s="92">
        <v>0</v>
      </c>
      <c r="UA346" s="92">
        <v>0</v>
      </c>
      <c r="UB346" s="92">
        <v>0</v>
      </c>
      <c r="UC346" s="92">
        <v>0</v>
      </c>
      <c r="UD346" s="92">
        <v>0</v>
      </c>
      <c r="UE346" s="92">
        <v>0</v>
      </c>
      <c r="UF346" s="92">
        <v>0</v>
      </c>
      <c r="UG346" s="92">
        <v>0</v>
      </c>
      <c r="UH346" s="92">
        <v>0</v>
      </c>
      <c r="UI346" s="92">
        <v>0</v>
      </c>
      <c r="UJ346" s="92">
        <v>0</v>
      </c>
      <c r="UK346" s="92">
        <v>0</v>
      </c>
      <c r="UL346" s="92">
        <v>0</v>
      </c>
      <c r="UM346" s="92">
        <v>0</v>
      </c>
      <c r="UN346" s="92">
        <v>0</v>
      </c>
      <c r="UO346" s="92">
        <v>0</v>
      </c>
      <c r="UP346" s="92">
        <v>4.9698496111111204E-4</v>
      </c>
      <c r="UQ346" s="92">
        <v>8.8301968333333398E-11</v>
      </c>
      <c r="UR346" s="92">
        <v>0</v>
      </c>
      <c r="US346" s="92">
        <v>0</v>
      </c>
      <c r="UT346" s="92">
        <v>6.3020358888888903E-16</v>
      </c>
      <c r="UU346" s="92">
        <v>0</v>
      </c>
      <c r="UV346" s="92">
        <v>2.3913976277777801E-4</v>
      </c>
      <c r="UW346" s="92">
        <v>0</v>
      </c>
      <c r="UX346" s="92">
        <v>0</v>
      </c>
      <c r="UY346" s="92">
        <v>0</v>
      </c>
      <c r="UZ346" s="92">
        <v>0</v>
      </c>
      <c r="VA346" s="92">
        <v>0</v>
      </c>
      <c r="VB346" s="92">
        <v>9.8284016111111205E-2</v>
      </c>
      <c r="VC346" s="92">
        <v>2.2209092777777801</v>
      </c>
      <c r="VD346" s="92">
        <v>0</v>
      </c>
      <c r="VE346" s="92">
        <v>3.74672583333334E-4</v>
      </c>
      <c r="VF346" s="92">
        <v>6.1444848888888898E-4</v>
      </c>
      <c r="VG346" s="92">
        <v>0.46324741111111201</v>
      </c>
      <c r="VH346" s="92">
        <v>0</v>
      </c>
      <c r="VI346" s="92">
        <v>0</v>
      </c>
      <c r="VJ346" s="92">
        <v>2.3350952055555601E-4</v>
      </c>
      <c r="VK346" s="92">
        <v>0</v>
      </c>
      <c r="VL346" s="92">
        <v>0</v>
      </c>
      <c r="VM346" s="92">
        <v>0</v>
      </c>
      <c r="VN346" s="92">
        <v>0</v>
      </c>
      <c r="VO346" s="92">
        <v>0</v>
      </c>
      <c r="VP346" s="92">
        <v>0</v>
      </c>
      <c r="VQ346" s="92">
        <v>0</v>
      </c>
      <c r="VR346" s="92">
        <v>0</v>
      </c>
      <c r="VS346" s="92">
        <v>0</v>
      </c>
      <c r="VT346" s="92">
        <v>0</v>
      </c>
      <c r="VU346" s="92">
        <v>0</v>
      </c>
      <c r="VV346" s="92">
        <v>0</v>
      </c>
      <c r="VW346" s="92">
        <v>0</v>
      </c>
      <c r="VX346" s="92">
        <v>0</v>
      </c>
      <c r="VY346" s="92">
        <v>0</v>
      </c>
      <c r="VZ346" s="92">
        <v>0</v>
      </c>
      <c r="WA346" s="92">
        <v>0</v>
      </c>
      <c r="WB346" s="92">
        <v>0</v>
      </c>
      <c r="WC346" s="92">
        <v>0</v>
      </c>
    </row>
    <row r="347" spans="2:601" ht="13.5" customHeight="1">
      <c r="B347" s="851" t="s">
        <v>2999</v>
      </c>
      <c r="C347" s="92">
        <v>0</v>
      </c>
      <c r="D347" s="92">
        <v>4687.9886399999996</v>
      </c>
      <c r="E347" s="92">
        <v>-17.412122700000001</v>
      </c>
      <c r="F347" s="92">
        <v>260.22291300000001</v>
      </c>
      <c r="G347" s="92">
        <v>0</v>
      </c>
      <c r="H347" s="92">
        <v>0</v>
      </c>
      <c r="I347" s="92">
        <v>0</v>
      </c>
      <c r="J347" s="92">
        <v>0</v>
      </c>
      <c r="K347" s="92">
        <v>0</v>
      </c>
      <c r="L347" s="92">
        <v>0</v>
      </c>
      <c r="M347" s="92">
        <v>0</v>
      </c>
      <c r="N347" s="92">
        <v>0</v>
      </c>
      <c r="O347" s="92">
        <v>0</v>
      </c>
      <c r="P347" s="92">
        <v>0</v>
      </c>
      <c r="Q347" s="92">
        <v>0</v>
      </c>
      <c r="R347" s="92">
        <v>0</v>
      </c>
      <c r="S347" s="92">
        <v>0</v>
      </c>
      <c r="T347" s="92">
        <v>0</v>
      </c>
      <c r="U347" s="92">
        <v>0</v>
      </c>
      <c r="V347" s="92">
        <v>0</v>
      </c>
      <c r="W347" s="92">
        <v>0</v>
      </c>
      <c r="X347" s="92">
        <v>0</v>
      </c>
      <c r="Y347" s="92">
        <v>0</v>
      </c>
      <c r="Z347" s="92">
        <v>0</v>
      </c>
      <c r="AA347" s="92">
        <v>0</v>
      </c>
      <c r="AB347" s="92">
        <v>0</v>
      </c>
      <c r="AC347" s="92">
        <v>0</v>
      </c>
      <c r="AD347" s="92">
        <v>0</v>
      </c>
      <c r="AE347" s="92">
        <v>0</v>
      </c>
      <c r="AF347" s="92">
        <v>0</v>
      </c>
      <c r="AG347" s="92">
        <v>0</v>
      </c>
      <c r="AH347" s="92">
        <v>0</v>
      </c>
      <c r="AI347" s="92">
        <v>0</v>
      </c>
      <c r="AJ347" s="92">
        <v>0</v>
      </c>
      <c r="AK347" s="92">
        <v>0</v>
      </c>
      <c r="AL347" s="92">
        <v>0</v>
      </c>
      <c r="AM347" s="92">
        <v>0</v>
      </c>
      <c r="AN347" s="92">
        <v>0</v>
      </c>
      <c r="AO347" s="92">
        <v>0</v>
      </c>
      <c r="AP347" s="92">
        <v>0</v>
      </c>
      <c r="AQ347" s="92">
        <v>0</v>
      </c>
      <c r="AR347" s="92">
        <v>0</v>
      </c>
      <c r="AS347" s="92">
        <v>0</v>
      </c>
      <c r="AT347" s="92">
        <v>0</v>
      </c>
      <c r="AU347" s="92">
        <v>0</v>
      </c>
      <c r="AV347" s="92">
        <v>0</v>
      </c>
      <c r="AW347" s="92">
        <v>0</v>
      </c>
      <c r="AX347" s="92">
        <v>0</v>
      </c>
      <c r="AY347" s="92">
        <v>0</v>
      </c>
      <c r="AZ347" s="92">
        <v>0</v>
      </c>
      <c r="BA347" s="92">
        <v>0</v>
      </c>
      <c r="BB347" s="92">
        <v>0</v>
      </c>
      <c r="BC347" s="92">
        <v>0</v>
      </c>
      <c r="BD347" s="92">
        <v>0</v>
      </c>
      <c r="BE347" s="92">
        <v>0</v>
      </c>
      <c r="BF347" s="92">
        <v>0</v>
      </c>
      <c r="BG347" s="92">
        <v>0</v>
      </c>
      <c r="BH347" s="92">
        <v>0</v>
      </c>
      <c r="BI347" s="92">
        <v>0</v>
      </c>
      <c r="BJ347" s="92">
        <v>0</v>
      </c>
      <c r="BK347" s="92">
        <v>0</v>
      </c>
      <c r="BL347" s="92">
        <v>0</v>
      </c>
      <c r="BM347" s="92">
        <v>0</v>
      </c>
      <c r="BN347" s="92">
        <v>0</v>
      </c>
      <c r="BO347" s="92">
        <v>0</v>
      </c>
      <c r="BP347" s="92">
        <v>1</v>
      </c>
      <c r="BQ347" s="92">
        <v>0</v>
      </c>
      <c r="BR347" s="92">
        <v>0</v>
      </c>
      <c r="BS347" s="92">
        <v>0</v>
      </c>
      <c r="BT347" s="92">
        <v>0</v>
      </c>
      <c r="BU347" s="92">
        <v>0</v>
      </c>
      <c r="BV347" s="92">
        <v>0</v>
      </c>
      <c r="BW347" s="92">
        <v>0</v>
      </c>
      <c r="BX347" s="92">
        <v>0</v>
      </c>
      <c r="BY347" s="92">
        <v>0</v>
      </c>
      <c r="BZ347" s="92">
        <v>0</v>
      </c>
      <c r="CA347" s="92">
        <v>0</v>
      </c>
      <c r="CB347" s="92">
        <v>0</v>
      </c>
      <c r="CC347" s="92">
        <v>0</v>
      </c>
      <c r="CD347" s="92">
        <v>0</v>
      </c>
      <c r="CE347" s="92">
        <v>0</v>
      </c>
      <c r="CF347" s="92">
        <v>0</v>
      </c>
      <c r="CG347" s="92">
        <v>0</v>
      </c>
      <c r="CH347" s="92">
        <v>0</v>
      </c>
      <c r="CI347" s="92">
        <v>0</v>
      </c>
      <c r="CJ347" s="92">
        <v>0</v>
      </c>
      <c r="CK347" s="92">
        <v>0</v>
      </c>
      <c r="CL347" s="92">
        <v>0</v>
      </c>
      <c r="CM347" s="92">
        <v>0</v>
      </c>
      <c r="CN347" s="92">
        <v>0</v>
      </c>
      <c r="CO347" s="92">
        <v>0</v>
      </c>
      <c r="CP347" s="92">
        <v>0</v>
      </c>
      <c r="CQ347" s="92">
        <v>0</v>
      </c>
      <c r="CR347" s="92">
        <v>0</v>
      </c>
      <c r="CS347" s="92">
        <v>0</v>
      </c>
      <c r="CT347" s="92">
        <v>0</v>
      </c>
      <c r="CU347" s="92">
        <v>0</v>
      </c>
      <c r="CV347" s="92">
        <v>0</v>
      </c>
      <c r="CW347" s="92">
        <v>0</v>
      </c>
      <c r="CX347" s="92">
        <v>0</v>
      </c>
      <c r="CY347" s="92">
        <v>0</v>
      </c>
      <c r="CZ347" s="92">
        <v>0</v>
      </c>
      <c r="DA347" s="92">
        <v>0</v>
      </c>
      <c r="DB347" s="92">
        <v>0</v>
      </c>
      <c r="DC347" s="92">
        <v>0</v>
      </c>
      <c r="DD347" s="92">
        <v>0</v>
      </c>
      <c r="DE347" s="92">
        <v>0</v>
      </c>
      <c r="DF347" s="92">
        <v>0</v>
      </c>
      <c r="DG347" s="92">
        <v>0</v>
      </c>
      <c r="DH347" s="92">
        <v>0</v>
      </c>
      <c r="DI347" s="92">
        <v>0</v>
      </c>
      <c r="DJ347" s="92">
        <v>0</v>
      </c>
      <c r="DK347" s="92">
        <v>0</v>
      </c>
      <c r="DL347" s="92">
        <v>0</v>
      </c>
      <c r="DM347" s="92">
        <v>0</v>
      </c>
      <c r="DN347" s="92">
        <v>0</v>
      </c>
      <c r="DO347" s="92">
        <v>0</v>
      </c>
      <c r="DP347" s="92">
        <v>0</v>
      </c>
      <c r="DQ347" s="92">
        <v>0</v>
      </c>
      <c r="DR347" s="92">
        <v>0</v>
      </c>
      <c r="DS347" s="92">
        <v>0</v>
      </c>
      <c r="DT347" s="92">
        <v>0</v>
      </c>
      <c r="DU347" s="92">
        <v>0</v>
      </c>
      <c r="DV347" s="92">
        <v>0</v>
      </c>
      <c r="DW347" s="92">
        <v>0</v>
      </c>
      <c r="DX347" s="92">
        <v>0</v>
      </c>
      <c r="DY347" s="92">
        <v>0</v>
      </c>
      <c r="DZ347" s="92">
        <v>4687.9886399999996</v>
      </c>
      <c r="EA347" s="92">
        <v>0</v>
      </c>
      <c r="EB347" s="92">
        <v>0</v>
      </c>
      <c r="EC347" s="92">
        <v>0</v>
      </c>
      <c r="ED347" s="92">
        <v>0</v>
      </c>
      <c r="EE347" s="92">
        <v>0</v>
      </c>
      <c r="EF347" s="92">
        <v>0</v>
      </c>
      <c r="EG347" s="92">
        <v>0</v>
      </c>
      <c r="EH347" s="92">
        <v>0</v>
      </c>
      <c r="EI347" s="92">
        <v>0</v>
      </c>
      <c r="EJ347" s="92">
        <v>0</v>
      </c>
      <c r="EK347" s="92">
        <v>0</v>
      </c>
      <c r="EL347" s="92">
        <v>0</v>
      </c>
      <c r="EM347" s="92">
        <v>0</v>
      </c>
      <c r="EN347" s="92">
        <v>0</v>
      </c>
      <c r="EO347" s="92">
        <v>0</v>
      </c>
      <c r="EP347" s="92">
        <v>0</v>
      </c>
      <c r="EQ347" s="92">
        <v>0</v>
      </c>
      <c r="ER347" s="92">
        <v>0</v>
      </c>
      <c r="ES347" s="92">
        <v>0</v>
      </c>
      <c r="ET347" s="92">
        <v>0</v>
      </c>
      <c r="EU347" s="92">
        <v>0</v>
      </c>
      <c r="EV347" s="92">
        <v>0</v>
      </c>
      <c r="EW347" s="92">
        <v>0</v>
      </c>
      <c r="EX347" s="92">
        <v>0</v>
      </c>
      <c r="EY347" s="92">
        <v>0</v>
      </c>
      <c r="EZ347" s="92">
        <v>0</v>
      </c>
      <c r="FA347" s="92">
        <v>0</v>
      </c>
      <c r="FB347" s="92">
        <v>0</v>
      </c>
      <c r="FC347" s="92">
        <v>0</v>
      </c>
      <c r="FD347" s="92">
        <v>0</v>
      </c>
      <c r="FE347" s="92">
        <v>0</v>
      </c>
      <c r="FF347" s="92">
        <v>0</v>
      </c>
      <c r="FG347" s="92">
        <v>0</v>
      </c>
      <c r="FH347" s="92">
        <v>0</v>
      </c>
      <c r="FI347" s="92">
        <v>0</v>
      </c>
      <c r="FJ347" s="92">
        <v>0</v>
      </c>
      <c r="FK347" s="92">
        <v>0</v>
      </c>
      <c r="FL347" s="92">
        <v>0</v>
      </c>
      <c r="FM347" s="92">
        <v>0</v>
      </c>
      <c r="FN347" s="92">
        <v>0</v>
      </c>
      <c r="FO347" s="92">
        <v>0</v>
      </c>
      <c r="FP347" s="92">
        <v>0</v>
      </c>
      <c r="FQ347" s="92">
        <v>0</v>
      </c>
      <c r="FR347" s="92">
        <v>0</v>
      </c>
      <c r="FS347" s="92">
        <v>0</v>
      </c>
      <c r="FT347" s="92">
        <v>0</v>
      </c>
      <c r="FU347" s="92">
        <v>0</v>
      </c>
      <c r="FV347" s="92">
        <v>0</v>
      </c>
      <c r="FW347" s="92">
        <v>0</v>
      </c>
      <c r="FX347" s="92">
        <v>0</v>
      </c>
      <c r="FY347" s="92">
        <v>0</v>
      </c>
      <c r="FZ347" s="92">
        <v>0</v>
      </c>
      <c r="GA347" s="92">
        <v>0</v>
      </c>
      <c r="GB347" s="92">
        <v>0</v>
      </c>
      <c r="GC347" s="92">
        <v>0</v>
      </c>
      <c r="GD347" s="92">
        <v>0</v>
      </c>
      <c r="GE347" s="92">
        <v>0</v>
      </c>
      <c r="GF347" s="92">
        <v>0</v>
      </c>
      <c r="GG347" s="92">
        <v>0</v>
      </c>
      <c r="GH347" s="92">
        <v>0</v>
      </c>
      <c r="GI347" s="92">
        <v>0</v>
      </c>
      <c r="GJ347" s="92">
        <v>1</v>
      </c>
      <c r="GK347" s="92">
        <v>0</v>
      </c>
      <c r="GL347" s="92">
        <v>0</v>
      </c>
      <c r="GM347" s="92">
        <v>0</v>
      </c>
      <c r="GN347" s="92">
        <v>0</v>
      </c>
      <c r="GO347" s="92">
        <v>0</v>
      </c>
      <c r="GP347" s="92">
        <v>0</v>
      </c>
      <c r="GQ347" s="92">
        <v>0</v>
      </c>
      <c r="GR347" s="92">
        <v>0</v>
      </c>
      <c r="GS347" s="92">
        <v>0</v>
      </c>
      <c r="GT347" s="92">
        <v>0</v>
      </c>
      <c r="GU347" s="92">
        <v>0</v>
      </c>
      <c r="GV347" s="92">
        <v>0</v>
      </c>
      <c r="GW347" s="92">
        <v>0</v>
      </c>
      <c r="GX347" s="92">
        <v>0</v>
      </c>
      <c r="GY347" s="92">
        <v>0</v>
      </c>
      <c r="GZ347" s="92">
        <v>0</v>
      </c>
      <c r="HA347" s="92">
        <v>0</v>
      </c>
      <c r="HB347" s="92">
        <v>0</v>
      </c>
      <c r="HC347" s="92">
        <v>0</v>
      </c>
      <c r="HD347" s="92">
        <v>0</v>
      </c>
      <c r="HE347" s="92">
        <v>0</v>
      </c>
      <c r="HF347" s="92">
        <v>0</v>
      </c>
      <c r="HG347" s="92">
        <v>0</v>
      </c>
      <c r="HH347" s="92">
        <v>0</v>
      </c>
      <c r="HI347" s="92">
        <v>0</v>
      </c>
      <c r="HJ347" s="92">
        <v>0</v>
      </c>
      <c r="HK347" s="92">
        <v>0</v>
      </c>
      <c r="HL347" s="92">
        <v>0</v>
      </c>
      <c r="HM347" s="92">
        <v>0</v>
      </c>
      <c r="HN347" s="92">
        <v>0</v>
      </c>
      <c r="HO347" s="92">
        <v>0</v>
      </c>
      <c r="HP347" s="92">
        <v>0</v>
      </c>
      <c r="HQ347" s="92">
        <v>0</v>
      </c>
      <c r="HR347" s="92">
        <v>0</v>
      </c>
      <c r="HS347" s="92">
        <v>0</v>
      </c>
      <c r="HT347" s="92">
        <v>0</v>
      </c>
      <c r="HU347" s="92">
        <v>0</v>
      </c>
      <c r="HV347" s="92">
        <v>0</v>
      </c>
      <c r="HW347" s="92">
        <v>0</v>
      </c>
      <c r="HX347" s="92">
        <v>0</v>
      </c>
      <c r="HY347" s="92">
        <v>0</v>
      </c>
      <c r="HZ347" s="92">
        <v>0</v>
      </c>
      <c r="IA347" s="92">
        <v>0</v>
      </c>
      <c r="IB347" s="92">
        <v>0</v>
      </c>
      <c r="IC347" s="92">
        <v>0</v>
      </c>
      <c r="ID347" s="92">
        <v>0</v>
      </c>
      <c r="IE347" s="92">
        <v>0</v>
      </c>
      <c r="IF347" s="92">
        <v>0</v>
      </c>
      <c r="IG347" s="92">
        <v>0</v>
      </c>
      <c r="IH347" s="92">
        <v>0</v>
      </c>
      <c r="II347" s="92">
        <v>0</v>
      </c>
      <c r="IJ347" s="92">
        <v>0</v>
      </c>
      <c r="IK347" s="92">
        <v>0</v>
      </c>
      <c r="IL347" s="92">
        <v>0</v>
      </c>
      <c r="IM347" s="92">
        <v>0</v>
      </c>
      <c r="IN347" s="92">
        <v>0</v>
      </c>
      <c r="IO347" s="92">
        <v>0</v>
      </c>
      <c r="IP347" s="92">
        <v>0</v>
      </c>
      <c r="IQ347" s="92">
        <v>0</v>
      </c>
      <c r="IR347" s="92">
        <v>0</v>
      </c>
      <c r="IS347" s="92">
        <v>0</v>
      </c>
      <c r="IT347" s="92">
        <v>260.22291300000001</v>
      </c>
      <c r="IU347" s="92">
        <v>4687.9886399999996</v>
      </c>
      <c r="IV347" s="92">
        <v>81.545866200000006</v>
      </c>
      <c r="IW347" s="92">
        <v>100.271575</v>
      </c>
      <c r="IX347" s="92">
        <v>5.4229876499999996</v>
      </c>
      <c r="IY347" s="92">
        <v>0</v>
      </c>
      <c r="IZ347" s="92">
        <v>1</v>
      </c>
      <c r="JA347" s="92">
        <v>0</v>
      </c>
      <c r="JB347" s="92">
        <v>-66912.334900000002</v>
      </c>
      <c r="JC347" s="92">
        <v>-3714.1990000000001</v>
      </c>
      <c r="JD347" s="92">
        <v>-17.412122700000001</v>
      </c>
      <c r="JE347" s="92">
        <v>-34.9345462</v>
      </c>
      <c r="JF347" s="92">
        <v>-1.9391619899999999</v>
      </c>
      <c r="JG347" s="92">
        <v>5.3185388200000003E-2</v>
      </c>
      <c r="JH347" s="92">
        <v>0.95814966099999999</v>
      </c>
      <c r="JI347" s="92">
        <v>18.015280000000001</v>
      </c>
      <c r="JJ347" s="92">
        <v>78.283726400000006</v>
      </c>
      <c r="JK347" s="92">
        <v>0</v>
      </c>
      <c r="JL347" s="92">
        <v>0</v>
      </c>
      <c r="JM347" s="92">
        <v>0</v>
      </c>
      <c r="JN347" s="92">
        <v>0</v>
      </c>
      <c r="JO347" s="92">
        <v>0</v>
      </c>
      <c r="JP347" s="92">
        <v>0</v>
      </c>
      <c r="JQ347" s="92">
        <v>0</v>
      </c>
      <c r="JR347" s="92">
        <v>0</v>
      </c>
      <c r="JS347" s="92">
        <v>0</v>
      </c>
      <c r="JT347" s="92">
        <v>0</v>
      </c>
      <c r="JU347" s="92">
        <v>0</v>
      </c>
      <c r="JV347" s="92">
        <v>0</v>
      </c>
      <c r="JW347" s="92">
        <v>0</v>
      </c>
      <c r="JX347" s="92">
        <v>0</v>
      </c>
      <c r="JY347" s="92">
        <v>0</v>
      </c>
      <c r="JZ347" s="92">
        <v>0</v>
      </c>
      <c r="KA347" s="92">
        <v>0</v>
      </c>
      <c r="KB347" s="92">
        <v>0</v>
      </c>
      <c r="KC347" s="92">
        <v>0</v>
      </c>
      <c r="KD347" s="92">
        <v>0</v>
      </c>
      <c r="KE347" s="92">
        <v>0</v>
      </c>
      <c r="KF347" s="92">
        <v>0</v>
      </c>
      <c r="KG347" s="92">
        <v>0</v>
      </c>
      <c r="KH347" s="92">
        <v>0</v>
      </c>
      <c r="KI347" s="92">
        <v>0</v>
      </c>
      <c r="KJ347" s="92">
        <v>0</v>
      </c>
      <c r="KK347" s="92">
        <v>0</v>
      </c>
      <c r="KL347" s="92">
        <v>0</v>
      </c>
      <c r="KM347" s="92">
        <v>0</v>
      </c>
      <c r="KN347" s="92">
        <v>0</v>
      </c>
      <c r="KO347" s="92">
        <v>0</v>
      </c>
      <c r="KP347" s="92">
        <v>0</v>
      </c>
      <c r="KQ347" s="92">
        <v>0</v>
      </c>
      <c r="KR347" s="92">
        <v>0</v>
      </c>
      <c r="KS347" s="92">
        <v>0</v>
      </c>
      <c r="KT347" s="92">
        <v>0</v>
      </c>
      <c r="KU347" s="92">
        <v>0</v>
      </c>
      <c r="KV347" s="92">
        <v>0</v>
      </c>
      <c r="KW347" s="92">
        <v>0</v>
      </c>
      <c r="KX347" s="92">
        <v>0</v>
      </c>
      <c r="KY347" s="92">
        <v>0</v>
      </c>
      <c r="KZ347" s="92">
        <v>0</v>
      </c>
      <c r="LA347" s="92">
        <v>0</v>
      </c>
      <c r="LB347" s="92">
        <v>0</v>
      </c>
      <c r="LC347" s="92">
        <v>0</v>
      </c>
      <c r="LD347" s="92">
        <v>0</v>
      </c>
      <c r="LE347" s="92">
        <v>0</v>
      </c>
      <c r="LF347" s="92">
        <v>0</v>
      </c>
      <c r="LG347" s="92">
        <v>0</v>
      </c>
      <c r="LH347" s="92">
        <v>0</v>
      </c>
      <c r="LI347" s="92">
        <v>0</v>
      </c>
      <c r="LJ347" s="92">
        <v>0</v>
      </c>
      <c r="LK347" s="92">
        <v>0</v>
      </c>
      <c r="LL347" s="92">
        <v>0</v>
      </c>
      <c r="LM347" s="92">
        <v>0</v>
      </c>
      <c r="LN347" s="92">
        <v>0</v>
      </c>
      <c r="LO347" s="92">
        <v>0</v>
      </c>
      <c r="LP347" s="92">
        <v>0</v>
      </c>
      <c r="LQ347" s="92">
        <v>0</v>
      </c>
      <c r="LR347" s="92">
        <v>0</v>
      </c>
      <c r="LS347" s="92">
        <v>0</v>
      </c>
      <c r="LT347" s="92">
        <v>0</v>
      </c>
      <c r="LU347" s="92">
        <v>0</v>
      </c>
      <c r="LV347" s="92">
        <v>0</v>
      </c>
      <c r="LW347" s="92">
        <v>0</v>
      </c>
      <c r="LX347" s="92">
        <v>0</v>
      </c>
      <c r="LY347" s="92">
        <v>0</v>
      </c>
      <c r="LZ347" s="92">
        <v>0</v>
      </c>
      <c r="MA347" s="92">
        <v>0</v>
      </c>
      <c r="MB347" s="92">
        <v>0</v>
      </c>
      <c r="MC347" s="92">
        <v>0</v>
      </c>
      <c r="MD347" s="92">
        <v>0</v>
      </c>
      <c r="ME347" s="92">
        <v>0</v>
      </c>
      <c r="MF347" s="92">
        <v>0</v>
      </c>
      <c r="MG347" s="92">
        <v>0</v>
      </c>
      <c r="MH347" s="92">
        <v>0</v>
      </c>
      <c r="MI347" s="92">
        <v>0</v>
      </c>
      <c r="MJ347" s="92">
        <v>0</v>
      </c>
      <c r="MK347" s="92">
        <v>0</v>
      </c>
      <c r="ML347" s="92">
        <v>0</v>
      </c>
      <c r="MM347" s="92">
        <v>0</v>
      </c>
      <c r="MN347" s="92">
        <v>0</v>
      </c>
      <c r="MO347" s="92">
        <v>0</v>
      </c>
      <c r="MP347" s="92">
        <v>0</v>
      </c>
      <c r="MQ347" s="92">
        <v>0</v>
      </c>
      <c r="MR347" s="92">
        <v>0</v>
      </c>
      <c r="MS347" s="92">
        <v>0</v>
      </c>
      <c r="MT347" s="92">
        <v>0</v>
      </c>
      <c r="MU347" s="92">
        <v>0</v>
      </c>
      <c r="MV347" s="92">
        <v>0</v>
      </c>
      <c r="MW347" s="92">
        <v>0</v>
      </c>
      <c r="MX347" s="92">
        <v>0</v>
      </c>
      <c r="MY347" s="92">
        <v>0</v>
      </c>
      <c r="MZ347" s="92">
        <v>0</v>
      </c>
      <c r="NA347" s="92">
        <v>0</v>
      </c>
      <c r="NB347" s="92">
        <v>0</v>
      </c>
      <c r="NC347" s="92">
        <v>0</v>
      </c>
      <c r="ND347" s="92">
        <v>0</v>
      </c>
      <c r="NE347" s="92">
        <v>0</v>
      </c>
      <c r="NF347" s="92">
        <v>0</v>
      </c>
      <c r="NG347" s="92">
        <v>0</v>
      </c>
      <c r="NH347" s="92">
        <v>0</v>
      </c>
      <c r="NI347" s="92">
        <v>0</v>
      </c>
      <c r="NJ347" s="92">
        <v>0</v>
      </c>
      <c r="NK347" s="92">
        <v>0</v>
      </c>
      <c r="NL347" s="92">
        <v>0</v>
      </c>
      <c r="NM347" s="92">
        <v>0</v>
      </c>
      <c r="NN347" s="92">
        <v>0</v>
      </c>
      <c r="NO347" s="92">
        <v>0</v>
      </c>
      <c r="NP347" s="92">
        <v>0</v>
      </c>
      <c r="NQ347" s="92">
        <v>0</v>
      </c>
      <c r="NR347" s="92">
        <v>0</v>
      </c>
      <c r="NS347" s="92">
        <v>0</v>
      </c>
      <c r="NT347" s="92">
        <v>0</v>
      </c>
      <c r="NU347" s="92">
        <v>0</v>
      </c>
      <c r="NV347" s="92">
        <v>0</v>
      </c>
      <c r="NW347" s="92">
        <v>0</v>
      </c>
      <c r="NX347" s="92">
        <v>0</v>
      </c>
      <c r="NY347" s="92">
        <v>0</v>
      </c>
      <c r="NZ347" s="92">
        <v>0</v>
      </c>
      <c r="OA347" s="92">
        <v>0</v>
      </c>
      <c r="OB347" s="92">
        <v>0</v>
      </c>
      <c r="OC347" s="92">
        <v>0</v>
      </c>
      <c r="OD347" s="92">
        <v>0</v>
      </c>
      <c r="OE347" s="92">
        <v>0</v>
      </c>
      <c r="OF347" s="92">
        <v>0</v>
      </c>
      <c r="OG347" s="92">
        <v>0</v>
      </c>
      <c r="OH347" s="92">
        <v>0</v>
      </c>
      <c r="OI347" s="92">
        <v>0</v>
      </c>
      <c r="OJ347" s="92">
        <v>0</v>
      </c>
      <c r="OK347" s="92">
        <v>0</v>
      </c>
      <c r="OL347" s="92">
        <v>0</v>
      </c>
      <c r="OM347" s="92">
        <v>0</v>
      </c>
      <c r="ON347" s="92">
        <v>0</v>
      </c>
      <c r="OO347" s="92">
        <v>0</v>
      </c>
      <c r="OP347" s="92">
        <v>0</v>
      </c>
      <c r="OQ347" s="92">
        <v>0</v>
      </c>
      <c r="OR347" s="92">
        <v>0</v>
      </c>
      <c r="OS347" s="92">
        <v>0</v>
      </c>
      <c r="OT347" s="92">
        <v>0</v>
      </c>
      <c r="OU347" s="92">
        <v>0</v>
      </c>
      <c r="OV347" s="92">
        <v>0</v>
      </c>
      <c r="OW347" s="92">
        <v>0</v>
      </c>
      <c r="OX347" s="92">
        <v>0</v>
      </c>
      <c r="OY347" s="92">
        <v>0</v>
      </c>
      <c r="OZ347" s="92">
        <v>0</v>
      </c>
      <c r="PA347" s="92">
        <v>0</v>
      </c>
      <c r="PB347" s="92">
        <v>0</v>
      </c>
      <c r="PC347" s="92">
        <v>0</v>
      </c>
      <c r="PD347" s="92">
        <v>0</v>
      </c>
      <c r="PE347" s="92">
        <v>0</v>
      </c>
      <c r="PF347" s="92">
        <v>0</v>
      </c>
      <c r="PG347" s="92">
        <v>0</v>
      </c>
      <c r="PH347" s="92">
        <v>0</v>
      </c>
      <c r="PI347" s="92">
        <v>0</v>
      </c>
      <c r="PJ347" s="92">
        <v>0</v>
      </c>
      <c r="PK347" s="92">
        <v>0</v>
      </c>
      <c r="PL347" s="92">
        <v>0</v>
      </c>
      <c r="PM347" s="92">
        <v>0</v>
      </c>
      <c r="PN347" s="92">
        <v>0</v>
      </c>
      <c r="PO347" s="92">
        <v>0</v>
      </c>
      <c r="PP347" s="92">
        <v>0</v>
      </c>
      <c r="PQ347" s="92">
        <v>0</v>
      </c>
      <c r="PR347" s="92">
        <v>0</v>
      </c>
      <c r="PS347" s="92">
        <v>0</v>
      </c>
      <c r="PT347" s="92">
        <v>0</v>
      </c>
      <c r="PU347" s="92">
        <v>0</v>
      </c>
      <c r="PV347" s="92">
        <v>0</v>
      </c>
      <c r="PW347" s="92">
        <v>0</v>
      </c>
      <c r="PX347" s="92">
        <v>0</v>
      </c>
      <c r="PY347" s="92">
        <v>0</v>
      </c>
      <c r="PZ347" s="92">
        <v>0</v>
      </c>
      <c r="QA347" s="92">
        <v>0</v>
      </c>
      <c r="QB347" s="92">
        <v>0</v>
      </c>
      <c r="QC347" s="92">
        <v>0</v>
      </c>
      <c r="QD347" s="92">
        <v>0</v>
      </c>
      <c r="QE347" s="92">
        <v>0</v>
      </c>
      <c r="QF347" s="92">
        <v>0</v>
      </c>
      <c r="QG347" s="92">
        <v>0</v>
      </c>
      <c r="QH347" s="92">
        <v>0</v>
      </c>
      <c r="QI347" s="92">
        <v>0</v>
      </c>
      <c r="QJ347" s="92">
        <v>0</v>
      </c>
      <c r="QK347" s="92">
        <v>0</v>
      </c>
      <c r="QL347" s="92">
        <v>0</v>
      </c>
      <c r="QM347" s="92">
        <v>0</v>
      </c>
      <c r="QN347" s="92">
        <v>0</v>
      </c>
      <c r="QO347" s="92">
        <v>0</v>
      </c>
      <c r="QP347" s="92">
        <v>0</v>
      </c>
      <c r="QQ347" s="92">
        <v>0</v>
      </c>
      <c r="QR347" s="92">
        <v>0</v>
      </c>
      <c r="QS347" s="92">
        <v>0</v>
      </c>
      <c r="QT347" s="92">
        <v>0</v>
      </c>
      <c r="QU347" s="92">
        <v>0</v>
      </c>
      <c r="QV347" s="92">
        <v>0</v>
      </c>
      <c r="QW347" s="92">
        <v>0</v>
      </c>
      <c r="QX347" s="92">
        <v>0</v>
      </c>
      <c r="QY347" s="92">
        <v>0</v>
      </c>
      <c r="QZ347" s="92">
        <v>0</v>
      </c>
      <c r="RA347" s="92">
        <v>0</v>
      </c>
      <c r="RB347" s="92">
        <v>0</v>
      </c>
      <c r="RC347" s="92">
        <v>0</v>
      </c>
      <c r="RD347" s="92">
        <v>0</v>
      </c>
      <c r="RE347" s="92">
        <v>0</v>
      </c>
      <c r="RF347" s="92">
        <v>0</v>
      </c>
      <c r="RG347" s="92">
        <v>0</v>
      </c>
      <c r="RH347" s="92">
        <v>0</v>
      </c>
      <c r="RI347" s="92">
        <v>0</v>
      </c>
      <c r="RJ347" s="92">
        <v>0</v>
      </c>
      <c r="RK347" s="92">
        <v>0</v>
      </c>
      <c r="RL347" s="92">
        <v>0</v>
      </c>
      <c r="RM347" s="92">
        <v>0</v>
      </c>
      <c r="RN347" s="92">
        <v>0</v>
      </c>
      <c r="RO347" s="92">
        <v>0</v>
      </c>
      <c r="RP347" s="92">
        <v>0</v>
      </c>
      <c r="RQ347" s="92">
        <v>0</v>
      </c>
      <c r="RR347" s="92">
        <v>0</v>
      </c>
      <c r="RS347" s="92">
        <v>0</v>
      </c>
      <c r="RT347" s="92">
        <v>0</v>
      </c>
      <c r="RU347" s="92">
        <v>0</v>
      </c>
      <c r="RV347" s="92">
        <v>0</v>
      </c>
      <c r="RW347" s="92">
        <v>0</v>
      </c>
      <c r="RX347" s="92">
        <v>0</v>
      </c>
      <c r="RY347" s="92">
        <v>0</v>
      </c>
      <c r="RZ347" s="92">
        <v>0</v>
      </c>
      <c r="SA347" s="92">
        <v>0</v>
      </c>
      <c r="SB347" s="92">
        <v>0</v>
      </c>
      <c r="SC347" s="92">
        <v>0</v>
      </c>
      <c r="SD347" s="92">
        <v>0</v>
      </c>
      <c r="SE347" s="92">
        <v>0</v>
      </c>
      <c r="SF347" s="92">
        <v>0</v>
      </c>
      <c r="SG347" s="92">
        <v>0</v>
      </c>
      <c r="SH347" s="92">
        <v>0</v>
      </c>
      <c r="SI347" s="92">
        <v>0</v>
      </c>
      <c r="SJ347" s="92">
        <v>0</v>
      </c>
      <c r="SK347" s="92">
        <v>0</v>
      </c>
      <c r="SL347" s="92">
        <v>0</v>
      </c>
      <c r="SM347" s="92">
        <v>0</v>
      </c>
      <c r="SN347" s="92">
        <v>0</v>
      </c>
      <c r="SO347" s="92">
        <v>0</v>
      </c>
      <c r="SP347" s="92">
        <v>0</v>
      </c>
      <c r="SQ347" s="92">
        <v>0</v>
      </c>
      <c r="SR347" s="92">
        <v>0</v>
      </c>
      <c r="SS347" s="92">
        <v>0</v>
      </c>
      <c r="ST347" s="92">
        <v>0</v>
      </c>
      <c r="SU347" s="92">
        <v>0</v>
      </c>
      <c r="SV347" s="92">
        <v>0</v>
      </c>
      <c r="SW347" s="92">
        <v>0</v>
      </c>
      <c r="SX347" s="92">
        <v>0</v>
      </c>
      <c r="SY347" s="92">
        <v>0</v>
      </c>
      <c r="SZ347" s="92">
        <v>0</v>
      </c>
      <c r="TA347" s="92">
        <v>0</v>
      </c>
      <c r="TB347" s="92">
        <v>0</v>
      </c>
      <c r="TC347" s="92">
        <v>5.4229876499999996</v>
      </c>
      <c r="TD347" s="92">
        <v>0</v>
      </c>
      <c r="TE347" s="92">
        <v>0</v>
      </c>
      <c r="TF347" s="92">
        <v>0</v>
      </c>
      <c r="TG347" s="92">
        <v>0</v>
      </c>
      <c r="TH347" s="92">
        <v>0</v>
      </c>
      <c r="TI347" s="92">
        <v>0</v>
      </c>
      <c r="TJ347" s="92">
        <v>0</v>
      </c>
      <c r="TK347" s="92">
        <v>0</v>
      </c>
      <c r="TL347" s="92">
        <v>0</v>
      </c>
      <c r="TM347" s="92">
        <v>0</v>
      </c>
      <c r="TN347" s="92">
        <v>0</v>
      </c>
      <c r="TO347" s="92">
        <v>0</v>
      </c>
      <c r="TP347" s="92">
        <v>0</v>
      </c>
      <c r="TQ347" s="92">
        <v>-20660200.957600001</v>
      </c>
      <c r="TR347" s="92">
        <v>0</v>
      </c>
      <c r="TS347" s="92">
        <v>0</v>
      </c>
      <c r="TT347" s="92">
        <v>0</v>
      </c>
      <c r="TU347" s="92">
        <v>0</v>
      </c>
      <c r="TV347" s="92">
        <v>0</v>
      </c>
      <c r="TW347" s="92">
        <v>0</v>
      </c>
      <c r="TX347" s="92">
        <v>0</v>
      </c>
      <c r="TY347" s="92">
        <v>0</v>
      </c>
      <c r="TZ347" s="92">
        <v>0</v>
      </c>
      <c r="UA347" s="92">
        <v>0</v>
      </c>
      <c r="UB347" s="92">
        <v>0</v>
      </c>
      <c r="UC347" s="92">
        <v>0</v>
      </c>
      <c r="UD347" s="92">
        <v>0</v>
      </c>
      <c r="UE347" s="92">
        <v>0</v>
      </c>
      <c r="UF347" s="92">
        <v>0</v>
      </c>
      <c r="UG347" s="92">
        <v>0</v>
      </c>
      <c r="UH347" s="92">
        <v>0</v>
      </c>
      <c r="UI347" s="92">
        <v>0</v>
      </c>
      <c r="UJ347" s="92">
        <v>0</v>
      </c>
      <c r="UK347" s="92">
        <v>0</v>
      </c>
      <c r="UL347" s="92">
        <v>0</v>
      </c>
      <c r="UM347" s="92">
        <v>0</v>
      </c>
      <c r="UN347" s="92">
        <v>0</v>
      </c>
      <c r="UO347" s="92">
        <v>0</v>
      </c>
      <c r="UP347" s="92">
        <v>0</v>
      </c>
      <c r="UQ347" s="92">
        <v>0</v>
      </c>
      <c r="UR347" s="92">
        <v>0</v>
      </c>
      <c r="US347" s="92">
        <v>0</v>
      </c>
      <c r="UT347" s="92">
        <v>0</v>
      </c>
      <c r="UU347" s="92">
        <v>0</v>
      </c>
      <c r="UV347" s="92">
        <v>0</v>
      </c>
      <c r="UW347" s="92">
        <v>0</v>
      </c>
      <c r="UX347" s="92">
        <v>0</v>
      </c>
      <c r="UY347" s="92">
        <v>0</v>
      </c>
      <c r="UZ347" s="92">
        <v>0</v>
      </c>
      <c r="VA347" s="92">
        <v>0</v>
      </c>
      <c r="VB347" s="92">
        <v>0</v>
      </c>
      <c r="VC347" s="92">
        <v>0</v>
      </c>
      <c r="VD347" s="92">
        <v>0</v>
      </c>
      <c r="VE347" s="92">
        <v>0</v>
      </c>
      <c r="VF347" s="92">
        <v>0</v>
      </c>
      <c r="VG347" s="92">
        <v>0</v>
      </c>
      <c r="VH347" s="92">
        <v>0</v>
      </c>
      <c r="VI347" s="92">
        <v>0</v>
      </c>
      <c r="VJ347" s="92">
        <v>0</v>
      </c>
      <c r="VK347" s="92">
        <v>0</v>
      </c>
      <c r="VL347" s="92">
        <v>0</v>
      </c>
      <c r="VM347" s="92">
        <v>0</v>
      </c>
      <c r="VN347" s="92">
        <v>0</v>
      </c>
      <c r="VO347" s="92">
        <v>0</v>
      </c>
      <c r="VP347" s="92">
        <v>0</v>
      </c>
      <c r="VQ347" s="92">
        <v>0</v>
      </c>
      <c r="VR347" s="92">
        <v>0</v>
      </c>
      <c r="VS347" s="92">
        <v>0</v>
      </c>
      <c r="VT347" s="92">
        <v>0</v>
      </c>
      <c r="VU347" s="92">
        <v>0</v>
      </c>
      <c r="VV347" s="92">
        <v>0</v>
      </c>
      <c r="VW347" s="92">
        <v>0</v>
      </c>
      <c r="VX347" s="92">
        <v>0</v>
      </c>
      <c r="VY347" s="92">
        <v>0</v>
      </c>
      <c r="VZ347" s="92">
        <v>0</v>
      </c>
      <c r="WA347" s="92">
        <v>0</v>
      </c>
      <c r="WB347" s="92">
        <v>0</v>
      </c>
      <c r="WC347" s="92">
        <v>0</v>
      </c>
    </row>
    <row r="348" spans="2:601" ht="13.5" customHeight="1">
      <c r="B348" s="851" t="s">
        <v>3000</v>
      </c>
      <c r="C348" s="92">
        <v>0</v>
      </c>
      <c r="D348" s="92">
        <v>9.9999999999999995E-8</v>
      </c>
      <c r="E348" s="92">
        <v>-1.10945973E-10</v>
      </c>
      <c r="F348" s="92">
        <v>0</v>
      </c>
      <c r="G348" s="92">
        <v>0</v>
      </c>
      <c r="H348" s="92">
        <v>0</v>
      </c>
      <c r="I348" s="92">
        <v>0</v>
      </c>
      <c r="J348" s="92">
        <v>0</v>
      </c>
      <c r="K348" s="92">
        <v>0</v>
      </c>
      <c r="L348" s="92">
        <v>0</v>
      </c>
      <c r="M348" s="92">
        <v>0</v>
      </c>
      <c r="N348" s="92">
        <v>0</v>
      </c>
      <c r="O348" s="92">
        <v>0</v>
      </c>
      <c r="P348" s="92">
        <v>0</v>
      </c>
      <c r="Q348" s="92">
        <v>0</v>
      </c>
      <c r="R348" s="92">
        <v>0</v>
      </c>
      <c r="S348" s="92">
        <v>0</v>
      </c>
      <c r="T348" s="92">
        <v>0</v>
      </c>
      <c r="U348" s="92">
        <v>0</v>
      </c>
      <c r="V348" s="92">
        <v>0</v>
      </c>
      <c r="W348" s="92">
        <v>0</v>
      </c>
      <c r="X348" s="92">
        <v>0</v>
      </c>
      <c r="Y348" s="92">
        <v>0</v>
      </c>
      <c r="Z348" s="92">
        <v>0</v>
      </c>
      <c r="AA348" s="92">
        <v>0</v>
      </c>
      <c r="AB348" s="92">
        <v>0</v>
      </c>
      <c r="AC348" s="92">
        <v>0</v>
      </c>
      <c r="AD348" s="92">
        <v>0</v>
      </c>
      <c r="AE348" s="92">
        <v>0</v>
      </c>
      <c r="AF348" s="92">
        <v>0</v>
      </c>
      <c r="AG348" s="92">
        <v>0</v>
      </c>
      <c r="AH348" s="92">
        <v>0</v>
      </c>
      <c r="AI348" s="92">
        <v>0</v>
      </c>
      <c r="AJ348" s="92">
        <v>0</v>
      </c>
      <c r="AK348" s="92">
        <v>0</v>
      </c>
      <c r="AL348" s="92">
        <v>0</v>
      </c>
      <c r="AM348" s="92">
        <v>0</v>
      </c>
      <c r="AN348" s="92">
        <v>0</v>
      </c>
      <c r="AO348" s="92">
        <v>0</v>
      </c>
      <c r="AP348" s="92">
        <v>0</v>
      </c>
      <c r="AQ348" s="92">
        <v>0</v>
      </c>
      <c r="AR348" s="92">
        <v>0</v>
      </c>
      <c r="AS348" s="92">
        <v>0</v>
      </c>
      <c r="AT348" s="92">
        <v>0</v>
      </c>
      <c r="AU348" s="92">
        <v>6.2333413999999999E-9</v>
      </c>
      <c r="AV348" s="92">
        <v>0</v>
      </c>
      <c r="AW348" s="92">
        <v>0</v>
      </c>
      <c r="AX348" s="92">
        <v>0</v>
      </c>
      <c r="AY348" s="92">
        <v>0</v>
      </c>
      <c r="AZ348" s="92">
        <v>0</v>
      </c>
      <c r="BA348" s="92">
        <v>0</v>
      </c>
      <c r="BB348" s="92">
        <v>0</v>
      </c>
      <c r="BC348" s="92">
        <v>0</v>
      </c>
      <c r="BD348" s="92">
        <v>0</v>
      </c>
      <c r="BE348" s="92">
        <v>0</v>
      </c>
      <c r="BF348" s="92">
        <v>0</v>
      </c>
      <c r="BG348" s="92">
        <v>0</v>
      </c>
      <c r="BH348" s="92">
        <v>0</v>
      </c>
      <c r="BI348" s="92">
        <v>0</v>
      </c>
      <c r="BJ348" s="92">
        <v>0</v>
      </c>
      <c r="BK348" s="92">
        <v>0</v>
      </c>
      <c r="BL348" s="92">
        <v>0</v>
      </c>
      <c r="BM348" s="92">
        <v>0</v>
      </c>
      <c r="BN348" s="92">
        <v>0</v>
      </c>
      <c r="BO348" s="92">
        <v>0</v>
      </c>
      <c r="BP348" s="92">
        <v>0</v>
      </c>
      <c r="BQ348" s="92">
        <v>0</v>
      </c>
      <c r="BR348" s="92">
        <v>0</v>
      </c>
      <c r="BS348" s="92">
        <v>0</v>
      </c>
      <c r="BT348" s="92">
        <v>0</v>
      </c>
      <c r="BU348" s="92">
        <v>0</v>
      </c>
      <c r="BV348" s="92">
        <v>0</v>
      </c>
      <c r="BW348" s="92">
        <v>0</v>
      </c>
      <c r="BX348" s="92">
        <v>0</v>
      </c>
      <c r="BY348" s="92">
        <v>0</v>
      </c>
      <c r="BZ348" s="92">
        <v>0</v>
      </c>
      <c r="CA348" s="92">
        <v>0</v>
      </c>
      <c r="CB348" s="92">
        <v>0</v>
      </c>
      <c r="CC348" s="92">
        <v>0</v>
      </c>
      <c r="CD348" s="92">
        <v>0</v>
      </c>
      <c r="CE348" s="92">
        <v>0</v>
      </c>
      <c r="CF348" s="92">
        <v>0</v>
      </c>
      <c r="CG348" s="92">
        <v>0</v>
      </c>
      <c r="CH348" s="92">
        <v>0</v>
      </c>
      <c r="CI348" s="92">
        <v>0</v>
      </c>
      <c r="CJ348" s="92">
        <v>0</v>
      </c>
      <c r="CK348" s="92">
        <v>0</v>
      </c>
      <c r="CL348" s="92">
        <v>0</v>
      </c>
      <c r="CM348" s="92">
        <v>0</v>
      </c>
      <c r="CN348" s="92">
        <v>0</v>
      </c>
      <c r="CO348" s="92">
        <v>0</v>
      </c>
      <c r="CP348" s="92">
        <v>0</v>
      </c>
      <c r="CQ348" s="92">
        <v>0</v>
      </c>
      <c r="CR348" s="92">
        <v>0</v>
      </c>
      <c r="CS348" s="92">
        <v>0</v>
      </c>
      <c r="CT348" s="92">
        <v>0</v>
      </c>
      <c r="CU348" s="92">
        <v>0</v>
      </c>
      <c r="CV348" s="92">
        <v>0</v>
      </c>
      <c r="CW348" s="92">
        <v>0</v>
      </c>
      <c r="CX348" s="92">
        <v>0</v>
      </c>
      <c r="CY348" s="92">
        <v>0</v>
      </c>
      <c r="CZ348" s="92">
        <v>0</v>
      </c>
      <c r="DA348" s="92">
        <v>0</v>
      </c>
      <c r="DB348" s="92">
        <v>0</v>
      </c>
      <c r="DC348" s="92">
        <v>0</v>
      </c>
      <c r="DD348" s="92">
        <v>0</v>
      </c>
      <c r="DE348" s="92">
        <v>1</v>
      </c>
      <c r="DF348" s="92">
        <v>0</v>
      </c>
      <c r="DG348" s="92">
        <v>0</v>
      </c>
      <c r="DH348" s="92">
        <v>0</v>
      </c>
      <c r="DI348" s="92">
        <v>0</v>
      </c>
      <c r="DJ348" s="92">
        <v>0</v>
      </c>
      <c r="DK348" s="92">
        <v>0</v>
      </c>
      <c r="DL348" s="92">
        <v>0</v>
      </c>
      <c r="DM348" s="92">
        <v>0</v>
      </c>
      <c r="DN348" s="92">
        <v>0</v>
      </c>
      <c r="DO348" s="92">
        <v>0</v>
      </c>
      <c r="DP348" s="92">
        <v>0</v>
      </c>
      <c r="DQ348" s="92">
        <v>0</v>
      </c>
      <c r="DR348" s="92">
        <v>0</v>
      </c>
      <c r="DS348" s="92">
        <v>0</v>
      </c>
      <c r="DT348" s="92">
        <v>0</v>
      </c>
      <c r="DU348" s="92">
        <v>0</v>
      </c>
      <c r="DV348" s="92">
        <v>0</v>
      </c>
      <c r="DW348" s="92">
        <v>0</v>
      </c>
      <c r="DX348" s="92">
        <v>0</v>
      </c>
      <c r="DY348" s="92">
        <v>0</v>
      </c>
      <c r="DZ348" s="92">
        <v>0</v>
      </c>
      <c r="EA348" s="92">
        <v>0</v>
      </c>
      <c r="EB348" s="92">
        <v>0</v>
      </c>
      <c r="EC348" s="92">
        <v>0</v>
      </c>
      <c r="ED348" s="92">
        <v>0</v>
      </c>
      <c r="EE348" s="92">
        <v>0</v>
      </c>
      <c r="EF348" s="92">
        <v>0</v>
      </c>
      <c r="EG348" s="92">
        <v>0</v>
      </c>
      <c r="EH348" s="92">
        <v>0</v>
      </c>
      <c r="EI348" s="92">
        <v>0</v>
      </c>
      <c r="EJ348" s="92">
        <v>0</v>
      </c>
      <c r="EK348" s="92">
        <v>0</v>
      </c>
      <c r="EL348" s="92">
        <v>0</v>
      </c>
      <c r="EM348" s="92">
        <v>0</v>
      </c>
      <c r="EN348" s="92">
        <v>0</v>
      </c>
      <c r="EO348" s="92">
        <v>0</v>
      </c>
      <c r="EP348" s="92">
        <v>0</v>
      </c>
      <c r="EQ348" s="92">
        <v>0</v>
      </c>
      <c r="ER348" s="92">
        <v>0</v>
      </c>
      <c r="ES348" s="92">
        <v>0</v>
      </c>
      <c r="ET348" s="92">
        <v>0</v>
      </c>
      <c r="EU348" s="92">
        <v>0</v>
      </c>
      <c r="EV348" s="92">
        <v>0</v>
      </c>
      <c r="EW348" s="92">
        <v>0</v>
      </c>
      <c r="EX348" s="92">
        <v>0</v>
      </c>
      <c r="EY348" s="92">
        <v>0</v>
      </c>
      <c r="EZ348" s="92">
        <v>0</v>
      </c>
      <c r="FA348" s="92">
        <v>0</v>
      </c>
      <c r="FB348" s="92">
        <v>0</v>
      </c>
      <c r="FC348" s="92">
        <v>0</v>
      </c>
      <c r="FD348" s="92">
        <v>0</v>
      </c>
      <c r="FE348" s="92">
        <v>0</v>
      </c>
      <c r="FF348" s="92">
        <v>0</v>
      </c>
      <c r="FG348" s="92">
        <v>0</v>
      </c>
      <c r="FH348" s="92">
        <v>0</v>
      </c>
      <c r="FI348" s="92">
        <v>0</v>
      </c>
      <c r="FJ348" s="92">
        <v>0</v>
      </c>
      <c r="FK348" s="92">
        <v>0</v>
      </c>
      <c r="FL348" s="92">
        <v>0</v>
      </c>
      <c r="FM348" s="92">
        <v>0</v>
      </c>
      <c r="FN348" s="92">
        <v>0</v>
      </c>
      <c r="FO348" s="92">
        <v>9.9999999999999995E-8</v>
      </c>
      <c r="FP348" s="92">
        <v>0</v>
      </c>
      <c r="FQ348" s="92">
        <v>0</v>
      </c>
      <c r="FR348" s="92">
        <v>0</v>
      </c>
      <c r="FS348" s="92">
        <v>0</v>
      </c>
      <c r="FT348" s="92">
        <v>0</v>
      </c>
      <c r="FU348" s="92">
        <v>0</v>
      </c>
      <c r="FV348" s="92">
        <v>0</v>
      </c>
      <c r="FW348" s="92">
        <v>0</v>
      </c>
      <c r="FX348" s="92">
        <v>0</v>
      </c>
      <c r="FY348" s="92">
        <v>0</v>
      </c>
      <c r="FZ348" s="92">
        <v>0</v>
      </c>
      <c r="GA348" s="92">
        <v>0</v>
      </c>
      <c r="GB348" s="92">
        <v>0</v>
      </c>
      <c r="GC348" s="92">
        <v>0</v>
      </c>
      <c r="GD348" s="92">
        <v>0</v>
      </c>
      <c r="GE348" s="92">
        <v>0</v>
      </c>
      <c r="GF348" s="92">
        <v>0</v>
      </c>
      <c r="GG348" s="92">
        <v>0</v>
      </c>
      <c r="GH348" s="92">
        <v>0</v>
      </c>
      <c r="GI348" s="92">
        <v>0</v>
      </c>
      <c r="GJ348" s="92">
        <v>0</v>
      </c>
      <c r="GK348" s="92">
        <v>0</v>
      </c>
      <c r="GL348" s="92">
        <v>0</v>
      </c>
      <c r="GM348" s="92">
        <v>0</v>
      </c>
      <c r="GN348" s="92">
        <v>0</v>
      </c>
      <c r="GO348" s="92">
        <v>0</v>
      </c>
      <c r="GP348" s="92">
        <v>0</v>
      </c>
      <c r="GQ348" s="92">
        <v>0</v>
      </c>
      <c r="GR348" s="92">
        <v>0</v>
      </c>
      <c r="GS348" s="92">
        <v>0</v>
      </c>
      <c r="GT348" s="92">
        <v>0</v>
      </c>
      <c r="GU348" s="92">
        <v>0</v>
      </c>
      <c r="GV348" s="92">
        <v>0</v>
      </c>
      <c r="GW348" s="92">
        <v>0</v>
      </c>
      <c r="GX348" s="92">
        <v>0</v>
      </c>
      <c r="GY348" s="92">
        <v>0</v>
      </c>
      <c r="GZ348" s="92">
        <v>0</v>
      </c>
      <c r="HA348" s="92">
        <v>0</v>
      </c>
      <c r="HB348" s="92">
        <v>0</v>
      </c>
      <c r="HC348" s="92">
        <v>0</v>
      </c>
      <c r="HD348" s="92">
        <v>0</v>
      </c>
      <c r="HE348" s="92">
        <v>0</v>
      </c>
      <c r="HF348" s="92">
        <v>0</v>
      </c>
      <c r="HG348" s="92">
        <v>0</v>
      </c>
      <c r="HH348" s="92">
        <v>0</v>
      </c>
      <c r="HI348" s="92">
        <v>0</v>
      </c>
      <c r="HJ348" s="92">
        <v>0</v>
      </c>
      <c r="HK348" s="92">
        <v>0</v>
      </c>
      <c r="HL348" s="92">
        <v>0</v>
      </c>
      <c r="HM348" s="92">
        <v>0</v>
      </c>
      <c r="HN348" s="92">
        <v>0</v>
      </c>
      <c r="HO348" s="92">
        <v>0</v>
      </c>
      <c r="HP348" s="92">
        <v>0</v>
      </c>
      <c r="HQ348" s="92">
        <v>0</v>
      </c>
      <c r="HR348" s="92">
        <v>0</v>
      </c>
      <c r="HS348" s="92">
        <v>0</v>
      </c>
      <c r="HT348" s="92">
        <v>0</v>
      </c>
      <c r="HU348" s="92">
        <v>0</v>
      </c>
      <c r="HV348" s="92">
        <v>0</v>
      </c>
      <c r="HW348" s="92">
        <v>0</v>
      </c>
      <c r="HX348" s="92">
        <v>0</v>
      </c>
      <c r="HY348" s="92">
        <v>1</v>
      </c>
      <c r="HZ348" s="92">
        <v>0</v>
      </c>
      <c r="IA348" s="92">
        <v>0</v>
      </c>
      <c r="IB348" s="92">
        <v>0</v>
      </c>
      <c r="IC348" s="92">
        <v>0</v>
      </c>
      <c r="ID348" s="92">
        <v>0</v>
      </c>
      <c r="IE348" s="92">
        <v>0</v>
      </c>
      <c r="IF348" s="92">
        <v>0</v>
      </c>
      <c r="IG348" s="92">
        <v>0</v>
      </c>
      <c r="IH348" s="92">
        <v>0</v>
      </c>
      <c r="II348" s="92">
        <v>0</v>
      </c>
      <c r="IJ348" s="92">
        <v>0</v>
      </c>
      <c r="IK348" s="92">
        <v>0</v>
      </c>
      <c r="IL348" s="92">
        <v>0</v>
      </c>
      <c r="IM348" s="92">
        <v>0</v>
      </c>
      <c r="IN348" s="92">
        <v>0</v>
      </c>
      <c r="IO348" s="92">
        <v>0</v>
      </c>
      <c r="IP348" s="92">
        <v>0</v>
      </c>
      <c r="IQ348" s="92">
        <v>0</v>
      </c>
      <c r="IR348" s="92">
        <v>0</v>
      </c>
      <c r="IS348" s="92">
        <v>0</v>
      </c>
      <c r="IT348" s="92">
        <v>6.2333413999999999E-9</v>
      </c>
      <c r="IU348" s="92">
        <v>9.9999999999999995E-8</v>
      </c>
      <c r="IV348" s="92">
        <v>2.5416463500000002E-6</v>
      </c>
      <c r="IW348" s="92">
        <v>25</v>
      </c>
      <c r="IX348" s="92">
        <v>1</v>
      </c>
      <c r="IY348" s="92">
        <v>1</v>
      </c>
      <c r="IZ348" s="92">
        <v>0</v>
      </c>
      <c r="JA348" s="92">
        <v>0</v>
      </c>
      <c r="JB348" s="92">
        <v>-17798.796200000001</v>
      </c>
      <c r="JC348" s="92">
        <v>-1109.45973</v>
      </c>
      <c r="JD348" s="92">
        <v>-1.10945973E-10</v>
      </c>
      <c r="JE348" s="92">
        <v>-19.2502663</v>
      </c>
      <c r="JF348" s="92">
        <v>-1.19993482</v>
      </c>
      <c r="JG348" s="92">
        <v>4.0874696499999997E-5</v>
      </c>
      <c r="JH348" s="92">
        <v>6.5574294599999997E-4</v>
      </c>
      <c r="JI348" s="92">
        <v>16.042760000000001</v>
      </c>
      <c r="JJ348" s="92">
        <v>5.5640675299999997E-9</v>
      </c>
      <c r="JK348" s="92">
        <v>0</v>
      </c>
      <c r="JL348" s="92">
        <v>0</v>
      </c>
      <c r="JM348" s="92">
        <v>0</v>
      </c>
      <c r="JN348" s="92">
        <v>0</v>
      </c>
      <c r="JO348" s="92">
        <v>0</v>
      </c>
      <c r="JP348" s="92">
        <v>0</v>
      </c>
      <c r="JQ348" s="92">
        <v>0</v>
      </c>
      <c r="JR348" s="92">
        <v>0</v>
      </c>
      <c r="JS348" s="92">
        <v>0</v>
      </c>
      <c r="JT348" s="92">
        <v>0</v>
      </c>
      <c r="JU348" s="92">
        <v>0</v>
      </c>
      <c r="JV348" s="92">
        <v>0</v>
      </c>
      <c r="JW348" s="92">
        <v>0</v>
      </c>
      <c r="JX348" s="92">
        <v>0</v>
      </c>
      <c r="JY348" s="92">
        <v>0</v>
      </c>
      <c r="JZ348" s="92">
        <v>0</v>
      </c>
      <c r="KA348" s="92">
        <v>0</v>
      </c>
      <c r="KB348" s="92">
        <v>0</v>
      </c>
      <c r="KC348" s="92">
        <v>0</v>
      </c>
      <c r="KD348" s="92">
        <v>0</v>
      </c>
      <c r="KE348" s="92">
        <v>0</v>
      </c>
      <c r="KF348" s="92">
        <v>0</v>
      </c>
      <c r="KG348" s="92">
        <v>0</v>
      </c>
      <c r="KH348" s="92">
        <v>0</v>
      </c>
      <c r="KI348" s="92">
        <v>0</v>
      </c>
      <c r="KJ348" s="92">
        <v>0</v>
      </c>
      <c r="KK348" s="92">
        <v>0</v>
      </c>
      <c r="KL348" s="92">
        <v>0</v>
      </c>
      <c r="KM348" s="92">
        <v>0</v>
      </c>
      <c r="KN348" s="92">
        <v>0</v>
      </c>
      <c r="KO348" s="92">
        <v>0</v>
      </c>
      <c r="KP348" s="92">
        <v>0</v>
      </c>
      <c r="KQ348" s="92">
        <v>0</v>
      </c>
      <c r="KR348" s="92">
        <v>0</v>
      </c>
      <c r="KS348" s="92">
        <v>0</v>
      </c>
      <c r="KT348" s="92">
        <v>0</v>
      </c>
      <c r="KU348" s="92">
        <v>0</v>
      </c>
      <c r="KV348" s="92">
        <v>0</v>
      </c>
      <c r="KW348" s="92">
        <v>0</v>
      </c>
      <c r="KX348" s="92">
        <v>0</v>
      </c>
      <c r="KY348" s="92">
        <v>0</v>
      </c>
      <c r="KZ348" s="92">
        <v>0</v>
      </c>
      <c r="LA348" s="92">
        <v>0</v>
      </c>
      <c r="LB348" s="92">
        <v>0</v>
      </c>
      <c r="LC348" s="92">
        <v>0</v>
      </c>
      <c r="LD348" s="92">
        <v>0</v>
      </c>
      <c r="LE348" s="92">
        <v>0</v>
      </c>
      <c r="LF348" s="92">
        <v>0</v>
      </c>
      <c r="LG348" s="92">
        <v>0</v>
      </c>
      <c r="LH348" s="92">
        <v>0</v>
      </c>
      <c r="LI348" s="92">
        <v>0</v>
      </c>
      <c r="LJ348" s="92">
        <v>0</v>
      </c>
      <c r="LK348" s="92">
        <v>0</v>
      </c>
      <c r="LL348" s="92">
        <v>0</v>
      </c>
      <c r="LM348" s="92">
        <v>0</v>
      </c>
      <c r="LN348" s="92">
        <v>0</v>
      </c>
      <c r="LO348" s="92">
        <v>0</v>
      </c>
      <c r="LP348" s="92">
        <v>0</v>
      </c>
      <c r="LQ348" s="92">
        <v>0</v>
      </c>
      <c r="LR348" s="92">
        <v>0</v>
      </c>
      <c r="LS348" s="92">
        <v>0</v>
      </c>
      <c r="LT348" s="92">
        <v>0</v>
      </c>
      <c r="LU348" s="92">
        <v>0</v>
      </c>
      <c r="LV348" s="92">
        <v>0</v>
      </c>
      <c r="LW348" s="92">
        <v>0</v>
      </c>
      <c r="LX348" s="92">
        <v>0</v>
      </c>
      <c r="LY348" s="92">
        <v>0</v>
      </c>
      <c r="LZ348" s="92">
        <v>0</v>
      </c>
      <c r="MA348" s="92">
        <v>0</v>
      </c>
      <c r="MB348" s="92">
        <v>0</v>
      </c>
      <c r="MC348" s="92">
        <v>0</v>
      </c>
      <c r="MD348" s="92">
        <v>0</v>
      </c>
      <c r="ME348" s="92">
        <v>0</v>
      </c>
      <c r="MF348" s="92">
        <v>0</v>
      </c>
      <c r="MG348" s="92">
        <v>0</v>
      </c>
      <c r="MH348" s="92">
        <v>0</v>
      </c>
      <c r="MI348" s="92">
        <v>0</v>
      </c>
      <c r="MJ348" s="92">
        <v>0</v>
      </c>
      <c r="MK348" s="92">
        <v>0</v>
      </c>
      <c r="ML348" s="92">
        <v>0</v>
      </c>
      <c r="MM348" s="92">
        <v>0</v>
      </c>
      <c r="MN348" s="92">
        <v>0</v>
      </c>
      <c r="MO348" s="92">
        <v>0</v>
      </c>
      <c r="MP348" s="92">
        <v>0</v>
      </c>
      <c r="MQ348" s="92">
        <v>0</v>
      </c>
      <c r="MR348" s="92">
        <v>0</v>
      </c>
      <c r="MS348" s="92">
        <v>0</v>
      </c>
      <c r="MT348" s="92">
        <v>0</v>
      </c>
      <c r="MU348" s="92">
        <v>0</v>
      </c>
      <c r="MV348" s="92">
        <v>0</v>
      </c>
      <c r="MW348" s="92">
        <v>0</v>
      </c>
      <c r="MX348" s="92">
        <v>0</v>
      </c>
      <c r="MY348" s="92">
        <v>0</v>
      </c>
      <c r="MZ348" s="92">
        <v>0</v>
      </c>
      <c r="NA348" s="92">
        <v>0</v>
      </c>
      <c r="NB348" s="92">
        <v>0</v>
      </c>
      <c r="NC348" s="92">
        <v>0</v>
      </c>
      <c r="ND348" s="92">
        <v>0</v>
      </c>
      <c r="NE348" s="92">
        <v>0</v>
      </c>
      <c r="NF348" s="92">
        <v>0</v>
      </c>
      <c r="NG348" s="92">
        <v>0</v>
      </c>
      <c r="NH348" s="92">
        <v>0</v>
      </c>
      <c r="NI348" s="92">
        <v>0</v>
      </c>
      <c r="NJ348" s="92">
        <v>0</v>
      </c>
      <c r="NK348" s="92">
        <v>0</v>
      </c>
      <c r="NL348" s="92">
        <v>0</v>
      </c>
      <c r="NM348" s="92">
        <v>0</v>
      </c>
      <c r="NN348" s="92">
        <v>0</v>
      </c>
      <c r="NO348" s="92">
        <v>0</v>
      </c>
      <c r="NP348" s="92">
        <v>0</v>
      </c>
      <c r="NQ348" s="92">
        <v>0</v>
      </c>
      <c r="NR348" s="92">
        <v>0</v>
      </c>
      <c r="NS348" s="92">
        <v>0</v>
      </c>
      <c r="NT348" s="92">
        <v>0</v>
      </c>
      <c r="NU348" s="92">
        <v>0</v>
      </c>
      <c r="NV348" s="92">
        <v>0</v>
      </c>
      <c r="NW348" s="92">
        <v>0</v>
      </c>
      <c r="NX348" s="92">
        <v>0</v>
      </c>
      <c r="NY348" s="92">
        <v>0</v>
      </c>
      <c r="NZ348" s="92">
        <v>0</v>
      </c>
      <c r="OA348" s="92">
        <v>0</v>
      </c>
      <c r="OB348" s="92">
        <v>0</v>
      </c>
      <c r="OC348" s="92">
        <v>0</v>
      </c>
      <c r="OD348" s="92">
        <v>0</v>
      </c>
      <c r="OE348" s="92">
        <v>0</v>
      </c>
      <c r="OF348" s="92">
        <v>0</v>
      </c>
      <c r="OG348" s="92">
        <v>0</v>
      </c>
      <c r="OH348" s="92">
        <v>0</v>
      </c>
      <c r="OI348" s="92">
        <v>0</v>
      </c>
      <c r="OJ348" s="92">
        <v>0</v>
      </c>
      <c r="OK348" s="92">
        <v>0</v>
      </c>
      <c r="OL348" s="92">
        <v>0</v>
      </c>
      <c r="OM348" s="92">
        <v>0</v>
      </c>
      <c r="ON348" s="92">
        <v>0</v>
      </c>
      <c r="OO348" s="92">
        <v>0</v>
      </c>
      <c r="OP348" s="92">
        <v>0</v>
      </c>
      <c r="OQ348" s="92">
        <v>0</v>
      </c>
      <c r="OR348" s="92">
        <v>0</v>
      </c>
      <c r="OS348" s="92">
        <v>0</v>
      </c>
      <c r="OT348" s="92">
        <v>0</v>
      </c>
      <c r="OU348" s="92">
        <v>0</v>
      </c>
      <c r="OV348" s="92">
        <v>0</v>
      </c>
      <c r="OW348" s="92">
        <v>0</v>
      </c>
      <c r="OX348" s="92">
        <v>0</v>
      </c>
      <c r="OY348" s="92">
        <v>0</v>
      </c>
      <c r="OZ348" s="92">
        <v>0</v>
      </c>
      <c r="PA348" s="92">
        <v>0</v>
      </c>
      <c r="PB348" s="92">
        <v>0</v>
      </c>
      <c r="PC348" s="92">
        <v>0</v>
      </c>
      <c r="PD348" s="92">
        <v>0</v>
      </c>
      <c r="PE348" s="92">
        <v>0</v>
      </c>
      <c r="PF348" s="92">
        <v>0</v>
      </c>
      <c r="PG348" s="92">
        <v>0</v>
      </c>
      <c r="PH348" s="92">
        <v>0</v>
      </c>
      <c r="PI348" s="92">
        <v>0</v>
      </c>
      <c r="PJ348" s="92">
        <v>0</v>
      </c>
      <c r="PK348" s="92">
        <v>0</v>
      </c>
      <c r="PL348" s="92">
        <v>0</v>
      </c>
      <c r="PM348" s="92">
        <v>0</v>
      </c>
      <c r="PN348" s="92">
        <v>0</v>
      </c>
      <c r="PO348" s="92">
        <v>0</v>
      </c>
      <c r="PP348" s="92">
        <v>0</v>
      </c>
      <c r="PQ348" s="92">
        <v>0</v>
      </c>
      <c r="PR348" s="92">
        <v>0</v>
      </c>
      <c r="PS348" s="92">
        <v>0</v>
      </c>
      <c r="PT348" s="92">
        <v>0</v>
      </c>
      <c r="PU348" s="92">
        <v>0</v>
      </c>
      <c r="PV348" s="92">
        <v>0</v>
      </c>
      <c r="PW348" s="92">
        <v>0</v>
      </c>
      <c r="PX348" s="92">
        <v>0</v>
      </c>
      <c r="PY348" s="92">
        <v>0</v>
      </c>
      <c r="PZ348" s="92">
        <v>0</v>
      </c>
      <c r="QA348" s="92">
        <v>0</v>
      </c>
      <c r="QB348" s="92">
        <v>0</v>
      </c>
      <c r="QC348" s="92">
        <v>0</v>
      </c>
      <c r="QD348" s="92">
        <v>0</v>
      </c>
      <c r="QE348" s="92">
        <v>0</v>
      </c>
      <c r="QF348" s="92">
        <v>0</v>
      </c>
      <c r="QG348" s="92">
        <v>0</v>
      </c>
      <c r="QH348" s="92">
        <v>0</v>
      </c>
      <c r="QI348" s="92">
        <v>0</v>
      </c>
      <c r="QJ348" s="92">
        <v>0</v>
      </c>
      <c r="QK348" s="92">
        <v>0</v>
      </c>
      <c r="QL348" s="92">
        <v>0</v>
      </c>
      <c r="QM348" s="92">
        <v>0</v>
      </c>
      <c r="QN348" s="92">
        <v>0</v>
      </c>
      <c r="QO348" s="92">
        <v>0</v>
      </c>
      <c r="QP348" s="92">
        <v>0</v>
      </c>
      <c r="QQ348" s="92">
        <v>0</v>
      </c>
      <c r="QR348" s="92">
        <v>0</v>
      </c>
      <c r="QS348" s="92">
        <v>0</v>
      </c>
      <c r="QT348" s="92">
        <v>0</v>
      </c>
      <c r="QU348" s="92">
        <v>0</v>
      </c>
      <c r="QV348" s="92">
        <v>0</v>
      </c>
      <c r="QW348" s="92">
        <v>0</v>
      </c>
      <c r="QX348" s="92">
        <v>0</v>
      </c>
      <c r="QY348" s="92">
        <v>0</v>
      </c>
      <c r="QZ348" s="92">
        <v>0</v>
      </c>
      <c r="RA348" s="92">
        <v>0</v>
      </c>
      <c r="RB348" s="92">
        <v>0</v>
      </c>
      <c r="RC348" s="92">
        <v>0</v>
      </c>
      <c r="RD348" s="92">
        <v>0</v>
      </c>
      <c r="RE348" s="92">
        <v>0</v>
      </c>
      <c r="RF348" s="92">
        <v>0</v>
      </c>
      <c r="RG348" s="92">
        <v>0</v>
      </c>
      <c r="RH348" s="92">
        <v>0</v>
      </c>
      <c r="RI348" s="92">
        <v>0</v>
      </c>
      <c r="RJ348" s="92">
        <v>0</v>
      </c>
      <c r="RK348" s="92">
        <v>0</v>
      </c>
      <c r="RL348" s="92">
        <v>0</v>
      </c>
      <c r="RM348" s="92">
        <v>0</v>
      </c>
      <c r="RN348" s="92">
        <v>0</v>
      </c>
      <c r="RO348" s="92">
        <v>0</v>
      </c>
      <c r="RP348" s="92">
        <v>0</v>
      </c>
      <c r="RQ348" s="92">
        <v>0</v>
      </c>
      <c r="RR348" s="92">
        <v>0</v>
      </c>
      <c r="RS348" s="92">
        <v>0</v>
      </c>
      <c r="RT348" s="92">
        <v>0</v>
      </c>
      <c r="RU348" s="92">
        <v>0</v>
      </c>
      <c r="RV348" s="92">
        <v>0</v>
      </c>
      <c r="RW348" s="92">
        <v>0</v>
      </c>
      <c r="RX348" s="92">
        <v>0</v>
      </c>
      <c r="RY348" s="92">
        <v>0</v>
      </c>
      <c r="RZ348" s="92">
        <v>0</v>
      </c>
      <c r="SA348" s="92">
        <v>0</v>
      </c>
      <c r="SB348" s="92">
        <v>0</v>
      </c>
      <c r="SC348" s="92">
        <v>0</v>
      </c>
      <c r="SD348" s="92">
        <v>0</v>
      </c>
      <c r="SE348" s="92">
        <v>0</v>
      </c>
      <c r="SF348" s="92">
        <v>0</v>
      </c>
      <c r="SG348" s="92">
        <v>0</v>
      </c>
      <c r="SH348" s="92">
        <v>0</v>
      </c>
      <c r="SI348" s="92">
        <v>0</v>
      </c>
      <c r="SJ348" s="92">
        <v>0</v>
      </c>
      <c r="SK348" s="92">
        <v>0</v>
      </c>
      <c r="SL348" s="92">
        <v>0</v>
      </c>
      <c r="SM348" s="92">
        <v>0</v>
      </c>
      <c r="SN348" s="92">
        <v>0</v>
      </c>
      <c r="SO348" s="92">
        <v>0</v>
      </c>
      <c r="SP348" s="92">
        <v>0</v>
      </c>
      <c r="SQ348" s="92">
        <v>0</v>
      </c>
      <c r="SR348" s="92">
        <v>0</v>
      </c>
      <c r="SS348" s="92">
        <v>0</v>
      </c>
      <c r="ST348" s="92">
        <v>0</v>
      </c>
      <c r="SU348" s="92">
        <v>0</v>
      </c>
      <c r="SV348" s="92">
        <v>0</v>
      </c>
      <c r="SW348" s="92">
        <v>0</v>
      </c>
      <c r="SX348" s="92">
        <v>0</v>
      </c>
      <c r="SY348" s="92">
        <v>0</v>
      </c>
      <c r="SZ348" s="92">
        <v>0</v>
      </c>
      <c r="TA348" s="92">
        <v>0</v>
      </c>
      <c r="TB348" s="92">
        <v>0</v>
      </c>
      <c r="TC348" s="92">
        <v>1</v>
      </c>
      <c r="TD348" s="92">
        <v>0</v>
      </c>
      <c r="TE348" s="92">
        <v>0</v>
      </c>
      <c r="TF348" s="92">
        <v>0</v>
      </c>
      <c r="TG348" s="92">
        <v>0</v>
      </c>
      <c r="TH348" s="92">
        <v>0</v>
      </c>
      <c r="TI348" s="92">
        <v>0</v>
      </c>
      <c r="TJ348" s="92">
        <v>0</v>
      </c>
      <c r="TK348" s="92">
        <v>0</v>
      </c>
      <c r="TL348" s="92">
        <v>0</v>
      </c>
      <c r="TM348" s="92">
        <v>0</v>
      </c>
      <c r="TN348" s="92">
        <v>0</v>
      </c>
      <c r="TO348" s="92">
        <v>0</v>
      </c>
      <c r="TP348" s="92">
        <v>3.9893384900000002</v>
      </c>
      <c r="TQ348" s="92">
        <v>-1.2903016659900001E-4</v>
      </c>
      <c r="TR348" s="92">
        <v>1.73148372222222E-12</v>
      </c>
      <c r="TS348" s="92">
        <v>0</v>
      </c>
      <c r="TT348" s="92">
        <v>0</v>
      </c>
      <c r="TU348" s="92">
        <v>0</v>
      </c>
      <c r="TV348" s="92">
        <v>0</v>
      </c>
      <c r="TW348" s="92">
        <v>0</v>
      </c>
      <c r="TX348" s="92">
        <v>0</v>
      </c>
      <c r="TY348" s="92">
        <v>0</v>
      </c>
      <c r="TZ348" s="92">
        <v>0</v>
      </c>
      <c r="UA348" s="92">
        <v>0</v>
      </c>
      <c r="UB348" s="92">
        <v>0</v>
      </c>
      <c r="UC348" s="92">
        <v>0</v>
      </c>
      <c r="UD348" s="92">
        <v>0</v>
      </c>
      <c r="UE348" s="92">
        <v>0</v>
      </c>
      <c r="UF348" s="92">
        <v>0</v>
      </c>
      <c r="UG348" s="92">
        <v>0</v>
      </c>
      <c r="UH348" s="92">
        <v>0</v>
      </c>
      <c r="UI348" s="92">
        <v>0</v>
      </c>
      <c r="UJ348" s="92">
        <v>0</v>
      </c>
      <c r="UK348" s="92">
        <v>0</v>
      </c>
      <c r="UL348" s="92">
        <v>0</v>
      </c>
      <c r="UM348" s="92">
        <v>0</v>
      </c>
      <c r="UN348" s="92">
        <v>0</v>
      </c>
      <c r="UO348" s="92">
        <v>0</v>
      </c>
      <c r="UP348" s="92">
        <v>0</v>
      </c>
      <c r="UQ348" s="92">
        <v>0</v>
      </c>
      <c r="UR348" s="92">
        <v>0</v>
      </c>
      <c r="US348" s="92">
        <v>0</v>
      </c>
      <c r="UT348" s="92">
        <v>0</v>
      </c>
      <c r="UU348" s="92">
        <v>0</v>
      </c>
      <c r="UV348" s="92">
        <v>0</v>
      </c>
      <c r="UW348" s="92">
        <v>0</v>
      </c>
      <c r="UX348" s="92">
        <v>0</v>
      </c>
      <c r="UY348" s="92">
        <v>0</v>
      </c>
      <c r="UZ348" s="92">
        <v>0</v>
      </c>
      <c r="VA348" s="92">
        <v>0</v>
      </c>
      <c r="VB348" s="92">
        <v>0</v>
      </c>
      <c r="VC348" s="92">
        <v>0</v>
      </c>
      <c r="VD348" s="92">
        <v>0</v>
      </c>
      <c r="VE348" s="92">
        <v>0</v>
      </c>
      <c r="VF348" s="92">
        <v>0</v>
      </c>
      <c r="VG348" s="92">
        <v>0</v>
      </c>
      <c r="VH348" s="92">
        <v>1.73148372222222E-12</v>
      </c>
      <c r="VI348" s="92">
        <v>0</v>
      </c>
      <c r="VJ348" s="92">
        <v>0</v>
      </c>
      <c r="VK348" s="92">
        <v>0</v>
      </c>
      <c r="VL348" s="92">
        <v>0</v>
      </c>
      <c r="VM348" s="92">
        <v>0</v>
      </c>
      <c r="VN348" s="92">
        <v>0</v>
      </c>
      <c r="VO348" s="92">
        <v>0</v>
      </c>
      <c r="VP348" s="92">
        <v>0</v>
      </c>
      <c r="VQ348" s="92">
        <v>0</v>
      </c>
      <c r="VR348" s="92">
        <v>0</v>
      </c>
      <c r="VS348" s="92">
        <v>0</v>
      </c>
      <c r="VT348" s="92">
        <v>0</v>
      </c>
      <c r="VU348" s="92">
        <v>0</v>
      </c>
      <c r="VV348" s="92">
        <v>0</v>
      </c>
      <c r="VW348" s="92">
        <v>0</v>
      </c>
      <c r="VX348" s="92">
        <v>0</v>
      </c>
      <c r="VY348" s="92">
        <v>0</v>
      </c>
      <c r="VZ348" s="92">
        <v>0</v>
      </c>
      <c r="WA348" s="92">
        <v>0</v>
      </c>
      <c r="WB348" s="92">
        <v>0</v>
      </c>
      <c r="WC348" s="92">
        <v>0</v>
      </c>
    </row>
    <row r="349" spans="2:601" ht="13.5" customHeight="1">
      <c r="B349" s="851" t="s">
        <v>3001</v>
      </c>
      <c r="C349" s="92">
        <v>0</v>
      </c>
      <c r="D349" s="92">
        <v>3581.4652900000001</v>
      </c>
      <c r="E349" s="92">
        <v>-13.543021700000001</v>
      </c>
      <c r="F349" s="92">
        <v>198.80153300000001</v>
      </c>
      <c r="G349" s="92">
        <v>0</v>
      </c>
      <c r="H349" s="92">
        <v>0</v>
      </c>
      <c r="I349" s="92">
        <v>0</v>
      </c>
      <c r="J349" s="92">
        <v>0</v>
      </c>
      <c r="K349" s="92">
        <v>0</v>
      </c>
      <c r="L349" s="92">
        <v>0</v>
      </c>
      <c r="M349" s="92">
        <v>0</v>
      </c>
      <c r="N349" s="92">
        <v>0</v>
      </c>
      <c r="O349" s="92">
        <v>0</v>
      </c>
      <c r="P349" s="92">
        <v>0</v>
      </c>
      <c r="Q349" s="92">
        <v>0</v>
      </c>
      <c r="R349" s="92">
        <v>0</v>
      </c>
      <c r="S349" s="92">
        <v>0</v>
      </c>
      <c r="T349" s="92">
        <v>0</v>
      </c>
      <c r="U349" s="92">
        <v>0</v>
      </c>
      <c r="V349" s="92">
        <v>0</v>
      </c>
      <c r="W349" s="92">
        <v>0</v>
      </c>
      <c r="X349" s="92">
        <v>0</v>
      </c>
      <c r="Y349" s="92">
        <v>0</v>
      </c>
      <c r="Z349" s="92">
        <v>0</v>
      </c>
      <c r="AA349" s="92">
        <v>0</v>
      </c>
      <c r="AB349" s="92">
        <v>0</v>
      </c>
      <c r="AC349" s="92">
        <v>0</v>
      </c>
      <c r="AD349" s="92">
        <v>0</v>
      </c>
      <c r="AE349" s="92">
        <v>0</v>
      </c>
      <c r="AF349" s="92">
        <v>0</v>
      </c>
      <c r="AG349" s="92">
        <v>0</v>
      </c>
      <c r="AH349" s="92">
        <v>0</v>
      </c>
      <c r="AI349" s="92">
        <v>0</v>
      </c>
      <c r="AJ349" s="92">
        <v>0</v>
      </c>
      <c r="AK349" s="92">
        <v>0</v>
      </c>
      <c r="AL349" s="92">
        <v>0</v>
      </c>
      <c r="AM349" s="92">
        <v>0</v>
      </c>
      <c r="AN349" s="92">
        <v>0</v>
      </c>
      <c r="AO349" s="92">
        <v>0</v>
      </c>
      <c r="AP349" s="92">
        <v>0</v>
      </c>
      <c r="AQ349" s="92">
        <v>0</v>
      </c>
      <c r="AR349" s="92">
        <v>0</v>
      </c>
      <c r="AS349" s="92">
        <v>0</v>
      </c>
      <c r="AT349" s="92">
        <v>0</v>
      </c>
      <c r="AU349" s="92">
        <v>0</v>
      </c>
      <c r="AV349" s="92">
        <v>0</v>
      </c>
      <c r="AW349" s="92">
        <v>0</v>
      </c>
      <c r="AX349" s="92">
        <v>0</v>
      </c>
      <c r="AY349" s="92">
        <v>0</v>
      </c>
      <c r="AZ349" s="92">
        <v>0</v>
      </c>
      <c r="BA349" s="92">
        <v>0</v>
      </c>
      <c r="BB349" s="92">
        <v>0</v>
      </c>
      <c r="BC349" s="92">
        <v>0</v>
      </c>
      <c r="BD349" s="92">
        <v>0</v>
      </c>
      <c r="BE349" s="92">
        <v>0</v>
      </c>
      <c r="BF349" s="92">
        <v>0</v>
      </c>
      <c r="BG349" s="92">
        <v>0</v>
      </c>
      <c r="BH349" s="92">
        <v>0</v>
      </c>
      <c r="BI349" s="92">
        <v>0</v>
      </c>
      <c r="BJ349" s="92">
        <v>0</v>
      </c>
      <c r="BK349" s="92">
        <v>0</v>
      </c>
      <c r="BL349" s="92">
        <v>0</v>
      </c>
      <c r="BM349" s="92">
        <v>0</v>
      </c>
      <c r="BN349" s="92">
        <v>0</v>
      </c>
      <c r="BO349" s="92">
        <v>0</v>
      </c>
      <c r="BP349" s="92">
        <v>1</v>
      </c>
      <c r="BQ349" s="92">
        <v>0</v>
      </c>
      <c r="BR349" s="92">
        <v>0</v>
      </c>
      <c r="BS349" s="92">
        <v>0</v>
      </c>
      <c r="BT349" s="92">
        <v>0</v>
      </c>
      <c r="BU349" s="92">
        <v>0</v>
      </c>
      <c r="BV349" s="92">
        <v>0</v>
      </c>
      <c r="BW349" s="92">
        <v>0</v>
      </c>
      <c r="BX349" s="92">
        <v>0</v>
      </c>
      <c r="BY349" s="92">
        <v>0</v>
      </c>
      <c r="BZ349" s="92">
        <v>0</v>
      </c>
      <c r="CA349" s="92">
        <v>0</v>
      </c>
      <c r="CB349" s="92">
        <v>0</v>
      </c>
      <c r="CC349" s="92">
        <v>0</v>
      </c>
      <c r="CD349" s="92">
        <v>0</v>
      </c>
      <c r="CE349" s="92">
        <v>0</v>
      </c>
      <c r="CF349" s="92">
        <v>0</v>
      </c>
      <c r="CG349" s="92">
        <v>0</v>
      </c>
      <c r="CH349" s="92">
        <v>0</v>
      </c>
      <c r="CI349" s="92">
        <v>0</v>
      </c>
      <c r="CJ349" s="92">
        <v>0</v>
      </c>
      <c r="CK349" s="92">
        <v>0</v>
      </c>
      <c r="CL349" s="92">
        <v>0</v>
      </c>
      <c r="CM349" s="92">
        <v>0</v>
      </c>
      <c r="CN349" s="92">
        <v>0</v>
      </c>
      <c r="CO349" s="92">
        <v>0</v>
      </c>
      <c r="CP349" s="92">
        <v>0</v>
      </c>
      <c r="CQ349" s="92">
        <v>0</v>
      </c>
      <c r="CR349" s="92">
        <v>0</v>
      </c>
      <c r="CS349" s="92">
        <v>0</v>
      </c>
      <c r="CT349" s="92">
        <v>0</v>
      </c>
      <c r="CU349" s="92">
        <v>0</v>
      </c>
      <c r="CV349" s="92">
        <v>0</v>
      </c>
      <c r="CW349" s="92">
        <v>0</v>
      </c>
      <c r="CX349" s="92">
        <v>0</v>
      </c>
      <c r="CY349" s="92">
        <v>0</v>
      </c>
      <c r="CZ349" s="92">
        <v>0</v>
      </c>
      <c r="DA349" s="92">
        <v>0</v>
      </c>
      <c r="DB349" s="92">
        <v>0</v>
      </c>
      <c r="DC349" s="92">
        <v>0</v>
      </c>
      <c r="DD349" s="92">
        <v>0</v>
      </c>
      <c r="DE349" s="92">
        <v>0</v>
      </c>
      <c r="DF349" s="92">
        <v>0</v>
      </c>
      <c r="DG349" s="92">
        <v>0</v>
      </c>
      <c r="DH349" s="92">
        <v>0</v>
      </c>
      <c r="DI349" s="92">
        <v>0</v>
      </c>
      <c r="DJ349" s="92">
        <v>0</v>
      </c>
      <c r="DK349" s="92">
        <v>0</v>
      </c>
      <c r="DL349" s="92">
        <v>0</v>
      </c>
      <c r="DM349" s="92">
        <v>0</v>
      </c>
      <c r="DN349" s="92">
        <v>0</v>
      </c>
      <c r="DO349" s="92">
        <v>0</v>
      </c>
      <c r="DP349" s="92">
        <v>0</v>
      </c>
      <c r="DQ349" s="92">
        <v>0</v>
      </c>
      <c r="DR349" s="92">
        <v>0</v>
      </c>
      <c r="DS349" s="92">
        <v>0</v>
      </c>
      <c r="DT349" s="92">
        <v>0</v>
      </c>
      <c r="DU349" s="92">
        <v>0</v>
      </c>
      <c r="DV349" s="92">
        <v>0</v>
      </c>
      <c r="DW349" s="92">
        <v>0</v>
      </c>
      <c r="DX349" s="92">
        <v>0</v>
      </c>
      <c r="DY349" s="92">
        <v>0</v>
      </c>
      <c r="DZ349" s="92">
        <v>3581.4652900000001</v>
      </c>
      <c r="EA349" s="92">
        <v>0</v>
      </c>
      <c r="EB349" s="92">
        <v>0</v>
      </c>
      <c r="EC349" s="92">
        <v>0</v>
      </c>
      <c r="ED349" s="92">
        <v>0</v>
      </c>
      <c r="EE349" s="92">
        <v>0</v>
      </c>
      <c r="EF349" s="92">
        <v>0</v>
      </c>
      <c r="EG349" s="92">
        <v>0</v>
      </c>
      <c r="EH349" s="92">
        <v>0</v>
      </c>
      <c r="EI349" s="92">
        <v>0</v>
      </c>
      <c r="EJ349" s="92">
        <v>0</v>
      </c>
      <c r="EK349" s="92">
        <v>0</v>
      </c>
      <c r="EL349" s="92">
        <v>0</v>
      </c>
      <c r="EM349" s="92">
        <v>0</v>
      </c>
      <c r="EN349" s="92">
        <v>0</v>
      </c>
      <c r="EO349" s="92">
        <v>0</v>
      </c>
      <c r="EP349" s="92">
        <v>0</v>
      </c>
      <c r="EQ349" s="92">
        <v>0</v>
      </c>
      <c r="ER349" s="92">
        <v>0</v>
      </c>
      <c r="ES349" s="92">
        <v>0</v>
      </c>
      <c r="ET349" s="92">
        <v>0</v>
      </c>
      <c r="EU349" s="92">
        <v>0</v>
      </c>
      <c r="EV349" s="92">
        <v>0</v>
      </c>
      <c r="EW349" s="92">
        <v>0</v>
      </c>
      <c r="EX349" s="92">
        <v>0</v>
      </c>
      <c r="EY349" s="92">
        <v>0</v>
      </c>
      <c r="EZ349" s="92">
        <v>0</v>
      </c>
      <c r="FA349" s="92">
        <v>0</v>
      </c>
      <c r="FB349" s="92">
        <v>0</v>
      </c>
      <c r="FC349" s="92">
        <v>0</v>
      </c>
      <c r="FD349" s="92">
        <v>0</v>
      </c>
      <c r="FE349" s="92">
        <v>0</v>
      </c>
      <c r="FF349" s="92">
        <v>0</v>
      </c>
      <c r="FG349" s="92">
        <v>0</v>
      </c>
      <c r="FH349" s="92">
        <v>0</v>
      </c>
      <c r="FI349" s="92">
        <v>0</v>
      </c>
      <c r="FJ349" s="92">
        <v>0</v>
      </c>
      <c r="FK349" s="92">
        <v>0</v>
      </c>
      <c r="FL349" s="92">
        <v>0</v>
      </c>
      <c r="FM349" s="92">
        <v>0</v>
      </c>
      <c r="FN349" s="92">
        <v>0</v>
      </c>
      <c r="FO349" s="92">
        <v>0</v>
      </c>
      <c r="FP349" s="92">
        <v>0</v>
      </c>
      <c r="FQ349" s="92">
        <v>0</v>
      </c>
      <c r="FR349" s="92">
        <v>0</v>
      </c>
      <c r="FS349" s="92">
        <v>0</v>
      </c>
      <c r="FT349" s="92">
        <v>0</v>
      </c>
      <c r="FU349" s="92">
        <v>0</v>
      </c>
      <c r="FV349" s="92">
        <v>0</v>
      </c>
      <c r="FW349" s="92">
        <v>0</v>
      </c>
      <c r="FX349" s="92">
        <v>0</v>
      </c>
      <c r="FY349" s="92">
        <v>0</v>
      </c>
      <c r="FZ349" s="92">
        <v>0</v>
      </c>
      <c r="GA349" s="92">
        <v>0</v>
      </c>
      <c r="GB349" s="92">
        <v>0</v>
      </c>
      <c r="GC349" s="92">
        <v>0</v>
      </c>
      <c r="GD349" s="92">
        <v>0</v>
      </c>
      <c r="GE349" s="92">
        <v>0</v>
      </c>
      <c r="GF349" s="92">
        <v>0</v>
      </c>
      <c r="GG349" s="92">
        <v>0</v>
      </c>
      <c r="GH349" s="92">
        <v>0</v>
      </c>
      <c r="GI349" s="92">
        <v>0</v>
      </c>
      <c r="GJ349" s="92">
        <v>1</v>
      </c>
      <c r="GK349" s="92">
        <v>0</v>
      </c>
      <c r="GL349" s="92">
        <v>0</v>
      </c>
      <c r="GM349" s="92">
        <v>0</v>
      </c>
      <c r="GN349" s="92">
        <v>0</v>
      </c>
      <c r="GO349" s="92">
        <v>0</v>
      </c>
      <c r="GP349" s="92">
        <v>0</v>
      </c>
      <c r="GQ349" s="92">
        <v>0</v>
      </c>
      <c r="GR349" s="92">
        <v>0</v>
      </c>
      <c r="GS349" s="92">
        <v>0</v>
      </c>
      <c r="GT349" s="92">
        <v>0</v>
      </c>
      <c r="GU349" s="92">
        <v>0</v>
      </c>
      <c r="GV349" s="92">
        <v>0</v>
      </c>
      <c r="GW349" s="92">
        <v>0</v>
      </c>
      <c r="GX349" s="92">
        <v>0</v>
      </c>
      <c r="GY349" s="92">
        <v>0</v>
      </c>
      <c r="GZ349" s="92">
        <v>0</v>
      </c>
      <c r="HA349" s="92">
        <v>0</v>
      </c>
      <c r="HB349" s="92">
        <v>0</v>
      </c>
      <c r="HC349" s="92">
        <v>0</v>
      </c>
      <c r="HD349" s="92">
        <v>0</v>
      </c>
      <c r="HE349" s="92">
        <v>0</v>
      </c>
      <c r="HF349" s="92">
        <v>0</v>
      </c>
      <c r="HG349" s="92">
        <v>0</v>
      </c>
      <c r="HH349" s="92">
        <v>0</v>
      </c>
      <c r="HI349" s="92">
        <v>0</v>
      </c>
      <c r="HJ349" s="92">
        <v>0</v>
      </c>
      <c r="HK349" s="92">
        <v>0</v>
      </c>
      <c r="HL349" s="92">
        <v>0</v>
      </c>
      <c r="HM349" s="92">
        <v>0</v>
      </c>
      <c r="HN349" s="92">
        <v>0</v>
      </c>
      <c r="HO349" s="92">
        <v>0</v>
      </c>
      <c r="HP349" s="92">
        <v>0</v>
      </c>
      <c r="HQ349" s="92">
        <v>0</v>
      </c>
      <c r="HR349" s="92">
        <v>0</v>
      </c>
      <c r="HS349" s="92">
        <v>0</v>
      </c>
      <c r="HT349" s="92">
        <v>0</v>
      </c>
      <c r="HU349" s="92">
        <v>0</v>
      </c>
      <c r="HV349" s="92">
        <v>0</v>
      </c>
      <c r="HW349" s="92">
        <v>0</v>
      </c>
      <c r="HX349" s="92">
        <v>0</v>
      </c>
      <c r="HY349" s="92">
        <v>0</v>
      </c>
      <c r="HZ349" s="92">
        <v>0</v>
      </c>
      <c r="IA349" s="92">
        <v>0</v>
      </c>
      <c r="IB349" s="92">
        <v>0</v>
      </c>
      <c r="IC349" s="92">
        <v>0</v>
      </c>
      <c r="ID349" s="92">
        <v>0</v>
      </c>
      <c r="IE349" s="92">
        <v>0</v>
      </c>
      <c r="IF349" s="92">
        <v>0</v>
      </c>
      <c r="IG349" s="92">
        <v>0</v>
      </c>
      <c r="IH349" s="92">
        <v>0</v>
      </c>
      <c r="II349" s="92">
        <v>0</v>
      </c>
      <c r="IJ349" s="92">
        <v>0</v>
      </c>
      <c r="IK349" s="92">
        <v>0</v>
      </c>
      <c r="IL349" s="92">
        <v>0</v>
      </c>
      <c r="IM349" s="92">
        <v>0</v>
      </c>
      <c r="IN349" s="92">
        <v>0</v>
      </c>
      <c r="IO349" s="92">
        <v>0</v>
      </c>
      <c r="IP349" s="92">
        <v>0</v>
      </c>
      <c r="IQ349" s="92">
        <v>0</v>
      </c>
      <c r="IR349" s="92">
        <v>0</v>
      </c>
      <c r="IS349" s="92">
        <v>0</v>
      </c>
      <c r="IT349" s="92">
        <v>198.80153300000001</v>
      </c>
      <c r="IU349" s="92">
        <v>3581.4652900000001</v>
      </c>
      <c r="IV349" s="92">
        <v>59.991798099999997</v>
      </c>
      <c r="IW349" s="92">
        <v>33</v>
      </c>
      <c r="IX349" s="92">
        <v>5</v>
      </c>
      <c r="IY349" s="92">
        <v>0</v>
      </c>
      <c r="IZ349" s="92">
        <v>1</v>
      </c>
      <c r="JA349" s="92">
        <v>0</v>
      </c>
      <c r="JB349" s="92">
        <v>-68123.326400000005</v>
      </c>
      <c r="JC349" s="92">
        <v>-3781.4192400000002</v>
      </c>
      <c r="JD349" s="92">
        <v>-13.543021700000001</v>
      </c>
      <c r="JE349" s="92">
        <v>-38.5091465</v>
      </c>
      <c r="JF349" s="92">
        <v>-2.13758246</v>
      </c>
      <c r="JG349" s="92">
        <v>5.5230198100000003E-2</v>
      </c>
      <c r="JH349" s="92">
        <v>0.99498748299999995</v>
      </c>
      <c r="JI349" s="92">
        <v>18.015280000000001</v>
      </c>
      <c r="JJ349" s="92">
        <v>59.8061279</v>
      </c>
      <c r="JK349" s="92">
        <v>0</v>
      </c>
      <c r="JL349" s="92">
        <v>0</v>
      </c>
      <c r="JM349" s="92">
        <v>0</v>
      </c>
      <c r="JN349" s="92">
        <v>0</v>
      </c>
      <c r="JO349" s="92">
        <v>0</v>
      </c>
      <c r="JP349" s="92">
        <v>0</v>
      </c>
      <c r="JQ349" s="92">
        <v>0</v>
      </c>
      <c r="JR349" s="92">
        <v>0</v>
      </c>
      <c r="JS349" s="92">
        <v>0</v>
      </c>
      <c r="JT349" s="92">
        <v>0</v>
      </c>
      <c r="JU349" s="92">
        <v>0</v>
      </c>
      <c r="JV349" s="92">
        <v>0</v>
      </c>
      <c r="JW349" s="92">
        <v>0</v>
      </c>
      <c r="JX349" s="92">
        <v>0</v>
      </c>
      <c r="JY349" s="92">
        <v>0</v>
      </c>
      <c r="JZ349" s="92">
        <v>0</v>
      </c>
      <c r="KA349" s="92">
        <v>0</v>
      </c>
      <c r="KB349" s="92">
        <v>0</v>
      </c>
      <c r="KC349" s="92">
        <v>0</v>
      </c>
      <c r="KD349" s="92">
        <v>0</v>
      </c>
      <c r="KE349" s="92">
        <v>0</v>
      </c>
      <c r="KF349" s="92">
        <v>0</v>
      </c>
      <c r="KG349" s="92">
        <v>0</v>
      </c>
      <c r="KH349" s="92">
        <v>0</v>
      </c>
      <c r="KI349" s="92">
        <v>0</v>
      </c>
      <c r="KJ349" s="92">
        <v>0</v>
      </c>
      <c r="KK349" s="92">
        <v>0</v>
      </c>
      <c r="KL349" s="92">
        <v>0</v>
      </c>
      <c r="KM349" s="92">
        <v>0</v>
      </c>
      <c r="KN349" s="92">
        <v>0</v>
      </c>
      <c r="KO349" s="92">
        <v>0</v>
      </c>
      <c r="KP349" s="92">
        <v>0</v>
      </c>
      <c r="KQ349" s="92">
        <v>0</v>
      </c>
      <c r="KR349" s="92">
        <v>0</v>
      </c>
      <c r="KS349" s="92">
        <v>0</v>
      </c>
      <c r="KT349" s="92">
        <v>0</v>
      </c>
      <c r="KU349" s="92">
        <v>0</v>
      </c>
      <c r="KV349" s="92">
        <v>0</v>
      </c>
      <c r="KW349" s="92">
        <v>0</v>
      </c>
      <c r="KX349" s="92">
        <v>0</v>
      </c>
      <c r="KY349" s="92">
        <v>0</v>
      </c>
      <c r="KZ349" s="92">
        <v>0</v>
      </c>
      <c r="LA349" s="92">
        <v>0</v>
      </c>
      <c r="LB349" s="92">
        <v>0</v>
      </c>
      <c r="LC349" s="92">
        <v>0</v>
      </c>
      <c r="LD349" s="92">
        <v>0</v>
      </c>
      <c r="LE349" s="92">
        <v>0</v>
      </c>
      <c r="LF349" s="92">
        <v>0</v>
      </c>
      <c r="LG349" s="92">
        <v>0</v>
      </c>
      <c r="LH349" s="92">
        <v>0</v>
      </c>
      <c r="LI349" s="92">
        <v>0</v>
      </c>
      <c r="LJ349" s="92">
        <v>0</v>
      </c>
      <c r="LK349" s="92">
        <v>0</v>
      </c>
      <c r="LL349" s="92">
        <v>0</v>
      </c>
      <c r="LM349" s="92">
        <v>0</v>
      </c>
      <c r="LN349" s="92">
        <v>0</v>
      </c>
      <c r="LO349" s="92">
        <v>0</v>
      </c>
      <c r="LP349" s="92">
        <v>0</v>
      </c>
      <c r="LQ349" s="92">
        <v>0</v>
      </c>
      <c r="LR349" s="92">
        <v>0</v>
      </c>
      <c r="LS349" s="92">
        <v>0</v>
      </c>
      <c r="LT349" s="92">
        <v>0</v>
      </c>
      <c r="LU349" s="92">
        <v>0</v>
      </c>
      <c r="LV349" s="92">
        <v>0</v>
      </c>
      <c r="LW349" s="92">
        <v>0</v>
      </c>
      <c r="LX349" s="92">
        <v>0</v>
      </c>
      <c r="LY349" s="92">
        <v>0</v>
      </c>
      <c r="LZ349" s="92">
        <v>0</v>
      </c>
      <c r="MA349" s="92">
        <v>0</v>
      </c>
      <c r="MB349" s="92">
        <v>0</v>
      </c>
      <c r="MC349" s="92">
        <v>0</v>
      </c>
      <c r="MD349" s="92">
        <v>0</v>
      </c>
      <c r="ME349" s="92">
        <v>0</v>
      </c>
      <c r="MF349" s="92">
        <v>0</v>
      </c>
      <c r="MG349" s="92">
        <v>0</v>
      </c>
      <c r="MH349" s="92">
        <v>0</v>
      </c>
      <c r="MI349" s="92">
        <v>0</v>
      </c>
      <c r="MJ349" s="92">
        <v>0</v>
      </c>
      <c r="MK349" s="92">
        <v>0</v>
      </c>
      <c r="ML349" s="92">
        <v>0</v>
      </c>
      <c r="MM349" s="92">
        <v>0</v>
      </c>
      <c r="MN349" s="92">
        <v>0</v>
      </c>
      <c r="MO349" s="92">
        <v>0</v>
      </c>
      <c r="MP349" s="92">
        <v>0</v>
      </c>
      <c r="MQ349" s="92">
        <v>0</v>
      </c>
      <c r="MR349" s="92">
        <v>0</v>
      </c>
      <c r="MS349" s="92">
        <v>0</v>
      </c>
      <c r="MT349" s="92">
        <v>0</v>
      </c>
      <c r="MU349" s="92">
        <v>0</v>
      </c>
      <c r="MV349" s="92">
        <v>0</v>
      </c>
      <c r="MW349" s="92">
        <v>0</v>
      </c>
      <c r="MX349" s="92">
        <v>0</v>
      </c>
      <c r="MY349" s="92">
        <v>0</v>
      </c>
      <c r="MZ349" s="92">
        <v>0</v>
      </c>
      <c r="NA349" s="92">
        <v>0</v>
      </c>
      <c r="NB349" s="92">
        <v>0</v>
      </c>
      <c r="NC349" s="92">
        <v>0</v>
      </c>
      <c r="ND349" s="92">
        <v>0</v>
      </c>
      <c r="NE349" s="92">
        <v>0</v>
      </c>
      <c r="NF349" s="92">
        <v>0</v>
      </c>
      <c r="NG349" s="92">
        <v>0</v>
      </c>
      <c r="NH349" s="92">
        <v>0</v>
      </c>
      <c r="NI349" s="92">
        <v>0</v>
      </c>
      <c r="NJ349" s="92">
        <v>0</v>
      </c>
      <c r="NK349" s="92">
        <v>0</v>
      </c>
      <c r="NL349" s="92">
        <v>0</v>
      </c>
      <c r="NM349" s="92">
        <v>0</v>
      </c>
      <c r="NN349" s="92">
        <v>0</v>
      </c>
      <c r="NO349" s="92">
        <v>0</v>
      </c>
      <c r="NP349" s="92">
        <v>0</v>
      </c>
      <c r="NQ349" s="92">
        <v>0</v>
      </c>
      <c r="NR349" s="92">
        <v>0</v>
      </c>
      <c r="NS349" s="92">
        <v>0</v>
      </c>
      <c r="NT349" s="92">
        <v>0</v>
      </c>
      <c r="NU349" s="92">
        <v>0</v>
      </c>
      <c r="NV349" s="92">
        <v>0</v>
      </c>
      <c r="NW349" s="92">
        <v>0</v>
      </c>
      <c r="NX349" s="92">
        <v>0</v>
      </c>
      <c r="NY349" s="92">
        <v>0</v>
      </c>
      <c r="NZ349" s="92">
        <v>0</v>
      </c>
      <c r="OA349" s="92">
        <v>0</v>
      </c>
      <c r="OB349" s="92">
        <v>0</v>
      </c>
      <c r="OC349" s="92">
        <v>0</v>
      </c>
      <c r="OD349" s="92">
        <v>0</v>
      </c>
      <c r="OE349" s="92">
        <v>0</v>
      </c>
      <c r="OF349" s="92">
        <v>0</v>
      </c>
      <c r="OG349" s="92">
        <v>0</v>
      </c>
      <c r="OH349" s="92">
        <v>0</v>
      </c>
      <c r="OI349" s="92">
        <v>0</v>
      </c>
      <c r="OJ349" s="92">
        <v>0</v>
      </c>
      <c r="OK349" s="92">
        <v>0</v>
      </c>
      <c r="OL349" s="92">
        <v>0</v>
      </c>
      <c r="OM349" s="92">
        <v>0</v>
      </c>
      <c r="ON349" s="92">
        <v>0</v>
      </c>
      <c r="OO349" s="92">
        <v>0</v>
      </c>
      <c r="OP349" s="92">
        <v>0</v>
      </c>
      <c r="OQ349" s="92">
        <v>0</v>
      </c>
      <c r="OR349" s="92">
        <v>0</v>
      </c>
      <c r="OS349" s="92">
        <v>0</v>
      </c>
      <c r="OT349" s="92">
        <v>0</v>
      </c>
      <c r="OU349" s="92">
        <v>0</v>
      </c>
      <c r="OV349" s="92">
        <v>0</v>
      </c>
      <c r="OW349" s="92">
        <v>0</v>
      </c>
      <c r="OX349" s="92">
        <v>0</v>
      </c>
      <c r="OY349" s="92">
        <v>0</v>
      </c>
      <c r="OZ349" s="92">
        <v>0</v>
      </c>
      <c r="PA349" s="92">
        <v>0</v>
      </c>
      <c r="PB349" s="92">
        <v>0</v>
      </c>
      <c r="PC349" s="92">
        <v>0</v>
      </c>
      <c r="PD349" s="92">
        <v>0</v>
      </c>
      <c r="PE349" s="92">
        <v>0</v>
      </c>
      <c r="PF349" s="92">
        <v>0</v>
      </c>
      <c r="PG349" s="92">
        <v>0</v>
      </c>
      <c r="PH349" s="92">
        <v>0</v>
      </c>
      <c r="PI349" s="92">
        <v>0</v>
      </c>
      <c r="PJ349" s="92">
        <v>0</v>
      </c>
      <c r="PK349" s="92">
        <v>0</v>
      </c>
      <c r="PL349" s="92">
        <v>0</v>
      </c>
      <c r="PM349" s="92">
        <v>0</v>
      </c>
      <c r="PN349" s="92">
        <v>0</v>
      </c>
      <c r="PO349" s="92">
        <v>0</v>
      </c>
      <c r="PP349" s="92">
        <v>0</v>
      </c>
      <c r="PQ349" s="92">
        <v>0</v>
      </c>
      <c r="PR349" s="92">
        <v>0</v>
      </c>
      <c r="PS349" s="92">
        <v>0</v>
      </c>
      <c r="PT349" s="92">
        <v>0</v>
      </c>
      <c r="PU349" s="92">
        <v>0</v>
      </c>
      <c r="PV349" s="92">
        <v>0</v>
      </c>
      <c r="PW349" s="92">
        <v>0</v>
      </c>
      <c r="PX349" s="92">
        <v>0</v>
      </c>
      <c r="PY349" s="92">
        <v>0</v>
      </c>
      <c r="PZ349" s="92">
        <v>0</v>
      </c>
      <c r="QA349" s="92">
        <v>0</v>
      </c>
      <c r="QB349" s="92">
        <v>0</v>
      </c>
      <c r="QC349" s="92">
        <v>0</v>
      </c>
      <c r="QD349" s="92">
        <v>0</v>
      </c>
      <c r="QE349" s="92">
        <v>0</v>
      </c>
      <c r="QF349" s="92">
        <v>0</v>
      </c>
      <c r="QG349" s="92">
        <v>0</v>
      </c>
      <c r="QH349" s="92">
        <v>0</v>
      </c>
      <c r="QI349" s="92">
        <v>0</v>
      </c>
      <c r="QJ349" s="92">
        <v>0</v>
      </c>
      <c r="QK349" s="92">
        <v>0</v>
      </c>
      <c r="QL349" s="92">
        <v>0</v>
      </c>
      <c r="QM349" s="92">
        <v>0</v>
      </c>
      <c r="QN349" s="92">
        <v>0</v>
      </c>
      <c r="QO349" s="92">
        <v>0</v>
      </c>
      <c r="QP349" s="92">
        <v>0</v>
      </c>
      <c r="QQ349" s="92">
        <v>0</v>
      </c>
      <c r="QR349" s="92">
        <v>0</v>
      </c>
      <c r="QS349" s="92">
        <v>0</v>
      </c>
      <c r="QT349" s="92">
        <v>0</v>
      </c>
      <c r="QU349" s="92">
        <v>0</v>
      </c>
      <c r="QV349" s="92">
        <v>0</v>
      </c>
      <c r="QW349" s="92">
        <v>0</v>
      </c>
      <c r="QX349" s="92">
        <v>0</v>
      </c>
      <c r="QY349" s="92">
        <v>0</v>
      </c>
      <c r="QZ349" s="92">
        <v>0</v>
      </c>
      <c r="RA349" s="92">
        <v>0</v>
      </c>
      <c r="RB349" s="92">
        <v>0</v>
      </c>
      <c r="RC349" s="92">
        <v>0</v>
      </c>
      <c r="RD349" s="92">
        <v>0</v>
      </c>
      <c r="RE349" s="92">
        <v>0</v>
      </c>
      <c r="RF349" s="92">
        <v>0</v>
      </c>
      <c r="RG349" s="92">
        <v>0</v>
      </c>
      <c r="RH349" s="92">
        <v>0</v>
      </c>
      <c r="RI349" s="92">
        <v>0</v>
      </c>
      <c r="RJ349" s="92">
        <v>0</v>
      </c>
      <c r="RK349" s="92">
        <v>0</v>
      </c>
      <c r="RL349" s="92">
        <v>0</v>
      </c>
      <c r="RM349" s="92">
        <v>0</v>
      </c>
      <c r="RN349" s="92">
        <v>0</v>
      </c>
      <c r="RO349" s="92">
        <v>0</v>
      </c>
      <c r="RP349" s="92">
        <v>0</v>
      </c>
      <c r="RQ349" s="92">
        <v>0</v>
      </c>
      <c r="RR349" s="92">
        <v>0</v>
      </c>
      <c r="RS349" s="92">
        <v>0</v>
      </c>
      <c r="RT349" s="92">
        <v>0</v>
      </c>
      <c r="RU349" s="92">
        <v>0</v>
      </c>
      <c r="RV349" s="92">
        <v>0</v>
      </c>
      <c r="RW349" s="92">
        <v>0</v>
      </c>
      <c r="RX349" s="92">
        <v>0</v>
      </c>
      <c r="RY349" s="92">
        <v>0</v>
      </c>
      <c r="RZ349" s="92">
        <v>0</v>
      </c>
      <c r="SA349" s="92">
        <v>0</v>
      </c>
      <c r="SB349" s="92">
        <v>0</v>
      </c>
      <c r="SC349" s="92">
        <v>0</v>
      </c>
      <c r="SD349" s="92">
        <v>0</v>
      </c>
      <c r="SE349" s="92">
        <v>0</v>
      </c>
      <c r="SF349" s="92">
        <v>0</v>
      </c>
      <c r="SG349" s="92">
        <v>0</v>
      </c>
      <c r="SH349" s="92">
        <v>0</v>
      </c>
      <c r="SI349" s="92">
        <v>0</v>
      </c>
      <c r="SJ349" s="92">
        <v>0</v>
      </c>
      <c r="SK349" s="92">
        <v>0</v>
      </c>
      <c r="SL349" s="92">
        <v>0</v>
      </c>
      <c r="SM349" s="92">
        <v>0</v>
      </c>
      <c r="SN349" s="92">
        <v>0</v>
      </c>
      <c r="SO349" s="92">
        <v>0</v>
      </c>
      <c r="SP349" s="92">
        <v>0</v>
      </c>
      <c r="SQ349" s="92">
        <v>0</v>
      </c>
      <c r="SR349" s="92">
        <v>0</v>
      </c>
      <c r="SS349" s="92">
        <v>0</v>
      </c>
      <c r="ST349" s="92">
        <v>0</v>
      </c>
      <c r="SU349" s="92">
        <v>0</v>
      </c>
      <c r="SV349" s="92">
        <v>0</v>
      </c>
      <c r="SW349" s="92">
        <v>0</v>
      </c>
      <c r="SX349" s="92">
        <v>0</v>
      </c>
      <c r="SY349" s="92">
        <v>0</v>
      </c>
      <c r="SZ349" s="92">
        <v>0</v>
      </c>
      <c r="TA349" s="92">
        <v>0</v>
      </c>
      <c r="TB349" s="92">
        <v>0</v>
      </c>
      <c r="TC349" s="92">
        <v>5</v>
      </c>
      <c r="TD349" s="92">
        <v>0</v>
      </c>
      <c r="TE349" s="92">
        <v>0</v>
      </c>
      <c r="TF349" s="92">
        <v>0</v>
      </c>
      <c r="TG349" s="92">
        <v>0</v>
      </c>
      <c r="TH349" s="92">
        <v>0</v>
      </c>
      <c r="TI349" s="92">
        <v>0</v>
      </c>
      <c r="TJ349" s="92">
        <v>0</v>
      </c>
      <c r="TK349" s="92">
        <v>0</v>
      </c>
      <c r="TL349" s="92">
        <v>0</v>
      </c>
      <c r="TM349" s="92">
        <v>0</v>
      </c>
      <c r="TN349" s="92">
        <v>0</v>
      </c>
      <c r="TO349" s="92">
        <v>0</v>
      </c>
      <c r="TP349" s="92">
        <v>0</v>
      </c>
      <c r="TQ349" s="92">
        <v>-15783736.4915</v>
      </c>
      <c r="TR349" s="92">
        <v>0</v>
      </c>
      <c r="TS349" s="92">
        <v>0</v>
      </c>
      <c r="TT349" s="92">
        <v>0</v>
      </c>
      <c r="TU349" s="92">
        <v>0</v>
      </c>
      <c r="TV349" s="92">
        <v>0</v>
      </c>
      <c r="TW349" s="92">
        <v>0</v>
      </c>
      <c r="TX349" s="92">
        <v>0</v>
      </c>
      <c r="TY349" s="92">
        <v>0</v>
      </c>
      <c r="TZ349" s="92">
        <v>0</v>
      </c>
      <c r="UA349" s="92">
        <v>0</v>
      </c>
      <c r="UB349" s="92">
        <v>0</v>
      </c>
      <c r="UC349" s="92">
        <v>0</v>
      </c>
      <c r="UD349" s="92">
        <v>0</v>
      </c>
      <c r="UE349" s="92">
        <v>0</v>
      </c>
      <c r="UF349" s="92">
        <v>0</v>
      </c>
      <c r="UG349" s="92">
        <v>0</v>
      </c>
      <c r="UH349" s="92">
        <v>0</v>
      </c>
      <c r="UI349" s="92">
        <v>0</v>
      </c>
      <c r="UJ349" s="92">
        <v>0</v>
      </c>
      <c r="UK349" s="92">
        <v>0</v>
      </c>
      <c r="UL349" s="92">
        <v>0</v>
      </c>
      <c r="UM349" s="92">
        <v>0</v>
      </c>
      <c r="UN349" s="92">
        <v>0</v>
      </c>
      <c r="UO349" s="92">
        <v>0</v>
      </c>
      <c r="UP349" s="92">
        <v>0</v>
      </c>
      <c r="UQ349" s="92">
        <v>0</v>
      </c>
      <c r="UR349" s="92">
        <v>0</v>
      </c>
      <c r="US349" s="92">
        <v>0</v>
      </c>
      <c r="UT349" s="92">
        <v>0</v>
      </c>
      <c r="UU349" s="92">
        <v>0</v>
      </c>
      <c r="UV349" s="92">
        <v>0</v>
      </c>
      <c r="UW349" s="92">
        <v>0</v>
      </c>
      <c r="UX349" s="92">
        <v>0</v>
      </c>
      <c r="UY349" s="92">
        <v>0</v>
      </c>
      <c r="UZ349" s="92">
        <v>0</v>
      </c>
      <c r="VA349" s="92">
        <v>0</v>
      </c>
      <c r="VB349" s="92">
        <v>0</v>
      </c>
      <c r="VC349" s="92">
        <v>0</v>
      </c>
      <c r="VD349" s="92">
        <v>0</v>
      </c>
      <c r="VE349" s="92">
        <v>0</v>
      </c>
      <c r="VF349" s="92">
        <v>0</v>
      </c>
      <c r="VG349" s="92">
        <v>0</v>
      </c>
      <c r="VH349" s="92">
        <v>0</v>
      </c>
      <c r="VI349" s="92">
        <v>0</v>
      </c>
      <c r="VJ349" s="92">
        <v>0</v>
      </c>
      <c r="VK349" s="92">
        <v>0</v>
      </c>
      <c r="VL349" s="92">
        <v>0</v>
      </c>
      <c r="VM349" s="92">
        <v>0</v>
      </c>
      <c r="VN349" s="92">
        <v>0</v>
      </c>
      <c r="VO349" s="92">
        <v>0</v>
      </c>
      <c r="VP349" s="92">
        <v>0</v>
      </c>
      <c r="VQ349" s="92">
        <v>0</v>
      </c>
      <c r="VR349" s="92">
        <v>0</v>
      </c>
      <c r="VS349" s="92">
        <v>0</v>
      </c>
      <c r="VT349" s="92">
        <v>0</v>
      </c>
      <c r="VU349" s="92">
        <v>0</v>
      </c>
      <c r="VV349" s="92">
        <v>0</v>
      </c>
      <c r="VW349" s="92">
        <v>0</v>
      </c>
      <c r="VX349" s="92">
        <v>0</v>
      </c>
      <c r="VY349" s="92">
        <v>0</v>
      </c>
      <c r="VZ349" s="92">
        <v>0</v>
      </c>
      <c r="WA349" s="92">
        <v>0</v>
      </c>
      <c r="WB349" s="92">
        <v>0</v>
      </c>
      <c r="WC349" s="92">
        <v>0</v>
      </c>
    </row>
    <row r="350" spans="2:601" ht="13.5" customHeight="1">
      <c r="B350" s="851" t="s">
        <v>2479</v>
      </c>
      <c r="C350" s="92">
        <v>0</v>
      </c>
      <c r="D350" s="92">
        <v>895.36632199999997</v>
      </c>
      <c r="E350" s="92">
        <v>-2.8461631399999998</v>
      </c>
      <c r="F350" s="92">
        <v>0</v>
      </c>
      <c r="G350" s="92">
        <v>0</v>
      </c>
      <c r="H350" s="92">
        <v>0</v>
      </c>
      <c r="I350" s="92">
        <v>0</v>
      </c>
      <c r="J350" s="92">
        <v>0</v>
      </c>
      <c r="K350" s="92">
        <v>0</v>
      </c>
      <c r="L350" s="92">
        <v>0</v>
      </c>
      <c r="M350" s="92">
        <v>0</v>
      </c>
      <c r="N350" s="92">
        <v>0</v>
      </c>
      <c r="O350" s="92">
        <v>0</v>
      </c>
      <c r="P350" s="92">
        <v>0</v>
      </c>
      <c r="Q350" s="92">
        <v>0</v>
      </c>
      <c r="R350" s="92">
        <v>0</v>
      </c>
      <c r="S350" s="92">
        <v>0</v>
      </c>
      <c r="T350" s="92">
        <v>0</v>
      </c>
      <c r="U350" s="92">
        <v>0</v>
      </c>
      <c r="V350" s="92">
        <v>0</v>
      </c>
      <c r="W350" s="92">
        <v>0</v>
      </c>
      <c r="X350" s="92">
        <v>0</v>
      </c>
      <c r="Y350" s="92">
        <v>0</v>
      </c>
      <c r="Z350" s="92">
        <v>0</v>
      </c>
      <c r="AA350" s="92">
        <v>0</v>
      </c>
      <c r="AB350" s="92">
        <v>0</v>
      </c>
      <c r="AC350" s="92">
        <v>0</v>
      </c>
      <c r="AD350" s="92">
        <v>0</v>
      </c>
      <c r="AE350" s="92">
        <v>0</v>
      </c>
      <c r="AF350" s="92">
        <v>0</v>
      </c>
      <c r="AG350" s="92">
        <v>0</v>
      </c>
      <c r="AH350" s="92">
        <v>0</v>
      </c>
      <c r="AI350" s="92">
        <v>0</v>
      </c>
      <c r="AJ350" s="92">
        <v>0</v>
      </c>
      <c r="AK350" s="92">
        <v>0</v>
      </c>
      <c r="AL350" s="92">
        <v>0</v>
      </c>
      <c r="AM350" s="92">
        <v>0</v>
      </c>
      <c r="AN350" s="92">
        <v>0</v>
      </c>
      <c r="AO350" s="92">
        <v>0</v>
      </c>
      <c r="AP350" s="92">
        <v>0</v>
      </c>
      <c r="AQ350" s="92">
        <v>0</v>
      </c>
      <c r="AR350" s="92">
        <v>0</v>
      </c>
      <c r="AS350" s="92">
        <v>0</v>
      </c>
      <c r="AT350" s="92">
        <v>0</v>
      </c>
      <c r="AU350" s="92">
        <v>0</v>
      </c>
      <c r="AV350" s="92">
        <v>0</v>
      </c>
      <c r="AW350" s="92">
        <v>0</v>
      </c>
      <c r="AX350" s="92">
        <v>0</v>
      </c>
      <c r="AY350" s="92">
        <v>0</v>
      </c>
      <c r="AZ350" s="92">
        <v>0</v>
      </c>
      <c r="BA350" s="92">
        <v>0</v>
      </c>
      <c r="BB350" s="92">
        <v>0</v>
      </c>
      <c r="BC350" s="92">
        <v>0</v>
      </c>
      <c r="BD350" s="92">
        <v>0</v>
      </c>
      <c r="BE350" s="92">
        <v>0</v>
      </c>
      <c r="BF350" s="92">
        <v>0</v>
      </c>
      <c r="BG350" s="92">
        <v>0</v>
      </c>
      <c r="BH350" s="92">
        <v>0</v>
      </c>
      <c r="BI350" s="92">
        <v>0</v>
      </c>
      <c r="BJ350" s="92">
        <v>0</v>
      </c>
      <c r="BK350" s="92">
        <v>0</v>
      </c>
      <c r="BL350" s="92">
        <v>0</v>
      </c>
      <c r="BM350" s="92">
        <v>0</v>
      </c>
      <c r="BN350" s="92">
        <v>0</v>
      </c>
      <c r="BO350" s="92">
        <v>0</v>
      </c>
      <c r="BP350" s="92">
        <v>0</v>
      </c>
      <c r="BQ350" s="92">
        <v>0</v>
      </c>
      <c r="BR350" s="92">
        <v>0</v>
      </c>
      <c r="BS350" s="92">
        <v>0</v>
      </c>
      <c r="BT350" s="92">
        <v>0</v>
      </c>
      <c r="BU350" s="92">
        <v>0</v>
      </c>
      <c r="BV350" s="92">
        <v>0</v>
      </c>
      <c r="BW350" s="92">
        <v>0</v>
      </c>
      <c r="BX350" s="92">
        <v>0</v>
      </c>
      <c r="BY350" s="92">
        <v>0</v>
      </c>
      <c r="BZ350" s="92">
        <v>0</v>
      </c>
      <c r="CA350" s="92">
        <v>0</v>
      </c>
      <c r="CB350" s="92">
        <v>0</v>
      </c>
      <c r="CC350" s="92">
        <v>0</v>
      </c>
      <c r="CD350" s="92">
        <v>0</v>
      </c>
      <c r="CE350" s="92">
        <v>0</v>
      </c>
      <c r="CF350" s="92">
        <v>0</v>
      </c>
      <c r="CG350" s="92">
        <v>0</v>
      </c>
      <c r="CH350" s="92">
        <v>0</v>
      </c>
      <c r="CI350" s="92">
        <v>0</v>
      </c>
      <c r="CJ350" s="92">
        <v>0</v>
      </c>
      <c r="CK350" s="92">
        <v>0</v>
      </c>
      <c r="CL350" s="92">
        <v>0</v>
      </c>
      <c r="CM350" s="92">
        <v>0</v>
      </c>
      <c r="CN350" s="92">
        <v>0</v>
      </c>
      <c r="CO350" s="92">
        <v>0</v>
      </c>
      <c r="CP350" s="92">
        <v>0</v>
      </c>
      <c r="CQ350" s="92">
        <v>0</v>
      </c>
      <c r="CR350" s="92">
        <v>0</v>
      </c>
      <c r="CS350" s="92">
        <v>0</v>
      </c>
      <c r="CT350" s="92">
        <v>0</v>
      </c>
      <c r="CU350" s="92">
        <v>0</v>
      </c>
      <c r="CV350" s="92">
        <v>0</v>
      </c>
      <c r="CW350" s="92">
        <v>0</v>
      </c>
      <c r="CX350" s="92">
        <v>0</v>
      </c>
      <c r="CY350" s="92">
        <v>0</v>
      </c>
      <c r="CZ350" s="92">
        <v>0</v>
      </c>
      <c r="DA350" s="92">
        <v>0</v>
      </c>
      <c r="DB350" s="92">
        <v>0</v>
      </c>
      <c r="DC350" s="92">
        <v>0</v>
      </c>
      <c r="DD350" s="92">
        <v>0</v>
      </c>
      <c r="DE350" s="92">
        <v>0</v>
      </c>
      <c r="DF350" s="92">
        <v>0</v>
      </c>
      <c r="DG350" s="92">
        <v>0</v>
      </c>
      <c r="DH350" s="92">
        <v>0</v>
      </c>
      <c r="DI350" s="92">
        <v>0</v>
      </c>
      <c r="DJ350" s="92">
        <v>0</v>
      </c>
      <c r="DK350" s="92">
        <v>0</v>
      </c>
      <c r="DL350" s="92">
        <v>0</v>
      </c>
      <c r="DM350" s="92">
        <v>0</v>
      </c>
      <c r="DN350" s="92">
        <v>0</v>
      </c>
      <c r="DO350" s="92">
        <v>0</v>
      </c>
      <c r="DP350" s="92">
        <v>0</v>
      </c>
      <c r="DQ350" s="92">
        <v>0</v>
      </c>
      <c r="DR350" s="92">
        <v>0</v>
      </c>
      <c r="DS350" s="92">
        <v>0</v>
      </c>
      <c r="DT350" s="92">
        <v>0</v>
      </c>
      <c r="DU350" s="92">
        <v>0</v>
      </c>
      <c r="DV350" s="92">
        <v>0</v>
      </c>
      <c r="DW350" s="92">
        <v>0</v>
      </c>
      <c r="DX350" s="92">
        <v>0</v>
      </c>
      <c r="DY350" s="92">
        <v>0</v>
      </c>
      <c r="DZ350" s="92">
        <v>0</v>
      </c>
      <c r="EA350" s="92">
        <v>0</v>
      </c>
      <c r="EB350" s="92">
        <v>0</v>
      </c>
      <c r="EC350" s="92">
        <v>0</v>
      </c>
      <c r="ED350" s="92">
        <v>0</v>
      </c>
      <c r="EE350" s="92">
        <v>0</v>
      </c>
      <c r="EF350" s="92">
        <v>0</v>
      </c>
      <c r="EG350" s="92">
        <v>0</v>
      </c>
      <c r="EH350" s="92">
        <v>0</v>
      </c>
      <c r="EI350" s="92">
        <v>0</v>
      </c>
      <c r="EJ350" s="92">
        <v>0</v>
      </c>
      <c r="EK350" s="92">
        <v>0</v>
      </c>
      <c r="EL350" s="92">
        <v>0</v>
      </c>
      <c r="EM350" s="92">
        <v>0</v>
      </c>
      <c r="EN350" s="92">
        <v>0</v>
      </c>
      <c r="EO350" s="92">
        <v>0</v>
      </c>
      <c r="EP350" s="92">
        <v>0</v>
      </c>
      <c r="EQ350" s="92">
        <v>0</v>
      </c>
      <c r="ER350" s="92">
        <v>0</v>
      </c>
      <c r="ES350" s="92">
        <v>0</v>
      </c>
      <c r="ET350" s="92">
        <v>0</v>
      </c>
      <c r="EU350" s="92">
        <v>0</v>
      </c>
      <c r="EV350" s="92">
        <v>0</v>
      </c>
      <c r="EW350" s="92">
        <v>0</v>
      </c>
      <c r="EX350" s="92">
        <v>0</v>
      </c>
      <c r="EY350" s="92">
        <v>0</v>
      </c>
      <c r="EZ350" s="92">
        <v>0</v>
      </c>
      <c r="FA350" s="92">
        <v>0</v>
      </c>
      <c r="FB350" s="92">
        <v>0</v>
      </c>
      <c r="FC350" s="92">
        <v>0</v>
      </c>
      <c r="FD350" s="92">
        <v>0</v>
      </c>
      <c r="FE350" s="92">
        <v>0</v>
      </c>
      <c r="FF350" s="92">
        <v>0</v>
      </c>
      <c r="FG350" s="92">
        <v>0</v>
      </c>
      <c r="FH350" s="92">
        <v>0</v>
      </c>
      <c r="FI350" s="92">
        <v>0</v>
      </c>
      <c r="FJ350" s="92">
        <v>0</v>
      </c>
      <c r="FK350" s="92">
        <v>0</v>
      </c>
      <c r="FL350" s="92">
        <v>0</v>
      </c>
      <c r="FM350" s="92">
        <v>0</v>
      </c>
      <c r="FN350" s="92">
        <v>0</v>
      </c>
      <c r="FO350" s="92">
        <v>0</v>
      </c>
      <c r="FP350" s="92">
        <v>0</v>
      </c>
      <c r="FQ350" s="92">
        <v>0</v>
      </c>
      <c r="FR350" s="92">
        <v>0</v>
      </c>
      <c r="FS350" s="92">
        <v>0</v>
      </c>
      <c r="FT350" s="92">
        <v>0</v>
      </c>
      <c r="FU350" s="92">
        <v>0</v>
      </c>
      <c r="FV350" s="92">
        <v>0</v>
      </c>
      <c r="FW350" s="92">
        <v>0</v>
      </c>
      <c r="FX350" s="92">
        <v>0</v>
      </c>
      <c r="FY350" s="92">
        <v>0</v>
      </c>
      <c r="FZ350" s="92">
        <v>0</v>
      </c>
      <c r="GA350" s="92">
        <v>0</v>
      </c>
      <c r="GB350" s="92">
        <v>0</v>
      </c>
      <c r="GC350" s="92">
        <v>0</v>
      </c>
      <c r="GD350" s="92">
        <v>0</v>
      </c>
      <c r="GE350" s="92">
        <v>0</v>
      </c>
      <c r="GF350" s="92">
        <v>0</v>
      </c>
      <c r="GG350" s="92">
        <v>0</v>
      </c>
      <c r="GH350" s="92">
        <v>0</v>
      </c>
      <c r="GI350" s="92">
        <v>0</v>
      </c>
      <c r="GJ350" s="92">
        <v>0</v>
      </c>
      <c r="GK350" s="92">
        <v>0</v>
      </c>
      <c r="GL350" s="92">
        <v>0</v>
      </c>
      <c r="GM350" s="92">
        <v>0</v>
      </c>
      <c r="GN350" s="92">
        <v>0</v>
      </c>
      <c r="GO350" s="92">
        <v>0</v>
      </c>
      <c r="GP350" s="92">
        <v>0</v>
      </c>
      <c r="GQ350" s="92">
        <v>0</v>
      </c>
      <c r="GR350" s="92">
        <v>0</v>
      </c>
      <c r="GS350" s="92">
        <v>0</v>
      </c>
      <c r="GT350" s="92">
        <v>0</v>
      </c>
      <c r="GU350" s="92">
        <v>0</v>
      </c>
      <c r="GV350" s="92">
        <v>0</v>
      </c>
      <c r="GW350" s="92">
        <v>0</v>
      </c>
      <c r="GX350" s="92">
        <v>0</v>
      </c>
      <c r="GY350" s="92">
        <v>0</v>
      </c>
      <c r="GZ350" s="92">
        <v>0</v>
      </c>
      <c r="HA350" s="92">
        <v>0</v>
      </c>
      <c r="HB350" s="92">
        <v>0</v>
      </c>
      <c r="HC350" s="92">
        <v>0</v>
      </c>
      <c r="HD350" s="92">
        <v>0</v>
      </c>
      <c r="HE350" s="92">
        <v>0</v>
      </c>
      <c r="HF350" s="92">
        <v>0</v>
      </c>
      <c r="HG350" s="92">
        <v>0</v>
      </c>
      <c r="HH350" s="92">
        <v>0</v>
      </c>
      <c r="HI350" s="92">
        <v>0</v>
      </c>
      <c r="HJ350" s="92">
        <v>0</v>
      </c>
      <c r="HK350" s="92">
        <v>0</v>
      </c>
      <c r="HL350" s="92">
        <v>0</v>
      </c>
      <c r="HM350" s="92">
        <v>0</v>
      </c>
      <c r="HN350" s="92">
        <v>0</v>
      </c>
      <c r="HO350" s="92">
        <v>0</v>
      </c>
      <c r="HP350" s="92">
        <v>0</v>
      </c>
      <c r="HQ350" s="92">
        <v>0</v>
      </c>
      <c r="HR350" s="92">
        <v>0</v>
      </c>
      <c r="HS350" s="92">
        <v>0</v>
      </c>
      <c r="HT350" s="92">
        <v>0</v>
      </c>
      <c r="HU350" s="92">
        <v>0</v>
      </c>
      <c r="HV350" s="92">
        <v>0</v>
      </c>
      <c r="HW350" s="92">
        <v>0</v>
      </c>
      <c r="HX350" s="92">
        <v>0</v>
      </c>
      <c r="HY350" s="92">
        <v>0</v>
      </c>
      <c r="HZ350" s="92">
        <v>0</v>
      </c>
      <c r="IA350" s="92">
        <v>0</v>
      </c>
      <c r="IB350" s="92">
        <v>0</v>
      </c>
      <c r="IC350" s="92">
        <v>0</v>
      </c>
      <c r="ID350" s="92">
        <v>0</v>
      </c>
      <c r="IE350" s="92">
        <v>0</v>
      </c>
      <c r="IF350" s="92">
        <v>0</v>
      </c>
      <c r="IG350" s="92">
        <v>0</v>
      </c>
      <c r="IH350" s="92">
        <v>0</v>
      </c>
      <c r="II350" s="92">
        <v>0</v>
      </c>
      <c r="IJ350" s="92">
        <v>0</v>
      </c>
      <c r="IK350" s="92">
        <v>0</v>
      </c>
      <c r="IL350" s="92">
        <v>0</v>
      </c>
      <c r="IM350" s="92">
        <v>0</v>
      </c>
      <c r="IN350" s="92">
        <v>0</v>
      </c>
      <c r="IO350" s="92">
        <v>0</v>
      </c>
      <c r="IP350" s="92">
        <v>0</v>
      </c>
      <c r="IQ350" s="92">
        <v>0</v>
      </c>
      <c r="IR350" s="92">
        <v>0</v>
      </c>
      <c r="IS350" s="92">
        <v>0</v>
      </c>
      <c r="IT350" s="92">
        <v>0</v>
      </c>
      <c r="IU350" s="92">
        <v>0</v>
      </c>
      <c r="IV350" s="92">
        <v>0</v>
      </c>
      <c r="IW350" s="92">
        <v>25</v>
      </c>
      <c r="IX350" s="92">
        <v>1</v>
      </c>
      <c r="IY350" s="92">
        <v>0</v>
      </c>
      <c r="IZ350" s="92">
        <v>0</v>
      </c>
      <c r="JA350" s="92">
        <v>0</v>
      </c>
      <c r="JB350" s="92">
        <v>0</v>
      </c>
      <c r="JC350" s="92">
        <v>0</v>
      </c>
      <c r="JD350" s="92">
        <v>0</v>
      </c>
      <c r="JE350" s="92">
        <v>0</v>
      </c>
      <c r="JF350" s="92">
        <v>0</v>
      </c>
      <c r="JG350" s="92">
        <v>0</v>
      </c>
      <c r="JH350" s="92">
        <v>0</v>
      </c>
      <c r="JI350" s="92">
        <v>18.015280000000001</v>
      </c>
      <c r="JJ350" s="92">
        <v>0</v>
      </c>
      <c r="JK350" s="92">
        <v>0</v>
      </c>
      <c r="JL350" s="92">
        <v>0</v>
      </c>
      <c r="JM350" s="92">
        <v>0</v>
      </c>
      <c r="JN350" s="92">
        <v>0</v>
      </c>
      <c r="JO350" s="92">
        <v>0</v>
      </c>
      <c r="JP350" s="92">
        <v>0</v>
      </c>
      <c r="JQ350" s="92">
        <v>0</v>
      </c>
      <c r="JR350" s="92">
        <v>0</v>
      </c>
      <c r="JS350" s="92">
        <v>0</v>
      </c>
      <c r="JT350" s="92">
        <v>0</v>
      </c>
      <c r="JU350" s="92">
        <v>0</v>
      </c>
      <c r="JV350" s="92">
        <v>0</v>
      </c>
      <c r="JW350" s="92">
        <v>0</v>
      </c>
      <c r="JX350" s="92">
        <v>0</v>
      </c>
      <c r="JY350" s="92">
        <v>0</v>
      </c>
      <c r="JZ350" s="92">
        <v>0</v>
      </c>
      <c r="KA350" s="92">
        <v>0</v>
      </c>
      <c r="KB350" s="92">
        <v>0</v>
      </c>
      <c r="KC350" s="92">
        <v>0</v>
      </c>
      <c r="KD350" s="92">
        <v>0</v>
      </c>
      <c r="KE350" s="92">
        <v>0</v>
      </c>
      <c r="KF350" s="92">
        <v>0</v>
      </c>
      <c r="KG350" s="92">
        <v>0</v>
      </c>
      <c r="KH350" s="92">
        <v>0</v>
      </c>
      <c r="KI350" s="92">
        <v>0</v>
      </c>
      <c r="KJ350" s="92">
        <v>0</v>
      </c>
      <c r="KK350" s="92">
        <v>0</v>
      </c>
      <c r="KL350" s="92">
        <v>0</v>
      </c>
      <c r="KM350" s="92">
        <v>0</v>
      </c>
      <c r="KN350" s="92">
        <v>0</v>
      </c>
      <c r="KO350" s="92">
        <v>0</v>
      </c>
      <c r="KP350" s="92">
        <v>0</v>
      </c>
      <c r="KQ350" s="92">
        <v>0</v>
      </c>
      <c r="KR350" s="92">
        <v>0</v>
      </c>
      <c r="KS350" s="92">
        <v>0</v>
      </c>
      <c r="KT350" s="92">
        <v>0</v>
      </c>
      <c r="KU350" s="92">
        <v>0</v>
      </c>
      <c r="KV350" s="92">
        <v>0</v>
      </c>
      <c r="KW350" s="92">
        <v>0</v>
      </c>
      <c r="KX350" s="92">
        <v>0</v>
      </c>
      <c r="KY350" s="92">
        <v>0</v>
      </c>
      <c r="KZ350" s="92">
        <v>0</v>
      </c>
      <c r="LA350" s="92">
        <v>0</v>
      </c>
      <c r="LB350" s="92">
        <v>0</v>
      </c>
      <c r="LC350" s="92">
        <v>0</v>
      </c>
      <c r="LD350" s="92">
        <v>0</v>
      </c>
      <c r="LE350" s="92">
        <v>0</v>
      </c>
      <c r="LF350" s="92">
        <v>0</v>
      </c>
      <c r="LG350" s="92">
        <v>0</v>
      </c>
      <c r="LH350" s="92">
        <v>0</v>
      </c>
      <c r="LI350" s="92">
        <v>0</v>
      </c>
      <c r="LJ350" s="92">
        <v>0</v>
      </c>
      <c r="LK350" s="92">
        <v>0</v>
      </c>
      <c r="LL350" s="92">
        <v>0</v>
      </c>
      <c r="LM350" s="92">
        <v>0</v>
      </c>
      <c r="LN350" s="92">
        <v>0</v>
      </c>
      <c r="LO350" s="92">
        <v>0</v>
      </c>
      <c r="LP350" s="92">
        <v>0</v>
      </c>
      <c r="LQ350" s="92">
        <v>0</v>
      </c>
      <c r="LR350" s="92">
        <v>12.08441</v>
      </c>
      <c r="LS350" s="92">
        <v>0</v>
      </c>
      <c r="LT350" s="92">
        <v>0</v>
      </c>
      <c r="LU350" s="92">
        <v>0</v>
      </c>
      <c r="LV350" s="92">
        <v>0</v>
      </c>
      <c r="LW350" s="92">
        <v>0</v>
      </c>
      <c r="LX350" s="92">
        <v>0</v>
      </c>
      <c r="LY350" s="92">
        <v>0</v>
      </c>
      <c r="LZ350" s="92">
        <v>0</v>
      </c>
      <c r="MA350" s="92">
        <v>0</v>
      </c>
      <c r="MB350" s="92">
        <v>0</v>
      </c>
      <c r="MC350" s="92">
        <v>0</v>
      </c>
      <c r="MD350" s="92">
        <v>0</v>
      </c>
      <c r="ME350" s="92">
        <v>0</v>
      </c>
      <c r="MF350" s="92">
        <v>0</v>
      </c>
      <c r="MG350" s="92">
        <v>0</v>
      </c>
      <c r="MH350" s="92">
        <v>0</v>
      </c>
      <c r="MI350" s="92">
        <v>0</v>
      </c>
      <c r="MJ350" s="92">
        <v>0</v>
      </c>
      <c r="MK350" s="92">
        <v>0</v>
      </c>
      <c r="ML350" s="92">
        <v>0</v>
      </c>
      <c r="MM350" s="92">
        <v>0</v>
      </c>
      <c r="MN350" s="92">
        <v>0</v>
      </c>
      <c r="MO350" s="92">
        <v>0</v>
      </c>
      <c r="MP350" s="92">
        <v>0</v>
      </c>
      <c r="MQ350" s="92">
        <v>0</v>
      </c>
      <c r="MR350" s="92">
        <v>0</v>
      </c>
      <c r="MS350" s="92">
        <v>0</v>
      </c>
      <c r="MT350" s="92">
        <v>0</v>
      </c>
      <c r="MU350" s="92">
        <v>0</v>
      </c>
      <c r="MV350" s="92">
        <v>0</v>
      </c>
      <c r="MW350" s="92">
        <v>0</v>
      </c>
      <c r="MX350" s="92">
        <v>0</v>
      </c>
      <c r="MY350" s="92">
        <v>0</v>
      </c>
      <c r="MZ350" s="92">
        <v>0</v>
      </c>
      <c r="NA350" s="92">
        <v>0</v>
      </c>
      <c r="NB350" s="92">
        <v>0</v>
      </c>
      <c r="NC350" s="92">
        <v>0</v>
      </c>
      <c r="ND350" s="92">
        <v>0</v>
      </c>
      <c r="NE350" s="92">
        <v>0</v>
      </c>
      <c r="NF350" s="92">
        <v>0</v>
      </c>
      <c r="NG350" s="92">
        <v>0</v>
      </c>
      <c r="NH350" s="92">
        <v>0</v>
      </c>
      <c r="NI350" s="92">
        <v>0</v>
      </c>
      <c r="NJ350" s="92">
        <v>0</v>
      </c>
      <c r="NK350" s="92">
        <v>0</v>
      </c>
      <c r="NL350" s="92">
        <v>0</v>
      </c>
      <c r="NM350" s="92">
        <v>0</v>
      </c>
      <c r="NN350" s="92">
        <v>0</v>
      </c>
      <c r="NO350" s="92">
        <v>0</v>
      </c>
      <c r="NP350" s="92">
        <v>0</v>
      </c>
      <c r="NQ350" s="92">
        <v>0</v>
      </c>
      <c r="NR350" s="92">
        <v>0</v>
      </c>
      <c r="NS350" s="92">
        <v>0</v>
      </c>
      <c r="NT350" s="92">
        <v>0</v>
      </c>
      <c r="NU350" s="92">
        <v>0</v>
      </c>
      <c r="NV350" s="92">
        <v>0</v>
      </c>
      <c r="NW350" s="92">
        <v>0</v>
      </c>
      <c r="NX350" s="92">
        <v>0</v>
      </c>
      <c r="NY350" s="92">
        <v>0</v>
      </c>
      <c r="NZ350" s="92">
        <v>0</v>
      </c>
      <c r="OA350" s="92">
        <v>0</v>
      </c>
      <c r="OB350" s="92">
        <v>1</v>
      </c>
      <c r="OC350" s="92">
        <v>0</v>
      </c>
      <c r="OD350" s="92">
        <v>0</v>
      </c>
      <c r="OE350" s="92">
        <v>0</v>
      </c>
      <c r="OF350" s="92">
        <v>0</v>
      </c>
      <c r="OG350" s="92">
        <v>0</v>
      </c>
      <c r="OH350" s="92">
        <v>0</v>
      </c>
      <c r="OI350" s="92">
        <v>0</v>
      </c>
      <c r="OJ350" s="92">
        <v>0</v>
      </c>
      <c r="OK350" s="92">
        <v>0</v>
      </c>
      <c r="OL350" s="92">
        <v>0</v>
      </c>
      <c r="OM350" s="92">
        <v>0</v>
      </c>
      <c r="ON350" s="92">
        <v>0</v>
      </c>
      <c r="OO350" s="92">
        <v>0</v>
      </c>
      <c r="OP350" s="92">
        <v>0</v>
      </c>
      <c r="OQ350" s="92">
        <v>0</v>
      </c>
      <c r="OR350" s="92">
        <v>0</v>
      </c>
      <c r="OS350" s="92">
        <v>0</v>
      </c>
      <c r="OT350" s="92">
        <v>0</v>
      </c>
      <c r="OU350" s="92">
        <v>0</v>
      </c>
      <c r="OV350" s="92">
        <v>0</v>
      </c>
      <c r="OW350" s="92">
        <v>0</v>
      </c>
      <c r="OX350" s="92">
        <v>0</v>
      </c>
      <c r="OY350" s="92">
        <v>0</v>
      </c>
      <c r="OZ350" s="92">
        <v>0</v>
      </c>
      <c r="PA350" s="92">
        <v>0</v>
      </c>
      <c r="PB350" s="92">
        <v>0</v>
      </c>
      <c r="PC350" s="92">
        <v>0</v>
      </c>
      <c r="PD350" s="92">
        <v>0</v>
      </c>
      <c r="PE350" s="92">
        <v>0</v>
      </c>
      <c r="PF350" s="92">
        <v>0</v>
      </c>
      <c r="PG350" s="92">
        <v>0</v>
      </c>
      <c r="PH350" s="92">
        <v>0</v>
      </c>
      <c r="PI350" s="92">
        <v>0</v>
      </c>
      <c r="PJ350" s="92">
        <v>0</v>
      </c>
      <c r="PK350" s="92">
        <v>0</v>
      </c>
      <c r="PL350" s="92">
        <v>0</v>
      </c>
      <c r="PM350" s="92">
        <v>0</v>
      </c>
      <c r="PN350" s="92">
        <v>0</v>
      </c>
      <c r="PO350" s="92">
        <v>0</v>
      </c>
      <c r="PP350" s="92">
        <v>0</v>
      </c>
      <c r="PQ350" s="92">
        <v>0</v>
      </c>
      <c r="PR350" s="92">
        <v>0</v>
      </c>
      <c r="PS350" s="92">
        <v>0</v>
      </c>
      <c r="PT350" s="92">
        <v>0</v>
      </c>
      <c r="PU350" s="92">
        <v>0</v>
      </c>
      <c r="PV350" s="92">
        <v>0</v>
      </c>
      <c r="PW350" s="92">
        <v>0</v>
      </c>
      <c r="PX350" s="92">
        <v>0</v>
      </c>
      <c r="PY350" s="92">
        <v>0</v>
      </c>
      <c r="PZ350" s="92">
        <v>0</v>
      </c>
      <c r="QA350" s="92">
        <v>0</v>
      </c>
      <c r="QB350" s="92">
        <v>0</v>
      </c>
      <c r="QC350" s="92">
        <v>0</v>
      </c>
      <c r="QD350" s="92">
        <v>0</v>
      </c>
      <c r="QE350" s="92">
        <v>0</v>
      </c>
      <c r="QF350" s="92">
        <v>0</v>
      </c>
      <c r="QG350" s="92">
        <v>0</v>
      </c>
      <c r="QH350" s="92">
        <v>0</v>
      </c>
      <c r="QI350" s="92">
        <v>0</v>
      </c>
      <c r="QJ350" s="92">
        <v>0</v>
      </c>
      <c r="QK350" s="92">
        <v>0</v>
      </c>
      <c r="QL350" s="92">
        <v>895.36632199999997</v>
      </c>
      <c r="QM350" s="92">
        <v>0</v>
      </c>
      <c r="QN350" s="92">
        <v>0</v>
      </c>
      <c r="QO350" s="92">
        <v>0</v>
      </c>
      <c r="QP350" s="92">
        <v>0</v>
      </c>
      <c r="QQ350" s="92">
        <v>0</v>
      </c>
      <c r="QR350" s="92">
        <v>0</v>
      </c>
      <c r="QS350" s="92">
        <v>0</v>
      </c>
      <c r="QT350" s="92">
        <v>0</v>
      </c>
      <c r="QU350" s="92">
        <v>0</v>
      </c>
      <c r="QV350" s="92">
        <v>0</v>
      </c>
      <c r="QW350" s="92">
        <v>0</v>
      </c>
      <c r="QX350" s="92">
        <v>0</v>
      </c>
      <c r="QY350" s="92">
        <v>0</v>
      </c>
      <c r="QZ350" s="92">
        <v>0</v>
      </c>
      <c r="RA350" s="92">
        <v>0</v>
      </c>
      <c r="RB350" s="92">
        <v>0</v>
      </c>
      <c r="RC350" s="92">
        <v>0</v>
      </c>
      <c r="RD350" s="92">
        <v>0</v>
      </c>
      <c r="RE350" s="92">
        <v>0</v>
      </c>
      <c r="RF350" s="92">
        <v>0</v>
      </c>
      <c r="RG350" s="92">
        <v>0</v>
      </c>
      <c r="RH350" s="92">
        <v>0</v>
      </c>
      <c r="RI350" s="92">
        <v>0</v>
      </c>
      <c r="RJ350" s="92">
        <v>0</v>
      </c>
      <c r="RK350" s="92">
        <v>0</v>
      </c>
      <c r="RL350" s="92">
        <v>0</v>
      </c>
      <c r="RM350" s="92">
        <v>0</v>
      </c>
      <c r="RN350" s="92">
        <v>0</v>
      </c>
      <c r="RO350" s="92">
        <v>0</v>
      </c>
      <c r="RP350" s="92">
        <v>0</v>
      </c>
      <c r="RQ350" s="92">
        <v>0</v>
      </c>
      <c r="RR350" s="92">
        <v>0</v>
      </c>
      <c r="RS350" s="92">
        <v>0</v>
      </c>
      <c r="RT350" s="92">
        <v>0</v>
      </c>
      <c r="RU350" s="92">
        <v>0</v>
      </c>
      <c r="RV350" s="92">
        <v>0</v>
      </c>
      <c r="RW350" s="92">
        <v>0</v>
      </c>
      <c r="RX350" s="92">
        <v>0</v>
      </c>
      <c r="RY350" s="92">
        <v>0</v>
      </c>
      <c r="RZ350" s="92">
        <v>0</v>
      </c>
      <c r="SA350" s="92">
        <v>0</v>
      </c>
      <c r="SB350" s="92">
        <v>0</v>
      </c>
      <c r="SC350" s="92">
        <v>0</v>
      </c>
      <c r="SD350" s="92">
        <v>0</v>
      </c>
      <c r="SE350" s="92">
        <v>0</v>
      </c>
      <c r="SF350" s="92">
        <v>0</v>
      </c>
      <c r="SG350" s="92">
        <v>0</v>
      </c>
      <c r="SH350" s="92">
        <v>0</v>
      </c>
      <c r="SI350" s="92">
        <v>0</v>
      </c>
      <c r="SJ350" s="92">
        <v>0</v>
      </c>
      <c r="SK350" s="92">
        <v>0</v>
      </c>
      <c r="SL350" s="92">
        <v>0</v>
      </c>
      <c r="SM350" s="92">
        <v>0</v>
      </c>
      <c r="SN350" s="92">
        <v>0</v>
      </c>
      <c r="SO350" s="92">
        <v>0</v>
      </c>
      <c r="SP350" s="92">
        <v>0</v>
      </c>
      <c r="SQ350" s="92">
        <v>0</v>
      </c>
      <c r="SR350" s="92">
        <v>0</v>
      </c>
      <c r="SS350" s="92">
        <v>0</v>
      </c>
      <c r="ST350" s="92">
        <v>0</v>
      </c>
      <c r="SU350" s="92">
        <v>0</v>
      </c>
      <c r="SV350" s="92">
        <v>1</v>
      </c>
      <c r="SW350" s="92">
        <v>0</v>
      </c>
      <c r="SX350" s="92">
        <v>0</v>
      </c>
      <c r="SY350" s="92">
        <v>12.08441</v>
      </c>
      <c r="SZ350" s="92">
        <v>895.36632199999997</v>
      </c>
      <c r="TA350" s="92">
        <v>6.4057060699999999</v>
      </c>
      <c r="TB350" s="92">
        <v>25</v>
      </c>
      <c r="TC350" s="92">
        <v>1</v>
      </c>
      <c r="TD350" s="92">
        <v>0</v>
      </c>
      <c r="TE350" s="92">
        <v>0</v>
      </c>
      <c r="TF350" s="92">
        <v>1</v>
      </c>
      <c r="TG350" s="92">
        <v>-235523.55</v>
      </c>
      <c r="TH350" s="92">
        <v>-3178.7694799999999</v>
      </c>
      <c r="TI350" s="92">
        <v>-2.8461631399999998</v>
      </c>
      <c r="TJ350" s="92">
        <v>-70.179757800000004</v>
      </c>
      <c r="TK350" s="92">
        <v>-0.94718881499999996</v>
      </c>
      <c r="TL350" s="92">
        <v>3.1441785E-2</v>
      </c>
      <c r="TM350" s="92">
        <v>2.3296061099999998</v>
      </c>
      <c r="TN350" s="92">
        <v>74.092680000000001</v>
      </c>
      <c r="TO350" s="92">
        <v>0</v>
      </c>
      <c r="TP350" s="92">
        <v>0</v>
      </c>
      <c r="TQ350" s="92">
        <v>-3310087.7318199999</v>
      </c>
      <c r="TR350" s="92">
        <v>0</v>
      </c>
      <c r="TS350" s="92">
        <v>0</v>
      </c>
      <c r="TT350" s="92">
        <v>0</v>
      </c>
      <c r="TU350" s="92">
        <v>0</v>
      </c>
      <c r="TV350" s="92">
        <v>0</v>
      </c>
      <c r="TW350" s="92">
        <v>0</v>
      </c>
      <c r="TX350" s="92">
        <v>0</v>
      </c>
      <c r="TY350" s="92">
        <v>0</v>
      </c>
      <c r="TZ350" s="92">
        <v>0</v>
      </c>
      <c r="UA350" s="92">
        <v>0</v>
      </c>
      <c r="UB350" s="92">
        <v>0</v>
      </c>
      <c r="UC350" s="92">
        <v>0</v>
      </c>
      <c r="UD350" s="92">
        <v>0</v>
      </c>
      <c r="UE350" s="92">
        <v>0</v>
      </c>
      <c r="UF350" s="92">
        <v>0</v>
      </c>
      <c r="UG350" s="92">
        <v>0</v>
      </c>
      <c r="UH350" s="92">
        <v>0</v>
      </c>
      <c r="UI350" s="92">
        <v>0</v>
      </c>
      <c r="UJ350" s="92">
        <v>0</v>
      </c>
      <c r="UK350" s="92">
        <v>0</v>
      </c>
      <c r="UL350" s="92">
        <v>0</v>
      </c>
      <c r="UM350" s="92">
        <v>0</v>
      </c>
      <c r="UN350" s="92">
        <v>0</v>
      </c>
      <c r="UO350" s="92">
        <v>0</v>
      </c>
      <c r="UP350" s="92">
        <v>0</v>
      </c>
      <c r="UQ350" s="92">
        <v>0</v>
      </c>
      <c r="UR350" s="92">
        <v>0</v>
      </c>
      <c r="US350" s="92">
        <v>0</v>
      </c>
      <c r="UT350" s="92">
        <v>0</v>
      </c>
      <c r="UU350" s="92">
        <v>0</v>
      </c>
      <c r="UV350" s="92">
        <v>0</v>
      </c>
      <c r="UW350" s="92">
        <v>0</v>
      </c>
      <c r="UX350" s="92">
        <v>0</v>
      </c>
      <c r="UY350" s="92">
        <v>0</v>
      </c>
      <c r="UZ350" s="92">
        <v>0</v>
      </c>
      <c r="VA350" s="92">
        <v>0</v>
      </c>
      <c r="VB350" s="92">
        <v>0</v>
      </c>
      <c r="VC350" s="92">
        <v>0</v>
      </c>
      <c r="VD350" s="92">
        <v>0</v>
      </c>
      <c r="VE350" s="92">
        <v>0</v>
      </c>
      <c r="VF350" s="92">
        <v>0</v>
      </c>
      <c r="VG350" s="92">
        <v>0</v>
      </c>
      <c r="VH350" s="92">
        <v>0</v>
      </c>
      <c r="VI350" s="92">
        <v>0</v>
      </c>
      <c r="VJ350" s="92">
        <v>0</v>
      </c>
      <c r="VK350" s="92">
        <v>0</v>
      </c>
      <c r="VL350" s="92">
        <v>0</v>
      </c>
      <c r="VM350" s="92">
        <v>0</v>
      </c>
      <c r="VN350" s="92">
        <v>0</v>
      </c>
      <c r="VO350" s="92">
        <v>0</v>
      </c>
      <c r="VP350" s="92">
        <v>0</v>
      </c>
      <c r="VQ350" s="92">
        <v>0</v>
      </c>
      <c r="VR350" s="92">
        <v>0</v>
      </c>
      <c r="VS350" s="92">
        <v>0</v>
      </c>
      <c r="VT350" s="92">
        <v>0</v>
      </c>
      <c r="VU350" s="92">
        <v>0</v>
      </c>
      <c r="VV350" s="92">
        <v>0</v>
      </c>
      <c r="VW350" s="92">
        <v>0</v>
      </c>
      <c r="VX350" s="92">
        <v>0</v>
      </c>
      <c r="VY350" s="92">
        <v>0</v>
      </c>
      <c r="VZ350" s="92">
        <v>0</v>
      </c>
      <c r="WA350" s="92">
        <v>0</v>
      </c>
      <c r="WB350" s="92">
        <v>0</v>
      </c>
      <c r="WC350" s="92">
        <v>0</v>
      </c>
    </row>
    <row r="351" spans="2:601" ht="13.5" customHeight="1">
      <c r="B351" s="851" t="s">
        <v>2444</v>
      </c>
      <c r="C351" s="92">
        <v>0</v>
      </c>
      <c r="D351" s="92">
        <v>3846.6628799999999</v>
      </c>
      <c r="E351" s="92">
        <v>-11.948472600000001</v>
      </c>
      <c r="F351" s="92">
        <v>213.52223699999999</v>
      </c>
      <c r="G351" s="92">
        <v>0</v>
      </c>
      <c r="H351" s="92">
        <v>0</v>
      </c>
      <c r="I351" s="92">
        <v>0</v>
      </c>
      <c r="J351" s="92">
        <v>0</v>
      </c>
      <c r="K351" s="92">
        <v>0</v>
      </c>
      <c r="L351" s="92">
        <v>0</v>
      </c>
      <c r="M351" s="92">
        <v>0</v>
      </c>
      <c r="N351" s="92">
        <v>0</v>
      </c>
      <c r="O351" s="92">
        <v>0</v>
      </c>
      <c r="P351" s="92">
        <v>0</v>
      </c>
      <c r="Q351" s="92">
        <v>0</v>
      </c>
      <c r="R351" s="92">
        <v>0</v>
      </c>
      <c r="S351" s="92">
        <v>0</v>
      </c>
      <c r="T351" s="92">
        <v>0</v>
      </c>
      <c r="U351" s="92">
        <v>0</v>
      </c>
      <c r="V351" s="92">
        <v>0</v>
      </c>
      <c r="W351" s="92">
        <v>0</v>
      </c>
      <c r="X351" s="92">
        <v>0</v>
      </c>
      <c r="Y351" s="92">
        <v>0</v>
      </c>
      <c r="Z351" s="92">
        <v>0</v>
      </c>
      <c r="AA351" s="92">
        <v>0</v>
      </c>
      <c r="AB351" s="92">
        <v>0</v>
      </c>
      <c r="AC351" s="92">
        <v>0</v>
      </c>
      <c r="AD351" s="92">
        <v>0</v>
      </c>
      <c r="AE351" s="92">
        <v>0</v>
      </c>
      <c r="AF351" s="92">
        <v>0</v>
      </c>
      <c r="AG351" s="92">
        <v>0</v>
      </c>
      <c r="AH351" s="92">
        <v>0</v>
      </c>
      <c r="AI351" s="92">
        <v>0</v>
      </c>
      <c r="AJ351" s="92">
        <v>0</v>
      </c>
      <c r="AK351" s="92">
        <v>0</v>
      </c>
      <c r="AL351" s="92">
        <v>0</v>
      </c>
      <c r="AM351" s="92">
        <v>0</v>
      </c>
      <c r="AN351" s="92">
        <v>0</v>
      </c>
      <c r="AO351" s="92">
        <v>0</v>
      </c>
      <c r="AP351" s="92">
        <v>0</v>
      </c>
      <c r="AQ351" s="92">
        <v>0</v>
      </c>
      <c r="AR351" s="92">
        <v>0</v>
      </c>
      <c r="AS351" s="92">
        <v>0</v>
      </c>
      <c r="AT351" s="92">
        <v>0</v>
      </c>
      <c r="AU351" s="92">
        <v>0</v>
      </c>
      <c r="AV351" s="92">
        <v>0</v>
      </c>
      <c r="AW351" s="92">
        <v>0</v>
      </c>
      <c r="AX351" s="92">
        <v>0</v>
      </c>
      <c r="AY351" s="92">
        <v>0</v>
      </c>
      <c r="AZ351" s="92">
        <v>0</v>
      </c>
      <c r="BA351" s="92">
        <v>0</v>
      </c>
      <c r="BB351" s="92">
        <v>0</v>
      </c>
      <c r="BC351" s="92">
        <v>0</v>
      </c>
      <c r="BD351" s="92">
        <v>0</v>
      </c>
      <c r="BE351" s="92">
        <v>0</v>
      </c>
      <c r="BF351" s="92">
        <v>0</v>
      </c>
      <c r="BG351" s="92">
        <v>0</v>
      </c>
      <c r="BH351" s="92">
        <v>0</v>
      </c>
      <c r="BI351" s="92">
        <v>0</v>
      </c>
      <c r="BJ351" s="92">
        <v>0</v>
      </c>
      <c r="BK351" s="92">
        <v>0</v>
      </c>
      <c r="BL351" s="92">
        <v>0</v>
      </c>
      <c r="BM351" s="92">
        <v>0</v>
      </c>
      <c r="BN351" s="92">
        <v>0</v>
      </c>
      <c r="BO351" s="92">
        <v>0</v>
      </c>
      <c r="BP351" s="92">
        <v>1</v>
      </c>
      <c r="BQ351" s="92">
        <v>0</v>
      </c>
      <c r="BR351" s="92">
        <v>0</v>
      </c>
      <c r="BS351" s="92">
        <v>0</v>
      </c>
      <c r="BT351" s="92">
        <v>0</v>
      </c>
      <c r="BU351" s="92">
        <v>0</v>
      </c>
      <c r="BV351" s="92">
        <v>0</v>
      </c>
      <c r="BW351" s="92">
        <v>0</v>
      </c>
      <c r="BX351" s="92">
        <v>0</v>
      </c>
      <c r="BY351" s="92">
        <v>0</v>
      </c>
      <c r="BZ351" s="92">
        <v>0</v>
      </c>
      <c r="CA351" s="92">
        <v>0</v>
      </c>
      <c r="CB351" s="92">
        <v>0</v>
      </c>
      <c r="CC351" s="92">
        <v>0</v>
      </c>
      <c r="CD351" s="92">
        <v>0</v>
      </c>
      <c r="CE351" s="92">
        <v>0</v>
      </c>
      <c r="CF351" s="92">
        <v>0</v>
      </c>
      <c r="CG351" s="92">
        <v>0</v>
      </c>
      <c r="CH351" s="92">
        <v>0</v>
      </c>
      <c r="CI351" s="92">
        <v>0</v>
      </c>
      <c r="CJ351" s="92">
        <v>0</v>
      </c>
      <c r="CK351" s="92">
        <v>0</v>
      </c>
      <c r="CL351" s="92">
        <v>0</v>
      </c>
      <c r="CM351" s="92">
        <v>0</v>
      </c>
      <c r="CN351" s="92">
        <v>0</v>
      </c>
      <c r="CO351" s="92">
        <v>0</v>
      </c>
      <c r="CP351" s="92">
        <v>0</v>
      </c>
      <c r="CQ351" s="92">
        <v>0</v>
      </c>
      <c r="CR351" s="92">
        <v>0</v>
      </c>
      <c r="CS351" s="92">
        <v>0</v>
      </c>
      <c r="CT351" s="92">
        <v>0</v>
      </c>
      <c r="CU351" s="92">
        <v>0</v>
      </c>
      <c r="CV351" s="92">
        <v>0</v>
      </c>
      <c r="CW351" s="92">
        <v>0</v>
      </c>
      <c r="CX351" s="92">
        <v>0</v>
      </c>
      <c r="CY351" s="92">
        <v>0</v>
      </c>
      <c r="CZ351" s="92">
        <v>0</v>
      </c>
      <c r="DA351" s="92">
        <v>0</v>
      </c>
      <c r="DB351" s="92">
        <v>0</v>
      </c>
      <c r="DC351" s="92">
        <v>0</v>
      </c>
      <c r="DD351" s="92">
        <v>0</v>
      </c>
      <c r="DE351" s="92">
        <v>0</v>
      </c>
      <c r="DF351" s="92">
        <v>0</v>
      </c>
      <c r="DG351" s="92">
        <v>0</v>
      </c>
      <c r="DH351" s="92">
        <v>0</v>
      </c>
      <c r="DI351" s="92">
        <v>0</v>
      </c>
      <c r="DJ351" s="92">
        <v>0</v>
      </c>
      <c r="DK351" s="92">
        <v>0</v>
      </c>
      <c r="DL351" s="92">
        <v>0</v>
      </c>
      <c r="DM351" s="92">
        <v>0</v>
      </c>
      <c r="DN351" s="92">
        <v>0</v>
      </c>
      <c r="DO351" s="92">
        <v>0</v>
      </c>
      <c r="DP351" s="92">
        <v>0</v>
      </c>
      <c r="DQ351" s="92">
        <v>0</v>
      </c>
      <c r="DR351" s="92">
        <v>0</v>
      </c>
      <c r="DS351" s="92">
        <v>0</v>
      </c>
      <c r="DT351" s="92">
        <v>0</v>
      </c>
      <c r="DU351" s="92">
        <v>0</v>
      </c>
      <c r="DV351" s="92">
        <v>0</v>
      </c>
      <c r="DW351" s="92">
        <v>0</v>
      </c>
      <c r="DX351" s="92">
        <v>0</v>
      </c>
      <c r="DY351" s="92">
        <v>0</v>
      </c>
      <c r="DZ351" s="92">
        <v>3846.6628799999999</v>
      </c>
      <c r="EA351" s="92">
        <v>0</v>
      </c>
      <c r="EB351" s="92">
        <v>0</v>
      </c>
      <c r="EC351" s="92">
        <v>0</v>
      </c>
      <c r="ED351" s="92">
        <v>0</v>
      </c>
      <c r="EE351" s="92">
        <v>0</v>
      </c>
      <c r="EF351" s="92">
        <v>0</v>
      </c>
      <c r="EG351" s="92">
        <v>0</v>
      </c>
      <c r="EH351" s="92">
        <v>0</v>
      </c>
      <c r="EI351" s="92">
        <v>0</v>
      </c>
      <c r="EJ351" s="92">
        <v>0</v>
      </c>
      <c r="EK351" s="92">
        <v>0</v>
      </c>
      <c r="EL351" s="92">
        <v>0</v>
      </c>
      <c r="EM351" s="92">
        <v>0</v>
      </c>
      <c r="EN351" s="92">
        <v>0</v>
      </c>
      <c r="EO351" s="92">
        <v>0</v>
      </c>
      <c r="EP351" s="92">
        <v>0</v>
      </c>
      <c r="EQ351" s="92">
        <v>0</v>
      </c>
      <c r="ER351" s="92">
        <v>0</v>
      </c>
      <c r="ES351" s="92">
        <v>0</v>
      </c>
      <c r="ET351" s="92">
        <v>0</v>
      </c>
      <c r="EU351" s="92">
        <v>0</v>
      </c>
      <c r="EV351" s="92">
        <v>0</v>
      </c>
      <c r="EW351" s="92">
        <v>0</v>
      </c>
      <c r="EX351" s="92">
        <v>0</v>
      </c>
      <c r="EY351" s="92">
        <v>0</v>
      </c>
      <c r="EZ351" s="92">
        <v>0</v>
      </c>
      <c r="FA351" s="92">
        <v>0</v>
      </c>
      <c r="FB351" s="92">
        <v>0</v>
      </c>
      <c r="FC351" s="92">
        <v>0</v>
      </c>
      <c r="FD351" s="92">
        <v>0</v>
      </c>
      <c r="FE351" s="92">
        <v>0</v>
      </c>
      <c r="FF351" s="92">
        <v>0</v>
      </c>
      <c r="FG351" s="92">
        <v>0</v>
      </c>
      <c r="FH351" s="92">
        <v>0</v>
      </c>
      <c r="FI351" s="92">
        <v>0</v>
      </c>
      <c r="FJ351" s="92">
        <v>0</v>
      </c>
      <c r="FK351" s="92">
        <v>0</v>
      </c>
      <c r="FL351" s="92">
        <v>0</v>
      </c>
      <c r="FM351" s="92">
        <v>0</v>
      </c>
      <c r="FN351" s="92">
        <v>0</v>
      </c>
      <c r="FO351" s="92">
        <v>0</v>
      </c>
      <c r="FP351" s="92">
        <v>0</v>
      </c>
      <c r="FQ351" s="92">
        <v>0</v>
      </c>
      <c r="FR351" s="92">
        <v>0</v>
      </c>
      <c r="FS351" s="92">
        <v>0</v>
      </c>
      <c r="FT351" s="92">
        <v>0</v>
      </c>
      <c r="FU351" s="92">
        <v>0</v>
      </c>
      <c r="FV351" s="92">
        <v>0</v>
      </c>
      <c r="FW351" s="92">
        <v>0</v>
      </c>
      <c r="FX351" s="92">
        <v>0</v>
      </c>
      <c r="FY351" s="92">
        <v>0</v>
      </c>
      <c r="FZ351" s="92">
        <v>0</v>
      </c>
      <c r="GA351" s="92">
        <v>0</v>
      </c>
      <c r="GB351" s="92">
        <v>0</v>
      </c>
      <c r="GC351" s="92">
        <v>0</v>
      </c>
      <c r="GD351" s="92">
        <v>0</v>
      </c>
      <c r="GE351" s="92">
        <v>0</v>
      </c>
      <c r="GF351" s="92">
        <v>0</v>
      </c>
      <c r="GG351" s="92">
        <v>0</v>
      </c>
      <c r="GH351" s="92">
        <v>0</v>
      </c>
      <c r="GI351" s="92">
        <v>0</v>
      </c>
      <c r="GJ351" s="92">
        <v>1</v>
      </c>
      <c r="GK351" s="92">
        <v>0</v>
      </c>
      <c r="GL351" s="92">
        <v>0</v>
      </c>
      <c r="GM351" s="92">
        <v>0</v>
      </c>
      <c r="GN351" s="92">
        <v>0</v>
      </c>
      <c r="GO351" s="92">
        <v>0</v>
      </c>
      <c r="GP351" s="92">
        <v>0</v>
      </c>
      <c r="GQ351" s="92">
        <v>0</v>
      </c>
      <c r="GR351" s="92">
        <v>0</v>
      </c>
      <c r="GS351" s="92">
        <v>0</v>
      </c>
      <c r="GT351" s="92">
        <v>0</v>
      </c>
      <c r="GU351" s="92">
        <v>0</v>
      </c>
      <c r="GV351" s="92">
        <v>0</v>
      </c>
      <c r="GW351" s="92">
        <v>0</v>
      </c>
      <c r="GX351" s="92">
        <v>0</v>
      </c>
      <c r="GY351" s="92">
        <v>0</v>
      </c>
      <c r="GZ351" s="92">
        <v>0</v>
      </c>
      <c r="HA351" s="92">
        <v>0</v>
      </c>
      <c r="HB351" s="92">
        <v>0</v>
      </c>
      <c r="HC351" s="92">
        <v>0</v>
      </c>
      <c r="HD351" s="92">
        <v>0</v>
      </c>
      <c r="HE351" s="92">
        <v>0</v>
      </c>
      <c r="HF351" s="92">
        <v>0</v>
      </c>
      <c r="HG351" s="92">
        <v>0</v>
      </c>
      <c r="HH351" s="92">
        <v>0</v>
      </c>
      <c r="HI351" s="92">
        <v>0</v>
      </c>
      <c r="HJ351" s="92">
        <v>0</v>
      </c>
      <c r="HK351" s="92">
        <v>0</v>
      </c>
      <c r="HL351" s="92">
        <v>0</v>
      </c>
      <c r="HM351" s="92">
        <v>0</v>
      </c>
      <c r="HN351" s="92">
        <v>0</v>
      </c>
      <c r="HO351" s="92">
        <v>0</v>
      </c>
      <c r="HP351" s="92">
        <v>0</v>
      </c>
      <c r="HQ351" s="92">
        <v>0</v>
      </c>
      <c r="HR351" s="92">
        <v>0</v>
      </c>
      <c r="HS351" s="92">
        <v>0</v>
      </c>
      <c r="HT351" s="92">
        <v>0</v>
      </c>
      <c r="HU351" s="92">
        <v>0</v>
      </c>
      <c r="HV351" s="92">
        <v>0</v>
      </c>
      <c r="HW351" s="92">
        <v>0</v>
      </c>
      <c r="HX351" s="92">
        <v>0</v>
      </c>
      <c r="HY351" s="92">
        <v>0</v>
      </c>
      <c r="HZ351" s="92">
        <v>0</v>
      </c>
      <c r="IA351" s="92">
        <v>0</v>
      </c>
      <c r="IB351" s="92">
        <v>0</v>
      </c>
      <c r="IC351" s="92">
        <v>0</v>
      </c>
      <c r="ID351" s="92">
        <v>0</v>
      </c>
      <c r="IE351" s="92">
        <v>0</v>
      </c>
      <c r="IF351" s="92">
        <v>0</v>
      </c>
      <c r="IG351" s="92">
        <v>0</v>
      </c>
      <c r="IH351" s="92">
        <v>0</v>
      </c>
      <c r="II351" s="92">
        <v>0</v>
      </c>
      <c r="IJ351" s="92">
        <v>0</v>
      </c>
      <c r="IK351" s="92">
        <v>0</v>
      </c>
      <c r="IL351" s="92">
        <v>0</v>
      </c>
      <c r="IM351" s="92">
        <v>0</v>
      </c>
      <c r="IN351" s="92">
        <v>0</v>
      </c>
      <c r="IO351" s="92">
        <v>0</v>
      </c>
      <c r="IP351" s="92">
        <v>0</v>
      </c>
      <c r="IQ351" s="92">
        <v>0</v>
      </c>
      <c r="IR351" s="92">
        <v>0</v>
      </c>
      <c r="IS351" s="92">
        <v>0</v>
      </c>
      <c r="IT351" s="92">
        <v>213.52223699999999</v>
      </c>
      <c r="IU351" s="92">
        <v>3846.6628799999999</v>
      </c>
      <c r="IV351" s="92">
        <v>11588.3613</v>
      </c>
      <c r="IW351" s="92">
        <v>265.65910500000001</v>
      </c>
      <c r="IX351" s="92">
        <v>13</v>
      </c>
      <c r="IY351" s="92">
        <v>1</v>
      </c>
      <c r="IZ351" s="92">
        <v>0</v>
      </c>
      <c r="JA351" s="92">
        <v>0</v>
      </c>
      <c r="JB351" s="92">
        <v>-55958.914599999996</v>
      </c>
      <c r="JC351" s="92">
        <v>-3106.1917800000001</v>
      </c>
      <c r="JD351" s="92">
        <v>-11.948472600000001</v>
      </c>
      <c r="JE351" s="92">
        <v>-11.108501499999999</v>
      </c>
      <c r="JF351" s="92">
        <v>-0.61661553499999999</v>
      </c>
      <c r="JG351" s="92">
        <v>3.0709294E-4</v>
      </c>
      <c r="JH351" s="92">
        <v>5.5323652999999997E-3</v>
      </c>
      <c r="JI351" s="92">
        <v>18.015280000000001</v>
      </c>
      <c r="JJ351" s="92">
        <v>64.234606200000002</v>
      </c>
      <c r="JK351" s="92">
        <v>0</v>
      </c>
      <c r="JL351" s="92">
        <v>0</v>
      </c>
      <c r="JM351" s="92">
        <v>0</v>
      </c>
      <c r="JN351" s="92">
        <v>0</v>
      </c>
      <c r="JO351" s="92">
        <v>0</v>
      </c>
      <c r="JP351" s="92">
        <v>0</v>
      </c>
      <c r="JQ351" s="92">
        <v>0</v>
      </c>
      <c r="JR351" s="92">
        <v>0</v>
      </c>
      <c r="JS351" s="92">
        <v>0</v>
      </c>
      <c r="JT351" s="92">
        <v>0</v>
      </c>
      <c r="JU351" s="92">
        <v>0</v>
      </c>
      <c r="JV351" s="92">
        <v>0</v>
      </c>
      <c r="JW351" s="92">
        <v>0</v>
      </c>
      <c r="JX351" s="92">
        <v>0</v>
      </c>
      <c r="JY351" s="92">
        <v>0</v>
      </c>
      <c r="JZ351" s="92">
        <v>0</v>
      </c>
      <c r="KA351" s="92">
        <v>0</v>
      </c>
      <c r="KB351" s="92">
        <v>0</v>
      </c>
      <c r="KC351" s="92">
        <v>0</v>
      </c>
      <c r="KD351" s="92">
        <v>0</v>
      </c>
      <c r="KE351" s="92">
        <v>0</v>
      </c>
      <c r="KF351" s="92">
        <v>0</v>
      </c>
      <c r="KG351" s="92">
        <v>0</v>
      </c>
      <c r="KH351" s="92">
        <v>0</v>
      </c>
      <c r="KI351" s="92">
        <v>0</v>
      </c>
      <c r="KJ351" s="92">
        <v>0</v>
      </c>
      <c r="KK351" s="92">
        <v>0</v>
      </c>
      <c r="KL351" s="92">
        <v>0</v>
      </c>
      <c r="KM351" s="92">
        <v>0</v>
      </c>
      <c r="KN351" s="92">
        <v>0</v>
      </c>
      <c r="KO351" s="92">
        <v>0</v>
      </c>
      <c r="KP351" s="92">
        <v>0</v>
      </c>
      <c r="KQ351" s="92">
        <v>0</v>
      </c>
      <c r="KR351" s="92">
        <v>0</v>
      </c>
      <c r="KS351" s="92">
        <v>0</v>
      </c>
      <c r="KT351" s="92">
        <v>0</v>
      </c>
      <c r="KU351" s="92">
        <v>0</v>
      </c>
      <c r="KV351" s="92">
        <v>0</v>
      </c>
      <c r="KW351" s="92">
        <v>0</v>
      </c>
      <c r="KX351" s="92">
        <v>0</v>
      </c>
      <c r="KY351" s="92">
        <v>0</v>
      </c>
      <c r="KZ351" s="92">
        <v>0</v>
      </c>
      <c r="LA351" s="92">
        <v>0</v>
      </c>
      <c r="LB351" s="92">
        <v>0</v>
      </c>
      <c r="LC351" s="92">
        <v>0</v>
      </c>
      <c r="LD351" s="92">
        <v>0</v>
      </c>
      <c r="LE351" s="92">
        <v>0</v>
      </c>
      <c r="LF351" s="92">
        <v>0</v>
      </c>
      <c r="LG351" s="92">
        <v>0</v>
      </c>
      <c r="LH351" s="92">
        <v>0</v>
      </c>
      <c r="LI351" s="92">
        <v>0</v>
      </c>
      <c r="LJ351" s="92">
        <v>0</v>
      </c>
      <c r="LK351" s="92">
        <v>0</v>
      </c>
      <c r="LL351" s="92">
        <v>0</v>
      </c>
      <c r="LM351" s="92">
        <v>0</v>
      </c>
      <c r="LN351" s="92">
        <v>0</v>
      </c>
      <c r="LO351" s="92">
        <v>0</v>
      </c>
      <c r="LP351" s="92">
        <v>0</v>
      </c>
      <c r="LQ351" s="92">
        <v>0</v>
      </c>
      <c r="LR351" s="92">
        <v>0</v>
      </c>
      <c r="LS351" s="92">
        <v>0</v>
      </c>
      <c r="LT351" s="92">
        <v>0</v>
      </c>
      <c r="LU351" s="92">
        <v>0</v>
      </c>
      <c r="LV351" s="92">
        <v>0</v>
      </c>
      <c r="LW351" s="92">
        <v>0</v>
      </c>
      <c r="LX351" s="92">
        <v>0</v>
      </c>
      <c r="LY351" s="92">
        <v>0</v>
      </c>
      <c r="LZ351" s="92">
        <v>0</v>
      </c>
      <c r="MA351" s="92">
        <v>0</v>
      </c>
      <c r="MB351" s="92">
        <v>0</v>
      </c>
      <c r="MC351" s="92">
        <v>0</v>
      </c>
      <c r="MD351" s="92">
        <v>0</v>
      </c>
      <c r="ME351" s="92">
        <v>0</v>
      </c>
      <c r="MF351" s="92">
        <v>0</v>
      </c>
      <c r="MG351" s="92">
        <v>0</v>
      </c>
      <c r="MH351" s="92">
        <v>0</v>
      </c>
      <c r="MI351" s="92">
        <v>0</v>
      </c>
      <c r="MJ351" s="92">
        <v>0</v>
      </c>
      <c r="MK351" s="92">
        <v>0</v>
      </c>
      <c r="ML351" s="92">
        <v>0</v>
      </c>
      <c r="MM351" s="92">
        <v>0</v>
      </c>
      <c r="MN351" s="92">
        <v>0</v>
      </c>
      <c r="MO351" s="92">
        <v>0</v>
      </c>
      <c r="MP351" s="92">
        <v>0</v>
      </c>
      <c r="MQ351" s="92">
        <v>0</v>
      </c>
      <c r="MR351" s="92">
        <v>0</v>
      </c>
      <c r="MS351" s="92">
        <v>0</v>
      </c>
      <c r="MT351" s="92">
        <v>0</v>
      </c>
      <c r="MU351" s="92">
        <v>0</v>
      </c>
      <c r="MV351" s="92">
        <v>0</v>
      </c>
      <c r="MW351" s="92">
        <v>0</v>
      </c>
      <c r="MX351" s="92">
        <v>0</v>
      </c>
      <c r="MY351" s="92">
        <v>0</v>
      </c>
      <c r="MZ351" s="92">
        <v>0</v>
      </c>
      <c r="NA351" s="92">
        <v>0</v>
      </c>
      <c r="NB351" s="92">
        <v>0</v>
      </c>
      <c r="NC351" s="92">
        <v>0</v>
      </c>
      <c r="ND351" s="92">
        <v>0</v>
      </c>
      <c r="NE351" s="92">
        <v>0</v>
      </c>
      <c r="NF351" s="92">
        <v>0</v>
      </c>
      <c r="NG351" s="92">
        <v>0</v>
      </c>
      <c r="NH351" s="92">
        <v>0</v>
      </c>
      <c r="NI351" s="92">
        <v>0</v>
      </c>
      <c r="NJ351" s="92">
        <v>0</v>
      </c>
      <c r="NK351" s="92">
        <v>0</v>
      </c>
      <c r="NL351" s="92">
        <v>0</v>
      </c>
      <c r="NM351" s="92">
        <v>0</v>
      </c>
      <c r="NN351" s="92">
        <v>0</v>
      </c>
      <c r="NO351" s="92">
        <v>0</v>
      </c>
      <c r="NP351" s="92">
        <v>0</v>
      </c>
      <c r="NQ351" s="92">
        <v>0</v>
      </c>
      <c r="NR351" s="92">
        <v>0</v>
      </c>
      <c r="NS351" s="92">
        <v>0</v>
      </c>
      <c r="NT351" s="92">
        <v>0</v>
      </c>
      <c r="NU351" s="92">
        <v>0</v>
      </c>
      <c r="NV351" s="92">
        <v>0</v>
      </c>
      <c r="NW351" s="92">
        <v>0</v>
      </c>
      <c r="NX351" s="92">
        <v>0</v>
      </c>
      <c r="NY351" s="92">
        <v>0</v>
      </c>
      <c r="NZ351" s="92">
        <v>0</v>
      </c>
      <c r="OA351" s="92">
        <v>0</v>
      </c>
      <c r="OB351" s="92">
        <v>0</v>
      </c>
      <c r="OC351" s="92">
        <v>0</v>
      </c>
      <c r="OD351" s="92">
        <v>0</v>
      </c>
      <c r="OE351" s="92">
        <v>0</v>
      </c>
      <c r="OF351" s="92">
        <v>0</v>
      </c>
      <c r="OG351" s="92">
        <v>0</v>
      </c>
      <c r="OH351" s="92">
        <v>0</v>
      </c>
      <c r="OI351" s="92">
        <v>0</v>
      </c>
      <c r="OJ351" s="92">
        <v>0</v>
      </c>
      <c r="OK351" s="92">
        <v>0</v>
      </c>
      <c r="OL351" s="92">
        <v>0</v>
      </c>
      <c r="OM351" s="92">
        <v>0</v>
      </c>
      <c r="ON351" s="92">
        <v>0</v>
      </c>
      <c r="OO351" s="92">
        <v>0</v>
      </c>
      <c r="OP351" s="92">
        <v>0</v>
      </c>
      <c r="OQ351" s="92">
        <v>0</v>
      </c>
      <c r="OR351" s="92">
        <v>0</v>
      </c>
      <c r="OS351" s="92">
        <v>0</v>
      </c>
      <c r="OT351" s="92">
        <v>0</v>
      </c>
      <c r="OU351" s="92">
        <v>0</v>
      </c>
      <c r="OV351" s="92">
        <v>0</v>
      </c>
      <c r="OW351" s="92">
        <v>0</v>
      </c>
      <c r="OX351" s="92">
        <v>0</v>
      </c>
      <c r="OY351" s="92">
        <v>0</v>
      </c>
      <c r="OZ351" s="92">
        <v>0</v>
      </c>
      <c r="PA351" s="92">
        <v>0</v>
      </c>
      <c r="PB351" s="92">
        <v>0</v>
      </c>
      <c r="PC351" s="92">
        <v>0</v>
      </c>
      <c r="PD351" s="92">
        <v>0</v>
      </c>
      <c r="PE351" s="92">
        <v>0</v>
      </c>
      <c r="PF351" s="92">
        <v>0</v>
      </c>
      <c r="PG351" s="92">
        <v>0</v>
      </c>
      <c r="PH351" s="92">
        <v>0</v>
      </c>
      <c r="PI351" s="92">
        <v>0</v>
      </c>
      <c r="PJ351" s="92">
        <v>0</v>
      </c>
      <c r="PK351" s="92">
        <v>0</v>
      </c>
      <c r="PL351" s="92">
        <v>0</v>
      </c>
      <c r="PM351" s="92">
        <v>0</v>
      </c>
      <c r="PN351" s="92">
        <v>0</v>
      </c>
      <c r="PO351" s="92">
        <v>0</v>
      </c>
      <c r="PP351" s="92">
        <v>0</v>
      </c>
      <c r="PQ351" s="92">
        <v>0</v>
      </c>
      <c r="PR351" s="92">
        <v>0</v>
      </c>
      <c r="PS351" s="92">
        <v>0</v>
      </c>
      <c r="PT351" s="92">
        <v>0</v>
      </c>
      <c r="PU351" s="92">
        <v>0</v>
      </c>
      <c r="PV351" s="92">
        <v>0</v>
      </c>
      <c r="PW351" s="92">
        <v>0</v>
      </c>
      <c r="PX351" s="92">
        <v>0</v>
      </c>
      <c r="PY351" s="92">
        <v>0</v>
      </c>
      <c r="PZ351" s="92">
        <v>0</v>
      </c>
      <c r="QA351" s="92">
        <v>0</v>
      </c>
      <c r="QB351" s="92">
        <v>0</v>
      </c>
      <c r="QC351" s="92">
        <v>0</v>
      </c>
      <c r="QD351" s="92">
        <v>0</v>
      </c>
      <c r="QE351" s="92">
        <v>0</v>
      </c>
      <c r="QF351" s="92">
        <v>0</v>
      </c>
      <c r="QG351" s="92">
        <v>0</v>
      </c>
      <c r="QH351" s="92">
        <v>0</v>
      </c>
      <c r="QI351" s="92">
        <v>0</v>
      </c>
      <c r="QJ351" s="92">
        <v>0</v>
      </c>
      <c r="QK351" s="92">
        <v>0</v>
      </c>
      <c r="QL351" s="92">
        <v>0</v>
      </c>
      <c r="QM351" s="92">
        <v>0</v>
      </c>
      <c r="QN351" s="92">
        <v>0</v>
      </c>
      <c r="QO351" s="92">
        <v>0</v>
      </c>
      <c r="QP351" s="92">
        <v>0</v>
      </c>
      <c r="QQ351" s="92">
        <v>0</v>
      </c>
      <c r="QR351" s="92">
        <v>0</v>
      </c>
      <c r="QS351" s="92">
        <v>0</v>
      </c>
      <c r="QT351" s="92">
        <v>0</v>
      </c>
      <c r="QU351" s="92">
        <v>0</v>
      </c>
      <c r="QV351" s="92">
        <v>0</v>
      </c>
      <c r="QW351" s="92">
        <v>0</v>
      </c>
      <c r="QX351" s="92">
        <v>0</v>
      </c>
      <c r="QY351" s="92">
        <v>0</v>
      </c>
      <c r="QZ351" s="92">
        <v>0</v>
      </c>
      <c r="RA351" s="92">
        <v>0</v>
      </c>
      <c r="RB351" s="92">
        <v>0</v>
      </c>
      <c r="RC351" s="92">
        <v>0</v>
      </c>
      <c r="RD351" s="92">
        <v>0</v>
      </c>
      <c r="RE351" s="92">
        <v>0</v>
      </c>
      <c r="RF351" s="92">
        <v>0</v>
      </c>
      <c r="RG351" s="92">
        <v>0</v>
      </c>
      <c r="RH351" s="92">
        <v>0</v>
      </c>
      <c r="RI351" s="92">
        <v>0</v>
      </c>
      <c r="RJ351" s="92">
        <v>0</v>
      </c>
      <c r="RK351" s="92">
        <v>0</v>
      </c>
      <c r="RL351" s="92">
        <v>0</v>
      </c>
      <c r="RM351" s="92">
        <v>0</v>
      </c>
      <c r="RN351" s="92">
        <v>0</v>
      </c>
      <c r="RO351" s="92">
        <v>0</v>
      </c>
      <c r="RP351" s="92">
        <v>0</v>
      </c>
      <c r="RQ351" s="92">
        <v>0</v>
      </c>
      <c r="RR351" s="92">
        <v>0</v>
      </c>
      <c r="RS351" s="92">
        <v>0</v>
      </c>
      <c r="RT351" s="92">
        <v>0</v>
      </c>
      <c r="RU351" s="92">
        <v>0</v>
      </c>
      <c r="RV351" s="92">
        <v>0</v>
      </c>
      <c r="RW351" s="92">
        <v>0</v>
      </c>
      <c r="RX351" s="92">
        <v>0</v>
      </c>
      <c r="RY351" s="92">
        <v>0</v>
      </c>
      <c r="RZ351" s="92">
        <v>0</v>
      </c>
      <c r="SA351" s="92">
        <v>0</v>
      </c>
      <c r="SB351" s="92">
        <v>0</v>
      </c>
      <c r="SC351" s="92">
        <v>0</v>
      </c>
      <c r="SD351" s="92">
        <v>0</v>
      </c>
      <c r="SE351" s="92">
        <v>0</v>
      </c>
      <c r="SF351" s="92">
        <v>0</v>
      </c>
      <c r="SG351" s="92">
        <v>0</v>
      </c>
      <c r="SH351" s="92">
        <v>0</v>
      </c>
      <c r="SI351" s="92">
        <v>0</v>
      </c>
      <c r="SJ351" s="92">
        <v>0</v>
      </c>
      <c r="SK351" s="92">
        <v>0</v>
      </c>
      <c r="SL351" s="92">
        <v>0</v>
      </c>
      <c r="SM351" s="92">
        <v>0</v>
      </c>
      <c r="SN351" s="92">
        <v>0</v>
      </c>
      <c r="SO351" s="92">
        <v>0</v>
      </c>
      <c r="SP351" s="92">
        <v>0</v>
      </c>
      <c r="SQ351" s="92">
        <v>0</v>
      </c>
      <c r="SR351" s="92">
        <v>0</v>
      </c>
      <c r="SS351" s="92">
        <v>0</v>
      </c>
      <c r="ST351" s="92">
        <v>0</v>
      </c>
      <c r="SU351" s="92">
        <v>0</v>
      </c>
      <c r="SV351" s="92">
        <v>0</v>
      </c>
      <c r="SW351" s="92">
        <v>0</v>
      </c>
      <c r="SX351" s="92">
        <v>0</v>
      </c>
      <c r="SY351" s="92">
        <v>0</v>
      </c>
      <c r="SZ351" s="92">
        <v>0</v>
      </c>
      <c r="TA351" s="92">
        <v>0</v>
      </c>
      <c r="TB351" s="92">
        <v>0</v>
      </c>
      <c r="TC351" s="92">
        <v>13</v>
      </c>
      <c r="TD351" s="92">
        <v>0</v>
      </c>
      <c r="TE351" s="92">
        <v>0</v>
      </c>
      <c r="TF351" s="92">
        <v>0</v>
      </c>
      <c r="TG351" s="92">
        <v>0</v>
      </c>
      <c r="TH351" s="92">
        <v>0</v>
      </c>
      <c r="TI351" s="92">
        <v>0</v>
      </c>
      <c r="TJ351" s="92">
        <v>0</v>
      </c>
      <c r="TK351" s="92">
        <v>0</v>
      </c>
      <c r="TL351" s="92">
        <v>0</v>
      </c>
      <c r="TM351" s="92">
        <v>0</v>
      </c>
      <c r="TN351" s="92">
        <v>0</v>
      </c>
      <c r="TO351" s="92">
        <v>0</v>
      </c>
      <c r="TP351" s="92">
        <v>0</v>
      </c>
      <c r="TQ351" s="92">
        <v>-14343592.5448</v>
      </c>
      <c r="TR351" s="92">
        <v>0</v>
      </c>
      <c r="TS351" s="92">
        <v>5.9311732499999999E-2</v>
      </c>
      <c r="TT351" s="92">
        <v>0</v>
      </c>
      <c r="TU351" s="92">
        <v>0</v>
      </c>
      <c r="TV351" s="92">
        <v>0</v>
      </c>
      <c r="TW351" s="92">
        <v>0</v>
      </c>
      <c r="TX351" s="92">
        <v>0</v>
      </c>
      <c r="TY351" s="92">
        <v>0</v>
      </c>
      <c r="TZ351" s="92">
        <v>0</v>
      </c>
      <c r="UA351" s="92">
        <v>0</v>
      </c>
      <c r="UB351" s="92">
        <v>0</v>
      </c>
      <c r="UC351" s="92">
        <v>0</v>
      </c>
      <c r="UD351" s="92">
        <v>0</v>
      </c>
      <c r="UE351" s="92">
        <v>0</v>
      </c>
      <c r="UF351" s="92">
        <v>0</v>
      </c>
      <c r="UG351" s="92">
        <v>0</v>
      </c>
      <c r="UH351" s="92">
        <v>0</v>
      </c>
      <c r="UI351" s="92">
        <v>0</v>
      </c>
      <c r="UJ351" s="92">
        <v>0</v>
      </c>
      <c r="UK351" s="92">
        <v>0</v>
      </c>
      <c r="UL351" s="92">
        <v>0</v>
      </c>
      <c r="UM351" s="92">
        <v>0</v>
      </c>
      <c r="UN351" s="92">
        <v>0</v>
      </c>
      <c r="UO351" s="92">
        <v>0</v>
      </c>
      <c r="UP351" s="92">
        <v>0</v>
      </c>
      <c r="UQ351" s="92">
        <v>0</v>
      </c>
      <c r="UR351" s="92">
        <v>0</v>
      </c>
      <c r="US351" s="92">
        <v>0</v>
      </c>
      <c r="UT351" s="92">
        <v>0</v>
      </c>
      <c r="UU351" s="92">
        <v>0</v>
      </c>
      <c r="UV351" s="92">
        <v>0</v>
      </c>
      <c r="UW351" s="92">
        <v>0</v>
      </c>
      <c r="UX351" s="92">
        <v>0</v>
      </c>
      <c r="UY351" s="92">
        <v>0</v>
      </c>
      <c r="UZ351" s="92">
        <v>0</v>
      </c>
      <c r="VA351" s="92">
        <v>0</v>
      </c>
      <c r="VB351" s="92">
        <v>0</v>
      </c>
      <c r="VC351" s="92">
        <v>0</v>
      </c>
      <c r="VD351" s="92">
        <v>0</v>
      </c>
      <c r="VE351" s="92">
        <v>0</v>
      </c>
      <c r="VF351" s="92">
        <v>0</v>
      </c>
      <c r="VG351" s="92">
        <v>0</v>
      </c>
      <c r="VH351" s="92">
        <v>0</v>
      </c>
      <c r="VI351" s="92">
        <v>0</v>
      </c>
      <c r="VJ351" s="92">
        <v>0</v>
      </c>
      <c r="VK351" s="92">
        <v>0</v>
      </c>
      <c r="VL351" s="92">
        <v>0</v>
      </c>
      <c r="VM351" s="92">
        <v>0</v>
      </c>
      <c r="VN351" s="92">
        <v>0</v>
      </c>
      <c r="VO351" s="92">
        <v>0</v>
      </c>
      <c r="VP351" s="92">
        <v>0</v>
      </c>
      <c r="VQ351" s="92">
        <v>0</v>
      </c>
      <c r="VR351" s="92">
        <v>0</v>
      </c>
      <c r="VS351" s="92">
        <v>0</v>
      </c>
      <c r="VT351" s="92">
        <v>0</v>
      </c>
      <c r="VU351" s="92">
        <v>0</v>
      </c>
      <c r="VV351" s="92">
        <v>0</v>
      </c>
      <c r="VW351" s="92">
        <v>0</v>
      </c>
      <c r="VX351" s="92">
        <v>0</v>
      </c>
      <c r="VY351" s="92">
        <v>0</v>
      </c>
      <c r="VZ351" s="92">
        <v>0</v>
      </c>
      <c r="WA351" s="92">
        <v>0</v>
      </c>
      <c r="WB351" s="92">
        <v>0</v>
      </c>
      <c r="WC351" s="92">
        <v>0</v>
      </c>
    </row>
    <row r="352" spans="2:601" ht="13.5" customHeight="1">
      <c r="B352" s="851" t="s">
        <v>2441</v>
      </c>
      <c r="C352" s="92">
        <v>0</v>
      </c>
      <c r="D352" s="92">
        <v>24460.080999999998</v>
      </c>
      <c r="E352" s="92">
        <v>-75.977702600000001</v>
      </c>
      <c r="F352" s="92">
        <v>1357.74082</v>
      </c>
      <c r="G352" s="92">
        <v>0</v>
      </c>
      <c r="H352" s="92">
        <v>0</v>
      </c>
      <c r="I352" s="92">
        <v>0</v>
      </c>
      <c r="J352" s="92">
        <v>0</v>
      </c>
      <c r="K352" s="92">
        <v>0</v>
      </c>
      <c r="L352" s="92">
        <v>0</v>
      </c>
      <c r="M352" s="92">
        <v>0</v>
      </c>
      <c r="N352" s="92">
        <v>0</v>
      </c>
      <c r="O352" s="92">
        <v>0</v>
      </c>
      <c r="P352" s="92">
        <v>0</v>
      </c>
      <c r="Q352" s="92">
        <v>0</v>
      </c>
      <c r="R352" s="92">
        <v>0</v>
      </c>
      <c r="S352" s="92">
        <v>0</v>
      </c>
      <c r="T352" s="92">
        <v>0</v>
      </c>
      <c r="U352" s="92">
        <v>0</v>
      </c>
      <c r="V352" s="92">
        <v>0</v>
      </c>
      <c r="W352" s="92">
        <v>0</v>
      </c>
      <c r="X352" s="92">
        <v>0</v>
      </c>
      <c r="Y352" s="92">
        <v>0</v>
      </c>
      <c r="Z352" s="92">
        <v>0</v>
      </c>
      <c r="AA352" s="92">
        <v>0</v>
      </c>
      <c r="AB352" s="92">
        <v>0</v>
      </c>
      <c r="AC352" s="92">
        <v>0</v>
      </c>
      <c r="AD352" s="92">
        <v>0</v>
      </c>
      <c r="AE352" s="92">
        <v>0</v>
      </c>
      <c r="AF352" s="92">
        <v>0</v>
      </c>
      <c r="AG352" s="92">
        <v>0</v>
      </c>
      <c r="AH352" s="92">
        <v>0</v>
      </c>
      <c r="AI352" s="92">
        <v>0</v>
      </c>
      <c r="AJ352" s="92">
        <v>0</v>
      </c>
      <c r="AK352" s="92">
        <v>0</v>
      </c>
      <c r="AL352" s="92">
        <v>0</v>
      </c>
      <c r="AM352" s="92">
        <v>0</v>
      </c>
      <c r="AN352" s="92">
        <v>0</v>
      </c>
      <c r="AO352" s="92">
        <v>0</v>
      </c>
      <c r="AP352" s="92">
        <v>0</v>
      </c>
      <c r="AQ352" s="92">
        <v>0</v>
      </c>
      <c r="AR352" s="92">
        <v>0</v>
      </c>
      <c r="AS352" s="92">
        <v>0</v>
      </c>
      <c r="AT352" s="92">
        <v>0</v>
      </c>
      <c r="AU352" s="92">
        <v>0</v>
      </c>
      <c r="AV352" s="92">
        <v>0</v>
      </c>
      <c r="AW352" s="92">
        <v>0</v>
      </c>
      <c r="AX352" s="92">
        <v>0</v>
      </c>
      <c r="AY352" s="92">
        <v>0</v>
      </c>
      <c r="AZ352" s="92">
        <v>0</v>
      </c>
      <c r="BA352" s="92">
        <v>0</v>
      </c>
      <c r="BB352" s="92">
        <v>0</v>
      </c>
      <c r="BC352" s="92">
        <v>0</v>
      </c>
      <c r="BD352" s="92">
        <v>0</v>
      </c>
      <c r="BE352" s="92">
        <v>0</v>
      </c>
      <c r="BF352" s="92">
        <v>0</v>
      </c>
      <c r="BG352" s="92">
        <v>0</v>
      </c>
      <c r="BH352" s="92">
        <v>0</v>
      </c>
      <c r="BI352" s="92">
        <v>0</v>
      </c>
      <c r="BJ352" s="92">
        <v>0</v>
      </c>
      <c r="BK352" s="92">
        <v>0</v>
      </c>
      <c r="BL352" s="92">
        <v>0</v>
      </c>
      <c r="BM352" s="92">
        <v>0</v>
      </c>
      <c r="BN352" s="92">
        <v>0</v>
      </c>
      <c r="BO352" s="92">
        <v>0</v>
      </c>
      <c r="BP352" s="92">
        <v>1</v>
      </c>
      <c r="BQ352" s="92">
        <v>0</v>
      </c>
      <c r="BR352" s="92">
        <v>0</v>
      </c>
      <c r="BS352" s="92">
        <v>0</v>
      </c>
      <c r="BT352" s="92">
        <v>0</v>
      </c>
      <c r="BU352" s="92">
        <v>0</v>
      </c>
      <c r="BV352" s="92">
        <v>0</v>
      </c>
      <c r="BW352" s="92">
        <v>0</v>
      </c>
      <c r="BX352" s="92">
        <v>0</v>
      </c>
      <c r="BY352" s="92">
        <v>0</v>
      </c>
      <c r="BZ352" s="92">
        <v>0</v>
      </c>
      <c r="CA352" s="92">
        <v>0</v>
      </c>
      <c r="CB352" s="92">
        <v>0</v>
      </c>
      <c r="CC352" s="92">
        <v>0</v>
      </c>
      <c r="CD352" s="92">
        <v>0</v>
      </c>
      <c r="CE352" s="92">
        <v>0</v>
      </c>
      <c r="CF352" s="92">
        <v>0</v>
      </c>
      <c r="CG352" s="92">
        <v>0</v>
      </c>
      <c r="CH352" s="92">
        <v>0</v>
      </c>
      <c r="CI352" s="92">
        <v>0</v>
      </c>
      <c r="CJ352" s="92">
        <v>0</v>
      </c>
      <c r="CK352" s="92">
        <v>0</v>
      </c>
      <c r="CL352" s="92">
        <v>0</v>
      </c>
      <c r="CM352" s="92">
        <v>0</v>
      </c>
      <c r="CN352" s="92">
        <v>0</v>
      </c>
      <c r="CO352" s="92">
        <v>0</v>
      </c>
      <c r="CP352" s="92">
        <v>0</v>
      </c>
      <c r="CQ352" s="92">
        <v>0</v>
      </c>
      <c r="CR352" s="92">
        <v>0</v>
      </c>
      <c r="CS352" s="92">
        <v>0</v>
      </c>
      <c r="CT352" s="92">
        <v>0</v>
      </c>
      <c r="CU352" s="92">
        <v>0</v>
      </c>
      <c r="CV352" s="92">
        <v>0</v>
      </c>
      <c r="CW352" s="92">
        <v>0</v>
      </c>
      <c r="CX352" s="92">
        <v>0</v>
      </c>
      <c r="CY352" s="92">
        <v>0</v>
      </c>
      <c r="CZ352" s="92">
        <v>0</v>
      </c>
      <c r="DA352" s="92">
        <v>0</v>
      </c>
      <c r="DB352" s="92">
        <v>0</v>
      </c>
      <c r="DC352" s="92">
        <v>0</v>
      </c>
      <c r="DD352" s="92">
        <v>0</v>
      </c>
      <c r="DE352" s="92">
        <v>0</v>
      </c>
      <c r="DF352" s="92">
        <v>0</v>
      </c>
      <c r="DG352" s="92">
        <v>0</v>
      </c>
      <c r="DH352" s="92">
        <v>0</v>
      </c>
      <c r="DI352" s="92">
        <v>0</v>
      </c>
      <c r="DJ352" s="92">
        <v>0</v>
      </c>
      <c r="DK352" s="92">
        <v>0</v>
      </c>
      <c r="DL352" s="92">
        <v>0</v>
      </c>
      <c r="DM352" s="92">
        <v>0</v>
      </c>
      <c r="DN352" s="92">
        <v>0</v>
      </c>
      <c r="DO352" s="92">
        <v>0</v>
      </c>
      <c r="DP352" s="92">
        <v>0</v>
      </c>
      <c r="DQ352" s="92">
        <v>0</v>
      </c>
      <c r="DR352" s="92">
        <v>0</v>
      </c>
      <c r="DS352" s="92">
        <v>0</v>
      </c>
      <c r="DT352" s="92">
        <v>0</v>
      </c>
      <c r="DU352" s="92">
        <v>0</v>
      </c>
      <c r="DV352" s="92">
        <v>0</v>
      </c>
      <c r="DW352" s="92">
        <v>0</v>
      </c>
      <c r="DX352" s="92">
        <v>0</v>
      </c>
      <c r="DY352" s="92">
        <v>0</v>
      </c>
      <c r="DZ352" s="92">
        <v>24460.080999999998</v>
      </c>
      <c r="EA352" s="92">
        <v>0</v>
      </c>
      <c r="EB352" s="92">
        <v>0</v>
      </c>
      <c r="EC352" s="92">
        <v>0</v>
      </c>
      <c r="ED352" s="92">
        <v>0</v>
      </c>
      <c r="EE352" s="92">
        <v>0</v>
      </c>
      <c r="EF352" s="92">
        <v>0</v>
      </c>
      <c r="EG352" s="92">
        <v>0</v>
      </c>
      <c r="EH352" s="92">
        <v>0</v>
      </c>
      <c r="EI352" s="92">
        <v>0</v>
      </c>
      <c r="EJ352" s="92">
        <v>0</v>
      </c>
      <c r="EK352" s="92">
        <v>0</v>
      </c>
      <c r="EL352" s="92">
        <v>0</v>
      </c>
      <c r="EM352" s="92">
        <v>0</v>
      </c>
      <c r="EN352" s="92">
        <v>0</v>
      </c>
      <c r="EO352" s="92">
        <v>0</v>
      </c>
      <c r="EP352" s="92">
        <v>0</v>
      </c>
      <c r="EQ352" s="92">
        <v>0</v>
      </c>
      <c r="ER352" s="92">
        <v>0</v>
      </c>
      <c r="ES352" s="92">
        <v>0</v>
      </c>
      <c r="ET352" s="92">
        <v>0</v>
      </c>
      <c r="EU352" s="92">
        <v>0</v>
      </c>
      <c r="EV352" s="92">
        <v>0</v>
      </c>
      <c r="EW352" s="92">
        <v>0</v>
      </c>
      <c r="EX352" s="92">
        <v>0</v>
      </c>
      <c r="EY352" s="92">
        <v>0</v>
      </c>
      <c r="EZ352" s="92">
        <v>0</v>
      </c>
      <c r="FA352" s="92">
        <v>0</v>
      </c>
      <c r="FB352" s="92">
        <v>0</v>
      </c>
      <c r="FC352" s="92">
        <v>0</v>
      </c>
      <c r="FD352" s="92">
        <v>0</v>
      </c>
      <c r="FE352" s="92">
        <v>0</v>
      </c>
      <c r="FF352" s="92">
        <v>0</v>
      </c>
      <c r="FG352" s="92">
        <v>0</v>
      </c>
      <c r="FH352" s="92">
        <v>0</v>
      </c>
      <c r="FI352" s="92">
        <v>0</v>
      </c>
      <c r="FJ352" s="92">
        <v>0</v>
      </c>
      <c r="FK352" s="92">
        <v>0</v>
      </c>
      <c r="FL352" s="92">
        <v>0</v>
      </c>
      <c r="FM352" s="92">
        <v>0</v>
      </c>
      <c r="FN352" s="92">
        <v>0</v>
      </c>
      <c r="FO352" s="92">
        <v>0</v>
      </c>
      <c r="FP352" s="92">
        <v>0</v>
      </c>
      <c r="FQ352" s="92">
        <v>0</v>
      </c>
      <c r="FR352" s="92">
        <v>0</v>
      </c>
      <c r="FS352" s="92">
        <v>0</v>
      </c>
      <c r="FT352" s="92">
        <v>0</v>
      </c>
      <c r="FU352" s="92">
        <v>0</v>
      </c>
      <c r="FV352" s="92">
        <v>0</v>
      </c>
      <c r="FW352" s="92">
        <v>0</v>
      </c>
      <c r="FX352" s="92">
        <v>0</v>
      </c>
      <c r="FY352" s="92">
        <v>0</v>
      </c>
      <c r="FZ352" s="92">
        <v>0</v>
      </c>
      <c r="GA352" s="92">
        <v>0</v>
      </c>
      <c r="GB352" s="92">
        <v>0</v>
      </c>
      <c r="GC352" s="92">
        <v>0</v>
      </c>
      <c r="GD352" s="92">
        <v>0</v>
      </c>
      <c r="GE352" s="92">
        <v>0</v>
      </c>
      <c r="GF352" s="92">
        <v>0</v>
      </c>
      <c r="GG352" s="92">
        <v>0</v>
      </c>
      <c r="GH352" s="92">
        <v>0</v>
      </c>
      <c r="GI352" s="92">
        <v>0</v>
      </c>
      <c r="GJ352" s="92">
        <v>1</v>
      </c>
      <c r="GK352" s="92">
        <v>0</v>
      </c>
      <c r="GL352" s="92">
        <v>0</v>
      </c>
      <c r="GM352" s="92">
        <v>0</v>
      </c>
      <c r="GN352" s="92">
        <v>0</v>
      </c>
      <c r="GO352" s="92">
        <v>0</v>
      </c>
      <c r="GP352" s="92">
        <v>0</v>
      </c>
      <c r="GQ352" s="92">
        <v>0</v>
      </c>
      <c r="GR352" s="92">
        <v>0</v>
      </c>
      <c r="GS352" s="92">
        <v>0</v>
      </c>
      <c r="GT352" s="92">
        <v>0</v>
      </c>
      <c r="GU352" s="92">
        <v>0</v>
      </c>
      <c r="GV352" s="92">
        <v>0</v>
      </c>
      <c r="GW352" s="92">
        <v>0</v>
      </c>
      <c r="GX352" s="92">
        <v>0</v>
      </c>
      <c r="GY352" s="92">
        <v>0</v>
      </c>
      <c r="GZ352" s="92">
        <v>0</v>
      </c>
      <c r="HA352" s="92">
        <v>0</v>
      </c>
      <c r="HB352" s="92">
        <v>0</v>
      </c>
      <c r="HC352" s="92">
        <v>0</v>
      </c>
      <c r="HD352" s="92">
        <v>0</v>
      </c>
      <c r="HE352" s="92">
        <v>0</v>
      </c>
      <c r="HF352" s="92">
        <v>0</v>
      </c>
      <c r="HG352" s="92">
        <v>0</v>
      </c>
      <c r="HH352" s="92">
        <v>0</v>
      </c>
      <c r="HI352" s="92">
        <v>0</v>
      </c>
      <c r="HJ352" s="92">
        <v>0</v>
      </c>
      <c r="HK352" s="92">
        <v>0</v>
      </c>
      <c r="HL352" s="92">
        <v>0</v>
      </c>
      <c r="HM352" s="92">
        <v>0</v>
      </c>
      <c r="HN352" s="92">
        <v>0</v>
      </c>
      <c r="HO352" s="92">
        <v>0</v>
      </c>
      <c r="HP352" s="92">
        <v>0</v>
      </c>
      <c r="HQ352" s="92">
        <v>0</v>
      </c>
      <c r="HR352" s="92">
        <v>0</v>
      </c>
      <c r="HS352" s="92">
        <v>0</v>
      </c>
      <c r="HT352" s="92">
        <v>0</v>
      </c>
      <c r="HU352" s="92">
        <v>0</v>
      </c>
      <c r="HV352" s="92">
        <v>0</v>
      </c>
      <c r="HW352" s="92">
        <v>0</v>
      </c>
      <c r="HX352" s="92">
        <v>0</v>
      </c>
      <c r="HY352" s="92">
        <v>0</v>
      </c>
      <c r="HZ352" s="92">
        <v>0</v>
      </c>
      <c r="IA352" s="92">
        <v>0</v>
      </c>
      <c r="IB352" s="92">
        <v>0</v>
      </c>
      <c r="IC352" s="92">
        <v>0</v>
      </c>
      <c r="ID352" s="92">
        <v>0</v>
      </c>
      <c r="IE352" s="92">
        <v>0</v>
      </c>
      <c r="IF352" s="92">
        <v>0</v>
      </c>
      <c r="IG352" s="92">
        <v>0</v>
      </c>
      <c r="IH352" s="92">
        <v>0</v>
      </c>
      <c r="II352" s="92">
        <v>0</v>
      </c>
      <c r="IJ352" s="92">
        <v>0</v>
      </c>
      <c r="IK352" s="92">
        <v>0</v>
      </c>
      <c r="IL352" s="92">
        <v>0</v>
      </c>
      <c r="IM352" s="92">
        <v>0</v>
      </c>
      <c r="IN352" s="92">
        <v>0</v>
      </c>
      <c r="IO352" s="92">
        <v>0</v>
      </c>
      <c r="IP352" s="92">
        <v>0</v>
      </c>
      <c r="IQ352" s="92">
        <v>0</v>
      </c>
      <c r="IR352" s="92">
        <v>0</v>
      </c>
      <c r="IS352" s="92">
        <v>0</v>
      </c>
      <c r="IT352" s="92">
        <v>1357.74082</v>
      </c>
      <c r="IU352" s="92">
        <v>24460.080999999998</v>
      </c>
      <c r="IV352" s="92">
        <v>73687.834300000002</v>
      </c>
      <c r="IW352" s="92">
        <v>265.65910500000001</v>
      </c>
      <c r="IX352" s="92">
        <v>13</v>
      </c>
      <c r="IY352" s="92">
        <v>1</v>
      </c>
      <c r="IZ352" s="92">
        <v>0</v>
      </c>
      <c r="JA352" s="92">
        <v>0</v>
      </c>
      <c r="JB352" s="92">
        <v>-55958.914599999996</v>
      </c>
      <c r="JC352" s="92">
        <v>-3106.1917800000001</v>
      </c>
      <c r="JD352" s="92">
        <v>-75.977702600000001</v>
      </c>
      <c r="JE352" s="92">
        <v>-11.108501499999999</v>
      </c>
      <c r="JF352" s="92">
        <v>-0.61661553499999999</v>
      </c>
      <c r="JG352" s="92">
        <v>3.0709294E-4</v>
      </c>
      <c r="JH352" s="92">
        <v>5.5323652999999997E-3</v>
      </c>
      <c r="JI352" s="92">
        <v>18.015280000000001</v>
      </c>
      <c r="JJ352" s="92">
        <v>408.45369699999998</v>
      </c>
      <c r="JK352" s="92">
        <v>0</v>
      </c>
      <c r="JL352" s="92">
        <v>0</v>
      </c>
      <c r="JM352" s="92">
        <v>0</v>
      </c>
      <c r="JN352" s="92">
        <v>0</v>
      </c>
      <c r="JO352" s="92">
        <v>0</v>
      </c>
      <c r="JP352" s="92">
        <v>0</v>
      </c>
      <c r="JQ352" s="92">
        <v>0</v>
      </c>
      <c r="JR352" s="92">
        <v>0</v>
      </c>
      <c r="JS352" s="92">
        <v>0</v>
      </c>
      <c r="JT352" s="92">
        <v>0</v>
      </c>
      <c r="JU352" s="92">
        <v>0</v>
      </c>
      <c r="JV352" s="92">
        <v>0</v>
      </c>
      <c r="JW352" s="92">
        <v>0</v>
      </c>
      <c r="JX352" s="92">
        <v>0</v>
      </c>
      <c r="JY352" s="92">
        <v>0</v>
      </c>
      <c r="JZ352" s="92">
        <v>0</v>
      </c>
      <c r="KA352" s="92">
        <v>0</v>
      </c>
      <c r="KB352" s="92">
        <v>0</v>
      </c>
      <c r="KC352" s="92">
        <v>0</v>
      </c>
      <c r="KD352" s="92">
        <v>0</v>
      </c>
      <c r="KE352" s="92">
        <v>0</v>
      </c>
      <c r="KF352" s="92">
        <v>0</v>
      </c>
      <c r="KG352" s="92">
        <v>0</v>
      </c>
      <c r="KH352" s="92">
        <v>0</v>
      </c>
      <c r="KI352" s="92">
        <v>0</v>
      </c>
      <c r="KJ352" s="92">
        <v>0</v>
      </c>
      <c r="KK352" s="92">
        <v>0</v>
      </c>
      <c r="KL352" s="92">
        <v>0</v>
      </c>
      <c r="KM352" s="92">
        <v>0</v>
      </c>
      <c r="KN352" s="92">
        <v>0</v>
      </c>
      <c r="KO352" s="92">
        <v>0</v>
      </c>
      <c r="KP352" s="92">
        <v>0</v>
      </c>
      <c r="KQ352" s="92">
        <v>0</v>
      </c>
      <c r="KR352" s="92">
        <v>0</v>
      </c>
      <c r="KS352" s="92">
        <v>0</v>
      </c>
      <c r="KT352" s="92">
        <v>0</v>
      </c>
      <c r="KU352" s="92">
        <v>0</v>
      </c>
      <c r="KV352" s="92">
        <v>0</v>
      </c>
      <c r="KW352" s="92">
        <v>0</v>
      </c>
      <c r="KX352" s="92">
        <v>0</v>
      </c>
      <c r="KY352" s="92">
        <v>0</v>
      </c>
      <c r="KZ352" s="92">
        <v>0</v>
      </c>
      <c r="LA352" s="92">
        <v>0</v>
      </c>
      <c r="LB352" s="92">
        <v>0</v>
      </c>
      <c r="LC352" s="92">
        <v>0</v>
      </c>
      <c r="LD352" s="92">
        <v>0</v>
      </c>
      <c r="LE352" s="92">
        <v>0</v>
      </c>
      <c r="LF352" s="92">
        <v>0</v>
      </c>
      <c r="LG352" s="92">
        <v>0</v>
      </c>
      <c r="LH352" s="92">
        <v>0</v>
      </c>
      <c r="LI352" s="92">
        <v>0</v>
      </c>
      <c r="LJ352" s="92">
        <v>0</v>
      </c>
      <c r="LK352" s="92">
        <v>0</v>
      </c>
      <c r="LL352" s="92">
        <v>0</v>
      </c>
      <c r="LM352" s="92">
        <v>0</v>
      </c>
      <c r="LN352" s="92">
        <v>0</v>
      </c>
      <c r="LO352" s="92">
        <v>0</v>
      </c>
      <c r="LP352" s="92">
        <v>0</v>
      </c>
      <c r="LQ352" s="92">
        <v>0</v>
      </c>
      <c r="LR352" s="92">
        <v>0</v>
      </c>
      <c r="LS352" s="92">
        <v>0</v>
      </c>
      <c r="LT352" s="92">
        <v>0</v>
      </c>
      <c r="LU352" s="92">
        <v>0</v>
      </c>
      <c r="LV352" s="92">
        <v>0</v>
      </c>
      <c r="LW352" s="92">
        <v>0</v>
      </c>
      <c r="LX352" s="92">
        <v>0</v>
      </c>
      <c r="LY352" s="92">
        <v>0</v>
      </c>
      <c r="LZ352" s="92">
        <v>0</v>
      </c>
      <c r="MA352" s="92">
        <v>0</v>
      </c>
      <c r="MB352" s="92">
        <v>0</v>
      </c>
      <c r="MC352" s="92">
        <v>0</v>
      </c>
      <c r="MD352" s="92">
        <v>0</v>
      </c>
      <c r="ME352" s="92">
        <v>0</v>
      </c>
      <c r="MF352" s="92">
        <v>0</v>
      </c>
      <c r="MG352" s="92">
        <v>0</v>
      </c>
      <c r="MH352" s="92">
        <v>0</v>
      </c>
      <c r="MI352" s="92">
        <v>0</v>
      </c>
      <c r="MJ352" s="92">
        <v>0</v>
      </c>
      <c r="MK352" s="92">
        <v>0</v>
      </c>
      <c r="ML352" s="92">
        <v>0</v>
      </c>
      <c r="MM352" s="92">
        <v>0</v>
      </c>
      <c r="MN352" s="92">
        <v>0</v>
      </c>
      <c r="MO352" s="92">
        <v>0</v>
      </c>
      <c r="MP352" s="92">
        <v>0</v>
      </c>
      <c r="MQ352" s="92">
        <v>0</v>
      </c>
      <c r="MR352" s="92">
        <v>0</v>
      </c>
      <c r="MS352" s="92">
        <v>0</v>
      </c>
      <c r="MT352" s="92">
        <v>0</v>
      </c>
      <c r="MU352" s="92">
        <v>0</v>
      </c>
      <c r="MV352" s="92">
        <v>0</v>
      </c>
      <c r="MW352" s="92">
        <v>0</v>
      </c>
      <c r="MX352" s="92">
        <v>0</v>
      </c>
      <c r="MY352" s="92">
        <v>0</v>
      </c>
      <c r="MZ352" s="92">
        <v>0</v>
      </c>
      <c r="NA352" s="92">
        <v>0</v>
      </c>
      <c r="NB352" s="92">
        <v>0</v>
      </c>
      <c r="NC352" s="92">
        <v>0</v>
      </c>
      <c r="ND352" s="92">
        <v>0</v>
      </c>
      <c r="NE352" s="92">
        <v>0</v>
      </c>
      <c r="NF352" s="92">
        <v>0</v>
      </c>
      <c r="NG352" s="92">
        <v>0</v>
      </c>
      <c r="NH352" s="92">
        <v>0</v>
      </c>
      <c r="NI352" s="92">
        <v>0</v>
      </c>
      <c r="NJ352" s="92">
        <v>0</v>
      </c>
      <c r="NK352" s="92">
        <v>0</v>
      </c>
      <c r="NL352" s="92">
        <v>0</v>
      </c>
      <c r="NM352" s="92">
        <v>0</v>
      </c>
      <c r="NN352" s="92">
        <v>0</v>
      </c>
      <c r="NO352" s="92">
        <v>0</v>
      </c>
      <c r="NP352" s="92">
        <v>0</v>
      </c>
      <c r="NQ352" s="92">
        <v>0</v>
      </c>
      <c r="NR352" s="92">
        <v>0</v>
      </c>
      <c r="NS352" s="92">
        <v>0</v>
      </c>
      <c r="NT352" s="92">
        <v>0</v>
      </c>
      <c r="NU352" s="92">
        <v>0</v>
      </c>
      <c r="NV352" s="92">
        <v>0</v>
      </c>
      <c r="NW352" s="92">
        <v>0</v>
      </c>
      <c r="NX352" s="92">
        <v>0</v>
      </c>
      <c r="NY352" s="92">
        <v>0</v>
      </c>
      <c r="NZ352" s="92">
        <v>0</v>
      </c>
      <c r="OA352" s="92">
        <v>0</v>
      </c>
      <c r="OB352" s="92">
        <v>0</v>
      </c>
      <c r="OC352" s="92">
        <v>0</v>
      </c>
      <c r="OD352" s="92">
        <v>0</v>
      </c>
      <c r="OE352" s="92">
        <v>0</v>
      </c>
      <c r="OF352" s="92">
        <v>0</v>
      </c>
      <c r="OG352" s="92">
        <v>0</v>
      </c>
      <c r="OH352" s="92">
        <v>0</v>
      </c>
      <c r="OI352" s="92">
        <v>0</v>
      </c>
      <c r="OJ352" s="92">
        <v>0</v>
      </c>
      <c r="OK352" s="92">
        <v>0</v>
      </c>
      <c r="OL352" s="92">
        <v>0</v>
      </c>
      <c r="OM352" s="92">
        <v>0</v>
      </c>
      <c r="ON352" s="92">
        <v>0</v>
      </c>
      <c r="OO352" s="92">
        <v>0</v>
      </c>
      <c r="OP352" s="92">
        <v>0</v>
      </c>
      <c r="OQ352" s="92">
        <v>0</v>
      </c>
      <c r="OR352" s="92">
        <v>0</v>
      </c>
      <c r="OS352" s="92">
        <v>0</v>
      </c>
      <c r="OT352" s="92">
        <v>0</v>
      </c>
      <c r="OU352" s="92">
        <v>0</v>
      </c>
      <c r="OV352" s="92">
        <v>0</v>
      </c>
      <c r="OW352" s="92">
        <v>0</v>
      </c>
      <c r="OX352" s="92">
        <v>0</v>
      </c>
      <c r="OY352" s="92">
        <v>0</v>
      </c>
      <c r="OZ352" s="92">
        <v>0</v>
      </c>
      <c r="PA352" s="92">
        <v>0</v>
      </c>
      <c r="PB352" s="92">
        <v>0</v>
      </c>
      <c r="PC352" s="92">
        <v>0</v>
      </c>
      <c r="PD352" s="92">
        <v>0</v>
      </c>
      <c r="PE352" s="92">
        <v>0</v>
      </c>
      <c r="PF352" s="92">
        <v>0</v>
      </c>
      <c r="PG352" s="92">
        <v>0</v>
      </c>
      <c r="PH352" s="92">
        <v>0</v>
      </c>
      <c r="PI352" s="92">
        <v>0</v>
      </c>
      <c r="PJ352" s="92">
        <v>0</v>
      </c>
      <c r="PK352" s="92">
        <v>0</v>
      </c>
      <c r="PL352" s="92">
        <v>0</v>
      </c>
      <c r="PM352" s="92">
        <v>0</v>
      </c>
      <c r="PN352" s="92">
        <v>0</v>
      </c>
      <c r="PO352" s="92">
        <v>0</v>
      </c>
      <c r="PP352" s="92">
        <v>0</v>
      </c>
      <c r="PQ352" s="92">
        <v>0</v>
      </c>
      <c r="PR352" s="92">
        <v>0</v>
      </c>
      <c r="PS352" s="92">
        <v>0</v>
      </c>
      <c r="PT352" s="92">
        <v>0</v>
      </c>
      <c r="PU352" s="92">
        <v>0</v>
      </c>
      <c r="PV352" s="92">
        <v>0</v>
      </c>
      <c r="PW352" s="92">
        <v>0</v>
      </c>
      <c r="PX352" s="92">
        <v>0</v>
      </c>
      <c r="PY352" s="92">
        <v>0</v>
      </c>
      <c r="PZ352" s="92">
        <v>0</v>
      </c>
      <c r="QA352" s="92">
        <v>0</v>
      </c>
      <c r="QB352" s="92">
        <v>0</v>
      </c>
      <c r="QC352" s="92">
        <v>0</v>
      </c>
      <c r="QD352" s="92">
        <v>0</v>
      </c>
      <c r="QE352" s="92">
        <v>0</v>
      </c>
      <c r="QF352" s="92">
        <v>0</v>
      </c>
      <c r="QG352" s="92">
        <v>0</v>
      </c>
      <c r="QH352" s="92">
        <v>0</v>
      </c>
      <c r="QI352" s="92">
        <v>0</v>
      </c>
      <c r="QJ352" s="92">
        <v>0</v>
      </c>
      <c r="QK352" s="92">
        <v>0</v>
      </c>
      <c r="QL352" s="92">
        <v>0</v>
      </c>
      <c r="QM352" s="92">
        <v>0</v>
      </c>
      <c r="QN352" s="92">
        <v>0</v>
      </c>
      <c r="QO352" s="92">
        <v>0</v>
      </c>
      <c r="QP352" s="92">
        <v>0</v>
      </c>
      <c r="QQ352" s="92">
        <v>0</v>
      </c>
      <c r="QR352" s="92">
        <v>0</v>
      </c>
      <c r="QS352" s="92">
        <v>0</v>
      </c>
      <c r="QT352" s="92">
        <v>0</v>
      </c>
      <c r="QU352" s="92">
        <v>0</v>
      </c>
      <c r="QV352" s="92">
        <v>0</v>
      </c>
      <c r="QW352" s="92">
        <v>0</v>
      </c>
      <c r="QX352" s="92">
        <v>0</v>
      </c>
      <c r="QY352" s="92">
        <v>0</v>
      </c>
      <c r="QZ352" s="92">
        <v>0</v>
      </c>
      <c r="RA352" s="92">
        <v>0</v>
      </c>
      <c r="RB352" s="92">
        <v>0</v>
      </c>
      <c r="RC352" s="92">
        <v>0</v>
      </c>
      <c r="RD352" s="92">
        <v>0</v>
      </c>
      <c r="RE352" s="92">
        <v>0</v>
      </c>
      <c r="RF352" s="92">
        <v>0</v>
      </c>
      <c r="RG352" s="92">
        <v>0</v>
      </c>
      <c r="RH352" s="92">
        <v>0</v>
      </c>
      <c r="RI352" s="92">
        <v>0</v>
      </c>
      <c r="RJ352" s="92">
        <v>0</v>
      </c>
      <c r="RK352" s="92">
        <v>0</v>
      </c>
      <c r="RL352" s="92">
        <v>0</v>
      </c>
      <c r="RM352" s="92">
        <v>0</v>
      </c>
      <c r="RN352" s="92">
        <v>0</v>
      </c>
      <c r="RO352" s="92">
        <v>0</v>
      </c>
      <c r="RP352" s="92">
        <v>0</v>
      </c>
      <c r="RQ352" s="92">
        <v>0</v>
      </c>
      <c r="RR352" s="92">
        <v>0</v>
      </c>
      <c r="RS352" s="92">
        <v>0</v>
      </c>
      <c r="RT352" s="92">
        <v>0</v>
      </c>
      <c r="RU352" s="92">
        <v>0</v>
      </c>
      <c r="RV352" s="92">
        <v>0</v>
      </c>
      <c r="RW352" s="92">
        <v>0</v>
      </c>
      <c r="RX352" s="92">
        <v>0</v>
      </c>
      <c r="RY352" s="92">
        <v>0</v>
      </c>
      <c r="RZ352" s="92">
        <v>0</v>
      </c>
      <c r="SA352" s="92">
        <v>0</v>
      </c>
      <c r="SB352" s="92">
        <v>0</v>
      </c>
      <c r="SC352" s="92">
        <v>0</v>
      </c>
      <c r="SD352" s="92">
        <v>0</v>
      </c>
      <c r="SE352" s="92">
        <v>0</v>
      </c>
      <c r="SF352" s="92">
        <v>0</v>
      </c>
      <c r="SG352" s="92">
        <v>0</v>
      </c>
      <c r="SH352" s="92">
        <v>0</v>
      </c>
      <c r="SI352" s="92">
        <v>0</v>
      </c>
      <c r="SJ352" s="92">
        <v>0</v>
      </c>
      <c r="SK352" s="92">
        <v>0</v>
      </c>
      <c r="SL352" s="92">
        <v>0</v>
      </c>
      <c r="SM352" s="92">
        <v>0</v>
      </c>
      <c r="SN352" s="92">
        <v>0</v>
      </c>
      <c r="SO352" s="92">
        <v>0</v>
      </c>
      <c r="SP352" s="92">
        <v>0</v>
      </c>
      <c r="SQ352" s="92">
        <v>0</v>
      </c>
      <c r="SR352" s="92">
        <v>0</v>
      </c>
      <c r="SS352" s="92">
        <v>0</v>
      </c>
      <c r="ST352" s="92">
        <v>0</v>
      </c>
      <c r="SU352" s="92">
        <v>0</v>
      </c>
      <c r="SV352" s="92">
        <v>0</v>
      </c>
      <c r="SW352" s="92">
        <v>0</v>
      </c>
      <c r="SX352" s="92">
        <v>0</v>
      </c>
      <c r="SY352" s="92">
        <v>0</v>
      </c>
      <c r="SZ352" s="92">
        <v>0</v>
      </c>
      <c r="TA352" s="92">
        <v>0</v>
      </c>
      <c r="TB352" s="92">
        <v>0</v>
      </c>
      <c r="TC352" s="92">
        <v>13</v>
      </c>
      <c r="TD352" s="92">
        <v>0</v>
      </c>
      <c r="TE352" s="92">
        <v>0</v>
      </c>
      <c r="TF352" s="92">
        <v>0</v>
      </c>
      <c r="TG352" s="92">
        <v>0</v>
      </c>
      <c r="TH352" s="92">
        <v>0</v>
      </c>
      <c r="TI352" s="92">
        <v>0</v>
      </c>
      <c r="TJ352" s="92">
        <v>0</v>
      </c>
      <c r="TK352" s="92">
        <v>0</v>
      </c>
      <c r="TL352" s="92">
        <v>0</v>
      </c>
      <c r="TM352" s="92">
        <v>0</v>
      </c>
      <c r="TN352" s="92">
        <v>0</v>
      </c>
      <c r="TO352" s="92">
        <v>0</v>
      </c>
      <c r="TP352" s="92">
        <v>0</v>
      </c>
      <c r="TQ352" s="92">
        <v>-91207742.346000001</v>
      </c>
      <c r="TR352" s="92">
        <v>0</v>
      </c>
      <c r="TS352" s="92">
        <v>0.37715022777777801</v>
      </c>
      <c r="TT352" s="92">
        <v>0</v>
      </c>
      <c r="TU352" s="92">
        <v>0</v>
      </c>
      <c r="TV352" s="92">
        <v>0</v>
      </c>
      <c r="TW352" s="92">
        <v>0</v>
      </c>
      <c r="TX352" s="92">
        <v>0</v>
      </c>
      <c r="TY352" s="92">
        <v>0</v>
      </c>
      <c r="TZ352" s="92">
        <v>0</v>
      </c>
      <c r="UA352" s="92">
        <v>0</v>
      </c>
      <c r="UB352" s="92">
        <v>0</v>
      </c>
      <c r="UC352" s="92">
        <v>0</v>
      </c>
      <c r="UD352" s="92">
        <v>0</v>
      </c>
      <c r="UE352" s="92">
        <v>0</v>
      </c>
      <c r="UF352" s="92">
        <v>0</v>
      </c>
      <c r="UG352" s="92">
        <v>0</v>
      </c>
      <c r="UH352" s="92">
        <v>0</v>
      </c>
      <c r="UI352" s="92">
        <v>0</v>
      </c>
      <c r="UJ352" s="92">
        <v>0</v>
      </c>
      <c r="UK352" s="92">
        <v>0</v>
      </c>
      <c r="UL352" s="92">
        <v>0</v>
      </c>
      <c r="UM352" s="92">
        <v>0</v>
      </c>
      <c r="UN352" s="92">
        <v>0</v>
      </c>
      <c r="UO352" s="92">
        <v>0</v>
      </c>
      <c r="UP352" s="92">
        <v>0</v>
      </c>
      <c r="UQ352" s="92">
        <v>0</v>
      </c>
      <c r="UR352" s="92">
        <v>0</v>
      </c>
      <c r="US352" s="92">
        <v>0</v>
      </c>
      <c r="UT352" s="92">
        <v>0</v>
      </c>
      <c r="UU352" s="92">
        <v>0</v>
      </c>
      <c r="UV352" s="92">
        <v>0</v>
      </c>
      <c r="UW352" s="92">
        <v>0</v>
      </c>
      <c r="UX352" s="92">
        <v>0</v>
      </c>
      <c r="UY352" s="92">
        <v>0</v>
      </c>
      <c r="UZ352" s="92">
        <v>0</v>
      </c>
      <c r="VA352" s="92">
        <v>0</v>
      </c>
      <c r="VB352" s="92">
        <v>0</v>
      </c>
      <c r="VC352" s="92">
        <v>0</v>
      </c>
      <c r="VD352" s="92">
        <v>0</v>
      </c>
      <c r="VE352" s="92">
        <v>0</v>
      </c>
      <c r="VF352" s="92">
        <v>0</v>
      </c>
      <c r="VG352" s="92">
        <v>0</v>
      </c>
      <c r="VH352" s="92">
        <v>0</v>
      </c>
      <c r="VI352" s="92">
        <v>0</v>
      </c>
      <c r="VJ352" s="92">
        <v>0</v>
      </c>
      <c r="VK352" s="92">
        <v>0</v>
      </c>
      <c r="VL352" s="92">
        <v>0</v>
      </c>
      <c r="VM352" s="92">
        <v>0</v>
      </c>
      <c r="VN352" s="92">
        <v>0</v>
      </c>
      <c r="VO352" s="92">
        <v>0</v>
      </c>
      <c r="VP352" s="92">
        <v>0</v>
      </c>
      <c r="VQ352" s="92">
        <v>0</v>
      </c>
      <c r="VR352" s="92">
        <v>0</v>
      </c>
      <c r="VS352" s="92">
        <v>0</v>
      </c>
      <c r="VT352" s="92">
        <v>0</v>
      </c>
      <c r="VU352" s="92">
        <v>0</v>
      </c>
      <c r="VV352" s="92">
        <v>0</v>
      </c>
      <c r="VW352" s="92">
        <v>0</v>
      </c>
      <c r="VX352" s="92">
        <v>0</v>
      </c>
      <c r="VY352" s="92">
        <v>0</v>
      </c>
      <c r="VZ352" s="92">
        <v>0</v>
      </c>
      <c r="WA352" s="92">
        <v>0</v>
      </c>
      <c r="WB352" s="92">
        <v>0</v>
      </c>
      <c r="WC352" s="92">
        <v>0</v>
      </c>
    </row>
    <row r="353" spans="2:601" ht="13.5" customHeight="1">
      <c r="B353" s="851" t="s">
        <v>3002</v>
      </c>
      <c r="C353" s="92">
        <v>0</v>
      </c>
      <c r="D353" s="92">
        <v>206751.33799999999</v>
      </c>
      <c r="E353" s="92">
        <v>-764.96556099999998</v>
      </c>
      <c r="F353" s="92">
        <v>11476.4432</v>
      </c>
      <c r="G353" s="92">
        <v>0</v>
      </c>
      <c r="H353" s="92">
        <v>0</v>
      </c>
      <c r="I353" s="92">
        <v>0</v>
      </c>
      <c r="J353" s="92">
        <v>0</v>
      </c>
      <c r="K353" s="92">
        <v>0</v>
      </c>
      <c r="L353" s="92">
        <v>0</v>
      </c>
      <c r="M353" s="92">
        <v>0</v>
      </c>
      <c r="N353" s="92">
        <v>0</v>
      </c>
      <c r="O353" s="92">
        <v>0</v>
      </c>
      <c r="P353" s="92">
        <v>0</v>
      </c>
      <c r="Q353" s="92">
        <v>0</v>
      </c>
      <c r="R353" s="92">
        <v>0</v>
      </c>
      <c r="S353" s="92">
        <v>0</v>
      </c>
      <c r="T353" s="92">
        <v>0</v>
      </c>
      <c r="U353" s="92">
        <v>0</v>
      </c>
      <c r="V353" s="92">
        <v>0</v>
      </c>
      <c r="W353" s="92">
        <v>0</v>
      </c>
      <c r="X353" s="92">
        <v>0</v>
      </c>
      <c r="Y353" s="92">
        <v>0</v>
      </c>
      <c r="Z353" s="92">
        <v>0</v>
      </c>
      <c r="AA353" s="92">
        <v>0</v>
      </c>
      <c r="AB353" s="92">
        <v>0</v>
      </c>
      <c r="AC353" s="92">
        <v>0</v>
      </c>
      <c r="AD353" s="92">
        <v>0</v>
      </c>
      <c r="AE353" s="92">
        <v>0</v>
      </c>
      <c r="AF353" s="92">
        <v>0</v>
      </c>
      <c r="AG353" s="92">
        <v>0</v>
      </c>
      <c r="AH353" s="92">
        <v>0</v>
      </c>
      <c r="AI353" s="92">
        <v>0</v>
      </c>
      <c r="AJ353" s="92">
        <v>0</v>
      </c>
      <c r="AK353" s="92">
        <v>0</v>
      </c>
      <c r="AL353" s="92">
        <v>0</v>
      </c>
      <c r="AM353" s="92">
        <v>0</v>
      </c>
      <c r="AN353" s="92">
        <v>0</v>
      </c>
      <c r="AO353" s="92">
        <v>0</v>
      </c>
      <c r="AP353" s="92">
        <v>0</v>
      </c>
      <c r="AQ353" s="92">
        <v>0</v>
      </c>
      <c r="AR353" s="92">
        <v>0</v>
      </c>
      <c r="AS353" s="92">
        <v>0</v>
      </c>
      <c r="AT353" s="92">
        <v>0</v>
      </c>
      <c r="AU353" s="92">
        <v>0</v>
      </c>
      <c r="AV353" s="92">
        <v>0</v>
      </c>
      <c r="AW353" s="92">
        <v>0</v>
      </c>
      <c r="AX353" s="92">
        <v>0</v>
      </c>
      <c r="AY353" s="92">
        <v>0</v>
      </c>
      <c r="AZ353" s="92">
        <v>0</v>
      </c>
      <c r="BA353" s="92">
        <v>0</v>
      </c>
      <c r="BB353" s="92">
        <v>0</v>
      </c>
      <c r="BC353" s="92">
        <v>0</v>
      </c>
      <c r="BD353" s="92">
        <v>0</v>
      </c>
      <c r="BE353" s="92">
        <v>0</v>
      </c>
      <c r="BF353" s="92">
        <v>0</v>
      </c>
      <c r="BG353" s="92">
        <v>0</v>
      </c>
      <c r="BH353" s="92">
        <v>0</v>
      </c>
      <c r="BI353" s="92">
        <v>0</v>
      </c>
      <c r="BJ353" s="92">
        <v>0</v>
      </c>
      <c r="BK353" s="92">
        <v>0</v>
      </c>
      <c r="BL353" s="92">
        <v>0</v>
      </c>
      <c r="BM353" s="92">
        <v>0</v>
      </c>
      <c r="BN353" s="92">
        <v>0</v>
      </c>
      <c r="BO353" s="92">
        <v>0</v>
      </c>
      <c r="BP353" s="92">
        <v>1</v>
      </c>
      <c r="BQ353" s="92">
        <v>0</v>
      </c>
      <c r="BR353" s="92">
        <v>0</v>
      </c>
      <c r="BS353" s="92">
        <v>0</v>
      </c>
      <c r="BT353" s="92">
        <v>0</v>
      </c>
      <c r="BU353" s="92">
        <v>0</v>
      </c>
      <c r="BV353" s="92">
        <v>0</v>
      </c>
      <c r="BW353" s="92">
        <v>0</v>
      </c>
      <c r="BX353" s="92">
        <v>0</v>
      </c>
      <c r="BY353" s="92">
        <v>0</v>
      </c>
      <c r="BZ353" s="92">
        <v>0</v>
      </c>
      <c r="CA353" s="92">
        <v>0</v>
      </c>
      <c r="CB353" s="92">
        <v>0</v>
      </c>
      <c r="CC353" s="92">
        <v>0</v>
      </c>
      <c r="CD353" s="92">
        <v>0</v>
      </c>
      <c r="CE353" s="92">
        <v>0</v>
      </c>
      <c r="CF353" s="92">
        <v>0</v>
      </c>
      <c r="CG353" s="92">
        <v>0</v>
      </c>
      <c r="CH353" s="92">
        <v>0</v>
      </c>
      <c r="CI353" s="92">
        <v>0</v>
      </c>
      <c r="CJ353" s="92">
        <v>0</v>
      </c>
      <c r="CK353" s="92">
        <v>0</v>
      </c>
      <c r="CL353" s="92">
        <v>0</v>
      </c>
      <c r="CM353" s="92">
        <v>0</v>
      </c>
      <c r="CN353" s="92">
        <v>0</v>
      </c>
      <c r="CO353" s="92">
        <v>0</v>
      </c>
      <c r="CP353" s="92">
        <v>0</v>
      </c>
      <c r="CQ353" s="92">
        <v>0</v>
      </c>
      <c r="CR353" s="92">
        <v>0</v>
      </c>
      <c r="CS353" s="92">
        <v>0</v>
      </c>
      <c r="CT353" s="92">
        <v>0</v>
      </c>
      <c r="CU353" s="92">
        <v>0</v>
      </c>
      <c r="CV353" s="92">
        <v>0</v>
      </c>
      <c r="CW353" s="92">
        <v>0</v>
      </c>
      <c r="CX353" s="92">
        <v>0</v>
      </c>
      <c r="CY353" s="92">
        <v>0</v>
      </c>
      <c r="CZ353" s="92">
        <v>0</v>
      </c>
      <c r="DA353" s="92">
        <v>0</v>
      </c>
      <c r="DB353" s="92">
        <v>0</v>
      </c>
      <c r="DC353" s="92">
        <v>0</v>
      </c>
      <c r="DD353" s="92">
        <v>0</v>
      </c>
      <c r="DE353" s="92">
        <v>0</v>
      </c>
      <c r="DF353" s="92">
        <v>0</v>
      </c>
      <c r="DG353" s="92">
        <v>0</v>
      </c>
      <c r="DH353" s="92">
        <v>0</v>
      </c>
      <c r="DI353" s="92">
        <v>0</v>
      </c>
      <c r="DJ353" s="92">
        <v>0</v>
      </c>
      <c r="DK353" s="92">
        <v>0</v>
      </c>
      <c r="DL353" s="92">
        <v>0</v>
      </c>
      <c r="DM353" s="92">
        <v>0</v>
      </c>
      <c r="DN353" s="92">
        <v>0</v>
      </c>
      <c r="DO353" s="92">
        <v>0</v>
      </c>
      <c r="DP353" s="92">
        <v>0</v>
      </c>
      <c r="DQ353" s="92">
        <v>0</v>
      </c>
      <c r="DR353" s="92">
        <v>0</v>
      </c>
      <c r="DS353" s="92">
        <v>0</v>
      </c>
      <c r="DT353" s="92">
        <v>0</v>
      </c>
      <c r="DU353" s="92">
        <v>0</v>
      </c>
      <c r="DV353" s="92">
        <v>0</v>
      </c>
      <c r="DW353" s="92">
        <v>0</v>
      </c>
      <c r="DX353" s="92">
        <v>0</v>
      </c>
      <c r="DY353" s="92">
        <v>0</v>
      </c>
      <c r="DZ353" s="92">
        <v>206751.33799999999</v>
      </c>
      <c r="EA353" s="92">
        <v>0</v>
      </c>
      <c r="EB353" s="92">
        <v>0</v>
      </c>
      <c r="EC353" s="92">
        <v>0</v>
      </c>
      <c r="ED353" s="92">
        <v>0</v>
      </c>
      <c r="EE353" s="92">
        <v>0</v>
      </c>
      <c r="EF353" s="92">
        <v>0</v>
      </c>
      <c r="EG353" s="92">
        <v>0</v>
      </c>
      <c r="EH353" s="92">
        <v>0</v>
      </c>
      <c r="EI353" s="92">
        <v>0</v>
      </c>
      <c r="EJ353" s="92">
        <v>0</v>
      </c>
      <c r="EK353" s="92">
        <v>0</v>
      </c>
      <c r="EL353" s="92">
        <v>0</v>
      </c>
      <c r="EM353" s="92">
        <v>0</v>
      </c>
      <c r="EN353" s="92">
        <v>0</v>
      </c>
      <c r="EO353" s="92">
        <v>0</v>
      </c>
      <c r="EP353" s="92">
        <v>0</v>
      </c>
      <c r="EQ353" s="92">
        <v>0</v>
      </c>
      <c r="ER353" s="92">
        <v>0</v>
      </c>
      <c r="ES353" s="92">
        <v>0</v>
      </c>
      <c r="ET353" s="92">
        <v>0</v>
      </c>
      <c r="EU353" s="92">
        <v>0</v>
      </c>
      <c r="EV353" s="92">
        <v>0</v>
      </c>
      <c r="EW353" s="92">
        <v>0</v>
      </c>
      <c r="EX353" s="92">
        <v>0</v>
      </c>
      <c r="EY353" s="92">
        <v>0</v>
      </c>
      <c r="EZ353" s="92">
        <v>0</v>
      </c>
      <c r="FA353" s="92">
        <v>0</v>
      </c>
      <c r="FB353" s="92">
        <v>0</v>
      </c>
      <c r="FC353" s="92">
        <v>0</v>
      </c>
      <c r="FD353" s="92">
        <v>0</v>
      </c>
      <c r="FE353" s="92">
        <v>0</v>
      </c>
      <c r="FF353" s="92">
        <v>0</v>
      </c>
      <c r="FG353" s="92">
        <v>0</v>
      </c>
      <c r="FH353" s="92">
        <v>0</v>
      </c>
      <c r="FI353" s="92">
        <v>0</v>
      </c>
      <c r="FJ353" s="92">
        <v>0</v>
      </c>
      <c r="FK353" s="92">
        <v>0</v>
      </c>
      <c r="FL353" s="92">
        <v>0</v>
      </c>
      <c r="FM353" s="92">
        <v>0</v>
      </c>
      <c r="FN353" s="92">
        <v>0</v>
      </c>
      <c r="FO353" s="92">
        <v>0</v>
      </c>
      <c r="FP353" s="92">
        <v>0</v>
      </c>
      <c r="FQ353" s="92">
        <v>0</v>
      </c>
      <c r="FR353" s="92">
        <v>0</v>
      </c>
      <c r="FS353" s="92">
        <v>0</v>
      </c>
      <c r="FT353" s="92">
        <v>0</v>
      </c>
      <c r="FU353" s="92">
        <v>0</v>
      </c>
      <c r="FV353" s="92">
        <v>0</v>
      </c>
      <c r="FW353" s="92">
        <v>0</v>
      </c>
      <c r="FX353" s="92">
        <v>0</v>
      </c>
      <c r="FY353" s="92">
        <v>0</v>
      </c>
      <c r="FZ353" s="92">
        <v>0</v>
      </c>
      <c r="GA353" s="92">
        <v>0</v>
      </c>
      <c r="GB353" s="92">
        <v>0</v>
      </c>
      <c r="GC353" s="92">
        <v>0</v>
      </c>
      <c r="GD353" s="92">
        <v>0</v>
      </c>
      <c r="GE353" s="92">
        <v>0</v>
      </c>
      <c r="GF353" s="92">
        <v>0</v>
      </c>
      <c r="GG353" s="92">
        <v>0</v>
      </c>
      <c r="GH353" s="92">
        <v>0</v>
      </c>
      <c r="GI353" s="92">
        <v>0</v>
      </c>
      <c r="GJ353" s="92">
        <v>1</v>
      </c>
      <c r="GK353" s="92">
        <v>0</v>
      </c>
      <c r="GL353" s="92">
        <v>0</v>
      </c>
      <c r="GM353" s="92">
        <v>0</v>
      </c>
      <c r="GN353" s="92">
        <v>0</v>
      </c>
      <c r="GO353" s="92">
        <v>0</v>
      </c>
      <c r="GP353" s="92">
        <v>0</v>
      </c>
      <c r="GQ353" s="92">
        <v>0</v>
      </c>
      <c r="GR353" s="92">
        <v>0</v>
      </c>
      <c r="GS353" s="92">
        <v>0</v>
      </c>
      <c r="GT353" s="92">
        <v>0</v>
      </c>
      <c r="GU353" s="92">
        <v>0</v>
      </c>
      <c r="GV353" s="92">
        <v>0</v>
      </c>
      <c r="GW353" s="92">
        <v>0</v>
      </c>
      <c r="GX353" s="92">
        <v>0</v>
      </c>
      <c r="GY353" s="92">
        <v>0</v>
      </c>
      <c r="GZ353" s="92">
        <v>0</v>
      </c>
      <c r="HA353" s="92">
        <v>0</v>
      </c>
      <c r="HB353" s="92">
        <v>0</v>
      </c>
      <c r="HC353" s="92">
        <v>0</v>
      </c>
      <c r="HD353" s="92">
        <v>0</v>
      </c>
      <c r="HE353" s="92">
        <v>0</v>
      </c>
      <c r="HF353" s="92">
        <v>0</v>
      </c>
      <c r="HG353" s="92">
        <v>0</v>
      </c>
      <c r="HH353" s="92">
        <v>0</v>
      </c>
      <c r="HI353" s="92">
        <v>0</v>
      </c>
      <c r="HJ353" s="92">
        <v>0</v>
      </c>
      <c r="HK353" s="92">
        <v>0</v>
      </c>
      <c r="HL353" s="92">
        <v>0</v>
      </c>
      <c r="HM353" s="92">
        <v>0</v>
      </c>
      <c r="HN353" s="92">
        <v>0</v>
      </c>
      <c r="HO353" s="92">
        <v>0</v>
      </c>
      <c r="HP353" s="92">
        <v>0</v>
      </c>
      <c r="HQ353" s="92">
        <v>0</v>
      </c>
      <c r="HR353" s="92">
        <v>0</v>
      </c>
      <c r="HS353" s="92">
        <v>0</v>
      </c>
      <c r="HT353" s="92">
        <v>0</v>
      </c>
      <c r="HU353" s="92">
        <v>0</v>
      </c>
      <c r="HV353" s="92">
        <v>0</v>
      </c>
      <c r="HW353" s="92">
        <v>0</v>
      </c>
      <c r="HX353" s="92">
        <v>0</v>
      </c>
      <c r="HY353" s="92">
        <v>0</v>
      </c>
      <c r="HZ353" s="92">
        <v>0</v>
      </c>
      <c r="IA353" s="92">
        <v>0</v>
      </c>
      <c r="IB353" s="92">
        <v>0</v>
      </c>
      <c r="IC353" s="92">
        <v>0</v>
      </c>
      <c r="ID353" s="92">
        <v>0</v>
      </c>
      <c r="IE353" s="92">
        <v>0</v>
      </c>
      <c r="IF353" s="92">
        <v>0</v>
      </c>
      <c r="IG353" s="92">
        <v>0</v>
      </c>
      <c r="IH353" s="92">
        <v>0</v>
      </c>
      <c r="II353" s="92">
        <v>0</v>
      </c>
      <c r="IJ353" s="92">
        <v>0</v>
      </c>
      <c r="IK353" s="92">
        <v>0</v>
      </c>
      <c r="IL353" s="92">
        <v>0</v>
      </c>
      <c r="IM353" s="92">
        <v>0</v>
      </c>
      <c r="IN353" s="92">
        <v>0</v>
      </c>
      <c r="IO353" s="92">
        <v>0</v>
      </c>
      <c r="IP353" s="92">
        <v>0</v>
      </c>
      <c r="IQ353" s="92">
        <v>0</v>
      </c>
      <c r="IR353" s="92">
        <v>0</v>
      </c>
      <c r="IS353" s="92">
        <v>0</v>
      </c>
      <c r="IT353" s="92">
        <v>11476.4432</v>
      </c>
      <c r="IU353" s="92">
        <v>206751.33799999999</v>
      </c>
      <c r="IV353" s="92">
        <v>3637.2469700000001</v>
      </c>
      <c r="IW353" s="92">
        <v>114.456447</v>
      </c>
      <c r="IX353" s="92">
        <v>4.2</v>
      </c>
      <c r="IY353" s="92">
        <v>0</v>
      </c>
      <c r="IZ353" s="92">
        <v>1</v>
      </c>
      <c r="JA353" s="92">
        <v>0</v>
      </c>
      <c r="JB353" s="92">
        <v>-66655.282099999997</v>
      </c>
      <c r="JC353" s="92">
        <v>-3699.9304000000002</v>
      </c>
      <c r="JD353" s="92">
        <v>-764.96556099999998</v>
      </c>
      <c r="JE353" s="92">
        <v>-34.257365499999999</v>
      </c>
      <c r="JF353" s="92">
        <v>-1.9015727499999999</v>
      </c>
      <c r="JG353" s="92">
        <v>5.2587590400000002E-2</v>
      </c>
      <c r="JH353" s="92">
        <v>0.947380165</v>
      </c>
      <c r="JI353" s="92">
        <v>18.015280000000001</v>
      </c>
      <c r="JJ353" s="92">
        <v>3452.49667</v>
      </c>
      <c r="JK353" s="92">
        <v>0</v>
      </c>
      <c r="JL353" s="92">
        <v>0</v>
      </c>
      <c r="JM353" s="92">
        <v>0</v>
      </c>
      <c r="JN353" s="92">
        <v>0</v>
      </c>
      <c r="JO353" s="92">
        <v>0</v>
      </c>
      <c r="JP353" s="92">
        <v>0</v>
      </c>
      <c r="JQ353" s="92">
        <v>0</v>
      </c>
      <c r="JR353" s="92">
        <v>0</v>
      </c>
      <c r="JS353" s="92">
        <v>0</v>
      </c>
      <c r="JT353" s="92">
        <v>0</v>
      </c>
      <c r="JU353" s="92">
        <v>0</v>
      </c>
      <c r="JV353" s="92">
        <v>0</v>
      </c>
      <c r="JW353" s="92">
        <v>0</v>
      </c>
      <c r="JX353" s="92">
        <v>0</v>
      </c>
      <c r="JY353" s="92">
        <v>0</v>
      </c>
      <c r="JZ353" s="92">
        <v>0</v>
      </c>
      <c r="KA353" s="92">
        <v>0</v>
      </c>
      <c r="KB353" s="92">
        <v>0</v>
      </c>
      <c r="KC353" s="92">
        <v>0</v>
      </c>
      <c r="KD353" s="92">
        <v>0</v>
      </c>
      <c r="KE353" s="92">
        <v>0</v>
      </c>
      <c r="KF353" s="92">
        <v>0</v>
      </c>
      <c r="KG353" s="92">
        <v>0</v>
      </c>
      <c r="KH353" s="92">
        <v>0</v>
      </c>
      <c r="KI353" s="92">
        <v>0</v>
      </c>
      <c r="KJ353" s="92">
        <v>0</v>
      </c>
      <c r="KK353" s="92">
        <v>0</v>
      </c>
      <c r="KL353" s="92">
        <v>0</v>
      </c>
      <c r="KM353" s="92">
        <v>0</v>
      </c>
      <c r="KN353" s="92">
        <v>0</v>
      </c>
      <c r="KO353" s="92">
        <v>0</v>
      </c>
      <c r="KP353" s="92">
        <v>0</v>
      </c>
      <c r="KQ353" s="92">
        <v>0</v>
      </c>
      <c r="KR353" s="92">
        <v>0</v>
      </c>
      <c r="KS353" s="92">
        <v>0</v>
      </c>
      <c r="KT353" s="92">
        <v>0</v>
      </c>
      <c r="KU353" s="92">
        <v>0</v>
      </c>
      <c r="KV353" s="92">
        <v>0</v>
      </c>
      <c r="KW353" s="92">
        <v>0</v>
      </c>
      <c r="KX353" s="92">
        <v>0</v>
      </c>
      <c r="KY353" s="92">
        <v>0</v>
      </c>
      <c r="KZ353" s="92">
        <v>0</v>
      </c>
      <c r="LA353" s="92">
        <v>0</v>
      </c>
      <c r="LB353" s="92">
        <v>0</v>
      </c>
      <c r="LC353" s="92">
        <v>0</v>
      </c>
      <c r="LD353" s="92">
        <v>0</v>
      </c>
      <c r="LE353" s="92">
        <v>0</v>
      </c>
      <c r="LF353" s="92">
        <v>0</v>
      </c>
      <c r="LG353" s="92">
        <v>0</v>
      </c>
      <c r="LH353" s="92">
        <v>0</v>
      </c>
      <c r="LI353" s="92">
        <v>0</v>
      </c>
      <c r="LJ353" s="92">
        <v>0</v>
      </c>
      <c r="LK353" s="92">
        <v>0</v>
      </c>
      <c r="LL353" s="92">
        <v>0</v>
      </c>
      <c r="LM353" s="92">
        <v>0</v>
      </c>
      <c r="LN353" s="92">
        <v>0</v>
      </c>
      <c r="LO353" s="92">
        <v>0</v>
      </c>
      <c r="LP353" s="92">
        <v>0</v>
      </c>
      <c r="LQ353" s="92">
        <v>0</v>
      </c>
      <c r="LR353" s="92">
        <v>0</v>
      </c>
      <c r="LS353" s="92">
        <v>0</v>
      </c>
      <c r="LT353" s="92">
        <v>0</v>
      </c>
      <c r="LU353" s="92">
        <v>0</v>
      </c>
      <c r="LV353" s="92">
        <v>0</v>
      </c>
      <c r="LW353" s="92">
        <v>0</v>
      </c>
      <c r="LX353" s="92">
        <v>0</v>
      </c>
      <c r="LY353" s="92">
        <v>0</v>
      </c>
      <c r="LZ353" s="92">
        <v>0</v>
      </c>
      <c r="MA353" s="92">
        <v>0</v>
      </c>
      <c r="MB353" s="92">
        <v>0</v>
      </c>
      <c r="MC353" s="92">
        <v>0</v>
      </c>
      <c r="MD353" s="92">
        <v>0</v>
      </c>
      <c r="ME353" s="92">
        <v>0</v>
      </c>
      <c r="MF353" s="92">
        <v>0</v>
      </c>
      <c r="MG353" s="92">
        <v>0</v>
      </c>
      <c r="MH353" s="92">
        <v>0</v>
      </c>
      <c r="MI353" s="92">
        <v>0</v>
      </c>
      <c r="MJ353" s="92">
        <v>0</v>
      </c>
      <c r="MK353" s="92">
        <v>0</v>
      </c>
      <c r="ML353" s="92">
        <v>0</v>
      </c>
      <c r="MM353" s="92">
        <v>0</v>
      </c>
      <c r="MN353" s="92">
        <v>0</v>
      </c>
      <c r="MO353" s="92">
        <v>0</v>
      </c>
      <c r="MP353" s="92">
        <v>0</v>
      </c>
      <c r="MQ353" s="92">
        <v>0</v>
      </c>
      <c r="MR353" s="92">
        <v>0</v>
      </c>
      <c r="MS353" s="92">
        <v>0</v>
      </c>
      <c r="MT353" s="92">
        <v>0</v>
      </c>
      <c r="MU353" s="92">
        <v>0</v>
      </c>
      <c r="MV353" s="92">
        <v>0</v>
      </c>
      <c r="MW353" s="92">
        <v>0</v>
      </c>
      <c r="MX353" s="92">
        <v>0</v>
      </c>
      <c r="MY353" s="92">
        <v>0</v>
      </c>
      <c r="MZ353" s="92">
        <v>0</v>
      </c>
      <c r="NA353" s="92">
        <v>0</v>
      </c>
      <c r="NB353" s="92">
        <v>0</v>
      </c>
      <c r="NC353" s="92">
        <v>0</v>
      </c>
      <c r="ND353" s="92">
        <v>0</v>
      </c>
      <c r="NE353" s="92">
        <v>0</v>
      </c>
      <c r="NF353" s="92">
        <v>0</v>
      </c>
      <c r="NG353" s="92">
        <v>0</v>
      </c>
      <c r="NH353" s="92">
        <v>0</v>
      </c>
      <c r="NI353" s="92">
        <v>0</v>
      </c>
      <c r="NJ353" s="92">
        <v>0</v>
      </c>
      <c r="NK353" s="92">
        <v>0</v>
      </c>
      <c r="NL353" s="92">
        <v>0</v>
      </c>
      <c r="NM353" s="92">
        <v>0</v>
      </c>
      <c r="NN353" s="92">
        <v>0</v>
      </c>
      <c r="NO353" s="92">
        <v>0</v>
      </c>
      <c r="NP353" s="92">
        <v>0</v>
      </c>
      <c r="NQ353" s="92">
        <v>0</v>
      </c>
      <c r="NR353" s="92">
        <v>0</v>
      </c>
      <c r="NS353" s="92">
        <v>0</v>
      </c>
      <c r="NT353" s="92">
        <v>0</v>
      </c>
      <c r="NU353" s="92">
        <v>0</v>
      </c>
      <c r="NV353" s="92">
        <v>0</v>
      </c>
      <c r="NW353" s="92">
        <v>0</v>
      </c>
      <c r="NX353" s="92">
        <v>0</v>
      </c>
      <c r="NY353" s="92">
        <v>0</v>
      </c>
      <c r="NZ353" s="92">
        <v>0</v>
      </c>
      <c r="OA353" s="92">
        <v>0</v>
      </c>
      <c r="OB353" s="92">
        <v>0</v>
      </c>
      <c r="OC353" s="92">
        <v>0</v>
      </c>
      <c r="OD353" s="92">
        <v>0</v>
      </c>
      <c r="OE353" s="92">
        <v>0</v>
      </c>
      <c r="OF353" s="92">
        <v>0</v>
      </c>
      <c r="OG353" s="92">
        <v>0</v>
      </c>
      <c r="OH353" s="92">
        <v>0</v>
      </c>
      <c r="OI353" s="92">
        <v>0</v>
      </c>
      <c r="OJ353" s="92">
        <v>0</v>
      </c>
      <c r="OK353" s="92">
        <v>0</v>
      </c>
      <c r="OL353" s="92">
        <v>0</v>
      </c>
      <c r="OM353" s="92">
        <v>0</v>
      </c>
      <c r="ON353" s="92">
        <v>0</v>
      </c>
      <c r="OO353" s="92">
        <v>0</v>
      </c>
      <c r="OP353" s="92">
        <v>0</v>
      </c>
      <c r="OQ353" s="92">
        <v>0</v>
      </c>
      <c r="OR353" s="92">
        <v>0</v>
      </c>
      <c r="OS353" s="92">
        <v>0</v>
      </c>
      <c r="OT353" s="92">
        <v>0</v>
      </c>
      <c r="OU353" s="92">
        <v>0</v>
      </c>
      <c r="OV353" s="92">
        <v>0</v>
      </c>
      <c r="OW353" s="92">
        <v>0</v>
      </c>
      <c r="OX353" s="92">
        <v>0</v>
      </c>
      <c r="OY353" s="92">
        <v>0</v>
      </c>
      <c r="OZ353" s="92">
        <v>0</v>
      </c>
      <c r="PA353" s="92">
        <v>0</v>
      </c>
      <c r="PB353" s="92">
        <v>0</v>
      </c>
      <c r="PC353" s="92">
        <v>0</v>
      </c>
      <c r="PD353" s="92">
        <v>0</v>
      </c>
      <c r="PE353" s="92">
        <v>0</v>
      </c>
      <c r="PF353" s="92">
        <v>0</v>
      </c>
      <c r="PG353" s="92">
        <v>0</v>
      </c>
      <c r="PH353" s="92">
        <v>0</v>
      </c>
      <c r="PI353" s="92">
        <v>0</v>
      </c>
      <c r="PJ353" s="92">
        <v>0</v>
      </c>
      <c r="PK353" s="92">
        <v>0</v>
      </c>
      <c r="PL353" s="92">
        <v>0</v>
      </c>
      <c r="PM353" s="92">
        <v>0</v>
      </c>
      <c r="PN353" s="92">
        <v>0</v>
      </c>
      <c r="PO353" s="92">
        <v>0</v>
      </c>
      <c r="PP353" s="92">
        <v>0</v>
      </c>
      <c r="PQ353" s="92">
        <v>0</v>
      </c>
      <c r="PR353" s="92">
        <v>0</v>
      </c>
      <c r="PS353" s="92">
        <v>0</v>
      </c>
      <c r="PT353" s="92">
        <v>0</v>
      </c>
      <c r="PU353" s="92">
        <v>0</v>
      </c>
      <c r="PV353" s="92">
        <v>0</v>
      </c>
      <c r="PW353" s="92">
        <v>0</v>
      </c>
      <c r="PX353" s="92">
        <v>0</v>
      </c>
      <c r="PY353" s="92">
        <v>0</v>
      </c>
      <c r="PZ353" s="92">
        <v>0</v>
      </c>
      <c r="QA353" s="92">
        <v>0</v>
      </c>
      <c r="QB353" s="92">
        <v>0</v>
      </c>
      <c r="QC353" s="92">
        <v>0</v>
      </c>
      <c r="QD353" s="92">
        <v>0</v>
      </c>
      <c r="QE353" s="92">
        <v>0</v>
      </c>
      <c r="QF353" s="92">
        <v>0</v>
      </c>
      <c r="QG353" s="92">
        <v>0</v>
      </c>
      <c r="QH353" s="92">
        <v>0</v>
      </c>
      <c r="QI353" s="92">
        <v>0</v>
      </c>
      <c r="QJ353" s="92">
        <v>0</v>
      </c>
      <c r="QK353" s="92">
        <v>0</v>
      </c>
      <c r="QL353" s="92">
        <v>0</v>
      </c>
      <c r="QM353" s="92">
        <v>0</v>
      </c>
      <c r="QN353" s="92">
        <v>0</v>
      </c>
      <c r="QO353" s="92">
        <v>0</v>
      </c>
      <c r="QP353" s="92">
        <v>0</v>
      </c>
      <c r="QQ353" s="92">
        <v>0</v>
      </c>
      <c r="QR353" s="92">
        <v>0</v>
      </c>
      <c r="QS353" s="92">
        <v>0</v>
      </c>
      <c r="QT353" s="92">
        <v>0</v>
      </c>
      <c r="QU353" s="92">
        <v>0</v>
      </c>
      <c r="QV353" s="92">
        <v>0</v>
      </c>
      <c r="QW353" s="92">
        <v>0</v>
      </c>
      <c r="QX353" s="92">
        <v>0</v>
      </c>
      <c r="QY353" s="92">
        <v>0</v>
      </c>
      <c r="QZ353" s="92">
        <v>0</v>
      </c>
      <c r="RA353" s="92">
        <v>0</v>
      </c>
      <c r="RB353" s="92">
        <v>0</v>
      </c>
      <c r="RC353" s="92">
        <v>0</v>
      </c>
      <c r="RD353" s="92">
        <v>0</v>
      </c>
      <c r="RE353" s="92">
        <v>0</v>
      </c>
      <c r="RF353" s="92">
        <v>0</v>
      </c>
      <c r="RG353" s="92">
        <v>0</v>
      </c>
      <c r="RH353" s="92">
        <v>0</v>
      </c>
      <c r="RI353" s="92">
        <v>0</v>
      </c>
      <c r="RJ353" s="92">
        <v>0</v>
      </c>
      <c r="RK353" s="92">
        <v>0</v>
      </c>
      <c r="RL353" s="92">
        <v>0</v>
      </c>
      <c r="RM353" s="92">
        <v>0</v>
      </c>
      <c r="RN353" s="92">
        <v>0</v>
      </c>
      <c r="RO353" s="92">
        <v>0</v>
      </c>
      <c r="RP353" s="92">
        <v>0</v>
      </c>
      <c r="RQ353" s="92">
        <v>0</v>
      </c>
      <c r="RR353" s="92">
        <v>0</v>
      </c>
      <c r="RS353" s="92">
        <v>0</v>
      </c>
      <c r="RT353" s="92">
        <v>0</v>
      </c>
      <c r="RU353" s="92">
        <v>0</v>
      </c>
      <c r="RV353" s="92">
        <v>0</v>
      </c>
      <c r="RW353" s="92">
        <v>0</v>
      </c>
      <c r="RX353" s="92">
        <v>0</v>
      </c>
      <c r="RY353" s="92">
        <v>0</v>
      </c>
      <c r="RZ353" s="92">
        <v>0</v>
      </c>
      <c r="SA353" s="92">
        <v>0</v>
      </c>
      <c r="SB353" s="92">
        <v>0</v>
      </c>
      <c r="SC353" s="92">
        <v>0</v>
      </c>
      <c r="SD353" s="92">
        <v>0</v>
      </c>
      <c r="SE353" s="92">
        <v>0</v>
      </c>
      <c r="SF353" s="92">
        <v>0</v>
      </c>
      <c r="SG353" s="92">
        <v>0</v>
      </c>
      <c r="SH353" s="92">
        <v>0</v>
      </c>
      <c r="SI353" s="92">
        <v>0</v>
      </c>
      <c r="SJ353" s="92">
        <v>0</v>
      </c>
      <c r="SK353" s="92">
        <v>0</v>
      </c>
      <c r="SL353" s="92">
        <v>0</v>
      </c>
      <c r="SM353" s="92">
        <v>0</v>
      </c>
      <c r="SN353" s="92">
        <v>0</v>
      </c>
      <c r="SO353" s="92">
        <v>0</v>
      </c>
      <c r="SP353" s="92">
        <v>0</v>
      </c>
      <c r="SQ353" s="92">
        <v>0</v>
      </c>
      <c r="SR353" s="92">
        <v>0</v>
      </c>
      <c r="SS353" s="92">
        <v>0</v>
      </c>
      <c r="ST353" s="92">
        <v>0</v>
      </c>
      <c r="SU353" s="92">
        <v>0</v>
      </c>
      <c r="SV353" s="92">
        <v>0</v>
      </c>
      <c r="SW353" s="92">
        <v>0</v>
      </c>
      <c r="SX353" s="92">
        <v>0</v>
      </c>
      <c r="SY353" s="92">
        <v>0</v>
      </c>
      <c r="SZ353" s="92">
        <v>0</v>
      </c>
      <c r="TA353" s="92">
        <v>0</v>
      </c>
      <c r="TB353" s="92">
        <v>0</v>
      </c>
      <c r="TC353" s="92">
        <v>4.2</v>
      </c>
      <c r="TD353" s="92">
        <v>0</v>
      </c>
      <c r="TE353" s="92">
        <v>0</v>
      </c>
      <c r="TF353" s="92">
        <v>0</v>
      </c>
      <c r="TG353" s="92">
        <v>0</v>
      </c>
      <c r="TH353" s="92">
        <v>0</v>
      </c>
      <c r="TI353" s="92">
        <v>0</v>
      </c>
      <c r="TJ353" s="92">
        <v>0</v>
      </c>
      <c r="TK353" s="92">
        <v>0</v>
      </c>
      <c r="TL353" s="92">
        <v>0</v>
      </c>
      <c r="TM353" s="92">
        <v>0</v>
      </c>
      <c r="TN353" s="92">
        <v>0</v>
      </c>
      <c r="TO353" s="92">
        <v>0</v>
      </c>
      <c r="TP353" s="92">
        <v>0</v>
      </c>
      <c r="TQ353" s="92">
        <v>-911170095.05400002</v>
      </c>
      <c r="TR353" s="92">
        <v>0</v>
      </c>
      <c r="TS353" s="92">
        <v>0</v>
      </c>
      <c r="TT353" s="92">
        <v>0</v>
      </c>
      <c r="TU353" s="92">
        <v>0</v>
      </c>
      <c r="TV353" s="92">
        <v>0</v>
      </c>
      <c r="TW353" s="92">
        <v>0</v>
      </c>
      <c r="TX353" s="92">
        <v>0</v>
      </c>
      <c r="TY353" s="92">
        <v>0</v>
      </c>
      <c r="TZ353" s="92">
        <v>0</v>
      </c>
      <c r="UA353" s="92">
        <v>0</v>
      </c>
      <c r="UB353" s="92">
        <v>0</v>
      </c>
      <c r="UC353" s="92">
        <v>0</v>
      </c>
      <c r="UD353" s="92">
        <v>0</v>
      </c>
      <c r="UE353" s="92">
        <v>0</v>
      </c>
      <c r="UF353" s="92">
        <v>0</v>
      </c>
      <c r="UG353" s="92">
        <v>0</v>
      </c>
      <c r="UH353" s="92">
        <v>0</v>
      </c>
      <c r="UI353" s="92">
        <v>0</v>
      </c>
      <c r="UJ353" s="92">
        <v>0</v>
      </c>
      <c r="UK353" s="92">
        <v>0</v>
      </c>
      <c r="UL353" s="92">
        <v>0</v>
      </c>
      <c r="UM353" s="92">
        <v>0</v>
      </c>
      <c r="UN353" s="92">
        <v>0</v>
      </c>
      <c r="UO353" s="92">
        <v>0</v>
      </c>
      <c r="UP353" s="92">
        <v>0</v>
      </c>
      <c r="UQ353" s="92">
        <v>0</v>
      </c>
      <c r="UR353" s="92">
        <v>0</v>
      </c>
      <c r="US353" s="92">
        <v>0</v>
      </c>
      <c r="UT353" s="92">
        <v>0</v>
      </c>
      <c r="UU353" s="92">
        <v>0</v>
      </c>
      <c r="UV353" s="92">
        <v>0</v>
      </c>
      <c r="UW353" s="92">
        <v>0</v>
      </c>
      <c r="UX353" s="92">
        <v>0</v>
      </c>
      <c r="UY353" s="92">
        <v>0</v>
      </c>
      <c r="UZ353" s="92">
        <v>0</v>
      </c>
      <c r="VA353" s="92">
        <v>0</v>
      </c>
      <c r="VB353" s="92">
        <v>0</v>
      </c>
      <c r="VC353" s="92">
        <v>0</v>
      </c>
      <c r="VD353" s="92">
        <v>0</v>
      </c>
      <c r="VE353" s="92">
        <v>0</v>
      </c>
      <c r="VF353" s="92">
        <v>0</v>
      </c>
      <c r="VG353" s="92">
        <v>0</v>
      </c>
      <c r="VH353" s="92">
        <v>0</v>
      </c>
      <c r="VI353" s="92">
        <v>0</v>
      </c>
      <c r="VJ353" s="92">
        <v>0</v>
      </c>
      <c r="VK353" s="92">
        <v>0</v>
      </c>
      <c r="VL353" s="92">
        <v>0</v>
      </c>
      <c r="VM353" s="92">
        <v>0</v>
      </c>
      <c r="VN353" s="92">
        <v>0</v>
      </c>
      <c r="VO353" s="92">
        <v>0</v>
      </c>
      <c r="VP353" s="92">
        <v>0</v>
      </c>
      <c r="VQ353" s="92">
        <v>0</v>
      </c>
      <c r="VR353" s="92">
        <v>0</v>
      </c>
      <c r="VS353" s="92">
        <v>0</v>
      </c>
      <c r="VT353" s="92">
        <v>0</v>
      </c>
      <c r="VU353" s="92">
        <v>0</v>
      </c>
      <c r="VV353" s="92">
        <v>0</v>
      </c>
      <c r="VW353" s="92">
        <v>0</v>
      </c>
      <c r="VX353" s="92">
        <v>0</v>
      </c>
      <c r="VY353" s="92">
        <v>0</v>
      </c>
      <c r="VZ353" s="92">
        <v>0</v>
      </c>
      <c r="WA353" s="92">
        <v>0</v>
      </c>
      <c r="WB353" s="92">
        <v>0</v>
      </c>
      <c r="WC353" s="92">
        <v>0</v>
      </c>
    </row>
    <row r="354" spans="2:601" ht="13.5" customHeight="1">
      <c r="B354" s="851" t="s">
        <v>3003</v>
      </c>
      <c r="C354" s="92">
        <v>0</v>
      </c>
      <c r="D354" s="92">
        <v>0</v>
      </c>
      <c r="E354" s="92">
        <v>0</v>
      </c>
      <c r="F354" s="92">
        <v>0</v>
      </c>
      <c r="G354" s="92">
        <v>0</v>
      </c>
      <c r="H354" s="92">
        <v>0</v>
      </c>
      <c r="I354" s="92">
        <v>0</v>
      </c>
      <c r="J354" s="92">
        <v>0</v>
      </c>
      <c r="K354" s="92">
        <v>0</v>
      </c>
      <c r="L354" s="92">
        <v>0</v>
      </c>
      <c r="M354" s="92">
        <v>0</v>
      </c>
      <c r="N354" s="92">
        <v>0</v>
      </c>
      <c r="O354" s="92">
        <v>0</v>
      </c>
      <c r="P354" s="92">
        <v>0</v>
      </c>
      <c r="Q354" s="92">
        <v>0</v>
      </c>
      <c r="R354" s="92">
        <v>0</v>
      </c>
      <c r="S354" s="92">
        <v>0</v>
      </c>
      <c r="T354" s="92">
        <v>0</v>
      </c>
      <c r="U354" s="92">
        <v>0</v>
      </c>
      <c r="V354" s="92">
        <v>0</v>
      </c>
      <c r="W354" s="92">
        <v>0</v>
      </c>
      <c r="X354" s="92">
        <v>0</v>
      </c>
      <c r="Y354" s="92">
        <v>0</v>
      </c>
      <c r="Z354" s="92">
        <v>0</v>
      </c>
      <c r="AA354" s="92">
        <v>0</v>
      </c>
      <c r="AB354" s="92">
        <v>0</v>
      </c>
      <c r="AC354" s="92">
        <v>0</v>
      </c>
      <c r="AD354" s="92">
        <v>0</v>
      </c>
      <c r="AE354" s="92">
        <v>0</v>
      </c>
      <c r="AF354" s="92">
        <v>0</v>
      </c>
      <c r="AG354" s="92">
        <v>0</v>
      </c>
      <c r="AH354" s="92">
        <v>0</v>
      </c>
      <c r="AI354" s="92">
        <v>0</v>
      </c>
      <c r="AJ354" s="92">
        <v>0</v>
      </c>
      <c r="AK354" s="92">
        <v>0</v>
      </c>
      <c r="AL354" s="92">
        <v>0</v>
      </c>
      <c r="AM354" s="92">
        <v>0</v>
      </c>
      <c r="AN354" s="92">
        <v>0</v>
      </c>
      <c r="AO354" s="92">
        <v>0</v>
      </c>
      <c r="AP354" s="92">
        <v>0</v>
      </c>
      <c r="AQ354" s="92">
        <v>0</v>
      </c>
      <c r="AR354" s="92">
        <v>0</v>
      </c>
      <c r="AS354" s="92">
        <v>0</v>
      </c>
      <c r="AT354" s="92">
        <v>0</v>
      </c>
      <c r="AU354" s="92">
        <v>0</v>
      </c>
      <c r="AV354" s="92">
        <v>0</v>
      </c>
      <c r="AW354" s="92">
        <v>0</v>
      </c>
      <c r="AX354" s="92">
        <v>0</v>
      </c>
      <c r="AY354" s="92">
        <v>0</v>
      </c>
      <c r="AZ354" s="92">
        <v>0</v>
      </c>
      <c r="BA354" s="92">
        <v>0</v>
      </c>
      <c r="BB354" s="92">
        <v>0</v>
      </c>
      <c r="BC354" s="92">
        <v>0</v>
      </c>
      <c r="BD354" s="92">
        <v>0</v>
      </c>
      <c r="BE354" s="92">
        <v>0</v>
      </c>
      <c r="BF354" s="92">
        <v>0</v>
      </c>
      <c r="BG354" s="92">
        <v>0</v>
      </c>
      <c r="BH354" s="92">
        <v>0</v>
      </c>
      <c r="BI354" s="92">
        <v>0</v>
      </c>
      <c r="BJ354" s="92">
        <v>0</v>
      </c>
      <c r="BK354" s="92">
        <v>0</v>
      </c>
      <c r="BL354" s="92">
        <v>0</v>
      </c>
      <c r="BM354" s="92">
        <v>0</v>
      </c>
      <c r="BN354" s="92">
        <v>0</v>
      </c>
      <c r="BO354" s="92">
        <v>0</v>
      </c>
      <c r="BP354" s="92">
        <v>0</v>
      </c>
      <c r="BQ354" s="92">
        <v>0</v>
      </c>
      <c r="BR354" s="92">
        <v>0</v>
      </c>
      <c r="BS354" s="92">
        <v>0</v>
      </c>
      <c r="BT354" s="92">
        <v>0</v>
      </c>
      <c r="BU354" s="92">
        <v>0</v>
      </c>
      <c r="BV354" s="92">
        <v>0</v>
      </c>
      <c r="BW354" s="92">
        <v>0</v>
      </c>
      <c r="BX354" s="92">
        <v>0</v>
      </c>
      <c r="BY354" s="92">
        <v>0</v>
      </c>
      <c r="BZ354" s="92">
        <v>0</v>
      </c>
      <c r="CA354" s="92">
        <v>0</v>
      </c>
      <c r="CB354" s="92">
        <v>0</v>
      </c>
      <c r="CC354" s="92">
        <v>0</v>
      </c>
      <c r="CD354" s="92">
        <v>0</v>
      </c>
      <c r="CE354" s="92">
        <v>0</v>
      </c>
      <c r="CF354" s="92">
        <v>0</v>
      </c>
      <c r="CG354" s="92">
        <v>0</v>
      </c>
      <c r="CH354" s="92">
        <v>0</v>
      </c>
      <c r="CI354" s="92">
        <v>0</v>
      </c>
      <c r="CJ354" s="92">
        <v>0</v>
      </c>
      <c r="CK354" s="92">
        <v>0</v>
      </c>
      <c r="CL354" s="92">
        <v>0</v>
      </c>
      <c r="CM354" s="92">
        <v>0</v>
      </c>
      <c r="CN354" s="92">
        <v>0</v>
      </c>
      <c r="CO354" s="92">
        <v>0</v>
      </c>
      <c r="CP354" s="92">
        <v>0</v>
      </c>
      <c r="CQ354" s="92">
        <v>0</v>
      </c>
      <c r="CR354" s="92">
        <v>0</v>
      </c>
      <c r="CS354" s="92">
        <v>0</v>
      </c>
      <c r="CT354" s="92">
        <v>0</v>
      </c>
      <c r="CU354" s="92">
        <v>0</v>
      </c>
      <c r="CV354" s="92">
        <v>0</v>
      </c>
      <c r="CW354" s="92">
        <v>0</v>
      </c>
      <c r="CX354" s="92">
        <v>0</v>
      </c>
      <c r="CY354" s="92">
        <v>0</v>
      </c>
      <c r="CZ354" s="92">
        <v>0</v>
      </c>
      <c r="DA354" s="92">
        <v>0</v>
      </c>
      <c r="DB354" s="92">
        <v>0</v>
      </c>
      <c r="DC354" s="92">
        <v>0</v>
      </c>
      <c r="DD354" s="92">
        <v>0</v>
      </c>
      <c r="DE354" s="92">
        <v>0</v>
      </c>
      <c r="DF354" s="92">
        <v>0</v>
      </c>
      <c r="DG354" s="92">
        <v>0</v>
      </c>
      <c r="DH354" s="92">
        <v>0</v>
      </c>
      <c r="DI354" s="92">
        <v>0</v>
      </c>
      <c r="DJ354" s="92">
        <v>0</v>
      </c>
      <c r="DK354" s="92">
        <v>0</v>
      </c>
      <c r="DL354" s="92">
        <v>0</v>
      </c>
      <c r="DM354" s="92">
        <v>0</v>
      </c>
      <c r="DN354" s="92">
        <v>0</v>
      </c>
      <c r="DO354" s="92">
        <v>0</v>
      </c>
      <c r="DP354" s="92">
        <v>0</v>
      </c>
      <c r="DQ354" s="92">
        <v>0</v>
      </c>
      <c r="DR354" s="92">
        <v>0</v>
      </c>
      <c r="DS354" s="92">
        <v>0</v>
      </c>
      <c r="DT354" s="92">
        <v>0</v>
      </c>
      <c r="DU354" s="92">
        <v>0</v>
      </c>
      <c r="DV354" s="92">
        <v>0</v>
      </c>
      <c r="DW354" s="92">
        <v>0</v>
      </c>
      <c r="DX354" s="92">
        <v>0</v>
      </c>
      <c r="DY354" s="92">
        <v>0</v>
      </c>
      <c r="DZ354" s="92">
        <v>0</v>
      </c>
      <c r="EA354" s="92">
        <v>0</v>
      </c>
      <c r="EB354" s="92">
        <v>0</v>
      </c>
      <c r="EC354" s="92">
        <v>0</v>
      </c>
      <c r="ED354" s="92">
        <v>0</v>
      </c>
      <c r="EE354" s="92">
        <v>0</v>
      </c>
      <c r="EF354" s="92">
        <v>0</v>
      </c>
      <c r="EG354" s="92">
        <v>0</v>
      </c>
      <c r="EH354" s="92">
        <v>0</v>
      </c>
      <c r="EI354" s="92">
        <v>0</v>
      </c>
      <c r="EJ354" s="92">
        <v>0</v>
      </c>
      <c r="EK354" s="92">
        <v>0</v>
      </c>
      <c r="EL354" s="92">
        <v>0</v>
      </c>
      <c r="EM354" s="92">
        <v>0</v>
      </c>
      <c r="EN354" s="92">
        <v>0</v>
      </c>
      <c r="EO354" s="92">
        <v>0</v>
      </c>
      <c r="EP354" s="92">
        <v>0</v>
      </c>
      <c r="EQ354" s="92">
        <v>0</v>
      </c>
      <c r="ER354" s="92">
        <v>0</v>
      </c>
      <c r="ES354" s="92">
        <v>0</v>
      </c>
      <c r="ET354" s="92">
        <v>0</v>
      </c>
      <c r="EU354" s="92">
        <v>0</v>
      </c>
      <c r="EV354" s="92">
        <v>0</v>
      </c>
      <c r="EW354" s="92">
        <v>0</v>
      </c>
      <c r="EX354" s="92">
        <v>0</v>
      </c>
      <c r="EY354" s="92">
        <v>0</v>
      </c>
      <c r="EZ354" s="92">
        <v>0</v>
      </c>
      <c r="FA354" s="92">
        <v>0</v>
      </c>
      <c r="FB354" s="92">
        <v>0</v>
      </c>
      <c r="FC354" s="92">
        <v>0</v>
      </c>
      <c r="FD354" s="92">
        <v>0</v>
      </c>
      <c r="FE354" s="92">
        <v>0</v>
      </c>
      <c r="FF354" s="92">
        <v>0</v>
      </c>
      <c r="FG354" s="92">
        <v>0</v>
      </c>
      <c r="FH354" s="92">
        <v>0</v>
      </c>
      <c r="FI354" s="92">
        <v>0</v>
      </c>
      <c r="FJ354" s="92">
        <v>0</v>
      </c>
      <c r="FK354" s="92">
        <v>0</v>
      </c>
      <c r="FL354" s="92">
        <v>0</v>
      </c>
      <c r="FM354" s="92">
        <v>0</v>
      </c>
      <c r="FN354" s="92">
        <v>0</v>
      </c>
      <c r="FO354" s="92">
        <v>0</v>
      </c>
      <c r="FP354" s="92">
        <v>0</v>
      </c>
      <c r="FQ354" s="92">
        <v>0</v>
      </c>
      <c r="FR354" s="92">
        <v>0</v>
      </c>
      <c r="FS354" s="92">
        <v>0</v>
      </c>
      <c r="FT354" s="92">
        <v>0</v>
      </c>
      <c r="FU354" s="92">
        <v>0</v>
      </c>
      <c r="FV354" s="92">
        <v>0</v>
      </c>
      <c r="FW354" s="92">
        <v>0</v>
      </c>
      <c r="FX354" s="92">
        <v>0</v>
      </c>
      <c r="FY354" s="92">
        <v>0</v>
      </c>
      <c r="FZ354" s="92">
        <v>0</v>
      </c>
      <c r="GA354" s="92">
        <v>0</v>
      </c>
      <c r="GB354" s="92">
        <v>0</v>
      </c>
      <c r="GC354" s="92">
        <v>0</v>
      </c>
      <c r="GD354" s="92">
        <v>0</v>
      </c>
      <c r="GE354" s="92">
        <v>0</v>
      </c>
      <c r="GF354" s="92">
        <v>0</v>
      </c>
      <c r="GG354" s="92">
        <v>0</v>
      </c>
      <c r="GH354" s="92">
        <v>0</v>
      </c>
      <c r="GI354" s="92">
        <v>0</v>
      </c>
      <c r="GJ354" s="92">
        <v>0</v>
      </c>
      <c r="GK354" s="92">
        <v>0</v>
      </c>
      <c r="GL354" s="92">
        <v>0</v>
      </c>
      <c r="GM354" s="92">
        <v>0</v>
      </c>
      <c r="GN354" s="92">
        <v>0</v>
      </c>
      <c r="GO354" s="92">
        <v>0</v>
      </c>
      <c r="GP354" s="92">
        <v>0</v>
      </c>
      <c r="GQ354" s="92">
        <v>0</v>
      </c>
      <c r="GR354" s="92">
        <v>0</v>
      </c>
      <c r="GS354" s="92">
        <v>0</v>
      </c>
      <c r="GT354" s="92">
        <v>0</v>
      </c>
      <c r="GU354" s="92">
        <v>0</v>
      </c>
      <c r="GV354" s="92">
        <v>0</v>
      </c>
      <c r="GW354" s="92">
        <v>0</v>
      </c>
      <c r="GX354" s="92">
        <v>0</v>
      </c>
      <c r="GY354" s="92">
        <v>0</v>
      </c>
      <c r="GZ354" s="92">
        <v>0</v>
      </c>
      <c r="HA354" s="92">
        <v>0</v>
      </c>
      <c r="HB354" s="92">
        <v>0</v>
      </c>
      <c r="HC354" s="92">
        <v>0</v>
      </c>
      <c r="HD354" s="92">
        <v>0</v>
      </c>
      <c r="HE354" s="92">
        <v>0</v>
      </c>
      <c r="HF354" s="92">
        <v>0</v>
      </c>
      <c r="HG354" s="92">
        <v>0</v>
      </c>
      <c r="HH354" s="92">
        <v>0</v>
      </c>
      <c r="HI354" s="92">
        <v>0</v>
      </c>
      <c r="HJ354" s="92">
        <v>0</v>
      </c>
      <c r="HK354" s="92">
        <v>0</v>
      </c>
      <c r="HL354" s="92">
        <v>0</v>
      </c>
      <c r="HM354" s="92">
        <v>0</v>
      </c>
      <c r="HN354" s="92">
        <v>0</v>
      </c>
      <c r="HO354" s="92">
        <v>0</v>
      </c>
      <c r="HP354" s="92">
        <v>0</v>
      </c>
      <c r="HQ354" s="92">
        <v>0</v>
      </c>
      <c r="HR354" s="92">
        <v>0</v>
      </c>
      <c r="HS354" s="92">
        <v>0</v>
      </c>
      <c r="HT354" s="92">
        <v>0</v>
      </c>
      <c r="HU354" s="92">
        <v>0</v>
      </c>
      <c r="HV354" s="92">
        <v>0</v>
      </c>
      <c r="HW354" s="92">
        <v>0</v>
      </c>
      <c r="HX354" s="92">
        <v>0</v>
      </c>
      <c r="HY354" s="92">
        <v>0</v>
      </c>
      <c r="HZ354" s="92">
        <v>0</v>
      </c>
      <c r="IA354" s="92">
        <v>0</v>
      </c>
      <c r="IB354" s="92">
        <v>0</v>
      </c>
      <c r="IC354" s="92">
        <v>0</v>
      </c>
      <c r="ID354" s="92">
        <v>0</v>
      </c>
      <c r="IE354" s="92">
        <v>0</v>
      </c>
      <c r="IF354" s="92">
        <v>0</v>
      </c>
      <c r="IG354" s="92">
        <v>0</v>
      </c>
      <c r="IH354" s="92">
        <v>0</v>
      </c>
      <c r="II354" s="92">
        <v>0</v>
      </c>
      <c r="IJ354" s="92">
        <v>0</v>
      </c>
      <c r="IK354" s="92">
        <v>0</v>
      </c>
      <c r="IL354" s="92">
        <v>0</v>
      </c>
      <c r="IM354" s="92">
        <v>0</v>
      </c>
      <c r="IN354" s="92">
        <v>0</v>
      </c>
      <c r="IO354" s="92">
        <v>0</v>
      </c>
      <c r="IP354" s="92">
        <v>0</v>
      </c>
      <c r="IQ354" s="92">
        <v>0</v>
      </c>
      <c r="IR354" s="92">
        <v>0</v>
      </c>
      <c r="IS354" s="92">
        <v>0</v>
      </c>
      <c r="IT354" s="92">
        <v>0</v>
      </c>
      <c r="IU354" s="92">
        <v>0</v>
      </c>
      <c r="IV354" s="92">
        <v>0</v>
      </c>
      <c r="IW354" s="92">
        <v>0</v>
      </c>
      <c r="IX354" s="92">
        <v>4.2</v>
      </c>
      <c r="IY354" s="92">
        <v>0</v>
      </c>
      <c r="IZ354" s="92">
        <v>0</v>
      </c>
      <c r="JA354" s="92">
        <v>0</v>
      </c>
      <c r="JB354" s="92">
        <v>0</v>
      </c>
      <c r="JC354" s="92">
        <v>0</v>
      </c>
      <c r="JD354" s="92">
        <v>0</v>
      </c>
      <c r="JE354" s="92">
        <v>0</v>
      </c>
      <c r="JF354" s="92">
        <v>0</v>
      </c>
      <c r="JG354" s="92">
        <v>0</v>
      </c>
      <c r="JH354" s="92">
        <v>0</v>
      </c>
      <c r="JI354" s="92">
        <v>0</v>
      </c>
      <c r="JJ354" s="92">
        <v>0</v>
      </c>
      <c r="JK354" s="92">
        <v>0</v>
      </c>
      <c r="JL354" s="92">
        <v>0</v>
      </c>
      <c r="JM354" s="92">
        <v>0</v>
      </c>
      <c r="JN354" s="92">
        <v>0</v>
      </c>
      <c r="JO354" s="92">
        <v>0</v>
      </c>
      <c r="JP354" s="92">
        <v>0</v>
      </c>
      <c r="JQ354" s="92">
        <v>0</v>
      </c>
      <c r="JR354" s="92">
        <v>0</v>
      </c>
      <c r="JS354" s="92">
        <v>0</v>
      </c>
      <c r="JT354" s="92">
        <v>0</v>
      </c>
      <c r="JU354" s="92">
        <v>0</v>
      </c>
      <c r="JV354" s="92">
        <v>0</v>
      </c>
      <c r="JW354" s="92">
        <v>0</v>
      </c>
      <c r="JX354" s="92">
        <v>0</v>
      </c>
      <c r="JY354" s="92">
        <v>0</v>
      </c>
      <c r="JZ354" s="92">
        <v>0</v>
      </c>
      <c r="KA354" s="92">
        <v>0</v>
      </c>
      <c r="KB354" s="92">
        <v>0</v>
      </c>
      <c r="KC354" s="92">
        <v>0</v>
      </c>
      <c r="KD354" s="92">
        <v>0</v>
      </c>
      <c r="KE354" s="92">
        <v>0</v>
      </c>
      <c r="KF354" s="92">
        <v>0</v>
      </c>
      <c r="KG354" s="92">
        <v>0</v>
      </c>
      <c r="KH354" s="92">
        <v>0</v>
      </c>
      <c r="KI354" s="92">
        <v>0</v>
      </c>
      <c r="KJ354" s="92">
        <v>0</v>
      </c>
      <c r="KK354" s="92">
        <v>0</v>
      </c>
      <c r="KL354" s="92">
        <v>0</v>
      </c>
      <c r="KM354" s="92">
        <v>0</v>
      </c>
      <c r="KN354" s="92">
        <v>0</v>
      </c>
      <c r="KO354" s="92">
        <v>0</v>
      </c>
      <c r="KP354" s="92">
        <v>0</v>
      </c>
      <c r="KQ354" s="92">
        <v>0</v>
      </c>
      <c r="KR354" s="92">
        <v>0</v>
      </c>
      <c r="KS354" s="92">
        <v>0</v>
      </c>
      <c r="KT354" s="92">
        <v>0</v>
      </c>
      <c r="KU354" s="92">
        <v>0</v>
      </c>
      <c r="KV354" s="92">
        <v>0</v>
      </c>
      <c r="KW354" s="92">
        <v>0</v>
      </c>
      <c r="KX354" s="92">
        <v>0</v>
      </c>
      <c r="KY354" s="92">
        <v>0</v>
      </c>
      <c r="KZ354" s="92">
        <v>0</v>
      </c>
      <c r="LA354" s="92">
        <v>0</v>
      </c>
      <c r="LB354" s="92">
        <v>0</v>
      </c>
      <c r="LC354" s="92">
        <v>0</v>
      </c>
      <c r="LD354" s="92">
        <v>0</v>
      </c>
      <c r="LE354" s="92">
        <v>0</v>
      </c>
      <c r="LF354" s="92">
        <v>0</v>
      </c>
      <c r="LG354" s="92">
        <v>0</v>
      </c>
      <c r="LH354" s="92">
        <v>0</v>
      </c>
      <c r="LI354" s="92">
        <v>0</v>
      </c>
      <c r="LJ354" s="92">
        <v>0</v>
      </c>
      <c r="LK354" s="92">
        <v>0</v>
      </c>
      <c r="LL354" s="92">
        <v>0</v>
      </c>
      <c r="LM354" s="92">
        <v>0</v>
      </c>
      <c r="LN354" s="92">
        <v>0</v>
      </c>
      <c r="LO354" s="92">
        <v>0</v>
      </c>
      <c r="LP354" s="92">
        <v>0</v>
      </c>
      <c r="LQ354" s="92">
        <v>0</v>
      </c>
      <c r="LR354" s="92">
        <v>0</v>
      </c>
      <c r="LS354" s="92">
        <v>0</v>
      </c>
      <c r="LT354" s="92">
        <v>0</v>
      </c>
      <c r="LU354" s="92">
        <v>0</v>
      </c>
      <c r="LV354" s="92">
        <v>0</v>
      </c>
      <c r="LW354" s="92">
        <v>0</v>
      </c>
      <c r="LX354" s="92">
        <v>0</v>
      </c>
      <c r="LY354" s="92">
        <v>0</v>
      </c>
      <c r="LZ354" s="92">
        <v>0</v>
      </c>
      <c r="MA354" s="92">
        <v>0</v>
      </c>
      <c r="MB354" s="92">
        <v>0</v>
      </c>
      <c r="MC354" s="92">
        <v>0</v>
      </c>
      <c r="MD354" s="92">
        <v>0</v>
      </c>
      <c r="ME354" s="92">
        <v>0</v>
      </c>
      <c r="MF354" s="92">
        <v>0</v>
      </c>
      <c r="MG354" s="92">
        <v>0</v>
      </c>
      <c r="MH354" s="92">
        <v>0</v>
      </c>
      <c r="MI354" s="92">
        <v>0</v>
      </c>
      <c r="MJ354" s="92">
        <v>0</v>
      </c>
      <c r="MK354" s="92">
        <v>0</v>
      </c>
      <c r="ML354" s="92">
        <v>0</v>
      </c>
      <c r="MM354" s="92">
        <v>0</v>
      </c>
      <c r="MN354" s="92">
        <v>0</v>
      </c>
      <c r="MO354" s="92">
        <v>0</v>
      </c>
      <c r="MP354" s="92">
        <v>0</v>
      </c>
      <c r="MQ354" s="92">
        <v>0</v>
      </c>
      <c r="MR354" s="92">
        <v>0</v>
      </c>
      <c r="MS354" s="92">
        <v>0</v>
      </c>
      <c r="MT354" s="92">
        <v>0</v>
      </c>
      <c r="MU354" s="92">
        <v>0</v>
      </c>
      <c r="MV354" s="92">
        <v>0</v>
      </c>
      <c r="MW354" s="92">
        <v>0</v>
      </c>
      <c r="MX354" s="92">
        <v>0</v>
      </c>
      <c r="MY354" s="92">
        <v>0</v>
      </c>
      <c r="MZ354" s="92">
        <v>0</v>
      </c>
      <c r="NA354" s="92">
        <v>0</v>
      </c>
      <c r="NB354" s="92">
        <v>0</v>
      </c>
      <c r="NC354" s="92">
        <v>0</v>
      </c>
      <c r="ND354" s="92">
        <v>0</v>
      </c>
      <c r="NE354" s="92">
        <v>0</v>
      </c>
      <c r="NF354" s="92">
        <v>0</v>
      </c>
      <c r="NG354" s="92">
        <v>0</v>
      </c>
      <c r="NH354" s="92">
        <v>0</v>
      </c>
      <c r="NI354" s="92">
        <v>0</v>
      </c>
      <c r="NJ354" s="92">
        <v>0</v>
      </c>
      <c r="NK354" s="92">
        <v>0</v>
      </c>
      <c r="NL354" s="92">
        <v>0</v>
      </c>
      <c r="NM354" s="92">
        <v>0</v>
      </c>
      <c r="NN354" s="92">
        <v>0</v>
      </c>
      <c r="NO354" s="92">
        <v>0</v>
      </c>
      <c r="NP354" s="92">
        <v>0</v>
      </c>
      <c r="NQ354" s="92">
        <v>0</v>
      </c>
      <c r="NR354" s="92">
        <v>0</v>
      </c>
      <c r="NS354" s="92">
        <v>0</v>
      </c>
      <c r="NT354" s="92">
        <v>0</v>
      </c>
      <c r="NU354" s="92">
        <v>0</v>
      </c>
      <c r="NV354" s="92">
        <v>0</v>
      </c>
      <c r="NW354" s="92">
        <v>0</v>
      </c>
      <c r="NX354" s="92">
        <v>0</v>
      </c>
      <c r="NY354" s="92">
        <v>0</v>
      </c>
      <c r="NZ354" s="92">
        <v>0</v>
      </c>
      <c r="OA354" s="92">
        <v>0</v>
      </c>
      <c r="OB354" s="92">
        <v>0</v>
      </c>
      <c r="OC354" s="92">
        <v>0</v>
      </c>
      <c r="OD354" s="92">
        <v>0</v>
      </c>
      <c r="OE354" s="92">
        <v>0</v>
      </c>
      <c r="OF354" s="92">
        <v>0</v>
      </c>
      <c r="OG354" s="92">
        <v>0</v>
      </c>
      <c r="OH354" s="92">
        <v>0</v>
      </c>
      <c r="OI354" s="92">
        <v>0</v>
      </c>
      <c r="OJ354" s="92">
        <v>0</v>
      </c>
      <c r="OK354" s="92">
        <v>0</v>
      </c>
      <c r="OL354" s="92">
        <v>0</v>
      </c>
      <c r="OM354" s="92">
        <v>0</v>
      </c>
      <c r="ON354" s="92">
        <v>0</v>
      </c>
      <c r="OO354" s="92">
        <v>0</v>
      </c>
      <c r="OP354" s="92">
        <v>0</v>
      </c>
      <c r="OQ354" s="92">
        <v>0</v>
      </c>
      <c r="OR354" s="92">
        <v>0</v>
      </c>
      <c r="OS354" s="92">
        <v>0</v>
      </c>
      <c r="OT354" s="92">
        <v>0</v>
      </c>
      <c r="OU354" s="92">
        <v>0</v>
      </c>
      <c r="OV354" s="92">
        <v>0</v>
      </c>
      <c r="OW354" s="92">
        <v>0</v>
      </c>
      <c r="OX354" s="92">
        <v>0</v>
      </c>
      <c r="OY354" s="92">
        <v>0</v>
      </c>
      <c r="OZ354" s="92">
        <v>0</v>
      </c>
      <c r="PA354" s="92">
        <v>0</v>
      </c>
      <c r="PB354" s="92">
        <v>0</v>
      </c>
      <c r="PC354" s="92">
        <v>0</v>
      </c>
      <c r="PD354" s="92">
        <v>0</v>
      </c>
      <c r="PE354" s="92">
        <v>0</v>
      </c>
      <c r="PF354" s="92">
        <v>0</v>
      </c>
      <c r="PG354" s="92">
        <v>0</v>
      </c>
      <c r="PH354" s="92">
        <v>0</v>
      </c>
      <c r="PI354" s="92">
        <v>0</v>
      </c>
      <c r="PJ354" s="92">
        <v>0</v>
      </c>
      <c r="PK354" s="92">
        <v>0</v>
      </c>
      <c r="PL354" s="92">
        <v>0</v>
      </c>
      <c r="PM354" s="92">
        <v>0</v>
      </c>
      <c r="PN354" s="92">
        <v>0</v>
      </c>
      <c r="PO354" s="92">
        <v>0</v>
      </c>
      <c r="PP354" s="92">
        <v>0</v>
      </c>
      <c r="PQ354" s="92">
        <v>0</v>
      </c>
      <c r="PR354" s="92">
        <v>0</v>
      </c>
      <c r="PS354" s="92">
        <v>0</v>
      </c>
      <c r="PT354" s="92">
        <v>0</v>
      </c>
      <c r="PU354" s="92">
        <v>0</v>
      </c>
      <c r="PV354" s="92">
        <v>0</v>
      </c>
      <c r="PW354" s="92">
        <v>0</v>
      </c>
      <c r="PX354" s="92">
        <v>0</v>
      </c>
      <c r="PY354" s="92">
        <v>0</v>
      </c>
      <c r="PZ354" s="92">
        <v>0</v>
      </c>
      <c r="QA354" s="92">
        <v>0</v>
      </c>
      <c r="QB354" s="92">
        <v>0</v>
      </c>
      <c r="QC354" s="92">
        <v>0</v>
      </c>
      <c r="QD354" s="92">
        <v>0</v>
      </c>
      <c r="QE354" s="92">
        <v>0</v>
      </c>
      <c r="QF354" s="92">
        <v>0</v>
      </c>
      <c r="QG354" s="92">
        <v>0</v>
      </c>
      <c r="QH354" s="92">
        <v>0</v>
      </c>
      <c r="QI354" s="92">
        <v>0</v>
      </c>
      <c r="QJ354" s="92">
        <v>0</v>
      </c>
      <c r="QK354" s="92">
        <v>0</v>
      </c>
      <c r="QL354" s="92">
        <v>0</v>
      </c>
      <c r="QM354" s="92">
        <v>0</v>
      </c>
      <c r="QN354" s="92">
        <v>0</v>
      </c>
      <c r="QO354" s="92">
        <v>0</v>
      </c>
      <c r="QP354" s="92">
        <v>0</v>
      </c>
      <c r="QQ354" s="92">
        <v>0</v>
      </c>
      <c r="QR354" s="92">
        <v>0</v>
      </c>
      <c r="QS354" s="92">
        <v>0</v>
      </c>
      <c r="QT354" s="92">
        <v>0</v>
      </c>
      <c r="QU354" s="92">
        <v>0</v>
      </c>
      <c r="QV354" s="92">
        <v>0</v>
      </c>
      <c r="QW354" s="92">
        <v>0</v>
      </c>
      <c r="QX354" s="92">
        <v>0</v>
      </c>
      <c r="QY354" s="92">
        <v>0</v>
      </c>
      <c r="QZ354" s="92">
        <v>0</v>
      </c>
      <c r="RA354" s="92">
        <v>0</v>
      </c>
      <c r="RB354" s="92">
        <v>0</v>
      </c>
      <c r="RC354" s="92">
        <v>0</v>
      </c>
      <c r="RD354" s="92">
        <v>0</v>
      </c>
      <c r="RE354" s="92">
        <v>0</v>
      </c>
      <c r="RF354" s="92">
        <v>0</v>
      </c>
      <c r="RG354" s="92">
        <v>0</v>
      </c>
      <c r="RH354" s="92">
        <v>0</v>
      </c>
      <c r="RI354" s="92">
        <v>0</v>
      </c>
      <c r="RJ354" s="92">
        <v>0</v>
      </c>
      <c r="RK354" s="92">
        <v>0</v>
      </c>
      <c r="RL354" s="92">
        <v>0</v>
      </c>
      <c r="RM354" s="92">
        <v>0</v>
      </c>
      <c r="RN354" s="92">
        <v>0</v>
      </c>
      <c r="RO354" s="92">
        <v>0</v>
      </c>
      <c r="RP354" s="92">
        <v>0</v>
      </c>
      <c r="RQ354" s="92">
        <v>0</v>
      </c>
      <c r="RR354" s="92">
        <v>0</v>
      </c>
      <c r="RS354" s="92">
        <v>0</v>
      </c>
      <c r="RT354" s="92">
        <v>0</v>
      </c>
      <c r="RU354" s="92">
        <v>0</v>
      </c>
      <c r="RV354" s="92">
        <v>0</v>
      </c>
      <c r="RW354" s="92">
        <v>0</v>
      </c>
      <c r="RX354" s="92">
        <v>0</v>
      </c>
      <c r="RY354" s="92">
        <v>0</v>
      </c>
      <c r="RZ354" s="92">
        <v>0</v>
      </c>
      <c r="SA354" s="92">
        <v>0</v>
      </c>
      <c r="SB354" s="92">
        <v>0</v>
      </c>
      <c r="SC354" s="92">
        <v>0</v>
      </c>
      <c r="SD354" s="92">
        <v>0</v>
      </c>
      <c r="SE354" s="92">
        <v>0</v>
      </c>
      <c r="SF354" s="92">
        <v>0</v>
      </c>
      <c r="SG354" s="92">
        <v>0</v>
      </c>
      <c r="SH354" s="92">
        <v>0</v>
      </c>
      <c r="SI354" s="92">
        <v>0</v>
      </c>
      <c r="SJ354" s="92">
        <v>0</v>
      </c>
      <c r="SK354" s="92">
        <v>0</v>
      </c>
      <c r="SL354" s="92">
        <v>0</v>
      </c>
      <c r="SM354" s="92">
        <v>0</v>
      </c>
      <c r="SN354" s="92">
        <v>0</v>
      </c>
      <c r="SO354" s="92">
        <v>0</v>
      </c>
      <c r="SP354" s="92">
        <v>0</v>
      </c>
      <c r="SQ354" s="92">
        <v>0</v>
      </c>
      <c r="SR354" s="92">
        <v>0</v>
      </c>
      <c r="SS354" s="92">
        <v>0</v>
      </c>
      <c r="ST354" s="92">
        <v>0</v>
      </c>
      <c r="SU354" s="92">
        <v>0</v>
      </c>
      <c r="SV354" s="92">
        <v>0</v>
      </c>
      <c r="SW354" s="92">
        <v>0</v>
      </c>
      <c r="SX354" s="92">
        <v>0</v>
      </c>
      <c r="SY354" s="92">
        <v>0</v>
      </c>
      <c r="SZ354" s="92">
        <v>0</v>
      </c>
      <c r="TA354" s="92">
        <v>0</v>
      </c>
      <c r="TB354" s="92">
        <v>0</v>
      </c>
      <c r="TC354" s="92">
        <v>4.2</v>
      </c>
      <c r="TD354" s="92">
        <v>0</v>
      </c>
      <c r="TE354" s="92">
        <v>0</v>
      </c>
      <c r="TF354" s="92">
        <v>0</v>
      </c>
      <c r="TG354" s="92">
        <v>0</v>
      </c>
      <c r="TH354" s="92">
        <v>0</v>
      </c>
      <c r="TI354" s="92">
        <v>0</v>
      </c>
      <c r="TJ354" s="92">
        <v>0</v>
      </c>
      <c r="TK354" s="92">
        <v>0</v>
      </c>
      <c r="TL354" s="92">
        <v>0</v>
      </c>
      <c r="TM354" s="92">
        <v>0</v>
      </c>
      <c r="TN354" s="92">
        <v>0</v>
      </c>
      <c r="TO354" s="92">
        <v>0</v>
      </c>
      <c r="TP354" s="92">
        <v>0</v>
      </c>
      <c r="TQ354" s="92">
        <v>0</v>
      </c>
      <c r="TR354" s="92">
        <v>0</v>
      </c>
      <c r="TS354" s="92">
        <v>0</v>
      </c>
      <c r="TT354" s="92">
        <v>0</v>
      </c>
      <c r="TU354" s="92">
        <v>0</v>
      </c>
      <c r="TV354" s="92">
        <v>0</v>
      </c>
      <c r="TW354" s="92">
        <v>0</v>
      </c>
      <c r="TX354" s="92">
        <v>0</v>
      </c>
      <c r="TY354" s="92">
        <v>0</v>
      </c>
      <c r="TZ354" s="92">
        <v>0</v>
      </c>
      <c r="UA354" s="92">
        <v>0</v>
      </c>
      <c r="UB354" s="92">
        <v>0</v>
      </c>
      <c r="UC354" s="92">
        <v>0</v>
      </c>
      <c r="UD354" s="92">
        <v>0</v>
      </c>
      <c r="UE354" s="92">
        <v>0</v>
      </c>
      <c r="UF354" s="92">
        <v>0</v>
      </c>
      <c r="UG354" s="92">
        <v>0</v>
      </c>
      <c r="UH354" s="92">
        <v>0</v>
      </c>
      <c r="UI354" s="92">
        <v>0</v>
      </c>
      <c r="UJ354" s="92">
        <v>0</v>
      </c>
      <c r="UK354" s="92">
        <v>0</v>
      </c>
      <c r="UL354" s="92">
        <v>0</v>
      </c>
      <c r="UM354" s="92">
        <v>0</v>
      </c>
      <c r="UN354" s="92">
        <v>0</v>
      </c>
      <c r="UO354" s="92">
        <v>0</v>
      </c>
      <c r="UP354" s="92">
        <v>0</v>
      </c>
      <c r="UQ354" s="92">
        <v>0</v>
      </c>
      <c r="UR354" s="92">
        <v>0</v>
      </c>
      <c r="US354" s="92">
        <v>0</v>
      </c>
      <c r="UT354" s="92">
        <v>0</v>
      </c>
      <c r="UU354" s="92">
        <v>0</v>
      </c>
      <c r="UV354" s="92">
        <v>0</v>
      </c>
      <c r="UW354" s="92">
        <v>0</v>
      </c>
      <c r="UX354" s="92">
        <v>0</v>
      </c>
      <c r="UY354" s="92">
        <v>0</v>
      </c>
      <c r="UZ354" s="92">
        <v>0</v>
      </c>
      <c r="VA354" s="92">
        <v>0</v>
      </c>
      <c r="VB354" s="92">
        <v>0</v>
      </c>
      <c r="VC354" s="92">
        <v>0</v>
      </c>
      <c r="VD354" s="92">
        <v>0</v>
      </c>
      <c r="VE354" s="92">
        <v>0</v>
      </c>
      <c r="VF354" s="92">
        <v>0</v>
      </c>
      <c r="VG354" s="92">
        <v>0</v>
      </c>
      <c r="VH354" s="92">
        <v>0</v>
      </c>
      <c r="VI354" s="92">
        <v>0</v>
      </c>
      <c r="VJ354" s="92">
        <v>0</v>
      </c>
      <c r="VK354" s="92">
        <v>0</v>
      </c>
      <c r="VL354" s="92">
        <v>0</v>
      </c>
      <c r="VM354" s="92">
        <v>0</v>
      </c>
      <c r="VN354" s="92">
        <v>0</v>
      </c>
      <c r="VO354" s="92">
        <v>0</v>
      </c>
      <c r="VP354" s="92">
        <v>0</v>
      </c>
      <c r="VQ354" s="92">
        <v>0</v>
      </c>
      <c r="VR354" s="92">
        <v>0</v>
      </c>
      <c r="VS354" s="92">
        <v>0</v>
      </c>
      <c r="VT354" s="92">
        <v>0</v>
      </c>
      <c r="VU354" s="92">
        <v>0</v>
      </c>
      <c r="VV354" s="92">
        <v>0</v>
      </c>
      <c r="VW354" s="92">
        <v>0</v>
      </c>
      <c r="VX354" s="92">
        <v>0</v>
      </c>
      <c r="VY354" s="92">
        <v>0</v>
      </c>
      <c r="VZ354" s="92">
        <v>0</v>
      </c>
      <c r="WA354" s="92">
        <v>0</v>
      </c>
      <c r="WB354" s="92">
        <v>0</v>
      </c>
      <c r="WC354" s="92">
        <v>0</v>
      </c>
    </row>
    <row r="355" spans="2:601" ht="13.5" customHeight="1">
      <c r="B355" s="851" t="s">
        <v>3004</v>
      </c>
      <c r="C355" s="92">
        <v>0</v>
      </c>
      <c r="D355" s="92">
        <v>0</v>
      </c>
      <c r="E355" s="92">
        <v>0</v>
      </c>
      <c r="F355" s="92">
        <v>0</v>
      </c>
      <c r="G355" s="92">
        <v>0</v>
      </c>
      <c r="H355" s="92">
        <v>0</v>
      </c>
      <c r="I355" s="92">
        <v>0</v>
      </c>
      <c r="J355" s="92">
        <v>0</v>
      </c>
      <c r="K355" s="92">
        <v>0</v>
      </c>
      <c r="L355" s="92">
        <v>0</v>
      </c>
      <c r="M355" s="92">
        <v>0</v>
      </c>
      <c r="N355" s="92">
        <v>0</v>
      </c>
      <c r="O355" s="92">
        <v>0</v>
      </c>
      <c r="P355" s="92">
        <v>0</v>
      </c>
      <c r="Q355" s="92">
        <v>0</v>
      </c>
      <c r="R355" s="92">
        <v>0</v>
      </c>
      <c r="S355" s="92">
        <v>0</v>
      </c>
      <c r="T355" s="92">
        <v>0</v>
      </c>
      <c r="U355" s="92">
        <v>0</v>
      </c>
      <c r="V355" s="92">
        <v>0</v>
      </c>
      <c r="W355" s="92">
        <v>0</v>
      </c>
      <c r="X355" s="92">
        <v>0</v>
      </c>
      <c r="Y355" s="92">
        <v>0</v>
      </c>
      <c r="Z355" s="92">
        <v>0</v>
      </c>
      <c r="AA355" s="92">
        <v>0</v>
      </c>
      <c r="AB355" s="92">
        <v>0</v>
      </c>
      <c r="AC355" s="92">
        <v>0</v>
      </c>
      <c r="AD355" s="92">
        <v>0</v>
      </c>
      <c r="AE355" s="92">
        <v>0</v>
      </c>
      <c r="AF355" s="92">
        <v>0</v>
      </c>
      <c r="AG355" s="92">
        <v>0</v>
      </c>
      <c r="AH355" s="92">
        <v>0</v>
      </c>
      <c r="AI355" s="92">
        <v>0</v>
      </c>
      <c r="AJ355" s="92">
        <v>0</v>
      </c>
      <c r="AK355" s="92">
        <v>0</v>
      </c>
      <c r="AL355" s="92">
        <v>0</v>
      </c>
      <c r="AM355" s="92">
        <v>0</v>
      </c>
      <c r="AN355" s="92">
        <v>0</v>
      </c>
      <c r="AO355" s="92">
        <v>0</v>
      </c>
      <c r="AP355" s="92">
        <v>0</v>
      </c>
      <c r="AQ355" s="92">
        <v>0</v>
      </c>
      <c r="AR355" s="92">
        <v>0</v>
      </c>
      <c r="AS355" s="92">
        <v>0</v>
      </c>
      <c r="AT355" s="92">
        <v>0</v>
      </c>
      <c r="AU355" s="92">
        <v>0</v>
      </c>
      <c r="AV355" s="92">
        <v>0</v>
      </c>
      <c r="AW355" s="92">
        <v>0</v>
      </c>
      <c r="AX355" s="92">
        <v>0</v>
      </c>
      <c r="AY355" s="92">
        <v>0</v>
      </c>
      <c r="AZ355" s="92">
        <v>0</v>
      </c>
      <c r="BA355" s="92">
        <v>0</v>
      </c>
      <c r="BB355" s="92">
        <v>0</v>
      </c>
      <c r="BC355" s="92">
        <v>0</v>
      </c>
      <c r="BD355" s="92">
        <v>0</v>
      </c>
      <c r="BE355" s="92">
        <v>0</v>
      </c>
      <c r="BF355" s="92">
        <v>0</v>
      </c>
      <c r="BG355" s="92">
        <v>0</v>
      </c>
      <c r="BH355" s="92">
        <v>0</v>
      </c>
      <c r="BI355" s="92">
        <v>0</v>
      </c>
      <c r="BJ355" s="92">
        <v>0</v>
      </c>
      <c r="BK355" s="92">
        <v>0</v>
      </c>
      <c r="BL355" s="92">
        <v>0</v>
      </c>
      <c r="BM355" s="92">
        <v>0</v>
      </c>
      <c r="BN355" s="92">
        <v>0</v>
      </c>
      <c r="BO355" s="92">
        <v>0</v>
      </c>
      <c r="BP355" s="92">
        <v>0</v>
      </c>
      <c r="BQ355" s="92">
        <v>0</v>
      </c>
      <c r="BR355" s="92">
        <v>0</v>
      </c>
      <c r="BS355" s="92">
        <v>0</v>
      </c>
      <c r="BT355" s="92">
        <v>0</v>
      </c>
      <c r="BU355" s="92">
        <v>0</v>
      </c>
      <c r="BV355" s="92">
        <v>0</v>
      </c>
      <c r="BW355" s="92">
        <v>0</v>
      </c>
      <c r="BX355" s="92">
        <v>0</v>
      </c>
      <c r="BY355" s="92">
        <v>0</v>
      </c>
      <c r="BZ355" s="92">
        <v>0</v>
      </c>
      <c r="CA355" s="92">
        <v>0</v>
      </c>
      <c r="CB355" s="92">
        <v>0</v>
      </c>
      <c r="CC355" s="92">
        <v>0</v>
      </c>
      <c r="CD355" s="92">
        <v>0</v>
      </c>
      <c r="CE355" s="92">
        <v>0</v>
      </c>
      <c r="CF355" s="92">
        <v>0</v>
      </c>
      <c r="CG355" s="92">
        <v>0</v>
      </c>
      <c r="CH355" s="92">
        <v>0</v>
      </c>
      <c r="CI355" s="92">
        <v>0</v>
      </c>
      <c r="CJ355" s="92">
        <v>0</v>
      </c>
      <c r="CK355" s="92">
        <v>0</v>
      </c>
      <c r="CL355" s="92">
        <v>0</v>
      </c>
      <c r="CM355" s="92">
        <v>0</v>
      </c>
      <c r="CN355" s="92">
        <v>0</v>
      </c>
      <c r="CO355" s="92">
        <v>0</v>
      </c>
      <c r="CP355" s="92">
        <v>0</v>
      </c>
      <c r="CQ355" s="92">
        <v>0</v>
      </c>
      <c r="CR355" s="92">
        <v>0</v>
      </c>
      <c r="CS355" s="92">
        <v>0</v>
      </c>
      <c r="CT355" s="92">
        <v>0</v>
      </c>
      <c r="CU355" s="92">
        <v>0</v>
      </c>
      <c r="CV355" s="92">
        <v>0</v>
      </c>
      <c r="CW355" s="92">
        <v>0</v>
      </c>
      <c r="CX355" s="92">
        <v>0</v>
      </c>
      <c r="CY355" s="92">
        <v>0</v>
      </c>
      <c r="CZ355" s="92">
        <v>0</v>
      </c>
      <c r="DA355" s="92">
        <v>0</v>
      </c>
      <c r="DB355" s="92">
        <v>0</v>
      </c>
      <c r="DC355" s="92">
        <v>0</v>
      </c>
      <c r="DD355" s="92">
        <v>0</v>
      </c>
      <c r="DE355" s="92">
        <v>0</v>
      </c>
      <c r="DF355" s="92">
        <v>0</v>
      </c>
      <c r="DG355" s="92">
        <v>0</v>
      </c>
      <c r="DH355" s="92">
        <v>0</v>
      </c>
      <c r="DI355" s="92">
        <v>0</v>
      </c>
      <c r="DJ355" s="92">
        <v>0</v>
      </c>
      <c r="DK355" s="92">
        <v>0</v>
      </c>
      <c r="DL355" s="92">
        <v>0</v>
      </c>
      <c r="DM355" s="92">
        <v>0</v>
      </c>
      <c r="DN355" s="92">
        <v>0</v>
      </c>
      <c r="DO355" s="92">
        <v>0</v>
      </c>
      <c r="DP355" s="92">
        <v>0</v>
      </c>
      <c r="DQ355" s="92">
        <v>0</v>
      </c>
      <c r="DR355" s="92">
        <v>0</v>
      </c>
      <c r="DS355" s="92">
        <v>0</v>
      </c>
      <c r="DT355" s="92">
        <v>0</v>
      </c>
      <c r="DU355" s="92">
        <v>0</v>
      </c>
      <c r="DV355" s="92">
        <v>0</v>
      </c>
      <c r="DW355" s="92">
        <v>0</v>
      </c>
      <c r="DX355" s="92">
        <v>0</v>
      </c>
      <c r="DY355" s="92">
        <v>0</v>
      </c>
      <c r="DZ355" s="92">
        <v>0</v>
      </c>
      <c r="EA355" s="92">
        <v>0</v>
      </c>
      <c r="EB355" s="92">
        <v>0</v>
      </c>
      <c r="EC355" s="92">
        <v>0</v>
      </c>
      <c r="ED355" s="92">
        <v>0</v>
      </c>
      <c r="EE355" s="92">
        <v>0</v>
      </c>
      <c r="EF355" s="92">
        <v>0</v>
      </c>
      <c r="EG355" s="92">
        <v>0</v>
      </c>
      <c r="EH355" s="92">
        <v>0</v>
      </c>
      <c r="EI355" s="92">
        <v>0</v>
      </c>
      <c r="EJ355" s="92">
        <v>0</v>
      </c>
      <c r="EK355" s="92">
        <v>0</v>
      </c>
      <c r="EL355" s="92">
        <v>0</v>
      </c>
      <c r="EM355" s="92">
        <v>0</v>
      </c>
      <c r="EN355" s="92">
        <v>0</v>
      </c>
      <c r="EO355" s="92">
        <v>0</v>
      </c>
      <c r="EP355" s="92">
        <v>0</v>
      </c>
      <c r="EQ355" s="92">
        <v>0</v>
      </c>
      <c r="ER355" s="92">
        <v>0</v>
      </c>
      <c r="ES355" s="92">
        <v>0</v>
      </c>
      <c r="ET355" s="92">
        <v>0</v>
      </c>
      <c r="EU355" s="92">
        <v>0</v>
      </c>
      <c r="EV355" s="92">
        <v>0</v>
      </c>
      <c r="EW355" s="92">
        <v>0</v>
      </c>
      <c r="EX355" s="92">
        <v>0</v>
      </c>
      <c r="EY355" s="92">
        <v>0</v>
      </c>
      <c r="EZ355" s="92">
        <v>0</v>
      </c>
      <c r="FA355" s="92">
        <v>0</v>
      </c>
      <c r="FB355" s="92">
        <v>0</v>
      </c>
      <c r="FC355" s="92">
        <v>0</v>
      </c>
      <c r="FD355" s="92">
        <v>0</v>
      </c>
      <c r="FE355" s="92">
        <v>0</v>
      </c>
      <c r="FF355" s="92">
        <v>0</v>
      </c>
      <c r="FG355" s="92">
        <v>0</v>
      </c>
      <c r="FH355" s="92">
        <v>0</v>
      </c>
      <c r="FI355" s="92">
        <v>0</v>
      </c>
      <c r="FJ355" s="92">
        <v>0</v>
      </c>
      <c r="FK355" s="92">
        <v>0</v>
      </c>
      <c r="FL355" s="92">
        <v>0</v>
      </c>
      <c r="FM355" s="92">
        <v>0</v>
      </c>
      <c r="FN355" s="92">
        <v>0</v>
      </c>
      <c r="FO355" s="92">
        <v>0</v>
      </c>
      <c r="FP355" s="92">
        <v>0</v>
      </c>
      <c r="FQ355" s="92">
        <v>0</v>
      </c>
      <c r="FR355" s="92">
        <v>0</v>
      </c>
      <c r="FS355" s="92">
        <v>0</v>
      </c>
      <c r="FT355" s="92">
        <v>0</v>
      </c>
      <c r="FU355" s="92">
        <v>0</v>
      </c>
      <c r="FV355" s="92">
        <v>0</v>
      </c>
      <c r="FW355" s="92">
        <v>0</v>
      </c>
      <c r="FX355" s="92">
        <v>0</v>
      </c>
      <c r="FY355" s="92">
        <v>0</v>
      </c>
      <c r="FZ355" s="92">
        <v>0</v>
      </c>
      <c r="GA355" s="92">
        <v>0</v>
      </c>
      <c r="GB355" s="92">
        <v>0</v>
      </c>
      <c r="GC355" s="92">
        <v>0</v>
      </c>
      <c r="GD355" s="92">
        <v>0</v>
      </c>
      <c r="GE355" s="92">
        <v>0</v>
      </c>
      <c r="GF355" s="92">
        <v>0</v>
      </c>
      <c r="GG355" s="92">
        <v>0</v>
      </c>
      <c r="GH355" s="92">
        <v>0</v>
      </c>
      <c r="GI355" s="92">
        <v>0</v>
      </c>
      <c r="GJ355" s="92">
        <v>0</v>
      </c>
      <c r="GK355" s="92">
        <v>0</v>
      </c>
      <c r="GL355" s="92">
        <v>0</v>
      </c>
      <c r="GM355" s="92">
        <v>0</v>
      </c>
      <c r="GN355" s="92">
        <v>0</v>
      </c>
      <c r="GO355" s="92">
        <v>0</v>
      </c>
      <c r="GP355" s="92">
        <v>0</v>
      </c>
      <c r="GQ355" s="92">
        <v>0</v>
      </c>
      <c r="GR355" s="92">
        <v>0</v>
      </c>
      <c r="GS355" s="92">
        <v>0</v>
      </c>
      <c r="GT355" s="92">
        <v>0</v>
      </c>
      <c r="GU355" s="92">
        <v>0</v>
      </c>
      <c r="GV355" s="92">
        <v>0</v>
      </c>
      <c r="GW355" s="92">
        <v>0</v>
      </c>
      <c r="GX355" s="92">
        <v>0</v>
      </c>
      <c r="GY355" s="92">
        <v>0</v>
      </c>
      <c r="GZ355" s="92">
        <v>0</v>
      </c>
      <c r="HA355" s="92">
        <v>0</v>
      </c>
      <c r="HB355" s="92">
        <v>0</v>
      </c>
      <c r="HC355" s="92">
        <v>0</v>
      </c>
      <c r="HD355" s="92">
        <v>0</v>
      </c>
      <c r="HE355" s="92">
        <v>0</v>
      </c>
      <c r="HF355" s="92">
        <v>0</v>
      </c>
      <c r="HG355" s="92">
        <v>0</v>
      </c>
      <c r="HH355" s="92">
        <v>0</v>
      </c>
      <c r="HI355" s="92">
        <v>0</v>
      </c>
      <c r="HJ355" s="92">
        <v>0</v>
      </c>
      <c r="HK355" s="92">
        <v>0</v>
      </c>
      <c r="HL355" s="92">
        <v>0</v>
      </c>
      <c r="HM355" s="92">
        <v>0</v>
      </c>
      <c r="HN355" s="92">
        <v>0</v>
      </c>
      <c r="HO355" s="92">
        <v>0</v>
      </c>
      <c r="HP355" s="92">
        <v>0</v>
      </c>
      <c r="HQ355" s="92">
        <v>0</v>
      </c>
      <c r="HR355" s="92">
        <v>0</v>
      </c>
      <c r="HS355" s="92">
        <v>0</v>
      </c>
      <c r="HT355" s="92">
        <v>0</v>
      </c>
      <c r="HU355" s="92">
        <v>0</v>
      </c>
      <c r="HV355" s="92">
        <v>0</v>
      </c>
      <c r="HW355" s="92">
        <v>0</v>
      </c>
      <c r="HX355" s="92">
        <v>0</v>
      </c>
      <c r="HY355" s="92">
        <v>0</v>
      </c>
      <c r="HZ355" s="92">
        <v>0</v>
      </c>
      <c r="IA355" s="92">
        <v>0</v>
      </c>
      <c r="IB355" s="92">
        <v>0</v>
      </c>
      <c r="IC355" s="92">
        <v>0</v>
      </c>
      <c r="ID355" s="92">
        <v>0</v>
      </c>
      <c r="IE355" s="92">
        <v>0</v>
      </c>
      <c r="IF355" s="92">
        <v>0</v>
      </c>
      <c r="IG355" s="92">
        <v>0</v>
      </c>
      <c r="IH355" s="92">
        <v>0</v>
      </c>
      <c r="II355" s="92">
        <v>0</v>
      </c>
      <c r="IJ355" s="92">
        <v>0</v>
      </c>
      <c r="IK355" s="92">
        <v>0</v>
      </c>
      <c r="IL355" s="92">
        <v>0</v>
      </c>
      <c r="IM355" s="92">
        <v>0</v>
      </c>
      <c r="IN355" s="92">
        <v>0</v>
      </c>
      <c r="IO355" s="92">
        <v>0</v>
      </c>
      <c r="IP355" s="92">
        <v>0</v>
      </c>
      <c r="IQ355" s="92">
        <v>0</v>
      </c>
      <c r="IR355" s="92">
        <v>0</v>
      </c>
      <c r="IS355" s="92">
        <v>0</v>
      </c>
      <c r="IT355" s="92">
        <v>0</v>
      </c>
      <c r="IU355" s="92">
        <v>0</v>
      </c>
      <c r="IV355" s="92">
        <v>0</v>
      </c>
      <c r="IW355" s="92">
        <v>0</v>
      </c>
      <c r="IX355" s="92">
        <v>3.4</v>
      </c>
      <c r="IY355" s="92">
        <v>0</v>
      </c>
      <c r="IZ355" s="92">
        <v>0</v>
      </c>
      <c r="JA355" s="92">
        <v>0</v>
      </c>
      <c r="JB355" s="92">
        <v>0</v>
      </c>
      <c r="JC355" s="92">
        <v>0</v>
      </c>
      <c r="JD355" s="92">
        <v>0</v>
      </c>
      <c r="JE355" s="92">
        <v>0</v>
      </c>
      <c r="JF355" s="92">
        <v>0</v>
      </c>
      <c r="JG355" s="92">
        <v>0</v>
      </c>
      <c r="JH355" s="92">
        <v>0</v>
      </c>
      <c r="JI355" s="92">
        <v>0</v>
      </c>
      <c r="JJ355" s="92">
        <v>0</v>
      </c>
      <c r="JK355" s="92">
        <v>0</v>
      </c>
      <c r="JL355" s="92">
        <v>0</v>
      </c>
      <c r="JM355" s="92">
        <v>0</v>
      </c>
      <c r="JN355" s="92">
        <v>0</v>
      </c>
      <c r="JO355" s="92">
        <v>0</v>
      </c>
      <c r="JP355" s="92">
        <v>0</v>
      </c>
      <c r="JQ355" s="92">
        <v>0</v>
      </c>
      <c r="JR355" s="92">
        <v>0</v>
      </c>
      <c r="JS355" s="92">
        <v>0</v>
      </c>
      <c r="JT355" s="92">
        <v>0</v>
      </c>
      <c r="JU355" s="92">
        <v>0</v>
      </c>
      <c r="JV355" s="92">
        <v>0</v>
      </c>
      <c r="JW355" s="92">
        <v>0</v>
      </c>
      <c r="JX355" s="92">
        <v>0</v>
      </c>
      <c r="JY355" s="92">
        <v>0</v>
      </c>
      <c r="JZ355" s="92">
        <v>0</v>
      </c>
      <c r="KA355" s="92">
        <v>0</v>
      </c>
      <c r="KB355" s="92">
        <v>0</v>
      </c>
      <c r="KC355" s="92">
        <v>0</v>
      </c>
      <c r="KD355" s="92">
        <v>0</v>
      </c>
      <c r="KE355" s="92">
        <v>0</v>
      </c>
      <c r="KF355" s="92">
        <v>0</v>
      </c>
      <c r="KG355" s="92">
        <v>0</v>
      </c>
      <c r="KH355" s="92">
        <v>0</v>
      </c>
      <c r="KI355" s="92">
        <v>0</v>
      </c>
      <c r="KJ355" s="92">
        <v>0</v>
      </c>
      <c r="KK355" s="92">
        <v>0</v>
      </c>
      <c r="KL355" s="92">
        <v>0</v>
      </c>
      <c r="KM355" s="92">
        <v>0</v>
      </c>
      <c r="KN355" s="92">
        <v>0</v>
      </c>
      <c r="KO355" s="92">
        <v>0</v>
      </c>
      <c r="KP355" s="92">
        <v>0</v>
      </c>
      <c r="KQ355" s="92">
        <v>0</v>
      </c>
      <c r="KR355" s="92">
        <v>0</v>
      </c>
      <c r="KS355" s="92">
        <v>0</v>
      </c>
      <c r="KT355" s="92">
        <v>0</v>
      </c>
      <c r="KU355" s="92">
        <v>0</v>
      </c>
      <c r="KV355" s="92">
        <v>0</v>
      </c>
      <c r="KW355" s="92">
        <v>0</v>
      </c>
      <c r="KX355" s="92">
        <v>0</v>
      </c>
      <c r="KY355" s="92">
        <v>0</v>
      </c>
      <c r="KZ355" s="92">
        <v>0</v>
      </c>
      <c r="LA355" s="92">
        <v>0</v>
      </c>
      <c r="LB355" s="92">
        <v>0</v>
      </c>
      <c r="LC355" s="92">
        <v>0</v>
      </c>
      <c r="LD355" s="92">
        <v>0</v>
      </c>
      <c r="LE355" s="92">
        <v>0</v>
      </c>
      <c r="LF355" s="92">
        <v>0</v>
      </c>
      <c r="LG355" s="92">
        <v>0</v>
      </c>
      <c r="LH355" s="92">
        <v>0</v>
      </c>
      <c r="LI355" s="92">
        <v>0</v>
      </c>
      <c r="LJ355" s="92">
        <v>0</v>
      </c>
      <c r="LK355" s="92">
        <v>0</v>
      </c>
      <c r="LL355" s="92">
        <v>0</v>
      </c>
      <c r="LM355" s="92">
        <v>0</v>
      </c>
      <c r="LN355" s="92">
        <v>0</v>
      </c>
      <c r="LO355" s="92">
        <v>0</v>
      </c>
      <c r="LP355" s="92">
        <v>0</v>
      </c>
      <c r="LQ355" s="92">
        <v>0</v>
      </c>
      <c r="LR355" s="92">
        <v>0</v>
      </c>
      <c r="LS355" s="92">
        <v>0</v>
      </c>
      <c r="LT355" s="92">
        <v>0</v>
      </c>
      <c r="LU355" s="92">
        <v>0</v>
      </c>
      <c r="LV355" s="92">
        <v>0</v>
      </c>
      <c r="LW355" s="92">
        <v>0</v>
      </c>
      <c r="LX355" s="92">
        <v>0</v>
      </c>
      <c r="LY355" s="92">
        <v>0</v>
      </c>
      <c r="LZ355" s="92">
        <v>0</v>
      </c>
      <c r="MA355" s="92">
        <v>0</v>
      </c>
      <c r="MB355" s="92">
        <v>0</v>
      </c>
      <c r="MC355" s="92">
        <v>0</v>
      </c>
      <c r="MD355" s="92">
        <v>0</v>
      </c>
      <c r="ME355" s="92">
        <v>0</v>
      </c>
      <c r="MF355" s="92">
        <v>0</v>
      </c>
      <c r="MG355" s="92">
        <v>0</v>
      </c>
      <c r="MH355" s="92">
        <v>0</v>
      </c>
      <c r="MI355" s="92">
        <v>0</v>
      </c>
      <c r="MJ355" s="92">
        <v>0</v>
      </c>
      <c r="MK355" s="92">
        <v>0</v>
      </c>
      <c r="ML355" s="92">
        <v>0</v>
      </c>
      <c r="MM355" s="92">
        <v>0</v>
      </c>
      <c r="MN355" s="92">
        <v>0</v>
      </c>
      <c r="MO355" s="92">
        <v>0</v>
      </c>
      <c r="MP355" s="92">
        <v>0</v>
      </c>
      <c r="MQ355" s="92">
        <v>0</v>
      </c>
      <c r="MR355" s="92">
        <v>0</v>
      </c>
      <c r="MS355" s="92">
        <v>0</v>
      </c>
      <c r="MT355" s="92">
        <v>0</v>
      </c>
      <c r="MU355" s="92">
        <v>0</v>
      </c>
      <c r="MV355" s="92">
        <v>0</v>
      </c>
      <c r="MW355" s="92">
        <v>0</v>
      </c>
      <c r="MX355" s="92">
        <v>0</v>
      </c>
      <c r="MY355" s="92">
        <v>0</v>
      </c>
      <c r="MZ355" s="92">
        <v>0</v>
      </c>
      <c r="NA355" s="92">
        <v>0</v>
      </c>
      <c r="NB355" s="92">
        <v>0</v>
      </c>
      <c r="NC355" s="92">
        <v>0</v>
      </c>
      <c r="ND355" s="92">
        <v>0</v>
      </c>
      <c r="NE355" s="92">
        <v>0</v>
      </c>
      <c r="NF355" s="92">
        <v>0</v>
      </c>
      <c r="NG355" s="92">
        <v>0</v>
      </c>
      <c r="NH355" s="92">
        <v>0</v>
      </c>
      <c r="NI355" s="92">
        <v>0</v>
      </c>
      <c r="NJ355" s="92">
        <v>0</v>
      </c>
      <c r="NK355" s="92">
        <v>0</v>
      </c>
      <c r="NL355" s="92">
        <v>0</v>
      </c>
      <c r="NM355" s="92">
        <v>0</v>
      </c>
      <c r="NN355" s="92">
        <v>0</v>
      </c>
      <c r="NO355" s="92">
        <v>0</v>
      </c>
      <c r="NP355" s="92">
        <v>0</v>
      </c>
      <c r="NQ355" s="92">
        <v>0</v>
      </c>
      <c r="NR355" s="92">
        <v>0</v>
      </c>
      <c r="NS355" s="92">
        <v>0</v>
      </c>
      <c r="NT355" s="92">
        <v>0</v>
      </c>
      <c r="NU355" s="92">
        <v>0</v>
      </c>
      <c r="NV355" s="92">
        <v>0</v>
      </c>
      <c r="NW355" s="92">
        <v>0</v>
      </c>
      <c r="NX355" s="92">
        <v>0</v>
      </c>
      <c r="NY355" s="92">
        <v>0</v>
      </c>
      <c r="NZ355" s="92">
        <v>0</v>
      </c>
      <c r="OA355" s="92">
        <v>0</v>
      </c>
      <c r="OB355" s="92">
        <v>0</v>
      </c>
      <c r="OC355" s="92">
        <v>0</v>
      </c>
      <c r="OD355" s="92">
        <v>0</v>
      </c>
      <c r="OE355" s="92">
        <v>0</v>
      </c>
      <c r="OF355" s="92">
        <v>0</v>
      </c>
      <c r="OG355" s="92">
        <v>0</v>
      </c>
      <c r="OH355" s="92">
        <v>0</v>
      </c>
      <c r="OI355" s="92">
        <v>0</v>
      </c>
      <c r="OJ355" s="92">
        <v>0</v>
      </c>
      <c r="OK355" s="92">
        <v>0</v>
      </c>
      <c r="OL355" s="92">
        <v>0</v>
      </c>
      <c r="OM355" s="92">
        <v>0</v>
      </c>
      <c r="ON355" s="92">
        <v>0</v>
      </c>
      <c r="OO355" s="92">
        <v>0</v>
      </c>
      <c r="OP355" s="92">
        <v>0</v>
      </c>
      <c r="OQ355" s="92">
        <v>0</v>
      </c>
      <c r="OR355" s="92">
        <v>0</v>
      </c>
      <c r="OS355" s="92">
        <v>0</v>
      </c>
      <c r="OT355" s="92">
        <v>0</v>
      </c>
      <c r="OU355" s="92">
        <v>0</v>
      </c>
      <c r="OV355" s="92">
        <v>0</v>
      </c>
      <c r="OW355" s="92">
        <v>0</v>
      </c>
      <c r="OX355" s="92">
        <v>0</v>
      </c>
      <c r="OY355" s="92">
        <v>0</v>
      </c>
      <c r="OZ355" s="92">
        <v>0</v>
      </c>
      <c r="PA355" s="92">
        <v>0</v>
      </c>
      <c r="PB355" s="92">
        <v>0</v>
      </c>
      <c r="PC355" s="92">
        <v>0</v>
      </c>
      <c r="PD355" s="92">
        <v>0</v>
      </c>
      <c r="PE355" s="92">
        <v>0</v>
      </c>
      <c r="PF355" s="92">
        <v>0</v>
      </c>
      <c r="PG355" s="92">
        <v>0</v>
      </c>
      <c r="PH355" s="92">
        <v>0</v>
      </c>
      <c r="PI355" s="92">
        <v>0</v>
      </c>
      <c r="PJ355" s="92">
        <v>0</v>
      </c>
      <c r="PK355" s="92">
        <v>0</v>
      </c>
      <c r="PL355" s="92">
        <v>0</v>
      </c>
      <c r="PM355" s="92">
        <v>0</v>
      </c>
      <c r="PN355" s="92">
        <v>0</v>
      </c>
      <c r="PO355" s="92">
        <v>0</v>
      </c>
      <c r="PP355" s="92">
        <v>0</v>
      </c>
      <c r="PQ355" s="92">
        <v>0</v>
      </c>
      <c r="PR355" s="92">
        <v>0</v>
      </c>
      <c r="PS355" s="92">
        <v>0</v>
      </c>
      <c r="PT355" s="92">
        <v>0</v>
      </c>
      <c r="PU355" s="92">
        <v>0</v>
      </c>
      <c r="PV355" s="92">
        <v>0</v>
      </c>
      <c r="PW355" s="92">
        <v>0</v>
      </c>
      <c r="PX355" s="92">
        <v>0</v>
      </c>
      <c r="PY355" s="92">
        <v>0</v>
      </c>
      <c r="PZ355" s="92">
        <v>0</v>
      </c>
      <c r="QA355" s="92">
        <v>0</v>
      </c>
      <c r="QB355" s="92">
        <v>0</v>
      </c>
      <c r="QC355" s="92">
        <v>0</v>
      </c>
      <c r="QD355" s="92">
        <v>0</v>
      </c>
      <c r="QE355" s="92">
        <v>0</v>
      </c>
      <c r="QF355" s="92">
        <v>0</v>
      </c>
      <c r="QG355" s="92">
        <v>0</v>
      </c>
      <c r="QH355" s="92">
        <v>0</v>
      </c>
      <c r="QI355" s="92">
        <v>0</v>
      </c>
      <c r="QJ355" s="92">
        <v>0</v>
      </c>
      <c r="QK355" s="92">
        <v>0</v>
      </c>
      <c r="QL355" s="92">
        <v>0</v>
      </c>
      <c r="QM355" s="92">
        <v>0</v>
      </c>
      <c r="QN355" s="92">
        <v>0</v>
      </c>
      <c r="QO355" s="92">
        <v>0</v>
      </c>
      <c r="QP355" s="92">
        <v>0</v>
      </c>
      <c r="QQ355" s="92">
        <v>0</v>
      </c>
      <c r="QR355" s="92">
        <v>0</v>
      </c>
      <c r="QS355" s="92">
        <v>0</v>
      </c>
      <c r="QT355" s="92">
        <v>0</v>
      </c>
      <c r="QU355" s="92">
        <v>0</v>
      </c>
      <c r="QV355" s="92">
        <v>0</v>
      </c>
      <c r="QW355" s="92">
        <v>0</v>
      </c>
      <c r="QX355" s="92">
        <v>0</v>
      </c>
      <c r="QY355" s="92">
        <v>0</v>
      </c>
      <c r="QZ355" s="92">
        <v>0</v>
      </c>
      <c r="RA355" s="92">
        <v>0</v>
      </c>
      <c r="RB355" s="92">
        <v>0</v>
      </c>
      <c r="RC355" s="92">
        <v>0</v>
      </c>
      <c r="RD355" s="92">
        <v>0</v>
      </c>
      <c r="RE355" s="92">
        <v>0</v>
      </c>
      <c r="RF355" s="92">
        <v>0</v>
      </c>
      <c r="RG355" s="92">
        <v>0</v>
      </c>
      <c r="RH355" s="92">
        <v>0</v>
      </c>
      <c r="RI355" s="92">
        <v>0</v>
      </c>
      <c r="RJ355" s="92">
        <v>0</v>
      </c>
      <c r="RK355" s="92">
        <v>0</v>
      </c>
      <c r="RL355" s="92">
        <v>0</v>
      </c>
      <c r="RM355" s="92">
        <v>0</v>
      </c>
      <c r="RN355" s="92">
        <v>0</v>
      </c>
      <c r="RO355" s="92">
        <v>0</v>
      </c>
      <c r="RP355" s="92">
        <v>0</v>
      </c>
      <c r="RQ355" s="92">
        <v>0</v>
      </c>
      <c r="RR355" s="92">
        <v>0</v>
      </c>
      <c r="RS355" s="92">
        <v>0</v>
      </c>
      <c r="RT355" s="92">
        <v>0</v>
      </c>
      <c r="RU355" s="92">
        <v>0</v>
      </c>
      <c r="RV355" s="92">
        <v>0</v>
      </c>
      <c r="RW355" s="92">
        <v>0</v>
      </c>
      <c r="RX355" s="92">
        <v>0</v>
      </c>
      <c r="RY355" s="92">
        <v>0</v>
      </c>
      <c r="RZ355" s="92">
        <v>0</v>
      </c>
      <c r="SA355" s="92">
        <v>0</v>
      </c>
      <c r="SB355" s="92">
        <v>0</v>
      </c>
      <c r="SC355" s="92">
        <v>0</v>
      </c>
      <c r="SD355" s="92">
        <v>0</v>
      </c>
      <c r="SE355" s="92">
        <v>0</v>
      </c>
      <c r="SF355" s="92">
        <v>0</v>
      </c>
      <c r="SG355" s="92">
        <v>0</v>
      </c>
      <c r="SH355" s="92">
        <v>0</v>
      </c>
      <c r="SI355" s="92">
        <v>0</v>
      </c>
      <c r="SJ355" s="92">
        <v>0</v>
      </c>
      <c r="SK355" s="92">
        <v>0</v>
      </c>
      <c r="SL355" s="92">
        <v>0</v>
      </c>
      <c r="SM355" s="92">
        <v>0</v>
      </c>
      <c r="SN355" s="92">
        <v>0</v>
      </c>
      <c r="SO355" s="92">
        <v>0</v>
      </c>
      <c r="SP355" s="92">
        <v>0</v>
      </c>
      <c r="SQ355" s="92">
        <v>0</v>
      </c>
      <c r="SR355" s="92">
        <v>0</v>
      </c>
      <c r="SS355" s="92">
        <v>0</v>
      </c>
      <c r="ST355" s="92">
        <v>0</v>
      </c>
      <c r="SU355" s="92">
        <v>0</v>
      </c>
      <c r="SV355" s="92">
        <v>0</v>
      </c>
      <c r="SW355" s="92">
        <v>0</v>
      </c>
      <c r="SX355" s="92">
        <v>0</v>
      </c>
      <c r="SY355" s="92">
        <v>0</v>
      </c>
      <c r="SZ355" s="92">
        <v>0</v>
      </c>
      <c r="TA355" s="92">
        <v>0</v>
      </c>
      <c r="TB355" s="92">
        <v>0</v>
      </c>
      <c r="TC355" s="92">
        <v>3.4</v>
      </c>
      <c r="TD355" s="92">
        <v>0</v>
      </c>
      <c r="TE355" s="92">
        <v>0</v>
      </c>
      <c r="TF355" s="92">
        <v>0</v>
      </c>
      <c r="TG355" s="92">
        <v>0</v>
      </c>
      <c r="TH355" s="92">
        <v>0</v>
      </c>
      <c r="TI355" s="92">
        <v>0</v>
      </c>
      <c r="TJ355" s="92">
        <v>0</v>
      </c>
      <c r="TK355" s="92">
        <v>0</v>
      </c>
      <c r="TL355" s="92">
        <v>0</v>
      </c>
      <c r="TM355" s="92">
        <v>0</v>
      </c>
      <c r="TN355" s="92">
        <v>0</v>
      </c>
      <c r="TO355" s="92">
        <v>0</v>
      </c>
      <c r="TP355" s="92">
        <v>0</v>
      </c>
      <c r="TQ355" s="92">
        <v>0</v>
      </c>
      <c r="TR355" s="92">
        <v>0</v>
      </c>
      <c r="TS355" s="92">
        <v>0</v>
      </c>
      <c r="TT355" s="92">
        <v>0</v>
      </c>
      <c r="TU355" s="92">
        <v>0</v>
      </c>
      <c r="TV355" s="92">
        <v>0</v>
      </c>
      <c r="TW355" s="92">
        <v>0</v>
      </c>
      <c r="TX355" s="92">
        <v>0</v>
      </c>
      <c r="TY355" s="92">
        <v>0</v>
      </c>
      <c r="TZ355" s="92">
        <v>0</v>
      </c>
      <c r="UA355" s="92">
        <v>0</v>
      </c>
      <c r="UB355" s="92">
        <v>0</v>
      </c>
      <c r="UC355" s="92">
        <v>0</v>
      </c>
      <c r="UD355" s="92">
        <v>0</v>
      </c>
      <c r="UE355" s="92">
        <v>0</v>
      </c>
      <c r="UF355" s="92">
        <v>0</v>
      </c>
      <c r="UG355" s="92">
        <v>0</v>
      </c>
      <c r="UH355" s="92">
        <v>0</v>
      </c>
      <c r="UI355" s="92">
        <v>0</v>
      </c>
      <c r="UJ355" s="92">
        <v>0</v>
      </c>
      <c r="UK355" s="92">
        <v>0</v>
      </c>
      <c r="UL355" s="92">
        <v>0</v>
      </c>
      <c r="UM355" s="92">
        <v>0</v>
      </c>
      <c r="UN355" s="92">
        <v>0</v>
      </c>
      <c r="UO355" s="92">
        <v>0</v>
      </c>
      <c r="UP355" s="92">
        <v>0</v>
      </c>
      <c r="UQ355" s="92">
        <v>0</v>
      </c>
      <c r="UR355" s="92">
        <v>0</v>
      </c>
      <c r="US355" s="92">
        <v>0</v>
      </c>
      <c r="UT355" s="92">
        <v>0</v>
      </c>
      <c r="UU355" s="92">
        <v>0</v>
      </c>
      <c r="UV355" s="92">
        <v>0</v>
      </c>
      <c r="UW355" s="92">
        <v>0</v>
      </c>
      <c r="UX355" s="92">
        <v>0</v>
      </c>
      <c r="UY355" s="92">
        <v>0</v>
      </c>
      <c r="UZ355" s="92">
        <v>0</v>
      </c>
      <c r="VA355" s="92">
        <v>0</v>
      </c>
      <c r="VB355" s="92">
        <v>0</v>
      </c>
      <c r="VC355" s="92">
        <v>0</v>
      </c>
      <c r="VD355" s="92">
        <v>0</v>
      </c>
      <c r="VE355" s="92">
        <v>0</v>
      </c>
      <c r="VF355" s="92">
        <v>0</v>
      </c>
      <c r="VG355" s="92">
        <v>0</v>
      </c>
      <c r="VH355" s="92">
        <v>0</v>
      </c>
      <c r="VI355" s="92">
        <v>0</v>
      </c>
      <c r="VJ355" s="92">
        <v>0</v>
      </c>
      <c r="VK355" s="92">
        <v>0</v>
      </c>
      <c r="VL355" s="92">
        <v>0</v>
      </c>
      <c r="VM355" s="92">
        <v>0</v>
      </c>
      <c r="VN355" s="92">
        <v>0</v>
      </c>
      <c r="VO355" s="92">
        <v>0</v>
      </c>
      <c r="VP355" s="92">
        <v>0</v>
      </c>
      <c r="VQ355" s="92">
        <v>0</v>
      </c>
      <c r="VR355" s="92">
        <v>0</v>
      </c>
      <c r="VS355" s="92">
        <v>0</v>
      </c>
      <c r="VT355" s="92">
        <v>0</v>
      </c>
      <c r="VU355" s="92">
        <v>0</v>
      </c>
      <c r="VV355" s="92">
        <v>0</v>
      </c>
      <c r="VW355" s="92">
        <v>0</v>
      </c>
      <c r="VX355" s="92">
        <v>0</v>
      </c>
      <c r="VY355" s="92">
        <v>0</v>
      </c>
      <c r="VZ355" s="92">
        <v>0</v>
      </c>
      <c r="WA355" s="92">
        <v>0</v>
      </c>
      <c r="WB355" s="92">
        <v>0</v>
      </c>
      <c r="WC355" s="92">
        <v>0</v>
      </c>
    </row>
    <row r="356" spans="2:601" ht="13.5" customHeight="1">
      <c r="B356" s="851" t="s">
        <v>3005</v>
      </c>
      <c r="C356" s="92">
        <v>0</v>
      </c>
      <c r="D356" s="92">
        <v>242328.65599999999</v>
      </c>
      <c r="E356" s="92">
        <v>-897.28816200000006</v>
      </c>
      <c r="F356" s="92">
        <v>13451.2845</v>
      </c>
      <c r="G356" s="92">
        <v>0</v>
      </c>
      <c r="H356" s="92">
        <v>0</v>
      </c>
      <c r="I356" s="92">
        <v>0</v>
      </c>
      <c r="J356" s="92">
        <v>0</v>
      </c>
      <c r="K356" s="92">
        <v>0</v>
      </c>
      <c r="L356" s="92">
        <v>0</v>
      </c>
      <c r="M356" s="92">
        <v>0</v>
      </c>
      <c r="N356" s="92">
        <v>0</v>
      </c>
      <c r="O356" s="92">
        <v>0</v>
      </c>
      <c r="P356" s="92">
        <v>0</v>
      </c>
      <c r="Q356" s="92">
        <v>0</v>
      </c>
      <c r="R356" s="92">
        <v>0</v>
      </c>
      <c r="S356" s="92">
        <v>0</v>
      </c>
      <c r="T356" s="92">
        <v>0</v>
      </c>
      <c r="U356" s="92">
        <v>0</v>
      </c>
      <c r="V356" s="92">
        <v>0</v>
      </c>
      <c r="W356" s="92">
        <v>0</v>
      </c>
      <c r="X356" s="92">
        <v>0</v>
      </c>
      <c r="Y356" s="92">
        <v>0</v>
      </c>
      <c r="Z356" s="92">
        <v>0</v>
      </c>
      <c r="AA356" s="92">
        <v>0</v>
      </c>
      <c r="AB356" s="92">
        <v>0</v>
      </c>
      <c r="AC356" s="92">
        <v>0</v>
      </c>
      <c r="AD356" s="92">
        <v>0</v>
      </c>
      <c r="AE356" s="92">
        <v>0</v>
      </c>
      <c r="AF356" s="92">
        <v>0</v>
      </c>
      <c r="AG356" s="92">
        <v>0</v>
      </c>
      <c r="AH356" s="92">
        <v>0</v>
      </c>
      <c r="AI356" s="92">
        <v>0</v>
      </c>
      <c r="AJ356" s="92">
        <v>0</v>
      </c>
      <c r="AK356" s="92">
        <v>0</v>
      </c>
      <c r="AL356" s="92">
        <v>0</v>
      </c>
      <c r="AM356" s="92">
        <v>0</v>
      </c>
      <c r="AN356" s="92">
        <v>0</v>
      </c>
      <c r="AO356" s="92">
        <v>0</v>
      </c>
      <c r="AP356" s="92">
        <v>0</v>
      </c>
      <c r="AQ356" s="92">
        <v>0</v>
      </c>
      <c r="AR356" s="92">
        <v>0</v>
      </c>
      <c r="AS356" s="92">
        <v>0</v>
      </c>
      <c r="AT356" s="92">
        <v>0</v>
      </c>
      <c r="AU356" s="92">
        <v>0</v>
      </c>
      <c r="AV356" s="92">
        <v>0</v>
      </c>
      <c r="AW356" s="92">
        <v>0</v>
      </c>
      <c r="AX356" s="92">
        <v>0</v>
      </c>
      <c r="AY356" s="92">
        <v>0</v>
      </c>
      <c r="AZ356" s="92">
        <v>0</v>
      </c>
      <c r="BA356" s="92">
        <v>0</v>
      </c>
      <c r="BB356" s="92">
        <v>0</v>
      </c>
      <c r="BC356" s="92">
        <v>0</v>
      </c>
      <c r="BD356" s="92">
        <v>0</v>
      </c>
      <c r="BE356" s="92">
        <v>0</v>
      </c>
      <c r="BF356" s="92">
        <v>0</v>
      </c>
      <c r="BG356" s="92">
        <v>0</v>
      </c>
      <c r="BH356" s="92">
        <v>0</v>
      </c>
      <c r="BI356" s="92">
        <v>0</v>
      </c>
      <c r="BJ356" s="92">
        <v>0</v>
      </c>
      <c r="BK356" s="92">
        <v>0</v>
      </c>
      <c r="BL356" s="92">
        <v>0</v>
      </c>
      <c r="BM356" s="92">
        <v>0</v>
      </c>
      <c r="BN356" s="92">
        <v>0</v>
      </c>
      <c r="BO356" s="92">
        <v>0</v>
      </c>
      <c r="BP356" s="92">
        <v>1</v>
      </c>
      <c r="BQ356" s="92">
        <v>0</v>
      </c>
      <c r="BR356" s="92">
        <v>0</v>
      </c>
      <c r="BS356" s="92">
        <v>0</v>
      </c>
      <c r="BT356" s="92">
        <v>0</v>
      </c>
      <c r="BU356" s="92">
        <v>0</v>
      </c>
      <c r="BV356" s="92">
        <v>0</v>
      </c>
      <c r="BW356" s="92">
        <v>0</v>
      </c>
      <c r="BX356" s="92">
        <v>0</v>
      </c>
      <c r="BY356" s="92">
        <v>0</v>
      </c>
      <c r="BZ356" s="92">
        <v>0</v>
      </c>
      <c r="CA356" s="92">
        <v>0</v>
      </c>
      <c r="CB356" s="92">
        <v>0</v>
      </c>
      <c r="CC356" s="92">
        <v>0</v>
      </c>
      <c r="CD356" s="92">
        <v>0</v>
      </c>
      <c r="CE356" s="92">
        <v>0</v>
      </c>
      <c r="CF356" s="92">
        <v>0</v>
      </c>
      <c r="CG356" s="92">
        <v>0</v>
      </c>
      <c r="CH356" s="92">
        <v>0</v>
      </c>
      <c r="CI356" s="92">
        <v>0</v>
      </c>
      <c r="CJ356" s="92">
        <v>0</v>
      </c>
      <c r="CK356" s="92">
        <v>0</v>
      </c>
      <c r="CL356" s="92">
        <v>0</v>
      </c>
      <c r="CM356" s="92">
        <v>0</v>
      </c>
      <c r="CN356" s="92">
        <v>0</v>
      </c>
      <c r="CO356" s="92">
        <v>0</v>
      </c>
      <c r="CP356" s="92">
        <v>0</v>
      </c>
      <c r="CQ356" s="92">
        <v>0</v>
      </c>
      <c r="CR356" s="92">
        <v>0</v>
      </c>
      <c r="CS356" s="92">
        <v>0</v>
      </c>
      <c r="CT356" s="92">
        <v>0</v>
      </c>
      <c r="CU356" s="92">
        <v>0</v>
      </c>
      <c r="CV356" s="92">
        <v>0</v>
      </c>
      <c r="CW356" s="92">
        <v>0</v>
      </c>
      <c r="CX356" s="92">
        <v>0</v>
      </c>
      <c r="CY356" s="92">
        <v>0</v>
      </c>
      <c r="CZ356" s="92">
        <v>0</v>
      </c>
      <c r="DA356" s="92">
        <v>0</v>
      </c>
      <c r="DB356" s="92">
        <v>0</v>
      </c>
      <c r="DC356" s="92">
        <v>0</v>
      </c>
      <c r="DD356" s="92">
        <v>0</v>
      </c>
      <c r="DE356" s="92">
        <v>0</v>
      </c>
      <c r="DF356" s="92">
        <v>0</v>
      </c>
      <c r="DG356" s="92">
        <v>0</v>
      </c>
      <c r="DH356" s="92">
        <v>0</v>
      </c>
      <c r="DI356" s="92">
        <v>0</v>
      </c>
      <c r="DJ356" s="92">
        <v>0</v>
      </c>
      <c r="DK356" s="92">
        <v>0</v>
      </c>
      <c r="DL356" s="92">
        <v>0</v>
      </c>
      <c r="DM356" s="92">
        <v>0</v>
      </c>
      <c r="DN356" s="92">
        <v>0</v>
      </c>
      <c r="DO356" s="92">
        <v>0</v>
      </c>
      <c r="DP356" s="92">
        <v>0</v>
      </c>
      <c r="DQ356" s="92">
        <v>0</v>
      </c>
      <c r="DR356" s="92">
        <v>0</v>
      </c>
      <c r="DS356" s="92">
        <v>0</v>
      </c>
      <c r="DT356" s="92">
        <v>0</v>
      </c>
      <c r="DU356" s="92">
        <v>0</v>
      </c>
      <c r="DV356" s="92">
        <v>0</v>
      </c>
      <c r="DW356" s="92">
        <v>0</v>
      </c>
      <c r="DX356" s="92">
        <v>0</v>
      </c>
      <c r="DY356" s="92">
        <v>0</v>
      </c>
      <c r="DZ356" s="92">
        <v>242328.65599999999</v>
      </c>
      <c r="EA356" s="92">
        <v>0</v>
      </c>
      <c r="EB356" s="92">
        <v>0</v>
      </c>
      <c r="EC356" s="92">
        <v>0</v>
      </c>
      <c r="ED356" s="92">
        <v>0</v>
      </c>
      <c r="EE356" s="92">
        <v>0</v>
      </c>
      <c r="EF356" s="92">
        <v>0</v>
      </c>
      <c r="EG356" s="92">
        <v>0</v>
      </c>
      <c r="EH356" s="92">
        <v>0</v>
      </c>
      <c r="EI356" s="92">
        <v>0</v>
      </c>
      <c r="EJ356" s="92">
        <v>0</v>
      </c>
      <c r="EK356" s="92">
        <v>0</v>
      </c>
      <c r="EL356" s="92">
        <v>0</v>
      </c>
      <c r="EM356" s="92">
        <v>0</v>
      </c>
      <c r="EN356" s="92">
        <v>0</v>
      </c>
      <c r="EO356" s="92">
        <v>0</v>
      </c>
      <c r="EP356" s="92">
        <v>0</v>
      </c>
      <c r="EQ356" s="92">
        <v>0</v>
      </c>
      <c r="ER356" s="92">
        <v>0</v>
      </c>
      <c r="ES356" s="92">
        <v>0</v>
      </c>
      <c r="ET356" s="92">
        <v>0</v>
      </c>
      <c r="EU356" s="92">
        <v>0</v>
      </c>
      <c r="EV356" s="92">
        <v>0</v>
      </c>
      <c r="EW356" s="92">
        <v>0</v>
      </c>
      <c r="EX356" s="92">
        <v>0</v>
      </c>
      <c r="EY356" s="92">
        <v>0</v>
      </c>
      <c r="EZ356" s="92">
        <v>0</v>
      </c>
      <c r="FA356" s="92">
        <v>0</v>
      </c>
      <c r="FB356" s="92">
        <v>0</v>
      </c>
      <c r="FC356" s="92">
        <v>0</v>
      </c>
      <c r="FD356" s="92">
        <v>0</v>
      </c>
      <c r="FE356" s="92">
        <v>0</v>
      </c>
      <c r="FF356" s="92">
        <v>0</v>
      </c>
      <c r="FG356" s="92">
        <v>0</v>
      </c>
      <c r="FH356" s="92">
        <v>0</v>
      </c>
      <c r="FI356" s="92">
        <v>0</v>
      </c>
      <c r="FJ356" s="92">
        <v>0</v>
      </c>
      <c r="FK356" s="92">
        <v>0</v>
      </c>
      <c r="FL356" s="92">
        <v>0</v>
      </c>
      <c r="FM356" s="92">
        <v>0</v>
      </c>
      <c r="FN356" s="92">
        <v>0</v>
      </c>
      <c r="FO356" s="92">
        <v>0</v>
      </c>
      <c r="FP356" s="92">
        <v>0</v>
      </c>
      <c r="FQ356" s="92">
        <v>0</v>
      </c>
      <c r="FR356" s="92">
        <v>0</v>
      </c>
      <c r="FS356" s="92">
        <v>0</v>
      </c>
      <c r="FT356" s="92">
        <v>0</v>
      </c>
      <c r="FU356" s="92">
        <v>0</v>
      </c>
      <c r="FV356" s="92">
        <v>0</v>
      </c>
      <c r="FW356" s="92">
        <v>0</v>
      </c>
      <c r="FX356" s="92">
        <v>0</v>
      </c>
      <c r="FY356" s="92">
        <v>0</v>
      </c>
      <c r="FZ356" s="92">
        <v>0</v>
      </c>
      <c r="GA356" s="92">
        <v>0</v>
      </c>
      <c r="GB356" s="92">
        <v>0</v>
      </c>
      <c r="GC356" s="92">
        <v>0</v>
      </c>
      <c r="GD356" s="92">
        <v>0</v>
      </c>
      <c r="GE356" s="92">
        <v>0</v>
      </c>
      <c r="GF356" s="92">
        <v>0</v>
      </c>
      <c r="GG356" s="92">
        <v>0</v>
      </c>
      <c r="GH356" s="92">
        <v>0</v>
      </c>
      <c r="GI356" s="92">
        <v>0</v>
      </c>
      <c r="GJ356" s="92">
        <v>1</v>
      </c>
      <c r="GK356" s="92">
        <v>0</v>
      </c>
      <c r="GL356" s="92">
        <v>0</v>
      </c>
      <c r="GM356" s="92">
        <v>0</v>
      </c>
      <c r="GN356" s="92">
        <v>0</v>
      </c>
      <c r="GO356" s="92">
        <v>0</v>
      </c>
      <c r="GP356" s="92">
        <v>0</v>
      </c>
      <c r="GQ356" s="92">
        <v>0</v>
      </c>
      <c r="GR356" s="92">
        <v>0</v>
      </c>
      <c r="GS356" s="92">
        <v>0</v>
      </c>
      <c r="GT356" s="92">
        <v>0</v>
      </c>
      <c r="GU356" s="92">
        <v>0</v>
      </c>
      <c r="GV356" s="92">
        <v>0</v>
      </c>
      <c r="GW356" s="92">
        <v>0</v>
      </c>
      <c r="GX356" s="92">
        <v>0</v>
      </c>
      <c r="GY356" s="92">
        <v>0</v>
      </c>
      <c r="GZ356" s="92">
        <v>0</v>
      </c>
      <c r="HA356" s="92">
        <v>0</v>
      </c>
      <c r="HB356" s="92">
        <v>0</v>
      </c>
      <c r="HC356" s="92">
        <v>0</v>
      </c>
      <c r="HD356" s="92">
        <v>0</v>
      </c>
      <c r="HE356" s="92">
        <v>0</v>
      </c>
      <c r="HF356" s="92">
        <v>0</v>
      </c>
      <c r="HG356" s="92">
        <v>0</v>
      </c>
      <c r="HH356" s="92">
        <v>0</v>
      </c>
      <c r="HI356" s="92">
        <v>0</v>
      </c>
      <c r="HJ356" s="92">
        <v>0</v>
      </c>
      <c r="HK356" s="92">
        <v>0</v>
      </c>
      <c r="HL356" s="92">
        <v>0</v>
      </c>
      <c r="HM356" s="92">
        <v>0</v>
      </c>
      <c r="HN356" s="92">
        <v>0</v>
      </c>
      <c r="HO356" s="92">
        <v>0</v>
      </c>
      <c r="HP356" s="92">
        <v>0</v>
      </c>
      <c r="HQ356" s="92">
        <v>0</v>
      </c>
      <c r="HR356" s="92">
        <v>0</v>
      </c>
      <c r="HS356" s="92">
        <v>0</v>
      </c>
      <c r="HT356" s="92">
        <v>0</v>
      </c>
      <c r="HU356" s="92">
        <v>0</v>
      </c>
      <c r="HV356" s="92">
        <v>0</v>
      </c>
      <c r="HW356" s="92">
        <v>0</v>
      </c>
      <c r="HX356" s="92">
        <v>0</v>
      </c>
      <c r="HY356" s="92">
        <v>0</v>
      </c>
      <c r="HZ356" s="92">
        <v>0</v>
      </c>
      <c r="IA356" s="92">
        <v>0</v>
      </c>
      <c r="IB356" s="92">
        <v>0</v>
      </c>
      <c r="IC356" s="92">
        <v>0</v>
      </c>
      <c r="ID356" s="92">
        <v>0</v>
      </c>
      <c r="IE356" s="92">
        <v>0</v>
      </c>
      <c r="IF356" s="92">
        <v>0</v>
      </c>
      <c r="IG356" s="92">
        <v>0</v>
      </c>
      <c r="IH356" s="92">
        <v>0</v>
      </c>
      <c r="II356" s="92">
        <v>0</v>
      </c>
      <c r="IJ356" s="92">
        <v>0</v>
      </c>
      <c r="IK356" s="92">
        <v>0</v>
      </c>
      <c r="IL356" s="92">
        <v>0</v>
      </c>
      <c r="IM356" s="92">
        <v>0</v>
      </c>
      <c r="IN356" s="92">
        <v>0</v>
      </c>
      <c r="IO356" s="92">
        <v>0</v>
      </c>
      <c r="IP356" s="92">
        <v>0</v>
      </c>
      <c r="IQ356" s="92">
        <v>0</v>
      </c>
      <c r="IR356" s="92">
        <v>0</v>
      </c>
      <c r="IS356" s="92">
        <v>0</v>
      </c>
      <c r="IT356" s="92">
        <v>13451.2845</v>
      </c>
      <c r="IU356" s="92">
        <v>242328.65599999999</v>
      </c>
      <c r="IV356" s="92">
        <v>4253.50677</v>
      </c>
      <c r="IW356" s="92">
        <v>111.653638</v>
      </c>
      <c r="IX356" s="92">
        <v>3.4</v>
      </c>
      <c r="IY356" s="92">
        <v>0</v>
      </c>
      <c r="IZ356" s="92">
        <v>1</v>
      </c>
      <c r="JA356" s="92">
        <v>0</v>
      </c>
      <c r="JB356" s="92">
        <v>-66706.504000000001</v>
      </c>
      <c r="JC356" s="92">
        <v>-3702.7736500000001</v>
      </c>
      <c r="JD356" s="92">
        <v>-897.28816200000006</v>
      </c>
      <c r="JE356" s="92">
        <v>-34.388959100000001</v>
      </c>
      <c r="JF356" s="92">
        <v>-1.9088773000000001</v>
      </c>
      <c r="JG356" s="92">
        <v>5.27066458E-2</v>
      </c>
      <c r="JH356" s="92">
        <v>0.94952498100000005</v>
      </c>
      <c r="JI356" s="92">
        <v>18.015280000000001</v>
      </c>
      <c r="JJ356" s="92">
        <v>4046.5947500000002</v>
      </c>
      <c r="JK356" s="92">
        <v>0</v>
      </c>
      <c r="JL356" s="92">
        <v>0</v>
      </c>
      <c r="JM356" s="92">
        <v>0</v>
      </c>
      <c r="JN356" s="92">
        <v>0</v>
      </c>
      <c r="JO356" s="92">
        <v>0</v>
      </c>
      <c r="JP356" s="92">
        <v>0</v>
      </c>
      <c r="JQ356" s="92">
        <v>0</v>
      </c>
      <c r="JR356" s="92">
        <v>0</v>
      </c>
      <c r="JS356" s="92">
        <v>0</v>
      </c>
      <c r="JT356" s="92">
        <v>0</v>
      </c>
      <c r="JU356" s="92">
        <v>0</v>
      </c>
      <c r="JV356" s="92">
        <v>0</v>
      </c>
      <c r="JW356" s="92">
        <v>0</v>
      </c>
      <c r="JX356" s="92">
        <v>0</v>
      </c>
      <c r="JY356" s="92">
        <v>0</v>
      </c>
      <c r="JZ356" s="92">
        <v>0</v>
      </c>
      <c r="KA356" s="92">
        <v>0</v>
      </c>
      <c r="KB356" s="92">
        <v>0</v>
      </c>
      <c r="KC356" s="92">
        <v>0</v>
      </c>
      <c r="KD356" s="92">
        <v>0</v>
      </c>
      <c r="KE356" s="92">
        <v>0</v>
      </c>
      <c r="KF356" s="92">
        <v>0</v>
      </c>
      <c r="KG356" s="92">
        <v>0</v>
      </c>
      <c r="KH356" s="92">
        <v>0</v>
      </c>
      <c r="KI356" s="92">
        <v>0</v>
      </c>
      <c r="KJ356" s="92">
        <v>0</v>
      </c>
      <c r="KK356" s="92">
        <v>0</v>
      </c>
      <c r="KL356" s="92">
        <v>0</v>
      </c>
      <c r="KM356" s="92">
        <v>0</v>
      </c>
      <c r="KN356" s="92">
        <v>0</v>
      </c>
      <c r="KO356" s="92">
        <v>0</v>
      </c>
      <c r="KP356" s="92">
        <v>0</v>
      </c>
      <c r="KQ356" s="92">
        <v>0</v>
      </c>
      <c r="KR356" s="92">
        <v>0</v>
      </c>
      <c r="KS356" s="92">
        <v>0</v>
      </c>
      <c r="KT356" s="92">
        <v>0</v>
      </c>
      <c r="KU356" s="92">
        <v>0</v>
      </c>
      <c r="KV356" s="92">
        <v>0</v>
      </c>
      <c r="KW356" s="92">
        <v>0</v>
      </c>
      <c r="KX356" s="92">
        <v>0</v>
      </c>
      <c r="KY356" s="92">
        <v>0</v>
      </c>
      <c r="KZ356" s="92">
        <v>0</v>
      </c>
      <c r="LA356" s="92">
        <v>0</v>
      </c>
      <c r="LB356" s="92">
        <v>0</v>
      </c>
      <c r="LC356" s="92">
        <v>0</v>
      </c>
      <c r="LD356" s="92">
        <v>0</v>
      </c>
      <c r="LE356" s="92">
        <v>0</v>
      </c>
      <c r="LF356" s="92">
        <v>0</v>
      </c>
      <c r="LG356" s="92">
        <v>0</v>
      </c>
      <c r="LH356" s="92">
        <v>0</v>
      </c>
      <c r="LI356" s="92">
        <v>0</v>
      </c>
      <c r="LJ356" s="92">
        <v>0</v>
      </c>
      <c r="LK356" s="92">
        <v>0</v>
      </c>
      <c r="LL356" s="92">
        <v>0</v>
      </c>
      <c r="LM356" s="92">
        <v>0</v>
      </c>
      <c r="LN356" s="92">
        <v>0</v>
      </c>
      <c r="LO356" s="92">
        <v>0</v>
      </c>
      <c r="LP356" s="92">
        <v>0</v>
      </c>
      <c r="LQ356" s="92">
        <v>0</v>
      </c>
      <c r="LR356" s="92">
        <v>0</v>
      </c>
      <c r="LS356" s="92">
        <v>0</v>
      </c>
      <c r="LT356" s="92">
        <v>0</v>
      </c>
      <c r="LU356" s="92">
        <v>0</v>
      </c>
      <c r="LV356" s="92">
        <v>0</v>
      </c>
      <c r="LW356" s="92">
        <v>0</v>
      </c>
      <c r="LX356" s="92">
        <v>0</v>
      </c>
      <c r="LY356" s="92">
        <v>0</v>
      </c>
      <c r="LZ356" s="92">
        <v>0</v>
      </c>
      <c r="MA356" s="92">
        <v>0</v>
      </c>
      <c r="MB356" s="92">
        <v>0</v>
      </c>
      <c r="MC356" s="92">
        <v>0</v>
      </c>
      <c r="MD356" s="92">
        <v>0</v>
      </c>
      <c r="ME356" s="92">
        <v>0</v>
      </c>
      <c r="MF356" s="92">
        <v>0</v>
      </c>
      <c r="MG356" s="92">
        <v>0</v>
      </c>
      <c r="MH356" s="92">
        <v>0</v>
      </c>
      <c r="MI356" s="92">
        <v>0</v>
      </c>
      <c r="MJ356" s="92">
        <v>0</v>
      </c>
      <c r="MK356" s="92">
        <v>0</v>
      </c>
      <c r="ML356" s="92">
        <v>0</v>
      </c>
      <c r="MM356" s="92">
        <v>0</v>
      </c>
      <c r="MN356" s="92">
        <v>0</v>
      </c>
      <c r="MO356" s="92">
        <v>0</v>
      </c>
      <c r="MP356" s="92">
        <v>0</v>
      </c>
      <c r="MQ356" s="92">
        <v>0</v>
      </c>
      <c r="MR356" s="92">
        <v>0</v>
      </c>
      <c r="MS356" s="92">
        <v>0</v>
      </c>
      <c r="MT356" s="92">
        <v>0</v>
      </c>
      <c r="MU356" s="92">
        <v>0</v>
      </c>
      <c r="MV356" s="92">
        <v>0</v>
      </c>
      <c r="MW356" s="92">
        <v>0</v>
      </c>
      <c r="MX356" s="92">
        <v>0</v>
      </c>
      <c r="MY356" s="92">
        <v>0</v>
      </c>
      <c r="MZ356" s="92">
        <v>0</v>
      </c>
      <c r="NA356" s="92">
        <v>0</v>
      </c>
      <c r="NB356" s="92">
        <v>0</v>
      </c>
      <c r="NC356" s="92">
        <v>0</v>
      </c>
      <c r="ND356" s="92">
        <v>0</v>
      </c>
      <c r="NE356" s="92">
        <v>0</v>
      </c>
      <c r="NF356" s="92">
        <v>0</v>
      </c>
      <c r="NG356" s="92">
        <v>0</v>
      </c>
      <c r="NH356" s="92">
        <v>0</v>
      </c>
      <c r="NI356" s="92">
        <v>0</v>
      </c>
      <c r="NJ356" s="92">
        <v>0</v>
      </c>
      <c r="NK356" s="92">
        <v>0</v>
      </c>
      <c r="NL356" s="92">
        <v>0</v>
      </c>
      <c r="NM356" s="92">
        <v>0</v>
      </c>
      <c r="NN356" s="92">
        <v>0</v>
      </c>
      <c r="NO356" s="92">
        <v>0</v>
      </c>
      <c r="NP356" s="92">
        <v>0</v>
      </c>
      <c r="NQ356" s="92">
        <v>0</v>
      </c>
      <c r="NR356" s="92">
        <v>0</v>
      </c>
      <c r="NS356" s="92">
        <v>0</v>
      </c>
      <c r="NT356" s="92">
        <v>0</v>
      </c>
      <c r="NU356" s="92">
        <v>0</v>
      </c>
      <c r="NV356" s="92">
        <v>0</v>
      </c>
      <c r="NW356" s="92">
        <v>0</v>
      </c>
      <c r="NX356" s="92">
        <v>0</v>
      </c>
      <c r="NY356" s="92">
        <v>0</v>
      </c>
      <c r="NZ356" s="92">
        <v>0</v>
      </c>
      <c r="OA356" s="92">
        <v>0</v>
      </c>
      <c r="OB356" s="92">
        <v>0</v>
      </c>
      <c r="OC356" s="92">
        <v>0</v>
      </c>
      <c r="OD356" s="92">
        <v>0</v>
      </c>
      <c r="OE356" s="92">
        <v>0</v>
      </c>
      <c r="OF356" s="92">
        <v>0</v>
      </c>
      <c r="OG356" s="92">
        <v>0</v>
      </c>
      <c r="OH356" s="92">
        <v>0</v>
      </c>
      <c r="OI356" s="92">
        <v>0</v>
      </c>
      <c r="OJ356" s="92">
        <v>0</v>
      </c>
      <c r="OK356" s="92">
        <v>0</v>
      </c>
      <c r="OL356" s="92">
        <v>0</v>
      </c>
      <c r="OM356" s="92">
        <v>0</v>
      </c>
      <c r="ON356" s="92">
        <v>0</v>
      </c>
      <c r="OO356" s="92">
        <v>0</v>
      </c>
      <c r="OP356" s="92">
        <v>0</v>
      </c>
      <c r="OQ356" s="92">
        <v>0</v>
      </c>
      <c r="OR356" s="92">
        <v>0</v>
      </c>
      <c r="OS356" s="92">
        <v>0</v>
      </c>
      <c r="OT356" s="92">
        <v>0</v>
      </c>
      <c r="OU356" s="92">
        <v>0</v>
      </c>
      <c r="OV356" s="92">
        <v>0</v>
      </c>
      <c r="OW356" s="92">
        <v>0</v>
      </c>
      <c r="OX356" s="92">
        <v>0</v>
      </c>
      <c r="OY356" s="92">
        <v>0</v>
      </c>
      <c r="OZ356" s="92">
        <v>0</v>
      </c>
      <c r="PA356" s="92">
        <v>0</v>
      </c>
      <c r="PB356" s="92">
        <v>0</v>
      </c>
      <c r="PC356" s="92">
        <v>0</v>
      </c>
      <c r="PD356" s="92">
        <v>0</v>
      </c>
      <c r="PE356" s="92">
        <v>0</v>
      </c>
      <c r="PF356" s="92">
        <v>0</v>
      </c>
      <c r="PG356" s="92">
        <v>0</v>
      </c>
      <c r="PH356" s="92">
        <v>0</v>
      </c>
      <c r="PI356" s="92">
        <v>0</v>
      </c>
      <c r="PJ356" s="92">
        <v>0</v>
      </c>
      <c r="PK356" s="92">
        <v>0</v>
      </c>
      <c r="PL356" s="92">
        <v>0</v>
      </c>
      <c r="PM356" s="92">
        <v>0</v>
      </c>
      <c r="PN356" s="92">
        <v>0</v>
      </c>
      <c r="PO356" s="92">
        <v>0</v>
      </c>
      <c r="PP356" s="92">
        <v>0</v>
      </c>
      <c r="PQ356" s="92">
        <v>0</v>
      </c>
      <c r="PR356" s="92">
        <v>0</v>
      </c>
      <c r="PS356" s="92">
        <v>0</v>
      </c>
      <c r="PT356" s="92">
        <v>0</v>
      </c>
      <c r="PU356" s="92">
        <v>0</v>
      </c>
      <c r="PV356" s="92">
        <v>0</v>
      </c>
      <c r="PW356" s="92">
        <v>0</v>
      </c>
      <c r="PX356" s="92">
        <v>0</v>
      </c>
      <c r="PY356" s="92">
        <v>0</v>
      </c>
      <c r="PZ356" s="92">
        <v>0</v>
      </c>
      <c r="QA356" s="92">
        <v>0</v>
      </c>
      <c r="QB356" s="92">
        <v>0</v>
      </c>
      <c r="QC356" s="92">
        <v>0</v>
      </c>
      <c r="QD356" s="92">
        <v>0</v>
      </c>
      <c r="QE356" s="92">
        <v>0</v>
      </c>
      <c r="QF356" s="92">
        <v>0</v>
      </c>
      <c r="QG356" s="92">
        <v>0</v>
      </c>
      <c r="QH356" s="92">
        <v>0</v>
      </c>
      <c r="QI356" s="92">
        <v>0</v>
      </c>
      <c r="QJ356" s="92">
        <v>0</v>
      </c>
      <c r="QK356" s="92">
        <v>0</v>
      </c>
      <c r="QL356" s="92">
        <v>0</v>
      </c>
      <c r="QM356" s="92">
        <v>0</v>
      </c>
      <c r="QN356" s="92">
        <v>0</v>
      </c>
      <c r="QO356" s="92">
        <v>0</v>
      </c>
      <c r="QP356" s="92">
        <v>0</v>
      </c>
      <c r="QQ356" s="92">
        <v>0</v>
      </c>
      <c r="QR356" s="92">
        <v>0</v>
      </c>
      <c r="QS356" s="92">
        <v>0</v>
      </c>
      <c r="QT356" s="92">
        <v>0</v>
      </c>
      <c r="QU356" s="92">
        <v>0</v>
      </c>
      <c r="QV356" s="92">
        <v>0</v>
      </c>
      <c r="QW356" s="92">
        <v>0</v>
      </c>
      <c r="QX356" s="92">
        <v>0</v>
      </c>
      <c r="QY356" s="92">
        <v>0</v>
      </c>
      <c r="QZ356" s="92">
        <v>0</v>
      </c>
      <c r="RA356" s="92">
        <v>0</v>
      </c>
      <c r="RB356" s="92">
        <v>0</v>
      </c>
      <c r="RC356" s="92">
        <v>0</v>
      </c>
      <c r="RD356" s="92">
        <v>0</v>
      </c>
      <c r="RE356" s="92">
        <v>0</v>
      </c>
      <c r="RF356" s="92">
        <v>0</v>
      </c>
      <c r="RG356" s="92">
        <v>0</v>
      </c>
      <c r="RH356" s="92">
        <v>0</v>
      </c>
      <c r="RI356" s="92">
        <v>0</v>
      </c>
      <c r="RJ356" s="92">
        <v>0</v>
      </c>
      <c r="RK356" s="92">
        <v>0</v>
      </c>
      <c r="RL356" s="92">
        <v>0</v>
      </c>
      <c r="RM356" s="92">
        <v>0</v>
      </c>
      <c r="RN356" s="92">
        <v>0</v>
      </c>
      <c r="RO356" s="92">
        <v>0</v>
      </c>
      <c r="RP356" s="92">
        <v>0</v>
      </c>
      <c r="RQ356" s="92">
        <v>0</v>
      </c>
      <c r="RR356" s="92">
        <v>0</v>
      </c>
      <c r="RS356" s="92">
        <v>0</v>
      </c>
      <c r="RT356" s="92">
        <v>0</v>
      </c>
      <c r="RU356" s="92">
        <v>0</v>
      </c>
      <c r="RV356" s="92">
        <v>0</v>
      </c>
      <c r="RW356" s="92">
        <v>0</v>
      </c>
      <c r="RX356" s="92">
        <v>0</v>
      </c>
      <c r="RY356" s="92">
        <v>0</v>
      </c>
      <c r="RZ356" s="92">
        <v>0</v>
      </c>
      <c r="SA356" s="92">
        <v>0</v>
      </c>
      <c r="SB356" s="92">
        <v>0</v>
      </c>
      <c r="SC356" s="92">
        <v>0</v>
      </c>
      <c r="SD356" s="92">
        <v>0</v>
      </c>
      <c r="SE356" s="92">
        <v>0</v>
      </c>
      <c r="SF356" s="92">
        <v>0</v>
      </c>
      <c r="SG356" s="92">
        <v>0</v>
      </c>
      <c r="SH356" s="92">
        <v>0</v>
      </c>
      <c r="SI356" s="92">
        <v>0</v>
      </c>
      <c r="SJ356" s="92">
        <v>0</v>
      </c>
      <c r="SK356" s="92">
        <v>0</v>
      </c>
      <c r="SL356" s="92">
        <v>0</v>
      </c>
      <c r="SM356" s="92">
        <v>0</v>
      </c>
      <c r="SN356" s="92">
        <v>0</v>
      </c>
      <c r="SO356" s="92">
        <v>0</v>
      </c>
      <c r="SP356" s="92">
        <v>0</v>
      </c>
      <c r="SQ356" s="92">
        <v>0</v>
      </c>
      <c r="SR356" s="92">
        <v>0</v>
      </c>
      <c r="SS356" s="92">
        <v>0</v>
      </c>
      <c r="ST356" s="92">
        <v>0</v>
      </c>
      <c r="SU356" s="92">
        <v>0</v>
      </c>
      <c r="SV356" s="92">
        <v>0</v>
      </c>
      <c r="SW356" s="92">
        <v>0</v>
      </c>
      <c r="SX356" s="92">
        <v>0</v>
      </c>
      <c r="SY356" s="92">
        <v>0</v>
      </c>
      <c r="SZ356" s="92">
        <v>0</v>
      </c>
      <c r="TA356" s="92">
        <v>0</v>
      </c>
      <c r="TB356" s="92">
        <v>0</v>
      </c>
      <c r="TC356" s="92">
        <v>3.4</v>
      </c>
      <c r="TD356" s="92">
        <v>0</v>
      </c>
      <c r="TE356" s="92">
        <v>0</v>
      </c>
      <c r="TF356" s="92">
        <v>0</v>
      </c>
      <c r="TG356" s="92">
        <v>0</v>
      </c>
      <c r="TH356" s="92">
        <v>0</v>
      </c>
      <c r="TI356" s="92">
        <v>0</v>
      </c>
      <c r="TJ356" s="92">
        <v>0</v>
      </c>
      <c r="TK356" s="92">
        <v>0</v>
      </c>
      <c r="TL356" s="92">
        <v>0</v>
      </c>
      <c r="TM356" s="92">
        <v>0</v>
      </c>
      <c r="TN356" s="92">
        <v>0</v>
      </c>
      <c r="TO356" s="92">
        <v>0</v>
      </c>
      <c r="TP356" s="92">
        <v>0</v>
      </c>
      <c r="TQ356" s="92">
        <v>-1067967300.681</v>
      </c>
      <c r="TR356" s="92">
        <v>0</v>
      </c>
      <c r="TS356" s="92">
        <v>0</v>
      </c>
      <c r="TT356" s="92">
        <v>0</v>
      </c>
      <c r="TU356" s="92">
        <v>0</v>
      </c>
      <c r="TV356" s="92">
        <v>0</v>
      </c>
      <c r="TW356" s="92">
        <v>0</v>
      </c>
      <c r="TX356" s="92">
        <v>0</v>
      </c>
      <c r="TY356" s="92">
        <v>0</v>
      </c>
      <c r="TZ356" s="92">
        <v>0</v>
      </c>
      <c r="UA356" s="92">
        <v>0</v>
      </c>
      <c r="UB356" s="92">
        <v>0</v>
      </c>
      <c r="UC356" s="92">
        <v>0</v>
      </c>
      <c r="UD356" s="92">
        <v>0</v>
      </c>
      <c r="UE356" s="92">
        <v>0</v>
      </c>
      <c r="UF356" s="92">
        <v>0</v>
      </c>
      <c r="UG356" s="92">
        <v>0</v>
      </c>
      <c r="UH356" s="92">
        <v>0</v>
      </c>
      <c r="UI356" s="92">
        <v>0</v>
      </c>
      <c r="UJ356" s="92">
        <v>0</v>
      </c>
      <c r="UK356" s="92">
        <v>0</v>
      </c>
      <c r="UL356" s="92">
        <v>0</v>
      </c>
      <c r="UM356" s="92">
        <v>0</v>
      </c>
      <c r="UN356" s="92">
        <v>0</v>
      </c>
      <c r="UO356" s="92">
        <v>0</v>
      </c>
      <c r="UP356" s="92">
        <v>0</v>
      </c>
      <c r="UQ356" s="92">
        <v>0</v>
      </c>
      <c r="UR356" s="92">
        <v>0</v>
      </c>
      <c r="US356" s="92">
        <v>0</v>
      </c>
      <c r="UT356" s="92">
        <v>0</v>
      </c>
      <c r="UU356" s="92">
        <v>0</v>
      </c>
      <c r="UV356" s="92">
        <v>0</v>
      </c>
      <c r="UW356" s="92">
        <v>0</v>
      </c>
      <c r="UX356" s="92">
        <v>0</v>
      </c>
      <c r="UY356" s="92">
        <v>0</v>
      </c>
      <c r="UZ356" s="92">
        <v>0</v>
      </c>
      <c r="VA356" s="92">
        <v>0</v>
      </c>
      <c r="VB356" s="92">
        <v>0</v>
      </c>
      <c r="VC356" s="92">
        <v>0</v>
      </c>
      <c r="VD356" s="92">
        <v>0</v>
      </c>
      <c r="VE356" s="92">
        <v>0</v>
      </c>
      <c r="VF356" s="92">
        <v>0</v>
      </c>
      <c r="VG356" s="92">
        <v>0</v>
      </c>
      <c r="VH356" s="92">
        <v>0</v>
      </c>
      <c r="VI356" s="92">
        <v>0</v>
      </c>
      <c r="VJ356" s="92">
        <v>0</v>
      </c>
      <c r="VK356" s="92">
        <v>0</v>
      </c>
      <c r="VL356" s="92">
        <v>0</v>
      </c>
      <c r="VM356" s="92">
        <v>0</v>
      </c>
      <c r="VN356" s="92">
        <v>0</v>
      </c>
      <c r="VO356" s="92">
        <v>0</v>
      </c>
      <c r="VP356" s="92">
        <v>0</v>
      </c>
      <c r="VQ356" s="92">
        <v>0</v>
      </c>
      <c r="VR356" s="92">
        <v>0</v>
      </c>
      <c r="VS356" s="92">
        <v>0</v>
      </c>
      <c r="VT356" s="92">
        <v>0</v>
      </c>
      <c r="VU356" s="92">
        <v>0</v>
      </c>
      <c r="VV356" s="92">
        <v>0</v>
      </c>
      <c r="VW356" s="92">
        <v>0</v>
      </c>
      <c r="VX356" s="92">
        <v>0</v>
      </c>
      <c r="VY356" s="92">
        <v>0</v>
      </c>
      <c r="VZ356" s="92">
        <v>0</v>
      </c>
      <c r="WA356" s="92">
        <v>0</v>
      </c>
      <c r="WB356" s="92">
        <v>0</v>
      </c>
      <c r="WC356" s="92">
        <v>0</v>
      </c>
    </row>
    <row r="357" spans="2:601" ht="13.5" customHeight="1">
      <c r="B357" s="851" t="s">
        <v>2440</v>
      </c>
      <c r="C357" s="92">
        <v>0</v>
      </c>
      <c r="D357" s="92">
        <v>35577.318099999997</v>
      </c>
      <c r="E357" s="92">
        <v>-134.532444</v>
      </c>
      <c r="F357" s="92">
        <v>1974.8412499999999</v>
      </c>
      <c r="G357" s="92">
        <v>0</v>
      </c>
      <c r="H357" s="92">
        <v>0</v>
      </c>
      <c r="I357" s="92">
        <v>0</v>
      </c>
      <c r="J357" s="92">
        <v>0</v>
      </c>
      <c r="K357" s="92">
        <v>0</v>
      </c>
      <c r="L357" s="92">
        <v>0</v>
      </c>
      <c r="M357" s="92">
        <v>0</v>
      </c>
      <c r="N357" s="92">
        <v>0</v>
      </c>
      <c r="O357" s="92">
        <v>0</v>
      </c>
      <c r="P357" s="92">
        <v>0</v>
      </c>
      <c r="Q357" s="92">
        <v>0</v>
      </c>
      <c r="R357" s="92">
        <v>0</v>
      </c>
      <c r="S357" s="92">
        <v>0</v>
      </c>
      <c r="T357" s="92">
        <v>0</v>
      </c>
      <c r="U357" s="92">
        <v>0</v>
      </c>
      <c r="V357" s="92">
        <v>0</v>
      </c>
      <c r="W357" s="92">
        <v>0</v>
      </c>
      <c r="X357" s="92">
        <v>0</v>
      </c>
      <c r="Y357" s="92">
        <v>0</v>
      </c>
      <c r="Z357" s="92">
        <v>0</v>
      </c>
      <c r="AA357" s="92">
        <v>0</v>
      </c>
      <c r="AB357" s="92">
        <v>0</v>
      </c>
      <c r="AC357" s="92">
        <v>0</v>
      </c>
      <c r="AD357" s="92">
        <v>0</v>
      </c>
      <c r="AE357" s="92">
        <v>0</v>
      </c>
      <c r="AF357" s="92">
        <v>0</v>
      </c>
      <c r="AG357" s="92">
        <v>0</v>
      </c>
      <c r="AH357" s="92">
        <v>0</v>
      </c>
      <c r="AI357" s="92">
        <v>0</v>
      </c>
      <c r="AJ357" s="92">
        <v>0</v>
      </c>
      <c r="AK357" s="92">
        <v>0</v>
      </c>
      <c r="AL357" s="92">
        <v>0</v>
      </c>
      <c r="AM357" s="92">
        <v>0</v>
      </c>
      <c r="AN357" s="92">
        <v>0</v>
      </c>
      <c r="AO357" s="92">
        <v>0</v>
      </c>
      <c r="AP357" s="92">
        <v>0</v>
      </c>
      <c r="AQ357" s="92">
        <v>0</v>
      </c>
      <c r="AR357" s="92">
        <v>0</v>
      </c>
      <c r="AS357" s="92">
        <v>0</v>
      </c>
      <c r="AT357" s="92">
        <v>0</v>
      </c>
      <c r="AU357" s="92">
        <v>0</v>
      </c>
      <c r="AV357" s="92">
        <v>0</v>
      </c>
      <c r="AW357" s="92">
        <v>0</v>
      </c>
      <c r="AX357" s="92">
        <v>0</v>
      </c>
      <c r="AY357" s="92">
        <v>0</v>
      </c>
      <c r="AZ357" s="92">
        <v>0</v>
      </c>
      <c r="BA357" s="92">
        <v>0</v>
      </c>
      <c r="BB357" s="92">
        <v>0</v>
      </c>
      <c r="BC357" s="92">
        <v>0</v>
      </c>
      <c r="BD357" s="92">
        <v>0</v>
      </c>
      <c r="BE357" s="92">
        <v>0</v>
      </c>
      <c r="BF357" s="92">
        <v>0</v>
      </c>
      <c r="BG357" s="92">
        <v>0</v>
      </c>
      <c r="BH357" s="92">
        <v>0</v>
      </c>
      <c r="BI357" s="92">
        <v>0</v>
      </c>
      <c r="BJ357" s="92">
        <v>0</v>
      </c>
      <c r="BK357" s="92">
        <v>0</v>
      </c>
      <c r="BL357" s="92">
        <v>0</v>
      </c>
      <c r="BM357" s="92">
        <v>0</v>
      </c>
      <c r="BN357" s="92">
        <v>0</v>
      </c>
      <c r="BO357" s="92">
        <v>0</v>
      </c>
      <c r="BP357" s="92">
        <v>1</v>
      </c>
      <c r="BQ357" s="92">
        <v>0</v>
      </c>
      <c r="BR357" s="92">
        <v>0</v>
      </c>
      <c r="BS357" s="92">
        <v>0</v>
      </c>
      <c r="BT357" s="92">
        <v>0</v>
      </c>
      <c r="BU357" s="92">
        <v>0</v>
      </c>
      <c r="BV357" s="92">
        <v>0</v>
      </c>
      <c r="BW357" s="92">
        <v>0</v>
      </c>
      <c r="BX357" s="92">
        <v>0</v>
      </c>
      <c r="BY357" s="92">
        <v>0</v>
      </c>
      <c r="BZ357" s="92">
        <v>0</v>
      </c>
      <c r="CA357" s="92">
        <v>0</v>
      </c>
      <c r="CB357" s="92">
        <v>0</v>
      </c>
      <c r="CC357" s="92">
        <v>0</v>
      </c>
      <c r="CD357" s="92">
        <v>0</v>
      </c>
      <c r="CE357" s="92">
        <v>0</v>
      </c>
      <c r="CF357" s="92">
        <v>0</v>
      </c>
      <c r="CG357" s="92">
        <v>0</v>
      </c>
      <c r="CH357" s="92">
        <v>0</v>
      </c>
      <c r="CI357" s="92">
        <v>0</v>
      </c>
      <c r="CJ357" s="92">
        <v>0</v>
      </c>
      <c r="CK357" s="92">
        <v>0</v>
      </c>
      <c r="CL357" s="92">
        <v>0</v>
      </c>
      <c r="CM357" s="92">
        <v>0</v>
      </c>
      <c r="CN357" s="92">
        <v>0</v>
      </c>
      <c r="CO357" s="92">
        <v>0</v>
      </c>
      <c r="CP357" s="92">
        <v>0</v>
      </c>
      <c r="CQ357" s="92">
        <v>0</v>
      </c>
      <c r="CR357" s="92">
        <v>0</v>
      </c>
      <c r="CS357" s="92">
        <v>0</v>
      </c>
      <c r="CT357" s="92">
        <v>0</v>
      </c>
      <c r="CU357" s="92">
        <v>0</v>
      </c>
      <c r="CV357" s="92">
        <v>0</v>
      </c>
      <c r="CW357" s="92">
        <v>0</v>
      </c>
      <c r="CX357" s="92">
        <v>0</v>
      </c>
      <c r="CY357" s="92">
        <v>0</v>
      </c>
      <c r="CZ357" s="92">
        <v>0</v>
      </c>
      <c r="DA357" s="92">
        <v>0</v>
      </c>
      <c r="DB357" s="92">
        <v>0</v>
      </c>
      <c r="DC357" s="92">
        <v>0</v>
      </c>
      <c r="DD357" s="92">
        <v>0</v>
      </c>
      <c r="DE357" s="92">
        <v>0</v>
      </c>
      <c r="DF357" s="92">
        <v>0</v>
      </c>
      <c r="DG357" s="92">
        <v>0</v>
      </c>
      <c r="DH357" s="92">
        <v>0</v>
      </c>
      <c r="DI357" s="92">
        <v>0</v>
      </c>
      <c r="DJ357" s="92">
        <v>0</v>
      </c>
      <c r="DK357" s="92">
        <v>0</v>
      </c>
      <c r="DL357" s="92">
        <v>0</v>
      </c>
      <c r="DM357" s="92">
        <v>0</v>
      </c>
      <c r="DN357" s="92">
        <v>0</v>
      </c>
      <c r="DO357" s="92">
        <v>0</v>
      </c>
      <c r="DP357" s="92">
        <v>0</v>
      </c>
      <c r="DQ357" s="92">
        <v>0</v>
      </c>
      <c r="DR357" s="92">
        <v>0</v>
      </c>
      <c r="DS357" s="92">
        <v>0</v>
      </c>
      <c r="DT357" s="92">
        <v>0</v>
      </c>
      <c r="DU357" s="92">
        <v>0</v>
      </c>
      <c r="DV357" s="92">
        <v>0</v>
      </c>
      <c r="DW357" s="92">
        <v>0</v>
      </c>
      <c r="DX357" s="92">
        <v>0</v>
      </c>
      <c r="DY357" s="92">
        <v>0</v>
      </c>
      <c r="DZ357" s="92">
        <v>35577.318099999997</v>
      </c>
      <c r="EA357" s="92">
        <v>0</v>
      </c>
      <c r="EB357" s="92">
        <v>0</v>
      </c>
      <c r="EC357" s="92">
        <v>0</v>
      </c>
      <c r="ED357" s="92">
        <v>0</v>
      </c>
      <c r="EE357" s="92">
        <v>0</v>
      </c>
      <c r="EF357" s="92">
        <v>0</v>
      </c>
      <c r="EG357" s="92">
        <v>0</v>
      </c>
      <c r="EH357" s="92">
        <v>0</v>
      </c>
      <c r="EI357" s="92">
        <v>0</v>
      </c>
      <c r="EJ357" s="92">
        <v>0</v>
      </c>
      <c r="EK357" s="92">
        <v>0</v>
      </c>
      <c r="EL357" s="92">
        <v>0</v>
      </c>
      <c r="EM357" s="92">
        <v>0</v>
      </c>
      <c r="EN357" s="92">
        <v>0</v>
      </c>
      <c r="EO357" s="92">
        <v>0</v>
      </c>
      <c r="EP357" s="92">
        <v>0</v>
      </c>
      <c r="EQ357" s="92">
        <v>0</v>
      </c>
      <c r="ER357" s="92">
        <v>0</v>
      </c>
      <c r="ES357" s="92">
        <v>0</v>
      </c>
      <c r="ET357" s="92">
        <v>0</v>
      </c>
      <c r="EU357" s="92">
        <v>0</v>
      </c>
      <c r="EV357" s="92">
        <v>0</v>
      </c>
      <c r="EW357" s="92">
        <v>0</v>
      </c>
      <c r="EX357" s="92">
        <v>0</v>
      </c>
      <c r="EY357" s="92">
        <v>0</v>
      </c>
      <c r="EZ357" s="92">
        <v>0</v>
      </c>
      <c r="FA357" s="92">
        <v>0</v>
      </c>
      <c r="FB357" s="92">
        <v>0</v>
      </c>
      <c r="FC357" s="92">
        <v>0</v>
      </c>
      <c r="FD357" s="92">
        <v>0</v>
      </c>
      <c r="FE357" s="92">
        <v>0</v>
      </c>
      <c r="FF357" s="92">
        <v>0</v>
      </c>
      <c r="FG357" s="92">
        <v>0</v>
      </c>
      <c r="FH357" s="92">
        <v>0</v>
      </c>
      <c r="FI357" s="92">
        <v>0</v>
      </c>
      <c r="FJ357" s="92">
        <v>0</v>
      </c>
      <c r="FK357" s="92">
        <v>0</v>
      </c>
      <c r="FL357" s="92">
        <v>0</v>
      </c>
      <c r="FM357" s="92">
        <v>0</v>
      </c>
      <c r="FN357" s="92">
        <v>0</v>
      </c>
      <c r="FO357" s="92">
        <v>0</v>
      </c>
      <c r="FP357" s="92">
        <v>0</v>
      </c>
      <c r="FQ357" s="92">
        <v>0</v>
      </c>
      <c r="FR357" s="92">
        <v>0</v>
      </c>
      <c r="FS357" s="92">
        <v>0</v>
      </c>
      <c r="FT357" s="92">
        <v>0</v>
      </c>
      <c r="FU357" s="92">
        <v>0</v>
      </c>
      <c r="FV357" s="92">
        <v>0</v>
      </c>
      <c r="FW357" s="92">
        <v>0</v>
      </c>
      <c r="FX357" s="92">
        <v>0</v>
      </c>
      <c r="FY357" s="92">
        <v>0</v>
      </c>
      <c r="FZ357" s="92">
        <v>0</v>
      </c>
      <c r="GA357" s="92">
        <v>0</v>
      </c>
      <c r="GB357" s="92">
        <v>0</v>
      </c>
      <c r="GC357" s="92">
        <v>0</v>
      </c>
      <c r="GD357" s="92">
        <v>0</v>
      </c>
      <c r="GE357" s="92">
        <v>0</v>
      </c>
      <c r="GF357" s="92">
        <v>0</v>
      </c>
      <c r="GG357" s="92">
        <v>0</v>
      </c>
      <c r="GH357" s="92">
        <v>0</v>
      </c>
      <c r="GI357" s="92">
        <v>0</v>
      </c>
      <c r="GJ357" s="92">
        <v>1</v>
      </c>
      <c r="GK357" s="92">
        <v>0</v>
      </c>
      <c r="GL357" s="92">
        <v>0</v>
      </c>
      <c r="GM357" s="92">
        <v>0</v>
      </c>
      <c r="GN357" s="92">
        <v>0</v>
      </c>
      <c r="GO357" s="92">
        <v>0</v>
      </c>
      <c r="GP357" s="92">
        <v>0</v>
      </c>
      <c r="GQ357" s="92">
        <v>0</v>
      </c>
      <c r="GR357" s="92">
        <v>0</v>
      </c>
      <c r="GS357" s="92">
        <v>0</v>
      </c>
      <c r="GT357" s="92">
        <v>0</v>
      </c>
      <c r="GU357" s="92">
        <v>0</v>
      </c>
      <c r="GV357" s="92">
        <v>0</v>
      </c>
      <c r="GW357" s="92">
        <v>0</v>
      </c>
      <c r="GX357" s="92">
        <v>0</v>
      </c>
      <c r="GY357" s="92">
        <v>0</v>
      </c>
      <c r="GZ357" s="92">
        <v>0</v>
      </c>
      <c r="HA357" s="92">
        <v>0</v>
      </c>
      <c r="HB357" s="92">
        <v>0</v>
      </c>
      <c r="HC357" s="92">
        <v>0</v>
      </c>
      <c r="HD357" s="92">
        <v>0</v>
      </c>
      <c r="HE357" s="92">
        <v>0</v>
      </c>
      <c r="HF357" s="92">
        <v>0</v>
      </c>
      <c r="HG357" s="92">
        <v>0</v>
      </c>
      <c r="HH357" s="92">
        <v>0</v>
      </c>
      <c r="HI357" s="92">
        <v>0</v>
      </c>
      <c r="HJ357" s="92">
        <v>0</v>
      </c>
      <c r="HK357" s="92">
        <v>0</v>
      </c>
      <c r="HL357" s="92">
        <v>0</v>
      </c>
      <c r="HM357" s="92">
        <v>0</v>
      </c>
      <c r="HN357" s="92">
        <v>0</v>
      </c>
      <c r="HO357" s="92">
        <v>0</v>
      </c>
      <c r="HP357" s="92">
        <v>0</v>
      </c>
      <c r="HQ357" s="92">
        <v>0</v>
      </c>
      <c r="HR357" s="92">
        <v>0</v>
      </c>
      <c r="HS357" s="92">
        <v>0</v>
      </c>
      <c r="HT357" s="92">
        <v>0</v>
      </c>
      <c r="HU357" s="92">
        <v>0</v>
      </c>
      <c r="HV357" s="92">
        <v>0</v>
      </c>
      <c r="HW357" s="92">
        <v>0</v>
      </c>
      <c r="HX357" s="92">
        <v>0</v>
      </c>
      <c r="HY357" s="92">
        <v>0</v>
      </c>
      <c r="HZ357" s="92">
        <v>0</v>
      </c>
      <c r="IA357" s="92">
        <v>0</v>
      </c>
      <c r="IB357" s="92">
        <v>0</v>
      </c>
      <c r="IC357" s="92">
        <v>0</v>
      </c>
      <c r="ID357" s="92">
        <v>0</v>
      </c>
      <c r="IE357" s="92">
        <v>0</v>
      </c>
      <c r="IF357" s="92">
        <v>0</v>
      </c>
      <c r="IG357" s="92">
        <v>0</v>
      </c>
      <c r="IH357" s="92">
        <v>0</v>
      </c>
      <c r="II357" s="92">
        <v>0</v>
      </c>
      <c r="IJ357" s="92">
        <v>0</v>
      </c>
      <c r="IK357" s="92">
        <v>0</v>
      </c>
      <c r="IL357" s="92">
        <v>0</v>
      </c>
      <c r="IM357" s="92">
        <v>0</v>
      </c>
      <c r="IN357" s="92">
        <v>0</v>
      </c>
      <c r="IO357" s="92">
        <v>0</v>
      </c>
      <c r="IP357" s="92">
        <v>0</v>
      </c>
      <c r="IQ357" s="92">
        <v>0</v>
      </c>
      <c r="IR357" s="92">
        <v>0</v>
      </c>
      <c r="IS357" s="92">
        <v>0</v>
      </c>
      <c r="IT357" s="92">
        <v>1974.8412499999999</v>
      </c>
      <c r="IU357" s="92">
        <v>35577.318099999997</v>
      </c>
      <c r="IV357" s="92">
        <v>595.93175199999996</v>
      </c>
      <c r="IW357" s="92">
        <v>33</v>
      </c>
      <c r="IX357" s="92">
        <v>5.4</v>
      </c>
      <c r="IY357" s="92">
        <v>0</v>
      </c>
      <c r="IZ357" s="92">
        <v>1</v>
      </c>
      <c r="JA357" s="92">
        <v>0</v>
      </c>
      <c r="JB357" s="92">
        <v>-68123.168999999994</v>
      </c>
      <c r="JC357" s="92">
        <v>-3781.4105</v>
      </c>
      <c r="JD357" s="92">
        <v>-134.532444</v>
      </c>
      <c r="JE357" s="92">
        <v>-38.509235199999999</v>
      </c>
      <c r="JF357" s="92">
        <v>-2.1375873799999998</v>
      </c>
      <c r="JG357" s="92">
        <v>5.5231191700000001E-2</v>
      </c>
      <c r="JH357" s="92">
        <v>0.99500538299999997</v>
      </c>
      <c r="JI357" s="92">
        <v>18.015280000000001</v>
      </c>
      <c r="JJ357" s="92">
        <v>594.09807599999999</v>
      </c>
      <c r="JK357" s="92">
        <v>0</v>
      </c>
      <c r="JL357" s="92">
        <v>0</v>
      </c>
      <c r="JM357" s="92">
        <v>0</v>
      </c>
      <c r="JN357" s="92">
        <v>0</v>
      </c>
      <c r="JO357" s="92">
        <v>0</v>
      </c>
      <c r="JP357" s="92">
        <v>0</v>
      </c>
      <c r="JQ357" s="92">
        <v>0</v>
      </c>
      <c r="JR357" s="92">
        <v>0</v>
      </c>
      <c r="JS357" s="92">
        <v>0</v>
      </c>
      <c r="JT357" s="92">
        <v>0</v>
      </c>
      <c r="JU357" s="92">
        <v>0</v>
      </c>
      <c r="JV357" s="92">
        <v>0</v>
      </c>
      <c r="JW357" s="92">
        <v>0</v>
      </c>
      <c r="JX357" s="92">
        <v>0</v>
      </c>
      <c r="JY357" s="92">
        <v>0</v>
      </c>
      <c r="JZ357" s="92">
        <v>0</v>
      </c>
      <c r="KA357" s="92">
        <v>0</v>
      </c>
      <c r="KB357" s="92">
        <v>0</v>
      </c>
      <c r="KC357" s="92">
        <v>0</v>
      </c>
      <c r="KD357" s="92">
        <v>0</v>
      </c>
      <c r="KE357" s="92">
        <v>0</v>
      </c>
      <c r="KF357" s="92">
        <v>0</v>
      </c>
      <c r="KG357" s="92">
        <v>0</v>
      </c>
      <c r="KH357" s="92">
        <v>0</v>
      </c>
      <c r="KI357" s="92">
        <v>0</v>
      </c>
      <c r="KJ357" s="92">
        <v>0</v>
      </c>
      <c r="KK357" s="92">
        <v>0</v>
      </c>
      <c r="KL357" s="92">
        <v>0</v>
      </c>
      <c r="KM357" s="92">
        <v>0</v>
      </c>
      <c r="KN357" s="92">
        <v>0</v>
      </c>
      <c r="KO357" s="92">
        <v>0</v>
      </c>
      <c r="KP357" s="92">
        <v>0</v>
      </c>
      <c r="KQ357" s="92">
        <v>0</v>
      </c>
      <c r="KR357" s="92">
        <v>0</v>
      </c>
      <c r="KS357" s="92">
        <v>0</v>
      </c>
      <c r="KT357" s="92">
        <v>0</v>
      </c>
      <c r="KU357" s="92">
        <v>0</v>
      </c>
      <c r="KV357" s="92">
        <v>0</v>
      </c>
      <c r="KW357" s="92">
        <v>0</v>
      </c>
      <c r="KX357" s="92">
        <v>0</v>
      </c>
      <c r="KY357" s="92">
        <v>0</v>
      </c>
      <c r="KZ357" s="92">
        <v>0</v>
      </c>
      <c r="LA357" s="92">
        <v>0</v>
      </c>
      <c r="LB357" s="92">
        <v>0</v>
      </c>
      <c r="LC357" s="92">
        <v>0</v>
      </c>
      <c r="LD357" s="92">
        <v>0</v>
      </c>
      <c r="LE357" s="92">
        <v>0</v>
      </c>
      <c r="LF357" s="92">
        <v>0</v>
      </c>
      <c r="LG357" s="92">
        <v>0</v>
      </c>
      <c r="LH357" s="92">
        <v>0</v>
      </c>
      <c r="LI357" s="92">
        <v>0</v>
      </c>
      <c r="LJ357" s="92">
        <v>0</v>
      </c>
      <c r="LK357" s="92">
        <v>0</v>
      </c>
      <c r="LL357" s="92">
        <v>0</v>
      </c>
      <c r="LM357" s="92">
        <v>0</v>
      </c>
      <c r="LN357" s="92">
        <v>0</v>
      </c>
      <c r="LO357" s="92">
        <v>0</v>
      </c>
      <c r="LP357" s="92">
        <v>0</v>
      </c>
      <c r="LQ357" s="92">
        <v>0</v>
      </c>
      <c r="LR357" s="92">
        <v>0</v>
      </c>
      <c r="LS357" s="92">
        <v>0</v>
      </c>
      <c r="LT357" s="92">
        <v>0</v>
      </c>
      <c r="LU357" s="92">
        <v>0</v>
      </c>
      <c r="LV357" s="92">
        <v>0</v>
      </c>
      <c r="LW357" s="92">
        <v>0</v>
      </c>
      <c r="LX357" s="92">
        <v>0</v>
      </c>
      <c r="LY357" s="92">
        <v>0</v>
      </c>
      <c r="LZ357" s="92">
        <v>0</v>
      </c>
      <c r="MA357" s="92">
        <v>0</v>
      </c>
      <c r="MB357" s="92">
        <v>0</v>
      </c>
      <c r="MC357" s="92">
        <v>0</v>
      </c>
      <c r="MD357" s="92">
        <v>0</v>
      </c>
      <c r="ME357" s="92">
        <v>0</v>
      </c>
      <c r="MF357" s="92">
        <v>0</v>
      </c>
      <c r="MG357" s="92">
        <v>0</v>
      </c>
      <c r="MH357" s="92">
        <v>0</v>
      </c>
      <c r="MI357" s="92">
        <v>0</v>
      </c>
      <c r="MJ357" s="92">
        <v>0</v>
      </c>
      <c r="MK357" s="92">
        <v>0</v>
      </c>
      <c r="ML357" s="92">
        <v>0</v>
      </c>
      <c r="MM357" s="92">
        <v>0</v>
      </c>
      <c r="MN357" s="92">
        <v>0</v>
      </c>
      <c r="MO357" s="92">
        <v>0</v>
      </c>
      <c r="MP357" s="92">
        <v>0</v>
      </c>
      <c r="MQ357" s="92">
        <v>0</v>
      </c>
      <c r="MR357" s="92">
        <v>0</v>
      </c>
      <c r="MS357" s="92">
        <v>0</v>
      </c>
      <c r="MT357" s="92">
        <v>0</v>
      </c>
      <c r="MU357" s="92">
        <v>0</v>
      </c>
      <c r="MV357" s="92">
        <v>0</v>
      </c>
      <c r="MW357" s="92">
        <v>0</v>
      </c>
      <c r="MX357" s="92">
        <v>0</v>
      </c>
      <c r="MY357" s="92">
        <v>0</v>
      </c>
      <c r="MZ357" s="92">
        <v>0</v>
      </c>
      <c r="NA357" s="92">
        <v>0</v>
      </c>
      <c r="NB357" s="92">
        <v>0</v>
      </c>
      <c r="NC357" s="92">
        <v>0</v>
      </c>
      <c r="ND357" s="92">
        <v>0</v>
      </c>
      <c r="NE357" s="92">
        <v>0</v>
      </c>
      <c r="NF357" s="92">
        <v>0</v>
      </c>
      <c r="NG357" s="92">
        <v>0</v>
      </c>
      <c r="NH357" s="92">
        <v>0</v>
      </c>
      <c r="NI357" s="92">
        <v>0</v>
      </c>
      <c r="NJ357" s="92">
        <v>0</v>
      </c>
      <c r="NK357" s="92">
        <v>0</v>
      </c>
      <c r="NL357" s="92">
        <v>0</v>
      </c>
      <c r="NM357" s="92">
        <v>0</v>
      </c>
      <c r="NN357" s="92">
        <v>0</v>
      </c>
      <c r="NO357" s="92">
        <v>0</v>
      </c>
      <c r="NP357" s="92">
        <v>0</v>
      </c>
      <c r="NQ357" s="92">
        <v>0</v>
      </c>
      <c r="NR357" s="92">
        <v>0</v>
      </c>
      <c r="NS357" s="92">
        <v>0</v>
      </c>
      <c r="NT357" s="92">
        <v>0</v>
      </c>
      <c r="NU357" s="92">
        <v>0</v>
      </c>
      <c r="NV357" s="92">
        <v>0</v>
      </c>
      <c r="NW357" s="92">
        <v>0</v>
      </c>
      <c r="NX357" s="92">
        <v>0</v>
      </c>
      <c r="NY357" s="92">
        <v>0</v>
      </c>
      <c r="NZ357" s="92">
        <v>0</v>
      </c>
      <c r="OA357" s="92">
        <v>0</v>
      </c>
      <c r="OB357" s="92">
        <v>0</v>
      </c>
      <c r="OC357" s="92">
        <v>0</v>
      </c>
      <c r="OD357" s="92">
        <v>0</v>
      </c>
      <c r="OE357" s="92">
        <v>0</v>
      </c>
      <c r="OF357" s="92">
        <v>0</v>
      </c>
      <c r="OG357" s="92">
        <v>0</v>
      </c>
      <c r="OH357" s="92">
        <v>0</v>
      </c>
      <c r="OI357" s="92">
        <v>0</v>
      </c>
      <c r="OJ357" s="92">
        <v>0</v>
      </c>
      <c r="OK357" s="92">
        <v>0</v>
      </c>
      <c r="OL357" s="92">
        <v>0</v>
      </c>
      <c r="OM357" s="92">
        <v>0</v>
      </c>
      <c r="ON357" s="92">
        <v>0</v>
      </c>
      <c r="OO357" s="92">
        <v>0</v>
      </c>
      <c r="OP357" s="92">
        <v>0</v>
      </c>
      <c r="OQ357" s="92">
        <v>0</v>
      </c>
      <c r="OR357" s="92">
        <v>0</v>
      </c>
      <c r="OS357" s="92">
        <v>0</v>
      </c>
      <c r="OT357" s="92">
        <v>0</v>
      </c>
      <c r="OU357" s="92">
        <v>0</v>
      </c>
      <c r="OV357" s="92">
        <v>0</v>
      </c>
      <c r="OW357" s="92">
        <v>0</v>
      </c>
      <c r="OX357" s="92">
        <v>0</v>
      </c>
      <c r="OY357" s="92">
        <v>0</v>
      </c>
      <c r="OZ357" s="92">
        <v>0</v>
      </c>
      <c r="PA357" s="92">
        <v>0</v>
      </c>
      <c r="PB357" s="92">
        <v>0</v>
      </c>
      <c r="PC357" s="92">
        <v>0</v>
      </c>
      <c r="PD357" s="92">
        <v>0</v>
      </c>
      <c r="PE357" s="92">
        <v>0</v>
      </c>
      <c r="PF357" s="92">
        <v>0</v>
      </c>
      <c r="PG357" s="92">
        <v>0</v>
      </c>
      <c r="PH357" s="92">
        <v>0</v>
      </c>
      <c r="PI357" s="92">
        <v>0</v>
      </c>
      <c r="PJ357" s="92">
        <v>0</v>
      </c>
      <c r="PK357" s="92">
        <v>0</v>
      </c>
      <c r="PL357" s="92">
        <v>0</v>
      </c>
      <c r="PM357" s="92">
        <v>0</v>
      </c>
      <c r="PN357" s="92">
        <v>0</v>
      </c>
      <c r="PO357" s="92">
        <v>0</v>
      </c>
      <c r="PP357" s="92">
        <v>0</v>
      </c>
      <c r="PQ357" s="92">
        <v>0</v>
      </c>
      <c r="PR357" s="92">
        <v>0</v>
      </c>
      <c r="PS357" s="92">
        <v>0</v>
      </c>
      <c r="PT357" s="92">
        <v>0</v>
      </c>
      <c r="PU357" s="92">
        <v>0</v>
      </c>
      <c r="PV357" s="92">
        <v>0</v>
      </c>
      <c r="PW357" s="92">
        <v>0</v>
      </c>
      <c r="PX357" s="92">
        <v>0</v>
      </c>
      <c r="PY357" s="92">
        <v>0</v>
      </c>
      <c r="PZ357" s="92">
        <v>0</v>
      </c>
      <c r="QA357" s="92">
        <v>0</v>
      </c>
      <c r="QB357" s="92">
        <v>0</v>
      </c>
      <c r="QC357" s="92">
        <v>0</v>
      </c>
      <c r="QD357" s="92">
        <v>0</v>
      </c>
      <c r="QE357" s="92">
        <v>0</v>
      </c>
      <c r="QF357" s="92">
        <v>0</v>
      </c>
      <c r="QG357" s="92">
        <v>0</v>
      </c>
      <c r="QH357" s="92">
        <v>0</v>
      </c>
      <c r="QI357" s="92">
        <v>0</v>
      </c>
      <c r="QJ357" s="92">
        <v>0</v>
      </c>
      <c r="QK357" s="92">
        <v>0</v>
      </c>
      <c r="QL357" s="92">
        <v>0</v>
      </c>
      <c r="QM357" s="92">
        <v>0</v>
      </c>
      <c r="QN357" s="92">
        <v>0</v>
      </c>
      <c r="QO357" s="92">
        <v>0</v>
      </c>
      <c r="QP357" s="92">
        <v>0</v>
      </c>
      <c r="QQ357" s="92">
        <v>0</v>
      </c>
      <c r="QR357" s="92">
        <v>0</v>
      </c>
      <c r="QS357" s="92">
        <v>0</v>
      </c>
      <c r="QT357" s="92">
        <v>0</v>
      </c>
      <c r="QU357" s="92">
        <v>0</v>
      </c>
      <c r="QV357" s="92">
        <v>0</v>
      </c>
      <c r="QW357" s="92">
        <v>0</v>
      </c>
      <c r="QX357" s="92">
        <v>0</v>
      </c>
      <c r="QY357" s="92">
        <v>0</v>
      </c>
      <c r="QZ357" s="92">
        <v>0</v>
      </c>
      <c r="RA357" s="92">
        <v>0</v>
      </c>
      <c r="RB357" s="92">
        <v>0</v>
      </c>
      <c r="RC357" s="92">
        <v>0</v>
      </c>
      <c r="RD357" s="92">
        <v>0</v>
      </c>
      <c r="RE357" s="92">
        <v>0</v>
      </c>
      <c r="RF357" s="92">
        <v>0</v>
      </c>
      <c r="RG357" s="92">
        <v>0</v>
      </c>
      <c r="RH357" s="92">
        <v>0</v>
      </c>
      <c r="RI357" s="92">
        <v>0</v>
      </c>
      <c r="RJ357" s="92">
        <v>0</v>
      </c>
      <c r="RK357" s="92">
        <v>0</v>
      </c>
      <c r="RL357" s="92">
        <v>0</v>
      </c>
      <c r="RM357" s="92">
        <v>0</v>
      </c>
      <c r="RN357" s="92">
        <v>0</v>
      </c>
      <c r="RO357" s="92">
        <v>0</v>
      </c>
      <c r="RP357" s="92">
        <v>0</v>
      </c>
      <c r="RQ357" s="92">
        <v>0</v>
      </c>
      <c r="RR357" s="92">
        <v>0</v>
      </c>
      <c r="RS357" s="92">
        <v>0</v>
      </c>
      <c r="RT357" s="92">
        <v>0</v>
      </c>
      <c r="RU357" s="92">
        <v>0</v>
      </c>
      <c r="RV357" s="92">
        <v>0</v>
      </c>
      <c r="RW357" s="92">
        <v>0</v>
      </c>
      <c r="RX357" s="92">
        <v>0</v>
      </c>
      <c r="RY357" s="92">
        <v>0</v>
      </c>
      <c r="RZ357" s="92">
        <v>0</v>
      </c>
      <c r="SA357" s="92">
        <v>0</v>
      </c>
      <c r="SB357" s="92">
        <v>0</v>
      </c>
      <c r="SC357" s="92">
        <v>0</v>
      </c>
      <c r="SD357" s="92">
        <v>0</v>
      </c>
      <c r="SE357" s="92">
        <v>0</v>
      </c>
      <c r="SF357" s="92">
        <v>0</v>
      </c>
      <c r="SG357" s="92">
        <v>0</v>
      </c>
      <c r="SH357" s="92">
        <v>0</v>
      </c>
      <c r="SI357" s="92">
        <v>0</v>
      </c>
      <c r="SJ357" s="92">
        <v>0</v>
      </c>
      <c r="SK357" s="92">
        <v>0</v>
      </c>
      <c r="SL357" s="92">
        <v>0</v>
      </c>
      <c r="SM357" s="92">
        <v>0</v>
      </c>
      <c r="SN357" s="92">
        <v>0</v>
      </c>
      <c r="SO357" s="92">
        <v>0</v>
      </c>
      <c r="SP357" s="92">
        <v>0</v>
      </c>
      <c r="SQ357" s="92">
        <v>0</v>
      </c>
      <c r="SR357" s="92">
        <v>0</v>
      </c>
      <c r="SS357" s="92">
        <v>0</v>
      </c>
      <c r="ST357" s="92">
        <v>0</v>
      </c>
      <c r="SU357" s="92">
        <v>0</v>
      </c>
      <c r="SV357" s="92">
        <v>0</v>
      </c>
      <c r="SW357" s="92">
        <v>0</v>
      </c>
      <c r="SX357" s="92">
        <v>0</v>
      </c>
      <c r="SY357" s="92">
        <v>0</v>
      </c>
      <c r="SZ357" s="92">
        <v>0</v>
      </c>
      <c r="TA357" s="92">
        <v>0</v>
      </c>
      <c r="TB357" s="92">
        <v>0</v>
      </c>
      <c r="TC357" s="92">
        <v>5.4</v>
      </c>
      <c r="TD357" s="92">
        <v>0</v>
      </c>
      <c r="TE357" s="92">
        <v>0</v>
      </c>
      <c r="TF357" s="92">
        <v>0</v>
      </c>
      <c r="TG357" s="92">
        <v>0</v>
      </c>
      <c r="TH357" s="92">
        <v>0</v>
      </c>
      <c r="TI357" s="92">
        <v>0</v>
      </c>
      <c r="TJ357" s="92">
        <v>0</v>
      </c>
      <c r="TK357" s="92">
        <v>0</v>
      </c>
      <c r="TL357" s="92">
        <v>0</v>
      </c>
      <c r="TM357" s="92">
        <v>0</v>
      </c>
      <c r="TN357" s="92">
        <v>0</v>
      </c>
      <c r="TO357" s="92">
        <v>0</v>
      </c>
      <c r="TP357" s="92">
        <v>0</v>
      </c>
      <c r="TQ357" s="92">
        <v>-156791045.21599999</v>
      </c>
      <c r="TR357" s="92">
        <v>0</v>
      </c>
      <c r="TS357" s="92">
        <v>0</v>
      </c>
      <c r="TT357" s="92">
        <v>0</v>
      </c>
      <c r="TU357" s="92">
        <v>0</v>
      </c>
      <c r="TV357" s="92">
        <v>0</v>
      </c>
      <c r="TW357" s="92">
        <v>0</v>
      </c>
      <c r="TX357" s="92">
        <v>0</v>
      </c>
      <c r="TY357" s="92">
        <v>0</v>
      </c>
      <c r="TZ357" s="92">
        <v>0</v>
      </c>
      <c r="UA357" s="92">
        <v>0</v>
      </c>
      <c r="UB357" s="92">
        <v>0</v>
      </c>
      <c r="UC357" s="92">
        <v>0</v>
      </c>
      <c r="UD357" s="92">
        <v>0</v>
      </c>
      <c r="UE357" s="92">
        <v>0</v>
      </c>
      <c r="UF357" s="92">
        <v>0</v>
      </c>
      <c r="UG357" s="92">
        <v>0</v>
      </c>
      <c r="UH357" s="92">
        <v>0</v>
      </c>
      <c r="UI357" s="92">
        <v>0</v>
      </c>
      <c r="UJ357" s="92">
        <v>0</v>
      </c>
      <c r="UK357" s="92">
        <v>0</v>
      </c>
      <c r="UL357" s="92">
        <v>0</v>
      </c>
      <c r="UM357" s="92">
        <v>0</v>
      </c>
      <c r="UN357" s="92">
        <v>0</v>
      </c>
      <c r="UO357" s="92">
        <v>0</v>
      </c>
      <c r="UP357" s="92">
        <v>0</v>
      </c>
      <c r="UQ357" s="92">
        <v>0</v>
      </c>
      <c r="UR357" s="92">
        <v>0</v>
      </c>
      <c r="US357" s="92">
        <v>0</v>
      </c>
      <c r="UT357" s="92">
        <v>0</v>
      </c>
      <c r="UU357" s="92">
        <v>0</v>
      </c>
      <c r="UV357" s="92">
        <v>0</v>
      </c>
      <c r="UW357" s="92">
        <v>0</v>
      </c>
      <c r="UX357" s="92">
        <v>0</v>
      </c>
      <c r="UY357" s="92">
        <v>0</v>
      </c>
      <c r="UZ357" s="92">
        <v>0</v>
      </c>
      <c r="VA357" s="92">
        <v>0</v>
      </c>
      <c r="VB357" s="92">
        <v>0</v>
      </c>
      <c r="VC357" s="92">
        <v>0</v>
      </c>
      <c r="VD357" s="92">
        <v>0</v>
      </c>
      <c r="VE357" s="92">
        <v>0</v>
      </c>
      <c r="VF357" s="92">
        <v>0</v>
      </c>
      <c r="VG357" s="92">
        <v>0</v>
      </c>
      <c r="VH357" s="92">
        <v>0</v>
      </c>
      <c r="VI357" s="92">
        <v>0</v>
      </c>
      <c r="VJ357" s="92">
        <v>0</v>
      </c>
      <c r="VK357" s="92">
        <v>0</v>
      </c>
      <c r="VL357" s="92">
        <v>0</v>
      </c>
      <c r="VM357" s="92">
        <v>0</v>
      </c>
      <c r="VN357" s="92">
        <v>0</v>
      </c>
      <c r="VO357" s="92">
        <v>0</v>
      </c>
      <c r="VP357" s="92">
        <v>0</v>
      </c>
      <c r="VQ357" s="92">
        <v>0</v>
      </c>
      <c r="VR357" s="92">
        <v>0</v>
      </c>
      <c r="VS357" s="92">
        <v>0</v>
      </c>
      <c r="VT357" s="92">
        <v>0</v>
      </c>
      <c r="VU357" s="92">
        <v>0</v>
      </c>
      <c r="VV357" s="92">
        <v>0</v>
      </c>
      <c r="VW357" s="92">
        <v>0</v>
      </c>
      <c r="VX357" s="92">
        <v>0</v>
      </c>
      <c r="VY357" s="92">
        <v>0</v>
      </c>
      <c r="VZ357" s="92">
        <v>0</v>
      </c>
      <c r="WA357" s="92">
        <v>0</v>
      </c>
      <c r="WB357" s="92">
        <v>0</v>
      </c>
      <c r="WC357" s="92">
        <v>0</v>
      </c>
    </row>
    <row r="358" spans="2:601" ht="13.5" customHeight="1">
      <c r="B358" s="851" t="s">
        <v>3006</v>
      </c>
      <c r="C358" s="92">
        <v>0</v>
      </c>
      <c r="D358" s="92">
        <v>206751.33799999999</v>
      </c>
      <c r="E358" s="92">
        <v>-764.95853699999998</v>
      </c>
      <c r="F358" s="92">
        <v>11476.4432</v>
      </c>
      <c r="G358" s="92">
        <v>0</v>
      </c>
      <c r="H358" s="92">
        <v>0</v>
      </c>
      <c r="I358" s="92">
        <v>0</v>
      </c>
      <c r="J358" s="92">
        <v>0</v>
      </c>
      <c r="K358" s="92">
        <v>0</v>
      </c>
      <c r="L358" s="92">
        <v>0</v>
      </c>
      <c r="M358" s="92">
        <v>0</v>
      </c>
      <c r="N358" s="92">
        <v>0</v>
      </c>
      <c r="O358" s="92">
        <v>0</v>
      </c>
      <c r="P358" s="92">
        <v>0</v>
      </c>
      <c r="Q358" s="92">
        <v>0</v>
      </c>
      <c r="R358" s="92">
        <v>0</v>
      </c>
      <c r="S358" s="92">
        <v>0</v>
      </c>
      <c r="T358" s="92">
        <v>0</v>
      </c>
      <c r="U358" s="92">
        <v>0</v>
      </c>
      <c r="V358" s="92">
        <v>0</v>
      </c>
      <c r="W358" s="92">
        <v>0</v>
      </c>
      <c r="X358" s="92">
        <v>0</v>
      </c>
      <c r="Y358" s="92">
        <v>0</v>
      </c>
      <c r="Z358" s="92">
        <v>0</v>
      </c>
      <c r="AA358" s="92">
        <v>0</v>
      </c>
      <c r="AB358" s="92">
        <v>0</v>
      </c>
      <c r="AC358" s="92">
        <v>0</v>
      </c>
      <c r="AD358" s="92">
        <v>0</v>
      </c>
      <c r="AE358" s="92">
        <v>0</v>
      </c>
      <c r="AF358" s="92">
        <v>0</v>
      </c>
      <c r="AG358" s="92">
        <v>0</v>
      </c>
      <c r="AH358" s="92">
        <v>0</v>
      </c>
      <c r="AI358" s="92">
        <v>0</v>
      </c>
      <c r="AJ358" s="92">
        <v>0</v>
      </c>
      <c r="AK358" s="92">
        <v>0</v>
      </c>
      <c r="AL358" s="92">
        <v>0</v>
      </c>
      <c r="AM358" s="92">
        <v>0</v>
      </c>
      <c r="AN358" s="92">
        <v>0</v>
      </c>
      <c r="AO358" s="92">
        <v>0</v>
      </c>
      <c r="AP358" s="92">
        <v>0</v>
      </c>
      <c r="AQ358" s="92">
        <v>0</v>
      </c>
      <c r="AR358" s="92">
        <v>0</v>
      </c>
      <c r="AS358" s="92">
        <v>0</v>
      </c>
      <c r="AT358" s="92">
        <v>0</v>
      </c>
      <c r="AU358" s="92">
        <v>0</v>
      </c>
      <c r="AV358" s="92">
        <v>0</v>
      </c>
      <c r="AW358" s="92">
        <v>0</v>
      </c>
      <c r="AX358" s="92">
        <v>0</v>
      </c>
      <c r="AY358" s="92">
        <v>0</v>
      </c>
      <c r="AZ358" s="92">
        <v>0</v>
      </c>
      <c r="BA358" s="92">
        <v>0</v>
      </c>
      <c r="BB358" s="92">
        <v>0</v>
      </c>
      <c r="BC358" s="92">
        <v>0</v>
      </c>
      <c r="BD358" s="92">
        <v>0</v>
      </c>
      <c r="BE358" s="92">
        <v>0</v>
      </c>
      <c r="BF358" s="92">
        <v>0</v>
      </c>
      <c r="BG358" s="92">
        <v>0</v>
      </c>
      <c r="BH358" s="92">
        <v>0</v>
      </c>
      <c r="BI358" s="92">
        <v>0</v>
      </c>
      <c r="BJ358" s="92">
        <v>0</v>
      </c>
      <c r="BK358" s="92">
        <v>0</v>
      </c>
      <c r="BL358" s="92">
        <v>0</v>
      </c>
      <c r="BM358" s="92">
        <v>0</v>
      </c>
      <c r="BN358" s="92">
        <v>0</v>
      </c>
      <c r="BO358" s="92">
        <v>0</v>
      </c>
      <c r="BP358" s="92">
        <v>1</v>
      </c>
      <c r="BQ358" s="92">
        <v>0</v>
      </c>
      <c r="BR358" s="92">
        <v>0</v>
      </c>
      <c r="BS358" s="92">
        <v>0</v>
      </c>
      <c r="BT358" s="92">
        <v>0</v>
      </c>
      <c r="BU358" s="92">
        <v>0</v>
      </c>
      <c r="BV358" s="92">
        <v>0</v>
      </c>
      <c r="BW358" s="92">
        <v>0</v>
      </c>
      <c r="BX358" s="92">
        <v>0</v>
      </c>
      <c r="BY358" s="92">
        <v>0</v>
      </c>
      <c r="BZ358" s="92">
        <v>0</v>
      </c>
      <c r="CA358" s="92">
        <v>0</v>
      </c>
      <c r="CB358" s="92">
        <v>0</v>
      </c>
      <c r="CC358" s="92">
        <v>0</v>
      </c>
      <c r="CD358" s="92">
        <v>0</v>
      </c>
      <c r="CE358" s="92">
        <v>0</v>
      </c>
      <c r="CF358" s="92">
        <v>0</v>
      </c>
      <c r="CG358" s="92">
        <v>0</v>
      </c>
      <c r="CH358" s="92">
        <v>0</v>
      </c>
      <c r="CI358" s="92">
        <v>0</v>
      </c>
      <c r="CJ358" s="92">
        <v>0</v>
      </c>
      <c r="CK358" s="92">
        <v>0</v>
      </c>
      <c r="CL358" s="92">
        <v>0</v>
      </c>
      <c r="CM358" s="92">
        <v>0</v>
      </c>
      <c r="CN358" s="92">
        <v>0</v>
      </c>
      <c r="CO358" s="92">
        <v>0</v>
      </c>
      <c r="CP358" s="92">
        <v>0</v>
      </c>
      <c r="CQ358" s="92">
        <v>0</v>
      </c>
      <c r="CR358" s="92">
        <v>0</v>
      </c>
      <c r="CS358" s="92">
        <v>0</v>
      </c>
      <c r="CT358" s="92">
        <v>0</v>
      </c>
      <c r="CU358" s="92">
        <v>0</v>
      </c>
      <c r="CV358" s="92">
        <v>0</v>
      </c>
      <c r="CW358" s="92">
        <v>0</v>
      </c>
      <c r="CX358" s="92">
        <v>0</v>
      </c>
      <c r="CY358" s="92">
        <v>0</v>
      </c>
      <c r="CZ358" s="92">
        <v>0</v>
      </c>
      <c r="DA358" s="92">
        <v>0</v>
      </c>
      <c r="DB358" s="92">
        <v>0</v>
      </c>
      <c r="DC358" s="92">
        <v>0</v>
      </c>
      <c r="DD358" s="92">
        <v>0</v>
      </c>
      <c r="DE358" s="92">
        <v>0</v>
      </c>
      <c r="DF358" s="92">
        <v>0</v>
      </c>
      <c r="DG358" s="92">
        <v>0</v>
      </c>
      <c r="DH358" s="92">
        <v>0</v>
      </c>
      <c r="DI358" s="92">
        <v>0</v>
      </c>
      <c r="DJ358" s="92">
        <v>0</v>
      </c>
      <c r="DK358" s="92">
        <v>0</v>
      </c>
      <c r="DL358" s="92">
        <v>0</v>
      </c>
      <c r="DM358" s="92">
        <v>0</v>
      </c>
      <c r="DN358" s="92">
        <v>0</v>
      </c>
      <c r="DO358" s="92">
        <v>0</v>
      </c>
      <c r="DP358" s="92">
        <v>0</v>
      </c>
      <c r="DQ358" s="92">
        <v>0</v>
      </c>
      <c r="DR358" s="92">
        <v>0</v>
      </c>
      <c r="DS358" s="92">
        <v>0</v>
      </c>
      <c r="DT358" s="92">
        <v>0</v>
      </c>
      <c r="DU358" s="92">
        <v>0</v>
      </c>
      <c r="DV358" s="92">
        <v>0</v>
      </c>
      <c r="DW358" s="92">
        <v>0</v>
      </c>
      <c r="DX358" s="92">
        <v>0</v>
      </c>
      <c r="DY358" s="92">
        <v>0</v>
      </c>
      <c r="DZ358" s="92">
        <v>206751.33799999999</v>
      </c>
      <c r="EA358" s="92">
        <v>0</v>
      </c>
      <c r="EB358" s="92">
        <v>0</v>
      </c>
      <c r="EC358" s="92">
        <v>0</v>
      </c>
      <c r="ED358" s="92">
        <v>0</v>
      </c>
      <c r="EE358" s="92">
        <v>0</v>
      </c>
      <c r="EF358" s="92">
        <v>0</v>
      </c>
      <c r="EG358" s="92">
        <v>0</v>
      </c>
      <c r="EH358" s="92">
        <v>0</v>
      </c>
      <c r="EI358" s="92">
        <v>0</v>
      </c>
      <c r="EJ358" s="92">
        <v>0</v>
      </c>
      <c r="EK358" s="92">
        <v>0</v>
      </c>
      <c r="EL358" s="92">
        <v>0</v>
      </c>
      <c r="EM358" s="92">
        <v>0</v>
      </c>
      <c r="EN358" s="92">
        <v>0</v>
      </c>
      <c r="EO358" s="92">
        <v>0</v>
      </c>
      <c r="EP358" s="92">
        <v>0</v>
      </c>
      <c r="EQ358" s="92">
        <v>0</v>
      </c>
      <c r="ER358" s="92">
        <v>0</v>
      </c>
      <c r="ES358" s="92">
        <v>0</v>
      </c>
      <c r="ET358" s="92">
        <v>0</v>
      </c>
      <c r="EU358" s="92">
        <v>0</v>
      </c>
      <c r="EV358" s="92">
        <v>0</v>
      </c>
      <c r="EW358" s="92">
        <v>0</v>
      </c>
      <c r="EX358" s="92">
        <v>0</v>
      </c>
      <c r="EY358" s="92">
        <v>0</v>
      </c>
      <c r="EZ358" s="92">
        <v>0</v>
      </c>
      <c r="FA358" s="92">
        <v>0</v>
      </c>
      <c r="FB358" s="92">
        <v>0</v>
      </c>
      <c r="FC358" s="92">
        <v>0</v>
      </c>
      <c r="FD358" s="92">
        <v>0</v>
      </c>
      <c r="FE358" s="92">
        <v>0</v>
      </c>
      <c r="FF358" s="92">
        <v>0</v>
      </c>
      <c r="FG358" s="92">
        <v>0</v>
      </c>
      <c r="FH358" s="92">
        <v>0</v>
      </c>
      <c r="FI358" s="92">
        <v>0</v>
      </c>
      <c r="FJ358" s="92">
        <v>0</v>
      </c>
      <c r="FK358" s="92">
        <v>0</v>
      </c>
      <c r="FL358" s="92">
        <v>0</v>
      </c>
      <c r="FM358" s="92">
        <v>0</v>
      </c>
      <c r="FN358" s="92">
        <v>0</v>
      </c>
      <c r="FO358" s="92">
        <v>0</v>
      </c>
      <c r="FP358" s="92">
        <v>0</v>
      </c>
      <c r="FQ358" s="92">
        <v>0</v>
      </c>
      <c r="FR358" s="92">
        <v>0</v>
      </c>
      <c r="FS358" s="92">
        <v>0</v>
      </c>
      <c r="FT358" s="92">
        <v>0</v>
      </c>
      <c r="FU358" s="92">
        <v>0</v>
      </c>
      <c r="FV358" s="92">
        <v>0</v>
      </c>
      <c r="FW358" s="92">
        <v>0</v>
      </c>
      <c r="FX358" s="92">
        <v>0</v>
      </c>
      <c r="FY358" s="92">
        <v>0</v>
      </c>
      <c r="FZ358" s="92">
        <v>0</v>
      </c>
      <c r="GA358" s="92">
        <v>0</v>
      </c>
      <c r="GB358" s="92">
        <v>0</v>
      </c>
      <c r="GC358" s="92">
        <v>0</v>
      </c>
      <c r="GD358" s="92">
        <v>0</v>
      </c>
      <c r="GE358" s="92">
        <v>0</v>
      </c>
      <c r="GF358" s="92">
        <v>0</v>
      </c>
      <c r="GG358" s="92">
        <v>0</v>
      </c>
      <c r="GH358" s="92">
        <v>0</v>
      </c>
      <c r="GI358" s="92">
        <v>0</v>
      </c>
      <c r="GJ358" s="92">
        <v>1</v>
      </c>
      <c r="GK358" s="92">
        <v>0</v>
      </c>
      <c r="GL358" s="92">
        <v>0</v>
      </c>
      <c r="GM358" s="92">
        <v>0</v>
      </c>
      <c r="GN358" s="92">
        <v>0</v>
      </c>
      <c r="GO358" s="92">
        <v>0</v>
      </c>
      <c r="GP358" s="92">
        <v>0</v>
      </c>
      <c r="GQ358" s="92">
        <v>0</v>
      </c>
      <c r="GR358" s="92">
        <v>0</v>
      </c>
      <c r="GS358" s="92">
        <v>0</v>
      </c>
      <c r="GT358" s="92">
        <v>0</v>
      </c>
      <c r="GU358" s="92">
        <v>0</v>
      </c>
      <c r="GV358" s="92">
        <v>0</v>
      </c>
      <c r="GW358" s="92">
        <v>0</v>
      </c>
      <c r="GX358" s="92">
        <v>0</v>
      </c>
      <c r="GY358" s="92">
        <v>0</v>
      </c>
      <c r="GZ358" s="92">
        <v>0</v>
      </c>
      <c r="HA358" s="92">
        <v>0</v>
      </c>
      <c r="HB358" s="92">
        <v>0</v>
      </c>
      <c r="HC358" s="92">
        <v>0</v>
      </c>
      <c r="HD358" s="92">
        <v>0</v>
      </c>
      <c r="HE358" s="92">
        <v>0</v>
      </c>
      <c r="HF358" s="92">
        <v>0</v>
      </c>
      <c r="HG358" s="92">
        <v>0</v>
      </c>
      <c r="HH358" s="92">
        <v>0</v>
      </c>
      <c r="HI358" s="92">
        <v>0</v>
      </c>
      <c r="HJ358" s="92">
        <v>0</v>
      </c>
      <c r="HK358" s="92">
        <v>0</v>
      </c>
      <c r="HL358" s="92">
        <v>0</v>
      </c>
      <c r="HM358" s="92">
        <v>0</v>
      </c>
      <c r="HN358" s="92">
        <v>0</v>
      </c>
      <c r="HO358" s="92">
        <v>0</v>
      </c>
      <c r="HP358" s="92">
        <v>0</v>
      </c>
      <c r="HQ358" s="92">
        <v>0</v>
      </c>
      <c r="HR358" s="92">
        <v>0</v>
      </c>
      <c r="HS358" s="92">
        <v>0</v>
      </c>
      <c r="HT358" s="92">
        <v>0</v>
      </c>
      <c r="HU358" s="92">
        <v>0</v>
      </c>
      <c r="HV358" s="92">
        <v>0</v>
      </c>
      <c r="HW358" s="92">
        <v>0</v>
      </c>
      <c r="HX358" s="92">
        <v>0</v>
      </c>
      <c r="HY358" s="92">
        <v>0</v>
      </c>
      <c r="HZ358" s="92">
        <v>0</v>
      </c>
      <c r="IA358" s="92">
        <v>0</v>
      </c>
      <c r="IB358" s="92">
        <v>0</v>
      </c>
      <c r="IC358" s="92">
        <v>0</v>
      </c>
      <c r="ID358" s="92">
        <v>0</v>
      </c>
      <c r="IE358" s="92">
        <v>0</v>
      </c>
      <c r="IF358" s="92">
        <v>0</v>
      </c>
      <c r="IG358" s="92">
        <v>0</v>
      </c>
      <c r="IH358" s="92">
        <v>0</v>
      </c>
      <c r="II358" s="92">
        <v>0</v>
      </c>
      <c r="IJ358" s="92">
        <v>0</v>
      </c>
      <c r="IK358" s="92">
        <v>0</v>
      </c>
      <c r="IL358" s="92">
        <v>0</v>
      </c>
      <c r="IM358" s="92">
        <v>0</v>
      </c>
      <c r="IN358" s="92">
        <v>0</v>
      </c>
      <c r="IO358" s="92">
        <v>0</v>
      </c>
      <c r="IP358" s="92">
        <v>0</v>
      </c>
      <c r="IQ358" s="92">
        <v>0</v>
      </c>
      <c r="IR358" s="92">
        <v>0</v>
      </c>
      <c r="IS358" s="92">
        <v>0</v>
      </c>
      <c r="IT358" s="92">
        <v>11476.4432</v>
      </c>
      <c r="IU358" s="92">
        <v>206751.33799999999</v>
      </c>
      <c r="IV358" s="92">
        <v>3637.0945999999999</v>
      </c>
      <c r="IW358" s="92">
        <v>114.47256899999999</v>
      </c>
      <c r="IX358" s="92">
        <v>5.22068946</v>
      </c>
      <c r="IY358" s="92">
        <v>0</v>
      </c>
      <c r="IZ358" s="92">
        <v>1</v>
      </c>
      <c r="JA358" s="92">
        <v>0</v>
      </c>
      <c r="JB358" s="92">
        <v>-66654.670100000003</v>
      </c>
      <c r="JC358" s="92">
        <v>-3699.8964299999998</v>
      </c>
      <c r="JD358" s="92">
        <v>-764.95853699999998</v>
      </c>
      <c r="JE358" s="92">
        <v>-34.257084399999997</v>
      </c>
      <c r="JF358" s="92">
        <v>-1.90155714</v>
      </c>
      <c r="JG358" s="92">
        <v>5.2589793400000001E-2</v>
      </c>
      <c r="JH358" s="92">
        <v>0.94741985299999998</v>
      </c>
      <c r="JI358" s="92">
        <v>18.015280000000001</v>
      </c>
      <c r="JJ358" s="92">
        <v>3452.49667</v>
      </c>
      <c r="JK358" s="92">
        <v>0</v>
      </c>
      <c r="JL358" s="92">
        <v>0</v>
      </c>
      <c r="JM358" s="92">
        <v>0</v>
      </c>
      <c r="JN358" s="92">
        <v>0</v>
      </c>
      <c r="JO358" s="92">
        <v>0</v>
      </c>
      <c r="JP358" s="92">
        <v>0</v>
      </c>
      <c r="JQ358" s="92">
        <v>0</v>
      </c>
      <c r="JR358" s="92">
        <v>0</v>
      </c>
      <c r="JS358" s="92">
        <v>0</v>
      </c>
      <c r="JT358" s="92">
        <v>0</v>
      </c>
      <c r="JU358" s="92">
        <v>0</v>
      </c>
      <c r="JV358" s="92">
        <v>0</v>
      </c>
      <c r="JW358" s="92">
        <v>0</v>
      </c>
      <c r="JX358" s="92">
        <v>0</v>
      </c>
      <c r="JY358" s="92">
        <v>0</v>
      </c>
      <c r="JZ358" s="92">
        <v>0</v>
      </c>
      <c r="KA358" s="92">
        <v>0</v>
      </c>
      <c r="KB358" s="92">
        <v>0</v>
      </c>
      <c r="KC358" s="92">
        <v>0</v>
      </c>
      <c r="KD358" s="92">
        <v>0</v>
      </c>
      <c r="KE358" s="92">
        <v>0</v>
      </c>
      <c r="KF358" s="92">
        <v>0</v>
      </c>
      <c r="KG358" s="92">
        <v>0</v>
      </c>
      <c r="KH358" s="92">
        <v>0</v>
      </c>
      <c r="KI358" s="92">
        <v>0</v>
      </c>
      <c r="KJ358" s="92">
        <v>0</v>
      </c>
      <c r="KK358" s="92">
        <v>0</v>
      </c>
      <c r="KL358" s="92">
        <v>0</v>
      </c>
      <c r="KM358" s="92">
        <v>0</v>
      </c>
      <c r="KN358" s="92">
        <v>0</v>
      </c>
      <c r="KO358" s="92">
        <v>0</v>
      </c>
      <c r="KP358" s="92">
        <v>0</v>
      </c>
      <c r="KQ358" s="92">
        <v>0</v>
      </c>
      <c r="KR358" s="92">
        <v>0</v>
      </c>
      <c r="KS358" s="92">
        <v>0</v>
      </c>
      <c r="KT358" s="92">
        <v>0</v>
      </c>
      <c r="KU358" s="92">
        <v>0</v>
      </c>
      <c r="KV358" s="92">
        <v>0</v>
      </c>
      <c r="KW358" s="92">
        <v>0</v>
      </c>
      <c r="KX358" s="92">
        <v>0</v>
      </c>
      <c r="KY358" s="92">
        <v>0</v>
      </c>
      <c r="KZ358" s="92">
        <v>0</v>
      </c>
      <c r="LA358" s="92">
        <v>0</v>
      </c>
      <c r="LB358" s="92">
        <v>0</v>
      </c>
      <c r="LC358" s="92">
        <v>0</v>
      </c>
      <c r="LD358" s="92">
        <v>0</v>
      </c>
      <c r="LE358" s="92">
        <v>0</v>
      </c>
      <c r="LF358" s="92">
        <v>0</v>
      </c>
      <c r="LG358" s="92">
        <v>0</v>
      </c>
      <c r="LH358" s="92">
        <v>0</v>
      </c>
      <c r="LI358" s="92">
        <v>0</v>
      </c>
      <c r="LJ358" s="92">
        <v>0</v>
      </c>
      <c r="LK358" s="92">
        <v>0</v>
      </c>
      <c r="LL358" s="92">
        <v>0</v>
      </c>
      <c r="LM358" s="92">
        <v>0</v>
      </c>
      <c r="LN358" s="92">
        <v>0</v>
      </c>
      <c r="LO358" s="92">
        <v>0</v>
      </c>
      <c r="LP358" s="92">
        <v>0</v>
      </c>
      <c r="LQ358" s="92">
        <v>0</v>
      </c>
      <c r="LR358" s="92">
        <v>0</v>
      </c>
      <c r="LS358" s="92">
        <v>0</v>
      </c>
      <c r="LT358" s="92">
        <v>0</v>
      </c>
      <c r="LU358" s="92">
        <v>0</v>
      </c>
      <c r="LV358" s="92">
        <v>0</v>
      </c>
      <c r="LW358" s="92">
        <v>0</v>
      </c>
      <c r="LX358" s="92">
        <v>0</v>
      </c>
      <c r="LY358" s="92">
        <v>0</v>
      </c>
      <c r="LZ358" s="92">
        <v>0</v>
      </c>
      <c r="MA358" s="92">
        <v>0</v>
      </c>
      <c r="MB358" s="92">
        <v>0</v>
      </c>
      <c r="MC358" s="92">
        <v>0</v>
      </c>
      <c r="MD358" s="92">
        <v>0</v>
      </c>
      <c r="ME358" s="92">
        <v>0</v>
      </c>
      <c r="MF358" s="92">
        <v>0</v>
      </c>
      <c r="MG358" s="92">
        <v>0</v>
      </c>
      <c r="MH358" s="92">
        <v>0</v>
      </c>
      <c r="MI358" s="92">
        <v>0</v>
      </c>
      <c r="MJ358" s="92">
        <v>0</v>
      </c>
      <c r="MK358" s="92">
        <v>0</v>
      </c>
      <c r="ML358" s="92">
        <v>0</v>
      </c>
      <c r="MM358" s="92">
        <v>0</v>
      </c>
      <c r="MN358" s="92">
        <v>0</v>
      </c>
      <c r="MO358" s="92">
        <v>0</v>
      </c>
      <c r="MP358" s="92">
        <v>0</v>
      </c>
      <c r="MQ358" s="92">
        <v>0</v>
      </c>
      <c r="MR358" s="92">
        <v>0</v>
      </c>
      <c r="MS358" s="92">
        <v>0</v>
      </c>
      <c r="MT358" s="92">
        <v>0</v>
      </c>
      <c r="MU358" s="92">
        <v>0</v>
      </c>
      <c r="MV358" s="92">
        <v>0</v>
      </c>
      <c r="MW358" s="92">
        <v>0</v>
      </c>
      <c r="MX358" s="92">
        <v>0</v>
      </c>
      <c r="MY358" s="92">
        <v>0</v>
      </c>
      <c r="MZ358" s="92">
        <v>0</v>
      </c>
      <c r="NA358" s="92">
        <v>0</v>
      </c>
      <c r="NB358" s="92">
        <v>0</v>
      </c>
      <c r="NC358" s="92">
        <v>0</v>
      </c>
      <c r="ND358" s="92">
        <v>0</v>
      </c>
      <c r="NE358" s="92">
        <v>0</v>
      </c>
      <c r="NF358" s="92">
        <v>0</v>
      </c>
      <c r="NG358" s="92">
        <v>0</v>
      </c>
      <c r="NH358" s="92">
        <v>0</v>
      </c>
      <c r="NI358" s="92">
        <v>0</v>
      </c>
      <c r="NJ358" s="92">
        <v>0</v>
      </c>
      <c r="NK358" s="92">
        <v>0</v>
      </c>
      <c r="NL358" s="92">
        <v>0</v>
      </c>
      <c r="NM358" s="92">
        <v>0</v>
      </c>
      <c r="NN358" s="92">
        <v>0</v>
      </c>
      <c r="NO358" s="92">
        <v>0</v>
      </c>
      <c r="NP358" s="92">
        <v>0</v>
      </c>
      <c r="NQ358" s="92">
        <v>0</v>
      </c>
      <c r="NR358" s="92">
        <v>0</v>
      </c>
      <c r="NS358" s="92">
        <v>0</v>
      </c>
      <c r="NT358" s="92">
        <v>0</v>
      </c>
      <c r="NU358" s="92">
        <v>0</v>
      </c>
      <c r="NV358" s="92">
        <v>0</v>
      </c>
      <c r="NW358" s="92">
        <v>0</v>
      </c>
      <c r="NX358" s="92">
        <v>0</v>
      </c>
      <c r="NY358" s="92">
        <v>0</v>
      </c>
      <c r="NZ358" s="92">
        <v>0</v>
      </c>
      <c r="OA358" s="92">
        <v>0</v>
      </c>
      <c r="OB358" s="92">
        <v>0</v>
      </c>
      <c r="OC358" s="92">
        <v>0</v>
      </c>
      <c r="OD358" s="92">
        <v>0</v>
      </c>
      <c r="OE358" s="92">
        <v>0</v>
      </c>
      <c r="OF358" s="92">
        <v>0</v>
      </c>
      <c r="OG358" s="92">
        <v>0</v>
      </c>
      <c r="OH358" s="92">
        <v>0</v>
      </c>
      <c r="OI358" s="92">
        <v>0</v>
      </c>
      <c r="OJ358" s="92">
        <v>0</v>
      </c>
      <c r="OK358" s="92">
        <v>0</v>
      </c>
      <c r="OL358" s="92">
        <v>0</v>
      </c>
      <c r="OM358" s="92">
        <v>0</v>
      </c>
      <c r="ON358" s="92">
        <v>0</v>
      </c>
      <c r="OO358" s="92">
        <v>0</v>
      </c>
      <c r="OP358" s="92">
        <v>0</v>
      </c>
      <c r="OQ358" s="92">
        <v>0</v>
      </c>
      <c r="OR358" s="92">
        <v>0</v>
      </c>
      <c r="OS358" s="92">
        <v>0</v>
      </c>
      <c r="OT358" s="92">
        <v>0</v>
      </c>
      <c r="OU358" s="92">
        <v>0</v>
      </c>
      <c r="OV358" s="92">
        <v>0</v>
      </c>
      <c r="OW358" s="92">
        <v>0</v>
      </c>
      <c r="OX358" s="92">
        <v>0</v>
      </c>
      <c r="OY358" s="92">
        <v>0</v>
      </c>
      <c r="OZ358" s="92">
        <v>0</v>
      </c>
      <c r="PA358" s="92">
        <v>0</v>
      </c>
      <c r="PB358" s="92">
        <v>0</v>
      </c>
      <c r="PC358" s="92">
        <v>0</v>
      </c>
      <c r="PD358" s="92">
        <v>0</v>
      </c>
      <c r="PE358" s="92">
        <v>0</v>
      </c>
      <c r="PF358" s="92">
        <v>0</v>
      </c>
      <c r="PG358" s="92">
        <v>0</v>
      </c>
      <c r="PH358" s="92">
        <v>0</v>
      </c>
      <c r="PI358" s="92">
        <v>0</v>
      </c>
      <c r="PJ358" s="92">
        <v>0</v>
      </c>
      <c r="PK358" s="92">
        <v>0</v>
      </c>
      <c r="PL358" s="92">
        <v>0</v>
      </c>
      <c r="PM358" s="92">
        <v>0</v>
      </c>
      <c r="PN358" s="92">
        <v>0</v>
      </c>
      <c r="PO358" s="92">
        <v>0</v>
      </c>
      <c r="PP358" s="92">
        <v>0</v>
      </c>
      <c r="PQ358" s="92">
        <v>0</v>
      </c>
      <c r="PR358" s="92">
        <v>0</v>
      </c>
      <c r="PS358" s="92">
        <v>0</v>
      </c>
      <c r="PT358" s="92">
        <v>0</v>
      </c>
      <c r="PU358" s="92">
        <v>0</v>
      </c>
      <c r="PV358" s="92">
        <v>0</v>
      </c>
      <c r="PW358" s="92">
        <v>0</v>
      </c>
      <c r="PX358" s="92">
        <v>0</v>
      </c>
      <c r="PY358" s="92">
        <v>0</v>
      </c>
      <c r="PZ358" s="92">
        <v>0</v>
      </c>
      <c r="QA358" s="92">
        <v>0</v>
      </c>
      <c r="QB358" s="92">
        <v>0</v>
      </c>
      <c r="QC358" s="92">
        <v>0</v>
      </c>
      <c r="QD358" s="92">
        <v>0</v>
      </c>
      <c r="QE358" s="92">
        <v>0</v>
      </c>
      <c r="QF358" s="92">
        <v>0</v>
      </c>
      <c r="QG358" s="92">
        <v>0</v>
      </c>
      <c r="QH358" s="92">
        <v>0</v>
      </c>
      <c r="QI358" s="92">
        <v>0</v>
      </c>
      <c r="QJ358" s="92">
        <v>0</v>
      </c>
      <c r="QK358" s="92">
        <v>0</v>
      </c>
      <c r="QL358" s="92">
        <v>0</v>
      </c>
      <c r="QM358" s="92">
        <v>0</v>
      </c>
      <c r="QN358" s="92">
        <v>0</v>
      </c>
      <c r="QO358" s="92">
        <v>0</v>
      </c>
      <c r="QP358" s="92">
        <v>0</v>
      </c>
      <c r="QQ358" s="92">
        <v>0</v>
      </c>
      <c r="QR358" s="92">
        <v>0</v>
      </c>
      <c r="QS358" s="92">
        <v>0</v>
      </c>
      <c r="QT358" s="92">
        <v>0</v>
      </c>
      <c r="QU358" s="92">
        <v>0</v>
      </c>
      <c r="QV358" s="92">
        <v>0</v>
      </c>
      <c r="QW358" s="92">
        <v>0</v>
      </c>
      <c r="QX358" s="92">
        <v>0</v>
      </c>
      <c r="QY358" s="92">
        <v>0</v>
      </c>
      <c r="QZ358" s="92">
        <v>0</v>
      </c>
      <c r="RA358" s="92">
        <v>0</v>
      </c>
      <c r="RB358" s="92">
        <v>0</v>
      </c>
      <c r="RC358" s="92">
        <v>0</v>
      </c>
      <c r="RD358" s="92">
        <v>0</v>
      </c>
      <c r="RE358" s="92">
        <v>0</v>
      </c>
      <c r="RF358" s="92">
        <v>0</v>
      </c>
      <c r="RG358" s="92">
        <v>0</v>
      </c>
      <c r="RH358" s="92">
        <v>0</v>
      </c>
      <c r="RI358" s="92">
        <v>0</v>
      </c>
      <c r="RJ358" s="92">
        <v>0</v>
      </c>
      <c r="RK358" s="92">
        <v>0</v>
      </c>
      <c r="RL358" s="92">
        <v>0</v>
      </c>
      <c r="RM358" s="92">
        <v>0</v>
      </c>
      <c r="RN358" s="92">
        <v>0</v>
      </c>
      <c r="RO358" s="92">
        <v>0</v>
      </c>
      <c r="RP358" s="92">
        <v>0</v>
      </c>
      <c r="RQ358" s="92">
        <v>0</v>
      </c>
      <c r="RR358" s="92">
        <v>0</v>
      </c>
      <c r="RS358" s="92">
        <v>0</v>
      </c>
      <c r="RT358" s="92">
        <v>0</v>
      </c>
      <c r="RU358" s="92">
        <v>0</v>
      </c>
      <c r="RV358" s="92">
        <v>0</v>
      </c>
      <c r="RW358" s="92">
        <v>0</v>
      </c>
      <c r="RX358" s="92">
        <v>0</v>
      </c>
      <c r="RY358" s="92">
        <v>0</v>
      </c>
      <c r="RZ358" s="92">
        <v>0</v>
      </c>
      <c r="SA358" s="92">
        <v>0</v>
      </c>
      <c r="SB358" s="92">
        <v>0</v>
      </c>
      <c r="SC358" s="92">
        <v>0</v>
      </c>
      <c r="SD358" s="92">
        <v>0</v>
      </c>
      <c r="SE358" s="92">
        <v>0</v>
      </c>
      <c r="SF358" s="92">
        <v>0</v>
      </c>
      <c r="SG358" s="92">
        <v>0</v>
      </c>
      <c r="SH358" s="92">
        <v>0</v>
      </c>
      <c r="SI358" s="92">
        <v>0</v>
      </c>
      <c r="SJ358" s="92">
        <v>0</v>
      </c>
      <c r="SK358" s="92">
        <v>0</v>
      </c>
      <c r="SL358" s="92">
        <v>0</v>
      </c>
      <c r="SM358" s="92">
        <v>0</v>
      </c>
      <c r="SN358" s="92">
        <v>0</v>
      </c>
      <c r="SO358" s="92">
        <v>0</v>
      </c>
      <c r="SP358" s="92">
        <v>0</v>
      </c>
      <c r="SQ358" s="92">
        <v>0</v>
      </c>
      <c r="SR358" s="92">
        <v>0</v>
      </c>
      <c r="SS358" s="92">
        <v>0</v>
      </c>
      <c r="ST358" s="92">
        <v>0</v>
      </c>
      <c r="SU358" s="92">
        <v>0</v>
      </c>
      <c r="SV358" s="92">
        <v>0</v>
      </c>
      <c r="SW358" s="92">
        <v>0</v>
      </c>
      <c r="SX358" s="92">
        <v>0</v>
      </c>
      <c r="SY358" s="92">
        <v>0</v>
      </c>
      <c r="SZ358" s="92">
        <v>0</v>
      </c>
      <c r="TA358" s="92">
        <v>0</v>
      </c>
      <c r="TB358" s="92">
        <v>0</v>
      </c>
      <c r="TC358" s="92">
        <v>5.22068946</v>
      </c>
      <c r="TD358" s="92">
        <v>0</v>
      </c>
      <c r="TE358" s="92">
        <v>0</v>
      </c>
      <c r="TF358" s="92">
        <v>0</v>
      </c>
      <c r="TG358" s="92">
        <v>0</v>
      </c>
      <c r="TH358" s="92">
        <v>0</v>
      </c>
      <c r="TI358" s="92">
        <v>0</v>
      </c>
      <c r="TJ358" s="92">
        <v>0</v>
      </c>
      <c r="TK358" s="92">
        <v>0</v>
      </c>
      <c r="TL358" s="92">
        <v>0</v>
      </c>
      <c r="TM358" s="92">
        <v>0</v>
      </c>
      <c r="TN358" s="92">
        <v>0</v>
      </c>
      <c r="TO358" s="92">
        <v>0</v>
      </c>
      <c r="TP358" s="92">
        <v>0</v>
      </c>
      <c r="TQ358" s="92">
        <v>-911164601.04200006</v>
      </c>
      <c r="TR358" s="92">
        <v>0</v>
      </c>
      <c r="TS358" s="92">
        <v>0</v>
      </c>
      <c r="TT358" s="92">
        <v>0</v>
      </c>
      <c r="TU358" s="92">
        <v>0</v>
      </c>
      <c r="TV358" s="92">
        <v>0</v>
      </c>
      <c r="TW358" s="92">
        <v>0</v>
      </c>
      <c r="TX358" s="92">
        <v>0</v>
      </c>
      <c r="TY358" s="92">
        <v>0</v>
      </c>
      <c r="TZ358" s="92">
        <v>0</v>
      </c>
      <c r="UA358" s="92">
        <v>0</v>
      </c>
      <c r="UB358" s="92">
        <v>0</v>
      </c>
      <c r="UC358" s="92">
        <v>0</v>
      </c>
      <c r="UD358" s="92">
        <v>0</v>
      </c>
      <c r="UE358" s="92">
        <v>0</v>
      </c>
      <c r="UF358" s="92">
        <v>0</v>
      </c>
      <c r="UG358" s="92">
        <v>0</v>
      </c>
      <c r="UH358" s="92">
        <v>0</v>
      </c>
      <c r="UI358" s="92">
        <v>0</v>
      </c>
      <c r="UJ358" s="92">
        <v>0</v>
      </c>
      <c r="UK358" s="92">
        <v>0</v>
      </c>
      <c r="UL358" s="92">
        <v>0</v>
      </c>
      <c r="UM358" s="92">
        <v>0</v>
      </c>
      <c r="UN358" s="92">
        <v>0</v>
      </c>
      <c r="UO358" s="92">
        <v>0</v>
      </c>
      <c r="UP358" s="92">
        <v>0</v>
      </c>
      <c r="UQ358" s="92">
        <v>0</v>
      </c>
      <c r="UR358" s="92">
        <v>0</v>
      </c>
      <c r="US358" s="92">
        <v>0</v>
      </c>
      <c r="UT358" s="92">
        <v>0</v>
      </c>
      <c r="UU358" s="92">
        <v>0</v>
      </c>
      <c r="UV358" s="92">
        <v>0</v>
      </c>
      <c r="UW358" s="92">
        <v>0</v>
      </c>
      <c r="UX358" s="92">
        <v>0</v>
      </c>
      <c r="UY358" s="92">
        <v>0</v>
      </c>
      <c r="UZ358" s="92">
        <v>0</v>
      </c>
      <c r="VA358" s="92">
        <v>0</v>
      </c>
      <c r="VB358" s="92">
        <v>0</v>
      </c>
      <c r="VC358" s="92">
        <v>0</v>
      </c>
      <c r="VD358" s="92">
        <v>0</v>
      </c>
      <c r="VE358" s="92">
        <v>0</v>
      </c>
      <c r="VF358" s="92">
        <v>0</v>
      </c>
      <c r="VG358" s="92">
        <v>0</v>
      </c>
      <c r="VH358" s="92">
        <v>0</v>
      </c>
      <c r="VI358" s="92">
        <v>0</v>
      </c>
      <c r="VJ358" s="92">
        <v>0</v>
      </c>
      <c r="VK358" s="92">
        <v>0</v>
      </c>
      <c r="VL358" s="92">
        <v>0</v>
      </c>
      <c r="VM358" s="92">
        <v>0</v>
      </c>
      <c r="VN358" s="92">
        <v>0</v>
      </c>
      <c r="VO358" s="92">
        <v>0</v>
      </c>
      <c r="VP358" s="92">
        <v>0</v>
      </c>
      <c r="VQ358" s="92">
        <v>0</v>
      </c>
      <c r="VR358" s="92">
        <v>0</v>
      </c>
      <c r="VS358" s="92">
        <v>0</v>
      </c>
      <c r="VT358" s="92">
        <v>0</v>
      </c>
      <c r="VU358" s="92">
        <v>0</v>
      </c>
      <c r="VV358" s="92">
        <v>0</v>
      </c>
      <c r="VW358" s="92">
        <v>0</v>
      </c>
      <c r="VX358" s="92">
        <v>0</v>
      </c>
      <c r="VY358" s="92">
        <v>0</v>
      </c>
      <c r="VZ358" s="92">
        <v>0</v>
      </c>
      <c r="WA358" s="92">
        <v>0</v>
      </c>
      <c r="WB358" s="92">
        <v>0</v>
      </c>
      <c r="WC358" s="92">
        <v>0</v>
      </c>
    </row>
    <row r="359" spans="2:601" ht="13.5" customHeight="1">
      <c r="B359" s="851" t="s">
        <v>3007</v>
      </c>
      <c r="C359" s="92">
        <v>0</v>
      </c>
      <c r="D359" s="92">
        <v>242328.65599999999</v>
      </c>
      <c r="E359" s="92">
        <v>-897.28007000000002</v>
      </c>
      <c r="F359" s="92">
        <v>13451.2845</v>
      </c>
      <c r="G359" s="92">
        <v>0</v>
      </c>
      <c r="H359" s="92">
        <v>0</v>
      </c>
      <c r="I359" s="92">
        <v>0</v>
      </c>
      <c r="J359" s="92">
        <v>0</v>
      </c>
      <c r="K359" s="92">
        <v>0</v>
      </c>
      <c r="L359" s="92">
        <v>0</v>
      </c>
      <c r="M359" s="92">
        <v>0</v>
      </c>
      <c r="N359" s="92">
        <v>0</v>
      </c>
      <c r="O359" s="92">
        <v>0</v>
      </c>
      <c r="P359" s="92">
        <v>0</v>
      </c>
      <c r="Q359" s="92">
        <v>0</v>
      </c>
      <c r="R359" s="92">
        <v>0</v>
      </c>
      <c r="S359" s="92">
        <v>0</v>
      </c>
      <c r="T359" s="92">
        <v>0</v>
      </c>
      <c r="U359" s="92">
        <v>0</v>
      </c>
      <c r="V359" s="92">
        <v>0</v>
      </c>
      <c r="W359" s="92">
        <v>0</v>
      </c>
      <c r="X359" s="92">
        <v>0</v>
      </c>
      <c r="Y359" s="92">
        <v>0</v>
      </c>
      <c r="Z359" s="92">
        <v>0</v>
      </c>
      <c r="AA359" s="92">
        <v>0</v>
      </c>
      <c r="AB359" s="92">
        <v>0</v>
      </c>
      <c r="AC359" s="92">
        <v>0</v>
      </c>
      <c r="AD359" s="92">
        <v>0</v>
      </c>
      <c r="AE359" s="92">
        <v>0</v>
      </c>
      <c r="AF359" s="92">
        <v>0</v>
      </c>
      <c r="AG359" s="92">
        <v>0</v>
      </c>
      <c r="AH359" s="92">
        <v>0</v>
      </c>
      <c r="AI359" s="92">
        <v>0</v>
      </c>
      <c r="AJ359" s="92">
        <v>0</v>
      </c>
      <c r="AK359" s="92">
        <v>0</v>
      </c>
      <c r="AL359" s="92">
        <v>0</v>
      </c>
      <c r="AM359" s="92">
        <v>0</v>
      </c>
      <c r="AN359" s="92">
        <v>0</v>
      </c>
      <c r="AO359" s="92">
        <v>0</v>
      </c>
      <c r="AP359" s="92">
        <v>0</v>
      </c>
      <c r="AQ359" s="92">
        <v>0</v>
      </c>
      <c r="AR359" s="92">
        <v>0</v>
      </c>
      <c r="AS359" s="92">
        <v>0</v>
      </c>
      <c r="AT359" s="92">
        <v>0</v>
      </c>
      <c r="AU359" s="92">
        <v>0</v>
      </c>
      <c r="AV359" s="92">
        <v>0</v>
      </c>
      <c r="AW359" s="92">
        <v>0</v>
      </c>
      <c r="AX359" s="92">
        <v>0</v>
      </c>
      <c r="AY359" s="92">
        <v>0</v>
      </c>
      <c r="AZ359" s="92">
        <v>0</v>
      </c>
      <c r="BA359" s="92">
        <v>0</v>
      </c>
      <c r="BB359" s="92">
        <v>0</v>
      </c>
      <c r="BC359" s="92">
        <v>0</v>
      </c>
      <c r="BD359" s="92">
        <v>0</v>
      </c>
      <c r="BE359" s="92">
        <v>0</v>
      </c>
      <c r="BF359" s="92">
        <v>0</v>
      </c>
      <c r="BG359" s="92">
        <v>0</v>
      </c>
      <c r="BH359" s="92">
        <v>0</v>
      </c>
      <c r="BI359" s="92">
        <v>0</v>
      </c>
      <c r="BJ359" s="92">
        <v>0</v>
      </c>
      <c r="BK359" s="92">
        <v>0</v>
      </c>
      <c r="BL359" s="92">
        <v>0</v>
      </c>
      <c r="BM359" s="92">
        <v>0</v>
      </c>
      <c r="BN359" s="92">
        <v>0</v>
      </c>
      <c r="BO359" s="92">
        <v>0</v>
      </c>
      <c r="BP359" s="92">
        <v>1</v>
      </c>
      <c r="BQ359" s="92">
        <v>0</v>
      </c>
      <c r="BR359" s="92">
        <v>0</v>
      </c>
      <c r="BS359" s="92">
        <v>0</v>
      </c>
      <c r="BT359" s="92">
        <v>0</v>
      </c>
      <c r="BU359" s="92">
        <v>0</v>
      </c>
      <c r="BV359" s="92">
        <v>0</v>
      </c>
      <c r="BW359" s="92">
        <v>0</v>
      </c>
      <c r="BX359" s="92">
        <v>0</v>
      </c>
      <c r="BY359" s="92">
        <v>0</v>
      </c>
      <c r="BZ359" s="92">
        <v>0</v>
      </c>
      <c r="CA359" s="92">
        <v>0</v>
      </c>
      <c r="CB359" s="92">
        <v>0</v>
      </c>
      <c r="CC359" s="92">
        <v>0</v>
      </c>
      <c r="CD359" s="92">
        <v>0</v>
      </c>
      <c r="CE359" s="92">
        <v>0</v>
      </c>
      <c r="CF359" s="92">
        <v>0</v>
      </c>
      <c r="CG359" s="92">
        <v>0</v>
      </c>
      <c r="CH359" s="92">
        <v>0</v>
      </c>
      <c r="CI359" s="92">
        <v>0</v>
      </c>
      <c r="CJ359" s="92">
        <v>0</v>
      </c>
      <c r="CK359" s="92">
        <v>0</v>
      </c>
      <c r="CL359" s="92">
        <v>0</v>
      </c>
      <c r="CM359" s="92">
        <v>0</v>
      </c>
      <c r="CN359" s="92">
        <v>0</v>
      </c>
      <c r="CO359" s="92">
        <v>0</v>
      </c>
      <c r="CP359" s="92">
        <v>0</v>
      </c>
      <c r="CQ359" s="92">
        <v>0</v>
      </c>
      <c r="CR359" s="92">
        <v>0</v>
      </c>
      <c r="CS359" s="92">
        <v>0</v>
      </c>
      <c r="CT359" s="92">
        <v>0</v>
      </c>
      <c r="CU359" s="92">
        <v>0</v>
      </c>
      <c r="CV359" s="92">
        <v>0</v>
      </c>
      <c r="CW359" s="92">
        <v>0</v>
      </c>
      <c r="CX359" s="92">
        <v>0</v>
      </c>
      <c r="CY359" s="92">
        <v>0</v>
      </c>
      <c r="CZ359" s="92">
        <v>0</v>
      </c>
      <c r="DA359" s="92">
        <v>0</v>
      </c>
      <c r="DB359" s="92">
        <v>0</v>
      </c>
      <c r="DC359" s="92">
        <v>0</v>
      </c>
      <c r="DD359" s="92">
        <v>0</v>
      </c>
      <c r="DE359" s="92">
        <v>0</v>
      </c>
      <c r="DF359" s="92">
        <v>0</v>
      </c>
      <c r="DG359" s="92">
        <v>0</v>
      </c>
      <c r="DH359" s="92">
        <v>0</v>
      </c>
      <c r="DI359" s="92">
        <v>0</v>
      </c>
      <c r="DJ359" s="92">
        <v>0</v>
      </c>
      <c r="DK359" s="92">
        <v>0</v>
      </c>
      <c r="DL359" s="92">
        <v>0</v>
      </c>
      <c r="DM359" s="92">
        <v>0</v>
      </c>
      <c r="DN359" s="92">
        <v>0</v>
      </c>
      <c r="DO359" s="92">
        <v>0</v>
      </c>
      <c r="DP359" s="92">
        <v>0</v>
      </c>
      <c r="DQ359" s="92">
        <v>0</v>
      </c>
      <c r="DR359" s="92">
        <v>0</v>
      </c>
      <c r="DS359" s="92">
        <v>0</v>
      </c>
      <c r="DT359" s="92">
        <v>0</v>
      </c>
      <c r="DU359" s="92">
        <v>0</v>
      </c>
      <c r="DV359" s="92">
        <v>0</v>
      </c>
      <c r="DW359" s="92">
        <v>0</v>
      </c>
      <c r="DX359" s="92">
        <v>0</v>
      </c>
      <c r="DY359" s="92">
        <v>0</v>
      </c>
      <c r="DZ359" s="92">
        <v>242328.65599999999</v>
      </c>
      <c r="EA359" s="92">
        <v>0</v>
      </c>
      <c r="EB359" s="92">
        <v>0</v>
      </c>
      <c r="EC359" s="92">
        <v>0</v>
      </c>
      <c r="ED359" s="92">
        <v>0</v>
      </c>
      <c r="EE359" s="92">
        <v>0</v>
      </c>
      <c r="EF359" s="92">
        <v>0</v>
      </c>
      <c r="EG359" s="92">
        <v>0</v>
      </c>
      <c r="EH359" s="92">
        <v>0</v>
      </c>
      <c r="EI359" s="92">
        <v>0</v>
      </c>
      <c r="EJ359" s="92">
        <v>0</v>
      </c>
      <c r="EK359" s="92">
        <v>0</v>
      </c>
      <c r="EL359" s="92">
        <v>0</v>
      </c>
      <c r="EM359" s="92">
        <v>0</v>
      </c>
      <c r="EN359" s="92">
        <v>0</v>
      </c>
      <c r="EO359" s="92">
        <v>0</v>
      </c>
      <c r="EP359" s="92">
        <v>0</v>
      </c>
      <c r="EQ359" s="92">
        <v>0</v>
      </c>
      <c r="ER359" s="92">
        <v>0</v>
      </c>
      <c r="ES359" s="92">
        <v>0</v>
      </c>
      <c r="ET359" s="92">
        <v>0</v>
      </c>
      <c r="EU359" s="92">
        <v>0</v>
      </c>
      <c r="EV359" s="92">
        <v>0</v>
      </c>
      <c r="EW359" s="92">
        <v>0</v>
      </c>
      <c r="EX359" s="92">
        <v>0</v>
      </c>
      <c r="EY359" s="92">
        <v>0</v>
      </c>
      <c r="EZ359" s="92">
        <v>0</v>
      </c>
      <c r="FA359" s="92">
        <v>0</v>
      </c>
      <c r="FB359" s="92">
        <v>0</v>
      </c>
      <c r="FC359" s="92">
        <v>0</v>
      </c>
      <c r="FD359" s="92">
        <v>0</v>
      </c>
      <c r="FE359" s="92">
        <v>0</v>
      </c>
      <c r="FF359" s="92">
        <v>0</v>
      </c>
      <c r="FG359" s="92">
        <v>0</v>
      </c>
      <c r="FH359" s="92">
        <v>0</v>
      </c>
      <c r="FI359" s="92">
        <v>0</v>
      </c>
      <c r="FJ359" s="92">
        <v>0</v>
      </c>
      <c r="FK359" s="92">
        <v>0</v>
      </c>
      <c r="FL359" s="92">
        <v>0</v>
      </c>
      <c r="FM359" s="92">
        <v>0</v>
      </c>
      <c r="FN359" s="92">
        <v>0</v>
      </c>
      <c r="FO359" s="92">
        <v>0</v>
      </c>
      <c r="FP359" s="92">
        <v>0</v>
      </c>
      <c r="FQ359" s="92">
        <v>0</v>
      </c>
      <c r="FR359" s="92">
        <v>0</v>
      </c>
      <c r="FS359" s="92">
        <v>0</v>
      </c>
      <c r="FT359" s="92">
        <v>0</v>
      </c>
      <c r="FU359" s="92">
        <v>0</v>
      </c>
      <c r="FV359" s="92">
        <v>0</v>
      </c>
      <c r="FW359" s="92">
        <v>0</v>
      </c>
      <c r="FX359" s="92">
        <v>0</v>
      </c>
      <c r="FY359" s="92">
        <v>0</v>
      </c>
      <c r="FZ359" s="92">
        <v>0</v>
      </c>
      <c r="GA359" s="92">
        <v>0</v>
      </c>
      <c r="GB359" s="92">
        <v>0</v>
      </c>
      <c r="GC359" s="92">
        <v>0</v>
      </c>
      <c r="GD359" s="92">
        <v>0</v>
      </c>
      <c r="GE359" s="92">
        <v>0</v>
      </c>
      <c r="GF359" s="92">
        <v>0</v>
      </c>
      <c r="GG359" s="92">
        <v>0</v>
      </c>
      <c r="GH359" s="92">
        <v>0</v>
      </c>
      <c r="GI359" s="92">
        <v>0</v>
      </c>
      <c r="GJ359" s="92">
        <v>1</v>
      </c>
      <c r="GK359" s="92">
        <v>0</v>
      </c>
      <c r="GL359" s="92">
        <v>0</v>
      </c>
      <c r="GM359" s="92">
        <v>0</v>
      </c>
      <c r="GN359" s="92">
        <v>0</v>
      </c>
      <c r="GO359" s="92">
        <v>0</v>
      </c>
      <c r="GP359" s="92">
        <v>0</v>
      </c>
      <c r="GQ359" s="92">
        <v>0</v>
      </c>
      <c r="GR359" s="92">
        <v>0</v>
      </c>
      <c r="GS359" s="92">
        <v>0</v>
      </c>
      <c r="GT359" s="92">
        <v>0</v>
      </c>
      <c r="GU359" s="92">
        <v>0</v>
      </c>
      <c r="GV359" s="92">
        <v>0</v>
      </c>
      <c r="GW359" s="92">
        <v>0</v>
      </c>
      <c r="GX359" s="92">
        <v>0</v>
      </c>
      <c r="GY359" s="92">
        <v>0</v>
      </c>
      <c r="GZ359" s="92">
        <v>0</v>
      </c>
      <c r="HA359" s="92">
        <v>0</v>
      </c>
      <c r="HB359" s="92">
        <v>0</v>
      </c>
      <c r="HC359" s="92">
        <v>0</v>
      </c>
      <c r="HD359" s="92">
        <v>0</v>
      </c>
      <c r="HE359" s="92">
        <v>0</v>
      </c>
      <c r="HF359" s="92">
        <v>0</v>
      </c>
      <c r="HG359" s="92">
        <v>0</v>
      </c>
      <c r="HH359" s="92">
        <v>0</v>
      </c>
      <c r="HI359" s="92">
        <v>0</v>
      </c>
      <c r="HJ359" s="92">
        <v>0</v>
      </c>
      <c r="HK359" s="92">
        <v>0</v>
      </c>
      <c r="HL359" s="92">
        <v>0</v>
      </c>
      <c r="HM359" s="92">
        <v>0</v>
      </c>
      <c r="HN359" s="92">
        <v>0</v>
      </c>
      <c r="HO359" s="92">
        <v>0</v>
      </c>
      <c r="HP359" s="92">
        <v>0</v>
      </c>
      <c r="HQ359" s="92">
        <v>0</v>
      </c>
      <c r="HR359" s="92">
        <v>0</v>
      </c>
      <c r="HS359" s="92">
        <v>0</v>
      </c>
      <c r="HT359" s="92">
        <v>0</v>
      </c>
      <c r="HU359" s="92">
        <v>0</v>
      </c>
      <c r="HV359" s="92">
        <v>0</v>
      </c>
      <c r="HW359" s="92">
        <v>0</v>
      </c>
      <c r="HX359" s="92">
        <v>0</v>
      </c>
      <c r="HY359" s="92">
        <v>0</v>
      </c>
      <c r="HZ359" s="92">
        <v>0</v>
      </c>
      <c r="IA359" s="92">
        <v>0</v>
      </c>
      <c r="IB359" s="92">
        <v>0</v>
      </c>
      <c r="IC359" s="92">
        <v>0</v>
      </c>
      <c r="ID359" s="92">
        <v>0</v>
      </c>
      <c r="IE359" s="92">
        <v>0</v>
      </c>
      <c r="IF359" s="92">
        <v>0</v>
      </c>
      <c r="IG359" s="92">
        <v>0</v>
      </c>
      <c r="IH359" s="92">
        <v>0</v>
      </c>
      <c r="II359" s="92">
        <v>0</v>
      </c>
      <c r="IJ359" s="92">
        <v>0</v>
      </c>
      <c r="IK359" s="92">
        <v>0</v>
      </c>
      <c r="IL359" s="92">
        <v>0</v>
      </c>
      <c r="IM359" s="92">
        <v>0</v>
      </c>
      <c r="IN359" s="92">
        <v>0</v>
      </c>
      <c r="IO359" s="92">
        <v>0</v>
      </c>
      <c r="IP359" s="92">
        <v>0</v>
      </c>
      <c r="IQ359" s="92">
        <v>0</v>
      </c>
      <c r="IR359" s="92">
        <v>0</v>
      </c>
      <c r="IS359" s="92">
        <v>0</v>
      </c>
      <c r="IT359" s="92">
        <v>13451.2845</v>
      </c>
      <c r="IU359" s="92">
        <v>242328.65599999999</v>
      </c>
      <c r="IV359" s="92">
        <v>4253.3278499999997</v>
      </c>
      <c r="IW359" s="92">
        <v>111.66904</v>
      </c>
      <c r="IX359" s="92">
        <v>4.4206894600000002</v>
      </c>
      <c r="IY359" s="92">
        <v>0</v>
      </c>
      <c r="IZ359" s="92">
        <v>1</v>
      </c>
      <c r="JA359" s="92">
        <v>0</v>
      </c>
      <c r="JB359" s="92">
        <v>-66705.902400000006</v>
      </c>
      <c r="JC359" s="92">
        <v>-3702.7402499999998</v>
      </c>
      <c r="JD359" s="92">
        <v>-897.28007000000002</v>
      </c>
      <c r="JE359" s="92">
        <v>-34.388717300000003</v>
      </c>
      <c r="JF359" s="92">
        <v>-1.90886388</v>
      </c>
      <c r="JG359" s="92">
        <v>5.27088629E-2</v>
      </c>
      <c r="JH359" s="92">
        <v>0.94956492400000003</v>
      </c>
      <c r="JI359" s="92">
        <v>18.015280000000001</v>
      </c>
      <c r="JJ359" s="92">
        <v>4046.5947500000002</v>
      </c>
      <c r="JK359" s="92">
        <v>0</v>
      </c>
      <c r="JL359" s="92">
        <v>0</v>
      </c>
      <c r="JM359" s="92">
        <v>0</v>
      </c>
      <c r="JN359" s="92">
        <v>0</v>
      </c>
      <c r="JO359" s="92">
        <v>0</v>
      </c>
      <c r="JP359" s="92">
        <v>0</v>
      </c>
      <c r="JQ359" s="92">
        <v>0</v>
      </c>
      <c r="JR359" s="92">
        <v>0</v>
      </c>
      <c r="JS359" s="92">
        <v>0</v>
      </c>
      <c r="JT359" s="92">
        <v>0</v>
      </c>
      <c r="JU359" s="92">
        <v>0</v>
      </c>
      <c r="JV359" s="92">
        <v>0</v>
      </c>
      <c r="JW359" s="92">
        <v>0</v>
      </c>
      <c r="JX359" s="92">
        <v>0</v>
      </c>
      <c r="JY359" s="92">
        <v>0</v>
      </c>
      <c r="JZ359" s="92">
        <v>0</v>
      </c>
      <c r="KA359" s="92">
        <v>0</v>
      </c>
      <c r="KB359" s="92">
        <v>0</v>
      </c>
      <c r="KC359" s="92">
        <v>0</v>
      </c>
      <c r="KD359" s="92">
        <v>0</v>
      </c>
      <c r="KE359" s="92">
        <v>0</v>
      </c>
      <c r="KF359" s="92">
        <v>0</v>
      </c>
      <c r="KG359" s="92">
        <v>0</v>
      </c>
      <c r="KH359" s="92">
        <v>0</v>
      </c>
      <c r="KI359" s="92">
        <v>0</v>
      </c>
      <c r="KJ359" s="92">
        <v>0</v>
      </c>
      <c r="KK359" s="92">
        <v>0</v>
      </c>
      <c r="KL359" s="92">
        <v>0</v>
      </c>
      <c r="KM359" s="92">
        <v>0</v>
      </c>
      <c r="KN359" s="92">
        <v>0</v>
      </c>
      <c r="KO359" s="92">
        <v>0</v>
      </c>
      <c r="KP359" s="92">
        <v>0</v>
      </c>
      <c r="KQ359" s="92">
        <v>0</v>
      </c>
      <c r="KR359" s="92">
        <v>0</v>
      </c>
      <c r="KS359" s="92">
        <v>0</v>
      </c>
      <c r="KT359" s="92">
        <v>0</v>
      </c>
      <c r="KU359" s="92">
        <v>0</v>
      </c>
      <c r="KV359" s="92">
        <v>0</v>
      </c>
      <c r="KW359" s="92">
        <v>0</v>
      </c>
      <c r="KX359" s="92">
        <v>0</v>
      </c>
      <c r="KY359" s="92">
        <v>0</v>
      </c>
      <c r="KZ359" s="92">
        <v>0</v>
      </c>
      <c r="LA359" s="92">
        <v>0</v>
      </c>
      <c r="LB359" s="92">
        <v>0</v>
      </c>
      <c r="LC359" s="92">
        <v>0</v>
      </c>
      <c r="LD359" s="92">
        <v>0</v>
      </c>
      <c r="LE359" s="92">
        <v>0</v>
      </c>
      <c r="LF359" s="92">
        <v>0</v>
      </c>
      <c r="LG359" s="92">
        <v>0</v>
      </c>
      <c r="LH359" s="92">
        <v>0</v>
      </c>
      <c r="LI359" s="92">
        <v>0</v>
      </c>
      <c r="LJ359" s="92">
        <v>0</v>
      </c>
      <c r="LK359" s="92">
        <v>0</v>
      </c>
      <c r="LL359" s="92">
        <v>0</v>
      </c>
      <c r="LM359" s="92">
        <v>0</v>
      </c>
      <c r="LN359" s="92">
        <v>0</v>
      </c>
      <c r="LO359" s="92">
        <v>0</v>
      </c>
      <c r="LP359" s="92">
        <v>0</v>
      </c>
      <c r="LQ359" s="92">
        <v>0</v>
      </c>
      <c r="LR359" s="92">
        <v>0</v>
      </c>
      <c r="LS359" s="92">
        <v>0</v>
      </c>
      <c r="LT359" s="92">
        <v>0</v>
      </c>
      <c r="LU359" s="92">
        <v>0</v>
      </c>
      <c r="LV359" s="92">
        <v>0</v>
      </c>
      <c r="LW359" s="92">
        <v>0</v>
      </c>
      <c r="LX359" s="92">
        <v>0</v>
      </c>
      <c r="LY359" s="92">
        <v>0</v>
      </c>
      <c r="LZ359" s="92">
        <v>0</v>
      </c>
      <c r="MA359" s="92">
        <v>0</v>
      </c>
      <c r="MB359" s="92">
        <v>0</v>
      </c>
      <c r="MC359" s="92">
        <v>0</v>
      </c>
      <c r="MD359" s="92">
        <v>0</v>
      </c>
      <c r="ME359" s="92">
        <v>0</v>
      </c>
      <c r="MF359" s="92">
        <v>0</v>
      </c>
      <c r="MG359" s="92">
        <v>0</v>
      </c>
      <c r="MH359" s="92">
        <v>0</v>
      </c>
      <c r="MI359" s="92">
        <v>0</v>
      </c>
      <c r="MJ359" s="92">
        <v>0</v>
      </c>
      <c r="MK359" s="92">
        <v>0</v>
      </c>
      <c r="ML359" s="92">
        <v>0</v>
      </c>
      <c r="MM359" s="92">
        <v>0</v>
      </c>
      <c r="MN359" s="92">
        <v>0</v>
      </c>
      <c r="MO359" s="92">
        <v>0</v>
      </c>
      <c r="MP359" s="92">
        <v>0</v>
      </c>
      <c r="MQ359" s="92">
        <v>0</v>
      </c>
      <c r="MR359" s="92">
        <v>0</v>
      </c>
      <c r="MS359" s="92">
        <v>0</v>
      </c>
      <c r="MT359" s="92">
        <v>0</v>
      </c>
      <c r="MU359" s="92">
        <v>0</v>
      </c>
      <c r="MV359" s="92">
        <v>0</v>
      </c>
      <c r="MW359" s="92">
        <v>0</v>
      </c>
      <c r="MX359" s="92">
        <v>0</v>
      </c>
      <c r="MY359" s="92">
        <v>0</v>
      </c>
      <c r="MZ359" s="92">
        <v>0</v>
      </c>
      <c r="NA359" s="92">
        <v>0</v>
      </c>
      <c r="NB359" s="92">
        <v>0</v>
      </c>
      <c r="NC359" s="92">
        <v>0</v>
      </c>
      <c r="ND359" s="92">
        <v>0</v>
      </c>
      <c r="NE359" s="92">
        <v>0</v>
      </c>
      <c r="NF359" s="92">
        <v>0</v>
      </c>
      <c r="NG359" s="92">
        <v>0</v>
      </c>
      <c r="NH359" s="92">
        <v>0</v>
      </c>
      <c r="NI359" s="92">
        <v>0</v>
      </c>
      <c r="NJ359" s="92">
        <v>0</v>
      </c>
      <c r="NK359" s="92">
        <v>0</v>
      </c>
      <c r="NL359" s="92">
        <v>0</v>
      </c>
      <c r="NM359" s="92">
        <v>0</v>
      </c>
      <c r="NN359" s="92">
        <v>0</v>
      </c>
      <c r="NO359" s="92">
        <v>0</v>
      </c>
      <c r="NP359" s="92">
        <v>0</v>
      </c>
      <c r="NQ359" s="92">
        <v>0</v>
      </c>
      <c r="NR359" s="92">
        <v>0</v>
      </c>
      <c r="NS359" s="92">
        <v>0</v>
      </c>
      <c r="NT359" s="92">
        <v>0</v>
      </c>
      <c r="NU359" s="92">
        <v>0</v>
      </c>
      <c r="NV359" s="92">
        <v>0</v>
      </c>
      <c r="NW359" s="92">
        <v>0</v>
      </c>
      <c r="NX359" s="92">
        <v>0</v>
      </c>
      <c r="NY359" s="92">
        <v>0</v>
      </c>
      <c r="NZ359" s="92">
        <v>0</v>
      </c>
      <c r="OA359" s="92">
        <v>0</v>
      </c>
      <c r="OB359" s="92">
        <v>0</v>
      </c>
      <c r="OC359" s="92">
        <v>0</v>
      </c>
      <c r="OD359" s="92">
        <v>0</v>
      </c>
      <c r="OE359" s="92">
        <v>0</v>
      </c>
      <c r="OF359" s="92">
        <v>0</v>
      </c>
      <c r="OG359" s="92">
        <v>0</v>
      </c>
      <c r="OH359" s="92">
        <v>0</v>
      </c>
      <c r="OI359" s="92">
        <v>0</v>
      </c>
      <c r="OJ359" s="92">
        <v>0</v>
      </c>
      <c r="OK359" s="92">
        <v>0</v>
      </c>
      <c r="OL359" s="92">
        <v>0</v>
      </c>
      <c r="OM359" s="92">
        <v>0</v>
      </c>
      <c r="ON359" s="92">
        <v>0</v>
      </c>
      <c r="OO359" s="92">
        <v>0</v>
      </c>
      <c r="OP359" s="92">
        <v>0</v>
      </c>
      <c r="OQ359" s="92">
        <v>0</v>
      </c>
      <c r="OR359" s="92">
        <v>0</v>
      </c>
      <c r="OS359" s="92">
        <v>0</v>
      </c>
      <c r="OT359" s="92">
        <v>0</v>
      </c>
      <c r="OU359" s="92">
        <v>0</v>
      </c>
      <c r="OV359" s="92">
        <v>0</v>
      </c>
      <c r="OW359" s="92">
        <v>0</v>
      </c>
      <c r="OX359" s="92">
        <v>0</v>
      </c>
      <c r="OY359" s="92">
        <v>0</v>
      </c>
      <c r="OZ359" s="92">
        <v>0</v>
      </c>
      <c r="PA359" s="92">
        <v>0</v>
      </c>
      <c r="PB359" s="92">
        <v>0</v>
      </c>
      <c r="PC359" s="92">
        <v>0</v>
      </c>
      <c r="PD359" s="92">
        <v>0</v>
      </c>
      <c r="PE359" s="92">
        <v>0</v>
      </c>
      <c r="PF359" s="92">
        <v>0</v>
      </c>
      <c r="PG359" s="92">
        <v>0</v>
      </c>
      <c r="PH359" s="92">
        <v>0</v>
      </c>
      <c r="PI359" s="92">
        <v>0</v>
      </c>
      <c r="PJ359" s="92">
        <v>0</v>
      </c>
      <c r="PK359" s="92">
        <v>0</v>
      </c>
      <c r="PL359" s="92">
        <v>0</v>
      </c>
      <c r="PM359" s="92">
        <v>0</v>
      </c>
      <c r="PN359" s="92">
        <v>0</v>
      </c>
      <c r="PO359" s="92">
        <v>0</v>
      </c>
      <c r="PP359" s="92">
        <v>0</v>
      </c>
      <c r="PQ359" s="92">
        <v>0</v>
      </c>
      <c r="PR359" s="92">
        <v>0</v>
      </c>
      <c r="PS359" s="92">
        <v>0</v>
      </c>
      <c r="PT359" s="92">
        <v>0</v>
      </c>
      <c r="PU359" s="92">
        <v>0</v>
      </c>
      <c r="PV359" s="92">
        <v>0</v>
      </c>
      <c r="PW359" s="92">
        <v>0</v>
      </c>
      <c r="PX359" s="92">
        <v>0</v>
      </c>
      <c r="PY359" s="92">
        <v>0</v>
      </c>
      <c r="PZ359" s="92">
        <v>0</v>
      </c>
      <c r="QA359" s="92">
        <v>0</v>
      </c>
      <c r="QB359" s="92">
        <v>0</v>
      </c>
      <c r="QC359" s="92">
        <v>0</v>
      </c>
      <c r="QD359" s="92">
        <v>0</v>
      </c>
      <c r="QE359" s="92">
        <v>0</v>
      </c>
      <c r="QF359" s="92">
        <v>0</v>
      </c>
      <c r="QG359" s="92">
        <v>0</v>
      </c>
      <c r="QH359" s="92">
        <v>0</v>
      </c>
      <c r="QI359" s="92">
        <v>0</v>
      </c>
      <c r="QJ359" s="92">
        <v>0</v>
      </c>
      <c r="QK359" s="92">
        <v>0</v>
      </c>
      <c r="QL359" s="92">
        <v>0</v>
      </c>
      <c r="QM359" s="92">
        <v>0</v>
      </c>
      <c r="QN359" s="92">
        <v>0</v>
      </c>
      <c r="QO359" s="92">
        <v>0</v>
      </c>
      <c r="QP359" s="92">
        <v>0</v>
      </c>
      <c r="QQ359" s="92">
        <v>0</v>
      </c>
      <c r="QR359" s="92">
        <v>0</v>
      </c>
      <c r="QS359" s="92">
        <v>0</v>
      </c>
      <c r="QT359" s="92">
        <v>0</v>
      </c>
      <c r="QU359" s="92">
        <v>0</v>
      </c>
      <c r="QV359" s="92">
        <v>0</v>
      </c>
      <c r="QW359" s="92">
        <v>0</v>
      </c>
      <c r="QX359" s="92">
        <v>0</v>
      </c>
      <c r="QY359" s="92">
        <v>0</v>
      </c>
      <c r="QZ359" s="92">
        <v>0</v>
      </c>
      <c r="RA359" s="92">
        <v>0</v>
      </c>
      <c r="RB359" s="92">
        <v>0</v>
      </c>
      <c r="RC359" s="92">
        <v>0</v>
      </c>
      <c r="RD359" s="92">
        <v>0</v>
      </c>
      <c r="RE359" s="92">
        <v>0</v>
      </c>
      <c r="RF359" s="92">
        <v>0</v>
      </c>
      <c r="RG359" s="92">
        <v>0</v>
      </c>
      <c r="RH359" s="92">
        <v>0</v>
      </c>
      <c r="RI359" s="92">
        <v>0</v>
      </c>
      <c r="RJ359" s="92">
        <v>0</v>
      </c>
      <c r="RK359" s="92">
        <v>0</v>
      </c>
      <c r="RL359" s="92">
        <v>0</v>
      </c>
      <c r="RM359" s="92">
        <v>0</v>
      </c>
      <c r="RN359" s="92">
        <v>0</v>
      </c>
      <c r="RO359" s="92">
        <v>0</v>
      </c>
      <c r="RP359" s="92">
        <v>0</v>
      </c>
      <c r="RQ359" s="92">
        <v>0</v>
      </c>
      <c r="RR359" s="92">
        <v>0</v>
      </c>
      <c r="RS359" s="92">
        <v>0</v>
      </c>
      <c r="RT359" s="92">
        <v>0</v>
      </c>
      <c r="RU359" s="92">
        <v>0</v>
      </c>
      <c r="RV359" s="92">
        <v>0</v>
      </c>
      <c r="RW359" s="92">
        <v>0</v>
      </c>
      <c r="RX359" s="92">
        <v>0</v>
      </c>
      <c r="RY359" s="92">
        <v>0</v>
      </c>
      <c r="RZ359" s="92">
        <v>0</v>
      </c>
      <c r="SA359" s="92">
        <v>0</v>
      </c>
      <c r="SB359" s="92">
        <v>0</v>
      </c>
      <c r="SC359" s="92">
        <v>0</v>
      </c>
      <c r="SD359" s="92">
        <v>0</v>
      </c>
      <c r="SE359" s="92">
        <v>0</v>
      </c>
      <c r="SF359" s="92">
        <v>0</v>
      </c>
      <c r="SG359" s="92">
        <v>0</v>
      </c>
      <c r="SH359" s="92">
        <v>0</v>
      </c>
      <c r="SI359" s="92">
        <v>0</v>
      </c>
      <c r="SJ359" s="92">
        <v>0</v>
      </c>
      <c r="SK359" s="92">
        <v>0</v>
      </c>
      <c r="SL359" s="92">
        <v>0</v>
      </c>
      <c r="SM359" s="92">
        <v>0</v>
      </c>
      <c r="SN359" s="92">
        <v>0</v>
      </c>
      <c r="SO359" s="92">
        <v>0</v>
      </c>
      <c r="SP359" s="92">
        <v>0</v>
      </c>
      <c r="SQ359" s="92">
        <v>0</v>
      </c>
      <c r="SR359" s="92">
        <v>0</v>
      </c>
      <c r="SS359" s="92">
        <v>0</v>
      </c>
      <c r="ST359" s="92">
        <v>0</v>
      </c>
      <c r="SU359" s="92">
        <v>0</v>
      </c>
      <c r="SV359" s="92">
        <v>0</v>
      </c>
      <c r="SW359" s="92">
        <v>0</v>
      </c>
      <c r="SX359" s="92">
        <v>0</v>
      </c>
      <c r="SY359" s="92">
        <v>0</v>
      </c>
      <c r="SZ359" s="92">
        <v>0</v>
      </c>
      <c r="TA359" s="92">
        <v>0</v>
      </c>
      <c r="TB359" s="92">
        <v>0</v>
      </c>
      <c r="TC359" s="92">
        <v>4.4206894600000002</v>
      </c>
      <c r="TD359" s="92">
        <v>0</v>
      </c>
      <c r="TE359" s="92">
        <v>0</v>
      </c>
      <c r="TF359" s="92">
        <v>0</v>
      </c>
      <c r="TG359" s="92">
        <v>0</v>
      </c>
      <c r="TH359" s="92">
        <v>0</v>
      </c>
      <c r="TI359" s="92">
        <v>0</v>
      </c>
      <c r="TJ359" s="92">
        <v>0</v>
      </c>
      <c r="TK359" s="92">
        <v>0</v>
      </c>
      <c r="TL359" s="92">
        <v>0</v>
      </c>
      <c r="TM359" s="92">
        <v>0</v>
      </c>
      <c r="TN359" s="92">
        <v>0</v>
      </c>
      <c r="TO359" s="92">
        <v>0</v>
      </c>
      <c r="TP359" s="92">
        <v>0</v>
      </c>
      <c r="TQ359" s="92">
        <v>-1067960859.987</v>
      </c>
      <c r="TR359" s="92">
        <v>0</v>
      </c>
      <c r="TS359" s="92">
        <v>0</v>
      </c>
      <c r="TT359" s="92">
        <v>0</v>
      </c>
      <c r="TU359" s="92">
        <v>0</v>
      </c>
      <c r="TV359" s="92">
        <v>0</v>
      </c>
      <c r="TW359" s="92">
        <v>0</v>
      </c>
      <c r="TX359" s="92">
        <v>0</v>
      </c>
      <c r="TY359" s="92">
        <v>0</v>
      </c>
      <c r="TZ359" s="92">
        <v>0</v>
      </c>
      <c r="UA359" s="92">
        <v>0</v>
      </c>
      <c r="UB359" s="92">
        <v>0</v>
      </c>
      <c r="UC359" s="92">
        <v>0</v>
      </c>
      <c r="UD359" s="92">
        <v>0</v>
      </c>
      <c r="UE359" s="92">
        <v>0</v>
      </c>
      <c r="UF359" s="92">
        <v>0</v>
      </c>
      <c r="UG359" s="92">
        <v>0</v>
      </c>
      <c r="UH359" s="92">
        <v>0</v>
      </c>
      <c r="UI359" s="92">
        <v>0</v>
      </c>
      <c r="UJ359" s="92">
        <v>0</v>
      </c>
      <c r="UK359" s="92">
        <v>0</v>
      </c>
      <c r="UL359" s="92">
        <v>0</v>
      </c>
      <c r="UM359" s="92">
        <v>0</v>
      </c>
      <c r="UN359" s="92">
        <v>0</v>
      </c>
      <c r="UO359" s="92">
        <v>0</v>
      </c>
      <c r="UP359" s="92">
        <v>0</v>
      </c>
      <c r="UQ359" s="92">
        <v>0</v>
      </c>
      <c r="UR359" s="92">
        <v>0</v>
      </c>
      <c r="US359" s="92">
        <v>0</v>
      </c>
      <c r="UT359" s="92">
        <v>0</v>
      </c>
      <c r="UU359" s="92">
        <v>0</v>
      </c>
      <c r="UV359" s="92">
        <v>0</v>
      </c>
      <c r="UW359" s="92">
        <v>0</v>
      </c>
      <c r="UX359" s="92">
        <v>0</v>
      </c>
      <c r="UY359" s="92">
        <v>0</v>
      </c>
      <c r="UZ359" s="92">
        <v>0</v>
      </c>
      <c r="VA359" s="92">
        <v>0</v>
      </c>
      <c r="VB359" s="92">
        <v>0</v>
      </c>
      <c r="VC359" s="92">
        <v>0</v>
      </c>
      <c r="VD359" s="92">
        <v>0</v>
      </c>
      <c r="VE359" s="92">
        <v>0</v>
      </c>
      <c r="VF359" s="92">
        <v>0</v>
      </c>
      <c r="VG359" s="92">
        <v>0</v>
      </c>
      <c r="VH359" s="92">
        <v>0</v>
      </c>
      <c r="VI359" s="92">
        <v>0</v>
      </c>
      <c r="VJ359" s="92">
        <v>0</v>
      </c>
      <c r="VK359" s="92">
        <v>0</v>
      </c>
      <c r="VL359" s="92">
        <v>0</v>
      </c>
      <c r="VM359" s="92">
        <v>0</v>
      </c>
      <c r="VN359" s="92">
        <v>0</v>
      </c>
      <c r="VO359" s="92">
        <v>0</v>
      </c>
      <c r="VP359" s="92">
        <v>0</v>
      </c>
      <c r="VQ359" s="92">
        <v>0</v>
      </c>
      <c r="VR359" s="92">
        <v>0</v>
      </c>
      <c r="VS359" s="92">
        <v>0</v>
      </c>
      <c r="VT359" s="92">
        <v>0</v>
      </c>
      <c r="VU359" s="92">
        <v>0</v>
      </c>
      <c r="VV359" s="92">
        <v>0</v>
      </c>
      <c r="VW359" s="92">
        <v>0</v>
      </c>
      <c r="VX359" s="92">
        <v>0</v>
      </c>
      <c r="VY359" s="92">
        <v>0</v>
      </c>
      <c r="VZ359" s="92">
        <v>0</v>
      </c>
      <c r="WA359" s="92">
        <v>0</v>
      </c>
      <c r="WB359" s="92">
        <v>0</v>
      </c>
      <c r="WC359" s="92">
        <v>0</v>
      </c>
    </row>
    <row r="360" spans="2:601" ht="13.5" customHeight="1">
      <c r="B360" s="851" t="s">
        <v>3008</v>
      </c>
      <c r="C360" s="92">
        <v>0</v>
      </c>
      <c r="D360" s="92">
        <v>35577.318099999997</v>
      </c>
      <c r="E360" s="92">
        <v>-132.329624</v>
      </c>
      <c r="F360" s="92">
        <v>1974.8412499999999</v>
      </c>
      <c r="G360" s="92">
        <v>0</v>
      </c>
      <c r="H360" s="92">
        <v>0</v>
      </c>
      <c r="I360" s="92">
        <v>0</v>
      </c>
      <c r="J360" s="92">
        <v>0</v>
      </c>
      <c r="K360" s="92">
        <v>0</v>
      </c>
      <c r="L360" s="92">
        <v>0</v>
      </c>
      <c r="M360" s="92">
        <v>0</v>
      </c>
      <c r="N360" s="92">
        <v>0</v>
      </c>
      <c r="O360" s="92">
        <v>0</v>
      </c>
      <c r="P360" s="92">
        <v>0</v>
      </c>
      <c r="Q360" s="92">
        <v>0</v>
      </c>
      <c r="R360" s="92">
        <v>0</v>
      </c>
      <c r="S360" s="92">
        <v>0</v>
      </c>
      <c r="T360" s="92">
        <v>0</v>
      </c>
      <c r="U360" s="92">
        <v>0</v>
      </c>
      <c r="V360" s="92">
        <v>0</v>
      </c>
      <c r="W360" s="92">
        <v>0</v>
      </c>
      <c r="X360" s="92">
        <v>0</v>
      </c>
      <c r="Y360" s="92">
        <v>0</v>
      </c>
      <c r="Z360" s="92">
        <v>0</v>
      </c>
      <c r="AA360" s="92">
        <v>0</v>
      </c>
      <c r="AB360" s="92">
        <v>0</v>
      </c>
      <c r="AC360" s="92">
        <v>0</v>
      </c>
      <c r="AD360" s="92">
        <v>0</v>
      </c>
      <c r="AE360" s="92">
        <v>0</v>
      </c>
      <c r="AF360" s="92">
        <v>0</v>
      </c>
      <c r="AG360" s="92">
        <v>0</v>
      </c>
      <c r="AH360" s="92">
        <v>0</v>
      </c>
      <c r="AI360" s="92">
        <v>0</v>
      </c>
      <c r="AJ360" s="92">
        <v>0</v>
      </c>
      <c r="AK360" s="92">
        <v>0</v>
      </c>
      <c r="AL360" s="92">
        <v>0</v>
      </c>
      <c r="AM360" s="92">
        <v>0</v>
      </c>
      <c r="AN360" s="92">
        <v>0</v>
      </c>
      <c r="AO360" s="92">
        <v>0</v>
      </c>
      <c r="AP360" s="92">
        <v>0</v>
      </c>
      <c r="AQ360" s="92">
        <v>0</v>
      </c>
      <c r="AR360" s="92">
        <v>0</v>
      </c>
      <c r="AS360" s="92">
        <v>0</v>
      </c>
      <c r="AT360" s="92">
        <v>0</v>
      </c>
      <c r="AU360" s="92">
        <v>0</v>
      </c>
      <c r="AV360" s="92">
        <v>0</v>
      </c>
      <c r="AW360" s="92">
        <v>0</v>
      </c>
      <c r="AX360" s="92">
        <v>0</v>
      </c>
      <c r="AY360" s="92">
        <v>0</v>
      </c>
      <c r="AZ360" s="92">
        <v>0</v>
      </c>
      <c r="BA360" s="92">
        <v>0</v>
      </c>
      <c r="BB360" s="92">
        <v>0</v>
      </c>
      <c r="BC360" s="92">
        <v>0</v>
      </c>
      <c r="BD360" s="92">
        <v>0</v>
      </c>
      <c r="BE360" s="92">
        <v>0</v>
      </c>
      <c r="BF360" s="92">
        <v>0</v>
      </c>
      <c r="BG360" s="92">
        <v>0</v>
      </c>
      <c r="BH360" s="92">
        <v>0</v>
      </c>
      <c r="BI360" s="92">
        <v>0</v>
      </c>
      <c r="BJ360" s="92">
        <v>0</v>
      </c>
      <c r="BK360" s="92">
        <v>0</v>
      </c>
      <c r="BL360" s="92">
        <v>0</v>
      </c>
      <c r="BM360" s="92">
        <v>0</v>
      </c>
      <c r="BN360" s="92">
        <v>0</v>
      </c>
      <c r="BO360" s="92">
        <v>0</v>
      </c>
      <c r="BP360" s="92">
        <v>1</v>
      </c>
      <c r="BQ360" s="92">
        <v>0</v>
      </c>
      <c r="BR360" s="92">
        <v>0</v>
      </c>
      <c r="BS360" s="92">
        <v>0</v>
      </c>
      <c r="BT360" s="92">
        <v>0</v>
      </c>
      <c r="BU360" s="92">
        <v>0</v>
      </c>
      <c r="BV360" s="92">
        <v>0</v>
      </c>
      <c r="BW360" s="92">
        <v>0</v>
      </c>
      <c r="BX360" s="92">
        <v>0</v>
      </c>
      <c r="BY360" s="92">
        <v>0</v>
      </c>
      <c r="BZ360" s="92">
        <v>0</v>
      </c>
      <c r="CA360" s="92">
        <v>0</v>
      </c>
      <c r="CB360" s="92">
        <v>0</v>
      </c>
      <c r="CC360" s="92">
        <v>0</v>
      </c>
      <c r="CD360" s="92">
        <v>0</v>
      </c>
      <c r="CE360" s="92">
        <v>0</v>
      </c>
      <c r="CF360" s="92">
        <v>0</v>
      </c>
      <c r="CG360" s="92">
        <v>0</v>
      </c>
      <c r="CH360" s="92">
        <v>0</v>
      </c>
      <c r="CI360" s="92">
        <v>0</v>
      </c>
      <c r="CJ360" s="92">
        <v>0</v>
      </c>
      <c r="CK360" s="92">
        <v>0</v>
      </c>
      <c r="CL360" s="92">
        <v>0</v>
      </c>
      <c r="CM360" s="92">
        <v>0</v>
      </c>
      <c r="CN360" s="92">
        <v>0</v>
      </c>
      <c r="CO360" s="92">
        <v>0</v>
      </c>
      <c r="CP360" s="92">
        <v>0</v>
      </c>
      <c r="CQ360" s="92">
        <v>0</v>
      </c>
      <c r="CR360" s="92">
        <v>0</v>
      </c>
      <c r="CS360" s="92">
        <v>0</v>
      </c>
      <c r="CT360" s="92">
        <v>0</v>
      </c>
      <c r="CU360" s="92">
        <v>0</v>
      </c>
      <c r="CV360" s="92">
        <v>0</v>
      </c>
      <c r="CW360" s="92">
        <v>0</v>
      </c>
      <c r="CX360" s="92">
        <v>0</v>
      </c>
      <c r="CY360" s="92">
        <v>0</v>
      </c>
      <c r="CZ360" s="92">
        <v>0</v>
      </c>
      <c r="DA360" s="92">
        <v>0</v>
      </c>
      <c r="DB360" s="92">
        <v>0</v>
      </c>
      <c r="DC360" s="92">
        <v>0</v>
      </c>
      <c r="DD360" s="92">
        <v>0</v>
      </c>
      <c r="DE360" s="92">
        <v>0</v>
      </c>
      <c r="DF360" s="92">
        <v>0</v>
      </c>
      <c r="DG360" s="92">
        <v>0</v>
      </c>
      <c r="DH360" s="92">
        <v>0</v>
      </c>
      <c r="DI360" s="92">
        <v>0</v>
      </c>
      <c r="DJ360" s="92">
        <v>0</v>
      </c>
      <c r="DK360" s="92">
        <v>0</v>
      </c>
      <c r="DL360" s="92">
        <v>0</v>
      </c>
      <c r="DM360" s="92">
        <v>0</v>
      </c>
      <c r="DN360" s="92">
        <v>0</v>
      </c>
      <c r="DO360" s="92">
        <v>0</v>
      </c>
      <c r="DP360" s="92">
        <v>0</v>
      </c>
      <c r="DQ360" s="92">
        <v>0</v>
      </c>
      <c r="DR360" s="92">
        <v>0</v>
      </c>
      <c r="DS360" s="92">
        <v>0</v>
      </c>
      <c r="DT360" s="92">
        <v>0</v>
      </c>
      <c r="DU360" s="92">
        <v>0</v>
      </c>
      <c r="DV360" s="92">
        <v>0</v>
      </c>
      <c r="DW360" s="92">
        <v>0</v>
      </c>
      <c r="DX360" s="92">
        <v>0</v>
      </c>
      <c r="DY360" s="92">
        <v>0</v>
      </c>
      <c r="DZ360" s="92">
        <v>35577.318099999997</v>
      </c>
      <c r="EA360" s="92">
        <v>0</v>
      </c>
      <c r="EB360" s="92">
        <v>0</v>
      </c>
      <c r="EC360" s="92">
        <v>0</v>
      </c>
      <c r="ED360" s="92">
        <v>0</v>
      </c>
      <c r="EE360" s="92">
        <v>0</v>
      </c>
      <c r="EF360" s="92">
        <v>0</v>
      </c>
      <c r="EG360" s="92">
        <v>0</v>
      </c>
      <c r="EH360" s="92">
        <v>0</v>
      </c>
      <c r="EI360" s="92">
        <v>0</v>
      </c>
      <c r="EJ360" s="92">
        <v>0</v>
      </c>
      <c r="EK360" s="92">
        <v>0</v>
      </c>
      <c r="EL360" s="92">
        <v>0</v>
      </c>
      <c r="EM360" s="92">
        <v>0</v>
      </c>
      <c r="EN360" s="92">
        <v>0</v>
      </c>
      <c r="EO360" s="92">
        <v>0</v>
      </c>
      <c r="EP360" s="92">
        <v>0</v>
      </c>
      <c r="EQ360" s="92">
        <v>0</v>
      </c>
      <c r="ER360" s="92">
        <v>0</v>
      </c>
      <c r="ES360" s="92">
        <v>0</v>
      </c>
      <c r="ET360" s="92">
        <v>0</v>
      </c>
      <c r="EU360" s="92">
        <v>0</v>
      </c>
      <c r="EV360" s="92">
        <v>0</v>
      </c>
      <c r="EW360" s="92">
        <v>0</v>
      </c>
      <c r="EX360" s="92">
        <v>0</v>
      </c>
      <c r="EY360" s="92">
        <v>0</v>
      </c>
      <c r="EZ360" s="92">
        <v>0</v>
      </c>
      <c r="FA360" s="92">
        <v>0</v>
      </c>
      <c r="FB360" s="92">
        <v>0</v>
      </c>
      <c r="FC360" s="92">
        <v>0</v>
      </c>
      <c r="FD360" s="92">
        <v>0</v>
      </c>
      <c r="FE360" s="92">
        <v>0</v>
      </c>
      <c r="FF360" s="92">
        <v>0</v>
      </c>
      <c r="FG360" s="92">
        <v>0</v>
      </c>
      <c r="FH360" s="92">
        <v>0</v>
      </c>
      <c r="FI360" s="92">
        <v>0</v>
      </c>
      <c r="FJ360" s="92">
        <v>0</v>
      </c>
      <c r="FK360" s="92">
        <v>0</v>
      </c>
      <c r="FL360" s="92">
        <v>0</v>
      </c>
      <c r="FM360" s="92">
        <v>0</v>
      </c>
      <c r="FN360" s="92">
        <v>0</v>
      </c>
      <c r="FO360" s="92">
        <v>0</v>
      </c>
      <c r="FP360" s="92">
        <v>0</v>
      </c>
      <c r="FQ360" s="92">
        <v>0</v>
      </c>
      <c r="FR360" s="92">
        <v>0</v>
      </c>
      <c r="FS360" s="92">
        <v>0</v>
      </c>
      <c r="FT360" s="92">
        <v>0</v>
      </c>
      <c r="FU360" s="92">
        <v>0</v>
      </c>
      <c r="FV360" s="92">
        <v>0</v>
      </c>
      <c r="FW360" s="92">
        <v>0</v>
      </c>
      <c r="FX360" s="92">
        <v>0</v>
      </c>
      <c r="FY360" s="92">
        <v>0</v>
      </c>
      <c r="FZ360" s="92">
        <v>0</v>
      </c>
      <c r="GA360" s="92">
        <v>0</v>
      </c>
      <c r="GB360" s="92">
        <v>0</v>
      </c>
      <c r="GC360" s="92">
        <v>0</v>
      </c>
      <c r="GD360" s="92">
        <v>0</v>
      </c>
      <c r="GE360" s="92">
        <v>0</v>
      </c>
      <c r="GF360" s="92">
        <v>0</v>
      </c>
      <c r="GG360" s="92">
        <v>0</v>
      </c>
      <c r="GH360" s="92">
        <v>0</v>
      </c>
      <c r="GI360" s="92">
        <v>0</v>
      </c>
      <c r="GJ360" s="92">
        <v>1</v>
      </c>
      <c r="GK360" s="92">
        <v>0</v>
      </c>
      <c r="GL360" s="92">
        <v>0</v>
      </c>
      <c r="GM360" s="92">
        <v>0</v>
      </c>
      <c r="GN360" s="92">
        <v>0</v>
      </c>
      <c r="GO360" s="92">
        <v>0</v>
      </c>
      <c r="GP360" s="92">
        <v>0</v>
      </c>
      <c r="GQ360" s="92">
        <v>0</v>
      </c>
      <c r="GR360" s="92">
        <v>0</v>
      </c>
      <c r="GS360" s="92">
        <v>0</v>
      </c>
      <c r="GT360" s="92">
        <v>0</v>
      </c>
      <c r="GU360" s="92">
        <v>0</v>
      </c>
      <c r="GV360" s="92">
        <v>0</v>
      </c>
      <c r="GW360" s="92">
        <v>0</v>
      </c>
      <c r="GX360" s="92">
        <v>0</v>
      </c>
      <c r="GY360" s="92">
        <v>0</v>
      </c>
      <c r="GZ360" s="92">
        <v>0</v>
      </c>
      <c r="HA360" s="92">
        <v>0</v>
      </c>
      <c r="HB360" s="92">
        <v>0</v>
      </c>
      <c r="HC360" s="92">
        <v>0</v>
      </c>
      <c r="HD360" s="92">
        <v>0</v>
      </c>
      <c r="HE360" s="92">
        <v>0</v>
      </c>
      <c r="HF360" s="92">
        <v>0</v>
      </c>
      <c r="HG360" s="92">
        <v>0</v>
      </c>
      <c r="HH360" s="92">
        <v>0</v>
      </c>
      <c r="HI360" s="92">
        <v>0</v>
      </c>
      <c r="HJ360" s="92">
        <v>0</v>
      </c>
      <c r="HK360" s="92">
        <v>0</v>
      </c>
      <c r="HL360" s="92">
        <v>0</v>
      </c>
      <c r="HM360" s="92">
        <v>0</v>
      </c>
      <c r="HN360" s="92">
        <v>0</v>
      </c>
      <c r="HO360" s="92">
        <v>0</v>
      </c>
      <c r="HP360" s="92">
        <v>0</v>
      </c>
      <c r="HQ360" s="92">
        <v>0</v>
      </c>
      <c r="HR360" s="92">
        <v>0</v>
      </c>
      <c r="HS360" s="92">
        <v>0</v>
      </c>
      <c r="HT360" s="92">
        <v>0</v>
      </c>
      <c r="HU360" s="92">
        <v>0</v>
      </c>
      <c r="HV360" s="92">
        <v>0</v>
      </c>
      <c r="HW360" s="92">
        <v>0</v>
      </c>
      <c r="HX360" s="92">
        <v>0</v>
      </c>
      <c r="HY360" s="92">
        <v>0</v>
      </c>
      <c r="HZ360" s="92">
        <v>0</v>
      </c>
      <c r="IA360" s="92">
        <v>0</v>
      </c>
      <c r="IB360" s="92">
        <v>0</v>
      </c>
      <c r="IC360" s="92">
        <v>0</v>
      </c>
      <c r="ID360" s="92">
        <v>0</v>
      </c>
      <c r="IE360" s="92">
        <v>0</v>
      </c>
      <c r="IF360" s="92">
        <v>0</v>
      </c>
      <c r="IG360" s="92">
        <v>0</v>
      </c>
      <c r="IH360" s="92">
        <v>0</v>
      </c>
      <c r="II360" s="92">
        <v>0</v>
      </c>
      <c r="IJ360" s="92">
        <v>0</v>
      </c>
      <c r="IK360" s="92">
        <v>0</v>
      </c>
      <c r="IL360" s="92">
        <v>0</v>
      </c>
      <c r="IM360" s="92">
        <v>0</v>
      </c>
      <c r="IN360" s="92">
        <v>0</v>
      </c>
      <c r="IO360" s="92">
        <v>0</v>
      </c>
      <c r="IP360" s="92">
        <v>0</v>
      </c>
      <c r="IQ360" s="92">
        <v>0</v>
      </c>
      <c r="IR360" s="92">
        <v>0</v>
      </c>
      <c r="IS360" s="92">
        <v>0</v>
      </c>
      <c r="IT360" s="92">
        <v>1974.8412499999999</v>
      </c>
      <c r="IU360" s="92">
        <v>35577.318099999997</v>
      </c>
      <c r="IV360" s="92">
        <v>616.44111999999996</v>
      </c>
      <c r="IW360" s="92">
        <v>95</v>
      </c>
      <c r="IX360" s="92">
        <v>5.4</v>
      </c>
      <c r="IY360" s="92">
        <v>0</v>
      </c>
      <c r="IZ360" s="92">
        <v>1</v>
      </c>
      <c r="JA360" s="92">
        <v>0</v>
      </c>
      <c r="JB360" s="92">
        <v>-67007.727499999994</v>
      </c>
      <c r="JC360" s="92">
        <v>-3719.4940900000001</v>
      </c>
      <c r="JD360" s="92">
        <v>-132.329624</v>
      </c>
      <c r="JE360" s="92">
        <v>-35.191791500000001</v>
      </c>
      <c r="JF360" s="92">
        <v>-1.9534412800000001</v>
      </c>
      <c r="JG360" s="92">
        <v>5.3393616599999999E-2</v>
      </c>
      <c r="JH360" s="92">
        <v>0.96190095399999997</v>
      </c>
      <c r="JI360" s="92">
        <v>18.015280000000001</v>
      </c>
      <c r="JJ360" s="92">
        <v>594.09807599999999</v>
      </c>
      <c r="JK360" s="92">
        <v>0</v>
      </c>
      <c r="JL360" s="92">
        <v>0</v>
      </c>
      <c r="JM360" s="92">
        <v>0</v>
      </c>
      <c r="JN360" s="92">
        <v>0</v>
      </c>
      <c r="JO360" s="92">
        <v>0</v>
      </c>
      <c r="JP360" s="92">
        <v>0</v>
      </c>
      <c r="JQ360" s="92">
        <v>0</v>
      </c>
      <c r="JR360" s="92">
        <v>0</v>
      </c>
      <c r="JS360" s="92">
        <v>0</v>
      </c>
      <c r="JT360" s="92">
        <v>0</v>
      </c>
      <c r="JU360" s="92">
        <v>0</v>
      </c>
      <c r="JV360" s="92">
        <v>0</v>
      </c>
      <c r="JW360" s="92">
        <v>0</v>
      </c>
      <c r="JX360" s="92">
        <v>0</v>
      </c>
      <c r="JY360" s="92">
        <v>0</v>
      </c>
      <c r="JZ360" s="92">
        <v>0</v>
      </c>
      <c r="KA360" s="92">
        <v>0</v>
      </c>
      <c r="KB360" s="92">
        <v>0</v>
      </c>
      <c r="KC360" s="92">
        <v>0</v>
      </c>
      <c r="KD360" s="92">
        <v>0</v>
      </c>
      <c r="KE360" s="92">
        <v>0</v>
      </c>
      <c r="KF360" s="92">
        <v>0</v>
      </c>
      <c r="KG360" s="92">
        <v>0</v>
      </c>
      <c r="KH360" s="92">
        <v>0</v>
      </c>
      <c r="KI360" s="92">
        <v>0</v>
      </c>
      <c r="KJ360" s="92">
        <v>0</v>
      </c>
      <c r="KK360" s="92">
        <v>0</v>
      </c>
      <c r="KL360" s="92">
        <v>0</v>
      </c>
      <c r="KM360" s="92">
        <v>0</v>
      </c>
      <c r="KN360" s="92">
        <v>0</v>
      </c>
      <c r="KO360" s="92">
        <v>0</v>
      </c>
      <c r="KP360" s="92">
        <v>0</v>
      </c>
      <c r="KQ360" s="92">
        <v>0</v>
      </c>
      <c r="KR360" s="92">
        <v>0</v>
      </c>
      <c r="KS360" s="92">
        <v>0</v>
      </c>
      <c r="KT360" s="92">
        <v>0</v>
      </c>
      <c r="KU360" s="92">
        <v>0</v>
      </c>
      <c r="KV360" s="92">
        <v>0</v>
      </c>
      <c r="KW360" s="92">
        <v>0</v>
      </c>
      <c r="KX360" s="92">
        <v>0</v>
      </c>
      <c r="KY360" s="92">
        <v>0</v>
      </c>
      <c r="KZ360" s="92">
        <v>0</v>
      </c>
      <c r="LA360" s="92">
        <v>0</v>
      </c>
      <c r="LB360" s="92">
        <v>0</v>
      </c>
      <c r="LC360" s="92">
        <v>0</v>
      </c>
      <c r="LD360" s="92">
        <v>0</v>
      </c>
      <c r="LE360" s="92">
        <v>0</v>
      </c>
      <c r="LF360" s="92">
        <v>0</v>
      </c>
      <c r="LG360" s="92">
        <v>0</v>
      </c>
      <c r="LH360" s="92">
        <v>0</v>
      </c>
      <c r="LI360" s="92">
        <v>0</v>
      </c>
      <c r="LJ360" s="92">
        <v>0</v>
      </c>
      <c r="LK360" s="92">
        <v>0</v>
      </c>
      <c r="LL360" s="92">
        <v>0</v>
      </c>
      <c r="LM360" s="92">
        <v>0</v>
      </c>
      <c r="LN360" s="92">
        <v>0</v>
      </c>
      <c r="LO360" s="92">
        <v>0</v>
      </c>
      <c r="LP360" s="92">
        <v>0</v>
      </c>
      <c r="LQ360" s="92">
        <v>0</v>
      </c>
      <c r="LR360" s="92">
        <v>0</v>
      </c>
      <c r="LS360" s="92">
        <v>0</v>
      </c>
      <c r="LT360" s="92">
        <v>0</v>
      </c>
      <c r="LU360" s="92">
        <v>0</v>
      </c>
      <c r="LV360" s="92">
        <v>0</v>
      </c>
      <c r="LW360" s="92">
        <v>0</v>
      </c>
      <c r="LX360" s="92">
        <v>0</v>
      </c>
      <c r="LY360" s="92">
        <v>0</v>
      </c>
      <c r="LZ360" s="92">
        <v>0</v>
      </c>
      <c r="MA360" s="92">
        <v>0</v>
      </c>
      <c r="MB360" s="92">
        <v>0</v>
      </c>
      <c r="MC360" s="92">
        <v>0</v>
      </c>
      <c r="MD360" s="92">
        <v>0</v>
      </c>
      <c r="ME360" s="92">
        <v>0</v>
      </c>
      <c r="MF360" s="92">
        <v>0</v>
      </c>
      <c r="MG360" s="92">
        <v>0</v>
      </c>
      <c r="MH360" s="92">
        <v>0</v>
      </c>
      <c r="MI360" s="92">
        <v>0</v>
      </c>
      <c r="MJ360" s="92">
        <v>0</v>
      </c>
      <c r="MK360" s="92">
        <v>0</v>
      </c>
      <c r="ML360" s="92">
        <v>0</v>
      </c>
      <c r="MM360" s="92">
        <v>0</v>
      </c>
      <c r="MN360" s="92">
        <v>0</v>
      </c>
      <c r="MO360" s="92">
        <v>0</v>
      </c>
      <c r="MP360" s="92">
        <v>0</v>
      </c>
      <c r="MQ360" s="92">
        <v>0</v>
      </c>
      <c r="MR360" s="92">
        <v>0</v>
      </c>
      <c r="MS360" s="92">
        <v>0</v>
      </c>
      <c r="MT360" s="92">
        <v>0</v>
      </c>
      <c r="MU360" s="92">
        <v>0</v>
      </c>
      <c r="MV360" s="92">
        <v>0</v>
      </c>
      <c r="MW360" s="92">
        <v>0</v>
      </c>
      <c r="MX360" s="92">
        <v>0</v>
      </c>
      <c r="MY360" s="92">
        <v>0</v>
      </c>
      <c r="MZ360" s="92">
        <v>0</v>
      </c>
      <c r="NA360" s="92">
        <v>0</v>
      </c>
      <c r="NB360" s="92">
        <v>0</v>
      </c>
      <c r="NC360" s="92">
        <v>0</v>
      </c>
      <c r="ND360" s="92">
        <v>0</v>
      </c>
      <c r="NE360" s="92">
        <v>0</v>
      </c>
      <c r="NF360" s="92">
        <v>0</v>
      </c>
      <c r="NG360" s="92">
        <v>0</v>
      </c>
      <c r="NH360" s="92">
        <v>0</v>
      </c>
      <c r="NI360" s="92">
        <v>0</v>
      </c>
      <c r="NJ360" s="92">
        <v>0</v>
      </c>
      <c r="NK360" s="92">
        <v>0</v>
      </c>
      <c r="NL360" s="92">
        <v>0</v>
      </c>
      <c r="NM360" s="92">
        <v>0</v>
      </c>
      <c r="NN360" s="92">
        <v>0</v>
      </c>
      <c r="NO360" s="92">
        <v>0</v>
      </c>
      <c r="NP360" s="92">
        <v>0</v>
      </c>
      <c r="NQ360" s="92">
        <v>0</v>
      </c>
      <c r="NR360" s="92">
        <v>0</v>
      </c>
      <c r="NS360" s="92">
        <v>0</v>
      </c>
      <c r="NT360" s="92">
        <v>0</v>
      </c>
      <c r="NU360" s="92">
        <v>0</v>
      </c>
      <c r="NV360" s="92">
        <v>0</v>
      </c>
      <c r="NW360" s="92">
        <v>0</v>
      </c>
      <c r="NX360" s="92">
        <v>0</v>
      </c>
      <c r="NY360" s="92">
        <v>0</v>
      </c>
      <c r="NZ360" s="92">
        <v>0</v>
      </c>
      <c r="OA360" s="92">
        <v>0</v>
      </c>
      <c r="OB360" s="92">
        <v>0</v>
      </c>
      <c r="OC360" s="92">
        <v>0</v>
      </c>
      <c r="OD360" s="92">
        <v>0</v>
      </c>
      <c r="OE360" s="92">
        <v>0</v>
      </c>
      <c r="OF360" s="92">
        <v>0</v>
      </c>
      <c r="OG360" s="92">
        <v>0</v>
      </c>
      <c r="OH360" s="92">
        <v>0</v>
      </c>
      <c r="OI360" s="92">
        <v>0</v>
      </c>
      <c r="OJ360" s="92">
        <v>0</v>
      </c>
      <c r="OK360" s="92">
        <v>0</v>
      </c>
      <c r="OL360" s="92">
        <v>0</v>
      </c>
      <c r="OM360" s="92">
        <v>0</v>
      </c>
      <c r="ON360" s="92">
        <v>0</v>
      </c>
      <c r="OO360" s="92">
        <v>0</v>
      </c>
      <c r="OP360" s="92">
        <v>0</v>
      </c>
      <c r="OQ360" s="92">
        <v>0</v>
      </c>
      <c r="OR360" s="92">
        <v>0</v>
      </c>
      <c r="OS360" s="92">
        <v>0</v>
      </c>
      <c r="OT360" s="92">
        <v>0</v>
      </c>
      <c r="OU360" s="92">
        <v>0</v>
      </c>
      <c r="OV360" s="92">
        <v>0</v>
      </c>
      <c r="OW360" s="92">
        <v>0</v>
      </c>
      <c r="OX360" s="92">
        <v>0</v>
      </c>
      <c r="OY360" s="92">
        <v>0</v>
      </c>
      <c r="OZ360" s="92">
        <v>0</v>
      </c>
      <c r="PA360" s="92">
        <v>0</v>
      </c>
      <c r="PB360" s="92">
        <v>0</v>
      </c>
      <c r="PC360" s="92">
        <v>0</v>
      </c>
      <c r="PD360" s="92">
        <v>0</v>
      </c>
      <c r="PE360" s="92">
        <v>0</v>
      </c>
      <c r="PF360" s="92">
        <v>0</v>
      </c>
      <c r="PG360" s="92">
        <v>0</v>
      </c>
      <c r="PH360" s="92">
        <v>0</v>
      </c>
      <c r="PI360" s="92">
        <v>0</v>
      </c>
      <c r="PJ360" s="92">
        <v>0</v>
      </c>
      <c r="PK360" s="92">
        <v>0</v>
      </c>
      <c r="PL360" s="92">
        <v>0</v>
      </c>
      <c r="PM360" s="92">
        <v>0</v>
      </c>
      <c r="PN360" s="92">
        <v>0</v>
      </c>
      <c r="PO360" s="92">
        <v>0</v>
      </c>
      <c r="PP360" s="92">
        <v>0</v>
      </c>
      <c r="PQ360" s="92">
        <v>0</v>
      </c>
      <c r="PR360" s="92">
        <v>0</v>
      </c>
      <c r="PS360" s="92">
        <v>0</v>
      </c>
      <c r="PT360" s="92">
        <v>0</v>
      </c>
      <c r="PU360" s="92">
        <v>0</v>
      </c>
      <c r="PV360" s="92">
        <v>0</v>
      </c>
      <c r="PW360" s="92">
        <v>0</v>
      </c>
      <c r="PX360" s="92">
        <v>0</v>
      </c>
      <c r="PY360" s="92">
        <v>0</v>
      </c>
      <c r="PZ360" s="92">
        <v>0</v>
      </c>
      <c r="QA360" s="92">
        <v>0</v>
      </c>
      <c r="QB360" s="92">
        <v>0</v>
      </c>
      <c r="QC360" s="92">
        <v>0</v>
      </c>
      <c r="QD360" s="92">
        <v>0</v>
      </c>
      <c r="QE360" s="92">
        <v>0</v>
      </c>
      <c r="QF360" s="92">
        <v>0</v>
      </c>
      <c r="QG360" s="92">
        <v>0</v>
      </c>
      <c r="QH360" s="92">
        <v>0</v>
      </c>
      <c r="QI360" s="92">
        <v>0</v>
      </c>
      <c r="QJ360" s="92">
        <v>0</v>
      </c>
      <c r="QK360" s="92">
        <v>0</v>
      </c>
      <c r="QL360" s="92">
        <v>0</v>
      </c>
      <c r="QM360" s="92">
        <v>0</v>
      </c>
      <c r="QN360" s="92">
        <v>0</v>
      </c>
      <c r="QO360" s="92">
        <v>0</v>
      </c>
      <c r="QP360" s="92">
        <v>0</v>
      </c>
      <c r="QQ360" s="92">
        <v>0</v>
      </c>
      <c r="QR360" s="92">
        <v>0</v>
      </c>
      <c r="QS360" s="92">
        <v>0</v>
      </c>
      <c r="QT360" s="92">
        <v>0</v>
      </c>
      <c r="QU360" s="92">
        <v>0</v>
      </c>
      <c r="QV360" s="92">
        <v>0</v>
      </c>
      <c r="QW360" s="92">
        <v>0</v>
      </c>
      <c r="QX360" s="92">
        <v>0</v>
      </c>
      <c r="QY360" s="92">
        <v>0</v>
      </c>
      <c r="QZ360" s="92">
        <v>0</v>
      </c>
      <c r="RA360" s="92">
        <v>0</v>
      </c>
      <c r="RB360" s="92">
        <v>0</v>
      </c>
      <c r="RC360" s="92">
        <v>0</v>
      </c>
      <c r="RD360" s="92">
        <v>0</v>
      </c>
      <c r="RE360" s="92">
        <v>0</v>
      </c>
      <c r="RF360" s="92">
        <v>0</v>
      </c>
      <c r="RG360" s="92">
        <v>0</v>
      </c>
      <c r="RH360" s="92">
        <v>0</v>
      </c>
      <c r="RI360" s="92">
        <v>0</v>
      </c>
      <c r="RJ360" s="92">
        <v>0</v>
      </c>
      <c r="RK360" s="92">
        <v>0</v>
      </c>
      <c r="RL360" s="92">
        <v>0</v>
      </c>
      <c r="RM360" s="92">
        <v>0</v>
      </c>
      <c r="RN360" s="92">
        <v>0</v>
      </c>
      <c r="RO360" s="92">
        <v>0</v>
      </c>
      <c r="RP360" s="92">
        <v>0</v>
      </c>
      <c r="RQ360" s="92">
        <v>0</v>
      </c>
      <c r="RR360" s="92">
        <v>0</v>
      </c>
      <c r="RS360" s="92">
        <v>0</v>
      </c>
      <c r="RT360" s="92">
        <v>0</v>
      </c>
      <c r="RU360" s="92">
        <v>0</v>
      </c>
      <c r="RV360" s="92">
        <v>0</v>
      </c>
      <c r="RW360" s="92">
        <v>0</v>
      </c>
      <c r="RX360" s="92">
        <v>0</v>
      </c>
      <c r="RY360" s="92">
        <v>0</v>
      </c>
      <c r="RZ360" s="92">
        <v>0</v>
      </c>
      <c r="SA360" s="92">
        <v>0</v>
      </c>
      <c r="SB360" s="92">
        <v>0</v>
      </c>
      <c r="SC360" s="92">
        <v>0</v>
      </c>
      <c r="SD360" s="92">
        <v>0</v>
      </c>
      <c r="SE360" s="92">
        <v>0</v>
      </c>
      <c r="SF360" s="92">
        <v>0</v>
      </c>
      <c r="SG360" s="92">
        <v>0</v>
      </c>
      <c r="SH360" s="92">
        <v>0</v>
      </c>
      <c r="SI360" s="92">
        <v>0</v>
      </c>
      <c r="SJ360" s="92">
        <v>0</v>
      </c>
      <c r="SK360" s="92">
        <v>0</v>
      </c>
      <c r="SL360" s="92">
        <v>0</v>
      </c>
      <c r="SM360" s="92">
        <v>0</v>
      </c>
      <c r="SN360" s="92">
        <v>0</v>
      </c>
      <c r="SO360" s="92">
        <v>0</v>
      </c>
      <c r="SP360" s="92">
        <v>0</v>
      </c>
      <c r="SQ360" s="92">
        <v>0</v>
      </c>
      <c r="SR360" s="92">
        <v>0</v>
      </c>
      <c r="SS360" s="92">
        <v>0</v>
      </c>
      <c r="ST360" s="92">
        <v>0</v>
      </c>
      <c r="SU360" s="92">
        <v>0</v>
      </c>
      <c r="SV360" s="92">
        <v>0</v>
      </c>
      <c r="SW360" s="92">
        <v>0</v>
      </c>
      <c r="SX360" s="92">
        <v>0</v>
      </c>
      <c r="SY360" s="92">
        <v>0</v>
      </c>
      <c r="SZ360" s="92">
        <v>0</v>
      </c>
      <c r="TA360" s="92">
        <v>0</v>
      </c>
      <c r="TB360" s="92">
        <v>0</v>
      </c>
      <c r="TC360" s="92">
        <v>5.4</v>
      </c>
      <c r="TD360" s="92">
        <v>0</v>
      </c>
      <c r="TE360" s="92">
        <v>0</v>
      </c>
      <c r="TF360" s="92">
        <v>0</v>
      </c>
      <c r="TG360" s="92">
        <v>0</v>
      </c>
      <c r="TH360" s="92">
        <v>0</v>
      </c>
      <c r="TI360" s="92">
        <v>0</v>
      </c>
      <c r="TJ360" s="92">
        <v>0</v>
      </c>
      <c r="TK360" s="92">
        <v>0</v>
      </c>
      <c r="TL360" s="92">
        <v>0</v>
      </c>
      <c r="TM360" s="92">
        <v>0</v>
      </c>
      <c r="TN360" s="92">
        <v>0</v>
      </c>
      <c r="TO360" s="92">
        <v>0</v>
      </c>
      <c r="TP360" s="92">
        <v>0</v>
      </c>
      <c r="TQ360" s="92">
        <v>-156791045.21599999</v>
      </c>
      <c r="TR360" s="92">
        <v>0</v>
      </c>
      <c r="TS360" s="92">
        <v>0</v>
      </c>
      <c r="TT360" s="92">
        <v>0</v>
      </c>
      <c r="TU360" s="92">
        <v>0</v>
      </c>
      <c r="TV360" s="92">
        <v>0</v>
      </c>
      <c r="TW360" s="92">
        <v>0</v>
      </c>
      <c r="TX360" s="92">
        <v>0</v>
      </c>
      <c r="TY360" s="92">
        <v>0</v>
      </c>
      <c r="TZ360" s="92">
        <v>0</v>
      </c>
      <c r="UA360" s="92">
        <v>0</v>
      </c>
      <c r="UB360" s="92">
        <v>0</v>
      </c>
      <c r="UC360" s="92">
        <v>0</v>
      </c>
      <c r="UD360" s="92">
        <v>0</v>
      </c>
      <c r="UE360" s="92">
        <v>0</v>
      </c>
      <c r="UF360" s="92">
        <v>0</v>
      </c>
      <c r="UG360" s="92">
        <v>0</v>
      </c>
      <c r="UH360" s="92">
        <v>0</v>
      </c>
      <c r="UI360" s="92">
        <v>0</v>
      </c>
      <c r="UJ360" s="92">
        <v>0</v>
      </c>
      <c r="UK360" s="92">
        <v>0</v>
      </c>
      <c r="UL360" s="92">
        <v>0</v>
      </c>
      <c r="UM360" s="92">
        <v>0</v>
      </c>
      <c r="UN360" s="92">
        <v>0</v>
      </c>
      <c r="UO360" s="92">
        <v>0</v>
      </c>
      <c r="UP360" s="92">
        <v>0</v>
      </c>
      <c r="UQ360" s="92">
        <v>0</v>
      </c>
      <c r="UR360" s="92">
        <v>0</v>
      </c>
      <c r="US360" s="92">
        <v>0</v>
      </c>
      <c r="UT360" s="92">
        <v>0</v>
      </c>
      <c r="UU360" s="92">
        <v>0</v>
      </c>
      <c r="UV360" s="92">
        <v>0</v>
      </c>
      <c r="UW360" s="92">
        <v>0</v>
      </c>
      <c r="UX360" s="92">
        <v>0</v>
      </c>
      <c r="UY360" s="92">
        <v>0</v>
      </c>
      <c r="UZ360" s="92">
        <v>0</v>
      </c>
      <c r="VA360" s="92">
        <v>0</v>
      </c>
      <c r="VB360" s="92">
        <v>0</v>
      </c>
      <c r="VC360" s="92">
        <v>0</v>
      </c>
      <c r="VD360" s="92">
        <v>0</v>
      </c>
      <c r="VE360" s="92">
        <v>0</v>
      </c>
      <c r="VF360" s="92">
        <v>0</v>
      </c>
      <c r="VG360" s="92">
        <v>0</v>
      </c>
      <c r="VH360" s="92">
        <v>0</v>
      </c>
      <c r="VI360" s="92">
        <v>0</v>
      </c>
      <c r="VJ360" s="92">
        <v>0</v>
      </c>
      <c r="VK360" s="92">
        <v>0</v>
      </c>
      <c r="VL360" s="92">
        <v>0</v>
      </c>
      <c r="VM360" s="92">
        <v>0</v>
      </c>
      <c r="VN360" s="92">
        <v>0</v>
      </c>
      <c r="VO360" s="92">
        <v>0</v>
      </c>
      <c r="VP360" s="92">
        <v>0</v>
      </c>
      <c r="VQ360" s="92">
        <v>0</v>
      </c>
      <c r="VR360" s="92">
        <v>0</v>
      </c>
      <c r="VS360" s="92">
        <v>0</v>
      </c>
      <c r="VT360" s="92">
        <v>0</v>
      </c>
      <c r="VU360" s="92">
        <v>0</v>
      </c>
      <c r="VV360" s="92">
        <v>0</v>
      </c>
      <c r="VW360" s="92">
        <v>0</v>
      </c>
      <c r="VX360" s="92">
        <v>0</v>
      </c>
      <c r="VY360" s="92">
        <v>0</v>
      </c>
      <c r="VZ360" s="92">
        <v>0</v>
      </c>
      <c r="WA360" s="92">
        <v>0</v>
      </c>
      <c r="WB360" s="92">
        <v>0</v>
      </c>
      <c r="WC360" s="92">
        <v>0</v>
      </c>
    </row>
    <row r="361" spans="2:601" ht="13.5" customHeight="1">
      <c r="B361" s="851" t="s">
        <v>3009</v>
      </c>
      <c r="C361" s="92">
        <v>0</v>
      </c>
      <c r="D361" s="92">
        <v>235119.12700000001</v>
      </c>
      <c r="E361" s="92">
        <v>-710.856942</v>
      </c>
      <c r="F361" s="92">
        <v>13051.094800000001</v>
      </c>
      <c r="G361" s="92">
        <v>0</v>
      </c>
      <c r="H361" s="92">
        <v>0</v>
      </c>
      <c r="I361" s="92">
        <v>0</v>
      </c>
      <c r="J361" s="92">
        <v>0</v>
      </c>
      <c r="K361" s="92">
        <v>0</v>
      </c>
      <c r="L361" s="92">
        <v>0</v>
      </c>
      <c r="M361" s="92">
        <v>0</v>
      </c>
      <c r="N361" s="92">
        <v>0</v>
      </c>
      <c r="O361" s="92">
        <v>0</v>
      </c>
      <c r="P361" s="92">
        <v>0</v>
      </c>
      <c r="Q361" s="92">
        <v>0</v>
      </c>
      <c r="R361" s="92">
        <v>0</v>
      </c>
      <c r="S361" s="92">
        <v>0</v>
      </c>
      <c r="T361" s="92">
        <v>0</v>
      </c>
      <c r="U361" s="92">
        <v>0</v>
      </c>
      <c r="V361" s="92">
        <v>0</v>
      </c>
      <c r="W361" s="92">
        <v>0</v>
      </c>
      <c r="X361" s="92">
        <v>0</v>
      </c>
      <c r="Y361" s="92">
        <v>0</v>
      </c>
      <c r="Z361" s="92">
        <v>0</v>
      </c>
      <c r="AA361" s="92">
        <v>0</v>
      </c>
      <c r="AB361" s="92">
        <v>0</v>
      </c>
      <c r="AC361" s="92">
        <v>0</v>
      </c>
      <c r="AD361" s="92">
        <v>0</v>
      </c>
      <c r="AE361" s="92">
        <v>0</v>
      </c>
      <c r="AF361" s="92">
        <v>0</v>
      </c>
      <c r="AG361" s="92">
        <v>0</v>
      </c>
      <c r="AH361" s="92">
        <v>0</v>
      </c>
      <c r="AI361" s="92">
        <v>0</v>
      </c>
      <c r="AJ361" s="92">
        <v>0</v>
      </c>
      <c r="AK361" s="92">
        <v>0</v>
      </c>
      <c r="AL361" s="92">
        <v>0</v>
      </c>
      <c r="AM361" s="92">
        <v>0</v>
      </c>
      <c r="AN361" s="92">
        <v>0</v>
      </c>
      <c r="AO361" s="92">
        <v>0</v>
      </c>
      <c r="AP361" s="92">
        <v>0</v>
      </c>
      <c r="AQ361" s="92">
        <v>0</v>
      </c>
      <c r="AR361" s="92">
        <v>0</v>
      </c>
      <c r="AS361" s="92">
        <v>0</v>
      </c>
      <c r="AT361" s="92">
        <v>0</v>
      </c>
      <c r="AU361" s="92">
        <v>0</v>
      </c>
      <c r="AV361" s="92">
        <v>0</v>
      </c>
      <c r="AW361" s="92">
        <v>0</v>
      </c>
      <c r="AX361" s="92">
        <v>0</v>
      </c>
      <c r="AY361" s="92">
        <v>0</v>
      </c>
      <c r="AZ361" s="92">
        <v>0</v>
      </c>
      <c r="BA361" s="92">
        <v>0</v>
      </c>
      <c r="BB361" s="92">
        <v>0</v>
      </c>
      <c r="BC361" s="92">
        <v>0</v>
      </c>
      <c r="BD361" s="92">
        <v>0</v>
      </c>
      <c r="BE361" s="92">
        <v>0</v>
      </c>
      <c r="BF361" s="92">
        <v>0</v>
      </c>
      <c r="BG361" s="92">
        <v>0</v>
      </c>
      <c r="BH361" s="92">
        <v>0</v>
      </c>
      <c r="BI361" s="92">
        <v>0</v>
      </c>
      <c r="BJ361" s="92">
        <v>0</v>
      </c>
      <c r="BK361" s="92">
        <v>0</v>
      </c>
      <c r="BL361" s="92">
        <v>0</v>
      </c>
      <c r="BM361" s="92">
        <v>0</v>
      </c>
      <c r="BN361" s="92">
        <v>0</v>
      </c>
      <c r="BO361" s="92">
        <v>0</v>
      </c>
      <c r="BP361" s="92">
        <v>1</v>
      </c>
      <c r="BQ361" s="92">
        <v>0</v>
      </c>
      <c r="BR361" s="92">
        <v>0</v>
      </c>
      <c r="BS361" s="92">
        <v>0</v>
      </c>
      <c r="BT361" s="92">
        <v>0</v>
      </c>
      <c r="BU361" s="92">
        <v>0</v>
      </c>
      <c r="BV361" s="92">
        <v>0</v>
      </c>
      <c r="BW361" s="92">
        <v>0</v>
      </c>
      <c r="BX361" s="92">
        <v>0</v>
      </c>
      <c r="BY361" s="92">
        <v>0</v>
      </c>
      <c r="BZ361" s="92">
        <v>0</v>
      </c>
      <c r="CA361" s="92">
        <v>0</v>
      </c>
      <c r="CB361" s="92">
        <v>0</v>
      </c>
      <c r="CC361" s="92">
        <v>0</v>
      </c>
      <c r="CD361" s="92">
        <v>0</v>
      </c>
      <c r="CE361" s="92">
        <v>0</v>
      </c>
      <c r="CF361" s="92">
        <v>0</v>
      </c>
      <c r="CG361" s="92">
        <v>0</v>
      </c>
      <c r="CH361" s="92">
        <v>0</v>
      </c>
      <c r="CI361" s="92">
        <v>0</v>
      </c>
      <c r="CJ361" s="92">
        <v>0</v>
      </c>
      <c r="CK361" s="92">
        <v>0</v>
      </c>
      <c r="CL361" s="92">
        <v>0</v>
      </c>
      <c r="CM361" s="92">
        <v>0</v>
      </c>
      <c r="CN361" s="92">
        <v>0</v>
      </c>
      <c r="CO361" s="92">
        <v>0</v>
      </c>
      <c r="CP361" s="92">
        <v>0</v>
      </c>
      <c r="CQ361" s="92">
        <v>0</v>
      </c>
      <c r="CR361" s="92">
        <v>0</v>
      </c>
      <c r="CS361" s="92">
        <v>0</v>
      </c>
      <c r="CT361" s="92">
        <v>0</v>
      </c>
      <c r="CU361" s="92">
        <v>0</v>
      </c>
      <c r="CV361" s="92">
        <v>0</v>
      </c>
      <c r="CW361" s="92">
        <v>0</v>
      </c>
      <c r="CX361" s="92">
        <v>0</v>
      </c>
      <c r="CY361" s="92">
        <v>0</v>
      </c>
      <c r="CZ361" s="92">
        <v>0</v>
      </c>
      <c r="DA361" s="92">
        <v>0</v>
      </c>
      <c r="DB361" s="92">
        <v>0</v>
      </c>
      <c r="DC361" s="92">
        <v>0</v>
      </c>
      <c r="DD361" s="92">
        <v>0</v>
      </c>
      <c r="DE361" s="92">
        <v>0</v>
      </c>
      <c r="DF361" s="92">
        <v>0</v>
      </c>
      <c r="DG361" s="92">
        <v>0</v>
      </c>
      <c r="DH361" s="92">
        <v>0</v>
      </c>
      <c r="DI361" s="92">
        <v>0</v>
      </c>
      <c r="DJ361" s="92">
        <v>0</v>
      </c>
      <c r="DK361" s="92">
        <v>0</v>
      </c>
      <c r="DL361" s="92">
        <v>0</v>
      </c>
      <c r="DM361" s="92">
        <v>0</v>
      </c>
      <c r="DN361" s="92">
        <v>0</v>
      </c>
      <c r="DO361" s="92">
        <v>0</v>
      </c>
      <c r="DP361" s="92">
        <v>0</v>
      </c>
      <c r="DQ361" s="92">
        <v>0</v>
      </c>
      <c r="DR361" s="92">
        <v>0</v>
      </c>
      <c r="DS361" s="92">
        <v>0</v>
      </c>
      <c r="DT361" s="92">
        <v>0</v>
      </c>
      <c r="DU361" s="92">
        <v>0</v>
      </c>
      <c r="DV361" s="92">
        <v>0</v>
      </c>
      <c r="DW361" s="92">
        <v>0</v>
      </c>
      <c r="DX361" s="92">
        <v>0</v>
      </c>
      <c r="DY361" s="92">
        <v>0</v>
      </c>
      <c r="DZ361" s="92">
        <v>235119.12700000001</v>
      </c>
      <c r="EA361" s="92">
        <v>0</v>
      </c>
      <c r="EB361" s="92">
        <v>0</v>
      </c>
      <c r="EC361" s="92">
        <v>0</v>
      </c>
      <c r="ED361" s="92">
        <v>0</v>
      </c>
      <c r="EE361" s="92">
        <v>0</v>
      </c>
      <c r="EF361" s="92">
        <v>0</v>
      </c>
      <c r="EG361" s="92">
        <v>0</v>
      </c>
      <c r="EH361" s="92">
        <v>0</v>
      </c>
      <c r="EI361" s="92">
        <v>0</v>
      </c>
      <c r="EJ361" s="92">
        <v>0</v>
      </c>
      <c r="EK361" s="92">
        <v>0</v>
      </c>
      <c r="EL361" s="92">
        <v>0</v>
      </c>
      <c r="EM361" s="92">
        <v>0</v>
      </c>
      <c r="EN361" s="92">
        <v>0</v>
      </c>
      <c r="EO361" s="92">
        <v>0</v>
      </c>
      <c r="EP361" s="92">
        <v>0</v>
      </c>
      <c r="EQ361" s="92">
        <v>0</v>
      </c>
      <c r="ER361" s="92">
        <v>0</v>
      </c>
      <c r="ES361" s="92">
        <v>0</v>
      </c>
      <c r="ET361" s="92">
        <v>0</v>
      </c>
      <c r="EU361" s="92">
        <v>0</v>
      </c>
      <c r="EV361" s="92">
        <v>0</v>
      </c>
      <c r="EW361" s="92">
        <v>0</v>
      </c>
      <c r="EX361" s="92">
        <v>0</v>
      </c>
      <c r="EY361" s="92">
        <v>0</v>
      </c>
      <c r="EZ361" s="92">
        <v>0</v>
      </c>
      <c r="FA361" s="92">
        <v>0</v>
      </c>
      <c r="FB361" s="92">
        <v>0</v>
      </c>
      <c r="FC361" s="92">
        <v>0</v>
      </c>
      <c r="FD361" s="92">
        <v>0</v>
      </c>
      <c r="FE361" s="92">
        <v>0</v>
      </c>
      <c r="FF361" s="92">
        <v>0</v>
      </c>
      <c r="FG361" s="92">
        <v>0</v>
      </c>
      <c r="FH361" s="92">
        <v>0</v>
      </c>
      <c r="FI361" s="92">
        <v>0</v>
      </c>
      <c r="FJ361" s="92">
        <v>0</v>
      </c>
      <c r="FK361" s="92">
        <v>0</v>
      </c>
      <c r="FL361" s="92">
        <v>0</v>
      </c>
      <c r="FM361" s="92">
        <v>0</v>
      </c>
      <c r="FN361" s="92">
        <v>0</v>
      </c>
      <c r="FO361" s="92">
        <v>0</v>
      </c>
      <c r="FP361" s="92">
        <v>0</v>
      </c>
      <c r="FQ361" s="92">
        <v>0</v>
      </c>
      <c r="FR361" s="92">
        <v>0</v>
      </c>
      <c r="FS361" s="92">
        <v>0</v>
      </c>
      <c r="FT361" s="92">
        <v>0</v>
      </c>
      <c r="FU361" s="92">
        <v>0</v>
      </c>
      <c r="FV361" s="92">
        <v>0</v>
      </c>
      <c r="FW361" s="92">
        <v>0</v>
      </c>
      <c r="FX361" s="92">
        <v>0</v>
      </c>
      <c r="FY361" s="92">
        <v>0</v>
      </c>
      <c r="FZ361" s="92">
        <v>0</v>
      </c>
      <c r="GA361" s="92">
        <v>0</v>
      </c>
      <c r="GB361" s="92">
        <v>0</v>
      </c>
      <c r="GC361" s="92">
        <v>0</v>
      </c>
      <c r="GD361" s="92">
        <v>0</v>
      </c>
      <c r="GE361" s="92">
        <v>0</v>
      </c>
      <c r="GF361" s="92">
        <v>0</v>
      </c>
      <c r="GG361" s="92">
        <v>0</v>
      </c>
      <c r="GH361" s="92">
        <v>0</v>
      </c>
      <c r="GI361" s="92">
        <v>0</v>
      </c>
      <c r="GJ361" s="92">
        <v>1</v>
      </c>
      <c r="GK361" s="92">
        <v>0</v>
      </c>
      <c r="GL361" s="92">
        <v>0</v>
      </c>
      <c r="GM361" s="92">
        <v>0</v>
      </c>
      <c r="GN361" s="92">
        <v>0</v>
      </c>
      <c r="GO361" s="92">
        <v>0</v>
      </c>
      <c r="GP361" s="92">
        <v>0</v>
      </c>
      <c r="GQ361" s="92">
        <v>0</v>
      </c>
      <c r="GR361" s="92">
        <v>0</v>
      </c>
      <c r="GS361" s="92">
        <v>0</v>
      </c>
      <c r="GT361" s="92">
        <v>0</v>
      </c>
      <c r="GU361" s="92">
        <v>0</v>
      </c>
      <c r="GV361" s="92">
        <v>0</v>
      </c>
      <c r="GW361" s="92">
        <v>0</v>
      </c>
      <c r="GX361" s="92">
        <v>0</v>
      </c>
      <c r="GY361" s="92">
        <v>0</v>
      </c>
      <c r="GZ361" s="92">
        <v>0</v>
      </c>
      <c r="HA361" s="92">
        <v>0</v>
      </c>
      <c r="HB361" s="92">
        <v>0</v>
      </c>
      <c r="HC361" s="92">
        <v>0</v>
      </c>
      <c r="HD361" s="92">
        <v>0</v>
      </c>
      <c r="HE361" s="92">
        <v>0</v>
      </c>
      <c r="HF361" s="92">
        <v>0</v>
      </c>
      <c r="HG361" s="92">
        <v>0</v>
      </c>
      <c r="HH361" s="92">
        <v>0</v>
      </c>
      <c r="HI361" s="92">
        <v>0</v>
      </c>
      <c r="HJ361" s="92">
        <v>0</v>
      </c>
      <c r="HK361" s="92">
        <v>0</v>
      </c>
      <c r="HL361" s="92">
        <v>0</v>
      </c>
      <c r="HM361" s="92">
        <v>0</v>
      </c>
      <c r="HN361" s="92">
        <v>0</v>
      </c>
      <c r="HO361" s="92">
        <v>0</v>
      </c>
      <c r="HP361" s="92">
        <v>0</v>
      </c>
      <c r="HQ361" s="92">
        <v>0</v>
      </c>
      <c r="HR361" s="92">
        <v>0</v>
      </c>
      <c r="HS361" s="92">
        <v>0</v>
      </c>
      <c r="HT361" s="92">
        <v>0</v>
      </c>
      <c r="HU361" s="92">
        <v>0</v>
      </c>
      <c r="HV361" s="92">
        <v>0</v>
      </c>
      <c r="HW361" s="92">
        <v>0</v>
      </c>
      <c r="HX361" s="92">
        <v>0</v>
      </c>
      <c r="HY361" s="92">
        <v>0</v>
      </c>
      <c r="HZ361" s="92">
        <v>0</v>
      </c>
      <c r="IA361" s="92">
        <v>0</v>
      </c>
      <c r="IB361" s="92">
        <v>0</v>
      </c>
      <c r="IC361" s="92">
        <v>0</v>
      </c>
      <c r="ID361" s="92">
        <v>0</v>
      </c>
      <c r="IE361" s="92">
        <v>0</v>
      </c>
      <c r="IF361" s="92">
        <v>0</v>
      </c>
      <c r="IG361" s="92">
        <v>0</v>
      </c>
      <c r="IH361" s="92">
        <v>0</v>
      </c>
      <c r="II361" s="92">
        <v>0</v>
      </c>
      <c r="IJ361" s="92">
        <v>0</v>
      </c>
      <c r="IK361" s="92">
        <v>0</v>
      </c>
      <c r="IL361" s="92">
        <v>0</v>
      </c>
      <c r="IM361" s="92">
        <v>0</v>
      </c>
      <c r="IN361" s="92">
        <v>0</v>
      </c>
      <c r="IO361" s="92">
        <v>0</v>
      </c>
      <c r="IP361" s="92">
        <v>0</v>
      </c>
      <c r="IQ361" s="92">
        <v>0</v>
      </c>
      <c r="IR361" s="92">
        <v>0</v>
      </c>
      <c r="IS361" s="92">
        <v>0</v>
      </c>
      <c r="IT361" s="92">
        <v>13051.094800000001</v>
      </c>
      <c r="IU361" s="92">
        <v>235119.12700000001</v>
      </c>
      <c r="IV361" s="92">
        <v>203392.87100000001</v>
      </c>
      <c r="IW361" s="92">
        <v>454.44444399999998</v>
      </c>
      <c r="IX361" s="92">
        <v>59.8613675</v>
      </c>
      <c r="IY361" s="92">
        <v>1</v>
      </c>
      <c r="IZ361" s="92">
        <v>0</v>
      </c>
      <c r="JA361" s="92">
        <v>0</v>
      </c>
      <c r="JB361" s="92">
        <v>-54467.226999999999</v>
      </c>
      <c r="JC361" s="92">
        <v>-3023.3905300000001</v>
      </c>
      <c r="JD361" s="92">
        <v>-710.856942</v>
      </c>
      <c r="JE361" s="92">
        <v>-11.609448199999999</v>
      </c>
      <c r="JF361" s="92">
        <v>-0.64442230300000003</v>
      </c>
      <c r="JG361" s="92">
        <v>1.0694487199999999E-3</v>
      </c>
      <c r="JH361" s="92">
        <v>1.92664182E-2</v>
      </c>
      <c r="JI361" s="92">
        <v>18.015280000000001</v>
      </c>
      <c r="JJ361" s="92">
        <v>3926.20435</v>
      </c>
      <c r="JK361" s="92">
        <v>0</v>
      </c>
      <c r="JL361" s="92">
        <v>0</v>
      </c>
      <c r="JM361" s="92">
        <v>0</v>
      </c>
      <c r="JN361" s="92">
        <v>0</v>
      </c>
      <c r="JO361" s="92">
        <v>0</v>
      </c>
      <c r="JP361" s="92">
        <v>0</v>
      </c>
      <c r="JQ361" s="92">
        <v>0</v>
      </c>
      <c r="JR361" s="92">
        <v>0</v>
      </c>
      <c r="JS361" s="92">
        <v>0</v>
      </c>
      <c r="JT361" s="92">
        <v>0</v>
      </c>
      <c r="JU361" s="92">
        <v>0</v>
      </c>
      <c r="JV361" s="92">
        <v>0</v>
      </c>
      <c r="JW361" s="92">
        <v>0</v>
      </c>
      <c r="JX361" s="92">
        <v>0</v>
      </c>
      <c r="JY361" s="92">
        <v>0</v>
      </c>
      <c r="JZ361" s="92">
        <v>0</v>
      </c>
      <c r="KA361" s="92">
        <v>0</v>
      </c>
      <c r="KB361" s="92">
        <v>0</v>
      </c>
      <c r="KC361" s="92">
        <v>0</v>
      </c>
      <c r="KD361" s="92">
        <v>0</v>
      </c>
      <c r="KE361" s="92">
        <v>0</v>
      </c>
      <c r="KF361" s="92">
        <v>0</v>
      </c>
      <c r="KG361" s="92">
        <v>0</v>
      </c>
      <c r="KH361" s="92">
        <v>0</v>
      </c>
      <c r="KI361" s="92">
        <v>0</v>
      </c>
      <c r="KJ361" s="92">
        <v>0</v>
      </c>
      <c r="KK361" s="92">
        <v>0</v>
      </c>
      <c r="KL361" s="92">
        <v>0</v>
      </c>
      <c r="KM361" s="92">
        <v>0</v>
      </c>
      <c r="KN361" s="92">
        <v>0</v>
      </c>
      <c r="KO361" s="92">
        <v>0</v>
      </c>
      <c r="KP361" s="92">
        <v>0</v>
      </c>
      <c r="KQ361" s="92">
        <v>0</v>
      </c>
      <c r="KR361" s="92">
        <v>0</v>
      </c>
      <c r="KS361" s="92">
        <v>0</v>
      </c>
      <c r="KT361" s="92">
        <v>0</v>
      </c>
      <c r="KU361" s="92">
        <v>0</v>
      </c>
      <c r="KV361" s="92">
        <v>0</v>
      </c>
      <c r="KW361" s="92">
        <v>0</v>
      </c>
      <c r="KX361" s="92">
        <v>0</v>
      </c>
      <c r="KY361" s="92">
        <v>0</v>
      </c>
      <c r="KZ361" s="92">
        <v>0</v>
      </c>
      <c r="LA361" s="92">
        <v>0</v>
      </c>
      <c r="LB361" s="92">
        <v>0</v>
      </c>
      <c r="LC361" s="92">
        <v>0</v>
      </c>
      <c r="LD361" s="92">
        <v>0</v>
      </c>
      <c r="LE361" s="92">
        <v>0</v>
      </c>
      <c r="LF361" s="92">
        <v>0</v>
      </c>
      <c r="LG361" s="92">
        <v>0</v>
      </c>
      <c r="LH361" s="92">
        <v>0</v>
      </c>
      <c r="LI361" s="92">
        <v>0</v>
      </c>
      <c r="LJ361" s="92">
        <v>0</v>
      </c>
      <c r="LK361" s="92">
        <v>0</v>
      </c>
      <c r="LL361" s="92">
        <v>0</v>
      </c>
      <c r="LM361" s="92">
        <v>0</v>
      </c>
      <c r="LN361" s="92">
        <v>0</v>
      </c>
      <c r="LO361" s="92">
        <v>0</v>
      </c>
      <c r="LP361" s="92">
        <v>0</v>
      </c>
      <c r="LQ361" s="92">
        <v>0</v>
      </c>
      <c r="LR361" s="92">
        <v>0</v>
      </c>
      <c r="LS361" s="92">
        <v>0</v>
      </c>
      <c r="LT361" s="92">
        <v>0</v>
      </c>
      <c r="LU361" s="92">
        <v>0</v>
      </c>
      <c r="LV361" s="92">
        <v>0</v>
      </c>
      <c r="LW361" s="92">
        <v>0</v>
      </c>
      <c r="LX361" s="92">
        <v>0</v>
      </c>
      <c r="LY361" s="92">
        <v>0</v>
      </c>
      <c r="LZ361" s="92">
        <v>0</v>
      </c>
      <c r="MA361" s="92">
        <v>0</v>
      </c>
      <c r="MB361" s="92">
        <v>0</v>
      </c>
      <c r="MC361" s="92">
        <v>0</v>
      </c>
      <c r="MD361" s="92">
        <v>0</v>
      </c>
      <c r="ME361" s="92">
        <v>0</v>
      </c>
      <c r="MF361" s="92">
        <v>0</v>
      </c>
      <c r="MG361" s="92">
        <v>0</v>
      </c>
      <c r="MH361" s="92">
        <v>0</v>
      </c>
      <c r="MI361" s="92">
        <v>0</v>
      </c>
      <c r="MJ361" s="92">
        <v>0</v>
      </c>
      <c r="MK361" s="92">
        <v>0</v>
      </c>
      <c r="ML361" s="92">
        <v>0</v>
      </c>
      <c r="MM361" s="92">
        <v>0</v>
      </c>
      <c r="MN361" s="92">
        <v>0</v>
      </c>
      <c r="MO361" s="92">
        <v>0</v>
      </c>
      <c r="MP361" s="92">
        <v>0</v>
      </c>
      <c r="MQ361" s="92">
        <v>0</v>
      </c>
      <c r="MR361" s="92">
        <v>0</v>
      </c>
      <c r="MS361" s="92">
        <v>0</v>
      </c>
      <c r="MT361" s="92">
        <v>0</v>
      </c>
      <c r="MU361" s="92">
        <v>0</v>
      </c>
      <c r="MV361" s="92">
        <v>0</v>
      </c>
      <c r="MW361" s="92">
        <v>0</v>
      </c>
      <c r="MX361" s="92">
        <v>0</v>
      </c>
      <c r="MY361" s="92">
        <v>0</v>
      </c>
      <c r="MZ361" s="92">
        <v>0</v>
      </c>
      <c r="NA361" s="92">
        <v>0</v>
      </c>
      <c r="NB361" s="92">
        <v>0</v>
      </c>
      <c r="NC361" s="92">
        <v>0</v>
      </c>
      <c r="ND361" s="92">
        <v>0</v>
      </c>
      <c r="NE361" s="92">
        <v>0</v>
      </c>
      <c r="NF361" s="92">
        <v>0</v>
      </c>
      <c r="NG361" s="92">
        <v>0</v>
      </c>
      <c r="NH361" s="92">
        <v>0</v>
      </c>
      <c r="NI361" s="92">
        <v>0</v>
      </c>
      <c r="NJ361" s="92">
        <v>0</v>
      </c>
      <c r="NK361" s="92">
        <v>0</v>
      </c>
      <c r="NL361" s="92">
        <v>0</v>
      </c>
      <c r="NM361" s="92">
        <v>0</v>
      </c>
      <c r="NN361" s="92">
        <v>0</v>
      </c>
      <c r="NO361" s="92">
        <v>0</v>
      </c>
      <c r="NP361" s="92">
        <v>0</v>
      </c>
      <c r="NQ361" s="92">
        <v>0</v>
      </c>
      <c r="NR361" s="92">
        <v>0</v>
      </c>
      <c r="NS361" s="92">
        <v>0</v>
      </c>
      <c r="NT361" s="92">
        <v>0</v>
      </c>
      <c r="NU361" s="92">
        <v>0</v>
      </c>
      <c r="NV361" s="92">
        <v>0</v>
      </c>
      <c r="NW361" s="92">
        <v>0</v>
      </c>
      <c r="NX361" s="92">
        <v>0</v>
      </c>
      <c r="NY361" s="92">
        <v>0</v>
      </c>
      <c r="NZ361" s="92">
        <v>0</v>
      </c>
      <c r="OA361" s="92">
        <v>0</v>
      </c>
      <c r="OB361" s="92">
        <v>0</v>
      </c>
      <c r="OC361" s="92">
        <v>0</v>
      </c>
      <c r="OD361" s="92">
        <v>0</v>
      </c>
      <c r="OE361" s="92">
        <v>0</v>
      </c>
      <c r="OF361" s="92">
        <v>0</v>
      </c>
      <c r="OG361" s="92">
        <v>0</v>
      </c>
      <c r="OH361" s="92">
        <v>0</v>
      </c>
      <c r="OI361" s="92">
        <v>0</v>
      </c>
      <c r="OJ361" s="92">
        <v>0</v>
      </c>
      <c r="OK361" s="92">
        <v>0</v>
      </c>
      <c r="OL361" s="92">
        <v>0</v>
      </c>
      <c r="OM361" s="92">
        <v>0</v>
      </c>
      <c r="ON361" s="92">
        <v>0</v>
      </c>
      <c r="OO361" s="92">
        <v>0</v>
      </c>
      <c r="OP361" s="92">
        <v>0</v>
      </c>
      <c r="OQ361" s="92">
        <v>0</v>
      </c>
      <c r="OR361" s="92">
        <v>0</v>
      </c>
      <c r="OS361" s="92">
        <v>0</v>
      </c>
      <c r="OT361" s="92">
        <v>0</v>
      </c>
      <c r="OU361" s="92">
        <v>0</v>
      </c>
      <c r="OV361" s="92">
        <v>0</v>
      </c>
      <c r="OW361" s="92">
        <v>0</v>
      </c>
      <c r="OX361" s="92">
        <v>0</v>
      </c>
      <c r="OY361" s="92">
        <v>0</v>
      </c>
      <c r="OZ361" s="92">
        <v>0</v>
      </c>
      <c r="PA361" s="92">
        <v>0</v>
      </c>
      <c r="PB361" s="92">
        <v>0</v>
      </c>
      <c r="PC361" s="92">
        <v>0</v>
      </c>
      <c r="PD361" s="92">
        <v>0</v>
      </c>
      <c r="PE361" s="92">
        <v>0</v>
      </c>
      <c r="PF361" s="92">
        <v>0</v>
      </c>
      <c r="PG361" s="92">
        <v>0</v>
      </c>
      <c r="PH361" s="92">
        <v>0</v>
      </c>
      <c r="PI361" s="92">
        <v>0</v>
      </c>
      <c r="PJ361" s="92">
        <v>0</v>
      </c>
      <c r="PK361" s="92">
        <v>0</v>
      </c>
      <c r="PL361" s="92">
        <v>0</v>
      </c>
      <c r="PM361" s="92">
        <v>0</v>
      </c>
      <c r="PN361" s="92">
        <v>0</v>
      </c>
      <c r="PO361" s="92">
        <v>0</v>
      </c>
      <c r="PP361" s="92">
        <v>0</v>
      </c>
      <c r="PQ361" s="92">
        <v>0</v>
      </c>
      <c r="PR361" s="92">
        <v>0</v>
      </c>
      <c r="PS361" s="92">
        <v>0</v>
      </c>
      <c r="PT361" s="92">
        <v>0</v>
      </c>
      <c r="PU361" s="92">
        <v>0</v>
      </c>
      <c r="PV361" s="92">
        <v>0</v>
      </c>
      <c r="PW361" s="92">
        <v>0</v>
      </c>
      <c r="PX361" s="92">
        <v>0</v>
      </c>
      <c r="PY361" s="92">
        <v>0</v>
      </c>
      <c r="PZ361" s="92">
        <v>0</v>
      </c>
      <c r="QA361" s="92">
        <v>0</v>
      </c>
      <c r="QB361" s="92">
        <v>0</v>
      </c>
      <c r="QC361" s="92">
        <v>0</v>
      </c>
      <c r="QD361" s="92">
        <v>0</v>
      </c>
      <c r="QE361" s="92">
        <v>0</v>
      </c>
      <c r="QF361" s="92">
        <v>0</v>
      </c>
      <c r="QG361" s="92">
        <v>0</v>
      </c>
      <c r="QH361" s="92">
        <v>0</v>
      </c>
      <c r="QI361" s="92">
        <v>0</v>
      </c>
      <c r="QJ361" s="92">
        <v>0</v>
      </c>
      <c r="QK361" s="92">
        <v>0</v>
      </c>
      <c r="QL361" s="92">
        <v>0</v>
      </c>
      <c r="QM361" s="92">
        <v>0</v>
      </c>
      <c r="QN361" s="92">
        <v>0</v>
      </c>
      <c r="QO361" s="92">
        <v>0</v>
      </c>
      <c r="QP361" s="92">
        <v>0</v>
      </c>
      <c r="QQ361" s="92">
        <v>0</v>
      </c>
      <c r="QR361" s="92">
        <v>0</v>
      </c>
      <c r="QS361" s="92">
        <v>0</v>
      </c>
      <c r="QT361" s="92">
        <v>0</v>
      </c>
      <c r="QU361" s="92">
        <v>0</v>
      </c>
      <c r="QV361" s="92">
        <v>0</v>
      </c>
      <c r="QW361" s="92">
        <v>0</v>
      </c>
      <c r="QX361" s="92">
        <v>0</v>
      </c>
      <c r="QY361" s="92">
        <v>0</v>
      </c>
      <c r="QZ361" s="92">
        <v>0</v>
      </c>
      <c r="RA361" s="92">
        <v>0</v>
      </c>
      <c r="RB361" s="92">
        <v>0</v>
      </c>
      <c r="RC361" s="92">
        <v>0</v>
      </c>
      <c r="RD361" s="92">
        <v>0</v>
      </c>
      <c r="RE361" s="92">
        <v>0</v>
      </c>
      <c r="RF361" s="92">
        <v>0</v>
      </c>
      <c r="RG361" s="92">
        <v>0</v>
      </c>
      <c r="RH361" s="92">
        <v>0</v>
      </c>
      <c r="RI361" s="92">
        <v>0</v>
      </c>
      <c r="RJ361" s="92">
        <v>0</v>
      </c>
      <c r="RK361" s="92">
        <v>0</v>
      </c>
      <c r="RL361" s="92">
        <v>0</v>
      </c>
      <c r="RM361" s="92">
        <v>0</v>
      </c>
      <c r="RN361" s="92">
        <v>0</v>
      </c>
      <c r="RO361" s="92">
        <v>0</v>
      </c>
      <c r="RP361" s="92">
        <v>0</v>
      </c>
      <c r="RQ361" s="92">
        <v>0</v>
      </c>
      <c r="RR361" s="92">
        <v>0</v>
      </c>
      <c r="RS361" s="92">
        <v>0</v>
      </c>
      <c r="RT361" s="92">
        <v>0</v>
      </c>
      <c r="RU361" s="92">
        <v>0</v>
      </c>
      <c r="RV361" s="92">
        <v>0</v>
      </c>
      <c r="RW361" s="92">
        <v>0</v>
      </c>
      <c r="RX361" s="92">
        <v>0</v>
      </c>
      <c r="RY361" s="92">
        <v>0</v>
      </c>
      <c r="RZ361" s="92">
        <v>0</v>
      </c>
      <c r="SA361" s="92">
        <v>0</v>
      </c>
      <c r="SB361" s="92">
        <v>0</v>
      </c>
      <c r="SC361" s="92">
        <v>0</v>
      </c>
      <c r="SD361" s="92">
        <v>0</v>
      </c>
      <c r="SE361" s="92">
        <v>0</v>
      </c>
      <c r="SF361" s="92">
        <v>0</v>
      </c>
      <c r="SG361" s="92">
        <v>0</v>
      </c>
      <c r="SH361" s="92">
        <v>0</v>
      </c>
      <c r="SI361" s="92">
        <v>0</v>
      </c>
      <c r="SJ361" s="92">
        <v>0</v>
      </c>
      <c r="SK361" s="92">
        <v>0</v>
      </c>
      <c r="SL361" s="92">
        <v>0</v>
      </c>
      <c r="SM361" s="92">
        <v>0</v>
      </c>
      <c r="SN361" s="92">
        <v>0</v>
      </c>
      <c r="SO361" s="92">
        <v>0</v>
      </c>
      <c r="SP361" s="92">
        <v>0</v>
      </c>
      <c r="SQ361" s="92">
        <v>0</v>
      </c>
      <c r="SR361" s="92">
        <v>0</v>
      </c>
      <c r="SS361" s="92">
        <v>0</v>
      </c>
      <c r="ST361" s="92">
        <v>0</v>
      </c>
      <c r="SU361" s="92">
        <v>0</v>
      </c>
      <c r="SV361" s="92">
        <v>0</v>
      </c>
      <c r="SW361" s="92">
        <v>0</v>
      </c>
      <c r="SX361" s="92">
        <v>0</v>
      </c>
      <c r="SY361" s="92">
        <v>0</v>
      </c>
      <c r="SZ361" s="92">
        <v>0</v>
      </c>
      <c r="TA361" s="92">
        <v>0</v>
      </c>
      <c r="TB361" s="92">
        <v>0</v>
      </c>
      <c r="TC361" s="92">
        <v>59.8613675</v>
      </c>
      <c r="TD361" s="92">
        <v>0</v>
      </c>
      <c r="TE361" s="92">
        <v>0</v>
      </c>
      <c r="TF361" s="92">
        <v>0</v>
      </c>
      <c r="TG361" s="92">
        <v>0</v>
      </c>
      <c r="TH361" s="92">
        <v>0</v>
      </c>
      <c r="TI361" s="92">
        <v>0</v>
      </c>
      <c r="TJ361" s="92">
        <v>0</v>
      </c>
      <c r="TK361" s="92">
        <v>0</v>
      </c>
      <c r="TL361" s="92">
        <v>0</v>
      </c>
      <c r="TM361" s="92">
        <v>0</v>
      </c>
      <c r="TN361" s="92">
        <v>0</v>
      </c>
      <c r="TO361" s="92">
        <v>0</v>
      </c>
      <c r="TP361" s="92">
        <v>0</v>
      </c>
      <c r="TQ361" s="92">
        <v>-876721737.32599998</v>
      </c>
      <c r="TR361" s="92">
        <v>0</v>
      </c>
      <c r="TS361" s="92">
        <v>3.62530411111111</v>
      </c>
      <c r="TT361" s="92">
        <v>0</v>
      </c>
      <c r="TU361" s="92">
        <v>0</v>
      </c>
      <c r="TV361" s="92">
        <v>0</v>
      </c>
      <c r="TW361" s="92">
        <v>0</v>
      </c>
      <c r="TX361" s="92">
        <v>0</v>
      </c>
      <c r="TY361" s="92">
        <v>0</v>
      </c>
      <c r="TZ361" s="92">
        <v>0</v>
      </c>
      <c r="UA361" s="92">
        <v>0</v>
      </c>
      <c r="UB361" s="92">
        <v>0</v>
      </c>
      <c r="UC361" s="92">
        <v>0</v>
      </c>
      <c r="UD361" s="92">
        <v>0</v>
      </c>
      <c r="UE361" s="92">
        <v>0</v>
      </c>
      <c r="UF361" s="92">
        <v>0</v>
      </c>
      <c r="UG361" s="92">
        <v>0</v>
      </c>
      <c r="UH361" s="92">
        <v>0</v>
      </c>
      <c r="UI361" s="92">
        <v>0</v>
      </c>
      <c r="UJ361" s="92">
        <v>0</v>
      </c>
      <c r="UK361" s="92">
        <v>0</v>
      </c>
      <c r="UL361" s="92">
        <v>0</v>
      </c>
      <c r="UM361" s="92">
        <v>0</v>
      </c>
      <c r="UN361" s="92">
        <v>0</v>
      </c>
      <c r="UO361" s="92">
        <v>0</v>
      </c>
      <c r="UP361" s="92">
        <v>0</v>
      </c>
      <c r="UQ361" s="92">
        <v>0</v>
      </c>
      <c r="UR361" s="92">
        <v>0</v>
      </c>
      <c r="US361" s="92">
        <v>0</v>
      </c>
      <c r="UT361" s="92">
        <v>0</v>
      </c>
      <c r="UU361" s="92">
        <v>0</v>
      </c>
      <c r="UV361" s="92">
        <v>0</v>
      </c>
      <c r="UW361" s="92">
        <v>0</v>
      </c>
      <c r="UX361" s="92">
        <v>0</v>
      </c>
      <c r="UY361" s="92">
        <v>0</v>
      </c>
      <c r="UZ361" s="92">
        <v>0</v>
      </c>
      <c r="VA361" s="92">
        <v>0</v>
      </c>
      <c r="VB361" s="92">
        <v>0</v>
      </c>
      <c r="VC361" s="92">
        <v>0</v>
      </c>
      <c r="VD361" s="92">
        <v>0</v>
      </c>
      <c r="VE361" s="92">
        <v>0</v>
      </c>
      <c r="VF361" s="92">
        <v>0</v>
      </c>
      <c r="VG361" s="92">
        <v>0</v>
      </c>
      <c r="VH361" s="92">
        <v>0</v>
      </c>
      <c r="VI361" s="92">
        <v>0</v>
      </c>
      <c r="VJ361" s="92">
        <v>0</v>
      </c>
      <c r="VK361" s="92">
        <v>0</v>
      </c>
      <c r="VL361" s="92">
        <v>0</v>
      </c>
      <c r="VM361" s="92">
        <v>0</v>
      </c>
      <c r="VN361" s="92">
        <v>0</v>
      </c>
      <c r="VO361" s="92">
        <v>0</v>
      </c>
      <c r="VP361" s="92">
        <v>0</v>
      </c>
      <c r="VQ361" s="92">
        <v>0</v>
      </c>
      <c r="VR361" s="92">
        <v>0</v>
      </c>
      <c r="VS361" s="92">
        <v>0</v>
      </c>
      <c r="VT361" s="92">
        <v>0</v>
      </c>
      <c r="VU361" s="92">
        <v>0</v>
      </c>
      <c r="VV361" s="92">
        <v>0</v>
      </c>
      <c r="VW361" s="92">
        <v>0</v>
      </c>
      <c r="VX361" s="92">
        <v>0</v>
      </c>
      <c r="VY361" s="92">
        <v>0</v>
      </c>
      <c r="VZ361" s="92">
        <v>0</v>
      </c>
      <c r="WA361" s="92">
        <v>0</v>
      </c>
      <c r="WB361" s="92">
        <v>0</v>
      </c>
      <c r="WC361" s="92">
        <v>0</v>
      </c>
    </row>
    <row r="362" spans="2:601" ht="13.5" customHeight="1">
      <c r="B362" s="851" t="s">
        <v>3010</v>
      </c>
      <c r="C362" s="92">
        <v>0</v>
      </c>
      <c r="D362" s="92">
        <v>235119.12700000001</v>
      </c>
      <c r="E362" s="92">
        <v>-730.32509900000002</v>
      </c>
      <c r="F362" s="92">
        <v>13051.094800000001</v>
      </c>
      <c r="G362" s="92">
        <v>0</v>
      </c>
      <c r="H362" s="92">
        <v>0</v>
      </c>
      <c r="I362" s="92">
        <v>0</v>
      </c>
      <c r="J362" s="92">
        <v>0</v>
      </c>
      <c r="K362" s="92">
        <v>0</v>
      </c>
      <c r="L362" s="92">
        <v>0</v>
      </c>
      <c r="M362" s="92">
        <v>0</v>
      </c>
      <c r="N362" s="92">
        <v>0</v>
      </c>
      <c r="O362" s="92">
        <v>0</v>
      </c>
      <c r="P362" s="92">
        <v>0</v>
      </c>
      <c r="Q362" s="92">
        <v>0</v>
      </c>
      <c r="R362" s="92">
        <v>0</v>
      </c>
      <c r="S362" s="92">
        <v>0</v>
      </c>
      <c r="T362" s="92">
        <v>0</v>
      </c>
      <c r="U362" s="92">
        <v>0</v>
      </c>
      <c r="V362" s="92">
        <v>0</v>
      </c>
      <c r="W362" s="92">
        <v>0</v>
      </c>
      <c r="X362" s="92">
        <v>0</v>
      </c>
      <c r="Y362" s="92">
        <v>0</v>
      </c>
      <c r="Z362" s="92">
        <v>0</v>
      </c>
      <c r="AA362" s="92">
        <v>0</v>
      </c>
      <c r="AB362" s="92">
        <v>0</v>
      </c>
      <c r="AC362" s="92">
        <v>0</v>
      </c>
      <c r="AD362" s="92">
        <v>0</v>
      </c>
      <c r="AE362" s="92">
        <v>0</v>
      </c>
      <c r="AF362" s="92">
        <v>0</v>
      </c>
      <c r="AG362" s="92">
        <v>0</v>
      </c>
      <c r="AH362" s="92">
        <v>0</v>
      </c>
      <c r="AI362" s="92">
        <v>0</v>
      </c>
      <c r="AJ362" s="92">
        <v>0</v>
      </c>
      <c r="AK362" s="92">
        <v>0</v>
      </c>
      <c r="AL362" s="92">
        <v>0</v>
      </c>
      <c r="AM362" s="92">
        <v>0</v>
      </c>
      <c r="AN362" s="92">
        <v>0</v>
      </c>
      <c r="AO362" s="92">
        <v>0</v>
      </c>
      <c r="AP362" s="92">
        <v>0</v>
      </c>
      <c r="AQ362" s="92">
        <v>0</v>
      </c>
      <c r="AR362" s="92">
        <v>0</v>
      </c>
      <c r="AS362" s="92">
        <v>0</v>
      </c>
      <c r="AT362" s="92">
        <v>0</v>
      </c>
      <c r="AU362" s="92">
        <v>0</v>
      </c>
      <c r="AV362" s="92">
        <v>0</v>
      </c>
      <c r="AW362" s="92">
        <v>0</v>
      </c>
      <c r="AX362" s="92">
        <v>0</v>
      </c>
      <c r="AY362" s="92">
        <v>0</v>
      </c>
      <c r="AZ362" s="92">
        <v>0</v>
      </c>
      <c r="BA362" s="92">
        <v>0</v>
      </c>
      <c r="BB362" s="92">
        <v>0</v>
      </c>
      <c r="BC362" s="92">
        <v>0</v>
      </c>
      <c r="BD362" s="92">
        <v>0</v>
      </c>
      <c r="BE362" s="92">
        <v>0</v>
      </c>
      <c r="BF362" s="92">
        <v>0</v>
      </c>
      <c r="BG362" s="92">
        <v>0</v>
      </c>
      <c r="BH362" s="92">
        <v>0</v>
      </c>
      <c r="BI362" s="92">
        <v>0</v>
      </c>
      <c r="BJ362" s="92">
        <v>0</v>
      </c>
      <c r="BK362" s="92">
        <v>0</v>
      </c>
      <c r="BL362" s="92">
        <v>0</v>
      </c>
      <c r="BM362" s="92">
        <v>0</v>
      </c>
      <c r="BN362" s="92">
        <v>0</v>
      </c>
      <c r="BO362" s="92">
        <v>0</v>
      </c>
      <c r="BP362" s="92">
        <v>1</v>
      </c>
      <c r="BQ362" s="92">
        <v>0</v>
      </c>
      <c r="BR362" s="92">
        <v>0</v>
      </c>
      <c r="BS362" s="92">
        <v>0</v>
      </c>
      <c r="BT362" s="92">
        <v>0</v>
      </c>
      <c r="BU362" s="92">
        <v>0</v>
      </c>
      <c r="BV362" s="92">
        <v>0</v>
      </c>
      <c r="BW362" s="92">
        <v>0</v>
      </c>
      <c r="BX362" s="92">
        <v>0</v>
      </c>
      <c r="BY362" s="92">
        <v>0</v>
      </c>
      <c r="BZ362" s="92">
        <v>0</v>
      </c>
      <c r="CA362" s="92">
        <v>0</v>
      </c>
      <c r="CB362" s="92">
        <v>0</v>
      </c>
      <c r="CC362" s="92">
        <v>0</v>
      </c>
      <c r="CD362" s="92">
        <v>0</v>
      </c>
      <c r="CE362" s="92">
        <v>0</v>
      </c>
      <c r="CF362" s="92">
        <v>0</v>
      </c>
      <c r="CG362" s="92">
        <v>0</v>
      </c>
      <c r="CH362" s="92">
        <v>0</v>
      </c>
      <c r="CI362" s="92">
        <v>0</v>
      </c>
      <c r="CJ362" s="92">
        <v>0</v>
      </c>
      <c r="CK362" s="92">
        <v>0</v>
      </c>
      <c r="CL362" s="92">
        <v>0</v>
      </c>
      <c r="CM362" s="92">
        <v>0</v>
      </c>
      <c r="CN362" s="92">
        <v>0</v>
      </c>
      <c r="CO362" s="92">
        <v>0</v>
      </c>
      <c r="CP362" s="92">
        <v>0</v>
      </c>
      <c r="CQ362" s="92">
        <v>0</v>
      </c>
      <c r="CR362" s="92">
        <v>0</v>
      </c>
      <c r="CS362" s="92">
        <v>0</v>
      </c>
      <c r="CT362" s="92">
        <v>0</v>
      </c>
      <c r="CU362" s="92">
        <v>0</v>
      </c>
      <c r="CV362" s="92">
        <v>0</v>
      </c>
      <c r="CW362" s="92">
        <v>0</v>
      </c>
      <c r="CX362" s="92">
        <v>0</v>
      </c>
      <c r="CY362" s="92">
        <v>0</v>
      </c>
      <c r="CZ362" s="92">
        <v>0</v>
      </c>
      <c r="DA362" s="92">
        <v>0</v>
      </c>
      <c r="DB362" s="92">
        <v>0</v>
      </c>
      <c r="DC362" s="92">
        <v>0</v>
      </c>
      <c r="DD362" s="92">
        <v>0</v>
      </c>
      <c r="DE362" s="92">
        <v>0</v>
      </c>
      <c r="DF362" s="92">
        <v>0</v>
      </c>
      <c r="DG362" s="92">
        <v>0</v>
      </c>
      <c r="DH362" s="92">
        <v>0</v>
      </c>
      <c r="DI362" s="92">
        <v>0</v>
      </c>
      <c r="DJ362" s="92">
        <v>0</v>
      </c>
      <c r="DK362" s="92">
        <v>0</v>
      </c>
      <c r="DL362" s="92">
        <v>0</v>
      </c>
      <c r="DM362" s="92">
        <v>0</v>
      </c>
      <c r="DN362" s="92">
        <v>0</v>
      </c>
      <c r="DO362" s="92">
        <v>0</v>
      </c>
      <c r="DP362" s="92">
        <v>0</v>
      </c>
      <c r="DQ362" s="92">
        <v>0</v>
      </c>
      <c r="DR362" s="92">
        <v>0</v>
      </c>
      <c r="DS362" s="92">
        <v>0</v>
      </c>
      <c r="DT362" s="92">
        <v>0</v>
      </c>
      <c r="DU362" s="92">
        <v>0</v>
      </c>
      <c r="DV362" s="92">
        <v>0</v>
      </c>
      <c r="DW362" s="92">
        <v>0</v>
      </c>
      <c r="DX362" s="92">
        <v>0</v>
      </c>
      <c r="DY362" s="92">
        <v>0</v>
      </c>
      <c r="DZ362" s="92">
        <v>235119.12700000001</v>
      </c>
      <c r="EA362" s="92">
        <v>0</v>
      </c>
      <c r="EB362" s="92">
        <v>0</v>
      </c>
      <c r="EC362" s="92">
        <v>0</v>
      </c>
      <c r="ED362" s="92">
        <v>0</v>
      </c>
      <c r="EE362" s="92">
        <v>0</v>
      </c>
      <c r="EF362" s="92">
        <v>0</v>
      </c>
      <c r="EG362" s="92">
        <v>0</v>
      </c>
      <c r="EH362" s="92">
        <v>0</v>
      </c>
      <c r="EI362" s="92">
        <v>0</v>
      </c>
      <c r="EJ362" s="92">
        <v>0</v>
      </c>
      <c r="EK362" s="92">
        <v>0</v>
      </c>
      <c r="EL362" s="92">
        <v>0</v>
      </c>
      <c r="EM362" s="92">
        <v>0</v>
      </c>
      <c r="EN362" s="92">
        <v>0</v>
      </c>
      <c r="EO362" s="92">
        <v>0</v>
      </c>
      <c r="EP362" s="92">
        <v>0</v>
      </c>
      <c r="EQ362" s="92">
        <v>0</v>
      </c>
      <c r="ER362" s="92">
        <v>0</v>
      </c>
      <c r="ES362" s="92">
        <v>0</v>
      </c>
      <c r="ET362" s="92">
        <v>0</v>
      </c>
      <c r="EU362" s="92">
        <v>0</v>
      </c>
      <c r="EV362" s="92">
        <v>0</v>
      </c>
      <c r="EW362" s="92">
        <v>0</v>
      </c>
      <c r="EX362" s="92">
        <v>0</v>
      </c>
      <c r="EY362" s="92">
        <v>0</v>
      </c>
      <c r="EZ362" s="92">
        <v>0</v>
      </c>
      <c r="FA362" s="92">
        <v>0</v>
      </c>
      <c r="FB362" s="92">
        <v>0</v>
      </c>
      <c r="FC362" s="92">
        <v>0</v>
      </c>
      <c r="FD362" s="92">
        <v>0</v>
      </c>
      <c r="FE362" s="92">
        <v>0</v>
      </c>
      <c r="FF362" s="92">
        <v>0</v>
      </c>
      <c r="FG362" s="92">
        <v>0</v>
      </c>
      <c r="FH362" s="92">
        <v>0</v>
      </c>
      <c r="FI362" s="92">
        <v>0</v>
      </c>
      <c r="FJ362" s="92">
        <v>0</v>
      </c>
      <c r="FK362" s="92">
        <v>0</v>
      </c>
      <c r="FL362" s="92">
        <v>0</v>
      </c>
      <c r="FM362" s="92">
        <v>0</v>
      </c>
      <c r="FN362" s="92">
        <v>0</v>
      </c>
      <c r="FO362" s="92">
        <v>0</v>
      </c>
      <c r="FP362" s="92">
        <v>0</v>
      </c>
      <c r="FQ362" s="92">
        <v>0</v>
      </c>
      <c r="FR362" s="92">
        <v>0</v>
      </c>
      <c r="FS362" s="92">
        <v>0</v>
      </c>
      <c r="FT362" s="92">
        <v>0</v>
      </c>
      <c r="FU362" s="92">
        <v>0</v>
      </c>
      <c r="FV362" s="92">
        <v>0</v>
      </c>
      <c r="FW362" s="92">
        <v>0</v>
      </c>
      <c r="FX362" s="92">
        <v>0</v>
      </c>
      <c r="FY362" s="92">
        <v>0</v>
      </c>
      <c r="FZ362" s="92">
        <v>0</v>
      </c>
      <c r="GA362" s="92">
        <v>0</v>
      </c>
      <c r="GB362" s="92">
        <v>0</v>
      </c>
      <c r="GC362" s="92">
        <v>0</v>
      </c>
      <c r="GD362" s="92">
        <v>0</v>
      </c>
      <c r="GE362" s="92">
        <v>0</v>
      </c>
      <c r="GF362" s="92">
        <v>0</v>
      </c>
      <c r="GG362" s="92">
        <v>0</v>
      </c>
      <c r="GH362" s="92">
        <v>0</v>
      </c>
      <c r="GI362" s="92">
        <v>0</v>
      </c>
      <c r="GJ362" s="92">
        <v>1</v>
      </c>
      <c r="GK362" s="92">
        <v>0</v>
      </c>
      <c r="GL362" s="92">
        <v>0</v>
      </c>
      <c r="GM362" s="92">
        <v>0</v>
      </c>
      <c r="GN362" s="92">
        <v>0</v>
      </c>
      <c r="GO362" s="92">
        <v>0</v>
      </c>
      <c r="GP362" s="92">
        <v>0</v>
      </c>
      <c r="GQ362" s="92">
        <v>0</v>
      </c>
      <c r="GR362" s="92">
        <v>0</v>
      </c>
      <c r="GS362" s="92">
        <v>0</v>
      </c>
      <c r="GT362" s="92">
        <v>0</v>
      </c>
      <c r="GU362" s="92">
        <v>0</v>
      </c>
      <c r="GV362" s="92">
        <v>0</v>
      </c>
      <c r="GW362" s="92">
        <v>0</v>
      </c>
      <c r="GX362" s="92">
        <v>0</v>
      </c>
      <c r="GY362" s="92">
        <v>0</v>
      </c>
      <c r="GZ362" s="92">
        <v>0</v>
      </c>
      <c r="HA362" s="92">
        <v>0</v>
      </c>
      <c r="HB362" s="92">
        <v>0</v>
      </c>
      <c r="HC362" s="92">
        <v>0</v>
      </c>
      <c r="HD362" s="92">
        <v>0</v>
      </c>
      <c r="HE362" s="92">
        <v>0</v>
      </c>
      <c r="HF362" s="92">
        <v>0</v>
      </c>
      <c r="HG362" s="92">
        <v>0</v>
      </c>
      <c r="HH362" s="92">
        <v>0</v>
      </c>
      <c r="HI362" s="92">
        <v>0</v>
      </c>
      <c r="HJ362" s="92">
        <v>0</v>
      </c>
      <c r="HK362" s="92">
        <v>0</v>
      </c>
      <c r="HL362" s="92">
        <v>0</v>
      </c>
      <c r="HM362" s="92">
        <v>0</v>
      </c>
      <c r="HN362" s="92">
        <v>0</v>
      </c>
      <c r="HO362" s="92">
        <v>0</v>
      </c>
      <c r="HP362" s="92">
        <v>0</v>
      </c>
      <c r="HQ362" s="92">
        <v>0</v>
      </c>
      <c r="HR362" s="92">
        <v>0</v>
      </c>
      <c r="HS362" s="92">
        <v>0</v>
      </c>
      <c r="HT362" s="92">
        <v>0</v>
      </c>
      <c r="HU362" s="92">
        <v>0</v>
      </c>
      <c r="HV362" s="92">
        <v>0</v>
      </c>
      <c r="HW362" s="92">
        <v>0</v>
      </c>
      <c r="HX362" s="92">
        <v>0</v>
      </c>
      <c r="HY362" s="92">
        <v>0</v>
      </c>
      <c r="HZ362" s="92">
        <v>0</v>
      </c>
      <c r="IA362" s="92">
        <v>0</v>
      </c>
      <c r="IB362" s="92">
        <v>0</v>
      </c>
      <c r="IC362" s="92">
        <v>0</v>
      </c>
      <c r="ID362" s="92">
        <v>0</v>
      </c>
      <c r="IE362" s="92">
        <v>0</v>
      </c>
      <c r="IF362" s="92">
        <v>0</v>
      </c>
      <c r="IG362" s="92">
        <v>0</v>
      </c>
      <c r="IH362" s="92">
        <v>0</v>
      </c>
      <c r="II362" s="92">
        <v>0</v>
      </c>
      <c r="IJ362" s="92">
        <v>0</v>
      </c>
      <c r="IK362" s="92">
        <v>0</v>
      </c>
      <c r="IL362" s="92">
        <v>0</v>
      </c>
      <c r="IM362" s="92">
        <v>0</v>
      </c>
      <c r="IN362" s="92">
        <v>0</v>
      </c>
      <c r="IO362" s="92">
        <v>0</v>
      </c>
      <c r="IP362" s="92">
        <v>0</v>
      </c>
      <c r="IQ362" s="92">
        <v>0</v>
      </c>
      <c r="IR362" s="92">
        <v>0</v>
      </c>
      <c r="IS362" s="92">
        <v>0</v>
      </c>
      <c r="IT362" s="92">
        <v>13051.094800000001</v>
      </c>
      <c r="IU362" s="92">
        <v>235119.12700000001</v>
      </c>
      <c r="IV362" s="92">
        <v>708314.05799999996</v>
      </c>
      <c r="IW362" s="92">
        <v>265.65910500000001</v>
      </c>
      <c r="IX362" s="92">
        <v>13</v>
      </c>
      <c r="IY362" s="92">
        <v>1</v>
      </c>
      <c r="IZ362" s="92">
        <v>0</v>
      </c>
      <c r="JA362" s="92">
        <v>0</v>
      </c>
      <c r="JB362" s="92">
        <v>-55958.914599999996</v>
      </c>
      <c r="JC362" s="92">
        <v>-3106.1917800000001</v>
      </c>
      <c r="JD362" s="92">
        <v>-730.32509900000002</v>
      </c>
      <c r="JE362" s="92">
        <v>-11.108501499999999</v>
      </c>
      <c r="JF362" s="92">
        <v>-0.61661553499999999</v>
      </c>
      <c r="JG362" s="92">
        <v>3.0709294E-4</v>
      </c>
      <c r="JH362" s="92">
        <v>5.5323652999999997E-3</v>
      </c>
      <c r="JI362" s="92">
        <v>18.015280000000001</v>
      </c>
      <c r="JJ362" s="92">
        <v>3926.20435</v>
      </c>
      <c r="JK362" s="92">
        <v>0</v>
      </c>
      <c r="JL362" s="92">
        <v>0</v>
      </c>
      <c r="JM362" s="92">
        <v>0</v>
      </c>
      <c r="JN362" s="92">
        <v>0</v>
      </c>
      <c r="JO362" s="92">
        <v>0</v>
      </c>
      <c r="JP362" s="92">
        <v>0</v>
      </c>
      <c r="JQ362" s="92">
        <v>0</v>
      </c>
      <c r="JR362" s="92">
        <v>0</v>
      </c>
      <c r="JS362" s="92">
        <v>0</v>
      </c>
      <c r="JT362" s="92">
        <v>0</v>
      </c>
      <c r="JU362" s="92">
        <v>0</v>
      </c>
      <c r="JV362" s="92">
        <v>0</v>
      </c>
      <c r="JW362" s="92">
        <v>0</v>
      </c>
      <c r="JX362" s="92">
        <v>0</v>
      </c>
      <c r="JY362" s="92">
        <v>0</v>
      </c>
      <c r="JZ362" s="92">
        <v>0</v>
      </c>
      <c r="KA362" s="92">
        <v>0</v>
      </c>
      <c r="KB362" s="92">
        <v>0</v>
      </c>
      <c r="KC362" s="92">
        <v>0</v>
      </c>
      <c r="KD362" s="92">
        <v>0</v>
      </c>
      <c r="KE362" s="92">
        <v>0</v>
      </c>
      <c r="KF362" s="92">
        <v>0</v>
      </c>
      <c r="KG362" s="92">
        <v>0</v>
      </c>
      <c r="KH362" s="92">
        <v>0</v>
      </c>
      <c r="KI362" s="92">
        <v>0</v>
      </c>
      <c r="KJ362" s="92">
        <v>0</v>
      </c>
      <c r="KK362" s="92">
        <v>0</v>
      </c>
      <c r="KL362" s="92">
        <v>0</v>
      </c>
      <c r="KM362" s="92">
        <v>0</v>
      </c>
      <c r="KN362" s="92">
        <v>0</v>
      </c>
      <c r="KO362" s="92">
        <v>0</v>
      </c>
      <c r="KP362" s="92">
        <v>0</v>
      </c>
      <c r="KQ362" s="92">
        <v>0</v>
      </c>
      <c r="KR362" s="92">
        <v>0</v>
      </c>
      <c r="KS362" s="92">
        <v>0</v>
      </c>
      <c r="KT362" s="92">
        <v>0</v>
      </c>
      <c r="KU362" s="92">
        <v>0</v>
      </c>
      <c r="KV362" s="92">
        <v>0</v>
      </c>
      <c r="KW362" s="92">
        <v>0</v>
      </c>
      <c r="KX362" s="92">
        <v>0</v>
      </c>
      <c r="KY362" s="92">
        <v>0</v>
      </c>
      <c r="KZ362" s="92">
        <v>0</v>
      </c>
      <c r="LA362" s="92">
        <v>0</v>
      </c>
      <c r="LB362" s="92">
        <v>0</v>
      </c>
      <c r="LC362" s="92">
        <v>0</v>
      </c>
      <c r="LD362" s="92">
        <v>0</v>
      </c>
      <c r="LE362" s="92">
        <v>0</v>
      </c>
      <c r="LF362" s="92">
        <v>0</v>
      </c>
      <c r="LG362" s="92">
        <v>0</v>
      </c>
      <c r="LH362" s="92">
        <v>0</v>
      </c>
      <c r="LI362" s="92">
        <v>0</v>
      </c>
      <c r="LJ362" s="92">
        <v>0</v>
      </c>
      <c r="LK362" s="92">
        <v>0</v>
      </c>
      <c r="LL362" s="92">
        <v>0</v>
      </c>
      <c r="LM362" s="92">
        <v>0</v>
      </c>
      <c r="LN362" s="92">
        <v>0</v>
      </c>
      <c r="LO362" s="92">
        <v>0</v>
      </c>
      <c r="LP362" s="92">
        <v>0</v>
      </c>
      <c r="LQ362" s="92">
        <v>0</v>
      </c>
      <c r="LR362" s="92">
        <v>0</v>
      </c>
      <c r="LS362" s="92">
        <v>0</v>
      </c>
      <c r="LT362" s="92">
        <v>0</v>
      </c>
      <c r="LU362" s="92">
        <v>0</v>
      </c>
      <c r="LV362" s="92">
        <v>0</v>
      </c>
      <c r="LW362" s="92">
        <v>0</v>
      </c>
      <c r="LX362" s="92">
        <v>0</v>
      </c>
      <c r="LY362" s="92">
        <v>0</v>
      </c>
      <c r="LZ362" s="92">
        <v>0</v>
      </c>
      <c r="MA362" s="92">
        <v>0</v>
      </c>
      <c r="MB362" s="92">
        <v>0</v>
      </c>
      <c r="MC362" s="92">
        <v>0</v>
      </c>
      <c r="MD362" s="92">
        <v>0</v>
      </c>
      <c r="ME362" s="92">
        <v>0</v>
      </c>
      <c r="MF362" s="92">
        <v>0</v>
      </c>
      <c r="MG362" s="92">
        <v>0</v>
      </c>
      <c r="MH362" s="92">
        <v>0</v>
      </c>
      <c r="MI362" s="92">
        <v>0</v>
      </c>
      <c r="MJ362" s="92">
        <v>0</v>
      </c>
      <c r="MK362" s="92">
        <v>0</v>
      </c>
      <c r="ML362" s="92">
        <v>0</v>
      </c>
      <c r="MM362" s="92">
        <v>0</v>
      </c>
      <c r="MN362" s="92">
        <v>0</v>
      </c>
      <c r="MO362" s="92">
        <v>0</v>
      </c>
      <c r="MP362" s="92">
        <v>0</v>
      </c>
      <c r="MQ362" s="92">
        <v>0</v>
      </c>
      <c r="MR362" s="92">
        <v>0</v>
      </c>
      <c r="MS362" s="92">
        <v>0</v>
      </c>
      <c r="MT362" s="92">
        <v>0</v>
      </c>
      <c r="MU362" s="92">
        <v>0</v>
      </c>
      <c r="MV362" s="92">
        <v>0</v>
      </c>
      <c r="MW362" s="92">
        <v>0</v>
      </c>
      <c r="MX362" s="92">
        <v>0</v>
      </c>
      <c r="MY362" s="92">
        <v>0</v>
      </c>
      <c r="MZ362" s="92">
        <v>0</v>
      </c>
      <c r="NA362" s="92">
        <v>0</v>
      </c>
      <c r="NB362" s="92">
        <v>0</v>
      </c>
      <c r="NC362" s="92">
        <v>0</v>
      </c>
      <c r="ND362" s="92">
        <v>0</v>
      </c>
      <c r="NE362" s="92">
        <v>0</v>
      </c>
      <c r="NF362" s="92">
        <v>0</v>
      </c>
      <c r="NG362" s="92">
        <v>0</v>
      </c>
      <c r="NH362" s="92">
        <v>0</v>
      </c>
      <c r="NI362" s="92">
        <v>0</v>
      </c>
      <c r="NJ362" s="92">
        <v>0</v>
      </c>
      <c r="NK362" s="92">
        <v>0</v>
      </c>
      <c r="NL362" s="92">
        <v>0</v>
      </c>
      <c r="NM362" s="92">
        <v>0</v>
      </c>
      <c r="NN362" s="92">
        <v>0</v>
      </c>
      <c r="NO362" s="92">
        <v>0</v>
      </c>
      <c r="NP362" s="92">
        <v>0</v>
      </c>
      <c r="NQ362" s="92">
        <v>0</v>
      </c>
      <c r="NR362" s="92">
        <v>0</v>
      </c>
      <c r="NS362" s="92">
        <v>0</v>
      </c>
      <c r="NT362" s="92">
        <v>0</v>
      </c>
      <c r="NU362" s="92">
        <v>0</v>
      </c>
      <c r="NV362" s="92">
        <v>0</v>
      </c>
      <c r="NW362" s="92">
        <v>0</v>
      </c>
      <c r="NX362" s="92">
        <v>0</v>
      </c>
      <c r="NY362" s="92">
        <v>0</v>
      </c>
      <c r="NZ362" s="92">
        <v>0</v>
      </c>
      <c r="OA362" s="92">
        <v>0</v>
      </c>
      <c r="OB362" s="92">
        <v>0</v>
      </c>
      <c r="OC362" s="92">
        <v>0</v>
      </c>
      <c r="OD362" s="92">
        <v>0</v>
      </c>
      <c r="OE362" s="92">
        <v>0</v>
      </c>
      <c r="OF362" s="92">
        <v>0</v>
      </c>
      <c r="OG362" s="92">
        <v>0</v>
      </c>
      <c r="OH362" s="92">
        <v>0</v>
      </c>
      <c r="OI362" s="92">
        <v>0</v>
      </c>
      <c r="OJ362" s="92">
        <v>0</v>
      </c>
      <c r="OK362" s="92">
        <v>0</v>
      </c>
      <c r="OL362" s="92">
        <v>0</v>
      </c>
      <c r="OM362" s="92">
        <v>0</v>
      </c>
      <c r="ON362" s="92">
        <v>0</v>
      </c>
      <c r="OO362" s="92">
        <v>0</v>
      </c>
      <c r="OP362" s="92">
        <v>0</v>
      </c>
      <c r="OQ362" s="92">
        <v>0</v>
      </c>
      <c r="OR362" s="92">
        <v>0</v>
      </c>
      <c r="OS362" s="92">
        <v>0</v>
      </c>
      <c r="OT362" s="92">
        <v>0</v>
      </c>
      <c r="OU362" s="92">
        <v>0</v>
      </c>
      <c r="OV362" s="92">
        <v>0</v>
      </c>
      <c r="OW362" s="92">
        <v>0</v>
      </c>
      <c r="OX362" s="92">
        <v>0</v>
      </c>
      <c r="OY362" s="92">
        <v>0</v>
      </c>
      <c r="OZ362" s="92">
        <v>0</v>
      </c>
      <c r="PA362" s="92">
        <v>0</v>
      </c>
      <c r="PB362" s="92">
        <v>0</v>
      </c>
      <c r="PC362" s="92">
        <v>0</v>
      </c>
      <c r="PD362" s="92">
        <v>0</v>
      </c>
      <c r="PE362" s="92">
        <v>0</v>
      </c>
      <c r="PF362" s="92">
        <v>0</v>
      </c>
      <c r="PG362" s="92">
        <v>0</v>
      </c>
      <c r="PH362" s="92">
        <v>0</v>
      </c>
      <c r="PI362" s="92">
        <v>0</v>
      </c>
      <c r="PJ362" s="92">
        <v>0</v>
      </c>
      <c r="PK362" s="92">
        <v>0</v>
      </c>
      <c r="PL362" s="92">
        <v>0</v>
      </c>
      <c r="PM362" s="92">
        <v>0</v>
      </c>
      <c r="PN362" s="92">
        <v>0</v>
      </c>
      <c r="PO362" s="92">
        <v>0</v>
      </c>
      <c r="PP362" s="92">
        <v>0</v>
      </c>
      <c r="PQ362" s="92">
        <v>0</v>
      </c>
      <c r="PR362" s="92">
        <v>0</v>
      </c>
      <c r="PS362" s="92">
        <v>0</v>
      </c>
      <c r="PT362" s="92">
        <v>0</v>
      </c>
      <c r="PU362" s="92">
        <v>0</v>
      </c>
      <c r="PV362" s="92">
        <v>0</v>
      </c>
      <c r="PW362" s="92">
        <v>0</v>
      </c>
      <c r="PX362" s="92">
        <v>0</v>
      </c>
      <c r="PY362" s="92">
        <v>0</v>
      </c>
      <c r="PZ362" s="92">
        <v>0</v>
      </c>
      <c r="QA362" s="92">
        <v>0</v>
      </c>
      <c r="QB362" s="92">
        <v>0</v>
      </c>
      <c r="QC362" s="92">
        <v>0</v>
      </c>
      <c r="QD362" s="92">
        <v>0</v>
      </c>
      <c r="QE362" s="92">
        <v>0</v>
      </c>
      <c r="QF362" s="92">
        <v>0</v>
      </c>
      <c r="QG362" s="92">
        <v>0</v>
      </c>
      <c r="QH362" s="92">
        <v>0</v>
      </c>
      <c r="QI362" s="92">
        <v>0</v>
      </c>
      <c r="QJ362" s="92">
        <v>0</v>
      </c>
      <c r="QK362" s="92">
        <v>0</v>
      </c>
      <c r="QL362" s="92">
        <v>0</v>
      </c>
      <c r="QM362" s="92">
        <v>0</v>
      </c>
      <c r="QN362" s="92">
        <v>0</v>
      </c>
      <c r="QO362" s="92">
        <v>0</v>
      </c>
      <c r="QP362" s="92">
        <v>0</v>
      </c>
      <c r="QQ362" s="92">
        <v>0</v>
      </c>
      <c r="QR362" s="92">
        <v>0</v>
      </c>
      <c r="QS362" s="92">
        <v>0</v>
      </c>
      <c r="QT362" s="92">
        <v>0</v>
      </c>
      <c r="QU362" s="92">
        <v>0</v>
      </c>
      <c r="QV362" s="92">
        <v>0</v>
      </c>
      <c r="QW362" s="92">
        <v>0</v>
      </c>
      <c r="QX362" s="92">
        <v>0</v>
      </c>
      <c r="QY362" s="92">
        <v>0</v>
      </c>
      <c r="QZ362" s="92">
        <v>0</v>
      </c>
      <c r="RA362" s="92">
        <v>0</v>
      </c>
      <c r="RB362" s="92">
        <v>0</v>
      </c>
      <c r="RC362" s="92">
        <v>0</v>
      </c>
      <c r="RD362" s="92">
        <v>0</v>
      </c>
      <c r="RE362" s="92">
        <v>0</v>
      </c>
      <c r="RF362" s="92">
        <v>0</v>
      </c>
      <c r="RG362" s="92">
        <v>0</v>
      </c>
      <c r="RH362" s="92">
        <v>0</v>
      </c>
      <c r="RI362" s="92">
        <v>0</v>
      </c>
      <c r="RJ362" s="92">
        <v>0</v>
      </c>
      <c r="RK362" s="92">
        <v>0</v>
      </c>
      <c r="RL362" s="92">
        <v>0</v>
      </c>
      <c r="RM362" s="92">
        <v>0</v>
      </c>
      <c r="RN362" s="92">
        <v>0</v>
      </c>
      <c r="RO362" s="92">
        <v>0</v>
      </c>
      <c r="RP362" s="92">
        <v>0</v>
      </c>
      <c r="RQ362" s="92">
        <v>0</v>
      </c>
      <c r="RR362" s="92">
        <v>0</v>
      </c>
      <c r="RS362" s="92">
        <v>0</v>
      </c>
      <c r="RT362" s="92">
        <v>0</v>
      </c>
      <c r="RU362" s="92">
        <v>0</v>
      </c>
      <c r="RV362" s="92">
        <v>0</v>
      </c>
      <c r="RW362" s="92">
        <v>0</v>
      </c>
      <c r="RX362" s="92">
        <v>0</v>
      </c>
      <c r="RY362" s="92">
        <v>0</v>
      </c>
      <c r="RZ362" s="92">
        <v>0</v>
      </c>
      <c r="SA362" s="92">
        <v>0</v>
      </c>
      <c r="SB362" s="92">
        <v>0</v>
      </c>
      <c r="SC362" s="92">
        <v>0</v>
      </c>
      <c r="SD362" s="92">
        <v>0</v>
      </c>
      <c r="SE362" s="92">
        <v>0</v>
      </c>
      <c r="SF362" s="92">
        <v>0</v>
      </c>
      <c r="SG362" s="92">
        <v>0</v>
      </c>
      <c r="SH362" s="92">
        <v>0</v>
      </c>
      <c r="SI362" s="92">
        <v>0</v>
      </c>
      <c r="SJ362" s="92">
        <v>0</v>
      </c>
      <c r="SK362" s="92">
        <v>0</v>
      </c>
      <c r="SL362" s="92">
        <v>0</v>
      </c>
      <c r="SM362" s="92">
        <v>0</v>
      </c>
      <c r="SN362" s="92">
        <v>0</v>
      </c>
      <c r="SO362" s="92">
        <v>0</v>
      </c>
      <c r="SP362" s="92">
        <v>0</v>
      </c>
      <c r="SQ362" s="92">
        <v>0</v>
      </c>
      <c r="SR362" s="92">
        <v>0</v>
      </c>
      <c r="SS362" s="92">
        <v>0</v>
      </c>
      <c r="ST362" s="92">
        <v>0</v>
      </c>
      <c r="SU362" s="92">
        <v>0</v>
      </c>
      <c r="SV362" s="92">
        <v>0</v>
      </c>
      <c r="SW362" s="92">
        <v>0</v>
      </c>
      <c r="SX362" s="92">
        <v>0</v>
      </c>
      <c r="SY362" s="92">
        <v>0</v>
      </c>
      <c r="SZ362" s="92">
        <v>0</v>
      </c>
      <c r="TA362" s="92">
        <v>0</v>
      </c>
      <c r="TB362" s="92">
        <v>0</v>
      </c>
      <c r="TC362" s="92">
        <v>13</v>
      </c>
      <c r="TD362" s="92">
        <v>0</v>
      </c>
      <c r="TE362" s="92">
        <v>0</v>
      </c>
      <c r="TF362" s="92">
        <v>0</v>
      </c>
      <c r="TG362" s="92">
        <v>0</v>
      </c>
      <c r="TH362" s="92">
        <v>0</v>
      </c>
      <c r="TI362" s="92">
        <v>0</v>
      </c>
      <c r="TJ362" s="92">
        <v>0</v>
      </c>
      <c r="TK362" s="92">
        <v>0</v>
      </c>
      <c r="TL362" s="92">
        <v>0</v>
      </c>
      <c r="TM362" s="92">
        <v>0</v>
      </c>
      <c r="TN362" s="92">
        <v>0</v>
      </c>
      <c r="TO362" s="92">
        <v>0</v>
      </c>
      <c r="TP362" s="92">
        <v>0</v>
      </c>
      <c r="TQ362" s="92">
        <v>-876721737.32599998</v>
      </c>
      <c r="TR362" s="92">
        <v>0</v>
      </c>
      <c r="TS362" s="92">
        <v>3.62530411111111</v>
      </c>
      <c r="TT362" s="92">
        <v>0</v>
      </c>
      <c r="TU362" s="92">
        <v>0</v>
      </c>
      <c r="TV362" s="92">
        <v>0</v>
      </c>
      <c r="TW362" s="92">
        <v>0</v>
      </c>
      <c r="TX362" s="92">
        <v>0</v>
      </c>
      <c r="TY362" s="92">
        <v>0</v>
      </c>
      <c r="TZ362" s="92">
        <v>0</v>
      </c>
      <c r="UA362" s="92">
        <v>0</v>
      </c>
      <c r="UB362" s="92">
        <v>0</v>
      </c>
      <c r="UC362" s="92">
        <v>0</v>
      </c>
      <c r="UD362" s="92">
        <v>0</v>
      </c>
      <c r="UE362" s="92">
        <v>0</v>
      </c>
      <c r="UF362" s="92">
        <v>0</v>
      </c>
      <c r="UG362" s="92">
        <v>0</v>
      </c>
      <c r="UH362" s="92">
        <v>0</v>
      </c>
      <c r="UI362" s="92">
        <v>0</v>
      </c>
      <c r="UJ362" s="92">
        <v>0</v>
      </c>
      <c r="UK362" s="92">
        <v>0</v>
      </c>
      <c r="UL362" s="92">
        <v>0</v>
      </c>
      <c r="UM362" s="92">
        <v>0</v>
      </c>
      <c r="UN362" s="92">
        <v>0</v>
      </c>
      <c r="UO362" s="92">
        <v>0</v>
      </c>
      <c r="UP362" s="92">
        <v>0</v>
      </c>
      <c r="UQ362" s="92">
        <v>0</v>
      </c>
      <c r="UR362" s="92">
        <v>0</v>
      </c>
      <c r="US362" s="92">
        <v>0</v>
      </c>
      <c r="UT362" s="92">
        <v>0</v>
      </c>
      <c r="UU362" s="92">
        <v>0</v>
      </c>
      <c r="UV362" s="92">
        <v>0</v>
      </c>
      <c r="UW362" s="92">
        <v>0</v>
      </c>
      <c r="UX362" s="92">
        <v>0</v>
      </c>
      <c r="UY362" s="92">
        <v>0</v>
      </c>
      <c r="UZ362" s="92">
        <v>0</v>
      </c>
      <c r="VA362" s="92">
        <v>0</v>
      </c>
      <c r="VB362" s="92">
        <v>0</v>
      </c>
      <c r="VC362" s="92">
        <v>0</v>
      </c>
      <c r="VD362" s="92">
        <v>0</v>
      </c>
      <c r="VE362" s="92">
        <v>0</v>
      </c>
      <c r="VF362" s="92">
        <v>0</v>
      </c>
      <c r="VG362" s="92">
        <v>0</v>
      </c>
      <c r="VH362" s="92">
        <v>0</v>
      </c>
      <c r="VI362" s="92">
        <v>0</v>
      </c>
      <c r="VJ362" s="92">
        <v>0</v>
      </c>
      <c r="VK362" s="92">
        <v>0</v>
      </c>
      <c r="VL362" s="92">
        <v>0</v>
      </c>
      <c r="VM362" s="92">
        <v>0</v>
      </c>
      <c r="VN362" s="92">
        <v>0</v>
      </c>
      <c r="VO362" s="92">
        <v>0</v>
      </c>
      <c r="VP362" s="92">
        <v>0</v>
      </c>
      <c r="VQ362" s="92">
        <v>0</v>
      </c>
      <c r="VR362" s="92">
        <v>0</v>
      </c>
      <c r="VS362" s="92">
        <v>0</v>
      </c>
      <c r="VT362" s="92">
        <v>0</v>
      </c>
      <c r="VU362" s="92">
        <v>0</v>
      </c>
      <c r="VV362" s="92">
        <v>0</v>
      </c>
      <c r="VW362" s="92">
        <v>0</v>
      </c>
      <c r="VX362" s="92">
        <v>0</v>
      </c>
      <c r="VY362" s="92">
        <v>0</v>
      </c>
      <c r="VZ362" s="92">
        <v>0</v>
      </c>
      <c r="WA362" s="92">
        <v>0</v>
      </c>
      <c r="WB362" s="92">
        <v>0</v>
      </c>
      <c r="WC362" s="92">
        <v>0</v>
      </c>
    </row>
    <row r="363" spans="2:601" ht="13.5" customHeight="1">
      <c r="B363" s="851" t="s">
        <v>3011</v>
      </c>
      <c r="C363" s="92">
        <v>0</v>
      </c>
      <c r="D363" s="92">
        <v>30625.412499999999</v>
      </c>
      <c r="E363" s="92">
        <v>-95.128404500000002</v>
      </c>
      <c r="F363" s="92">
        <v>1699.9687200000001</v>
      </c>
      <c r="G363" s="92">
        <v>0</v>
      </c>
      <c r="H363" s="92">
        <v>0</v>
      </c>
      <c r="I363" s="92">
        <v>0</v>
      </c>
      <c r="J363" s="92">
        <v>0</v>
      </c>
      <c r="K363" s="92">
        <v>0</v>
      </c>
      <c r="L363" s="92">
        <v>0</v>
      </c>
      <c r="M363" s="92">
        <v>0</v>
      </c>
      <c r="N363" s="92">
        <v>0</v>
      </c>
      <c r="O363" s="92">
        <v>0</v>
      </c>
      <c r="P363" s="92">
        <v>0</v>
      </c>
      <c r="Q363" s="92">
        <v>0</v>
      </c>
      <c r="R363" s="92">
        <v>0</v>
      </c>
      <c r="S363" s="92">
        <v>0</v>
      </c>
      <c r="T363" s="92">
        <v>0</v>
      </c>
      <c r="U363" s="92">
        <v>0</v>
      </c>
      <c r="V363" s="92">
        <v>0</v>
      </c>
      <c r="W363" s="92">
        <v>0</v>
      </c>
      <c r="X363" s="92">
        <v>0</v>
      </c>
      <c r="Y363" s="92">
        <v>0</v>
      </c>
      <c r="Z363" s="92">
        <v>0</v>
      </c>
      <c r="AA363" s="92">
        <v>0</v>
      </c>
      <c r="AB363" s="92">
        <v>0</v>
      </c>
      <c r="AC363" s="92">
        <v>0</v>
      </c>
      <c r="AD363" s="92">
        <v>0</v>
      </c>
      <c r="AE363" s="92">
        <v>0</v>
      </c>
      <c r="AF363" s="92">
        <v>0</v>
      </c>
      <c r="AG363" s="92">
        <v>0</v>
      </c>
      <c r="AH363" s="92">
        <v>0</v>
      </c>
      <c r="AI363" s="92">
        <v>0</v>
      </c>
      <c r="AJ363" s="92">
        <v>0</v>
      </c>
      <c r="AK363" s="92">
        <v>0</v>
      </c>
      <c r="AL363" s="92">
        <v>0</v>
      </c>
      <c r="AM363" s="92">
        <v>0</v>
      </c>
      <c r="AN363" s="92">
        <v>0</v>
      </c>
      <c r="AO363" s="92">
        <v>0</v>
      </c>
      <c r="AP363" s="92">
        <v>0</v>
      </c>
      <c r="AQ363" s="92">
        <v>0</v>
      </c>
      <c r="AR363" s="92">
        <v>0</v>
      </c>
      <c r="AS363" s="92">
        <v>0</v>
      </c>
      <c r="AT363" s="92">
        <v>0</v>
      </c>
      <c r="AU363" s="92">
        <v>0</v>
      </c>
      <c r="AV363" s="92">
        <v>0</v>
      </c>
      <c r="AW363" s="92">
        <v>0</v>
      </c>
      <c r="AX363" s="92">
        <v>0</v>
      </c>
      <c r="AY363" s="92">
        <v>0</v>
      </c>
      <c r="AZ363" s="92">
        <v>0</v>
      </c>
      <c r="BA363" s="92">
        <v>0</v>
      </c>
      <c r="BB363" s="92">
        <v>0</v>
      </c>
      <c r="BC363" s="92">
        <v>0</v>
      </c>
      <c r="BD363" s="92">
        <v>0</v>
      </c>
      <c r="BE363" s="92">
        <v>0</v>
      </c>
      <c r="BF363" s="92">
        <v>0</v>
      </c>
      <c r="BG363" s="92">
        <v>0</v>
      </c>
      <c r="BH363" s="92">
        <v>0</v>
      </c>
      <c r="BI363" s="92">
        <v>0</v>
      </c>
      <c r="BJ363" s="92">
        <v>0</v>
      </c>
      <c r="BK363" s="92">
        <v>0</v>
      </c>
      <c r="BL363" s="92">
        <v>0</v>
      </c>
      <c r="BM363" s="92">
        <v>0</v>
      </c>
      <c r="BN363" s="92">
        <v>0</v>
      </c>
      <c r="BO363" s="92">
        <v>0</v>
      </c>
      <c r="BP363" s="92">
        <v>1</v>
      </c>
      <c r="BQ363" s="92">
        <v>0</v>
      </c>
      <c r="BR363" s="92">
        <v>0</v>
      </c>
      <c r="BS363" s="92">
        <v>0</v>
      </c>
      <c r="BT363" s="92">
        <v>0</v>
      </c>
      <c r="BU363" s="92">
        <v>0</v>
      </c>
      <c r="BV363" s="92">
        <v>0</v>
      </c>
      <c r="BW363" s="92">
        <v>0</v>
      </c>
      <c r="BX363" s="92">
        <v>0</v>
      </c>
      <c r="BY363" s="92">
        <v>0</v>
      </c>
      <c r="BZ363" s="92">
        <v>0</v>
      </c>
      <c r="CA363" s="92">
        <v>0</v>
      </c>
      <c r="CB363" s="92">
        <v>0</v>
      </c>
      <c r="CC363" s="92">
        <v>0</v>
      </c>
      <c r="CD363" s="92">
        <v>0</v>
      </c>
      <c r="CE363" s="92">
        <v>0</v>
      </c>
      <c r="CF363" s="92">
        <v>0</v>
      </c>
      <c r="CG363" s="92">
        <v>0</v>
      </c>
      <c r="CH363" s="92">
        <v>0</v>
      </c>
      <c r="CI363" s="92">
        <v>0</v>
      </c>
      <c r="CJ363" s="92">
        <v>0</v>
      </c>
      <c r="CK363" s="92">
        <v>0</v>
      </c>
      <c r="CL363" s="92">
        <v>0</v>
      </c>
      <c r="CM363" s="92">
        <v>0</v>
      </c>
      <c r="CN363" s="92">
        <v>0</v>
      </c>
      <c r="CO363" s="92">
        <v>0</v>
      </c>
      <c r="CP363" s="92">
        <v>0</v>
      </c>
      <c r="CQ363" s="92">
        <v>0</v>
      </c>
      <c r="CR363" s="92">
        <v>0</v>
      </c>
      <c r="CS363" s="92">
        <v>0</v>
      </c>
      <c r="CT363" s="92">
        <v>0</v>
      </c>
      <c r="CU363" s="92">
        <v>0</v>
      </c>
      <c r="CV363" s="92">
        <v>0</v>
      </c>
      <c r="CW363" s="92">
        <v>0</v>
      </c>
      <c r="CX363" s="92">
        <v>0</v>
      </c>
      <c r="CY363" s="92">
        <v>0</v>
      </c>
      <c r="CZ363" s="92">
        <v>0</v>
      </c>
      <c r="DA363" s="92">
        <v>0</v>
      </c>
      <c r="DB363" s="92">
        <v>0</v>
      </c>
      <c r="DC363" s="92">
        <v>0</v>
      </c>
      <c r="DD363" s="92">
        <v>0</v>
      </c>
      <c r="DE363" s="92">
        <v>0</v>
      </c>
      <c r="DF363" s="92">
        <v>0</v>
      </c>
      <c r="DG363" s="92">
        <v>0</v>
      </c>
      <c r="DH363" s="92">
        <v>0</v>
      </c>
      <c r="DI363" s="92">
        <v>0</v>
      </c>
      <c r="DJ363" s="92">
        <v>0</v>
      </c>
      <c r="DK363" s="92">
        <v>0</v>
      </c>
      <c r="DL363" s="92">
        <v>0</v>
      </c>
      <c r="DM363" s="92">
        <v>0</v>
      </c>
      <c r="DN363" s="92">
        <v>0</v>
      </c>
      <c r="DO363" s="92">
        <v>0</v>
      </c>
      <c r="DP363" s="92">
        <v>0</v>
      </c>
      <c r="DQ363" s="92">
        <v>0</v>
      </c>
      <c r="DR363" s="92">
        <v>0</v>
      </c>
      <c r="DS363" s="92">
        <v>0</v>
      </c>
      <c r="DT363" s="92">
        <v>0</v>
      </c>
      <c r="DU363" s="92">
        <v>0</v>
      </c>
      <c r="DV363" s="92">
        <v>0</v>
      </c>
      <c r="DW363" s="92">
        <v>0</v>
      </c>
      <c r="DX363" s="92">
        <v>0</v>
      </c>
      <c r="DY363" s="92">
        <v>0</v>
      </c>
      <c r="DZ363" s="92">
        <v>30625.412499999999</v>
      </c>
      <c r="EA363" s="92">
        <v>0</v>
      </c>
      <c r="EB363" s="92">
        <v>0</v>
      </c>
      <c r="EC363" s="92">
        <v>0</v>
      </c>
      <c r="ED363" s="92">
        <v>0</v>
      </c>
      <c r="EE363" s="92">
        <v>0</v>
      </c>
      <c r="EF363" s="92">
        <v>0</v>
      </c>
      <c r="EG363" s="92">
        <v>0</v>
      </c>
      <c r="EH363" s="92">
        <v>0</v>
      </c>
      <c r="EI363" s="92">
        <v>0</v>
      </c>
      <c r="EJ363" s="92">
        <v>0</v>
      </c>
      <c r="EK363" s="92">
        <v>0</v>
      </c>
      <c r="EL363" s="92">
        <v>0</v>
      </c>
      <c r="EM363" s="92">
        <v>0</v>
      </c>
      <c r="EN363" s="92">
        <v>0</v>
      </c>
      <c r="EO363" s="92">
        <v>0</v>
      </c>
      <c r="EP363" s="92">
        <v>0</v>
      </c>
      <c r="EQ363" s="92">
        <v>0</v>
      </c>
      <c r="ER363" s="92">
        <v>0</v>
      </c>
      <c r="ES363" s="92">
        <v>0</v>
      </c>
      <c r="ET363" s="92">
        <v>0</v>
      </c>
      <c r="EU363" s="92">
        <v>0</v>
      </c>
      <c r="EV363" s="92">
        <v>0</v>
      </c>
      <c r="EW363" s="92">
        <v>0</v>
      </c>
      <c r="EX363" s="92">
        <v>0</v>
      </c>
      <c r="EY363" s="92">
        <v>0</v>
      </c>
      <c r="EZ363" s="92">
        <v>0</v>
      </c>
      <c r="FA363" s="92">
        <v>0</v>
      </c>
      <c r="FB363" s="92">
        <v>0</v>
      </c>
      <c r="FC363" s="92">
        <v>0</v>
      </c>
      <c r="FD363" s="92">
        <v>0</v>
      </c>
      <c r="FE363" s="92">
        <v>0</v>
      </c>
      <c r="FF363" s="92">
        <v>0</v>
      </c>
      <c r="FG363" s="92">
        <v>0</v>
      </c>
      <c r="FH363" s="92">
        <v>0</v>
      </c>
      <c r="FI363" s="92">
        <v>0</v>
      </c>
      <c r="FJ363" s="92">
        <v>0</v>
      </c>
      <c r="FK363" s="92">
        <v>0</v>
      </c>
      <c r="FL363" s="92">
        <v>0</v>
      </c>
      <c r="FM363" s="92">
        <v>0</v>
      </c>
      <c r="FN363" s="92">
        <v>0</v>
      </c>
      <c r="FO363" s="92">
        <v>0</v>
      </c>
      <c r="FP363" s="92">
        <v>0</v>
      </c>
      <c r="FQ363" s="92">
        <v>0</v>
      </c>
      <c r="FR363" s="92">
        <v>0</v>
      </c>
      <c r="FS363" s="92">
        <v>0</v>
      </c>
      <c r="FT363" s="92">
        <v>0</v>
      </c>
      <c r="FU363" s="92">
        <v>0</v>
      </c>
      <c r="FV363" s="92">
        <v>0</v>
      </c>
      <c r="FW363" s="92">
        <v>0</v>
      </c>
      <c r="FX363" s="92">
        <v>0</v>
      </c>
      <c r="FY363" s="92">
        <v>0</v>
      </c>
      <c r="FZ363" s="92">
        <v>0</v>
      </c>
      <c r="GA363" s="92">
        <v>0</v>
      </c>
      <c r="GB363" s="92">
        <v>0</v>
      </c>
      <c r="GC363" s="92">
        <v>0</v>
      </c>
      <c r="GD363" s="92">
        <v>0</v>
      </c>
      <c r="GE363" s="92">
        <v>0</v>
      </c>
      <c r="GF363" s="92">
        <v>0</v>
      </c>
      <c r="GG363" s="92">
        <v>0</v>
      </c>
      <c r="GH363" s="92">
        <v>0</v>
      </c>
      <c r="GI363" s="92">
        <v>0</v>
      </c>
      <c r="GJ363" s="92">
        <v>1</v>
      </c>
      <c r="GK363" s="92">
        <v>0</v>
      </c>
      <c r="GL363" s="92">
        <v>0</v>
      </c>
      <c r="GM363" s="92">
        <v>0</v>
      </c>
      <c r="GN363" s="92">
        <v>0</v>
      </c>
      <c r="GO363" s="92">
        <v>0</v>
      </c>
      <c r="GP363" s="92">
        <v>0</v>
      </c>
      <c r="GQ363" s="92">
        <v>0</v>
      </c>
      <c r="GR363" s="92">
        <v>0</v>
      </c>
      <c r="GS363" s="92">
        <v>0</v>
      </c>
      <c r="GT363" s="92">
        <v>0</v>
      </c>
      <c r="GU363" s="92">
        <v>0</v>
      </c>
      <c r="GV363" s="92">
        <v>0</v>
      </c>
      <c r="GW363" s="92">
        <v>0</v>
      </c>
      <c r="GX363" s="92">
        <v>0</v>
      </c>
      <c r="GY363" s="92">
        <v>0</v>
      </c>
      <c r="GZ363" s="92">
        <v>0</v>
      </c>
      <c r="HA363" s="92">
        <v>0</v>
      </c>
      <c r="HB363" s="92">
        <v>0</v>
      </c>
      <c r="HC363" s="92">
        <v>0</v>
      </c>
      <c r="HD363" s="92">
        <v>0</v>
      </c>
      <c r="HE363" s="92">
        <v>0</v>
      </c>
      <c r="HF363" s="92">
        <v>0</v>
      </c>
      <c r="HG363" s="92">
        <v>0</v>
      </c>
      <c r="HH363" s="92">
        <v>0</v>
      </c>
      <c r="HI363" s="92">
        <v>0</v>
      </c>
      <c r="HJ363" s="92">
        <v>0</v>
      </c>
      <c r="HK363" s="92">
        <v>0</v>
      </c>
      <c r="HL363" s="92">
        <v>0</v>
      </c>
      <c r="HM363" s="92">
        <v>0</v>
      </c>
      <c r="HN363" s="92">
        <v>0</v>
      </c>
      <c r="HO363" s="92">
        <v>0</v>
      </c>
      <c r="HP363" s="92">
        <v>0</v>
      </c>
      <c r="HQ363" s="92">
        <v>0</v>
      </c>
      <c r="HR363" s="92">
        <v>0</v>
      </c>
      <c r="HS363" s="92">
        <v>0</v>
      </c>
      <c r="HT363" s="92">
        <v>0</v>
      </c>
      <c r="HU363" s="92">
        <v>0</v>
      </c>
      <c r="HV363" s="92">
        <v>0</v>
      </c>
      <c r="HW363" s="92">
        <v>0</v>
      </c>
      <c r="HX363" s="92">
        <v>0</v>
      </c>
      <c r="HY363" s="92">
        <v>0</v>
      </c>
      <c r="HZ363" s="92">
        <v>0</v>
      </c>
      <c r="IA363" s="92">
        <v>0</v>
      </c>
      <c r="IB363" s="92">
        <v>0</v>
      </c>
      <c r="IC363" s="92">
        <v>0</v>
      </c>
      <c r="ID363" s="92">
        <v>0</v>
      </c>
      <c r="IE363" s="92">
        <v>0</v>
      </c>
      <c r="IF363" s="92">
        <v>0</v>
      </c>
      <c r="IG363" s="92">
        <v>0</v>
      </c>
      <c r="IH363" s="92">
        <v>0</v>
      </c>
      <c r="II363" s="92">
        <v>0</v>
      </c>
      <c r="IJ363" s="92">
        <v>0</v>
      </c>
      <c r="IK363" s="92">
        <v>0</v>
      </c>
      <c r="IL363" s="92">
        <v>0</v>
      </c>
      <c r="IM363" s="92">
        <v>0</v>
      </c>
      <c r="IN363" s="92">
        <v>0</v>
      </c>
      <c r="IO363" s="92">
        <v>0</v>
      </c>
      <c r="IP363" s="92">
        <v>0</v>
      </c>
      <c r="IQ363" s="92">
        <v>0</v>
      </c>
      <c r="IR363" s="92">
        <v>0</v>
      </c>
      <c r="IS363" s="92">
        <v>0</v>
      </c>
      <c r="IT363" s="92">
        <v>1699.9687200000001</v>
      </c>
      <c r="IU363" s="92">
        <v>30625.412499999999</v>
      </c>
      <c r="IV363" s="92">
        <v>92261.359200000006</v>
      </c>
      <c r="IW363" s="92">
        <v>265.65910500000001</v>
      </c>
      <c r="IX363" s="92">
        <v>13</v>
      </c>
      <c r="IY363" s="92">
        <v>1</v>
      </c>
      <c r="IZ363" s="92">
        <v>0</v>
      </c>
      <c r="JA363" s="92">
        <v>0</v>
      </c>
      <c r="JB363" s="92">
        <v>-55958.914599999996</v>
      </c>
      <c r="JC363" s="92">
        <v>-3106.1917800000001</v>
      </c>
      <c r="JD363" s="92">
        <v>-95.128404500000002</v>
      </c>
      <c r="JE363" s="92">
        <v>-11.108501499999999</v>
      </c>
      <c r="JF363" s="92">
        <v>-0.61661553499999999</v>
      </c>
      <c r="JG363" s="92">
        <v>3.0709294E-4</v>
      </c>
      <c r="JH363" s="92">
        <v>5.5323652999999997E-3</v>
      </c>
      <c r="JI363" s="92">
        <v>18.015280000000001</v>
      </c>
      <c r="JJ363" s="92">
        <v>511.40725700000002</v>
      </c>
      <c r="JK363" s="92">
        <v>0</v>
      </c>
      <c r="JL363" s="92">
        <v>0</v>
      </c>
      <c r="JM363" s="92">
        <v>0</v>
      </c>
      <c r="JN363" s="92">
        <v>0</v>
      </c>
      <c r="JO363" s="92">
        <v>0</v>
      </c>
      <c r="JP363" s="92">
        <v>0</v>
      </c>
      <c r="JQ363" s="92">
        <v>0</v>
      </c>
      <c r="JR363" s="92">
        <v>0</v>
      </c>
      <c r="JS363" s="92">
        <v>0</v>
      </c>
      <c r="JT363" s="92">
        <v>0</v>
      </c>
      <c r="JU363" s="92">
        <v>0</v>
      </c>
      <c r="JV363" s="92">
        <v>0</v>
      </c>
      <c r="JW363" s="92">
        <v>0</v>
      </c>
      <c r="JX363" s="92">
        <v>0</v>
      </c>
      <c r="JY363" s="92">
        <v>0</v>
      </c>
      <c r="JZ363" s="92">
        <v>0</v>
      </c>
      <c r="KA363" s="92">
        <v>0</v>
      </c>
      <c r="KB363" s="92">
        <v>0</v>
      </c>
      <c r="KC363" s="92">
        <v>0</v>
      </c>
      <c r="KD363" s="92">
        <v>0</v>
      </c>
      <c r="KE363" s="92">
        <v>0</v>
      </c>
      <c r="KF363" s="92">
        <v>0</v>
      </c>
      <c r="KG363" s="92">
        <v>0</v>
      </c>
      <c r="KH363" s="92">
        <v>0</v>
      </c>
      <c r="KI363" s="92">
        <v>0</v>
      </c>
      <c r="KJ363" s="92">
        <v>0</v>
      </c>
      <c r="KK363" s="92">
        <v>0</v>
      </c>
      <c r="KL363" s="92">
        <v>0</v>
      </c>
      <c r="KM363" s="92">
        <v>0</v>
      </c>
      <c r="KN363" s="92">
        <v>0</v>
      </c>
      <c r="KO363" s="92">
        <v>0</v>
      </c>
      <c r="KP363" s="92">
        <v>0</v>
      </c>
      <c r="KQ363" s="92">
        <v>0</v>
      </c>
      <c r="KR363" s="92">
        <v>0</v>
      </c>
      <c r="KS363" s="92">
        <v>0</v>
      </c>
      <c r="KT363" s="92">
        <v>0</v>
      </c>
      <c r="KU363" s="92">
        <v>0</v>
      </c>
      <c r="KV363" s="92">
        <v>0</v>
      </c>
      <c r="KW363" s="92">
        <v>0</v>
      </c>
      <c r="KX363" s="92">
        <v>0</v>
      </c>
      <c r="KY363" s="92">
        <v>0</v>
      </c>
      <c r="KZ363" s="92">
        <v>0</v>
      </c>
      <c r="LA363" s="92">
        <v>0</v>
      </c>
      <c r="LB363" s="92">
        <v>0</v>
      </c>
      <c r="LC363" s="92">
        <v>0</v>
      </c>
      <c r="LD363" s="92">
        <v>0</v>
      </c>
      <c r="LE363" s="92">
        <v>0</v>
      </c>
      <c r="LF363" s="92">
        <v>0</v>
      </c>
      <c r="LG363" s="92">
        <v>0</v>
      </c>
      <c r="LH363" s="92">
        <v>0</v>
      </c>
      <c r="LI363" s="92">
        <v>0</v>
      </c>
      <c r="LJ363" s="92">
        <v>0</v>
      </c>
      <c r="LK363" s="92">
        <v>0</v>
      </c>
      <c r="LL363" s="92">
        <v>0</v>
      </c>
      <c r="LM363" s="92">
        <v>0</v>
      </c>
      <c r="LN363" s="92">
        <v>0</v>
      </c>
      <c r="LO363" s="92">
        <v>0</v>
      </c>
      <c r="LP363" s="92">
        <v>0</v>
      </c>
      <c r="LQ363" s="92">
        <v>0</v>
      </c>
      <c r="LR363" s="92">
        <v>0</v>
      </c>
      <c r="LS363" s="92">
        <v>0</v>
      </c>
      <c r="LT363" s="92">
        <v>0</v>
      </c>
      <c r="LU363" s="92">
        <v>0</v>
      </c>
      <c r="LV363" s="92">
        <v>0</v>
      </c>
      <c r="LW363" s="92">
        <v>0</v>
      </c>
      <c r="LX363" s="92">
        <v>0</v>
      </c>
      <c r="LY363" s="92">
        <v>0</v>
      </c>
      <c r="LZ363" s="92">
        <v>0</v>
      </c>
      <c r="MA363" s="92">
        <v>0</v>
      </c>
      <c r="MB363" s="92">
        <v>0</v>
      </c>
      <c r="MC363" s="92">
        <v>0</v>
      </c>
      <c r="MD363" s="92">
        <v>0</v>
      </c>
      <c r="ME363" s="92">
        <v>0</v>
      </c>
      <c r="MF363" s="92">
        <v>0</v>
      </c>
      <c r="MG363" s="92">
        <v>0</v>
      </c>
      <c r="MH363" s="92">
        <v>0</v>
      </c>
      <c r="MI363" s="92">
        <v>0</v>
      </c>
      <c r="MJ363" s="92">
        <v>0</v>
      </c>
      <c r="MK363" s="92">
        <v>0</v>
      </c>
      <c r="ML363" s="92">
        <v>0</v>
      </c>
      <c r="MM363" s="92">
        <v>0</v>
      </c>
      <c r="MN363" s="92">
        <v>0</v>
      </c>
      <c r="MO363" s="92">
        <v>0</v>
      </c>
      <c r="MP363" s="92">
        <v>0</v>
      </c>
      <c r="MQ363" s="92">
        <v>0</v>
      </c>
      <c r="MR363" s="92">
        <v>0</v>
      </c>
      <c r="MS363" s="92">
        <v>0</v>
      </c>
      <c r="MT363" s="92">
        <v>0</v>
      </c>
      <c r="MU363" s="92">
        <v>0</v>
      </c>
      <c r="MV363" s="92">
        <v>0</v>
      </c>
      <c r="MW363" s="92">
        <v>0</v>
      </c>
      <c r="MX363" s="92">
        <v>0</v>
      </c>
      <c r="MY363" s="92">
        <v>0</v>
      </c>
      <c r="MZ363" s="92">
        <v>0</v>
      </c>
      <c r="NA363" s="92">
        <v>0</v>
      </c>
      <c r="NB363" s="92">
        <v>0</v>
      </c>
      <c r="NC363" s="92">
        <v>0</v>
      </c>
      <c r="ND363" s="92">
        <v>0</v>
      </c>
      <c r="NE363" s="92">
        <v>0</v>
      </c>
      <c r="NF363" s="92">
        <v>0</v>
      </c>
      <c r="NG363" s="92">
        <v>0</v>
      </c>
      <c r="NH363" s="92">
        <v>0</v>
      </c>
      <c r="NI363" s="92">
        <v>0</v>
      </c>
      <c r="NJ363" s="92">
        <v>0</v>
      </c>
      <c r="NK363" s="92">
        <v>0</v>
      </c>
      <c r="NL363" s="92">
        <v>0</v>
      </c>
      <c r="NM363" s="92">
        <v>0</v>
      </c>
      <c r="NN363" s="92">
        <v>0</v>
      </c>
      <c r="NO363" s="92">
        <v>0</v>
      </c>
      <c r="NP363" s="92">
        <v>0</v>
      </c>
      <c r="NQ363" s="92">
        <v>0</v>
      </c>
      <c r="NR363" s="92">
        <v>0</v>
      </c>
      <c r="NS363" s="92">
        <v>0</v>
      </c>
      <c r="NT363" s="92">
        <v>0</v>
      </c>
      <c r="NU363" s="92">
        <v>0</v>
      </c>
      <c r="NV363" s="92">
        <v>0</v>
      </c>
      <c r="NW363" s="92">
        <v>0</v>
      </c>
      <c r="NX363" s="92">
        <v>0</v>
      </c>
      <c r="NY363" s="92">
        <v>0</v>
      </c>
      <c r="NZ363" s="92">
        <v>0</v>
      </c>
      <c r="OA363" s="92">
        <v>0</v>
      </c>
      <c r="OB363" s="92">
        <v>0</v>
      </c>
      <c r="OC363" s="92">
        <v>0</v>
      </c>
      <c r="OD363" s="92">
        <v>0</v>
      </c>
      <c r="OE363" s="92">
        <v>0</v>
      </c>
      <c r="OF363" s="92">
        <v>0</v>
      </c>
      <c r="OG363" s="92">
        <v>0</v>
      </c>
      <c r="OH363" s="92">
        <v>0</v>
      </c>
      <c r="OI363" s="92">
        <v>0</v>
      </c>
      <c r="OJ363" s="92">
        <v>0</v>
      </c>
      <c r="OK363" s="92">
        <v>0</v>
      </c>
      <c r="OL363" s="92">
        <v>0</v>
      </c>
      <c r="OM363" s="92">
        <v>0</v>
      </c>
      <c r="ON363" s="92">
        <v>0</v>
      </c>
      <c r="OO363" s="92">
        <v>0</v>
      </c>
      <c r="OP363" s="92">
        <v>0</v>
      </c>
      <c r="OQ363" s="92">
        <v>0</v>
      </c>
      <c r="OR363" s="92">
        <v>0</v>
      </c>
      <c r="OS363" s="92">
        <v>0</v>
      </c>
      <c r="OT363" s="92">
        <v>0</v>
      </c>
      <c r="OU363" s="92">
        <v>0</v>
      </c>
      <c r="OV363" s="92">
        <v>0</v>
      </c>
      <c r="OW363" s="92">
        <v>0</v>
      </c>
      <c r="OX363" s="92">
        <v>0</v>
      </c>
      <c r="OY363" s="92">
        <v>0</v>
      </c>
      <c r="OZ363" s="92">
        <v>0</v>
      </c>
      <c r="PA363" s="92">
        <v>0</v>
      </c>
      <c r="PB363" s="92">
        <v>0</v>
      </c>
      <c r="PC363" s="92">
        <v>0</v>
      </c>
      <c r="PD363" s="92">
        <v>0</v>
      </c>
      <c r="PE363" s="92">
        <v>0</v>
      </c>
      <c r="PF363" s="92">
        <v>0</v>
      </c>
      <c r="PG363" s="92">
        <v>0</v>
      </c>
      <c r="PH363" s="92">
        <v>0</v>
      </c>
      <c r="PI363" s="92">
        <v>0</v>
      </c>
      <c r="PJ363" s="92">
        <v>0</v>
      </c>
      <c r="PK363" s="92">
        <v>0</v>
      </c>
      <c r="PL363" s="92">
        <v>0</v>
      </c>
      <c r="PM363" s="92">
        <v>0</v>
      </c>
      <c r="PN363" s="92">
        <v>0</v>
      </c>
      <c r="PO363" s="92">
        <v>0</v>
      </c>
      <c r="PP363" s="92">
        <v>0</v>
      </c>
      <c r="PQ363" s="92">
        <v>0</v>
      </c>
      <c r="PR363" s="92">
        <v>0</v>
      </c>
      <c r="PS363" s="92">
        <v>0</v>
      </c>
      <c r="PT363" s="92">
        <v>0</v>
      </c>
      <c r="PU363" s="92">
        <v>0</v>
      </c>
      <c r="PV363" s="92">
        <v>0</v>
      </c>
      <c r="PW363" s="92">
        <v>0</v>
      </c>
      <c r="PX363" s="92">
        <v>0</v>
      </c>
      <c r="PY363" s="92">
        <v>0</v>
      </c>
      <c r="PZ363" s="92">
        <v>0</v>
      </c>
      <c r="QA363" s="92">
        <v>0</v>
      </c>
      <c r="QB363" s="92">
        <v>0</v>
      </c>
      <c r="QC363" s="92">
        <v>0</v>
      </c>
      <c r="QD363" s="92">
        <v>0</v>
      </c>
      <c r="QE363" s="92">
        <v>0</v>
      </c>
      <c r="QF363" s="92">
        <v>0</v>
      </c>
      <c r="QG363" s="92">
        <v>0</v>
      </c>
      <c r="QH363" s="92">
        <v>0</v>
      </c>
      <c r="QI363" s="92">
        <v>0</v>
      </c>
      <c r="QJ363" s="92">
        <v>0</v>
      </c>
      <c r="QK363" s="92">
        <v>0</v>
      </c>
      <c r="QL363" s="92">
        <v>0</v>
      </c>
      <c r="QM363" s="92">
        <v>0</v>
      </c>
      <c r="QN363" s="92">
        <v>0</v>
      </c>
      <c r="QO363" s="92">
        <v>0</v>
      </c>
      <c r="QP363" s="92">
        <v>0</v>
      </c>
      <c r="QQ363" s="92">
        <v>0</v>
      </c>
      <c r="QR363" s="92">
        <v>0</v>
      </c>
      <c r="QS363" s="92">
        <v>0</v>
      </c>
      <c r="QT363" s="92">
        <v>0</v>
      </c>
      <c r="QU363" s="92">
        <v>0</v>
      </c>
      <c r="QV363" s="92">
        <v>0</v>
      </c>
      <c r="QW363" s="92">
        <v>0</v>
      </c>
      <c r="QX363" s="92">
        <v>0</v>
      </c>
      <c r="QY363" s="92">
        <v>0</v>
      </c>
      <c r="QZ363" s="92">
        <v>0</v>
      </c>
      <c r="RA363" s="92">
        <v>0</v>
      </c>
      <c r="RB363" s="92">
        <v>0</v>
      </c>
      <c r="RC363" s="92">
        <v>0</v>
      </c>
      <c r="RD363" s="92">
        <v>0</v>
      </c>
      <c r="RE363" s="92">
        <v>0</v>
      </c>
      <c r="RF363" s="92">
        <v>0</v>
      </c>
      <c r="RG363" s="92">
        <v>0</v>
      </c>
      <c r="RH363" s="92">
        <v>0</v>
      </c>
      <c r="RI363" s="92">
        <v>0</v>
      </c>
      <c r="RJ363" s="92">
        <v>0</v>
      </c>
      <c r="RK363" s="92">
        <v>0</v>
      </c>
      <c r="RL363" s="92">
        <v>0</v>
      </c>
      <c r="RM363" s="92">
        <v>0</v>
      </c>
      <c r="RN363" s="92">
        <v>0</v>
      </c>
      <c r="RO363" s="92">
        <v>0</v>
      </c>
      <c r="RP363" s="92">
        <v>0</v>
      </c>
      <c r="RQ363" s="92">
        <v>0</v>
      </c>
      <c r="RR363" s="92">
        <v>0</v>
      </c>
      <c r="RS363" s="92">
        <v>0</v>
      </c>
      <c r="RT363" s="92">
        <v>0</v>
      </c>
      <c r="RU363" s="92">
        <v>0</v>
      </c>
      <c r="RV363" s="92">
        <v>0</v>
      </c>
      <c r="RW363" s="92">
        <v>0</v>
      </c>
      <c r="RX363" s="92">
        <v>0</v>
      </c>
      <c r="RY363" s="92">
        <v>0</v>
      </c>
      <c r="RZ363" s="92">
        <v>0</v>
      </c>
      <c r="SA363" s="92">
        <v>0</v>
      </c>
      <c r="SB363" s="92">
        <v>0</v>
      </c>
      <c r="SC363" s="92">
        <v>0</v>
      </c>
      <c r="SD363" s="92">
        <v>0</v>
      </c>
      <c r="SE363" s="92">
        <v>0</v>
      </c>
      <c r="SF363" s="92">
        <v>0</v>
      </c>
      <c r="SG363" s="92">
        <v>0</v>
      </c>
      <c r="SH363" s="92">
        <v>0</v>
      </c>
      <c r="SI363" s="92">
        <v>0</v>
      </c>
      <c r="SJ363" s="92">
        <v>0</v>
      </c>
      <c r="SK363" s="92">
        <v>0</v>
      </c>
      <c r="SL363" s="92">
        <v>0</v>
      </c>
      <c r="SM363" s="92">
        <v>0</v>
      </c>
      <c r="SN363" s="92">
        <v>0</v>
      </c>
      <c r="SO363" s="92">
        <v>0</v>
      </c>
      <c r="SP363" s="92">
        <v>0</v>
      </c>
      <c r="SQ363" s="92">
        <v>0</v>
      </c>
      <c r="SR363" s="92">
        <v>0</v>
      </c>
      <c r="SS363" s="92">
        <v>0</v>
      </c>
      <c r="ST363" s="92">
        <v>0</v>
      </c>
      <c r="SU363" s="92">
        <v>0</v>
      </c>
      <c r="SV363" s="92">
        <v>0</v>
      </c>
      <c r="SW363" s="92">
        <v>0</v>
      </c>
      <c r="SX363" s="92">
        <v>0</v>
      </c>
      <c r="SY363" s="92">
        <v>0</v>
      </c>
      <c r="SZ363" s="92">
        <v>0</v>
      </c>
      <c r="TA363" s="92">
        <v>0</v>
      </c>
      <c r="TB363" s="92">
        <v>0</v>
      </c>
      <c r="TC363" s="92">
        <v>13</v>
      </c>
      <c r="TD363" s="92">
        <v>0</v>
      </c>
      <c r="TE363" s="92">
        <v>0</v>
      </c>
      <c r="TF363" s="92">
        <v>0</v>
      </c>
      <c r="TG363" s="92">
        <v>0</v>
      </c>
      <c r="TH363" s="92">
        <v>0</v>
      </c>
      <c r="TI363" s="92">
        <v>0</v>
      </c>
      <c r="TJ363" s="92">
        <v>0</v>
      </c>
      <c r="TK363" s="92">
        <v>0</v>
      </c>
      <c r="TL363" s="92">
        <v>0</v>
      </c>
      <c r="TM363" s="92">
        <v>0</v>
      </c>
      <c r="TN363" s="92">
        <v>0</v>
      </c>
      <c r="TO363" s="92">
        <v>0</v>
      </c>
      <c r="TP363" s="92">
        <v>0</v>
      </c>
      <c r="TQ363" s="92">
        <v>-114197280.2995</v>
      </c>
      <c r="TR363" s="92">
        <v>0</v>
      </c>
      <c r="TS363" s="92">
        <v>0.47221353333333399</v>
      </c>
      <c r="TT363" s="92">
        <v>0</v>
      </c>
      <c r="TU363" s="92">
        <v>0</v>
      </c>
      <c r="TV363" s="92">
        <v>0</v>
      </c>
      <c r="TW363" s="92">
        <v>0</v>
      </c>
      <c r="TX363" s="92">
        <v>0</v>
      </c>
      <c r="TY363" s="92">
        <v>0</v>
      </c>
      <c r="TZ363" s="92">
        <v>0</v>
      </c>
      <c r="UA363" s="92">
        <v>0</v>
      </c>
      <c r="UB363" s="92">
        <v>0</v>
      </c>
      <c r="UC363" s="92">
        <v>0</v>
      </c>
      <c r="UD363" s="92">
        <v>0</v>
      </c>
      <c r="UE363" s="92">
        <v>0</v>
      </c>
      <c r="UF363" s="92">
        <v>0</v>
      </c>
      <c r="UG363" s="92">
        <v>0</v>
      </c>
      <c r="UH363" s="92">
        <v>0</v>
      </c>
      <c r="UI363" s="92">
        <v>0</v>
      </c>
      <c r="UJ363" s="92">
        <v>0</v>
      </c>
      <c r="UK363" s="92">
        <v>0</v>
      </c>
      <c r="UL363" s="92">
        <v>0</v>
      </c>
      <c r="UM363" s="92">
        <v>0</v>
      </c>
      <c r="UN363" s="92">
        <v>0</v>
      </c>
      <c r="UO363" s="92">
        <v>0</v>
      </c>
      <c r="UP363" s="92">
        <v>0</v>
      </c>
      <c r="UQ363" s="92">
        <v>0</v>
      </c>
      <c r="UR363" s="92">
        <v>0</v>
      </c>
      <c r="US363" s="92">
        <v>0</v>
      </c>
      <c r="UT363" s="92">
        <v>0</v>
      </c>
      <c r="UU363" s="92">
        <v>0</v>
      </c>
      <c r="UV363" s="92">
        <v>0</v>
      </c>
      <c r="UW363" s="92">
        <v>0</v>
      </c>
      <c r="UX363" s="92">
        <v>0</v>
      </c>
      <c r="UY363" s="92">
        <v>0</v>
      </c>
      <c r="UZ363" s="92">
        <v>0</v>
      </c>
      <c r="VA363" s="92">
        <v>0</v>
      </c>
      <c r="VB363" s="92">
        <v>0</v>
      </c>
      <c r="VC363" s="92">
        <v>0</v>
      </c>
      <c r="VD363" s="92">
        <v>0</v>
      </c>
      <c r="VE363" s="92">
        <v>0</v>
      </c>
      <c r="VF363" s="92">
        <v>0</v>
      </c>
      <c r="VG363" s="92">
        <v>0</v>
      </c>
      <c r="VH363" s="92">
        <v>0</v>
      </c>
      <c r="VI363" s="92">
        <v>0</v>
      </c>
      <c r="VJ363" s="92">
        <v>0</v>
      </c>
      <c r="VK363" s="92">
        <v>0</v>
      </c>
      <c r="VL363" s="92">
        <v>0</v>
      </c>
      <c r="VM363" s="92">
        <v>0</v>
      </c>
      <c r="VN363" s="92">
        <v>0</v>
      </c>
      <c r="VO363" s="92">
        <v>0</v>
      </c>
      <c r="VP363" s="92">
        <v>0</v>
      </c>
      <c r="VQ363" s="92">
        <v>0</v>
      </c>
      <c r="VR363" s="92">
        <v>0</v>
      </c>
      <c r="VS363" s="92">
        <v>0</v>
      </c>
      <c r="VT363" s="92">
        <v>0</v>
      </c>
      <c r="VU363" s="92">
        <v>0</v>
      </c>
      <c r="VV363" s="92">
        <v>0</v>
      </c>
      <c r="VW363" s="92">
        <v>0</v>
      </c>
      <c r="VX363" s="92">
        <v>0</v>
      </c>
      <c r="VY363" s="92">
        <v>0</v>
      </c>
      <c r="VZ363" s="92">
        <v>0</v>
      </c>
      <c r="WA363" s="92">
        <v>0</v>
      </c>
      <c r="WB363" s="92">
        <v>0</v>
      </c>
      <c r="WC363" s="92">
        <v>0</v>
      </c>
    </row>
    <row r="364" spans="2:601" ht="13.5" customHeight="1">
      <c r="B364" s="851" t="s">
        <v>3012</v>
      </c>
      <c r="C364" s="92">
        <v>0</v>
      </c>
      <c r="D364" s="92">
        <v>0</v>
      </c>
      <c r="E364" s="92">
        <v>0</v>
      </c>
      <c r="F364" s="92">
        <v>0</v>
      </c>
      <c r="G364" s="92">
        <v>0</v>
      </c>
      <c r="H364" s="92">
        <v>0</v>
      </c>
      <c r="I364" s="92">
        <v>0</v>
      </c>
      <c r="J364" s="92">
        <v>0</v>
      </c>
      <c r="K364" s="92">
        <v>0</v>
      </c>
      <c r="L364" s="92">
        <v>0</v>
      </c>
      <c r="M364" s="92">
        <v>0</v>
      </c>
      <c r="N364" s="92">
        <v>0</v>
      </c>
      <c r="O364" s="92">
        <v>0</v>
      </c>
      <c r="P364" s="92">
        <v>0</v>
      </c>
      <c r="Q364" s="92">
        <v>0</v>
      </c>
      <c r="R364" s="92">
        <v>0</v>
      </c>
      <c r="S364" s="92">
        <v>0</v>
      </c>
      <c r="T364" s="92">
        <v>0</v>
      </c>
      <c r="U364" s="92">
        <v>0</v>
      </c>
      <c r="V364" s="92">
        <v>0</v>
      </c>
      <c r="W364" s="92">
        <v>0</v>
      </c>
      <c r="X364" s="92">
        <v>0</v>
      </c>
      <c r="Y364" s="92">
        <v>0</v>
      </c>
      <c r="Z364" s="92">
        <v>0</v>
      </c>
      <c r="AA364" s="92">
        <v>0</v>
      </c>
      <c r="AB364" s="92">
        <v>0</v>
      </c>
      <c r="AC364" s="92">
        <v>0</v>
      </c>
      <c r="AD364" s="92">
        <v>0</v>
      </c>
      <c r="AE364" s="92">
        <v>0</v>
      </c>
      <c r="AF364" s="92">
        <v>0</v>
      </c>
      <c r="AG364" s="92">
        <v>0</v>
      </c>
      <c r="AH364" s="92">
        <v>0</v>
      </c>
      <c r="AI364" s="92">
        <v>0</v>
      </c>
      <c r="AJ364" s="92">
        <v>0</v>
      </c>
      <c r="AK364" s="92">
        <v>0</v>
      </c>
      <c r="AL364" s="92">
        <v>0</v>
      </c>
      <c r="AM364" s="92">
        <v>0</v>
      </c>
      <c r="AN364" s="92">
        <v>0</v>
      </c>
      <c r="AO364" s="92">
        <v>0</v>
      </c>
      <c r="AP364" s="92">
        <v>0</v>
      </c>
      <c r="AQ364" s="92">
        <v>0</v>
      </c>
      <c r="AR364" s="92">
        <v>0</v>
      </c>
      <c r="AS364" s="92">
        <v>0</v>
      </c>
      <c r="AT364" s="92">
        <v>0</v>
      </c>
      <c r="AU364" s="92">
        <v>0</v>
      </c>
      <c r="AV364" s="92">
        <v>0</v>
      </c>
      <c r="AW364" s="92">
        <v>0</v>
      </c>
      <c r="AX364" s="92">
        <v>0</v>
      </c>
      <c r="AY364" s="92">
        <v>0</v>
      </c>
      <c r="AZ364" s="92">
        <v>0</v>
      </c>
      <c r="BA364" s="92">
        <v>0</v>
      </c>
      <c r="BB364" s="92">
        <v>0</v>
      </c>
      <c r="BC364" s="92">
        <v>0</v>
      </c>
      <c r="BD364" s="92">
        <v>0</v>
      </c>
      <c r="BE364" s="92">
        <v>0</v>
      </c>
      <c r="BF364" s="92">
        <v>0</v>
      </c>
      <c r="BG364" s="92">
        <v>0</v>
      </c>
      <c r="BH364" s="92">
        <v>0</v>
      </c>
      <c r="BI364" s="92">
        <v>0</v>
      </c>
      <c r="BJ364" s="92">
        <v>0</v>
      </c>
      <c r="BK364" s="92">
        <v>0</v>
      </c>
      <c r="BL364" s="92">
        <v>0</v>
      </c>
      <c r="BM364" s="92">
        <v>0</v>
      </c>
      <c r="BN364" s="92">
        <v>0</v>
      </c>
      <c r="BO364" s="92">
        <v>0</v>
      </c>
      <c r="BP364" s="92">
        <v>0</v>
      </c>
      <c r="BQ364" s="92">
        <v>0</v>
      </c>
      <c r="BR364" s="92">
        <v>0</v>
      </c>
      <c r="BS364" s="92">
        <v>0</v>
      </c>
      <c r="BT364" s="92">
        <v>0</v>
      </c>
      <c r="BU364" s="92">
        <v>0</v>
      </c>
      <c r="BV364" s="92">
        <v>0</v>
      </c>
      <c r="BW364" s="92">
        <v>0</v>
      </c>
      <c r="BX364" s="92">
        <v>0</v>
      </c>
      <c r="BY364" s="92">
        <v>0</v>
      </c>
      <c r="BZ364" s="92">
        <v>0</v>
      </c>
      <c r="CA364" s="92">
        <v>0</v>
      </c>
      <c r="CB364" s="92">
        <v>0</v>
      </c>
      <c r="CC364" s="92">
        <v>0</v>
      </c>
      <c r="CD364" s="92">
        <v>0</v>
      </c>
      <c r="CE364" s="92">
        <v>0</v>
      </c>
      <c r="CF364" s="92">
        <v>0</v>
      </c>
      <c r="CG364" s="92">
        <v>0</v>
      </c>
      <c r="CH364" s="92">
        <v>0</v>
      </c>
      <c r="CI364" s="92">
        <v>0</v>
      </c>
      <c r="CJ364" s="92">
        <v>0</v>
      </c>
      <c r="CK364" s="92">
        <v>0</v>
      </c>
      <c r="CL364" s="92">
        <v>0</v>
      </c>
      <c r="CM364" s="92">
        <v>0</v>
      </c>
      <c r="CN364" s="92">
        <v>0</v>
      </c>
      <c r="CO364" s="92">
        <v>0</v>
      </c>
      <c r="CP364" s="92">
        <v>0</v>
      </c>
      <c r="CQ364" s="92">
        <v>0</v>
      </c>
      <c r="CR364" s="92">
        <v>0</v>
      </c>
      <c r="CS364" s="92">
        <v>0</v>
      </c>
      <c r="CT364" s="92">
        <v>0</v>
      </c>
      <c r="CU364" s="92">
        <v>0</v>
      </c>
      <c r="CV364" s="92">
        <v>0</v>
      </c>
      <c r="CW364" s="92">
        <v>0</v>
      </c>
      <c r="CX364" s="92">
        <v>0</v>
      </c>
      <c r="CY364" s="92">
        <v>0</v>
      </c>
      <c r="CZ364" s="92">
        <v>0</v>
      </c>
      <c r="DA364" s="92">
        <v>0</v>
      </c>
      <c r="DB364" s="92">
        <v>0</v>
      </c>
      <c r="DC364" s="92">
        <v>0</v>
      </c>
      <c r="DD364" s="92">
        <v>0</v>
      </c>
      <c r="DE364" s="92">
        <v>0</v>
      </c>
      <c r="DF364" s="92">
        <v>0</v>
      </c>
      <c r="DG364" s="92">
        <v>0</v>
      </c>
      <c r="DH364" s="92">
        <v>0</v>
      </c>
      <c r="DI364" s="92">
        <v>0</v>
      </c>
      <c r="DJ364" s="92">
        <v>0</v>
      </c>
      <c r="DK364" s="92">
        <v>0</v>
      </c>
      <c r="DL364" s="92">
        <v>0</v>
      </c>
      <c r="DM364" s="92">
        <v>0</v>
      </c>
      <c r="DN364" s="92">
        <v>0</v>
      </c>
      <c r="DO364" s="92">
        <v>0</v>
      </c>
      <c r="DP364" s="92">
        <v>0</v>
      </c>
      <c r="DQ364" s="92">
        <v>0</v>
      </c>
      <c r="DR364" s="92">
        <v>0</v>
      </c>
      <c r="DS364" s="92">
        <v>0</v>
      </c>
      <c r="DT364" s="92">
        <v>0</v>
      </c>
      <c r="DU364" s="92">
        <v>0</v>
      </c>
      <c r="DV364" s="92">
        <v>0</v>
      </c>
      <c r="DW364" s="92">
        <v>0</v>
      </c>
      <c r="DX364" s="92">
        <v>0</v>
      </c>
      <c r="DY364" s="92">
        <v>0</v>
      </c>
      <c r="DZ364" s="92">
        <v>0</v>
      </c>
      <c r="EA364" s="92">
        <v>0</v>
      </c>
      <c r="EB364" s="92">
        <v>0</v>
      </c>
      <c r="EC364" s="92">
        <v>0</v>
      </c>
      <c r="ED364" s="92">
        <v>0</v>
      </c>
      <c r="EE364" s="92">
        <v>0</v>
      </c>
      <c r="EF364" s="92">
        <v>0</v>
      </c>
      <c r="EG364" s="92">
        <v>0</v>
      </c>
      <c r="EH364" s="92">
        <v>0</v>
      </c>
      <c r="EI364" s="92">
        <v>0</v>
      </c>
      <c r="EJ364" s="92">
        <v>0</v>
      </c>
      <c r="EK364" s="92">
        <v>0</v>
      </c>
      <c r="EL364" s="92">
        <v>0</v>
      </c>
      <c r="EM364" s="92">
        <v>0</v>
      </c>
      <c r="EN364" s="92">
        <v>0</v>
      </c>
      <c r="EO364" s="92">
        <v>0</v>
      </c>
      <c r="EP364" s="92">
        <v>0</v>
      </c>
      <c r="EQ364" s="92">
        <v>0</v>
      </c>
      <c r="ER364" s="92">
        <v>0</v>
      </c>
      <c r="ES364" s="92">
        <v>0</v>
      </c>
      <c r="ET364" s="92">
        <v>0</v>
      </c>
      <c r="EU364" s="92">
        <v>0</v>
      </c>
      <c r="EV364" s="92">
        <v>0</v>
      </c>
      <c r="EW364" s="92">
        <v>0</v>
      </c>
      <c r="EX364" s="92">
        <v>0</v>
      </c>
      <c r="EY364" s="92">
        <v>0</v>
      </c>
      <c r="EZ364" s="92">
        <v>0</v>
      </c>
      <c r="FA364" s="92">
        <v>0</v>
      </c>
      <c r="FB364" s="92">
        <v>0</v>
      </c>
      <c r="FC364" s="92">
        <v>0</v>
      </c>
      <c r="FD364" s="92">
        <v>0</v>
      </c>
      <c r="FE364" s="92">
        <v>0</v>
      </c>
      <c r="FF364" s="92">
        <v>0</v>
      </c>
      <c r="FG364" s="92">
        <v>0</v>
      </c>
      <c r="FH364" s="92">
        <v>0</v>
      </c>
      <c r="FI364" s="92">
        <v>0</v>
      </c>
      <c r="FJ364" s="92">
        <v>0</v>
      </c>
      <c r="FK364" s="92">
        <v>0</v>
      </c>
      <c r="FL364" s="92">
        <v>0</v>
      </c>
      <c r="FM364" s="92">
        <v>0</v>
      </c>
      <c r="FN364" s="92">
        <v>0</v>
      </c>
      <c r="FO364" s="92">
        <v>0</v>
      </c>
      <c r="FP364" s="92">
        <v>0</v>
      </c>
      <c r="FQ364" s="92">
        <v>0</v>
      </c>
      <c r="FR364" s="92">
        <v>0</v>
      </c>
      <c r="FS364" s="92">
        <v>0</v>
      </c>
      <c r="FT364" s="92">
        <v>0</v>
      </c>
      <c r="FU364" s="92">
        <v>0</v>
      </c>
      <c r="FV364" s="92">
        <v>0</v>
      </c>
      <c r="FW364" s="92">
        <v>0</v>
      </c>
      <c r="FX364" s="92">
        <v>0</v>
      </c>
      <c r="FY364" s="92">
        <v>0</v>
      </c>
      <c r="FZ364" s="92">
        <v>0</v>
      </c>
      <c r="GA364" s="92">
        <v>0</v>
      </c>
      <c r="GB364" s="92">
        <v>0</v>
      </c>
      <c r="GC364" s="92">
        <v>0</v>
      </c>
      <c r="GD364" s="92">
        <v>0</v>
      </c>
      <c r="GE364" s="92">
        <v>0</v>
      </c>
      <c r="GF364" s="92">
        <v>0</v>
      </c>
      <c r="GG364" s="92">
        <v>0</v>
      </c>
      <c r="GH364" s="92">
        <v>0</v>
      </c>
      <c r="GI364" s="92">
        <v>0</v>
      </c>
      <c r="GJ364" s="92">
        <v>0</v>
      </c>
      <c r="GK364" s="92">
        <v>0</v>
      </c>
      <c r="GL364" s="92">
        <v>0</v>
      </c>
      <c r="GM364" s="92">
        <v>0</v>
      </c>
      <c r="GN364" s="92">
        <v>0</v>
      </c>
      <c r="GO364" s="92">
        <v>0</v>
      </c>
      <c r="GP364" s="92">
        <v>0</v>
      </c>
      <c r="GQ364" s="92">
        <v>0</v>
      </c>
      <c r="GR364" s="92">
        <v>0</v>
      </c>
      <c r="GS364" s="92">
        <v>0</v>
      </c>
      <c r="GT364" s="92">
        <v>0</v>
      </c>
      <c r="GU364" s="92">
        <v>0</v>
      </c>
      <c r="GV364" s="92">
        <v>0</v>
      </c>
      <c r="GW364" s="92">
        <v>0</v>
      </c>
      <c r="GX364" s="92">
        <v>0</v>
      </c>
      <c r="GY364" s="92">
        <v>0</v>
      </c>
      <c r="GZ364" s="92">
        <v>0</v>
      </c>
      <c r="HA364" s="92">
        <v>0</v>
      </c>
      <c r="HB364" s="92">
        <v>0</v>
      </c>
      <c r="HC364" s="92">
        <v>0</v>
      </c>
      <c r="HD364" s="92">
        <v>0</v>
      </c>
      <c r="HE364" s="92">
        <v>0</v>
      </c>
      <c r="HF364" s="92">
        <v>0</v>
      </c>
      <c r="HG364" s="92">
        <v>0</v>
      </c>
      <c r="HH364" s="92">
        <v>0</v>
      </c>
      <c r="HI364" s="92">
        <v>0</v>
      </c>
      <c r="HJ364" s="92">
        <v>0</v>
      </c>
      <c r="HK364" s="92">
        <v>0</v>
      </c>
      <c r="HL364" s="92">
        <v>0</v>
      </c>
      <c r="HM364" s="92">
        <v>0</v>
      </c>
      <c r="HN364" s="92">
        <v>0</v>
      </c>
      <c r="HO364" s="92">
        <v>0</v>
      </c>
      <c r="HP364" s="92">
        <v>0</v>
      </c>
      <c r="HQ364" s="92">
        <v>0</v>
      </c>
      <c r="HR364" s="92">
        <v>0</v>
      </c>
      <c r="HS364" s="92">
        <v>0</v>
      </c>
      <c r="HT364" s="92">
        <v>0</v>
      </c>
      <c r="HU364" s="92">
        <v>0</v>
      </c>
      <c r="HV364" s="92">
        <v>0</v>
      </c>
      <c r="HW364" s="92">
        <v>0</v>
      </c>
      <c r="HX364" s="92">
        <v>0</v>
      </c>
      <c r="HY364" s="92">
        <v>0</v>
      </c>
      <c r="HZ364" s="92">
        <v>0</v>
      </c>
      <c r="IA364" s="92">
        <v>0</v>
      </c>
      <c r="IB364" s="92">
        <v>0</v>
      </c>
      <c r="IC364" s="92">
        <v>0</v>
      </c>
      <c r="ID364" s="92">
        <v>0</v>
      </c>
      <c r="IE364" s="92">
        <v>0</v>
      </c>
      <c r="IF364" s="92">
        <v>0</v>
      </c>
      <c r="IG364" s="92">
        <v>0</v>
      </c>
      <c r="IH364" s="92">
        <v>0</v>
      </c>
      <c r="II364" s="92">
        <v>0</v>
      </c>
      <c r="IJ364" s="92">
        <v>0</v>
      </c>
      <c r="IK364" s="92">
        <v>0</v>
      </c>
      <c r="IL364" s="92">
        <v>0</v>
      </c>
      <c r="IM364" s="92">
        <v>0</v>
      </c>
      <c r="IN364" s="92">
        <v>0</v>
      </c>
      <c r="IO364" s="92">
        <v>0</v>
      </c>
      <c r="IP364" s="92">
        <v>0</v>
      </c>
      <c r="IQ364" s="92">
        <v>0</v>
      </c>
      <c r="IR364" s="92">
        <v>0</v>
      </c>
      <c r="IS364" s="92">
        <v>0</v>
      </c>
      <c r="IT364" s="92">
        <v>0</v>
      </c>
      <c r="IU364" s="92">
        <v>0</v>
      </c>
      <c r="IV364" s="92">
        <v>0</v>
      </c>
      <c r="IW364" s="92">
        <v>0</v>
      </c>
      <c r="IX364" s="92">
        <v>1.5446433799999999</v>
      </c>
      <c r="IY364" s="92">
        <v>0</v>
      </c>
      <c r="IZ364" s="92">
        <v>0</v>
      </c>
      <c r="JA364" s="92">
        <v>0</v>
      </c>
      <c r="JB364" s="92">
        <v>0</v>
      </c>
      <c r="JC364" s="92">
        <v>0</v>
      </c>
      <c r="JD364" s="92">
        <v>0</v>
      </c>
      <c r="JE364" s="92">
        <v>0</v>
      </c>
      <c r="JF364" s="92">
        <v>0</v>
      </c>
      <c r="JG364" s="92">
        <v>0</v>
      </c>
      <c r="JH364" s="92">
        <v>0</v>
      </c>
      <c r="JI364" s="92">
        <v>0</v>
      </c>
      <c r="JJ364" s="92">
        <v>0</v>
      </c>
      <c r="JK364" s="92">
        <v>0</v>
      </c>
      <c r="JL364" s="92">
        <v>0</v>
      </c>
      <c r="JM364" s="92">
        <v>0</v>
      </c>
      <c r="JN364" s="92">
        <v>0</v>
      </c>
      <c r="JO364" s="92">
        <v>0</v>
      </c>
      <c r="JP364" s="92">
        <v>0</v>
      </c>
      <c r="JQ364" s="92">
        <v>0</v>
      </c>
      <c r="JR364" s="92">
        <v>0</v>
      </c>
      <c r="JS364" s="92">
        <v>0</v>
      </c>
      <c r="JT364" s="92">
        <v>0</v>
      </c>
      <c r="JU364" s="92">
        <v>0</v>
      </c>
      <c r="JV364" s="92">
        <v>0</v>
      </c>
      <c r="JW364" s="92">
        <v>0</v>
      </c>
      <c r="JX364" s="92">
        <v>0</v>
      </c>
      <c r="JY364" s="92">
        <v>0</v>
      </c>
      <c r="JZ364" s="92">
        <v>0</v>
      </c>
      <c r="KA364" s="92">
        <v>0</v>
      </c>
      <c r="KB364" s="92">
        <v>0</v>
      </c>
      <c r="KC364" s="92">
        <v>0</v>
      </c>
      <c r="KD364" s="92">
        <v>0</v>
      </c>
      <c r="KE364" s="92">
        <v>0</v>
      </c>
      <c r="KF364" s="92">
        <v>0</v>
      </c>
      <c r="KG364" s="92">
        <v>0</v>
      </c>
      <c r="KH364" s="92">
        <v>0</v>
      </c>
      <c r="KI364" s="92">
        <v>0</v>
      </c>
      <c r="KJ364" s="92">
        <v>0</v>
      </c>
      <c r="KK364" s="92">
        <v>0</v>
      </c>
      <c r="KL364" s="92">
        <v>0</v>
      </c>
      <c r="KM364" s="92">
        <v>0</v>
      </c>
      <c r="KN364" s="92">
        <v>0</v>
      </c>
      <c r="KO364" s="92">
        <v>0</v>
      </c>
      <c r="KP364" s="92">
        <v>0</v>
      </c>
      <c r="KQ364" s="92">
        <v>0</v>
      </c>
      <c r="KR364" s="92">
        <v>0</v>
      </c>
      <c r="KS364" s="92">
        <v>0</v>
      </c>
      <c r="KT364" s="92">
        <v>0</v>
      </c>
      <c r="KU364" s="92">
        <v>0</v>
      </c>
      <c r="KV364" s="92">
        <v>0</v>
      </c>
      <c r="KW364" s="92">
        <v>0</v>
      </c>
      <c r="KX364" s="92">
        <v>0</v>
      </c>
      <c r="KY364" s="92">
        <v>0</v>
      </c>
      <c r="KZ364" s="92">
        <v>0</v>
      </c>
      <c r="LA364" s="92">
        <v>0</v>
      </c>
      <c r="LB364" s="92">
        <v>0</v>
      </c>
      <c r="LC364" s="92">
        <v>0</v>
      </c>
      <c r="LD364" s="92">
        <v>0</v>
      </c>
      <c r="LE364" s="92">
        <v>0</v>
      </c>
      <c r="LF364" s="92">
        <v>0</v>
      </c>
      <c r="LG364" s="92">
        <v>0</v>
      </c>
      <c r="LH364" s="92">
        <v>0</v>
      </c>
      <c r="LI364" s="92">
        <v>0</v>
      </c>
      <c r="LJ364" s="92">
        <v>0</v>
      </c>
      <c r="LK364" s="92">
        <v>0</v>
      </c>
      <c r="LL364" s="92">
        <v>0</v>
      </c>
      <c r="LM364" s="92">
        <v>0</v>
      </c>
      <c r="LN364" s="92">
        <v>0</v>
      </c>
      <c r="LO364" s="92">
        <v>0</v>
      </c>
      <c r="LP364" s="92">
        <v>0</v>
      </c>
      <c r="LQ364" s="92">
        <v>0</v>
      </c>
      <c r="LR364" s="92">
        <v>0</v>
      </c>
      <c r="LS364" s="92">
        <v>0</v>
      </c>
      <c r="LT364" s="92">
        <v>0</v>
      </c>
      <c r="LU364" s="92">
        <v>0</v>
      </c>
      <c r="LV364" s="92">
        <v>0</v>
      </c>
      <c r="LW364" s="92">
        <v>0</v>
      </c>
      <c r="LX364" s="92">
        <v>0</v>
      </c>
      <c r="LY364" s="92">
        <v>0</v>
      </c>
      <c r="LZ364" s="92">
        <v>0</v>
      </c>
      <c r="MA364" s="92">
        <v>0</v>
      </c>
      <c r="MB364" s="92">
        <v>0</v>
      </c>
      <c r="MC364" s="92">
        <v>0</v>
      </c>
      <c r="MD364" s="92">
        <v>0</v>
      </c>
      <c r="ME364" s="92">
        <v>0</v>
      </c>
      <c r="MF364" s="92">
        <v>0</v>
      </c>
      <c r="MG364" s="92">
        <v>0</v>
      </c>
      <c r="MH364" s="92">
        <v>0</v>
      </c>
      <c r="MI364" s="92">
        <v>0</v>
      </c>
      <c r="MJ364" s="92">
        <v>0</v>
      </c>
      <c r="MK364" s="92">
        <v>0</v>
      </c>
      <c r="ML364" s="92">
        <v>0</v>
      </c>
      <c r="MM364" s="92">
        <v>0</v>
      </c>
      <c r="MN364" s="92">
        <v>0</v>
      </c>
      <c r="MO364" s="92">
        <v>0</v>
      </c>
      <c r="MP364" s="92">
        <v>0</v>
      </c>
      <c r="MQ364" s="92">
        <v>0</v>
      </c>
      <c r="MR364" s="92">
        <v>0</v>
      </c>
      <c r="MS364" s="92">
        <v>0</v>
      </c>
      <c r="MT364" s="92">
        <v>0</v>
      </c>
      <c r="MU364" s="92">
        <v>0</v>
      </c>
      <c r="MV364" s="92">
        <v>0</v>
      </c>
      <c r="MW364" s="92">
        <v>0</v>
      </c>
      <c r="MX364" s="92">
        <v>0</v>
      </c>
      <c r="MY364" s="92">
        <v>0</v>
      </c>
      <c r="MZ364" s="92">
        <v>0</v>
      </c>
      <c r="NA364" s="92">
        <v>0</v>
      </c>
      <c r="NB364" s="92">
        <v>0</v>
      </c>
      <c r="NC364" s="92">
        <v>0</v>
      </c>
      <c r="ND364" s="92">
        <v>0</v>
      </c>
      <c r="NE364" s="92">
        <v>0</v>
      </c>
      <c r="NF364" s="92">
        <v>0</v>
      </c>
      <c r="NG364" s="92">
        <v>0</v>
      </c>
      <c r="NH364" s="92">
        <v>0</v>
      </c>
      <c r="NI364" s="92">
        <v>0</v>
      </c>
      <c r="NJ364" s="92">
        <v>0</v>
      </c>
      <c r="NK364" s="92">
        <v>0</v>
      </c>
      <c r="NL364" s="92">
        <v>0</v>
      </c>
      <c r="NM364" s="92">
        <v>0</v>
      </c>
      <c r="NN364" s="92">
        <v>0</v>
      </c>
      <c r="NO364" s="92">
        <v>0</v>
      </c>
      <c r="NP364" s="92">
        <v>0</v>
      </c>
      <c r="NQ364" s="92">
        <v>0</v>
      </c>
      <c r="NR364" s="92">
        <v>0</v>
      </c>
      <c r="NS364" s="92">
        <v>0</v>
      </c>
      <c r="NT364" s="92">
        <v>0</v>
      </c>
      <c r="NU364" s="92">
        <v>0</v>
      </c>
      <c r="NV364" s="92">
        <v>0</v>
      </c>
      <c r="NW364" s="92">
        <v>0</v>
      </c>
      <c r="NX364" s="92">
        <v>0</v>
      </c>
      <c r="NY364" s="92">
        <v>0</v>
      </c>
      <c r="NZ364" s="92">
        <v>0</v>
      </c>
      <c r="OA364" s="92">
        <v>0</v>
      </c>
      <c r="OB364" s="92">
        <v>0</v>
      </c>
      <c r="OC364" s="92">
        <v>0</v>
      </c>
      <c r="OD364" s="92">
        <v>0</v>
      </c>
      <c r="OE364" s="92">
        <v>0</v>
      </c>
      <c r="OF364" s="92">
        <v>0</v>
      </c>
      <c r="OG364" s="92">
        <v>0</v>
      </c>
      <c r="OH364" s="92">
        <v>0</v>
      </c>
      <c r="OI364" s="92">
        <v>0</v>
      </c>
      <c r="OJ364" s="92">
        <v>0</v>
      </c>
      <c r="OK364" s="92">
        <v>0</v>
      </c>
      <c r="OL364" s="92">
        <v>0</v>
      </c>
      <c r="OM364" s="92">
        <v>0</v>
      </c>
      <c r="ON364" s="92">
        <v>0</v>
      </c>
      <c r="OO364" s="92">
        <v>0</v>
      </c>
      <c r="OP364" s="92">
        <v>0</v>
      </c>
      <c r="OQ364" s="92">
        <v>0</v>
      </c>
      <c r="OR364" s="92">
        <v>0</v>
      </c>
      <c r="OS364" s="92">
        <v>0</v>
      </c>
      <c r="OT364" s="92">
        <v>0</v>
      </c>
      <c r="OU364" s="92">
        <v>0</v>
      </c>
      <c r="OV364" s="92">
        <v>0</v>
      </c>
      <c r="OW364" s="92">
        <v>0</v>
      </c>
      <c r="OX364" s="92">
        <v>0</v>
      </c>
      <c r="OY364" s="92">
        <v>0</v>
      </c>
      <c r="OZ364" s="92">
        <v>0</v>
      </c>
      <c r="PA364" s="92">
        <v>0</v>
      </c>
      <c r="PB364" s="92">
        <v>0</v>
      </c>
      <c r="PC364" s="92">
        <v>0</v>
      </c>
      <c r="PD364" s="92">
        <v>0</v>
      </c>
      <c r="PE364" s="92">
        <v>0</v>
      </c>
      <c r="PF364" s="92">
        <v>0</v>
      </c>
      <c r="PG364" s="92">
        <v>0</v>
      </c>
      <c r="PH364" s="92">
        <v>0</v>
      </c>
      <c r="PI364" s="92">
        <v>0</v>
      </c>
      <c r="PJ364" s="92">
        <v>0</v>
      </c>
      <c r="PK364" s="92">
        <v>0</v>
      </c>
      <c r="PL364" s="92">
        <v>0</v>
      </c>
      <c r="PM364" s="92">
        <v>0</v>
      </c>
      <c r="PN364" s="92">
        <v>0</v>
      </c>
      <c r="PO364" s="92">
        <v>0</v>
      </c>
      <c r="PP364" s="92">
        <v>0</v>
      </c>
      <c r="PQ364" s="92">
        <v>0</v>
      </c>
      <c r="PR364" s="92">
        <v>0</v>
      </c>
      <c r="PS364" s="92">
        <v>0</v>
      </c>
      <c r="PT364" s="92">
        <v>0</v>
      </c>
      <c r="PU364" s="92">
        <v>0</v>
      </c>
      <c r="PV364" s="92">
        <v>0</v>
      </c>
      <c r="PW364" s="92">
        <v>0</v>
      </c>
      <c r="PX364" s="92">
        <v>0</v>
      </c>
      <c r="PY364" s="92">
        <v>0</v>
      </c>
      <c r="PZ364" s="92">
        <v>0</v>
      </c>
      <c r="QA364" s="92">
        <v>0</v>
      </c>
      <c r="QB364" s="92">
        <v>0</v>
      </c>
      <c r="QC364" s="92">
        <v>0</v>
      </c>
      <c r="QD364" s="92">
        <v>0</v>
      </c>
      <c r="QE364" s="92">
        <v>0</v>
      </c>
      <c r="QF364" s="92">
        <v>0</v>
      </c>
      <c r="QG364" s="92">
        <v>0</v>
      </c>
      <c r="QH364" s="92">
        <v>0</v>
      </c>
      <c r="QI364" s="92">
        <v>0</v>
      </c>
      <c r="QJ364" s="92">
        <v>0</v>
      </c>
      <c r="QK364" s="92">
        <v>0</v>
      </c>
      <c r="QL364" s="92">
        <v>0</v>
      </c>
      <c r="QM364" s="92">
        <v>0</v>
      </c>
      <c r="QN364" s="92">
        <v>0</v>
      </c>
      <c r="QO364" s="92">
        <v>0</v>
      </c>
      <c r="QP364" s="92">
        <v>0</v>
      </c>
      <c r="QQ364" s="92">
        <v>0</v>
      </c>
      <c r="QR364" s="92">
        <v>0</v>
      </c>
      <c r="QS364" s="92">
        <v>0</v>
      </c>
      <c r="QT364" s="92">
        <v>0</v>
      </c>
      <c r="QU364" s="92">
        <v>0</v>
      </c>
      <c r="QV364" s="92">
        <v>0</v>
      </c>
      <c r="QW364" s="92">
        <v>0</v>
      </c>
      <c r="QX364" s="92">
        <v>0</v>
      </c>
      <c r="QY364" s="92">
        <v>0</v>
      </c>
      <c r="QZ364" s="92">
        <v>0</v>
      </c>
      <c r="RA364" s="92">
        <v>0</v>
      </c>
      <c r="RB364" s="92">
        <v>0</v>
      </c>
      <c r="RC364" s="92">
        <v>0</v>
      </c>
      <c r="RD364" s="92">
        <v>0</v>
      </c>
      <c r="RE364" s="92">
        <v>0</v>
      </c>
      <c r="RF364" s="92">
        <v>0</v>
      </c>
      <c r="RG364" s="92">
        <v>0</v>
      </c>
      <c r="RH364" s="92">
        <v>0</v>
      </c>
      <c r="RI364" s="92">
        <v>0</v>
      </c>
      <c r="RJ364" s="92">
        <v>0</v>
      </c>
      <c r="RK364" s="92">
        <v>0</v>
      </c>
      <c r="RL364" s="92">
        <v>0</v>
      </c>
      <c r="RM364" s="92">
        <v>0</v>
      </c>
      <c r="RN364" s="92">
        <v>0</v>
      </c>
      <c r="RO364" s="92">
        <v>0</v>
      </c>
      <c r="RP364" s="92">
        <v>0</v>
      </c>
      <c r="RQ364" s="92">
        <v>0</v>
      </c>
      <c r="RR364" s="92">
        <v>0</v>
      </c>
      <c r="RS364" s="92">
        <v>0</v>
      </c>
      <c r="RT364" s="92">
        <v>0</v>
      </c>
      <c r="RU364" s="92">
        <v>0</v>
      </c>
      <c r="RV364" s="92">
        <v>0</v>
      </c>
      <c r="RW364" s="92">
        <v>0</v>
      </c>
      <c r="RX364" s="92">
        <v>0</v>
      </c>
      <c r="RY364" s="92">
        <v>0</v>
      </c>
      <c r="RZ364" s="92">
        <v>0</v>
      </c>
      <c r="SA364" s="92">
        <v>0</v>
      </c>
      <c r="SB364" s="92">
        <v>0</v>
      </c>
      <c r="SC364" s="92">
        <v>0</v>
      </c>
      <c r="SD364" s="92">
        <v>0</v>
      </c>
      <c r="SE364" s="92">
        <v>0</v>
      </c>
      <c r="SF364" s="92">
        <v>0</v>
      </c>
      <c r="SG364" s="92">
        <v>0</v>
      </c>
      <c r="SH364" s="92">
        <v>0</v>
      </c>
      <c r="SI364" s="92">
        <v>0</v>
      </c>
      <c r="SJ364" s="92">
        <v>0</v>
      </c>
      <c r="SK364" s="92">
        <v>0</v>
      </c>
      <c r="SL364" s="92">
        <v>0</v>
      </c>
      <c r="SM364" s="92">
        <v>0</v>
      </c>
      <c r="SN364" s="92">
        <v>0</v>
      </c>
      <c r="SO364" s="92">
        <v>0</v>
      </c>
      <c r="SP364" s="92">
        <v>0</v>
      </c>
      <c r="SQ364" s="92">
        <v>0</v>
      </c>
      <c r="SR364" s="92">
        <v>0</v>
      </c>
      <c r="SS364" s="92">
        <v>0</v>
      </c>
      <c r="ST364" s="92">
        <v>0</v>
      </c>
      <c r="SU364" s="92">
        <v>0</v>
      </c>
      <c r="SV364" s="92">
        <v>0</v>
      </c>
      <c r="SW364" s="92">
        <v>0</v>
      </c>
      <c r="SX364" s="92">
        <v>0</v>
      </c>
      <c r="SY364" s="92">
        <v>0</v>
      </c>
      <c r="SZ364" s="92">
        <v>0</v>
      </c>
      <c r="TA364" s="92">
        <v>0</v>
      </c>
      <c r="TB364" s="92">
        <v>0</v>
      </c>
      <c r="TC364" s="92">
        <v>1.5446433799999999</v>
      </c>
      <c r="TD364" s="92">
        <v>0</v>
      </c>
      <c r="TE364" s="92">
        <v>0</v>
      </c>
      <c r="TF364" s="92">
        <v>0</v>
      </c>
      <c r="TG364" s="92">
        <v>0</v>
      </c>
      <c r="TH364" s="92">
        <v>0</v>
      </c>
      <c r="TI364" s="92">
        <v>0</v>
      </c>
      <c r="TJ364" s="92">
        <v>0</v>
      </c>
      <c r="TK364" s="92">
        <v>0</v>
      </c>
      <c r="TL364" s="92">
        <v>0</v>
      </c>
      <c r="TM364" s="92">
        <v>0</v>
      </c>
      <c r="TN364" s="92">
        <v>0</v>
      </c>
      <c r="TO364" s="92">
        <v>0</v>
      </c>
      <c r="TP364" s="92">
        <v>0</v>
      </c>
      <c r="TQ364" s="92">
        <v>0</v>
      </c>
      <c r="TR364" s="92">
        <v>0</v>
      </c>
      <c r="TS364" s="92">
        <v>0</v>
      </c>
      <c r="TT364" s="92">
        <v>0</v>
      </c>
      <c r="TU364" s="92">
        <v>0</v>
      </c>
      <c r="TV364" s="92">
        <v>0</v>
      </c>
      <c r="TW364" s="92">
        <v>0</v>
      </c>
      <c r="TX364" s="92">
        <v>0</v>
      </c>
      <c r="TY364" s="92">
        <v>0</v>
      </c>
      <c r="TZ364" s="92">
        <v>0</v>
      </c>
      <c r="UA364" s="92">
        <v>0</v>
      </c>
      <c r="UB364" s="92">
        <v>0</v>
      </c>
      <c r="UC364" s="92">
        <v>0</v>
      </c>
      <c r="UD364" s="92">
        <v>0</v>
      </c>
      <c r="UE364" s="92">
        <v>0</v>
      </c>
      <c r="UF364" s="92">
        <v>0</v>
      </c>
      <c r="UG364" s="92">
        <v>0</v>
      </c>
      <c r="UH364" s="92">
        <v>0</v>
      </c>
      <c r="UI364" s="92">
        <v>0</v>
      </c>
      <c r="UJ364" s="92">
        <v>0</v>
      </c>
      <c r="UK364" s="92">
        <v>0</v>
      </c>
      <c r="UL364" s="92">
        <v>0</v>
      </c>
      <c r="UM364" s="92">
        <v>0</v>
      </c>
      <c r="UN364" s="92">
        <v>0</v>
      </c>
      <c r="UO364" s="92">
        <v>0</v>
      </c>
      <c r="UP364" s="92">
        <v>0</v>
      </c>
      <c r="UQ364" s="92">
        <v>0</v>
      </c>
      <c r="UR364" s="92">
        <v>0</v>
      </c>
      <c r="US364" s="92">
        <v>0</v>
      </c>
      <c r="UT364" s="92">
        <v>0</v>
      </c>
      <c r="UU364" s="92">
        <v>0</v>
      </c>
      <c r="UV364" s="92">
        <v>0</v>
      </c>
      <c r="UW364" s="92">
        <v>0</v>
      </c>
      <c r="UX364" s="92">
        <v>0</v>
      </c>
      <c r="UY364" s="92">
        <v>0</v>
      </c>
      <c r="UZ364" s="92">
        <v>0</v>
      </c>
      <c r="VA364" s="92">
        <v>0</v>
      </c>
      <c r="VB364" s="92">
        <v>0</v>
      </c>
      <c r="VC364" s="92">
        <v>0</v>
      </c>
      <c r="VD364" s="92">
        <v>0</v>
      </c>
      <c r="VE364" s="92">
        <v>0</v>
      </c>
      <c r="VF364" s="92">
        <v>0</v>
      </c>
      <c r="VG364" s="92">
        <v>0</v>
      </c>
      <c r="VH364" s="92">
        <v>0</v>
      </c>
      <c r="VI364" s="92">
        <v>0</v>
      </c>
      <c r="VJ364" s="92">
        <v>0</v>
      </c>
      <c r="VK364" s="92">
        <v>0</v>
      </c>
      <c r="VL364" s="92">
        <v>0</v>
      </c>
      <c r="VM364" s="92">
        <v>0</v>
      </c>
      <c r="VN364" s="92">
        <v>0</v>
      </c>
      <c r="VO364" s="92">
        <v>0</v>
      </c>
      <c r="VP364" s="92">
        <v>0</v>
      </c>
      <c r="VQ364" s="92">
        <v>0</v>
      </c>
      <c r="VR364" s="92">
        <v>0</v>
      </c>
      <c r="VS364" s="92">
        <v>0</v>
      </c>
      <c r="VT364" s="92">
        <v>0</v>
      </c>
      <c r="VU364" s="92">
        <v>0</v>
      </c>
      <c r="VV364" s="92">
        <v>0</v>
      </c>
      <c r="VW364" s="92">
        <v>0</v>
      </c>
      <c r="VX364" s="92">
        <v>0</v>
      </c>
      <c r="VY364" s="92">
        <v>0</v>
      </c>
      <c r="VZ364" s="92">
        <v>0</v>
      </c>
      <c r="WA364" s="92">
        <v>0</v>
      </c>
      <c r="WB364" s="92">
        <v>0</v>
      </c>
      <c r="WC364" s="92">
        <v>0</v>
      </c>
    </row>
    <row r="365" spans="2:601" ht="13.5" customHeight="1">
      <c r="B365" s="851" t="s">
        <v>3013</v>
      </c>
      <c r="C365" s="92">
        <v>0</v>
      </c>
      <c r="D365" s="92">
        <v>242389.701</v>
      </c>
      <c r="E365" s="92">
        <v>-897.28038000000004</v>
      </c>
      <c r="F365" s="92">
        <v>13454.673000000001</v>
      </c>
      <c r="G365" s="92">
        <v>0</v>
      </c>
      <c r="H365" s="92">
        <v>0</v>
      </c>
      <c r="I365" s="92">
        <v>0</v>
      </c>
      <c r="J365" s="92">
        <v>0</v>
      </c>
      <c r="K365" s="92">
        <v>0</v>
      </c>
      <c r="L365" s="92">
        <v>0</v>
      </c>
      <c r="M365" s="92">
        <v>0</v>
      </c>
      <c r="N365" s="92">
        <v>0</v>
      </c>
      <c r="O365" s="92">
        <v>0</v>
      </c>
      <c r="P365" s="92">
        <v>0</v>
      </c>
      <c r="Q365" s="92">
        <v>0</v>
      </c>
      <c r="R365" s="92">
        <v>0</v>
      </c>
      <c r="S365" s="92">
        <v>0</v>
      </c>
      <c r="T365" s="92">
        <v>0</v>
      </c>
      <c r="U365" s="92">
        <v>0</v>
      </c>
      <c r="V365" s="92">
        <v>0</v>
      </c>
      <c r="W365" s="92">
        <v>0</v>
      </c>
      <c r="X365" s="92">
        <v>0</v>
      </c>
      <c r="Y365" s="92">
        <v>0</v>
      </c>
      <c r="Z365" s="92">
        <v>0</v>
      </c>
      <c r="AA365" s="92">
        <v>0</v>
      </c>
      <c r="AB365" s="92">
        <v>0</v>
      </c>
      <c r="AC365" s="92">
        <v>0</v>
      </c>
      <c r="AD365" s="92">
        <v>0</v>
      </c>
      <c r="AE365" s="92">
        <v>0</v>
      </c>
      <c r="AF365" s="92">
        <v>0</v>
      </c>
      <c r="AG365" s="92">
        <v>0</v>
      </c>
      <c r="AH365" s="92">
        <v>0</v>
      </c>
      <c r="AI365" s="92">
        <v>0</v>
      </c>
      <c r="AJ365" s="92">
        <v>0</v>
      </c>
      <c r="AK365" s="92">
        <v>0</v>
      </c>
      <c r="AL365" s="92">
        <v>0</v>
      </c>
      <c r="AM365" s="92">
        <v>0</v>
      </c>
      <c r="AN365" s="92">
        <v>0</v>
      </c>
      <c r="AO365" s="92">
        <v>0</v>
      </c>
      <c r="AP365" s="92">
        <v>0</v>
      </c>
      <c r="AQ365" s="92">
        <v>0</v>
      </c>
      <c r="AR365" s="92">
        <v>0</v>
      </c>
      <c r="AS365" s="92">
        <v>0</v>
      </c>
      <c r="AT365" s="92">
        <v>0</v>
      </c>
      <c r="AU365" s="92">
        <v>0</v>
      </c>
      <c r="AV365" s="92">
        <v>0</v>
      </c>
      <c r="AW365" s="92">
        <v>0</v>
      </c>
      <c r="AX365" s="92">
        <v>0</v>
      </c>
      <c r="AY365" s="92">
        <v>0</v>
      </c>
      <c r="AZ365" s="92">
        <v>0</v>
      </c>
      <c r="BA365" s="92">
        <v>0</v>
      </c>
      <c r="BB365" s="92">
        <v>0</v>
      </c>
      <c r="BC365" s="92">
        <v>0</v>
      </c>
      <c r="BD365" s="92">
        <v>0</v>
      </c>
      <c r="BE365" s="92">
        <v>0</v>
      </c>
      <c r="BF365" s="92">
        <v>0</v>
      </c>
      <c r="BG365" s="92">
        <v>0</v>
      </c>
      <c r="BH365" s="92">
        <v>0</v>
      </c>
      <c r="BI365" s="92">
        <v>0</v>
      </c>
      <c r="BJ365" s="92">
        <v>0</v>
      </c>
      <c r="BK365" s="92">
        <v>0</v>
      </c>
      <c r="BL365" s="92">
        <v>0</v>
      </c>
      <c r="BM365" s="92">
        <v>0</v>
      </c>
      <c r="BN365" s="92">
        <v>0</v>
      </c>
      <c r="BO365" s="92">
        <v>0</v>
      </c>
      <c r="BP365" s="92">
        <v>1</v>
      </c>
      <c r="BQ365" s="92">
        <v>0</v>
      </c>
      <c r="BR365" s="92">
        <v>0</v>
      </c>
      <c r="BS365" s="92">
        <v>0</v>
      </c>
      <c r="BT365" s="92">
        <v>0</v>
      </c>
      <c r="BU365" s="92">
        <v>0</v>
      </c>
      <c r="BV365" s="92">
        <v>0</v>
      </c>
      <c r="BW365" s="92">
        <v>0</v>
      </c>
      <c r="BX365" s="92">
        <v>0</v>
      </c>
      <c r="BY365" s="92">
        <v>0</v>
      </c>
      <c r="BZ365" s="92">
        <v>0</v>
      </c>
      <c r="CA365" s="92">
        <v>0</v>
      </c>
      <c r="CB365" s="92">
        <v>0</v>
      </c>
      <c r="CC365" s="92">
        <v>0</v>
      </c>
      <c r="CD365" s="92">
        <v>0</v>
      </c>
      <c r="CE365" s="92">
        <v>0</v>
      </c>
      <c r="CF365" s="92">
        <v>0</v>
      </c>
      <c r="CG365" s="92">
        <v>0</v>
      </c>
      <c r="CH365" s="92">
        <v>0</v>
      </c>
      <c r="CI365" s="92">
        <v>0</v>
      </c>
      <c r="CJ365" s="92">
        <v>0</v>
      </c>
      <c r="CK365" s="92">
        <v>0</v>
      </c>
      <c r="CL365" s="92">
        <v>0</v>
      </c>
      <c r="CM365" s="92">
        <v>0</v>
      </c>
      <c r="CN365" s="92">
        <v>0</v>
      </c>
      <c r="CO365" s="92">
        <v>0</v>
      </c>
      <c r="CP365" s="92">
        <v>0</v>
      </c>
      <c r="CQ365" s="92">
        <v>0</v>
      </c>
      <c r="CR365" s="92">
        <v>0</v>
      </c>
      <c r="CS365" s="92">
        <v>0</v>
      </c>
      <c r="CT365" s="92">
        <v>0</v>
      </c>
      <c r="CU365" s="92">
        <v>0</v>
      </c>
      <c r="CV365" s="92">
        <v>0</v>
      </c>
      <c r="CW365" s="92">
        <v>0</v>
      </c>
      <c r="CX365" s="92">
        <v>0</v>
      </c>
      <c r="CY365" s="92">
        <v>0</v>
      </c>
      <c r="CZ365" s="92">
        <v>0</v>
      </c>
      <c r="DA365" s="92">
        <v>0</v>
      </c>
      <c r="DB365" s="92">
        <v>0</v>
      </c>
      <c r="DC365" s="92">
        <v>0</v>
      </c>
      <c r="DD365" s="92">
        <v>0</v>
      </c>
      <c r="DE365" s="92">
        <v>0</v>
      </c>
      <c r="DF365" s="92">
        <v>0</v>
      </c>
      <c r="DG365" s="92">
        <v>0</v>
      </c>
      <c r="DH365" s="92">
        <v>0</v>
      </c>
      <c r="DI365" s="92">
        <v>0</v>
      </c>
      <c r="DJ365" s="92">
        <v>0</v>
      </c>
      <c r="DK365" s="92">
        <v>0</v>
      </c>
      <c r="DL365" s="92">
        <v>0</v>
      </c>
      <c r="DM365" s="92">
        <v>0</v>
      </c>
      <c r="DN365" s="92">
        <v>0</v>
      </c>
      <c r="DO365" s="92">
        <v>0</v>
      </c>
      <c r="DP365" s="92">
        <v>0</v>
      </c>
      <c r="DQ365" s="92">
        <v>0</v>
      </c>
      <c r="DR365" s="92">
        <v>0</v>
      </c>
      <c r="DS365" s="92">
        <v>0</v>
      </c>
      <c r="DT365" s="92">
        <v>0</v>
      </c>
      <c r="DU365" s="92">
        <v>0</v>
      </c>
      <c r="DV365" s="92">
        <v>0</v>
      </c>
      <c r="DW365" s="92">
        <v>0</v>
      </c>
      <c r="DX365" s="92">
        <v>0</v>
      </c>
      <c r="DY365" s="92">
        <v>0</v>
      </c>
      <c r="DZ365" s="92">
        <v>242389.701</v>
      </c>
      <c r="EA365" s="92">
        <v>0</v>
      </c>
      <c r="EB365" s="92">
        <v>0</v>
      </c>
      <c r="EC365" s="92">
        <v>0</v>
      </c>
      <c r="ED365" s="92">
        <v>0</v>
      </c>
      <c r="EE365" s="92">
        <v>0</v>
      </c>
      <c r="EF365" s="92">
        <v>0</v>
      </c>
      <c r="EG365" s="92">
        <v>0</v>
      </c>
      <c r="EH365" s="92">
        <v>0</v>
      </c>
      <c r="EI365" s="92">
        <v>0</v>
      </c>
      <c r="EJ365" s="92">
        <v>0</v>
      </c>
      <c r="EK365" s="92">
        <v>0</v>
      </c>
      <c r="EL365" s="92">
        <v>0</v>
      </c>
      <c r="EM365" s="92">
        <v>0</v>
      </c>
      <c r="EN365" s="92">
        <v>0</v>
      </c>
      <c r="EO365" s="92">
        <v>0</v>
      </c>
      <c r="EP365" s="92">
        <v>0</v>
      </c>
      <c r="EQ365" s="92">
        <v>0</v>
      </c>
      <c r="ER365" s="92">
        <v>0</v>
      </c>
      <c r="ES365" s="92">
        <v>0</v>
      </c>
      <c r="ET365" s="92">
        <v>0</v>
      </c>
      <c r="EU365" s="92">
        <v>0</v>
      </c>
      <c r="EV365" s="92">
        <v>0</v>
      </c>
      <c r="EW365" s="92">
        <v>0</v>
      </c>
      <c r="EX365" s="92">
        <v>0</v>
      </c>
      <c r="EY365" s="92">
        <v>0</v>
      </c>
      <c r="EZ365" s="92">
        <v>0</v>
      </c>
      <c r="FA365" s="92">
        <v>0</v>
      </c>
      <c r="FB365" s="92">
        <v>0</v>
      </c>
      <c r="FC365" s="92">
        <v>0</v>
      </c>
      <c r="FD365" s="92">
        <v>0</v>
      </c>
      <c r="FE365" s="92">
        <v>0</v>
      </c>
      <c r="FF365" s="92">
        <v>0</v>
      </c>
      <c r="FG365" s="92">
        <v>0</v>
      </c>
      <c r="FH365" s="92">
        <v>0</v>
      </c>
      <c r="FI365" s="92">
        <v>0</v>
      </c>
      <c r="FJ365" s="92">
        <v>0</v>
      </c>
      <c r="FK365" s="92">
        <v>0</v>
      </c>
      <c r="FL365" s="92">
        <v>0</v>
      </c>
      <c r="FM365" s="92">
        <v>0</v>
      </c>
      <c r="FN365" s="92">
        <v>0</v>
      </c>
      <c r="FO365" s="92">
        <v>0</v>
      </c>
      <c r="FP365" s="92">
        <v>0</v>
      </c>
      <c r="FQ365" s="92">
        <v>0</v>
      </c>
      <c r="FR365" s="92">
        <v>0</v>
      </c>
      <c r="FS365" s="92">
        <v>0</v>
      </c>
      <c r="FT365" s="92">
        <v>0</v>
      </c>
      <c r="FU365" s="92">
        <v>0</v>
      </c>
      <c r="FV365" s="92">
        <v>0</v>
      </c>
      <c r="FW365" s="92">
        <v>0</v>
      </c>
      <c r="FX365" s="92">
        <v>0</v>
      </c>
      <c r="FY365" s="92">
        <v>0</v>
      </c>
      <c r="FZ365" s="92">
        <v>0</v>
      </c>
      <c r="GA365" s="92">
        <v>0</v>
      </c>
      <c r="GB365" s="92">
        <v>0</v>
      </c>
      <c r="GC365" s="92">
        <v>0</v>
      </c>
      <c r="GD365" s="92">
        <v>0</v>
      </c>
      <c r="GE365" s="92">
        <v>0</v>
      </c>
      <c r="GF365" s="92">
        <v>0</v>
      </c>
      <c r="GG365" s="92">
        <v>0</v>
      </c>
      <c r="GH365" s="92">
        <v>0</v>
      </c>
      <c r="GI365" s="92">
        <v>0</v>
      </c>
      <c r="GJ365" s="92">
        <v>1</v>
      </c>
      <c r="GK365" s="92">
        <v>0</v>
      </c>
      <c r="GL365" s="92">
        <v>0</v>
      </c>
      <c r="GM365" s="92">
        <v>0</v>
      </c>
      <c r="GN365" s="92">
        <v>0</v>
      </c>
      <c r="GO365" s="92">
        <v>0</v>
      </c>
      <c r="GP365" s="92">
        <v>0</v>
      </c>
      <c r="GQ365" s="92">
        <v>0</v>
      </c>
      <c r="GR365" s="92">
        <v>0</v>
      </c>
      <c r="GS365" s="92">
        <v>0</v>
      </c>
      <c r="GT365" s="92">
        <v>0</v>
      </c>
      <c r="GU365" s="92">
        <v>0</v>
      </c>
      <c r="GV365" s="92">
        <v>0</v>
      </c>
      <c r="GW365" s="92">
        <v>0</v>
      </c>
      <c r="GX365" s="92">
        <v>0</v>
      </c>
      <c r="GY365" s="92">
        <v>0</v>
      </c>
      <c r="GZ365" s="92">
        <v>0</v>
      </c>
      <c r="HA365" s="92">
        <v>0</v>
      </c>
      <c r="HB365" s="92">
        <v>0</v>
      </c>
      <c r="HC365" s="92">
        <v>0</v>
      </c>
      <c r="HD365" s="92">
        <v>0</v>
      </c>
      <c r="HE365" s="92">
        <v>0</v>
      </c>
      <c r="HF365" s="92">
        <v>0</v>
      </c>
      <c r="HG365" s="92">
        <v>0</v>
      </c>
      <c r="HH365" s="92">
        <v>0</v>
      </c>
      <c r="HI365" s="92">
        <v>0</v>
      </c>
      <c r="HJ365" s="92">
        <v>0</v>
      </c>
      <c r="HK365" s="92">
        <v>0</v>
      </c>
      <c r="HL365" s="92">
        <v>0</v>
      </c>
      <c r="HM365" s="92">
        <v>0</v>
      </c>
      <c r="HN365" s="92">
        <v>0</v>
      </c>
      <c r="HO365" s="92">
        <v>0</v>
      </c>
      <c r="HP365" s="92">
        <v>0</v>
      </c>
      <c r="HQ365" s="92">
        <v>0</v>
      </c>
      <c r="HR365" s="92">
        <v>0</v>
      </c>
      <c r="HS365" s="92">
        <v>0</v>
      </c>
      <c r="HT365" s="92">
        <v>0</v>
      </c>
      <c r="HU365" s="92">
        <v>0</v>
      </c>
      <c r="HV365" s="92">
        <v>0</v>
      </c>
      <c r="HW365" s="92">
        <v>0</v>
      </c>
      <c r="HX365" s="92">
        <v>0</v>
      </c>
      <c r="HY365" s="92">
        <v>0</v>
      </c>
      <c r="HZ365" s="92">
        <v>0</v>
      </c>
      <c r="IA365" s="92">
        <v>0</v>
      </c>
      <c r="IB365" s="92">
        <v>0</v>
      </c>
      <c r="IC365" s="92">
        <v>0</v>
      </c>
      <c r="ID365" s="92">
        <v>0</v>
      </c>
      <c r="IE365" s="92">
        <v>0</v>
      </c>
      <c r="IF365" s="92">
        <v>0</v>
      </c>
      <c r="IG365" s="92">
        <v>0</v>
      </c>
      <c r="IH365" s="92">
        <v>0</v>
      </c>
      <c r="II365" s="92">
        <v>0</v>
      </c>
      <c r="IJ365" s="92">
        <v>0</v>
      </c>
      <c r="IK365" s="92">
        <v>0</v>
      </c>
      <c r="IL365" s="92">
        <v>0</v>
      </c>
      <c r="IM365" s="92">
        <v>0</v>
      </c>
      <c r="IN365" s="92">
        <v>0</v>
      </c>
      <c r="IO365" s="92">
        <v>0</v>
      </c>
      <c r="IP365" s="92">
        <v>0</v>
      </c>
      <c r="IQ365" s="92">
        <v>0</v>
      </c>
      <c r="IR365" s="92">
        <v>0</v>
      </c>
      <c r="IS365" s="92">
        <v>0</v>
      </c>
      <c r="IT365" s="92">
        <v>13454.673000000001</v>
      </c>
      <c r="IU365" s="92">
        <v>242389.701</v>
      </c>
      <c r="IV365" s="92">
        <v>4258.4408700000004</v>
      </c>
      <c r="IW365" s="92">
        <v>112.641583</v>
      </c>
      <c r="IX365" s="92">
        <v>1.5446433799999999</v>
      </c>
      <c r="IY365" s="92">
        <v>0</v>
      </c>
      <c r="IZ365" s="92">
        <v>1</v>
      </c>
      <c r="JA365" s="92">
        <v>0</v>
      </c>
      <c r="JB365" s="92">
        <v>-66689.125899999999</v>
      </c>
      <c r="JC365" s="92">
        <v>-3701.8090099999999</v>
      </c>
      <c r="JD365" s="92">
        <v>-897.28038000000004</v>
      </c>
      <c r="JE365" s="92">
        <v>-34.3413319</v>
      </c>
      <c r="JF365" s="92">
        <v>-1.90623359</v>
      </c>
      <c r="JG365" s="92">
        <v>5.2658838399999998E-2</v>
      </c>
      <c r="JH365" s="92">
        <v>0.94866371800000004</v>
      </c>
      <c r="JI365" s="92">
        <v>18.015280000000001</v>
      </c>
      <c r="JJ365" s="92">
        <v>4047.6141200000002</v>
      </c>
      <c r="JK365" s="92">
        <v>0</v>
      </c>
      <c r="JL365" s="92">
        <v>0</v>
      </c>
      <c r="JM365" s="92">
        <v>0</v>
      </c>
      <c r="JN365" s="92">
        <v>0</v>
      </c>
      <c r="JO365" s="92">
        <v>0</v>
      </c>
      <c r="JP365" s="92">
        <v>0</v>
      </c>
      <c r="JQ365" s="92">
        <v>0</v>
      </c>
      <c r="JR365" s="92">
        <v>0</v>
      </c>
      <c r="JS365" s="92">
        <v>0</v>
      </c>
      <c r="JT365" s="92">
        <v>0</v>
      </c>
      <c r="JU365" s="92">
        <v>0</v>
      </c>
      <c r="JV365" s="92">
        <v>0</v>
      </c>
      <c r="JW365" s="92">
        <v>0</v>
      </c>
      <c r="JX365" s="92">
        <v>0</v>
      </c>
      <c r="JY365" s="92">
        <v>0</v>
      </c>
      <c r="JZ365" s="92">
        <v>0</v>
      </c>
      <c r="KA365" s="92">
        <v>0</v>
      </c>
      <c r="KB365" s="92">
        <v>0</v>
      </c>
      <c r="KC365" s="92">
        <v>0</v>
      </c>
      <c r="KD365" s="92">
        <v>0</v>
      </c>
      <c r="KE365" s="92">
        <v>0</v>
      </c>
      <c r="KF365" s="92">
        <v>0</v>
      </c>
      <c r="KG365" s="92">
        <v>0</v>
      </c>
      <c r="KH365" s="92">
        <v>0</v>
      </c>
      <c r="KI365" s="92">
        <v>0</v>
      </c>
      <c r="KJ365" s="92">
        <v>0</v>
      </c>
      <c r="KK365" s="92">
        <v>0</v>
      </c>
      <c r="KL365" s="92">
        <v>0</v>
      </c>
      <c r="KM365" s="92">
        <v>0</v>
      </c>
      <c r="KN365" s="92">
        <v>0</v>
      </c>
      <c r="KO365" s="92">
        <v>0</v>
      </c>
      <c r="KP365" s="92">
        <v>0</v>
      </c>
      <c r="KQ365" s="92">
        <v>0</v>
      </c>
      <c r="KR365" s="92">
        <v>0</v>
      </c>
      <c r="KS365" s="92">
        <v>0</v>
      </c>
      <c r="KT365" s="92">
        <v>0</v>
      </c>
      <c r="KU365" s="92">
        <v>0</v>
      </c>
      <c r="KV365" s="92">
        <v>0</v>
      </c>
      <c r="KW365" s="92">
        <v>0</v>
      </c>
      <c r="KX365" s="92">
        <v>0</v>
      </c>
      <c r="KY365" s="92">
        <v>0</v>
      </c>
      <c r="KZ365" s="92">
        <v>0</v>
      </c>
      <c r="LA365" s="92">
        <v>0</v>
      </c>
      <c r="LB365" s="92">
        <v>0</v>
      </c>
      <c r="LC365" s="92">
        <v>0</v>
      </c>
      <c r="LD365" s="92">
        <v>0</v>
      </c>
      <c r="LE365" s="92">
        <v>0</v>
      </c>
      <c r="LF365" s="92">
        <v>0</v>
      </c>
      <c r="LG365" s="92">
        <v>0</v>
      </c>
      <c r="LH365" s="92">
        <v>0</v>
      </c>
      <c r="LI365" s="92">
        <v>0</v>
      </c>
      <c r="LJ365" s="92">
        <v>0</v>
      </c>
      <c r="LK365" s="92">
        <v>0</v>
      </c>
      <c r="LL365" s="92">
        <v>0</v>
      </c>
      <c r="LM365" s="92">
        <v>0</v>
      </c>
      <c r="LN365" s="92">
        <v>0</v>
      </c>
      <c r="LO365" s="92">
        <v>0</v>
      </c>
      <c r="LP365" s="92">
        <v>0</v>
      </c>
      <c r="LQ365" s="92">
        <v>0</v>
      </c>
      <c r="LR365" s="92">
        <v>0</v>
      </c>
      <c r="LS365" s="92">
        <v>0</v>
      </c>
      <c r="LT365" s="92">
        <v>0</v>
      </c>
      <c r="LU365" s="92">
        <v>0</v>
      </c>
      <c r="LV365" s="92">
        <v>0</v>
      </c>
      <c r="LW365" s="92">
        <v>0</v>
      </c>
      <c r="LX365" s="92">
        <v>0</v>
      </c>
      <c r="LY365" s="92">
        <v>0</v>
      </c>
      <c r="LZ365" s="92">
        <v>0</v>
      </c>
      <c r="MA365" s="92">
        <v>0</v>
      </c>
      <c r="MB365" s="92">
        <v>0</v>
      </c>
      <c r="MC365" s="92">
        <v>0</v>
      </c>
      <c r="MD365" s="92">
        <v>0</v>
      </c>
      <c r="ME365" s="92">
        <v>0</v>
      </c>
      <c r="MF365" s="92">
        <v>0</v>
      </c>
      <c r="MG365" s="92">
        <v>0</v>
      </c>
      <c r="MH365" s="92">
        <v>0</v>
      </c>
      <c r="MI365" s="92">
        <v>0</v>
      </c>
      <c r="MJ365" s="92">
        <v>0</v>
      </c>
      <c r="MK365" s="92">
        <v>0</v>
      </c>
      <c r="ML365" s="92">
        <v>0</v>
      </c>
      <c r="MM365" s="92">
        <v>0</v>
      </c>
      <c r="MN365" s="92">
        <v>0</v>
      </c>
      <c r="MO365" s="92">
        <v>0</v>
      </c>
      <c r="MP365" s="92">
        <v>0</v>
      </c>
      <c r="MQ365" s="92">
        <v>0</v>
      </c>
      <c r="MR365" s="92">
        <v>0</v>
      </c>
      <c r="MS365" s="92">
        <v>0</v>
      </c>
      <c r="MT365" s="92">
        <v>0</v>
      </c>
      <c r="MU365" s="92">
        <v>0</v>
      </c>
      <c r="MV365" s="92">
        <v>0</v>
      </c>
      <c r="MW365" s="92">
        <v>0</v>
      </c>
      <c r="MX365" s="92">
        <v>0</v>
      </c>
      <c r="MY365" s="92">
        <v>0</v>
      </c>
      <c r="MZ365" s="92">
        <v>0</v>
      </c>
      <c r="NA365" s="92">
        <v>0</v>
      </c>
      <c r="NB365" s="92">
        <v>0</v>
      </c>
      <c r="NC365" s="92">
        <v>0</v>
      </c>
      <c r="ND365" s="92">
        <v>0</v>
      </c>
      <c r="NE365" s="92">
        <v>0</v>
      </c>
      <c r="NF365" s="92">
        <v>0</v>
      </c>
      <c r="NG365" s="92">
        <v>0</v>
      </c>
      <c r="NH365" s="92">
        <v>0</v>
      </c>
      <c r="NI365" s="92">
        <v>0</v>
      </c>
      <c r="NJ365" s="92">
        <v>0</v>
      </c>
      <c r="NK365" s="92">
        <v>0</v>
      </c>
      <c r="NL365" s="92">
        <v>0</v>
      </c>
      <c r="NM365" s="92">
        <v>0</v>
      </c>
      <c r="NN365" s="92">
        <v>0</v>
      </c>
      <c r="NO365" s="92">
        <v>0</v>
      </c>
      <c r="NP365" s="92">
        <v>0</v>
      </c>
      <c r="NQ365" s="92">
        <v>0</v>
      </c>
      <c r="NR365" s="92">
        <v>0</v>
      </c>
      <c r="NS365" s="92">
        <v>0</v>
      </c>
      <c r="NT365" s="92">
        <v>0</v>
      </c>
      <c r="NU365" s="92">
        <v>0</v>
      </c>
      <c r="NV365" s="92">
        <v>0</v>
      </c>
      <c r="NW365" s="92">
        <v>0</v>
      </c>
      <c r="NX365" s="92">
        <v>0</v>
      </c>
      <c r="NY365" s="92">
        <v>0</v>
      </c>
      <c r="NZ365" s="92">
        <v>0</v>
      </c>
      <c r="OA365" s="92">
        <v>0</v>
      </c>
      <c r="OB365" s="92">
        <v>0</v>
      </c>
      <c r="OC365" s="92">
        <v>0</v>
      </c>
      <c r="OD365" s="92">
        <v>0</v>
      </c>
      <c r="OE365" s="92">
        <v>0</v>
      </c>
      <c r="OF365" s="92">
        <v>0</v>
      </c>
      <c r="OG365" s="92">
        <v>0</v>
      </c>
      <c r="OH365" s="92">
        <v>0</v>
      </c>
      <c r="OI365" s="92">
        <v>0</v>
      </c>
      <c r="OJ365" s="92">
        <v>0</v>
      </c>
      <c r="OK365" s="92">
        <v>0</v>
      </c>
      <c r="OL365" s="92">
        <v>0</v>
      </c>
      <c r="OM365" s="92">
        <v>0</v>
      </c>
      <c r="ON365" s="92">
        <v>0</v>
      </c>
      <c r="OO365" s="92">
        <v>0</v>
      </c>
      <c r="OP365" s="92">
        <v>0</v>
      </c>
      <c r="OQ365" s="92">
        <v>0</v>
      </c>
      <c r="OR365" s="92">
        <v>0</v>
      </c>
      <c r="OS365" s="92">
        <v>0</v>
      </c>
      <c r="OT365" s="92">
        <v>0</v>
      </c>
      <c r="OU365" s="92">
        <v>0</v>
      </c>
      <c r="OV365" s="92">
        <v>0</v>
      </c>
      <c r="OW365" s="92">
        <v>0</v>
      </c>
      <c r="OX365" s="92">
        <v>0</v>
      </c>
      <c r="OY365" s="92">
        <v>0</v>
      </c>
      <c r="OZ365" s="92">
        <v>0</v>
      </c>
      <c r="PA365" s="92">
        <v>0</v>
      </c>
      <c r="PB365" s="92">
        <v>0</v>
      </c>
      <c r="PC365" s="92">
        <v>0</v>
      </c>
      <c r="PD365" s="92">
        <v>0</v>
      </c>
      <c r="PE365" s="92">
        <v>0</v>
      </c>
      <c r="PF365" s="92">
        <v>0</v>
      </c>
      <c r="PG365" s="92">
        <v>0</v>
      </c>
      <c r="PH365" s="92">
        <v>0</v>
      </c>
      <c r="PI365" s="92">
        <v>0</v>
      </c>
      <c r="PJ365" s="92">
        <v>0</v>
      </c>
      <c r="PK365" s="92">
        <v>0</v>
      </c>
      <c r="PL365" s="92">
        <v>0</v>
      </c>
      <c r="PM365" s="92">
        <v>0</v>
      </c>
      <c r="PN365" s="92">
        <v>0</v>
      </c>
      <c r="PO365" s="92">
        <v>0</v>
      </c>
      <c r="PP365" s="92">
        <v>0</v>
      </c>
      <c r="PQ365" s="92">
        <v>0</v>
      </c>
      <c r="PR365" s="92">
        <v>0</v>
      </c>
      <c r="PS365" s="92">
        <v>0</v>
      </c>
      <c r="PT365" s="92">
        <v>0</v>
      </c>
      <c r="PU365" s="92">
        <v>0</v>
      </c>
      <c r="PV365" s="92">
        <v>0</v>
      </c>
      <c r="PW365" s="92">
        <v>0</v>
      </c>
      <c r="PX365" s="92">
        <v>0</v>
      </c>
      <c r="PY365" s="92">
        <v>0</v>
      </c>
      <c r="PZ365" s="92">
        <v>0</v>
      </c>
      <c r="QA365" s="92">
        <v>0</v>
      </c>
      <c r="QB365" s="92">
        <v>0</v>
      </c>
      <c r="QC365" s="92">
        <v>0</v>
      </c>
      <c r="QD365" s="92">
        <v>0</v>
      </c>
      <c r="QE365" s="92">
        <v>0</v>
      </c>
      <c r="QF365" s="92">
        <v>0</v>
      </c>
      <c r="QG365" s="92">
        <v>0</v>
      </c>
      <c r="QH365" s="92">
        <v>0</v>
      </c>
      <c r="QI365" s="92">
        <v>0</v>
      </c>
      <c r="QJ365" s="92">
        <v>0</v>
      </c>
      <c r="QK365" s="92">
        <v>0</v>
      </c>
      <c r="QL365" s="92">
        <v>0</v>
      </c>
      <c r="QM365" s="92">
        <v>0</v>
      </c>
      <c r="QN365" s="92">
        <v>0</v>
      </c>
      <c r="QO365" s="92">
        <v>0</v>
      </c>
      <c r="QP365" s="92">
        <v>0</v>
      </c>
      <c r="QQ365" s="92">
        <v>0</v>
      </c>
      <c r="QR365" s="92">
        <v>0</v>
      </c>
      <c r="QS365" s="92">
        <v>0</v>
      </c>
      <c r="QT365" s="92">
        <v>0</v>
      </c>
      <c r="QU365" s="92">
        <v>0</v>
      </c>
      <c r="QV365" s="92">
        <v>0</v>
      </c>
      <c r="QW365" s="92">
        <v>0</v>
      </c>
      <c r="QX365" s="92">
        <v>0</v>
      </c>
      <c r="QY365" s="92">
        <v>0</v>
      </c>
      <c r="QZ365" s="92">
        <v>0</v>
      </c>
      <c r="RA365" s="92">
        <v>0</v>
      </c>
      <c r="RB365" s="92">
        <v>0</v>
      </c>
      <c r="RC365" s="92">
        <v>0</v>
      </c>
      <c r="RD365" s="92">
        <v>0</v>
      </c>
      <c r="RE365" s="92">
        <v>0</v>
      </c>
      <c r="RF365" s="92">
        <v>0</v>
      </c>
      <c r="RG365" s="92">
        <v>0</v>
      </c>
      <c r="RH365" s="92">
        <v>0</v>
      </c>
      <c r="RI365" s="92">
        <v>0</v>
      </c>
      <c r="RJ365" s="92">
        <v>0</v>
      </c>
      <c r="RK365" s="92">
        <v>0</v>
      </c>
      <c r="RL365" s="92">
        <v>0</v>
      </c>
      <c r="RM365" s="92">
        <v>0</v>
      </c>
      <c r="RN365" s="92">
        <v>0</v>
      </c>
      <c r="RO365" s="92">
        <v>0</v>
      </c>
      <c r="RP365" s="92">
        <v>0</v>
      </c>
      <c r="RQ365" s="92">
        <v>0</v>
      </c>
      <c r="RR365" s="92">
        <v>0</v>
      </c>
      <c r="RS365" s="92">
        <v>0</v>
      </c>
      <c r="RT365" s="92">
        <v>0</v>
      </c>
      <c r="RU365" s="92">
        <v>0</v>
      </c>
      <c r="RV365" s="92">
        <v>0</v>
      </c>
      <c r="RW365" s="92">
        <v>0</v>
      </c>
      <c r="RX365" s="92">
        <v>0</v>
      </c>
      <c r="RY365" s="92">
        <v>0</v>
      </c>
      <c r="RZ365" s="92">
        <v>0</v>
      </c>
      <c r="SA365" s="92">
        <v>0</v>
      </c>
      <c r="SB365" s="92">
        <v>0</v>
      </c>
      <c r="SC365" s="92">
        <v>0</v>
      </c>
      <c r="SD365" s="92">
        <v>0</v>
      </c>
      <c r="SE365" s="92">
        <v>0</v>
      </c>
      <c r="SF365" s="92">
        <v>0</v>
      </c>
      <c r="SG365" s="92">
        <v>0</v>
      </c>
      <c r="SH365" s="92">
        <v>0</v>
      </c>
      <c r="SI365" s="92">
        <v>0</v>
      </c>
      <c r="SJ365" s="92">
        <v>0</v>
      </c>
      <c r="SK365" s="92">
        <v>0</v>
      </c>
      <c r="SL365" s="92">
        <v>0</v>
      </c>
      <c r="SM365" s="92">
        <v>0</v>
      </c>
      <c r="SN365" s="92">
        <v>0</v>
      </c>
      <c r="SO365" s="92">
        <v>0</v>
      </c>
      <c r="SP365" s="92">
        <v>0</v>
      </c>
      <c r="SQ365" s="92">
        <v>0</v>
      </c>
      <c r="SR365" s="92">
        <v>0</v>
      </c>
      <c r="SS365" s="92">
        <v>0</v>
      </c>
      <c r="ST365" s="92">
        <v>0</v>
      </c>
      <c r="SU365" s="92">
        <v>0</v>
      </c>
      <c r="SV365" s="92">
        <v>0</v>
      </c>
      <c r="SW365" s="92">
        <v>0</v>
      </c>
      <c r="SX365" s="92">
        <v>0</v>
      </c>
      <c r="SY365" s="92">
        <v>0</v>
      </c>
      <c r="SZ365" s="92">
        <v>0</v>
      </c>
      <c r="TA365" s="92">
        <v>0</v>
      </c>
      <c r="TB365" s="92">
        <v>0</v>
      </c>
      <c r="TC365" s="92">
        <v>1.5446433799999999</v>
      </c>
      <c r="TD365" s="92">
        <v>0</v>
      </c>
      <c r="TE365" s="92">
        <v>0</v>
      </c>
      <c r="TF365" s="92">
        <v>0</v>
      </c>
      <c r="TG365" s="92">
        <v>0</v>
      </c>
      <c r="TH365" s="92">
        <v>0</v>
      </c>
      <c r="TI365" s="92">
        <v>0</v>
      </c>
      <c r="TJ365" s="92">
        <v>0</v>
      </c>
      <c r="TK365" s="92">
        <v>0</v>
      </c>
      <c r="TL365" s="92">
        <v>0</v>
      </c>
      <c r="TM365" s="92">
        <v>0</v>
      </c>
      <c r="TN365" s="92">
        <v>0</v>
      </c>
      <c r="TO365" s="92">
        <v>0</v>
      </c>
      <c r="TP365" s="92">
        <v>0</v>
      </c>
      <c r="TQ365" s="92">
        <v>-1068248043.066</v>
      </c>
      <c r="TR365" s="92">
        <v>0</v>
      </c>
      <c r="TS365" s="92">
        <v>0</v>
      </c>
      <c r="TT365" s="92">
        <v>0</v>
      </c>
      <c r="TU365" s="92">
        <v>0</v>
      </c>
      <c r="TV365" s="92">
        <v>0</v>
      </c>
      <c r="TW365" s="92">
        <v>0</v>
      </c>
      <c r="TX365" s="92">
        <v>0</v>
      </c>
      <c r="TY365" s="92">
        <v>0</v>
      </c>
      <c r="TZ365" s="92">
        <v>0</v>
      </c>
      <c r="UA365" s="92">
        <v>0</v>
      </c>
      <c r="UB365" s="92">
        <v>0</v>
      </c>
      <c r="UC365" s="92">
        <v>0</v>
      </c>
      <c r="UD365" s="92">
        <v>0</v>
      </c>
      <c r="UE365" s="92">
        <v>0</v>
      </c>
      <c r="UF365" s="92">
        <v>0</v>
      </c>
      <c r="UG365" s="92">
        <v>0</v>
      </c>
      <c r="UH365" s="92">
        <v>0</v>
      </c>
      <c r="UI365" s="92">
        <v>0</v>
      </c>
      <c r="UJ365" s="92">
        <v>0</v>
      </c>
      <c r="UK365" s="92">
        <v>0</v>
      </c>
      <c r="UL365" s="92">
        <v>0</v>
      </c>
      <c r="UM365" s="92">
        <v>0</v>
      </c>
      <c r="UN365" s="92">
        <v>0</v>
      </c>
      <c r="UO365" s="92">
        <v>0</v>
      </c>
      <c r="UP365" s="92">
        <v>0</v>
      </c>
      <c r="UQ365" s="92">
        <v>0</v>
      </c>
      <c r="UR365" s="92">
        <v>0</v>
      </c>
      <c r="US365" s="92">
        <v>0</v>
      </c>
      <c r="UT365" s="92">
        <v>0</v>
      </c>
      <c r="UU365" s="92">
        <v>0</v>
      </c>
      <c r="UV365" s="92">
        <v>0</v>
      </c>
      <c r="UW365" s="92">
        <v>0</v>
      </c>
      <c r="UX365" s="92">
        <v>0</v>
      </c>
      <c r="UY365" s="92">
        <v>0</v>
      </c>
      <c r="UZ365" s="92">
        <v>0</v>
      </c>
      <c r="VA365" s="92">
        <v>0</v>
      </c>
      <c r="VB365" s="92">
        <v>0</v>
      </c>
      <c r="VC365" s="92">
        <v>0</v>
      </c>
      <c r="VD365" s="92">
        <v>0</v>
      </c>
      <c r="VE365" s="92">
        <v>0</v>
      </c>
      <c r="VF365" s="92">
        <v>0</v>
      </c>
      <c r="VG365" s="92">
        <v>0</v>
      </c>
      <c r="VH365" s="92">
        <v>0</v>
      </c>
      <c r="VI365" s="92">
        <v>0</v>
      </c>
      <c r="VJ365" s="92">
        <v>0</v>
      </c>
      <c r="VK365" s="92">
        <v>0</v>
      </c>
      <c r="VL365" s="92">
        <v>0</v>
      </c>
      <c r="VM365" s="92">
        <v>0</v>
      </c>
      <c r="VN365" s="92">
        <v>0</v>
      </c>
      <c r="VO365" s="92">
        <v>0</v>
      </c>
      <c r="VP365" s="92">
        <v>0</v>
      </c>
      <c r="VQ365" s="92">
        <v>0</v>
      </c>
      <c r="VR365" s="92">
        <v>0</v>
      </c>
      <c r="VS365" s="92">
        <v>0</v>
      </c>
      <c r="VT365" s="92">
        <v>0</v>
      </c>
      <c r="VU365" s="92">
        <v>0</v>
      </c>
      <c r="VV365" s="92">
        <v>0</v>
      </c>
      <c r="VW365" s="92">
        <v>0</v>
      </c>
      <c r="VX365" s="92">
        <v>0</v>
      </c>
      <c r="VY365" s="92">
        <v>0</v>
      </c>
      <c r="VZ365" s="92">
        <v>0</v>
      </c>
      <c r="WA365" s="92">
        <v>0</v>
      </c>
      <c r="WB365" s="92">
        <v>0</v>
      </c>
      <c r="WC365" s="92">
        <v>0</v>
      </c>
    </row>
    <row r="366" spans="2:601" ht="13.5" customHeight="1">
      <c r="B366" s="851" t="s">
        <v>3014</v>
      </c>
      <c r="C366" s="92">
        <v>0</v>
      </c>
      <c r="D366" s="92">
        <v>242389.701</v>
      </c>
      <c r="E366" s="92">
        <v>-896.798675</v>
      </c>
      <c r="F366" s="92">
        <v>13454.673000000001</v>
      </c>
      <c r="G366" s="92">
        <v>0</v>
      </c>
      <c r="H366" s="92">
        <v>0</v>
      </c>
      <c r="I366" s="92">
        <v>0</v>
      </c>
      <c r="J366" s="92">
        <v>0</v>
      </c>
      <c r="K366" s="92">
        <v>0</v>
      </c>
      <c r="L366" s="92">
        <v>0</v>
      </c>
      <c r="M366" s="92">
        <v>0</v>
      </c>
      <c r="N366" s="92">
        <v>0</v>
      </c>
      <c r="O366" s="92">
        <v>0</v>
      </c>
      <c r="P366" s="92">
        <v>0</v>
      </c>
      <c r="Q366" s="92">
        <v>0</v>
      </c>
      <c r="R366" s="92">
        <v>0</v>
      </c>
      <c r="S366" s="92">
        <v>0</v>
      </c>
      <c r="T366" s="92">
        <v>0</v>
      </c>
      <c r="U366" s="92">
        <v>0</v>
      </c>
      <c r="V366" s="92">
        <v>0</v>
      </c>
      <c r="W366" s="92">
        <v>0</v>
      </c>
      <c r="X366" s="92">
        <v>0</v>
      </c>
      <c r="Y366" s="92">
        <v>0</v>
      </c>
      <c r="Z366" s="92">
        <v>0</v>
      </c>
      <c r="AA366" s="92">
        <v>0</v>
      </c>
      <c r="AB366" s="92">
        <v>0</v>
      </c>
      <c r="AC366" s="92">
        <v>0</v>
      </c>
      <c r="AD366" s="92">
        <v>0</v>
      </c>
      <c r="AE366" s="92">
        <v>0</v>
      </c>
      <c r="AF366" s="92">
        <v>0</v>
      </c>
      <c r="AG366" s="92">
        <v>0</v>
      </c>
      <c r="AH366" s="92">
        <v>0</v>
      </c>
      <c r="AI366" s="92">
        <v>0</v>
      </c>
      <c r="AJ366" s="92">
        <v>0</v>
      </c>
      <c r="AK366" s="92">
        <v>0</v>
      </c>
      <c r="AL366" s="92">
        <v>0</v>
      </c>
      <c r="AM366" s="92">
        <v>0</v>
      </c>
      <c r="AN366" s="92">
        <v>0</v>
      </c>
      <c r="AO366" s="92">
        <v>0</v>
      </c>
      <c r="AP366" s="92">
        <v>0</v>
      </c>
      <c r="AQ366" s="92">
        <v>0</v>
      </c>
      <c r="AR366" s="92">
        <v>0</v>
      </c>
      <c r="AS366" s="92">
        <v>0</v>
      </c>
      <c r="AT366" s="92">
        <v>0</v>
      </c>
      <c r="AU366" s="92">
        <v>0</v>
      </c>
      <c r="AV366" s="92">
        <v>0</v>
      </c>
      <c r="AW366" s="92">
        <v>0</v>
      </c>
      <c r="AX366" s="92">
        <v>0</v>
      </c>
      <c r="AY366" s="92">
        <v>0</v>
      </c>
      <c r="AZ366" s="92">
        <v>0</v>
      </c>
      <c r="BA366" s="92">
        <v>0</v>
      </c>
      <c r="BB366" s="92">
        <v>0</v>
      </c>
      <c r="BC366" s="92">
        <v>0</v>
      </c>
      <c r="BD366" s="92">
        <v>0</v>
      </c>
      <c r="BE366" s="92">
        <v>0</v>
      </c>
      <c r="BF366" s="92">
        <v>0</v>
      </c>
      <c r="BG366" s="92">
        <v>0</v>
      </c>
      <c r="BH366" s="92">
        <v>0</v>
      </c>
      <c r="BI366" s="92">
        <v>0</v>
      </c>
      <c r="BJ366" s="92">
        <v>0</v>
      </c>
      <c r="BK366" s="92">
        <v>0</v>
      </c>
      <c r="BL366" s="92">
        <v>0</v>
      </c>
      <c r="BM366" s="92">
        <v>0</v>
      </c>
      <c r="BN366" s="92">
        <v>0</v>
      </c>
      <c r="BO366" s="92">
        <v>0</v>
      </c>
      <c r="BP366" s="92">
        <v>1</v>
      </c>
      <c r="BQ366" s="92">
        <v>0</v>
      </c>
      <c r="BR366" s="92">
        <v>0</v>
      </c>
      <c r="BS366" s="92">
        <v>0</v>
      </c>
      <c r="BT366" s="92">
        <v>0</v>
      </c>
      <c r="BU366" s="92">
        <v>0</v>
      </c>
      <c r="BV366" s="92">
        <v>0</v>
      </c>
      <c r="BW366" s="92">
        <v>0</v>
      </c>
      <c r="BX366" s="92">
        <v>0</v>
      </c>
      <c r="BY366" s="92">
        <v>0</v>
      </c>
      <c r="BZ366" s="92">
        <v>0</v>
      </c>
      <c r="CA366" s="92">
        <v>0</v>
      </c>
      <c r="CB366" s="92">
        <v>0</v>
      </c>
      <c r="CC366" s="92">
        <v>0</v>
      </c>
      <c r="CD366" s="92">
        <v>0</v>
      </c>
      <c r="CE366" s="92">
        <v>0</v>
      </c>
      <c r="CF366" s="92">
        <v>0</v>
      </c>
      <c r="CG366" s="92">
        <v>0</v>
      </c>
      <c r="CH366" s="92">
        <v>0</v>
      </c>
      <c r="CI366" s="92">
        <v>0</v>
      </c>
      <c r="CJ366" s="92">
        <v>0</v>
      </c>
      <c r="CK366" s="92">
        <v>0</v>
      </c>
      <c r="CL366" s="92">
        <v>0</v>
      </c>
      <c r="CM366" s="92">
        <v>0</v>
      </c>
      <c r="CN366" s="92">
        <v>0</v>
      </c>
      <c r="CO366" s="92">
        <v>0</v>
      </c>
      <c r="CP366" s="92">
        <v>0</v>
      </c>
      <c r="CQ366" s="92">
        <v>0</v>
      </c>
      <c r="CR366" s="92">
        <v>0</v>
      </c>
      <c r="CS366" s="92">
        <v>0</v>
      </c>
      <c r="CT366" s="92">
        <v>0</v>
      </c>
      <c r="CU366" s="92">
        <v>0</v>
      </c>
      <c r="CV366" s="92">
        <v>0</v>
      </c>
      <c r="CW366" s="92">
        <v>0</v>
      </c>
      <c r="CX366" s="92">
        <v>0</v>
      </c>
      <c r="CY366" s="92">
        <v>0</v>
      </c>
      <c r="CZ366" s="92">
        <v>0</v>
      </c>
      <c r="DA366" s="92">
        <v>0</v>
      </c>
      <c r="DB366" s="92">
        <v>0</v>
      </c>
      <c r="DC366" s="92">
        <v>0</v>
      </c>
      <c r="DD366" s="92">
        <v>0</v>
      </c>
      <c r="DE366" s="92">
        <v>0</v>
      </c>
      <c r="DF366" s="92">
        <v>0</v>
      </c>
      <c r="DG366" s="92">
        <v>0</v>
      </c>
      <c r="DH366" s="92">
        <v>0</v>
      </c>
      <c r="DI366" s="92">
        <v>0</v>
      </c>
      <c r="DJ366" s="92">
        <v>0</v>
      </c>
      <c r="DK366" s="92">
        <v>0</v>
      </c>
      <c r="DL366" s="92">
        <v>0</v>
      </c>
      <c r="DM366" s="92">
        <v>0</v>
      </c>
      <c r="DN366" s="92">
        <v>0</v>
      </c>
      <c r="DO366" s="92">
        <v>0</v>
      </c>
      <c r="DP366" s="92">
        <v>0</v>
      </c>
      <c r="DQ366" s="92">
        <v>0</v>
      </c>
      <c r="DR366" s="92">
        <v>0</v>
      </c>
      <c r="DS366" s="92">
        <v>0</v>
      </c>
      <c r="DT366" s="92">
        <v>0</v>
      </c>
      <c r="DU366" s="92">
        <v>0</v>
      </c>
      <c r="DV366" s="92">
        <v>0</v>
      </c>
      <c r="DW366" s="92">
        <v>0</v>
      </c>
      <c r="DX366" s="92">
        <v>0</v>
      </c>
      <c r="DY366" s="92">
        <v>0</v>
      </c>
      <c r="DZ366" s="92">
        <v>242389.701</v>
      </c>
      <c r="EA366" s="92">
        <v>0</v>
      </c>
      <c r="EB366" s="92">
        <v>0</v>
      </c>
      <c r="EC366" s="92">
        <v>0</v>
      </c>
      <c r="ED366" s="92">
        <v>0</v>
      </c>
      <c r="EE366" s="92">
        <v>0</v>
      </c>
      <c r="EF366" s="92">
        <v>0</v>
      </c>
      <c r="EG366" s="92">
        <v>0</v>
      </c>
      <c r="EH366" s="92">
        <v>0</v>
      </c>
      <c r="EI366" s="92">
        <v>0</v>
      </c>
      <c r="EJ366" s="92">
        <v>0</v>
      </c>
      <c r="EK366" s="92">
        <v>0</v>
      </c>
      <c r="EL366" s="92">
        <v>0</v>
      </c>
      <c r="EM366" s="92">
        <v>0</v>
      </c>
      <c r="EN366" s="92">
        <v>0</v>
      </c>
      <c r="EO366" s="92">
        <v>0</v>
      </c>
      <c r="EP366" s="92">
        <v>0</v>
      </c>
      <c r="EQ366" s="92">
        <v>0</v>
      </c>
      <c r="ER366" s="92">
        <v>0</v>
      </c>
      <c r="ES366" s="92">
        <v>0</v>
      </c>
      <c r="ET366" s="92">
        <v>0</v>
      </c>
      <c r="EU366" s="92">
        <v>0</v>
      </c>
      <c r="EV366" s="92">
        <v>0</v>
      </c>
      <c r="EW366" s="92">
        <v>0</v>
      </c>
      <c r="EX366" s="92">
        <v>0</v>
      </c>
      <c r="EY366" s="92">
        <v>0</v>
      </c>
      <c r="EZ366" s="92">
        <v>0</v>
      </c>
      <c r="FA366" s="92">
        <v>0</v>
      </c>
      <c r="FB366" s="92">
        <v>0</v>
      </c>
      <c r="FC366" s="92">
        <v>0</v>
      </c>
      <c r="FD366" s="92">
        <v>0</v>
      </c>
      <c r="FE366" s="92">
        <v>0</v>
      </c>
      <c r="FF366" s="92">
        <v>0</v>
      </c>
      <c r="FG366" s="92">
        <v>0</v>
      </c>
      <c r="FH366" s="92">
        <v>0</v>
      </c>
      <c r="FI366" s="92">
        <v>0</v>
      </c>
      <c r="FJ366" s="92">
        <v>0</v>
      </c>
      <c r="FK366" s="92">
        <v>0</v>
      </c>
      <c r="FL366" s="92">
        <v>0</v>
      </c>
      <c r="FM366" s="92">
        <v>0</v>
      </c>
      <c r="FN366" s="92">
        <v>0</v>
      </c>
      <c r="FO366" s="92">
        <v>0</v>
      </c>
      <c r="FP366" s="92">
        <v>0</v>
      </c>
      <c r="FQ366" s="92">
        <v>0</v>
      </c>
      <c r="FR366" s="92">
        <v>0</v>
      </c>
      <c r="FS366" s="92">
        <v>0</v>
      </c>
      <c r="FT366" s="92">
        <v>0</v>
      </c>
      <c r="FU366" s="92">
        <v>0</v>
      </c>
      <c r="FV366" s="92">
        <v>0</v>
      </c>
      <c r="FW366" s="92">
        <v>0</v>
      </c>
      <c r="FX366" s="92">
        <v>0</v>
      </c>
      <c r="FY366" s="92">
        <v>0</v>
      </c>
      <c r="FZ366" s="92">
        <v>0</v>
      </c>
      <c r="GA366" s="92">
        <v>0</v>
      </c>
      <c r="GB366" s="92">
        <v>0</v>
      </c>
      <c r="GC366" s="92">
        <v>0</v>
      </c>
      <c r="GD366" s="92">
        <v>0</v>
      </c>
      <c r="GE366" s="92">
        <v>0</v>
      </c>
      <c r="GF366" s="92">
        <v>0</v>
      </c>
      <c r="GG366" s="92">
        <v>0</v>
      </c>
      <c r="GH366" s="92">
        <v>0</v>
      </c>
      <c r="GI366" s="92">
        <v>0</v>
      </c>
      <c r="GJ366" s="92">
        <v>1</v>
      </c>
      <c r="GK366" s="92">
        <v>0</v>
      </c>
      <c r="GL366" s="92">
        <v>0</v>
      </c>
      <c r="GM366" s="92">
        <v>0</v>
      </c>
      <c r="GN366" s="92">
        <v>0</v>
      </c>
      <c r="GO366" s="92">
        <v>0</v>
      </c>
      <c r="GP366" s="92">
        <v>0</v>
      </c>
      <c r="GQ366" s="92">
        <v>0</v>
      </c>
      <c r="GR366" s="92">
        <v>0</v>
      </c>
      <c r="GS366" s="92">
        <v>0</v>
      </c>
      <c r="GT366" s="92">
        <v>0</v>
      </c>
      <c r="GU366" s="92">
        <v>0</v>
      </c>
      <c r="GV366" s="92">
        <v>0</v>
      </c>
      <c r="GW366" s="92">
        <v>0</v>
      </c>
      <c r="GX366" s="92">
        <v>0</v>
      </c>
      <c r="GY366" s="92">
        <v>0</v>
      </c>
      <c r="GZ366" s="92">
        <v>0</v>
      </c>
      <c r="HA366" s="92">
        <v>0</v>
      </c>
      <c r="HB366" s="92">
        <v>0</v>
      </c>
      <c r="HC366" s="92">
        <v>0</v>
      </c>
      <c r="HD366" s="92">
        <v>0</v>
      </c>
      <c r="HE366" s="92">
        <v>0</v>
      </c>
      <c r="HF366" s="92">
        <v>0</v>
      </c>
      <c r="HG366" s="92">
        <v>0</v>
      </c>
      <c r="HH366" s="92">
        <v>0</v>
      </c>
      <c r="HI366" s="92">
        <v>0</v>
      </c>
      <c r="HJ366" s="92">
        <v>0</v>
      </c>
      <c r="HK366" s="92">
        <v>0</v>
      </c>
      <c r="HL366" s="92">
        <v>0</v>
      </c>
      <c r="HM366" s="92">
        <v>0</v>
      </c>
      <c r="HN366" s="92">
        <v>0</v>
      </c>
      <c r="HO366" s="92">
        <v>0</v>
      </c>
      <c r="HP366" s="92">
        <v>0</v>
      </c>
      <c r="HQ366" s="92">
        <v>0</v>
      </c>
      <c r="HR366" s="92">
        <v>0</v>
      </c>
      <c r="HS366" s="92">
        <v>0</v>
      </c>
      <c r="HT366" s="92">
        <v>0</v>
      </c>
      <c r="HU366" s="92">
        <v>0</v>
      </c>
      <c r="HV366" s="92">
        <v>0</v>
      </c>
      <c r="HW366" s="92">
        <v>0</v>
      </c>
      <c r="HX366" s="92">
        <v>0</v>
      </c>
      <c r="HY366" s="92">
        <v>0</v>
      </c>
      <c r="HZ366" s="92">
        <v>0</v>
      </c>
      <c r="IA366" s="92">
        <v>0</v>
      </c>
      <c r="IB366" s="92">
        <v>0</v>
      </c>
      <c r="IC366" s="92">
        <v>0</v>
      </c>
      <c r="ID366" s="92">
        <v>0</v>
      </c>
      <c r="IE366" s="92">
        <v>0</v>
      </c>
      <c r="IF366" s="92">
        <v>0</v>
      </c>
      <c r="IG366" s="92">
        <v>0</v>
      </c>
      <c r="IH366" s="92">
        <v>0</v>
      </c>
      <c r="II366" s="92">
        <v>0</v>
      </c>
      <c r="IJ366" s="92">
        <v>0</v>
      </c>
      <c r="IK366" s="92">
        <v>0</v>
      </c>
      <c r="IL366" s="92">
        <v>0</v>
      </c>
      <c r="IM366" s="92">
        <v>0</v>
      </c>
      <c r="IN366" s="92">
        <v>0</v>
      </c>
      <c r="IO366" s="92">
        <v>0</v>
      </c>
      <c r="IP366" s="92">
        <v>0</v>
      </c>
      <c r="IQ366" s="92">
        <v>0</v>
      </c>
      <c r="IR366" s="92">
        <v>0</v>
      </c>
      <c r="IS366" s="92">
        <v>0</v>
      </c>
      <c r="IT366" s="92">
        <v>13454.673000000001</v>
      </c>
      <c r="IU366" s="92">
        <v>242389.701</v>
      </c>
      <c r="IV366" s="92">
        <v>4247.9080599999998</v>
      </c>
      <c r="IW366" s="92">
        <v>113.562794</v>
      </c>
      <c r="IX366" s="92">
        <v>62.241367500000003</v>
      </c>
      <c r="IY366" s="92">
        <v>0</v>
      </c>
      <c r="IZ366" s="92">
        <v>1</v>
      </c>
      <c r="JA366" s="92">
        <v>0</v>
      </c>
      <c r="JB366" s="92">
        <v>-66653.323799999998</v>
      </c>
      <c r="JC366" s="92">
        <v>-3699.8217</v>
      </c>
      <c r="JD366" s="92">
        <v>-896.798675</v>
      </c>
      <c r="JE366" s="92">
        <v>-34.322221499999998</v>
      </c>
      <c r="JF366" s="92">
        <v>-1.9051728000000001</v>
      </c>
      <c r="JG366" s="92">
        <v>5.2789407500000003E-2</v>
      </c>
      <c r="JH366" s="92">
        <v>0.95101595699999997</v>
      </c>
      <c r="JI366" s="92">
        <v>18.015280000000001</v>
      </c>
      <c r="JJ366" s="92">
        <v>4047.6141200000002</v>
      </c>
      <c r="JK366" s="92">
        <v>0</v>
      </c>
      <c r="JL366" s="92">
        <v>0</v>
      </c>
      <c r="JM366" s="92">
        <v>0</v>
      </c>
      <c r="JN366" s="92">
        <v>0</v>
      </c>
      <c r="JO366" s="92">
        <v>0</v>
      </c>
      <c r="JP366" s="92">
        <v>0</v>
      </c>
      <c r="JQ366" s="92">
        <v>0</v>
      </c>
      <c r="JR366" s="92">
        <v>0</v>
      </c>
      <c r="JS366" s="92">
        <v>0</v>
      </c>
      <c r="JT366" s="92">
        <v>0</v>
      </c>
      <c r="JU366" s="92">
        <v>0</v>
      </c>
      <c r="JV366" s="92">
        <v>0</v>
      </c>
      <c r="JW366" s="92">
        <v>0</v>
      </c>
      <c r="JX366" s="92">
        <v>0</v>
      </c>
      <c r="JY366" s="92">
        <v>0</v>
      </c>
      <c r="JZ366" s="92">
        <v>0</v>
      </c>
      <c r="KA366" s="92">
        <v>0</v>
      </c>
      <c r="KB366" s="92">
        <v>0</v>
      </c>
      <c r="KC366" s="92">
        <v>0</v>
      </c>
      <c r="KD366" s="92">
        <v>0</v>
      </c>
      <c r="KE366" s="92">
        <v>0</v>
      </c>
      <c r="KF366" s="92">
        <v>0</v>
      </c>
      <c r="KG366" s="92">
        <v>0</v>
      </c>
      <c r="KH366" s="92">
        <v>0</v>
      </c>
      <c r="KI366" s="92">
        <v>0</v>
      </c>
      <c r="KJ366" s="92">
        <v>0</v>
      </c>
      <c r="KK366" s="92">
        <v>0</v>
      </c>
      <c r="KL366" s="92">
        <v>0</v>
      </c>
      <c r="KM366" s="92">
        <v>0</v>
      </c>
      <c r="KN366" s="92">
        <v>0</v>
      </c>
      <c r="KO366" s="92">
        <v>0</v>
      </c>
      <c r="KP366" s="92">
        <v>0</v>
      </c>
      <c r="KQ366" s="92">
        <v>0</v>
      </c>
      <c r="KR366" s="92">
        <v>0</v>
      </c>
      <c r="KS366" s="92">
        <v>0</v>
      </c>
      <c r="KT366" s="92">
        <v>0</v>
      </c>
      <c r="KU366" s="92">
        <v>0</v>
      </c>
      <c r="KV366" s="92">
        <v>0</v>
      </c>
      <c r="KW366" s="92">
        <v>0</v>
      </c>
      <c r="KX366" s="92">
        <v>0</v>
      </c>
      <c r="KY366" s="92">
        <v>0</v>
      </c>
      <c r="KZ366" s="92">
        <v>0</v>
      </c>
      <c r="LA366" s="92">
        <v>0</v>
      </c>
      <c r="LB366" s="92">
        <v>0</v>
      </c>
      <c r="LC366" s="92">
        <v>0</v>
      </c>
      <c r="LD366" s="92">
        <v>0</v>
      </c>
      <c r="LE366" s="92">
        <v>0</v>
      </c>
      <c r="LF366" s="92">
        <v>0</v>
      </c>
      <c r="LG366" s="92">
        <v>0</v>
      </c>
      <c r="LH366" s="92">
        <v>0</v>
      </c>
      <c r="LI366" s="92">
        <v>0</v>
      </c>
      <c r="LJ366" s="92">
        <v>0</v>
      </c>
      <c r="LK366" s="92">
        <v>0</v>
      </c>
      <c r="LL366" s="92">
        <v>0</v>
      </c>
      <c r="LM366" s="92">
        <v>0</v>
      </c>
      <c r="LN366" s="92">
        <v>0</v>
      </c>
      <c r="LO366" s="92">
        <v>0</v>
      </c>
      <c r="LP366" s="92">
        <v>0</v>
      </c>
      <c r="LQ366" s="92">
        <v>0</v>
      </c>
      <c r="LR366" s="92">
        <v>0</v>
      </c>
      <c r="LS366" s="92">
        <v>0</v>
      </c>
      <c r="LT366" s="92">
        <v>0</v>
      </c>
      <c r="LU366" s="92">
        <v>0</v>
      </c>
      <c r="LV366" s="92">
        <v>0</v>
      </c>
      <c r="LW366" s="92">
        <v>0</v>
      </c>
      <c r="LX366" s="92">
        <v>0</v>
      </c>
      <c r="LY366" s="92">
        <v>0</v>
      </c>
      <c r="LZ366" s="92">
        <v>0</v>
      </c>
      <c r="MA366" s="92">
        <v>0</v>
      </c>
      <c r="MB366" s="92">
        <v>0</v>
      </c>
      <c r="MC366" s="92">
        <v>0</v>
      </c>
      <c r="MD366" s="92">
        <v>0</v>
      </c>
      <c r="ME366" s="92">
        <v>0</v>
      </c>
      <c r="MF366" s="92">
        <v>0</v>
      </c>
      <c r="MG366" s="92">
        <v>0</v>
      </c>
      <c r="MH366" s="92">
        <v>0</v>
      </c>
      <c r="MI366" s="92">
        <v>0</v>
      </c>
      <c r="MJ366" s="92">
        <v>0</v>
      </c>
      <c r="MK366" s="92">
        <v>0</v>
      </c>
      <c r="ML366" s="92">
        <v>0</v>
      </c>
      <c r="MM366" s="92">
        <v>0</v>
      </c>
      <c r="MN366" s="92">
        <v>0</v>
      </c>
      <c r="MO366" s="92">
        <v>0</v>
      </c>
      <c r="MP366" s="92">
        <v>0</v>
      </c>
      <c r="MQ366" s="92">
        <v>0</v>
      </c>
      <c r="MR366" s="92">
        <v>0</v>
      </c>
      <c r="MS366" s="92">
        <v>0</v>
      </c>
      <c r="MT366" s="92">
        <v>0</v>
      </c>
      <c r="MU366" s="92">
        <v>0</v>
      </c>
      <c r="MV366" s="92">
        <v>0</v>
      </c>
      <c r="MW366" s="92">
        <v>0</v>
      </c>
      <c r="MX366" s="92">
        <v>0</v>
      </c>
      <c r="MY366" s="92">
        <v>0</v>
      </c>
      <c r="MZ366" s="92">
        <v>0</v>
      </c>
      <c r="NA366" s="92">
        <v>0</v>
      </c>
      <c r="NB366" s="92">
        <v>0</v>
      </c>
      <c r="NC366" s="92">
        <v>0</v>
      </c>
      <c r="ND366" s="92">
        <v>0</v>
      </c>
      <c r="NE366" s="92">
        <v>0</v>
      </c>
      <c r="NF366" s="92">
        <v>0</v>
      </c>
      <c r="NG366" s="92">
        <v>0</v>
      </c>
      <c r="NH366" s="92">
        <v>0</v>
      </c>
      <c r="NI366" s="92">
        <v>0</v>
      </c>
      <c r="NJ366" s="92">
        <v>0</v>
      </c>
      <c r="NK366" s="92">
        <v>0</v>
      </c>
      <c r="NL366" s="92">
        <v>0</v>
      </c>
      <c r="NM366" s="92">
        <v>0</v>
      </c>
      <c r="NN366" s="92">
        <v>0</v>
      </c>
      <c r="NO366" s="92">
        <v>0</v>
      </c>
      <c r="NP366" s="92">
        <v>0</v>
      </c>
      <c r="NQ366" s="92">
        <v>0</v>
      </c>
      <c r="NR366" s="92">
        <v>0</v>
      </c>
      <c r="NS366" s="92">
        <v>0</v>
      </c>
      <c r="NT366" s="92">
        <v>0</v>
      </c>
      <c r="NU366" s="92">
        <v>0</v>
      </c>
      <c r="NV366" s="92">
        <v>0</v>
      </c>
      <c r="NW366" s="92">
        <v>0</v>
      </c>
      <c r="NX366" s="92">
        <v>0</v>
      </c>
      <c r="NY366" s="92">
        <v>0</v>
      </c>
      <c r="NZ366" s="92">
        <v>0</v>
      </c>
      <c r="OA366" s="92">
        <v>0</v>
      </c>
      <c r="OB366" s="92">
        <v>0</v>
      </c>
      <c r="OC366" s="92">
        <v>0</v>
      </c>
      <c r="OD366" s="92">
        <v>0</v>
      </c>
      <c r="OE366" s="92">
        <v>0</v>
      </c>
      <c r="OF366" s="92">
        <v>0</v>
      </c>
      <c r="OG366" s="92">
        <v>0</v>
      </c>
      <c r="OH366" s="92">
        <v>0</v>
      </c>
      <c r="OI366" s="92">
        <v>0</v>
      </c>
      <c r="OJ366" s="92">
        <v>0</v>
      </c>
      <c r="OK366" s="92">
        <v>0</v>
      </c>
      <c r="OL366" s="92">
        <v>0</v>
      </c>
      <c r="OM366" s="92">
        <v>0</v>
      </c>
      <c r="ON366" s="92">
        <v>0</v>
      </c>
      <c r="OO366" s="92">
        <v>0</v>
      </c>
      <c r="OP366" s="92">
        <v>0</v>
      </c>
      <c r="OQ366" s="92">
        <v>0</v>
      </c>
      <c r="OR366" s="92">
        <v>0</v>
      </c>
      <c r="OS366" s="92">
        <v>0</v>
      </c>
      <c r="OT366" s="92">
        <v>0</v>
      </c>
      <c r="OU366" s="92">
        <v>0</v>
      </c>
      <c r="OV366" s="92">
        <v>0</v>
      </c>
      <c r="OW366" s="92">
        <v>0</v>
      </c>
      <c r="OX366" s="92">
        <v>0</v>
      </c>
      <c r="OY366" s="92">
        <v>0</v>
      </c>
      <c r="OZ366" s="92">
        <v>0</v>
      </c>
      <c r="PA366" s="92">
        <v>0</v>
      </c>
      <c r="PB366" s="92">
        <v>0</v>
      </c>
      <c r="PC366" s="92">
        <v>0</v>
      </c>
      <c r="PD366" s="92">
        <v>0</v>
      </c>
      <c r="PE366" s="92">
        <v>0</v>
      </c>
      <c r="PF366" s="92">
        <v>0</v>
      </c>
      <c r="PG366" s="92">
        <v>0</v>
      </c>
      <c r="PH366" s="92">
        <v>0</v>
      </c>
      <c r="PI366" s="92">
        <v>0</v>
      </c>
      <c r="PJ366" s="92">
        <v>0</v>
      </c>
      <c r="PK366" s="92">
        <v>0</v>
      </c>
      <c r="PL366" s="92">
        <v>0</v>
      </c>
      <c r="PM366" s="92">
        <v>0</v>
      </c>
      <c r="PN366" s="92">
        <v>0</v>
      </c>
      <c r="PO366" s="92">
        <v>0</v>
      </c>
      <c r="PP366" s="92">
        <v>0</v>
      </c>
      <c r="PQ366" s="92">
        <v>0</v>
      </c>
      <c r="PR366" s="92">
        <v>0</v>
      </c>
      <c r="PS366" s="92">
        <v>0</v>
      </c>
      <c r="PT366" s="92">
        <v>0</v>
      </c>
      <c r="PU366" s="92">
        <v>0</v>
      </c>
      <c r="PV366" s="92">
        <v>0</v>
      </c>
      <c r="PW366" s="92">
        <v>0</v>
      </c>
      <c r="PX366" s="92">
        <v>0</v>
      </c>
      <c r="PY366" s="92">
        <v>0</v>
      </c>
      <c r="PZ366" s="92">
        <v>0</v>
      </c>
      <c r="QA366" s="92">
        <v>0</v>
      </c>
      <c r="QB366" s="92">
        <v>0</v>
      </c>
      <c r="QC366" s="92">
        <v>0</v>
      </c>
      <c r="QD366" s="92">
        <v>0</v>
      </c>
      <c r="QE366" s="92">
        <v>0</v>
      </c>
      <c r="QF366" s="92">
        <v>0</v>
      </c>
      <c r="QG366" s="92">
        <v>0</v>
      </c>
      <c r="QH366" s="92">
        <v>0</v>
      </c>
      <c r="QI366" s="92">
        <v>0</v>
      </c>
      <c r="QJ366" s="92">
        <v>0</v>
      </c>
      <c r="QK366" s="92">
        <v>0</v>
      </c>
      <c r="QL366" s="92">
        <v>0</v>
      </c>
      <c r="QM366" s="92">
        <v>0</v>
      </c>
      <c r="QN366" s="92">
        <v>0</v>
      </c>
      <c r="QO366" s="92">
        <v>0</v>
      </c>
      <c r="QP366" s="92">
        <v>0</v>
      </c>
      <c r="QQ366" s="92">
        <v>0</v>
      </c>
      <c r="QR366" s="92">
        <v>0</v>
      </c>
      <c r="QS366" s="92">
        <v>0</v>
      </c>
      <c r="QT366" s="92">
        <v>0</v>
      </c>
      <c r="QU366" s="92">
        <v>0</v>
      </c>
      <c r="QV366" s="92">
        <v>0</v>
      </c>
      <c r="QW366" s="92">
        <v>0</v>
      </c>
      <c r="QX366" s="92">
        <v>0</v>
      </c>
      <c r="QY366" s="92">
        <v>0</v>
      </c>
      <c r="QZ366" s="92">
        <v>0</v>
      </c>
      <c r="RA366" s="92">
        <v>0</v>
      </c>
      <c r="RB366" s="92">
        <v>0</v>
      </c>
      <c r="RC366" s="92">
        <v>0</v>
      </c>
      <c r="RD366" s="92">
        <v>0</v>
      </c>
      <c r="RE366" s="92">
        <v>0</v>
      </c>
      <c r="RF366" s="92">
        <v>0</v>
      </c>
      <c r="RG366" s="92">
        <v>0</v>
      </c>
      <c r="RH366" s="92">
        <v>0</v>
      </c>
      <c r="RI366" s="92">
        <v>0</v>
      </c>
      <c r="RJ366" s="92">
        <v>0</v>
      </c>
      <c r="RK366" s="92">
        <v>0</v>
      </c>
      <c r="RL366" s="92">
        <v>0</v>
      </c>
      <c r="RM366" s="92">
        <v>0</v>
      </c>
      <c r="RN366" s="92">
        <v>0</v>
      </c>
      <c r="RO366" s="92">
        <v>0</v>
      </c>
      <c r="RP366" s="92">
        <v>0</v>
      </c>
      <c r="RQ366" s="92">
        <v>0</v>
      </c>
      <c r="RR366" s="92">
        <v>0</v>
      </c>
      <c r="RS366" s="92">
        <v>0</v>
      </c>
      <c r="RT366" s="92">
        <v>0</v>
      </c>
      <c r="RU366" s="92">
        <v>0</v>
      </c>
      <c r="RV366" s="92">
        <v>0</v>
      </c>
      <c r="RW366" s="92">
        <v>0</v>
      </c>
      <c r="RX366" s="92">
        <v>0</v>
      </c>
      <c r="RY366" s="92">
        <v>0</v>
      </c>
      <c r="RZ366" s="92">
        <v>0</v>
      </c>
      <c r="SA366" s="92">
        <v>0</v>
      </c>
      <c r="SB366" s="92">
        <v>0</v>
      </c>
      <c r="SC366" s="92">
        <v>0</v>
      </c>
      <c r="SD366" s="92">
        <v>0</v>
      </c>
      <c r="SE366" s="92">
        <v>0</v>
      </c>
      <c r="SF366" s="92">
        <v>0</v>
      </c>
      <c r="SG366" s="92">
        <v>0</v>
      </c>
      <c r="SH366" s="92">
        <v>0</v>
      </c>
      <c r="SI366" s="92">
        <v>0</v>
      </c>
      <c r="SJ366" s="92">
        <v>0</v>
      </c>
      <c r="SK366" s="92">
        <v>0</v>
      </c>
      <c r="SL366" s="92">
        <v>0</v>
      </c>
      <c r="SM366" s="92">
        <v>0</v>
      </c>
      <c r="SN366" s="92">
        <v>0</v>
      </c>
      <c r="SO366" s="92">
        <v>0</v>
      </c>
      <c r="SP366" s="92">
        <v>0</v>
      </c>
      <c r="SQ366" s="92">
        <v>0</v>
      </c>
      <c r="SR366" s="92">
        <v>0</v>
      </c>
      <c r="SS366" s="92">
        <v>0</v>
      </c>
      <c r="ST366" s="92">
        <v>0</v>
      </c>
      <c r="SU366" s="92">
        <v>0</v>
      </c>
      <c r="SV366" s="92">
        <v>0</v>
      </c>
      <c r="SW366" s="92">
        <v>0</v>
      </c>
      <c r="SX366" s="92">
        <v>0</v>
      </c>
      <c r="SY366" s="92">
        <v>0</v>
      </c>
      <c r="SZ366" s="92">
        <v>0</v>
      </c>
      <c r="TA366" s="92">
        <v>0</v>
      </c>
      <c r="TB366" s="92">
        <v>0</v>
      </c>
      <c r="TC366" s="92">
        <v>62.241367500000003</v>
      </c>
      <c r="TD366" s="92">
        <v>0</v>
      </c>
      <c r="TE366" s="92">
        <v>0</v>
      </c>
      <c r="TF366" s="92">
        <v>0</v>
      </c>
      <c r="TG366" s="92">
        <v>0</v>
      </c>
      <c r="TH366" s="92">
        <v>0</v>
      </c>
      <c r="TI366" s="92">
        <v>0</v>
      </c>
      <c r="TJ366" s="92">
        <v>0</v>
      </c>
      <c r="TK366" s="92">
        <v>0</v>
      </c>
      <c r="TL366" s="92">
        <v>0</v>
      </c>
      <c r="TM366" s="92">
        <v>0</v>
      </c>
      <c r="TN366" s="92">
        <v>0</v>
      </c>
      <c r="TO366" s="92">
        <v>0</v>
      </c>
      <c r="TP366" s="92">
        <v>0</v>
      </c>
      <c r="TQ366" s="92">
        <v>-1067865770.781</v>
      </c>
      <c r="TR366" s="92">
        <v>0</v>
      </c>
      <c r="TS366" s="92">
        <v>0</v>
      </c>
      <c r="TT366" s="92">
        <v>0</v>
      </c>
      <c r="TU366" s="92">
        <v>0</v>
      </c>
      <c r="TV366" s="92">
        <v>0</v>
      </c>
      <c r="TW366" s="92">
        <v>0</v>
      </c>
      <c r="TX366" s="92">
        <v>0</v>
      </c>
      <c r="TY366" s="92">
        <v>0</v>
      </c>
      <c r="TZ366" s="92">
        <v>0</v>
      </c>
      <c r="UA366" s="92">
        <v>0</v>
      </c>
      <c r="UB366" s="92">
        <v>0</v>
      </c>
      <c r="UC366" s="92">
        <v>0</v>
      </c>
      <c r="UD366" s="92">
        <v>0</v>
      </c>
      <c r="UE366" s="92">
        <v>0</v>
      </c>
      <c r="UF366" s="92">
        <v>0</v>
      </c>
      <c r="UG366" s="92">
        <v>0</v>
      </c>
      <c r="UH366" s="92">
        <v>0</v>
      </c>
      <c r="UI366" s="92">
        <v>0</v>
      </c>
      <c r="UJ366" s="92">
        <v>0</v>
      </c>
      <c r="UK366" s="92">
        <v>0</v>
      </c>
      <c r="UL366" s="92">
        <v>0</v>
      </c>
      <c r="UM366" s="92">
        <v>0</v>
      </c>
      <c r="UN366" s="92">
        <v>0</v>
      </c>
      <c r="UO366" s="92">
        <v>0</v>
      </c>
      <c r="UP366" s="92">
        <v>0</v>
      </c>
      <c r="UQ366" s="92">
        <v>0</v>
      </c>
      <c r="UR366" s="92">
        <v>0</v>
      </c>
      <c r="US366" s="92">
        <v>0</v>
      </c>
      <c r="UT366" s="92">
        <v>0</v>
      </c>
      <c r="UU366" s="92">
        <v>0</v>
      </c>
      <c r="UV366" s="92">
        <v>0</v>
      </c>
      <c r="UW366" s="92">
        <v>0</v>
      </c>
      <c r="UX366" s="92">
        <v>0</v>
      </c>
      <c r="UY366" s="92">
        <v>0</v>
      </c>
      <c r="UZ366" s="92">
        <v>0</v>
      </c>
      <c r="VA366" s="92">
        <v>0</v>
      </c>
      <c r="VB366" s="92">
        <v>0</v>
      </c>
      <c r="VC366" s="92">
        <v>0</v>
      </c>
      <c r="VD366" s="92">
        <v>0</v>
      </c>
      <c r="VE366" s="92">
        <v>0</v>
      </c>
      <c r="VF366" s="92">
        <v>0</v>
      </c>
      <c r="VG366" s="92">
        <v>0</v>
      </c>
      <c r="VH366" s="92">
        <v>0</v>
      </c>
      <c r="VI366" s="92">
        <v>0</v>
      </c>
      <c r="VJ366" s="92">
        <v>0</v>
      </c>
      <c r="VK366" s="92">
        <v>0</v>
      </c>
      <c r="VL366" s="92">
        <v>0</v>
      </c>
      <c r="VM366" s="92">
        <v>0</v>
      </c>
      <c r="VN366" s="92">
        <v>0</v>
      </c>
      <c r="VO366" s="92">
        <v>0</v>
      </c>
      <c r="VP366" s="92">
        <v>0</v>
      </c>
      <c r="VQ366" s="92">
        <v>0</v>
      </c>
      <c r="VR366" s="92">
        <v>0</v>
      </c>
      <c r="VS366" s="92">
        <v>0</v>
      </c>
      <c r="VT366" s="92">
        <v>0</v>
      </c>
      <c r="VU366" s="92">
        <v>0</v>
      </c>
      <c r="VV366" s="92">
        <v>0</v>
      </c>
      <c r="VW366" s="92">
        <v>0</v>
      </c>
      <c r="VX366" s="92">
        <v>0</v>
      </c>
      <c r="VY366" s="92">
        <v>0</v>
      </c>
      <c r="VZ366" s="92">
        <v>0</v>
      </c>
      <c r="WA366" s="92">
        <v>0</v>
      </c>
      <c r="WB366" s="92">
        <v>0</v>
      </c>
      <c r="WC366" s="92">
        <v>0</v>
      </c>
    </row>
    <row r="367" spans="2:601" ht="13.5" customHeight="1">
      <c r="B367" s="851" t="s">
        <v>3015</v>
      </c>
      <c r="C367" s="92">
        <v>0</v>
      </c>
      <c r="D367" s="92">
        <v>242390.85200000001</v>
      </c>
      <c r="E367" s="92">
        <v>-881.08209199999999</v>
      </c>
      <c r="F367" s="92">
        <v>13454.7369</v>
      </c>
      <c r="G367" s="92">
        <v>0</v>
      </c>
      <c r="H367" s="92">
        <v>0</v>
      </c>
      <c r="I367" s="92">
        <v>0</v>
      </c>
      <c r="J367" s="92">
        <v>0</v>
      </c>
      <c r="K367" s="92">
        <v>0</v>
      </c>
      <c r="L367" s="92">
        <v>0</v>
      </c>
      <c r="M367" s="92">
        <v>0</v>
      </c>
      <c r="N367" s="92">
        <v>0</v>
      </c>
      <c r="O367" s="92">
        <v>0</v>
      </c>
      <c r="P367" s="92">
        <v>0</v>
      </c>
      <c r="Q367" s="92">
        <v>0</v>
      </c>
      <c r="R367" s="92">
        <v>0</v>
      </c>
      <c r="S367" s="92">
        <v>0</v>
      </c>
      <c r="T367" s="92">
        <v>0</v>
      </c>
      <c r="U367" s="92">
        <v>0</v>
      </c>
      <c r="V367" s="92">
        <v>0</v>
      </c>
      <c r="W367" s="92">
        <v>0</v>
      </c>
      <c r="X367" s="92">
        <v>0</v>
      </c>
      <c r="Y367" s="92">
        <v>0</v>
      </c>
      <c r="Z367" s="92">
        <v>0</v>
      </c>
      <c r="AA367" s="92">
        <v>0</v>
      </c>
      <c r="AB367" s="92">
        <v>0</v>
      </c>
      <c r="AC367" s="92">
        <v>0</v>
      </c>
      <c r="AD367" s="92">
        <v>0</v>
      </c>
      <c r="AE367" s="92">
        <v>0</v>
      </c>
      <c r="AF367" s="92">
        <v>0</v>
      </c>
      <c r="AG367" s="92">
        <v>0</v>
      </c>
      <c r="AH367" s="92">
        <v>0</v>
      </c>
      <c r="AI367" s="92">
        <v>0</v>
      </c>
      <c r="AJ367" s="92">
        <v>0</v>
      </c>
      <c r="AK367" s="92">
        <v>0</v>
      </c>
      <c r="AL367" s="92">
        <v>0</v>
      </c>
      <c r="AM367" s="92">
        <v>0</v>
      </c>
      <c r="AN367" s="92">
        <v>0</v>
      </c>
      <c r="AO367" s="92">
        <v>0</v>
      </c>
      <c r="AP367" s="92">
        <v>0</v>
      </c>
      <c r="AQ367" s="92">
        <v>0</v>
      </c>
      <c r="AR367" s="92">
        <v>0</v>
      </c>
      <c r="AS367" s="92">
        <v>0</v>
      </c>
      <c r="AT367" s="92">
        <v>0</v>
      </c>
      <c r="AU367" s="92">
        <v>0</v>
      </c>
      <c r="AV367" s="92">
        <v>0</v>
      </c>
      <c r="AW367" s="92">
        <v>0</v>
      </c>
      <c r="AX367" s="92">
        <v>0</v>
      </c>
      <c r="AY367" s="92">
        <v>0</v>
      </c>
      <c r="AZ367" s="92">
        <v>0</v>
      </c>
      <c r="BA367" s="92">
        <v>0</v>
      </c>
      <c r="BB367" s="92">
        <v>0</v>
      </c>
      <c r="BC367" s="92">
        <v>0</v>
      </c>
      <c r="BD367" s="92">
        <v>0</v>
      </c>
      <c r="BE367" s="92">
        <v>0</v>
      </c>
      <c r="BF367" s="92">
        <v>0</v>
      </c>
      <c r="BG367" s="92">
        <v>0</v>
      </c>
      <c r="BH367" s="92">
        <v>0</v>
      </c>
      <c r="BI367" s="92">
        <v>0</v>
      </c>
      <c r="BJ367" s="92">
        <v>0</v>
      </c>
      <c r="BK367" s="92">
        <v>0</v>
      </c>
      <c r="BL367" s="92">
        <v>0</v>
      </c>
      <c r="BM367" s="92">
        <v>0</v>
      </c>
      <c r="BN367" s="92">
        <v>0</v>
      </c>
      <c r="BO367" s="92">
        <v>0</v>
      </c>
      <c r="BP367" s="92">
        <v>1</v>
      </c>
      <c r="BQ367" s="92">
        <v>0</v>
      </c>
      <c r="BR367" s="92">
        <v>0</v>
      </c>
      <c r="BS367" s="92">
        <v>0</v>
      </c>
      <c r="BT367" s="92">
        <v>0</v>
      </c>
      <c r="BU367" s="92">
        <v>0</v>
      </c>
      <c r="BV367" s="92">
        <v>0</v>
      </c>
      <c r="BW367" s="92">
        <v>0</v>
      </c>
      <c r="BX367" s="92">
        <v>0</v>
      </c>
      <c r="BY367" s="92">
        <v>0</v>
      </c>
      <c r="BZ367" s="92">
        <v>0</v>
      </c>
      <c r="CA367" s="92">
        <v>0</v>
      </c>
      <c r="CB367" s="92">
        <v>0</v>
      </c>
      <c r="CC367" s="92">
        <v>0</v>
      </c>
      <c r="CD367" s="92">
        <v>0</v>
      </c>
      <c r="CE367" s="92">
        <v>0</v>
      </c>
      <c r="CF367" s="92">
        <v>0</v>
      </c>
      <c r="CG367" s="92">
        <v>0</v>
      </c>
      <c r="CH367" s="92">
        <v>0</v>
      </c>
      <c r="CI367" s="92">
        <v>0</v>
      </c>
      <c r="CJ367" s="92">
        <v>0</v>
      </c>
      <c r="CK367" s="92">
        <v>0</v>
      </c>
      <c r="CL367" s="92">
        <v>0</v>
      </c>
      <c r="CM367" s="92">
        <v>0</v>
      </c>
      <c r="CN367" s="92">
        <v>0</v>
      </c>
      <c r="CO367" s="92">
        <v>0</v>
      </c>
      <c r="CP367" s="92">
        <v>0</v>
      </c>
      <c r="CQ367" s="92">
        <v>0</v>
      </c>
      <c r="CR367" s="92">
        <v>0</v>
      </c>
      <c r="CS367" s="92">
        <v>0</v>
      </c>
      <c r="CT367" s="92">
        <v>0</v>
      </c>
      <c r="CU367" s="92">
        <v>0</v>
      </c>
      <c r="CV367" s="92">
        <v>0</v>
      </c>
      <c r="CW367" s="92">
        <v>0</v>
      </c>
      <c r="CX367" s="92">
        <v>0</v>
      </c>
      <c r="CY367" s="92">
        <v>0</v>
      </c>
      <c r="CZ367" s="92">
        <v>0</v>
      </c>
      <c r="DA367" s="92">
        <v>0</v>
      </c>
      <c r="DB367" s="92">
        <v>0</v>
      </c>
      <c r="DC367" s="92">
        <v>0</v>
      </c>
      <c r="DD367" s="92">
        <v>0</v>
      </c>
      <c r="DE367" s="92">
        <v>0</v>
      </c>
      <c r="DF367" s="92">
        <v>0</v>
      </c>
      <c r="DG367" s="92">
        <v>0</v>
      </c>
      <c r="DH367" s="92">
        <v>0</v>
      </c>
      <c r="DI367" s="92">
        <v>0</v>
      </c>
      <c r="DJ367" s="92">
        <v>0</v>
      </c>
      <c r="DK367" s="92">
        <v>0</v>
      </c>
      <c r="DL367" s="92">
        <v>0</v>
      </c>
      <c r="DM367" s="92">
        <v>0</v>
      </c>
      <c r="DN367" s="92">
        <v>0</v>
      </c>
      <c r="DO367" s="92">
        <v>0</v>
      </c>
      <c r="DP367" s="92">
        <v>0</v>
      </c>
      <c r="DQ367" s="92">
        <v>0</v>
      </c>
      <c r="DR367" s="92">
        <v>0</v>
      </c>
      <c r="DS367" s="92">
        <v>0</v>
      </c>
      <c r="DT367" s="92">
        <v>0</v>
      </c>
      <c r="DU367" s="92">
        <v>0</v>
      </c>
      <c r="DV367" s="92">
        <v>0</v>
      </c>
      <c r="DW367" s="92">
        <v>0</v>
      </c>
      <c r="DX367" s="92">
        <v>0</v>
      </c>
      <c r="DY367" s="92">
        <v>0</v>
      </c>
      <c r="DZ367" s="92">
        <v>242390.85200000001</v>
      </c>
      <c r="EA367" s="92">
        <v>0</v>
      </c>
      <c r="EB367" s="92">
        <v>0</v>
      </c>
      <c r="EC367" s="92">
        <v>0</v>
      </c>
      <c r="ED367" s="92">
        <v>0</v>
      </c>
      <c r="EE367" s="92">
        <v>0</v>
      </c>
      <c r="EF367" s="92">
        <v>0</v>
      </c>
      <c r="EG367" s="92">
        <v>0</v>
      </c>
      <c r="EH367" s="92">
        <v>0</v>
      </c>
      <c r="EI367" s="92">
        <v>0</v>
      </c>
      <c r="EJ367" s="92">
        <v>0</v>
      </c>
      <c r="EK367" s="92">
        <v>0</v>
      </c>
      <c r="EL367" s="92">
        <v>0</v>
      </c>
      <c r="EM367" s="92">
        <v>0</v>
      </c>
      <c r="EN367" s="92">
        <v>0</v>
      </c>
      <c r="EO367" s="92">
        <v>0</v>
      </c>
      <c r="EP367" s="92">
        <v>0</v>
      </c>
      <c r="EQ367" s="92">
        <v>0</v>
      </c>
      <c r="ER367" s="92">
        <v>0</v>
      </c>
      <c r="ES367" s="92">
        <v>0</v>
      </c>
      <c r="ET367" s="92">
        <v>0</v>
      </c>
      <c r="EU367" s="92">
        <v>0</v>
      </c>
      <c r="EV367" s="92">
        <v>0</v>
      </c>
      <c r="EW367" s="92">
        <v>0</v>
      </c>
      <c r="EX367" s="92">
        <v>0</v>
      </c>
      <c r="EY367" s="92">
        <v>0</v>
      </c>
      <c r="EZ367" s="92">
        <v>0</v>
      </c>
      <c r="FA367" s="92">
        <v>0</v>
      </c>
      <c r="FB367" s="92">
        <v>0</v>
      </c>
      <c r="FC367" s="92">
        <v>0</v>
      </c>
      <c r="FD367" s="92">
        <v>0</v>
      </c>
      <c r="FE367" s="92">
        <v>0</v>
      </c>
      <c r="FF367" s="92">
        <v>0</v>
      </c>
      <c r="FG367" s="92">
        <v>0</v>
      </c>
      <c r="FH367" s="92">
        <v>0</v>
      </c>
      <c r="FI367" s="92">
        <v>0</v>
      </c>
      <c r="FJ367" s="92">
        <v>0</v>
      </c>
      <c r="FK367" s="92">
        <v>0</v>
      </c>
      <c r="FL367" s="92">
        <v>0</v>
      </c>
      <c r="FM367" s="92">
        <v>0</v>
      </c>
      <c r="FN367" s="92">
        <v>0</v>
      </c>
      <c r="FO367" s="92">
        <v>0</v>
      </c>
      <c r="FP367" s="92">
        <v>0</v>
      </c>
      <c r="FQ367" s="92">
        <v>0</v>
      </c>
      <c r="FR367" s="92">
        <v>0</v>
      </c>
      <c r="FS367" s="92">
        <v>0</v>
      </c>
      <c r="FT367" s="92">
        <v>0</v>
      </c>
      <c r="FU367" s="92">
        <v>0</v>
      </c>
      <c r="FV367" s="92">
        <v>0</v>
      </c>
      <c r="FW367" s="92">
        <v>0</v>
      </c>
      <c r="FX367" s="92">
        <v>0</v>
      </c>
      <c r="FY367" s="92">
        <v>0</v>
      </c>
      <c r="FZ367" s="92">
        <v>0</v>
      </c>
      <c r="GA367" s="92">
        <v>0</v>
      </c>
      <c r="GB367" s="92">
        <v>0</v>
      </c>
      <c r="GC367" s="92">
        <v>0</v>
      </c>
      <c r="GD367" s="92">
        <v>0</v>
      </c>
      <c r="GE367" s="92">
        <v>0</v>
      </c>
      <c r="GF367" s="92">
        <v>0</v>
      </c>
      <c r="GG367" s="92">
        <v>0</v>
      </c>
      <c r="GH367" s="92">
        <v>0</v>
      </c>
      <c r="GI367" s="92">
        <v>0</v>
      </c>
      <c r="GJ367" s="92">
        <v>1</v>
      </c>
      <c r="GK367" s="92">
        <v>0</v>
      </c>
      <c r="GL367" s="92">
        <v>0</v>
      </c>
      <c r="GM367" s="92">
        <v>0</v>
      </c>
      <c r="GN367" s="92">
        <v>0</v>
      </c>
      <c r="GO367" s="92">
        <v>0</v>
      </c>
      <c r="GP367" s="92">
        <v>0</v>
      </c>
      <c r="GQ367" s="92">
        <v>0</v>
      </c>
      <c r="GR367" s="92">
        <v>0</v>
      </c>
      <c r="GS367" s="92">
        <v>0</v>
      </c>
      <c r="GT367" s="92">
        <v>0</v>
      </c>
      <c r="GU367" s="92">
        <v>0</v>
      </c>
      <c r="GV367" s="92">
        <v>0</v>
      </c>
      <c r="GW367" s="92">
        <v>0</v>
      </c>
      <c r="GX367" s="92">
        <v>0</v>
      </c>
      <c r="GY367" s="92">
        <v>0</v>
      </c>
      <c r="GZ367" s="92">
        <v>0</v>
      </c>
      <c r="HA367" s="92">
        <v>0</v>
      </c>
      <c r="HB367" s="92">
        <v>0</v>
      </c>
      <c r="HC367" s="92">
        <v>0</v>
      </c>
      <c r="HD367" s="92">
        <v>0</v>
      </c>
      <c r="HE367" s="92">
        <v>0</v>
      </c>
      <c r="HF367" s="92">
        <v>0</v>
      </c>
      <c r="HG367" s="92">
        <v>0</v>
      </c>
      <c r="HH367" s="92">
        <v>0</v>
      </c>
      <c r="HI367" s="92">
        <v>0</v>
      </c>
      <c r="HJ367" s="92">
        <v>0</v>
      </c>
      <c r="HK367" s="92">
        <v>0</v>
      </c>
      <c r="HL367" s="92">
        <v>0</v>
      </c>
      <c r="HM367" s="92">
        <v>0</v>
      </c>
      <c r="HN367" s="92">
        <v>0</v>
      </c>
      <c r="HO367" s="92">
        <v>0</v>
      </c>
      <c r="HP367" s="92">
        <v>0</v>
      </c>
      <c r="HQ367" s="92">
        <v>0</v>
      </c>
      <c r="HR367" s="92">
        <v>0</v>
      </c>
      <c r="HS367" s="92">
        <v>0</v>
      </c>
      <c r="HT367" s="92">
        <v>0</v>
      </c>
      <c r="HU367" s="92">
        <v>0</v>
      </c>
      <c r="HV367" s="92">
        <v>0</v>
      </c>
      <c r="HW367" s="92">
        <v>0</v>
      </c>
      <c r="HX367" s="92">
        <v>0</v>
      </c>
      <c r="HY367" s="92">
        <v>0</v>
      </c>
      <c r="HZ367" s="92">
        <v>0</v>
      </c>
      <c r="IA367" s="92">
        <v>0</v>
      </c>
      <c r="IB367" s="92">
        <v>0</v>
      </c>
      <c r="IC367" s="92">
        <v>0</v>
      </c>
      <c r="ID367" s="92">
        <v>0</v>
      </c>
      <c r="IE367" s="92">
        <v>0</v>
      </c>
      <c r="IF367" s="92">
        <v>0</v>
      </c>
      <c r="IG367" s="92">
        <v>0</v>
      </c>
      <c r="IH367" s="92">
        <v>0</v>
      </c>
      <c r="II367" s="92">
        <v>0</v>
      </c>
      <c r="IJ367" s="92">
        <v>0</v>
      </c>
      <c r="IK367" s="92">
        <v>0</v>
      </c>
      <c r="IL367" s="92">
        <v>0</v>
      </c>
      <c r="IM367" s="92">
        <v>0</v>
      </c>
      <c r="IN367" s="92">
        <v>0</v>
      </c>
      <c r="IO367" s="92">
        <v>0</v>
      </c>
      <c r="IP367" s="92">
        <v>0</v>
      </c>
      <c r="IQ367" s="92">
        <v>0</v>
      </c>
      <c r="IR367" s="92">
        <v>0</v>
      </c>
      <c r="IS367" s="92">
        <v>0</v>
      </c>
      <c r="IT367" s="92">
        <v>13454.7369</v>
      </c>
      <c r="IU367" s="92">
        <v>242390.85200000001</v>
      </c>
      <c r="IV367" s="92">
        <v>4520.62583</v>
      </c>
      <c r="IW367" s="92">
        <v>176.99843100000001</v>
      </c>
      <c r="IX367" s="92">
        <v>62.241367500000003</v>
      </c>
      <c r="IY367" s="92">
        <v>0</v>
      </c>
      <c r="IZ367" s="92">
        <v>1</v>
      </c>
      <c r="JA367" s="92">
        <v>0</v>
      </c>
      <c r="JB367" s="92">
        <v>-65484.899400000002</v>
      </c>
      <c r="JC367" s="92">
        <v>-3634.9642899999999</v>
      </c>
      <c r="JD367" s="92">
        <v>-881.08209199999999</v>
      </c>
      <c r="JE367" s="92">
        <v>-31.525744499999998</v>
      </c>
      <c r="JF367" s="92">
        <v>-1.7499447400000001</v>
      </c>
      <c r="JG367" s="92">
        <v>4.96049935E-2</v>
      </c>
      <c r="JH367" s="92">
        <v>0.893647847</v>
      </c>
      <c r="JI367" s="92">
        <v>18.015280000000001</v>
      </c>
      <c r="JJ367" s="92">
        <v>4047.6333500000001</v>
      </c>
      <c r="JK367" s="92">
        <v>0</v>
      </c>
      <c r="JL367" s="92">
        <v>0</v>
      </c>
      <c r="JM367" s="92">
        <v>0</v>
      </c>
      <c r="JN367" s="92">
        <v>0</v>
      </c>
      <c r="JO367" s="92">
        <v>0</v>
      </c>
      <c r="JP367" s="92">
        <v>0</v>
      </c>
      <c r="JQ367" s="92">
        <v>0</v>
      </c>
      <c r="JR367" s="92">
        <v>0</v>
      </c>
      <c r="JS367" s="92">
        <v>0</v>
      </c>
      <c r="JT367" s="92">
        <v>0</v>
      </c>
      <c r="JU367" s="92">
        <v>0</v>
      </c>
      <c r="JV367" s="92">
        <v>0</v>
      </c>
      <c r="JW367" s="92">
        <v>0</v>
      </c>
      <c r="JX367" s="92">
        <v>0</v>
      </c>
      <c r="JY367" s="92">
        <v>0</v>
      </c>
      <c r="JZ367" s="92">
        <v>0</v>
      </c>
      <c r="KA367" s="92">
        <v>0</v>
      </c>
      <c r="KB367" s="92">
        <v>0</v>
      </c>
      <c r="KC367" s="92">
        <v>0</v>
      </c>
      <c r="KD367" s="92">
        <v>0</v>
      </c>
      <c r="KE367" s="92">
        <v>0</v>
      </c>
      <c r="KF367" s="92">
        <v>0</v>
      </c>
      <c r="KG367" s="92">
        <v>0</v>
      </c>
      <c r="KH367" s="92">
        <v>0</v>
      </c>
      <c r="KI367" s="92">
        <v>0</v>
      </c>
      <c r="KJ367" s="92">
        <v>0</v>
      </c>
      <c r="KK367" s="92">
        <v>0</v>
      </c>
      <c r="KL367" s="92">
        <v>0</v>
      </c>
      <c r="KM367" s="92">
        <v>0</v>
      </c>
      <c r="KN367" s="92">
        <v>0</v>
      </c>
      <c r="KO367" s="92">
        <v>0</v>
      </c>
      <c r="KP367" s="92">
        <v>0</v>
      </c>
      <c r="KQ367" s="92">
        <v>0</v>
      </c>
      <c r="KR367" s="92">
        <v>0</v>
      </c>
      <c r="KS367" s="92">
        <v>0</v>
      </c>
      <c r="KT367" s="92">
        <v>0</v>
      </c>
      <c r="KU367" s="92">
        <v>0</v>
      </c>
      <c r="KV367" s="92">
        <v>0</v>
      </c>
      <c r="KW367" s="92">
        <v>0</v>
      </c>
      <c r="KX367" s="92">
        <v>0</v>
      </c>
      <c r="KY367" s="92">
        <v>0</v>
      </c>
      <c r="KZ367" s="92">
        <v>0</v>
      </c>
      <c r="LA367" s="92">
        <v>0</v>
      </c>
      <c r="LB367" s="92">
        <v>0</v>
      </c>
      <c r="LC367" s="92">
        <v>0</v>
      </c>
      <c r="LD367" s="92">
        <v>0</v>
      </c>
      <c r="LE367" s="92">
        <v>0</v>
      </c>
      <c r="LF367" s="92">
        <v>0</v>
      </c>
      <c r="LG367" s="92">
        <v>0</v>
      </c>
      <c r="LH367" s="92">
        <v>0</v>
      </c>
      <c r="LI367" s="92">
        <v>0</v>
      </c>
      <c r="LJ367" s="92">
        <v>0</v>
      </c>
      <c r="LK367" s="92">
        <v>0</v>
      </c>
      <c r="LL367" s="92">
        <v>0</v>
      </c>
      <c r="LM367" s="92">
        <v>0</v>
      </c>
      <c r="LN367" s="92">
        <v>0</v>
      </c>
      <c r="LO367" s="92">
        <v>0</v>
      </c>
      <c r="LP367" s="92">
        <v>0</v>
      </c>
      <c r="LQ367" s="92">
        <v>0</v>
      </c>
      <c r="LR367" s="92">
        <v>0</v>
      </c>
      <c r="LS367" s="92">
        <v>0</v>
      </c>
      <c r="LT367" s="92">
        <v>0</v>
      </c>
      <c r="LU367" s="92">
        <v>0</v>
      </c>
      <c r="LV367" s="92">
        <v>0</v>
      </c>
      <c r="LW367" s="92">
        <v>0</v>
      </c>
      <c r="LX367" s="92">
        <v>0</v>
      </c>
      <c r="LY367" s="92">
        <v>0</v>
      </c>
      <c r="LZ367" s="92">
        <v>0</v>
      </c>
      <c r="MA367" s="92">
        <v>0</v>
      </c>
      <c r="MB367" s="92">
        <v>0</v>
      </c>
      <c r="MC367" s="92">
        <v>0</v>
      </c>
      <c r="MD367" s="92">
        <v>0</v>
      </c>
      <c r="ME367" s="92">
        <v>0</v>
      </c>
      <c r="MF367" s="92">
        <v>0</v>
      </c>
      <c r="MG367" s="92">
        <v>0</v>
      </c>
      <c r="MH367" s="92">
        <v>0</v>
      </c>
      <c r="MI367" s="92">
        <v>0</v>
      </c>
      <c r="MJ367" s="92">
        <v>0</v>
      </c>
      <c r="MK367" s="92">
        <v>0</v>
      </c>
      <c r="ML367" s="92">
        <v>0</v>
      </c>
      <c r="MM367" s="92">
        <v>0</v>
      </c>
      <c r="MN367" s="92">
        <v>0</v>
      </c>
      <c r="MO367" s="92">
        <v>0</v>
      </c>
      <c r="MP367" s="92">
        <v>0</v>
      </c>
      <c r="MQ367" s="92">
        <v>0</v>
      </c>
      <c r="MR367" s="92">
        <v>0</v>
      </c>
      <c r="MS367" s="92">
        <v>0</v>
      </c>
      <c r="MT367" s="92">
        <v>0</v>
      </c>
      <c r="MU367" s="92">
        <v>0</v>
      </c>
      <c r="MV367" s="92">
        <v>0</v>
      </c>
      <c r="MW367" s="92">
        <v>0</v>
      </c>
      <c r="MX367" s="92">
        <v>0</v>
      </c>
      <c r="MY367" s="92">
        <v>0</v>
      </c>
      <c r="MZ367" s="92">
        <v>0</v>
      </c>
      <c r="NA367" s="92">
        <v>0</v>
      </c>
      <c r="NB367" s="92">
        <v>0</v>
      </c>
      <c r="NC367" s="92">
        <v>0</v>
      </c>
      <c r="ND367" s="92">
        <v>0</v>
      </c>
      <c r="NE367" s="92">
        <v>0</v>
      </c>
      <c r="NF367" s="92">
        <v>0</v>
      </c>
      <c r="NG367" s="92">
        <v>0</v>
      </c>
      <c r="NH367" s="92">
        <v>0</v>
      </c>
      <c r="NI367" s="92">
        <v>0</v>
      </c>
      <c r="NJ367" s="92">
        <v>0</v>
      </c>
      <c r="NK367" s="92">
        <v>0</v>
      </c>
      <c r="NL367" s="92">
        <v>0</v>
      </c>
      <c r="NM367" s="92">
        <v>0</v>
      </c>
      <c r="NN367" s="92">
        <v>0</v>
      </c>
      <c r="NO367" s="92">
        <v>0</v>
      </c>
      <c r="NP367" s="92">
        <v>0</v>
      </c>
      <c r="NQ367" s="92">
        <v>0</v>
      </c>
      <c r="NR367" s="92">
        <v>0</v>
      </c>
      <c r="NS367" s="92">
        <v>0</v>
      </c>
      <c r="NT367" s="92">
        <v>0</v>
      </c>
      <c r="NU367" s="92">
        <v>0</v>
      </c>
      <c r="NV367" s="92">
        <v>0</v>
      </c>
      <c r="NW367" s="92">
        <v>0</v>
      </c>
      <c r="NX367" s="92">
        <v>0</v>
      </c>
      <c r="NY367" s="92">
        <v>0</v>
      </c>
      <c r="NZ367" s="92">
        <v>0</v>
      </c>
      <c r="OA367" s="92">
        <v>0</v>
      </c>
      <c r="OB367" s="92">
        <v>0</v>
      </c>
      <c r="OC367" s="92">
        <v>0</v>
      </c>
      <c r="OD367" s="92">
        <v>0</v>
      </c>
      <c r="OE367" s="92">
        <v>0</v>
      </c>
      <c r="OF367" s="92">
        <v>0</v>
      </c>
      <c r="OG367" s="92">
        <v>0</v>
      </c>
      <c r="OH367" s="92">
        <v>0</v>
      </c>
      <c r="OI367" s="92">
        <v>0</v>
      </c>
      <c r="OJ367" s="92">
        <v>0</v>
      </c>
      <c r="OK367" s="92">
        <v>0</v>
      </c>
      <c r="OL367" s="92">
        <v>0</v>
      </c>
      <c r="OM367" s="92">
        <v>0</v>
      </c>
      <c r="ON367" s="92">
        <v>0</v>
      </c>
      <c r="OO367" s="92">
        <v>0</v>
      </c>
      <c r="OP367" s="92">
        <v>0</v>
      </c>
      <c r="OQ367" s="92">
        <v>0</v>
      </c>
      <c r="OR367" s="92">
        <v>0</v>
      </c>
      <c r="OS367" s="92">
        <v>0</v>
      </c>
      <c r="OT367" s="92">
        <v>0</v>
      </c>
      <c r="OU367" s="92">
        <v>0</v>
      </c>
      <c r="OV367" s="92">
        <v>0</v>
      </c>
      <c r="OW367" s="92">
        <v>0</v>
      </c>
      <c r="OX367" s="92">
        <v>0</v>
      </c>
      <c r="OY367" s="92">
        <v>0</v>
      </c>
      <c r="OZ367" s="92">
        <v>0</v>
      </c>
      <c r="PA367" s="92">
        <v>0</v>
      </c>
      <c r="PB367" s="92">
        <v>0</v>
      </c>
      <c r="PC367" s="92">
        <v>0</v>
      </c>
      <c r="PD367" s="92">
        <v>0</v>
      </c>
      <c r="PE367" s="92">
        <v>0</v>
      </c>
      <c r="PF367" s="92">
        <v>0</v>
      </c>
      <c r="PG367" s="92">
        <v>0</v>
      </c>
      <c r="PH367" s="92">
        <v>0</v>
      </c>
      <c r="PI367" s="92">
        <v>0</v>
      </c>
      <c r="PJ367" s="92">
        <v>0</v>
      </c>
      <c r="PK367" s="92">
        <v>0</v>
      </c>
      <c r="PL367" s="92">
        <v>0</v>
      </c>
      <c r="PM367" s="92">
        <v>0</v>
      </c>
      <c r="PN367" s="92">
        <v>0</v>
      </c>
      <c r="PO367" s="92">
        <v>0</v>
      </c>
      <c r="PP367" s="92">
        <v>0</v>
      </c>
      <c r="PQ367" s="92">
        <v>0</v>
      </c>
      <c r="PR367" s="92">
        <v>0</v>
      </c>
      <c r="PS367" s="92">
        <v>0</v>
      </c>
      <c r="PT367" s="92">
        <v>0</v>
      </c>
      <c r="PU367" s="92">
        <v>0</v>
      </c>
      <c r="PV367" s="92">
        <v>0</v>
      </c>
      <c r="PW367" s="92">
        <v>0</v>
      </c>
      <c r="PX367" s="92">
        <v>0</v>
      </c>
      <c r="PY367" s="92">
        <v>0</v>
      </c>
      <c r="PZ367" s="92">
        <v>0</v>
      </c>
      <c r="QA367" s="92">
        <v>0</v>
      </c>
      <c r="QB367" s="92">
        <v>0</v>
      </c>
      <c r="QC367" s="92">
        <v>0</v>
      </c>
      <c r="QD367" s="92">
        <v>0</v>
      </c>
      <c r="QE367" s="92">
        <v>0</v>
      </c>
      <c r="QF367" s="92">
        <v>0</v>
      </c>
      <c r="QG367" s="92">
        <v>0</v>
      </c>
      <c r="QH367" s="92">
        <v>0</v>
      </c>
      <c r="QI367" s="92">
        <v>0</v>
      </c>
      <c r="QJ367" s="92">
        <v>0</v>
      </c>
      <c r="QK367" s="92">
        <v>0</v>
      </c>
      <c r="QL367" s="92">
        <v>0</v>
      </c>
      <c r="QM367" s="92">
        <v>0</v>
      </c>
      <c r="QN367" s="92">
        <v>0</v>
      </c>
      <c r="QO367" s="92">
        <v>0</v>
      </c>
      <c r="QP367" s="92">
        <v>0</v>
      </c>
      <c r="QQ367" s="92">
        <v>0</v>
      </c>
      <c r="QR367" s="92">
        <v>0</v>
      </c>
      <c r="QS367" s="92">
        <v>0</v>
      </c>
      <c r="QT367" s="92">
        <v>0</v>
      </c>
      <c r="QU367" s="92">
        <v>0</v>
      </c>
      <c r="QV367" s="92">
        <v>0</v>
      </c>
      <c r="QW367" s="92">
        <v>0</v>
      </c>
      <c r="QX367" s="92">
        <v>0</v>
      </c>
      <c r="QY367" s="92">
        <v>0</v>
      </c>
      <c r="QZ367" s="92">
        <v>0</v>
      </c>
      <c r="RA367" s="92">
        <v>0</v>
      </c>
      <c r="RB367" s="92">
        <v>0</v>
      </c>
      <c r="RC367" s="92">
        <v>0</v>
      </c>
      <c r="RD367" s="92">
        <v>0</v>
      </c>
      <c r="RE367" s="92">
        <v>0</v>
      </c>
      <c r="RF367" s="92">
        <v>0</v>
      </c>
      <c r="RG367" s="92">
        <v>0</v>
      </c>
      <c r="RH367" s="92">
        <v>0</v>
      </c>
      <c r="RI367" s="92">
        <v>0</v>
      </c>
      <c r="RJ367" s="92">
        <v>0</v>
      </c>
      <c r="RK367" s="92">
        <v>0</v>
      </c>
      <c r="RL367" s="92">
        <v>0</v>
      </c>
      <c r="RM367" s="92">
        <v>0</v>
      </c>
      <c r="RN367" s="92">
        <v>0</v>
      </c>
      <c r="RO367" s="92">
        <v>0</v>
      </c>
      <c r="RP367" s="92">
        <v>0</v>
      </c>
      <c r="RQ367" s="92">
        <v>0</v>
      </c>
      <c r="RR367" s="92">
        <v>0</v>
      </c>
      <c r="RS367" s="92">
        <v>0</v>
      </c>
      <c r="RT367" s="92">
        <v>0</v>
      </c>
      <c r="RU367" s="92">
        <v>0</v>
      </c>
      <c r="RV367" s="92">
        <v>0</v>
      </c>
      <c r="RW367" s="92">
        <v>0</v>
      </c>
      <c r="RX367" s="92">
        <v>0</v>
      </c>
      <c r="RY367" s="92">
        <v>0</v>
      </c>
      <c r="RZ367" s="92">
        <v>0</v>
      </c>
      <c r="SA367" s="92">
        <v>0</v>
      </c>
      <c r="SB367" s="92">
        <v>0</v>
      </c>
      <c r="SC367" s="92">
        <v>0</v>
      </c>
      <c r="SD367" s="92">
        <v>0</v>
      </c>
      <c r="SE367" s="92">
        <v>0</v>
      </c>
      <c r="SF367" s="92">
        <v>0</v>
      </c>
      <c r="SG367" s="92">
        <v>0</v>
      </c>
      <c r="SH367" s="92">
        <v>0</v>
      </c>
      <c r="SI367" s="92">
        <v>0</v>
      </c>
      <c r="SJ367" s="92">
        <v>0</v>
      </c>
      <c r="SK367" s="92">
        <v>0</v>
      </c>
      <c r="SL367" s="92">
        <v>0</v>
      </c>
      <c r="SM367" s="92">
        <v>0</v>
      </c>
      <c r="SN367" s="92">
        <v>0</v>
      </c>
      <c r="SO367" s="92">
        <v>0</v>
      </c>
      <c r="SP367" s="92">
        <v>0</v>
      </c>
      <c r="SQ367" s="92">
        <v>0</v>
      </c>
      <c r="SR367" s="92">
        <v>0</v>
      </c>
      <c r="SS367" s="92">
        <v>0</v>
      </c>
      <c r="ST367" s="92">
        <v>0</v>
      </c>
      <c r="SU367" s="92">
        <v>0</v>
      </c>
      <c r="SV367" s="92">
        <v>0</v>
      </c>
      <c r="SW367" s="92">
        <v>0</v>
      </c>
      <c r="SX367" s="92">
        <v>0</v>
      </c>
      <c r="SY367" s="92">
        <v>0</v>
      </c>
      <c r="SZ367" s="92">
        <v>0</v>
      </c>
      <c r="TA367" s="92">
        <v>0</v>
      </c>
      <c r="TB367" s="92">
        <v>0</v>
      </c>
      <c r="TC367" s="92">
        <v>0</v>
      </c>
      <c r="TD367" s="92">
        <v>0</v>
      </c>
      <c r="TE367" s="92">
        <v>0</v>
      </c>
      <c r="TF367" s="92">
        <v>0</v>
      </c>
      <c r="TG367" s="92">
        <v>0</v>
      </c>
      <c r="TH367" s="92">
        <v>0</v>
      </c>
      <c r="TI367" s="92">
        <v>0</v>
      </c>
      <c r="TJ367" s="92">
        <v>0</v>
      </c>
      <c r="TK367" s="92">
        <v>0</v>
      </c>
      <c r="TL367" s="92">
        <v>0</v>
      </c>
      <c r="TM367" s="92">
        <v>0</v>
      </c>
      <c r="TN367" s="92">
        <v>0</v>
      </c>
      <c r="TO367" s="92">
        <v>0</v>
      </c>
      <c r="TP367" s="92">
        <v>0</v>
      </c>
      <c r="TQ367" s="92">
        <v>-1067870842.624</v>
      </c>
      <c r="TR367" s="92">
        <v>0</v>
      </c>
      <c r="TS367" s="92">
        <v>0</v>
      </c>
      <c r="TT367" s="92">
        <v>0</v>
      </c>
      <c r="TU367" s="92">
        <v>0</v>
      </c>
      <c r="TV367" s="92">
        <v>0</v>
      </c>
      <c r="TW367" s="92">
        <v>0</v>
      </c>
      <c r="TX367" s="92">
        <v>0</v>
      </c>
      <c r="TY367" s="92">
        <v>0</v>
      </c>
      <c r="TZ367" s="92">
        <v>0</v>
      </c>
      <c r="UA367" s="92">
        <v>0</v>
      </c>
      <c r="UB367" s="92">
        <v>0</v>
      </c>
      <c r="UC367" s="92">
        <v>0</v>
      </c>
      <c r="UD367" s="92">
        <v>0</v>
      </c>
      <c r="UE367" s="92">
        <v>0</v>
      </c>
      <c r="UF367" s="92">
        <v>0</v>
      </c>
      <c r="UG367" s="92">
        <v>0</v>
      </c>
      <c r="UH367" s="92">
        <v>0</v>
      </c>
      <c r="UI367" s="92">
        <v>0</v>
      </c>
      <c r="UJ367" s="92">
        <v>0</v>
      </c>
      <c r="UK367" s="92">
        <v>0</v>
      </c>
      <c r="UL367" s="92">
        <v>0</v>
      </c>
      <c r="UM367" s="92">
        <v>0</v>
      </c>
      <c r="UN367" s="92">
        <v>0</v>
      </c>
      <c r="UO367" s="92">
        <v>0</v>
      </c>
      <c r="UP367" s="92">
        <v>0</v>
      </c>
      <c r="UQ367" s="92">
        <v>0</v>
      </c>
      <c r="UR367" s="92">
        <v>0</v>
      </c>
      <c r="US367" s="92">
        <v>0</v>
      </c>
      <c r="UT367" s="92">
        <v>0</v>
      </c>
      <c r="UU367" s="92">
        <v>0</v>
      </c>
      <c r="UV367" s="92">
        <v>0</v>
      </c>
      <c r="UW367" s="92">
        <v>0</v>
      </c>
      <c r="UX367" s="92">
        <v>0</v>
      </c>
      <c r="UY367" s="92">
        <v>0</v>
      </c>
      <c r="UZ367" s="92">
        <v>0</v>
      </c>
      <c r="VA367" s="92">
        <v>0</v>
      </c>
      <c r="VB367" s="92">
        <v>0</v>
      </c>
      <c r="VC367" s="92">
        <v>0</v>
      </c>
      <c r="VD367" s="92">
        <v>0</v>
      </c>
      <c r="VE367" s="92">
        <v>0</v>
      </c>
      <c r="VF367" s="92">
        <v>0</v>
      </c>
      <c r="VG367" s="92">
        <v>0</v>
      </c>
      <c r="VH367" s="92">
        <v>0</v>
      </c>
      <c r="VI367" s="92">
        <v>0</v>
      </c>
      <c r="VJ367" s="92">
        <v>0</v>
      </c>
      <c r="VK367" s="92">
        <v>0</v>
      </c>
      <c r="VL367" s="92">
        <v>0</v>
      </c>
      <c r="VM367" s="92">
        <v>0</v>
      </c>
      <c r="VN367" s="92">
        <v>0</v>
      </c>
      <c r="VO367" s="92">
        <v>0</v>
      </c>
      <c r="VP367" s="92">
        <v>0</v>
      </c>
      <c r="VQ367" s="92">
        <v>0</v>
      </c>
      <c r="VR367" s="92">
        <v>0</v>
      </c>
      <c r="VS367" s="92">
        <v>0</v>
      </c>
      <c r="VT367" s="92">
        <v>0</v>
      </c>
      <c r="VU367" s="92">
        <v>0</v>
      </c>
      <c r="VV367" s="92">
        <v>0</v>
      </c>
      <c r="VW367" s="92">
        <v>0</v>
      </c>
      <c r="VX367" s="92">
        <v>0</v>
      </c>
      <c r="VY367" s="92">
        <v>0</v>
      </c>
      <c r="VZ367" s="92">
        <v>0</v>
      </c>
      <c r="WA367" s="92">
        <v>0</v>
      </c>
      <c r="WB367" s="92">
        <v>0</v>
      </c>
      <c r="WC367" s="92">
        <v>0</v>
      </c>
    </row>
    <row r="368" spans="2:601" ht="13.5" customHeight="1">
      <c r="B368" s="851" t="s">
        <v>3016</v>
      </c>
      <c r="C368" s="92">
        <v>0</v>
      </c>
      <c r="D368" s="92">
        <v>235119.12700000001</v>
      </c>
      <c r="E368" s="92">
        <v>-740.61229600000001</v>
      </c>
      <c r="F368" s="92">
        <v>13051.094800000001</v>
      </c>
      <c r="G368" s="92">
        <v>0</v>
      </c>
      <c r="H368" s="92">
        <v>0</v>
      </c>
      <c r="I368" s="92">
        <v>0</v>
      </c>
      <c r="J368" s="92">
        <v>0</v>
      </c>
      <c r="K368" s="92">
        <v>0</v>
      </c>
      <c r="L368" s="92">
        <v>0</v>
      </c>
      <c r="M368" s="92">
        <v>0</v>
      </c>
      <c r="N368" s="92">
        <v>0</v>
      </c>
      <c r="O368" s="92">
        <v>0</v>
      </c>
      <c r="P368" s="92">
        <v>0</v>
      </c>
      <c r="Q368" s="92">
        <v>0</v>
      </c>
      <c r="R368" s="92">
        <v>0</v>
      </c>
      <c r="S368" s="92">
        <v>0</v>
      </c>
      <c r="T368" s="92">
        <v>0</v>
      </c>
      <c r="U368" s="92">
        <v>0</v>
      </c>
      <c r="V368" s="92">
        <v>0</v>
      </c>
      <c r="W368" s="92">
        <v>0</v>
      </c>
      <c r="X368" s="92">
        <v>0</v>
      </c>
      <c r="Y368" s="92">
        <v>0</v>
      </c>
      <c r="Z368" s="92">
        <v>0</v>
      </c>
      <c r="AA368" s="92">
        <v>0</v>
      </c>
      <c r="AB368" s="92">
        <v>0</v>
      </c>
      <c r="AC368" s="92">
        <v>0</v>
      </c>
      <c r="AD368" s="92">
        <v>0</v>
      </c>
      <c r="AE368" s="92">
        <v>0</v>
      </c>
      <c r="AF368" s="92">
        <v>0</v>
      </c>
      <c r="AG368" s="92">
        <v>0</v>
      </c>
      <c r="AH368" s="92">
        <v>0</v>
      </c>
      <c r="AI368" s="92">
        <v>0</v>
      </c>
      <c r="AJ368" s="92">
        <v>0</v>
      </c>
      <c r="AK368" s="92">
        <v>0</v>
      </c>
      <c r="AL368" s="92">
        <v>0</v>
      </c>
      <c r="AM368" s="92">
        <v>0</v>
      </c>
      <c r="AN368" s="92">
        <v>0</v>
      </c>
      <c r="AO368" s="92">
        <v>0</v>
      </c>
      <c r="AP368" s="92">
        <v>0</v>
      </c>
      <c r="AQ368" s="92">
        <v>0</v>
      </c>
      <c r="AR368" s="92">
        <v>0</v>
      </c>
      <c r="AS368" s="92">
        <v>0</v>
      </c>
      <c r="AT368" s="92">
        <v>0</v>
      </c>
      <c r="AU368" s="92">
        <v>0</v>
      </c>
      <c r="AV368" s="92">
        <v>0</v>
      </c>
      <c r="AW368" s="92">
        <v>0</v>
      </c>
      <c r="AX368" s="92">
        <v>0</v>
      </c>
      <c r="AY368" s="92">
        <v>0</v>
      </c>
      <c r="AZ368" s="92">
        <v>0</v>
      </c>
      <c r="BA368" s="92">
        <v>0</v>
      </c>
      <c r="BB368" s="92">
        <v>0</v>
      </c>
      <c r="BC368" s="92">
        <v>0</v>
      </c>
      <c r="BD368" s="92">
        <v>0</v>
      </c>
      <c r="BE368" s="92">
        <v>0</v>
      </c>
      <c r="BF368" s="92">
        <v>0</v>
      </c>
      <c r="BG368" s="92">
        <v>0</v>
      </c>
      <c r="BH368" s="92">
        <v>0</v>
      </c>
      <c r="BI368" s="92">
        <v>0</v>
      </c>
      <c r="BJ368" s="92">
        <v>0</v>
      </c>
      <c r="BK368" s="92">
        <v>0</v>
      </c>
      <c r="BL368" s="92">
        <v>0</v>
      </c>
      <c r="BM368" s="92">
        <v>0</v>
      </c>
      <c r="BN368" s="92">
        <v>0</v>
      </c>
      <c r="BO368" s="92">
        <v>0</v>
      </c>
      <c r="BP368" s="92">
        <v>1</v>
      </c>
      <c r="BQ368" s="92">
        <v>0</v>
      </c>
      <c r="BR368" s="92">
        <v>0</v>
      </c>
      <c r="BS368" s="92">
        <v>0</v>
      </c>
      <c r="BT368" s="92">
        <v>0</v>
      </c>
      <c r="BU368" s="92">
        <v>0</v>
      </c>
      <c r="BV368" s="92">
        <v>0</v>
      </c>
      <c r="BW368" s="92">
        <v>0</v>
      </c>
      <c r="BX368" s="92">
        <v>0</v>
      </c>
      <c r="BY368" s="92">
        <v>0</v>
      </c>
      <c r="BZ368" s="92">
        <v>0</v>
      </c>
      <c r="CA368" s="92">
        <v>0</v>
      </c>
      <c r="CB368" s="92">
        <v>0</v>
      </c>
      <c r="CC368" s="92">
        <v>0</v>
      </c>
      <c r="CD368" s="92">
        <v>0</v>
      </c>
      <c r="CE368" s="92">
        <v>0</v>
      </c>
      <c r="CF368" s="92">
        <v>0</v>
      </c>
      <c r="CG368" s="92">
        <v>0</v>
      </c>
      <c r="CH368" s="92">
        <v>0</v>
      </c>
      <c r="CI368" s="92">
        <v>0</v>
      </c>
      <c r="CJ368" s="92">
        <v>0</v>
      </c>
      <c r="CK368" s="92">
        <v>0</v>
      </c>
      <c r="CL368" s="92">
        <v>0</v>
      </c>
      <c r="CM368" s="92">
        <v>0</v>
      </c>
      <c r="CN368" s="92">
        <v>0</v>
      </c>
      <c r="CO368" s="92">
        <v>0</v>
      </c>
      <c r="CP368" s="92">
        <v>0</v>
      </c>
      <c r="CQ368" s="92">
        <v>0</v>
      </c>
      <c r="CR368" s="92">
        <v>0</v>
      </c>
      <c r="CS368" s="92">
        <v>0</v>
      </c>
      <c r="CT368" s="92">
        <v>0</v>
      </c>
      <c r="CU368" s="92">
        <v>0</v>
      </c>
      <c r="CV368" s="92">
        <v>0</v>
      </c>
      <c r="CW368" s="92">
        <v>0</v>
      </c>
      <c r="CX368" s="92">
        <v>0</v>
      </c>
      <c r="CY368" s="92">
        <v>0</v>
      </c>
      <c r="CZ368" s="92">
        <v>0</v>
      </c>
      <c r="DA368" s="92">
        <v>0</v>
      </c>
      <c r="DB368" s="92">
        <v>0</v>
      </c>
      <c r="DC368" s="92">
        <v>0</v>
      </c>
      <c r="DD368" s="92">
        <v>0</v>
      </c>
      <c r="DE368" s="92">
        <v>0</v>
      </c>
      <c r="DF368" s="92">
        <v>0</v>
      </c>
      <c r="DG368" s="92">
        <v>0</v>
      </c>
      <c r="DH368" s="92">
        <v>0</v>
      </c>
      <c r="DI368" s="92">
        <v>0</v>
      </c>
      <c r="DJ368" s="92">
        <v>0</v>
      </c>
      <c r="DK368" s="92">
        <v>0</v>
      </c>
      <c r="DL368" s="92">
        <v>0</v>
      </c>
      <c r="DM368" s="92">
        <v>0</v>
      </c>
      <c r="DN368" s="92">
        <v>0</v>
      </c>
      <c r="DO368" s="92">
        <v>0</v>
      </c>
      <c r="DP368" s="92">
        <v>0</v>
      </c>
      <c r="DQ368" s="92">
        <v>0</v>
      </c>
      <c r="DR368" s="92">
        <v>0</v>
      </c>
      <c r="DS368" s="92">
        <v>0</v>
      </c>
      <c r="DT368" s="92">
        <v>0</v>
      </c>
      <c r="DU368" s="92">
        <v>0</v>
      </c>
      <c r="DV368" s="92">
        <v>0</v>
      </c>
      <c r="DW368" s="92">
        <v>0</v>
      </c>
      <c r="DX368" s="92">
        <v>0</v>
      </c>
      <c r="DY368" s="92">
        <v>0</v>
      </c>
      <c r="DZ368" s="92">
        <v>235119.12700000001</v>
      </c>
      <c r="EA368" s="92">
        <v>0</v>
      </c>
      <c r="EB368" s="92">
        <v>0</v>
      </c>
      <c r="EC368" s="92">
        <v>0</v>
      </c>
      <c r="ED368" s="92">
        <v>0</v>
      </c>
      <c r="EE368" s="92">
        <v>0</v>
      </c>
      <c r="EF368" s="92">
        <v>0</v>
      </c>
      <c r="EG368" s="92">
        <v>0</v>
      </c>
      <c r="EH368" s="92">
        <v>0</v>
      </c>
      <c r="EI368" s="92">
        <v>0</v>
      </c>
      <c r="EJ368" s="92">
        <v>0</v>
      </c>
      <c r="EK368" s="92">
        <v>0</v>
      </c>
      <c r="EL368" s="92">
        <v>0</v>
      </c>
      <c r="EM368" s="92">
        <v>0</v>
      </c>
      <c r="EN368" s="92">
        <v>0</v>
      </c>
      <c r="EO368" s="92">
        <v>0</v>
      </c>
      <c r="EP368" s="92">
        <v>0</v>
      </c>
      <c r="EQ368" s="92">
        <v>0</v>
      </c>
      <c r="ER368" s="92">
        <v>0</v>
      </c>
      <c r="ES368" s="92">
        <v>0</v>
      </c>
      <c r="ET368" s="92">
        <v>0</v>
      </c>
      <c r="EU368" s="92">
        <v>0</v>
      </c>
      <c r="EV368" s="92">
        <v>0</v>
      </c>
      <c r="EW368" s="92">
        <v>0</v>
      </c>
      <c r="EX368" s="92">
        <v>0</v>
      </c>
      <c r="EY368" s="92">
        <v>0</v>
      </c>
      <c r="EZ368" s="92">
        <v>0</v>
      </c>
      <c r="FA368" s="92">
        <v>0</v>
      </c>
      <c r="FB368" s="92">
        <v>0</v>
      </c>
      <c r="FC368" s="92">
        <v>0</v>
      </c>
      <c r="FD368" s="92">
        <v>0</v>
      </c>
      <c r="FE368" s="92">
        <v>0</v>
      </c>
      <c r="FF368" s="92">
        <v>0</v>
      </c>
      <c r="FG368" s="92">
        <v>0</v>
      </c>
      <c r="FH368" s="92">
        <v>0</v>
      </c>
      <c r="FI368" s="92">
        <v>0</v>
      </c>
      <c r="FJ368" s="92">
        <v>0</v>
      </c>
      <c r="FK368" s="92">
        <v>0</v>
      </c>
      <c r="FL368" s="92">
        <v>0</v>
      </c>
      <c r="FM368" s="92">
        <v>0</v>
      </c>
      <c r="FN368" s="92">
        <v>0</v>
      </c>
      <c r="FO368" s="92">
        <v>0</v>
      </c>
      <c r="FP368" s="92">
        <v>0</v>
      </c>
      <c r="FQ368" s="92">
        <v>0</v>
      </c>
      <c r="FR368" s="92">
        <v>0</v>
      </c>
      <c r="FS368" s="92">
        <v>0</v>
      </c>
      <c r="FT368" s="92">
        <v>0</v>
      </c>
      <c r="FU368" s="92">
        <v>0</v>
      </c>
      <c r="FV368" s="92">
        <v>0</v>
      </c>
      <c r="FW368" s="92">
        <v>0</v>
      </c>
      <c r="FX368" s="92">
        <v>0</v>
      </c>
      <c r="FY368" s="92">
        <v>0</v>
      </c>
      <c r="FZ368" s="92">
        <v>0</v>
      </c>
      <c r="GA368" s="92">
        <v>0</v>
      </c>
      <c r="GB368" s="92">
        <v>0</v>
      </c>
      <c r="GC368" s="92">
        <v>0</v>
      </c>
      <c r="GD368" s="92">
        <v>0</v>
      </c>
      <c r="GE368" s="92">
        <v>0</v>
      </c>
      <c r="GF368" s="92">
        <v>0</v>
      </c>
      <c r="GG368" s="92">
        <v>0</v>
      </c>
      <c r="GH368" s="92">
        <v>0</v>
      </c>
      <c r="GI368" s="92">
        <v>0</v>
      </c>
      <c r="GJ368" s="92">
        <v>1</v>
      </c>
      <c r="GK368" s="92">
        <v>0</v>
      </c>
      <c r="GL368" s="92">
        <v>0</v>
      </c>
      <c r="GM368" s="92">
        <v>0</v>
      </c>
      <c r="GN368" s="92">
        <v>0</v>
      </c>
      <c r="GO368" s="92">
        <v>0</v>
      </c>
      <c r="GP368" s="92">
        <v>0</v>
      </c>
      <c r="GQ368" s="92">
        <v>0</v>
      </c>
      <c r="GR368" s="92">
        <v>0</v>
      </c>
      <c r="GS368" s="92">
        <v>0</v>
      </c>
      <c r="GT368" s="92">
        <v>0</v>
      </c>
      <c r="GU368" s="92">
        <v>0</v>
      </c>
      <c r="GV368" s="92">
        <v>0</v>
      </c>
      <c r="GW368" s="92">
        <v>0</v>
      </c>
      <c r="GX368" s="92">
        <v>0</v>
      </c>
      <c r="GY368" s="92">
        <v>0</v>
      </c>
      <c r="GZ368" s="92">
        <v>0</v>
      </c>
      <c r="HA368" s="92">
        <v>0</v>
      </c>
      <c r="HB368" s="92">
        <v>0</v>
      </c>
      <c r="HC368" s="92">
        <v>0</v>
      </c>
      <c r="HD368" s="92">
        <v>0</v>
      </c>
      <c r="HE368" s="92">
        <v>0</v>
      </c>
      <c r="HF368" s="92">
        <v>0</v>
      </c>
      <c r="HG368" s="92">
        <v>0</v>
      </c>
      <c r="HH368" s="92">
        <v>0</v>
      </c>
      <c r="HI368" s="92">
        <v>0</v>
      </c>
      <c r="HJ368" s="92">
        <v>0</v>
      </c>
      <c r="HK368" s="92">
        <v>0</v>
      </c>
      <c r="HL368" s="92">
        <v>0</v>
      </c>
      <c r="HM368" s="92">
        <v>0</v>
      </c>
      <c r="HN368" s="92">
        <v>0</v>
      </c>
      <c r="HO368" s="92">
        <v>0</v>
      </c>
      <c r="HP368" s="92">
        <v>0</v>
      </c>
      <c r="HQ368" s="92">
        <v>0</v>
      </c>
      <c r="HR368" s="92">
        <v>0</v>
      </c>
      <c r="HS368" s="92">
        <v>0</v>
      </c>
      <c r="HT368" s="92">
        <v>0</v>
      </c>
      <c r="HU368" s="92">
        <v>0</v>
      </c>
      <c r="HV368" s="92">
        <v>0</v>
      </c>
      <c r="HW368" s="92">
        <v>0</v>
      </c>
      <c r="HX368" s="92">
        <v>0</v>
      </c>
      <c r="HY368" s="92">
        <v>0</v>
      </c>
      <c r="HZ368" s="92">
        <v>0</v>
      </c>
      <c r="IA368" s="92">
        <v>0</v>
      </c>
      <c r="IB368" s="92">
        <v>0</v>
      </c>
      <c r="IC368" s="92">
        <v>0</v>
      </c>
      <c r="ID368" s="92">
        <v>0</v>
      </c>
      <c r="IE368" s="92">
        <v>0</v>
      </c>
      <c r="IF368" s="92">
        <v>0</v>
      </c>
      <c r="IG368" s="92">
        <v>0</v>
      </c>
      <c r="IH368" s="92">
        <v>0</v>
      </c>
      <c r="II368" s="92">
        <v>0</v>
      </c>
      <c r="IJ368" s="92">
        <v>0</v>
      </c>
      <c r="IK368" s="92">
        <v>0</v>
      </c>
      <c r="IL368" s="92">
        <v>0</v>
      </c>
      <c r="IM368" s="92">
        <v>0</v>
      </c>
      <c r="IN368" s="92">
        <v>0</v>
      </c>
      <c r="IO368" s="92">
        <v>0</v>
      </c>
      <c r="IP368" s="92">
        <v>0</v>
      </c>
      <c r="IQ368" s="92">
        <v>0</v>
      </c>
      <c r="IR368" s="92">
        <v>0</v>
      </c>
      <c r="IS368" s="92">
        <v>0</v>
      </c>
      <c r="IT368" s="92">
        <v>13051.094800000001</v>
      </c>
      <c r="IU368" s="92">
        <v>235119.12700000001</v>
      </c>
      <c r="IV368" s="92">
        <v>124111.732</v>
      </c>
      <c r="IW368" s="92">
        <v>277.03751899999997</v>
      </c>
      <c r="IX368" s="92">
        <v>60.5413675</v>
      </c>
      <c r="IY368" s="92">
        <v>1</v>
      </c>
      <c r="IZ368" s="92">
        <v>0</v>
      </c>
      <c r="JA368" s="92">
        <v>0</v>
      </c>
      <c r="JB368" s="92">
        <v>-56747.139499999997</v>
      </c>
      <c r="JC368" s="92">
        <v>-3149.9449100000002</v>
      </c>
      <c r="JD368" s="92">
        <v>-740.61229600000001</v>
      </c>
      <c r="JE368" s="92">
        <v>-15.2740832</v>
      </c>
      <c r="JF368" s="92">
        <v>-0.84784045500000005</v>
      </c>
      <c r="JG368" s="92">
        <v>1.7526002000000001E-3</v>
      </c>
      <c r="JH368" s="92">
        <v>3.1573583400000001E-2</v>
      </c>
      <c r="JI368" s="92">
        <v>18.015280000000001</v>
      </c>
      <c r="JJ368" s="92">
        <v>3926.20435</v>
      </c>
      <c r="JK368" s="92">
        <v>0</v>
      </c>
      <c r="JL368" s="92">
        <v>0</v>
      </c>
      <c r="JM368" s="92">
        <v>0</v>
      </c>
      <c r="JN368" s="92">
        <v>0</v>
      </c>
      <c r="JO368" s="92">
        <v>0</v>
      </c>
      <c r="JP368" s="92">
        <v>0</v>
      </c>
      <c r="JQ368" s="92">
        <v>0</v>
      </c>
      <c r="JR368" s="92">
        <v>0</v>
      </c>
      <c r="JS368" s="92">
        <v>0</v>
      </c>
      <c r="JT368" s="92">
        <v>0</v>
      </c>
      <c r="JU368" s="92">
        <v>0</v>
      </c>
      <c r="JV368" s="92">
        <v>0</v>
      </c>
      <c r="JW368" s="92">
        <v>0</v>
      </c>
      <c r="JX368" s="92">
        <v>0</v>
      </c>
      <c r="JY368" s="92">
        <v>0</v>
      </c>
      <c r="JZ368" s="92">
        <v>0</v>
      </c>
      <c r="KA368" s="92">
        <v>0</v>
      </c>
      <c r="KB368" s="92">
        <v>0</v>
      </c>
      <c r="KC368" s="92">
        <v>0</v>
      </c>
      <c r="KD368" s="92">
        <v>0</v>
      </c>
      <c r="KE368" s="92">
        <v>0</v>
      </c>
      <c r="KF368" s="92">
        <v>0</v>
      </c>
      <c r="KG368" s="92">
        <v>0</v>
      </c>
      <c r="KH368" s="92">
        <v>0</v>
      </c>
      <c r="KI368" s="92">
        <v>0</v>
      </c>
      <c r="KJ368" s="92">
        <v>0</v>
      </c>
      <c r="KK368" s="92">
        <v>0</v>
      </c>
      <c r="KL368" s="92">
        <v>0</v>
      </c>
      <c r="KM368" s="92">
        <v>0</v>
      </c>
      <c r="KN368" s="92">
        <v>0</v>
      </c>
      <c r="KO368" s="92">
        <v>0</v>
      </c>
      <c r="KP368" s="92">
        <v>0</v>
      </c>
      <c r="KQ368" s="92">
        <v>0</v>
      </c>
      <c r="KR368" s="92">
        <v>0</v>
      </c>
      <c r="KS368" s="92">
        <v>0</v>
      </c>
      <c r="KT368" s="92">
        <v>0</v>
      </c>
      <c r="KU368" s="92">
        <v>0</v>
      </c>
      <c r="KV368" s="92">
        <v>0</v>
      </c>
      <c r="KW368" s="92">
        <v>0</v>
      </c>
      <c r="KX368" s="92">
        <v>0</v>
      </c>
      <c r="KY368" s="92">
        <v>0</v>
      </c>
      <c r="KZ368" s="92">
        <v>0</v>
      </c>
      <c r="LA368" s="92">
        <v>0</v>
      </c>
      <c r="LB368" s="92">
        <v>0</v>
      </c>
      <c r="LC368" s="92">
        <v>0</v>
      </c>
      <c r="LD368" s="92">
        <v>0</v>
      </c>
      <c r="LE368" s="92">
        <v>0</v>
      </c>
      <c r="LF368" s="92">
        <v>0</v>
      </c>
      <c r="LG368" s="92">
        <v>0</v>
      </c>
      <c r="LH368" s="92">
        <v>0</v>
      </c>
      <c r="LI368" s="92">
        <v>0</v>
      </c>
      <c r="LJ368" s="92">
        <v>0</v>
      </c>
      <c r="LK368" s="92">
        <v>0</v>
      </c>
      <c r="LL368" s="92">
        <v>0</v>
      </c>
      <c r="LM368" s="92">
        <v>0</v>
      </c>
      <c r="LN368" s="92">
        <v>0</v>
      </c>
      <c r="LO368" s="92">
        <v>0</v>
      </c>
      <c r="LP368" s="92">
        <v>0</v>
      </c>
      <c r="LQ368" s="92">
        <v>0</v>
      </c>
      <c r="LR368" s="92">
        <v>0</v>
      </c>
      <c r="LS368" s="92">
        <v>0</v>
      </c>
      <c r="LT368" s="92">
        <v>0</v>
      </c>
      <c r="LU368" s="92">
        <v>0</v>
      </c>
      <c r="LV368" s="92">
        <v>0</v>
      </c>
      <c r="LW368" s="92">
        <v>0</v>
      </c>
      <c r="LX368" s="92">
        <v>0</v>
      </c>
      <c r="LY368" s="92">
        <v>0</v>
      </c>
      <c r="LZ368" s="92">
        <v>0</v>
      </c>
      <c r="MA368" s="92">
        <v>0</v>
      </c>
      <c r="MB368" s="92">
        <v>0</v>
      </c>
      <c r="MC368" s="92">
        <v>0</v>
      </c>
      <c r="MD368" s="92">
        <v>0</v>
      </c>
      <c r="ME368" s="92">
        <v>0</v>
      </c>
      <c r="MF368" s="92">
        <v>0</v>
      </c>
      <c r="MG368" s="92">
        <v>0</v>
      </c>
      <c r="MH368" s="92">
        <v>0</v>
      </c>
      <c r="MI368" s="92">
        <v>0</v>
      </c>
      <c r="MJ368" s="92">
        <v>0</v>
      </c>
      <c r="MK368" s="92">
        <v>0</v>
      </c>
      <c r="ML368" s="92">
        <v>0</v>
      </c>
      <c r="MM368" s="92">
        <v>0</v>
      </c>
      <c r="MN368" s="92">
        <v>0</v>
      </c>
      <c r="MO368" s="92">
        <v>0</v>
      </c>
      <c r="MP368" s="92">
        <v>0</v>
      </c>
      <c r="MQ368" s="92">
        <v>0</v>
      </c>
      <c r="MR368" s="92">
        <v>0</v>
      </c>
      <c r="MS368" s="92">
        <v>0</v>
      </c>
      <c r="MT368" s="92">
        <v>0</v>
      </c>
      <c r="MU368" s="92">
        <v>0</v>
      </c>
      <c r="MV368" s="92">
        <v>0</v>
      </c>
      <c r="MW368" s="92">
        <v>0</v>
      </c>
      <c r="MX368" s="92">
        <v>0</v>
      </c>
      <c r="MY368" s="92">
        <v>0</v>
      </c>
      <c r="MZ368" s="92">
        <v>0</v>
      </c>
      <c r="NA368" s="92">
        <v>0</v>
      </c>
      <c r="NB368" s="92">
        <v>0</v>
      </c>
      <c r="NC368" s="92">
        <v>0</v>
      </c>
      <c r="ND368" s="92">
        <v>0</v>
      </c>
      <c r="NE368" s="92">
        <v>0</v>
      </c>
      <c r="NF368" s="92">
        <v>0</v>
      </c>
      <c r="NG368" s="92">
        <v>0</v>
      </c>
      <c r="NH368" s="92">
        <v>0</v>
      </c>
      <c r="NI368" s="92">
        <v>0</v>
      </c>
      <c r="NJ368" s="92">
        <v>0</v>
      </c>
      <c r="NK368" s="92">
        <v>0</v>
      </c>
      <c r="NL368" s="92">
        <v>0</v>
      </c>
      <c r="NM368" s="92">
        <v>0</v>
      </c>
      <c r="NN368" s="92">
        <v>0</v>
      </c>
      <c r="NO368" s="92">
        <v>0</v>
      </c>
      <c r="NP368" s="92">
        <v>0</v>
      </c>
      <c r="NQ368" s="92">
        <v>0</v>
      </c>
      <c r="NR368" s="92">
        <v>0</v>
      </c>
      <c r="NS368" s="92">
        <v>0</v>
      </c>
      <c r="NT368" s="92">
        <v>0</v>
      </c>
      <c r="NU368" s="92">
        <v>0</v>
      </c>
      <c r="NV368" s="92">
        <v>0</v>
      </c>
      <c r="NW368" s="92">
        <v>0</v>
      </c>
      <c r="NX368" s="92">
        <v>0</v>
      </c>
      <c r="NY368" s="92">
        <v>0</v>
      </c>
      <c r="NZ368" s="92">
        <v>0</v>
      </c>
      <c r="OA368" s="92">
        <v>0</v>
      </c>
      <c r="OB368" s="92">
        <v>0</v>
      </c>
      <c r="OC368" s="92">
        <v>0</v>
      </c>
      <c r="OD368" s="92">
        <v>0</v>
      </c>
      <c r="OE368" s="92">
        <v>0</v>
      </c>
      <c r="OF368" s="92">
        <v>0</v>
      </c>
      <c r="OG368" s="92">
        <v>0</v>
      </c>
      <c r="OH368" s="92">
        <v>0</v>
      </c>
      <c r="OI368" s="92">
        <v>0</v>
      </c>
      <c r="OJ368" s="92">
        <v>0</v>
      </c>
      <c r="OK368" s="92">
        <v>0</v>
      </c>
      <c r="OL368" s="92">
        <v>0</v>
      </c>
      <c r="OM368" s="92">
        <v>0</v>
      </c>
      <c r="ON368" s="92">
        <v>0</v>
      </c>
      <c r="OO368" s="92">
        <v>0</v>
      </c>
      <c r="OP368" s="92">
        <v>0</v>
      </c>
      <c r="OQ368" s="92">
        <v>0</v>
      </c>
      <c r="OR368" s="92">
        <v>0</v>
      </c>
      <c r="OS368" s="92">
        <v>0</v>
      </c>
      <c r="OT368" s="92">
        <v>0</v>
      </c>
      <c r="OU368" s="92">
        <v>0</v>
      </c>
      <c r="OV368" s="92">
        <v>0</v>
      </c>
      <c r="OW368" s="92">
        <v>0</v>
      </c>
      <c r="OX368" s="92">
        <v>0</v>
      </c>
      <c r="OY368" s="92">
        <v>0</v>
      </c>
      <c r="OZ368" s="92">
        <v>0</v>
      </c>
      <c r="PA368" s="92">
        <v>0</v>
      </c>
      <c r="PB368" s="92">
        <v>0</v>
      </c>
      <c r="PC368" s="92">
        <v>0</v>
      </c>
      <c r="PD368" s="92">
        <v>0</v>
      </c>
      <c r="PE368" s="92">
        <v>0</v>
      </c>
      <c r="PF368" s="92">
        <v>0</v>
      </c>
      <c r="PG368" s="92">
        <v>0</v>
      </c>
      <c r="PH368" s="92">
        <v>0</v>
      </c>
      <c r="PI368" s="92">
        <v>0</v>
      </c>
      <c r="PJ368" s="92">
        <v>0</v>
      </c>
      <c r="PK368" s="92">
        <v>0</v>
      </c>
      <c r="PL368" s="92">
        <v>0</v>
      </c>
      <c r="PM368" s="92">
        <v>0</v>
      </c>
      <c r="PN368" s="92">
        <v>0</v>
      </c>
      <c r="PO368" s="92">
        <v>0</v>
      </c>
      <c r="PP368" s="92">
        <v>0</v>
      </c>
      <c r="PQ368" s="92">
        <v>0</v>
      </c>
      <c r="PR368" s="92">
        <v>0</v>
      </c>
      <c r="PS368" s="92">
        <v>0</v>
      </c>
      <c r="PT368" s="92">
        <v>0</v>
      </c>
      <c r="PU368" s="92">
        <v>0</v>
      </c>
      <c r="PV368" s="92">
        <v>0</v>
      </c>
      <c r="PW368" s="92">
        <v>0</v>
      </c>
      <c r="PX368" s="92">
        <v>0</v>
      </c>
      <c r="PY368" s="92">
        <v>0</v>
      </c>
      <c r="PZ368" s="92">
        <v>0</v>
      </c>
      <c r="QA368" s="92">
        <v>0</v>
      </c>
      <c r="QB368" s="92">
        <v>0</v>
      </c>
      <c r="QC368" s="92">
        <v>0</v>
      </c>
      <c r="QD368" s="92">
        <v>0</v>
      </c>
      <c r="QE368" s="92">
        <v>0</v>
      </c>
      <c r="QF368" s="92">
        <v>0</v>
      </c>
      <c r="QG368" s="92">
        <v>0</v>
      </c>
      <c r="QH368" s="92">
        <v>0</v>
      </c>
      <c r="QI368" s="92">
        <v>0</v>
      </c>
      <c r="QJ368" s="92">
        <v>0</v>
      </c>
      <c r="QK368" s="92">
        <v>0</v>
      </c>
      <c r="QL368" s="92">
        <v>0</v>
      </c>
      <c r="QM368" s="92">
        <v>0</v>
      </c>
      <c r="QN368" s="92">
        <v>0</v>
      </c>
      <c r="QO368" s="92">
        <v>0</v>
      </c>
      <c r="QP368" s="92">
        <v>0</v>
      </c>
      <c r="QQ368" s="92">
        <v>0</v>
      </c>
      <c r="QR368" s="92">
        <v>0</v>
      </c>
      <c r="QS368" s="92">
        <v>0</v>
      </c>
      <c r="QT368" s="92">
        <v>0</v>
      </c>
      <c r="QU368" s="92">
        <v>0</v>
      </c>
      <c r="QV368" s="92">
        <v>0</v>
      </c>
      <c r="QW368" s="92">
        <v>0</v>
      </c>
      <c r="QX368" s="92">
        <v>0</v>
      </c>
      <c r="QY368" s="92">
        <v>0</v>
      </c>
      <c r="QZ368" s="92">
        <v>0</v>
      </c>
      <c r="RA368" s="92">
        <v>0</v>
      </c>
      <c r="RB368" s="92">
        <v>0</v>
      </c>
      <c r="RC368" s="92">
        <v>0</v>
      </c>
      <c r="RD368" s="92">
        <v>0</v>
      </c>
      <c r="RE368" s="92">
        <v>0</v>
      </c>
      <c r="RF368" s="92">
        <v>0</v>
      </c>
      <c r="RG368" s="92">
        <v>0</v>
      </c>
      <c r="RH368" s="92">
        <v>0</v>
      </c>
      <c r="RI368" s="92">
        <v>0</v>
      </c>
      <c r="RJ368" s="92">
        <v>0</v>
      </c>
      <c r="RK368" s="92">
        <v>0</v>
      </c>
      <c r="RL368" s="92">
        <v>0</v>
      </c>
      <c r="RM368" s="92">
        <v>0</v>
      </c>
      <c r="RN368" s="92">
        <v>0</v>
      </c>
      <c r="RO368" s="92">
        <v>0</v>
      </c>
      <c r="RP368" s="92">
        <v>0</v>
      </c>
      <c r="RQ368" s="92">
        <v>0</v>
      </c>
      <c r="RR368" s="92">
        <v>0</v>
      </c>
      <c r="RS368" s="92">
        <v>0</v>
      </c>
      <c r="RT368" s="92">
        <v>0</v>
      </c>
      <c r="RU368" s="92">
        <v>0</v>
      </c>
      <c r="RV368" s="92">
        <v>0</v>
      </c>
      <c r="RW368" s="92">
        <v>0</v>
      </c>
      <c r="RX368" s="92">
        <v>0</v>
      </c>
      <c r="RY368" s="92">
        <v>0</v>
      </c>
      <c r="RZ368" s="92">
        <v>0</v>
      </c>
      <c r="SA368" s="92">
        <v>0</v>
      </c>
      <c r="SB368" s="92">
        <v>0</v>
      </c>
      <c r="SC368" s="92">
        <v>0</v>
      </c>
      <c r="SD368" s="92">
        <v>0</v>
      </c>
      <c r="SE368" s="92">
        <v>0</v>
      </c>
      <c r="SF368" s="92">
        <v>0</v>
      </c>
      <c r="SG368" s="92">
        <v>0</v>
      </c>
      <c r="SH368" s="92">
        <v>0</v>
      </c>
      <c r="SI368" s="92">
        <v>0</v>
      </c>
      <c r="SJ368" s="92">
        <v>0</v>
      </c>
      <c r="SK368" s="92">
        <v>0</v>
      </c>
      <c r="SL368" s="92">
        <v>0</v>
      </c>
      <c r="SM368" s="92">
        <v>0</v>
      </c>
      <c r="SN368" s="92">
        <v>0</v>
      </c>
      <c r="SO368" s="92">
        <v>0</v>
      </c>
      <c r="SP368" s="92">
        <v>0</v>
      </c>
      <c r="SQ368" s="92">
        <v>0</v>
      </c>
      <c r="SR368" s="92">
        <v>0</v>
      </c>
      <c r="SS368" s="92">
        <v>0</v>
      </c>
      <c r="ST368" s="92">
        <v>0</v>
      </c>
      <c r="SU368" s="92">
        <v>0</v>
      </c>
      <c r="SV368" s="92">
        <v>0</v>
      </c>
      <c r="SW368" s="92">
        <v>0</v>
      </c>
      <c r="SX368" s="92">
        <v>0</v>
      </c>
      <c r="SY368" s="92">
        <v>0</v>
      </c>
      <c r="SZ368" s="92">
        <v>0</v>
      </c>
      <c r="TA368" s="92">
        <v>0</v>
      </c>
      <c r="TB368" s="92">
        <v>0</v>
      </c>
      <c r="TC368" s="92">
        <v>60.5413675</v>
      </c>
      <c r="TD368" s="92">
        <v>0</v>
      </c>
      <c r="TE368" s="92">
        <v>0</v>
      </c>
      <c r="TF368" s="92">
        <v>0</v>
      </c>
      <c r="TG368" s="92">
        <v>0</v>
      </c>
      <c r="TH368" s="92">
        <v>0</v>
      </c>
      <c r="TI368" s="92">
        <v>0</v>
      </c>
      <c r="TJ368" s="92">
        <v>0</v>
      </c>
      <c r="TK368" s="92">
        <v>0</v>
      </c>
      <c r="TL368" s="92">
        <v>0</v>
      </c>
      <c r="TM368" s="92">
        <v>0</v>
      </c>
      <c r="TN368" s="92">
        <v>0</v>
      </c>
      <c r="TO368" s="92">
        <v>0</v>
      </c>
      <c r="TP368" s="92">
        <v>0</v>
      </c>
      <c r="TQ368" s="92">
        <v>-876721737.32599998</v>
      </c>
      <c r="TR368" s="92">
        <v>0</v>
      </c>
      <c r="TS368" s="92">
        <v>3.62530411111111</v>
      </c>
      <c r="TT368" s="92">
        <v>0</v>
      </c>
      <c r="TU368" s="92">
        <v>0</v>
      </c>
      <c r="TV368" s="92">
        <v>0</v>
      </c>
      <c r="TW368" s="92">
        <v>0</v>
      </c>
      <c r="TX368" s="92">
        <v>0</v>
      </c>
      <c r="TY368" s="92">
        <v>0</v>
      </c>
      <c r="TZ368" s="92">
        <v>0</v>
      </c>
      <c r="UA368" s="92">
        <v>0</v>
      </c>
      <c r="UB368" s="92">
        <v>0</v>
      </c>
      <c r="UC368" s="92">
        <v>0</v>
      </c>
      <c r="UD368" s="92">
        <v>0</v>
      </c>
      <c r="UE368" s="92">
        <v>0</v>
      </c>
      <c r="UF368" s="92">
        <v>0</v>
      </c>
      <c r="UG368" s="92">
        <v>0</v>
      </c>
      <c r="UH368" s="92">
        <v>0</v>
      </c>
      <c r="UI368" s="92">
        <v>0</v>
      </c>
      <c r="UJ368" s="92">
        <v>0</v>
      </c>
      <c r="UK368" s="92">
        <v>0</v>
      </c>
      <c r="UL368" s="92">
        <v>0</v>
      </c>
      <c r="UM368" s="92">
        <v>0</v>
      </c>
      <c r="UN368" s="92">
        <v>0</v>
      </c>
      <c r="UO368" s="92">
        <v>0</v>
      </c>
      <c r="UP368" s="92">
        <v>0</v>
      </c>
      <c r="UQ368" s="92">
        <v>0</v>
      </c>
      <c r="UR368" s="92">
        <v>0</v>
      </c>
      <c r="US368" s="92">
        <v>0</v>
      </c>
      <c r="UT368" s="92">
        <v>0</v>
      </c>
      <c r="UU368" s="92">
        <v>0</v>
      </c>
      <c r="UV368" s="92">
        <v>0</v>
      </c>
      <c r="UW368" s="92">
        <v>0</v>
      </c>
      <c r="UX368" s="92">
        <v>0</v>
      </c>
      <c r="UY368" s="92">
        <v>0</v>
      </c>
      <c r="UZ368" s="92">
        <v>0</v>
      </c>
      <c r="VA368" s="92">
        <v>0</v>
      </c>
      <c r="VB368" s="92">
        <v>0</v>
      </c>
      <c r="VC368" s="92">
        <v>0</v>
      </c>
      <c r="VD368" s="92">
        <v>0</v>
      </c>
      <c r="VE368" s="92">
        <v>0</v>
      </c>
      <c r="VF368" s="92">
        <v>0</v>
      </c>
      <c r="VG368" s="92">
        <v>0</v>
      </c>
      <c r="VH368" s="92">
        <v>0</v>
      </c>
      <c r="VI368" s="92">
        <v>0</v>
      </c>
      <c r="VJ368" s="92">
        <v>0</v>
      </c>
      <c r="VK368" s="92">
        <v>0</v>
      </c>
      <c r="VL368" s="92">
        <v>0</v>
      </c>
      <c r="VM368" s="92">
        <v>0</v>
      </c>
      <c r="VN368" s="92">
        <v>0</v>
      </c>
      <c r="VO368" s="92">
        <v>0</v>
      </c>
      <c r="VP368" s="92">
        <v>0</v>
      </c>
      <c r="VQ368" s="92">
        <v>0</v>
      </c>
      <c r="VR368" s="92">
        <v>0</v>
      </c>
      <c r="VS368" s="92">
        <v>0</v>
      </c>
      <c r="VT368" s="92">
        <v>0</v>
      </c>
      <c r="VU368" s="92">
        <v>0</v>
      </c>
      <c r="VV368" s="92">
        <v>0</v>
      </c>
      <c r="VW368" s="92">
        <v>0</v>
      </c>
      <c r="VX368" s="92">
        <v>0</v>
      </c>
      <c r="VY368" s="92">
        <v>0</v>
      </c>
      <c r="VZ368" s="92">
        <v>0</v>
      </c>
      <c r="WA368" s="92">
        <v>0</v>
      </c>
      <c r="WB368" s="92">
        <v>0</v>
      </c>
      <c r="WC368" s="92">
        <v>0</v>
      </c>
    </row>
    <row r="369" spans="2:601" ht="13.5" customHeight="1">
      <c r="B369" s="851" t="s">
        <v>3017</v>
      </c>
      <c r="C369" s="92">
        <v>0</v>
      </c>
      <c r="D369" s="92">
        <v>176186.97099999999</v>
      </c>
      <c r="E369" s="92">
        <v>-547.27051900000004</v>
      </c>
      <c r="F369" s="92">
        <v>9779.8630099999991</v>
      </c>
      <c r="G369" s="92">
        <v>0</v>
      </c>
      <c r="H369" s="92">
        <v>0</v>
      </c>
      <c r="I369" s="92">
        <v>0</v>
      </c>
      <c r="J369" s="92">
        <v>0</v>
      </c>
      <c r="K369" s="92">
        <v>0</v>
      </c>
      <c r="L369" s="92">
        <v>0</v>
      </c>
      <c r="M369" s="92">
        <v>0</v>
      </c>
      <c r="N369" s="92">
        <v>0</v>
      </c>
      <c r="O369" s="92">
        <v>0</v>
      </c>
      <c r="P369" s="92">
        <v>0</v>
      </c>
      <c r="Q369" s="92">
        <v>0</v>
      </c>
      <c r="R369" s="92">
        <v>0</v>
      </c>
      <c r="S369" s="92">
        <v>0</v>
      </c>
      <c r="T369" s="92">
        <v>0</v>
      </c>
      <c r="U369" s="92">
        <v>0</v>
      </c>
      <c r="V369" s="92">
        <v>0</v>
      </c>
      <c r="W369" s="92">
        <v>0</v>
      </c>
      <c r="X369" s="92">
        <v>0</v>
      </c>
      <c r="Y369" s="92">
        <v>0</v>
      </c>
      <c r="Z369" s="92">
        <v>0</v>
      </c>
      <c r="AA369" s="92">
        <v>0</v>
      </c>
      <c r="AB369" s="92">
        <v>0</v>
      </c>
      <c r="AC369" s="92">
        <v>0</v>
      </c>
      <c r="AD369" s="92">
        <v>0</v>
      </c>
      <c r="AE369" s="92">
        <v>0</v>
      </c>
      <c r="AF369" s="92">
        <v>0</v>
      </c>
      <c r="AG369" s="92">
        <v>0</v>
      </c>
      <c r="AH369" s="92">
        <v>0</v>
      </c>
      <c r="AI369" s="92">
        <v>0</v>
      </c>
      <c r="AJ369" s="92">
        <v>0</v>
      </c>
      <c r="AK369" s="92">
        <v>0</v>
      </c>
      <c r="AL369" s="92">
        <v>0</v>
      </c>
      <c r="AM369" s="92">
        <v>0</v>
      </c>
      <c r="AN369" s="92">
        <v>0</v>
      </c>
      <c r="AO369" s="92">
        <v>0</v>
      </c>
      <c r="AP369" s="92">
        <v>0</v>
      </c>
      <c r="AQ369" s="92">
        <v>0</v>
      </c>
      <c r="AR369" s="92">
        <v>0</v>
      </c>
      <c r="AS369" s="92">
        <v>0</v>
      </c>
      <c r="AT369" s="92">
        <v>0</v>
      </c>
      <c r="AU369" s="92">
        <v>0</v>
      </c>
      <c r="AV369" s="92">
        <v>0</v>
      </c>
      <c r="AW369" s="92">
        <v>0</v>
      </c>
      <c r="AX369" s="92">
        <v>0</v>
      </c>
      <c r="AY369" s="92">
        <v>0</v>
      </c>
      <c r="AZ369" s="92">
        <v>0</v>
      </c>
      <c r="BA369" s="92">
        <v>0</v>
      </c>
      <c r="BB369" s="92">
        <v>0</v>
      </c>
      <c r="BC369" s="92">
        <v>0</v>
      </c>
      <c r="BD369" s="92">
        <v>0</v>
      </c>
      <c r="BE369" s="92">
        <v>0</v>
      </c>
      <c r="BF369" s="92">
        <v>0</v>
      </c>
      <c r="BG369" s="92">
        <v>0</v>
      </c>
      <c r="BH369" s="92">
        <v>0</v>
      </c>
      <c r="BI369" s="92">
        <v>0</v>
      </c>
      <c r="BJ369" s="92">
        <v>0</v>
      </c>
      <c r="BK369" s="92">
        <v>0</v>
      </c>
      <c r="BL369" s="92">
        <v>0</v>
      </c>
      <c r="BM369" s="92">
        <v>0</v>
      </c>
      <c r="BN369" s="92">
        <v>0</v>
      </c>
      <c r="BO369" s="92">
        <v>0</v>
      </c>
      <c r="BP369" s="92">
        <v>1</v>
      </c>
      <c r="BQ369" s="92">
        <v>0</v>
      </c>
      <c r="BR369" s="92">
        <v>0</v>
      </c>
      <c r="BS369" s="92">
        <v>0</v>
      </c>
      <c r="BT369" s="92">
        <v>0</v>
      </c>
      <c r="BU369" s="92">
        <v>0</v>
      </c>
      <c r="BV369" s="92">
        <v>0</v>
      </c>
      <c r="BW369" s="92">
        <v>0</v>
      </c>
      <c r="BX369" s="92">
        <v>0</v>
      </c>
      <c r="BY369" s="92">
        <v>0</v>
      </c>
      <c r="BZ369" s="92">
        <v>0</v>
      </c>
      <c r="CA369" s="92">
        <v>0</v>
      </c>
      <c r="CB369" s="92">
        <v>0</v>
      </c>
      <c r="CC369" s="92">
        <v>0</v>
      </c>
      <c r="CD369" s="92">
        <v>0</v>
      </c>
      <c r="CE369" s="92">
        <v>0</v>
      </c>
      <c r="CF369" s="92">
        <v>0</v>
      </c>
      <c r="CG369" s="92">
        <v>0</v>
      </c>
      <c r="CH369" s="92">
        <v>0</v>
      </c>
      <c r="CI369" s="92">
        <v>0</v>
      </c>
      <c r="CJ369" s="92">
        <v>0</v>
      </c>
      <c r="CK369" s="92">
        <v>0</v>
      </c>
      <c r="CL369" s="92">
        <v>0</v>
      </c>
      <c r="CM369" s="92">
        <v>0</v>
      </c>
      <c r="CN369" s="92">
        <v>0</v>
      </c>
      <c r="CO369" s="92">
        <v>0</v>
      </c>
      <c r="CP369" s="92">
        <v>0</v>
      </c>
      <c r="CQ369" s="92">
        <v>0</v>
      </c>
      <c r="CR369" s="92">
        <v>0</v>
      </c>
      <c r="CS369" s="92">
        <v>0</v>
      </c>
      <c r="CT369" s="92">
        <v>0</v>
      </c>
      <c r="CU369" s="92">
        <v>0</v>
      </c>
      <c r="CV369" s="92">
        <v>0</v>
      </c>
      <c r="CW369" s="92">
        <v>0</v>
      </c>
      <c r="CX369" s="92">
        <v>0</v>
      </c>
      <c r="CY369" s="92">
        <v>0</v>
      </c>
      <c r="CZ369" s="92">
        <v>0</v>
      </c>
      <c r="DA369" s="92">
        <v>0</v>
      </c>
      <c r="DB369" s="92">
        <v>0</v>
      </c>
      <c r="DC369" s="92">
        <v>0</v>
      </c>
      <c r="DD369" s="92">
        <v>0</v>
      </c>
      <c r="DE369" s="92">
        <v>0</v>
      </c>
      <c r="DF369" s="92">
        <v>0</v>
      </c>
      <c r="DG369" s="92">
        <v>0</v>
      </c>
      <c r="DH369" s="92">
        <v>0</v>
      </c>
      <c r="DI369" s="92">
        <v>0</v>
      </c>
      <c r="DJ369" s="92">
        <v>0</v>
      </c>
      <c r="DK369" s="92">
        <v>0</v>
      </c>
      <c r="DL369" s="92">
        <v>0</v>
      </c>
      <c r="DM369" s="92">
        <v>0</v>
      </c>
      <c r="DN369" s="92">
        <v>0</v>
      </c>
      <c r="DO369" s="92">
        <v>0</v>
      </c>
      <c r="DP369" s="92">
        <v>0</v>
      </c>
      <c r="DQ369" s="92">
        <v>0</v>
      </c>
      <c r="DR369" s="92">
        <v>0</v>
      </c>
      <c r="DS369" s="92">
        <v>0</v>
      </c>
      <c r="DT369" s="92">
        <v>0</v>
      </c>
      <c r="DU369" s="92">
        <v>0</v>
      </c>
      <c r="DV369" s="92">
        <v>0</v>
      </c>
      <c r="DW369" s="92">
        <v>0</v>
      </c>
      <c r="DX369" s="92">
        <v>0</v>
      </c>
      <c r="DY369" s="92">
        <v>0</v>
      </c>
      <c r="DZ369" s="92">
        <v>176186.97099999999</v>
      </c>
      <c r="EA369" s="92">
        <v>0</v>
      </c>
      <c r="EB369" s="92">
        <v>0</v>
      </c>
      <c r="EC369" s="92">
        <v>0</v>
      </c>
      <c r="ED369" s="92">
        <v>0</v>
      </c>
      <c r="EE369" s="92">
        <v>0</v>
      </c>
      <c r="EF369" s="92">
        <v>0</v>
      </c>
      <c r="EG369" s="92">
        <v>0</v>
      </c>
      <c r="EH369" s="92">
        <v>0</v>
      </c>
      <c r="EI369" s="92">
        <v>0</v>
      </c>
      <c r="EJ369" s="92">
        <v>0</v>
      </c>
      <c r="EK369" s="92">
        <v>0</v>
      </c>
      <c r="EL369" s="92">
        <v>0</v>
      </c>
      <c r="EM369" s="92">
        <v>0</v>
      </c>
      <c r="EN369" s="92">
        <v>0</v>
      </c>
      <c r="EO369" s="92">
        <v>0</v>
      </c>
      <c r="EP369" s="92">
        <v>0</v>
      </c>
      <c r="EQ369" s="92">
        <v>0</v>
      </c>
      <c r="ER369" s="92">
        <v>0</v>
      </c>
      <c r="ES369" s="92">
        <v>0</v>
      </c>
      <c r="ET369" s="92">
        <v>0</v>
      </c>
      <c r="EU369" s="92">
        <v>0</v>
      </c>
      <c r="EV369" s="92">
        <v>0</v>
      </c>
      <c r="EW369" s="92">
        <v>0</v>
      </c>
      <c r="EX369" s="92">
        <v>0</v>
      </c>
      <c r="EY369" s="92">
        <v>0</v>
      </c>
      <c r="EZ369" s="92">
        <v>0</v>
      </c>
      <c r="FA369" s="92">
        <v>0</v>
      </c>
      <c r="FB369" s="92">
        <v>0</v>
      </c>
      <c r="FC369" s="92">
        <v>0</v>
      </c>
      <c r="FD369" s="92">
        <v>0</v>
      </c>
      <c r="FE369" s="92">
        <v>0</v>
      </c>
      <c r="FF369" s="92">
        <v>0</v>
      </c>
      <c r="FG369" s="92">
        <v>0</v>
      </c>
      <c r="FH369" s="92">
        <v>0</v>
      </c>
      <c r="FI369" s="92">
        <v>0</v>
      </c>
      <c r="FJ369" s="92">
        <v>0</v>
      </c>
      <c r="FK369" s="92">
        <v>0</v>
      </c>
      <c r="FL369" s="92">
        <v>0</v>
      </c>
      <c r="FM369" s="92">
        <v>0</v>
      </c>
      <c r="FN369" s="92">
        <v>0</v>
      </c>
      <c r="FO369" s="92">
        <v>0</v>
      </c>
      <c r="FP369" s="92">
        <v>0</v>
      </c>
      <c r="FQ369" s="92">
        <v>0</v>
      </c>
      <c r="FR369" s="92">
        <v>0</v>
      </c>
      <c r="FS369" s="92">
        <v>0</v>
      </c>
      <c r="FT369" s="92">
        <v>0</v>
      </c>
      <c r="FU369" s="92">
        <v>0</v>
      </c>
      <c r="FV369" s="92">
        <v>0</v>
      </c>
      <c r="FW369" s="92">
        <v>0</v>
      </c>
      <c r="FX369" s="92">
        <v>0</v>
      </c>
      <c r="FY369" s="92">
        <v>0</v>
      </c>
      <c r="FZ369" s="92">
        <v>0</v>
      </c>
      <c r="GA369" s="92">
        <v>0</v>
      </c>
      <c r="GB369" s="92">
        <v>0</v>
      </c>
      <c r="GC369" s="92">
        <v>0</v>
      </c>
      <c r="GD369" s="92">
        <v>0</v>
      </c>
      <c r="GE369" s="92">
        <v>0</v>
      </c>
      <c r="GF369" s="92">
        <v>0</v>
      </c>
      <c r="GG369" s="92">
        <v>0</v>
      </c>
      <c r="GH369" s="92">
        <v>0</v>
      </c>
      <c r="GI369" s="92">
        <v>0</v>
      </c>
      <c r="GJ369" s="92">
        <v>1</v>
      </c>
      <c r="GK369" s="92">
        <v>0</v>
      </c>
      <c r="GL369" s="92">
        <v>0</v>
      </c>
      <c r="GM369" s="92">
        <v>0</v>
      </c>
      <c r="GN369" s="92">
        <v>0</v>
      </c>
      <c r="GO369" s="92">
        <v>0</v>
      </c>
      <c r="GP369" s="92">
        <v>0</v>
      </c>
      <c r="GQ369" s="92">
        <v>0</v>
      </c>
      <c r="GR369" s="92">
        <v>0</v>
      </c>
      <c r="GS369" s="92">
        <v>0</v>
      </c>
      <c r="GT369" s="92">
        <v>0</v>
      </c>
      <c r="GU369" s="92">
        <v>0</v>
      </c>
      <c r="GV369" s="92">
        <v>0</v>
      </c>
      <c r="GW369" s="92">
        <v>0</v>
      </c>
      <c r="GX369" s="92">
        <v>0</v>
      </c>
      <c r="GY369" s="92">
        <v>0</v>
      </c>
      <c r="GZ369" s="92">
        <v>0</v>
      </c>
      <c r="HA369" s="92">
        <v>0</v>
      </c>
      <c r="HB369" s="92">
        <v>0</v>
      </c>
      <c r="HC369" s="92">
        <v>0</v>
      </c>
      <c r="HD369" s="92">
        <v>0</v>
      </c>
      <c r="HE369" s="92">
        <v>0</v>
      </c>
      <c r="HF369" s="92">
        <v>0</v>
      </c>
      <c r="HG369" s="92">
        <v>0</v>
      </c>
      <c r="HH369" s="92">
        <v>0</v>
      </c>
      <c r="HI369" s="92">
        <v>0</v>
      </c>
      <c r="HJ369" s="92">
        <v>0</v>
      </c>
      <c r="HK369" s="92">
        <v>0</v>
      </c>
      <c r="HL369" s="92">
        <v>0</v>
      </c>
      <c r="HM369" s="92">
        <v>0</v>
      </c>
      <c r="HN369" s="92">
        <v>0</v>
      </c>
      <c r="HO369" s="92">
        <v>0</v>
      </c>
      <c r="HP369" s="92">
        <v>0</v>
      </c>
      <c r="HQ369" s="92">
        <v>0</v>
      </c>
      <c r="HR369" s="92">
        <v>0</v>
      </c>
      <c r="HS369" s="92">
        <v>0</v>
      </c>
      <c r="HT369" s="92">
        <v>0</v>
      </c>
      <c r="HU369" s="92">
        <v>0</v>
      </c>
      <c r="HV369" s="92">
        <v>0</v>
      </c>
      <c r="HW369" s="92">
        <v>0</v>
      </c>
      <c r="HX369" s="92">
        <v>0</v>
      </c>
      <c r="HY369" s="92">
        <v>0</v>
      </c>
      <c r="HZ369" s="92">
        <v>0</v>
      </c>
      <c r="IA369" s="92">
        <v>0</v>
      </c>
      <c r="IB369" s="92">
        <v>0</v>
      </c>
      <c r="IC369" s="92">
        <v>0</v>
      </c>
      <c r="ID369" s="92">
        <v>0</v>
      </c>
      <c r="IE369" s="92">
        <v>0</v>
      </c>
      <c r="IF369" s="92">
        <v>0</v>
      </c>
      <c r="IG369" s="92">
        <v>0</v>
      </c>
      <c r="IH369" s="92">
        <v>0</v>
      </c>
      <c r="II369" s="92">
        <v>0</v>
      </c>
      <c r="IJ369" s="92">
        <v>0</v>
      </c>
      <c r="IK369" s="92">
        <v>0</v>
      </c>
      <c r="IL369" s="92">
        <v>0</v>
      </c>
      <c r="IM369" s="92">
        <v>0</v>
      </c>
      <c r="IN369" s="92">
        <v>0</v>
      </c>
      <c r="IO369" s="92">
        <v>0</v>
      </c>
      <c r="IP369" s="92">
        <v>0</v>
      </c>
      <c r="IQ369" s="92">
        <v>0</v>
      </c>
      <c r="IR369" s="92">
        <v>0</v>
      </c>
      <c r="IS369" s="92">
        <v>0</v>
      </c>
      <c r="IT369" s="92">
        <v>9779.8630099999991</v>
      </c>
      <c r="IU369" s="92">
        <v>176186.97099999999</v>
      </c>
      <c r="IV369" s="92">
        <v>530776.50399999996</v>
      </c>
      <c r="IW369" s="92">
        <v>265.65910500000001</v>
      </c>
      <c r="IX369" s="92">
        <v>13</v>
      </c>
      <c r="IY369" s="92">
        <v>1</v>
      </c>
      <c r="IZ369" s="92">
        <v>0</v>
      </c>
      <c r="JA369" s="92">
        <v>0</v>
      </c>
      <c r="JB369" s="92">
        <v>-55958.914599999996</v>
      </c>
      <c r="JC369" s="92">
        <v>-3106.1917800000001</v>
      </c>
      <c r="JD369" s="92">
        <v>-547.27051900000004</v>
      </c>
      <c r="JE369" s="92">
        <v>-11.108501499999999</v>
      </c>
      <c r="JF369" s="92">
        <v>-0.61661553499999999</v>
      </c>
      <c r="JG369" s="92">
        <v>3.0709294E-4</v>
      </c>
      <c r="JH369" s="92">
        <v>5.5323652999999997E-3</v>
      </c>
      <c r="JI369" s="92">
        <v>18.015280000000001</v>
      </c>
      <c r="JJ369" s="92">
        <v>2942.1087900000002</v>
      </c>
      <c r="JK369" s="92">
        <v>0</v>
      </c>
      <c r="JL369" s="92">
        <v>0</v>
      </c>
      <c r="JM369" s="92">
        <v>0</v>
      </c>
      <c r="JN369" s="92">
        <v>0</v>
      </c>
      <c r="JO369" s="92">
        <v>0</v>
      </c>
      <c r="JP369" s="92">
        <v>0</v>
      </c>
      <c r="JQ369" s="92">
        <v>0</v>
      </c>
      <c r="JR369" s="92">
        <v>0</v>
      </c>
      <c r="JS369" s="92">
        <v>0</v>
      </c>
      <c r="JT369" s="92">
        <v>0</v>
      </c>
      <c r="JU369" s="92">
        <v>0</v>
      </c>
      <c r="JV369" s="92">
        <v>0</v>
      </c>
      <c r="JW369" s="92">
        <v>0</v>
      </c>
      <c r="JX369" s="92">
        <v>0</v>
      </c>
      <c r="JY369" s="92">
        <v>0</v>
      </c>
      <c r="JZ369" s="92">
        <v>0</v>
      </c>
      <c r="KA369" s="92">
        <v>0</v>
      </c>
      <c r="KB369" s="92">
        <v>0</v>
      </c>
      <c r="KC369" s="92">
        <v>0</v>
      </c>
      <c r="KD369" s="92">
        <v>0</v>
      </c>
      <c r="KE369" s="92">
        <v>0</v>
      </c>
      <c r="KF369" s="92">
        <v>0</v>
      </c>
      <c r="KG369" s="92">
        <v>0</v>
      </c>
      <c r="KH369" s="92">
        <v>0</v>
      </c>
      <c r="KI369" s="92">
        <v>0</v>
      </c>
      <c r="KJ369" s="92">
        <v>0</v>
      </c>
      <c r="KK369" s="92">
        <v>0</v>
      </c>
      <c r="KL369" s="92">
        <v>0</v>
      </c>
      <c r="KM369" s="92">
        <v>0</v>
      </c>
      <c r="KN369" s="92">
        <v>0</v>
      </c>
      <c r="KO369" s="92">
        <v>0</v>
      </c>
      <c r="KP369" s="92">
        <v>0</v>
      </c>
      <c r="KQ369" s="92">
        <v>0</v>
      </c>
      <c r="KR369" s="92">
        <v>0</v>
      </c>
      <c r="KS369" s="92">
        <v>0</v>
      </c>
      <c r="KT369" s="92">
        <v>0</v>
      </c>
      <c r="KU369" s="92">
        <v>0</v>
      </c>
      <c r="KV369" s="92">
        <v>0</v>
      </c>
      <c r="KW369" s="92">
        <v>0</v>
      </c>
      <c r="KX369" s="92">
        <v>0</v>
      </c>
      <c r="KY369" s="92">
        <v>0</v>
      </c>
      <c r="KZ369" s="92">
        <v>0</v>
      </c>
      <c r="LA369" s="92">
        <v>0</v>
      </c>
      <c r="LB369" s="92">
        <v>0</v>
      </c>
      <c r="LC369" s="92">
        <v>0</v>
      </c>
      <c r="LD369" s="92">
        <v>0</v>
      </c>
      <c r="LE369" s="92">
        <v>0</v>
      </c>
      <c r="LF369" s="92">
        <v>0</v>
      </c>
      <c r="LG369" s="92">
        <v>0</v>
      </c>
      <c r="LH369" s="92">
        <v>0</v>
      </c>
      <c r="LI369" s="92">
        <v>0</v>
      </c>
      <c r="LJ369" s="92">
        <v>0</v>
      </c>
      <c r="LK369" s="92">
        <v>0</v>
      </c>
      <c r="LL369" s="92">
        <v>0</v>
      </c>
      <c r="LM369" s="92">
        <v>0</v>
      </c>
      <c r="LN369" s="92">
        <v>0</v>
      </c>
      <c r="LO369" s="92">
        <v>0</v>
      </c>
      <c r="LP369" s="92">
        <v>0</v>
      </c>
      <c r="LQ369" s="92">
        <v>0</v>
      </c>
      <c r="LR369" s="92">
        <v>0</v>
      </c>
      <c r="LS369" s="92">
        <v>0</v>
      </c>
      <c r="LT369" s="92">
        <v>0</v>
      </c>
      <c r="LU369" s="92">
        <v>0</v>
      </c>
      <c r="LV369" s="92">
        <v>0</v>
      </c>
      <c r="LW369" s="92">
        <v>0</v>
      </c>
      <c r="LX369" s="92">
        <v>0</v>
      </c>
      <c r="LY369" s="92">
        <v>0</v>
      </c>
      <c r="LZ369" s="92">
        <v>0</v>
      </c>
      <c r="MA369" s="92">
        <v>0</v>
      </c>
      <c r="MB369" s="92">
        <v>0</v>
      </c>
      <c r="MC369" s="92">
        <v>0</v>
      </c>
      <c r="MD369" s="92">
        <v>0</v>
      </c>
      <c r="ME369" s="92">
        <v>0</v>
      </c>
      <c r="MF369" s="92">
        <v>0</v>
      </c>
      <c r="MG369" s="92">
        <v>0</v>
      </c>
      <c r="MH369" s="92">
        <v>0</v>
      </c>
      <c r="MI369" s="92">
        <v>0</v>
      </c>
      <c r="MJ369" s="92">
        <v>0</v>
      </c>
      <c r="MK369" s="92">
        <v>0</v>
      </c>
      <c r="ML369" s="92">
        <v>0</v>
      </c>
      <c r="MM369" s="92">
        <v>0</v>
      </c>
      <c r="MN369" s="92">
        <v>0</v>
      </c>
      <c r="MO369" s="92">
        <v>0</v>
      </c>
      <c r="MP369" s="92">
        <v>0</v>
      </c>
      <c r="MQ369" s="92">
        <v>0</v>
      </c>
      <c r="MR369" s="92">
        <v>0</v>
      </c>
      <c r="MS369" s="92">
        <v>0</v>
      </c>
      <c r="MT369" s="92">
        <v>0</v>
      </c>
      <c r="MU369" s="92">
        <v>0</v>
      </c>
      <c r="MV369" s="92">
        <v>0</v>
      </c>
      <c r="MW369" s="92">
        <v>0</v>
      </c>
      <c r="MX369" s="92">
        <v>0</v>
      </c>
      <c r="MY369" s="92">
        <v>0</v>
      </c>
      <c r="MZ369" s="92">
        <v>0</v>
      </c>
      <c r="NA369" s="92">
        <v>0</v>
      </c>
      <c r="NB369" s="92">
        <v>0</v>
      </c>
      <c r="NC369" s="92">
        <v>0</v>
      </c>
      <c r="ND369" s="92">
        <v>0</v>
      </c>
      <c r="NE369" s="92">
        <v>0</v>
      </c>
      <c r="NF369" s="92">
        <v>0</v>
      </c>
      <c r="NG369" s="92">
        <v>0</v>
      </c>
      <c r="NH369" s="92">
        <v>0</v>
      </c>
      <c r="NI369" s="92">
        <v>0</v>
      </c>
      <c r="NJ369" s="92">
        <v>0</v>
      </c>
      <c r="NK369" s="92">
        <v>0</v>
      </c>
      <c r="NL369" s="92">
        <v>0</v>
      </c>
      <c r="NM369" s="92">
        <v>0</v>
      </c>
      <c r="NN369" s="92">
        <v>0</v>
      </c>
      <c r="NO369" s="92">
        <v>0</v>
      </c>
      <c r="NP369" s="92">
        <v>0</v>
      </c>
      <c r="NQ369" s="92">
        <v>0</v>
      </c>
      <c r="NR369" s="92">
        <v>0</v>
      </c>
      <c r="NS369" s="92">
        <v>0</v>
      </c>
      <c r="NT369" s="92">
        <v>0</v>
      </c>
      <c r="NU369" s="92">
        <v>0</v>
      </c>
      <c r="NV369" s="92">
        <v>0</v>
      </c>
      <c r="NW369" s="92">
        <v>0</v>
      </c>
      <c r="NX369" s="92">
        <v>0</v>
      </c>
      <c r="NY369" s="92">
        <v>0</v>
      </c>
      <c r="NZ369" s="92">
        <v>0</v>
      </c>
      <c r="OA369" s="92">
        <v>0</v>
      </c>
      <c r="OB369" s="92">
        <v>0</v>
      </c>
      <c r="OC369" s="92">
        <v>0</v>
      </c>
      <c r="OD369" s="92">
        <v>0</v>
      </c>
      <c r="OE369" s="92">
        <v>0</v>
      </c>
      <c r="OF369" s="92">
        <v>0</v>
      </c>
      <c r="OG369" s="92">
        <v>0</v>
      </c>
      <c r="OH369" s="92">
        <v>0</v>
      </c>
      <c r="OI369" s="92">
        <v>0</v>
      </c>
      <c r="OJ369" s="92">
        <v>0</v>
      </c>
      <c r="OK369" s="92">
        <v>0</v>
      </c>
      <c r="OL369" s="92">
        <v>0</v>
      </c>
      <c r="OM369" s="92">
        <v>0</v>
      </c>
      <c r="ON369" s="92">
        <v>0</v>
      </c>
      <c r="OO369" s="92">
        <v>0</v>
      </c>
      <c r="OP369" s="92">
        <v>0</v>
      </c>
      <c r="OQ369" s="92">
        <v>0</v>
      </c>
      <c r="OR369" s="92">
        <v>0</v>
      </c>
      <c r="OS369" s="92">
        <v>0</v>
      </c>
      <c r="OT369" s="92">
        <v>0</v>
      </c>
      <c r="OU369" s="92">
        <v>0</v>
      </c>
      <c r="OV369" s="92">
        <v>0</v>
      </c>
      <c r="OW369" s="92">
        <v>0</v>
      </c>
      <c r="OX369" s="92">
        <v>0</v>
      </c>
      <c r="OY369" s="92">
        <v>0</v>
      </c>
      <c r="OZ369" s="92">
        <v>0</v>
      </c>
      <c r="PA369" s="92">
        <v>0</v>
      </c>
      <c r="PB369" s="92">
        <v>0</v>
      </c>
      <c r="PC369" s="92">
        <v>0</v>
      </c>
      <c r="PD369" s="92">
        <v>0</v>
      </c>
      <c r="PE369" s="92">
        <v>0</v>
      </c>
      <c r="PF369" s="92">
        <v>0</v>
      </c>
      <c r="PG369" s="92">
        <v>0</v>
      </c>
      <c r="PH369" s="92">
        <v>0</v>
      </c>
      <c r="PI369" s="92">
        <v>0</v>
      </c>
      <c r="PJ369" s="92">
        <v>0</v>
      </c>
      <c r="PK369" s="92">
        <v>0</v>
      </c>
      <c r="PL369" s="92">
        <v>0</v>
      </c>
      <c r="PM369" s="92">
        <v>0</v>
      </c>
      <c r="PN369" s="92">
        <v>0</v>
      </c>
      <c r="PO369" s="92">
        <v>0</v>
      </c>
      <c r="PP369" s="92">
        <v>0</v>
      </c>
      <c r="PQ369" s="92">
        <v>0</v>
      </c>
      <c r="PR369" s="92">
        <v>0</v>
      </c>
      <c r="PS369" s="92">
        <v>0</v>
      </c>
      <c r="PT369" s="92">
        <v>0</v>
      </c>
      <c r="PU369" s="92">
        <v>0</v>
      </c>
      <c r="PV369" s="92">
        <v>0</v>
      </c>
      <c r="PW369" s="92">
        <v>0</v>
      </c>
      <c r="PX369" s="92">
        <v>0</v>
      </c>
      <c r="PY369" s="92">
        <v>0</v>
      </c>
      <c r="PZ369" s="92">
        <v>0</v>
      </c>
      <c r="QA369" s="92">
        <v>0</v>
      </c>
      <c r="QB369" s="92">
        <v>0</v>
      </c>
      <c r="QC369" s="92">
        <v>0</v>
      </c>
      <c r="QD369" s="92">
        <v>0</v>
      </c>
      <c r="QE369" s="92">
        <v>0</v>
      </c>
      <c r="QF369" s="92">
        <v>0</v>
      </c>
      <c r="QG369" s="92">
        <v>0</v>
      </c>
      <c r="QH369" s="92">
        <v>0</v>
      </c>
      <c r="QI369" s="92">
        <v>0</v>
      </c>
      <c r="QJ369" s="92">
        <v>0</v>
      </c>
      <c r="QK369" s="92">
        <v>0</v>
      </c>
      <c r="QL369" s="92">
        <v>0</v>
      </c>
      <c r="QM369" s="92">
        <v>0</v>
      </c>
      <c r="QN369" s="92">
        <v>0</v>
      </c>
      <c r="QO369" s="92">
        <v>0</v>
      </c>
      <c r="QP369" s="92">
        <v>0</v>
      </c>
      <c r="QQ369" s="92">
        <v>0</v>
      </c>
      <c r="QR369" s="92">
        <v>0</v>
      </c>
      <c r="QS369" s="92">
        <v>0</v>
      </c>
      <c r="QT369" s="92">
        <v>0</v>
      </c>
      <c r="QU369" s="92">
        <v>0</v>
      </c>
      <c r="QV369" s="92">
        <v>0</v>
      </c>
      <c r="QW369" s="92">
        <v>0</v>
      </c>
      <c r="QX369" s="92">
        <v>0</v>
      </c>
      <c r="QY369" s="92">
        <v>0</v>
      </c>
      <c r="QZ369" s="92">
        <v>0</v>
      </c>
      <c r="RA369" s="92">
        <v>0</v>
      </c>
      <c r="RB369" s="92">
        <v>0</v>
      </c>
      <c r="RC369" s="92">
        <v>0</v>
      </c>
      <c r="RD369" s="92">
        <v>0</v>
      </c>
      <c r="RE369" s="92">
        <v>0</v>
      </c>
      <c r="RF369" s="92">
        <v>0</v>
      </c>
      <c r="RG369" s="92">
        <v>0</v>
      </c>
      <c r="RH369" s="92">
        <v>0</v>
      </c>
      <c r="RI369" s="92">
        <v>0</v>
      </c>
      <c r="RJ369" s="92">
        <v>0</v>
      </c>
      <c r="RK369" s="92">
        <v>0</v>
      </c>
      <c r="RL369" s="92">
        <v>0</v>
      </c>
      <c r="RM369" s="92">
        <v>0</v>
      </c>
      <c r="RN369" s="92">
        <v>0</v>
      </c>
      <c r="RO369" s="92">
        <v>0</v>
      </c>
      <c r="RP369" s="92">
        <v>0</v>
      </c>
      <c r="RQ369" s="92">
        <v>0</v>
      </c>
      <c r="RR369" s="92">
        <v>0</v>
      </c>
      <c r="RS369" s="92">
        <v>0</v>
      </c>
      <c r="RT369" s="92">
        <v>0</v>
      </c>
      <c r="RU369" s="92">
        <v>0</v>
      </c>
      <c r="RV369" s="92">
        <v>0</v>
      </c>
      <c r="RW369" s="92">
        <v>0</v>
      </c>
      <c r="RX369" s="92">
        <v>0</v>
      </c>
      <c r="RY369" s="92">
        <v>0</v>
      </c>
      <c r="RZ369" s="92">
        <v>0</v>
      </c>
      <c r="SA369" s="92">
        <v>0</v>
      </c>
      <c r="SB369" s="92">
        <v>0</v>
      </c>
      <c r="SC369" s="92">
        <v>0</v>
      </c>
      <c r="SD369" s="92">
        <v>0</v>
      </c>
      <c r="SE369" s="92">
        <v>0</v>
      </c>
      <c r="SF369" s="92">
        <v>0</v>
      </c>
      <c r="SG369" s="92">
        <v>0</v>
      </c>
      <c r="SH369" s="92">
        <v>0</v>
      </c>
      <c r="SI369" s="92">
        <v>0</v>
      </c>
      <c r="SJ369" s="92">
        <v>0</v>
      </c>
      <c r="SK369" s="92">
        <v>0</v>
      </c>
      <c r="SL369" s="92">
        <v>0</v>
      </c>
      <c r="SM369" s="92">
        <v>0</v>
      </c>
      <c r="SN369" s="92">
        <v>0</v>
      </c>
      <c r="SO369" s="92">
        <v>0</v>
      </c>
      <c r="SP369" s="92">
        <v>0</v>
      </c>
      <c r="SQ369" s="92">
        <v>0</v>
      </c>
      <c r="SR369" s="92">
        <v>0</v>
      </c>
      <c r="SS369" s="92">
        <v>0</v>
      </c>
      <c r="ST369" s="92">
        <v>0</v>
      </c>
      <c r="SU369" s="92">
        <v>0</v>
      </c>
      <c r="SV369" s="92">
        <v>0</v>
      </c>
      <c r="SW369" s="92">
        <v>0</v>
      </c>
      <c r="SX369" s="92">
        <v>0</v>
      </c>
      <c r="SY369" s="92">
        <v>0</v>
      </c>
      <c r="SZ369" s="92">
        <v>0</v>
      </c>
      <c r="TA369" s="92">
        <v>0</v>
      </c>
      <c r="TB369" s="92">
        <v>0</v>
      </c>
      <c r="TC369" s="92">
        <v>13</v>
      </c>
      <c r="TD369" s="92">
        <v>0</v>
      </c>
      <c r="TE369" s="92">
        <v>0</v>
      </c>
      <c r="TF369" s="92">
        <v>0</v>
      </c>
      <c r="TG369" s="92">
        <v>0</v>
      </c>
      <c r="TH369" s="92">
        <v>0</v>
      </c>
      <c r="TI369" s="92">
        <v>0</v>
      </c>
      <c r="TJ369" s="92">
        <v>0</v>
      </c>
      <c r="TK369" s="92">
        <v>0</v>
      </c>
      <c r="TL369" s="92">
        <v>0</v>
      </c>
      <c r="TM369" s="92">
        <v>0</v>
      </c>
      <c r="TN369" s="92">
        <v>0</v>
      </c>
      <c r="TO369" s="92">
        <v>0</v>
      </c>
      <c r="TP369" s="92">
        <v>0</v>
      </c>
      <c r="TQ369" s="92">
        <v>-656973122.25199997</v>
      </c>
      <c r="TR369" s="92">
        <v>0</v>
      </c>
      <c r="TS369" s="92">
        <v>2.71662861388889</v>
      </c>
      <c r="TT369" s="92">
        <v>0</v>
      </c>
      <c r="TU369" s="92">
        <v>0</v>
      </c>
      <c r="TV369" s="92">
        <v>0</v>
      </c>
      <c r="TW369" s="92">
        <v>0</v>
      </c>
      <c r="TX369" s="92">
        <v>0</v>
      </c>
      <c r="TY369" s="92">
        <v>0</v>
      </c>
      <c r="TZ369" s="92">
        <v>0</v>
      </c>
      <c r="UA369" s="92">
        <v>0</v>
      </c>
      <c r="UB369" s="92">
        <v>0</v>
      </c>
      <c r="UC369" s="92">
        <v>0</v>
      </c>
      <c r="UD369" s="92">
        <v>0</v>
      </c>
      <c r="UE369" s="92">
        <v>0</v>
      </c>
      <c r="UF369" s="92">
        <v>0</v>
      </c>
      <c r="UG369" s="92">
        <v>0</v>
      </c>
      <c r="UH369" s="92">
        <v>0</v>
      </c>
      <c r="UI369" s="92">
        <v>0</v>
      </c>
      <c r="UJ369" s="92">
        <v>0</v>
      </c>
      <c r="UK369" s="92">
        <v>0</v>
      </c>
      <c r="UL369" s="92">
        <v>0</v>
      </c>
      <c r="UM369" s="92">
        <v>0</v>
      </c>
      <c r="UN369" s="92">
        <v>0</v>
      </c>
      <c r="UO369" s="92">
        <v>0</v>
      </c>
      <c r="UP369" s="92">
        <v>0</v>
      </c>
      <c r="UQ369" s="92">
        <v>0</v>
      </c>
      <c r="UR369" s="92">
        <v>0</v>
      </c>
      <c r="US369" s="92">
        <v>0</v>
      </c>
      <c r="UT369" s="92">
        <v>0</v>
      </c>
      <c r="UU369" s="92">
        <v>0</v>
      </c>
      <c r="UV369" s="92">
        <v>0</v>
      </c>
      <c r="UW369" s="92">
        <v>0</v>
      </c>
      <c r="UX369" s="92">
        <v>0</v>
      </c>
      <c r="UY369" s="92">
        <v>0</v>
      </c>
      <c r="UZ369" s="92">
        <v>0</v>
      </c>
      <c r="VA369" s="92">
        <v>0</v>
      </c>
      <c r="VB369" s="92">
        <v>0</v>
      </c>
      <c r="VC369" s="92">
        <v>0</v>
      </c>
      <c r="VD369" s="92">
        <v>0</v>
      </c>
      <c r="VE369" s="92">
        <v>0</v>
      </c>
      <c r="VF369" s="92">
        <v>0</v>
      </c>
      <c r="VG369" s="92">
        <v>0</v>
      </c>
      <c r="VH369" s="92">
        <v>0</v>
      </c>
      <c r="VI369" s="92">
        <v>0</v>
      </c>
      <c r="VJ369" s="92">
        <v>0</v>
      </c>
      <c r="VK369" s="92">
        <v>0</v>
      </c>
      <c r="VL369" s="92">
        <v>0</v>
      </c>
      <c r="VM369" s="92">
        <v>0</v>
      </c>
      <c r="VN369" s="92">
        <v>0</v>
      </c>
      <c r="VO369" s="92">
        <v>0</v>
      </c>
      <c r="VP369" s="92">
        <v>0</v>
      </c>
      <c r="VQ369" s="92">
        <v>0</v>
      </c>
      <c r="VR369" s="92">
        <v>0</v>
      </c>
      <c r="VS369" s="92">
        <v>0</v>
      </c>
      <c r="VT369" s="92">
        <v>0</v>
      </c>
      <c r="VU369" s="92">
        <v>0</v>
      </c>
      <c r="VV369" s="92">
        <v>0</v>
      </c>
      <c r="VW369" s="92">
        <v>0</v>
      </c>
      <c r="VX369" s="92">
        <v>0</v>
      </c>
      <c r="VY369" s="92">
        <v>0</v>
      </c>
      <c r="VZ369" s="92">
        <v>0</v>
      </c>
      <c r="WA369" s="92">
        <v>0</v>
      </c>
      <c r="WB369" s="92">
        <v>0</v>
      </c>
      <c r="WC369" s="92">
        <v>0</v>
      </c>
    </row>
    <row r="370" spans="2:601" ht="13.5" customHeight="1">
      <c r="B370" s="851" t="s">
        <v>3018</v>
      </c>
      <c r="C370" s="92">
        <v>0</v>
      </c>
      <c r="D370" s="92">
        <v>176186.97099999999</v>
      </c>
      <c r="E370" s="92">
        <v>-549.84383100000002</v>
      </c>
      <c r="F370" s="92">
        <v>9779.8630099999991</v>
      </c>
      <c r="G370" s="92">
        <v>0</v>
      </c>
      <c r="H370" s="92">
        <v>0</v>
      </c>
      <c r="I370" s="92">
        <v>0</v>
      </c>
      <c r="J370" s="92">
        <v>0</v>
      </c>
      <c r="K370" s="92">
        <v>0</v>
      </c>
      <c r="L370" s="92">
        <v>0</v>
      </c>
      <c r="M370" s="92">
        <v>0</v>
      </c>
      <c r="N370" s="92">
        <v>0</v>
      </c>
      <c r="O370" s="92">
        <v>0</v>
      </c>
      <c r="P370" s="92">
        <v>0</v>
      </c>
      <c r="Q370" s="92">
        <v>0</v>
      </c>
      <c r="R370" s="92">
        <v>0</v>
      </c>
      <c r="S370" s="92">
        <v>0</v>
      </c>
      <c r="T370" s="92">
        <v>0</v>
      </c>
      <c r="U370" s="92">
        <v>0</v>
      </c>
      <c r="V370" s="92">
        <v>0</v>
      </c>
      <c r="W370" s="92">
        <v>0</v>
      </c>
      <c r="X370" s="92">
        <v>0</v>
      </c>
      <c r="Y370" s="92">
        <v>0</v>
      </c>
      <c r="Z370" s="92">
        <v>0</v>
      </c>
      <c r="AA370" s="92">
        <v>0</v>
      </c>
      <c r="AB370" s="92">
        <v>0</v>
      </c>
      <c r="AC370" s="92">
        <v>0</v>
      </c>
      <c r="AD370" s="92">
        <v>0</v>
      </c>
      <c r="AE370" s="92">
        <v>0</v>
      </c>
      <c r="AF370" s="92">
        <v>0</v>
      </c>
      <c r="AG370" s="92">
        <v>0</v>
      </c>
      <c r="AH370" s="92">
        <v>0</v>
      </c>
      <c r="AI370" s="92">
        <v>0</v>
      </c>
      <c r="AJ370" s="92">
        <v>0</v>
      </c>
      <c r="AK370" s="92">
        <v>0</v>
      </c>
      <c r="AL370" s="92">
        <v>0</v>
      </c>
      <c r="AM370" s="92">
        <v>0</v>
      </c>
      <c r="AN370" s="92">
        <v>0</v>
      </c>
      <c r="AO370" s="92">
        <v>0</v>
      </c>
      <c r="AP370" s="92">
        <v>0</v>
      </c>
      <c r="AQ370" s="92">
        <v>0</v>
      </c>
      <c r="AR370" s="92">
        <v>0</v>
      </c>
      <c r="AS370" s="92">
        <v>0</v>
      </c>
      <c r="AT370" s="92">
        <v>0</v>
      </c>
      <c r="AU370" s="92">
        <v>0</v>
      </c>
      <c r="AV370" s="92">
        <v>0</v>
      </c>
      <c r="AW370" s="92">
        <v>0</v>
      </c>
      <c r="AX370" s="92">
        <v>0</v>
      </c>
      <c r="AY370" s="92">
        <v>0</v>
      </c>
      <c r="AZ370" s="92">
        <v>0</v>
      </c>
      <c r="BA370" s="92">
        <v>0</v>
      </c>
      <c r="BB370" s="92">
        <v>0</v>
      </c>
      <c r="BC370" s="92">
        <v>0</v>
      </c>
      <c r="BD370" s="92">
        <v>0</v>
      </c>
      <c r="BE370" s="92">
        <v>0</v>
      </c>
      <c r="BF370" s="92">
        <v>0</v>
      </c>
      <c r="BG370" s="92">
        <v>0</v>
      </c>
      <c r="BH370" s="92">
        <v>0</v>
      </c>
      <c r="BI370" s="92">
        <v>0</v>
      </c>
      <c r="BJ370" s="92">
        <v>0</v>
      </c>
      <c r="BK370" s="92">
        <v>0</v>
      </c>
      <c r="BL370" s="92">
        <v>0</v>
      </c>
      <c r="BM370" s="92">
        <v>0</v>
      </c>
      <c r="BN370" s="92">
        <v>0</v>
      </c>
      <c r="BO370" s="92">
        <v>0</v>
      </c>
      <c r="BP370" s="92">
        <v>1</v>
      </c>
      <c r="BQ370" s="92">
        <v>0</v>
      </c>
      <c r="BR370" s="92">
        <v>0</v>
      </c>
      <c r="BS370" s="92">
        <v>0</v>
      </c>
      <c r="BT370" s="92">
        <v>0</v>
      </c>
      <c r="BU370" s="92">
        <v>0</v>
      </c>
      <c r="BV370" s="92">
        <v>0</v>
      </c>
      <c r="BW370" s="92">
        <v>0</v>
      </c>
      <c r="BX370" s="92">
        <v>0</v>
      </c>
      <c r="BY370" s="92">
        <v>0</v>
      </c>
      <c r="BZ370" s="92">
        <v>0</v>
      </c>
      <c r="CA370" s="92">
        <v>0</v>
      </c>
      <c r="CB370" s="92">
        <v>0</v>
      </c>
      <c r="CC370" s="92">
        <v>0</v>
      </c>
      <c r="CD370" s="92">
        <v>0</v>
      </c>
      <c r="CE370" s="92">
        <v>0</v>
      </c>
      <c r="CF370" s="92">
        <v>0</v>
      </c>
      <c r="CG370" s="92">
        <v>0</v>
      </c>
      <c r="CH370" s="92">
        <v>0</v>
      </c>
      <c r="CI370" s="92">
        <v>0</v>
      </c>
      <c r="CJ370" s="92">
        <v>0</v>
      </c>
      <c r="CK370" s="92">
        <v>0</v>
      </c>
      <c r="CL370" s="92">
        <v>0</v>
      </c>
      <c r="CM370" s="92">
        <v>0</v>
      </c>
      <c r="CN370" s="92">
        <v>0</v>
      </c>
      <c r="CO370" s="92">
        <v>0</v>
      </c>
      <c r="CP370" s="92">
        <v>0</v>
      </c>
      <c r="CQ370" s="92">
        <v>0</v>
      </c>
      <c r="CR370" s="92">
        <v>0</v>
      </c>
      <c r="CS370" s="92">
        <v>0</v>
      </c>
      <c r="CT370" s="92">
        <v>0</v>
      </c>
      <c r="CU370" s="92">
        <v>0</v>
      </c>
      <c r="CV370" s="92">
        <v>0</v>
      </c>
      <c r="CW370" s="92">
        <v>0</v>
      </c>
      <c r="CX370" s="92">
        <v>0</v>
      </c>
      <c r="CY370" s="92">
        <v>0</v>
      </c>
      <c r="CZ370" s="92">
        <v>0</v>
      </c>
      <c r="DA370" s="92">
        <v>0</v>
      </c>
      <c r="DB370" s="92">
        <v>0</v>
      </c>
      <c r="DC370" s="92">
        <v>0</v>
      </c>
      <c r="DD370" s="92">
        <v>0</v>
      </c>
      <c r="DE370" s="92">
        <v>0</v>
      </c>
      <c r="DF370" s="92">
        <v>0</v>
      </c>
      <c r="DG370" s="92">
        <v>0</v>
      </c>
      <c r="DH370" s="92">
        <v>0</v>
      </c>
      <c r="DI370" s="92">
        <v>0</v>
      </c>
      <c r="DJ370" s="92">
        <v>0</v>
      </c>
      <c r="DK370" s="92">
        <v>0</v>
      </c>
      <c r="DL370" s="92">
        <v>0</v>
      </c>
      <c r="DM370" s="92">
        <v>0</v>
      </c>
      <c r="DN370" s="92">
        <v>0</v>
      </c>
      <c r="DO370" s="92">
        <v>0</v>
      </c>
      <c r="DP370" s="92">
        <v>0</v>
      </c>
      <c r="DQ370" s="92">
        <v>0</v>
      </c>
      <c r="DR370" s="92">
        <v>0</v>
      </c>
      <c r="DS370" s="92">
        <v>0</v>
      </c>
      <c r="DT370" s="92">
        <v>0</v>
      </c>
      <c r="DU370" s="92">
        <v>0</v>
      </c>
      <c r="DV370" s="92">
        <v>0</v>
      </c>
      <c r="DW370" s="92">
        <v>0</v>
      </c>
      <c r="DX370" s="92">
        <v>0</v>
      </c>
      <c r="DY370" s="92">
        <v>0</v>
      </c>
      <c r="DZ370" s="92">
        <v>176186.97099999999</v>
      </c>
      <c r="EA370" s="92">
        <v>0</v>
      </c>
      <c r="EB370" s="92">
        <v>0</v>
      </c>
      <c r="EC370" s="92">
        <v>0</v>
      </c>
      <c r="ED370" s="92">
        <v>0</v>
      </c>
      <c r="EE370" s="92">
        <v>0</v>
      </c>
      <c r="EF370" s="92">
        <v>0</v>
      </c>
      <c r="EG370" s="92">
        <v>0</v>
      </c>
      <c r="EH370" s="92">
        <v>0</v>
      </c>
      <c r="EI370" s="92">
        <v>0</v>
      </c>
      <c r="EJ370" s="92">
        <v>0</v>
      </c>
      <c r="EK370" s="92">
        <v>0</v>
      </c>
      <c r="EL370" s="92">
        <v>0</v>
      </c>
      <c r="EM370" s="92">
        <v>0</v>
      </c>
      <c r="EN370" s="92">
        <v>0</v>
      </c>
      <c r="EO370" s="92">
        <v>0</v>
      </c>
      <c r="EP370" s="92">
        <v>0</v>
      </c>
      <c r="EQ370" s="92">
        <v>0</v>
      </c>
      <c r="ER370" s="92">
        <v>0</v>
      </c>
      <c r="ES370" s="92">
        <v>0</v>
      </c>
      <c r="ET370" s="92">
        <v>0</v>
      </c>
      <c r="EU370" s="92">
        <v>0</v>
      </c>
      <c r="EV370" s="92">
        <v>0</v>
      </c>
      <c r="EW370" s="92">
        <v>0</v>
      </c>
      <c r="EX370" s="92">
        <v>0</v>
      </c>
      <c r="EY370" s="92">
        <v>0</v>
      </c>
      <c r="EZ370" s="92">
        <v>0</v>
      </c>
      <c r="FA370" s="92">
        <v>0</v>
      </c>
      <c r="FB370" s="92">
        <v>0</v>
      </c>
      <c r="FC370" s="92">
        <v>0</v>
      </c>
      <c r="FD370" s="92">
        <v>0</v>
      </c>
      <c r="FE370" s="92">
        <v>0</v>
      </c>
      <c r="FF370" s="92">
        <v>0</v>
      </c>
      <c r="FG370" s="92">
        <v>0</v>
      </c>
      <c r="FH370" s="92">
        <v>0</v>
      </c>
      <c r="FI370" s="92">
        <v>0</v>
      </c>
      <c r="FJ370" s="92">
        <v>0</v>
      </c>
      <c r="FK370" s="92">
        <v>0</v>
      </c>
      <c r="FL370" s="92">
        <v>0</v>
      </c>
      <c r="FM370" s="92">
        <v>0</v>
      </c>
      <c r="FN370" s="92">
        <v>0</v>
      </c>
      <c r="FO370" s="92">
        <v>0</v>
      </c>
      <c r="FP370" s="92">
        <v>0</v>
      </c>
      <c r="FQ370" s="92">
        <v>0</v>
      </c>
      <c r="FR370" s="92">
        <v>0</v>
      </c>
      <c r="FS370" s="92">
        <v>0</v>
      </c>
      <c r="FT370" s="92">
        <v>0</v>
      </c>
      <c r="FU370" s="92">
        <v>0</v>
      </c>
      <c r="FV370" s="92">
        <v>0</v>
      </c>
      <c r="FW370" s="92">
        <v>0</v>
      </c>
      <c r="FX370" s="92">
        <v>0</v>
      </c>
      <c r="FY370" s="92">
        <v>0</v>
      </c>
      <c r="FZ370" s="92">
        <v>0</v>
      </c>
      <c r="GA370" s="92">
        <v>0</v>
      </c>
      <c r="GB370" s="92">
        <v>0</v>
      </c>
      <c r="GC370" s="92">
        <v>0</v>
      </c>
      <c r="GD370" s="92">
        <v>0</v>
      </c>
      <c r="GE370" s="92">
        <v>0</v>
      </c>
      <c r="GF370" s="92">
        <v>0</v>
      </c>
      <c r="GG370" s="92">
        <v>0</v>
      </c>
      <c r="GH370" s="92">
        <v>0</v>
      </c>
      <c r="GI370" s="92">
        <v>0</v>
      </c>
      <c r="GJ370" s="92">
        <v>1</v>
      </c>
      <c r="GK370" s="92">
        <v>0</v>
      </c>
      <c r="GL370" s="92">
        <v>0</v>
      </c>
      <c r="GM370" s="92">
        <v>0</v>
      </c>
      <c r="GN370" s="92">
        <v>0</v>
      </c>
      <c r="GO370" s="92">
        <v>0</v>
      </c>
      <c r="GP370" s="92">
        <v>0</v>
      </c>
      <c r="GQ370" s="92">
        <v>0</v>
      </c>
      <c r="GR370" s="92">
        <v>0</v>
      </c>
      <c r="GS370" s="92">
        <v>0</v>
      </c>
      <c r="GT370" s="92">
        <v>0</v>
      </c>
      <c r="GU370" s="92">
        <v>0</v>
      </c>
      <c r="GV370" s="92">
        <v>0</v>
      </c>
      <c r="GW370" s="92">
        <v>0</v>
      </c>
      <c r="GX370" s="92">
        <v>0</v>
      </c>
      <c r="GY370" s="92">
        <v>0</v>
      </c>
      <c r="GZ370" s="92">
        <v>0</v>
      </c>
      <c r="HA370" s="92">
        <v>0</v>
      </c>
      <c r="HB370" s="92">
        <v>0</v>
      </c>
      <c r="HC370" s="92">
        <v>0</v>
      </c>
      <c r="HD370" s="92">
        <v>0</v>
      </c>
      <c r="HE370" s="92">
        <v>0</v>
      </c>
      <c r="HF370" s="92">
        <v>0</v>
      </c>
      <c r="HG370" s="92">
        <v>0</v>
      </c>
      <c r="HH370" s="92">
        <v>0</v>
      </c>
      <c r="HI370" s="92">
        <v>0</v>
      </c>
      <c r="HJ370" s="92">
        <v>0</v>
      </c>
      <c r="HK370" s="92">
        <v>0</v>
      </c>
      <c r="HL370" s="92">
        <v>0</v>
      </c>
      <c r="HM370" s="92">
        <v>0</v>
      </c>
      <c r="HN370" s="92">
        <v>0</v>
      </c>
      <c r="HO370" s="92">
        <v>0</v>
      </c>
      <c r="HP370" s="92">
        <v>0</v>
      </c>
      <c r="HQ370" s="92">
        <v>0</v>
      </c>
      <c r="HR370" s="92">
        <v>0</v>
      </c>
      <c r="HS370" s="92">
        <v>0</v>
      </c>
      <c r="HT370" s="92">
        <v>0</v>
      </c>
      <c r="HU370" s="92">
        <v>0</v>
      </c>
      <c r="HV370" s="92">
        <v>0</v>
      </c>
      <c r="HW370" s="92">
        <v>0</v>
      </c>
      <c r="HX370" s="92">
        <v>0</v>
      </c>
      <c r="HY370" s="92">
        <v>0</v>
      </c>
      <c r="HZ370" s="92">
        <v>0</v>
      </c>
      <c r="IA370" s="92">
        <v>0</v>
      </c>
      <c r="IB370" s="92">
        <v>0</v>
      </c>
      <c r="IC370" s="92">
        <v>0</v>
      </c>
      <c r="ID370" s="92">
        <v>0</v>
      </c>
      <c r="IE370" s="92">
        <v>0</v>
      </c>
      <c r="IF370" s="92">
        <v>0</v>
      </c>
      <c r="IG370" s="92">
        <v>0</v>
      </c>
      <c r="IH370" s="92">
        <v>0</v>
      </c>
      <c r="II370" s="92">
        <v>0</v>
      </c>
      <c r="IJ370" s="92">
        <v>0</v>
      </c>
      <c r="IK370" s="92">
        <v>0</v>
      </c>
      <c r="IL370" s="92">
        <v>0</v>
      </c>
      <c r="IM370" s="92">
        <v>0</v>
      </c>
      <c r="IN370" s="92">
        <v>0</v>
      </c>
      <c r="IO370" s="92">
        <v>0</v>
      </c>
      <c r="IP370" s="92">
        <v>0</v>
      </c>
      <c r="IQ370" s="92">
        <v>0</v>
      </c>
      <c r="IR370" s="92">
        <v>0</v>
      </c>
      <c r="IS370" s="92">
        <v>0</v>
      </c>
      <c r="IT370" s="92">
        <v>9779.8630099999991</v>
      </c>
      <c r="IU370" s="92">
        <v>176186.97099999999</v>
      </c>
      <c r="IV370" s="92">
        <v>683424.97499999998</v>
      </c>
      <c r="IW370" s="92">
        <v>232.83522400000001</v>
      </c>
      <c r="IX370" s="92">
        <v>9.5057454900000007</v>
      </c>
      <c r="IY370" s="92">
        <v>1</v>
      </c>
      <c r="IZ370" s="92">
        <v>0</v>
      </c>
      <c r="JA370" s="92">
        <v>0</v>
      </c>
      <c r="JB370" s="92">
        <v>-56222.038099999998</v>
      </c>
      <c r="JC370" s="92">
        <v>-3120.7973499999998</v>
      </c>
      <c r="JD370" s="92">
        <v>-549.84383100000002</v>
      </c>
      <c r="JE370" s="92">
        <v>-11.016300599999999</v>
      </c>
      <c r="JF370" s="92">
        <v>-0.611497607</v>
      </c>
      <c r="JG370" s="92">
        <v>2.3850125900000001E-4</v>
      </c>
      <c r="JH370" s="92">
        <v>4.2966669599999998E-3</v>
      </c>
      <c r="JI370" s="92">
        <v>18.015280000000001</v>
      </c>
      <c r="JJ370" s="92">
        <v>2942.1087900000002</v>
      </c>
      <c r="JK370" s="92">
        <v>0</v>
      </c>
      <c r="JL370" s="92">
        <v>0</v>
      </c>
      <c r="JM370" s="92">
        <v>0</v>
      </c>
      <c r="JN370" s="92">
        <v>0</v>
      </c>
      <c r="JO370" s="92">
        <v>0</v>
      </c>
      <c r="JP370" s="92">
        <v>0</v>
      </c>
      <c r="JQ370" s="92">
        <v>0</v>
      </c>
      <c r="JR370" s="92">
        <v>0</v>
      </c>
      <c r="JS370" s="92">
        <v>0</v>
      </c>
      <c r="JT370" s="92">
        <v>0</v>
      </c>
      <c r="JU370" s="92">
        <v>0</v>
      </c>
      <c r="JV370" s="92">
        <v>0</v>
      </c>
      <c r="JW370" s="92">
        <v>0</v>
      </c>
      <c r="JX370" s="92">
        <v>0</v>
      </c>
      <c r="JY370" s="92">
        <v>0</v>
      </c>
      <c r="JZ370" s="92">
        <v>0</v>
      </c>
      <c r="KA370" s="92">
        <v>0</v>
      </c>
      <c r="KB370" s="92">
        <v>0</v>
      </c>
      <c r="KC370" s="92">
        <v>0</v>
      </c>
      <c r="KD370" s="92">
        <v>0</v>
      </c>
      <c r="KE370" s="92">
        <v>0</v>
      </c>
      <c r="KF370" s="92">
        <v>0</v>
      </c>
      <c r="KG370" s="92">
        <v>0</v>
      </c>
      <c r="KH370" s="92">
        <v>0</v>
      </c>
      <c r="KI370" s="92">
        <v>0</v>
      </c>
      <c r="KJ370" s="92">
        <v>0</v>
      </c>
      <c r="KK370" s="92">
        <v>0</v>
      </c>
      <c r="KL370" s="92">
        <v>0</v>
      </c>
      <c r="KM370" s="92">
        <v>0</v>
      </c>
      <c r="KN370" s="92">
        <v>0</v>
      </c>
      <c r="KO370" s="92">
        <v>0</v>
      </c>
      <c r="KP370" s="92">
        <v>0</v>
      </c>
      <c r="KQ370" s="92">
        <v>0</v>
      </c>
      <c r="KR370" s="92">
        <v>0</v>
      </c>
      <c r="KS370" s="92">
        <v>0</v>
      </c>
      <c r="KT370" s="92">
        <v>0</v>
      </c>
      <c r="KU370" s="92">
        <v>0</v>
      </c>
      <c r="KV370" s="92">
        <v>0</v>
      </c>
      <c r="KW370" s="92">
        <v>0</v>
      </c>
      <c r="KX370" s="92">
        <v>0</v>
      </c>
      <c r="KY370" s="92">
        <v>0</v>
      </c>
      <c r="KZ370" s="92">
        <v>0</v>
      </c>
      <c r="LA370" s="92">
        <v>0</v>
      </c>
      <c r="LB370" s="92">
        <v>0</v>
      </c>
      <c r="LC370" s="92">
        <v>0</v>
      </c>
      <c r="LD370" s="92">
        <v>0</v>
      </c>
      <c r="LE370" s="92">
        <v>0</v>
      </c>
      <c r="LF370" s="92">
        <v>0</v>
      </c>
      <c r="LG370" s="92">
        <v>0</v>
      </c>
      <c r="LH370" s="92">
        <v>0</v>
      </c>
      <c r="LI370" s="92">
        <v>0</v>
      </c>
      <c r="LJ370" s="92">
        <v>0</v>
      </c>
      <c r="LK370" s="92">
        <v>0</v>
      </c>
      <c r="LL370" s="92">
        <v>0</v>
      </c>
      <c r="LM370" s="92">
        <v>0</v>
      </c>
      <c r="LN370" s="92">
        <v>0</v>
      </c>
      <c r="LO370" s="92">
        <v>0</v>
      </c>
      <c r="LP370" s="92">
        <v>0</v>
      </c>
      <c r="LQ370" s="92">
        <v>0</v>
      </c>
      <c r="LR370" s="92">
        <v>0</v>
      </c>
      <c r="LS370" s="92">
        <v>0</v>
      </c>
      <c r="LT370" s="92">
        <v>0</v>
      </c>
      <c r="LU370" s="92">
        <v>0</v>
      </c>
      <c r="LV370" s="92">
        <v>0</v>
      </c>
      <c r="LW370" s="92">
        <v>0</v>
      </c>
      <c r="LX370" s="92">
        <v>0</v>
      </c>
      <c r="LY370" s="92">
        <v>0</v>
      </c>
      <c r="LZ370" s="92">
        <v>0</v>
      </c>
      <c r="MA370" s="92">
        <v>0</v>
      </c>
      <c r="MB370" s="92">
        <v>0</v>
      </c>
      <c r="MC370" s="92">
        <v>0</v>
      </c>
      <c r="MD370" s="92">
        <v>0</v>
      </c>
      <c r="ME370" s="92">
        <v>0</v>
      </c>
      <c r="MF370" s="92">
        <v>0</v>
      </c>
      <c r="MG370" s="92">
        <v>0</v>
      </c>
      <c r="MH370" s="92">
        <v>0</v>
      </c>
      <c r="MI370" s="92">
        <v>0</v>
      </c>
      <c r="MJ370" s="92">
        <v>0</v>
      </c>
      <c r="MK370" s="92">
        <v>0</v>
      </c>
      <c r="ML370" s="92">
        <v>0</v>
      </c>
      <c r="MM370" s="92">
        <v>0</v>
      </c>
      <c r="MN370" s="92">
        <v>0</v>
      </c>
      <c r="MO370" s="92">
        <v>0</v>
      </c>
      <c r="MP370" s="92">
        <v>0</v>
      </c>
      <c r="MQ370" s="92">
        <v>0</v>
      </c>
      <c r="MR370" s="92">
        <v>0</v>
      </c>
      <c r="MS370" s="92">
        <v>0</v>
      </c>
      <c r="MT370" s="92">
        <v>0</v>
      </c>
      <c r="MU370" s="92">
        <v>0</v>
      </c>
      <c r="MV370" s="92">
        <v>0</v>
      </c>
      <c r="MW370" s="92">
        <v>0</v>
      </c>
      <c r="MX370" s="92">
        <v>0</v>
      </c>
      <c r="MY370" s="92">
        <v>0</v>
      </c>
      <c r="MZ370" s="92">
        <v>0</v>
      </c>
      <c r="NA370" s="92">
        <v>0</v>
      </c>
      <c r="NB370" s="92">
        <v>0</v>
      </c>
      <c r="NC370" s="92">
        <v>0</v>
      </c>
      <c r="ND370" s="92">
        <v>0</v>
      </c>
      <c r="NE370" s="92">
        <v>0</v>
      </c>
      <c r="NF370" s="92">
        <v>0</v>
      </c>
      <c r="NG370" s="92">
        <v>0</v>
      </c>
      <c r="NH370" s="92">
        <v>0</v>
      </c>
      <c r="NI370" s="92">
        <v>0</v>
      </c>
      <c r="NJ370" s="92">
        <v>0</v>
      </c>
      <c r="NK370" s="92">
        <v>0</v>
      </c>
      <c r="NL370" s="92">
        <v>0</v>
      </c>
      <c r="NM370" s="92">
        <v>0</v>
      </c>
      <c r="NN370" s="92">
        <v>0</v>
      </c>
      <c r="NO370" s="92">
        <v>0</v>
      </c>
      <c r="NP370" s="92">
        <v>0</v>
      </c>
      <c r="NQ370" s="92">
        <v>0</v>
      </c>
      <c r="NR370" s="92">
        <v>0</v>
      </c>
      <c r="NS370" s="92">
        <v>0</v>
      </c>
      <c r="NT370" s="92">
        <v>0</v>
      </c>
      <c r="NU370" s="92">
        <v>0</v>
      </c>
      <c r="NV370" s="92">
        <v>0</v>
      </c>
      <c r="NW370" s="92">
        <v>0</v>
      </c>
      <c r="NX370" s="92">
        <v>0</v>
      </c>
      <c r="NY370" s="92">
        <v>0</v>
      </c>
      <c r="NZ370" s="92">
        <v>0</v>
      </c>
      <c r="OA370" s="92">
        <v>0</v>
      </c>
      <c r="OB370" s="92">
        <v>0</v>
      </c>
      <c r="OC370" s="92">
        <v>0</v>
      </c>
      <c r="OD370" s="92">
        <v>0</v>
      </c>
      <c r="OE370" s="92">
        <v>0</v>
      </c>
      <c r="OF370" s="92">
        <v>0</v>
      </c>
      <c r="OG370" s="92">
        <v>0</v>
      </c>
      <c r="OH370" s="92">
        <v>0</v>
      </c>
      <c r="OI370" s="92">
        <v>0</v>
      </c>
      <c r="OJ370" s="92">
        <v>0</v>
      </c>
      <c r="OK370" s="92">
        <v>0</v>
      </c>
      <c r="OL370" s="92">
        <v>0</v>
      </c>
      <c r="OM370" s="92">
        <v>0</v>
      </c>
      <c r="ON370" s="92">
        <v>0</v>
      </c>
      <c r="OO370" s="92">
        <v>0</v>
      </c>
      <c r="OP370" s="92">
        <v>0</v>
      </c>
      <c r="OQ370" s="92">
        <v>0</v>
      </c>
      <c r="OR370" s="92">
        <v>0</v>
      </c>
      <c r="OS370" s="92">
        <v>0</v>
      </c>
      <c r="OT370" s="92">
        <v>0</v>
      </c>
      <c r="OU370" s="92">
        <v>0</v>
      </c>
      <c r="OV370" s="92">
        <v>0</v>
      </c>
      <c r="OW370" s="92">
        <v>0</v>
      </c>
      <c r="OX370" s="92">
        <v>0</v>
      </c>
      <c r="OY370" s="92">
        <v>0</v>
      </c>
      <c r="OZ370" s="92">
        <v>0</v>
      </c>
      <c r="PA370" s="92">
        <v>0</v>
      </c>
      <c r="PB370" s="92">
        <v>0</v>
      </c>
      <c r="PC370" s="92">
        <v>0</v>
      </c>
      <c r="PD370" s="92">
        <v>0</v>
      </c>
      <c r="PE370" s="92">
        <v>0</v>
      </c>
      <c r="PF370" s="92">
        <v>0</v>
      </c>
      <c r="PG370" s="92">
        <v>0</v>
      </c>
      <c r="PH370" s="92">
        <v>0</v>
      </c>
      <c r="PI370" s="92">
        <v>0</v>
      </c>
      <c r="PJ370" s="92">
        <v>0</v>
      </c>
      <c r="PK370" s="92">
        <v>0</v>
      </c>
      <c r="PL370" s="92">
        <v>0</v>
      </c>
      <c r="PM370" s="92">
        <v>0</v>
      </c>
      <c r="PN370" s="92">
        <v>0</v>
      </c>
      <c r="PO370" s="92">
        <v>0</v>
      </c>
      <c r="PP370" s="92">
        <v>0</v>
      </c>
      <c r="PQ370" s="92">
        <v>0</v>
      </c>
      <c r="PR370" s="92">
        <v>0</v>
      </c>
      <c r="PS370" s="92">
        <v>0</v>
      </c>
      <c r="PT370" s="92">
        <v>0</v>
      </c>
      <c r="PU370" s="92">
        <v>0</v>
      </c>
      <c r="PV370" s="92">
        <v>0</v>
      </c>
      <c r="PW370" s="92">
        <v>0</v>
      </c>
      <c r="PX370" s="92">
        <v>0</v>
      </c>
      <c r="PY370" s="92">
        <v>0</v>
      </c>
      <c r="PZ370" s="92">
        <v>0</v>
      </c>
      <c r="QA370" s="92">
        <v>0</v>
      </c>
      <c r="QB370" s="92">
        <v>0</v>
      </c>
      <c r="QC370" s="92">
        <v>0</v>
      </c>
      <c r="QD370" s="92">
        <v>0</v>
      </c>
      <c r="QE370" s="92">
        <v>0</v>
      </c>
      <c r="QF370" s="92">
        <v>0</v>
      </c>
      <c r="QG370" s="92">
        <v>0</v>
      </c>
      <c r="QH370" s="92">
        <v>0</v>
      </c>
      <c r="QI370" s="92">
        <v>0</v>
      </c>
      <c r="QJ370" s="92">
        <v>0</v>
      </c>
      <c r="QK370" s="92">
        <v>0</v>
      </c>
      <c r="QL370" s="92">
        <v>0</v>
      </c>
      <c r="QM370" s="92">
        <v>0</v>
      </c>
      <c r="QN370" s="92">
        <v>0</v>
      </c>
      <c r="QO370" s="92">
        <v>0</v>
      </c>
      <c r="QP370" s="92">
        <v>0</v>
      </c>
      <c r="QQ370" s="92">
        <v>0</v>
      </c>
      <c r="QR370" s="92">
        <v>0</v>
      </c>
      <c r="QS370" s="92">
        <v>0</v>
      </c>
      <c r="QT370" s="92">
        <v>0</v>
      </c>
      <c r="QU370" s="92">
        <v>0</v>
      </c>
      <c r="QV370" s="92">
        <v>0</v>
      </c>
      <c r="QW370" s="92">
        <v>0</v>
      </c>
      <c r="QX370" s="92">
        <v>0</v>
      </c>
      <c r="QY370" s="92">
        <v>0</v>
      </c>
      <c r="QZ370" s="92">
        <v>0</v>
      </c>
      <c r="RA370" s="92">
        <v>0</v>
      </c>
      <c r="RB370" s="92">
        <v>0</v>
      </c>
      <c r="RC370" s="92">
        <v>0</v>
      </c>
      <c r="RD370" s="92">
        <v>0</v>
      </c>
      <c r="RE370" s="92">
        <v>0</v>
      </c>
      <c r="RF370" s="92">
        <v>0</v>
      </c>
      <c r="RG370" s="92">
        <v>0</v>
      </c>
      <c r="RH370" s="92">
        <v>0</v>
      </c>
      <c r="RI370" s="92">
        <v>0</v>
      </c>
      <c r="RJ370" s="92">
        <v>0</v>
      </c>
      <c r="RK370" s="92">
        <v>0</v>
      </c>
      <c r="RL370" s="92">
        <v>0</v>
      </c>
      <c r="RM370" s="92">
        <v>0</v>
      </c>
      <c r="RN370" s="92">
        <v>0</v>
      </c>
      <c r="RO370" s="92">
        <v>0</v>
      </c>
      <c r="RP370" s="92">
        <v>0</v>
      </c>
      <c r="RQ370" s="92">
        <v>0</v>
      </c>
      <c r="RR370" s="92">
        <v>0</v>
      </c>
      <c r="RS370" s="92">
        <v>0</v>
      </c>
      <c r="RT370" s="92">
        <v>0</v>
      </c>
      <c r="RU370" s="92">
        <v>0</v>
      </c>
      <c r="RV370" s="92">
        <v>0</v>
      </c>
      <c r="RW370" s="92">
        <v>0</v>
      </c>
      <c r="RX370" s="92">
        <v>0</v>
      </c>
      <c r="RY370" s="92">
        <v>0</v>
      </c>
      <c r="RZ370" s="92">
        <v>0</v>
      </c>
      <c r="SA370" s="92">
        <v>0</v>
      </c>
      <c r="SB370" s="92">
        <v>0</v>
      </c>
      <c r="SC370" s="92">
        <v>0</v>
      </c>
      <c r="SD370" s="92">
        <v>0</v>
      </c>
      <c r="SE370" s="92">
        <v>0</v>
      </c>
      <c r="SF370" s="92">
        <v>0</v>
      </c>
      <c r="SG370" s="92">
        <v>0</v>
      </c>
      <c r="SH370" s="92">
        <v>0</v>
      </c>
      <c r="SI370" s="92">
        <v>0</v>
      </c>
      <c r="SJ370" s="92">
        <v>0</v>
      </c>
      <c r="SK370" s="92">
        <v>0</v>
      </c>
      <c r="SL370" s="92">
        <v>0</v>
      </c>
      <c r="SM370" s="92">
        <v>0</v>
      </c>
      <c r="SN370" s="92">
        <v>0</v>
      </c>
      <c r="SO370" s="92">
        <v>0</v>
      </c>
      <c r="SP370" s="92">
        <v>0</v>
      </c>
      <c r="SQ370" s="92">
        <v>0</v>
      </c>
      <c r="SR370" s="92">
        <v>0</v>
      </c>
      <c r="SS370" s="92">
        <v>0</v>
      </c>
      <c r="ST370" s="92">
        <v>0</v>
      </c>
      <c r="SU370" s="92">
        <v>0</v>
      </c>
      <c r="SV370" s="92">
        <v>0</v>
      </c>
      <c r="SW370" s="92">
        <v>0</v>
      </c>
      <c r="SX370" s="92">
        <v>0</v>
      </c>
      <c r="SY370" s="92">
        <v>0</v>
      </c>
      <c r="SZ370" s="92">
        <v>0</v>
      </c>
      <c r="TA370" s="92">
        <v>0</v>
      </c>
      <c r="TB370" s="92">
        <v>0</v>
      </c>
      <c r="TC370" s="92">
        <v>9.5057454900000007</v>
      </c>
      <c r="TD370" s="92">
        <v>0</v>
      </c>
      <c r="TE370" s="92">
        <v>0</v>
      </c>
      <c r="TF370" s="92">
        <v>0</v>
      </c>
      <c r="TG370" s="92">
        <v>0</v>
      </c>
      <c r="TH370" s="92">
        <v>0</v>
      </c>
      <c r="TI370" s="92">
        <v>0</v>
      </c>
      <c r="TJ370" s="92">
        <v>0</v>
      </c>
      <c r="TK370" s="92">
        <v>0</v>
      </c>
      <c r="TL370" s="92">
        <v>0</v>
      </c>
      <c r="TM370" s="92">
        <v>0</v>
      </c>
      <c r="TN370" s="92">
        <v>0</v>
      </c>
      <c r="TO370" s="92">
        <v>0</v>
      </c>
      <c r="TP370" s="92">
        <v>0</v>
      </c>
      <c r="TQ370" s="92">
        <v>-656973122.25199997</v>
      </c>
      <c r="TR370" s="92">
        <v>0</v>
      </c>
      <c r="TS370" s="92">
        <v>2.71662861388889</v>
      </c>
      <c r="TT370" s="92">
        <v>0</v>
      </c>
      <c r="TU370" s="92">
        <v>0</v>
      </c>
      <c r="TV370" s="92">
        <v>0</v>
      </c>
      <c r="TW370" s="92">
        <v>0</v>
      </c>
      <c r="TX370" s="92">
        <v>0</v>
      </c>
      <c r="TY370" s="92">
        <v>0</v>
      </c>
      <c r="TZ370" s="92">
        <v>0</v>
      </c>
      <c r="UA370" s="92">
        <v>0</v>
      </c>
      <c r="UB370" s="92">
        <v>0</v>
      </c>
      <c r="UC370" s="92">
        <v>0</v>
      </c>
      <c r="UD370" s="92">
        <v>0</v>
      </c>
      <c r="UE370" s="92">
        <v>0</v>
      </c>
      <c r="UF370" s="92">
        <v>0</v>
      </c>
      <c r="UG370" s="92">
        <v>0</v>
      </c>
      <c r="UH370" s="92">
        <v>0</v>
      </c>
      <c r="UI370" s="92">
        <v>0</v>
      </c>
      <c r="UJ370" s="92">
        <v>0</v>
      </c>
      <c r="UK370" s="92">
        <v>0</v>
      </c>
      <c r="UL370" s="92">
        <v>0</v>
      </c>
      <c r="UM370" s="92">
        <v>0</v>
      </c>
      <c r="UN370" s="92">
        <v>0</v>
      </c>
      <c r="UO370" s="92">
        <v>0</v>
      </c>
      <c r="UP370" s="92">
        <v>0</v>
      </c>
      <c r="UQ370" s="92">
        <v>0</v>
      </c>
      <c r="UR370" s="92">
        <v>0</v>
      </c>
      <c r="US370" s="92">
        <v>0</v>
      </c>
      <c r="UT370" s="92">
        <v>0</v>
      </c>
      <c r="UU370" s="92">
        <v>0</v>
      </c>
      <c r="UV370" s="92">
        <v>0</v>
      </c>
      <c r="UW370" s="92">
        <v>0</v>
      </c>
      <c r="UX370" s="92">
        <v>0</v>
      </c>
      <c r="UY370" s="92">
        <v>0</v>
      </c>
      <c r="UZ370" s="92">
        <v>0</v>
      </c>
      <c r="VA370" s="92">
        <v>0</v>
      </c>
      <c r="VB370" s="92">
        <v>0</v>
      </c>
      <c r="VC370" s="92">
        <v>0</v>
      </c>
      <c r="VD370" s="92">
        <v>0</v>
      </c>
      <c r="VE370" s="92">
        <v>0</v>
      </c>
      <c r="VF370" s="92">
        <v>0</v>
      </c>
      <c r="VG370" s="92">
        <v>0</v>
      </c>
      <c r="VH370" s="92">
        <v>0</v>
      </c>
      <c r="VI370" s="92">
        <v>0</v>
      </c>
      <c r="VJ370" s="92">
        <v>0</v>
      </c>
      <c r="VK370" s="92">
        <v>0</v>
      </c>
      <c r="VL370" s="92">
        <v>0</v>
      </c>
      <c r="VM370" s="92">
        <v>0</v>
      </c>
      <c r="VN370" s="92">
        <v>0</v>
      </c>
      <c r="VO370" s="92">
        <v>0</v>
      </c>
      <c r="VP370" s="92">
        <v>0</v>
      </c>
      <c r="VQ370" s="92">
        <v>0</v>
      </c>
      <c r="VR370" s="92">
        <v>0</v>
      </c>
      <c r="VS370" s="92">
        <v>0</v>
      </c>
      <c r="VT370" s="92">
        <v>0</v>
      </c>
      <c r="VU370" s="92">
        <v>0</v>
      </c>
      <c r="VV370" s="92">
        <v>0</v>
      </c>
      <c r="VW370" s="92">
        <v>0</v>
      </c>
      <c r="VX370" s="92">
        <v>0</v>
      </c>
      <c r="VY370" s="92">
        <v>0</v>
      </c>
      <c r="VZ370" s="92">
        <v>0</v>
      </c>
      <c r="WA370" s="92">
        <v>0</v>
      </c>
      <c r="WB370" s="92">
        <v>0</v>
      </c>
      <c r="WC370" s="92">
        <v>0</v>
      </c>
    </row>
    <row r="371" spans="2:601" ht="13.5" customHeight="1">
      <c r="B371" s="851" t="s">
        <v>3019</v>
      </c>
      <c r="C371" s="92">
        <v>0</v>
      </c>
      <c r="D371" s="92">
        <v>75837.334099999993</v>
      </c>
      <c r="E371" s="92">
        <v>-236.67295200000001</v>
      </c>
      <c r="F371" s="92">
        <v>4209.6117400000003</v>
      </c>
      <c r="G371" s="92">
        <v>0</v>
      </c>
      <c r="H371" s="92">
        <v>0</v>
      </c>
      <c r="I371" s="92">
        <v>0</v>
      </c>
      <c r="J371" s="92">
        <v>0</v>
      </c>
      <c r="K371" s="92">
        <v>0</v>
      </c>
      <c r="L371" s="92">
        <v>0</v>
      </c>
      <c r="M371" s="92">
        <v>0</v>
      </c>
      <c r="N371" s="92">
        <v>0</v>
      </c>
      <c r="O371" s="92">
        <v>0</v>
      </c>
      <c r="P371" s="92">
        <v>0</v>
      </c>
      <c r="Q371" s="92">
        <v>0</v>
      </c>
      <c r="R371" s="92">
        <v>0</v>
      </c>
      <c r="S371" s="92">
        <v>0</v>
      </c>
      <c r="T371" s="92">
        <v>0</v>
      </c>
      <c r="U371" s="92">
        <v>0</v>
      </c>
      <c r="V371" s="92">
        <v>0</v>
      </c>
      <c r="W371" s="92">
        <v>0</v>
      </c>
      <c r="X371" s="92">
        <v>0</v>
      </c>
      <c r="Y371" s="92">
        <v>0</v>
      </c>
      <c r="Z371" s="92">
        <v>0</v>
      </c>
      <c r="AA371" s="92">
        <v>0</v>
      </c>
      <c r="AB371" s="92">
        <v>0</v>
      </c>
      <c r="AC371" s="92">
        <v>0</v>
      </c>
      <c r="AD371" s="92">
        <v>0</v>
      </c>
      <c r="AE371" s="92">
        <v>0</v>
      </c>
      <c r="AF371" s="92">
        <v>0</v>
      </c>
      <c r="AG371" s="92">
        <v>0</v>
      </c>
      <c r="AH371" s="92">
        <v>0</v>
      </c>
      <c r="AI371" s="92">
        <v>0</v>
      </c>
      <c r="AJ371" s="92">
        <v>0</v>
      </c>
      <c r="AK371" s="92">
        <v>0</v>
      </c>
      <c r="AL371" s="92">
        <v>0</v>
      </c>
      <c r="AM371" s="92">
        <v>0</v>
      </c>
      <c r="AN371" s="92">
        <v>0</v>
      </c>
      <c r="AO371" s="92">
        <v>0</v>
      </c>
      <c r="AP371" s="92">
        <v>0</v>
      </c>
      <c r="AQ371" s="92">
        <v>0</v>
      </c>
      <c r="AR371" s="92">
        <v>0</v>
      </c>
      <c r="AS371" s="92">
        <v>0</v>
      </c>
      <c r="AT371" s="92">
        <v>0</v>
      </c>
      <c r="AU371" s="92">
        <v>0</v>
      </c>
      <c r="AV371" s="92">
        <v>0</v>
      </c>
      <c r="AW371" s="92">
        <v>0</v>
      </c>
      <c r="AX371" s="92">
        <v>0</v>
      </c>
      <c r="AY371" s="92">
        <v>0</v>
      </c>
      <c r="AZ371" s="92">
        <v>0</v>
      </c>
      <c r="BA371" s="92">
        <v>0</v>
      </c>
      <c r="BB371" s="92">
        <v>0</v>
      </c>
      <c r="BC371" s="92">
        <v>0</v>
      </c>
      <c r="BD371" s="92">
        <v>0</v>
      </c>
      <c r="BE371" s="92">
        <v>0</v>
      </c>
      <c r="BF371" s="92">
        <v>0</v>
      </c>
      <c r="BG371" s="92">
        <v>0</v>
      </c>
      <c r="BH371" s="92">
        <v>0</v>
      </c>
      <c r="BI371" s="92">
        <v>0</v>
      </c>
      <c r="BJ371" s="92">
        <v>0</v>
      </c>
      <c r="BK371" s="92">
        <v>0</v>
      </c>
      <c r="BL371" s="92">
        <v>0</v>
      </c>
      <c r="BM371" s="92">
        <v>0</v>
      </c>
      <c r="BN371" s="92">
        <v>0</v>
      </c>
      <c r="BO371" s="92">
        <v>0</v>
      </c>
      <c r="BP371" s="92">
        <v>1</v>
      </c>
      <c r="BQ371" s="92">
        <v>0</v>
      </c>
      <c r="BR371" s="92">
        <v>0</v>
      </c>
      <c r="BS371" s="92">
        <v>0</v>
      </c>
      <c r="BT371" s="92">
        <v>0</v>
      </c>
      <c r="BU371" s="92">
        <v>0</v>
      </c>
      <c r="BV371" s="92">
        <v>0</v>
      </c>
      <c r="BW371" s="92">
        <v>0</v>
      </c>
      <c r="BX371" s="92">
        <v>0</v>
      </c>
      <c r="BY371" s="92">
        <v>0</v>
      </c>
      <c r="BZ371" s="92">
        <v>0</v>
      </c>
      <c r="CA371" s="92">
        <v>0</v>
      </c>
      <c r="CB371" s="92">
        <v>0</v>
      </c>
      <c r="CC371" s="92">
        <v>0</v>
      </c>
      <c r="CD371" s="92">
        <v>0</v>
      </c>
      <c r="CE371" s="92">
        <v>0</v>
      </c>
      <c r="CF371" s="92">
        <v>0</v>
      </c>
      <c r="CG371" s="92">
        <v>0</v>
      </c>
      <c r="CH371" s="92">
        <v>0</v>
      </c>
      <c r="CI371" s="92">
        <v>0</v>
      </c>
      <c r="CJ371" s="92">
        <v>0</v>
      </c>
      <c r="CK371" s="92">
        <v>0</v>
      </c>
      <c r="CL371" s="92">
        <v>0</v>
      </c>
      <c r="CM371" s="92">
        <v>0</v>
      </c>
      <c r="CN371" s="92">
        <v>0</v>
      </c>
      <c r="CO371" s="92">
        <v>0</v>
      </c>
      <c r="CP371" s="92">
        <v>0</v>
      </c>
      <c r="CQ371" s="92">
        <v>0</v>
      </c>
      <c r="CR371" s="92">
        <v>0</v>
      </c>
      <c r="CS371" s="92">
        <v>0</v>
      </c>
      <c r="CT371" s="92">
        <v>0</v>
      </c>
      <c r="CU371" s="92">
        <v>0</v>
      </c>
      <c r="CV371" s="92">
        <v>0</v>
      </c>
      <c r="CW371" s="92">
        <v>0</v>
      </c>
      <c r="CX371" s="92">
        <v>0</v>
      </c>
      <c r="CY371" s="92">
        <v>0</v>
      </c>
      <c r="CZ371" s="92">
        <v>0</v>
      </c>
      <c r="DA371" s="92">
        <v>0</v>
      </c>
      <c r="DB371" s="92">
        <v>0</v>
      </c>
      <c r="DC371" s="92">
        <v>0</v>
      </c>
      <c r="DD371" s="92">
        <v>0</v>
      </c>
      <c r="DE371" s="92">
        <v>0</v>
      </c>
      <c r="DF371" s="92">
        <v>0</v>
      </c>
      <c r="DG371" s="92">
        <v>0</v>
      </c>
      <c r="DH371" s="92">
        <v>0</v>
      </c>
      <c r="DI371" s="92">
        <v>0</v>
      </c>
      <c r="DJ371" s="92">
        <v>0</v>
      </c>
      <c r="DK371" s="92">
        <v>0</v>
      </c>
      <c r="DL371" s="92">
        <v>0</v>
      </c>
      <c r="DM371" s="92">
        <v>0</v>
      </c>
      <c r="DN371" s="92">
        <v>0</v>
      </c>
      <c r="DO371" s="92">
        <v>0</v>
      </c>
      <c r="DP371" s="92">
        <v>0</v>
      </c>
      <c r="DQ371" s="92">
        <v>0</v>
      </c>
      <c r="DR371" s="92">
        <v>0</v>
      </c>
      <c r="DS371" s="92">
        <v>0</v>
      </c>
      <c r="DT371" s="92">
        <v>0</v>
      </c>
      <c r="DU371" s="92">
        <v>0</v>
      </c>
      <c r="DV371" s="92">
        <v>0</v>
      </c>
      <c r="DW371" s="92">
        <v>0</v>
      </c>
      <c r="DX371" s="92">
        <v>0</v>
      </c>
      <c r="DY371" s="92">
        <v>0</v>
      </c>
      <c r="DZ371" s="92">
        <v>75837.334099999993</v>
      </c>
      <c r="EA371" s="92">
        <v>0</v>
      </c>
      <c r="EB371" s="92">
        <v>0</v>
      </c>
      <c r="EC371" s="92">
        <v>0</v>
      </c>
      <c r="ED371" s="92">
        <v>0</v>
      </c>
      <c r="EE371" s="92">
        <v>0</v>
      </c>
      <c r="EF371" s="92">
        <v>0</v>
      </c>
      <c r="EG371" s="92">
        <v>0</v>
      </c>
      <c r="EH371" s="92">
        <v>0</v>
      </c>
      <c r="EI371" s="92">
        <v>0</v>
      </c>
      <c r="EJ371" s="92">
        <v>0</v>
      </c>
      <c r="EK371" s="92">
        <v>0</v>
      </c>
      <c r="EL371" s="92">
        <v>0</v>
      </c>
      <c r="EM371" s="92">
        <v>0</v>
      </c>
      <c r="EN371" s="92">
        <v>0</v>
      </c>
      <c r="EO371" s="92">
        <v>0</v>
      </c>
      <c r="EP371" s="92">
        <v>0</v>
      </c>
      <c r="EQ371" s="92">
        <v>0</v>
      </c>
      <c r="ER371" s="92">
        <v>0</v>
      </c>
      <c r="ES371" s="92">
        <v>0</v>
      </c>
      <c r="ET371" s="92">
        <v>0</v>
      </c>
      <c r="EU371" s="92">
        <v>0</v>
      </c>
      <c r="EV371" s="92">
        <v>0</v>
      </c>
      <c r="EW371" s="92">
        <v>0</v>
      </c>
      <c r="EX371" s="92">
        <v>0</v>
      </c>
      <c r="EY371" s="92">
        <v>0</v>
      </c>
      <c r="EZ371" s="92">
        <v>0</v>
      </c>
      <c r="FA371" s="92">
        <v>0</v>
      </c>
      <c r="FB371" s="92">
        <v>0</v>
      </c>
      <c r="FC371" s="92">
        <v>0</v>
      </c>
      <c r="FD371" s="92">
        <v>0</v>
      </c>
      <c r="FE371" s="92">
        <v>0</v>
      </c>
      <c r="FF371" s="92">
        <v>0</v>
      </c>
      <c r="FG371" s="92">
        <v>0</v>
      </c>
      <c r="FH371" s="92">
        <v>0</v>
      </c>
      <c r="FI371" s="92">
        <v>0</v>
      </c>
      <c r="FJ371" s="92">
        <v>0</v>
      </c>
      <c r="FK371" s="92">
        <v>0</v>
      </c>
      <c r="FL371" s="92">
        <v>0</v>
      </c>
      <c r="FM371" s="92">
        <v>0</v>
      </c>
      <c r="FN371" s="92">
        <v>0</v>
      </c>
      <c r="FO371" s="92">
        <v>0</v>
      </c>
      <c r="FP371" s="92">
        <v>0</v>
      </c>
      <c r="FQ371" s="92">
        <v>0</v>
      </c>
      <c r="FR371" s="92">
        <v>0</v>
      </c>
      <c r="FS371" s="92">
        <v>0</v>
      </c>
      <c r="FT371" s="92">
        <v>0</v>
      </c>
      <c r="FU371" s="92">
        <v>0</v>
      </c>
      <c r="FV371" s="92">
        <v>0</v>
      </c>
      <c r="FW371" s="92">
        <v>0</v>
      </c>
      <c r="FX371" s="92">
        <v>0</v>
      </c>
      <c r="FY371" s="92">
        <v>0</v>
      </c>
      <c r="FZ371" s="92">
        <v>0</v>
      </c>
      <c r="GA371" s="92">
        <v>0</v>
      </c>
      <c r="GB371" s="92">
        <v>0</v>
      </c>
      <c r="GC371" s="92">
        <v>0</v>
      </c>
      <c r="GD371" s="92">
        <v>0</v>
      </c>
      <c r="GE371" s="92">
        <v>0</v>
      </c>
      <c r="GF371" s="92">
        <v>0</v>
      </c>
      <c r="GG371" s="92">
        <v>0</v>
      </c>
      <c r="GH371" s="92">
        <v>0</v>
      </c>
      <c r="GI371" s="92">
        <v>0</v>
      </c>
      <c r="GJ371" s="92">
        <v>1</v>
      </c>
      <c r="GK371" s="92">
        <v>0</v>
      </c>
      <c r="GL371" s="92">
        <v>0</v>
      </c>
      <c r="GM371" s="92">
        <v>0</v>
      </c>
      <c r="GN371" s="92">
        <v>0</v>
      </c>
      <c r="GO371" s="92">
        <v>0</v>
      </c>
      <c r="GP371" s="92">
        <v>0</v>
      </c>
      <c r="GQ371" s="92">
        <v>0</v>
      </c>
      <c r="GR371" s="92">
        <v>0</v>
      </c>
      <c r="GS371" s="92">
        <v>0</v>
      </c>
      <c r="GT371" s="92">
        <v>0</v>
      </c>
      <c r="GU371" s="92">
        <v>0</v>
      </c>
      <c r="GV371" s="92">
        <v>0</v>
      </c>
      <c r="GW371" s="92">
        <v>0</v>
      </c>
      <c r="GX371" s="92">
        <v>0</v>
      </c>
      <c r="GY371" s="92">
        <v>0</v>
      </c>
      <c r="GZ371" s="92">
        <v>0</v>
      </c>
      <c r="HA371" s="92">
        <v>0</v>
      </c>
      <c r="HB371" s="92">
        <v>0</v>
      </c>
      <c r="HC371" s="92">
        <v>0</v>
      </c>
      <c r="HD371" s="92">
        <v>0</v>
      </c>
      <c r="HE371" s="92">
        <v>0</v>
      </c>
      <c r="HF371" s="92">
        <v>0</v>
      </c>
      <c r="HG371" s="92">
        <v>0</v>
      </c>
      <c r="HH371" s="92">
        <v>0</v>
      </c>
      <c r="HI371" s="92">
        <v>0</v>
      </c>
      <c r="HJ371" s="92">
        <v>0</v>
      </c>
      <c r="HK371" s="92">
        <v>0</v>
      </c>
      <c r="HL371" s="92">
        <v>0</v>
      </c>
      <c r="HM371" s="92">
        <v>0</v>
      </c>
      <c r="HN371" s="92">
        <v>0</v>
      </c>
      <c r="HO371" s="92">
        <v>0</v>
      </c>
      <c r="HP371" s="92">
        <v>0</v>
      </c>
      <c r="HQ371" s="92">
        <v>0</v>
      </c>
      <c r="HR371" s="92">
        <v>0</v>
      </c>
      <c r="HS371" s="92">
        <v>0</v>
      </c>
      <c r="HT371" s="92">
        <v>0</v>
      </c>
      <c r="HU371" s="92">
        <v>0</v>
      </c>
      <c r="HV371" s="92">
        <v>0</v>
      </c>
      <c r="HW371" s="92">
        <v>0</v>
      </c>
      <c r="HX371" s="92">
        <v>0</v>
      </c>
      <c r="HY371" s="92">
        <v>0</v>
      </c>
      <c r="HZ371" s="92">
        <v>0</v>
      </c>
      <c r="IA371" s="92">
        <v>0</v>
      </c>
      <c r="IB371" s="92">
        <v>0</v>
      </c>
      <c r="IC371" s="92">
        <v>0</v>
      </c>
      <c r="ID371" s="92">
        <v>0</v>
      </c>
      <c r="IE371" s="92">
        <v>0</v>
      </c>
      <c r="IF371" s="92">
        <v>0</v>
      </c>
      <c r="IG371" s="92">
        <v>0</v>
      </c>
      <c r="IH371" s="92">
        <v>0</v>
      </c>
      <c r="II371" s="92">
        <v>0</v>
      </c>
      <c r="IJ371" s="92">
        <v>0</v>
      </c>
      <c r="IK371" s="92">
        <v>0</v>
      </c>
      <c r="IL371" s="92">
        <v>0</v>
      </c>
      <c r="IM371" s="92">
        <v>0</v>
      </c>
      <c r="IN371" s="92">
        <v>0</v>
      </c>
      <c r="IO371" s="92">
        <v>0</v>
      </c>
      <c r="IP371" s="92">
        <v>0</v>
      </c>
      <c r="IQ371" s="92">
        <v>0</v>
      </c>
      <c r="IR371" s="92">
        <v>0</v>
      </c>
      <c r="IS371" s="92">
        <v>0</v>
      </c>
      <c r="IT371" s="92">
        <v>4209.6117400000003</v>
      </c>
      <c r="IU371" s="92">
        <v>75837.334099999993</v>
      </c>
      <c r="IV371" s="92">
        <v>294171.17499999999</v>
      </c>
      <c r="IW371" s="92">
        <v>232.83522400000001</v>
      </c>
      <c r="IX371" s="92">
        <v>9.5057454900000007</v>
      </c>
      <c r="IY371" s="92">
        <v>1</v>
      </c>
      <c r="IZ371" s="92">
        <v>0</v>
      </c>
      <c r="JA371" s="92">
        <v>0</v>
      </c>
      <c r="JB371" s="92">
        <v>-56222.038099999998</v>
      </c>
      <c r="JC371" s="92">
        <v>-3120.7973499999998</v>
      </c>
      <c r="JD371" s="92">
        <v>-236.67295200000001</v>
      </c>
      <c r="JE371" s="92">
        <v>-11.016300599999999</v>
      </c>
      <c r="JF371" s="92">
        <v>-0.611497607</v>
      </c>
      <c r="JG371" s="92">
        <v>2.3850125900000001E-4</v>
      </c>
      <c r="JH371" s="92">
        <v>4.2966669599999998E-3</v>
      </c>
      <c r="JI371" s="92">
        <v>18.015280000000001</v>
      </c>
      <c r="JJ371" s="92">
        <v>1266.3915300000001</v>
      </c>
      <c r="JK371" s="92">
        <v>0</v>
      </c>
      <c r="JL371" s="92">
        <v>0</v>
      </c>
      <c r="JM371" s="92">
        <v>0</v>
      </c>
      <c r="JN371" s="92">
        <v>0</v>
      </c>
      <c r="JO371" s="92">
        <v>0</v>
      </c>
      <c r="JP371" s="92">
        <v>0</v>
      </c>
      <c r="JQ371" s="92">
        <v>0</v>
      </c>
      <c r="JR371" s="92">
        <v>0</v>
      </c>
      <c r="JS371" s="92">
        <v>0</v>
      </c>
      <c r="JT371" s="92">
        <v>0</v>
      </c>
      <c r="JU371" s="92">
        <v>0</v>
      </c>
      <c r="JV371" s="92">
        <v>0</v>
      </c>
      <c r="JW371" s="92">
        <v>0</v>
      </c>
      <c r="JX371" s="92">
        <v>0</v>
      </c>
      <c r="JY371" s="92">
        <v>0</v>
      </c>
      <c r="JZ371" s="92">
        <v>0</v>
      </c>
      <c r="KA371" s="92">
        <v>0</v>
      </c>
      <c r="KB371" s="92">
        <v>0</v>
      </c>
      <c r="KC371" s="92">
        <v>0</v>
      </c>
      <c r="KD371" s="92">
        <v>0</v>
      </c>
      <c r="KE371" s="92">
        <v>0</v>
      </c>
      <c r="KF371" s="92">
        <v>0</v>
      </c>
      <c r="KG371" s="92">
        <v>0</v>
      </c>
      <c r="KH371" s="92">
        <v>0</v>
      </c>
      <c r="KI371" s="92">
        <v>0</v>
      </c>
      <c r="KJ371" s="92">
        <v>0</v>
      </c>
      <c r="KK371" s="92">
        <v>0</v>
      </c>
      <c r="KL371" s="92">
        <v>0</v>
      </c>
      <c r="KM371" s="92">
        <v>0</v>
      </c>
      <c r="KN371" s="92">
        <v>0</v>
      </c>
      <c r="KO371" s="92">
        <v>0</v>
      </c>
      <c r="KP371" s="92">
        <v>0</v>
      </c>
      <c r="KQ371" s="92">
        <v>0</v>
      </c>
      <c r="KR371" s="92">
        <v>0</v>
      </c>
      <c r="KS371" s="92">
        <v>0</v>
      </c>
      <c r="KT371" s="92">
        <v>0</v>
      </c>
      <c r="KU371" s="92">
        <v>0</v>
      </c>
      <c r="KV371" s="92">
        <v>0</v>
      </c>
      <c r="KW371" s="92">
        <v>0</v>
      </c>
      <c r="KX371" s="92">
        <v>0</v>
      </c>
      <c r="KY371" s="92">
        <v>0</v>
      </c>
      <c r="KZ371" s="92">
        <v>0</v>
      </c>
      <c r="LA371" s="92">
        <v>0</v>
      </c>
      <c r="LB371" s="92">
        <v>0</v>
      </c>
      <c r="LC371" s="92">
        <v>0</v>
      </c>
      <c r="LD371" s="92">
        <v>0</v>
      </c>
      <c r="LE371" s="92">
        <v>0</v>
      </c>
      <c r="LF371" s="92">
        <v>0</v>
      </c>
      <c r="LG371" s="92">
        <v>0</v>
      </c>
      <c r="LH371" s="92">
        <v>0</v>
      </c>
      <c r="LI371" s="92">
        <v>0</v>
      </c>
      <c r="LJ371" s="92">
        <v>0</v>
      </c>
      <c r="LK371" s="92">
        <v>0</v>
      </c>
      <c r="LL371" s="92">
        <v>0</v>
      </c>
      <c r="LM371" s="92">
        <v>0</v>
      </c>
      <c r="LN371" s="92">
        <v>0</v>
      </c>
      <c r="LO371" s="92">
        <v>0</v>
      </c>
      <c r="LP371" s="92">
        <v>0</v>
      </c>
      <c r="LQ371" s="92">
        <v>0</v>
      </c>
      <c r="LR371" s="92">
        <v>0</v>
      </c>
      <c r="LS371" s="92">
        <v>0</v>
      </c>
      <c r="LT371" s="92">
        <v>0</v>
      </c>
      <c r="LU371" s="92">
        <v>0</v>
      </c>
      <c r="LV371" s="92">
        <v>0</v>
      </c>
      <c r="LW371" s="92">
        <v>0</v>
      </c>
      <c r="LX371" s="92">
        <v>0</v>
      </c>
      <c r="LY371" s="92">
        <v>0</v>
      </c>
      <c r="LZ371" s="92">
        <v>0</v>
      </c>
      <c r="MA371" s="92">
        <v>0</v>
      </c>
      <c r="MB371" s="92">
        <v>0</v>
      </c>
      <c r="MC371" s="92">
        <v>0</v>
      </c>
      <c r="MD371" s="92">
        <v>0</v>
      </c>
      <c r="ME371" s="92">
        <v>0</v>
      </c>
      <c r="MF371" s="92">
        <v>0</v>
      </c>
      <c r="MG371" s="92">
        <v>0</v>
      </c>
      <c r="MH371" s="92">
        <v>0</v>
      </c>
      <c r="MI371" s="92">
        <v>0</v>
      </c>
      <c r="MJ371" s="92">
        <v>0</v>
      </c>
      <c r="MK371" s="92">
        <v>0</v>
      </c>
      <c r="ML371" s="92">
        <v>0</v>
      </c>
      <c r="MM371" s="92">
        <v>0</v>
      </c>
      <c r="MN371" s="92">
        <v>0</v>
      </c>
      <c r="MO371" s="92">
        <v>0</v>
      </c>
      <c r="MP371" s="92">
        <v>0</v>
      </c>
      <c r="MQ371" s="92">
        <v>0</v>
      </c>
      <c r="MR371" s="92">
        <v>0</v>
      </c>
      <c r="MS371" s="92">
        <v>0</v>
      </c>
      <c r="MT371" s="92">
        <v>0</v>
      </c>
      <c r="MU371" s="92">
        <v>0</v>
      </c>
      <c r="MV371" s="92">
        <v>0</v>
      </c>
      <c r="MW371" s="92">
        <v>0</v>
      </c>
      <c r="MX371" s="92">
        <v>0</v>
      </c>
      <c r="MY371" s="92">
        <v>0</v>
      </c>
      <c r="MZ371" s="92">
        <v>0</v>
      </c>
      <c r="NA371" s="92">
        <v>0</v>
      </c>
      <c r="NB371" s="92">
        <v>0</v>
      </c>
      <c r="NC371" s="92">
        <v>0</v>
      </c>
      <c r="ND371" s="92">
        <v>0</v>
      </c>
      <c r="NE371" s="92">
        <v>0</v>
      </c>
      <c r="NF371" s="92">
        <v>0</v>
      </c>
      <c r="NG371" s="92">
        <v>0</v>
      </c>
      <c r="NH371" s="92">
        <v>0</v>
      </c>
      <c r="NI371" s="92">
        <v>0</v>
      </c>
      <c r="NJ371" s="92">
        <v>0</v>
      </c>
      <c r="NK371" s="92">
        <v>0</v>
      </c>
      <c r="NL371" s="92">
        <v>0</v>
      </c>
      <c r="NM371" s="92">
        <v>0</v>
      </c>
      <c r="NN371" s="92">
        <v>0</v>
      </c>
      <c r="NO371" s="92">
        <v>0</v>
      </c>
      <c r="NP371" s="92">
        <v>0</v>
      </c>
      <c r="NQ371" s="92">
        <v>0</v>
      </c>
      <c r="NR371" s="92">
        <v>0</v>
      </c>
      <c r="NS371" s="92">
        <v>0</v>
      </c>
      <c r="NT371" s="92">
        <v>0</v>
      </c>
      <c r="NU371" s="92">
        <v>0</v>
      </c>
      <c r="NV371" s="92">
        <v>0</v>
      </c>
      <c r="NW371" s="92">
        <v>0</v>
      </c>
      <c r="NX371" s="92">
        <v>0</v>
      </c>
      <c r="NY371" s="92">
        <v>0</v>
      </c>
      <c r="NZ371" s="92">
        <v>0</v>
      </c>
      <c r="OA371" s="92">
        <v>0</v>
      </c>
      <c r="OB371" s="92">
        <v>0</v>
      </c>
      <c r="OC371" s="92">
        <v>0</v>
      </c>
      <c r="OD371" s="92">
        <v>0</v>
      </c>
      <c r="OE371" s="92">
        <v>0</v>
      </c>
      <c r="OF371" s="92">
        <v>0</v>
      </c>
      <c r="OG371" s="92">
        <v>0</v>
      </c>
      <c r="OH371" s="92">
        <v>0</v>
      </c>
      <c r="OI371" s="92">
        <v>0</v>
      </c>
      <c r="OJ371" s="92">
        <v>0</v>
      </c>
      <c r="OK371" s="92">
        <v>0</v>
      </c>
      <c r="OL371" s="92">
        <v>0</v>
      </c>
      <c r="OM371" s="92">
        <v>0</v>
      </c>
      <c r="ON371" s="92">
        <v>0</v>
      </c>
      <c r="OO371" s="92">
        <v>0</v>
      </c>
      <c r="OP371" s="92">
        <v>0</v>
      </c>
      <c r="OQ371" s="92">
        <v>0</v>
      </c>
      <c r="OR371" s="92">
        <v>0</v>
      </c>
      <c r="OS371" s="92">
        <v>0</v>
      </c>
      <c r="OT371" s="92">
        <v>0</v>
      </c>
      <c r="OU371" s="92">
        <v>0</v>
      </c>
      <c r="OV371" s="92">
        <v>0</v>
      </c>
      <c r="OW371" s="92">
        <v>0</v>
      </c>
      <c r="OX371" s="92">
        <v>0</v>
      </c>
      <c r="OY371" s="92">
        <v>0</v>
      </c>
      <c r="OZ371" s="92">
        <v>0</v>
      </c>
      <c r="PA371" s="92">
        <v>0</v>
      </c>
      <c r="PB371" s="92">
        <v>0</v>
      </c>
      <c r="PC371" s="92">
        <v>0</v>
      </c>
      <c r="PD371" s="92">
        <v>0</v>
      </c>
      <c r="PE371" s="92">
        <v>0</v>
      </c>
      <c r="PF371" s="92">
        <v>0</v>
      </c>
      <c r="PG371" s="92">
        <v>0</v>
      </c>
      <c r="PH371" s="92">
        <v>0</v>
      </c>
      <c r="PI371" s="92">
        <v>0</v>
      </c>
      <c r="PJ371" s="92">
        <v>0</v>
      </c>
      <c r="PK371" s="92">
        <v>0</v>
      </c>
      <c r="PL371" s="92">
        <v>0</v>
      </c>
      <c r="PM371" s="92">
        <v>0</v>
      </c>
      <c r="PN371" s="92">
        <v>0</v>
      </c>
      <c r="PO371" s="92">
        <v>0</v>
      </c>
      <c r="PP371" s="92">
        <v>0</v>
      </c>
      <c r="PQ371" s="92">
        <v>0</v>
      </c>
      <c r="PR371" s="92">
        <v>0</v>
      </c>
      <c r="PS371" s="92">
        <v>0</v>
      </c>
      <c r="PT371" s="92">
        <v>0</v>
      </c>
      <c r="PU371" s="92">
        <v>0</v>
      </c>
      <c r="PV371" s="92">
        <v>0</v>
      </c>
      <c r="PW371" s="92">
        <v>0</v>
      </c>
      <c r="PX371" s="92">
        <v>0</v>
      </c>
      <c r="PY371" s="92">
        <v>0</v>
      </c>
      <c r="PZ371" s="92">
        <v>0</v>
      </c>
      <c r="QA371" s="92">
        <v>0</v>
      </c>
      <c r="QB371" s="92">
        <v>0</v>
      </c>
      <c r="QC371" s="92">
        <v>0</v>
      </c>
      <c r="QD371" s="92">
        <v>0</v>
      </c>
      <c r="QE371" s="92">
        <v>0</v>
      </c>
      <c r="QF371" s="92">
        <v>0</v>
      </c>
      <c r="QG371" s="92">
        <v>0</v>
      </c>
      <c r="QH371" s="92">
        <v>0</v>
      </c>
      <c r="QI371" s="92">
        <v>0</v>
      </c>
      <c r="QJ371" s="92">
        <v>0</v>
      </c>
      <c r="QK371" s="92">
        <v>0</v>
      </c>
      <c r="QL371" s="92">
        <v>0</v>
      </c>
      <c r="QM371" s="92">
        <v>0</v>
      </c>
      <c r="QN371" s="92">
        <v>0</v>
      </c>
      <c r="QO371" s="92">
        <v>0</v>
      </c>
      <c r="QP371" s="92">
        <v>0</v>
      </c>
      <c r="QQ371" s="92">
        <v>0</v>
      </c>
      <c r="QR371" s="92">
        <v>0</v>
      </c>
      <c r="QS371" s="92">
        <v>0</v>
      </c>
      <c r="QT371" s="92">
        <v>0</v>
      </c>
      <c r="QU371" s="92">
        <v>0</v>
      </c>
      <c r="QV371" s="92">
        <v>0</v>
      </c>
      <c r="QW371" s="92">
        <v>0</v>
      </c>
      <c r="QX371" s="92">
        <v>0</v>
      </c>
      <c r="QY371" s="92">
        <v>0</v>
      </c>
      <c r="QZ371" s="92">
        <v>0</v>
      </c>
      <c r="RA371" s="92">
        <v>0</v>
      </c>
      <c r="RB371" s="92">
        <v>0</v>
      </c>
      <c r="RC371" s="92">
        <v>0</v>
      </c>
      <c r="RD371" s="92">
        <v>0</v>
      </c>
      <c r="RE371" s="92">
        <v>0</v>
      </c>
      <c r="RF371" s="92">
        <v>0</v>
      </c>
      <c r="RG371" s="92">
        <v>0</v>
      </c>
      <c r="RH371" s="92">
        <v>0</v>
      </c>
      <c r="RI371" s="92">
        <v>0</v>
      </c>
      <c r="RJ371" s="92">
        <v>0</v>
      </c>
      <c r="RK371" s="92">
        <v>0</v>
      </c>
      <c r="RL371" s="92">
        <v>0</v>
      </c>
      <c r="RM371" s="92">
        <v>0</v>
      </c>
      <c r="RN371" s="92">
        <v>0</v>
      </c>
      <c r="RO371" s="92">
        <v>0</v>
      </c>
      <c r="RP371" s="92">
        <v>0</v>
      </c>
      <c r="RQ371" s="92">
        <v>0</v>
      </c>
      <c r="RR371" s="92">
        <v>0</v>
      </c>
      <c r="RS371" s="92">
        <v>0</v>
      </c>
      <c r="RT371" s="92">
        <v>0</v>
      </c>
      <c r="RU371" s="92">
        <v>0</v>
      </c>
      <c r="RV371" s="92">
        <v>0</v>
      </c>
      <c r="RW371" s="92">
        <v>0</v>
      </c>
      <c r="RX371" s="92">
        <v>0</v>
      </c>
      <c r="RY371" s="92">
        <v>0</v>
      </c>
      <c r="RZ371" s="92">
        <v>0</v>
      </c>
      <c r="SA371" s="92">
        <v>0</v>
      </c>
      <c r="SB371" s="92">
        <v>0</v>
      </c>
      <c r="SC371" s="92">
        <v>0</v>
      </c>
      <c r="SD371" s="92">
        <v>0</v>
      </c>
      <c r="SE371" s="92">
        <v>0</v>
      </c>
      <c r="SF371" s="92">
        <v>0</v>
      </c>
      <c r="SG371" s="92">
        <v>0</v>
      </c>
      <c r="SH371" s="92">
        <v>0</v>
      </c>
      <c r="SI371" s="92">
        <v>0</v>
      </c>
      <c r="SJ371" s="92">
        <v>0</v>
      </c>
      <c r="SK371" s="92">
        <v>0</v>
      </c>
      <c r="SL371" s="92">
        <v>0</v>
      </c>
      <c r="SM371" s="92">
        <v>0</v>
      </c>
      <c r="SN371" s="92">
        <v>0</v>
      </c>
      <c r="SO371" s="92">
        <v>0</v>
      </c>
      <c r="SP371" s="92">
        <v>0</v>
      </c>
      <c r="SQ371" s="92">
        <v>0</v>
      </c>
      <c r="SR371" s="92">
        <v>0</v>
      </c>
      <c r="SS371" s="92">
        <v>0</v>
      </c>
      <c r="ST371" s="92">
        <v>0</v>
      </c>
      <c r="SU371" s="92">
        <v>0</v>
      </c>
      <c r="SV371" s="92">
        <v>0</v>
      </c>
      <c r="SW371" s="92">
        <v>0</v>
      </c>
      <c r="SX371" s="92">
        <v>0</v>
      </c>
      <c r="SY371" s="92">
        <v>0</v>
      </c>
      <c r="SZ371" s="92">
        <v>0</v>
      </c>
      <c r="TA371" s="92">
        <v>0</v>
      </c>
      <c r="TB371" s="92">
        <v>0</v>
      </c>
      <c r="TC371" s="92">
        <v>9.5057454900000007</v>
      </c>
      <c r="TD371" s="92">
        <v>0</v>
      </c>
      <c r="TE371" s="92">
        <v>0</v>
      </c>
      <c r="TF371" s="92">
        <v>0</v>
      </c>
      <c r="TG371" s="92">
        <v>0</v>
      </c>
      <c r="TH371" s="92">
        <v>0</v>
      </c>
      <c r="TI371" s="92">
        <v>0</v>
      </c>
      <c r="TJ371" s="92">
        <v>0</v>
      </c>
      <c r="TK371" s="92">
        <v>0</v>
      </c>
      <c r="TL371" s="92">
        <v>0</v>
      </c>
      <c r="TM371" s="92">
        <v>0</v>
      </c>
      <c r="TN371" s="92">
        <v>0</v>
      </c>
      <c r="TO371" s="92">
        <v>0</v>
      </c>
      <c r="TP371" s="92">
        <v>0</v>
      </c>
      <c r="TQ371" s="92">
        <v>-282785327.08200002</v>
      </c>
      <c r="TR371" s="92">
        <v>0</v>
      </c>
      <c r="TS371" s="92">
        <v>1.16933659444445</v>
      </c>
      <c r="TT371" s="92">
        <v>0</v>
      </c>
      <c r="TU371" s="92">
        <v>0</v>
      </c>
      <c r="TV371" s="92">
        <v>0</v>
      </c>
      <c r="TW371" s="92">
        <v>0</v>
      </c>
      <c r="TX371" s="92">
        <v>0</v>
      </c>
      <c r="TY371" s="92">
        <v>0</v>
      </c>
      <c r="TZ371" s="92">
        <v>0</v>
      </c>
      <c r="UA371" s="92">
        <v>0</v>
      </c>
      <c r="UB371" s="92">
        <v>0</v>
      </c>
      <c r="UC371" s="92">
        <v>0</v>
      </c>
      <c r="UD371" s="92">
        <v>0</v>
      </c>
      <c r="UE371" s="92">
        <v>0</v>
      </c>
      <c r="UF371" s="92">
        <v>0</v>
      </c>
      <c r="UG371" s="92">
        <v>0</v>
      </c>
      <c r="UH371" s="92">
        <v>0</v>
      </c>
      <c r="UI371" s="92">
        <v>0</v>
      </c>
      <c r="UJ371" s="92">
        <v>0</v>
      </c>
      <c r="UK371" s="92">
        <v>0</v>
      </c>
      <c r="UL371" s="92">
        <v>0</v>
      </c>
      <c r="UM371" s="92">
        <v>0</v>
      </c>
      <c r="UN371" s="92">
        <v>0</v>
      </c>
      <c r="UO371" s="92">
        <v>0</v>
      </c>
      <c r="UP371" s="92">
        <v>0</v>
      </c>
      <c r="UQ371" s="92">
        <v>0</v>
      </c>
      <c r="UR371" s="92">
        <v>0</v>
      </c>
      <c r="US371" s="92">
        <v>0</v>
      </c>
      <c r="UT371" s="92">
        <v>0</v>
      </c>
      <c r="UU371" s="92">
        <v>0</v>
      </c>
      <c r="UV371" s="92">
        <v>0</v>
      </c>
      <c r="UW371" s="92">
        <v>0</v>
      </c>
      <c r="UX371" s="92">
        <v>0</v>
      </c>
      <c r="UY371" s="92">
        <v>0</v>
      </c>
      <c r="UZ371" s="92">
        <v>0</v>
      </c>
      <c r="VA371" s="92">
        <v>0</v>
      </c>
      <c r="VB371" s="92">
        <v>0</v>
      </c>
      <c r="VC371" s="92">
        <v>0</v>
      </c>
      <c r="VD371" s="92">
        <v>0</v>
      </c>
      <c r="VE371" s="92">
        <v>0</v>
      </c>
      <c r="VF371" s="92">
        <v>0</v>
      </c>
      <c r="VG371" s="92">
        <v>0</v>
      </c>
      <c r="VH371" s="92">
        <v>0</v>
      </c>
      <c r="VI371" s="92">
        <v>0</v>
      </c>
      <c r="VJ371" s="92">
        <v>0</v>
      </c>
      <c r="VK371" s="92">
        <v>0</v>
      </c>
      <c r="VL371" s="92">
        <v>0</v>
      </c>
      <c r="VM371" s="92">
        <v>0</v>
      </c>
      <c r="VN371" s="92">
        <v>0</v>
      </c>
      <c r="VO371" s="92">
        <v>0</v>
      </c>
      <c r="VP371" s="92">
        <v>0</v>
      </c>
      <c r="VQ371" s="92">
        <v>0</v>
      </c>
      <c r="VR371" s="92">
        <v>0</v>
      </c>
      <c r="VS371" s="92">
        <v>0</v>
      </c>
      <c r="VT371" s="92">
        <v>0</v>
      </c>
      <c r="VU371" s="92">
        <v>0</v>
      </c>
      <c r="VV371" s="92">
        <v>0</v>
      </c>
      <c r="VW371" s="92">
        <v>0</v>
      </c>
      <c r="VX371" s="92">
        <v>0</v>
      </c>
      <c r="VY371" s="92">
        <v>0</v>
      </c>
      <c r="VZ371" s="92">
        <v>0</v>
      </c>
      <c r="WA371" s="92">
        <v>0</v>
      </c>
      <c r="WB371" s="92">
        <v>0</v>
      </c>
      <c r="WC371" s="92">
        <v>0</v>
      </c>
    </row>
    <row r="372" spans="2:601" ht="13.5" customHeight="1">
      <c r="B372" s="851" t="s">
        <v>3020</v>
      </c>
      <c r="C372" s="92">
        <v>0</v>
      </c>
      <c r="D372" s="92">
        <v>61.0448904</v>
      </c>
      <c r="E372" s="92">
        <v>-0.19050873199999999</v>
      </c>
      <c r="F372" s="92">
        <v>3.3885063400000002</v>
      </c>
      <c r="G372" s="92">
        <v>0</v>
      </c>
      <c r="H372" s="92">
        <v>0</v>
      </c>
      <c r="I372" s="92">
        <v>0</v>
      </c>
      <c r="J372" s="92">
        <v>0</v>
      </c>
      <c r="K372" s="92">
        <v>0</v>
      </c>
      <c r="L372" s="92">
        <v>0</v>
      </c>
      <c r="M372" s="92">
        <v>0</v>
      </c>
      <c r="N372" s="92">
        <v>0</v>
      </c>
      <c r="O372" s="92">
        <v>0</v>
      </c>
      <c r="P372" s="92">
        <v>0</v>
      </c>
      <c r="Q372" s="92">
        <v>0</v>
      </c>
      <c r="R372" s="92">
        <v>0</v>
      </c>
      <c r="S372" s="92">
        <v>0</v>
      </c>
      <c r="T372" s="92">
        <v>0</v>
      </c>
      <c r="U372" s="92">
        <v>0</v>
      </c>
      <c r="V372" s="92">
        <v>0</v>
      </c>
      <c r="W372" s="92">
        <v>0</v>
      </c>
      <c r="X372" s="92">
        <v>0</v>
      </c>
      <c r="Y372" s="92">
        <v>0</v>
      </c>
      <c r="Z372" s="92">
        <v>0</v>
      </c>
      <c r="AA372" s="92">
        <v>0</v>
      </c>
      <c r="AB372" s="92">
        <v>0</v>
      </c>
      <c r="AC372" s="92">
        <v>0</v>
      </c>
      <c r="AD372" s="92">
        <v>0</v>
      </c>
      <c r="AE372" s="92">
        <v>0</v>
      </c>
      <c r="AF372" s="92">
        <v>0</v>
      </c>
      <c r="AG372" s="92">
        <v>0</v>
      </c>
      <c r="AH372" s="92">
        <v>0</v>
      </c>
      <c r="AI372" s="92">
        <v>0</v>
      </c>
      <c r="AJ372" s="92">
        <v>0</v>
      </c>
      <c r="AK372" s="92">
        <v>0</v>
      </c>
      <c r="AL372" s="92">
        <v>0</v>
      </c>
      <c r="AM372" s="92">
        <v>0</v>
      </c>
      <c r="AN372" s="92">
        <v>0</v>
      </c>
      <c r="AO372" s="92">
        <v>0</v>
      </c>
      <c r="AP372" s="92">
        <v>0</v>
      </c>
      <c r="AQ372" s="92">
        <v>0</v>
      </c>
      <c r="AR372" s="92">
        <v>0</v>
      </c>
      <c r="AS372" s="92">
        <v>0</v>
      </c>
      <c r="AT372" s="92">
        <v>0</v>
      </c>
      <c r="AU372" s="92">
        <v>0</v>
      </c>
      <c r="AV372" s="92">
        <v>0</v>
      </c>
      <c r="AW372" s="92">
        <v>0</v>
      </c>
      <c r="AX372" s="92">
        <v>0</v>
      </c>
      <c r="AY372" s="92">
        <v>0</v>
      </c>
      <c r="AZ372" s="92">
        <v>0</v>
      </c>
      <c r="BA372" s="92">
        <v>0</v>
      </c>
      <c r="BB372" s="92">
        <v>0</v>
      </c>
      <c r="BC372" s="92">
        <v>0</v>
      </c>
      <c r="BD372" s="92">
        <v>0</v>
      </c>
      <c r="BE372" s="92">
        <v>0</v>
      </c>
      <c r="BF372" s="92">
        <v>0</v>
      </c>
      <c r="BG372" s="92">
        <v>0</v>
      </c>
      <c r="BH372" s="92">
        <v>0</v>
      </c>
      <c r="BI372" s="92">
        <v>0</v>
      </c>
      <c r="BJ372" s="92">
        <v>0</v>
      </c>
      <c r="BK372" s="92">
        <v>0</v>
      </c>
      <c r="BL372" s="92">
        <v>0</v>
      </c>
      <c r="BM372" s="92">
        <v>0</v>
      </c>
      <c r="BN372" s="92">
        <v>0</v>
      </c>
      <c r="BO372" s="92">
        <v>0</v>
      </c>
      <c r="BP372" s="92">
        <v>1</v>
      </c>
      <c r="BQ372" s="92">
        <v>0</v>
      </c>
      <c r="BR372" s="92">
        <v>0</v>
      </c>
      <c r="BS372" s="92">
        <v>0</v>
      </c>
      <c r="BT372" s="92">
        <v>0</v>
      </c>
      <c r="BU372" s="92">
        <v>0</v>
      </c>
      <c r="BV372" s="92">
        <v>0</v>
      </c>
      <c r="BW372" s="92">
        <v>0</v>
      </c>
      <c r="BX372" s="92">
        <v>0</v>
      </c>
      <c r="BY372" s="92">
        <v>0</v>
      </c>
      <c r="BZ372" s="92">
        <v>0</v>
      </c>
      <c r="CA372" s="92">
        <v>0</v>
      </c>
      <c r="CB372" s="92">
        <v>0</v>
      </c>
      <c r="CC372" s="92">
        <v>0</v>
      </c>
      <c r="CD372" s="92">
        <v>0</v>
      </c>
      <c r="CE372" s="92">
        <v>0</v>
      </c>
      <c r="CF372" s="92">
        <v>0</v>
      </c>
      <c r="CG372" s="92">
        <v>0</v>
      </c>
      <c r="CH372" s="92">
        <v>0</v>
      </c>
      <c r="CI372" s="92">
        <v>0</v>
      </c>
      <c r="CJ372" s="92">
        <v>0</v>
      </c>
      <c r="CK372" s="92">
        <v>0</v>
      </c>
      <c r="CL372" s="92">
        <v>0</v>
      </c>
      <c r="CM372" s="92">
        <v>0</v>
      </c>
      <c r="CN372" s="92">
        <v>0</v>
      </c>
      <c r="CO372" s="92">
        <v>0</v>
      </c>
      <c r="CP372" s="92">
        <v>0</v>
      </c>
      <c r="CQ372" s="92">
        <v>0</v>
      </c>
      <c r="CR372" s="92">
        <v>0</v>
      </c>
      <c r="CS372" s="92">
        <v>0</v>
      </c>
      <c r="CT372" s="92">
        <v>0</v>
      </c>
      <c r="CU372" s="92">
        <v>0</v>
      </c>
      <c r="CV372" s="92">
        <v>0</v>
      </c>
      <c r="CW372" s="92">
        <v>0</v>
      </c>
      <c r="CX372" s="92">
        <v>0</v>
      </c>
      <c r="CY372" s="92">
        <v>0</v>
      </c>
      <c r="CZ372" s="92">
        <v>0</v>
      </c>
      <c r="DA372" s="92">
        <v>0</v>
      </c>
      <c r="DB372" s="92">
        <v>0</v>
      </c>
      <c r="DC372" s="92">
        <v>0</v>
      </c>
      <c r="DD372" s="92">
        <v>0</v>
      </c>
      <c r="DE372" s="92">
        <v>0</v>
      </c>
      <c r="DF372" s="92">
        <v>0</v>
      </c>
      <c r="DG372" s="92">
        <v>0</v>
      </c>
      <c r="DH372" s="92">
        <v>0</v>
      </c>
      <c r="DI372" s="92">
        <v>0</v>
      </c>
      <c r="DJ372" s="92">
        <v>0</v>
      </c>
      <c r="DK372" s="92">
        <v>0</v>
      </c>
      <c r="DL372" s="92">
        <v>0</v>
      </c>
      <c r="DM372" s="92">
        <v>0</v>
      </c>
      <c r="DN372" s="92">
        <v>0</v>
      </c>
      <c r="DO372" s="92">
        <v>0</v>
      </c>
      <c r="DP372" s="92">
        <v>0</v>
      </c>
      <c r="DQ372" s="92">
        <v>0</v>
      </c>
      <c r="DR372" s="92">
        <v>0</v>
      </c>
      <c r="DS372" s="92">
        <v>0</v>
      </c>
      <c r="DT372" s="92">
        <v>0</v>
      </c>
      <c r="DU372" s="92">
        <v>0</v>
      </c>
      <c r="DV372" s="92">
        <v>0</v>
      </c>
      <c r="DW372" s="92">
        <v>0</v>
      </c>
      <c r="DX372" s="92">
        <v>0</v>
      </c>
      <c r="DY372" s="92">
        <v>0</v>
      </c>
      <c r="DZ372" s="92">
        <v>61.0448904</v>
      </c>
      <c r="EA372" s="92">
        <v>0</v>
      </c>
      <c r="EB372" s="92">
        <v>0</v>
      </c>
      <c r="EC372" s="92">
        <v>0</v>
      </c>
      <c r="ED372" s="92">
        <v>0</v>
      </c>
      <c r="EE372" s="92">
        <v>0</v>
      </c>
      <c r="EF372" s="92">
        <v>0</v>
      </c>
      <c r="EG372" s="92">
        <v>0</v>
      </c>
      <c r="EH372" s="92">
        <v>0</v>
      </c>
      <c r="EI372" s="92">
        <v>0</v>
      </c>
      <c r="EJ372" s="92">
        <v>0</v>
      </c>
      <c r="EK372" s="92">
        <v>0</v>
      </c>
      <c r="EL372" s="92">
        <v>0</v>
      </c>
      <c r="EM372" s="92">
        <v>0</v>
      </c>
      <c r="EN372" s="92">
        <v>0</v>
      </c>
      <c r="EO372" s="92">
        <v>0</v>
      </c>
      <c r="EP372" s="92">
        <v>0</v>
      </c>
      <c r="EQ372" s="92">
        <v>0</v>
      </c>
      <c r="ER372" s="92">
        <v>0</v>
      </c>
      <c r="ES372" s="92">
        <v>0</v>
      </c>
      <c r="ET372" s="92">
        <v>0</v>
      </c>
      <c r="EU372" s="92">
        <v>0</v>
      </c>
      <c r="EV372" s="92">
        <v>0</v>
      </c>
      <c r="EW372" s="92">
        <v>0</v>
      </c>
      <c r="EX372" s="92">
        <v>0</v>
      </c>
      <c r="EY372" s="92">
        <v>0</v>
      </c>
      <c r="EZ372" s="92">
        <v>0</v>
      </c>
      <c r="FA372" s="92">
        <v>0</v>
      </c>
      <c r="FB372" s="92">
        <v>0</v>
      </c>
      <c r="FC372" s="92">
        <v>0</v>
      </c>
      <c r="FD372" s="92">
        <v>0</v>
      </c>
      <c r="FE372" s="92">
        <v>0</v>
      </c>
      <c r="FF372" s="92">
        <v>0</v>
      </c>
      <c r="FG372" s="92">
        <v>0</v>
      </c>
      <c r="FH372" s="92">
        <v>0</v>
      </c>
      <c r="FI372" s="92">
        <v>0</v>
      </c>
      <c r="FJ372" s="92">
        <v>0</v>
      </c>
      <c r="FK372" s="92">
        <v>0</v>
      </c>
      <c r="FL372" s="92">
        <v>0</v>
      </c>
      <c r="FM372" s="92">
        <v>0</v>
      </c>
      <c r="FN372" s="92">
        <v>0</v>
      </c>
      <c r="FO372" s="92">
        <v>0</v>
      </c>
      <c r="FP372" s="92">
        <v>0</v>
      </c>
      <c r="FQ372" s="92">
        <v>0</v>
      </c>
      <c r="FR372" s="92">
        <v>0</v>
      </c>
      <c r="FS372" s="92">
        <v>0</v>
      </c>
      <c r="FT372" s="92">
        <v>0</v>
      </c>
      <c r="FU372" s="92">
        <v>0</v>
      </c>
      <c r="FV372" s="92">
        <v>0</v>
      </c>
      <c r="FW372" s="92">
        <v>0</v>
      </c>
      <c r="FX372" s="92">
        <v>0</v>
      </c>
      <c r="FY372" s="92">
        <v>0</v>
      </c>
      <c r="FZ372" s="92">
        <v>0</v>
      </c>
      <c r="GA372" s="92">
        <v>0</v>
      </c>
      <c r="GB372" s="92">
        <v>0</v>
      </c>
      <c r="GC372" s="92">
        <v>0</v>
      </c>
      <c r="GD372" s="92">
        <v>0</v>
      </c>
      <c r="GE372" s="92">
        <v>0</v>
      </c>
      <c r="GF372" s="92">
        <v>0</v>
      </c>
      <c r="GG372" s="92">
        <v>0</v>
      </c>
      <c r="GH372" s="92">
        <v>0</v>
      </c>
      <c r="GI372" s="92">
        <v>0</v>
      </c>
      <c r="GJ372" s="92">
        <v>1</v>
      </c>
      <c r="GK372" s="92">
        <v>0</v>
      </c>
      <c r="GL372" s="92">
        <v>0</v>
      </c>
      <c r="GM372" s="92">
        <v>0</v>
      </c>
      <c r="GN372" s="92">
        <v>0</v>
      </c>
      <c r="GO372" s="92">
        <v>0</v>
      </c>
      <c r="GP372" s="92">
        <v>0</v>
      </c>
      <c r="GQ372" s="92">
        <v>0</v>
      </c>
      <c r="GR372" s="92">
        <v>0</v>
      </c>
      <c r="GS372" s="92">
        <v>0</v>
      </c>
      <c r="GT372" s="92">
        <v>0</v>
      </c>
      <c r="GU372" s="92">
        <v>0</v>
      </c>
      <c r="GV372" s="92">
        <v>0</v>
      </c>
      <c r="GW372" s="92">
        <v>0</v>
      </c>
      <c r="GX372" s="92">
        <v>0</v>
      </c>
      <c r="GY372" s="92">
        <v>0</v>
      </c>
      <c r="GZ372" s="92">
        <v>0</v>
      </c>
      <c r="HA372" s="92">
        <v>0</v>
      </c>
      <c r="HB372" s="92">
        <v>0</v>
      </c>
      <c r="HC372" s="92">
        <v>0</v>
      </c>
      <c r="HD372" s="92">
        <v>0</v>
      </c>
      <c r="HE372" s="92">
        <v>0</v>
      </c>
      <c r="HF372" s="92">
        <v>0</v>
      </c>
      <c r="HG372" s="92">
        <v>0</v>
      </c>
      <c r="HH372" s="92">
        <v>0</v>
      </c>
      <c r="HI372" s="92">
        <v>0</v>
      </c>
      <c r="HJ372" s="92">
        <v>0</v>
      </c>
      <c r="HK372" s="92">
        <v>0</v>
      </c>
      <c r="HL372" s="92">
        <v>0</v>
      </c>
      <c r="HM372" s="92">
        <v>0</v>
      </c>
      <c r="HN372" s="92">
        <v>0</v>
      </c>
      <c r="HO372" s="92">
        <v>0</v>
      </c>
      <c r="HP372" s="92">
        <v>0</v>
      </c>
      <c r="HQ372" s="92">
        <v>0</v>
      </c>
      <c r="HR372" s="92">
        <v>0</v>
      </c>
      <c r="HS372" s="92">
        <v>0</v>
      </c>
      <c r="HT372" s="92">
        <v>0</v>
      </c>
      <c r="HU372" s="92">
        <v>0</v>
      </c>
      <c r="HV372" s="92">
        <v>0</v>
      </c>
      <c r="HW372" s="92">
        <v>0</v>
      </c>
      <c r="HX372" s="92">
        <v>0</v>
      </c>
      <c r="HY372" s="92">
        <v>0</v>
      </c>
      <c r="HZ372" s="92">
        <v>0</v>
      </c>
      <c r="IA372" s="92">
        <v>0</v>
      </c>
      <c r="IB372" s="92">
        <v>0</v>
      </c>
      <c r="IC372" s="92">
        <v>0</v>
      </c>
      <c r="ID372" s="92">
        <v>0</v>
      </c>
      <c r="IE372" s="92">
        <v>0</v>
      </c>
      <c r="IF372" s="92">
        <v>0</v>
      </c>
      <c r="IG372" s="92">
        <v>0</v>
      </c>
      <c r="IH372" s="92">
        <v>0</v>
      </c>
      <c r="II372" s="92">
        <v>0</v>
      </c>
      <c r="IJ372" s="92">
        <v>0</v>
      </c>
      <c r="IK372" s="92">
        <v>0</v>
      </c>
      <c r="IL372" s="92">
        <v>0</v>
      </c>
      <c r="IM372" s="92">
        <v>0</v>
      </c>
      <c r="IN372" s="92">
        <v>0</v>
      </c>
      <c r="IO372" s="92">
        <v>0</v>
      </c>
      <c r="IP372" s="92">
        <v>0</v>
      </c>
      <c r="IQ372" s="92">
        <v>0</v>
      </c>
      <c r="IR372" s="92">
        <v>0</v>
      </c>
      <c r="IS372" s="92">
        <v>0</v>
      </c>
      <c r="IT372" s="92">
        <v>3.3885063400000002</v>
      </c>
      <c r="IU372" s="92">
        <v>61.0448904</v>
      </c>
      <c r="IV372" s="92">
        <v>236.79164599999999</v>
      </c>
      <c r="IW372" s="92">
        <v>232.83522400000001</v>
      </c>
      <c r="IX372" s="92">
        <v>9.5057454900000007</v>
      </c>
      <c r="IY372" s="92">
        <v>1</v>
      </c>
      <c r="IZ372" s="92">
        <v>0</v>
      </c>
      <c r="JA372" s="92">
        <v>0</v>
      </c>
      <c r="JB372" s="92">
        <v>-56222.038099999998</v>
      </c>
      <c r="JC372" s="92">
        <v>-3120.7973499999998</v>
      </c>
      <c r="JD372" s="92">
        <v>-0.19050873199999999</v>
      </c>
      <c r="JE372" s="92">
        <v>-11.016300599999999</v>
      </c>
      <c r="JF372" s="92">
        <v>-0.611497607</v>
      </c>
      <c r="JG372" s="92">
        <v>2.3850125900000001E-4</v>
      </c>
      <c r="JH372" s="92">
        <v>4.2966669599999998E-3</v>
      </c>
      <c r="JI372" s="92">
        <v>18.015280000000001</v>
      </c>
      <c r="JJ372" s="92">
        <v>1.0193756599999999</v>
      </c>
      <c r="JK372" s="92">
        <v>0</v>
      </c>
      <c r="JL372" s="92">
        <v>0</v>
      </c>
      <c r="JM372" s="92">
        <v>0</v>
      </c>
      <c r="JN372" s="92">
        <v>0</v>
      </c>
      <c r="JO372" s="92">
        <v>0</v>
      </c>
      <c r="JP372" s="92">
        <v>0</v>
      </c>
      <c r="JQ372" s="92">
        <v>0</v>
      </c>
      <c r="JR372" s="92">
        <v>0</v>
      </c>
      <c r="JS372" s="92">
        <v>0</v>
      </c>
      <c r="JT372" s="92">
        <v>0</v>
      </c>
      <c r="JU372" s="92">
        <v>0</v>
      </c>
      <c r="JV372" s="92">
        <v>0</v>
      </c>
      <c r="JW372" s="92">
        <v>0</v>
      </c>
      <c r="JX372" s="92">
        <v>0</v>
      </c>
      <c r="JY372" s="92">
        <v>0</v>
      </c>
      <c r="JZ372" s="92">
        <v>0</v>
      </c>
      <c r="KA372" s="92">
        <v>0</v>
      </c>
      <c r="KB372" s="92">
        <v>0</v>
      </c>
      <c r="KC372" s="92">
        <v>0</v>
      </c>
      <c r="KD372" s="92">
        <v>0</v>
      </c>
      <c r="KE372" s="92">
        <v>0</v>
      </c>
      <c r="KF372" s="92">
        <v>0</v>
      </c>
      <c r="KG372" s="92">
        <v>0</v>
      </c>
      <c r="KH372" s="92">
        <v>0</v>
      </c>
      <c r="KI372" s="92">
        <v>0</v>
      </c>
      <c r="KJ372" s="92">
        <v>0</v>
      </c>
      <c r="KK372" s="92">
        <v>0</v>
      </c>
      <c r="KL372" s="92">
        <v>0</v>
      </c>
      <c r="KM372" s="92">
        <v>0</v>
      </c>
      <c r="KN372" s="92">
        <v>0</v>
      </c>
      <c r="KO372" s="92">
        <v>0</v>
      </c>
      <c r="KP372" s="92">
        <v>0</v>
      </c>
      <c r="KQ372" s="92">
        <v>0</v>
      </c>
      <c r="KR372" s="92">
        <v>0</v>
      </c>
      <c r="KS372" s="92">
        <v>0</v>
      </c>
      <c r="KT372" s="92">
        <v>0</v>
      </c>
      <c r="KU372" s="92">
        <v>0</v>
      </c>
      <c r="KV372" s="92">
        <v>0</v>
      </c>
      <c r="KW372" s="92">
        <v>0</v>
      </c>
      <c r="KX372" s="92">
        <v>0</v>
      </c>
      <c r="KY372" s="92">
        <v>0</v>
      </c>
      <c r="KZ372" s="92">
        <v>0</v>
      </c>
      <c r="LA372" s="92">
        <v>0</v>
      </c>
      <c r="LB372" s="92">
        <v>0</v>
      </c>
      <c r="LC372" s="92">
        <v>0</v>
      </c>
      <c r="LD372" s="92">
        <v>0</v>
      </c>
      <c r="LE372" s="92">
        <v>0</v>
      </c>
      <c r="LF372" s="92">
        <v>0</v>
      </c>
      <c r="LG372" s="92">
        <v>0</v>
      </c>
      <c r="LH372" s="92">
        <v>0</v>
      </c>
      <c r="LI372" s="92">
        <v>0</v>
      </c>
      <c r="LJ372" s="92">
        <v>0</v>
      </c>
      <c r="LK372" s="92">
        <v>0</v>
      </c>
      <c r="LL372" s="92">
        <v>0</v>
      </c>
      <c r="LM372" s="92">
        <v>0</v>
      </c>
      <c r="LN372" s="92">
        <v>0</v>
      </c>
      <c r="LO372" s="92">
        <v>0</v>
      </c>
      <c r="LP372" s="92">
        <v>0</v>
      </c>
      <c r="LQ372" s="92">
        <v>0</v>
      </c>
      <c r="LR372" s="92">
        <v>0</v>
      </c>
      <c r="LS372" s="92">
        <v>0</v>
      </c>
      <c r="LT372" s="92">
        <v>0</v>
      </c>
      <c r="LU372" s="92">
        <v>0</v>
      </c>
      <c r="LV372" s="92">
        <v>0</v>
      </c>
      <c r="LW372" s="92">
        <v>0</v>
      </c>
      <c r="LX372" s="92">
        <v>0</v>
      </c>
      <c r="LY372" s="92">
        <v>0</v>
      </c>
      <c r="LZ372" s="92">
        <v>0</v>
      </c>
      <c r="MA372" s="92">
        <v>0</v>
      </c>
      <c r="MB372" s="92">
        <v>0</v>
      </c>
      <c r="MC372" s="92">
        <v>0</v>
      </c>
      <c r="MD372" s="92">
        <v>0</v>
      </c>
      <c r="ME372" s="92">
        <v>0</v>
      </c>
      <c r="MF372" s="92">
        <v>0</v>
      </c>
      <c r="MG372" s="92">
        <v>0</v>
      </c>
      <c r="MH372" s="92">
        <v>0</v>
      </c>
      <c r="MI372" s="92">
        <v>0</v>
      </c>
      <c r="MJ372" s="92">
        <v>0</v>
      </c>
      <c r="MK372" s="92">
        <v>0</v>
      </c>
      <c r="ML372" s="92">
        <v>0</v>
      </c>
      <c r="MM372" s="92">
        <v>0</v>
      </c>
      <c r="MN372" s="92">
        <v>0</v>
      </c>
      <c r="MO372" s="92">
        <v>0</v>
      </c>
      <c r="MP372" s="92">
        <v>0</v>
      </c>
      <c r="MQ372" s="92">
        <v>0</v>
      </c>
      <c r="MR372" s="92">
        <v>0</v>
      </c>
      <c r="MS372" s="92">
        <v>0</v>
      </c>
      <c r="MT372" s="92">
        <v>0</v>
      </c>
      <c r="MU372" s="92">
        <v>0</v>
      </c>
      <c r="MV372" s="92">
        <v>0</v>
      </c>
      <c r="MW372" s="92">
        <v>0</v>
      </c>
      <c r="MX372" s="92">
        <v>0</v>
      </c>
      <c r="MY372" s="92">
        <v>0</v>
      </c>
      <c r="MZ372" s="92">
        <v>0</v>
      </c>
      <c r="NA372" s="92">
        <v>0</v>
      </c>
      <c r="NB372" s="92">
        <v>0</v>
      </c>
      <c r="NC372" s="92">
        <v>0</v>
      </c>
      <c r="ND372" s="92">
        <v>0</v>
      </c>
      <c r="NE372" s="92">
        <v>0</v>
      </c>
      <c r="NF372" s="92">
        <v>0</v>
      </c>
      <c r="NG372" s="92">
        <v>0</v>
      </c>
      <c r="NH372" s="92">
        <v>0</v>
      </c>
      <c r="NI372" s="92">
        <v>0</v>
      </c>
      <c r="NJ372" s="92">
        <v>0</v>
      </c>
      <c r="NK372" s="92">
        <v>0</v>
      </c>
      <c r="NL372" s="92">
        <v>0</v>
      </c>
      <c r="NM372" s="92">
        <v>0</v>
      </c>
      <c r="NN372" s="92">
        <v>0</v>
      </c>
      <c r="NO372" s="92">
        <v>0</v>
      </c>
      <c r="NP372" s="92">
        <v>0</v>
      </c>
      <c r="NQ372" s="92">
        <v>0</v>
      </c>
      <c r="NR372" s="92">
        <v>0</v>
      </c>
      <c r="NS372" s="92">
        <v>0</v>
      </c>
      <c r="NT372" s="92">
        <v>0</v>
      </c>
      <c r="NU372" s="92">
        <v>0</v>
      </c>
      <c r="NV372" s="92">
        <v>0</v>
      </c>
      <c r="NW372" s="92">
        <v>0</v>
      </c>
      <c r="NX372" s="92">
        <v>0</v>
      </c>
      <c r="NY372" s="92">
        <v>0</v>
      </c>
      <c r="NZ372" s="92">
        <v>0</v>
      </c>
      <c r="OA372" s="92">
        <v>0</v>
      </c>
      <c r="OB372" s="92">
        <v>0</v>
      </c>
      <c r="OC372" s="92">
        <v>0</v>
      </c>
      <c r="OD372" s="92">
        <v>0</v>
      </c>
      <c r="OE372" s="92">
        <v>0</v>
      </c>
      <c r="OF372" s="92">
        <v>0</v>
      </c>
      <c r="OG372" s="92">
        <v>0</v>
      </c>
      <c r="OH372" s="92">
        <v>0</v>
      </c>
      <c r="OI372" s="92">
        <v>0</v>
      </c>
      <c r="OJ372" s="92">
        <v>0</v>
      </c>
      <c r="OK372" s="92">
        <v>0</v>
      </c>
      <c r="OL372" s="92">
        <v>0</v>
      </c>
      <c r="OM372" s="92">
        <v>0</v>
      </c>
      <c r="ON372" s="92">
        <v>0</v>
      </c>
      <c r="OO372" s="92">
        <v>0</v>
      </c>
      <c r="OP372" s="92">
        <v>0</v>
      </c>
      <c r="OQ372" s="92">
        <v>0</v>
      </c>
      <c r="OR372" s="92">
        <v>0</v>
      </c>
      <c r="OS372" s="92">
        <v>0</v>
      </c>
      <c r="OT372" s="92">
        <v>0</v>
      </c>
      <c r="OU372" s="92">
        <v>0</v>
      </c>
      <c r="OV372" s="92">
        <v>0</v>
      </c>
      <c r="OW372" s="92">
        <v>0</v>
      </c>
      <c r="OX372" s="92">
        <v>0</v>
      </c>
      <c r="OY372" s="92">
        <v>0</v>
      </c>
      <c r="OZ372" s="92">
        <v>0</v>
      </c>
      <c r="PA372" s="92">
        <v>0</v>
      </c>
      <c r="PB372" s="92">
        <v>0</v>
      </c>
      <c r="PC372" s="92">
        <v>0</v>
      </c>
      <c r="PD372" s="92">
        <v>0</v>
      </c>
      <c r="PE372" s="92">
        <v>0</v>
      </c>
      <c r="PF372" s="92">
        <v>0</v>
      </c>
      <c r="PG372" s="92">
        <v>0</v>
      </c>
      <c r="PH372" s="92">
        <v>0</v>
      </c>
      <c r="PI372" s="92">
        <v>0</v>
      </c>
      <c r="PJ372" s="92">
        <v>0</v>
      </c>
      <c r="PK372" s="92">
        <v>0</v>
      </c>
      <c r="PL372" s="92">
        <v>0</v>
      </c>
      <c r="PM372" s="92">
        <v>0</v>
      </c>
      <c r="PN372" s="92">
        <v>0</v>
      </c>
      <c r="PO372" s="92">
        <v>0</v>
      </c>
      <c r="PP372" s="92">
        <v>0</v>
      </c>
      <c r="PQ372" s="92">
        <v>0</v>
      </c>
      <c r="PR372" s="92">
        <v>0</v>
      </c>
      <c r="PS372" s="92">
        <v>0</v>
      </c>
      <c r="PT372" s="92">
        <v>0</v>
      </c>
      <c r="PU372" s="92">
        <v>0</v>
      </c>
      <c r="PV372" s="92">
        <v>0</v>
      </c>
      <c r="PW372" s="92">
        <v>0</v>
      </c>
      <c r="PX372" s="92">
        <v>0</v>
      </c>
      <c r="PY372" s="92">
        <v>0</v>
      </c>
      <c r="PZ372" s="92">
        <v>0</v>
      </c>
      <c r="QA372" s="92">
        <v>0</v>
      </c>
      <c r="QB372" s="92">
        <v>0</v>
      </c>
      <c r="QC372" s="92">
        <v>0</v>
      </c>
      <c r="QD372" s="92">
        <v>0</v>
      </c>
      <c r="QE372" s="92">
        <v>0</v>
      </c>
      <c r="QF372" s="92">
        <v>0</v>
      </c>
      <c r="QG372" s="92">
        <v>0</v>
      </c>
      <c r="QH372" s="92">
        <v>0</v>
      </c>
      <c r="QI372" s="92">
        <v>0</v>
      </c>
      <c r="QJ372" s="92">
        <v>0</v>
      </c>
      <c r="QK372" s="92">
        <v>0</v>
      </c>
      <c r="QL372" s="92">
        <v>0</v>
      </c>
      <c r="QM372" s="92">
        <v>0</v>
      </c>
      <c r="QN372" s="92">
        <v>0</v>
      </c>
      <c r="QO372" s="92">
        <v>0</v>
      </c>
      <c r="QP372" s="92">
        <v>0</v>
      </c>
      <c r="QQ372" s="92">
        <v>0</v>
      </c>
      <c r="QR372" s="92">
        <v>0</v>
      </c>
      <c r="QS372" s="92">
        <v>0</v>
      </c>
      <c r="QT372" s="92">
        <v>0</v>
      </c>
      <c r="QU372" s="92">
        <v>0</v>
      </c>
      <c r="QV372" s="92">
        <v>0</v>
      </c>
      <c r="QW372" s="92">
        <v>0</v>
      </c>
      <c r="QX372" s="92">
        <v>0</v>
      </c>
      <c r="QY372" s="92">
        <v>0</v>
      </c>
      <c r="QZ372" s="92">
        <v>0</v>
      </c>
      <c r="RA372" s="92">
        <v>0</v>
      </c>
      <c r="RB372" s="92">
        <v>0</v>
      </c>
      <c r="RC372" s="92">
        <v>0</v>
      </c>
      <c r="RD372" s="92">
        <v>0</v>
      </c>
      <c r="RE372" s="92">
        <v>0</v>
      </c>
      <c r="RF372" s="92">
        <v>0</v>
      </c>
      <c r="RG372" s="92">
        <v>0</v>
      </c>
      <c r="RH372" s="92">
        <v>0</v>
      </c>
      <c r="RI372" s="92">
        <v>0</v>
      </c>
      <c r="RJ372" s="92">
        <v>0</v>
      </c>
      <c r="RK372" s="92">
        <v>0</v>
      </c>
      <c r="RL372" s="92">
        <v>0</v>
      </c>
      <c r="RM372" s="92">
        <v>0</v>
      </c>
      <c r="RN372" s="92">
        <v>0</v>
      </c>
      <c r="RO372" s="92">
        <v>0</v>
      </c>
      <c r="RP372" s="92">
        <v>0</v>
      </c>
      <c r="RQ372" s="92">
        <v>0</v>
      </c>
      <c r="RR372" s="92">
        <v>0</v>
      </c>
      <c r="RS372" s="92">
        <v>0</v>
      </c>
      <c r="RT372" s="92">
        <v>0</v>
      </c>
      <c r="RU372" s="92">
        <v>0</v>
      </c>
      <c r="RV372" s="92">
        <v>0</v>
      </c>
      <c r="RW372" s="92">
        <v>0</v>
      </c>
      <c r="RX372" s="92">
        <v>0</v>
      </c>
      <c r="RY372" s="92">
        <v>0</v>
      </c>
      <c r="RZ372" s="92">
        <v>0</v>
      </c>
      <c r="SA372" s="92">
        <v>0</v>
      </c>
      <c r="SB372" s="92">
        <v>0</v>
      </c>
      <c r="SC372" s="92">
        <v>0</v>
      </c>
      <c r="SD372" s="92">
        <v>0</v>
      </c>
      <c r="SE372" s="92">
        <v>0</v>
      </c>
      <c r="SF372" s="92">
        <v>0</v>
      </c>
      <c r="SG372" s="92">
        <v>0</v>
      </c>
      <c r="SH372" s="92">
        <v>0</v>
      </c>
      <c r="SI372" s="92">
        <v>0</v>
      </c>
      <c r="SJ372" s="92">
        <v>0</v>
      </c>
      <c r="SK372" s="92">
        <v>0</v>
      </c>
      <c r="SL372" s="92">
        <v>0</v>
      </c>
      <c r="SM372" s="92">
        <v>0</v>
      </c>
      <c r="SN372" s="92">
        <v>0</v>
      </c>
      <c r="SO372" s="92">
        <v>0</v>
      </c>
      <c r="SP372" s="92">
        <v>0</v>
      </c>
      <c r="SQ372" s="92">
        <v>0</v>
      </c>
      <c r="SR372" s="92">
        <v>0</v>
      </c>
      <c r="SS372" s="92">
        <v>0</v>
      </c>
      <c r="ST372" s="92">
        <v>0</v>
      </c>
      <c r="SU372" s="92">
        <v>0</v>
      </c>
      <c r="SV372" s="92">
        <v>0</v>
      </c>
      <c r="SW372" s="92">
        <v>0</v>
      </c>
      <c r="SX372" s="92">
        <v>0</v>
      </c>
      <c r="SY372" s="92">
        <v>0</v>
      </c>
      <c r="SZ372" s="92">
        <v>0</v>
      </c>
      <c r="TA372" s="92">
        <v>0</v>
      </c>
      <c r="TB372" s="92">
        <v>0</v>
      </c>
      <c r="TC372" s="92">
        <v>9.5057454900000007</v>
      </c>
      <c r="TD372" s="92">
        <v>0</v>
      </c>
      <c r="TE372" s="92">
        <v>0</v>
      </c>
      <c r="TF372" s="92">
        <v>0</v>
      </c>
      <c r="TG372" s="92">
        <v>0</v>
      </c>
      <c r="TH372" s="92">
        <v>0</v>
      </c>
      <c r="TI372" s="92">
        <v>0</v>
      </c>
      <c r="TJ372" s="92">
        <v>0</v>
      </c>
      <c r="TK372" s="92">
        <v>0</v>
      </c>
      <c r="TL372" s="92">
        <v>0</v>
      </c>
      <c r="TM372" s="92">
        <v>0</v>
      </c>
      <c r="TN372" s="92">
        <v>0</v>
      </c>
      <c r="TO372" s="92">
        <v>0</v>
      </c>
      <c r="TP372" s="92">
        <v>0</v>
      </c>
      <c r="TQ372" s="92">
        <v>-227626.66310000001</v>
      </c>
      <c r="TR372" s="92">
        <v>0</v>
      </c>
      <c r="TS372" s="92">
        <v>9.4125176111111201E-4</v>
      </c>
      <c r="TT372" s="92">
        <v>0</v>
      </c>
      <c r="TU372" s="92">
        <v>0</v>
      </c>
      <c r="TV372" s="92">
        <v>0</v>
      </c>
      <c r="TW372" s="92">
        <v>0</v>
      </c>
      <c r="TX372" s="92">
        <v>0</v>
      </c>
      <c r="TY372" s="92">
        <v>0</v>
      </c>
      <c r="TZ372" s="92">
        <v>0</v>
      </c>
      <c r="UA372" s="92">
        <v>0</v>
      </c>
      <c r="UB372" s="92">
        <v>0</v>
      </c>
      <c r="UC372" s="92">
        <v>0</v>
      </c>
      <c r="UD372" s="92">
        <v>0</v>
      </c>
      <c r="UE372" s="92">
        <v>0</v>
      </c>
      <c r="UF372" s="92">
        <v>0</v>
      </c>
      <c r="UG372" s="92">
        <v>0</v>
      </c>
      <c r="UH372" s="92">
        <v>0</v>
      </c>
      <c r="UI372" s="92">
        <v>0</v>
      </c>
      <c r="UJ372" s="92">
        <v>0</v>
      </c>
      <c r="UK372" s="92">
        <v>0</v>
      </c>
      <c r="UL372" s="92">
        <v>0</v>
      </c>
      <c r="UM372" s="92">
        <v>0</v>
      </c>
      <c r="UN372" s="92">
        <v>0</v>
      </c>
      <c r="UO372" s="92">
        <v>0</v>
      </c>
      <c r="UP372" s="92">
        <v>0</v>
      </c>
      <c r="UQ372" s="92">
        <v>0</v>
      </c>
      <c r="UR372" s="92">
        <v>0</v>
      </c>
      <c r="US372" s="92">
        <v>0</v>
      </c>
      <c r="UT372" s="92">
        <v>0</v>
      </c>
      <c r="UU372" s="92">
        <v>0</v>
      </c>
      <c r="UV372" s="92">
        <v>0</v>
      </c>
      <c r="UW372" s="92">
        <v>0</v>
      </c>
      <c r="UX372" s="92">
        <v>0</v>
      </c>
      <c r="UY372" s="92">
        <v>0</v>
      </c>
      <c r="UZ372" s="92">
        <v>0</v>
      </c>
      <c r="VA372" s="92">
        <v>0</v>
      </c>
      <c r="VB372" s="92">
        <v>0</v>
      </c>
      <c r="VC372" s="92">
        <v>0</v>
      </c>
      <c r="VD372" s="92">
        <v>0</v>
      </c>
      <c r="VE372" s="92">
        <v>0</v>
      </c>
      <c r="VF372" s="92">
        <v>0</v>
      </c>
      <c r="VG372" s="92">
        <v>0</v>
      </c>
      <c r="VH372" s="92">
        <v>0</v>
      </c>
      <c r="VI372" s="92">
        <v>0</v>
      </c>
      <c r="VJ372" s="92">
        <v>0</v>
      </c>
      <c r="VK372" s="92">
        <v>0</v>
      </c>
      <c r="VL372" s="92">
        <v>0</v>
      </c>
      <c r="VM372" s="92">
        <v>0</v>
      </c>
      <c r="VN372" s="92">
        <v>0</v>
      </c>
      <c r="VO372" s="92">
        <v>0</v>
      </c>
      <c r="VP372" s="92">
        <v>0</v>
      </c>
      <c r="VQ372" s="92">
        <v>0</v>
      </c>
      <c r="VR372" s="92">
        <v>0</v>
      </c>
      <c r="VS372" s="92">
        <v>0</v>
      </c>
      <c r="VT372" s="92">
        <v>0</v>
      </c>
      <c r="VU372" s="92">
        <v>0</v>
      </c>
      <c r="VV372" s="92">
        <v>0</v>
      </c>
      <c r="VW372" s="92">
        <v>0</v>
      </c>
      <c r="VX372" s="92">
        <v>0</v>
      </c>
      <c r="VY372" s="92">
        <v>0</v>
      </c>
      <c r="VZ372" s="92">
        <v>0</v>
      </c>
      <c r="WA372" s="92">
        <v>0</v>
      </c>
      <c r="WB372" s="92">
        <v>0</v>
      </c>
      <c r="WC372" s="92">
        <v>0</v>
      </c>
    </row>
    <row r="373" spans="2:601" ht="13.5" customHeight="1">
      <c r="B373" s="851" t="s">
        <v>3021</v>
      </c>
      <c r="C373" s="92">
        <v>0</v>
      </c>
      <c r="D373" s="92">
        <v>100288.591</v>
      </c>
      <c r="E373" s="92">
        <v>-312.98037099999999</v>
      </c>
      <c r="F373" s="92">
        <v>5566.8627699999997</v>
      </c>
      <c r="G373" s="92">
        <v>0</v>
      </c>
      <c r="H373" s="92">
        <v>0</v>
      </c>
      <c r="I373" s="92">
        <v>0</v>
      </c>
      <c r="J373" s="92">
        <v>0</v>
      </c>
      <c r="K373" s="92">
        <v>0</v>
      </c>
      <c r="L373" s="92">
        <v>0</v>
      </c>
      <c r="M373" s="92">
        <v>0</v>
      </c>
      <c r="N373" s="92">
        <v>0</v>
      </c>
      <c r="O373" s="92">
        <v>0</v>
      </c>
      <c r="P373" s="92">
        <v>0</v>
      </c>
      <c r="Q373" s="92">
        <v>0</v>
      </c>
      <c r="R373" s="92">
        <v>0</v>
      </c>
      <c r="S373" s="92">
        <v>0</v>
      </c>
      <c r="T373" s="92">
        <v>0</v>
      </c>
      <c r="U373" s="92">
        <v>0</v>
      </c>
      <c r="V373" s="92">
        <v>0</v>
      </c>
      <c r="W373" s="92">
        <v>0</v>
      </c>
      <c r="X373" s="92">
        <v>0</v>
      </c>
      <c r="Y373" s="92">
        <v>0</v>
      </c>
      <c r="Z373" s="92">
        <v>0</v>
      </c>
      <c r="AA373" s="92">
        <v>0</v>
      </c>
      <c r="AB373" s="92">
        <v>0</v>
      </c>
      <c r="AC373" s="92">
        <v>0</v>
      </c>
      <c r="AD373" s="92">
        <v>0</v>
      </c>
      <c r="AE373" s="92">
        <v>0</v>
      </c>
      <c r="AF373" s="92">
        <v>0</v>
      </c>
      <c r="AG373" s="92">
        <v>0</v>
      </c>
      <c r="AH373" s="92">
        <v>0</v>
      </c>
      <c r="AI373" s="92">
        <v>0</v>
      </c>
      <c r="AJ373" s="92">
        <v>0</v>
      </c>
      <c r="AK373" s="92">
        <v>0</v>
      </c>
      <c r="AL373" s="92">
        <v>0</v>
      </c>
      <c r="AM373" s="92">
        <v>0</v>
      </c>
      <c r="AN373" s="92">
        <v>0</v>
      </c>
      <c r="AO373" s="92">
        <v>0</v>
      </c>
      <c r="AP373" s="92">
        <v>0</v>
      </c>
      <c r="AQ373" s="92">
        <v>0</v>
      </c>
      <c r="AR373" s="92">
        <v>0</v>
      </c>
      <c r="AS373" s="92">
        <v>0</v>
      </c>
      <c r="AT373" s="92">
        <v>0</v>
      </c>
      <c r="AU373" s="92">
        <v>0</v>
      </c>
      <c r="AV373" s="92">
        <v>0</v>
      </c>
      <c r="AW373" s="92">
        <v>0</v>
      </c>
      <c r="AX373" s="92">
        <v>0</v>
      </c>
      <c r="AY373" s="92">
        <v>0</v>
      </c>
      <c r="AZ373" s="92">
        <v>0</v>
      </c>
      <c r="BA373" s="92">
        <v>0</v>
      </c>
      <c r="BB373" s="92">
        <v>0</v>
      </c>
      <c r="BC373" s="92">
        <v>0</v>
      </c>
      <c r="BD373" s="92">
        <v>0</v>
      </c>
      <c r="BE373" s="92">
        <v>0</v>
      </c>
      <c r="BF373" s="92">
        <v>0</v>
      </c>
      <c r="BG373" s="92">
        <v>0</v>
      </c>
      <c r="BH373" s="92">
        <v>0</v>
      </c>
      <c r="BI373" s="92">
        <v>0</v>
      </c>
      <c r="BJ373" s="92">
        <v>0</v>
      </c>
      <c r="BK373" s="92">
        <v>0</v>
      </c>
      <c r="BL373" s="92">
        <v>0</v>
      </c>
      <c r="BM373" s="92">
        <v>0</v>
      </c>
      <c r="BN373" s="92">
        <v>0</v>
      </c>
      <c r="BO373" s="92">
        <v>0</v>
      </c>
      <c r="BP373" s="92">
        <v>1</v>
      </c>
      <c r="BQ373" s="92">
        <v>0</v>
      </c>
      <c r="BR373" s="92">
        <v>0</v>
      </c>
      <c r="BS373" s="92">
        <v>0</v>
      </c>
      <c r="BT373" s="92">
        <v>0</v>
      </c>
      <c r="BU373" s="92">
        <v>0</v>
      </c>
      <c r="BV373" s="92">
        <v>0</v>
      </c>
      <c r="BW373" s="92">
        <v>0</v>
      </c>
      <c r="BX373" s="92">
        <v>0</v>
      </c>
      <c r="BY373" s="92">
        <v>0</v>
      </c>
      <c r="BZ373" s="92">
        <v>0</v>
      </c>
      <c r="CA373" s="92">
        <v>0</v>
      </c>
      <c r="CB373" s="92">
        <v>0</v>
      </c>
      <c r="CC373" s="92">
        <v>0</v>
      </c>
      <c r="CD373" s="92">
        <v>0</v>
      </c>
      <c r="CE373" s="92">
        <v>0</v>
      </c>
      <c r="CF373" s="92">
        <v>0</v>
      </c>
      <c r="CG373" s="92">
        <v>0</v>
      </c>
      <c r="CH373" s="92">
        <v>0</v>
      </c>
      <c r="CI373" s="92">
        <v>0</v>
      </c>
      <c r="CJ373" s="92">
        <v>0</v>
      </c>
      <c r="CK373" s="92">
        <v>0</v>
      </c>
      <c r="CL373" s="92">
        <v>0</v>
      </c>
      <c r="CM373" s="92">
        <v>0</v>
      </c>
      <c r="CN373" s="92">
        <v>0</v>
      </c>
      <c r="CO373" s="92">
        <v>0</v>
      </c>
      <c r="CP373" s="92">
        <v>0</v>
      </c>
      <c r="CQ373" s="92">
        <v>0</v>
      </c>
      <c r="CR373" s="92">
        <v>0</v>
      </c>
      <c r="CS373" s="92">
        <v>0</v>
      </c>
      <c r="CT373" s="92">
        <v>0</v>
      </c>
      <c r="CU373" s="92">
        <v>0</v>
      </c>
      <c r="CV373" s="92">
        <v>0</v>
      </c>
      <c r="CW373" s="92">
        <v>0</v>
      </c>
      <c r="CX373" s="92">
        <v>0</v>
      </c>
      <c r="CY373" s="92">
        <v>0</v>
      </c>
      <c r="CZ373" s="92">
        <v>0</v>
      </c>
      <c r="DA373" s="92">
        <v>0</v>
      </c>
      <c r="DB373" s="92">
        <v>0</v>
      </c>
      <c r="DC373" s="92">
        <v>0</v>
      </c>
      <c r="DD373" s="92">
        <v>0</v>
      </c>
      <c r="DE373" s="92">
        <v>0</v>
      </c>
      <c r="DF373" s="92">
        <v>0</v>
      </c>
      <c r="DG373" s="92">
        <v>0</v>
      </c>
      <c r="DH373" s="92">
        <v>0</v>
      </c>
      <c r="DI373" s="92">
        <v>0</v>
      </c>
      <c r="DJ373" s="92">
        <v>0</v>
      </c>
      <c r="DK373" s="92">
        <v>0</v>
      </c>
      <c r="DL373" s="92">
        <v>0</v>
      </c>
      <c r="DM373" s="92">
        <v>0</v>
      </c>
      <c r="DN373" s="92">
        <v>0</v>
      </c>
      <c r="DO373" s="92">
        <v>0</v>
      </c>
      <c r="DP373" s="92">
        <v>0</v>
      </c>
      <c r="DQ373" s="92">
        <v>0</v>
      </c>
      <c r="DR373" s="92">
        <v>0</v>
      </c>
      <c r="DS373" s="92">
        <v>0</v>
      </c>
      <c r="DT373" s="92">
        <v>0</v>
      </c>
      <c r="DU373" s="92">
        <v>0</v>
      </c>
      <c r="DV373" s="92">
        <v>0</v>
      </c>
      <c r="DW373" s="92">
        <v>0</v>
      </c>
      <c r="DX373" s="92">
        <v>0</v>
      </c>
      <c r="DY373" s="92">
        <v>0</v>
      </c>
      <c r="DZ373" s="92">
        <v>100288.591</v>
      </c>
      <c r="EA373" s="92">
        <v>0</v>
      </c>
      <c r="EB373" s="92">
        <v>0</v>
      </c>
      <c r="EC373" s="92">
        <v>0</v>
      </c>
      <c r="ED373" s="92">
        <v>0</v>
      </c>
      <c r="EE373" s="92">
        <v>0</v>
      </c>
      <c r="EF373" s="92">
        <v>0</v>
      </c>
      <c r="EG373" s="92">
        <v>0</v>
      </c>
      <c r="EH373" s="92">
        <v>0</v>
      </c>
      <c r="EI373" s="92">
        <v>0</v>
      </c>
      <c r="EJ373" s="92">
        <v>0</v>
      </c>
      <c r="EK373" s="92">
        <v>0</v>
      </c>
      <c r="EL373" s="92">
        <v>0</v>
      </c>
      <c r="EM373" s="92">
        <v>0</v>
      </c>
      <c r="EN373" s="92">
        <v>0</v>
      </c>
      <c r="EO373" s="92">
        <v>0</v>
      </c>
      <c r="EP373" s="92">
        <v>0</v>
      </c>
      <c r="EQ373" s="92">
        <v>0</v>
      </c>
      <c r="ER373" s="92">
        <v>0</v>
      </c>
      <c r="ES373" s="92">
        <v>0</v>
      </c>
      <c r="ET373" s="92">
        <v>0</v>
      </c>
      <c r="EU373" s="92">
        <v>0</v>
      </c>
      <c r="EV373" s="92">
        <v>0</v>
      </c>
      <c r="EW373" s="92">
        <v>0</v>
      </c>
      <c r="EX373" s="92">
        <v>0</v>
      </c>
      <c r="EY373" s="92">
        <v>0</v>
      </c>
      <c r="EZ373" s="92">
        <v>0</v>
      </c>
      <c r="FA373" s="92">
        <v>0</v>
      </c>
      <c r="FB373" s="92">
        <v>0</v>
      </c>
      <c r="FC373" s="92">
        <v>0</v>
      </c>
      <c r="FD373" s="92">
        <v>0</v>
      </c>
      <c r="FE373" s="92">
        <v>0</v>
      </c>
      <c r="FF373" s="92">
        <v>0</v>
      </c>
      <c r="FG373" s="92">
        <v>0</v>
      </c>
      <c r="FH373" s="92">
        <v>0</v>
      </c>
      <c r="FI373" s="92">
        <v>0</v>
      </c>
      <c r="FJ373" s="92">
        <v>0</v>
      </c>
      <c r="FK373" s="92">
        <v>0</v>
      </c>
      <c r="FL373" s="92">
        <v>0</v>
      </c>
      <c r="FM373" s="92">
        <v>0</v>
      </c>
      <c r="FN373" s="92">
        <v>0</v>
      </c>
      <c r="FO373" s="92">
        <v>0</v>
      </c>
      <c r="FP373" s="92">
        <v>0</v>
      </c>
      <c r="FQ373" s="92">
        <v>0</v>
      </c>
      <c r="FR373" s="92">
        <v>0</v>
      </c>
      <c r="FS373" s="92">
        <v>0</v>
      </c>
      <c r="FT373" s="92">
        <v>0</v>
      </c>
      <c r="FU373" s="92">
        <v>0</v>
      </c>
      <c r="FV373" s="92">
        <v>0</v>
      </c>
      <c r="FW373" s="92">
        <v>0</v>
      </c>
      <c r="FX373" s="92">
        <v>0</v>
      </c>
      <c r="FY373" s="92">
        <v>0</v>
      </c>
      <c r="FZ373" s="92">
        <v>0</v>
      </c>
      <c r="GA373" s="92">
        <v>0</v>
      </c>
      <c r="GB373" s="92">
        <v>0</v>
      </c>
      <c r="GC373" s="92">
        <v>0</v>
      </c>
      <c r="GD373" s="92">
        <v>0</v>
      </c>
      <c r="GE373" s="92">
        <v>0</v>
      </c>
      <c r="GF373" s="92">
        <v>0</v>
      </c>
      <c r="GG373" s="92">
        <v>0</v>
      </c>
      <c r="GH373" s="92">
        <v>0</v>
      </c>
      <c r="GI373" s="92">
        <v>0</v>
      </c>
      <c r="GJ373" s="92">
        <v>1</v>
      </c>
      <c r="GK373" s="92">
        <v>0</v>
      </c>
      <c r="GL373" s="92">
        <v>0</v>
      </c>
      <c r="GM373" s="92">
        <v>0</v>
      </c>
      <c r="GN373" s="92">
        <v>0</v>
      </c>
      <c r="GO373" s="92">
        <v>0</v>
      </c>
      <c r="GP373" s="92">
        <v>0</v>
      </c>
      <c r="GQ373" s="92">
        <v>0</v>
      </c>
      <c r="GR373" s="92">
        <v>0</v>
      </c>
      <c r="GS373" s="92">
        <v>0</v>
      </c>
      <c r="GT373" s="92">
        <v>0</v>
      </c>
      <c r="GU373" s="92">
        <v>0</v>
      </c>
      <c r="GV373" s="92">
        <v>0</v>
      </c>
      <c r="GW373" s="92">
        <v>0</v>
      </c>
      <c r="GX373" s="92">
        <v>0</v>
      </c>
      <c r="GY373" s="92">
        <v>0</v>
      </c>
      <c r="GZ373" s="92">
        <v>0</v>
      </c>
      <c r="HA373" s="92">
        <v>0</v>
      </c>
      <c r="HB373" s="92">
        <v>0</v>
      </c>
      <c r="HC373" s="92">
        <v>0</v>
      </c>
      <c r="HD373" s="92">
        <v>0</v>
      </c>
      <c r="HE373" s="92">
        <v>0</v>
      </c>
      <c r="HF373" s="92">
        <v>0</v>
      </c>
      <c r="HG373" s="92">
        <v>0</v>
      </c>
      <c r="HH373" s="92">
        <v>0</v>
      </c>
      <c r="HI373" s="92">
        <v>0</v>
      </c>
      <c r="HJ373" s="92">
        <v>0</v>
      </c>
      <c r="HK373" s="92">
        <v>0</v>
      </c>
      <c r="HL373" s="92">
        <v>0</v>
      </c>
      <c r="HM373" s="92">
        <v>0</v>
      </c>
      <c r="HN373" s="92">
        <v>0</v>
      </c>
      <c r="HO373" s="92">
        <v>0</v>
      </c>
      <c r="HP373" s="92">
        <v>0</v>
      </c>
      <c r="HQ373" s="92">
        <v>0</v>
      </c>
      <c r="HR373" s="92">
        <v>0</v>
      </c>
      <c r="HS373" s="92">
        <v>0</v>
      </c>
      <c r="HT373" s="92">
        <v>0</v>
      </c>
      <c r="HU373" s="92">
        <v>0</v>
      </c>
      <c r="HV373" s="92">
        <v>0</v>
      </c>
      <c r="HW373" s="92">
        <v>0</v>
      </c>
      <c r="HX373" s="92">
        <v>0</v>
      </c>
      <c r="HY373" s="92">
        <v>0</v>
      </c>
      <c r="HZ373" s="92">
        <v>0</v>
      </c>
      <c r="IA373" s="92">
        <v>0</v>
      </c>
      <c r="IB373" s="92">
        <v>0</v>
      </c>
      <c r="IC373" s="92">
        <v>0</v>
      </c>
      <c r="ID373" s="92">
        <v>0</v>
      </c>
      <c r="IE373" s="92">
        <v>0</v>
      </c>
      <c r="IF373" s="92">
        <v>0</v>
      </c>
      <c r="IG373" s="92">
        <v>0</v>
      </c>
      <c r="IH373" s="92">
        <v>0</v>
      </c>
      <c r="II373" s="92">
        <v>0</v>
      </c>
      <c r="IJ373" s="92">
        <v>0</v>
      </c>
      <c r="IK373" s="92">
        <v>0</v>
      </c>
      <c r="IL373" s="92">
        <v>0</v>
      </c>
      <c r="IM373" s="92">
        <v>0</v>
      </c>
      <c r="IN373" s="92">
        <v>0</v>
      </c>
      <c r="IO373" s="92">
        <v>0</v>
      </c>
      <c r="IP373" s="92">
        <v>0</v>
      </c>
      <c r="IQ373" s="92">
        <v>0</v>
      </c>
      <c r="IR373" s="92">
        <v>0</v>
      </c>
      <c r="IS373" s="92">
        <v>0</v>
      </c>
      <c r="IT373" s="92">
        <v>5566.8627699999997</v>
      </c>
      <c r="IU373" s="92">
        <v>100288.591</v>
      </c>
      <c r="IV373" s="92">
        <v>389017.00799999997</v>
      </c>
      <c r="IW373" s="92">
        <v>232.83522400000001</v>
      </c>
      <c r="IX373" s="92">
        <v>9.5057454900000007</v>
      </c>
      <c r="IY373" s="92">
        <v>1</v>
      </c>
      <c r="IZ373" s="92">
        <v>0</v>
      </c>
      <c r="JA373" s="92">
        <v>0</v>
      </c>
      <c r="JB373" s="92">
        <v>-56222.038099999998</v>
      </c>
      <c r="JC373" s="92">
        <v>-3120.7973499999998</v>
      </c>
      <c r="JD373" s="92">
        <v>-312.98037099999999</v>
      </c>
      <c r="JE373" s="92">
        <v>-11.016300599999999</v>
      </c>
      <c r="JF373" s="92">
        <v>-0.611497607</v>
      </c>
      <c r="JG373" s="92">
        <v>2.3850125900000001E-4</v>
      </c>
      <c r="JH373" s="92">
        <v>4.2966669599999998E-3</v>
      </c>
      <c r="JI373" s="92">
        <v>18.015280000000001</v>
      </c>
      <c r="JJ373" s="92">
        <v>1674.6978799999999</v>
      </c>
      <c r="JK373" s="92">
        <v>0</v>
      </c>
      <c r="JL373" s="92">
        <v>0</v>
      </c>
      <c r="JM373" s="92">
        <v>0</v>
      </c>
      <c r="JN373" s="92">
        <v>0</v>
      </c>
      <c r="JO373" s="92">
        <v>0</v>
      </c>
      <c r="JP373" s="92">
        <v>0</v>
      </c>
      <c r="JQ373" s="92">
        <v>0</v>
      </c>
      <c r="JR373" s="92">
        <v>0</v>
      </c>
      <c r="JS373" s="92">
        <v>0</v>
      </c>
      <c r="JT373" s="92">
        <v>0</v>
      </c>
      <c r="JU373" s="92">
        <v>0</v>
      </c>
      <c r="JV373" s="92">
        <v>0</v>
      </c>
      <c r="JW373" s="92">
        <v>0</v>
      </c>
      <c r="JX373" s="92">
        <v>0</v>
      </c>
      <c r="JY373" s="92">
        <v>0</v>
      </c>
      <c r="JZ373" s="92">
        <v>0</v>
      </c>
      <c r="KA373" s="92">
        <v>0</v>
      </c>
      <c r="KB373" s="92">
        <v>0</v>
      </c>
      <c r="KC373" s="92">
        <v>0</v>
      </c>
      <c r="KD373" s="92">
        <v>0</v>
      </c>
      <c r="KE373" s="92">
        <v>0</v>
      </c>
      <c r="KF373" s="92">
        <v>0</v>
      </c>
      <c r="KG373" s="92">
        <v>0</v>
      </c>
      <c r="KH373" s="92">
        <v>0</v>
      </c>
      <c r="KI373" s="92">
        <v>0</v>
      </c>
      <c r="KJ373" s="92">
        <v>0</v>
      </c>
      <c r="KK373" s="92">
        <v>0</v>
      </c>
      <c r="KL373" s="92">
        <v>0</v>
      </c>
      <c r="KM373" s="92">
        <v>0</v>
      </c>
      <c r="KN373" s="92">
        <v>0</v>
      </c>
      <c r="KO373" s="92">
        <v>0</v>
      </c>
      <c r="KP373" s="92">
        <v>0</v>
      </c>
      <c r="KQ373" s="92">
        <v>0</v>
      </c>
      <c r="KR373" s="92">
        <v>0</v>
      </c>
      <c r="KS373" s="92">
        <v>0</v>
      </c>
      <c r="KT373" s="92">
        <v>0</v>
      </c>
      <c r="KU373" s="92">
        <v>0</v>
      </c>
      <c r="KV373" s="92">
        <v>0</v>
      </c>
      <c r="KW373" s="92">
        <v>0</v>
      </c>
      <c r="KX373" s="92">
        <v>0</v>
      </c>
      <c r="KY373" s="92">
        <v>0</v>
      </c>
      <c r="KZ373" s="92">
        <v>0</v>
      </c>
      <c r="LA373" s="92">
        <v>0</v>
      </c>
      <c r="LB373" s="92">
        <v>0</v>
      </c>
      <c r="LC373" s="92">
        <v>0</v>
      </c>
      <c r="LD373" s="92">
        <v>0</v>
      </c>
      <c r="LE373" s="92">
        <v>0</v>
      </c>
      <c r="LF373" s="92">
        <v>0</v>
      </c>
      <c r="LG373" s="92">
        <v>0</v>
      </c>
      <c r="LH373" s="92">
        <v>0</v>
      </c>
      <c r="LI373" s="92">
        <v>0</v>
      </c>
      <c r="LJ373" s="92">
        <v>0</v>
      </c>
      <c r="LK373" s="92">
        <v>0</v>
      </c>
      <c r="LL373" s="92">
        <v>0</v>
      </c>
      <c r="LM373" s="92">
        <v>0</v>
      </c>
      <c r="LN373" s="92">
        <v>0</v>
      </c>
      <c r="LO373" s="92">
        <v>0</v>
      </c>
      <c r="LP373" s="92">
        <v>0</v>
      </c>
      <c r="LQ373" s="92">
        <v>0</v>
      </c>
      <c r="LR373" s="92">
        <v>0</v>
      </c>
      <c r="LS373" s="92">
        <v>0</v>
      </c>
      <c r="LT373" s="92">
        <v>0</v>
      </c>
      <c r="LU373" s="92">
        <v>0</v>
      </c>
      <c r="LV373" s="92">
        <v>0</v>
      </c>
      <c r="LW373" s="92">
        <v>0</v>
      </c>
      <c r="LX373" s="92">
        <v>0</v>
      </c>
      <c r="LY373" s="92">
        <v>0</v>
      </c>
      <c r="LZ373" s="92">
        <v>0</v>
      </c>
      <c r="MA373" s="92">
        <v>0</v>
      </c>
      <c r="MB373" s="92">
        <v>0</v>
      </c>
      <c r="MC373" s="92">
        <v>0</v>
      </c>
      <c r="MD373" s="92">
        <v>0</v>
      </c>
      <c r="ME373" s="92">
        <v>0</v>
      </c>
      <c r="MF373" s="92">
        <v>0</v>
      </c>
      <c r="MG373" s="92">
        <v>0</v>
      </c>
      <c r="MH373" s="92">
        <v>0</v>
      </c>
      <c r="MI373" s="92">
        <v>0</v>
      </c>
      <c r="MJ373" s="92">
        <v>0</v>
      </c>
      <c r="MK373" s="92">
        <v>0</v>
      </c>
      <c r="ML373" s="92">
        <v>0</v>
      </c>
      <c r="MM373" s="92">
        <v>0</v>
      </c>
      <c r="MN373" s="92">
        <v>0</v>
      </c>
      <c r="MO373" s="92">
        <v>0</v>
      </c>
      <c r="MP373" s="92">
        <v>0</v>
      </c>
      <c r="MQ373" s="92">
        <v>0</v>
      </c>
      <c r="MR373" s="92">
        <v>0</v>
      </c>
      <c r="MS373" s="92">
        <v>0</v>
      </c>
      <c r="MT373" s="92">
        <v>0</v>
      </c>
      <c r="MU373" s="92">
        <v>0</v>
      </c>
      <c r="MV373" s="92">
        <v>0</v>
      </c>
      <c r="MW373" s="92">
        <v>0</v>
      </c>
      <c r="MX373" s="92">
        <v>0</v>
      </c>
      <c r="MY373" s="92">
        <v>0</v>
      </c>
      <c r="MZ373" s="92">
        <v>0</v>
      </c>
      <c r="NA373" s="92">
        <v>0</v>
      </c>
      <c r="NB373" s="92">
        <v>0</v>
      </c>
      <c r="NC373" s="92">
        <v>0</v>
      </c>
      <c r="ND373" s="92">
        <v>0</v>
      </c>
      <c r="NE373" s="92">
        <v>0</v>
      </c>
      <c r="NF373" s="92">
        <v>0</v>
      </c>
      <c r="NG373" s="92">
        <v>0</v>
      </c>
      <c r="NH373" s="92">
        <v>0</v>
      </c>
      <c r="NI373" s="92">
        <v>0</v>
      </c>
      <c r="NJ373" s="92">
        <v>0</v>
      </c>
      <c r="NK373" s="92">
        <v>0</v>
      </c>
      <c r="NL373" s="92">
        <v>0</v>
      </c>
      <c r="NM373" s="92">
        <v>0</v>
      </c>
      <c r="NN373" s="92">
        <v>0</v>
      </c>
      <c r="NO373" s="92">
        <v>0</v>
      </c>
      <c r="NP373" s="92">
        <v>0</v>
      </c>
      <c r="NQ373" s="92">
        <v>0</v>
      </c>
      <c r="NR373" s="92">
        <v>0</v>
      </c>
      <c r="NS373" s="92">
        <v>0</v>
      </c>
      <c r="NT373" s="92">
        <v>0</v>
      </c>
      <c r="NU373" s="92">
        <v>0</v>
      </c>
      <c r="NV373" s="92">
        <v>0</v>
      </c>
      <c r="NW373" s="92">
        <v>0</v>
      </c>
      <c r="NX373" s="92">
        <v>0</v>
      </c>
      <c r="NY373" s="92">
        <v>0</v>
      </c>
      <c r="NZ373" s="92">
        <v>0</v>
      </c>
      <c r="OA373" s="92">
        <v>0</v>
      </c>
      <c r="OB373" s="92">
        <v>0</v>
      </c>
      <c r="OC373" s="92">
        <v>0</v>
      </c>
      <c r="OD373" s="92">
        <v>0</v>
      </c>
      <c r="OE373" s="92">
        <v>0</v>
      </c>
      <c r="OF373" s="92">
        <v>0</v>
      </c>
      <c r="OG373" s="92">
        <v>0</v>
      </c>
      <c r="OH373" s="92">
        <v>0</v>
      </c>
      <c r="OI373" s="92">
        <v>0</v>
      </c>
      <c r="OJ373" s="92">
        <v>0</v>
      </c>
      <c r="OK373" s="92">
        <v>0</v>
      </c>
      <c r="OL373" s="92">
        <v>0</v>
      </c>
      <c r="OM373" s="92">
        <v>0</v>
      </c>
      <c r="ON373" s="92">
        <v>0</v>
      </c>
      <c r="OO373" s="92">
        <v>0</v>
      </c>
      <c r="OP373" s="92">
        <v>0</v>
      </c>
      <c r="OQ373" s="92">
        <v>0</v>
      </c>
      <c r="OR373" s="92">
        <v>0</v>
      </c>
      <c r="OS373" s="92">
        <v>0</v>
      </c>
      <c r="OT373" s="92">
        <v>0</v>
      </c>
      <c r="OU373" s="92">
        <v>0</v>
      </c>
      <c r="OV373" s="92">
        <v>0</v>
      </c>
      <c r="OW373" s="92">
        <v>0</v>
      </c>
      <c r="OX373" s="92">
        <v>0</v>
      </c>
      <c r="OY373" s="92">
        <v>0</v>
      </c>
      <c r="OZ373" s="92">
        <v>0</v>
      </c>
      <c r="PA373" s="92">
        <v>0</v>
      </c>
      <c r="PB373" s="92">
        <v>0</v>
      </c>
      <c r="PC373" s="92">
        <v>0</v>
      </c>
      <c r="PD373" s="92">
        <v>0</v>
      </c>
      <c r="PE373" s="92">
        <v>0</v>
      </c>
      <c r="PF373" s="92">
        <v>0</v>
      </c>
      <c r="PG373" s="92">
        <v>0</v>
      </c>
      <c r="PH373" s="92">
        <v>0</v>
      </c>
      <c r="PI373" s="92">
        <v>0</v>
      </c>
      <c r="PJ373" s="92">
        <v>0</v>
      </c>
      <c r="PK373" s="92">
        <v>0</v>
      </c>
      <c r="PL373" s="92">
        <v>0</v>
      </c>
      <c r="PM373" s="92">
        <v>0</v>
      </c>
      <c r="PN373" s="92">
        <v>0</v>
      </c>
      <c r="PO373" s="92">
        <v>0</v>
      </c>
      <c r="PP373" s="92">
        <v>0</v>
      </c>
      <c r="PQ373" s="92">
        <v>0</v>
      </c>
      <c r="PR373" s="92">
        <v>0</v>
      </c>
      <c r="PS373" s="92">
        <v>0</v>
      </c>
      <c r="PT373" s="92">
        <v>0</v>
      </c>
      <c r="PU373" s="92">
        <v>0</v>
      </c>
      <c r="PV373" s="92">
        <v>0</v>
      </c>
      <c r="PW373" s="92">
        <v>0</v>
      </c>
      <c r="PX373" s="92">
        <v>0</v>
      </c>
      <c r="PY373" s="92">
        <v>0</v>
      </c>
      <c r="PZ373" s="92">
        <v>0</v>
      </c>
      <c r="QA373" s="92">
        <v>0</v>
      </c>
      <c r="QB373" s="92">
        <v>0</v>
      </c>
      <c r="QC373" s="92">
        <v>0</v>
      </c>
      <c r="QD373" s="92">
        <v>0</v>
      </c>
      <c r="QE373" s="92">
        <v>0</v>
      </c>
      <c r="QF373" s="92">
        <v>0</v>
      </c>
      <c r="QG373" s="92">
        <v>0</v>
      </c>
      <c r="QH373" s="92">
        <v>0</v>
      </c>
      <c r="QI373" s="92">
        <v>0</v>
      </c>
      <c r="QJ373" s="92">
        <v>0</v>
      </c>
      <c r="QK373" s="92">
        <v>0</v>
      </c>
      <c r="QL373" s="92">
        <v>0</v>
      </c>
      <c r="QM373" s="92">
        <v>0</v>
      </c>
      <c r="QN373" s="92">
        <v>0</v>
      </c>
      <c r="QO373" s="92">
        <v>0</v>
      </c>
      <c r="QP373" s="92">
        <v>0</v>
      </c>
      <c r="QQ373" s="92">
        <v>0</v>
      </c>
      <c r="QR373" s="92">
        <v>0</v>
      </c>
      <c r="QS373" s="92">
        <v>0</v>
      </c>
      <c r="QT373" s="92">
        <v>0</v>
      </c>
      <c r="QU373" s="92">
        <v>0</v>
      </c>
      <c r="QV373" s="92">
        <v>0</v>
      </c>
      <c r="QW373" s="92">
        <v>0</v>
      </c>
      <c r="QX373" s="92">
        <v>0</v>
      </c>
      <c r="QY373" s="92">
        <v>0</v>
      </c>
      <c r="QZ373" s="92">
        <v>0</v>
      </c>
      <c r="RA373" s="92">
        <v>0</v>
      </c>
      <c r="RB373" s="92">
        <v>0</v>
      </c>
      <c r="RC373" s="92">
        <v>0</v>
      </c>
      <c r="RD373" s="92">
        <v>0</v>
      </c>
      <c r="RE373" s="92">
        <v>0</v>
      </c>
      <c r="RF373" s="92">
        <v>0</v>
      </c>
      <c r="RG373" s="92">
        <v>0</v>
      </c>
      <c r="RH373" s="92">
        <v>0</v>
      </c>
      <c r="RI373" s="92">
        <v>0</v>
      </c>
      <c r="RJ373" s="92">
        <v>0</v>
      </c>
      <c r="RK373" s="92">
        <v>0</v>
      </c>
      <c r="RL373" s="92">
        <v>0</v>
      </c>
      <c r="RM373" s="92">
        <v>0</v>
      </c>
      <c r="RN373" s="92">
        <v>0</v>
      </c>
      <c r="RO373" s="92">
        <v>0</v>
      </c>
      <c r="RP373" s="92">
        <v>0</v>
      </c>
      <c r="RQ373" s="92">
        <v>0</v>
      </c>
      <c r="RR373" s="92">
        <v>0</v>
      </c>
      <c r="RS373" s="92">
        <v>0</v>
      </c>
      <c r="RT373" s="92">
        <v>0</v>
      </c>
      <c r="RU373" s="92">
        <v>0</v>
      </c>
      <c r="RV373" s="92">
        <v>0</v>
      </c>
      <c r="RW373" s="92">
        <v>0</v>
      </c>
      <c r="RX373" s="92">
        <v>0</v>
      </c>
      <c r="RY373" s="92">
        <v>0</v>
      </c>
      <c r="RZ373" s="92">
        <v>0</v>
      </c>
      <c r="SA373" s="92">
        <v>0</v>
      </c>
      <c r="SB373" s="92">
        <v>0</v>
      </c>
      <c r="SC373" s="92">
        <v>0</v>
      </c>
      <c r="SD373" s="92">
        <v>0</v>
      </c>
      <c r="SE373" s="92">
        <v>0</v>
      </c>
      <c r="SF373" s="92">
        <v>0</v>
      </c>
      <c r="SG373" s="92">
        <v>0</v>
      </c>
      <c r="SH373" s="92">
        <v>0</v>
      </c>
      <c r="SI373" s="92">
        <v>0</v>
      </c>
      <c r="SJ373" s="92">
        <v>0</v>
      </c>
      <c r="SK373" s="92">
        <v>0</v>
      </c>
      <c r="SL373" s="92">
        <v>0</v>
      </c>
      <c r="SM373" s="92">
        <v>0</v>
      </c>
      <c r="SN373" s="92">
        <v>0</v>
      </c>
      <c r="SO373" s="92">
        <v>0</v>
      </c>
      <c r="SP373" s="92">
        <v>0</v>
      </c>
      <c r="SQ373" s="92">
        <v>0</v>
      </c>
      <c r="SR373" s="92">
        <v>0</v>
      </c>
      <c r="SS373" s="92">
        <v>0</v>
      </c>
      <c r="ST373" s="92">
        <v>0</v>
      </c>
      <c r="SU373" s="92">
        <v>0</v>
      </c>
      <c r="SV373" s="92">
        <v>0</v>
      </c>
      <c r="SW373" s="92">
        <v>0</v>
      </c>
      <c r="SX373" s="92">
        <v>0</v>
      </c>
      <c r="SY373" s="92">
        <v>0</v>
      </c>
      <c r="SZ373" s="92">
        <v>0</v>
      </c>
      <c r="TA373" s="92">
        <v>0</v>
      </c>
      <c r="TB373" s="92">
        <v>0</v>
      </c>
      <c r="TC373" s="92">
        <v>9.5057454900000007</v>
      </c>
      <c r="TD373" s="92">
        <v>0</v>
      </c>
      <c r="TE373" s="92">
        <v>0</v>
      </c>
      <c r="TF373" s="92">
        <v>0</v>
      </c>
      <c r="TG373" s="92">
        <v>0</v>
      </c>
      <c r="TH373" s="92">
        <v>0</v>
      </c>
      <c r="TI373" s="92">
        <v>0</v>
      </c>
      <c r="TJ373" s="92">
        <v>0</v>
      </c>
      <c r="TK373" s="92">
        <v>0</v>
      </c>
      <c r="TL373" s="92">
        <v>0</v>
      </c>
      <c r="TM373" s="92">
        <v>0</v>
      </c>
      <c r="TN373" s="92">
        <v>0</v>
      </c>
      <c r="TO373" s="92">
        <v>0</v>
      </c>
      <c r="TP373" s="92">
        <v>0</v>
      </c>
      <c r="TQ373" s="92">
        <v>-373960168.15799999</v>
      </c>
      <c r="TR373" s="92">
        <v>0</v>
      </c>
      <c r="TS373" s="92">
        <v>1.54635076944445</v>
      </c>
      <c r="TT373" s="92">
        <v>0</v>
      </c>
      <c r="TU373" s="92">
        <v>0</v>
      </c>
      <c r="TV373" s="92">
        <v>0</v>
      </c>
      <c r="TW373" s="92">
        <v>0</v>
      </c>
      <c r="TX373" s="92">
        <v>0</v>
      </c>
      <c r="TY373" s="92">
        <v>0</v>
      </c>
      <c r="TZ373" s="92">
        <v>0</v>
      </c>
      <c r="UA373" s="92">
        <v>0</v>
      </c>
      <c r="UB373" s="92">
        <v>0</v>
      </c>
      <c r="UC373" s="92">
        <v>0</v>
      </c>
      <c r="UD373" s="92">
        <v>0</v>
      </c>
      <c r="UE373" s="92">
        <v>0</v>
      </c>
      <c r="UF373" s="92">
        <v>0</v>
      </c>
      <c r="UG373" s="92">
        <v>0</v>
      </c>
      <c r="UH373" s="92">
        <v>0</v>
      </c>
      <c r="UI373" s="92">
        <v>0</v>
      </c>
      <c r="UJ373" s="92">
        <v>0</v>
      </c>
      <c r="UK373" s="92">
        <v>0</v>
      </c>
      <c r="UL373" s="92">
        <v>0</v>
      </c>
      <c r="UM373" s="92">
        <v>0</v>
      </c>
      <c r="UN373" s="92">
        <v>0</v>
      </c>
      <c r="UO373" s="92">
        <v>0</v>
      </c>
      <c r="UP373" s="92">
        <v>0</v>
      </c>
      <c r="UQ373" s="92">
        <v>0</v>
      </c>
      <c r="UR373" s="92">
        <v>0</v>
      </c>
      <c r="US373" s="92">
        <v>0</v>
      </c>
      <c r="UT373" s="92">
        <v>0</v>
      </c>
      <c r="UU373" s="92">
        <v>0</v>
      </c>
      <c r="UV373" s="92">
        <v>0</v>
      </c>
      <c r="UW373" s="92">
        <v>0</v>
      </c>
      <c r="UX373" s="92">
        <v>0</v>
      </c>
      <c r="UY373" s="92">
        <v>0</v>
      </c>
      <c r="UZ373" s="92">
        <v>0</v>
      </c>
      <c r="VA373" s="92">
        <v>0</v>
      </c>
      <c r="VB373" s="92">
        <v>0</v>
      </c>
      <c r="VC373" s="92">
        <v>0</v>
      </c>
      <c r="VD373" s="92">
        <v>0</v>
      </c>
      <c r="VE373" s="92">
        <v>0</v>
      </c>
      <c r="VF373" s="92">
        <v>0</v>
      </c>
      <c r="VG373" s="92">
        <v>0</v>
      </c>
      <c r="VH373" s="92">
        <v>0</v>
      </c>
      <c r="VI373" s="92">
        <v>0</v>
      </c>
      <c r="VJ373" s="92">
        <v>0</v>
      </c>
      <c r="VK373" s="92">
        <v>0</v>
      </c>
      <c r="VL373" s="92">
        <v>0</v>
      </c>
      <c r="VM373" s="92">
        <v>0</v>
      </c>
      <c r="VN373" s="92">
        <v>0</v>
      </c>
      <c r="VO373" s="92">
        <v>0</v>
      </c>
      <c r="VP373" s="92">
        <v>0</v>
      </c>
      <c r="VQ373" s="92">
        <v>0</v>
      </c>
      <c r="VR373" s="92">
        <v>0</v>
      </c>
      <c r="VS373" s="92">
        <v>0</v>
      </c>
      <c r="VT373" s="92">
        <v>0</v>
      </c>
      <c r="VU373" s="92">
        <v>0</v>
      </c>
      <c r="VV373" s="92">
        <v>0</v>
      </c>
      <c r="VW373" s="92">
        <v>0</v>
      </c>
      <c r="VX373" s="92">
        <v>0</v>
      </c>
      <c r="VY373" s="92">
        <v>0</v>
      </c>
      <c r="VZ373" s="92">
        <v>0</v>
      </c>
      <c r="WA373" s="92">
        <v>0</v>
      </c>
      <c r="WB373" s="92">
        <v>0</v>
      </c>
      <c r="WC373" s="92">
        <v>0</v>
      </c>
    </row>
    <row r="374" spans="2:601" ht="13.5" customHeight="1">
      <c r="B374" s="851" t="s">
        <v>3022</v>
      </c>
      <c r="C374" s="92">
        <v>0</v>
      </c>
      <c r="D374" s="92">
        <v>100288.591</v>
      </c>
      <c r="E374" s="92">
        <v>-327.80107199999998</v>
      </c>
      <c r="F374" s="92">
        <v>5566.8627699999997</v>
      </c>
      <c r="G374" s="92">
        <v>0</v>
      </c>
      <c r="H374" s="92">
        <v>0</v>
      </c>
      <c r="I374" s="92">
        <v>0</v>
      </c>
      <c r="J374" s="92">
        <v>0</v>
      </c>
      <c r="K374" s="92">
        <v>0</v>
      </c>
      <c r="L374" s="92">
        <v>0</v>
      </c>
      <c r="M374" s="92">
        <v>0</v>
      </c>
      <c r="N374" s="92">
        <v>0</v>
      </c>
      <c r="O374" s="92">
        <v>0</v>
      </c>
      <c r="P374" s="92">
        <v>0</v>
      </c>
      <c r="Q374" s="92">
        <v>0</v>
      </c>
      <c r="R374" s="92">
        <v>0</v>
      </c>
      <c r="S374" s="92">
        <v>0</v>
      </c>
      <c r="T374" s="92">
        <v>0</v>
      </c>
      <c r="U374" s="92">
        <v>0</v>
      </c>
      <c r="V374" s="92">
        <v>0</v>
      </c>
      <c r="W374" s="92">
        <v>0</v>
      </c>
      <c r="X374" s="92">
        <v>0</v>
      </c>
      <c r="Y374" s="92">
        <v>0</v>
      </c>
      <c r="Z374" s="92">
        <v>0</v>
      </c>
      <c r="AA374" s="92">
        <v>0</v>
      </c>
      <c r="AB374" s="92">
        <v>0</v>
      </c>
      <c r="AC374" s="92">
        <v>0</v>
      </c>
      <c r="AD374" s="92">
        <v>0</v>
      </c>
      <c r="AE374" s="92">
        <v>0</v>
      </c>
      <c r="AF374" s="92">
        <v>0</v>
      </c>
      <c r="AG374" s="92">
        <v>0</v>
      </c>
      <c r="AH374" s="92">
        <v>0</v>
      </c>
      <c r="AI374" s="92">
        <v>0</v>
      </c>
      <c r="AJ374" s="92">
        <v>0</v>
      </c>
      <c r="AK374" s="92">
        <v>0</v>
      </c>
      <c r="AL374" s="92">
        <v>0</v>
      </c>
      <c r="AM374" s="92">
        <v>0</v>
      </c>
      <c r="AN374" s="92">
        <v>0</v>
      </c>
      <c r="AO374" s="92">
        <v>0</v>
      </c>
      <c r="AP374" s="92">
        <v>0</v>
      </c>
      <c r="AQ374" s="92">
        <v>0</v>
      </c>
      <c r="AR374" s="92">
        <v>0</v>
      </c>
      <c r="AS374" s="92">
        <v>0</v>
      </c>
      <c r="AT374" s="92">
        <v>0</v>
      </c>
      <c r="AU374" s="92">
        <v>0</v>
      </c>
      <c r="AV374" s="92">
        <v>0</v>
      </c>
      <c r="AW374" s="92">
        <v>0</v>
      </c>
      <c r="AX374" s="92">
        <v>0</v>
      </c>
      <c r="AY374" s="92">
        <v>0</v>
      </c>
      <c r="AZ374" s="92">
        <v>0</v>
      </c>
      <c r="BA374" s="92">
        <v>0</v>
      </c>
      <c r="BB374" s="92">
        <v>0</v>
      </c>
      <c r="BC374" s="92">
        <v>0</v>
      </c>
      <c r="BD374" s="92">
        <v>0</v>
      </c>
      <c r="BE374" s="92">
        <v>0</v>
      </c>
      <c r="BF374" s="92">
        <v>0</v>
      </c>
      <c r="BG374" s="92">
        <v>0</v>
      </c>
      <c r="BH374" s="92">
        <v>0</v>
      </c>
      <c r="BI374" s="92">
        <v>0</v>
      </c>
      <c r="BJ374" s="92">
        <v>0</v>
      </c>
      <c r="BK374" s="92">
        <v>0</v>
      </c>
      <c r="BL374" s="92">
        <v>0</v>
      </c>
      <c r="BM374" s="92">
        <v>0</v>
      </c>
      <c r="BN374" s="92">
        <v>0</v>
      </c>
      <c r="BO374" s="92">
        <v>0</v>
      </c>
      <c r="BP374" s="92">
        <v>1</v>
      </c>
      <c r="BQ374" s="92">
        <v>0</v>
      </c>
      <c r="BR374" s="92">
        <v>0</v>
      </c>
      <c r="BS374" s="92">
        <v>0</v>
      </c>
      <c r="BT374" s="92">
        <v>0</v>
      </c>
      <c r="BU374" s="92">
        <v>0</v>
      </c>
      <c r="BV374" s="92">
        <v>0</v>
      </c>
      <c r="BW374" s="92">
        <v>0</v>
      </c>
      <c r="BX374" s="92">
        <v>0</v>
      </c>
      <c r="BY374" s="92">
        <v>0</v>
      </c>
      <c r="BZ374" s="92">
        <v>0</v>
      </c>
      <c r="CA374" s="92">
        <v>0</v>
      </c>
      <c r="CB374" s="92">
        <v>0</v>
      </c>
      <c r="CC374" s="92">
        <v>0</v>
      </c>
      <c r="CD374" s="92">
        <v>0</v>
      </c>
      <c r="CE374" s="92">
        <v>0</v>
      </c>
      <c r="CF374" s="92">
        <v>0</v>
      </c>
      <c r="CG374" s="92">
        <v>0</v>
      </c>
      <c r="CH374" s="92">
        <v>0</v>
      </c>
      <c r="CI374" s="92">
        <v>0</v>
      </c>
      <c r="CJ374" s="92">
        <v>0</v>
      </c>
      <c r="CK374" s="92">
        <v>0</v>
      </c>
      <c r="CL374" s="92">
        <v>0</v>
      </c>
      <c r="CM374" s="92">
        <v>0</v>
      </c>
      <c r="CN374" s="92">
        <v>0</v>
      </c>
      <c r="CO374" s="92">
        <v>0</v>
      </c>
      <c r="CP374" s="92">
        <v>0</v>
      </c>
      <c r="CQ374" s="92">
        <v>0</v>
      </c>
      <c r="CR374" s="92">
        <v>0</v>
      </c>
      <c r="CS374" s="92">
        <v>0</v>
      </c>
      <c r="CT374" s="92">
        <v>0</v>
      </c>
      <c r="CU374" s="92">
        <v>0</v>
      </c>
      <c r="CV374" s="92">
        <v>0</v>
      </c>
      <c r="CW374" s="92">
        <v>0</v>
      </c>
      <c r="CX374" s="92">
        <v>0</v>
      </c>
      <c r="CY374" s="92">
        <v>0</v>
      </c>
      <c r="CZ374" s="92">
        <v>0</v>
      </c>
      <c r="DA374" s="92">
        <v>0</v>
      </c>
      <c r="DB374" s="92">
        <v>0</v>
      </c>
      <c r="DC374" s="92">
        <v>0</v>
      </c>
      <c r="DD374" s="92">
        <v>0</v>
      </c>
      <c r="DE374" s="92">
        <v>0</v>
      </c>
      <c r="DF374" s="92">
        <v>0</v>
      </c>
      <c r="DG374" s="92">
        <v>0</v>
      </c>
      <c r="DH374" s="92">
        <v>0</v>
      </c>
      <c r="DI374" s="92">
        <v>0</v>
      </c>
      <c r="DJ374" s="92">
        <v>0</v>
      </c>
      <c r="DK374" s="92">
        <v>0</v>
      </c>
      <c r="DL374" s="92">
        <v>0</v>
      </c>
      <c r="DM374" s="92">
        <v>0</v>
      </c>
      <c r="DN374" s="92">
        <v>0</v>
      </c>
      <c r="DO374" s="92">
        <v>0</v>
      </c>
      <c r="DP374" s="92">
        <v>0</v>
      </c>
      <c r="DQ374" s="92">
        <v>0</v>
      </c>
      <c r="DR374" s="92">
        <v>0</v>
      </c>
      <c r="DS374" s="92">
        <v>0</v>
      </c>
      <c r="DT374" s="92">
        <v>0</v>
      </c>
      <c r="DU374" s="92">
        <v>0</v>
      </c>
      <c r="DV374" s="92">
        <v>0</v>
      </c>
      <c r="DW374" s="92">
        <v>0</v>
      </c>
      <c r="DX374" s="92">
        <v>0</v>
      </c>
      <c r="DY374" s="92">
        <v>0</v>
      </c>
      <c r="DZ374" s="92">
        <v>100288.591</v>
      </c>
      <c r="EA374" s="92">
        <v>0</v>
      </c>
      <c r="EB374" s="92">
        <v>0</v>
      </c>
      <c r="EC374" s="92">
        <v>0</v>
      </c>
      <c r="ED374" s="92">
        <v>0</v>
      </c>
      <c r="EE374" s="92">
        <v>0</v>
      </c>
      <c r="EF374" s="92">
        <v>0</v>
      </c>
      <c r="EG374" s="92">
        <v>0</v>
      </c>
      <c r="EH374" s="92">
        <v>0</v>
      </c>
      <c r="EI374" s="92">
        <v>0</v>
      </c>
      <c r="EJ374" s="92">
        <v>0</v>
      </c>
      <c r="EK374" s="92">
        <v>0</v>
      </c>
      <c r="EL374" s="92">
        <v>0</v>
      </c>
      <c r="EM374" s="92">
        <v>0</v>
      </c>
      <c r="EN374" s="92">
        <v>0</v>
      </c>
      <c r="EO374" s="92">
        <v>0</v>
      </c>
      <c r="EP374" s="92">
        <v>0</v>
      </c>
      <c r="EQ374" s="92">
        <v>0</v>
      </c>
      <c r="ER374" s="92">
        <v>0</v>
      </c>
      <c r="ES374" s="92">
        <v>0</v>
      </c>
      <c r="ET374" s="92">
        <v>0</v>
      </c>
      <c r="EU374" s="92">
        <v>0</v>
      </c>
      <c r="EV374" s="92">
        <v>0</v>
      </c>
      <c r="EW374" s="92">
        <v>0</v>
      </c>
      <c r="EX374" s="92">
        <v>0</v>
      </c>
      <c r="EY374" s="92">
        <v>0</v>
      </c>
      <c r="EZ374" s="92">
        <v>0</v>
      </c>
      <c r="FA374" s="92">
        <v>0</v>
      </c>
      <c r="FB374" s="92">
        <v>0</v>
      </c>
      <c r="FC374" s="92">
        <v>0</v>
      </c>
      <c r="FD374" s="92">
        <v>0</v>
      </c>
      <c r="FE374" s="92">
        <v>0</v>
      </c>
      <c r="FF374" s="92">
        <v>0</v>
      </c>
      <c r="FG374" s="92">
        <v>0</v>
      </c>
      <c r="FH374" s="92">
        <v>0</v>
      </c>
      <c r="FI374" s="92">
        <v>0</v>
      </c>
      <c r="FJ374" s="92">
        <v>0</v>
      </c>
      <c r="FK374" s="92">
        <v>0</v>
      </c>
      <c r="FL374" s="92">
        <v>0</v>
      </c>
      <c r="FM374" s="92">
        <v>0</v>
      </c>
      <c r="FN374" s="92">
        <v>0</v>
      </c>
      <c r="FO374" s="92">
        <v>0</v>
      </c>
      <c r="FP374" s="92">
        <v>0</v>
      </c>
      <c r="FQ374" s="92">
        <v>0</v>
      </c>
      <c r="FR374" s="92">
        <v>0</v>
      </c>
      <c r="FS374" s="92">
        <v>0</v>
      </c>
      <c r="FT374" s="92">
        <v>0</v>
      </c>
      <c r="FU374" s="92">
        <v>0</v>
      </c>
      <c r="FV374" s="92">
        <v>0</v>
      </c>
      <c r="FW374" s="92">
        <v>0</v>
      </c>
      <c r="FX374" s="92">
        <v>0</v>
      </c>
      <c r="FY374" s="92">
        <v>0</v>
      </c>
      <c r="FZ374" s="92">
        <v>0</v>
      </c>
      <c r="GA374" s="92">
        <v>0</v>
      </c>
      <c r="GB374" s="92">
        <v>0</v>
      </c>
      <c r="GC374" s="92">
        <v>0</v>
      </c>
      <c r="GD374" s="92">
        <v>0</v>
      </c>
      <c r="GE374" s="92">
        <v>0</v>
      </c>
      <c r="GF374" s="92">
        <v>0</v>
      </c>
      <c r="GG374" s="92">
        <v>0</v>
      </c>
      <c r="GH374" s="92">
        <v>0</v>
      </c>
      <c r="GI374" s="92">
        <v>0</v>
      </c>
      <c r="GJ374" s="92">
        <v>1</v>
      </c>
      <c r="GK374" s="92">
        <v>0</v>
      </c>
      <c r="GL374" s="92">
        <v>0</v>
      </c>
      <c r="GM374" s="92">
        <v>0</v>
      </c>
      <c r="GN374" s="92">
        <v>0</v>
      </c>
      <c r="GO374" s="92">
        <v>0</v>
      </c>
      <c r="GP374" s="92">
        <v>0</v>
      </c>
      <c r="GQ374" s="92">
        <v>0</v>
      </c>
      <c r="GR374" s="92">
        <v>0</v>
      </c>
      <c r="GS374" s="92">
        <v>0</v>
      </c>
      <c r="GT374" s="92">
        <v>0</v>
      </c>
      <c r="GU374" s="92">
        <v>0</v>
      </c>
      <c r="GV374" s="92">
        <v>0</v>
      </c>
      <c r="GW374" s="92">
        <v>0</v>
      </c>
      <c r="GX374" s="92">
        <v>0</v>
      </c>
      <c r="GY374" s="92">
        <v>0</v>
      </c>
      <c r="GZ374" s="92">
        <v>0</v>
      </c>
      <c r="HA374" s="92">
        <v>0</v>
      </c>
      <c r="HB374" s="92">
        <v>0</v>
      </c>
      <c r="HC374" s="92">
        <v>0</v>
      </c>
      <c r="HD374" s="92">
        <v>0</v>
      </c>
      <c r="HE374" s="92">
        <v>0</v>
      </c>
      <c r="HF374" s="92">
        <v>0</v>
      </c>
      <c r="HG374" s="92">
        <v>0</v>
      </c>
      <c r="HH374" s="92">
        <v>0</v>
      </c>
      <c r="HI374" s="92">
        <v>0</v>
      </c>
      <c r="HJ374" s="92">
        <v>0</v>
      </c>
      <c r="HK374" s="92">
        <v>0</v>
      </c>
      <c r="HL374" s="92">
        <v>0</v>
      </c>
      <c r="HM374" s="92">
        <v>0</v>
      </c>
      <c r="HN374" s="92">
        <v>0</v>
      </c>
      <c r="HO374" s="92">
        <v>0</v>
      </c>
      <c r="HP374" s="92">
        <v>0</v>
      </c>
      <c r="HQ374" s="92">
        <v>0</v>
      </c>
      <c r="HR374" s="92">
        <v>0</v>
      </c>
      <c r="HS374" s="92">
        <v>0</v>
      </c>
      <c r="HT374" s="92">
        <v>0</v>
      </c>
      <c r="HU374" s="92">
        <v>0</v>
      </c>
      <c r="HV374" s="92">
        <v>0</v>
      </c>
      <c r="HW374" s="92">
        <v>0</v>
      </c>
      <c r="HX374" s="92">
        <v>0</v>
      </c>
      <c r="HY374" s="92">
        <v>0</v>
      </c>
      <c r="HZ374" s="92">
        <v>0</v>
      </c>
      <c r="IA374" s="92">
        <v>0</v>
      </c>
      <c r="IB374" s="92">
        <v>0</v>
      </c>
      <c r="IC374" s="92">
        <v>0</v>
      </c>
      <c r="ID374" s="92">
        <v>0</v>
      </c>
      <c r="IE374" s="92">
        <v>0</v>
      </c>
      <c r="IF374" s="92">
        <v>0</v>
      </c>
      <c r="IG374" s="92">
        <v>0</v>
      </c>
      <c r="IH374" s="92">
        <v>0</v>
      </c>
      <c r="II374" s="92">
        <v>0</v>
      </c>
      <c r="IJ374" s="92">
        <v>0</v>
      </c>
      <c r="IK374" s="92">
        <v>0</v>
      </c>
      <c r="IL374" s="92">
        <v>0</v>
      </c>
      <c r="IM374" s="92">
        <v>0</v>
      </c>
      <c r="IN374" s="92">
        <v>0</v>
      </c>
      <c r="IO374" s="92">
        <v>0</v>
      </c>
      <c r="IP374" s="92">
        <v>0</v>
      </c>
      <c r="IQ374" s="92">
        <v>0</v>
      </c>
      <c r="IR374" s="92">
        <v>0</v>
      </c>
      <c r="IS374" s="92">
        <v>0</v>
      </c>
      <c r="IT374" s="92">
        <v>5566.8627699999997</v>
      </c>
      <c r="IU374" s="92">
        <v>100288.591</v>
      </c>
      <c r="IV374" s="92">
        <v>21200329.199999999</v>
      </c>
      <c r="IW374" s="92">
        <v>46.0893564</v>
      </c>
      <c r="IX374" s="92">
        <v>0.1</v>
      </c>
      <c r="IY374" s="92">
        <v>0.87504087799999997</v>
      </c>
      <c r="IZ374" s="92">
        <v>0.12495912200000001</v>
      </c>
      <c r="JA374" s="92">
        <v>0</v>
      </c>
      <c r="JB374" s="92">
        <v>-58884.345800000003</v>
      </c>
      <c r="JC374" s="92">
        <v>-3268.57789</v>
      </c>
      <c r="JD374" s="92">
        <v>-327.80107199999998</v>
      </c>
      <c r="JE374" s="92">
        <v>-9.5446124099999992</v>
      </c>
      <c r="JF374" s="92">
        <v>-0.52980649800000001</v>
      </c>
      <c r="JG374" s="92">
        <v>4.3763964700000003E-6</v>
      </c>
      <c r="JH374" s="92">
        <v>7.88420078E-5</v>
      </c>
      <c r="JI374" s="92">
        <v>18.015280000000001</v>
      </c>
      <c r="JJ374" s="92">
        <v>1674.6978799999999</v>
      </c>
      <c r="JK374" s="92">
        <v>0</v>
      </c>
      <c r="JL374" s="92">
        <v>0</v>
      </c>
      <c r="JM374" s="92">
        <v>0</v>
      </c>
      <c r="JN374" s="92">
        <v>0</v>
      </c>
      <c r="JO374" s="92">
        <v>0</v>
      </c>
      <c r="JP374" s="92">
        <v>0</v>
      </c>
      <c r="JQ374" s="92">
        <v>0</v>
      </c>
      <c r="JR374" s="92">
        <v>0</v>
      </c>
      <c r="JS374" s="92">
        <v>0</v>
      </c>
      <c r="JT374" s="92">
        <v>0</v>
      </c>
      <c r="JU374" s="92">
        <v>0</v>
      </c>
      <c r="JV374" s="92">
        <v>0</v>
      </c>
      <c r="JW374" s="92">
        <v>0</v>
      </c>
      <c r="JX374" s="92">
        <v>0</v>
      </c>
      <c r="JY374" s="92">
        <v>0</v>
      </c>
      <c r="JZ374" s="92">
        <v>0</v>
      </c>
      <c r="KA374" s="92">
        <v>0</v>
      </c>
      <c r="KB374" s="92">
        <v>0</v>
      </c>
      <c r="KC374" s="92">
        <v>0</v>
      </c>
      <c r="KD374" s="92">
        <v>0</v>
      </c>
      <c r="KE374" s="92">
        <v>0</v>
      </c>
      <c r="KF374" s="92">
        <v>0</v>
      </c>
      <c r="KG374" s="92">
        <v>0</v>
      </c>
      <c r="KH374" s="92">
        <v>0</v>
      </c>
      <c r="KI374" s="92">
        <v>0</v>
      </c>
      <c r="KJ374" s="92">
        <v>0</v>
      </c>
      <c r="KK374" s="92">
        <v>0</v>
      </c>
      <c r="KL374" s="92">
        <v>0</v>
      </c>
      <c r="KM374" s="92">
        <v>0</v>
      </c>
      <c r="KN374" s="92">
        <v>0</v>
      </c>
      <c r="KO374" s="92">
        <v>0</v>
      </c>
      <c r="KP374" s="92">
        <v>0</v>
      </c>
      <c r="KQ374" s="92">
        <v>0</v>
      </c>
      <c r="KR374" s="92">
        <v>0</v>
      </c>
      <c r="KS374" s="92">
        <v>0</v>
      </c>
      <c r="KT374" s="92">
        <v>0</v>
      </c>
      <c r="KU374" s="92">
        <v>0</v>
      </c>
      <c r="KV374" s="92">
        <v>0</v>
      </c>
      <c r="KW374" s="92">
        <v>0</v>
      </c>
      <c r="KX374" s="92">
        <v>0</v>
      </c>
      <c r="KY374" s="92">
        <v>0</v>
      </c>
      <c r="KZ374" s="92">
        <v>0</v>
      </c>
      <c r="LA374" s="92">
        <v>0</v>
      </c>
      <c r="LB374" s="92">
        <v>0</v>
      </c>
      <c r="LC374" s="92">
        <v>0</v>
      </c>
      <c r="LD374" s="92">
        <v>0</v>
      </c>
      <c r="LE374" s="92">
        <v>0</v>
      </c>
      <c r="LF374" s="92">
        <v>0</v>
      </c>
      <c r="LG374" s="92">
        <v>0</v>
      </c>
      <c r="LH374" s="92">
        <v>0</v>
      </c>
      <c r="LI374" s="92">
        <v>0</v>
      </c>
      <c r="LJ374" s="92">
        <v>0</v>
      </c>
      <c r="LK374" s="92">
        <v>0</v>
      </c>
      <c r="LL374" s="92">
        <v>0</v>
      </c>
      <c r="LM374" s="92">
        <v>0</v>
      </c>
      <c r="LN374" s="92">
        <v>0</v>
      </c>
      <c r="LO374" s="92">
        <v>0</v>
      </c>
      <c r="LP374" s="92">
        <v>0</v>
      </c>
      <c r="LQ374" s="92">
        <v>0</v>
      </c>
      <c r="LR374" s="92">
        <v>0</v>
      </c>
      <c r="LS374" s="92">
        <v>0</v>
      </c>
      <c r="LT374" s="92">
        <v>0</v>
      </c>
      <c r="LU374" s="92">
        <v>0</v>
      </c>
      <c r="LV374" s="92">
        <v>0</v>
      </c>
      <c r="LW374" s="92">
        <v>0</v>
      </c>
      <c r="LX374" s="92">
        <v>0</v>
      </c>
      <c r="LY374" s="92">
        <v>0</v>
      </c>
      <c r="LZ374" s="92">
        <v>0</v>
      </c>
      <c r="MA374" s="92">
        <v>0</v>
      </c>
      <c r="MB374" s="92">
        <v>0</v>
      </c>
      <c r="MC374" s="92">
        <v>0</v>
      </c>
      <c r="MD374" s="92">
        <v>0</v>
      </c>
      <c r="ME374" s="92">
        <v>0</v>
      </c>
      <c r="MF374" s="92">
        <v>0</v>
      </c>
      <c r="MG374" s="92">
        <v>0</v>
      </c>
      <c r="MH374" s="92">
        <v>0</v>
      </c>
      <c r="MI374" s="92">
        <v>0</v>
      </c>
      <c r="MJ374" s="92">
        <v>0</v>
      </c>
      <c r="MK374" s="92">
        <v>0</v>
      </c>
      <c r="ML374" s="92">
        <v>0</v>
      </c>
      <c r="MM374" s="92">
        <v>0</v>
      </c>
      <c r="MN374" s="92">
        <v>0</v>
      </c>
      <c r="MO374" s="92">
        <v>0</v>
      </c>
      <c r="MP374" s="92">
        <v>0</v>
      </c>
      <c r="MQ374" s="92">
        <v>0</v>
      </c>
      <c r="MR374" s="92">
        <v>0</v>
      </c>
      <c r="MS374" s="92">
        <v>0</v>
      </c>
      <c r="MT374" s="92">
        <v>0</v>
      </c>
      <c r="MU374" s="92">
        <v>0</v>
      </c>
      <c r="MV374" s="92">
        <v>0</v>
      </c>
      <c r="MW374" s="92">
        <v>0</v>
      </c>
      <c r="MX374" s="92">
        <v>0</v>
      </c>
      <c r="MY374" s="92">
        <v>0</v>
      </c>
      <c r="MZ374" s="92">
        <v>0</v>
      </c>
      <c r="NA374" s="92">
        <v>0</v>
      </c>
      <c r="NB374" s="92">
        <v>0</v>
      </c>
      <c r="NC374" s="92">
        <v>0</v>
      </c>
      <c r="ND374" s="92">
        <v>0</v>
      </c>
      <c r="NE374" s="92">
        <v>0</v>
      </c>
      <c r="NF374" s="92">
        <v>0</v>
      </c>
      <c r="NG374" s="92">
        <v>0</v>
      </c>
      <c r="NH374" s="92">
        <v>0</v>
      </c>
      <c r="NI374" s="92">
        <v>0</v>
      </c>
      <c r="NJ374" s="92">
        <v>0</v>
      </c>
      <c r="NK374" s="92">
        <v>0</v>
      </c>
      <c r="NL374" s="92">
        <v>0</v>
      </c>
      <c r="NM374" s="92">
        <v>0</v>
      </c>
      <c r="NN374" s="92">
        <v>0</v>
      </c>
      <c r="NO374" s="92">
        <v>0</v>
      </c>
      <c r="NP374" s="92">
        <v>0</v>
      </c>
      <c r="NQ374" s="92">
        <v>0</v>
      </c>
      <c r="NR374" s="92">
        <v>0</v>
      </c>
      <c r="NS374" s="92">
        <v>0</v>
      </c>
      <c r="NT374" s="92">
        <v>0</v>
      </c>
      <c r="NU374" s="92">
        <v>0</v>
      </c>
      <c r="NV374" s="92">
        <v>0</v>
      </c>
      <c r="NW374" s="92">
        <v>0</v>
      </c>
      <c r="NX374" s="92">
        <v>0</v>
      </c>
      <c r="NY374" s="92">
        <v>0</v>
      </c>
      <c r="NZ374" s="92">
        <v>0</v>
      </c>
      <c r="OA374" s="92">
        <v>0</v>
      </c>
      <c r="OB374" s="92">
        <v>0</v>
      </c>
      <c r="OC374" s="92">
        <v>0</v>
      </c>
      <c r="OD374" s="92">
        <v>0</v>
      </c>
      <c r="OE374" s="92">
        <v>0</v>
      </c>
      <c r="OF374" s="92">
        <v>0</v>
      </c>
      <c r="OG374" s="92">
        <v>0</v>
      </c>
      <c r="OH374" s="92">
        <v>0</v>
      </c>
      <c r="OI374" s="92">
        <v>0</v>
      </c>
      <c r="OJ374" s="92">
        <v>0</v>
      </c>
      <c r="OK374" s="92">
        <v>0</v>
      </c>
      <c r="OL374" s="92">
        <v>0</v>
      </c>
      <c r="OM374" s="92">
        <v>0</v>
      </c>
      <c r="ON374" s="92">
        <v>0</v>
      </c>
      <c r="OO374" s="92">
        <v>0</v>
      </c>
      <c r="OP374" s="92">
        <v>0</v>
      </c>
      <c r="OQ374" s="92">
        <v>0</v>
      </c>
      <c r="OR374" s="92">
        <v>0</v>
      </c>
      <c r="OS374" s="92">
        <v>0</v>
      </c>
      <c r="OT374" s="92">
        <v>0</v>
      </c>
      <c r="OU374" s="92">
        <v>0</v>
      </c>
      <c r="OV374" s="92">
        <v>0</v>
      </c>
      <c r="OW374" s="92">
        <v>0</v>
      </c>
      <c r="OX374" s="92">
        <v>0</v>
      </c>
      <c r="OY374" s="92">
        <v>0</v>
      </c>
      <c r="OZ374" s="92">
        <v>0</v>
      </c>
      <c r="PA374" s="92">
        <v>0</v>
      </c>
      <c r="PB374" s="92">
        <v>0</v>
      </c>
      <c r="PC374" s="92">
        <v>0</v>
      </c>
      <c r="PD374" s="92">
        <v>0</v>
      </c>
      <c r="PE374" s="92">
        <v>0</v>
      </c>
      <c r="PF374" s="92">
        <v>0</v>
      </c>
      <c r="PG374" s="92">
        <v>0</v>
      </c>
      <c r="PH374" s="92">
        <v>0</v>
      </c>
      <c r="PI374" s="92">
        <v>0</v>
      </c>
      <c r="PJ374" s="92">
        <v>0</v>
      </c>
      <c r="PK374" s="92">
        <v>0</v>
      </c>
      <c r="PL374" s="92">
        <v>0</v>
      </c>
      <c r="PM374" s="92">
        <v>0</v>
      </c>
      <c r="PN374" s="92">
        <v>0</v>
      </c>
      <c r="PO374" s="92">
        <v>0</v>
      </c>
      <c r="PP374" s="92">
        <v>0</v>
      </c>
      <c r="PQ374" s="92">
        <v>0</v>
      </c>
      <c r="PR374" s="92">
        <v>0</v>
      </c>
      <c r="PS374" s="92">
        <v>0</v>
      </c>
      <c r="PT374" s="92">
        <v>0</v>
      </c>
      <c r="PU374" s="92">
        <v>0</v>
      </c>
      <c r="PV374" s="92">
        <v>0</v>
      </c>
      <c r="PW374" s="92">
        <v>0</v>
      </c>
      <c r="PX374" s="92">
        <v>0</v>
      </c>
      <c r="PY374" s="92">
        <v>0</v>
      </c>
      <c r="PZ374" s="92">
        <v>0</v>
      </c>
      <c r="QA374" s="92">
        <v>0</v>
      </c>
      <c r="QB374" s="92">
        <v>0</v>
      </c>
      <c r="QC374" s="92">
        <v>0</v>
      </c>
      <c r="QD374" s="92">
        <v>0</v>
      </c>
      <c r="QE374" s="92">
        <v>0</v>
      </c>
      <c r="QF374" s="92">
        <v>0</v>
      </c>
      <c r="QG374" s="92">
        <v>0</v>
      </c>
      <c r="QH374" s="92">
        <v>0</v>
      </c>
      <c r="QI374" s="92">
        <v>0</v>
      </c>
      <c r="QJ374" s="92">
        <v>0</v>
      </c>
      <c r="QK374" s="92">
        <v>0</v>
      </c>
      <c r="QL374" s="92">
        <v>0</v>
      </c>
      <c r="QM374" s="92">
        <v>0</v>
      </c>
      <c r="QN374" s="92">
        <v>0</v>
      </c>
      <c r="QO374" s="92">
        <v>0</v>
      </c>
      <c r="QP374" s="92">
        <v>0</v>
      </c>
      <c r="QQ374" s="92">
        <v>0</v>
      </c>
      <c r="QR374" s="92">
        <v>0</v>
      </c>
      <c r="QS374" s="92">
        <v>0</v>
      </c>
      <c r="QT374" s="92">
        <v>0</v>
      </c>
      <c r="QU374" s="92">
        <v>0</v>
      </c>
      <c r="QV374" s="92">
        <v>0</v>
      </c>
      <c r="QW374" s="92">
        <v>0</v>
      </c>
      <c r="QX374" s="92">
        <v>0</v>
      </c>
      <c r="QY374" s="92">
        <v>0</v>
      </c>
      <c r="QZ374" s="92">
        <v>0</v>
      </c>
      <c r="RA374" s="92">
        <v>0</v>
      </c>
      <c r="RB374" s="92">
        <v>0</v>
      </c>
      <c r="RC374" s="92">
        <v>0</v>
      </c>
      <c r="RD374" s="92">
        <v>0</v>
      </c>
      <c r="RE374" s="92">
        <v>0</v>
      </c>
      <c r="RF374" s="92">
        <v>0</v>
      </c>
      <c r="RG374" s="92">
        <v>0</v>
      </c>
      <c r="RH374" s="92">
        <v>0</v>
      </c>
      <c r="RI374" s="92">
        <v>0</v>
      </c>
      <c r="RJ374" s="92">
        <v>0</v>
      </c>
      <c r="RK374" s="92">
        <v>0</v>
      </c>
      <c r="RL374" s="92">
        <v>0</v>
      </c>
      <c r="RM374" s="92">
        <v>0</v>
      </c>
      <c r="RN374" s="92">
        <v>0</v>
      </c>
      <c r="RO374" s="92">
        <v>0</v>
      </c>
      <c r="RP374" s="92">
        <v>0</v>
      </c>
      <c r="RQ374" s="92">
        <v>0</v>
      </c>
      <c r="RR374" s="92">
        <v>0</v>
      </c>
      <c r="RS374" s="92">
        <v>0</v>
      </c>
      <c r="RT374" s="92">
        <v>0</v>
      </c>
      <c r="RU374" s="92">
        <v>0</v>
      </c>
      <c r="RV374" s="92">
        <v>0</v>
      </c>
      <c r="RW374" s="92">
        <v>0</v>
      </c>
      <c r="RX374" s="92">
        <v>0</v>
      </c>
      <c r="RY374" s="92">
        <v>0</v>
      </c>
      <c r="RZ374" s="92">
        <v>0</v>
      </c>
      <c r="SA374" s="92">
        <v>0</v>
      </c>
      <c r="SB374" s="92">
        <v>0</v>
      </c>
      <c r="SC374" s="92">
        <v>0</v>
      </c>
      <c r="SD374" s="92">
        <v>0</v>
      </c>
      <c r="SE374" s="92">
        <v>0</v>
      </c>
      <c r="SF374" s="92">
        <v>0</v>
      </c>
      <c r="SG374" s="92">
        <v>0</v>
      </c>
      <c r="SH374" s="92">
        <v>0</v>
      </c>
      <c r="SI374" s="92">
        <v>0</v>
      </c>
      <c r="SJ374" s="92">
        <v>0</v>
      </c>
      <c r="SK374" s="92">
        <v>0</v>
      </c>
      <c r="SL374" s="92">
        <v>0</v>
      </c>
      <c r="SM374" s="92">
        <v>0</v>
      </c>
      <c r="SN374" s="92">
        <v>0</v>
      </c>
      <c r="SO374" s="92">
        <v>0</v>
      </c>
      <c r="SP374" s="92">
        <v>0</v>
      </c>
      <c r="SQ374" s="92">
        <v>0</v>
      </c>
      <c r="SR374" s="92">
        <v>0</v>
      </c>
      <c r="SS374" s="92">
        <v>0</v>
      </c>
      <c r="ST374" s="92">
        <v>0</v>
      </c>
      <c r="SU374" s="92">
        <v>0</v>
      </c>
      <c r="SV374" s="92">
        <v>0</v>
      </c>
      <c r="SW374" s="92">
        <v>0</v>
      </c>
      <c r="SX374" s="92">
        <v>0</v>
      </c>
      <c r="SY374" s="92">
        <v>0</v>
      </c>
      <c r="SZ374" s="92">
        <v>0</v>
      </c>
      <c r="TA374" s="92">
        <v>0</v>
      </c>
      <c r="TB374" s="92">
        <v>0</v>
      </c>
      <c r="TC374" s="92">
        <v>0.1</v>
      </c>
      <c r="TD374" s="92">
        <v>0</v>
      </c>
      <c r="TE374" s="92">
        <v>0</v>
      </c>
      <c r="TF374" s="92">
        <v>0</v>
      </c>
      <c r="TG374" s="92">
        <v>0</v>
      </c>
      <c r="TH374" s="92">
        <v>0</v>
      </c>
      <c r="TI374" s="92">
        <v>0</v>
      </c>
      <c r="TJ374" s="92">
        <v>0</v>
      </c>
      <c r="TK374" s="92">
        <v>0</v>
      </c>
      <c r="TL374" s="92">
        <v>0</v>
      </c>
      <c r="TM374" s="92">
        <v>0</v>
      </c>
      <c r="TN374" s="92">
        <v>0</v>
      </c>
      <c r="TO374" s="92">
        <v>0</v>
      </c>
      <c r="TP374" s="92">
        <v>0</v>
      </c>
      <c r="TQ374" s="92">
        <v>-382461209.69800001</v>
      </c>
      <c r="TR374" s="92">
        <v>0</v>
      </c>
      <c r="TS374" s="92">
        <v>1.35312013333333</v>
      </c>
      <c r="TT374" s="92">
        <v>0</v>
      </c>
      <c r="TU374" s="92">
        <v>0</v>
      </c>
      <c r="TV374" s="92">
        <v>0</v>
      </c>
      <c r="TW374" s="92">
        <v>0</v>
      </c>
      <c r="TX374" s="92">
        <v>0</v>
      </c>
      <c r="TY374" s="92">
        <v>0</v>
      </c>
      <c r="TZ374" s="92">
        <v>0</v>
      </c>
      <c r="UA374" s="92">
        <v>0</v>
      </c>
      <c r="UB374" s="92">
        <v>0</v>
      </c>
      <c r="UC374" s="92">
        <v>0</v>
      </c>
      <c r="UD374" s="92">
        <v>0</v>
      </c>
      <c r="UE374" s="92">
        <v>0</v>
      </c>
      <c r="UF374" s="92">
        <v>0</v>
      </c>
      <c r="UG374" s="92">
        <v>0</v>
      </c>
      <c r="UH374" s="92">
        <v>0</v>
      </c>
      <c r="UI374" s="92">
        <v>0</v>
      </c>
      <c r="UJ374" s="92">
        <v>0</v>
      </c>
      <c r="UK374" s="92">
        <v>0</v>
      </c>
      <c r="UL374" s="92">
        <v>0</v>
      </c>
      <c r="UM374" s="92">
        <v>0</v>
      </c>
      <c r="UN374" s="92">
        <v>0</v>
      </c>
      <c r="UO374" s="92">
        <v>0</v>
      </c>
      <c r="UP374" s="92">
        <v>0</v>
      </c>
      <c r="UQ374" s="92">
        <v>0</v>
      </c>
      <c r="UR374" s="92">
        <v>0</v>
      </c>
      <c r="US374" s="92">
        <v>0</v>
      </c>
      <c r="UT374" s="92">
        <v>0</v>
      </c>
      <c r="UU374" s="92">
        <v>0</v>
      </c>
      <c r="UV374" s="92">
        <v>0</v>
      </c>
      <c r="UW374" s="92">
        <v>0</v>
      </c>
      <c r="UX374" s="92">
        <v>0</v>
      </c>
      <c r="UY374" s="92">
        <v>0</v>
      </c>
      <c r="UZ374" s="92">
        <v>0</v>
      </c>
      <c r="VA374" s="92">
        <v>0</v>
      </c>
      <c r="VB374" s="92">
        <v>0</v>
      </c>
      <c r="VC374" s="92">
        <v>0</v>
      </c>
      <c r="VD374" s="92">
        <v>0</v>
      </c>
      <c r="VE374" s="92">
        <v>0</v>
      </c>
      <c r="VF374" s="92">
        <v>0</v>
      </c>
      <c r="VG374" s="92">
        <v>0</v>
      </c>
      <c r="VH374" s="92">
        <v>0</v>
      </c>
      <c r="VI374" s="92">
        <v>0</v>
      </c>
      <c r="VJ374" s="92">
        <v>0</v>
      </c>
      <c r="VK374" s="92">
        <v>0</v>
      </c>
      <c r="VL374" s="92">
        <v>0</v>
      </c>
      <c r="VM374" s="92">
        <v>0</v>
      </c>
      <c r="VN374" s="92">
        <v>0</v>
      </c>
      <c r="VO374" s="92">
        <v>0</v>
      </c>
      <c r="VP374" s="92">
        <v>0</v>
      </c>
      <c r="VQ374" s="92">
        <v>0</v>
      </c>
      <c r="VR374" s="92">
        <v>0</v>
      </c>
      <c r="VS374" s="92">
        <v>0</v>
      </c>
      <c r="VT374" s="92">
        <v>0</v>
      </c>
      <c r="VU374" s="92">
        <v>0</v>
      </c>
      <c r="VV374" s="92">
        <v>0</v>
      </c>
      <c r="VW374" s="92">
        <v>0</v>
      </c>
      <c r="VX374" s="92">
        <v>0</v>
      </c>
      <c r="VY374" s="92">
        <v>0</v>
      </c>
      <c r="VZ374" s="92">
        <v>0</v>
      </c>
      <c r="WA374" s="92">
        <v>0</v>
      </c>
      <c r="WB374" s="92">
        <v>0</v>
      </c>
      <c r="WC374" s="92">
        <v>0</v>
      </c>
    </row>
    <row r="375" spans="2:601" ht="13.5" customHeight="1">
      <c r="B375" s="851" t="s">
        <v>3023</v>
      </c>
      <c r="C375" s="92">
        <v>0</v>
      </c>
      <c r="D375" s="92">
        <v>100288.591</v>
      </c>
      <c r="E375" s="92">
        <v>-377.93565000000001</v>
      </c>
      <c r="F375" s="92">
        <v>5566.8627699999997</v>
      </c>
      <c r="G375" s="92">
        <v>0</v>
      </c>
      <c r="H375" s="92">
        <v>0</v>
      </c>
      <c r="I375" s="92">
        <v>0</v>
      </c>
      <c r="J375" s="92">
        <v>0</v>
      </c>
      <c r="K375" s="92">
        <v>0</v>
      </c>
      <c r="L375" s="92">
        <v>0</v>
      </c>
      <c r="M375" s="92">
        <v>0</v>
      </c>
      <c r="N375" s="92">
        <v>0</v>
      </c>
      <c r="O375" s="92">
        <v>0</v>
      </c>
      <c r="P375" s="92">
        <v>0</v>
      </c>
      <c r="Q375" s="92">
        <v>0</v>
      </c>
      <c r="R375" s="92">
        <v>0</v>
      </c>
      <c r="S375" s="92">
        <v>0</v>
      </c>
      <c r="T375" s="92">
        <v>0</v>
      </c>
      <c r="U375" s="92">
        <v>0</v>
      </c>
      <c r="V375" s="92">
        <v>0</v>
      </c>
      <c r="W375" s="92">
        <v>0</v>
      </c>
      <c r="X375" s="92">
        <v>0</v>
      </c>
      <c r="Y375" s="92">
        <v>0</v>
      </c>
      <c r="Z375" s="92">
        <v>0</v>
      </c>
      <c r="AA375" s="92">
        <v>0</v>
      </c>
      <c r="AB375" s="92">
        <v>0</v>
      </c>
      <c r="AC375" s="92">
        <v>0</v>
      </c>
      <c r="AD375" s="92">
        <v>0</v>
      </c>
      <c r="AE375" s="92">
        <v>0</v>
      </c>
      <c r="AF375" s="92">
        <v>0</v>
      </c>
      <c r="AG375" s="92">
        <v>0</v>
      </c>
      <c r="AH375" s="92">
        <v>0</v>
      </c>
      <c r="AI375" s="92">
        <v>0</v>
      </c>
      <c r="AJ375" s="92">
        <v>0</v>
      </c>
      <c r="AK375" s="92">
        <v>0</v>
      </c>
      <c r="AL375" s="92">
        <v>0</v>
      </c>
      <c r="AM375" s="92">
        <v>0</v>
      </c>
      <c r="AN375" s="92">
        <v>0</v>
      </c>
      <c r="AO375" s="92">
        <v>0</v>
      </c>
      <c r="AP375" s="92">
        <v>0</v>
      </c>
      <c r="AQ375" s="92">
        <v>0</v>
      </c>
      <c r="AR375" s="92">
        <v>0</v>
      </c>
      <c r="AS375" s="92">
        <v>0</v>
      </c>
      <c r="AT375" s="92">
        <v>0</v>
      </c>
      <c r="AU375" s="92">
        <v>0</v>
      </c>
      <c r="AV375" s="92">
        <v>0</v>
      </c>
      <c r="AW375" s="92">
        <v>0</v>
      </c>
      <c r="AX375" s="92">
        <v>0</v>
      </c>
      <c r="AY375" s="92">
        <v>0</v>
      </c>
      <c r="AZ375" s="92">
        <v>0</v>
      </c>
      <c r="BA375" s="92">
        <v>0</v>
      </c>
      <c r="BB375" s="92">
        <v>0</v>
      </c>
      <c r="BC375" s="92">
        <v>0</v>
      </c>
      <c r="BD375" s="92">
        <v>0</v>
      </c>
      <c r="BE375" s="92">
        <v>0</v>
      </c>
      <c r="BF375" s="92">
        <v>0</v>
      </c>
      <c r="BG375" s="92">
        <v>0</v>
      </c>
      <c r="BH375" s="92">
        <v>0</v>
      </c>
      <c r="BI375" s="92">
        <v>0</v>
      </c>
      <c r="BJ375" s="92">
        <v>0</v>
      </c>
      <c r="BK375" s="92">
        <v>0</v>
      </c>
      <c r="BL375" s="92">
        <v>0</v>
      </c>
      <c r="BM375" s="92">
        <v>0</v>
      </c>
      <c r="BN375" s="92">
        <v>0</v>
      </c>
      <c r="BO375" s="92">
        <v>0</v>
      </c>
      <c r="BP375" s="92">
        <v>1</v>
      </c>
      <c r="BQ375" s="92">
        <v>0</v>
      </c>
      <c r="BR375" s="92">
        <v>0</v>
      </c>
      <c r="BS375" s="92">
        <v>0</v>
      </c>
      <c r="BT375" s="92">
        <v>0</v>
      </c>
      <c r="BU375" s="92">
        <v>0</v>
      </c>
      <c r="BV375" s="92">
        <v>0</v>
      </c>
      <c r="BW375" s="92">
        <v>0</v>
      </c>
      <c r="BX375" s="92">
        <v>0</v>
      </c>
      <c r="BY375" s="92">
        <v>0</v>
      </c>
      <c r="BZ375" s="92">
        <v>0</v>
      </c>
      <c r="CA375" s="92">
        <v>0</v>
      </c>
      <c r="CB375" s="92">
        <v>0</v>
      </c>
      <c r="CC375" s="92">
        <v>0</v>
      </c>
      <c r="CD375" s="92">
        <v>0</v>
      </c>
      <c r="CE375" s="92">
        <v>0</v>
      </c>
      <c r="CF375" s="92">
        <v>0</v>
      </c>
      <c r="CG375" s="92">
        <v>0</v>
      </c>
      <c r="CH375" s="92">
        <v>0</v>
      </c>
      <c r="CI375" s="92">
        <v>0</v>
      </c>
      <c r="CJ375" s="92">
        <v>0</v>
      </c>
      <c r="CK375" s="92">
        <v>0</v>
      </c>
      <c r="CL375" s="92">
        <v>0</v>
      </c>
      <c r="CM375" s="92">
        <v>0</v>
      </c>
      <c r="CN375" s="92">
        <v>0</v>
      </c>
      <c r="CO375" s="92">
        <v>0</v>
      </c>
      <c r="CP375" s="92">
        <v>0</v>
      </c>
      <c r="CQ375" s="92">
        <v>0</v>
      </c>
      <c r="CR375" s="92">
        <v>0</v>
      </c>
      <c r="CS375" s="92">
        <v>0</v>
      </c>
      <c r="CT375" s="92">
        <v>0</v>
      </c>
      <c r="CU375" s="92">
        <v>0</v>
      </c>
      <c r="CV375" s="92">
        <v>0</v>
      </c>
      <c r="CW375" s="92">
        <v>0</v>
      </c>
      <c r="CX375" s="92">
        <v>0</v>
      </c>
      <c r="CY375" s="92">
        <v>0</v>
      </c>
      <c r="CZ375" s="92">
        <v>0</v>
      </c>
      <c r="DA375" s="92">
        <v>0</v>
      </c>
      <c r="DB375" s="92">
        <v>0</v>
      </c>
      <c r="DC375" s="92">
        <v>0</v>
      </c>
      <c r="DD375" s="92">
        <v>0</v>
      </c>
      <c r="DE375" s="92">
        <v>0</v>
      </c>
      <c r="DF375" s="92">
        <v>0</v>
      </c>
      <c r="DG375" s="92">
        <v>0</v>
      </c>
      <c r="DH375" s="92">
        <v>0</v>
      </c>
      <c r="DI375" s="92">
        <v>0</v>
      </c>
      <c r="DJ375" s="92">
        <v>0</v>
      </c>
      <c r="DK375" s="92">
        <v>0</v>
      </c>
      <c r="DL375" s="92">
        <v>0</v>
      </c>
      <c r="DM375" s="92">
        <v>0</v>
      </c>
      <c r="DN375" s="92">
        <v>0</v>
      </c>
      <c r="DO375" s="92">
        <v>0</v>
      </c>
      <c r="DP375" s="92">
        <v>0</v>
      </c>
      <c r="DQ375" s="92">
        <v>0</v>
      </c>
      <c r="DR375" s="92">
        <v>0</v>
      </c>
      <c r="DS375" s="92">
        <v>0</v>
      </c>
      <c r="DT375" s="92">
        <v>0</v>
      </c>
      <c r="DU375" s="92">
        <v>0</v>
      </c>
      <c r="DV375" s="92">
        <v>0</v>
      </c>
      <c r="DW375" s="92">
        <v>0</v>
      </c>
      <c r="DX375" s="92">
        <v>0</v>
      </c>
      <c r="DY375" s="92">
        <v>0</v>
      </c>
      <c r="DZ375" s="92">
        <v>100288.591</v>
      </c>
      <c r="EA375" s="92">
        <v>0</v>
      </c>
      <c r="EB375" s="92">
        <v>0</v>
      </c>
      <c r="EC375" s="92">
        <v>0</v>
      </c>
      <c r="ED375" s="92">
        <v>0</v>
      </c>
      <c r="EE375" s="92">
        <v>0</v>
      </c>
      <c r="EF375" s="92">
        <v>0</v>
      </c>
      <c r="EG375" s="92">
        <v>0</v>
      </c>
      <c r="EH375" s="92">
        <v>0</v>
      </c>
      <c r="EI375" s="92">
        <v>0</v>
      </c>
      <c r="EJ375" s="92">
        <v>0</v>
      </c>
      <c r="EK375" s="92">
        <v>0</v>
      </c>
      <c r="EL375" s="92">
        <v>0</v>
      </c>
      <c r="EM375" s="92">
        <v>0</v>
      </c>
      <c r="EN375" s="92">
        <v>0</v>
      </c>
      <c r="EO375" s="92">
        <v>0</v>
      </c>
      <c r="EP375" s="92">
        <v>0</v>
      </c>
      <c r="EQ375" s="92">
        <v>0</v>
      </c>
      <c r="ER375" s="92">
        <v>0</v>
      </c>
      <c r="ES375" s="92">
        <v>0</v>
      </c>
      <c r="ET375" s="92">
        <v>0</v>
      </c>
      <c r="EU375" s="92">
        <v>0</v>
      </c>
      <c r="EV375" s="92">
        <v>0</v>
      </c>
      <c r="EW375" s="92">
        <v>0</v>
      </c>
      <c r="EX375" s="92">
        <v>0</v>
      </c>
      <c r="EY375" s="92">
        <v>0</v>
      </c>
      <c r="EZ375" s="92">
        <v>0</v>
      </c>
      <c r="FA375" s="92">
        <v>0</v>
      </c>
      <c r="FB375" s="92">
        <v>0</v>
      </c>
      <c r="FC375" s="92">
        <v>0</v>
      </c>
      <c r="FD375" s="92">
        <v>0</v>
      </c>
      <c r="FE375" s="92">
        <v>0</v>
      </c>
      <c r="FF375" s="92">
        <v>0</v>
      </c>
      <c r="FG375" s="92">
        <v>0</v>
      </c>
      <c r="FH375" s="92">
        <v>0</v>
      </c>
      <c r="FI375" s="92">
        <v>0</v>
      </c>
      <c r="FJ375" s="92">
        <v>0</v>
      </c>
      <c r="FK375" s="92">
        <v>0</v>
      </c>
      <c r="FL375" s="92">
        <v>0</v>
      </c>
      <c r="FM375" s="92">
        <v>0</v>
      </c>
      <c r="FN375" s="92">
        <v>0</v>
      </c>
      <c r="FO375" s="92">
        <v>0</v>
      </c>
      <c r="FP375" s="92">
        <v>0</v>
      </c>
      <c r="FQ375" s="92">
        <v>0</v>
      </c>
      <c r="FR375" s="92">
        <v>0</v>
      </c>
      <c r="FS375" s="92">
        <v>0</v>
      </c>
      <c r="FT375" s="92">
        <v>0</v>
      </c>
      <c r="FU375" s="92">
        <v>0</v>
      </c>
      <c r="FV375" s="92">
        <v>0</v>
      </c>
      <c r="FW375" s="92">
        <v>0</v>
      </c>
      <c r="FX375" s="92">
        <v>0</v>
      </c>
      <c r="FY375" s="92">
        <v>0</v>
      </c>
      <c r="FZ375" s="92">
        <v>0</v>
      </c>
      <c r="GA375" s="92">
        <v>0</v>
      </c>
      <c r="GB375" s="92">
        <v>0</v>
      </c>
      <c r="GC375" s="92">
        <v>0</v>
      </c>
      <c r="GD375" s="92">
        <v>0</v>
      </c>
      <c r="GE375" s="92">
        <v>0</v>
      </c>
      <c r="GF375" s="92">
        <v>0</v>
      </c>
      <c r="GG375" s="92">
        <v>0</v>
      </c>
      <c r="GH375" s="92">
        <v>0</v>
      </c>
      <c r="GI375" s="92">
        <v>0</v>
      </c>
      <c r="GJ375" s="92">
        <v>1</v>
      </c>
      <c r="GK375" s="92">
        <v>0</v>
      </c>
      <c r="GL375" s="92">
        <v>0</v>
      </c>
      <c r="GM375" s="92">
        <v>0</v>
      </c>
      <c r="GN375" s="92">
        <v>0</v>
      </c>
      <c r="GO375" s="92">
        <v>0</v>
      </c>
      <c r="GP375" s="92">
        <v>0</v>
      </c>
      <c r="GQ375" s="92">
        <v>0</v>
      </c>
      <c r="GR375" s="92">
        <v>0</v>
      </c>
      <c r="GS375" s="92">
        <v>0</v>
      </c>
      <c r="GT375" s="92">
        <v>0</v>
      </c>
      <c r="GU375" s="92">
        <v>0</v>
      </c>
      <c r="GV375" s="92">
        <v>0</v>
      </c>
      <c r="GW375" s="92">
        <v>0</v>
      </c>
      <c r="GX375" s="92">
        <v>0</v>
      </c>
      <c r="GY375" s="92">
        <v>0</v>
      </c>
      <c r="GZ375" s="92">
        <v>0</v>
      </c>
      <c r="HA375" s="92">
        <v>0</v>
      </c>
      <c r="HB375" s="92">
        <v>0</v>
      </c>
      <c r="HC375" s="92">
        <v>0</v>
      </c>
      <c r="HD375" s="92">
        <v>0</v>
      </c>
      <c r="HE375" s="92">
        <v>0</v>
      </c>
      <c r="HF375" s="92">
        <v>0</v>
      </c>
      <c r="HG375" s="92">
        <v>0</v>
      </c>
      <c r="HH375" s="92">
        <v>0</v>
      </c>
      <c r="HI375" s="92">
        <v>0</v>
      </c>
      <c r="HJ375" s="92">
        <v>0</v>
      </c>
      <c r="HK375" s="92">
        <v>0</v>
      </c>
      <c r="HL375" s="92">
        <v>0</v>
      </c>
      <c r="HM375" s="92">
        <v>0</v>
      </c>
      <c r="HN375" s="92">
        <v>0</v>
      </c>
      <c r="HO375" s="92">
        <v>0</v>
      </c>
      <c r="HP375" s="92">
        <v>0</v>
      </c>
      <c r="HQ375" s="92">
        <v>0</v>
      </c>
      <c r="HR375" s="92">
        <v>0</v>
      </c>
      <c r="HS375" s="92">
        <v>0</v>
      </c>
      <c r="HT375" s="92">
        <v>0</v>
      </c>
      <c r="HU375" s="92">
        <v>0</v>
      </c>
      <c r="HV375" s="92">
        <v>0</v>
      </c>
      <c r="HW375" s="92">
        <v>0</v>
      </c>
      <c r="HX375" s="92">
        <v>0</v>
      </c>
      <c r="HY375" s="92">
        <v>0</v>
      </c>
      <c r="HZ375" s="92">
        <v>0</v>
      </c>
      <c r="IA375" s="92">
        <v>0</v>
      </c>
      <c r="IB375" s="92">
        <v>0</v>
      </c>
      <c r="IC375" s="92">
        <v>0</v>
      </c>
      <c r="ID375" s="92">
        <v>0</v>
      </c>
      <c r="IE375" s="92">
        <v>0</v>
      </c>
      <c r="IF375" s="92">
        <v>0</v>
      </c>
      <c r="IG375" s="92">
        <v>0</v>
      </c>
      <c r="IH375" s="92">
        <v>0</v>
      </c>
      <c r="II375" s="92">
        <v>0</v>
      </c>
      <c r="IJ375" s="92">
        <v>0</v>
      </c>
      <c r="IK375" s="92">
        <v>0</v>
      </c>
      <c r="IL375" s="92">
        <v>0</v>
      </c>
      <c r="IM375" s="92">
        <v>0</v>
      </c>
      <c r="IN375" s="92">
        <v>0</v>
      </c>
      <c r="IO375" s="92">
        <v>0</v>
      </c>
      <c r="IP375" s="92">
        <v>0</v>
      </c>
      <c r="IQ375" s="92">
        <v>0</v>
      </c>
      <c r="IR375" s="92">
        <v>0</v>
      </c>
      <c r="IS375" s="92">
        <v>0</v>
      </c>
      <c r="IT375" s="92">
        <v>5566.8627699999997</v>
      </c>
      <c r="IU375" s="92">
        <v>100288.591</v>
      </c>
      <c r="IV375" s="92">
        <v>1688.7496799999999</v>
      </c>
      <c r="IW375" s="92">
        <v>46.0893564</v>
      </c>
      <c r="IX375" s="92">
        <v>0.1</v>
      </c>
      <c r="IY375" s="92">
        <v>0</v>
      </c>
      <c r="IZ375" s="92">
        <v>1</v>
      </c>
      <c r="JA375" s="92">
        <v>0</v>
      </c>
      <c r="JB375" s="92">
        <v>-67890.240099999995</v>
      </c>
      <c r="JC375" s="92">
        <v>-3768.4809799999998</v>
      </c>
      <c r="JD375" s="92">
        <v>-377.93565000000001</v>
      </c>
      <c r="JE375" s="92">
        <v>-37.755195999999998</v>
      </c>
      <c r="JF375" s="92">
        <v>-2.09573185</v>
      </c>
      <c r="JG375" s="92">
        <v>5.49406744E-2</v>
      </c>
      <c r="JH375" s="92">
        <v>0.98977163300000004</v>
      </c>
      <c r="JI375" s="92">
        <v>18.015280000000001</v>
      </c>
      <c r="JJ375" s="92">
        <v>1674.6978799999999</v>
      </c>
      <c r="JK375" s="92">
        <v>0</v>
      </c>
      <c r="JL375" s="92">
        <v>0</v>
      </c>
      <c r="JM375" s="92">
        <v>0</v>
      </c>
      <c r="JN375" s="92">
        <v>0</v>
      </c>
      <c r="JO375" s="92">
        <v>0</v>
      </c>
      <c r="JP375" s="92">
        <v>0</v>
      </c>
      <c r="JQ375" s="92">
        <v>0</v>
      </c>
      <c r="JR375" s="92">
        <v>0</v>
      </c>
      <c r="JS375" s="92">
        <v>0</v>
      </c>
      <c r="JT375" s="92">
        <v>0</v>
      </c>
      <c r="JU375" s="92">
        <v>0</v>
      </c>
      <c r="JV375" s="92">
        <v>0</v>
      </c>
      <c r="JW375" s="92">
        <v>0</v>
      </c>
      <c r="JX375" s="92">
        <v>0</v>
      </c>
      <c r="JY375" s="92">
        <v>0</v>
      </c>
      <c r="JZ375" s="92">
        <v>0</v>
      </c>
      <c r="KA375" s="92">
        <v>0</v>
      </c>
      <c r="KB375" s="92">
        <v>0</v>
      </c>
      <c r="KC375" s="92">
        <v>0</v>
      </c>
      <c r="KD375" s="92">
        <v>0</v>
      </c>
      <c r="KE375" s="92">
        <v>0</v>
      </c>
      <c r="KF375" s="92">
        <v>0</v>
      </c>
      <c r="KG375" s="92">
        <v>0</v>
      </c>
      <c r="KH375" s="92">
        <v>0</v>
      </c>
      <c r="KI375" s="92">
        <v>0</v>
      </c>
      <c r="KJ375" s="92">
        <v>0</v>
      </c>
      <c r="KK375" s="92">
        <v>0</v>
      </c>
      <c r="KL375" s="92">
        <v>0</v>
      </c>
      <c r="KM375" s="92">
        <v>0</v>
      </c>
      <c r="KN375" s="92">
        <v>0</v>
      </c>
      <c r="KO375" s="92">
        <v>0</v>
      </c>
      <c r="KP375" s="92">
        <v>0</v>
      </c>
      <c r="KQ375" s="92">
        <v>0</v>
      </c>
      <c r="KR375" s="92">
        <v>0</v>
      </c>
      <c r="KS375" s="92">
        <v>0</v>
      </c>
      <c r="KT375" s="92">
        <v>0</v>
      </c>
      <c r="KU375" s="92">
        <v>0</v>
      </c>
      <c r="KV375" s="92">
        <v>0</v>
      </c>
      <c r="KW375" s="92">
        <v>0</v>
      </c>
      <c r="KX375" s="92">
        <v>0</v>
      </c>
      <c r="KY375" s="92">
        <v>0</v>
      </c>
      <c r="KZ375" s="92">
        <v>0</v>
      </c>
      <c r="LA375" s="92">
        <v>0</v>
      </c>
      <c r="LB375" s="92">
        <v>0</v>
      </c>
      <c r="LC375" s="92">
        <v>0</v>
      </c>
      <c r="LD375" s="92">
        <v>0</v>
      </c>
      <c r="LE375" s="92">
        <v>0</v>
      </c>
      <c r="LF375" s="92">
        <v>0</v>
      </c>
      <c r="LG375" s="92">
        <v>0</v>
      </c>
      <c r="LH375" s="92">
        <v>0</v>
      </c>
      <c r="LI375" s="92">
        <v>0</v>
      </c>
      <c r="LJ375" s="92">
        <v>0</v>
      </c>
      <c r="LK375" s="92">
        <v>0</v>
      </c>
      <c r="LL375" s="92">
        <v>0</v>
      </c>
      <c r="LM375" s="92">
        <v>0</v>
      </c>
      <c r="LN375" s="92">
        <v>0</v>
      </c>
      <c r="LO375" s="92">
        <v>0</v>
      </c>
      <c r="LP375" s="92">
        <v>0</v>
      </c>
      <c r="LQ375" s="92">
        <v>0</v>
      </c>
      <c r="LR375" s="92">
        <v>0</v>
      </c>
      <c r="LS375" s="92">
        <v>0</v>
      </c>
      <c r="LT375" s="92">
        <v>0</v>
      </c>
      <c r="LU375" s="92">
        <v>0</v>
      </c>
      <c r="LV375" s="92">
        <v>0</v>
      </c>
      <c r="LW375" s="92">
        <v>0</v>
      </c>
      <c r="LX375" s="92">
        <v>0</v>
      </c>
      <c r="LY375" s="92">
        <v>0</v>
      </c>
      <c r="LZ375" s="92">
        <v>0</v>
      </c>
      <c r="MA375" s="92">
        <v>0</v>
      </c>
      <c r="MB375" s="92">
        <v>0</v>
      </c>
      <c r="MC375" s="92">
        <v>0</v>
      </c>
      <c r="MD375" s="92">
        <v>0</v>
      </c>
      <c r="ME375" s="92">
        <v>0</v>
      </c>
      <c r="MF375" s="92">
        <v>0</v>
      </c>
      <c r="MG375" s="92">
        <v>0</v>
      </c>
      <c r="MH375" s="92">
        <v>0</v>
      </c>
      <c r="MI375" s="92">
        <v>0</v>
      </c>
      <c r="MJ375" s="92">
        <v>0</v>
      </c>
      <c r="MK375" s="92">
        <v>0</v>
      </c>
      <c r="ML375" s="92">
        <v>0</v>
      </c>
      <c r="MM375" s="92">
        <v>0</v>
      </c>
      <c r="MN375" s="92">
        <v>0</v>
      </c>
      <c r="MO375" s="92">
        <v>0</v>
      </c>
      <c r="MP375" s="92">
        <v>0</v>
      </c>
      <c r="MQ375" s="92">
        <v>0</v>
      </c>
      <c r="MR375" s="92">
        <v>0</v>
      </c>
      <c r="MS375" s="92">
        <v>0</v>
      </c>
      <c r="MT375" s="92">
        <v>0</v>
      </c>
      <c r="MU375" s="92">
        <v>0</v>
      </c>
      <c r="MV375" s="92">
        <v>0</v>
      </c>
      <c r="MW375" s="92">
        <v>0</v>
      </c>
      <c r="MX375" s="92">
        <v>0</v>
      </c>
      <c r="MY375" s="92">
        <v>0</v>
      </c>
      <c r="MZ375" s="92">
        <v>0</v>
      </c>
      <c r="NA375" s="92">
        <v>0</v>
      </c>
      <c r="NB375" s="92">
        <v>0</v>
      </c>
      <c r="NC375" s="92">
        <v>0</v>
      </c>
      <c r="ND375" s="92">
        <v>0</v>
      </c>
      <c r="NE375" s="92">
        <v>0</v>
      </c>
      <c r="NF375" s="92">
        <v>0</v>
      </c>
      <c r="NG375" s="92">
        <v>0</v>
      </c>
      <c r="NH375" s="92">
        <v>0</v>
      </c>
      <c r="NI375" s="92">
        <v>0</v>
      </c>
      <c r="NJ375" s="92">
        <v>0</v>
      </c>
      <c r="NK375" s="92">
        <v>0</v>
      </c>
      <c r="NL375" s="92">
        <v>0</v>
      </c>
      <c r="NM375" s="92">
        <v>0</v>
      </c>
      <c r="NN375" s="92">
        <v>0</v>
      </c>
      <c r="NO375" s="92">
        <v>0</v>
      </c>
      <c r="NP375" s="92">
        <v>0</v>
      </c>
      <c r="NQ375" s="92">
        <v>0</v>
      </c>
      <c r="NR375" s="92">
        <v>0</v>
      </c>
      <c r="NS375" s="92">
        <v>0</v>
      </c>
      <c r="NT375" s="92">
        <v>0</v>
      </c>
      <c r="NU375" s="92">
        <v>0</v>
      </c>
      <c r="NV375" s="92">
        <v>0</v>
      </c>
      <c r="NW375" s="92">
        <v>0</v>
      </c>
      <c r="NX375" s="92">
        <v>0</v>
      </c>
      <c r="NY375" s="92">
        <v>0</v>
      </c>
      <c r="NZ375" s="92">
        <v>0</v>
      </c>
      <c r="OA375" s="92">
        <v>0</v>
      </c>
      <c r="OB375" s="92">
        <v>0</v>
      </c>
      <c r="OC375" s="92">
        <v>0</v>
      </c>
      <c r="OD375" s="92">
        <v>0</v>
      </c>
      <c r="OE375" s="92">
        <v>0</v>
      </c>
      <c r="OF375" s="92">
        <v>0</v>
      </c>
      <c r="OG375" s="92">
        <v>0</v>
      </c>
      <c r="OH375" s="92">
        <v>0</v>
      </c>
      <c r="OI375" s="92">
        <v>0</v>
      </c>
      <c r="OJ375" s="92">
        <v>0</v>
      </c>
      <c r="OK375" s="92">
        <v>0</v>
      </c>
      <c r="OL375" s="92">
        <v>0</v>
      </c>
      <c r="OM375" s="92">
        <v>0</v>
      </c>
      <c r="ON375" s="92">
        <v>0</v>
      </c>
      <c r="OO375" s="92">
        <v>0</v>
      </c>
      <c r="OP375" s="92">
        <v>0</v>
      </c>
      <c r="OQ375" s="92">
        <v>0</v>
      </c>
      <c r="OR375" s="92">
        <v>0</v>
      </c>
      <c r="OS375" s="92">
        <v>0</v>
      </c>
      <c r="OT375" s="92">
        <v>0</v>
      </c>
      <c r="OU375" s="92">
        <v>0</v>
      </c>
      <c r="OV375" s="92">
        <v>0</v>
      </c>
      <c r="OW375" s="92">
        <v>0</v>
      </c>
      <c r="OX375" s="92">
        <v>0</v>
      </c>
      <c r="OY375" s="92">
        <v>0</v>
      </c>
      <c r="OZ375" s="92">
        <v>0</v>
      </c>
      <c r="PA375" s="92">
        <v>0</v>
      </c>
      <c r="PB375" s="92">
        <v>0</v>
      </c>
      <c r="PC375" s="92">
        <v>0</v>
      </c>
      <c r="PD375" s="92">
        <v>0</v>
      </c>
      <c r="PE375" s="92">
        <v>0</v>
      </c>
      <c r="PF375" s="92">
        <v>0</v>
      </c>
      <c r="PG375" s="92">
        <v>0</v>
      </c>
      <c r="PH375" s="92">
        <v>0</v>
      </c>
      <c r="PI375" s="92">
        <v>0</v>
      </c>
      <c r="PJ375" s="92">
        <v>0</v>
      </c>
      <c r="PK375" s="92">
        <v>0</v>
      </c>
      <c r="PL375" s="92">
        <v>0</v>
      </c>
      <c r="PM375" s="92">
        <v>0</v>
      </c>
      <c r="PN375" s="92">
        <v>0</v>
      </c>
      <c r="PO375" s="92">
        <v>0</v>
      </c>
      <c r="PP375" s="92">
        <v>0</v>
      </c>
      <c r="PQ375" s="92">
        <v>0</v>
      </c>
      <c r="PR375" s="92">
        <v>0</v>
      </c>
      <c r="PS375" s="92">
        <v>0</v>
      </c>
      <c r="PT375" s="92">
        <v>0</v>
      </c>
      <c r="PU375" s="92">
        <v>0</v>
      </c>
      <c r="PV375" s="92">
        <v>0</v>
      </c>
      <c r="PW375" s="92">
        <v>0</v>
      </c>
      <c r="PX375" s="92">
        <v>0</v>
      </c>
      <c r="PY375" s="92">
        <v>0</v>
      </c>
      <c r="PZ375" s="92">
        <v>0</v>
      </c>
      <c r="QA375" s="92">
        <v>0</v>
      </c>
      <c r="QB375" s="92">
        <v>0</v>
      </c>
      <c r="QC375" s="92">
        <v>0</v>
      </c>
      <c r="QD375" s="92">
        <v>0</v>
      </c>
      <c r="QE375" s="92">
        <v>0</v>
      </c>
      <c r="QF375" s="92">
        <v>0</v>
      </c>
      <c r="QG375" s="92">
        <v>0</v>
      </c>
      <c r="QH375" s="92">
        <v>0</v>
      </c>
      <c r="QI375" s="92">
        <v>0</v>
      </c>
      <c r="QJ375" s="92">
        <v>0</v>
      </c>
      <c r="QK375" s="92">
        <v>0</v>
      </c>
      <c r="QL375" s="92">
        <v>0</v>
      </c>
      <c r="QM375" s="92">
        <v>0</v>
      </c>
      <c r="QN375" s="92">
        <v>0</v>
      </c>
      <c r="QO375" s="92">
        <v>0</v>
      </c>
      <c r="QP375" s="92">
        <v>0</v>
      </c>
      <c r="QQ375" s="92">
        <v>0</v>
      </c>
      <c r="QR375" s="92">
        <v>0</v>
      </c>
      <c r="QS375" s="92">
        <v>0</v>
      </c>
      <c r="QT375" s="92">
        <v>0</v>
      </c>
      <c r="QU375" s="92">
        <v>0</v>
      </c>
      <c r="QV375" s="92">
        <v>0</v>
      </c>
      <c r="QW375" s="92">
        <v>0</v>
      </c>
      <c r="QX375" s="92">
        <v>0</v>
      </c>
      <c r="QY375" s="92">
        <v>0</v>
      </c>
      <c r="QZ375" s="92">
        <v>0</v>
      </c>
      <c r="RA375" s="92">
        <v>0</v>
      </c>
      <c r="RB375" s="92">
        <v>0</v>
      </c>
      <c r="RC375" s="92">
        <v>0</v>
      </c>
      <c r="RD375" s="92">
        <v>0</v>
      </c>
      <c r="RE375" s="92">
        <v>0</v>
      </c>
      <c r="RF375" s="92">
        <v>0</v>
      </c>
      <c r="RG375" s="92">
        <v>0</v>
      </c>
      <c r="RH375" s="92">
        <v>0</v>
      </c>
      <c r="RI375" s="92">
        <v>0</v>
      </c>
      <c r="RJ375" s="92">
        <v>0</v>
      </c>
      <c r="RK375" s="92">
        <v>0</v>
      </c>
      <c r="RL375" s="92">
        <v>0</v>
      </c>
      <c r="RM375" s="92">
        <v>0</v>
      </c>
      <c r="RN375" s="92">
        <v>0</v>
      </c>
      <c r="RO375" s="92">
        <v>0</v>
      </c>
      <c r="RP375" s="92">
        <v>0</v>
      </c>
      <c r="RQ375" s="92">
        <v>0</v>
      </c>
      <c r="RR375" s="92">
        <v>0</v>
      </c>
      <c r="RS375" s="92">
        <v>0</v>
      </c>
      <c r="RT375" s="92">
        <v>0</v>
      </c>
      <c r="RU375" s="92">
        <v>0</v>
      </c>
      <c r="RV375" s="92">
        <v>0</v>
      </c>
      <c r="RW375" s="92">
        <v>0</v>
      </c>
      <c r="RX375" s="92">
        <v>0</v>
      </c>
      <c r="RY375" s="92">
        <v>0</v>
      </c>
      <c r="RZ375" s="92">
        <v>0</v>
      </c>
      <c r="SA375" s="92">
        <v>0</v>
      </c>
      <c r="SB375" s="92">
        <v>0</v>
      </c>
      <c r="SC375" s="92">
        <v>0</v>
      </c>
      <c r="SD375" s="92">
        <v>0</v>
      </c>
      <c r="SE375" s="92">
        <v>0</v>
      </c>
      <c r="SF375" s="92">
        <v>0</v>
      </c>
      <c r="SG375" s="92">
        <v>0</v>
      </c>
      <c r="SH375" s="92">
        <v>0</v>
      </c>
      <c r="SI375" s="92">
        <v>0</v>
      </c>
      <c r="SJ375" s="92">
        <v>0</v>
      </c>
      <c r="SK375" s="92">
        <v>0</v>
      </c>
      <c r="SL375" s="92">
        <v>0</v>
      </c>
      <c r="SM375" s="92">
        <v>0</v>
      </c>
      <c r="SN375" s="92">
        <v>0</v>
      </c>
      <c r="SO375" s="92">
        <v>0</v>
      </c>
      <c r="SP375" s="92">
        <v>0</v>
      </c>
      <c r="SQ375" s="92">
        <v>0</v>
      </c>
      <c r="SR375" s="92">
        <v>0</v>
      </c>
      <c r="SS375" s="92">
        <v>0</v>
      </c>
      <c r="ST375" s="92">
        <v>0</v>
      </c>
      <c r="SU375" s="92">
        <v>0</v>
      </c>
      <c r="SV375" s="92">
        <v>0</v>
      </c>
      <c r="SW375" s="92">
        <v>0</v>
      </c>
      <c r="SX375" s="92">
        <v>0</v>
      </c>
      <c r="SY375" s="92">
        <v>0</v>
      </c>
      <c r="SZ375" s="92">
        <v>0</v>
      </c>
      <c r="TA375" s="92">
        <v>0</v>
      </c>
      <c r="TB375" s="92">
        <v>0</v>
      </c>
      <c r="TC375" s="92">
        <v>0.1</v>
      </c>
      <c r="TD375" s="92">
        <v>0</v>
      </c>
      <c r="TE375" s="92">
        <v>0</v>
      </c>
      <c r="TF375" s="92">
        <v>0</v>
      </c>
      <c r="TG375" s="92">
        <v>0</v>
      </c>
      <c r="TH375" s="92">
        <v>0</v>
      </c>
      <c r="TI375" s="92">
        <v>0</v>
      </c>
      <c r="TJ375" s="92">
        <v>0</v>
      </c>
      <c r="TK375" s="92">
        <v>0</v>
      </c>
      <c r="TL375" s="92">
        <v>0</v>
      </c>
      <c r="TM375" s="92">
        <v>0</v>
      </c>
      <c r="TN375" s="92">
        <v>0</v>
      </c>
      <c r="TO375" s="92">
        <v>0</v>
      </c>
      <c r="TP375" s="92">
        <v>0</v>
      </c>
      <c r="TQ375" s="92">
        <v>-441990752.15700001</v>
      </c>
      <c r="TR375" s="92">
        <v>0</v>
      </c>
      <c r="TS375" s="92">
        <v>0</v>
      </c>
      <c r="TT375" s="92">
        <v>0</v>
      </c>
      <c r="TU375" s="92">
        <v>0</v>
      </c>
      <c r="TV375" s="92">
        <v>0</v>
      </c>
      <c r="TW375" s="92">
        <v>0</v>
      </c>
      <c r="TX375" s="92">
        <v>0</v>
      </c>
      <c r="TY375" s="92">
        <v>0</v>
      </c>
      <c r="TZ375" s="92">
        <v>0</v>
      </c>
      <c r="UA375" s="92">
        <v>0</v>
      </c>
      <c r="UB375" s="92">
        <v>0</v>
      </c>
      <c r="UC375" s="92">
        <v>0</v>
      </c>
      <c r="UD375" s="92">
        <v>0</v>
      </c>
      <c r="UE375" s="92">
        <v>0</v>
      </c>
      <c r="UF375" s="92">
        <v>0</v>
      </c>
      <c r="UG375" s="92">
        <v>0</v>
      </c>
      <c r="UH375" s="92">
        <v>0</v>
      </c>
      <c r="UI375" s="92">
        <v>0</v>
      </c>
      <c r="UJ375" s="92">
        <v>0</v>
      </c>
      <c r="UK375" s="92">
        <v>0</v>
      </c>
      <c r="UL375" s="92">
        <v>0</v>
      </c>
      <c r="UM375" s="92">
        <v>0</v>
      </c>
      <c r="UN375" s="92">
        <v>0</v>
      </c>
      <c r="UO375" s="92">
        <v>0</v>
      </c>
      <c r="UP375" s="92">
        <v>0</v>
      </c>
      <c r="UQ375" s="92">
        <v>0</v>
      </c>
      <c r="UR375" s="92">
        <v>0</v>
      </c>
      <c r="US375" s="92">
        <v>0</v>
      </c>
      <c r="UT375" s="92">
        <v>0</v>
      </c>
      <c r="UU375" s="92">
        <v>0</v>
      </c>
      <c r="UV375" s="92">
        <v>0</v>
      </c>
      <c r="UW375" s="92">
        <v>0</v>
      </c>
      <c r="UX375" s="92">
        <v>0</v>
      </c>
      <c r="UY375" s="92">
        <v>0</v>
      </c>
      <c r="UZ375" s="92">
        <v>0</v>
      </c>
      <c r="VA375" s="92">
        <v>0</v>
      </c>
      <c r="VB375" s="92">
        <v>0</v>
      </c>
      <c r="VC375" s="92">
        <v>0</v>
      </c>
      <c r="VD375" s="92">
        <v>0</v>
      </c>
      <c r="VE375" s="92">
        <v>0</v>
      </c>
      <c r="VF375" s="92">
        <v>0</v>
      </c>
      <c r="VG375" s="92">
        <v>0</v>
      </c>
      <c r="VH375" s="92">
        <v>0</v>
      </c>
      <c r="VI375" s="92">
        <v>0</v>
      </c>
      <c r="VJ375" s="92">
        <v>0</v>
      </c>
      <c r="VK375" s="92">
        <v>0</v>
      </c>
      <c r="VL375" s="92">
        <v>0</v>
      </c>
      <c r="VM375" s="92">
        <v>0</v>
      </c>
      <c r="VN375" s="92">
        <v>0</v>
      </c>
      <c r="VO375" s="92">
        <v>0</v>
      </c>
      <c r="VP375" s="92">
        <v>0</v>
      </c>
      <c r="VQ375" s="92">
        <v>0</v>
      </c>
      <c r="VR375" s="92">
        <v>0</v>
      </c>
      <c r="VS375" s="92">
        <v>0</v>
      </c>
      <c r="VT375" s="92">
        <v>0</v>
      </c>
      <c r="VU375" s="92">
        <v>0</v>
      </c>
      <c r="VV375" s="92">
        <v>0</v>
      </c>
      <c r="VW375" s="92">
        <v>0</v>
      </c>
      <c r="VX375" s="92">
        <v>0</v>
      </c>
      <c r="VY375" s="92">
        <v>0</v>
      </c>
      <c r="VZ375" s="92">
        <v>0</v>
      </c>
      <c r="WA375" s="92">
        <v>0</v>
      </c>
      <c r="WB375" s="92">
        <v>0</v>
      </c>
      <c r="WC375" s="92">
        <v>0</v>
      </c>
    </row>
    <row r="376" spans="2:601" ht="13.5" customHeight="1">
      <c r="B376" s="851" t="s">
        <v>3024</v>
      </c>
      <c r="C376" s="92">
        <v>0</v>
      </c>
      <c r="D376" s="92">
        <v>100288.591</v>
      </c>
      <c r="E376" s="92">
        <v>-377.91854799999999</v>
      </c>
      <c r="F376" s="92">
        <v>5566.8627699999997</v>
      </c>
      <c r="G376" s="92">
        <v>0</v>
      </c>
      <c r="H376" s="92">
        <v>0</v>
      </c>
      <c r="I376" s="92">
        <v>0</v>
      </c>
      <c r="J376" s="92">
        <v>0</v>
      </c>
      <c r="K376" s="92">
        <v>0</v>
      </c>
      <c r="L376" s="92">
        <v>0</v>
      </c>
      <c r="M376" s="92">
        <v>0</v>
      </c>
      <c r="N376" s="92">
        <v>0</v>
      </c>
      <c r="O376" s="92">
        <v>0</v>
      </c>
      <c r="P376" s="92">
        <v>0</v>
      </c>
      <c r="Q376" s="92">
        <v>0</v>
      </c>
      <c r="R376" s="92">
        <v>0</v>
      </c>
      <c r="S376" s="92">
        <v>0</v>
      </c>
      <c r="T376" s="92">
        <v>0</v>
      </c>
      <c r="U376" s="92">
        <v>0</v>
      </c>
      <c r="V376" s="92">
        <v>0</v>
      </c>
      <c r="W376" s="92">
        <v>0</v>
      </c>
      <c r="X376" s="92">
        <v>0</v>
      </c>
      <c r="Y376" s="92">
        <v>0</v>
      </c>
      <c r="Z376" s="92">
        <v>0</v>
      </c>
      <c r="AA376" s="92">
        <v>0</v>
      </c>
      <c r="AB376" s="92">
        <v>0</v>
      </c>
      <c r="AC376" s="92">
        <v>0</v>
      </c>
      <c r="AD376" s="92">
        <v>0</v>
      </c>
      <c r="AE376" s="92">
        <v>0</v>
      </c>
      <c r="AF376" s="92">
        <v>0</v>
      </c>
      <c r="AG376" s="92">
        <v>0</v>
      </c>
      <c r="AH376" s="92">
        <v>0</v>
      </c>
      <c r="AI376" s="92">
        <v>0</v>
      </c>
      <c r="AJ376" s="92">
        <v>0</v>
      </c>
      <c r="AK376" s="92">
        <v>0</v>
      </c>
      <c r="AL376" s="92">
        <v>0</v>
      </c>
      <c r="AM376" s="92">
        <v>0</v>
      </c>
      <c r="AN376" s="92">
        <v>0</v>
      </c>
      <c r="AO376" s="92">
        <v>0</v>
      </c>
      <c r="AP376" s="92">
        <v>0</v>
      </c>
      <c r="AQ376" s="92">
        <v>0</v>
      </c>
      <c r="AR376" s="92">
        <v>0</v>
      </c>
      <c r="AS376" s="92">
        <v>0</v>
      </c>
      <c r="AT376" s="92">
        <v>0</v>
      </c>
      <c r="AU376" s="92">
        <v>0</v>
      </c>
      <c r="AV376" s="92">
        <v>0</v>
      </c>
      <c r="AW376" s="92">
        <v>0</v>
      </c>
      <c r="AX376" s="92">
        <v>0</v>
      </c>
      <c r="AY376" s="92">
        <v>0</v>
      </c>
      <c r="AZ376" s="92">
        <v>0</v>
      </c>
      <c r="BA376" s="92">
        <v>0</v>
      </c>
      <c r="BB376" s="92">
        <v>0</v>
      </c>
      <c r="BC376" s="92">
        <v>0</v>
      </c>
      <c r="BD376" s="92">
        <v>0</v>
      </c>
      <c r="BE376" s="92">
        <v>0</v>
      </c>
      <c r="BF376" s="92">
        <v>0</v>
      </c>
      <c r="BG376" s="92">
        <v>0</v>
      </c>
      <c r="BH376" s="92">
        <v>0</v>
      </c>
      <c r="BI376" s="92">
        <v>0</v>
      </c>
      <c r="BJ376" s="92">
        <v>0</v>
      </c>
      <c r="BK376" s="92">
        <v>0</v>
      </c>
      <c r="BL376" s="92">
        <v>0</v>
      </c>
      <c r="BM376" s="92">
        <v>0</v>
      </c>
      <c r="BN376" s="92">
        <v>0</v>
      </c>
      <c r="BO376" s="92">
        <v>0</v>
      </c>
      <c r="BP376" s="92">
        <v>1</v>
      </c>
      <c r="BQ376" s="92">
        <v>0</v>
      </c>
      <c r="BR376" s="92">
        <v>0</v>
      </c>
      <c r="BS376" s="92">
        <v>0</v>
      </c>
      <c r="BT376" s="92">
        <v>0</v>
      </c>
      <c r="BU376" s="92">
        <v>0</v>
      </c>
      <c r="BV376" s="92">
        <v>0</v>
      </c>
      <c r="BW376" s="92">
        <v>0</v>
      </c>
      <c r="BX376" s="92">
        <v>0</v>
      </c>
      <c r="BY376" s="92">
        <v>0</v>
      </c>
      <c r="BZ376" s="92">
        <v>0</v>
      </c>
      <c r="CA376" s="92">
        <v>0</v>
      </c>
      <c r="CB376" s="92">
        <v>0</v>
      </c>
      <c r="CC376" s="92">
        <v>0</v>
      </c>
      <c r="CD376" s="92">
        <v>0</v>
      </c>
      <c r="CE376" s="92">
        <v>0</v>
      </c>
      <c r="CF376" s="92">
        <v>0</v>
      </c>
      <c r="CG376" s="92">
        <v>0</v>
      </c>
      <c r="CH376" s="92">
        <v>0</v>
      </c>
      <c r="CI376" s="92">
        <v>0</v>
      </c>
      <c r="CJ376" s="92">
        <v>0</v>
      </c>
      <c r="CK376" s="92">
        <v>0</v>
      </c>
      <c r="CL376" s="92">
        <v>0</v>
      </c>
      <c r="CM376" s="92">
        <v>0</v>
      </c>
      <c r="CN376" s="92">
        <v>0</v>
      </c>
      <c r="CO376" s="92">
        <v>0</v>
      </c>
      <c r="CP376" s="92">
        <v>0</v>
      </c>
      <c r="CQ376" s="92">
        <v>0</v>
      </c>
      <c r="CR376" s="92">
        <v>0</v>
      </c>
      <c r="CS376" s="92">
        <v>0</v>
      </c>
      <c r="CT376" s="92">
        <v>0</v>
      </c>
      <c r="CU376" s="92">
        <v>0</v>
      </c>
      <c r="CV376" s="92">
        <v>0</v>
      </c>
      <c r="CW376" s="92">
        <v>0</v>
      </c>
      <c r="CX376" s="92">
        <v>0</v>
      </c>
      <c r="CY376" s="92">
        <v>0</v>
      </c>
      <c r="CZ376" s="92">
        <v>0</v>
      </c>
      <c r="DA376" s="92">
        <v>0</v>
      </c>
      <c r="DB376" s="92">
        <v>0</v>
      </c>
      <c r="DC376" s="92">
        <v>0</v>
      </c>
      <c r="DD376" s="92">
        <v>0</v>
      </c>
      <c r="DE376" s="92">
        <v>0</v>
      </c>
      <c r="DF376" s="92">
        <v>0</v>
      </c>
      <c r="DG376" s="92">
        <v>0</v>
      </c>
      <c r="DH376" s="92">
        <v>0</v>
      </c>
      <c r="DI376" s="92">
        <v>0</v>
      </c>
      <c r="DJ376" s="92">
        <v>0</v>
      </c>
      <c r="DK376" s="92">
        <v>0</v>
      </c>
      <c r="DL376" s="92">
        <v>0</v>
      </c>
      <c r="DM376" s="92">
        <v>0</v>
      </c>
      <c r="DN376" s="92">
        <v>0</v>
      </c>
      <c r="DO376" s="92">
        <v>0</v>
      </c>
      <c r="DP376" s="92">
        <v>0</v>
      </c>
      <c r="DQ376" s="92">
        <v>0</v>
      </c>
      <c r="DR376" s="92">
        <v>0</v>
      </c>
      <c r="DS376" s="92">
        <v>0</v>
      </c>
      <c r="DT376" s="92">
        <v>0</v>
      </c>
      <c r="DU376" s="92">
        <v>0</v>
      </c>
      <c r="DV376" s="92">
        <v>0</v>
      </c>
      <c r="DW376" s="92">
        <v>0</v>
      </c>
      <c r="DX376" s="92">
        <v>0</v>
      </c>
      <c r="DY376" s="92">
        <v>0</v>
      </c>
      <c r="DZ376" s="92">
        <v>100288.591</v>
      </c>
      <c r="EA376" s="92">
        <v>0</v>
      </c>
      <c r="EB376" s="92">
        <v>0</v>
      </c>
      <c r="EC376" s="92">
        <v>0</v>
      </c>
      <c r="ED376" s="92">
        <v>0</v>
      </c>
      <c r="EE376" s="92">
        <v>0</v>
      </c>
      <c r="EF376" s="92">
        <v>0</v>
      </c>
      <c r="EG376" s="92">
        <v>0</v>
      </c>
      <c r="EH376" s="92">
        <v>0</v>
      </c>
      <c r="EI376" s="92">
        <v>0</v>
      </c>
      <c r="EJ376" s="92">
        <v>0</v>
      </c>
      <c r="EK376" s="92">
        <v>0</v>
      </c>
      <c r="EL376" s="92">
        <v>0</v>
      </c>
      <c r="EM376" s="92">
        <v>0</v>
      </c>
      <c r="EN376" s="92">
        <v>0</v>
      </c>
      <c r="EO376" s="92">
        <v>0</v>
      </c>
      <c r="EP376" s="92">
        <v>0</v>
      </c>
      <c r="EQ376" s="92">
        <v>0</v>
      </c>
      <c r="ER376" s="92">
        <v>0</v>
      </c>
      <c r="ES376" s="92">
        <v>0</v>
      </c>
      <c r="ET376" s="92">
        <v>0</v>
      </c>
      <c r="EU376" s="92">
        <v>0</v>
      </c>
      <c r="EV376" s="92">
        <v>0</v>
      </c>
      <c r="EW376" s="92">
        <v>0</v>
      </c>
      <c r="EX376" s="92">
        <v>0</v>
      </c>
      <c r="EY376" s="92">
        <v>0</v>
      </c>
      <c r="EZ376" s="92">
        <v>0</v>
      </c>
      <c r="FA376" s="92">
        <v>0</v>
      </c>
      <c r="FB376" s="92">
        <v>0</v>
      </c>
      <c r="FC376" s="92">
        <v>0</v>
      </c>
      <c r="FD376" s="92">
        <v>0</v>
      </c>
      <c r="FE376" s="92">
        <v>0</v>
      </c>
      <c r="FF376" s="92">
        <v>0</v>
      </c>
      <c r="FG376" s="92">
        <v>0</v>
      </c>
      <c r="FH376" s="92">
        <v>0</v>
      </c>
      <c r="FI376" s="92">
        <v>0</v>
      </c>
      <c r="FJ376" s="92">
        <v>0</v>
      </c>
      <c r="FK376" s="92">
        <v>0</v>
      </c>
      <c r="FL376" s="92">
        <v>0</v>
      </c>
      <c r="FM376" s="92">
        <v>0</v>
      </c>
      <c r="FN376" s="92">
        <v>0</v>
      </c>
      <c r="FO376" s="92">
        <v>0</v>
      </c>
      <c r="FP376" s="92">
        <v>0</v>
      </c>
      <c r="FQ376" s="92">
        <v>0</v>
      </c>
      <c r="FR376" s="92">
        <v>0</v>
      </c>
      <c r="FS376" s="92">
        <v>0</v>
      </c>
      <c r="FT376" s="92">
        <v>0</v>
      </c>
      <c r="FU376" s="92">
        <v>0</v>
      </c>
      <c r="FV376" s="92">
        <v>0</v>
      </c>
      <c r="FW376" s="92">
        <v>0</v>
      </c>
      <c r="FX376" s="92">
        <v>0</v>
      </c>
      <c r="FY376" s="92">
        <v>0</v>
      </c>
      <c r="FZ376" s="92">
        <v>0</v>
      </c>
      <c r="GA376" s="92">
        <v>0</v>
      </c>
      <c r="GB376" s="92">
        <v>0</v>
      </c>
      <c r="GC376" s="92">
        <v>0</v>
      </c>
      <c r="GD376" s="92">
        <v>0</v>
      </c>
      <c r="GE376" s="92">
        <v>0</v>
      </c>
      <c r="GF376" s="92">
        <v>0</v>
      </c>
      <c r="GG376" s="92">
        <v>0</v>
      </c>
      <c r="GH376" s="92">
        <v>0</v>
      </c>
      <c r="GI376" s="92">
        <v>0</v>
      </c>
      <c r="GJ376" s="92">
        <v>1</v>
      </c>
      <c r="GK376" s="92">
        <v>0</v>
      </c>
      <c r="GL376" s="92">
        <v>0</v>
      </c>
      <c r="GM376" s="92">
        <v>0</v>
      </c>
      <c r="GN376" s="92">
        <v>0</v>
      </c>
      <c r="GO376" s="92">
        <v>0</v>
      </c>
      <c r="GP376" s="92">
        <v>0</v>
      </c>
      <c r="GQ376" s="92">
        <v>0</v>
      </c>
      <c r="GR376" s="92">
        <v>0</v>
      </c>
      <c r="GS376" s="92">
        <v>0</v>
      </c>
      <c r="GT376" s="92">
        <v>0</v>
      </c>
      <c r="GU376" s="92">
        <v>0</v>
      </c>
      <c r="GV376" s="92">
        <v>0</v>
      </c>
      <c r="GW376" s="92">
        <v>0</v>
      </c>
      <c r="GX376" s="92">
        <v>0</v>
      </c>
      <c r="GY376" s="92">
        <v>0</v>
      </c>
      <c r="GZ376" s="92">
        <v>0</v>
      </c>
      <c r="HA376" s="92">
        <v>0</v>
      </c>
      <c r="HB376" s="92">
        <v>0</v>
      </c>
      <c r="HC376" s="92">
        <v>0</v>
      </c>
      <c r="HD376" s="92">
        <v>0</v>
      </c>
      <c r="HE376" s="92">
        <v>0</v>
      </c>
      <c r="HF376" s="92">
        <v>0</v>
      </c>
      <c r="HG376" s="92">
        <v>0</v>
      </c>
      <c r="HH376" s="92">
        <v>0</v>
      </c>
      <c r="HI376" s="92">
        <v>0</v>
      </c>
      <c r="HJ376" s="92">
        <v>0</v>
      </c>
      <c r="HK376" s="92">
        <v>0</v>
      </c>
      <c r="HL376" s="92">
        <v>0</v>
      </c>
      <c r="HM376" s="92">
        <v>0</v>
      </c>
      <c r="HN376" s="92">
        <v>0</v>
      </c>
      <c r="HO376" s="92">
        <v>0</v>
      </c>
      <c r="HP376" s="92">
        <v>0</v>
      </c>
      <c r="HQ376" s="92">
        <v>0</v>
      </c>
      <c r="HR376" s="92">
        <v>0</v>
      </c>
      <c r="HS376" s="92">
        <v>0</v>
      </c>
      <c r="HT376" s="92">
        <v>0</v>
      </c>
      <c r="HU376" s="92">
        <v>0</v>
      </c>
      <c r="HV376" s="92">
        <v>0</v>
      </c>
      <c r="HW376" s="92">
        <v>0</v>
      </c>
      <c r="HX376" s="92">
        <v>0</v>
      </c>
      <c r="HY376" s="92">
        <v>0</v>
      </c>
      <c r="HZ376" s="92">
        <v>0</v>
      </c>
      <c r="IA376" s="92">
        <v>0</v>
      </c>
      <c r="IB376" s="92">
        <v>0</v>
      </c>
      <c r="IC376" s="92">
        <v>0</v>
      </c>
      <c r="ID376" s="92">
        <v>0</v>
      </c>
      <c r="IE376" s="92">
        <v>0</v>
      </c>
      <c r="IF376" s="92">
        <v>0</v>
      </c>
      <c r="IG376" s="92">
        <v>0</v>
      </c>
      <c r="IH376" s="92">
        <v>0</v>
      </c>
      <c r="II376" s="92">
        <v>0</v>
      </c>
      <c r="IJ376" s="92">
        <v>0</v>
      </c>
      <c r="IK376" s="92">
        <v>0</v>
      </c>
      <c r="IL376" s="92">
        <v>0</v>
      </c>
      <c r="IM376" s="92">
        <v>0</v>
      </c>
      <c r="IN376" s="92">
        <v>0</v>
      </c>
      <c r="IO376" s="92">
        <v>0</v>
      </c>
      <c r="IP376" s="92">
        <v>0</v>
      </c>
      <c r="IQ376" s="92">
        <v>0</v>
      </c>
      <c r="IR376" s="92">
        <v>0</v>
      </c>
      <c r="IS376" s="92">
        <v>0</v>
      </c>
      <c r="IT376" s="92">
        <v>5566.8627699999997</v>
      </c>
      <c r="IU376" s="92">
        <v>100288.591</v>
      </c>
      <c r="IV376" s="92">
        <v>1688.4277199999999</v>
      </c>
      <c r="IW376" s="92">
        <v>46.156952500000003</v>
      </c>
      <c r="IX376" s="92">
        <v>5</v>
      </c>
      <c r="IY376" s="92">
        <v>0</v>
      </c>
      <c r="IZ376" s="92">
        <v>1</v>
      </c>
      <c r="JA376" s="92">
        <v>0</v>
      </c>
      <c r="JB376" s="92">
        <v>-67887.168000000005</v>
      </c>
      <c r="JC376" s="92">
        <v>-3768.3104600000001</v>
      </c>
      <c r="JD376" s="92">
        <v>-377.91854799999999</v>
      </c>
      <c r="JE376" s="92">
        <v>-37.753881300000003</v>
      </c>
      <c r="JF376" s="92">
        <v>-2.0956588699999998</v>
      </c>
      <c r="JG376" s="92">
        <v>5.4951150800000001E-2</v>
      </c>
      <c r="JH376" s="92">
        <v>0.98996036700000001</v>
      </c>
      <c r="JI376" s="92">
        <v>18.015280000000001</v>
      </c>
      <c r="JJ376" s="92">
        <v>1674.6978799999999</v>
      </c>
      <c r="JK376" s="92">
        <v>0</v>
      </c>
      <c r="JL376" s="92">
        <v>0</v>
      </c>
      <c r="JM376" s="92">
        <v>0</v>
      </c>
      <c r="JN376" s="92">
        <v>0</v>
      </c>
      <c r="JO376" s="92">
        <v>0</v>
      </c>
      <c r="JP376" s="92">
        <v>0</v>
      </c>
      <c r="JQ376" s="92">
        <v>0</v>
      </c>
      <c r="JR376" s="92">
        <v>0</v>
      </c>
      <c r="JS376" s="92">
        <v>0</v>
      </c>
      <c r="JT376" s="92">
        <v>0</v>
      </c>
      <c r="JU376" s="92">
        <v>0</v>
      </c>
      <c r="JV376" s="92">
        <v>0</v>
      </c>
      <c r="JW376" s="92">
        <v>0</v>
      </c>
      <c r="JX376" s="92">
        <v>0</v>
      </c>
      <c r="JY376" s="92">
        <v>0</v>
      </c>
      <c r="JZ376" s="92">
        <v>0</v>
      </c>
      <c r="KA376" s="92">
        <v>0</v>
      </c>
      <c r="KB376" s="92">
        <v>0</v>
      </c>
      <c r="KC376" s="92">
        <v>0</v>
      </c>
      <c r="KD376" s="92">
        <v>0</v>
      </c>
      <c r="KE376" s="92">
        <v>0</v>
      </c>
      <c r="KF376" s="92">
        <v>0</v>
      </c>
      <c r="KG376" s="92">
        <v>0</v>
      </c>
      <c r="KH376" s="92">
        <v>0</v>
      </c>
      <c r="KI376" s="92">
        <v>0</v>
      </c>
      <c r="KJ376" s="92">
        <v>0</v>
      </c>
      <c r="KK376" s="92">
        <v>0</v>
      </c>
      <c r="KL376" s="92">
        <v>0</v>
      </c>
      <c r="KM376" s="92">
        <v>0</v>
      </c>
      <c r="KN376" s="92">
        <v>0</v>
      </c>
      <c r="KO376" s="92">
        <v>0</v>
      </c>
      <c r="KP376" s="92">
        <v>0</v>
      </c>
      <c r="KQ376" s="92">
        <v>0</v>
      </c>
      <c r="KR376" s="92">
        <v>0</v>
      </c>
      <c r="KS376" s="92">
        <v>0</v>
      </c>
      <c r="KT376" s="92">
        <v>0</v>
      </c>
      <c r="KU376" s="92">
        <v>0</v>
      </c>
      <c r="KV376" s="92">
        <v>0</v>
      </c>
      <c r="KW376" s="92">
        <v>0</v>
      </c>
      <c r="KX376" s="92">
        <v>0</v>
      </c>
      <c r="KY376" s="92">
        <v>0</v>
      </c>
      <c r="KZ376" s="92">
        <v>0</v>
      </c>
      <c r="LA376" s="92">
        <v>0</v>
      </c>
      <c r="LB376" s="92">
        <v>0</v>
      </c>
      <c r="LC376" s="92">
        <v>0</v>
      </c>
      <c r="LD376" s="92">
        <v>0</v>
      </c>
      <c r="LE376" s="92">
        <v>0</v>
      </c>
      <c r="LF376" s="92">
        <v>0</v>
      </c>
      <c r="LG376" s="92">
        <v>0</v>
      </c>
      <c r="LH376" s="92">
        <v>0</v>
      </c>
      <c r="LI376" s="92">
        <v>0</v>
      </c>
      <c r="LJ376" s="92">
        <v>0</v>
      </c>
      <c r="LK376" s="92">
        <v>0</v>
      </c>
      <c r="LL376" s="92">
        <v>0</v>
      </c>
      <c r="LM376" s="92">
        <v>0</v>
      </c>
      <c r="LN376" s="92">
        <v>0</v>
      </c>
      <c r="LO376" s="92">
        <v>0</v>
      </c>
      <c r="LP376" s="92">
        <v>0</v>
      </c>
      <c r="LQ376" s="92">
        <v>0</v>
      </c>
      <c r="LR376" s="92">
        <v>0</v>
      </c>
      <c r="LS376" s="92">
        <v>0</v>
      </c>
      <c r="LT376" s="92">
        <v>0</v>
      </c>
      <c r="LU376" s="92">
        <v>0</v>
      </c>
      <c r="LV376" s="92">
        <v>0</v>
      </c>
      <c r="LW376" s="92">
        <v>0</v>
      </c>
      <c r="LX376" s="92">
        <v>0</v>
      </c>
      <c r="LY376" s="92">
        <v>0</v>
      </c>
      <c r="LZ376" s="92">
        <v>0</v>
      </c>
      <c r="MA376" s="92">
        <v>0</v>
      </c>
      <c r="MB376" s="92">
        <v>0</v>
      </c>
      <c r="MC376" s="92">
        <v>0</v>
      </c>
      <c r="MD376" s="92">
        <v>0</v>
      </c>
      <c r="ME376" s="92">
        <v>0</v>
      </c>
      <c r="MF376" s="92">
        <v>0</v>
      </c>
      <c r="MG376" s="92">
        <v>0</v>
      </c>
      <c r="MH376" s="92">
        <v>0</v>
      </c>
      <c r="MI376" s="92">
        <v>0</v>
      </c>
      <c r="MJ376" s="92">
        <v>0</v>
      </c>
      <c r="MK376" s="92">
        <v>0</v>
      </c>
      <c r="ML376" s="92">
        <v>0</v>
      </c>
      <c r="MM376" s="92">
        <v>0</v>
      </c>
      <c r="MN376" s="92">
        <v>0</v>
      </c>
      <c r="MO376" s="92">
        <v>0</v>
      </c>
      <c r="MP376" s="92">
        <v>0</v>
      </c>
      <c r="MQ376" s="92">
        <v>0</v>
      </c>
      <c r="MR376" s="92">
        <v>0</v>
      </c>
      <c r="MS376" s="92">
        <v>0</v>
      </c>
      <c r="MT376" s="92">
        <v>0</v>
      </c>
      <c r="MU376" s="92">
        <v>0</v>
      </c>
      <c r="MV376" s="92">
        <v>0</v>
      </c>
      <c r="MW376" s="92">
        <v>0</v>
      </c>
      <c r="MX376" s="92">
        <v>0</v>
      </c>
      <c r="MY376" s="92">
        <v>0</v>
      </c>
      <c r="MZ376" s="92">
        <v>0</v>
      </c>
      <c r="NA376" s="92">
        <v>0</v>
      </c>
      <c r="NB376" s="92">
        <v>0</v>
      </c>
      <c r="NC376" s="92">
        <v>0</v>
      </c>
      <c r="ND376" s="92">
        <v>0</v>
      </c>
      <c r="NE376" s="92">
        <v>0</v>
      </c>
      <c r="NF376" s="92">
        <v>0</v>
      </c>
      <c r="NG376" s="92">
        <v>0</v>
      </c>
      <c r="NH376" s="92">
        <v>0</v>
      </c>
      <c r="NI376" s="92">
        <v>0</v>
      </c>
      <c r="NJ376" s="92">
        <v>0</v>
      </c>
      <c r="NK376" s="92">
        <v>0</v>
      </c>
      <c r="NL376" s="92">
        <v>0</v>
      </c>
      <c r="NM376" s="92">
        <v>0</v>
      </c>
      <c r="NN376" s="92">
        <v>0</v>
      </c>
      <c r="NO376" s="92">
        <v>0</v>
      </c>
      <c r="NP376" s="92">
        <v>0</v>
      </c>
      <c r="NQ376" s="92">
        <v>0</v>
      </c>
      <c r="NR376" s="92">
        <v>0</v>
      </c>
      <c r="NS376" s="92">
        <v>0</v>
      </c>
      <c r="NT376" s="92">
        <v>0</v>
      </c>
      <c r="NU376" s="92">
        <v>0</v>
      </c>
      <c r="NV376" s="92">
        <v>0</v>
      </c>
      <c r="NW376" s="92">
        <v>0</v>
      </c>
      <c r="NX376" s="92">
        <v>0</v>
      </c>
      <c r="NY376" s="92">
        <v>0</v>
      </c>
      <c r="NZ376" s="92">
        <v>0</v>
      </c>
      <c r="OA376" s="92">
        <v>0</v>
      </c>
      <c r="OB376" s="92">
        <v>0</v>
      </c>
      <c r="OC376" s="92">
        <v>0</v>
      </c>
      <c r="OD376" s="92">
        <v>0</v>
      </c>
      <c r="OE376" s="92">
        <v>0</v>
      </c>
      <c r="OF376" s="92">
        <v>0</v>
      </c>
      <c r="OG376" s="92">
        <v>0</v>
      </c>
      <c r="OH376" s="92">
        <v>0</v>
      </c>
      <c r="OI376" s="92">
        <v>0</v>
      </c>
      <c r="OJ376" s="92">
        <v>0</v>
      </c>
      <c r="OK376" s="92">
        <v>0</v>
      </c>
      <c r="OL376" s="92">
        <v>0</v>
      </c>
      <c r="OM376" s="92">
        <v>0</v>
      </c>
      <c r="ON376" s="92">
        <v>0</v>
      </c>
      <c r="OO376" s="92">
        <v>0</v>
      </c>
      <c r="OP376" s="92">
        <v>0</v>
      </c>
      <c r="OQ376" s="92">
        <v>0</v>
      </c>
      <c r="OR376" s="92">
        <v>0</v>
      </c>
      <c r="OS376" s="92">
        <v>0</v>
      </c>
      <c r="OT376" s="92">
        <v>0</v>
      </c>
      <c r="OU376" s="92">
        <v>0</v>
      </c>
      <c r="OV376" s="92">
        <v>0</v>
      </c>
      <c r="OW376" s="92">
        <v>0</v>
      </c>
      <c r="OX376" s="92">
        <v>0</v>
      </c>
      <c r="OY376" s="92">
        <v>0</v>
      </c>
      <c r="OZ376" s="92">
        <v>0</v>
      </c>
      <c r="PA376" s="92">
        <v>0</v>
      </c>
      <c r="PB376" s="92">
        <v>0</v>
      </c>
      <c r="PC376" s="92">
        <v>0</v>
      </c>
      <c r="PD376" s="92">
        <v>0</v>
      </c>
      <c r="PE376" s="92">
        <v>0</v>
      </c>
      <c r="PF376" s="92">
        <v>0</v>
      </c>
      <c r="PG376" s="92">
        <v>0</v>
      </c>
      <c r="PH376" s="92">
        <v>0</v>
      </c>
      <c r="PI376" s="92">
        <v>0</v>
      </c>
      <c r="PJ376" s="92">
        <v>0</v>
      </c>
      <c r="PK376" s="92">
        <v>0</v>
      </c>
      <c r="PL376" s="92">
        <v>0</v>
      </c>
      <c r="PM376" s="92">
        <v>0</v>
      </c>
      <c r="PN376" s="92">
        <v>0</v>
      </c>
      <c r="PO376" s="92">
        <v>0</v>
      </c>
      <c r="PP376" s="92">
        <v>0</v>
      </c>
      <c r="PQ376" s="92">
        <v>0</v>
      </c>
      <c r="PR376" s="92">
        <v>0</v>
      </c>
      <c r="PS376" s="92">
        <v>0</v>
      </c>
      <c r="PT376" s="92">
        <v>0</v>
      </c>
      <c r="PU376" s="92">
        <v>0</v>
      </c>
      <c r="PV376" s="92">
        <v>0</v>
      </c>
      <c r="PW376" s="92">
        <v>0</v>
      </c>
      <c r="PX376" s="92">
        <v>0</v>
      </c>
      <c r="PY376" s="92">
        <v>0</v>
      </c>
      <c r="PZ376" s="92">
        <v>0</v>
      </c>
      <c r="QA376" s="92">
        <v>0</v>
      </c>
      <c r="QB376" s="92">
        <v>0</v>
      </c>
      <c r="QC376" s="92">
        <v>0</v>
      </c>
      <c r="QD376" s="92">
        <v>0</v>
      </c>
      <c r="QE376" s="92">
        <v>0</v>
      </c>
      <c r="QF376" s="92">
        <v>0</v>
      </c>
      <c r="QG376" s="92">
        <v>0</v>
      </c>
      <c r="QH376" s="92">
        <v>0</v>
      </c>
      <c r="QI376" s="92">
        <v>0</v>
      </c>
      <c r="QJ376" s="92">
        <v>0</v>
      </c>
      <c r="QK376" s="92">
        <v>0</v>
      </c>
      <c r="QL376" s="92">
        <v>0</v>
      </c>
      <c r="QM376" s="92">
        <v>0</v>
      </c>
      <c r="QN376" s="92">
        <v>0</v>
      </c>
      <c r="QO376" s="92">
        <v>0</v>
      </c>
      <c r="QP376" s="92">
        <v>0</v>
      </c>
      <c r="QQ376" s="92">
        <v>0</v>
      </c>
      <c r="QR376" s="92">
        <v>0</v>
      </c>
      <c r="QS376" s="92">
        <v>0</v>
      </c>
      <c r="QT376" s="92">
        <v>0</v>
      </c>
      <c r="QU376" s="92">
        <v>0</v>
      </c>
      <c r="QV376" s="92">
        <v>0</v>
      </c>
      <c r="QW376" s="92">
        <v>0</v>
      </c>
      <c r="QX376" s="92">
        <v>0</v>
      </c>
      <c r="QY376" s="92">
        <v>0</v>
      </c>
      <c r="QZ376" s="92">
        <v>0</v>
      </c>
      <c r="RA376" s="92">
        <v>0</v>
      </c>
      <c r="RB376" s="92">
        <v>0</v>
      </c>
      <c r="RC376" s="92">
        <v>0</v>
      </c>
      <c r="RD376" s="92">
        <v>0</v>
      </c>
      <c r="RE376" s="92">
        <v>0</v>
      </c>
      <c r="RF376" s="92">
        <v>0</v>
      </c>
      <c r="RG376" s="92">
        <v>0</v>
      </c>
      <c r="RH376" s="92">
        <v>0</v>
      </c>
      <c r="RI376" s="92">
        <v>0</v>
      </c>
      <c r="RJ376" s="92">
        <v>0</v>
      </c>
      <c r="RK376" s="92">
        <v>0</v>
      </c>
      <c r="RL376" s="92">
        <v>0</v>
      </c>
      <c r="RM376" s="92">
        <v>0</v>
      </c>
      <c r="RN376" s="92">
        <v>0</v>
      </c>
      <c r="RO376" s="92">
        <v>0</v>
      </c>
      <c r="RP376" s="92">
        <v>0</v>
      </c>
      <c r="RQ376" s="92">
        <v>0</v>
      </c>
      <c r="RR376" s="92">
        <v>0</v>
      </c>
      <c r="RS376" s="92">
        <v>0</v>
      </c>
      <c r="RT376" s="92">
        <v>0</v>
      </c>
      <c r="RU376" s="92">
        <v>0</v>
      </c>
      <c r="RV376" s="92">
        <v>0</v>
      </c>
      <c r="RW376" s="92">
        <v>0</v>
      </c>
      <c r="RX376" s="92">
        <v>0</v>
      </c>
      <c r="RY376" s="92">
        <v>0</v>
      </c>
      <c r="RZ376" s="92">
        <v>0</v>
      </c>
      <c r="SA376" s="92">
        <v>0</v>
      </c>
      <c r="SB376" s="92">
        <v>0</v>
      </c>
      <c r="SC376" s="92">
        <v>0</v>
      </c>
      <c r="SD376" s="92">
        <v>0</v>
      </c>
      <c r="SE376" s="92">
        <v>0</v>
      </c>
      <c r="SF376" s="92">
        <v>0</v>
      </c>
      <c r="SG376" s="92">
        <v>0</v>
      </c>
      <c r="SH376" s="92">
        <v>0</v>
      </c>
      <c r="SI376" s="92">
        <v>0</v>
      </c>
      <c r="SJ376" s="92">
        <v>0</v>
      </c>
      <c r="SK376" s="92">
        <v>0</v>
      </c>
      <c r="SL376" s="92">
        <v>0</v>
      </c>
      <c r="SM376" s="92">
        <v>0</v>
      </c>
      <c r="SN376" s="92">
        <v>0</v>
      </c>
      <c r="SO376" s="92">
        <v>0</v>
      </c>
      <c r="SP376" s="92">
        <v>0</v>
      </c>
      <c r="SQ376" s="92">
        <v>0</v>
      </c>
      <c r="SR376" s="92">
        <v>0</v>
      </c>
      <c r="SS376" s="92">
        <v>0</v>
      </c>
      <c r="ST376" s="92">
        <v>0</v>
      </c>
      <c r="SU376" s="92">
        <v>0</v>
      </c>
      <c r="SV376" s="92">
        <v>0</v>
      </c>
      <c r="SW376" s="92">
        <v>0</v>
      </c>
      <c r="SX376" s="92">
        <v>0</v>
      </c>
      <c r="SY376" s="92">
        <v>0</v>
      </c>
      <c r="SZ376" s="92">
        <v>0</v>
      </c>
      <c r="TA376" s="92">
        <v>0</v>
      </c>
      <c r="TB376" s="92">
        <v>0</v>
      </c>
      <c r="TC376" s="92">
        <v>5</v>
      </c>
      <c r="TD376" s="92">
        <v>0</v>
      </c>
      <c r="TE376" s="92">
        <v>0</v>
      </c>
      <c r="TF376" s="92">
        <v>0</v>
      </c>
      <c r="TG376" s="92">
        <v>0</v>
      </c>
      <c r="TH376" s="92">
        <v>0</v>
      </c>
      <c r="TI376" s="92">
        <v>0</v>
      </c>
      <c r="TJ376" s="92">
        <v>0</v>
      </c>
      <c r="TK376" s="92">
        <v>0</v>
      </c>
      <c r="TL376" s="92">
        <v>0</v>
      </c>
      <c r="TM376" s="92">
        <v>0</v>
      </c>
      <c r="TN376" s="92">
        <v>0</v>
      </c>
      <c r="TO376" s="92">
        <v>0</v>
      </c>
      <c r="TP376" s="92">
        <v>0</v>
      </c>
      <c r="TQ376" s="92">
        <v>-441977954.505</v>
      </c>
      <c r="TR376" s="92">
        <v>0</v>
      </c>
      <c r="TS376" s="92">
        <v>0</v>
      </c>
      <c r="TT376" s="92">
        <v>0</v>
      </c>
      <c r="TU376" s="92">
        <v>0</v>
      </c>
      <c r="TV376" s="92">
        <v>0</v>
      </c>
      <c r="TW376" s="92">
        <v>0</v>
      </c>
      <c r="TX376" s="92">
        <v>0</v>
      </c>
      <c r="TY376" s="92">
        <v>0</v>
      </c>
      <c r="TZ376" s="92">
        <v>0</v>
      </c>
      <c r="UA376" s="92">
        <v>0</v>
      </c>
      <c r="UB376" s="92">
        <v>0</v>
      </c>
      <c r="UC376" s="92">
        <v>0</v>
      </c>
      <c r="UD376" s="92">
        <v>0</v>
      </c>
      <c r="UE376" s="92">
        <v>0</v>
      </c>
      <c r="UF376" s="92">
        <v>0</v>
      </c>
      <c r="UG376" s="92">
        <v>0</v>
      </c>
      <c r="UH376" s="92">
        <v>0</v>
      </c>
      <c r="UI376" s="92">
        <v>0</v>
      </c>
      <c r="UJ376" s="92">
        <v>0</v>
      </c>
      <c r="UK376" s="92">
        <v>0</v>
      </c>
      <c r="UL376" s="92">
        <v>0</v>
      </c>
      <c r="UM376" s="92">
        <v>0</v>
      </c>
      <c r="UN376" s="92">
        <v>0</v>
      </c>
      <c r="UO376" s="92">
        <v>0</v>
      </c>
      <c r="UP376" s="92">
        <v>0</v>
      </c>
      <c r="UQ376" s="92">
        <v>0</v>
      </c>
      <c r="UR376" s="92">
        <v>0</v>
      </c>
      <c r="US376" s="92">
        <v>0</v>
      </c>
      <c r="UT376" s="92">
        <v>0</v>
      </c>
      <c r="UU376" s="92">
        <v>0</v>
      </c>
      <c r="UV376" s="92">
        <v>0</v>
      </c>
      <c r="UW376" s="92">
        <v>0</v>
      </c>
      <c r="UX376" s="92">
        <v>0</v>
      </c>
      <c r="UY376" s="92">
        <v>0</v>
      </c>
      <c r="UZ376" s="92">
        <v>0</v>
      </c>
      <c r="VA376" s="92">
        <v>0</v>
      </c>
      <c r="VB376" s="92">
        <v>0</v>
      </c>
      <c r="VC376" s="92">
        <v>0</v>
      </c>
      <c r="VD376" s="92">
        <v>0</v>
      </c>
      <c r="VE376" s="92">
        <v>0</v>
      </c>
      <c r="VF376" s="92">
        <v>0</v>
      </c>
      <c r="VG376" s="92">
        <v>0</v>
      </c>
      <c r="VH376" s="92">
        <v>0</v>
      </c>
      <c r="VI376" s="92">
        <v>0</v>
      </c>
      <c r="VJ376" s="92">
        <v>0</v>
      </c>
      <c r="VK376" s="92">
        <v>0</v>
      </c>
      <c r="VL376" s="92">
        <v>0</v>
      </c>
      <c r="VM376" s="92">
        <v>0</v>
      </c>
      <c r="VN376" s="92">
        <v>0</v>
      </c>
      <c r="VO376" s="92">
        <v>0</v>
      </c>
      <c r="VP376" s="92">
        <v>0</v>
      </c>
      <c r="VQ376" s="92">
        <v>0</v>
      </c>
      <c r="VR376" s="92">
        <v>0</v>
      </c>
      <c r="VS376" s="92">
        <v>0</v>
      </c>
      <c r="VT376" s="92">
        <v>0</v>
      </c>
      <c r="VU376" s="92">
        <v>0</v>
      </c>
      <c r="VV376" s="92">
        <v>0</v>
      </c>
      <c r="VW376" s="92">
        <v>0</v>
      </c>
      <c r="VX376" s="92">
        <v>0</v>
      </c>
      <c r="VY376" s="92">
        <v>0</v>
      </c>
      <c r="VZ376" s="92">
        <v>0</v>
      </c>
      <c r="WA376" s="92">
        <v>0</v>
      </c>
      <c r="WB376" s="92">
        <v>0</v>
      </c>
      <c r="WC376" s="92">
        <v>0</v>
      </c>
    </row>
    <row r="377" spans="2:601" ht="13.5" customHeight="1">
      <c r="B377" s="851" t="s">
        <v>2443</v>
      </c>
      <c r="C377" s="92">
        <v>0</v>
      </c>
      <c r="D377" s="92">
        <v>4687.7190399999999</v>
      </c>
      <c r="E377" s="92">
        <v>-17.411121300000001</v>
      </c>
      <c r="F377" s="92">
        <v>260.20794799999999</v>
      </c>
      <c r="G377" s="92">
        <v>0</v>
      </c>
      <c r="H377" s="92">
        <v>0</v>
      </c>
      <c r="I377" s="92">
        <v>0</v>
      </c>
      <c r="J377" s="92">
        <v>0</v>
      </c>
      <c r="K377" s="92">
        <v>0</v>
      </c>
      <c r="L377" s="92">
        <v>0</v>
      </c>
      <c r="M377" s="92">
        <v>0</v>
      </c>
      <c r="N377" s="92">
        <v>0</v>
      </c>
      <c r="O377" s="92">
        <v>0</v>
      </c>
      <c r="P377" s="92">
        <v>0</v>
      </c>
      <c r="Q377" s="92">
        <v>0</v>
      </c>
      <c r="R377" s="92">
        <v>0</v>
      </c>
      <c r="S377" s="92">
        <v>0</v>
      </c>
      <c r="T377" s="92">
        <v>0</v>
      </c>
      <c r="U377" s="92">
        <v>0</v>
      </c>
      <c r="V377" s="92">
        <v>0</v>
      </c>
      <c r="W377" s="92">
        <v>0</v>
      </c>
      <c r="X377" s="92">
        <v>0</v>
      </c>
      <c r="Y377" s="92">
        <v>0</v>
      </c>
      <c r="Z377" s="92">
        <v>0</v>
      </c>
      <c r="AA377" s="92">
        <v>0</v>
      </c>
      <c r="AB377" s="92">
        <v>0</v>
      </c>
      <c r="AC377" s="92">
        <v>0</v>
      </c>
      <c r="AD377" s="92">
        <v>0</v>
      </c>
      <c r="AE377" s="92">
        <v>0</v>
      </c>
      <c r="AF377" s="92">
        <v>0</v>
      </c>
      <c r="AG377" s="92">
        <v>0</v>
      </c>
      <c r="AH377" s="92">
        <v>0</v>
      </c>
      <c r="AI377" s="92">
        <v>0</v>
      </c>
      <c r="AJ377" s="92">
        <v>0</v>
      </c>
      <c r="AK377" s="92">
        <v>0</v>
      </c>
      <c r="AL377" s="92">
        <v>0</v>
      </c>
      <c r="AM377" s="92">
        <v>0</v>
      </c>
      <c r="AN377" s="92">
        <v>0</v>
      </c>
      <c r="AO377" s="92">
        <v>0</v>
      </c>
      <c r="AP377" s="92">
        <v>0</v>
      </c>
      <c r="AQ377" s="92">
        <v>0</v>
      </c>
      <c r="AR377" s="92">
        <v>0</v>
      </c>
      <c r="AS377" s="92">
        <v>0</v>
      </c>
      <c r="AT377" s="92">
        <v>0</v>
      </c>
      <c r="AU377" s="92">
        <v>0</v>
      </c>
      <c r="AV377" s="92">
        <v>0</v>
      </c>
      <c r="AW377" s="92">
        <v>0</v>
      </c>
      <c r="AX377" s="92">
        <v>0</v>
      </c>
      <c r="AY377" s="92">
        <v>0</v>
      </c>
      <c r="AZ377" s="92">
        <v>0</v>
      </c>
      <c r="BA377" s="92">
        <v>0</v>
      </c>
      <c r="BB377" s="92">
        <v>0</v>
      </c>
      <c r="BC377" s="92">
        <v>0</v>
      </c>
      <c r="BD377" s="92">
        <v>0</v>
      </c>
      <c r="BE377" s="92">
        <v>0</v>
      </c>
      <c r="BF377" s="92">
        <v>0</v>
      </c>
      <c r="BG377" s="92">
        <v>0</v>
      </c>
      <c r="BH377" s="92">
        <v>0</v>
      </c>
      <c r="BI377" s="92">
        <v>0</v>
      </c>
      <c r="BJ377" s="92">
        <v>0</v>
      </c>
      <c r="BK377" s="92">
        <v>0</v>
      </c>
      <c r="BL377" s="92">
        <v>0</v>
      </c>
      <c r="BM377" s="92">
        <v>0</v>
      </c>
      <c r="BN377" s="92">
        <v>0</v>
      </c>
      <c r="BO377" s="92">
        <v>0</v>
      </c>
      <c r="BP377" s="92">
        <v>1</v>
      </c>
      <c r="BQ377" s="92">
        <v>0</v>
      </c>
      <c r="BR377" s="92">
        <v>0</v>
      </c>
      <c r="BS377" s="92">
        <v>0</v>
      </c>
      <c r="BT377" s="92">
        <v>0</v>
      </c>
      <c r="BU377" s="92">
        <v>0</v>
      </c>
      <c r="BV377" s="92">
        <v>0</v>
      </c>
      <c r="BW377" s="92">
        <v>0</v>
      </c>
      <c r="BX377" s="92">
        <v>0</v>
      </c>
      <c r="BY377" s="92">
        <v>0</v>
      </c>
      <c r="BZ377" s="92">
        <v>0</v>
      </c>
      <c r="CA377" s="92">
        <v>0</v>
      </c>
      <c r="CB377" s="92">
        <v>0</v>
      </c>
      <c r="CC377" s="92">
        <v>0</v>
      </c>
      <c r="CD377" s="92">
        <v>0</v>
      </c>
      <c r="CE377" s="92">
        <v>0</v>
      </c>
      <c r="CF377" s="92">
        <v>0</v>
      </c>
      <c r="CG377" s="92">
        <v>0</v>
      </c>
      <c r="CH377" s="92">
        <v>0</v>
      </c>
      <c r="CI377" s="92">
        <v>0</v>
      </c>
      <c r="CJ377" s="92">
        <v>0</v>
      </c>
      <c r="CK377" s="92">
        <v>0</v>
      </c>
      <c r="CL377" s="92">
        <v>0</v>
      </c>
      <c r="CM377" s="92">
        <v>0</v>
      </c>
      <c r="CN377" s="92">
        <v>0</v>
      </c>
      <c r="CO377" s="92">
        <v>0</v>
      </c>
      <c r="CP377" s="92">
        <v>0</v>
      </c>
      <c r="CQ377" s="92">
        <v>0</v>
      </c>
      <c r="CR377" s="92">
        <v>0</v>
      </c>
      <c r="CS377" s="92">
        <v>0</v>
      </c>
      <c r="CT377" s="92">
        <v>0</v>
      </c>
      <c r="CU377" s="92">
        <v>0</v>
      </c>
      <c r="CV377" s="92">
        <v>0</v>
      </c>
      <c r="CW377" s="92">
        <v>0</v>
      </c>
      <c r="CX377" s="92">
        <v>0</v>
      </c>
      <c r="CY377" s="92">
        <v>0</v>
      </c>
      <c r="CZ377" s="92">
        <v>0</v>
      </c>
      <c r="DA377" s="92">
        <v>0</v>
      </c>
      <c r="DB377" s="92">
        <v>0</v>
      </c>
      <c r="DC377" s="92">
        <v>0</v>
      </c>
      <c r="DD377" s="92">
        <v>0</v>
      </c>
      <c r="DE377" s="92">
        <v>0</v>
      </c>
      <c r="DF377" s="92">
        <v>0</v>
      </c>
      <c r="DG377" s="92">
        <v>0</v>
      </c>
      <c r="DH377" s="92">
        <v>0</v>
      </c>
      <c r="DI377" s="92">
        <v>0</v>
      </c>
      <c r="DJ377" s="92">
        <v>0</v>
      </c>
      <c r="DK377" s="92">
        <v>0</v>
      </c>
      <c r="DL377" s="92">
        <v>0</v>
      </c>
      <c r="DM377" s="92">
        <v>0</v>
      </c>
      <c r="DN377" s="92">
        <v>0</v>
      </c>
      <c r="DO377" s="92">
        <v>0</v>
      </c>
      <c r="DP377" s="92">
        <v>0</v>
      </c>
      <c r="DQ377" s="92">
        <v>0</v>
      </c>
      <c r="DR377" s="92">
        <v>0</v>
      </c>
      <c r="DS377" s="92">
        <v>0</v>
      </c>
      <c r="DT377" s="92">
        <v>0</v>
      </c>
      <c r="DU377" s="92">
        <v>0</v>
      </c>
      <c r="DV377" s="92">
        <v>0</v>
      </c>
      <c r="DW377" s="92">
        <v>0</v>
      </c>
      <c r="DX377" s="92">
        <v>0</v>
      </c>
      <c r="DY377" s="92">
        <v>0</v>
      </c>
      <c r="DZ377" s="92">
        <v>4687.7190399999999</v>
      </c>
      <c r="EA377" s="92">
        <v>0</v>
      </c>
      <c r="EB377" s="92">
        <v>0</v>
      </c>
      <c r="EC377" s="92">
        <v>0</v>
      </c>
      <c r="ED377" s="92">
        <v>0</v>
      </c>
      <c r="EE377" s="92">
        <v>0</v>
      </c>
      <c r="EF377" s="92">
        <v>0</v>
      </c>
      <c r="EG377" s="92">
        <v>0</v>
      </c>
      <c r="EH377" s="92">
        <v>0</v>
      </c>
      <c r="EI377" s="92">
        <v>0</v>
      </c>
      <c r="EJ377" s="92">
        <v>0</v>
      </c>
      <c r="EK377" s="92">
        <v>0</v>
      </c>
      <c r="EL377" s="92">
        <v>0</v>
      </c>
      <c r="EM377" s="92">
        <v>0</v>
      </c>
      <c r="EN377" s="92">
        <v>0</v>
      </c>
      <c r="EO377" s="92">
        <v>0</v>
      </c>
      <c r="EP377" s="92">
        <v>0</v>
      </c>
      <c r="EQ377" s="92">
        <v>0</v>
      </c>
      <c r="ER377" s="92">
        <v>0</v>
      </c>
      <c r="ES377" s="92">
        <v>0</v>
      </c>
      <c r="ET377" s="92">
        <v>0</v>
      </c>
      <c r="EU377" s="92">
        <v>0</v>
      </c>
      <c r="EV377" s="92">
        <v>0</v>
      </c>
      <c r="EW377" s="92">
        <v>0</v>
      </c>
      <c r="EX377" s="92">
        <v>0</v>
      </c>
      <c r="EY377" s="92">
        <v>0</v>
      </c>
      <c r="EZ377" s="92">
        <v>0</v>
      </c>
      <c r="FA377" s="92">
        <v>0</v>
      </c>
      <c r="FB377" s="92">
        <v>0</v>
      </c>
      <c r="FC377" s="92">
        <v>0</v>
      </c>
      <c r="FD377" s="92">
        <v>0</v>
      </c>
      <c r="FE377" s="92">
        <v>0</v>
      </c>
      <c r="FF377" s="92">
        <v>0</v>
      </c>
      <c r="FG377" s="92">
        <v>0</v>
      </c>
      <c r="FH377" s="92">
        <v>0</v>
      </c>
      <c r="FI377" s="92">
        <v>0</v>
      </c>
      <c r="FJ377" s="92">
        <v>0</v>
      </c>
      <c r="FK377" s="92">
        <v>0</v>
      </c>
      <c r="FL377" s="92">
        <v>0</v>
      </c>
      <c r="FM377" s="92">
        <v>0</v>
      </c>
      <c r="FN377" s="92">
        <v>0</v>
      </c>
      <c r="FO377" s="92">
        <v>0</v>
      </c>
      <c r="FP377" s="92">
        <v>0</v>
      </c>
      <c r="FQ377" s="92">
        <v>0</v>
      </c>
      <c r="FR377" s="92">
        <v>0</v>
      </c>
      <c r="FS377" s="92">
        <v>0</v>
      </c>
      <c r="FT377" s="92">
        <v>0</v>
      </c>
      <c r="FU377" s="92">
        <v>0</v>
      </c>
      <c r="FV377" s="92">
        <v>0</v>
      </c>
      <c r="FW377" s="92">
        <v>0</v>
      </c>
      <c r="FX377" s="92">
        <v>0</v>
      </c>
      <c r="FY377" s="92">
        <v>0</v>
      </c>
      <c r="FZ377" s="92">
        <v>0</v>
      </c>
      <c r="GA377" s="92">
        <v>0</v>
      </c>
      <c r="GB377" s="92">
        <v>0</v>
      </c>
      <c r="GC377" s="92">
        <v>0</v>
      </c>
      <c r="GD377" s="92">
        <v>0</v>
      </c>
      <c r="GE377" s="92">
        <v>0</v>
      </c>
      <c r="GF377" s="92">
        <v>0</v>
      </c>
      <c r="GG377" s="92">
        <v>0</v>
      </c>
      <c r="GH377" s="92">
        <v>0</v>
      </c>
      <c r="GI377" s="92">
        <v>0</v>
      </c>
      <c r="GJ377" s="92">
        <v>1</v>
      </c>
      <c r="GK377" s="92">
        <v>0</v>
      </c>
      <c r="GL377" s="92">
        <v>0</v>
      </c>
      <c r="GM377" s="92">
        <v>0</v>
      </c>
      <c r="GN377" s="92">
        <v>0</v>
      </c>
      <c r="GO377" s="92">
        <v>0</v>
      </c>
      <c r="GP377" s="92">
        <v>0</v>
      </c>
      <c r="GQ377" s="92">
        <v>0</v>
      </c>
      <c r="GR377" s="92">
        <v>0</v>
      </c>
      <c r="GS377" s="92">
        <v>0</v>
      </c>
      <c r="GT377" s="92">
        <v>0</v>
      </c>
      <c r="GU377" s="92">
        <v>0</v>
      </c>
      <c r="GV377" s="92">
        <v>0</v>
      </c>
      <c r="GW377" s="92">
        <v>0</v>
      </c>
      <c r="GX377" s="92">
        <v>0</v>
      </c>
      <c r="GY377" s="92">
        <v>0</v>
      </c>
      <c r="GZ377" s="92">
        <v>0</v>
      </c>
      <c r="HA377" s="92">
        <v>0</v>
      </c>
      <c r="HB377" s="92">
        <v>0</v>
      </c>
      <c r="HC377" s="92">
        <v>0</v>
      </c>
      <c r="HD377" s="92">
        <v>0</v>
      </c>
      <c r="HE377" s="92">
        <v>0</v>
      </c>
      <c r="HF377" s="92">
        <v>0</v>
      </c>
      <c r="HG377" s="92">
        <v>0</v>
      </c>
      <c r="HH377" s="92">
        <v>0</v>
      </c>
      <c r="HI377" s="92">
        <v>0</v>
      </c>
      <c r="HJ377" s="92">
        <v>0</v>
      </c>
      <c r="HK377" s="92">
        <v>0</v>
      </c>
      <c r="HL377" s="92">
        <v>0</v>
      </c>
      <c r="HM377" s="92">
        <v>0</v>
      </c>
      <c r="HN377" s="92">
        <v>0</v>
      </c>
      <c r="HO377" s="92">
        <v>0</v>
      </c>
      <c r="HP377" s="92">
        <v>0</v>
      </c>
      <c r="HQ377" s="92">
        <v>0</v>
      </c>
      <c r="HR377" s="92">
        <v>0</v>
      </c>
      <c r="HS377" s="92">
        <v>0</v>
      </c>
      <c r="HT377" s="92">
        <v>0</v>
      </c>
      <c r="HU377" s="92">
        <v>0</v>
      </c>
      <c r="HV377" s="92">
        <v>0</v>
      </c>
      <c r="HW377" s="92">
        <v>0</v>
      </c>
      <c r="HX377" s="92">
        <v>0</v>
      </c>
      <c r="HY377" s="92">
        <v>0</v>
      </c>
      <c r="HZ377" s="92">
        <v>0</v>
      </c>
      <c r="IA377" s="92">
        <v>0</v>
      </c>
      <c r="IB377" s="92">
        <v>0</v>
      </c>
      <c r="IC377" s="92">
        <v>0</v>
      </c>
      <c r="ID377" s="92">
        <v>0</v>
      </c>
      <c r="IE377" s="92">
        <v>0</v>
      </c>
      <c r="IF377" s="92">
        <v>0</v>
      </c>
      <c r="IG377" s="92">
        <v>0</v>
      </c>
      <c r="IH377" s="92">
        <v>0</v>
      </c>
      <c r="II377" s="92">
        <v>0</v>
      </c>
      <c r="IJ377" s="92">
        <v>0</v>
      </c>
      <c r="IK377" s="92">
        <v>0</v>
      </c>
      <c r="IL377" s="92">
        <v>0</v>
      </c>
      <c r="IM377" s="92">
        <v>0</v>
      </c>
      <c r="IN377" s="92">
        <v>0</v>
      </c>
      <c r="IO377" s="92">
        <v>0</v>
      </c>
      <c r="IP377" s="92">
        <v>0</v>
      </c>
      <c r="IQ377" s="92">
        <v>0</v>
      </c>
      <c r="IR377" s="92">
        <v>0</v>
      </c>
      <c r="IS377" s="92">
        <v>0</v>
      </c>
      <c r="IT377" s="92">
        <v>260.20794799999999</v>
      </c>
      <c r="IU377" s="92">
        <v>4687.7190399999999</v>
      </c>
      <c r="IV377" s="92">
        <v>81.541177000000005</v>
      </c>
      <c r="IW377" s="92">
        <v>100.27158300000001</v>
      </c>
      <c r="IX377" s="92">
        <v>5.4229876499999996</v>
      </c>
      <c r="IY377" s="92">
        <v>0</v>
      </c>
      <c r="IZ377" s="92">
        <v>1</v>
      </c>
      <c r="JA377" s="92">
        <v>0</v>
      </c>
      <c r="JB377" s="92">
        <v>-66912.334799999997</v>
      </c>
      <c r="JC377" s="92">
        <v>-3714.1989899999999</v>
      </c>
      <c r="JD377" s="92">
        <v>-17.411121300000001</v>
      </c>
      <c r="JE377" s="92">
        <v>-34.934545900000003</v>
      </c>
      <c r="JF377" s="92">
        <v>-1.93916197</v>
      </c>
      <c r="JG377" s="92">
        <v>5.3185387899999999E-2</v>
      </c>
      <c r="JH377" s="92">
        <v>0.95814965600000002</v>
      </c>
      <c r="JI377" s="92">
        <v>18.015280000000001</v>
      </c>
      <c r="JJ377" s="92">
        <v>78.279224400000004</v>
      </c>
      <c r="JK377" s="92">
        <v>0</v>
      </c>
      <c r="JL377" s="92">
        <v>0</v>
      </c>
      <c r="JM377" s="92">
        <v>0</v>
      </c>
      <c r="JN377" s="92">
        <v>0</v>
      </c>
      <c r="JO377" s="92">
        <v>0</v>
      </c>
      <c r="JP377" s="92">
        <v>0</v>
      </c>
      <c r="JQ377" s="92">
        <v>0</v>
      </c>
      <c r="JR377" s="92">
        <v>0</v>
      </c>
      <c r="JS377" s="92">
        <v>0</v>
      </c>
      <c r="JT377" s="92">
        <v>0</v>
      </c>
      <c r="JU377" s="92">
        <v>0</v>
      </c>
      <c r="JV377" s="92">
        <v>0</v>
      </c>
      <c r="JW377" s="92">
        <v>0</v>
      </c>
      <c r="JX377" s="92">
        <v>0</v>
      </c>
      <c r="JY377" s="92">
        <v>0</v>
      </c>
      <c r="JZ377" s="92">
        <v>0</v>
      </c>
      <c r="KA377" s="92">
        <v>0</v>
      </c>
      <c r="KB377" s="92">
        <v>0</v>
      </c>
      <c r="KC377" s="92">
        <v>0</v>
      </c>
      <c r="KD377" s="92">
        <v>0</v>
      </c>
      <c r="KE377" s="92">
        <v>0</v>
      </c>
      <c r="KF377" s="92">
        <v>0</v>
      </c>
      <c r="KG377" s="92">
        <v>0</v>
      </c>
      <c r="KH377" s="92">
        <v>0</v>
      </c>
      <c r="KI377" s="92">
        <v>0</v>
      </c>
      <c r="KJ377" s="92">
        <v>0</v>
      </c>
      <c r="KK377" s="92">
        <v>0</v>
      </c>
      <c r="KL377" s="92">
        <v>0</v>
      </c>
      <c r="KM377" s="92">
        <v>0</v>
      </c>
      <c r="KN377" s="92">
        <v>0</v>
      </c>
      <c r="KO377" s="92">
        <v>0</v>
      </c>
      <c r="KP377" s="92">
        <v>0</v>
      </c>
      <c r="KQ377" s="92">
        <v>0</v>
      </c>
      <c r="KR377" s="92">
        <v>0</v>
      </c>
      <c r="KS377" s="92">
        <v>0</v>
      </c>
      <c r="KT377" s="92">
        <v>0</v>
      </c>
      <c r="KU377" s="92">
        <v>0</v>
      </c>
      <c r="KV377" s="92">
        <v>0</v>
      </c>
      <c r="KW377" s="92">
        <v>0</v>
      </c>
      <c r="KX377" s="92">
        <v>0</v>
      </c>
      <c r="KY377" s="92">
        <v>0</v>
      </c>
      <c r="KZ377" s="92">
        <v>0</v>
      </c>
      <c r="LA377" s="92">
        <v>0</v>
      </c>
      <c r="LB377" s="92">
        <v>0</v>
      </c>
      <c r="LC377" s="92">
        <v>0</v>
      </c>
      <c r="LD377" s="92">
        <v>0</v>
      </c>
      <c r="LE377" s="92">
        <v>0</v>
      </c>
      <c r="LF377" s="92">
        <v>0</v>
      </c>
      <c r="LG377" s="92">
        <v>0</v>
      </c>
      <c r="LH377" s="92">
        <v>0</v>
      </c>
      <c r="LI377" s="92">
        <v>0</v>
      </c>
      <c r="LJ377" s="92">
        <v>0</v>
      </c>
      <c r="LK377" s="92">
        <v>0</v>
      </c>
      <c r="LL377" s="92">
        <v>0</v>
      </c>
      <c r="LM377" s="92">
        <v>0</v>
      </c>
      <c r="LN377" s="92">
        <v>0</v>
      </c>
      <c r="LO377" s="92">
        <v>0</v>
      </c>
      <c r="LP377" s="92">
        <v>0</v>
      </c>
      <c r="LQ377" s="92">
        <v>0</v>
      </c>
      <c r="LR377" s="92">
        <v>0</v>
      </c>
      <c r="LS377" s="92">
        <v>0</v>
      </c>
      <c r="LT377" s="92">
        <v>0</v>
      </c>
      <c r="LU377" s="92">
        <v>0</v>
      </c>
      <c r="LV377" s="92">
        <v>0</v>
      </c>
      <c r="LW377" s="92">
        <v>0</v>
      </c>
      <c r="LX377" s="92">
        <v>0</v>
      </c>
      <c r="LY377" s="92">
        <v>0</v>
      </c>
      <c r="LZ377" s="92">
        <v>0</v>
      </c>
      <c r="MA377" s="92">
        <v>0</v>
      </c>
      <c r="MB377" s="92">
        <v>0</v>
      </c>
      <c r="MC377" s="92">
        <v>0</v>
      </c>
      <c r="MD377" s="92">
        <v>0</v>
      </c>
      <c r="ME377" s="92">
        <v>0</v>
      </c>
      <c r="MF377" s="92">
        <v>0</v>
      </c>
      <c r="MG377" s="92">
        <v>0</v>
      </c>
      <c r="MH377" s="92">
        <v>0</v>
      </c>
      <c r="MI377" s="92">
        <v>0</v>
      </c>
      <c r="MJ377" s="92">
        <v>0</v>
      </c>
      <c r="MK377" s="92">
        <v>0</v>
      </c>
      <c r="ML377" s="92">
        <v>0</v>
      </c>
      <c r="MM377" s="92">
        <v>0</v>
      </c>
      <c r="MN377" s="92">
        <v>0</v>
      </c>
      <c r="MO377" s="92">
        <v>0</v>
      </c>
      <c r="MP377" s="92">
        <v>0</v>
      </c>
      <c r="MQ377" s="92">
        <v>0</v>
      </c>
      <c r="MR377" s="92">
        <v>0</v>
      </c>
      <c r="MS377" s="92">
        <v>0</v>
      </c>
      <c r="MT377" s="92">
        <v>0</v>
      </c>
      <c r="MU377" s="92">
        <v>0</v>
      </c>
      <c r="MV377" s="92">
        <v>0</v>
      </c>
      <c r="MW377" s="92">
        <v>0</v>
      </c>
      <c r="MX377" s="92">
        <v>0</v>
      </c>
      <c r="MY377" s="92">
        <v>0</v>
      </c>
      <c r="MZ377" s="92">
        <v>0</v>
      </c>
      <c r="NA377" s="92">
        <v>0</v>
      </c>
      <c r="NB377" s="92">
        <v>0</v>
      </c>
      <c r="NC377" s="92">
        <v>0</v>
      </c>
      <c r="ND377" s="92">
        <v>0</v>
      </c>
      <c r="NE377" s="92">
        <v>0</v>
      </c>
      <c r="NF377" s="92">
        <v>0</v>
      </c>
      <c r="NG377" s="92">
        <v>0</v>
      </c>
      <c r="NH377" s="92">
        <v>0</v>
      </c>
      <c r="NI377" s="92">
        <v>0</v>
      </c>
      <c r="NJ377" s="92">
        <v>0</v>
      </c>
      <c r="NK377" s="92">
        <v>0</v>
      </c>
      <c r="NL377" s="92">
        <v>0</v>
      </c>
      <c r="NM377" s="92">
        <v>0</v>
      </c>
      <c r="NN377" s="92">
        <v>0</v>
      </c>
      <c r="NO377" s="92">
        <v>0</v>
      </c>
      <c r="NP377" s="92">
        <v>0</v>
      </c>
      <c r="NQ377" s="92">
        <v>0</v>
      </c>
      <c r="NR377" s="92">
        <v>0</v>
      </c>
      <c r="NS377" s="92">
        <v>0</v>
      </c>
      <c r="NT377" s="92">
        <v>0</v>
      </c>
      <c r="NU377" s="92">
        <v>0</v>
      </c>
      <c r="NV377" s="92">
        <v>0</v>
      </c>
      <c r="NW377" s="92">
        <v>0</v>
      </c>
      <c r="NX377" s="92">
        <v>0</v>
      </c>
      <c r="NY377" s="92">
        <v>0</v>
      </c>
      <c r="NZ377" s="92">
        <v>0</v>
      </c>
      <c r="OA377" s="92">
        <v>0</v>
      </c>
      <c r="OB377" s="92">
        <v>0</v>
      </c>
      <c r="OC377" s="92">
        <v>0</v>
      </c>
      <c r="OD377" s="92">
        <v>0</v>
      </c>
      <c r="OE377" s="92">
        <v>0</v>
      </c>
      <c r="OF377" s="92">
        <v>0</v>
      </c>
      <c r="OG377" s="92">
        <v>0</v>
      </c>
      <c r="OH377" s="92">
        <v>0</v>
      </c>
      <c r="OI377" s="92">
        <v>0</v>
      </c>
      <c r="OJ377" s="92">
        <v>0</v>
      </c>
      <c r="OK377" s="92">
        <v>0</v>
      </c>
      <c r="OL377" s="92">
        <v>0</v>
      </c>
      <c r="OM377" s="92">
        <v>0</v>
      </c>
      <c r="ON377" s="92">
        <v>0</v>
      </c>
      <c r="OO377" s="92">
        <v>0</v>
      </c>
      <c r="OP377" s="92">
        <v>0</v>
      </c>
      <c r="OQ377" s="92">
        <v>0</v>
      </c>
      <c r="OR377" s="92">
        <v>0</v>
      </c>
      <c r="OS377" s="92">
        <v>0</v>
      </c>
      <c r="OT377" s="92">
        <v>0</v>
      </c>
      <c r="OU377" s="92">
        <v>0</v>
      </c>
      <c r="OV377" s="92">
        <v>0</v>
      </c>
      <c r="OW377" s="92">
        <v>0</v>
      </c>
      <c r="OX377" s="92">
        <v>0</v>
      </c>
      <c r="OY377" s="92">
        <v>0</v>
      </c>
      <c r="OZ377" s="92">
        <v>0</v>
      </c>
      <c r="PA377" s="92">
        <v>0</v>
      </c>
      <c r="PB377" s="92">
        <v>0</v>
      </c>
      <c r="PC377" s="92">
        <v>0</v>
      </c>
      <c r="PD377" s="92">
        <v>0</v>
      </c>
      <c r="PE377" s="92">
        <v>0</v>
      </c>
      <c r="PF377" s="92">
        <v>0</v>
      </c>
      <c r="PG377" s="92">
        <v>0</v>
      </c>
      <c r="PH377" s="92">
        <v>0</v>
      </c>
      <c r="PI377" s="92">
        <v>0</v>
      </c>
      <c r="PJ377" s="92">
        <v>0</v>
      </c>
      <c r="PK377" s="92">
        <v>0</v>
      </c>
      <c r="PL377" s="92">
        <v>0</v>
      </c>
      <c r="PM377" s="92">
        <v>0</v>
      </c>
      <c r="PN377" s="92">
        <v>0</v>
      </c>
      <c r="PO377" s="92">
        <v>0</v>
      </c>
      <c r="PP377" s="92">
        <v>0</v>
      </c>
      <c r="PQ377" s="92">
        <v>0</v>
      </c>
      <c r="PR377" s="92">
        <v>0</v>
      </c>
      <c r="PS377" s="92">
        <v>0</v>
      </c>
      <c r="PT377" s="92">
        <v>0</v>
      </c>
      <c r="PU377" s="92">
        <v>0</v>
      </c>
      <c r="PV377" s="92">
        <v>0</v>
      </c>
      <c r="PW377" s="92">
        <v>0</v>
      </c>
      <c r="PX377" s="92">
        <v>0</v>
      </c>
      <c r="PY377" s="92">
        <v>0</v>
      </c>
      <c r="PZ377" s="92">
        <v>0</v>
      </c>
      <c r="QA377" s="92">
        <v>0</v>
      </c>
      <c r="QB377" s="92">
        <v>0</v>
      </c>
      <c r="QC377" s="92">
        <v>0</v>
      </c>
      <c r="QD377" s="92">
        <v>0</v>
      </c>
      <c r="QE377" s="92">
        <v>0</v>
      </c>
      <c r="QF377" s="92">
        <v>0</v>
      </c>
      <c r="QG377" s="92">
        <v>0</v>
      </c>
      <c r="QH377" s="92">
        <v>0</v>
      </c>
      <c r="QI377" s="92">
        <v>0</v>
      </c>
      <c r="QJ377" s="92">
        <v>0</v>
      </c>
      <c r="QK377" s="92">
        <v>0</v>
      </c>
      <c r="QL377" s="92">
        <v>0</v>
      </c>
      <c r="QM377" s="92">
        <v>0</v>
      </c>
      <c r="QN377" s="92">
        <v>0</v>
      </c>
      <c r="QO377" s="92">
        <v>0</v>
      </c>
      <c r="QP377" s="92">
        <v>0</v>
      </c>
      <c r="QQ377" s="92">
        <v>0</v>
      </c>
      <c r="QR377" s="92">
        <v>0</v>
      </c>
      <c r="QS377" s="92">
        <v>0</v>
      </c>
      <c r="QT377" s="92">
        <v>0</v>
      </c>
      <c r="QU377" s="92">
        <v>0</v>
      </c>
      <c r="QV377" s="92">
        <v>0</v>
      </c>
      <c r="QW377" s="92">
        <v>0</v>
      </c>
      <c r="QX377" s="92">
        <v>0</v>
      </c>
      <c r="QY377" s="92">
        <v>0</v>
      </c>
      <c r="QZ377" s="92">
        <v>0</v>
      </c>
      <c r="RA377" s="92">
        <v>0</v>
      </c>
      <c r="RB377" s="92">
        <v>0</v>
      </c>
      <c r="RC377" s="92">
        <v>0</v>
      </c>
      <c r="RD377" s="92">
        <v>0</v>
      </c>
      <c r="RE377" s="92">
        <v>0</v>
      </c>
      <c r="RF377" s="92">
        <v>0</v>
      </c>
      <c r="RG377" s="92">
        <v>0</v>
      </c>
      <c r="RH377" s="92">
        <v>0</v>
      </c>
      <c r="RI377" s="92">
        <v>0</v>
      </c>
      <c r="RJ377" s="92">
        <v>0</v>
      </c>
      <c r="RK377" s="92">
        <v>0</v>
      </c>
      <c r="RL377" s="92">
        <v>0</v>
      </c>
      <c r="RM377" s="92">
        <v>0</v>
      </c>
      <c r="RN377" s="92">
        <v>0</v>
      </c>
      <c r="RO377" s="92">
        <v>0</v>
      </c>
      <c r="RP377" s="92">
        <v>0</v>
      </c>
      <c r="RQ377" s="92">
        <v>0</v>
      </c>
      <c r="RR377" s="92">
        <v>0</v>
      </c>
      <c r="RS377" s="92">
        <v>0</v>
      </c>
      <c r="RT377" s="92">
        <v>0</v>
      </c>
      <c r="RU377" s="92">
        <v>0</v>
      </c>
      <c r="RV377" s="92">
        <v>0</v>
      </c>
      <c r="RW377" s="92">
        <v>0</v>
      </c>
      <c r="RX377" s="92">
        <v>0</v>
      </c>
      <c r="RY377" s="92">
        <v>0</v>
      </c>
      <c r="RZ377" s="92">
        <v>0</v>
      </c>
      <c r="SA377" s="92">
        <v>0</v>
      </c>
      <c r="SB377" s="92">
        <v>0</v>
      </c>
      <c r="SC377" s="92">
        <v>0</v>
      </c>
      <c r="SD377" s="92">
        <v>0</v>
      </c>
      <c r="SE377" s="92">
        <v>0</v>
      </c>
      <c r="SF377" s="92">
        <v>0</v>
      </c>
      <c r="SG377" s="92">
        <v>0</v>
      </c>
      <c r="SH377" s="92">
        <v>0</v>
      </c>
      <c r="SI377" s="92">
        <v>0</v>
      </c>
      <c r="SJ377" s="92">
        <v>0</v>
      </c>
      <c r="SK377" s="92">
        <v>0</v>
      </c>
      <c r="SL377" s="92">
        <v>0</v>
      </c>
      <c r="SM377" s="92">
        <v>0</v>
      </c>
      <c r="SN377" s="92">
        <v>0</v>
      </c>
      <c r="SO377" s="92">
        <v>0</v>
      </c>
      <c r="SP377" s="92">
        <v>0</v>
      </c>
      <c r="SQ377" s="92">
        <v>0</v>
      </c>
      <c r="SR377" s="92">
        <v>0</v>
      </c>
      <c r="SS377" s="92">
        <v>0</v>
      </c>
      <c r="ST377" s="92">
        <v>0</v>
      </c>
      <c r="SU377" s="92">
        <v>0</v>
      </c>
      <c r="SV377" s="92">
        <v>0</v>
      </c>
      <c r="SW377" s="92">
        <v>0</v>
      </c>
      <c r="SX377" s="92">
        <v>0</v>
      </c>
      <c r="SY377" s="92">
        <v>0</v>
      </c>
      <c r="SZ377" s="92">
        <v>0</v>
      </c>
      <c r="TA377" s="92">
        <v>0</v>
      </c>
      <c r="TB377" s="92">
        <v>0</v>
      </c>
      <c r="TC377" s="92">
        <v>5.4229876499999996</v>
      </c>
      <c r="TD377" s="92">
        <v>0</v>
      </c>
      <c r="TE377" s="92">
        <v>0</v>
      </c>
      <c r="TF377" s="92">
        <v>0</v>
      </c>
      <c r="TG377" s="92">
        <v>0</v>
      </c>
      <c r="TH377" s="92">
        <v>0</v>
      </c>
      <c r="TI377" s="92">
        <v>0</v>
      </c>
      <c r="TJ377" s="92">
        <v>0</v>
      </c>
      <c r="TK377" s="92">
        <v>0</v>
      </c>
      <c r="TL377" s="92">
        <v>0</v>
      </c>
      <c r="TM377" s="92">
        <v>0</v>
      </c>
      <c r="TN377" s="92">
        <v>0</v>
      </c>
      <c r="TO377" s="92">
        <v>0</v>
      </c>
      <c r="TP377" s="92">
        <v>0</v>
      </c>
      <c r="TQ377" s="92">
        <v>-20659012.836800002</v>
      </c>
      <c r="TR377" s="92">
        <v>0</v>
      </c>
      <c r="TS377" s="92">
        <v>0</v>
      </c>
      <c r="TT377" s="92">
        <v>0</v>
      </c>
      <c r="TU377" s="92">
        <v>0</v>
      </c>
      <c r="TV377" s="92">
        <v>0</v>
      </c>
      <c r="TW377" s="92">
        <v>0</v>
      </c>
      <c r="TX377" s="92">
        <v>0</v>
      </c>
      <c r="TY377" s="92">
        <v>0</v>
      </c>
      <c r="TZ377" s="92">
        <v>0</v>
      </c>
      <c r="UA377" s="92">
        <v>0</v>
      </c>
      <c r="UB377" s="92">
        <v>0</v>
      </c>
      <c r="UC377" s="92">
        <v>0</v>
      </c>
      <c r="UD377" s="92">
        <v>0</v>
      </c>
      <c r="UE377" s="92">
        <v>0</v>
      </c>
      <c r="UF377" s="92">
        <v>0</v>
      </c>
      <c r="UG377" s="92">
        <v>0</v>
      </c>
      <c r="UH377" s="92">
        <v>0</v>
      </c>
      <c r="UI377" s="92">
        <v>0</v>
      </c>
      <c r="UJ377" s="92">
        <v>0</v>
      </c>
      <c r="UK377" s="92">
        <v>0</v>
      </c>
      <c r="UL377" s="92">
        <v>0</v>
      </c>
      <c r="UM377" s="92">
        <v>0</v>
      </c>
      <c r="UN377" s="92">
        <v>0</v>
      </c>
      <c r="UO377" s="92">
        <v>0</v>
      </c>
      <c r="UP377" s="92">
        <v>0</v>
      </c>
      <c r="UQ377" s="92">
        <v>0</v>
      </c>
      <c r="UR377" s="92">
        <v>0</v>
      </c>
      <c r="US377" s="92">
        <v>0</v>
      </c>
      <c r="UT377" s="92">
        <v>0</v>
      </c>
      <c r="UU377" s="92">
        <v>0</v>
      </c>
      <c r="UV377" s="92">
        <v>0</v>
      </c>
      <c r="UW377" s="92">
        <v>0</v>
      </c>
      <c r="UX377" s="92">
        <v>0</v>
      </c>
      <c r="UY377" s="92">
        <v>0</v>
      </c>
      <c r="UZ377" s="92">
        <v>0</v>
      </c>
      <c r="VA377" s="92">
        <v>0</v>
      </c>
      <c r="VB377" s="92">
        <v>0</v>
      </c>
      <c r="VC377" s="92">
        <v>0</v>
      </c>
      <c r="VD377" s="92">
        <v>0</v>
      </c>
      <c r="VE377" s="92">
        <v>0</v>
      </c>
      <c r="VF377" s="92">
        <v>0</v>
      </c>
      <c r="VG377" s="92">
        <v>0</v>
      </c>
      <c r="VH377" s="92">
        <v>0</v>
      </c>
      <c r="VI377" s="92">
        <v>0</v>
      </c>
      <c r="VJ377" s="92">
        <v>0</v>
      </c>
      <c r="VK377" s="92">
        <v>0</v>
      </c>
      <c r="VL377" s="92">
        <v>0</v>
      </c>
      <c r="VM377" s="92">
        <v>0</v>
      </c>
      <c r="VN377" s="92">
        <v>0</v>
      </c>
      <c r="VO377" s="92">
        <v>0</v>
      </c>
      <c r="VP377" s="92">
        <v>0</v>
      </c>
      <c r="VQ377" s="92">
        <v>0</v>
      </c>
      <c r="VR377" s="92">
        <v>0</v>
      </c>
      <c r="VS377" s="92">
        <v>0</v>
      </c>
      <c r="VT377" s="92">
        <v>0</v>
      </c>
      <c r="VU377" s="92">
        <v>0</v>
      </c>
      <c r="VV377" s="92">
        <v>0</v>
      </c>
      <c r="VW377" s="92">
        <v>0</v>
      </c>
      <c r="VX377" s="92">
        <v>0</v>
      </c>
      <c r="VY377" s="92">
        <v>0</v>
      </c>
      <c r="VZ377" s="92">
        <v>0</v>
      </c>
      <c r="WA377" s="92">
        <v>0</v>
      </c>
      <c r="WB377" s="92">
        <v>0</v>
      </c>
      <c r="WC377" s="92">
        <v>0</v>
      </c>
    </row>
    <row r="378" spans="2:601" ht="13.5" customHeight="1">
      <c r="B378" s="851" t="s">
        <v>3025</v>
      </c>
      <c r="C378" s="92">
        <v>0</v>
      </c>
      <c r="D378" s="92">
        <v>7271.7255699999996</v>
      </c>
      <c r="E378" s="92">
        <v>-25.6185793</v>
      </c>
      <c r="F378" s="92">
        <v>403.64210700000001</v>
      </c>
      <c r="G378" s="92">
        <v>0</v>
      </c>
      <c r="H378" s="92">
        <v>0</v>
      </c>
      <c r="I378" s="92">
        <v>0</v>
      </c>
      <c r="J378" s="92">
        <v>0</v>
      </c>
      <c r="K378" s="92">
        <v>0</v>
      </c>
      <c r="L378" s="92">
        <v>0</v>
      </c>
      <c r="M378" s="92">
        <v>0</v>
      </c>
      <c r="N378" s="92">
        <v>0</v>
      </c>
      <c r="O378" s="92">
        <v>0</v>
      </c>
      <c r="P378" s="92">
        <v>0</v>
      </c>
      <c r="Q378" s="92">
        <v>0</v>
      </c>
      <c r="R378" s="92">
        <v>0</v>
      </c>
      <c r="S378" s="92">
        <v>0</v>
      </c>
      <c r="T378" s="92">
        <v>0</v>
      </c>
      <c r="U378" s="92">
        <v>0</v>
      </c>
      <c r="V378" s="92">
        <v>0</v>
      </c>
      <c r="W378" s="92">
        <v>0</v>
      </c>
      <c r="X378" s="92">
        <v>0</v>
      </c>
      <c r="Y378" s="92">
        <v>0</v>
      </c>
      <c r="Z378" s="92">
        <v>0</v>
      </c>
      <c r="AA378" s="92">
        <v>0</v>
      </c>
      <c r="AB378" s="92">
        <v>0</v>
      </c>
      <c r="AC378" s="92">
        <v>0</v>
      </c>
      <c r="AD378" s="92">
        <v>0</v>
      </c>
      <c r="AE378" s="92">
        <v>0</v>
      </c>
      <c r="AF378" s="92">
        <v>0</v>
      </c>
      <c r="AG378" s="92">
        <v>0</v>
      </c>
      <c r="AH378" s="92">
        <v>0</v>
      </c>
      <c r="AI378" s="92">
        <v>0</v>
      </c>
      <c r="AJ378" s="92">
        <v>0</v>
      </c>
      <c r="AK378" s="92">
        <v>0</v>
      </c>
      <c r="AL378" s="92">
        <v>0</v>
      </c>
      <c r="AM378" s="92">
        <v>0</v>
      </c>
      <c r="AN378" s="92">
        <v>0</v>
      </c>
      <c r="AO378" s="92">
        <v>0</v>
      </c>
      <c r="AP378" s="92">
        <v>0</v>
      </c>
      <c r="AQ378" s="92">
        <v>0</v>
      </c>
      <c r="AR378" s="92">
        <v>0</v>
      </c>
      <c r="AS378" s="92">
        <v>0</v>
      </c>
      <c r="AT378" s="92">
        <v>0</v>
      </c>
      <c r="AU378" s="92">
        <v>0</v>
      </c>
      <c r="AV378" s="92">
        <v>0</v>
      </c>
      <c r="AW378" s="92">
        <v>0</v>
      </c>
      <c r="AX378" s="92">
        <v>0</v>
      </c>
      <c r="AY378" s="92">
        <v>0</v>
      </c>
      <c r="AZ378" s="92">
        <v>0</v>
      </c>
      <c r="BA378" s="92">
        <v>0</v>
      </c>
      <c r="BB378" s="92">
        <v>0</v>
      </c>
      <c r="BC378" s="92">
        <v>0</v>
      </c>
      <c r="BD378" s="92">
        <v>0</v>
      </c>
      <c r="BE378" s="92">
        <v>0</v>
      </c>
      <c r="BF378" s="92">
        <v>0</v>
      </c>
      <c r="BG378" s="92">
        <v>0</v>
      </c>
      <c r="BH378" s="92">
        <v>0</v>
      </c>
      <c r="BI378" s="92">
        <v>0</v>
      </c>
      <c r="BJ378" s="92">
        <v>0</v>
      </c>
      <c r="BK378" s="92">
        <v>0</v>
      </c>
      <c r="BL378" s="92">
        <v>0</v>
      </c>
      <c r="BM378" s="92">
        <v>0</v>
      </c>
      <c r="BN378" s="92">
        <v>0</v>
      </c>
      <c r="BO378" s="92">
        <v>0</v>
      </c>
      <c r="BP378" s="92">
        <v>1</v>
      </c>
      <c r="BQ378" s="92">
        <v>0</v>
      </c>
      <c r="BR378" s="92">
        <v>0</v>
      </c>
      <c r="BS378" s="92">
        <v>0</v>
      </c>
      <c r="BT378" s="92">
        <v>0</v>
      </c>
      <c r="BU378" s="92">
        <v>0</v>
      </c>
      <c r="BV378" s="92">
        <v>0</v>
      </c>
      <c r="BW378" s="92">
        <v>0</v>
      </c>
      <c r="BX378" s="92">
        <v>0</v>
      </c>
      <c r="BY378" s="92">
        <v>0</v>
      </c>
      <c r="BZ378" s="92">
        <v>0</v>
      </c>
      <c r="CA378" s="92">
        <v>0</v>
      </c>
      <c r="CB378" s="92">
        <v>0</v>
      </c>
      <c r="CC378" s="92">
        <v>0</v>
      </c>
      <c r="CD378" s="92">
        <v>0</v>
      </c>
      <c r="CE378" s="92">
        <v>0</v>
      </c>
      <c r="CF378" s="92">
        <v>0</v>
      </c>
      <c r="CG378" s="92">
        <v>0</v>
      </c>
      <c r="CH378" s="92">
        <v>0</v>
      </c>
      <c r="CI378" s="92">
        <v>0</v>
      </c>
      <c r="CJ378" s="92">
        <v>0</v>
      </c>
      <c r="CK378" s="92">
        <v>0</v>
      </c>
      <c r="CL378" s="92">
        <v>0</v>
      </c>
      <c r="CM378" s="92">
        <v>0</v>
      </c>
      <c r="CN378" s="92">
        <v>0</v>
      </c>
      <c r="CO378" s="92">
        <v>0</v>
      </c>
      <c r="CP378" s="92">
        <v>0</v>
      </c>
      <c r="CQ378" s="92">
        <v>0</v>
      </c>
      <c r="CR378" s="92">
        <v>0</v>
      </c>
      <c r="CS378" s="92">
        <v>0</v>
      </c>
      <c r="CT378" s="92">
        <v>0</v>
      </c>
      <c r="CU378" s="92">
        <v>0</v>
      </c>
      <c r="CV378" s="92">
        <v>0</v>
      </c>
      <c r="CW378" s="92">
        <v>0</v>
      </c>
      <c r="CX378" s="92">
        <v>0</v>
      </c>
      <c r="CY378" s="92">
        <v>0</v>
      </c>
      <c r="CZ378" s="92">
        <v>0</v>
      </c>
      <c r="DA378" s="92">
        <v>0</v>
      </c>
      <c r="DB378" s="92">
        <v>0</v>
      </c>
      <c r="DC378" s="92">
        <v>0</v>
      </c>
      <c r="DD378" s="92">
        <v>0</v>
      </c>
      <c r="DE378" s="92">
        <v>0</v>
      </c>
      <c r="DF378" s="92">
        <v>0</v>
      </c>
      <c r="DG378" s="92">
        <v>0</v>
      </c>
      <c r="DH378" s="92">
        <v>0</v>
      </c>
      <c r="DI378" s="92">
        <v>0</v>
      </c>
      <c r="DJ378" s="92">
        <v>0</v>
      </c>
      <c r="DK378" s="92">
        <v>0</v>
      </c>
      <c r="DL378" s="92">
        <v>0</v>
      </c>
      <c r="DM378" s="92">
        <v>0</v>
      </c>
      <c r="DN378" s="92">
        <v>0</v>
      </c>
      <c r="DO378" s="92">
        <v>0</v>
      </c>
      <c r="DP378" s="92">
        <v>0</v>
      </c>
      <c r="DQ378" s="92">
        <v>0</v>
      </c>
      <c r="DR378" s="92">
        <v>0</v>
      </c>
      <c r="DS378" s="92">
        <v>0</v>
      </c>
      <c r="DT378" s="92">
        <v>0</v>
      </c>
      <c r="DU378" s="92">
        <v>0</v>
      </c>
      <c r="DV378" s="92">
        <v>0</v>
      </c>
      <c r="DW378" s="92">
        <v>0</v>
      </c>
      <c r="DX378" s="92">
        <v>0</v>
      </c>
      <c r="DY378" s="92">
        <v>0</v>
      </c>
      <c r="DZ378" s="92">
        <v>7271.7255699999996</v>
      </c>
      <c r="EA378" s="92">
        <v>0</v>
      </c>
      <c r="EB378" s="92">
        <v>0</v>
      </c>
      <c r="EC378" s="92">
        <v>0</v>
      </c>
      <c r="ED378" s="92">
        <v>0</v>
      </c>
      <c r="EE378" s="92">
        <v>0</v>
      </c>
      <c r="EF378" s="92">
        <v>0</v>
      </c>
      <c r="EG378" s="92">
        <v>0</v>
      </c>
      <c r="EH378" s="92">
        <v>0</v>
      </c>
      <c r="EI378" s="92">
        <v>0</v>
      </c>
      <c r="EJ378" s="92">
        <v>0</v>
      </c>
      <c r="EK378" s="92">
        <v>0</v>
      </c>
      <c r="EL378" s="92">
        <v>0</v>
      </c>
      <c r="EM378" s="92">
        <v>0</v>
      </c>
      <c r="EN378" s="92">
        <v>0</v>
      </c>
      <c r="EO378" s="92">
        <v>0</v>
      </c>
      <c r="EP378" s="92">
        <v>0</v>
      </c>
      <c r="EQ378" s="92">
        <v>0</v>
      </c>
      <c r="ER378" s="92">
        <v>0</v>
      </c>
      <c r="ES378" s="92">
        <v>0</v>
      </c>
      <c r="ET378" s="92">
        <v>0</v>
      </c>
      <c r="EU378" s="92">
        <v>0</v>
      </c>
      <c r="EV378" s="92">
        <v>0</v>
      </c>
      <c r="EW378" s="92">
        <v>0</v>
      </c>
      <c r="EX378" s="92">
        <v>0</v>
      </c>
      <c r="EY378" s="92">
        <v>0</v>
      </c>
      <c r="EZ378" s="92">
        <v>0</v>
      </c>
      <c r="FA378" s="92">
        <v>0</v>
      </c>
      <c r="FB378" s="92">
        <v>0</v>
      </c>
      <c r="FC378" s="92">
        <v>0</v>
      </c>
      <c r="FD378" s="92">
        <v>0</v>
      </c>
      <c r="FE378" s="92">
        <v>0</v>
      </c>
      <c r="FF378" s="92">
        <v>0</v>
      </c>
      <c r="FG378" s="92">
        <v>0</v>
      </c>
      <c r="FH378" s="92">
        <v>0</v>
      </c>
      <c r="FI378" s="92">
        <v>0</v>
      </c>
      <c r="FJ378" s="92">
        <v>0</v>
      </c>
      <c r="FK378" s="92">
        <v>0</v>
      </c>
      <c r="FL378" s="92">
        <v>0</v>
      </c>
      <c r="FM378" s="92">
        <v>0</v>
      </c>
      <c r="FN378" s="92">
        <v>0</v>
      </c>
      <c r="FO378" s="92">
        <v>0</v>
      </c>
      <c r="FP378" s="92">
        <v>0</v>
      </c>
      <c r="FQ378" s="92">
        <v>0</v>
      </c>
      <c r="FR378" s="92">
        <v>0</v>
      </c>
      <c r="FS378" s="92">
        <v>0</v>
      </c>
      <c r="FT378" s="92">
        <v>0</v>
      </c>
      <c r="FU378" s="92">
        <v>0</v>
      </c>
      <c r="FV378" s="92">
        <v>0</v>
      </c>
      <c r="FW378" s="92">
        <v>0</v>
      </c>
      <c r="FX378" s="92">
        <v>0</v>
      </c>
      <c r="FY378" s="92">
        <v>0</v>
      </c>
      <c r="FZ378" s="92">
        <v>0</v>
      </c>
      <c r="GA378" s="92">
        <v>0</v>
      </c>
      <c r="GB378" s="92">
        <v>0</v>
      </c>
      <c r="GC378" s="92">
        <v>0</v>
      </c>
      <c r="GD378" s="92">
        <v>0</v>
      </c>
      <c r="GE378" s="92">
        <v>0</v>
      </c>
      <c r="GF378" s="92">
        <v>0</v>
      </c>
      <c r="GG378" s="92">
        <v>0</v>
      </c>
      <c r="GH378" s="92">
        <v>0</v>
      </c>
      <c r="GI378" s="92">
        <v>0</v>
      </c>
      <c r="GJ378" s="92">
        <v>1</v>
      </c>
      <c r="GK378" s="92">
        <v>0</v>
      </c>
      <c r="GL378" s="92">
        <v>0</v>
      </c>
      <c r="GM378" s="92">
        <v>0</v>
      </c>
      <c r="GN378" s="92">
        <v>0</v>
      </c>
      <c r="GO378" s="92">
        <v>0</v>
      </c>
      <c r="GP378" s="92">
        <v>0</v>
      </c>
      <c r="GQ378" s="92">
        <v>0</v>
      </c>
      <c r="GR378" s="92">
        <v>0</v>
      </c>
      <c r="GS378" s="92">
        <v>0</v>
      </c>
      <c r="GT378" s="92">
        <v>0</v>
      </c>
      <c r="GU378" s="92">
        <v>0</v>
      </c>
      <c r="GV378" s="92">
        <v>0</v>
      </c>
      <c r="GW378" s="92">
        <v>0</v>
      </c>
      <c r="GX378" s="92">
        <v>0</v>
      </c>
      <c r="GY378" s="92">
        <v>0</v>
      </c>
      <c r="GZ378" s="92">
        <v>0</v>
      </c>
      <c r="HA378" s="92">
        <v>0</v>
      </c>
      <c r="HB378" s="92">
        <v>0</v>
      </c>
      <c r="HC378" s="92">
        <v>0</v>
      </c>
      <c r="HD378" s="92">
        <v>0</v>
      </c>
      <c r="HE378" s="92">
        <v>0</v>
      </c>
      <c r="HF378" s="92">
        <v>0</v>
      </c>
      <c r="HG378" s="92">
        <v>0</v>
      </c>
      <c r="HH378" s="92">
        <v>0</v>
      </c>
      <c r="HI378" s="92">
        <v>0</v>
      </c>
      <c r="HJ378" s="92">
        <v>0</v>
      </c>
      <c r="HK378" s="92">
        <v>0</v>
      </c>
      <c r="HL378" s="92">
        <v>0</v>
      </c>
      <c r="HM378" s="92">
        <v>0</v>
      </c>
      <c r="HN378" s="92">
        <v>0</v>
      </c>
      <c r="HO378" s="92">
        <v>0</v>
      </c>
      <c r="HP378" s="92">
        <v>0</v>
      </c>
      <c r="HQ378" s="92">
        <v>0</v>
      </c>
      <c r="HR378" s="92">
        <v>0</v>
      </c>
      <c r="HS378" s="92">
        <v>0</v>
      </c>
      <c r="HT378" s="92">
        <v>0</v>
      </c>
      <c r="HU378" s="92">
        <v>0</v>
      </c>
      <c r="HV378" s="92">
        <v>0</v>
      </c>
      <c r="HW378" s="92">
        <v>0</v>
      </c>
      <c r="HX378" s="92">
        <v>0</v>
      </c>
      <c r="HY378" s="92">
        <v>0</v>
      </c>
      <c r="HZ378" s="92">
        <v>0</v>
      </c>
      <c r="IA378" s="92">
        <v>0</v>
      </c>
      <c r="IB378" s="92">
        <v>0</v>
      </c>
      <c r="IC378" s="92">
        <v>0</v>
      </c>
      <c r="ID378" s="92">
        <v>0</v>
      </c>
      <c r="IE378" s="92">
        <v>0</v>
      </c>
      <c r="IF378" s="92">
        <v>0</v>
      </c>
      <c r="IG378" s="92">
        <v>0</v>
      </c>
      <c r="IH378" s="92">
        <v>0</v>
      </c>
      <c r="II378" s="92">
        <v>0</v>
      </c>
      <c r="IJ378" s="92">
        <v>0</v>
      </c>
      <c r="IK378" s="92">
        <v>0</v>
      </c>
      <c r="IL378" s="92">
        <v>0</v>
      </c>
      <c r="IM378" s="92">
        <v>0</v>
      </c>
      <c r="IN378" s="92">
        <v>0</v>
      </c>
      <c r="IO378" s="92">
        <v>0</v>
      </c>
      <c r="IP378" s="92">
        <v>0</v>
      </c>
      <c r="IQ378" s="92">
        <v>0</v>
      </c>
      <c r="IR378" s="92">
        <v>0</v>
      </c>
      <c r="IS378" s="92">
        <v>0</v>
      </c>
      <c r="IT378" s="92">
        <v>403.64210700000001</v>
      </c>
      <c r="IU378" s="92">
        <v>7271.7255699999996</v>
      </c>
      <c r="IV378" s="92">
        <v>160.36300299999999</v>
      </c>
      <c r="IW378" s="92">
        <v>277.03751899999997</v>
      </c>
      <c r="IX378" s="92">
        <v>60.5413675</v>
      </c>
      <c r="IY378" s="92">
        <v>0</v>
      </c>
      <c r="IZ378" s="92">
        <v>1</v>
      </c>
      <c r="JA378" s="92">
        <v>0</v>
      </c>
      <c r="JB378" s="92">
        <v>-63468.550199999998</v>
      </c>
      <c r="JC378" s="92">
        <v>-3523.0399000000002</v>
      </c>
      <c r="JD378" s="92">
        <v>-25.6185793</v>
      </c>
      <c r="JE378" s="92">
        <v>-27.490703199999999</v>
      </c>
      <c r="JF378" s="92">
        <v>-1.52596592</v>
      </c>
      <c r="JG378" s="92">
        <v>4.1950875899999997E-2</v>
      </c>
      <c r="JH378" s="92">
        <v>0.75575677500000005</v>
      </c>
      <c r="JI378" s="92">
        <v>18.015280000000001</v>
      </c>
      <c r="JJ378" s="92">
        <v>121.429</v>
      </c>
      <c r="JK378" s="92">
        <v>0</v>
      </c>
      <c r="JL378" s="92">
        <v>0</v>
      </c>
      <c r="JM378" s="92">
        <v>0</v>
      </c>
      <c r="JN378" s="92">
        <v>0</v>
      </c>
      <c r="JO378" s="92">
        <v>0</v>
      </c>
      <c r="JP378" s="92">
        <v>0</v>
      </c>
      <c r="JQ378" s="92">
        <v>0</v>
      </c>
      <c r="JR378" s="92">
        <v>0</v>
      </c>
      <c r="JS378" s="92">
        <v>0</v>
      </c>
      <c r="JT378" s="92">
        <v>0</v>
      </c>
      <c r="JU378" s="92">
        <v>0</v>
      </c>
      <c r="JV378" s="92">
        <v>0</v>
      </c>
      <c r="JW378" s="92">
        <v>0</v>
      </c>
      <c r="JX378" s="92">
        <v>0</v>
      </c>
      <c r="JY378" s="92">
        <v>0</v>
      </c>
      <c r="JZ378" s="92">
        <v>0</v>
      </c>
      <c r="KA378" s="92">
        <v>0</v>
      </c>
      <c r="KB378" s="92">
        <v>0</v>
      </c>
      <c r="KC378" s="92">
        <v>0</v>
      </c>
      <c r="KD378" s="92">
        <v>0</v>
      </c>
      <c r="KE378" s="92">
        <v>0</v>
      </c>
      <c r="KF378" s="92">
        <v>0</v>
      </c>
      <c r="KG378" s="92">
        <v>0</v>
      </c>
      <c r="KH378" s="92">
        <v>0</v>
      </c>
      <c r="KI378" s="92">
        <v>0</v>
      </c>
      <c r="KJ378" s="92">
        <v>0</v>
      </c>
      <c r="KK378" s="92">
        <v>0</v>
      </c>
      <c r="KL378" s="92">
        <v>0</v>
      </c>
      <c r="KM378" s="92">
        <v>0</v>
      </c>
      <c r="KN378" s="92">
        <v>0</v>
      </c>
      <c r="KO378" s="92">
        <v>0</v>
      </c>
      <c r="KP378" s="92">
        <v>0</v>
      </c>
      <c r="KQ378" s="92">
        <v>0</v>
      </c>
      <c r="KR378" s="92">
        <v>0</v>
      </c>
      <c r="KS378" s="92">
        <v>0</v>
      </c>
      <c r="KT378" s="92">
        <v>0</v>
      </c>
      <c r="KU378" s="92">
        <v>0</v>
      </c>
      <c r="KV378" s="92">
        <v>0</v>
      </c>
      <c r="KW378" s="92">
        <v>0</v>
      </c>
      <c r="KX378" s="92">
        <v>0</v>
      </c>
      <c r="KY378" s="92">
        <v>0</v>
      </c>
      <c r="KZ378" s="92">
        <v>0</v>
      </c>
      <c r="LA378" s="92">
        <v>0</v>
      </c>
      <c r="LB378" s="92">
        <v>0</v>
      </c>
      <c r="LC378" s="92">
        <v>0</v>
      </c>
      <c r="LD378" s="92">
        <v>0</v>
      </c>
      <c r="LE378" s="92">
        <v>0</v>
      </c>
      <c r="LF378" s="92">
        <v>0</v>
      </c>
      <c r="LG378" s="92">
        <v>0</v>
      </c>
      <c r="LH378" s="92">
        <v>0</v>
      </c>
      <c r="LI378" s="92">
        <v>0</v>
      </c>
      <c r="LJ378" s="92">
        <v>0</v>
      </c>
      <c r="LK378" s="92">
        <v>0</v>
      </c>
      <c r="LL378" s="92">
        <v>0</v>
      </c>
      <c r="LM378" s="92">
        <v>0</v>
      </c>
      <c r="LN378" s="92">
        <v>0</v>
      </c>
      <c r="LO378" s="92">
        <v>0</v>
      </c>
      <c r="LP378" s="92">
        <v>0</v>
      </c>
      <c r="LQ378" s="92">
        <v>0</v>
      </c>
      <c r="LR378" s="92">
        <v>0</v>
      </c>
      <c r="LS378" s="92">
        <v>0</v>
      </c>
      <c r="LT378" s="92">
        <v>0</v>
      </c>
      <c r="LU378" s="92">
        <v>0</v>
      </c>
      <c r="LV378" s="92">
        <v>0</v>
      </c>
      <c r="LW378" s="92">
        <v>0</v>
      </c>
      <c r="LX378" s="92">
        <v>0</v>
      </c>
      <c r="LY378" s="92">
        <v>0</v>
      </c>
      <c r="LZ378" s="92">
        <v>0</v>
      </c>
      <c r="MA378" s="92">
        <v>0</v>
      </c>
      <c r="MB378" s="92">
        <v>0</v>
      </c>
      <c r="MC378" s="92">
        <v>0</v>
      </c>
      <c r="MD378" s="92">
        <v>0</v>
      </c>
      <c r="ME378" s="92">
        <v>0</v>
      </c>
      <c r="MF378" s="92">
        <v>0</v>
      </c>
      <c r="MG378" s="92">
        <v>0</v>
      </c>
      <c r="MH378" s="92">
        <v>0</v>
      </c>
      <c r="MI378" s="92">
        <v>0</v>
      </c>
      <c r="MJ378" s="92">
        <v>0</v>
      </c>
      <c r="MK378" s="92">
        <v>0</v>
      </c>
      <c r="ML378" s="92">
        <v>0</v>
      </c>
      <c r="MM378" s="92">
        <v>0</v>
      </c>
      <c r="MN378" s="92">
        <v>0</v>
      </c>
      <c r="MO378" s="92">
        <v>0</v>
      </c>
      <c r="MP378" s="92">
        <v>0</v>
      </c>
      <c r="MQ378" s="92">
        <v>0</v>
      </c>
      <c r="MR378" s="92">
        <v>0</v>
      </c>
      <c r="MS378" s="92">
        <v>0</v>
      </c>
      <c r="MT378" s="92">
        <v>0</v>
      </c>
      <c r="MU378" s="92">
        <v>0</v>
      </c>
      <c r="MV378" s="92">
        <v>0</v>
      </c>
      <c r="MW378" s="92">
        <v>0</v>
      </c>
      <c r="MX378" s="92">
        <v>0</v>
      </c>
      <c r="MY378" s="92">
        <v>0</v>
      </c>
      <c r="MZ378" s="92">
        <v>0</v>
      </c>
      <c r="NA378" s="92">
        <v>0</v>
      </c>
      <c r="NB378" s="92">
        <v>0</v>
      </c>
      <c r="NC378" s="92">
        <v>0</v>
      </c>
      <c r="ND378" s="92">
        <v>0</v>
      </c>
      <c r="NE378" s="92">
        <v>0</v>
      </c>
      <c r="NF378" s="92">
        <v>0</v>
      </c>
      <c r="NG378" s="92">
        <v>0</v>
      </c>
      <c r="NH378" s="92">
        <v>0</v>
      </c>
      <c r="NI378" s="92">
        <v>0</v>
      </c>
      <c r="NJ378" s="92">
        <v>0</v>
      </c>
      <c r="NK378" s="92">
        <v>0</v>
      </c>
      <c r="NL378" s="92">
        <v>0</v>
      </c>
      <c r="NM378" s="92">
        <v>0</v>
      </c>
      <c r="NN378" s="92">
        <v>0</v>
      </c>
      <c r="NO378" s="92">
        <v>0</v>
      </c>
      <c r="NP378" s="92">
        <v>0</v>
      </c>
      <c r="NQ378" s="92">
        <v>0</v>
      </c>
      <c r="NR378" s="92">
        <v>0</v>
      </c>
      <c r="NS378" s="92">
        <v>0</v>
      </c>
      <c r="NT378" s="92">
        <v>0</v>
      </c>
      <c r="NU378" s="92">
        <v>0</v>
      </c>
      <c r="NV378" s="92">
        <v>0</v>
      </c>
      <c r="NW378" s="92">
        <v>0</v>
      </c>
      <c r="NX378" s="92">
        <v>0</v>
      </c>
      <c r="NY378" s="92">
        <v>0</v>
      </c>
      <c r="NZ378" s="92">
        <v>0</v>
      </c>
      <c r="OA378" s="92">
        <v>0</v>
      </c>
      <c r="OB378" s="92">
        <v>0</v>
      </c>
      <c r="OC378" s="92">
        <v>0</v>
      </c>
      <c r="OD378" s="92">
        <v>0</v>
      </c>
      <c r="OE378" s="92">
        <v>0</v>
      </c>
      <c r="OF378" s="92">
        <v>0</v>
      </c>
      <c r="OG378" s="92">
        <v>0</v>
      </c>
      <c r="OH378" s="92">
        <v>0</v>
      </c>
      <c r="OI378" s="92">
        <v>0</v>
      </c>
      <c r="OJ378" s="92">
        <v>0</v>
      </c>
      <c r="OK378" s="92">
        <v>0</v>
      </c>
      <c r="OL378" s="92">
        <v>0</v>
      </c>
      <c r="OM378" s="92">
        <v>0</v>
      </c>
      <c r="ON378" s="92">
        <v>0</v>
      </c>
      <c r="OO378" s="92">
        <v>0</v>
      </c>
      <c r="OP378" s="92">
        <v>0</v>
      </c>
      <c r="OQ378" s="92">
        <v>0</v>
      </c>
      <c r="OR378" s="92">
        <v>0</v>
      </c>
      <c r="OS378" s="92">
        <v>0</v>
      </c>
      <c r="OT378" s="92">
        <v>0</v>
      </c>
      <c r="OU378" s="92">
        <v>0</v>
      </c>
      <c r="OV378" s="92">
        <v>0</v>
      </c>
      <c r="OW378" s="92">
        <v>0</v>
      </c>
      <c r="OX378" s="92">
        <v>0</v>
      </c>
      <c r="OY378" s="92">
        <v>0</v>
      </c>
      <c r="OZ378" s="92">
        <v>0</v>
      </c>
      <c r="PA378" s="92">
        <v>0</v>
      </c>
      <c r="PB378" s="92">
        <v>0</v>
      </c>
      <c r="PC378" s="92">
        <v>0</v>
      </c>
      <c r="PD378" s="92">
        <v>0</v>
      </c>
      <c r="PE378" s="92">
        <v>0</v>
      </c>
      <c r="PF378" s="92">
        <v>0</v>
      </c>
      <c r="PG378" s="92">
        <v>0</v>
      </c>
      <c r="PH378" s="92">
        <v>0</v>
      </c>
      <c r="PI378" s="92">
        <v>0</v>
      </c>
      <c r="PJ378" s="92">
        <v>0</v>
      </c>
      <c r="PK378" s="92">
        <v>0</v>
      </c>
      <c r="PL378" s="92">
        <v>0</v>
      </c>
      <c r="PM378" s="92">
        <v>0</v>
      </c>
      <c r="PN378" s="92">
        <v>0</v>
      </c>
      <c r="PO378" s="92">
        <v>0</v>
      </c>
      <c r="PP378" s="92">
        <v>0</v>
      </c>
      <c r="PQ378" s="92">
        <v>0</v>
      </c>
      <c r="PR378" s="92">
        <v>0</v>
      </c>
      <c r="PS378" s="92">
        <v>0</v>
      </c>
      <c r="PT378" s="92">
        <v>0</v>
      </c>
      <c r="PU378" s="92">
        <v>0</v>
      </c>
      <c r="PV378" s="92">
        <v>0</v>
      </c>
      <c r="PW378" s="92">
        <v>0</v>
      </c>
      <c r="PX378" s="92">
        <v>0</v>
      </c>
      <c r="PY378" s="92">
        <v>0</v>
      </c>
      <c r="PZ378" s="92">
        <v>0</v>
      </c>
      <c r="QA378" s="92">
        <v>0</v>
      </c>
      <c r="QB378" s="92">
        <v>0</v>
      </c>
      <c r="QC378" s="92">
        <v>0</v>
      </c>
      <c r="QD378" s="92">
        <v>0</v>
      </c>
      <c r="QE378" s="92">
        <v>0</v>
      </c>
      <c r="QF378" s="92">
        <v>0</v>
      </c>
      <c r="QG378" s="92">
        <v>0</v>
      </c>
      <c r="QH378" s="92">
        <v>0</v>
      </c>
      <c r="QI378" s="92">
        <v>0</v>
      </c>
      <c r="QJ378" s="92">
        <v>0</v>
      </c>
      <c r="QK378" s="92">
        <v>0</v>
      </c>
      <c r="QL378" s="92">
        <v>0</v>
      </c>
      <c r="QM378" s="92">
        <v>0</v>
      </c>
      <c r="QN378" s="92">
        <v>0</v>
      </c>
      <c r="QO378" s="92">
        <v>0</v>
      </c>
      <c r="QP378" s="92">
        <v>0</v>
      </c>
      <c r="QQ378" s="92">
        <v>0</v>
      </c>
      <c r="QR378" s="92">
        <v>0</v>
      </c>
      <c r="QS378" s="92">
        <v>0</v>
      </c>
      <c r="QT378" s="92">
        <v>0</v>
      </c>
      <c r="QU378" s="92">
        <v>0</v>
      </c>
      <c r="QV378" s="92">
        <v>0</v>
      </c>
      <c r="QW378" s="92">
        <v>0</v>
      </c>
      <c r="QX378" s="92">
        <v>0</v>
      </c>
      <c r="QY378" s="92">
        <v>0</v>
      </c>
      <c r="QZ378" s="92">
        <v>0</v>
      </c>
      <c r="RA378" s="92">
        <v>0</v>
      </c>
      <c r="RB378" s="92">
        <v>0</v>
      </c>
      <c r="RC378" s="92">
        <v>0</v>
      </c>
      <c r="RD378" s="92">
        <v>0</v>
      </c>
      <c r="RE378" s="92">
        <v>0</v>
      </c>
      <c r="RF378" s="92">
        <v>0</v>
      </c>
      <c r="RG378" s="92">
        <v>0</v>
      </c>
      <c r="RH378" s="92">
        <v>0</v>
      </c>
      <c r="RI378" s="92">
        <v>0</v>
      </c>
      <c r="RJ378" s="92">
        <v>0</v>
      </c>
      <c r="RK378" s="92">
        <v>0</v>
      </c>
      <c r="RL378" s="92">
        <v>0</v>
      </c>
      <c r="RM378" s="92">
        <v>0</v>
      </c>
      <c r="RN378" s="92">
        <v>0</v>
      </c>
      <c r="RO378" s="92">
        <v>0</v>
      </c>
      <c r="RP378" s="92">
        <v>0</v>
      </c>
      <c r="RQ378" s="92">
        <v>0</v>
      </c>
      <c r="RR378" s="92">
        <v>0</v>
      </c>
      <c r="RS378" s="92">
        <v>0</v>
      </c>
      <c r="RT378" s="92">
        <v>0</v>
      </c>
      <c r="RU378" s="92">
        <v>0</v>
      </c>
      <c r="RV378" s="92">
        <v>0</v>
      </c>
      <c r="RW378" s="92">
        <v>0</v>
      </c>
      <c r="RX378" s="92">
        <v>0</v>
      </c>
      <c r="RY378" s="92">
        <v>0</v>
      </c>
      <c r="RZ378" s="92">
        <v>0</v>
      </c>
      <c r="SA378" s="92">
        <v>0</v>
      </c>
      <c r="SB378" s="92">
        <v>0</v>
      </c>
      <c r="SC378" s="92">
        <v>0</v>
      </c>
      <c r="SD378" s="92">
        <v>0</v>
      </c>
      <c r="SE378" s="92">
        <v>0</v>
      </c>
      <c r="SF378" s="92">
        <v>0</v>
      </c>
      <c r="SG378" s="92">
        <v>0</v>
      </c>
      <c r="SH378" s="92">
        <v>0</v>
      </c>
      <c r="SI378" s="92">
        <v>0</v>
      </c>
      <c r="SJ378" s="92">
        <v>0</v>
      </c>
      <c r="SK378" s="92">
        <v>0</v>
      </c>
      <c r="SL378" s="92">
        <v>0</v>
      </c>
      <c r="SM378" s="92">
        <v>0</v>
      </c>
      <c r="SN378" s="92">
        <v>0</v>
      </c>
      <c r="SO378" s="92">
        <v>0</v>
      </c>
      <c r="SP378" s="92">
        <v>0</v>
      </c>
      <c r="SQ378" s="92">
        <v>0</v>
      </c>
      <c r="SR378" s="92">
        <v>0</v>
      </c>
      <c r="SS378" s="92">
        <v>0</v>
      </c>
      <c r="ST378" s="92">
        <v>0</v>
      </c>
      <c r="SU378" s="92">
        <v>0</v>
      </c>
      <c r="SV378" s="92">
        <v>0</v>
      </c>
      <c r="SW378" s="92">
        <v>0</v>
      </c>
      <c r="SX378" s="92">
        <v>0</v>
      </c>
      <c r="SY378" s="92">
        <v>0</v>
      </c>
      <c r="SZ378" s="92">
        <v>0</v>
      </c>
      <c r="TA378" s="92">
        <v>0</v>
      </c>
      <c r="TB378" s="92">
        <v>0</v>
      </c>
      <c r="TC378" s="92">
        <v>60.5413675</v>
      </c>
      <c r="TD378" s="92">
        <v>0</v>
      </c>
      <c r="TE378" s="92">
        <v>0</v>
      </c>
      <c r="TF378" s="92">
        <v>0</v>
      </c>
      <c r="TG378" s="92">
        <v>0</v>
      </c>
      <c r="TH378" s="92">
        <v>0</v>
      </c>
      <c r="TI378" s="92">
        <v>0</v>
      </c>
      <c r="TJ378" s="92">
        <v>0</v>
      </c>
      <c r="TK378" s="92">
        <v>0</v>
      </c>
      <c r="TL378" s="92">
        <v>0</v>
      </c>
      <c r="TM378" s="92">
        <v>0</v>
      </c>
      <c r="TN378" s="92">
        <v>0</v>
      </c>
      <c r="TO378" s="92">
        <v>0</v>
      </c>
      <c r="TP378" s="92">
        <v>0</v>
      </c>
      <c r="TQ378" s="92">
        <v>-32036445.754999999</v>
      </c>
      <c r="TR378" s="92">
        <v>0</v>
      </c>
      <c r="TS378" s="92">
        <v>0</v>
      </c>
      <c r="TT378" s="92">
        <v>0</v>
      </c>
      <c r="TU378" s="92">
        <v>0</v>
      </c>
      <c r="TV378" s="92">
        <v>0</v>
      </c>
      <c r="TW378" s="92">
        <v>0</v>
      </c>
      <c r="TX378" s="92">
        <v>0</v>
      </c>
      <c r="TY378" s="92">
        <v>0</v>
      </c>
      <c r="TZ378" s="92">
        <v>0</v>
      </c>
      <c r="UA378" s="92">
        <v>0</v>
      </c>
      <c r="UB378" s="92">
        <v>0</v>
      </c>
      <c r="UC378" s="92">
        <v>0</v>
      </c>
      <c r="UD378" s="92">
        <v>0</v>
      </c>
      <c r="UE378" s="92">
        <v>0</v>
      </c>
      <c r="UF378" s="92">
        <v>0</v>
      </c>
      <c r="UG378" s="92">
        <v>0</v>
      </c>
      <c r="UH378" s="92">
        <v>0</v>
      </c>
      <c r="UI378" s="92">
        <v>0</v>
      </c>
      <c r="UJ378" s="92">
        <v>0</v>
      </c>
      <c r="UK378" s="92">
        <v>0</v>
      </c>
      <c r="UL378" s="92">
        <v>0</v>
      </c>
      <c r="UM378" s="92">
        <v>0</v>
      </c>
      <c r="UN378" s="92">
        <v>0</v>
      </c>
      <c r="UO378" s="92">
        <v>0</v>
      </c>
      <c r="UP378" s="92">
        <v>0</v>
      </c>
      <c r="UQ378" s="92">
        <v>0</v>
      </c>
      <c r="UR378" s="92">
        <v>0</v>
      </c>
      <c r="US378" s="92">
        <v>0</v>
      </c>
      <c r="UT378" s="92">
        <v>0</v>
      </c>
      <c r="UU378" s="92">
        <v>0</v>
      </c>
      <c r="UV378" s="92">
        <v>0</v>
      </c>
      <c r="UW378" s="92">
        <v>0</v>
      </c>
      <c r="UX378" s="92">
        <v>0</v>
      </c>
      <c r="UY378" s="92">
        <v>0</v>
      </c>
      <c r="UZ378" s="92">
        <v>0</v>
      </c>
      <c r="VA378" s="92">
        <v>0</v>
      </c>
      <c r="VB378" s="92">
        <v>0</v>
      </c>
      <c r="VC378" s="92">
        <v>0</v>
      </c>
      <c r="VD378" s="92">
        <v>0</v>
      </c>
      <c r="VE378" s="92">
        <v>0</v>
      </c>
      <c r="VF378" s="92">
        <v>0</v>
      </c>
      <c r="VG378" s="92">
        <v>0</v>
      </c>
      <c r="VH378" s="92">
        <v>0</v>
      </c>
      <c r="VI378" s="92">
        <v>0</v>
      </c>
      <c r="VJ378" s="92">
        <v>0</v>
      </c>
      <c r="VK378" s="92">
        <v>0</v>
      </c>
      <c r="VL378" s="92">
        <v>0</v>
      </c>
      <c r="VM378" s="92">
        <v>0</v>
      </c>
      <c r="VN378" s="92">
        <v>0</v>
      </c>
      <c r="VO378" s="92">
        <v>0</v>
      </c>
      <c r="VP378" s="92">
        <v>0</v>
      </c>
      <c r="VQ378" s="92">
        <v>0</v>
      </c>
      <c r="VR378" s="92">
        <v>0</v>
      </c>
      <c r="VS378" s="92">
        <v>0</v>
      </c>
      <c r="VT378" s="92">
        <v>0</v>
      </c>
      <c r="VU378" s="92">
        <v>0</v>
      </c>
      <c r="VV378" s="92">
        <v>0</v>
      </c>
      <c r="VW378" s="92">
        <v>0</v>
      </c>
      <c r="VX378" s="92">
        <v>0</v>
      </c>
      <c r="VY378" s="92">
        <v>0</v>
      </c>
      <c r="VZ378" s="92">
        <v>0</v>
      </c>
      <c r="WA378" s="92">
        <v>0</v>
      </c>
      <c r="WB378" s="92">
        <v>0</v>
      </c>
      <c r="WC378" s="92">
        <v>0</v>
      </c>
    </row>
    <row r="379" spans="2:601" ht="13.5" customHeight="1">
      <c r="B379" s="851" t="s">
        <v>3026</v>
      </c>
      <c r="C379" s="92">
        <v>0</v>
      </c>
      <c r="D379" s="92">
        <v>4687.7190399999999</v>
      </c>
      <c r="E379" s="92">
        <v>-17.4128212</v>
      </c>
      <c r="F379" s="92">
        <v>260.20794799999999</v>
      </c>
      <c r="G379" s="92">
        <v>0</v>
      </c>
      <c r="H379" s="92">
        <v>0</v>
      </c>
      <c r="I379" s="92">
        <v>0</v>
      </c>
      <c r="J379" s="92">
        <v>0</v>
      </c>
      <c r="K379" s="92">
        <v>0</v>
      </c>
      <c r="L379" s="92">
        <v>0</v>
      </c>
      <c r="M379" s="92">
        <v>0</v>
      </c>
      <c r="N379" s="92">
        <v>0</v>
      </c>
      <c r="O379" s="92">
        <v>0</v>
      </c>
      <c r="P379" s="92">
        <v>0</v>
      </c>
      <c r="Q379" s="92">
        <v>0</v>
      </c>
      <c r="R379" s="92">
        <v>0</v>
      </c>
      <c r="S379" s="92">
        <v>0</v>
      </c>
      <c r="T379" s="92">
        <v>0</v>
      </c>
      <c r="U379" s="92">
        <v>0</v>
      </c>
      <c r="V379" s="92">
        <v>0</v>
      </c>
      <c r="W379" s="92">
        <v>0</v>
      </c>
      <c r="X379" s="92">
        <v>0</v>
      </c>
      <c r="Y379" s="92">
        <v>0</v>
      </c>
      <c r="Z379" s="92">
        <v>0</v>
      </c>
      <c r="AA379" s="92">
        <v>0</v>
      </c>
      <c r="AB379" s="92">
        <v>0</v>
      </c>
      <c r="AC379" s="92">
        <v>0</v>
      </c>
      <c r="AD379" s="92">
        <v>0</v>
      </c>
      <c r="AE379" s="92">
        <v>0</v>
      </c>
      <c r="AF379" s="92">
        <v>0</v>
      </c>
      <c r="AG379" s="92">
        <v>0</v>
      </c>
      <c r="AH379" s="92">
        <v>0</v>
      </c>
      <c r="AI379" s="92">
        <v>0</v>
      </c>
      <c r="AJ379" s="92">
        <v>0</v>
      </c>
      <c r="AK379" s="92">
        <v>0</v>
      </c>
      <c r="AL379" s="92">
        <v>0</v>
      </c>
      <c r="AM379" s="92">
        <v>0</v>
      </c>
      <c r="AN379" s="92">
        <v>0</v>
      </c>
      <c r="AO379" s="92">
        <v>0</v>
      </c>
      <c r="AP379" s="92">
        <v>0</v>
      </c>
      <c r="AQ379" s="92">
        <v>0</v>
      </c>
      <c r="AR379" s="92">
        <v>0</v>
      </c>
      <c r="AS379" s="92">
        <v>0</v>
      </c>
      <c r="AT379" s="92">
        <v>0</v>
      </c>
      <c r="AU379" s="92">
        <v>0</v>
      </c>
      <c r="AV379" s="92">
        <v>0</v>
      </c>
      <c r="AW379" s="92">
        <v>0</v>
      </c>
      <c r="AX379" s="92">
        <v>0</v>
      </c>
      <c r="AY379" s="92">
        <v>0</v>
      </c>
      <c r="AZ379" s="92">
        <v>0</v>
      </c>
      <c r="BA379" s="92">
        <v>0</v>
      </c>
      <c r="BB379" s="92">
        <v>0</v>
      </c>
      <c r="BC379" s="92">
        <v>0</v>
      </c>
      <c r="BD379" s="92">
        <v>0</v>
      </c>
      <c r="BE379" s="92">
        <v>0</v>
      </c>
      <c r="BF379" s="92">
        <v>0</v>
      </c>
      <c r="BG379" s="92">
        <v>0</v>
      </c>
      <c r="BH379" s="92">
        <v>0</v>
      </c>
      <c r="BI379" s="92">
        <v>0</v>
      </c>
      <c r="BJ379" s="92">
        <v>0</v>
      </c>
      <c r="BK379" s="92">
        <v>0</v>
      </c>
      <c r="BL379" s="92">
        <v>0</v>
      </c>
      <c r="BM379" s="92">
        <v>0</v>
      </c>
      <c r="BN379" s="92">
        <v>0</v>
      </c>
      <c r="BO379" s="92">
        <v>0</v>
      </c>
      <c r="BP379" s="92">
        <v>1</v>
      </c>
      <c r="BQ379" s="92">
        <v>0</v>
      </c>
      <c r="BR379" s="92">
        <v>0</v>
      </c>
      <c r="BS379" s="92">
        <v>0</v>
      </c>
      <c r="BT379" s="92">
        <v>0</v>
      </c>
      <c r="BU379" s="92">
        <v>0</v>
      </c>
      <c r="BV379" s="92">
        <v>0</v>
      </c>
      <c r="BW379" s="92">
        <v>0</v>
      </c>
      <c r="BX379" s="92">
        <v>0</v>
      </c>
      <c r="BY379" s="92">
        <v>0</v>
      </c>
      <c r="BZ379" s="92">
        <v>0</v>
      </c>
      <c r="CA379" s="92">
        <v>0</v>
      </c>
      <c r="CB379" s="92">
        <v>0</v>
      </c>
      <c r="CC379" s="92">
        <v>0</v>
      </c>
      <c r="CD379" s="92">
        <v>0</v>
      </c>
      <c r="CE379" s="92">
        <v>0</v>
      </c>
      <c r="CF379" s="92">
        <v>0</v>
      </c>
      <c r="CG379" s="92">
        <v>0</v>
      </c>
      <c r="CH379" s="92">
        <v>0</v>
      </c>
      <c r="CI379" s="92">
        <v>0</v>
      </c>
      <c r="CJ379" s="92">
        <v>0</v>
      </c>
      <c r="CK379" s="92">
        <v>0</v>
      </c>
      <c r="CL379" s="92">
        <v>0</v>
      </c>
      <c r="CM379" s="92">
        <v>0</v>
      </c>
      <c r="CN379" s="92">
        <v>0</v>
      </c>
      <c r="CO379" s="92">
        <v>0</v>
      </c>
      <c r="CP379" s="92">
        <v>0</v>
      </c>
      <c r="CQ379" s="92">
        <v>0</v>
      </c>
      <c r="CR379" s="92">
        <v>0</v>
      </c>
      <c r="CS379" s="92">
        <v>0</v>
      </c>
      <c r="CT379" s="92">
        <v>0</v>
      </c>
      <c r="CU379" s="92">
        <v>0</v>
      </c>
      <c r="CV379" s="92">
        <v>0</v>
      </c>
      <c r="CW379" s="92">
        <v>0</v>
      </c>
      <c r="CX379" s="92">
        <v>0</v>
      </c>
      <c r="CY379" s="92">
        <v>0</v>
      </c>
      <c r="CZ379" s="92">
        <v>0</v>
      </c>
      <c r="DA379" s="92">
        <v>0</v>
      </c>
      <c r="DB379" s="92">
        <v>0</v>
      </c>
      <c r="DC379" s="92">
        <v>0</v>
      </c>
      <c r="DD379" s="92">
        <v>0</v>
      </c>
      <c r="DE379" s="92">
        <v>0</v>
      </c>
      <c r="DF379" s="92">
        <v>0</v>
      </c>
      <c r="DG379" s="92">
        <v>0</v>
      </c>
      <c r="DH379" s="92">
        <v>0</v>
      </c>
      <c r="DI379" s="92">
        <v>0</v>
      </c>
      <c r="DJ379" s="92">
        <v>0</v>
      </c>
      <c r="DK379" s="92">
        <v>0</v>
      </c>
      <c r="DL379" s="92">
        <v>0</v>
      </c>
      <c r="DM379" s="92">
        <v>0</v>
      </c>
      <c r="DN379" s="92">
        <v>0</v>
      </c>
      <c r="DO379" s="92">
        <v>0</v>
      </c>
      <c r="DP379" s="92">
        <v>0</v>
      </c>
      <c r="DQ379" s="92">
        <v>0</v>
      </c>
      <c r="DR379" s="92">
        <v>0</v>
      </c>
      <c r="DS379" s="92">
        <v>0</v>
      </c>
      <c r="DT379" s="92">
        <v>0</v>
      </c>
      <c r="DU379" s="92">
        <v>0</v>
      </c>
      <c r="DV379" s="92">
        <v>0</v>
      </c>
      <c r="DW379" s="92">
        <v>0</v>
      </c>
      <c r="DX379" s="92">
        <v>0</v>
      </c>
      <c r="DY379" s="92">
        <v>0</v>
      </c>
      <c r="DZ379" s="92">
        <v>4687.7190399999999</v>
      </c>
      <c r="EA379" s="92">
        <v>0</v>
      </c>
      <c r="EB379" s="92">
        <v>0</v>
      </c>
      <c r="EC379" s="92">
        <v>0</v>
      </c>
      <c r="ED379" s="92">
        <v>0</v>
      </c>
      <c r="EE379" s="92">
        <v>0</v>
      </c>
      <c r="EF379" s="92">
        <v>0</v>
      </c>
      <c r="EG379" s="92">
        <v>0</v>
      </c>
      <c r="EH379" s="92">
        <v>0</v>
      </c>
      <c r="EI379" s="92">
        <v>0</v>
      </c>
      <c r="EJ379" s="92">
        <v>0</v>
      </c>
      <c r="EK379" s="92">
        <v>0</v>
      </c>
      <c r="EL379" s="92">
        <v>0</v>
      </c>
      <c r="EM379" s="92">
        <v>0</v>
      </c>
      <c r="EN379" s="92">
        <v>0</v>
      </c>
      <c r="EO379" s="92">
        <v>0</v>
      </c>
      <c r="EP379" s="92">
        <v>0</v>
      </c>
      <c r="EQ379" s="92">
        <v>0</v>
      </c>
      <c r="ER379" s="92">
        <v>0</v>
      </c>
      <c r="ES379" s="92">
        <v>0</v>
      </c>
      <c r="ET379" s="92">
        <v>0</v>
      </c>
      <c r="EU379" s="92">
        <v>0</v>
      </c>
      <c r="EV379" s="92">
        <v>0</v>
      </c>
      <c r="EW379" s="92">
        <v>0</v>
      </c>
      <c r="EX379" s="92">
        <v>0</v>
      </c>
      <c r="EY379" s="92">
        <v>0</v>
      </c>
      <c r="EZ379" s="92">
        <v>0</v>
      </c>
      <c r="FA379" s="92">
        <v>0</v>
      </c>
      <c r="FB379" s="92">
        <v>0</v>
      </c>
      <c r="FC379" s="92">
        <v>0</v>
      </c>
      <c r="FD379" s="92">
        <v>0</v>
      </c>
      <c r="FE379" s="92">
        <v>0</v>
      </c>
      <c r="FF379" s="92">
        <v>0</v>
      </c>
      <c r="FG379" s="92">
        <v>0</v>
      </c>
      <c r="FH379" s="92">
        <v>0</v>
      </c>
      <c r="FI379" s="92">
        <v>0</v>
      </c>
      <c r="FJ379" s="92">
        <v>0</v>
      </c>
      <c r="FK379" s="92">
        <v>0</v>
      </c>
      <c r="FL379" s="92">
        <v>0</v>
      </c>
      <c r="FM379" s="92">
        <v>0</v>
      </c>
      <c r="FN379" s="92">
        <v>0</v>
      </c>
      <c r="FO379" s="92">
        <v>0</v>
      </c>
      <c r="FP379" s="92">
        <v>0</v>
      </c>
      <c r="FQ379" s="92">
        <v>0</v>
      </c>
      <c r="FR379" s="92">
        <v>0</v>
      </c>
      <c r="FS379" s="92">
        <v>0</v>
      </c>
      <c r="FT379" s="92">
        <v>0</v>
      </c>
      <c r="FU379" s="92">
        <v>0</v>
      </c>
      <c r="FV379" s="92">
        <v>0</v>
      </c>
      <c r="FW379" s="92">
        <v>0</v>
      </c>
      <c r="FX379" s="92">
        <v>0</v>
      </c>
      <c r="FY379" s="92">
        <v>0</v>
      </c>
      <c r="FZ379" s="92">
        <v>0</v>
      </c>
      <c r="GA379" s="92">
        <v>0</v>
      </c>
      <c r="GB379" s="92">
        <v>0</v>
      </c>
      <c r="GC379" s="92">
        <v>0</v>
      </c>
      <c r="GD379" s="92">
        <v>0</v>
      </c>
      <c r="GE379" s="92">
        <v>0</v>
      </c>
      <c r="GF379" s="92">
        <v>0</v>
      </c>
      <c r="GG379" s="92">
        <v>0</v>
      </c>
      <c r="GH379" s="92">
        <v>0</v>
      </c>
      <c r="GI379" s="92">
        <v>0</v>
      </c>
      <c r="GJ379" s="92">
        <v>1</v>
      </c>
      <c r="GK379" s="92">
        <v>0</v>
      </c>
      <c r="GL379" s="92">
        <v>0</v>
      </c>
      <c r="GM379" s="92">
        <v>0</v>
      </c>
      <c r="GN379" s="92">
        <v>0</v>
      </c>
      <c r="GO379" s="92">
        <v>0</v>
      </c>
      <c r="GP379" s="92">
        <v>0</v>
      </c>
      <c r="GQ379" s="92">
        <v>0</v>
      </c>
      <c r="GR379" s="92">
        <v>0</v>
      </c>
      <c r="GS379" s="92">
        <v>0</v>
      </c>
      <c r="GT379" s="92">
        <v>0</v>
      </c>
      <c r="GU379" s="92">
        <v>0</v>
      </c>
      <c r="GV379" s="92">
        <v>0</v>
      </c>
      <c r="GW379" s="92">
        <v>0</v>
      </c>
      <c r="GX379" s="92">
        <v>0</v>
      </c>
      <c r="GY379" s="92">
        <v>0</v>
      </c>
      <c r="GZ379" s="92">
        <v>0</v>
      </c>
      <c r="HA379" s="92">
        <v>0</v>
      </c>
      <c r="HB379" s="92">
        <v>0</v>
      </c>
      <c r="HC379" s="92">
        <v>0</v>
      </c>
      <c r="HD379" s="92">
        <v>0</v>
      </c>
      <c r="HE379" s="92">
        <v>0</v>
      </c>
      <c r="HF379" s="92">
        <v>0</v>
      </c>
      <c r="HG379" s="92">
        <v>0</v>
      </c>
      <c r="HH379" s="92">
        <v>0</v>
      </c>
      <c r="HI379" s="92">
        <v>0</v>
      </c>
      <c r="HJ379" s="92">
        <v>0</v>
      </c>
      <c r="HK379" s="92">
        <v>0</v>
      </c>
      <c r="HL379" s="92">
        <v>0</v>
      </c>
      <c r="HM379" s="92">
        <v>0</v>
      </c>
      <c r="HN379" s="92">
        <v>0</v>
      </c>
      <c r="HO379" s="92">
        <v>0</v>
      </c>
      <c r="HP379" s="92">
        <v>0</v>
      </c>
      <c r="HQ379" s="92">
        <v>0</v>
      </c>
      <c r="HR379" s="92">
        <v>0</v>
      </c>
      <c r="HS379" s="92">
        <v>0</v>
      </c>
      <c r="HT379" s="92">
        <v>0</v>
      </c>
      <c r="HU379" s="92">
        <v>0</v>
      </c>
      <c r="HV379" s="92">
        <v>0</v>
      </c>
      <c r="HW379" s="92">
        <v>0</v>
      </c>
      <c r="HX379" s="92">
        <v>0</v>
      </c>
      <c r="HY379" s="92">
        <v>0</v>
      </c>
      <c r="HZ379" s="92">
        <v>0</v>
      </c>
      <c r="IA379" s="92">
        <v>0</v>
      </c>
      <c r="IB379" s="92">
        <v>0</v>
      </c>
      <c r="IC379" s="92">
        <v>0</v>
      </c>
      <c r="ID379" s="92">
        <v>0</v>
      </c>
      <c r="IE379" s="92">
        <v>0</v>
      </c>
      <c r="IF379" s="92">
        <v>0</v>
      </c>
      <c r="IG379" s="92">
        <v>0</v>
      </c>
      <c r="IH379" s="92">
        <v>0</v>
      </c>
      <c r="II379" s="92">
        <v>0</v>
      </c>
      <c r="IJ379" s="92">
        <v>0</v>
      </c>
      <c r="IK379" s="92">
        <v>0</v>
      </c>
      <c r="IL379" s="92">
        <v>0</v>
      </c>
      <c r="IM379" s="92">
        <v>0</v>
      </c>
      <c r="IN379" s="92">
        <v>0</v>
      </c>
      <c r="IO379" s="92">
        <v>0</v>
      </c>
      <c r="IP379" s="92">
        <v>0</v>
      </c>
      <c r="IQ379" s="92">
        <v>0</v>
      </c>
      <c r="IR379" s="92">
        <v>0</v>
      </c>
      <c r="IS379" s="92">
        <v>0</v>
      </c>
      <c r="IT379" s="92">
        <v>260.20794799999999</v>
      </c>
      <c r="IU379" s="92">
        <v>4687.7190399999999</v>
      </c>
      <c r="IV379" s="92">
        <v>81.542309599999996</v>
      </c>
      <c r="IW379" s="92">
        <v>99.990642100000002</v>
      </c>
      <c r="IX379" s="92">
        <v>1</v>
      </c>
      <c r="IY379" s="92">
        <v>0</v>
      </c>
      <c r="IZ379" s="92">
        <v>1</v>
      </c>
      <c r="JA379" s="92">
        <v>0</v>
      </c>
      <c r="JB379" s="92">
        <v>-66918.867499999993</v>
      </c>
      <c r="JC379" s="92">
        <v>-3714.5616100000002</v>
      </c>
      <c r="JD379" s="92">
        <v>-17.4128212</v>
      </c>
      <c r="JE379" s="92">
        <v>-34.945986699999999</v>
      </c>
      <c r="JF379" s="92">
        <v>-1.93979703</v>
      </c>
      <c r="JG379" s="92">
        <v>5.3184649200000003E-2</v>
      </c>
      <c r="JH379" s="92">
        <v>0.95813634700000005</v>
      </c>
      <c r="JI379" s="92">
        <v>18.015280000000001</v>
      </c>
      <c r="JJ379" s="92">
        <v>78.279224400000004</v>
      </c>
      <c r="JK379" s="92">
        <v>0</v>
      </c>
      <c r="JL379" s="92">
        <v>0</v>
      </c>
      <c r="JM379" s="92">
        <v>0</v>
      </c>
      <c r="JN379" s="92">
        <v>0</v>
      </c>
      <c r="JO379" s="92">
        <v>0</v>
      </c>
      <c r="JP379" s="92">
        <v>0</v>
      </c>
      <c r="JQ379" s="92">
        <v>0</v>
      </c>
      <c r="JR379" s="92">
        <v>0</v>
      </c>
      <c r="JS379" s="92">
        <v>0</v>
      </c>
      <c r="JT379" s="92">
        <v>0</v>
      </c>
      <c r="JU379" s="92">
        <v>0</v>
      </c>
      <c r="JV379" s="92">
        <v>0</v>
      </c>
      <c r="JW379" s="92">
        <v>0</v>
      </c>
      <c r="JX379" s="92">
        <v>0</v>
      </c>
      <c r="JY379" s="92">
        <v>0</v>
      </c>
      <c r="JZ379" s="92">
        <v>0</v>
      </c>
      <c r="KA379" s="92">
        <v>0</v>
      </c>
      <c r="KB379" s="92">
        <v>0</v>
      </c>
      <c r="KC379" s="92">
        <v>0</v>
      </c>
      <c r="KD379" s="92">
        <v>0</v>
      </c>
      <c r="KE379" s="92">
        <v>0</v>
      </c>
      <c r="KF379" s="92">
        <v>0</v>
      </c>
      <c r="KG379" s="92">
        <v>0</v>
      </c>
      <c r="KH379" s="92">
        <v>0</v>
      </c>
      <c r="KI379" s="92">
        <v>0</v>
      </c>
      <c r="KJ379" s="92">
        <v>0</v>
      </c>
      <c r="KK379" s="92">
        <v>0</v>
      </c>
      <c r="KL379" s="92">
        <v>0</v>
      </c>
      <c r="KM379" s="92">
        <v>0</v>
      </c>
      <c r="KN379" s="92">
        <v>0</v>
      </c>
      <c r="KO379" s="92">
        <v>0</v>
      </c>
      <c r="KP379" s="92">
        <v>0</v>
      </c>
      <c r="KQ379" s="92">
        <v>0</v>
      </c>
      <c r="KR379" s="92">
        <v>0</v>
      </c>
      <c r="KS379" s="92">
        <v>0</v>
      </c>
      <c r="KT379" s="92">
        <v>0</v>
      </c>
      <c r="KU379" s="92">
        <v>0</v>
      </c>
      <c r="KV379" s="92">
        <v>0</v>
      </c>
      <c r="KW379" s="92">
        <v>0</v>
      </c>
      <c r="KX379" s="92">
        <v>0</v>
      </c>
      <c r="KY379" s="92">
        <v>0</v>
      </c>
      <c r="KZ379" s="92">
        <v>0</v>
      </c>
      <c r="LA379" s="92">
        <v>0</v>
      </c>
      <c r="LB379" s="92">
        <v>0</v>
      </c>
      <c r="LC379" s="92">
        <v>0</v>
      </c>
      <c r="LD379" s="92">
        <v>0</v>
      </c>
      <c r="LE379" s="92">
        <v>0</v>
      </c>
      <c r="LF379" s="92">
        <v>0</v>
      </c>
      <c r="LG379" s="92">
        <v>0</v>
      </c>
      <c r="LH379" s="92">
        <v>0</v>
      </c>
      <c r="LI379" s="92">
        <v>0</v>
      </c>
      <c r="LJ379" s="92">
        <v>0</v>
      </c>
      <c r="LK379" s="92">
        <v>0</v>
      </c>
      <c r="LL379" s="92">
        <v>0</v>
      </c>
      <c r="LM379" s="92">
        <v>0</v>
      </c>
      <c r="LN379" s="92">
        <v>0</v>
      </c>
      <c r="LO379" s="92">
        <v>0</v>
      </c>
      <c r="LP379" s="92">
        <v>0</v>
      </c>
      <c r="LQ379" s="92">
        <v>0</v>
      </c>
      <c r="LR379" s="92">
        <v>0</v>
      </c>
      <c r="LS379" s="92">
        <v>0</v>
      </c>
      <c r="LT379" s="92">
        <v>0</v>
      </c>
      <c r="LU379" s="92">
        <v>0</v>
      </c>
      <c r="LV379" s="92">
        <v>0</v>
      </c>
      <c r="LW379" s="92">
        <v>0</v>
      </c>
      <c r="LX379" s="92">
        <v>0</v>
      </c>
      <c r="LY379" s="92">
        <v>0</v>
      </c>
      <c r="LZ379" s="92">
        <v>0</v>
      </c>
      <c r="MA379" s="92">
        <v>0</v>
      </c>
      <c r="MB379" s="92">
        <v>0</v>
      </c>
      <c r="MC379" s="92">
        <v>0</v>
      </c>
      <c r="MD379" s="92">
        <v>0</v>
      </c>
      <c r="ME379" s="92">
        <v>0</v>
      </c>
      <c r="MF379" s="92">
        <v>0</v>
      </c>
      <c r="MG379" s="92">
        <v>0</v>
      </c>
      <c r="MH379" s="92">
        <v>0</v>
      </c>
      <c r="MI379" s="92">
        <v>0</v>
      </c>
      <c r="MJ379" s="92">
        <v>0</v>
      </c>
      <c r="MK379" s="92">
        <v>0</v>
      </c>
      <c r="ML379" s="92">
        <v>0</v>
      </c>
      <c r="MM379" s="92">
        <v>0</v>
      </c>
      <c r="MN379" s="92">
        <v>0</v>
      </c>
      <c r="MO379" s="92">
        <v>0</v>
      </c>
      <c r="MP379" s="92">
        <v>0</v>
      </c>
      <c r="MQ379" s="92">
        <v>0</v>
      </c>
      <c r="MR379" s="92">
        <v>0</v>
      </c>
      <c r="MS379" s="92">
        <v>0</v>
      </c>
      <c r="MT379" s="92">
        <v>0</v>
      </c>
      <c r="MU379" s="92">
        <v>0</v>
      </c>
      <c r="MV379" s="92">
        <v>0</v>
      </c>
      <c r="MW379" s="92">
        <v>0</v>
      </c>
      <c r="MX379" s="92">
        <v>0</v>
      </c>
      <c r="MY379" s="92">
        <v>0</v>
      </c>
      <c r="MZ379" s="92">
        <v>0</v>
      </c>
      <c r="NA379" s="92">
        <v>0</v>
      </c>
      <c r="NB379" s="92">
        <v>0</v>
      </c>
      <c r="NC379" s="92">
        <v>0</v>
      </c>
      <c r="ND379" s="92">
        <v>0</v>
      </c>
      <c r="NE379" s="92">
        <v>0</v>
      </c>
      <c r="NF379" s="92">
        <v>0</v>
      </c>
      <c r="NG379" s="92">
        <v>0</v>
      </c>
      <c r="NH379" s="92">
        <v>0</v>
      </c>
      <c r="NI379" s="92">
        <v>0</v>
      </c>
      <c r="NJ379" s="92">
        <v>0</v>
      </c>
      <c r="NK379" s="92">
        <v>0</v>
      </c>
      <c r="NL379" s="92">
        <v>0</v>
      </c>
      <c r="NM379" s="92">
        <v>0</v>
      </c>
      <c r="NN379" s="92">
        <v>0</v>
      </c>
      <c r="NO379" s="92">
        <v>0</v>
      </c>
      <c r="NP379" s="92">
        <v>0</v>
      </c>
      <c r="NQ379" s="92">
        <v>0</v>
      </c>
      <c r="NR379" s="92">
        <v>0</v>
      </c>
      <c r="NS379" s="92">
        <v>0</v>
      </c>
      <c r="NT379" s="92">
        <v>0</v>
      </c>
      <c r="NU379" s="92">
        <v>0</v>
      </c>
      <c r="NV379" s="92">
        <v>0</v>
      </c>
      <c r="NW379" s="92">
        <v>0</v>
      </c>
      <c r="NX379" s="92">
        <v>0</v>
      </c>
      <c r="NY379" s="92">
        <v>0</v>
      </c>
      <c r="NZ379" s="92">
        <v>0</v>
      </c>
      <c r="OA379" s="92">
        <v>0</v>
      </c>
      <c r="OB379" s="92">
        <v>0</v>
      </c>
      <c r="OC379" s="92">
        <v>0</v>
      </c>
      <c r="OD379" s="92">
        <v>0</v>
      </c>
      <c r="OE379" s="92">
        <v>0</v>
      </c>
      <c r="OF379" s="92">
        <v>0</v>
      </c>
      <c r="OG379" s="92">
        <v>0</v>
      </c>
      <c r="OH379" s="92">
        <v>0</v>
      </c>
      <c r="OI379" s="92">
        <v>0</v>
      </c>
      <c r="OJ379" s="92">
        <v>0</v>
      </c>
      <c r="OK379" s="92">
        <v>0</v>
      </c>
      <c r="OL379" s="92">
        <v>0</v>
      </c>
      <c r="OM379" s="92">
        <v>0</v>
      </c>
      <c r="ON379" s="92">
        <v>0</v>
      </c>
      <c r="OO379" s="92">
        <v>0</v>
      </c>
      <c r="OP379" s="92">
        <v>0</v>
      </c>
      <c r="OQ379" s="92">
        <v>0</v>
      </c>
      <c r="OR379" s="92">
        <v>0</v>
      </c>
      <c r="OS379" s="92">
        <v>0</v>
      </c>
      <c r="OT379" s="92">
        <v>0</v>
      </c>
      <c r="OU379" s="92">
        <v>0</v>
      </c>
      <c r="OV379" s="92">
        <v>0</v>
      </c>
      <c r="OW379" s="92">
        <v>0</v>
      </c>
      <c r="OX379" s="92">
        <v>0</v>
      </c>
      <c r="OY379" s="92">
        <v>0</v>
      </c>
      <c r="OZ379" s="92">
        <v>0</v>
      </c>
      <c r="PA379" s="92">
        <v>0</v>
      </c>
      <c r="PB379" s="92">
        <v>0</v>
      </c>
      <c r="PC379" s="92">
        <v>0</v>
      </c>
      <c r="PD379" s="92">
        <v>0</v>
      </c>
      <c r="PE379" s="92">
        <v>0</v>
      </c>
      <c r="PF379" s="92">
        <v>0</v>
      </c>
      <c r="PG379" s="92">
        <v>0</v>
      </c>
      <c r="PH379" s="92">
        <v>0</v>
      </c>
      <c r="PI379" s="92">
        <v>0</v>
      </c>
      <c r="PJ379" s="92">
        <v>0</v>
      </c>
      <c r="PK379" s="92">
        <v>0</v>
      </c>
      <c r="PL379" s="92">
        <v>0</v>
      </c>
      <c r="PM379" s="92">
        <v>0</v>
      </c>
      <c r="PN379" s="92">
        <v>0</v>
      </c>
      <c r="PO379" s="92">
        <v>0</v>
      </c>
      <c r="PP379" s="92">
        <v>0</v>
      </c>
      <c r="PQ379" s="92">
        <v>0</v>
      </c>
      <c r="PR379" s="92">
        <v>0</v>
      </c>
      <c r="PS379" s="92">
        <v>0</v>
      </c>
      <c r="PT379" s="92">
        <v>0</v>
      </c>
      <c r="PU379" s="92">
        <v>0</v>
      </c>
      <c r="PV379" s="92">
        <v>0</v>
      </c>
      <c r="PW379" s="92">
        <v>0</v>
      </c>
      <c r="PX379" s="92">
        <v>0</v>
      </c>
      <c r="PY379" s="92">
        <v>0</v>
      </c>
      <c r="PZ379" s="92">
        <v>0</v>
      </c>
      <c r="QA379" s="92">
        <v>0</v>
      </c>
      <c r="QB379" s="92">
        <v>0</v>
      </c>
      <c r="QC379" s="92">
        <v>0</v>
      </c>
      <c r="QD379" s="92">
        <v>0</v>
      </c>
      <c r="QE379" s="92">
        <v>0</v>
      </c>
      <c r="QF379" s="92">
        <v>0</v>
      </c>
      <c r="QG379" s="92">
        <v>0</v>
      </c>
      <c r="QH379" s="92">
        <v>0</v>
      </c>
      <c r="QI379" s="92">
        <v>0</v>
      </c>
      <c r="QJ379" s="92">
        <v>0</v>
      </c>
      <c r="QK379" s="92">
        <v>0</v>
      </c>
      <c r="QL379" s="92">
        <v>0</v>
      </c>
      <c r="QM379" s="92">
        <v>0</v>
      </c>
      <c r="QN379" s="92">
        <v>0</v>
      </c>
      <c r="QO379" s="92">
        <v>0</v>
      </c>
      <c r="QP379" s="92">
        <v>0</v>
      </c>
      <c r="QQ379" s="92">
        <v>0</v>
      </c>
      <c r="QR379" s="92">
        <v>0</v>
      </c>
      <c r="QS379" s="92">
        <v>0</v>
      </c>
      <c r="QT379" s="92">
        <v>0</v>
      </c>
      <c r="QU379" s="92">
        <v>0</v>
      </c>
      <c r="QV379" s="92">
        <v>0</v>
      </c>
      <c r="QW379" s="92">
        <v>0</v>
      </c>
      <c r="QX379" s="92">
        <v>0</v>
      </c>
      <c r="QY379" s="92">
        <v>0</v>
      </c>
      <c r="QZ379" s="92">
        <v>0</v>
      </c>
      <c r="RA379" s="92">
        <v>0</v>
      </c>
      <c r="RB379" s="92">
        <v>0</v>
      </c>
      <c r="RC379" s="92">
        <v>0</v>
      </c>
      <c r="RD379" s="92">
        <v>0</v>
      </c>
      <c r="RE379" s="92">
        <v>0</v>
      </c>
      <c r="RF379" s="92">
        <v>0</v>
      </c>
      <c r="RG379" s="92">
        <v>0</v>
      </c>
      <c r="RH379" s="92">
        <v>0</v>
      </c>
      <c r="RI379" s="92">
        <v>0</v>
      </c>
      <c r="RJ379" s="92">
        <v>0</v>
      </c>
      <c r="RK379" s="92">
        <v>0</v>
      </c>
      <c r="RL379" s="92">
        <v>0</v>
      </c>
      <c r="RM379" s="92">
        <v>0</v>
      </c>
      <c r="RN379" s="92">
        <v>0</v>
      </c>
      <c r="RO379" s="92">
        <v>0</v>
      </c>
      <c r="RP379" s="92">
        <v>0</v>
      </c>
      <c r="RQ379" s="92">
        <v>0</v>
      </c>
      <c r="RR379" s="92">
        <v>0</v>
      </c>
      <c r="RS379" s="92">
        <v>0</v>
      </c>
      <c r="RT379" s="92">
        <v>0</v>
      </c>
      <c r="RU379" s="92">
        <v>0</v>
      </c>
      <c r="RV379" s="92">
        <v>0</v>
      </c>
      <c r="RW379" s="92">
        <v>0</v>
      </c>
      <c r="RX379" s="92">
        <v>0</v>
      </c>
      <c r="RY379" s="92">
        <v>0</v>
      </c>
      <c r="RZ379" s="92">
        <v>0</v>
      </c>
      <c r="SA379" s="92">
        <v>0</v>
      </c>
      <c r="SB379" s="92">
        <v>0</v>
      </c>
      <c r="SC379" s="92">
        <v>0</v>
      </c>
      <c r="SD379" s="92">
        <v>0</v>
      </c>
      <c r="SE379" s="92">
        <v>0</v>
      </c>
      <c r="SF379" s="92">
        <v>0</v>
      </c>
      <c r="SG379" s="92">
        <v>0</v>
      </c>
      <c r="SH379" s="92">
        <v>0</v>
      </c>
      <c r="SI379" s="92">
        <v>0</v>
      </c>
      <c r="SJ379" s="92">
        <v>0</v>
      </c>
      <c r="SK379" s="92">
        <v>0</v>
      </c>
      <c r="SL379" s="92">
        <v>0</v>
      </c>
      <c r="SM379" s="92">
        <v>0</v>
      </c>
      <c r="SN379" s="92">
        <v>0</v>
      </c>
      <c r="SO379" s="92">
        <v>0</v>
      </c>
      <c r="SP379" s="92">
        <v>0</v>
      </c>
      <c r="SQ379" s="92">
        <v>0</v>
      </c>
      <c r="SR379" s="92">
        <v>0</v>
      </c>
      <c r="SS379" s="92">
        <v>0</v>
      </c>
      <c r="ST379" s="92">
        <v>0</v>
      </c>
      <c r="SU379" s="92">
        <v>0</v>
      </c>
      <c r="SV379" s="92">
        <v>0</v>
      </c>
      <c r="SW379" s="92">
        <v>0</v>
      </c>
      <c r="SX379" s="92">
        <v>0</v>
      </c>
      <c r="SY379" s="92">
        <v>0</v>
      </c>
      <c r="SZ379" s="92">
        <v>0</v>
      </c>
      <c r="TA379" s="92">
        <v>0</v>
      </c>
      <c r="TB379" s="92">
        <v>0</v>
      </c>
      <c r="TC379" s="92">
        <v>1</v>
      </c>
      <c r="TD379" s="92">
        <v>0</v>
      </c>
      <c r="TE379" s="92">
        <v>0</v>
      </c>
      <c r="TF379" s="92">
        <v>0</v>
      </c>
      <c r="TG379" s="92">
        <v>0</v>
      </c>
      <c r="TH379" s="92">
        <v>0</v>
      </c>
      <c r="TI379" s="92">
        <v>0</v>
      </c>
      <c r="TJ379" s="92">
        <v>0</v>
      </c>
      <c r="TK379" s="92">
        <v>0</v>
      </c>
      <c r="TL379" s="92">
        <v>0</v>
      </c>
      <c r="TM379" s="92">
        <v>0</v>
      </c>
      <c r="TN379" s="92">
        <v>0</v>
      </c>
      <c r="TO379" s="92">
        <v>0</v>
      </c>
      <c r="TP379" s="92">
        <v>0</v>
      </c>
      <c r="TQ379" s="92">
        <v>-20659552.701400001</v>
      </c>
      <c r="TR379" s="92">
        <v>0</v>
      </c>
      <c r="TS379" s="92">
        <v>0</v>
      </c>
      <c r="TT379" s="92">
        <v>0</v>
      </c>
      <c r="TU379" s="92">
        <v>0</v>
      </c>
      <c r="TV379" s="92">
        <v>0</v>
      </c>
      <c r="TW379" s="92">
        <v>0</v>
      </c>
      <c r="TX379" s="92">
        <v>0</v>
      </c>
      <c r="TY379" s="92">
        <v>0</v>
      </c>
      <c r="TZ379" s="92">
        <v>0</v>
      </c>
      <c r="UA379" s="92">
        <v>0</v>
      </c>
      <c r="UB379" s="92">
        <v>0</v>
      </c>
      <c r="UC379" s="92">
        <v>0</v>
      </c>
      <c r="UD379" s="92">
        <v>0</v>
      </c>
      <c r="UE379" s="92">
        <v>0</v>
      </c>
      <c r="UF379" s="92">
        <v>0</v>
      </c>
      <c r="UG379" s="92">
        <v>0</v>
      </c>
      <c r="UH379" s="92">
        <v>0</v>
      </c>
      <c r="UI379" s="92">
        <v>0</v>
      </c>
      <c r="UJ379" s="92">
        <v>0</v>
      </c>
      <c r="UK379" s="92">
        <v>0</v>
      </c>
      <c r="UL379" s="92">
        <v>0</v>
      </c>
      <c r="UM379" s="92">
        <v>0</v>
      </c>
      <c r="UN379" s="92">
        <v>0</v>
      </c>
      <c r="UO379" s="92">
        <v>0</v>
      </c>
      <c r="UP379" s="92">
        <v>0</v>
      </c>
      <c r="UQ379" s="92">
        <v>0</v>
      </c>
      <c r="UR379" s="92">
        <v>0</v>
      </c>
      <c r="US379" s="92">
        <v>0</v>
      </c>
      <c r="UT379" s="92">
        <v>0</v>
      </c>
      <c r="UU379" s="92">
        <v>0</v>
      </c>
      <c r="UV379" s="92">
        <v>0</v>
      </c>
      <c r="UW379" s="92">
        <v>0</v>
      </c>
      <c r="UX379" s="92">
        <v>0</v>
      </c>
      <c r="UY379" s="92">
        <v>0</v>
      </c>
      <c r="UZ379" s="92">
        <v>0</v>
      </c>
      <c r="VA379" s="92">
        <v>0</v>
      </c>
      <c r="VB379" s="92">
        <v>0</v>
      </c>
      <c r="VC379" s="92">
        <v>0</v>
      </c>
      <c r="VD379" s="92">
        <v>0</v>
      </c>
      <c r="VE379" s="92">
        <v>0</v>
      </c>
      <c r="VF379" s="92">
        <v>0</v>
      </c>
      <c r="VG379" s="92">
        <v>0</v>
      </c>
      <c r="VH379" s="92">
        <v>0</v>
      </c>
      <c r="VI379" s="92">
        <v>0</v>
      </c>
      <c r="VJ379" s="92">
        <v>0</v>
      </c>
      <c r="VK379" s="92">
        <v>0</v>
      </c>
      <c r="VL379" s="92">
        <v>0</v>
      </c>
      <c r="VM379" s="92">
        <v>0</v>
      </c>
      <c r="VN379" s="92">
        <v>0</v>
      </c>
      <c r="VO379" s="92">
        <v>0</v>
      </c>
      <c r="VP379" s="92">
        <v>0</v>
      </c>
      <c r="VQ379" s="92">
        <v>0</v>
      </c>
      <c r="VR379" s="92">
        <v>0</v>
      </c>
      <c r="VS379" s="92">
        <v>0</v>
      </c>
      <c r="VT379" s="92">
        <v>0</v>
      </c>
      <c r="VU379" s="92">
        <v>0</v>
      </c>
      <c r="VV379" s="92">
        <v>0</v>
      </c>
      <c r="VW379" s="92">
        <v>0</v>
      </c>
      <c r="VX379" s="92">
        <v>0</v>
      </c>
      <c r="VY379" s="92">
        <v>0</v>
      </c>
      <c r="VZ379" s="92">
        <v>0</v>
      </c>
      <c r="WA379" s="92">
        <v>0</v>
      </c>
      <c r="WB379" s="92">
        <v>0</v>
      </c>
      <c r="WC379" s="92">
        <v>0</v>
      </c>
    </row>
    <row r="380" spans="2:601" ht="13.5" customHeight="1">
      <c r="B380" s="851" t="s">
        <v>2442</v>
      </c>
      <c r="C380" s="92">
        <v>0</v>
      </c>
      <c r="D380" s="92">
        <v>2584.0065300000001</v>
      </c>
      <c r="E380" s="92">
        <v>-8.2057581099999997</v>
      </c>
      <c r="F380" s="92">
        <v>143.43415899999999</v>
      </c>
      <c r="G380" s="92">
        <v>0</v>
      </c>
      <c r="H380" s="92">
        <v>0</v>
      </c>
      <c r="I380" s="92">
        <v>0</v>
      </c>
      <c r="J380" s="92">
        <v>0</v>
      </c>
      <c r="K380" s="92">
        <v>0</v>
      </c>
      <c r="L380" s="92">
        <v>0</v>
      </c>
      <c r="M380" s="92">
        <v>0</v>
      </c>
      <c r="N380" s="92">
        <v>0</v>
      </c>
      <c r="O380" s="92">
        <v>0</v>
      </c>
      <c r="P380" s="92">
        <v>0</v>
      </c>
      <c r="Q380" s="92">
        <v>0</v>
      </c>
      <c r="R380" s="92">
        <v>0</v>
      </c>
      <c r="S380" s="92">
        <v>0</v>
      </c>
      <c r="T380" s="92">
        <v>0</v>
      </c>
      <c r="U380" s="92">
        <v>0</v>
      </c>
      <c r="V380" s="92">
        <v>0</v>
      </c>
      <c r="W380" s="92">
        <v>0</v>
      </c>
      <c r="X380" s="92">
        <v>0</v>
      </c>
      <c r="Y380" s="92">
        <v>0</v>
      </c>
      <c r="Z380" s="92">
        <v>0</v>
      </c>
      <c r="AA380" s="92">
        <v>0</v>
      </c>
      <c r="AB380" s="92">
        <v>0</v>
      </c>
      <c r="AC380" s="92">
        <v>0</v>
      </c>
      <c r="AD380" s="92">
        <v>0</v>
      </c>
      <c r="AE380" s="92">
        <v>0</v>
      </c>
      <c r="AF380" s="92">
        <v>0</v>
      </c>
      <c r="AG380" s="92">
        <v>0</v>
      </c>
      <c r="AH380" s="92">
        <v>0</v>
      </c>
      <c r="AI380" s="92">
        <v>0</v>
      </c>
      <c r="AJ380" s="92">
        <v>0</v>
      </c>
      <c r="AK380" s="92">
        <v>0</v>
      </c>
      <c r="AL380" s="92">
        <v>0</v>
      </c>
      <c r="AM380" s="92">
        <v>0</v>
      </c>
      <c r="AN380" s="92">
        <v>0</v>
      </c>
      <c r="AO380" s="92">
        <v>0</v>
      </c>
      <c r="AP380" s="92">
        <v>0</v>
      </c>
      <c r="AQ380" s="92">
        <v>0</v>
      </c>
      <c r="AR380" s="92">
        <v>0</v>
      </c>
      <c r="AS380" s="92">
        <v>0</v>
      </c>
      <c r="AT380" s="92">
        <v>0</v>
      </c>
      <c r="AU380" s="92">
        <v>0</v>
      </c>
      <c r="AV380" s="92">
        <v>0</v>
      </c>
      <c r="AW380" s="92">
        <v>0</v>
      </c>
      <c r="AX380" s="92">
        <v>0</v>
      </c>
      <c r="AY380" s="92">
        <v>0</v>
      </c>
      <c r="AZ380" s="92">
        <v>0</v>
      </c>
      <c r="BA380" s="92">
        <v>0</v>
      </c>
      <c r="BB380" s="92">
        <v>0</v>
      </c>
      <c r="BC380" s="92">
        <v>0</v>
      </c>
      <c r="BD380" s="92">
        <v>0</v>
      </c>
      <c r="BE380" s="92">
        <v>0</v>
      </c>
      <c r="BF380" s="92">
        <v>0</v>
      </c>
      <c r="BG380" s="92">
        <v>0</v>
      </c>
      <c r="BH380" s="92">
        <v>0</v>
      </c>
      <c r="BI380" s="92">
        <v>0</v>
      </c>
      <c r="BJ380" s="92">
        <v>0</v>
      </c>
      <c r="BK380" s="92">
        <v>0</v>
      </c>
      <c r="BL380" s="92">
        <v>0</v>
      </c>
      <c r="BM380" s="92">
        <v>0</v>
      </c>
      <c r="BN380" s="92">
        <v>0</v>
      </c>
      <c r="BO380" s="92">
        <v>0</v>
      </c>
      <c r="BP380" s="92">
        <v>1</v>
      </c>
      <c r="BQ380" s="92">
        <v>0</v>
      </c>
      <c r="BR380" s="92">
        <v>0</v>
      </c>
      <c r="BS380" s="92">
        <v>0</v>
      </c>
      <c r="BT380" s="92">
        <v>0</v>
      </c>
      <c r="BU380" s="92">
        <v>0</v>
      </c>
      <c r="BV380" s="92">
        <v>0</v>
      </c>
      <c r="BW380" s="92">
        <v>0</v>
      </c>
      <c r="BX380" s="92">
        <v>0</v>
      </c>
      <c r="BY380" s="92">
        <v>0</v>
      </c>
      <c r="BZ380" s="92">
        <v>0</v>
      </c>
      <c r="CA380" s="92">
        <v>0</v>
      </c>
      <c r="CB380" s="92">
        <v>0</v>
      </c>
      <c r="CC380" s="92">
        <v>0</v>
      </c>
      <c r="CD380" s="92">
        <v>0</v>
      </c>
      <c r="CE380" s="92">
        <v>0</v>
      </c>
      <c r="CF380" s="92">
        <v>0</v>
      </c>
      <c r="CG380" s="92">
        <v>0</v>
      </c>
      <c r="CH380" s="92">
        <v>0</v>
      </c>
      <c r="CI380" s="92">
        <v>0</v>
      </c>
      <c r="CJ380" s="92">
        <v>0</v>
      </c>
      <c r="CK380" s="92">
        <v>0</v>
      </c>
      <c r="CL380" s="92">
        <v>0</v>
      </c>
      <c r="CM380" s="92">
        <v>0</v>
      </c>
      <c r="CN380" s="92">
        <v>0</v>
      </c>
      <c r="CO380" s="92">
        <v>0</v>
      </c>
      <c r="CP380" s="92">
        <v>0</v>
      </c>
      <c r="CQ380" s="92">
        <v>0</v>
      </c>
      <c r="CR380" s="92">
        <v>0</v>
      </c>
      <c r="CS380" s="92">
        <v>0</v>
      </c>
      <c r="CT380" s="92">
        <v>0</v>
      </c>
      <c r="CU380" s="92">
        <v>0</v>
      </c>
      <c r="CV380" s="92">
        <v>0</v>
      </c>
      <c r="CW380" s="92">
        <v>0</v>
      </c>
      <c r="CX380" s="92">
        <v>0</v>
      </c>
      <c r="CY380" s="92">
        <v>0</v>
      </c>
      <c r="CZ380" s="92">
        <v>0</v>
      </c>
      <c r="DA380" s="92">
        <v>0</v>
      </c>
      <c r="DB380" s="92">
        <v>0</v>
      </c>
      <c r="DC380" s="92">
        <v>0</v>
      </c>
      <c r="DD380" s="92">
        <v>0</v>
      </c>
      <c r="DE380" s="92">
        <v>0</v>
      </c>
      <c r="DF380" s="92">
        <v>0</v>
      </c>
      <c r="DG380" s="92">
        <v>0</v>
      </c>
      <c r="DH380" s="92">
        <v>0</v>
      </c>
      <c r="DI380" s="92">
        <v>0</v>
      </c>
      <c r="DJ380" s="92">
        <v>0</v>
      </c>
      <c r="DK380" s="92">
        <v>0</v>
      </c>
      <c r="DL380" s="92">
        <v>0</v>
      </c>
      <c r="DM380" s="92">
        <v>0</v>
      </c>
      <c r="DN380" s="92">
        <v>0</v>
      </c>
      <c r="DO380" s="92">
        <v>0</v>
      </c>
      <c r="DP380" s="92">
        <v>0</v>
      </c>
      <c r="DQ380" s="92">
        <v>0</v>
      </c>
      <c r="DR380" s="92">
        <v>0</v>
      </c>
      <c r="DS380" s="92">
        <v>0</v>
      </c>
      <c r="DT380" s="92">
        <v>0</v>
      </c>
      <c r="DU380" s="92">
        <v>0</v>
      </c>
      <c r="DV380" s="92">
        <v>0</v>
      </c>
      <c r="DW380" s="92">
        <v>0</v>
      </c>
      <c r="DX380" s="92">
        <v>0</v>
      </c>
      <c r="DY380" s="92">
        <v>0</v>
      </c>
      <c r="DZ380" s="92">
        <v>2584.0065300000001</v>
      </c>
      <c r="EA380" s="92">
        <v>0</v>
      </c>
      <c r="EB380" s="92">
        <v>0</v>
      </c>
      <c r="EC380" s="92">
        <v>0</v>
      </c>
      <c r="ED380" s="92">
        <v>0</v>
      </c>
      <c r="EE380" s="92">
        <v>0</v>
      </c>
      <c r="EF380" s="92">
        <v>0</v>
      </c>
      <c r="EG380" s="92">
        <v>0</v>
      </c>
      <c r="EH380" s="92">
        <v>0</v>
      </c>
      <c r="EI380" s="92">
        <v>0</v>
      </c>
      <c r="EJ380" s="92">
        <v>0</v>
      </c>
      <c r="EK380" s="92">
        <v>0</v>
      </c>
      <c r="EL380" s="92">
        <v>0</v>
      </c>
      <c r="EM380" s="92">
        <v>0</v>
      </c>
      <c r="EN380" s="92">
        <v>0</v>
      </c>
      <c r="EO380" s="92">
        <v>0</v>
      </c>
      <c r="EP380" s="92">
        <v>0</v>
      </c>
      <c r="EQ380" s="92">
        <v>0</v>
      </c>
      <c r="ER380" s="92">
        <v>0</v>
      </c>
      <c r="ES380" s="92">
        <v>0</v>
      </c>
      <c r="ET380" s="92">
        <v>0</v>
      </c>
      <c r="EU380" s="92">
        <v>0</v>
      </c>
      <c r="EV380" s="92">
        <v>0</v>
      </c>
      <c r="EW380" s="92">
        <v>0</v>
      </c>
      <c r="EX380" s="92">
        <v>0</v>
      </c>
      <c r="EY380" s="92">
        <v>0</v>
      </c>
      <c r="EZ380" s="92">
        <v>0</v>
      </c>
      <c r="FA380" s="92">
        <v>0</v>
      </c>
      <c r="FB380" s="92">
        <v>0</v>
      </c>
      <c r="FC380" s="92">
        <v>0</v>
      </c>
      <c r="FD380" s="92">
        <v>0</v>
      </c>
      <c r="FE380" s="92">
        <v>0</v>
      </c>
      <c r="FF380" s="92">
        <v>0</v>
      </c>
      <c r="FG380" s="92">
        <v>0</v>
      </c>
      <c r="FH380" s="92">
        <v>0</v>
      </c>
      <c r="FI380" s="92">
        <v>0</v>
      </c>
      <c r="FJ380" s="92">
        <v>0</v>
      </c>
      <c r="FK380" s="92">
        <v>0</v>
      </c>
      <c r="FL380" s="92">
        <v>0</v>
      </c>
      <c r="FM380" s="92">
        <v>0</v>
      </c>
      <c r="FN380" s="92">
        <v>0</v>
      </c>
      <c r="FO380" s="92">
        <v>0</v>
      </c>
      <c r="FP380" s="92">
        <v>0</v>
      </c>
      <c r="FQ380" s="92">
        <v>0</v>
      </c>
      <c r="FR380" s="92">
        <v>0</v>
      </c>
      <c r="FS380" s="92">
        <v>0</v>
      </c>
      <c r="FT380" s="92">
        <v>0</v>
      </c>
      <c r="FU380" s="92">
        <v>0</v>
      </c>
      <c r="FV380" s="92">
        <v>0</v>
      </c>
      <c r="FW380" s="92">
        <v>0</v>
      </c>
      <c r="FX380" s="92">
        <v>0</v>
      </c>
      <c r="FY380" s="92">
        <v>0</v>
      </c>
      <c r="FZ380" s="92">
        <v>0</v>
      </c>
      <c r="GA380" s="92">
        <v>0</v>
      </c>
      <c r="GB380" s="92">
        <v>0</v>
      </c>
      <c r="GC380" s="92">
        <v>0</v>
      </c>
      <c r="GD380" s="92">
        <v>0</v>
      </c>
      <c r="GE380" s="92">
        <v>0</v>
      </c>
      <c r="GF380" s="92">
        <v>0</v>
      </c>
      <c r="GG380" s="92">
        <v>0</v>
      </c>
      <c r="GH380" s="92">
        <v>0</v>
      </c>
      <c r="GI380" s="92">
        <v>0</v>
      </c>
      <c r="GJ380" s="92">
        <v>1</v>
      </c>
      <c r="GK380" s="92">
        <v>0</v>
      </c>
      <c r="GL380" s="92">
        <v>0</v>
      </c>
      <c r="GM380" s="92">
        <v>0</v>
      </c>
      <c r="GN380" s="92">
        <v>0</v>
      </c>
      <c r="GO380" s="92">
        <v>0</v>
      </c>
      <c r="GP380" s="92">
        <v>0</v>
      </c>
      <c r="GQ380" s="92">
        <v>0</v>
      </c>
      <c r="GR380" s="92">
        <v>0</v>
      </c>
      <c r="GS380" s="92">
        <v>0</v>
      </c>
      <c r="GT380" s="92">
        <v>0</v>
      </c>
      <c r="GU380" s="92">
        <v>0</v>
      </c>
      <c r="GV380" s="92">
        <v>0</v>
      </c>
      <c r="GW380" s="92">
        <v>0</v>
      </c>
      <c r="GX380" s="92">
        <v>0</v>
      </c>
      <c r="GY380" s="92">
        <v>0</v>
      </c>
      <c r="GZ380" s="92">
        <v>0</v>
      </c>
      <c r="HA380" s="92">
        <v>0</v>
      </c>
      <c r="HB380" s="92">
        <v>0</v>
      </c>
      <c r="HC380" s="92">
        <v>0</v>
      </c>
      <c r="HD380" s="92">
        <v>0</v>
      </c>
      <c r="HE380" s="92">
        <v>0</v>
      </c>
      <c r="HF380" s="92">
        <v>0</v>
      </c>
      <c r="HG380" s="92">
        <v>0</v>
      </c>
      <c r="HH380" s="92">
        <v>0</v>
      </c>
      <c r="HI380" s="92">
        <v>0</v>
      </c>
      <c r="HJ380" s="92">
        <v>0</v>
      </c>
      <c r="HK380" s="92">
        <v>0</v>
      </c>
      <c r="HL380" s="92">
        <v>0</v>
      </c>
      <c r="HM380" s="92">
        <v>0</v>
      </c>
      <c r="HN380" s="92">
        <v>0</v>
      </c>
      <c r="HO380" s="92">
        <v>0</v>
      </c>
      <c r="HP380" s="92">
        <v>0</v>
      </c>
      <c r="HQ380" s="92">
        <v>0</v>
      </c>
      <c r="HR380" s="92">
        <v>0</v>
      </c>
      <c r="HS380" s="92">
        <v>0</v>
      </c>
      <c r="HT380" s="92">
        <v>0</v>
      </c>
      <c r="HU380" s="92">
        <v>0</v>
      </c>
      <c r="HV380" s="92">
        <v>0</v>
      </c>
      <c r="HW380" s="92">
        <v>0</v>
      </c>
      <c r="HX380" s="92">
        <v>0</v>
      </c>
      <c r="HY380" s="92">
        <v>0</v>
      </c>
      <c r="HZ380" s="92">
        <v>0</v>
      </c>
      <c r="IA380" s="92">
        <v>0</v>
      </c>
      <c r="IB380" s="92">
        <v>0</v>
      </c>
      <c r="IC380" s="92">
        <v>0</v>
      </c>
      <c r="ID380" s="92">
        <v>0</v>
      </c>
      <c r="IE380" s="92">
        <v>0</v>
      </c>
      <c r="IF380" s="92">
        <v>0</v>
      </c>
      <c r="IG380" s="92">
        <v>0</v>
      </c>
      <c r="IH380" s="92">
        <v>0</v>
      </c>
      <c r="II380" s="92">
        <v>0</v>
      </c>
      <c r="IJ380" s="92">
        <v>0</v>
      </c>
      <c r="IK380" s="92">
        <v>0</v>
      </c>
      <c r="IL380" s="92">
        <v>0</v>
      </c>
      <c r="IM380" s="92">
        <v>0</v>
      </c>
      <c r="IN380" s="92">
        <v>0</v>
      </c>
      <c r="IO380" s="92">
        <v>0</v>
      </c>
      <c r="IP380" s="92">
        <v>0</v>
      </c>
      <c r="IQ380" s="92">
        <v>0</v>
      </c>
      <c r="IR380" s="92">
        <v>0</v>
      </c>
      <c r="IS380" s="92">
        <v>0</v>
      </c>
      <c r="IT380" s="92">
        <v>143.43415899999999</v>
      </c>
      <c r="IU380" s="92">
        <v>2584.0065300000001</v>
      </c>
      <c r="IV380" s="92">
        <v>72072.550799999997</v>
      </c>
      <c r="IW380" s="92">
        <v>99.990642100000002</v>
      </c>
      <c r="IX380" s="92">
        <v>1</v>
      </c>
      <c r="IY380" s="92">
        <v>1</v>
      </c>
      <c r="IZ380" s="92">
        <v>0</v>
      </c>
      <c r="JA380" s="92">
        <v>0</v>
      </c>
      <c r="JB380" s="92">
        <v>-57209.232300000003</v>
      </c>
      <c r="JC380" s="92">
        <v>-3175.5949500000002</v>
      </c>
      <c r="JD380" s="92">
        <v>-8.2057581099999997</v>
      </c>
      <c r="JE380" s="92">
        <v>-8.9239461700000007</v>
      </c>
      <c r="JF380" s="92">
        <v>-0.49535428599999998</v>
      </c>
      <c r="JG380" s="92">
        <v>3.3168928900000001E-5</v>
      </c>
      <c r="JH380" s="92">
        <v>5.9754754200000003E-4</v>
      </c>
      <c r="JI380" s="92">
        <v>18.015280000000001</v>
      </c>
      <c r="JJ380" s="92">
        <v>43.149776099999997</v>
      </c>
      <c r="JK380" s="92">
        <v>0</v>
      </c>
      <c r="JL380" s="92">
        <v>0</v>
      </c>
      <c r="JM380" s="92">
        <v>0</v>
      </c>
      <c r="JN380" s="92">
        <v>0</v>
      </c>
      <c r="JO380" s="92">
        <v>0</v>
      </c>
      <c r="JP380" s="92">
        <v>0</v>
      </c>
      <c r="JQ380" s="92">
        <v>0</v>
      </c>
      <c r="JR380" s="92">
        <v>0</v>
      </c>
      <c r="JS380" s="92">
        <v>0</v>
      </c>
      <c r="JT380" s="92">
        <v>0</v>
      </c>
      <c r="JU380" s="92">
        <v>0</v>
      </c>
      <c r="JV380" s="92">
        <v>0</v>
      </c>
      <c r="JW380" s="92">
        <v>0</v>
      </c>
      <c r="JX380" s="92">
        <v>0</v>
      </c>
      <c r="JY380" s="92">
        <v>0</v>
      </c>
      <c r="JZ380" s="92">
        <v>0</v>
      </c>
      <c r="KA380" s="92">
        <v>0</v>
      </c>
      <c r="KB380" s="92">
        <v>0</v>
      </c>
      <c r="KC380" s="92">
        <v>0</v>
      </c>
      <c r="KD380" s="92">
        <v>0</v>
      </c>
      <c r="KE380" s="92">
        <v>0</v>
      </c>
      <c r="KF380" s="92">
        <v>0</v>
      </c>
      <c r="KG380" s="92">
        <v>0</v>
      </c>
      <c r="KH380" s="92">
        <v>0</v>
      </c>
      <c r="KI380" s="92">
        <v>0</v>
      </c>
      <c r="KJ380" s="92">
        <v>0</v>
      </c>
      <c r="KK380" s="92">
        <v>0</v>
      </c>
      <c r="KL380" s="92">
        <v>0</v>
      </c>
      <c r="KM380" s="92">
        <v>0</v>
      </c>
      <c r="KN380" s="92">
        <v>0</v>
      </c>
      <c r="KO380" s="92">
        <v>0</v>
      </c>
      <c r="KP380" s="92">
        <v>0</v>
      </c>
      <c r="KQ380" s="92">
        <v>0</v>
      </c>
      <c r="KR380" s="92">
        <v>0</v>
      </c>
      <c r="KS380" s="92">
        <v>0</v>
      </c>
      <c r="KT380" s="92">
        <v>0</v>
      </c>
      <c r="KU380" s="92">
        <v>0</v>
      </c>
      <c r="KV380" s="92">
        <v>0</v>
      </c>
      <c r="KW380" s="92">
        <v>0</v>
      </c>
      <c r="KX380" s="92">
        <v>0</v>
      </c>
      <c r="KY380" s="92">
        <v>0</v>
      </c>
      <c r="KZ380" s="92">
        <v>0</v>
      </c>
      <c r="LA380" s="92">
        <v>0</v>
      </c>
      <c r="LB380" s="92">
        <v>0</v>
      </c>
      <c r="LC380" s="92">
        <v>0</v>
      </c>
      <c r="LD380" s="92">
        <v>0</v>
      </c>
      <c r="LE380" s="92">
        <v>0</v>
      </c>
      <c r="LF380" s="92">
        <v>0</v>
      </c>
      <c r="LG380" s="92">
        <v>0</v>
      </c>
      <c r="LH380" s="92">
        <v>0</v>
      </c>
      <c r="LI380" s="92">
        <v>0</v>
      </c>
      <c r="LJ380" s="92">
        <v>0</v>
      </c>
      <c r="LK380" s="92">
        <v>0</v>
      </c>
      <c r="LL380" s="92">
        <v>0</v>
      </c>
      <c r="LM380" s="92">
        <v>0</v>
      </c>
      <c r="LN380" s="92">
        <v>0</v>
      </c>
      <c r="LO380" s="92">
        <v>0</v>
      </c>
      <c r="LP380" s="92">
        <v>0</v>
      </c>
      <c r="LQ380" s="92">
        <v>0</v>
      </c>
      <c r="LR380" s="92">
        <v>0</v>
      </c>
      <c r="LS380" s="92">
        <v>0</v>
      </c>
      <c r="LT380" s="92">
        <v>0</v>
      </c>
      <c r="LU380" s="92">
        <v>0</v>
      </c>
      <c r="LV380" s="92">
        <v>0</v>
      </c>
      <c r="LW380" s="92">
        <v>0</v>
      </c>
      <c r="LX380" s="92">
        <v>0</v>
      </c>
      <c r="LY380" s="92">
        <v>0</v>
      </c>
      <c r="LZ380" s="92">
        <v>0</v>
      </c>
      <c r="MA380" s="92">
        <v>0</v>
      </c>
      <c r="MB380" s="92">
        <v>0</v>
      </c>
      <c r="MC380" s="92">
        <v>0</v>
      </c>
      <c r="MD380" s="92">
        <v>0</v>
      </c>
      <c r="ME380" s="92">
        <v>0</v>
      </c>
      <c r="MF380" s="92">
        <v>0</v>
      </c>
      <c r="MG380" s="92">
        <v>0</v>
      </c>
      <c r="MH380" s="92">
        <v>0</v>
      </c>
      <c r="MI380" s="92">
        <v>0</v>
      </c>
      <c r="MJ380" s="92">
        <v>0</v>
      </c>
      <c r="MK380" s="92">
        <v>0</v>
      </c>
      <c r="ML380" s="92">
        <v>0</v>
      </c>
      <c r="MM380" s="92">
        <v>0</v>
      </c>
      <c r="MN380" s="92">
        <v>0</v>
      </c>
      <c r="MO380" s="92">
        <v>0</v>
      </c>
      <c r="MP380" s="92">
        <v>0</v>
      </c>
      <c r="MQ380" s="92">
        <v>0</v>
      </c>
      <c r="MR380" s="92">
        <v>0</v>
      </c>
      <c r="MS380" s="92">
        <v>0</v>
      </c>
      <c r="MT380" s="92">
        <v>0</v>
      </c>
      <c r="MU380" s="92">
        <v>0</v>
      </c>
      <c r="MV380" s="92">
        <v>0</v>
      </c>
      <c r="MW380" s="92">
        <v>0</v>
      </c>
      <c r="MX380" s="92">
        <v>0</v>
      </c>
      <c r="MY380" s="92">
        <v>0</v>
      </c>
      <c r="MZ380" s="92">
        <v>0</v>
      </c>
      <c r="NA380" s="92">
        <v>0</v>
      </c>
      <c r="NB380" s="92">
        <v>0</v>
      </c>
      <c r="NC380" s="92">
        <v>0</v>
      </c>
      <c r="ND380" s="92">
        <v>0</v>
      </c>
      <c r="NE380" s="92">
        <v>0</v>
      </c>
      <c r="NF380" s="92">
        <v>0</v>
      </c>
      <c r="NG380" s="92">
        <v>0</v>
      </c>
      <c r="NH380" s="92">
        <v>0</v>
      </c>
      <c r="NI380" s="92">
        <v>0</v>
      </c>
      <c r="NJ380" s="92">
        <v>0</v>
      </c>
      <c r="NK380" s="92">
        <v>0</v>
      </c>
      <c r="NL380" s="92">
        <v>0</v>
      </c>
      <c r="NM380" s="92">
        <v>0</v>
      </c>
      <c r="NN380" s="92">
        <v>0</v>
      </c>
      <c r="NO380" s="92">
        <v>0</v>
      </c>
      <c r="NP380" s="92">
        <v>0</v>
      </c>
      <c r="NQ380" s="92">
        <v>0</v>
      </c>
      <c r="NR380" s="92">
        <v>0</v>
      </c>
      <c r="NS380" s="92">
        <v>0</v>
      </c>
      <c r="NT380" s="92">
        <v>0</v>
      </c>
      <c r="NU380" s="92">
        <v>0</v>
      </c>
      <c r="NV380" s="92">
        <v>0</v>
      </c>
      <c r="NW380" s="92">
        <v>0</v>
      </c>
      <c r="NX380" s="92">
        <v>0</v>
      </c>
      <c r="NY380" s="92">
        <v>0</v>
      </c>
      <c r="NZ380" s="92">
        <v>0</v>
      </c>
      <c r="OA380" s="92">
        <v>0</v>
      </c>
      <c r="OB380" s="92">
        <v>0</v>
      </c>
      <c r="OC380" s="92">
        <v>0</v>
      </c>
      <c r="OD380" s="92">
        <v>0</v>
      </c>
      <c r="OE380" s="92">
        <v>0</v>
      </c>
      <c r="OF380" s="92">
        <v>0</v>
      </c>
      <c r="OG380" s="92">
        <v>0</v>
      </c>
      <c r="OH380" s="92">
        <v>0</v>
      </c>
      <c r="OI380" s="92">
        <v>0</v>
      </c>
      <c r="OJ380" s="92">
        <v>0</v>
      </c>
      <c r="OK380" s="92">
        <v>0</v>
      </c>
      <c r="OL380" s="92">
        <v>0</v>
      </c>
      <c r="OM380" s="92">
        <v>0</v>
      </c>
      <c r="ON380" s="92">
        <v>0</v>
      </c>
      <c r="OO380" s="92">
        <v>0</v>
      </c>
      <c r="OP380" s="92">
        <v>0</v>
      </c>
      <c r="OQ380" s="92">
        <v>0</v>
      </c>
      <c r="OR380" s="92">
        <v>0</v>
      </c>
      <c r="OS380" s="92">
        <v>0</v>
      </c>
      <c r="OT380" s="92">
        <v>0</v>
      </c>
      <c r="OU380" s="92">
        <v>0</v>
      </c>
      <c r="OV380" s="92">
        <v>0</v>
      </c>
      <c r="OW380" s="92">
        <v>0</v>
      </c>
      <c r="OX380" s="92">
        <v>0</v>
      </c>
      <c r="OY380" s="92">
        <v>0</v>
      </c>
      <c r="OZ380" s="92">
        <v>0</v>
      </c>
      <c r="PA380" s="92">
        <v>0</v>
      </c>
      <c r="PB380" s="92">
        <v>0</v>
      </c>
      <c r="PC380" s="92">
        <v>0</v>
      </c>
      <c r="PD380" s="92">
        <v>0</v>
      </c>
      <c r="PE380" s="92">
        <v>0</v>
      </c>
      <c r="PF380" s="92">
        <v>0</v>
      </c>
      <c r="PG380" s="92">
        <v>0</v>
      </c>
      <c r="PH380" s="92">
        <v>0</v>
      </c>
      <c r="PI380" s="92">
        <v>0</v>
      </c>
      <c r="PJ380" s="92">
        <v>0</v>
      </c>
      <c r="PK380" s="92">
        <v>0</v>
      </c>
      <c r="PL380" s="92">
        <v>0</v>
      </c>
      <c r="PM380" s="92">
        <v>0</v>
      </c>
      <c r="PN380" s="92">
        <v>0</v>
      </c>
      <c r="PO380" s="92">
        <v>0</v>
      </c>
      <c r="PP380" s="92">
        <v>0</v>
      </c>
      <c r="PQ380" s="92">
        <v>0</v>
      </c>
      <c r="PR380" s="92">
        <v>0</v>
      </c>
      <c r="PS380" s="92">
        <v>0</v>
      </c>
      <c r="PT380" s="92">
        <v>0</v>
      </c>
      <c r="PU380" s="92">
        <v>0</v>
      </c>
      <c r="PV380" s="92">
        <v>0</v>
      </c>
      <c r="PW380" s="92">
        <v>0</v>
      </c>
      <c r="PX380" s="92">
        <v>0</v>
      </c>
      <c r="PY380" s="92">
        <v>0</v>
      </c>
      <c r="PZ380" s="92">
        <v>0</v>
      </c>
      <c r="QA380" s="92">
        <v>0</v>
      </c>
      <c r="QB380" s="92">
        <v>0</v>
      </c>
      <c r="QC380" s="92">
        <v>0</v>
      </c>
      <c r="QD380" s="92">
        <v>0</v>
      </c>
      <c r="QE380" s="92">
        <v>0</v>
      </c>
      <c r="QF380" s="92">
        <v>0</v>
      </c>
      <c r="QG380" s="92">
        <v>0</v>
      </c>
      <c r="QH380" s="92">
        <v>0</v>
      </c>
      <c r="QI380" s="92">
        <v>0</v>
      </c>
      <c r="QJ380" s="92">
        <v>0</v>
      </c>
      <c r="QK380" s="92">
        <v>0</v>
      </c>
      <c r="QL380" s="92">
        <v>0</v>
      </c>
      <c r="QM380" s="92">
        <v>0</v>
      </c>
      <c r="QN380" s="92">
        <v>0</v>
      </c>
      <c r="QO380" s="92">
        <v>0</v>
      </c>
      <c r="QP380" s="92">
        <v>0</v>
      </c>
      <c r="QQ380" s="92">
        <v>0</v>
      </c>
      <c r="QR380" s="92">
        <v>0</v>
      </c>
      <c r="QS380" s="92">
        <v>0</v>
      </c>
      <c r="QT380" s="92">
        <v>0</v>
      </c>
      <c r="QU380" s="92">
        <v>0</v>
      </c>
      <c r="QV380" s="92">
        <v>0</v>
      </c>
      <c r="QW380" s="92">
        <v>0</v>
      </c>
      <c r="QX380" s="92">
        <v>0</v>
      </c>
      <c r="QY380" s="92">
        <v>0</v>
      </c>
      <c r="QZ380" s="92">
        <v>0</v>
      </c>
      <c r="RA380" s="92">
        <v>0</v>
      </c>
      <c r="RB380" s="92">
        <v>0</v>
      </c>
      <c r="RC380" s="92">
        <v>0</v>
      </c>
      <c r="RD380" s="92">
        <v>0</v>
      </c>
      <c r="RE380" s="92">
        <v>0</v>
      </c>
      <c r="RF380" s="92">
        <v>0</v>
      </c>
      <c r="RG380" s="92">
        <v>0</v>
      </c>
      <c r="RH380" s="92">
        <v>0</v>
      </c>
      <c r="RI380" s="92">
        <v>0</v>
      </c>
      <c r="RJ380" s="92">
        <v>0</v>
      </c>
      <c r="RK380" s="92">
        <v>0</v>
      </c>
      <c r="RL380" s="92">
        <v>0</v>
      </c>
      <c r="RM380" s="92">
        <v>0</v>
      </c>
      <c r="RN380" s="92">
        <v>0</v>
      </c>
      <c r="RO380" s="92">
        <v>0</v>
      </c>
      <c r="RP380" s="92">
        <v>0</v>
      </c>
      <c r="RQ380" s="92">
        <v>0</v>
      </c>
      <c r="RR380" s="92">
        <v>0</v>
      </c>
      <c r="RS380" s="92">
        <v>0</v>
      </c>
      <c r="RT380" s="92">
        <v>0</v>
      </c>
      <c r="RU380" s="92">
        <v>0</v>
      </c>
      <c r="RV380" s="92">
        <v>0</v>
      </c>
      <c r="RW380" s="92">
        <v>0</v>
      </c>
      <c r="RX380" s="92">
        <v>0</v>
      </c>
      <c r="RY380" s="92">
        <v>0</v>
      </c>
      <c r="RZ380" s="92">
        <v>0</v>
      </c>
      <c r="SA380" s="92">
        <v>0</v>
      </c>
      <c r="SB380" s="92">
        <v>0</v>
      </c>
      <c r="SC380" s="92">
        <v>0</v>
      </c>
      <c r="SD380" s="92">
        <v>0</v>
      </c>
      <c r="SE380" s="92">
        <v>0</v>
      </c>
      <c r="SF380" s="92">
        <v>0</v>
      </c>
      <c r="SG380" s="92">
        <v>0</v>
      </c>
      <c r="SH380" s="92">
        <v>0</v>
      </c>
      <c r="SI380" s="92">
        <v>0</v>
      </c>
      <c r="SJ380" s="92">
        <v>0</v>
      </c>
      <c r="SK380" s="92">
        <v>0</v>
      </c>
      <c r="SL380" s="92">
        <v>0</v>
      </c>
      <c r="SM380" s="92">
        <v>0</v>
      </c>
      <c r="SN380" s="92">
        <v>0</v>
      </c>
      <c r="SO380" s="92">
        <v>0</v>
      </c>
      <c r="SP380" s="92">
        <v>0</v>
      </c>
      <c r="SQ380" s="92">
        <v>0</v>
      </c>
      <c r="SR380" s="92">
        <v>0</v>
      </c>
      <c r="SS380" s="92">
        <v>0</v>
      </c>
      <c r="ST380" s="92">
        <v>0</v>
      </c>
      <c r="SU380" s="92">
        <v>0</v>
      </c>
      <c r="SV380" s="92">
        <v>0</v>
      </c>
      <c r="SW380" s="92">
        <v>0</v>
      </c>
      <c r="SX380" s="92">
        <v>0</v>
      </c>
      <c r="SY380" s="92">
        <v>0</v>
      </c>
      <c r="SZ380" s="92">
        <v>0</v>
      </c>
      <c r="TA380" s="92">
        <v>0</v>
      </c>
      <c r="TB380" s="92">
        <v>0</v>
      </c>
      <c r="TC380" s="92">
        <v>1</v>
      </c>
      <c r="TD380" s="92">
        <v>0</v>
      </c>
      <c r="TE380" s="92">
        <v>0</v>
      </c>
      <c r="TF380" s="92">
        <v>0</v>
      </c>
      <c r="TG380" s="92">
        <v>0</v>
      </c>
      <c r="TH380" s="92">
        <v>0</v>
      </c>
      <c r="TI380" s="92">
        <v>0</v>
      </c>
      <c r="TJ380" s="92">
        <v>0</v>
      </c>
      <c r="TK380" s="92">
        <v>0</v>
      </c>
      <c r="TL380" s="92">
        <v>0</v>
      </c>
      <c r="TM380" s="92">
        <v>0</v>
      </c>
      <c r="TN380" s="92">
        <v>0</v>
      </c>
      <c r="TO380" s="92">
        <v>0</v>
      </c>
      <c r="TP380" s="92">
        <v>0</v>
      </c>
      <c r="TQ380" s="92">
        <v>-9635348.3761599995</v>
      </c>
      <c r="TR380" s="92">
        <v>0</v>
      </c>
      <c r="TS380" s="92">
        <v>3.9842821944444502E-2</v>
      </c>
      <c r="TT380" s="92">
        <v>0</v>
      </c>
      <c r="TU380" s="92">
        <v>0</v>
      </c>
      <c r="TV380" s="92">
        <v>0</v>
      </c>
      <c r="TW380" s="92">
        <v>0</v>
      </c>
      <c r="TX380" s="92">
        <v>0</v>
      </c>
      <c r="TY380" s="92">
        <v>0</v>
      </c>
      <c r="TZ380" s="92">
        <v>0</v>
      </c>
      <c r="UA380" s="92">
        <v>0</v>
      </c>
      <c r="UB380" s="92">
        <v>0</v>
      </c>
      <c r="UC380" s="92">
        <v>0</v>
      </c>
      <c r="UD380" s="92">
        <v>0</v>
      </c>
      <c r="UE380" s="92">
        <v>0</v>
      </c>
      <c r="UF380" s="92">
        <v>0</v>
      </c>
      <c r="UG380" s="92">
        <v>0</v>
      </c>
      <c r="UH380" s="92">
        <v>0</v>
      </c>
      <c r="UI380" s="92">
        <v>0</v>
      </c>
      <c r="UJ380" s="92">
        <v>0</v>
      </c>
      <c r="UK380" s="92">
        <v>0</v>
      </c>
      <c r="UL380" s="92">
        <v>0</v>
      </c>
      <c r="UM380" s="92">
        <v>0</v>
      </c>
      <c r="UN380" s="92">
        <v>0</v>
      </c>
      <c r="UO380" s="92">
        <v>0</v>
      </c>
      <c r="UP380" s="92">
        <v>0</v>
      </c>
      <c r="UQ380" s="92">
        <v>0</v>
      </c>
      <c r="UR380" s="92">
        <v>0</v>
      </c>
      <c r="US380" s="92">
        <v>0</v>
      </c>
      <c r="UT380" s="92">
        <v>0</v>
      </c>
      <c r="UU380" s="92">
        <v>0</v>
      </c>
      <c r="UV380" s="92">
        <v>0</v>
      </c>
      <c r="UW380" s="92">
        <v>0</v>
      </c>
      <c r="UX380" s="92">
        <v>0</v>
      </c>
      <c r="UY380" s="92">
        <v>0</v>
      </c>
      <c r="UZ380" s="92">
        <v>0</v>
      </c>
      <c r="VA380" s="92">
        <v>0</v>
      </c>
      <c r="VB380" s="92">
        <v>0</v>
      </c>
      <c r="VC380" s="92">
        <v>0</v>
      </c>
      <c r="VD380" s="92">
        <v>0</v>
      </c>
      <c r="VE380" s="92">
        <v>0</v>
      </c>
      <c r="VF380" s="92">
        <v>0</v>
      </c>
      <c r="VG380" s="92">
        <v>0</v>
      </c>
      <c r="VH380" s="92">
        <v>0</v>
      </c>
      <c r="VI380" s="92">
        <v>0</v>
      </c>
      <c r="VJ380" s="92">
        <v>0</v>
      </c>
      <c r="VK380" s="92">
        <v>0</v>
      </c>
      <c r="VL380" s="92">
        <v>0</v>
      </c>
      <c r="VM380" s="92">
        <v>0</v>
      </c>
      <c r="VN380" s="92">
        <v>0</v>
      </c>
      <c r="VO380" s="92">
        <v>0</v>
      </c>
      <c r="VP380" s="92">
        <v>0</v>
      </c>
      <c r="VQ380" s="92">
        <v>0</v>
      </c>
      <c r="VR380" s="92">
        <v>0</v>
      </c>
      <c r="VS380" s="92">
        <v>0</v>
      </c>
      <c r="VT380" s="92">
        <v>0</v>
      </c>
      <c r="VU380" s="92">
        <v>0</v>
      </c>
      <c r="VV380" s="92">
        <v>0</v>
      </c>
      <c r="VW380" s="92">
        <v>0</v>
      </c>
      <c r="VX380" s="92">
        <v>0</v>
      </c>
      <c r="VY380" s="92">
        <v>0</v>
      </c>
      <c r="VZ380" s="92">
        <v>0</v>
      </c>
      <c r="WA380" s="92">
        <v>0</v>
      </c>
      <c r="WB380" s="92">
        <v>0</v>
      </c>
      <c r="WC380" s="92">
        <v>0</v>
      </c>
    </row>
    <row r="381" spans="2:601" ht="13.5" customHeight="1">
      <c r="B381" s="851" t="s">
        <v>3027</v>
      </c>
      <c r="C381" s="92">
        <v>0</v>
      </c>
      <c r="D381" s="92">
        <v>30625.412499999999</v>
      </c>
      <c r="E381" s="92">
        <v>-110.84915100000001</v>
      </c>
      <c r="F381" s="92">
        <v>1699.9687200000001</v>
      </c>
      <c r="G381" s="92">
        <v>0</v>
      </c>
      <c r="H381" s="92">
        <v>0</v>
      </c>
      <c r="I381" s="92">
        <v>0</v>
      </c>
      <c r="J381" s="92">
        <v>0</v>
      </c>
      <c r="K381" s="92">
        <v>0</v>
      </c>
      <c r="L381" s="92">
        <v>0</v>
      </c>
      <c r="M381" s="92">
        <v>0</v>
      </c>
      <c r="N381" s="92">
        <v>0</v>
      </c>
      <c r="O381" s="92">
        <v>0</v>
      </c>
      <c r="P381" s="92">
        <v>0</v>
      </c>
      <c r="Q381" s="92">
        <v>0</v>
      </c>
      <c r="R381" s="92">
        <v>0</v>
      </c>
      <c r="S381" s="92">
        <v>0</v>
      </c>
      <c r="T381" s="92">
        <v>0</v>
      </c>
      <c r="U381" s="92">
        <v>0</v>
      </c>
      <c r="V381" s="92">
        <v>0</v>
      </c>
      <c r="W381" s="92">
        <v>0</v>
      </c>
      <c r="X381" s="92">
        <v>0</v>
      </c>
      <c r="Y381" s="92">
        <v>0</v>
      </c>
      <c r="Z381" s="92">
        <v>0</v>
      </c>
      <c r="AA381" s="92">
        <v>0</v>
      </c>
      <c r="AB381" s="92">
        <v>0</v>
      </c>
      <c r="AC381" s="92">
        <v>0</v>
      </c>
      <c r="AD381" s="92">
        <v>0</v>
      </c>
      <c r="AE381" s="92">
        <v>0</v>
      </c>
      <c r="AF381" s="92">
        <v>0</v>
      </c>
      <c r="AG381" s="92">
        <v>0</v>
      </c>
      <c r="AH381" s="92">
        <v>0</v>
      </c>
      <c r="AI381" s="92">
        <v>0</v>
      </c>
      <c r="AJ381" s="92">
        <v>0</v>
      </c>
      <c r="AK381" s="92">
        <v>0</v>
      </c>
      <c r="AL381" s="92">
        <v>0</v>
      </c>
      <c r="AM381" s="92">
        <v>0</v>
      </c>
      <c r="AN381" s="92">
        <v>0</v>
      </c>
      <c r="AO381" s="92">
        <v>0</v>
      </c>
      <c r="AP381" s="92">
        <v>0</v>
      </c>
      <c r="AQ381" s="92">
        <v>0</v>
      </c>
      <c r="AR381" s="92">
        <v>0</v>
      </c>
      <c r="AS381" s="92">
        <v>0</v>
      </c>
      <c r="AT381" s="92">
        <v>0</v>
      </c>
      <c r="AU381" s="92">
        <v>0</v>
      </c>
      <c r="AV381" s="92">
        <v>0</v>
      </c>
      <c r="AW381" s="92">
        <v>0</v>
      </c>
      <c r="AX381" s="92">
        <v>0</v>
      </c>
      <c r="AY381" s="92">
        <v>0</v>
      </c>
      <c r="AZ381" s="92">
        <v>0</v>
      </c>
      <c r="BA381" s="92">
        <v>0</v>
      </c>
      <c r="BB381" s="92">
        <v>0</v>
      </c>
      <c r="BC381" s="92">
        <v>0</v>
      </c>
      <c r="BD381" s="92">
        <v>0</v>
      </c>
      <c r="BE381" s="92">
        <v>0</v>
      </c>
      <c r="BF381" s="92">
        <v>0</v>
      </c>
      <c r="BG381" s="92">
        <v>0</v>
      </c>
      <c r="BH381" s="92">
        <v>0</v>
      </c>
      <c r="BI381" s="92">
        <v>0</v>
      </c>
      <c r="BJ381" s="92">
        <v>0</v>
      </c>
      <c r="BK381" s="92">
        <v>0</v>
      </c>
      <c r="BL381" s="92">
        <v>0</v>
      </c>
      <c r="BM381" s="92">
        <v>0</v>
      </c>
      <c r="BN381" s="92">
        <v>0</v>
      </c>
      <c r="BO381" s="92">
        <v>0</v>
      </c>
      <c r="BP381" s="92">
        <v>1</v>
      </c>
      <c r="BQ381" s="92">
        <v>0</v>
      </c>
      <c r="BR381" s="92">
        <v>0</v>
      </c>
      <c r="BS381" s="92">
        <v>0</v>
      </c>
      <c r="BT381" s="92">
        <v>0</v>
      </c>
      <c r="BU381" s="92">
        <v>0</v>
      </c>
      <c r="BV381" s="92">
        <v>0</v>
      </c>
      <c r="BW381" s="92">
        <v>0</v>
      </c>
      <c r="BX381" s="92">
        <v>0</v>
      </c>
      <c r="BY381" s="92">
        <v>0</v>
      </c>
      <c r="BZ381" s="92">
        <v>0</v>
      </c>
      <c r="CA381" s="92">
        <v>0</v>
      </c>
      <c r="CB381" s="92">
        <v>0</v>
      </c>
      <c r="CC381" s="92">
        <v>0</v>
      </c>
      <c r="CD381" s="92">
        <v>0</v>
      </c>
      <c r="CE381" s="92">
        <v>0</v>
      </c>
      <c r="CF381" s="92">
        <v>0</v>
      </c>
      <c r="CG381" s="92">
        <v>0</v>
      </c>
      <c r="CH381" s="92">
        <v>0</v>
      </c>
      <c r="CI381" s="92">
        <v>0</v>
      </c>
      <c r="CJ381" s="92">
        <v>0</v>
      </c>
      <c r="CK381" s="92">
        <v>0</v>
      </c>
      <c r="CL381" s="92">
        <v>0</v>
      </c>
      <c r="CM381" s="92">
        <v>0</v>
      </c>
      <c r="CN381" s="92">
        <v>0</v>
      </c>
      <c r="CO381" s="92">
        <v>0</v>
      </c>
      <c r="CP381" s="92">
        <v>0</v>
      </c>
      <c r="CQ381" s="92">
        <v>0</v>
      </c>
      <c r="CR381" s="92">
        <v>0</v>
      </c>
      <c r="CS381" s="92">
        <v>0</v>
      </c>
      <c r="CT381" s="92">
        <v>0</v>
      </c>
      <c r="CU381" s="92">
        <v>0</v>
      </c>
      <c r="CV381" s="92">
        <v>0</v>
      </c>
      <c r="CW381" s="92">
        <v>0</v>
      </c>
      <c r="CX381" s="92">
        <v>0</v>
      </c>
      <c r="CY381" s="92">
        <v>0</v>
      </c>
      <c r="CZ381" s="92">
        <v>0</v>
      </c>
      <c r="DA381" s="92">
        <v>0</v>
      </c>
      <c r="DB381" s="92">
        <v>0</v>
      </c>
      <c r="DC381" s="92">
        <v>0</v>
      </c>
      <c r="DD381" s="92">
        <v>0</v>
      </c>
      <c r="DE381" s="92">
        <v>0</v>
      </c>
      <c r="DF381" s="92">
        <v>0</v>
      </c>
      <c r="DG381" s="92">
        <v>0</v>
      </c>
      <c r="DH381" s="92">
        <v>0</v>
      </c>
      <c r="DI381" s="92">
        <v>0</v>
      </c>
      <c r="DJ381" s="92">
        <v>0</v>
      </c>
      <c r="DK381" s="92">
        <v>0</v>
      </c>
      <c r="DL381" s="92">
        <v>0</v>
      </c>
      <c r="DM381" s="92">
        <v>0</v>
      </c>
      <c r="DN381" s="92">
        <v>0</v>
      </c>
      <c r="DO381" s="92">
        <v>0</v>
      </c>
      <c r="DP381" s="92">
        <v>0</v>
      </c>
      <c r="DQ381" s="92">
        <v>0</v>
      </c>
      <c r="DR381" s="92">
        <v>0</v>
      </c>
      <c r="DS381" s="92">
        <v>0</v>
      </c>
      <c r="DT381" s="92">
        <v>0</v>
      </c>
      <c r="DU381" s="92">
        <v>0</v>
      </c>
      <c r="DV381" s="92">
        <v>0</v>
      </c>
      <c r="DW381" s="92">
        <v>0</v>
      </c>
      <c r="DX381" s="92">
        <v>0</v>
      </c>
      <c r="DY381" s="92">
        <v>0</v>
      </c>
      <c r="DZ381" s="92">
        <v>30625.412499999999</v>
      </c>
      <c r="EA381" s="92">
        <v>0</v>
      </c>
      <c r="EB381" s="92">
        <v>0</v>
      </c>
      <c r="EC381" s="92">
        <v>0</v>
      </c>
      <c r="ED381" s="92">
        <v>0</v>
      </c>
      <c r="EE381" s="92">
        <v>0</v>
      </c>
      <c r="EF381" s="92">
        <v>0</v>
      </c>
      <c r="EG381" s="92">
        <v>0</v>
      </c>
      <c r="EH381" s="92">
        <v>0</v>
      </c>
      <c r="EI381" s="92">
        <v>0</v>
      </c>
      <c r="EJ381" s="92">
        <v>0</v>
      </c>
      <c r="EK381" s="92">
        <v>0</v>
      </c>
      <c r="EL381" s="92">
        <v>0</v>
      </c>
      <c r="EM381" s="92">
        <v>0</v>
      </c>
      <c r="EN381" s="92">
        <v>0</v>
      </c>
      <c r="EO381" s="92">
        <v>0</v>
      </c>
      <c r="EP381" s="92">
        <v>0</v>
      </c>
      <c r="EQ381" s="92">
        <v>0</v>
      </c>
      <c r="ER381" s="92">
        <v>0</v>
      </c>
      <c r="ES381" s="92">
        <v>0</v>
      </c>
      <c r="ET381" s="92">
        <v>0</v>
      </c>
      <c r="EU381" s="92">
        <v>0</v>
      </c>
      <c r="EV381" s="92">
        <v>0</v>
      </c>
      <c r="EW381" s="92">
        <v>0</v>
      </c>
      <c r="EX381" s="92">
        <v>0</v>
      </c>
      <c r="EY381" s="92">
        <v>0</v>
      </c>
      <c r="EZ381" s="92">
        <v>0</v>
      </c>
      <c r="FA381" s="92">
        <v>0</v>
      </c>
      <c r="FB381" s="92">
        <v>0</v>
      </c>
      <c r="FC381" s="92">
        <v>0</v>
      </c>
      <c r="FD381" s="92">
        <v>0</v>
      </c>
      <c r="FE381" s="92">
        <v>0</v>
      </c>
      <c r="FF381" s="92">
        <v>0</v>
      </c>
      <c r="FG381" s="92">
        <v>0</v>
      </c>
      <c r="FH381" s="92">
        <v>0</v>
      </c>
      <c r="FI381" s="92">
        <v>0</v>
      </c>
      <c r="FJ381" s="92">
        <v>0</v>
      </c>
      <c r="FK381" s="92">
        <v>0</v>
      </c>
      <c r="FL381" s="92">
        <v>0</v>
      </c>
      <c r="FM381" s="92">
        <v>0</v>
      </c>
      <c r="FN381" s="92">
        <v>0</v>
      </c>
      <c r="FO381" s="92">
        <v>0</v>
      </c>
      <c r="FP381" s="92">
        <v>0</v>
      </c>
      <c r="FQ381" s="92">
        <v>0</v>
      </c>
      <c r="FR381" s="92">
        <v>0</v>
      </c>
      <c r="FS381" s="92">
        <v>0</v>
      </c>
      <c r="FT381" s="92">
        <v>0</v>
      </c>
      <c r="FU381" s="92">
        <v>0</v>
      </c>
      <c r="FV381" s="92">
        <v>0</v>
      </c>
      <c r="FW381" s="92">
        <v>0</v>
      </c>
      <c r="FX381" s="92">
        <v>0</v>
      </c>
      <c r="FY381" s="92">
        <v>0</v>
      </c>
      <c r="FZ381" s="92">
        <v>0</v>
      </c>
      <c r="GA381" s="92">
        <v>0</v>
      </c>
      <c r="GB381" s="92">
        <v>0</v>
      </c>
      <c r="GC381" s="92">
        <v>0</v>
      </c>
      <c r="GD381" s="92">
        <v>0</v>
      </c>
      <c r="GE381" s="92">
        <v>0</v>
      </c>
      <c r="GF381" s="92">
        <v>0</v>
      </c>
      <c r="GG381" s="92">
        <v>0</v>
      </c>
      <c r="GH381" s="92">
        <v>0</v>
      </c>
      <c r="GI381" s="92">
        <v>0</v>
      </c>
      <c r="GJ381" s="92">
        <v>1</v>
      </c>
      <c r="GK381" s="92">
        <v>0</v>
      </c>
      <c r="GL381" s="92">
        <v>0</v>
      </c>
      <c r="GM381" s="92">
        <v>0</v>
      </c>
      <c r="GN381" s="92">
        <v>0</v>
      </c>
      <c r="GO381" s="92">
        <v>0</v>
      </c>
      <c r="GP381" s="92">
        <v>0</v>
      </c>
      <c r="GQ381" s="92">
        <v>0</v>
      </c>
      <c r="GR381" s="92">
        <v>0</v>
      </c>
      <c r="GS381" s="92">
        <v>0</v>
      </c>
      <c r="GT381" s="92">
        <v>0</v>
      </c>
      <c r="GU381" s="92">
        <v>0</v>
      </c>
      <c r="GV381" s="92">
        <v>0</v>
      </c>
      <c r="GW381" s="92">
        <v>0</v>
      </c>
      <c r="GX381" s="92">
        <v>0</v>
      </c>
      <c r="GY381" s="92">
        <v>0</v>
      </c>
      <c r="GZ381" s="92">
        <v>0</v>
      </c>
      <c r="HA381" s="92">
        <v>0</v>
      </c>
      <c r="HB381" s="92">
        <v>0</v>
      </c>
      <c r="HC381" s="92">
        <v>0</v>
      </c>
      <c r="HD381" s="92">
        <v>0</v>
      </c>
      <c r="HE381" s="92">
        <v>0</v>
      </c>
      <c r="HF381" s="92">
        <v>0</v>
      </c>
      <c r="HG381" s="92">
        <v>0</v>
      </c>
      <c r="HH381" s="92">
        <v>0</v>
      </c>
      <c r="HI381" s="92">
        <v>0</v>
      </c>
      <c r="HJ381" s="92">
        <v>0</v>
      </c>
      <c r="HK381" s="92">
        <v>0</v>
      </c>
      <c r="HL381" s="92">
        <v>0</v>
      </c>
      <c r="HM381" s="92">
        <v>0</v>
      </c>
      <c r="HN381" s="92">
        <v>0</v>
      </c>
      <c r="HO381" s="92">
        <v>0</v>
      </c>
      <c r="HP381" s="92">
        <v>0</v>
      </c>
      <c r="HQ381" s="92">
        <v>0</v>
      </c>
      <c r="HR381" s="92">
        <v>0</v>
      </c>
      <c r="HS381" s="92">
        <v>0</v>
      </c>
      <c r="HT381" s="92">
        <v>0</v>
      </c>
      <c r="HU381" s="92">
        <v>0</v>
      </c>
      <c r="HV381" s="92">
        <v>0</v>
      </c>
      <c r="HW381" s="92">
        <v>0</v>
      </c>
      <c r="HX381" s="92">
        <v>0</v>
      </c>
      <c r="HY381" s="92">
        <v>0</v>
      </c>
      <c r="HZ381" s="92">
        <v>0</v>
      </c>
      <c r="IA381" s="92">
        <v>0</v>
      </c>
      <c r="IB381" s="92">
        <v>0</v>
      </c>
      <c r="IC381" s="92">
        <v>0</v>
      </c>
      <c r="ID381" s="92">
        <v>0</v>
      </c>
      <c r="IE381" s="92">
        <v>0</v>
      </c>
      <c r="IF381" s="92">
        <v>0</v>
      </c>
      <c r="IG381" s="92">
        <v>0</v>
      </c>
      <c r="IH381" s="92">
        <v>0</v>
      </c>
      <c r="II381" s="92">
        <v>0</v>
      </c>
      <c r="IJ381" s="92">
        <v>0</v>
      </c>
      <c r="IK381" s="92">
        <v>0</v>
      </c>
      <c r="IL381" s="92">
        <v>0</v>
      </c>
      <c r="IM381" s="92">
        <v>0</v>
      </c>
      <c r="IN381" s="92">
        <v>0</v>
      </c>
      <c r="IO381" s="92">
        <v>0</v>
      </c>
      <c r="IP381" s="92">
        <v>0</v>
      </c>
      <c r="IQ381" s="92">
        <v>0</v>
      </c>
      <c r="IR381" s="92">
        <v>0</v>
      </c>
      <c r="IS381" s="92">
        <v>0</v>
      </c>
      <c r="IT381" s="92">
        <v>1699.9687200000001</v>
      </c>
      <c r="IU381" s="92">
        <v>30625.412499999999</v>
      </c>
      <c r="IV381" s="92">
        <v>584.29663500000004</v>
      </c>
      <c r="IW381" s="92">
        <v>192.21641600000001</v>
      </c>
      <c r="IX381" s="92">
        <v>13</v>
      </c>
      <c r="IY381" s="92">
        <v>0</v>
      </c>
      <c r="IZ381" s="92">
        <v>1</v>
      </c>
      <c r="JA381" s="92">
        <v>0</v>
      </c>
      <c r="JB381" s="92">
        <v>-65206.582900000001</v>
      </c>
      <c r="JC381" s="92">
        <v>-3619.5153799999998</v>
      </c>
      <c r="JD381" s="92">
        <v>-110.84915100000001</v>
      </c>
      <c r="JE381" s="92">
        <v>-30.864048700000001</v>
      </c>
      <c r="JF381" s="92">
        <v>-1.7132150399999999</v>
      </c>
      <c r="JG381" s="92">
        <v>4.8490459E-2</v>
      </c>
      <c r="JH381" s="92">
        <v>0.87356919600000005</v>
      </c>
      <c r="JI381" s="92">
        <v>18.015280000000001</v>
      </c>
      <c r="JJ381" s="92">
        <v>511.40725700000002</v>
      </c>
      <c r="JK381" s="92">
        <v>0</v>
      </c>
      <c r="JL381" s="92">
        <v>0</v>
      </c>
      <c r="JM381" s="92">
        <v>0</v>
      </c>
      <c r="JN381" s="92">
        <v>0</v>
      </c>
      <c r="JO381" s="92">
        <v>0</v>
      </c>
      <c r="JP381" s="92">
        <v>0</v>
      </c>
      <c r="JQ381" s="92">
        <v>0</v>
      </c>
      <c r="JR381" s="92">
        <v>0</v>
      </c>
      <c r="JS381" s="92">
        <v>0</v>
      </c>
      <c r="JT381" s="92">
        <v>0</v>
      </c>
      <c r="JU381" s="92">
        <v>0</v>
      </c>
      <c r="JV381" s="92">
        <v>0</v>
      </c>
      <c r="JW381" s="92">
        <v>0</v>
      </c>
      <c r="JX381" s="92">
        <v>0</v>
      </c>
      <c r="JY381" s="92">
        <v>0</v>
      </c>
      <c r="JZ381" s="92">
        <v>0</v>
      </c>
      <c r="KA381" s="92">
        <v>0</v>
      </c>
      <c r="KB381" s="92">
        <v>0</v>
      </c>
      <c r="KC381" s="92">
        <v>0</v>
      </c>
      <c r="KD381" s="92">
        <v>0</v>
      </c>
      <c r="KE381" s="92">
        <v>0</v>
      </c>
      <c r="KF381" s="92">
        <v>0</v>
      </c>
      <c r="KG381" s="92">
        <v>0</v>
      </c>
      <c r="KH381" s="92">
        <v>0</v>
      </c>
      <c r="KI381" s="92">
        <v>0</v>
      </c>
      <c r="KJ381" s="92">
        <v>0</v>
      </c>
      <c r="KK381" s="92">
        <v>0</v>
      </c>
      <c r="KL381" s="92">
        <v>0</v>
      </c>
      <c r="KM381" s="92">
        <v>0</v>
      </c>
      <c r="KN381" s="92">
        <v>0</v>
      </c>
      <c r="KO381" s="92">
        <v>0</v>
      </c>
      <c r="KP381" s="92">
        <v>0</v>
      </c>
      <c r="KQ381" s="92">
        <v>0</v>
      </c>
      <c r="KR381" s="92">
        <v>0</v>
      </c>
      <c r="KS381" s="92">
        <v>0</v>
      </c>
      <c r="KT381" s="92">
        <v>0</v>
      </c>
      <c r="KU381" s="92">
        <v>0</v>
      </c>
      <c r="KV381" s="92">
        <v>0</v>
      </c>
      <c r="KW381" s="92">
        <v>0</v>
      </c>
      <c r="KX381" s="92">
        <v>0</v>
      </c>
      <c r="KY381" s="92">
        <v>0</v>
      </c>
      <c r="KZ381" s="92">
        <v>0</v>
      </c>
      <c r="LA381" s="92">
        <v>0</v>
      </c>
      <c r="LB381" s="92">
        <v>0</v>
      </c>
      <c r="LC381" s="92">
        <v>0</v>
      </c>
      <c r="LD381" s="92">
        <v>0</v>
      </c>
      <c r="LE381" s="92">
        <v>0</v>
      </c>
      <c r="LF381" s="92">
        <v>0</v>
      </c>
      <c r="LG381" s="92">
        <v>0</v>
      </c>
      <c r="LH381" s="92">
        <v>0</v>
      </c>
      <c r="LI381" s="92">
        <v>0</v>
      </c>
      <c r="LJ381" s="92">
        <v>0</v>
      </c>
      <c r="LK381" s="92">
        <v>0</v>
      </c>
      <c r="LL381" s="92">
        <v>0</v>
      </c>
      <c r="LM381" s="92">
        <v>0</v>
      </c>
      <c r="LN381" s="92">
        <v>0</v>
      </c>
      <c r="LO381" s="92">
        <v>0</v>
      </c>
      <c r="LP381" s="92">
        <v>0</v>
      </c>
      <c r="LQ381" s="92">
        <v>0</v>
      </c>
      <c r="LR381" s="92">
        <v>0</v>
      </c>
      <c r="LS381" s="92">
        <v>0</v>
      </c>
      <c r="LT381" s="92">
        <v>0</v>
      </c>
      <c r="LU381" s="92">
        <v>0</v>
      </c>
      <c r="LV381" s="92">
        <v>0</v>
      </c>
      <c r="LW381" s="92">
        <v>0</v>
      </c>
      <c r="LX381" s="92">
        <v>0</v>
      </c>
      <c r="LY381" s="92">
        <v>0</v>
      </c>
      <c r="LZ381" s="92">
        <v>0</v>
      </c>
      <c r="MA381" s="92">
        <v>0</v>
      </c>
      <c r="MB381" s="92">
        <v>0</v>
      </c>
      <c r="MC381" s="92">
        <v>0</v>
      </c>
      <c r="MD381" s="92">
        <v>0</v>
      </c>
      <c r="ME381" s="92">
        <v>0</v>
      </c>
      <c r="MF381" s="92">
        <v>0</v>
      </c>
      <c r="MG381" s="92">
        <v>0</v>
      </c>
      <c r="MH381" s="92">
        <v>0</v>
      </c>
      <c r="MI381" s="92">
        <v>0</v>
      </c>
      <c r="MJ381" s="92">
        <v>0</v>
      </c>
      <c r="MK381" s="92">
        <v>0</v>
      </c>
      <c r="ML381" s="92">
        <v>0</v>
      </c>
      <c r="MM381" s="92">
        <v>0</v>
      </c>
      <c r="MN381" s="92">
        <v>0</v>
      </c>
      <c r="MO381" s="92">
        <v>0</v>
      </c>
      <c r="MP381" s="92">
        <v>0</v>
      </c>
      <c r="MQ381" s="92">
        <v>0</v>
      </c>
      <c r="MR381" s="92">
        <v>0</v>
      </c>
      <c r="MS381" s="92">
        <v>0</v>
      </c>
      <c r="MT381" s="92">
        <v>0</v>
      </c>
      <c r="MU381" s="92">
        <v>0</v>
      </c>
      <c r="MV381" s="92">
        <v>0</v>
      </c>
      <c r="MW381" s="92">
        <v>0</v>
      </c>
      <c r="MX381" s="92">
        <v>0</v>
      </c>
      <c r="MY381" s="92">
        <v>0</v>
      </c>
      <c r="MZ381" s="92">
        <v>0</v>
      </c>
      <c r="NA381" s="92">
        <v>0</v>
      </c>
      <c r="NB381" s="92">
        <v>0</v>
      </c>
      <c r="NC381" s="92">
        <v>0</v>
      </c>
      <c r="ND381" s="92">
        <v>0</v>
      </c>
      <c r="NE381" s="92">
        <v>0</v>
      </c>
      <c r="NF381" s="92">
        <v>0</v>
      </c>
      <c r="NG381" s="92">
        <v>0</v>
      </c>
      <c r="NH381" s="92">
        <v>0</v>
      </c>
      <c r="NI381" s="92">
        <v>0</v>
      </c>
      <c r="NJ381" s="92">
        <v>0</v>
      </c>
      <c r="NK381" s="92">
        <v>0</v>
      </c>
      <c r="NL381" s="92">
        <v>0</v>
      </c>
      <c r="NM381" s="92">
        <v>0</v>
      </c>
      <c r="NN381" s="92">
        <v>0</v>
      </c>
      <c r="NO381" s="92">
        <v>0</v>
      </c>
      <c r="NP381" s="92">
        <v>0</v>
      </c>
      <c r="NQ381" s="92">
        <v>0</v>
      </c>
      <c r="NR381" s="92">
        <v>0</v>
      </c>
      <c r="NS381" s="92">
        <v>0</v>
      </c>
      <c r="NT381" s="92">
        <v>0</v>
      </c>
      <c r="NU381" s="92">
        <v>0</v>
      </c>
      <c r="NV381" s="92">
        <v>0</v>
      </c>
      <c r="NW381" s="92">
        <v>0</v>
      </c>
      <c r="NX381" s="92">
        <v>0</v>
      </c>
      <c r="NY381" s="92">
        <v>0</v>
      </c>
      <c r="NZ381" s="92">
        <v>0</v>
      </c>
      <c r="OA381" s="92">
        <v>0</v>
      </c>
      <c r="OB381" s="92">
        <v>0</v>
      </c>
      <c r="OC381" s="92">
        <v>0</v>
      </c>
      <c r="OD381" s="92">
        <v>0</v>
      </c>
      <c r="OE381" s="92">
        <v>0</v>
      </c>
      <c r="OF381" s="92">
        <v>0</v>
      </c>
      <c r="OG381" s="92">
        <v>0</v>
      </c>
      <c r="OH381" s="92">
        <v>0</v>
      </c>
      <c r="OI381" s="92">
        <v>0</v>
      </c>
      <c r="OJ381" s="92">
        <v>0</v>
      </c>
      <c r="OK381" s="92">
        <v>0</v>
      </c>
      <c r="OL381" s="92">
        <v>0</v>
      </c>
      <c r="OM381" s="92">
        <v>0</v>
      </c>
      <c r="ON381" s="92">
        <v>0</v>
      </c>
      <c r="OO381" s="92">
        <v>0</v>
      </c>
      <c r="OP381" s="92">
        <v>0</v>
      </c>
      <c r="OQ381" s="92">
        <v>0</v>
      </c>
      <c r="OR381" s="92">
        <v>0</v>
      </c>
      <c r="OS381" s="92">
        <v>0</v>
      </c>
      <c r="OT381" s="92">
        <v>0</v>
      </c>
      <c r="OU381" s="92">
        <v>0</v>
      </c>
      <c r="OV381" s="92">
        <v>0</v>
      </c>
      <c r="OW381" s="92">
        <v>0</v>
      </c>
      <c r="OX381" s="92">
        <v>0</v>
      </c>
      <c r="OY381" s="92">
        <v>0</v>
      </c>
      <c r="OZ381" s="92">
        <v>0</v>
      </c>
      <c r="PA381" s="92">
        <v>0</v>
      </c>
      <c r="PB381" s="92">
        <v>0</v>
      </c>
      <c r="PC381" s="92">
        <v>0</v>
      </c>
      <c r="PD381" s="92">
        <v>0</v>
      </c>
      <c r="PE381" s="92">
        <v>0</v>
      </c>
      <c r="PF381" s="92">
        <v>0</v>
      </c>
      <c r="PG381" s="92">
        <v>0</v>
      </c>
      <c r="PH381" s="92">
        <v>0</v>
      </c>
      <c r="PI381" s="92">
        <v>0</v>
      </c>
      <c r="PJ381" s="92">
        <v>0</v>
      </c>
      <c r="PK381" s="92">
        <v>0</v>
      </c>
      <c r="PL381" s="92">
        <v>0</v>
      </c>
      <c r="PM381" s="92">
        <v>0</v>
      </c>
      <c r="PN381" s="92">
        <v>0</v>
      </c>
      <c r="PO381" s="92">
        <v>0</v>
      </c>
      <c r="PP381" s="92">
        <v>0</v>
      </c>
      <c r="PQ381" s="92">
        <v>0</v>
      </c>
      <c r="PR381" s="92">
        <v>0</v>
      </c>
      <c r="PS381" s="92">
        <v>0</v>
      </c>
      <c r="PT381" s="92">
        <v>0</v>
      </c>
      <c r="PU381" s="92">
        <v>0</v>
      </c>
      <c r="PV381" s="92">
        <v>0</v>
      </c>
      <c r="PW381" s="92">
        <v>0</v>
      </c>
      <c r="PX381" s="92">
        <v>0</v>
      </c>
      <c r="PY381" s="92">
        <v>0</v>
      </c>
      <c r="PZ381" s="92">
        <v>0</v>
      </c>
      <c r="QA381" s="92">
        <v>0</v>
      </c>
      <c r="QB381" s="92">
        <v>0</v>
      </c>
      <c r="QC381" s="92">
        <v>0</v>
      </c>
      <c r="QD381" s="92">
        <v>0</v>
      </c>
      <c r="QE381" s="92">
        <v>0</v>
      </c>
      <c r="QF381" s="92">
        <v>0</v>
      </c>
      <c r="QG381" s="92">
        <v>0</v>
      </c>
      <c r="QH381" s="92">
        <v>0</v>
      </c>
      <c r="QI381" s="92">
        <v>0</v>
      </c>
      <c r="QJ381" s="92">
        <v>0</v>
      </c>
      <c r="QK381" s="92">
        <v>0</v>
      </c>
      <c r="QL381" s="92">
        <v>0</v>
      </c>
      <c r="QM381" s="92">
        <v>0</v>
      </c>
      <c r="QN381" s="92">
        <v>0</v>
      </c>
      <c r="QO381" s="92">
        <v>0</v>
      </c>
      <c r="QP381" s="92">
        <v>0</v>
      </c>
      <c r="QQ381" s="92">
        <v>0</v>
      </c>
      <c r="QR381" s="92">
        <v>0</v>
      </c>
      <c r="QS381" s="92">
        <v>0</v>
      </c>
      <c r="QT381" s="92">
        <v>0</v>
      </c>
      <c r="QU381" s="92">
        <v>0</v>
      </c>
      <c r="QV381" s="92">
        <v>0</v>
      </c>
      <c r="QW381" s="92">
        <v>0</v>
      </c>
      <c r="QX381" s="92">
        <v>0</v>
      </c>
      <c r="QY381" s="92">
        <v>0</v>
      </c>
      <c r="QZ381" s="92">
        <v>0</v>
      </c>
      <c r="RA381" s="92">
        <v>0</v>
      </c>
      <c r="RB381" s="92">
        <v>0</v>
      </c>
      <c r="RC381" s="92">
        <v>0</v>
      </c>
      <c r="RD381" s="92">
        <v>0</v>
      </c>
      <c r="RE381" s="92">
        <v>0</v>
      </c>
      <c r="RF381" s="92">
        <v>0</v>
      </c>
      <c r="RG381" s="92">
        <v>0</v>
      </c>
      <c r="RH381" s="92">
        <v>0</v>
      </c>
      <c r="RI381" s="92">
        <v>0</v>
      </c>
      <c r="RJ381" s="92">
        <v>0</v>
      </c>
      <c r="RK381" s="92">
        <v>0</v>
      </c>
      <c r="RL381" s="92">
        <v>0</v>
      </c>
      <c r="RM381" s="92">
        <v>0</v>
      </c>
      <c r="RN381" s="92">
        <v>0</v>
      </c>
      <c r="RO381" s="92">
        <v>0</v>
      </c>
      <c r="RP381" s="92">
        <v>0</v>
      </c>
      <c r="RQ381" s="92">
        <v>0</v>
      </c>
      <c r="RR381" s="92">
        <v>0</v>
      </c>
      <c r="RS381" s="92">
        <v>0</v>
      </c>
      <c r="RT381" s="92">
        <v>0</v>
      </c>
      <c r="RU381" s="92">
        <v>0</v>
      </c>
      <c r="RV381" s="92">
        <v>0</v>
      </c>
      <c r="RW381" s="92">
        <v>0</v>
      </c>
      <c r="RX381" s="92">
        <v>0</v>
      </c>
      <c r="RY381" s="92">
        <v>0</v>
      </c>
      <c r="RZ381" s="92">
        <v>0</v>
      </c>
      <c r="SA381" s="92">
        <v>0</v>
      </c>
      <c r="SB381" s="92">
        <v>0</v>
      </c>
      <c r="SC381" s="92">
        <v>0</v>
      </c>
      <c r="SD381" s="92">
        <v>0</v>
      </c>
      <c r="SE381" s="92">
        <v>0</v>
      </c>
      <c r="SF381" s="92">
        <v>0</v>
      </c>
      <c r="SG381" s="92">
        <v>0</v>
      </c>
      <c r="SH381" s="92">
        <v>0</v>
      </c>
      <c r="SI381" s="92">
        <v>0</v>
      </c>
      <c r="SJ381" s="92">
        <v>0</v>
      </c>
      <c r="SK381" s="92">
        <v>0</v>
      </c>
      <c r="SL381" s="92">
        <v>0</v>
      </c>
      <c r="SM381" s="92">
        <v>0</v>
      </c>
      <c r="SN381" s="92">
        <v>0</v>
      </c>
      <c r="SO381" s="92">
        <v>0</v>
      </c>
      <c r="SP381" s="92">
        <v>0</v>
      </c>
      <c r="SQ381" s="92">
        <v>0</v>
      </c>
      <c r="SR381" s="92">
        <v>0</v>
      </c>
      <c r="SS381" s="92">
        <v>0</v>
      </c>
      <c r="ST381" s="92">
        <v>0</v>
      </c>
      <c r="SU381" s="92">
        <v>0</v>
      </c>
      <c r="SV381" s="92">
        <v>0</v>
      </c>
      <c r="SW381" s="92">
        <v>0</v>
      </c>
      <c r="SX381" s="92">
        <v>0</v>
      </c>
      <c r="SY381" s="92">
        <v>0</v>
      </c>
      <c r="SZ381" s="92">
        <v>0</v>
      </c>
      <c r="TA381" s="92">
        <v>0</v>
      </c>
      <c r="TB381" s="92">
        <v>0</v>
      </c>
      <c r="TC381" s="92">
        <v>13</v>
      </c>
      <c r="TD381" s="92">
        <v>0</v>
      </c>
      <c r="TE381" s="92">
        <v>0</v>
      </c>
      <c r="TF381" s="92">
        <v>0</v>
      </c>
      <c r="TG381" s="92">
        <v>0</v>
      </c>
      <c r="TH381" s="92">
        <v>0</v>
      </c>
      <c r="TI381" s="92">
        <v>0</v>
      </c>
      <c r="TJ381" s="92">
        <v>0</v>
      </c>
      <c r="TK381" s="92">
        <v>0</v>
      </c>
      <c r="TL381" s="92">
        <v>0</v>
      </c>
      <c r="TM381" s="92">
        <v>0</v>
      </c>
      <c r="TN381" s="92">
        <v>0</v>
      </c>
      <c r="TO381" s="92">
        <v>0</v>
      </c>
      <c r="TP381" s="92">
        <v>0</v>
      </c>
      <c r="TQ381" s="92">
        <v>-134961688.73199999</v>
      </c>
      <c r="TR381" s="92">
        <v>0</v>
      </c>
      <c r="TS381" s="92">
        <v>0</v>
      </c>
      <c r="TT381" s="92">
        <v>0</v>
      </c>
      <c r="TU381" s="92">
        <v>0</v>
      </c>
      <c r="TV381" s="92">
        <v>0</v>
      </c>
      <c r="TW381" s="92">
        <v>0</v>
      </c>
      <c r="TX381" s="92">
        <v>0</v>
      </c>
      <c r="TY381" s="92">
        <v>0</v>
      </c>
      <c r="TZ381" s="92">
        <v>0</v>
      </c>
      <c r="UA381" s="92">
        <v>0</v>
      </c>
      <c r="UB381" s="92">
        <v>0</v>
      </c>
      <c r="UC381" s="92">
        <v>0</v>
      </c>
      <c r="UD381" s="92">
        <v>0</v>
      </c>
      <c r="UE381" s="92">
        <v>0</v>
      </c>
      <c r="UF381" s="92">
        <v>0</v>
      </c>
      <c r="UG381" s="92">
        <v>0</v>
      </c>
      <c r="UH381" s="92">
        <v>0</v>
      </c>
      <c r="UI381" s="92">
        <v>0</v>
      </c>
      <c r="UJ381" s="92">
        <v>0</v>
      </c>
      <c r="UK381" s="92">
        <v>0</v>
      </c>
      <c r="UL381" s="92">
        <v>0</v>
      </c>
      <c r="UM381" s="92">
        <v>0</v>
      </c>
      <c r="UN381" s="92">
        <v>0</v>
      </c>
      <c r="UO381" s="92">
        <v>0</v>
      </c>
      <c r="UP381" s="92">
        <v>0</v>
      </c>
      <c r="UQ381" s="92">
        <v>0</v>
      </c>
      <c r="UR381" s="92">
        <v>0</v>
      </c>
      <c r="US381" s="92">
        <v>0</v>
      </c>
      <c r="UT381" s="92">
        <v>0</v>
      </c>
      <c r="UU381" s="92">
        <v>0</v>
      </c>
      <c r="UV381" s="92">
        <v>0</v>
      </c>
      <c r="UW381" s="92">
        <v>0</v>
      </c>
      <c r="UX381" s="92">
        <v>0</v>
      </c>
      <c r="UY381" s="92">
        <v>0</v>
      </c>
      <c r="UZ381" s="92">
        <v>0</v>
      </c>
      <c r="VA381" s="92">
        <v>0</v>
      </c>
      <c r="VB381" s="92">
        <v>0</v>
      </c>
      <c r="VC381" s="92">
        <v>0</v>
      </c>
      <c r="VD381" s="92">
        <v>0</v>
      </c>
      <c r="VE381" s="92">
        <v>0</v>
      </c>
      <c r="VF381" s="92">
        <v>0</v>
      </c>
      <c r="VG381" s="92">
        <v>0</v>
      </c>
      <c r="VH381" s="92">
        <v>0</v>
      </c>
      <c r="VI381" s="92">
        <v>0</v>
      </c>
      <c r="VJ381" s="92">
        <v>0</v>
      </c>
      <c r="VK381" s="92">
        <v>0</v>
      </c>
      <c r="VL381" s="92">
        <v>0</v>
      </c>
      <c r="VM381" s="92">
        <v>0</v>
      </c>
      <c r="VN381" s="92">
        <v>0</v>
      </c>
      <c r="VO381" s="92">
        <v>0</v>
      </c>
      <c r="VP381" s="92">
        <v>0</v>
      </c>
      <c r="VQ381" s="92">
        <v>0</v>
      </c>
      <c r="VR381" s="92">
        <v>0</v>
      </c>
      <c r="VS381" s="92">
        <v>0</v>
      </c>
      <c r="VT381" s="92">
        <v>0</v>
      </c>
      <c r="VU381" s="92">
        <v>0</v>
      </c>
      <c r="VV381" s="92">
        <v>0</v>
      </c>
      <c r="VW381" s="92">
        <v>0</v>
      </c>
      <c r="VX381" s="92">
        <v>0</v>
      </c>
      <c r="VY381" s="92">
        <v>0</v>
      </c>
      <c r="VZ381" s="92">
        <v>0</v>
      </c>
      <c r="WA381" s="92">
        <v>0</v>
      </c>
      <c r="WB381" s="92">
        <v>0</v>
      </c>
      <c r="WC381" s="92">
        <v>0</v>
      </c>
    </row>
    <row r="382" spans="2:601" ht="13.5" customHeight="1">
      <c r="B382" s="851" t="s">
        <v>3028</v>
      </c>
      <c r="C382" s="92">
        <v>0</v>
      </c>
      <c r="D382" s="92">
        <v>75837.334099999993</v>
      </c>
      <c r="E382" s="92">
        <v>-276.19786099999999</v>
      </c>
      <c r="F382" s="92">
        <v>4209.6117400000003</v>
      </c>
      <c r="G382" s="92">
        <v>0</v>
      </c>
      <c r="H382" s="92">
        <v>0</v>
      </c>
      <c r="I382" s="92">
        <v>0</v>
      </c>
      <c r="J382" s="92">
        <v>0</v>
      </c>
      <c r="K382" s="92">
        <v>0</v>
      </c>
      <c r="L382" s="92">
        <v>0</v>
      </c>
      <c r="M382" s="92">
        <v>0</v>
      </c>
      <c r="N382" s="92">
        <v>0</v>
      </c>
      <c r="O382" s="92">
        <v>0</v>
      </c>
      <c r="P382" s="92">
        <v>0</v>
      </c>
      <c r="Q382" s="92">
        <v>0</v>
      </c>
      <c r="R382" s="92">
        <v>0</v>
      </c>
      <c r="S382" s="92">
        <v>0</v>
      </c>
      <c r="T382" s="92">
        <v>0</v>
      </c>
      <c r="U382" s="92">
        <v>0</v>
      </c>
      <c r="V382" s="92">
        <v>0</v>
      </c>
      <c r="W382" s="92">
        <v>0</v>
      </c>
      <c r="X382" s="92">
        <v>0</v>
      </c>
      <c r="Y382" s="92">
        <v>0</v>
      </c>
      <c r="Z382" s="92">
        <v>0</v>
      </c>
      <c r="AA382" s="92">
        <v>0</v>
      </c>
      <c r="AB382" s="92">
        <v>0</v>
      </c>
      <c r="AC382" s="92">
        <v>0</v>
      </c>
      <c r="AD382" s="92">
        <v>0</v>
      </c>
      <c r="AE382" s="92">
        <v>0</v>
      </c>
      <c r="AF382" s="92">
        <v>0</v>
      </c>
      <c r="AG382" s="92">
        <v>0</v>
      </c>
      <c r="AH382" s="92">
        <v>0</v>
      </c>
      <c r="AI382" s="92">
        <v>0</v>
      </c>
      <c r="AJ382" s="92">
        <v>0</v>
      </c>
      <c r="AK382" s="92">
        <v>0</v>
      </c>
      <c r="AL382" s="92">
        <v>0</v>
      </c>
      <c r="AM382" s="92">
        <v>0</v>
      </c>
      <c r="AN382" s="92">
        <v>0</v>
      </c>
      <c r="AO382" s="92">
        <v>0</v>
      </c>
      <c r="AP382" s="92">
        <v>0</v>
      </c>
      <c r="AQ382" s="92">
        <v>0</v>
      </c>
      <c r="AR382" s="92">
        <v>0</v>
      </c>
      <c r="AS382" s="92">
        <v>0</v>
      </c>
      <c r="AT382" s="92">
        <v>0</v>
      </c>
      <c r="AU382" s="92">
        <v>0</v>
      </c>
      <c r="AV382" s="92">
        <v>0</v>
      </c>
      <c r="AW382" s="92">
        <v>0</v>
      </c>
      <c r="AX382" s="92">
        <v>0</v>
      </c>
      <c r="AY382" s="92">
        <v>0</v>
      </c>
      <c r="AZ382" s="92">
        <v>0</v>
      </c>
      <c r="BA382" s="92">
        <v>0</v>
      </c>
      <c r="BB382" s="92">
        <v>0</v>
      </c>
      <c r="BC382" s="92">
        <v>0</v>
      </c>
      <c r="BD382" s="92">
        <v>0</v>
      </c>
      <c r="BE382" s="92">
        <v>0</v>
      </c>
      <c r="BF382" s="92">
        <v>0</v>
      </c>
      <c r="BG382" s="92">
        <v>0</v>
      </c>
      <c r="BH382" s="92">
        <v>0</v>
      </c>
      <c r="BI382" s="92">
        <v>0</v>
      </c>
      <c r="BJ382" s="92">
        <v>0</v>
      </c>
      <c r="BK382" s="92">
        <v>0</v>
      </c>
      <c r="BL382" s="92">
        <v>0</v>
      </c>
      <c r="BM382" s="92">
        <v>0</v>
      </c>
      <c r="BN382" s="92">
        <v>0</v>
      </c>
      <c r="BO382" s="92">
        <v>0</v>
      </c>
      <c r="BP382" s="92">
        <v>1</v>
      </c>
      <c r="BQ382" s="92">
        <v>0</v>
      </c>
      <c r="BR382" s="92">
        <v>0</v>
      </c>
      <c r="BS382" s="92">
        <v>0</v>
      </c>
      <c r="BT382" s="92">
        <v>0</v>
      </c>
      <c r="BU382" s="92">
        <v>0</v>
      </c>
      <c r="BV382" s="92">
        <v>0</v>
      </c>
      <c r="BW382" s="92">
        <v>0</v>
      </c>
      <c r="BX382" s="92">
        <v>0</v>
      </c>
      <c r="BY382" s="92">
        <v>0</v>
      </c>
      <c r="BZ382" s="92">
        <v>0</v>
      </c>
      <c r="CA382" s="92">
        <v>0</v>
      </c>
      <c r="CB382" s="92">
        <v>0</v>
      </c>
      <c r="CC382" s="92">
        <v>0</v>
      </c>
      <c r="CD382" s="92">
        <v>0</v>
      </c>
      <c r="CE382" s="92">
        <v>0</v>
      </c>
      <c r="CF382" s="92">
        <v>0</v>
      </c>
      <c r="CG382" s="92">
        <v>0</v>
      </c>
      <c r="CH382" s="92">
        <v>0</v>
      </c>
      <c r="CI382" s="92">
        <v>0</v>
      </c>
      <c r="CJ382" s="92">
        <v>0</v>
      </c>
      <c r="CK382" s="92">
        <v>0</v>
      </c>
      <c r="CL382" s="92">
        <v>0</v>
      </c>
      <c r="CM382" s="92">
        <v>0</v>
      </c>
      <c r="CN382" s="92">
        <v>0</v>
      </c>
      <c r="CO382" s="92">
        <v>0</v>
      </c>
      <c r="CP382" s="92">
        <v>0</v>
      </c>
      <c r="CQ382" s="92">
        <v>0</v>
      </c>
      <c r="CR382" s="92">
        <v>0</v>
      </c>
      <c r="CS382" s="92">
        <v>0</v>
      </c>
      <c r="CT382" s="92">
        <v>0</v>
      </c>
      <c r="CU382" s="92">
        <v>0</v>
      </c>
      <c r="CV382" s="92">
        <v>0</v>
      </c>
      <c r="CW382" s="92">
        <v>0</v>
      </c>
      <c r="CX382" s="92">
        <v>0</v>
      </c>
      <c r="CY382" s="92">
        <v>0</v>
      </c>
      <c r="CZ382" s="92">
        <v>0</v>
      </c>
      <c r="DA382" s="92">
        <v>0</v>
      </c>
      <c r="DB382" s="92">
        <v>0</v>
      </c>
      <c r="DC382" s="92">
        <v>0</v>
      </c>
      <c r="DD382" s="92">
        <v>0</v>
      </c>
      <c r="DE382" s="92">
        <v>0</v>
      </c>
      <c r="DF382" s="92">
        <v>0</v>
      </c>
      <c r="DG382" s="92">
        <v>0</v>
      </c>
      <c r="DH382" s="92">
        <v>0</v>
      </c>
      <c r="DI382" s="92">
        <v>0</v>
      </c>
      <c r="DJ382" s="92">
        <v>0</v>
      </c>
      <c r="DK382" s="92">
        <v>0</v>
      </c>
      <c r="DL382" s="92">
        <v>0</v>
      </c>
      <c r="DM382" s="92">
        <v>0</v>
      </c>
      <c r="DN382" s="92">
        <v>0</v>
      </c>
      <c r="DO382" s="92">
        <v>0</v>
      </c>
      <c r="DP382" s="92">
        <v>0</v>
      </c>
      <c r="DQ382" s="92">
        <v>0</v>
      </c>
      <c r="DR382" s="92">
        <v>0</v>
      </c>
      <c r="DS382" s="92">
        <v>0</v>
      </c>
      <c r="DT382" s="92">
        <v>0</v>
      </c>
      <c r="DU382" s="92">
        <v>0</v>
      </c>
      <c r="DV382" s="92">
        <v>0</v>
      </c>
      <c r="DW382" s="92">
        <v>0</v>
      </c>
      <c r="DX382" s="92">
        <v>0</v>
      </c>
      <c r="DY382" s="92">
        <v>0</v>
      </c>
      <c r="DZ382" s="92">
        <v>75837.334099999993</v>
      </c>
      <c r="EA382" s="92">
        <v>0</v>
      </c>
      <c r="EB382" s="92">
        <v>0</v>
      </c>
      <c r="EC382" s="92">
        <v>0</v>
      </c>
      <c r="ED382" s="92">
        <v>0</v>
      </c>
      <c r="EE382" s="92">
        <v>0</v>
      </c>
      <c r="EF382" s="92">
        <v>0</v>
      </c>
      <c r="EG382" s="92">
        <v>0</v>
      </c>
      <c r="EH382" s="92">
        <v>0</v>
      </c>
      <c r="EI382" s="92">
        <v>0</v>
      </c>
      <c r="EJ382" s="92">
        <v>0</v>
      </c>
      <c r="EK382" s="92">
        <v>0</v>
      </c>
      <c r="EL382" s="92">
        <v>0</v>
      </c>
      <c r="EM382" s="92">
        <v>0</v>
      </c>
      <c r="EN382" s="92">
        <v>0</v>
      </c>
      <c r="EO382" s="92">
        <v>0</v>
      </c>
      <c r="EP382" s="92">
        <v>0</v>
      </c>
      <c r="EQ382" s="92">
        <v>0</v>
      </c>
      <c r="ER382" s="92">
        <v>0</v>
      </c>
      <c r="ES382" s="92">
        <v>0</v>
      </c>
      <c r="ET382" s="92">
        <v>0</v>
      </c>
      <c r="EU382" s="92">
        <v>0</v>
      </c>
      <c r="EV382" s="92">
        <v>0</v>
      </c>
      <c r="EW382" s="92">
        <v>0</v>
      </c>
      <c r="EX382" s="92">
        <v>0</v>
      </c>
      <c r="EY382" s="92">
        <v>0</v>
      </c>
      <c r="EZ382" s="92">
        <v>0</v>
      </c>
      <c r="FA382" s="92">
        <v>0</v>
      </c>
      <c r="FB382" s="92">
        <v>0</v>
      </c>
      <c r="FC382" s="92">
        <v>0</v>
      </c>
      <c r="FD382" s="92">
        <v>0</v>
      </c>
      <c r="FE382" s="92">
        <v>0</v>
      </c>
      <c r="FF382" s="92">
        <v>0</v>
      </c>
      <c r="FG382" s="92">
        <v>0</v>
      </c>
      <c r="FH382" s="92">
        <v>0</v>
      </c>
      <c r="FI382" s="92">
        <v>0</v>
      </c>
      <c r="FJ382" s="92">
        <v>0</v>
      </c>
      <c r="FK382" s="92">
        <v>0</v>
      </c>
      <c r="FL382" s="92">
        <v>0</v>
      </c>
      <c r="FM382" s="92">
        <v>0</v>
      </c>
      <c r="FN382" s="92">
        <v>0</v>
      </c>
      <c r="FO382" s="92">
        <v>0</v>
      </c>
      <c r="FP382" s="92">
        <v>0</v>
      </c>
      <c r="FQ382" s="92">
        <v>0</v>
      </c>
      <c r="FR382" s="92">
        <v>0</v>
      </c>
      <c r="FS382" s="92">
        <v>0</v>
      </c>
      <c r="FT382" s="92">
        <v>0</v>
      </c>
      <c r="FU382" s="92">
        <v>0</v>
      </c>
      <c r="FV382" s="92">
        <v>0</v>
      </c>
      <c r="FW382" s="92">
        <v>0</v>
      </c>
      <c r="FX382" s="92">
        <v>0</v>
      </c>
      <c r="FY382" s="92">
        <v>0</v>
      </c>
      <c r="FZ382" s="92">
        <v>0</v>
      </c>
      <c r="GA382" s="92">
        <v>0</v>
      </c>
      <c r="GB382" s="92">
        <v>0</v>
      </c>
      <c r="GC382" s="92">
        <v>0</v>
      </c>
      <c r="GD382" s="92">
        <v>0</v>
      </c>
      <c r="GE382" s="92">
        <v>0</v>
      </c>
      <c r="GF382" s="92">
        <v>0</v>
      </c>
      <c r="GG382" s="92">
        <v>0</v>
      </c>
      <c r="GH382" s="92">
        <v>0</v>
      </c>
      <c r="GI382" s="92">
        <v>0</v>
      </c>
      <c r="GJ382" s="92">
        <v>1</v>
      </c>
      <c r="GK382" s="92">
        <v>0</v>
      </c>
      <c r="GL382" s="92">
        <v>0</v>
      </c>
      <c r="GM382" s="92">
        <v>0</v>
      </c>
      <c r="GN382" s="92">
        <v>0</v>
      </c>
      <c r="GO382" s="92">
        <v>0</v>
      </c>
      <c r="GP382" s="92">
        <v>0</v>
      </c>
      <c r="GQ382" s="92">
        <v>0</v>
      </c>
      <c r="GR382" s="92">
        <v>0</v>
      </c>
      <c r="GS382" s="92">
        <v>0</v>
      </c>
      <c r="GT382" s="92">
        <v>0</v>
      </c>
      <c r="GU382" s="92">
        <v>0</v>
      </c>
      <c r="GV382" s="92">
        <v>0</v>
      </c>
      <c r="GW382" s="92">
        <v>0</v>
      </c>
      <c r="GX382" s="92">
        <v>0</v>
      </c>
      <c r="GY382" s="92">
        <v>0</v>
      </c>
      <c r="GZ382" s="92">
        <v>0</v>
      </c>
      <c r="HA382" s="92">
        <v>0</v>
      </c>
      <c r="HB382" s="92">
        <v>0</v>
      </c>
      <c r="HC382" s="92">
        <v>0</v>
      </c>
      <c r="HD382" s="92">
        <v>0</v>
      </c>
      <c r="HE382" s="92">
        <v>0</v>
      </c>
      <c r="HF382" s="92">
        <v>0</v>
      </c>
      <c r="HG382" s="92">
        <v>0</v>
      </c>
      <c r="HH382" s="92">
        <v>0</v>
      </c>
      <c r="HI382" s="92">
        <v>0</v>
      </c>
      <c r="HJ382" s="92">
        <v>0</v>
      </c>
      <c r="HK382" s="92">
        <v>0</v>
      </c>
      <c r="HL382" s="92">
        <v>0</v>
      </c>
      <c r="HM382" s="92">
        <v>0</v>
      </c>
      <c r="HN382" s="92">
        <v>0</v>
      </c>
      <c r="HO382" s="92">
        <v>0</v>
      </c>
      <c r="HP382" s="92">
        <v>0</v>
      </c>
      <c r="HQ382" s="92">
        <v>0</v>
      </c>
      <c r="HR382" s="92">
        <v>0</v>
      </c>
      <c r="HS382" s="92">
        <v>0</v>
      </c>
      <c r="HT382" s="92">
        <v>0</v>
      </c>
      <c r="HU382" s="92">
        <v>0</v>
      </c>
      <c r="HV382" s="92">
        <v>0</v>
      </c>
      <c r="HW382" s="92">
        <v>0</v>
      </c>
      <c r="HX382" s="92">
        <v>0</v>
      </c>
      <c r="HY382" s="92">
        <v>0</v>
      </c>
      <c r="HZ382" s="92">
        <v>0</v>
      </c>
      <c r="IA382" s="92">
        <v>0</v>
      </c>
      <c r="IB382" s="92">
        <v>0</v>
      </c>
      <c r="IC382" s="92">
        <v>0</v>
      </c>
      <c r="ID382" s="92">
        <v>0</v>
      </c>
      <c r="IE382" s="92">
        <v>0</v>
      </c>
      <c r="IF382" s="92">
        <v>0</v>
      </c>
      <c r="IG382" s="92">
        <v>0</v>
      </c>
      <c r="IH382" s="92">
        <v>0</v>
      </c>
      <c r="II382" s="92">
        <v>0</v>
      </c>
      <c r="IJ382" s="92">
        <v>0</v>
      </c>
      <c r="IK382" s="92">
        <v>0</v>
      </c>
      <c r="IL382" s="92">
        <v>0</v>
      </c>
      <c r="IM382" s="92">
        <v>0</v>
      </c>
      <c r="IN382" s="92">
        <v>0</v>
      </c>
      <c r="IO382" s="92">
        <v>0</v>
      </c>
      <c r="IP382" s="92">
        <v>0</v>
      </c>
      <c r="IQ382" s="92">
        <v>0</v>
      </c>
      <c r="IR382" s="92">
        <v>0</v>
      </c>
      <c r="IS382" s="92">
        <v>0</v>
      </c>
      <c r="IT382" s="92">
        <v>4209.6117400000003</v>
      </c>
      <c r="IU382" s="92">
        <v>75837.334099999993</v>
      </c>
      <c r="IV382" s="92">
        <v>1410.1433400000001</v>
      </c>
      <c r="IW382" s="92">
        <v>170.95566400000001</v>
      </c>
      <c r="IX382" s="92">
        <v>8</v>
      </c>
      <c r="IY382" s="92">
        <v>0</v>
      </c>
      <c r="IZ382" s="92">
        <v>1</v>
      </c>
      <c r="JA382" s="92">
        <v>0</v>
      </c>
      <c r="JB382" s="92">
        <v>-65611.243600000002</v>
      </c>
      <c r="JC382" s="92">
        <v>-3641.9774600000001</v>
      </c>
      <c r="JD382" s="92">
        <v>-276.19786099999999</v>
      </c>
      <c r="JE382" s="92">
        <v>-31.748417100000001</v>
      </c>
      <c r="JF382" s="92">
        <v>-1.7623049500000001</v>
      </c>
      <c r="JG382" s="92">
        <v>4.9753946E-2</v>
      </c>
      <c r="JH382" s="92">
        <v>0.89633126799999996</v>
      </c>
      <c r="JI382" s="92">
        <v>18.015280000000001</v>
      </c>
      <c r="JJ382" s="92">
        <v>1266.3915300000001</v>
      </c>
      <c r="JK382" s="92">
        <v>0</v>
      </c>
      <c r="JL382" s="92">
        <v>0</v>
      </c>
      <c r="JM382" s="92">
        <v>0</v>
      </c>
      <c r="JN382" s="92">
        <v>0</v>
      </c>
      <c r="JO382" s="92">
        <v>0</v>
      </c>
      <c r="JP382" s="92">
        <v>0</v>
      </c>
      <c r="JQ382" s="92">
        <v>0</v>
      </c>
      <c r="JR382" s="92">
        <v>0</v>
      </c>
      <c r="JS382" s="92">
        <v>0</v>
      </c>
      <c r="JT382" s="92">
        <v>0</v>
      </c>
      <c r="JU382" s="92">
        <v>0</v>
      </c>
      <c r="JV382" s="92">
        <v>0</v>
      </c>
      <c r="JW382" s="92">
        <v>0</v>
      </c>
      <c r="JX382" s="92">
        <v>0</v>
      </c>
      <c r="JY382" s="92">
        <v>0</v>
      </c>
      <c r="JZ382" s="92">
        <v>0</v>
      </c>
      <c r="KA382" s="92">
        <v>0</v>
      </c>
      <c r="KB382" s="92">
        <v>0</v>
      </c>
      <c r="KC382" s="92">
        <v>0</v>
      </c>
      <c r="KD382" s="92">
        <v>0</v>
      </c>
      <c r="KE382" s="92">
        <v>0</v>
      </c>
      <c r="KF382" s="92">
        <v>0</v>
      </c>
      <c r="KG382" s="92">
        <v>0</v>
      </c>
      <c r="KH382" s="92">
        <v>0</v>
      </c>
      <c r="KI382" s="92">
        <v>0</v>
      </c>
      <c r="KJ382" s="92">
        <v>0</v>
      </c>
      <c r="KK382" s="92">
        <v>0</v>
      </c>
      <c r="KL382" s="92">
        <v>0</v>
      </c>
      <c r="KM382" s="92">
        <v>0</v>
      </c>
      <c r="KN382" s="92">
        <v>0</v>
      </c>
      <c r="KO382" s="92">
        <v>0</v>
      </c>
      <c r="KP382" s="92">
        <v>0</v>
      </c>
      <c r="KQ382" s="92">
        <v>0</v>
      </c>
      <c r="KR382" s="92">
        <v>0</v>
      </c>
      <c r="KS382" s="92">
        <v>0</v>
      </c>
      <c r="KT382" s="92">
        <v>0</v>
      </c>
      <c r="KU382" s="92">
        <v>0</v>
      </c>
      <c r="KV382" s="92">
        <v>0</v>
      </c>
      <c r="KW382" s="92">
        <v>0</v>
      </c>
      <c r="KX382" s="92">
        <v>0</v>
      </c>
      <c r="KY382" s="92">
        <v>0</v>
      </c>
      <c r="KZ382" s="92">
        <v>0</v>
      </c>
      <c r="LA382" s="92">
        <v>0</v>
      </c>
      <c r="LB382" s="92">
        <v>0</v>
      </c>
      <c r="LC382" s="92">
        <v>0</v>
      </c>
      <c r="LD382" s="92">
        <v>0</v>
      </c>
      <c r="LE382" s="92">
        <v>0</v>
      </c>
      <c r="LF382" s="92">
        <v>0</v>
      </c>
      <c r="LG382" s="92">
        <v>0</v>
      </c>
      <c r="LH382" s="92">
        <v>0</v>
      </c>
      <c r="LI382" s="92">
        <v>0</v>
      </c>
      <c r="LJ382" s="92">
        <v>0</v>
      </c>
      <c r="LK382" s="92">
        <v>0</v>
      </c>
      <c r="LL382" s="92">
        <v>0</v>
      </c>
      <c r="LM382" s="92">
        <v>0</v>
      </c>
      <c r="LN382" s="92">
        <v>0</v>
      </c>
      <c r="LO382" s="92">
        <v>0</v>
      </c>
      <c r="LP382" s="92">
        <v>0</v>
      </c>
      <c r="LQ382" s="92">
        <v>0</v>
      </c>
      <c r="LR382" s="92">
        <v>0</v>
      </c>
      <c r="LS382" s="92">
        <v>0</v>
      </c>
      <c r="LT382" s="92">
        <v>0</v>
      </c>
      <c r="LU382" s="92">
        <v>0</v>
      </c>
      <c r="LV382" s="92">
        <v>0</v>
      </c>
      <c r="LW382" s="92">
        <v>0</v>
      </c>
      <c r="LX382" s="92">
        <v>0</v>
      </c>
      <c r="LY382" s="92">
        <v>0</v>
      </c>
      <c r="LZ382" s="92">
        <v>0</v>
      </c>
      <c r="MA382" s="92">
        <v>0</v>
      </c>
      <c r="MB382" s="92">
        <v>0</v>
      </c>
      <c r="MC382" s="92">
        <v>0</v>
      </c>
      <c r="MD382" s="92">
        <v>0</v>
      </c>
      <c r="ME382" s="92">
        <v>0</v>
      </c>
      <c r="MF382" s="92">
        <v>0</v>
      </c>
      <c r="MG382" s="92">
        <v>0</v>
      </c>
      <c r="MH382" s="92">
        <v>0</v>
      </c>
      <c r="MI382" s="92">
        <v>0</v>
      </c>
      <c r="MJ382" s="92">
        <v>0</v>
      </c>
      <c r="MK382" s="92">
        <v>0</v>
      </c>
      <c r="ML382" s="92">
        <v>0</v>
      </c>
      <c r="MM382" s="92">
        <v>0</v>
      </c>
      <c r="MN382" s="92">
        <v>0</v>
      </c>
      <c r="MO382" s="92">
        <v>0</v>
      </c>
      <c r="MP382" s="92">
        <v>0</v>
      </c>
      <c r="MQ382" s="92">
        <v>0</v>
      </c>
      <c r="MR382" s="92">
        <v>0</v>
      </c>
      <c r="MS382" s="92">
        <v>0</v>
      </c>
      <c r="MT382" s="92">
        <v>0</v>
      </c>
      <c r="MU382" s="92">
        <v>0</v>
      </c>
      <c r="MV382" s="92">
        <v>0</v>
      </c>
      <c r="MW382" s="92">
        <v>0</v>
      </c>
      <c r="MX382" s="92">
        <v>0</v>
      </c>
      <c r="MY382" s="92">
        <v>0</v>
      </c>
      <c r="MZ382" s="92">
        <v>0</v>
      </c>
      <c r="NA382" s="92">
        <v>0</v>
      </c>
      <c r="NB382" s="92">
        <v>0</v>
      </c>
      <c r="NC382" s="92">
        <v>0</v>
      </c>
      <c r="ND382" s="92">
        <v>0</v>
      </c>
      <c r="NE382" s="92">
        <v>0</v>
      </c>
      <c r="NF382" s="92">
        <v>0</v>
      </c>
      <c r="NG382" s="92">
        <v>0</v>
      </c>
      <c r="NH382" s="92">
        <v>0</v>
      </c>
      <c r="NI382" s="92">
        <v>0</v>
      </c>
      <c r="NJ382" s="92">
        <v>0</v>
      </c>
      <c r="NK382" s="92">
        <v>0</v>
      </c>
      <c r="NL382" s="92">
        <v>0</v>
      </c>
      <c r="NM382" s="92">
        <v>0</v>
      </c>
      <c r="NN382" s="92">
        <v>0</v>
      </c>
      <c r="NO382" s="92">
        <v>0</v>
      </c>
      <c r="NP382" s="92">
        <v>0</v>
      </c>
      <c r="NQ382" s="92">
        <v>0</v>
      </c>
      <c r="NR382" s="92">
        <v>0</v>
      </c>
      <c r="NS382" s="92">
        <v>0</v>
      </c>
      <c r="NT382" s="92">
        <v>0</v>
      </c>
      <c r="NU382" s="92">
        <v>0</v>
      </c>
      <c r="NV382" s="92">
        <v>0</v>
      </c>
      <c r="NW382" s="92">
        <v>0</v>
      </c>
      <c r="NX382" s="92">
        <v>0</v>
      </c>
      <c r="NY382" s="92">
        <v>0</v>
      </c>
      <c r="NZ382" s="92">
        <v>0</v>
      </c>
      <c r="OA382" s="92">
        <v>0</v>
      </c>
      <c r="OB382" s="92">
        <v>0</v>
      </c>
      <c r="OC382" s="92">
        <v>0</v>
      </c>
      <c r="OD382" s="92">
        <v>0</v>
      </c>
      <c r="OE382" s="92">
        <v>0</v>
      </c>
      <c r="OF382" s="92">
        <v>0</v>
      </c>
      <c r="OG382" s="92">
        <v>0</v>
      </c>
      <c r="OH382" s="92">
        <v>0</v>
      </c>
      <c r="OI382" s="92">
        <v>0</v>
      </c>
      <c r="OJ382" s="92">
        <v>0</v>
      </c>
      <c r="OK382" s="92">
        <v>0</v>
      </c>
      <c r="OL382" s="92">
        <v>0</v>
      </c>
      <c r="OM382" s="92">
        <v>0</v>
      </c>
      <c r="ON382" s="92">
        <v>0</v>
      </c>
      <c r="OO382" s="92">
        <v>0</v>
      </c>
      <c r="OP382" s="92">
        <v>0</v>
      </c>
      <c r="OQ382" s="92">
        <v>0</v>
      </c>
      <c r="OR382" s="92">
        <v>0</v>
      </c>
      <c r="OS382" s="92">
        <v>0</v>
      </c>
      <c r="OT382" s="92">
        <v>0</v>
      </c>
      <c r="OU382" s="92">
        <v>0</v>
      </c>
      <c r="OV382" s="92">
        <v>0</v>
      </c>
      <c r="OW382" s="92">
        <v>0</v>
      </c>
      <c r="OX382" s="92">
        <v>0</v>
      </c>
      <c r="OY382" s="92">
        <v>0</v>
      </c>
      <c r="OZ382" s="92">
        <v>0</v>
      </c>
      <c r="PA382" s="92">
        <v>0</v>
      </c>
      <c r="PB382" s="92">
        <v>0</v>
      </c>
      <c r="PC382" s="92">
        <v>0</v>
      </c>
      <c r="PD382" s="92">
        <v>0</v>
      </c>
      <c r="PE382" s="92">
        <v>0</v>
      </c>
      <c r="PF382" s="92">
        <v>0</v>
      </c>
      <c r="PG382" s="92">
        <v>0</v>
      </c>
      <c r="PH382" s="92">
        <v>0</v>
      </c>
      <c r="PI382" s="92">
        <v>0</v>
      </c>
      <c r="PJ382" s="92">
        <v>0</v>
      </c>
      <c r="PK382" s="92">
        <v>0</v>
      </c>
      <c r="PL382" s="92">
        <v>0</v>
      </c>
      <c r="PM382" s="92">
        <v>0</v>
      </c>
      <c r="PN382" s="92">
        <v>0</v>
      </c>
      <c r="PO382" s="92">
        <v>0</v>
      </c>
      <c r="PP382" s="92">
        <v>0</v>
      </c>
      <c r="PQ382" s="92">
        <v>0</v>
      </c>
      <c r="PR382" s="92">
        <v>0</v>
      </c>
      <c r="PS382" s="92">
        <v>0</v>
      </c>
      <c r="PT382" s="92">
        <v>0</v>
      </c>
      <c r="PU382" s="92">
        <v>0</v>
      </c>
      <c r="PV382" s="92">
        <v>0</v>
      </c>
      <c r="PW382" s="92">
        <v>0</v>
      </c>
      <c r="PX382" s="92">
        <v>0</v>
      </c>
      <c r="PY382" s="92">
        <v>0</v>
      </c>
      <c r="PZ382" s="92">
        <v>0</v>
      </c>
      <c r="QA382" s="92">
        <v>0</v>
      </c>
      <c r="QB382" s="92">
        <v>0</v>
      </c>
      <c r="QC382" s="92">
        <v>0</v>
      </c>
      <c r="QD382" s="92">
        <v>0</v>
      </c>
      <c r="QE382" s="92">
        <v>0</v>
      </c>
      <c r="QF382" s="92">
        <v>0</v>
      </c>
      <c r="QG382" s="92">
        <v>0</v>
      </c>
      <c r="QH382" s="92">
        <v>0</v>
      </c>
      <c r="QI382" s="92">
        <v>0</v>
      </c>
      <c r="QJ382" s="92">
        <v>0</v>
      </c>
      <c r="QK382" s="92">
        <v>0</v>
      </c>
      <c r="QL382" s="92">
        <v>0</v>
      </c>
      <c r="QM382" s="92">
        <v>0</v>
      </c>
      <c r="QN382" s="92">
        <v>0</v>
      </c>
      <c r="QO382" s="92">
        <v>0</v>
      </c>
      <c r="QP382" s="92">
        <v>0</v>
      </c>
      <c r="QQ382" s="92">
        <v>0</v>
      </c>
      <c r="QR382" s="92">
        <v>0</v>
      </c>
      <c r="QS382" s="92">
        <v>0</v>
      </c>
      <c r="QT382" s="92">
        <v>0</v>
      </c>
      <c r="QU382" s="92">
        <v>0</v>
      </c>
      <c r="QV382" s="92">
        <v>0</v>
      </c>
      <c r="QW382" s="92">
        <v>0</v>
      </c>
      <c r="QX382" s="92">
        <v>0</v>
      </c>
      <c r="QY382" s="92">
        <v>0</v>
      </c>
      <c r="QZ382" s="92">
        <v>0</v>
      </c>
      <c r="RA382" s="92">
        <v>0</v>
      </c>
      <c r="RB382" s="92">
        <v>0</v>
      </c>
      <c r="RC382" s="92">
        <v>0</v>
      </c>
      <c r="RD382" s="92">
        <v>0</v>
      </c>
      <c r="RE382" s="92">
        <v>0</v>
      </c>
      <c r="RF382" s="92">
        <v>0</v>
      </c>
      <c r="RG382" s="92">
        <v>0</v>
      </c>
      <c r="RH382" s="92">
        <v>0</v>
      </c>
      <c r="RI382" s="92">
        <v>0</v>
      </c>
      <c r="RJ382" s="92">
        <v>0</v>
      </c>
      <c r="RK382" s="92">
        <v>0</v>
      </c>
      <c r="RL382" s="92">
        <v>0</v>
      </c>
      <c r="RM382" s="92">
        <v>0</v>
      </c>
      <c r="RN382" s="92">
        <v>0</v>
      </c>
      <c r="RO382" s="92">
        <v>0</v>
      </c>
      <c r="RP382" s="92">
        <v>0</v>
      </c>
      <c r="RQ382" s="92">
        <v>0</v>
      </c>
      <c r="RR382" s="92">
        <v>0</v>
      </c>
      <c r="RS382" s="92">
        <v>0</v>
      </c>
      <c r="RT382" s="92">
        <v>0</v>
      </c>
      <c r="RU382" s="92">
        <v>0</v>
      </c>
      <c r="RV382" s="92">
        <v>0</v>
      </c>
      <c r="RW382" s="92">
        <v>0</v>
      </c>
      <c r="RX382" s="92">
        <v>0</v>
      </c>
      <c r="RY382" s="92">
        <v>0</v>
      </c>
      <c r="RZ382" s="92">
        <v>0</v>
      </c>
      <c r="SA382" s="92">
        <v>0</v>
      </c>
      <c r="SB382" s="92">
        <v>0</v>
      </c>
      <c r="SC382" s="92">
        <v>0</v>
      </c>
      <c r="SD382" s="92">
        <v>0</v>
      </c>
      <c r="SE382" s="92">
        <v>0</v>
      </c>
      <c r="SF382" s="92">
        <v>0</v>
      </c>
      <c r="SG382" s="92">
        <v>0</v>
      </c>
      <c r="SH382" s="92">
        <v>0</v>
      </c>
      <c r="SI382" s="92">
        <v>0</v>
      </c>
      <c r="SJ382" s="92">
        <v>0</v>
      </c>
      <c r="SK382" s="92">
        <v>0</v>
      </c>
      <c r="SL382" s="92">
        <v>0</v>
      </c>
      <c r="SM382" s="92">
        <v>0</v>
      </c>
      <c r="SN382" s="92">
        <v>0</v>
      </c>
      <c r="SO382" s="92">
        <v>0</v>
      </c>
      <c r="SP382" s="92">
        <v>0</v>
      </c>
      <c r="SQ382" s="92">
        <v>0</v>
      </c>
      <c r="SR382" s="92">
        <v>0</v>
      </c>
      <c r="SS382" s="92">
        <v>0</v>
      </c>
      <c r="ST382" s="92">
        <v>0</v>
      </c>
      <c r="SU382" s="92">
        <v>0</v>
      </c>
      <c r="SV382" s="92">
        <v>0</v>
      </c>
      <c r="SW382" s="92">
        <v>0</v>
      </c>
      <c r="SX382" s="92">
        <v>0</v>
      </c>
      <c r="SY382" s="92">
        <v>0</v>
      </c>
      <c r="SZ382" s="92">
        <v>0</v>
      </c>
      <c r="TA382" s="92">
        <v>0</v>
      </c>
      <c r="TB382" s="92">
        <v>0</v>
      </c>
      <c r="TC382" s="92">
        <v>8</v>
      </c>
      <c r="TD382" s="92">
        <v>0</v>
      </c>
      <c r="TE382" s="92">
        <v>0</v>
      </c>
      <c r="TF382" s="92">
        <v>0</v>
      </c>
      <c r="TG382" s="92">
        <v>0</v>
      </c>
      <c r="TH382" s="92">
        <v>0</v>
      </c>
      <c r="TI382" s="92">
        <v>0</v>
      </c>
      <c r="TJ382" s="92">
        <v>0</v>
      </c>
      <c r="TK382" s="92">
        <v>0</v>
      </c>
      <c r="TL382" s="92">
        <v>0</v>
      </c>
      <c r="TM382" s="92">
        <v>0</v>
      </c>
      <c r="TN382" s="92">
        <v>0</v>
      </c>
      <c r="TO382" s="92">
        <v>0</v>
      </c>
      <c r="TP382" s="92">
        <v>0</v>
      </c>
      <c r="TQ382" s="92">
        <v>-334213845.33999997</v>
      </c>
      <c r="TR382" s="92">
        <v>0</v>
      </c>
      <c r="TS382" s="92">
        <v>0</v>
      </c>
      <c r="TT382" s="92">
        <v>0</v>
      </c>
      <c r="TU382" s="92">
        <v>0</v>
      </c>
      <c r="TV382" s="92">
        <v>0</v>
      </c>
      <c r="TW382" s="92">
        <v>0</v>
      </c>
      <c r="TX382" s="92">
        <v>0</v>
      </c>
      <c r="TY382" s="92">
        <v>0</v>
      </c>
      <c r="TZ382" s="92">
        <v>0</v>
      </c>
      <c r="UA382" s="92">
        <v>0</v>
      </c>
      <c r="UB382" s="92">
        <v>0</v>
      </c>
      <c r="UC382" s="92">
        <v>0</v>
      </c>
      <c r="UD382" s="92">
        <v>0</v>
      </c>
      <c r="UE382" s="92">
        <v>0</v>
      </c>
      <c r="UF382" s="92">
        <v>0</v>
      </c>
      <c r="UG382" s="92">
        <v>0</v>
      </c>
      <c r="UH382" s="92">
        <v>0</v>
      </c>
      <c r="UI382" s="92">
        <v>0</v>
      </c>
      <c r="UJ382" s="92">
        <v>0</v>
      </c>
      <c r="UK382" s="92">
        <v>0</v>
      </c>
      <c r="UL382" s="92">
        <v>0</v>
      </c>
      <c r="UM382" s="92">
        <v>0</v>
      </c>
      <c r="UN382" s="92">
        <v>0</v>
      </c>
      <c r="UO382" s="92">
        <v>0</v>
      </c>
      <c r="UP382" s="92">
        <v>0</v>
      </c>
      <c r="UQ382" s="92">
        <v>0</v>
      </c>
      <c r="UR382" s="92">
        <v>0</v>
      </c>
      <c r="US382" s="92">
        <v>0</v>
      </c>
      <c r="UT382" s="92">
        <v>0</v>
      </c>
      <c r="UU382" s="92">
        <v>0</v>
      </c>
      <c r="UV382" s="92">
        <v>0</v>
      </c>
      <c r="UW382" s="92">
        <v>0</v>
      </c>
      <c r="UX382" s="92">
        <v>0</v>
      </c>
      <c r="UY382" s="92">
        <v>0</v>
      </c>
      <c r="UZ382" s="92">
        <v>0</v>
      </c>
      <c r="VA382" s="92">
        <v>0</v>
      </c>
      <c r="VB382" s="92">
        <v>0</v>
      </c>
      <c r="VC382" s="92">
        <v>0</v>
      </c>
      <c r="VD382" s="92">
        <v>0</v>
      </c>
      <c r="VE382" s="92">
        <v>0</v>
      </c>
      <c r="VF382" s="92">
        <v>0</v>
      </c>
      <c r="VG382" s="92">
        <v>0</v>
      </c>
      <c r="VH382" s="92">
        <v>0</v>
      </c>
      <c r="VI382" s="92">
        <v>0</v>
      </c>
      <c r="VJ382" s="92">
        <v>0</v>
      </c>
      <c r="VK382" s="92">
        <v>0</v>
      </c>
      <c r="VL382" s="92">
        <v>0</v>
      </c>
      <c r="VM382" s="92">
        <v>0</v>
      </c>
      <c r="VN382" s="92">
        <v>0</v>
      </c>
      <c r="VO382" s="92">
        <v>0</v>
      </c>
      <c r="VP382" s="92">
        <v>0</v>
      </c>
      <c r="VQ382" s="92">
        <v>0</v>
      </c>
      <c r="VR382" s="92">
        <v>0</v>
      </c>
      <c r="VS382" s="92">
        <v>0</v>
      </c>
      <c r="VT382" s="92">
        <v>0</v>
      </c>
      <c r="VU382" s="92">
        <v>0</v>
      </c>
      <c r="VV382" s="92">
        <v>0</v>
      </c>
      <c r="VW382" s="92">
        <v>0</v>
      </c>
      <c r="VX382" s="92">
        <v>0</v>
      </c>
      <c r="VY382" s="92">
        <v>0</v>
      </c>
      <c r="VZ382" s="92">
        <v>0</v>
      </c>
      <c r="WA382" s="92">
        <v>0</v>
      </c>
      <c r="WB382" s="92">
        <v>0</v>
      </c>
      <c r="WC382" s="92">
        <v>0</v>
      </c>
    </row>
    <row r="383" spans="2:601" ht="13.5" customHeight="1">
      <c r="B383" s="851" t="s">
        <v>3029</v>
      </c>
      <c r="C383" s="92">
        <v>0</v>
      </c>
      <c r="D383" s="92">
        <v>5725.5733200000004</v>
      </c>
      <c r="E383" s="92">
        <v>-14.854987899999999</v>
      </c>
      <c r="F383" s="92">
        <v>0</v>
      </c>
      <c r="G383" s="92">
        <v>0</v>
      </c>
      <c r="H383" s="92">
        <v>0</v>
      </c>
      <c r="I383" s="92">
        <v>0</v>
      </c>
      <c r="J383" s="92">
        <v>0</v>
      </c>
      <c r="K383" s="92">
        <v>0</v>
      </c>
      <c r="L383" s="92">
        <v>0</v>
      </c>
      <c r="M383" s="92">
        <v>0</v>
      </c>
      <c r="N383" s="92">
        <v>0</v>
      </c>
      <c r="O383" s="92">
        <v>0</v>
      </c>
      <c r="P383" s="92">
        <v>0</v>
      </c>
      <c r="Q383" s="92">
        <v>0</v>
      </c>
      <c r="R383" s="92">
        <v>0</v>
      </c>
      <c r="S383" s="92">
        <v>0</v>
      </c>
      <c r="T383" s="92">
        <v>0</v>
      </c>
      <c r="U383" s="92">
        <v>0</v>
      </c>
      <c r="V383" s="92">
        <v>0</v>
      </c>
      <c r="W383" s="92">
        <v>0</v>
      </c>
      <c r="X383" s="92">
        <v>0</v>
      </c>
      <c r="Y383" s="92">
        <v>0</v>
      </c>
      <c r="Z383" s="92">
        <v>0</v>
      </c>
      <c r="AA383" s="92">
        <v>0</v>
      </c>
      <c r="AB383" s="92">
        <v>0</v>
      </c>
      <c r="AC383" s="92">
        <v>0</v>
      </c>
      <c r="AD383" s="92">
        <v>0</v>
      </c>
      <c r="AE383" s="92">
        <v>0</v>
      </c>
      <c r="AF383" s="92">
        <v>0</v>
      </c>
      <c r="AG383" s="92">
        <v>0</v>
      </c>
      <c r="AH383" s="92">
        <v>0</v>
      </c>
      <c r="AI383" s="92">
        <v>0</v>
      </c>
      <c r="AJ383" s="92">
        <v>0</v>
      </c>
      <c r="AK383" s="92">
        <v>0</v>
      </c>
      <c r="AL383" s="92">
        <v>0</v>
      </c>
      <c r="AM383" s="92">
        <v>0</v>
      </c>
      <c r="AN383" s="92">
        <v>0</v>
      </c>
      <c r="AO383" s="92">
        <v>0</v>
      </c>
      <c r="AP383" s="92">
        <v>0</v>
      </c>
      <c r="AQ383" s="92">
        <v>0</v>
      </c>
      <c r="AR383" s="92">
        <v>0</v>
      </c>
      <c r="AS383" s="92">
        <v>0</v>
      </c>
      <c r="AT383" s="92">
        <v>0</v>
      </c>
      <c r="AU383" s="92">
        <v>0</v>
      </c>
      <c r="AV383" s="92">
        <v>0</v>
      </c>
      <c r="AW383" s="92">
        <v>0</v>
      </c>
      <c r="AX383" s="92">
        <v>0</v>
      </c>
      <c r="AY383" s="92">
        <v>0</v>
      </c>
      <c r="AZ383" s="92">
        <v>0</v>
      </c>
      <c r="BA383" s="92">
        <v>0</v>
      </c>
      <c r="BB383" s="92">
        <v>0</v>
      </c>
      <c r="BC383" s="92">
        <v>0</v>
      </c>
      <c r="BD383" s="92">
        <v>0</v>
      </c>
      <c r="BE383" s="92">
        <v>0</v>
      </c>
      <c r="BF383" s="92">
        <v>0</v>
      </c>
      <c r="BG383" s="92">
        <v>0</v>
      </c>
      <c r="BH383" s="92">
        <v>0</v>
      </c>
      <c r="BI383" s="92">
        <v>0</v>
      </c>
      <c r="BJ383" s="92">
        <v>0</v>
      </c>
      <c r="BK383" s="92">
        <v>0</v>
      </c>
      <c r="BL383" s="92">
        <v>0</v>
      </c>
      <c r="BM383" s="92">
        <v>0</v>
      </c>
      <c r="BN383" s="92">
        <v>0</v>
      </c>
      <c r="BO383" s="92">
        <v>0</v>
      </c>
      <c r="BP383" s="92">
        <v>0</v>
      </c>
      <c r="BQ383" s="92">
        <v>0</v>
      </c>
      <c r="BR383" s="92">
        <v>0</v>
      </c>
      <c r="BS383" s="92">
        <v>0</v>
      </c>
      <c r="BT383" s="92">
        <v>0</v>
      </c>
      <c r="BU383" s="92">
        <v>0</v>
      </c>
      <c r="BV383" s="92">
        <v>0</v>
      </c>
      <c r="BW383" s="92">
        <v>0</v>
      </c>
      <c r="BX383" s="92">
        <v>0</v>
      </c>
      <c r="BY383" s="92">
        <v>0</v>
      </c>
      <c r="BZ383" s="92">
        <v>0</v>
      </c>
      <c r="CA383" s="92">
        <v>0</v>
      </c>
      <c r="CB383" s="92">
        <v>0</v>
      </c>
      <c r="CC383" s="92">
        <v>0</v>
      </c>
      <c r="CD383" s="92">
        <v>0</v>
      </c>
      <c r="CE383" s="92">
        <v>0</v>
      </c>
      <c r="CF383" s="92">
        <v>0</v>
      </c>
      <c r="CG383" s="92">
        <v>0</v>
      </c>
      <c r="CH383" s="92">
        <v>0</v>
      </c>
      <c r="CI383" s="92">
        <v>0</v>
      </c>
      <c r="CJ383" s="92">
        <v>0</v>
      </c>
      <c r="CK383" s="92">
        <v>0</v>
      </c>
      <c r="CL383" s="92">
        <v>0</v>
      </c>
      <c r="CM383" s="92">
        <v>0</v>
      </c>
      <c r="CN383" s="92">
        <v>0</v>
      </c>
      <c r="CO383" s="92">
        <v>0</v>
      </c>
      <c r="CP383" s="92">
        <v>0</v>
      </c>
      <c r="CQ383" s="92">
        <v>0</v>
      </c>
      <c r="CR383" s="92">
        <v>0</v>
      </c>
      <c r="CS383" s="92">
        <v>0</v>
      </c>
      <c r="CT383" s="92">
        <v>0</v>
      </c>
      <c r="CU383" s="92">
        <v>0</v>
      </c>
      <c r="CV383" s="92">
        <v>0</v>
      </c>
      <c r="CW383" s="92">
        <v>0</v>
      </c>
      <c r="CX383" s="92">
        <v>0</v>
      </c>
      <c r="CY383" s="92">
        <v>0</v>
      </c>
      <c r="CZ383" s="92">
        <v>0</v>
      </c>
      <c r="DA383" s="92">
        <v>0</v>
      </c>
      <c r="DB383" s="92">
        <v>0</v>
      </c>
      <c r="DC383" s="92">
        <v>0</v>
      </c>
      <c r="DD383" s="92">
        <v>0</v>
      </c>
      <c r="DE383" s="92">
        <v>0</v>
      </c>
      <c r="DF383" s="92">
        <v>0</v>
      </c>
      <c r="DG383" s="92">
        <v>0</v>
      </c>
      <c r="DH383" s="92">
        <v>0</v>
      </c>
      <c r="DI383" s="92">
        <v>0</v>
      </c>
      <c r="DJ383" s="92">
        <v>0</v>
      </c>
      <c r="DK383" s="92">
        <v>0</v>
      </c>
      <c r="DL383" s="92">
        <v>0</v>
      </c>
      <c r="DM383" s="92">
        <v>0</v>
      </c>
      <c r="DN383" s="92">
        <v>0</v>
      </c>
      <c r="DO383" s="92">
        <v>0</v>
      </c>
      <c r="DP383" s="92">
        <v>0</v>
      </c>
      <c r="DQ383" s="92">
        <v>0</v>
      </c>
      <c r="DR383" s="92">
        <v>0</v>
      </c>
      <c r="DS383" s="92">
        <v>0</v>
      </c>
      <c r="DT383" s="92">
        <v>0</v>
      </c>
      <c r="DU383" s="92">
        <v>0</v>
      </c>
      <c r="DV383" s="92">
        <v>0</v>
      </c>
      <c r="DW383" s="92">
        <v>0</v>
      </c>
      <c r="DX383" s="92">
        <v>0</v>
      </c>
      <c r="DY383" s="92">
        <v>0</v>
      </c>
      <c r="DZ383" s="92">
        <v>0</v>
      </c>
      <c r="EA383" s="92">
        <v>0</v>
      </c>
      <c r="EB383" s="92">
        <v>0</v>
      </c>
      <c r="EC383" s="92">
        <v>0</v>
      </c>
      <c r="ED383" s="92">
        <v>0</v>
      </c>
      <c r="EE383" s="92">
        <v>0</v>
      </c>
      <c r="EF383" s="92">
        <v>0</v>
      </c>
      <c r="EG383" s="92">
        <v>0</v>
      </c>
      <c r="EH383" s="92">
        <v>0</v>
      </c>
      <c r="EI383" s="92">
        <v>0</v>
      </c>
      <c r="EJ383" s="92">
        <v>0</v>
      </c>
      <c r="EK383" s="92">
        <v>0</v>
      </c>
      <c r="EL383" s="92">
        <v>0</v>
      </c>
      <c r="EM383" s="92">
        <v>0</v>
      </c>
      <c r="EN383" s="92">
        <v>0</v>
      </c>
      <c r="EO383" s="92">
        <v>0</v>
      </c>
      <c r="EP383" s="92">
        <v>0</v>
      </c>
      <c r="EQ383" s="92">
        <v>0</v>
      </c>
      <c r="ER383" s="92">
        <v>0</v>
      </c>
      <c r="ES383" s="92">
        <v>0</v>
      </c>
      <c r="ET383" s="92">
        <v>0</v>
      </c>
      <c r="EU383" s="92">
        <v>0</v>
      </c>
      <c r="EV383" s="92">
        <v>0</v>
      </c>
      <c r="EW383" s="92">
        <v>0</v>
      </c>
      <c r="EX383" s="92">
        <v>0</v>
      </c>
      <c r="EY383" s="92">
        <v>0</v>
      </c>
      <c r="EZ383" s="92">
        <v>0</v>
      </c>
      <c r="FA383" s="92">
        <v>0</v>
      </c>
      <c r="FB383" s="92">
        <v>0</v>
      </c>
      <c r="FC383" s="92">
        <v>0</v>
      </c>
      <c r="FD383" s="92">
        <v>0</v>
      </c>
      <c r="FE383" s="92">
        <v>0</v>
      </c>
      <c r="FF383" s="92">
        <v>0</v>
      </c>
      <c r="FG383" s="92">
        <v>0</v>
      </c>
      <c r="FH383" s="92">
        <v>0</v>
      </c>
      <c r="FI383" s="92">
        <v>0</v>
      </c>
      <c r="FJ383" s="92">
        <v>0</v>
      </c>
      <c r="FK383" s="92">
        <v>0</v>
      </c>
      <c r="FL383" s="92">
        <v>0</v>
      </c>
      <c r="FM383" s="92">
        <v>0</v>
      </c>
      <c r="FN383" s="92">
        <v>0</v>
      </c>
      <c r="FO383" s="92">
        <v>0</v>
      </c>
      <c r="FP383" s="92">
        <v>0</v>
      </c>
      <c r="FQ383" s="92">
        <v>0</v>
      </c>
      <c r="FR383" s="92">
        <v>0</v>
      </c>
      <c r="FS383" s="92">
        <v>0</v>
      </c>
      <c r="FT383" s="92">
        <v>0</v>
      </c>
      <c r="FU383" s="92">
        <v>0</v>
      </c>
      <c r="FV383" s="92">
        <v>0</v>
      </c>
      <c r="FW383" s="92">
        <v>0</v>
      </c>
      <c r="FX383" s="92">
        <v>0</v>
      </c>
      <c r="FY383" s="92">
        <v>0</v>
      </c>
      <c r="FZ383" s="92">
        <v>0</v>
      </c>
      <c r="GA383" s="92">
        <v>0</v>
      </c>
      <c r="GB383" s="92">
        <v>0</v>
      </c>
      <c r="GC383" s="92">
        <v>0</v>
      </c>
      <c r="GD383" s="92">
        <v>0</v>
      </c>
      <c r="GE383" s="92">
        <v>0</v>
      </c>
      <c r="GF383" s="92">
        <v>0</v>
      </c>
      <c r="GG383" s="92">
        <v>0</v>
      </c>
      <c r="GH383" s="92">
        <v>0</v>
      </c>
      <c r="GI383" s="92">
        <v>0</v>
      </c>
      <c r="GJ383" s="92">
        <v>0</v>
      </c>
      <c r="GK383" s="92">
        <v>0</v>
      </c>
      <c r="GL383" s="92">
        <v>0</v>
      </c>
      <c r="GM383" s="92">
        <v>0</v>
      </c>
      <c r="GN383" s="92">
        <v>0</v>
      </c>
      <c r="GO383" s="92">
        <v>0</v>
      </c>
      <c r="GP383" s="92">
        <v>0</v>
      </c>
      <c r="GQ383" s="92">
        <v>0</v>
      </c>
      <c r="GR383" s="92">
        <v>0</v>
      </c>
      <c r="GS383" s="92">
        <v>0</v>
      </c>
      <c r="GT383" s="92">
        <v>0</v>
      </c>
      <c r="GU383" s="92">
        <v>0</v>
      </c>
      <c r="GV383" s="92">
        <v>0</v>
      </c>
      <c r="GW383" s="92">
        <v>0</v>
      </c>
      <c r="GX383" s="92">
        <v>0</v>
      </c>
      <c r="GY383" s="92">
        <v>0</v>
      </c>
      <c r="GZ383" s="92">
        <v>0</v>
      </c>
      <c r="HA383" s="92">
        <v>0</v>
      </c>
      <c r="HB383" s="92">
        <v>0</v>
      </c>
      <c r="HC383" s="92">
        <v>0</v>
      </c>
      <c r="HD383" s="92">
        <v>0</v>
      </c>
      <c r="HE383" s="92">
        <v>0</v>
      </c>
      <c r="HF383" s="92">
        <v>0</v>
      </c>
      <c r="HG383" s="92">
        <v>0</v>
      </c>
      <c r="HH383" s="92">
        <v>0</v>
      </c>
      <c r="HI383" s="92">
        <v>0</v>
      </c>
      <c r="HJ383" s="92">
        <v>0</v>
      </c>
      <c r="HK383" s="92">
        <v>0</v>
      </c>
      <c r="HL383" s="92">
        <v>0</v>
      </c>
      <c r="HM383" s="92">
        <v>0</v>
      </c>
      <c r="HN383" s="92">
        <v>0</v>
      </c>
      <c r="HO383" s="92">
        <v>0</v>
      </c>
      <c r="HP383" s="92">
        <v>0</v>
      </c>
      <c r="HQ383" s="92">
        <v>0</v>
      </c>
      <c r="HR383" s="92">
        <v>0</v>
      </c>
      <c r="HS383" s="92">
        <v>0</v>
      </c>
      <c r="HT383" s="92">
        <v>0</v>
      </c>
      <c r="HU383" s="92">
        <v>0</v>
      </c>
      <c r="HV383" s="92">
        <v>0</v>
      </c>
      <c r="HW383" s="92">
        <v>0</v>
      </c>
      <c r="HX383" s="92">
        <v>0</v>
      </c>
      <c r="HY383" s="92">
        <v>0</v>
      </c>
      <c r="HZ383" s="92">
        <v>0</v>
      </c>
      <c r="IA383" s="92">
        <v>0</v>
      </c>
      <c r="IB383" s="92">
        <v>0</v>
      </c>
      <c r="IC383" s="92">
        <v>0</v>
      </c>
      <c r="ID383" s="92">
        <v>0</v>
      </c>
      <c r="IE383" s="92">
        <v>0</v>
      </c>
      <c r="IF383" s="92">
        <v>0</v>
      </c>
      <c r="IG383" s="92">
        <v>0</v>
      </c>
      <c r="IH383" s="92">
        <v>0</v>
      </c>
      <c r="II383" s="92">
        <v>0</v>
      </c>
      <c r="IJ383" s="92">
        <v>0</v>
      </c>
      <c r="IK383" s="92">
        <v>0</v>
      </c>
      <c r="IL383" s="92">
        <v>0</v>
      </c>
      <c r="IM383" s="92">
        <v>0</v>
      </c>
      <c r="IN383" s="92">
        <v>0</v>
      </c>
      <c r="IO383" s="92">
        <v>0</v>
      </c>
      <c r="IP383" s="92">
        <v>0</v>
      </c>
      <c r="IQ383" s="92">
        <v>0</v>
      </c>
      <c r="IR383" s="92">
        <v>0</v>
      </c>
      <c r="IS383" s="92">
        <v>0</v>
      </c>
      <c r="IT383" s="92">
        <v>0</v>
      </c>
      <c r="IU383" s="92">
        <v>0</v>
      </c>
      <c r="IV383" s="92">
        <v>0</v>
      </c>
      <c r="IW383" s="92">
        <v>0</v>
      </c>
      <c r="IX383" s="92">
        <v>0</v>
      </c>
      <c r="IY383" s="92">
        <v>0</v>
      </c>
      <c r="IZ383" s="92">
        <v>0</v>
      </c>
      <c r="JA383" s="92">
        <v>0</v>
      </c>
      <c r="JB383" s="92">
        <v>0</v>
      </c>
      <c r="JC383" s="92">
        <v>0</v>
      </c>
      <c r="JD383" s="92">
        <v>0</v>
      </c>
      <c r="JE383" s="92">
        <v>0</v>
      </c>
      <c r="JF383" s="92">
        <v>0</v>
      </c>
      <c r="JG383" s="92">
        <v>0</v>
      </c>
      <c r="JH383" s="92">
        <v>0</v>
      </c>
      <c r="JI383" s="92">
        <v>0</v>
      </c>
      <c r="JJ383" s="92">
        <v>0</v>
      </c>
      <c r="JK383" s="92">
        <v>0</v>
      </c>
      <c r="JL383" s="92">
        <v>0</v>
      </c>
      <c r="JM383" s="92">
        <v>0</v>
      </c>
      <c r="JN383" s="92">
        <v>0</v>
      </c>
      <c r="JO383" s="92">
        <v>0</v>
      </c>
      <c r="JP383" s="92">
        <v>0</v>
      </c>
      <c r="JQ383" s="92">
        <v>0</v>
      </c>
      <c r="JR383" s="92">
        <v>0</v>
      </c>
      <c r="JS383" s="92">
        <v>0</v>
      </c>
      <c r="JT383" s="92">
        <v>0</v>
      </c>
      <c r="JU383" s="92">
        <v>0</v>
      </c>
      <c r="JV383" s="92">
        <v>0</v>
      </c>
      <c r="JW383" s="92">
        <v>0</v>
      </c>
      <c r="JX383" s="92">
        <v>0</v>
      </c>
      <c r="JY383" s="92">
        <v>0</v>
      </c>
      <c r="JZ383" s="92">
        <v>0</v>
      </c>
      <c r="KA383" s="92">
        <v>0</v>
      </c>
      <c r="KB383" s="92">
        <v>0</v>
      </c>
      <c r="KC383" s="92">
        <v>0</v>
      </c>
      <c r="KD383" s="92">
        <v>0</v>
      </c>
      <c r="KE383" s="92">
        <v>0</v>
      </c>
      <c r="KF383" s="92">
        <v>0</v>
      </c>
      <c r="KG383" s="92">
        <v>0</v>
      </c>
      <c r="KH383" s="92">
        <v>0</v>
      </c>
      <c r="KI383" s="92">
        <v>0</v>
      </c>
      <c r="KJ383" s="92">
        <v>0</v>
      </c>
      <c r="KK383" s="92">
        <v>0</v>
      </c>
      <c r="KL383" s="92">
        <v>0</v>
      </c>
      <c r="KM383" s="92">
        <v>0</v>
      </c>
      <c r="KN383" s="92">
        <v>0</v>
      </c>
      <c r="KO383" s="92">
        <v>0</v>
      </c>
      <c r="KP383" s="92">
        <v>0</v>
      </c>
      <c r="KQ383" s="92">
        <v>0</v>
      </c>
      <c r="KR383" s="92">
        <v>0</v>
      </c>
      <c r="KS383" s="92">
        <v>0</v>
      </c>
      <c r="KT383" s="92">
        <v>0</v>
      </c>
      <c r="KU383" s="92">
        <v>0</v>
      </c>
      <c r="KV383" s="92">
        <v>0</v>
      </c>
      <c r="KW383" s="92">
        <v>0</v>
      </c>
      <c r="KX383" s="92">
        <v>0</v>
      </c>
      <c r="KY383" s="92">
        <v>0</v>
      </c>
      <c r="KZ383" s="92">
        <v>0</v>
      </c>
      <c r="LA383" s="92">
        <v>0</v>
      </c>
      <c r="LB383" s="92">
        <v>0</v>
      </c>
      <c r="LC383" s="92">
        <v>0</v>
      </c>
      <c r="LD383" s="92">
        <v>0</v>
      </c>
      <c r="LE383" s="92">
        <v>0</v>
      </c>
      <c r="LF383" s="92">
        <v>0</v>
      </c>
      <c r="LG383" s="92">
        <v>0</v>
      </c>
      <c r="LH383" s="92">
        <v>0</v>
      </c>
      <c r="LI383" s="92">
        <v>0</v>
      </c>
      <c r="LJ383" s="92">
        <v>0</v>
      </c>
      <c r="LK383" s="92">
        <v>73.253176100000005</v>
      </c>
      <c r="LL383" s="92">
        <v>0</v>
      </c>
      <c r="LM383" s="92">
        <v>0</v>
      </c>
      <c r="LN383" s="92">
        <v>0</v>
      </c>
      <c r="LO383" s="92">
        <v>0</v>
      </c>
      <c r="LP383" s="92">
        <v>0</v>
      </c>
      <c r="LQ383" s="92">
        <v>0</v>
      </c>
      <c r="LR383" s="92">
        <v>2.4168820000000002</v>
      </c>
      <c r="LS383" s="92">
        <v>9.66752799</v>
      </c>
      <c r="LT383" s="92">
        <v>10.198957099999999</v>
      </c>
      <c r="LU383" s="92">
        <v>0</v>
      </c>
      <c r="LV383" s="92">
        <v>0</v>
      </c>
      <c r="LW383" s="92">
        <v>0</v>
      </c>
      <c r="LX383" s="92">
        <v>0</v>
      </c>
      <c r="LY383" s="92">
        <v>0</v>
      </c>
      <c r="LZ383" s="92">
        <v>0</v>
      </c>
      <c r="MA383" s="92">
        <v>0</v>
      </c>
      <c r="MB383" s="92">
        <v>0</v>
      </c>
      <c r="MC383" s="92">
        <v>0</v>
      </c>
      <c r="MD383" s="92">
        <v>0</v>
      </c>
      <c r="ME383" s="92">
        <v>0</v>
      </c>
      <c r="MF383" s="92">
        <v>0</v>
      </c>
      <c r="MG383" s="92">
        <v>0</v>
      </c>
      <c r="MH383" s="92">
        <v>0</v>
      </c>
      <c r="MI383" s="92">
        <v>0</v>
      </c>
      <c r="MJ383" s="92">
        <v>0</v>
      </c>
      <c r="MK383" s="92">
        <v>0</v>
      </c>
      <c r="ML383" s="92">
        <v>0</v>
      </c>
      <c r="MM383" s="92">
        <v>0</v>
      </c>
      <c r="MN383" s="92">
        <v>0</v>
      </c>
      <c r="MO383" s="92">
        <v>0</v>
      </c>
      <c r="MP383" s="92">
        <v>0</v>
      </c>
      <c r="MQ383" s="92">
        <v>0</v>
      </c>
      <c r="MR383" s="92">
        <v>0</v>
      </c>
      <c r="MS383" s="92">
        <v>0</v>
      </c>
      <c r="MT383" s="92">
        <v>0</v>
      </c>
      <c r="MU383" s="92">
        <v>0</v>
      </c>
      <c r="MV383" s="92">
        <v>0</v>
      </c>
      <c r="MW383" s="92">
        <v>0</v>
      </c>
      <c r="MX383" s="92">
        <v>0</v>
      </c>
      <c r="MY383" s="92">
        <v>0</v>
      </c>
      <c r="MZ383" s="92">
        <v>0</v>
      </c>
      <c r="NA383" s="92">
        <v>0</v>
      </c>
      <c r="NB383" s="92">
        <v>0</v>
      </c>
      <c r="NC383" s="92">
        <v>0</v>
      </c>
      <c r="ND383" s="92">
        <v>0</v>
      </c>
      <c r="NE383" s="92">
        <v>0</v>
      </c>
      <c r="NF383" s="92">
        <v>0</v>
      </c>
      <c r="NG383" s="92">
        <v>0</v>
      </c>
      <c r="NH383" s="92">
        <v>0</v>
      </c>
      <c r="NI383" s="92">
        <v>0</v>
      </c>
      <c r="NJ383" s="92">
        <v>0</v>
      </c>
      <c r="NK383" s="92">
        <v>0</v>
      </c>
      <c r="NL383" s="92">
        <v>0</v>
      </c>
      <c r="NM383" s="92">
        <v>0</v>
      </c>
      <c r="NN383" s="92">
        <v>0</v>
      </c>
      <c r="NO383" s="92">
        <v>0</v>
      </c>
      <c r="NP383" s="92">
        <v>0</v>
      </c>
      <c r="NQ383" s="92">
        <v>0</v>
      </c>
      <c r="NR383" s="92">
        <v>0</v>
      </c>
      <c r="NS383" s="92">
        <v>0</v>
      </c>
      <c r="NT383" s="92">
        <v>0</v>
      </c>
      <c r="NU383" s="92">
        <v>0.76675556499999997</v>
      </c>
      <c r="NV383" s="92">
        <v>0</v>
      </c>
      <c r="NW383" s="92">
        <v>0</v>
      </c>
      <c r="NX383" s="92">
        <v>0</v>
      </c>
      <c r="NY383" s="92">
        <v>0</v>
      </c>
      <c r="NZ383" s="92">
        <v>0</v>
      </c>
      <c r="OA383" s="92">
        <v>0</v>
      </c>
      <c r="OB383" s="92">
        <v>2.52979846E-2</v>
      </c>
      <c r="OC383" s="92">
        <v>0.101191938</v>
      </c>
      <c r="OD383" s="92">
        <v>0.106754513</v>
      </c>
      <c r="OE383" s="92">
        <v>0</v>
      </c>
      <c r="OF383" s="92">
        <v>0</v>
      </c>
      <c r="OG383" s="92">
        <v>0</v>
      </c>
      <c r="OH383" s="92">
        <v>0</v>
      </c>
      <c r="OI383" s="92">
        <v>0</v>
      </c>
      <c r="OJ383" s="92">
        <v>0</v>
      </c>
      <c r="OK383" s="92">
        <v>0</v>
      </c>
      <c r="OL383" s="92">
        <v>0</v>
      </c>
      <c r="OM383" s="92">
        <v>0</v>
      </c>
      <c r="ON383" s="92">
        <v>0</v>
      </c>
      <c r="OO383" s="92">
        <v>0</v>
      </c>
      <c r="OP383" s="92">
        <v>0</v>
      </c>
      <c r="OQ383" s="92">
        <v>0</v>
      </c>
      <c r="OR383" s="92">
        <v>0</v>
      </c>
      <c r="OS383" s="92">
        <v>0</v>
      </c>
      <c r="OT383" s="92">
        <v>0</v>
      </c>
      <c r="OU383" s="92">
        <v>0</v>
      </c>
      <c r="OV383" s="92">
        <v>0</v>
      </c>
      <c r="OW383" s="92">
        <v>0</v>
      </c>
      <c r="OX383" s="92">
        <v>0</v>
      </c>
      <c r="OY383" s="92">
        <v>0</v>
      </c>
      <c r="OZ383" s="92">
        <v>0</v>
      </c>
      <c r="PA383" s="92">
        <v>0</v>
      </c>
      <c r="PB383" s="92">
        <v>0</v>
      </c>
      <c r="PC383" s="92">
        <v>0</v>
      </c>
      <c r="PD383" s="92">
        <v>0</v>
      </c>
      <c r="PE383" s="92">
        <v>0</v>
      </c>
      <c r="PF383" s="92">
        <v>0</v>
      </c>
      <c r="PG383" s="92">
        <v>0</v>
      </c>
      <c r="PH383" s="92">
        <v>0</v>
      </c>
      <c r="PI383" s="92">
        <v>0</v>
      </c>
      <c r="PJ383" s="92">
        <v>0</v>
      </c>
      <c r="PK383" s="92">
        <v>0</v>
      </c>
      <c r="PL383" s="92">
        <v>0</v>
      </c>
      <c r="PM383" s="92">
        <v>0</v>
      </c>
      <c r="PN383" s="92">
        <v>0</v>
      </c>
      <c r="PO383" s="92">
        <v>0</v>
      </c>
      <c r="PP383" s="92">
        <v>0</v>
      </c>
      <c r="PQ383" s="92">
        <v>0</v>
      </c>
      <c r="PR383" s="92">
        <v>0</v>
      </c>
      <c r="PS383" s="92">
        <v>0</v>
      </c>
      <c r="PT383" s="92">
        <v>0</v>
      </c>
      <c r="PU383" s="92">
        <v>0</v>
      </c>
      <c r="PV383" s="92">
        <v>0</v>
      </c>
      <c r="PW383" s="92">
        <v>0</v>
      </c>
      <c r="PX383" s="92">
        <v>0</v>
      </c>
      <c r="PY383" s="92">
        <v>0</v>
      </c>
      <c r="PZ383" s="92">
        <v>0</v>
      </c>
      <c r="QA383" s="92">
        <v>0</v>
      </c>
      <c r="QB383" s="92">
        <v>0</v>
      </c>
      <c r="QC383" s="92">
        <v>0</v>
      </c>
      <c r="QD383" s="92">
        <v>0</v>
      </c>
      <c r="QE383" s="92">
        <v>4107.8476600000004</v>
      </c>
      <c r="QF383" s="92">
        <v>0</v>
      </c>
      <c r="QG383" s="92">
        <v>0</v>
      </c>
      <c r="QH383" s="92">
        <v>0</v>
      </c>
      <c r="QI383" s="92">
        <v>0</v>
      </c>
      <c r="QJ383" s="92">
        <v>0</v>
      </c>
      <c r="QK383" s="92">
        <v>0</v>
      </c>
      <c r="QL383" s="92">
        <v>179.07326399999999</v>
      </c>
      <c r="QM383" s="92">
        <v>1316.15273</v>
      </c>
      <c r="QN383" s="92">
        <v>122.499674</v>
      </c>
      <c r="QO383" s="92">
        <v>0</v>
      </c>
      <c r="QP383" s="92">
        <v>0</v>
      </c>
      <c r="QQ383" s="92">
        <v>0</v>
      </c>
      <c r="QR383" s="92">
        <v>0</v>
      </c>
      <c r="QS383" s="92">
        <v>0</v>
      </c>
      <c r="QT383" s="92">
        <v>0</v>
      </c>
      <c r="QU383" s="92">
        <v>0</v>
      </c>
      <c r="QV383" s="92">
        <v>0</v>
      </c>
      <c r="QW383" s="92">
        <v>0</v>
      </c>
      <c r="QX383" s="92">
        <v>0</v>
      </c>
      <c r="QY383" s="92">
        <v>0</v>
      </c>
      <c r="QZ383" s="92">
        <v>0</v>
      </c>
      <c r="RA383" s="92">
        <v>0</v>
      </c>
      <c r="RB383" s="92">
        <v>0</v>
      </c>
      <c r="RC383" s="92">
        <v>0</v>
      </c>
      <c r="RD383" s="92">
        <v>0</v>
      </c>
      <c r="RE383" s="92">
        <v>0</v>
      </c>
      <c r="RF383" s="92">
        <v>0</v>
      </c>
      <c r="RG383" s="92">
        <v>0</v>
      </c>
      <c r="RH383" s="92">
        <v>0</v>
      </c>
      <c r="RI383" s="92">
        <v>0</v>
      </c>
      <c r="RJ383" s="92">
        <v>0</v>
      </c>
      <c r="RK383" s="92">
        <v>0</v>
      </c>
      <c r="RL383" s="92">
        <v>0</v>
      </c>
      <c r="RM383" s="92">
        <v>0</v>
      </c>
      <c r="RN383" s="92">
        <v>0</v>
      </c>
      <c r="RO383" s="92">
        <v>0</v>
      </c>
      <c r="RP383" s="92">
        <v>0</v>
      </c>
      <c r="RQ383" s="92">
        <v>0</v>
      </c>
      <c r="RR383" s="92">
        <v>0</v>
      </c>
      <c r="RS383" s="92">
        <v>0</v>
      </c>
      <c r="RT383" s="92">
        <v>0</v>
      </c>
      <c r="RU383" s="92">
        <v>0</v>
      </c>
      <c r="RV383" s="92">
        <v>0</v>
      </c>
      <c r="RW383" s="92">
        <v>0</v>
      </c>
      <c r="RX383" s="92">
        <v>0</v>
      </c>
      <c r="RY383" s="92">
        <v>0</v>
      </c>
      <c r="RZ383" s="92">
        <v>0</v>
      </c>
      <c r="SA383" s="92">
        <v>0</v>
      </c>
      <c r="SB383" s="92">
        <v>0</v>
      </c>
      <c r="SC383" s="92">
        <v>0</v>
      </c>
      <c r="SD383" s="92">
        <v>0</v>
      </c>
      <c r="SE383" s="92">
        <v>0</v>
      </c>
      <c r="SF383" s="92">
        <v>0</v>
      </c>
      <c r="SG383" s="92">
        <v>0</v>
      </c>
      <c r="SH383" s="92">
        <v>0</v>
      </c>
      <c r="SI383" s="92">
        <v>0</v>
      </c>
      <c r="SJ383" s="92">
        <v>0</v>
      </c>
      <c r="SK383" s="92">
        <v>0</v>
      </c>
      <c r="SL383" s="92">
        <v>0</v>
      </c>
      <c r="SM383" s="92">
        <v>0</v>
      </c>
      <c r="SN383" s="92">
        <v>0</v>
      </c>
      <c r="SO383" s="92">
        <v>0.71745612599999997</v>
      </c>
      <c r="SP383" s="92">
        <v>0</v>
      </c>
      <c r="SQ383" s="92">
        <v>0</v>
      </c>
      <c r="SR383" s="92">
        <v>0</v>
      </c>
      <c r="SS383" s="92">
        <v>0</v>
      </c>
      <c r="ST383" s="92">
        <v>0</v>
      </c>
      <c r="SU383" s="92">
        <v>0</v>
      </c>
      <c r="SV383" s="92">
        <v>3.12760407E-2</v>
      </c>
      <c r="SW383" s="92">
        <v>0.22987265300000001</v>
      </c>
      <c r="SX383" s="92">
        <v>2.13951803E-2</v>
      </c>
      <c r="SY383" s="92">
        <v>95.536543199999997</v>
      </c>
      <c r="SZ383" s="92">
        <v>5725.5733200000004</v>
      </c>
      <c r="TA383" s="92">
        <v>30.554953999999999</v>
      </c>
      <c r="TB383" s="92">
        <v>140.24962099999999</v>
      </c>
      <c r="TC383" s="92">
        <v>0.96597701999999996</v>
      </c>
      <c r="TD383" s="92">
        <v>0</v>
      </c>
      <c r="TE383" s="92">
        <v>0</v>
      </c>
      <c r="TF383" s="92">
        <v>1</v>
      </c>
      <c r="TG383" s="92">
        <v>-155490.11300000001</v>
      </c>
      <c r="TH383" s="92">
        <v>-2594.4978900000001</v>
      </c>
      <c r="TI383" s="92">
        <v>-14.854987899999999</v>
      </c>
      <c r="TJ383" s="92">
        <v>-26.189505799999999</v>
      </c>
      <c r="TK383" s="92">
        <v>-0.43699638600000001</v>
      </c>
      <c r="TL383" s="92">
        <v>5.2111867700000002E-2</v>
      </c>
      <c r="TM383" s="92">
        <v>3.1231014799999999</v>
      </c>
      <c r="TN383" s="92">
        <v>59.930714799999997</v>
      </c>
      <c r="TO383" s="92">
        <v>0</v>
      </c>
      <c r="TP383" s="92">
        <v>5.7001562700000001E-2</v>
      </c>
      <c r="TQ383" s="92">
        <v>-17436089.210299999</v>
      </c>
      <c r="TR383" s="92">
        <v>0</v>
      </c>
      <c r="TS383" s="92">
        <v>0</v>
      </c>
      <c r="TT383" s="92">
        <v>0</v>
      </c>
      <c r="TU383" s="92">
        <v>0</v>
      </c>
      <c r="TV383" s="92">
        <v>0</v>
      </c>
      <c r="TW383" s="92">
        <v>0</v>
      </c>
      <c r="TX383" s="92">
        <v>0</v>
      </c>
      <c r="TY383" s="92">
        <v>0</v>
      </c>
      <c r="TZ383" s="92">
        <v>0</v>
      </c>
      <c r="UA383" s="92">
        <v>0</v>
      </c>
      <c r="UB383" s="92">
        <v>0</v>
      </c>
      <c r="UC383" s="92">
        <v>0</v>
      </c>
      <c r="UD383" s="92">
        <v>0</v>
      </c>
      <c r="UE383" s="92">
        <v>0</v>
      </c>
      <c r="UF383" s="92">
        <v>0</v>
      </c>
      <c r="UG383" s="92">
        <v>0</v>
      </c>
      <c r="UH383" s="92">
        <v>0</v>
      </c>
      <c r="UI383" s="92">
        <v>0</v>
      </c>
      <c r="UJ383" s="92">
        <v>0</v>
      </c>
      <c r="UK383" s="92">
        <v>0</v>
      </c>
      <c r="UL383" s="92">
        <v>0</v>
      </c>
      <c r="UM383" s="92">
        <v>0</v>
      </c>
      <c r="UN383" s="92">
        <v>0</v>
      </c>
      <c r="UO383" s="92">
        <v>0</v>
      </c>
      <c r="UP383" s="92">
        <v>0</v>
      </c>
      <c r="UQ383" s="92">
        <v>0</v>
      </c>
      <c r="UR383" s="92">
        <v>0</v>
      </c>
      <c r="US383" s="92">
        <v>0</v>
      </c>
      <c r="UT383" s="92">
        <v>0</v>
      </c>
      <c r="UU383" s="92">
        <v>0</v>
      </c>
      <c r="UV383" s="92">
        <v>0</v>
      </c>
      <c r="UW383" s="92">
        <v>0</v>
      </c>
      <c r="UX383" s="92">
        <v>0</v>
      </c>
      <c r="UY383" s="92">
        <v>0</v>
      </c>
      <c r="UZ383" s="92">
        <v>0</v>
      </c>
      <c r="VA383" s="92">
        <v>0</v>
      </c>
      <c r="VB383" s="92">
        <v>0</v>
      </c>
      <c r="VC383" s="92">
        <v>0</v>
      </c>
      <c r="VD383" s="92">
        <v>0</v>
      </c>
      <c r="VE383" s="92">
        <v>0</v>
      </c>
      <c r="VF383" s="92">
        <v>0</v>
      </c>
      <c r="VG383" s="92">
        <v>0</v>
      </c>
      <c r="VH383" s="92">
        <v>0</v>
      </c>
      <c r="VI383" s="92">
        <v>0</v>
      </c>
      <c r="VJ383" s="92">
        <v>0</v>
      </c>
      <c r="VK383" s="92">
        <v>0</v>
      </c>
      <c r="VL383" s="92">
        <v>0</v>
      </c>
      <c r="VM383" s="92">
        <v>0</v>
      </c>
      <c r="VN383" s="92">
        <v>0</v>
      </c>
      <c r="VO383" s="92">
        <v>0</v>
      </c>
      <c r="VP383" s="92">
        <v>0</v>
      </c>
      <c r="VQ383" s="92">
        <v>0</v>
      </c>
      <c r="VR383" s="92">
        <v>0</v>
      </c>
      <c r="VS383" s="92">
        <v>0</v>
      </c>
      <c r="VT383" s="92">
        <v>0</v>
      </c>
      <c r="VU383" s="92">
        <v>0</v>
      </c>
      <c r="VV383" s="92">
        <v>0</v>
      </c>
      <c r="VW383" s="92">
        <v>0</v>
      </c>
      <c r="VX383" s="92">
        <v>0</v>
      </c>
      <c r="VY383" s="92">
        <v>0</v>
      </c>
      <c r="VZ383" s="92">
        <v>0</v>
      </c>
      <c r="WA383" s="92">
        <v>0</v>
      </c>
      <c r="WB383" s="92">
        <v>0</v>
      </c>
      <c r="WC383" s="92">
        <v>2.8330436388888901E-3</v>
      </c>
    </row>
    <row r="384" spans="2:601" ht="13.5" customHeight="1">
      <c r="B384" s="851" t="s">
        <v>3030</v>
      </c>
      <c r="C384" s="92">
        <v>0</v>
      </c>
      <c r="D384" s="92">
        <v>522263.39799999999</v>
      </c>
      <c r="E384" s="92">
        <v>-1974.79655</v>
      </c>
      <c r="F384" s="92">
        <v>28990.0239</v>
      </c>
      <c r="G384" s="92">
        <v>0</v>
      </c>
      <c r="H384" s="92">
        <v>0</v>
      </c>
      <c r="I384" s="92">
        <v>0</v>
      </c>
      <c r="J384" s="92">
        <v>0</v>
      </c>
      <c r="K384" s="92">
        <v>0</v>
      </c>
      <c r="L384" s="92">
        <v>0</v>
      </c>
      <c r="M384" s="92">
        <v>0</v>
      </c>
      <c r="N384" s="92">
        <v>0</v>
      </c>
      <c r="O384" s="92">
        <v>0</v>
      </c>
      <c r="P384" s="92">
        <v>0</v>
      </c>
      <c r="Q384" s="92">
        <v>0</v>
      </c>
      <c r="R384" s="92">
        <v>0</v>
      </c>
      <c r="S384" s="92">
        <v>0</v>
      </c>
      <c r="T384" s="92">
        <v>0</v>
      </c>
      <c r="U384" s="92">
        <v>0</v>
      </c>
      <c r="V384" s="92">
        <v>0</v>
      </c>
      <c r="W384" s="92">
        <v>0</v>
      </c>
      <c r="X384" s="92">
        <v>0</v>
      </c>
      <c r="Y384" s="92">
        <v>0</v>
      </c>
      <c r="Z384" s="92">
        <v>0</v>
      </c>
      <c r="AA384" s="92">
        <v>0</v>
      </c>
      <c r="AB384" s="92">
        <v>0</v>
      </c>
      <c r="AC384" s="92">
        <v>0</v>
      </c>
      <c r="AD384" s="92">
        <v>0</v>
      </c>
      <c r="AE384" s="92">
        <v>0</v>
      </c>
      <c r="AF384" s="92">
        <v>0</v>
      </c>
      <c r="AG384" s="92">
        <v>0</v>
      </c>
      <c r="AH384" s="92">
        <v>0</v>
      </c>
      <c r="AI384" s="92">
        <v>0</v>
      </c>
      <c r="AJ384" s="92">
        <v>0</v>
      </c>
      <c r="AK384" s="92">
        <v>0</v>
      </c>
      <c r="AL384" s="92">
        <v>0</v>
      </c>
      <c r="AM384" s="92">
        <v>0</v>
      </c>
      <c r="AN384" s="92">
        <v>0</v>
      </c>
      <c r="AO384" s="92">
        <v>0</v>
      </c>
      <c r="AP384" s="92">
        <v>0</v>
      </c>
      <c r="AQ384" s="92">
        <v>0</v>
      </c>
      <c r="AR384" s="92">
        <v>0</v>
      </c>
      <c r="AS384" s="92">
        <v>0</v>
      </c>
      <c r="AT384" s="92">
        <v>0</v>
      </c>
      <c r="AU384" s="92">
        <v>0</v>
      </c>
      <c r="AV384" s="92">
        <v>0</v>
      </c>
      <c r="AW384" s="92">
        <v>0</v>
      </c>
      <c r="AX384" s="92">
        <v>0</v>
      </c>
      <c r="AY384" s="92">
        <v>0</v>
      </c>
      <c r="AZ384" s="92">
        <v>0</v>
      </c>
      <c r="BA384" s="92">
        <v>0</v>
      </c>
      <c r="BB384" s="92">
        <v>0</v>
      </c>
      <c r="BC384" s="92">
        <v>0</v>
      </c>
      <c r="BD384" s="92">
        <v>0</v>
      </c>
      <c r="BE384" s="92">
        <v>0</v>
      </c>
      <c r="BF384" s="92">
        <v>0</v>
      </c>
      <c r="BG384" s="92">
        <v>0</v>
      </c>
      <c r="BH384" s="92">
        <v>0</v>
      </c>
      <c r="BI384" s="92">
        <v>0</v>
      </c>
      <c r="BJ384" s="92">
        <v>0</v>
      </c>
      <c r="BK384" s="92">
        <v>0</v>
      </c>
      <c r="BL384" s="92">
        <v>0</v>
      </c>
      <c r="BM384" s="92">
        <v>0</v>
      </c>
      <c r="BN384" s="92">
        <v>0</v>
      </c>
      <c r="BO384" s="92">
        <v>0</v>
      </c>
      <c r="BP384" s="92">
        <v>1</v>
      </c>
      <c r="BQ384" s="92">
        <v>0</v>
      </c>
      <c r="BR384" s="92">
        <v>0</v>
      </c>
      <c r="BS384" s="92">
        <v>0</v>
      </c>
      <c r="BT384" s="92">
        <v>0</v>
      </c>
      <c r="BU384" s="92">
        <v>0</v>
      </c>
      <c r="BV384" s="92">
        <v>0</v>
      </c>
      <c r="BW384" s="92">
        <v>0</v>
      </c>
      <c r="BX384" s="92">
        <v>0</v>
      </c>
      <c r="BY384" s="92">
        <v>0</v>
      </c>
      <c r="BZ384" s="92">
        <v>0</v>
      </c>
      <c r="CA384" s="92">
        <v>0</v>
      </c>
      <c r="CB384" s="92">
        <v>0</v>
      </c>
      <c r="CC384" s="92">
        <v>0</v>
      </c>
      <c r="CD384" s="92">
        <v>0</v>
      </c>
      <c r="CE384" s="92">
        <v>0</v>
      </c>
      <c r="CF384" s="92">
        <v>0</v>
      </c>
      <c r="CG384" s="92">
        <v>0</v>
      </c>
      <c r="CH384" s="92">
        <v>0</v>
      </c>
      <c r="CI384" s="92">
        <v>0</v>
      </c>
      <c r="CJ384" s="92">
        <v>0</v>
      </c>
      <c r="CK384" s="92">
        <v>0</v>
      </c>
      <c r="CL384" s="92">
        <v>0</v>
      </c>
      <c r="CM384" s="92">
        <v>0</v>
      </c>
      <c r="CN384" s="92">
        <v>0</v>
      </c>
      <c r="CO384" s="92">
        <v>0</v>
      </c>
      <c r="CP384" s="92">
        <v>0</v>
      </c>
      <c r="CQ384" s="92">
        <v>0</v>
      </c>
      <c r="CR384" s="92">
        <v>0</v>
      </c>
      <c r="CS384" s="92">
        <v>0</v>
      </c>
      <c r="CT384" s="92">
        <v>0</v>
      </c>
      <c r="CU384" s="92">
        <v>0</v>
      </c>
      <c r="CV384" s="92">
        <v>0</v>
      </c>
      <c r="CW384" s="92">
        <v>0</v>
      </c>
      <c r="CX384" s="92">
        <v>0</v>
      </c>
      <c r="CY384" s="92">
        <v>0</v>
      </c>
      <c r="CZ384" s="92">
        <v>0</v>
      </c>
      <c r="DA384" s="92">
        <v>0</v>
      </c>
      <c r="DB384" s="92">
        <v>0</v>
      </c>
      <c r="DC384" s="92">
        <v>0</v>
      </c>
      <c r="DD384" s="92">
        <v>0</v>
      </c>
      <c r="DE384" s="92">
        <v>0</v>
      </c>
      <c r="DF384" s="92">
        <v>0</v>
      </c>
      <c r="DG384" s="92">
        <v>0</v>
      </c>
      <c r="DH384" s="92">
        <v>0</v>
      </c>
      <c r="DI384" s="92">
        <v>0</v>
      </c>
      <c r="DJ384" s="92">
        <v>0</v>
      </c>
      <c r="DK384" s="92">
        <v>0</v>
      </c>
      <c r="DL384" s="92">
        <v>0</v>
      </c>
      <c r="DM384" s="92">
        <v>0</v>
      </c>
      <c r="DN384" s="92">
        <v>0</v>
      </c>
      <c r="DO384" s="92">
        <v>0</v>
      </c>
      <c r="DP384" s="92">
        <v>0</v>
      </c>
      <c r="DQ384" s="92">
        <v>0</v>
      </c>
      <c r="DR384" s="92">
        <v>0</v>
      </c>
      <c r="DS384" s="92">
        <v>0</v>
      </c>
      <c r="DT384" s="92">
        <v>0</v>
      </c>
      <c r="DU384" s="92">
        <v>0</v>
      </c>
      <c r="DV384" s="92">
        <v>0</v>
      </c>
      <c r="DW384" s="92">
        <v>0</v>
      </c>
      <c r="DX384" s="92">
        <v>0</v>
      </c>
      <c r="DY384" s="92">
        <v>0</v>
      </c>
      <c r="DZ384" s="92">
        <v>522263.39799999999</v>
      </c>
      <c r="EA384" s="92">
        <v>0</v>
      </c>
      <c r="EB384" s="92">
        <v>0</v>
      </c>
      <c r="EC384" s="92">
        <v>0</v>
      </c>
      <c r="ED384" s="92">
        <v>0</v>
      </c>
      <c r="EE384" s="92">
        <v>0</v>
      </c>
      <c r="EF384" s="92">
        <v>0</v>
      </c>
      <c r="EG384" s="92">
        <v>0</v>
      </c>
      <c r="EH384" s="92">
        <v>0</v>
      </c>
      <c r="EI384" s="92">
        <v>0</v>
      </c>
      <c r="EJ384" s="92">
        <v>0</v>
      </c>
      <c r="EK384" s="92">
        <v>0</v>
      </c>
      <c r="EL384" s="92">
        <v>0</v>
      </c>
      <c r="EM384" s="92">
        <v>0</v>
      </c>
      <c r="EN384" s="92">
        <v>0</v>
      </c>
      <c r="EO384" s="92">
        <v>0</v>
      </c>
      <c r="EP384" s="92">
        <v>0</v>
      </c>
      <c r="EQ384" s="92">
        <v>0</v>
      </c>
      <c r="ER384" s="92">
        <v>0</v>
      </c>
      <c r="ES384" s="92">
        <v>0</v>
      </c>
      <c r="ET384" s="92">
        <v>0</v>
      </c>
      <c r="EU384" s="92">
        <v>0</v>
      </c>
      <c r="EV384" s="92">
        <v>0</v>
      </c>
      <c r="EW384" s="92">
        <v>0</v>
      </c>
      <c r="EX384" s="92">
        <v>0</v>
      </c>
      <c r="EY384" s="92">
        <v>0</v>
      </c>
      <c r="EZ384" s="92">
        <v>0</v>
      </c>
      <c r="FA384" s="92">
        <v>0</v>
      </c>
      <c r="FB384" s="92">
        <v>0</v>
      </c>
      <c r="FC384" s="92">
        <v>0</v>
      </c>
      <c r="FD384" s="92">
        <v>0</v>
      </c>
      <c r="FE384" s="92">
        <v>0</v>
      </c>
      <c r="FF384" s="92">
        <v>0</v>
      </c>
      <c r="FG384" s="92">
        <v>0</v>
      </c>
      <c r="FH384" s="92">
        <v>0</v>
      </c>
      <c r="FI384" s="92">
        <v>0</v>
      </c>
      <c r="FJ384" s="92">
        <v>0</v>
      </c>
      <c r="FK384" s="92">
        <v>0</v>
      </c>
      <c r="FL384" s="92">
        <v>0</v>
      </c>
      <c r="FM384" s="92">
        <v>0</v>
      </c>
      <c r="FN384" s="92">
        <v>0</v>
      </c>
      <c r="FO384" s="92">
        <v>0</v>
      </c>
      <c r="FP384" s="92">
        <v>0</v>
      </c>
      <c r="FQ384" s="92">
        <v>0</v>
      </c>
      <c r="FR384" s="92">
        <v>0</v>
      </c>
      <c r="FS384" s="92">
        <v>0</v>
      </c>
      <c r="FT384" s="92">
        <v>0</v>
      </c>
      <c r="FU384" s="92">
        <v>0</v>
      </c>
      <c r="FV384" s="92">
        <v>0</v>
      </c>
      <c r="FW384" s="92">
        <v>0</v>
      </c>
      <c r="FX384" s="92">
        <v>0</v>
      </c>
      <c r="FY384" s="92">
        <v>0</v>
      </c>
      <c r="FZ384" s="92">
        <v>0</v>
      </c>
      <c r="GA384" s="92">
        <v>0</v>
      </c>
      <c r="GB384" s="92">
        <v>0</v>
      </c>
      <c r="GC384" s="92">
        <v>0</v>
      </c>
      <c r="GD384" s="92">
        <v>0</v>
      </c>
      <c r="GE384" s="92">
        <v>0</v>
      </c>
      <c r="GF384" s="92">
        <v>0</v>
      </c>
      <c r="GG384" s="92">
        <v>0</v>
      </c>
      <c r="GH384" s="92">
        <v>0</v>
      </c>
      <c r="GI384" s="92">
        <v>0</v>
      </c>
      <c r="GJ384" s="92">
        <v>1</v>
      </c>
      <c r="GK384" s="92">
        <v>0</v>
      </c>
      <c r="GL384" s="92">
        <v>0</v>
      </c>
      <c r="GM384" s="92">
        <v>0</v>
      </c>
      <c r="GN384" s="92">
        <v>0</v>
      </c>
      <c r="GO384" s="92">
        <v>0</v>
      </c>
      <c r="GP384" s="92">
        <v>0</v>
      </c>
      <c r="GQ384" s="92">
        <v>0</v>
      </c>
      <c r="GR384" s="92">
        <v>0</v>
      </c>
      <c r="GS384" s="92">
        <v>0</v>
      </c>
      <c r="GT384" s="92">
        <v>0</v>
      </c>
      <c r="GU384" s="92">
        <v>0</v>
      </c>
      <c r="GV384" s="92">
        <v>0</v>
      </c>
      <c r="GW384" s="92">
        <v>0</v>
      </c>
      <c r="GX384" s="92">
        <v>0</v>
      </c>
      <c r="GY384" s="92">
        <v>0</v>
      </c>
      <c r="GZ384" s="92">
        <v>0</v>
      </c>
      <c r="HA384" s="92">
        <v>0</v>
      </c>
      <c r="HB384" s="92">
        <v>0</v>
      </c>
      <c r="HC384" s="92">
        <v>0</v>
      </c>
      <c r="HD384" s="92">
        <v>0</v>
      </c>
      <c r="HE384" s="92">
        <v>0</v>
      </c>
      <c r="HF384" s="92">
        <v>0</v>
      </c>
      <c r="HG384" s="92">
        <v>0</v>
      </c>
      <c r="HH384" s="92">
        <v>0</v>
      </c>
      <c r="HI384" s="92">
        <v>0</v>
      </c>
      <c r="HJ384" s="92">
        <v>0</v>
      </c>
      <c r="HK384" s="92">
        <v>0</v>
      </c>
      <c r="HL384" s="92">
        <v>0</v>
      </c>
      <c r="HM384" s="92">
        <v>0</v>
      </c>
      <c r="HN384" s="92">
        <v>0</v>
      </c>
      <c r="HO384" s="92">
        <v>0</v>
      </c>
      <c r="HP384" s="92">
        <v>0</v>
      </c>
      <c r="HQ384" s="92">
        <v>0</v>
      </c>
      <c r="HR384" s="92">
        <v>0</v>
      </c>
      <c r="HS384" s="92">
        <v>0</v>
      </c>
      <c r="HT384" s="92">
        <v>0</v>
      </c>
      <c r="HU384" s="92">
        <v>0</v>
      </c>
      <c r="HV384" s="92">
        <v>0</v>
      </c>
      <c r="HW384" s="92">
        <v>0</v>
      </c>
      <c r="HX384" s="92">
        <v>0</v>
      </c>
      <c r="HY384" s="92">
        <v>0</v>
      </c>
      <c r="HZ384" s="92">
        <v>0</v>
      </c>
      <c r="IA384" s="92">
        <v>0</v>
      </c>
      <c r="IB384" s="92">
        <v>0</v>
      </c>
      <c r="IC384" s="92">
        <v>0</v>
      </c>
      <c r="ID384" s="92">
        <v>0</v>
      </c>
      <c r="IE384" s="92">
        <v>0</v>
      </c>
      <c r="IF384" s="92">
        <v>0</v>
      </c>
      <c r="IG384" s="92">
        <v>0</v>
      </c>
      <c r="IH384" s="92">
        <v>0</v>
      </c>
      <c r="II384" s="92">
        <v>0</v>
      </c>
      <c r="IJ384" s="92">
        <v>0</v>
      </c>
      <c r="IK384" s="92">
        <v>0</v>
      </c>
      <c r="IL384" s="92">
        <v>0</v>
      </c>
      <c r="IM384" s="92">
        <v>0</v>
      </c>
      <c r="IN384" s="92">
        <v>0</v>
      </c>
      <c r="IO384" s="92">
        <v>0</v>
      </c>
      <c r="IP384" s="92">
        <v>0</v>
      </c>
      <c r="IQ384" s="92">
        <v>0</v>
      </c>
      <c r="IR384" s="92">
        <v>0</v>
      </c>
      <c r="IS384" s="92">
        <v>0</v>
      </c>
      <c r="IT384" s="92">
        <v>28990.0239</v>
      </c>
      <c r="IU384" s="92">
        <v>522263.39799999999</v>
      </c>
      <c r="IV384" s="92">
        <v>8826.1340099999998</v>
      </c>
      <c r="IW384" s="92">
        <v>33</v>
      </c>
      <c r="IX384" s="92">
        <v>1</v>
      </c>
      <c r="IY384" s="92">
        <v>0</v>
      </c>
      <c r="IZ384" s="92">
        <v>1</v>
      </c>
      <c r="JA384" s="92">
        <v>0</v>
      </c>
      <c r="JB384" s="92">
        <v>-68119.866399999999</v>
      </c>
      <c r="JC384" s="92">
        <v>-3781.2271799999999</v>
      </c>
      <c r="JD384" s="92">
        <v>-1974.79655</v>
      </c>
      <c r="JE384" s="92">
        <v>-38.495996099999999</v>
      </c>
      <c r="JF384" s="92">
        <v>-2.1368524999999998</v>
      </c>
      <c r="JG384" s="92">
        <v>5.4742774600000002E-2</v>
      </c>
      <c r="JH384" s="92">
        <v>0.986206413</v>
      </c>
      <c r="JI384" s="92">
        <v>18.015280000000001</v>
      </c>
      <c r="JJ384" s="92">
        <v>8721.1655200000005</v>
      </c>
      <c r="JK384" s="92">
        <v>0</v>
      </c>
      <c r="JL384" s="92">
        <v>0</v>
      </c>
      <c r="JM384" s="92">
        <v>0</v>
      </c>
      <c r="JN384" s="92">
        <v>0</v>
      </c>
      <c r="JO384" s="92">
        <v>0</v>
      </c>
      <c r="JP384" s="92">
        <v>0</v>
      </c>
      <c r="JQ384" s="92">
        <v>0</v>
      </c>
      <c r="JR384" s="92">
        <v>0</v>
      </c>
      <c r="JS384" s="92">
        <v>0</v>
      </c>
      <c r="JT384" s="92">
        <v>0</v>
      </c>
      <c r="JU384" s="92">
        <v>0</v>
      </c>
      <c r="JV384" s="92">
        <v>0</v>
      </c>
      <c r="JW384" s="92">
        <v>0</v>
      </c>
      <c r="JX384" s="92">
        <v>0</v>
      </c>
      <c r="JY384" s="92">
        <v>0</v>
      </c>
      <c r="JZ384" s="92">
        <v>0</v>
      </c>
      <c r="KA384" s="92">
        <v>0</v>
      </c>
      <c r="KB384" s="92">
        <v>0</v>
      </c>
      <c r="KC384" s="92">
        <v>0</v>
      </c>
      <c r="KD384" s="92">
        <v>0</v>
      </c>
      <c r="KE384" s="92">
        <v>0</v>
      </c>
      <c r="KF384" s="92">
        <v>0</v>
      </c>
      <c r="KG384" s="92">
        <v>0</v>
      </c>
      <c r="KH384" s="92">
        <v>0</v>
      </c>
      <c r="KI384" s="92">
        <v>0</v>
      </c>
      <c r="KJ384" s="92">
        <v>0</v>
      </c>
      <c r="KK384" s="92">
        <v>0</v>
      </c>
      <c r="KL384" s="92">
        <v>0</v>
      </c>
      <c r="KM384" s="92">
        <v>0</v>
      </c>
      <c r="KN384" s="92">
        <v>0</v>
      </c>
      <c r="KO384" s="92">
        <v>0</v>
      </c>
      <c r="KP384" s="92">
        <v>0</v>
      </c>
      <c r="KQ384" s="92">
        <v>0</v>
      </c>
      <c r="KR384" s="92">
        <v>0</v>
      </c>
      <c r="KS384" s="92">
        <v>0</v>
      </c>
      <c r="KT384" s="92">
        <v>0</v>
      </c>
      <c r="KU384" s="92">
        <v>0</v>
      </c>
      <c r="KV384" s="92">
        <v>0</v>
      </c>
      <c r="KW384" s="92">
        <v>0</v>
      </c>
      <c r="KX384" s="92">
        <v>0</v>
      </c>
      <c r="KY384" s="92">
        <v>0</v>
      </c>
      <c r="KZ384" s="92">
        <v>0</v>
      </c>
      <c r="LA384" s="92">
        <v>0</v>
      </c>
      <c r="LB384" s="92">
        <v>0</v>
      </c>
      <c r="LC384" s="92">
        <v>0</v>
      </c>
      <c r="LD384" s="92">
        <v>0</v>
      </c>
      <c r="LE384" s="92">
        <v>0</v>
      </c>
      <c r="LF384" s="92">
        <v>0</v>
      </c>
      <c r="LG384" s="92">
        <v>0</v>
      </c>
      <c r="LH384" s="92">
        <v>0</v>
      </c>
      <c r="LI384" s="92">
        <v>0</v>
      </c>
      <c r="LJ384" s="92">
        <v>0</v>
      </c>
      <c r="LK384" s="92">
        <v>0</v>
      </c>
      <c r="LL384" s="92">
        <v>0</v>
      </c>
      <c r="LM384" s="92">
        <v>0</v>
      </c>
      <c r="LN384" s="92">
        <v>0</v>
      </c>
      <c r="LO384" s="92">
        <v>0</v>
      </c>
      <c r="LP384" s="92">
        <v>0</v>
      </c>
      <c r="LQ384" s="92">
        <v>0</v>
      </c>
      <c r="LR384" s="92">
        <v>0</v>
      </c>
      <c r="LS384" s="92">
        <v>0</v>
      </c>
      <c r="LT384" s="92">
        <v>0</v>
      </c>
      <c r="LU384" s="92">
        <v>0</v>
      </c>
      <c r="LV384" s="92">
        <v>0</v>
      </c>
      <c r="LW384" s="92">
        <v>0</v>
      </c>
      <c r="LX384" s="92">
        <v>0</v>
      </c>
      <c r="LY384" s="92">
        <v>0</v>
      </c>
      <c r="LZ384" s="92">
        <v>0</v>
      </c>
      <c r="MA384" s="92">
        <v>0</v>
      </c>
      <c r="MB384" s="92">
        <v>0</v>
      </c>
      <c r="MC384" s="92">
        <v>0</v>
      </c>
      <c r="MD384" s="92">
        <v>0</v>
      </c>
      <c r="ME384" s="92">
        <v>0</v>
      </c>
      <c r="MF384" s="92">
        <v>0</v>
      </c>
      <c r="MG384" s="92">
        <v>0</v>
      </c>
      <c r="MH384" s="92">
        <v>0</v>
      </c>
      <c r="MI384" s="92">
        <v>0</v>
      </c>
      <c r="MJ384" s="92">
        <v>0</v>
      </c>
      <c r="MK384" s="92">
        <v>0</v>
      </c>
      <c r="ML384" s="92">
        <v>0</v>
      </c>
      <c r="MM384" s="92">
        <v>0</v>
      </c>
      <c r="MN384" s="92">
        <v>0</v>
      </c>
      <c r="MO384" s="92">
        <v>0</v>
      </c>
      <c r="MP384" s="92">
        <v>0</v>
      </c>
      <c r="MQ384" s="92">
        <v>0</v>
      </c>
      <c r="MR384" s="92">
        <v>0</v>
      </c>
      <c r="MS384" s="92">
        <v>0</v>
      </c>
      <c r="MT384" s="92">
        <v>0</v>
      </c>
      <c r="MU384" s="92">
        <v>0</v>
      </c>
      <c r="MV384" s="92">
        <v>0</v>
      </c>
      <c r="MW384" s="92">
        <v>0</v>
      </c>
      <c r="MX384" s="92">
        <v>0</v>
      </c>
      <c r="MY384" s="92">
        <v>0</v>
      </c>
      <c r="MZ384" s="92">
        <v>0</v>
      </c>
      <c r="NA384" s="92">
        <v>0</v>
      </c>
      <c r="NB384" s="92">
        <v>0</v>
      </c>
      <c r="NC384" s="92">
        <v>0</v>
      </c>
      <c r="ND384" s="92">
        <v>0</v>
      </c>
      <c r="NE384" s="92">
        <v>0</v>
      </c>
      <c r="NF384" s="92">
        <v>0</v>
      </c>
      <c r="NG384" s="92">
        <v>0</v>
      </c>
      <c r="NH384" s="92">
        <v>0</v>
      </c>
      <c r="NI384" s="92">
        <v>0</v>
      </c>
      <c r="NJ384" s="92">
        <v>0</v>
      </c>
      <c r="NK384" s="92">
        <v>0</v>
      </c>
      <c r="NL384" s="92">
        <v>0</v>
      </c>
      <c r="NM384" s="92">
        <v>0</v>
      </c>
      <c r="NN384" s="92">
        <v>0</v>
      </c>
      <c r="NO384" s="92">
        <v>0</v>
      </c>
      <c r="NP384" s="92">
        <v>0</v>
      </c>
      <c r="NQ384" s="92">
        <v>0</v>
      </c>
      <c r="NR384" s="92">
        <v>0</v>
      </c>
      <c r="NS384" s="92">
        <v>0</v>
      </c>
      <c r="NT384" s="92">
        <v>0</v>
      </c>
      <c r="NU384" s="92">
        <v>0</v>
      </c>
      <c r="NV384" s="92">
        <v>0</v>
      </c>
      <c r="NW384" s="92">
        <v>0</v>
      </c>
      <c r="NX384" s="92">
        <v>0</v>
      </c>
      <c r="NY384" s="92">
        <v>0</v>
      </c>
      <c r="NZ384" s="92">
        <v>0</v>
      </c>
      <c r="OA384" s="92">
        <v>0</v>
      </c>
      <c r="OB384" s="92">
        <v>0</v>
      </c>
      <c r="OC384" s="92">
        <v>0</v>
      </c>
      <c r="OD384" s="92">
        <v>0</v>
      </c>
      <c r="OE384" s="92">
        <v>0</v>
      </c>
      <c r="OF384" s="92">
        <v>0</v>
      </c>
      <c r="OG384" s="92">
        <v>0</v>
      </c>
      <c r="OH384" s="92">
        <v>0</v>
      </c>
      <c r="OI384" s="92">
        <v>0</v>
      </c>
      <c r="OJ384" s="92">
        <v>0</v>
      </c>
      <c r="OK384" s="92">
        <v>0</v>
      </c>
      <c r="OL384" s="92">
        <v>0</v>
      </c>
      <c r="OM384" s="92">
        <v>0</v>
      </c>
      <c r="ON384" s="92">
        <v>0</v>
      </c>
      <c r="OO384" s="92">
        <v>0</v>
      </c>
      <c r="OP384" s="92">
        <v>0</v>
      </c>
      <c r="OQ384" s="92">
        <v>0</v>
      </c>
      <c r="OR384" s="92">
        <v>0</v>
      </c>
      <c r="OS384" s="92">
        <v>0</v>
      </c>
      <c r="OT384" s="92">
        <v>0</v>
      </c>
      <c r="OU384" s="92">
        <v>0</v>
      </c>
      <c r="OV384" s="92">
        <v>0</v>
      </c>
      <c r="OW384" s="92">
        <v>0</v>
      </c>
      <c r="OX384" s="92">
        <v>0</v>
      </c>
      <c r="OY384" s="92">
        <v>0</v>
      </c>
      <c r="OZ384" s="92">
        <v>0</v>
      </c>
      <c r="PA384" s="92">
        <v>0</v>
      </c>
      <c r="PB384" s="92">
        <v>0</v>
      </c>
      <c r="PC384" s="92">
        <v>0</v>
      </c>
      <c r="PD384" s="92">
        <v>0</v>
      </c>
      <c r="PE384" s="92">
        <v>0</v>
      </c>
      <c r="PF384" s="92">
        <v>0</v>
      </c>
      <c r="PG384" s="92">
        <v>0</v>
      </c>
      <c r="PH384" s="92">
        <v>0</v>
      </c>
      <c r="PI384" s="92">
        <v>0</v>
      </c>
      <c r="PJ384" s="92">
        <v>0</v>
      </c>
      <c r="PK384" s="92">
        <v>0</v>
      </c>
      <c r="PL384" s="92">
        <v>0</v>
      </c>
      <c r="PM384" s="92">
        <v>0</v>
      </c>
      <c r="PN384" s="92">
        <v>0</v>
      </c>
      <c r="PO384" s="92">
        <v>0</v>
      </c>
      <c r="PP384" s="92">
        <v>0</v>
      </c>
      <c r="PQ384" s="92">
        <v>0</v>
      </c>
      <c r="PR384" s="92">
        <v>0</v>
      </c>
      <c r="PS384" s="92">
        <v>0</v>
      </c>
      <c r="PT384" s="92">
        <v>0</v>
      </c>
      <c r="PU384" s="92">
        <v>0</v>
      </c>
      <c r="PV384" s="92">
        <v>0</v>
      </c>
      <c r="PW384" s="92">
        <v>0</v>
      </c>
      <c r="PX384" s="92">
        <v>0</v>
      </c>
      <c r="PY384" s="92">
        <v>0</v>
      </c>
      <c r="PZ384" s="92">
        <v>0</v>
      </c>
      <c r="QA384" s="92">
        <v>0</v>
      </c>
      <c r="QB384" s="92">
        <v>0</v>
      </c>
      <c r="QC384" s="92">
        <v>0</v>
      </c>
      <c r="QD384" s="92">
        <v>0</v>
      </c>
      <c r="QE384" s="92">
        <v>0</v>
      </c>
      <c r="QF384" s="92">
        <v>0</v>
      </c>
      <c r="QG384" s="92">
        <v>0</v>
      </c>
      <c r="QH384" s="92">
        <v>0</v>
      </c>
      <c r="QI384" s="92">
        <v>0</v>
      </c>
      <c r="QJ384" s="92">
        <v>0</v>
      </c>
      <c r="QK384" s="92">
        <v>0</v>
      </c>
      <c r="QL384" s="92">
        <v>0</v>
      </c>
      <c r="QM384" s="92">
        <v>0</v>
      </c>
      <c r="QN384" s="92">
        <v>0</v>
      </c>
      <c r="QO384" s="92">
        <v>0</v>
      </c>
      <c r="QP384" s="92">
        <v>0</v>
      </c>
      <c r="QQ384" s="92">
        <v>0</v>
      </c>
      <c r="QR384" s="92">
        <v>0</v>
      </c>
      <c r="QS384" s="92">
        <v>0</v>
      </c>
      <c r="QT384" s="92">
        <v>0</v>
      </c>
      <c r="QU384" s="92">
        <v>0</v>
      </c>
      <c r="QV384" s="92">
        <v>0</v>
      </c>
      <c r="QW384" s="92">
        <v>0</v>
      </c>
      <c r="QX384" s="92">
        <v>0</v>
      </c>
      <c r="QY384" s="92">
        <v>0</v>
      </c>
      <c r="QZ384" s="92">
        <v>0</v>
      </c>
      <c r="RA384" s="92">
        <v>0</v>
      </c>
      <c r="RB384" s="92">
        <v>0</v>
      </c>
      <c r="RC384" s="92">
        <v>0</v>
      </c>
      <c r="RD384" s="92">
        <v>0</v>
      </c>
      <c r="RE384" s="92">
        <v>0</v>
      </c>
      <c r="RF384" s="92">
        <v>0</v>
      </c>
      <c r="RG384" s="92">
        <v>0</v>
      </c>
      <c r="RH384" s="92">
        <v>0</v>
      </c>
      <c r="RI384" s="92">
        <v>0</v>
      </c>
      <c r="RJ384" s="92">
        <v>0</v>
      </c>
      <c r="RK384" s="92">
        <v>0</v>
      </c>
      <c r="RL384" s="92">
        <v>0</v>
      </c>
      <c r="RM384" s="92">
        <v>0</v>
      </c>
      <c r="RN384" s="92">
        <v>0</v>
      </c>
      <c r="RO384" s="92">
        <v>0</v>
      </c>
      <c r="RP384" s="92">
        <v>0</v>
      </c>
      <c r="RQ384" s="92">
        <v>0</v>
      </c>
      <c r="RR384" s="92">
        <v>0</v>
      </c>
      <c r="RS384" s="92">
        <v>0</v>
      </c>
      <c r="RT384" s="92">
        <v>0</v>
      </c>
      <c r="RU384" s="92">
        <v>0</v>
      </c>
      <c r="RV384" s="92">
        <v>0</v>
      </c>
      <c r="RW384" s="92">
        <v>0</v>
      </c>
      <c r="RX384" s="92">
        <v>0</v>
      </c>
      <c r="RY384" s="92">
        <v>0</v>
      </c>
      <c r="RZ384" s="92">
        <v>0</v>
      </c>
      <c r="SA384" s="92">
        <v>0</v>
      </c>
      <c r="SB384" s="92">
        <v>0</v>
      </c>
      <c r="SC384" s="92">
        <v>0</v>
      </c>
      <c r="SD384" s="92">
        <v>0</v>
      </c>
      <c r="SE384" s="92">
        <v>0</v>
      </c>
      <c r="SF384" s="92">
        <v>0</v>
      </c>
      <c r="SG384" s="92">
        <v>0</v>
      </c>
      <c r="SH384" s="92">
        <v>0</v>
      </c>
      <c r="SI384" s="92">
        <v>0</v>
      </c>
      <c r="SJ384" s="92">
        <v>0</v>
      </c>
      <c r="SK384" s="92">
        <v>0</v>
      </c>
      <c r="SL384" s="92">
        <v>0</v>
      </c>
      <c r="SM384" s="92">
        <v>0</v>
      </c>
      <c r="SN384" s="92">
        <v>0</v>
      </c>
      <c r="SO384" s="92">
        <v>0</v>
      </c>
      <c r="SP384" s="92">
        <v>0</v>
      </c>
      <c r="SQ384" s="92">
        <v>0</v>
      </c>
      <c r="SR384" s="92">
        <v>0</v>
      </c>
      <c r="SS384" s="92">
        <v>0</v>
      </c>
      <c r="ST384" s="92">
        <v>0</v>
      </c>
      <c r="SU384" s="92">
        <v>0</v>
      </c>
      <c r="SV384" s="92">
        <v>0</v>
      </c>
      <c r="SW384" s="92">
        <v>0</v>
      </c>
      <c r="SX384" s="92">
        <v>0</v>
      </c>
      <c r="SY384" s="92">
        <v>0</v>
      </c>
      <c r="SZ384" s="92">
        <v>0</v>
      </c>
      <c r="TA384" s="92">
        <v>0</v>
      </c>
      <c r="TB384" s="92">
        <v>0</v>
      </c>
      <c r="TC384" s="92">
        <v>1</v>
      </c>
      <c r="TD384" s="92">
        <v>0</v>
      </c>
      <c r="TE384" s="92">
        <v>0</v>
      </c>
      <c r="TF384" s="92">
        <v>0</v>
      </c>
      <c r="TG384" s="92">
        <v>0</v>
      </c>
      <c r="TH384" s="92">
        <v>0</v>
      </c>
      <c r="TI384" s="92">
        <v>0</v>
      </c>
      <c r="TJ384" s="92">
        <v>0</v>
      </c>
      <c r="TK384" s="92">
        <v>0</v>
      </c>
      <c r="TL384" s="92">
        <v>0</v>
      </c>
      <c r="TM384" s="92">
        <v>0</v>
      </c>
      <c r="TN384" s="92">
        <v>0</v>
      </c>
      <c r="TO384" s="92">
        <v>0</v>
      </c>
      <c r="TP384" s="92">
        <v>0</v>
      </c>
      <c r="TQ384" s="92">
        <v>-2301487100.0999999</v>
      </c>
      <c r="TR384" s="92">
        <v>0</v>
      </c>
      <c r="TS384" s="92">
        <v>0</v>
      </c>
      <c r="TT384" s="92">
        <v>0</v>
      </c>
      <c r="TU384" s="92">
        <v>0</v>
      </c>
      <c r="TV384" s="92">
        <v>0</v>
      </c>
      <c r="TW384" s="92">
        <v>0</v>
      </c>
      <c r="TX384" s="92">
        <v>0</v>
      </c>
      <c r="TY384" s="92">
        <v>0</v>
      </c>
      <c r="TZ384" s="92">
        <v>0</v>
      </c>
      <c r="UA384" s="92">
        <v>0</v>
      </c>
      <c r="UB384" s="92">
        <v>0</v>
      </c>
      <c r="UC384" s="92">
        <v>0</v>
      </c>
      <c r="UD384" s="92">
        <v>0</v>
      </c>
      <c r="UE384" s="92">
        <v>0</v>
      </c>
      <c r="UF384" s="92">
        <v>0</v>
      </c>
      <c r="UG384" s="92">
        <v>0</v>
      </c>
      <c r="UH384" s="92">
        <v>0</v>
      </c>
      <c r="UI384" s="92">
        <v>0</v>
      </c>
      <c r="UJ384" s="92">
        <v>0</v>
      </c>
      <c r="UK384" s="92">
        <v>0</v>
      </c>
      <c r="UL384" s="92">
        <v>0</v>
      </c>
      <c r="UM384" s="92">
        <v>0</v>
      </c>
      <c r="UN384" s="92">
        <v>0</v>
      </c>
      <c r="UO384" s="92">
        <v>0</v>
      </c>
      <c r="UP384" s="92">
        <v>0</v>
      </c>
      <c r="UQ384" s="92">
        <v>0</v>
      </c>
      <c r="UR384" s="92">
        <v>0</v>
      </c>
      <c r="US384" s="92">
        <v>0</v>
      </c>
      <c r="UT384" s="92">
        <v>0</v>
      </c>
      <c r="UU384" s="92">
        <v>0</v>
      </c>
      <c r="UV384" s="92">
        <v>0</v>
      </c>
      <c r="UW384" s="92">
        <v>0</v>
      </c>
      <c r="UX384" s="92">
        <v>0</v>
      </c>
      <c r="UY384" s="92">
        <v>0</v>
      </c>
      <c r="UZ384" s="92">
        <v>0</v>
      </c>
      <c r="VA384" s="92">
        <v>0</v>
      </c>
      <c r="VB384" s="92">
        <v>0</v>
      </c>
      <c r="VC384" s="92">
        <v>0</v>
      </c>
      <c r="VD384" s="92">
        <v>0</v>
      </c>
      <c r="VE384" s="92">
        <v>0</v>
      </c>
      <c r="VF384" s="92">
        <v>0</v>
      </c>
      <c r="VG384" s="92">
        <v>0</v>
      </c>
      <c r="VH384" s="92">
        <v>0</v>
      </c>
      <c r="VI384" s="92">
        <v>0</v>
      </c>
      <c r="VJ384" s="92">
        <v>0</v>
      </c>
      <c r="VK384" s="92">
        <v>0</v>
      </c>
      <c r="VL384" s="92">
        <v>0</v>
      </c>
      <c r="VM384" s="92">
        <v>0</v>
      </c>
      <c r="VN384" s="92">
        <v>0</v>
      </c>
      <c r="VO384" s="92">
        <v>0</v>
      </c>
      <c r="VP384" s="92">
        <v>0</v>
      </c>
      <c r="VQ384" s="92">
        <v>0</v>
      </c>
      <c r="VR384" s="92">
        <v>0</v>
      </c>
      <c r="VS384" s="92">
        <v>0</v>
      </c>
      <c r="VT384" s="92">
        <v>0</v>
      </c>
      <c r="VU384" s="92">
        <v>0</v>
      </c>
      <c r="VV384" s="92">
        <v>0</v>
      </c>
      <c r="VW384" s="92">
        <v>0</v>
      </c>
      <c r="VX384" s="92">
        <v>0</v>
      </c>
      <c r="VY384" s="92">
        <v>0</v>
      </c>
      <c r="VZ384" s="92">
        <v>0</v>
      </c>
      <c r="WA384" s="92">
        <v>0</v>
      </c>
      <c r="WB384" s="92">
        <v>0</v>
      </c>
      <c r="WC384" s="92">
        <v>0</v>
      </c>
    </row>
    <row r="385" spans="2:601" ht="13.5" customHeight="1">
      <c r="B385" s="851" t="s">
        <v>3031</v>
      </c>
      <c r="C385" s="92">
        <v>0</v>
      </c>
      <c r="D385" s="92">
        <v>146508.296</v>
      </c>
      <c r="E385" s="92">
        <v>-550.13476400000002</v>
      </c>
      <c r="F385" s="92">
        <v>8132.44625</v>
      </c>
      <c r="G385" s="92">
        <v>0</v>
      </c>
      <c r="H385" s="92">
        <v>0</v>
      </c>
      <c r="I385" s="92">
        <v>0</v>
      </c>
      <c r="J385" s="92">
        <v>0</v>
      </c>
      <c r="K385" s="92">
        <v>0</v>
      </c>
      <c r="L385" s="92">
        <v>0</v>
      </c>
      <c r="M385" s="92">
        <v>0</v>
      </c>
      <c r="N385" s="92">
        <v>0</v>
      </c>
      <c r="O385" s="92">
        <v>0</v>
      </c>
      <c r="P385" s="92">
        <v>0</v>
      </c>
      <c r="Q385" s="92">
        <v>0</v>
      </c>
      <c r="R385" s="92">
        <v>0</v>
      </c>
      <c r="S385" s="92">
        <v>0</v>
      </c>
      <c r="T385" s="92">
        <v>0</v>
      </c>
      <c r="U385" s="92">
        <v>0</v>
      </c>
      <c r="V385" s="92">
        <v>0</v>
      </c>
      <c r="W385" s="92">
        <v>0</v>
      </c>
      <c r="X385" s="92">
        <v>0</v>
      </c>
      <c r="Y385" s="92">
        <v>0</v>
      </c>
      <c r="Z385" s="92">
        <v>0</v>
      </c>
      <c r="AA385" s="92">
        <v>0</v>
      </c>
      <c r="AB385" s="92">
        <v>0</v>
      </c>
      <c r="AC385" s="92">
        <v>0</v>
      </c>
      <c r="AD385" s="92">
        <v>0</v>
      </c>
      <c r="AE385" s="92">
        <v>0</v>
      </c>
      <c r="AF385" s="92">
        <v>0</v>
      </c>
      <c r="AG385" s="92">
        <v>0</v>
      </c>
      <c r="AH385" s="92">
        <v>0</v>
      </c>
      <c r="AI385" s="92">
        <v>0</v>
      </c>
      <c r="AJ385" s="92">
        <v>0</v>
      </c>
      <c r="AK385" s="92">
        <v>0</v>
      </c>
      <c r="AL385" s="92">
        <v>0</v>
      </c>
      <c r="AM385" s="92">
        <v>0</v>
      </c>
      <c r="AN385" s="92">
        <v>0</v>
      </c>
      <c r="AO385" s="92">
        <v>0</v>
      </c>
      <c r="AP385" s="92">
        <v>0</v>
      </c>
      <c r="AQ385" s="92">
        <v>0</v>
      </c>
      <c r="AR385" s="92">
        <v>0</v>
      </c>
      <c r="AS385" s="92">
        <v>0</v>
      </c>
      <c r="AT385" s="92">
        <v>0</v>
      </c>
      <c r="AU385" s="92">
        <v>0</v>
      </c>
      <c r="AV385" s="92">
        <v>0</v>
      </c>
      <c r="AW385" s="92">
        <v>0</v>
      </c>
      <c r="AX385" s="92">
        <v>0</v>
      </c>
      <c r="AY385" s="92">
        <v>0</v>
      </c>
      <c r="AZ385" s="92">
        <v>0</v>
      </c>
      <c r="BA385" s="92">
        <v>0</v>
      </c>
      <c r="BB385" s="92">
        <v>0</v>
      </c>
      <c r="BC385" s="92">
        <v>0</v>
      </c>
      <c r="BD385" s="92">
        <v>0</v>
      </c>
      <c r="BE385" s="92">
        <v>0</v>
      </c>
      <c r="BF385" s="92">
        <v>0</v>
      </c>
      <c r="BG385" s="92">
        <v>0</v>
      </c>
      <c r="BH385" s="92">
        <v>0</v>
      </c>
      <c r="BI385" s="92">
        <v>0</v>
      </c>
      <c r="BJ385" s="92">
        <v>0</v>
      </c>
      <c r="BK385" s="92">
        <v>0</v>
      </c>
      <c r="BL385" s="92">
        <v>0</v>
      </c>
      <c r="BM385" s="92">
        <v>0</v>
      </c>
      <c r="BN385" s="92">
        <v>0</v>
      </c>
      <c r="BO385" s="92">
        <v>0</v>
      </c>
      <c r="BP385" s="92">
        <v>1</v>
      </c>
      <c r="BQ385" s="92">
        <v>0</v>
      </c>
      <c r="BR385" s="92">
        <v>0</v>
      </c>
      <c r="BS385" s="92">
        <v>0</v>
      </c>
      <c r="BT385" s="92">
        <v>0</v>
      </c>
      <c r="BU385" s="92">
        <v>0</v>
      </c>
      <c r="BV385" s="92">
        <v>0</v>
      </c>
      <c r="BW385" s="92">
        <v>0</v>
      </c>
      <c r="BX385" s="92">
        <v>0</v>
      </c>
      <c r="BY385" s="92">
        <v>0</v>
      </c>
      <c r="BZ385" s="92">
        <v>0</v>
      </c>
      <c r="CA385" s="92">
        <v>0</v>
      </c>
      <c r="CB385" s="92">
        <v>0</v>
      </c>
      <c r="CC385" s="92">
        <v>0</v>
      </c>
      <c r="CD385" s="92">
        <v>0</v>
      </c>
      <c r="CE385" s="92">
        <v>0</v>
      </c>
      <c r="CF385" s="92">
        <v>0</v>
      </c>
      <c r="CG385" s="92">
        <v>0</v>
      </c>
      <c r="CH385" s="92">
        <v>0</v>
      </c>
      <c r="CI385" s="92">
        <v>0</v>
      </c>
      <c r="CJ385" s="92">
        <v>0</v>
      </c>
      <c r="CK385" s="92">
        <v>0</v>
      </c>
      <c r="CL385" s="92">
        <v>0</v>
      </c>
      <c r="CM385" s="92">
        <v>0</v>
      </c>
      <c r="CN385" s="92">
        <v>0</v>
      </c>
      <c r="CO385" s="92">
        <v>0</v>
      </c>
      <c r="CP385" s="92">
        <v>0</v>
      </c>
      <c r="CQ385" s="92">
        <v>0</v>
      </c>
      <c r="CR385" s="92">
        <v>0</v>
      </c>
      <c r="CS385" s="92">
        <v>0</v>
      </c>
      <c r="CT385" s="92">
        <v>0</v>
      </c>
      <c r="CU385" s="92">
        <v>0</v>
      </c>
      <c r="CV385" s="92">
        <v>0</v>
      </c>
      <c r="CW385" s="92">
        <v>0</v>
      </c>
      <c r="CX385" s="92">
        <v>0</v>
      </c>
      <c r="CY385" s="92">
        <v>0</v>
      </c>
      <c r="CZ385" s="92">
        <v>0</v>
      </c>
      <c r="DA385" s="92">
        <v>0</v>
      </c>
      <c r="DB385" s="92">
        <v>0</v>
      </c>
      <c r="DC385" s="92">
        <v>0</v>
      </c>
      <c r="DD385" s="92">
        <v>0</v>
      </c>
      <c r="DE385" s="92">
        <v>0</v>
      </c>
      <c r="DF385" s="92">
        <v>0</v>
      </c>
      <c r="DG385" s="92">
        <v>0</v>
      </c>
      <c r="DH385" s="92">
        <v>0</v>
      </c>
      <c r="DI385" s="92">
        <v>0</v>
      </c>
      <c r="DJ385" s="92">
        <v>0</v>
      </c>
      <c r="DK385" s="92">
        <v>0</v>
      </c>
      <c r="DL385" s="92">
        <v>0</v>
      </c>
      <c r="DM385" s="92">
        <v>0</v>
      </c>
      <c r="DN385" s="92">
        <v>0</v>
      </c>
      <c r="DO385" s="92">
        <v>0</v>
      </c>
      <c r="DP385" s="92">
        <v>0</v>
      </c>
      <c r="DQ385" s="92">
        <v>0</v>
      </c>
      <c r="DR385" s="92">
        <v>0</v>
      </c>
      <c r="DS385" s="92">
        <v>0</v>
      </c>
      <c r="DT385" s="92">
        <v>0</v>
      </c>
      <c r="DU385" s="92">
        <v>0</v>
      </c>
      <c r="DV385" s="92">
        <v>0</v>
      </c>
      <c r="DW385" s="92">
        <v>0</v>
      </c>
      <c r="DX385" s="92">
        <v>0</v>
      </c>
      <c r="DY385" s="92">
        <v>0</v>
      </c>
      <c r="DZ385" s="92">
        <v>146508.296</v>
      </c>
      <c r="EA385" s="92">
        <v>0</v>
      </c>
      <c r="EB385" s="92">
        <v>0</v>
      </c>
      <c r="EC385" s="92">
        <v>0</v>
      </c>
      <c r="ED385" s="92">
        <v>0</v>
      </c>
      <c r="EE385" s="92">
        <v>0</v>
      </c>
      <c r="EF385" s="92">
        <v>0</v>
      </c>
      <c r="EG385" s="92">
        <v>0</v>
      </c>
      <c r="EH385" s="92">
        <v>0</v>
      </c>
      <c r="EI385" s="92">
        <v>0</v>
      </c>
      <c r="EJ385" s="92">
        <v>0</v>
      </c>
      <c r="EK385" s="92">
        <v>0</v>
      </c>
      <c r="EL385" s="92">
        <v>0</v>
      </c>
      <c r="EM385" s="92">
        <v>0</v>
      </c>
      <c r="EN385" s="92">
        <v>0</v>
      </c>
      <c r="EO385" s="92">
        <v>0</v>
      </c>
      <c r="EP385" s="92">
        <v>0</v>
      </c>
      <c r="EQ385" s="92">
        <v>0</v>
      </c>
      <c r="ER385" s="92">
        <v>0</v>
      </c>
      <c r="ES385" s="92">
        <v>0</v>
      </c>
      <c r="ET385" s="92">
        <v>0</v>
      </c>
      <c r="EU385" s="92">
        <v>0</v>
      </c>
      <c r="EV385" s="92">
        <v>0</v>
      </c>
      <c r="EW385" s="92">
        <v>0</v>
      </c>
      <c r="EX385" s="92">
        <v>0</v>
      </c>
      <c r="EY385" s="92">
        <v>0</v>
      </c>
      <c r="EZ385" s="92">
        <v>0</v>
      </c>
      <c r="FA385" s="92">
        <v>0</v>
      </c>
      <c r="FB385" s="92">
        <v>0</v>
      </c>
      <c r="FC385" s="92">
        <v>0</v>
      </c>
      <c r="FD385" s="92">
        <v>0</v>
      </c>
      <c r="FE385" s="92">
        <v>0</v>
      </c>
      <c r="FF385" s="92">
        <v>0</v>
      </c>
      <c r="FG385" s="92">
        <v>0</v>
      </c>
      <c r="FH385" s="92">
        <v>0</v>
      </c>
      <c r="FI385" s="92">
        <v>0</v>
      </c>
      <c r="FJ385" s="92">
        <v>0</v>
      </c>
      <c r="FK385" s="92">
        <v>0</v>
      </c>
      <c r="FL385" s="92">
        <v>0</v>
      </c>
      <c r="FM385" s="92">
        <v>0</v>
      </c>
      <c r="FN385" s="92">
        <v>0</v>
      </c>
      <c r="FO385" s="92">
        <v>0</v>
      </c>
      <c r="FP385" s="92">
        <v>0</v>
      </c>
      <c r="FQ385" s="92">
        <v>0</v>
      </c>
      <c r="FR385" s="92">
        <v>0</v>
      </c>
      <c r="FS385" s="92">
        <v>0</v>
      </c>
      <c r="FT385" s="92">
        <v>0</v>
      </c>
      <c r="FU385" s="92">
        <v>0</v>
      </c>
      <c r="FV385" s="92">
        <v>0</v>
      </c>
      <c r="FW385" s="92">
        <v>0</v>
      </c>
      <c r="FX385" s="92">
        <v>0</v>
      </c>
      <c r="FY385" s="92">
        <v>0</v>
      </c>
      <c r="FZ385" s="92">
        <v>0</v>
      </c>
      <c r="GA385" s="92">
        <v>0</v>
      </c>
      <c r="GB385" s="92">
        <v>0</v>
      </c>
      <c r="GC385" s="92">
        <v>0</v>
      </c>
      <c r="GD385" s="92">
        <v>0</v>
      </c>
      <c r="GE385" s="92">
        <v>0</v>
      </c>
      <c r="GF385" s="92">
        <v>0</v>
      </c>
      <c r="GG385" s="92">
        <v>0</v>
      </c>
      <c r="GH385" s="92">
        <v>0</v>
      </c>
      <c r="GI385" s="92">
        <v>0</v>
      </c>
      <c r="GJ385" s="92">
        <v>1</v>
      </c>
      <c r="GK385" s="92">
        <v>0</v>
      </c>
      <c r="GL385" s="92">
        <v>0</v>
      </c>
      <c r="GM385" s="92">
        <v>0</v>
      </c>
      <c r="GN385" s="92">
        <v>0</v>
      </c>
      <c r="GO385" s="92">
        <v>0</v>
      </c>
      <c r="GP385" s="92">
        <v>0</v>
      </c>
      <c r="GQ385" s="92">
        <v>0</v>
      </c>
      <c r="GR385" s="92">
        <v>0</v>
      </c>
      <c r="GS385" s="92">
        <v>0</v>
      </c>
      <c r="GT385" s="92">
        <v>0</v>
      </c>
      <c r="GU385" s="92">
        <v>0</v>
      </c>
      <c r="GV385" s="92">
        <v>0</v>
      </c>
      <c r="GW385" s="92">
        <v>0</v>
      </c>
      <c r="GX385" s="92">
        <v>0</v>
      </c>
      <c r="GY385" s="92">
        <v>0</v>
      </c>
      <c r="GZ385" s="92">
        <v>0</v>
      </c>
      <c r="HA385" s="92">
        <v>0</v>
      </c>
      <c r="HB385" s="92">
        <v>0</v>
      </c>
      <c r="HC385" s="92">
        <v>0</v>
      </c>
      <c r="HD385" s="92">
        <v>0</v>
      </c>
      <c r="HE385" s="92">
        <v>0</v>
      </c>
      <c r="HF385" s="92">
        <v>0</v>
      </c>
      <c r="HG385" s="92">
        <v>0</v>
      </c>
      <c r="HH385" s="92">
        <v>0</v>
      </c>
      <c r="HI385" s="92">
        <v>0</v>
      </c>
      <c r="HJ385" s="92">
        <v>0</v>
      </c>
      <c r="HK385" s="92">
        <v>0</v>
      </c>
      <c r="HL385" s="92">
        <v>0</v>
      </c>
      <c r="HM385" s="92">
        <v>0</v>
      </c>
      <c r="HN385" s="92">
        <v>0</v>
      </c>
      <c r="HO385" s="92">
        <v>0</v>
      </c>
      <c r="HP385" s="92">
        <v>0</v>
      </c>
      <c r="HQ385" s="92">
        <v>0</v>
      </c>
      <c r="HR385" s="92">
        <v>0</v>
      </c>
      <c r="HS385" s="92">
        <v>0</v>
      </c>
      <c r="HT385" s="92">
        <v>0</v>
      </c>
      <c r="HU385" s="92">
        <v>0</v>
      </c>
      <c r="HV385" s="92">
        <v>0</v>
      </c>
      <c r="HW385" s="92">
        <v>0</v>
      </c>
      <c r="HX385" s="92">
        <v>0</v>
      </c>
      <c r="HY385" s="92">
        <v>0</v>
      </c>
      <c r="HZ385" s="92">
        <v>0</v>
      </c>
      <c r="IA385" s="92">
        <v>0</v>
      </c>
      <c r="IB385" s="92">
        <v>0</v>
      </c>
      <c r="IC385" s="92">
        <v>0</v>
      </c>
      <c r="ID385" s="92">
        <v>0</v>
      </c>
      <c r="IE385" s="92">
        <v>0</v>
      </c>
      <c r="IF385" s="92">
        <v>0</v>
      </c>
      <c r="IG385" s="92">
        <v>0</v>
      </c>
      <c r="IH385" s="92">
        <v>0</v>
      </c>
      <c r="II385" s="92">
        <v>0</v>
      </c>
      <c r="IJ385" s="92">
        <v>0</v>
      </c>
      <c r="IK385" s="92">
        <v>0</v>
      </c>
      <c r="IL385" s="92">
        <v>0</v>
      </c>
      <c r="IM385" s="92">
        <v>0</v>
      </c>
      <c r="IN385" s="92">
        <v>0</v>
      </c>
      <c r="IO385" s="92">
        <v>0</v>
      </c>
      <c r="IP385" s="92">
        <v>0</v>
      </c>
      <c r="IQ385" s="92">
        <v>0</v>
      </c>
      <c r="IR385" s="92">
        <v>0</v>
      </c>
      <c r="IS385" s="92">
        <v>0</v>
      </c>
      <c r="IT385" s="92">
        <v>8132.44625</v>
      </c>
      <c r="IU385" s="92">
        <v>146508.296</v>
      </c>
      <c r="IV385" s="92">
        <v>2542.4504400000001</v>
      </c>
      <c r="IW385" s="92">
        <v>59.111486499999998</v>
      </c>
      <c r="IX385" s="92">
        <v>4.2455168099999998</v>
      </c>
      <c r="IY385" s="92">
        <v>0</v>
      </c>
      <c r="IZ385" s="92">
        <v>1</v>
      </c>
      <c r="JA385" s="92">
        <v>0</v>
      </c>
      <c r="JB385" s="92">
        <v>-67646.898199999996</v>
      </c>
      <c r="JC385" s="92">
        <v>-3754.9734600000002</v>
      </c>
      <c r="JD385" s="92">
        <v>-550.13476400000002</v>
      </c>
      <c r="JE385" s="92">
        <v>-37.0204843</v>
      </c>
      <c r="JF385" s="92">
        <v>-2.0549491500000001</v>
      </c>
      <c r="JG385" s="92">
        <v>5.3311076899999997E-2</v>
      </c>
      <c r="JH385" s="92">
        <v>0.96041397799999995</v>
      </c>
      <c r="JI385" s="92">
        <v>18.015280000000001</v>
      </c>
      <c r="JJ385" s="92">
        <v>2446.51091</v>
      </c>
      <c r="JK385" s="92">
        <v>0</v>
      </c>
      <c r="JL385" s="92">
        <v>0</v>
      </c>
      <c r="JM385" s="92">
        <v>0</v>
      </c>
      <c r="JN385" s="92">
        <v>0</v>
      </c>
      <c r="JO385" s="92">
        <v>0</v>
      </c>
      <c r="JP385" s="92">
        <v>0</v>
      </c>
      <c r="JQ385" s="92">
        <v>0</v>
      </c>
      <c r="JR385" s="92">
        <v>0</v>
      </c>
      <c r="JS385" s="92">
        <v>0</v>
      </c>
      <c r="JT385" s="92">
        <v>0</v>
      </c>
      <c r="JU385" s="92">
        <v>0</v>
      </c>
      <c r="JV385" s="92">
        <v>0</v>
      </c>
      <c r="JW385" s="92">
        <v>0</v>
      </c>
      <c r="JX385" s="92">
        <v>0</v>
      </c>
      <c r="JY385" s="92">
        <v>0</v>
      </c>
      <c r="JZ385" s="92">
        <v>0</v>
      </c>
      <c r="KA385" s="92">
        <v>0</v>
      </c>
      <c r="KB385" s="92">
        <v>0</v>
      </c>
      <c r="KC385" s="92">
        <v>0</v>
      </c>
      <c r="KD385" s="92">
        <v>0</v>
      </c>
      <c r="KE385" s="92">
        <v>0</v>
      </c>
      <c r="KF385" s="92">
        <v>0</v>
      </c>
      <c r="KG385" s="92">
        <v>0</v>
      </c>
      <c r="KH385" s="92">
        <v>0</v>
      </c>
      <c r="KI385" s="92">
        <v>0</v>
      </c>
      <c r="KJ385" s="92">
        <v>0</v>
      </c>
      <c r="KK385" s="92">
        <v>0</v>
      </c>
      <c r="KL385" s="92">
        <v>0</v>
      </c>
      <c r="KM385" s="92">
        <v>0</v>
      </c>
      <c r="KN385" s="92">
        <v>0</v>
      </c>
      <c r="KO385" s="92">
        <v>0</v>
      </c>
      <c r="KP385" s="92">
        <v>0</v>
      </c>
      <c r="KQ385" s="92">
        <v>0</v>
      </c>
      <c r="KR385" s="92">
        <v>0</v>
      </c>
      <c r="KS385" s="92">
        <v>0</v>
      </c>
      <c r="KT385" s="92">
        <v>0</v>
      </c>
      <c r="KU385" s="92">
        <v>0</v>
      </c>
      <c r="KV385" s="92">
        <v>0</v>
      </c>
      <c r="KW385" s="92">
        <v>0</v>
      </c>
      <c r="KX385" s="92">
        <v>0</v>
      </c>
      <c r="KY385" s="92">
        <v>0</v>
      </c>
      <c r="KZ385" s="92">
        <v>0</v>
      </c>
      <c r="LA385" s="92">
        <v>0</v>
      </c>
      <c r="LB385" s="92">
        <v>0</v>
      </c>
      <c r="LC385" s="92">
        <v>0</v>
      </c>
      <c r="LD385" s="92">
        <v>0</v>
      </c>
      <c r="LE385" s="92">
        <v>0</v>
      </c>
      <c r="LF385" s="92">
        <v>0</v>
      </c>
      <c r="LG385" s="92">
        <v>0</v>
      </c>
      <c r="LH385" s="92">
        <v>0</v>
      </c>
      <c r="LI385" s="92">
        <v>0</v>
      </c>
      <c r="LJ385" s="92">
        <v>0</v>
      </c>
      <c r="LK385" s="92">
        <v>0</v>
      </c>
      <c r="LL385" s="92">
        <v>0</v>
      </c>
      <c r="LM385" s="92">
        <v>0</v>
      </c>
      <c r="LN385" s="92">
        <v>0</v>
      </c>
      <c r="LO385" s="92">
        <v>0</v>
      </c>
      <c r="LP385" s="92">
        <v>0</v>
      </c>
      <c r="LQ385" s="92">
        <v>0</v>
      </c>
      <c r="LR385" s="92">
        <v>0</v>
      </c>
      <c r="LS385" s="92">
        <v>0</v>
      </c>
      <c r="LT385" s="92">
        <v>0</v>
      </c>
      <c r="LU385" s="92">
        <v>0</v>
      </c>
      <c r="LV385" s="92">
        <v>0</v>
      </c>
      <c r="LW385" s="92">
        <v>0</v>
      </c>
      <c r="LX385" s="92">
        <v>0</v>
      </c>
      <c r="LY385" s="92">
        <v>0</v>
      </c>
      <c r="LZ385" s="92">
        <v>0</v>
      </c>
      <c r="MA385" s="92">
        <v>0</v>
      </c>
      <c r="MB385" s="92">
        <v>0</v>
      </c>
      <c r="MC385" s="92">
        <v>0</v>
      </c>
      <c r="MD385" s="92">
        <v>0</v>
      </c>
      <c r="ME385" s="92">
        <v>0</v>
      </c>
      <c r="MF385" s="92">
        <v>0</v>
      </c>
      <c r="MG385" s="92">
        <v>0</v>
      </c>
      <c r="MH385" s="92">
        <v>0</v>
      </c>
      <c r="MI385" s="92">
        <v>0</v>
      </c>
      <c r="MJ385" s="92">
        <v>0</v>
      </c>
      <c r="MK385" s="92">
        <v>0</v>
      </c>
      <c r="ML385" s="92">
        <v>0</v>
      </c>
      <c r="MM385" s="92">
        <v>0</v>
      </c>
      <c r="MN385" s="92">
        <v>0</v>
      </c>
      <c r="MO385" s="92">
        <v>0</v>
      </c>
      <c r="MP385" s="92">
        <v>0</v>
      </c>
      <c r="MQ385" s="92">
        <v>0</v>
      </c>
      <c r="MR385" s="92">
        <v>0</v>
      </c>
      <c r="MS385" s="92">
        <v>0</v>
      </c>
      <c r="MT385" s="92">
        <v>0</v>
      </c>
      <c r="MU385" s="92">
        <v>0</v>
      </c>
      <c r="MV385" s="92">
        <v>0</v>
      </c>
      <c r="MW385" s="92">
        <v>0</v>
      </c>
      <c r="MX385" s="92">
        <v>0</v>
      </c>
      <c r="MY385" s="92">
        <v>0</v>
      </c>
      <c r="MZ385" s="92">
        <v>0</v>
      </c>
      <c r="NA385" s="92">
        <v>0</v>
      </c>
      <c r="NB385" s="92">
        <v>0</v>
      </c>
      <c r="NC385" s="92">
        <v>0</v>
      </c>
      <c r="ND385" s="92">
        <v>0</v>
      </c>
      <c r="NE385" s="92">
        <v>0</v>
      </c>
      <c r="NF385" s="92">
        <v>0</v>
      </c>
      <c r="NG385" s="92">
        <v>0</v>
      </c>
      <c r="NH385" s="92">
        <v>0</v>
      </c>
      <c r="NI385" s="92">
        <v>0</v>
      </c>
      <c r="NJ385" s="92">
        <v>0</v>
      </c>
      <c r="NK385" s="92">
        <v>0</v>
      </c>
      <c r="NL385" s="92">
        <v>0</v>
      </c>
      <c r="NM385" s="92">
        <v>0</v>
      </c>
      <c r="NN385" s="92">
        <v>0</v>
      </c>
      <c r="NO385" s="92">
        <v>0</v>
      </c>
      <c r="NP385" s="92">
        <v>0</v>
      </c>
      <c r="NQ385" s="92">
        <v>0</v>
      </c>
      <c r="NR385" s="92">
        <v>0</v>
      </c>
      <c r="NS385" s="92">
        <v>0</v>
      </c>
      <c r="NT385" s="92">
        <v>0</v>
      </c>
      <c r="NU385" s="92">
        <v>0</v>
      </c>
      <c r="NV385" s="92">
        <v>0</v>
      </c>
      <c r="NW385" s="92">
        <v>0</v>
      </c>
      <c r="NX385" s="92">
        <v>0</v>
      </c>
      <c r="NY385" s="92">
        <v>0</v>
      </c>
      <c r="NZ385" s="92">
        <v>0</v>
      </c>
      <c r="OA385" s="92">
        <v>0</v>
      </c>
      <c r="OB385" s="92">
        <v>0</v>
      </c>
      <c r="OC385" s="92">
        <v>0</v>
      </c>
      <c r="OD385" s="92">
        <v>0</v>
      </c>
      <c r="OE385" s="92">
        <v>0</v>
      </c>
      <c r="OF385" s="92">
        <v>0</v>
      </c>
      <c r="OG385" s="92">
        <v>0</v>
      </c>
      <c r="OH385" s="92">
        <v>0</v>
      </c>
      <c r="OI385" s="92">
        <v>0</v>
      </c>
      <c r="OJ385" s="92">
        <v>0</v>
      </c>
      <c r="OK385" s="92">
        <v>0</v>
      </c>
      <c r="OL385" s="92">
        <v>0</v>
      </c>
      <c r="OM385" s="92">
        <v>0</v>
      </c>
      <c r="ON385" s="92">
        <v>0</v>
      </c>
      <c r="OO385" s="92">
        <v>0</v>
      </c>
      <c r="OP385" s="92">
        <v>0</v>
      </c>
      <c r="OQ385" s="92">
        <v>0</v>
      </c>
      <c r="OR385" s="92">
        <v>0</v>
      </c>
      <c r="OS385" s="92">
        <v>0</v>
      </c>
      <c r="OT385" s="92">
        <v>0</v>
      </c>
      <c r="OU385" s="92">
        <v>0</v>
      </c>
      <c r="OV385" s="92">
        <v>0</v>
      </c>
      <c r="OW385" s="92">
        <v>0</v>
      </c>
      <c r="OX385" s="92">
        <v>0</v>
      </c>
      <c r="OY385" s="92">
        <v>0</v>
      </c>
      <c r="OZ385" s="92">
        <v>0</v>
      </c>
      <c r="PA385" s="92">
        <v>0</v>
      </c>
      <c r="PB385" s="92">
        <v>0</v>
      </c>
      <c r="PC385" s="92">
        <v>0</v>
      </c>
      <c r="PD385" s="92">
        <v>0</v>
      </c>
      <c r="PE385" s="92">
        <v>0</v>
      </c>
      <c r="PF385" s="92">
        <v>0</v>
      </c>
      <c r="PG385" s="92">
        <v>0</v>
      </c>
      <c r="PH385" s="92">
        <v>0</v>
      </c>
      <c r="PI385" s="92">
        <v>0</v>
      </c>
      <c r="PJ385" s="92">
        <v>0</v>
      </c>
      <c r="PK385" s="92">
        <v>0</v>
      </c>
      <c r="PL385" s="92">
        <v>0</v>
      </c>
      <c r="PM385" s="92">
        <v>0</v>
      </c>
      <c r="PN385" s="92">
        <v>0</v>
      </c>
      <c r="PO385" s="92">
        <v>0</v>
      </c>
      <c r="PP385" s="92">
        <v>0</v>
      </c>
      <c r="PQ385" s="92">
        <v>0</v>
      </c>
      <c r="PR385" s="92">
        <v>0</v>
      </c>
      <c r="PS385" s="92">
        <v>0</v>
      </c>
      <c r="PT385" s="92">
        <v>0</v>
      </c>
      <c r="PU385" s="92">
        <v>0</v>
      </c>
      <c r="PV385" s="92">
        <v>0</v>
      </c>
      <c r="PW385" s="92">
        <v>0</v>
      </c>
      <c r="PX385" s="92">
        <v>0</v>
      </c>
      <c r="PY385" s="92">
        <v>0</v>
      </c>
      <c r="PZ385" s="92">
        <v>0</v>
      </c>
      <c r="QA385" s="92">
        <v>0</v>
      </c>
      <c r="QB385" s="92">
        <v>0</v>
      </c>
      <c r="QC385" s="92">
        <v>0</v>
      </c>
      <c r="QD385" s="92">
        <v>0</v>
      </c>
      <c r="QE385" s="92">
        <v>0</v>
      </c>
      <c r="QF385" s="92">
        <v>0</v>
      </c>
      <c r="QG385" s="92">
        <v>0</v>
      </c>
      <c r="QH385" s="92">
        <v>0</v>
      </c>
      <c r="QI385" s="92">
        <v>0</v>
      </c>
      <c r="QJ385" s="92">
        <v>0</v>
      </c>
      <c r="QK385" s="92">
        <v>0</v>
      </c>
      <c r="QL385" s="92">
        <v>0</v>
      </c>
      <c r="QM385" s="92">
        <v>0</v>
      </c>
      <c r="QN385" s="92">
        <v>0</v>
      </c>
      <c r="QO385" s="92">
        <v>0</v>
      </c>
      <c r="QP385" s="92">
        <v>0</v>
      </c>
      <c r="QQ385" s="92">
        <v>0</v>
      </c>
      <c r="QR385" s="92">
        <v>0</v>
      </c>
      <c r="QS385" s="92">
        <v>0</v>
      </c>
      <c r="QT385" s="92">
        <v>0</v>
      </c>
      <c r="QU385" s="92">
        <v>0</v>
      </c>
      <c r="QV385" s="92">
        <v>0</v>
      </c>
      <c r="QW385" s="92">
        <v>0</v>
      </c>
      <c r="QX385" s="92">
        <v>0</v>
      </c>
      <c r="QY385" s="92">
        <v>0</v>
      </c>
      <c r="QZ385" s="92">
        <v>0</v>
      </c>
      <c r="RA385" s="92">
        <v>0</v>
      </c>
      <c r="RB385" s="92">
        <v>0</v>
      </c>
      <c r="RC385" s="92">
        <v>0</v>
      </c>
      <c r="RD385" s="92">
        <v>0</v>
      </c>
      <c r="RE385" s="92">
        <v>0</v>
      </c>
      <c r="RF385" s="92">
        <v>0</v>
      </c>
      <c r="RG385" s="92">
        <v>0</v>
      </c>
      <c r="RH385" s="92">
        <v>0</v>
      </c>
      <c r="RI385" s="92">
        <v>0</v>
      </c>
      <c r="RJ385" s="92">
        <v>0</v>
      </c>
      <c r="RK385" s="92">
        <v>0</v>
      </c>
      <c r="RL385" s="92">
        <v>0</v>
      </c>
      <c r="RM385" s="92">
        <v>0</v>
      </c>
      <c r="RN385" s="92">
        <v>0</v>
      </c>
      <c r="RO385" s="92">
        <v>0</v>
      </c>
      <c r="RP385" s="92">
        <v>0</v>
      </c>
      <c r="RQ385" s="92">
        <v>0</v>
      </c>
      <c r="RR385" s="92">
        <v>0</v>
      </c>
      <c r="RS385" s="92">
        <v>0</v>
      </c>
      <c r="RT385" s="92">
        <v>0</v>
      </c>
      <c r="RU385" s="92">
        <v>0</v>
      </c>
      <c r="RV385" s="92">
        <v>0</v>
      </c>
      <c r="RW385" s="92">
        <v>0</v>
      </c>
      <c r="RX385" s="92">
        <v>0</v>
      </c>
      <c r="RY385" s="92">
        <v>0</v>
      </c>
      <c r="RZ385" s="92">
        <v>0</v>
      </c>
      <c r="SA385" s="92">
        <v>0</v>
      </c>
      <c r="SB385" s="92">
        <v>0</v>
      </c>
      <c r="SC385" s="92">
        <v>0</v>
      </c>
      <c r="SD385" s="92">
        <v>0</v>
      </c>
      <c r="SE385" s="92">
        <v>0</v>
      </c>
      <c r="SF385" s="92">
        <v>0</v>
      </c>
      <c r="SG385" s="92">
        <v>0</v>
      </c>
      <c r="SH385" s="92">
        <v>0</v>
      </c>
      <c r="SI385" s="92">
        <v>0</v>
      </c>
      <c r="SJ385" s="92">
        <v>0</v>
      </c>
      <c r="SK385" s="92">
        <v>0</v>
      </c>
      <c r="SL385" s="92">
        <v>0</v>
      </c>
      <c r="SM385" s="92">
        <v>0</v>
      </c>
      <c r="SN385" s="92">
        <v>0</v>
      </c>
      <c r="SO385" s="92">
        <v>0</v>
      </c>
      <c r="SP385" s="92">
        <v>0</v>
      </c>
      <c r="SQ385" s="92">
        <v>0</v>
      </c>
      <c r="SR385" s="92">
        <v>0</v>
      </c>
      <c r="SS385" s="92">
        <v>0</v>
      </c>
      <c r="ST385" s="92">
        <v>0</v>
      </c>
      <c r="SU385" s="92">
        <v>0</v>
      </c>
      <c r="SV385" s="92">
        <v>0</v>
      </c>
      <c r="SW385" s="92">
        <v>0</v>
      </c>
      <c r="SX385" s="92">
        <v>0</v>
      </c>
      <c r="SY385" s="92">
        <v>0</v>
      </c>
      <c r="SZ385" s="92">
        <v>0</v>
      </c>
      <c r="TA385" s="92">
        <v>0</v>
      </c>
      <c r="TB385" s="92">
        <v>0</v>
      </c>
      <c r="TC385" s="92">
        <v>4.2455168099999998</v>
      </c>
      <c r="TD385" s="92">
        <v>0</v>
      </c>
      <c r="TE385" s="92">
        <v>0</v>
      </c>
      <c r="TF385" s="92">
        <v>0</v>
      </c>
      <c r="TG385" s="92">
        <v>0</v>
      </c>
      <c r="TH385" s="92">
        <v>0</v>
      </c>
      <c r="TI385" s="92">
        <v>0</v>
      </c>
      <c r="TJ385" s="92">
        <v>0</v>
      </c>
      <c r="TK385" s="92">
        <v>0</v>
      </c>
      <c r="TL385" s="92">
        <v>0</v>
      </c>
      <c r="TM385" s="92">
        <v>0</v>
      </c>
      <c r="TN385" s="92">
        <v>0</v>
      </c>
      <c r="TO385" s="92">
        <v>0</v>
      </c>
      <c r="TP385" s="92">
        <v>0</v>
      </c>
      <c r="TQ385" s="92">
        <v>-645626240.64600003</v>
      </c>
      <c r="TR385" s="92">
        <v>0</v>
      </c>
      <c r="TS385" s="92">
        <v>0</v>
      </c>
      <c r="TT385" s="92">
        <v>0</v>
      </c>
      <c r="TU385" s="92">
        <v>0</v>
      </c>
      <c r="TV385" s="92">
        <v>0</v>
      </c>
      <c r="TW385" s="92">
        <v>0</v>
      </c>
      <c r="TX385" s="92">
        <v>0</v>
      </c>
      <c r="TY385" s="92">
        <v>0</v>
      </c>
      <c r="TZ385" s="92">
        <v>0</v>
      </c>
      <c r="UA385" s="92">
        <v>0</v>
      </c>
      <c r="UB385" s="92">
        <v>0</v>
      </c>
      <c r="UC385" s="92">
        <v>0</v>
      </c>
      <c r="UD385" s="92">
        <v>0</v>
      </c>
      <c r="UE385" s="92">
        <v>0</v>
      </c>
      <c r="UF385" s="92">
        <v>0</v>
      </c>
      <c r="UG385" s="92">
        <v>0</v>
      </c>
      <c r="UH385" s="92">
        <v>0</v>
      </c>
      <c r="UI385" s="92">
        <v>0</v>
      </c>
      <c r="UJ385" s="92">
        <v>0</v>
      </c>
      <c r="UK385" s="92">
        <v>0</v>
      </c>
      <c r="UL385" s="92">
        <v>0</v>
      </c>
      <c r="UM385" s="92">
        <v>0</v>
      </c>
      <c r="UN385" s="92">
        <v>0</v>
      </c>
      <c r="UO385" s="92">
        <v>0</v>
      </c>
      <c r="UP385" s="92">
        <v>0</v>
      </c>
      <c r="UQ385" s="92">
        <v>0</v>
      </c>
      <c r="UR385" s="92">
        <v>0</v>
      </c>
      <c r="US385" s="92">
        <v>0</v>
      </c>
      <c r="UT385" s="92">
        <v>0</v>
      </c>
      <c r="UU385" s="92">
        <v>0</v>
      </c>
      <c r="UV385" s="92">
        <v>0</v>
      </c>
      <c r="UW385" s="92">
        <v>0</v>
      </c>
      <c r="UX385" s="92">
        <v>0</v>
      </c>
      <c r="UY385" s="92">
        <v>0</v>
      </c>
      <c r="UZ385" s="92">
        <v>0</v>
      </c>
      <c r="VA385" s="92">
        <v>0</v>
      </c>
      <c r="VB385" s="92">
        <v>0</v>
      </c>
      <c r="VC385" s="92">
        <v>0</v>
      </c>
      <c r="VD385" s="92">
        <v>0</v>
      </c>
      <c r="VE385" s="92">
        <v>0</v>
      </c>
      <c r="VF385" s="92">
        <v>0</v>
      </c>
      <c r="VG385" s="92">
        <v>0</v>
      </c>
      <c r="VH385" s="92">
        <v>0</v>
      </c>
      <c r="VI385" s="92">
        <v>0</v>
      </c>
      <c r="VJ385" s="92">
        <v>0</v>
      </c>
      <c r="VK385" s="92">
        <v>0</v>
      </c>
      <c r="VL385" s="92">
        <v>0</v>
      </c>
      <c r="VM385" s="92">
        <v>0</v>
      </c>
      <c r="VN385" s="92">
        <v>0</v>
      </c>
      <c r="VO385" s="92">
        <v>0</v>
      </c>
      <c r="VP385" s="92">
        <v>0</v>
      </c>
      <c r="VQ385" s="92">
        <v>0</v>
      </c>
      <c r="VR385" s="92">
        <v>0</v>
      </c>
      <c r="VS385" s="92">
        <v>0</v>
      </c>
      <c r="VT385" s="92">
        <v>0</v>
      </c>
      <c r="VU385" s="92">
        <v>0</v>
      </c>
      <c r="VV385" s="92">
        <v>0</v>
      </c>
      <c r="VW385" s="92">
        <v>0</v>
      </c>
      <c r="VX385" s="92">
        <v>0</v>
      </c>
      <c r="VY385" s="92">
        <v>0</v>
      </c>
      <c r="VZ385" s="92">
        <v>0</v>
      </c>
      <c r="WA385" s="92">
        <v>0</v>
      </c>
      <c r="WB385" s="92">
        <v>0</v>
      </c>
      <c r="WC385" s="92">
        <v>0</v>
      </c>
    </row>
    <row r="386" spans="2:601" ht="13.5" customHeight="1">
      <c r="B386" s="851" t="s">
        <v>3032</v>
      </c>
      <c r="C386" s="92">
        <v>0</v>
      </c>
      <c r="D386" s="92">
        <v>140632.66399999999</v>
      </c>
      <c r="E386" s="92">
        <v>-531.74731799999995</v>
      </c>
      <c r="F386" s="92">
        <v>7806.2990799999998</v>
      </c>
      <c r="G386" s="92">
        <v>0</v>
      </c>
      <c r="H386" s="92">
        <v>0</v>
      </c>
      <c r="I386" s="92">
        <v>0</v>
      </c>
      <c r="J386" s="92">
        <v>0</v>
      </c>
      <c r="K386" s="92">
        <v>0</v>
      </c>
      <c r="L386" s="92">
        <v>0</v>
      </c>
      <c r="M386" s="92">
        <v>0</v>
      </c>
      <c r="N386" s="92">
        <v>0</v>
      </c>
      <c r="O386" s="92">
        <v>0</v>
      </c>
      <c r="P386" s="92">
        <v>0</v>
      </c>
      <c r="Q386" s="92">
        <v>0</v>
      </c>
      <c r="R386" s="92">
        <v>0</v>
      </c>
      <c r="S386" s="92">
        <v>0</v>
      </c>
      <c r="T386" s="92">
        <v>0</v>
      </c>
      <c r="U386" s="92">
        <v>0</v>
      </c>
      <c r="V386" s="92">
        <v>0</v>
      </c>
      <c r="W386" s="92">
        <v>0</v>
      </c>
      <c r="X386" s="92">
        <v>0</v>
      </c>
      <c r="Y386" s="92">
        <v>0</v>
      </c>
      <c r="Z386" s="92">
        <v>0</v>
      </c>
      <c r="AA386" s="92">
        <v>0</v>
      </c>
      <c r="AB386" s="92">
        <v>0</v>
      </c>
      <c r="AC386" s="92">
        <v>0</v>
      </c>
      <c r="AD386" s="92">
        <v>0</v>
      </c>
      <c r="AE386" s="92">
        <v>0</v>
      </c>
      <c r="AF386" s="92">
        <v>0</v>
      </c>
      <c r="AG386" s="92">
        <v>0</v>
      </c>
      <c r="AH386" s="92">
        <v>0</v>
      </c>
      <c r="AI386" s="92">
        <v>0</v>
      </c>
      <c r="AJ386" s="92">
        <v>0</v>
      </c>
      <c r="AK386" s="92">
        <v>0</v>
      </c>
      <c r="AL386" s="92">
        <v>0</v>
      </c>
      <c r="AM386" s="92">
        <v>0</v>
      </c>
      <c r="AN386" s="92">
        <v>0</v>
      </c>
      <c r="AO386" s="92">
        <v>0</v>
      </c>
      <c r="AP386" s="92">
        <v>0</v>
      </c>
      <c r="AQ386" s="92">
        <v>0</v>
      </c>
      <c r="AR386" s="92">
        <v>0</v>
      </c>
      <c r="AS386" s="92">
        <v>0</v>
      </c>
      <c r="AT386" s="92">
        <v>0</v>
      </c>
      <c r="AU386" s="92">
        <v>0</v>
      </c>
      <c r="AV386" s="92">
        <v>0</v>
      </c>
      <c r="AW386" s="92">
        <v>0</v>
      </c>
      <c r="AX386" s="92">
        <v>0</v>
      </c>
      <c r="AY386" s="92">
        <v>0</v>
      </c>
      <c r="AZ386" s="92">
        <v>0</v>
      </c>
      <c r="BA386" s="92">
        <v>0</v>
      </c>
      <c r="BB386" s="92">
        <v>0</v>
      </c>
      <c r="BC386" s="92">
        <v>0</v>
      </c>
      <c r="BD386" s="92">
        <v>0</v>
      </c>
      <c r="BE386" s="92">
        <v>0</v>
      </c>
      <c r="BF386" s="92">
        <v>0</v>
      </c>
      <c r="BG386" s="92">
        <v>0</v>
      </c>
      <c r="BH386" s="92">
        <v>0</v>
      </c>
      <c r="BI386" s="92">
        <v>0</v>
      </c>
      <c r="BJ386" s="92">
        <v>0</v>
      </c>
      <c r="BK386" s="92">
        <v>0</v>
      </c>
      <c r="BL386" s="92">
        <v>0</v>
      </c>
      <c r="BM386" s="92">
        <v>0</v>
      </c>
      <c r="BN386" s="92">
        <v>0</v>
      </c>
      <c r="BO386" s="92">
        <v>0</v>
      </c>
      <c r="BP386" s="92">
        <v>1</v>
      </c>
      <c r="BQ386" s="92">
        <v>0</v>
      </c>
      <c r="BR386" s="92">
        <v>0</v>
      </c>
      <c r="BS386" s="92">
        <v>0</v>
      </c>
      <c r="BT386" s="92">
        <v>0</v>
      </c>
      <c r="BU386" s="92">
        <v>0</v>
      </c>
      <c r="BV386" s="92">
        <v>0</v>
      </c>
      <c r="BW386" s="92">
        <v>0</v>
      </c>
      <c r="BX386" s="92">
        <v>0</v>
      </c>
      <c r="BY386" s="92">
        <v>0</v>
      </c>
      <c r="BZ386" s="92">
        <v>0</v>
      </c>
      <c r="CA386" s="92">
        <v>0</v>
      </c>
      <c r="CB386" s="92">
        <v>0</v>
      </c>
      <c r="CC386" s="92">
        <v>0</v>
      </c>
      <c r="CD386" s="92">
        <v>0</v>
      </c>
      <c r="CE386" s="92">
        <v>0</v>
      </c>
      <c r="CF386" s="92">
        <v>0</v>
      </c>
      <c r="CG386" s="92">
        <v>0</v>
      </c>
      <c r="CH386" s="92">
        <v>0</v>
      </c>
      <c r="CI386" s="92">
        <v>0</v>
      </c>
      <c r="CJ386" s="92">
        <v>0</v>
      </c>
      <c r="CK386" s="92">
        <v>0</v>
      </c>
      <c r="CL386" s="92">
        <v>0</v>
      </c>
      <c r="CM386" s="92">
        <v>0</v>
      </c>
      <c r="CN386" s="92">
        <v>0</v>
      </c>
      <c r="CO386" s="92">
        <v>0</v>
      </c>
      <c r="CP386" s="92">
        <v>0</v>
      </c>
      <c r="CQ386" s="92">
        <v>0</v>
      </c>
      <c r="CR386" s="92">
        <v>0</v>
      </c>
      <c r="CS386" s="92">
        <v>0</v>
      </c>
      <c r="CT386" s="92">
        <v>0</v>
      </c>
      <c r="CU386" s="92">
        <v>0</v>
      </c>
      <c r="CV386" s="92">
        <v>0</v>
      </c>
      <c r="CW386" s="92">
        <v>0</v>
      </c>
      <c r="CX386" s="92">
        <v>0</v>
      </c>
      <c r="CY386" s="92">
        <v>0</v>
      </c>
      <c r="CZ386" s="92">
        <v>0</v>
      </c>
      <c r="DA386" s="92">
        <v>0</v>
      </c>
      <c r="DB386" s="92">
        <v>0</v>
      </c>
      <c r="DC386" s="92">
        <v>0</v>
      </c>
      <c r="DD386" s="92">
        <v>0</v>
      </c>
      <c r="DE386" s="92">
        <v>0</v>
      </c>
      <c r="DF386" s="92">
        <v>0</v>
      </c>
      <c r="DG386" s="92">
        <v>0</v>
      </c>
      <c r="DH386" s="92">
        <v>0</v>
      </c>
      <c r="DI386" s="92">
        <v>0</v>
      </c>
      <c r="DJ386" s="92">
        <v>0</v>
      </c>
      <c r="DK386" s="92">
        <v>0</v>
      </c>
      <c r="DL386" s="92">
        <v>0</v>
      </c>
      <c r="DM386" s="92">
        <v>0</v>
      </c>
      <c r="DN386" s="92">
        <v>0</v>
      </c>
      <c r="DO386" s="92">
        <v>0</v>
      </c>
      <c r="DP386" s="92">
        <v>0</v>
      </c>
      <c r="DQ386" s="92">
        <v>0</v>
      </c>
      <c r="DR386" s="92">
        <v>0</v>
      </c>
      <c r="DS386" s="92">
        <v>0</v>
      </c>
      <c r="DT386" s="92">
        <v>0</v>
      </c>
      <c r="DU386" s="92">
        <v>0</v>
      </c>
      <c r="DV386" s="92">
        <v>0</v>
      </c>
      <c r="DW386" s="92">
        <v>0</v>
      </c>
      <c r="DX386" s="92">
        <v>0</v>
      </c>
      <c r="DY386" s="92">
        <v>0</v>
      </c>
      <c r="DZ386" s="92">
        <v>140632.66399999999</v>
      </c>
      <c r="EA386" s="92">
        <v>0</v>
      </c>
      <c r="EB386" s="92">
        <v>0</v>
      </c>
      <c r="EC386" s="92">
        <v>0</v>
      </c>
      <c r="ED386" s="92">
        <v>0</v>
      </c>
      <c r="EE386" s="92">
        <v>0</v>
      </c>
      <c r="EF386" s="92">
        <v>0</v>
      </c>
      <c r="EG386" s="92">
        <v>0</v>
      </c>
      <c r="EH386" s="92">
        <v>0</v>
      </c>
      <c r="EI386" s="92">
        <v>0</v>
      </c>
      <c r="EJ386" s="92">
        <v>0</v>
      </c>
      <c r="EK386" s="92">
        <v>0</v>
      </c>
      <c r="EL386" s="92">
        <v>0</v>
      </c>
      <c r="EM386" s="92">
        <v>0</v>
      </c>
      <c r="EN386" s="92">
        <v>0</v>
      </c>
      <c r="EO386" s="92">
        <v>0</v>
      </c>
      <c r="EP386" s="92">
        <v>0</v>
      </c>
      <c r="EQ386" s="92">
        <v>0</v>
      </c>
      <c r="ER386" s="92">
        <v>0</v>
      </c>
      <c r="ES386" s="92">
        <v>0</v>
      </c>
      <c r="ET386" s="92">
        <v>0</v>
      </c>
      <c r="EU386" s="92">
        <v>0</v>
      </c>
      <c r="EV386" s="92">
        <v>0</v>
      </c>
      <c r="EW386" s="92">
        <v>0</v>
      </c>
      <c r="EX386" s="92">
        <v>0</v>
      </c>
      <c r="EY386" s="92">
        <v>0</v>
      </c>
      <c r="EZ386" s="92">
        <v>0</v>
      </c>
      <c r="FA386" s="92">
        <v>0</v>
      </c>
      <c r="FB386" s="92">
        <v>0</v>
      </c>
      <c r="FC386" s="92">
        <v>0</v>
      </c>
      <c r="FD386" s="92">
        <v>0</v>
      </c>
      <c r="FE386" s="92">
        <v>0</v>
      </c>
      <c r="FF386" s="92">
        <v>0</v>
      </c>
      <c r="FG386" s="92">
        <v>0</v>
      </c>
      <c r="FH386" s="92">
        <v>0</v>
      </c>
      <c r="FI386" s="92">
        <v>0</v>
      </c>
      <c r="FJ386" s="92">
        <v>0</v>
      </c>
      <c r="FK386" s="92">
        <v>0</v>
      </c>
      <c r="FL386" s="92">
        <v>0</v>
      </c>
      <c r="FM386" s="92">
        <v>0</v>
      </c>
      <c r="FN386" s="92">
        <v>0</v>
      </c>
      <c r="FO386" s="92">
        <v>0</v>
      </c>
      <c r="FP386" s="92">
        <v>0</v>
      </c>
      <c r="FQ386" s="92">
        <v>0</v>
      </c>
      <c r="FR386" s="92">
        <v>0</v>
      </c>
      <c r="FS386" s="92">
        <v>0</v>
      </c>
      <c r="FT386" s="92">
        <v>0</v>
      </c>
      <c r="FU386" s="92">
        <v>0</v>
      </c>
      <c r="FV386" s="92">
        <v>0</v>
      </c>
      <c r="FW386" s="92">
        <v>0</v>
      </c>
      <c r="FX386" s="92">
        <v>0</v>
      </c>
      <c r="FY386" s="92">
        <v>0</v>
      </c>
      <c r="FZ386" s="92">
        <v>0</v>
      </c>
      <c r="GA386" s="92">
        <v>0</v>
      </c>
      <c r="GB386" s="92">
        <v>0</v>
      </c>
      <c r="GC386" s="92">
        <v>0</v>
      </c>
      <c r="GD386" s="92">
        <v>0</v>
      </c>
      <c r="GE386" s="92">
        <v>0</v>
      </c>
      <c r="GF386" s="92">
        <v>0</v>
      </c>
      <c r="GG386" s="92">
        <v>0</v>
      </c>
      <c r="GH386" s="92">
        <v>0</v>
      </c>
      <c r="GI386" s="92">
        <v>0</v>
      </c>
      <c r="GJ386" s="92">
        <v>1</v>
      </c>
      <c r="GK386" s="92">
        <v>0</v>
      </c>
      <c r="GL386" s="92">
        <v>0</v>
      </c>
      <c r="GM386" s="92">
        <v>0</v>
      </c>
      <c r="GN386" s="92">
        <v>0</v>
      </c>
      <c r="GO386" s="92">
        <v>0</v>
      </c>
      <c r="GP386" s="92">
        <v>0</v>
      </c>
      <c r="GQ386" s="92">
        <v>0</v>
      </c>
      <c r="GR386" s="92">
        <v>0</v>
      </c>
      <c r="GS386" s="92">
        <v>0</v>
      </c>
      <c r="GT386" s="92">
        <v>0</v>
      </c>
      <c r="GU386" s="92">
        <v>0</v>
      </c>
      <c r="GV386" s="92">
        <v>0</v>
      </c>
      <c r="GW386" s="92">
        <v>0</v>
      </c>
      <c r="GX386" s="92">
        <v>0</v>
      </c>
      <c r="GY386" s="92">
        <v>0</v>
      </c>
      <c r="GZ386" s="92">
        <v>0</v>
      </c>
      <c r="HA386" s="92">
        <v>0</v>
      </c>
      <c r="HB386" s="92">
        <v>0</v>
      </c>
      <c r="HC386" s="92">
        <v>0</v>
      </c>
      <c r="HD386" s="92">
        <v>0</v>
      </c>
      <c r="HE386" s="92">
        <v>0</v>
      </c>
      <c r="HF386" s="92">
        <v>0</v>
      </c>
      <c r="HG386" s="92">
        <v>0</v>
      </c>
      <c r="HH386" s="92">
        <v>0</v>
      </c>
      <c r="HI386" s="92">
        <v>0</v>
      </c>
      <c r="HJ386" s="92">
        <v>0</v>
      </c>
      <c r="HK386" s="92">
        <v>0</v>
      </c>
      <c r="HL386" s="92">
        <v>0</v>
      </c>
      <c r="HM386" s="92">
        <v>0</v>
      </c>
      <c r="HN386" s="92">
        <v>0</v>
      </c>
      <c r="HO386" s="92">
        <v>0</v>
      </c>
      <c r="HP386" s="92">
        <v>0</v>
      </c>
      <c r="HQ386" s="92">
        <v>0</v>
      </c>
      <c r="HR386" s="92">
        <v>0</v>
      </c>
      <c r="HS386" s="92">
        <v>0</v>
      </c>
      <c r="HT386" s="92">
        <v>0</v>
      </c>
      <c r="HU386" s="92">
        <v>0</v>
      </c>
      <c r="HV386" s="92">
        <v>0</v>
      </c>
      <c r="HW386" s="92">
        <v>0</v>
      </c>
      <c r="HX386" s="92">
        <v>0</v>
      </c>
      <c r="HY386" s="92">
        <v>0</v>
      </c>
      <c r="HZ386" s="92">
        <v>0</v>
      </c>
      <c r="IA386" s="92">
        <v>0</v>
      </c>
      <c r="IB386" s="92">
        <v>0</v>
      </c>
      <c r="IC386" s="92">
        <v>0</v>
      </c>
      <c r="ID386" s="92">
        <v>0</v>
      </c>
      <c r="IE386" s="92">
        <v>0</v>
      </c>
      <c r="IF386" s="92">
        <v>0</v>
      </c>
      <c r="IG386" s="92">
        <v>0</v>
      </c>
      <c r="IH386" s="92">
        <v>0</v>
      </c>
      <c r="II386" s="92">
        <v>0</v>
      </c>
      <c r="IJ386" s="92">
        <v>0</v>
      </c>
      <c r="IK386" s="92">
        <v>0</v>
      </c>
      <c r="IL386" s="92">
        <v>0</v>
      </c>
      <c r="IM386" s="92">
        <v>0</v>
      </c>
      <c r="IN386" s="92">
        <v>0</v>
      </c>
      <c r="IO386" s="92">
        <v>0</v>
      </c>
      <c r="IP386" s="92">
        <v>0</v>
      </c>
      <c r="IQ386" s="92">
        <v>0</v>
      </c>
      <c r="IR386" s="92">
        <v>0</v>
      </c>
      <c r="IS386" s="92">
        <v>0</v>
      </c>
      <c r="IT386" s="92">
        <v>7806.2990799999998</v>
      </c>
      <c r="IU386" s="92">
        <v>140632.66399999999</v>
      </c>
      <c r="IV386" s="92">
        <v>2376.9418900000001</v>
      </c>
      <c r="IW386" s="92">
        <v>33.120015199999997</v>
      </c>
      <c r="IX386" s="92">
        <v>5</v>
      </c>
      <c r="IY386" s="92">
        <v>0</v>
      </c>
      <c r="IZ386" s="92">
        <v>1</v>
      </c>
      <c r="JA386" s="92">
        <v>0</v>
      </c>
      <c r="JB386" s="92">
        <v>-68117.722999999998</v>
      </c>
      <c r="JC386" s="92">
        <v>-3781.1082000000001</v>
      </c>
      <c r="JD386" s="92">
        <v>-531.74731799999995</v>
      </c>
      <c r="JE386" s="92">
        <v>-38.489023299999999</v>
      </c>
      <c r="JF386" s="92">
        <v>-2.1364654500000002</v>
      </c>
      <c r="JG386" s="92">
        <v>5.4736291700000002E-2</v>
      </c>
      <c r="JH386" s="92">
        <v>0.98608962099999997</v>
      </c>
      <c r="JI386" s="92">
        <v>18.015280000000001</v>
      </c>
      <c r="JJ386" s="92">
        <v>2348.3949699999998</v>
      </c>
      <c r="JK386" s="92">
        <v>0</v>
      </c>
      <c r="JL386" s="92">
        <v>0</v>
      </c>
      <c r="JM386" s="92">
        <v>0</v>
      </c>
      <c r="JN386" s="92">
        <v>0</v>
      </c>
      <c r="JO386" s="92">
        <v>0</v>
      </c>
      <c r="JP386" s="92">
        <v>0</v>
      </c>
      <c r="JQ386" s="92">
        <v>0</v>
      </c>
      <c r="JR386" s="92">
        <v>0</v>
      </c>
      <c r="JS386" s="92">
        <v>0</v>
      </c>
      <c r="JT386" s="92">
        <v>0</v>
      </c>
      <c r="JU386" s="92">
        <v>0</v>
      </c>
      <c r="JV386" s="92">
        <v>0</v>
      </c>
      <c r="JW386" s="92">
        <v>0</v>
      </c>
      <c r="JX386" s="92">
        <v>0</v>
      </c>
      <c r="JY386" s="92">
        <v>0</v>
      </c>
      <c r="JZ386" s="92">
        <v>0</v>
      </c>
      <c r="KA386" s="92">
        <v>0</v>
      </c>
      <c r="KB386" s="92">
        <v>0</v>
      </c>
      <c r="KC386" s="92">
        <v>0</v>
      </c>
      <c r="KD386" s="92">
        <v>0</v>
      </c>
      <c r="KE386" s="92">
        <v>0</v>
      </c>
      <c r="KF386" s="92">
        <v>0</v>
      </c>
      <c r="KG386" s="92">
        <v>0</v>
      </c>
      <c r="KH386" s="92">
        <v>0</v>
      </c>
      <c r="KI386" s="92">
        <v>0</v>
      </c>
      <c r="KJ386" s="92">
        <v>0</v>
      </c>
      <c r="KK386" s="92">
        <v>0</v>
      </c>
      <c r="KL386" s="92">
        <v>0</v>
      </c>
      <c r="KM386" s="92">
        <v>0</v>
      </c>
      <c r="KN386" s="92">
        <v>0</v>
      </c>
      <c r="KO386" s="92">
        <v>0</v>
      </c>
      <c r="KP386" s="92">
        <v>0</v>
      </c>
      <c r="KQ386" s="92">
        <v>0</v>
      </c>
      <c r="KR386" s="92">
        <v>0</v>
      </c>
      <c r="KS386" s="92">
        <v>0</v>
      </c>
      <c r="KT386" s="92">
        <v>0</v>
      </c>
      <c r="KU386" s="92">
        <v>0</v>
      </c>
      <c r="KV386" s="92">
        <v>0</v>
      </c>
      <c r="KW386" s="92">
        <v>0</v>
      </c>
      <c r="KX386" s="92">
        <v>0</v>
      </c>
      <c r="KY386" s="92">
        <v>0</v>
      </c>
      <c r="KZ386" s="92">
        <v>0</v>
      </c>
      <c r="LA386" s="92">
        <v>0</v>
      </c>
      <c r="LB386" s="92">
        <v>0</v>
      </c>
      <c r="LC386" s="92">
        <v>0</v>
      </c>
      <c r="LD386" s="92">
        <v>0</v>
      </c>
      <c r="LE386" s="92">
        <v>0</v>
      </c>
      <c r="LF386" s="92">
        <v>0</v>
      </c>
      <c r="LG386" s="92">
        <v>0</v>
      </c>
      <c r="LH386" s="92">
        <v>0</v>
      </c>
      <c r="LI386" s="92">
        <v>0</v>
      </c>
      <c r="LJ386" s="92">
        <v>0</v>
      </c>
      <c r="LK386" s="92">
        <v>0</v>
      </c>
      <c r="LL386" s="92">
        <v>0</v>
      </c>
      <c r="LM386" s="92">
        <v>0</v>
      </c>
      <c r="LN386" s="92">
        <v>0</v>
      </c>
      <c r="LO386" s="92">
        <v>0</v>
      </c>
      <c r="LP386" s="92">
        <v>0</v>
      </c>
      <c r="LQ386" s="92">
        <v>0</v>
      </c>
      <c r="LR386" s="92">
        <v>0</v>
      </c>
      <c r="LS386" s="92">
        <v>0</v>
      </c>
      <c r="LT386" s="92">
        <v>0</v>
      </c>
      <c r="LU386" s="92">
        <v>0</v>
      </c>
      <c r="LV386" s="92">
        <v>0</v>
      </c>
      <c r="LW386" s="92">
        <v>0</v>
      </c>
      <c r="LX386" s="92">
        <v>0</v>
      </c>
      <c r="LY386" s="92">
        <v>0</v>
      </c>
      <c r="LZ386" s="92">
        <v>0</v>
      </c>
      <c r="MA386" s="92">
        <v>0</v>
      </c>
      <c r="MB386" s="92">
        <v>0</v>
      </c>
      <c r="MC386" s="92">
        <v>0</v>
      </c>
      <c r="MD386" s="92">
        <v>0</v>
      </c>
      <c r="ME386" s="92">
        <v>0</v>
      </c>
      <c r="MF386" s="92">
        <v>0</v>
      </c>
      <c r="MG386" s="92">
        <v>0</v>
      </c>
      <c r="MH386" s="92">
        <v>0</v>
      </c>
      <c r="MI386" s="92">
        <v>0</v>
      </c>
      <c r="MJ386" s="92">
        <v>0</v>
      </c>
      <c r="MK386" s="92">
        <v>0</v>
      </c>
      <c r="ML386" s="92">
        <v>0</v>
      </c>
      <c r="MM386" s="92">
        <v>0</v>
      </c>
      <c r="MN386" s="92">
        <v>0</v>
      </c>
      <c r="MO386" s="92">
        <v>0</v>
      </c>
      <c r="MP386" s="92">
        <v>0</v>
      </c>
      <c r="MQ386" s="92">
        <v>0</v>
      </c>
      <c r="MR386" s="92">
        <v>0</v>
      </c>
      <c r="MS386" s="92">
        <v>0</v>
      </c>
      <c r="MT386" s="92">
        <v>0</v>
      </c>
      <c r="MU386" s="92">
        <v>0</v>
      </c>
      <c r="MV386" s="92">
        <v>0</v>
      </c>
      <c r="MW386" s="92">
        <v>0</v>
      </c>
      <c r="MX386" s="92">
        <v>0</v>
      </c>
      <c r="MY386" s="92">
        <v>0</v>
      </c>
      <c r="MZ386" s="92">
        <v>0</v>
      </c>
      <c r="NA386" s="92">
        <v>0</v>
      </c>
      <c r="NB386" s="92">
        <v>0</v>
      </c>
      <c r="NC386" s="92">
        <v>0</v>
      </c>
      <c r="ND386" s="92">
        <v>0</v>
      </c>
      <c r="NE386" s="92">
        <v>0</v>
      </c>
      <c r="NF386" s="92">
        <v>0</v>
      </c>
      <c r="NG386" s="92">
        <v>0</v>
      </c>
      <c r="NH386" s="92">
        <v>0</v>
      </c>
      <c r="NI386" s="92">
        <v>0</v>
      </c>
      <c r="NJ386" s="92">
        <v>0</v>
      </c>
      <c r="NK386" s="92">
        <v>0</v>
      </c>
      <c r="NL386" s="92">
        <v>0</v>
      </c>
      <c r="NM386" s="92">
        <v>0</v>
      </c>
      <c r="NN386" s="92">
        <v>0</v>
      </c>
      <c r="NO386" s="92">
        <v>0</v>
      </c>
      <c r="NP386" s="92">
        <v>0</v>
      </c>
      <c r="NQ386" s="92">
        <v>0</v>
      </c>
      <c r="NR386" s="92">
        <v>0</v>
      </c>
      <c r="NS386" s="92">
        <v>0</v>
      </c>
      <c r="NT386" s="92">
        <v>0</v>
      </c>
      <c r="NU386" s="92">
        <v>0</v>
      </c>
      <c r="NV386" s="92">
        <v>0</v>
      </c>
      <c r="NW386" s="92">
        <v>0</v>
      </c>
      <c r="NX386" s="92">
        <v>0</v>
      </c>
      <c r="NY386" s="92">
        <v>0</v>
      </c>
      <c r="NZ386" s="92">
        <v>0</v>
      </c>
      <c r="OA386" s="92">
        <v>0</v>
      </c>
      <c r="OB386" s="92">
        <v>0</v>
      </c>
      <c r="OC386" s="92">
        <v>0</v>
      </c>
      <c r="OD386" s="92">
        <v>0</v>
      </c>
      <c r="OE386" s="92">
        <v>0</v>
      </c>
      <c r="OF386" s="92">
        <v>0</v>
      </c>
      <c r="OG386" s="92">
        <v>0</v>
      </c>
      <c r="OH386" s="92">
        <v>0</v>
      </c>
      <c r="OI386" s="92">
        <v>0</v>
      </c>
      <c r="OJ386" s="92">
        <v>0</v>
      </c>
      <c r="OK386" s="92">
        <v>0</v>
      </c>
      <c r="OL386" s="92">
        <v>0</v>
      </c>
      <c r="OM386" s="92">
        <v>0</v>
      </c>
      <c r="ON386" s="92">
        <v>0</v>
      </c>
      <c r="OO386" s="92">
        <v>0</v>
      </c>
      <c r="OP386" s="92">
        <v>0</v>
      </c>
      <c r="OQ386" s="92">
        <v>0</v>
      </c>
      <c r="OR386" s="92">
        <v>0</v>
      </c>
      <c r="OS386" s="92">
        <v>0</v>
      </c>
      <c r="OT386" s="92">
        <v>0</v>
      </c>
      <c r="OU386" s="92">
        <v>0</v>
      </c>
      <c r="OV386" s="92">
        <v>0</v>
      </c>
      <c r="OW386" s="92">
        <v>0</v>
      </c>
      <c r="OX386" s="92">
        <v>0</v>
      </c>
      <c r="OY386" s="92">
        <v>0</v>
      </c>
      <c r="OZ386" s="92">
        <v>0</v>
      </c>
      <c r="PA386" s="92">
        <v>0</v>
      </c>
      <c r="PB386" s="92">
        <v>0</v>
      </c>
      <c r="PC386" s="92">
        <v>0</v>
      </c>
      <c r="PD386" s="92">
        <v>0</v>
      </c>
      <c r="PE386" s="92">
        <v>0</v>
      </c>
      <c r="PF386" s="92">
        <v>0</v>
      </c>
      <c r="PG386" s="92">
        <v>0</v>
      </c>
      <c r="PH386" s="92">
        <v>0</v>
      </c>
      <c r="PI386" s="92">
        <v>0</v>
      </c>
      <c r="PJ386" s="92">
        <v>0</v>
      </c>
      <c r="PK386" s="92">
        <v>0</v>
      </c>
      <c r="PL386" s="92">
        <v>0</v>
      </c>
      <c r="PM386" s="92">
        <v>0</v>
      </c>
      <c r="PN386" s="92">
        <v>0</v>
      </c>
      <c r="PO386" s="92">
        <v>0</v>
      </c>
      <c r="PP386" s="92">
        <v>0</v>
      </c>
      <c r="PQ386" s="92">
        <v>0</v>
      </c>
      <c r="PR386" s="92">
        <v>0</v>
      </c>
      <c r="PS386" s="92">
        <v>0</v>
      </c>
      <c r="PT386" s="92">
        <v>0</v>
      </c>
      <c r="PU386" s="92">
        <v>0</v>
      </c>
      <c r="PV386" s="92">
        <v>0</v>
      </c>
      <c r="PW386" s="92">
        <v>0</v>
      </c>
      <c r="PX386" s="92">
        <v>0</v>
      </c>
      <c r="PY386" s="92">
        <v>0</v>
      </c>
      <c r="PZ386" s="92">
        <v>0</v>
      </c>
      <c r="QA386" s="92">
        <v>0</v>
      </c>
      <c r="QB386" s="92">
        <v>0</v>
      </c>
      <c r="QC386" s="92">
        <v>0</v>
      </c>
      <c r="QD386" s="92">
        <v>0</v>
      </c>
      <c r="QE386" s="92">
        <v>0</v>
      </c>
      <c r="QF386" s="92">
        <v>0</v>
      </c>
      <c r="QG386" s="92">
        <v>0</v>
      </c>
      <c r="QH386" s="92">
        <v>0</v>
      </c>
      <c r="QI386" s="92">
        <v>0</v>
      </c>
      <c r="QJ386" s="92">
        <v>0</v>
      </c>
      <c r="QK386" s="92">
        <v>0</v>
      </c>
      <c r="QL386" s="92">
        <v>0</v>
      </c>
      <c r="QM386" s="92">
        <v>0</v>
      </c>
      <c r="QN386" s="92">
        <v>0</v>
      </c>
      <c r="QO386" s="92">
        <v>0</v>
      </c>
      <c r="QP386" s="92">
        <v>0</v>
      </c>
      <c r="QQ386" s="92">
        <v>0</v>
      </c>
      <c r="QR386" s="92">
        <v>0</v>
      </c>
      <c r="QS386" s="92">
        <v>0</v>
      </c>
      <c r="QT386" s="92">
        <v>0</v>
      </c>
      <c r="QU386" s="92">
        <v>0</v>
      </c>
      <c r="QV386" s="92">
        <v>0</v>
      </c>
      <c r="QW386" s="92">
        <v>0</v>
      </c>
      <c r="QX386" s="92">
        <v>0</v>
      </c>
      <c r="QY386" s="92">
        <v>0</v>
      </c>
      <c r="QZ386" s="92">
        <v>0</v>
      </c>
      <c r="RA386" s="92">
        <v>0</v>
      </c>
      <c r="RB386" s="92">
        <v>0</v>
      </c>
      <c r="RC386" s="92">
        <v>0</v>
      </c>
      <c r="RD386" s="92">
        <v>0</v>
      </c>
      <c r="RE386" s="92">
        <v>0</v>
      </c>
      <c r="RF386" s="92">
        <v>0</v>
      </c>
      <c r="RG386" s="92">
        <v>0</v>
      </c>
      <c r="RH386" s="92">
        <v>0</v>
      </c>
      <c r="RI386" s="92">
        <v>0</v>
      </c>
      <c r="RJ386" s="92">
        <v>0</v>
      </c>
      <c r="RK386" s="92">
        <v>0</v>
      </c>
      <c r="RL386" s="92">
        <v>0</v>
      </c>
      <c r="RM386" s="92">
        <v>0</v>
      </c>
      <c r="RN386" s="92">
        <v>0</v>
      </c>
      <c r="RO386" s="92">
        <v>0</v>
      </c>
      <c r="RP386" s="92">
        <v>0</v>
      </c>
      <c r="RQ386" s="92">
        <v>0</v>
      </c>
      <c r="RR386" s="92">
        <v>0</v>
      </c>
      <c r="RS386" s="92">
        <v>0</v>
      </c>
      <c r="RT386" s="92">
        <v>0</v>
      </c>
      <c r="RU386" s="92">
        <v>0</v>
      </c>
      <c r="RV386" s="92">
        <v>0</v>
      </c>
      <c r="RW386" s="92">
        <v>0</v>
      </c>
      <c r="RX386" s="92">
        <v>0</v>
      </c>
      <c r="RY386" s="92">
        <v>0</v>
      </c>
      <c r="RZ386" s="92">
        <v>0</v>
      </c>
      <c r="SA386" s="92">
        <v>0</v>
      </c>
      <c r="SB386" s="92">
        <v>0</v>
      </c>
      <c r="SC386" s="92">
        <v>0</v>
      </c>
      <c r="SD386" s="92">
        <v>0</v>
      </c>
      <c r="SE386" s="92">
        <v>0</v>
      </c>
      <c r="SF386" s="92">
        <v>0</v>
      </c>
      <c r="SG386" s="92">
        <v>0</v>
      </c>
      <c r="SH386" s="92">
        <v>0</v>
      </c>
      <c r="SI386" s="92">
        <v>0</v>
      </c>
      <c r="SJ386" s="92">
        <v>0</v>
      </c>
      <c r="SK386" s="92">
        <v>0</v>
      </c>
      <c r="SL386" s="92">
        <v>0</v>
      </c>
      <c r="SM386" s="92">
        <v>0</v>
      </c>
      <c r="SN386" s="92">
        <v>0</v>
      </c>
      <c r="SO386" s="92">
        <v>0</v>
      </c>
      <c r="SP386" s="92">
        <v>0</v>
      </c>
      <c r="SQ386" s="92">
        <v>0</v>
      </c>
      <c r="SR386" s="92">
        <v>0</v>
      </c>
      <c r="SS386" s="92">
        <v>0</v>
      </c>
      <c r="ST386" s="92">
        <v>0</v>
      </c>
      <c r="SU386" s="92">
        <v>0</v>
      </c>
      <c r="SV386" s="92">
        <v>0</v>
      </c>
      <c r="SW386" s="92">
        <v>0</v>
      </c>
      <c r="SX386" s="92">
        <v>0</v>
      </c>
      <c r="SY386" s="92">
        <v>0</v>
      </c>
      <c r="SZ386" s="92">
        <v>0</v>
      </c>
      <c r="TA386" s="92">
        <v>0</v>
      </c>
      <c r="TB386" s="92">
        <v>0</v>
      </c>
      <c r="TC386" s="92">
        <v>5</v>
      </c>
      <c r="TD386" s="92">
        <v>0</v>
      </c>
      <c r="TE386" s="92">
        <v>0</v>
      </c>
      <c r="TF386" s="92">
        <v>0</v>
      </c>
      <c r="TG386" s="92">
        <v>0</v>
      </c>
      <c r="TH386" s="92">
        <v>0</v>
      </c>
      <c r="TI386" s="92">
        <v>0</v>
      </c>
      <c r="TJ386" s="92">
        <v>0</v>
      </c>
      <c r="TK386" s="92">
        <v>0</v>
      </c>
      <c r="TL386" s="92">
        <v>0</v>
      </c>
      <c r="TM386" s="92">
        <v>0</v>
      </c>
      <c r="TN386" s="92">
        <v>0</v>
      </c>
      <c r="TO386" s="92">
        <v>0</v>
      </c>
      <c r="TP386" s="92">
        <v>0</v>
      </c>
      <c r="TQ386" s="92">
        <v>-619733764.55999994</v>
      </c>
      <c r="TR386" s="92">
        <v>0</v>
      </c>
      <c r="TS386" s="92">
        <v>0</v>
      </c>
      <c r="TT386" s="92">
        <v>0</v>
      </c>
      <c r="TU386" s="92">
        <v>0</v>
      </c>
      <c r="TV386" s="92">
        <v>0</v>
      </c>
      <c r="TW386" s="92">
        <v>0</v>
      </c>
      <c r="TX386" s="92">
        <v>0</v>
      </c>
      <c r="TY386" s="92">
        <v>0</v>
      </c>
      <c r="TZ386" s="92">
        <v>0</v>
      </c>
      <c r="UA386" s="92">
        <v>0</v>
      </c>
      <c r="UB386" s="92">
        <v>0</v>
      </c>
      <c r="UC386" s="92">
        <v>0</v>
      </c>
      <c r="UD386" s="92">
        <v>0</v>
      </c>
      <c r="UE386" s="92">
        <v>0</v>
      </c>
      <c r="UF386" s="92">
        <v>0</v>
      </c>
      <c r="UG386" s="92">
        <v>0</v>
      </c>
      <c r="UH386" s="92">
        <v>0</v>
      </c>
      <c r="UI386" s="92">
        <v>0</v>
      </c>
      <c r="UJ386" s="92">
        <v>0</v>
      </c>
      <c r="UK386" s="92">
        <v>0</v>
      </c>
      <c r="UL386" s="92">
        <v>0</v>
      </c>
      <c r="UM386" s="92">
        <v>0</v>
      </c>
      <c r="UN386" s="92">
        <v>0</v>
      </c>
      <c r="UO386" s="92">
        <v>0</v>
      </c>
      <c r="UP386" s="92">
        <v>0</v>
      </c>
      <c r="UQ386" s="92">
        <v>0</v>
      </c>
      <c r="UR386" s="92">
        <v>0</v>
      </c>
      <c r="US386" s="92">
        <v>0</v>
      </c>
      <c r="UT386" s="92">
        <v>0</v>
      </c>
      <c r="UU386" s="92">
        <v>0</v>
      </c>
      <c r="UV386" s="92">
        <v>0</v>
      </c>
      <c r="UW386" s="92">
        <v>0</v>
      </c>
      <c r="UX386" s="92">
        <v>0</v>
      </c>
      <c r="UY386" s="92">
        <v>0</v>
      </c>
      <c r="UZ386" s="92">
        <v>0</v>
      </c>
      <c r="VA386" s="92">
        <v>0</v>
      </c>
      <c r="VB386" s="92">
        <v>0</v>
      </c>
      <c r="VC386" s="92">
        <v>0</v>
      </c>
      <c r="VD386" s="92">
        <v>0</v>
      </c>
      <c r="VE386" s="92">
        <v>0</v>
      </c>
      <c r="VF386" s="92">
        <v>0</v>
      </c>
      <c r="VG386" s="92">
        <v>0</v>
      </c>
      <c r="VH386" s="92">
        <v>0</v>
      </c>
      <c r="VI386" s="92">
        <v>0</v>
      </c>
      <c r="VJ386" s="92">
        <v>0</v>
      </c>
      <c r="VK386" s="92">
        <v>0</v>
      </c>
      <c r="VL386" s="92">
        <v>0</v>
      </c>
      <c r="VM386" s="92">
        <v>0</v>
      </c>
      <c r="VN386" s="92">
        <v>0</v>
      </c>
      <c r="VO386" s="92">
        <v>0</v>
      </c>
      <c r="VP386" s="92">
        <v>0</v>
      </c>
      <c r="VQ386" s="92">
        <v>0</v>
      </c>
      <c r="VR386" s="92">
        <v>0</v>
      </c>
      <c r="VS386" s="92">
        <v>0</v>
      </c>
      <c r="VT386" s="92">
        <v>0</v>
      </c>
      <c r="VU386" s="92">
        <v>0</v>
      </c>
      <c r="VV386" s="92">
        <v>0</v>
      </c>
      <c r="VW386" s="92">
        <v>0</v>
      </c>
      <c r="VX386" s="92">
        <v>0</v>
      </c>
      <c r="VY386" s="92">
        <v>0</v>
      </c>
      <c r="VZ386" s="92">
        <v>0</v>
      </c>
      <c r="WA386" s="92">
        <v>0</v>
      </c>
      <c r="WB386" s="92">
        <v>0</v>
      </c>
      <c r="WC386" s="92">
        <v>0</v>
      </c>
    </row>
    <row r="387" spans="2:601" ht="13.5" customHeight="1">
      <c r="B387" s="851" t="s">
        <v>3033</v>
      </c>
      <c r="C387" s="92">
        <v>0</v>
      </c>
      <c r="D387" s="92">
        <v>150923.58600000001</v>
      </c>
      <c r="E387" s="92">
        <v>-570.65840900000001</v>
      </c>
      <c r="F387" s="92">
        <v>8377.5320800000009</v>
      </c>
      <c r="G387" s="92">
        <v>0</v>
      </c>
      <c r="H387" s="92">
        <v>0</v>
      </c>
      <c r="I387" s="92">
        <v>0</v>
      </c>
      <c r="J387" s="92">
        <v>0</v>
      </c>
      <c r="K387" s="92">
        <v>0</v>
      </c>
      <c r="L387" s="92">
        <v>0</v>
      </c>
      <c r="M387" s="92">
        <v>0</v>
      </c>
      <c r="N387" s="92">
        <v>0</v>
      </c>
      <c r="O387" s="92">
        <v>0</v>
      </c>
      <c r="P387" s="92">
        <v>0</v>
      </c>
      <c r="Q387" s="92">
        <v>0</v>
      </c>
      <c r="R387" s="92">
        <v>0</v>
      </c>
      <c r="S387" s="92">
        <v>0</v>
      </c>
      <c r="T387" s="92">
        <v>0</v>
      </c>
      <c r="U387" s="92">
        <v>0</v>
      </c>
      <c r="V387" s="92">
        <v>0</v>
      </c>
      <c r="W387" s="92">
        <v>0</v>
      </c>
      <c r="X387" s="92">
        <v>0</v>
      </c>
      <c r="Y387" s="92">
        <v>0</v>
      </c>
      <c r="Z387" s="92">
        <v>0</v>
      </c>
      <c r="AA387" s="92">
        <v>0</v>
      </c>
      <c r="AB387" s="92">
        <v>0</v>
      </c>
      <c r="AC387" s="92">
        <v>0</v>
      </c>
      <c r="AD387" s="92">
        <v>0</v>
      </c>
      <c r="AE387" s="92">
        <v>0</v>
      </c>
      <c r="AF387" s="92">
        <v>0</v>
      </c>
      <c r="AG387" s="92">
        <v>0</v>
      </c>
      <c r="AH387" s="92">
        <v>0</v>
      </c>
      <c r="AI387" s="92">
        <v>0</v>
      </c>
      <c r="AJ387" s="92">
        <v>0</v>
      </c>
      <c r="AK387" s="92">
        <v>0</v>
      </c>
      <c r="AL387" s="92">
        <v>0</v>
      </c>
      <c r="AM387" s="92">
        <v>0</v>
      </c>
      <c r="AN387" s="92">
        <v>0</v>
      </c>
      <c r="AO387" s="92">
        <v>0</v>
      </c>
      <c r="AP387" s="92">
        <v>0</v>
      </c>
      <c r="AQ387" s="92">
        <v>0</v>
      </c>
      <c r="AR387" s="92">
        <v>0</v>
      </c>
      <c r="AS387" s="92">
        <v>0</v>
      </c>
      <c r="AT387" s="92">
        <v>0</v>
      </c>
      <c r="AU387" s="92">
        <v>0</v>
      </c>
      <c r="AV387" s="92">
        <v>0</v>
      </c>
      <c r="AW387" s="92">
        <v>0</v>
      </c>
      <c r="AX387" s="92">
        <v>0</v>
      </c>
      <c r="AY387" s="92">
        <v>0</v>
      </c>
      <c r="AZ387" s="92">
        <v>0</v>
      </c>
      <c r="BA387" s="92">
        <v>0</v>
      </c>
      <c r="BB387" s="92">
        <v>0</v>
      </c>
      <c r="BC387" s="92">
        <v>0</v>
      </c>
      <c r="BD387" s="92">
        <v>0</v>
      </c>
      <c r="BE387" s="92">
        <v>0</v>
      </c>
      <c r="BF387" s="92">
        <v>0</v>
      </c>
      <c r="BG387" s="92">
        <v>0</v>
      </c>
      <c r="BH387" s="92">
        <v>0</v>
      </c>
      <c r="BI387" s="92">
        <v>0</v>
      </c>
      <c r="BJ387" s="92">
        <v>0</v>
      </c>
      <c r="BK387" s="92">
        <v>0</v>
      </c>
      <c r="BL387" s="92">
        <v>0</v>
      </c>
      <c r="BM387" s="92">
        <v>0</v>
      </c>
      <c r="BN387" s="92">
        <v>0</v>
      </c>
      <c r="BO387" s="92">
        <v>0</v>
      </c>
      <c r="BP387" s="92">
        <v>1</v>
      </c>
      <c r="BQ387" s="92">
        <v>0</v>
      </c>
      <c r="BR387" s="92">
        <v>0</v>
      </c>
      <c r="BS387" s="92">
        <v>0</v>
      </c>
      <c r="BT387" s="92">
        <v>0</v>
      </c>
      <c r="BU387" s="92">
        <v>0</v>
      </c>
      <c r="BV387" s="92">
        <v>0</v>
      </c>
      <c r="BW387" s="92">
        <v>0</v>
      </c>
      <c r="BX387" s="92">
        <v>0</v>
      </c>
      <c r="BY387" s="92">
        <v>0</v>
      </c>
      <c r="BZ387" s="92">
        <v>0</v>
      </c>
      <c r="CA387" s="92">
        <v>0</v>
      </c>
      <c r="CB387" s="92">
        <v>0</v>
      </c>
      <c r="CC387" s="92">
        <v>0</v>
      </c>
      <c r="CD387" s="92">
        <v>0</v>
      </c>
      <c r="CE387" s="92">
        <v>0</v>
      </c>
      <c r="CF387" s="92">
        <v>0</v>
      </c>
      <c r="CG387" s="92">
        <v>0</v>
      </c>
      <c r="CH387" s="92">
        <v>0</v>
      </c>
      <c r="CI387" s="92">
        <v>0</v>
      </c>
      <c r="CJ387" s="92">
        <v>0</v>
      </c>
      <c r="CK387" s="92">
        <v>0</v>
      </c>
      <c r="CL387" s="92">
        <v>0</v>
      </c>
      <c r="CM387" s="92">
        <v>0</v>
      </c>
      <c r="CN387" s="92">
        <v>0</v>
      </c>
      <c r="CO387" s="92">
        <v>0</v>
      </c>
      <c r="CP387" s="92">
        <v>0</v>
      </c>
      <c r="CQ387" s="92">
        <v>0</v>
      </c>
      <c r="CR387" s="92">
        <v>0</v>
      </c>
      <c r="CS387" s="92">
        <v>0</v>
      </c>
      <c r="CT387" s="92">
        <v>0</v>
      </c>
      <c r="CU387" s="92">
        <v>0</v>
      </c>
      <c r="CV387" s="92">
        <v>0</v>
      </c>
      <c r="CW387" s="92">
        <v>0</v>
      </c>
      <c r="CX387" s="92">
        <v>0</v>
      </c>
      <c r="CY387" s="92">
        <v>0</v>
      </c>
      <c r="CZ387" s="92">
        <v>0</v>
      </c>
      <c r="DA387" s="92">
        <v>0</v>
      </c>
      <c r="DB387" s="92">
        <v>0</v>
      </c>
      <c r="DC387" s="92">
        <v>0</v>
      </c>
      <c r="DD387" s="92">
        <v>0</v>
      </c>
      <c r="DE387" s="92">
        <v>0</v>
      </c>
      <c r="DF387" s="92">
        <v>0</v>
      </c>
      <c r="DG387" s="92">
        <v>0</v>
      </c>
      <c r="DH387" s="92">
        <v>0</v>
      </c>
      <c r="DI387" s="92">
        <v>0</v>
      </c>
      <c r="DJ387" s="92">
        <v>0</v>
      </c>
      <c r="DK387" s="92">
        <v>0</v>
      </c>
      <c r="DL387" s="92">
        <v>0</v>
      </c>
      <c r="DM387" s="92">
        <v>0</v>
      </c>
      <c r="DN387" s="92">
        <v>0</v>
      </c>
      <c r="DO387" s="92">
        <v>0</v>
      </c>
      <c r="DP387" s="92">
        <v>0</v>
      </c>
      <c r="DQ387" s="92">
        <v>0</v>
      </c>
      <c r="DR387" s="92">
        <v>0</v>
      </c>
      <c r="DS387" s="92">
        <v>0</v>
      </c>
      <c r="DT387" s="92">
        <v>0</v>
      </c>
      <c r="DU387" s="92">
        <v>0</v>
      </c>
      <c r="DV387" s="92">
        <v>0</v>
      </c>
      <c r="DW387" s="92">
        <v>0</v>
      </c>
      <c r="DX387" s="92">
        <v>0</v>
      </c>
      <c r="DY387" s="92">
        <v>0</v>
      </c>
      <c r="DZ387" s="92">
        <v>150923.58600000001</v>
      </c>
      <c r="EA387" s="92">
        <v>0</v>
      </c>
      <c r="EB387" s="92">
        <v>0</v>
      </c>
      <c r="EC387" s="92">
        <v>0</v>
      </c>
      <c r="ED387" s="92">
        <v>0</v>
      </c>
      <c r="EE387" s="92">
        <v>0</v>
      </c>
      <c r="EF387" s="92">
        <v>0</v>
      </c>
      <c r="EG387" s="92">
        <v>0</v>
      </c>
      <c r="EH387" s="92">
        <v>0</v>
      </c>
      <c r="EI387" s="92">
        <v>0</v>
      </c>
      <c r="EJ387" s="92">
        <v>0</v>
      </c>
      <c r="EK387" s="92">
        <v>0</v>
      </c>
      <c r="EL387" s="92">
        <v>0</v>
      </c>
      <c r="EM387" s="92">
        <v>0</v>
      </c>
      <c r="EN387" s="92">
        <v>0</v>
      </c>
      <c r="EO387" s="92">
        <v>0</v>
      </c>
      <c r="EP387" s="92">
        <v>0</v>
      </c>
      <c r="EQ387" s="92">
        <v>0</v>
      </c>
      <c r="ER387" s="92">
        <v>0</v>
      </c>
      <c r="ES387" s="92">
        <v>0</v>
      </c>
      <c r="ET387" s="92">
        <v>0</v>
      </c>
      <c r="EU387" s="92">
        <v>0</v>
      </c>
      <c r="EV387" s="92">
        <v>0</v>
      </c>
      <c r="EW387" s="92">
        <v>0</v>
      </c>
      <c r="EX387" s="92">
        <v>0</v>
      </c>
      <c r="EY387" s="92">
        <v>0</v>
      </c>
      <c r="EZ387" s="92">
        <v>0</v>
      </c>
      <c r="FA387" s="92">
        <v>0</v>
      </c>
      <c r="FB387" s="92">
        <v>0</v>
      </c>
      <c r="FC387" s="92">
        <v>0</v>
      </c>
      <c r="FD387" s="92">
        <v>0</v>
      </c>
      <c r="FE387" s="92">
        <v>0</v>
      </c>
      <c r="FF387" s="92">
        <v>0</v>
      </c>
      <c r="FG387" s="92">
        <v>0</v>
      </c>
      <c r="FH387" s="92">
        <v>0</v>
      </c>
      <c r="FI387" s="92">
        <v>0</v>
      </c>
      <c r="FJ387" s="92">
        <v>0</v>
      </c>
      <c r="FK387" s="92">
        <v>0</v>
      </c>
      <c r="FL387" s="92">
        <v>0</v>
      </c>
      <c r="FM387" s="92">
        <v>0</v>
      </c>
      <c r="FN387" s="92">
        <v>0</v>
      </c>
      <c r="FO387" s="92">
        <v>0</v>
      </c>
      <c r="FP387" s="92">
        <v>0</v>
      </c>
      <c r="FQ387" s="92">
        <v>0</v>
      </c>
      <c r="FR387" s="92">
        <v>0</v>
      </c>
      <c r="FS387" s="92">
        <v>0</v>
      </c>
      <c r="FT387" s="92">
        <v>0</v>
      </c>
      <c r="FU387" s="92">
        <v>0</v>
      </c>
      <c r="FV387" s="92">
        <v>0</v>
      </c>
      <c r="FW387" s="92">
        <v>0</v>
      </c>
      <c r="FX387" s="92">
        <v>0</v>
      </c>
      <c r="FY387" s="92">
        <v>0</v>
      </c>
      <c r="FZ387" s="92">
        <v>0</v>
      </c>
      <c r="GA387" s="92">
        <v>0</v>
      </c>
      <c r="GB387" s="92">
        <v>0</v>
      </c>
      <c r="GC387" s="92">
        <v>0</v>
      </c>
      <c r="GD387" s="92">
        <v>0</v>
      </c>
      <c r="GE387" s="92">
        <v>0</v>
      </c>
      <c r="GF387" s="92">
        <v>0</v>
      </c>
      <c r="GG387" s="92">
        <v>0</v>
      </c>
      <c r="GH387" s="92">
        <v>0</v>
      </c>
      <c r="GI387" s="92">
        <v>0</v>
      </c>
      <c r="GJ387" s="92">
        <v>1</v>
      </c>
      <c r="GK387" s="92">
        <v>0</v>
      </c>
      <c r="GL387" s="92">
        <v>0</v>
      </c>
      <c r="GM387" s="92">
        <v>0</v>
      </c>
      <c r="GN387" s="92">
        <v>0</v>
      </c>
      <c r="GO387" s="92">
        <v>0</v>
      </c>
      <c r="GP387" s="92">
        <v>0</v>
      </c>
      <c r="GQ387" s="92">
        <v>0</v>
      </c>
      <c r="GR387" s="92">
        <v>0</v>
      </c>
      <c r="GS387" s="92">
        <v>0</v>
      </c>
      <c r="GT387" s="92">
        <v>0</v>
      </c>
      <c r="GU387" s="92">
        <v>0</v>
      </c>
      <c r="GV387" s="92">
        <v>0</v>
      </c>
      <c r="GW387" s="92">
        <v>0</v>
      </c>
      <c r="GX387" s="92">
        <v>0</v>
      </c>
      <c r="GY387" s="92">
        <v>0</v>
      </c>
      <c r="GZ387" s="92">
        <v>0</v>
      </c>
      <c r="HA387" s="92">
        <v>0</v>
      </c>
      <c r="HB387" s="92">
        <v>0</v>
      </c>
      <c r="HC387" s="92">
        <v>0</v>
      </c>
      <c r="HD387" s="92">
        <v>0</v>
      </c>
      <c r="HE387" s="92">
        <v>0</v>
      </c>
      <c r="HF387" s="92">
        <v>0</v>
      </c>
      <c r="HG387" s="92">
        <v>0</v>
      </c>
      <c r="HH387" s="92">
        <v>0</v>
      </c>
      <c r="HI387" s="92">
        <v>0</v>
      </c>
      <c r="HJ387" s="92">
        <v>0</v>
      </c>
      <c r="HK387" s="92">
        <v>0</v>
      </c>
      <c r="HL387" s="92">
        <v>0</v>
      </c>
      <c r="HM387" s="92">
        <v>0</v>
      </c>
      <c r="HN387" s="92">
        <v>0</v>
      </c>
      <c r="HO387" s="92">
        <v>0</v>
      </c>
      <c r="HP387" s="92">
        <v>0</v>
      </c>
      <c r="HQ387" s="92">
        <v>0</v>
      </c>
      <c r="HR387" s="92">
        <v>0</v>
      </c>
      <c r="HS387" s="92">
        <v>0</v>
      </c>
      <c r="HT387" s="92">
        <v>0</v>
      </c>
      <c r="HU387" s="92">
        <v>0</v>
      </c>
      <c r="HV387" s="92">
        <v>0</v>
      </c>
      <c r="HW387" s="92">
        <v>0</v>
      </c>
      <c r="HX387" s="92">
        <v>0</v>
      </c>
      <c r="HY387" s="92">
        <v>0</v>
      </c>
      <c r="HZ387" s="92">
        <v>0</v>
      </c>
      <c r="IA387" s="92">
        <v>0</v>
      </c>
      <c r="IB387" s="92">
        <v>0</v>
      </c>
      <c r="IC387" s="92">
        <v>0</v>
      </c>
      <c r="ID387" s="92">
        <v>0</v>
      </c>
      <c r="IE387" s="92">
        <v>0</v>
      </c>
      <c r="IF387" s="92">
        <v>0</v>
      </c>
      <c r="IG387" s="92">
        <v>0</v>
      </c>
      <c r="IH387" s="92">
        <v>0</v>
      </c>
      <c r="II387" s="92">
        <v>0</v>
      </c>
      <c r="IJ387" s="92">
        <v>0</v>
      </c>
      <c r="IK387" s="92">
        <v>0</v>
      </c>
      <c r="IL387" s="92">
        <v>0</v>
      </c>
      <c r="IM387" s="92">
        <v>0</v>
      </c>
      <c r="IN387" s="92">
        <v>0</v>
      </c>
      <c r="IO387" s="92">
        <v>0</v>
      </c>
      <c r="IP387" s="92">
        <v>0</v>
      </c>
      <c r="IQ387" s="92">
        <v>0</v>
      </c>
      <c r="IR387" s="92">
        <v>0</v>
      </c>
      <c r="IS387" s="92">
        <v>0</v>
      </c>
      <c r="IT387" s="92">
        <v>8377.5320800000009</v>
      </c>
      <c r="IU387" s="92">
        <v>150923.58600000001</v>
      </c>
      <c r="IV387" s="92">
        <v>2550.8767600000001</v>
      </c>
      <c r="IW387" s="92">
        <v>33.120015199999997</v>
      </c>
      <c r="IX387" s="92">
        <v>5</v>
      </c>
      <c r="IY387" s="92">
        <v>0</v>
      </c>
      <c r="IZ387" s="92">
        <v>1</v>
      </c>
      <c r="JA387" s="92">
        <v>0</v>
      </c>
      <c r="JB387" s="92">
        <v>-68117.722999999998</v>
      </c>
      <c r="JC387" s="92">
        <v>-3781.1082000000001</v>
      </c>
      <c r="JD387" s="92">
        <v>-570.65840900000001</v>
      </c>
      <c r="JE387" s="92">
        <v>-38.489023299999999</v>
      </c>
      <c r="JF387" s="92">
        <v>-2.1364654500000002</v>
      </c>
      <c r="JG387" s="92">
        <v>5.4736291700000002E-2</v>
      </c>
      <c r="JH387" s="92">
        <v>0.98608962099999997</v>
      </c>
      <c r="JI387" s="92">
        <v>18.015280000000001</v>
      </c>
      <c r="JJ387" s="92">
        <v>2520.2408999999998</v>
      </c>
      <c r="JK387" s="92">
        <v>0</v>
      </c>
      <c r="JL387" s="92">
        <v>0</v>
      </c>
      <c r="JM387" s="92">
        <v>0</v>
      </c>
      <c r="JN387" s="92">
        <v>0</v>
      </c>
      <c r="JO387" s="92">
        <v>0</v>
      </c>
      <c r="JP387" s="92">
        <v>0</v>
      </c>
      <c r="JQ387" s="92">
        <v>0</v>
      </c>
      <c r="JR387" s="92">
        <v>0</v>
      </c>
      <c r="JS387" s="92">
        <v>0</v>
      </c>
      <c r="JT387" s="92">
        <v>0</v>
      </c>
      <c r="JU387" s="92">
        <v>0</v>
      </c>
      <c r="JV387" s="92">
        <v>0</v>
      </c>
      <c r="JW387" s="92">
        <v>0</v>
      </c>
      <c r="JX387" s="92">
        <v>0</v>
      </c>
      <c r="JY387" s="92">
        <v>0</v>
      </c>
      <c r="JZ387" s="92">
        <v>0</v>
      </c>
      <c r="KA387" s="92">
        <v>0</v>
      </c>
      <c r="KB387" s="92">
        <v>0</v>
      </c>
      <c r="KC387" s="92">
        <v>0</v>
      </c>
      <c r="KD387" s="92">
        <v>0</v>
      </c>
      <c r="KE387" s="92">
        <v>0</v>
      </c>
      <c r="KF387" s="92">
        <v>0</v>
      </c>
      <c r="KG387" s="92">
        <v>0</v>
      </c>
      <c r="KH387" s="92">
        <v>0</v>
      </c>
      <c r="KI387" s="92">
        <v>0</v>
      </c>
      <c r="KJ387" s="92">
        <v>0</v>
      </c>
      <c r="KK387" s="92">
        <v>0</v>
      </c>
      <c r="KL387" s="92">
        <v>0</v>
      </c>
      <c r="KM387" s="92">
        <v>0</v>
      </c>
      <c r="KN387" s="92">
        <v>0</v>
      </c>
      <c r="KO387" s="92">
        <v>0</v>
      </c>
      <c r="KP387" s="92">
        <v>0</v>
      </c>
      <c r="KQ387" s="92">
        <v>0</v>
      </c>
      <c r="KR387" s="92">
        <v>0</v>
      </c>
      <c r="KS387" s="92">
        <v>0</v>
      </c>
      <c r="KT387" s="92">
        <v>0</v>
      </c>
      <c r="KU387" s="92">
        <v>0</v>
      </c>
      <c r="KV387" s="92">
        <v>0</v>
      </c>
      <c r="KW387" s="92">
        <v>0</v>
      </c>
      <c r="KX387" s="92">
        <v>0</v>
      </c>
      <c r="KY387" s="92">
        <v>0</v>
      </c>
      <c r="KZ387" s="92">
        <v>0</v>
      </c>
      <c r="LA387" s="92">
        <v>0</v>
      </c>
      <c r="LB387" s="92">
        <v>0</v>
      </c>
      <c r="LC387" s="92">
        <v>0</v>
      </c>
      <c r="LD387" s="92">
        <v>0</v>
      </c>
      <c r="LE387" s="92">
        <v>0</v>
      </c>
      <c r="LF387" s="92">
        <v>0</v>
      </c>
      <c r="LG387" s="92">
        <v>0</v>
      </c>
      <c r="LH387" s="92">
        <v>0</v>
      </c>
      <c r="LI387" s="92">
        <v>0</v>
      </c>
      <c r="LJ387" s="92">
        <v>0</v>
      </c>
      <c r="LK387" s="92">
        <v>0</v>
      </c>
      <c r="LL387" s="92">
        <v>0</v>
      </c>
      <c r="LM387" s="92">
        <v>0</v>
      </c>
      <c r="LN387" s="92">
        <v>0</v>
      </c>
      <c r="LO387" s="92">
        <v>0</v>
      </c>
      <c r="LP387" s="92">
        <v>0</v>
      </c>
      <c r="LQ387" s="92">
        <v>0</v>
      </c>
      <c r="LR387" s="92">
        <v>0</v>
      </c>
      <c r="LS387" s="92">
        <v>0</v>
      </c>
      <c r="LT387" s="92">
        <v>0</v>
      </c>
      <c r="LU387" s="92">
        <v>0</v>
      </c>
      <c r="LV387" s="92">
        <v>0</v>
      </c>
      <c r="LW387" s="92">
        <v>0</v>
      </c>
      <c r="LX387" s="92">
        <v>0</v>
      </c>
      <c r="LY387" s="92">
        <v>0</v>
      </c>
      <c r="LZ387" s="92">
        <v>0</v>
      </c>
      <c r="MA387" s="92">
        <v>0</v>
      </c>
      <c r="MB387" s="92">
        <v>0</v>
      </c>
      <c r="MC387" s="92">
        <v>0</v>
      </c>
      <c r="MD387" s="92">
        <v>0</v>
      </c>
      <c r="ME387" s="92">
        <v>0</v>
      </c>
      <c r="MF387" s="92">
        <v>0</v>
      </c>
      <c r="MG387" s="92">
        <v>0</v>
      </c>
      <c r="MH387" s="92">
        <v>0</v>
      </c>
      <c r="MI387" s="92">
        <v>0</v>
      </c>
      <c r="MJ387" s="92">
        <v>0</v>
      </c>
      <c r="MK387" s="92">
        <v>0</v>
      </c>
      <c r="ML387" s="92">
        <v>0</v>
      </c>
      <c r="MM387" s="92">
        <v>0</v>
      </c>
      <c r="MN387" s="92">
        <v>0</v>
      </c>
      <c r="MO387" s="92">
        <v>0</v>
      </c>
      <c r="MP387" s="92">
        <v>0</v>
      </c>
      <c r="MQ387" s="92">
        <v>0</v>
      </c>
      <c r="MR387" s="92">
        <v>0</v>
      </c>
      <c r="MS387" s="92">
        <v>0</v>
      </c>
      <c r="MT387" s="92">
        <v>0</v>
      </c>
      <c r="MU387" s="92">
        <v>0</v>
      </c>
      <c r="MV387" s="92">
        <v>0</v>
      </c>
      <c r="MW387" s="92">
        <v>0</v>
      </c>
      <c r="MX387" s="92">
        <v>0</v>
      </c>
      <c r="MY387" s="92">
        <v>0</v>
      </c>
      <c r="MZ387" s="92">
        <v>0</v>
      </c>
      <c r="NA387" s="92">
        <v>0</v>
      </c>
      <c r="NB387" s="92">
        <v>0</v>
      </c>
      <c r="NC387" s="92">
        <v>0</v>
      </c>
      <c r="ND387" s="92">
        <v>0</v>
      </c>
      <c r="NE387" s="92">
        <v>0</v>
      </c>
      <c r="NF387" s="92">
        <v>0</v>
      </c>
      <c r="NG387" s="92">
        <v>0</v>
      </c>
      <c r="NH387" s="92">
        <v>0</v>
      </c>
      <c r="NI387" s="92">
        <v>0</v>
      </c>
      <c r="NJ387" s="92">
        <v>0</v>
      </c>
      <c r="NK387" s="92">
        <v>0</v>
      </c>
      <c r="NL387" s="92">
        <v>0</v>
      </c>
      <c r="NM387" s="92">
        <v>0</v>
      </c>
      <c r="NN387" s="92">
        <v>0</v>
      </c>
      <c r="NO387" s="92">
        <v>0</v>
      </c>
      <c r="NP387" s="92">
        <v>0</v>
      </c>
      <c r="NQ387" s="92">
        <v>0</v>
      </c>
      <c r="NR387" s="92">
        <v>0</v>
      </c>
      <c r="NS387" s="92">
        <v>0</v>
      </c>
      <c r="NT387" s="92">
        <v>0</v>
      </c>
      <c r="NU387" s="92">
        <v>0</v>
      </c>
      <c r="NV387" s="92">
        <v>0</v>
      </c>
      <c r="NW387" s="92">
        <v>0</v>
      </c>
      <c r="NX387" s="92">
        <v>0</v>
      </c>
      <c r="NY387" s="92">
        <v>0</v>
      </c>
      <c r="NZ387" s="92">
        <v>0</v>
      </c>
      <c r="OA387" s="92">
        <v>0</v>
      </c>
      <c r="OB387" s="92">
        <v>0</v>
      </c>
      <c r="OC387" s="92">
        <v>0</v>
      </c>
      <c r="OD387" s="92">
        <v>0</v>
      </c>
      <c r="OE387" s="92">
        <v>0</v>
      </c>
      <c r="OF387" s="92">
        <v>0</v>
      </c>
      <c r="OG387" s="92">
        <v>0</v>
      </c>
      <c r="OH387" s="92">
        <v>0</v>
      </c>
      <c r="OI387" s="92">
        <v>0</v>
      </c>
      <c r="OJ387" s="92">
        <v>0</v>
      </c>
      <c r="OK387" s="92">
        <v>0</v>
      </c>
      <c r="OL387" s="92">
        <v>0</v>
      </c>
      <c r="OM387" s="92">
        <v>0</v>
      </c>
      <c r="ON387" s="92">
        <v>0</v>
      </c>
      <c r="OO387" s="92">
        <v>0</v>
      </c>
      <c r="OP387" s="92">
        <v>0</v>
      </c>
      <c r="OQ387" s="92">
        <v>0</v>
      </c>
      <c r="OR387" s="92">
        <v>0</v>
      </c>
      <c r="OS387" s="92">
        <v>0</v>
      </c>
      <c r="OT387" s="92">
        <v>0</v>
      </c>
      <c r="OU387" s="92">
        <v>0</v>
      </c>
      <c r="OV387" s="92">
        <v>0</v>
      </c>
      <c r="OW387" s="92">
        <v>0</v>
      </c>
      <c r="OX387" s="92">
        <v>0</v>
      </c>
      <c r="OY387" s="92">
        <v>0</v>
      </c>
      <c r="OZ387" s="92">
        <v>0</v>
      </c>
      <c r="PA387" s="92">
        <v>0</v>
      </c>
      <c r="PB387" s="92">
        <v>0</v>
      </c>
      <c r="PC387" s="92">
        <v>0</v>
      </c>
      <c r="PD387" s="92">
        <v>0</v>
      </c>
      <c r="PE387" s="92">
        <v>0</v>
      </c>
      <c r="PF387" s="92">
        <v>0</v>
      </c>
      <c r="PG387" s="92">
        <v>0</v>
      </c>
      <c r="PH387" s="92">
        <v>0</v>
      </c>
      <c r="PI387" s="92">
        <v>0</v>
      </c>
      <c r="PJ387" s="92">
        <v>0</v>
      </c>
      <c r="PK387" s="92">
        <v>0</v>
      </c>
      <c r="PL387" s="92">
        <v>0</v>
      </c>
      <c r="PM387" s="92">
        <v>0</v>
      </c>
      <c r="PN387" s="92">
        <v>0</v>
      </c>
      <c r="PO387" s="92">
        <v>0</v>
      </c>
      <c r="PP387" s="92">
        <v>0</v>
      </c>
      <c r="PQ387" s="92">
        <v>0</v>
      </c>
      <c r="PR387" s="92">
        <v>0</v>
      </c>
      <c r="PS387" s="92">
        <v>0</v>
      </c>
      <c r="PT387" s="92">
        <v>0</v>
      </c>
      <c r="PU387" s="92">
        <v>0</v>
      </c>
      <c r="PV387" s="92">
        <v>0</v>
      </c>
      <c r="PW387" s="92">
        <v>0</v>
      </c>
      <c r="PX387" s="92">
        <v>0</v>
      </c>
      <c r="PY387" s="92">
        <v>0</v>
      </c>
      <c r="PZ387" s="92">
        <v>0</v>
      </c>
      <c r="QA387" s="92">
        <v>0</v>
      </c>
      <c r="QB387" s="92">
        <v>0</v>
      </c>
      <c r="QC387" s="92">
        <v>0</v>
      </c>
      <c r="QD387" s="92">
        <v>0</v>
      </c>
      <c r="QE387" s="92">
        <v>0</v>
      </c>
      <c r="QF387" s="92">
        <v>0</v>
      </c>
      <c r="QG387" s="92">
        <v>0</v>
      </c>
      <c r="QH387" s="92">
        <v>0</v>
      </c>
      <c r="QI387" s="92">
        <v>0</v>
      </c>
      <c r="QJ387" s="92">
        <v>0</v>
      </c>
      <c r="QK387" s="92">
        <v>0</v>
      </c>
      <c r="QL387" s="92">
        <v>0</v>
      </c>
      <c r="QM387" s="92">
        <v>0</v>
      </c>
      <c r="QN387" s="92">
        <v>0</v>
      </c>
      <c r="QO387" s="92">
        <v>0</v>
      </c>
      <c r="QP387" s="92">
        <v>0</v>
      </c>
      <c r="QQ387" s="92">
        <v>0</v>
      </c>
      <c r="QR387" s="92">
        <v>0</v>
      </c>
      <c r="QS387" s="92">
        <v>0</v>
      </c>
      <c r="QT387" s="92">
        <v>0</v>
      </c>
      <c r="QU387" s="92">
        <v>0</v>
      </c>
      <c r="QV387" s="92">
        <v>0</v>
      </c>
      <c r="QW387" s="92">
        <v>0</v>
      </c>
      <c r="QX387" s="92">
        <v>0</v>
      </c>
      <c r="QY387" s="92">
        <v>0</v>
      </c>
      <c r="QZ387" s="92">
        <v>0</v>
      </c>
      <c r="RA387" s="92">
        <v>0</v>
      </c>
      <c r="RB387" s="92">
        <v>0</v>
      </c>
      <c r="RC387" s="92">
        <v>0</v>
      </c>
      <c r="RD387" s="92">
        <v>0</v>
      </c>
      <c r="RE387" s="92">
        <v>0</v>
      </c>
      <c r="RF387" s="92">
        <v>0</v>
      </c>
      <c r="RG387" s="92">
        <v>0</v>
      </c>
      <c r="RH387" s="92">
        <v>0</v>
      </c>
      <c r="RI387" s="92">
        <v>0</v>
      </c>
      <c r="RJ387" s="92">
        <v>0</v>
      </c>
      <c r="RK387" s="92">
        <v>0</v>
      </c>
      <c r="RL387" s="92">
        <v>0</v>
      </c>
      <c r="RM387" s="92">
        <v>0</v>
      </c>
      <c r="RN387" s="92">
        <v>0</v>
      </c>
      <c r="RO387" s="92">
        <v>0</v>
      </c>
      <c r="RP387" s="92">
        <v>0</v>
      </c>
      <c r="RQ387" s="92">
        <v>0</v>
      </c>
      <c r="RR387" s="92">
        <v>0</v>
      </c>
      <c r="RS387" s="92">
        <v>0</v>
      </c>
      <c r="RT387" s="92">
        <v>0</v>
      </c>
      <c r="RU387" s="92">
        <v>0</v>
      </c>
      <c r="RV387" s="92">
        <v>0</v>
      </c>
      <c r="RW387" s="92">
        <v>0</v>
      </c>
      <c r="RX387" s="92">
        <v>0</v>
      </c>
      <c r="RY387" s="92">
        <v>0</v>
      </c>
      <c r="RZ387" s="92">
        <v>0</v>
      </c>
      <c r="SA387" s="92">
        <v>0</v>
      </c>
      <c r="SB387" s="92">
        <v>0</v>
      </c>
      <c r="SC387" s="92">
        <v>0</v>
      </c>
      <c r="SD387" s="92">
        <v>0</v>
      </c>
      <c r="SE387" s="92">
        <v>0</v>
      </c>
      <c r="SF387" s="92">
        <v>0</v>
      </c>
      <c r="SG387" s="92">
        <v>0</v>
      </c>
      <c r="SH387" s="92">
        <v>0</v>
      </c>
      <c r="SI387" s="92">
        <v>0</v>
      </c>
      <c r="SJ387" s="92">
        <v>0</v>
      </c>
      <c r="SK387" s="92">
        <v>0</v>
      </c>
      <c r="SL387" s="92">
        <v>0</v>
      </c>
      <c r="SM387" s="92">
        <v>0</v>
      </c>
      <c r="SN387" s="92">
        <v>0</v>
      </c>
      <c r="SO387" s="92">
        <v>0</v>
      </c>
      <c r="SP387" s="92">
        <v>0</v>
      </c>
      <c r="SQ387" s="92">
        <v>0</v>
      </c>
      <c r="SR387" s="92">
        <v>0</v>
      </c>
      <c r="SS387" s="92">
        <v>0</v>
      </c>
      <c r="ST387" s="92">
        <v>0</v>
      </c>
      <c r="SU387" s="92">
        <v>0</v>
      </c>
      <c r="SV387" s="92">
        <v>0</v>
      </c>
      <c r="SW387" s="92">
        <v>0</v>
      </c>
      <c r="SX387" s="92">
        <v>0</v>
      </c>
      <c r="SY387" s="92">
        <v>0</v>
      </c>
      <c r="SZ387" s="92">
        <v>0</v>
      </c>
      <c r="TA387" s="92">
        <v>0</v>
      </c>
      <c r="TB387" s="92">
        <v>0</v>
      </c>
      <c r="TC387" s="92">
        <v>5</v>
      </c>
      <c r="TD387" s="92">
        <v>0</v>
      </c>
      <c r="TE387" s="92">
        <v>0</v>
      </c>
      <c r="TF387" s="92">
        <v>0</v>
      </c>
      <c r="TG387" s="92">
        <v>0</v>
      </c>
      <c r="TH387" s="92">
        <v>0</v>
      </c>
      <c r="TI387" s="92">
        <v>0</v>
      </c>
      <c r="TJ387" s="92">
        <v>0</v>
      </c>
      <c r="TK387" s="92">
        <v>0</v>
      </c>
      <c r="TL387" s="92">
        <v>0</v>
      </c>
      <c r="TM387" s="92">
        <v>0</v>
      </c>
      <c r="TN387" s="92">
        <v>0</v>
      </c>
      <c r="TO387" s="92">
        <v>0</v>
      </c>
      <c r="TP387" s="92">
        <v>0</v>
      </c>
      <c r="TQ387" s="92">
        <v>-665083343.45700002</v>
      </c>
      <c r="TR387" s="92">
        <v>0</v>
      </c>
      <c r="TS387" s="92">
        <v>0</v>
      </c>
      <c r="TT387" s="92">
        <v>0</v>
      </c>
      <c r="TU387" s="92">
        <v>0</v>
      </c>
      <c r="TV387" s="92">
        <v>0</v>
      </c>
      <c r="TW387" s="92">
        <v>0</v>
      </c>
      <c r="TX387" s="92">
        <v>0</v>
      </c>
      <c r="TY387" s="92">
        <v>0</v>
      </c>
      <c r="TZ387" s="92">
        <v>0</v>
      </c>
      <c r="UA387" s="92">
        <v>0</v>
      </c>
      <c r="UB387" s="92">
        <v>0</v>
      </c>
      <c r="UC387" s="92">
        <v>0</v>
      </c>
      <c r="UD387" s="92">
        <v>0</v>
      </c>
      <c r="UE387" s="92">
        <v>0</v>
      </c>
      <c r="UF387" s="92">
        <v>0</v>
      </c>
      <c r="UG387" s="92">
        <v>0</v>
      </c>
      <c r="UH387" s="92">
        <v>0</v>
      </c>
      <c r="UI387" s="92">
        <v>0</v>
      </c>
      <c r="UJ387" s="92">
        <v>0</v>
      </c>
      <c r="UK387" s="92">
        <v>0</v>
      </c>
      <c r="UL387" s="92">
        <v>0</v>
      </c>
      <c r="UM387" s="92">
        <v>0</v>
      </c>
      <c r="UN387" s="92">
        <v>0</v>
      </c>
      <c r="UO387" s="92">
        <v>0</v>
      </c>
      <c r="UP387" s="92">
        <v>0</v>
      </c>
      <c r="UQ387" s="92">
        <v>0</v>
      </c>
      <c r="UR387" s="92">
        <v>0</v>
      </c>
      <c r="US387" s="92">
        <v>0</v>
      </c>
      <c r="UT387" s="92">
        <v>0</v>
      </c>
      <c r="UU387" s="92">
        <v>0</v>
      </c>
      <c r="UV387" s="92">
        <v>0</v>
      </c>
      <c r="UW387" s="92">
        <v>0</v>
      </c>
      <c r="UX387" s="92">
        <v>0</v>
      </c>
      <c r="UY387" s="92">
        <v>0</v>
      </c>
      <c r="UZ387" s="92">
        <v>0</v>
      </c>
      <c r="VA387" s="92">
        <v>0</v>
      </c>
      <c r="VB387" s="92">
        <v>0</v>
      </c>
      <c r="VC387" s="92">
        <v>0</v>
      </c>
      <c r="VD387" s="92">
        <v>0</v>
      </c>
      <c r="VE387" s="92">
        <v>0</v>
      </c>
      <c r="VF387" s="92">
        <v>0</v>
      </c>
      <c r="VG387" s="92">
        <v>0</v>
      </c>
      <c r="VH387" s="92">
        <v>0</v>
      </c>
      <c r="VI387" s="92">
        <v>0</v>
      </c>
      <c r="VJ387" s="92">
        <v>0</v>
      </c>
      <c r="VK387" s="92">
        <v>0</v>
      </c>
      <c r="VL387" s="92">
        <v>0</v>
      </c>
      <c r="VM387" s="92">
        <v>0</v>
      </c>
      <c r="VN387" s="92">
        <v>0</v>
      </c>
      <c r="VO387" s="92">
        <v>0</v>
      </c>
      <c r="VP387" s="92">
        <v>0</v>
      </c>
      <c r="VQ387" s="92">
        <v>0</v>
      </c>
      <c r="VR387" s="92">
        <v>0</v>
      </c>
      <c r="VS387" s="92">
        <v>0</v>
      </c>
      <c r="VT387" s="92">
        <v>0</v>
      </c>
      <c r="VU387" s="92">
        <v>0</v>
      </c>
      <c r="VV387" s="92">
        <v>0</v>
      </c>
      <c r="VW387" s="92">
        <v>0</v>
      </c>
      <c r="VX387" s="92">
        <v>0</v>
      </c>
      <c r="VY387" s="92">
        <v>0</v>
      </c>
      <c r="VZ387" s="92">
        <v>0</v>
      </c>
      <c r="WA387" s="92">
        <v>0</v>
      </c>
      <c r="WB387" s="92">
        <v>0</v>
      </c>
      <c r="WC387" s="92">
        <v>0</v>
      </c>
    </row>
    <row r="388" spans="2:601" ht="13.5" customHeight="1">
      <c r="B388" s="851" t="s">
        <v>3034</v>
      </c>
      <c r="C388" s="92">
        <v>0</v>
      </c>
      <c r="D388" s="92">
        <v>11419.2086</v>
      </c>
      <c r="E388" s="92">
        <v>-43.1772633</v>
      </c>
      <c r="F388" s="92">
        <v>633.86239799999998</v>
      </c>
      <c r="G388" s="92">
        <v>0</v>
      </c>
      <c r="H388" s="92">
        <v>0</v>
      </c>
      <c r="I388" s="92">
        <v>0</v>
      </c>
      <c r="J388" s="92">
        <v>0</v>
      </c>
      <c r="K388" s="92">
        <v>0</v>
      </c>
      <c r="L388" s="92">
        <v>0</v>
      </c>
      <c r="M388" s="92">
        <v>0</v>
      </c>
      <c r="N388" s="92">
        <v>0</v>
      </c>
      <c r="O388" s="92">
        <v>0</v>
      </c>
      <c r="P388" s="92">
        <v>0</v>
      </c>
      <c r="Q388" s="92">
        <v>0</v>
      </c>
      <c r="R388" s="92">
        <v>0</v>
      </c>
      <c r="S388" s="92">
        <v>0</v>
      </c>
      <c r="T388" s="92">
        <v>0</v>
      </c>
      <c r="U388" s="92">
        <v>0</v>
      </c>
      <c r="V388" s="92">
        <v>0</v>
      </c>
      <c r="W388" s="92">
        <v>0</v>
      </c>
      <c r="X388" s="92">
        <v>0</v>
      </c>
      <c r="Y388" s="92">
        <v>0</v>
      </c>
      <c r="Z388" s="92">
        <v>0</v>
      </c>
      <c r="AA388" s="92">
        <v>0</v>
      </c>
      <c r="AB388" s="92">
        <v>0</v>
      </c>
      <c r="AC388" s="92">
        <v>0</v>
      </c>
      <c r="AD388" s="92">
        <v>0</v>
      </c>
      <c r="AE388" s="92">
        <v>0</v>
      </c>
      <c r="AF388" s="92">
        <v>0</v>
      </c>
      <c r="AG388" s="92">
        <v>0</v>
      </c>
      <c r="AH388" s="92">
        <v>0</v>
      </c>
      <c r="AI388" s="92">
        <v>0</v>
      </c>
      <c r="AJ388" s="92">
        <v>0</v>
      </c>
      <c r="AK388" s="92">
        <v>0</v>
      </c>
      <c r="AL388" s="92">
        <v>0</v>
      </c>
      <c r="AM388" s="92">
        <v>0</v>
      </c>
      <c r="AN388" s="92">
        <v>0</v>
      </c>
      <c r="AO388" s="92">
        <v>0</v>
      </c>
      <c r="AP388" s="92">
        <v>0</v>
      </c>
      <c r="AQ388" s="92">
        <v>0</v>
      </c>
      <c r="AR388" s="92">
        <v>0</v>
      </c>
      <c r="AS388" s="92">
        <v>0</v>
      </c>
      <c r="AT388" s="92">
        <v>0</v>
      </c>
      <c r="AU388" s="92">
        <v>0</v>
      </c>
      <c r="AV388" s="92">
        <v>0</v>
      </c>
      <c r="AW388" s="92">
        <v>0</v>
      </c>
      <c r="AX388" s="92">
        <v>0</v>
      </c>
      <c r="AY388" s="92">
        <v>0</v>
      </c>
      <c r="AZ388" s="92">
        <v>0</v>
      </c>
      <c r="BA388" s="92">
        <v>0</v>
      </c>
      <c r="BB388" s="92">
        <v>0</v>
      </c>
      <c r="BC388" s="92">
        <v>0</v>
      </c>
      <c r="BD388" s="92">
        <v>0</v>
      </c>
      <c r="BE388" s="92">
        <v>0</v>
      </c>
      <c r="BF388" s="92">
        <v>0</v>
      </c>
      <c r="BG388" s="92">
        <v>0</v>
      </c>
      <c r="BH388" s="92">
        <v>0</v>
      </c>
      <c r="BI388" s="92">
        <v>0</v>
      </c>
      <c r="BJ388" s="92">
        <v>0</v>
      </c>
      <c r="BK388" s="92">
        <v>0</v>
      </c>
      <c r="BL388" s="92">
        <v>0</v>
      </c>
      <c r="BM388" s="92">
        <v>0</v>
      </c>
      <c r="BN388" s="92">
        <v>0</v>
      </c>
      <c r="BO388" s="92">
        <v>0</v>
      </c>
      <c r="BP388" s="92">
        <v>1</v>
      </c>
      <c r="BQ388" s="92">
        <v>0</v>
      </c>
      <c r="BR388" s="92">
        <v>0</v>
      </c>
      <c r="BS388" s="92">
        <v>0</v>
      </c>
      <c r="BT388" s="92">
        <v>0</v>
      </c>
      <c r="BU388" s="92">
        <v>0</v>
      </c>
      <c r="BV388" s="92">
        <v>0</v>
      </c>
      <c r="BW388" s="92">
        <v>0</v>
      </c>
      <c r="BX388" s="92">
        <v>0</v>
      </c>
      <c r="BY388" s="92">
        <v>0</v>
      </c>
      <c r="BZ388" s="92">
        <v>0</v>
      </c>
      <c r="CA388" s="92">
        <v>0</v>
      </c>
      <c r="CB388" s="92">
        <v>0</v>
      </c>
      <c r="CC388" s="92">
        <v>0</v>
      </c>
      <c r="CD388" s="92">
        <v>0</v>
      </c>
      <c r="CE388" s="92">
        <v>0</v>
      </c>
      <c r="CF388" s="92">
        <v>0</v>
      </c>
      <c r="CG388" s="92">
        <v>0</v>
      </c>
      <c r="CH388" s="92">
        <v>0</v>
      </c>
      <c r="CI388" s="92">
        <v>0</v>
      </c>
      <c r="CJ388" s="92">
        <v>0</v>
      </c>
      <c r="CK388" s="92">
        <v>0</v>
      </c>
      <c r="CL388" s="92">
        <v>0</v>
      </c>
      <c r="CM388" s="92">
        <v>0</v>
      </c>
      <c r="CN388" s="92">
        <v>0</v>
      </c>
      <c r="CO388" s="92">
        <v>0</v>
      </c>
      <c r="CP388" s="92">
        <v>0</v>
      </c>
      <c r="CQ388" s="92">
        <v>0</v>
      </c>
      <c r="CR388" s="92">
        <v>0</v>
      </c>
      <c r="CS388" s="92">
        <v>0</v>
      </c>
      <c r="CT388" s="92">
        <v>0</v>
      </c>
      <c r="CU388" s="92">
        <v>0</v>
      </c>
      <c r="CV388" s="92">
        <v>0</v>
      </c>
      <c r="CW388" s="92">
        <v>0</v>
      </c>
      <c r="CX388" s="92">
        <v>0</v>
      </c>
      <c r="CY388" s="92">
        <v>0</v>
      </c>
      <c r="CZ388" s="92">
        <v>0</v>
      </c>
      <c r="DA388" s="92">
        <v>0</v>
      </c>
      <c r="DB388" s="92">
        <v>0</v>
      </c>
      <c r="DC388" s="92">
        <v>0</v>
      </c>
      <c r="DD388" s="92">
        <v>0</v>
      </c>
      <c r="DE388" s="92">
        <v>0</v>
      </c>
      <c r="DF388" s="92">
        <v>0</v>
      </c>
      <c r="DG388" s="92">
        <v>0</v>
      </c>
      <c r="DH388" s="92">
        <v>0</v>
      </c>
      <c r="DI388" s="92">
        <v>0</v>
      </c>
      <c r="DJ388" s="92">
        <v>0</v>
      </c>
      <c r="DK388" s="92">
        <v>0</v>
      </c>
      <c r="DL388" s="92">
        <v>0</v>
      </c>
      <c r="DM388" s="92">
        <v>0</v>
      </c>
      <c r="DN388" s="92">
        <v>0</v>
      </c>
      <c r="DO388" s="92">
        <v>0</v>
      </c>
      <c r="DP388" s="92">
        <v>0</v>
      </c>
      <c r="DQ388" s="92">
        <v>0</v>
      </c>
      <c r="DR388" s="92">
        <v>0</v>
      </c>
      <c r="DS388" s="92">
        <v>0</v>
      </c>
      <c r="DT388" s="92">
        <v>0</v>
      </c>
      <c r="DU388" s="92">
        <v>0</v>
      </c>
      <c r="DV388" s="92">
        <v>0</v>
      </c>
      <c r="DW388" s="92">
        <v>0</v>
      </c>
      <c r="DX388" s="92">
        <v>0</v>
      </c>
      <c r="DY388" s="92">
        <v>0</v>
      </c>
      <c r="DZ388" s="92">
        <v>11419.2086</v>
      </c>
      <c r="EA388" s="92">
        <v>0</v>
      </c>
      <c r="EB388" s="92">
        <v>0</v>
      </c>
      <c r="EC388" s="92">
        <v>0</v>
      </c>
      <c r="ED388" s="92">
        <v>0</v>
      </c>
      <c r="EE388" s="92">
        <v>0</v>
      </c>
      <c r="EF388" s="92">
        <v>0</v>
      </c>
      <c r="EG388" s="92">
        <v>0</v>
      </c>
      <c r="EH388" s="92">
        <v>0</v>
      </c>
      <c r="EI388" s="92">
        <v>0</v>
      </c>
      <c r="EJ388" s="92">
        <v>0</v>
      </c>
      <c r="EK388" s="92">
        <v>0</v>
      </c>
      <c r="EL388" s="92">
        <v>0</v>
      </c>
      <c r="EM388" s="92">
        <v>0</v>
      </c>
      <c r="EN388" s="92">
        <v>0</v>
      </c>
      <c r="EO388" s="92">
        <v>0</v>
      </c>
      <c r="EP388" s="92">
        <v>0</v>
      </c>
      <c r="EQ388" s="92">
        <v>0</v>
      </c>
      <c r="ER388" s="92">
        <v>0</v>
      </c>
      <c r="ES388" s="92">
        <v>0</v>
      </c>
      <c r="ET388" s="92">
        <v>0</v>
      </c>
      <c r="EU388" s="92">
        <v>0</v>
      </c>
      <c r="EV388" s="92">
        <v>0</v>
      </c>
      <c r="EW388" s="92">
        <v>0</v>
      </c>
      <c r="EX388" s="92">
        <v>0</v>
      </c>
      <c r="EY388" s="92">
        <v>0</v>
      </c>
      <c r="EZ388" s="92">
        <v>0</v>
      </c>
      <c r="FA388" s="92">
        <v>0</v>
      </c>
      <c r="FB388" s="92">
        <v>0</v>
      </c>
      <c r="FC388" s="92">
        <v>0</v>
      </c>
      <c r="FD388" s="92">
        <v>0</v>
      </c>
      <c r="FE388" s="92">
        <v>0</v>
      </c>
      <c r="FF388" s="92">
        <v>0</v>
      </c>
      <c r="FG388" s="92">
        <v>0</v>
      </c>
      <c r="FH388" s="92">
        <v>0</v>
      </c>
      <c r="FI388" s="92">
        <v>0</v>
      </c>
      <c r="FJ388" s="92">
        <v>0</v>
      </c>
      <c r="FK388" s="92">
        <v>0</v>
      </c>
      <c r="FL388" s="92">
        <v>0</v>
      </c>
      <c r="FM388" s="92">
        <v>0</v>
      </c>
      <c r="FN388" s="92">
        <v>0</v>
      </c>
      <c r="FO388" s="92">
        <v>0</v>
      </c>
      <c r="FP388" s="92">
        <v>0</v>
      </c>
      <c r="FQ388" s="92">
        <v>0</v>
      </c>
      <c r="FR388" s="92">
        <v>0</v>
      </c>
      <c r="FS388" s="92">
        <v>0</v>
      </c>
      <c r="FT388" s="92">
        <v>0</v>
      </c>
      <c r="FU388" s="92">
        <v>0</v>
      </c>
      <c r="FV388" s="92">
        <v>0</v>
      </c>
      <c r="FW388" s="92">
        <v>0</v>
      </c>
      <c r="FX388" s="92">
        <v>0</v>
      </c>
      <c r="FY388" s="92">
        <v>0</v>
      </c>
      <c r="FZ388" s="92">
        <v>0</v>
      </c>
      <c r="GA388" s="92">
        <v>0</v>
      </c>
      <c r="GB388" s="92">
        <v>0</v>
      </c>
      <c r="GC388" s="92">
        <v>0</v>
      </c>
      <c r="GD388" s="92">
        <v>0</v>
      </c>
      <c r="GE388" s="92">
        <v>0</v>
      </c>
      <c r="GF388" s="92">
        <v>0</v>
      </c>
      <c r="GG388" s="92">
        <v>0</v>
      </c>
      <c r="GH388" s="92">
        <v>0</v>
      </c>
      <c r="GI388" s="92">
        <v>0</v>
      </c>
      <c r="GJ388" s="92">
        <v>1</v>
      </c>
      <c r="GK388" s="92">
        <v>0</v>
      </c>
      <c r="GL388" s="92">
        <v>0</v>
      </c>
      <c r="GM388" s="92">
        <v>0</v>
      </c>
      <c r="GN388" s="92">
        <v>0</v>
      </c>
      <c r="GO388" s="92">
        <v>0</v>
      </c>
      <c r="GP388" s="92">
        <v>0</v>
      </c>
      <c r="GQ388" s="92">
        <v>0</v>
      </c>
      <c r="GR388" s="92">
        <v>0</v>
      </c>
      <c r="GS388" s="92">
        <v>0</v>
      </c>
      <c r="GT388" s="92">
        <v>0</v>
      </c>
      <c r="GU388" s="92">
        <v>0</v>
      </c>
      <c r="GV388" s="92">
        <v>0</v>
      </c>
      <c r="GW388" s="92">
        <v>0</v>
      </c>
      <c r="GX388" s="92">
        <v>0</v>
      </c>
      <c r="GY388" s="92">
        <v>0</v>
      </c>
      <c r="GZ388" s="92">
        <v>0</v>
      </c>
      <c r="HA388" s="92">
        <v>0</v>
      </c>
      <c r="HB388" s="92">
        <v>0</v>
      </c>
      <c r="HC388" s="92">
        <v>0</v>
      </c>
      <c r="HD388" s="92">
        <v>0</v>
      </c>
      <c r="HE388" s="92">
        <v>0</v>
      </c>
      <c r="HF388" s="92">
        <v>0</v>
      </c>
      <c r="HG388" s="92">
        <v>0</v>
      </c>
      <c r="HH388" s="92">
        <v>0</v>
      </c>
      <c r="HI388" s="92">
        <v>0</v>
      </c>
      <c r="HJ388" s="92">
        <v>0</v>
      </c>
      <c r="HK388" s="92">
        <v>0</v>
      </c>
      <c r="HL388" s="92">
        <v>0</v>
      </c>
      <c r="HM388" s="92">
        <v>0</v>
      </c>
      <c r="HN388" s="92">
        <v>0</v>
      </c>
      <c r="HO388" s="92">
        <v>0</v>
      </c>
      <c r="HP388" s="92">
        <v>0</v>
      </c>
      <c r="HQ388" s="92">
        <v>0</v>
      </c>
      <c r="HR388" s="92">
        <v>0</v>
      </c>
      <c r="HS388" s="92">
        <v>0</v>
      </c>
      <c r="HT388" s="92">
        <v>0</v>
      </c>
      <c r="HU388" s="92">
        <v>0</v>
      </c>
      <c r="HV388" s="92">
        <v>0</v>
      </c>
      <c r="HW388" s="92">
        <v>0</v>
      </c>
      <c r="HX388" s="92">
        <v>0</v>
      </c>
      <c r="HY388" s="92">
        <v>0</v>
      </c>
      <c r="HZ388" s="92">
        <v>0</v>
      </c>
      <c r="IA388" s="92">
        <v>0</v>
      </c>
      <c r="IB388" s="92">
        <v>0</v>
      </c>
      <c r="IC388" s="92">
        <v>0</v>
      </c>
      <c r="ID388" s="92">
        <v>0</v>
      </c>
      <c r="IE388" s="92">
        <v>0</v>
      </c>
      <c r="IF388" s="92">
        <v>0</v>
      </c>
      <c r="IG388" s="92">
        <v>0</v>
      </c>
      <c r="IH388" s="92">
        <v>0</v>
      </c>
      <c r="II388" s="92">
        <v>0</v>
      </c>
      <c r="IJ388" s="92">
        <v>0</v>
      </c>
      <c r="IK388" s="92">
        <v>0</v>
      </c>
      <c r="IL388" s="92">
        <v>0</v>
      </c>
      <c r="IM388" s="92">
        <v>0</v>
      </c>
      <c r="IN388" s="92">
        <v>0</v>
      </c>
      <c r="IO388" s="92">
        <v>0</v>
      </c>
      <c r="IP388" s="92">
        <v>0</v>
      </c>
      <c r="IQ388" s="92">
        <v>0</v>
      </c>
      <c r="IR388" s="92">
        <v>0</v>
      </c>
      <c r="IS388" s="92">
        <v>0</v>
      </c>
      <c r="IT388" s="92">
        <v>633.86239799999998</v>
      </c>
      <c r="IU388" s="92">
        <v>11419.2086</v>
      </c>
      <c r="IV388" s="92">
        <v>193.00491500000001</v>
      </c>
      <c r="IW388" s="92">
        <v>33.120015199999997</v>
      </c>
      <c r="IX388" s="92">
        <v>5</v>
      </c>
      <c r="IY388" s="92">
        <v>0</v>
      </c>
      <c r="IZ388" s="92">
        <v>1</v>
      </c>
      <c r="JA388" s="92">
        <v>0</v>
      </c>
      <c r="JB388" s="92">
        <v>-68117.722999999998</v>
      </c>
      <c r="JC388" s="92">
        <v>-3781.1082000000001</v>
      </c>
      <c r="JD388" s="92">
        <v>-43.1772633</v>
      </c>
      <c r="JE388" s="92">
        <v>-38.489023299999999</v>
      </c>
      <c r="JF388" s="92">
        <v>-2.1364654500000002</v>
      </c>
      <c r="JG388" s="92">
        <v>5.4736291700000002E-2</v>
      </c>
      <c r="JH388" s="92">
        <v>0.98608962099999997</v>
      </c>
      <c r="JI388" s="92">
        <v>18.015280000000001</v>
      </c>
      <c r="JJ388" s="92">
        <v>190.686938</v>
      </c>
      <c r="JK388" s="92">
        <v>0</v>
      </c>
      <c r="JL388" s="92">
        <v>0</v>
      </c>
      <c r="JM388" s="92">
        <v>0</v>
      </c>
      <c r="JN388" s="92">
        <v>0</v>
      </c>
      <c r="JO388" s="92">
        <v>0</v>
      </c>
      <c r="JP388" s="92">
        <v>0</v>
      </c>
      <c r="JQ388" s="92">
        <v>0</v>
      </c>
      <c r="JR388" s="92">
        <v>0</v>
      </c>
      <c r="JS388" s="92">
        <v>0</v>
      </c>
      <c r="JT388" s="92">
        <v>0</v>
      </c>
      <c r="JU388" s="92">
        <v>0</v>
      </c>
      <c r="JV388" s="92">
        <v>0</v>
      </c>
      <c r="JW388" s="92">
        <v>0</v>
      </c>
      <c r="JX388" s="92">
        <v>0</v>
      </c>
      <c r="JY388" s="92">
        <v>0</v>
      </c>
      <c r="JZ388" s="92">
        <v>0</v>
      </c>
      <c r="KA388" s="92">
        <v>0</v>
      </c>
      <c r="KB388" s="92">
        <v>0</v>
      </c>
      <c r="KC388" s="92">
        <v>0</v>
      </c>
      <c r="KD388" s="92">
        <v>0</v>
      </c>
      <c r="KE388" s="92">
        <v>0</v>
      </c>
      <c r="KF388" s="92">
        <v>0</v>
      </c>
      <c r="KG388" s="92">
        <v>0</v>
      </c>
      <c r="KH388" s="92">
        <v>0</v>
      </c>
      <c r="KI388" s="92">
        <v>0</v>
      </c>
      <c r="KJ388" s="92">
        <v>0</v>
      </c>
      <c r="KK388" s="92">
        <v>0</v>
      </c>
      <c r="KL388" s="92">
        <v>0</v>
      </c>
      <c r="KM388" s="92">
        <v>0</v>
      </c>
      <c r="KN388" s="92">
        <v>0</v>
      </c>
      <c r="KO388" s="92">
        <v>0</v>
      </c>
      <c r="KP388" s="92">
        <v>0</v>
      </c>
      <c r="KQ388" s="92">
        <v>0</v>
      </c>
      <c r="KR388" s="92">
        <v>0</v>
      </c>
      <c r="KS388" s="92">
        <v>0</v>
      </c>
      <c r="KT388" s="92">
        <v>0</v>
      </c>
      <c r="KU388" s="92">
        <v>0</v>
      </c>
      <c r="KV388" s="92">
        <v>0</v>
      </c>
      <c r="KW388" s="92">
        <v>0</v>
      </c>
      <c r="KX388" s="92">
        <v>0</v>
      </c>
      <c r="KY388" s="92">
        <v>0</v>
      </c>
      <c r="KZ388" s="92">
        <v>0</v>
      </c>
      <c r="LA388" s="92">
        <v>0</v>
      </c>
      <c r="LB388" s="92">
        <v>0</v>
      </c>
      <c r="LC388" s="92">
        <v>0</v>
      </c>
      <c r="LD388" s="92">
        <v>0</v>
      </c>
      <c r="LE388" s="92">
        <v>0</v>
      </c>
      <c r="LF388" s="92">
        <v>0</v>
      </c>
      <c r="LG388" s="92">
        <v>0</v>
      </c>
      <c r="LH388" s="92">
        <v>0</v>
      </c>
      <c r="LI388" s="92">
        <v>0</v>
      </c>
      <c r="LJ388" s="92">
        <v>0</v>
      </c>
      <c r="LK388" s="92">
        <v>0</v>
      </c>
      <c r="LL388" s="92">
        <v>0</v>
      </c>
      <c r="LM388" s="92">
        <v>0</v>
      </c>
      <c r="LN388" s="92">
        <v>0</v>
      </c>
      <c r="LO388" s="92">
        <v>0</v>
      </c>
      <c r="LP388" s="92">
        <v>0</v>
      </c>
      <c r="LQ388" s="92">
        <v>0</v>
      </c>
      <c r="LR388" s="92">
        <v>0</v>
      </c>
      <c r="LS388" s="92">
        <v>0</v>
      </c>
      <c r="LT388" s="92">
        <v>0</v>
      </c>
      <c r="LU388" s="92">
        <v>0</v>
      </c>
      <c r="LV388" s="92">
        <v>0</v>
      </c>
      <c r="LW388" s="92">
        <v>0</v>
      </c>
      <c r="LX388" s="92">
        <v>0</v>
      </c>
      <c r="LY388" s="92">
        <v>0</v>
      </c>
      <c r="LZ388" s="92">
        <v>0</v>
      </c>
      <c r="MA388" s="92">
        <v>0</v>
      </c>
      <c r="MB388" s="92">
        <v>0</v>
      </c>
      <c r="MC388" s="92">
        <v>0</v>
      </c>
      <c r="MD388" s="92">
        <v>0</v>
      </c>
      <c r="ME388" s="92">
        <v>0</v>
      </c>
      <c r="MF388" s="92">
        <v>0</v>
      </c>
      <c r="MG388" s="92">
        <v>0</v>
      </c>
      <c r="MH388" s="92">
        <v>0</v>
      </c>
      <c r="MI388" s="92">
        <v>0</v>
      </c>
      <c r="MJ388" s="92">
        <v>0</v>
      </c>
      <c r="MK388" s="92">
        <v>0</v>
      </c>
      <c r="ML388" s="92">
        <v>0</v>
      </c>
      <c r="MM388" s="92">
        <v>0</v>
      </c>
      <c r="MN388" s="92">
        <v>0</v>
      </c>
      <c r="MO388" s="92">
        <v>0</v>
      </c>
      <c r="MP388" s="92">
        <v>0</v>
      </c>
      <c r="MQ388" s="92">
        <v>0</v>
      </c>
      <c r="MR388" s="92">
        <v>0</v>
      </c>
      <c r="MS388" s="92">
        <v>0</v>
      </c>
      <c r="MT388" s="92">
        <v>0</v>
      </c>
      <c r="MU388" s="92">
        <v>0</v>
      </c>
      <c r="MV388" s="92">
        <v>0</v>
      </c>
      <c r="MW388" s="92">
        <v>0</v>
      </c>
      <c r="MX388" s="92">
        <v>0</v>
      </c>
      <c r="MY388" s="92">
        <v>0</v>
      </c>
      <c r="MZ388" s="92">
        <v>0</v>
      </c>
      <c r="NA388" s="92">
        <v>0</v>
      </c>
      <c r="NB388" s="92">
        <v>0</v>
      </c>
      <c r="NC388" s="92">
        <v>0</v>
      </c>
      <c r="ND388" s="92">
        <v>0</v>
      </c>
      <c r="NE388" s="92">
        <v>0</v>
      </c>
      <c r="NF388" s="92">
        <v>0</v>
      </c>
      <c r="NG388" s="92">
        <v>0</v>
      </c>
      <c r="NH388" s="92">
        <v>0</v>
      </c>
      <c r="NI388" s="92">
        <v>0</v>
      </c>
      <c r="NJ388" s="92">
        <v>0</v>
      </c>
      <c r="NK388" s="92">
        <v>0</v>
      </c>
      <c r="NL388" s="92">
        <v>0</v>
      </c>
      <c r="NM388" s="92">
        <v>0</v>
      </c>
      <c r="NN388" s="92">
        <v>0</v>
      </c>
      <c r="NO388" s="92">
        <v>0</v>
      </c>
      <c r="NP388" s="92">
        <v>0</v>
      </c>
      <c r="NQ388" s="92">
        <v>0</v>
      </c>
      <c r="NR388" s="92">
        <v>0</v>
      </c>
      <c r="NS388" s="92">
        <v>0</v>
      </c>
      <c r="NT388" s="92">
        <v>0</v>
      </c>
      <c r="NU388" s="92">
        <v>0</v>
      </c>
      <c r="NV388" s="92">
        <v>0</v>
      </c>
      <c r="NW388" s="92">
        <v>0</v>
      </c>
      <c r="NX388" s="92">
        <v>0</v>
      </c>
      <c r="NY388" s="92">
        <v>0</v>
      </c>
      <c r="NZ388" s="92">
        <v>0</v>
      </c>
      <c r="OA388" s="92">
        <v>0</v>
      </c>
      <c r="OB388" s="92">
        <v>0</v>
      </c>
      <c r="OC388" s="92">
        <v>0</v>
      </c>
      <c r="OD388" s="92">
        <v>0</v>
      </c>
      <c r="OE388" s="92">
        <v>0</v>
      </c>
      <c r="OF388" s="92">
        <v>0</v>
      </c>
      <c r="OG388" s="92">
        <v>0</v>
      </c>
      <c r="OH388" s="92">
        <v>0</v>
      </c>
      <c r="OI388" s="92">
        <v>0</v>
      </c>
      <c r="OJ388" s="92">
        <v>0</v>
      </c>
      <c r="OK388" s="92">
        <v>0</v>
      </c>
      <c r="OL388" s="92">
        <v>0</v>
      </c>
      <c r="OM388" s="92">
        <v>0</v>
      </c>
      <c r="ON388" s="92">
        <v>0</v>
      </c>
      <c r="OO388" s="92">
        <v>0</v>
      </c>
      <c r="OP388" s="92">
        <v>0</v>
      </c>
      <c r="OQ388" s="92">
        <v>0</v>
      </c>
      <c r="OR388" s="92">
        <v>0</v>
      </c>
      <c r="OS388" s="92">
        <v>0</v>
      </c>
      <c r="OT388" s="92">
        <v>0</v>
      </c>
      <c r="OU388" s="92">
        <v>0</v>
      </c>
      <c r="OV388" s="92">
        <v>0</v>
      </c>
      <c r="OW388" s="92">
        <v>0</v>
      </c>
      <c r="OX388" s="92">
        <v>0</v>
      </c>
      <c r="OY388" s="92">
        <v>0</v>
      </c>
      <c r="OZ388" s="92">
        <v>0</v>
      </c>
      <c r="PA388" s="92">
        <v>0</v>
      </c>
      <c r="PB388" s="92">
        <v>0</v>
      </c>
      <c r="PC388" s="92">
        <v>0</v>
      </c>
      <c r="PD388" s="92">
        <v>0</v>
      </c>
      <c r="PE388" s="92">
        <v>0</v>
      </c>
      <c r="PF388" s="92">
        <v>0</v>
      </c>
      <c r="PG388" s="92">
        <v>0</v>
      </c>
      <c r="PH388" s="92">
        <v>0</v>
      </c>
      <c r="PI388" s="92">
        <v>0</v>
      </c>
      <c r="PJ388" s="92">
        <v>0</v>
      </c>
      <c r="PK388" s="92">
        <v>0</v>
      </c>
      <c r="PL388" s="92">
        <v>0</v>
      </c>
      <c r="PM388" s="92">
        <v>0</v>
      </c>
      <c r="PN388" s="92">
        <v>0</v>
      </c>
      <c r="PO388" s="92">
        <v>0</v>
      </c>
      <c r="PP388" s="92">
        <v>0</v>
      </c>
      <c r="PQ388" s="92">
        <v>0</v>
      </c>
      <c r="PR388" s="92">
        <v>0</v>
      </c>
      <c r="PS388" s="92">
        <v>0</v>
      </c>
      <c r="PT388" s="92">
        <v>0</v>
      </c>
      <c r="PU388" s="92">
        <v>0</v>
      </c>
      <c r="PV388" s="92">
        <v>0</v>
      </c>
      <c r="PW388" s="92">
        <v>0</v>
      </c>
      <c r="PX388" s="92">
        <v>0</v>
      </c>
      <c r="PY388" s="92">
        <v>0</v>
      </c>
      <c r="PZ388" s="92">
        <v>0</v>
      </c>
      <c r="QA388" s="92">
        <v>0</v>
      </c>
      <c r="QB388" s="92">
        <v>0</v>
      </c>
      <c r="QC388" s="92">
        <v>0</v>
      </c>
      <c r="QD388" s="92">
        <v>0</v>
      </c>
      <c r="QE388" s="92">
        <v>0</v>
      </c>
      <c r="QF388" s="92">
        <v>0</v>
      </c>
      <c r="QG388" s="92">
        <v>0</v>
      </c>
      <c r="QH388" s="92">
        <v>0</v>
      </c>
      <c r="QI388" s="92">
        <v>0</v>
      </c>
      <c r="QJ388" s="92">
        <v>0</v>
      </c>
      <c r="QK388" s="92">
        <v>0</v>
      </c>
      <c r="QL388" s="92">
        <v>0</v>
      </c>
      <c r="QM388" s="92">
        <v>0</v>
      </c>
      <c r="QN388" s="92">
        <v>0</v>
      </c>
      <c r="QO388" s="92">
        <v>0</v>
      </c>
      <c r="QP388" s="92">
        <v>0</v>
      </c>
      <c r="QQ388" s="92">
        <v>0</v>
      </c>
      <c r="QR388" s="92">
        <v>0</v>
      </c>
      <c r="QS388" s="92">
        <v>0</v>
      </c>
      <c r="QT388" s="92">
        <v>0</v>
      </c>
      <c r="QU388" s="92">
        <v>0</v>
      </c>
      <c r="QV388" s="92">
        <v>0</v>
      </c>
      <c r="QW388" s="92">
        <v>0</v>
      </c>
      <c r="QX388" s="92">
        <v>0</v>
      </c>
      <c r="QY388" s="92">
        <v>0</v>
      </c>
      <c r="QZ388" s="92">
        <v>0</v>
      </c>
      <c r="RA388" s="92">
        <v>0</v>
      </c>
      <c r="RB388" s="92">
        <v>0</v>
      </c>
      <c r="RC388" s="92">
        <v>0</v>
      </c>
      <c r="RD388" s="92">
        <v>0</v>
      </c>
      <c r="RE388" s="92">
        <v>0</v>
      </c>
      <c r="RF388" s="92">
        <v>0</v>
      </c>
      <c r="RG388" s="92">
        <v>0</v>
      </c>
      <c r="RH388" s="92">
        <v>0</v>
      </c>
      <c r="RI388" s="92">
        <v>0</v>
      </c>
      <c r="RJ388" s="92">
        <v>0</v>
      </c>
      <c r="RK388" s="92">
        <v>0</v>
      </c>
      <c r="RL388" s="92">
        <v>0</v>
      </c>
      <c r="RM388" s="92">
        <v>0</v>
      </c>
      <c r="RN388" s="92">
        <v>0</v>
      </c>
      <c r="RO388" s="92">
        <v>0</v>
      </c>
      <c r="RP388" s="92">
        <v>0</v>
      </c>
      <c r="RQ388" s="92">
        <v>0</v>
      </c>
      <c r="RR388" s="92">
        <v>0</v>
      </c>
      <c r="RS388" s="92">
        <v>0</v>
      </c>
      <c r="RT388" s="92">
        <v>0</v>
      </c>
      <c r="RU388" s="92">
        <v>0</v>
      </c>
      <c r="RV388" s="92">
        <v>0</v>
      </c>
      <c r="RW388" s="92">
        <v>0</v>
      </c>
      <c r="RX388" s="92">
        <v>0</v>
      </c>
      <c r="RY388" s="92">
        <v>0</v>
      </c>
      <c r="RZ388" s="92">
        <v>0</v>
      </c>
      <c r="SA388" s="92">
        <v>0</v>
      </c>
      <c r="SB388" s="92">
        <v>0</v>
      </c>
      <c r="SC388" s="92">
        <v>0</v>
      </c>
      <c r="SD388" s="92">
        <v>0</v>
      </c>
      <c r="SE388" s="92">
        <v>0</v>
      </c>
      <c r="SF388" s="92">
        <v>0</v>
      </c>
      <c r="SG388" s="92">
        <v>0</v>
      </c>
      <c r="SH388" s="92">
        <v>0</v>
      </c>
      <c r="SI388" s="92">
        <v>0</v>
      </c>
      <c r="SJ388" s="92">
        <v>0</v>
      </c>
      <c r="SK388" s="92">
        <v>0</v>
      </c>
      <c r="SL388" s="92">
        <v>0</v>
      </c>
      <c r="SM388" s="92">
        <v>0</v>
      </c>
      <c r="SN388" s="92">
        <v>0</v>
      </c>
      <c r="SO388" s="92">
        <v>0</v>
      </c>
      <c r="SP388" s="92">
        <v>0</v>
      </c>
      <c r="SQ388" s="92">
        <v>0</v>
      </c>
      <c r="SR388" s="92">
        <v>0</v>
      </c>
      <c r="SS388" s="92">
        <v>0</v>
      </c>
      <c r="ST388" s="92">
        <v>0</v>
      </c>
      <c r="SU388" s="92">
        <v>0</v>
      </c>
      <c r="SV388" s="92">
        <v>0</v>
      </c>
      <c r="SW388" s="92">
        <v>0</v>
      </c>
      <c r="SX388" s="92">
        <v>0</v>
      </c>
      <c r="SY388" s="92">
        <v>0</v>
      </c>
      <c r="SZ388" s="92">
        <v>0</v>
      </c>
      <c r="TA388" s="92">
        <v>0</v>
      </c>
      <c r="TB388" s="92">
        <v>0</v>
      </c>
      <c r="TC388" s="92">
        <v>5</v>
      </c>
      <c r="TD388" s="92">
        <v>0</v>
      </c>
      <c r="TE388" s="92">
        <v>0</v>
      </c>
      <c r="TF388" s="92">
        <v>0</v>
      </c>
      <c r="TG388" s="92">
        <v>0</v>
      </c>
      <c r="TH388" s="92">
        <v>0</v>
      </c>
      <c r="TI388" s="92">
        <v>0</v>
      </c>
      <c r="TJ388" s="92">
        <v>0</v>
      </c>
      <c r="TK388" s="92">
        <v>0</v>
      </c>
      <c r="TL388" s="92">
        <v>0</v>
      </c>
      <c r="TM388" s="92">
        <v>0</v>
      </c>
      <c r="TN388" s="92">
        <v>0</v>
      </c>
      <c r="TO388" s="92">
        <v>0</v>
      </c>
      <c r="TP388" s="92">
        <v>0</v>
      </c>
      <c r="TQ388" s="92">
        <v>-50321660.222199999</v>
      </c>
      <c r="TR388" s="92">
        <v>0</v>
      </c>
      <c r="TS388" s="92">
        <v>0</v>
      </c>
      <c r="TT388" s="92">
        <v>0</v>
      </c>
      <c r="TU388" s="92">
        <v>0</v>
      </c>
      <c r="TV388" s="92">
        <v>0</v>
      </c>
      <c r="TW388" s="92">
        <v>0</v>
      </c>
      <c r="TX388" s="92">
        <v>0</v>
      </c>
      <c r="TY388" s="92">
        <v>0</v>
      </c>
      <c r="TZ388" s="92">
        <v>0</v>
      </c>
      <c r="UA388" s="92">
        <v>0</v>
      </c>
      <c r="UB388" s="92">
        <v>0</v>
      </c>
      <c r="UC388" s="92">
        <v>0</v>
      </c>
      <c r="UD388" s="92">
        <v>0</v>
      </c>
      <c r="UE388" s="92">
        <v>0</v>
      </c>
      <c r="UF388" s="92">
        <v>0</v>
      </c>
      <c r="UG388" s="92">
        <v>0</v>
      </c>
      <c r="UH388" s="92">
        <v>0</v>
      </c>
      <c r="UI388" s="92">
        <v>0</v>
      </c>
      <c r="UJ388" s="92">
        <v>0</v>
      </c>
      <c r="UK388" s="92">
        <v>0</v>
      </c>
      <c r="UL388" s="92">
        <v>0</v>
      </c>
      <c r="UM388" s="92">
        <v>0</v>
      </c>
      <c r="UN388" s="92">
        <v>0</v>
      </c>
      <c r="UO388" s="92">
        <v>0</v>
      </c>
      <c r="UP388" s="92">
        <v>0</v>
      </c>
      <c r="UQ388" s="92">
        <v>0</v>
      </c>
      <c r="UR388" s="92">
        <v>0</v>
      </c>
      <c r="US388" s="92">
        <v>0</v>
      </c>
      <c r="UT388" s="92">
        <v>0</v>
      </c>
      <c r="UU388" s="92">
        <v>0</v>
      </c>
      <c r="UV388" s="92">
        <v>0</v>
      </c>
      <c r="UW388" s="92">
        <v>0</v>
      </c>
      <c r="UX388" s="92">
        <v>0</v>
      </c>
      <c r="UY388" s="92">
        <v>0</v>
      </c>
      <c r="UZ388" s="92">
        <v>0</v>
      </c>
      <c r="VA388" s="92">
        <v>0</v>
      </c>
      <c r="VB388" s="92">
        <v>0</v>
      </c>
      <c r="VC388" s="92">
        <v>0</v>
      </c>
      <c r="VD388" s="92">
        <v>0</v>
      </c>
      <c r="VE388" s="92">
        <v>0</v>
      </c>
      <c r="VF388" s="92">
        <v>0</v>
      </c>
      <c r="VG388" s="92">
        <v>0</v>
      </c>
      <c r="VH388" s="92">
        <v>0</v>
      </c>
      <c r="VI388" s="92">
        <v>0</v>
      </c>
      <c r="VJ388" s="92">
        <v>0</v>
      </c>
      <c r="VK388" s="92">
        <v>0</v>
      </c>
      <c r="VL388" s="92">
        <v>0</v>
      </c>
      <c r="VM388" s="92">
        <v>0</v>
      </c>
      <c r="VN388" s="92">
        <v>0</v>
      </c>
      <c r="VO388" s="92">
        <v>0</v>
      </c>
      <c r="VP388" s="92">
        <v>0</v>
      </c>
      <c r="VQ388" s="92">
        <v>0</v>
      </c>
      <c r="VR388" s="92">
        <v>0</v>
      </c>
      <c r="VS388" s="92">
        <v>0</v>
      </c>
      <c r="VT388" s="92">
        <v>0</v>
      </c>
      <c r="VU388" s="92">
        <v>0</v>
      </c>
      <c r="VV388" s="92">
        <v>0</v>
      </c>
      <c r="VW388" s="92">
        <v>0</v>
      </c>
      <c r="VX388" s="92">
        <v>0</v>
      </c>
      <c r="VY388" s="92">
        <v>0</v>
      </c>
      <c r="VZ388" s="92">
        <v>0</v>
      </c>
      <c r="WA388" s="92">
        <v>0</v>
      </c>
      <c r="WB388" s="92">
        <v>0</v>
      </c>
      <c r="WC388" s="92">
        <v>0</v>
      </c>
    </row>
    <row r="389" spans="2:601" ht="13.5" customHeight="1">
      <c r="B389" s="851" t="s">
        <v>3035</v>
      </c>
      <c r="C389" s="92">
        <v>0</v>
      </c>
      <c r="D389" s="92">
        <v>26774.6126</v>
      </c>
      <c r="E389" s="92">
        <v>-101.237707</v>
      </c>
      <c r="F389" s="92">
        <v>1486.21685</v>
      </c>
      <c r="G389" s="92">
        <v>0</v>
      </c>
      <c r="H389" s="92">
        <v>0</v>
      </c>
      <c r="I389" s="92">
        <v>0</v>
      </c>
      <c r="J389" s="92">
        <v>0</v>
      </c>
      <c r="K389" s="92">
        <v>0</v>
      </c>
      <c r="L389" s="92">
        <v>0</v>
      </c>
      <c r="M389" s="92">
        <v>0</v>
      </c>
      <c r="N389" s="92">
        <v>0</v>
      </c>
      <c r="O389" s="92">
        <v>0</v>
      </c>
      <c r="P389" s="92">
        <v>0</v>
      </c>
      <c r="Q389" s="92">
        <v>0</v>
      </c>
      <c r="R389" s="92">
        <v>0</v>
      </c>
      <c r="S389" s="92">
        <v>0</v>
      </c>
      <c r="T389" s="92">
        <v>0</v>
      </c>
      <c r="U389" s="92">
        <v>0</v>
      </c>
      <c r="V389" s="92">
        <v>0</v>
      </c>
      <c r="W389" s="92">
        <v>0</v>
      </c>
      <c r="X389" s="92">
        <v>0</v>
      </c>
      <c r="Y389" s="92">
        <v>0</v>
      </c>
      <c r="Z389" s="92">
        <v>0</v>
      </c>
      <c r="AA389" s="92">
        <v>0</v>
      </c>
      <c r="AB389" s="92">
        <v>0</v>
      </c>
      <c r="AC389" s="92">
        <v>0</v>
      </c>
      <c r="AD389" s="92">
        <v>0</v>
      </c>
      <c r="AE389" s="92">
        <v>0</v>
      </c>
      <c r="AF389" s="92">
        <v>0</v>
      </c>
      <c r="AG389" s="92">
        <v>0</v>
      </c>
      <c r="AH389" s="92">
        <v>0</v>
      </c>
      <c r="AI389" s="92">
        <v>0</v>
      </c>
      <c r="AJ389" s="92">
        <v>0</v>
      </c>
      <c r="AK389" s="92">
        <v>0</v>
      </c>
      <c r="AL389" s="92">
        <v>0</v>
      </c>
      <c r="AM389" s="92">
        <v>0</v>
      </c>
      <c r="AN389" s="92">
        <v>0</v>
      </c>
      <c r="AO389" s="92">
        <v>0</v>
      </c>
      <c r="AP389" s="92">
        <v>0</v>
      </c>
      <c r="AQ389" s="92">
        <v>0</v>
      </c>
      <c r="AR389" s="92">
        <v>0</v>
      </c>
      <c r="AS389" s="92">
        <v>0</v>
      </c>
      <c r="AT389" s="92">
        <v>0</v>
      </c>
      <c r="AU389" s="92">
        <v>0</v>
      </c>
      <c r="AV389" s="92">
        <v>0</v>
      </c>
      <c r="AW389" s="92">
        <v>0</v>
      </c>
      <c r="AX389" s="92">
        <v>0</v>
      </c>
      <c r="AY389" s="92">
        <v>0</v>
      </c>
      <c r="AZ389" s="92">
        <v>0</v>
      </c>
      <c r="BA389" s="92">
        <v>0</v>
      </c>
      <c r="BB389" s="92">
        <v>0</v>
      </c>
      <c r="BC389" s="92">
        <v>0</v>
      </c>
      <c r="BD389" s="92">
        <v>0</v>
      </c>
      <c r="BE389" s="92">
        <v>0</v>
      </c>
      <c r="BF389" s="92">
        <v>0</v>
      </c>
      <c r="BG389" s="92">
        <v>0</v>
      </c>
      <c r="BH389" s="92">
        <v>0</v>
      </c>
      <c r="BI389" s="92">
        <v>0</v>
      </c>
      <c r="BJ389" s="92">
        <v>0</v>
      </c>
      <c r="BK389" s="92">
        <v>0</v>
      </c>
      <c r="BL389" s="92">
        <v>0</v>
      </c>
      <c r="BM389" s="92">
        <v>0</v>
      </c>
      <c r="BN389" s="92">
        <v>0</v>
      </c>
      <c r="BO389" s="92">
        <v>0</v>
      </c>
      <c r="BP389" s="92">
        <v>1</v>
      </c>
      <c r="BQ389" s="92">
        <v>0</v>
      </c>
      <c r="BR389" s="92">
        <v>0</v>
      </c>
      <c r="BS389" s="92">
        <v>0</v>
      </c>
      <c r="BT389" s="92">
        <v>0</v>
      </c>
      <c r="BU389" s="92">
        <v>0</v>
      </c>
      <c r="BV389" s="92">
        <v>0</v>
      </c>
      <c r="BW389" s="92">
        <v>0</v>
      </c>
      <c r="BX389" s="92">
        <v>0</v>
      </c>
      <c r="BY389" s="92">
        <v>0</v>
      </c>
      <c r="BZ389" s="92">
        <v>0</v>
      </c>
      <c r="CA389" s="92">
        <v>0</v>
      </c>
      <c r="CB389" s="92">
        <v>0</v>
      </c>
      <c r="CC389" s="92">
        <v>0</v>
      </c>
      <c r="CD389" s="92">
        <v>0</v>
      </c>
      <c r="CE389" s="92">
        <v>0</v>
      </c>
      <c r="CF389" s="92">
        <v>0</v>
      </c>
      <c r="CG389" s="92">
        <v>0</v>
      </c>
      <c r="CH389" s="92">
        <v>0</v>
      </c>
      <c r="CI389" s="92">
        <v>0</v>
      </c>
      <c r="CJ389" s="92">
        <v>0</v>
      </c>
      <c r="CK389" s="92">
        <v>0</v>
      </c>
      <c r="CL389" s="92">
        <v>0</v>
      </c>
      <c r="CM389" s="92">
        <v>0</v>
      </c>
      <c r="CN389" s="92">
        <v>0</v>
      </c>
      <c r="CO389" s="92">
        <v>0</v>
      </c>
      <c r="CP389" s="92">
        <v>0</v>
      </c>
      <c r="CQ389" s="92">
        <v>0</v>
      </c>
      <c r="CR389" s="92">
        <v>0</v>
      </c>
      <c r="CS389" s="92">
        <v>0</v>
      </c>
      <c r="CT389" s="92">
        <v>0</v>
      </c>
      <c r="CU389" s="92">
        <v>0</v>
      </c>
      <c r="CV389" s="92">
        <v>0</v>
      </c>
      <c r="CW389" s="92">
        <v>0</v>
      </c>
      <c r="CX389" s="92">
        <v>0</v>
      </c>
      <c r="CY389" s="92">
        <v>0</v>
      </c>
      <c r="CZ389" s="92">
        <v>0</v>
      </c>
      <c r="DA389" s="92">
        <v>0</v>
      </c>
      <c r="DB389" s="92">
        <v>0</v>
      </c>
      <c r="DC389" s="92">
        <v>0</v>
      </c>
      <c r="DD389" s="92">
        <v>0</v>
      </c>
      <c r="DE389" s="92">
        <v>0</v>
      </c>
      <c r="DF389" s="92">
        <v>0</v>
      </c>
      <c r="DG389" s="92">
        <v>0</v>
      </c>
      <c r="DH389" s="92">
        <v>0</v>
      </c>
      <c r="DI389" s="92">
        <v>0</v>
      </c>
      <c r="DJ389" s="92">
        <v>0</v>
      </c>
      <c r="DK389" s="92">
        <v>0</v>
      </c>
      <c r="DL389" s="92">
        <v>0</v>
      </c>
      <c r="DM389" s="92">
        <v>0</v>
      </c>
      <c r="DN389" s="92">
        <v>0</v>
      </c>
      <c r="DO389" s="92">
        <v>0</v>
      </c>
      <c r="DP389" s="92">
        <v>0</v>
      </c>
      <c r="DQ389" s="92">
        <v>0</v>
      </c>
      <c r="DR389" s="92">
        <v>0</v>
      </c>
      <c r="DS389" s="92">
        <v>0</v>
      </c>
      <c r="DT389" s="92">
        <v>0</v>
      </c>
      <c r="DU389" s="92">
        <v>0</v>
      </c>
      <c r="DV389" s="92">
        <v>0</v>
      </c>
      <c r="DW389" s="92">
        <v>0</v>
      </c>
      <c r="DX389" s="92">
        <v>0</v>
      </c>
      <c r="DY389" s="92">
        <v>0</v>
      </c>
      <c r="DZ389" s="92">
        <v>26774.6126</v>
      </c>
      <c r="EA389" s="92">
        <v>0</v>
      </c>
      <c r="EB389" s="92">
        <v>0</v>
      </c>
      <c r="EC389" s="92">
        <v>0</v>
      </c>
      <c r="ED389" s="92">
        <v>0</v>
      </c>
      <c r="EE389" s="92">
        <v>0</v>
      </c>
      <c r="EF389" s="92">
        <v>0</v>
      </c>
      <c r="EG389" s="92">
        <v>0</v>
      </c>
      <c r="EH389" s="92">
        <v>0</v>
      </c>
      <c r="EI389" s="92">
        <v>0</v>
      </c>
      <c r="EJ389" s="92">
        <v>0</v>
      </c>
      <c r="EK389" s="92">
        <v>0</v>
      </c>
      <c r="EL389" s="92">
        <v>0</v>
      </c>
      <c r="EM389" s="92">
        <v>0</v>
      </c>
      <c r="EN389" s="92">
        <v>0</v>
      </c>
      <c r="EO389" s="92">
        <v>0</v>
      </c>
      <c r="EP389" s="92">
        <v>0</v>
      </c>
      <c r="EQ389" s="92">
        <v>0</v>
      </c>
      <c r="ER389" s="92">
        <v>0</v>
      </c>
      <c r="ES389" s="92">
        <v>0</v>
      </c>
      <c r="ET389" s="92">
        <v>0</v>
      </c>
      <c r="EU389" s="92">
        <v>0</v>
      </c>
      <c r="EV389" s="92">
        <v>0</v>
      </c>
      <c r="EW389" s="92">
        <v>0</v>
      </c>
      <c r="EX389" s="92">
        <v>0</v>
      </c>
      <c r="EY389" s="92">
        <v>0</v>
      </c>
      <c r="EZ389" s="92">
        <v>0</v>
      </c>
      <c r="FA389" s="92">
        <v>0</v>
      </c>
      <c r="FB389" s="92">
        <v>0</v>
      </c>
      <c r="FC389" s="92">
        <v>0</v>
      </c>
      <c r="FD389" s="92">
        <v>0</v>
      </c>
      <c r="FE389" s="92">
        <v>0</v>
      </c>
      <c r="FF389" s="92">
        <v>0</v>
      </c>
      <c r="FG389" s="92">
        <v>0</v>
      </c>
      <c r="FH389" s="92">
        <v>0</v>
      </c>
      <c r="FI389" s="92">
        <v>0</v>
      </c>
      <c r="FJ389" s="92">
        <v>0</v>
      </c>
      <c r="FK389" s="92">
        <v>0</v>
      </c>
      <c r="FL389" s="92">
        <v>0</v>
      </c>
      <c r="FM389" s="92">
        <v>0</v>
      </c>
      <c r="FN389" s="92">
        <v>0</v>
      </c>
      <c r="FO389" s="92">
        <v>0</v>
      </c>
      <c r="FP389" s="92">
        <v>0</v>
      </c>
      <c r="FQ389" s="92">
        <v>0</v>
      </c>
      <c r="FR389" s="92">
        <v>0</v>
      </c>
      <c r="FS389" s="92">
        <v>0</v>
      </c>
      <c r="FT389" s="92">
        <v>0</v>
      </c>
      <c r="FU389" s="92">
        <v>0</v>
      </c>
      <c r="FV389" s="92">
        <v>0</v>
      </c>
      <c r="FW389" s="92">
        <v>0</v>
      </c>
      <c r="FX389" s="92">
        <v>0</v>
      </c>
      <c r="FY389" s="92">
        <v>0</v>
      </c>
      <c r="FZ389" s="92">
        <v>0</v>
      </c>
      <c r="GA389" s="92">
        <v>0</v>
      </c>
      <c r="GB389" s="92">
        <v>0</v>
      </c>
      <c r="GC389" s="92">
        <v>0</v>
      </c>
      <c r="GD389" s="92">
        <v>0</v>
      </c>
      <c r="GE389" s="92">
        <v>0</v>
      </c>
      <c r="GF389" s="92">
        <v>0</v>
      </c>
      <c r="GG389" s="92">
        <v>0</v>
      </c>
      <c r="GH389" s="92">
        <v>0</v>
      </c>
      <c r="GI389" s="92">
        <v>0</v>
      </c>
      <c r="GJ389" s="92">
        <v>1</v>
      </c>
      <c r="GK389" s="92">
        <v>0</v>
      </c>
      <c r="GL389" s="92">
        <v>0</v>
      </c>
      <c r="GM389" s="92">
        <v>0</v>
      </c>
      <c r="GN389" s="92">
        <v>0</v>
      </c>
      <c r="GO389" s="92">
        <v>0</v>
      </c>
      <c r="GP389" s="92">
        <v>0</v>
      </c>
      <c r="GQ389" s="92">
        <v>0</v>
      </c>
      <c r="GR389" s="92">
        <v>0</v>
      </c>
      <c r="GS389" s="92">
        <v>0</v>
      </c>
      <c r="GT389" s="92">
        <v>0</v>
      </c>
      <c r="GU389" s="92">
        <v>0</v>
      </c>
      <c r="GV389" s="92">
        <v>0</v>
      </c>
      <c r="GW389" s="92">
        <v>0</v>
      </c>
      <c r="GX389" s="92">
        <v>0</v>
      </c>
      <c r="GY389" s="92">
        <v>0</v>
      </c>
      <c r="GZ389" s="92">
        <v>0</v>
      </c>
      <c r="HA389" s="92">
        <v>0</v>
      </c>
      <c r="HB389" s="92">
        <v>0</v>
      </c>
      <c r="HC389" s="92">
        <v>0</v>
      </c>
      <c r="HD389" s="92">
        <v>0</v>
      </c>
      <c r="HE389" s="92">
        <v>0</v>
      </c>
      <c r="HF389" s="92">
        <v>0</v>
      </c>
      <c r="HG389" s="92">
        <v>0</v>
      </c>
      <c r="HH389" s="92">
        <v>0</v>
      </c>
      <c r="HI389" s="92">
        <v>0</v>
      </c>
      <c r="HJ389" s="92">
        <v>0</v>
      </c>
      <c r="HK389" s="92">
        <v>0</v>
      </c>
      <c r="HL389" s="92">
        <v>0</v>
      </c>
      <c r="HM389" s="92">
        <v>0</v>
      </c>
      <c r="HN389" s="92">
        <v>0</v>
      </c>
      <c r="HO389" s="92">
        <v>0</v>
      </c>
      <c r="HP389" s="92">
        <v>0</v>
      </c>
      <c r="HQ389" s="92">
        <v>0</v>
      </c>
      <c r="HR389" s="92">
        <v>0</v>
      </c>
      <c r="HS389" s="92">
        <v>0</v>
      </c>
      <c r="HT389" s="92">
        <v>0</v>
      </c>
      <c r="HU389" s="92">
        <v>0</v>
      </c>
      <c r="HV389" s="92">
        <v>0</v>
      </c>
      <c r="HW389" s="92">
        <v>0</v>
      </c>
      <c r="HX389" s="92">
        <v>0</v>
      </c>
      <c r="HY389" s="92">
        <v>0</v>
      </c>
      <c r="HZ389" s="92">
        <v>0</v>
      </c>
      <c r="IA389" s="92">
        <v>0</v>
      </c>
      <c r="IB389" s="92">
        <v>0</v>
      </c>
      <c r="IC389" s="92">
        <v>0</v>
      </c>
      <c r="ID389" s="92">
        <v>0</v>
      </c>
      <c r="IE389" s="92">
        <v>0</v>
      </c>
      <c r="IF389" s="92">
        <v>0</v>
      </c>
      <c r="IG389" s="92">
        <v>0</v>
      </c>
      <c r="IH389" s="92">
        <v>0</v>
      </c>
      <c r="II389" s="92">
        <v>0</v>
      </c>
      <c r="IJ389" s="92">
        <v>0</v>
      </c>
      <c r="IK389" s="92">
        <v>0</v>
      </c>
      <c r="IL389" s="92">
        <v>0</v>
      </c>
      <c r="IM389" s="92">
        <v>0</v>
      </c>
      <c r="IN389" s="92">
        <v>0</v>
      </c>
      <c r="IO389" s="92">
        <v>0</v>
      </c>
      <c r="IP389" s="92">
        <v>0</v>
      </c>
      <c r="IQ389" s="92">
        <v>0</v>
      </c>
      <c r="IR389" s="92">
        <v>0</v>
      </c>
      <c r="IS389" s="92">
        <v>0</v>
      </c>
      <c r="IT389" s="92">
        <v>1486.21685</v>
      </c>
      <c r="IU389" s="92">
        <v>26774.6126</v>
      </c>
      <c r="IV389" s="92">
        <v>452.53852599999999</v>
      </c>
      <c r="IW389" s="92">
        <v>33.120015199999997</v>
      </c>
      <c r="IX389" s="92">
        <v>5</v>
      </c>
      <c r="IY389" s="92">
        <v>0</v>
      </c>
      <c r="IZ389" s="92">
        <v>1</v>
      </c>
      <c r="JA389" s="92">
        <v>0</v>
      </c>
      <c r="JB389" s="92">
        <v>-68117.722999999998</v>
      </c>
      <c r="JC389" s="92">
        <v>-3781.1082000000001</v>
      </c>
      <c r="JD389" s="92">
        <v>-101.237707</v>
      </c>
      <c r="JE389" s="92">
        <v>-38.489023299999999</v>
      </c>
      <c r="JF389" s="92">
        <v>-2.1364654500000002</v>
      </c>
      <c r="JG389" s="92">
        <v>5.4736291700000002E-2</v>
      </c>
      <c r="JH389" s="92">
        <v>0.98608962099999997</v>
      </c>
      <c r="JI389" s="92">
        <v>18.015280000000001</v>
      </c>
      <c r="JJ389" s="92">
        <v>447.103568</v>
      </c>
      <c r="JK389" s="92">
        <v>0</v>
      </c>
      <c r="JL389" s="92">
        <v>0</v>
      </c>
      <c r="JM389" s="92">
        <v>0</v>
      </c>
      <c r="JN389" s="92">
        <v>0</v>
      </c>
      <c r="JO389" s="92">
        <v>0</v>
      </c>
      <c r="JP389" s="92">
        <v>0</v>
      </c>
      <c r="JQ389" s="92">
        <v>0</v>
      </c>
      <c r="JR389" s="92">
        <v>0</v>
      </c>
      <c r="JS389" s="92">
        <v>0</v>
      </c>
      <c r="JT389" s="92">
        <v>0</v>
      </c>
      <c r="JU389" s="92">
        <v>0</v>
      </c>
      <c r="JV389" s="92">
        <v>0</v>
      </c>
      <c r="JW389" s="92">
        <v>0</v>
      </c>
      <c r="JX389" s="92">
        <v>0</v>
      </c>
      <c r="JY389" s="92">
        <v>0</v>
      </c>
      <c r="JZ389" s="92">
        <v>0</v>
      </c>
      <c r="KA389" s="92">
        <v>0</v>
      </c>
      <c r="KB389" s="92">
        <v>0</v>
      </c>
      <c r="KC389" s="92">
        <v>0</v>
      </c>
      <c r="KD389" s="92">
        <v>0</v>
      </c>
      <c r="KE389" s="92">
        <v>0</v>
      </c>
      <c r="KF389" s="92">
        <v>0</v>
      </c>
      <c r="KG389" s="92">
        <v>0</v>
      </c>
      <c r="KH389" s="92">
        <v>0</v>
      </c>
      <c r="KI389" s="92">
        <v>0</v>
      </c>
      <c r="KJ389" s="92">
        <v>0</v>
      </c>
      <c r="KK389" s="92">
        <v>0</v>
      </c>
      <c r="KL389" s="92">
        <v>0</v>
      </c>
      <c r="KM389" s="92">
        <v>0</v>
      </c>
      <c r="KN389" s="92">
        <v>0</v>
      </c>
      <c r="KO389" s="92">
        <v>0</v>
      </c>
      <c r="KP389" s="92">
        <v>0</v>
      </c>
      <c r="KQ389" s="92">
        <v>0</v>
      </c>
      <c r="KR389" s="92">
        <v>0</v>
      </c>
      <c r="KS389" s="92">
        <v>0</v>
      </c>
      <c r="KT389" s="92">
        <v>0</v>
      </c>
      <c r="KU389" s="92">
        <v>0</v>
      </c>
      <c r="KV389" s="92">
        <v>0</v>
      </c>
      <c r="KW389" s="92">
        <v>0</v>
      </c>
      <c r="KX389" s="92">
        <v>0</v>
      </c>
      <c r="KY389" s="92">
        <v>0</v>
      </c>
      <c r="KZ389" s="92">
        <v>0</v>
      </c>
      <c r="LA389" s="92">
        <v>0</v>
      </c>
      <c r="LB389" s="92">
        <v>0</v>
      </c>
      <c r="LC389" s="92">
        <v>0</v>
      </c>
      <c r="LD389" s="92">
        <v>0</v>
      </c>
      <c r="LE389" s="92">
        <v>0</v>
      </c>
      <c r="LF389" s="92">
        <v>0</v>
      </c>
      <c r="LG389" s="92">
        <v>0</v>
      </c>
      <c r="LH389" s="92">
        <v>0</v>
      </c>
      <c r="LI389" s="92">
        <v>0</v>
      </c>
      <c r="LJ389" s="92">
        <v>0</v>
      </c>
      <c r="LK389" s="92">
        <v>0</v>
      </c>
      <c r="LL389" s="92">
        <v>0</v>
      </c>
      <c r="LM389" s="92">
        <v>0</v>
      </c>
      <c r="LN389" s="92">
        <v>0</v>
      </c>
      <c r="LO389" s="92">
        <v>0</v>
      </c>
      <c r="LP389" s="92">
        <v>0</v>
      </c>
      <c r="LQ389" s="92">
        <v>0</v>
      </c>
      <c r="LR389" s="92">
        <v>0</v>
      </c>
      <c r="LS389" s="92">
        <v>0</v>
      </c>
      <c r="LT389" s="92">
        <v>0</v>
      </c>
      <c r="LU389" s="92">
        <v>0</v>
      </c>
      <c r="LV389" s="92">
        <v>0</v>
      </c>
      <c r="LW389" s="92">
        <v>0</v>
      </c>
      <c r="LX389" s="92">
        <v>0</v>
      </c>
      <c r="LY389" s="92">
        <v>0</v>
      </c>
      <c r="LZ389" s="92">
        <v>0</v>
      </c>
      <c r="MA389" s="92">
        <v>0</v>
      </c>
      <c r="MB389" s="92">
        <v>0</v>
      </c>
      <c r="MC389" s="92">
        <v>0</v>
      </c>
      <c r="MD389" s="92">
        <v>0</v>
      </c>
      <c r="ME389" s="92">
        <v>0</v>
      </c>
      <c r="MF389" s="92">
        <v>0</v>
      </c>
      <c r="MG389" s="92">
        <v>0</v>
      </c>
      <c r="MH389" s="92">
        <v>0</v>
      </c>
      <c r="MI389" s="92">
        <v>0</v>
      </c>
      <c r="MJ389" s="92">
        <v>0</v>
      </c>
      <c r="MK389" s="92">
        <v>0</v>
      </c>
      <c r="ML389" s="92">
        <v>0</v>
      </c>
      <c r="MM389" s="92">
        <v>0</v>
      </c>
      <c r="MN389" s="92">
        <v>0</v>
      </c>
      <c r="MO389" s="92">
        <v>0</v>
      </c>
      <c r="MP389" s="92">
        <v>0</v>
      </c>
      <c r="MQ389" s="92">
        <v>0</v>
      </c>
      <c r="MR389" s="92">
        <v>0</v>
      </c>
      <c r="MS389" s="92">
        <v>0</v>
      </c>
      <c r="MT389" s="92">
        <v>0</v>
      </c>
      <c r="MU389" s="92">
        <v>0</v>
      </c>
      <c r="MV389" s="92">
        <v>0</v>
      </c>
      <c r="MW389" s="92">
        <v>0</v>
      </c>
      <c r="MX389" s="92">
        <v>0</v>
      </c>
      <c r="MY389" s="92">
        <v>0</v>
      </c>
      <c r="MZ389" s="92">
        <v>0</v>
      </c>
      <c r="NA389" s="92">
        <v>0</v>
      </c>
      <c r="NB389" s="92">
        <v>0</v>
      </c>
      <c r="NC389" s="92">
        <v>0</v>
      </c>
      <c r="ND389" s="92">
        <v>0</v>
      </c>
      <c r="NE389" s="92">
        <v>0</v>
      </c>
      <c r="NF389" s="92">
        <v>0</v>
      </c>
      <c r="NG389" s="92">
        <v>0</v>
      </c>
      <c r="NH389" s="92">
        <v>0</v>
      </c>
      <c r="NI389" s="92">
        <v>0</v>
      </c>
      <c r="NJ389" s="92">
        <v>0</v>
      </c>
      <c r="NK389" s="92">
        <v>0</v>
      </c>
      <c r="NL389" s="92">
        <v>0</v>
      </c>
      <c r="NM389" s="92">
        <v>0</v>
      </c>
      <c r="NN389" s="92">
        <v>0</v>
      </c>
      <c r="NO389" s="92">
        <v>0</v>
      </c>
      <c r="NP389" s="92">
        <v>0</v>
      </c>
      <c r="NQ389" s="92">
        <v>0</v>
      </c>
      <c r="NR389" s="92">
        <v>0</v>
      </c>
      <c r="NS389" s="92">
        <v>0</v>
      </c>
      <c r="NT389" s="92">
        <v>0</v>
      </c>
      <c r="NU389" s="92">
        <v>0</v>
      </c>
      <c r="NV389" s="92">
        <v>0</v>
      </c>
      <c r="NW389" s="92">
        <v>0</v>
      </c>
      <c r="NX389" s="92">
        <v>0</v>
      </c>
      <c r="NY389" s="92">
        <v>0</v>
      </c>
      <c r="NZ389" s="92">
        <v>0</v>
      </c>
      <c r="OA389" s="92">
        <v>0</v>
      </c>
      <c r="OB389" s="92">
        <v>0</v>
      </c>
      <c r="OC389" s="92">
        <v>0</v>
      </c>
      <c r="OD389" s="92">
        <v>0</v>
      </c>
      <c r="OE389" s="92">
        <v>0</v>
      </c>
      <c r="OF389" s="92">
        <v>0</v>
      </c>
      <c r="OG389" s="92">
        <v>0</v>
      </c>
      <c r="OH389" s="92">
        <v>0</v>
      </c>
      <c r="OI389" s="92">
        <v>0</v>
      </c>
      <c r="OJ389" s="92">
        <v>0</v>
      </c>
      <c r="OK389" s="92">
        <v>0</v>
      </c>
      <c r="OL389" s="92">
        <v>0</v>
      </c>
      <c r="OM389" s="92">
        <v>0</v>
      </c>
      <c r="ON389" s="92">
        <v>0</v>
      </c>
      <c r="OO389" s="92">
        <v>0</v>
      </c>
      <c r="OP389" s="92">
        <v>0</v>
      </c>
      <c r="OQ389" s="92">
        <v>0</v>
      </c>
      <c r="OR389" s="92">
        <v>0</v>
      </c>
      <c r="OS389" s="92">
        <v>0</v>
      </c>
      <c r="OT389" s="92">
        <v>0</v>
      </c>
      <c r="OU389" s="92">
        <v>0</v>
      </c>
      <c r="OV389" s="92">
        <v>0</v>
      </c>
      <c r="OW389" s="92">
        <v>0</v>
      </c>
      <c r="OX389" s="92">
        <v>0</v>
      </c>
      <c r="OY389" s="92">
        <v>0</v>
      </c>
      <c r="OZ389" s="92">
        <v>0</v>
      </c>
      <c r="PA389" s="92">
        <v>0</v>
      </c>
      <c r="PB389" s="92">
        <v>0</v>
      </c>
      <c r="PC389" s="92">
        <v>0</v>
      </c>
      <c r="PD389" s="92">
        <v>0</v>
      </c>
      <c r="PE389" s="92">
        <v>0</v>
      </c>
      <c r="PF389" s="92">
        <v>0</v>
      </c>
      <c r="PG389" s="92">
        <v>0</v>
      </c>
      <c r="PH389" s="92">
        <v>0</v>
      </c>
      <c r="PI389" s="92">
        <v>0</v>
      </c>
      <c r="PJ389" s="92">
        <v>0</v>
      </c>
      <c r="PK389" s="92">
        <v>0</v>
      </c>
      <c r="PL389" s="92">
        <v>0</v>
      </c>
      <c r="PM389" s="92">
        <v>0</v>
      </c>
      <c r="PN389" s="92">
        <v>0</v>
      </c>
      <c r="PO389" s="92">
        <v>0</v>
      </c>
      <c r="PP389" s="92">
        <v>0</v>
      </c>
      <c r="PQ389" s="92">
        <v>0</v>
      </c>
      <c r="PR389" s="92">
        <v>0</v>
      </c>
      <c r="PS389" s="92">
        <v>0</v>
      </c>
      <c r="PT389" s="92">
        <v>0</v>
      </c>
      <c r="PU389" s="92">
        <v>0</v>
      </c>
      <c r="PV389" s="92">
        <v>0</v>
      </c>
      <c r="PW389" s="92">
        <v>0</v>
      </c>
      <c r="PX389" s="92">
        <v>0</v>
      </c>
      <c r="PY389" s="92">
        <v>0</v>
      </c>
      <c r="PZ389" s="92">
        <v>0</v>
      </c>
      <c r="QA389" s="92">
        <v>0</v>
      </c>
      <c r="QB389" s="92">
        <v>0</v>
      </c>
      <c r="QC389" s="92">
        <v>0</v>
      </c>
      <c r="QD389" s="92">
        <v>0</v>
      </c>
      <c r="QE389" s="92">
        <v>0</v>
      </c>
      <c r="QF389" s="92">
        <v>0</v>
      </c>
      <c r="QG389" s="92">
        <v>0</v>
      </c>
      <c r="QH389" s="92">
        <v>0</v>
      </c>
      <c r="QI389" s="92">
        <v>0</v>
      </c>
      <c r="QJ389" s="92">
        <v>0</v>
      </c>
      <c r="QK389" s="92">
        <v>0</v>
      </c>
      <c r="QL389" s="92">
        <v>0</v>
      </c>
      <c r="QM389" s="92">
        <v>0</v>
      </c>
      <c r="QN389" s="92">
        <v>0</v>
      </c>
      <c r="QO389" s="92">
        <v>0</v>
      </c>
      <c r="QP389" s="92">
        <v>0</v>
      </c>
      <c r="QQ389" s="92">
        <v>0</v>
      </c>
      <c r="QR389" s="92">
        <v>0</v>
      </c>
      <c r="QS389" s="92">
        <v>0</v>
      </c>
      <c r="QT389" s="92">
        <v>0</v>
      </c>
      <c r="QU389" s="92">
        <v>0</v>
      </c>
      <c r="QV389" s="92">
        <v>0</v>
      </c>
      <c r="QW389" s="92">
        <v>0</v>
      </c>
      <c r="QX389" s="92">
        <v>0</v>
      </c>
      <c r="QY389" s="92">
        <v>0</v>
      </c>
      <c r="QZ389" s="92">
        <v>0</v>
      </c>
      <c r="RA389" s="92">
        <v>0</v>
      </c>
      <c r="RB389" s="92">
        <v>0</v>
      </c>
      <c r="RC389" s="92">
        <v>0</v>
      </c>
      <c r="RD389" s="92">
        <v>0</v>
      </c>
      <c r="RE389" s="92">
        <v>0</v>
      </c>
      <c r="RF389" s="92">
        <v>0</v>
      </c>
      <c r="RG389" s="92">
        <v>0</v>
      </c>
      <c r="RH389" s="92">
        <v>0</v>
      </c>
      <c r="RI389" s="92">
        <v>0</v>
      </c>
      <c r="RJ389" s="92">
        <v>0</v>
      </c>
      <c r="RK389" s="92">
        <v>0</v>
      </c>
      <c r="RL389" s="92">
        <v>0</v>
      </c>
      <c r="RM389" s="92">
        <v>0</v>
      </c>
      <c r="RN389" s="92">
        <v>0</v>
      </c>
      <c r="RO389" s="92">
        <v>0</v>
      </c>
      <c r="RP389" s="92">
        <v>0</v>
      </c>
      <c r="RQ389" s="92">
        <v>0</v>
      </c>
      <c r="RR389" s="92">
        <v>0</v>
      </c>
      <c r="RS389" s="92">
        <v>0</v>
      </c>
      <c r="RT389" s="92">
        <v>0</v>
      </c>
      <c r="RU389" s="92">
        <v>0</v>
      </c>
      <c r="RV389" s="92">
        <v>0</v>
      </c>
      <c r="RW389" s="92">
        <v>0</v>
      </c>
      <c r="RX389" s="92">
        <v>0</v>
      </c>
      <c r="RY389" s="92">
        <v>0</v>
      </c>
      <c r="RZ389" s="92">
        <v>0</v>
      </c>
      <c r="SA389" s="92">
        <v>0</v>
      </c>
      <c r="SB389" s="92">
        <v>0</v>
      </c>
      <c r="SC389" s="92">
        <v>0</v>
      </c>
      <c r="SD389" s="92">
        <v>0</v>
      </c>
      <c r="SE389" s="92">
        <v>0</v>
      </c>
      <c r="SF389" s="92">
        <v>0</v>
      </c>
      <c r="SG389" s="92">
        <v>0</v>
      </c>
      <c r="SH389" s="92">
        <v>0</v>
      </c>
      <c r="SI389" s="92">
        <v>0</v>
      </c>
      <c r="SJ389" s="92">
        <v>0</v>
      </c>
      <c r="SK389" s="92">
        <v>0</v>
      </c>
      <c r="SL389" s="92">
        <v>0</v>
      </c>
      <c r="SM389" s="92">
        <v>0</v>
      </c>
      <c r="SN389" s="92">
        <v>0</v>
      </c>
      <c r="SO389" s="92">
        <v>0</v>
      </c>
      <c r="SP389" s="92">
        <v>0</v>
      </c>
      <c r="SQ389" s="92">
        <v>0</v>
      </c>
      <c r="SR389" s="92">
        <v>0</v>
      </c>
      <c r="SS389" s="92">
        <v>0</v>
      </c>
      <c r="ST389" s="92">
        <v>0</v>
      </c>
      <c r="SU389" s="92">
        <v>0</v>
      </c>
      <c r="SV389" s="92">
        <v>0</v>
      </c>
      <c r="SW389" s="92">
        <v>0</v>
      </c>
      <c r="SX389" s="92">
        <v>0</v>
      </c>
      <c r="SY389" s="92">
        <v>0</v>
      </c>
      <c r="SZ389" s="92">
        <v>0</v>
      </c>
      <c r="TA389" s="92">
        <v>0</v>
      </c>
      <c r="TB389" s="92">
        <v>0</v>
      </c>
      <c r="TC389" s="92">
        <v>5</v>
      </c>
      <c r="TD389" s="92">
        <v>0</v>
      </c>
      <c r="TE389" s="92">
        <v>0</v>
      </c>
      <c r="TF389" s="92">
        <v>0</v>
      </c>
      <c r="TG389" s="92">
        <v>0</v>
      </c>
      <c r="TH389" s="92">
        <v>0</v>
      </c>
      <c r="TI389" s="92">
        <v>0</v>
      </c>
      <c r="TJ389" s="92">
        <v>0</v>
      </c>
      <c r="TK389" s="92">
        <v>0</v>
      </c>
      <c r="TL389" s="92">
        <v>0</v>
      </c>
      <c r="TM389" s="92">
        <v>0</v>
      </c>
      <c r="TN389" s="92">
        <v>0</v>
      </c>
      <c r="TO389" s="92">
        <v>0</v>
      </c>
      <c r="TP389" s="92">
        <v>0</v>
      </c>
      <c r="TQ389" s="92">
        <v>-117989171.43799999</v>
      </c>
      <c r="TR389" s="92">
        <v>0</v>
      </c>
      <c r="TS389" s="92">
        <v>0</v>
      </c>
      <c r="TT389" s="92">
        <v>0</v>
      </c>
      <c r="TU389" s="92">
        <v>0</v>
      </c>
      <c r="TV389" s="92">
        <v>0</v>
      </c>
      <c r="TW389" s="92">
        <v>0</v>
      </c>
      <c r="TX389" s="92">
        <v>0</v>
      </c>
      <c r="TY389" s="92">
        <v>0</v>
      </c>
      <c r="TZ389" s="92">
        <v>0</v>
      </c>
      <c r="UA389" s="92">
        <v>0</v>
      </c>
      <c r="UB389" s="92">
        <v>0</v>
      </c>
      <c r="UC389" s="92">
        <v>0</v>
      </c>
      <c r="UD389" s="92">
        <v>0</v>
      </c>
      <c r="UE389" s="92">
        <v>0</v>
      </c>
      <c r="UF389" s="92">
        <v>0</v>
      </c>
      <c r="UG389" s="92">
        <v>0</v>
      </c>
      <c r="UH389" s="92">
        <v>0</v>
      </c>
      <c r="UI389" s="92">
        <v>0</v>
      </c>
      <c r="UJ389" s="92">
        <v>0</v>
      </c>
      <c r="UK389" s="92">
        <v>0</v>
      </c>
      <c r="UL389" s="92">
        <v>0</v>
      </c>
      <c r="UM389" s="92">
        <v>0</v>
      </c>
      <c r="UN389" s="92">
        <v>0</v>
      </c>
      <c r="UO389" s="92">
        <v>0</v>
      </c>
      <c r="UP389" s="92">
        <v>0</v>
      </c>
      <c r="UQ389" s="92">
        <v>0</v>
      </c>
      <c r="UR389" s="92">
        <v>0</v>
      </c>
      <c r="US389" s="92">
        <v>0</v>
      </c>
      <c r="UT389" s="92">
        <v>0</v>
      </c>
      <c r="UU389" s="92">
        <v>0</v>
      </c>
      <c r="UV389" s="92">
        <v>0</v>
      </c>
      <c r="UW389" s="92">
        <v>0</v>
      </c>
      <c r="UX389" s="92">
        <v>0</v>
      </c>
      <c r="UY389" s="92">
        <v>0</v>
      </c>
      <c r="UZ389" s="92">
        <v>0</v>
      </c>
      <c r="VA389" s="92">
        <v>0</v>
      </c>
      <c r="VB389" s="92">
        <v>0</v>
      </c>
      <c r="VC389" s="92">
        <v>0</v>
      </c>
      <c r="VD389" s="92">
        <v>0</v>
      </c>
      <c r="VE389" s="92">
        <v>0</v>
      </c>
      <c r="VF389" s="92">
        <v>0</v>
      </c>
      <c r="VG389" s="92">
        <v>0</v>
      </c>
      <c r="VH389" s="92">
        <v>0</v>
      </c>
      <c r="VI389" s="92">
        <v>0</v>
      </c>
      <c r="VJ389" s="92">
        <v>0</v>
      </c>
      <c r="VK389" s="92">
        <v>0</v>
      </c>
      <c r="VL389" s="92">
        <v>0</v>
      </c>
      <c r="VM389" s="92">
        <v>0</v>
      </c>
      <c r="VN389" s="92">
        <v>0</v>
      </c>
      <c r="VO389" s="92">
        <v>0</v>
      </c>
      <c r="VP389" s="92">
        <v>0</v>
      </c>
      <c r="VQ389" s="92">
        <v>0</v>
      </c>
      <c r="VR389" s="92">
        <v>0</v>
      </c>
      <c r="VS389" s="92">
        <v>0</v>
      </c>
      <c r="VT389" s="92">
        <v>0</v>
      </c>
      <c r="VU389" s="92">
        <v>0</v>
      </c>
      <c r="VV389" s="92">
        <v>0</v>
      </c>
      <c r="VW389" s="92">
        <v>0</v>
      </c>
      <c r="VX389" s="92">
        <v>0</v>
      </c>
      <c r="VY389" s="92">
        <v>0</v>
      </c>
      <c r="VZ389" s="92">
        <v>0</v>
      </c>
      <c r="WA389" s="92">
        <v>0</v>
      </c>
      <c r="WB389" s="92">
        <v>0</v>
      </c>
      <c r="WC389" s="92">
        <v>0</v>
      </c>
    </row>
    <row r="390" spans="2:601" ht="13.5" customHeight="1">
      <c r="B390" s="851" t="s">
        <v>3036</v>
      </c>
      <c r="C390" s="92">
        <v>0</v>
      </c>
      <c r="D390" s="92">
        <v>375755.10100000002</v>
      </c>
      <c r="E390" s="92">
        <v>-1423.0186200000001</v>
      </c>
      <c r="F390" s="92">
        <v>20857.577600000001</v>
      </c>
      <c r="G390" s="92">
        <v>0</v>
      </c>
      <c r="H390" s="92">
        <v>0</v>
      </c>
      <c r="I390" s="92">
        <v>0</v>
      </c>
      <c r="J390" s="92">
        <v>0</v>
      </c>
      <c r="K390" s="92">
        <v>0</v>
      </c>
      <c r="L390" s="92">
        <v>0</v>
      </c>
      <c r="M390" s="92">
        <v>0</v>
      </c>
      <c r="N390" s="92">
        <v>0</v>
      </c>
      <c r="O390" s="92">
        <v>0</v>
      </c>
      <c r="P390" s="92">
        <v>0</v>
      </c>
      <c r="Q390" s="92">
        <v>0</v>
      </c>
      <c r="R390" s="92">
        <v>0</v>
      </c>
      <c r="S390" s="92">
        <v>0</v>
      </c>
      <c r="T390" s="92">
        <v>0</v>
      </c>
      <c r="U390" s="92">
        <v>0</v>
      </c>
      <c r="V390" s="92">
        <v>0</v>
      </c>
      <c r="W390" s="92">
        <v>0</v>
      </c>
      <c r="X390" s="92">
        <v>0</v>
      </c>
      <c r="Y390" s="92">
        <v>0</v>
      </c>
      <c r="Z390" s="92">
        <v>0</v>
      </c>
      <c r="AA390" s="92">
        <v>0</v>
      </c>
      <c r="AB390" s="92">
        <v>0</v>
      </c>
      <c r="AC390" s="92">
        <v>0</v>
      </c>
      <c r="AD390" s="92">
        <v>0</v>
      </c>
      <c r="AE390" s="92">
        <v>0</v>
      </c>
      <c r="AF390" s="92">
        <v>0</v>
      </c>
      <c r="AG390" s="92">
        <v>0</v>
      </c>
      <c r="AH390" s="92">
        <v>0</v>
      </c>
      <c r="AI390" s="92">
        <v>0</v>
      </c>
      <c r="AJ390" s="92">
        <v>0</v>
      </c>
      <c r="AK390" s="92">
        <v>0</v>
      </c>
      <c r="AL390" s="92">
        <v>0</v>
      </c>
      <c r="AM390" s="92">
        <v>0</v>
      </c>
      <c r="AN390" s="92">
        <v>0</v>
      </c>
      <c r="AO390" s="92">
        <v>0</v>
      </c>
      <c r="AP390" s="92">
        <v>0</v>
      </c>
      <c r="AQ390" s="92">
        <v>0</v>
      </c>
      <c r="AR390" s="92">
        <v>0</v>
      </c>
      <c r="AS390" s="92">
        <v>0</v>
      </c>
      <c r="AT390" s="92">
        <v>0</v>
      </c>
      <c r="AU390" s="92">
        <v>0</v>
      </c>
      <c r="AV390" s="92">
        <v>0</v>
      </c>
      <c r="AW390" s="92">
        <v>0</v>
      </c>
      <c r="AX390" s="92">
        <v>0</v>
      </c>
      <c r="AY390" s="92">
        <v>0</v>
      </c>
      <c r="AZ390" s="92">
        <v>0</v>
      </c>
      <c r="BA390" s="92">
        <v>0</v>
      </c>
      <c r="BB390" s="92">
        <v>0</v>
      </c>
      <c r="BC390" s="92">
        <v>0</v>
      </c>
      <c r="BD390" s="92">
        <v>0</v>
      </c>
      <c r="BE390" s="92">
        <v>0</v>
      </c>
      <c r="BF390" s="92">
        <v>0</v>
      </c>
      <c r="BG390" s="92">
        <v>0</v>
      </c>
      <c r="BH390" s="92">
        <v>0</v>
      </c>
      <c r="BI390" s="92">
        <v>0</v>
      </c>
      <c r="BJ390" s="92">
        <v>0</v>
      </c>
      <c r="BK390" s="92">
        <v>0</v>
      </c>
      <c r="BL390" s="92">
        <v>0</v>
      </c>
      <c r="BM390" s="92">
        <v>0</v>
      </c>
      <c r="BN390" s="92">
        <v>0</v>
      </c>
      <c r="BO390" s="92">
        <v>0</v>
      </c>
      <c r="BP390" s="92">
        <v>1</v>
      </c>
      <c r="BQ390" s="92">
        <v>0</v>
      </c>
      <c r="BR390" s="92">
        <v>0</v>
      </c>
      <c r="BS390" s="92">
        <v>0</v>
      </c>
      <c r="BT390" s="92">
        <v>0</v>
      </c>
      <c r="BU390" s="92">
        <v>0</v>
      </c>
      <c r="BV390" s="92">
        <v>0</v>
      </c>
      <c r="BW390" s="92">
        <v>0</v>
      </c>
      <c r="BX390" s="92">
        <v>0</v>
      </c>
      <c r="BY390" s="92">
        <v>0</v>
      </c>
      <c r="BZ390" s="92">
        <v>0</v>
      </c>
      <c r="CA390" s="92">
        <v>0</v>
      </c>
      <c r="CB390" s="92">
        <v>0</v>
      </c>
      <c r="CC390" s="92">
        <v>0</v>
      </c>
      <c r="CD390" s="92">
        <v>0</v>
      </c>
      <c r="CE390" s="92">
        <v>0</v>
      </c>
      <c r="CF390" s="92">
        <v>0</v>
      </c>
      <c r="CG390" s="92">
        <v>0</v>
      </c>
      <c r="CH390" s="92">
        <v>0</v>
      </c>
      <c r="CI390" s="92">
        <v>0</v>
      </c>
      <c r="CJ390" s="92">
        <v>0</v>
      </c>
      <c r="CK390" s="92">
        <v>0</v>
      </c>
      <c r="CL390" s="92">
        <v>0</v>
      </c>
      <c r="CM390" s="92">
        <v>0</v>
      </c>
      <c r="CN390" s="92">
        <v>0</v>
      </c>
      <c r="CO390" s="92">
        <v>0</v>
      </c>
      <c r="CP390" s="92">
        <v>0</v>
      </c>
      <c r="CQ390" s="92">
        <v>0</v>
      </c>
      <c r="CR390" s="92">
        <v>0</v>
      </c>
      <c r="CS390" s="92">
        <v>0</v>
      </c>
      <c r="CT390" s="92">
        <v>0</v>
      </c>
      <c r="CU390" s="92">
        <v>0</v>
      </c>
      <c r="CV390" s="92">
        <v>0</v>
      </c>
      <c r="CW390" s="92">
        <v>0</v>
      </c>
      <c r="CX390" s="92">
        <v>0</v>
      </c>
      <c r="CY390" s="92">
        <v>0</v>
      </c>
      <c r="CZ390" s="92">
        <v>0</v>
      </c>
      <c r="DA390" s="92">
        <v>0</v>
      </c>
      <c r="DB390" s="92">
        <v>0</v>
      </c>
      <c r="DC390" s="92">
        <v>0</v>
      </c>
      <c r="DD390" s="92">
        <v>0</v>
      </c>
      <c r="DE390" s="92">
        <v>0</v>
      </c>
      <c r="DF390" s="92">
        <v>0</v>
      </c>
      <c r="DG390" s="92">
        <v>0</v>
      </c>
      <c r="DH390" s="92">
        <v>0</v>
      </c>
      <c r="DI390" s="92">
        <v>0</v>
      </c>
      <c r="DJ390" s="92">
        <v>0</v>
      </c>
      <c r="DK390" s="92">
        <v>0</v>
      </c>
      <c r="DL390" s="92">
        <v>0</v>
      </c>
      <c r="DM390" s="92">
        <v>0</v>
      </c>
      <c r="DN390" s="92">
        <v>0</v>
      </c>
      <c r="DO390" s="92">
        <v>0</v>
      </c>
      <c r="DP390" s="92">
        <v>0</v>
      </c>
      <c r="DQ390" s="92">
        <v>0</v>
      </c>
      <c r="DR390" s="92">
        <v>0</v>
      </c>
      <c r="DS390" s="92">
        <v>0</v>
      </c>
      <c r="DT390" s="92">
        <v>0</v>
      </c>
      <c r="DU390" s="92">
        <v>0</v>
      </c>
      <c r="DV390" s="92">
        <v>0</v>
      </c>
      <c r="DW390" s="92">
        <v>0</v>
      </c>
      <c r="DX390" s="92">
        <v>0</v>
      </c>
      <c r="DY390" s="92">
        <v>0</v>
      </c>
      <c r="DZ390" s="92">
        <v>375755.10100000002</v>
      </c>
      <c r="EA390" s="92">
        <v>0</v>
      </c>
      <c r="EB390" s="92">
        <v>0</v>
      </c>
      <c r="EC390" s="92">
        <v>0</v>
      </c>
      <c r="ED390" s="92">
        <v>0</v>
      </c>
      <c r="EE390" s="92">
        <v>0</v>
      </c>
      <c r="EF390" s="92">
        <v>0</v>
      </c>
      <c r="EG390" s="92">
        <v>0</v>
      </c>
      <c r="EH390" s="92">
        <v>0</v>
      </c>
      <c r="EI390" s="92">
        <v>0</v>
      </c>
      <c r="EJ390" s="92">
        <v>0</v>
      </c>
      <c r="EK390" s="92">
        <v>0</v>
      </c>
      <c r="EL390" s="92">
        <v>0</v>
      </c>
      <c r="EM390" s="92">
        <v>0</v>
      </c>
      <c r="EN390" s="92">
        <v>0</v>
      </c>
      <c r="EO390" s="92">
        <v>0</v>
      </c>
      <c r="EP390" s="92">
        <v>0</v>
      </c>
      <c r="EQ390" s="92">
        <v>0</v>
      </c>
      <c r="ER390" s="92">
        <v>0</v>
      </c>
      <c r="ES390" s="92">
        <v>0</v>
      </c>
      <c r="ET390" s="92">
        <v>0</v>
      </c>
      <c r="EU390" s="92">
        <v>0</v>
      </c>
      <c r="EV390" s="92">
        <v>0</v>
      </c>
      <c r="EW390" s="92">
        <v>0</v>
      </c>
      <c r="EX390" s="92">
        <v>0</v>
      </c>
      <c r="EY390" s="92">
        <v>0</v>
      </c>
      <c r="EZ390" s="92">
        <v>0</v>
      </c>
      <c r="FA390" s="92">
        <v>0</v>
      </c>
      <c r="FB390" s="92">
        <v>0</v>
      </c>
      <c r="FC390" s="92">
        <v>0</v>
      </c>
      <c r="FD390" s="92">
        <v>0</v>
      </c>
      <c r="FE390" s="92">
        <v>0</v>
      </c>
      <c r="FF390" s="92">
        <v>0</v>
      </c>
      <c r="FG390" s="92">
        <v>0</v>
      </c>
      <c r="FH390" s="92">
        <v>0</v>
      </c>
      <c r="FI390" s="92">
        <v>0</v>
      </c>
      <c r="FJ390" s="92">
        <v>0</v>
      </c>
      <c r="FK390" s="92">
        <v>0</v>
      </c>
      <c r="FL390" s="92">
        <v>0</v>
      </c>
      <c r="FM390" s="92">
        <v>0</v>
      </c>
      <c r="FN390" s="92">
        <v>0</v>
      </c>
      <c r="FO390" s="92">
        <v>0</v>
      </c>
      <c r="FP390" s="92">
        <v>0</v>
      </c>
      <c r="FQ390" s="92">
        <v>0</v>
      </c>
      <c r="FR390" s="92">
        <v>0</v>
      </c>
      <c r="FS390" s="92">
        <v>0</v>
      </c>
      <c r="FT390" s="92">
        <v>0</v>
      </c>
      <c r="FU390" s="92">
        <v>0</v>
      </c>
      <c r="FV390" s="92">
        <v>0</v>
      </c>
      <c r="FW390" s="92">
        <v>0</v>
      </c>
      <c r="FX390" s="92">
        <v>0</v>
      </c>
      <c r="FY390" s="92">
        <v>0</v>
      </c>
      <c r="FZ390" s="92">
        <v>0</v>
      </c>
      <c r="GA390" s="92">
        <v>0</v>
      </c>
      <c r="GB390" s="92">
        <v>0</v>
      </c>
      <c r="GC390" s="92">
        <v>0</v>
      </c>
      <c r="GD390" s="92">
        <v>0</v>
      </c>
      <c r="GE390" s="92">
        <v>0</v>
      </c>
      <c r="GF390" s="92">
        <v>0</v>
      </c>
      <c r="GG390" s="92">
        <v>0</v>
      </c>
      <c r="GH390" s="92">
        <v>0</v>
      </c>
      <c r="GI390" s="92">
        <v>0</v>
      </c>
      <c r="GJ390" s="92">
        <v>1</v>
      </c>
      <c r="GK390" s="92">
        <v>0</v>
      </c>
      <c r="GL390" s="92">
        <v>0</v>
      </c>
      <c r="GM390" s="92">
        <v>0</v>
      </c>
      <c r="GN390" s="92">
        <v>0</v>
      </c>
      <c r="GO390" s="92">
        <v>0</v>
      </c>
      <c r="GP390" s="92">
        <v>0</v>
      </c>
      <c r="GQ390" s="92">
        <v>0</v>
      </c>
      <c r="GR390" s="92">
        <v>0</v>
      </c>
      <c r="GS390" s="92">
        <v>0</v>
      </c>
      <c r="GT390" s="92">
        <v>0</v>
      </c>
      <c r="GU390" s="92">
        <v>0</v>
      </c>
      <c r="GV390" s="92">
        <v>0</v>
      </c>
      <c r="GW390" s="92">
        <v>0</v>
      </c>
      <c r="GX390" s="92">
        <v>0</v>
      </c>
      <c r="GY390" s="92">
        <v>0</v>
      </c>
      <c r="GZ390" s="92">
        <v>0</v>
      </c>
      <c r="HA390" s="92">
        <v>0</v>
      </c>
      <c r="HB390" s="92">
        <v>0</v>
      </c>
      <c r="HC390" s="92">
        <v>0</v>
      </c>
      <c r="HD390" s="92">
        <v>0</v>
      </c>
      <c r="HE390" s="92">
        <v>0</v>
      </c>
      <c r="HF390" s="92">
        <v>0</v>
      </c>
      <c r="HG390" s="92">
        <v>0</v>
      </c>
      <c r="HH390" s="92">
        <v>0</v>
      </c>
      <c r="HI390" s="92">
        <v>0</v>
      </c>
      <c r="HJ390" s="92">
        <v>0</v>
      </c>
      <c r="HK390" s="92">
        <v>0</v>
      </c>
      <c r="HL390" s="92">
        <v>0</v>
      </c>
      <c r="HM390" s="92">
        <v>0</v>
      </c>
      <c r="HN390" s="92">
        <v>0</v>
      </c>
      <c r="HO390" s="92">
        <v>0</v>
      </c>
      <c r="HP390" s="92">
        <v>0</v>
      </c>
      <c r="HQ390" s="92">
        <v>0</v>
      </c>
      <c r="HR390" s="92">
        <v>0</v>
      </c>
      <c r="HS390" s="92">
        <v>0</v>
      </c>
      <c r="HT390" s="92">
        <v>0</v>
      </c>
      <c r="HU390" s="92">
        <v>0</v>
      </c>
      <c r="HV390" s="92">
        <v>0</v>
      </c>
      <c r="HW390" s="92">
        <v>0</v>
      </c>
      <c r="HX390" s="92">
        <v>0</v>
      </c>
      <c r="HY390" s="92">
        <v>0</v>
      </c>
      <c r="HZ390" s="92">
        <v>0</v>
      </c>
      <c r="IA390" s="92">
        <v>0</v>
      </c>
      <c r="IB390" s="92">
        <v>0</v>
      </c>
      <c r="IC390" s="92">
        <v>0</v>
      </c>
      <c r="ID390" s="92">
        <v>0</v>
      </c>
      <c r="IE390" s="92">
        <v>0</v>
      </c>
      <c r="IF390" s="92">
        <v>0</v>
      </c>
      <c r="IG390" s="92">
        <v>0</v>
      </c>
      <c r="IH390" s="92">
        <v>0</v>
      </c>
      <c r="II390" s="92">
        <v>0</v>
      </c>
      <c r="IJ390" s="92">
        <v>0</v>
      </c>
      <c r="IK390" s="92">
        <v>0</v>
      </c>
      <c r="IL390" s="92">
        <v>0</v>
      </c>
      <c r="IM390" s="92">
        <v>0</v>
      </c>
      <c r="IN390" s="92">
        <v>0</v>
      </c>
      <c r="IO390" s="92">
        <v>0</v>
      </c>
      <c r="IP390" s="92">
        <v>0</v>
      </c>
      <c r="IQ390" s="92">
        <v>0</v>
      </c>
      <c r="IR390" s="92">
        <v>0</v>
      </c>
      <c r="IS390" s="92">
        <v>0</v>
      </c>
      <c r="IT390" s="92">
        <v>20857.577600000001</v>
      </c>
      <c r="IU390" s="92">
        <v>375755.10100000002</v>
      </c>
      <c r="IV390" s="92">
        <v>6313.3468499999999</v>
      </c>
      <c r="IW390" s="92">
        <v>27.0683556</v>
      </c>
      <c r="IX390" s="92">
        <v>1</v>
      </c>
      <c r="IY390" s="92">
        <v>0</v>
      </c>
      <c r="IZ390" s="92">
        <v>1</v>
      </c>
      <c r="JA390" s="92">
        <v>0</v>
      </c>
      <c r="JB390" s="92">
        <v>-68225.498099999997</v>
      </c>
      <c r="JC390" s="92">
        <v>-3787.0906300000001</v>
      </c>
      <c r="JD390" s="92">
        <v>-1423.0186200000001</v>
      </c>
      <c r="JE390" s="92">
        <v>-38.843026000000002</v>
      </c>
      <c r="JF390" s="92">
        <v>-2.1561155900000002</v>
      </c>
      <c r="JG390" s="92">
        <v>5.5062125099999998E-2</v>
      </c>
      <c r="JH390" s="92">
        <v>0.99195960100000002</v>
      </c>
      <c r="JI390" s="92">
        <v>18.015280000000001</v>
      </c>
      <c r="JJ390" s="92">
        <v>6274.6546099999996</v>
      </c>
      <c r="JK390" s="92">
        <v>0</v>
      </c>
      <c r="JL390" s="92">
        <v>0</v>
      </c>
      <c r="JM390" s="92">
        <v>0</v>
      </c>
      <c r="JN390" s="92">
        <v>0</v>
      </c>
      <c r="JO390" s="92">
        <v>0</v>
      </c>
      <c r="JP390" s="92">
        <v>0</v>
      </c>
      <c r="JQ390" s="92">
        <v>0</v>
      </c>
      <c r="JR390" s="92">
        <v>0</v>
      </c>
      <c r="JS390" s="92">
        <v>0</v>
      </c>
      <c r="JT390" s="92">
        <v>0</v>
      </c>
      <c r="JU390" s="92">
        <v>0</v>
      </c>
      <c r="JV390" s="92">
        <v>0</v>
      </c>
      <c r="JW390" s="92">
        <v>0</v>
      </c>
      <c r="JX390" s="92">
        <v>0</v>
      </c>
      <c r="JY390" s="92">
        <v>0</v>
      </c>
      <c r="JZ390" s="92">
        <v>0</v>
      </c>
      <c r="KA390" s="92">
        <v>0</v>
      </c>
      <c r="KB390" s="92">
        <v>0</v>
      </c>
      <c r="KC390" s="92">
        <v>0</v>
      </c>
      <c r="KD390" s="92">
        <v>0</v>
      </c>
      <c r="KE390" s="92">
        <v>0</v>
      </c>
      <c r="KF390" s="92">
        <v>0</v>
      </c>
      <c r="KG390" s="92">
        <v>0</v>
      </c>
      <c r="KH390" s="92">
        <v>0</v>
      </c>
      <c r="KI390" s="92">
        <v>0</v>
      </c>
      <c r="KJ390" s="92">
        <v>0</v>
      </c>
      <c r="KK390" s="92">
        <v>0</v>
      </c>
      <c r="KL390" s="92">
        <v>0</v>
      </c>
      <c r="KM390" s="92">
        <v>0</v>
      </c>
      <c r="KN390" s="92">
        <v>0</v>
      </c>
      <c r="KO390" s="92">
        <v>0</v>
      </c>
      <c r="KP390" s="92">
        <v>0</v>
      </c>
      <c r="KQ390" s="92">
        <v>0</v>
      </c>
      <c r="KR390" s="92">
        <v>0</v>
      </c>
      <c r="KS390" s="92">
        <v>0</v>
      </c>
      <c r="KT390" s="92">
        <v>0</v>
      </c>
      <c r="KU390" s="92">
        <v>0</v>
      </c>
      <c r="KV390" s="92">
        <v>0</v>
      </c>
      <c r="KW390" s="92">
        <v>0</v>
      </c>
      <c r="KX390" s="92">
        <v>0</v>
      </c>
      <c r="KY390" s="92">
        <v>0</v>
      </c>
      <c r="KZ390" s="92">
        <v>0</v>
      </c>
      <c r="LA390" s="92">
        <v>0</v>
      </c>
      <c r="LB390" s="92">
        <v>0</v>
      </c>
      <c r="LC390" s="92">
        <v>0</v>
      </c>
      <c r="LD390" s="92">
        <v>0</v>
      </c>
      <c r="LE390" s="92">
        <v>0</v>
      </c>
      <c r="LF390" s="92">
        <v>0</v>
      </c>
      <c r="LG390" s="92">
        <v>0</v>
      </c>
      <c r="LH390" s="92">
        <v>0</v>
      </c>
      <c r="LI390" s="92">
        <v>0</v>
      </c>
      <c r="LJ390" s="92">
        <v>0</v>
      </c>
      <c r="LK390" s="92">
        <v>0</v>
      </c>
      <c r="LL390" s="92">
        <v>0</v>
      </c>
      <c r="LM390" s="92">
        <v>0</v>
      </c>
      <c r="LN390" s="92">
        <v>0</v>
      </c>
      <c r="LO390" s="92">
        <v>0</v>
      </c>
      <c r="LP390" s="92">
        <v>0</v>
      </c>
      <c r="LQ390" s="92">
        <v>0</v>
      </c>
      <c r="LR390" s="92">
        <v>0</v>
      </c>
      <c r="LS390" s="92">
        <v>0</v>
      </c>
      <c r="LT390" s="92">
        <v>0</v>
      </c>
      <c r="LU390" s="92">
        <v>0</v>
      </c>
      <c r="LV390" s="92">
        <v>0</v>
      </c>
      <c r="LW390" s="92">
        <v>0</v>
      </c>
      <c r="LX390" s="92">
        <v>0</v>
      </c>
      <c r="LY390" s="92">
        <v>0</v>
      </c>
      <c r="LZ390" s="92">
        <v>0</v>
      </c>
      <c r="MA390" s="92">
        <v>0</v>
      </c>
      <c r="MB390" s="92">
        <v>0</v>
      </c>
      <c r="MC390" s="92">
        <v>0</v>
      </c>
      <c r="MD390" s="92">
        <v>0</v>
      </c>
      <c r="ME390" s="92">
        <v>0</v>
      </c>
      <c r="MF390" s="92">
        <v>0</v>
      </c>
      <c r="MG390" s="92">
        <v>0</v>
      </c>
      <c r="MH390" s="92">
        <v>0</v>
      </c>
      <c r="MI390" s="92">
        <v>0</v>
      </c>
      <c r="MJ390" s="92">
        <v>0</v>
      </c>
      <c r="MK390" s="92">
        <v>0</v>
      </c>
      <c r="ML390" s="92">
        <v>0</v>
      </c>
      <c r="MM390" s="92">
        <v>0</v>
      </c>
      <c r="MN390" s="92">
        <v>0</v>
      </c>
      <c r="MO390" s="92">
        <v>0</v>
      </c>
      <c r="MP390" s="92">
        <v>0</v>
      </c>
      <c r="MQ390" s="92">
        <v>0</v>
      </c>
      <c r="MR390" s="92">
        <v>0</v>
      </c>
      <c r="MS390" s="92">
        <v>0</v>
      </c>
      <c r="MT390" s="92">
        <v>0</v>
      </c>
      <c r="MU390" s="92">
        <v>0</v>
      </c>
      <c r="MV390" s="92">
        <v>0</v>
      </c>
      <c r="MW390" s="92">
        <v>0</v>
      </c>
      <c r="MX390" s="92">
        <v>0</v>
      </c>
      <c r="MY390" s="92">
        <v>0</v>
      </c>
      <c r="MZ390" s="92">
        <v>0</v>
      </c>
      <c r="NA390" s="92">
        <v>0</v>
      </c>
      <c r="NB390" s="92">
        <v>0</v>
      </c>
      <c r="NC390" s="92">
        <v>0</v>
      </c>
      <c r="ND390" s="92">
        <v>0</v>
      </c>
      <c r="NE390" s="92">
        <v>0</v>
      </c>
      <c r="NF390" s="92">
        <v>0</v>
      </c>
      <c r="NG390" s="92">
        <v>0</v>
      </c>
      <c r="NH390" s="92">
        <v>0</v>
      </c>
      <c r="NI390" s="92">
        <v>0</v>
      </c>
      <c r="NJ390" s="92">
        <v>0</v>
      </c>
      <c r="NK390" s="92">
        <v>0</v>
      </c>
      <c r="NL390" s="92">
        <v>0</v>
      </c>
      <c r="NM390" s="92">
        <v>0</v>
      </c>
      <c r="NN390" s="92">
        <v>0</v>
      </c>
      <c r="NO390" s="92">
        <v>0</v>
      </c>
      <c r="NP390" s="92">
        <v>0</v>
      </c>
      <c r="NQ390" s="92">
        <v>0</v>
      </c>
      <c r="NR390" s="92">
        <v>0</v>
      </c>
      <c r="NS390" s="92">
        <v>0</v>
      </c>
      <c r="NT390" s="92">
        <v>0</v>
      </c>
      <c r="NU390" s="92">
        <v>0</v>
      </c>
      <c r="NV390" s="92">
        <v>0</v>
      </c>
      <c r="NW390" s="92">
        <v>0</v>
      </c>
      <c r="NX390" s="92">
        <v>0</v>
      </c>
      <c r="NY390" s="92">
        <v>0</v>
      </c>
      <c r="NZ390" s="92">
        <v>0</v>
      </c>
      <c r="OA390" s="92">
        <v>0</v>
      </c>
      <c r="OB390" s="92">
        <v>0</v>
      </c>
      <c r="OC390" s="92">
        <v>0</v>
      </c>
      <c r="OD390" s="92">
        <v>0</v>
      </c>
      <c r="OE390" s="92">
        <v>0</v>
      </c>
      <c r="OF390" s="92">
        <v>0</v>
      </c>
      <c r="OG390" s="92">
        <v>0</v>
      </c>
      <c r="OH390" s="92">
        <v>0</v>
      </c>
      <c r="OI390" s="92">
        <v>0</v>
      </c>
      <c r="OJ390" s="92">
        <v>0</v>
      </c>
      <c r="OK390" s="92">
        <v>0</v>
      </c>
      <c r="OL390" s="92">
        <v>0</v>
      </c>
      <c r="OM390" s="92">
        <v>0</v>
      </c>
      <c r="ON390" s="92">
        <v>0</v>
      </c>
      <c r="OO390" s="92">
        <v>0</v>
      </c>
      <c r="OP390" s="92">
        <v>0</v>
      </c>
      <c r="OQ390" s="92">
        <v>0</v>
      </c>
      <c r="OR390" s="92">
        <v>0</v>
      </c>
      <c r="OS390" s="92">
        <v>0</v>
      </c>
      <c r="OT390" s="92">
        <v>0</v>
      </c>
      <c r="OU390" s="92">
        <v>0</v>
      </c>
      <c r="OV390" s="92">
        <v>0</v>
      </c>
      <c r="OW390" s="92">
        <v>0</v>
      </c>
      <c r="OX390" s="92">
        <v>0</v>
      </c>
      <c r="OY390" s="92">
        <v>0</v>
      </c>
      <c r="OZ390" s="92">
        <v>0</v>
      </c>
      <c r="PA390" s="92">
        <v>0</v>
      </c>
      <c r="PB390" s="92">
        <v>0</v>
      </c>
      <c r="PC390" s="92">
        <v>0</v>
      </c>
      <c r="PD390" s="92">
        <v>0</v>
      </c>
      <c r="PE390" s="92">
        <v>0</v>
      </c>
      <c r="PF390" s="92">
        <v>0</v>
      </c>
      <c r="PG390" s="92">
        <v>0</v>
      </c>
      <c r="PH390" s="92">
        <v>0</v>
      </c>
      <c r="PI390" s="92">
        <v>0</v>
      </c>
      <c r="PJ390" s="92">
        <v>0</v>
      </c>
      <c r="PK390" s="92">
        <v>0</v>
      </c>
      <c r="PL390" s="92">
        <v>0</v>
      </c>
      <c r="PM390" s="92">
        <v>0</v>
      </c>
      <c r="PN390" s="92">
        <v>0</v>
      </c>
      <c r="PO390" s="92">
        <v>0</v>
      </c>
      <c r="PP390" s="92">
        <v>0</v>
      </c>
      <c r="PQ390" s="92">
        <v>0</v>
      </c>
      <c r="PR390" s="92">
        <v>0</v>
      </c>
      <c r="PS390" s="92">
        <v>0</v>
      </c>
      <c r="PT390" s="92">
        <v>0</v>
      </c>
      <c r="PU390" s="92">
        <v>0</v>
      </c>
      <c r="PV390" s="92">
        <v>0</v>
      </c>
      <c r="PW390" s="92">
        <v>0</v>
      </c>
      <c r="PX390" s="92">
        <v>0</v>
      </c>
      <c r="PY390" s="92">
        <v>0</v>
      </c>
      <c r="PZ390" s="92">
        <v>0</v>
      </c>
      <c r="QA390" s="92">
        <v>0</v>
      </c>
      <c r="QB390" s="92">
        <v>0</v>
      </c>
      <c r="QC390" s="92">
        <v>0</v>
      </c>
      <c r="QD390" s="92">
        <v>0</v>
      </c>
      <c r="QE390" s="92">
        <v>0</v>
      </c>
      <c r="QF390" s="92">
        <v>0</v>
      </c>
      <c r="QG390" s="92">
        <v>0</v>
      </c>
      <c r="QH390" s="92">
        <v>0</v>
      </c>
      <c r="QI390" s="92">
        <v>0</v>
      </c>
      <c r="QJ390" s="92">
        <v>0</v>
      </c>
      <c r="QK390" s="92">
        <v>0</v>
      </c>
      <c r="QL390" s="92">
        <v>0</v>
      </c>
      <c r="QM390" s="92">
        <v>0</v>
      </c>
      <c r="QN390" s="92">
        <v>0</v>
      </c>
      <c r="QO390" s="92">
        <v>0</v>
      </c>
      <c r="QP390" s="92">
        <v>0</v>
      </c>
      <c r="QQ390" s="92">
        <v>0</v>
      </c>
      <c r="QR390" s="92">
        <v>0</v>
      </c>
      <c r="QS390" s="92">
        <v>0</v>
      </c>
      <c r="QT390" s="92">
        <v>0</v>
      </c>
      <c r="QU390" s="92">
        <v>0</v>
      </c>
      <c r="QV390" s="92">
        <v>0</v>
      </c>
      <c r="QW390" s="92">
        <v>0</v>
      </c>
      <c r="QX390" s="92">
        <v>0</v>
      </c>
      <c r="QY390" s="92">
        <v>0</v>
      </c>
      <c r="QZ390" s="92">
        <v>0</v>
      </c>
      <c r="RA390" s="92">
        <v>0</v>
      </c>
      <c r="RB390" s="92">
        <v>0</v>
      </c>
      <c r="RC390" s="92">
        <v>0</v>
      </c>
      <c r="RD390" s="92">
        <v>0</v>
      </c>
      <c r="RE390" s="92">
        <v>0</v>
      </c>
      <c r="RF390" s="92">
        <v>0</v>
      </c>
      <c r="RG390" s="92">
        <v>0</v>
      </c>
      <c r="RH390" s="92">
        <v>0</v>
      </c>
      <c r="RI390" s="92">
        <v>0</v>
      </c>
      <c r="RJ390" s="92">
        <v>0</v>
      </c>
      <c r="RK390" s="92">
        <v>0</v>
      </c>
      <c r="RL390" s="92">
        <v>0</v>
      </c>
      <c r="RM390" s="92">
        <v>0</v>
      </c>
      <c r="RN390" s="92">
        <v>0</v>
      </c>
      <c r="RO390" s="92">
        <v>0</v>
      </c>
      <c r="RP390" s="92">
        <v>0</v>
      </c>
      <c r="RQ390" s="92">
        <v>0</v>
      </c>
      <c r="RR390" s="92">
        <v>0</v>
      </c>
      <c r="RS390" s="92">
        <v>0</v>
      </c>
      <c r="RT390" s="92">
        <v>0</v>
      </c>
      <c r="RU390" s="92">
        <v>0</v>
      </c>
      <c r="RV390" s="92">
        <v>0</v>
      </c>
      <c r="RW390" s="92">
        <v>0</v>
      </c>
      <c r="RX390" s="92">
        <v>0</v>
      </c>
      <c r="RY390" s="92">
        <v>0</v>
      </c>
      <c r="RZ390" s="92">
        <v>0</v>
      </c>
      <c r="SA390" s="92">
        <v>0</v>
      </c>
      <c r="SB390" s="92">
        <v>0</v>
      </c>
      <c r="SC390" s="92">
        <v>0</v>
      </c>
      <c r="SD390" s="92">
        <v>0</v>
      </c>
      <c r="SE390" s="92">
        <v>0</v>
      </c>
      <c r="SF390" s="92">
        <v>0</v>
      </c>
      <c r="SG390" s="92">
        <v>0</v>
      </c>
      <c r="SH390" s="92">
        <v>0</v>
      </c>
      <c r="SI390" s="92">
        <v>0</v>
      </c>
      <c r="SJ390" s="92">
        <v>0</v>
      </c>
      <c r="SK390" s="92">
        <v>0</v>
      </c>
      <c r="SL390" s="92">
        <v>0</v>
      </c>
      <c r="SM390" s="92">
        <v>0</v>
      </c>
      <c r="SN390" s="92">
        <v>0</v>
      </c>
      <c r="SO390" s="92">
        <v>0</v>
      </c>
      <c r="SP390" s="92">
        <v>0</v>
      </c>
      <c r="SQ390" s="92">
        <v>0</v>
      </c>
      <c r="SR390" s="92">
        <v>0</v>
      </c>
      <c r="SS390" s="92">
        <v>0</v>
      </c>
      <c r="ST390" s="92">
        <v>0</v>
      </c>
      <c r="SU390" s="92">
        <v>0</v>
      </c>
      <c r="SV390" s="92">
        <v>0</v>
      </c>
      <c r="SW390" s="92">
        <v>0</v>
      </c>
      <c r="SX390" s="92">
        <v>0</v>
      </c>
      <c r="SY390" s="92">
        <v>0</v>
      </c>
      <c r="SZ390" s="92">
        <v>0</v>
      </c>
      <c r="TA390" s="92">
        <v>0</v>
      </c>
      <c r="TB390" s="92">
        <v>0</v>
      </c>
      <c r="TC390" s="92">
        <v>1</v>
      </c>
      <c r="TD390" s="92">
        <v>0</v>
      </c>
      <c r="TE390" s="92">
        <v>0</v>
      </c>
      <c r="TF390" s="92">
        <v>0</v>
      </c>
      <c r="TG390" s="92">
        <v>0</v>
      </c>
      <c r="TH390" s="92">
        <v>0</v>
      </c>
      <c r="TI390" s="92">
        <v>0</v>
      </c>
      <c r="TJ390" s="92">
        <v>0</v>
      </c>
      <c r="TK390" s="92">
        <v>0</v>
      </c>
      <c r="TL390" s="92">
        <v>0</v>
      </c>
      <c r="TM390" s="92">
        <v>0</v>
      </c>
      <c r="TN390" s="92">
        <v>0</v>
      </c>
      <c r="TO390" s="92">
        <v>0</v>
      </c>
      <c r="TP390" s="92">
        <v>0</v>
      </c>
      <c r="TQ390" s="92">
        <v>-1655860861.78</v>
      </c>
      <c r="TR390" s="92">
        <v>0</v>
      </c>
      <c r="TS390" s="92">
        <v>0</v>
      </c>
      <c r="TT390" s="92">
        <v>0</v>
      </c>
      <c r="TU390" s="92">
        <v>0</v>
      </c>
      <c r="TV390" s="92">
        <v>0</v>
      </c>
      <c r="TW390" s="92">
        <v>0</v>
      </c>
      <c r="TX390" s="92">
        <v>0</v>
      </c>
      <c r="TY390" s="92">
        <v>0</v>
      </c>
      <c r="TZ390" s="92">
        <v>0</v>
      </c>
      <c r="UA390" s="92">
        <v>0</v>
      </c>
      <c r="UB390" s="92">
        <v>0</v>
      </c>
      <c r="UC390" s="92">
        <v>0</v>
      </c>
      <c r="UD390" s="92">
        <v>0</v>
      </c>
      <c r="UE390" s="92">
        <v>0</v>
      </c>
      <c r="UF390" s="92">
        <v>0</v>
      </c>
      <c r="UG390" s="92">
        <v>0</v>
      </c>
      <c r="UH390" s="92">
        <v>0</v>
      </c>
      <c r="UI390" s="92">
        <v>0</v>
      </c>
      <c r="UJ390" s="92">
        <v>0</v>
      </c>
      <c r="UK390" s="92">
        <v>0</v>
      </c>
      <c r="UL390" s="92">
        <v>0</v>
      </c>
      <c r="UM390" s="92">
        <v>0</v>
      </c>
      <c r="UN390" s="92">
        <v>0</v>
      </c>
      <c r="UO390" s="92">
        <v>0</v>
      </c>
      <c r="UP390" s="92">
        <v>0</v>
      </c>
      <c r="UQ390" s="92">
        <v>0</v>
      </c>
      <c r="UR390" s="92">
        <v>0</v>
      </c>
      <c r="US390" s="92">
        <v>0</v>
      </c>
      <c r="UT390" s="92">
        <v>0</v>
      </c>
      <c r="UU390" s="92">
        <v>0</v>
      </c>
      <c r="UV390" s="92">
        <v>0</v>
      </c>
      <c r="UW390" s="92">
        <v>0</v>
      </c>
      <c r="UX390" s="92">
        <v>0</v>
      </c>
      <c r="UY390" s="92">
        <v>0</v>
      </c>
      <c r="UZ390" s="92">
        <v>0</v>
      </c>
      <c r="VA390" s="92">
        <v>0</v>
      </c>
      <c r="VB390" s="92">
        <v>0</v>
      </c>
      <c r="VC390" s="92">
        <v>0</v>
      </c>
      <c r="VD390" s="92">
        <v>0</v>
      </c>
      <c r="VE390" s="92">
        <v>0</v>
      </c>
      <c r="VF390" s="92">
        <v>0</v>
      </c>
      <c r="VG390" s="92">
        <v>0</v>
      </c>
      <c r="VH390" s="92">
        <v>0</v>
      </c>
      <c r="VI390" s="92">
        <v>0</v>
      </c>
      <c r="VJ390" s="92">
        <v>0</v>
      </c>
      <c r="VK390" s="92">
        <v>0</v>
      </c>
      <c r="VL390" s="92">
        <v>0</v>
      </c>
      <c r="VM390" s="92">
        <v>0</v>
      </c>
      <c r="VN390" s="92">
        <v>0</v>
      </c>
      <c r="VO390" s="92">
        <v>0</v>
      </c>
      <c r="VP390" s="92">
        <v>0</v>
      </c>
      <c r="VQ390" s="92">
        <v>0</v>
      </c>
      <c r="VR390" s="92">
        <v>0</v>
      </c>
      <c r="VS390" s="92">
        <v>0</v>
      </c>
      <c r="VT390" s="92">
        <v>0</v>
      </c>
      <c r="VU390" s="92">
        <v>0</v>
      </c>
      <c r="VV390" s="92">
        <v>0</v>
      </c>
      <c r="VW390" s="92">
        <v>0</v>
      </c>
      <c r="VX390" s="92">
        <v>0</v>
      </c>
      <c r="VY390" s="92">
        <v>0</v>
      </c>
      <c r="VZ390" s="92">
        <v>0</v>
      </c>
      <c r="WA390" s="92">
        <v>0</v>
      </c>
      <c r="WB390" s="92">
        <v>0</v>
      </c>
      <c r="WC390" s="92">
        <v>0</v>
      </c>
    </row>
    <row r="391" spans="2:601" ht="13.5" customHeight="1">
      <c r="B391" s="851" t="s">
        <v>3037</v>
      </c>
      <c r="C391" s="92">
        <v>0</v>
      </c>
      <c r="D391" s="92">
        <v>35577.318099999997</v>
      </c>
      <c r="E391" s="92">
        <v>-134.52168900000001</v>
      </c>
      <c r="F391" s="92">
        <v>1974.8412499999999</v>
      </c>
      <c r="G391" s="92">
        <v>0</v>
      </c>
      <c r="H391" s="92">
        <v>0</v>
      </c>
      <c r="I391" s="92">
        <v>0</v>
      </c>
      <c r="J391" s="92">
        <v>0</v>
      </c>
      <c r="K391" s="92">
        <v>0</v>
      </c>
      <c r="L391" s="92">
        <v>0</v>
      </c>
      <c r="M391" s="92">
        <v>0</v>
      </c>
      <c r="N391" s="92">
        <v>0</v>
      </c>
      <c r="O391" s="92">
        <v>0</v>
      </c>
      <c r="P391" s="92">
        <v>0</v>
      </c>
      <c r="Q391" s="92">
        <v>0</v>
      </c>
      <c r="R391" s="92">
        <v>0</v>
      </c>
      <c r="S391" s="92">
        <v>0</v>
      </c>
      <c r="T391" s="92">
        <v>0</v>
      </c>
      <c r="U391" s="92">
        <v>0</v>
      </c>
      <c r="V391" s="92">
        <v>0</v>
      </c>
      <c r="W391" s="92">
        <v>0</v>
      </c>
      <c r="X391" s="92">
        <v>0</v>
      </c>
      <c r="Y391" s="92">
        <v>0</v>
      </c>
      <c r="Z391" s="92">
        <v>0</v>
      </c>
      <c r="AA391" s="92">
        <v>0</v>
      </c>
      <c r="AB391" s="92">
        <v>0</v>
      </c>
      <c r="AC391" s="92">
        <v>0</v>
      </c>
      <c r="AD391" s="92">
        <v>0</v>
      </c>
      <c r="AE391" s="92">
        <v>0</v>
      </c>
      <c r="AF391" s="92">
        <v>0</v>
      </c>
      <c r="AG391" s="92">
        <v>0</v>
      </c>
      <c r="AH391" s="92">
        <v>0</v>
      </c>
      <c r="AI391" s="92">
        <v>0</v>
      </c>
      <c r="AJ391" s="92">
        <v>0</v>
      </c>
      <c r="AK391" s="92">
        <v>0</v>
      </c>
      <c r="AL391" s="92">
        <v>0</v>
      </c>
      <c r="AM391" s="92">
        <v>0</v>
      </c>
      <c r="AN391" s="92">
        <v>0</v>
      </c>
      <c r="AO391" s="92">
        <v>0</v>
      </c>
      <c r="AP391" s="92">
        <v>0</v>
      </c>
      <c r="AQ391" s="92">
        <v>0</v>
      </c>
      <c r="AR391" s="92">
        <v>0</v>
      </c>
      <c r="AS391" s="92">
        <v>0</v>
      </c>
      <c r="AT391" s="92">
        <v>0</v>
      </c>
      <c r="AU391" s="92">
        <v>0</v>
      </c>
      <c r="AV391" s="92">
        <v>0</v>
      </c>
      <c r="AW391" s="92">
        <v>0</v>
      </c>
      <c r="AX391" s="92">
        <v>0</v>
      </c>
      <c r="AY391" s="92">
        <v>0</v>
      </c>
      <c r="AZ391" s="92">
        <v>0</v>
      </c>
      <c r="BA391" s="92">
        <v>0</v>
      </c>
      <c r="BB391" s="92">
        <v>0</v>
      </c>
      <c r="BC391" s="92">
        <v>0</v>
      </c>
      <c r="BD391" s="92">
        <v>0</v>
      </c>
      <c r="BE391" s="92">
        <v>0</v>
      </c>
      <c r="BF391" s="92">
        <v>0</v>
      </c>
      <c r="BG391" s="92">
        <v>0</v>
      </c>
      <c r="BH391" s="92">
        <v>0</v>
      </c>
      <c r="BI391" s="92">
        <v>0</v>
      </c>
      <c r="BJ391" s="92">
        <v>0</v>
      </c>
      <c r="BK391" s="92">
        <v>0</v>
      </c>
      <c r="BL391" s="92">
        <v>0</v>
      </c>
      <c r="BM391" s="92">
        <v>0</v>
      </c>
      <c r="BN391" s="92">
        <v>0</v>
      </c>
      <c r="BO391" s="92">
        <v>0</v>
      </c>
      <c r="BP391" s="92">
        <v>1</v>
      </c>
      <c r="BQ391" s="92">
        <v>0</v>
      </c>
      <c r="BR391" s="92">
        <v>0</v>
      </c>
      <c r="BS391" s="92">
        <v>0</v>
      </c>
      <c r="BT391" s="92">
        <v>0</v>
      </c>
      <c r="BU391" s="92">
        <v>0</v>
      </c>
      <c r="BV391" s="92">
        <v>0</v>
      </c>
      <c r="BW391" s="92">
        <v>0</v>
      </c>
      <c r="BX391" s="92">
        <v>0</v>
      </c>
      <c r="BY391" s="92">
        <v>0</v>
      </c>
      <c r="BZ391" s="92">
        <v>0</v>
      </c>
      <c r="CA391" s="92">
        <v>0</v>
      </c>
      <c r="CB391" s="92">
        <v>0</v>
      </c>
      <c r="CC391" s="92">
        <v>0</v>
      </c>
      <c r="CD391" s="92">
        <v>0</v>
      </c>
      <c r="CE391" s="92">
        <v>0</v>
      </c>
      <c r="CF391" s="92">
        <v>0</v>
      </c>
      <c r="CG391" s="92">
        <v>0</v>
      </c>
      <c r="CH391" s="92">
        <v>0</v>
      </c>
      <c r="CI391" s="92">
        <v>0</v>
      </c>
      <c r="CJ391" s="92">
        <v>0</v>
      </c>
      <c r="CK391" s="92">
        <v>0</v>
      </c>
      <c r="CL391" s="92">
        <v>0</v>
      </c>
      <c r="CM391" s="92">
        <v>0</v>
      </c>
      <c r="CN391" s="92">
        <v>0</v>
      </c>
      <c r="CO391" s="92">
        <v>0</v>
      </c>
      <c r="CP391" s="92">
        <v>0</v>
      </c>
      <c r="CQ391" s="92">
        <v>0</v>
      </c>
      <c r="CR391" s="92">
        <v>0</v>
      </c>
      <c r="CS391" s="92">
        <v>0</v>
      </c>
      <c r="CT391" s="92">
        <v>0</v>
      </c>
      <c r="CU391" s="92">
        <v>0</v>
      </c>
      <c r="CV391" s="92">
        <v>0</v>
      </c>
      <c r="CW391" s="92">
        <v>0</v>
      </c>
      <c r="CX391" s="92">
        <v>0</v>
      </c>
      <c r="CY391" s="92">
        <v>0</v>
      </c>
      <c r="CZ391" s="92">
        <v>0</v>
      </c>
      <c r="DA391" s="92">
        <v>0</v>
      </c>
      <c r="DB391" s="92">
        <v>0</v>
      </c>
      <c r="DC391" s="92">
        <v>0</v>
      </c>
      <c r="DD391" s="92">
        <v>0</v>
      </c>
      <c r="DE391" s="92">
        <v>0</v>
      </c>
      <c r="DF391" s="92">
        <v>0</v>
      </c>
      <c r="DG391" s="92">
        <v>0</v>
      </c>
      <c r="DH391" s="92">
        <v>0</v>
      </c>
      <c r="DI391" s="92">
        <v>0</v>
      </c>
      <c r="DJ391" s="92">
        <v>0</v>
      </c>
      <c r="DK391" s="92">
        <v>0</v>
      </c>
      <c r="DL391" s="92">
        <v>0</v>
      </c>
      <c r="DM391" s="92">
        <v>0</v>
      </c>
      <c r="DN391" s="92">
        <v>0</v>
      </c>
      <c r="DO391" s="92">
        <v>0</v>
      </c>
      <c r="DP391" s="92">
        <v>0</v>
      </c>
      <c r="DQ391" s="92">
        <v>0</v>
      </c>
      <c r="DR391" s="92">
        <v>0</v>
      </c>
      <c r="DS391" s="92">
        <v>0</v>
      </c>
      <c r="DT391" s="92">
        <v>0</v>
      </c>
      <c r="DU391" s="92">
        <v>0</v>
      </c>
      <c r="DV391" s="92">
        <v>0</v>
      </c>
      <c r="DW391" s="92">
        <v>0</v>
      </c>
      <c r="DX391" s="92">
        <v>0</v>
      </c>
      <c r="DY391" s="92">
        <v>0</v>
      </c>
      <c r="DZ391" s="92">
        <v>35577.318099999997</v>
      </c>
      <c r="EA391" s="92">
        <v>0</v>
      </c>
      <c r="EB391" s="92">
        <v>0</v>
      </c>
      <c r="EC391" s="92">
        <v>0</v>
      </c>
      <c r="ED391" s="92">
        <v>0</v>
      </c>
      <c r="EE391" s="92">
        <v>0</v>
      </c>
      <c r="EF391" s="92">
        <v>0</v>
      </c>
      <c r="EG391" s="92">
        <v>0</v>
      </c>
      <c r="EH391" s="92">
        <v>0</v>
      </c>
      <c r="EI391" s="92">
        <v>0</v>
      </c>
      <c r="EJ391" s="92">
        <v>0</v>
      </c>
      <c r="EK391" s="92">
        <v>0</v>
      </c>
      <c r="EL391" s="92">
        <v>0</v>
      </c>
      <c r="EM391" s="92">
        <v>0</v>
      </c>
      <c r="EN391" s="92">
        <v>0</v>
      </c>
      <c r="EO391" s="92">
        <v>0</v>
      </c>
      <c r="EP391" s="92">
        <v>0</v>
      </c>
      <c r="EQ391" s="92">
        <v>0</v>
      </c>
      <c r="ER391" s="92">
        <v>0</v>
      </c>
      <c r="ES391" s="92">
        <v>0</v>
      </c>
      <c r="ET391" s="92">
        <v>0</v>
      </c>
      <c r="EU391" s="92">
        <v>0</v>
      </c>
      <c r="EV391" s="92">
        <v>0</v>
      </c>
      <c r="EW391" s="92">
        <v>0</v>
      </c>
      <c r="EX391" s="92">
        <v>0</v>
      </c>
      <c r="EY391" s="92">
        <v>0</v>
      </c>
      <c r="EZ391" s="92">
        <v>0</v>
      </c>
      <c r="FA391" s="92">
        <v>0</v>
      </c>
      <c r="FB391" s="92">
        <v>0</v>
      </c>
      <c r="FC391" s="92">
        <v>0</v>
      </c>
      <c r="FD391" s="92">
        <v>0</v>
      </c>
      <c r="FE391" s="92">
        <v>0</v>
      </c>
      <c r="FF391" s="92">
        <v>0</v>
      </c>
      <c r="FG391" s="92">
        <v>0</v>
      </c>
      <c r="FH391" s="92">
        <v>0</v>
      </c>
      <c r="FI391" s="92">
        <v>0</v>
      </c>
      <c r="FJ391" s="92">
        <v>0</v>
      </c>
      <c r="FK391" s="92">
        <v>0</v>
      </c>
      <c r="FL391" s="92">
        <v>0</v>
      </c>
      <c r="FM391" s="92">
        <v>0</v>
      </c>
      <c r="FN391" s="92">
        <v>0</v>
      </c>
      <c r="FO391" s="92">
        <v>0</v>
      </c>
      <c r="FP391" s="92">
        <v>0</v>
      </c>
      <c r="FQ391" s="92">
        <v>0</v>
      </c>
      <c r="FR391" s="92">
        <v>0</v>
      </c>
      <c r="FS391" s="92">
        <v>0</v>
      </c>
      <c r="FT391" s="92">
        <v>0</v>
      </c>
      <c r="FU391" s="92">
        <v>0</v>
      </c>
      <c r="FV391" s="92">
        <v>0</v>
      </c>
      <c r="FW391" s="92">
        <v>0</v>
      </c>
      <c r="FX391" s="92">
        <v>0</v>
      </c>
      <c r="FY391" s="92">
        <v>0</v>
      </c>
      <c r="FZ391" s="92">
        <v>0</v>
      </c>
      <c r="GA391" s="92">
        <v>0</v>
      </c>
      <c r="GB391" s="92">
        <v>0</v>
      </c>
      <c r="GC391" s="92">
        <v>0</v>
      </c>
      <c r="GD391" s="92">
        <v>0</v>
      </c>
      <c r="GE391" s="92">
        <v>0</v>
      </c>
      <c r="GF391" s="92">
        <v>0</v>
      </c>
      <c r="GG391" s="92">
        <v>0</v>
      </c>
      <c r="GH391" s="92">
        <v>0</v>
      </c>
      <c r="GI391" s="92">
        <v>0</v>
      </c>
      <c r="GJ391" s="92">
        <v>1</v>
      </c>
      <c r="GK391" s="92">
        <v>0</v>
      </c>
      <c r="GL391" s="92">
        <v>0</v>
      </c>
      <c r="GM391" s="92">
        <v>0</v>
      </c>
      <c r="GN391" s="92">
        <v>0</v>
      </c>
      <c r="GO391" s="92">
        <v>0</v>
      </c>
      <c r="GP391" s="92">
        <v>0</v>
      </c>
      <c r="GQ391" s="92">
        <v>0</v>
      </c>
      <c r="GR391" s="92">
        <v>0</v>
      </c>
      <c r="GS391" s="92">
        <v>0</v>
      </c>
      <c r="GT391" s="92">
        <v>0</v>
      </c>
      <c r="GU391" s="92">
        <v>0</v>
      </c>
      <c r="GV391" s="92">
        <v>0</v>
      </c>
      <c r="GW391" s="92">
        <v>0</v>
      </c>
      <c r="GX391" s="92">
        <v>0</v>
      </c>
      <c r="GY391" s="92">
        <v>0</v>
      </c>
      <c r="GZ391" s="92">
        <v>0</v>
      </c>
      <c r="HA391" s="92">
        <v>0</v>
      </c>
      <c r="HB391" s="92">
        <v>0</v>
      </c>
      <c r="HC391" s="92">
        <v>0</v>
      </c>
      <c r="HD391" s="92">
        <v>0</v>
      </c>
      <c r="HE391" s="92">
        <v>0</v>
      </c>
      <c r="HF391" s="92">
        <v>0</v>
      </c>
      <c r="HG391" s="92">
        <v>0</v>
      </c>
      <c r="HH391" s="92">
        <v>0</v>
      </c>
      <c r="HI391" s="92">
        <v>0</v>
      </c>
      <c r="HJ391" s="92">
        <v>0</v>
      </c>
      <c r="HK391" s="92">
        <v>0</v>
      </c>
      <c r="HL391" s="92">
        <v>0</v>
      </c>
      <c r="HM391" s="92">
        <v>0</v>
      </c>
      <c r="HN391" s="92">
        <v>0</v>
      </c>
      <c r="HO391" s="92">
        <v>0</v>
      </c>
      <c r="HP391" s="92">
        <v>0</v>
      </c>
      <c r="HQ391" s="92">
        <v>0</v>
      </c>
      <c r="HR391" s="92">
        <v>0</v>
      </c>
      <c r="HS391" s="92">
        <v>0</v>
      </c>
      <c r="HT391" s="92">
        <v>0</v>
      </c>
      <c r="HU391" s="92">
        <v>0</v>
      </c>
      <c r="HV391" s="92">
        <v>0</v>
      </c>
      <c r="HW391" s="92">
        <v>0</v>
      </c>
      <c r="HX391" s="92">
        <v>0</v>
      </c>
      <c r="HY391" s="92">
        <v>0</v>
      </c>
      <c r="HZ391" s="92">
        <v>0</v>
      </c>
      <c r="IA391" s="92">
        <v>0</v>
      </c>
      <c r="IB391" s="92">
        <v>0</v>
      </c>
      <c r="IC391" s="92">
        <v>0</v>
      </c>
      <c r="ID391" s="92">
        <v>0</v>
      </c>
      <c r="IE391" s="92">
        <v>0</v>
      </c>
      <c r="IF391" s="92">
        <v>0</v>
      </c>
      <c r="IG391" s="92">
        <v>0</v>
      </c>
      <c r="IH391" s="92">
        <v>0</v>
      </c>
      <c r="II391" s="92">
        <v>0</v>
      </c>
      <c r="IJ391" s="92">
        <v>0</v>
      </c>
      <c r="IK391" s="92">
        <v>0</v>
      </c>
      <c r="IL391" s="92">
        <v>0</v>
      </c>
      <c r="IM391" s="92">
        <v>0</v>
      </c>
      <c r="IN391" s="92">
        <v>0</v>
      </c>
      <c r="IO391" s="92">
        <v>0</v>
      </c>
      <c r="IP391" s="92">
        <v>0</v>
      </c>
      <c r="IQ391" s="92">
        <v>0</v>
      </c>
      <c r="IR391" s="92">
        <v>0</v>
      </c>
      <c r="IS391" s="92">
        <v>0</v>
      </c>
      <c r="IT391" s="92">
        <v>1974.8412499999999</v>
      </c>
      <c r="IU391" s="92">
        <v>35577.318099999997</v>
      </c>
      <c r="IV391" s="92">
        <v>601.31988899999999</v>
      </c>
      <c r="IW391" s="92">
        <v>33.120015199999997</v>
      </c>
      <c r="IX391" s="92">
        <v>5</v>
      </c>
      <c r="IY391" s="92">
        <v>0</v>
      </c>
      <c r="IZ391" s="92">
        <v>1</v>
      </c>
      <c r="JA391" s="92">
        <v>0</v>
      </c>
      <c r="JB391" s="92">
        <v>-68117.722999999998</v>
      </c>
      <c r="JC391" s="92">
        <v>-3781.1082000000001</v>
      </c>
      <c r="JD391" s="92">
        <v>-134.52168900000001</v>
      </c>
      <c r="JE391" s="92">
        <v>-38.489023299999999</v>
      </c>
      <c r="JF391" s="92">
        <v>-2.1364654500000002</v>
      </c>
      <c r="JG391" s="92">
        <v>5.4736291700000002E-2</v>
      </c>
      <c r="JH391" s="92">
        <v>0.98608962099999997</v>
      </c>
      <c r="JI391" s="92">
        <v>18.015280000000001</v>
      </c>
      <c r="JJ391" s="92">
        <v>594.09807599999999</v>
      </c>
      <c r="JK391" s="92">
        <v>0</v>
      </c>
      <c r="JL391" s="92">
        <v>0</v>
      </c>
      <c r="JM391" s="92">
        <v>0</v>
      </c>
      <c r="JN391" s="92">
        <v>0</v>
      </c>
      <c r="JO391" s="92">
        <v>0</v>
      </c>
      <c r="JP391" s="92">
        <v>0</v>
      </c>
      <c r="JQ391" s="92">
        <v>0</v>
      </c>
      <c r="JR391" s="92">
        <v>0</v>
      </c>
      <c r="JS391" s="92">
        <v>0</v>
      </c>
      <c r="JT391" s="92">
        <v>0</v>
      </c>
      <c r="JU391" s="92">
        <v>0</v>
      </c>
      <c r="JV391" s="92">
        <v>0</v>
      </c>
      <c r="JW391" s="92">
        <v>0</v>
      </c>
      <c r="JX391" s="92">
        <v>0</v>
      </c>
      <c r="JY391" s="92">
        <v>0</v>
      </c>
      <c r="JZ391" s="92">
        <v>0</v>
      </c>
      <c r="KA391" s="92">
        <v>0</v>
      </c>
      <c r="KB391" s="92">
        <v>0</v>
      </c>
      <c r="KC391" s="92">
        <v>0</v>
      </c>
      <c r="KD391" s="92">
        <v>0</v>
      </c>
      <c r="KE391" s="92">
        <v>0</v>
      </c>
      <c r="KF391" s="92">
        <v>0</v>
      </c>
      <c r="KG391" s="92">
        <v>0</v>
      </c>
      <c r="KH391" s="92">
        <v>0</v>
      </c>
      <c r="KI391" s="92">
        <v>0</v>
      </c>
      <c r="KJ391" s="92">
        <v>0</v>
      </c>
      <c r="KK391" s="92">
        <v>0</v>
      </c>
      <c r="KL391" s="92">
        <v>0</v>
      </c>
      <c r="KM391" s="92">
        <v>0</v>
      </c>
      <c r="KN391" s="92">
        <v>0</v>
      </c>
      <c r="KO391" s="92">
        <v>0</v>
      </c>
      <c r="KP391" s="92">
        <v>0</v>
      </c>
      <c r="KQ391" s="92">
        <v>0</v>
      </c>
      <c r="KR391" s="92">
        <v>0</v>
      </c>
      <c r="KS391" s="92">
        <v>0</v>
      </c>
      <c r="KT391" s="92">
        <v>0</v>
      </c>
      <c r="KU391" s="92">
        <v>0</v>
      </c>
      <c r="KV391" s="92">
        <v>0</v>
      </c>
      <c r="KW391" s="92">
        <v>0</v>
      </c>
      <c r="KX391" s="92">
        <v>0</v>
      </c>
      <c r="KY391" s="92">
        <v>0</v>
      </c>
      <c r="KZ391" s="92">
        <v>0</v>
      </c>
      <c r="LA391" s="92">
        <v>0</v>
      </c>
      <c r="LB391" s="92">
        <v>0</v>
      </c>
      <c r="LC391" s="92">
        <v>0</v>
      </c>
      <c r="LD391" s="92">
        <v>0</v>
      </c>
      <c r="LE391" s="92">
        <v>0</v>
      </c>
      <c r="LF391" s="92">
        <v>0</v>
      </c>
      <c r="LG391" s="92">
        <v>0</v>
      </c>
      <c r="LH391" s="92">
        <v>0</v>
      </c>
      <c r="LI391" s="92">
        <v>0</v>
      </c>
      <c r="LJ391" s="92">
        <v>0</v>
      </c>
      <c r="LK391" s="92">
        <v>0</v>
      </c>
      <c r="LL391" s="92">
        <v>0</v>
      </c>
      <c r="LM391" s="92">
        <v>0</v>
      </c>
      <c r="LN391" s="92">
        <v>0</v>
      </c>
      <c r="LO391" s="92">
        <v>0</v>
      </c>
      <c r="LP391" s="92">
        <v>0</v>
      </c>
      <c r="LQ391" s="92">
        <v>0</v>
      </c>
      <c r="LR391" s="92">
        <v>0</v>
      </c>
      <c r="LS391" s="92">
        <v>0</v>
      </c>
      <c r="LT391" s="92">
        <v>0</v>
      </c>
      <c r="LU391" s="92">
        <v>0</v>
      </c>
      <c r="LV391" s="92">
        <v>0</v>
      </c>
      <c r="LW391" s="92">
        <v>0</v>
      </c>
      <c r="LX391" s="92">
        <v>0</v>
      </c>
      <c r="LY391" s="92">
        <v>0</v>
      </c>
      <c r="LZ391" s="92">
        <v>0</v>
      </c>
      <c r="MA391" s="92">
        <v>0</v>
      </c>
      <c r="MB391" s="92">
        <v>0</v>
      </c>
      <c r="MC391" s="92">
        <v>0</v>
      </c>
      <c r="MD391" s="92">
        <v>0</v>
      </c>
      <c r="ME391" s="92">
        <v>0</v>
      </c>
      <c r="MF391" s="92">
        <v>0</v>
      </c>
      <c r="MG391" s="92">
        <v>0</v>
      </c>
      <c r="MH391" s="92">
        <v>0</v>
      </c>
      <c r="MI391" s="92">
        <v>0</v>
      </c>
      <c r="MJ391" s="92">
        <v>0</v>
      </c>
      <c r="MK391" s="92">
        <v>0</v>
      </c>
      <c r="ML391" s="92">
        <v>0</v>
      </c>
      <c r="MM391" s="92">
        <v>0</v>
      </c>
      <c r="MN391" s="92">
        <v>0</v>
      </c>
      <c r="MO391" s="92">
        <v>0</v>
      </c>
      <c r="MP391" s="92">
        <v>0</v>
      </c>
      <c r="MQ391" s="92">
        <v>0</v>
      </c>
      <c r="MR391" s="92">
        <v>0</v>
      </c>
      <c r="MS391" s="92">
        <v>0</v>
      </c>
      <c r="MT391" s="92">
        <v>0</v>
      </c>
      <c r="MU391" s="92">
        <v>0</v>
      </c>
      <c r="MV391" s="92">
        <v>0</v>
      </c>
      <c r="MW391" s="92">
        <v>0</v>
      </c>
      <c r="MX391" s="92">
        <v>0</v>
      </c>
      <c r="MY391" s="92">
        <v>0</v>
      </c>
      <c r="MZ391" s="92">
        <v>0</v>
      </c>
      <c r="NA391" s="92">
        <v>0</v>
      </c>
      <c r="NB391" s="92">
        <v>0</v>
      </c>
      <c r="NC391" s="92">
        <v>0</v>
      </c>
      <c r="ND391" s="92">
        <v>0</v>
      </c>
      <c r="NE391" s="92">
        <v>0</v>
      </c>
      <c r="NF391" s="92">
        <v>0</v>
      </c>
      <c r="NG391" s="92">
        <v>0</v>
      </c>
      <c r="NH391" s="92">
        <v>0</v>
      </c>
      <c r="NI391" s="92">
        <v>0</v>
      </c>
      <c r="NJ391" s="92">
        <v>0</v>
      </c>
      <c r="NK391" s="92">
        <v>0</v>
      </c>
      <c r="NL391" s="92">
        <v>0</v>
      </c>
      <c r="NM391" s="92">
        <v>0</v>
      </c>
      <c r="NN391" s="92">
        <v>0</v>
      </c>
      <c r="NO391" s="92">
        <v>0</v>
      </c>
      <c r="NP391" s="92">
        <v>0</v>
      </c>
      <c r="NQ391" s="92">
        <v>0</v>
      </c>
      <c r="NR391" s="92">
        <v>0</v>
      </c>
      <c r="NS391" s="92">
        <v>0</v>
      </c>
      <c r="NT391" s="92">
        <v>0</v>
      </c>
      <c r="NU391" s="92">
        <v>0</v>
      </c>
      <c r="NV391" s="92">
        <v>0</v>
      </c>
      <c r="NW391" s="92">
        <v>0</v>
      </c>
      <c r="NX391" s="92">
        <v>0</v>
      </c>
      <c r="NY391" s="92">
        <v>0</v>
      </c>
      <c r="NZ391" s="92">
        <v>0</v>
      </c>
      <c r="OA391" s="92">
        <v>0</v>
      </c>
      <c r="OB391" s="92">
        <v>0</v>
      </c>
      <c r="OC391" s="92">
        <v>0</v>
      </c>
      <c r="OD391" s="92">
        <v>0</v>
      </c>
      <c r="OE391" s="92">
        <v>0</v>
      </c>
      <c r="OF391" s="92">
        <v>0</v>
      </c>
      <c r="OG391" s="92">
        <v>0</v>
      </c>
      <c r="OH391" s="92">
        <v>0</v>
      </c>
      <c r="OI391" s="92">
        <v>0</v>
      </c>
      <c r="OJ391" s="92">
        <v>0</v>
      </c>
      <c r="OK391" s="92">
        <v>0</v>
      </c>
      <c r="OL391" s="92">
        <v>0</v>
      </c>
      <c r="OM391" s="92">
        <v>0</v>
      </c>
      <c r="ON391" s="92">
        <v>0</v>
      </c>
      <c r="OO391" s="92">
        <v>0</v>
      </c>
      <c r="OP391" s="92">
        <v>0</v>
      </c>
      <c r="OQ391" s="92">
        <v>0</v>
      </c>
      <c r="OR391" s="92">
        <v>0</v>
      </c>
      <c r="OS391" s="92">
        <v>0</v>
      </c>
      <c r="OT391" s="92">
        <v>0</v>
      </c>
      <c r="OU391" s="92">
        <v>0</v>
      </c>
      <c r="OV391" s="92">
        <v>0</v>
      </c>
      <c r="OW391" s="92">
        <v>0</v>
      </c>
      <c r="OX391" s="92">
        <v>0</v>
      </c>
      <c r="OY391" s="92">
        <v>0</v>
      </c>
      <c r="OZ391" s="92">
        <v>0</v>
      </c>
      <c r="PA391" s="92">
        <v>0</v>
      </c>
      <c r="PB391" s="92">
        <v>0</v>
      </c>
      <c r="PC391" s="92">
        <v>0</v>
      </c>
      <c r="PD391" s="92">
        <v>0</v>
      </c>
      <c r="PE391" s="92">
        <v>0</v>
      </c>
      <c r="PF391" s="92">
        <v>0</v>
      </c>
      <c r="PG391" s="92">
        <v>0</v>
      </c>
      <c r="PH391" s="92">
        <v>0</v>
      </c>
      <c r="PI391" s="92">
        <v>0</v>
      </c>
      <c r="PJ391" s="92">
        <v>0</v>
      </c>
      <c r="PK391" s="92">
        <v>0</v>
      </c>
      <c r="PL391" s="92">
        <v>0</v>
      </c>
      <c r="PM391" s="92">
        <v>0</v>
      </c>
      <c r="PN391" s="92">
        <v>0</v>
      </c>
      <c r="PO391" s="92">
        <v>0</v>
      </c>
      <c r="PP391" s="92">
        <v>0</v>
      </c>
      <c r="PQ391" s="92">
        <v>0</v>
      </c>
      <c r="PR391" s="92">
        <v>0</v>
      </c>
      <c r="PS391" s="92">
        <v>0</v>
      </c>
      <c r="PT391" s="92">
        <v>0</v>
      </c>
      <c r="PU391" s="92">
        <v>0</v>
      </c>
      <c r="PV391" s="92">
        <v>0</v>
      </c>
      <c r="PW391" s="92">
        <v>0</v>
      </c>
      <c r="PX391" s="92">
        <v>0</v>
      </c>
      <c r="PY391" s="92">
        <v>0</v>
      </c>
      <c r="PZ391" s="92">
        <v>0</v>
      </c>
      <c r="QA391" s="92">
        <v>0</v>
      </c>
      <c r="QB391" s="92">
        <v>0</v>
      </c>
      <c r="QC391" s="92">
        <v>0</v>
      </c>
      <c r="QD391" s="92">
        <v>0</v>
      </c>
      <c r="QE391" s="92">
        <v>0</v>
      </c>
      <c r="QF391" s="92">
        <v>0</v>
      </c>
      <c r="QG391" s="92">
        <v>0</v>
      </c>
      <c r="QH391" s="92">
        <v>0</v>
      </c>
      <c r="QI391" s="92">
        <v>0</v>
      </c>
      <c r="QJ391" s="92">
        <v>0</v>
      </c>
      <c r="QK391" s="92">
        <v>0</v>
      </c>
      <c r="QL391" s="92">
        <v>0</v>
      </c>
      <c r="QM391" s="92">
        <v>0</v>
      </c>
      <c r="QN391" s="92">
        <v>0</v>
      </c>
      <c r="QO391" s="92">
        <v>0</v>
      </c>
      <c r="QP391" s="92">
        <v>0</v>
      </c>
      <c r="QQ391" s="92">
        <v>0</v>
      </c>
      <c r="QR391" s="92">
        <v>0</v>
      </c>
      <c r="QS391" s="92">
        <v>0</v>
      </c>
      <c r="QT391" s="92">
        <v>0</v>
      </c>
      <c r="QU391" s="92">
        <v>0</v>
      </c>
      <c r="QV391" s="92">
        <v>0</v>
      </c>
      <c r="QW391" s="92">
        <v>0</v>
      </c>
      <c r="QX391" s="92">
        <v>0</v>
      </c>
      <c r="QY391" s="92">
        <v>0</v>
      </c>
      <c r="QZ391" s="92">
        <v>0</v>
      </c>
      <c r="RA391" s="92">
        <v>0</v>
      </c>
      <c r="RB391" s="92">
        <v>0</v>
      </c>
      <c r="RC391" s="92">
        <v>0</v>
      </c>
      <c r="RD391" s="92">
        <v>0</v>
      </c>
      <c r="RE391" s="92">
        <v>0</v>
      </c>
      <c r="RF391" s="92">
        <v>0</v>
      </c>
      <c r="RG391" s="92">
        <v>0</v>
      </c>
      <c r="RH391" s="92">
        <v>0</v>
      </c>
      <c r="RI391" s="92">
        <v>0</v>
      </c>
      <c r="RJ391" s="92">
        <v>0</v>
      </c>
      <c r="RK391" s="92">
        <v>0</v>
      </c>
      <c r="RL391" s="92">
        <v>0</v>
      </c>
      <c r="RM391" s="92">
        <v>0</v>
      </c>
      <c r="RN391" s="92">
        <v>0</v>
      </c>
      <c r="RO391" s="92">
        <v>0</v>
      </c>
      <c r="RP391" s="92">
        <v>0</v>
      </c>
      <c r="RQ391" s="92">
        <v>0</v>
      </c>
      <c r="RR391" s="92">
        <v>0</v>
      </c>
      <c r="RS391" s="92">
        <v>0</v>
      </c>
      <c r="RT391" s="92">
        <v>0</v>
      </c>
      <c r="RU391" s="92">
        <v>0</v>
      </c>
      <c r="RV391" s="92">
        <v>0</v>
      </c>
      <c r="RW391" s="92">
        <v>0</v>
      </c>
      <c r="RX391" s="92">
        <v>0</v>
      </c>
      <c r="RY391" s="92">
        <v>0</v>
      </c>
      <c r="RZ391" s="92">
        <v>0</v>
      </c>
      <c r="SA391" s="92">
        <v>0</v>
      </c>
      <c r="SB391" s="92">
        <v>0</v>
      </c>
      <c r="SC391" s="92">
        <v>0</v>
      </c>
      <c r="SD391" s="92">
        <v>0</v>
      </c>
      <c r="SE391" s="92">
        <v>0</v>
      </c>
      <c r="SF391" s="92">
        <v>0</v>
      </c>
      <c r="SG391" s="92">
        <v>0</v>
      </c>
      <c r="SH391" s="92">
        <v>0</v>
      </c>
      <c r="SI391" s="92">
        <v>0</v>
      </c>
      <c r="SJ391" s="92">
        <v>0</v>
      </c>
      <c r="SK391" s="92">
        <v>0</v>
      </c>
      <c r="SL391" s="92">
        <v>0</v>
      </c>
      <c r="SM391" s="92">
        <v>0</v>
      </c>
      <c r="SN391" s="92">
        <v>0</v>
      </c>
      <c r="SO391" s="92">
        <v>0</v>
      </c>
      <c r="SP391" s="92">
        <v>0</v>
      </c>
      <c r="SQ391" s="92">
        <v>0</v>
      </c>
      <c r="SR391" s="92">
        <v>0</v>
      </c>
      <c r="SS391" s="92">
        <v>0</v>
      </c>
      <c r="ST391" s="92">
        <v>0</v>
      </c>
      <c r="SU391" s="92">
        <v>0</v>
      </c>
      <c r="SV391" s="92">
        <v>0</v>
      </c>
      <c r="SW391" s="92">
        <v>0</v>
      </c>
      <c r="SX391" s="92">
        <v>0</v>
      </c>
      <c r="SY391" s="92">
        <v>0</v>
      </c>
      <c r="SZ391" s="92">
        <v>0</v>
      </c>
      <c r="TA391" s="92">
        <v>0</v>
      </c>
      <c r="TB391" s="92">
        <v>0</v>
      </c>
      <c r="TC391" s="92">
        <v>5</v>
      </c>
      <c r="TD391" s="92">
        <v>0</v>
      </c>
      <c r="TE391" s="92">
        <v>0</v>
      </c>
      <c r="TF391" s="92">
        <v>0</v>
      </c>
      <c r="TG391" s="92">
        <v>0</v>
      </c>
      <c r="TH391" s="92">
        <v>0</v>
      </c>
      <c r="TI391" s="92">
        <v>0</v>
      </c>
      <c r="TJ391" s="92">
        <v>0</v>
      </c>
      <c r="TK391" s="92">
        <v>0</v>
      </c>
      <c r="TL391" s="92">
        <v>0</v>
      </c>
      <c r="TM391" s="92">
        <v>0</v>
      </c>
      <c r="TN391" s="92">
        <v>0</v>
      </c>
      <c r="TO391" s="92">
        <v>0</v>
      </c>
      <c r="TP391" s="92">
        <v>0</v>
      </c>
      <c r="TQ391" s="92">
        <v>-156780542.16299999</v>
      </c>
      <c r="TR391" s="92">
        <v>0</v>
      </c>
      <c r="TS391" s="92">
        <v>0</v>
      </c>
      <c r="TT391" s="92">
        <v>0</v>
      </c>
      <c r="TU391" s="92">
        <v>0</v>
      </c>
      <c r="TV391" s="92">
        <v>0</v>
      </c>
      <c r="TW391" s="92">
        <v>0</v>
      </c>
      <c r="TX391" s="92">
        <v>0</v>
      </c>
      <c r="TY391" s="92">
        <v>0</v>
      </c>
      <c r="TZ391" s="92">
        <v>0</v>
      </c>
      <c r="UA391" s="92">
        <v>0</v>
      </c>
      <c r="UB391" s="92">
        <v>0</v>
      </c>
      <c r="UC391" s="92">
        <v>0</v>
      </c>
      <c r="UD391" s="92">
        <v>0</v>
      </c>
      <c r="UE391" s="92">
        <v>0</v>
      </c>
      <c r="UF391" s="92">
        <v>0</v>
      </c>
      <c r="UG391" s="92">
        <v>0</v>
      </c>
      <c r="UH391" s="92">
        <v>0</v>
      </c>
      <c r="UI391" s="92">
        <v>0</v>
      </c>
      <c r="UJ391" s="92">
        <v>0</v>
      </c>
      <c r="UK391" s="92">
        <v>0</v>
      </c>
      <c r="UL391" s="92">
        <v>0</v>
      </c>
      <c r="UM391" s="92">
        <v>0</v>
      </c>
      <c r="UN391" s="92">
        <v>0</v>
      </c>
      <c r="UO391" s="92">
        <v>0</v>
      </c>
      <c r="UP391" s="92">
        <v>0</v>
      </c>
      <c r="UQ391" s="92">
        <v>0</v>
      </c>
      <c r="UR391" s="92">
        <v>0</v>
      </c>
      <c r="US391" s="92">
        <v>0</v>
      </c>
      <c r="UT391" s="92">
        <v>0</v>
      </c>
      <c r="UU391" s="92">
        <v>0</v>
      </c>
      <c r="UV391" s="92">
        <v>0</v>
      </c>
      <c r="UW391" s="92">
        <v>0</v>
      </c>
      <c r="UX391" s="92">
        <v>0</v>
      </c>
      <c r="UY391" s="92">
        <v>0</v>
      </c>
      <c r="UZ391" s="92">
        <v>0</v>
      </c>
      <c r="VA391" s="92">
        <v>0</v>
      </c>
      <c r="VB391" s="92">
        <v>0</v>
      </c>
      <c r="VC391" s="92">
        <v>0</v>
      </c>
      <c r="VD391" s="92">
        <v>0</v>
      </c>
      <c r="VE391" s="92">
        <v>0</v>
      </c>
      <c r="VF391" s="92">
        <v>0</v>
      </c>
      <c r="VG391" s="92">
        <v>0</v>
      </c>
      <c r="VH391" s="92">
        <v>0</v>
      </c>
      <c r="VI391" s="92">
        <v>0</v>
      </c>
      <c r="VJ391" s="92">
        <v>0</v>
      </c>
      <c r="VK391" s="92">
        <v>0</v>
      </c>
      <c r="VL391" s="92">
        <v>0</v>
      </c>
      <c r="VM391" s="92">
        <v>0</v>
      </c>
      <c r="VN391" s="92">
        <v>0</v>
      </c>
      <c r="VO391" s="92">
        <v>0</v>
      </c>
      <c r="VP391" s="92">
        <v>0</v>
      </c>
      <c r="VQ391" s="92">
        <v>0</v>
      </c>
      <c r="VR391" s="92">
        <v>0</v>
      </c>
      <c r="VS391" s="92">
        <v>0</v>
      </c>
      <c r="VT391" s="92">
        <v>0</v>
      </c>
      <c r="VU391" s="92">
        <v>0</v>
      </c>
      <c r="VV391" s="92">
        <v>0</v>
      </c>
      <c r="VW391" s="92">
        <v>0</v>
      </c>
      <c r="VX391" s="92">
        <v>0</v>
      </c>
      <c r="VY391" s="92">
        <v>0</v>
      </c>
      <c r="VZ391" s="92">
        <v>0</v>
      </c>
      <c r="WA391" s="92">
        <v>0</v>
      </c>
      <c r="WB391" s="92">
        <v>0</v>
      </c>
      <c r="WC391" s="92">
        <v>0</v>
      </c>
    </row>
    <row r="392" spans="2:601" ht="13.5" customHeight="1">
      <c r="B392" s="851" t="s">
        <v>3038</v>
      </c>
      <c r="C392" s="92">
        <v>0</v>
      </c>
      <c r="D392" s="92">
        <v>3581.4652900000001</v>
      </c>
      <c r="E392" s="92">
        <v>-13.541907800000001</v>
      </c>
      <c r="F392" s="92">
        <v>198.80153300000001</v>
      </c>
      <c r="G392" s="92">
        <v>0</v>
      </c>
      <c r="H392" s="92">
        <v>0</v>
      </c>
      <c r="I392" s="92">
        <v>0</v>
      </c>
      <c r="J392" s="92">
        <v>0</v>
      </c>
      <c r="K392" s="92">
        <v>0</v>
      </c>
      <c r="L392" s="92">
        <v>0</v>
      </c>
      <c r="M392" s="92">
        <v>0</v>
      </c>
      <c r="N392" s="92">
        <v>0</v>
      </c>
      <c r="O392" s="92">
        <v>0</v>
      </c>
      <c r="P392" s="92">
        <v>0</v>
      </c>
      <c r="Q392" s="92">
        <v>0</v>
      </c>
      <c r="R392" s="92">
        <v>0</v>
      </c>
      <c r="S392" s="92">
        <v>0</v>
      </c>
      <c r="T392" s="92">
        <v>0</v>
      </c>
      <c r="U392" s="92">
        <v>0</v>
      </c>
      <c r="V392" s="92">
        <v>0</v>
      </c>
      <c r="W392" s="92">
        <v>0</v>
      </c>
      <c r="X392" s="92">
        <v>0</v>
      </c>
      <c r="Y392" s="92">
        <v>0</v>
      </c>
      <c r="Z392" s="92">
        <v>0</v>
      </c>
      <c r="AA392" s="92">
        <v>0</v>
      </c>
      <c r="AB392" s="92">
        <v>0</v>
      </c>
      <c r="AC392" s="92">
        <v>0</v>
      </c>
      <c r="AD392" s="92">
        <v>0</v>
      </c>
      <c r="AE392" s="92">
        <v>0</v>
      </c>
      <c r="AF392" s="92">
        <v>0</v>
      </c>
      <c r="AG392" s="92">
        <v>0</v>
      </c>
      <c r="AH392" s="92">
        <v>0</v>
      </c>
      <c r="AI392" s="92">
        <v>0</v>
      </c>
      <c r="AJ392" s="92">
        <v>0</v>
      </c>
      <c r="AK392" s="92">
        <v>0</v>
      </c>
      <c r="AL392" s="92">
        <v>0</v>
      </c>
      <c r="AM392" s="92">
        <v>0</v>
      </c>
      <c r="AN392" s="92">
        <v>0</v>
      </c>
      <c r="AO392" s="92">
        <v>0</v>
      </c>
      <c r="AP392" s="92">
        <v>0</v>
      </c>
      <c r="AQ392" s="92">
        <v>0</v>
      </c>
      <c r="AR392" s="92">
        <v>0</v>
      </c>
      <c r="AS392" s="92">
        <v>0</v>
      </c>
      <c r="AT392" s="92">
        <v>0</v>
      </c>
      <c r="AU392" s="92">
        <v>0</v>
      </c>
      <c r="AV392" s="92">
        <v>0</v>
      </c>
      <c r="AW392" s="92">
        <v>0</v>
      </c>
      <c r="AX392" s="92">
        <v>0</v>
      </c>
      <c r="AY392" s="92">
        <v>0</v>
      </c>
      <c r="AZ392" s="92">
        <v>0</v>
      </c>
      <c r="BA392" s="92">
        <v>0</v>
      </c>
      <c r="BB392" s="92">
        <v>0</v>
      </c>
      <c r="BC392" s="92">
        <v>0</v>
      </c>
      <c r="BD392" s="92">
        <v>0</v>
      </c>
      <c r="BE392" s="92">
        <v>0</v>
      </c>
      <c r="BF392" s="92">
        <v>0</v>
      </c>
      <c r="BG392" s="92">
        <v>0</v>
      </c>
      <c r="BH392" s="92">
        <v>0</v>
      </c>
      <c r="BI392" s="92">
        <v>0</v>
      </c>
      <c r="BJ392" s="92">
        <v>0</v>
      </c>
      <c r="BK392" s="92">
        <v>0</v>
      </c>
      <c r="BL392" s="92">
        <v>0</v>
      </c>
      <c r="BM392" s="92">
        <v>0</v>
      </c>
      <c r="BN392" s="92">
        <v>0</v>
      </c>
      <c r="BO392" s="92">
        <v>0</v>
      </c>
      <c r="BP392" s="92">
        <v>1</v>
      </c>
      <c r="BQ392" s="92">
        <v>0</v>
      </c>
      <c r="BR392" s="92">
        <v>0</v>
      </c>
      <c r="BS392" s="92">
        <v>0</v>
      </c>
      <c r="BT392" s="92">
        <v>0</v>
      </c>
      <c r="BU392" s="92">
        <v>0</v>
      </c>
      <c r="BV392" s="92">
        <v>0</v>
      </c>
      <c r="BW392" s="92">
        <v>0</v>
      </c>
      <c r="BX392" s="92">
        <v>0</v>
      </c>
      <c r="BY392" s="92">
        <v>0</v>
      </c>
      <c r="BZ392" s="92">
        <v>0</v>
      </c>
      <c r="CA392" s="92">
        <v>0</v>
      </c>
      <c r="CB392" s="92">
        <v>0</v>
      </c>
      <c r="CC392" s="92">
        <v>0</v>
      </c>
      <c r="CD392" s="92">
        <v>0</v>
      </c>
      <c r="CE392" s="92">
        <v>0</v>
      </c>
      <c r="CF392" s="92">
        <v>0</v>
      </c>
      <c r="CG392" s="92">
        <v>0</v>
      </c>
      <c r="CH392" s="92">
        <v>0</v>
      </c>
      <c r="CI392" s="92">
        <v>0</v>
      </c>
      <c r="CJ392" s="92">
        <v>0</v>
      </c>
      <c r="CK392" s="92">
        <v>0</v>
      </c>
      <c r="CL392" s="92">
        <v>0</v>
      </c>
      <c r="CM392" s="92">
        <v>0</v>
      </c>
      <c r="CN392" s="92">
        <v>0</v>
      </c>
      <c r="CO392" s="92">
        <v>0</v>
      </c>
      <c r="CP392" s="92">
        <v>0</v>
      </c>
      <c r="CQ392" s="92">
        <v>0</v>
      </c>
      <c r="CR392" s="92">
        <v>0</v>
      </c>
      <c r="CS392" s="92">
        <v>0</v>
      </c>
      <c r="CT392" s="92">
        <v>0</v>
      </c>
      <c r="CU392" s="92">
        <v>0</v>
      </c>
      <c r="CV392" s="92">
        <v>0</v>
      </c>
      <c r="CW392" s="92">
        <v>0</v>
      </c>
      <c r="CX392" s="92">
        <v>0</v>
      </c>
      <c r="CY392" s="92">
        <v>0</v>
      </c>
      <c r="CZ392" s="92">
        <v>0</v>
      </c>
      <c r="DA392" s="92">
        <v>0</v>
      </c>
      <c r="DB392" s="92">
        <v>0</v>
      </c>
      <c r="DC392" s="92">
        <v>0</v>
      </c>
      <c r="DD392" s="92">
        <v>0</v>
      </c>
      <c r="DE392" s="92">
        <v>0</v>
      </c>
      <c r="DF392" s="92">
        <v>0</v>
      </c>
      <c r="DG392" s="92">
        <v>0</v>
      </c>
      <c r="DH392" s="92">
        <v>0</v>
      </c>
      <c r="DI392" s="92">
        <v>0</v>
      </c>
      <c r="DJ392" s="92">
        <v>0</v>
      </c>
      <c r="DK392" s="92">
        <v>0</v>
      </c>
      <c r="DL392" s="92">
        <v>0</v>
      </c>
      <c r="DM392" s="92">
        <v>0</v>
      </c>
      <c r="DN392" s="92">
        <v>0</v>
      </c>
      <c r="DO392" s="92">
        <v>0</v>
      </c>
      <c r="DP392" s="92">
        <v>0</v>
      </c>
      <c r="DQ392" s="92">
        <v>0</v>
      </c>
      <c r="DR392" s="92">
        <v>0</v>
      </c>
      <c r="DS392" s="92">
        <v>0</v>
      </c>
      <c r="DT392" s="92">
        <v>0</v>
      </c>
      <c r="DU392" s="92">
        <v>0</v>
      </c>
      <c r="DV392" s="92">
        <v>0</v>
      </c>
      <c r="DW392" s="92">
        <v>0</v>
      </c>
      <c r="DX392" s="92">
        <v>0</v>
      </c>
      <c r="DY392" s="92">
        <v>0</v>
      </c>
      <c r="DZ392" s="92">
        <v>3581.4652900000001</v>
      </c>
      <c r="EA392" s="92">
        <v>0</v>
      </c>
      <c r="EB392" s="92">
        <v>0</v>
      </c>
      <c r="EC392" s="92">
        <v>0</v>
      </c>
      <c r="ED392" s="92">
        <v>0</v>
      </c>
      <c r="EE392" s="92">
        <v>0</v>
      </c>
      <c r="EF392" s="92">
        <v>0</v>
      </c>
      <c r="EG392" s="92">
        <v>0</v>
      </c>
      <c r="EH392" s="92">
        <v>0</v>
      </c>
      <c r="EI392" s="92">
        <v>0</v>
      </c>
      <c r="EJ392" s="92">
        <v>0</v>
      </c>
      <c r="EK392" s="92">
        <v>0</v>
      </c>
      <c r="EL392" s="92">
        <v>0</v>
      </c>
      <c r="EM392" s="92">
        <v>0</v>
      </c>
      <c r="EN392" s="92">
        <v>0</v>
      </c>
      <c r="EO392" s="92">
        <v>0</v>
      </c>
      <c r="EP392" s="92">
        <v>0</v>
      </c>
      <c r="EQ392" s="92">
        <v>0</v>
      </c>
      <c r="ER392" s="92">
        <v>0</v>
      </c>
      <c r="ES392" s="92">
        <v>0</v>
      </c>
      <c r="ET392" s="92">
        <v>0</v>
      </c>
      <c r="EU392" s="92">
        <v>0</v>
      </c>
      <c r="EV392" s="92">
        <v>0</v>
      </c>
      <c r="EW392" s="92">
        <v>0</v>
      </c>
      <c r="EX392" s="92">
        <v>0</v>
      </c>
      <c r="EY392" s="92">
        <v>0</v>
      </c>
      <c r="EZ392" s="92">
        <v>0</v>
      </c>
      <c r="FA392" s="92">
        <v>0</v>
      </c>
      <c r="FB392" s="92">
        <v>0</v>
      </c>
      <c r="FC392" s="92">
        <v>0</v>
      </c>
      <c r="FD392" s="92">
        <v>0</v>
      </c>
      <c r="FE392" s="92">
        <v>0</v>
      </c>
      <c r="FF392" s="92">
        <v>0</v>
      </c>
      <c r="FG392" s="92">
        <v>0</v>
      </c>
      <c r="FH392" s="92">
        <v>0</v>
      </c>
      <c r="FI392" s="92">
        <v>0</v>
      </c>
      <c r="FJ392" s="92">
        <v>0</v>
      </c>
      <c r="FK392" s="92">
        <v>0</v>
      </c>
      <c r="FL392" s="92">
        <v>0</v>
      </c>
      <c r="FM392" s="92">
        <v>0</v>
      </c>
      <c r="FN392" s="92">
        <v>0</v>
      </c>
      <c r="FO392" s="92">
        <v>0</v>
      </c>
      <c r="FP392" s="92">
        <v>0</v>
      </c>
      <c r="FQ392" s="92">
        <v>0</v>
      </c>
      <c r="FR392" s="92">
        <v>0</v>
      </c>
      <c r="FS392" s="92">
        <v>0</v>
      </c>
      <c r="FT392" s="92">
        <v>0</v>
      </c>
      <c r="FU392" s="92">
        <v>0</v>
      </c>
      <c r="FV392" s="92">
        <v>0</v>
      </c>
      <c r="FW392" s="92">
        <v>0</v>
      </c>
      <c r="FX392" s="92">
        <v>0</v>
      </c>
      <c r="FY392" s="92">
        <v>0</v>
      </c>
      <c r="FZ392" s="92">
        <v>0</v>
      </c>
      <c r="GA392" s="92">
        <v>0</v>
      </c>
      <c r="GB392" s="92">
        <v>0</v>
      </c>
      <c r="GC392" s="92">
        <v>0</v>
      </c>
      <c r="GD392" s="92">
        <v>0</v>
      </c>
      <c r="GE392" s="92">
        <v>0</v>
      </c>
      <c r="GF392" s="92">
        <v>0</v>
      </c>
      <c r="GG392" s="92">
        <v>0</v>
      </c>
      <c r="GH392" s="92">
        <v>0</v>
      </c>
      <c r="GI392" s="92">
        <v>0</v>
      </c>
      <c r="GJ392" s="92">
        <v>1</v>
      </c>
      <c r="GK392" s="92">
        <v>0</v>
      </c>
      <c r="GL392" s="92">
        <v>0</v>
      </c>
      <c r="GM392" s="92">
        <v>0</v>
      </c>
      <c r="GN392" s="92">
        <v>0</v>
      </c>
      <c r="GO392" s="92">
        <v>0</v>
      </c>
      <c r="GP392" s="92">
        <v>0</v>
      </c>
      <c r="GQ392" s="92">
        <v>0</v>
      </c>
      <c r="GR392" s="92">
        <v>0</v>
      </c>
      <c r="GS392" s="92">
        <v>0</v>
      </c>
      <c r="GT392" s="92">
        <v>0</v>
      </c>
      <c r="GU392" s="92">
        <v>0</v>
      </c>
      <c r="GV392" s="92">
        <v>0</v>
      </c>
      <c r="GW392" s="92">
        <v>0</v>
      </c>
      <c r="GX392" s="92">
        <v>0</v>
      </c>
      <c r="GY392" s="92">
        <v>0</v>
      </c>
      <c r="GZ392" s="92">
        <v>0</v>
      </c>
      <c r="HA392" s="92">
        <v>0</v>
      </c>
      <c r="HB392" s="92">
        <v>0</v>
      </c>
      <c r="HC392" s="92">
        <v>0</v>
      </c>
      <c r="HD392" s="92">
        <v>0</v>
      </c>
      <c r="HE392" s="92">
        <v>0</v>
      </c>
      <c r="HF392" s="92">
        <v>0</v>
      </c>
      <c r="HG392" s="92">
        <v>0</v>
      </c>
      <c r="HH392" s="92">
        <v>0</v>
      </c>
      <c r="HI392" s="92">
        <v>0</v>
      </c>
      <c r="HJ392" s="92">
        <v>0</v>
      </c>
      <c r="HK392" s="92">
        <v>0</v>
      </c>
      <c r="HL392" s="92">
        <v>0</v>
      </c>
      <c r="HM392" s="92">
        <v>0</v>
      </c>
      <c r="HN392" s="92">
        <v>0</v>
      </c>
      <c r="HO392" s="92">
        <v>0</v>
      </c>
      <c r="HP392" s="92">
        <v>0</v>
      </c>
      <c r="HQ392" s="92">
        <v>0</v>
      </c>
      <c r="HR392" s="92">
        <v>0</v>
      </c>
      <c r="HS392" s="92">
        <v>0</v>
      </c>
      <c r="HT392" s="92">
        <v>0</v>
      </c>
      <c r="HU392" s="92">
        <v>0</v>
      </c>
      <c r="HV392" s="92">
        <v>0</v>
      </c>
      <c r="HW392" s="92">
        <v>0</v>
      </c>
      <c r="HX392" s="92">
        <v>0</v>
      </c>
      <c r="HY392" s="92">
        <v>0</v>
      </c>
      <c r="HZ392" s="92">
        <v>0</v>
      </c>
      <c r="IA392" s="92">
        <v>0</v>
      </c>
      <c r="IB392" s="92">
        <v>0</v>
      </c>
      <c r="IC392" s="92">
        <v>0</v>
      </c>
      <c r="ID392" s="92">
        <v>0</v>
      </c>
      <c r="IE392" s="92">
        <v>0</v>
      </c>
      <c r="IF392" s="92">
        <v>0</v>
      </c>
      <c r="IG392" s="92">
        <v>0</v>
      </c>
      <c r="IH392" s="92">
        <v>0</v>
      </c>
      <c r="II392" s="92">
        <v>0</v>
      </c>
      <c r="IJ392" s="92">
        <v>0</v>
      </c>
      <c r="IK392" s="92">
        <v>0</v>
      </c>
      <c r="IL392" s="92">
        <v>0</v>
      </c>
      <c r="IM392" s="92">
        <v>0</v>
      </c>
      <c r="IN392" s="92">
        <v>0</v>
      </c>
      <c r="IO392" s="92">
        <v>0</v>
      </c>
      <c r="IP392" s="92">
        <v>0</v>
      </c>
      <c r="IQ392" s="92">
        <v>0</v>
      </c>
      <c r="IR392" s="92">
        <v>0</v>
      </c>
      <c r="IS392" s="92">
        <v>0</v>
      </c>
      <c r="IT392" s="92">
        <v>198.80153300000001</v>
      </c>
      <c r="IU392" s="92">
        <v>3581.4652900000001</v>
      </c>
      <c r="IV392" s="92">
        <v>60.533126899999999</v>
      </c>
      <c r="IW392" s="92">
        <v>33.120015199999997</v>
      </c>
      <c r="IX392" s="92">
        <v>5</v>
      </c>
      <c r="IY392" s="92">
        <v>0</v>
      </c>
      <c r="IZ392" s="92">
        <v>1</v>
      </c>
      <c r="JA392" s="92">
        <v>0</v>
      </c>
      <c r="JB392" s="92">
        <v>-68117.722999999998</v>
      </c>
      <c r="JC392" s="92">
        <v>-3781.1082000000001</v>
      </c>
      <c r="JD392" s="92">
        <v>-13.541907800000001</v>
      </c>
      <c r="JE392" s="92">
        <v>-38.489023299999999</v>
      </c>
      <c r="JF392" s="92">
        <v>-2.1364654500000002</v>
      </c>
      <c r="JG392" s="92">
        <v>5.4736291700000002E-2</v>
      </c>
      <c r="JH392" s="92">
        <v>0.98608962099999997</v>
      </c>
      <c r="JI392" s="92">
        <v>18.015280000000001</v>
      </c>
      <c r="JJ392" s="92">
        <v>59.8061279</v>
      </c>
      <c r="JK392" s="92">
        <v>0</v>
      </c>
      <c r="JL392" s="92">
        <v>0</v>
      </c>
      <c r="JM392" s="92">
        <v>0</v>
      </c>
      <c r="JN392" s="92">
        <v>0</v>
      </c>
      <c r="JO392" s="92">
        <v>0</v>
      </c>
      <c r="JP392" s="92">
        <v>0</v>
      </c>
      <c r="JQ392" s="92">
        <v>0</v>
      </c>
      <c r="JR392" s="92">
        <v>0</v>
      </c>
      <c r="JS392" s="92">
        <v>0</v>
      </c>
      <c r="JT392" s="92">
        <v>0</v>
      </c>
      <c r="JU392" s="92">
        <v>0</v>
      </c>
      <c r="JV392" s="92">
        <v>0</v>
      </c>
      <c r="JW392" s="92">
        <v>0</v>
      </c>
      <c r="JX392" s="92">
        <v>0</v>
      </c>
      <c r="JY392" s="92">
        <v>0</v>
      </c>
      <c r="JZ392" s="92">
        <v>0</v>
      </c>
      <c r="KA392" s="92">
        <v>0</v>
      </c>
      <c r="KB392" s="92">
        <v>0</v>
      </c>
      <c r="KC392" s="92">
        <v>0</v>
      </c>
      <c r="KD392" s="92">
        <v>0</v>
      </c>
      <c r="KE392" s="92">
        <v>0</v>
      </c>
      <c r="KF392" s="92">
        <v>0</v>
      </c>
      <c r="KG392" s="92">
        <v>0</v>
      </c>
      <c r="KH392" s="92">
        <v>0</v>
      </c>
      <c r="KI392" s="92">
        <v>0</v>
      </c>
      <c r="KJ392" s="92">
        <v>0</v>
      </c>
      <c r="KK392" s="92">
        <v>0</v>
      </c>
      <c r="KL392" s="92">
        <v>0</v>
      </c>
      <c r="KM392" s="92">
        <v>0</v>
      </c>
      <c r="KN392" s="92">
        <v>0</v>
      </c>
      <c r="KO392" s="92">
        <v>0</v>
      </c>
      <c r="KP392" s="92">
        <v>0</v>
      </c>
      <c r="KQ392" s="92">
        <v>0</v>
      </c>
      <c r="KR392" s="92">
        <v>0</v>
      </c>
      <c r="KS392" s="92">
        <v>0</v>
      </c>
      <c r="KT392" s="92">
        <v>0</v>
      </c>
      <c r="KU392" s="92">
        <v>0</v>
      </c>
      <c r="KV392" s="92">
        <v>0</v>
      </c>
      <c r="KW392" s="92">
        <v>0</v>
      </c>
      <c r="KX392" s="92">
        <v>0</v>
      </c>
      <c r="KY392" s="92">
        <v>0</v>
      </c>
      <c r="KZ392" s="92">
        <v>0</v>
      </c>
      <c r="LA392" s="92">
        <v>0</v>
      </c>
      <c r="LB392" s="92">
        <v>0</v>
      </c>
      <c r="LC392" s="92">
        <v>0</v>
      </c>
      <c r="LD392" s="92">
        <v>0</v>
      </c>
      <c r="LE392" s="92">
        <v>0</v>
      </c>
      <c r="LF392" s="92">
        <v>0</v>
      </c>
      <c r="LG392" s="92">
        <v>0</v>
      </c>
      <c r="LH392" s="92">
        <v>0</v>
      </c>
      <c r="LI392" s="92">
        <v>0</v>
      </c>
      <c r="LJ392" s="92">
        <v>0</v>
      </c>
      <c r="LK392" s="92">
        <v>0</v>
      </c>
      <c r="LL392" s="92">
        <v>0</v>
      </c>
      <c r="LM392" s="92">
        <v>0</v>
      </c>
      <c r="LN392" s="92">
        <v>0</v>
      </c>
      <c r="LO392" s="92">
        <v>0</v>
      </c>
      <c r="LP392" s="92">
        <v>0</v>
      </c>
      <c r="LQ392" s="92">
        <v>0</v>
      </c>
      <c r="LR392" s="92">
        <v>0</v>
      </c>
      <c r="LS392" s="92">
        <v>0</v>
      </c>
      <c r="LT392" s="92">
        <v>0</v>
      </c>
      <c r="LU392" s="92">
        <v>0</v>
      </c>
      <c r="LV392" s="92">
        <v>0</v>
      </c>
      <c r="LW392" s="92">
        <v>0</v>
      </c>
      <c r="LX392" s="92">
        <v>0</v>
      </c>
      <c r="LY392" s="92">
        <v>0</v>
      </c>
      <c r="LZ392" s="92">
        <v>0</v>
      </c>
      <c r="MA392" s="92">
        <v>0</v>
      </c>
      <c r="MB392" s="92">
        <v>0</v>
      </c>
      <c r="MC392" s="92">
        <v>0</v>
      </c>
      <c r="MD392" s="92">
        <v>0</v>
      </c>
      <c r="ME392" s="92">
        <v>0</v>
      </c>
      <c r="MF392" s="92">
        <v>0</v>
      </c>
      <c r="MG392" s="92">
        <v>0</v>
      </c>
      <c r="MH392" s="92">
        <v>0</v>
      </c>
      <c r="MI392" s="92">
        <v>0</v>
      </c>
      <c r="MJ392" s="92">
        <v>0</v>
      </c>
      <c r="MK392" s="92">
        <v>0</v>
      </c>
      <c r="ML392" s="92">
        <v>0</v>
      </c>
      <c r="MM392" s="92">
        <v>0</v>
      </c>
      <c r="MN392" s="92">
        <v>0</v>
      </c>
      <c r="MO392" s="92">
        <v>0</v>
      </c>
      <c r="MP392" s="92">
        <v>0</v>
      </c>
      <c r="MQ392" s="92">
        <v>0</v>
      </c>
      <c r="MR392" s="92">
        <v>0</v>
      </c>
      <c r="MS392" s="92">
        <v>0</v>
      </c>
      <c r="MT392" s="92">
        <v>0</v>
      </c>
      <c r="MU392" s="92">
        <v>0</v>
      </c>
      <c r="MV392" s="92">
        <v>0</v>
      </c>
      <c r="MW392" s="92">
        <v>0</v>
      </c>
      <c r="MX392" s="92">
        <v>0</v>
      </c>
      <c r="MY392" s="92">
        <v>0</v>
      </c>
      <c r="MZ392" s="92">
        <v>0</v>
      </c>
      <c r="NA392" s="92">
        <v>0</v>
      </c>
      <c r="NB392" s="92">
        <v>0</v>
      </c>
      <c r="NC392" s="92">
        <v>0</v>
      </c>
      <c r="ND392" s="92">
        <v>0</v>
      </c>
      <c r="NE392" s="92">
        <v>0</v>
      </c>
      <c r="NF392" s="92">
        <v>0</v>
      </c>
      <c r="NG392" s="92">
        <v>0</v>
      </c>
      <c r="NH392" s="92">
        <v>0</v>
      </c>
      <c r="NI392" s="92">
        <v>0</v>
      </c>
      <c r="NJ392" s="92">
        <v>0</v>
      </c>
      <c r="NK392" s="92">
        <v>0</v>
      </c>
      <c r="NL392" s="92">
        <v>0</v>
      </c>
      <c r="NM392" s="92">
        <v>0</v>
      </c>
      <c r="NN392" s="92">
        <v>0</v>
      </c>
      <c r="NO392" s="92">
        <v>0</v>
      </c>
      <c r="NP392" s="92">
        <v>0</v>
      </c>
      <c r="NQ392" s="92">
        <v>0</v>
      </c>
      <c r="NR392" s="92">
        <v>0</v>
      </c>
      <c r="NS392" s="92">
        <v>0</v>
      </c>
      <c r="NT392" s="92">
        <v>0</v>
      </c>
      <c r="NU392" s="92">
        <v>0</v>
      </c>
      <c r="NV392" s="92">
        <v>0</v>
      </c>
      <c r="NW392" s="92">
        <v>0</v>
      </c>
      <c r="NX392" s="92">
        <v>0</v>
      </c>
      <c r="NY392" s="92">
        <v>0</v>
      </c>
      <c r="NZ392" s="92">
        <v>0</v>
      </c>
      <c r="OA392" s="92">
        <v>0</v>
      </c>
      <c r="OB392" s="92">
        <v>0</v>
      </c>
      <c r="OC392" s="92">
        <v>0</v>
      </c>
      <c r="OD392" s="92">
        <v>0</v>
      </c>
      <c r="OE392" s="92">
        <v>0</v>
      </c>
      <c r="OF392" s="92">
        <v>0</v>
      </c>
      <c r="OG392" s="92">
        <v>0</v>
      </c>
      <c r="OH392" s="92">
        <v>0</v>
      </c>
      <c r="OI392" s="92">
        <v>0</v>
      </c>
      <c r="OJ392" s="92">
        <v>0</v>
      </c>
      <c r="OK392" s="92">
        <v>0</v>
      </c>
      <c r="OL392" s="92">
        <v>0</v>
      </c>
      <c r="OM392" s="92">
        <v>0</v>
      </c>
      <c r="ON392" s="92">
        <v>0</v>
      </c>
      <c r="OO392" s="92">
        <v>0</v>
      </c>
      <c r="OP392" s="92">
        <v>0</v>
      </c>
      <c r="OQ392" s="92">
        <v>0</v>
      </c>
      <c r="OR392" s="92">
        <v>0</v>
      </c>
      <c r="OS392" s="92">
        <v>0</v>
      </c>
      <c r="OT392" s="92">
        <v>0</v>
      </c>
      <c r="OU392" s="92">
        <v>0</v>
      </c>
      <c r="OV392" s="92">
        <v>0</v>
      </c>
      <c r="OW392" s="92">
        <v>0</v>
      </c>
      <c r="OX392" s="92">
        <v>0</v>
      </c>
      <c r="OY392" s="92">
        <v>0</v>
      </c>
      <c r="OZ392" s="92">
        <v>0</v>
      </c>
      <c r="PA392" s="92">
        <v>0</v>
      </c>
      <c r="PB392" s="92">
        <v>0</v>
      </c>
      <c r="PC392" s="92">
        <v>0</v>
      </c>
      <c r="PD392" s="92">
        <v>0</v>
      </c>
      <c r="PE392" s="92">
        <v>0</v>
      </c>
      <c r="PF392" s="92">
        <v>0</v>
      </c>
      <c r="PG392" s="92">
        <v>0</v>
      </c>
      <c r="PH392" s="92">
        <v>0</v>
      </c>
      <c r="PI392" s="92">
        <v>0</v>
      </c>
      <c r="PJ392" s="92">
        <v>0</v>
      </c>
      <c r="PK392" s="92">
        <v>0</v>
      </c>
      <c r="PL392" s="92">
        <v>0</v>
      </c>
      <c r="PM392" s="92">
        <v>0</v>
      </c>
      <c r="PN392" s="92">
        <v>0</v>
      </c>
      <c r="PO392" s="92">
        <v>0</v>
      </c>
      <c r="PP392" s="92">
        <v>0</v>
      </c>
      <c r="PQ392" s="92">
        <v>0</v>
      </c>
      <c r="PR392" s="92">
        <v>0</v>
      </c>
      <c r="PS392" s="92">
        <v>0</v>
      </c>
      <c r="PT392" s="92">
        <v>0</v>
      </c>
      <c r="PU392" s="92">
        <v>0</v>
      </c>
      <c r="PV392" s="92">
        <v>0</v>
      </c>
      <c r="PW392" s="92">
        <v>0</v>
      </c>
      <c r="PX392" s="92">
        <v>0</v>
      </c>
      <c r="PY392" s="92">
        <v>0</v>
      </c>
      <c r="PZ392" s="92">
        <v>0</v>
      </c>
      <c r="QA392" s="92">
        <v>0</v>
      </c>
      <c r="QB392" s="92">
        <v>0</v>
      </c>
      <c r="QC392" s="92">
        <v>0</v>
      </c>
      <c r="QD392" s="92">
        <v>0</v>
      </c>
      <c r="QE392" s="92">
        <v>0</v>
      </c>
      <c r="QF392" s="92">
        <v>0</v>
      </c>
      <c r="QG392" s="92">
        <v>0</v>
      </c>
      <c r="QH392" s="92">
        <v>0</v>
      </c>
      <c r="QI392" s="92">
        <v>0</v>
      </c>
      <c r="QJ392" s="92">
        <v>0</v>
      </c>
      <c r="QK392" s="92">
        <v>0</v>
      </c>
      <c r="QL392" s="92">
        <v>0</v>
      </c>
      <c r="QM392" s="92">
        <v>0</v>
      </c>
      <c r="QN392" s="92">
        <v>0</v>
      </c>
      <c r="QO392" s="92">
        <v>0</v>
      </c>
      <c r="QP392" s="92">
        <v>0</v>
      </c>
      <c r="QQ392" s="92">
        <v>0</v>
      </c>
      <c r="QR392" s="92">
        <v>0</v>
      </c>
      <c r="QS392" s="92">
        <v>0</v>
      </c>
      <c r="QT392" s="92">
        <v>0</v>
      </c>
      <c r="QU392" s="92">
        <v>0</v>
      </c>
      <c r="QV392" s="92">
        <v>0</v>
      </c>
      <c r="QW392" s="92">
        <v>0</v>
      </c>
      <c r="QX392" s="92">
        <v>0</v>
      </c>
      <c r="QY392" s="92">
        <v>0</v>
      </c>
      <c r="QZ392" s="92">
        <v>0</v>
      </c>
      <c r="RA392" s="92">
        <v>0</v>
      </c>
      <c r="RB392" s="92">
        <v>0</v>
      </c>
      <c r="RC392" s="92">
        <v>0</v>
      </c>
      <c r="RD392" s="92">
        <v>0</v>
      </c>
      <c r="RE392" s="92">
        <v>0</v>
      </c>
      <c r="RF392" s="92">
        <v>0</v>
      </c>
      <c r="RG392" s="92">
        <v>0</v>
      </c>
      <c r="RH392" s="92">
        <v>0</v>
      </c>
      <c r="RI392" s="92">
        <v>0</v>
      </c>
      <c r="RJ392" s="92">
        <v>0</v>
      </c>
      <c r="RK392" s="92">
        <v>0</v>
      </c>
      <c r="RL392" s="92">
        <v>0</v>
      </c>
      <c r="RM392" s="92">
        <v>0</v>
      </c>
      <c r="RN392" s="92">
        <v>0</v>
      </c>
      <c r="RO392" s="92">
        <v>0</v>
      </c>
      <c r="RP392" s="92">
        <v>0</v>
      </c>
      <c r="RQ392" s="92">
        <v>0</v>
      </c>
      <c r="RR392" s="92">
        <v>0</v>
      </c>
      <c r="RS392" s="92">
        <v>0</v>
      </c>
      <c r="RT392" s="92">
        <v>0</v>
      </c>
      <c r="RU392" s="92">
        <v>0</v>
      </c>
      <c r="RV392" s="92">
        <v>0</v>
      </c>
      <c r="RW392" s="92">
        <v>0</v>
      </c>
      <c r="RX392" s="92">
        <v>0</v>
      </c>
      <c r="RY392" s="92">
        <v>0</v>
      </c>
      <c r="RZ392" s="92">
        <v>0</v>
      </c>
      <c r="SA392" s="92">
        <v>0</v>
      </c>
      <c r="SB392" s="92">
        <v>0</v>
      </c>
      <c r="SC392" s="92">
        <v>0</v>
      </c>
      <c r="SD392" s="92">
        <v>0</v>
      </c>
      <c r="SE392" s="92">
        <v>0</v>
      </c>
      <c r="SF392" s="92">
        <v>0</v>
      </c>
      <c r="SG392" s="92">
        <v>0</v>
      </c>
      <c r="SH392" s="92">
        <v>0</v>
      </c>
      <c r="SI392" s="92">
        <v>0</v>
      </c>
      <c r="SJ392" s="92">
        <v>0</v>
      </c>
      <c r="SK392" s="92">
        <v>0</v>
      </c>
      <c r="SL392" s="92">
        <v>0</v>
      </c>
      <c r="SM392" s="92">
        <v>0</v>
      </c>
      <c r="SN392" s="92">
        <v>0</v>
      </c>
      <c r="SO392" s="92">
        <v>0</v>
      </c>
      <c r="SP392" s="92">
        <v>0</v>
      </c>
      <c r="SQ392" s="92">
        <v>0</v>
      </c>
      <c r="SR392" s="92">
        <v>0</v>
      </c>
      <c r="SS392" s="92">
        <v>0</v>
      </c>
      <c r="ST392" s="92">
        <v>0</v>
      </c>
      <c r="SU392" s="92">
        <v>0</v>
      </c>
      <c r="SV392" s="92">
        <v>0</v>
      </c>
      <c r="SW392" s="92">
        <v>0</v>
      </c>
      <c r="SX392" s="92">
        <v>0</v>
      </c>
      <c r="SY392" s="92">
        <v>0</v>
      </c>
      <c r="SZ392" s="92">
        <v>0</v>
      </c>
      <c r="TA392" s="92">
        <v>0</v>
      </c>
      <c r="TB392" s="92">
        <v>0</v>
      </c>
      <c r="TC392" s="92">
        <v>5</v>
      </c>
      <c r="TD392" s="92">
        <v>0</v>
      </c>
      <c r="TE392" s="92">
        <v>0</v>
      </c>
      <c r="TF392" s="92">
        <v>0</v>
      </c>
      <c r="TG392" s="92">
        <v>0</v>
      </c>
      <c r="TH392" s="92">
        <v>0</v>
      </c>
      <c r="TI392" s="92">
        <v>0</v>
      </c>
      <c r="TJ392" s="92">
        <v>0</v>
      </c>
      <c r="TK392" s="92">
        <v>0</v>
      </c>
      <c r="TL392" s="92">
        <v>0</v>
      </c>
      <c r="TM392" s="92">
        <v>0</v>
      </c>
      <c r="TN392" s="92">
        <v>0</v>
      </c>
      <c r="TO392" s="92">
        <v>0</v>
      </c>
      <c r="TP392" s="92">
        <v>0</v>
      </c>
      <c r="TQ392" s="92">
        <v>-15782641.8759</v>
      </c>
      <c r="TR392" s="92">
        <v>0</v>
      </c>
      <c r="TS392" s="92">
        <v>0</v>
      </c>
      <c r="TT392" s="92">
        <v>0</v>
      </c>
      <c r="TU392" s="92">
        <v>0</v>
      </c>
      <c r="TV392" s="92">
        <v>0</v>
      </c>
      <c r="TW392" s="92">
        <v>0</v>
      </c>
      <c r="TX392" s="92">
        <v>0</v>
      </c>
      <c r="TY392" s="92">
        <v>0</v>
      </c>
      <c r="TZ392" s="92">
        <v>0</v>
      </c>
      <c r="UA392" s="92">
        <v>0</v>
      </c>
      <c r="UB392" s="92">
        <v>0</v>
      </c>
      <c r="UC392" s="92">
        <v>0</v>
      </c>
      <c r="UD392" s="92">
        <v>0</v>
      </c>
      <c r="UE392" s="92">
        <v>0</v>
      </c>
      <c r="UF392" s="92">
        <v>0</v>
      </c>
      <c r="UG392" s="92">
        <v>0</v>
      </c>
      <c r="UH392" s="92">
        <v>0</v>
      </c>
      <c r="UI392" s="92">
        <v>0</v>
      </c>
      <c r="UJ392" s="92">
        <v>0</v>
      </c>
      <c r="UK392" s="92">
        <v>0</v>
      </c>
      <c r="UL392" s="92">
        <v>0</v>
      </c>
      <c r="UM392" s="92">
        <v>0</v>
      </c>
      <c r="UN392" s="92">
        <v>0</v>
      </c>
      <c r="UO392" s="92">
        <v>0</v>
      </c>
      <c r="UP392" s="92">
        <v>0</v>
      </c>
      <c r="UQ392" s="92">
        <v>0</v>
      </c>
      <c r="UR392" s="92">
        <v>0</v>
      </c>
      <c r="US392" s="92">
        <v>0</v>
      </c>
      <c r="UT392" s="92">
        <v>0</v>
      </c>
      <c r="UU392" s="92">
        <v>0</v>
      </c>
      <c r="UV392" s="92">
        <v>0</v>
      </c>
      <c r="UW392" s="92">
        <v>0</v>
      </c>
      <c r="UX392" s="92">
        <v>0</v>
      </c>
      <c r="UY392" s="92">
        <v>0</v>
      </c>
      <c r="UZ392" s="92">
        <v>0</v>
      </c>
      <c r="VA392" s="92">
        <v>0</v>
      </c>
      <c r="VB392" s="92">
        <v>0</v>
      </c>
      <c r="VC392" s="92">
        <v>0</v>
      </c>
      <c r="VD392" s="92">
        <v>0</v>
      </c>
      <c r="VE392" s="92">
        <v>0</v>
      </c>
      <c r="VF392" s="92">
        <v>0</v>
      </c>
      <c r="VG392" s="92">
        <v>0</v>
      </c>
      <c r="VH392" s="92">
        <v>0</v>
      </c>
      <c r="VI392" s="92">
        <v>0</v>
      </c>
      <c r="VJ392" s="92">
        <v>0</v>
      </c>
      <c r="VK392" s="92">
        <v>0</v>
      </c>
      <c r="VL392" s="92">
        <v>0</v>
      </c>
      <c r="VM392" s="92">
        <v>0</v>
      </c>
      <c r="VN392" s="92">
        <v>0</v>
      </c>
      <c r="VO392" s="92">
        <v>0</v>
      </c>
      <c r="VP392" s="92">
        <v>0</v>
      </c>
      <c r="VQ392" s="92">
        <v>0</v>
      </c>
      <c r="VR392" s="92">
        <v>0</v>
      </c>
      <c r="VS392" s="92">
        <v>0</v>
      </c>
      <c r="VT392" s="92">
        <v>0</v>
      </c>
      <c r="VU392" s="92">
        <v>0</v>
      </c>
      <c r="VV392" s="92">
        <v>0</v>
      </c>
      <c r="VW392" s="92">
        <v>0</v>
      </c>
      <c r="VX392" s="92">
        <v>0</v>
      </c>
      <c r="VY392" s="92">
        <v>0</v>
      </c>
      <c r="VZ392" s="92">
        <v>0</v>
      </c>
      <c r="WA392" s="92">
        <v>0</v>
      </c>
      <c r="WB392" s="92">
        <v>0</v>
      </c>
      <c r="WC392" s="92">
        <v>0</v>
      </c>
    </row>
    <row r="393" spans="2:601" ht="13.5" customHeight="1">
      <c r="B393" s="851" t="s">
        <v>3039</v>
      </c>
      <c r="C393" s="92">
        <v>0</v>
      </c>
      <c r="D393" s="92">
        <v>146508.296</v>
      </c>
      <c r="E393" s="92">
        <v>-556.85993199999996</v>
      </c>
      <c r="F393" s="92">
        <v>8132.44625</v>
      </c>
      <c r="G393" s="92">
        <v>0</v>
      </c>
      <c r="H393" s="92">
        <v>0</v>
      </c>
      <c r="I393" s="92">
        <v>0</v>
      </c>
      <c r="J393" s="92">
        <v>0</v>
      </c>
      <c r="K393" s="92">
        <v>0</v>
      </c>
      <c r="L393" s="92">
        <v>0</v>
      </c>
      <c r="M393" s="92">
        <v>0</v>
      </c>
      <c r="N393" s="92">
        <v>0</v>
      </c>
      <c r="O393" s="92">
        <v>0</v>
      </c>
      <c r="P393" s="92">
        <v>0</v>
      </c>
      <c r="Q393" s="92">
        <v>0</v>
      </c>
      <c r="R393" s="92">
        <v>0</v>
      </c>
      <c r="S393" s="92">
        <v>0</v>
      </c>
      <c r="T393" s="92">
        <v>0</v>
      </c>
      <c r="U393" s="92">
        <v>0</v>
      </c>
      <c r="V393" s="92">
        <v>0</v>
      </c>
      <c r="W393" s="92">
        <v>0</v>
      </c>
      <c r="X393" s="92">
        <v>0</v>
      </c>
      <c r="Y393" s="92">
        <v>0</v>
      </c>
      <c r="Z393" s="92">
        <v>0</v>
      </c>
      <c r="AA393" s="92">
        <v>0</v>
      </c>
      <c r="AB393" s="92">
        <v>0</v>
      </c>
      <c r="AC393" s="92">
        <v>0</v>
      </c>
      <c r="AD393" s="92">
        <v>0</v>
      </c>
      <c r="AE393" s="92">
        <v>0</v>
      </c>
      <c r="AF393" s="92">
        <v>0</v>
      </c>
      <c r="AG393" s="92">
        <v>0</v>
      </c>
      <c r="AH393" s="92">
        <v>0</v>
      </c>
      <c r="AI393" s="92">
        <v>0</v>
      </c>
      <c r="AJ393" s="92">
        <v>0</v>
      </c>
      <c r="AK393" s="92">
        <v>0</v>
      </c>
      <c r="AL393" s="92">
        <v>0</v>
      </c>
      <c r="AM393" s="92">
        <v>0</v>
      </c>
      <c r="AN393" s="92">
        <v>0</v>
      </c>
      <c r="AO393" s="92">
        <v>0</v>
      </c>
      <c r="AP393" s="92">
        <v>0</v>
      </c>
      <c r="AQ393" s="92">
        <v>0</v>
      </c>
      <c r="AR393" s="92">
        <v>0</v>
      </c>
      <c r="AS393" s="92">
        <v>0</v>
      </c>
      <c r="AT393" s="92">
        <v>0</v>
      </c>
      <c r="AU393" s="92">
        <v>0</v>
      </c>
      <c r="AV393" s="92">
        <v>0</v>
      </c>
      <c r="AW393" s="92">
        <v>0</v>
      </c>
      <c r="AX393" s="92">
        <v>0</v>
      </c>
      <c r="AY393" s="92">
        <v>0</v>
      </c>
      <c r="AZ393" s="92">
        <v>0</v>
      </c>
      <c r="BA393" s="92">
        <v>0</v>
      </c>
      <c r="BB393" s="92">
        <v>0</v>
      </c>
      <c r="BC393" s="92">
        <v>0</v>
      </c>
      <c r="BD393" s="92">
        <v>0</v>
      </c>
      <c r="BE393" s="92">
        <v>0</v>
      </c>
      <c r="BF393" s="92">
        <v>0</v>
      </c>
      <c r="BG393" s="92">
        <v>0</v>
      </c>
      <c r="BH393" s="92">
        <v>0</v>
      </c>
      <c r="BI393" s="92">
        <v>0</v>
      </c>
      <c r="BJ393" s="92">
        <v>0</v>
      </c>
      <c r="BK393" s="92">
        <v>0</v>
      </c>
      <c r="BL393" s="92">
        <v>0</v>
      </c>
      <c r="BM393" s="92">
        <v>0</v>
      </c>
      <c r="BN393" s="92">
        <v>0</v>
      </c>
      <c r="BO393" s="92">
        <v>0</v>
      </c>
      <c r="BP393" s="92">
        <v>1</v>
      </c>
      <c r="BQ393" s="92">
        <v>0</v>
      </c>
      <c r="BR393" s="92">
        <v>0</v>
      </c>
      <c r="BS393" s="92">
        <v>0</v>
      </c>
      <c r="BT393" s="92">
        <v>0</v>
      </c>
      <c r="BU393" s="92">
        <v>0</v>
      </c>
      <c r="BV393" s="92">
        <v>0</v>
      </c>
      <c r="BW393" s="92">
        <v>0</v>
      </c>
      <c r="BX393" s="92">
        <v>0</v>
      </c>
      <c r="BY393" s="92">
        <v>0</v>
      </c>
      <c r="BZ393" s="92">
        <v>0</v>
      </c>
      <c r="CA393" s="92">
        <v>0</v>
      </c>
      <c r="CB393" s="92">
        <v>0</v>
      </c>
      <c r="CC393" s="92">
        <v>0</v>
      </c>
      <c r="CD393" s="92">
        <v>0</v>
      </c>
      <c r="CE393" s="92">
        <v>0</v>
      </c>
      <c r="CF393" s="92">
        <v>0</v>
      </c>
      <c r="CG393" s="92">
        <v>0</v>
      </c>
      <c r="CH393" s="92">
        <v>0</v>
      </c>
      <c r="CI393" s="92">
        <v>0</v>
      </c>
      <c r="CJ393" s="92">
        <v>0</v>
      </c>
      <c r="CK393" s="92">
        <v>0</v>
      </c>
      <c r="CL393" s="92">
        <v>0</v>
      </c>
      <c r="CM393" s="92">
        <v>0</v>
      </c>
      <c r="CN393" s="92">
        <v>0</v>
      </c>
      <c r="CO393" s="92">
        <v>0</v>
      </c>
      <c r="CP393" s="92">
        <v>0</v>
      </c>
      <c r="CQ393" s="92">
        <v>0</v>
      </c>
      <c r="CR393" s="92">
        <v>0</v>
      </c>
      <c r="CS393" s="92">
        <v>0</v>
      </c>
      <c r="CT393" s="92">
        <v>0</v>
      </c>
      <c r="CU393" s="92">
        <v>0</v>
      </c>
      <c r="CV393" s="92">
        <v>0</v>
      </c>
      <c r="CW393" s="92">
        <v>0</v>
      </c>
      <c r="CX393" s="92">
        <v>0</v>
      </c>
      <c r="CY393" s="92">
        <v>0</v>
      </c>
      <c r="CZ393" s="92">
        <v>0</v>
      </c>
      <c r="DA393" s="92">
        <v>0</v>
      </c>
      <c r="DB393" s="92">
        <v>0</v>
      </c>
      <c r="DC393" s="92">
        <v>0</v>
      </c>
      <c r="DD393" s="92">
        <v>0</v>
      </c>
      <c r="DE393" s="92">
        <v>0</v>
      </c>
      <c r="DF393" s="92">
        <v>0</v>
      </c>
      <c r="DG393" s="92">
        <v>0</v>
      </c>
      <c r="DH393" s="92">
        <v>0</v>
      </c>
      <c r="DI393" s="92">
        <v>0</v>
      </c>
      <c r="DJ393" s="92">
        <v>0</v>
      </c>
      <c r="DK393" s="92">
        <v>0</v>
      </c>
      <c r="DL393" s="92">
        <v>0</v>
      </c>
      <c r="DM393" s="92">
        <v>0</v>
      </c>
      <c r="DN393" s="92">
        <v>0</v>
      </c>
      <c r="DO393" s="92">
        <v>0</v>
      </c>
      <c r="DP393" s="92">
        <v>0</v>
      </c>
      <c r="DQ393" s="92">
        <v>0</v>
      </c>
      <c r="DR393" s="92">
        <v>0</v>
      </c>
      <c r="DS393" s="92">
        <v>0</v>
      </c>
      <c r="DT393" s="92">
        <v>0</v>
      </c>
      <c r="DU393" s="92">
        <v>0</v>
      </c>
      <c r="DV393" s="92">
        <v>0</v>
      </c>
      <c r="DW393" s="92">
        <v>0</v>
      </c>
      <c r="DX393" s="92">
        <v>0</v>
      </c>
      <c r="DY393" s="92">
        <v>0</v>
      </c>
      <c r="DZ393" s="92">
        <v>146508.296</v>
      </c>
      <c r="EA393" s="92">
        <v>0</v>
      </c>
      <c r="EB393" s="92">
        <v>0</v>
      </c>
      <c r="EC393" s="92">
        <v>0</v>
      </c>
      <c r="ED393" s="92">
        <v>0</v>
      </c>
      <c r="EE393" s="92">
        <v>0</v>
      </c>
      <c r="EF393" s="92">
        <v>0</v>
      </c>
      <c r="EG393" s="92">
        <v>0</v>
      </c>
      <c r="EH393" s="92">
        <v>0</v>
      </c>
      <c r="EI393" s="92">
        <v>0</v>
      </c>
      <c r="EJ393" s="92">
        <v>0</v>
      </c>
      <c r="EK393" s="92">
        <v>0</v>
      </c>
      <c r="EL393" s="92">
        <v>0</v>
      </c>
      <c r="EM393" s="92">
        <v>0</v>
      </c>
      <c r="EN393" s="92">
        <v>0</v>
      </c>
      <c r="EO393" s="92">
        <v>0</v>
      </c>
      <c r="EP393" s="92">
        <v>0</v>
      </c>
      <c r="EQ393" s="92">
        <v>0</v>
      </c>
      <c r="ER393" s="92">
        <v>0</v>
      </c>
      <c r="ES393" s="92">
        <v>0</v>
      </c>
      <c r="ET393" s="92">
        <v>0</v>
      </c>
      <c r="EU393" s="92">
        <v>0</v>
      </c>
      <c r="EV393" s="92">
        <v>0</v>
      </c>
      <c r="EW393" s="92">
        <v>0</v>
      </c>
      <c r="EX393" s="92">
        <v>0</v>
      </c>
      <c r="EY393" s="92">
        <v>0</v>
      </c>
      <c r="EZ393" s="92">
        <v>0</v>
      </c>
      <c r="FA393" s="92">
        <v>0</v>
      </c>
      <c r="FB393" s="92">
        <v>0</v>
      </c>
      <c r="FC393" s="92">
        <v>0</v>
      </c>
      <c r="FD393" s="92">
        <v>0</v>
      </c>
      <c r="FE393" s="92">
        <v>0</v>
      </c>
      <c r="FF393" s="92">
        <v>0</v>
      </c>
      <c r="FG393" s="92">
        <v>0</v>
      </c>
      <c r="FH393" s="92">
        <v>0</v>
      </c>
      <c r="FI393" s="92">
        <v>0</v>
      </c>
      <c r="FJ393" s="92">
        <v>0</v>
      </c>
      <c r="FK393" s="92">
        <v>0</v>
      </c>
      <c r="FL393" s="92">
        <v>0</v>
      </c>
      <c r="FM393" s="92">
        <v>0</v>
      </c>
      <c r="FN393" s="92">
        <v>0</v>
      </c>
      <c r="FO393" s="92">
        <v>0</v>
      </c>
      <c r="FP393" s="92">
        <v>0</v>
      </c>
      <c r="FQ393" s="92">
        <v>0</v>
      </c>
      <c r="FR393" s="92">
        <v>0</v>
      </c>
      <c r="FS393" s="92">
        <v>0</v>
      </c>
      <c r="FT393" s="92">
        <v>0</v>
      </c>
      <c r="FU393" s="92">
        <v>0</v>
      </c>
      <c r="FV393" s="92">
        <v>0</v>
      </c>
      <c r="FW393" s="92">
        <v>0</v>
      </c>
      <c r="FX393" s="92">
        <v>0</v>
      </c>
      <c r="FY393" s="92">
        <v>0</v>
      </c>
      <c r="FZ393" s="92">
        <v>0</v>
      </c>
      <c r="GA393" s="92">
        <v>0</v>
      </c>
      <c r="GB393" s="92">
        <v>0</v>
      </c>
      <c r="GC393" s="92">
        <v>0</v>
      </c>
      <c r="GD393" s="92">
        <v>0</v>
      </c>
      <c r="GE393" s="92">
        <v>0</v>
      </c>
      <c r="GF393" s="92">
        <v>0</v>
      </c>
      <c r="GG393" s="92">
        <v>0</v>
      </c>
      <c r="GH393" s="92">
        <v>0</v>
      </c>
      <c r="GI393" s="92">
        <v>0</v>
      </c>
      <c r="GJ393" s="92">
        <v>1</v>
      </c>
      <c r="GK393" s="92">
        <v>0</v>
      </c>
      <c r="GL393" s="92">
        <v>0</v>
      </c>
      <c r="GM393" s="92">
        <v>0</v>
      </c>
      <c r="GN393" s="92">
        <v>0</v>
      </c>
      <c r="GO393" s="92">
        <v>0</v>
      </c>
      <c r="GP393" s="92">
        <v>0</v>
      </c>
      <c r="GQ393" s="92">
        <v>0</v>
      </c>
      <c r="GR393" s="92">
        <v>0</v>
      </c>
      <c r="GS393" s="92">
        <v>0</v>
      </c>
      <c r="GT393" s="92">
        <v>0</v>
      </c>
      <c r="GU393" s="92">
        <v>0</v>
      </c>
      <c r="GV393" s="92">
        <v>0</v>
      </c>
      <c r="GW393" s="92">
        <v>0</v>
      </c>
      <c r="GX393" s="92">
        <v>0</v>
      </c>
      <c r="GY393" s="92">
        <v>0</v>
      </c>
      <c r="GZ393" s="92">
        <v>0</v>
      </c>
      <c r="HA393" s="92">
        <v>0</v>
      </c>
      <c r="HB393" s="92">
        <v>0</v>
      </c>
      <c r="HC393" s="92">
        <v>0</v>
      </c>
      <c r="HD393" s="92">
        <v>0</v>
      </c>
      <c r="HE393" s="92">
        <v>0</v>
      </c>
      <c r="HF393" s="92">
        <v>0</v>
      </c>
      <c r="HG393" s="92">
        <v>0</v>
      </c>
      <c r="HH393" s="92">
        <v>0</v>
      </c>
      <c r="HI393" s="92">
        <v>0</v>
      </c>
      <c r="HJ393" s="92">
        <v>0</v>
      </c>
      <c r="HK393" s="92">
        <v>0</v>
      </c>
      <c r="HL393" s="92">
        <v>0</v>
      </c>
      <c r="HM393" s="92">
        <v>0</v>
      </c>
      <c r="HN393" s="92">
        <v>0</v>
      </c>
      <c r="HO393" s="92">
        <v>0</v>
      </c>
      <c r="HP393" s="92">
        <v>0</v>
      </c>
      <c r="HQ393" s="92">
        <v>0</v>
      </c>
      <c r="HR393" s="92">
        <v>0</v>
      </c>
      <c r="HS393" s="92">
        <v>0</v>
      </c>
      <c r="HT393" s="92">
        <v>0</v>
      </c>
      <c r="HU393" s="92">
        <v>0</v>
      </c>
      <c r="HV393" s="92">
        <v>0</v>
      </c>
      <c r="HW393" s="92">
        <v>0</v>
      </c>
      <c r="HX393" s="92">
        <v>0</v>
      </c>
      <c r="HY393" s="92">
        <v>0</v>
      </c>
      <c r="HZ393" s="92">
        <v>0</v>
      </c>
      <c r="IA393" s="92">
        <v>0</v>
      </c>
      <c r="IB393" s="92">
        <v>0</v>
      </c>
      <c r="IC393" s="92">
        <v>0</v>
      </c>
      <c r="ID393" s="92">
        <v>0</v>
      </c>
      <c r="IE393" s="92">
        <v>0</v>
      </c>
      <c r="IF393" s="92">
        <v>0</v>
      </c>
      <c r="IG393" s="92">
        <v>0</v>
      </c>
      <c r="IH393" s="92">
        <v>0</v>
      </c>
      <c r="II393" s="92">
        <v>0</v>
      </c>
      <c r="IJ393" s="92">
        <v>0</v>
      </c>
      <c r="IK393" s="92">
        <v>0</v>
      </c>
      <c r="IL393" s="92">
        <v>0</v>
      </c>
      <c r="IM393" s="92">
        <v>0</v>
      </c>
      <c r="IN393" s="92">
        <v>0</v>
      </c>
      <c r="IO393" s="92">
        <v>0</v>
      </c>
      <c r="IP393" s="92">
        <v>0</v>
      </c>
      <c r="IQ393" s="92">
        <v>0</v>
      </c>
      <c r="IR393" s="92">
        <v>0</v>
      </c>
      <c r="IS393" s="92">
        <v>0</v>
      </c>
      <c r="IT393" s="92">
        <v>8132.44625</v>
      </c>
      <c r="IU393" s="92">
        <v>146508.296</v>
      </c>
      <c r="IV393" s="92">
        <v>2428.5474800000002</v>
      </c>
      <c r="IW393" s="92">
        <v>13</v>
      </c>
      <c r="IX393" s="92">
        <v>4</v>
      </c>
      <c r="IY393" s="92">
        <v>0</v>
      </c>
      <c r="IZ393" s="92">
        <v>1</v>
      </c>
      <c r="JA393" s="92">
        <v>0</v>
      </c>
      <c r="JB393" s="92">
        <v>-68473.853400000007</v>
      </c>
      <c r="JC393" s="92">
        <v>-3800.8764500000002</v>
      </c>
      <c r="JD393" s="92">
        <v>-556.85993199999996</v>
      </c>
      <c r="JE393" s="92">
        <v>-39.686045499999999</v>
      </c>
      <c r="JF393" s="92">
        <v>-2.2029102800000002</v>
      </c>
      <c r="JG393" s="92">
        <v>5.5811456099999997E-2</v>
      </c>
      <c r="JH393" s="92">
        <v>1.00545901</v>
      </c>
      <c r="JI393" s="92">
        <v>18.015280000000001</v>
      </c>
      <c r="JJ393" s="92">
        <v>2446.51091</v>
      </c>
      <c r="JK393" s="92">
        <v>0</v>
      </c>
      <c r="JL393" s="92">
        <v>0</v>
      </c>
      <c r="JM393" s="92">
        <v>0</v>
      </c>
      <c r="JN393" s="92">
        <v>0</v>
      </c>
      <c r="JO393" s="92">
        <v>0</v>
      </c>
      <c r="JP393" s="92">
        <v>0</v>
      </c>
      <c r="JQ393" s="92">
        <v>0</v>
      </c>
      <c r="JR393" s="92">
        <v>0</v>
      </c>
      <c r="JS393" s="92">
        <v>0</v>
      </c>
      <c r="JT393" s="92">
        <v>0</v>
      </c>
      <c r="JU393" s="92">
        <v>0</v>
      </c>
      <c r="JV393" s="92">
        <v>0</v>
      </c>
      <c r="JW393" s="92">
        <v>0</v>
      </c>
      <c r="JX393" s="92">
        <v>0</v>
      </c>
      <c r="JY393" s="92">
        <v>0</v>
      </c>
      <c r="JZ393" s="92">
        <v>0</v>
      </c>
      <c r="KA393" s="92">
        <v>0</v>
      </c>
      <c r="KB393" s="92">
        <v>0</v>
      </c>
      <c r="KC393" s="92">
        <v>0</v>
      </c>
      <c r="KD393" s="92">
        <v>0</v>
      </c>
      <c r="KE393" s="92">
        <v>0</v>
      </c>
      <c r="KF393" s="92">
        <v>0</v>
      </c>
      <c r="KG393" s="92">
        <v>0</v>
      </c>
      <c r="KH393" s="92">
        <v>0</v>
      </c>
      <c r="KI393" s="92">
        <v>0</v>
      </c>
      <c r="KJ393" s="92">
        <v>0</v>
      </c>
      <c r="KK393" s="92">
        <v>0</v>
      </c>
      <c r="KL393" s="92">
        <v>0</v>
      </c>
      <c r="KM393" s="92">
        <v>0</v>
      </c>
      <c r="KN393" s="92">
        <v>0</v>
      </c>
      <c r="KO393" s="92">
        <v>0</v>
      </c>
      <c r="KP393" s="92">
        <v>0</v>
      </c>
      <c r="KQ393" s="92">
        <v>0</v>
      </c>
      <c r="KR393" s="92">
        <v>0</v>
      </c>
      <c r="KS393" s="92">
        <v>0</v>
      </c>
      <c r="KT393" s="92">
        <v>0</v>
      </c>
      <c r="KU393" s="92">
        <v>0</v>
      </c>
      <c r="KV393" s="92">
        <v>0</v>
      </c>
      <c r="KW393" s="92">
        <v>0</v>
      </c>
      <c r="KX393" s="92">
        <v>0</v>
      </c>
      <c r="KY393" s="92">
        <v>0</v>
      </c>
      <c r="KZ393" s="92">
        <v>0</v>
      </c>
      <c r="LA393" s="92">
        <v>0</v>
      </c>
      <c r="LB393" s="92">
        <v>0</v>
      </c>
      <c r="LC393" s="92">
        <v>0</v>
      </c>
      <c r="LD393" s="92">
        <v>0</v>
      </c>
      <c r="LE393" s="92">
        <v>0</v>
      </c>
      <c r="LF393" s="92">
        <v>0</v>
      </c>
      <c r="LG393" s="92">
        <v>0</v>
      </c>
      <c r="LH393" s="92">
        <v>0</v>
      </c>
      <c r="LI393" s="92">
        <v>0</v>
      </c>
      <c r="LJ393" s="92">
        <v>0</v>
      </c>
      <c r="LK393" s="92">
        <v>0</v>
      </c>
      <c r="LL393" s="92">
        <v>0</v>
      </c>
      <c r="LM393" s="92">
        <v>0</v>
      </c>
      <c r="LN393" s="92">
        <v>0</v>
      </c>
      <c r="LO393" s="92">
        <v>0</v>
      </c>
      <c r="LP393" s="92">
        <v>0</v>
      </c>
      <c r="LQ393" s="92">
        <v>0</v>
      </c>
      <c r="LR393" s="92">
        <v>0</v>
      </c>
      <c r="LS393" s="92">
        <v>0</v>
      </c>
      <c r="LT393" s="92">
        <v>0</v>
      </c>
      <c r="LU393" s="92">
        <v>0</v>
      </c>
      <c r="LV393" s="92">
        <v>0</v>
      </c>
      <c r="LW393" s="92">
        <v>0</v>
      </c>
      <c r="LX393" s="92">
        <v>0</v>
      </c>
      <c r="LY393" s="92">
        <v>0</v>
      </c>
      <c r="LZ393" s="92">
        <v>0</v>
      </c>
      <c r="MA393" s="92">
        <v>0</v>
      </c>
      <c r="MB393" s="92">
        <v>0</v>
      </c>
      <c r="MC393" s="92">
        <v>0</v>
      </c>
      <c r="MD393" s="92">
        <v>0</v>
      </c>
      <c r="ME393" s="92">
        <v>0</v>
      </c>
      <c r="MF393" s="92">
        <v>0</v>
      </c>
      <c r="MG393" s="92">
        <v>0</v>
      </c>
      <c r="MH393" s="92">
        <v>0</v>
      </c>
      <c r="MI393" s="92">
        <v>0</v>
      </c>
      <c r="MJ393" s="92">
        <v>0</v>
      </c>
      <c r="MK393" s="92">
        <v>0</v>
      </c>
      <c r="ML393" s="92">
        <v>0</v>
      </c>
      <c r="MM393" s="92">
        <v>0</v>
      </c>
      <c r="MN393" s="92">
        <v>0</v>
      </c>
      <c r="MO393" s="92">
        <v>0</v>
      </c>
      <c r="MP393" s="92">
        <v>0</v>
      </c>
      <c r="MQ393" s="92">
        <v>0</v>
      </c>
      <c r="MR393" s="92">
        <v>0</v>
      </c>
      <c r="MS393" s="92">
        <v>0</v>
      </c>
      <c r="MT393" s="92">
        <v>0</v>
      </c>
      <c r="MU393" s="92">
        <v>0</v>
      </c>
      <c r="MV393" s="92">
        <v>0</v>
      </c>
      <c r="MW393" s="92">
        <v>0</v>
      </c>
      <c r="MX393" s="92">
        <v>0</v>
      </c>
      <c r="MY393" s="92">
        <v>0</v>
      </c>
      <c r="MZ393" s="92">
        <v>0</v>
      </c>
      <c r="NA393" s="92">
        <v>0</v>
      </c>
      <c r="NB393" s="92">
        <v>0</v>
      </c>
      <c r="NC393" s="92">
        <v>0</v>
      </c>
      <c r="ND393" s="92">
        <v>0</v>
      </c>
      <c r="NE393" s="92">
        <v>0</v>
      </c>
      <c r="NF393" s="92">
        <v>0</v>
      </c>
      <c r="NG393" s="92">
        <v>0</v>
      </c>
      <c r="NH393" s="92">
        <v>0</v>
      </c>
      <c r="NI393" s="92">
        <v>0</v>
      </c>
      <c r="NJ393" s="92">
        <v>0</v>
      </c>
      <c r="NK393" s="92">
        <v>0</v>
      </c>
      <c r="NL393" s="92">
        <v>0</v>
      </c>
      <c r="NM393" s="92">
        <v>0</v>
      </c>
      <c r="NN393" s="92">
        <v>0</v>
      </c>
      <c r="NO393" s="92">
        <v>0</v>
      </c>
      <c r="NP393" s="92">
        <v>0</v>
      </c>
      <c r="NQ393" s="92">
        <v>0</v>
      </c>
      <c r="NR393" s="92">
        <v>0</v>
      </c>
      <c r="NS393" s="92">
        <v>0</v>
      </c>
      <c r="NT393" s="92">
        <v>0</v>
      </c>
      <c r="NU393" s="92">
        <v>0</v>
      </c>
      <c r="NV393" s="92">
        <v>0</v>
      </c>
      <c r="NW393" s="92">
        <v>0</v>
      </c>
      <c r="NX393" s="92">
        <v>0</v>
      </c>
      <c r="NY393" s="92">
        <v>0</v>
      </c>
      <c r="NZ393" s="92">
        <v>0</v>
      </c>
      <c r="OA393" s="92">
        <v>0</v>
      </c>
      <c r="OB393" s="92">
        <v>0</v>
      </c>
      <c r="OC393" s="92">
        <v>0</v>
      </c>
      <c r="OD393" s="92">
        <v>0</v>
      </c>
      <c r="OE393" s="92">
        <v>0</v>
      </c>
      <c r="OF393" s="92">
        <v>0</v>
      </c>
      <c r="OG393" s="92">
        <v>0</v>
      </c>
      <c r="OH393" s="92">
        <v>0</v>
      </c>
      <c r="OI393" s="92">
        <v>0</v>
      </c>
      <c r="OJ393" s="92">
        <v>0</v>
      </c>
      <c r="OK393" s="92">
        <v>0</v>
      </c>
      <c r="OL393" s="92">
        <v>0</v>
      </c>
      <c r="OM393" s="92">
        <v>0</v>
      </c>
      <c r="ON393" s="92">
        <v>0</v>
      </c>
      <c r="OO393" s="92">
        <v>0</v>
      </c>
      <c r="OP393" s="92">
        <v>0</v>
      </c>
      <c r="OQ393" s="92">
        <v>0</v>
      </c>
      <c r="OR393" s="92">
        <v>0</v>
      </c>
      <c r="OS393" s="92">
        <v>0</v>
      </c>
      <c r="OT393" s="92">
        <v>0</v>
      </c>
      <c r="OU393" s="92">
        <v>0</v>
      </c>
      <c r="OV393" s="92">
        <v>0</v>
      </c>
      <c r="OW393" s="92">
        <v>0</v>
      </c>
      <c r="OX393" s="92">
        <v>0</v>
      </c>
      <c r="OY393" s="92">
        <v>0</v>
      </c>
      <c r="OZ393" s="92">
        <v>0</v>
      </c>
      <c r="PA393" s="92">
        <v>0</v>
      </c>
      <c r="PB393" s="92">
        <v>0</v>
      </c>
      <c r="PC393" s="92">
        <v>0</v>
      </c>
      <c r="PD393" s="92">
        <v>0</v>
      </c>
      <c r="PE393" s="92">
        <v>0</v>
      </c>
      <c r="PF393" s="92">
        <v>0</v>
      </c>
      <c r="PG393" s="92">
        <v>0</v>
      </c>
      <c r="PH393" s="92">
        <v>0</v>
      </c>
      <c r="PI393" s="92">
        <v>0</v>
      </c>
      <c r="PJ393" s="92">
        <v>0</v>
      </c>
      <c r="PK393" s="92">
        <v>0</v>
      </c>
      <c r="PL393" s="92">
        <v>0</v>
      </c>
      <c r="PM393" s="92">
        <v>0</v>
      </c>
      <c r="PN393" s="92">
        <v>0</v>
      </c>
      <c r="PO393" s="92">
        <v>0</v>
      </c>
      <c r="PP393" s="92">
        <v>0</v>
      </c>
      <c r="PQ393" s="92">
        <v>0</v>
      </c>
      <c r="PR393" s="92">
        <v>0</v>
      </c>
      <c r="PS393" s="92">
        <v>0</v>
      </c>
      <c r="PT393" s="92">
        <v>0</v>
      </c>
      <c r="PU393" s="92">
        <v>0</v>
      </c>
      <c r="PV393" s="92">
        <v>0</v>
      </c>
      <c r="PW393" s="92">
        <v>0</v>
      </c>
      <c r="PX393" s="92">
        <v>0</v>
      </c>
      <c r="PY393" s="92">
        <v>0</v>
      </c>
      <c r="PZ393" s="92">
        <v>0</v>
      </c>
      <c r="QA393" s="92">
        <v>0</v>
      </c>
      <c r="QB393" s="92">
        <v>0</v>
      </c>
      <c r="QC393" s="92">
        <v>0</v>
      </c>
      <c r="QD393" s="92">
        <v>0</v>
      </c>
      <c r="QE393" s="92">
        <v>0</v>
      </c>
      <c r="QF393" s="92">
        <v>0</v>
      </c>
      <c r="QG393" s="92">
        <v>0</v>
      </c>
      <c r="QH393" s="92">
        <v>0</v>
      </c>
      <c r="QI393" s="92">
        <v>0</v>
      </c>
      <c r="QJ393" s="92">
        <v>0</v>
      </c>
      <c r="QK393" s="92">
        <v>0</v>
      </c>
      <c r="QL393" s="92">
        <v>0</v>
      </c>
      <c r="QM393" s="92">
        <v>0</v>
      </c>
      <c r="QN393" s="92">
        <v>0</v>
      </c>
      <c r="QO393" s="92">
        <v>0</v>
      </c>
      <c r="QP393" s="92">
        <v>0</v>
      </c>
      <c r="QQ393" s="92">
        <v>0</v>
      </c>
      <c r="QR393" s="92">
        <v>0</v>
      </c>
      <c r="QS393" s="92">
        <v>0</v>
      </c>
      <c r="QT393" s="92">
        <v>0</v>
      </c>
      <c r="QU393" s="92">
        <v>0</v>
      </c>
      <c r="QV393" s="92">
        <v>0</v>
      </c>
      <c r="QW393" s="92">
        <v>0</v>
      </c>
      <c r="QX393" s="92">
        <v>0</v>
      </c>
      <c r="QY393" s="92">
        <v>0</v>
      </c>
      <c r="QZ393" s="92">
        <v>0</v>
      </c>
      <c r="RA393" s="92">
        <v>0</v>
      </c>
      <c r="RB393" s="92">
        <v>0</v>
      </c>
      <c r="RC393" s="92">
        <v>0</v>
      </c>
      <c r="RD393" s="92">
        <v>0</v>
      </c>
      <c r="RE393" s="92">
        <v>0</v>
      </c>
      <c r="RF393" s="92">
        <v>0</v>
      </c>
      <c r="RG393" s="92">
        <v>0</v>
      </c>
      <c r="RH393" s="92">
        <v>0</v>
      </c>
      <c r="RI393" s="92">
        <v>0</v>
      </c>
      <c r="RJ393" s="92">
        <v>0</v>
      </c>
      <c r="RK393" s="92">
        <v>0</v>
      </c>
      <c r="RL393" s="92">
        <v>0</v>
      </c>
      <c r="RM393" s="92">
        <v>0</v>
      </c>
      <c r="RN393" s="92">
        <v>0</v>
      </c>
      <c r="RO393" s="92">
        <v>0</v>
      </c>
      <c r="RP393" s="92">
        <v>0</v>
      </c>
      <c r="RQ393" s="92">
        <v>0</v>
      </c>
      <c r="RR393" s="92">
        <v>0</v>
      </c>
      <c r="RS393" s="92">
        <v>0</v>
      </c>
      <c r="RT393" s="92">
        <v>0</v>
      </c>
      <c r="RU393" s="92">
        <v>0</v>
      </c>
      <c r="RV393" s="92">
        <v>0</v>
      </c>
      <c r="RW393" s="92">
        <v>0</v>
      </c>
      <c r="RX393" s="92">
        <v>0</v>
      </c>
      <c r="RY393" s="92">
        <v>0</v>
      </c>
      <c r="RZ393" s="92">
        <v>0</v>
      </c>
      <c r="SA393" s="92">
        <v>0</v>
      </c>
      <c r="SB393" s="92">
        <v>0</v>
      </c>
      <c r="SC393" s="92">
        <v>0</v>
      </c>
      <c r="SD393" s="92">
        <v>0</v>
      </c>
      <c r="SE393" s="92">
        <v>0</v>
      </c>
      <c r="SF393" s="92">
        <v>0</v>
      </c>
      <c r="SG393" s="92">
        <v>0</v>
      </c>
      <c r="SH393" s="92">
        <v>0</v>
      </c>
      <c r="SI393" s="92">
        <v>0</v>
      </c>
      <c r="SJ393" s="92">
        <v>0</v>
      </c>
      <c r="SK393" s="92">
        <v>0</v>
      </c>
      <c r="SL393" s="92">
        <v>0</v>
      </c>
      <c r="SM393" s="92">
        <v>0</v>
      </c>
      <c r="SN393" s="92">
        <v>0</v>
      </c>
      <c r="SO393" s="92">
        <v>0</v>
      </c>
      <c r="SP393" s="92">
        <v>0</v>
      </c>
      <c r="SQ393" s="92">
        <v>0</v>
      </c>
      <c r="SR393" s="92">
        <v>0</v>
      </c>
      <c r="SS393" s="92">
        <v>0</v>
      </c>
      <c r="ST393" s="92">
        <v>0</v>
      </c>
      <c r="SU393" s="92">
        <v>0</v>
      </c>
      <c r="SV393" s="92">
        <v>0</v>
      </c>
      <c r="SW393" s="92">
        <v>0</v>
      </c>
      <c r="SX393" s="92">
        <v>0</v>
      </c>
      <c r="SY393" s="92">
        <v>0</v>
      </c>
      <c r="SZ393" s="92">
        <v>0</v>
      </c>
      <c r="TA393" s="92">
        <v>0</v>
      </c>
      <c r="TB393" s="92">
        <v>0</v>
      </c>
      <c r="TC393" s="92">
        <v>4</v>
      </c>
      <c r="TD393" s="92">
        <v>0</v>
      </c>
      <c r="TE393" s="92">
        <v>0</v>
      </c>
      <c r="TF393" s="92">
        <v>0</v>
      </c>
      <c r="TG393" s="92">
        <v>0</v>
      </c>
      <c r="TH393" s="92">
        <v>0</v>
      </c>
      <c r="TI393" s="92">
        <v>0</v>
      </c>
      <c r="TJ393" s="92">
        <v>0</v>
      </c>
      <c r="TK393" s="92">
        <v>0</v>
      </c>
      <c r="TL393" s="92">
        <v>0</v>
      </c>
      <c r="TM393" s="92">
        <v>0</v>
      </c>
      <c r="TN393" s="92">
        <v>0</v>
      </c>
      <c r="TO393" s="92">
        <v>0</v>
      </c>
      <c r="TP393" s="92">
        <v>0</v>
      </c>
      <c r="TQ393" s="92">
        <v>-645626240.64600003</v>
      </c>
      <c r="TR393" s="92">
        <v>0</v>
      </c>
      <c r="TS393" s="92">
        <v>0</v>
      </c>
      <c r="TT393" s="92">
        <v>0</v>
      </c>
      <c r="TU393" s="92">
        <v>0</v>
      </c>
      <c r="TV393" s="92">
        <v>0</v>
      </c>
      <c r="TW393" s="92">
        <v>0</v>
      </c>
      <c r="TX393" s="92">
        <v>0</v>
      </c>
      <c r="TY393" s="92">
        <v>0</v>
      </c>
      <c r="TZ393" s="92">
        <v>0</v>
      </c>
      <c r="UA393" s="92">
        <v>0</v>
      </c>
      <c r="UB393" s="92">
        <v>0</v>
      </c>
      <c r="UC393" s="92">
        <v>0</v>
      </c>
      <c r="UD393" s="92">
        <v>0</v>
      </c>
      <c r="UE393" s="92">
        <v>0</v>
      </c>
      <c r="UF393" s="92">
        <v>0</v>
      </c>
      <c r="UG393" s="92">
        <v>0</v>
      </c>
      <c r="UH393" s="92">
        <v>0</v>
      </c>
      <c r="UI393" s="92">
        <v>0</v>
      </c>
      <c r="UJ393" s="92">
        <v>0</v>
      </c>
      <c r="UK393" s="92">
        <v>0</v>
      </c>
      <c r="UL393" s="92">
        <v>0</v>
      </c>
      <c r="UM393" s="92">
        <v>0</v>
      </c>
      <c r="UN393" s="92">
        <v>0</v>
      </c>
      <c r="UO393" s="92">
        <v>0</v>
      </c>
      <c r="UP393" s="92">
        <v>0</v>
      </c>
      <c r="UQ393" s="92">
        <v>0</v>
      </c>
      <c r="UR393" s="92">
        <v>0</v>
      </c>
      <c r="US393" s="92">
        <v>0</v>
      </c>
      <c r="UT393" s="92">
        <v>0</v>
      </c>
      <c r="UU393" s="92">
        <v>0</v>
      </c>
      <c r="UV393" s="92">
        <v>0</v>
      </c>
      <c r="UW393" s="92">
        <v>0</v>
      </c>
      <c r="UX393" s="92">
        <v>0</v>
      </c>
      <c r="UY393" s="92">
        <v>0</v>
      </c>
      <c r="UZ393" s="92">
        <v>0</v>
      </c>
      <c r="VA393" s="92">
        <v>0</v>
      </c>
      <c r="VB393" s="92">
        <v>0</v>
      </c>
      <c r="VC393" s="92">
        <v>0</v>
      </c>
      <c r="VD393" s="92">
        <v>0</v>
      </c>
      <c r="VE393" s="92">
        <v>0</v>
      </c>
      <c r="VF393" s="92">
        <v>0</v>
      </c>
      <c r="VG393" s="92">
        <v>0</v>
      </c>
      <c r="VH393" s="92">
        <v>0</v>
      </c>
      <c r="VI393" s="92">
        <v>0</v>
      </c>
      <c r="VJ393" s="92">
        <v>0</v>
      </c>
      <c r="VK393" s="92">
        <v>0</v>
      </c>
      <c r="VL393" s="92">
        <v>0</v>
      </c>
      <c r="VM393" s="92">
        <v>0</v>
      </c>
      <c r="VN393" s="92">
        <v>0</v>
      </c>
      <c r="VO393" s="92">
        <v>0</v>
      </c>
      <c r="VP393" s="92">
        <v>0</v>
      </c>
      <c r="VQ393" s="92">
        <v>0</v>
      </c>
      <c r="VR393" s="92">
        <v>0</v>
      </c>
      <c r="VS393" s="92">
        <v>0</v>
      </c>
      <c r="VT393" s="92">
        <v>0</v>
      </c>
      <c r="VU393" s="92">
        <v>0</v>
      </c>
      <c r="VV393" s="92">
        <v>0</v>
      </c>
      <c r="VW393" s="92">
        <v>0</v>
      </c>
      <c r="VX393" s="92">
        <v>0</v>
      </c>
      <c r="VY393" s="92">
        <v>0</v>
      </c>
      <c r="VZ393" s="92">
        <v>0</v>
      </c>
      <c r="WA393" s="92">
        <v>0</v>
      </c>
      <c r="WB393" s="92">
        <v>0</v>
      </c>
      <c r="WC393" s="92">
        <v>0</v>
      </c>
    </row>
    <row r="394" spans="2:601" ht="13.5" customHeight="1">
      <c r="B394" s="851" t="s">
        <v>3040</v>
      </c>
      <c r="C394" s="92">
        <v>0</v>
      </c>
      <c r="D394" s="92">
        <v>146508.296</v>
      </c>
      <c r="E394" s="92">
        <v>-550.14598100000001</v>
      </c>
      <c r="F394" s="92">
        <v>8132.44625</v>
      </c>
      <c r="G394" s="92">
        <v>0</v>
      </c>
      <c r="H394" s="92">
        <v>0</v>
      </c>
      <c r="I394" s="92">
        <v>0</v>
      </c>
      <c r="J394" s="92">
        <v>0</v>
      </c>
      <c r="K394" s="92">
        <v>0</v>
      </c>
      <c r="L394" s="92">
        <v>0</v>
      </c>
      <c r="M394" s="92">
        <v>0</v>
      </c>
      <c r="N394" s="92">
        <v>0</v>
      </c>
      <c r="O394" s="92">
        <v>0</v>
      </c>
      <c r="P394" s="92">
        <v>0</v>
      </c>
      <c r="Q394" s="92">
        <v>0</v>
      </c>
      <c r="R394" s="92">
        <v>0</v>
      </c>
      <c r="S394" s="92">
        <v>0</v>
      </c>
      <c r="T394" s="92">
        <v>0</v>
      </c>
      <c r="U394" s="92">
        <v>0</v>
      </c>
      <c r="V394" s="92">
        <v>0</v>
      </c>
      <c r="W394" s="92">
        <v>0</v>
      </c>
      <c r="X394" s="92">
        <v>0</v>
      </c>
      <c r="Y394" s="92">
        <v>0</v>
      </c>
      <c r="Z394" s="92">
        <v>0</v>
      </c>
      <c r="AA394" s="92">
        <v>0</v>
      </c>
      <c r="AB394" s="92">
        <v>0</v>
      </c>
      <c r="AC394" s="92">
        <v>0</v>
      </c>
      <c r="AD394" s="92">
        <v>0</v>
      </c>
      <c r="AE394" s="92">
        <v>0</v>
      </c>
      <c r="AF394" s="92">
        <v>0</v>
      </c>
      <c r="AG394" s="92">
        <v>0</v>
      </c>
      <c r="AH394" s="92">
        <v>0</v>
      </c>
      <c r="AI394" s="92">
        <v>0</v>
      </c>
      <c r="AJ394" s="92">
        <v>0</v>
      </c>
      <c r="AK394" s="92">
        <v>0</v>
      </c>
      <c r="AL394" s="92">
        <v>0</v>
      </c>
      <c r="AM394" s="92">
        <v>0</v>
      </c>
      <c r="AN394" s="92">
        <v>0</v>
      </c>
      <c r="AO394" s="92">
        <v>0</v>
      </c>
      <c r="AP394" s="92">
        <v>0</v>
      </c>
      <c r="AQ394" s="92">
        <v>0</v>
      </c>
      <c r="AR394" s="92">
        <v>0</v>
      </c>
      <c r="AS394" s="92">
        <v>0</v>
      </c>
      <c r="AT394" s="92">
        <v>0</v>
      </c>
      <c r="AU394" s="92">
        <v>0</v>
      </c>
      <c r="AV394" s="92">
        <v>0</v>
      </c>
      <c r="AW394" s="92">
        <v>0</v>
      </c>
      <c r="AX394" s="92">
        <v>0</v>
      </c>
      <c r="AY394" s="92">
        <v>0</v>
      </c>
      <c r="AZ394" s="92">
        <v>0</v>
      </c>
      <c r="BA394" s="92">
        <v>0</v>
      </c>
      <c r="BB394" s="92">
        <v>0</v>
      </c>
      <c r="BC394" s="92">
        <v>0</v>
      </c>
      <c r="BD394" s="92">
        <v>0</v>
      </c>
      <c r="BE394" s="92">
        <v>0</v>
      </c>
      <c r="BF394" s="92">
        <v>0</v>
      </c>
      <c r="BG394" s="92">
        <v>0</v>
      </c>
      <c r="BH394" s="92">
        <v>0</v>
      </c>
      <c r="BI394" s="92">
        <v>0</v>
      </c>
      <c r="BJ394" s="92">
        <v>0</v>
      </c>
      <c r="BK394" s="92">
        <v>0</v>
      </c>
      <c r="BL394" s="92">
        <v>0</v>
      </c>
      <c r="BM394" s="92">
        <v>0</v>
      </c>
      <c r="BN394" s="92">
        <v>0</v>
      </c>
      <c r="BO394" s="92">
        <v>0</v>
      </c>
      <c r="BP394" s="92">
        <v>1</v>
      </c>
      <c r="BQ394" s="92">
        <v>0</v>
      </c>
      <c r="BR394" s="92">
        <v>0</v>
      </c>
      <c r="BS394" s="92">
        <v>0</v>
      </c>
      <c r="BT394" s="92">
        <v>0</v>
      </c>
      <c r="BU394" s="92">
        <v>0</v>
      </c>
      <c r="BV394" s="92">
        <v>0</v>
      </c>
      <c r="BW394" s="92">
        <v>0</v>
      </c>
      <c r="BX394" s="92">
        <v>0</v>
      </c>
      <c r="BY394" s="92">
        <v>0</v>
      </c>
      <c r="BZ394" s="92">
        <v>0</v>
      </c>
      <c r="CA394" s="92">
        <v>0</v>
      </c>
      <c r="CB394" s="92">
        <v>0</v>
      </c>
      <c r="CC394" s="92">
        <v>0</v>
      </c>
      <c r="CD394" s="92">
        <v>0</v>
      </c>
      <c r="CE394" s="92">
        <v>0</v>
      </c>
      <c r="CF394" s="92">
        <v>0</v>
      </c>
      <c r="CG394" s="92">
        <v>0</v>
      </c>
      <c r="CH394" s="92">
        <v>0</v>
      </c>
      <c r="CI394" s="92">
        <v>0</v>
      </c>
      <c r="CJ394" s="92">
        <v>0</v>
      </c>
      <c r="CK394" s="92">
        <v>0</v>
      </c>
      <c r="CL394" s="92">
        <v>0</v>
      </c>
      <c r="CM394" s="92">
        <v>0</v>
      </c>
      <c r="CN394" s="92">
        <v>0</v>
      </c>
      <c r="CO394" s="92">
        <v>0</v>
      </c>
      <c r="CP394" s="92">
        <v>0</v>
      </c>
      <c r="CQ394" s="92">
        <v>0</v>
      </c>
      <c r="CR394" s="92">
        <v>0</v>
      </c>
      <c r="CS394" s="92">
        <v>0</v>
      </c>
      <c r="CT394" s="92">
        <v>0</v>
      </c>
      <c r="CU394" s="92">
        <v>0</v>
      </c>
      <c r="CV394" s="92">
        <v>0</v>
      </c>
      <c r="CW394" s="92">
        <v>0</v>
      </c>
      <c r="CX394" s="92">
        <v>0</v>
      </c>
      <c r="CY394" s="92">
        <v>0</v>
      </c>
      <c r="CZ394" s="92">
        <v>0</v>
      </c>
      <c r="DA394" s="92">
        <v>0</v>
      </c>
      <c r="DB394" s="92">
        <v>0</v>
      </c>
      <c r="DC394" s="92">
        <v>0</v>
      </c>
      <c r="DD394" s="92">
        <v>0</v>
      </c>
      <c r="DE394" s="92">
        <v>0</v>
      </c>
      <c r="DF394" s="92">
        <v>0</v>
      </c>
      <c r="DG394" s="92">
        <v>0</v>
      </c>
      <c r="DH394" s="92">
        <v>0</v>
      </c>
      <c r="DI394" s="92">
        <v>0</v>
      </c>
      <c r="DJ394" s="92">
        <v>0</v>
      </c>
      <c r="DK394" s="92">
        <v>0</v>
      </c>
      <c r="DL394" s="92">
        <v>0</v>
      </c>
      <c r="DM394" s="92">
        <v>0</v>
      </c>
      <c r="DN394" s="92">
        <v>0</v>
      </c>
      <c r="DO394" s="92">
        <v>0</v>
      </c>
      <c r="DP394" s="92">
        <v>0</v>
      </c>
      <c r="DQ394" s="92">
        <v>0</v>
      </c>
      <c r="DR394" s="92">
        <v>0</v>
      </c>
      <c r="DS394" s="92">
        <v>0</v>
      </c>
      <c r="DT394" s="92">
        <v>0</v>
      </c>
      <c r="DU394" s="92">
        <v>0</v>
      </c>
      <c r="DV394" s="92">
        <v>0</v>
      </c>
      <c r="DW394" s="92">
        <v>0</v>
      </c>
      <c r="DX394" s="92">
        <v>0</v>
      </c>
      <c r="DY394" s="92">
        <v>0</v>
      </c>
      <c r="DZ394" s="92">
        <v>146508.296</v>
      </c>
      <c r="EA394" s="92">
        <v>0</v>
      </c>
      <c r="EB394" s="92">
        <v>0</v>
      </c>
      <c r="EC394" s="92">
        <v>0</v>
      </c>
      <c r="ED394" s="92">
        <v>0</v>
      </c>
      <c r="EE394" s="92">
        <v>0</v>
      </c>
      <c r="EF394" s="92">
        <v>0</v>
      </c>
      <c r="EG394" s="92">
        <v>0</v>
      </c>
      <c r="EH394" s="92">
        <v>0</v>
      </c>
      <c r="EI394" s="92">
        <v>0</v>
      </c>
      <c r="EJ394" s="92">
        <v>0</v>
      </c>
      <c r="EK394" s="92">
        <v>0</v>
      </c>
      <c r="EL394" s="92">
        <v>0</v>
      </c>
      <c r="EM394" s="92">
        <v>0</v>
      </c>
      <c r="EN394" s="92">
        <v>0</v>
      </c>
      <c r="EO394" s="92">
        <v>0</v>
      </c>
      <c r="EP394" s="92">
        <v>0</v>
      </c>
      <c r="EQ394" s="92">
        <v>0</v>
      </c>
      <c r="ER394" s="92">
        <v>0</v>
      </c>
      <c r="ES394" s="92">
        <v>0</v>
      </c>
      <c r="ET394" s="92">
        <v>0</v>
      </c>
      <c r="EU394" s="92">
        <v>0</v>
      </c>
      <c r="EV394" s="92">
        <v>0</v>
      </c>
      <c r="EW394" s="92">
        <v>0</v>
      </c>
      <c r="EX394" s="92">
        <v>0</v>
      </c>
      <c r="EY394" s="92">
        <v>0</v>
      </c>
      <c r="EZ394" s="92">
        <v>0</v>
      </c>
      <c r="FA394" s="92">
        <v>0</v>
      </c>
      <c r="FB394" s="92">
        <v>0</v>
      </c>
      <c r="FC394" s="92">
        <v>0</v>
      </c>
      <c r="FD394" s="92">
        <v>0</v>
      </c>
      <c r="FE394" s="92">
        <v>0</v>
      </c>
      <c r="FF394" s="92">
        <v>0</v>
      </c>
      <c r="FG394" s="92">
        <v>0</v>
      </c>
      <c r="FH394" s="92">
        <v>0</v>
      </c>
      <c r="FI394" s="92">
        <v>0</v>
      </c>
      <c r="FJ394" s="92">
        <v>0</v>
      </c>
      <c r="FK394" s="92">
        <v>0</v>
      </c>
      <c r="FL394" s="92">
        <v>0</v>
      </c>
      <c r="FM394" s="92">
        <v>0</v>
      </c>
      <c r="FN394" s="92">
        <v>0</v>
      </c>
      <c r="FO394" s="92">
        <v>0</v>
      </c>
      <c r="FP394" s="92">
        <v>0</v>
      </c>
      <c r="FQ394" s="92">
        <v>0</v>
      </c>
      <c r="FR394" s="92">
        <v>0</v>
      </c>
      <c r="FS394" s="92">
        <v>0</v>
      </c>
      <c r="FT394" s="92">
        <v>0</v>
      </c>
      <c r="FU394" s="92">
        <v>0</v>
      </c>
      <c r="FV394" s="92">
        <v>0</v>
      </c>
      <c r="FW394" s="92">
        <v>0</v>
      </c>
      <c r="FX394" s="92">
        <v>0</v>
      </c>
      <c r="FY394" s="92">
        <v>0</v>
      </c>
      <c r="FZ394" s="92">
        <v>0</v>
      </c>
      <c r="GA394" s="92">
        <v>0</v>
      </c>
      <c r="GB394" s="92">
        <v>0</v>
      </c>
      <c r="GC394" s="92">
        <v>0</v>
      </c>
      <c r="GD394" s="92">
        <v>0</v>
      </c>
      <c r="GE394" s="92">
        <v>0</v>
      </c>
      <c r="GF394" s="92">
        <v>0</v>
      </c>
      <c r="GG394" s="92">
        <v>0</v>
      </c>
      <c r="GH394" s="92">
        <v>0</v>
      </c>
      <c r="GI394" s="92">
        <v>0</v>
      </c>
      <c r="GJ394" s="92">
        <v>1</v>
      </c>
      <c r="GK394" s="92">
        <v>0</v>
      </c>
      <c r="GL394" s="92">
        <v>0</v>
      </c>
      <c r="GM394" s="92">
        <v>0</v>
      </c>
      <c r="GN394" s="92">
        <v>0</v>
      </c>
      <c r="GO394" s="92">
        <v>0</v>
      </c>
      <c r="GP394" s="92">
        <v>0</v>
      </c>
      <c r="GQ394" s="92">
        <v>0</v>
      </c>
      <c r="GR394" s="92">
        <v>0</v>
      </c>
      <c r="GS394" s="92">
        <v>0</v>
      </c>
      <c r="GT394" s="92">
        <v>0</v>
      </c>
      <c r="GU394" s="92">
        <v>0</v>
      </c>
      <c r="GV394" s="92">
        <v>0</v>
      </c>
      <c r="GW394" s="92">
        <v>0</v>
      </c>
      <c r="GX394" s="92">
        <v>0</v>
      </c>
      <c r="GY394" s="92">
        <v>0</v>
      </c>
      <c r="GZ394" s="92">
        <v>0</v>
      </c>
      <c r="HA394" s="92">
        <v>0</v>
      </c>
      <c r="HB394" s="92">
        <v>0</v>
      </c>
      <c r="HC394" s="92">
        <v>0</v>
      </c>
      <c r="HD394" s="92">
        <v>0</v>
      </c>
      <c r="HE394" s="92">
        <v>0</v>
      </c>
      <c r="HF394" s="92">
        <v>0</v>
      </c>
      <c r="HG394" s="92">
        <v>0</v>
      </c>
      <c r="HH394" s="92">
        <v>0</v>
      </c>
      <c r="HI394" s="92">
        <v>0</v>
      </c>
      <c r="HJ394" s="92">
        <v>0</v>
      </c>
      <c r="HK394" s="92">
        <v>0</v>
      </c>
      <c r="HL394" s="92">
        <v>0</v>
      </c>
      <c r="HM394" s="92">
        <v>0</v>
      </c>
      <c r="HN394" s="92">
        <v>0</v>
      </c>
      <c r="HO394" s="92">
        <v>0</v>
      </c>
      <c r="HP394" s="92">
        <v>0</v>
      </c>
      <c r="HQ394" s="92">
        <v>0</v>
      </c>
      <c r="HR394" s="92">
        <v>0</v>
      </c>
      <c r="HS394" s="92">
        <v>0</v>
      </c>
      <c r="HT394" s="92">
        <v>0</v>
      </c>
      <c r="HU394" s="92">
        <v>0</v>
      </c>
      <c r="HV394" s="92">
        <v>0</v>
      </c>
      <c r="HW394" s="92">
        <v>0</v>
      </c>
      <c r="HX394" s="92">
        <v>0</v>
      </c>
      <c r="HY394" s="92">
        <v>0</v>
      </c>
      <c r="HZ394" s="92">
        <v>0</v>
      </c>
      <c r="IA394" s="92">
        <v>0</v>
      </c>
      <c r="IB394" s="92">
        <v>0</v>
      </c>
      <c r="IC394" s="92">
        <v>0</v>
      </c>
      <c r="ID394" s="92">
        <v>0</v>
      </c>
      <c r="IE394" s="92">
        <v>0</v>
      </c>
      <c r="IF394" s="92">
        <v>0</v>
      </c>
      <c r="IG394" s="92">
        <v>0</v>
      </c>
      <c r="IH394" s="92">
        <v>0</v>
      </c>
      <c r="II394" s="92">
        <v>0</v>
      </c>
      <c r="IJ394" s="92">
        <v>0</v>
      </c>
      <c r="IK394" s="92">
        <v>0</v>
      </c>
      <c r="IL394" s="92">
        <v>0</v>
      </c>
      <c r="IM394" s="92">
        <v>0</v>
      </c>
      <c r="IN394" s="92">
        <v>0</v>
      </c>
      <c r="IO394" s="92">
        <v>0</v>
      </c>
      <c r="IP394" s="92">
        <v>0</v>
      </c>
      <c r="IQ394" s="92">
        <v>0</v>
      </c>
      <c r="IR394" s="92">
        <v>0</v>
      </c>
      <c r="IS394" s="92">
        <v>0</v>
      </c>
      <c r="IT394" s="92">
        <v>8132.44625</v>
      </c>
      <c r="IU394" s="92">
        <v>146508.296</v>
      </c>
      <c r="IV394" s="92">
        <v>2542.25135</v>
      </c>
      <c r="IW394" s="92">
        <v>59.036505300000002</v>
      </c>
      <c r="IX394" s="92">
        <v>2</v>
      </c>
      <c r="IY394" s="92">
        <v>0</v>
      </c>
      <c r="IZ394" s="92">
        <v>1</v>
      </c>
      <c r="JA394" s="92">
        <v>0</v>
      </c>
      <c r="JB394" s="92">
        <v>-67648.277499999997</v>
      </c>
      <c r="JC394" s="92">
        <v>-3755.0500200000001</v>
      </c>
      <c r="JD394" s="92">
        <v>-550.14598100000001</v>
      </c>
      <c r="JE394" s="92">
        <v>-37.024610600000003</v>
      </c>
      <c r="JF394" s="92">
        <v>-2.0551781899999999</v>
      </c>
      <c r="JG394" s="92">
        <v>5.3315251799999998E-2</v>
      </c>
      <c r="JH394" s="92">
        <v>0.96048918999999999</v>
      </c>
      <c r="JI394" s="92">
        <v>18.015280000000001</v>
      </c>
      <c r="JJ394" s="92">
        <v>2446.51091</v>
      </c>
      <c r="JK394" s="92">
        <v>0</v>
      </c>
      <c r="JL394" s="92">
        <v>0</v>
      </c>
      <c r="JM394" s="92">
        <v>0</v>
      </c>
      <c r="JN394" s="92">
        <v>0</v>
      </c>
      <c r="JO394" s="92">
        <v>0</v>
      </c>
      <c r="JP394" s="92">
        <v>0</v>
      </c>
      <c r="JQ394" s="92">
        <v>0</v>
      </c>
      <c r="JR394" s="92">
        <v>0</v>
      </c>
      <c r="JS394" s="92">
        <v>0</v>
      </c>
      <c r="JT394" s="92">
        <v>0</v>
      </c>
      <c r="JU394" s="92">
        <v>0</v>
      </c>
      <c r="JV394" s="92">
        <v>0</v>
      </c>
      <c r="JW394" s="92">
        <v>0</v>
      </c>
      <c r="JX394" s="92">
        <v>0</v>
      </c>
      <c r="JY394" s="92">
        <v>0</v>
      </c>
      <c r="JZ394" s="92">
        <v>0</v>
      </c>
      <c r="KA394" s="92">
        <v>0</v>
      </c>
      <c r="KB394" s="92">
        <v>0</v>
      </c>
      <c r="KC394" s="92">
        <v>0</v>
      </c>
      <c r="KD394" s="92">
        <v>0</v>
      </c>
      <c r="KE394" s="92">
        <v>0</v>
      </c>
      <c r="KF394" s="92">
        <v>0</v>
      </c>
      <c r="KG394" s="92">
        <v>0</v>
      </c>
      <c r="KH394" s="92">
        <v>0</v>
      </c>
      <c r="KI394" s="92">
        <v>0</v>
      </c>
      <c r="KJ394" s="92">
        <v>0</v>
      </c>
      <c r="KK394" s="92">
        <v>0</v>
      </c>
      <c r="KL394" s="92">
        <v>0</v>
      </c>
      <c r="KM394" s="92">
        <v>0</v>
      </c>
      <c r="KN394" s="92">
        <v>0</v>
      </c>
      <c r="KO394" s="92">
        <v>0</v>
      </c>
      <c r="KP394" s="92">
        <v>0</v>
      </c>
      <c r="KQ394" s="92">
        <v>0</v>
      </c>
      <c r="KR394" s="92">
        <v>0</v>
      </c>
      <c r="KS394" s="92">
        <v>0</v>
      </c>
      <c r="KT394" s="92">
        <v>0</v>
      </c>
      <c r="KU394" s="92">
        <v>0</v>
      </c>
      <c r="KV394" s="92">
        <v>0</v>
      </c>
      <c r="KW394" s="92">
        <v>0</v>
      </c>
      <c r="KX394" s="92">
        <v>0</v>
      </c>
      <c r="KY394" s="92">
        <v>0</v>
      </c>
      <c r="KZ394" s="92">
        <v>0</v>
      </c>
      <c r="LA394" s="92">
        <v>0</v>
      </c>
      <c r="LB394" s="92">
        <v>0</v>
      </c>
      <c r="LC394" s="92">
        <v>0</v>
      </c>
      <c r="LD394" s="92">
        <v>0</v>
      </c>
      <c r="LE394" s="92">
        <v>0</v>
      </c>
      <c r="LF394" s="92">
        <v>0</v>
      </c>
      <c r="LG394" s="92">
        <v>0</v>
      </c>
      <c r="LH394" s="92">
        <v>0</v>
      </c>
      <c r="LI394" s="92">
        <v>0</v>
      </c>
      <c r="LJ394" s="92">
        <v>0</v>
      </c>
      <c r="LK394" s="92">
        <v>0</v>
      </c>
      <c r="LL394" s="92">
        <v>0</v>
      </c>
      <c r="LM394" s="92">
        <v>0</v>
      </c>
      <c r="LN394" s="92">
        <v>0</v>
      </c>
      <c r="LO394" s="92">
        <v>0</v>
      </c>
      <c r="LP394" s="92">
        <v>0</v>
      </c>
      <c r="LQ394" s="92">
        <v>0</v>
      </c>
      <c r="LR394" s="92">
        <v>0</v>
      </c>
      <c r="LS394" s="92">
        <v>0</v>
      </c>
      <c r="LT394" s="92">
        <v>0</v>
      </c>
      <c r="LU394" s="92">
        <v>0</v>
      </c>
      <c r="LV394" s="92">
        <v>0</v>
      </c>
      <c r="LW394" s="92">
        <v>0</v>
      </c>
      <c r="LX394" s="92">
        <v>0</v>
      </c>
      <c r="LY394" s="92">
        <v>0</v>
      </c>
      <c r="LZ394" s="92">
        <v>0</v>
      </c>
      <c r="MA394" s="92">
        <v>0</v>
      </c>
      <c r="MB394" s="92">
        <v>0</v>
      </c>
      <c r="MC394" s="92">
        <v>0</v>
      </c>
      <c r="MD394" s="92">
        <v>0</v>
      </c>
      <c r="ME394" s="92">
        <v>0</v>
      </c>
      <c r="MF394" s="92">
        <v>0</v>
      </c>
      <c r="MG394" s="92">
        <v>0</v>
      </c>
      <c r="MH394" s="92">
        <v>0</v>
      </c>
      <c r="MI394" s="92">
        <v>0</v>
      </c>
      <c r="MJ394" s="92">
        <v>0</v>
      </c>
      <c r="MK394" s="92">
        <v>0</v>
      </c>
      <c r="ML394" s="92">
        <v>0</v>
      </c>
      <c r="MM394" s="92">
        <v>0</v>
      </c>
      <c r="MN394" s="92">
        <v>0</v>
      </c>
      <c r="MO394" s="92">
        <v>0</v>
      </c>
      <c r="MP394" s="92">
        <v>0</v>
      </c>
      <c r="MQ394" s="92">
        <v>0</v>
      </c>
      <c r="MR394" s="92">
        <v>0</v>
      </c>
      <c r="MS394" s="92">
        <v>0</v>
      </c>
      <c r="MT394" s="92">
        <v>0</v>
      </c>
      <c r="MU394" s="92">
        <v>0</v>
      </c>
      <c r="MV394" s="92">
        <v>0</v>
      </c>
      <c r="MW394" s="92">
        <v>0</v>
      </c>
      <c r="MX394" s="92">
        <v>0</v>
      </c>
      <c r="MY394" s="92">
        <v>0</v>
      </c>
      <c r="MZ394" s="92">
        <v>0</v>
      </c>
      <c r="NA394" s="92">
        <v>0</v>
      </c>
      <c r="NB394" s="92">
        <v>0</v>
      </c>
      <c r="NC394" s="92">
        <v>0</v>
      </c>
      <c r="ND394" s="92">
        <v>0</v>
      </c>
      <c r="NE394" s="92">
        <v>0</v>
      </c>
      <c r="NF394" s="92">
        <v>0</v>
      </c>
      <c r="NG394" s="92">
        <v>0</v>
      </c>
      <c r="NH394" s="92">
        <v>0</v>
      </c>
      <c r="NI394" s="92">
        <v>0</v>
      </c>
      <c r="NJ394" s="92">
        <v>0</v>
      </c>
      <c r="NK394" s="92">
        <v>0</v>
      </c>
      <c r="NL394" s="92">
        <v>0</v>
      </c>
      <c r="NM394" s="92">
        <v>0</v>
      </c>
      <c r="NN394" s="92">
        <v>0</v>
      </c>
      <c r="NO394" s="92">
        <v>0</v>
      </c>
      <c r="NP394" s="92">
        <v>0</v>
      </c>
      <c r="NQ394" s="92">
        <v>0</v>
      </c>
      <c r="NR394" s="92">
        <v>0</v>
      </c>
      <c r="NS394" s="92">
        <v>0</v>
      </c>
      <c r="NT394" s="92">
        <v>0</v>
      </c>
      <c r="NU394" s="92">
        <v>0</v>
      </c>
      <c r="NV394" s="92">
        <v>0</v>
      </c>
      <c r="NW394" s="92">
        <v>0</v>
      </c>
      <c r="NX394" s="92">
        <v>0</v>
      </c>
      <c r="NY394" s="92">
        <v>0</v>
      </c>
      <c r="NZ394" s="92">
        <v>0</v>
      </c>
      <c r="OA394" s="92">
        <v>0</v>
      </c>
      <c r="OB394" s="92">
        <v>0</v>
      </c>
      <c r="OC394" s="92">
        <v>0</v>
      </c>
      <c r="OD394" s="92">
        <v>0</v>
      </c>
      <c r="OE394" s="92">
        <v>0</v>
      </c>
      <c r="OF394" s="92">
        <v>0</v>
      </c>
      <c r="OG394" s="92">
        <v>0</v>
      </c>
      <c r="OH394" s="92">
        <v>0</v>
      </c>
      <c r="OI394" s="92">
        <v>0</v>
      </c>
      <c r="OJ394" s="92">
        <v>0</v>
      </c>
      <c r="OK394" s="92">
        <v>0</v>
      </c>
      <c r="OL394" s="92">
        <v>0</v>
      </c>
      <c r="OM394" s="92">
        <v>0</v>
      </c>
      <c r="ON394" s="92">
        <v>0</v>
      </c>
      <c r="OO394" s="92">
        <v>0</v>
      </c>
      <c r="OP394" s="92">
        <v>0</v>
      </c>
      <c r="OQ394" s="92">
        <v>0</v>
      </c>
      <c r="OR394" s="92">
        <v>0</v>
      </c>
      <c r="OS394" s="92">
        <v>0</v>
      </c>
      <c r="OT394" s="92">
        <v>0</v>
      </c>
      <c r="OU394" s="92">
        <v>0</v>
      </c>
      <c r="OV394" s="92">
        <v>0</v>
      </c>
      <c r="OW394" s="92">
        <v>0</v>
      </c>
      <c r="OX394" s="92">
        <v>0</v>
      </c>
      <c r="OY394" s="92">
        <v>0</v>
      </c>
      <c r="OZ394" s="92">
        <v>0</v>
      </c>
      <c r="PA394" s="92">
        <v>0</v>
      </c>
      <c r="PB394" s="92">
        <v>0</v>
      </c>
      <c r="PC394" s="92">
        <v>0</v>
      </c>
      <c r="PD394" s="92">
        <v>0</v>
      </c>
      <c r="PE394" s="92">
        <v>0</v>
      </c>
      <c r="PF394" s="92">
        <v>0</v>
      </c>
      <c r="PG394" s="92">
        <v>0</v>
      </c>
      <c r="PH394" s="92">
        <v>0</v>
      </c>
      <c r="PI394" s="92">
        <v>0</v>
      </c>
      <c r="PJ394" s="92">
        <v>0</v>
      </c>
      <c r="PK394" s="92">
        <v>0</v>
      </c>
      <c r="PL394" s="92">
        <v>0</v>
      </c>
      <c r="PM394" s="92">
        <v>0</v>
      </c>
      <c r="PN394" s="92">
        <v>0</v>
      </c>
      <c r="PO394" s="92">
        <v>0</v>
      </c>
      <c r="PP394" s="92">
        <v>0</v>
      </c>
      <c r="PQ394" s="92">
        <v>0</v>
      </c>
      <c r="PR394" s="92">
        <v>0</v>
      </c>
      <c r="PS394" s="92">
        <v>0</v>
      </c>
      <c r="PT394" s="92">
        <v>0</v>
      </c>
      <c r="PU394" s="92">
        <v>0</v>
      </c>
      <c r="PV394" s="92">
        <v>0</v>
      </c>
      <c r="PW394" s="92">
        <v>0</v>
      </c>
      <c r="PX394" s="92">
        <v>0</v>
      </c>
      <c r="PY394" s="92">
        <v>0</v>
      </c>
      <c r="PZ394" s="92">
        <v>0</v>
      </c>
      <c r="QA394" s="92">
        <v>0</v>
      </c>
      <c r="QB394" s="92">
        <v>0</v>
      </c>
      <c r="QC394" s="92">
        <v>0</v>
      </c>
      <c r="QD394" s="92">
        <v>0</v>
      </c>
      <c r="QE394" s="92">
        <v>0</v>
      </c>
      <c r="QF394" s="92">
        <v>0</v>
      </c>
      <c r="QG394" s="92">
        <v>0</v>
      </c>
      <c r="QH394" s="92">
        <v>0</v>
      </c>
      <c r="QI394" s="92">
        <v>0</v>
      </c>
      <c r="QJ394" s="92">
        <v>0</v>
      </c>
      <c r="QK394" s="92">
        <v>0</v>
      </c>
      <c r="QL394" s="92">
        <v>0</v>
      </c>
      <c r="QM394" s="92">
        <v>0</v>
      </c>
      <c r="QN394" s="92">
        <v>0</v>
      </c>
      <c r="QO394" s="92">
        <v>0</v>
      </c>
      <c r="QP394" s="92">
        <v>0</v>
      </c>
      <c r="QQ394" s="92">
        <v>0</v>
      </c>
      <c r="QR394" s="92">
        <v>0</v>
      </c>
      <c r="QS394" s="92">
        <v>0</v>
      </c>
      <c r="QT394" s="92">
        <v>0</v>
      </c>
      <c r="QU394" s="92">
        <v>0</v>
      </c>
      <c r="QV394" s="92">
        <v>0</v>
      </c>
      <c r="QW394" s="92">
        <v>0</v>
      </c>
      <c r="QX394" s="92">
        <v>0</v>
      </c>
      <c r="QY394" s="92">
        <v>0</v>
      </c>
      <c r="QZ394" s="92">
        <v>0</v>
      </c>
      <c r="RA394" s="92">
        <v>0</v>
      </c>
      <c r="RB394" s="92">
        <v>0</v>
      </c>
      <c r="RC394" s="92">
        <v>0</v>
      </c>
      <c r="RD394" s="92">
        <v>0</v>
      </c>
      <c r="RE394" s="92">
        <v>0</v>
      </c>
      <c r="RF394" s="92">
        <v>0</v>
      </c>
      <c r="RG394" s="92">
        <v>0</v>
      </c>
      <c r="RH394" s="92">
        <v>0</v>
      </c>
      <c r="RI394" s="92">
        <v>0</v>
      </c>
      <c r="RJ394" s="92">
        <v>0</v>
      </c>
      <c r="RK394" s="92">
        <v>0</v>
      </c>
      <c r="RL394" s="92">
        <v>0</v>
      </c>
      <c r="RM394" s="92">
        <v>0</v>
      </c>
      <c r="RN394" s="92">
        <v>0</v>
      </c>
      <c r="RO394" s="92">
        <v>0</v>
      </c>
      <c r="RP394" s="92">
        <v>0</v>
      </c>
      <c r="RQ394" s="92">
        <v>0</v>
      </c>
      <c r="RR394" s="92">
        <v>0</v>
      </c>
      <c r="RS394" s="92">
        <v>0</v>
      </c>
      <c r="RT394" s="92">
        <v>0</v>
      </c>
      <c r="RU394" s="92">
        <v>0</v>
      </c>
      <c r="RV394" s="92">
        <v>0</v>
      </c>
      <c r="RW394" s="92">
        <v>0</v>
      </c>
      <c r="RX394" s="92">
        <v>0</v>
      </c>
      <c r="RY394" s="92">
        <v>0</v>
      </c>
      <c r="RZ394" s="92">
        <v>0</v>
      </c>
      <c r="SA394" s="92">
        <v>0</v>
      </c>
      <c r="SB394" s="92">
        <v>0</v>
      </c>
      <c r="SC394" s="92">
        <v>0</v>
      </c>
      <c r="SD394" s="92">
        <v>0</v>
      </c>
      <c r="SE394" s="92">
        <v>0</v>
      </c>
      <c r="SF394" s="92">
        <v>0</v>
      </c>
      <c r="SG394" s="92">
        <v>0</v>
      </c>
      <c r="SH394" s="92">
        <v>0</v>
      </c>
      <c r="SI394" s="92">
        <v>0</v>
      </c>
      <c r="SJ394" s="92">
        <v>0</v>
      </c>
      <c r="SK394" s="92">
        <v>0</v>
      </c>
      <c r="SL394" s="92">
        <v>0</v>
      </c>
      <c r="SM394" s="92">
        <v>0</v>
      </c>
      <c r="SN394" s="92">
        <v>0</v>
      </c>
      <c r="SO394" s="92">
        <v>0</v>
      </c>
      <c r="SP394" s="92">
        <v>0</v>
      </c>
      <c r="SQ394" s="92">
        <v>0</v>
      </c>
      <c r="SR394" s="92">
        <v>0</v>
      </c>
      <c r="SS394" s="92">
        <v>0</v>
      </c>
      <c r="ST394" s="92">
        <v>0</v>
      </c>
      <c r="SU394" s="92">
        <v>0</v>
      </c>
      <c r="SV394" s="92">
        <v>0</v>
      </c>
      <c r="SW394" s="92">
        <v>0</v>
      </c>
      <c r="SX394" s="92">
        <v>0</v>
      </c>
      <c r="SY394" s="92">
        <v>0</v>
      </c>
      <c r="SZ394" s="92">
        <v>0</v>
      </c>
      <c r="TA394" s="92">
        <v>0</v>
      </c>
      <c r="TB394" s="92">
        <v>0</v>
      </c>
      <c r="TC394" s="92">
        <v>2</v>
      </c>
      <c r="TD394" s="92">
        <v>0</v>
      </c>
      <c r="TE394" s="92">
        <v>0</v>
      </c>
      <c r="TF394" s="92">
        <v>0</v>
      </c>
      <c r="TG394" s="92">
        <v>0</v>
      </c>
      <c r="TH394" s="92">
        <v>0</v>
      </c>
      <c r="TI394" s="92">
        <v>0</v>
      </c>
      <c r="TJ394" s="92">
        <v>0</v>
      </c>
      <c r="TK394" s="92">
        <v>0</v>
      </c>
      <c r="TL394" s="92">
        <v>0</v>
      </c>
      <c r="TM394" s="92">
        <v>0</v>
      </c>
      <c r="TN394" s="92">
        <v>0</v>
      </c>
      <c r="TO394" s="92">
        <v>0</v>
      </c>
      <c r="TP394" s="92">
        <v>0</v>
      </c>
      <c r="TQ394" s="92">
        <v>-645626240.64600003</v>
      </c>
      <c r="TR394" s="92">
        <v>0</v>
      </c>
      <c r="TS394" s="92">
        <v>0</v>
      </c>
      <c r="TT394" s="92">
        <v>0</v>
      </c>
      <c r="TU394" s="92">
        <v>0</v>
      </c>
      <c r="TV394" s="92">
        <v>0</v>
      </c>
      <c r="TW394" s="92">
        <v>0</v>
      </c>
      <c r="TX394" s="92">
        <v>0</v>
      </c>
      <c r="TY394" s="92">
        <v>0</v>
      </c>
      <c r="TZ394" s="92">
        <v>0</v>
      </c>
      <c r="UA394" s="92">
        <v>0</v>
      </c>
      <c r="UB394" s="92">
        <v>0</v>
      </c>
      <c r="UC394" s="92">
        <v>0</v>
      </c>
      <c r="UD394" s="92">
        <v>0</v>
      </c>
      <c r="UE394" s="92">
        <v>0</v>
      </c>
      <c r="UF394" s="92">
        <v>0</v>
      </c>
      <c r="UG394" s="92">
        <v>0</v>
      </c>
      <c r="UH394" s="92">
        <v>0</v>
      </c>
      <c r="UI394" s="92">
        <v>0</v>
      </c>
      <c r="UJ394" s="92">
        <v>0</v>
      </c>
      <c r="UK394" s="92">
        <v>0</v>
      </c>
      <c r="UL394" s="92">
        <v>0</v>
      </c>
      <c r="UM394" s="92">
        <v>0</v>
      </c>
      <c r="UN394" s="92">
        <v>0</v>
      </c>
      <c r="UO394" s="92">
        <v>0</v>
      </c>
      <c r="UP394" s="92">
        <v>0</v>
      </c>
      <c r="UQ394" s="92">
        <v>0</v>
      </c>
      <c r="UR394" s="92">
        <v>0</v>
      </c>
      <c r="US394" s="92">
        <v>0</v>
      </c>
      <c r="UT394" s="92">
        <v>0</v>
      </c>
      <c r="UU394" s="92">
        <v>0</v>
      </c>
      <c r="UV394" s="92">
        <v>0</v>
      </c>
      <c r="UW394" s="92">
        <v>0</v>
      </c>
      <c r="UX394" s="92">
        <v>0</v>
      </c>
      <c r="UY394" s="92">
        <v>0</v>
      </c>
      <c r="UZ394" s="92">
        <v>0</v>
      </c>
      <c r="VA394" s="92">
        <v>0</v>
      </c>
      <c r="VB394" s="92">
        <v>0</v>
      </c>
      <c r="VC394" s="92">
        <v>0</v>
      </c>
      <c r="VD394" s="92">
        <v>0</v>
      </c>
      <c r="VE394" s="92">
        <v>0</v>
      </c>
      <c r="VF394" s="92">
        <v>0</v>
      </c>
      <c r="VG394" s="92">
        <v>0</v>
      </c>
      <c r="VH394" s="92">
        <v>0</v>
      </c>
      <c r="VI394" s="92">
        <v>0</v>
      </c>
      <c r="VJ394" s="92">
        <v>0</v>
      </c>
      <c r="VK394" s="92">
        <v>0</v>
      </c>
      <c r="VL394" s="92">
        <v>0</v>
      </c>
      <c r="VM394" s="92">
        <v>0</v>
      </c>
      <c r="VN394" s="92">
        <v>0</v>
      </c>
      <c r="VO394" s="92">
        <v>0</v>
      </c>
      <c r="VP394" s="92">
        <v>0</v>
      </c>
      <c r="VQ394" s="92">
        <v>0</v>
      </c>
      <c r="VR394" s="92">
        <v>0</v>
      </c>
      <c r="VS394" s="92">
        <v>0</v>
      </c>
      <c r="VT394" s="92">
        <v>0</v>
      </c>
      <c r="VU394" s="92">
        <v>0</v>
      </c>
      <c r="VV394" s="92">
        <v>0</v>
      </c>
      <c r="VW394" s="92">
        <v>0</v>
      </c>
      <c r="VX394" s="92">
        <v>0</v>
      </c>
      <c r="VY394" s="92">
        <v>0</v>
      </c>
      <c r="VZ394" s="92">
        <v>0</v>
      </c>
      <c r="WA394" s="92">
        <v>0</v>
      </c>
      <c r="WB394" s="92">
        <v>0</v>
      </c>
      <c r="WC394" s="92">
        <v>0</v>
      </c>
    </row>
    <row r="395" spans="2:601" ht="13.5" customHeight="1">
      <c r="B395" s="851" t="s">
        <v>3041</v>
      </c>
      <c r="C395" s="92">
        <v>0</v>
      </c>
      <c r="D395" s="92">
        <v>522263.39799999999</v>
      </c>
      <c r="E395" s="92">
        <v>-1974.73442</v>
      </c>
      <c r="F395" s="92">
        <v>28990.0239</v>
      </c>
      <c r="G395" s="92">
        <v>0</v>
      </c>
      <c r="H395" s="92">
        <v>0</v>
      </c>
      <c r="I395" s="92">
        <v>0</v>
      </c>
      <c r="J395" s="92">
        <v>0</v>
      </c>
      <c r="K395" s="92">
        <v>0</v>
      </c>
      <c r="L395" s="92">
        <v>0</v>
      </c>
      <c r="M395" s="92">
        <v>0</v>
      </c>
      <c r="N395" s="92">
        <v>0</v>
      </c>
      <c r="O395" s="92">
        <v>0</v>
      </c>
      <c r="P395" s="92">
        <v>0</v>
      </c>
      <c r="Q395" s="92">
        <v>0</v>
      </c>
      <c r="R395" s="92">
        <v>0</v>
      </c>
      <c r="S395" s="92">
        <v>0</v>
      </c>
      <c r="T395" s="92">
        <v>0</v>
      </c>
      <c r="U395" s="92">
        <v>0</v>
      </c>
      <c r="V395" s="92">
        <v>0</v>
      </c>
      <c r="W395" s="92">
        <v>0</v>
      </c>
      <c r="X395" s="92">
        <v>0</v>
      </c>
      <c r="Y395" s="92">
        <v>0</v>
      </c>
      <c r="Z395" s="92">
        <v>0</v>
      </c>
      <c r="AA395" s="92">
        <v>0</v>
      </c>
      <c r="AB395" s="92">
        <v>0</v>
      </c>
      <c r="AC395" s="92">
        <v>0</v>
      </c>
      <c r="AD395" s="92">
        <v>0</v>
      </c>
      <c r="AE395" s="92">
        <v>0</v>
      </c>
      <c r="AF395" s="92">
        <v>0</v>
      </c>
      <c r="AG395" s="92">
        <v>0</v>
      </c>
      <c r="AH395" s="92">
        <v>0</v>
      </c>
      <c r="AI395" s="92">
        <v>0</v>
      </c>
      <c r="AJ395" s="92">
        <v>0</v>
      </c>
      <c r="AK395" s="92">
        <v>0</v>
      </c>
      <c r="AL395" s="92">
        <v>0</v>
      </c>
      <c r="AM395" s="92">
        <v>0</v>
      </c>
      <c r="AN395" s="92">
        <v>0</v>
      </c>
      <c r="AO395" s="92">
        <v>0</v>
      </c>
      <c r="AP395" s="92">
        <v>0</v>
      </c>
      <c r="AQ395" s="92">
        <v>0</v>
      </c>
      <c r="AR395" s="92">
        <v>0</v>
      </c>
      <c r="AS395" s="92">
        <v>0</v>
      </c>
      <c r="AT395" s="92">
        <v>0</v>
      </c>
      <c r="AU395" s="92">
        <v>0</v>
      </c>
      <c r="AV395" s="92">
        <v>0</v>
      </c>
      <c r="AW395" s="92">
        <v>0</v>
      </c>
      <c r="AX395" s="92">
        <v>0</v>
      </c>
      <c r="AY395" s="92">
        <v>0</v>
      </c>
      <c r="AZ395" s="92">
        <v>0</v>
      </c>
      <c r="BA395" s="92">
        <v>0</v>
      </c>
      <c r="BB395" s="92">
        <v>0</v>
      </c>
      <c r="BC395" s="92">
        <v>0</v>
      </c>
      <c r="BD395" s="92">
        <v>0</v>
      </c>
      <c r="BE395" s="92">
        <v>0</v>
      </c>
      <c r="BF395" s="92">
        <v>0</v>
      </c>
      <c r="BG395" s="92">
        <v>0</v>
      </c>
      <c r="BH395" s="92">
        <v>0</v>
      </c>
      <c r="BI395" s="92">
        <v>0</v>
      </c>
      <c r="BJ395" s="92">
        <v>0</v>
      </c>
      <c r="BK395" s="92">
        <v>0</v>
      </c>
      <c r="BL395" s="92">
        <v>0</v>
      </c>
      <c r="BM395" s="92">
        <v>0</v>
      </c>
      <c r="BN395" s="92">
        <v>0</v>
      </c>
      <c r="BO395" s="92">
        <v>0</v>
      </c>
      <c r="BP395" s="92">
        <v>1</v>
      </c>
      <c r="BQ395" s="92">
        <v>0</v>
      </c>
      <c r="BR395" s="92">
        <v>0</v>
      </c>
      <c r="BS395" s="92">
        <v>0</v>
      </c>
      <c r="BT395" s="92">
        <v>0</v>
      </c>
      <c r="BU395" s="92">
        <v>0</v>
      </c>
      <c r="BV395" s="92">
        <v>0</v>
      </c>
      <c r="BW395" s="92">
        <v>0</v>
      </c>
      <c r="BX395" s="92">
        <v>0</v>
      </c>
      <c r="BY395" s="92">
        <v>0</v>
      </c>
      <c r="BZ395" s="92">
        <v>0</v>
      </c>
      <c r="CA395" s="92">
        <v>0</v>
      </c>
      <c r="CB395" s="92">
        <v>0</v>
      </c>
      <c r="CC395" s="92">
        <v>0</v>
      </c>
      <c r="CD395" s="92">
        <v>0</v>
      </c>
      <c r="CE395" s="92">
        <v>0</v>
      </c>
      <c r="CF395" s="92">
        <v>0</v>
      </c>
      <c r="CG395" s="92">
        <v>0</v>
      </c>
      <c r="CH395" s="92">
        <v>0</v>
      </c>
      <c r="CI395" s="92">
        <v>0</v>
      </c>
      <c r="CJ395" s="92">
        <v>0</v>
      </c>
      <c r="CK395" s="92">
        <v>0</v>
      </c>
      <c r="CL395" s="92">
        <v>0</v>
      </c>
      <c r="CM395" s="92">
        <v>0</v>
      </c>
      <c r="CN395" s="92">
        <v>0</v>
      </c>
      <c r="CO395" s="92">
        <v>0</v>
      </c>
      <c r="CP395" s="92">
        <v>0</v>
      </c>
      <c r="CQ395" s="92">
        <v>0</v>
      </c>
      <c r="CR395" s="92">
        <v>0</v>
      </c>
      <c r="CS395" s="92">
        <v>0</v>
      </c>
      <c r="CT395" s="92">
        <v>0</v>
      </c>
      <c r="CU395" s="92">
        <v>0</v>
      </c>
      <c r="CV395" s="92">
        <v>0</v>
      </c>
      <c r="CW395" s="92">
        <v>0</v>
      </c>
      <c r="CX395" s="92">
        <v>0</v>
      </c>
      <c r="CY395" s="92">
        <v>0</v>
      </c>
      <c r="CZ395" s="92">
        <v>0</v>
      </c>
      <c r="DA395" s="92">
        <v>0</v>
      </c>
      <c r="DB395" s="92">
        <v>0</v>
      </c>
      <c r="DC395" s="92">
        <v>0</v>
      </c>
      <c r="DD395" s="92">
        <v>0</v>
      </c>
      <c r="DE395" s="92">
        <v>0</v>
      </c>
      <c r="DF395" s="92">
        <v>0</v>
      </c>
      <c r="DG395" s="92">
        <v>0</v>
      </c>
      <c r="DH395" s="92">
        <v>0</v>
      </c>
      <c r="DI395" s="92">
        <v>0</v>
      </c>
      <c r="DJ395" s="92">
        <v>0</v>
      </c>
      <c r="DK395" s="92">
        <v>0</v>
      </c>
      <c r="DL395" s="92">
        <v>0</v>
      </c>
      <c r="DM395" s="92">
        <v>0</v>
      </c>
      <c r="DN395" s="92">
        <v>0</v>
      </c>
      <c r="DO395" s="92">
        <v>0</v>
      </c>
      <c r="DP395" s="92">
        <v>0</v>
      </c>
      <c r="DQ395" s="92">
        <v>0</v>
      </c>
      <c r="DR395" s="92">
        <v>0</v>
      </c>
      <c r="DS395" s="92">
        <v>0</v>
      </c>
      <c r="DT395" s="92">
        <v>0</v>
      </c>
      <c r="DU395" s="92">
        <v>0</v>
      </c>
      <c r="DV395" s="92">
        <v>0</v>
      </c>
      <c r="DW395" s="92">
        <v>0</v>
      </c>
      <c r="DX395" s="92">
        <v>0</v>
      </c>
      <c r="DY395" s="92">
        <v>0</v>
      </c>
      <c r="DZ395" s="92">
        <v>522263.39799999999</v>
      </c>
      <c r="EA395" s="92">
        <v>0</v>
      </c>
      <c r="EB395" s="92">
        <v>0</v>
      </c>
      <c r="EC395" s="92">
        <v>0</v>
      </c>
      <c r="ED395" s="92">
        <v>0</v>
      </c>
      <c r="EE395" s="92">
        <v>0</v>
      </c>
      <c r="EF395" s="92">
        <v>0</v>
      </c>
      <c r="EG395" s="92">
        <v>0</v>
      </c>
      <c r="EH395" s="92">
        <v>0</v>
      </c>
      <c r="EI395" s="92">
        <v>0</v>
      </c>
      <c r="EJ395" s="92">
        <v>0</v>
      </c>
      <c r="EK395" s="92">
        <v>0</v>
      </c>
      <c r="EL395" s="92">
        <v>0</v>
      </c>
      <c r="EM395" s="92">
        <v>0</v>
      </c>
      <c r="EN395" s="92">
        <v>0</v>
      </c>
      <c r="EO395" s="92">
        <v>0</v>
      </c>
      <c r="EP395" s="92">
        <v>0</v>
      </c>
      <c r="EQ395" s="92">
        <v>0</v>
      </c>
      <c r="ER395" s="92">
        <v>0</v>
      </c>
      <c r="ES395" s="92">
        <v>0</v>
      </c>
      <c r="ET395" s="92">
        <v>0</v>
      </c>
      <c r="EU395" s="92">
        <v>0</v>
      </c>
      <c r="EV395" s="92">
        <v>0</v>
      </c>
      <c r="EW395" s="92">
        <v>0</v>
      </c>
      <c r="EX395" s="92">
        <v>0</v>
      </c>
      <c r="EY395" s="92">
        <v>0</v>
      </c>
      <c r="EZ395" s="92">
        <v>0</v>
      </c>
      <c r="FA395" s="92">
        <v>0</v>
      </c>
      <c r="FB395" s="92">
        <v>0</v>
      </c>
      <c r="FC395" s="92">
        <v>0</v>
      </c>
      <c r="FD395" s="92">
        <v>0</v>
      </c>
      <c r="FE395" s="92">
        <v>0</v>
      </c>
      <c r="FF395" s="92">
        <v>0</v>
      </c>
      <c r="FG395" s="92">
        <v>0</v>
      </c>
      <c r="FH395" s="92">
        <v>0</v>
      </c>
      <c r="FI395" s="92">
        <v>0</v>
      </c>
      <c r="FJ395" s="92">
        <v>0</v>
      </c>
      <c r="FK395" s="92">
        <v>0</v>
      </c>
      <c r="FL395" s="92">
        <v>0</v>
      </c>
      <c r="FM395" s="92">
        <v>0</v>
      </c>
      <c r="FN395" s="92">
        <v>0</v>
      </c>
      <c r="FO395" s="92">
        <v>0</v>
      </c>
      <c r="FP395" s="92">
        <v>0</v>
      </c>
      <c r="FQ395" s="92">
        <v>0</v>
      </c>
      <c r="FR395" s="92">
        <v>0</v>
      </c>
      <c r="FS395" s="92">
        <v>0</v>
      </c>
      <c r="FT395" s="92">
        <v>0</v>
      </c>
      <c r="FU395" s="92">
        <v>0</v>
      </c>
      <c r="FV395" s="92">
        <v>0</v>
      </c>
      <c r="FW395" s="92">
        <v>0</v>
      </c>
      <c r="FX395" s="92">
        <v>0</v>
      </c>
      <c r="FY395" s="92">
        <v>0</v>
      </c>
      <c r="FZ395" s="92">
        <v>0</v>
      </c>
      <c r="GA395" s="92">
        <v>0</v>
      </c>
      <c r="GB395" s="92">
        <v>0</v>
      </c>
      <c r="GC395" s="92">
        <v>0</v>
      </c>
      <c r="GD395" s="92">
        <v>0</v>
      </c>
      <c r="GE395" s="92">
        <v>0</v>
      </c>
      <c r="GF395" s="92">
        <v>0</v>
      </c>
      <c r="GG395" s="92">
        <v>0</v>
      </c>
      <c r="GH395" s="92">
        <v>0</v>
      </c>
      <c r="GI395" s="92">
        <v>0</v>
      </c>
      <c r="GJ395" s="92">
        <v>1</v>
      </c>
      <c r="GK395" s="92">
        <v>0</v>
      </c>
      <c r="GL395" s="92">
        <v>0</v>
      </c>
      <c r="GM395" s="92">
        <v>0</v>
      </c>
      <c r="GN395" s="92">
        <v>0</v>
      </c>
      <c r="GO395" s="92">
        <v>0</v>
      </c>
      <c r="GP395" s="92">
        <v>0</v>
      </c>
      <c r="GQ395" s="92">
        <v>0</v>
      </c>
      <c r="GR395" s="92">
        <v>0</v>
      </c>
      <c r="GS395" s="92">
        <v>0</v>
      </c>
      <c r="GT395" s="92">
        <v>0</v>
      </c>
      <c r="GU395" s="92">
        <v>0</v>
      </c>
      <c r="GV395" s="92">
        <v>0</v>
      </c>
      <c r="GW395" s="92">
        <v>0</v>
      </c>
      <c r="GX395" s="92">
        <v>0</v>
      </c>
      <c r="GY395" s="92">
        <v>0</v>
      </c>
      <c r="GZ395" s="92">
        <v>0</v>
      </c>
      <c r="HA395" s="92">
        <v>0</v>
      </c>
      <c r="HB395" s="92">
        <v>0</v>
      </c>
      <c r="HC395" s="92">
        <v>0</v>
      </c>
      <c r="HD395" s="92">
        <v>0</v>
      </c>
      <c r="HE395" s="92">
        <v>0</v>
      </c>
      <c r="HF395" s="92">
        <v>0</v>
      </c>
      <c r="HG395" s="92">
        <v>0</v>
      </c>
      <c r="HH395" s="92">
        <v>0</v>
      </c>
      <c r="HI395" s="92">
        <v>0</v>
      </c>
      <c r="HJ395" s="92">
        <v>0</v>
      </c>
      <c r="HK395" s="92">
        <v>0</v>
      </c>
      <c r="HL395" s="92">
        <v>0</v>
      </c>
      <c r="HM395" s="92">
        <v>0</v>
      </c>
      <c r="HN395" s="92">
        <v>0</v>
      </c>
      <c r="HO395" s="92">
        <v>0</v>
      </c>
      <c r="HP395" s="92">
        <v>0</v>
      </c>
      <c r="HQ395" s="92">
        <v>0</v>
      </c>
      <c r="HR395" s="92">
        <v>0</v>
      </c>
      <c r="HS395" s="92">
        <v>0</v>
      </c>
      <c r="HT395" s="92">
        <v>0</v>
      </c>
      <c r="HU395" s="92">
        <v>0</v>
      </c>
      <c r="HV395" s="92">
        <v>0</v>
      </c>
      <c r="HW395" s="92">
        <v>0</v>
      </c>
      <c r="HX395" s="92">
        <v>0</v>
      </c>
      <c r="HY395" s="92">
        <v>0</v>
      </c>
      <c r="HZ395" s="92">
        <v>0</v>
      </c>
      <c r="IA395" s="92">
        <v>0</v>
      </c>
      <c r="IB395" s="92">
        <v>0</v>
      </c>
      <c r="IC395" s="92">
        <v>0</v>
      </c>
      <c r="ID395" s="92">
        <v>0</v>
      </c>
      <c r="IE395" s="92">
        <v>0</v>
      </c>
      <c r="IF395" s="92">
        <v>0</v>
      </c>
      <c r="IG395" s="92">
        <v>0</v>
      </c>
      <c r="IH395" s="92">
        <v>0</v>
      </c>
      <c r="II395" s="92">
        <v>0</v>
      </c>
      <c r="IJ395" s="92">
        <v>0</v>
      </c>
      <c r="IK395" s="92">
        <v>0</v>
      </c>
      <c r="IL395" s="92">
        <v>0</v>
      </c>
      <c r="IM395" s="92">
        <v>0</v>
      </c>
      <c r="IN395" s="92">
        <v>0</v>
      </c>
      <c r="IO395" s="92">
        <v>0</v>
      </c>
      <c r="IP395" s="92">
        <v>0</v>
      </c>
      <c r="IQ395" s="92">
        <v>0</v>
      </c>
      <c r="IR395" s="92">
        <v>0</v>
      </c>
      <c r="IS395" s="92">
        <v>0</v>
      </c>
      <c r="IT395" s="92">
        <v>28990.0239</v>
      </c>
      <c r="IU395" s="92">
        <v>522263.39799999999</v>
      </c>
      <c r="IV395" s="92">
        <v>8827.1793699999998</v>
      </c>
      <c r="IW395" s="92">
        <v>33.120015199999997</v>
      </c>
      <c r="IX395" s="92">
        <v>5</v>
      </c>
      <c r="IY395" s="92">
        <v>0</v>
      </c>
      <c r="IZ395" s="92">
        <v>1</v>
      </c>
      <c r="JA395" s="92">
        <v>0</v>
      </c>
      <c r="JB395" s="92">
        <v>-68117.722999999998</v>
      </c>
      <c r="JC395" s="92">
        <v>-3781.1082000000001</v>
      </c>
      <c r="JD395" s="92">
        <v>-1974.73442</v>
      </c>
      <c r="JE395" s="92">
        <v>-38.489023299999999</v>
      </c>
      <c r="JF395" s="92">
        <v>-2.1364654500000002</v>
      </c>
      <c r="JG395" s="92">
        <v>5.4736291700000002E-2</v>
      </c>
      <c r="JH395" s="92">
        <v>0.98608962099999997</v>
      </c>
      <c r="JI395" s="92">
        <v>18.015280000000001</v>
      </c>
      <c r="JJ395" s="92">
        <v>8721.1655200000005</v>
      </c>
      <c r="JK395" s="92">
        <v>0</v>
      </c>
      <c r="JL395" s="92">
        <v>0</v>
      </c>
      <c r="JM395" s="92">
        <v>0</v>
      </c>
      <c r="JN395" s="92">
        <v>0</v>
      </c>
      <c r="JO395" s="92">
        <v>0</v>
      </c>
      <c r="JP395" s="92">
        <v>0</v>
      </c>
      <c r="JQ395" s="92">
        <v>0</v>
      </c>
      <c r="JR395" s="92">
        <v>0</v>
      </c>
      <c r="JS395" s="92">
        <v>0</v>
      </c>
      <c r="JT395" s="92">
        <v>0</v>
      </c>
      <c r="JU395" s="92">
        <v>0</v>
      </c>
      <c r="JV395" s="92">
        <v>0</v>
      </c>
      <c r="JW395" s="92">
        <v>0</v>
      </c>
      <c r="JX395" s="92">
        <v>0</v>
      </c>
      <c r="JY395" s="92">
        <v>0</v>
      </c>
      <c r="JZ395" s="92">
        <v>0</v>
      </c>
      <c r="KA395" s="92">
        <v>0</v>
      </c>
      <c r="KB395" s="92">
        <v>0</v>
      </c>
      <c r="KC395" s="92">
        <v>0</v>
      </c>
      <c r="KD395" s="92">
        <v>0</v>
      </c>
      <c r="KE395" s="92">
        <v>0</v>
      </c>
      <c r="KF395" s="92">
        <v>0</v>
      </c>
      <c r="KG395" s="92">
        <v>0</v>
      </c>
      <c r="KH395" s="92">
        <v>0</v>
      </c>
      <c r="KI395" s="92">
        <v>0</v>
      </c>
      <c r="KJ395" s="92">
        <v>0</v>
      </c>
      <c r="KK395" s="92">
        <v>0</v>
      </c>
      <c r="KL395" s="92">
        <v>0</v>
      </c>
      <c r="KM395" s="92">
        <v>0</v>
      </c>
      <c r="KN395" s="92">
        <v>0</v>
      </c>
      <c r="KO395" s="92">
        <v>0</v>
      </c>
      <c r="KP395" s="92">
        <v>0</v>
      </c>
      <c r="KQ395" s="92">
        <v>0</v>
      </c>
      <c r="KR395" s="92">
        <v>0</v>
      </c>
      <c r="KS395" s="92">
        <v>0</v>
      </c>
      <c r="KT395" s="92">
        <v>0</v>
      </c>
      <c r="KU395" s="92">
        <v>0</v>
      </c>
      <c r="KV395" s="92">
        <v>0</v>
      </c>
      <c r="KW395" s="92">
        <v>0</v>
      </c>
      <c r="KX395" s="92">
        <v>0</v>
      </c>
      <c r="KY395" s="92">
        <v>0</v>
      </c>
      <c r="KZ395" s="92">
        <v>0</v>
      </c>
      <c r="LA395" s="92">
        <v>0</v>
      </c>
      <c r="LB395" s="92">
        <v>0</v>
      </c>
      <c r="LC395" s="92">
        <v>0</v>
      </c>
      <c r="LD395" s="92">
        <v>0</v>
      </c>
      <c r="LE395" s="92">
        <v>0</v>
      </c>
      <c r="LF395" s="92">
        <v>0</v>
      </c>
      <c r="LG395" s="92">
        <v>0</v>
      </c>
      <c r="LH395" s="92">
        <v>0</v>
      </c>
      <c r="LI395" s="92">
        <v>0</v>
      </c>
      <c r="LJ395" s="92">
        <v>0</v>
      </c>
      <c r="LK395" s="92">
        <v>0</v>
      </c>
      <c r="LL395" s="92">
        <v>0</v>
      </c>
      <c r="LM395" s="92">
        <v>0</v>
      </c>
      <c r="LN395" s="92">
        <v>0</v>
      </c>
      <c r="LO395" s="92">
        <v>0</v>
      </c>
      <c r="LP395" s="92">
        <v>0</v>
      </c>
      <c r="LQ395" s="92">
        <v>0</v>
      </c>
      <c r="LR395" s="92">
        <v>0</v>
      </c>
      <c r="LS395" s="92">
        <v>0</v>
      </c>
      <c r="LT395" s="92">
        <v>0</v>
      </c>
      <c r="LU395" s="92">
        <v>0</v>
      </c>
      <c r="LV395" s="92">
        <v>0</v>
      </c>
      <c r="LW395" s="92">
        <v>0</v>
      </c>
      <c r="LX395" s="92">
        <v>0</v>
      </c>
      <c r="LY395" s="92">
        <v>0</v>
      </c>
      <c r="LZ395" s="92">
        <v>0</v>
      </c>
      <c r="MA395" s="92">
        <v>0</v>
      </c>
      <c r="MB395" s="92">
        <v>0</v>
      </c>
      <c r="MC395" s="92">
        <v>0</v>
      </c>
      <c r="MD395" s="92">
        <v>0</v>
      </c>
      <c r="ME395" s="92">
        <v>0</v>
      </c>
      <c r="MF395" s="92">
        <v>0</v>
      </c>
      <c r="MG395" s="92">
        <v>0</v>
      </c>
      <c r="MH395" s="92">
        <v>0</v>
      </c>
      <c r="MI395" s="92">
        <v>0</v>
      </c>
      <c r="MJ395" s="92">
        <v>0</v>
      </c>
      <c r="MK395" s="92">
        <v>0</v>
      </c>
      <c r="ML395" s="92">
        <v>0</v>
      </c>
      <c r="MM395" s="92">
        <v>0</v>
      </c>
      <c r="MN395" s="92">
        <v>0</v>
      </c>
      <c r="MO395" s="92">
        <v>0</v>
      </c>
      <c r="MP395" s="92">
        <v>0</v>
      </c>
      <c r="MQ395" s="92">
        <v>0</v>
      </c>
      <c r="MR395" s="92">
        <v>0</v>
      </c>
      <c r="MS395" s="92">
        <v>0</v>
      </c>
      <c r="MT395" s="92">
        <v>0</v>
      </c>
      <c r="MU395" s="92">
        <v>0</v>
      </c>
      <c r="MV395" s="92">
        <v>0</v>
      </c>
      <c r="MW395" s="92">
        <v>0</v>
      </c>
      <c r="MX395" s="92">
        <v>0</v>
      </c>
      <c r="MY395" s="92">
        <v>0</v>
      </c>
      <c r="MZ395" s="92">
        <v>0</v>
      </c>
      <c r="NA395" s="92">
        <v>0</v>
      </c>
      <c r="NB395" s="92">
        <v>0</v>
      </c>
      <c r="NC395" s="92">
        <v>0</v>
      </c>
      <c r="ND395" s="92">
        <v>0</v>
      </c>
      <c r="NE395" s="92">
        <v>0</v>
      </c>
      <c r="NF395" s="92">
        <v>0</v>
      </c>
      <c r="NG395" s="92">
        <v>0</v>
      </c>
      <c r="NH395" s="92">
        <v>0</v>
      </c>
      <c r="NI395" s="92">
        <v>0</v>
      </c>
      <c r="NJ395" s="92">
        <v>0</v>
      </c>
      <c r="NK395" s="92">
        <v>0</v>
      </c>
      <c r="NL395" s="92">
        <v>0</v>
      </c>
      <c r="NM395" s="92">
        <v>0</v>
      </c>
      <c r="NN395" s="92">
        <v>0</v>
      </c>
      <c r="NO395" s="92">
        <v>0</v>
      </c>
      <c r="NP395" s="92">
        <v>0</v>
      </c>
      <c r="NQ395" s="92">
        <v>0</v>
      </c>
      <c r="NR395" s="92">
        <v>0</v>
      </c>
      <c r="NS395" s="92">
        <v>0</v>
      </c>
      <c r="NT395" s="92">
        <v>0</v>
      </c>
      <c r="NU395" s="92">
        <v>0</v>
      </c>
      <c r="NV395" s="92">
        <v>0</v>
      </c>
      <c r="NW395" s="92">
        <v>0</v>
      </c>
      <c r="NX395" s="92">
        <v>0</v>
      </c>
      <c r="NY395" s="92">
        <v>0</v>
      </c>
      <c r="NZ395" s="92">
        <v>0</v>
      </c>
      <c r="OA395" s="92">
        <v>0</v>
      </c>
      <c r="OB395" s="92">
        <v>0</v>
      </c>
      <c r="OC395" s="92">
        <v>0</v>
      </c>
      <c r="OD395" s="92">
        <v>0</v>
      </c>
      <c r="OE395" s="92">
        <v>0</v>
      </c>
      <c r="OF395" s="92">
        <v>0</v>
      </c>
      <c r="OG395" s="92">
        <v>0</v>
      </c>
      <c r="OH395" s="92">
        <v>0</v>
      </c>
      <c r="OI395" s="92">
        <v>0</v>
      </c>
      <c r="OJ395" s="92">
        <v>0</v>
      </c>
      <c r="OK395" s="92">
        <v>0</v>
      </c>
      <c r="OL395" s="92">
        <v>0</v>
      </c>
      <c r="OM395" s="92">
        <v>0</v>
      </c>
      <c r="ON395" s="92">
        <v>0</v>
      </c>
      <c r="OO395" s="92">
        <v>0</v>
      </c>
      <c r="OP395" s="92">
        <v>0</v>
      </c>
      <c r="OQ395" s="92">
        <v>0</v>
      </c>
      <c r="OR395" s="92">
        <v>0</v>
      </c>
      <c r="OS395" s="92">
        <v>0</v>
      </c>
      <c r="OT395" s="92">
        <v>0</v>
      </c>
      <c r="OU395" s="92">
        <v>0</v>
      </c>
      <c r="OV395" s="92">
        <v>0</v>
      </c>
      <c r="OW395" s="92">
        <v>0</v>
      </c>
      <c r="OX395" s="92">
        <v>0</v>
      </c>
      <c r="OY395" s="92">
        <v>0</v>
      </c>
      <c r="OZ395" s="92">
        <v>0</v>
      </c>
      <c r="PA395" s="92">
        <v>0</v>
      </c>
      <c r="PB395" s="92">
        <v>0</v>
      </c>
      <c r="PC395" s="92">
        <v>0</v>
      </c>
      <c r="PD395" s="92">
        <v>0</v>
      </c>
      <c r="PE395" s="92">
        <v>0</v>
      </c>
      <c r="PF395" s="92">
        <v>0</v>
      </c>
      <c r="PG395" s="92">
        <v>0</v>
      </c>
      <c r="PH395" s="92">
        <v>0</v>
      </c>
      <c r="PI395" s="92">
        <v>0</v>
      </c>
      <c r="PJ395" s="92">
        <v>0</v>
      </c>
      <c r="PK395" s="92">
        <v>0</v>
      </c>
      <c r="PL395" s="92">
        <v>0</v>
      </c>
      <c r="PM395" s="92">
        <v>0</v>
      </c>
      <c r="PN395" s="92">
        <v>0</v>
      </c>
      <c r="PO395" s="92">
        <v>0</v>
      </c>
      <c r="PP395" s="92">
        <v>0</v>
      </c>
      <c r="PQ395" s="92">
        <v>0</v>
      </c>
      <c r="PR395" s="92">
        <v>0</v>
      </c>
      <c r="PS395" s="92">
        <v>0</v>
      </c>
      <c r="PT395" s="92">
        <v>0</v>
      </c>
      <c r="PU395" s="92">
        <v>0</v>
      </c>
      <c r="PV395" s="92">
        <v>0</v>
      </c>
      <c r="PW395" s="92">
        <v>0</v>
      </c>
      <c r="PX395" s="92">
        <v>0</v>
      </c>
      <c r="PY395" s="92">
        <v>0</v>
      </c>
      <c r="PZ395" s="92">
        <v>0</v>
      </c>
      <c r="QA395" s="92">
        <v>0</v>
      </c>
      <c r="QB395" s="92">
        <v>0</v>
      </c>
      <c r="QC395" s="92">
        <v>0</v>
      </c>
      <c r="QD395" s="92">
        <v>0</v>
      </c>
      <c r="QE395" s="92">
        <v>0</v>
      </c>
      <c r="QF395" s="92">
        <v>0</v>
      </c>
      <c r="QG395" s="92">
        <v>0</v>
      </c>
      <c r="QH395" s="92">
        <v>0</v>
      </c>
      <c r="QI395" s="92">
        <v>0</v>
      </c>
      <c r="QJ395" s="92">
        <v>0</v>
      </c>
      <c r="QK395" s="92">
        <v>0</v>
      </c>
      <c r="QL395" s="92">
        <v>0</v>
      </c>
      <c r="QM395" s="92">
        <v>0</v>
      </c>
      <c r="QN395" s="92">
        <v>0</v>
      </c>
      <c r="QO395" s="92">
        <v>0</v>
      </c>
      <c r="QP395" s="92">
        <v>0</v>
      </c>
      <c r="QQ395" s="92">
        <v>0</v>
      </c>
      <c r="QR395" s="92">
        <v>0</v>
      </c>
      <c r="QS395" s="92">
        <v>0</v>
      </c>
      <c r="QT395" s="92">
        <v>0</v>
      </c>
      <c r="QU395" s="92">
        <v>0</v>
      </c>
      <c r="QV395" s="92">
        <v>0</v>
      </c>
      <c r="QW395" s="92">
        <v>0</v>
      </c>
      <c r="QX395" s="92">
        <v>0</v>
      </c>
      <c r="QY395" s="92">
        <v>0</v>
      </c>
      <c r="QZ395" s="92">
        <v>0</v>
      </c>
      <c r="RA395" s="92">
        <v>0</v>
      </c>
      <c r="RB395" s="92">
        <v>0</v>
      </c>
      <c r="RC395" s="92">
        <v>0</v>
      </c>
      <c r="RD395" s="92">
        <v>0</v>
      </c>
      <c r="RE395" s="92">
        <v>0</v>
      </c>
      <c r="RF395" s="92">
        <v>0</v>
      </c>
      <c r="RG395" s="92">
        <v>0</v>
      </c>
      <c r="RH395" s="92">
        <v>0</v>
      </c>
      <c r="RI395" s="92">
        <v>0</v>
      </c>
      <c r="RJ395" s="92">
        <v>0</v>
      </c>
      <c r="RK395" s="92">
        <v>0</v>
      </c>
      <c r="RL395" s="92">
        <v>0</v>
      </c>
      <c r="RM395" s="92">
        <v>0</v>
      </c>
      <c r="RN395" s="92">
        <v>0</v>
      </c>
      <c r="RO395" s="92">
        <v>0</v>
      </c>
      <c r="RP395" s="92">
        <v>0</v>
      </c>
      <c r="RQ395" s="92">
        <v>0</v>
      </c>
      <c r="RR395" s="92">
        <v>0</v>
      </c>
      <c r="RS395" s="92">
        <v>0</v>
      </c>
      <c r="RT395" s="92">
        <v>0</v>
      </c>
      <c r="RU395" s="92">
        <v>0</v>
      </c>
      <c r="RV395" s="92">
        <v>0</v>
      </c>
      <c r="RW395" s="92">
        <v>0</v>
      </c>
      <c r="RX395" s="92">
        <v>0</v>
      </c>
      <c r="RY395" s="92">
        <v>0</v>
      </c>
      <c r="RZ395" s="92">
        <v>0</v>
      </c>
      <c r="SA395" s="92">
        <v>0</v>
      </c>
      <c r="SB395" s="92">
        <v>0</v>
      </c>
      <c r="SC395" s="92">
        <v>0</v>
      </c>
      <c r="SD395" s="92">
        <v>0</v>
      </c>
      <c r="SE395" s="92">
        <v>0</v>
      </c>
      <c r="SF395" s="92">
        <v>0</v>
      </c>
      <c r="SG395" s="92">
        <v>0</v>
      </c>
      <c r="SH395" s="92">
        <v>0</v>
      </c>
      <c r="SI395" s="92">
        <v>0</v>
      </c>
      <c r="SJ395" s="92">
        <v>0</v>
      </c>
      <c r="SK395" s="92">
        <v>0</v>
      </c>
      <c r="SL395" s="92">
        <v>0</v>
      </c>
      <c r="SM395" s="92">
        <v>0</v>
      </c>
      <c r="SN395" s="92">
        <v>0</v>
      </c>
      <c r="SO395" s="92">
        <v>0</v>
      </c>
      <c r="SP395" s="92">
        <v>0</v>
      </c>
      <c r="SQ395" s="92">
        <v>0</v>
      </c>
      <c r="SR395" s="92">
        <v>0</v>
      </c>
      <c r="SS395" s="92">
        <v>0</v>
      </c>
      <c r="ST395" s="92">
        <v>0</v>
      </c>
      <c r="SU395" s="92">
        <v>0</v>
      </c>
      <c r="SV395" s="92">
        <v>0</v>
      </c>
      <c r="SW395" s="92">
        <v>0</v>
      </c>
      <c r="SX395" s="92">
        <v>0</v>
      </c>
      <c r="SY395" s="92">
        <v>0</v>
      </c>
      <c r="SZ395" s="92">
        <v>0</v>
      </c>
      <c r="TA395" s="92">
        <v>0</v>
      </c>
      <c r="TB395" s="92">
        <v>0</v>
      </c>
      <c r="TC395" s="92">
        <v>5</v>
      </c>
      <c r="TD395" s="92">
        <v>0</v>
      </c>
      <c r="TE395" s="92">
        <v>0</v>
      </c>
      <c r="TF395" s="92">
        <v>0</v>
      </c>
      <c r="TG395" s="92">
        <v>0</v>
      </c>
      <c r="TH395" s="92">
        <v>0</v>
      </c>
      <c r="TI395" s="92">
        <v>0</v>
      </c>
      <c r="TJ395" s="92">
        <v>0</v>
      </c>
      <c r="TK395" s="92">
        <v>0</v>
      </c>
      <c r="TL395" s="92">
        <v>0</v>
      </c>
      <c r="TM395" s="92">
        <v>0</v>
      </c>
      <c r="TN395" s="92">
        <v>0</v>
      </c>
      <c r="TO395" s="92">
        <v>0</v>
      </c>
      <c r="TP395" s="92">
        <v>0</v>
      </c>
      <c r="TQ395" s="92">
        <v>-2301487100.0999999</v>
      </c>
      <c r="TR395" s="92">
        <v>0</v>
      </c>
      <c r="TS395" s="92">
        <v>0</v>
      </c>
      <c r="TT395" s="92">
        <v>0</v>
      </c>
      <c r="TU395" s="92">
        <v>0</v>
      </c>
      <c r="TV395" s="92">
        <v>0</v>
      </c>
      <c r="TW395" s="92">
        <v>0</v>
      </c>
      <c r="TX395" s="92">
        <v>0</v>
      </c>
      <c r="TY395" s="92">
        <v>0</v>
      </c>
      <c r="TZ395" s="92">
        <v>0</v>
      </c>
      <c r="UA395" s="92">
        <v>0</v>
      </c>
      <c r="UB395" s="92">
        <v>0</v>
      </c>
      <c r="UC395" s="92">
        <v>0</v>
      </c>
      <c r="UD395" s="92">
        <v>0</v>
      </c>
      <c r="UE395" s="92">
        <v>0</v>
      </c>
      <c r="UF395" s="92">
        <v>0</v>
      </c>
      <c r="UG395" s="92">
        <v>0</v>
      </c>
      <c r="UH395" s="92">
        <v>0</v>
      </c>
      <c r="UI395" s="92">
        <v>0</v>
      </c>
      <c r="UJ395" s="92">
        <v>0</v>
      </c>
      <c r="UK395" s="92">
        <v>0</v>
      </c>
      <c r="UL395" s="92">
        <v>0</v>
      </c>
      <c r="UM395" s="92">
        <v>0</v>
      </c>
      <c r="UN395" s="92">
        <v>0</v>
      </c>
      <c r="UO395" s="92">
        <v>0</v>
      </c>
      <c r="UP395" s="92">
        <v>0</v>
      </c>
      <c r="UQ395" s="92">
        <v>0</v>
      </c>
      <c r="UR395" s="92">
        <v>0</v>
      </c>
      <c r="US395" s="92">
        <v>0</v>
      </c>
      <c r="UT395" s="92">
        <v>0</v>
      </c>
      <c r="UU395" s="92">
        <v>0</v>
      </c>
      <c r="UV395" s="92">
        <v>0</v>
      </c>
      <c r="UW395" s="92">
        <v>0</v>
      </c>
      <c r="UX395" s="92">
        <v>0</v>
      </c>
      <c r="UY395" s="92">
        <v>0</v>
      </c>
      <c r="UZ395" s="92">
        <v>0</v>
      </c>
      <c r="VA395" s="92">
        <v>0</v>
      </c>
      <c r="VB395" s="92">
        <v>0</v>
      </c>
      <c r="VC395" s="92">
        <v>0</v>
      </c>
      <c r="VD395" s="92">
        <v>0</v>
      </c>
      <c r="VE395" s="92">
        <v>0</v>
      </c>
      <c r="VF395" s="92">
        <v>0</v>
      </c>
      <c r="VG395" s="92">
        <v>0</v>
      </c>
      <c r="VH395" s="92">
        <v>0</v>
      </c>
      <c r="VI395" s="92">
        <v>0</v>
      </c>
      <c r="VJ395" s="92">
        <v>0</v>
      </c>
      <c r="VK395" s="92">
        <v>0</v>
      </c>
      <c r="VL395" s="92">
        <v>0</v>
      </c>
      <c r="VM395" s="92">
        <v>0</v>
      </c>
      <c r="VN395" s="92">
        <v>0</v>
      </c>
      <c r="VO395" s="92">
        <v>0</v>
      </c>
      <c r="VP395" s="92">
        <v>0</v>
      </c>
      <c r="VQ395" s="92">
        <v>0</v>
      </c>
      <c r="VR395" s="92">
        <v>0</v>
      </c>
      <c r="VS395" s="92">
        <v>0</v>
      </c>
      <c r="VT395" s="92">
        <v>0</v>
      </c>
      <c r="VU395" s="92">
        <v>0</v>
      </c>
      <c r="VV395" s="92">
        <v>0</v>
      </c>
      <c r="VW395" s="92">
        <v>0</v>
      </c>
      <c r="VX395" s="92">
        <v>0</v>
      </c>
      <c r="VY395" s="92">
        <v>0</v>
      </c>
      <c r="VZ395" s="92">
        <v>0</v>
      </c>
      <c r="WA395" s="92">
        <v>0</v>
      </c>
      <c r="WB395" s="92">
        <v>0</v>
      </c>
      <c r="WC395" s="92">
        <v>0</v>
      </c>
    </row>
    <row r="396" spans="2:601" ht="13.5" customHeight="1">
      <c r="B396" s="851" t="s">
        <v>3042</v>
      </c>
      <c r="C396" s="92">
        <v>0</v>
      </c>
      <c r="D396" s="92">
        <v>145</v>
      </c>
      <c r="E396" s="92">
        <v>-0.55013535599999996</v>
      </c>
      <c r="F396" s="92">
        <v>8.0487230800000003</v>
      </c>
      <c r="G396" s="92">
        <v>0</v>
      </c>
      <c r="H396" s="92">
        <v>0</v>
      </c>
      <c r="I396" s="92">
        <v>0</v>
      </c>
      <c r="J396" s="92">
        <v>0</v>
      </c>
      <c r="K396" s="92">
        <v>0</v>
      </c>
      <c r="L396" s="92">
        <v>0</v>
      </c>
      <c r="M396" s="92">
        <v>0</v>
      </c>
      <c r="N396" s="92">
        <v>0</v>
      </c>
      <c r="O396" s="92">
        <v>0</v>
      </c>
      <c r="P396" s="92">
        <v>0</v>
      </c>
      <c r="Q396" s="92">
        <v>0</v>
      </c>
      <c r="R396" s="92">
        <v>0</v>
      </c>
      <c r="S396" s="92">
        <v>0</v>
      </c>
      <c r="T396" s="92">
        <v>0</v>
      </c>
      <c r="U396" s="92">
        <v>0</v>
      </c>
      <c r="V396" s="92">
        <v>0</v>
      </c>
      <c r="W396" s="92">
        <v>0</v>
      </c>
      <c r="X396" s="92">
        <v>0</v>
      </c>
      <c r="Y396" s="92">
        <v>0</v>
      </c>
      <c r="Z396" s="92">
        <v>0</v>
      </c>
      <c r="AA396" s="92">
        <v>0</v>
      </c>
      <c r="AB396" s="92">
        <v>0</v>
      </c>
      <c r="AC396" s="92">
        <v>0</v>
      </c>
      <c r="AD396" s="92">
        <v>0</v>
      </c>
      <c r="AE396" s="92">
        <v>0</v>
      </c>
      <c r="AF396" s="92">
        <v>0</v>
      </c>
      <c r="AG396" s="92">
        <v>0</v>
      </c>
      <c r="AH396" s="92">
        <v>0</v>
      </c>
      <c r="AI396" s="92">
        <v>0</v>
      </c>
      <c r="AJ396" s="92">
        <v>0</v>
      </c>
      <c r="AK396" s="92">
        <v>0</v>
      </c>
      <c r="AL396" s="92">
        <v>0</v>
      </c>
      <c r="AM396" s="92">
        <v>0</v>
      </c>
      <c r="AN396" s="92">
        <v>0</v>
      </c>
      <c r="AO396" s="92">
        <v>0</v>
      </c>
      <c r="AP396" s="92">
        <v>0</v>
      </c>
      <c r="AQ396" s="92">
        <v>0</v>
      </c>
      <c r="AR396" s="92">
        <v>0</v>
      </c>
      <c r="AS396" s="92">
        <v>0</v>
      </c>
      <c r="AT396" s="92">
        <v>0</v>
      </c>
      <c r="AU396" s="92">
        <v>0</v>
      </c>
      <c r="AV396" s="92">
        <v>0</v>
      </c>
      <c r="AW396" s="92">
        <v>0</v>
      </c>
      <c r="AX396" s="92">
        <v>0</v>
      </c>
      <c r="AY396" s="92">
        <v>0</v>
      </c>
      <c r="AZ396" s="92">
        <v>0</v>
      </c>
      <c r="BA396" s="92">
        <v>0</v>
      </c>
      <c r="BB396" s="92">
        <v>0</v>
      </c>
      <c r="BC396" s="92">
        <v>0</v>
      </c>
      <c r="BD396" s="92">
        <v>0</v>
      </c>
      <c r="BE396" s="92">
        <v>0</v>
      </c>
      <c r="BF396" s="92">
        <v>0</v>
      </c>
      <c r="BG396" s="92">
        <v>0</v>
      </c>
      <c r="BH396" s="92">
        <v>0</v>
      </c>
      <c r="BI396" s="92">
        <v>0</v>
      </c>
      <c r="BJ396" s="92">
        <v>0</v>
      </c>
      <c r="BK396" s="92">
        <v>0</v>
      </c>
      <c r="BL396" s="92">
        <v>0</v>
      </c>
      <c r="BM396" s="92">
        <v>0</v>
      </c>
      <c r="BN396" s="92">
        <v>0</v>
      </c>
      <c r="BO396" s="92">
        <v>0</v>
      </c>
      <c r="BP396" s="92">
        <v>1</v>
      </c>
      <c r="BQ396" s="92">
        <v>0</v>
      </c>
      <c r="BR396" s="92">
        <v>0</v>
      </c>
      <c r="BS396" s="92">
        <v>0</v>
      </c>
      <c r="BT396" s="92">
        <v>0</v>
      </c>
      <c r="BU396" s="92">
        <v>0</v>
      </c>
      <c r="BV396" s="92">
        <v>0</v>
      </c>
      <c r="BW396" s="92">
        <v>0</v>
      </c>
      <c r="BX396" s="92">
        <v>0</v>
      </c>
      <c r="BY396" s="92">
        <v>0</v>
      </c>
      <c r="BZ396" s="92">
        <v>0</v>
      </c>
      <c r="CA396" s="92">
        <v>0</v>
      </c>
      <c r="CB396" s="92">
        <v>0</v>
      </c>
      <c r="CC396" s="92">
        <v>0</v>
      </c>
      <c r="CD396" s="92">
        <v>0</v>
      </c>
      <c r="CE396" s="92">
        <v>0</v>
      </c>
      <c r="CF396" s="92">
        <v>0</v>
      </c>
      <c r="CG396" s="92">
        <v>0</v>
      </c>
      <c r="CH396" s="92">
        <v>0</v>
      </c>
      <c r="CI396" s="92">
        <v>0</v>
      </c>
      <c r="CJ396" s="92">
        <v>0</v>
      </c>
      <c r="CK396" s="92">
        <v>0</v>
      </c>
      <c r="CL396" s="92">
        <v>0</v>
      </c>
      <c r="CM396" s="92">
        <v>0</v>
      </c>
      <c r="CN396" s="92">
        <v>0</v>
      </c>
      <c r="CO396" s="92">
        <v>0</v>
      </c>
      <c r="CP396" s="92">
        <v>0</v>
      </c>
      <c r="CQ396" s="92">
        <v>0</v>
      </c>
      <c r="CR396" s="92">
        <v>0</v>
      </c>
      <c r="CS396" s="92">
        <v>0</v>
      </c>
      <c r="CT396" s="92">
        <v>0</v>
      </c>
      <c r="CU396" s="92">
        <v>0</v>
      </c>
      <c r="CV396" s="92">
        <v>0</v>
      </c>
      <c r="CW396" s="92">
        <v>0</v>
      </c>
      <c r="CX396" s="92">
        <v>0</v>
      </c>
      <c r="CY396" s="92">
        <v>0</v>
      </c>
      <c r="CZ396" s="92">
        <v>0</v>
      </c>
      <c r="DA396" s="92">
        <v>0</v>
      </c>
      <c r="DB396" s="92">
        <v>0</v>
      </c>
      <c r="DC396" s="92">
        <v>0</v>
      </c>
      <c r="DD396" s="92">
        <v>0</v>
      </c>
      <c r="DE396" s="92">
        <v>0</v>
      </c>
      <c r="DF396" s="92">
        <v>0</v>
      </c>
      <c r="DG396" s="92">
        <v>0</v>
      </c>
      <c r="DH396" s="92">
        <v>0</v>
      </c>
      <c r="DI396" s="92">
        <v>0</v>
      </c>
      <c r="DJ396" s="92">
        <v>0</v>
      </c>
      <c r="DK396" s="92">
        <v>0</v>
      </c>
      <c r="DL396" s="92">
        <v>0</v>
      </c>
      <c r="DM396" s="92">
        <v>0</v>
      </c>
      <c r="DN396" s="92">
        <v>0</v>
      </c>
      <c r="DO396" s="92">
        <v>0</v>
      </c>
      <c r="DP396" s="92">
        <v>0</v>
      </c>
      <c r="DQ396" s="92">
        <v>0</v>
      </c>
      <c r="DR396" s="92">
        <v>0</v>
      </c>
      <c r="DS396" s="92">
        <v>0</v>
      </c>
      <c r="DT396" s="92">
        <v>0</v>
      </c>
      <c r="DU396" s="92">
        <v>0</v>
      </c>
      <c r="DV396" s="92">
        <v>0</v>
      </c>
      <c r="DW396" s="92">
        <v>0</v>
      </c>
      <c r="DX396" s="92">
        <v>0</v>
      </c>
      <c r="DY396" s="92">
        <v>0</v>
      </c>
      <c r="DZ396" s="92">
        <v>145</v>
      </c>
      <c r="EA396" s="92">
        <v>0</v>
      </c>
      <c r="EB396" s="92">
        <v>0</v>
      </c>
      <c r="EC396" s="92">
        <v>0</v>
      </c>
      <c r="ED396" s="92">
        <v>0</v>
      </c>
      <c r="EE396" s="92">
        <v>0</v>
      </c>
      <c r="EF396" s="92">
        <v>0</v>
      </c>
      <c r="EG396" s="92">
        <v>0</v>
      </c>
      <c r="EH396" s="92">
        <v>0</v>
      </c>
      <c r="EI396" s="92">
        <v>0</v>
      </c>
      <c r="EJ396" s="92">
        <v>0</v>
      </c>
      <c r="EK396" s="92">
        <v>0</v>
      </c>
      <c r="EL396" s="92">
        <v>0</v>
      </c>
      <c r="EM396" s="92">
        <v>0</v>
      </c>
      <c r="EN396" s="92">
        <v>0</v>
      </c>
      <c r="EO396" s="92">
        <v>0</v>
      </c>
      <c r="EP396" s="92">
        <v>0</v>
      </c>
      <c r="EQ396" s="92">
        <v>0</v>
      </c>
      <c r="ER396" s="92">
        <v>0</v>
      </c>
      <c r="ES396" s="92">
        <v>0</v>
      </c>
      <c r="ET396" s="92">
        <v>0</v>
      </c>
      <c r="EU396" s="92">
        <v>0</v>
      </c>
      <c r="EV396" s="92">
        <v>0</v>
      </c>
      <c r="EW396" s="92">
        <v>0</v>
      </c>
      <c r="EX396" s="92">
        <v>0</v>
      </c>
      <c r="EY396" s="92">
        <v>0</v>
      </c>
      <c r="EZ396" s="92">
        <v>0</v>
      </c>
      <c r="FA396" s="92">
        <v>0</v>
      </c>
      <c r="FB396" s="92">
        <v>0</v>
      </c>
      <c r="FC396" s="92">
        <v>0</v>
      </c>
      <c r="FD396" s="92">
        <v>0</v>
      </c>
      <c r="FE396" s="92">
        <v>0</v>
      </c>
      <c r="FF396" s="92">
        <v>0</v>
      </c>
      <c r="FG396" s="92">
        <v>0</v>
      </c>
      <c r="FH396" s="92">
        <v>0</v>
      </c>
      <c r="FI396" s="92">
        <v>0</v>
      </c>
      <c r="FJ396" s="92">
        <v>0</v>
      </c>
      <c r="FK396" s="92">
        <v>0</v>
      </c>
      <c r="FL396" s="92">
        <v>0</v>
      </c>
      <c r="FM396" s="92">
        <v>0</v>
      </c>
      <c r="FN396" s="92">
        <v>0</v>
      </c>
      <c r="FO396" s="92">
        <v>0</v>
      </c>
      <c r="FP396" s="92">
        <v>0</v>
      </c>
      <c r="FQ396" s="92">
        <v>0</v>
      </c>
      <c r="FR396" s="92">
        <v>0</v>
      </c>
      <c r="FS396" s="92">
        <v>0</v>
      </c>
      <c r="FT396" s="92">
        <v>0</v>
      </c>
      <c r="FU396" s="92">
        <v>0</v>
      </c>
      <c r="FV396" s="92">
        <v>0</v>
      </c>
      <c r="FW396" s="92">
        <v>0</v>
      </c>
      <c r="FX396" s="92">
        <v>0</v>
      </c>
      <c r="FY396" s="92">
        <v>0</v>
      </c>
      <c r="FZ396" s="92">
        <v>0</v>
      </c>
      <c r="GA396" s="92">
        <v>0</v>
      </c>
      <c r="GB396" s="92">
        <v>0</v>
      </c>
      <c r="GC396" s="92">
        <v>0</v>
      </c>
      <c r="GD396" s="92">
        <v>0</v>
      </c>
      <c r="GE396" s="92">
        <v>0</v>
      </c>
      <c r="GF396" s="92">
        <v>0</v>
      </c>
      <c r="GG396" s="92">
        <v>0</v>
      </c>
      <c r="GH396" s="92">
        <v>0</v>
      </c>
      <c r="GI396" s="92">
        <v>0</v>
      </c>
      <c r="GJ396" s="92">
        <v>1</v>
      </c>
      <c r="GK396" s="92">
        <v>0</v>
      </c>
      <c r="GL396" s="92">
        <v>0</v>
      </c>
      <c r="GM396" s="92">
        <v>0</v>
      </c>
      <c r="GN396" s="92">
        <v>0</v>
      </c>
      <c r="GO396" s="92">
        <v>0</v>
      </c>
      <c r="GP396" s="92">
        <v>0</v>
      </c>
      <c r="GQ396" s="92">
        <v>0</v>
      </c>
      <c r="GR396" s="92">
        <v>0</v>
      </c>
      <c r="GS396" s="92">
        <v>0</v>
      </c>
      <c r="GT396" s="92">
        <v>0</v>
      </c>
      <c r="GU396" s="92">
        <v>0</v>
      </c>
      <c r="GV396" s="92">
        <v>0</v>
      </c>
      <c r="GW396" s="92">
        <v>0</v>
      </c>
      <c r="GX396" s="92">
        <v>0</v>
      </c>
      <c r="GY396" s="92">
        <v>0</v>
      </c>
      <c r="GZ396" s="92">
        <v>0</v>
      </c>
      <c r="HA396" s="92">
        <v>0</v>
      </c>
      <c r="HB396" s="92">
        <v>0</v>
      </c>
      <c r="HC396" s="92">
        <v>0</v>
      </c>
      <c r="HD396" s="92">
        <v>0</v>
      </c>
      <c r="HE396" s="92">
        <v>0</v>
      </c>
      <c r="HF396" s="92">
        <v>0</v>
      </c>
      <c r="HG396" s="92">
        <v>0</v>
      </c>
      <c r="HH396" s="92">
        <v>0</v>
      </c>
      <c r="HI396" s="92">
        <v>0</v>
      </c>
      <c r="HJ396" s="92">
        <v>0</v>
      </c>
      <c r="HK396" s="92">
        <v>0</v>
      </c>
      <c r="HL396" s="92">
        <v>0</v>
      </c>
      <c r="HM396" s="92">
        <v>0</v>
      </c>
      <c r="HN396" s="92">
        <v>0</v>
      </c>
      <c r="HO396" s="92">
        <v>0</v>
      </c>
      <c r="HP396" s="92">
        <v>0</v>
      </c>
      <c r="HQ396" s="92">
        <v>0</v>
      </c>
      <c r="HR396" s="92">
        <v>0</v>
      </c>
      <c r="HS396" s="92">
        <v>0</v>
      </c>
      <c r="HT396" s="92">
        <v>0</v>
      </c>
      <c r="HU396" s="92">
        <v>0</v>
      </c>
      <c r="HV396" s="92">
        <v>0</v>
      </c>
      <c r="HW396" s="92">
        <v>0</v>
      </c>
      <c r="HX396" s="92">
        <v>0</v>
      </c>
      <c r="HY396" s="92">
        <v>0</v>
      </c>
      <c r="HZ396" s="92">
        <v>0</v>
      </c>
      <c r="IA396" s="92">
        <v>0</v>
      </c>
      <c r="IB396" s="92">
        <v>0</v>
      </c>
      <c r="IC396" s="92">
        <v>0</v>
      </c>
      <c r="ID396" s="92">
        <v>0</v>
      </c>
      <c r="IE396" s="92">
        <v>0</v>
      </c>
      <c r="IF396" s="92">
        <v>0</v>
      </c>
      <c r="IG396" s="92">
        <v>0</v>
      </c>
      <c r="IH396" s="92">
        <v>0</v>
      </c>
      <c r="II396" s="92">
        <v>0</v>
      </c>
      <c r="IJ396" s="92">
        <v>0</v>
      </c>
      <c r="IK396" s="92">
        <v>0</v>
      </c>
      <c r="IL396" s="92">
        <v>0</v>
      </c>
      <c r="IM396" s="92">
        <v>0</v>
      </c>
      <c r="IN396" s="92">
        <v>0</v>
      </c>
      <c r="IO396" s="92">
        <v>0</v>
      </c>
      <c r="IP396" s="92">
        <v>0</v>
      </c>
      <c r="IQ396" s="92">
        <v>0</v>
      </c>
      <c r="IR396" s="92">
        <v>0</v>
      </c>
      <c r="IS396" s="92">
        <v>0</v>
      </c>
      <c r="IT396" s="92">
        <v>8.0487230800000003</v>
      </c>
      <c r="IU396" s="92">
        <v>145</v>
      </c>
      <c r="IV396" s="92">
        <v>2.4196496000000001</v>
      </c>
      <c r="IW396" s="92">
        <v>20</v>
      </c>
      <c r="IX396" s="92">
        <v>1</v>
      </c>
      <c r="IY396" s="92">
        <v>0</v>
      </c>
      <c r="IZ396" s="92">
        <v>1</v>
      </c>
      <c r="JA396" s="92">
        <v>0</v>
      </c>
      <c r="JB396" s="92">
        <v>-68350.637799999997</v>
      </c>
      <c r="JC396" s="92">
        <v>-3794.03694</v>
      </c>
      <c r="JD396" s="92">
        <v>-0.55013535599999996</v>
      </c>
      <c r="JE396" s="92">
        <v>-39.262948299999998</v>
      </c>
      <c r="JF396" s="92">
        <v>-2.17942481</v>
      </c>
      <c r="JG396" s="92">
        <v>5.5440004600000002E-2</v>
      </c>
      <c r="JH396" s="92">
        <v>0.99876720600000002</v>
      </c>
      <c r="JI396" s="92">
        <v>18.015280000000001</v>
      </c>
      <c r="JJ396" s="92">
        <v>2.42132419</v>
      </c>
      <c r="JK396" s="92">
        <v>0</v>
      </c>
      <c r="JL396" s="92">
        <v>0</v>
      </c>
      <c r="JM396" s="92">
        <v>0</v>
      </c>
      <c r="JN396" s="92">
        <v>0</v>
      </c>
      <c r="JO396" s="92">
        <v>0</v>
      </c>
      <c r="JP396" s="92">
        <v>0</v>
      </c>
      <c r="JQ396" s="92">
        <v>0</v>
      </c>
      <c r="JR396" s="92">
        <v>0</v>
      </c>
      <c r="JS396" s="92">
        <v>0</v>
      </c>
      <c r="JT396" s="92">
        <v>0</v>
      </c>
      <c r="JU396" s="92">
        <v>0</v>
      </c>
      <c r="JV396" s="92">
        <v>0</v>
      </c>
      <c r="JW396" s="92">
        <v>0</v>
      </c>
      <c r="JX396" s="92">
        <v>0</v>
      </c>
      <c r="JY396" s="92">
        <v>0</v>
      </c>
      <c r="JZ396" s="92">
        <v>0</v>
      </c>
      <c r="KA396" s="92">
        <v>0</v>
      </c>
      <c r="KB396" s="92">
        <v>0</v>
      </c>
      <c r="KC396" s="92">
        <v>0</v>
      </c>
      <c r="KD396" s="92">
        <v>0</v>
      </c>
      <c r="KE396" s="92">
        <v>0</v>
      </c>
      <c r="KF396" s="92">
        <v>0</v>
      </c>
      <c r="KG396" s="92">
        <v>0</v>
      </c>
      <c r="KH396" s="92">
        <v>0</v>
      </c>
      <c r="KI396" s="92">
        <v>0</v>
      </c>
      <c r="KJ396" s="92">
        <v>0</v>
      </c>
      <c r="KK396" s="92">
        <v>0</v>
      </c>
      <c r="KL396" s="92">
        <v>0</v>
      </c>
      <c r="KM396" s="92">
        <v>0</v>
      </c>
      <c r="KN396" s="92">
        <v>0</v>
      </c>
      <c r="KO396" s="92">
        <v>0</v>
      </c>
      <c r="KP396" s="92">
        <v>0</v>
      </c>
      <c r="KQ396" s="92">
        <v>0</v>
      </c>
      <c r="KR396" s="92">
        <v>0</v>
      </c>
      <c r="KS396" s="92">
        <v>0</v>
      </c>
      <c r="KT396" s="92">
        <v>0</v>
      </c>
      <c r="KU396" s="92">
        <v>0</v>
      </c>
      <c r="KV396" s="92">
        <v>0</v>
      </c>
      <c r="KW396" s="92">
        <v>0</v>
      </c>
      <c r="KX396" s="92">
        <v>0</v>
      </c>
      <c r="KY396" s="92">
        <v>0</v>
      </c>
      <c r="KZ396" s="92">
        <v>0</v>
      </c>
      <c r="LA396" s="92">
        <v>0</v>
      </c>
      <c r="LB396" s="92">
        <v>0</v>
      </c>
      <c r="LC396" s="92">
        <v>0</v>
      </c>
      <c r="LD396" s="92">
        <v>0</v>
      </c>
      <c r="LE396" s="92">
        <v>0</v>
      </c>
      <c r="LF396" s="92">
        <v>0</v>
      </c>
      <c r="LG396" s="92">
        <v>0</v>
      </c>
      <c r="LH396" s="92">
        <v>0</v>
      </c>
      <c r="LI396" s="92">
        <v>0</v>
      </c>
      <c r="LJ396" s="92">
        <v>0</v>
      </c>
      <c r="LK396" s="92">
        <v>0</v>
      </c>
      <c r="LL396" s="92">
        <v>0</v>
      </c>
      <c r="LM396" s="92">
        <v>0</v>
      </c>
      <c r="LN396" s="92">
        <v>0</v>
      </c>
      <c r="LO396" s="92">
        <v>0</v>
      </c>
      <c r="LP396" s="92">
        <v>0</v>
      </c>
      <c r="LQ396" s="92">
        <v>0</v>
      </c>
      <c r="LR396" s="92">
        <v>0</v>
      </c>
      <c r="LS396" s="92">
        <v>0</v>
      </c>
      <c r="LT396" s="92">
        <v>0</v>
      </c>
      <c r="LU396" s="92">
        <v>0</v>
      </c>
      <c r="LV396" s="92">
        <v>0</v>
      </c>
      <c r="LW396" s="92">
        <v>0</v>
      </c>
      <c r="LX396" s="92">
        <v>0</v>
      </c>
      <c r="LY396" s="92">
        <v>0</v>
      </c>
      <c r="LZ396" s="92">
        <v>0</v>
      </c>
      <c r="MA396" s="92">
        <v>0</v>
      </c>
      <c r="MB396" s="92">
        <v>0</v>
      </c>
      <c r="MC396" s="92">
        <v>0</v>
      </c>
      <c r="MD396" s="92">
        <v>0</v>
      </c>
      <c r="ME396" s="92">
        <v>0</v>
      </c>
      <c r="MF396" s="92">
        <v>0</v>
      </c>
      <c r="MG396" s="92">
        <v>0</v>
      </c>
      <c r="MH396" s="92">
        <v>0</v>
      </c>
      <c r="MI396" s="92">
        <v>0</v>
      </c>
      <c r="MJ396" s="92">
        <v>0</v>
      </c>
      <c r="MK396" s="92">
        <v>0</v>
      </c>
      <c r="ML396" s="92">
        <v>0</v>
      </c>
      <c r="MM396" s="92">
        <v>0</v>
      </c>
      <c r="MN396" s="92">
        <v>0</v>
      </c>
      <c r="MO396" s="92">
        <v>0</v>
      </c>
      <c r="MP396" s="92">
        <v>0</v>
      </c>
      <c r="MQ396" s="92">
        <v>0</v>
      </c>
      <c r="MR396" s="92">
        <v>0</v>
      </c>
      <c r="MS396" s="92">
        <v>0</v>
      </c>
      <c r="MT396" s="92">
        <v>0</v>
      </c>
      <c r="MU396" s="92">
        <v>0</v>
      </c>
      <c r="MV396" s="92">
        <v>0</v>
      </c>
      <c r="MW396" s="92">
        <v>0</v>
      </c>
      <c r="MX396" s="92">
        <v>0</v>
      </c>
      <c r="MY396" s="92">
        <v>0</v>
      </c>
      <c r="MZ396" s="92">
        <v>0</v>
      </c>
      <c r="NA396" s="92">
        <v>0</v>
      </c>
      <c r="NB396" s="92">
        <v>0</v>
      </c>
      <c r="NC396" s="92">
        <v>0</v>
      </c>
      <c r="ND396" s="92">
        <v>0</v>
      </c>
      <c r="NE396" s="92">
        <v>0</v>
      </c>
      <c r="NF396" s="92">
        <v>0</v>
      </c>
      <c r="NG396" s="92">
        <v>0</v>
      </c>
      <c r="NH396" s="92">
        <v>0</v>
      </c>
      <c r="NI396" s="92">
        <v>0</v>
      </c>
      <c r="NJ396" s="92">
        <v>0</v>
      </c>
      <c r="NK396" s="92">
        <v>0</v>
      </c>
      <c r="NL396" s="92">
        <v>0</v>
      </c>
      <c r="NM396" s="92">
        <v>0</v>
      </c>
      <c r="NN396" s="92">
        <v>0</v>
      </c>
      <c r="NO396" s="92">
        <v>0</v>
      </c>
      <c r="NP396" s="92">
        <v>0</v>
      </c>
      <c r="NQ396" s="92">
        <v>0</v>
      </c>
      <c r="NR396" s="92">
        <v>0</v>
      </c>
      <c r="NS396" s="92">
        <v>0</v>
      </c>
      <c r="NT396" s="92">
        <v>0</v>
      </c>
      <c r="NU396" s="92">
        <v>0</v>
      </c>
      <c r="NV396" s="92">
        <v>0</v>
      </c>
      <c r="NW396" s="92">
        <v>0</v>
      </c>
      <c r="NX396" s="92">
        <v>0</v>
      </c>
      <c r="NY396" s="92">
        <v>0</v>
      </c>
      <c r="NZ396" s="92">
        <v>0</v>
      </c>
      <c r="OA396" s="92">
        <v>0</v>
      </c>
      <c r="OB396" s="92">
        <v>0</v>
      </c>
      <c r="OC396" s="92">
        <v>0</v>
      </c>
      <c r="OD396" s="92">
        <v>0</v>
      </c>
      <c r="OE396" s="92">
        <v>0</v>
      </c>
      <c r="OF396" s="92">
        <v>0</v>
      </c>
      <c r="OG396" s="92">
        <v>0</v>
      </c>
      <c r="OH396" s="92">
        <v>0</v>
      </c>
      <c r="OI396" s="92">
        <v>0</v>
      </c>
      <c r="OJ396" s="92">
        <v>0</v>
      </c>
      <c r="OK396" s="92">
        <v>0</v>
      </c>
      <c r="OL396" s="92">
        <v>0</v>
      </c>
      <c r="OM396" s="92">
        <v>0</v>
      </c>
      <c r="ON396" s="92">
        <v>0</v>
      </c>
      <c r="OO396" s="92">
        <v>0</v>
      </c>
      <c r="OP396" s="92">
        <v>0</v>
      </c>
      <c r="OQ396" s="92">
        <v>0</v>
      </c>
      <c r="OR396" s="92">
        <v>0</v>
      </c>
      <c r="OS396" s="92">
        <v>0</v>
      </c>
      <c r="OT396" s="92">
        <v>0</v>
      </c>
      <c r="OU396" s="92">
        <v>0</v>
      </c>
      <c r="OV396" s="92">
        <v>0</v>
      </c>
      <c r="OW396" s="92">
        <v>0</v>
      </c>
      <c r="OX396" s="92">
        <v>0</v>
      </c>
      <c r="OY396" s="92">
        <v>0</v>
      </c>
      <c r="OZ396" s="92">
        <v>0</v>
      </c>
      <c r="PA396" s="92">
        <v>0</v>
      </c>
      <c r="PB396" s="92">
        <v>0</v>
      </c>
      <c r="PC396" s="92">
        <v>0</v>
      </c>
      <c r="PD396" s="92">
        <v>0</v>
      </c>
      <c r="PE396" s="92">
        <v>0</v>
      </c>
      <c r="PF396" s="92">
        <v>0</v>
      </c>
      <c r="PG396" s="92">
        <v>0</v>
      </c>
      <c r="PH396" s="92">
        <v>0</v>
      </c>
      <c r="PI396" s="92">
        <v>0</v>
      </c>
      <c r="PJ396" s="92">
        <v>0</v>
      </c>
      <c r="PK396" s="92">
        <v>0</v>
      </c>
      <c r="PL396" s="92">
        <v>0</v>
      </c>
      <c r="PM396" s="92">
        <v>0</v>
      </c>
      <c r="PN396" s="92">
        <v>0</v>
      </c>
      <c r="PO396" s="92">
        <v>0</v>
      </c>
      <c r="PP396" s="92">
        <v>0</v>
      </c>
      <c r="PQ396" s="92">
        <v>0</v>
      </c>
      <c r="PR396" s="92">
        <v>0</v>
      </c>
      <c r="PS396" s="92">
        <v>0</v>
      </c>
      <c r="PT396" s="92">
        <v>0</v>
      </c>
      <c r="PU396" s="92">
        <v>0</v>
      </c>
      <c r="PV396" s="92">
        <v>0</v>
      </c>
      <c r="PW396" s="92">
        <v>0</v>
      </c>
      <c r="PX396" s="92">
        <v>0</v>
      </c>
      <c r="PY396" s="92">
        <v>0</v>
      </c>
      <c r="PZ396" s="92">
        <v>0</v>
      </c>
      <c r="QA396" s="92">
        <v>0</v>
      </c>
      <c r="QB396" s="92">
        <v>0</v>
      </c>
      <c r="QC396" s="92">
        <v>0</v>
      </c>
      <c r="QD396" s="92">
        <v>0</v>
      </c>
      <c r="QE396" s="92">
        <v>0</v>
      </c>
      <c r="QF396" s="92">
        <v>0</v>
      </c>
      <c r="QG396" s="92">
        <v>0</v>
      </c>
      <c r="QH396" s="92">
        <v>0</v>
      </c>
      <c r="QI396" s="92">
        <v>0</v>
      </c>
      <c r="QJ396" s="92">
        <v>0</v>
      </c>
      <c r="QK396" s="92">
        <v>0</v>
      </c>
      <c r="QL396" s="92">
        <v>0</v>
      </c>
      <c r="QM396" s="92">
        <v>0</v>
      </c>
      <c r="QN396" s="92">
        <v>0</v>
      </c>
      <c r="QO396" s="92">
        <v>0</v>
      </c>
      <c r="QP396" s="92">
        <v>0</v>
      </c>
      <c r="QQ396" s="92">
        <v>0</v>
      </c>
      <c r="QR396" s="92">
        <v>0</v>
      </c>
      <c r="QS396" s="92">
        <v>0</v>
      </c>
      <c r="QT396" s="92">
        <v>0</v>
      </c>
      <c r="QU396" s="92">
        <v>0</v>
      </c>
      <c r="QV396" s="92">
        <v>0</v>
      </c>
      <c r="QW396" s="92">
        <v>0</v>
      </c>
      <c r="QX396" s="92">
        <v>0</v>
      </c>
      <c r="QY396" s="92">
        <v>0</v>
      </c>
      <c r="QZ396" s="92">
        <v>0</v>
      </c>
      <c r="RA396" s="92">
        <v>0</v>
      </c>
      <c r="RB396" s="92">
        <v>0</v>
      </c>
      <c r="RC396" s="92">
        <v>0</v>
      </c>
      <c r="RD396" s="92">
        <v>0</v>
      </c>
      <c r="RE396" s="92">
        <v>0</v>
      </c>
      <c r="RF396" s="92">
        <v>0</v>
      </c>
      <c r="RG396" s="92">
        <v>0</v>
      </c>
      <c r="RH396" s="92">
        <v>0</v>
      </c>
      <c r="RI396" s="92">
        <v>0</v>
      </c>
      <c r="RJ396" s="92">
        <v>0</v>
      </c>
      <c r="RK396" s="92">
        <v>0</v>
      </c>
      <c r="RL396" s="92">
        <v>0</v>
      </c>
      <c r="RM396" s="92">
        <v>0</v>
      </c>
      <c r="RN396" s="92">
        <v>0</v>
      </c>
      <c r="RO396" s="92">
        <v>0</v>
      </c>
      <c r="RP396" s="92">
        <v>0</v>
      </c>
      <c r="RQ396" s="92">
        <v>0</v>
      </c>
      <c r="RR396" s="92">
        <v>0</v>
      </c>
      <c r="RS396" s="92">
        <v>0</v>
      </c>
      <c r="RT396" s="92">
        <v>0</v>
      </c>
      <c r="RU396" s="92">
        <v>0</v>
      </c>
      <c r="RV396" s="92">
        <v>0</v>
      </c>
      <c r="RW396" s="92">
        <v>0</v>
      </c>
      <c r="RX396" s="92">
        <v>0</v>
      </c>
      <c r="RY396" s="92">
        <v>0</v>
      </c>
      <c r="RZ396" s="92">
        <v>0</v>
      </c>
      <c r="SA396" s="92">
        <v>0</v>
      </c>
      <c r="SB396" s="92">
        <v>0</v>
      </c>
      <c r="SC396" s="92">
        <v>0</v>
      </c>
      <c r="SD396" s="92">
        <v>0</v>
      </c>
      <c r="SE396" s="92">
        <v>0</v>
      </c>
      <c r="SF396" s="92">
        <v>0</v>
      </c>
      <c r="SG396" s="92">
        <v>0</v>
      </c>
      <c r="SH396" s="92">
        <v>0</v>
      </c>
      <c r="SI396" s="92">
        <v>0</v>
      </c>
      <c r="SJ396" s="92">
        <v>0</v>
      </c>
      <c r="SK396" s="92">
        <v>0</v>
      </c>
      <c r="SL396" s="92">
        <v>0</v>
      </c>
      <c r="SM396" s="92">
        <v>0</v>
      </c>
      <c r="SN396" s="92">
        <v>0</v>
      </c>
      <c r="SO396" s="92">
        <v>0</v>
      </c>
      <c r="SP396" s="92">
        <v>0</v>
      </c>
      <c r="SQ396" s="92">
        <v>0</v>
      </c>
      <c r="SR396" s="92">
        <v>0</v>
      </c>
      <c r="SS396" s="92">
        <v>0</v>
      </c>
      <c r="ST396" s="92">
        <v>0</v>
      </c>
      <c r="SU396" s="92">
        <v>0</v>
      </c>
      <c r="SV396" s="92">
        <v>0</v>
      </c>
      <c r="SW396" s="92">
        <v>0</v>
      </c>
      <c r="SX396" s="92">
        <v>0</v>
      </c>
      <c r="SY396" s="92">
        <v>0</v>
      </c>
      <c r="SZ396" s="92">
        <v>0</v>
      </c>
      <c r="TA396" s="92">
        <v>0</v>
      </c>
      <c r="TB396" s="92">
        <v>0</v>
      </c>
      <c r="TC396" s="92">
        <v>1</v>
      </c>
      <c r="TD396" s="92">
        <v>0</v>
      </c>
      <c r="TE396" s="92">
        <v>0</v>
      </c>
      <c r="TF396" s="92">
        <v>0</v>
      </c>
      <c r="TG396" s="92">
        <v>0</v>
      </c>
      <c r="TH396" s="92">
        <v>0</v>
      </c>
      <c r="TI396" s="92">
        <v>0</v>
      </c>
      <c r="TJ396" s="92">
        <v>0</v>
      </c>
      <c r="TK396" s="92">
        <v>0</v>
      </c>
      <c r="TL396" s="92">
        <v>0</v>
      </c>
      <c r="TM396" s="92">
        <v>0</v>
      </c>
      <c r="TN396" s="92">
        <v>0</v>
      </c>
      <c r="TO396" s="92">
        <v>0</v>
      </c>
      <c r="TP396" s="92">
        <v>0</v>
      </c>
      <c r="TQ396" s="92">
        <v>-638979.547945</v>
      </c>
      <c r="TR396" s="92">
        <v>0</v>
      </c>
      <c r="TS396" s="92">
        <v>0</v>
      </c>
      <c r="TT396" s="92">
        <v>0</v>
      </c>
      <c r="TU396" s="92">
        <v>0</v>
      </c>
      <c r="TV396" s="92">
        <v>0</v>
      </c>
      <c r="TW396" s="92">
        <v>0</v>
      </c>
      <c r="TX396" s="92">
        <v>0</v>
      </c>
      <c r="TY396" s="92">
        <v>0</v>
      </c>
      <c r="TZ396" s="92">
        <v>0</v>
      </c>
      <c r="UA396" s="92">
        <v>0</v>
      </c>
      <c r="UB396" s="92">
        <v>0</v>
      </c>
      <c r="UC396" s="92">
        <v>0</v>
      </c>
      <c r="UD396" s="92">
        <v>0</v>
      </c>
      <c r="UE396" s="92">
        <v>0</v>
      </c>
      <c r="UF396" s="92">
        <v>0</v>
      </c>
      <c r="UG396" s="92">
        <v>0</v>
      </c>
      <c r="UH396" s="92">
        <v>0</v>
      </c>
      <c r="UI396" s="92">
        <v>0</v>
      </c>
      <c r="UJ396" s="92">
        <v>0</v>
      </c>
      <c r="UK396" s="92">
        <v>0</v>
      </c>
      <c r="UL396" s="92">
        <v>0</v>
      </c>
      <c r="UM396" s="92">
        <v>0</v>
      </c>
      <c r="UN396" s="92">
        <v>0</v>
      </c>
      <c r="UO396" s="92">
        <v>0</v>
      </c>
      <c r="UP396" s="92">
        <v>0</v>
      </c>
      <c r="UQ396" s="92">
        <v>0</v>
      </c>
      <c r="UR396" s="92">
        <v>0</v>
      </c>
      <c r="US396" s="92">
        <v>0</v>
      </c>
      <c r="UT396" s="92">
        <v>0</v>
      </c>
      <c r="UU396" s="92">
        <v>0</v>
      </c>
      <c r="UV396" s="92">
        <v>0</v>
      </c>
      <c r="UW396" s="92">
        <v>0</v>
      </c>
      <c r="UX396" s="92">
        <v>0</v>
      </c>
      <c r="UY396" s="92">
        <v>0</v>
      </c>
      <c r="UZ396" s="92">
        <v>0</v>
      </c>
      <c r="VA396" s="92">
        <v>0</v>
      </c>
      <c r="VB396" s="92">
        <v>0</v>
      </c>
      <c r="VC396" s="92">
        <v>0</v>
      </c>
      <c r="VD396" s="92">
        <v>0</v>
      </c>
      <c r="VE396" s="92">
        <v>0</v>
      </c>
      <c r="VF396" s="92">
        <v>0</v>
      </c>
      <c r="VG396" s="92">
        <v>0</v>
      </c>
      <c r="VH396" s="92">
        <v>0</v>
      </c>
      <c r="VI396" s="92">
        <v>0</v>
      </c>
      <c r="VJ396" s="92">
        <v>0</v>
      </c>
      <c r="VK396" s="92">
        <v>0</v>
      </c>
      <c r="VL396" s="92">
        <v>0</v>
      </c>
      <c r="VM396" s="92">
        <v>0</v>
      </c>
      <c r="VN396" s="92">
        <v>0</v>
      </c>
      <c r="VO396" s="92">
        <v>0</v>
      </c>
      <c r="VP396" s="92">
        <v>0</v>
      </c>
      <c r="VQ396" s="92">
        <v>0</v>
      </c>
      <c r="VR396" s="92">
        <v>0</v>
      </c>
      <c r="VS396" s="92">
        <v>0</v>
      </c>
      <c r="VT396" s="92">
        <v>0</v>
      </c>
      <c r="VU396" s="92">
        <v>0</v>
      </c>
      <c r="VV396" s="92">
        <v>0</v>
      </c>
      <c r="VW396" s="92">
        <v>0</v>
      </c>
      <c r="VX396" s="92">
        <v>0</v>
      </c>
      <c r="VY396" s="92">
        <v>0</v>
      </c>
      <c r="VZ396" s="92">
        <v>0</v>
      </c>
      <c r="WA396" s="92">
        <v>0</v>
      </c>
      <c r="WB396" s="92">
        <v>0</v>
      </c>
      <c r="WC396" s="92">
        <v>0</v>
      </c>
    </row>
    <row r="397" spans="2:601" ht="13.5" customHeight="1">
      <c r="B397" s="851" t="s">
        <v>3043</v>
      </c>
      <c r="C397" s="92">
        <v>0</v>
      </c>
      <c r="D397" s="92">
        <v>145</v>
      </c>
      <c r="E397" s="92">
        <v>-0.54826068900000002</v>
      </c>
      <c r="F397" s="92">
        <v>8.0487230800000003</v>
      </c>
      <c r="G397" s="92">
        <v>0</v>
      </c>
      <c r="H397" s="92">
        <v>0</v>
      </c>
      <c r="I397" s="92">
        <v>0</v>
      </c>
      <c r="J397" s="92">
        <v>0</v>
      </c>
      <c r="K397" s="92">
        <v>0</v>
      </c>
      <c r="L397" s="92">
        <v>0</v>
      </c>
      <c r="M397" s="92">
        <v>0</v>
      </c>
      <c r="N397" s="92">
        <v>0</v>
      </c>
      <c r="O397" s="92">
        <v>0</v>
      </c>
      <c r="P397" s="92">
        <v>0</v>
      </c>
      <c r="Q397" s="92">
        <v>0</v>
      </c>
      <c r="R397" s="92">
        <v>0</v>
      </c>
      <c r="S397" s="92">
        <v>0</v>
      </c>
      <c r="T397" s="92">
        <v>0</v>
      </c>
      <c r="U397" s="92">
        <v>0</v>
      </c>
      <c r="V397" s="92">
        <v>0</v>
      </c>
      <c r="W397" s="92">
        <v>0</v>
      </c>
      <c r="X397" s="92">
        <v>0</v>
      </c>
      <c r="Y397" s="92">
        <v>0</v>
      </c>
      <c r="Z397" s="92">
        <v>0</v>
      </c>
      <c r="AA397" s="92">
        <v>0</v>
      </c>
      <c r="AB397" s="92">
        <v>0</v>
      </c>
      <c r="AC397" s="92">
        <v>0</v>
      </c>
      <c r="AD397" s="92">
        <v>0</v>
      </c>
      <c r="AE397" s="92">
        <v>0</v>
      </c>
      <c r="AF397" s="92">
        <v>0</v>
      </c>
      <c r="AG397" s="92">
        <v>0</v>
      </c>
      <c r="AH397" s="92">
        <v>0</v>
      </c>
      <c r="AI397" s="92">
        <v>0</v>
      </c>
      <c r="AJ397" s="92">
        <v>0</v>
      </c>
      <c r="AK397" s="92">
        <v>0</v>
      </c>
      <c r="AL397" s="92">
        <v>0</v>
      </c>
      <c r="AM397" s="92">
        <v>0</v>
      </c>
      <c r="AN397" s="92">
        <v>0</v>
      </c>
      <c r="AO397" s="92">
        <v>0</v>
      </c>
      <c r="AP397" s="92">
        <v>0</v>
      </c>
      <c r="AQ397" s="92">
        <v>0</v>
      </c>
      <c r="AR397" s="92">
        <v>0</v>
      </c>
      <c r="AS397" s="92">
        <v>0</v>
      </c>
      <c r="AT397" s="92">
        <v>0</v>
      </c>
      <c r="AU397" s="92">
        <v>0</v>
      </c>
      <c r="AV397" s="92">
        <v>0</v>
      </c>
      <c r="AW397" s="92">
        <v>0</v>
      </c>
      <c r="AX397" s="92">
        <v>0</v>
      </c>
      <c r="AY397" s="92">
        <v>0</v>
      </c>
      <c r="AZ397" s="92">
        <v>0</v>
      </c>
      <c r="BA397" s="92">
        <v>0</v>
      </c>
      <c r="BB397" s="92">
        <v>0</v>
      </c>
      <c r="BC397" s="92">
        <v>0</v>
      </c>
      <c r="BD397" s="92">
        <v>0</v>
      </c>
      <c r="BE397" s="92">
        <v>0</v>
      </c>
      <c r="BF397" s="92">
        <v>0</v>
      </c>
      <c r="BG397" s="92">
        <v>0</v>
      </c>
      <c r="BH397" s="92">
        <v>0</v>
      </c>
      <c r="BI397" s="92">
        <v>0</v>
      </c>
      <c r="BJ397" s="92">
        <v>0</v>
      </c>
      <c r="BK397" s="92">
        <v>0</v>
      </c>
      <c r="BL397" s="92">
        <v>0</v>
      </c>
      <c r="BM397" s="92">
        <v>0</v>
      </c>
      <c r="BN397" s="92">
        <v>0</v>
      </c>
      <c r="BO397" s="92">
        <v>0</v>
      </c>
      <c r="BP397" s="92">
        <v>1</v>
      </c>
      <c r="BQ397" s="92">
        <v>0</v>
      </c>
      <c r="BR397" s="92">
        <v>0</v>
      </c>
      <c r="BS397" s="92">
        <v>0</v>
      </c>
      <c r="BT397" s="92">
        <v>0</v>
      </c>
      <c r="BU397" s="92">
        <v>0</v>
      </c>
      <c r="BV397" s="92">
        <v>0</v>
      </c>
      <c r="BW397" s="92">
        <v>0</v>
      </c>
      <c r="BX397" s="92">
        <v>0</v>
      </c>
      <c r="BY397" s="92">
        <v>0</v>
      </c>
      <c r="BZ397" s="92">
        <v>0</v>
      </c>
      <c r="CA397" s="92">
        <v>0</v>
      </c>
      <c r="CB397" s="92">
        <v>0</v>
      </c>
      <c r="CC397" s="92">
        <v>0</v>
      </c>
      <c r="CD397" s="92">
        <v>0</v>
      </c>
      <c r="CE397" s="92">
        <v>0</v>
      </c>
      <c r="CF397" s="92">
        <v>0</v>
      </c>
      <c r="CG397" s="92">
        <v>0</v>
      </c>
      <c r="CH397" s="92">
        <v>0</v>
      </c>
      <c r="CI397" s="92">
        <v>0</v>
      </c>
      <c r="CJ397" s="92">
        <v>0</v>
      </c>
      <c r="CK397" s="92">
        <v>0</v>
      </c>
      <c r="CL397" s="92">
        <v>0</v>
      </c>
      <c r="CM397" s="92">
        <v>0</v>
      </c>
      <c r="CN397" s="92">
        <v>0</v>
      </c>
      <c r="CO397" s="92">
        <v>0</v>
      </c>
      <c r="CP397" s="92">
        <v>0</v>
      </c>
      <c r="CQ397" s="92">
        <v>0</v>
      </c>
      <c r="CR397" s="92">
        <v>0</v>
      </c>
      <c r="CS397" s="92">
        <v>0</v>
      </c>
      <c r="CT397" s="92">
        <v>0</v>
      </c>
      <c r="CU397" s="92">
        <v>0</v>
      </c>
      <c r="CV397" s="92">
        <v>0</v>
      </c>
      <c r="CW397" s="92">
        <v>0</v>
      </c>
      <c r="CX397" s="92">
        <v>0</v>
      </c>
      <c r="CY397" s="92">
        <v>0</v>
      </c>
      <c r="CZ397" s="92">
        <v>0</v>
      </c>
      <c r="DA397" s="92">
        <v>0</v>
      </c>
      <c r="DB397" s="92">
        <v>0</v>
      </c>
      <c r="DC397" s="92">
        <v>0</v>
      </c>
      <c r="DD397" s="92">
        <v>0</v>
      </c>
      <c r="DE397" s="92">
        <v>0</v>
      </c>
      <c r="DF397" s="92">
        <v>0</v>
      </c>
      <c r="DG397" s="92">
        <v>0</v>
      </c>
      <c r="DH397" s="92">
        <v>0</v>
      </c>
      <c r="DI397" s="92">
        <v>0</v>
      </c>
      <c r="DJ397" s="92">
        <v>0</v>
      </c>
      <c r="DK397" s="92">
        <v>0</v>
      </c>
      <c r="DL397" s="92">
        <v>0</v>
      </c>
      <c r="DM397" s="92">
        <v>0</v>
      </c>
      <c r="DN397" s="92">
        <v>0</v>
      </c>
      <c r="DO397" s="92">
        <v>0</v>
      </c>
      <c r="DP397" s="92">
        <v>0</v>
      </c>
      <c r="DQ397" s="92">
        <v>0</v>
      </c>
      <c r="DR397" s="92">
        <v>0</v>
      </c>
      <c r="DS397" s="92">
        <v>0</v>
      </c>
      <c r="DT397" s="92">
        <v>0</v>
      </c>
      <c r="DU397" s="92">
        <v>0</v>
      </c>
      <c r="DV397" s="92">
        <v>0</v>
      </c>
      <c r="DW397" s="92">
        <v>0</v>
      </c>
      <c r="DX397" s="92">
        <v>0</v>
      </c>
      <c r="DY397" s="92">
        <v>0</v>
      </c>
      <c r="DZ397" s="92">
        <v>145</v>
      </c>
      <c r="EA397" s="92">
        <v>0</v>
      </c>
      <c r="EB397" s="92">
        <v>0</v>
      </c>
      <c r="EC397" s="92">
        <v>0</v>
      </c>
      <c r="ED397" s="92">
        <v>0</v>
      </c>
      <c r="EE397" s="92">
        <v>0</v>
      </c>
      <c r="EF397" s="92">
        <v>0</v>
      </c>
      <c r="EG397" s="92">
        <v>0</v>
      </c>
      <c r="EH397" s="92">
        <v>0</v>
      </c>
      <c r="EI397" s="92">
        <v>0</v>
      </c>
      <c r="EJ397" s="92">
        <v>0</v>
      </c>
      <c r="EK397" s="92">
        <v>0</v>
      </c>
      <c r="EL397" s="92">
        <v>0</v>
      </c>
      <c r="EM397" s="92">
        <v>0</v>
      </c>
      <c r="EN397" s="92">
        <v>0</v>
      </c>
      <c r="EO397" s="92">
        <v>0</v>
      </c>
      <c r="EP397" s="92">
        <v>0</v>
      </c>
      <c r="EQ397" s="92">
        <v>0</v>
      </c>
      <c r="ER397" s="92">
        <v>0</v>
      </c>
      <c r="ES397" s="92">
        <v>0</v>
      </c>
      <c r="ET397" s="92">
        <v>0</v>
      </c>
      <c r="EU397" s="92">
        <v>0</v>
      </c>
      <c r="EV397" s="92">
        <v>0</v>
      </c>
      <c r="EW397" s="92">
        <v>0</v>
      </c>
      <c r="EX397" s="92">
        <v>0</v>
      </c>
      <c r="EY397" s="92">
        <v>0</v>
      </c>
      <c r="EZ397" s="92">
        <v>0</v>
      </c>
      <c r="FA397" s="92">
        <v>0</v>
      </c>
      <c r="FB397" s="92">
        <v>0</v>
      </c>
      <c r="FC397" s="92">
        <v>0</v>
      </c>
      <c r="FD397" s="92">
        <v>0</v>
      </c>
      <c r="FE397" s="92">
        <v>0</v>
      </c>
      <c r="FF397" s="92">
        <v>0</v>
      </c>
      <c r="FG397" s="92">
        <v>0</v>
      </c>
      <c r="FH397" s="92">
        <v>0</v>
      </c>
      <c r="FI397" s="92">
        <v>0</v>
      </c>
      <c r="FJ397" s="92">
        <v>0</v>
      </c>
      <c r="FK397" s="92">
        <v>0</v>
      </c>
      <c r="FL397" s="92">
        <v>0</v>
      </c>
      <c r="FM397" s="92">
        <v>0</v>
      </c>
      <c r="FN397" s="92">
        <v>0</v>
      </c>
      <c r="FO397" s="92">
        <v>0</v>
      </c>
      <c r="FP397" s="92">
        <v>0</v>
      </c>
      <c r="FQ397" s="92">
        <v>0</v>
      </c>
      <c r="FR397" s="92">
        <v>0</v>
      </c>
      <c r="FS397" s="92">
        <v>0</v>
      </c>
      <c r="FT397" s="92">
        <v>0</v>
      </c>
      <c r="FU397" s="92">
        <v>0</v>
      </c>
      <c r="FV397" s="92">
        <v>0</v>
      </c>
      <c r="FW397" s="92">
        <v>0</v>
      </c>
      <c r="FX397" s="92">
        <v>0</v>
      </c>
      <c r="FY397" s="92">
        <v>0</v>
      </c>
      <c r="FZ397" s="92">
        <v>0</v>
      </c>
      <c r="GA397" s="92">
        <v>0</v>
      </c>
      <c r="GB397" s="92">
        <v>0</v>
      </c>
      <c r="GC397" s="92">
        <v>0</v>
      </c>
      <c r="GD397" s="92">
        <v>0</v>
      </c>
      <c r="GE397" s="92">
        <v>0</v>
      </c>
      <c r="GF397" s="92">
        <v>0</v>
      </c>
      <c r="GG397" s="92">
        <v>0</v>
      </c>
      <c r="GH397" s="92">
        <v>0</v>
      </c>
      <c r="GI397" s="92">
        <v>0</v>
      </c>
      <c r="GJ397" s="92">
        <v>1</v>
      </c>
      <c r="GK397" s="92">
        <v>0</v>
      </c>
      <c r="GL397" s="92">
        <v>0</v>
      </c>
      <c r="GM397" s="92">
        <v>0</v>
      </c>
      <c r="GN397" s="92">
        <v>0</v>
      </c>
      <c r="GO397" s="92">
        <v>0</v>
      </c>
      <c r="GP397" s="92">
        <v>0</v>
      </c>
      <c r="GQ397" s="92">
        <v>0</v>
      </c>
      <c r="GR397" s="92">
        <v>0</v>
      </c>
      <c r="GS397" s="92">
        <v>0</v>
      </c>
      <c r="GT397" s="92">
        <v>0</v>
      </c>
      <c r="GU397" s="92">
        <v>0</v>
      </c>
      <c r="GV397" s="92">
        <v>0</v>
      </c>
      <c r="GW397" s="92">
        <v>0</v>
      </c>
      <c r="GX397" s="92">
        <v>0</v>
      </c>
      <c r="GY397" s="92">
        <v>0</v>
      </c>
      <c r="GZ397" s="92">
        <v>0</v>
      </c>
      <c r="HA397" s="92">
        <v>0</v>
      </c>
      <c r="HB397" s="92">
        <v>0</v>
      </c>
      <c r="HC397" s="92">
        <v>0</v>
      </c>
      <c r="HD397" s="92">
        <v>0</v>
      </c>
      <c r="HE397" s="92">
        <v>0</v>
      </c>
      <c r="HF397" s="92">
        <v>0</v>
      </c>
      <c r="HG397" s="92">
        <v>0</v>
      </c>
      <c r="HH397" s="92">
        <v>0</v>
      </c>
      <c r="HI397" s="92">
        <v>0</v>
      </c>
      <c r="HJ397" s="92">
        <v>0</v>
      </c>
      <c r="HK397" s="92">
        <v>0</v>
      </c>
      <c r="HL397" s="92">
        <v>0</v>
      </c>
      <c r="HM397" s="92">
        <v>0</v>
      </c>
      <c r="HN397" s="92">
        <v>0</v>
      </c>
      <c r="HO397" s="92">
        <v>0</v>
      </c>
      <c r="HP397" s="92">
        <v>0</v>
      </c>
      <c r="HQ397" s="92">
        <v>0</v>
      </c>
      <c r="HR397" s="92">
        <v>0</v>
      </c>
      <c r="HS397" s="92">
        <v>0</v>
      </c>
      <c r="HT397" s="92">
        <v>0</v>
      </c>
      <c r="HU397" s="92">
        <v>0</v>
      </c>
      <c r="HV397" s="92">
        <v>0</v>
      </c>
      <c r="HW397" s="92">
        <v>0</v>
      </c>
      <c r="HX397" s="92">
        <v>0</v>
      </c>
      <c r="HY397" s="92">
        <v>0</v>
      </c>
      <c r="HZ397" s="92">
        <v>0</v>
      </c>
      <c r="IA397" s="92">
        <v>0</v>
      </c>
      <c r="IB397" s="92">
        <v>0</v>
      </c>
      <c r="IC397" s="92">
        <v>0</v>
      </c>
      <c r="ID397" s="92">
        <v>0</v>
      </c>
      <c r="IE397" s="92">
        <v>0</v>
      </c>
      <c r="IF397" s="92">
        <v>0</v>
      </c>
      <c r="IG397" s="92">
        <v>0</v>
      </c>
      <c r="IH397" s="92">
        <v>0</v>
      </c>
      <c r="II397" s="92">
        <v>0</v>
      </c>
      <c r="IJ397" s="92">
        <v>0</v>
      </c>
      <c r="IK397" s="92">
        <v>0</v>
      </c>
      <c r="IL397" s="92">
        <v>0</v>
      </c>
      <c r="IM397" s="92">
        <v>0</v>
      </c>
      <c r="IN397" s="92">
        <v>0</v>
      </c>
      <c r="IO397" s="92">
        <v>0</v>
      </c>
      <c r="IP397" s="92">
        <v>0</v>
      </c>
      <c r="IQ397" s="92">
        <v>0</v>
      </c>
      <c r="IR397" s="92">
        <v>0</v>
      </c>
      <c r="IS397" s="92">
        <v>0</v>
      </c>
      <c r="IT397" s="92">
        <v>8.0487230800000003</v>
      </c>
      <c r="IU397" s="92">
        <v>145</v>
      </c>
      <c r="IV397" s="92">
        <v>2.45075763</v>
      </c>
      <c r="IW397" s="92">
        <v>33.120015199999997</v>
      </c>
      <c r="IX397" s="92">
        <v>5</v>
      </c>
      <c r="IY397" s="92">
        <v>0</v>
      </c>
      <c r="IZ397" s="92">
        <v>1</v>
      </c>
      <c r="JA397" s="92">
        <v>0</v>
      </c>
      <c r="JB397" s="92">
        <v>-68117.722999999998</v>
      </c>
      <c r="JC397" s="92">
        <v>-3781.1082000000001</v>
      </c>
      <c r="JD397" s="92">
        <v>-0.54826068900000002</v>
      </c>
      <c r="JE397" s="92">
        <v>-38.489023299999999</v>
      </c>
      <c r="JF397" s="92">
        <v>-2.1364654500000002</v>
      </c>
      <c r="JG397" s="92">
        <v>5.4736291700000002E-2</v>
      </c>
      <c r="JH397" s="92">
        <v>0.98608962099999997</v>
      </c>
      <c r="JI397" s="92">
        <v>18.015280000000001</v>
      </c>
      <c r="JJ397" s="92">
        <v>2.42132419</v>
      </c>
      <c r="JK397" s="92">
        <v>0</v>
      </c>
      <c r="JL397" s="92">
        <v>0</v>
      </c>
      <c r="JM397" s="92">
        <v>0</v>
      </c>
      <c r="JN397" s="92">
        <v>0</v>
      </c>
      <c r="JO397" s="92">
        <v>0</v>
      </c>
      <c r="JP397" s="92">
        <v>0</v>
      </c>
      <c r="JQ397" s="92">
        <v>0</v>
      </c>
      <c r="JR397" s="92">
        <v>0</v>
      </c>
      <c r="JS397" s="92">
        <v>0</v>
      </c>
      <c r="JT397" s="92">
        <v>0</v>
      </c>
      <c r="JU397" s="92">
        <v>0</v>
      </c>
      <c r="JV397" s="92">
        <v>0</v>
      </c>
      <c r="JW397" s="92">
        <v>0</v>
      </c>
      <c r="JX397" s="92">
        <v>0</v>
      </c>
      <c r="JY397" s="92">
        <v>0</v>
      </c>
      <c r="JZ397" s="92">
        <v>0</v>
      </c>
      <c r="KA397" s="92">
        <v>0</v>
      </c>
      <c r="KB397" s="92">
        <v>0</v>
      </c>
      <c r="KC397" s="92">
        <v>0</v>
      </c>
      <c r="KD397" s="92">
        <v>0</v>
      </c>
      <c r="KE397" s="92">
        <v>0</v>
      </c>
      <c r="KF397" s="92">
        <v>0</v>
      </c>
      <c r="KG397" s="92">
        <v>0</v>
      </c>
      <c r="KH397" s="92">
        <v>0</v>
      </c>
      <c r="KI397" s="92">
        <v>0</v>
      </c>
      <c r="KJ397" s="92">
        <v>0</v>
      </c>
      <c r="KK397" s="92">
        <v>0</v>
      </c>
      <c r="KL397" s="92">
        <v>0</v>
      </c>
      <c r="KM397" s="92">
        <v>0</v>
      </c>
      <c r="KN397" s="92">
        <v>0</v>
      </c>
      <c r="KO397" s="92">
        <v>0</v>
      </c>
      <c r="KP397" s="92">
        <v>0</v>
      </c>
      <c r="KQ397" s="92">
        <v>0</v>
      </c>
      <c r="KR397" s="92">
        <v>0</v>
      </c>
      <c r="KS397" s="92">
        <v>0</v>
      </c>
      <c r="KT397" s="92">
        <v>0</v>
      </c>
      <c r="KU397" s="92">
        <v>0</v>
      </c>
      <c r="KV397" s="92">
        <v>0</v>
      </c>
      <c r="KW397" s="92">
        <v>0</v>
      </c>
      <c r="KX397" s="92">
        <v>0</v>
      </c>
      <c r="KY397" s="92">
        <v>0</v>
      </c>
      <c r="KZ397" s="92">
        <v>0</v>
      </c>
      <c r="LA397" s="92">
        <v>0</v>
      </c>
      <c r="LB397" s="92">
        <v>0</v>
      </c>
      <c r="LC397" s="92">
        <v>0</v>
      </c>
      <c r="LD397" s="92">
        <v>0</v>
      </c>
      <c r="LE397" s="92">
        <v>0</v>
      </c>
      <c r="LF397" s="92">
        <v>0</v>
      </c>
      <c r="LG397" s="92">
        <v>0</v>
      </c>
      <c r="LH397" s="92">
        <v>0</v>
      </c>
      <c r="LI397" s="92">
        <v>0</v>
      </c>
      <c r="LJ397" s="92">
        <v>0</v>
      </c>
      <c r="LK397" s="92">
        <v>0</v>
      </c>
      <c r="LL397" s="92">
        <v>0</v>
      </c>
      <c r="LM397" s="92">
        <v>0</v>
      </c>
      <c r="LN397" s="92">
        <v>0</v>
      </c>
      <c r="LO397" s="92">
        <v>0</v>
      </c>
      <c r="LP397" s="92">
        <v>0</v>
      </c>
      <c r="LQ397" s="92">
        <v>0</v>
      </c>
      <c r="LR397" s="92">
        <v>0</v>
      </c>
      <c r="LS397" s="92">
        <v>0</v>
      </c>
      <c r="LT397" s="92">
        <v>0</v>
      </c>
      <c r="LU397" s="92">
        <v>0</v>
      </c>
      <c r="LV397" s="92">
        <v>0</v>
      </c>
      <c r="LW397" s="92">
        <v>0</v>
      </c>
      <c r="LX397" s="92">
        <v>0</v>
      </c>
      <c r="LY397" s="92">
        <v>0</v>
      </c>
      <c r="LZ397" s="92">
        <v>0</v>
      </c>
      <c r="MA397" s="92">
        <v>0</v>
      </c>
      <c r="MB397" s="92">
        <v>0</v>
      </c>
      <c r="MC397" s="92">
        <v>0</v>
      </c>
      <c r="MD397" s="92">
        <v>0</v>
      </c>
      <c r="ME397" s="92">
        <v>0</v>
      </c>
      <c r="MF397" s="92">
        <v>0</v>
      </c>
      <c r="MG397" s="92">
        <v>0</v>
      </c>
      <c r="MH397" s="92">
        <v>0</v>
      </c>
      <c r="MI397" s="92">
        <v>0</v>
      </c>
      <c r="MJ397" s="92">
        <v>0</v>
      </c>
      <c r="MK397" s="92">
        <v>0</v>
      </c>
      <c r="ML397" s="92">
        <v>0</v>
      </c>
      <c r="MM397" s="92">
        <v>0</v>
      </c>
      <c r="MN397" s="92">
        <v>0</v>
      </c>
      <c r="MO397" s="92">
        <v>0</v>
      </c>
      <c r="MP397" s="92">
        <v>0</v>
      </c>
      <c r="MQ397" s="92">
        <v>0</v>
      </c>
      <c r="MR397" s="92">
        <v>0</v>
      </c>
      <c r="MS397" s="92">
        <v>0</v>
      </c>
      <c r="MT397" s="92">
        <v>0</v>
      </c>
      <c r="MU397" s="92">
        <v>0</v>
      </c>
      <c r="MV397" s="92">
        <v>0</v>
      </c>
      <c r="MW397" s="92">
        <v>0</v>
      </c>
      <c r="MX397" s="92">
        <v>0</v>
      </c>
      <c r="MY397" s="92">
        <v>0</v>
      </c>
      <c r="MZ397" s="92">
        <v>0</v>
      </c>
      <c r="NA397" s="92">
        <v>0</v>
      </c>
      <c r="NB397" s="92">
        <v>0</v>
      </c>
      <c r="NC397" s="92">
        <v>0</v>
      </c>
      <c r="ND397" s="92">
        <v>0</v>
      </c>
      <c r="NE397" s="92">
        <v>0</v>
      </c>
      <c r="NF397" s="92">
        <v>0</v>
      </c>
      <c r="NG397" s="92">
        <v>0</v>
      </c>
      <c r="NH397" s="92">
        <v>0</v>
      </c>
      <c r="NI397" s="92">
        <v>0</v>
      </c>
      <c r="NJ397" s="92">
        <v>0</v>
      </c>
      <c r="NK397" s="92">
        <v>0</v>
      </c>
      <c r="NL397" s="92">
        <v>0</v>
      </c>
      <c r="NM397" s="92">
        <v>0</v>
      </c>
      <c r="NN397" s="92">
        <v>0</v>
      </c>
      <c r="NO397" s="92">
        <v>0</v>
      </c>
      <c r="NP397" s="92">
        <v>0</v>
      </c>
      <c r="NQ397" s="92">
        <v>0</v>
      </c>
      <c r="NR397" s="92">
        <v>0</v>
      </c>
      <c r="NS397" s="92">
        <v>0</v>
      </c>
      <c r="NT397" s="92">
        <v>0</v>
      </c>
      <c r="NU397" s="92">
        <v>0</v>
      </c>
      <c r="NV397" s="92">
        <v>0</v>
      </c>
      <c r="NW397" s="92">
        <v>0</v>
      </c>
      <c r="NX397" s="92">
        <v>0</v>
      </c>
      <c r="NY397" s="92">
        <v>0</v>
      </c>
      <c r="NZ397" s="92">
        <v>0</v>
      </c>
      <c r="OA397" s="92">
        <v>0</v>
      </c>
      <c r="OB397" s="92">
        <v>0</v>
      </c>
      <c r="OC397" s="92">
        <v>0</v>
      </c>
      <c r="OD397" s="92">
        <v>0</v>
      </c>
      <c r="OE397" s="92">
        <v>0</v>
      </c>
      <c r="OF397" s="92">
        <v>0</v>
      </c>
      <c r="OG397" s="92">
        <v>0</v>
      </c>
      <c r="OH397" s="92">
        <v>0</v>
      </c>
      <c r="OI397" s="92">
        <v>0</v>
      </c>
      <c r="OJ397" s="92">
        <v>0</v>
      </c>
      <c r="OK397" s="92">
        <v>0</v>
      </c>
      <c r="OL397" s="92">
        <v>0</v>
      </c>
      <c r="OM397" s="92">
        <v>0</v>
      </c>
      <c r="ON397" s="92">
        <v>0</v>
      </c>
      <c r="OO397" s="92">
        <v>0</v>
      </c>
      <c r="OP397" s="92">
        <v>0</v>
      </c>
      <c r="OQ397" s="92">
        <v>0</v>
      </c>
      <c r="OR397" s="92">
        <v>0</v>
      </c>
      <c r="OS397" s="92">
        <v>0</v>
      </c>
      <c r="OT397" s="92">
        <v>0</v>
      </c>
      <c r="OU397" s="92">
        <v>0</v>
      </c>
      <c r="OV397" s="92">
        <v>0</v>
      </c>
      <c r="OW397" s="92">
        <v>0</v>
      </c>
      <c r="OX397" s="92">
        <v>0</v>
      </c>
      <c r="OY397" s="92">
        <v>0</v>
      </c>
      <c r="OZ397" s="92">
        <v>0</v>
      </c>
      <c r="PA397" s="92">
        <v>0</v>
      </c>
      <c r="PB397" s="92">
        <v>0</v>
      </c>
      <c r="PC397" s="92">
        <v>0</v>
      </c>
      <c r="PD397" s="92">
        <v>0</v>
      </c>
      <c r="PE397" s="92">
        <v>0</v>
      </c>
      <c r="PF397" s="92">
        <v>0</v>
      </c>
      <c r="PG397" s="92">
        <v>0</v>
      </c>
      <c r="PH397" s="92">
        <v>0</v>
      </c>
      <c r="PI397" s="92">
        <v>0</v>
      </c>
      <c r="PJ397" s="92">
        <v>0</v>
      </c>
      <c r="PK397" s="92">
        <v>0</v>
      </c>
      <c r="PL397" s="92">
        <v>0</v>
      </c>
      <c r="PM397" s="92">
        <v>0</v>
      </c>
      <c r="PN397" s="92">
        <v>0</v>
      </c>
      <c r="PO397" s="92">
        <v>0</v>
      </c>
      <c r="PP397" s="92">
        <v>0</v>
      </c>
      <c r="PQ397" s="92">
        <v>0</v>
      </c>
      <c r="PR397" s="92">
        <v>0</v>
      </c>
      <c r="PS397" s="92">
        <v>0</v>
      </c>
      <c r="PT397" s="92">
        <v>0</v>
      </c>
      <c r="PU397" s="92">
        <v>0</v>
      </c>
      <c r="PV397" s="92">
        <v>0</v>
      </c>
      <c r="PW397" s="92">
        <v>0</v>
      </c>
      <c r="PX397" s="92">
        <v>0</v>
      </c>
      <c r="PY397" s="92">
        <v>0</v>
      </c>
      <c r="PZ397" s="92">
        <v>0</v>
      </c>
      <c r="QA397" s="92">
        <v>0</v>
      </c>
      <c r="QB397" s="92">
        <v>0</v>
      </c>
      <c r="QC397" s="92">
        <v>0</v>
      </c>
      <c r="QD397" s="92">
        <v>0</v>
      </c>
      <c r="QE397" s="92">
        <v>0</v>
      </c>
      <c r="QF397" s="92">
        <v>0</v>
      </c>
      <c r="QG397" s="92">
        <v>0</v>
      </c>
      <c r="QH397" s="92">
        <v>0</v>
      </c>
      <c r="QI397" s="92">
        <v>0</v>
      </c>
      <c r="QJ397" s="92">
        <v>0</v>
      </c>
      <c r="QK397" s="92">
        <v>0</v>
      </c>
      <c r="QL397" s="92">
        <v>0</v>
      </c>
      <c r="QM397" s="92">
        <v>0</v>
      </c>
      <c r="QN397" s="92">
        <v>0</v>
      </c>
      <c r="QO397" s="92">
        <v>0</v>
      </c>
      <c r="QP397" s="92">
        <v>0</v>
      </c>
      <c r="QQ397" s="92">
        <v>0</v>
      </c>
      <c r="QR397" s="92">
        <v>0</v>
      </c>
      <c r="QS397" s="92">
        <v>0</v>
      </c>
      <c r="QT397" s="92">
        <v>0</v>
      </c>
      <c r="QU397" s="92">
        <v>0</v>
      </c>
      <c r="QV397" s="92">
        <v>0</v>
      </c>
      <c r="QW397" s="92">
        <v>0</v>
      </c>
      <c r="QX397" s="92">
        <v>0</v>
      </c>
      <c r="QY397" s="92">
        <v>0</v>
      </c>
      <c r="QZ397" s="92">
        <v>0</v>
      </c>
      <c r="RA397" s="92">
        <v>0</v>
      </c>
      <c r="RB397" s="92">
        <v>0</v>
      </c>
      <c r="RC397" s="92">
        <v>0</v>
      </c>
      <c r="RD397" s="92">
        <v>0</v>
      </c>
      <c r="RE397" s="92">
        <v>0</v>
      </c>
      <c r="RF397" s="92">
        <v>0</v>
      </c>
      <c r="RG397" s="92">
        <v>0</v>
      </c>
      <c r="RH397" s="92">
        <v>0</v>
      </c>
      <c r="RI397" s="92">
        <v>0</v>
      </c>
      <c r="RJ397" s="92">
        <v>0</v>
      </c>
      <c r="RK397" s="92">
        <v>0</v>
      </c>
      <c r="RL397" s="92">
        <v>0</v>
      </c>
      <c r="RM397" s="92">
        <v>0</v>
      </c>
      <c r="RN397" s="92">
        <v>0</v>
      </c>
      <c r="RO397" s="92">
        <v>0</v>
      </c>
      <c r="RP397" s="92">
        <v>0</v>
      </c>
      <c r="RQ397" s="92">
        <v>0</v>
      </c>
      <c r="RR397" s="92">
        <v>0</v>
      </c>
      <c r="RS397" s="92">
        <v>0</v>
      </c>
      <c r="RT397" s="92">
        <v>0</v>
      </c>
      <c r="RU397" s="92">
        <v>0</v>
      </c>
      <c r="RV397" s="92">
        <v>0</v>
      </c>
      <c r="RW397" s="92">
        <v>0</v>
      </c>
      <c r="RX397" s="92">
        <v>0</v>
      </c>
      <c r="RY397" s="92">
        <v>0</v>
      </c>
      <c r="RZ397" s="92">
        <v>0</v>
      </c>
      <c r="SA397" s="92">
        <v>0</v>
      </c>
      <c r="SB397" s="92">
        <v>0</v>
      </c>
      <c r="SC397" s="92">
        <v>0</v>
      </c>
      <c r="SD397" s="92">
        <v>0</v>
      </c>
      <c r="SE397" s="92">
        <v>0</v>
      </c>
      <c r="SF397" s="92">
        <v>0</v>
      </c>
      <c r="SG397" s="92">
        <v>0</v>
      </c>
      <c r="SH397" s="92">
        <v>0</v>
      </c>
      <c r="SI397" s="92">
        <v>0</v>
      </c>
      <c r="SJ397" s="92">
        <v>0</v>
      </c>
      <c r="SK397" s="92">
        <v>0</v>
      </c>
      <c r="SL397" s="92">
        <v>0</v>
      </c>
      <c r="SM397" s="92">
        <v>0</v>
      </c>
      <c r="SN397" s="92">
        <v>0</v>
      </c>
      <c r="SO397" s="92">
        <v>0</v>
      </c>
      <c r="SP397" s="92">
        <v>0</v>
      </c>
      <c r="SQ397" s="92">
        <v>0</v>
      </c>
      <c r="SR397" s="92">
        <v>0</v>
      </c>
      <c r="SS397" s="92">
        <v>0</v>
      </c>
      <c r="ST397" s="92">
        <v>0</v>
      </c>
      <c r="SU397" s="92">
        <v>0</v>
      </c>
      <c r="SV397" s="92">
        <v>0</v>
      </c>
      <c r="SW397" s="92">
        <v>0</v>
      </c>
      <c r="SX397" s="92">
        <v>0</v>
      </c>
      <c r="SY397" s="92">
        <v>0</v>
      </c>
      <c r="SZ397" s="92">
        <v>0</v>
      </c>
      <c r="TA397" s="92">
        <v>0</v>
      </c>
      <c r="TB397" s="92">
        <v>0</v>
      </c>
      <c r="TC397" s="92">
        <v>5</v>
      </c>
      <c r="TD397" s="92">
        <v>0</v>
      </c>
      <c r="TE397" s="92">
        <v>0</v>
      </c>
      <c r="TF397" s="92">
        <v>0</v>
      </c>
      <c r="TG397" s="92">
        <v>0</v>
      </c>
      <c r="TH397" s="92">
        <v>0</v>
      </c>
      <c r="TI397" s="92">
        <v>0</v>
      </c>
      <c r="TJ397" s="92">
        <v>0</v>
      </c>
      <c r="TK397" s="92">
        <v>0</v>
      </c>
      <c r="TL397" s="92">
        <v>0</v>
      </c>
      <c r="TM397" s="92">
        <v>0</v>
      </c>
      <c r="TN397" s="92">
        <v>0</v>
      </c>
      <c r="TO397" s="92">
        <v>0</v>
      </c>
      <c r="TP397" s="92">
        <v>0</v>
      </c>
      <c r="TQ397" s="92">
        <v>-638979.547945</v>
      </c>
      <c r="TR397" s="92">
        <v>0</v>
      </c>
      <c r="TS397" s="92">
        <v>0</v>
      </c>
      <c r="TT397" s="92">
        <v>0</v>
      </c>
      <c r="TU397" s="92">
        <v>0</v>
      </c>
      <c r="TV397" s="92">
        <v>0</v>
      </c>
      <c r="TW397" s="92">
        <v>0</v>
      </c>
      <c r="TX397" s="92">
        <v>0</v>
      </c>
      <c r="TY397" s="92">
        <v>0</v>
      </c>
      <c r="TZ397" s="92">
        <v>0</v>
      </c>
      <c r="UA397" s="92">
        <v>0</v>
      </c>
      <c r="UB397" s="92">
        <v>0</v>
      </c>
      <c r="UC397" s="92">
        <v>0</v>
      </c>
      <c r="UD397" s="92">
        <v>0</v>
      </c>
      <c r="UE397" s="92">
        <v>0</v>
      </c>
      <c r="UF397" s="92">
        <v>0</v>
      </c>
      <c r="UG397" s="92">
        <v>0</v>
      </c>
      <c r="UH397" s="92">
        <v>0</v>
      </c>
      <c r="UI397" s="92">
        <v>0</v>
      </c>
      <c r="UJ397" s="92">
        <v>0</v>
      </c>
      <c r="UK397" s="92">
        <v>0</v>
      </c>
      <c r="UL397" s="92">
        <v>0</v>
      </c>
      <c r="UM397" s="92">
        <v>0</v>
      </c>
      <c r="UN397" s="92">
        <v>0</v>
      </c>
      <c r="UO397" s="92">
        <v>0</v>
      </c>
      <c r="UP397" s="92">
        <v>0</v>
      </c>
      <c r="UQ397" s="92">
        <v>0</v>
      </c>
      <c r="UR397" s="92">
        <v>0</v>
      </c>
      <c r="US397" s="92">
        <v>0</v>
      </c>
      <c r="UT397" s="92">
        <v>0</v>
      </c>
      <c r="UU397" s="92">
        <v>0</v>
      </c>
      <c r="UV397" s="92">
        <v>0</v>
      </c>
      <c r="UW397" s="92">
        <v>0</v>
      </c>
      <c r="UX397" s="92">
        <v>0</v>
      </c>
      <c r="UY397" s="92">
        <v>0</v>
      </c>
      <c r="UZ397" s="92">
        <v>0</v>
      </c>
      <c r="VA397" s="92">
        <v>0</v>
      </c>
      <c r="VB397" s="92">
        <v>0</v>
      </c>
      <c r="VC397" s="92">
        <v>0</v>
      </c>
      <c r="VD397" s="92">
        <v>0</v>
      </c>
      <c r="VE397" s="92">
        <v>0</v>
      </c>
      <c r="VF397" s="92">
        <v>0</v>
      </c>
      <c r="VG397" s="92">
        <v>0</v>
      </c>
      <c r="VH397" s="92">
        <v>0</v>
      </c>
      <c r="VI397" s="92">
        <v>0</v>
      </c>
      <c r="VJ397" s="92">
        <v>0</v>
      </c>
      <c r="VK397" s="92">
        <v>0</v>
      </c>
      <c r="VL397" s="92">
        <v>0</v>
      </c>
      <c r="VM397" s="92">
        <v>0</v>
      </c>
      <c r="VN397" s="92">
        <v>0</v>
      </c>
      <c r="VO397" s="92">
        <v>0</v>
      </c>
      <c r="VP397" s="92">
        <v>0</v>
      </c>
      <c r="VQ397" s="92">
        <v>0</v>
      </c>
      <c r="VR397" s="92">
        <v>0</v>
      </c>
      <c r="VS397" s="92">
        <v>0</v>
      </c>
      <c r="VT397" s="92">
        <v>0</v>
      </c>
      <c r="VU397" s="92">
        <v>0</v>
      </c>
      <c r="VV397" s="92">
        <v>0</v>
      </c>
      <c r="VW397" s="92">
        <v>0</v>
      </c>
      <c r="VX397" s="92">
        <v>0</v>
      </c>
      <c r="VY397" s="92">
        <v>0</v>
      </c>
      <c r="VZ397" s="92">
        <v>0</v>
      </c>
      <c r="WA397" s="92">
        <v>0</v>
      </c>
      <c r="WB397" s="92">
        <v>0</v>
      </c>
      <c r="WC397" s="92">
        <v>0</v>
      </c>
    </row>
    <row r="398" spans="2:601" ht="13.5" customHeight="1">
      <c r="B398" s="851" t="s">
        <v>3044</v>
      </c>
      <c r="C398" s="92">
        <v>0</v>
      </c>
      <c r="D398" s="92">
        <v>145</v>
      </c>
      <c r="E398" s="92">
        <v>-0.45862424699999998</v>
      </c>
      <c r="F398" s="92">
        <v>8.0487230800000003</v>
      </c>
      <c r="G398" s="92">
        <v>0</v>
      </c>
      <c r="H398" s="92">
        <v>0</v>
      </c>
      <c r="I398" s="92">
        <v>0</v>
      </c>
      <c r="J398" s="92">
        <v>0</v>
      </c>
      <c r="K398" s="92">
        <v>0</v>
      </c>
      <c r="L398" s="92">
        <v>0</v>
      </c>
      <c r="M398" s="92">
        <v>0</v>
      </c>
      <c r="N398" s="92">
        <v>0</v>
      </c>
      <c r="O398" s="92">
        <v>0</v>
      </c>
      <c r="P398" s="92">
        <v>0</v>
      </c>
      <c r="Q398" s="92">
        <v>0</v>
      </c>
      <c r="R398" s="92">
        <v>0</v>
      </c>
      <c r="S398" s="92">
        <v>0</v>
      </c>
      <c r="T398" s="92">
        <v>0</v>
      </c>
      <c r="U398" s="92">
        <v>0</v>
      </c>
      <c r="V398" s="92">
        <v>0</v>
      </c>
      <c r="W398" s="92">
        <v>0</v>
      </c>
      <c r="X398" s="92">
        <v>0</v>
      </c>
      <c r="Y398" s="92">
        <v>0</v>
      </c>
      <c r="Z398" s="92">
        <v>0</v>
      </c>
      <c r="AA398" s="92">
        <v>0</v>
      </c>
      <c r="AB398" s="92">
        <v>0</v>
      </c>
      <c r="AC398" s="92">
        <v>0</v>
      </c>
      <c r="AD398" s="92">
        <v>0</v>
      </c>
      <c r="AE398" s="92">
        <v>0</v>
      </c>
      <c r="AF398" s="92">
        <v>0</v>
      </c>
      <c r="AG398" s="92">
        <v>0</v>
      </c>
      <c r="AH398" s="92">
        <v>0</v>
      </c>
      <c r="AI398" s="92">
        <v>0</v>
      </c>
      <c r="AJ398" s="92">
        <v>0</v>
      </c>
      <c r="AK398" s="92">
        <v>0</v>
      </c>
      <c r="AL398" s="92">
        <v>0</v>
      </c>
      <c r="AM398" s="92">
        <v>0</v>
      </c>
      <c r="AN398" s="92">
        <v>0</v>
      </c>
      <c r="AO398" s="92">
        <v>0</v>
      </c>
      <c r="AP398" s="92">
        <v>0</v>
      </c>
      <c r="AQ398" s="92">
        <v>0</v>
      </c>
      <c r="AR398" s="92">
        <v>0</v>
      </c>
      <c r="AS398" s="92">
        <v>0</v>
      </c>
      <c r="AT398" s="92">
        <v>0</v>
      </c>
      <c r="AU398" s="92">
        <v>0</v>
      </c>
      <c r="AV398" s="92">
        <v>0</v>
      </c>
      <c r="AW398" s="92">
        <v>0</v>
      </c>
      <c r="AX398" s="92">
        <v>0</v>
      </c>
      <c r="AY398" s="92">
        <v>0</v>
      </c>
      <c r="AZ398" s="92">
        <v>0</v>
      </c>
      <c r="BA398" s="92">
        <v>0</v>
      </c>
      <c r="BB398" s="92">
        <v>0</v>
      </c>
      <c r="BC398" s="92">
        <v>0</v>
      </c>
      <c r="BD398" s="92">
        <v>0</v>
      </c>
      <c r="BE398" s="92">
        <v>0</v>
      </c>
      <c r="BF398" s="92">
        <v>0</v>
      </c>
      <c r="BG398" s="92">
        <v>0</v>
      </c>
      <c r="BH398" s="92">
        <v>0</v>
      </c>
      <c r="BI398" s="92">
        <v>0</v>
      </c>
      <c r="BJ398" s="92">
        <v>0</v>
      </c>
      <c r="BK398" s="92">
        <v>0</v>
      </c>
      <c r="BL398" s="92">
        <v>0</v>
      </c>
      <c r="BM398" s="92">
        <v>0</v>
      </c>
      <c r="BN398" s="92">
        <v>0</v>
      </c>
      <c r="BO398" s="92">
        <v>0</v>
      </c>
      <c r="BP398" s="92">
        <v>1</v>
      </c>
      <c r="BQ398" s="92">
        <v>0</v>
      </c>
      <c r="BR398" s="92">
        <v>0</v>
      </c>
      <c r="BS398" s="92">
        <v>0</v>
      </c>
      <c r="BT398" s="92">
        <v>0</v>
      </c>
      <c r="BU398" s="92">
        <v>0</v>
      </c>
      <c r="BV398" s="92">
        <v>0</v>
      </c>
      <c r="BW398" s="92">
        <v>0</v>
      </c>
      <c r="BX398" s="92">
        <v>0</v>
      </c>
      <c r="BY398" s="92">
        <v>0</v>
      </c>
      <c r="BZ398" s="92">
        <v>0</v>
      </c>
      <c r="CA398" s="92">
        <v>0</v>
      </c>
      <c r="CB398" s="92">
        <v>0</v>
      </c>
      <c r="CC398" s="92">
        <v>0</v>
      </c>
      <c r="CD398" s="92">
        <v>0</v>
      </c>
      <c r="CE398" s="92">
        <v>0</v>
      </c>
      <c r="CF398" s="92">
        <v>0</v>
      </c>
      <c r="CG398" s="92">
        <v>0</v>
      </c>
      <c r="CH398" s="92">
        <v>0</v>
      </c>
      <c r="CI398" s="92">
        <v>0</v>
      </c>
      <c r="CJ398" s="92">
        <v>0</v>
      </c>
      <c r="CK398" s="92">
        <v>0</v>
      </c>
      <c r="CL398" s="92">
        <v>0</v>
      </c>
      <c r="CM398" s="92">
        <v>0</v>
      </c>
      <c r="CN398" s="92">
        <v>0</v>
      </c>
      <c r="CO398" s="92">
        <v>0</v>
      </c>
      <c r="CP398" s="92">
        <v>0</v>
      </c>
      <c r="CQ398" s="92">
        <v>0</v>
      </c>
      <c r="CR398" s="92">
        <v>0</v>
      </c>
      <c r="CS398" s="92">
        <v>0</v>
      </c>
      <c r="CT398" s="92">
        <v>0</v>
      </c>
      <c r="CU398" s="92">
        <v>0</v>
      </c>
      <c r="CV398" s="92">
        <v>0</v>
      </c>
      <c r="CW398" s="92">
        <v>0</v>
      </c>
      <c r="CX398" s="92">
        <v>0</v>
      </c>
      <c r="CY398" s="92">
        <v>0</v>
      </c>
      <c r="CZ398" s="92">
        <v>0</v>
      </c>
      <c r="DA398" s="92">
        <v>0</v>
      </c>
      <c r="DB398" s="92">
        <v>0</v>
      </c>
      <c r="DC398" s="92">
        <v>0</v>
      </c>
      <c r="DD398" s="92">
        <v>0</v>
      </c>
      <c r="DE398" s="92">
        <v>0</v>
      </c>
      <c r="DF398" s="92">
        <v>0</v>
      </c>
      <c r="DG398" s="92">
        <v>0</v>
      </c>
      <c r="DH398" s="92">
        <v>0</v>
      </c>
      <c r="DI398" s="92">
        <v>0</v>
      </c>
      <c r="DJ398" s="92">
        <v>0</v>
      </c>
      <c r="DK398" s="92">
        <v>0</v>
      </c>
      <c r="DL398" s="92">
        <v>0</v>
      </c>
      <c r="DM398" s="92">
        <v>0</v>
      </c>
      <c r="DN398" s="92">
        <v>0</v>
      </c>
      <c r="DO398" s="92">
        <v>0</v>
      </c>
      <c r="DP398" s="92">
        <v>0</v>
      </c>
      <c r="DQ398" s="92">
        <v>0</v>
      </c>
      <c r="DR398" s="92">
        <v>0</v>
      </c>
      <c r="DS398" s="92">
        <v>0</v>
      </c>
      <c r="DT398" s="92">
        <v>0</v>
      </c>
      <c r="DU398" s="92">
        <v>0</v>
      </c>
      <c r="DV398" s="92">
        <v>0</v>
      </c>
      <c r="DW398" s="92">
        <v>0</v>
      </c>
      <c r="DX398" s="92">
        <v>0</v>
      </c>
      <c r="DY398" s="92">
        <v>0</v>
      </c>
      <c r="DZ398" s="92">
        <v>145</v>
      </c>
      <c r="EA398" s="92">
        <v>0</v>
      </c>
      <c r="EB398" s="92">
        <v>0</v>
      </c>
      <c r="EC398" s="92">
        <v>0</v>
      </c>
      <c r="ED398" s="92">
        <v>0</v>
      </c>
      <c r="EE398" s="92">
        <v>0</v>
      </c>
      <c r="EF398" s="92">
        <v>0</v>
      </c>
      <c r="EG398" s="92">
        <v>0</v>
      </c>
      <c r="EH398" s="92">
        <v>0</v>
      </c>
      <c r="EI398" s="92">
        <v>0</v>
      </c>
      <c r="EJ398" s="92">
        <v>0</v>
      </c>
      <c r="EK398" s="92">
        <v>0</v>
      </c>
      <c r="EL398" s="92">
        <v>0</v>
      </c>
      <c r="EM398" s="92">
        <v>0</v>
      </c>
      <c r="EN398" s="92">
        <v>0</v>
      </c>
      <c r="EO398" s="92">
        <v>0</v>
      </c>
      <c r="EP398" s="92">
        <v>0</v>
      </c>
      <c r="EQ398" s="92">
        <v>0</v>
      </c>
      <c r="ER398" s="92">
        <v>0</v>
      </c>
      <c r="ES398" s="92">
        <v>0</v>
      </c>
      <c r="ET398" s="92">
        <v>0</v>
      </c>
      <c r="EU398" s="92">
        <v>0</v>
      </c>
      <c r="EV398" s="92">
        <v>0</v>
      </c>
      <c r="EW398" s="92">
        <v>0</v>
      </c>
      <c r="EX398" s="92">
        <v>0</v>
      </c>
      <c r="EY398" s="92">
        <v>0</v>
      </c>
      <c r="EZ398" s="92">
        <v>0</v>
      </c>
      <c r="FA398" s="92">
        <v>0</v>
      </c>
      <c r="FB398" s="92">
        <v>0</v>
      </c>
      <c r="FC398" s="92">
        <v>0</v>
      </c>
      <c r="FD398" s="92">
        <v>0</v>
      </c>
      <c r="FE398" s="92">
        <v>0</v>
      </c>
      <c r="FF398" s="92">
        <v>0</v>
      </c>
      <c r="FG398" s="92">
        <v>0</v>
      </c>
      <c r="FH398" s="92">
        <v>0</v>
      </c>
      <c r="FI398" s="92">
        <v>0</v>
      </c>
      <c r="FJ398" s="92">
        <v>0</v>
      </c>
      <c r="FK398" s="92">
        <v>0</v>
      </c>
      <c r="FL398" s="92">
        <v>0</v>
      </c>
      <c r="FM398" s="92">
        <v>0</v>
      </c>
      <c r="FN398" s="92">
        <v>0</v>
      </c>
      <c r="FO398" s="92">
        <v>0</v>
      </c>
      <c r="FP398" s="92">
        <v>0</v>
      </c>
      <c r="FQ398" s="92">
        <v>0</v>
      </c>
      <c r="FR398" s="92">
        <v>0</v>
      </c>
      <c r="FS398" s="92">
        <v>0</v>
      </c>
      <c r="FT398" s="92">
        <v>0</v>
      </c>
      <c r="FU398" s="92">
        <v>0</v>
      </c>
      <c r="FV398" s="92">
        <v>0</v>
      </c>
      <c r="FW398" s="92">
        <v>0</v>
      </c>
      <c r="FX398" s="92">
        <v>0</v>
      </c>
      <c r="FY398" s="92">
        <v>0</v>
      </c>
      <c r="FZ398" s="92">
        <v>0</v>
      </c>
      <c r="GA398" s="92">
        <v>0</v>
      </c>
      <c r="GB398" s="92">
        <v>0</v>
      </c>
      <c r="GC398" s="92">
        <v>0</v>
      </c>
      <c r="GD398" s="92">
        <v>0</v>
      </c>
      <c r="GE398" s="92">
        <v>0</v>
      </c>
      <c r="GF398" s="92">
        <v>0</v>
      </c>
      <c r="GG398" s="92">
        <v>0</v>
      </c>
      <c r="GH398" s="92">
        <v>0</v>
      </c>
      <c r="GI398" s="92">
        <v>0</v>
      </c>
      <c r="GJ398" s="92">
        <v>1</v>
      </c>
      <c r="GK398" s="92">
        <v>0</v>
      </c>
      <c r="GL398" s="92">
        <v>0</v>
      </c>
      <c r="GM398" s="92">
        <v>0</v>
      </c>
      <c r="GN398" s="92">
        <v>0</v>
      </c>
      <c r="GO398" s="92">
        <v>0</v>
      </c>
      <c r="GP398" s="92">
        <v>0</v>
      </c>
      <c r="GQ398" s="92">
        <v>0</v>
      </c>
      <c r="GR398" s="92">
        <v>0</v>
      </c>
      <c r="GS398" s="92">
        <v>0</v>
      </c>
      <c r="GT398" s="92">
        <v>0</v>
      </c>
      <c r="GU398" s="92">
        <v>0</v>
      </c>
      <c r="GV398" s="92">
        <v>0</v>
      </c>
      <c r="GW398" s="92">
        <v>0</v>
      </c>
      <c r="GX398" s="92">
        <v>0</v>
      </c>
      <c r="GY398" s="92">
        <v>0</v>
      </c>
      <c r="GZ398" s="92">
        <v>0</v>
      </c>
      <c r="HA398" s="92">
        <v>0</v>
      </c>
      <c r="HB398" s="92">
        <v>0</v>
      </c>
      <c r="HC398" s="92">
        <v>0</v>
      </c>
      <c r="HD398" s="92">
        <v>0</v>
      </c>
      <c r="HE398" s="92">
        <v>0</v>
      </c>
      <c r="HF398" s="92">
        <v>0</v>
      </c>
      <c r="HG398" s="92">
        <v>0</v>
      </c>
      <c r="HH398" s="92">
        <v>0</v>
      </c>
      <c r="HI398" s="92">
        <v>0</v>
      </c>
      <c r="HJ398" s="92">
        <v>0</v>
      </c>
      <c r="HK398" s="92">
        <v>0</v>
      </c>
      <c r="HL398" s="92">
        <v>0</v>
      </c>
      <c r="HM398" s="92">
        <v>0</v>
      </c>
      <c r="HN398" s="92">
        <v>0</v>
      </c>
      <c r="HO398" s="92">
        <v>0</v>
      </c>
      <c r="HP398" s="92">
        <v>0</v>
      </c>
      <c r="HQ398" s="92">
        <v>0</v>
      </c>
      <c r="HR398" s="92">
        <v>0</v>
      </c>
      <c r="HS398" s="92">
        <v>0</v>
      </c>
      <c r="HT398" s="92">
        <v>0</v>
      </c>
      <c r="HU398" s="92">
        <v>0</v>
      </c>
      <c r="HV398" s="92">
        <v>0</v>
      </c>
      <c r="HW398" s="92">
        <v>0</v>
      </c>
      <c r="HX398" s="92">
        <v>0</v>
      </c>
      <c r="HY398" s="92">
        <v>0</v>
      </c>
      <c r="HZ398" s="92">
        <v>0</v>
      </c>
      <c r="IA398" s="92">
        <v>0</v>
      </c>
      <c r="IB398" s="92">
        <v>0</v>
      </c>
      <c r="IC398" s="92">
        <v>0</v>
      </c>
      <c r="ID398" s="92">
        <v>0</v>
      </c>
      <c r="IE398" s="92">
        <v>0</v>
      </c>
      <c r="IF398" s="92">
        <v>0</v>
      </c>
      <c r="IG398" s="92">
        <v>0</v>
      </c>
      <c r="IH398" s="92">
        <v>0</v>
      </c>
      <c r="II398" s="92">
        <v>0</v>
      </c>
      <c r="IJ398" s="92">
        <v>0</v>
      </c>
      <c r="IK398" s="92">
        <v>0</v>
      </c>
      <c r="IL398" s="92">
        <v>0</v>
      </c>
      <c r="IM398" s="92">
        <v>0</v>
      </c>
      <c r="IN398" s="92">
        <v>0</v>
      </c>
      <c r="IO398" s="92">
        <v>0</v>
      </c>
      <c r="IP398" s="92">
        <v>0</v>
      </c>
      <c r="IQ398" s="92">
        <v>0</v>
      </c>
      <c r="IR398" s="92">
        <v>0</v>
      </c>
      <c r="IS398" s="92">
        <v>0</v>
      </c>
      <c r="IT398" s="92">
        <v>8.0487230800000003</v>
      </c>
      <c r="IU398" s="92">
        <v>145</v>
      </c>
      <c r="IV398" s="92">
        <v>4338.58302</v>
      </c>
      <c r="IW398" s="92">
        <v>121</v>
      </c>
      <c r="IX398" s="92">
        <v>1</v>
      </c>
      <c r="IY398" s="92">
        <v>1</v>
      </c>
      <c r="IZ398" s="92">
        <v>0</v>
      </c>
      <c r="JA398" s="92">
        <v>0</v>
      </c>
      <c r="JB398" s="92">
        <v>-56980.994700000003</v>
      </c>
      <c r="JC398" s="92">
        <v>-3162.9258399999999</v>
      </c>
      <c r="JD398" s="92">
        <v>-0.45862424699999998</v>
      </c>
      <c r="JE398" s="92">
        <v>-8.3551921999999994</v>
      </c>
      <c r="JF398" s="92">
        <v>-0.46378364399999999</v>
      </c>
      <c r="JG398" s="92">
        <v>3.0919169800000002E-5</v>
      </c>
      <c r="JH398" s="92">
        <v>5.5701749999999999E-4</v>
      </c>
      <c r="JI398" s="92">
        <v>18.015280000000001</v>
      </c>
      <c r="JJ398" s="92">
        <v>2.42132419</v>
      </c>
      <c r="JK398" s="92">
        <v>0</v>
      </c>
      <c r="JL398" s="92">
        <v>0</v>
      </c>
      <c r="JM398" s="92">
        <v>0</v>
      </c>
      <c r="JN398" s="92">
        <v>0</v>
      </c>
      <c r="JO398" s="92">
        <v>0</v>
      </c>
      <c r="JP398" s="92">
        <v>0</v>
      </c>
      <c r="JQ398" s="92">
        <v>0</v>
      </c>
      <c r="JR398" s="92">
        <v>0</v>
      </c>
      <c r="JS398" s="92">
        <v>0</v>
      </c>
      <c r="JT398" s="92">
        <v>0</v>
      </c>
      <c r="JU398" s="92">
        <v>0</v>
      </c>
      <c r="JV398" s="92">
        <v>0</v>
      </c>
      <c r="JW398" s="92">
        <v>0</v>
      </c>
      <c r="JX398" s="92">
        <v>0</v>
      </c>
      <c r="JY398" s="92">
        <v>0</v>
      </c>
      <c r="JZ398" s="92">
        <v>0</v>
      </c>
      <c r="KA398" s="92">
        <v>0</v>
      </c>
      <c r="KB398" s="92">
        <v>0</v>
      </c>
      <c r="KC398" s="92">
        <v>0</v>
      </c>
      <c r="KD398" s="92">
        <v>0</v>
      </c>
      <c r="KE398" s="92">
        <v>0</v>
      </c>
      <c r="KF398" s="92">
        <v>0</v>
      </c>
      <c r="KG398" s="92">
        <v>0</v>
      </c>
      <c r="KH398" s="92">
        <v>0</v>
      </c>
      <c r="KI398" s="92">
        <v>0</v>
      </c>
      <c r="KJ398" s="92">
        <v>0</v>
      </c>
      <c r="KK398" s="92">
        <v>0</v>
      </c>
      <c r="KL398" s="92">
        <v>0</v>
      </c>
      <c r="KM398" s="92">
        <v>0</v>
      </c>
      <c r="KN398" s="92">
        <v>0</v>
      </c>
      <c r="KO398" s="92">
        <v>0</v>
      </c>
      <c r="KP398" s="92">
        <v>0</v>
      </c>
      <c r="KQ398" s="92">
        <v>0</v>
      </c>
      <c r="KR398" s="92">
        <v>0</v>
      </c>
      <c r="KS398" s="92">
        <v>0</v>
      </c>
      <c r="KT398" s="92">
        <v>0</v>
      </c>
      <c r="KU398" s="92">
        <v>0</v>
      </c>
      <c r="KV398" s="92">
        <v>0</v>
      </c>
      <c r="KW398" s="92">
        <v>0</v>
      </c>
      <c r="KX398" s="92">
        <v>0</v>
      </c>
      <c r="KY398" s="92">
        <v>0</v>
      </c>
      <c r="KZ398" s="92">
        <v>0</v>
      </c>
      <c r="LA398" s="92">
        <v>0</v>
      </c>
      <c r="LB398" s="92">
        <v>0</v>
      </c>
      <c r="LC398" s="92">
        <v>0</v>
      </c>
      <c r="LD398" s="92">
        <v>0</v>
      </c>
      <c r="LE398" s="92">
        <v>0</v>
      </c>
      <c r="LF398" s="92">
        <v>0</v>
      </c>
      <c r="LG398" s="92">
        <v>0</v>
      </c>
      <c r="LH398" s="92">
        <v>0</v>
      </c>
      <c r="LI398" s="92">
        <v>0</v>
      </c>
      <c r="LJ398" s="92">
        <v>0</v>
      </c>
      <c r="LK398" s="92">
        <v>0</v>
      </c>
      <c r="LL398" s="92">
        <v>0</v>
      </c>
      <c r="LM398" s="92">
        <v>0</v>
      </c>
      <c r="LN398" s="92">
        <v>0</v>
      </c>
      <c r="LO398" s="92">
        <v>0</v>
      </c>
      <c r="LP398" s="92">
        <v>0</v>
      </c>
      <c r="LQ398" s="92">
        <v>0</v>
      </c>
      <c r="LR398" s="92">
        <v>0</v>
      </c>
      <c r="LS398" s="92">
        <v>0</v>
      </c>
      <c r="LT398" s="92">
        <v>0</v>
      </c>
      <c r="LU398" s="92">
        <v>0</v>
      </c>
      <c r="LV398" s="92">
        <v>0</v>
      </c>
      <c r="LW398" s="92">
        <v>0</v>
      </c>
      <c r="LX398" s="92">
        <v>0</v>
      </c>
      <c r="LY398" s="92">
        <v>0</v>
      </c>
      <c r="LZ398" s="92">
        <v>0</v>
      </c>
      <c r="MA398" s="92">
        <v>0</v>
      </c>
      <c r="MB398" s="92">
        <v>0</v>
      </c>
      <c r="MC398" s="92">
        <v>0</v>
      </c>
      <c r="MD398" s="92">
        <v>0</v>
      </c>
      <c r="ME398" s="92">
        <v>0</v>
      </c>
      <c r="MF398" s="92">
        <v>0</v>
      </c>
      <c r="MG398" s="92">
        <v>0</v>
      </c>
      <c r="MH398" s="92">
        <v>0</v>
      </c>
      <c r="MI398" s="92">
        <v>0</v>
      </c>
      <c r="MJ398" s="92">
        <v>0</v>
      </c>
      <c r="MK398" s="92">
        <v>0</v>
      </c>
      <c r="ML398" s="92">
        <v>0</v>
      </c>
      <c r="MM398" s="92">
        <v>0</v>
      </c>
      <c r="MN398" s="92">
        <v>0</v>
      </c>
      <c r="MO398" s="92">
        <v>0</v>
      </c>
      <c r="MP398" s="92">
        <v>0</v>
      </c>
      <c r="MQ398" s="92">
        <v>0</v>
      </c>
      <c r="MR398" s="92">
        <v>0</v>
      </c>
      <c r="MS398" s="92">
        <v>0</v>
      </c>
      <c r="MT398" s="92">
        <v>0</v>
      </c>
      <c r="MU398" s="92">
        <v>0</v>
      </c>
      <c r="MV398" s="92">
        <v>0</v>
      </c>
      <c r="MW398" s="92">
        <v>0</v>
      </c>
      <c r="MX398" s="92">
        <v>0</v>
      </c>
      <c r="MY398" s="92">
        <v>0</v>
      </c>
      <c r="MZ398" s="92">
        <v>0</v>
      </c>
      <c r="NA398" s="92">
        <v>0</v>
      </c>
      <c r="NB398" s="92">
        <v>0</v>
      </c>
      <c r="NC398" s="92">
        <v>0</v>
      </c>
      <c r="ND398" s="92">
        <v>0</v>
      </c>
      <c r="NE398" s="92">
        <v>0</v>
      </c>
      <c r="NF398" s="92">
        <v>0</v>
      </c>
      <c r="NG398" s="92">
        <v>0</v>
      </c>
      <c r="NH398" s="92">
        <v>0</v>
      </c>
      <c r="NI398" s="92">
        <v>0</v>
      </c>
      <c r="NJ398" s="92">
        <v>0</v>
      </c>
      <c r="NK398" s="92">
        <v>0</v>
      </c>
      <c r="NL398" s="92">
        <v>0</v>
      </c>
      <c r="NM398" s="92">
        <v>0</v>
      </c>
      <c r="NN398" s="92">
        <v>0</v>
      </c>
      <c r="NO398" s="92">
        <v>0</v>
      </c>
      <c r="NP398" s="92">
        <v>0</v>
      </c>
      <c r="NQ398" s="92">
        <v>0</v>
      </c>
      <c r="NR398" s="92">
        <v>0</v>
      </c>
      <c r="NS398" s="92">
        <v>0</v>
      </c>
      <c r="NT398" s="92">
        <v>0</v>
      </c>
      <c r="NU398" s="92">
        <v>0</v>
      </c>
      <c r="NV398" s="92">
        <v>0</v>
      </c>
      <c r="NW398" s="92">
        <v>0</v>
      </c>
      <c r="NX398" s="92">
        <v>0</v>
      </c>
      <c r="NY398" s="92">
        <v>0</v>
      </c>
      <c r="NZ398" s="92">
        <v>0</v>
      </c>
      <c r="OA398" s="92">
        <v>0</v>
      </c>
      <c r="OB398" s="92">
        <v>0</v>
      </c>
      <c r="OC398" s="92">
        <v>0</v>
      </c>
      <c r="OD398" s="92">
        <v>0</v>
      </c>
      <c r="OE398" s="92">
        <v>0</v>
      </c>
      <c r="OF398" s="92">
        <v>0</v>
      </c>
      <c r="OG398" s="92">
        <v>0</v>
      </c>
      <c r="OH398" s="92">
        <v>0</v>
      </c>
      <c r="OI398" s="92">
        <v>0</v>
      </c>
      <c r="OJ398" s="92">
        <v>0</v>
      </c>
      <c r="OK398" s="92">
        <v>0</v>
      </c>
      <c r="OL398" s="92">
        <v>0</v>
      </c>
      <c r="OM398" s="92">
        <v>0</v>
      </c>
      <c r="ON398" s="92">
        <v>0</v>
      </c>
      <c r="OO398" s="92">
        <v>0</v>
      </c>
      <c r="OP398" s="92">
        <v>0</v>
      </c>
      <c r="OQ398" s="92">
        <v>0</v>
      </c>
      <c r="OR398" s="92">
        <v>0</v>
      </c>
      <c r="OS398" s="92">
        <v>0</v>
      </c>
      <c r="OT398" s="92">
        <v>0</v>
      </c>
      <c r="OU398" s="92">
        <v>0</v>
      </c>
      <c r="OV398" s="92">
        <v>0</v>
      </c>
      <c r="OW398" s="92">
        <v>0</v>
      </c>
      <c r="OX398" s="92">
        <v>0</v>
      </c>
      <c r="OY398" s="92">
        <v>0</v>
      </c>
      <c r="OZ398" s="92">
        <v>0</v>
      </c>
      <c r="PA398" s="92">
        <v>0</v>
      </c>
      <c r="PB398" s="92">
        <v>0</v>
      </c>
      <c r="PC398" s="92">
        <v>0</v>
      </c>
      <c r="PD398" s="92">
        <v>0</v>
      </c>
      <c r="PE398" s="92">
        <v>0</v>
      </c>
      <c r="PF398" s="92">
        <v>0</v>
      </c>
      <c r="PG398" s="92">
        <v>0</v>
      </c>
      <c r="PH398" s="92">
        <v>0</v>
      </c>
      <c r="PI398" s="92">
        <v>0</v>
      </c>
      <c r="PJ398" s="92">
        <v>0</v>
      </c>
      <c r="PK398" s="92">
        <v>0</v>
      </c>
      <c r="PL398" s="92">
        <v>0</v>
      </c>
      <c r="PM398" s="92">
        <v>0</v>
      </c>
      <c r="PN398" s="92">
        <v>0</v>
      </c>
      <c r="PO398" s="92">
        <v>0</v>
      </c>
      <c r="PP398" s="92">
        <v>0</v>
      </c>
      <c r="PQ398" s="92">
        <v>0</v>
      </c>
      <c r="PR398" s="92">
        <v>0</v>
      </c>
      <c r="PS398" s="92">
        <v>0</v>
      </c>
      <c r="PT398" s="92">
        <v>0</v>
      </c>
      <c r="PU398" s="92">
        <v>0</v>
      </c>
      <c r="PV398" s="92">
        <v>0</v>
      </c>
      <c r="PW398" s="92">
        <v>0</v>
      </c>
      <c r="PX398" s="92">
        <v>0</v>
      </c>
      <c r="PY398" s="92">
        <v>0</v>
      </c>
      <c r="PZ398" s="92">
        <v>0</v>
      </c>
      <c r="QA398" s="92">
        <v>0</v>
      </c>
      <c r="QB398" s="92">
        <v>0</v>
      </c>
      <c r="QC398" s="92">
        <v>0</v>
      </c>
      <c r="QD398" s="92">
        <v>0</v>
      </c>
      <c r="QE398" s="92">
        <v>0</v>
      </c>
      <c r="QF398" s="92">
        <v>0</v>
      </c>
      <c r="QG398" s="92">
        <v>0</v>
      </c>
      <c r="QH398" s="92">
        <v>0</v>
      </c>
      <c r="QI398" s="92">
        <v>0</v>
      </c>
      <c r="QJ398" s="92">
        <v>0</v>
      </c>
      <c r="QK398" s="92">
        <v>0</v>
      </c>
      <c r="QL398" s="92">
        <v>0</v>
      </c>
      <c r="QM398" s="92">
        <v>0</v>
      </c>
      <c r="QN398" s="92">
        <v>0</v>
      </c>
      <c r="QO398" s="92">
        <v>0</v>
      </c>
      <c r="QP398" s="92">
        <v>0</v>
      </c>
      <c r="QQ398" s="92">
        <v>0</v>
      </c>
      <c r="QR398" s="92">
        <v>0</v>
      </c>
      <c r="QS398" s="92">
        <v>0</v>
      </c>
      <c r="QT398" s="92">
        <v>0</v>
      </c>
      <c r="QU398" s="92">
        <v>0</v>
      </c>
      <c r="QV398" s="92">
        <v>0</v>
      </c>
      <c r="QW398" s="92">
        <v>0</v>
      </c>
      <c r="QX398" s="92">
        <v>0</v>
      </c>
      <c r="QY398" s="92">
        <v>0</v>
      </c>
      <c r="QZ398" s="92">
        <v>0</v>
      </c>
      <c r="RA398" s="92">
        <v>0</v>
      </c>
      <c r="RB398" s="92">
        <v>0</v>
      </c>
      <c r="RC398" s="92">
        <v>0</v>
      </c>
      <c r="RD398" s="92">
        <v>0</v>
      </c>
      <c r="RE398" s="92">
        <v>0</v>
      </c>
      <c r="RF398" s="92">
        <v>0</v>
      </c>
      <c r="RG398" s="92">
        <v>0</v>
      </c>
      <c r="RH398" s="92">
        <v>0</v>
      </c>
      <c r="RI398" s="92">
        <v>0</v>
      </c>
      <c r="RJ398" s="92">
        <v>0</v>
      </c>
      <c r="RK398" s="92">
        <v>0</v>
      </c>
      <c r="RL398" s="92">
        <v>0</v>
      </c>
      <c r="RM398" s="92">
        <v>0</v>
      </c>
      <c r="RN398" s="92">
        <v>0</v>
      </c>
      <c r="RO398" s="92">
        <v>0</v>
      </c>
      <c r="RP398" s="92">
        <v>0</v>
      </c>
      <c r="RQ398" s="92">
        <v>0</v>
      </c>
      <c r="RR398" s="92">
        <v>0</v>
      </c>
      <c r="RS398" s="92">
        <v>0</v>
      </c>
      <c r="RT398" s="92">
        <v>0</v>
      </c>
      <c r="RU398" s="92">
        <v>0</v>
      </c>
      <c r="RV398" s="92">
        <v>0</v>
      </c>
      <c r="RW398" s="92">
        <v>0</v>
      </c>
      <c r="RX398" s="92">
        <v>0</v>
      </c>
      <c r="RY398" s="92">
        <v>0</v>
      </c>
      <c r="RZ398" s="92">
        <v>0</v>
      </c>
      <c r="SA398" s="92">
        <v>0</v>
      </c>
      <c r="SB398" s="92">
        <v>0</v>
      </c>
      <c r="SC398" s="92">
        <v>0</v>
      </c>
      <c r="SD398" s="92">
        <v>0</v>
      </c>
      <c r="SE398" s="92">
        <v>0</v>
      </c>
      <c r="SF398" s="92">
        <v>0</v>
      </c>
      <c r="SG398" s="92">
        <v>0</v>
      </c>
      <c r="SH398" s="92">
        <v>0</v>
      </c>
      <c r="SI398" s="92">
        <v>0</v>
      </c>
      <c r="SJ398" s="92">
        <v>0</v>
      </c>
      <c r="SK398" s="92">
        <v>0</v>
      </c>
      <c r="SL398" s="92">
        <v>0</v>
      </c>
      <c r="SM398" s="92">
        <v>0</v>
      </c>
      <c r="SN398" s="92">
        <v>0</v>
      </c>
      <c r="SO398" s="92">
        <v>0</v>
      </c>
      <c r="SP398" s="92">
        <v>0</v>
      </c>
      <c r="SQ398" s="92">
        <v>0</v>
      </c>
      <c r="SR398" s="92">
        <v>0</v>
      </c>
      <c r="SS398" s="92">
        <v>0</v>
      </c>
      <c r="ST398" s="92">
        <v>0</v>
      </c>
      <c r="SU398" s="92">
        <v>0</v>
      </c>
      <c r="SV398" s="92">
        <v>0</v>
      </c>
      <c r="SW398" s="92">
        <v>0</v>
      </c>
      <c r="SX398" s="92">
        <v>0</v>
      </c>
      <c r="SY398" s="92">
        <v>0</v>
      </c>
      <c r="SZ398" s="92">
        <v>0</v>
      </c>
      <c r="TA398" s="92">
        <v>0</v>
      </c>
      <c r="TB398" s="92">
        <v>0</v>
      </c>
      <c r="TC398" s="92">
        <v>1</v>
      </c>
      <c r="TD398" s="92">
        <v>0</v>
      </c>
      <c r="TE398" s="92">
        <v>0</v>
      </c>
      <c r="TF398" s="92">
        <v>0</v>
      </c>
      <c r="TG398" s="92">
        <v>0</v>
      </c>
      <c r="TH398" s="92">
        <v>0</v>
      </c>
      <c r="TI398" s="92">
        <v>0</v>
      </c>
      <c r="TJ398" s="92">
        <v>0</v>
      </c>
      <c r="TK398" s="92">
        <v>0</v>
      </c>
      <c r="TL398" s="92">
        <v>0</v>
      </c>
      <c r="TM398" s="92">
        <v>0</v>
      </c>
      <c r="TN398" s="92">
        <v>0</v>
      </c>
      <c r="TO398" s="92">
        <v>0</v>
      </c>
      <c r="TP398" s="92">
        <v>0</v>
      </c>
      <c r="TQ398" s="92">
        <v>-540646.144141</v>
      </c>
      <c r="TR398" s="92">
        <v>0</v>
      </c>
      <c r="TS398" s="92">
        <v>2.2357564111111102E-3</v>
      </c>
      <c r="TT398" s="92">
        <v>0</v>
      </c>
      <c r="TU398" s="92">
        <v>0</v>
      </c>
      <c r="TV398" s="92">
        <v>0</v>
      </c>
      <c r="TW398" s="92">
        <v>0</v>
      </c>
      <c r="TX398" s="92">
        <v>0</v>
      </c>
      <c r="TY398" s="92">
        <v>0</v>
      </c>
      <c r="TZ398" s="92">
        <v>0</v>
      </c>
      <c r="UA398" s="92">
        <v>0</v>
      </c>
      <c r="UB398" s="92">
        <v>0</v>
      </c>
      <c r="UC398" s="92">
        <v>0</v>
      </c>
      <c r="UD398" s="92">
        <v>0</v>
      </c>
      <c r="UE398" s="92">
        <v>0</v>
      </c>
      <c r="UF398" s="92">
        <v>0</v>
      </c>
      <c r="UG398" s="92">
        <v>0</v>
      </c>
      <c r="UH398" s="92">
        <v>0</v>
      </c>
      <c r="UI398" s="92">
        <v>0</v>
      </c>
      <c r="UJ398" s="92">
        <v>0</v>
      </c>
      <c r="UK398" s="92">
        <v>0</v>
      </c>
      <c r="UL398" s="92">
        <v>0</v>
      </c>
      <c r="UM398" s="92">
        <v>0</v>
      </c>
      <c r="UN398" s="92">
        <v>0</v>
      </c>
      <c r="UO398" s="92">
        <v>0</v>
      </c>
      <c r="UP398" s="92">
        <v>0</v>
      </c>
      <c r="UQ398" s="92">
        <v>0</v>
      </c>
      <c r="UR398" s="92">
        <v>0</v>
      </c>
      <c r="US398" s="92">
        <v>0</v>
      </c>
      <c r="UT398" s="92">
        <v>0</v>
      </c>
      <c r="UU398" s="92">
        <v>0</v>
      </c>
      <c r="UV398" s="92">
        <v>0</v>
      </c>
      <c r="UW398" s="92">
        <v>0</v>
      </c>
      <c r="UX398" s="92">
        <v>0</v>
      </c>
      <c r="UY398" s="92">
        <v>0</v>
      </c>
      <c r="UZ398" s="92">
        <v>0</v>
      </c>
      <c r="VA398" s="92">
        <v>0</v>
      </c>
      <c r="VB398" s="92">
        <v>0</v>
      </c>
      <c r="VC398" s="92">
        <v>0</v>
      </c>
      <c r="VD398" s="92">
        <v>0</v>
      </c>
      <c r="VE398" s="92">
        <v>0</v>
      </c>
      <c r="VF398" s="92">
        <v>0</v>
      </c>
      <c r="VG398" s="92">
        <v>0</v>
      </c>
      <c r="VH398" s="92">
        <v>0</v>
      </c>
      <c r="VI398" s="92">
        <v>0</v>
      </c>
      <c r="VJ398" s="92">
        <v>0</v>
      </c>
      <c r="VK398" s="92">
        <v>0</v>
      </c>
      <c r="VL398" s="92">
        <v>0</v>
      </c>
      <c r="VM398" s="92">
        <v>0</v>
      </c>
      <c r="VN398" s="92">
        <v>0</v>
      </c>
      <c r="VO398" s="92">
        <v>0</v>
      </c>
      <c r="VP398" s="92">
        <v>0</v>
      </c>
      <c r="VQ398" s="92">
        <v>0</v>
      </c>
      <c r="VR398" s="92">
        <v>0</v>
      </c>
      <c r="VS398" s="92">
        <v>0</v>
      </c>
      <c r="VT398" s="92">
        <v>0</v>
      </c>
      <c r="VU398" s="92">
        <v>0</v>
      </c>
      <c r="VV398" s="92">
        <v>0</v>
      </c>
      <c r="VW398" s="92">
        <v>0</v>
      </c>
      <c r="VX398" s="92">
        <v>0</v>
      </c>
      <c r="VY398" s="92">
        <v>0</v>
      </c>
      <c r="VZ398" s="92">
        <v>0</v>
      </c>
      <c r="WA398" s="92">
        <v>0</v>
      </c>
      <c r="WB398" s="92">
        <v>0</v>
      </c>
      <c r="WC398" s="92">
        <v>0</v>
      </c>
    </row>
    <row r="399" spans="2:601" ht="13.5" customHeight="1">
      <c r="B399" s="851" t="s">
        <v>3045</v>
      </c>
      <c r="C399" s="92">
        <v>0</v>
      </c>
      <c r="D399" s="92">
        <v>145</v>
      </c>
      <c r="E399" s="92">
        <v>-0.55013535599999996</v>
      </c>
      <c r="F399" s="92">
        <v>8.0487230800000003</v>
      </c>
      <c r="G399" s="92">
        <v>0</v>
      </c>
      <c r="H399" s="92">
        <v>0</v>
      </c>
      <c r="I399" s="92">
        <v>0</v>
      </c>
      <c r="J399" s="92">
        <v>0</v>
      </c>
      <c r="K399" s="92">
        <v>0</v>
      </c>
      <c r="L399" s="92">
        <v>0</v>
      </c>
      <c r="M399" s="92">
        <v>0</v>
      </c>
      <c r="N399" s="92">
        <v>0</v>
      </c>
      <c r="O399" s="92">
        <v>0</v>
      </c>
      <c r="P399" s="92">
        <v>0</v>
      </c>
      <c r="Q399" s="92">
        <v>0</v>
      </c>
      <c r="R399" s="92">
        <v>0</v>
      </c>
      <c r="S399" s="92">
        <v>0</v>
      </c>
      <c r="T399" s="92">
        <v>0</v>
      </c>
      <c r="U399" s="92">
        <v>0</v>
      </c>
      <c r="V399" s="92">
        <v>0</v>
      </c>
      <c r="W399" s="92">
        <v>0</v>
      </c>
      <c r="X399" s="92">
        <v>0</v>
      </c>
      <c r="Y399" s="92">
        <v>0</v>
      </c>
      <c r="Z399" s="92">
        <v>0</v>
      </c>
      <c r="AA399" s="92">
        <v>0</v>
      </c>
      <c r="AB399" s="92">
        <v>0</v>
      </c>
      <c r="AC399" s="92">
        <v>0</v>
      </c>
      <c r="AD399" s="92">
        <v>0</v>
      </c>
      <c r="AE399" s="92">
        <v>0</v>
      </c>
      <c r="AF399" s="92">
        <v>0</v>
      </c>
      <c r="AG399" s="92">
        <v>0</v>
      </c>
      <c r="AH399" s="92">
        <v>0</v>
      </c>
      <c r="AI399" s="92">
        <v>0</v>
      </c>
      <c r="AJ399" s="92">
        <v>0</v>
      </c>
      <c r="AK399" s="92">
        <v>0</v>
      </c>
      <c r="AL399" s="92">
        <v>0</v>
      </c>
      <c r="AM399" s="92">
        <v>0</v>
      </c>
      <c r="AN399" s="92">
        <v>0</v>
      </c>
      <c r="AO399" s="92">
        <v>0</v>
      </c>
      <c r="AP399" s="92">
        <v>0</v>
      </c>
      <c r="AQ399" s="92">
        <v>0</v>
      </c>
      <c r="AR399" s="92">
        <v>0</v>
      </c>
      <c r="AS399" s="92">
        <v>0</v>
      </c>
      <c r="AT399" s="92">
        <v>0</v>
      </c>
      <c r="AU399" s="92">
        <v>0</v>
      </c>
      <c r="AV399" s="92">
        <v>0</v>
      </c>
      <c r="AW399" s="92">
        <v>0</v>
      </c>
      <c r="AX399" s="92">
        <v>0</v>
      </c>
      <c r="AY399" s="92">
        <v>0</v>
      </c>
      <c r="AZ399" s="92">
        <v>0</v>
      </c>
      <c r="BA399" s="92">
        <v>0</v>
      </c>
      <c r="BB399" s="92">
        <v>0</v>
      </c>
      <c r="BC399" s="92">
        <v>0</v>
      </c>
      <c r="BD399" s="92">
        <v>0</v>
      </c>
      <c r="BE399" s="92">
        <v>0</v>
      </c>
      <c r="BF399" s="92">
        <v>0</v>
      </c>
      <c r="BG399" s="92">
        <v>0</v>
      </c>
      <c r="BH399" s="92">
        <v>0</v>
      </c>
      <c r="BI399" s="92">
        <v>0</v>
      </c>
      <c r="BJ399" s="92">
        <v>0</v>
      </c>
      <c r="BK399" s="92">
        <v>0</v>
      </c>
      <c r="BL399" s="92">
        <v>0</v>
      </c>
      <c r="BM399" s="92">
        <v>0</v>
      </c>
      <c r="BN399" s="92">
        <v>0</v>
      </c>
      <c r="BO399" s="92">
        <v>0</v>
      </c>
      <c r="BP399" s="92">
        <v>1</v>
      </c>
      <c r="BQ399" s="92">
        <v>0</v>
      </c>
      <c r="BR399" s="92">
        <v>0</v>
      </c>
      <c r="BS399" s="92">
        <v>0</v>
      </c>
      <c r="BT399" s="92">
        <v>0</v>
      </c>
      <c r="BU399" s="92">
        <v>0</v>
      </c>
      <c r="BV399" s="92">
        <v>0</v>
      </c>
      <c r="BW399" s="92">
        <v>0</v>
      </c>
      <c r="BX399" s="92">
        <v>0</v>
      </c>
      <c r="BY399" s="92">
        <v>0</v>
      </c>
      <c r="BZ399" s="92">
        <v>0</v>
      </c>
      <c r="CA399" s="92">
        <v>0</v>
      </c>
      <c r="CB399" s="92">
        <v>0</v>
      </c>
      <c r="CC399" s="92">
        <v>0</v>
      </c>
      <c r="CD399" s="92">
        <v>0</v>
      </c>
      <c r="CE399" s="92">
        <v>0</v>
      </c>
      <c r="CF399" s="92">
        <v>0</v>
      </c>
      <c r="CG399" s="92">
        <v>0</v>
      </c>
      <c r="CH399" s="92">
        <v>0</v>
      </c>
      <c r="CI399" s="92">
        <v>0</v>
      </c>
      <c r="CJ399" s="92">
        <v>0</v>
      </c>
      <c r="CK399" s="92">
        <v>0</v>
      </c>
      <c r="CL399" s="92">
        <v>0</v>
      </c>
      <c r="CM399" s="92">
        <v>0</v>
      </c>
      <c r="CN399" s="92">
        <v>0</v>
      </c>
      <c r="CO399" s="92">
        <v>0</v>
      </c>
      <c r="CP399" s="92">
        <v>0</v>
      </c>
      <c r="CQ399" s="92">
        <v>0</v>
      </c>
      <c r="CR399" s="92">
        <v>0</v>
      </c>
      <c r="CS399" s="92">
        <v>0</v>
      </c>
      <c r="CT399" s="92">
        <v>0</v>
      </c>
      <c r="CU399" s="92">
        <v>0</v>
      </c>
      <c r="CV399" s="92">
        <v>0</v>
      </c>
      <c r="CW399" s="92">
        <v>0</v>
      </c>
      <c r="CX399" s="92">
        <v>0</v>
      </c>
      <c r="CY399" s="92">
        <v>0</v>
      </c>
      <c r="CZ399" s="92">
        <v>0</v>
      </c>
      <c r="DA399" s="92">
        <v>0</v>
      </c>
      <c r="DB399" s="92">
        <v>0</v>
      </c>
      <c r="DC399" s="92">
        <v>0</v>
      </c>
      <c r="DD399" s="92">
        <v>0</v>
      </c>
      <c r="DE399" s="92">
        <v>0</v>
      </c>
      <c r="DF399" s="92">
        <v>0</v>
      </c>
      <c r="DG399" s="92">
        <v>0</v>
      </c>
      <c r="DH399" s="92">
        <v>0</v>
      </c>
      <c r="DI399" s="92">
        <v>0</v>
      </c>
      <c r="DJ399" s="92">
        <v>0</v>
      </c>
      <c r="DK399" s="92">
        <v>0</v>
      </c>
      <c r="DL399" s="92">
        <v>0</v>
      </c>
      <c r="DM399" s="92">
        <v>0</v>
      </c>
      <c r="DN399" s="92">
        <v>0</v>
      </c>
      <c r="DO399" s="92">
        <v>0</v>
      </c>
      <c r="DP399" s="92">
        <v>0</v>
      </c>
      <c r="DQ399" s="92">
        <v>0</v>
      </c>
      <c r="DR399" s="92">
        <v>0</v>
      </c>
      <c r="DS399" s="92">
        <v>0</v>
      </c>
      <c r="DT399" s="92">
        <v>0</v>
      </c>
      <c r="DU399" s="92">
        <v>0</v>
      </c>
      <c r="DV399" s="92">
        <v>0</v>
      </c>
      <c r="DW399" s="92">
        <v>0</v>
      </c>
      <c r="DX399" s="92">
        <v>0</v>
      </c>
      <c r="DY399" s="92">
        <v>0</v>
      </c>
      <c r="DZ399" s="92">
        <v>145</v>
      </c>
      <c r="EA399" s="92">
        <v>0</v>
      </c>
      <c r="EB399" s="92">
        <v>0</v>
      </c>
      <c r="EC399" s="92">
        <v>0</v>
      </c>
      <c r="ED399" s="92">
        <v>0</v>
      </c>
      <c r="EE399" s="92">
        <v>0</v>
      </c>
      <c r="EF399" s="92">
        <v>0</v>
      </c>
      <c r="EG399" s="92">
        <v>0</v>
      </c>
      <c r="EH399" s="92">
        <v>0</v>
      </c>
      <c r="EI399" s="92">
        <v>0</v>
      </c>
      <c r="EJ399" s="92">
        <v>0</v>
      </c>
      <c r="EK399" s="92">
        <v>0</v>
      </c>
      <c r="EL399" s="92">
        <v>0</v>
      </c>
      <c r="EM399" s="92">
        <v>0</v>
      </c>
      <c r="EN399" s="92">
        <v>0</v>
      </c>
      <c r="EO399" s="92">
        <v>0</v>
      </c>
      <c r="EP399" s="92">
        <v>0</v>
      </c>
      <c r="EQ399" s="92">
        <v>0</v>
      </c>
      <c r="ER399" s="92">
        <v>0</v>
      </c>
      <c r="ES399" s="92">
        <v>0</v>
      </c>
      <c r="ET399" s="92">
        <v>0</v>
      </c>
      <c r="EU399" s="92">
        <v>0</v>
      </c>
      <c r="EV399" s="92">
        <v>0</v>
      </c>
      <c r="EW399" s="92">
        <v>0</v>
      </c>
      <c r="EX399" s="92">
        <v>0</v>
      </c>
      <c r="EY399" s="92">
        <v>0</v>
      </c>
      <c r="EZ399" s="92">
        <v>0</v>
      </c>
      <c r="FA399" s="92">
        <v>0</v>
      </c>
      <c r="FB399" s="92">
        <v>0</v>
      </c>
      <c r="FC399" s="92">
        <v>0</v>
      </c>
      <c r="FD399" s="92">
        <v>0</v>
      </c>
      <c r="FE399" s="92">
        <v>0</v>
      </c>
      <c r="FF399" s="92">
        <v>0</v>
      </c>
      <c r="FG399" s="92">
        <v>0</v>
      </c>
      <c r="FH399" s="92">
        <v>0</v>
      </c>
      <c r="FI399" s="92">
        <v>0</v>
      </c>
      <c r="FJ399" s="92">
        <v>0</v>
      </c>
      <c r="FK399" s="92">
        <v>0</v>
      </c>
      <c r="FL399" s="92">
        <v>0</v>
      </c>
      <c r="FM399" s="92">
        <v>0</v>
      </c>
      <c r="FN399" s="92">
        <v>0</v>
      </c>
      <c r="FO399" s="92">
        <v>0</v>
      </c>
      <c r="FP399" s="92">
        <v>0</v>
      </c>
      <c r="FQ399" s="92">
        <v>0</v>
      </c>
      <c r="FR399" s="92">
        <v>0</v>
      </c>
      <c r="FS399" s="92">
        <v>0</v>
      </c>
      <c r="FT399" s="92">
        <v>0</v>
      </c>
      <c r="FU399" s="92">
        <v>0</v>
      </c>
      <c r="FV399" s="92">
        <v>0</v>
      </c>
      <c r="FW399" s="92">
        <v>0</v>
      </c>
      <c r="FX399" s="92">
        <v>0</v>
      </c>
      <c r="FY399" s="92">
        <v>0</v>
      </c>
      <c r="FZ399" s="92">
        <v>0</v>
      </c>
      <c r="GA399" s="92">
        <v>0</v>
      </c>
      <c r="GB399" s="92">
        <v>0</v>
      </c>
      <c r="GC399" s="92">
        <v>0</v>
      </c>
      <c r="GD399" s="92">
        <v>0</v>
      </c>
      <c r="GE399" s="92">
        <v>0</v>
      </c>
      <c r="GF399" s="92">
        <v>0</v>
      </c>
      <c r="GG399" s="92">
        <v>0</v>
      </c>
      <c r="GH399" s="92">
        <v>0</v>
      </c>
      <c r="GI399" s="92">
        <v>0</v>
      </c>
      <c r="GJ399" s="92">
        <v>1</v>
      </c>
      <c r="GK399" s="92">
        <v>0</v>
      </c>
      <c r="GL399" s="92">
        <v>0</v>
      </c>
      <c r="GM399" s="92">
        <v>0</v>
      </c>
      <c r="GN399" s="92">
        <v>0</v>
      </c>
      <c r="GO399" s="92">
        <v>0</v>
      </c>
      <c r="GP399" s="92">
        <v>0</v>
      </c>
      <c r="GQ399" s="92">
        <v>0</v>
      </c>
      <c r="GR399" s="92">
        <v>0</v>
      </c>
      <c r="GS399" s="92">
        <v>0</v>
      </c>
      <c r="GT399" s="92">
        <v>0</v>
      </c>
      <c r="GU399" s="92">
        <v>0</v>
      </c>
      <c r="GV399" s="92">
        <v>0</v>
      </c>
      <c r="GW399" s="92">
        <v>0</v>
      </c>
      <c r="GX399" s="92">
        <v>0</v>
      </c>
      <c r="GY399" s="92">
        <v>0</v>
      </c>
      <c r="GZ399" s="92">
        <v>0</v>
      </c>
      <c r="HA399" s="92">
        <v>0</v>
      </c>
      <c r="HB399" s="92">
        <v>0</v>
      </c>
      <c r="HC399" s="92">
        <v>0</v>
      </c>
      <c r="HD399" s="92">
        <v>0</v>
      </c>
      <c r="HE399" s="92">
        <v>0</v>
      </c>
      <c r="HF399" s="92">
        <v>0</v>
      </c>
      <c r="HG399" s="92">
        <v>0</v>
      </c>
      <c r="HH399" s="92">
        <v>0</v>
      </c>
      <c r="HI399" s="92">
        <v>0</v>
      </c>
      <c r="HJ399" s="92">
        <v>0</v>
      </c>
      <c r="HK399" s="92">
        <v>0</v>
      </c>
      <c r="HL399" s="92">
        <v>0</v>
      </c>
      <c r="HM399" s="92">
        <v>0</v>
      </c>
      <c r="HN399" s="92">
        <v>0</v>
      </c>
      <c r="HO399" s="92">
        <v>0</v>
      </c>
      <c r="HP399" s="92">
        <v>0</v>
      </c>
      <c r="HQ399" s="92">
        <v>0</v>
      </c>
      <c r="HR399" s="92">
        <v>0</v>
      </c>
      <c r="HS399" s="92">
        <v>0</v>
      </c>
      <c r="HT399" s="92">
        <v>0</v>
      </c>
      <c r="HU399" s="92">
        <v>0</v>
      </c>
      <c r="HV399" s="92">
        <v>0</v>
      </c>
      <c r="HW399" s="92">
        <v>0</v>
      </c>
      <c r="HX399" s="92">
        <v>0</v>
      </c>
      <c r="HY399" s="92">
        <v>0</v>
      </c>
      <c r="HZ399" s="92">
        <v>0</v>
      </c>
      <c r="IA399" s="92">
        <v>0</v>
      </c>
      <c r="IB399" s="92">
        <v>0</v>
      </c>
      <c r="IC399" s="92">
        <v>0</v>
      </c>
      <c r="ID399" s="92">
        <v>0</v>
      </c>
      <c r="IE399" s="92">
        <v>0</v>
      </c>
      <c r="IF399" s="92">
        <v>0</v>
      </c>
      <c r="IG399" s="92">
        <v>0</v>
      </c>
      <c r="IH399" s="92">
        <v>0</v>
      </c>
      <c r="II399" s="92">
        <v>0</v>
      </c>
      <c r="IJ399" s="92">
        <v>0</v>
      </c>
      <c r="IK399" s="92">
        <v>0</v>
      </c>
      <c r="IL399" s="92">
        <v>0</v>
      </c>
      <c r="IM399" s="92">
        <v>0</v>
      </c>
      <c r="IN399" s="92">
        <v>0</v>
      </c>
      <c r="IO399" s="92">
        <v>0</v>
      </c>
      <c r="IP399" s="92">
        <v>0</v>
      </c>
      <c r="IQ399" s="92">
        <v>0</v>
      </c>
      <c r="IR399" s="92">
        <v>0</v>
      </c>
      <c r="IS399" s="92">
        <v>0</v>
      </c>
      <c r="IT399" s="92">
        <v>8.0487230800000003</v>
      </c>
      <c r="IU399" s="92">
        <v>145</v>
      </c>
      <c r="IV399" s="92">
        <v>2.4196496000000001</v>
      </c>
      <c r="IW399" s="92">
        <v>20</v>
      </c>
      <c r="IX399" s="92">
        <v>1</v>
      </c>
      <c r="IY399" s="92">
        <v>0</v>
      </c>
      <c r="IZ399" s="92">
        <v>1</v>
      </c>
      <c r="JA399" s="92">
        <v>0</v>
      </c>
      <c r="JB399" s="92">
        <v>-68350.637799999997</v>
      </c>
      <c r="JC399" s="92">
        <v>-3794.03694</v>
      </c>
      <c r="JD399" s="92">
        <v>-0.55013535599999996</v>
      </c>
      <c r="JE399" s="92">
        <v>-39.262948299999998</v>
      </c>
      <c r="JF399" s="92">
        <v>-2.17942481</v>
      </c>
      <c r="JG399" s="92">
        <v>5.5440004600000002E-2</v>
      </c>
      <c r="JH399" s="92">
        <v>0.99876720600000002</v>
      </c>
      <c r="JI399" s="92">
        <v>18.015280000000001</v>
      </c>
      <c r="JJ399" s="92">
        <v>2.42132419</v>
      </c>
      <c r="JK399" s="92">
        <v>0</v>
      </c>
      <c r="JL399" s="92">
        <v>0</v>
      </c>
      <c r="JM399" s="92">
        <v>0</v>
      </c>
      <c r="JN399" s="92">
        <v>0</v>
      </c>
      <c r="JO399" s="92">
        <v>0</v>
      </c>
      <c r="JP399" s="92">
        <v>0</v>
      </c>
      <c r="JQ399" s="92">
        <v>0</v>
      </c>
      <c r="JR399" s="92">
        <v>0</v>
      </c>
      <c r="JS399" s="92">
        <v>0</v>
      </c>
      <c r="JT399" s="92">
        <v>0</v>
      </c>
      <c r="JU399" s="92">
        <v>0</v>
      </c>
      <c r="JV399" s="92">
        <v>0</v>
      </c>
      <c r="JW399" s="92">
        <v>0</v>
      </c>
      <c r="JX399" s="92">
        <v>0</v>
      </c>
      <c r="JY399" s="92">
        <v>0</v>
      </c>
      <c r="JZ399" s="92">
        <v>0</v>
      </c>
      <c r="KA399" s="92">
        <v>0</v>
      </c>
      <c r="KB399" s="92">
        <v>0</v>
      </c>
      <c r="KC399" s="92">
        <v>0</v>
      </c>
      <c r="KD399" s="92">
        <v>0</v>
      </c>
      <c r="KE399" s="92">
        <v>0</v>
      </c>
      <c r="KF399" s="92">
        <v>0</v>
      </c>
      <c r="KG399" s="92">
        <v>0</v>
      </c>
      <c r="KH399" s="92">
        <v>0</v>
      </c>
      <c r="KI399" s="92">
        <v>0</v>
      </c>
      <c r="KJ399" s="92">
        <v>0</v>
      </c>
      <c r="KK399" s="92">
        <v>0</v>
      </c>
      <c r="KL399" s="92">
        <v>0</v>
      </c>
      <c r="KM399" s="92">
        <v>0</v>
      </c>
      <c r="KN399" s="92">
        <v>0</v>
      </c>
      <c r="KO399" s="92">
        <v>0</v>
      </c>
      <c r="KP399" s="92">
        <v>0</v>
      </c>
      <c r="KQ399" s="92">
        <v>0</v>
      </c>
      <c r="KR399" s="92">
        <v>0</v>
      </c>
      <c r="KS399" s="92">
        <v>0</v>
      </c>
      <c r="KT399" s="92">
        <v>0</v>
      </c>
      <c r="KU399" s="92">
        <v>0</v>
      </c>
      <c r="KV399" s="92">
        <v>0</v>
      </c>
      <c r="KW399" s="92">
        <v>0</v>
      </c>
      <c r="KX399" s="92">
        <v>0</v>
      </c>
      <c r="KY399" s="92">
        <v>0</v>
      </c>
      <c r="KZ399" s="92">
        <v>0</v>
      </c>
      <c r="LA399" s="92">
        <v>0</v>
      </c>
      <c r="LB399" s="92">
        <v>0</v>
      </c>
      <c r="LC399" s="92">
        <v>0</v>
      </c>
      <c r="LD399" s="92">
        <v>0</v>
      </c>
      <c r="LE399" s="92">
        <v>0</v>
      </c>
      <c r="LF399" s="92">
        <v>0</v>
      </c>
      <c r="LG399" s="92">
        <v>0</v>
      </c>
      <c r="LH399" s="92">
        <v>0</v>
      </c>
      <c r="LI399" s="92">
        <v>0</v>
      </c>
      <c r="LJ399" s="92">
        <v>0</v>
      </c>
      <c r="LK399" s="92">
        <v>0</v>
      </c>
      <c r="LL399" s="92">
        <v>0</v>
      </c>
      <c r="LM399" s="92">
        <v>0</v>
      </c>
      <c r="LN399" s="92">
        <v>0</v>
      </c>
      <c r="LO399" s="92">
        <v>0</v>
      </c>
      <c r="LP399" s="92">
        <v>0</v>
      </c>
      <c r="LQ399" s="92">
        <v>0</v>
      </c>
      <c r="LR399" s="92">
        <v>0</v>
      </c>
      <c r="LS399" s="92">
        <v>0</v>
      </c>
      <c r="LT399" s="92">
        <v>0</v>
      </c>
      <c r="LU399" s="92">
        <v>0</v>
      </c>
      <c r="LV399" s="92">
        <v>0</v>
      </c>
      <c r="LW399" s="92">
        <v>0</v>
      </c>
      <c r="LX399" s="92">
        <v>0</v>
      </c>
      <c r="LY399" s="92">
        <v>0</v>
      </c>
      <c r="LZ399" s="92">
        <v>0</v>
      </c>
      <c r="MA399" s="92">
        <v>0</v>
      </c>
      <c r="MB399" s="92">
        <v>0</v>
      </c>
      <c r="MC399" s="92">
        <v>0</v>
      </c>
      <c r="MD399" s="92">
        <v>0</v>
      </c>
      <c r="ME399" s="92">
        <v>0</v>
      </c>
      <c r="MF399" s="92">
        <v>0</v>
      </c>
      <c r="MG399" s="92">
        <v>0</v>
      </c>
      <c r="MH399" s="92">
        <v>0</v>
      </c>
      <c r="MI399" s="92">
        <v>0</v>
      </c>
      <c r="MJ399" s="92">
        <v>0</v>
      </c>
      <c r="MK399" s="92">
        <v>0</v>
      </c>
      <c r="ML399" s="92">
        <v>0</v>
      </c>
      <c r="MM399" s="92">
        <v>0</v>
      </c>
      <c r="MN399" s="92">
        <v>0</v>
      </c>
      <c r="MO399" s="92">
        <v>0</v>
      </c>
      <c r="MP399" s="92">
        <v>0</v>
      </c>
      <c r="MQ399" s="92">
        <v>0</v>
      </c>
      <c r="MR399" s="92">
        <v>0</v>
      </c>
      <c r="MS399" s="92">
        <v>0</v>
      </c>
      <c r="MT399" s="92">
        <v>0</v>
      </c>
      <c r="MU399" s="92">
        <v>0</v>
      </c>
      <c r="MV399" s="92">
        <v>0</v>
      </c>
      <c r="MW399" s="92">
        <v>0</v>
      </c>
      <c r="MX399" s="92">
        <v>0</v>
      </c>
      <c r="MY399" s="92">
        <v>0</v>
      </c>
      <c r="MZ399" s="92">
        <v>0</v>
      </c>
      <c r="NA399" s="92">
        <v>0</v>
      </c>
      <c r="NB399" s="92">
        <v>0</v>
      </c>
      <c r="NC399" s="92">
        <v>0</v>
      </c>
      <c r="ND399" s="92">
        <v>0</v>
      </c>
      <c r="NE399" s="92">
        <v>0</v>
      </c>
      <c r="NF399" s="92">
        <v>0</v>
      </c>
      <c r="NG399" s="92">
        <v>0</v>
      </c>
      <c r="NH399" s="92">
        <v>0</v>
      </c>
      <c r="NI399" s="92">
        <v>0</v>
      </c>
      <c r="NJ399" s="92">
        <v>0</v>
      </c>
      <c r="NK399" s="92">
        <v>0</v>
      </c>
      <c r="NL399" s="92">
        <v>0</v>
      </c>
      <c r="NM399" s="92">
        <v>0</v>
      </c>
      <c r="NN399" s="92">
        <v>0</v>
      </c>
      <c r="NO399" s="92">
        <v>0</v>
      </c>
      <c r="NP399" s="92">
        <v>0</v>
      </c>
      <c r="NQ399" s="92">
        <v>0</v>
      </c>
      <c r="NR399" s="92">
        <v>0</v>
      </c>
      <c r="NS399" s="92">
        <v>0</v>
      </c>
      <c r="NT399" s="92">
        <v>0</v>
      </c>
      <c r="NU399" s="92">
        <v>0</v>
      </c>
      <c r="NV399" s="92">
        <v>0</v>
      </c>
      <c r="NW399" s="92">
        <v>0</v>
      </c>
      <c r="NX399" s="92">
        <v>0</v>
      </c>
      <c r="NY399" s="92">
        <v>0</v>
      </c>
      <c r="NZ399" s="92">
        <v>0</v>
      </c>
      <c r="OA399" s="92">
        <v>0</v>
      </c>
      <c r="OB399" s="92">
        <v>0</v>
      </c>
      <c r="OC399" s="92">
        <v>0</v>
      </c>
      <c r="OD399" s="92">
        <v>0</v>
      </c>
      <c r="OE399" s="92">
        <v>0</v>
      </c>
      <c r="OF399" s="92">
        <v>0</v>
      </c>
      <c r="OG399" s="92">
        <v>0</v>
      </c>
      <c r="OH399" s="92">
        <v>0</v>
      </c>
      <c r="OI399" s="92">
        <v>0</v>
      </c>
      <c r="OJ399" s="92">
        <v>0</v>
      </c>
      <c r="OK399" s="92">
        <v>0</v>
      </c>
      <c r="OL399" s="92">
        <v>0</v>
      </c>
      <c r="OM399" s="92">
        <v>0</v>
      </c>
      <c r="ON399" s="92">
        <v>0</v>
      </c>
      <c r="OO399" s="92">
        <v>0</v>
      </c>
      <c r="OP399" s="92">
        <v>0</v>
      </c>
      <c r="OQ399" s="92">
        <v>0</v>
      </c>
      <c r="OR399" s="92">
        <v>0</v>
      </c>
      <c r="OS399" s="92">
        <v>0</v>
      </c>
      <c r="OT399" s="92">
        <v>0</v>
      </c>
      <c r="OU399" s="92">
        <v>0</v>
      </c>
      <c r="OV399" s="92">
        <v>0</v>
      </c>
      <c r="OW399" s="92">
        <v>0</v>
      </c>
      <c r="OX399" s="92">
        <v>0</v>
      </c>
      <c r="OY399" s="92">
        <v>0</v>
      </c>
      <c r="OZ399" s="92">
        <v>0</v>
      </c>
      <c r="PA399" s="92">
        <v>0</v>
      </c>
      <c r="PB399" s="92">
        <v>0</v>
      </c>
      <c r="PC399" s="92">
        <v>0</v>
      </c>
      <c r="PD399" s="92">
        <v>0</v>
      </c>
      <c r="PE399" s="92">
        <v>0</v>
      </c>
      <c r="PF399" s="92">
        <v>0</v>
      </c>
      <c r="PG399" s="92">
        <v>0</v>
      </c>
      <c r="PH399" s="92">
        <v>0</v>
      </c>
      <c r="PI399" s="92">
        <v>0</v>
      </c>
      <c r="PJ399" s="92">
        <v>0</v>
      </c>
      <c r="PK399" s="92">
        <v>0</v>
      </c>
      <c r="PL399" s="92">
        <v>0</v>
      </c>
      <c r="PM399" s="92">
        <v>0</v>
      </c>
      <c r="PN399" s="92">
        <v>0</v>
      </c>
      <c r="PO399" s="92">
        <v>0</v>
      </c>
      <c r="PP399" s="92">
        <v>0</v>
      </c>
      <c r="PQ399" s="92">
        <v>0</v>
      </c>
      <c r="PR399" s="92">
        <v>0</v>
      </c>
      <c r="PS399" s="92">
        <v>0</v>
      </c>
      <c r="PT399" s="92">
        <v>0</v>
      </c>
      <c r="PU399" s="92">
        <v>0</v>
      </c>
      <c r="PV399" s="92">
        <v>0</v>
      </c>
      <c r="PW399" s="92">
        <v>0</v>
      </c>
      <c r="PX399" s="92">
        <v>0</v>
      </c>
      <c r="PY399" s="92">
        <v>0</v>
      </c>
      <c r="PZ399" s="92">
        <v>0</v>
      </c>
      <c r="QA399" s="92">
        <v>0</v>
      </c>
      <c r="QB399" s="92">
        <v>0</v>
      </c>
      <c r="QC399" s="92">
        <v>0</v>
      </c>
      <c r="QD399" s="92">
        <v>0</v>
      </c>
      <c r="QE399" s="92">
        <v>0</v>
      </c>
      <c r="QF399" s="92">
        <v>0</v>
      </c>
      <c r="QG399" s="92">
        <v>0</v>
      </c>
      <c r="QH399" s="92">
        <v>0</v>
      </c>
      <c r="QI399" s="92">
        <v>0</v>
      </c>
      <c r="QJ399" s="92">
        <v>0</v>
      </c>
      <c r="QK399" s="92">
        <v>0</v>
      </c>
      <c r="QL399" s="92">
        <v>0</v>
      </c>
      <c r="QM399" s="92">
        <v>0</v>
      </c>
      <c r="QN399" s="92">
        <v>0</v>
      </c>
      <c r="QO399" s="92">
        <v>0</v>
      </c>
      <c r="QP399" s="92">
        <v>0</v>
      </c>
      <c r="QQ399" s="92">
        <v>0</v>
      </c>
      <c r="QR399" s="92">
        <v>0</v>
      </c>
      <c r="QS399" s="92">
        <v>0</v>
      </c>
      <c r="QT399" s="92">
        <v>0</v>
      </c>
      <c r="QU399" s="92">
        <v>0</v>
      </c>
      <c r="QV399" s="92">
        <v>0</v>
      </c>
      <c r="QW399" s="92">
        <v>0</v>
      </c>
      <c r="QX399" s="92">
        <v>0</v>
      </c>
      <c r="QY399" s="92">
        <v>0</v>
      </c>
      <c r="QZ399" s="92">
        <v>0</v>
      </c>
      <c r="RA399" s="92">
        <v>0</v>
      </c>
      <c r="RB399" s="92">
        <v>0</v>
      </c>
      <c r="RC399" s="92">
        <v>0</v>
      </c>
      <c r="RD399" s="92">
        <v>0</v>
      </c>
      <c r="RE399" s="92">
        <v>0</v>
      </c>
      <c r="RF399" s="92">
        <v>0</v>
      </c>
      <c r="RG399" s="92">
        <v>0</v>
      </c>
      <c r="RH399" s="92">
        <v>0</v>
      </c>
      <c r="RI399" s="92">
        <v>0</v>
      </c>
      <c r="RJ399" s="92">
        <v>0</v>
      </c>
      <c r="RK399" s="92">
        <v>0</v>
      </c>
      <c r="RL399" s="92">
        <v>0</v>
      </c>
      <c r="RM399" s="92">
        <v>0</v>
      </c>
      <c r="RN399" s="92">
        <v>0</v>
      </c>
      <c r="RO399" s="92">
        <v>0</v>
      </c>
      <c r="RP399" s="92">
        <v>0</v>
      </c>
      <c r="RQ399" s="92">
        <v>0</v>
      </c>
      <c r="RR399" s="92">
        <v>0</v>
      </c>
      <c r="RS399" s="92">
        <v>0</v>
      </c>
      <c r="RT399" s="92">
        <v>0</v>
      </c>
      <c r="RU399" s="92">
        <v>0</v>
      </c>
      <c r="RV399" s="92">
        <v>0</v>
      </c>
      <c r="RW399" s="92">
        <v>0</v>
      </c>
      <c r="RX399" s="92">
        <v>0</v>
      </c>
      <c r="RY399" s="92">
        <v>0</v>
      </c>
      <c r="RZ399" s="92">
        <v>0</v>
      </c>
      <c r="SA399" s="92">
        <v>0</v>
      </c>
      <c r="SB399" s="92">
        <v>0</v>
      </c>
      <c r="SC399" s="92">
        <v>0</v>
      </c>
      <c r="SD399" s="92">
        <v>0</v>
      </c>
      <c r="SE399" s="92">
        <v>0</v>
      </c>
      <c r="SF399" s="92">
        <v>0</v>
      </c>
      <c r="SG399" s="92">
        <v>0</v>
      </c>
      <c r="SH399" s="92">
        <v>0</v>
      </c>
      <c r="SI399" s="92">
        <v>0</v>
      </c>
      <c r="SJ399" s="92">
        <v>0</v>
      </c>
      <c r="SK399" s="92">
        <v>0</v>
      </c>
      <c r="SL399" s="92">
        <v>0</v>
      </c>
      <c r="SM399" s="92">
        <v>0</v>
      </c>
      <c r="SN399" s="92">
        <v>0</v>
      </c>
      <c r="SO399" s="92">
        <v>0</v>
      </c>
      <c r="SP399" s="92">
        <v>0</v>
      </c>
      <c r="SQ399" s="92">
        <v>0</v>
      </c>
      <c r="SR399" s="92">
        <v>0</v>
      </c>
      <c r="SS399" s="92">
        <v>0</v>
      </c>
      <c r="ST399" s="92">
        <v>0</v>
      </c>
      <c r="SU399" s="92">
        <v>0</v>
      </c>
      <c r="SV399" s="92">
        <v>0</v>
      </c>
      <c r="SW399" s="92">
        <v>0</v>
      </c>
      <c r="SX399" s="92">
        <v>0</v>
      </c>
      <c r="SY399" s="92">
        <v>0</v>
      </c>
      <c r="SZ399" s="92">
        <v>0</v>
      </c>
      <c r="TA399" s="92">
        <v>0</v>
      </c>
      <c r="TB399" s="92">
        <v>0</v>
      </c>
      <c r="TC399" s="92">
        <v>1</v>
      </c>
      <c r="TD399" s="92">
        <v>0</v>
      </c>
      <c r="TE399" s="92">
        <v>0</v>
      </c>
      <c r="TF399" s="92">
        <v>0</v>
      </c>
      <c r="TG399" s="92">
        <v>0</v>
      </c>
      <c r="TH399" s="92">
        <v>0</v>
      </c>
      <c r="TI399" s="92">
        <v>0</v>
      </c>
      <c r="TJ399" s="92">
        <v>0</v>
      </c>
      <c r="TK399" s="92">
        <v>0</v>
      </c>
      <c r="TL399" s="92">
        <v>0</v>
      </c>
      <c r="TM399" s="92">
        <v>0</v>
      </c>
      <c r="TN399" s="92">
        <v>0</v>
      </c>
      <c r="TO399" s="92">
        <v>0</v>
      </c>
      <c r="TP399" s="92">
        <v>0</v>
      </c>
      <c r="TQ399" s="92">
        <v>-638979.547945</v>
      </c>
      <c r="TR399" s="92">
        <v>0</v>
      </c>
      <c r="TS399" s="92">
        <v>0</v>
      </c>
      <c r="TT399" s="92">
        <v>0</v>
      </c>
      <c r="TU399" s="92">
        <v>0</v>
      </c>
      <c r="TV399" s="92">
        <v>0</v>
      </c>
      <c r="TW399" s="92">
        <v>0</v>
      </c>
      <c r="TX399" s="92">
        <v>0</v>
      </c>
      <c r="TY399" s="92">
        <v>0</v>
      </c>
      <c r="TZ399" s="92">
        <v>0</v>
      </c>
      <c r="UA399" s="92">
        <v>0</v>
      </c>
      <c r="UB399" s="92">
        <v>0</v>
      </c>
      <c r="UC399" s="92">
        <v>0</v>
      </c>
      <c r="UD399" s="92">
        <v>0</v>
      </c>
      <c r="UE399" s="92">
        <v>0</v>
      </c>
      <c r="UF399" s="92">
        <v>0</v>
      </c>
      <c r="UG399" s="92">
        <v>0</v>
      </c>
      <c r="UH399" s="92">
        <v>0</v>
      </c>
      <c r="UI399" s="92">
        <v>0</v>
      </c>
      <c r="UJ399" s="92">
        <v>0</v>
      </c>
      <c r="UK399" s="92">
        <v>0</v>
      </c>
      <c r="UL399" s="92">
        <v>0</v>
      </c>
      <c r="UM399" s="92">
        <v>0</v>
      </c>
      <c r="UN399" s="92">
        <v>0</v>
      </c>
      <c r="UO399" s="92">
        <v>0</v>
      </c>
      <c r="UP399" s="92">
        <v>0</v>
      </c>
      <c r="UQ399" s="92">
        <v>0</v>
      </c>
      <c r="UR399" s="92">
        <v>0</v>
      </c>
      <c r="US399" s="92">
        <v>0</v>
      </c>
      <c r="UT399" s="92">
        <v>0</v>
      </c>
      <c r="UU399" s="92">
        <v>0</v>
      </c>
      <c r="UV399" s="92">
        <v>0</v>
      </c>
      <c r="UW399" s="92">
        <v>0</v>
      </c>
      <c r="UX399" s="92">
        <v>0</v>
      </c>
      <c r="UY399" s="92">
        <v>0</v>
      </c>
      <c r="UZ399" s="92">
        <v>0</v>
      </c>
      <c r="VA399" s="92">
        <v>0</v>
      </c>
      <c r="VB399" s="92">
        <v>0</v>
      </c>
      <c r="VC399" s="92">
        <v>0</v>
      </c>
      <c r="VD399" s="92">
        <v>0</v>
      </c>
      <c r="VE399" s="92">
        <v>0</v>
      </c>
      <c r="VF399" s="92">
        <v>0</v>
      </c>
      <c r="VG399" s="92">
        <v>0</v>
      </c>
      <c r="VH399" s="92">
        <v>0</v>
      </c>
      <c r="VI399" s="92">
        <v>0</v>
      </c>
      <c r="VJ399" s="92">
        <v>0</v>
      </c>
      <c r="VK399" s="92">
        <v>0</v>
      </c>
      <c r="VL399" s="92">
        <v>0</v>
      </c>
      <c r="VM399" s="92">
        <v>0</v>
      </c>
      <c r="VN399" s="92">
        <v>0</v>
      </c>
      <c r="VO399" s="92">
        <v>0</v>
      </c>
      <c r="VP399" s="92">
        <v>0</v>
      </c>
      <c r="VQ399" s="92">
        <v>0</v>
      </c>
      <c r="VR399" s="92">
        <v>0</v>
      </c>
      <c r="VS399" s="92">
        <v>0</v>
      </c>
      <c r="VT399" s="92">
        <v>0</v>
      </c>
      <c r="VU399" s="92">
        <v>0</v>
      </c>
      <c r="VV399" s="92">
        <v>0</v>
      </c>
      <c r="VW399" s="92">
        <v>0</v>
      </c>
      <c r="VX399" s="92">
        <v>0</v>
      </c>
      <c r="VY399" s="92">
        <v>0</v>
      </c>
      <c r="VZ399" s="92">
        <v>0</v>
      </c>
      <c r="WA399" s="92">
        <v>0</v>
      </c>
      <c r="WB399" s="92">
        <v>0</v>
      </c>
      <c r="WC399" s="92">
        <v>0</v>
      </c>
    </row>
    <row r="400" spans="2:601" ht="13.5" customHeight="1">
      <c r="B400" s="851" t="s">
        <v>3046</v>
      </c>
      <c r="C400" s="92">
        <v>0</v>
      </c>
      <c r="D400" s="92">
        <v>145</v>
      </c>
      <c r="E400" s="92">
        <v>-0.55013535599999996</v>
      </c>
      <c r="F400" s="92">
        <v>8.0487230800000003</v>
      </c>
      <c r="G400" s="92">
        <v>0</v>
      </c>
      <c r="H400" s="92">
        <v>0</v>
      </c>
      <c r="I400" s="92">
        <v>0</v>
      </c>
      <c r="J400" s="92">
        <v>0</v>
      </c>
      <c r="K400" s="92">
        <v>0</v>
      </c>
      <c r="L400" s="92">
        <v>0</v>
      </c>
      <c r="M400" s="92">
        <v>0</v>
      </c>
      <c r="N400" s="92">
        <v>0</v>
      </c>
      <c r="O400" s="92">
        <v>0</v>
      </c>
      <c r="P400" s="92">
        <v>0</v>
      </c>
      <c r="Q400" s="92">
        <v>0</v>
      </c>
      <c r="R400" s="92">
        <v>0</v>
      </c>
      <c r="S400" s="92">
        <v>0</v>
      </c>
      <c r="T400" s="92">
        <v>0</v>
      </c>
      <c r="U400" s="92">
        <v>0</v>
      </c>
      <c r="V400" s="92">
        <v>0</v>
      </c>
      <c r="W400" s="92">
        <v>0</v>
      </c>
      <c r="X400" s="92">
        <v>0</v>
      </c>
      <c r="Y400" s="92">
        <v>0</v>
      </c>
      <c r="Z400" s="92">
        <v>0</v>
      </c>
      <c r="AA400" s="92">
        <v>0</v>
      </c>
      <c r="AB400" s="92">
        <v>0</v>
      </c>
      <c r="AC400" s="92">
        <v>0</v>
      </c>
      <c r="AD400" s="92">
        <v>0</v>
      </c>
      <c r="AE400" s="92">
        <v>0</v>
      </c>
      <c r="AF400" s="92">
        <v>0</v>
      </c>
      <c r="AG400" s="92">
        <v>0</v>
      </c>
      <c r="AH400" s="92">
        <v>0</v>
      </c>
      <c r="AI400" s="92">
        <v>0</v>
      </c>
      <c r="AJ400" s="92">
        <v>0</v>
      </c>
      <c r="AK400" s="92">
        <v>0</v>
      </c>
      <c r="AL400" s="92">
        <v>0</v>
      </c>
      <c r="AM400" s="92">
        <v>0</v>
      </c>
      <c r="AN400" s="92">
        <v>0</v>
      </c>
      <c r="AO400" s="92">
        <v>0</v>
      </c>
      <c r="AP400" s="92">
        <v>0</v>
      </c>
      <c r="AQ400" s="92">
        <v>0</v>
      </c>
      <c r="AR400" s="92">
        <v>0</v>
      </c>
      <c r="AS400" s="92">
        <v>0</v>
      </c>
      <c r="AT400" s="92">
        <v>0</v>
      </c>
      <c r="AU400" s="92">
        <v>0</v>
      </c>
      <c r="AV400" s="92">
        <v>0</v>
      </c>
      <c r="AW400" s="92">
        <v>0</v>
      </c>
      <c r="AX400" s="92">
        <v>0</v>
      </c>
      <c r="AY400" s="92">
        <v>0</v>
      </c>
      <c r="AZ400" s="92">
        <v>0</v>
      </c>
      <c r="BA400" s="92">
        <v>0</v>
      </c>
      <c r="BB400" s="92">
        <v>0</v>
      </c>
      <c r="BC400" s="92">
        <v>0</v>
      </c>
      <c r="BD400" s="92">
        <v>0</v>
      </c>
      <c r="BE400" s="92">
        <v>0</v>
      </c>
      <c r="BF400" s="92">
        <v>0</v>
      </c>
      <c r="BG400" s="92">
        <v>0</v>
      </c>
      <c r="BH400" s="92">
        <v>0</v>
      </c>
      <c r="BI400" s="92">
        <v>0</v>
      </c>
      <c r="BJ400" s="92">
        <v>0</v>
      </c>
      <c r="BK400" s="92">
        <v>0</v>
      </c>
      <c r="BL400" s="92">
        <v>0</v>
      </c>
      <c r="BM400" s="92">
        <v>0</v>
      </c>
      <c r="BN400" s="92">
        <v>0</v>
      </c>
      <c r="BO400" s="92">
        <v>0</v>
      </c>
      <c r="BP400" s="92">
        <v>1</v>
      </c>
      <c r="BQ400" s="92">
        <v>0</v>
      </c>
      <c r="BR400" s="92">
        <v>0</v>
      </c>
      <c r="BS400" s="92">
        <v>0</v>
      </c>
      <c r="BT400" s="92">
        <v>0</v>
      </c>
      <c r="BU400" s="92">
        <v>0</v>
      </c>
      <c r="BV400" s="92">
        <v>0</v>
      </c>
      <c r="BW400" s="92">
        <v>0</v>
      </c>
      <c r="BX400" s="92">
        <v>0</v>
      </c>
      <c r="BY400" s="92">
        <v>0</v>
      </c>
      <c r="BZ400" s="92">
        <v>0</v>
      </c>
      <c r="CA400" s="92">
        <v>0</v>
      </c>
      <c r="CB400" s="92">
        <v>0</v>
      </c>
      <c r="CC400" s="92">
        <v>0</v>
      </c>
      <c r="CD400" s="92">
        <v>0</v>
      </c>
      <c r="CE400" s="92">
        <v>0</v>
      </c>
      <c r="CF400" s="92">
        <v>0</v>
      </c>
      <c r="CG400" s="92">
        <v>0</v>
      </c>
      <c r="CH400" s="92">
        <v>0</v>
      </c>
      <c r="CI400" s="92">
        <v>0</v>
      </c>
      <c r="CJ400" s="92">
        <v>0</v>
      </c>
      <c r="CK400" s="92">
        <v>0</v>
      </c>
      <c r="CL400" s="92">
        <v>0</v>
      </c>
      <c r="CM400" s="92">
        <v>0</v>
      </c>
      <c r="CN400" s="92">
        <v>0</v>
      </c>
      <c r="CO400" s="92">
        <v>0</v>
      </c>
      <c r="CP400" s="92">
        <v>0</v>
      </c>
      <c r="CQ400" s="92">
        <v>0</v>
      </c>
      <c r="CR400" s="92">
        <v>0</v>
      </c>
      <c r="CS400" s="92">
        <v>0</v>
      </c>
      <c r="CT400" s="92">
        <v>0</v>
      </c>
      <c r="CU400" s="92">
        <v>0</v>
      </c>
      <c r="CV400" s="92">
        <v>0</v>
      </c>
      <c r="CW400" s="92">
        <v>0</v>
      </c>
      <c r="CX400" s="92">
        <v>0</v>
      </c>
      <c r="CY400" s="92">
        <v>0</v>
      </c>
      <c r="CZ400" s="92">
        <v>0</v>
      </c>
      <c r="DA400" s="92">
        <v>0</v>
      </c>
      <c r="DB400" s="92">
        <v>0</v>
      </c>
      <c r="DC400" s="92">
        <v>0</v>
      </c>
      <c r="DD400" s="92">
        <v>0</v>
      </c>
      <c r="DE400" s="92">
        <v>0</v>
      </c>
      <c r="DF400" s="92">
        <v>0</v>
      </c>
      <c r="DG400" s="92">
        <v>0</v>
      </c>
      <c r="DH400" s="92">
        <v>0</v>
      </c>
      <c r="DI400" s="92">
        <v>0</v>
      </c>
      <c r="DJ400" s="92">
        <v>0</v>
      </c>
      <c r="DK400" s="92">
        <v>0</v>
      </c>
      <c r="DL400" s="92">
        <v>0</v>
      </c>
      <c r="DM400" s="92">
        <v>0</v>
      </c>
      <c r="DN400" s="92">
        <v>0</v>
      </c>
      <c r="DO400" s="92">
        <v>0</v>
      </c>
      <c r="DP400" s="92">
        <v>0</v>
      </c>
      <c r="DQ400" s="92">
        <v>0</v>
      </c>
      <c r="DR400" s="92">
        <v>0</v>
      </c>
      <c r="DS400" s="92">
        <v>0</v>
      </c>
      <c r="DT400" s="92">
        <v>0</v>
      </c>
      <c r="DU400" s="92">
        <v>0</v>
      </c>
      <c r="DV400" s="92">
        <v>0</v>
      </c>
      <c r="DW400" s="92">
        <v>0</v>
      </c>
      <c r="DX400" s="92">
        <v>0</v>
      </c>
      <c r="DY400" s="92">
        <v>0</v>
      </c>
      <c r="DZ400" s="92">
        <v>145</v>
      </c>
      <c r="EA400" s="92">
        <v>0</v>
      </c>
      <c r="EB400" s="92">
        <v>0</v>
      </c>
      <c r="EC400" s="92">
        <v>0</v>
      </c>
      <c r="ED400" s="92">
        <v>0</v>
      </c>
      <c r="EE400" s="92">
        <v>0</v>
      </c>
      <c r="EF400" s="92">
        <v>0</v>
      </c>
      <c r="EG400" s="92">
        <v>0</v>
      </c>
      <c r="EH400" s="92">
        <v>0</v>
      </c>
      <c r="EI400" s="92">
        <v>0</v>
      </c>
      <c r="EJ400" s="92">
        <v>0</v>
      </c>
      <c r="EK400" s="92">
        <v>0</v>
      </c>
      <c r="EL400" s="92">
        <v>0</v>
      </c>
      <c r="EM400" s="92">
        <v>0</v>
      </c>
      <c r="EN400" s="92">
        <v>0</v>
      </c>
      <c r="EO400" s="92">
        <v>0</v>
      </c>
      <c r="EP400" s="92">
        <v>0</v>
      </c>
      <c r="EQ400" s="92">
        <v>0</v>
      </c>
      <c r="ER400" s="92">
        <v>0</v>
      </c>
      <c r="ES400" s="92">
        <v>0</v>
      </c>
      <c r="ET400" s="92">
        <v>0</v>
      </c>
      <c r="EU400" s="92">
        <v>0</v>
      </c>
      <c r="EV400" s="92">
        <v>0</v>
      </c>
      <c r="EW400" s="92">
        <v>0</v>
      </c>
      <c r="EX400" s="92">
        <v>0</v>
      </c>
      <c r="EY400" s="92">
        <v>0</v>
      </c>
      <c r="EZ400" s="92">
        <v>0</v>
      </c>
      <c r="FA400" s="92">
        <v>0</v>
      </c>
      <c r="FB400" s="92">
        <v>0</v>
      </c>
      <c r="FC400" s="92">
        <v>0</v>
      </c>
      <c r="FD400" s="92">
        <v>0</v>
      </c>
      <c r="FE400" s="92">
        <v>0</v>
      </c>
      <c r="FF400" s="92">
        <v>0</v>
      </c>
      <c r="FG400" s="92">
        <v>0</v>
      </c>
      <c r="FH400" s="92">
        <v>0</v>
      </c>
      <c r="FI400" s="92">
        <v>0</v>
      </c>
      <c r="FJ400" s="92">
        <v>0</v>
      </c>
      <c r="FK400" s="92">
        <v>0</v>
      </c>
      <c r="FL400" s="92">
        <v>0</v>
      </c>
      <c r="FM400" s="92">
        <v>0</v>
      </c>
      <c r="FN400" s="92">
        <v>0</v>
      </c>
      <c r="FO400" s="92">
        <v>0</v>
      </c>
      <c r="FP400" s="92">
        <v>0</v>
      </c>
      <c r="FQ400" s="92">
        <v>0</v>
      </c>
      <c r="FR400" s="92">
        <v>0</v>
      </c>
      <c r="FS400" s="92">
        <v>0</v>
      </c>
      <c r="FT400" s="92">
        <v>0</v>
      </c>
      <c r="FU400" s="92">
        <v>0</v>
      </c>
      <c r="FV400" s="92">
        <v>0</v>
      </c>
      <c r="FW400" s="92">
        <v>0</v>
      </c>
      <c r="FX400" s="92">
        <v>0</v>
      </c>
      <c r="FY400" s="92">
        <v>0</v>
      </c>
      <c r="FZ400" s="92">
        <v>0</v>
      </c>
      <c r="GA400" s="92">
        <v>0</v>
      </c>
      <c r="GB400" s="92">
        <v>0</v>
      </c>
      <c r="GC400" s="92">
        <v>0</v>
      </c>
      <c r="GD400" s="92">
        <v>0</v>
      </c>
      <c r="GE400" s="92">
        <v>0</v>
      </c>
      <c r="GF400" s="92">
        <v>0</v>
      </c>
      <c r="GG400" s="92">
        <v>0</v>
      </c>
      <c r="GH400" s="92">
        <v>0</v>
      </c>
      <c r="GI400" s="92">
        <v>0</v>
      </c>
      <c r="GJ400" s="92">
        <v>1</v>
      </c>
      <c r="GK400" s="92">
        <v>0</v>
      </c>
      <c r="GL400" s="92">
        <v>0</v>
      </c>
      <c r="GM400" s="92">
        <v>0</v>
      </c>
      <c r="GN400" s="92">
        <v>0</v>
      </c>
      <c r="GO400" s="92">
        <v>0</v>
      </c>
      <c r="GP400" s="92">
        <v>0</v>
      </c>
      <c r="GQ400" s="92">
        <v>0</v>
      </c>
      <c r="GR400" s="92">
        <v>0</v>
      </c>
      <c r="GS400" s="92">
        <v>0</v>
      </c>
      <c r="GT400" s="92">
        <v>0</v>
      </c>
      <c r="GU400" s="92">
        <v>0</v>
      </c>
      <c r="GV400" s="92">
        <v>0</v>
      </c>
      <c r="GW400" s="92">
        <v>0</v>
      </c>
      <c r="GX400" s="92">
        <v>0</v>
      </c>
      <c r="GY400" s="92">
        <v>0</v>
      </c>
      <c r="GZ400" s="92">
        <v>0</v>
      </c>
      <c r="HA400" s="92">
        <v>0</v>
      </c>
      <c r="HB400" s="92">
        <v>0</v>
      </c>
      <c r="HC400" s="92">
        <v>0</v>
      </c>
      <c r="HD400" s="92">
        <v>0</v>
      </c>
      <c r="HE400" s="92">
        <v>0</v>
      </c>
      <c r="HF400" s="92">
        <v>0</v>
      </c>
      <c r="HG400" s="92">
        <v>0</v>
      </c>
      <c r="HH400" s="92">
        <v>0</v>
      </c>
      <c r="HI400" s="92">
        <v>0</v>
      </c>
      <c r="HJ400" s="92">
        <v>0</v>
      </c>
      <c r="HK400" s="92">
        <v>0</v>
      </c>
      <c r="HL400" s="92">
        <v>0</v>
      </c>
      <c r="HM400" s="92">
        <v>0</v>
      </c>
      <c r="HN400" s="92">
        <v>0</v>
      </c>
      <c r="HO400" s="92">
        <v>0</v>
      </c>
      <c r="HP400" s="92">
        <v>0</v>
      </c>
      <c r="HQ400" s="92">
        <v>0</v>
      </c>
      <c r="HR400" s="92">
        <v>0</v>
      </c>
      <c r="HS400" s="92">
        <v>0</v>
      </c>
      <c r="HT400" s="92">
        <v>0</v>
      </c>
      <c r="HU400" s="92">
        <v>0</v>
      </c>
      <c r="HV400" s="92">
        <v>0</v>
      </c>
      <c r="HW400" s="92">
        <v>0</v>
      </c>
      <c r="HX400" s="92">
        <v>0</v>
      </c>
      <c r="HY400" s="92">
        <v>0</v>
      </c>
      <c r="HZ400" s="92">
        <v>0</v>
      </c>
      <c r="IA400" s="92">
        <v>0</v>
      </c>
      <c r="IB400" s="92">
        <v>0</v>
      </c>
      <c r="IC400" s="92">
        <v>0</v>
      </c>
      <c r="ID400" s="92">
        <v>0</v>
      </c>
      <c r="IE400" s="92">
        <v>0</v>
      </c>
      <c r="IF400" s="92">
        <v>0</v>
      </c>
      <c r="IG400" s="92">
        <v>0</v>
      </c>
      <c r="IH400" s="92">
        <v>0</v>
      </c>
      <c r="II400" s="92">
        <v>0</v>
      </c>
      <c r="IJ400" s="92">
        <v>0</v>
      </c>
      <c r="IK400" s="92">
        <v>0</v>
      </c>
      <c r="IL400" s="92">
        <v>0</v>
      </c>
      <c r="IM400" s="92">
        <v>0</v>
      </c>
      <c r="IN400" s="92">
        <v>0</v>
      </c>
      <c r="IO400" s="92">
        <v>0</v>
      </c>
      <c r="IP400" s="92">
        <v>0</v>
      </c>
      <c r="IQ400" s="92">
        <v>0</v>
      </c>
      <c r="IR400" s="92">
        <v>0</v>
      </c>
      <c r="IS400" s="92">
        <v>0</v>
      </c>
      <c r="IT400" s="92">
        <v>8.0487230800000003</v>
      </c>
      <c r="IU400" s="92">
        <v>145</v>
      </c>
      <c r="IV400" s="92">
        <v>2.4196496000000001</v>
      </c>
      <c r="IW400" s="92">
        <v>20</v>
      </c>
      <c r="IX400" s="92">
        <v>1</v>
      </c>
      <c r="IY400" s="92">
        <v>0</v>
      </c>
      <c r="IZ400" s="92">
        <v>1</v>
      </c>
      <c r="JA400" s="92">
        <v>0</v>
      </c>
      <c r="JB400" s="92">
        <v>-68350.637799999997</v>
      </c>
      <c r="JC400" s="92">
        <v>-3794.03694</v>
      </c>
      <c r="JD400" s="92">
        <v>-0.55013535599999996</v>
      </c>
      <c r="JE400" s="92">
        <v>-39.262948299999998</v>
      </c>
      <c r="JF400" s="92">
        <v>-2.17942481</v>
      </c>
      <c r="JG400" s="92">
        <v>5.5440004600000002E-2</v>
      </c>
      <c r="JH400" s="92">
        <v>0.99876720600000002</v>
      </c>
      <c r="JI400" s="92">
        <v>18.015280000000001</v>
      </c>
      <c r="JJ400" s="92">
        <v>2.42132419</v>
      </c>
      <c r="JK400" s="92">
        <v>0</v>
      </c>
      <c r="JL400" s="92">
        <v>0</v>
      </c>
      <c r="JM400" s="92">
        <v>0</v>
      </c>
      <c r="JN400" s="92">
        <v>0</v>
      </c>
      <c r="JO400" s="92">
        <v>0</v>
      </c>
      <c r="JP400" s="92">
        <v>0</v>
      </c>
      <c r="JQ400" s="92">
        <v>0</v>
      </c>
      <c r="JR400" s="92">
        <v>0</v>
      </c>
      <c r="JS400" s="92">
        <v>0</v>
      </c>
      <c r="JT400" s="92">
        <v>0</v>
      </c>
      <c r="JU400" s="92">
        <v>0</v>
      </c>
      <c r="JV400" s="92">
        <v>0</v>
      </c>
      <c r="JW400" s="92">
        <v>0</v>
      </c>
      <c r="JX400" s="92">
        <v>0</v>
      </c>
      <c r="JY400" s="92">
        <v>0</v>
      </c>
      <c r="JZ400" s="92">
        <v>0</v>
      </c>
      <c r="KA400" s="92">
        <v>0</v>
      </c>
      <c r="KB400" s="92">
        <v>0</v>
      </c>
      <c r="KC400" s="92">
        <v>0</v>
      </c>
      <c r="KD400" s="92">
        <v>0</v>
      </c>
      <c r="KE400" s="92">
        <v>0</v>
      </c>
      <c r="KF400" s="92">
        <v>0</v>
      </c>
      <c r="KG400" s="92">
        <v>0</v>
      </c>
      <c r="KH400" s="92">
        <v>0</v>
      </c>
      <c r="KI400" s="92">
        <v>0</v>
      </c>
      <c r="KJ400" s="92">
        <v>0</v>
      </c>
      <c r="KK400" s="92">
        <v>0</v>
      </c>
      <c r="KL400" s="92">
        <v>0</v>
      </c>
      <c r="KM400" s="92">
        <v>0</v>
      </c>
      <c r="KN400" s="92">
        <v>0</v>
      </c>
      <c r="KO400" s="92">
        <v>0</v>
      </c>
      <c r="KP400" s="92">
        <v>0</v>
      </c>
      <c r="KQ400" s="92">
        <v>0</v>
      </c>
      <c r="KR400" s="92">
        <v>0</v>
      </c>
      <c r="KS400" s="92">
        <v>0</v>
      </c>
      <c r="KT400" s="92">
        <v>0</v>
      </c>
      <c r="KU400" s="92">
        <v>0</v>
      </c>
      <c r="KV400" s="92">
        <v>0</v>
      </c>
      <c r="KW400" s="92">
        <v>0</v>
      </c>
      <c r="KX400" s="92">
        <v>0</v>
      </c>
      <c r="KY400" s="92">
        <v>0</v>
      </c>
      <c r="KZ400" s="92">
        <v>0</v>
      </c>
      <c r="LA400" s="92">
        <v>0</v>
      </c>
      <c r="LB400" s="92">
        <v>0</v>
      </c>
      <c r="LC400" s="92">
        <v>0</v>
      </c>
      <c r="LD400" s="92">
        <v>0</v>
      </c>
      <c r="LE400" s="92">
        <v>0</v>
      </c>
      <c r="LF400" s="92">
        <v>0</v>
      </c>
      <c r="LG400" s="92">
        <v>0</v>
      </c>
      <c r="LH400" s="92">
        <v>0</v>
      </c>
      <c r="LI400" s="92">
        <v>0</v>
      </c>
      <c r="LJ400" s="92">
        <v>0</v>
      </c>
      <c r="LK400" s="92">
        <v>0</v>
      </c>
      <c r="LL400" s="92">
        <v>0</v>
      </c>
      <c r="LM400" s="92">
        <v>0</v>
      </c>
      <c r="LN400" s="92">
        <v>0</v>
      </c>
      <c r="LO400" s="92">
        <v>0</v>
      </c>
      <c r="LP400" s="92">
        <v>0</v>
      </c>
      <c r="LQ400" s="92">
        <v>0</v>
      </c>
      <c r="LR400" s="92">
        <v>0</v>
      </c>
      <c r="LS400" s="92">
        <v>0</v>
      </c>
      <c r="LT400" s="92">
        <v>0</v>
      </c>
      <c r="LU400" s="92">
        <v>0</v>
      </c>
      <c r="LV400" s="92">
        <v>0</v>
      </c>
      <c r="LW400" s="92">
        <v>0</v>
      </c>
      <c r="LX400" s="92">
        <v>0</v>
      </c>
      <c r="LY400" s="92">
        <v>0</v>
      </c>
      <c r="LZ400" s="92">
        <v>0</v>
      </c>
      <c r="MA400" s="92">
        <v>0</v>
      </c>
      <c r="MB400" s="92">
        <v>0</v>
      </c>
      <c r="MC400" s="92">
        <v>0</v>
      </c>
      <c r="MD400" s="92">
        <v>0</v>
      </c>
      <c r="ME400" s="92">
        <v>0</v>
      </c>
      <c r="MF400" s="92">
        <v>0</v>
      </c>
      <c r="MG400" s="92">
        <v>0</v>
      </c>
      <c r="MH400" s="92">
        <v>0</v>
      </c>
      <c r="MI400" s="92">
        <v>0</v>
      </c>
      <c r="MJ400" s="92">
        <v>0</v>
      </c>
      <c r="MK400" s="92">
        <v>0</v>
      </c>
      <c r="ML400" s="92">
        <v>0</v>
      </c>
      <c r="MM400" s="92">
        <v>0</v>
      </c>
      <c r="MN400" s="92">
        <v>0</v>
      </c>
      <c r="MO400" s="92">
        <v>0</v>
      </c>
      <c r="MP400" s="92">
        <v>0</v>
      </c>
      <c r="MQ400" s="92">
        <v>0</v>
      </c>
      <c r="MR400" s="92">
        <v>0</v>
      </c>
      <c r="MS400" s="92">
        <v>0</v>
      </c>
      <c r="MT400" s="92">
        <v>0</v>
      </c>
      <c r="MU400" s="92">
        <v>0</v>
      </c>
      <c r="MV400" s="92">
        <v>0</v>
      </c>
      <c r="MW400" s="92">
        <v>0</v>
      </c>
      <c r="MX400" s="92">
        <v>0</v>
      </c>
      <c r="MY400" s="92">
        <v>0</v>
      </c>
      <c r="MZ400" s="92">
        <v>0</v>
      </c>
      <c r="NA400" s="92">
        <v>0</v>
      </c>
      <c r="NB400" s="92">
        <v>0</v>
      </c>
      <c r="NC400" s="92">
        <v>0</v>
      </c>
      <c r="ND400" s="92">
        <v>0</v>
      </c>
      <c r="NE400" s="92">
        <v>0</v>
      </c>
      <c r="NF400" s="92">
        <v>0</v>
      </c>
      <c r="NG400" s="92">
        <v>0</v>
      </c>
      <c r="NH400" s="92">
        <v>0</v>
      </c>
      <c r="NI400" s="92">
        <v>0</v>
      </c>
      <c r="NJ400" s="92">
        <v>0</v>
      </c>
      <c r="NK400" s="92">
        <v>0</v>
      </c>
      <c r="NL400" s="92">
        <v>0</v>
      </c>
      <c r="NM400" s="92">
        <v>0</v>
      </c>
      <c r="NN400" s="92">
        <v>0</v>
      </c>
      <c r="NO400" s="92">
        <v>0</v>
      </c>
      <c r="NP400" s="92">
        <v>0</v>
      </c>
      <c r="NQ400" s="92">
        <v>0</v>
      </c>
      <c r="NR400" s="92">
        <v>0</v>
      </c>
      <c r="NS400" s="92">
        <v>0</v>
      </c>
      <c r="NT400" s="92">
        <v>0</v>
      </c>
      <c r="NU400" s="92">
        <v>0</v>
      </c>
      <c r="NV400" s="92">
        <v>0</v>
      </c>
      <c r="NW400" s="92">
        <v>0</v>
      </c>
      <c r="NX400" s="92">
        <v>0</v>
      </c>
      <c r="NY400" s="92">
        <v>0</v>
      </c>
      <c r="NZ400" s="92">
        <v>0</v>
      </c>
      <c r="OA400" s="92">
        <v>0</v>
      </c>
      <c r="OB400" s="92">
        <v>0</v>
      </c>
      <c r="OC400" s="92">
        <v>0</v>
      </c>
      <c r="OD400" s="92">
        <v>0</v>
      </c>
      <c r="OE400" s="92">
        <v>0</v>
      </c>
      <c r="OF400" s="92">
        <v>0</v>
      </c>
      <c r="OG400" s="92">
        <v>0</v>
      </c>
      <c r="OH400" s="92">
        <v>0</v>
      </c>
      <c r="OI400" s="92">
        <v>0</v>
      </c>
      <c r="OJ400" s="92">
        <v>0</v>
      </c>
      <c r="OK400" s="92">
        <v>0</v>
      </c>
      <c r="OL400" s="92">
        <v>0</v>
      </c>
      <c r="OM400" s="92">
        <v>0</v>
      </c>
      <c r="ON400" s="92">
        <v>0</v>
      </c>
      <c r="OO400" s="92">
        <v>0</v>
      </c>
      <c r="OP400" s="92">
        <v>0</v>
      </c>
      <c r="OQ400" s="92">
        <v>0</v>
      </c>
      <c r="OR400" s="92">
        <v>0</v>
      </c>
      <c r="OS400" s="92">
        <v>0</v>
      </c>
      <c r="OT400" s="92">
        <v>0</v>
      </c>
      <c r="OU400" s="92">
        <v>0</v>
      </c>
      <c r="OV400" s="92">
        <v>0</v>
      </c>
      <c r="OW400" s="92">
        <v>0</v>
      </c>
      <c r="OX400" s="92">
        <v>0</v>
      </c>
      <c r="OY400" s="92">
        <v>0</v>
      </c>
      <c r="OZ400" s="92">
        <v>0</v>
      </c>
      <c r="PA400" s="92">
        <v>0</v>
      </c>
      <c r="PB400" s="92">
        <v>0</v>
      </c>
      <c r="PC400" s="92">
        <v>0</v>
      </c>
      <c r="PD400" s="92">
        <v>0</v>
      </c>
      <c r="PE400" s="92">
        <v>0</v>
      </c>
      <c r="PF400" s="92">
        <v>0</v>
      </c>
      <c r="PG400" s="92">
        <v>0</v>
      </c>
      <c r="PH400" s="92">
        <v>0</v>
      </c>
      <c r="PI400" s="92">
        <v>0</v>
      </c>
      <c r="PJ400" s="92">
        <v>0</v>
      </c>
      <c r="PK400" s="92">
        <v>0</v>
      </c>
      <c r="PL400" s="92">
        <v>0</v>
      </c>
      <c r="PM400" s="92">
        <v>0</v>
      </c>
      <c r="PN400" s="92">
        <v>0</v>
      </c>
      <c r="PO400" s="92">
        <v>0</v>
      </c>
      <c r="PP400" s="92">
        <v>0</v>
      </c>
      <c r="PQ400" s="92">
        <v>0</v>
      </c>
      <c r="PR400" s="92">
        <v>0</v>
      </c>
      <c r="PS400" s="92">
        <v>0</v>
      </c>
      <c r="PT400" s="92">
        <v>0</v>
      </c>
      <c r="PU400" s="92">
        <v>0</v>
      </c>
      <c r="PV400" s="92">
        <v>0</v>
      </c>
      <c r="PW400" s="92">
        <v>0</v>
      </c>
      <c r="PX400" s="92">
        <v>0</v>
      </c>
      <c r="PY400" s="92">
        <v>0</v>
      </c>
      <c r="PZ400" s="92">
        <v>0</v>
      </c>
      <c r="QA400" s="92">
        <v>0</v>
      </c>
      <c r="QB400" s="92">
        <v>0</v>
      </c>
      <c r="QC400" s="92">
        <v>0</v>
      </c>
      <c r="QD400" s="92">
        <v>0</v>
      </c>
      <c r="QE400" s="92">
        <v>0</v>
      </c>
      <c r="QF400" s="92">
        <v>0</v>
      </c>
      <c r="QG400" s="92">
        <v>0</v>
      </c>
      <c r="QH400" s="92">
        <v>0</v>
      </c>
      <c r="QI400" s="92">
        <v>0</v>
      </c>
      <c r="QJ400" s="92">
        <v>0</v>
      </c>
      <c r="QK400" s="92">
        <v>0</v>
      </c>
      <c r="QL400" s="92">
        <v>0</v>
      </c>
      <c r="QM400" s="92">
        <v>0</v>
      </c>
      <c r="QN400" s="92">
        <v>0</v>
      </c>
      <c r="QO400" s="92">
        <v>0</v>
      </c>
      <c r="QP400" s="92">
        <v>0</v>
      </c>
      <c r="QQ400" s="92">
        <v>0</v>
      </c>
      <c r="QR400" s="92">
        <v>0</v>
      </c>
      <c r="QS400" s="92">
        <v>0</v>
      </c>
      <c r="QT400" s="92">
        <v>0</v>
      </c>
      <c r="QU400" s="92">
        <v>0</v>
      </c>
      <c r="QV400" s="92">
        <v>0</v>
      </c>
      <c r="QW400" s="92">
        <v>0</v>
      </c>
      <c r="QX400" s="92">
        <v>0</v>
      </c>
      <c r="QY400" s="92">
        <v>0</v>
      </c>
      <c r="QZ400" s="92">
        <v>0</v>
      </c>
      <c r="RA400" s="92">
        <v>0</v>
      </c>
      <c r="RB400" s="92">
        <v>0</v>
      </c>
      <c r="RC400" s="92">
        <v>0</v>
      </c>
      <c r="RD400" s="92">
        <v>0</v>
      </c>
      <c r="RE400" s="92">
        <v>0</v>
      </c>
      <c r="RF400" s="92">
        <v>0</v>
      </c>
      <c r="RG400" s="92">
        <v>0</v>
      </c>
      <c r="RH400" s="92">
        <v>0</v>
      </c>
      <c r="RI400" s="92">
        <v>0</v>
      </c>
      <c r="RJ400" s="92">
        <v>0</v>
      </c>
      <c r="RK400" s="92">
        <v>0</v>
      </c>
      <c r="RL400" s="92">
        <v>0</v>
      </c>
      <c r="RM400" s="92">
        <v>0</v>
      </c>
      <c r="RN400" s="92">
        <v>0</v>
      </c>
      <c r="RO400" s="92">
        <v>0</v>
      </c>
      <c r="RP400" s="92">
        <v>0</v>
      </c>
      <c r="RQ400" s="92">
        <v>0</v>
      </c>
      <c r="RR400" s="92">
        <v>0</v>
      </c>
      <c r="RS400" s="92">
        <v>0</v>
      </c>
      <c r="RT400" s="92">
        <v>0</v>
      </c>
      <c r="RU400" s="92">
        <v>0</v>
      </c>
      <c r="RV400" s="92">
        <v>0</v>
      </c>
      <c r="RW400" s="92">
        <v>0</v>
      </c>
      <c r="RX400" s="92">
        <v>0</v>
      </c>
      <c r="RY400" s="92">
        <v>0</v>
      </c>
      <c r="RZ400" s="92">
        <v>0</v>
      </c>
      <c r="SA400" s="92">
        <v>0</v>
      </c>
      <c r="SB400" s="92">
        <v>0</v>
      </c>
      <c r="SC400" s="92">
        <v>0</v>
      </c>
      <c r="SD400" s="92">
        <v>0</v>
      </c>
      <c r="SE400" s="92">
        <v>0</v>
      </c>
      <c r="SF400" s="92">
        <v>0</v>
      </c>
      <c r="SG400" s="92">
        <v>0</v>
      </c>
      <c r="SH400" s="92">
        <v>0</v>
      </c>
      <c r="SI400" s="92">
        <v>0</v>
      </c>
      <c r="SJ400" s="92">
        <v>0</v>
      </c>
      <c r="SK400" s="92">
        <v>0</v>
      </c>
      <c r="SL400" s="92">
        <v>0</v>
      </c>
      <c r="SM400" s="92">
        <v>0</v>
      </c>
      <c r="SN400" s="92">
        <v>0</v>
      </c>
      <c r="SO400" s="92">
        <v>0</v>
      </c>
      <c r="SP400" s="92">
        <v>0</v>
      </c>
      <c r="SQ400" s="92">
        <v>0</v>
      </c>
      <c r="SR400" s="92">
        <v>0</v>
      </c>
      <c r="SS400" s="92">
        <v>0</v>
      </c>
      <c r="ST400" s="92">
        <v>0</v>
      </c>
      <c r="SU400" s="92">
        <v>0</v>
      </c>
      <c r="SV400" s="92">
        <v>0</v>
      </c>
      <c r="SW400" s="92">
        <v>0</v>
      </c>
      <c r="SX400" s="92">
        <v>0</v>
      </c>
      <c r="SY400" s="92">
        <v>0</v>
      </c>
      <c r="SZ400" s="92">
        <v>0</v>
      </c>
      <c r="TA400" s="92">
        <v>0</v>
      </c>
      <c r="TB400" s="92">
        <v>0</v>
      </c>
      <c r="TC400" s="92">
        <v>1</v>
      </c>
      <c r="TD400" s="92">
        <v>0</v>
      </c>
      <c r="TE400" s="92">
        <v>0</v>
      </c>
      <c r="TF400" s="92">
        <v>0</v>
      </c>
      <c r="TG400" s="92">
        <v>0</v>
      </c>
      <c r="TH400" s="92">
        <v>0</v>
      </c>
      <c r="TI400" s="92">
        <v>0</v>
      </c>
      <c r="TJ400" s="92">
        <v>0</v>
      </c>
      <c r="TK400" s="92">
        <v>0</v>
      </c>
      <c r="TL400" s="92">
        <v>0</v>
      </c>
      <c r="TM400" s="92">
        <v>0</v>
      </c>
      <c r="TN400" s="92">
        <v>0</v>
      </c>
      <c r="TO400" s="92">
        <v>0</v>
      </c>
      <c r="TP400" s="92">
        <v>0</v>
      </c>
      <c r="TQ400" s="92">
        <v>-638979.547945</v>
      </c>
      <c r="TR400" s="92">
        <v>0</v>
      </c>
      <c r="TS400" s="92">
        <v>0</v>
      </c>
      <c r="TT400" s="92">
        <v>0</v>
      </c>
      <c r="TU400" s="92">
        <v>0</v>
      </c>
      <c r="TV400" s="92">
        <v>0</v>
      </c>
      <c r="TW400" s="92">
        <v>0</v>
      </c>
      <c r="TX400" s="92">
        <v>0</v>
      </c>
      <c r="TY400" s="92">
        <v>0</v>
      </c>
      <c r="TZ400" s="92">
        <v>0</v>
      </c>
      <c r="UA400" s="92">
        <v>0</v>
      </c>
      <c r="UB400" s="92">
        <v>0</v>
      </c>
      <c r="UC400" s="92">
        <v>0</v>
      </c>
      <c r="UD400" s="92">
        <v>0</v>
      </c>
      <c r="UE400" s="92">
        <v>0</v>
      </c>
      <c r="UF400" s="92">
        <v>0</v>
      </c>
      <c r="UG400" s="92">
        <v>0</v>
      </c>
      <c r="UH400" s="92">
        <v>0</v>
      </c>
      <c r="UI400" s="92">
        <v>0</v>
      </c>
      <c r="UJ400" s="92">
        <v>0</v>
      </c>
      <c r="UK400" s="92">
        <v>0</v>
      </c>
      <c r="UL400" s="92">
        <v>0</v>
      </c>
      <c r="UM400" s="92">
        <v>0</v>
      </c>
      <c r="UN400" s="92">
        <v>0</v>
      </c>
      <c r="UO400" s="92">
        <v>0</v>
      </c>
      <c r="UP400" s="92">
        <v>0</v>
      </c>
      <c r="UQ400" s="92">
        <v>0</v>
      </c>
      <c r="UR400" s="92">
        <v>0</v>
      </c>
      <c r="US400" s="92">
        <v>0</v>
      </c>
      <c r="UT400" s="92">
        <v>0</v>
      </c>
      <c r="UU400" s="92">
        <v>0</v>
      </c>
      <c r="UV400" s="92">
        <v>0</v>
      </c>
      <c r="UW400" s="92">
        <v>0</v>
      </c>
      <c r="UX400" s="92">
        <v>0</v>
      </c>
      <c r="UY400" s="92">
        <v>0</v>
      </c>
      <c r="UZ400" s="92">
        <v>0</v>
      </c>
      <c r="VA400" s="92">
        <v>0</v>
      </c>
      <c r="VB400" s="92">
        <v>0</v>
      </c>
      <c r="VC400" s="92">
        <v>0</v>
      </c>
      <c r="VD400" s="92">
        <v>0</v>
      </c>
      <c r="VE400" s="92">
        <v>0</v>
      </c>
      <c r="VF400" s="92">
        <v>0</v>
      </c>
      <c r="VG400" s="92">
        <v>0</v>
      </c>
      <c r="VH400" s="92">
        <v>0</v>
      </c>
      <c r="VI400" s="92">
        <v>0</v>
      </c>
      <c r="VJ400" s="92">
        <v>0</v>
      </c>
      <c r="VK400" s="92">
        <v>0</v>
      </c>
      <c r="VL400" s="92">
        <v>0</v>
      </c>
      <c r="VM400" s="92">
        <v>0</v>
      </c>
      <c r="VN400" s="92">
        <v>0</v>
      </c>
      <c r="VO400" s="92">
        <v>0</v>
      </c>
      <c r="VP400" s="92">
        <v>0</v>
      </c>
      <c r="VQ400" s="92">
        <v>0</v>
      </c>
      <c r="VR400" s="92">
        <v>0</v>
      </c>
      <c r="VS400" s="92">
        <v>0</v>
      </c>
      <c r="VT400" s="92">
        <v>0</v>
      </c>
      <c r="VU400" s="92">
        <v>0</v>
      </c>
      <c r="VV400" s="92">
        <v>0</v>
      </c>
      <c r="VW400" s="92">
        <v>0</v>
      </c>
      <c r="VX400" s="92">
        <v>0</v>
      </c>
      <c r="VY400" s="92">
        <v>0</v>
      </c>
      <c r="VZ400" s="92">
        <v>0</v>
      </c>
      <c r="WA400" s="92">
        <v>0</v>
      </c>
      <c r="WB400" s="92">
        <v>0</v>
      </c>
      <c r="WC400" s="92">
        <v>0</v>
      </c>
    </row>
    <row r="401" spans="2:601" ht="13.5" customHeight="1">
      <c r="B401" s="851" t="s">
        <v>3047</v>
      </c>
      <c r="C401" s="92">
        <v>0</v>
      </c>
      <c r="D401" s="92">
        <v>0.249041227</v>
      </c>
      <c r="E401" s="92">
        <v>-9.4487161199999995E-4</v>
      </c>
      <c r="F401" s="92">
        <v>1.38238888E-2</v>
      </c>
      <c r="G401" s="92">
        <v>0</v>
      </c>
      <c r="H401" s="92">
        <v>0</v>
      </c>
      <c r="I401" s="92">
        <v>0</v>
      </c>
      <c r="J401" s="92">
        <v>0</v>
      </c>
      <c r="K401" s="92">
        <v>0</v>
      </c>
      <c r="L401" s="92">
        <v>0</v>
      </c>
      <c r="M401" s="92">
        <v>0</v>
      </c>
      <c r="N401" s="92">
        <v>0</v>
      </c>
      <c r="O401" s="92">
        <v>0</v>
      </c>
      <c r="P401" s="92">
        <v>0</v>
      </c>
      <c r="Q401" s="92">
        <v>0</v>
      </c>
      <c r="R401" s="92">
        <v>0</v>
      </c>
      <c r="S401" s="92">
        <v>0</v>
      </c>
      <c r="T401" s="92">
        <v>0</v>
      </c>
      <c r="U401" s="92">
        <v>0</v>
      </c>
      <c r="V401" s="92">
        <v>0</v>
      </c>
      <c r="W401" s="92">
        <v>0</v>
      </c>
      <c r="X401" s="92">
        <v>0</v>
      </c>
      <c r="Y401" s="92">
        <v>0</v>
      </c>
      <c r="Z401" s="92">
        <v>0</v>
      </c>
      <c r="AA401" s="92">
        <v>0</v>
      </c>
      <c r="AB401" s="92">
        <v>0</v>
      </c>
      <c r="AC401" s="92">
        <v>0</v>
      </c>
      <c r="AD401" s="92">
        <v>0</v>
      </c>
      <c r="AE401" s="92">
        <v>0</v>
      </c>
      <c r="AF401" s="92">
        <v>0</v>
      </c>
      <c r="AG401" s="92">
        <v>0</v>
      </c>
      <c r="AH401" s="92">
        <v>0</v>
      </c>
      <c r="AI401" s="92">
        <v>0</v>
      </c>
      <c r="AJ401" s="92">
        <v>0</v>
      </c>
      <c r="AK401" s="92">
        <v>0</v>
      </c>
      <c r="AL401" s="92">
        <v>0</v>
      </c>
      <c r="AM401" s="92">
        <v>0</v>
      </c>
      <c r="AN401" s="92">
        <v>0</v>
      </c>
      <c r="AO401" s="92">
        <v>0</v>
      </c>
      <c r="AP401" s="92">
        <v>0</v>
      </c>
      <c r="AQ401" s="92">
        <v>0</v>
      </c>
      <c r="AR401" s="92">
        <v>0</v>
      </c>
      <c r="AS401" s="92">
        <v>0</v>
      </c>
      <c r="AT401" s="92">
        <v>0</v>
      </c>
      <c r="AU401" s="92">
        <v>0</v>
      </c>
      <c r="AV401" s="92">
        <v>0</v>
      </c>
      <c r="AW401" s="92">
        <v>0</v>
      </c>
      <c r="AX401" s="92">
        <v>0</v>
      </c>
      <c r="AY401" s="92">
        <v>0</v>
      </c>
      <c r="AZ401" s="92">
        <v>0</v>
      </c>
      <c r="BA401" s="92">
        <v>0</v>
      </c>
      <c r="BB401" s="92">
        <v>0</v>
      </c>
      <c r="BC401" s="92">
        <v>0</v>
      </c>
      <c r="BD401" s="92">
        <v>0</v>
      </c>
      <c r="BE401" s="92">
        <v>0</v>
      </c>
      <c r="BF401" s="92">
        <v>0</v>
      </c>
      <c r="BG401" s="92">
        <v>0</v>
      </c>
      <c r="BH401" s="92">
        <v>0</v>
      </c>
      <c r="BI401" s="92">
        <v>0</v>
      </c>
      <c r="BJ401" s="92">
        <v>0</v>
      </c>
      <c r="BK401" s="92">
        <v>0</v>
      </c>
      <c r="BL401" s="92">
        <v>0</v>
      </c>
      <c r="BM401" s="92">
        <v>0</v>
      </c>
      <c r="BN401" s="92">
        <v>0</v>
      </c>
      <c r="BO401" s="92">
        <v>0</v>
      </c>
      <c r="BP401" s="92">
        <v>1</v>
      </c>
      <c r="BQ401" s="92">
        <v>0</v>
      </c>
      <c r="BR401" s="92">
        <v>0</v>
      </c>
      <c r="BS401" s="92">
        <v>0</v>
      </c>
      <c r="BT401" s="92">
        <v>0</v>
      </c>
      <c r="BU401" s="92">
        <v>0</v>
      </c>
      <c r="BV401" s="92">
        <v>0</v>
      </c>
      <c r="BW401" s="92">
        <v>0</v>
      </c>
      <c r="BX401" s="92">
        <v>0</v>
      </c>
      <c r="BY401" s="92">
        <v>0</v>
      </c>
      <c r="BZ401" s="92">
        <v>0</v>
      </c>
      <c r="CA401" s="92">
        <v>0</v>
      </c>
      <c r="CB401" s="92">
        <v>0</v>
      </c>
      <c r="CC401" s="92">
        <v>0</v>
      </c>
      <c r="CD401" s="92">
        <v>0</v>
      </c>
      <c r="CE401" s="92">
        <v>0</v>
      </c>
      <c r="CF401" s="92">
        <v>0</v>
      </c>
      <c r="CG401" s="92">
        <v>0</v>
      </c>
      <c r="CH401" s="92">
        <v>0</v>
      </c>
      <c r="CI401" s="92">
        <v>0</v>
      </c>
      <c r="CJ401" s="92">
        <v>0</v>
      </c>
      <c r="CK401" s="92">
        <v>0</v>
      </c>
      <c r="CL401" s="92">
        <v>0</v>
      </c>
      <c r="CM401" s="92">
        <v>0</v>
      </c>
      <c r="CN401" s="92">
        <v>0</v>
      </c>
      <c r="CO401" s="92">
        <v>0</v>
      </c>
      <c r="CP401" s="92">
        <v>0</v>
      </c>
      <c r="CQ401" s="92">
        <v>0</v>
      </c>
      <c r="CR401" s="92">
        <v>0</v>
      </c>
      <c r="CS401" s="92">
        <v>0</v>
      </c>
      <c r="CT401" s="92">
        <v>0</v>
      </c>
      <c r="CU401" s="92">
        <v>0</v>
      </c>
      <c r="CV401" s="92">
        <v>0</v>
      </c>
      <c r="CW401" s="92">
        <v>0</v>
      </c>
      <c r="CX401" s="92">
        <v>0</v>
      </c>
      <c r="CY401" s="92">
        <v>0</v>
      </c>
      <c r="CZ401" s="92">
        <v>0</v>
      </c>
      <c r="DA401" s="92">
        <v>0</v>
      </c>
      <c r="DB401" s="92">
        <v>0</v>
      </c>
      <c r="DC401" s="92">
        <v>0</v>
      </c>
      <c r="DD401" s="92">
        <v>0</v>
      </c>
      <c r="DE401" s="92">
        <v>0</v>
      </c>
      <c r="DF401" s="92">
        <v>0</v>
      </c>
      <c r="DG401" s="92">
        <v>0</v>
      </c>
      <c r="DH401" s="92">
        <v>0</v>
      </c>
      <c r="DI401" s="92">
        <v>0</v>
      </c>
      <c r="DJ401" s="92">
        <v>0</v>
      </c>
      <c r="DK401" s="92">
        <v>0</v>
      </c>
      <c r="DL401" s="92">
        <v>0</v>
      </c>
      <c r="DM401" s="92">
        <v>0</v>
      </c>
      <c r="DN401" s="92">
        <v>0</v>
      </c>
      <c r="DO401" s="92">
        <v>0</v>
      </c>
      <c r="DP401" s="92">
        <v>0</v>
      </c>
      <c r="DQ401" s="92">
        <v>0</v>
      </c>
      <c r="DR401" s="92">
        <v>0</v>
      </c>
      <c r="DS401" s="92">
        <v>0</v>
      </c>
      <c r="DT401" s="92">
        <v>0</v>
      </c>
      <c r="DU401" s="92">
        <v>0</v>
      </c>
      <c r="DV401" s="92">
        <v>0</v>
      </c>
      <c r="DW401" s="92">
        <v>0</v>
      </c>
      <c r="DX401" s="92">
        <v>0</v>
      </c>
      <c r="DY401" s="92">
        <v>0</v>
      </c>
      <c r="DZ401" s="92">
        <v>0.249041227</v>
      </c>
      <c r="EA401" s="92">
        <v>0</v>
      </c>
      <c r="EB401" s="92">
        <v>0</v>
      </c>
      <c r="EC401" s="92">
        <v>0</v>
      </c>
      <c r="ED401" s="92">
        <v>0</v>
      </c>
      <c r="EE401" s="92">
        <v>0</v>
      </c>
      <c r="EF401" s="92">
        <v>0</v>
      </c>
      <c r="EG401" s="92">
        <v>0</v>
      </c>
      <c r="EH401" s="92">
        <v>0</v>
      </c>
      <c r="EI401" s="92">
        <v>0</v>
      </c>
      <c r="EJ401" s="92">
        <v>0</v>
      </c>
      <c r="EK401" s="92">
        <v>0</v>
      </c>
      <c r="EL401" s="92">
        <v>0</v>
      </c>
      <c r="EM401" s="92">
        <v>0</v>
      </c>
      <c r="EN401" s="92">
        <v>0</v>
      </c>
      <c r="EO401" s="92">
        <v>0</v>
      </c>
      <c r="EP401" s="92">
        <v>0</v>
      </c>
      <c r="EQ401" s="92">
        <v>0</v>
      </c>
      <c r="ER401" s="92">
        <v>0</v>
      </c>
      <c r="ES401" s="92">
        <v>0</v>
      </c>
      <c r="ET401" s="92">
        <v>0</v>
      </c>
      <c r="EU401" s="92">
        <v>0</v>
      </c>
      <c r="EV401" s="92">
        <v>0</v>
      </c>
      <c r="EW401" s="92">
        <v>0</v>
      </c>
      <c r="EX401" s="92">
        <v>0</v>
      </c>
      <c r="EY401" s="92">
        <v>0</v>
      </c>
      <c r="EZ401" s="92">
        <v>0</v>
      </c>
      <c r="FA401" s="92">
        <v>0</v>
      </c>
      <c r="FB401" s="92">
        <v>0</v>
      </c>
      <c r="FC401" s="92">
        <v>0</v>
      </c>
      <c r="FD401" s="92">
        <v>0</v>
      </c>
      <c r="FE401" s="92">
        <v>0</v>
      </c>
      <c r="FF401" s="92">
        <v>0</v>
      </c>
      <c r="FG401" s="92">
        <v>0</v>
      </c>
      <c r="FH401" s="92">
        <v>0</v>
      </c>
      <c r="FI401" s="92">
        <v>0</v>
      </c>
      <c r="FJ401" s="92">
        <v>0</v>
      </c>
      <c r="FK401" s="92">
        <v>0</v>
      </c>
      <c r="FL401" s="92">
        <v>0</v>
      </c>
      <c r="FM401" s="92">
        <v>0</v>
      </c>
      <c r="FN401" s="92">
        <v>0</v>
      </c>
      <c r="FO401" s="92">
        <v>0</v>
      </c>
      <c r="FP401" s="92">
        <v>0</v>
      </c>
      <c r="FQ401" s="92">
        <v>0</v>
      </c>
      <c r="FR401" s="92">
        <v>0</v>
      </c>
      <c r="FS401" s="92">
        <v>0</v>
      </c>
      <c r="FT401" s="92">
        <v>0</v>
      </c>
      <c r="FU401" s="92">
        <v>0</v>
      </c>
      <c r="FV401" s="92">
        <v>0</v>
      </c>
      <c r="FW401" s="92">
        <v>0</v>
      </c>
      <c r="FX401" s="92">
        <v>0</v>
      </c>
      <c r="FY401" s="92">
        <v>0</v>
      </c>
      <c r="FZ401" s="92">
        <v>0</v>
      </c>
      <c r="GA401" s="92">
        <v>0</v>
      </c>
      <c r="GB401" s="92">
        <v>0</v>
      </c>
      <c r="GC401" s="92">
        <v>0</v>
      </c>
      <c r="GD401" s="92">
        <v>0</v>
      </c>
      <c r="GE401" s="92">
        <v>0</v>
      </c>
      <c r="GF401" s="92">
        <v>0</v>
      </c>
      <c r="GG401" s="92">
        <v>0</v>
      </c>
      <c r="GH401" s="92">
        <v>0</v>
      </c>
      <c r="GI401" s="92">
        <v>0</v>
      </c>
      <c r="GJ401" s="92">
        <v>1</v>
      </c>
      <c r="GK401" s="92">
        <v>0</v>
      </c>
      <c r="GL401" s="92">
        <v>0</v>
      </c>
      <c r="GM401" s="92">
        <v>0</v>
      </c>
      <c r="GN401" s="92">
        <v>0</v>
      </c>
      <c r="GO401" s="92">
        <v>0</v>
      </c>
      <c r="GP401" s="92">
        <v>0</v>
      </c>
      <c r="GQ401" s="92">
        <v>0</v>
      </c>
      <c r="GR401" s="92">
        <v>0</v>
      </c>
      <c r="GS401" s="92">
        <v>0</v>
      </c>
      <c r="GT401" s="92">
        <v>0</v>
      </c>
      <c r="GU401" s="92">
        <v>0</v>
      </c>
      <c r="GV401" s="92">
        <v>0</v>
      </c>
      <c r="GW401" s="92">
        <v>0</v>
      </c>
      <c r="GX401" s="92">
        <v>0</v>
      </c>
      <c r="GY401" s="92">
        <v>0</v>
      </c>
      <c r="GZ401" s="92">
        <v>0</v>
      </c>
      <c r="HA401" s="92">
        <v>0</v>
      </c>
      <c r="HB401" s="92">
        <v>0</v>
      </c>
      <c r="HC401" s="92">
        <v>0</v>
      </c>
      <c r="HD401" s="92">
        <v>0</v>
      </c>
      <c r="HE401" s="92">
        <v>0</v>
      </c>
      <c r="HF401" s="92">
        <v>0</v>
      </c>
      <c r="HG401" s="92">
        <v>0</v>
      </c>
      <c r="HH401" s="92">
        <v>0</v>
      </c>
      <c r="HI401" s="92">
        <v>0</v>
      </c>
      <c r="HJ401" s="92">
        <v>0</v>
      </c>
      <c r="HK401" s="92">
        <v>0</v>
      </c>
      <c r="HL401" s="92">
        <v>0</v>
      </c>
      <c r="HM401" s="92">
        <v>0</v>
      </c>
      <c r="HN401" s="92">
        <v>0</v>
      </c>
      <c r="HO401" s="92">
        <v>0</v>
      </c>
      <c r="HP401" s="92">
        <v>0</v>
      </c>
      <c r="HQ401" s="92">
        <v>0</v>
      </c>
      <c r="HR401" s="92">
        <v>0</v>
      </c>
      <c r="HS401" s="92">
        <v>0</v>
      </c>
      <c r="HT401" s="92">
        <v>0</v>
      </c>
      <c r="HU401" s="92">
        <v>0</v>
      </c>
      <c r="HV401" s="92">
        <v>0</v>
      </c>
      <c r="HW401" s="92">
        <v>0</v>
      </c>
      <c r="HX401" s="92">
        <v>0</v>
      </c>
      <c r="HY401" s="92">
        <v>0</v>
      </c>
      <c r="HZ401" s="92">
        <v>0</v>
      </c>
      <c r="IA401" s="92">
        <v>0</v>
      </c>
      <c r="IB401" s="92">
        <v>0</v>
      </c>
      <c r="IC401" s="92">
        <v>0</v>
      </c>
      <c r="ID401" s="92">
        <v>0</v>
      </c>
      <c r="IE401" s="92">
        <v>0</v>
      </c>
      <c r="IF401" s="92">
        <v>0</v>
      </c>
      <c r="IG401" s="92">
        <v>0</v>
      </c>
      <c r="IH401" s="92">
        <v>0</v>
      </c>
      <c r="II401" s="92">
        <v>0</v>
      </c>
      <c r="IJ401" s="92">
        <v>0</v>
      </c>
      <c r="IK401" s="92">
        <v>0</v>
      </c>
      <c r="IL401" s="92">
        <v>0</v>
      </c>
      <c r="IM401" s="92">
        <v>0</v>
      </c>
      <c r="IN401" s="92">
        <v>0</v>
      </c>
      <c r="IO401" s="92">
        <v>0</v>
      </c>
      <c r="IP401" s="92">
        <v>0</v>
      </c>
      <c r="IQ401" s="92">
        <v>0</v>
      </c>
      <c r="IR401" s="92">
        <v>0</v>
      </c>
      <c r="IS401" s="92">
        <v>0</v>
      </c>
      <c r="IT401" s="92">
        <v>1.38238888E-2</v>
      </c>
      <c r="IU401" s="92">
        <v>0.249041227</v>
      </c>
      <c r="IV401" s="92">
        <v>4.1558103699999996E-3</v>
      </c>
      <c r="IW401" s="92">
        <v>20</v>
      </c>
      <c r="IX401" s="92">
        <v>1</v>
      </c>
      <c r="IY401" s="92">
        <v>0</v>
      </c>
      <c r="IZ401" s="92">
        <v>1</v>
      </c>
      <c r="JA401" s="92">
        <v>0</v>
      </c>
      <c r="JB401" s="92">
        <v>-68350.637799999997</v>
      </c>
      <c r="JC401" s="92">
        <v>-3794.03694</v>
      </c>
      <c r="JD401" s="92">
        <v>-9.4487161199999995E-4</v>
      </c>
      <c r="JE401" s="92">
        <v>-39.262948299999998</v>
      </c>
      <c r="JF401" s="92">
        <v>-2.17942481</v>
      </c>
      <c r="JG401" s="92">
        <v>5.5440004600000002E-2</v>
      </c>
      <c r="JH401" s="92">
        <v>0.99876720600000002</v>
      </c>
      <c r="JI401" s="92">
        <v>18.015280000000001</v>
      </c>
      <c r="JJ401" s="92">
        <v>4.1586865299999996E-3</v>
      </c>
      <c r="JK401" s="92">
        <v>0</v>
      </c>
      <c r="JL401" s="92">
        <v>0</v>
      </c>
      <c r="JM401" s="92">
        <v>0</v>
      </c>
      <c r="JN401" s="92">
        <v>0</v>
      </c>
      <c r="JO401" s="92">
        <v>0</v>
      </c>
      <c r="JP401" s="92">
        <v>0</v>
      </c>
      <c r="JQ401" s="92">
        <v>0</v>
      </c>
      <c r="JR401" s="92">
        <v>0</v>
      </c>
      <c r="JS401" s="92">
        <v>0</v>
      </c>
      <c r="JT401" s="92">
        <v>0</v>
      </c>
      <c r="JU401" s="92">
        <v>0</v>
      </c>
      <c r="JV401" s="92">
        <v>0</v>
      </c>
      <c r="JW401" s="92">
        <v>0</v>
      </c>
      <c r="JX401" s="92">
        <v>0</v>
      </c>
      <c r="JY401" s="92">
        <v>0</v>
      </c>
      <c r="JZ401" s="92">
        <v>0</v>
      </c>
      <c r="KA401" s="92">
        <v>0</v>
      </c>
      <c r="KB401" s="92">
        <v>0</v>
      </c>
      <c r="KC401" s="92">
        <v>0</v>
      </c>
      <c r="KD401" s="92">
        <v>0</v>
      </c>
      <c r="KE401" s="92">
        <v>0</v>
      </c>
      <c r="KF401" s="92">
        <v>0</v>
      </c>
      <c r="KG401" s="92">
        <v>0</v>
      </c>
      <c r="KH401" s="92">
        <v>0</v>
      </c>
      <c r="KI401" s="92">
        <v>0</v>
      </c>
      <c r="KJ401" s="92">
        <v>0</v>
      </c>
      <c r="KK401" s="92">
        <v>0</v>
      </c>
      <c r="KL401" s="92">
        <v>0</v>
      </c>
      <c r="KM401" s="92">
        <v>0</v>
      </c>
      <c r="KN401" s="92">
        <v>0</v>
      </c>
      <c r="KO401" s="92">
        <v>0</v>
      </c>
      <c r="KP401" s="92">
        <v>0</v>
      </c>
      <c r="KQ401" s="92">
        <v>0</v>
      </c>
      <c r="KR401" s="92">
        <v>0</v>
      </c>
      <c r="KS401" s="92">
        <v>0</v>
      </c>
      <c r="KT401" s="92">
        <v>0</v>
      </c>
      <c r="KU401" s="92">
        <v>0</v>
      </c>
      <c r="KV401" s="92">
        <v>0</v>
      </c>
      <c r="KW401" s="92">
        <v>0</v>
      </c>
      <c r="KX401" s="92">
        <v>0</v>
      </c>
      <c r="KY401" s="92">
        <v>0</v>
      </c>
      <c r="KZ401" s="92">
        <v>0</v>
      </c>
      <c r="LA401" s="92">
        <v>0</v>
      </c>
      <c r="LB401" s="92">
        <v>0</v>
      </c>
      <c r="LC401" s="92">
        <v>0</v>
      </c>
      <c r="LD401" s="92">
        <v>0</v>
      </c>
      <c r="LE401" s="92">
        <v>0</v>
      </c>
      <c r="LF401" s="92">
        <v>0</v>
      </c>
      <c r="LG401" s="92">
        <v>0</v>
      </c>
      <c r="LH401" s="92">
        <v>0</v>
      </c>
      <c r="LI401" s="92">
        <v>0</v>
      </c>
      <c r="LJ401" s="92">
        <v>0</v>
      </c>
      <c r="LK401" s="92">
        <v>0</v>
      </c>
      <c r="LL401" s="92">
        <v>0</v>
      </c>
      <c r="LM401" s="92">
        <v>0</v>
      </c>
      <c r="LN401" s="92">
        <v>0</v>
      </c>
      <c r="LO401" s="92">
        <v>0</v>
      </c>
      <c r="LP401" s="92">
        <v>0</v>
      </c>
      <c r="LQ401" s="92">
        <v>0</v>
      </c>
      <c r="LR401" s="92">
        <v>0</v>
      </c>
      <c r="LS401" s="92">
        <v>0</v>
      </c>
      <c r="LT401" s="92">
        <v>0</v>
      </c>
      <c r="LU401" s="92">
        <v>0</v>
      </c>
      <c r="LV401" s="92">
        <v>0</v>
      </c>
      <c r="LW401" s="92">
        <v>0</v>
      </c>
      <c r="LX401" s="92">
        <v>0</v>
      </c>
      <c r="LY401" s="92">
        <v>0</v>
      </c>
      <c r="LZ401" s="92">
        <v>0</v>
      </c>
      <c r="MA401" s="92">
        <v>0</v>
      </c>
      <c r="MB401" s="92">
        <v>0</v>
      </c>
      <c r="MC401" s="92">
        <v>0</v>
      </c>
      <c r="MD401" s="92">
        <v>0</v>
      </c>
      <c r="ME401" s="92">
        <v>0</v>
      </c>
      <c r="MF401" s="92">
        <v>0</v>
      </c>
      <c r="MG401" s="92">
        <v>0</v>
      </c>
      <c r="MH401" s="92">
        <v>0</v>
      </c>
      <c r="MI401" s="92">
        <v>0</v>
      </c>
      <c r="MJ401" s="92">
        <v>0</v>
      </c>
      <c r="MK401" s="92">
        <v>0</v>
      </c>
      <c r="ML401" s="92">
        <v>0</v>
      </c>
      <c r="MM401" s="92">
        <v>0</v>
      </c>
      <c r="MN401" s="92">
        <v>0</v>
      </c>
      <c r="MO401" s="92">
        <v>0</v>
      </c>
      <c r="MP401" s="92">
        <v>0</v>
      </c>
      <c r="MQ401" s="92">
        <v>0</v>
      </c>
      <c r="MR401" s="92">
        <v>0</v>
      </c>
      <c r="MS401" s="92">
        <v>0</v>
      </c>
      <c r="MT401" s="92">
        <v>0</v>
      </c>
      <c r="MU401" s="92">
        <v>0</v>
      </c>
      <c r="MV401" s="92">
        <v>0</v>
      </c>
      <c r="MW401" s="92">
        <v>0</v>
      </c>
      <c r="MX401" s="92">
        <v>0</v>
      </c>
      <c r="MY401" s="92">
        <v>0</v>
      </c>
      <c r="MZ401" s="92">
        <v>0</v>
      </c>
      <c r="NA401" s="92">
        <v>0</v>
      </c>
      <c r="NB401" s="92">
        <v>0</v>
      </c>
      <c r="NC401" s="92">
        <v>0</v>
      </c>
      <c r="ND401" s="92">
        <v>0</v>
      </c>
      <c r="NE401" s="92">
        <v>0</v>
      </c>
      <c r="NF401" s="92">
        <v>0</v>
      </c>
      <c r="NG401" s="92">
        <v>0</v>
      </c>
      <c r="NH401" s="92">
        <v>0</v>
      </c>
      <c r="NI401" s="92">
        <v>0</v>
      </c>
      <c r="NJ401" s="92">
        <v>0</v>
      </c>
      <c r="NK401" s="92">
        <v>0</v>
      </c>
      <c r="NL401" s="92">
        <v>0</v>
      </c>
      <c r="NM401" s="92">
        <v>0</v>
      </c>
      <c r="NN401" s="92">
        <v>0</v>
      </c>
      <c r="NO401" s="92">
        <v>0</v>
      </c>
      <c r="NP401" s="92">
        <v>0</v>
      </c>
      <c r="NQ401" s="92">
        <v>0</v>
      </c>
      <c r="NR401" s="92">
        <v>0</v>
      </c>
      <c r="NS401" s="92">
        <v>0</v>
      </c>
      <c r="NT401" s="92">
        <v>0</v>
      </c>
      <c r="NU401" s="92">
        <v>0</v>
      </c>
      <c r="NV401" s="92">
        <v>0</v>
      </c>
      <c r="NW401" s="92">
        <v>0</v>
      </c>
      <c r="NX401" s="92">
        <v>0</v>
      </c>
      <c r="NY401" s="92">
        <v>0</v>
      </c>
      <c r="NZ401" s="92">
        <v>0</v>
      </c>
      <c r="OA401" s="92">
        <v>0</v>
      </c>
      <c r="OB401" s="92">
        <v>0</v>
      </c>
      <c r="OC401" s="92">
        <v>0</v>
      </c>
      <c r="OD401" s="92">
        <v>0</v>
      </c>
      <c r="OE401" s="92">
        <v>0</v>
      </c>
      <c r="OF401" s="92">
        <v>0</v>
      </c>
      <c r="OG401" s="92">
        <v>0</v>
      </c>
      <c r="OH401" s="92">
        <v>0</v>
      </c>
      <c r="OI401" s="92">
        <v>0</v>
      </c>
      <c r="OJ401" s="92">
        <v>0</v>
      </c>
      <c r="OK401" s="92">
        <v>0</v>
      </c>
      <c r="OL401" s="92">
        <v>0</v>
      </c>
      <c r="OM401" s="92">
        <v>0</v>
      </c>
      <c r="ON401" s="92">
        <v>0</v>
      </c>
      <c r="OO401" s="92">
        <v>0</v>
      </c>
      <c r="OP401" s="92">
        <v>0</v>
      </c>
      <c r="OQ401" s="92">
        <v>0</v>
      </c>
      <c r="OR401" s="92">
        <v>0</v>
      </c>
      <c r="OS401" s="92">
        <v>0</v>
      </c>
      <c r="OT401" s="92">
        <v>0</v>
      </c>
      <c r="OU401" s="92">
        <v>0</v>
      </c>
      <c r="OV401" s="92">
        <v>0</v>
      </c>
      <c r="OW401" s="92">
        <v>0</v>
      </c>
      <c r="OX401" s="92">
        <v>0</v>
      </c>
      <c r="OY401" s="92">
        <v>0</v>
      </c>
      <c r="OZ401" s="92">
        <v>0</v>
      </c>
      <c r="PA401" s="92">
        <v>0</v>
      </c>
      <c r="PB401" s="92">
        <v>0</v>
      </c>
      <c r="PC401" s="92">
        <v>0</v>
      </c>
      <c r="PD401" s="92">
        <v>0</v>
      </c>
      <c r="PE401" s="92">
        <v>0</v>
      </c>
      <c r="PF401" s="92">
        <v>0</v>
      </c>
      <c r="PG401" s="92">
        <v>0</v>
      </c>
      <c r="PH401" s="92">
        <v>0</v>
      </c>
      <c r="PI401" s="92">
        <v>0</v>
      </c>
      <c r="PJ401" s="92">
        <v>0</v>
      </c>
      <c r="PK401" s="92">
        <v>0</v>
      </c>
      <c r="PL401" s="92">
        <v>0</v>
      </c>
      <c r="PM401" s="92">
        <v>0</v>
      </c>
      <c r="PN401" s="92">
        <v>0</v>
      </c>
      <c r="PO401" s="92">
        <v>0</v>
      </c>
      <c r="PP401" s="92">
        <v>0</v>
      </c>
      <c r="PQ401" s="92">
        <v>0</v>
      </c>
      <c r="PR401" s="92">
        <v>0</v>
      </c>
      <c r="PS401" s="92">
        <v>0</v>
      </c>
      <c r="PT401" s="92">
        <v>0</v>
      </c>
      <c r="PU401" s="92">
        <v>0</v>
      </c>
      <c r="PV401" s="92">
        <v>0</v>
      </c>
      <c r="PW401" s="92">
        <v>0</v>
      </c>
      <c r="PX401" s="92">
        <v>0</v>
      </c>
      <c r="PY401" s="92">
        <v>0</v>
      </c>
      <c r="PZ401" s="92">
        <v>0</v>
      </c>
      <c r="QA401" s="92">
        <v>0</v>
      </c>
      <c r="QB401" s="92">
        <v>0</v>
      </c>
      <c r="QC401" s="92">
        <v>0</v>
      </c>
      <c r="QD401" s="92">
        <v>0</v>
      </c>
      <c r="QE401" s="92">
        <v>0</v>
      </c>
      <c r="QF401" s="92">
        <v>0</v>
      </c>
      <c r="QG401" s="92">
        <v>0</v>
      </c>
      <c r="QH401" s="92">
        <v>0</v>
      </c>
      <c r="QI401" s="92">
        <v>0</v>
      </c>
      <c r="QJ401" s="92">
        <v>0</v>
      </c>
      <c r="QK401" s="92">
        <v>0</v>
      </c>
      <c r="QL401" s="92">
        <v>0</v>
      </c>
      <c r="QM401" s="92">
        <v>0</v>
      </c>
      <c r="QN401" s="92">
        <v>0</v>
      </c>
      <c r="QO401" s="92">
        <v>0</v>
      </c>
      <c r="QP401" s="92">
        <v>0</v>
      </c>
      <c r="QQ401" s="92">
        <v>0</v>
      </c>
      <c r="QR401" s="92">
        <v>0</v>
      </c>
      <c r="QS401" s="92">
        <v>0</v>
      </c>
      <c r="QT401" s="92">
        <v>0</v>
      </c>
      <c r="QU401" s="92">
        <v>0</v>
      </c>
      <c r="QV401" s="92">
        <v>0</v>
      </c>
      <c r="QW401" s="92">
        <v>0</v>
      </c>
      <c r="QX401" s="92">
        <v>0</v>
      </c>
      <c r="QY401" s="92">
        <v>0</v>
      </c>
      <c r="QZ401" s="92">
        <v>0</v>
      </c>
      <c r="RA401" s="92">
        <v>0</v>
      </c>
      <c r="RB401" s="92">
        <v>0</v>
      </c>
      <c r="RC401" s="92">
        <v>0</v>
      </c>
      <c r="RD401" s="92">
        <v>0</v>
      </c>
      <c r="RE401" s="92">
        <v>0</v>
      </c>
      <c r="RF401" s="92">
        <v>0</v>
      </c>
      <c r="RG401" s="92">
        <v>0</v>
      </c>
      <c r="RH401" s="92">
        <v>0</v>
      </c>
      <c r="RI401" s="92">
        <v>0</v>
      </c>
      <c r="RJ401" s="92">
        <v>0</v>
      </c>
      <c r="RK401" s="92">
        <v>0</v>
      </c>
      <c r="RL401" s="92">
        <v>0</v>
      </c>
      <c r="RM401" s="92">
        <v>0</v>
      </c>
      <c r="RN401" s="92">
        <v>0</v>
      </c>
      <c r="RO401" s="92">
        <v>0</v>
      </c>
      <c r="RP401" s="92">
        <v>0</v>
      </c>
      <c r="RQ401" s="92">
        <v>0</v>
      </c>
      <c r="RR401" s="92">
        <v>0</v>
      </c>
      <c r="RS401" s="92">
        <v>0</v>
      </c>
      <c r="RT401" s="92">
        <v>0</v>
      </c>
      <c r="RU401" s="92">
        <v>0</v>
      </c>
      <c r="RV401" s="92">
        <v>0</v>
      </c>
      <c r="RW401" s="92">
        <v>0</v>
      </c>
      <c r="RX401" s="92">
        <v>0</v>
      </c>
      <c r="RY401" s="92">
        <v>0</v>
      </c>
      <c r="RZ401" s="92">
        <v>0</v>
      </c>
      <c r="SA401" s="92">
        <v>0</v>
      </c>
      <c r="SB401" s="92">
        <v>0</v>
      </c>
      <c r="SC401" s="92">
        <v>0</v>
      </c>
      <c r="SD401" s="92">
        <v>0</v>
      </c>
      <c r="SE401" s="92">
        <v>0</v>
      </c>
      <c r="SF401" s="92">
        <v>0</v>
      </c>
      <c r="SG401" s="92">
        <v>0</v>
      </c>
      <c r="SH401" s="92">
        <v>0</v>
      </c>
      <c r="SI401" s="92">
        <v>0</v>
      </c>
      <c r="SJ401" s="92">
        <v>0</v>
      </c>
      <c r="SK401" s="92">
        <v>0</v>
      </c>
      <c r="SL401" s="92">
        <v>0</v>
      </c>
      <c r="SM401" s="92">
        <v>0</v>
      </c>
      <c r="SN401" s="92">
        <v>0</v>
      </c>
      <c r="SO401" s="92">
        <v>0</v>
      </c>
      <c r="SP401" s="92">
        <v>0</v>
      </c>
      <c r="SQ401" s="92">
        <v>0</v>
      </c>
      <c r="SR401" s="92">
        <v>0</v>
      </c>
      <c r="SS401" s="92">
        <v>0</v>
      </c>
      <c r="ST401" s="92">
        <v>0</v>
      </c>
      <c r="SU401" s="92">
        <v>0</v>
      </c>
      <c r="SV401" s="92">
        <v>0</v>
      </c>
      <c r="SW401" s="92">
        <v>0</v>
      </c>
      <c r="SX401" s="92">
        <v>0</v>
      </c>
      <c r="SY401" s="92">
        <v>0</v>
      </c>
      <c r="SZ401" s="92">
        <v>0</v>
      </c>
      <c r="TA401" s="92">
        <v>0</v>
      </c>
      <c r="TB401" s="92">
        <v>0</v>
      </c>
      <c r="TC401" s="92">
        <v>1</v>
      </c>
      <c r="TD401" s="92">
        <v>0</v>
      </c>
      <c r="TE401" s="92">
        <v>0</v>
      </c>
      <c r="TF401" s="92">
        <v>0</v>
      </c>
      <c r="TG401" s="92">
        <v>0</v>
      </c>
      <c r="TH401" s="92">
        <v>0</v>
      </c>
      <c r="TI401" s="92">
        <v>0</v>
      </c>
      <c r="TJ401" s="92">
        <v>0</v>
      </c>
      <c r="TK401" s="92">
        <v>0</v>
      </c>
      <c r="TL401" s="92">
        <v>0</v>
      </c>
      <c r="TM401" s="92">
        <v>0</v>
      </c>
      <c r="TN401" s="92">
        <v>0</v>
      </c>
      <c r="TO401" s="92">
        <v>0</v>
      </c>
      <c r="TP401" s="92">
        <v>0</v>
      </c>
      <c r="TQ401" s="92">
        <v>-1097.463795141</v>
      </c>
      <c r="TR401" s="92">
        <v>0</v>
      </c>
      <c r="TS401" s="92">
        <v>0</v>
      </c>
      <c r="TT401" s="92">
        <v>0</v>
      </c>
      <c r="TU401" s="92">
        <v>0</v>
      </c>
      <c r="TV401" s="92">
        <v>0</v>
      </c>
      <c r="TW401" s="92">
        <v>0</v>
      </c>
      <c r="TX401" s="92">
        <v>0</v>
      </c>
      <c r="TY401" s="92">
        <v>0</v>
      </c>
      <c r="TZ401" s="92">
        <v>0</v>
      </c>
      <c r="UA401" s="92">
        <v>0</v>
      </c>
      <c r="UB401" s="92">
        <v>0</v>
      </c>
      <c r="UC401" s="92">
        <v>0</v>
      </c>
      <c r="UD401" s="92">
        <v>0</v>
      </c>
      <c r="UE401" s="92">
        <v>0</v>
      </c>
      <c r="UF401" s="92">
        <v>0</v>
      </c>
      <c r="UG401" s="92">
        <v>0</v>
      </c>
      <c r="UH401" s="92">
        <v>0</v>
      </c>
      <c r="UI401" s="92">
        <v>0</v>
      </c>
      <c r="UJ401" s="92">
        <v>0</v>
      </c>
      <c r="UK401" s="92">
        <v>0</v>
      </c>
      <c r="UL401" s="92">
        <v>0</v>
      </c>
      <c r="UM401" s="92">
        <v>0</v>
      </c>
      <c r="UN401" s="92">
        <v>0</v>
      </c>
      <c r="UO401" s="92">
        <v>0</v>
      </c>
      <c r="UP401" s="92">
        <v>0</v>
      </c>
      <c r="UQ401" s="92">
        <v>0</v>
      </c>
      <c r="UR401" s="92">
        <v>0</v>
      </c>
      <c r="US401" s="92">
        <v>0</v>
      </c>
      <c r="UT401" s="92">
        <v>0</v>
      </c>
      <c r="UU401" s="92">
        <v>0</v>
      </c>
      <c r="UV401" s="92">
        <v>0</v>
      </c>
      <c r="UW401" s="92">
        <v>0</v>
      </c>
      <c r="UX401" s="92">
        <v>0</v>
      </c>
      <c r="UY401" s="92">
        <v>0</v>
      </c>
      <c r="UZ401" s="92">
        <v>0</v>
      </c>
      <c r="VA401" s="92">
        <v>0</v>
      </c>
      <c r="VB401" s="92">
        <v>0</v>
      </c>
      <c r="VC401" s="92">
        <v>0</v>
      </c>
      <c r="VD401" s="92">
        <v>0</v>
      </c>
      <c r="VE401" s="92">
        <v>0</v>
      </c>
      <c r="VF401" s="92">
        <v>0</v>
      </c>
      <c r="VG401" s="92">
        <v>0</v>
      </c>
      <c r="VH401" s="92">
        <v>0</v>
      </c>
      <c r="VI401" s="92">
        <v>0</v>
      </c>
      <c r="VJ401" s="92">
        <v>0</v>
      </c>
      <c r="VK401" s="92">
        <v>0</v>
      </c>
      <c r="VL401" s="92">
        <v>0</v>
      </c>
      <c r="VM401" s="92">
        <v>0</v>
      </c>
      <c r="VN401" s="92">
        <v>0</v>
      </c>
      <c r="VO401" s="92">
        <v>0</v>
      </c>
      <c r="VP401" s="92">
        <v>0</v>
      </c>
      <c r="VQ401" s="92">
        <v>0</v>
      </c>
      <c r="VR401" s="92">
        <v>0</v>
      </c>
      <c r="VS401" s="92">
        <v>0</v>
      </c>
      <c r="VT401" s="92">
        <v>0</v>
      </c>
      <c r="VU401" s="92">
        <v>0</v>
      </c>
      <c r="VV401" s="92">
        <v>0</v>
      </c>
      <c r="VW401" s="92">
        <v>0</v>
      </c>
      <c r="VX401" s="92">
        <v>0</v>
      </c>
      <c r="VY401" s="92">
        <v>0</v>
      </c>
      <c r="VZ401" s="92">
        <v>0</v>
      </c>
      <c r="WA401" s="92">
        <v>0</v>
      </c>
      <c r="WB401" s="92">
        <v>0</v>
      </c>
      <c r="WC401" s="92">
        <v>0</v>
      </c>
    </row>
    <row r="402" spans="2:601" ht="13.5" customHeight="1">
      <c r="B402" s="851" t="s">
        <v>3048</v>
      </c>
      <c r="C402" s="92">
        <v>0</v>
      </c>
      <c r="D402" s="92">
        <v>2.2224049699999999</v>
      </c>
      <c r="E402" s="92">
        <v>-8.43188653E-3</v>
      </c>
      <c r="F402" s="92">
        <v>0.12336222199999999</v>
      </c>
      <c r="G402" s="92">
        <v>0</v>
      </c>
      <c r="H402" s="92">
        <v>0</v>
      </c>
      <c r="I402" s="92">
        <v>0</v>
      </c>
      <c r="J402" s="92">
        <v>0</v>
      </c>
      <c r="K402" s="92">
        <v>0</v>
      </c>
      <c r="L402" s="92">
        <v>0</v>
      </c>
      <c r="M402" s="92">
        <v>0</v>
      </c>
      <c r="N402" s="92">
        <v>0</v>
      </c>
      <c r="O402" s="92">
        <v>0</v>
      </c>
      <c r="P402" s="92">
        <v>0</v>
      </c>
      <c r="Q402" s="92">
        <v>0</v>
      </c>
      <c r="R402" s="92">
        <v>0</v>
      </c>
      <c r="S402" s="92">
        <v>0</v>
      </c>
      <c r="T402" s="92">
        <v>0</v>
      </c>
      <c r="U402" s="92">
        <v>0</v>
      </c>
      <c r="V402" s="92">
        <v>0</v>
      </c>
      <c r="W402" s="92">
        <v>0</v>
      </c>
      <c r="X402" s="92">
        <v>0</v>
      </c>
      <c r="Y402" s="92">
        <v>0</v>
      </c>
      <c r="Z402" s="92">
        <v>0</v>
      </c>
      <c r="AA402" s="92">
        <v>0</v>
      </c>
      <c r="AB402" s="92">
        <v>0</v>
      </c>
      <c r="AC402" s="92">
        <v>0</v>
      </c>
      <c r="AD402" s="92">
        <v>0</v>
      </c>
      <c r="AE402" s="92">
        <v>0</v>
      </c>
      <c r="AF402" s="92">
        <v>0</v>
      </c>
      <c r="AG402" s="92">
        <v>0</v>
      </c>
      <c r="AH402" s="92">
        <v>0</v>
      </c>
      <c r="AI402" s="92">
        <v>0</v>
      </c>
      <c r="AJ402" s="92">
        <v>0</v>
      </c>
      <c r="AK402" s="92">
        <v>0</v>
      </c>
      <c r="AL402" s="92">
        <v>0</v>
      </c>
      <c r="AM402" s="92">
        <v>0</v>
      </c>
      <c r="AN402" s="92">
        <v>0</v>
      </c>
      <c r="AO402" s="92">
        <v>0</v>
      </c>
      <c r="AP402" s="92">
        <v>0</v>
      </c>
      <c r="AQ402" s="92">
        <v>0</v>
      </c>
      <c r="AR402" s="92">
        <v>0</v>
      </c>
      <c r="AS402" s="92">
        <v>0</v>
      </c>
      <c r="AT402" s="92">
        <v>0</v>
      </c>
      <c r="AU402" s="92">
        <v>0</v>
      </c>
      <c r="AV402" s="92">
        <v>0</v>
      </c>
      <c r="AW402" s="92">
        <v>0</v>
      </c>
      <c r="AX402" s="92">
        <v>0</v>
      </c>
      <c r="AY402" s="92">
        <v>0</v>
      </c>
      <c r="AZ402" s="92">
        <v>0</v>
      </c>
      <c r="BA402" s="92">
        <v>0</v>
      </c>
      <c r="BB402" s="92">
        <v>0</v>
      </c>
      <c r="BC402" s="92">
        <v>0</v>
      </c>
      <c r="BD402" s="92">
        <v>0</v>
      </c>
      <c r="BE402" s="92">
        <v>0</v>
      </c>
      <c r="BF402" s="92">
        <v>0</v>
      </c>
      <c r="BG402" s="92">
        <v>0</v>
      </c>
      <c r="BH402" s="92">
        <v>0</v>
      </c>
      <c r="BI402" s="92">
        <v>0</v>
      </c>
      <c r="BJ402" s="92">
        <v>0</v>
      </c>
      <c r="BK402" s="92">
        <v>0</v>
      </c>
      <c r="BL402" s="92">
        <v>0</v>
      </c>
      <c r="BM402" s="92">
        <v>0</v>
      </c>
      <c r="BN402" s="92">
        <v>0</v>
      </c>
      <c r="BO402" s="92">
        <v>0</v>
      </c>
      <c r="BP402" s="92">
        <v>1</v>
      </c>
      <c r="BQ402" s="92">
        <v>0</v>
      </c>
      <c r="BR402" s="92">
        <v>0</v>
      </c>
      <c r="BS402" s="92">
        <v>0</v>
      </c>
      <c r="BT402" s="92">
        <v>0</v>
      </c>
      <c r="BU402" s="92">
        <v>0</v>
      </c>
      <c r="BV402" s="92">
        <v>0</v>
      </c>
      <c r="BW402" s="92">
        <v>0</v>
      </c>
      <c r="BX402" s="92">
        <v>0</v>
      </c>
      <c r="BY402" s="92">
        <v>0</v>
      </c>
      <c r="BZ402" s="92">
        <v>0</v>
      </c>
      <c r="CA402" s="92">
        <v>0</v>
      </c>
      <c r="CB402" s="92">
        <v>0</v>
      </c>
      <c r="CC402" s="92">
        <v>0</v>
      </c>
      <c r="CD402" s="92">
        <v>0</v>
      </c>
      <c r="CE402" s="92">
        <v>0</v>
      </c>
      <c r="CF402" s="92">
        <v>0</v>
      </c>
      <c r="CG402" s="92">
        <v>0</v>
      </c>
      <c r="CH402" s="92">
        <v>0</v>
      </c>
      <c r="CI402" s="92">
        <v>0</v>
      </c>
      <c r="CJ402" s="92">
        <v>0</v>
      </c>
      <c r="CK402" s="92">
        <v>0</v>
      </c>
      <c r="CL402" s="92">
        <v>0</v>
      </c>
      <c r="CM402" s="92">
        <v>0</v>
      </c>
      <c r="CN402" s="92">
        <v>0</v>
      </c>
      <c r="CO402" s="92">
        <v>0</v>
      </c>
      <c r="CP402" s="92">
        <v>0</v>
      </c>
      <c r="CQ402" s="92">
        <v>0</v>
      </c>
      <c r="CR402" s="92">
        <v>0</v>
      </c>
      <c r="CS402" s="92">
        <v>0</v>
      </c>
      <c r="CT402" s="92">
        <v>0</v>
      </c>
      <c r="CU402" s="92">
        <v>0</v>
      </c>
      <c r="CV402" s="92">
        <v>0</v>
      </c>
      <c r="CW402" s="92">
        <v>0</v>
      </c>
      <c r="CX402" s="92">
        <v>0</v>
      </c>
      <c r="CY402" s="92">
        <v>0</v>
      </c>
      <c r="CZ402" s="92">
        <v>0</v>
      </c>
      <c r="DA402" s="92">
        <v>0</v>
      </c>
      <c r="DB402" s="92">
        <v>0</v>
      </c>
      <c r="DC402" s="92">
        <v>0</v>
      </c>
      <c r="DD402" s="92">
        <v>0</v>
      </c>
      <c r="DE402" s="92">
        <v>0</v>
      </c>
      <c r="DF402" s="92">
        <v>0</v>
      </c>
      <c r="DG402" s="92">
        <v>0</v>
      </c>
      <c r="DH402" s="92">
        <v>0</v>
      </c>
      <c r="DI402" s="92">
        <v>0</v>
      </c>
      <c r="DJ402" s="92">
        <v>0</v>
      </c>
      <c r="DK402" s="92">
        <v>0</v>
      </c>
      <c r="DL402" s="92">
        <v>0</v>
      </c>
      <c r="DM402" s="92">
        <v>0</v>
      </c>
      <c r="DN402" s="92">
        <v>0</v>
      </c>
      <c r="DO402" s="92">
        <v>0</v>
      </c>
      <c r="DP402" s="92">
        <v>0</v>
      </c>
      <c r="DQ402" s="92">
        <v>0</v>
      </c>
      <c r="DR402" s="92">
        <v>0</v>
      </c>
      <c r="DS402" s="92">
        <v>0</v>
      </c>
      <c r="DT402" s="92">
        <v>0</v>
      </c>
      <c r="DU402" s="92">
        <v>0</v>
      </c>
      <c r="DV402" s="92">
        <v>0</v>
      </c>
      <c r="DW402" s="92">
        <v>0</v>
      </c>
      <c r="DX402" s="92">
        <v>0</v>
      </c>
      <c r="DY402" s="92">
        <v>0</v>
      </c>
      <c r="DZ402" s="92">
        <v>2.2224049699999999</v>
      </c>
      <c r="EA402" s="92">
        <v>0</v>
      </c>
      <c r="EB402" s="92">
        <v>0</v>
      </c>
      <c r="EC402" s="92">
        <v>0</v>
      </c>
      <c r="ED402" s="92">
        <v>0</v>
      </c>
      <c r="EE402" s="92">
        <v>0</v>
      </c>
      <c r="EF402" s="92">
        <v>0</v>
      </c>
      <c r="EG402" s="92">
        <v>0</v>
      </c>
      <c r="EH402" s="92">
        <v>0</v>
      </c>
      <c r="EI402" s="92">
        <v>0</v>
      </c>
      <c r="EJ402" s="92">
        <v>0</v>
      </c>
      <c r="EK402" s="92">
        <v>0</v>
      </c>
      <c r="EL402" s="92">
        <v>0</v>
      </c>
      <c r="EM402" s="92">
        <v>0</v>
      </c>
      <c r="EN402" s="92">
        <v>0</v>
      </c>
      <c r="EO402" s="92">
        <v>0</v>
      </c>
      <c r="EP402" s="92">
        <v>0</v>
      </c>
      <c r="EQ402" s="92">
        <v>0</v>
      </c>
      <c r="ER402" s="92">
        <v>0</v>
      </c>
      <c r="ES402" s="92">
        <v>0</v>
      </c>
      <c r="ET402" s="92">
        <v>0</v>
      </c>
      <c r="EU402" s="92">
        <v>0</v>
      </c>
      <c r="EV402" s="92">
        <v>0</v>
      </c>
      <c r="EW402" s="92">
        <v>0</v>
      </c>
      <c r="EX402" s="92">
        <v>0</v>
      </c>
      <c r="EY402" s="92">
        <v>0</v>
      </c>
      <c r="EZ402" s="92">
        <v>0</v>
      </c>
      <c r="FA402" s="92">
        <v>0</v>
      </c>
      <c r="FB402" s="92">
        <v>0</v>
      </c>
      <c r="FC402" s="92">
        <v>0</v>
      </c>
      <c r="FD402" s="92">
        <v>0</v>
      </c>
      <c r="FE402" s="92">
        <v>0</v>
      </c>
      <c r="FF402" s="92">
        <v>0</v>
      </c>
      <c r="FG402" s="92">
        <v>0</v>
      </c>
      <c r="FH402" s="92">
        <v>0</v>
      </c>
      <c r="FI402" s="92">
        <v>0</v>
      </c>
      <c r="FJ402" s="92">
        <v>0</v>
      </c>
      <c r="FK402" s="92">
        <v>0</v>
      </c>
      <c r="FL402" s="92">
        <v>0</v>
      </c>
      <c r="FM402" s="92">
        <v>0</v>
      </c>
      <c r="FN402" s="92">
        <v>0</v>
      </c>
      <c r="FO402" s="92">
        <v>0</v>
      </c>
      <c r="FP402" s="92">
        <v>0</v>
      </c>
      <c r="FQ402" s="92">
        <v>0</v>
      </c>
      <c r="FR402" s="92">
        <v>0</v>
      </c>
      <c r="FS402" s="92">
        <v>0</v>
      </c>
      <c r="FT402" s="92">
        <v>0</v>
      </c>
      <c r="FU402" s="92">
        <v>0</v>
      </c>
      <c r="FV402" s="92">
        <v>0</v>
      </c>
      <c r="FW402" s="92">
        <v>0</v>
      </c>
      <c r="FX402" s="92">
        <v>0</v>
      </c>
      <c r="FY402" s="92">
        <v>0</v>
      </c>
      <c r="FZ402" s="92">
        <v>0</v>
      </c>
      <c r="GA402" s="92">
        <v>0</v>
      </c>
      <c r="GB402" s="92">
        <v>0</v>
      </c>
      <c r="GC402" s="92">
        <v>0</v>
      </c>
      <c r="GD402" s="92">
        <v>0</v>
      </c>
      <c r="GE402" s="92">
        <v>0</v>
      </c>
      <c r="GF402" s="92">
        <v>0</v>
      </c>
      <c r="GG402" s="92">
        <v>0</v>
      </c>
      <c r="GH402" s="92">
        <v>0</v>
      </c>
      <c r="GI402" s="92">
        <v>0</v>
      </c>
      <c r="GJ402" s="92">
        <v>1</v>
      </c>
      <c r="GK402" s="92">
        <v>0</v>
      </c>
      <c r="GL402" s="92">
        <v>0</v>
      </c>
      <c r="GM402" s="92">
        <v>0</v>
      </c>
      <c r="GN402" s="92">
        <v>0</v>
      </c>
      <c r="GO402" s="92">
        <v>0</v>
      </c>
      <c r="GP402" s="92">
        <v>0</v>
      </c>
      <c r="GQ402" s="92">
        <v>0</v>
      </c>
      <c r="GR402" s="92">
        <v>0</v>
      </c>
      <c r="GS402" s="92">
        <v>0</v>
      </c>
      <c r="GT402" s="92">
        <v>0</v>
      </c>
      <c r="GU402" s="92">
        <v>0</v>
      </c>
      <c r="GV402" s="92">
        <v>0</v>
      </c>
      <c r="GW402" s="92">
        <v>0</v>
      </c>
      <c r="GX402" s="92">
        <v>0</v>
      </c>
      <c r="GY402" s="92">
        <v>0</v>
      </c>
      <c r="GZ402" s="92">
        <v>0</v>
      </c>
      <c r="HA402" s="92">
        <v>0</v>
      </c>
      <c r="HB402" s="92">
        <v>0</v>
      </c>
      <c r="HC402" s="92">
        <v>0</v>
      </c>
      <c r="HD402" s="92">
        <v>0</v>
      </c>
      <c r="HE402" s="92">
        <v>0</v>
      </c>
      <c r="HF402" s="92">
        <v>0</v>
      </c>
      <c r="HG402" s="92">
        <v>0</v>
      </c>
      <c r="HH402" s="92">
        <v>0</v>
      </c>
      <c r="HI402" s="92">
        <v>0</v>
      </c>
      <c r="HJ402" s="92">
        <v>0</v>
      </c>
      <c r="HK402" s="92">
        <v>0</v>
      </c>
      <c r="HL402" s="92">
        <v>0</v>
      </c>
      <c r="HM402" s="92">
        <v>0</v>
      </c>
      <c r="HN402" s="92">
        <v>0</v>
      </c>
      <c r="HO402" s="92">
        <v>0</v>
      </c>
      <c r="HP402" s="92">
        <v>0</v>
      </c>
      <c r="HQ402" s="92">
        <v>0</v>
      </c>
      <c r="HR402" s="92">
        <v>0</v>
      </c>
      <c r="HS402" s="92">
        <v>0</v>
      </c>
      <c r="HT402" s="92">
        <v>0</v>
      </c>
      <c r="HU402" s="92">
        <v>0</v>
      </c>
      <c r="HV402" s="92">
        <v>0</v>
      </c>
      <c r="HW402" s="92">
        <v>0</v>
      </c>
      <c r="HX402" s="92">
        <v>0</v>
      </c>
      <c r="HY402" s="92">
        <v>0</v>
      </c>
      <c r="HZ402" s="92">
        <v>0</v>
      </c>
      <c r="IA402" s="92">
        <v>0</v>
      </c>
      <c r="IB402" s="92">
        <v>0</v>
      </c>
      <c r="IC402" s="92">
        <v>0</v>
      </c>
      <c r="ID402" s="92">
        <v>0</v>
      </c>
      <c r="IE402" s="92">
        <v>0</v>
      </c>
      <c r="IF402" s="92">
        <v>0</v>
      </c>
      <c r="IG402" s="92">
        <v>0</v>
      </c>
      <c r="IH402" s="92">
        <v>0</v>
      </c>
      <c r="II402" s="92">
        <v>0</v>
      </c>
      <c r="IJ402" s="92">
        <v>0</v>
      </c>
      <c r="IK402" s="92">
        <v>0</v>
      </c>
      <c r="IL402" s="92">
        <v>0</v>
      </c>
      <c r="IM402" s="92">
        <v>0</v>
      </c>
      <c r="IN402" s="92">
        <v>0</v>
      </c>
      <c r="IO402" s="92">
        <v>0</v>
      </c>
      <c r="IP402" s="92">
        <v>0</v>
      </c>
      <c r="IQ402" s="92">
        <v>0</v>
      </c>
      <c r="IR402" s="92">
        <v>0</v>
      </c>
      <c r="IS402" s="92">
        <v>0</v>
      </c>
      <c r="IT402" s="92">
        <v>0.12336222199999999</v>
      </c>
      <c r="IU402" s="92">
        <v>2.2224049699999999</v>
      </c>
      <c r="IV402" s="92">
        <v>3.70858019E-2</v>
      </c>
      <c r="IW402" s="92">
        <v>20</v>
      </c>
      <c r="IX402" s="92">
        <v>1</v>
      </c>
      <c r="IY402" s="92">
        <v>0</v>
      </c>
      <c r="IZ402" s="92">
        <v>1</v>
      </c>
      <c r="JA402" s="92">
        <v>0</v>
      </c>
      <c r="JB402" s="92">
        <v>-68350.637799999997</v>
      </c>
      <c r="JC402" s="92">
        <v>-3794.03694</v>
      </c>
      <c r="JD402" s="92">
        <v>-8.43188653E-3</v>
      </c>
      <c r="JE402" s="92">
        <v>-39.262948299999998</v>
      </c>
      <c r="JF402" s="92">
        <v>-2.17942481</v>
      </c>
      <c r="JG402" s="92">
        <v>5.5440004600000002E-2</v>
      </c>
      <c r="JH402" s="92">
        <v>0.99876720600000002</v>
      </c>
      <c r="JI402" s="92">
        <v>18.015280000000001</v>
      </c>
      <c r="JJ402" s="92">
        <v>3.71114684E-2</v>
      </c>
      <c r="JK402" s="92">
        <v>0</v>
      </c>
      <c r="JL402" s="92">
        <v>0</v>
      </c>
      <c r="JM402" s="92">
        <v>0</v>
      </c>
      <c r="JN402" s="92">
        <v>0</v>
      </c>
      <c r="JO402" s="92">
        <v>0</v>
      </c>
      <c r="JP402" s="92">
        <v>0</v>
      </c>
      <c r="JQ402" s="92">
        <v>0</v>
      </c>
      <c r="JR402" s="92">
        <v>0</v>
      </c>
      <c r="JS402" s="92">
        <v>0</v>
      </c>
      <c r="JT402" s="92">
        <v>0</v>
      </c>
      <c r="JU402" s="92">
        <v>0</v>
      </c>
      <c r="JV402" s="92">
        <v>0</v>
      </c>
      <c r="JW402" s="92">
        <v>0</v>
      </c>
      <c r="JX402" s="92">
        <v>0</v>
      </c>
      <c r="JY402" s="92">
        <v>0</v>
      </c>
      <c r="JZ402" s="92">
        <v>0</v>
      </c>
      <c r="KA402" s="92">
        <v>0</v>
      </c>
      <c r="KB402" s="92">
        <v>0</v>
      </c>
      <c r="KC402" s="92">
        <v>0</v>
      </c>
      <c r="KD402" s="92">
        <v>0</v>
      </c>
      <c r="KE402" s="92">
        <v>0</v>
      </c>
      <c r="KF402" s="92">
        <v>0</v>
      </c>
      <c r="KG402" s="92">
        <v>0</v>
      </c>
      <c r="KH402" s="92">
        <v>0</v>
      </c>
      <c r="KI402" s="92">
        <v>0</v>
      </c>
      <c r="KJ402" s="92">
        <v>0</v>
      </c>
      <c r="KK402" s="92">
        <v>0</v>
      </c>
      <c r="KL402" s="92">
        <v>0</v>
      </c>
      <c r="KM402" s="92">
        <v>0</v>
      </c>
      <c r="KN402" s="92">
        <v>0</v>
      </c>
      <c r="KO402" s="92">
        <v>0</v>
      </c>
      <c r="KP402" s="92">
        <v>0</v>
      </c>
      <c r="KQ402" s="92">
        <v>0</v>
      </c>
      <c r="KR402" s="92">
        <v>0</v>
      </c>
      <c r="KS402" s="92">
        <v>0</v>
      </c>
      <c r="KT402" s="92">
        <v>0</v>
      </c>
      <c r="KU402" s="92">
        <v>0</v>
      </c>
      <c r="KV402" s="92">
        <v>0</v>
      </c>
      <c r="KW402" s="92">
        <v>0</v>
      </c>
      <c r="KX402" s="92">
        <v>0</v>
      </c>
      <c r="KY402" s="92">
        <v>0</v>
      </c>
      <c r="KZ402" s="92">
        <v>0</v>
      </c>
      <c r="LA402" s="92">
        <v>0</v>
      </c>
      <c r="LB402" s="92">
        <v>0</v>
      </c>
      <c r="LC402" s="92">
        <v>0</v>
      </c>
      <c r="LD402" s="92">
        <v>0</v>
      </c>
      <c r="LE402" s="92">
        <v>0</v>
      </c>
      <c r="LF402" s="92">
        <v>0</v>
      </c>
      <c r="LG402" s="92">
        <v>0</v>
      </c>
      <c r="LH402" s="92">
        <v>0</v>
      </c>
      <c r="LI402" s="92">
        <v>0</v>
      </c>
      <c r="LJ402" s="92">
        <v>0</v>
      </c>
      <c r="LK402" s="92">
        <v>0</v>
      </c>
      <c r="LL402" s="92">
        <v>0</v>
      </c>
      <c r="LM402" s="92">
        <v>0</v>
      </c>
      <c r="LN402" s="92">
        <v>0</v>
      </c>
      <c r="LO402" s="92">
        <v>0</v>
      </c>
      <c r="LP402" s="92">
        <v>0</v>
      </c>
      <c r="LQ402" s="92">
        <v>0</v>
      </c>
      <c r="LR402" s="92">
        <v>0</v>
      </c>
      <c r="LS402" s="92">
        <v>0</v>
      </c>
      <c r="LT402" s="92">
        <v>0</v>
      </c>
      <c r="LU402" s="92">
        <v>0</v>
      </c>
      <c r="LV402" s="92">
        <v>0</v>
      </c>
      <c r="LW402" s="92">
        <v>0</v>
      </c>
      <c r="LX402" s="92">
        <v>0</v>
      </c>
      <c r="LY402" s="92">
        <v>0</v>
      </c>
      <c r="LZ402" s="92">
        <v>0</v>
      </c>
      <c r="MA402" s="92">
        <v>0</v>
      </c>
      <c r="MB402" s="92">
        <v>0</v>
      </c>
      <c r="MC402" s="92">
        <v>0</v>
      </c>
      <c r="MD402" s="92">
        <v>0</v>
      </c>
      <c r="ME402" s="92">
        <v>0</v>
      </c>
      <c r="MF402" s="92">
        <v>0</v>
      </c>
      <c r="MG402" s="92">
        <v>0</v>
      </c>
      <c r="MH402" s="92">
        <v>0</v>
      </c>
      <c r="MI402" s="92">
        <v>0</v>
      </c>
      <c r="MJ402" s="92">
        <v>0</v>
      </c>
      <c r="MK402" s="92">
        <v>0</v>
      </c>
      <c r="ML402" s="92">
        <v>0</v>
      </c>
      <c r="MM402" s="92">
        <v>0</v>
      </c>
      <c r="MN402" s="92">
        <v>0</v>
      </c>
      <c r="MO402" s="92">
        <v>0</v>
      </c>
      <c r="MP402" s="92">
        <v>0</v>
      </c>
      <c r="MQ402" s="92">
        <v>0</v>
      </c>
      <c r="MR402" s="92">
        <v>0</v>
      </c>
      <c r="MS402" s="92">
        <v>0</v>
      </c>
      <c r="MT402" s="92">
        <v>0</v>
      </c>
      <c r="MU402" s="92">
        <v>0</v>
      </c>
      <c r="MV402" s="92">
        <v>0</v>
      </c>
      <c r="MW402" s="92">
        <v>0</v>
      </c>
      <c r="MX402" s="92">
        <v>0</v>
      </c>
      <c r="MY402" s="92">
        <v>0</v>
      </c>
      <c r="MZ402" s="92">
        <v>0</v>
      </c>
      <c r="NA402" s="92">
        <v>0</v>
      </c>
      <c r="NB402" s="92">
        <v>0</v>
      </c>
      <c r="NC402" s="92">
        <v>0</v>
      </c>
      <c r="ND402" s="92">
        <v>0</v>
      </c>
      <c r="NE402" s="92">
        <v>0</v>
      </c>
      <c r="NF402" s="92">
        <v>0</v>
      </c>
      <c r="NG402" s="92">
        <v>0</v>
      </c>
      <c r="NH402" s="92">
        <v>0</v>
      </c>
      <c r="NI402" s="92">
        <v>0</v>
      </c>
      <c r="NJ402" s="92">
        <v>0</v>
      </c>
      <c r="NK402" s="92">
        <v>0</v>
      </c>
      <c r="NL402" s="92">
        <v>0</v>
      </c>
      <c r="NM402" s="92">
        <v>0</v>
      </c>
      <c r="NN402" s="92">
        <v>0</v>
      </c>
      <c r="NO402" s="92">
        <v>0</v>
      </c>
      <c r="NP402" s="92">
        <v>0</v>
      </c>
      <c r="NQ402" s="92">
        <v>0</v>
      </c>
      <c r="NR402" s="92">
        <v>0</v>
      </c>
      <c r="NS402" s="92">
        <v>0</v>
      </c>
      <c r="NT402" s="92">
        <v>0</v>
      </c>
      <c r="NU402" s="92">
        <v>0</v>
      </c>
      <c r="NV402" s="92">
        <v>0</v>
      </c>
      <c r="NW402" s="92">
        <v>0</v>
      </c>
      <c r="NX402" s="92">
        <v>0</v>
      </c>
      <c r="NY402" s="92">
        <v>0</v>
      </c>
      <c r="NZ402" s="92">
        <v>0</v>
      </c>
      <c r="OA402" s="92">
        <v>0</v>
      </c>
      <c r="OB402" s="92">
        <v>0</v>
      </c>
      <c r="OC402" s="92">
        <v>0</v>
      </c>
      <c r="OD402" s="92">
        <v>0</v>
      </c>
      <c r="OE402" s="92">
        <v>0</v>
      </c>
      <c r="OF402" s="92">
        <v>0</v>
      </c>
      <c r="OG402" s="92">
        <v>0</v>
      </c>
      <c r="OH402" s="92">
        <v>0</v>
      </c>
      <c r="OI402" s="92">
        <v>0</v>
      </c>
      <c r="OJ402" s="92">
        <v>0</v>
      </c>
      <c r="OK402" s="92">
        <v>0</v>
      </c>
      <c r="OL402" s="92">
        <v>0</v>
      </c>
      <c r="OM402" s="92">
        <v>0</v>
      </c>
      <c r="ON402" s="92">
        <v>0</v>
      </c>
      <c r="OO402" s="92">
        <v>0</v>
      </c>
      <c r="OP402" s="92">
        <v>0</v>
      </c>
      <c r="OQ402" s="92">
        <v>0</v>
      </c>
      <c r="OR402" s="92">
        <v>0</v>
      </c>
      <c r="OS402" s="92">
        <v>0</v>
      </c>
      <c r="OT402" s="92">
        <v>0</v>
      </c>
      <c r="OU402" s="92">
        <v>0</v>
      </c>
      <c r="OV402" s="92">
        <v>0</v>
      </c>
      <c r="OW402" s="92">
        <v>0</v>
      </c>
      <c r="OX402" s="92">
        <v>0</v>
      </c>
      <c r="OY402" s="92">
        <v>0</v>
      </c>
      <c r="OZ402" s="92">
        <v>0</v>
      </c>
      <c r="PA402" s="92">
        <v>0</v>
      </c>
      <c r="PB402" s="92">
        <v>0</v>
      </c>
      <c r="PC402" s="92">
        <v>0</v>
      </c>
      <c r="PD402" s="92">
        <v>0</v>
      </c>
      <c r="PE402" s="92">
        <v>0</v>
      </c>
      <c r="PF402" s="92">
        <v>0</v>
      </c>
      <c r="PG402" s="92">
        <v>0</v>
      </c>
      <c r="PH402" s="92">
        <v>0</v>
      </c>
      <c r="PI402" s="92">
        <v>0</v>
      </c>
      <c r="PJ402" s="92">
        <v>0</v>
      </c>
      <c r="PK402" s="92">
        <v>0</v>
      </c>
      <c r="PL402" s="92">
        <v>0</v>
      </c>
      <c r="PM402" s="92">
        <v>0</v>
      </c>
      <c r="PN402" s="92">
        <v>0</v>
      </c>
      <c r="PO402" s="92">
        <v>0</v>
      </c>
      <c r="PP402" s="92">
        <v>0</v>
      </c>
      <c r="PQ402" s="92">
        <v>0</v>
      </c>
      <c r="PR402" s="92">
        <v>0</v>
      </c>
      <c r="PS402" s="92">
        <v>0</v>
      </c>
      <c r="PT402" s="92">
        <v>0</v>
      </c>
      <c r="PU402" s="92">
        <v>0</v>
      </c>
      <c r="PV402" s="92">
        <v>0</v>
      </c>
      <c r="PW402" s="92">
        <v>0</v>
      </c>
      <c r="PX402" s="92">
        <v>0</v>
      </c>
      <c r="PY402" s="92">
        <v>0</v>
      </c>
      <c r="PZ402" s="92">
        <v>0</v>
      </c>
      <c r="QA402" s="92">
        <v>0</v>
      </c>
      <c r="QB402" s="92">
        <v>0</v>
      </c>
      <c r="QC402" s="92">
        <v>0</v>
      </c>
      <c r="QD402" s="92">
        <v>0</v>
      </c>
      <c r="QE402" s="92">
        <v>0</v>
      </c>
      <c r="QF402" s="92">
        <v>0</v>
      </c>
      <c r="QG402" s="92">
        <v>0</v>
      </c>
      <c r="QH402" s="92">
        <v>0</v>
      </c>
      <c r="QI402" s="92">
        <v>0</v>
      </c>
      <c r="QJ402" s="92">
        <v>0</v>
      </c>
      <c r="QK402" s="92">
        <v>0</v>
      </c>
      <c r="QL402" s="92">
        <v>0</v>
      </c>
      <c r="QM402" s="92">
        <v>0</v>
      </c>
      <c r="QN402" s="92">
        <v>0</v>
      </c>
      <c r="QO402" s="92">
        <v>0</v>
      </c>
      <c r="QP402" s="92">
        <v>0</v>
      </c>
      <c r="QQ402" s="92">
        <v>0</v>
      </c>
      <c r="QR402" s="92">
        <v>0</v>
      </c>
      <c r="QS402" s="92">
        <v>0</v>
      </c>
      <c r="QT402" s="92">
        <v>0</v>
      </c>
      <c r="QU402" s="92">
        <v>0</v>
      </c>
      <c r="QV402" s="92">
        <v>0</v>
      </c>
      <c r="QW402" s="92">
        <v>0</v>
      </c>
      <c r="QX402" s="92">
        <v>0</v>
      </c>
      <c r="QY402" s="92">
        <v>0</v>
      </c>
      <c r="QZ402" s="92">
        <v>0</v>
      </c>
      <c r="RA402" s="92">
        <v>0</v>
      </c>
      <c r="RB402" s="92">
        <v>0</v>
      </c>
      <c r="RC402" s="92">
        <v>0</v>
      </c>
      <c r="RD402" s="92">
        <v>0</v>
      </c>
      <c r="RE402" s="92">
        <v>0</v>
      </c>
      <c r="RF402" s="92">
        <v>0</v>
      </c>
      <c r="RG402" s="92">
        <v>0</v>
      </c>
      <c r="RH402" s="92">
        <v>0</v>
      </c>
      <c r="RI402" s="92">
        <v>0</v>
      </c>
      <c r="RJ402" s="92">
        <v>0</v>
      </c>
      <c r="RK402" s="92">
        <v>0</v>
      </c>
      <c r="RL402" s="92">
        <v>0</v>
      </c>
      <c r="RM402" s="92">
        <v>0</v>
      </c>
      <c r="RN402" s="92">
        <v>0</v>
      </c>
      <c r="RO402" s="92">
        <v>0</v>
      </c>
      <c r="RP402" s="92">
        <v>0</v>
      </c>
      <c r="RQ402" s="92">
        <v>0</v>
      </c>
      <c r="RR402" s="92">
        <v>0</v>
      </c>
      <c r="RS402" s="92">
        <v>0</v>
      </c>
      <c r="RT402" s="92">
        <v>0</v>
      </c>
      <c r="RU402" s="92">
        <v>0</v>
      </c>
      <c r="RV402" s="92">
        <v>0</v>
      </c>
      <c r="RW402" s="92">
        <v>0</v>
      </c>
      <c r="RX402" s="92">
        <v>0</v>
      </c>
      <c r="RY402" s="92">
        <v>0</v>
      </c>
      <c r="RZ402" s="92">
        <v>0</v>
      </c>
      <c r="SA402" s="92">
        <v>0</v>
      </c>
      <c r="SB402" s="92">
        <v>0</v>
      </c>
      <c r="SC402" s="92">
        <v>0</v>
      </c>
      <c r="SD402" s="92">
        <v>0</v>
      </c>
      <c r="SE402" s="92">
        <v>0</v>
      </c>
      <c r="SF402" s="92">
        <v>0</v>
      </c>
      <c r="SG402" s="92">
        <v>0</v>
      </c>
      <c r="SH402" s="92">
        <v>0</v>
      </c>
      <c r="SI402" s="92">
        <v>0</v>
      </c>
      <c r="SJ402" s="92">
        <v>0</v>
      </c>
      <c r="SK402" s="92">
        <v>0</v>
      </c>
      <c r="SL402" s="92">
        <v>0</v>
      </c>
      <c r="SM402" s="92">
        <v>0</v>
      </c>
      <c r="SN402" s="92">
        <v>0</v>
      </c>
      <c r="SO402" s="92">
        <v>0</v>
      </c>
      <c r="SP402" s="92">
        <v>0</v>
      </c>
      <c r="SQ402" s="92">
        <v>0</v>
      </c>
      <c r="SR402" s="92">
        <v>0</v>
      </c>
      <c r="SS402" s="92">
        <v>0</v>
      </c>
      <c r="ST402" s="92">
        <v>0</v>
      </c>
      <c r="SU402" s="92">
        <v>0</v>
      </c>
      <c r="SV402" s="92">
        <v>0</v>
      </c>
      <c r="SW402" s="92">
        <v>0</v>
      </c>
      <c r="SX402" s="92">
        <v>0</v>
      </c>
      <c r="SY402" s="92">
        <v>0</v>
      </c>
      <c r="SZ402" s="92">
        <v>0</v>
      </c>
      <c r="TA402" s="92">
        <v>0</v>
      </c>
      <c r="TB402" s="92">
        <v>0</v>
      </c>
      <c r="TC402" s="92">
        <v>1</v>
      </c>
      <c r="TD402" s="92">
        <v>0</v>
      </c>
      <c r="TE402" s="92">
        <v>0</v>
      </c>
      <c r="TF402" s="92">
        <v>0</v>
      </c>
      <c r="TG402" s="92">
        <v>0</v>
      </c>
      <c r="TH402" s="92">
        <v>0</v>
      </c>
      <c r="TI402" s="92">
        <v>0</v>
      </c>
      <c r="TJ402" s="92">
        <v>0</v>
      </c>
      <c r="TK402" s="92">
        <v>0</v>
      </c>
      <c r="TL402" s="92">
        <v>0</v>
      </c>
      <c r="TM402" s="92">
        <v>0</v>
      </c>
      <c r="TN402" s="92">
        <v>0</v>
      </c>
      <c r="TO402" s="92">
        <v>0</v>
      </c>
      <c r="TP402" s="92">
        <v>0</v>
      </c>
      <c r="TQ402" s="92">
        <v>-9793.5953089699997</v>
      </c>
      <c r="TR402" s="92">
        <v>0</v>
      </c>
      <c r="TS402" s="92">
        <v>0</v>
      </c>
      <c r="TT402" s="92">
        <v>0</v>
      </c>
      <c r="TU402" s="92">
        <v>0</v>
      </c>
      <c r="TV402" s="92">
        <v>0</v>
      </c>
      <c r="TW402" s="92">
        <v>0</v>
      </c>
      <c r="TX402" s="92">
        <v>0</v>
      </c>
      <c r="TY402" s="92">
        <v>0</v>
      </c>
      <c r="TZ402" s="92">
        <v>0</v>
      </c>
      <c r="UA402" s="92">
        <v>0</v>
      </c>
      <c r="UB402" s="92">
        <v>0</v>
      </c>
      <c r="UC402" s="92">
        <v>0</v>
      </c>
      <c r="UD402" s="92">
        <v>0</v>
      </c>
      <c r="UE402" s="92">
        <v>0</v>
      </c>
      <c r="UF402" s="92">
        <v>0</v>
      </c>
      <c r="UG402" s="92">
        <v>0</v>
      </c>
      <c r="UH402" s="92">
        <v>0</v>
      </c>
      <c r="UI402" s="92">
        <v>0</v>
      </c>
      <c r="UJ402" s="92">
        <v>0</v>
      </c>
      <c r="UK402" s="92">
        <v>0</v>
      </c>
      <c r="UL402" s="92">
        <v>0</v>
      </c>
      <c r="UM402" s="92">
        <v>0</v>
      </c>
      <c r="UN402" s="92">
        <v>0</v>
      </c>
      <c r="UO402" s="92">
        <v>0</v>
      </c>
      <c r="UP402" s="92">
        <v>0</v>
      </c>
      <c r="UQ402" s="92">
        <v>0</v>
      </c>
      <c r="UR402" s="92">
        <v>0</v>
      </c>
      <c r="US402" s="92">
        <v>0</v>
      </c>
      <c r="UT402" s="92">
        <v>0</v>
      </c>
      <c r="UU402" s="92">
        <v>0</v>
      </c>
      <c r="UV402" s="92">
        <v>0</v>
      </c>
      <c r="UW402" s="92">
        <v>0</v>
      </c>
      <c r="UX402" s="92">
        <v>0</v>
      </c>
      <c r="UY402" s="92">
        <v>0</v>
      </c>
      <c r="UZ402" s="92">
        <v>0</v>
      </c>
      <c r="VA402" s="92">
        <v>0</v>
      </c>
      <c r="VB402" s="92">
        <v>0</v>
      </c>
      <c r="VC402" s="92">
        <v>0</v>
      </c>
      <c r="VD402" s="92">
        <v>0</v>
      </c>
      <c r="VE402" s="92">
        <v>0</v>
      </c>
      <c r="VF402" s="92">
        <v>0</v>
      </c>
      <c r="VG402" s="92">
        <v>0</v>
      </c>
      <c r="VH402" s="92">
        <v>0</v>
      </c>
      <c r="VI402" s="92">
        <v>0</v>
      </c>
      <c r="VJ402" s="92">
        <v>0</v>
      </c>
      <c r="VK402" s="92">
        <v>0</v>
      </c>
      <c r="VL402" s="92">
        <v>0</v>
      </c>
      <c r="VM402" s="92">
        <v>0</v>
      </c>
      <c r="VN402" s="92">
        <v>0</v>
      </c>
      <c r="VO402" s="92">
        <v>0</v>
      </c>
      <c r="VP402" s="92">
        <v>0</v>
      </c>
      <c r="VQ402" s="92">
        <v>0</v>
      </c>
      <c r="VR402" s="92">
        <v>0</v>
      </c>
      <c r="VS402" s="92">
        <v>0</v>
      </c>
      <c r="VT402" s="92">
        <v>0</v>
      </c>
      <c r="VU402" s="92">
        <v>0</v>
      </c>
      <c r="VV402" s="92">
        <v>0</v>
      </c>
      <c r="VW402" s="92">
        <v>0</v>
      </c>
      <c r="VX402" s="92">
        <v>0</v>
      </c>
      <c r="VY402" s="92">
        <v>0</v>
      </c>
      <c r="VZ402" s="92">
        <v>0</v>
      </c>
      <c r="WA402" s="92">
        <v>0</v>
      </c>
      <c r="WB402" s="92">
        <v>0</v>
      </c>
      <c r="WC402" s="92">
        <v>0</v>
      </c>
    </row>
    <row r="403" spans="2:601" ht="13.5" customHeight="1">
      <c r="B403" s="851" t="s">
        <v>3049</v>
      </c>
      <c r="C403" s="92">
        <v>0</v>
      </c>
      <c r="D403" s="92">
        <v>2.47144619</v>
      </c>
      <c r="E403" s="92">
        <v>-9.3767581499999992E-3</v>
      </c>
      <c r="F403" s="92">
        <v>0.137186111</v>
      </c>
      <c r="G403" s="92">
        <v>0</v>
      </c>
      <c r="H403" s="92">
        <v>0</v>
      </c>
      <c r="I403" s="92">
        <v>0</v>
      </c>
      <c r="J403" s="92">
        <v>0</v>
      </c>
      <c r="K403" s="92">
        <v>0</v>
      </c>
      <c r="L403" s="92">
        <v>0</v>
      </c>
      <c r="M403" s="92">
        <v>0</v>
      </c>
      <c r="N403" s="92">
        <v>0</v>
      </c>
      <c r="O403" s="92">
        <v>0</v>
      </c>
      <c r="P403" s="92">
        <v>0</v>
      </c>
      <c r="Q403" s="92">
        <v>0</v>
      </c>
      <c r="R403" s="92">
        <v>0</v>
      </c>
      <c r="S403" s="92">
        <v>0</v>
      </c>
      <c r="T403" s="92">
        <v>0</v>
      </c>
      <c r="U403" s="92">
        <v>0</v>
      </c>
      <c r="V403" s="92">
        <v>0</v>
      </c>
      <c r="W403" s="92">
        <v>0</v>
      </c>
      <c r="X403" s="92">
        <v>0</v>
      </c>
      <c r="Y403" s="92">
        <v>0</v>
      </c>
      <c r="Z403" s="92">
        <v>0</v>
      </c>
      <c r="AA403" s="92">
        <v>0</v>
      </c>
      <c r="AB403" s="92">
        <v>0</v>
      </c>
      <c r="AC403" s="92">
        <v>0</v>
      </c>
      <c r="AD403" s="92">
        <v>0</v>
      </c>
      <c r="AE403" s="92">
        <v>0</v>
      </c>
      <c r="AF403" s="92">
        <v>0</v>
      </c>
      <c r="AG403" s="92">
        <v>0</v>
      </c>
      <c r="AH403" s="92">
        <v>0</v>
      </c>
      <c r="AI403" s="92">
        <v>0</v>
      </c>
      <c r="AJ403" s="92">
        <v>0</v>
      </c>
      <c r="AK403" s="92">
        <v>0</v>
      </c>
      <c r="AL403" s="92">
        <v>0</v>
      </c>
      <c r="AM403" s="92">
        <v>0</v>
      </c>
      <c r="AN403" s="92">
        <v>0</v>
      </c>
      <c r="AO403" s="92">
        <v>0</v>
      </c>
      <c r="AP403" s="92">
        <v>0</v>
      </c>
      <c r="AQ403" s="92">
        <v>0</v>
      </c>
      <c r="AR403" s="92">
        <v>0</v>
      </c>
      <c r="AS403" s="92">
        <v>0</v>
      </c>
      <c r="AT403" s="92">
        <v>0</v>
      </c>
      <c r="AU403" s="92">
        <v>0</v>
      </c>
      <c r="AV403" s="92">
        <v>0</v>
      </c>
      <c r="AW403" s="92">
        <v>0</v>
      </c>
      <c r="AX403" s="92">
        <v>0</v>
      </c>
      <c r="AY403" s="92">
        <v>0</v>
      </c>
      <c r="AZ403" s="92">
        <v>0</v>
      </c>
      <c r="BA403" s="92">
        <v>0</v>
      </c>
      <c r="BB403" s="92">
        <v>0</v>
      </c>
      <c r="BC403" s="92">
        <v>0</v>
      </c>
      <c r="BD403" s="92">
        <v>0</v>
      </c>
      <c r="BE403" s="92">
        <v>0</v>
      </c>
      <c r="BF403" s="92">
        <v>0</v>
      </c>
      <c r="BG403" s="92">
        <v>0</v>
      </c>
      <c r="BH403" s="92">
        <v>0</v>
      </c>
      <c r="BI403" s="92">
        <v>0</v>
      </c>
      <c r="BJ403" s="92">
        <v>0</v>
      </c>
      <c r="BK403" s="92">
        <v>0</v>
      </c>
      <c r="BL403" s="92">
        <v>0</v>
      </c>
      <c r="BM403" s="92">
        <v>0</v>
      </c>
      <c r="BN403" s="92">
        <v>0</v>
      </c>
      <c r="BO403" s="92">
        <v>0</v>
      </c>
      <c r="BP403" s="92">
        <v>1</v>
      </c>
      <c r="BQ403" s="92">
        <v>0</v>
      </c>
      <c r="BR403" s="92">
        <v>0</v>
      </c>
      <c r="BS403" s="92">
        <v>0</v>
      </c>
      <c r="BT403" s="92">
        <v>0</v>
      </c>
      <c r="BU403" s="92">
        <v>0</v>
      </c>
      <c r="BV403" s="92">
        <v>0</v>
      </c>
      <c r="BW403" s="92">
        <v>0</v>
      </c>
      <c r="BX403" s="92">
        <v>0</v>
      </c>
      <c r="BY403" s="92">
        <v>0</v>
      </c>
      <c r="BZ403" s="92">
        <v>0</v>
      </c>
      <c r="CA403" s="92">
        <v>0</v>
      </c>
      <c r="CB403" s="92">
        <v>0</v>
      </c>
      <c r="CC403" s="92">
        <v>0</v>
      </c>
      <c r="CD403" s="92">
        <v>0</v>
      </c>
      <c r="CE403" s="92">
        <v>0</v>
      </c>
      <c r="CF403" s="92">
        <v>0</v>
      </c>
      <c r="CG403" s="92">
        <v>0</v>
      </c>
      <c r="CH403" s="92">
        <v>0</v>
      </c>
      <c r="CI403" s="92">
        <v>0</v>
      </c>
      <c r="CJ403" s="92">
        <v>0</v>
      </c>
      <c r="CK403" s="92">
        <v>0</v>
      </c>
      <c r="CL403" s="92">
        <v>0</v>
      </c>
      <c r="CM403" s="92">
        <v>0</v>
      </c>
      <c r="CN403" s="92">
        <v>0</v>
      </c>
      <c r="CO403" s="92">
        <v>0</v>
      </c>
      <c r="CP403" s="92">
        <v>0</v>
      </c>
      <c r="CQ403" s="92">
        <v>0</v>
      </c>
      <c r="CR403" s="92">
        <v>0</v>
      </c>
      <c r="CS403" s="92">
        <v>0</v>
      </c>
      <c r="CT403" s="92">
        <v>0</v>
      </c>
      <c r="CU403" s="92">
        <v>0</v>
      </c>
      <c r="CV403" s="92">
        <v>0</v>
      </c>
      <c r="CW403" s="92">
        <v>0</v>
      </c>
      <c r="CX403" s="92">
        <v>0</v>
      </c>
      <c r="CY403" s="92">
        <v>0</v>
      </c>
      <c r="CZ403" s="92">
        <v>0</v>
      </c>
      <c r="DA403" s="92">
        <v>0</v>
      </c>
      <c r="DB403" s="92">
        <v>0</v>
      </c>
      <c r="DC403" s="92">
        <v>0</v>
      </c>
      <c r="DD403" s="92">
        <v>0</v>
      </c>
      <c r="DE403" s="92">
        <v>0</v>
      </c>
      <c r="DF403" s="92">
        <v>0</v>
      </c>
      <c r="DG403" s="92">
        <v>0</v>
      </c>
      <c r="DH403" s="92">
        <v>0</v>
      </c>
      <c r="DI403" s="92">
        <v>0</v>
      </c>
      <c r="DJ403" s="92">
        <v>0</v>
      </c>
      <c r="DK403" s="92">
        <v>0</v>
      </c>
      <c r="DL403" s="92">
        <v>0</v>
      </c>
      <c r="DM403" s="92">
        <v>0</v>
      </c>
      <c r="DN403" s="92">
        <v>0</v>
      </c>
      <c r="DO403" s="92">
        <v>0</v>
      </c>
      <c r="DP403" s="92">
        <v>0</v>
      </c>
      <c r="DQ403" s="92">
        <v>0</v>
      </c>
      <c r="DR403" s="92">
        <v>0</v>
      </c>
      <c r="DS403" s="92">
        <v>0</v>
      </c>
      <c r="DT403" s="92">
        <v>0</v>
      </c>
      <c r="DU403" s="92">
        <v>0</v>
      </c>
      <c r="DV403" s="92">
        <v>0</v>
      </c>
      <c r="DW403" s="92">
        <v>0</v>
      </c>
      <c r="DX403" s="92">
        <v>0</v>
      </c>
      <c r="DY403" s="92">
        <v>0</v>
      </c>
      <c r="DZ403" s="92">
        <v>2.47144619</v>
      </c>
      <c r="EA403" s="92">
        <v>0</v>
      </c>
      <c r="EB403" s="92">
        <v>0</v>
      </c>
      <c r="EC403" s="92">
        <v>0</v>
      </c>
      <c r="ED403" s="92">
        <v>0</v>
      </c>
      <c r="EE403" s="92">
        <v>0</v>
      </c>
      <c r="EF403" s="92">
        <v>0</v>
      </c>
      <c r="EG403" s="92">
        <v>0</v>
      </c>
      <c r="EH403" s="92">
        <v>0</v>
      </c>
      <c r="EI403" s="92">
        <v>0</v>
      </c>
      <c r="EJ403" s="92">
        <v>0</v>
      </c>
      <c r="EK403" s="92">
        <v>0</v>
      </c>
      <c r="EL403" s="92">
        <v>0</v>
      </c>
      <c r="EM403" s="92">
        <v>0</v>
      </c>
      <c r="EN403" s="92">
        <v>0</v>
      </c>
      <c r="EO403" s="92">
        <v>0</v>
      </c>
      <c r="EP403" s="92">
        <v>0</v>
      </c>
      <c r="EQ403" s="92">
        <v>0</v>
      </c>
      <c r="ER403" s="92">
        <v>0</v>
      </c>
      <c r="ES403" s="92">
        <v>0</v>
      </c>
      <c r="ET403" s="92">
        <v>0</v>
      </c>
      <c r="EU403" s="92">
        <v>0</v>
      </c>
      <c r="EV403" s="92">
        <v>0</v>
      </c>
      <c r="EW403" s="92">
        <v>0</v>
      </c>
      <c r="EX403" s="92">
        <v>0</v>
      </c>
      <c r="EY403" s="92">
        <v>0</v>
      </c>
      <c r="EZ403" s="92">
        <v>0</v>
      </c>
      <c r="FA403" s="92">
        <v>0</v>
      </c>
      <c r="FB403" s="92">
        <v>0</v>
      </c>
      <c r="FC403" s="92">
        <v>0</v>
      </c>
      <c r="FD403" s="92">
        <v>0</v>
      </c>
      <c r="FE403" s="92">
        <v>0</v>
      </c>
      <c r="FF403" s="92">
        <v>0</v>
      </c>
      <c r="FG403" s="92">
        <v>0</v>
      </c>
      <c r="FH403" s="92">
        <v>0</v>
      </c>
      <c r="FI403" s="92">
        <v>0</v>
      </c>
      <c r="FJ403" s="92">
        <v>0</v>
      </c>
      <c r="FK403" s="92">
        <v>0</v>
      </c>
      <c r="FL403" s="92">
        <v>0</v>
      </c>
      <c r="FM403" s="92">
        <v>0</v>
      </c>
      <c r="FN403" s="92">
        <v>0</v>
      </c>
      <c r="FO403" s="92">
        <v>0</v>
      </c>
      <c r="FP403" s="92">
        <v>0</v>
      </c>
      <c r="FQ403" s="92">
        <v>0</v>
      </c>
      <c r="FR403" s="92">
        <v>0</v>
      </c>
      <c r="FS403" s="92">
        <v>0</v>
      </c>
      <c r="FT403" s="92">
        <v>0</v>
      </c>
      <c r="FU403" s="92">
        <v>0</v>
      </c>
      <c r="FV403" s="92">
        <v>0</v>
      </c>
      <c r="FW403" s="92">
        <v>0</v>
      </c>
      <c r="FX403" s="92">
        <v>0</v>
      </c>
      <c r="FY403" s="92">
        <v>0</v>
      </c>
      <c r="FZ403" s="92">
        <v>0</v>
      </c>
      <c r="GA403" s="92">
        <v>0</v>
      </c>
      <c r="GB403" s="92">
        <v>0</v>
      </c>
      <c r="GC403" s="92">
        <v>0</v>
      </c>
      <c r="GD403" s="92">
        <v>0</v>
      </c>
      <c r="GE403" s="92">
        <v>0</v>
      </c>
      <c r="GF403" s="92">
        <v>0</v>
      </c>
      <c r="GG403" s="92">
        <v>0</v>
      </c>
      <c r="GH403" s="92">
        <v>0</v>
      </c>
      <c r="GI403" s="92">
        <v>0</v>
      </c>
      <c r="GJ403" s="92">
        <v>1</v>
      </c>
      <c r="GK403" s="92">
        <v>0</v>
      </c>
      <c r="GL403" s="92">
        <v>0</v>
      </c>
      <c r="GM403" s="92">
        <v>0</v>
      </c>
      <c r="GN403" s="92">
        <v>0</v>
      </c>
      <c r="GO403" s="92">
        <v>0</v>
      </c>
      <c r="GP403" s="92">
        <v>0</v>
      </c>
      <c r="GQ403" s="92">
        <v>0</v>
      </c>
      <c r="GR403" s="92">
        <v>0</v>
      </c>
      <c r="GS403" s="92">
        <v>0</v>
      </c>
      <c r="GT403" s="92">
        <v>0</v>
      </c>
      <c r="GU403" s="92">
        <v>0</v>
      </c>
      <c r="GV403" s="92">
        <v>0</v>
      </c>
      <c r="GW403" s="92">
        <v>0</v>
      </c>
      <c r="GX403" s="92">
        <v>0</v>
      </c>
      <c r="GY403" s="92">
        <v>0</v>
      </c>
      <c r="GZ403" s="92">
        <v>0</v>
      </c>
      <c r="HA403" s="92">
        <v>0</v>
      </c>
      <c r="HB403" s="92">
        <v>0</v>
      </c>
      <c r="HC403" s="92">
        <v>0</v>
      </c>
      <c r="HD403" s="92">
        <v>0</v>
      </c>
      <c r="HE403" s="92">
        <v>0</v>
      </c>
      <c r="HF403" s="92">
        <v>0</v>
      </c>
      <c r="HG403" s="92">
        <v>0</v>
      </c>
      <c r="HH403" s="92">
        <v>0</v>
      </c>
      <c r="HI403" s="92">
        <v>0</v>
      </c>
      <c r="HJ403" s="92">
        <v>0</v>
      </c>
      <c r="HK403" s="92">
        <v>0</v>
      </c>
      <c r="HL403" s="92">
        <v>0</v>
      </c>
      <c r="HM403" s="92">
        <v>0</v>
      </c>
      <c r="HN403" s="92">
        <v>0</v>
      </c>
      <c r="HO403" s="92">
        <v>0</v>
      </c>
      <c r="HP403" s="92">
        <v>0</v>
      </c>
      <c r="HQ403" s="92">
        <v>0</v>
      </c>
      <c r="HR403" s="92">
        <v>0</v>
      </c>
      <c r="HS403" s="92">
        <v>0</v>
      </c>
      <c r="HT403" s="92">
        <v>0</v>
      </c>
      <c r="HU403" s="92">
        <v>0</v>
      </c>
      <c r="HV403" s="92">
        <v>0</v>
      </c>
      <c r="HW403" s="92">
        <v>0</v>
      </c>
      <c r="HX403" s="92">
        <v>0</v>
      </c>
      <c r="HY403" s="92">
        <v>0</v>
      </c>
      <c r="HZ403" s="92">
        <v>0</v>
      </c>
      <c r="IA403" s="92">
        <v>0</v>
      </c>
      <c r="IB403" s="92">
        <v>0</v>
      </c>
      <c r="IC403" s="92">
        <v>0</v>
      </c>
      <c r="ID403" s="92">
        <v>0</v>
      </c>
      <c r="IE403" s="92">
        <v>0</v>
      </c>
      <c r="IF403" s="92">
        <v>0</v>
      </c>
      <c r="IG403" s="92">
        <v>0</v>
      </c>
      <c r="IH403" s="92">
        <v>0</v>
      </c>
      <c r="II403" s="92">
        <v>0</v>
      </c>
      <c r="IJ403" s="92">
        <v>0</v>
      </c>
      <c r="IK403" s="92">
        <v>0</v>
      </c>
      <c r="IL403" s="92">
        <v>0</v>
      </c>
      <c r="IM403" s="92">
        <v>0</v>
      </c>
      <c r="IN403" s="92">
        <v>0</v>
      </c>
      <c r="IO403" s="92">
        <v>0</v>
      </c>
      <c r="IP403" s="92">
        <v>0</v>
      </c>
      <c r="IQ403" s="92">
        <v>0</v>
      </c>
      <c r="IR403" s="92">
        <v>0</v>
      </c>
      <c r="IS403" s="92">
        <v>0</v>
      </c>
      <c r="IT403" s="92">
        <v>0.137186111</v>
      </c>
      <c r="IU403" s="92">
        <v>2.47144619</v>
      </c>
      <c r="IV403" s="92">
        <v>4.1241612300000001E-2</v>
      </c>
      <c r="IW403" s="92">
        <v>20</v>
      </c>
      <c r="IX403" s="92">
        <v>1</v>
      </c>
      <c r="IY403" s="92">
        <v>0</v>
      </c>
      <c r="IZ403" s="92">
        <v>1</v>
      </c>
      <c r="JA403" s="92">
        <v>0</v>
      </c>
      <c r="JB403" s="92">
        <v>-68350.637799999997</v>
      </c>
      <c r="JC403" s="92">
        <v>-3794.03694</v>
      </c>
      <c r="JD403" s="92">
        <v>-9.3767581499999992E-3</v>
      </c>
      <c r="JE403" s="92">
        <v>-39.262948299999998</v>
      </c>
      <c r="JF403" s="92">
        <v>-2.17942481</v>
      </c>
      <c r="JG403" s="92">
        <v>5.5440004600000002E-2</v>
      </c>
      <c r="JH403" s="92">
        <v>0.99876720600000002</v>
      </c>
      <c r="JI403" s="92">
        <v>18.015280000000001</v>
      </c>
      <c r="JJ403" s="92">
        <v>4.1270154900000001E-2</v>
      </c>
      <c r="JK403" s="92">
        <v>0</v>
      </c>
      <c r="JL403" s="92">
        <v>0</v>
      </c>
      <c r="JM403" s="92">
        <v>0</v>
      </c>
      <c r="JN403" s="92">
        <v>0</v>
      </c>
      <c r="JO403" s="92">
        <v>0</v>
      </c>
      <c r="JP403" s="92">
        <v>0</v>
      </c>
      <c r="JQ403" s="92">
        <v>0</v>
      </c>
      <c r="JR403" s="92">
        <v>0</v>
      </c>
      <c r="JS403" s="92">
        <v>0</v>
      </c>
      <c r="JT403" s="92">
        <v>0</v>
      </c>
      <c r="JU403" s="92">
        <v>0</v>
      </c>
      <c r="JV403" s="92">
        <v>0</v>
      </c>
      <c r="JW403" s="92">
        <v>0</v>
      </c>
      <c r="JX403" s="92">
        <v>0</v>
      </c>
      <c r="JY403" s="92">
        <v>0</v>
      </c>
      <c r="JZ403" s="92">
        <v>0</v>
      </c>
      <c r="KA403" s="92">
        <v>0</v>
      </c>
      <c r="KB403" s="92">
        <v>0</v>
      </c>
      <c r="KC403" s="92">
        <v>0</v>
      </c>
      <c r="KD403" s="92">
        <v>0</v>
      </c>
      <c r="KE403" s="92">
        <v>0</v>
      </c>
      <c r="KF403" s="92">
        <v>0</v>
      </c>
      <c r="KG403" s="92">
        <v>0</v>
      </c>
      <c r="KH403" s="92">
        <v>0</v>
      </c>
      <c r="KI403" s="92">
        <v>0</v>
      </c>
      <c r="KJ403" s="92">
        <v>0</v>
      </c>
      <c r="KK403" s="92">
        <v>0</v>
      </c>
      <c r="KL403" s="92">
        <v>0</v>
      </c>
      <c r="KM403" s="92">
        <v>0</v>
      </c>
      <c r="KN403" s="92">
        <v>0</v>
      </c>
      <c r="KO403" s="92">
        <v>0</v>
      </c>
      <c r="KP403" s="92">
        <v>0</v>
      </c>
      <c r="KQ403" s="92">
        <v>0</v>
      </c>
      <c r="KR403" s="92">
        <v>0</v>
      </c>
      <c r="KS403" s="92">
        <v>0</v>
      </c>
      <c r="KT403" s="92">
        <v>0</v>
      </c>
      <c r="KU403" s="92">
        <v>0</v>
      </c>
      <c r="KV403" s="92">
        <v>0</v>
      </c>
      <c r="KW403" s="92">
        <v>0</v>
      </c>
      <c r="KX403" s="92">
        <v>0</v>
      </c>
      <c r="KY403" s="92">
        <v>0</v>
      </c>
      <c r="KZ403" s="92">
        <v>0</v>
      </c>
      <c r="LA403" s="92">
        <v>0</v>
      </c>
      <c r="LB403" s="92">
        <v>0</v>
      </c>
      <c r="LC403" s="92">
        <v>0</v>
      </c>
      <c r="LD403" s="92">
        <v>0</v>
      </c>
      <c r="LE403" s="92">
        <v>0</v>
      </c>
      <c r="LF403" s="92">
        <v>0</v>
      </c>
      <c r="LG403" s="92">
        <v>0</v>
      </c>
      <c r="LH403" s="92">
        <v>0</v>
      </c>
      <c r="LI403" s="92">
        <v>0</v>
      </c>
      <c r="LJ403" s="92">
        <v>0</v>
      </c>
      <c r="LK403" s="92">
        <v>0</v>
      </c>
      <c r="LL403" s="92">
        <v>0</v>
      </c>
      <c r="LM403" s="92">
        <v>0</v>
      </c>
      <c r="LN403" s="92">
        <v>0</v>
      </c>
      <c r="LO403" s="92">
        <v>0</v>
      </c>
      <c r="LP403" s="92">
        <v>0</v>
      </c>
      <c r="LQ403" s="92">
        <v>0</v>
      </c>
      <c r="LR403" s="92">
        <v>0</v>
      </c>
      <c r="LS403" s="92">
        <v>0</v>
      </c>
      <c r="LT403" s="92">
        <v>0</v>
      </c>
      <c r="LU403" s="92">
        <v>0</v>
      </c>
      <c r="LV403" s="92">
        <v>0</v>
      </c>
      <c r="LW403" s="92">
        <v>0</v>
      </c>
      <c r="LX403" s="92">
        <v>0</v>
      </c>
      <c r="LY403" s="92">
        <v>0</v>
      </c>
      <c r="LZ403" s="92">
        <v>0</v>
      </c>
      <c r="MA403" s="92">
        <v>0</v>
      </c>
      <c r="MB403" s="92">
        <v>0</v>
      </c>
      <c r="MC403" s="92">
        <v>0</v>
      </c>
      <c r="MD403" s="92">
        <v>0</v>
      </c>
      <c r="ME403" s="92">
        <v>0</v>
      </c>
      <c r="MF403" s="92">
        <v>0</v>
      </c>
      <c r="MG403" s="92">
        <v>0</v>
      </c>
      <c r="MH403" s="92">
        <v>0</v>
      </c>
      <c r="MI403" s="92">
        <v>0</v>
      </c>
      <c r="MJ403" s="92">
        <v>0</v>
      </c>
      <c r="MK403" s="92">
        <v>0</v>
      </c>
      <c r="ML403" s="92">
        <v>0</v>
      </c>
      <c r="MM403" s="92">
        <v>0</v>
      </c>
      <c r="MN403" s="92">
        <v>0</v>
      </c>
      <c r="MO403" s="92">
        <v>0</v>
      </c>
      <c r="MP403" s="92">
        <v>0</v>
      </c>
      <c r="MQ403" s="92">
        <v>0</v>
      </c>
      <c r="MR403" s="92">
        <v>0</v>
      </c>
      <c r="MS403" s="92">
        <v>0</v>
      </c>
      <c r="MT403" s="92">
        <v>0</v>
      </c>
      <c r="MU403" s="92">
        <v>0</v>
      </c>
      <c r="MV403" s="92">
        <v>0</v>
      </c>
      <c r="MW403" s="92">
        <v>0</v>
      </c>
      <c r="MX403" s="92">
        <v>0</v>
      </c>
      <c r="MY403" s="92">
        <v>0</v>
      </c>
      <c r="MZ403" s="92">
        <v>0</v>
      </c>
      <c r="NA403" s="92">
        <v>0</v>
      </c>
      <c r="NB403" s="92">
        <v>0</v>
      </c>
      <c r="NC403" s="92">
        <v>0</v>
      </c>
      <c r="ND403" s="92">
        <v>0</v>
      </c>
      <c r="NE403" s="92">
        <v>0</v>
      </c>
      <c r="NF403" s="92">
        <v>0</v>
      </c>
      <c r="NG403" s="92">
        <v>0</v>
      </c>
      <c r="NH403" s="92">
        <v>0</v>
      </c>
      <c r="NI403" s="92">
        <v>0</v>
      </c>
      <c r="NJ403" s="92">
        <v>0</v>
      </c>
      <c r="NK403" s="92">
        <v>0</v>
      </c>
      <c r="NL403" s="92">
        <v>0</v>
      </c>
      <c r="NM403" s="92">
        <v>0</v>
      </c>
      <c r="NN403" s="92">
        <v>0</v>
      </c>
      <c r="NO403" s="92">
        <v>0</v>
      </c>
      <c r="NP403" s="92">
        <v>0</v>
      </c>
      <c r="NQ403" s="92">
        <v>0</v>
      </c>
      <c r="NR403" s="92">
        <v>0</v>
      </c>
      <c r="NS403" s="92">
        <v>0</v>
      </c>
      <c r="NT403" s="92">
        <v>0</v>
      </c>
      <c r="NU403" s="92">
        <v>0</v>
      </c>
      <c r="NV403" s="92">
        <v>0</v>
      </c>
      <c r="NW403" s="92">
        <v>0</v>
      </c>
      <c r="NX403" s="92">
        <v>0</v>
      </c>
      <c r="NY403" s="92">
        <v>0</v>
      </c>
      <c r="NZ403" s="92">
        <v>0</v>
      </c>
      <c r="OA403" s="92">
        <v>0</v>
      </c>
      <c r="OB403" s="92">
        <v>0</v>
      </c>
      <c r="OC403" s="92">
        <v>0</v>
      </c>
      <c r="OD403" s="92">
        <v>0</v>
      </c>
      <c r="OE403" s="92">
        <v>0</v>
      </c>
      <c r="OF403" s="92">
        <v>0</v>
      </c>
      <c r="OG403" s="92">
        <v>0</v>
      </c>
      <c r="OH403" s="92">
        <v>0</v>
      </c>
      <c r="OI403" s="92">
        <v>0</v>
      </c>
      <c r="OJ403" s="92">
        <v>0</v>
      </c>
      <c r="OK403" s="92">
        <v>0</v>
      </c>
      <c r="OL403" s="92">
        <v>0</v>
      </c>
      <c r="OM403" s="92">
        <v>0</v>
      </c>
      <c r="ON403" s="92">
        <v>0</v>
      </c>
      <c r="OO403" s="92">
        <v>0</v>
      </c>
      <c r="OP403" s="92">
        <v>0</v>
      </c>
      <c r="OQ403" s="92">
        <v>0</v>
      </c>
      <c r="OR403" s="92">
        <v>0</v>
      </c>
      <c r="OS403" s="92">
        <v>0</v>
      </c>
      <c r="OT403" s="92">
        <v>0</v>
      </c>
      <c r="OU403" s="92">
        <v>0</v>
      </c>
      <c r="OV403" s="92">
        <v>0</v>
      </c>
      <c r="OW403" s="92">
        <v>0</v>
      </c>
      <c r="OX403" s="92">
        <v>0</v>
      </c>
      <c r="OY403" s="92">
        <v>0</v>
      </c>
      <c r="OZ403" s="92">
        <v>0</v>
      </c>
      <c r="PA403" s="92">
        <v>0</v>
      </c>
      <c r="PB403" s="92">
        <v>0</v>
      </c>
      <c r="PC403" s="92">
        <v>0</v>
      </c>
      <c r="PD403" s="92">
        <v>0</v>
      </c>
      <c r="PE403" s="92">
        <v>0</v>
      </c>
      <c r="PF403" s="92">
        <v>0</v>
      </c>
      <c r="PG403" s="92">
        <v>0</v>
      </c>
      <c r="PH403" s="92">
        <v>0</v>
      </c>
      <c r="PI403" s="92">
        <v>0</v>
      </c>
      <c r="PJ403" s="92">
        <v>0</v>
      </c>
      <c r="PK403" s="92">
        <v>0</v>
      </c>
      <c r="PL403" s="92">
        <v>0</v>
      </c>
      <c r="PM403" s="92">
        <v>0</v>
      </c>
      <c r="PN403" s="92">
        <v>0</v>
      </c>
      <c r="PO403" s="92">
        <v>0</v>
      </c>
      <c r="PP403" s="92">
        <v>0</v>
      </c>
      <c r="PQ403" s="92">
        <v>0</v>
      </c>
      <c r="PR403" s="92">
        <v>0</v>
      </c>
      <c r="PS403" s="92">
        <v>0</v>
      </c>
      <c r="PT403" s="92">
        <v>0</v>
      </c>
      <c r="PU403" s="92">
        <v>0</v>
      </c>
      <c r="PV403" s="92">
        <v>0</v>
      </c>
      <c r="PW403" s="92">
        <v>0</v>
      </c>
      <c r="PX403" s="92">
        <v>0</v>
      </c>
      <c r="PY403" s="92">
        <v>0</v>
      </c>
      <c r="PZ403" s="92">
        <v>0</v>
      </c>
      <c r="QA403" s="92">
        <v>0</v>
      </c>
      <c r="QB403" s="92">
        <v>0</v>
      </c>
      <c r="QC403" s="92">
        <v>0</v>
      </c>
      <c r="QD403" s="92">
        <v>0</v>
      </c>
      <c r="QE403" s="92">
        <v>0</v>
      </c>
      <c r="QF403" s="92">
        <v>0</v>
      </c>
      <c r="QG403" s="92">
        <v>0</v>
      </c>
      <c r="QH403" s="92">
        <v>0</v>
      </c>
      <c r="QI403" s="92">
        <v>0</v>
      </c>
      <c r="QJ403" s="92">
        <v>0</v>
      </c>
      <c r="QK403" s="92">
        <v>0</v>
      </c>
      <c r="QL403" s="92">
        <v>0</v>
      </c>
      <c r="QM403" s="92">
        <v>0</v>
      </c>
      <c r="QN403" s="92">
        <v>0</v>
      </c>
      <c r="QO403" s="92">
        <v>0</v>
      </c>
      <c r="QP403" s="92">
        <v>0</v>
      </c>
      <c r="QQ403" s="92">
        <v>0</v>
      </c>
      <c r="QR403" s="92">
        <v>0</v>
      </c>
      <c r="QS403" s="92">
        <v>0</v>
      </c>
      <c r="QT403" s="92">
        <v>0</v>
      </c>
      <c r="QU403" s="92">
        <v>0</v>
      </c>
      <c r="QV403" s="92">
        <v>0</v>
      </c>
      <c r="QW403" s="92">
        <v>0</v>
      </c>
      <c r="QX403" s="92">
        <v>0</v>
      </c>
      <c r="QY403" s="92">
        <v>0</v>
      </c>
      <c r="QZ403" s="92">
        <v>0</v>
      </c>
      <c r="RA403" s="92">
        <v>0</v>
      </c>
      <c r="RB403" s="92">
        <v>0</v>
      </c>
      <c r="RC403" s="92">
        <v>0</v>
      </c>
      <c r="RD403" s="92">
        <v>0</v>
      </c>
      <c r="RE403" s="92">
        <v>0</v>
      </c>
      <c r="RF403" s="92">
        <v>0</v>
      </c>
      <c r="RG403" s="92">
        <v>0</v>
      </c>
      <c r="RH403" s="92">
        <v>0</v>
      </c>
      <c r="RI403" s="92">
        <v>0</v>
      </c>
      <c r="RJ403" s="92">
        <v>0</v>
      </c>
      <c r="RK403" s="92">
        <v>0</v>
      </c>
      <c r="RL403" s="92">
        <v>0</v>
      </c>
      <c r="RM403" s="92">
        <v>0</v>
      </c>
      <c r="RN403" s="92">
        <v>0</v>
      </c>
      <c r="RO403" s="92">
        <v>0</v>
      </c>
      <c r="RP403" s="92">
        <v>0</v>
      </c>
      <c r="RQ403" s="92">
        <v>0</v>
      </c>
      <c r="RR403" s="92">
        <v>0</v>
      </c>
      <c r="RS403" s="92">
        <v>0</v>
      </c>
      <c r="RT403" s="92">
        <v>0</v>
      </c>
      <c r="RU403" s="92">
        <v>0</v>
      </c>
      <c r="RV403" s="92">
        <v>0</v>
      </c>
      <c r="RW403" s="92">
        <v>0</v>
      </c>
      <c r="RX403" s="92">
        <v>0</v>
      </c>
      <c r="RY403" s="92">
        <v>0</v>
      </c>
      <c r="RZ403" s="92">
        <v>0</v>
      </c>
      <c r="SA403" s="92">
        <v>0</v>
      </c>
      <c r="SB403" s="92">
        <v>0</v>
      </c>
      <c r="SC403" s="92">
        <v>0</v>
      </c>
      <c r="SD403" s="92">
        <v>0</v>
      </c>
      <c r="SE403" s="92">
        <v>0</v>
      </c>
      <c r="SF403" s="92">
        <v>0</v>
      </c>
      <c r="SG403" s="92">
        <v>0</v>
      </c>
      <c r="SH403" s="92">
        <v>0</v>
      </c>
      <c r="SI403" s="92">
        <v>0</v>
      </c>
      <c r="SJ403" s="92">
        <v>0</v>
      </c>
      <c r="SK403" s="92">
        <v>0</v>
      </c>
      <c r="SL403" s="92">
        <v>0</v>
      </c>
      <c r="SM403" s="92">
        <v>0</v>
      </c>
      <c r="SN403" s="92">
        <v>0</v>
      </c>
      <c r="SO403" s="92">
        <v>0</v>
      </c>
      <c r="SP403" s="92">
        <v>0</v>
      </c>
      <c r="SQ403" s="92">
        <v>0</v>
      </c>
      <c r="SR403" s="92">
        <v>0</v>
      </c>
      <c r="SS403" s="92">
        <v>0</v>
      </c>
      <c r="ST403" s="92">
        <v>0</v>
      </c>
      <c r="SU403" s="92">
        <v>0</v>
      </c>
      <c r="SV403" s="92">
        <v>0</v>
      </c>
      <c r="SW403" s="92">
        <v>0</v>
      </c>
      <c r="SX403" s="92">
        <v>0</v>
      </c>
      <c r="SY403" s="92">
        <v>0</v>
      </c>
      <c r="SZ403" s="92">
        <v>0</v>
      </c>
      <c r="TA403" s="92">
        <v>0</v>
      </c>
      <c r="TB403" s="92">
        <v>0</v>
      </c>
      <c r="TC403" s="92">
        <v>1</v>
      </c>
      <c r="TD403" s="92">
        <v>0</v>
      </c>
      <c r="TE403" s="92">
        <v>0</v>
      </c>
      <c r="TF403" s="92">
        <v>0</v>
      </c>
      <c r="TG403" s="92">
        <v>0</v>
      </c>
      <c r="TH403" s="92">
        <v>0</v>
      </c>
      <c r="TI403" s="92">
        <v>0</v>
      </c>
      <c r="TJ403" s="92">
        <v>0</v>
      </c>
      <c r="TK403" s="92">
        <v>0</v>
      </c>
      <c r="TL403" s="92">
        <v>0</v>
      </c>
      <c r="TM403" s="92">
        <v>0</v>
      </c>
      <c r="TN403" s="92">
        <v>0</v>
      </c>
      <c r="TO403" s="92">
        <v>0</v>
      </c>
      <c r="TP403" s="92">
        <v>0</v>
      </c>
      <c r="TQ403" s="92">
        <v>-10891.0591076</v>
      </c>
      <c r="TR403" s="92">
        <v>0</v>
      </c>
      <c r="TS403" s="92">
        <v>0</v>
      </c>
      <c r="TT403" s="92">
        <v>0</v>
      </c>
      <c r="TU403" s="92">
        <v>0</v>
      </c>
      <c r="TV403" s="92">
        <v>0</v>
      </c>
      <c r="TW403" s="92">
        <v>0</v>
      </c>
      <c r="TX403" s="92">
        <v>0</v>
      </c>
      <c r="TY403" s="92">
        <v>0</v>
      </c>
      <c r="TZ403" s="92">
        <v>0</v>
      </c>
      <c r="UA403" s="92">
        <v>0</v>
      </c>
      <c r="UB403" s="92">
        <v>0</v>
      </c>
      <c r="UC403" s="92">
        <v>0</v>
      </c>
      <c r="UD403" s="92">
        <v>0</v>
      </c>
      <c r="UE403" s="92">
        <v>0</v>
      </c>
      <c r="UF403" s="92">
        <v>0</v>
      </c>
      <c r="UG403" s="92">
        <v>0</v>
      </c>
      <c r="UH403" s="92">
        <v>0</v>
      </c>
      <c r="UI403" s="92">
        <v>0</v>
      </c>
      <c r="UJ403" s="92">
        <v>0</v>
      </c>
      <c r="UK403" s="92">
        <v>0</v>
      </c>
      <c r="UL403" s="92">
        <v>0</v>
      </c>
      <c r="UM403" s="92">
        <v>0</v>
      </c>
      <c r="UN403" s="92">
        <v>0</v>
      </c>
      <c r="UO403" s="92">
        <v>0</v>
      </c>
      <c r="UP403" s="92">
        <v>0</v>
      </c>
      <c r="UQ403" s="92">
        <v>0</v>
      </c>
      <c r="UR403" s="92">
        <v>0</v>
      </c>
      <c r="US403" s="92">
        <v>0</v>
      </c>
      <c r="UT403" s="92">
        <v>0</v>
      </c>
      <c r="UU403" s="92">
        <v>0</v>
      </c>
      <c r="UV403" s="92">
        <v>0</v>
      </c>
      <c r="UW403" s="92">
        <v>0</v>
      </c>
      <c r="UX403" s="92">
        <v>0</v>
      </c>
      <c r="UY403" s="92">
        <v>0</v>
      </c>
      <c r="UZ403" s="92">
        <v>0</v>
      </c>
      <c r="VA403" s="92">
        <v>0</v>
      </c>
      <c r="VB403" s="92">
        <v>0</v>
      </c>
      <c r="VC403" s="92">
        <v>0</v>
      </c>
      <c r="VD403" s="92">
        <v>0</v>
      </c>
      <c r="VE403" s="92">
        <v>0</v>
      </c>
      <c r="VF403" s="92">
        <v>0</v>
      </c>
      <c r="VG403" s="92">
        <v>0</v>
      </c>
      <c r="VH403" s="92">
        <v>0</v>
      </c>
      <c r="VI403" s="92">
        <v>0</v>
      </c>
      <c r="VJ403" s="92">
        <v>0</v>
      </c>
      <c r="VK403" s="92">
        <v>0</v>
      </c>
      <c r="VL403" s="92">
        <v>0</v>
      </c>
      <c r="VM403" s="92">
        <v>0</v>
      </c>
      <c r="VN403" s="92">
        <v>0</v>
      </c>
      <c r="VO403" s="92">
        <v>0</v>
      </c>
      <c r="VP403" s="92">
        <v>0</v>
      </c>
      <c r="VQ403" s="92">
        <v>0</v>
      </c>
      <c r="VR403" s="92">
        <v>0</v>
      </c>
      <c r="VS403" s="92">
        <v>0</v>
      </c>
      <c r="VT403" s="92">
        <v>0</v>
      </c>
      <c r="VU403" s="92">
        <v>0</v>
      </c>
      <c r="VV403" s="92">
        <v>0</v>
      </c>
      <c r="VW403" s="92">
        <v>0</v>
      </c>
      <c r="VX403" s="92">
        <v>0</v>
      </c>
      <c r="VY403" s="92">
        <v>0</v>
      </c>
      <c r="VZ403" s="92">
        <v>0</v>
      </c>
      <c r="WA403" s="92">
        <v>0</v>
      </c>
      <c r="WB403" s="92">
        <v>0</v>
      </c>
      <c r="WC403" s="92">
        <v>0</v>
      </c>
    </row>
    <row r="404" spans="2:601" ht="13.5" customHeight="1">
      <c r="B404" s="851" t="s">
        <v>3050</v>
      </c>
      <c r="C404" s="92">
        <v>0</v>
      </c>
      <c r="D404" s="92">
        <v>10958815.300000001</v>
      </c>
      <c r="E404" s="92">
        <v>-41489.930399999997</v>
      </c>
      <c r="F404" s="92">
        <v>608295.44900000002</v>
      </c>
      <c r="G404" s="92">
        <v>0</v>
      </c>
      <c r="H404" s="92">
        <v>0</v>
      </c>
      <c r="I404" s="92">
        <v>0</v>
      </c>
      <c r="J404" s="92">
        <v>0</v>
      </c>
      <c r="K404" s="92">
        <v>0</v>
      </c>
      <c r="L404" s="92">
        <v>0</v>
      </c>
      <c r="M404" s="92">
        <v>0</v>
      </c>
      <c r="N404" s="92">
        <v>0</v>
      </c>
      <c r="O404" s="92">
        <v>0</v>
      </c>
      <c r="P404" s="92">
        <v>0</v>
      </c>
      <c r="Q404" s="92">
        <v>0</v>
      </c>
      <c r="R404" s="92">
        <v>0</v>
      </c>
      <c r="S404" s="92">
        <v>0</v>
      </c>
      <c r="T404" s="92">
        <v>0</v>
      </c>
      <c r="U404" s="92">
        <v>0</v>
      </c>
      <c r="V404" s="92">
        <v>0</v>
      </c>
      <c r="W404" s="92">
        <v>0</v>
      </c>
      <c r="X404" s="92">
        <v>0</v>
      </c>
      <c r="Y404" s="92">
        <v>0</v>
      </c>
      <c r="Z404" s="92">
        <v>0</v>
      </c>
      <c r="AA404" s="92">
        <v>0</v>
      </c>
      <c r="AB404" s="92">
        <v>0</v>
      </c>
      <c r="AC404" s="92">
        <v>0</v>
      </c>
      <c r="AD404" s="92">
        <v>0</v>
      </c>
      <c r="AE404" s="92">
        <v>0</v>
      </c>
      <c r="AF404" s="92">
        <v>0</v>
      </c>
      <c r="AG404" s="92">
        <v>0</v>
      </c>
      <c r="AH404" s="92">
        <v>0</v>
      </c>
      <c r="AI404" s="92">
        <v>0</v>
      </c>
      <c r="AJ404" s="92">
        <v>0</v>
      </c>
      <c r="AK404" s="92">
        <v>0</v>
      </c>
      <c r="AL404" s="92">
        <v>0</v>
      </c>
      <c r="AM404" s="92">
        <v>0</v>
      </c>
      <c r="AN404" s="92">
        <v>0</v>
      </c>
      <c r="AO404" s="92">
        <v>2.3190957399999999</v>
      </c>
      <c r="AP404" s="92">
        <v>4.5780634100000004</v>
      </c>
      <c r="AQ404" s="92">
        <v>0</v>
      </c>
      <c r="AR404" s="92">
        <v>0</v>
      </c>
      <c r="AS404" s="92">
        <v>0</v>
      </c>
      <c r="AT404" s="92">
        <v>0</v>
      </c>
      <c r="AU404" s="92">
        <v>0</v>
      </c>
      <c r="AV404" s="92">
        <v>0</v>
      </c>
      <c r="AW404" s="92">
        <v>0</v>
      </c>
      <c r="AX404" s="92">
        <v>0</v>
      </c>
      <c r="AY404" s="92">
        <v>0</v>
      </c>
      <c r="AZ404" s="92">
        <v>0</v>
      </c>
      <c r="BA404" s="92">
        <v>0</v>
      </c>
      <c r="BB404" s="92">
        <v>0</v>
      </c>
      <c r="BC404" s="92">
        <v>0</v>
      </c>
      <c r="BD404" s="92">
        <v>0</v>
      </c>
      <c r="BE404" s="92">
        <v>0</v>
      </c>
      <c r="BF404" s="92">
        <v>0</v>
      </c>
      <c r="BG404" s="92">
        <v>0</v>
      </c>
      <c r="BH404" s="92">
        <v>0</v>
      </c>
      <c r="BI404" s="92">
        <v>0</v>
      </c>
      <c r="BJ404" s="92">
        <v>0</v>
      </c>
      <c r="BK404" s="92">
        <v>0</v>
      </c>
      <c r="BL404" s="92">
        <v>0</v>
      </c>
      <c r="BM404" s="92">
        <v>0</v>
      </c>
      <c r="BN404" s="92">
        <v>0</v>
      </c>
      <c r="BO404" s="92">
        <v>0</v>
      </c>
      <c r="BP404" s="92">
        <v>0.99998866200000003</v>
      </c>
      <c r="BQ404" s="92">
        <v>0</v>
      </c>
      <c r="BR404" s="92">
        <v>0</v>
      </c>
      <c r="BS404" s="92">
        <v>0</v>
      </c>
      <c r="BT404" s="92">
        <v>0</v>
      </c>
      <c r="BU404" s="92">
        <v>0</v>
      </c>
      <c r="BV404" s="92">
        <v>0</v>
      </c>
      <c r="BW404" s="92">
        <v>0</v>
      </c>
      <c r="BX404" s="92">
        <v>0</v>
      </c>
      <c r="BY404" s="92">
        <v>0</v>
      </c>
      <c r="BZ404" s="92">
        <v>0</v>
      </c>
      <c r="CA404" s="92">
        <v>0</v>
      </c>
      <c r="CB404" s="92">
        <v>0</v>
      </c>
      <c r="CC404" s="92">
        <v>0</v>
      </c>
      <c r="CD404" s="92">
        <v>0</v>
      </c>
      <c r="CE404" s="92">
        <v>0</v>
      </c>
      <c r="CF404" s="92">
        <v>0</v>
      </c>
      <c r="CG404" s="92">
        <v>0</v>
      </c>
      <c r="CH404" s="92">
        <v>0</v>
      </c>
      <c r="CI404" s="92">
        <v>0</v>
      </c>
      <c r="CJ404" s="92">
        <v>0</v>
      </c>
      <c r="CK404" s="92">
        <v>0</v>
      </c>
      <c r="CL404" s="92">
        <v>0</v>
      </c>
      <c r="CM404" s="92">
        <v>0</v>
      </c>
      <c r="CN404" s="92">
        <v>0</v>
      </c>
      <c r="CO404" s="92">
        <v>0</v>
      </c>
      <c r="CP404" s="92">
        <v>0</v>
      </c>
      <c r="CQ404" s="92">
        <v>0</v>
      </c>
      <c r="CR404" s="92">
        <v>0</v>
      </c>
      <c r="CS404" s="92">
        <v>0</v>
      </c>
      <c r="CT404" s="92">
        <v>0</v>
      </c>
      <c r="CU404" s="92">
        <v>0</v>
      </c>
      <c r="CV404" s="92">
        <v>0</v>
      </c>
      <c r="CW404" s="92">
        <v>0</v>
      </c>
      <c r="CX404" s="92">
        <v>0</v>
      </c>
      <c r="CY404" s="92">
        <v>3.8124063700000001E-6</v>
      </c>
      <c r="CZ404" s="92">
        <v>7.5259670400000003E-6</v>
      </c>
      <c r="DA404" s="92">
        <v>0</v>
      </c>
      <c r="DB404" s="92">
        <v>0</v>
      </c>
      <c r="DC404" s="92">
        <v>0</v>
      </c>
      <c r="DD404" s="92">
        <v>0</v>
      </c>
      <c r="DE404" s="92">
        <v>0</v>
      </c>
      <c r="DF404" s="92">
        <v>0</v>
      </c>
      <c r="DG404" s="92">
        <v>0</v>
      </c>
      <c r="DH404" s="92">
        <v>0</v>
      </c>
      <c r="DI404" s="92">
        <v>0</v>
      </c>
      <c r="DJ404" s="92">
        <v>0</v>
      </c>
      <c r="DK404" s="92">
        <v>0</v>
      </c>
      <c r="DL404" s="92">
        <v>0</v>
      </c>
      <c r="DM404" s="92">
        <v>0</v>
      </c>
      <c r="DN404" s="92">
        <v>0</v>
      </c>
      <c r="DO404" s="92">
        <v>0</v>
      </c>
      <c r="DP404" s="92">
        <v>0</v>
      </c>
      <c r="DQ404" s="92">
        <v>0</v>
      </c>
      <c r="DR404" s="92">
        <v>0</v>
      </c>
      <c r="DS404" s="92">
        <v>0</v>
      </c>
      <c r="DT404" s="92">
        <v>0</v>
      </c>
      <c r="DU404" s="92">
        <v>0</v>
      </c>
      <c r="DV404" s="92">
        <v>0</v>
      </c>
      <c r="DW404" s="92">
        <v>0</v>
      </c>
      <c r="DX404" s="92">
        <v>0</v>
      </c>
      <c r="DY404" s="92">
        <v>0</v>
      </c>
      <c r="DZ404" s="92">
        <v>10958612.800000001</v>
      </c>
      <c r="EA404" s="92">
        <v>0</v>
      </c>
      <c r="EB404" s="92">
        <v>0</v>
      </c>
      <c r="EC404" s="92">
        <v>0</v>
      </c>
      <c r="ED404" s="92">
        <v>0</v>
      </c>
      <c r="EE404" s="92">
        <v>0</v>
      </c>
      <c r="EF404" s="92">
        <v>0</v>
      </c>
      <c r="EG404" s="92">
        <v>0</v>
      </c>
      <c r="EH404" s="92">
        <v>0</v>
      </c>
      <c r="EI404" s="92">
        <v>0</v>
      </c>
      <c r="EJ404" s="92">
        <v>0</v>
      </c>
      <c r="EK404" s="92">
        <v>0</v>
      </c>
      <c r="EL404" s="92">
        <v>0</v>
      </c>
      <c r="EM404" s="92">
        <v>0</v>
      </c>
      <c r="EN404" s="92">
        <v>0</v>
      </c>
      <c r="EO404" s="92">
        <v>0</v>
      </c>
      <c r="EP404" s="92">
        <v>0</v>
      </c>
      <c r="EQ404" s="92">
        <v>0</v>
      </c>
      <c r="ER404" s="92">
        <v>0</v>
      </c>
      <c r="ES404" s="92">
        <v>0</v>
      </c>
      <c r="ET404" s="92">
        <v>0</v>
      </c>
      <c r="EU404" s="92">
        <v>0</v>
      </c>
      <c r="EV404" s="92">
        <v>0</v>
      </c>
      <c r="EW404" s="92">
        <v>0</v>
      </c>
      <c r="EX404" s="92">
        <v>0</v>
      </c>
      <c r="EY404" s="92">
        <v>0</v>
      </c>
      <c r="EZ404" s="92">
        <v>0</v>
      </c>
      <c r="FA404" s="92">
        <v>0</v>
      </c>
      <c r="FB404" s="92">
        <v>0</v>
      </c>
      <c r="FC404" s="92">
        <v>0</v>
      </c>
      <c r="FD404" s="92">
        <v>0</v>
      </c>
      <c r="FE404" s="92">
        <v>0</v>
      </c>
      <c r="FF404" s="92">
        <v>0</v>
      </c>
      <c r="FG404" s="92">
        <v>0</v>
      </c>
      <c r="FH404" s="92">
        <v>0</v>
      </c>
      <c r="FI404" s="92">
        <v>74.208280700000003</v>
      </c>
      <c r="FJ404" s="92">
        <v>128.247488</v>
      </c>
      <c r="FK404" s="92">
        <v>0</v>
      </c>
      <c r="FL404" s="92">
        <v>0</v>
      </c>
      <c r="FM404" s="92">
        <v>0</v>
      </c>
      <c r="FN404" s="92">
        <v>0</v>
      </c>
      <c r="FO404" s="92">
        <v>0</v>
      </c>
      <c r="FP404" s="92">
        <v>0</v>
      </c>
      <c r="FQ404" s="92">
        <v>0</v>
      </c>
      <c r="FR404" s="92">
        <v>0</v>
      </c>
      <c r="FS404" s="92">
        <v>0</v>
      </c>
      <c r="FT404" s="92">
        <v>0</v>
      </c>
      <c r="FU404" s="92">
        <v>0</v>
      </c>
      <c r="FV404" s="92">
        <v>0</v>
      </c>
      <c r="FW404" s="92">
        <v>0</v>
      </c>
      <c r="FX404" s="92">
        <v>0</v>
      </c>
      <c r="FY404" s="92">
        <v>0</v>
      </c>
      <c r="FZ404" s="92">
        <v>0</v>
      </c>
      <c r="GA404" s="92">
        <v>0</v>
      </c>
      <c r="GB404" s="92">
        <v>0</v>
      </c>
      <c r="GC404" s="92">
        <v>0</v>
      </c>
      <c r="GD404" s="92">
        <v>0</v>
      </c>
      <c r="GE404" s="92">
        <v>0</v>
      </c>
      <c r="GF404" s="92">
        <v>0</v>
      </c>
      <c r="GG404" s="92">
        <v>0</v>
      </c>
      <c r="GH404" s="92">
        <v>0</v>
      </c>
      <c r="GI404" s="92">
        <v>0</v>
      </c>
      <c r="GJ404" s="92">
        <v>0.99998152600000001</v>
      </c>
      <c r="GK404" s="92">
        <v>0</v>
      </c>
      <c r="GL404" s="92">
        <v>0</v>
      </c>
      <c r="GM404" s="92">
        <v>0</v>
      </c>
      <c r="GN404" s="92">
        <v>0</v>
      </c>
      <c r="GO404" s="92">
        <v>0</v>
      </c>
      <c r="GP404" s="92">
        <v>0</v>
      </c>
      <c r="GQ404" s="92">
        <v>0</v>
      </c>
      <c r="GR404" s="92">
        <v>0</v>
      </c>
      <c r="GS404" s="92">
        <v>0</v>
      </c>
      <c r="GT404" s="92">
        <v>0</v>
      </c>
      <c r="GU404" s="92">
        <v>0</v>
      </c>
      <c r="GV404" s="92">
        <v>0</v>
      </c>
      <c r="GW404" s="92">
        <v>0</v>
      </c>
      <c r="GX404" s="92">
        <v>0</v>
      </c>
      <c r="GY404" s="92">
        <v>0</v>
      </c>
      <c r="GZ404" s="92">
        <v>0</v>
      </c>
      <c r="HA404" s="92">
        <v>0</v>
      </c>
      <c r="HB404" s="92">
        <v>0</v>
      </c>
      <c r="HC404" s="92">
        <v>0</v>
      </c>
      <c r="HD404" s="92">
        <v>0</v>
      </c>
      <c r="HE404" s="92">
        <v>0</v>
      </c>
      <c r="HF404" s="92">
        <v>0</v>
      </c>
      <c r="HG404" s="92">
        <v>0</v>
      </c>
      <c r="HH404" s="92">
        <v>0</v>
      </c>
      <c r="HI404" s="92">
        <v>0</v>
      </c>
      <c r="HJ404" s="92">
        <v>0</v>
      </c>
      <c r="HK404" s="92">
        <v>0</v>
      </c>
      <c r="HL404" s="92">
        <v>0</v>
      </c>
      <c r="HM404" s="92">
        <v>0</v>
      </c>
      <c r="HN404" s="92">
        <v>0</v>
      </c>
      <c r="HO404" s="92">
        <v>0</v>
      </c>
      <c r="HP404" s="92">
        <v>0</v>
      </c>
      <c r="HQ404" s="92">
        <v>0</v>
      </c>
      <c r="HR404" s="92">
        <v>0</v>
      </c>
      <c r="HS404" s="92">
        <v>6.7715605E-6</v>
      </c>
      <c r="HT404" s="92">
        <v>1.17026781E-5</v>
      </c>
      <c r="HU404" s="92">
        <v>0</v>
      </c>
      <c r="HV404" s="92">
        <v>0</v>
      </c>
      <c r="HW404" s="92">
        <v>0</v>
      </c>
      <c r="HX404" s="92">
        <v>0</v>
      </c>
      <c r="HY404" s="92">
        <v>0</v>
      </c>
      <c r="HZ404" s="92">
        <v>0</v>
      </c>
      <c r="IA404" s="92">
        <v>0</v>
      </c>
      <c r="IB404" s="92">
        <v>0</v>
      </c>
      <c r="IC404" s="92">
        <v>0</v>
      </c>
      <c r="ID404" s="92">
        <v>0</v>
      </c>
      <c r="IE404" s="92">
        <v>0</v>
      </c>
      <c r="IF404" s="92">
        <v>0</v>
      </c>
      <c r="IG404" s="92">
        <v>0</v>
      </c>
      <c r="IH404" s="92">
        <v>0</v>
      </c>
      <c r="II404" s="92">
        <v>0</v>
      </c>
      <c r="IJ404" s="92">
        <v>0</v>
      </c>
      <c r="IK404" s="92">
        <v>0</v>
      </c>
      <c r="IL404" s="92">
        <v>0</v>
      </c>
      <c r="IM404" s="92">
        <v>0</v>
      </c>
      <c r="IN404" s="92">
        <v>0</v>
      </c>
      <c r="IO404" s="92">
        <v>0</v>
      </c>
      <c r="IP404" s="92">
        <v>0</v>
      </c>
      <c r="IQ404" s="92">
        <v>0</v>
      </c>
      <c r="IR404" s="92">
        <v>0</v>
      </c>
      <c r="IS404" s="92">
        <v>0</v>
      </c>
      <c r="IT404" s="92">
        <v>608302.34600000002</v>
      </c>
      <c r="IU404" s="92">
        <v>10958815.300000001</v>
      </c>
      <c r="IV404" s="92">
        <v>184316.9</v>
      </c>
      <c r="IW404" s="92">
        <v>28.118164100000001</v>
      </c>
      <c r="IX404" s="92">
        <v>5.0999999999999996</v>
      </c>
      <c r="IY404" s="92">
        <v>0</v>
      </c>
      <c r="IZ404" s="92">
        <v>1</v>
      </c>
      <c r="JA404" s="92">
        <v>0</v>
      </c>
      <c r="JB404" s="92">
        <v>-68206.099600000001</v>
      </c>
      <c r="JC404" s="92">
        <v>-3785.98684</v>
      </c>
      <c r="JD404" s="92">
        <v>-41489.930399999997</v>
      </c>
      <c r="JE404" s="92">
        <v>-38.780868699999999</v>
      </c>
      <c r="JF404" s="92">
        <v>-2.1526499700000001</v>
      </c>
      <c r="JG404" s="92">
        <v>5.5005115700000003E-2</v>
      </c>
      <c r="JH404" s="92">
        <v>0.99093963200000001</v>
      </c>
      <c r="JI404" s="92">
        <v>18.015408600000001</v>
      </c>
      <c r="JJ404" s="92">
        <v>183001.704</v>
      </c>
      <c r="JK404" s="92">
        <v>0</v>
      </c>
      <c r="JL404" s="92">
        <v>0</v>
      </c>
      <c r="JM404" s="92">
        <v>0</v>
      </c>
      <c r="JN404" s="92">
        <v>0</v>
      </c>
      <c r="JO404" s="92">
        <v>0</v>
      </c>
      <c r="JP404" s="92">
        <v>0</v>
      </c>
      <c r="JQ404" s="92">
        <v>0</v>
      </c>
      <c r="JR404" s="92">
        <v>0</v>
      </c>
      <c r="JS404" s="92">
        <v>0</v>
      </c>
      <c r="JT404" s="92">
        <v>0</v>
      </c>
      <c r="JU404" s="92">
        <v>0</v>
      </c>
      <c r="JV404" s="92">
        <v>0</v>
      </c>
      <c r="JW404" s="92">
        <v>0</v>
      </c>
      <c r="JX404" s="92">
        <v>0</v>
      </c>
      <c r="JY404" s="92">
        <v>0</v>
      </c>
      <c r="JZ404" s="92">
        <v>0</v>
      </c>
      <c r="KA404" s="92">
        <v>0</v>
      </c>
      <c r="KB404" s="92">
        <v>0</v>
      </c>
      <c r="KC404" s="92">
        <v>0</v>
      </c>
      <c r="KD404" s="92">
        <v>0</v>
      </c>
      <c r="KE404" s="92">
        <v>0</v>
      </c>
      <c r="KF404" s="92">
        <v>0</v>
      </c>
      <c r="KG404" s="92">
        <v>0</v>
      </c>
      <c r="KH404" s="92">
        <v>0</v>
      </c>
      <c r="KI404" s="92">
        <v>0</v>
      </c>
      <c r="KJ404" s="92">
        <v>0</v>
      </c>
      <c r="KK404" s="92">
        <v>0</v>
      </c>
      <c r="KL404" s="92">
        <v>0</v>
      </c>
      <c r="KM404" s="92">
        <v>0</v>
      </c>
      <c r="KN404" s="92">
        <v>0</v>
      </c>
      <c r="KO404" s="92">
        <v>0</v>
      </c>
      <c r="KP404" s="92">
        <v>0</v>
      </c>
      <c r="KQ404" s="92">
        <v>0</v>
      </c>
      <c r="KR404" s="92">
        <v>0</v>
      </c>
      <c r="KS404" s="92">
        <v>0</v>
      </c>
      <c r="KT404" s="92">
        <v>0</v>
      </c>
      <c r="KU404" s="92">
        <v>0</v>
      </c>
      <c r="KV404" s="92">
        <v>0</v>
      </c>
      <c r="KW404" s="92">
        <v>0</v>
      </c>
      <c r="KX404" s="92">
        <v>0</v>
      </c>
      <c r="KY404" s="92">
        <v>0</v>
      </c>
      <c r="KZ404" s="92">
        <v>0</v>
      </c>
      <c r="LA404" s="92">
        <v>0</v>
      </c>
      <c r="LB404" s="92">
        <v>0</v>
      </c>
      <c r="LC404" s="92">
        <v>0</v>
      </c>
      <c r="LD404" s="92">
        <v>0</v>
      </c>
      <c r="LE404" s="92">
        <v>0</v>
      </c>
      <c r="LF404" s="92">
        <v>0</v>
      </c>
      <c r="LG404" s="92">
        <v>0</v>
      </c>
      <c r="LH404" s="92">
        <v>0</v>
      </c>
      <c r="LI404" s="92">
        <v>0</v>
      </c>
      <c r="LJ404" s="92">
        <v>0</v>
      </c>
      <c r="LK404" s="92">
        <v>0</v>
      </c>
      <c r="LL404" s="92">
        <v>0</v>
      </c>
      <c r="LM404" s="92">
        <v>0</v>
      </c>
      <c r="LN404" s="92">
        <v>0</v>
      </c>
      <c r="LO404" s="92">
        <v>0</v>
      </c>
      <c r="LP404" s="92">
        <v>0</v>
      </c>
      <c r="LQ404" s="92">
        <v>0</v>
      </c>
      <c r="LR404" s="92">
        <v>0</v>
      </c>
      <c r="LS404" s="92">
        <v>0</v>
      </c>
      <c r="LT404" s="92">
        <v>0</v>
      </c>
      <c r="LU404" s="92">
        <v>0</v>
      </c>
      <c r="LV404" s="92">
        <v>0</v>
      </c>
      <c r="LW404" s="92">
        <v>0</v>
      </c>
      <c r="LX404" s="92">
        <v>0</v>
      </c>
      <c r="LY404" s="92">
        <v>0</v>
      </c>
      <c r="LZ404" s="92">
        <v>0</v>
      </c>
      <c r="MA404" s="92">
        <v>0</v>
      </c>
      <c r="MB404" s="92">
        <v>0</v>
      </c>
      <c r="MC404" s="92">
        <v>0</v>
      </c>
      <c r="MD404" s="92">
        <v>0</v>
      </c>
      <c r="ME404" s="92">
        <v>0</v>
      </c>
      <c r="MF404" s="92">
        <v>0</v>
      </c>
      <c r="MG404" s="92">
        <v>0</v>
      </c>
      <c r="MH404" s="92">
        <v>0</v>
      </c>
      <c r="MI404" s="92">
        <v>0</v>
      </c>
      <c r="MJ404" s="92">
        <v>0</v>
      </c>
      <c r="MK404" s="92">
        <v>0</v>
      </c>
      <c r="ML404" s="92">
        <v>0</v>
      </c>
      <c r="MM404" s="92">
        <v>0</v>
      </c>
      <c r="MN404" s="92">
        <v>0</v>
      </c>
      <c r="MO404" s="92">
        <v>0</v>
      </c>
      <c r="MP404" s="92">
        <v>0</v>
      </c>
      <c r="MQ404" s="92">
        <v>0</v>
      </c>
      <c r="MR404" s="92">
        <v>0</v>
      </c>
      <c r="MS404" s="92">
        <v>0</v>
      </c>
      <c r="MT404" s="92">
        <v>0</v>
      </c>
      <c r="MU404" s="92">
        <v>0</v>
      </c>
      <c r="MV404" s="92">
        <v>0</v>
      </c>
      <c r="MW404" s="92">
        <v>0</v>
      </c>
      <c r="MX404" s="92">
        <v>0</v>
      </c>
      <c r="MY404" s="92">
        <v>0</v>
      </c>
      <c r="MZ404" s="92">
        <v>0</v>
      </c>
      <c r="NA404" s="92">
        <v>0</v>
      </c>
      <c r="NB404" s="92">
        <v>0</v>
      </c>
      <c r="NC404" s="92">
        <v>0</v>
      </c>
      <c r="ND404" s="92">
        <v>0</v>
      </c>
      <c r="NE404" s="92">
        <v>0</v>
      </c>
      <c r="NF404" s="92">
        <v>0</v>
      </c>
      <c r="NG404" s="92">
        <v>0</v>
      </c>
      <c r="NH404" s="92">
        <v>0</v>
      </c>
      <c r="NI404" s="92">
        <v>0</v>
      </c>
      <c r="NJ404" s="92">
        <v>0</v>
      </c>
      <c r="NK404" s="92">
        <v>0</v>
      </c>
      <c r="NL404" s="92">
        <v>0</v>
      </c>
      <c r="NM404" s="92">
        <v>0</v>
      </c>
      <c r="NN404" s="92">
        <v>0</v>
      </c>
      <c r="NO404" s="92">
        <v>0</v>
      </c>
      <c r="NP404" s="92">
        <v>0</v>
      </c>
      <c r="NQ404" s="92">
        <v>0</v>
      </c>
      <c r="NR404" s="92">
        <v>0</v>
      </c>
      <c r="NS404" s="92">
        <v>0</v>
      </c>
      <c r="NT404" s="92">
        <v>0</v>
      </c>
      <c r="NU404" s="92">
        <v>0</v>
      </c>
      <c r="NV404" s="92">
        <v>0</v>
      </c>
      <c r="NW404" s="92">
        <v>0</v>
      </c>
      <c r="NX404" s="92">
        <v>0</v>
      </c>
      <c r="NY404" s="92">
        <v>0</v>
      </c>
      <c r="NZ404" s="92">
        <v>0</v>
      </c>
      <c r="OA404" s="92">
        <v>0</v>
      </c>
      <c r="OB404" s="92">
        <v>0</v>
      </c>
      <c r="OC404" s="92">
        <v>0</v>
      </c>
      <c r="OD404" s="92">
        <v>0</v>
      </c>
      <c r="OE404" s="92">
        <v>0</v>
      </c>
      <c r="OF404" s="92">
        <v>0</v>
      </c>
      <c r="OG404" s="92">
        <v>0</v>
      </c>
      <c r="OH404" s="92">
        <v>0</v>
      </c>
      <c r="OI404" s="92">
        <v>0</v>
      </c>
      <c r="OJ404" s="92">
        <v>0</v>
      </c>
      <c r="OK404" s="92">
        <v>0</v>
      </c>
      <c r="OL404" s="92">
        <v>0</v>
      </c>
      <c r="OM404" s="92">
        <v>0</v>
      </c>
      <c r="ON404" s="92">
        <v>0</v>
      </c>
      <c r="OO404" s="92">
        <v>0</v>
      </c>
      <c r="OP404" s="92">
        <v>0</v>
      </c>
      <c r="OQ404" s="92">
        <v>0</v>
      </c>
      <c r="OR404" s="92">
        <v>0</v>
      </c>
      <c r="OS404" s="92">
        <v>0</v>
      </c>
      <c r="OT404" s="92">
        <v>0</v>
      </c>
      <c r="OU404" s="92">
        <v>0</v>
      </c>
      <c r="OV404" s="92">
        <v>0</v>
      </c>
      <c r="OW404" s="92">
        <v>0</v>
      </c>
      <c r="OX404" s="92">
        <v>0</v>
      </c>
      <c r="OY404" s="92">
        <v>0</v>
      </c>
      <c r="OZ404" s="92">
        <v>0</v>
      </c>
      <c r="PA404" s="92">
        <v>0</v>
      </c>
      <c r="PB404" s="92">
        <v>0</v>
      </c>
      <c r="PC404" s="92">
        <v>0</v>
      </c>
      <c r="PD404" s="92">
        <v>0</v>
      </c>
      <c r="PE404" s="92">
        <v>0</v>
      </c>
      <c r="PF404" s="92">
        <v>0</v>
      </c>
      <c r="PG404" s="92">
        <v>0</v>
      </c>
      <c r="PH404" s="92">
        <v>0</v>
      </c>
      <c r="PI404" s="92">
        <v>0</v>
      </c>
      <c r="PJ404" s="92">
        <v>0</v>
      </c>
      <c r="PK404" s="92">
        <v>0</v>
      </c>
      <c r="PL404" s="92">
        <v>0</v>
      </c>
      <c r="PM404" s="92">
        <v>0</v>
      </c>
      <c r="PN404" s="92">
        <v>0</v>
      </c>
      <c r="PO404" s="92">
        <v>0</v>
      </c>
      <c r="PP404" s="92">
        <v>0</v>
      </c>
      <c r="PQ404" s="92">
        <v>0</v>
      </c>
      <c r="PR404" s="92">
        <v>0</v>
      </c>
      <c r="PS404" s="92">
        <v>0</v>
      </c>
      <c r="PT404" s="92">
        <v>0</v>
      </c>
      <c r="PU404" s="92">
        <v>0</v>
      </c>
      <c r="PV404" s="92">
        <v>0</v>
      </c>
      <c r="PW404" s="92">
        <v>0</v>
      </c>
      <c r="PX404" s="92">
        <v>0</v>
      </c>
      <c r="PY404" s="92">
        <v>0</v>
      </c>
      <c r="PZ404" s="92">
        <v>0</v>
      </c>
      <c r="QA404" s="92">
        <v>0</v>
      </c>
      <c r="QB404" s="92">
        <v>0</v>
      </c>
      <c r="QC404" s="92">
        <v>0</v>
      </c>
      <c r="QD404" s="92">
        <v>0</v>
      </c>
      <c r="QE404" s="92">
        <v>0</v>
      </c>
      <c r="QF404" s="92">
        <v>0</v>
      </c>
      <c r="QG404" s="92">
        <v>0</v>
      </c>
      <c r="QH404" s="92">
        <v>0</v>
      </c>
      <c r="QI404" s="92">
        <v>0</v>
      </c>
      <c r="QJ404" s="92">
        <v>0</v>
      </c>
      <c r="QK404" s="92">
        <v>0</v>
      </c>
      <c r="QL404" s="92">
        <v>0</v>
      </c>
      <c r="QM404" s="92">
        <v>0</v>
      </c>
      <c r="QN404" s="92">
        <v>0</v>
      </c>
      <c r="QO404" s="92">
        <v>0</v>
      </c>
      <c r="QP404" s="92">
        <v>0</v>
      </c>
      <c r="QQ404" s="92">
        <v>0</v>
      </c>
      <c r="QR404" s="92">
        <v>0</v>
      </c>
      <c r="QS404" s="92">
        <v>0</v>
      </c>
      <c r="QT404" s="92">
        <v>0</v>
      </c>
      <c r="QU404" s="92">
        <v>0</v>
      </c>
      <c r="QV404" s="92">
        <v>0</v>
      </c>
      <c r="QW404" s="92">
        <v>0</v>
      </c>
      <c r="QX404" s="92">
        <v>0</v>
      </c>
      <c r="QY404" s="92">
        <v>0</v>
      </c>
      <c r="QZ404" s="92">
        <v>0</v>
      </c>
      <c r="RA404" s="92">
        <v>0</v>
      </c>
      <c r="RB404" s="92">
        <v>0</v>
      </c>
      <c r="RC404" s="92">
        <v>0</v>
      </c>
      <c r="RD404" s="92">
        <v>0</v>
      </c>
      <c r="RE404" s="92">
        <v>0</v>
      </c>
      <c r="RF404" s="92">
        <v>0</v>
      </c>
      <c r="RG404" s="92">
        <v>0</v>
      </c>
      <c r="RH404" s="92">
        <v>0</v>
      </c>
      <c r="RI404" s="92">
        <v>0</v>
      </c>
      <c r="RJ404" s="92">
        <v>0</v>
      </c>
      <c r="RK404" s="92">
        <v>0</v>
      </c>
      <c r="RL404" s="92">
        <v>0</v>
      </c>
      <c r="RM404" s="92">
        <v>0</v>
      </c>
      <c r="RN404" s="92">
        <v>0</v>
      </c>
      <c r="RO404" s="92">
        <v>0</v>
      </c>
      <c r="RP404" s="92">
        <v>0</v>
      </c>
      <c r="RQ404" s="92">
        <v>0</v>
      </c>
      <c r="RR404" s="92">
        <v>0</v>
      </c>
      <c r="RS404" s="92">
        <v>0</v>
      </c>
      <c r="RT404" s="92">
        <v>0</v>
      </c>
      <c r="RU404" s="92">
        <v>0</v>
      </c>
      <c r="RV404" s="92">
        <v>0</v>
      </c>
      <c r="RW404" s="92">
        <v>0</v>
      </c>
      <c r="RX404" s="92">
        <v>0</v>
      </c>
      <c r="RY404" s="92">
        <v>0</v>
      </c>
      <c r="RZ404" s="92">
        <v>0</v>
      </c>
      <c r="SA404" s="92">
        <v>0</v>
      </c>
      <c r="SB404" s="92">
        <v>0</v>
      </c>
      <c r="SC404" s="92">
        <v>0</v>
      </c>
      <c r="SD404" s="92">
        <v>0</v>
      </c>
      <c r="SE404" s="92">
        <v>0</v>
      </c>
      <c r="SF404" s="92">
        <v>0</v>
      </c>
      <c r="SG404" s="92">
        <v>0</v>
      </c>
      <c r="SH404" s="92">
        <v>0</v>
      </c>
      <c r="SI404" s="92">
        <v>0</v>
      </c>
      <c r="SJ404" s="92">
        <v>0</v>
      </c>
      <c r="SK404" s="92">
        <v>0</v>
      </c>
      <c r="SL404" s="92">
        <v>0</v>
      </c>
      <c r="SM404" s="92">
        <v>0</v>
      </c>
      <c r="SN404" s="92">
        <v>0</v>
      </c>
      <c r="SO404" s="92">
        <v>0</v>
      </c>
      <c r="SP404" s="92">
        <v>0</v>
      </c>
      <c r="SQ404" s="92">
        <v>0</v>
      </c>
      <c r="SR404" s="92">
        <v>0</v>
      </c>
      <c r="SS404" s="92">
        <v>0</v>
      </c>
      <c r="ST404" s="92">
        <v>0</v>
      </c>
      <c r="SU404" s="92">
        <v>0</v>
      </c>
      <c r="SV404" s="92">
        <v>0</v>
      </c>
      <c r="SW404" s="92">
        <v>0</v>
      </c>
      <c r="SX404" s="92">
        <v>0</v>
      </c>
      <c r="SY404" s="92">
        <v>0</v>
      </c>
      <c r="SZ404" s="92">
        <v>0</v>
      </c>
      <c r="TA404" s="92">
        <v>0</v>
      </c>
      <c r="TB404" s="92">
        <v>0</v>
      </c>
      <c r="TC404" s="92">
        <v>0</v>
      </c>
      <c r="TD404" s="92">
        <v>0</v>
      </c>
      <c r="TE404" s="92">
        <v>0</v>
      </c>
      <c r="TF404" s="92">
        <v>0</v>
      </c>
      <c r="TG404" s="92">
        <v>0</v>
      </c>
      <c r="TH404" s="92">
        <v>0</v>
      </c>
      <c r="TI404" s="92">
        <v>0</v>
      </c>
      <c r="TJ404" s="92">
        <v>0</v>
      </c>
      <c r="TK404" s="92">
        <v>0</v>
      </c>
      <c r="TL404" s="92">
        <v>0</v>
      </c>
      <c r="TM404" s="92">
        <v>0</v>
      </c>
      <c r="TN404" s="92">
        <v>0</v>
      </c>
      <c r="TO404" s="92">
        <v>0</v>
      </c>
      <c r="TP404" s="92">
        <v>0</v>
      </c>
      <c r="TQ404" s="92">
        <v>-48291948195.599998</v>
      </c>
      <c r="TR404" s="92">
        <v>0</v>
      </c>
      <c r="TS404" s="92">
        <v>0</v>
      </c>
      <c r="TT404" s="92">
        <v>0</v>
      </c>
      <c r="TU404" s="92">
        <v>0</v>
      </c>
      <c r="TV404" s="92">
        <v>0</v>
      </c>
      <c r="TW404" s="92">
        <v>0</v>
      </c>
      <c r="TX404" s="92">
        <v>0</v>
      </c>
      <c r="TY404" s="92">
        <v>0</v>
      </c>
      <c r="TZ404" s="92">
        <v>0</v>
      </c>
      <c r="UA404" s="92">
        <v>0</v>
      </c>
      <c r="UB404" s="92">
        <v>0</v>
      </c>
      <c r="UC404" s="92">
        <v>0</v>
      </c>
      <c r="UD404" s="92">
        <v>0</v>
      </c>
      <c r="UE404" s="92">
        <v>0</v>
      </c>
      <c r="UF404" s="92">
        <v>0</v>
      </c>
      <c r="UG404" s="92">
        <v>0</v>
      </c>
      <c r="UH404" s="92">
        <v>0</v>
      </c>
      <c r="UI404" s="92">
        <v>0</v>
      </c>
      <c r="UJ404" s="92">
        <v>0</v>
      </c>
      <c r="UK404" s="92">
        <v>0</v>
      </c>
      <c r="UL404" s="92">
        <v>0</v>
      </c>
      <c r="UM404" s="92">
        <v>0</v>
      </c>
      <c r="UN404" s="92">
        <v>0</v>
      </c>
      <c r="UO404" s="92">
        <v>0</v>
      </c>
      <c r="UP404" s="92">
        <v>0</v>
      </c>
      <c r="UQ404" s="92">
        <v>0</v>
      </c>
      <c r="UR404" s="92">
        <v>0</v>
      </c>
      <c r="US404" s="92">
        <v>0</v>
      </c>
      <c r="UT404" s="92">
        <v>0</v>
      </c>
      <c r="UU404" s="92">
        <v>0</v>
      </c>
      <c r="UV404" s="92">
        <v>0</v>
      </c>
      <c r="UW404" s="92">
        <v>0</v>
      </c>
      <c r="UX404" s="92">
        <v>0</v>
      </c>
      <c r="UY404" s="92">
        <v>0</v>
      </c>
      <c r="UZ404" s="92">
        <v>0</v>
      </c>
      <c r="VA404" s="92">
        <v>0</v>
      </c>
      <c r="VB404" s="92">
        <v>0</v>
      </c>
      <c r="VC404" s="92">
        <v>0</v>
      </c>
      <c r="VD404" s="92">
        <v>0</v>
      </c>
      <c r="VE404" s="92">
        <v>0</v>
      </c>
      <c r="VF404" s="92">
        <v>0</v>
      </c>
      <c r="VG404" s="92">
        <v>0</v>
      </c>
      <c r="VH404" s="92">
        <v>0</v>
      </c>
      <c r="VI404" s="92">
        <v>0</v>
      </c>
      <c r="VJ404" s="92">
        <v>0</v>
      </c>
      <c r="VK404" s="92">
        <v>0</v>
      </c>
      <c r="VL404" s="92">
        <v>0</v>
      </c>
      <c r="VM404" s="92">
        <v>0</v>
      </c>
      <c r="VN404" s="92">
        <v>0</v>
      </c>
      <c r="VO404" s="92">
        <v>0</v>
      </c>
      <c r="VP404" s="92">
        <v>0</v>
      </c>
      <c r="VQ404" s="92">
        <v>0</v>
      </c>
      <c r="VR404" s="92">
        <v>0</v>
      </c>
      <c r="VS404" s="92">
        <v>0</v>
      </c>
      <c r="VT404" s="92">
        <v>0</v>
      </c>
      <c r="VU404" s="92">
        <v>0</v>
      </c>
      <c r="VV404" s="92">
        <v>0</v>
      </c>
      <c r="VW404" s="92">
        <v>0</v>
      </c>
      <c r="VX404" s="92">
        <v>0</v>
      </c>
      <c r="VY404" s="92">
        <v>0</v>
      </c>
      <c r="VZ404" s="92">
        <v>0</v>
      </c>
      <c r="WA404" s="92">
        <v>0</v>
      </c>
      <c r="WB404" s="92">
        <v>0</v>
      </c>
      <c r="WC404" s="92">
        <v>0</v>
      </c>
    </row>
    <row r="405" spans="2:601" ht="13.5" customHeight="1">
      <c r="B405" s="851" t="s">
        <v>3051</v>
      </c>
      <c r="C405" s="92">
        <v>0</v>
      </c>
      <c r="D405" s="92">
        <v>11112024.800000001</v>
      </c>
      <c r="E405" s="92">
        <v>-42069.250500000002</v>
      </c>
      <c r="F405" s="92">
        <v>616799.87100000004</v>
      </c>
      <c r="G405" s="92">
        <v>0</v>
      </c>
      <c r="H405" s="92">
        <v>0</v>
      </c>
      <c r="I405" s="92">
        <v>0</v>
      </c>
      <c r="J405" s="92">
        <v>0</v>
      </c>
      <c r="K405" s="92">
        <v>0</v>
      </c>
      <c r="L405" s="92">
        <v>0</v>
      </c>
      <c r="M405" s="92">
        <v>0</v>
      </c>
      <c r="N405" s="92">
        <v>0</v>
      </c>
      <c r="O405" s="92">
        <v>0</v>
      </c>
      <c r="P405" s="92">
        <v>0</v>
      </c>
      <c r="Q405" s="92">
        <v>0</v>
      </c>
      <c r="R405" s="92">
        <v>0</v>
      </c>
      <c r="S405" s="92">
        <v>0</v>
      </c>
      <c r="T405" s="92">
        <v>0</v>
      </c>
      <c r="U405" s="92">
        <v>0</v>
      </c>
      <c r="V405" s="92">
        <v>0</v>
      </c>
      <c r="W405" s="92">
        <v>0</v>
      </c>
      <c r="X405" s="92">
        <v>0</v>
      </c>
      <c r="Y405" s="92">
        <v>0</v>
      </c>
      <c r="Z405" s="92">
        <v>0</v>
      </c>
      <c r="AA405" s="92">
        <v>0</v>
      </c>
      <c r="AB405" s="92">
        <v>0</v>
      </c>
      <c r="AC405" s="92">
        <v>0</v>
      </c>
      <c r="AD405" s="92">
        <v>0</v>
      </c>
      <c r="AE405" s="92">
        <v>0</v>
      </c>
      <c r="AF405" s="92">
        <v>0</v>
      </c>
      <c r="AG405" s="92">
        <v>0</v>
      </c>
      <c r="AH405" s="92">
        <v>0</v>
      </c>
      <c r="AI405" s="92">
        <v>0</v>
      </c>
      <c r="AJ405" s="92">
        <v>0</v>
      </c>
      <c r="AK405" s="92">
        <v>0</v>
      </c>
      <c r="AL405" s="92">
        <v>0</v>
      </c>
      <c r="AM405" s="92">
        <v>0</v>
      </c>
      <c r="AN405" s="92">
        <v>0</v>
      </c>
      <c r="AO405" s="92">
        <v>2.3190957399999999</v>
      </c>
      <c r="AP405" s="92">
        <v>4.5780634100000004</v>
      </c>
      <c r="AQ405" s="92">
        <v>0</v>
      </c>
      <c r="AR405" s="92">
        <v>0</v>
      </c>
      <c r="AS405" s="92">
        <v>0</v>
      </c>
      <c r="AT405" s="92">
        <v>0</v>
      </c>
      <c r="AU405" s="92">
        <v>0</v>
      </c>
      <c r="AV405" s="92">
        <v>0</v>
      </c>
      <c r="AW405" s="92">
        <v>0</v>
      </c>
      <c r="AX405" s="92">
        <v>0</v>
      </c>
      <c r="AY405" s="92">
        <v>0</v>
      </c>
      <c r="AZ405" s="92">
        <v>0</v>
      </c>
      <c r="BA405" s="92">
        <v>0</v>
      </c>
      <c r="BB405" s="92">
        <v>0</v>
      </c>
      <c r="BC405" s="92">
        <v>0</v>
      </c>
      <c r="BD405" s="92">
        <v>0</v>
      </c>
      <c r="BE405" s="92">
        <v>0</v>
      </c>
      <c r="BF405" s="92">
        <v>0</v>
      </c>
      <c r="BG405" s="92">
        <v>0</v>
      </c>
      <c r="BH405" s="92">
        <v>0</v>
      </c>
      <c r="BI405" s="92">
        <v>0</v>
      </c>
      <c r="BJ405" s="92">
        <v>0</v>
      </c>
      <c r="BK405" s="92">
        <v>0</v>
      </c>
      <c r="BL405" s="92">
        <v>0</v>
      </c>
      <c r="BM405" s="92">
        <v>0</v>
      </c>
      <c r="BN405" s="92">
        <v>0</v>
      </c>
      <c r="BO405" s="92">
        <v>0</v>
      </c>
      <c r="BP405" s="92">
        <v>0.99998881799999995</v>
      </c>
      <c r="BQ405" s="92">
        <v>0</v>
      </c>
      <c r="BR405" s="92">
        <v>0</v>
      </c>
      <c r="BS405" s="92">
        <v>0</v>
      </c>
      <c r="BT405" s="92">
        <v>0</v>
      </c>
      <c r="BU405" s="92">
        <v>0</v>
      </c>
      <c r="BV405" s="92">
        <v>0</v>
      </c>
      <c r="BW405" s="92">
        <v>0</v>
      </c>
      <c r="BX405" s="92">
        <v>0</v>
      </c>
      <c r="BY405" s="92">
        <v>0</v>
      </c>
      <c r="BZ405" s="92">
        <v>0</v>
      </c>
      <c r="CA405" s="92">
        <v>0</v>
      </c>
      <c r="CB405" s="92">
        <v>0</v>
      </c>
      <c r="CC405" s="92">
        <v>0</v>
      </c>
      <c r="CD405" s="92">
        <v>0</v>
      </c>
      <c r="CE405" s="92">
        <v>0</v>
      </c>
      <c r="CF405" s="92">
        <v>0</v>
      </c>
      <c r="CG405" s="92">
        <v>0</v>
      </c>
      <c r="CH405" s="92">
        <v>0</v>
      </c>
      <c r="CI405" s="92">
        <v>0</v>
      </c>
      <c r="CJ405" s="92">
        <v>0</v>
      </c>
      <c r="CK405" s="92">
        <v>0</v>
      </c>
      <c r="CL405" s="92">
        <v>0</v>
      </c>
      <c r="CM405" s="92">
        <v>0</v>
      </c>
      <c r="CN405" s="92">
        <v>0</v>
      </c>
      <c r="CO405" s="92">
        <v>0</v>
      </c>
      <c r="CP405" s="92">
        <v>0</v>
      </c>
      <c r="CQ405" s="92">
        <v>0</v>
      </c>
      <c r="CR405" s="92">
        <v>0</v>
      </c>
      <c r="CS405" s="92">
        <v>0</v>
      </c>
      <c r="CT405" s="92">
        <v>0</v>
      </c>
      <c r="CU405" s="92">
        <v>0</v>
      </c>
      <c r="CV405" s="92">
        <v>0</v>
      </c>
      <c r="CW405" s="92">
        <v>0</v>
      </c>
      <c r="CX405" s="92">
        <v>0</v>
      </c>
      <c r="CY405" s="92">
        <v>3.7598415899999999E-6</v>
      </c>
      <c r="CZ405" s="92">
        <v>7.4222003499999996E-6</v>
      </c>
      <c r="DA405" s="92">
        <v>0</v>
      </c>
      <c r="DB405" s="92">
        <v>0</v>
      </c>
      <c r="DC405" s="92">
        <v>0</v>
      </c>
      <c r="DD405" s="92">
        <v>0</v>
      </c>
      <c r="DE405" s="92">
        <v>0</v>
      </c>
      <c r="DF405" s="92">
        <v>0</v>
      </c>
      <c r="DG405" s="92">
        <v>0</v>
      </c>
      <c r="DH405" s="92">
        <v>0</v>
      </c>
      <c r="DI405" s="92">
        <v>0</v>
      </c>
      <c r="DJ405" s="92">
        <v>0</v>
      </c>
      <c r="DK405" s="92">
        <v>0</v>
      </c>
      <c r="DL405" s="92">
        <v>0</v>
      </c>
      <c r="DM405" s="92">
        <v>0</v>
      </c>
      <c r="DN405" s="92">
        <v>0</v>
      </c>
      <c r="DO405" s="92">
        <v>0</v>
      </c>
      <c r="DP405" s="92">
        <v>0</v>
      </c>
      <c r="DQ405" s="92">
        <v>0</v>
      </c>
      <c r="DR405" s="92">
        <v>0</v>
      </c>
      <c r="DS405" s="92">
        <v>0</v>
      </c>
      <c r="DT405" s="92">
        <v>0</v>
      </c>
      <c r="DU405" s="92">
        <v>0</v>
      </c>
      <c r="DV405" s="92">
        <v>0</v>
      </c>
      <c r="DW405" s="92">
        <v>0</v>
      </c>
      <c r="DX405" s="92">
        <v>0</v>
      </c>
      <c r="DY405" s="92">
        <v>0</v>
      </c>
      <c r="DZ405" s="92">
        <v>11111822.4</v>
      </c>
      <c r="EA405" s="92">
        <v>0</v>
      </c>
      <c r="EB405" s="92">
        <v>0</v>
      </c>
      <c r="EC405" s="92">
        <v>0</v>
      </c>
      <c r="ED405" s="92">
        <v>0</v>
      </c>
      <c r="EE405" s="92">
        <v>0</v>
      </c>
      <c r="EF405" s="92">
        <v>0</v>
      </c>
      <c r="EG405" s="92">
        <v>0</v>
      </c>
      <c r="EH405" s="92">
        <v>0</v>
      </c>
      <c r="EI405" s="92">
        <v>0</v>
      </c>
      <c r="EJ405" s="92">
        <v>0</v>
      </c>
      <c r="EK405" s="92">
        <v>0</v>
      </c>
      <c r="EL405" s="92">
        <v>0</v>
      </c>
      <c r="EM405" s="92">
        <v>0</v>
      </c>
      <c r="EN405" s="92">
        <v>0</v>
      </c>
      <c r="EO405" s="92">
        <v>0</v>
      </c>
      <c r="EP405" s="92">
        <v>0</v>
      </c>
      <c r="EQ405" s="92">
        <v>0</v>
      </c>
      <c r="ER405" s="92">
        <v>0</v>
      </c>
      <c r="ES405" s="92">
        <v>0</v>
      </c>
      <c r="ET405" s="92">
        <v>0</v>
      </c>
      <c r="EU405" s="92">
        <v>0</v>
      </c>
      <c r="EV405" s="92">
        <v>0</v>
      </c>
      <c r="EW405" s="92">
        <v>0</v>
      </c>
      <c r="EX405" s="92">
        <v>0</v>
      </c>
      <c r="EY405" s="92">
        <v>0</v>
      </c>
      <c r="EZ405" s="92">
        <v>0</v>
      </c>
      <c r="FA405" s="92">
        <v>0</v>
      </c>
      <c r="FB405" s="92">
        <v>0</v>
      </c>
      <c r="FC405" s="92">
        <v>0</v>
      </c>
      <c r="FD405" s="92">
        <v>0</v>
      </c>
      <c r="FE405" s="92">
        <v>0</v>
      </c>
      <c r="FF405" s="92">
        <v>0</v>
      </c>
      <c r="FG405" s="92">
        <v>0</v>
      </c>
      <c r="FH405" s="92">
        <v>0</v>
      </c>
      <c r="FI405" s="92">
        <v>74.208280700000003</v>
      </c>
      <c r="FJ405" s="92">
        <v>128.247488</v>
      </c>
      <c r="FK405" s="92">
        <v>0</v>
      </c>
      <c r="FL405" s="92">
        <v>0</v>
      </c>
      <c r="FM405" s="92">
        <v>0</v>
      </c>
      <c r="FN405" s="92">
        <v>0</v>
      </c>
      <c r="FO405" s="92">
        <v>0</v>
      </c>
      <c r="FP405" s="92">
        <v>0</v>
      </c>
      <c r="FQ405" s="92">
        <v>0</v>
      </c>
      <c r="FR405" s="92">
        <v>0</v>
      </c>
      <c r="FS405" s="92">
        <v>0</v>
      </c>
      <c r="FT405" s="92">
        <v>0</v>
      </c>
      <c r="FU405" s="92">
        <v>0</v>
      </c>
      <c r="FV405" s="92">
        <v>0</v>
      </c>
      <c r="FW405" s="92">
        <v>0</v>
      </c>
      <c r="FX405" s="92">
        <v>0</v>
      </c>
      <c r="FY405" s="92">
        <v>0</v>
      </c>
      <c r="FZ405" s="92">
        <v>0</v>
      </c>
      <c r="GA405" s="92">
        <v>0</v>
      </c>
      <c r="GB405" s="92">
        <v>0</v>
      </c>
      <c r="GC405" s="92">
        <v>0</v>
      </c>
      <c r="GD405" s="92">
        <v>0</v>
      </c>
      <c r="GE405" s="92">
        <v>0</v>
      </c>
      <c r="GF405" s="92">
        <v>0</v>
      </c>
      <c r="GG405" s="92">
        <v>0</v>
      </c>
      <c r="GH405" s="92">
        <v>0</v>
      </c>
      <c r="GI405" s="92">
        <v>0</v>
      </c>
      <c r="GJ405" s="92">
        <v>0.99998178000000004</v>
      </c>
      <c r="GK405" s="92">
        <v>0</v>
      </c>
      <c r="GL405" s="92">
        <v>0</v>
      </c>
      <c r="GM405" s="92">
        <v>0</v>
      </c>
      <c r="GN405" s="92">
        <v>0</v>
      </c>
      <c r="GO405" s="92">
        <v>0</v>
      </c>
      <c r="GP405" s="92">
        <v>0</v>
      </c>
      <c r="GQ405" s="92">
        <v>0</v>
      </c>
      <c r="GR405" s="92">
        <v>0</v>
      </c>
      <c r="GS405" s="92">
        <v>0</v>
      </c>
      <c r="GT405" s="92">
        <v>0</v>
      </c>
      <c r="GU405" s="92">
        <v>0</v>
      </c>
      <c r="GV405" s="92">
        <v>0</v>
      </c>
      <c r="GW405" s="92">
        <v>0</v>
      </c>
      <c r="GX405" s="92">
        <v>0</v>
      </c>
      <c r="GY405" s="92">
        <v>0</v>
      </c>
      <c r="GZ405" s="92">
        <v>0</v>
      </c>
      <c r="HA405" s="92">
        <v>0</v>
      </c>
      <c r="HB405" s="92">
        <v>0</v>
      </c>
      <c r="HC405" s="92">
        <v>0</v>
      </c>
      <c r="HD405" s="92">
        <v>0</v>
      </c>
      <c r="HE405" s="92">
        <v>0</v>
      </c>
      <c r="HF405" s="92">
        <v>0</v>
      </c>
      <c r="HG405" s="92">
        <v>0</v>
      </c>
      <c r="HH405" s="92">
        <v>0</v>
      </c>
      <c r="HI405" s="92">
        <v>0</v>
      </c>
      <c r="HJ405" s="92">
        <v>0</v>
      </c>
      <c r="HK405" s="92">
        <v>0</v>
      </c>
      <c r="HL405" s="92">
        <v>0</v>
      </c>
      <c r="HM405" s="92">
        <v>0</v>
      </c>
      <c r="HN405" s="92">
        <v>0</v>
      </c>
      <c r="HO405" s="92">
        <v>0</v>
      </c>
      <c r="HP405" s="92">
        <v>0</v>
      </c>
      <c r="HQ405" s="92">
        <v>0</v>
      </c>
      <c r="HR405" s="92">
        <v>0</v>
      </c>
      <c r="HS405" s="92">
        <v>6.6781960899999999E-6</v>
      </c>
      <c r="HT405" s="92">
        <v>1.1541324799999999E-5</v>
      </c>
      <c r="HU405" s="92">
        <v>0</v>
      </c>
      <c r="HV405" s="92">
        <v>0</v>
      </c>
      <c r="HW405" s="92">
        <v>0</v>
      </c>
      <c r="HX405" s="92">
        <v>0</v>
      </c>
      <c r="HY405" s="92">
        <v>0</v>
      </c>
      <c r="HZ405" s="92">
        <v>0</v>
      </c>
      <c r="IA405" s="92">
        <v>0</v>
      </c>
      <c r="IB405" s="92">
        <v>0</v>
      </c>
      <c r="IC405" s="92">
        <v>0</v>
      </c>
      <c r="ID405" s="92">
        <v>0</v>
      </c>
      <c r="IE405" s="92">
        <v>0</v>
      </c>
      <c r="IF405" s="92">
        <v>0</v>
      </c>
      <c r="IG405" s="92">
        <v>0</v>
      </c>
      <c r="IH405" s="92">
        <v>0</v>
      </c>
      <c r="II405" s="92">
        <v>0</v>
      </c>
      <c r="IJ405" s="92">
        <v>0</v>
      </c>
      <c r="IK405" s="92">
        <v>0</v>
      </c>
      <c r="IL405" s="92">
        <v>0</v>
      </c>
      <c r="IM405" s="92">
        <v>0</v>
      </c>
      <c r="IN405" s="92">
        <v>0</v>
      </c>
      <c r="IO405" s="92">
        <v>0</v>
      </c>
      <c r="IP405" s="92">
        <v>0</v>
      </c>
      <c r="IQ405" s="92">
        <v>0</v>
      </c>
      <c r="IR405" s="92">
        <v>0</v>
      </c>
      <c r="IS405" s="92">
        <v>0</v>
      </c>
      <c r="IT405" s="92">
        <v>616806.76800000004</v>
      </c>
      <c r="IU405" s="92">
        <v>11112024.800000001</v>
      </c>
      <c r="IV405" s="92">
        <v>186906.04399999999</v>
      </c>
      <c r="IW405" s="92">
        <v>28.185624700000002</v>
      </c>
      <c r="IX405" s="92">
        <v>5</v>
      </c>
      <c r="IY405" s="92">
        <v>0</v>
      </c>
      <c r="IZ405" s="92">
        <v>1</v>
      </c>
      <c r="JA405" s="92">
        <v>0</v>
      </c>
      <c r="JB405" s="92">
        <v>-68204.910699999993</v>
      </c>
      <c r="JC405" s="92">
        <v>-3785.92121</v>
      </c>
      <c r="JD405" s="92">
        <v>-42069.250500000002</v>
      </c>
      <c r="JE405" s="92">
        <v>-38.776909699999997</v>
      </c>
      <c r="JF405" s="92">
        <v>-2.15243042</v>
      </c>
      <c r="JG405" s="92">
        <v>5.5001500000000002E-2</v>
      </c>
      <c r="JH405" s="92">
        <v>0.99087439600000005</v>
      </c>
      <c r="JI405" s="92">
        <v>18.015406800000001</v>
      </c>
      <c r="JJ405" s="92">
        <v>185560.11799999999</v>
      </c>
      <c r="JK405" s="92">
        <v>0</v>
      </c>
      <c r="JL405" s="92">
        <v>0</v>
      </c>
      <c r="JM405" s="92">
        <v>0</v>
      </c>
      <c r="JN405" s="92">
        <v>0</v>
      </c>
      <c r="JO405" s="92">
        <v>0</v>
      </c>
      <c r="JP405" s="92">
        <v>0</v>
      </c>
      <c r="JQ405" s="92">
        <v>0</v>
      </c>
      <c r="JR405" s="92">
        <v>0</v>
      </c>
      <c r="JS405" s="92">
        <v>0</v>
      </c>
      <c r="JT405" s="92">
        <v>0</v>
      </c>
      <c r="JU405" s="92">
        <v>0</v>
      </c>
      <c r="JV405" s="92">
        <v>0</v>
      </c>
      <c r="JW405" s="92">
        <v>0</v>
      </c>
      <c r="JX405" s="92">
        <v>0</v>
      </c>
      <c r="JY405" s="92">
        <v>0</v>
      </c>
      <c r="JZ405" s="92">
        <v>0</v>
      </c>
      <c r="KA405" s="92">
        <v>0</v>
      </c>
      <c r="KB405" s="92">
        <v>0</v>
      </c>
      <c r="KC405" s="92">
        <v>0</v>
      </c>
      <c r="KD405" s="92">
        <v>0</v>
      </c>
      <c r="KE405" s="92">
        <v>0</v>
      </c>
      <c r="KF405" s="92">
        <v>0</v>
      </c>
      <c r="KG405" s="92">
        <v>0</v>
      </c>
      <c r="KH405" s="92">
        <v>0</v>
      </c>
      <c r="KI405" s="92">
        <v>0</v>
      </c>
      <c r="KJ405" s="92">
        <v>0</v>
      </c>
      <c r="KK405" s="92">
        <v>0</v>
      </c>
      <c r="KL405" s="92">
        <v>0</v>
      </c>
      <c r="KM405" s="92">
        <v>0</v>
      </c>
      <c r="KN405" s="92">
        <v>0</v>
      </c>
      <c r="KO405" s="92">
        <v>0</v>
      </c>
      <c r="KP405" s="92">
        <v>0</v>
      </c>
      <c r="KQ405" s="92">
        <v>0</v>
      </c>
      <c r="KR405" s="92">
        <v>0</v>
      </c>
      <c r="KS405" s="92">
        <v>0</v>
      </c>
      <c r="KT405" s="92">
        <v>0</v>
      </c>
      <c r="KU405" s="92">
        <v>0</v>
      </c>
      <c r="KV405" s="92">
        <v>0</v>
      </c>
      <c r="KW405" s="92">
        <v>0</v>
      </c>
      <c r="KX405" s="92">
        <v>0</v>
      </c>
      <c r="KY405" s="92">
        <v>0</v>
      </c>
      <c r="KZ405" s="92">
        <v>0</v>
      </c>
      <c r="LA405" s="92">
        <v>0</v>
      </c>
      <c r="LB405" s="92">
        <v>0</v>
      </c>
      <c r="LC405" s="92">
        <v>0</v>
      </c>
      <c r="LD405" s="92">
        <v>0</v>
      </c>
      <c r="LE405" s="92">
        <v>0</v>
      </c>
      <c r="LF405" s="92">
        <v>0</v>
      </c>
      <c r="LG405" s="92">
        <v>0</v>
      </c>
      <c r="LH405" s="92">
        <v>0</v>
      </c>
      <c r="LI405" s="92">
        <v>0</v>
      </c>
      <c r="LJ405" s="92">
        <v>0</v>
      </c>
      <c r="LK405" s="92">
        <v>0</v>
      </c>
      <c r="LL405" s="92">
        <v>0</v>
      </c>
      <c r="LM405" s="92">
        <v>0</v>
      </c>
      <c r="LN405" s="92">
        <v>0</v>
      </c>
      <c r="LO405" s="92">
        <v>0</v>
      </c>
      <c r="LP405" s="92">
        <v>0</v>
      </c>
      <c r="LQ405" s="92">
        <v>0</v>
      </c>
      <c r="LR405" s="92">
        <v>0</v>
      </c>
      <c r="LS405" s="92">
        <v>0</v>
      </c>
      <c r="LT405" s="92">
        <v>0</v>
      </c>
      <c r="LU405" s="92">
        <v>0</v>
      </c>
      <c r="LV405" s="92">
        <v>0</v>
      </c>
      <c r="LW405" s="92">
        <v>0</v>
      </c>
      <c r="LX405" s="92">
        <v>0</v>
      </c>
      <c r="LY405" s="92">
        <v>0</v>
      </c>
      <c r="LZ405" s="92">
        <v>0</v>
      </c>
      <c r="MA405" s="92">
        <v>0</v>
      </c>
      <c r="MB405" s="92">
        <v>0</v>
      </c>
      <c r="MC405" s="92">
        <v>0</v>
      </c>
      <c r="MD405" s="92">
        <v>0</v>
      </c>
      <c r="ME405" s="92">
        <v>0</v>
      </c>
      <c r="MF405" s="92">
        <v>0</v>
      </c>
      <c r="MG405" s="92">
        <v>0</v>
      </c>
      <c r="MH405" s="92">
        <v>0</v>
      </c>
      <c r="MI405" s="92">
        <v>0</v>
      </c>
      <c r="MJ405" s="92">
        <v>0</v>
      </c>
      <c r="MK405" s="92">
        <v>0</v>
      </c>
      <c r="ML405" s="92">
        <v>0</v>
      </c>
      <c r="MM405" s="92">
        <v>0</v>
      </c>
      <c r="MN405" s="92">
        <v>0</v>
      </c>
      <c r="MO405" s="92">
        <v>0</v>
      </c>
      <c r="MP405" s="92">
        <v>0</v>
      </c>
      <c r="MQ405" s="92">
        <v>0</v>
      </c>
      <c r="MR405" s="92">
        <v>0</v>
      </c>
      <c r="MS405" s="92">
        <v>0</v>
      </c>
      <c r="MT405" s="92">
        <v>0</v>
      </c>
      <c r="MU405" s="92">
        <v>0</v>
      </c>
      <c r="MV405" s="92">
        <v>0</v>
      </c>
      <c r="MW405" s="92">
        <v>0</v>
      </c>
      <c r="MX405" s="92">
        <v>0</v>
      </c>
      <c r="MY405" s="92">
        <v>0</v>
      </c>
      <c r="MZ405" s="92">
        <v>0</v>
      </c>
      <c r="NA405" s="92">
        <v>0</v>
      </c>
      <c r="NB405" s="92">
        <v>0</v>
      </c>
      <c r="NC405" s="92">
        <v>0</v>
      </c>
      <c r="ND405" s="92">
        <v>0</v>
      </c>
      <c r="NE405" s="92">
        <v>0</v>
      </c>
      <c r="NF405" s="92">
        <v>0</v>
      </c>
      <c r="NG405" s="92">
        <v>0</v>
      </c>
      <c r="NH405" s="92">
        <v>0</v>
      </c>
      <c r="NI405" s="92">
        <v>0</v>
      </c>
      <c r="NJ405" s="92">
        <v>0</v>
      </c>
      <c r="NK405" s="92">
        <v>0</v>
      </c>
      <c r="NL405" s="92">
        <v>0</v>
      </c>
      <c r="NM405" s="92">
        <v>0</v>
      </c>
      <c r="NN405" s="92">
        <v>0</v>
      </c>
      <c r="NO405" s="92">
        <v>0</v>
      </c>
      <c r="NP405" s="92">
        <v>0</v>
      </c>
      <c r="NQ405" s="92">
        <v>0</v>
      </c>
      <c r="NR405" s="92">
        <v>0</v>
      </c>
      <c r="NS405" s="92">
        <v>0</v>
      </c>
      <c r="NT405" s="92">
        <v>0</v>
      </c>
      <c r="NU405" s="92">
        <v>0</v>
      </c>
      <c r="NV405" s="92">
        <v>0</v>
      </c>
      <c r="NW405" s="92">
        <v>0</v>
      </c>
      <c r="NX405" s="92">
        <v>0</v>
      </c>
      <c r="NY405" s="92">
        <v>0</v>
      </c>
      <c r="NZ405" s="92">
        <v>0</v>
      </c>
      <c r="OA405" s="92">
        <v>0</v>
      </c>
      <c r="OB405" s="92">
        <v>0</v>
      </c>
      <c r="OC405" s="92">
        <v>0</v>
      </c>
      <c r="OD405" s="92">
        <v>0</v>
      </c>
      <c r="OE405" s="92">
        <v>0</v>
      </c>
      <c r="OF405" s="92">
        <v>0</v>
      </c>
      <c r="OG405" s="92">
        <v>0</v>
      </c>
      <c r="OH405" s="92">
        <v>0</v>
      </c>
      <c r="OI405" s="92">
        <v>0</v>
      </c>
      <c r="OJ405" s="92">
        <v>0</v>
      </c>
      <c r="OK405" s="92">
        <v>0</v>
      </c>
      <c r="OL405" s="92">
        <v>0</v>
      </c>
      <c r="OM405" s="92">
        <v>0</v>
      </c>
      <c r="ON405" s="92">
        <v>0</v>
      </c>
      <c r="OO405" s="92">
        <v>0</v>
      </c>
      <c r="OP405" s="92">
        <v>0</v>
      </c>
      <c r="OQ405" s="92">
        <v>0</v>
      </c>
      <c r="OR405" s="92">
        <v>0</v>
      </c>
      <c r="OS405" s="92">
        <v>0</v>
      </c>
      <c r="OT405" s="92">
        <v>0</v>
      </c>
      <c r="OU405" s="92">
        <v>0</v>
      </c>
      <c r="OV405" s="92">
        <v>0</v>
      </c>
      <c r="OW405" s="92">
        <v>0</v>
      </c>
      <c r="OX405" s="92">
        <v>0</v>
      </c>
      <c r="OY405" s="92">
        <v>0</v>
      </c>
      <c r="OZ405" s="92">
        <v>0</v>
      </c>
      <c r="PA405" s="92">
        <v>0</v>
      </c>
      <c r="PB405" s="92">
        <v>0</v>
      </c>
      <c r="PC405" s="92">
        <v>0</v>
      </c>
      <c r="PD405" s="92">
        <v>0</v>
      </c>
      <c r="PE405" s="92">
        <v>0</v>
      </c>
      <c r="PF405" s="92">
        <v>0</v>
      </c>
      <c r="PG405" s="92">
        <v>0</v>
      </c>
      <c r="PH405" s="92">
        <v>0</v>
      </c>
      <c r="PI405" s="92">
        <v>0</v>
      </c>
      <c r="PJ405" s="92">
        <v>0</v>
      </c>
      <c r="PK405" s="92">
        <v>0</v>
      </c>
      <c r="PL405" s="92">
        <v>0</v>
      </c>
      <c r="PM405" s="92">
        <v>0</v>
      </c>
      <c r="PN405" s="92">
        <v>0</v>
      </c>
      <c r="PO405" s="92">
        <v>0</v>
      </c>
      <c r="PP405" s="92">
        <v>0</v>
      </c>
      <c r="PQ405" s="92">
        <v>0</v>
      </c>
      <c r="PR405" s="92">
        <v>0</v>
      </c>
      <c r="PS405" s="92">
        <v>0</v>
      </c>
      <c r="PT405" s="92">
        <v>0</v>
      </c>
      <c r="PU405" s="92">
        <v>0</v>
      </c>
      <c r="PV405" s="92">
        <v>0</v>
      </c>
      <c r="PW405" s="92">
        <v>0</v>
      </c>
      <c r="PX405" s="92">
        <v>0</v>
      </c>
      <c r="PY405" s="92">
        <v>0</v>
      </c>
      <c r="PZ405" s="92">
        <v>0</v>
      </c>
      <c r="QA405" s="92">
        <v>0</v>
      </c>
      <c r="QB405" s="92">
        <v>0</v>
      </c>
      <c r="QC405" s="92">
        <v>0</v>
      </c>
      <c r="QD405" s="92">
        <v>0</v>
      </c>
      <c r="QE405" s="92">
        <v>0</v>
      </c>
      <c r="QF405" s="92">
        <v>0</v>
      </c>
      <c r="QG405" s="92">
        <v>0</v>
      </c>
      <c r="QH405" s="92">
        <v>0</v>
      </c>
      <c r="QI405" s="92">
        <v>0</v>
      </c>
      <c r="QJ405" s="92">
        <v>0</v>
      </c>
      <c r="QK405" s="92">
        <v>0</v>
      </c>
      <c r="QL405" s="92">
        <v>0</v>
      </c>
      <c r="QM405" s="92">
        <v>0</v>
      </c>
      <c r="QN405" s="92">
        <v>0</v>
      </c>
      <c r="QO405" s="92">
        <v>0</v>
      </c>
      <c r="QP405" s="92">
        <v>0</v>
      </c>
      <c r="QQ405" s="92">
        <v>0</v>
      </c>
      <c r="QR405" s="92">
        <v>0</v>
      </c>
      <c r="QS405" s="92">
        <v>0</v>
      </c>
      <c r="QT405" s="92">
        <v>0</v>
      </c>
      <c r="QU405" s="92">
        <v>0</v>
      </c>
      <c r="QV405" s="92">
        <v>0</v>
      </c>
      <c r="QW405" s="92">
        <v>0</v>
      </c>
      <c r="QX405" s="92">
        <v>0</v>
      </c>
      <c r="QY405" s="92">
        <v>0</v>
      </c>
      <c r="QZ405" s="92">
        <v>0</v>
      </c>
      <c r="RA405" s="92">
        <v>0</v>
      </c>
      <c r="RB405" s="92">
        <v>0</v>
      </c>
      <c r="RC405" s="92">
        <v>0</v>
      </c>
      <c r="RD405" s="92">
        <v>0</v>
      </c>
      <c r="RE405" s="92">
        <v>0</v>
      </c>
      <c r="RF405" s="92">
        <v>0</v>
      </c>
      <c r="RG405" s="92">
        <v>0</v>
      </c>
      <c r="RH405" s="92">
        <v>0</v>
      </c>
      <c r="RI405" s="92">
        <v>0</v>
      </c>
      <c r="RJ405" s="92">
        <v>0</v>
      </c>
      <c r="RK405" s="92">
        <v>0</v>
      </c>
      <c r="RL405" s="92">
        <v>0</v>
      </c>
      <c r="RM405" s="92">
        <v>0</v>
      </c>
      <c r="RN405" s="92">
        <v>0</v>
      </c>
      <c r="RO405" s="92">
        <v>0</v>
      </c>
      <c r="RP405" s="92">
        <v>0</v>
      </c>
      <c r="RQ405" s="92">
        <v>0</v>
      </c>
      <c r="RR405" s="92">
        <v>0</v>
      </c>
      <c r="RS405" s="92">
        <v>0</v>
      </c>
      <c r="RT405" s="92">
        <v>0</v>
      </c>
      <c r="RU405" s="92">
        <v>0</v>
      </c>
      <c r="RV405" s="92">
        <v>0</v>
      </c>
      <c r="RW405" s="92">
        <v>0</v>
      </c>
      <c r="RX405" s="92">
        <v>0</v>
      </c>
      <c r="RY405" s="92">
        <v>0</v>
      </c>
      <c r="RZ405" s="92">
        <v>0</v>
      </c>
      <c r="SA405" s="92">
        <v>0</v>
      </c>
      <c r="SB405" s="92">
        <v>0</v>
      </c>
      <c r="SC405" s="92">
        <v>0</v>
      </c>
      <c r="SD405" s="92">
        <v>0</v>
      </c>
      <c r="SE405" s="92">
        <v>0</v>
      </c>
      <c r="SF405" s="92">
        <v>0</v>
      </c>
      <c r="SG405" s="92">
        <v>0</v>
      </c>
      <c r="SH405" s="92">
        <v>0</v>
      </c>
      <c r="SI405" s="92">
        <v>0</v>
      </c>
      <c r="SJ405" s="92">
        <v>0</v>
      </c>
      <c r="SK405" s="92">
        <v>0</v>
      </c>
      <c r="SL405" s="92">
        <v>0</v>
      </c>
      <c r="SM405" s="92">
        <v>0</v>
      </c>
      <c r="SN405" s="92">
        <v>0</v>
      </c>
      <c r="SO405" s="92">
        <v>0</v>
      </c>
      <c r="SP405" s="92">
        <v>0</v>
      </c>
      <c r="SQ405" s="92">
        <v>0</v>
      </c>
      <c r="SR405" s="92">
        <v>0</v>
      </c>
      <c r="SS405" s="92">
        <v>0</v>
      </c>
      <c r="ST405" s="92">
        <v>0</v>
      </c>
      <c r="SU405" s="92">
        <v>0</v>
      </c>
      <c r="SV405" s="92">
        <v>0</v>
      </c>
      <c r="SW405" s="92">
        <v>0</v>
      </c>
      <c r="SX405" s="92">
        <v>0</v>
      </c>
      <c r="SY405" s="92">
        <v>0</v>
      </c>
      <c r="SZ405" s="92">
        <v>0</v>
      </c>
      <c r="TA405" s="92">
        <v>0</v>
      </c>
      <c r="TB405" s="92">
        <v>0</v>
      </c>
      <c r="TC405" s="92">
        <v>5</v>
      </c>
      <c r="TD405" s="92">
        <v>0</v>
      </c>
      <c r="TE405" s="92">
        <v>0</v>
      </c>
      <c r="TF405" s="92">
        <v>0</v>
      </c>
      <c r="TG405" s="92">
        <v>0</v>
      </c>
      <c r="TH405" s="92">
        <v>0</v>
      </c>
      <c r="TI405" s="92">
        <v>0</v>
      </c>
      <c r="TJ405" s="92">
        <v>0</v>
      </c>
      <c r="TK405" s="92">
        <v>0</v>
      </c>
      <c r="TL405" s="92">
        <v>0</v>
      </c>
      <c r="TM405" s="92">
        <v>0</v>
      </c>
      <c r="TN405" s="92">
        <v>0</v>
      </c>
      <c r="TO405" s="92">
        <v>0</v>
      </c>
      <c r="TP405" s="92">
        <v>0</v>
      </c>
      <c r="TQ405" s="92">
        <v>-48967105167.099998</v>
      </c>
      <c r="TR405" s="92">
        <v>0</v>
      </c>
      <c r="TS405" s="92">
        <v>0</v>
      </c>
      <c r="TT405" s="92">
        <v>0</v>
      </c>
      <c r="TU405" s="92">
        <v>0</v>
      </c>
      <c r="TV405" s="92">
        <v>0</v>
      </c>
      <c r="TW405" s="92">
        <v>0</v>
      </c>
      <c r="TX405" s="92">
        <v>0</v>
      </c>
      <c r="TY405" s="92">
        <v>0</v>
      </c>
      <c r="TZ405" s="92">
        <v>0</v>
      </c>
      <c r="UA405" s="92">
        <v>0</v>
      </c>
      <c r="UB405" s="92">
        <v>0</v>
      </c>
      <c r="UC405" s="92">
        <v>0</v>
      </c>
      <c r="UD405" s="92">
        <v>0</v>
      </c>
      <c r="UE405" s="92">
        <v>0</v>
      </c>
      <c r="UF405" s="92">
        <v>0</v>
      </c>
      <c r="UG405" s="92">
        <v>0</v>
      </c>
      <c r="UH405" s="92">
        <v>0</v>
      </c>
      <c r="UI405" s="92">
        <v>0</v>
      </c>
      <c r="UJ405" s="92">
        <v>0</v>
      </c>
      <c r="UK405" s="92">
        <v>0</v>
      </c>
      <c r="UL405" s="92">
        <v>0</v>
      </c>
      <c r="UM405" s="92">
        <v>0</v>
      </c>
      <c r="UN405" s="92">
        <v>0</v>
      </c>
      <c r="UO405" s="92">
        <v>0</v>
      </c>
      <c r="UP405" s="92">
        <v>0</v>
      </c>
      <c r="UQ405" s="92">
        <v>0</v>
      </c>
      <c r="UR405" s="92">
        <v>0</v>
      </c>
      <c r="US405" s="92">
        <v>0</v>
      </c>
      <c r="UT405" s="92">
        <v>0</v>
      </c>
      <c r="UU405" s="92">
        <v>0</v>
      </c>
      <c r="UV405" s="92">
        <v>0</v>
      </c>
      <c r="UW405" s="92">
        <v>0</v>
      </c>
      <c r="UX405" s="92">
        <v>0</v>
      </c>
      <c r="UY405" s="92">
        <v>0</v>
      </c>
      <c r="UZ405" s="92">
        <v>0</v>
      </c>
      <c r="VA405" s="92">
        <v>0</v>
      </c>
      <c r="VB405" s="92">
        <v>0</v>
      </c>
      <c r="VC405" s="92">
        <v>0</v>
      </c>
      <c r="VD405" s="92">
        <v>0</v>
      </c>
      <c r="VE405" s="92">
        <v>0</v>
      </c>
      <c r="VF405" s="92">
        <v>0</v>
      </c>
      <c r="VG405" s="92">
        <v>0</v>
      </c>
      <c r="VH405" s="92">
        <v>0</v>
      </c>
      <c r="VI405" s="92">
        <v>0</v>
      </c>
      <c r="VJ405" s="92">
        <v>0</v>
      </c>
      <c r="VK405" s="92">
        <v>0</v>
      </c>
      <c r="VL405" s="92">
        <v>0</v>
      </c>
      <c r="VM405" s="92">
        <v>0</v>
      </c>
      <c r="VN405" s="92">
        <v>0</v>
      </c>
      <c r="VO405" s="92">
        <v>0</v>
      </c>
      <c r="VP405" s="92">
        <v>0</v>
      </c>
      <c r="VQ405" s="92">
        <v>0</v>
      </c>
      <c r="VR405" s="92">
        <v>0</v>
      </c>
      <c r="VS405" s="92">
        <v>0</v>
      </c>
      <c r="VT405" s="92">
        <v>0</v>
      </c>
      <c r="VU405" s="92">
        <v>0</v>
      </c>
      <c r="VV405" s="92">
        <v>0</v>
      </c>
      <c r="VW405" s="92">
        <v>0</v>
      </c>
      <c r="VX405" s="92">
        <v>0</v>
      </c>
      <c r="VY405" s="92">
        <v>0</v>
      </c>
      <c r="VZ405" s="92">
        <v>0</v>
      </c>
      <c r="WA405" s="92">
        <v>0</v>
      </c>
      <c r="WB405" s="92">
        <v>0</v>
      </c>
      <c r="WC405" s="92">
        <v>0</v>
      </c>
    </row>
    <row r="406" spans="2:601" ht="13.5" customHeight="1">
      <c r="B406" s="851" t="s">
        <v>3052</v>
      </c>
      <c r="C406" s="92">
        <v>0</v>
      </c>
      <c r="D406" s="92">
        <v>153209.54300000001</v>
      </c>
      <c r="E406" s="92">
        <v>-579.32008900000005</v>
      </c>
      <c r="F406" s="92">
        <v>8504.4219799999992</v>
      </c>
      <c r="G406" s="92">
        <v>0</v>
      </c>
      <c r="H406" s="92">
        <v>0</v>
      </c>
      <c r="I406" s="92">
        <v>0</v>
      </c>
      <c r="J406" s="92">
        <v>0</v>
      </c>
      <c r="K406" s="92">
        <v>0</v>
      </c>
      <c r="L406" s="92">
        <v>0</v>
      </c>
      <c r="M406" s="92">
        <v>0</v>
      </c>
      <c r="N406" s="92">
        <v>0</v>
      </c>
      <c r="O406" s="92">
        <v>0</v>
      </c>
      <c r="P406" s="92">
        <v>0</v>
      </c>
      <c r="Q406" s="92">
        <v>0</v>
      </c>
      <c r="R406" s="92">
        <v>0</v>
      </c>
      <c r="S406" s="92">
        <v>0</v>
      </c>
      <c r="T406" s="92">
        <v>0</v>
      </c>
      <c r="U406" s="92">
        <v>0</v>
      </c>
      <c r="V406" s="92">
        <v>0</v>
      </c>
      <c r="W406" s="92">
        <v>0</v>
      </c>
      <c r="X406" s="92">
        <v>0</v>
      </c>
      <c r="Y406" s="92">
        <v>0</v>
      </c>
      <c r="Z406" s="92">
        <v>0</v>
      </c>
      <c r="AA406" s="92">
        <v>0</v>
      </c>
      <c r="AB406" s="92">
        <v>0</v>
      </c>
      <c r="AC406" s="92">
        <v>0</v>
      </c>
      <c r="AD406" s="92">
        <v>0</v>
      </c>
      <c r="AE406" s="92">
        <v>0</v>
      </c>
      <c r="AF406" s="92">
        <v>0</v>
      </c>
      <c r="AG406" s="92">
        <v>0</v>
      </c>
      <c r="AH406" s="92">
        <v>0</v>
      </c>
      <c r="AI406" s="92">
        <v>0</v>
      </c>
      <c r="AJ406" s="92">
        <v>0</v>
      </c>
      <c r="AK406" s="92">
        <v>0</v>
      </c>
      <c r="AL406" s="92">
        <v>0</v>
      </c>
      <c r="AM406" s="92">
        <v>0</v>
      </c>
      <c r="AN406" s="92">
        <v>0</v>
      </c>
      <c r="AO406" s="92">
        <v>0</v>
      </c>
      <c r="AP406" s="92">
        <v>0</v>
      </c>
      <c r="AQ406" s="92">
        <v>0</v>
      </c>
      <c r="AR406" s="92">
        <v>0</v>
      </c>
      <c r="AS406" s="92">
        <v>0</v>
      </c>
      <c r="AT406" s="92">
        <v>0</v>
      </c>
      <c r="AU406" s="92">
        <v>0</v>
      </c>
      <c r="AV406" s="92">
        <v>0</v>
      </c>
      <c r="AW406" s="92">
        <v>0</v>
      </c>
      <c r="AX406" s="92">
        <v>0</v>
      </c>
      <c r="AY406" s="92">
        <v>0</v>
      </c>
      <c r="AZ406" s="92">
        <v>0</v>
      </c>
      <c r="BA406" s="92">
        <v>0</v>
      </c>
      <c r="BB406" s="92">
        <v>0</v>
      </c>
      <c r="BC406" s="92">
        <v>0</v>
      </c>
      <c r="BD406" s="92">
        <v>0</v>
      </c>
      <c r="BE406" s="92">
        <v>0</v>
      </c>
      <c r="BF406" s="92">
        <v>0</v>
      </c>
      <c r="BG406" s="92">
        <v>0</v>
      </c>
      <c r="BH406" s="92">
        <v>0</v>
      </c>
      <c r="BI406" s="92">
        <v>0</v>
      </c>
      <c r="BJ406" s="92">
        <v>0</v>
      </c>
      <c r="BK406" s="92">
        <v>0</v>
      </c>
      <c r="BL406" s="92">
        <v>0</v>
      </c>
      <c r="BM406" s="92">
        <v>0</v>
      </c>
      <c r="BN406" s="92">
        <v>0</v>
      </c>
      <c r="BO406" s="92">
        <v>0</v>
      </c>
      <c r="BP406" s="92">
        <v>1</v>
      </c>
      <c r="BQ406" s="92">
        <v>0</v>
      </c>
      <c r="BR406" s="92">
        <v>0</v>
      </c>
      <c r="BS406" s="92">
        <v>0</v>
      </c>
      <c r="BT406" s="92">
        <v>0</v>
      </c>
      <c r="BU406" s="92">
        <v>0</v>
      </c>
      <c r="BV406" s="92">
        <v>0</v>
      </c>
      <c r="BW406" s="92">
        <v>0</v>
      </c>
      <c r="BX406" s="92">
        <v>0</v>
      </c>
      <c r="BY406" s="92">
        <v>0</v>
      </c>
      <c r="BZ406" s="92">
        <v>0</v>
      </c>
      <c r="CA406" s="92">
        <v>0</v>
      </c>
      <c r="CB406" s="92">
        <v>0</v>
      </c>
      <c r="CC406" s="92">
        <v>0</v>
      </c>
      <c r="CD406" s="92">
        <v>0</v>
      </c>
      <c r="CE406" s="92">
        <v>0</v>
      </c>
      <c r="CF406" s="92">
        <v>0</v>
      </c>
      <c r="CG406" s="92">
        <v>0</v>
      </c>
      <c r="CH406" s="92">
        <v>0</v>
      </c>
      <c r="CI406" s="92">
        <v>0</v>
      </c>
      <c r="CJ406" s="92">
        <v>0</v>
      </c>
      <c r="CK406" s="92">
        <v>0</v>
      </c>
      <c r="CL406" s="92">
        <v>0</v>
      </c>
      <c r="CM406" s="92">
        <v>0</v>
      </c>
      <c r="CN406" s="92">
        <v>0</v>
      </c>
      <c r="CO406" s="92">
        <v>0</v>
      </c>
      <c r="CP406" s="92">
        <v>0</v>
      </c>
      <c r="CQ406" s="92">
        <v>0</v>
      </c>
      <c r="CR406" s="92">
        <v>0</v>
      </c>
      <c r="CS406" s="92">
        <v>0</v>
      </c>
      <c r="CT406" s="92">
        <v>0</v>
      </c>
      <c r="CU406" s="92">
        <v>0</v>
      </c>
      <c r="CV406" s="92">
        <v>0</v>
      </c>
      <c r="CW406" s="92">
        <v>0</v>
      </c>
      <c r="CX406" s="92">
        <v>0</v>
      </c>
      <c r="CY406" s="92">
        <v>0</v>
      </c>
      <c r="CZ406" s="92">
        <v>0</v>
      </c>
      <c r="DA406" s="92">
        <v>0</v>
      </c>
      <c r="DB406" s="92">
        <v>0</v>
      </c>
      <c r="DC406" s="92">
        <v>0</v>
      </c>
      <c r="DD406" s="92">
        <v>0</v>
      </c>
      <c r="DE406" s="92">
        <v>0</v>
      </c>
      <c r="DF406" s="92">
        <v>0</v>
      </c>
      <c r="DG406" s="92">
        <v>0</v>
      </c>
      <c r="DH406" s="92">
        <v>0</v>
      </c>
      <c r="DI406" s="92">
        <v>0</v>
      </c>
      <c r="DJ406" s="92">
        <v>0</v>
      </c>
      <c r="DK406" s="92">
        <v>0</v>
      </c>
      <c r="DL406" s="92">
        <v>0</v>
      </c>
      <c r="DM406" s="92">
        <v>0</v>
      </c>
      <c r="DN406" s="92">
        <v>0</v>
      </c>
      <c r="DO406" s="92">
        <v>0</v>
      </c>
      <c r="DP406" s="92">
        <v>0</v>
      </c>
      <c r="DQ406" s="92">
        <v>0</v>
      </c>
      <c r="DR406" s="92">
        <v>0</v>
      </c>
      <c r="DS406" s="92">
        <v>0</v>
      </c>
      <c r="DT406" s="92">
        <v>0</v>
      </c>
      <c r="DU406" s="92">
        <v>0</v>
      </c>
      <c r="DV406" s="92">
        <v>0</v>
      </c>
      <c r="DW406" s="92">
        <v>0</v>
      </c>
      <c r="DX406" s="92">
        <v>0</v>
      </c>
      <c r="DY406" s="92">
        <v>0</v>
      </c>
      <c r="DZ406" s="92">
        <v>153209.54300000001</v>
      </c>
      <c r="EA406" s="92">
        <v>0</v>
      </c>
      <c r="EB406" s="92">
        <v>0</v>
      </c>
      <c r="EC406" s="92">
        <v>0</v>
      </c>
      <c r="ED406" s="92">
        <v>0</v>
      </c>
      <c r="EE406" s="92">
        <v>0</v>
      </c>
      <c r="EF406" s="92">
        <v>0</v>
      </c>
      <c r="EG406" s="92">
        <v>0</v>
      </c>
      <c r="EH406" s="92">
        <v>0</v>
      </c>
      <c r="EI406" s="92">
        <v>0</v>
      </c>
      <c r="EJ406" s="92">
        <v>0</v>
      </c>
      <c r="EK406" s="92">
        <v>0</v>
      </c>
      <c r="EL406" s="92">
        <v>0</v>
      </c>
      <c r="EM406" s="92">
        <v>0</v>
      </c>
      <c r="EN406" s="92">
        <v>0</v>
      </c>
      <c r="EO406" s="92">
        <v>0</v>
      </c>
      <c r="EP406" s="92">
        <v>0</v>
      </c>
      <c r="EQ406" s="92">
        <v>0</v>
      </c>
      <c r="ER406" s="92">
        <v>0</v>
      </c>
      <c r="ES406" s="92">
        <v>0</v>
      </c>
      <c r="ET406" s="92">
        <v>0</v>
      </c>
      <c r="EU406" s="92">
        <v>0</v>
      </c>
      <c r="EV406" s="92">
        <v>0</v>
      </c>
      <c r="EW406" s="92">
        <v>0</v>
      </c>
      <c r="EX406" s="92">
        <v>0</v>
      </c>
      <c r="EY406" s="92">
        <v>0</v>
      </c>
      <c r="EZ406" s="92">
        <v>0</v>
      </c>
      <c r="FA406" s="92">
        <v>0</v>
      </c>
      <c r="FB406" s="92">
        <v>0</v>
      </c>
      <c r="FC406" s="92">
        <v>0</v>
      </c>
      <c r="FD406" s="92">
        <v>0</v>
      </c>
      <c r="FE406" s="92">
        <v>0</v>
      </c>
      <c r="FF406" s="92">
        <v>0</v>
      </c>
      <c r="FG406" s="92">
        <v>0</v>
      </c>
      <c r="FH406" s="92">
        <v>0</v>
      </c>
      <c r="FI406" s="92">
        <v>0</v>
      </c>
      <c r="FJ406" s="92">
        <v>0</v>
      </c>
      <c r="FK406" s="92">
        <v>0</v>
      </c>
      <c r="FL406" s="92">
        <v>0</v>
      </c>
      <c r="FM406" s="92">
        <v>0</v>
      </c>
      <c r="FN406" s="92">
        <v>0</v>
      </c>
      <c r="FO406" s="92">
        <v>0</v>
      </c>
      <c r="FP406" s="92">
        <v>0</v>
      </c>
      <c r="FQ406" s="92">
        <v>0</v>
      </c>
      <c r="FR406" s="92">
        <v>0</v>
      </c>
      <c r="FS406" s="92">
        <v>0</v>
      </c>
      <c r="FT406" s="92">
        <v>0</v>
      </c>
      <c r="FU406" s="92">
        <v>0</v>
      </c>
      <c r="FV406" s="92">
        <v>0</v>
      </c>
      <c r="FW406" s="92">
        <v>0</v>
      </c>
      <c r="FX406" s="92">
        <v>0</v>
      </c>
      <c r="FY406" s="92">
        <v>0</v>
      </c>
      <c r="FZ406" s="92">
        <v>0</v>
      </c>
      <c r="GA406" s="92">
        <v>0</v>
      </c>
      <c r="GB406" s="92">
        <v>0</v>
      </c>
      <c r="GC406" s="92">
        <v>0</v>
      </c>
      <c r="GD406" s="92">
        <v>0</v>
      </c>
      <c r="GE406" s="92">
        <v>0</v>
      </c>
      <c r="GF406" s="92">
        <v>0</v>
      </c>
      <c r="GG406" s="92">
        <v>0</v>
      </c>
      <c r="GH406" s="92">
        <v>0</v>
      </c>
      <c r="GI406" s="92">
        <v>0</v>
      </c>
      <c r="GJ406" s="92">
        <v>1</v>
      </c>
      <c r="GK406" s="92">
        <v>0</v>
      </c>
      <c r="GL406" s="92">
        <v>0</v>
      </c>
      <c r="GM406" s="92">
        <v>0</v>
      </c>
      <c r="GN406" s="92">
        <v>0</v>
      </c>
      <c r="GO406" s="92">
        <v>0</v>
      </c>
      <c r="GP406" s="92">
        <v>0</v>
      </c>
      <c r="GQ406" s="92">
        <v>0</v>
      </c>
      <c r="GR406" s="92">
        <v>0</v>
      </c>
      <c r="GS406" s="92">
        <v>0</v>
      </c>
      <c r="GT406" s="92">
        <v>0</v>
      </c>
      <c r="GU406" s="92">
        <v>0</v>
      </c>
      <c r="GV406" s="92">
        <v>0</v>
      </c>
      <c r="GW406" s="92">
        <v>0</v>
      </c>
      <c r="GX406" s="92">
        <v>0</v>
      </c>
      <c r="GY406" s="92">
        <v>0</v>
      </c>
      <c r="GZ406" s="92">
        <v>0</v>
      </c>
      <c r="HA406" s="92">
        <v>0</v>
      </c>
      <c r="HB406" s="92">
        <v>0</v>
      </c>
      <c r="HC406" s="92">
        <v>0</v>
      </c>
      <c r="HD406" s="92">
        <v>0</v>
      </c>
      <c r="HE406" s="92">
        <v>0</v>
      </c>
      <c r="HF406" s="92">
        <v>0</v>
      </c>
      <c r="HG406" s="92">
        <v>0</v>
      </c>
      <c r="HH406" s="92">
        <v>0</v>
      </c>
      <c r="HI406" s="92">
        <v>0</v>
      </c>
      <c r="HJ406" s="92">
        <v>0</v>
      </c>
      <c r="HK406" s="92">
        <v>0</v>
      </c>
      <c r="HL406" s="92">
        <v>0</v>
      </c>
      <c r="HM406" s="92">
        <v>0</v>
      </c>
      <c r="HN406" s="92">
        <v>0</v>
      </c>
      <c r="HO406" s="92">
        <v>0</v>
      </c>
      <c r="HP406" s="92">
        <v>0</v>
      </c>
      <c r="HQ406" s="92">
        <v>0</v>
      </c>
      <c r="HR406" s="92">
        <v>0</v>
      </c>
      <c r="HS406" s="92">
        <v>0</v>
      </c>
      <c r="HT406" s="92">
        <v>0</v>
      </c>
      <c r="HU406" s="92">
        <v>0</v>
      </c>
      <c r="HV406" s="92">
        <v>0</v>
      </c>
      <c r="HW406" s="92">
        <v>0</v>
      </c>
      <c r="HX406" s="92">
        <v>0</v>
      </c>
      <c r="HY406" s="92">
        <v>0</v>
      </c>
      <c r="HZ406" s="92">
        <v>0</v>
      </c>
      <c r="IA406" s="92">
        <v>0</v>
      </c>
      <c r="IB406" s="92">
        <v>0</v>
      </c>
      <c r="IC406" s="92">
        <v>0</v>
      </c>
      <c r="ID406" s="92">
        <v>0</v>
      </c>
      <c r="IE406" s="92">
        <v>0</v>
      </c>
      <c r="IF406" s="92">
        <v>0</v>
      </c>
      <c r="IG406" s="92">
        <v>0</v>
      </c>
      <c r="IH406" s="92">
        <v>0</v>
      </c>
      <c r="II406" s="92">
        <v>0</v>
      </c>
      <c r="IJ406" s="92">
        <v>0</v>
      </c>
      <c r="IK406" s="92">
        <v>0</v>
      </c>
      <c r="IL406" s="92">
        <v>0</v>
      </c>
      <c r="IM406" s="92">
        <v>0</v>
      </c>
      <c r="IN406" s="92">
        <v>0</v>
      </c>
      <c r="IO406" s="92">
        <v>0</v>
      </c>
      <c r="IP406" s="92">
        <v>0</v>
      </c>
      <c r="IQ406" s="92">
        <v>0</v>
      </c>
      <c r="IR406" s="92">
        <v>0</v>
      </c>
      <c r="IS406" s="92">
        <v>0</v>
      </c>
      <c r="IT406" s="92">
        <v>8504.4219799999992</v>
      </c>
      <c r="IU406" s="92">
        <v>153209.54300000001</v>
      </c>
      <c r="IV406" s="92">
        <v>2589.2068399999998</v>
      </c>
      <c r="IW406" s="92">
        <v>33</v>
      </c>
      <c r="IX406" s="92">
        <v>5</v>
      </c>
      <c r="IY406" s="92">
        <v>0</v>
      </c>
      <c r="IZ406" s="92">
        <v>1</v>
      </c>
      <c r="JA406" s="92">
        <v>0</v>
      </c>
      <c r="JB406" s="92">
        <v>-68119.866399999999</v>
      </c>
      <c r="JC406" s="92">
        <v>-3781.2271799999999</v>
      </c>
      <c r="JD406" s="92">
        <v>-579.32008900000005</v>
      </c>
      <c r="JE406" s="92">
        <v>-38.495996099999999</v>
      </c>
      <c r="JF406" s="92">
        <v>-2.1368524999999998</v>
      </c>
      <c r="JG406" s="92">
        <v>5.4742774600000002E-2</v>
      </c>
      <c r="JH406" s="92">
        <v>0.986206413</v>
      </c>
      <c r="JI406" s="92">
        <v>18.015280000000001</v>
      </c>
      <c r="JJ406" s="92">
        <v>2558.4136100000001</v>
      </c>
      <c r="JK406" s="92">
        <v>0</v>
      </c>
      <c r="JL406" s="92">
        <v>0</v>
      </c>
      <c r="JM406" s="92">
        <v>0</v>
      </c>
      <c r="JN406" s="92">
        <v>0</v>
      </c>
      <c r="JO406" s="92">
        <v>0</v>
      </c>
      <c r="JP406" s="92">
        <v>0</v>
      </c>
      <c r="JQ406" s="92">
        <v>0</v>
      </c>
      <c r="JR406" s="92">
        <v>0</v>
      </c>
      <c r="JS406" s="92">
        <v>0</v>
      </c>
      <c r="JT406" s="92">
        <v>0</v>
      </c>
      <c r="JU406" s="92">
        <v>0</v>
      </c>
      <c r="JV406" s="92">
        <v>0</v>
      </c>
      <c r="JW406" s="92">
        <v>0</v>
      </c>
      <c r="JX406" s="92">
        <v>0</v>
      </c>
      <c r="JY406" s="92">
        <v>0</v>
      </c>
      <c r="JZ406" s="92">
        <v>0</v>
      </c>
      <c r="KA406" s="92">
        <v>0</v>
      </c>
      <c r="KB406" s="92">
        <v>0</v>
      </c>
      <c r="KC406" s="92">
        <v>0</v>
      </c>
      <c r="KD406" s="92">
        <v>0</v>
      </c>
      <c r="KE406" s="92">
        <v>0</v>
      </c>
      <c r="KF406" s="92">
        <v>0</v>
      </c>
      <c r="KG406" s="92">
        <v>0</v>
      </c>
      <c r="KH406" s="92">
        <v>0</v>
      </c>
      <c r="KI406" s="92">
        <v>0</v>
      </c>
      <c r="KJ406" s="92">
        <v>0</v>
      </c>
      <c r="KK406" s="92">
        <v>0</v>
      </c>
      <c r="KL406" s="92">
        <v>0</v>
      </c>
      <c r="KM406" s="92">
        <v>0</v>
      </c>
      <c r="KN406" s="92">
        <v>0</v>
      </c>
      <c r="KO406" s="92">
        <v>0</v>
      </c>
      <c r="KP406" s="92">
        <v>0</v>
      </c>
      <c r="KQ406" s="92">
        <v>0</v>
      </c>
      <c r="KR406" s="92">
        <v>0</v>
      </c>
      <c r="KS406" s="92">
        <v>0</v>
      </c>
      <c r="KT406" s="92">
        <v>0</v>
      </c>
      <c r="KU406" s="92">
        <v>0</v>
      </c>
      <c r="KV406" s="92">
        <v>0</v>
      </c>
      <c r="KW406" s="92">
        <v>0</v>
      </c>
      <c r="KX406" s="92">
        <v>0</v>
      </c>
      <c r="KY406" s="92">
        <v>0</v>
      </c>
      <c r="KZ406" s="92">
        <v>0</v>
      </c>
      <c r="LA406" s="92">
        <v>0</v>
      </c>
      <c r="LB406" s="92">
        <v>0</v>
      </c>
      <c r="LC406" s="92">
        <v>0</v>
      </c>
      <c r="LD406" s="92">
        <v>0</v>
      </c>
      <c r="LE406" s="92">
        <v>0</v>
      </c>
      <c r="LF406" s="92">
        <v>0</v>
      </c>
      <c r="LG406" s="92">
        <v>0</v>
      </c>
      <c r="LH406" s="92">
        <v>0</v>
      </c>
      <c r="LI406" s="92">
        <v>0</v>
      </c>
      <c r="LJ406" s="92">
        <v>0</v>
      </c>
      <c r="LK406" s="92">
        <v>0</v>
      </c>
      <c r="LL406" s="92">
        <v>0</v>
      </c>
      <c r="LM406" s="92">
        <v>0</v>
      </c>
      <c r="LN406" s="92">
        <v>0</v>
      </c>
      <c r="LO406" s="92">
        <v>0</v>
      </c>
      <c r="LP406" s="92">
        <v>0</v>
      </c>
      <c r="LQ406" s="92">
        <v>0</v>
      </c>
      <c r="LR406" s="92">
        <v>0</v>
      </c>
      <c r="LS406" s="92">
        <v>0</v>
      </c>
      <c r="LT406" s="92">
        <v>0</v>
      </c>
      <c r="LU406" s="92">
        <v>0</v>
      </c>
      <c r="LV406" s="92">
        <v>0</v>
      </c>
      <c r="LW406" s="92">
        <v>0</v>
      </c>
      <c r="LX406" s="92">
        <v>0</v>
      </c>
      <c r="LY406" s="92">
        <v>0</v>
      </c>
      <c r="LZ406" s="92">
        <v>0</v>
      </c>
      <c r="MA406" s="92">
        <v>0</v>
      </c>
      <c r="MB406" s="92">
        <v>0</v>
      </c>
      <c r="MC406" s="92">
        <v>0</v>
      </c>
      <c r="MD406" s="92">
        <v>0</v>
      </c>
      <c r="ME406" s="92">
        <v>0</v>
      </c>
      <c r="MF406" s="92">
        <v>0</v>
      </c>
      <c r="MG406" s="92">
        <v>0</v>
      </c>
      <c r="MH406" s="92">
        <v>0</v>
      </c>
      <c r="MI406" s="92">
        <v>0</v>
      </c>
      <c r="MJ406" s="92">
        <v>0</v>
      </c>
      <c r="MK406" s="92">
        <v>0</v>
      </c>
      <c r="ML406" s="92">
        <v>0</v>
      </c>
      <c r="MM406" s="92">
        <v>0</v>
      </c>
      <c r="MN406" s="92">
        <v>0</v>
      </c>
      <c r="MO406" s="92">
        <v>0</v>
      </c>
      <c r="MP406" s="92">
        <v>0</v>
      </c>
      <c r="MQ406" s="92">
        <v>0</v>
      </c>
      <c r="MR406" s="92">
        <v>0</v>
      </c>
      <c r="MS406" s="92">
        <v>0</v>
      </c>
      <c r="MT406" s="92">
        <v>0</v>
      </c>
      <c r="MU406" s="92">
        <v>0</v>
      </c>
      <c r="MV406" s="92">
        <v>0</v>
      </c>
      <c r="MW406" s="92">
        <v>0</v>
      </c>
      <c r="MX406" s="92">
        <v>0</v>
      </c>
      <c r="MY406" s="92">
        <v>0</v>
      </c>
      <c r="MZ406" s="92">
        <v>0</v>
      </c>
      <c r="NA406" s="92">
        <v>0</v>
      </c>
      <c r="NB406" s="92">
        <v>0</v>
      </c>
      <c r="NC406" s="92">
        <v>0</v>
      </c>
      <c r="ND406" s="92">
        <v>0</v>
      </c>
      <c r="NE406" s="92">
        <v>0</v>
      </c>
      <c r="NF406" s="92">
        <v>0</v>
      </c>
      <c r="NG406" s="92">
        <v>0</v>
      </c>
      <c r="NH406" s="92">
        <v>0</v>
      </c>
      <c r="NI406" s="92">
        <v>0</v>
      </c>
      <c r="NJ406" s="92">
        <v>0</v>
      </c>
      <c r="NK406" s="92">
        <v>0</v>
      </c>
      <c r="NL406" s="92">
        <v>0</v>
      </c>
      <c r="NM406" s="92">
        <v>0</v>
      </c>
      <c r="NN406" s="92">
        <v>0</v>
      </c>
      <c r="NO406" s="92">
        <v>0</v>
      </c>
      <c r="NP406" s="92">
        <v>0</v>
      </c>
      <c r="NQ406" s="92">
        <v>0</v>
      </c>
      <c r="NR406" s="92">
        <v>0</v>
      </c>
      <c r="NS406" s="92">
        <v>0</v>
      </c>
      <c r="NT406" s="92">
        <v>0</v>
      </c>
      <c r="NU406" s="92">
        <v>0</v>
      </c>
      <c r="NV406" s="92">
        <v>0</v>
      </c>
      <c r="NW406" s="92">
        <v>0</v>
      </c>
      <c r="NX406" s="92">
        <v>0</v>
      </c>
      <c r="NY406" s="92">
        <v>0</v>
      </c>
      <c r="NZ406" s="92">
        <v>0</v>
      </c>
      <c r="OA406" s="92">
        <v>0</v>
      </c>
      <c r="OB406" s="92">
        <v>0</v>
      </c>
      <c r="OC406" s="92">
        <v>0</v>
      </c>
      <c r="OD406" s="92">
        <v>0</v>
      </c>
      <c r="OE406" s="92">
        <v>0</v>
      </c>
      <c r="OF406" s="92">
        <v>0</v>
      </c>
      <c r="OG406" s="92">
        <v>0</v>
      </c>
      <c r="OH406" s="92">
        <v>0</v>
      </c>
      <c r="OI406" s="92">
        <v>0</v>
      </c>
      <c r="OJ406" s="92">
        <v>0</v>
      </c>
      <c r="OK406" s="92">
        <v>0</v>
      </c>
      <c r="OL406" s="92">
        <v>0</v>
      </c>
      <c r="OM406" s="92">
        <v>0</v>
      </c>
      <c r="ON406" s="92">
        <v>0</v>
      </c>
      <c r="OO406" s="92">
        <v>0</v>
      </c>
      <c r="OP406" s="92">
        <v>0</v>
      </c>
      <c r="OQ406" s="92">
        <v>0</v>
      </c>
      <c r="OR406" s="92">
        <v>0</v>
      </c>
      <c r="OS406" s="92">
        <v>0</v>
      </c>
      <c r="OT406" s="92">
        <v>0</v>
      </c>
      <c r="OU406" s="92">
        <v>0</v>
      </c>
      <c r="OV406" s="92">
        <v>0</v>
      </c>
      <c r="OW406" s="92">
        <v>0</v>
      </c>
      <c r="OX406" s="92">
        <v>0</v>
      </c>
      <c r="OY406" s="92">
        <v>0</v>
      </c>
      <c r="OZ406" s="92">
        <v>0</v>
      </c>
      <c r="PA406" s="92">
        <v>0</v>
      </c>
      <c r="PB406" s="92">
        <v>0</v>
      </c>
      <c r="PC406" s="92">
        <v>0</v>
      </c>
      <c r="PD406" s="92">
        <v>0</v>
      </c>
      <c r="PE406" s="92">
        <v>0</v>
      </c>
      <c r="PF406" s="92">
        <v>0</v>
      </c>
      <c r="PG406" s="92">
        <v>0</v>
      </c>
      <c r="PH406" s="92">
        <v>0</v>
      </c>
      <c r="PI406" s="92">
        <v>0</v>
      </c>
      <c r="PJ406" s="92">
        <v>0</v>
      </c>
      <c r="PK406" s="92">
        <v>0</v>
      </c>
      <c r="PL406" s="92">
        <v>0</v>
      </c>
      <c r="PM406" s="92">
        <v>0</v>
      </c>
      <c r="PN406" s="92">
        <v>0</v>
      </c>
      <c r="PO406" s="92">
        <v>0</v>
      </c>
      <c r="PP406" s="92">
        <v>0</v>
      </c>
      <c r="PQ406" s="92">
        <v>0</v>
      </c>
      <c r="PR406" s="92">
        <v>0</v>
      </c>
      <c r="PS406" s="92">
        <v>0</v>
      </c>
      <c r="PT406" s="92">
        <v>0</v>
      </c>
      <c r="PU406" s="92">
        <v>0</v>
      </c>
      <c r="PV406" s="92">
        <v>0</v>
      </c>
      <c r="PW406" s="92">
        <v>0</v>
      </c>
      <c r="PX406" s="92">
        <v>0</v>
      </c>
      <c r="PY406" s="92">
        <v>0</v>
      </c>
      <c r="PZ406" s="92">
        <v>0</v>
      </c>
      <c r="QA406" s="92">
        <v>0</v>
      </c>
      <c r="QB406" s="92">
        <v>0</v>
      </c>
      <c r="QC406" s="92">
        <v>0</v>
      </c>
      <c r="QD406" s="92">
        <v>0</v>
      </c>
      <c r="QE406" s="92">
        <v>0</v>
      </c>
      <c r="QF406" s="92">
        <v>0</v>
      </c>
      <c r="QG406" s="92">
        <v>0</v>
      </c>
      <c r="QH406" s="92">
        <v>0</v>
      </c>
      <c r="QI406" s="92">
        <v>0</v>
      </c>
      <c r="QJ406" s="92">
        <v>0</v>
      </c>
      <c r="QK406" s="92">
        <v>0</v>
      </c>
      <c r="QL406" s="92">
        <v>0</v>
      </c>
      <c r="QM406" s="92">
        <v>0</v>
      </c>
      <c r="QN406" s="92">
        <v>0</v>
      </c>
      <c r="QO406" s="92">
        <v>0</v>
      </c>
      <c r="QP406" s="92">
        <v>0</v>
      </c>
      <c r="QQ406" s="92">
        <v>0</v>
      </c>
      <c r="QR406" s="92">
        <v>0</v>
      </c>
      <c r="QS406" s="92">
        <v>0</v>
      </c>
      <c r="QT406" s="92">
        <v>0</v>
      </c>
      <c r="QU406" s="92">
        <v>0</v>
      </c>
      <c r="QV406" s="92">
        <v>0</v>
      </c>
      <c r="QW406" s="92">
        <v>0</v>
      </c>
      <c r="QX406" s="92">
        <v>0</v>
      </c>
      <c r="QY406" s="92">
        <v>0</v>
      </c>
      <c r="QZ406" s="92">
        <v>0</v>
      </c>
      <c r="RA406" s="92">
        <v>0</v>
      </c>
      <c r="RB406" s="92">
        <v>0</v>
      </c>
      <c r="RC406" s="92">
        <v>0</v>
      </c>
      <c r="RD406" s="92">
        <v>0</v>
      </c>
      <c r="RE406" s="92">
        <v>0</v>
      </c>
      <c r="RF406" s="92">
        <v>0</v>
      </c>
      <c r="RG406" s="92">
        <v>0</v>
      </c>
      <c r="RH406" s="92">
        <v>0</v>
      </c>
      <c r="RI406" s="92">
        <v>0</v>
      </c>
      <c r="RJ406" s="92">
        <v>0</v>
      </c>
      <c r="RK406" s="92">
        <v>0</v>
      </c>
      <c r="RL406" s="92">
        <v>0</v>
      </c>
      <c r="RM406" s="92">
        <v>0</v>
      </c>
      <c r="RN406" s="92">
        <v>0</v>
      </c>
      <c r="RO406" s="92">
        <v>0</v>
      </c>
      <c r="RP406" s="92">
        <v>0</v>
      </c>
      <c r="RQ406" s="92">
        <v>0</v>
      </c>
      <c r="RR406" s="92">
        <v>0</v>
      </c>
      <c r="RS406" s="92">
        <v>0</v>
      </c>
      <c r="RT406" s="92">
        <v>0</v>
      </c>
      <c r="RU406" s="92">
        <v>0</v>
      </c>
      <c r="RV406" s="92">
        <v>0</v>
      </c>
      <c r="RW406" s="92">
        <v>0</v>
      </c>
      <c r="RX406" s="92">
        <v>0</v>
      </c>
      <c r="RY406" s="92">
        <v>0</v>
      </c>
      <c r="RZ406" s="92">
        <v>0</v>
      </c>
      <c r="SA406" s="92">
        <v>0</v>
      </c>
      <c r="SB406" s="92">
        <v>0</v>
      </c>
      <c r="SC406" s="92">
        <v>0</v>
      </c>
      <c r="SD406" s="92">
        <v>0</v>
      </c>
      <c r="SE406" s="92">
        <v>0</v>
      </c>
      <c r="SF406" s="92">
        <v>0</v>
      </c>
      <c r="SG406" s="92">
        <v>0</v>
      </c>
      <c r="SH406" s="92">
        <v>0</v>
      </c>
      <c r="SI406" s="92">
        <v>0</v>
      </c>
      <c r="SJ406" s="92">
        <v>0</v>
      </c>
      <c r="SK406" s="92">
        <v>0</v>
      </c>
      <c r="SL406" s="92">
        <v>0</v>
      </c>
      <c r="SM406" s="92">
        <v>0</v>
      </c>
      <c r="SN406" s="92">
        <v>0</v>
      </c>
      <c r="SO406" s="92">
        <v>0</v>
      </c>
      <c r="SP406" s="92">
        <v>0</v>
      </c>
      <c r="SQ406" s="92">
        <v>0</v>
      </c>
      <c r="SR406" s="92">
        <v>0</v>
      </c>
      <c r="SS406" s="92">
        <v>0</v>
      </c>
      <c r="ST406" s="92">
        <v>0</v>
      </c>
      <c r="SU406" s="92">
        <v>0</v>
      </c>
      <c r="SV406" s="92">
        <v>0</v>
      </c>
      <c r="SW406" s="92">
        <v>0</v>
      </c>
      <c r="SX406" s="92">
        <v>0</v>
      </c>
      <c r="SY406" s="92">
        <v>0</v>
      </c>
      <c r="SZ406" s="92">
        <v>0</v>
      </c>
      <c r="TA406" s="92">
        <v>0</v>
      </c>
      <c r="TB406" s="92">
        <v>0</v>
      </c>
      <c r="TC406" s="92">
        <v>5</v>
      </c>
      <c r="TD406" s="92">
        <v>0</v>
      </c>
      <c r="TE406" s="92">
        <v>0</v>
      </c>
      <c r="TF406" s="92">
        <v>0</v>
      </c>
      <c r="TG406" s="92">
        <v>0</v>
      </c>
      <c r="TH406" s="92">
        <v>0</v>
      </c>
      <c r="TI406" s="92">
        <v>0</v>
      </c>
      <c r="TJ406" s="92">
        <v>0</v>
      </c>
      <c r="TK406" s="92">
        <v>0</v>
      </c>
      <c r="TL406" s="92">
        <v>0</v>
      </c>
      <c r="TM406" s="92">
        <v>0</v>
      </c>
      <c r="TN406" s="92">
        <v>0</v>
      </c>
      <c r="TO406" s="92">
        <v>0</v>
      </c>
      <c r="TP406" s="92">
        <v>0</v>
      </c>
      <c r="TQ406" s="92">
        <v>-675156997.08599997</v>
      </c>
      <c r="TR406" s="92">
        <v>0</v>
      </c>
      <c r="TS406" s="92">
        <v>0</v>
      </c>
      <c r="TT406" s="92">
        <v>0</v>
      </c>
      <c r="TU406" s="92">
        <v>0</v>
      </c>
      <c r="TV406" s="92">
        <v>0</v>
      </c>
      <c r="TW406" s="92">
        <v>0</v>
      </c>
      <c r="TX406" s="92">
        <v>0</v>
      </c>
      <c r="TY406" s="92">
        <v>0</v>
      </c>
      <c r="TZ406" s="92">
        <v>0</v>
      </c>
      <c r="UA406" s="92">
        <v>0</v>
      </c>
      <c r="UB406" s="92">
        <v>0</v>
      </c>
      <c r="UC406" s="92">
        <v>0</v>
      </c>
      <c r="UD406" s="92">
        <v>0</v>
      </c>
      <c r="UE406" s="92">
        <v>0</v>
      </c>
      <c r="UF406" s="92">
        <v>0</v>
      </c>
      <c r="UG406" s="92">
        <v>0</v>
      </c>
      <c r="UH406" s="92">
        <v>0</v>
      </c>
      <c r="UI406" s="92">
        <v>0</v>
      </c>
      <c r="UJ406" s="92">
        <v>0</v>
      </c>
      <c r="UK406" s="92">
        <v>0</v>
      </c>
      <c r="UL406" s="92">
        <v>0</v>
      </c>
      <c r="UM406" s="92">
        <v>0</v>
      </c>
      <c r="UN406" s="92">
        <v>0</v>
      </c>
      <c r="UO406" s="92">
        <v>0</v>
      </c>
      <c r="UP406" s="92">
        <v>0</v>
      </c>
      <c r="UQ406" s="92">
        <v>0</v>
      </c>
      <c r="UR406" s="92">
        <v>0</v>
      </c>
      <c r="US406" s="92">
        <v>0</v>
      </c>
      <c r="UT406" s="92">
        <v>0</v>
      </c>
      <c r="UU406" s="92">
        <v>0</v>
      </c>
      <c r="UV406" s="92">
        <v>0</v>
      </c>
      <c r="UW406" s="92">
        <v>0</v>
      </c>
      <c r="UX406" s="92">
        <v>0</v>
      </c>
      <c r="UY406" s="92">
        <v>0</v>
      </c>
      <c r="UZ406" s="92">
        <v>0</v>
      </c>
      <c r="VA406" s="92">
        <v>0</v>
      </c>
      <c r="VB406" s="92">
        <v>0</v>
      </c>
      <c r="VC406" s="92">
        <v>0</v>
      </c>
      <c r="VD406" s="92">
        <v>0</v>
      </c>
      <c r="VE406" s="92">
        <v>0</v>
      </c>
      <c r="VF406" s="92">
        <v>0</v>
      </c>
      <c r="VG406" s="92">
        <v>0</v>
      </c>
      <c r="VH406" s="92">
        <v>0</v>
      </c>
      <c r="VI406" s="92">
        <v>0</v>
      </c>
      <c r="VJ406" s="92">
        <v>0</v>
      </c>
      <c r="VK406" s="92">
        <v>0</v>
      </c>
      <c r="VL406" s="92">
        <v>0</v>
      </c>
      <c r="VM406" s="92">
        <v>0</v>
      </c>
      <c r="VN406" s="92">
        <v>0</v>
      </c>
      <c r="VO406" s="92">
        <v>0</v>
      </c>
      <c r="VP406" s="92">
        <v>0</v>
      </c>
      <c r="VQ406" s="92">
        <v>0</v>
      </c>
      <c r="VR406" s="92">
        <v>0</v>
      </c>
      <c r="VS406" s="92">
        <v>0</v>
      </c>
      <c r="VT406" s="92">
        <v>0</v>
      </c>
      <c r="VU406" s="92">
        <v>0</v>
      </c>
      <c r="VV406" s="92">
        <v>0</v>
      </c>
      <c r="VW406" s="92">
        <v>0</v>
      </c>
      <c r="VX406" s="92">
        <v>0</v>
      </c>
      <c r="VY406" s="92">
        <v>0</v>
      </c>
      <c r="VZ406" s="92">
        <v>0</v>
      </c>
      <c r="WA406" s="92">
        <v>0</v>
      </c>
      <c r="WB406" s="92">
        <v>0</v>
      </c>
      <c r="WC406" s="92">
        <v>0</v>
      </c>
    </row>
    <row r="407" spans="2:601" ht="13.5" customHeight="1">
      <c r="B407" s="851" t="s">
        <v>3053</v>
      </c>
      <c r="C407" s="92">
        <v>0</v>
      </c>
      <c r="D407" s="92">
        <v>153209.54300000001</v>
      </c>
      <c r="E407" s="92">
        <v>-579.30186100000003</v>
      </c>
      <c r="F407" s="92">
        <v>8504.4219799999992</v>
      </c>
      <c r="G407" s="92">
        <v>0</v>
      </c>
      <c r="H407" s="92">
        <v>0</v>
      </c>
      <c r="I407" s="92">
        <v>0</v>
      </c>
      <c r="J407" s="92">
        <v>0</v>
      </c>
      <c r="K407" s="92">
        <v>0</v>
      </c>
      <c r="L407" s="92">
        <v>0</v>
      </c>
      <c r="M407" s="92">
        <v>0</v>
      </c>
      <c r="N407" s="92">
        <v>0</v>
      </c>
      <c r="O407" s="92">
        <v>0</v>
      </c>
      <c r="P407" s="92">
        <v>0</v>
      </c>
      <c r="Q407" s="92">
        <v>0</v>
      </c>
      <c r="R407" s="92">
        <v>0</v>
      </c>
      <c r="S407" s="92">
        <v>0</v>
      </c>
      <c r="T407" s="92">
        <v>0</v>
      </c>
      <c r="U407" s="92">
        <v>0</v>
      </c>
      <c r="V407" s="92">
        <v>0</v>
      </c>
      <c r="W407" s="92">
        <v>0</v>
      </c>
      <c r="X407" s="92">
        <v>0</v>
      </c>
      <c r="Y407" s="92">
        <v>0</v>
      </c>
      <c r="Z407" s="92">
        <v>0</v>
      </c>
      <c r="AA407" s="92">
        <v>0</v>
      </c>
      <c r="AB407" s="92">
        <v>0</v>
      </c>
      <c r="AC407" s="92">
        <v>0</v>
      </c>
      <c r="AD407" s="92">
        <v>0</v>
      </c>
      <c r="AE407" s="92">
        <v>0</v>
      </c>
      <c r="AF407" s="92">
        <v>0</v>
      </c>
      <c r="AG407" s="92">
        <v>0</v>
      </c>
      <c r="AH407" s="92">
        <v>0</v>
      </c>
      <c r="AI407" s="92">
        <v>0</v>
      </c>
      <c r="AJ407" s="92">
        <v>0</v>
      </c>
      <c r="AK407" s="92">
        <v>0</v>
      </c>
      <c r="AL407" s="92">
        <v>0</v>
      </c>
      <c r="AM407" s="92">
        <v>0</v>
      </c>
      <c r="AN407" s="92">
        <v>0</v>
      </c>
      <c r="AO407" s="92">
        <v>0</v>
      </c>
      <c r="AP407" s="92">
        <v>0</v>
      </c>
      <c r="AQ407" s="92">
        <v>0</v>
      </c>
      <c r="AR407" s="92">
        <v>0</v>
      </c>
      <c r="AS407" s="92">
        <v>0</v>
      </c>
      <c r="AT407" s="92">
        <v>0</v>
      </c>
      <c r="AU407" s="92">
        <v>0</v>
      </c>
      <c r="AV407" s="92">
        <v>0</v>
      </c>
      <c r="AW407" s="92">
        <v>0</v>
      </c>
      <c r="AX407" s="92">
        <v>0</v>
      </c>
      <c r="AY407" s="92">
        <v>0</v>
      </c>
      <c r="AZ407" s="92">
        <v>0</v>
      </c>
      <c r="BA407" s="92">
        <v>0</v>
      </c>
      <c r="BB407" s="92">
        <v>0</v>
      </c>
      <c r="BC407" s="92">
        <v>0</v>
      </c>
      <c r="BD407" s="92">
        <v>0</v>
      </c>
      <c r="BE407" s="92">
        <v>0</v>
      </c>
      <c r="BF407" s="92">
        <v>0</v>
      </c>
      <c r="BG407" s="92">
        <v>0</v>
      </c>
      <c r="BH407" s="92">
        <v>0</v>
      </c>
      <c r="BI407" s="92">
        <v>0</v>
      </c>
      <c r="BJ407" s="92">
        <v>0</v>
      </c>
      <c r="BK407" s="92">
        <v>0</v>
      </c>
      <c r="BL407" s="92">
        <v>0</v>
      </c>
      <c r="BM407" s="92">
        <v>0</v>
      </c>
      <c r="BN407" s="92">
        <v>0</v>
      </c>
      <c r="BO407" s="92">
        <v>0</v>
      </c>
      <c r="BP407" s="92">
        <v>1</v>
      </c>
      <c r="BQ407" s="92">
        <v>0</v>
      </c>
      <c r="BR407" s="92">
        <v>0</v>
      </c>
      <c r="BS407" s="92">
        <v>0</v>
      </c>
      <c r="BT407" s="92">
        <v>0</v>
      </c>
      <c r="BU407" s="92">
        <v>0</v>
      </c>
      <c r="BV407" s="92">
        <v>0</v>
      </c>
      <c r="BW407" s="92">
        <v>0</v>
      </c>
      <c r="BX407" s="92">
        <v>0</v>
      </c>
      <c r="BY407" s="92">
        <v>0</v>
      </c>
      <c r="BZ407" s="92">
        <v>0</v>
      </c>
      <c r="CA407" s="92">
        <v>0</v>
      </c>
      <c r="CB407" s="92">
        <v>0</v>
      </c>
      <c r="CC407" s="92">
        <v>0</v>
      </c>
      <c r="CD407" s="92">
        <v>0</v>
      </c>
      <c r="CE407" s="92">
        <v>0</v>
      </c>
      <c r="CF407" s="92">
        <v>0</v>
      </c>
      <c r="CG407" s="92">
        <v>0</v>
      </c>
      <c r="CH407" s="92">
        <v>0</v>
      </c>
      <c r="CI407" s="92">
        <v>0</v>
      </c>
      <c r="CJ407" s="92">
        <v>0</v>
      </c>
      <c r="CK407" s="92">
        <v>0</v>
      </c>
      <c r="CL407" s="92">
        <v>0</v>
      </c>
      <c r="CM407" s="92">
        <v>0</v>
      </c>
      <c r="CN407" s="92">
        <v>0</v>
      </c>
      <c r="CO407" s="92">
        <v>0</v>
      </c>
      <c r="CP407" s="92">
        <v>0</v>
      </c>
      <c r="CQ407" s="92">
        <v>0</v>
      </c>
      <c r="CR407" s="92">
        <v>0</v>
      </c>
      <c r="CS407" s="92">
        <v>0</v>
      </c>
      <c r="CT407" s="92">
        <v>0</v>
      </c>
      <c r="CU407" s="92">
        <v>0</v>
      </c>
      <c r="CV407" s="92">
        <v>0</v>
      </c>
      <c r="CW407" s="92">
        <v>0</v>
      </c>
      <c r="CX407" s="92">
        <v>0</v>
      </c>
      <c r="CY407" s="92">
        <v>0</v>
      </c>
      <c r="CZ407" s="92">
        <v>0</v>
      </c>
      <c r="DA407" s="92">
        <v>0</v>
      </c>
      <c r="DB407" s="92">
        <v>0</v>
      </c>
      <c r="DC407" s="92">
        <v>0</v>
      </c>
      <c r="DD407" s="92">
        <v>0</v>
      </c>
      <c r="DE407" s="92">
        <v>0</v>
      </c>
      <c r="DF407" s="92">
        <v>0</v>
      </c>
      <c r="DG407" s="92">
        <v>0</v>
      </c>
      <c r="DH407" s="92">
        <v>0</v>
      </c>
      <c r="DI407" s="92">
        <v>0</v>
      </c>
      <c r="DJ407" s="92">
        <v>0</v>
      </c>
      <c r="DK407" s="92">
        <v>0</v>
      </c>
      <c r="DL407" s="92">
        <v>0</v>
      </c>
      <c r="DM407" s="92">
        <v>0</v>
      </c>
      <c r="DN407" s="92">
        <v>0</v>
      </c>
      <c r="DO407" s="92">
        <v>0</v>
      </c>
      <c r="DP407" s="92">
        <v>0</v>
      </c>
      <c r="DQ407" s="92">
        <v>0</v>
      </c>
      <c r="DR407" s="92">
        <v>0</v>
      </c>
      <c r="DS407" s="92">
        <v>0</v>
      </c>
      <c r="DT407" s="92">
        <v>0</v>
      </c>
      <c r="DU407" s="92">
        <v>0</v>
      </c>
      <c r="DV407" s="92">
        <v>0</v>
      </c>
      <c r="DW407" s="92">
        <v>0</v>
      </c>
      <c r="DX407" s="92">
        <v>0</v>
      </c>
      <c r="DY407" s="92">
        <v>0</v>
      </c>
      <c r="DZ407" s="92">
        <v>153209.54300000001</v>
      </c>
      <c r="EA407" s="92">
        <v>0</v>
      </c>
      <c r="EB407" s="92">
        <v>0</v>
      </c>
      <c r="EC407" s="92">
        <v>0</v>
      </c>
      <c r="ED407" s="92">
        <v>0</v>
      </c>
      <c r="EE407" s="92">
        <v>0</v>
      </c>
      <c r="EF407" s="92">
        <v>0</v>
      </c>
      <c r="EG407" s="92">
        <v>0</v>
      </c>
      <c r="EH407" s="92">
        <v>0</v>
      </c>
      <c r="EI407" s="92">
        <v>0</v>
      </c>
      <c r="EJ407" s="92">
        <v>0</v>
      </c>
      <c r="EK407" s="92">
        <v>0</v>
      </c>
      <c r="EL407" s="92">
        <v>0</v>
      </c>
      <c r="EM407" s="92">
        <v>0</v>
      </c>
      <c r="EN407" s="92">
        <v>0</v>
      </c>
      <c r="EO407" s="92">
        <v>0</v>
      </c>
      <c r="EP407" s="92">
        <v>0</v>
      </c>
      <c r="EQ407" s="92">
        <v>0</v>
      </c>
      <c r="ER407" s="92">
        <v>0</v>
      </c>
      <c r="ES407" s="92">
        <v>0</v>
      </c>
      <c r="ET407" s="92">
        <v>0</v>
      </c>
      <c r="EU407" s="92">
        <v>0</v>
      </c>
      <c r="EV407" s="92">
        <v>0</v>
      </c>
      <c r="EW407" s="92">
        <v>0</v>
      </c>
      <c r="EX407" s="92">
        <v>0</v>
      </c>
      <c r="EY407" s="92">
        <v>0</v>
      </c>
      <c r="EZ407" s="92">
        <v>0</v>
      </c>
      <c r="FA407" s="92">
        <v>0</v>
      </c>
      <c r="FB407" s="92">
        <v>0</v>
      </c>
      <c r="FC407" s="92">
        <v>0</v>
      </c>
      <c r="FD407" s="92">
        <v>0</v>
      </c>
      <c r="FE407" s="92">
        <v>0</v>
      </c>
      <c r="FF407" s="92">
        <v>0</v>
      </c>
      <c r="FG407" s="92">
        <v>0</v>
      </c>
      <c r="FH407" s="92">
        <v>0</v>
      </c>
      <c r="FI407" s="92">
        <v>0</v>
      </c>
      <c r="FJ407" s="92">
        <v>0</v>
      </c>
      <c r="FK407" s="92">
        <v>0</v>
      </c>
      <c r="FL407" s="92">
        <v>0</v>
      </c>
      <c r="FM407" s="92">
        <v>0</v>
      </c>
      <c r="FN407" s="92">
        <v>0</v>
      </c>
      <c r="FO407" s="92">
        <v>0</v>
      </c>
      <c r="FP407" s="92">
        <v>0</v>
      </c>
      <c r="FQ407" s="92">
        <v>0</v>
      </c>
      <c r="FR407" s="92">
        <v>0</v>
      </c>
      <c r="FS407" s="92">
        <v>0</v>
      </c>
      <c r="FT407" s="92">
        <v>0</v>
      </c>
      <c r="FU407" s="92">
        <v>0</v>
      </c>
      <c r="FV407" s="92">
        <v>0</v>
      </c>
      <c r="FW407" s="92">
        <v>0</v>
      </c>
      <c r="FX407" s="92">
        <v>0</v>
      </c>
      <c r="FY407" s="92">
        <v>0</v>
      </c>
      <c r="FZ407" s="92">
        <v>0</v>
      </c>
      <c r="GA407" s="92">
        <v>0</v>
      </c>
      <c r="GB407" s="92">
        <v>0</v>
      </c>
      <c r="GC407" s="92">
        <v>0</v>
      </c>
      <c r="GD407" s="92">
        <v>0</v>
      </c>
      <c r="GE407" s="92">
        <v>0</v>
      </c>
      <c r="GF407" s="92">
        <v>0</v>
      </c>
      <c r="GG407" s="92">
        <v>0</v>
      </c>
      <c r="GH407" s="92">
        <v>0</v>
      </c>
      <c r="GI407" s="92">
        <v>0</v>
      </c>
      <c r="GJ407" s="92">
        <v>1</v>
      </c>
      <c r="GK407" s="92">
        <v>0</v>
      </c>
      <c r="GL407" s="92">
        <v>0</v>
      </c>
      <c r="GM407" s="92">
        <v>0</v>
      </c>
      <c r="GN407" s="92">
        <v>0</v>
      </c>
      <c r="GO407" s="92">
        <v>0</v>
      </c>
      <c r="GP407" s="92">
        <v>0</v>
      </c>
      <c r="GQ407" s="92">
        <v>0</v>
      </c>
      <c r="GR407" s="92">
        <v>0</v>
      </c>
      <c r="GS407" s="92">
        <v>0</v>
      </c>
      <c r="GT407" s="92">
        <v>0</v>
      </c>
      <c r="GU407" s="92">
        <v>0</v>
      </c>
      <c r="GV407" s="92">
        <v>0</v>
      </c>
      <c r="GW407" s="92">
        <v>0</v>
      </c>
      <c r="GX407" s="92">
        <v>0</v>
      </c>
      <c r="GY407" s="92">
        <v>0</v>
      </c>
      <c r="GZ407" s="92">
        <v>0</v>
      </c>
      <c r="HA407" s="92">
        <v>0</v>
      </c>
      <c r="HB407" s="92">
        <v>0</v>
      </c>
      <c r="HC407" s="92">
        <v>0</v>
      </c>
      <c r="HD407" s="92">
        <v>0</v>
      </c>
      <c r="HE407" s="92">
        <v>0</v>
      </c>
      <c r="HF407" s="92">
        <v>0</v>
      </c>
      <c r="HG407" s="92">
        <v>0</v>
      </c>
      <c r="HH407" s="92">
        <v>0</v>
      </c>
      <c r="HI407" s="92">
        <v>0</v>
      </c>
      <c r="HJ407" s="92">
        <v>0</v>
      </c>
      <c r="HK407" s="92">
        <v>0</v>
      </c>
      <c r="HL407" s="92">
        <v>0</v>
      </c>
      <c r="HM407" s="92">
        <v>0</v>
      </c>
      <c r="HN407" s="92">
        <v>0</v>
      </c>
      <c r="HO407" s="92">
        <v>0</v>
      </c>
      <c r="HP407" s="92">
        <v>0</v>
      </c>
      <c r="HQ407" s="92">
        <v>0</v>
      </c>
      <c r="HR407" s="92">
        <v>0</v>
      </c>
      <c r="HS407" s="92">
        <v>0</v>
      </c>
      <c r="HT407" s="92">
        <v>0</v>
      </c>
      <c r="HU407" s="92">
        <v>0</v>
      </c>
      <c r="HV407" s="92">
        <v>0</v>
      </c>
      <c r="HW407" s="92">
        <v>0</v>
      </c>
      <c r="HX407" s="92">
        <v>0</v>
      </c>
      <c r="HY407" s="92">
        <v>0</v>
      </c>
      <c r="HZ407" s="92">
        <v>0</v>
      </c>
      <c r="IA407" s="92">
        <v>0</v>
      </c>
      <c r="IB407" s="92">
        <v>0</v>
      </c>
      <c r="IC407" s="92">
        <v>0</v>
      </c>
      <c r="ID407" s="92">
        <v>0</v>
      </c>
      <c r="IE407" s="92">
        <v>0</v>
      </c>
      <c r="IF407" s="92">
        <v>0</v>
      </c>
      <c r="IG407" s="92">
        <v>0</v>
      </c>
      <c r="IH407" s="92">
        <v>0</v>
      </c>
      <c r="II407" s="92">
        <v>0</v>
      </c>
      <c r="IJ407" s="92">
        <v>0</v>
      </c>
      <c r="IK407" s="92">
        <v>0</v>
      </c>
      <c r="IL407" s="92">
        <v>0</v>
      </c>
      <c r="IM407" s="92">
        <v>0</v>
      </c>
      <c r="IN407" s="92">
        <v>0</v>
      </c>
      <c r="IO407" s="92">
        <v>0</v>
      </c>
      <c r="IP407" s="92">
        <v>0</v>
      </c>
      <c r="IQ407" s="92">
        <v>0</v>
      </c>
      <c r="IR407" s="92">
        <v>0</v>
      </c>
      <c r="IS407" s="92">
        <v>0</v>
      </c>
      <c r="IT407" s="92">
        <v>8504.4219799999992</v>
      </c>
      <c r="IU407" s="92">
        <v>153209.54300000001</v>
      </c>
      <c r="IV407" s="92">
        <v>2589.5135</v>
      </c>
      <c r="IW407" s="92">
        <v>33.120015199999997</v>
      </c>
      <c r="IX407" s="92">
        <v>5</v>
      </c>
      <c r="IY407" s="92">
        <v>0</v>
      </c>
      <c r="IZ407" s="92">
        <v>1</v>
      </c>
      <c r="JA407" s="92">
        <v>0</v>
      </c>
      <c r="JB407" s="92">
        <v>-68117.722999999998</v>
      </c>
      <c r="JC407" s="92">
        <v>-3781.1082000000001</v>
      </c>
      <c r="JD407" s="92">
        <v>-579.30186100000003</v>
      </c>
      <c r="JE407" s="92">
        <v>-38.489023299999999</v>
      </c>
      <c r="JF407" s="92">
        <v>-2.1364654500000002</v>
      </c>
      <c r="JG407" s="92">
        <v>5.4736291700000002E-2</v>
      </c>
      <c r="JH407" s="92">
        <v>0.98608962099999997</v>
      </c>
      <c r="JI407" s="92">
        <v>18.015280000000001</v>
      </c>
      <c r="JJ407" s="92">
        <v>2558.4136100000001</v>
      </c>
      <c r="JK407" s="92">
        <v>0</v>
      </c>
      <c r="JL407" s="92">
        <v>0</v>
      </c>
      <c r="JM407" s="92">
        <v>0</v>
      </c>
      <c r="JN407" s="92">
        <v>0</v>
      </c>
      <c r="JO407" s="92">
        <v>0</v>
      </c>
      <c r="JP407" s="92">
        <v>0</v>
      </c>
      <c r="JQ407" s="92">
        <v>0</v>
      </c>
      <c r="JR407" s="92">
        <v>0</v>
      </c>
      <c r="JS407" s="92">
        <v>0</v>
      </c>
      <c r="JT407" s="92">
        <v>0</v>
      </c>
      <c r="JU407" s="92">
        <v>0</v>
      </c>
      <c r="JV407" s="92">
        <v>0</v>
      </c>
      <c r="JW407" s="92">
        <v>0</v>
      </c>
      <c r="JX407" s="92">
        <v>0</v>
      </c>
      <c r="JY407" s="92">
        <v>0</v>
      </c>
      <c r="JZ407" s="92">
        <v>0</v>
      </c>
      <c r="KA407" s="92">
        <v>0</v>
      </c>
      <c r="KB407" s="92">
        <v>0</v>
      </c>
      <c r="KC407" s="92">
        <v>0</v>
      </c>
      <c r="KD407" s="92">
        <v>0</v>
      </c>
      <c r="KE407" s="92">
        <v>0</v>
      </c>
      <c r="KF407" s="92">
        <v>0</v>
      </c>
      <c r="KG407" s="92">
        <v>0</v>
      </c>
      <c r="KH407" s="92">
        <v>0</v>
      </c>
      <c r="KI407" s="92">
        <v>0</v>
      </c>
      <c r="KJ407" s="92">
        <v>0</v>
      </c>
      <c r="KK407" s="92">
        <v>0</v>
      </c>
      <c r="KL407" s="92">
        <v>0</v>
      </c>
      <c r="KM407" s="92">
        <v>0</v>
      </c>
      <c r="KN407" s="92">
        <v>0</v>
      </c>
      <c r="KO407" s="92">
        <v>0</v>
      </c>
      <c r="KP407" s="92">
        <v>0</v>
      </c>
      <c r="KQ407" s="92">
        <v>0</v>
      </c>
      <c r="KR407" s="92">
        <v>0</v>
      </c>
      <c r="KS407" s="92">
        <v>0</v>
      </c>
      <c r="KT407" s="92">
        <v>0</v>
      </c>
      <c r="KU407" s="92">
        <v>0</v>
      </c>
      <c r="KV407" s="92">
        <v>0</v>
      </c>
      <c r="KW407" s="92">
        <v>0</v>
      </c>
      <c r="KX407" s="92">
        <v>0</v>
      </c>
      <c r="KY407" s="92">
        <v>0</v>
      </c>
      <c r="KZ407" s="92">
        <v>0</v>
      </c>
      <c r="LA407" s="92">
        <v>0</v>
      </c>
      <c r="LB407" s="92">
        <v>0</v>
      </c>
      <c r="LC407" s="92">
        <v>0</v>
      </c>
      <c r="LD407" s="92">
        <v>0</v>
      </c>
      <c r="LE407" s="92">
        <v>0</v>
      </c>
      <c r="LF407" s="92">
        <v>0</v>
      </c>
      <c r="LG407" s="92">
        <v>0</v>
      </c>
      <c r="LH407" s="92">
        <v>0</v>
      </c>
      <c r="LI407" s="92">
        <v>0</v>
      </c>
      <c r="LJ407" s="92">
        <v>0</v>
      </c>
      <c r="LK407" s="92">
        <v>0</v>
      </c>
      <c r="LL407" s="92">
        <v>0</v>
      </c>
      <c r="LM407" s="92">
        <v>0</v>
      </c>
      <c r="LN407" s="92">
        <v>0</v>
      </c>
      <c r="LO407" s="92">
        <v>0</v>
      </c>
      <c r="LP407" s="92">
        <v>0</v>
      </c>
      <c r="LQ407" s="92">
        <v>0</v>
      </c>
      <c r="LR407" s="92">
        <v>0</v>
      </c>
      <c r="LS407" s="92">
        <v>0</v>
      </c>
      <c r="LT407" s="92">
        <v>0</v>
      </c>
      <c r="LU407" s="92">
        <v>0</v>
      </c>
      <c r="LV407" s="92">
        <v>0</v>
      </c>
      <c r="LW407" s="92">
        <v>0</v>
      </c>
      <c r="LX407" s="92">
        <v>0</v>
      </c>
      <c r="LY407" s="92">
        <v>0</v>
      </c>
      <c r="LZ407" s="92">
        <v>0</v>
      </c>
      <c r="MA407" s="92">
        <v>0</v>
      </c>
      <c r="MB407" s="92">
        <v>0</v>
      </c>
      <c r="MC407" s="92">
        <v>0</v>
      </c>
      <c r="MD407" s="92">
        <v>0</v>
      </c>
      <c r="ME407" s="92">
        <v>0</v>
      </c>
      <c r="MF407" s="92">
        <v>0</v>
      </c>
      <c r="MG407" s="92">
        <v>0</v>
      </c>
      <c r="MH407" s="92">
        <v>0</v>
      </c>
      <c r="MI407" s="92">
        <v>0</v>
      </c>
      <c r="MJ407" s="92">
        <v>0</v>
      </c>
      <c r="MK407" s="92">
        <v>0</v>
      </c>
      <c r="ML407" s="92">
        <v>0</v>
      </c>
      <c r="MM407" s="92">
        <v>0</v>
      </c>
      <c r="MN407" s="92">
        <v>0</v>
      </c>
      <c r="MO407" s="92">
        <v>0</v>
      </c>
      <c r="MP407" s="92">
        <v>0</v>
      </c>
      <c r="MQ407" s="92">
        <v>0</v>
      </c>
      <c r="MR407" s="92">
        <v>0</v>
      </c>
      <c r="MS407" s="92">
        <v>0</v>
      </c>
      <c r="MT407" s="92">
        <v>0</v>
      </c>
      <c r="MU407" s="92">
        <v>0</v>
      </c>
      <c r="MV407" s="92">
        <v>0</v>
      </c>
      <c r="MW407" s="92">
        <v>0</v>
      </c>
      <c r="MX407" s="92">
        <v>0</v>
      </c>
      <c r="MY407" s="92">
        <v>0</v>
      </c>
      <c r="MZ407" s="92">
        <v>0</v>
      </c>
      <c r="NA407" s="92">
        <v>0</v>
      </c>
      <c r="NB407" s="92">
        <v>0</v>
      </c>
      <c r="NC407" s="92">
        <v>0</v>
      </c>
      <c r="ND407" s="92">
        <v>0</v>
      </c>
      <c r="NE407" s="92">
        <v>0</v>
      </c>
      <c r="NF407" s="92">
        <v>0</v>
      </c>
      <c r="NG407" s="92">
        <v>0</v>
      </c>
      <c r="NH407" s="92">
        <v>0</v>
      </c>
      <c r="NI407" s="92">
        <v>0</v>
      </c>
      <c r="NJ407" s="92">
        <v>0</v>
      </c>
      <c r="NK407" s="92">
        <v>0</v>
      </c>
      <c r="NL407" s="92">
        <v>0</v>
      </c>
      <c r="NM407" s="92">
        <v>0</v>
      </c>
      <c r="NN407" s="92">
        <v>0</v>
      </c>
      <c r="NO407" s="92">
        <v>0</v>
      </c>
      <c r="NP407" s="92">
        <v>0</v>
      </c>
      <c r="NQ407" s="92">
        <v>0</v>
      </c>
      <c r="NR407" s="92">
        <v>0</v>
      </c>
      <c r="NS407" s="92">
        <v>0</v>
      </c>
      <c r="NT407" s="92">
        <v>0</v>
      </c>
      <c r="NU407" s="92">
        <v>0</v>
      </c>
      <c r="NV407" s="92">
        <v>0</v>
      </c>
      <c r="NW407" s="92">
        <v>0</v>
      </c>
      <c r="NX407" s="92">
        <v>0</v>
      </c>
      <c r="NY407" s="92">
        <v>0</v>
      </c>
      <c r="NZ407" s="92">
        <v>0</v>
      </c>
      <c r="OA407" s="92">
        <v>0</v>
      </c>
      <c r="OB407" s="92">
        <v>0</v>
      </c>
      <c r="OC407" s="92">
        <v>0</v>
      </c>
      <c r="OD407" s="92">
        <v>0</v>
      </c>
      <c r="OE407" s="92">
        <v>0</v>
      </c>
      <c r="OF407" s="92">
        <v>0</v>
      </c>
      <c r="OG407" s="92">
        <v>0</v>
      </c>
      <c r="OH407" s="92">
        <v>0</v>
      </c>
      <c r="OI407" s="92">
        <v>0</v>
      </c>
      <c r="OJ407" s="92">
        <v>0</v>
      </c>
      <c r="OK407" s="92">
        <v>0</v>
      </c>
      <c r="OL407" s="92">
        <v>0</v>
      </c>
      <c r="OM407" s="92">
        <v>0</v>
      </c>
      <c r="ON407" s="92">
        <v>0</v>
      </c>
      <c r="OO407" s="92">
        <v>0</v>
      </c>
      <c r="OP407" s="92">
        <v>0</v>
      </c>
      <c r="OQ407" s="92">
        <v>0</v>
      </c>
      <c r="OR407" s="92">
        <v>0</v>
      </c>
      <c r="OS407" s="92">
        <v>0</v>
      </c>
      <c r="OT407" s="92">
        <v>0</v>
      </c>
      <c r="OU407" s="92">
        <v>0</v>
      </c>
      <c r="OV407" s="92">
        <v>0</v>
      </c>
      <c r="OW407" s="92">
        <v>0</v>
      </c>
      <c r="OX407" s="92">
        <v>0</v>
      </c>
      <c r="OY407" s="92">
        <v>0</v>
      </c>
      <c r="OZ407" s="92">
        <v>0</v>
      </c>
      <c r="PA407" s="92">
        <v>0</v>
      </c>
      <c r="PB407" s="92">
        <v>0</v>
      </c>
      <c r="PC407" s="92">
        <v>0</v>
      </c>
      <c r="PD407" s="92">
        <v>0</v>
      </c>
      <c r="PE407" s="92">
        <v>0</v>
      </c>
      <c r="PF407" s="92">
        <v>0</v>
      </c>
      <c r="PG407" s="92">
        <v>0</v>
      </c>
      <c r="PH407" s="92">
        <v>0</v>
      </c>
      <c r="PI407" s="92">
        <v>0</v>
      </c>
      <c r="PJ407" s="92">
        <v>0</v>
      </c>
      <c r="PK407" s="92">
        <v>0</v>
      </c>
      <c r="PL407" s="92">
        <v>0</v>
      </c>
      <c r="PM407" s="92">
        <v>0</v>
      </c>
      <c r="PN407" s="92">
        <v>0</v>
      </c>
      <c r="PO407" s="92">
        <v>0</v>
      </c>
      <c r="PP407" s="92">
        <v>0</v>
      </c>
      <c r="PQ407" s="92">
        <v>0</v>
      </c>
      <c r="PR407" s="92">
        <v>0</v>
      </c>
      <c r="PS407" s="92">
        <v>0</v>
      </c>
      <c r="PT407" s="92">
        <v>0</v>
      </c>
      <c r="PU407" s="92">
        <v>0</v>
      </c>
      <c r="PV407" s="92">
        <v>0</v>
      </c>
      <c r="PW407" s="92">
        <v>0</v>
      </c>
      <c r="PX407" s="92">
        <v>0</v>
      </c>
      <c r="PY407" s="92">
        <v>0</v>
      </c>
      <c r="PZ407" s="92">
        <v>0</v>
      </c>
      <c r="QA407" s="92">
        <v>0</v>
      </c>
      <c r="QB407" s="92">
        <v>0</v>
      </c>
      <c r="QC407" s="92">
        <v>0</v>
      </c>
      <c r="QD407" s="92">
        <v>0</v>
      </c>
      <c r="QE407" s="92">
        <v>0</v>
      </c>
      <c r="QF407" s="92">
        <v>0</v>
      </c>
      <c r="QG407" s="92">
        <v>0</v>
      </c>
      <c r="QH407" s="92">
        <v>0</v>
      </c>
      <c r="QI407" s="92">
        <v>0</v>
      </c>
      <c r="QJ407" s="92">
        <v>0</v>
      </c>
      <c r="QK407" s="92">
        <v>0</v>
      </c>
      <c r="QL407" s="92">
        <v>0</v>
      </c>
      <c r="QM407" s="92">
        <v>0</v>
      </c>
      <c r="QN407" s="92">
        <v>0</v>
      </c>
      <c r="QO407" s="92">
        <v>0</v>
      </c>
      <c r="QP407" s="92">
        <v>0</v>
      </c>
      <c r="QQ407" s="92">
        <v>0</v>
      </c>
      <c r="QR407" s="92">
        <v>0</v>
      </c>
      <c r="QS407" s="92">
        <v>0</v>
      </c>
      <c r="QT407" s="92">
        <v>0</v>
      </c>
      <c r="QU407" s="92">
        <v>0</v>
      </c>
      <c r="QV407" s="92">
        <v>0</v>
      </c>
      <c r="QW407" s="92">
        <v>0</v>
      </c>
      <c r="QX407" s="92">
        <v>0</v>
      </c>
      <c r="QY407" s="92">
        <v>0</v>
      </c>
      <c r="QZ407" s="92">
        <v>0</v>
      </c>
      <c r="RA407" s="92">
        <v>0</v>
      </c>
      <c r="RB407" s="92">
        <v>0</v>
      </c>
      <c r="RC407" s="92">
        <v>0</v>
      </c>
      <c r="RD407" s="92">
        <v>0</v>
      </c>
      <c r="RE407" s="92">
        <v>0</v>
      </c>
      <c r="RF407" s="92">
        <v>0</v>
      </c>
      <c r="RG407" s="92">
        <v>0</v>
      </c>
      <c r="RH407" s="92">
        <v>0</v>
      </c>
      <c r="RI407" s="92">
        <v>0</v>
      </c>
      <c r="RJ407" s="92">
        <v>0</v>
      </c>
      <c r="RK407" s="92">
        <v>0</v>
      </c>
      <c r="RL407" s="92">
        <v>0</v>
      </c>
      <c r="RM407" s="92">
        <v>0</v>
      </c>
      <c r="RN407" s="92">
        <v>0</v>
      </c>
      <c r="RO407" s="92">
        <v>0</v>
      </c>
      <c r="RP407" s="92">
        <v>0</v>
      </c>
      <c r="RQ407" s="92">
        <v>0</v>
      </c>
      <c r="RR407" s="92">
        <v>0</v>
      </c>
      <c r="RS407" s="92">
        <v>0</v>
      </c>
      <c r="RT407" s="92">
        <v>0</v>
      </c>
      <c r="RU407" s="92">
        <v>0</v>
      </c>
      <c r="RV407" s="92">
        <v>0</v>
      </c>
      <c r="RW407" s="92">
        <v>0</v>
      </c>
      <c r="RX407" s="92">
        <v>0</v>
      </c>
      <c r="RY407" s="92">
        <v>0</v>
      </c>
      <c r="RZ407" s="92">
        <v>0</v>
      </c>
      <c r="SA407" s="92">
        <v>0</v>
      </c>
      <c r="SB407" s="92">
        <v>0</v>
      </c>
      <c r="SC407" s="92">
        <v>0</v>
      </c>
      <c r="SD407" s="92">
        <v>0</v>
      </c>
      <c r="SE407" s="92">
        <v>0</v>
      </c>
      <c r="SF407" s="92">
        <v>0</v>
      </c>
      <c r="SG407" s="92">
        <v>0</v>
      </c>
      <c r="SH407" s="92">
        <v>0</v>
      </c>
      <c r="SI407" s="92">
        <v>0</v>
      </c>
      <c r="SJ407" s="92">
        <v>0</v>
      </c>
      <c r="SK407" s="92">
        <v>0</v>
      </c>
      <c r="SL407" s="92">
        <v>0</v>
      </c>
      <c r="SM407" s="92">
        <v>0</v>
      </c>
      <c r="SN407" s="92">
        <v>0</v>
      </c>
      <c r="SO407" s="92">
        <v>0</v>
      </c>
      <c r="SP407" s="92">
        <v>0</v>
      </c>
      <c r="SQ407" s="92">
        <v>0</v>
      </c>
      <c r="SR407" s="92">
        <v>0</v>
      </c>
      <c r="SS407" s="92">
        <v>0</v>
      </c>
      <c r="ST407" s="92">
        <v>0</v>
      </c>
      <c r="SU407" s="92">
        <v>0</v>
      </c>
      <c r="SV407" s="92">
        <v>0</v>
      </c>
      <c r="SW407" s="92">
        <v>0</v>
      </c>
      <c r="SX407" s="92">
        <v>0</v>
      </c>
      <c r="SY407" s="92">
        <v>0</v>
      </c>
      <c r="SZ407" s="92">
        <v>0</v>
      </c>
      <c r="TA407" s="92">
        <v>0</v>
      </c>
      <c r="TB407" s="92">
        <v>0</v>
      </c>
      <c r="TC407" s="92">
        <v>5</v>
      </c>
      <c r="TD407" s="92">
        <v>0</v>
      </c>
      <c r="TE407" s="92">
        <v>0</v>
      </c>
      <c r="TF407" s="92">
        <v>0</v>
      </c>
      <c r="TG407" s="92">
        <v>0</v>
      </c>
      <c r="TH407" s="92">
        <v>0</v>
      </c>
      <c r="TI407" s="92">
        <v>0</v>
      </c>
      <c r="TJ407" s="92">
        <v>0</v>
      </c>
      <c r="TK407" s="92">
        <v>0</v>
      </c>
      <c r="TL407" s="92">
        <v>0</v>
      </c>
      <c r="TM407" s="92">
        <v>0</v>
      </c>
      <c r="TN407" s="92">
        <v>0</v>
      </c>
      <c r="TO407" s="92">
        <v>0</v>
      </c>
      <c r="TP407" s="92">
        <v>0</v>
      </c>
      <c r="TQ407" s="92">
        <v>-675156997.08599997</v>
      </c>
      <c r="TR407" s="92">
        <v>0</v>
      </c>
      <c r="TS407" s="92">
        <v>0</v>
      </c>
      <c r="TT407" s="92">
        <v>0</v>
      </c>
      <c r="TU407" s="92">
        <v>0</v>
      </c>
      <c r="TV407" s="92">
        <v>0</v>
      </c>
      <c r="TW407" s="92">
        <v>0</v>
      </c>
      <c r="TX407" s="92">
        <v>0</v>
      </c>
      <c r="TY407" s="92">
        <v>0</v>
      </c>
      <c r="TZ407" s="92">
        <v>0</v>
      </c>
      <c r="UA407" s="92">
        <v>0</v>
      </c>
      <c r="UB407" s="92">
        <v>0</v>
      </c>
      <c r="UC407" s="92">
        <v>0</v>
      </c>
      <c r="UD407" s="92">
        <v>0</v>
      </c>
      <c r="UE407" s="92">
        <v>0</v>
      </c>
      <c r="UF407" s="92">
        <v>0</v>
      </c>
      <c r="UG407" s="92">
        <v>0</v>
      </c>
      <c r="UH407" s="92">
        <v>0</v>
      </c>
      <c r="UI407" s="92">
        <v>0</v>
      </c>
      <c r="UJ407" s="92">
        <v>0</v>
      </c>
      <c r="UK407" s="92">
        <v>0</v>
      </c>
      <c r="UL407" s="92">
        <v>0</v>
      </c>
      <c r="UM407" s="92">
        <v>0</v>
      </c>
      <c r="UN407" s="92">
        <v>0</v>
      </c>
      <c r="UO407" s="92">
        <v>0</v>
      </c>
      <c r="UP407" s="92">
        <v>0</v>
      </c>
      <c r="UQ407" s="92">
        <v>0</v>
      </c>
      <c r="UR407" s="92">
        <v>0</v>
      </c>
      <c r="US407" s="92">
        <v>0</v>
      </c>
      <c r="UT407" s="92">
        <v>0</v>
      </c>
      <c r="UU407" s="92">
        <v>0</v>
      </c>
      <c r="UV407" s="92">
        <v>0</v>
      </c>
      <c r="UW407" s="92">
        <v>0</v>
      </c>
      <c r="UX407" s="92">
        <v>0</v>
      </c>
      <c r="UY407" s="92">
        <v>0</v>
      </c>
      <c r="UZ407" s="92">
        <v>0</v>
      </c>
      <c r="VA407" s="92">
        <v>0</v>
      </c>
      <c r="VB407" s="92">
        <v>0</v>
      </c>
      <c r="VC407" s="92">
        <v>0</v>
      </c>
      <c r="VD407" s="92">
        <v>0</v>
      </c>
      <c r="VE407" s="92">
        <v>0</v>
      </c>
      <c r="VF407" s="92">
        <v>0</v>
      </c>
      <c r="VG407" s="92">
        <v>0</v>
      </c>
      <c r="VH407" s="92">
        <v>0</v>
      </c>
      <c r="VI407" s="92">
        <v>0</v>
      </c>
      <c r="VJ407" s="92">
        <v>0</v>
      </c>
      <c r="VK407" s="92">
        <v>0</v>
      </c>
      <c r="VL407" s="92">
        <v>0</v>
      </c>
      <c r="VM407" s="92">
        <v>0</v>
      </c>
      <c r="VN407" s="92">
        <v>0</v>
      </c>
      <c r="VO407" s="92">
        <v>0</v>
      </c>
      <c r="VP407" s="92">
        <v>0</v>
      </c>
      <c r="VQ407" s="92">
        <v>0</v>
      </c>
      <c r="VR407" s="92">
        <v>0</v>
      </c>
      <c r="VS407" s="92">
        <v>0</v>
      </c>
      <c r="VT407" s="92">
        <v>0</v>
      </c>
      <c r="VU407" s="92">
        <v>0</v>
      </c>
      <c r="VV407" s="92">
        <v>0</v>
      </c>
      <c r="VW407" s="92">
        <v>0</v>
      </c>
      <c r="VX407" s="92">
        <v>0</v>
      </c>
      <c r="VY407" s="92">
        <v>0</v>
      </c>
      <c r="VZ407" s="92">
        <v>0</v>
      </c>
      <c r="WA407" s="92">
        <v>0</v>
      </c>
      <c r="WB407" s="92">
        <v>0</v>
      </c>
      <c r="WC407" s="92">
        <v>0</v>
      </c>
    </row>
    <row r="408" spans="2:601" ht="13.5" customHeight="1">
      <c r="B408" s="851" t="s">
        <v>3054</v>
      </c>
      <c r="C408" s="92">
        <v>0</v>
      </c>
      <c r="D408" s="92">
        <v>16461.908200000002</v>
      </c>
      <c r="E408" s="92">
        <v>-62.324567899999998</v>
      </c>
      <c r="F408" s="92">
        <v>913.75788299999999</v>
      </c>
      <c r="G408" s="92">
        <v>0</v>
      </c>
      <c r="H408" s="92">
        <v>0</v>
      </c>
      <c r="I408" s="92">
        <v>0</v>
      </c>
      <c r="J408" s="92">
        <v>0</v>
      </c>
      <c r="K408" s="92">
        <v>0</v>
      </c>
      <c r="L408" s="92">
        <v>0</v>
      </c>
      <c r="M408" s="92">
        <v>0</v>
      </c>
      <c r="N408" s="92">
        <v>0</v>
      </c>
      <c r="O408" s="92">
        <v>0</v>
      </c>
      <c r="P408" s="92">
        <v>0</v>
      </c>
      <c r="Q408" s="92">
        <v>0</v>
      </c>
      <c r="R408" s="92">
        <v>0</v>
      </c>
      <c r="S408" s="92">
        <v>0</v>
      </c>
      <c r="T408" s="92">
        <v>0</v>
      </c>
      <c r="U408" s="92">
        <v>0</v>
      </c>
      <c r="V408" s="92">
        <v>0</v>
      </c>
      <c r="W408" s="92">
        <v>0</v>
      </c>
      <c r="X408" s="92">
        <v>0</v>
      </c>
      <c r="Y408" s="92">
        <v>0</v>
      </c>
      <c r="Z408" s="92">
        <v>0</v>
      </c>
      <c r="AA408" s="92">
        <v>0</v>
      </c>
      <c r="AB408" s="92">
        <v>0</v>
      </c>
      <c r="AC408" s="92">
        <v>0</v>
      </c>
      <c r="AD408" s="92">
        <v>0</v>
      </c>
      <c r="AE408" s="92">
        <v>0</v>
      </c>
      <c r="AF408" s="92">
        <v>0</v>
      </c>
      <c r="AG408" s="92">
        <v>0</v>
      </c>
      <c r="AH408" s="92">
        <v>0</v>
      </c>
      <c r="AI408" s="92">
        <v>0</v>
      </c>
      <c r="AJ408" s="92">
        <v>0</v>
      </c>
      <c r="AK408" s="92">
        <v>0</v>
      </c>
      <c r="AL408" s="92">
        <v>0</v>
      </c>
      <c r="AM408" s="92">
        <v>0</v>
      </c>
      <c r="AN408" s="92">
        <v>0</v>
      </c>
      <c r="AO408" s="92">
        <v>3.48365587E-3</v>
      </c>
      <c r="AP408" s="92">
        <v>6.8769896899999999E-3</v>
      </c>
      <c r="AQ408" s="92">
        <v>0</v>
      </c>
      <c r="AR408" s="92">
        <v>0</v>
      </c>
      <c r="AS408" s="92">
        <v>0</v>
      </c>
      <c r="AT408" s="92">
        <v>0</v>
      </c>
      <c r="AU408" s="92">
        <v>0</v>
      </c>
      <c r="AV408" s="92">
        <v>0</v>
      </c>
      <c r="AW408" s="92">
        <v>0</v>
      </c>
      <c r="AX408" s="92">
        <v>0</v>
      </c>
      <c r="AY408" s="92">
        <v>0</v>
      </c>
      <c r="AZ408" s="92">
        <v>0</v>
      </c>
      <c r="BA408" s="92">
        <v>0</v>
      </c>
      <c r="BB408" s="92">
        <v>0</v>
      </c>
      <c r="BC408" s="92">
        <v>0</v>
      </c>
      <c r="BD408" s="92">
        <v>0</v>
      </c>
      <c r="BE408" s="92">
        <v>0</v>
      </c>
      <c r="BF408" s="92">
        <v>0</v>
      </c>
      <c r="BG408" s="92">
        <v>0</v>
      </c>
      <c r="BH408" s="92">
        <v>0</v>
      </c>
      <c r="BI408" s="92">
        <v>0</v>
      </c>
      <c r="BJ408" s="92">
        <v>0</v>
      </c>
      <c r="BK408" s="92">
        <v>0</v>
      </c>
      <c r="BL408" s="92">
        <v>0</v>
      </c>
      <c r="BM408" s="92">
        <v>0</v>
      </c>
      <c r="BN408" s="92">
        <v>0</v>
      </c>
      <c r="BO408" s="92">
        <v>0</v>
      </c>
      <c r="BP408" s="92">
        <v>0.99998866200000003</v>
      </c>
      <c r="BQ408" s="92">
        <v>0</v>
      </c>
      <c r="BR408" s="92">
        <v>0</v>
      </c>
      <c r="BS408" s="92">
        <v>0</v>
      </c>
      <c r="BT408" s="92">
        <v>0</v>
      </c>
      <c r="BU408" s="92">
        <v>0</v>
      </c>
      <c r="BV408" s="92">
        <v>0</v>
      </c>
      <c r="BW408" s="92">
        <v>0</v>
      </c>
      <c r="BX408" s="92">
        <v>0</v>
      </c>
      <c r="BY408" s="92">
        <v>0</v>
      </c>
      <c r="BZ408" s="92">
        <v>0</v>
      </c>
      <c r="CA408" s="92">
        <v>0</v>
      </c>
      <c r="CB408" s="92">
        <v>0</v>
      </c>
      <c r="CC408" s="92">
        <v>0</v>
      </c>
      <c r="CD408" s="92">
        <v>0</v>
      </c>
      <c r="CE408" s="92">
        <v>0</v>
      </c>
      <c r="CF408" s="92">
        <v>0</v>
      </c>
      <c r="CG408" s="92">
        <v>0</v>
      </c>
      <c r="CH408" s="92">
        <v>0</v>
      </c>
      <c r="CI408" s="92">
        <v>0</v>
      </c>
      <c r="CJ408" s="92">
        <v>0</v>
      </c>
      <c r="CK408" s="92">
        <v>0</v>
      </c>
      <c r="CL408" s="92">
        <v>0</v>
      </c>
      <c r="CM408" s="92">
        <v>0</v>
      </c>
      <c r="CN408" s="92">
        <v>0</v>
      </c>
      <c r="CO408" s="92">
        <v>0</v>
      </c>
      <c r="CP408" s="92">
        <v>0</v>
      </c>
      <c r="CQ408" s="92">
        <v>0</v>
      </c>
      <c r="CR408" s="92">
        <v>0</v>
      </c>
      <c r="CS408" s="92">
        <v>0</v>
      </c>
      <c r="CT408" s="92">
        <v>0</v>
      </c>
      <c r="CU408" s="92">
        <v>0</v>
      </c>
      <c r="CV408" s="92">
        <v>0</v>
      </c>
      <c r="CW408" s="92">
        <v>0</v>
      </c>
      <c r="CX408" s="92">
        <v>0</v>
      </c>
      <c r="CY408" s="92">
        <v>3.8124063700000001E-6</v>
      </c>
      <c r="CZ408" s="92">
        <v>7.5259670400000003E-6</v>
      </c>
      <c r="DA408" s="92">
        <v>0</v>
      </c>
      <c r="DB408" s="92">
        <v>0</v>
      </c>
      <c r="DC408" s="92">
        <v>0</v>
      </c>
      <c r="DD408" s="92">
        <v>0</v>
      </c>
      <c r="DE408" s="92">
        <v>0</v>
      </c>
      <c r="DF408" s="92">
        <v>0</v>
      </c>
      <c r="DG408" s="92">
        <v>0</v>
      </c>
      <c r="DH408" s="92">
        <v>0</v>
      </c>
      <c r="DI408" s="92">
        <v>0</v>
      </c>
      <c r="DJ408" s="92">
        <v>0</v>
      </c>
      <c r="DK408" s="92">
        <v>0</v>
      </c>
      <c r="DL408" s="92">
        <v>0</v>
      </c>
      <c r="DM408" s="92">
        <v>0</v>
      </c>
      <c r="DN408" s="92">
        <v>0</v>
      </c>
      <c r="DO408" s="92">
        <v>0</v>
      </c>
      <c r="DP408" s="92">
        <v>0</v>
      </c>
      <c r="DQ408" s="92">
        <v>0</v>
      </c>
      <c r="DR408" s="92">
        <v>0</v>
      </c>
      <c r="DS408" s="92">
        <v>0</v>
      </c>
      <c r="DT408" s="92">
        <v>0</v>
      </c>
      <c r="DU408" s="92">
        <v>0</v>
      </c>
      <c r="DV408" s="92">
        <v>0</v>
      </c>
      <c r="DW408" s="92">
        <v>0</v>
      </c>
      <c r="DX408" s="92">
        <v>0</v>
      </c>
      <c r="DY408" s="92">
        <v>0</v>
      </c>
      <c r="DZ408" s="92">
        <v>16461.6041</v>
      </c>
      <c r="EA408" s="92">
        <v>0</v>
      </c>
      <c r="EB408" s="92">
        <v>0</v>
      </c>
      <c r="EC408" s="92">
        <v>0</v>
      </c>
      <c r="ED408" s="92">
        <v>0</v>
      </c>
      <c r="EE408" s="92">
        <v>0</v>
      </c>
      <c r="EF408" s="92">
        <v>0</v>
      </c>
      <c r="EG408" s="92">
        <v>0</v>
      </c>
      <c r="EH408" s="92">
        <v>0</v>
      </c>
      <c r="EI408" s="92">
        <v>0</v>
      </c>
      <c r="EJ408" s="92">
        <v>0</v>
      </c>
      <c r="EK408" s="92">
        <v>0</v>
      </c>
      <c r="EL408" s="92">
        <v>0</v>
      </c>
      <c r="EM408" s="92">
        <v>0</v>
      </c>
      <c r="EN408" s="92">
        <v>0</v>
      </c>
      <c r="EO408" s="92">
        <v>0</v>
      </c>
      <c r="EP408" s="92">
        <v>0</v>
      </c>
      <c r="EQ408" s="92">
        <v>0</v>
      </c>
      <c r="ER408" s="92">
        <v>0</v>
      </c>
      <c r="ES408" s="92">
        <v>0</v>
      </c>
      <c r="ET408" s="92">
        <v>0</v>
      </c>
      <c r="EU408" s="92">
        <v>0</v>
      </c>
      <c r="EV408" s="92">
        <v>0</v>
      </c>
      <c r="EW408" s="92">
        <v>0</v>
      </c>
      <c r="EX408" s="92">
        <v>0</v>
      </c>
      <c r="EY408" s="92">
        <v>0</v>
      </c>
      <c r="EZ408" s="92">
        <v>0</v>
      </c>
      <c r="FA408" s="92">
        <v>0</v>
      </c>
      <c r="FB408" s="92">
        <v>0</v>
      </c>
      <c r="FC408" s="92">
        <v>0</v>
      </c>
      <c r="FD408" s="92">
        <v>0</v>
      </c>
      <c r="FE408" s="92">
        <v>0</v>
      </c>
      <c r="FF408" s="92">
        <v>0</v>
      </c>
      <c r="FG408" s="92">
        <v>0</v>
      </c>
      <c r="FH408" s="92">
        <v>0</v>
      </c>
      <c r="FI408" s="92">
        <v>0.11147280800000001</v>
      </c>
      <c r="FJ408" s="92">
        <v>0.19264841299999999</v>
      </c>
      <c r="FK408" s="92">
        <v>0</v>
      </c>
      <c r="FL408" s="92">
        <v>0</v>
      </c>
      <c r="FM408" s="92">
        <v>0</v>
      </c>
      <c r="FN408" s="92">
        <v>0</v>
      </c>
      <c r="FO408" s="92">
        <v>0</v>
      </c>
      <c r="FP408" s="92">
        <v>0</v>
      </c>
      <c r="FQ408" s="92">
        <v>0</v>
      </c>
      <c r="FR408" s="92">
        <v>0</v>
      </c>
      <c r="FS408" s="92">
        <v>0</v>
      </c>
      <c r="FT408" s="92">
        <v>0</v>
      </c>
      <c r="FU408" s="92">
        <v>0</v>
      </c>
      <c r="FV408" s="92">
        <v>0</v>
      </c>
      <c r="FW408" s="92">
        <v>0</v>
      </c>
      <c r="FX408" s="92">
        <v>0</v>
      </c>
      <c r="FY408" s="92">
        <v>0</v>
      </c>
      <c r="FZ408" s="92">
        <v>0</v>
      </c>
      <c r="GA408" s="92">
        <v>0</v>
      </c>
      <c r="GB408" s="92">
        <v>0</v>
      </c>
      <c r="GC408" s="92">
        <v>0</v>
      </c>
      <c r="GD408" s="92">
        <v>0</v>
      </c>
      <c r="GE408" s="92">
        <v>0</v>
      </c>
      <c r="GF408" s="92">
        <v>0</v>
      </c>
      <c r="GG408" s="92">
        <v>0</v>
      </c>
      <c r="GH408" s="92">
        <v>0</v>
      </c>
      <c r="GI408" s="92">
        <v>0</v>
      </c>
      <c r="GJ408" s="92">
        <v>0.99998152600000001</v>
      </c>
      <c r="GK408" s="92">
        <v>0</v>
      </c>
      <c r="GL408" s="92">
        <v>0</v>
      </c>
      <c r="GM408" s="92">
        <v>0</v>
      </c>
      <c r="GN408" s="92">
        <v>0</v>
      </c>
      <c r="GO408" s="92">
        <v>0</v>
      </c>
      <c r="GP408" s="92">
        <v>0</v>
      </c>
      <c r="GQ408" s="92">
        <v>0</v>
      </c>
      <c r="GR408" s="92">
        <v>0</v>
      </c>
      <c r="GS408" s="92">
        <v>0</v>
      </c>
      <c r="GT408" s="92">
        <v>0</v>
      </c>
      <c r="GU408" s="92">
        <v>0</v>
      </c>
      <c r="GV408" s="92">
        <v>0</v>
      </c>
      <c r="GW408" s="92">
        <v>0</v>
      </c>
      <c r="GX408" s="92">
        <v>0</v>
      </c>
      <c r="GY408" s="92">
        <v>0</v>
      </c>
      <c r="GZ408" s="92">
        <v>0</v>
      </c>
      <c r="HA408" s="92">
        <v>0</v>
      </c>
      <c r="HB408" s="92">
        <v>0</v>
      </c>
      <c r="HC408" s="92">
        <v>0</v>
      </c>
      <c r="HD408" s="92">
        <v>0</v>
      </c>
      <c r="HE408" s="92">
        <v>0</v>
      </c>
      <c r="HF408" s="92">
        <v>0</v>
      </c>
      <c r="HG408" s="92">
        <v>0</v>
      </c>
      <c r="HH408" s="92">
        <v>0</v>
      </c>
      <c r="HI408" s="92">
        <v>0</v>
      </c>
      <c r="HJ408" s="92">
        <v>0</v>
      </c>
      <c r="HK408" s="92">
        <v>0</v>
      </c>
      <c r="HL408" s="92">
        <v>0</v>
      </c>
      <c r="HM408" s="92">
        <v>0</v>
      </c>
      <c r="HN408" s="92">
        <v>0</v>
      </c>
      <c r="HO408" s="92">
        <v>0</v>
      </c>
      <c r="HP408" s="92">
        <v>0</v>
      </c>
      <c r="HQ408" s="92">
        <v>0</v>
      </c>
      <c r="HR408" s="92">
        <v>0</v>
      </c>
      <c r="HS408" s="92">
        <v>6.7715605E-6</v>
      </c>
      <c r="HT408" s="92">
        <v>1.17026781E-5</v>
      </c>
      <c r="HU408" s="92">
        <v>0</v>
      </c>
      <c r="HV408" s="92">
        <v>0</v>
      </c>
      <c r="HW408" s="92">
        <v>0</v>
      </c>
      <c r="HX408" s="92">
        <v>0</v>
      </c>
      <c r="HY408" s="92">
        <v>0</v>
      </c>
      <c r="HZ408" s="92">
        <v>0</v>
      </c>
      <c r="IA408" s="92">
        <v>0</v>
      </c>
      <c r="IB408" s="92">
        <v>0</v>
      </c>
      <c r="IC408" s="92">
        <v>0</v>
      </c>
      <c r="ID408" s="92">
        <v>0</v>
      </c>
      <c r="IE408" s="92">
        <v>0</v>
      </c>
      <c r="IF408" s="92">
        <v>0</v>
      </c>
      <c r="IG408" s="92">
        <v>0</v>
      </c>
      <c r="IH408" s="92">
        <v>0</v>
      </c>
      <c r="II408" s="92">
        <v>0</v>
      </c>
      <c r="IJ408" s="92">
        <v>0</v>
      </c>
      <c r="IK408" s="92">
        <v>0</v>
      </c>
      <c r="IL408" s="92">
        <v>0</v>
      </c>
      <c r="IM408" s="92">
        <v>0</v>
      </c>
      <c r="IN408" s="92">
        <v>0</v>
      </c>
      <c r="IO408" s="92">
        <v>0</v>
      </c>
      <c r="IP408" s="92">
        <v>0</v>
      </c>
      <c r="IQ408" s="92">
        <v>0</v>
      </c>
      <c r="IR408" s="92">
        <v>0</v>
      </c>
      <c r="IS408" s="92">
        <v>0</v>
      </c>
      <c r="IT408" s="92">
        <v>913.76824399999998</v>
      </c>
      <c r="IU408" s="92">
        <v>16461.908200000002</v>
      </c>
      <c r="IV408" s="92">
        <v>276.873715</v>
      </c>
      <c r="IW408" s="92">
        <v>28.118164100000001</v>
      </c>
      <c r="IX408" s="92">
        <v>5.0999999999999996</v>
      </c>
      <c r="IY408" s="92">
        <v>0</v>
      </c>
      <c r="IZ408" s="92">
        <v>1</v>
      </c>
      <c r="JA408" s="92">
        <v>0</v>
      </c>
      <c r="JB408" s="92">
        <v>-68206.099600000001</v>
      </c>
      <c r="JC408" s="92">
        <v>-3785.98684</v>
      </c>
      <c r="JD408" s="92">
        <v>-62.324567899999998</v>
      </c>
      <c r="JE408" s="92">
        <v>-38.780868699999999</v>
      </c>
      <c r="JF408" s="92">
        <v>-2.1526499700000001</v>
      </c>
      <c r="JG408" s="92">
        <v>5.5005115700000003E-2</v>
      </c>
      <c r="JH408" s="92">
        <v>0.99093963200000001</v>
      </c>
      <c r="JI408" s="92">
        <v>18.015408600000001</v>
      </c>
      <c r="JJ408" s="92">
        <v>274.898078</v>
      </c>
      <c r="JK408" s="92">
        <v>0</v>
      </c>
      <c r="JL408" s="92">
        <v>0</v>
      </c>
      <c r="JM408" s="92">
        <v>0</v>
      </c>
      <c r="JN408" s="92">
        <v>0</v>
      </c>
      <c r="JO408" s="92">
        <v>0</v>
      </c>
      <c r="JP408" s="92">
        <v>0</v>
      </c>
      <c r="JQ408" s="92">
        <v>0</v>
      </c>
      <c r="JR408" s="92">
        <v>0</v>
      </c>
      <c r="JS408" s="92">
        <v>0</v>
      </c>
      <c r="JT408" s="92">
        <v>0</v>
      </c>
      <c r="JU408" s="92">
        <v>0</v>
      </c>
      <c r="JV408" s="92">
        <v>0</v>
      </c>
      <c r="JW408" s="92">
        <v>0</v>
      </c>
      <c r="JX408" s="92">
        <v>0</v>
      </c>
      <c r="JY408" s="92">
        <v>0</v>
      </c>
      <c r="JZ408" s="92">
        <v>0</v>
      </c>
      <c r="KA408" s="92">
        <v>0</v>
      </c>
      <c r="KB408" s="92">
        <v>0</v>
      </c>
      <c r="KC408" s="92">
        <v>0</v>
      </c>
      <c r="KD408" s="92">
        <v>0</v>
      </c>
      <c r="KE408" s="92">
        <v>0</v>
      </c>
      <c r="KF408" s="92">
        <v>0</v>
      </c>
      <c r="KG408" s="92">
        <v>0</v>
      </c>
      <c r="KH408" s="92">
        <v>0</v>
      </c>
      <c r="KI408" s="92">
        <v>0</v>
      </c>
      <c r="KJ408" s="92">
        <v>0</v>
      </c>
      <c r="KK408" s="92">
        <v>0</v>
      </c>
      <c r="KL408" s="92">
        <v>0</v>
      </c>
      <c r="KM408" s="92">
        <v>0</v>
      </c>
      <c r="KN408" s="92">
        <v>0</v>
      </c>
      <c r="KO408" s="92">
        <v>0</v>
      </c>
      <c r="KP408" s="92">
        <v>0</v>
      </c>
      <c r="KQ408" s="92">
        <v>0</v>
      </c>
      <c r="KR408" s="92">
        <v>0</v>
      </c>
      <c r="KS408" s="92">
        <v>0</v>
      </c>
      <c r="KT408" s="92">
        <v>0</v>
      </c>
      <c r="KU408" s="92">
        <v>0</v>
      </c>
      <c r="KV408" s="92">
        <v>0</v>
      </c>
      <c r="KW408" s="92">
        <v>0</v>
      </c>
      <c r="KX408" s="92">
        <v>0</v>
      </c>
      <c r="KY408" s="92">
        <v>0</v>
      </c>
      <c r="KZ408" s="92">
        <v>0</v>
      </c>
      <c r="LA408" s="92">
        <v>0</v>
      </c>
      <c r="LB408" s="92">
        <v>0</v>
      </c>
      <c r="LC408" s="92">
        <v>0</v>
      </c>
      <c r="LD408" s="92">
        <v>0</v>
      </c>
      <c r="LE408" s="92">
        <v>0</v>
      </c>
      <c r="LF408" s="92">
        <v>0</v>
      </c>
      <c r="LG408" s="92">
        <v>0</v>
      </c>
      <c r="LH408" s="92">
        <v>0</v>
      </c>
      <c r="LI408" s="92">
        <v>0</v>
      </c>
      <c r="LJ408" s="92">
        <v>0</v>
      </c>
      <c r="LK408" s="92">
        <v>0</v>
      </c>
      <c r="LL408" s="92">
        <v>0</v>
      </c>
      <c r="LM408" s="92">
        <v>0</v>
      </c>
      <c r="LN408" s="92">
        <v>0</v>
      </c>
      <c r="LO408" s="92">
        <v>0</v>
      </c>
      <c r="LP408" s="92">
        <v>0</v>
      </c>
      <c r="LQ408" s="92">
        <v>0</v>
      </c>
      <c r="LR408" s="92">
        <v>0</v>
      </c>
      <c r="LS408" s="92">
        <v>0</v>
      </c>
      <c r="LT408" s="92">
        <v>0</v>
      </c>
      <c r="LU408" s="92">
        <v>0</v>
      </c>
      <c r="LV408" s="92">
        <v>0</v>
      </c>
      <c r="LW408" s="92">
        <v>0</v>
      </c>
      <c r="LX408" s="92">
        <v>0</v>
      </c>
      <c r="LY408" s="92">
        <v>0</v>
      </c>
      <c r="LZ408" s="92">
        <v>0</v>
      </c>
      <c r="MA408" s="92">
        <v>0</v>
      </c>
      <c r="MB408" s="92">
        <v>0</v>
      </c>
      <c r="MC408" s="92">
        <v>0</v>
      </c>
      <c r="MD408" s="92">
        <v>0</v>
      </c>
      <c r="ME408" s="92">
        <v>0</v>
      </c>
      <c r="MF408" s="92">
        <v>0</v>
      </c>
      <c r="MG408" s="92">
        <v>0</v>
      </c>
      <c r="MH408" s="92">
        <v>0</v>
      </c>
      <c r="MI408" s="92">
        <v>0</v>
      </c>
      <c r="MJ408" s="92">
        <v>0</v>
      </c>
      <c r="MK408" s="92">
        <v>0</v>
      </c>
      <c r="ML408" s="92">
        <v>0</v>
      </c>
      <c r="MM408" s="92">
        <v>0</v>
      </c>
      <c r="MN408" s="92">
        <v>0</v>
      </c>
      <c r="MO408" s="92">
        <v>0</v>
      </c>
      <c r="MP408" s="92">
        <v>0</v>
      </c>
      <c r="MQ408" s="92">
        <v>0</v>
      </c>
      <c r="MR408" s="92">
        <v>0</v>
      </c>
      <c r="MS408" s="92">
        <v>0</v>
      </c>
      <c r="MT408" s="92">
        <v>0</v>
      </c>
      <c r="MU408" s="92">
        <v>0</v>
      </c>
      <c r="MV408" s="92">
        <v>0</v>
      </c>
      <c r="MW408" s="92">
        <v>0</v>
      </c>
      <c r="MX408" s="92">
        <v>0</v>
      </c>
      <c r="MY408" s="92">
        <v>0</v>
      </c>
      <c r="MZ408" s="92">
        <v>0</v>
      </c>
      <c r="NA408" s="92">
        <v>0</v>
      </c>
      <c r="NB408" s="92">
        <v>0</v>
      </c>
      <c r="NC408" s="92">
        <v>0</v>
      </c>
      <c r="ND408" s="92">
        <v>0</v>
      </c>
      <c r="NE408" s="92">
        <v>0</v>
      </c>
      <c r="NF408" s="92">
        <v>0</v>
      </c>
      <c r="NG408" s="92">
        <v>0</v>
      </c>
      <c r="NH408" s="92">
        <v>0</v>
      </c>
      <c r="NI408" s="92">
        <v>0</v>
      </c>
      <c r="NJ408" s="92">
        <v>0</v>
      </c>
      <c r="NK408" s="92">
        <v>0</v>
      </c>
      <c r="NL408" s="92">
        <v>0</v>
      </c>
      <c r="NM408" s="92">
        <v>0</v>
      </c>
      <c r="NN408" s="92">
        <v>0</v>
      </c>
      <c r="NO408" s="92">
        <v>0</v>
      </c>
      <c r="NP408" s="92">
        <v>0</v>
      </c>
      <c r="NQ408" s="92">
        <v>0</v>
      </c>
      <c r="NR408" s="92">
        <v>0</v>
      </c>
      <c r="NS408" s="92">
        <v>0</v>
      </c>
      <c r="NT408" s="92">
        <v>0</v>
      </c>
      <c r="NU408" s="92">
        <v>0</v>
      </c>
      <c r="NV408" s="92">
        <v>0</v>
      </c>
      <c r="NW408" s="92">
        <v>0</v>
      </c>
      <c r="NX408" s="92">
        <v>0</v>
      </c>
      <c r="NY408" s="92">
        <v>0</v>
      </c>
      <c r="NZ408" s="92">
        <v>0</v>
      </c>
      <c r="OA408" s="92">
        <v>0</v>
      </c>
      <c r="OB408" s="92">
        <v>0</v>
      </c>
      <c r="OC408" s="92">
        <v>0</v>
      </c>
      <c r="OD408" s="92">
        <v>0</v>
      </c>
      <c r="OE408" s="92">
        <v>0</v>
      </c>
      <c r="OF408" s="92">
        <v>0</v>
      </c>
      <c r="OG408" s="92">
        <v>0</v>
      </c>
      <c r="OH408" s="92">
        <v>0</v>
      </c>
      <c r="OI408" s="92">
        <v>0</v>
      </c>
      <c r="OJ408" s="92">
        <v>0</v>
      </c>
      <c r="OK408" s="92">
        <v>0</v>
      </c>
      <c r="OL408" s="92">
        <v>0</v>
      </c>
      <c r="OM408" s="92">
        <v>0</v>
      </c>
      <c r="ON408" s="92">
        <v>0</v>
      </c>
      <c r="OO408" s="92">
        <v>0</v>
      </c>
      <c r="OP408" s="92">
        <v>0</v>
      </c>
      <c r="OQ408" s="92">
        <v>0</v>
      </c>
      <c r="OR408" s="92">
        <v>0</v>
      </c>
      <c r="OS408" s="92">
        <v>0</v>
      </c>
      <c r="OT408" s="92">
        <v>0</v>
      </c>
      <c r="OU408" s="92">
        <v>0</v>
      </c>
      <c r="OV408" s="92">
        <v>0</v>
      </c>
      <c r="OW408" s="92">
        <v>0</v>
      </c>
      <c r="OX408" s="92">
        <v>0</v>
      </c>
      <c r="OY408" s="92">
        <v>0</v>
      </c>
      <c r="OZ408" s="92">
        <v>0</v>
      </c>
      <c r="PA408" s="92">
        <v>0</v>
      </c>
      <c r="PB408" s="92">
        <v>0</v>
      </c>
      <c r="PC408" s="92">
        <v>0</v>
      </c>
      <c r="PD408" s="92">
        <v>0</v>
      </c>
      <c r="PE408" s="92">
        <v>0</v>
      </c>
      <c r="PF408" s="92">
        <v>0</v>
      </c>
      <c r="PG408" s="92">
        <v>0</v>
      </c>
      <c r="PH408" s="92">
        <v>0</v>
      </c>
      <c r="PI408" s="92">
        <v>0</v>
      </c>
      <c r="PJ408" s="92">
        <v>0</v>
      </c>
      <c r="PK408" s="92">
        <v>0</v>
      </c>
      <c r="PL408" s="92">
        <v>0</v>
      </c>
      <c r="PM408" s="92">
        <v>0</v>
      </c>
      <c r="PN408" s="92">
        <v>0</v>
      </c>
      <c r="PO408" s="92">
        <v>0</v>
      </c>
      <c r="PP408" s="92">
        <v>0</v>
      </c>
      <c r="PQ408" s="92">
        <v>0</v>
      </c>
      <c r="PR408" s="92">
        <v>0</v>
      </c>
      <c r="PS408" s="92">
        <v>0</v>
      </c>
      <c r="PT408" s="92">
        <v>0</v>
      </c>
      <c r="PU408" s="92">
        <v>0</v>
      </c>
      <c r="PV408" s="92">
        <v>0</v>
      </c>
      <c r="PW408" s="92">
        <v>0</v>
      </c>
      <c r="PX408" s="92">
        <v>0</v>
      </c>
      <c r="PY408" s="92">
        <v>0</v>
      </c>
      <c r="PZ408" s="92">
        <v>0</v>
      </c>
      <c r="QA408" s="92">
        <v>0</v>
      </c>
      <c r="QB408" s="92">
        <v>0</v>
      </c>
      <c r="QC408" s="92">
        <v>0</v>
      </c>
      <c r="QD408" s="92">
        <v>0</v>
      </c>
      <c r="QE408" s="92">
        <v>0</v>
      </c>
      <c r="QF408" s="92">
        <v>0</v>
      </c>
      <c r="QG408" s="92">
        <v>0</v>
      </c>
      <c r="QH408" s="92">
        <v>0</v>
      </c>
      <c r="QI408" s="92">
        <v>0</v>
      </c>
      <c r="QJ408" s="92">
        <v>0</v>
      </c>
      <c r="QK408" s="92">
        <v>0</v>
      </c>
      <c r="QL408" s="92">
        <v>0</v>
      </c>
      <c r="QM408" s="92">
        <v>0</v>
      </c>
      <c r="QN408" s="92">
        <v>0</v>
      </c>
      <c r="QO408" s="92">
        <v>0</v>
      </c>
      <c r="QP408" s="92">
        <v>0</v>
      </c>
      <c r="QQ408" s="92">
        <v>0</v>
      </c>
      <c r="QR408" s="92">
        <v>0</v>
      </c>
      <c r="QS408" s="92">
        <v>0</v>
      </c>
      <c r="QT408" s="92">
        <v>0</v>
      </c>
      <c r="QU408" s="92">
        <v>0</v>
      </c>
      <c r="QV408" s="92">
        <v>0</v>
      </c>
      <c r="QW408" s="92">
        <v>0</v>
      </c>
      <c r="QX408" s="92">
        <v>0</v>
      </c>
      <c r="QY408" s="92">
        <v>0</v>
      </c>
      <c r="QZ408" s="92">
        <v>0</v>
      </c>
      <c r="RA408" s="92">
        <v>0</v>
      </c>
      <c r="RB408" s="92">
        <v>0</v>
      </c>
      <c r="RC408" s="92">
        <v>0</v>
      </c>
      <c r="RD408" s="92">
        <v>0</v>
      </c>
      <c r="RE408" s="92">
        <v>0</v>
      </c>
      <c r="RF408" s="92">
        <v>0</v>
      </c>
      <c r="RG408" s="92">
        <v>0</v>
      </c>
      <c r="RH408" s="92">
        <v>0</v>
      </c>
      <c r="RI408" s="92">
        <v>0</v>
      </c>
      <c r="RJ408" s="92">
        <v>0</v>
      </c>
      <c r="RK408" s="92">
        <v>0</v>
      </c>
      <c r="RL408" s="92">
        <v>0</v>
      </c>
      <c r="RM408" s="92">
        <v>0</v>
      </c>
      <c r="RN408" s="92">
        <v>0</v>
      </c>
      <c r="RO408" s="92">
        <v>0</v>
      </c>
      <c r="RP408" s="92">
        <v>0</v>
      </c>
      <c r="RQ408" s="92">
        <v>0</v>
      </c>
      <c r="RR408" s="92">
        <v>0</v>
      </c>
      <c r="RS408" s="92">
        <v>0</v>
      </c>
      <c r="RT408" s="92">
        <v>0</v>
      </c>
      <c r="RU408" s="92">
        <v>0</v>
      </c>
      <c r="RV408" s="92">
        <v>0</v>
      </c>
      <c r="RW408" s="92">
        <v>0</v>
      </c>
      <c r="RX408" s="92">
        <v>0</v>
      </c>
      <c r="RY408" s="92">
        <v>0</v>
      </c>
      <c r="RZ408" s="92">
        <v>0</v>
      </c>
      <c r="SA408" s="92">
        <v>0</v>
      </c>
      <c r="SB408" s="92">
        <v>0</v>
      </c>
      <c r="SC408" s="92">
        <v>0</v>
      </c>
      <c r="SD408" s="92">
        <v>0</v>
      </c>
      <c r="SE408" s="92">
        <v>0</v>
      </c>
      <c r="SF408" s="92">
        <v>0</v>
      </c>
      <c r="SG408" s="92">
        <v>0</v>
      </c>
      <c r="SH408" s="92">
        <v>0</v>
      </c>
      <c r="SI408" s="92">
        <v>0</v>
      </c>
      <c r="SJ408" s="92">
        <v>0</v>
      </c>
      <c r="SK408" s="92">
        <v>0</v>
      </c>
      <c r="SL408" s="92">
        <v>0</v>
      </c>
      <c r="SM408" s="92">
        <v>0</v>
      </c>
      <c r="SN408" s="92">
        <v>0</v>
      </c>
      <c r="SO408" s="92">
        <v>0</v>
      </c>
      <c r="SP408" s="92">
        <v>0</v>
      </c>
      <c r="SQ408" s="92">
        <v>0</v>
      </c>
      <c r="SR408" s="92">
        <v>0</v>
      </c>
      <c r="SS408" s="92">
        <v>0</v>
      </c>
      <c r="ST408" s="92">
        <v>0</v>
      </c>
      <c r="SU408" s="92">
        <v>0</v>
      </c>
      <c r="SV408" s="92">
        <v>0</v>
      </c>
      <c r="SW408" s="92">
        <v>0</v>
      </c>
      <c r="SX408" s="92">
        <v>0</v>
      </c>
      <c r="SY408" s="92">
        <v>0</v>
      </c>
      <c r="SZ408" s="92">
        <v>0</v>
      </c>
      <c r="TA408" s="92">
        <v>0</v>
      </c>
      <c r="TB408" s="92">
        <v>0</v>
      </c>
      <c r="TC408" s="92">
        <v>5.0999999999999996</v>
      </c>
      <c r="TD408" s="92">
        <v>0</v>
      </c>
      <c r="TE408" s="92">
        <v>0</v>
      </c>
      <c r="TF408" s="92">
        <v>0</v>
      </c>
      <c r="TG408" s="92">
        <v>0</v>
      </c>
      <c r="TH408" s="92">
        <v>0</v>
      </c>
      <c r="TI408" s="92">
        <v>0</v>
      </c>
      <c r="TJ408" s="92">
        <v>0</v>
      </c>
      <c r="TK408" s="92">
        <v>0</v>
      </c>
      <c r="TL408" s="92">
        <v>0</v>
      </c>
      <c r="TM408" s="92">
        <v>0</v>
      </c>
      <c r="TN408" s="92">
        <v>0</v>
      </c>
      <c r="TO408" s="92">
        <v>0</v>
      </c>
      <c r="TP408" s="92">
        <v>0</v>
      </c>
      <c r="TQ408" s="92">
        <v>-72542295.728400007</v>
      </c>
      <c r="TR408" s="92">
        <v>0</v>
      </c>
      <c r="TS408" s="92">
        <v>0</v>
      </c>
      <c r="TT408" s="92">
        <v>0</v>
      </c>
      <c r="TU408" s="92">
        <v>0</v>
      </c>
      <c r="TV408" s="92">
        <v>0</v>
      </c>
      <c r="TW408" s="92">
        <v>0</v>
      </c>
      <c r="TX408" s="92">
        <v>0</v>
      </c>
      <c r="TY408" s="92">
        <v>0</v>
      </c>
      <c r="TZ408" s="92">
        <v>0</v>
      </c>
      <c r="UA408" s="92">
        <v>0</v>
      </c>
      <c r="UB408" s="92">
        <v>0</v>
      </c>
      <c r="UC408" s="92">
        <v>0</v>
      </c>
      <c r="UD408" s="92">
        <v>0</v>
      </c>
      <c r="UE408" s="92">
        <v>0</v>
      </c>
      <c r="UF408" s="92">
        <v>0</v>
      </c>
      <c r="UG408" s="92">
        <v>0</v>
      </c>
      <c r="UH408" s="92">
        <v>0</v>
      </c>
      <c r="UI408" s="92">
        <v>0</v>
      </c>
      <c r="UJ408" s="92">
        <v>0</v>
      </c>
      <c r="UK408" s="92">
        <v>0</v>
      </c>
      <c r="UL408" s="92">
        <v>0</v>
      </c>
      <c r="UM408" s="92">
        <v>0</v>
      </c>
      <c r="UN408" s="92">
        <v>0</v>
      </c>
      <c r="UO408" s="92">
        <v>0</v>
      </c>
      <c r="UP408" s="92">
        <v>0</v>
      </c>
      <c r="UQ408" s="92">
        <v>0</v>
      </c>
      <c r="UR408" s="92">
        <v>0</v>
      </c>
      <c r="US408" s="92">
        <v>0</v>
      </c>
      <c r="UT408" s="92">
        <v>0</v>
      </c>
      <c r="UU408" s="92">
        <v>0</v>
      </c>
      <c r="UV408" s="92">
        <v>0</v>
      </c>
      <c r="UW408" s="92">
        <v>0</v>
      </c>
      <c r="UX408" s="92">
        <v>0</v>
      </c>
      <c r="UY408" s="92">
        <v>0</v>
      </c>
      <c r="UZ408" s="92">
        <v>0</v>
      </c>
      <c r="VA408" s="92">
        <v>0</v>
      </c>
      <c r="VB408" s="92">
        <v>0</v>
      </c>
      <c r="VC408" s="92">
        <v>0</v>
      </c>
      <c r="VD408" s="92">
        <v>0</v>
      </c>
      <c r="VE408" s="92">
        <v>0</v>
      </c>
      <c r="VF408" s="92">
        <v>0</v>
      </c>
      <c r="VG408" s="92">
        <v>0</v>
      </c>
      <c r="VH408" s="92">
        <v>0</v>
      </c>
      <c r="VI408" s="92">
        <v>0</v>
      </c>
      <c r="VJ408" s="92">
        <v>0</v>
      </c>
      <c r="VK408" s="92">
        <v>0</v>
      </c>
      <c r="VL408" s="92">
        <v>0</v>
      </c>
      <c r="VM408" s="92">
        <v>0</v>
      </c>
      <c r="VN408" s="92">
        <v>0</v>
      </c>
      <c r="VO408" s="92">
        <v>0</v>
      </c>
      <c r="VP408" s="92">
        <v>0</v>
      </c>
      <c r="VQ408" s="92">
        <v>0</v>
      </c>
      <c r="VR408" s="92">
        <v>0</v>
      </c>
      <c r="VS408" s="92">
        <v>0</v>
      </c>
      <c r="VT408" s="92">
        <v>0</v>
      </c>
      <c r="VU408" s="92">
        <v>0</v>
      </c>
      <c r="VV408" s="92">
        <v>0</v>
      </c>
      <c r="VW408" s="92">
        <v>0</v>
      </c>
      <c r="VX408" s="92">
        <v>0</v>
      </c>
      <c r="VY408" s="92">
        <v>0</v>
      </c>
      <c r="VZ408" s="92">
        <v>0</v>
      </c>
      <c r="WA408" s="92">
        <v>0</v>
      </c>
      <c r="WB408" s="92">
        <v>0</v>
      </c>
      <c r="WC408" s="92">
        <v>0</v>
      </c>
    </row>
    <row r="409" spans="2:601" ht="13.5" customHeight="1">
      <c r="B409" s="851" t="s">
        <v>3055</v>
      </c>
      <c r="C409" s="92">
        <v>0</v>
      </c>
      <c r="D409" s="92">
        <v>11112024.800000001</v>
      </c>
      <c r="E409" s="92">
        <v>-41972.190199999997</v>
      </c>
      <c r="F409" s="92">
        <v>616799.87100000004</v>
      </c>
      <c r="G409" s="92">
        <v>0</v>
      </c>
      <c r="H409" s="92">
        <v>0</v>
      </c>
      <c r="I409" s="92">
        <v>0</v>
      </c>
      <c r="J409" s="92">
        <v>0</v>
      </c>
      <c r="K409" s="92">
        <v>0</v>
      </c>
      <c r="L409" s="92">
        <v>0</v>
      </c>
      <c r="M409" s="92">
        <v>0</v>
      </c>
      <c r="N409" s="92">
        <v>0</v>
      </c>
      <c r="O409" s="92">
        <v>0</v>
      </c>
      <c r="P409" s="92">
        <v>0</v>
      </c>
      <c r="Q409" s="92">
        <v>0</v>
      </c>
      <c r="R409" s="92">
        <v>0</v>
      </c>
      <c r="S409" s="92">
        <v>0</v>
      </c>
      <c r="T409" s="92">
        <v>0</v>
      </c>
      <c r="U409" s="92">
        <v>0</v>
      </c>
      <c r="V409" s="92">
        <v>0</v>
      </c>
      <c r="W409" s="92">
        <v>0</v>
      </c>
      <c r="X409" s="92">
        <v>0</v>
      </c>
      <c r="Y409" s="92">
        <v>0</v>
      </c>
      <c r="Z409" s="92">
        <v>0</v>
      </c>
      <c r="AA409" s="92">
        <v>0</v>
      </c>
      <c r="AB409" s="92">
        <v>0</v>
      </c>
      <c r="AC409" s="92">
        <v>0</v>
      </c>
      <c r="AD409" s="92">
        <v>0</v>
      </c>
      <c r="AE409" s="92">
        <v>0</v>
      </c>
      <c r="AF409" s="92">
        <v>0</v>
      </c>
      <c r="AG409" s="92">
        <v>0</v>
      </c>
      <c r="AH409" s="92">
        <v>0</v>
      </c>
      <c r="AI409" s="92">
        <v>0</v>
      </c>
      <c r="AJ409" s="92">
        <v>0</v>
      </c>
      <c r="AK409" s="92">
        <v>0</v>
      </c>
      <c r="AL409" s="92">
        <v>0</v>
      </c>
      <c r="AM409" s="92">
        <v>0</v>
      </c>
      <c r="AN409" s="92">
        <v>0</v>
      </c>
      <c r="AO409" s="92">
        <v>2.3190957399999999</v>
      </c>
      <c r="AP409" s="92">
        <v>4.5780634100000004</v>
      </c>
      <c r="AQ409" s="92">
        <v>0</v>
      </c>
      <c r="AR409" s="92">
        <v>0</v>
      </c>
      <c r="AS409" s="92">
        <v>0</v>
      </c>
      <c r="AT409" s="92">
        <v>0</v>
      </c>
      <c r="AU409" s="92">
        <v>0</v>
      </c>
      <c r="AV409" s="92">
        <v>0</v>
      </c>
      <c r="AW409" s="92">
        <v>0</v>
      </c>
      <c r="AX409" s="92">
        <v>0</v>
      </c>
      <c r="AY409" s="92">
        <v>0</v>
      </c>
      <c r="AZ409" s="92">
        <v>0</v>
      </c>
      <c r="BA409" s="92">
        <v>0</v>
      </c>
      <c r="BB409" s="92">
        <v>0</v>
      </c>
      <c r="BC409" s="92">
        <v>0</v>
      </c>
      <c r="BD409" s="92">
        <v>0</v>
      </c>
      <c r="BE409" s="92">
        <v>0</v>
      </c>
      <c r="BF409" s="92">
        <v>0</v>
      </c>
      <c r="BG409" s="92">
        <v>0</v>
      </c>
      <c r="BH409" s="92">
        <v>0</v>
      </c>
      <c r="BI409" s="92">
        <v>0</v>
      </c>
      <c r="BJ409" s="92">
        <v>0</v>
      </c>
      <c r="BK409" s="92">
        <v>0</v>
      </c>
      <c r="BL409" s="92">
        <v>0</v>
      </c>
      <c r="BM409" s="92">
        <v>0</v>
      </c>
      <c r="BN409" s="92">
        <v>0</v>
      </c>
      <c r="BO409" s="92">
        <v>0</v>
      </c>
      <c r="BP409" s="92">
        <v>0.99998881799999995</v>
      </c>
      <c r="BQ409" s="92">
        <v>0</v>
      </c>
      <c r="BR409" s="92">
        <v>0</v>
      </c>
      <c r="BS409" s="92">
        <v>0</v>
      </c>
      <c r="BT409" s="92">
        <v>0</v>
      </c>
      <c r="BU409" s="92">
        <v>0</v>
      </c>
      <c r="BV409" s="92">
        <v>0</v>
      </c>
      <c r="BW409" s="92">
        <v>0</v>
      </c>
      <c r="BX409" s="92">
        <v>0</v>
      </c>
      <c r="BY409" s="92">
        <v>0</v>
      </c>
      <c r="BZ409" s="92">
        <v>0</v>
      </c>
      <c r="CA409" s="92">
        <v>0</v>
      </c>
      <c r="CB409" s="92">
        <v>0</v>
      </c>
      <c r="CC409" s="92">
        <v>0</v>
      </c>
      <c r="CD409" s="92">
        <v>0</v>
      </c>
      <c r="CE409" s="92">
        <v>0</v>
      </c>
      <c r="CF409" s="92">
        <v>0</v>
      </c>
      <c r="CG409" s="92">
        <v>0</v>
      </c>
      <c r="CH409" s="92">
        <v>0</v>
      </c>
      <c r="CI409" s="92">
        <v>0</v>
      </c>
      <c r="CJ409" s="92">
        <v>0</v>
      </c>
      <c r="CK409" s="92">
        <v>0</v>
      </c>
      <c r="CL409" s="92">
        <v>0</v>
      </c>
      <c r="CM409" s="92">
        <v>0</v>
      </c>
      <c r="CN409" s="92">
        <v>0</v>
      </c>
      <c r="CO409" s="92">
        <v>0</v>
      </c>
      <c r="CP409" s="92">
        <v>0</v>
      </c>
      <c r="CQ409" s="92">
        <v>0</v>
      </c>
      <c r="CR409" s="92">
        <v>0</v>
      </c>
      <c r="CS409" s="92">
        <v>0</v>
      </c>
      <c r="CT409" s="92">
        <v>0</v>
      </c>
      <c r="CU409" s="92">
        <v>0</v>
      </c>
      <c r="CV409" s="92">
        <v>0</v>
      </c>
      <c r="CW409" s="92">
        <v>0</v>
      </c>
      <c r="CX409" s="92">
        <v>0</v>
      </c>
      <c r="CY409" s="92">
        <v>3.7598415899999999E-6</v>
      </c>
      <c r="CZ409" s="92">
        <v>7.4222003499999996E-6</v>
      </c>
      <c r="DA409" s="92">
        <v>0</v>
      </c>
      <c r="DB409" s="92">
        <v>0</v>
      </c>
      <c r="DC409" s="92">
        <v>0</v>
      </c>
      <c r="DD409" s="92">
        <v>0</v>
      </c>
      <c r="DE409" s="92">
        <v>0</v>
      </c>
      <c r="DF409" s="92">
        <v>0</v>
      </c>
      <c r="DG409" s="92">
        <v>0</v>
      </c>
      <c r="DH409" s="92">
        <v>0</v>
      </c>
      <c r="DI409" s="92">
        <v>0</v>
      </c>
      <c r="DJ409" s="92">
        <v>0</v>
      </c>
      <c r="DK409" s="92">
        <v>0</v>
      </c>
      <c r="DL409" s="92">
        <v>0</v>
      </c>
      <c r="DM409" s="92">
        <v>0</v>
      </c>
      <c r="DN409" s="92">
        <v>0</v>
      </c>
      <c r="DO409" s="92">
        <v>0</v>
      </c>
      <c r="DP409" s="92">
        <v>0</v>
      </c>
      <c r="DQ409" s="92">
        <v>0</v>
      </c>
      <c r="DR409" s="92">
        <v>0</v>
      </c>
      <c r="DS409" s="92">
        <v>0</v>
      </c>
      <c r="DT409" s="92">
        <v>0</v>
      </c>
      <c r="DU409" s="92">
        <v>0</v>
      </c>
      <c r="DV409" s="92">
        <v>0</v>
      </c>
      <c r="DW409" s="92">
        <v>0</v>
      </c>
      <c r="DX409" s="92">
        <v>0</v>
      </c>
      <c r="DY409" s="92">
        <v>0</v>
      </c>
      <c r="DZ409" s="92">
        <v>11111822.4</v>
      </c>
      <c r="EA409" s="92">
        <v>0</v>
      </c>
      <c r="EB409" s="92">
        <v>0</v>
      </c>
      <c r="EC409" s="92">
        <v>0</v>
      </c>
      <c r="ED409" s="92">
        <v>0</v>
      </c>
      <c r="EE409" s="92">
        <v>0</v>
      </c>
      <c r="EF409" s="92">
        <v>0</v>
      </c>
      <c r="EG409" s="92">
        <v>0</v>
      </c>
      <c r="EH409" s="92">
        <v>0</v>
      </c>
      <c r="EI409" s="92">
        <v>0</v>
      </c>
      <c r="EJ409" s="92">
        <v>0</v>
      </c>
      <c r="EK409" s="92">
        <v>0</v>
      </c>
      <c r="EL409" s="92">
        <v>0</v>
      </c>
      <c r="EM409" s="92">
        <v>0</v>
      </c>
      <c r="EN409" s="92">
        <v>0</v>
      </c>
      <c r="EO409" s="92">
        <v>0</v>
      </c>
      <c r="EP409" s="92">
        <v>0</v>
      </c>
      <c r="EQ409" s="92">
        <v>0</v>
      </c>
      <c r="ER409" s="92">
        <v>0</v>
      </c>
      <c r="ES409" s="92">
        <v>0</v>
      </c>
      <c r="ET409" s="92">
        <v>0</v>
      </c>
      <c r="EU409" s="92">
        <v>0</v>
      </c>
      <c r="EV409" s="92">
        <v>0</v>
      </c>
      <c r="EW409" s="92">
        <v>0</v>
      </c>
      <c r="EX409" s="92">
        <v>0</v>
      </c>
      <c r="EY409" s="92">
        <v>0</v>
      </c>
      <c r="EZ409" s="92">
        <v>0</v>
      </c>
      <c r="FA409" s="92">
        <v>0</v>
      </c>
      <c r="FB409" s="92">
        <v>0</v>
      </c>
      <c r="FC409" s="92">
        <v>0</v>
      </c>
      <c r="FD409" s="92">
        <v>0</v>
      </c>
      <c r="FE409" s="92">
        <v>0</v>
      </c>
      <c r="FF409" s="92">
        <v>0</v>
      </c>
      <c r="FG409" s="92">
        <v>0</v>
      </c>
      <c r="FH409" s="92">
        <v>0</v>
      </c>
      <c r="FI409" s="92">
        <v>74.208280700000003</v>
      </c>
      <c r="FJ409" s="92">
        <v>128.247488</v>
      </c>
      <c r="FK409" s="92">
        <v>0</v>
      </c>
      <c r="FL409" s="92">
        <v>0</v>
      </c>
      <c r="FM409" s="92">
        <v>0</v>
      </c>
      <c r="FN409" s="92">
        <v>0</v>
      </c>
      <c r="FO409" s="92">
        <v>0</v>
      </c>
      <c r="FP409" s="92">
        <v>0</v>
      </c>
      <c r="FQ409" s="92">
        <v>0</v>
      </c>
      <c r="FR409" s="92">
        <v>0</v>
      </c>
      <c r="FS409" s="92">
        <v>0</v>
      </c>
      <c r="FT409" s="92">
        <v>0</v>
      </c>
      <c r="FU409" s="92">
        <v>0</v>
      </c>
      <c r="FV409" s="92">
        <v>0</v>
      </c>
      <c r="FW409" s="92">
        <v>0</v>
      </c>
      <c r="FX409" s="92">
        <v>0</v>
      </c>
      <c r="FY409" s="92">
        <v>0</v>
      </c>
      <c r="FZ409" s="92">
        <v>0</v>
      </c>
      <c r="GA409" s="92">
        <v>0</v>
      </c>
      <c r="GB409" s="92">
        <v>0</v>
      </c>
      <c r="GC409" s="92">
        <v>0</v>
      </c>
      <c r="GD409" s="92">
        <v>0</v>
      </c>
      <c r="GE409" s="92">
        <v>0</v>
      </c>
      <c r="GF409" s="92">
        <v>0</v>
      </c>
      <c r="GG409" s="92">
        <v>0</v>
      </c>
      <c r="GH409" s="92">
        <v>0</v>
      </c>
      <c r="GI409" s="92">
        <v>0</v>
      </c>
      <c r="GJ409" s="92">
        <v>0.99998178000000004</v>
      </c>
      <c r="GK409" s="92">
        <v>0</v>
      </c>
      <c r="GL409" s="92">
        <v>0</v>
      </c>
      <c r="GM409" s="92">
        <v>0</v>
      </c>
      <c r="GN409" s="92">
        <v>0</v>
      </c>
      <c r="GO409" s="92">
        <v>0</v>
      </c>
      <c r="GP409" s="92">
        <v>0</v>
      </c>
      <c r="GQ409" s="92">
        <v>0</v>
      </c>
      <c r="GR409" s="92">
        <v>0</v>
      </c>
      <c r="GS409" s="92">
        <v>0</v>
      </c>
      <c r="GT409" s="92">
        <v>0</v>
      </c>
      <c r="GU409" s="92">
        <v>0</v>
      </c>
      <c r="GV409" s="92">
        <v>0</v>
      </c>
      <c r="GW409" s="92">
        <v>0</v>
      </c>
      <c r="GX409" s="92">
        <v>0</v>
      </c>
      <c r="GY409" s="92">
        <v>0</v>
      </c>
      <c r="GZ409" s="92">
        <v>0</v>
      </c>
      <c r="HA409" s="92">
        <v>0</v>
      </c>
      <c r="HB409" s="92">
        <v>0</v>
      </c>
      <c r="HC409" s="92">
        <v>0</v>
      </c>
      <c r="HD409" s="92">
        <v>0</v>
      </c>
      <c r="HE409" s="92">
        <v>0</v>
      </c>
      <c r="HF409" s="92">
        <v>0</v>
      </c>
      <c r="HG409" s="92">
        <v>0</v>
      </c>
      <c r="HH409" s="92">
        <v>0</v>
      </c>
      <c r="HI409" s="92">
        <v>0</v>
      </c>
      <c r="HJ409" s="92">
        <v>0</v>
      </c>
      <c r="HK409" s="92">
        <v>0</v>
      </c>
      <c r="HL409" s="92">
        <v>0</v>
      </c>
      <c r="HM409" s="92">
        <v>0</v>
      </c>
      <c r="HN409" s="92">
        <v>0</v>
      </c>
      <c r="HO409" s="92">
        <v>0</v>
      </c>
      <c r="HP409" s="92">
        <v>0</v>
      </c>
      <c r="HQ409" s="92">
        <v>0</v>
      </c>
      <c r="HR409" s="92">
        <v>0</v>
      </c>
      <c r="HS409" s="92">
        <v>6.6781960899999999E-6</v>
      </c>
      <c r="HT409" s="92">
        <v>1.1541324799999999E-5</v>
      </c>
      <c r="HU409" s="92">
        <v>0</v>
      </c>
      <c r="HV409" s="92">
        <v>0</v>
      </c>
      <c r="HW409" s="92">
        <v>0</v>
      </c>
      <c r="HX409" s="92">
        <v>0</v>
      </c>
      <c r="HY409" s="92">
        <v>0</v>
      </c>
      <c r="HZ409" s="92">
        <v>0</v>
      </c>
      <c r="IA409" s="92">
        <v>0</v>
      </c>
      <c r="IB409" s="92">
        <v>0</v>
      </c>
      <c r="IC409" s="92">
        <v>0</v>
      </c>
      <c r="ID409" s="92">
        <v>0</v>
      </c>
      <c r="IE409" s="92">
        <v>0</v>
      </c>
      <c r="IF409" s="92">
        <v>0</v>
      </c>
      <c r="IG409" s="92">
        <v>0</v>
      </c>
      <c r="IH409" s="92">
        <v>0</v>
      </c>
      <c r="II409" s="92">
        <v>0</v>
      </c>
      <c r="IJ409" s="92">
        <v>0</v>
      </c>
      <c r="IK409" s="92">
        <v>0</v>
      </c>
      <c r="IL409" s="92">
        <v>0</v>
      </c>
      <c r="IM409" s="92">
        <v>0</v>
      </c>
      <c r="IN409" s="92">
        <v>0</v>
      </c>
      <c r="IO409" s="92">
        <v>0</v>
      </c>
      <c r="IP409" s="92">
        <v>0</v>
      </c>
      <c r="IQ409" s="92">
        <v>0</v>
      </c>
      <c r="IR409" s="92">
        <v>0</v>
      </c>
      <c r="IS409" s="92">
        <v>0</v>
      </c>
      <c r="IT409" s="92">
        <v>616806.76800000004</v>
      </c>
      <c r="IU409" s="92">
        <v>11112024.800000001</v>
      </c>
      <c r="IV409" s="92">
        <v>188537.37599999999</v>
      </c>
      <c r="IW409" s="92">
        <v>37</v>
      </c>
      <c r="IX409" s="92">
        <v>5</v>
      </c>
      <c r="IY409" s="92">
        <v>0</v>
      </c>
      <c r="IZ409" s="92">
        <v>1</v>
      </c>
      <c r="JA409" s="92">
        <v>0</v>
      </c>
      <c r="JB409" s="92">
        <v>-68047.551300000006</v>
      </c>
      <c r="JC409" s="92">
        <v>-3777.1864999999998</v>
      </c>
      <c r="JD409" s="92">
        <v>-41972.190199999997</v>
      </c>
      <c r="JE409" s="92">
        <v>-38.264214299999999</v>
      </c>
      <c r="JF409" s="92">
        <v>-2.1239717100000002</v>
      </c>
      <c r="JG409" s="92">
        <v>5.4525595900000001E-2</v>
      </c>
      <c r="JH409" s="92">
        <v>0.98230079000000003</v>
      </c>
      <c r="JI409" s="92">
        <v>18.015406800000001</v>
      </c>
      <c r="JJ409" s="92">
        <v>185560.11799999999</v>
      </c>
      <c r="JK409" s="92">
        <v>0</v>
      </c>
      <c r="JL409" s="92">
        <v>0</v>
      </c>
      <c r="JM409" s="92">
        <v>0</v>
      </c>
      <c r="JN409" s="92">
        <v>0</v>
      </c>
      <c r="JO409" s="92">
        <v>0</v>
      </c>
      <c r="JP409" s="92">
        <v>0</v>
      </c>
      <c r="JQ409" s="92">
        <v>0</v>
      </c>
      <c r="JR409" s="92">
        <v>0</v>
      </c>
      <c r="JS409" s="92">
        <v>0</v>
      </c>
      <c r="JT409" s="92">
        <v>0</v>
      </c>
      <c r="JU409" s="92">
        <v>0</v>
      </c>
      <c r="JV409" s="92">
        <v>0</v>
      </c>
      <c r="JW409" s="92">
        <v>0</v>
      </c>
      <c r="JX409" s="92">
        <v>0</v>
      </c>
      <c r="JY409" s="92">
        <v>0</v>
      </c>
      <c r="JZ409" s="92">
        <v>0</v>
      </c>
      <c r="KA409" s="92">
        <v>0</v>
      </c>
      <c r="KB409" s="92">
        <v>0</v>
      </c>
      <c r="KC409" s="92">
        <v>0</v>
      </c>
      <c r="KD409" s="92">
        <v>0</v>
      </c>
      <c r="KE409" s="92">
        <v>0</v>
      </c>
      <c r="KF409" s="92">
        <v>0</v>
      </c>
      <c r="KG409" s="92">
        <v>0</v>
      </c>
      <c r="KH409" s="92">
        <v>0</v>
      </c>
      <c r="KI409" s="92">
        <v>0</v>
      </c>
      <c r="KJ409" s="92">
        <v>0</v>
      </c>
      <c r="KK409" s="92">
        <v>0</v>
      </c>
      <c r="KL409" s="92">
        <v>0</v>
      </c>
      <c r="KM409" s="92">
        <v>0</v>
      </c>
      <c r="KN409" s="92">
        <v>0</v>
      </c>
      <c r="KO409" s="92">
        <v>0</v>
      </c>
      <c r="KP409" s="92">
        <v>0</v>
      </c>
      <c r="KQ409" s="92">
        <v>0</v>
      </c>
      <c r="KR409" s="92">
        <v>0</v>
      </c>
      <c r="KS409" s="92">
        <v>0</v>
      </c>
      <c r="KT409" s="92">
        <v>0</v>
      </c>
      <c r="KU409" s="92">
        <v>0</v>
      </c>
      <c r="KV409" s="92">
        <v>0</v>
      </c>
      <c r="KW409" s="92">
        <v>0</v>
      </c>
      <c r="KX409" s="92">
        <v>0</v>
      </c>
      <c r="KY409" s="92">
        <v>0</v>
      </c>
      <c r="KZ409" s="92">
        <v>0</v>
      </c>
      <c r="LA409" s="92">
        <v>0</v>
      </c>
      <c r="LB409" s="92">
        <v>0</v>
      </c>
      <c r="LC409" s="92">
        <v>0</v>
      </c>
      <c r="LD409" s="92">
        <v>0</v>
      </c>
      <c r="LE409" s="92">
        <v>0</v>
      </c>
      <c r="LF409" s="92">
        <v>0</v>
      </c>
      <c r="LG409" s="92">
        <v>0</v>
      </c>
      <c r="LH409" s="92">
        <v>0</v>
      </c>
      <c r="LI409" s="92">
        <v>0</v>
      </c>
      <c r="LJ409" s="92">
        <v>0</v>
      </c>
      <c r="LK409" s="92">
        <v>0</v>
      </c>
      <c r="LL409" s="92">
        <v>0</v>
      </c>
      <c r="LM409" s="92">
        <v>0</v>
      </c>
      <c r="LN409" s="92">
        <v>0</v>
      </c>
      <c r="LO409" s="92">
        <v>0</v>
      </c>
      <c r="LP409" s="92">
        <v>0</v>
      </c>
      <c r="LQ409" s="92">
        <v>0</v>
      </c>
      <c r="LR409" s="92">
        <v>0</v>
      </c>
      <c r="LS409" s="92">
        <v>0</v>
      </c>
      <c r="LT409" s="92">
        <v>0</v>
      </c>
      <c r="LU409" s="92">
        <v>0</v>
      </c>
      <c r="LV409" s="92">
        <v>0</v>
      </c>
      <c r="LW409" s="92">
        <v>0</v>
      </c>
      <c r="LX409" s="92">
        <v>0</v>
      </c>
      <c r="LY409" s="92">
        <v>0</v>
      </c>
      <c r="LZ409" s="92">
        <v>0</v>
      </c>
      <c r="MA409" s="92">
        <v>0</v>
      </c>
      <c r="MB409" s="92">
        <v>0</v>
      </c>
      <c r="MC409" s="92">
        <v>0</v>
      </c>
      <c r="MD409" s="92">
        <v>0</v>
      </c>
      <c r="ME409" s="92">
        <v>0</v>
      </c>
      <c r="MF409" s="92">
        <v>0</v>
      </c>
      <c r="MG409" s="92">
        <v>0</v>
      </c>
      <c r="MH409" s="92">
        <v>0</v>
      </c>
      <c r="MI409" s="92">
        <v>0</v>
      </c>
      <c r="MJ409" s="92">
        <v>0</v>
      </c>
      <c r="MK409" s="92">
        <v>0</v>
      </c>
      <c r="ML409" s="92">
        <v>0</v>
      </c>
      <c r="MM409" s="92">
        <v>0</v>
      </c>
      <c r="MN409" s="92">
        <v>0</v>
      </c>
      <c r="MO409" s="92">
        <v>0</v>
      </c>
      <c r="MP409" s="92">
        <v>0</v>
      </c>
      <c r="MQ409" s="92">
        <v>0</v>
      </c>
      <c r="MR409" s="92">
        <v>0</v>
      </c>
      <c r="MS409" s="92">
        <v>0</v>
      </c>
      <c r="MT409" s="92">
        <v>0</v>
      </c>
      <c r="MU409" s="92">
        <v>0</v>
      </c>
      <c r="MV409" s="92">
        <v>0</v>
      </c>
      <c r="MW409" s="92">
        <v>0</v>
      </c>
      <c r="MX409" s="92">
        <v>0</v>
      </c>
      <c r="MY409" s="92">
        <v>0</v>
      </c>
      <c r="MZ409" s="92">
        <v>0</v>
      </c>
      <c r="NA409" s="92">
        <v>0</v>
      </c>
      <c r="NB409" s="92">
        <v>0</v>
      </c>
      <c r="NC409" s="92">
        <v>0</v>
      </c>
      <c r="ND409" s="92">
        <v>0</v>
      </c>
      <c r="NE409" s="92">
        <v>0</v>
      </c>
      <c r="NF409" s="92">
        <v>0</v>
      </c>
      <c r="NG409" s="92">
        <v>0</v>
      </c>
      <c r="NH409" s="92">
        <v>0</v>
      </c>
      <c r="NI409" s="92">
        <v>0</v>
      </c>
      <c r="NJ409" s="92">
        <v>0</v>
      </c>
      <c r="NK409" s="92">
        <v>0</v>
      </c>
      <c r="NL409" s="92">
        <v>0</v>
      </c>
      <c r="NM409" s="92">
        <v>0</v>
      </c>
      <c r="NN409" s="92">
        <v>0</v>
      </c>
      <c r="NO409" s="92">
        <v>0</v>
      </c>
      <c r="NP409" s="92">
        <v>0</v>
      </c>
      <c r="NQ409" s="92">
        <v>0</v>
      </c>
      <c r="NR409" s="92">
        <v>0</v>
      </c>
      <c r="NS409" s="92">
        <v>0</v>
      </c>
      <c r="NT409" s="92">
        <v>0</v>
      </c>
      <c r="NU409" s="92">
        <v>0</v>
      </c>
      <c r="NV409" s="92">
        <v>0</v>
      </c>
      <c r="NW409" s="92">
        <v>0</v>
      </c>
      <c r="NX409" s="92">
        <v>0</v>
      </c>
      <c r="NY409" s="92">
        <v>0</v>
      </c>
      <c r="NZ409" s="92">
        <v>0</v>
      </c>
      <c r="OA409" s="92">
        <v>0</v>
      </c>
      <c r="OB409" s="92">
        <v>0</v>
      </c>
      <c r="OC409" s="92">
        <v>0</v>
      </c>
      <c r="OD409" s="92">
        <v>0</v>
      </c>
      <c r="OE409" s="92">
        <v>0</v>
      </c>
      <c r="OF409" s="92">
        <v>0</v>
      </c>
      <c r="OG409" s="92">
        <v>0</v>
      </c>
      <c r="OH409" s="92">
        <v>0</v>
      </c>
      <c r="OI409" s="92">
        <v>0</v>
      </c>
      <c r="OJ409" s="92">
        <v>0</v>
      </c>
      <c r="OK409" s="92">
        <v>0</v>
      </c>
      <c r="OL409" s="92">
        <v>0</v>
      </c>
      <c r="OM409" s="92">
        <v>0</v>
      </c>
      <c r="ON409" s="92">
        <v>0</v>
      </c>
      <c r="OO409" s="92">
        <v>0</v>
      </c>
      <c r="OP409" s="92">
        <v>0</v>
      </c>
      <c r="OQ409" s="92">
        <v>0</v>
      </c>
      <c r="OR409" s="92">
        <v>0</v>
      </c>
      <c r="OS409" s="92">
        <v>0</v>
      </c>
      <c r="OT409" s="92">
        <v>0</v>
      </c>
      <c r="OU409" s="92">
        <v>0</v>
      </c>
      <c r="OV409" s="92">
        <v>0</v>
      </c>
      <c r="OW409" s="92">
        <v>0</v>
      </c>
      <c r="OX409" s="92">
        <v>0</v>
      </c>
      <c r="OY409" s="92">
        <v>0</v>
      </c>
      <c r="OZ409" s="92">
        <v>0</v>
      </c>
      <c r="PA409" s="92">
        <v>0</v>
      </c>
      <c r="PB409" s="92">
        <v>0</v>
      </c>
      <c r="PC409" s="92">
        <v>0</v>
      </c>
      <c r="PD409" s="92">
        <v>0</v>
      </c>
      <c r="PE409" s="92">
        <v>0</v>
      </c>
      <c r="PF409" s="92">
        <v>0</v>
      </c>
      <c r="PG409" s="92">
        <v>0</v>
      </c>
      <c r="PH409" s="92">
        <v>0</v>
      </c>
      <c r="PI409" s="92">
        <v>0</v>
      </c>
      <c r="PJ409" s="92">
        <v>0</v>
      </c>
      <c r="PK409" s="92">
        <v>0</v>
      </c>
      <c r="PL409" s="92">
        <v>0</v>
      </c>
      <c r="PM409" s="92">
        <v>0</v>
      </c>
      <c r="PN409" s="92">
        <v>0</v>
      </c>
      <c r="PO409" s="92">
        <v>0</v>
      </c>
      <c r="PP409" s="92">
        <v>0</v>
      </c>
      <c r="PQ409" s="92">
        <v>0</v>
      </c>
      <c r="PR409" s="92">
        <v>0</v>
      </c>
      <c r="PS409" s="92">
        <v>0</v>
      </c>
      <c r="PT409" s="92">
        <v>0</v>
      </c>
      <c r="PU409" s="92">
        <v>0</v>
      </c>
      <c r="PV409" s="92">
        <v>0</v>
      </c>
      <c r="PW409" s="92">
        <v>0</v>
      </c>
      <c r="PX409" s="92">
        <v>0</v>
      </c>
      <c r="PY409" s="92">
        <v>0</v>
      </c>
      <c r="PZ409" s="92">
        <v>0</v>
      </c>
      <c r="QA409" s="92">
        <v>0</v>
      </c>
      <c r="QB409" s="92">
        <v>0</v>
      </c>
      <c r="QC409" s="92">
        <v>0</v>
      </c>
      <c r="QD409" s="92">
        <v>0</v>
      </c>
      <c r="QE409" s="92">
        <v>0</v>
      </c>
      <c r="QF409" s="92">
        <v>0</v>
      </c>
      <c r="QG409" s="92">
        <v>0</v>
      </c>
      <c r="QH409" s="92">
        <v>0</v>
      </c>
      <c r="QI409" s="92">
        <v>0</v>
      </c>
      <c r="QJ409" s="92">
        <v>0</v>
      </c>
      <c r="QK409" s="92">
        <v>0</v>
      </c>
      <c r="QL409" s="92">
        <v>0</v>
      </c>
      <c r="QM409" s="92">
        <v>0</v>
      </c>
      <c r="QN409" s="92">
        <v>0</v>
      </c>
      <c r="QO409" s="92">
        <v>0</v>
      </c>
      <c r="QP409" s="92">
        <v>0</v>
      </c>
      <c r="QQ409" s="92">
        <v>0</v>
      </c>
      <c r="QR409" s="92">
        <v>0</v>
      </c>
      <c r="QS409" s="92">
        <v>0</v>
      </c>
      <c r="QT409" s="92">
        <v>0</v>
      </c>
      <c r="QU409" s="92">
        <v>0</v>
      </c>
      <c r="QV409" s="92">
        <v>0</v>
      </c>
      <c r="QW409" s="92">
        <v>0</v>
      </c>
      <c r="QX409" s="92">
        <v>0</v>
      </c>
      <c r="QY409" s="92">
        <v>0</v>
      </c>
      <c r="QZ409" s="92">
        <v>0</v>
      </c>
      <c r="RA409" s="92">
        <v>0</v>
      </c>
      <c r="RB409" s="92">
        <v>0</v>
      </c>
      <c r="RC409" s="92">
        <v>0</v>
      </c>
      <c r="RD409" s="92">
        <v>0</v>
      </c>
      <c r="RE409" s="92">
        <v>0</v>
      </c>
      <c r="RF409" s="92">
        <v>0</v>
      </c>
      <c r="RG409" s="92">
        <v>0</v>
      </c>
      <c r="RH409" s="92">
        <v>0</v>
      </c>
      <c r="RI409" s="92">
        <v>0</v>
      </c>
      <c r="RJ409" s="92">
        <v>0</v>
      </c>
      <c r="RK409" s="92">
        <v>0</v>
      </c>
      <c r="RL409" s="92">
        <v>0</v>
      </c>
      <c r="RM409" s="92">
        <v>0</v>
      </c>
      <c r="RN409" s="92">
        <v>0</v>
      </c>
      <c r="RO409" s="92">
        <v>0</v>
      </c>
      <c r="RP409" s="92">
        <v>0</v>
      </c>
      <c r="RQ409" s="92">
        <v>0</v>
      </c>
      <c r="RR409" s="92">
        <v>0</v>
      </c>
      <c r="RS409" s="92">
        <v>0</v>
      </c>
      <c r="RT409" s="92">
        <v>0</v>
      </c>
      <c r="RU409" s="92">
        <v>0</v>
      </c>
      <c r="RV409" s="92">
        <v>0</v>
      </c>
      <c r="RW409" s="92">
        <v>0</v>
      </c>
      <c r="RX409" s="92">
        <v>0</v>
      </c>
      <c r="RY409" s="92">
        <v>0</v>
      </c>
      <c r="RZ409" s="92">
        <v>0</v>
      </c>
      <c r="SA409" s="92">
        <v>0</v>
      </c>
      <c r="SB409" s="92">
        <v>0</v>
      </c>
      <c r="SC409" s="92">
        <v>0</v>
      </c>
      <c r="SD409" s="92">
        <v>0</v>
      </c>
      <c r="SE409" s="92">
        <v>0</v>
      </c>
      <c r="SF409" s="92">
        <v>0</v>
      </c>
      <c r="SG409" s="92">
        <v>0</v>
      </c>
      <c r="SH409" s="92">
        <v>0</v>
      </c>
      <c r="SI409" s="92">
        <v>0</v>
      </c>
      <c r="SJ409" s="92">
        <v>0</v>
      </c>
      <c r="SK409" s="92">
        <v>0</v>
      </c>
      <c r="SL409" s="92">
        <v>0</v>
      </c>
      <c r="SM409" s="92">
        <v>0</v>
      </c>
      <c r="SN409" s="92">
        <v>0</v>
      </c>
      <c r="SO409" s="92">
        <v>0</v>
      </c>
      <c r="SP409" s="92">
        <v>0</v>
      </c>
      <c r="SQ409" s="92">
        <v>0</v>
      </c>
      <c r="SR409" s="92">
        <v>0</v>
      </c>
      <c r="SS409" s="92">
        <v>0</v>
      </c>
      <c r="ST409" s="92">
        <v>0</v>
      </c>
      <c r="SU409" s="92">
        <v>0</v>
      </c>
      <c r="SV409" s="92">
        <v>0</v>
      </c>
      <c r="SW409" s="92">
        <v>0</v>
      </c>
      <c r="SX409" s="92">
        <v>0</v>
      </c>
      <c r="SY409" s="92">
        <v>0</v>
      </c>
      <c r="SZ409" s="92">
        <v>0</v>
      </c>
      <c r="TA409" s="92">
        <v>0</v>
      </c>
      <c r="TB409" s="92">
        <v>0</v>
      </c>
      <c r="TC409" s="92">
        <v>5</v>
      </c>
      <c r="TD409" s="92">
        <v>0</v>
      </c>
      <c r="TE409" s="92">
        <v>0</v>
      </c>
      <c r="TF409" s="92">
        <v>0</v>
      </c>
      <c r="TG409" s="92">
        <v>0</v>
      </c>
      <c r="TH409" s="92">
        <v>0</v>
      </c>
      <c r="TI409" s="92">
        <v>0</v>
      </c>
      <c r="TJ409" s="92">
        <v>0</v>
      </c>
      <c r="TK409" s="92">
        <v>0</v>
      </c>
      <c r="TL409" s="92">
        <v>0</v>
      </c>
      <c r="TM409" s="92">
        <v>0</v>
      </c>
      <c r="TN409" s="92">
        <v>0</v>
      </c>
      <c r="TO409" s="92">
        <v>0</v>
      </c>
      <c r="TP409" s="92">
        <v>0</v>
      </c>
      <c r="TQ409" s="92">
        <v>-48967105167.099998</v>
      </c>
      <c r="TR409" s="92">
        <v>0</v>
      </c>
      <c r="TS409" s="92">
        <v>0</v>
      </c>
      <c r="TT409" s="92">
        <v>0</v>
      </c>
      <c r="TU409" s="92">
        <v>0</v>
      </c>
      <c r="TV409" s="92">
        <v>0</v>
      </c>
      <c r="TW409" s="92">
        <v>0</v>
      </c>
      <c r="TX409" s="92">
        <v>0</v>
      </c>
      <c r="TY409" s="92">
        <v>0</v>
      </c>
      <c r="TZ409" s="92">
        <v>0</v>
      </c>
      <c r="UA409" s="92">
        <v>0</v>
      </c>
      <c r="UB409" s="92">
        <v>0</v>
      </c>
      <c r="UC409" s="92">
        <v>0</v>
      </c>
      <c r="UD409" s="92">
        <v>0</v>
      </c>
      <c r="UE409" s="92">
        <v>0</v>
      </c>
      <c r="UF409" s="92">
        <v>0</v>
      </c>
      <c r="UG409" s="92">
        <v>0</v>
      </c>
      <c r="UH409" s="92">
        <v>0</v>
      </c>
      <c r="UI409" s="92">
        <v>0</v>
      </c>
      <c r="UJ409" s="92">
        <v>0</v>
      </c>
      <c r="UK409" s="92">
        <v>0</v>
      </c>
      <c r="UL409" s="92">
        <v>0</v>
      </c>
      <c r="UM409" s="92">
        <v>0</v>
      </c>
      <c r="UN409" s="92">
        <v>0</v>
      </c>
      <c r="UO409" s="92">
        <v>0</v>
      </c>
      <c r="UP409" s="92">
        <v>0</v>
      </c>
      <c r="UQ409" s="92">
        <v>0</v>
      </c>
      <c r="UR409" s="92">
        <v>0</v>
      </c>
      <c r="US409" s="92">
        <v>0</v>
      </c>
      <c r="UT409" s="92">
        <v>0</v>
      </c>
      <c r="UU409" s="92">
        <v>0</v>
      </c>
      <c r="UV409" s="92">
        <v>0</v>
      </c>
      <c r="UW409" s="92">
        <v>0</v>
      </c>
      <c r="UX409" s="92">
        <v>0</v>
      </c>
      <c r="UY409" s="92">
        <v>0</v>
      </c>
      <c r="UZ409" s="92">
        <v>0</v>
      </c>
      <c r="VA409" s="92">
        <v>0</v>
      </c>
      <c r="VB409" s="92">
        <v>0</v>
      </c>
      <c r="VC409" s="92">
        <v>0</v>
      </c>
      <c r="VD409" s="92">
        <v>0</v>
      </c>
      <c r="VE409" s="92">
        <v>0</v>
      </c>
      <c r="VF409" s="92">
        <v>0</v>
      </c>
      <c r="VG409" s="92">
        <v>0</v>
      </c>
      <c r="VH409" s="92">
        <v>0</v>
      </c>
      <c r="VI409" s="92">
        <v>0</v>
      </c>
      <c r="VJ409" s="92">
        <v>0</v>
      </c>
      <c r="VK409" s="92">
        <v>0</v>
      </c>
      <c r="VL409" s="92">
        <v>0</v>
      </c>
      <c r="VM409" s="92">
        <v>0</v>
      </c>
      <c r="VN409" s="92">
        <v>0</v>
      </c>
      <c r="VO409" s="92">
        <v>0</v>
      </c>
      <c r="VP409" s="92">
        <v>0</v>
      </c>
      <c r="VQ409" s="92">
        <v>0</v>
      </c>
      <c r="VR409" s="92">
        <v>0</v>
      </c>
      <c r="VS409" s="92">
        <v>0</v>
      </c>
      <c r="VT409" s="92">
        <v>0</v>
      </c>
      <c r="VU409" s="92">
        <v>0</v>
      </c>
      <c r="VV409" s="92">
        <v>0</v>
      </c>
      <c r="VW409" s="92">
        <v>0</v>
      </c>
      <c r="VX409" s="92">
        <v>0</v>
      </c>
      <c r="VY409" s="92">
        <v>0</v>
      </c>
      <c r="VZ409" s="92">
        <v>0</v>
      </c>
      <c r="WA409" s="92">
        <v>0</v>
      </c>
      <c r="WB409" s="92">
        <v>0</v>
      </c>
      <c r="WC409" s="92">
        <v>0</v>
      </c>
    </row>
    <row r="410" spans="2:601" ht="13.5" customHeight="1">
      <c r="B410" s="851" t="s">
        <v>3056</v>
      </c>
      <c r="C410" s="92">
        <v>0</v>
      </c>
      <c r="D410" s="92">
        <v>6509730.1699999999</v>
      </c>
      <c r="E410" s="92">
        <v>-408.75699700000001</v>
      </c>
      <c r="F410" s="92">
        <v>7077.1563500000002</v>
      </c>
      <c r="G410" s="92">
        <v>0</v>
      </c>
      <c r="H410" s="92">
        <v>0</v>
      </c>
      <c r="I410" s="92">
        <v>0</v>
      </c>
      <c r="J410" s="92">
        <v>0</v>
      </c>
      <c r="K410" s="92">
        <v>0</v>
      </c>
      <c r="L410" s="92">
        <v>0</v>
      </c>
      <c r="M410" s="92">
        <v>0</v>
      </c>
      <c r="N410" s="92">
        <v>0</v>
      </c>
      <c r="O410" s="92">
        <v>0</v>
      </c>
      <c r="P410" s="92">
        <v>0</v>
      </c>
      <c r="Q410" s="92">
        <v>0</v>
      </c>
      <c r="R410" s="92">
        <v>0</v>
      </c>
      <c r="S410" s="92">
        <v>0</v>
      </c>
      <c r="T410" s="92">
        <v>0</v>
      </c>
      <c r="U410" s="92">
        <v>0</v>
      </c>
      <c r="V410" s="92">
        <v>0</v>
      </c>
      <c r="W410" s="92">
        <v>0</v>
      </c>
      <c r="X410" s="92">
        <v>0</v>
      </c>
      <c r="Y410" s="92">
        <v>0</v>
      </c>
      <c r="Z410" s="92">
        <v>0</v>
      </c>
      <c r="AA410" s="92">
        <v>0</v>
      </c>
      <c r="AB410" s="92">
        <v>0</v>
      </c>
      <c r="AC410" s="92">
        <v>0</v>
      </c>
      <c r="AD410" s="92">
        <v>0</v>
      </c>
      <c r="AE410" s="92">
        <v>0</v>
      </c>
      <c r="AF410" s="92">
        <v>0</v>
      </c>
      <c r="AG410" s="92">
        <v>0</v>
      </c>
      <c r="AH410" s="92">
        <v>0</v>
      </c>
      <c r="AI410" s="92">
        <v>0</v>
      </c>
      <c r="AJ410" s="92">
        <v>0</v>
      </c>
      <c r="AK410" s="92">
        <v>0</v>
      </c>
      <c r="AL410" s="92">
        <v>0</v>
      </c>
      <c r="AM410" s="92">
        <v>0</v>
      </c>
      <c r="AN410" s="92">
        <v>0</v>
      </c>
      <c r="AO410" s="92">
        <v>46455.824000000001</v>
      </c>
      <c r="AP410" s="92">
        <v>174762.386</v>
      </c>
      <c r="AQ410" s="92">
        <v>0</v>
      </c>
      <c r="AR410" s="92">
        <v>0</v>
      </c>
      <c r="AS410" s="92">
        <v>0</v>
      </c>
      <c r="AT410" s="92">
        <v>0</v>
      </c>
      <c r="AU410" s="92">
        <v>0</v>
      </c>
      <c r="AV410" s="92">
        <v>0</v>
      </c>
      <c r="AW410" s="92">
        <v>0</v>
      </c>
      <c r="AX410" s="92">
        <v>0</v>
      </c>
      <c r="AY410" s="92">
        <v>0</v>
      </c>
      <c r="AZ410" s="92">
        <v>0</v>
      </c>
      <c r="BA410" s="92">
        <v>0</v>
      </c>
      <c r="BB410" s="92">
        <v>0</v>
      </c>
      <c r="BC410" s="92">
        <v>0</v>
      </c>
      <c r="BD410" s="92">
        <v>0</v>
      </c>
      <c r="BE410" s="92">
        <v>0</v>
      </c>
      <c r="BF410" s="92">
        <v>0</v>
      </c>
      <c r="BG410" s="92">
        <v>0</v>
      </c>
      <c r="BH410" s="92">
        <v>0</v>
      </c>
      <c r="BI410" s="92">
        <v>0</v>
      </c>
      <c r="BJ410" s="92">
        <v>0</v>
      </c>
      <c r="BK410" s="92">
        <v>0</v>
      </c>
      <c r="BL410" s="92">
        <v>0</v>
      </c>
      <c r="BM410" s="92">
        <v>0</v>
      </c>
      <c r="BN410" s="92">
        <v>0</v>
      </c>
      <c r="BO410" s="92">
        <v>0</v>
      </c>
      <c r="BP410" s="92">
        <v>3.1E-2</v>
      </c>
      <c r="BQ410" s="92">
        <v>0</v>
      </c>
      <c r="BR410" s="92">
        <v>0</v>
      </c>
      <c r="BS410" s="92">
        <v>0</v>
      </c>
      <c r="BT410" s="92">
        <v>0</v>
      </c>
      <c r="BU410" s="92">
        <v>0</v>
      </c>
      <c r="BV410" s="92">
        <v>0</v>
      </c>
      <c r="BW410" s="92">
        <v>0</v>
      </c>
      <c r="BX410" s="92">
        <v>0</v>
      </c>
      <c r="BY410" s="92">
        <v>0</v>
      </c>
      <c r="BZ410" s="92">
        <v>0</v>
      </c>
      <c r="CA410" s="92">
        <v>0</v>
      </c>
      <c r="CB410" s="92">
        <v>0</v>
      </c>
      <c r="CC410" s="92">
        <v>0</v>
      </c>
      <c r="CD410" s="92">
        <v>0</v>
      </c>
      <c r="CE410" s="92">
        <v>0</v>
      </c>
      <c r="CF410" s="92">
        <v>0</v>
      </c>
      <c r="CG410" s="92">
        <v>0</v>
      </c>
      <c r="CH410" s="92">
        <v>0</v>
      </c>
      <c r="CI410" s="92">
        <v>0</v>
      </c>
      <c r="CJ410" s="92">
        <v>0</v>
      </c>
      <c r="CK410" s="92">
        <v>0</v>
      </c>
      <c r="CL410" s="92">
        <v>0</v>
      </c>
      <c r="CM410" s="92">
        <v>0</v>
      </c>
      <c r="CN410" s="92">
        <v>0</v>
      </c>
      <c r="CO410" s="92">
        <v>0</v>
      </c>
      <c r="CP410" s="92">
        <v>0</v>
      </c>
      <c r="CQ410" s="92">
        <v>0</v>
      </c>
      <c r="CR410" s="92">
        <v>0</v>
      </c>
      <c r="CS410" s="92">
        <v>0</v>
      </c>
      <c r="CT410" s="92">
        <v>0</v>
      </c>
      <c r="CU410" s="92">
        <v>0</v>
      </c>
      <c r="CV410" s="92">
        <v>0</v>
      </c>
      <c r="CW410" s="92">
        <v>0</v>
      </c>
      <c r="CX410" s="92">
        <v>0</v>
      </c>
      <c r="CY410" s="92">
        <v>0.20349</v>
      </c>
      <c r="CZ410" s="92">
        <v>0.76551000000000002</v>
      </c>
      <c r="DA410" s="92">
        <v>0</v>
      </c>
      <c r="DB410" s="92">
        <v>0</v>
      </c>
      <c r="DC410" s="92">
        <v>0</v>
      </c>
      <c r="DD410" s="92">
        <v>0</v>
      </c>
      <c r="DE410" s="92">
        <v>0</v>
      </c>
      <c r="DF410" s="92">
        <v>0</v>
      </c>
      <c r="DG410" s="92">
        <v>0</v>
      </c>
      <c r="DH410" s="92">
        <v>0</v>
      </c>
      <c r="DI410" s="92">
        <v>0</v>
      </c>
      <c r="DJ410" s="92">
        <v>0</v>
      </c>
      <c r="DK410" s="92">
        <v>0</v>
      </c>
      <c r="DL410" s="92">
        <v>0</v>
      </c>
      <c r="DM410" s="92">
        <v>0</v>
      </c>
      <c r="DN410" s="92">
        <v>0</v>
      </c>
      <c r="DO410" s="92">
        <v>0</v>
      </c>
      <c r="DP410" s="92">
        <v>0</v>
      </c>
      <c r="DQ410" s="92">
        <v>0</v>
      </c>
      <c r="DR410" s="92">
        <v>0</v>
      </c>
      <c r="DS410" s="92">
        <v>0</v>
      </c>
      <c r="DT410" s="92">
        <v>0</v>
      </c>
      <c r="DU410" s="92">
        <v>0</v>
      </c>
      <c r="DV410" s="92">
        <v>0</v>
      </c>
      <c r="DW410" s="92">
        <v>0</v>
      </c>
      <c r="DX410" s="92">
        <v>0</v>
      </c>
      <c r="DY410" s="92">
        <v>0</v>
      </c>
      <c r="DZ410" s="92">
        <v>127496.95299999999</v>
      </c>
      <c r="EA410" s="92">
        <v>0</v>
      </c>
      <c r="EB410" s="92">
        <v>0</v>
      </c>
      <c r="EC410" s="92">
        <v>0</v>
      </c>
      <c r="ED410" s="92">
        <v>0</v>
      </c>
      <c r="EE410" s="92">
        <v>0</v>
      </c>
      <c r="EF410" s="92">
        <v>0</v>
      </c>
      <c r="EG410" s="92">
        <v>0</v>
      </c>
      <c r="EH410" s="92">
        <v>0</v>
      </c>
      <c r="EI410" s="92">
        <v>0</v>
      </c>
      <c r="EJ410" s="92">
        <v>0</v>
      </c>
      <c r="EK410" s="92">
        <v>0</v>
      </c>
      <c r="EL410" s="92">
        <v>0</v>
      </c>
      <c r="EM410" s="92">
        <v>0</v>
      </c>
      <c r="EN410" s="92">
        <v>0</v>
      </c>
      <c r="EO410" s="92">
        <v>0</v>
      </c>
      <c r="EP410" s="92">
        <v>0</v>
      </c>
      <c r="EQ410" s="92">
        <v>0</v>
      </c>
      <c r="ER410" s="92">
        <v>0</v>
      </c>
      <c r="ES410" s="92">
        <v>0</v>
      </c>
      <c r="ET410" s="92">
        <v>0</v>
      </c>
      <c r="EU410" s="92">
        <v>0</v>
      </c>
      <c r="EV410" s="92">
        <v>0</v>
      </c>
      <c r="EW410" s="92">
        <v>0</v>
      </c>
      <c r="EX410" s="92">
        <v>0</v>
      </c>
      <c r="EY410" s="92">
        <v>0</v>
      </c>
      <c r="EZ410" s="92">
        <v>0</v>
      </c>
      <c r="FA410" s="92">
        <v>0</v>
      </c>
      <c r="FB410" s="92">
        <v>0</v>
      </c>
      <c r="FC410" s="92">
        <v>0</v>
      </c>
      <c r="FD410" s="92">
        <v>0</v>
      </c>
      <c r="FE410" s="92">
        <v>0</v>
      </c>
      <c r="FF410" s="92">
        <v>0</v>
      </c>
      <c r="FG410" s="92">
        <v>0</v>
      </c>
      <c r="FH410" s="92">
        <v>0</v>
      </c>
      <c r="FI410" s="92">
        <v>1486530.62</v>
      </c>
      <c r="FJ410" s="92">
        <v>4895702.59</v>
      </c>
      <c r="FK410" s="92">
        <v>0</v>
      </c>
      <c r="FL410" s="92">
        <v>0</v>
      </c>
      <c r="FM410" s="92">
        <v>0</v>
      </c>
      <c r="FN410" s="92">
        <v>0</v>
      </c>
      <c r="FO410" s="92">
        <v>0</v>
      </c>
      <c r="FP410" s="92">
        <v>0</v>
      </c>
      <c r="FQ410" s="92">
        <v>0</v>
      </c>
      <c r="FR410" s="92">
        <v>0</v>
      </c>
      <c r="FS410" s="92">
        <v>0</v>
      </c>
      <c r="FT410" s="92">
        <v>0</v>
      </c>
      <c r="FU410" s="92">
        <v>0</v>
      </c>
      <c r="FV410" s="92">
        <v>0</v>
      </c>
      <c r="FW410" s="92">
        <v>0</v>
      </c>
      <c r="FX410" s="92">
        <v>0</v>
      </c>
      <c r="FY410" s="92">
        <v>0</v>
      </c>
      <c r="FZ410" s="92">
        <v>0</v>
      </c>
      <c r="GA410" s="92">
        <v>0</v>
      </c>
      <c r="GB410" s="92">
        <v>0</v>
      </c>
      <c r="GC410" s="92">
        <v>0</v>
      </c>
      <c r="GD410" s="92">
        <v>0</v>
      </c>
      <c r="GE410" s="92">
        <v>0</v>
      </c>
      <c r="GF410" s="92">
        <v>0</v>
      </c>
      <c r="GG410" s="92">
        <v>0</v>
      </c>
      <c r="GH410" s="92">
        <v>0</v>
      </c>
      <c r="GI410" s="92">
        <v>0</v>
      </c>
      <c r="GJ410" s="92">
        <v>1.9585597199999999E-2</v>
      </c>
      <c r="GK410" s="92">
        <v>0</v>
      </c>
      <c r="GL410" s="92">
        <v>0</v>
      </c>
      <c r="GM410" s="92">
        <v>0</v>
      </c>
      <c r="GN410" s="92">
        <v>0</v>
      </c>
      <c r="GO410" s="92">
        <v>0</v>
      </c>
      <c r="GP410" s="92">
        <v>0</v>
      </c>
      <c r="GQ410" s="92">
        <v>0</v>
      </c>
      <c r="GR410" s="92">
        <v>0</v>
      </c>
      <c r="GS410" s="92">
        <v>0</v>
      </c>
      <c r="GT410" s="92">
        <v>0</v>
      </c>
      <c r="GU410" s="92">
        <v>0</v>
      </c>
      <c r="GV410" s="92">
        <v>0</v>
      </c>
      <c r="GW410" s="92">
        <v>0</v>
      </c>
      <c r="GX410" s="92">
        <v>0</v>
      </c>
      <c r="GY410" s="92">
        <v>0</v>
      </c>
      <c r="GZ410" s="92">
        <v>0</v>
      </c>
      <c r="HA410" s="92">
        <v>0</v>
      </c>
      <c r="HB410" s="92">
        <v>0</v>
      </c>
      <c r="HC410" s="92">
        <v>0</v>
      </c>
      <c r="HD410" s="92">
        <v>0</v>
      </c>
      <c r="HE410" s="92">
        <v>0</v>
      </c>
      <c r="HF410" s="92">
        <v>0</v>
      </c>
      <c r="HG410" s="92">
        <v>0</v>
      </c>
      <c r="HH410" s="92">
        <v>0</v>
      </c>
      <c r="HI410" s="92">
        <v>0</v>
      </c>
      <c r="HJ410" s="92">
        <v>0</v>
      </c>
      <c r="HK410" s="92">
        <v>0</v>
      </c>
      <c r="HL410" s="92">
        <v>0</v>
      </c>
      <c r="HM410" s="92">
        <v>0</v>
      </c>
      <c r="HN410" s="92">
        <v>0</v>
      </c>
      <c r="HO410" s="92">
        <v>0</v>
      </c>
      <c r="HP410" s="92">
        <v>0</v>
      </c>
      <c r="HQ410" s="92">
        <v>0</v>
      </c>
      <c r="HR410" s="92">
        <v>0</v>
      </c>
      <c r="HS410" s="92">
        <v>0.22835518299999999</v>
      </c>
      <c r="HT410" s="92">
        <v>0.75205922000000003</v>
      </c>
      <c r="HU410" s="92">
        <v>0</v>
      </c>
      <c r="HV410" s="92">
        <v>0</v>
      </c>
      <c r="HW410" s="92">
        <v>0</v>
      </c>
      <c r="HX410" s="92">
        <v>0</v>
      </c>
      <c r="HY410" s="92">
        <v>0</v>
      </c>
      <c r="HZ410" s="92">
        <v>0</v>
      </c>
      <c r="IA410" s="92">
        <v>0</v>
      </c>
      <c r="IB410" s="92">
        <v>0</v>
      </c>
      <c r="IC410" s="92">
        <v>0</v>
      </c>
      <c r="ID410" s="92">
        <v>0</v>
      </c>
      <c r="IE410" s="92">
        <v>0</v>
      </c>
      <c r="IF410" s="92">
        <v>0</v>
      </c>
      <c r="IG410" s="92">
        <v>0</v>
      </c>
      <c r="IH410" s="92">
        <v>0</v>
      </c>
      <c r="II410" s="92">
        <v>0</v>
      </c>
      <c r="IJ410" s="92">
        <v>0</v>
      </c>
      <c r="IK410" s="92">
        <v>0</v>
      </c>
      <c r="IL410" s="92">
        <v>0</v>
      </c>
      <c r="IM410" s="92">
        <v>0</v>
      </c>
      <c r="IN410" s="92">
        <v>0</v>
      </c>
      <c r="IO410" s="92">
        <v>0</v>
      </c>
      <c r="IP410" s="92">
        <v>0</v>
      </c>
      <c r="IQ410" s="92">
        <v>0</v>
      </c>
      <c r="IR410" s="92">
        <v>0</v>
      </c>
      <c r="IS410" s="92">
        <v>0</v>
      </c>
      <c r="IT410" s="92">
        <v>228295.36600000001</v>
      </c>
      <c r="IU410" s="92">
        <v>6509730.1699999999</v>
      </c>
      <c r="IV410" s="92">
        <v>93087486.700000003</v>
      </c>
      <c r="IW410" s="92">
        <v>25</v>
      </c>
      <c r="IX410" s="92">
        <v>1</v>
      </c>
      <c r="IY410" s="92">
        <v>1</v>
      </c>
      <c r="IZ410" s="92">
        <v>0</v>
      </c>
      <c r="JA410" s="92">
        <v>0</v>
      </c>
      <c r="JB410" s="92">
        <v>-1790.47435</v>
      </c>
      <c r="JC410" s="92">
        <v>-62.791695799999999</v>
      </c>
      <c r="JD410" s="92">
        <v>-408.75699700000001</v>
      </c>
      <c r="JE410" s="92">
        <v>0.93449426400000002</v>
      </c>
      <c r="JF410" s="92">
        <v>3.2772588800000002E-2</v>
      </c>
      <c r="JG410" s="92">
        <v>4.0874696499999997E-5</v>
      </c>
      <c r="JH410" s="92">
        <v>1.16552188E-3</v>
      </c>
      <c r="JI410" s="92">
        <v>28.514508599999999</v>
      </c>
      <c r="JJ410" s="92">
        <v>199595.05499999999</v>
      </c>
      <c r="JK410" s="92">
        <v>0</v>
      </c>
      <c r="JL410" s="92">
        <v>0</v>
      </c>
      <c r="JM410" s="92">
        <v>0</v>
      </c>
      <c r="JN410" s="92">
        <v>0</v>
      </c>
      <c r="JO410" s="92">
        <v>0</v>
      </c>
      <c r="JP410" s="92">
        <v>0</v>
      </c>
      <c r="JQ410" s="92">
        <v>0</v>
      </c>
      <c r="JR410" s="92">
        <v>0</v>
      </c>
      <c r="JS410" s="92">
        <v>0</v>
      </c>
      <c r="JT410" s="92">
        <v>0</v>
      </c>
      <c r="JU410" s="92">
        <v>0</v>
      </c>
      <c r="JV410" s="92">
        <v>0</v>
      </c>
      <c r="JW410" s="92">
        <v>0</v>
      </c>
      <c r="JX410" s="92">
        <v>0</v>
      </c>
      <c r="JY410" s="92">
        <v>0</v>
      </c>
      <c r="JZ410" s="92">
        <v>0</v>
      </c>
      <c r="KA410" s="92">
        <v>0</v>
      </c>
      <c r="KB410" s="92">
        <v>0</v>
      </c>
      <c r="KC410" s="92">
        <v>0</v>
      </c>
      <c r="KD410" s="92">
        <v>0</v>
      </c>
      <c r="KE410" s="92">
        <v>0</v>
      </c>
      <c r="KF410" s="92">
        <v>0</v>
      </c>
      <c r="KG410" s="92">
        <v>0</v>
      </c>
      <c r="KH410" s="92">
        <v>0</v>
      </c>
      <c r="KI410" s="92">
        <v>0</v>
      </c>
      <c r="KJ410" s="92">
        <v>0</v>
      </c>
      <c r="KK410" s="92">
        <v>0</v>
      </c>
      <c r="KL410" s="92">
        <v>0</v>
      </c>
      <c r="KM410" s="92">
        <v>0</v>
      </c>
      <c r="KN410" s="92">
        <v>0</v>
      </c>
      <c r="KO410" s="92">
        <v>0</v>
      </c>
      <c r="KP410" s="92">
        <v>0</v>
      </c>
      <c r="KQ410" s="92">
        <v>0</v>
      </c>
      <c r="KR410" s="92">
        <v>0</v>
      </c>
      <c r="KS410" s="92">
        <v>0</v>
      </c>
      <c r="KT410" s="92">
        <v>0</v>
      </c>
      <c r="KU410" s="92">
        <v>0</v>
      </c>
      <c r="KV410" s="92">
        <v>0</v>
      </c>
      <c r="KW410" s="92">
        <v>0</v>
      </c>
      <c r="KX410" s="92">
        <v>0</v>
      </c>
      <c r="KY410" s="92">
        <v>0</v>
      </c>
      <c r="KZ410" s="92">
        <v>0</v>
      </c>
      <c r="LA410" s="92">
        <v>0</v>
      </c>
      <c r="LB410" s="92">
        <v>0</v>
      </c>
      <c r="LC410" s="92">
        <v>0</v>
      </c>
      <c r="LD410" s="92">
        <v>0</v>
      </c>
      <c r="LE410" s="92">
        <v>0</v>
      </c>
      <c r="LF410" s="92">
        <v>0</v>
      </c>
      <c r="LG410" s="92">
        <v>0</v>
      </c>
      <c r="LH410" s="92">
        <v>0</v>
      </c>
      <c r="LI410" s="92">
        <v>0</v>
      </c>
      <c r="LJ410" s="92">
        <v>0</v>
      </c>
      <c r="LK410" s="92">
        <v>0</v>
      </c>
      <c r="LL410" s="92">
        <v>0</v>
      </c>
      <c r="LM410" s="92">
        <v>0</v>
      </c>
      <c r="LN410" s="92">
        <v>0</v>
      </c>
      <c r="LO410" s="92">
        <v>0</v>
      </c>
      <c r="LP410" s="92">
        <v>0</v>
      </c>
      <c r="LQ410" s="92">
        <v>0</v>
      </c>
      <c r="LR410" s="92">
        <v>0</v>
      </c>
      <c r="LS410" s="92">
        <v>0</v>
      </c>
      <c r="LT410" s="92">
        <v>0</v>
      </c>
      <c r="LU410" s="92">
        <v>0</v>
      </c>
      <c r="LV410" s="92">
        <v>0</v>
      </c>
      <c r="LW410" s="92">
        <v>0</v>
      </c>
      <c r="LX410" s="92">
        <v>0</v>
      </c>
      <c r="LY410" s="92">
        <v>0</v>
      </c>
      <c r="LZ410" s="92">
        <v>0</v>
      </c>
      <c r="MA410" s="92">
        <v>0</v>
      </c>
      <c r="MB410" s="92">
        <v>0</v>
      </c>
      <c r="MC410" s="92">
        <v>0</v>
      </c>
      <c r="MD410" s="92">
        <v>0</v>
      </c>
      <c r="ME410" s="92">
        <v>0</v>
      </c>
      <c r="MF410" s="92">
        <v>0</v>
      </c>
      <c r="MG410" s="92">
        <v>0</v>
      </c>
      <c r="MH410" s="92">
        <v>0</v>
      </c>
      <c r="MI410" s="92">
        <v>0</v>
      </c>
      <c r="MJ410" s="92">
        <v>0</v>
      </c>
      <c r="MK410" s="92">
        <v>0</v>
      </c>
      <c r="ML410" s="92">
        <v>0</v>
      </c>
      <c r="MM410" s="92">
        <v>0</v>
      </c>
      <c r="MN410" s="92">
        <v>0</v>
      </c>
      <c r="MO410" s="92">
        <v>0</v>
      </c>
      <c r="MP410" s="92">
        <v>0</v>
      </c>
      <c r="MQ410" s="92">
        <v>0</v>
      </c>
      <c r="MR410" s="92">
        <v>0</v>
      </c>
      <c r="MS410" s="92">
        <v>0</v>
      </c>
      <c r="MT410" s="92">
        <v>0</v>
      </c>
      <c r="MU410" s="92">
        <v>0</v>
      </c>
      <c r="MV410" s="92">
        <v>0</v>
      </c>
      <c r="MW410" s="92">
        <v>0</v>
      </c>
      <c r="MX410" s="92">
        <v>0</v>
      </c>
      <c r="MY410" s="92">
        <v>0</v>
      </c>
      <c r="MZ410" s="92">
        <v>0</v>
      </c>
      <c r="NA410" s="92">
        <v>0</v>
      </c>
      <c r="NB410" s="92">
        <v>0</v>
      </c>
      <c r="NC410" s="92">
        <v>0</v>
      </c>
      <c r="ND410" s="92">
        <v>0</v>
      </c>
      <c r="NE410" s="92">
        <v>0</v>
      </c>
      <c r="NF410" s="92">
        <v>0</v>
      </c>
      <c r="NG410" s="92">
        <v>0</v>
      </c>
      <c r="NH410" s="92">
        <v>0</v>
      </c>
      <c r="NI410" s="92">
        <v>0</v>
      </c>
      <c r="NJ410" s="92">
        <v>0</v>
      </c>
      <c r="NK410" s="92">
        <v>0</v>
      </c>
      <c r="NL410" s="92">
        <v>0</v>
      </c>
      <c r="NM410" s="92">
        <v>0</v>
      </c>
      <c r="NN410" s="92">
        <v>0</v>
      </c>
      <c r="NO410" s="92">
        <v>0</v>
      </c>
      <c r="NP410" s="92">
        <v>0</v>
      </c>
      <c r="NQ410" s="92">
        <v>0</v>
      </c>
      <c r="NR410" s="92">
        <v>0</v>
      </c>
      <c r="NS410" s="92">
        <v>0</v>
      </c>
      <c r="NT410" s="92">
        <v>0</v>
      </c>
      <c r="NU410" s="92">
        <v>0</v>
      </c>
      <c r="NV410" s="92">
        <v>0</v>
      </c>
      <c r="NW410" s="92">
        <v>0</v>
      </c>
      <c r="NX410" s="92">
        <v>0</v>
      </c>
      <c r="NY410" s="92">
        <v>0</v>
      </c>
      <c r="NZ410" s="92">
        <v>0</v>
      </c>
      <c r="OA410" s="92">
        <v>0</v>
      </c>
      <c r="OB410" s="92">
        <v>0</v>
      </c>
      <c r="OC410" s="92">
        <v>0</v>
      </c>
      <c r="OD410" s="92">
        <v>0</v>
      </c>
      <c r="OE410" s="92">
        <v>0</v>
      </c>
      <c r="OF410" s="92">
        <v>0</v>
      </c>
      <c r="OG410" s="92">
        <v>0</v>
      </c>
      <c r="OH410" s="92">
        <v>0</v>
      </c>
      <c r="OI410" s="92">
        <v>0</v>
      </c>
      <c r="OJ410" s="92">
        <v>0</v>
      </c>
      <c r="OK410" s="92">
        <v>0</v>
      </c>
      <c r="OL410" s="92">
        <v>0</v>
      </c>
      <c r="OM410" s="92">
        <v>0</v>
      </c>
      <c r="ON410" s="92">
        <v>0</v>
      </c>
      <c r="OO410" s="92">
        <v>0</v>
      </c>
      <c r="OP410" s="92">
        <v>0</v>
      </c>
      <c r="OQ410" s="92">
        <v>0</v>
      </c>
      <c r="OR410" s="92">
        <v>0</v>
      </c>
      <c r="OS410" s="92">
        <v>0</v>
      </c>
      <c r="OT410" s="92">
        <v>0</v>
      </c>
      <c r="OU410" s="92">
        <v>0</v>
      </c>
      <c r="OV410" s="92">
        <v>0</v>
      </c>
      <c r="OW410" s="92">
        <v>0</v>
      </c>
      <c r="OX410" s="92">
        <v>0</v>
      </c>
      <c r="OY410" s="92">
        <v>0</v>
      </c>
      <c r="OZ410" s="92">
        <v>0</v>
      </c>
      <c r="PA410" s="92">
        <v>0</v>
      </c>
      <c r="PB410" s="92">
        <v>0</v>
      </c>
      <c r="PC410" s="92">
        <v>0</v>
      </c>
      <c r="PD410" s="92">
        <v>0</v>
      </c>
      <c r="PE410" s="92">
        <v>0</v>
      </c>
      <c r="PF410" s="92">
        <v>0</v>
      </c>
      <c r="PG410" s="92">
        <v>0</v>
      </c>
      <c r="PH410" s="92">
        <v>0</v>
      </c>
      <c r="PI410" s="92">
        <v>0</v>
      </c>
      <c r="PJ410" s="92">
        <v>0</v>
      </c>
      <c r="PK410" s="92">
        <v>0</v>
      </c>
      <c r="PL410" s="92">
        <v>0</v>
      </c>
      <c r="PM410" s="92">
        <v>0</v>
      </c>
      <c r="PN410" s="92">
        <v>0</v>
      </c>
      <c r="PO410" s="92">
        <v>0</v>
      </c>
      <c r="PP410" s="92">
        <v>0</v>
      </c>
      <c r="PQ410" s="92">
        <v>0</v>
      </c>
      <c r="PR410" s="92">
        <v>0</v>
      </c>
      <c r="PS410" s="92">
        <v>0</v>
      </c>
      <c r="PT410" s="92">
        <v>0</v>
      </c>
      <c r="PU410" s="92">
        <v>0</v>
      </c>
      <c r="PV410" s="92">
        <v>0</v>
      </c>
      <c r="PW410" s="92">
        <v>0</v>
      </c>
      <c r="PX410" s="92">
        <v>0</v>
      </c>
      <c r="PY410" s="92">
        <v>0</v>
      </c>
      <c r="PZ410" s="92">
        <v>0</v>
      </c>
      <c r="QA410" s="92">
        <v>0</v>
      </c>
      <c r="QB410" s="92">
        <v>0</v>
      </c>
      <c r="QC410" s="92">
        <v>0</v>
      </c>
      <c r="QD410" s="92">
        <v>0</v>
      </c>
      <c r="QE410" s="92">
        <v>0</v>
      </c>
      <c r="QF410" s="92">
        <v>0</v>
      </c>
      <c r="QG410" s="92">
        <v>0</v>
      </c>
      <c r="QH410" s="92">
        <v>0</v>
      </c>
      <c r="QI410" s="92">
        <v>0</v>
      </c>
      <c r="QJ410" s="92">
        <v>0</v>
      </c>
      <c r="QK410" s="92">
        <v>0</v>
      </c>
      <c r="QL410" s="92">
        <v>0</v>
      </c>
      <c r="QM410" s="92">
        <v>0</v>
      </c>
      <c r="QN410" s="92">
        <v>0</v>
      </c>
      <c r="QO410" s="92">
        <v>0</v>
      </c>
      <c r="QP410" s="92">
        <v>0</v>
      </c>
      <c r="QQ410" s="92">
        <v>0</v>
      </c>
      <c r="QR410" s="92">
        <v>0</v>
      </c>
      <c r="QS410" s="92">
        <v>0</v>
      </c>
      <c r="QT410" s="92">
        <v>0</v>
      </c>
      <c r="QU410" s="92">
        <v>0</v>
      </c>
      <c r="QV410" s="92">
        <v>0</v>
      </c>
      <c r="QW410" s="92">
        <v>0</v>
      </c>
      <c r="QX410" s="92">
        <v>0</v>
      </c>
      <c r="QY410" s="92">
        <v>0</v>
      </c>
      <c r="QZ410" s="92">
        <v>0</v>
      </c>
      <c r="RA410" s="92">
        <v>0</v>
      </c>
      <c r="RB410" s="92">
        <v>0</v>
      </c>
      <c r="RC410" s="92">
        <v>0</v>
      </c>
      <c r="RD410" s="92">
        <v>0</v>
      </c>
      <c r="RE410" s="92">
        <v>0</v>
      </c>
      <c r="RF410" s="92">
        <v>0</v>
      </c>
      <c r="RG410" s="92">
        <v>0</v>
      </c>
      <c r="RH410" s="92">
        <v>0</v>
      </c>
      <c r="RI410" s="92">
        <v>0</v>
      </c>
      <c r="RJ410" s="92">
        <v>0</v>
      </c>
      <c r="RK410" s="92">
        <v>0</v>
      </c>
      <c r="RL410" s="92">
        <v>0</v>
      </c>
      <c r="RM410" s="92">
        <v>0</v>
      </c>
      <c r="RN410" s="92">
        <v>0</v>
      </c>
      <c r="RO410" s="92">
        <v>0</v>
      </c>
      <c r="RP410" s="92">
        <v>0</v>
      </c>
      <c r="RQ410" s="92">
        <v>0</v>
      </c>
      <c r="RR410" s="92">
        <v>0</v>
      </c>
      <c r="RS410" s="92">
        <v>0</v>
      </c>
      <c r="RT410" s="92">
        <v>0</v>
      </c>
      <c r="RU410" s="92">
        <v>0</v>
      </c>
      <c r="RV410" s="92">
        <v>0</v>
      </c>
      <c r="RW410" s="92">
        <v>0</v>
      </c>
      <c r="RX410" s="92">
        <v>0</v>
      </c>
      <c r="RY410" s="92">
        <v>0</v>
      </c>
      <c r="RZ410" s="92">
        <v>0</v>
      </c>
      <c r="SA410" s="92">
        <v>0</v>
      </c>
      <c r="SB410" s="92">
        <v>0</v>
      </c>
      <c r="SC410" s="92">
        <v>0</v>
      </c>
      <c r="SD410" s="92">
        <v>0</v>
      </c>
      <c r="SE410" s="92">
        <v>0</v>
      </c>
      <c r="SF410" s="92">
        <v>0</v>
      </c>
      <c r="SG410" s="92">
        <v>0</v>
      </c>
      <c r="SH410" s="92">
        <v>0</v>
      </c>
      <c r="SI410" s="92">
        <v>0</v>
      </c>
      <c r="SJ410" s="92">
        <v>0</v>
      </c>
      <c r="SK410" s="92">
        <v>0</v>
      </c>
      <c r="SL410" s="92">
        <v>0</v>
      </c>
      <c r="SM410" s="92">
        <v>0</v>
      </c>
      <c r="SN410" s="92">
        <v>0</v>
      </c>
      <c r="SO410" s="92">
        <v>0</v>
      </c>
      <c r="SP410" s="92">
        <v>0</v>
      </c>
      <c r="SQ410" s="92">
        <v>0</v>
      </c>
      <c r="SR410" s="92">
        <v>0</v>
      </c>
      <c r="SS410" s="92">
        <v>0</v>
      </c>
      <c r="ST410" s="92">
        <v>0</v>
      </c>
      <c r="SU410" s="92">
        <v>0</v>
      </c>
      <c r="SV410" s="92">
        <v>0</v>
      </c>
      <c r="SW410" s="92">
        <v>0</v>
      </c>
      <c r="SX410" s="92">
        <v>0</v>
      </c>
      <c r="SY410" s="92">
        <v>0</v>
      </c>
      <c r="SZ410" s="92">
        <v>0</v>
      </c>
      <c r="TA410" s="92">
        <v>0</v>
      </c>
      <c r="TB410" s="92">
        <v>0</v>
      </c>
      <c r="TC410" s="92">
        <v>1</v>
      </c>
      <c r="TD410" s="92">
        <v>0</v>
      </c>
      <c r="TE410" s="92">
        <v>0</v>
      </c>
      <c r="TF410" s="92">
        <v>0</v>
      </c>
      <c r="TG410" s="92">
        <v>0</v>
      </c>
      <c r="TH410" s="92">
        <v>0</v>
      </c>
      <c r="TI410" s="92">
        <v>0</v>
      </c>
      <c r="TJ410" s="92">
        <v>0</v>
      </c>
      <c r="TK410" s="92">
        <v>0</v>
      </c>
      <c r="TL410" s="92">
        <v>0</v>
      </c>
      <c r="TM410" s="92">
        <v>0</v>
      </c>
      <c r="TN410" s="92">
        <v>0</v>
      </c>
      <c r="TO410" s="92">
        <v>0</v>
      </c>
      <c r="TP410" s="92">
        <v>0</v>
      </c>
      <c r="TQ410" s="92">
        <v>-475384387.51099998</v>
      </c>
      <c r="TR410" s="92">
        <v>0</v>
      </c>
      <c r="TS410" s="92">
        <v>1.9658767638888901</v>
      </c>
      <c r="TT410" s="92">
        <v>0</v>
      </c>
      <c r="TU410" s="92">
        <v>0</v>
      </c>
      <c r="TV410" s="92">
        <v>0</v>
      </c>
      <c r="TW410" s="92">
        <v>0</v>
      </c>
      <c r="TX410" s="92">
        <v>0</v>
      </c>
      <c r="TY410" s="92">
        <v>0</v>
      </c>
      <c r="TZ410" s="92">
        <v>0</v>
      </c>
      <c r="UA410" s="92">
        <v>0</v>
      </c>
      <c r="UB410" s="92">
        <v>0</v>
      </c>
      <c r="UC410" s="92">
        <v>0</v>
      </c>
      <c r="UD410" s="92">
        <v>0</v>
      </c>
      <c r="UE410" s="92">
        <v>0</v>
      </c>
      <c r="UF410" s="92">
        <v>0</v>
      </c>
      <c r="UG410" s="92">
        <v>0</v>
      </c>
      <c r="UH410" s="92">
        <v>0</v>
      </c>
      <c r="UI410" s="92">
        <v>0</v>
      </c>
      <c r="UJ410" s="92">
        <v>0</v>
      </c>
      <c r="UK410" s="92">
        <v>0</v>
      </c>
      <c r="UL410" s="92">
        <v>0</v>
      </c>
      <c r="UM410" s="92">
        <v>0</v>
      </c>
      <c r="UN410" s="92">
        <v>0</v>
      </c>
      <c r="UO410" s="92">
        <v>0</v>
      </c>
      <c r="UP410" s="92">
        <v>0</v>
      </c>
      <c r="UQ410" s="92">
        <v>0</v>
      </c>
      <c r="UR410" s="92">
        <v>0</v>
      </c>
      <c r="US410" s="92">
        <v>0</v>
      </c>
      <c r="UT410" s="92">
        <v>0</v>
      </c>
      <c r="UU410" s="92">
        <v>0</v>
      </c>
      <c r="UV410" s="92">
        <v>0</v>
      </c>
      <c r="UW410" s="92">
        <v>0</v>
      </c>
      <c r="UX410" s="92">
        <v>0</v>
      </c>
      <c r="UY410" s="92">
        <v>0</v>
      </c>
      <c r="UZ410" s="92">
        <v>0</v>
      </c>
      <c r="VA410" s="92">
        <v>0</v>
      </c>
      <c r="VB410" s="92">
        <v>12.904395555555601</v>
      </c>
      <c r="VC410" s="92">
        <v>48.545107222222299</v>
      </c>
      <c r="VD410" s="92">
        <v>0</v>
      </c>
      <c r="VE410" s="92">
        <v>0</v>
      </c>
      <c r="VF410" s="92">
        <v>0</v>
      </c>
      <c r="VG410" s="92">
        <v>0</v>
      </c>
      <c r="VH410" s="92">
        <v>0</v>
      </c>
      <c r="VI410" s="92">
        <v>0</v>
      </c>
      <c r="VJ410" s="92">
        <v>0</v>
      </c>
      <c r="VK410" s="92">
        <v>0</v>
      </c>
      <c r="VL410" s="92">
        <v>0</v>
      </c>
      <c r="VM410" s="92">
        <v>0</v>
      </c>
      <c r="VN410" s="92">
        <v>0</v>
      </c>
      <c r="VO410" s="92">
        <v>0</v>
      </c>
      <c r="VP410" s="92">
        <v>0</v>
      </c>
      <c r="VQ410" s="92">
        <v>0</v>
      </c>
      <c r="VR410" s="92">
        <v>0</v>
      </c>
      <c r="VS410" s="92">
        <v>0</v>
      </c>
      <c r="VT410" s="92">
        <v>0</v>
      </c>
      <c r="VU410" s="92">
        <v>0</v>
      </c>
      <c r="VV410" s="92">
        <v>0</v>
      </c>
      <c r="VW410" s="92">
        <v>0</v>
      </c>
      <c r="VX410" s="92">
        <v>0</v>
      </c>
      <c r="VY410" s="92">
        <v>0</v>
      </c>
      <c r="VZ410" s="92">
        <v>0</v>
      </c>
      <c r="WA410" s="92">
        <v>0</v>
      </c>
      <c r="WB410" s="92">
        <v>0</v>
      </c>
      <c r="WC410" s="92">
        <v>0</v>
      </c>
    </row>
    <row r="411" spans="2:601" ht="13.5" customHeight="1">
      <c r="B411" s="851" t="s">
        <v>3057</v>
      </c>
      <c r="C411" s="92">
        <v>0</v>
      </c>
      <c r="D411" s="92">
        <v>6647149.5099999998</v>
      </c>
      <c r="E411" s="92">
        <v>-829.09099900000001</v>
      </c>
      <c r="F411" s="92">
        <v>14705.105100000001</v>
      </c>
      <c r="G411" s="92">
        <v>0</v>
      </c>
      <c r="H411" s="92">
        <v>0</v>
      </c>
      <c r="I411" s="92">
        <v>0</v>
      </c>
      <c r="J411" s="92">
        <v>0</v>
      </c>
      <c r="K411" s="92">
        <v>0</v>
      </c>
      <c r="L411" s="92">
        <v>0</v>
      </c>
      <c r="M411" s="92">
        <v>0</v>
      </c>
      <c r="N411" s="92">
        <v>0</v>
      </c>
      <c r="O411" s="92">
        <v>0</v>
      </c>
      <c r="P411" s="92">
        <v>0</v>
      </c>
      <c r="Q411" s="92">
        <v>0</v>
      </c>
      <c r="R411" s="92">
        <v>0</v>
      </c>
      <c r="S411" s="92">
        <v>0</v>
      </c>
      <c r="T411" s="92">
        <v>0</v>
      </c>
      <c r="U411" s="92">
        <v>0</v>
      </c>
      <c r="V411" s="92">
        <v>0</v>
      </c>
      <c r="W411" s="92">
        <v>0</v>
      </c>
      <c r="X411" s="92">
        <v>0</v>
      </c>
      <c r="Y411" s="92">
        <v>0</v>
      </c>
      <c r="Z411" s="92">
        <v>0</v>
      </c>
      <c r="AA411" s="92">
        <v>0</v>
      </c>
      <c r="AB411" s="92">
        <v>0</v>
      </c>
      <c r="AC411" s="92">
        <v>0</v>
      </c>
      <c r="AD411" s="92">
        <v>0</v>
      </c>
      <c r="AE411" s="92">
        <v>0</v>
      </c>
      <c r="AF411" s="92">
        <v>0</v>
      </c>
      <c r="AG411" s="92">
        <v>0</v>
      </c>
      <c r="AH411" s="92">
        <v>0</v>
      </c>
      <c r="AI411" s="92">
        <v>0</v>
      </c>
      <c r="AJ411" s="92">
        <v>0</v>
      </c>
      <c r="AK411" s="92">
        <v>0</v>
      </c>
      <c r="AL411" s="92">
        <v>0</v>
      </c>
      <c r="AM411" s="92">
        <v>0</v>
      </c>
      <c r="AN411" s="92">
        <v>0</v>
      </c>
      <c r="AO411" s="92">
        <v>46455.820699999997</v>
      </c>
      <c r="AP411" s="92">
        <v>174762.37899999999</v>
      </c>
      <c r="AQ411" s="92">
        <v>0</v>
      </c>
      <c r="AR411" s="92">
        <v>0</v>
      </c>
      <c r="AS411" s="92">
        <v>0</v>
      </c>
      <c r="AT411" s="92">
        <v>0</v>
      </c>
      <c r="AU411" s="92">
        <v>0</v>
      </c>
      <c r="AV411" s="92">
        <v>0</v>
      </c>
      <c r="AW411" s="92">
        <v>0</v>
      </c>
      <c r="AX411" s="92">
        <v>0</v>
      </c>
      <c r="AY411" s="92">
        <v>0</v>
      </c>
      <c r="AZ411" s="92">
        <v>0</v>
      </c>
      <c r="BA411" s="92">
        <v>0</v>
      </c>
      <c r="BB411" s="92">
        <v>0</v>
      </c>
      <c r="BC411" s="92">
        <v>0</v>
      </c>
      <c r="BD411" s="92">
        <v>0</v>
      </c>
      <c r="BE411" s="92">
        <v>0</v>
      </c>
      <c r="BF411" s="92">
        <v>0</v>
      </c>
      <c r="BG411" s="92">
        <v>0</v>
      </c>
      <c r="BH411" s="92">
        <v>0</v>
      </c>
      <c r="BI411" s="92">
        <v>0</v>
      </c>
      <c r="BJ411" s="92">
        <v>0</v>
      </c>
      <c r="BK411" s="92">
        <v>0</v>
      </c>
      <c r="BL411" s="92">
        <v>0</v>
      </c>
      <c r="BM411" s="92">
        <v>0</v>
      </c>
      <c r="BN411" s="92">
        <v>0</v>
      </c>
      <c r="BO411" s="92">
        <v>0</v>
      </c>
      <c r="BP411" s="92">
        <v>6.2330023399999997E-2</v>
      </c>
      <c r="BQ411" s="92">
        <v>0</v>
      </c>
      <c r="BR411" s="92">
        <v>0</v>
      </c>
      <c r="BS411" s="92">
        <v>0</v>
      </c>
      <c r="BT411" s="92">
        <v>0</v>
      </c>
      <c r="BU411" s="92">
        <v>0</v>
      </c>
      <c r="BV411" s="92">
        <v>0</v>
      </c>
      <c r="BW411" s="92">
        <v>0</v>
      </c>
      <c r="BX411" s="92">
        <v>0</v>
      </c>
      <c r="BY411" s="92">
        <v>0</v>
      </c>
      <c r="BZ411" s="92">
        <v>0</v>
      </c>
      <c r="CA411" s="92">
        <v>0</v>
      </c>
      <c r="CB411" s="92">
        <v>0</v>
      </c>
      <c r="CC411" s="92">
        <v>0</v>
      </c>
      <c r="CD411" s="92">
        <v>0</v>
      </c>
      <c r="CE411" s="92">
        <v>0</v>
      </c>
      <c r="CF411" s="92">
        <v>0</v>
      </c>
      <c r="CG411" s="92">
        <v>0</v>
      </c>
      <c r="CH411" s="92">
        <v>0</v>
      </c>
      <c r="CI411" s="92">
        <v>0</v>
      </c>
      <c r="CJ411" s="92">
        <v>0</v>
      </c>
      <c r="CK411" s="92">
        <v>0</v>
      </c>
      <c r="CL411" s="92">
        <v>0</v>
      </c>
      <c r="CM411" s="92">
        <v>0</v>
      </c>
      <c r="CN411" s="92">
        <v>0</v>
      </c>
      <c r="CO411" s="92">
        <v>0</v>
      </c>
      <c r="CP411" s="92">
        <v>0</v>
      </c>
      <c r="CQ411" s="92">
        <v>0</v>
      </c>
      <c r="CR411" s="92">
        <v>0</v>
      </c>
      <c r="CS411" s="92">
        <v>0</v>
      </c>
      <c r="CT411" s="92">
        <v>0</v>
      </c>
      <c r="CU411" s="92">
        <v>0</v>
      </c>
      <c r="CV411" s="92">
        <v>0</v>
      </c>
      <c r="CW411" s="92">
        <v>0</v>
      </c>
      <c r="CX411" s="92">
        <v>0</v>
      </c>
      <c r="CY411" s="92">
        <v>0.19691069</v>
      </c>
      <c r="CZ411" s="92">
        <v>0.74075928700000004</v>
      </c>
      <c r="DA411" s="92">
        <v>0</v>
      </c>
      <c r="DB411" s="92">
        <v>0</v>
      </c>
      <c r="DC411" s="92">
        <v>0</v>
      </c>
      <c r="DD411" s="92">
        <v>0</v>
      </c>
      <c r="DE411" s="92">
        <v>0</v>
      </c>
      <c r="DF411" s="92">
        <v>0</v>
      </c>
      <c r="DG411" s="92">
        <v>0</v>
      </c>
      <c r="DH411" s="92">
        <v>0</v>
      </c>
      <c r="DI411" s="92">
        <v>0</v>
      </c>
      <c r="DJ411" s="92">
        <v>0</v>
      </c>
      <c r="DK411" s="92">
        <v>0</v>
      </c>
      <c r="DL411" s="92">
        <v>0</v>
      </c>
      <c r="DM411" s="92">
        <v>0</v>
      </c>
      <c r="DN411" s="92">
        <v>0</v>
      </c>
      <c r="DO411" s="92">
        <v>0</v>
      </c>
      <c r="DP411" s="92">
        <v>0</v>
      </c>
      <c r="DQ411" s="92">
        <v>0</v>
      </c>
      <c r="DR411" s="92">
        <v>0</v>
      </c>
      <c r="DS411" s="92">
        <v>0</v>
      </c>
      <c r="DT411" s="92">
        <v>0</v>
      </c>
      <c r="DU411" s="92">
        <v>0</v>
      </c>
      <c r="DV411" s="92">
        <v>0</v>
      </c>
      <c r="DW411" s="92">
        <v>0</v>
      </c>
      <c r="DX411" s="92">
        <v>0</v>
      </c>
      <c r="DY411" s="92">
        <v>0</v>
      </c>
      <c r="DZ411" s="92">
        <v>264916.58600000001</v>
      </c>
      <c r="EA411" s="92">
        <v>0</v>
      </c>
      <c r="EB411" s="92">
        <v>0</v>
      </c>
      <c r="EC411" s="92">
        <v>0</v>
      </c>
      <c r="ED411" s="92">
        <v>0</v>
      </c>
      <c r="EE411" s="92">
        <v>0</v>
      </c>
      <c r="EF411" s="92">
        <v>0</v>
      </c>
      <c r="EG411" s="92">
        <v>0</v>
      </c>
      <c r="EH411" s="92">
        <v>0</v>
      </c>
      <c r="EI411" s="92">
        <v>0</v>
      </c>
      <c r="EJ411" s="92">
        <v>0</v>
      </c>
      <c r="EK411" s="92">
        <v>0</v>
      </c>
      <c r="EL411" s="92">
        <v>0</v>
      </c>
      <c r="EM411" s="92">
        <v>0</v>
      </c>
      <c r="EN411" s="92">
        <v>0</v>
      </c>
      <c r="EO411" s="92">
        <v>0</v>
      </c>
      <c r="EP411" s="92">
        <v>0</v>
      </c>
      <c r="EQ411" s="92">
        <v>0</v>
      </c>
      <c r="ER411" s="92">
        <v>0</v>
      </c>
      <c r="ES411" s="92">
        <v>0</v>
      </c>
      <c r="ET411" s="92">
        <v>0</v>
      </c>
      <c r="EU411" s="92">
        <v>0</v>
      </c>
      <c r="EV411" s="92">
        <v>0</v>
      </c>
      <c r="EW411" s="92">
        <v>0</v>
      </c>
      <c r="EX411" s="92">
        <v>0</v>
      </c>
      <c r="EY411" s="92">
        <v>0</v>
      </c>
      <c r="EZ411" s="92">
        <v>0</v>
      </c>
      <c r="FA411" s="92">
        <v>0</v>
      </c>
      <c r="FB411" s="92">
        <v>0</v>
      </c>
      <c r="FC411" s="92">
        <v>0</v>
      </c>
      <c r="FD411" s="92">
        <v>0</v>
      </c>
      <c r="FE411" s="92">
        <v>0</v>
      </c>
      <c r="FF411" s="92">
        <v>0</v>
      </c>
      <c r="FG411" s="92">
        <v>0</v>
      </c>
      <c r="FH411" s="92">
        <v>0</v>
      </c>
      <c r="FI411" s="92">
        <v>1486530.52</v>
      </c>
      <c r="FJ411" s="92">
        <v>4895702.41</v>
      </c>
      <c r="FK411" s="92">
        <v>0</v>
      </c>
      <c r="FL411" s="92">
        <v>0</v>
      </c>
      <c r="FM411" s="92">
        <v>0</v>
      </c>
      <c r="FN411" s="92">
        <v>0</v>
      </c>
      <c r="FO411" s="92">
        <v>0</v>
      </c>
      <c r="FP411" s="92">
        <v>0</v>
      </c>
      <c r="FQ411" s="92">
        <v>0</v>
      </c>
      <c r="FR411" s="92">
        <v>0</v>
      </c>
      <c r="FS411" s="92">
        <v>0</v>
      </c>
      <c r="FT411" s="92">
        <v>0</v>
      </c>
      <c r="FU411" s="92">
        <v>0</v>
      </c>
      <c r="FV411" s="92">
        <v>0</v>
      </c>
      <c r="FW411" s="92">
        <v>0</v>
      </c>
      <c r="FX411" s="92">
        <v>0</v>
      </c>
      <c r="FY411" s="92">
        <v>0</v>
      </c>
      <c r="FZ411" s="92">
        <v>0</v>
      </c>
      <c r="GA411" s="92">
        <v>0</v>
      </c>
      <c r="GB411" s="92">
        <v>0</v>
      </c>
      <c r="GC411" s="92">
        <v>0</v>
      </c>
      <c r="GD411" s="92">
        <v>0</v>
      </c>
      <c r="GE411" s="92">
        <v>0</v>
      </c>
      <c r="GF411" s="92">
        <v>0</v>
      </c>
      <c r="GG411" s="92">
        <v>0</v>
      </c>
      <c r="GH411" s="92">
        <v>0</v>
      </c>
      <c r="GI411" s="92">
        <v>0</v>
      </c>
      <c r="GJ411" s="92">
        <v>3.9854163900000003E-2</v>
      </c>
      <c r="GK411" s="92">
        <v>0</v>
      </c>
      <c r="GL411" s="92">
        <v>0</v>
      </c>
      <c r="GM411" s="92">
        <v>0</v>
      </c>
      <c r="GN411" s="92">
        <v>0</v>
      </c>
      <c r="GO411" s="92">
        <v>0</v>
      </c>
      <c r="GP411" s="92">
        <v>0</v>
      </c>
      <c r="GQ411" s="92">
        <v>0</v>
      </c>
      <c r="GR411" s="92">
        <v>0</v>
      </c>
      <c r="GS411" s="92">
        <v>0</v>
      </c>
      <c r="GT411" s="92">
        <v>0</v>
      </c>
      <c r="GU411" s="92">
        <v>0</v>
      </c>
      <c r="GV411" s="92">
        <v>0</v>
      </c>
      <c r="GW411" s="92">
        <v>0</v>
      </c>
      <c r="GX411" s="92">
        <v>0</v>
      </c>
      <c r="GY411" s="92">
        <v>0</v>
      </c>
      <c r="GZ411" s="92">
        <v>0</v>
      </c>
      <c r="HA411" s="92">
        <v>0</v>
      </c>
      <c r="HB411" s="92">
        <v>0</v>
      </c>
      <c r="HC411" s="92">
        <v>0</v>
      </c>
      <c r="HD411" s="92">
        <v>0</v>
      </c>
      <c r="HE411" s="92">
        <v>0</v>
      </c>
      <c r="HF411" s="92">
        <v>0</v>
      </c>
      <c r="HG411" s="92">
        <v>0</v>
      </c>
      <c r="HH411" s="92">
        <v>0</v>
      </c>
      <c r="HI411" s="92">
        <v>0</v>
      </c>
      <c r="HJ411" s="92">
        <v>0</v>
      </c>
      <c r="HK411" s="92">
        <v>0</v>
      </c>
      <c r="HL411" s="92">
        <v>0</v>
      </c>
      <c r="HM411" s="92">
        <v>0</v>
      </c>
      <c r="HN411" s="92">
        <v>0</v>
      </c>
      <c r="HO411" s="92">
        <v>0</v>
      </c>
      <c r="HP411" s="92">
        <v>0</v>
      </c>
      <c r="HQ411" s="92">
        <v>0</v>
      </c>
      <c r="HR411" s="92">
        <v>0</v>
      </c>
      <c r="HS411" s="92">
        <v>0.22363428299999999</v>
      </c>
      <c r="HT411" s="92">
        <v>0.73651155300000004</v>
      </c>
      <c r="HU411" s="92">
        <v>0</v>
      </c>
      <c r="HV411" s="92">
        <v>0</v>
      </c>
      <c r="HW411" s="92">
        <v>0</v>
      </c>
      <c r="HX411" s="92">
        <v>0</v>
      </c>
      <c r="HY411" s="92">
        <v>0</v>
      </c>
      <c r="HZ411" s="92">
        <v>0</v>
      </c>
      <c r="IA411" s="92">
        <v>0</v>
      </c>
      <c r="IB411" s="92">
        <v>0</v>
      </c>
      <c r="IC411" s="92">
        <v>0</v>
      </c>
      <c r="ID411" s="92">
        <v>0</v>
      </c>
      <c r="IE411" s="92">
        <v>0</v>
      </c>
      <c r="IF411" s="92">
        <v>0</v>
      </c>
      <c r="IG411" s="92">
        <v>0</v>
      </c>
      <c r="IH411" s="92">
        <v>0</v>
      </c>
      <c r="II411" s="92">
        <v>0</v>
      </c>
      <c r="IJ411" s="92">
        <v>0</v>
      </c>
      <c r="IK411" s="92">
        <v>0</v>
      </c>
      <c r="IL411" s="92">
        <v>0</v>
      </c>
      <c r="IM411" s="92">
        <v>0</v>
      </c>
      <c r="IN411" s="92">
        <v>0</v>
      </c>
      <c r="IO411" s="92">
        <v>0</v>
      </c>
      <c r="IP411" s="92">
        <v>0</v>
      </c>
      <c r="IQ411" s="92">
        <v>0</v>
      </c>
      <c r="IR411" s="92">
        <v>0</v>
      </c>
      <c r="IS411" s="92">
        <v>0</v>
      </c>
      <c r="IT411" s="92">
        <v>235923.30499999999</v>
      </c>
      <c r="IU411" s="92">
        <v>6647149.5099999998</v>
      </c>
      <c r="IV411" s="92">
        <v>100131119</v>
      </c>
      <c r="IW411" s="92">
        <v>37.190769500000002</v>
      </c>
      <c r="IX411" s="92">
        <v>1</v>
      </c>
      <c r="IY411" s="92">
        <v>1</v>
      </c>
      <c r="IZ411" s="92">
        <v>0</v>
      </c>
      <c r="JA411" s="92">
        <v>0</v>
      </c>
      <c r="JB411" s="92">
        <v>-3514.2395099999999</v>
      </c>
      <c r="JC411" s="92">
        <v>-124.728803</v>
      </c>
      <c r="JD411" s="92">
        <v>-829.09099900000001</v>
      </c>
      <c r="JE411" s="92">
        <v>1.04092809</v>
      </c>
      <c r="JF411" s="92">
        <v>3.6945038499999999E-2</v>
      </c>
      <c r="JG411" s="92">
        <v>3.9269061499999998E-5</v>
      </c>
      <c r="JH411" s="92">
        <v>1.10640754E-3</v>
      </c>
      <c r="JI411" s="92">
        <v>28.175044100000001</v>
      </c>
      <c r="JJ411" s="92">
        <v>201889.78700000001</v>
      </c>
      <c r="JK411" s="92">
        <v>0</v>
      </c>
      <c r="JL411" s="92">
        <v>0</v>
      </c>
      <c r="JM411" s="92">
        <v>0</v>
      </c>
      <c r="JN411" s="92">
        <v>0</v>
      </c>
      <c r="JO411" s="92">
        <v>0</v>
      </c>
      <c r="JP411" s="92">
        <v>0</v>
      </c>
      <c r="JQ411" s="92">
        <v>0</v>
      </c>
      <c r="JR411" s="92">
        <v>0</v>
      </c>
      <c r="JS411" s="92">
        <v>0</v>
      </c>
      <c r="JT411" s="92">
        <v>0</v>
      </c>
      <c r="JU411" s="92">
        <v>0</v>
      </c>
      <c r="JV411" s="92">
        <v>0</v>
      </c>
      <c r="JW411" s="92">
        <v>0</v>
      </c>
      <c r="JX411" s="92">
        <v>0</v>
      </c>
      <c r="JY411" s="92">
        <v>0</v>
      </c>
      <c r="JZ411" s="92">
        <v>0</v>
      </c>
      <c r="KA411" s="92">
        <v>0</v>
      </c>
      <c r="KB411" s="92">
        <v>0</v>
      </c>
      <c r="KC411" s="92">
        <v>0</v>
      </c>
      <c r="KD411" s="92">
        <v>0</v>
      </c>
      <c r="KE411" s="92">
        <v>0</v>
      </c>
      <c r="KF411" s="92">
        <v>0</v>
      </c>
      <c r="KG411" s="92">
        <v>0</v>
      </c>
      <c r="KH411" s="92">
        <v>0</v>
      </c>
      <c r="KI411" s="92">
        <v>0</v>
      </c>
      <c r="KJ411" s="92">
        <v>0</v>
      </c>
      <c r="KK411" s="92">
        <v>0</v>
      </c>
      <c r="KL411" s="92">
        <v>0</v>
      </c>
      <c r="KM411" s="92">
        <v>0</v>
      </c>
      <c r="KN411" s="92">
        <v>0</v>
      </c>
      <c r="KO411" s="92">
        <v>0</v>
      </c>
      <c r="KP411" s="92">
        <v>0</v>
      </c>
      <c r="KQ411" s="92">
        <v>0</v>
      </c>
      <c r="KR411" s="92">
        <v>0</v>
      </c>
      <c r="KS411" s="92">
        <v>0</v>
      </c>
      <c r="KT411" s="92">
        <v>0</v>
      </c>
      <c r="KU411" s="92">
        <v>0</v>
      </c>
      <c r="KV411" s="92">
        <v>0</v>
      </c>
      <c r="KW411" s="92">
        <v>0</v>
      </c>
      <c r="KX411" s="92">
        <v>0</v>
      </c>
      <c r="KY411" s="92">
        <v>0</v>
      </c>
      <c r="KZ411" s="92">
        <v>0</v>
      </c>
      <c r="LA411" s="92">
        <v>0</v>
      </c>
      <c r="LB411" s="92">
        <v>0</v>
      </c>
      <c r="LC411" s="92">
        <v>0</v>
      </c>
      <c r="LD411" s="92">
        <v>0</v>
      </c>
      <c r="LE411" s="92">
        <v>0</v>
      </c>
      <c r="LF411" s="92">
        <v>0</v>
      </c>
      <c r="LG411" s="92">
        <v>0</v>
      </c>
      <c r="LH411" s="92">
        <v>0</v>
      </c>
      <c r="LI411" s="92">
        <v>0</v>
      </c>
      <c r="LJ411" s="92">
        <v>0</v>
      </c>
      <c r="LK411" s="92">
        <v>0</v>
      </c>
      <c r="LL411" s="92">
        <v>0</v>
      </c>
      <c r="LM411" s="92">
        <v>0</v>
      </c>
      <c r="LN411" s="92">
        <v>0</v>
      </c>
      <c r="LO411" s="92">
        <v>0</v>
      </c>
      <c r="LP411" s="92">
        <v>0</v>
      </c>
      <c r="LQ411" s="92">
        <v>0</v>
      </c>
      <c r="LR411" s="92">
        <v>0</v>
      </c>
      <c r="LS411" s="92">
        <v>0</v>
      </c>
      <c r="LT411" s="92">
        <v>0</v>
      </c>
      <c r="LU411" s="92">
        <v>0</v>
      </c>
      <c r="LV411" s="92">
        <v>0</v>
      </c>
      <c r="LW411" s="92">
        <v>0</v>
      </c>
      <c r="LX411" s="92">
        <v>0</v>
      </c>
      <c r="LY411" s="92">
        <v>0</v>
      </c>
      <c r="LZ411" s="92">
        <v>0</v>
      </c>
      <c r="MA411" s="92">
        <v>0</v>
      </c>
      <c r="MB411" s="92">
        <v>0</v>
      </c>
      <c r="MC411" s="92">
        <v>0</v>
      </c>
      <c r="MD411" s="92">
        <v>0</v>
      </c>
      <c r="ME411" s="92">
        <v>0</v>
      </c>
      <c r="MF411" s="92">
        <v>0</v>
      </c>
      <c r="MG411" s="92">
        <v>0</v>
      </c>
      <c r="MH411" s="92">
        <v>0</v>
      </c>
      <c r="MI411" s="92">
        <v>0</v>
      </c>
      <c r="MJ411" s="92">
        <v>0</v>
      </c>
      <c r="MK411" s="92">
        <v>0</v>
      </c>
      <c r="ML411" s="92">
        <v>0</v>
      </c>
      <c r="MM411" s="92">
        <v>0</v>
      </c>
      <c r="MN411" s="92">
        <v>0</v>
      </c>
      <c r="MO411" s="92">
        <v>0</v>
      </c>
      <c r="MP411" s="92">
        <v>0</v>
      </c>
      <c r="MQ411" s="92">
        <v>0</v>
      </c>
      <c r="MR411" s="92">
        <v>0</v>
      </c>
      <c r="MS411" s="92">
        <v>0</v>
      </c>
      <c r="MT411" s="92">
        <v>0</v>
      </c>
      <c r="MU411" s="92">
        <v>0</v>
      </c>
      <c r="MV411" s="92">
        <v>0</v>
      </c>
      <c r="MW411" s="92">
        <v>0</v>
      </c>
      <c r="MX411" s="92">
        <v>0</v>
      </c>
      <c r="MY411" s="92">
        <v>0</v>
      </c>
      <c r="MZ411" s="92">
        <v>0</v>
      </c>
      <c r="NA411" s="92">
        <v>0</v>
      </c>
      <c r="NB411" s="92">
        <v>0</v>
      </c>
      <c r="NC411" s="92">
        <v>0</v>
      </c>
      <c r="ND411" s="92">
        <v>0</v>
      </c>
      <c r="NE411" s="92">
        <v>0</v>
      </c>
      <c r="NF411" s="92">
        <v>0</v>
      </c>
      <c r="NG411" s="92">
        <v>0</v>
      </c>
      <c r="NH411" s="92">
        <v>0</v>
      </c>
      <c r="NI411" s="92">
        <v>0</v>
      </c>
      <c r="NJ411" s="92">
        <v>0</v>
      </c>
      <c r="NK411" s="92">
        <v>0</v>
      </c>
      <c r="NL411" s="92">
        <v>0</v>
      </c>
      <c r="NM411" s="92">
        <v>0</v>
      </c>
      <c r="NN411" s="92">
        <v>0</v>
      </c>
      <c r="NO411" s="92">
        <v>0</v>
      </c>
      <c r="NP411" s="92">
        <v>0</v>
      </c>
      <c r="NQ411" s="92">
        <v>0</v>
      </c>
      <c r="NR411" s="92">
        <v>0</v>
      </c>
      <c r="NS411" s="92">
        <v>0</v>
      </c>
      <c r="NT411" s="92">
        <v>0</v>
      </c>
      <c r="NU411" s="92">
        <v>0</v>
      </c>
      <c r="NV411" s="92">
        <v>0</v>
      </c>
      <c r="NW411" s="92">
        <v>0</v>
      </c>
      <c r="NX411" s="92">
        <v>0</v>
      </c>
      <c r="NY411" s="92">
        <v>0</v>
      </c>
      <c r="NZ411" s="92">
        <v>0</v>
      </c>
      <c r="OA411" s="92">
        <v>0</v>
      </c>
      <c r="OB411" s="92">
        <v>0</v>
      </c>
      <c r="OC411" s="92">
        <v>0</v>
      </c>
      <c r="OD411" s="92">
        <v>0</v>
      </c>
      <c r="OE411" s="92">
        <v>0</v>
      </c>
      <c r="OF411" s="92">
        <v>0</v>
      </c>
      <c r="OG411" s="92">
        <v>0</v>
      </c>
      <c r="OH411" s="92">
        <v>0</v>
      </c>
      <c r="OI411" s="92">
        <v>0</v>
      </c>
      <c r="OJ411" s="92">
        <v>0</v>
      </c>
      <c r="OK411" s="92">
        <v>0</v>
      </c>
      <c r="OL411" s="92">
        <v>0</v>
      </c>
      <c r="OM411" s="92">
        <v>0</v>
      </c>
      <c r="ON411" s="92">
        <v>0</v>
      </c>
      <c r="OO411" s="92">
        <v>0</v>
      </c>
      <c r="OP411" s="92">
        <v>0</v>
      </c>
      <c r="OQ411" s="92">
        <v>0</v>
      </c>
      <c r="OR411" s="92">
        <v>0</v>
      </c>
      <c r="OS411" s="92">
        <v>0</v>
      </c>
      <c r="OT411" s="92">
        <v>0</v>
      </c>
      <c r="OU411" s="92">
        <v>0</v>
      </c>
      <c r="OV411" s="92">
        <v>0</v>
      </c>
      <c r="OW411" s="92">
        <v>0</v>
      </c>
      <c r="OX411" s="92">
        <v>0</v>
      </c>
      <c r="OY411" s="92">
        <v>0</v>
      </c>
      <c r="OZ411" s="92">
        <v>0</v>
      </c>
      <c r="PA411" s="92">
        <v>0</v>
      </c>
      <c r="PB411" s="92">
        <v>0</v>
      </c>
      <c r="PC411" s="92">
        <v>0</v>
      </c>
      <c r="PD411" s="92">
        <v>0</v>
      </c>
      <c r="PE411" s="92">
        <v>0</v>
      </c>
      <c r="PF411" s="92">
        <v>0</v>
      </c>
      <c r="PG411" s="92">
        <v>0</v>
      </c>
      <c r="PH411" s="92">
        <v>0</v>
      </c>
      <c r="PI411" s="92">
        <v>0</v>
      </c>
      <c r="PJ411" s="92">
        <v>0</v>
      </c>
      <c r="PK411" s="92">
        <v>0</v>
      </c>
      <c r="PL411" s="92">
        <v>0</v>
      </c>
      <c r="PM411" s="92">
        <v>0</v>
      </c>
      <c r="PN411" s="92">
        <v>0</v>
      </c>
      <c r="PO411" s="92">
        <v>0</v>
      </c>
      <c r="PP411" s="92">
        <v>0</v>
      </c>
      <c r="PQ411" s="92">
        <v>0</v>
      </c>
      <c r="PR411" s="92">
        <v>0</v>
      </c>
      <c r="PS411" s="92">
        <v>0</v>
      </c>
      <c r="PT411" s="92">
        <v>0</v>
      </c>
      <c r="PU411" s="92">
        <v>0</v>
      </c>
      <c r="PV411" s="92">
        <v>0</v>
      </c>
      <c r="PW411" s="92">
        <v>0</v>
      </c>
      <c r="PX411" s="92">
        <v>0</v>
      </c>
      <c r="PY411" s="92">
        <v>0</v>
      </c>
      <c r="PZ411" s="92">
        <v>0</v>
      </c>
      <c r="QA411" s="92">
        <v>0</v>
      </c>
      <c r="QB411" s="92">
        <v>0</v>
      </c>
      <c r="QC411" s="92">
        <v>0</v>
      </c>
      <c r="QD411" s="92">
        <v>0</v>
      </c>
      <c r="QE411" s="92">
        <v>0</v>
      </c>
      <c r="QF411" s="92">
        <v>0</v>
      </c>
      <c r="QG411" s="92">
        <v>0</v>
      </c>
      <c r="QH411" s="92">
        <v>0</v>
      </c>
      <c r="QI411" s="92">
        <v>0</v>
      </c>
      <c r="QJ411" s="92">
        <v>0</v>
      </c>
      <c r="QK411" s="92">
        <v>0</v>
      </c>
      <c r="QL411" s="92">
        <v>0</v>
      </c>
      <c r="QM411" s="92">
        <v>0</v>
      </c>
      <c r="QN411" s="92">
        <v>0</v>
      </c>
      <c r="QO411" s="92">
        <v>0</v>
      </c>
      <c r="QP411" s="92">
        <v>0</v>
      </c>
      <c r="QQ411" s="92">
        <v>0</v>
      </c>
      <c r="QR411" s="92">
        <v>0</v>
      </c>
      <c r="QS411" s="92">
        <v>0</v>
      </c>
      <c r="QT411" s="92">
        <v>0</v>
      </c>
      <c r="QU411" s="92">
        <v>0</v>
      </c>
      <c r="QV411" s="92">
        <v>0</v>
      </c>
      <c r="QW411" s="92">
        <v>0</v>
      </c>
      <c r="QX411" s="92">
        <v>0</v>
      </c>
      <c r="QY411" s="92">
        <v>0</v>
      </c>
      <c r="QZ411" s="92">
        <v>0</v>
      </c>
      <c r="RA411" s="92">
        <v>0</v>
      </c>
      <c r="RB411" s="92">
        <v>0</v>
      </c>
      <c r="RC411" s="92">
        <v>0</v>
      </c>
      <c r="RD411" s="92">
        <v>0</v>
      </c>
      <c r="RE411" s="92">
        <v>0</v>
      </c>
      <c r="RF411" s="92">
        <v>0</v>
      </c>
      <c r="RG411" s="92">
        <v>0</v>
      </c>
      <c r="RH411" s="92">
        <v>0</v>
      </c>
      <c r="RI411" s="92">
        <v>0</v>
      </c>
      <c r="RJ411" s="92">
        <v>0</v>
      </c>
      <c r="RK411" s="92">
        <v>0</v>
      </c>
      <c r="RL411" s="92">
        <v>0</v>
      </c>
      <c r="RM411" s="92">
        <v>0</v>
      </c>
      <c r="RN411" s="92">
        <v>0</v>
      </c>
      <c r="RO411" s="92">
        <v>0</v>
      </c>
      <c r="RP411" s="92">
        <v>0</v>
      </c>
      <c r="RQ411" s="92">
        <v>0</v>
      </c>
      <c r="RR411" s="92">
        <v>0</v>
      </c>
      <c r="RS411" s="92">
        <v>0</v>
      </c>
      <c r="RT411" s="92">
        <v>0</v>
      </c>
      <c r="RU411" s="92">
        <v>0</v>
      </c>
      <c r="RV411" s="92">
        <v>0</v>
      </c>
      <c r="RW411" s="92">
        <v>0</v>
      </c>
      <c r="RX411" s="92">
        <v>0</v>
      </c>
      <c r="RY411" s="92">
        <v>0</v>
      </c>
      <c r="RZ411" s="92">
        <v>0</v>
      </c>
      <c r="SA411" s="92">
        <v>0</v>
      </c>
      <c r="SB411" s="92">
        <v>0</v>
      </c>
      <c r="SC411" s="92">
        <v>0</v>
      </c>
      <c r="SD411" s="92">
        <v>0</v>
      </c>
      <c r="SE411" s="92">
        <v>0</v>
      </c>
      <c r="SF411" s="92">
        <v>0</v>
      </c>
      <c r="SG411" s="92">
        <v>0</v>
      </c>
      <c r="SH411" s="92">
        <v>0</v>
      </c>
      <c r="SI411" s="92">
        <v>0</v>
      </c>
      <c r="SJ411" s="92">
        <v>0</v>
      </c>
      <c r="SK411" s="92">
        <v>0</v>
      </c>
      <c r="SL411" s="92">
        <v>0</v>
      </c>
      <c r="SM411" s="92">
        <v>0</v>
      </c>
      <c r="SN411" s="92">
        <v>0</v>
      </c>
      <c r="SO411" s="92">
        <v>0</v>
      </c>
      <c r="SP411" s="92">
        <v>0</v>
      </c>
      <c r="SQ411" s="92">
        <v>0</v>
      </c>
      <c r="SR411" s="92">
        <v>0</v>
      </c>
      <c r="SS411" s="92">
        <v>0</v>
      </c>
      <c r="ST411" s="92">
        <v>0</v>
      </c>
      <c r="SU411" s="92">
        <v>0</v>
      </c>
      <c r="SV411" s="92">
        <v>0</v>
      </c>
      <c r="SW411" s="92">
        <v>0</v>
      </c>
      <c r="SX411" s="92">
        <v>0</v>
      </c>
      <c r="SY411" s="92">
        <v>0</v>
      </c>
      <c r="SZ411" s="92">
        <v>0</v>
      </c>
      <c r="TA411" s="92">
        <v>0</v>
      </c>
      <c r="TB411" s="92">
        <v>0</v>
      </c>
      <c r="TC411" s="92">
        <v>1</v>
      </c>
      <c r="TD411" s="92">
        <v>0</v>
      </c>
      <c r="TE411" s="92">
        <v>0</v>
      </c>
      <c r="TF411" s="92">
        <v>0</v>
      </c>
      <c r="TG411" s="92">
        <v>0</v>
      </c>
      <c r="TH411" s="92">
        <v>0</v>
      </c>
      <c r="TI411" s="92">
        <v>0</v>
      </c>
      <c r="TJ411" s="92">
        <v>0</v>
      </c>
      <c r="TK411" s="92">
        <v>0</v>
      </c>
      <c r="TL411" s="92">
        <v>0</v>
      </c>
      <c r="TM411" s="92">
        <v>0</v>
      </c>
      <c r="TN411" s="92">
        <v>0</v>
      </c>
      <c r="TO411" s="92">
        <v>0</v>
      </c>
      <c r="TP411" s="92">
        <v>0</v>
      </c>
      <c r="TQ411" s="92">
        <v>-987766418.28299999</v>
      </c>
      <c r="TR411" s="92">
        <v>0</v>
      </c>
      <c r="TS411" s="92">
        <v>4.0847514166666699</v>
      </c>
      <c r="TT411" s="92">
        <v>0</v>
      </c>
      <c r="TU411" s="92">
        <v>0</v>
      </c>
      <c r="TV411" s="92">
        <v>0</v>
      </c>
      <c r="TW411" s="92">
        <v>0</v>
      </c>
      <c r="TX411" s="92">
        <v>0</v>
      </c>
      <c r="TY411" s="92">
        <v>0</v>
      </c>
      <c r="TZ411" s="92">
        <v>0</v>
      </c>
      <c r="UA411" s="92">
        <v>0</v>
      </c>
      <c r="UB411" s="92">
        <v>0</v>
      </c>
      <c r="UC411" s="92">
        <v>0</v>
      </c>
      <c r="UD411" s="92">
        <v>0</v>
      </c>
      <c r="UE411" s="92">
        <v>0</v>
      </c>
      <c r="UF411" s="92">
        <v>0</v>
      </c>
      <c r="UG411" s="92">
        <v>0</v>
      </c>
      <c r="UH411" s="92">
        <v>0</v>
      </c>
      <c r="UI411" s="92">
        <v>0</v>
      </c>
      <c r="UJ411" s="92">
        <v>0</v>
      </c>
      <c r="UK411" s="92">
        <v>0</v>
      </c>
      <c r="UL411" s="92">
        <v>0</v>
      </c>
      <c r="UM411" s="92">
        <v>0</v>
      </c>
      <c r="UN411" s="92">
        <v>0</v>
      </c>
      <c r="UO411" s="92">
        <v>0</v>
      </c>
      <c r="UP411" s="92">
        <v>0</v>
      </c>
      <c r="UQ411" s="92">
        <v>0</v>
      </c>
      <c r="UR411" s="92">
        <v>0</v>
      </c>
      <c r="US411" s="92">
        <v>0</v>
      </c>
      <c r="UT411" s="92">
        <v>0</v>
      </c>
      <c r="UU411" s="92">
        <v>0</v>
      </c>
      <c r="UV411" s="92">
        <v>0</v>
      </c>
      <c r="UW411" s="92">
        <v>0</v>
      </c>
      <c r="UX411" s="92">
        <v>0</v>
      </c>
      <c r="UY411" s="92">
        <v>0</v>
      </c>
      <c r="UZ411" s="92">
        <v>0</v>
      </c>
      <c r="VA411" s="92">
        <v>0</v>
      </c>
      <c r="VB411" s="92">
        <v>12.904394638888901</v>
      </c>
      <c r="VC411" s="92">
        <v>48.5451052777778</v>
      </c>
      <c r="VD411" s="92">
        <v>0</v>
      </c>
      <c r="VE411" s="92">
        <v>0</v>
      </c>
      <c r="VF411" s="92">
        <v>0</v>
      </c>
      <c r="VG411" s="92">
        <v>0</v>
      </c>
      <c r="VH411" s="92">
        <v>0</v>
      </c>
      <c r="VI411" s="92">
        <v>0</v>
      </c>
      <c r="VJ411" s="92">
        <v>0</v>
      </c>
      <c r="VK411" s="92">
        <v>0</v>
      </c>
      <c r="VL411" s="92">
        <v>0</v>
      </c>
      <c r="VM411" s="92">
        <v>0</v>
      </c>
      <c r="VN411" s="92">
        <v>0</v>
      </c>
      <c r="VO411" s="92">
        <v>0</v>
      </c>
      <c r="VP411" s="92">
        <v>0</v>
      </c>
      <c r="VQ411" s="92">
        <v>0</v>
      </c>
      <c r="VR411" s="92">
        <v>0</v>
      </c>
      <c r="VS411" s="92">
        <v>0</v>
      </c>
      <c r="VT411" s="92">
        <v>0</v>
      </c>
      <c r="VU411" s="92">
        <v>0</v>
      </c>
      <c r="VV411" s="92">
        <v>0</v>
      </c>
      <c r="VW411" s="92">
        <v>0</v>
      </c>
      <c r="VX411" s="92">
        <v>0</v>
      </c>
      <c r="VY411" s="92">
        <v>0</v>
      </c>
      <c r="VZ411" s="92">
        <v>0</v>
      </c>
      <c r="WA411" s="92">
        <v>0</v>
      </c>
      <c r="WB411" s="92">
        <v>0</v>
      </c>
      <c r="WC411" s="92">
        <v>0</v>
      </c>
    </row>
    <row r="412" spans="2:601" ht="13.5" customHeight="1">
      <c r="B412" s="851" t="s">
        <v>3058</v>
      </c>
      <c r="C412" s="92">
        <v>0</v>
      </c>
      <c r="D412" s="92">
        <v>1236371.79</v>
      </c>
      <c r="E412" s="92">
        <v>-4710.1052799999998</v>
      </c>
      <c r="F412" s="92">
        <v>68629.063200000004</v>
      </c>
      <c r="G412" s="92">
        <v>0</v>
      </c>
      <c r="H412" s="92">
        <v>0</v>
      </c>
      <c r="I412" s="92">
        <v>0</v>
      </c>
      <c r="J412" s="92">
        <v>0</v>
      </c>
      <c r="K412" s="92">
        <v>0</v>
      </c>
      <c r="L412" s="92">
        <v>0</v>
      </c>
      <c r="M412" s="92">
        <v>0</v>
      </c>
      <c r="N412" s="92">
        <v>0</v>
      </c>
      <c r="O412" s="92">
        <v>0</v>
      </c>
      <c r="P412" s="92">
        <v>0</v>
      </c>
      <c r="Q412" s="92">
        <v>0</v>
      </c>
      <c r="R412" s="92">
        <v>0</v>
      </c>
      <c r="S412" s="92">
        <v>0</v>
      </c>
      <c r="T412" s="92">
        <v>0</v>
      </c>
      <c r="U412" s="92">
        <v>0</v>
      </c>
      <c r="V412" s="92">
        <v>0</v>
      </c>
      <c r="W412" s="92">
        <v>0</v>
      </c>
      <c r="X412" s="92">
        <v>0</v>
      </c>
      <c r="Y412" s="92">
        <v>0</v>
      </c>
      <c r="Z412" s="92">
        <v>0</v>
      </c>
      <c r="AA412" s="92">
        <v>0</v>
      </c>
      <c r="AB412" s="92">
        <v>0</v>
      </c>
      <c r="AC412" s="92">
        <v>0</v>
      </c>
      <c r="AD412" s="92">
        <v>0</v>
      </c>
      <c r="AE412" s="92">
        <v>0</v>
      </c>
      <c r="AF412" s="92">
        <v>0</v>
      </c>
      <c r="AG412" s="92">
        <v>0</v>
      </c>
      <c r="AH412" s="92">
        <v>0</v>
      </c>
      <c r="AI412" s="92">
        <v>0</v>
      </c>
      <c r="AJ412" s="92">
        <v>0</v>
      </c>
      <c r="AK412" s="92">
        <v>0</v>
      </c>
      <c r="AL412" s="92">
        <v>0</v>
      </c>
      <c r="AM412" s="92">
        <v>0</v>
      </c>
      <c r="AN412" s="92">
        <v>0</v>
      </c>
      <c r="AO412" s="92">
        <v>0</v>
      </c>
      <c r="AP412" s="92">
        <v>0</v>
      </c>
      <c r="AQ412" s="92">
        <v>0</v>
      </c>
      <c r="AR412" s="92">
        <v>0</v>
      </c>
      <c r="AS412" s="92">
        <v>0</v>
      </c>
      <c r="AT412" s="92">
        <v>0</v>
      </c>
      <c r="AU412" s="92">
        <v>0</v>
      </c>
      <c r="AV412" s="92">
        <v>0</v>
      </c>
      <c r="AW412" s="92">
        <v>0</v>
      </c>
      <c r="AX412" s="92">
        <v>0</v>
      </c>
      <c r="AY412" s="92">
        <v>0</v>
      </c>
      <c r="AZ412" s="92">
        <v>0</v>
      </c>
      <c r="BA412" s="92">
        <v>0</v>
      </c>
      <c r="BB412" s="92">
        <v>0</v>
      </c>
      <c r="BC412" s="92">
        <v>0</v>
      </c>
      <c r="BD412" s="92">
        <v>0</v>
      </c>
      <c r="BE412" s="92">
        <v>0</v>
      </c>
      <c r="BF412" s="92">
        <v>0</v>
      </c>
      <c r="BG412" s="92">
        <v>0</v>
      </c>
      <c r="BH412" s="92">
        <v>0</v>
      </c>
      <c r="BI412" s="92">
        <v>0</v>
      </c>
      <c r="BJ412" s="92">
        <v>0</v>
      </c>
      <c r="BK412" s="92">
        <v>0</v>
      </c>
      <c r="BL412" s="92">
        <v>0</v>
      </c>
      <c r="BM412" s="92">
        <v>0</v>
      </c>
      <c r="BN412" s="92">
        <v>0</v>
      </c>
      <c r="BO412" s="92">
        <v>0</v>
      </c>
      <c r="BP412" s="92">
        <v>1</v>
      </c>
      <c r="BQ412" s="92">
        <v>0</v>
      </c>
      <c r="BR412" s="92">
        <v>0</v>
      </c>
      <c r="BS412" s="92">
        <v>0</v>
      </c>
      <c r="BT412" s="92">
        <v>0</v>
      </c>
      <c r="BU412" s="92">
        <v>0</v>
      </c>
      <c r="BV412" s="92">
        <v>0</v>
      </c>
      <c r="BW412" s="92">
        <v>0</v>
      </c>
      <c r="BX412" s="92">
        <v>0</v>
      </c>
      <c r="BY412" s="92">
        <v>0</v>
      </c>
      <c r="BZ412" s="92">
        <v>0</v>
      </c>
      <c r="CA412" s="92">
        <v>0</v>
      </c>
      <c r="CB412" s="92">
        <v>0</v>
      </c>
      <c r="CC412" s="92">
        <v>0</v>
      </c>
      <c r="CD412" s="92">
        <v>0</v>
      </c>
      <c r="CE412" s="92">
        <v>0</v>
      </c>
      <c r="CF412" s="92">
        <v>0</v>
      </c>
      <c r="CG412" s="92">
        <v>0</v>
      </c>
      <c r="CH412" s="92">
        <v>0</v>
      </c>
      <c r="CI412" s="92">
        <v>0</v>
      </c>
      <c r="CJ412" s="92">
        <v>0</v>
      </c>
      <c r="CK412" s="92">
        <v>0</v>
      </c>
      <c r="CL412" s="92">
        <v>0</v>
      </c>
      <c r="CM412" s="92">
        <v>0</v>
      </c>
      <c r="CN412" s="92">
        <v>0</v>
      </c>
      <c r="CO412" s="92">
        <v>0</v>
      </c>
      <c r="CP412" s="92">
        <v>0</v>
      </c>
      <c r="CQ412" s="92">
        <v>0</v>
      </c>
      <c r="CR412" s="92">
        <v>0</v>
      </c>
      <c r="CS412" s="92">
        <v>0</v>
      </c>
      <c r="CT412" s="92">
        <v>0</v>
      </c>
      <c r="CU412" s="92">
        <v>0</v>
      </c>
      <c r="CV412" s="92">
        <v>0</v>
      </c>
      <c r="CW412" s="92">
        <v>0</v>
      </c>
      <c r="CX412" s="92">
        <v>0</v>
      </c>
      <c r="CY412" s="92">
        <v>0</v>
      </c>
      <c r="CZ412" s="92">
        <v>0</v>
      </c>
      <c r="DA412" s="92">
        <v>0</v>
      </c>
      <c r="DB412" s="92">
        <v>0</v>
      </c>
      <c r="DC412" s="92">
        <v>0</v>
      </c>
      <c r="DD412" s="92">
        <v>0</v>
      </c>
      <c r="DE412" s="92">
        <v>0</v>
      </c>
      <c r="DF412" s="92">
        <v>0</v>
      </c>
      <c r="DG412" s="92">
        <v>0</v>
      </c>
      <c r="DH412" s="92">
        <v>0</v>
      </c>
      <c r="DI412" s="92">
        <v>0</v>
      </c>
      <c r="DJ412" s="92">
        <v>0</v>
      </c>
      <c r="DK412" s="92">
        <v>0</v>
      </c>
      <c r="DL412" s="92">
        <v>0</v>
      </c>
      <c r="DM412" s="92">
        <v>0</v>
      </c>
      <c r="DN412" s="92">
        <v>0</v>
      </c>
      <c r="DO412" s="92">
        <v>0</v>
      </c>
      <c r="DP412" s="92">
        <v>0</v>
      </c>
      <c r="DQ412" s="92">
        <v>0</v>
      </c>
      <c r="DR412" s="92">
        <v>0</v>
      </c>
      <c r="DS412" s="92">
        <v>0</v>
      </c>
      <c r="DT412" s="92">
        <v>0</v>
      </c>
      <c r="DU412" s="92">
        <v>0</v>
      </c>
      <c r="DV412" s="92">
        <v>0</v>
      </c>
      <c r="DW412" s="92">
        <v>0</v>
      </c>
      <c r="DX412" s="92">
        <v>0</v>
      </c>
      <c r="DY412" s="92">
        <v>0</v>
      </c>
      <c r="DZ412" s="92">
        <v>1236371.79</v>
      </c>
      <c r="EA412" s="92">
        <v>0</v>
      </c>
      <c r="EB412" s="92">
        <v>0</v>
      </c>
      <c r="EC412" s="92">
        <v>0</v>
      </c>
      <c r="ED412" s="92">
        <v>0</v>
      </c>
      <c r="EE412" s="92">
        <v>0</v>
      </c>
      <c r="EF412" s="92">
        <v>0</v>
      </c>
      <c r="EG412" s="92">
        <v>0</v>
      </c>
      <c r="EH412" s="92">
        <v>0</v>
      </c>
      <c r="EI412" s="92">
        <v>0</v>
      </c>
      <c r="EJ412" s="92">
        <v>0</v>
      </c>
      <c r="EK412" s="92">
        <v>0</v>
      </c>
      <c r="EL412" s="92">
        <v>0</v>
      </c>
      <c r="EM412" s="92">
        <v>0</v>
      </c>
      <c r="EN412" s="92">
        <v>0</v>
      </c>
      <c r="EO412" s="92">
        <v>0</v>
      </c>
      <c r="EP412" s="92">
        <v>0</v>
      </c>
      <c r="EQ412" s="92">
        <v>0</v>
      </c>
      <c r="ER412" s="92">
        <v>0</v>
      </c>
      <c r="ES412" s="92">
        <v>0</v>
      </c>
      <c r="ET412" s="92">
        <v>0</v>
      </c>
      <c r="EU412" s="92">
        <v>0</v>
      </c>
      <c r="EV412" s="92">
        <v>0</v>
      </c>
      <c r="EW412" s="92">
        <v>0</v>
      </c>
      <c r="EX412" s="92">
        <v>0</v>
      </c>
      <c r="EY412" s="92">
        <v>0</v>
      </c>
      <c r="EZ412" s="92">
        <v>0</v>
      </c>
      <c r="FA412" s="92">
        <v>0</v>
      </c>
      <c r="FB412" s="92">
        <v>0</v>
      </c>
      <c r="FC412" s="92">
        <v>0</v>
      </c>
      <c r="FD412" s="92">
        <v>0</v>
      </c>
      <c r="FE412" s="92">
        <v>0</v>
      </c>
      <c r="FF412" s="92">
        <v>0</v>
      </c>
      <c r="FG412" s="92">
        <v>0</v>
      </c>
      <c r="FH412" s="92">
        <v>0</v>
      </c>
      <c r="FI412" s="92">
        <v>0</v>
      </c>
      <c r="FJ412" s="92">
        <v>0</v>
      </c>
      <c r="FK412" s="92">
        <v>0</v>
      </c>
      <c r="FL412" s="92">
        <v>0</v>
      </c>
      <c r="FM412" s="92">
        <v>0</v>
      </c>
      <c r="FN412" s="92">
        <v>0</v>
      </c>
      <c r="FO412" s="92">
        <v>0</v>
      </c>
      <c r="FP412" s="92">
        <v>0</v>
      </c>
      <c r="FQ412" s="92">
        <v>0</v>
      </c>
      <c r="FR412" s="92">
        <v>0</v>
      </c>
      <c r="FS412" s="92">
        <v>0</v>
      </c>
      <c r="FT412" s="92">
        <v>0</v>
      </c>
      <c r="FU412" s="92">
        <v>0</v>
      </c>
      <c r="FV412" s="92">
        <v>0</v>
      </c>
      <c r="FW412" s="92">
        <v>0</v>
      </c>
      <c r="FX412" s="92">
        <v>0</v>
      </c>
      <c r="FY412" s="92">
        <v>0</v>
      </c>
      <c r="FZ412" s="92">
        <v>0</v>
      </c>
      <c r="GA412" s="92">
        <v>0</v>
      </c>
      <c r="GB412" s="92">
        <v>0</v>
      </c>
      <c r="GC412" s="92">
        <v>0</v>
      </c>
      <c r="GD412" s="92">
        <v>0</v>
      </c>
      <c r="GE412" s="92">
        <v>0</v>
      </c>
      <c r="GF412" s="92">
        <v>0</v>
      </c>
      <c r="GG412" s="92">
        <v>0</v>
      </c>
      <c r="GH412" s="92">
        <v>0</v>
      </c>
      <c r="GI412" s="92">
        <v>0</v>
      </c>
      <c r="GJ412" s="92">
        <v>1</v>
      </c>
      <c r="GK412" s="92">
        <v>0</v>
      </c>
      <c r="GL412" s="92">
        <v>0</v>
      </c>
      <c r="GM412" s="92">
        <v>0</v>
      </c>
      <c r="GN412" s="92">
        <v>0</v>
      </c>
      <c r="GO412" s="92">
        <v>0</v>
      </c>
      <c r="GP412" s="92">
        <v>0</v>
      </c>
      <c r="GQ412" s="92">
        <v>0</v>
      </c>
      <c r="GR412" s="92">
        <v>0</v>
      </c>
      <c r="GS412" s="92">
        <v>0</v>
      </c>
      <c r="GT412" s="92">
        <v>0</v>
      </c>
      <c r="GU412" s="92">
        <v>0</v>
      </c>
      <c r="GV412" s="92">
        <v>0</v>
      </c>
      <c r="GW412" s="92">
        <v>0</v>
      </c>
      <c r="GX412" s="92">
        <v>0</v>
      </c>
      <c r="GY412" s="92">
        <v>0</v>
      </c>
      <c r="GZ412" s="92">
        <v>0</v>
      </c>
      <c r="HA412" s="92">
        <v>0</v>
      </c>
      <c r="HB412" s="92">
        <v>0</v>
      </c>
      <c r="HC412" s="92">
        <v>0</v>
      </c>
      <c r="HD412" s="92">
        <v>0</v>
      </c>
      <c r="HE412" s="92">
        <v>0</v>
      </c>
      <c r="HF412" s="92">
        <v>0</v>
      </c>
      <c r="HG412" s="92">
        <v>0</v>
      </c>
      <c r="HH412" s="92">
        <v>0</v>
      </c>
      <c r="HI412" s="92">
        <v>0</v>
      </c>
      <c r="HJ412" s="92">
        <v>0</v>
      </c>
      <c r="HK412" s="92">
        <v>0</v>
      </c>
      <c r="HL412" s="92">
        <v>0</v>
      </c>
      <c r="HM412" s="92">
        <v>0</v>
      </c>
      <c r="HN412" s="92">
        <v>0</v>
      </c>
      <c r="HO412" s="92">
        <v>0</v>
      </c>
      <c r="HP412" s="92">
        <v>0</v>
      </c>
      <c r="HQ412" s="92">
        <v>0</v>
      </c>
      <c r="HR412" s="92">
        <v>0</v>
      </c>
      <c r="HS412" s="92">
        <v>0</v>
      </c>
      <c r="HT412" s="92">
        <v>0</v>
      </c>
      <c r="HU412" s="92">
        <v>0</v>
      </c>
      <c r="HV412" s="92">
        <v>0</v>
      </c>
      <c r="HW412" s="92">
        <v>0</v>
      </c>
      <c r="HX412" s="92">
        <v>0</v>
      </c>
      <c r="HY412" s="92">
        <v>0</v>
      </c>
      <c r="HZ412" s="92">
        <v>0</v>
      </c>
      <c r="IA412" s="92">
        <v>0</v>
      </c>
      <c r="IB412" s="92">
        <v>0</v>
      </c>
      <c r="IC412" s="92">
        <v>0</v>
      </c>
      <c r="ID412" s="92">
        <v>0</v>
      </c>
      <c r="IE412" s="92">
        <v>0</v>
      </c>
      <c r="IF412" s="92">
        <v>0</v>
      </c>
      <c r="IG412" s="92">
        <v>0</v>
      </c>
      <c r="IH412" s="92">
        <v>0</v>
      </c>
      <c r="II412" s="92">
        <v>0</v>
      </c>
      <c r="IJ412" s="92">
        <v>0</v>
      </c>
      <c r="IK412" s="92">
        <v>0</v>
      </c>
      <c r="IL412" s="92">
        <v>0</v>
      </c>
      <c r="IM412" s="92">
        <v>0</v>
      </c>
      <c r="IN412" s="92">
        <v>0</v>
      </c>
      <c r="IO412" s="92">
        <v>0</v>
      </c>
      <c r="IP412" s="92">
        <v>0</v>
      </c>
      <c r="IQ412" s="92">
        <v>0</v>
      </c>
      <c r="IR412" s="92">
        <v>0</v>
      </c>
      <c r="IS412" s="92">
        <v>0</v>
      </c>
      <c r="IT412" s="92">
        <v>68629.063200000004</v>
      </c>
      <c r="IU412" s="92">
        <v>1236371.79</v>
      </c>
      <c r="IV412" s="92">
        <v>20321.848900000001</v>
      </c>
      <c r="IW412" s="92">
        <v>4</v>
      </c>
      <c r="IX412" s="92">
        <v>4.0827578000000004</v>
      </c>
      <c r="IY412" s="92">
        <v>0</v>
      </c>
      <c r="IZ412" s="92">
        <v>1</v>
      </c>
      <c r="JA412" s="92">
        <v>0</v>
      </c>
      <c r="JB412" s="92">
        <v>-68631.350300000006</v>
      </c>
      <c r="JC412" s="92">
        <v>-3809.6188499999998</v>
      </c>
      <c r="JD412" s="92">
        <v>-4710.1052799999998</v>
      </c>
      <c r="JE412" s="92">
        <v>-40.241292899999998</v>
      </c>
      <c r="JF412" s="92">
        <v>-2.2337311899999999</v>
      </c>
      <c r="JG412" s="92">
        <v>5.6285120700000003E-2</v>
      </c>
      <c r="JH412" s="92">
        <v>1.0139922100000001</v>
      </c>
      <c r="JI412" s="92">
        <v>18.015280000000001</v>
      </c>
      <c r="JJ412" s="92">
        <v>20645.909800000001</v>
      </c>
      <c r="JK412" s="92">
        <v>0</v>
      </c>
      <c r="JL412" s="92">
        <v>0</v>
      </c>
      <c r="JM412" s="92">
        <v>0</v>
      </c>
      <c r="JN412" s="92">
        <v>0</v>
      </c>
      <c r="JO412" s="92">
        <v>0</v>
      </c>
      <c r="JP412" s="92">
        <v>0</v>
      </c>
      <c r="JQ412" s="92">
        <v>0</v>
      </c>
      <c r="JR412" s="92">
        <v>0</v>
      </c>
      <c r="JS412" s="92">
        <v>0</v>
      </c>
      <c r="JT412" s="92">
        <v>0</v>
      </c>
      <c r="JU412" s="92">
        <v>0</v>
      </c>
      <c r="JV412" s="92">
        <v>0</v>
      </c>
      <c r="JW412" s="92">
        <v>0</v>
      </c>
      <c r="JX412" s="92">
        <v>0</v>
      </c>
      <c r="JY412" s="92">
        <v>0</v>
      </c>
      <c r="JZ412" s="92">
        <v>0</v>
      </c>
      <c r="KA412" s="92">
        <v>0</v>
      </c>
      <c r="KB412" s="92">
        <v>0</v>
      </c>
      <c r="KC412" s="92">
        <v>0</v>
      </c>
      <c r="KD412" s="92">
        <v>0</v>
      </c>
      <c r="KE412" s="92">
        <v>0</v>
      </c>
      <c r="KF412" s="92">
        <v>0</v>
      </c>
      <c r="KG412" s="92">
        <v>0</v>
      </c>
      <c r="KH412" s="92">
        <v>0</v>
      </c>
      <c r="KI412" s="92">
        <v>0</v>
      </c>
      <c r="KJ412" s="92">
        <v>0</v>
      </c>
      <c r="KK412" s="92">
        <v>0</v>
      </c>
      <c r="KL412" s="92">
        <v>0</v>
      </c>
      <c r="KM412" s="92">
        <v>0</v>
      </c>
      <c r="KN412" s="92">
        <v>0</v>
      </c>
      <c r="KO412" s="92">
        <v>0</v>
      </c>
      <c r="KP412" s="92">
        <v>0</v>
      </c>
      <c r="KQ412" s="92">
        <v>0</v>
      </c>
      <c r="KR412" s="92">
        <v>0</v>
      </c>
      <c r="KS412" s="92">
        <v>0</v>
      </c>
      <c r="KT412" s="92">
        <v>0</v>
      </c>
      <c r="KU412" s="92">
        <v>0</v>
      </c>
      <c r="KV412" s="92">
        <v>0</v>
      </c>
      <c r="KW412" s="92">
        <v>0</v>
      </c>
      <c r="KX412" s="92">
        <v>0</v>
      </c>
      <c r="KY412" s="92">
        <v>0</v>
      </c>
      <c r="KZ412" s="92">
        <v>0</v>
      </c>
      <c r="LA412" s="92">
        <v>0</v>
      </c>
      <c r="LB412" s="92">
        <v>0</v>
      </c>
      <c r="LC412" s="92">
        <v>0</v>
      </c>
      <c r="LD412" s="92">
        <v>0</v>
      </c>
      <c r="LE412" s="92">
        <v>0</v>
      </c>
      <c r="LF412" s="92">
        <v>0</v>
      </c>
      <c r="LG412" s="92">
        <v>0</v>
      </c>
      <c r="LH412" s="92">
        <v>0</v>
      </c>
      <c r="LI412" s="92">
        <v>0</v>
      </c>
      <c r="LJ412" s="92">
        <v>0</v>
      </c>
      <c r="LK412" s="92">
        <v>0</v>
      </c>
      <c r="LL412" s="92">
        <v>0</v>
      </c>
      <c r="LM412" s="92">
        <v>0</v>
      </c>
      <c r="LN412" s="92">
        <v>0</v>
      </c>
      <c r="LO412" s="92">
        <v>0</v>
      </c>
      <c r="LP412" s="92">
        <v>0</v>
      </c>
      <c r="LQ412" s="92">
        <v>0</v>
      </c>
      <c r="LR412" s="92">
        <v>0</v>
      </c>
      <c r="LS412" s="92">
        <v>0</v>
      </c>
      <c r="LT412" s="92">
        <v>0</v>
      </c>
      <c r="LU412" s="92">
        <v>0</v>
      </c>
      <c r="LV412" s="92">
        <v>0</v>
      </c>
      <c r="LW412" s="92">
        <v>0</v>
      </c>
      <c r="LX412" s="92">
        <v>0</v>
      </c>
      <c r="LY412" s="92">
        <v>0</v>
      </c>
      <c r="LZ412" s="92">
        <v>0</v>
      </c>
      <c r="MA412" s="92">
        <v>0</v>
      </c>
      <c r="MB412" s="92">
        <v>0</v>
      </c>
      <c r="MC412" s="92">
        <v>0</v>
      </c>
      <c r="MD412" s="92">
        <v>0</v>
      </c>
      <c r="ME412" s="92">
        <v>0</v>
      </c>
      <c r="MF412" s="92">
        <v>0</v>
      </c>
      <c r="MG412" s="92">
        <v>0</v>
      </c>
      <c r="MH412" s="92">
        <v>0</v>
      </c>
      <c r="MI412" s="92">
        <v>0</v>
      </c>
      <c r="MJ412" s="92">
        <v>0</v>
      </c>
      <c r="MK412" s="92">
        <v>0</v>
      </c>
      <c r="ML412" s="92">
        <v>0</v>
      </c>
      <c r="MM412" s="92">
        <v>0</v>
      </c>
      <c r="MN412" s="92">
        <v>0</v>
      </c>
      <c r="MO412" s="92">
        <v>0</v>
      </c>
      <c r="MP412" s="92">
        <v>0</v>
      </c>
      <c r="MQ412" s="92">
        <v>0</v>
      </c>
      <c r="MR412" s="92">
        <v>0</v>
      </c>
      <c r="MS412" s="92">
        <v>0</v>
      </c>
      <c r="MT412" s="92">
        <v>0</v>
      </c>
      <c r="MU412" s="92">
        <v>0</v>
      </c>
      <c r="MV412" s="92">
        <v>0</v>
      </c>
      <c r="MW412" s="92">
        <v>0</v>
      </c>
      <c r="MX412" s="92">
        <v>0</v>
      </c>
      <c r="MY412" s="92">
        <v>0</v>
      </c>
      <c r="MZ412" s="92">
        <v>0</v>
      </c>
      <c r="NA412" s="92">
        <v>0</v>
      </c>
      <c r="NB412" s="92">
        <v>0</v>
      </c>
      <c r="NC412" s="92">
        <v>0</v>
      </c>
      <c r="ND412" s="92">
        <v>0</v>
      </c>
      <c r="NE412" s="92">
        <v>0</v>
      </c>
      <c r="NF412" s="92">
        <v>0</v>
      </c>
      <c r="NG412" s="92">
        <v>0</v>
      </c>
      <c r="NH412" s="92">
        <v>0</v>
      </c>
      <c r="NI412" s="92">
        <v>0</v>
      </c>
      <c r="NJ412" s="92">
        <v>0</v>
      </c>
      <c r="NK412" s="92">
        <v>0</v>
      </c>
      <c r="NL412" s="92">
        <v>0</v>
      </c>
      <c r="NM412" s="92">
        <v>0</v>
      </c>
      <c r="NN412" s="92">
        <v>0</v>
      </c>
      <c r="NO412" s="92">
        <v>0</v>
      </c>
      <c r="NP412" s="92">
        <v>0</v>
      </c>
      <c r="NQ412" s="92">
        <v>0</v>
      </c>
      <c r="NR412" s="92">
        <v>0</v>
      </c>
      <c r="NS412" s="92">
        <v>0</v>
      </c>
      <c r="NT412" s="92">
        <v>0</v>
      </c>
      <c r="NU412" s="92">
        <v>0</v>
      </c>
      <c r="NV412" s="92">
        <v>0</v>
      </c>
      <c r="NW412" s="92">
        <v>0</v>
      </c>
      <c r="NX412" s="92">
        <v>0</v>
      </c>
      <c r="NY412" s="92">
        <v>0</v>
      </c>
      <c r="NZ412" s="92">
        <v>0</v>
      </c>
      <c r="OA412" s="92">
        <v>0</v>
      </c>
      <c r="OB412" s="92">
        <v>0</v>
      </c>
      <c r="OC412" s="92">
        <v>0</v>
      </c>
      <c r="OD412" s="92">
        <v>0</v>
      </c>
      <c r="OE412" s="92">
        <v>0</v>
      </c>
      <c r="OF412" s="92">
        <v>0</v>
      </c>
      <c r="OG412" s="92">
        <v>0</v>
      </c>
      <c r="OH412" s="92">
        <v>0</v>
      </c>
      <c r="OI412" s="92">
        <v>0</v>
      </c>
      <c r="OJ412" s="92">
        <v>0</v>
      </c>
      <c r="OK412" s="92">
        <v>0</v>
      </c>
      <c r="OL412" s="92">
        <v>0</v>
      </c>
      <c r="OM412" s="92">
        <v>0</v>
      </c>
      <c r="ON412" s="92">
        <v>0</v>
      </c>
      <c r="OO412" s="92">
        <v>0</v>
      </c>
      <c r="OP412" s="92">
        <v>0</v>
      </c>
      <c r="OQ412" s="92">
        <v>0</v>
      </c>
      <c r="OR412" s="92">
        <v>0</v>
      </c>
      <c r="OS412" s="92">
        <v>0</v>
      </c>
      <c r="OT412" s="92">
        <v>0</v>
      </c>
      <c r="OU412" s="92">
        <v>0</v>
      </c>
      <c r="OV412" s="92">
        <v>0</v>
      </c>
      <c r="OW412" s="92">
        <v>0</v>
      </c>
      <c r="OX412" s="92">
        <v>0</v>
      </c>
      <c r="OY412" s="92">
        <v>0</v>
      </c>
      <c r="OZ412" s="92">
        <v>0</v>
      </c>
      <c r="PA412" s="92">
        <v>0</v>
      </c>
      <c r="PB412" s="92">
        <v>0</v>
      </c>
      <c r="PC412" s="92">
        <v>0</v>
      </c>
      <c r="PD412" s="92">
        <v>0</v>
      </c>
      <c r="PE412" s="92">
        <v>0</v>
      </c>
      <c r="PF412" s="92">
        <v>0</v>
      </c>
      <c r="PG412" s="92">
        <v>0</v>
      </c>
      <c r="PH412" s="92">
        <v>0</v>
      </c>
      <c r="PI412" s="92">
        <v>0</v>
      </c>
      <c r="PJ412" s="92">
        <v>0</v>
      </c>
      <c r="PK412" s="92">
        <v>0</v>
      </c>
      <c r="PL412" s="92">
        <v>0</v>
      </c>
      <c r="PM412" s="92">
        <v>0</v>
      </c>
      <c r="PN412" s="92">
        <v>0</v>
      </c>
      <c r="PO412" s="92">
        <v>0</v>
      </c>
      <c r="PP412" s="92">
        <v>0</v>
      </c>
      <c r="PQ412" s="92">
        <v>0</v>
      </c>
      <c r="PR412" s="92">
        <v>0</v>
      </c>
      <c r="PS412" s="92">
        <v>0</v>
      </c>
      <c r="PT412" s="92">
        <v>0</v>
      </c>
      <c r="PU412" s="92">
        <v>0</v>
      </c>
      <c r="PV412" s="92">
        <v>0</v>
      </c>
      <c r="PW412" s="92">
        <v>0</v>
      </c>
      <c r="PX412" s="92">
        <v>0</v>
      </c>
      <c r="PY412" s="92">
        <v>0</v>
      </c>
      <c r="PZ412" s="92">
        <v>0</v>
      </c>
      <c r="QA412" s="92">
        <v>0</v>
      </c>
      <c r="QB412" s="92">
        <v>0</v>
      </c>
      <c r="QC412" s="92">
        <v>0</v>
      </c>
      <c r="QD412" s="92">
        <v>0</v>
      </c>
      <c r="QE412" s="92">
        <v>0</v>
      </c>
      <c r="QF412" s="92">
        <v>0</v>
      </c>
      <c r="QG412" s="92">
        <v>0</v>
      </c>
      <c r="QH412" s="92">
        <v>0</v>
      </c>
      <c r="QI412" s="92">
        <v>0</v>
      </c>
      <c r="QJ412" s="92">
        <v>0</v>
      </c>
      <c r="QK412" s="92">
        <v>0</v>
      </c>
      <c r="QL412" s="92">
        <v>0</v>
      </c>
      <c r="QM412" s="92">
        <v>0</v>
      </c>
      <c r="QN412" s="92">
        <v>0</v>
      </c>
      <c r="QO412" s="92">
        <v>0</v>
      </c>
      <c r="QP412" s="92">
        <v>0</v>
      </c>
      <c r="QQ412" s="92">
        <v>0</v>
      </c>
      <c r="QR412" s="92">
        <v>0</v>
      </c>
      <c r="QS412" s="92">
        <v>0</v>
      </c>
      <c r="QT412" s="92">
        <v>0</v>
      </c>
      <c r="QU412" s="92">
        <v>0</v>
      </c>
      <c r="QV412" s="92">
        <v>0</v>
      </c>
      <c r="QW412" s="92">
        <v>0</v>
      </c>
      <c r="QX412" s="92">
        <v>0</v>
      </c>
      <c r="QY412" s="92">
        <v>0</v>
      </c>
      <c r="QZ412" s="92">
        <v>0</v>
      </c>
      <c r="RA412" s="92">
        <v>0</v>
      </c>
      <c r="RB412" s="92">
        <v>0</v>
      </c>
      <c r="RC412" s="92">
        <v>0</v>
      </c>
      <c r="RD412" s="92">
        <v>0</v>
      </c>
      <c r="RE412" s="92">
        <v>0</v>
      </c>
      <c r="RF412" s="92">
        <v>0</v>
      </c>
      <c r="RG412" s="92">
        <v>0</v>
      </c>
      <c r="RH412" s="92">
        <v>0</v>
      </c>
      <c r="RI412" s="92">
        <v>0</v>
      </c>
      <c r="RJ412" s="92">
        <v>0</v>
      </c>
      <c r="RK412" s="92">
        <v>0</v>
      </c>
      <c r="RL412" s="92">
        <v>0</v>
      </c>
      <c r="RM412" s="92">
        <v>0</v>
      </c>
      <c r="RN412" s="92">
        <v>0</v>
      </c>
      <c r="RO412" s="92">
        <v>0</v>
      </c>
      <c r="RP412" s="92">
        <v>0</v>
      </c>
      <c r="RQ412" s="92">
        <v>0</v>
      </c>
      <c r="RR412" s="92">
        <v>0</v>
      </c>
      <c r="RS412" s="92">
        <v>0</v>
      </c>
      <c r="RT412" s="92">
        <v>0</v>
      </c>
      <c r="RU412" s="92">
        <v>0</v>
      </c>
      <c r="RV412" s="92">
        <v>0</v>
      </c>
      <c r="RW412" s="92">
        <v>0</v>
      </c>
      <c r="RX412" s="92">
        <v>0</v>
      </c>
      <c r="RY412" s="92">
        <v>0</v>
      </c>
      <c r="RZ412" s="92">
        <v>0</v>
      </c>
      <c r="SA412" s="92">
        <v>0</v>
      </c>
      <c r="SB412" s="92">
        <v>0</v>
      </c>
      <c r="SC412" s="92">
        <v>0</v>
      </c>
      <c r="SD412" s="92">
        <v>0</v>
      </c>
      <c r="SE412" s="92">
        <v>0</v>
      </c>
      <c r="SF412" s="92">
        <v>0</v>
      </c>
      <c r="SG412" s="92">
        <v>0</v>
      </c>
      <c r="SH412" s="92">
        <v>0</v>
      </c>
      <c r="SI412" s="92">
        <v>0</v>
      </c>
      <c r="SJ412" s="92">
        <v>0</v>
      </c>
      <c r="SK412" s="92">
        <v>0</v>
      </c>
      <c r="SL412" s="92">
        <v>0</v>
      </c>
      <c r="SM412" s="92">
        <v>0</v>
      </c>
      <c r="SN412" s="92">
        <v>0</v>
      </c>
      <c r="SO412" s="92">
        <v>0</v>
      </c>
      <c r="SP412" s="92">
        <v>0</v>
      </c>
      <c r="SQ412" s="92">
        <v>0</v>
      </c>
      <c r="SR412" s="92">
        <v>0</v>
      </c>
      <c r="SS412" s="92">
        <v>0</v>
      </c>
      <c r="ST412" s="92">
        <v>0</v>
      </c>
      <c r="SU412" s="92">
        <v>0</v>
      </c>
      <c r="SV412" s="92">
        <v>0</v>
      </c>
      <c r="SW412" s="92">
        <v>0</v>
      </c>
      <c r="SX412" s="92">
        <v>0</v>
      </c>
      <c r="SY412" s="92">
        <v>0</v>
      </c>
      <c r="SZ412" s="92">
        <v>0</v>
      </c>
      <c r="TA412" s="92">
        <v>0</v>
      </c>
      <c r="TB412" s="92">
        <v>0</v>
      </c>
      <c r="TC412" s="92">
        <v>4.0827578000000004</v>
      </c>
      <c r="TD412" s="92">
        <v>0</v>
      </c>
      <c r="TE412" s="92">
        <v>0</v>
      </c>
      <c r="TF412" s="92">
        <v>0</v>
      </c>
      <c r="TG412" s="92">
        <v>0</v>
      </c>
      <c r="TH412" s="92">
        <v>0</v>
      </c>
      <c r="TI412" s="92">
        <v>0</v>
      </c>
      <c r="TJ412" s="92">
        <v>0</v>
      </c>
      <c r="TK412" s="92">
        <v>0</v>
      </c>
      <c r="TL412" s="92">
        <v>0</v>
      </c>
      <c r="TM412" s="92">
        <v>0</v>
      </c>
      <c r="TN412" s="92">
        <v>0</v>
      </c>
      <c r="TO412" s="92">
        <v>0</v>
      </c>
      <c r="TP412" s="92">
        <v>0</v>
      </c>
      <c r="TQ412" s="92">
        <v>-5448388184.54</v>
      </c>
      <c r="TR412" s="92">
        <v>0</v>
      </c>
      <c r="TS412" s="92">
        <v>0</v>
      </c>
      <c r="TT412" s="92">
        <v>0</v>
      </c>
      <c r="TU412" s="92">
        <v>0</v>
      </c>
      <c r="TV412" s="92">
        <v>0</v>
      </c>
      <c r="TW412" s="92">
        <v>0</v>
      </c>
      <c r="TX412" s="92">
        <v>0</v>
      </c>
      <c r="TY412" s="92">
        <v>0</v>
      </c>
      <c r="TZ412" s="92">
        <v>0</v>
      </c>
      <c r="UA412" s="92">
        <v>0</v>
      </c>
      <c r="UB412" s="92">
        <v>0</v>
      </c>
      <c r="UC412" s="92">
        <v>0</v>
      </c>
      <c r="UD412" s="92">
        <v>0</v>
      </c>
      <c r="UE412" s="92">
        <v>0</v>
      </c>
      <c r="UF412" s="92">
        <v>0</v>
      </c>
      <c r="UG412" s="92">
        <v>0</v>
      </c>
      <c r="UH412" s="92">
        <v>0</v>
      </c>
      <c r="UI412" s="92">
        <v>0</v>
      </c>
      <c r="UJ412" s="92">
        <v>0</v>
      </c>
      <c r="UK412" s="92">
        <v>0</v>
      </c>
      <c r="UL412" s="92">
        <v>0</v>
      </c>
      <c r="UM412" s="92">
        <v>0</v>
      </c>
      <c r="UN412" s="92">
        <v>0</v>
      </c>
      <c r="UO412" s="92">
        <v>0</v>
      </c>
      <c r="UP412" s="92">
        <v>0</v>
      </c>
      <c r="UQ412" s="92">
        <v>0</v>
      </c>
      <c r="UR412" s="92">
        <v>0</v>
      </c>
      <c r="US412" s="92">
        <v>0</v>
      </c>
      <c r="UT412" s="92">
        <v>0</v>
      </c>
      <c r="UU412" s="92">
        <v>0</v>
      </c>
      <c r="UV412" s="92">
        <v>0</v>
      </c>
      <c r="UW412" s="92">
        <v>0</v>
      </c>
      <c r="UX412" s="92">
        <v>0</v>
      </c>
      <c r="UY412" s="92">
        <v>0</v>
      </c>
      <c r="UZ412" s="92">
        <v>0</v>
      </c>
      <c r="VA412" s="92">
        <v>0</v>
      </c>
      <c r="VB412" s="92">
        <v>0</v>
      </c>
      <c r="VC412" s="92">
        <v>0</v>
      </c>
      <c r="VD412" s="92">
        <v>0</v>
      </c>
      <c r="VE412" s="92">
        <v>0</v>
      </c>
      <c r="VF412" s="92">
        <v>0</v>
      </c>
      <c r="VG412" s="92">
        <v>0</v>
      </c>
      <c r="VH412" s="92">
        <v>0</v>
      </c>
      <c r="VI412" s="92">
        <v>0</v>
      </c>
      <c r="VJ412" s="92">
        <v>0</v>
      </c>
      <c r="VK412" s="92">
        <v>0</v>
      </c>
      <c r="VL412" s="92">
        <v>0</v>
      </c>
      <c r="VM412" s="92">
        <v>0</v>
      </c>
      <c r="VN412" s="92">
        <v>0</v>
      </c>
      <c r="VO412" s="92">
        <v>0</v>
      </c>
      <c r="VP412" s="92">
        <v>0</v>
      </c>
      <c r="VQ412" s="92">
        <v>0</v>
      </c>
      <c r="VR412" s="92">
        <v>0</v>
      </c>
      <c r="VS412" s="92">
        <v>0</v>
      </c>
      <c r="VT412" s="92">
        <v>0</v>
      </c>
      <c r="VU412" s="92">
        <v>0</v>
      </c>
      <c r="VV412" s="92">
        <v>0</v>
      </c>
      <c r="VW412" s="92">
        <v>0</v>
      </c>
      <c r="VX412" s="92">
        <v>0</v>
      </c>
      <c r="VY412" s="92">
        <v>0</v>
      </c>
      <c r="VZ412" s="92">
        <v>0</v>
      </c>
      <c r="WA412" s="92">
        <v>0</v>
      </c>
      <c r="WB412" s="92">
        <v>0</v>
      </c>
      <c r="WC412" s="92">
        <v>0</v>
      </c>
    </row>
    <row r="413" spans="2:601" ht="13.5" customHeight="1">
      <c r="B413" s="851" t="s">
        <v>3059</v>
      </c>
      <c r="C413" s="92">
        <v>0</v>
      </c>
      <c r="D413" s="92">
        <v>1236371.79</v>
      </c>
      <c r="E413" s="92">
        <v>-4696.8850400000001</v>
      </c>
      <c r="F413" s="92">
        <v>68629.063200000004</v>
      </c>
      <c r="G413" s="92">
        <v>0</v>
      </c>
      <c r="H413" s="92">
        <v>0</v>
      </c>
      <c r="I413" s="92">
        <v>0</v>
      </c>
      <c r="J413" s="92">
        <v>0</v>
      </c>
      <c r="K413" s="92">
        <v>0</v>
      </c>
      <c r="L413" s="92">
        <v>0</v>
      </c>
      <c r="M413" s="92">
        <v>0</v>
      </c>
      <c r="N413" s="92">
        <v>0</v>
      </c>
      <c r="O413" s="92">
        <v>0</v>
      </c>
      <c r="P413" s="92">
        <v>0</v>
      </c>
      <c r="Q413" s="92">
        <v>0</v>
      </c>
      <c r="R413" s="92">
        <v>0</v>
      </c>
      <c r="S413" s="92">
        <v>0</v>
      </c>
      <c r="T413" s="92">
        <v>0</v>
      </c>
      <c r="U413" s="92">
        <v>0</v>
      </c>
      <c r="V413" s="92">
        <v>0</v>
      </c>
      <c r="W413" s="92">
        <v>0</v>
      </c>
      <c r="X413" s="92">
        <v>0</v>
      </c>
      <c r="Y413" s="92">
        <v>0</v>
      </c>
      <c r="Z413" s="92">
        <v>0</v>
      </c>
      <c r="AA413" s="92">
        <v>0</v>
      </c>
      <c r="AB413" s="92">
        <v>0</v>
      </c>
      <c r="AC413" s="92">
        <v>0</v>
      </c>
      <c r="AD413" s="92">
        <v>0</v>
      </c>
      <c r="AE413" s="92">
        <v>0</v>
      </c>
      <c r="AF413" s="92">
        <v>0</v>
      </c>
      <c r="AG413" s="92">
        <v>0</v>
      </c>
      <c r="AH413" s="92">
        <v>0</v>
      </c>
      <c r="AI413" s="92">
        <v>0</v>
      </c>
      <c r="AJ413" s="92">
        <v>0</v>
      </c>
      <c r="AK413" s="92">
        <v>0</v>
      </c>
      <c r="AL413" s="92">
        <v>0</v>
      </c>
      <c r="AM413" s="92">
        <v>0</v>
      </c>
      <c r="AN413" s="92">
        <v>0</v>
      </c>
      <c r="AO413" s="92">
        <v>0</v>
      </c>
      <c r="AP413" s="92">
        <v>0</v>
      </c>
      <c r="AQ413" s="92">
        <v>0</v>
      </c>
      <c r="AR413" s="92">
        <v>0</v>
      </c>
      <c r="AS413" s="92">
        <v>0</v>
      </c>
      <c r="AT413" s="92">
        <v>0</v>
      </c>
      <c r="AU413" s="92">
        <v>0</v>
      </c>
      <c r="AV413" s="92">
        <v>0</v>
      </c>
      <c r="AW413" s="92">
        <v>0</v>
      </c>
      <c r="AX413" s="92">
        <v>0</v>
      </c>
      <c r="AY413" s="92">
        <v>0</v>
      </c>
      <c r="AZ413" s="92">
        <v>0</v>
      </c>
      <c r="BA413" s="92">
        <v>0</v>
      </c>
      <c r="BB413" s="92">
        <v>0</v>
      </c>
      <c r="BC413" s="92">
        <v>0</v>
      </c>
      <c r="BD413" s="92">
        <v>0</v>
      </c>
      <c r="BE413" s="92">
        <v>0</v>
      </c>
      <c r="BF413" s="92">
        <v>0</v>
      </c>
      <c r="BG413" s="92">
        <v>0</v>
      </c>
      <c r="BH413" s="92">
        <v>0</v>
      </c>
      <c r="BI413" s="92">
        <v>0</v>
      </c>
      <c r="BJ413" s="92">
        <v>0</v>
      </c>
      <c r="BK413" s="92">
        <v>0</v>
      </c>
      <c r="BL413" s="92">
        <v>0</v>
      </c>
      <c r="BM413" s="92">
        <v>0</v>
      </c>
      <c r="BN413" s="92">
        <v>0</v>
      </c>
      <c r="BO413" s="92">
        <v>0</v>
      </c>
      <c r="BP413" s="92">
        <v>1</v>
      </c>
      <c r="BQ413" s="92">
        <v>0</v>
      </c>
      <c r="BR413" s="92">
        <v>0</v>
      </c>
      <c r="BS413" s="92">
        <v>0</v>
      </c>
      <c r="BT413" s="92">
        <v>0</v>
      </c>
      <c r="BU413" s="92">
        <v>0</v>
      </c>
      <c r="BV413" s="92">
        <v>0</v>
      </c>
      <c r="BW413" s="92">
        <v>0</v>
      </c>
      <c r="BX413" s="92">
        <v>0</v>
      </c>
      <c r="BY413" s="92">
        <v>0</v>
      </c>
      <c r="BZ413" s="92">
        <v>0</v>
      </c>
      <c r="CA413" s="92">
        <v>0</v>
      </c>
      <c r="CB413" s="92">
        <v>0</v>
      </c>
      <c r="CC413" s="92">
        <v>0</v>
      </c>
      <c r="CD413" s="92">
        <v>0</v>
      </c>
      <c r="CE413" s="92">
        <v>0</v>
      </c>
      <c r="CF413" s="92">
        <v>0</v>
      </c>
      <c r="CG413" s="92">
        <v>0</v>
      </c>
      <c r="CH413" s="92">
        <v>0</v>
      </c>
      <c r="CI413" s="92">
        <v>0</v>
      </c>
      <c r="CJ413" s="92">
        <v>0</v>
      </c>
      <c r="CK413" s="92">
        <v>0</v>
      </c>
      <c r="CL413" s="92">
        <v>0</v>
      </c>
      <c r="CM413" s="92">
        <v>0</v>
      </c>
      <c r="CN413" s="92">
        <v>0</v>
      </c>
      <c r="CO413" s="92">
        <v>0</v>
      </c>
      <c r="CP413" s="92">
        <v>0</v>
      </c>
      <c r="CQ413" s="92">
        <v>0</v>
      </c>
      <c r="CR413" s="92">
        <v>0</v>
      </c>
      <c r="CS413" s="92">
        <v>0</v>
      </c>
      <c r="CT413" s="92">
        <v>0</v>
      </c>
      <c r="CU413" s="92">
        <v>0</v>
      </c>
      <c r="CV413" s="92">
        <v>0</v>
      </c>
      <c r="CW413" s="92">
        <v>0</v>
      </c>
      <c r="CX413" s="92">
        <v>0</v>
      </c>
      <c r="CY413" s="92">
        <v>0</v>
      </c>
      <c r="CZ413" s="92">
        <v>0</v>
      </c>
      <c r="DA413" s="92">
        <v>0</v>
      </c>
      <c r="DB413" s="92">
        <v>0</v>
      </c>
      <c r="DC413" s="92">
        <v>0</v>
      </c>
      <c r="DD413" s="92">
        <v>0</v>
      </c>
      <c r="DE413" s="92">
        <v>0</v>
      </c>
      <c r="DF413" s="92">
        <v>0</v>
      </c>
      <c r="DG413" s="92">
        <v>0</v>
      </c>
      <c r="DH413" s="92">
        <v>0</v>
      </c>
      <c r="DI413" s="92">
        <v>0</v>
      </c>
      <c r="DJ413" s="92">
        <v>0</v>
      </c>
      <c r="DK413" s="92">
        <v>0</v>
      </c>
      <c r="DL413" s="92">
        <v>0</v>
      </c>
      <c r="DM413" s="92">
        <v>0</v>
      </c>
      <c r="DN413" s="92">
        <v>0</v>
      </c>
      <c r="DO413" s="92">
        <v>0</v>
      </c>
      <c r="DP413" s="92">
        <v>0</v>
      </c>
      <c r="DQ413" s="92">
        <v>0</v>
      </c>
      <c r="DR413" s="92">
        <v>0</v>
      </c>
      <c r="DS413" s="92">
        <v>0</v>
      </c>
      <c r="DT413" s="92">
        <v>0</v>
      </c>
      <c r="DU413" s="92">
        <v>0</v>
      </c>
      <c r="DV413" s="92">
        <v>0</v>
      </c>
      <c r="DW413" s="92">
        <v>0</v>
      </c>
      <c r="DX413" s="92">
        <v>0</v>
      </c>
      <c r="DY413" s="92">
        <v>0</v>
      </c>
      <c r="DZ413" s="92">
        <v>1236371.79</v>
      </c>
      <c r="EA413" s="92">
        <v>0</v>
      </c>
      <c r="EB413" s="92">
        <v>0</v>
      </c>
      <c r="EC413" s="92">
        <v>0</v>
      </c>
      <c r="ED413" s="92">
        <v>0</v>
      </c>
      <c r="EE413" s="92">
        <v>0</v>
      </c>
      <c r="EF413" s="92">
        <v>0</v>
      </c>
      <c r="EG413" s="92">
        <v>0</v>
      </c>
      <c r="EH413" s="92">
        <v>0</v>
      </c>
      <c r="EI413" s="92">
        <v>0</v>
      </c>
      <c r="EJ413" s="92">
        <v>0</v>
      </c>
      <c r="EK413" s="92">
        <v>0</v>
      </c>
      <c r="EL413" s="92">
        <v>0</v>
      </c>
      <c r="EM413" s="92">
        <v>0</v>
      </c>
      <c r="EN413" s="92">
        <v>0</v>
      </c>
      <c r="EO413" s="92">
        <v>0</v>
      </c>
      <c r="EP413" s="92">
        <v>0</v>
      </c>
      <c r="EQ413" s="92">
        <v>0</v>
      </c>
      <c r="ER413" s="92">
        <v>0</v>
      </c>
      <c r="ES413" s="92">
        <v>0</v>
      </c>
      <c r="ET413" s="92">
        <v>0</v>
      </c>
      <c r="EU413" s="92">
        <v>0</v>
      </c>
      <c r="EV413" s="92">
        <v>0</v>
      </c>
      <c r="EW413" s="92">
        <v>0</v>
      </c>
      <c r="EX413" s="92">
        <v>0</v>
      </c>
      <c r="EY413" s="92">
        <v>0</v>
      </c>
      <c r="EZ413" s="92">
        <v>0</v>
      </c>
      <c r="FA413" s="92">
        <v>0</v>
      </c>
      <c r="FB413" s="92">
        <v>0</v>
      </c>
      <c r="FC413" s="92">
        <v>0</v>
      </c>
      <c r="FD413" s="92">
        <v>0</v>
      </c>
      <c r="FE413" s="92">
        <v>0</v>
      </c>
      <c r="FF413" s="92">
        <v>0</v>
      </c>
      <c r="FG413" s="92">
        <v>0</v>
      </c>
      <c r="FH413" s="92">
        <v>0</v>
      </c>
      <c r="FI413" s="92">
        <v>0</v>
      </c>
      <c r="FJ413" s="92">
        <v>0</v>
      </c>
      <c r="FK413" s="92">
        <v>0</v>
      </c>
      <c r="FL413" s="92">
        <v>0</v>
      </c>
      <c r="FM413" s="92">
        <v>0</v>
      </c>
      <c r="FN413" s="92">
        <v>0</v>
      </c>
      <c r="FO413" s="92">
        <v>0</v>
      </c>
      <c r="FP413" s="92">
        <v>0</v>
      </c>
      <c r="FQ413" s="92">
        <v>0</v>
      </c>
      <c r="FR413" s="92">
        <v>0</v>
      </c>
      <c r="FS413" s="92">
        <v>0</v>
      </c>
      <c r="FT413" s="92">
        <v>0</v>
      </c>
      <c r="FU413" s="92">
        <v>0</v>
      </c>
      <c r="FV413" s="92">
        <v>0</v>
      </c>
      <c r="FW413" s="92">
        <v>0</v>
      </c>
      <c r="FX413" s="92">
        <v>0</v>
      </c>
      <c r="FY413" s="92">
        <v>0</v>
      </c>
      <c r="FZ413" s="92">
        <v>0</v>
      </c>
      <c r="GA413" s="92">
        <v>0</v>
      </c>
      <c r="GB413" s="92">
        <v>0</v>
      </c>
      <c r="GC413" s="92">
        <v>0</v>
      </c>
      <c r="GD413" s="92">
        <v>0</v>
      </c>
      <c r="GE413" s="92">
        <v>0</v>
      </c>
      <c r="GF413" s="92">
        <v>0</v>
      </c>
      <c r="GG413" s="92">
        <v>0</v>
      </c>
      <c r="GH413" s="92">
        <v>0</v>
      </c>
      <c r="GI413" s="92">
        <v>0</v>
      </c>
      <c r="GJ413" s="92">
        <v>1</v>
      </c>
      <c r="GK413" s="92">
        <v>0</v>
      </c>
      <c r="GL413" s="92">
        <v>0</v>
      </c>
      <c r="GM413" s="92">
        <v>0</v>
      </c>
      <c r="GN413" s="92">
        <v>0</v>
      </c>
      <c r="GO413" s="92">
        <v>0</v>
      </c>
      <c r="GP413" s="92">
        <v>0</v>
      </c>
      <c r="GQ413" s="92">
        <v>0</v>
      </c>
      <c r="GR413" s="92">
        <v>0</v>
      </c>
      <c r="GS413" s="92">
        <v>0</v>
      </c>
      <c r="GT413" s="92">
        <v>0</v>
      </c>
      <c r="GU413" s="92">
        <v>0</v>
      </c>
      <c r="GV413" s="92">
        <v>0</v>
      </c>
      <c r="GW413" s="92">
        <v>0</v>
      </c>
      <c r="GX413" s="92">
        <v>0</v>
      </c>
      <c r="GY413" s="92">
        <v>0</v>
      </c>
      <c r="GZ413" s="92">
        <v>0</v>
      </c>
      <c r="HA413" s="92">
        <v>0</v>
      </c>
      <c r="HB413" s="92">
        <v>0</v>
      </c>
      <c r="HC413" s="92">
        <v>0</v>
      </c>
      <c r="HD413" s="92">
        <v>0</v>
      </c>
      <c r="HE413" s="92">
        <v>0</v>
      </c>
      <c r="HF413" s="92">
        <v>0</v>
      </c>
      <c r="HG413" s="92">
        <v>0</v>
      </c>
      <c r="HH413" s="92">
        <v>0</v>
      </c>
      <c r="HI413" s="92">
        <v>0</v>
      </c>
      <c r="HJ413" s="92">
        <v>0</v>
      </c>
      <c r="HK413" s="92">
        <v>0</v>
      </c>
      <c r="HL413" s="92">
        <v>0</v>
      </c>
      <c r="HM413" s="92">
        <v>0</v>
      </c>
      <c r="HN413" s="92">
        <v>0</v>
      </c>
      <c r="HO413" s="92">
        <v>0</v>
      </c>
      <c r="HP413" s="92">
        <v>0</v>
      </c>
      <c r="HQ413" s="92">
        <v>0</v>
      </c>
      <c r="HR413" s="92">
        <v>0</v>
      </c>
      <c r="HS413" s="92">
        <v>0</v>
      </c>
      <c r="HT413" s="92">
        <v>0</v>
      </c>
      <c r="HU413" s="92">
        <v>0</v>
      </c>
      <c r="HV413" s="92">
        <v>0</v>
      </c>
      <c r="HW413" s="92">
        <v>0</v>
      </c>
      <c r="HX413" s="92">
        <v>0</v>
      </c>
      <c r="HY413" s="92">
        <v>0</v>
      </c>
      <c r="HZ413" s="92">
        <v>0</v>
      </c>
      <c r="IA413" s="92">
        <v>0</v>
      </c>
      <c r="IB413" s="92">
        <v>0</v>
      </c>
      <c r="IC413" s="92">
        <v>0</v>
      </c>
      <c r="ID413" s="92">
        <v>0</v>
      </c>
      <c r="IE413" s="92">
        <v>0</v>
      </c>
      <c r="IF413" s="92">
        <v>0</v>
      </c>
      <c r="IG413" s="92">
        <v>0</v>
      </c>
      <c r="IH413" s="92">
        <v>0</v>
      </c>
      <c r="II413" s="92">
        <v>0</v>
      </c>
      <c r="IJ413" s="92">
        <v>0</v>
      </c>
      <c r="IK413" s="92">
        <v>0</v>
      </c>
      <c r="IL413" s="92">
        <v>0</v>
      </c>
      <c r="IM413" s="92">
        <v>0</v>
      </c>
      <c r="IN413" s="92">
        <v>0</v>
      </c>
      <c r="IO413" s="92">
        <v>0</v>
      </c>
      <c r="IP413" s="92">
        <v>0</v>
      </c>
      <c r="IQ413" s="92">
        <v>0</v>
      </c>
      <c r="IR413" s="92">
        <v>0</v>
      </c>
      <c r="IS413" s="92">
        <v>0</v>
      </c>
      <c r="IT413" s="92">
        <v>68629.063200000004</v>
      </c>
      <c r="IU413" s="92">
        <v>1236371.79</v>
      </c>
      <c r="IV413" s="92">
        <v>20533.261399999999</v>
      </c>
      <c r="IW413" s="92">
        <v>15</v>
      </c>
      <c r="IX413" s="92">
        <v>4.0827578000000004</v>
      </c>
      <c r="IY413" s="92">
        <v>0</v>
      </c>
      <c r="IZ413" s="92">
        <v>1</v>
      </c>
      <c r="JA413" s="92">
        <v>0</v>
      </c>
      <c r="JB413" s="92">
        <v>-68438.717000000004</v>
      </c>
      <c r="JC413" s="92">
        <v>-3798.9260800000002</v>
      </c>
      <c r="JD413" s="92">
        <v>-4696.8850400000001</v>
      </c>
      <c r="JE413" s="92">
        <v>-39.5644013</v>
      </c>
      <c r="JF413" s="92">
        <v>-2.1961580000000001</v>
      </c>
      <c r="JG413" s="92">
        <v>5.57056036E-2</v>
      </c>
      <c r="JH413" s="92">
        <v>1.0035520499999999</v>
      </c>
      <c r="JI413" s="92">
        <v>18.015280000000001</v>
      </c>
      <c r="JJ413" s="92">
        <v>20645.909800000001</v>
      </c>
      <c r="JK413" s="92">
        <v>0</v>
      </c>
      <c r="JL413" s="92">
        <v>0</v>
      </c>
      <c r="JM413" s="92">
        <v>0</v>
      </c>
      <c r="JN413" s="92">
        <v>0</v>
      </c>
      <c r="JO413" s="92">
        <v>0</v>
      </c>
      <c r="JP413" s="92">
        <v>0</v>
      </c>
      <c r="JQ413" s="92">
        <v>0</v>
      </c>
      <c r="JR413" s="92">
        <v>0</v>
      </c>
      <c r="JS413" s="92">
        <v>0</v>
      </c>
      <c r="JT413" s="92">
        <v>0</v>
      </c>
      <c r="JU413" s="92">
        <v>0</v>
      </c>
      <c r="JV413" s="92">
        <v>0</v>
      </c>
      <c r="JW413" s="92">
        <v>0</v>
      </c>
      <c r="JX413" s="92">
        <v>0</v>
      </c>
      <c r="JY413" s="92">
        <v>0</v>
      </c>
      <c r="JZ413" s="92">
        <v>0</v>
      </c>
      <c r="KA413" s="92">
        <v>0</v>
      </c>
      <c r="KB413" s="92">
        <v>0</v>
      </c>
      <c r="KC413" s="92">
        <v>0</v>
      </c>
      <c r="KD413" s="92">
        <v>0</v>
      </c>
      <c r="KE413" s="92">
        <v>0</v>
      </c>
      <c r="KF413" s="92">
        <v>0</v>
      </c>
      <c r="KG413" s="92">
        <v>0</v>
      </c>
      <c r="KH413" s="92">
        <v>0</v>
      </c>
      <c r="KI413" s="92">
        <v>0</v>
      </c>
      <c r="KJ413" s="92">
        <v>0</v>
      </c>
      <c r="KK413" s="92">
        <v>0</v>
      </c>
      <c r="KL413" s="92">
        <v>0</v>
      </c>
      <c r="KM413" s="92">
        <v>0</v>
      </c>
      <c r="KN413" s="92">
        <v>0</v>
      </c>
      <c r="KO413" s="92">
        <v>0</v>
      </c>
      <c r="KP413" s="92">
        <v>0</v>
      </c>
      <c r="KQ413" s="92">
        <v>0</v>
      </c>
      <c r="KR413" s="92">
        <v>0</v>
      </c>
      <c r="KS413" s="92">
        <v>0</v>
      </c>
      <c r="KT413" s="92">
        <v>0</v>
      </c>
      <c r="KU413" s="92">
        <v>0</v>
      </c>
      <c r="KV413" s="92">
        <v>0</v>
      </c>
      <c r="KW413" s="92">
        <v>0</v>
      </c>
      <c r="KX413" s="92">
        <v>0</v>
      </c>
      <c r="KY413" s="92">
        <v>0</v>
      </c>
      <c r="KZ413" s="92">
        <v>0</v>
      </c>
      <c r="LA413" s="92">
        <v>0</v>
      </c>
      <c r="LB413" s="92">
        <v>0</v>
      </c>
      <c r="LC413" s="92">
        <v>0</v>
      </c>
      <c r="LD413" s="92">
        <v>0</v>
      </c>
      <c r="LE413" s="92">
        <v>0</v>
      </c>
      <c r="LF413" s="92">
        <v>0</v>
      </c>
      <c r="LG413" s="92">
        <v>0</v>
      </c>
      <c r="LH413" s="92">
        <v>0</v>
      </c>
      <c r="LI413" s="92">
        <v>0</v>
      </c>
      <c r="LJ413" s="92">
        <v>0</v>
      </c>
      <c r="LK413" s="92">
        <v>0</v>
      </c>
      <c r="LL413" s="92">
        <v>0</v>
      </c>
      <c r="LM413" s="92">
        <v>0</v>
      </c>
      <c r="LN413" s="92">
        <v>0</v>
      </c>
      <c r="LO413" s="92">
        <v>0</v>
      </c>
      <c r="LP413" s="92">
        <v>0</v>
      </c>
      <c r="LQ413" s="92">
        <v>0</v>
      </c>
      <c r="LR413" s="92">
        <v>0</v>
      </c>
      <c r="LS413" s="92">
        <v>0</v>
      </c>
      <c r="LT413" s="92">
        <v>0</v>
      </c>
      <c r="LU413" s="92">
        <v>0</v>
      </c>
      <c r="LV413" s="92">
        <v>0</v>
      </c>
      <c r="LW413" s="92">
        <v>0</v>
      </c>
      <c r="LX413" s="92">
        <v>0</v>
      </c>
      <c r="LY413" s="92">
        <v>0</v>
      </c>
      <c r="LZ413" s="92">
        <v>0</v>
      </c>
      <c r="MA413" s="92">
        <v>0</v>
      </c>
      <c r="MB413" s="92">
        <v>0</v>
      </c>
      <c r="MC413" s="92">
        <v>0</v>
      </c>
      <c r="MD413" s="92">
        <v>0</v>
      </c>
      <c r="ME413" s="92">
        <v>0</v>
      </c>
      <c r="MF413" s="92">
        <v>0</v>
      </c>
      <c r="MG413" s="92">
        <v>0</v>
      </c>
      <c r="MH413" s="92">
        <v>0</v>
      </c>
      <c r="MI413" s="92">
        <v>0</v>
      </c>
      <c r="MJ413" s="92">
        <v>0</v>
      </c>
      <c r="MK413" s="92">
        <v>0</v>
      </c>
      <c r="ML413" s="92">
        <v>0</v>
      </c>
      <c r="MM413" s="92">
        <v>0</v>
      </c>
      <c r="MN413" s="92">
        <v>0</v>
      </c>
      <c r="MO413" s="92">
        <v>0</v>
      </c>
      <c r="MP413" s="92">
        <v>0</v>
      </c>
      <c r="MQ413" s="92">
        <v>0</v>
      </c>
      <c r="MR413" s="92">
        <v>0</v>
      </c>
      <c r="MS413" s="92">
        <v>0</v>
      </c>
      <c r="MT413" s="92">
        <v>0</v>
      </c>
      <c r="MU413" s="92">
        <v>0</v>
      </c>
      <c r="MV413" s="92">
        <v>0</v>
      </c>
      <c r="MW413" s="92">
        <v>0</v>
      </c>
      <c r="MX413" s="92">
        <v>0</v>
      </c>
      <c r="MY413" s="92">
        <v>0</v>
      </c>
      <c r="MZ413" s="92">
        <v>0</v>
      </c>
      <c r="NA413" s="92">
        <v>0</v>
      </c>
      <c r="NB413" s="92">
        <v>0</v>
      </c>
      <c r="NC413" s="92">
        <v>0</v>
      </c>
      <c r="ND413" s="92">
        <v>0</v>
      </c>
      <c r="NE413" s="92">
        <v>0</v>
      </c>
      <c r="NF413" s="92">
        <v>0</v>
      </c>
      <c r="NG413" s="92">
        <v>0</v>
      </c>
      <c r="NH413" s="92">
        <v>0</v>
      </c>
      <c r="NI413" s="92">
        <v>0</v>
      </c>
      <c r="NJ413" s="92">
        <v>0</v>
      </c>
      <c r="NK413" s="92">
        <v>0</v>
      </c>
      <c r="NL413" s="92">
        <v>0</v>
      </c>
      <c r="NM413" s="92">
        <v>0</v>
      </c>
      <c r="NN413" s="92">
        <v>0</v>
      </c>
      <c r="NO413" s="92">
        <v>0</v>
      </c>
      <c r="NP413" s="92">
        <v>0</v>
      </c>
      <c r="NQ413" s="92">
        <v>0</v>
      </c>
      <c r="NR413" s="92">
        <v>0</v>
      </c>
      <c r="NS413" s="92">
        <v>0</v>
      </c>
      <c r="NT413" s="92">
        <v>0</v>
      </c>
      <c r="NU413" s="92">
        <v>0</v>
      </c>
      <c r="NV413" s="92">
        <v>0</v>
      </c>
      <c r="NW413" s="92">
        <v>0</v>
      </c>
      <c r="NX413" s="92">
        <v>0</v>
      </c>
      <c r="NY413" s="92">
        <v>0</v>
      </c>
      <c r="NZ413" s="92">
        <v>0</v>
      </c>
      <c r="OA413" s="92">
        <v>0</v>
      </c>
      <c r="OB413" s="92">
        <v>0</v>
      </c>
      <c r="OC413" s="92">
        <v>0</v>
      </c>
      <c r="OD413" s="92">
        <v>0</v>
      </c>
      <c r="OE413" s="92">
        <v>0</v>
      </c>
      <c r="OF413" s="92">
        <v>0</v>
      </c>
      <c r="OG413" s="92">
        <v>0</v>
      </c>
      <c r="OH413" s="92">
        <v>0</v>
      </c>
      <c r="OI413" s="92">
        <v>0</v>
      </c>
      <c r="OJ413" s="92">
        <v>0</v>
      </c>
      <c r="OK413" s="92">
        <v>0</v>
      </c>
      <c r="OL413" s="92">
        <v>0</v>
      </c>
      <c r="OM413" s="92">
        <v>0</v>
      </c>
      <c r="ON413" s="92">
        <v>0</v>
      </c>
      <c r="OO413" s="92">
        <v>0</v>
      </c>
      <c r="OP413" s="92">
        <v>0</v>
      </c>
      <c r="OQ413" s="92">
        <v>0</v>
      </c>
      <c r="OR413" s="92">
        <v>0</v>
      </c>
      <c r="OS413" s="92">
        <v>0</v>
      </c>
      <c r="OT413" s="92">
        <v>0</v>
      </c>
      <c r="OU413" s="92">
        <v>0</v>
      </c>
      <c r="OV413" s="92">
        <v>0</v>
      </c>
      <c r="OW413" s="92">
        <v>0</v>
      </c>
      <c r="OX413" s="92">
        <v>0</v>
      </c>
      <c r="OY413" s="92">
        <v>0</v>
      </c>
      <c r="OZ413" s="92">
        <v>0</v>
      </c>
      <c r="PA413" s="92">
        <v>0</v>
      </c>
      <c r="PB413" s="92">
        <v>0</v>
      </c>
      <c r="PC413" s="92">
        <v>0</v>
      </c>
      <c r="PD413" s="92">
        <v>0</v>
      </c>
      <c r="PE413" s="92">
        <v>0</v>
      </c>
      <c r="PF413" s="92">
        <v>0</v>
      </c>
      <c r="PG413" s="92">
        <v>0</v>
      </c>
      <c r="PH413" s="92">
        <v>0</v>
      </c>
      <c r="PI413" s="92">
        <v>0</v>
      </c>
      <c r="PJ413" s="92">
        <v>0</v>
      </c>
      <c r="PK413" s="92">
        <v>0</v>
      </c>
      <c r="PL413" s="92">
        <v>0</v>
      </c>
      <c r="PM413" s="92">
        <v>0</v>
      </c>
      <c r="PN413" s="92">
        <v>0</v>
      </c>
      <c r="PO413" s="92">
        <v>0</v>
      </c>
      <c r="PP413" s="92">
        <v>0</v>
      </c>
      <c r="PQ413" s="92">
        <v>0</v>
      </c>
      <c r="PR413" s="92">
        <v>0</v>
      </c>
      <c r="PS413" s="92">
        <v>0</v>
      </c>
      <c r="PT413" s="92">
        <v>0</v>
      </c>
      <c r="PU413" s="92">
        <v>0</v>
      </c>
      <c r="PV413" s="92">
        <v>0</v>
      </c>
      <c r="PW413" s="92">
        <v>0</v>
      </c>
      <c r="PX413" s="92">
        <v>0</v>
      </c>
      <c r="PY413" s="92">
        <v>0</v>
      </c>
      <c r="PZ413" s="92">
        <v>0</v>
      </c>
      <c r="QA413" s="92">
        <v>0</v>
      </c>
      <c r="QB413" s="92">
        <v>0</v>
      </c>
      <c r="QC413" s="92">
        <v>0</v>
      </c>
      <c r="QD413" s="92">
        <v>0</v>
      </c>
      <c r="QE413" s="92">
        <v>0</v>
      </c>
      <c r="QF413" s="92">
        <v>0</v>
      </c>
      <c r="QG413" s="92">
        <v>0</v>
      </c>
      <c r="QH413" s="92">
        <v>0</v>
      </c>
      <c r="QI413" s="92">
        <v>0</v>
      </c>
      <c r="QJ413" s="92">
        <v>0</v>
      </c>
      <c r="QK413" s="92">
        <v>0</v>
      </c>
      <c r="QL413" s="92">
        <v>0</v>
      </c>
      <c r="QM413" s="92">
        <v>0</v>
      </c>
      <c r="QN413" s="92">
        <v>0</v>
      </c>
      <c r="QO413" s="92">
        <v>0</v>
      </c>
      <c r="QP413" s="92">
        <v>0</v>
      </c>
      <c r="QQ413" s="92">
        <v>0</v>
      </c>
      <c r="QR413" s="92">
        <v>0</v>
      </c>
      <c r="QS413" s="92">
        <v>0</v>
      </c>
      <c r="QT413" s="92">
        <v>0</v>
      </c>
      <c r="QU413" s="92">
        <v>0</v>
      </c>
      <c r="QV413" s="92">
        <v>0</v>
      </c>
      <c r="QW413" s="92">
        <v>0</v>
      </c>
      <c r="QX413" s="92">
        <v>0</v>
      </c>
      <c r="QY413" s="92">
        <v>0</v>
      </c>
      <c r="QZ413" s="92">
        <v>0</v>
      </c>
      <c r="RA413" s="92">
        <v>0</v>
      </c>
      <c r="RB413" s="92">
        <v>0</v>
      </c>
      <c r="RC413" s="92">
        <v>0</v>
      </c>
      <c r="RD413" s="92">
        <v>0</v>
      </c>
      <c r="RE413" s="92">
        <v>0</v>
      </c>
      <c r="RF413" s="92">
        <v>0</v>
      </c>
      <c r="RG413" s="92">
        <v>0</v>
      </c>
      <c r="RH413" s="92">
        <v>0</v>
      </c>
      <c r="RI413" s="92">
        <v>0</v>
      </c>
      <c r="RJ413" s="92">
        <v>0</v>
      </c>
      <c r="RK413" s="92">
        <v>0</v>
      </c>
      <c r="RL413" s="92">
        <v>0</v>
      </c>
      <c r="RM413" s="92">
        <v>0</v>
      </c>
      <c r="RN413" s="92">
        <v>0</v>
      </c>
      <c r="RO413" s="92">
        <v>0</v>
      </c>
      <c r="RP413" s="92">
        <v>0</v>
      </c>
      <c r="RQ413" s="92">
        <v>0</v>
      </c>
      <c r="RR413" s="92">
        <v>0</v>
      </c>
      <c r="RS413" s="92">
        <v>0</v>
      </c>
      <c r="RT413" s="92">
        <v>0</v>
      </c>
      <c r="RU413" s="92">
        <v>0</v>
      </c>
      <c r="RV413" s="92">
        <v>0</v>
      </c>
      <c r="RW413" s="92">
        <v>0</v>
      </c>
      <c r="RX413" s="92">
        <v>0</v>
      </c>
      <c r="RY413" s="92">
        <v>0</v>
      </c>
      <c r="RZ413" s="92">
        <v>0</v>
      </c>
      <c r="SA413" s="92">
        <v>0</v>
      </c>
      <c r="SB413" s="92">
        <v>0</v>
      </c>
      <c r="SC413" s="92">
        <v>0</v>
      </c>
      <c r="SD413" s="92">
        <v>0</v>
      </c>
      <c r="SE413" s="92">
        <v>0</v>
      </c>
      <c r="SF413" s="92">
        <v>0</v>
      </c>
      <c r="SG413" s="92">
        <v>0</v>
      </c>
      <c r="SH413" s="92">
        <v>0</v>
      </c>
      <c r="SI413" s="92">
        <v>0</v>
      </c>
      <c r="SJ413" s="92">
        <v>0</v>
      </c>
      <c r="SK413" s="92">
        <v>0</v>
      </c>
      <c r="SL413" s="92">
        <v>0</v>
      </c>
      <c r="SM413" s="92">
        <v>0</v>
      </c>
      <c r="SN413" s="92">
        <v>0</v>
      </c>
      <c r="SO413" s="92">
        <v>0</v>
      </c>
      <c r="SP413" s="92">
        <v>0</v>
      </c>
      <c r="SQ413" s="92">
        <v>0</v>
      </c>
      <c r="SR413" s="92">
        <v>0</v>
      </c>
      <c r="SS413" s="92">
        <v>0</v>
      </c>
      <c r="ST413" s="92">
        <v>0</v>
      </c>
      <c r="SU413" s="92">
        <v>0</v>
      </c>
      <c r="SV413" s="92">
        <v>0</v>
      </c>
      <c r="SW413" s="92">
        <v>0</v>
      </c>
      <c r="SX413" s="92">
        <v>0</v>
      </c>
      <c r="SY413" s="92">
        <v>0</v>
      </c>
      <c r="SZ413" s="92">
        <v>0</v>
      </c>
      <c r="TA413" s="92">
        <v>0</v>
      </c>
      <c r="TB413" s="92">
        <v>0</v>
      </c>
      <c r="TC413" s="92">
        <v>4.0827578000000004</v>
      </c>
      <c r="TD413" s="92">
        <v>0</v>
      </c>
      <c r="TE413" s="92">
        <v>0</v>
      </c>
      <c r="TF413" s="92">
        <v>0</v>
      </c>
      <c r="TG413" s="92">
        <v>0</v>
      </c>
      <c r="TH413" s="92">
        <v>0</v>
      </c>
      <c r="TI413" s="92">
        <v>0</v>
      </c>
      <c r="TJ413" s="92">
        <v>0</v>
      </c>
      <c r="TK413" s="92">
        <v>0</v>
      </c>
      <c r="TL413" s="92">
        <v>0</v>
      </c>
      <c r="TM413" s="92">
        <v>0</v>
      </c>
      <c r="TN413" s="92">
        <v>0</v>
      </c>
      <c r="TO413" s="92">
        <v>0</v>
      </c>
      <c r="TP413" s="92">
        <v>0</v>
      </c>
      <c r="TQ413" s="92">
        <v>-5448388184.54</v>
      </c>
      <c r="TR413" s="92">
        <v>0</v>
      </c>
      <c r="TS413" s="92">
        <v>0</v>
      </c>
      <c r="TT413" s="92">
        <v>0</v>
      </c>
      <c r="TU413" s="92">
        <v>0</v>
      </c>
      <c r="TV413" s="92">
        <v>0</v>
      </c>
      <c r="TW413" s="92">
        <v>0</v>
      </c>
      <c r="TX413" s="92">
        <v>0</v>
      </c>
      <c r="TY413" s="92">
        <v>0</v>
      </c>
      <c r="TZ413" s="92">
        <v>0</v>
      </c>
      <c r="UA413" s="92">
        <v>0</v>
      </c>
      <c r="UB413" s="92">
        <v>0</v>
      </c>
      <c r="UC413" s="92">
        <v>0</v>
      </c>
      <c r="UD413" s="92">
        <v>0</v>
      </c>
      <c r="UE413" s="92">
        <v>0</v>
      </c>
      <c r="UF413" s="92">
        <v>0</v>
      </c>
      <c r="UG413" s="92">
        <v>0</v>
      </c>
      <c r="UH413" s="92">
        <v>0</v>
      </c>
      <c r="UI413" s="92">
        <v>0</v>
      </c>
      <c r="UJ413" s="92">
        <v>0</v>
      </c>
      <c r="UK413" s="92">
        <v>0</v>
      </c>
      <c r="UL413" s="92">
        <v>0</v>
      </c>
      <c r="UM413" s="92">
        <v>0</v>
      </c>
      <c r="UN413" s="92">
        <v>0</v>
      </c>
      <c r="UO413" s="92">
        <v>0</v>
      </c>
      <c r="UP413" s="92">
        <v>0</v>
      </c>
      <c r="UQ413" s="92">
        <v>0</v>
      </c>
      <c r="UR413" s="92">
        <v>0</v>
      </c>
      <c r="US413" s="92">
        <v>0</v>
      </c>
      <c r="UT413" s="92">
        <v>0</v>
      </c>
      <c r="UU413" s="92">
        <v>0</v>
      </c>
      <c r="UV413" s="92">
        <v>0</v>
      </c>
      <c r="UW413" s="92">
        <v>0</v>
      </c>
      <c r="UX413" s="92">
        <v>0</v>
      </c>
      <c r="UY413" s="92">
        <v>0</v>
      </c>
      <c r="UZ413" s="92">
        <v>0</v>
      </c>
      <c r="VA413" s="92">
        <v>0</v>
      </c>
      <c r="VB413" s="92">
        <v>0</v>
      </c>
      <c r="VC413" s="92">
        <v>0</v>
      </c>
      <c r="VD413" s="92">
        <v>0</v>
      </c>
      <c r="VE413" s="92">
        <v>0</v>
      </c>
      <c r="VF413" s="92">
        <v>0</v>
      </c>
      <c r="VG413" s="92">
        <v>0</v>
      </c>
      <c r="VH413" s="92">
        <v>0</v>
      </c>
      <c r="VI413" s="92">
        <v>0</v>
      </c>
      <c r="VJ413" s="92">
        <v>0</v>
      </c>
      <c r="VK413" s="92">
        <v>0</v>
      </c>
      <c r="VL413" s="92">
        <v>0</v>
      </c>
      <c r="VM413" s="92">
        <v>0</v>
      </c>
      <c r="VN413" s="92">
        <v>0</v>
      </c>
      <c r="VO413" s="92">
        <v>0</v>
      </c>
      <c r="VP413" s="92">
        <v>0</v>
      </c>
      <c r="VQ413" s="92">
        <v>0</v>
      </c>
      <c r="VR413" s="92">
        <v>0</v>
      </c>
      <c r="VS413" s="92">
        <v>0</v>
      </c>
      <c r="VT413" s="92">
        <v>0</v>
      </c>
      <c r="VU413" s="92">
        <v>0</v>
      </c>
      <c r="VV413" s="92">
        <v>0</v>
      </c>
      <c r="VW413" s="92">
        <v>0</v>
      </c>
      <c r="VX413" s="92">
        <v>0</v>
      </c>
      <c r="VY413" s="92">
        <v>0</v>
      </c>
      <c r="VZ413" s="92">
        <v>0</v>
      </c>
      <c r="WA413" s="92">
        <v>0</v>
      </c>
      <c r="WB413" s="92">
        <v>0</v>
      </c>
      <c r="WC413" s="92">
        <v>0</v>
      </c>
    </row>
    <row r="414" spans="2:601" ht="13.5" customHeight="1">
      <c r="B414" s="851" t="s">
        <v>3060</v>
      </c>
      <c r="C414" s="92">
        <v>0</v>
      </c>
      <c r="D414" s="92">
        <v>0</v>
      </c>
      <c r="E414" s="92">
        <v>0</v>
      </c>
      <c r="F414" s="92">
        <v>0</v>
      </c>
      <c r="G414" s="92">
        <v>0</v>
      </c>
      <c r="H414" s="92">
        <v>0</v>
      </c>
      <c r="I414" s="92">
        <v>0</v>
      </c>
      <c r="J414" s="92">
        <v>0</v>
      </c>
      <c r="K414" s="92">
        <v>0</v>
      </c>
      <c r="L414" s="92">
        <v>0</v>
      </c>
      <c r="M414" s="92">
        <v>0</v>
      </c>
      <c r="N414" s="92">
        <v>0</v>
      </c>
      <c r="O414" s="92">
        <v>0</v>
      </c>
      <c r="P414" s="92">
        <v>0</v>
      </c>
      <c r="Q414" s="92">
        <v>0</v>
      </c>
      <c r="R414" s="92">
        <v>0</v>
      </c>
      <c r="S414" s="92">
        <v>0</v>
      </c>
      <c r="T414" s="92">
        <v>0</v>
      </c>
      <c r="U414" s="92">
        <v>0</v>
      </c>
      <c r="V414" s="92">
        <v>0</v>
      </c>
      <c r="W414" s="92">
        <v>0</v>
      </c>
      <c r="X414" s="92">
        <v>0</v>
      </c>
      <c r="Y414" s="92">
        <v>0</v>
      </c>
      <c r="Z414" s="92">
        <v>0</v>
      </c>
      <c r="AA414" s="92">
        <v>0</v>
      </c>
      <c r="AB414" s="92">
        <v>0</v>
      </c>
      <c r="AC414" s="92">
        <v>0</v>
      </c>
      <c r="AD414" s="92">
        <v>0</v>
      </c>
      <c r="AE414" s="92">
        <v>0</v>
      </c>
      <c r="AF414" s="92">
        <v>0</v>
      </c>
      <c r="AG414" s="92">
        <v>0</v>
      </c>
      <c r="AH414" s="92">
        <v>0</v>
      </c>
      <c r="AI414" s="92">
        <v>0</v>
      </c>
      <c r="AJ414" s="92">
        <v>0</v>
      </c>
      <c r="AK414" s="92">
        <v>0</v>
      </c>
      <c r="AL414" s="92">
        <v>0</v>
      </c>
      <c r="AM414" s="92">
        <v>0</v>
      </c>
      <c r="AN414" s="92">
        <v>0</v>
      </c>
      <c r="AO414" s="92">
        <v>0</v>
      </c>
      <c r="AP414" s="92">
        <v>0</v>
      </c>
      <c r="AQ414" s="92">
        <v>0</v>
      </c>
      <c r="AR414" s="92">
        <v>0</v>
      </c>
      <c r="AS414" s="92">
        <v>0</v>
      </c>
      <c r="AT414" s="92">
        <v>0</v>
      </c>
      <c r="AU414" s="92">
        <v>0</v>
      </c>
      <c r="AV414" s="92">
        <v>0</v>
      </c>
      <c r="AW414" s="92">
        <v>0</v>
      </c>
      <c r="AX414" s="92">
        <v>0</v>
      </c>
      <c r="AY414" s="92">
        <v>0</v>
      </c>
      <c r="AZ414" s="92">
        <v>0</v>
      </c>
      <c r="BA414" s="92">
        <v>0</v>
      </c>
      <c r="BB414" s="92">
        <v>0</v>
      </c>
      <c r="BC414" s="92">
        <v>0</v>
      </c>
      <c r="BD414" s="92">
        <v>0</v>
      </c>
      <c r="BE414" s="92">
        <v>0</v>
      </c>
      <c r="BF414" s="92">
        <v>0</v>
      </c>
      <c r="BG414" s="92">
        <v>0</v>
      </c>
      <c r="BH414" s="92">
        <v>0</v>
      </c>
      <c r="BI414" s="92">
        <v>0</v>
      </c>
      <c r="BJ414" s="92">
        <v>0</v>
      </c>
      <c r="BK414" s="92">
        <v>0</v>
      </c>
      <c r="BL414" s="92">
        <v>0</v>
      </c>
      <c r="BM414" s="92">
        <v>0</v>
      </c>
      <c r="BN414" s="92">
        <v>0</v>
      </c>
      <c r="BO414" s="92">
        <v>0</v>
      </c>
      <c r="BP414" s="92">
        <v>0</v>
      </c>
      <c r="BQ414" s="92">
        <v>0</v>
      </c>
      <c r="BR414" s="92">
        <v>0</v>
      </c>
      <c r="BS414" s="92">
        <v>0</v>
      </c>
      <c r="BT414" s="92">
        <v>0</v>
      </c>
      <c r="BU414" s="92">
        <v>0</v>
      </c>
      <c r="BV414" s="92">
        <v>0</v>
      </c>
      <c r="BW414" s="92">
        <v>0</v>
      </c>
      <c r="BX414" s="92">
        <v>0</v>
      </c>
      <c r="BY414" s="92">
        <v>0</v>
      </c>
      <c r="BZ414" s="92">
        <v>0</v>
      </c>
      <c r="CA414" s="92">
        <v>0</v>
      </c>
      <c r="CB414" s="92">
        <v>0</v>
      </c>
      <c r="CC414" s="92">
        <v>0</v>
      </c>
      <c r="CD414" s="92">
        <v>0</v>
      </c>
      <c r="CE414" s="92">
        <v>0</v>
      </c>
      <c r="CF414" s="92">
        <v>0</v>
      </c>
      <c r="CG414" s="92">
        <v>0</v>
      </c>
      <c r="CH414" s="92">
        <v>0</v>
      </c>
      <c r="CI414" s="92">
        <v>0</v>
      </c>
      <c r="CJ414" s="92">
        <v>0</v>
      </c>
      <c r="CK414" s="92">
        <v>0</v>
      </c>
      <c r="CL414" s="92">
        <v>0</v>
      </c>
      <c r="CM414" s="92">
        <v>0</v>
      </c>
      <c r="CN414" s="92">
        <v>0</v>
      </c>
      <c r="CO414" s="92">
        <v>0</v>
      </c>
      <c r="CP414" s="92">
        <v>0</v>
      </c>
      <c r="CQ414" s="92">
        <v>0</v>
      </c>
      <c r="CR414" s="92">
        <v>0</v>
      </c>
      <c r="CS414" s="92">
        <v>0</v>
      </c>
      <c r="CT414" s="92">
        <v>0</v>
      </c>
      <c r="CU414" s="92">
        <v>0</v>
      </c>
      <c r="CV414" s="92">
        <v>0</v>
      </c>
      <c r="CW414" s="92">
        <v>0</v>
      </c>
      <c r="CX414" s="92">
        <v>0</v>
      </c>
      <c r="CY414" s="92">
        <v>0</v>
      </c>
      <c r="CZ414" s="92">
        <v>0</v>
      </c>
      <c r="DA414" s="92">
        <v>0</v>
      </c>
      <c r="DB414" s="92">
        <v>0</v>
      </c>
      <c r="DC414" s="92">
        <v>0</v>
      </c>
      <c r="DD414" s="92">
        <v>0</v>
      </c>
      <c r="DE414" s="92">
        <v>0</v>
      </c>
      <c r="DF414" s="92">
        <v>0</v>
      </c>
      <c r="DG414" s="92">
        <v>0</v>
      </c>
      <c r="DH414" s="92">
        <v>0</v>
      </c>
      <c r="DI414" s="92">
        <v>0</v>
      </c>
      <c r="DJ414" s="92">
        <v>0</v>
      </c>
      <c r="DK414" s="92">
        <v>0</v>
      </c>
      <c r="DL414" s="92">
        <v>0</v>
      </c>
      <c r="DM414" s="92">
        <v>0</v>
      </c>
      <c r="DN414" s="92">
        <v>0</v>
      </c>
      <c r="DO414" s="92">
        <v>0</v>
      </c>
      <c r="DP414" s="92">
        <v>0</v>
      </c>
      <c r="DQ414" s="92">
        <v>0</v>
      </c>
      <c r="DR414" s="92">
        <v>0</v>
      </c>
      <c r="DS414" s="92">
        <v>0</v>
      </c>
      <c r="DT414" s="92">
        <v>0</v>
      </c>
      <c r="DU414" s="92">
        <v>0</v>
      </c>
      <c r="DV414" s="92">
        <v>0</v>
      </c>
      <c r="DW414" s="92">
        <v>0</v>
      </c>
      <c r="DX414" s="92">
        <v>0</v>
      </c>
      <c r="DY414" s="92">
        <v>0</v>
      </c>
      <c r="DZ414" s="92">
        <v>0</v>
      </c>
      <c r="EA414" s="92">
        <v>0</v>
      </c>
      <c r="EB414" s="92">
        <v>0</v>
      </c>
      <c r="EC414" s="92">
        <v>0</v>
      </c>
      <c r="ED414" s="92">
        <v>0</v>
      </c>
      <c r="EE414" s="92">
        <v>0</v>
      </c>
      <c r="EF414" s="92">
        <v>0</v>
      </c>
      <c r="EG414" s="92">
        <v>0</v>
      </c>
      <c r="EH414" s="92">
        <v>0</v>
      </c>
      <c r="EI414" s="92">
        <v>0</v>
      </c>
      <c r="EJ414" s="92">
        <v>0</v>
      </c>
      <c r="EK414" s="92">
        <v>0</v>
      </c>
      <c r="EL414" s="92">
        <v>0</v>
      </c>
      <c r="EM414" s="92">
        <v>0</v>
      </c>
      <c r="EN414" s="92">
        <v>0</v>
      </c>
      <c r="EO414" s="92">
        <v>0</v>
      </c>
      <c r="EP414" s="92">
        <v>0</v>
      </c>
      <c r="EQ414" s="92">
        <v>0</v>
      </c>
      <c r="ER414" s="92">
        <v>0</v>
      </c>
      <c r="ES414" s="92">
        <v>0</v>
      </c>
      <c r="ET414" s="92">
        <v>0</v>
      </c>
      <c r="EU414" s="92">
        <v>0</v>
      </c>
      <c r="EV414" s="92">
        <v>0</v>
      </c>
      <c r="EW414" s="92">
        <v>0</v>
      </c>
      <c r="EX414" s="92">
        <v>0</v>
      </c>
      <c r="EY414" s="92">
        <v>0</v>
      </c>
      <c r="EZ414" s="92">
        <v>0</v>
      </c>
      <c r="FA414" s="92">
        <v>0</v>
      </c>
      <c r="FB414" s="92">
        <v>0</v>
      </c>
      <c r="FC414" s="92">
        <v>0</v>
      </c>
      <c r="FD414" s="92">
        <v>0</v>
      </c>
      <c r="FE414" s="92">
        <v>0</v>
      </c>
      <c r="FF414" s="92">
        <v>0</v>
      </c>
      <c r="FG414" s="92">
        <v>0</v>
      </c>
      <c r="FH414" s="92">
        <v>0</v>
      </c>
      <c r="FI414" s="92">
        <v>0</v>
      </c>
      <c r="FJ414" s="92">
        <v>0</v>
      </c>
      <c r="FK414" s="92">
        <v>0</v>
      </c>
      <c r="FL414" s="92">
        <v>0</v>
      </c>
      <c r="FM414" s="92">
        <v>0</v>
      </c>
      <c r="FN414" s="92">
        <v>0</v>
      </c>
      <c r="FO414" s="92">
        <v>0</v>
      </c>
      <c r="FP414" s="92">
        <v>0</v>
      </c>
      <c r="FQ414" s="92">
        <v>0</v>
      </c>
      <c r="FR414" s="92">
        <v>0</v>
      </c>
      <c r="FS414" s="92">
        <v>0</v>
      </c>
      <c r="FT414" s="92">
        <v>0</v>
      </c>
      <c r="FU414" s="92">
        <v>0</v>
      </c>
      <c r="FV414" s="92">
        <v>0</v>
      </c>
      <c r="FW414" s="92">
        <v>0</v>
      </c>
      <c r="FX414" s="92">
        <v>0</v>
      </c>
      <c r="FY414" s="92">
        <v>0</v>
      </c>
      <c r="FZ414" s="92">
        <v>0</v>
      </c>
      <c r="GA414" s="92">
        <v>0</v>
      </c>
      <c r="GB414" s="92">
        <v>0</v>
      </c>
      <c r="GC414" s="92">
        <v>0</v>
      </c>
      <c r="GD414" s="92">
        <v>0</v>
      </c>
      <c r="GE414" s="92">
        <v>0</v>
      </c>
      <c r="GF414" s="92">
        <v>0</v>
      </c>
      <c r="GG414" s="92">
        <v>0</v>
      </c>
      <c r="GH414" s="92">
        <v>0</v>
      </c>
      <c r="GI414" s="92">
        <v>0</v>
      </c>
      <c r="GJ414" s="92">
        <v>0</v>
      </c>
      <c r="GK414" s="92">
        <v>0</v>
      </c>
      <c r="GL414" s="92">
        <v>0</v>
      </c>
      <c r="GM414" s="92">
        <v>0</v>
      </c>
      <c r="GN414" s="92">
        <v>0</v>
      </c>
      <c r="GO414" s="92">
        <v>0</v>
      </c>
      <c r="GP414" s="92">
        <v>0</v>
      </c>
      <c r="GQ414" s="92">
        <v>0</v>
      </c>
      <c r="GR414" s="92">
        <v>0</v>
      </c>
      <c r="GS414" s="92">
        <v>0</v>
      </c>
      <c r="GT414" s="92">
        <v>0</v>
      </c>
      <c r="GU414" s="92">
        <v>0</v>
      </c>
      <c r="GV414" s="92">
        <v>0</v>
      </c>
      <c r="GW414" s="92">
        <v>0</v>
      </c>
      <c r="GX414" s="92">
        <v>0</v>
      </c>
      <c r="GY414" s="92">
        <v>0</v>
      </c>
      <c r="GZ414" s="92">
        <v>0</v>
      </c>
      <c r="HA414" s="92">
        <v>0</v>
      </c>
      <c r="HB414" s="92">
        <v>0</v>
      </c>
      <c r="HC414" s="92">
        <v>0</v>
      </c>
      <c r="HD414" s="92">
        <v>0</v>
      </c>
      <c r="HE414" s="92">
        <v>0</v>
      </c>
      <c r="HF414" s="92">
        <v>0</v>
      </c>
      <c r="HG414" s="92">
        <v>0</v>
      </c>
      <c r="HH414" s="92">
        <v>0</v>
      </c>
      <c r="HI414" s="92">
        <v>0</v>
      </c>
      <c r="HJ414" s="92">
        <v>0</v>
      </c>
      <c r="HK414" s="92">
        <v>0</v>
      </c>
      <c r="HL414" s="92">
        <v>0</v>
      </c>
      <c r="HM414" s="92">
        <v>0</v>
      </c>
      <c r="HN414" s="92">
        <v>0</v>
      </c>
      <c r="HO414" s="92">
        <v>0</v>
      </c>
      <c r="HP414" s="92">
        <v>0</v>
      </c>
      <c r="HQ414" s="92">
        <v>0</v>
      </c>
      <c r="HR414" s="92">
        <v>0</v>
      </c>
      <c r="HS414" s="92">
        <v>0</v>
      </c>
      <c r="HT414" s="92">
        <v>0</v>
      </c>
      <c r="HU414" s="92">
        <v>0</v>
      </c>
      <c r="HV414" s="92">
        <v>0</v>
      </c>
      <c r="HW414" s="92">
        <v>0</v>
      </c>
      <c r="HX414" s="92">
        <v>0</v>
      </c>
      <c r="HY414" s="92">
        <v>0</v>
      </c>
      <c r="HZ414" s="92">
        <v>0</v>
      </c>
      <c r="IA414" s="92">
        <v>0</v>
      </c>
      <c r="IB414" s="92">
        <v>0</v>
      </c>
      <c r="IC414" s="92">
        <v>0</v>
      </c>
      <c r="ID414" s="92">
        <v>0</v>
      </c>
      <c r="IE414" s="92">
        <v>0</v>
      </c>
      <c r="IF414" s="92">
        <v>0</v>
      </c>
      <c r="IG414" s="92">
        <v>0</v>
      </c>
      <c r="IH414" s="92">
        <v>0</v>
      </c>
      <c r="II414" s="92">
        <v>0</v>
      </c>
      <c r="IJ414" s="92">
        <v>0</v>
      </c>
      <c r="IK414" s="92">
        <v>0</v>
      </c>
      <c r="IL414" s="92">
        <v>0</v>
      </c>
      <c r="IM414" s="92">
        <v>0</v>
      </c>
      <c r="IN414" s="92">
        <v>0</v>
      </c>
      <c r="IO414" s="92">
        <v>0</v>
      </c>
      <c r="IP414" s="92">
        <v>0</v>
      </c>
      <c r="IQ414" s="92">
        <v>0</v>
      </c>
      <c r="IR414" s="92">
        <v>0</v>
      </c>
      <c r="IS414" s="92">
        <v>0</v>
      </c>
      <c r="IT414" s="92">
        <v>0</v>
      </c>
      <c r="IU414" s="92">
        <v>0</v>
      </c>
      <c r="IV414" s="92">
        <v>0</v>
      </c>
      <c r="IW414" s="92">
        <v>0</v>
      </c>
      <c r="IX414" s="92">
        <v>0</v>
      </c>
      <c r="IY414" s="92">
        <v>0</v>
      </c>
      <c r="IZ414" s="92">
        <v>0</v>
      </c>
      <c r="JA414" s="92">
        <v>0</v>
      </c>
      <c r="JB414" s="92">
        <v>0</v>
      </c>
      <c r="JC414" s="92">
        <v>0</v>
      </c>
      <c r="JD414" s="92">
        <v>0</v>
      </c>
      <c r="JE414" s="92">
        <v>0</v>
      </c>
      <c r="JF414" s="92">
        <v>0</v>
      </c>
      <c r="JG414" s="92">
        <v>0</v>
      </c>
      <c r="JH414" s="92">
        <v>0</v>
      </c>
      <c r="JI414" s="92">
        <v>0</v>
      </c>
      <c r="JJ414" s="92">
        <v>0</v>
      </c>
      <c r="JK414" s="92">
        <v>0</v>
      </c>
      <c r="JL414" s="92">
        <v>0</v>
      </c>
      <c r="JM414" s="92">
        <v>0</v>
      </c>
      <c r="JN414" s="92">
        <v>0</v>
      </c>
      <c r="JO414" s="92">
        <v>0</v>
      </c>
      <c r="JP414" s="92">
        <v>0</v>
      </c>
      <c r="JQ414" s="92">
        <v>0</v>
      </c>
      <c r="JR414" s="92">
        <v>0</v>
      </c>
      <c r="JS414" s="92">
        <v>0</v>
      </c>
      <c r="JT414" s="92">
        <v>0</v>
      </c>
      <c r="JU414" s="92">
        <v>0</v>
      </c>
      <c r="JV414" s="92">
        <v>0</v>
      </c>
      <c r="JW414" s="92">
        <v>0</v>
      </c>
      <c r="JX414" s="92">
        <v>0</v>
      </c>
      <c r="JY414" s="92">
        <v>0</v>
      </c>
      <c r="JZ414" s="92">
        <v>0</v>
      </c>
      <c r="KA414" s="92">
        <v>0</v>
      </c>
      <c r="KB414" s="92">
        <v>0</v>
      </c>
      <c r="KC414" s="92">
        <v>0</v>
      </c>
      <c r="KD414" s="92">
        <v>0</v>
      </c>
      <c r="KE414" s="92">
        <v>0</v>
      </c>
      <c r="KF414" s="92">
        <v>0</v>
      </c>
      <c r="KG414" s="92">
        <v>0</v>
      </c>
      <c r="KH414" s="92">
        <v>0</v>
      </c>
      <c r="KI414" s="92">
        <v>0</v>
      </c>
      <c r="KJ414" s="92">
        <v>0</v>
      </c>
      <c r="KK414" s="92">
        <v>0</v>
      </c>
      <c r="KL414" s="92">
        <v>0</v>
      </c>
      <c r="KM414" s="92">
        <v>0</v>
      </c>
      <c r="KN414" s="92">
        <v>0</v>
      </c>
      <c r="KO414" s="92">
        <v>0</v>
      </c>
      <c r="KP414" s="92">
        <v>0</v>
      </c>
      <c r="KQ414" s="92">
        <v>0</v>
      </c>
      <c r="KR414" s="92">
        <v>0</v>
      </c>
      <c r="KS414" s="92">
        <v>0</v>
      </c>
      <c r="KT414" s="92">
        <v>0</v>
      </c>
      <c r="KU414" s="92">
        <v>0</v>
      </c>
      <c r="KV414" s="92">
        <v>0</v>
      </c>
      <c r="KW414" s="92">
        <v>0</v>
      </c>
      <c r="KX414" s="92">
        <v>0</v>
      </c>
      <c r="KY414" s="92">
        <v>0</v>
      </c>
      <c r="KZ414" s="92">
        <v>0</v>
      </c>
      <c r="LA414" s="92">
        <v>0</v>
      </c>
      <c r="LB414" s="92">
        <v>0</v>
      </c>
      <c r="LC414" s="92">
        <v>0</v>
      </c>
      <c r="LD414" s="92">
        <v>0</v>
      </c>
      <c r="LE414" s="92">
        <v>0</v>
      </c>
      <c r="LF414" s="92">
        <v>0</v>
      </c>
      <c r="LG414" s="92">
        <v>0</v>
      </c>
      <c r="LH414" s="92">
        <v>0</v>
      </c>
      <c r="LI414" s="92">
        <v>0</v>
      </c>
      <c r="LJ414" s="92">
        <v>0</v>
      </c>
      <c r="LK414" s="92">
        <v>0</v>
      </c>
      <c r="LL414" s="92">
        <v>0</v>
      </c>
      <c r="LM414" s="92">
        <v>0</v>
      </c>
      <c r="LN414" s="92">
        <v>0</v>
      </c>
      <c r="LO414" s="92">
        <v>0</v>
      </c>
      <c r="LP414" s="92">
        <v>0</v>
      </c>
      <c r="LQ414" s="92">
        <v>0</v>
      </c>
      <c r="LR414" s="92">
        <v>0</v>
      </c>
      <c r="LS414" s="92">
        <v>0</v>
      </c>
      <c r="LT414" s="92">
        <v>0</v>
      </c>
      <c r="LU414" s="92">
        <v>0</v>
      </c>
      <c r="LV414" s="92">
        <v>0</v>
      </c>
      <c r="LW414" s="92">
        <v>0</v>
      </c>
      <c r="LX414" s="92">
        <v>0</v>
      </c>
      <c r="LY414" s="92">
        <v>0</v>
      </c>
      <c r="LZ414" s="92">
        <v>0</v>
      </c>
      <c r="MA414" s="92">
        <v>0</v>
      </c>
      <c r="MB414" s="92">
        <v>0</v>
      </c>
      <c r="MC414" s="92">
        <v>0</v>
      </c>
      <c r="MD414" s="92">
        <v>0</v>
      </c>
      <c r="ME414" s="92">
        <v>0</v>
      </c>
      <c r="MF414" s="92">
        <v>0</v>
      </c>
      <c r="MG414" s="92">
        <v>0</v>
      </c>
      <c r="MH414" s="92">
        <v>0</v>
      </c>
      <c r="MI414" s="92">
        <v>0</v>
      </c>
      <c r="MJ414" s="92">
        <v>0</v>
      </c>
      <c r="MK414" s="92">
        <v>0</v>
      </c>
      <c r="ML414" s="92">
        <v>0</v>
      </c>
      <c r="MM414" s="92">
        <v>0</v>
      </c>
      <c r="MN414" s="92">
        <v>0</v>
      </c>
      <c r="MO414" s="92">
        <v>0</v>
      </c>
      <c r="MP414" s="92">
        <v>0</v>
      </c>
      <c r="MQ414" s="92">
        <v>0</v>
      </c>
      <c r="MR414" s="92">
        <v>0</v>
      </c>
      <c r="MS414" s="92">
        <v>0</v>
      </c>
      <c r="MT414" s="92">
        <v>0</v>
      </c>
      <c r="MU414" s="92">
        <v>0</v>
      </c>
      <c r="MV414" s="92">
        <v>0</v>
      </c>
      <c r="MW414" s="92">
        <v>0</v>
      </c>
      <c r="MX414" s="92">
        <v>0</v>
      </c>
      <c r="MY414" s="92">
        <v>0</v>
      </c>
      <c r="MZ414" s="92">
        <v>0</v>
      </c>
      <c r="NA414" s="92">
        <v>0</v>
      </c>
      <c r="NB414" s="92">
        <v>0</v>
      </c>
      <c r="NC414" s="92">
        <v>0</v>
      </c>
      <c r="ND414" s="92">
        <v>0</v>
      </c>
      <c r="NE414" s="92">
        <v>0</v>
      </c>
      <c r="NF414" s="92">
        <v>0</v>
      </c>
      <c r="NG414" s="92">
        <v>0</v>
      </c>
      <c r="NH414" s="92">
        <v>0</v>
      </c>
      <c r="NI414" s="92">
        <v>0</v>
      </c>
      <c r="NJ414" s="92">
        <v>0</v>
      </c>
      <c r="NK414" s="92">
        <v>0</v>
      </c>
      <c r="NL414" s="92">
        <v>0</v>
      </c>
      <c r="NM414" s="92">
        <v>0</v>
      </c>
      <c r="NN414" s="92">
        <v>0</v>
      </c>
      <c r="NO414" s="92">
        <v>0</v>
      </c>
      <c r="NP414" s="92">
        <v>0</v>
      </c>
      <c r="NQ414" s="92">
        <v>0</v>
      </c>
      <c r="NR414" s="92">
        <v>0</v>
      </c>
      <c r="NS414" s="92">
        <v>0</v>
      </c>
      <c r="NT414" s="92">
        <v>0</v>
      </c>
      <c r="NU414" s="92">
        <v>0</v>
      </c>
      <c r="NV414" s="92">
        <v>0</v>
      </c>
      <c r="NW414" s="92">
        <v>0</v>
      </c>
      <c r="NX414" s="92">
        <v>0</v>
      </c>
      <c r="NY414" s="92">
        <v>0</v>
      </c>
      <c r="NZ414" s="92">
        <v>0</v>
      </c>
      <c r="OA414" s="92">
        <v>0</v>
      </c>
      <c r="OB414" s="92">
        <v>0</v>
      </c>
      <c r="OC414" s="92">
        <v>0</v>
      </c>
      <c r="OD414" s="92">
        <v>0</v>
      </c>
      <c r="OE414" s="92">
        <v>0</v>
      </c>
      <c r="OF414" s="92">
        <v>0</v>
      </c>
      <c r="OG414" s="92">
        <v>0</v>
      </c>
      <c r="OH414" s="92">
        <v>0</v>
      </c>
      <c r="OI414" s="92">
        <v>0</v>
      </c>
      <c r="OJ414" s="92">
        <v>0</v>
      </c>
      <c r="OK414" s="92">
        <v>0</v>
      </c>
      <c r="OL414" s="92">
        <v>0</v>
      </c>
      <c r="OM414" s="92">
        <v>0</v>
      </c>
      <c r="ON414" s="92">
        <v>0</v>
      </c>
      <c r="OO414" s="92">
        <v>0</v>
      </c>
      <c r="OP414" s="92">
        <v>0</v>
      </c>
      <c r="OQ414" s="92">
        <v>0</v>
      </c>
      <c r="OR414" s="92">
        <v>0</v>
      </c>
      <c r="OS414" s="92">
        <v>0</v>
      </c>
      <c r="OT414" s="92">
        <v>0</v>
      </c>
      <c r="OU414" s="92">
        <v>0</v>
      </c>
      <c r="OV414" s="92">
        <v>0</v>
      </c>
      <c r="OW414" s="92">
        <v>0</v>
      </c>
      <c r="OX414" s="92">
        <v>0</v>
      </c>
      <c r="OY414" s="92">
        <v>0</v>
      </c>
      <c r="OZ414" s="92">
        <v>0</v>
      </c>
      <c r="PA414" s="92">
        <v>0</v>
      </c>
      <c r="PB414" s="92">
        <v>0</v>
      </c>
      <c r="PC414" s="92">
        <v>0</v>
      </c>
      <c r="PD414" s="92">
        <v>0</v>
      </c>
      <c r="PE414" s="92">
        <v>0</v>
      </c>
      <c r="PF414" s="92">
        <v>0</v>
      </c>
      <c r="PG414" s="92">
        <v>0</v>
      </c>
      <c r="PH414" s="92">
        <v>0</v>
      </c>
      <c r="PI414" s="92">
        <v>0</v>
      </c>
      <c r="PJ414" s="92">
        <v>0</v>
      </c>
      <c r="PK414" s="92">
        <v>0</v>
      </c>
      <c r="PL414" s="92">
        <v>0</v>
      </c>
      <c r="PM414" s="92">
        <v>0</v>
      </c>
      <c r="PN414" s="92">
        <v>0</v>
      </c>
      <c r="PO414" s="92">
        <v>0</v>
      </c>
      <c r="PP414" s="92">
        <v>0</v>
      </c>
      <c r="PQ414" s="92">
        <v>0</v>
      </c>
      <c r="PR414" s="92">
        <v>0</v>
      </c>
      <c r="PS414" s="92">
        <v>0</v>
      </c>
      <c r="PT414" s="92">
        <v>0</v>
      </c>
      <c r="PU414" s="92">
        <v>0</v>
      </c>
      <c r="PV414" s="92">
        <v>0</v>
      </c>
      <c r="PW414" s="92">
        <v>0</v>
      </c>
      <c r="PX414" s="92">
        <v>0</v>
      </c>
      <c r="PY414" s="92">
        <v>0</v>
      </c>
      <c r="PZ414" s="92">
        <v>0</v>
      </c>
      <c r="QA414" s="92">
        <v>0</v>
      </c>
      <c r="QB414" s="92">
        <v>0</v>
      </c>
      <c r="QC414" s="92">
        <v>0</v>
      </c>
      <c r="QD414" s="92">
        <v>0</v>
      </c>
      <c r="QE414" s="92">
        <v>0</v>
      </c>
      <c r="QF414" s="92">
        <v>0</v>
      </c>
      <c r="QG414" s="92">
        <v>0</v>
      </c>
      <c r="QH414" s="92">
        <v>0</v>
      </c>
      <c r="QI414" s="92">
        <v>0</v>
      </c>
      <c r="QJ414" s="92">
        <v>0</v>
      </c>
      <c r="QK414" s="92">
        <v>0</v>
      </c>
      <c r="QL414" s="92">
        <v>0</v>
      </c>
      <c r="QM414" s="92">
        <v>0</v>
      </c>
      <c r="QN414" s="92">
        <v>0</v>
      </c>
      <c r="QO414" s="92">
        <v>0</v>
      </c>
      <c r="QP414" s="92">
        <v>0</v>
      </c>
      <c r="QQ414" s="92">
        <v>0</v>
      </c>
      <c r="QR414" s="92">
        <v>0</v>
      </c>
      <c r="QS414" s="92">
        <v>0</v>
      </c>
      <c r="QT414" s="92">
        <v>0</v>
      </c>
      <c r="QU414" s="92">
        <v>0</v>
      </c>
      <c r="QV414" s="92">
        <v>0</v>
      </c>
      <c r="QW414" s="92">
        <v>0</v>
      </c>
      <c r="QX414" s="92">
        <v>0</v>
      </c>
      <c r="QY414" s="92">
        <v>0</v>
      </c>
      <c r="QZ414" s="92">
        <v>0</v>
      </c>
      <c r="RA414" s="92">
        <v>0</v>
      </c>
      <c r="RB414" s="92">
        <v>0</v>
      </c>
      <c r="RC414" s="92">
        <v>0</v>
      </c>
      <c r="RD414" s="92">
        <v>0</v>
      </c>
      <c r="RE414" s="92">
        <v>0</v>
      </c>
      <c r="RF414" s="92">
        <v>0</v>
      </c>
      <c r="RG414" s="92">
        <v>0</v>
      </c>
      <c r="RH414" s="92">
        <v>0</v>
      </c>
      <c r="RI414" s="92">
        <v>0</v>
      </c>
      <c r="RJ414" s="92">
        <v>0</v>
      </c>
      <c r="RK414" s="92">
        <v>0</v>
      </c>
      <c r="RL414" s="92">
        <v>0</v>
      </c>
      <c r="RM414" s="92">
        <v>0</v>
      </c>
      <c r="RN414" s="92">
        <v>0</v>
      </c>
      <c r="RO414" s="92">
        <v>0</v>
      </c>
      <c r="RP414" s="92">
        <v>0</v>
      </c>
      <c r="RQ414" s="92">
        <v>0</v>
      </c>
      <c r="RR414" s="92">
        <v>0</v>
      </c>
      <c r="RS414" s="92">
        <v>0</v>
      </c>
      <c r="RT414" s="92">
        <v>0</v>
      </c>
      <c r="RU414" s="92">
        <v>0</v>
      </c>
      <c r="RV414" s="92">
        <v>0</v>
      </c>
      <c r="RW414" s="92">
        <v>0</v>
      </c>
      <c r="RX414" s="92">
        <v>0</v>
      </c>
      <c r="RY414" s="92">
        <v>0</v>
      </c>
      <c r="RZ414" s="92">
        <v>0</v>
      </c>
      <c r="SA414" s="92">
        <v>0</v>
      </c>
      <c r="SB414" s="92">
        <v>0</v>
      </c>
      <c r="SC414" s="92">
        <v>0</v>
      </c>
      <c r="SD414" s="92">
        <v>0</v>
      </c>
      <c r="SE414" s="92">
        <v>0</v>
      </c>
      <c r="SF414" s="92">
        <v>0</v>
      </c>
      <c r="SG414" s="92">
        <v>0</v>
      </c>
      <c r="SH414" s="92">
        <v>0</v>
      </c>
      <c r="SI414" s="92">
        <v>0</v>
      </c>
      <c r="SJ414" s="92">
        <v>0</v>
      </c>
      <c r="SK414" s="92">
        <v>0</v>
      </c>
      <c r="SL414" s="92">
        <v>0</v>
      </c>
      <c r="SM414" s="92">
        <v>0</v>
      </c>
      <c r="SN414" s="92">
        <v>0</v>
      </c>
      <c r="SO414" s="92">
        <v>0</v>
      </c>
      <c r="SP414" s="92">
        <v>0</v>
      </c>
      <c r="SQ414" s="92">
        <v>0</v>
      </c>
      <c r="SR414" s="92">
        <v>0</v>
      </c>
      <c r="SS414" s="92">
        <v>0</v>
      </c>
      <c r="ST414" s="92">
        <v>0</v>
      </c>
      <c r="SU414" s="92">
        <v>0</v>
      </c>
      <c r="SV414" s="92">
        <v>0</v>
      </c>
      <c r="SW414" s="92">
        <v>0</v>
      </c>
      <c r="SX414" s="92">
        <v>0</v>
      </c>
      <c r="SY414" s="92">
        <v>0</v>
      </c>
      <c r="SZ414" s="92">
        <v>0</v>
      </c>
      <c r="TA414" s="92">
        <v>0</v>
      </c>
      <c r="TB414" s="92">
        <v>0</v>
      </c>
      <c r="TC414" s="92">
        <v>0</v>
      </c>
      <c r="TD414" s="92">
        <v>0</v>
      </c>
      <c r="TE414" s="92">
        <v>0</v>
      </c>
      <c r="TF414" s="92">
        <v>0</v>
      </c>
      <c r="TG414" s="92">
        <v>0</v>
      </c>
      <c r="TH414" s="92">
        <v>0</v>
      </c>
      <c r="TI414" s="92">
        <v>0</v>
      </c>
      <c r="TJ414" s="92">
        <v>0</v>
      </c>
      <c r="TK414" s="92">
        <v>0</v>
      </c>
      <c r="TL414" s="92">
        <v>0</v>
      </c>
      <c r="TM414" s="92">
        <v>0</v>
      </c>
      <c r="TN414" s="92">
        <v>0</v>
      </c>
      <c r="TO414" s="92">
        <v>0</v>
      </c>
      <c r="TP414" s="92">
        <v>0</v>
      </c>
      <c r="TQ414" s="92">
        <v>0</v>
      </c>
      <c r="TR414" s="92">
        <v>0</v>
      </c>
      <c r="TS414" s="92">
        <v>0</v>
      </c>
      <c r="TT414" s="92">
        <v>0</v>
      </c>
      <c r="TU414" s="92">
        <v>0</v>
      </c>
      <c r="TV414" s="92">
        <v>0</v>
      </c>
      <c r="TW414" s="92">
        <v>0</v>
      </c>
      <c r="TX414" s="92">
        <v>0</v>
      </c>
      <c r="TY414" s="92">
        <v>0</v>
      </c>
      <c r="TZ414" s="92">
        <v>0</v>
      </c>
      <c r="UA414" s="92">
        <v>0</v>
      </c>
      <c r="UB414" s="92">
        <v>0</v>
      </c>
      <c r="UC414" s="92">
        <v>0</v>
      </c>
      <c r="UD414" s="92">
        <v>0</v>
      </c>
      <c r="UE414" s="92">
        <v>0</v>
      </c>
      <c r="UF414" s="92">
        <v>0</v>
      </c>
      <c r="UG414" s="92">
        <v>0</v>
      </c>
      <c r="UH414" s="92">
        <v>0</v>
      </c>
      <c r="UI414" s="92">
        <v>0</v>
      </c>
      <c r="UJ414" s="92">
        <v>0</v>
      </c>
      <c r="UK414" s="92">
        <v>0</v>
      </c>
      <c r="UL414" s="92">
        <v>0</v>
      </c>
      <c r="UM414" s="92">
        <v>0</v>
      </c>
      <c r="UN414" s="92">
        <v>0</v>
      </c>
      <c r="UO414" s="92">
        <v>0</v>
      </c>
      <c r="UP414" s="92">
        <v>0</v>
      </c>
      <c r="UQ414" s="92">
        <v>0</v>
      </c>
      <c r="UR414" s="92">
        <v>0</v>
      </c>
      <c r="US414" s="92">
        <v>0</v>
      </c>
      <c r="UT414" s="92">
        <v>0</v>
      </c>
      <c r="UU414" s="92">
        <v>0</v>
      </c>
      <c r="UV414" s="92">
        <v>0</v>
      </c>
      <c r="UW414" s="92">
        <v>0</v>
      </c>
      <c r="UX414" s="92">
        <v>0</v>
      </c>
      <c r="UY414" s="92">
        <v>0</v>
      </c>
      <c r="UZ414" s="92">
        <v>0</v>
      </c>
      <c r="VA414" s="92">
        <v>0</v>
      </c>
      <c r="VB414" s="92">
        <v>0</v>
      </c>
      <c r="VC414" s="92">
        <v>0</v>
      </c>
      <c r="VD414" s="92">
        <v>0</v>
      </c>
      <c r="VE414" s="92">
        <v>0</v>
      </c>
      <c r="VF414" s="92">
        <v>0</v>
      </c>
      <c r="VG414" s="92">
        <v>0</v>
      </c>
      <c r="VH414" s="92">
        <v>0</v>
      </c>
      <c r="VI414" s="92">
        <v>0</v>
      </c>
      <c r="VJ414" s="92">
        <v>0</v>
      </c>
      <c r="VK414" s="92">
        <v>0</v>
      </c>
      <c r="VL414" s="92">
        <v>0</v>
      </c>
      <c r="VM414" s="92">
        <v>0</v>
      </c>
      <c r="VN414" s="92">
        <v>0</v>
      </c>
      <c r="VO414" s="92">
        <v>0</v>
      </c>
      <c r="VP414" s="92">
        <v>0</v>
      </c>
      <c r="VQ414" s="92">
        <v>0</v>
      </c>
      <c r="VR414" s="92">
        <v>0</v>
      </c>
      <c r="VS414" s="92">
        <v>0</v>
      </c>
      <c r="VT414" s="92">
        <v>0</v>
      </c>
      <c r="VU414" s="92">
        <v>0</v>
      </c>
      <c r="VV414" s="92">
        <v>0</v>
      </c>
      <c r="VW414" s="92">
        <v>0</v>
      </c>
      <c r="VX414" s="92">
        <v>0</v>
      </c>
      <c r="VY414" s="92">
        <v>0</v>
      </c>
      <c r="VZ414" s="92">
        <v>0</v>
      </c>
      <c r="WA414" s="92">
        <v>0</v>
      </c>
      <c r="WB414" s="92">
        <v>0</v>
      </c>
      <c r="WC414" s="92">
        <v>0</v>
      </c>
    </row>
    <row r="415" spans="2:601" ht="13.5" customHeight="1">
      <c r="B415" s="851" t="s">
        <v>3061</v>
      </c>
      <c r="C415" s="92">
        <v>0</v>
      </c>
      <c r="D415" s="92">
        <v>10974605.5</v>
      </c>
      <c r="E415" s="92">
        <v>-41550.991499999996</v>
      </c>
      <c r="F415" s="92">
        <v>609171.92200000002</v>
      </c>
      <c r="G415" s="92">
        <v>0</v>
      </c>
      <c r="H415" s="92">
        <v>0</v>
      </c>
      <c r="I415" s="92">
        <v>0</v>
      </c>
      <c r="J415" s="92">
        <v>0</v>
      </c>
      <c r="K415" s="92">
        <v>0</v>
      </c>
      <c r="L415" s="92">
        <v>0</v>
      </c>
      <c r="M415" s="92">
        <v>0</v>
      </c>
      <c r="N415" s="92">
        <v>0</v>
      </c>
      <c r="O415" s="92">
        <v>0</v>
      </c>
      <c r="P415" s="92">
        <v>0</v>
      </c>
      <c r="Q415" s="92">
        <v>0</v>
      </c>
      <c r="R415" s="92">
        <v>0</v>
      </c>
      <c r="S415" s="92">
        <v>0</v>
      </c>
      <c r="T415" s="92">
        <v>0</v>
      </c>
      <c r="U415" s="92">
        <v>0</v>
      </c>
      <c r="V415" s="92">
        <v>0</v>
      </c>
      <c r="W415" s="92">
        <v>0</v>
      </c>
      <c r="X415" s="92">
        <v>0</v>
      </c>
      <c r="Y415" s="92">
        <v>0</v>
      </c>
      <c r="Z415" s="92">
        <v>0</v>
      </c>
      <c r="AA415" s="92">
        <v>0</v>
      </c>
      <c r="AB415" s="92">
        <v>0</v>
      </c>
      <c r="AC415" s="92">
        <v>0</v>
      </c>
      <c r="AD415" s="92">
        <v>0</v>
      </c>
      <c r="AE415" s="92">
        <v>0</v>
      </c>
      <c r="AF415" s="92">
        <v>0</v>
      </c>
      <c r="AG415" s="92">
        <v>0</v>
      </c>
      <c r="AH415" s="92">
        <v>0</v>
      </c>
      <c r="AI415" s="92">
        <v>0</v>
      </c>
      <c r="AJ415" s="92">
        <v>0</v>
      </c>
      <c r="AK415" s="92">
        <v>0</v>
      </c>
      <c r="AL415" s="92">
        <v>0</v>
      </c>
      <c r="AM415" s="92">
        <v>0</v>
      </c>
      <c r="AN415" s="92">
        <v>0</v>
      </c>
      <c r="AO415" s="92">
        <v>2.3224372500000001</v>
      </c>
      <c r="AP415" s="92">
        <v>4.5846597899999999</v>
      </c>
      <c r="AQ415" s="92">
        <v>0</v>
      </c>
      <c r="AR415" s="92">
        <v>0</v>
      </c>
      <c r="AS415" s="92">
        <v>0</v>
      </c>
      <c r="AT415" s="92">
        <v>0</v>
      </c>
      <c r="AU415" s="92">
        <v>0</v>
      </c>
      <c r="AV415" s="92">
        <v>0</v>
      </c>
      <c r="AW415" s="92">
        <v>0</v>
      </c>
      <c r="AX415" s="92">
        <v>0</v>
      </c>
      <c r="AY415" s="92">
        <v>0</v>
      </c>
      <c r="AZ415" s="92">
        <v>0</v>
      </c>
      <c r="BA415" s="92">
        <v>0</v>
      </c>
      <c r="BB415" s="92">
        <v>0</v>
      </c>
      <c r="BC415" s="92">
        <v>0</v>
      </c>
      <c r="BD415" s="92">
        <v>0</v>
      </c>
      <c r="BE415" s="92">
        <v>0</v>
      </c>
      <c r="BF415" s="92">
        <v>0</v>
      </c>
      <c r="BG415" s="92">
        <v>0</v>
      </c>
      <c r="BH415" s="92">
        <v>0</v>
      </c>
      <c r="BI415" s="92">
        <v>0</v>
      </c>
      <c r="BJ415" s="92">
        <v>0</v>
      </c>
      <c r="BK415" s="92">
        <v>0</v>
      </c>
      <c r="BL415" s="92">
        <v>0</v>
      </c>
      <c r="BM415" s="92">
        <v>0</v>
      </c>
      <c r="BN415" s="92">
        <v>0</v>
      </c>
      <c r="BO415" s="92">
        <v>0</v>
      </c>
      <c r="BP415" s="92">
        <v>0.99998866200000003</v>
      </c>
      <c r="BQ415" s="92">
        <v>0</v>
      </c>
      <c r="BR415" s="92">
        <v>0</v>
      </c>
      <c r="BS415" s="92">
        <v>0</v>
      </c>
      <c r="BT415" s="92">
        <v>0</v>
      </c>
      <c r="BU415" s="92">
        <v>0</v>
      </c>
      <c r="BV415" s="92">
        <v>0</v>
      </c>
      <c r="BW415" s="92">
        <v>0</v>
      </c>
      <c r="BX415" s="92">
        <v>0</v>
      </c>
      <c r="BY415" s="92">
        <v>0</v>
      </c>
      <c r="BZ415" s="92">
        <v>0</v>
      </c>
      <c r="CA415" s="92">
        <v>0</v>
      </c>
      <c r="CB415" s="92">
        <v>0</v>
      </c>
      <c r="CC415" s="92">
        <v>0</v>
      </c>
      <c r="CD415" s="92">
        <v>0</v>
      </c>
      <c r="CE415" s="92">
        <v>0</v>
      </c>
      <c r="CF415" s="92">
        <v>0</v>
      </c>
      <c r="CG415" s="92">
        <v>0</v>
      </c>
      <c r="CH415" s="92">
        <v>0</v>
      </c>
      <c r="CI415" s="92">
        <v>0</v>
      </c>
      <c r="CJ415" s="92">
        <v>0</v>
      </c>
      <c r="CK415" s="92">
        <v>0</v>
      </c>
      <c r="CL415" s="92">
        <v>0</v>
      </c>
      <c r="CM415" s="92">
        <v>0</v>
      </c>
      <c r="CN415" s="92">
        <v>0</v>
      </c>
      <c r="CO415" s="92">
        <v>0</v>
      </c>
      <c r="CP415" s="92">
        <v>0</v>
      </c>
      <c r="CQ415" s="92">
        <v>0</v>
      </c>
      <c r="CR415" s="92">
        <v>0</v>
      </c>
      <c r="CS415" s="92">
        <v>0</v>
      </c>
      <c r="CT415" s="92">
        <v>0</v>
      </c>
      <c r="CU415" s="92">
        <v>0</v>
      </c>
      <c r="CV415" s="92">
        <v>0</v>
      </c>
      <c r="CW415" s="92">
        <v>0</v>
      </c>
      <c r="CX415" s="92">
        <v>0</v>
      </c>
      <c r="CY415" s="92">
        <v>3.8124063700000001E-6</v>
      </c>
      <c r="CZ415" s="92">
        <v>7.5259670400000003E-6</v>
      </c>
      <c r="DA415" s="92">
        <v>0</v>
      </c>
      <c r="DB415" s="92">
        <v>0</v>
      </c>
      <c r="DC415" s="92">
        <v>0</v>
      </c>
      <c r="DD415" s="92">
        <v>0</v>
      </c>
      <c r="DE415" s="92">
        <v>0</v>
      </c>
      <c r="DF415" s="92">
        <v>0</v>
      </c>
      <c r="DG415" s="92">
        <v>0</v>
      </c>
      <c r="DH415" s="92">
        <v>0</v>
      </c>
      <c r="DI415" s="92">
        <v>0</v>
      </c>
      <c r="DJ415" s="92">
        <v>0</v>
      </c>
      <c r="DK415" s="92">
        <v>0</v>
      </c>
      <c r="DL415" s="92">
        <v>0</v>
      </c>
      <c r="DM415" s="92">
        <v>0</v>
      </c>
      <c r="DN415" s="92">
        <v>0</v>
      </c>
      <c r="DO415" s="92">
        <v>0</v>
      </c>
      <c r="DP415" s="92">
        <v>0</v>
      </c>
      <c r="DQ415" s="92">
        <v>0</v>
      </c>
      <c r="DR415" s="92">
        <v>0</v>
      </c>
      <c r="DS415" s="92">
        <v>0</v>
      </c>
      <c r="DT415" s="92">
        <v>0</v>
      </c>
      <c r="DU415" s="92">
        <v>0</v>
      </c>
      <c r="DV415" s="92">
        <v>0</v>
      </c>
      <c r="DW415" s="92">
        <v>0</v>
      </c>
      <c r="DX415" s="92">
        <v>0</v>
      </c>
      <c r="DY415" s="92">
        <v>0</v>
      </c>
      <c r="DZ415" s="92">
        <v>10974402.699999999</v>
      </c>
      <c r="EA415" s="92">
        <v>0</v>
      </c>
      <c r="EB415" s="92">
        <v>0</v>
      </c>
      <c r="EC415" s="92">
        <v>0</v>
      </c>
      <c r="ED415" s="92">
        <v>0</v>
      </c>
      <c r="EE415" s="92">
        <v>0</v>
      </c>
      <c r="EF415" s="92">
        <v>0</v>
      </c>
      <c r="EG415" s="92">
        <v>0</v>
      </c>
      <c r="EH415" s="92">
        <v>0</v>
      </c>
      <c r="EI415" s="92">
        <v>0</v>
      </c>
      <c r="EJ415" s="92">
        <v>0</v>
      </c>
      <c r="EK415" s="92">
        <v>0</v>
      </c>
      <c r="EL415" s="92">
        <v>0</v>
      </c>
      <c r="EM415" s="92">
        <v>0</v>
      </c>
      <c r="EN415" s="92">
        <v>0</v>
      </c>
      <c r="EO415" s="92">
        <v>0</v>
      </c>
      <c r="EP415" s="92">
        <v>0</v>
      </c>
      <c r="EQ415" s="92">
        <v>0</v>
      </c>
      <c r="ER415" s="92">
        <v>0</v>
      </c>
      <c r="ES415" s="92">
        <v>0</v>
      </c>
      <c r="ET415" s="92">
        <v>0</v>
      </c>
      <c r="EU415" s="92">
        <v>0</v>
      </c>
      <c r="EV415" s="92">
        <v>0</v>
      </c>
      <c r="EW415" s="92">
        <v>0</v>
      </c>
      <c r="EX415" s="92">
        <v>0</v>
      </c>
      <c r="EY415" s="92">
        <v>0</v>
      </c>
      <c r="EZ415" s="92">
        <v>0</v>
      </c>
      <c r="FA415" s="92">
        <v>0</v>
      </c>
      <c r="FB415" s="92">
        <v>0</v>
      </c>
      <c r="FC415" s="92">
        <v>0</v>
      </c>
      <c r="FD415" s="92">
        <v>0</v>
      </c>
      <c r="FE415" s="92">
        <v>0</v>
      </c>
      <c r="FF415" s="92">
        <v>0</v>
      </c>
      <c r="FG415" s="92">
        <v>0</v>
      </c>
      <c r="FH415" s="92">
        <v>0</v>
      </c>
      <c r="FI415" s="92">
        <v>74.315205000000006</v>
      </c>
      <c r="FJ415" s="92">
        <v>128.432275</v>
      </c>
      <c r="FK415" s="92">
        <v>0</v>
      </c>
      <c r="FL415" s="92">
        <v>0</v>
      </c>
      <c r="FM415" s="92">
        <v>0</v>
      </c>
      <c r="FN415" s="92">
        <v>0</v>
      </c>
      <c r="FO415" s="92">
        <v>0</v>
      </c>
      <c r="FP415" s="92">
        <v>0</v>
      </c>
      <c r="FQ415" s="92">
        <v>0</v>
      </c>
      <c r="FR415" s="92">
        <v>0</v>
      </c>
      <c r="FS415" s="92">
        <v>0</v>
      </c>
      <c r="FT415" s="92">
        <v>0</v>
      </c>
      <c r="FU415" s="92">
        <v>0</v>
      </c>
      <c r="FV415" s="92">
        <v>0</v>
      </c>
      <c r="FW415" s="92">
        <v>0</v>
      </c>
      <c r="FX415" s="92">
        <v>0</v>
      </c>
      <c r="FY415" s="92">
        <v>0</v>
      </c>
      <c r="FZ415" s="92">
        <v>0</v>
      </c>
      <c r="GA415" s="92">
        <v>0</v>
      </c>
      <c r="GB415" s="92">
        <v>0</v>
      </c>
      <c r="GC415" s="92">
        <v>0</v>
      </c>
      <c r="GD415" s="92">
        <v>0</v>
      </c>
      <c r="GE415" s="92">
        <v>0</v>
      </c>
      <c r="GF415" s="92">
        <v>0</v>
      </c>
      <c r="GG415" s="92">
        <v>0</v>
      </c>
      <c r="GH415" s="92">
        <v>0</v>
      </c>
      <c r="GI415" s="92">
        <v>0</v>
      </c>
      <c r="GJ415" s="92">
        <v>0.99998152600000001</v>
      </c>
      <c r="GK415" s="92">
        <v>0</v>
      </c>
      <c r="GL415" s="92">
        <v>0</v>
      </c>
      <c r="GM415" s="92">
        <v>0</v>
      </c>
      <c r="GN415" s="92">
        <v>0</v>
      </c>
      <c r="GO415" s="92">
        <v>0</v>
      </c>
      <c r="GP415" s="92">
        <v>0</v>
      </c>
      <c r="GQ415" s="92">
        <v>0</v>
      </c>
      <c r="GR415" s="92">
        <v>0</v>
      </c>
      <c r="GS415" s="92">
        <v>0</v>
      </c>
      <c r="GT415" s="92">
        <v>0</v>
      </c>
      <c r="GU415" s="92">
        <v>0</v>
      </c>
      <c r="GV415" s="92">
        <v>0</v>
      </c>
      <c r="GW415" s="92">
        <v>0</v>
      </c>
      <c r="GX415" s="92">
        <v>0</v>
      </c>
      <c r="GY415" s="92">
        <v>0</v>
      </c>
      <c r="GZ415" s="92">
        <v>0</v>
      </c>
      <c r="HA415" s="92">
        <v>0</v>
      </c>
      <c r="HB415" s="92">
        <v>0</v>
      </c>
      <c r="HC415" s="92">
        <v>0</v>
      </c>
      <c r="HD415" s="92">
        <v>0</v>
      </c>
      <c r="HE415" s="92">
        <v>0</v>
      </c>
      <c r="HF415" s="92">
        <v>0</v>
      </c>
      <c r="HG415" s="92">
        <v>0</v>
      </c>
      <c r="HH415" s="92">
        <v>0</v>
      </c>
      <c r="HI415" s="92">
        <v>0</v>
      </c>
      <c r="HJ415" s="92">
        <v>0</v>
      </c>
      <c r="HK415" s="92">
        <v>0</v>
      </c>
      <c r="HL415" s="92">
        <v>0</v>
      </c>
      <c r="HM415" s="92">
        <v>0</v>
      </c>
      <c r="HN415" s="92">
        <v>0</v>
      </c>
      <c r="HO415" s="92">
        <v>0</v>
      </c>
      <c r="HP415" s="92">
        <v>0</v>
      </c>
      <c r="HQ415" s="92">
        <v>0</v>
      </c>
      <c r="HR415" s="92">
        <v>0</v>
      </c>
      <c r="HS415" s="92">
        <v>6.7715605E-6</v>
      </c>
      <c r="HT415" s="92">
        <v>1.17026781E-5</v>
      </c>
      <c r="HU415" s="92">
        <v>0</v>
      </c>
      <c r="HV415" s="92">
        <v>0</v>
      </c>
      <c r="HW415" s="92">
        <v>0</v>
      </c>
      <c r="HX415" s="92">
        <v>0</v>
      </c>
      <c r="HY415" s="92">
        <v>0</v>
      </c>
      <c r="HZ415" s="92">
        <v>0</v>
      </c>
      <c r="IA415" s="92">
        <v>0</v>
      </c>
      <c r="IB415" s="92">
        <v>0</v>
      </c>
      <c r="IC415" s="92">
        <v>0</v>
      </c>
      <c r="ID415" s="92">
        <v>0</v>
      </c>
      <c r="IE415" s="92">
        <v>0</v>
      </c>
      <c r="IF415" s="92">
        <v>0</v>
      </c>
      <c r="IG415" s="92">
        <v>0</v>
      </c>
      <c r="IH415" s="92">
        <v>0</v>
      </c>
      <c r="II415" s="92">
        <v>0</v>
      </c>
      <c r="IJ415" s="92">
        <v>0</v>
      </c>
      <c r="IK415" s="92">
        <v>0</v>
      </c>
      <c r="IL415" s="92">
        <v>0</v>
      </c>
      <c r="IM415" s="92">
        <v>0</v>
      </c>
      <c r="IN415" s="92">
        <v>0</v>
      </c>
      <c r="IO415" s="92">
        <v>0</v>
      </c>
      <c r="IP415" s="92">
        <v>0</v>
      </c>
      <c r="IQ415" s="92">
        <v>0</v>
      </c>
      <c r="IR415" s="92">
        <v>0</v>
      </c>
      <c r="IS415" s="92">
        <v>0</v>
      </c>
      <c r="IT415" s="92">
        <v>609178.82900000003</v>
      </c>
      <c r="IU415" s="92">
        <v>10974605.5</v>
      </c>
      <c r="IV415" s="92">
        <v>184561.177</v>
      </c>
      <c r="IW415" s="92">
        <v>28</v>
      </c>
      <c r="IX415" s="92">
        <v>0.99687337099999995</v>
      </c>
      <c r="IY415" s="92">
        <v>0</v>
      </c>
      <c r="IZ415" s="92">
        <v>1</v>
      </c>
      <c r="JA415" s="92">
        <v>0</v>
      </c>
      <c r="JB415" s="92">
        <v>-68208.200100000002</v>
      </c>
      <c r="JC415" s="92">
        <v>-3786.1034300000001</v>
      </c>
      <c r="JD415" s="92">
        <v>-41550.991499999996</v>
      </c>
      <c r="JE415" s="92">
        <v>-38.787813700000001</v>
      </c>
      <c r="JF415" s="92">
        <v>-2.1530354699999998</v>
      </c>
      <c r="JG415" s="92">
        <v>5.50114638E-2</v>
      </c>
      <c r="JH415" s="92">
        <v>0.99105399599999999</v>
      </c>
      <c r="JI415" s="92">
        <v>18.015408600000001</v>
      </c>
      <c r="JJ415" s="92">
        <v>183265.38500000001</v>
      </c>
      <c r="JK415" s="92">
        <v>0</v>
      </c>
      <c r="JL415" s="92">
        <v>0</v>
      </c>
      <c r="JM415" s="92">
        <v>0</v>
      </c>
      <c r="JN415" s="92">
        <v>0</v>
      </c>
      <c r="JO415" s="92">
        <v>0</v>
      </c>
      <c r="JP415" s="92">
        <v>0</v>
      </c>
      <c r="JQ415" s="92">
        <v>0</v>
      </c>
      <c r="JR415" s="92">
        <v>0</v>
      </c>
      <c r="JS415" s="92">
        <v>0</v>
      </c>
      <c r="JT415" s="92">
        <v>0</v>
      </c>
      <c r="JU415" s="92">
        <v>0</v>
      </c>
      <c r="JV415" s="92">
        <v>0</v>
      </c>
      <c r="JW415" s="92">
        <v>0</v>
      </c>
      <c r="JX415" s="92">
        <v>0</v>
      </c>
      <c r="JY415" s="92">
        <v>0</v>
      </c>
      <c r="JZ415" s="92">
        <v>0</v>
      </c>
      <c r="KA415" s="92">
        <v>0</v>
      </c>
      <c r="KB415" s="92">
        <v>0</v>
      </c>
      <c r="KC415" s="92">
        <v>0</v>
      </c>
      <c r="KD415" s="92">
        <v>0</v>
      </c>
      <c r="KE415" s="92">
        <v>0</v>
      </c>
      <c r="KF415" s="92">
        <v>0</v>
      </c>
      <c r="KG415" s="92">
        <v>0</v>
      </c>
      <c r="KH415" s="92">
        <v>0</v>
      </c>
      <c r="KI415" s="92">
        <v>0</v>
      </c>
      <c r="KJ415" s="92">
        <v>0</v>
      </c>
      <c r="KK415" s="92">
        <v>0</v>
      </c>
      <c r="KL415" s="92">
        <v>0</v>
      </c>
      <c r="KM415" s="92">
        <v>0</v>
      </c>
      <c r="KN415" s="92">
        <v>0</v>
      </c>
      <c r="KO415" s="92">
        <v>0</v>
      </c>
      <c r="KP415" s="92">
        <v>0</v>
      </c>
      <c r="KQ415" s="92">
        <v>0</v>
      </c>
      <c r="KR415" s="92">
        <v>0</v>
      </c>
      <c r="KS415" s="92">
        <v>0</v>
      </c>
      <c r="KT415" s="92">
        <v>0</v>
      </c>
      <c r="KU415" s="92">
        <v>0</v>
      </c>
      <c r="KV415" s="92">
        <v>0</v>
      </c>
      <c r="KW415" s="92">
        <v>0</v>
      </c>
      <c r="KX415" s="92">
        <v>0</v>
      </c>
      <c r="KY415" s="92">
        <v>0</v>
      </c>
      <c r="KZ415" s="92">
        <v>0</v>
      </c>
      <c r="LA415" s="92">
        <v>0</v>
      </c>
      <c r="LB415" s="92">
        <v>0</v>
      </c>
      <c r="LC415" s="92">
        <v>0</v>
      </c>
      <c r="LD415" s="92">
        <v>0</v>
      </c>
      <c r="LE415" s="92">
        <v>0</v>
      </c>
      <c r="LF415" s="92">
        <v>0</v>
      </c>
      <c r="LG415" s="92">
        <v>0</v>
      </c>
      <c r="LH415" s="92">
        <v>0</v>
      </c>
      <c r="LI415" s="92">
        <v>0</v>
      </c>
      <c r="LJ415" s="92">
        <v>0</v>
      </c>
      <c r="LK415" s="92">
        <v>0</v>
      </c>
      <c r="LL415" s="92">
        <v>0</v>
      </c>
      <c r="LM415" s="92">
        <v>0</v>
      </c>
      <c r="LN415" s="92">
        <v>0</v>
      </c>
      <c r="LO415" s="92">
        <v>0</v>
      </c>
      <c r="LP415" s="92">
        <v>0</v>
      </c>
      <c r="LQ415" s="92">
        <v>0</v>
      </c>
      <c r="LR415" s="92">
        <v>0</v>
      </c>
      <c r="LS415" s="92">
        <v>0</v>
      </c>
      <c r="LT415" s="92">
        <v>0</v>
      </c>
      <c r="LU415" s="92">
        <v>0</v>
      </c>
      <c r="LV415" s="92">
        <v>0</v>
      </c>
      <c r="LW415" s="92">
        <v>0</v>
      </c>
      <c r="LX415" s="92">
        <v>0</v>
      </c>
      <c r="LY415" s="92">
        <v>0</v>
      </c>
      <c r="LZ415" s="92">
        <v>0</v>
      </c>
      <c r="MA415" s="92">
        <v>0</v>
      </c>
      <c r="MB415" s="92">
        <v>0</v>
      </c>
      <c r="MC415" s="92">
        <v>0</v>
      </c>
      <c r="MD415" s="92">
        <v>0</v>
      </c>
      <c r="ME415" s="92">
        <v>0</v>
      </c>
      <c r="MF415" s="92">
        <v>0</v>
      </c>
      <c r="MG415" s="92">
        <v>0</v>
      </c>
      <c r="MH415" s="92">
        <v>0</v>
      </c>
      <c r="MI415" s="92">
        <v>0</v>
      </c>
      <c r="MJ415" s="92">
        <v>0</v>
      </c>
      <c r="MK415" s="92">
        <v>0</v>
      </c>
      <c r="ML415" s="92">
        <v>0</v>
      </c>
      <c r="MM415" s="92">
        <v>0</v>
      </c>
      <c r="MN415" s="92">
        <v>0</v>
      </c>
      <c r="MO415" s="92">
        <v>0</v>
      </c>
      <c r="MP415" s="92">
        <v>0</v>
      </c>
      <c r="MQ415" s="92">
        <v>0</v>
      </c>
      <c r="MR415" s="92">
        <v>0</v>
      </c>
      <c r="MS415" s="92">
        <v>0</v>
      </c>
      <c r="MT415" s="92">
        <v>0</v>
      </c>
      <c r="MU415" s="92">
        <v>0</v>
      </c>
      <c r="MV415" s="92">
        <v>0</v>
      </c>
      <c r="MW415" s="92">
        <v>0</v>
      </c>
      <c r="MX415" s="92">
        <v>0</v>
      </c>
      <c r="MY415" s="92">
        <v>0</v>
      </c>
      <c r="MZ415" s="92">
        <v>0</v>
      </c>
      <c r="NA415" s="92">
        <v>0</v>
      </c>
      <c r="NB415" s="92">
        <v>0</v>
      </c>
      <c r="NC415" s="92">
        <v>0</v>
      </c>
      <c r="ND415" s="92">
        <v>0</v>
      </c>
      <c r="NE415" s="92">
        <v>0</v>
      </c>
      <c r="NF415" s="92">
        <v>0</v>
      </c>
      <c r="NG415" s="92">
        <v>0</v>
      </c>
      <c r="NH415" s="92">
        <v>0</v>
      </c>
      <c r="NI415" s="92">
        <v>0</v>
      </c>
      <c r="NJ415" s="92">
        <v>0</v>
      </c>
      <c r="NK415" s="92">
        <v>0</v>
      </c>
      <c r="NL415" s="92">
        <v>0</v>
      </c>
      <c r="NM415" s="92">
        <v>0</v>
      </c>
      <c r="NN415" s="92">
        <v>0</v>
      </c>
      <c r="NO415" s="92">
        <v>0</v>
      </c>
      <c r="NP415" s="92">
        <v>0</v>
      </c>
      <c r="NQ415" s="92">
        <v>0</v>
      </c>
      <c r="NR415" s="92">
        <v>0</v>
      </c>
      <c r="NS415" s="92">
        <v>0</v>
      </c>
      <c r="NT415" s="92">
        <v>0</v>
      </c>
      <c r="NU415" s="92">
        <v>0</v>
      </c>
      <c r="NV415" s="92">
        <v>0</v>
      </c>
      <c r="NW415" s="92">
        <v>0</v>
      </c>
      <c r="NX415" s="92">
        <v>0</v>
      </c>
      <c r="NY415" s="92">
        <v>0</v>
      </c>
      <c r="NZ415" s="92">
        <v>0</v>
      </c>
      <c r="OA415" s="92">
        <v>0</v>
      </c>
      <c r="OB415" s="92">
        <v>0</v>
      </c>
      <c r="OC415" s="92">
        <v>0</v>
      </c>
      <c r="OD415" s="92">
        <v>0</v>
      </c>
      <c r="OE415" s="92">
        <v>0</v>
      </c>
      <c r="OF415" s="92">
        <v>0</v>
      </c>
      <c r="OG415" s="92">
        <v>0</v>
      </c>
      <c r="OH415" s="92">
        <v>0</v>
      </c>
      <c r="OI415" s="92">
        <v>0</v>
      </c>
      <c r="OJ415" s="92">
        <v>0</v>
      </c>
      <c r="OK415" s="92">
        <v>0</v>
      </c>
      <c r="OL415" s="92">
        <v>0</v>
      </c>
      <c r="OM415" s="92">
        <v>0</v>
      </c>
      <c r="ON415" s="92">
        <v>0</v>
      </c>
      <c r="OO415" s="92">
        <v>0</v>
      </c>
      <c r="OP415" s="92">
        <v>0</v>
      </c>
      <c r="OQ415" s="92">
        <v>0</v>
      </c>
      <c r="OR415" s="92">
        <v>0</v>
      </c>
      <c r="OS415" s="92">
        <v>0</v>
      </c>
      <c r="OT415" s="92">
        <v>0</v>
      </c>
      <c r="OU415" s="92">
        <v>0</v>
      </c>
      <c r="OV415" s="92">
        <v>0</v>
      </c>
      <c r="OW415" s="92">
        <v>0</v>
      </c>
      <c r="OX415" s="92">
        <v>0</v>
      </c>
      <c r="OY415" s="92">
        <v>0</v>
      </c>
      <c r="OZ415" s="92">
        <v>0</v>
      </c>
      <c r="PA415" s="92">
        <v>0</v>
      </c>
      <c r="PB415" s="92">
        <v>0</v>
      </c>
      <c r="PC415" s="92">
        <v>0</v>
      </c>
      <c r="PD415" s="92">
        <v>0</v>
      </c>
      <c r="PE415" s="92">
        <v>0</v>
      </c>
      <c r="PF415" s="92">
        <v>0</v>
      </c>
      <c r="PG415" s="92">
        <v>0</v>
      </c>
      <c r="PH415" s="92">
        <v>0</v>
      </c>
      <c r="PI415" s="92">
        <v>0</v>
      </c>
      <c r="PJ415" s="92">
        <v>0</v>
      </c>
      <c r="PK415" s="92">
        <v>0</v>
      </c>
      <c r="PL415" s="92">
        <v>0</v>
      </c>
      <c r="PM415" s="92">
        <v>0</v>
      </c>
      <c r="PN415" s="92">
        <v>0</v>
      </c>
      <c r="PO415" s="92">
        <v>0</v>
      </c>
      <c r="PP415" s="92">
        <v>0</v>
      </c>
      <c r="PQ415" s="92">
        <v>0</v>
      </c>
      <c r="PR415" s="92">
        <v>0</v>
      </c>
      <c r="PS415" s="92">
        <v>0</v>
      </c>
      <c r="PT415" s="92">
        <v>0</v>
      </c>
      <c r="PU415" s="92">
        <v>0</v>
      </c>
      <c r="PV415" s="92">
        <v>0</v>
      </c>
      <c r="PW415" s="92">
        <v>0</v>
      </c>
      <c r="PX415" s="92">
        <v>0</v>
      </c>
      <c r="PY415" s="92">
        <v>0</v>
      </c>
      <c r="PZ415" s="92">
        <v>0</v>
      </c>
      <c r="QA415" s="92">
        <v>0</v>
      </c>
      <c r="QB415" s="92">
        <v>0</v>
      </c>
      <c r="QC415" s="92">
        <v>0</v>
      </c>
      <c r="QD415" s="92">
        <v>0</v>
      </c>
      <c r="QE415" s="92">
        <v>0</v>
      </c>
      <c r="QF415" s="92">
        <v>0</v>
      </c>
      <c r="QG415" s="92">
        <v>0</v>
      </c>
      <c r="QH415" s="92">
        <v>0</v>
      </c>
      <c r="QI415" s="92">
        <v>0</v>
      </c>
      <c r="QJ415" s="92">
        <v>0</v>
      </c>
      <c r="QK415" s="92">
        <v>0</v>
      </c>
      <c r="QL415" s="92">
        <v>0</v>
      </c>
      <c r="QM415" s="92">
        <v>0</v>
      </c>
      <c r="QN415" s="92">
        <v>0</v>
      </c>
      <c r="QO415" s="92">
        <v>0</v>
      </c>
      <c r="QP415" s="92">
        <v>0</v>
      </c>
      <c r="QQ415" s="92">
        <v>0</v>
      </c>
      <c r="QR415" s="92">
        <v>0</v>
      </c>
      <c r="QS415" s="92">
        <v>0</v>
      </c>
      <c r="QT415" s="92">
        <v>0</v>
      </c>
      <c r="QU415" s="92">
        <v>0</v>
      </c>
      <c r="QV415" s="92">
        <v>0</v>
      </c>
      <c r="QW415" s="92">
        <v>0</v>
      </c>
      <c r="QX415" s="92">
        <v>0</v>
      </c>
      <c r="QY415" s="92">
        <v>0</v>
      </c>
      <c r="QZ415" s="92">
        <v>0</v>
      </c>
      <c r="RA415" s="92">
        <v>0</v>
      </c>
      <c r="RB415" s="92">
        <v>0</v>
      </c>
      <c r="RC415" s="92">
        <v>0</v>
      </c>
      <c r="RD415" s="92">
        <v>0</v>
      </c>
      <c r="RE415" s="92">
        <v>0</v>
      </c>
      <c r="RF415" s="92">
        <v>0</v>
      </c>
      <c r="RG415" s="92">
        <v>0</v>
      </c>
      <c r="RH415" s="92">
        <v>0</v>
      </c>
      <c r="RI415" s="92">
        <v>0</v>
      </c>
      <c r="RJ415" s="92">
        <v>0</v>
      </c>
      <c r="RK415" s="92">
        <v>0</v>
      </c>
      <c r="RL415" s="92">
        <v>0</v>
      </c>
      <c r="RM415" s="92">
        <v>0</v>
      </c>
      <c r="RN415" s="92">
        <v>0</v>
      </c>
      <c r="RO415" s="92">
        <v>0</v>
      </c>
      <c r="RP415" s="92">
        <v>0</v>
      </c>
      <c r="RQ415" s="92">
        <v>0</v>
      </c>
      <c r="RR415" s="92">
        <v>0</v>
      </c>
      <c r="RS415" s="92">
        <v>0</v>
      </c>
      <c r="RT415" s="92">
        <v>0</v>
      </c>
      <c r="RU415" s="92">
        <v>0</v>
      </c>
      <c r="RV415" s="92">
        <v>0</v>
      </c>
      <c r="RW415" s="92">
        <v>0</v>
      </c>
      <c r="RX415" s="92">
        <v>0</v>
      </c>
      <c r="RY415" s="92">
        <v>0</v>
      </c>
      <c r="RZ415" s="92">
        <v>0</v>
      </c>
      <c r="SA415" s="92">
        <v>0</v>
      </c>
      <c r="SB415" s="92">
        <v>0</v>
      </c>
      <c r="SC415" s="92">
        <v>0</v>
      </c>
      <c r="SD415" s="92">
        <v>0</v>
      </c>
      <c r="SE415" s="92">
        <v>0</v>
      </c>
      <c r="SF415" s="92">
        <v>0</v>
      </c>
      <c r="SG415" s="92">
        <v>0</v>
      </c>
      <c r="SH415" s="92">
        <v>0</v>
      </c>
      <c r="SI415" s="92">
        <v>0</v>
      </c>
      <c r="SJ415" s="92">
        <v>0</v>
      </c>
      <c r="SK415" s="92">
        <v>0</v>
      </c>
      <c r="SL415" s="92">
        <v>0</v>
      </c>
      <c r="SM415" s="92">
        <v>0</v>
      </c>
      <c r="SN415" s="92">
        <v>0</v>
      </c>
      <c r="SO415" s="92">
        <v>0</v>
      </c>
      <c r="SP415" s="92">
        <v>0</v>
      </c>
      <c r="SQ415" s="92">
        <v>0</v>
      </c>
      <c r="SR415" s="92">
        <v>0</v>
      </c>
      <c r="SS415" s="92">
        <v>0</v>
      </c>
      <c r="ST415" s="92">
        <v>0</v>
      </c>
      <c r="SU415" s="92">
        <v>0</v>
      </c>
      <c r="SV415" s="92">
        <v>0</v>
      </c>
      <c r="SW415" s="92">
        <v>0</v>
      </c>
      <c r="SX415" s="92">
        <v>0</v>
      </c>
      <c r="SY415" s="92">
        <v>0</v>
      </c>
      <c r="SZ415" s="92">
        <v>0</v>
      </c>
      <c r="TA415" s="92">
        <v>0</v>
      </c>
      <c r="TB415" s="92">
        <v>0</v>
      </c>
      <c r="TC415" s="92">
        <v>0.99687337099999995</v>
      </c>
      <c r="TD415" s="92">
        <v>0</v>
      </c>
      <c r="TE415" s="92">
        <v>0</v>
      </c>
      <c r="TF415" s="92">
        <v>0</v>
      </c>
      <c r="TG415" s="92">
        <v>0</v>
      </c>
      <c r="TH415" s="92">
        <v>0</v>
      </c>
      <c r="TI415" s="92">
        <v>0</v>
      </c>
      <c r="TJ415" s="92">
        <v>0</v>
      </c>
      <c r="TK415" s="92">
        <v>0</v>
      </c>
      <c r="TL415" s="92">
        <v>0</v>
      </c>
      <c r="TM415" s="92">
        <v>0</v>
      </c>
      <c r="TN415" s="92">
        <v>0</v>
      </c>
      <c r="TO415" s="92">
        <v>0</v>
      </c>
      <c r="TP415" s="92">
        <v>0</v>
      </c>
      <c r="TQ415" s="92">
        <v>-48361530485.599998</v>
      </c>
      <c r="TR415" s="92">
        <v>0</v>
      </c>
      <c r="TS415" s="92">
        <v>0</v>
      </c>
      <c r="TT415" s="92">
        <v>0</v>
      </c>
      <c r="TU415" s="92">
        <v>0</v>
      </c>
      <c r="TV415" s="92">
        <v>0</v>
      </c>
      <c r="TW415" s="92">
        <v>0</v>
      </c>
      <c r="TX415" s="92">
        <v>0</v>
      </c>
      <c r="TY415" s="92">
        <v>0</v>
      </c>
      <c r="TZ415" s="92">
        <v>0</v>
      </c>
      <c r="UA415" s="92">
        <v>0</v>
      </c>
      <c r="UB415" s="92">
        <v>0</v>
      </c>
      <c r="UC415" s="92">
        <v>0</v>
      </c>
      <c r="UD415" s="92">
        <v>0</v>
      </c>
      <c r="UE415" s="92">
        <v>0</v>
      </c>
      <c r="UF415" s="92">
        <v>0</v>
      </c>
      <c r="UG415" s="92">
        <v>0</v>
      </c>
      <c r="UH415" s="92">
        <v>0</v>
      </c>
      <c r="UI415" s="92">
        <v>0</v>
      </c>
      <c r="UJ415" s="92">
        <v>0</v>
      </c>
      <c r="UK415" s="92">
        <v>0</v>
      </c>
      <c r="UL415" s="92">
        <v>0</v>
      </c>
      <c r="UM415" s="92">
        <v>0</v>
      </c>
      <c r="UN415" s="92">
        <v>0</v>
      </c>
      <c r="UO415" s="92">
        <v>0</v>
      </c>
      <c r="UP415" s="92">
        <v>0</v>
      </c>
      <c r="UQ415" s="92">
        <v>0</v>
      </c>
      <c r="UR415" s="92">
        <v>0</v>
      </c>
      <c r="US415" s="92">
        <v>0</v>
      </c>
      <c r="UT415" s="92">
        <v>0</v>
      </c>
      <c r="UU415" s="92">
        <v>0</v>
      </c>
      <c r="UV415" s="92">
        <v>0</v>
      </c>
      <c r="UW415" s="92">
        <v>0</v>
      </c>
      <c r="UX415" s="92">
        <v>0</v>
      </c>
      <c r="UY415" s="92">
        <v>0</v>
      </c>
      <c r="UZ415" s="92">
        <v>0</v>
      </c>
      <c r="VA415" s="92">
        <v>0</v>
      </c>
      <c r="VB415" s="92">
        <v>0</v>
      </c>
      <c r="VC415" s="92">
        <v>0</v>
      </c>
      <c r="VD415" s="92">
        <v>0</v>
      </c>
      <c r="VE415" s="92">
        <v>0</v>
      </c>
      <c r="VF415" s="92">
        <v>0</v>
      </c>
      <c r="VG415" s="92">
        <v>0</v>
      </c>
      <c r="VH415" s="92">
        <v>0</v>
      </c>
      <c r="VI415" s="92">
        <v>0</v>
      </c>
      <c r="VJ415" s="92">
        <v>0</v>
      </c>
      <c r="VK415" s="92">
        <v>0</v>
      </c>
      <c r="VL415" s="92">
        <v>0</v>
      </c>
      <c r="VM415" s="92">
        <v>0</v>
      </c>
      <c r="VN415" s="92">
        <v>0</v>
      </c>
      <c r="VO415" s="92">
        <v>0</v>
      </c>
      <c r="VP415" s="92">
        <v>0</v>
      </c>
      <c r="VQ415" s="92">
        <v>0</v>
      </c>
      <c r="VR415" s="92">
        <v>0</v>
      </c>
      <c r="VS415" s="92">
        <v>0</v>
      </c>
      <c r="VT415" s="92">
        <v>0</v>
      </c>
      <c r="VU415" s="92">
        <v>0</v>
      </c>
      <c r="VV415" s="92">
        <v>0</v>
      </c>
      <c r="VW415" s="92">
        <v>0</v>
      </c>
      <c r="VX415" s="92">
        <v>0</v>
      </c>
      <c r="VY415" s="92">
        <v>0</v>
      </c>
      <c r="VZ415" s="92">
        <v>0</v>
      </c>
      <c r="WA415" s="92">
        <v>0</v>
      </c>
      <c r="WB415" s="92">
        <v>0</v>
      </c>
      <c r="WC415" s="92">
        <v>0</v>
      </c>
    </row>
    <row r="416" spans="2:601" ht="13.5" customHeight="1">
      <c r="B416" s="851" t="s">
        <v>3062</v>
      </c>
      <c r="C416" s="92">
        <v>0</v>
      </c>
      <c r="D416" s="92">
        <v>6647149.5099999998</v>
      </c>
      <c r="E416" s="92">
        <v>-829.72416699999997</v>
      </c>
      <c r="F416" s="92">
        <v>14705.105100000001</v>
      </c>
      <c r="G416" s="92">
        <v>0</v>
      </c>
      <c r="H416" s="92">
        <v>0</v>
      </c>
      <c r="I416" s="92">
        <v>0</v>
      </c>
      <c r="J416" s="92">
        <v>0</v>
      </c>
      <c r="K416" s="92">
        <v>0</v>
      </c>
      <c r="L416" s="92">
        <v>0</v>
      </c>
      <c r="M416" s="92">
        <v>0</v>
      </c>
      <c r="N416" s="92">
        <v>0</v>
      </c>
      <c r="O416" s="92">
        <v>0</v>
      </c>
      <c r="P416" s="92">
        <v>0</v>
      </c>
      <c r="Q416" s="92">
        <v>0</v>
      </c>
      <c r="R416" s="92">
        <v>0</v>
      </c>
      <c r="S416" s="92">
        <v>0</v>
      </c>
      <c r="T416" s="92">
        <v>0</v>
      </c>
      <c r="U416" s="92">
        <v>0</v>
      </c>
      <c r="V416" s="92">
        <v>0</v>
      </c>
      <c r="W416" s="92">
        <v>0</v>
      </c>
      <c r="X416" s="92">
        <v>0</v>
      </c>
      <c r="Y416" s="92">
        <v>0</v>
      </c>
      <c r="Z416" s="92">
        <v>0</v>
      </c>
      <c r="AA416" s="92">
        <v>0</v>
      </c>
      <c r="AB416" s="92">
        <v>0</v>
      </c>
      <c r="AC416" s="92">
        <v>0</v>
      </c>
      <c r="AD416" s="92">
        <v>0</v>
      </c>
      <c r="AE416" s="92">
        <v>0</v>
      </c>
      <c r="AF416" s="92">
        <v>0</v>
      </c>
      <c r="AG416" s="92">
        <v>0</v>
      </c>
      <c r="AH416" s="92">
        <v>0</v>
      </c>
      <c r="AI416" s="92">
        <v>0</v>
      </c>
      <c r="AJ416" s="92">
        <v>0</v>
      </c>
      <c r="AK416" s="92">
        <v>0</v>
      </c>
      <c r="AL416" s="92">
        <v>0</v>
      </c>
      <c r="AM416" s="92">
        <v>0</v>
      </c>
      <c r="AN416" s="92">
        <v>0</v>
      </c>
      <c r="AO416" s="92">
        <v>46455.820699999997</v>
      </c>
      <c r="AP416" s="92">
        <v>174762.37899999999</v>
      </c>
      <c r="AQ416" s="92">
        <v>0</v>
      </c>
      <c r="AR416" s="92">
        <v>0</v>
      </c>
      <c r="AS416" s="92">
        <v>0</v>
      </c>
      <c r="AT416" s="92">
        <v>0</v>
      </c>
      <c r="AU416" s="92">
        <v>0</v>
      </c>
      <c r="AV416" s="92">
        <v>0</v>
      </c>
      <c r="AW416" s="92">
        <v>0</v>
      </c>
      <c r="AX416" s="92">
        <v>0</v>
      </c>
      <c r="AY416" s="92">
        <v>0</v>
      </c>
      <c r="AZ416" s="92">
        <v>0</v>
      </c>
      <c r="BA416" s="92">
        <v>0</v>
      </c>
      <c r="BB416" s="92">
        <v>0</v>
      </c>
      <c r="BC416" s="92">
        <v>0</v>
      </c>
      <c r="BD416" s="92">
        <v>0</v>
      </c>
      <c r="BE416" s="92">
        <v>0</v>
      </c>
      <c r="BF416" s="92">
        <v>0</v>
      </c>
      <c r="BG416" s="92">
        <v>0</v>
      </c>
      <c r="BH416" s="92">
        <v>0</v>
      </c>
      <c r="BI416" s="92">
        <v>0</v>
      </c>
      <c r="BJ416" s="92">
        <v>0</v>
      </c>
      <c r="BK416" s="92">
        <v>0</v>
      </c>
      <c r="BL416" s="92">
        <v>0</v>
      </c>
      <c r="BM416" s="92">
        <v>0</v>
      </c>
      <c r="BN416" s="92">
        <v>0</v>
      </c>
      <c r="BO416" s="92">
        <v>0</v>
      </c>
      <c r="BP416" s="92">
        <v>6.2330023399999997E-2</v>
      </c>
      <c r="BQ416" s="92">
        <v>0</v>
      </c>
      <c r="BR416" s="92">
        <v>0</v>
      </c>
      <c r="BS416" s="92">
        <v>0</v>
      </c>
      <c r="BT416" s="92">
        <v>0</v>
      </c>
      <c r="BU416" s="92">
        <v>0</v>
      </c>
      <c r="BV416" s="92">
        <v>0</v>
      </c>
      <c r="BW416" s="92">
        <v>0</v>
      </c>
      <c r="BX416" s="92">
        <v>0</v>
      </c>
      <c r="BY416" s="92">
        <v>0</v>
      </c>
      <c r="BZ416" s="92">
        <v>0</v>
      </c>
      <c r="CA416" s="92">
        <v>0</v>
      </c>
      <c r="CB416" s="92">
        <v>0</v>
      </c>
      <c r="CC416" s="92">
        <v>0</v>
      </c>
      <c r="CD416" s="92">
        <v>0</v>
      </c>
      <c r="CE416" s="92">
        <v>0</v>
      </c>
      <c r="CF416" s="92">
        <v>0</v>
      </c>
      <c r="CG416" s="92">
        <v>0</v>
      </c>
      <c r="CH416" s="92">
        <v>0</v>
      </c>
      <c r="CI416" s="92">
        <v>0</v>
      </c>
      <c r="CJ416" s="92">
        <v>0</v>
      </c>
      <c r="CK416" s="92">
        <v>0</v>
      </c>
      <c r="CL416" s="92">
        <v>0</v>
      </c>
      <c r="CM416" s="92">
        <v>0</v>
      </c>
      <c r="CN416" s="92">
        <v>0</v>
      </c>
      <c r="CO416" s="92">
        <v>0</v>
      </c>
      <c r="CP416" s="92">
        <v>0</v>
      </c>
      <c r="CQ416" s="92">
        <v>0</v>
      </c>
      <c r="CR416" s="92">
        <v>0</v>
      </c>
      <c r="CS416" s="92">
        <v>0</v>
      </c>
      <c r="CT416" s="92">
        <v>0</v>
      </c>
      <c r="CU416" s="92">
        <v>0</v>
      </c>
      <c r="CV416" s="92">
        <v>0</v>
      </c>
      <c r="CW416" s="92">
        <v>0</v>
      </c>
      <c r="CX416" s="92">
        <v>0</v>
      </c>
      <c r="CY416" s="92">
        <v>0.19691069</v>
      </c>
      <c r="CZ416" s="92">
        <v>0.74075928700000004</v>
      </c>
      <c r="DA416" s="92">
        <v>0</v>
      </c>
      <c r="DB416" s="92">
        <v>0</v>
      </c>
      <c r="DC416" s="92">
        <v>0</v>
      </c>
      <c r="DD416" s="92">
        <v>0</v>
      </c>
      <c r="DE416" s="92">
        <v>0</v>
      </c>
      <c r="DF416" s="92">
        <v>0</v>
      </c>
      <c r="DG416" s="92">
        <v>0</v>
      </c>
      <c r="DH416" s="92">
        <v>0</v>
      </c>
      <c r="DI416" s="92">
        <v>0</v>
      </c>
      <c r="DJ416" s="92">
        <v>0</v>
      </c>
      <c r="DK416" s="92">
        <v>0</v>
      </c>
      <c r="DL416" s="92">
        <v>0</v>
      </c>
      <c r="DM416" s="92">
        <v>0</v>
      </c>
      <c r="DN416" s="92">
        <v>0</v>
      </c>
      <c r="DO416" s="92">
        <v>0</v>
      </c>
      <c r="DP416" s="92">
        <v>0</v>
      </c>
      <c r="DQ416" s="92">
        <v>0</v>
      </c>
      <c r="DR416" s="92">
        <v>0</v>
      </c>
      <c r="DS416" s="92">
        <v>0</v>
      </c>
      <c r="DT416" s="92">
        <v>0</v>
      </c>
      <c r="DU416" s="92">
        <v>0</v>
      </c>
      <c r="DV416" s="92">
        <v>0</v>
      </c>
      <c r="DW416" s="92">
        <v>0</v>
      </c>
      <c r="DX416" s="92">
        <v>0</v>
      </c>
      <c r="DY416" s="92">
        <v>0</v>
      </c>
      <c r="DZ416" s="92">
        <v>264916.58600000001</v>
      </c>
      <c r="EA416" s="92">
        <v>0</v>
      </c>
      <c r="EB416" s="92">
        <v>0</v>
      </c>
      <c r="EC416" s="92">
        <v>0</v>
      </c>
      <c r="ED416" s="92">
        <v>0</v>
      </c>
      <c r="EE416" s="92">
        <v>0</v>
      </c>
      <c r="EF416" s="92">
        <v>0</v>
      </c>
      <c r="EG416" s="92">
        <v>0</v>
      </c>
      <c r="EH416" s="92">
        <v>0</v>
      </c>
      <c r="EI416" s="92">
        <v>0</v>
      </c>
      <c r="EJ416" s="92">
        <v>0</v>
      </c>
      <c r="EK416" s="92">
        <v>0</v>
      </c>
      <c r="EL416" s="92">
        <v>0</v>
      </c>
      <c r="EM416" s="92">
        <v>0</v>
      </c>
      <c r="EN416" s="92">
        <v>0</v>
      </c>
      <c r="EO416" s="92">
        <v>0</v>
      </c>
      <c r="EP416" s="92">
        <v>0</v>
      </c>
      <c r="EQ416" s="92">
        <v>0</v>
      </c>
      <c r="ER416" s="92">
        <v>0</v>
      </c>
      <c r="ES416" s="92">
        <v>0</v>
      </c>
      <c r="ET416" s="92">
        <v>0</v>
      </c>
      <c r="EU416" s="92">
        <v>0</v>
      </c>
      <c r="EV416" s="92">
        <v>0</v>
      </c>
      <c r="EW416" s="92">
        <v>0</v>
      </c>
      <c r="EX416" s="92">
        <v>0</v>
      </c>
      <c r="EY416" s="92">
        <v>0</v>
      </c>
      <c r="EZ416" s="92">
        <v>0</v>
      </c>
      <c r="FA416" s="92">
        <v>0</v>
      </c>
      <c r="FB416" s="92">
        <v>0</v>
      </c>
      <c r="FC416" s="92">
        <v>0</v>
      </c>
      <c r="FD416" s="92">
        <v>0</v>
      </c>
      <c r="FE416" s="92">
        <v>0</v>
      </c>
      <c r="FF416" s="92">
        <v>0</v>
      </c>
      <c r="FG416" s="92">
        <v>0</v>
      </c>
      <c r="FH416" s="92">
        <v>0</v>
      </c>
      <c r="FI416" s="92">
        <v>1486530.52</v>
      </c>
      <c r="FJ416" s="92">
        <v>4895702.41</v>
      </c>
      <c r="FK416" s="92">
        <v>0</v>
      </c>
      <c r="FL416" s="92">
        <v>0</v>
      </c>
      <c r="FM416" s="92">
        <v>0</v>
      </c>
      <c r="FN416" s="92">
        <v>0</v>
      </c>
      <c r="FO416" s="92">
        <v>0</v>
      </c>
      <c r="FP416" s="92">
        <v>0</v>
      </c>
      <c r="FQ416" s="92">
        <v>0</v>
      </c>
      <c r="FR416" s="92">
        <v>0</v>
      </c>
      <c r="FS416" s="92">
        <v>0</v>
      </c>
      <c r="FT416" s="92">
        <v>0</v>
      </c>
      <c r="FU416" s="92">
        <v>0</v>
      </c>
      <c r="FV416" s="92">
        <v>0</v>
      </c>
      <c r="FW416" s="92">
        <v>0</v>
      </c>
      <c r="FX416" s="92">
        <v>0</v>
      </c>
      <c r="FY416" s="92">
        <v>0</v>
      </c>
      <c r="FZ416" s="92">
        <v>0</v>
      </c>
      <c r="GA416" s="92">
        <v>0</v>
      </c>
      <c r="GB416" s="92">
        <v>0</v>
      </c>
      <c r="GC416" s="92">
        <v>0</v>
      </c>
      <c r="GD416" s="92">
        <v>0</v>
      </c>
      <c r="GE416" s="92">
        <v>0</v>
      </c>
      <c r="GF416" s="92">
        <v>0</v>
      </c>
      <c r="GG416" s="92">
        <v>0</v>
      </c>
      <c r="GH416" s="92">
        <v>0</v>
      </c>
      <c r="GI416" s="92">
        <v>0</v>
      </c>
      <c r="GJ416" s="92">
        <v>3.9854163900000003E-2</v>
      </c>
      <c r="GK416" s="92">
        <v>0</v>
      </c>
      <c r="GL416" s="92">
        <v>0</v>
      </c>
      <c r="GM416" s="92">
        <v>0</v>
      </c>
      <c r="GN416" s="92">
        <v>0</v>
      </c>
      <c r="GO416" s="92">
        <v>0</v>
      </c>
      <c r="GP416" s="92">
        <v>0</v>
      </c>
      <c r="GQ416" s="92">
        <v>0</v>
      </c>
      <c r="GR416" s="92">
        <v>0</v>
      </c>
      <c r="GS416" s="92">
        <v>0</v>
      </c>
      <c r="GT416" s="92">
        <v>0</v>
      </c>
      <c r="GU416" s="92">
        <v>0</v>
      </c>
      <c r="GV416" s="92">
        <v>0</v>
      </c>
      <c r="GW416" s="92">
        <v>0</v>
      </c>
      <c r="GX416" s="92">
        <v>0</v>
      </c>
      <c r="GY416" s="92">
        <v>0</v>
      </c>
      <c r="GZ416" s="92">
        <v>0</v>
      </c>
      <c r="HA416" s="92">
        <v>0</v>
      </c>
      <c r="HB416" s="92">
        <v>0</v>
      </c>
      <c r="HC416" s="92">
        <v>0</v>
      </c>
      <c r="HD416" s="92">
        <v>0</v>
      </c>
      <c r="HE416" s="92">
        <v>0</v>
      </c>
      <c r="HF416" s="92">
        <v>0</v>
      </c>
      <c r="HG416" s="92">
        <v>0</v>
      </c>
      <c r="HH416" s="92">
        <v>0</v>
      </c>
      <c r="HI416" s="92">
        <v>0</v>
      </c>
      <c r="HJ416" s="92">
        <v>0</v>
      </c>
      <c r="HK416" s="92">
        <v>0</v>
      </c>
      <c r="HL416" s="92">
        <v>0</v>
      </c>
      <c r="HM416" s="92">
        <v>0</v>
      </c>
      <c r="HN416" s="92">
        <v>0</v>
      </c>
      <c r="HO416" s="92">
        <v>0</v>
      </c>
      <c r="HP416" s="92">
        <v>0</v>
      </c>
      <c r="HQ416" s="92">
        <v>0</v>
      </c>
      <c r="HR416" s="92">
        <v>0</v>
      </c>
      <c r="HS416" s="92">
        <v>0.22363428299999999</v>
      </c>
      <c r="HT416" s="92">
        <v>0.73651155300000004</v>
      </c>
      <c r="HU416" s="92">
        <v>0</v>
      </c>
      <c r="HV416" s="92">
        <v>0</v>
      </c>
      <c r="HW416" s="92">
        <v>0</v>
      </c>
      <c r="HX416" s="92">
        <v>0</v>
      </c>
      <c r="HY416" s="92">
        <v>0</v>
      </c>
      <c r="HZ416" s="92">
        <v>0</v>
      </c>
      <c r="IA416" s="92">
        <v>0</v>
      </c>
      <c r="IB416" s="92">
        <v>0</v>
      </c>
      <c r="IC416" s="92">
        <v>0</v>
      </c>
      <c r="ID416" s="92">
        <v>0</v>
      </c>
      <c r="IE416" s="92">
        <v>0</v>
      </c>
      <c r="IF416" s="92">
        <v>0</v>
      </c>
      <c r="IG416" s="92">
        <v>0</v>
      </c>
      <c r="IH416" s="92">
        <v>0</v>
      </c>
      <c r="II416" s="92">
        <v>0</v>
      </c>
      <c r="IJ416" s="92">
        <v>0</v>
      </c>
      <c r="IK416" s="92">
        <v>0</v>
      </c>
      <c r="IL416" s="92">
        <v>0</v>
      </c>
      <c r="IM416" s="92">
        <v>0</v>
      </c>
      <c r="IN416" s="92">
        <v>0</v>
      </c>
      <c r="IO416" s="92">
        <v>0</v>
      </c>
      <c r="IP416" s="92">
        <v>0</v>
      </c>
      <c r="IQ416" s="92">
        <v>0</v>
      </c>
      <c r="IR416" s="92">
        <v>0</v>
      </c>
      <c r="IS416" s="92">
        <v>0</v>
      </c>
      <c r="IT416" s="92">
        <v>235923.30499999999</v>
      </c>
      <c r="IU416" s="92">
        <v>6647149.5099999998</v>
      </c>
      <c r="IV416" s="92">
        <v>100370478</v>
      </c>
      <c r="IW416" s="92">
        <v>37</v>
      </c>
      <c r="IX416" s="92">
        <v>0.99687337099999995</v>
      </c>
      <c r="IY416" s="92">
        <v>0.99987088800000001</v>
      </c>
      <c r="IZ416" s="92">
        <v>1.2911172299999999E-4</v>
      </c>
      <c r="JA416" s="92">
        <v>0</v>
      </c>
      <c r="JB416" s="92">
        <v>-3516.9232999999999</v>
      </c>
      <c r="JC416" s="92">
        <v>-124.824057</v>
      </c>
      <c r="JD416" s="92">
        <v>-829.72416699999997</v>
      </c>
      <c r="JE416" s="92">
        <v>1.0384952000000001</v>
      </c>
      <c r="JF416" s="92">
        <v>3.6858689299999997E-2</v>
      </c>
      <c r="JG416" s="92">
        <v>3.9175414500000001E-5</v>
      </c>
      <c r="JH416" s="92">
        <v>1.10376903E-3</v>
      </c>
      <c r="JI416" s="92">
        <v>28.175044100000001</v>
      </c>
      <c r="JJ416" s="92">
        <v>201889.78700000001</v>
      </c>
      <c r="JK416" s="92">
        <v>0</v>
      </c>
      <c r="JL416" s="92">
        <v>0</v>
      </c>
      <c r="JM416" s="92">
        <v>0</v>
      </c>
      <c r="JN416" s="92">
        <v>0</v>
      </c>
      <c r="JO416" s="92">
        <v>0</v>
      </c>
      <c r="JP416" s="92">
        <v>0</v>
      </c>
      <c r="JQ416" s="92">
        <v>0</v>
      </c>
      <c r="JR416" s="92">
        <v>0</v>
      </c>
      <c r="JS416" s="92">
        <v>0</v>
      </c>
      <c r="JT416" s="92">
        <v>0</v>
      </c>
      <c r="JU416" s="92">
        <v>0</v>
      </c>
      <c r="JV416" s="92">
        <v>0</v>
      </c>
      <c r="JW416" s="92">
        <v>0</v>
      </c>
      <c r="JX416" s="92">
        <v>0</v>
      </c>
      <c r="JY416" s="92">
        <v>0</v>
      </c>
      <c r="JZ416" s="92">
        <v>0</v>
      </c>
      <c r="KA416" s="92">
        <v>0</v>
      </c>
      <c r="KB416" s="92">
        <v>0</v>
      </c>
      <c r="KC416" s="92">
        <v>0</v>
      </c>
      <c r="KD416" s="92">
        <v>0</v>
      </c>
      <c r="KE416" s="92">
        <v>0</v>
      </c>
      <c r="KF416" s="92">
        <v>0</v>
      </c>
      <c r="KG416" s="92">
        <v>0</v>
      </c>
      <c r="KH416" s="92">
        <v>0</v>
      </c>
      <c r="KI416" s="92">
        <v>0</v>
      </c>
      <c r="KJ416" s="92">
        <v>0</v>
      </c>
      <c r="KK416" s="92">
        <v>0</v>
      </c>
      <c r="KL416" s="92">
        <v>0</v>
      </c>
      <c r="KM416" s="92">
        <v>0</v>
      </c>
      <c r="KN416" s="92">
        <v>0</v>
      </c>
      <c r="KO416" s="92">
        <v>0</v>
      </c>
      <c r="KP416" s="92">
        <v>0</v>
      </c>
      <c r="KQ416" s="92">
        <v>0</v>
      </c>
      <c r="KR416" s="92">
        <v>0</v>
      </c>
      <c r="KS416" s="92">
        <v>0</v>
      </c>
      <c r="KT416" s="92">
        <v>0</v>
      </c>
      <c r="KU416" s="92">
        <v>0</v>
      </c>
      <c r="KV416" s="92">
        <v>0</v>
      </c>
      <c r="KW416" s="92">
        <v>0</v>
      </c>
      <c r="KX416" s="92">
        <v>0</v>
      </c>
      <c r="KY416" s="92">
        <v>0</v>
      </c>
      <c r="KZ416" s="92">
        <v>0</v>
      </c>
      <c r="LA416" s="92">
        <v>0</v>
      </c>
      <c r="LB416" s="92">
        <v>0</v>
      </c>
      <c r="LC416" s="92">
        <v>0</v>
      </c>
      <c r="LD416" s="92">
        <v>0</v>
      </c>
      <c r="LE416" s="92">
        <v>0</v>
      </c>
      <c r="LF416" s="92">
        <v>0</v>
      </c>
      <c r="LG416" s="92">
        <v>0</v>
      </c>
      <c r="LH416" s="92">
        <v>0</v>
      </c>
      <c r="LI416" s="92">
        <v>0</v>
      </c>
      <c r="LJ416" s="92">
        <v>0</v>
      </c>
      <c r="LK416" s="92">
        <v>0</v>
      </c>
      <c r="LL416" s="92">
        <v>0</v>
      </c>
      <c r="LM416" s="92">
        <v>0</v>
      </c>
      <c r="LN416" s="92">
        <v>0</v>
      </c>
      <c r="LO416" s="92">
        <v>0</v>
      </c>
      <c r="LP416" s="92">
        <v>0</v>
      </c>
      <c r="LQ416" s="92">
        <v>0</v>
      </c>
      <c r="LR416" s="92">
        <v>0</v>
      </c>
      <c r="LS416" s="92">
        <v>0</v>
      </c>
      <c r="LT416" s="92">
        <v>0</v>
      </c>
      <c r="LU416" s="92">
        <v>0</v>
      </c>
      <c r="LV416" s="92">
        <v>0</v>
      </c>
      <c r="LW416" s="92">
        <v>0</v>
      </c>
      <c r="LX416" s="92">
        <v>0</v>
      </c>
      <c r="LY416" s="92">
        <v>0</v>
      </c>
      <c r="LZ416" s="92">
        <v>0</v>
      </c>
      <c r="MA416" s="92">
        <v>0</v>
      </c>
      <c r="MB416" s="92">
        <v>0</v>
      </c>
      <c r="MC416" s="92">
        <v>0</v>
      </c>
      <c r="MD416" s="92">
        <v>0</v>
      </c>
      <c r="ME416" s="92">
        <v>0</v>
      </c>
      <c r="MF416" s="92">
        <v>0</v>
      </c>
      <c r="MG416" s="92">
        <v>0</v>
      </c>
      <c r="MH416" s="92">
        <v>0</v>
      </c>
      <c r="MI416" s="92">
        <v>0</v>
      </c>
      <c r="MJ416" s="92">
        <v>0</v>
      </c>
      <c r="MK416" s="92">
        <v>0</v>
      </c>
      <c r="ML416" s="92">
        <v>0</v>
      </c>
      <c r="MM416" s="92">
        <v>0</v>
      </c>
      <c r="MN416" s="92">
        <v>0</v>
      </c>
      <c r="MO416" s="92">
        <v>0</v>
      </c>
      <c r="MP416" s="92">
        <v>0</v>
      </c>
      <c r="MQ416" s="92">
        <v>0</v>
      </c>
      <c r="MR416" s="92">
        <v>0</v>
      </c>
      <c r="MS416" s="92">
        <v>0</v>
      </c>
      <c r="MT416" s="92">
        <v>0</v>
      </c>
      <c r="MU416" s="92">
        <v>0</v>
      </c>
      <c r="MV416" s="92">
        <v>0</v>
      </c>
      <c r="MW416" s="92">
        <v>0</v>
      </c>
      <c r="MX416" s="92">
        <v>0</v>
      </c>
      <c r="MY416" s="92">
        <v>0</v>
      </c>
      <c r="MZ416" s="92">
        <v>0</v>
      </c>
      <c r="NA416" s="92">
        <v>0</v>
      </c>
      <c r="NB416" s="92">
        <v>0</v>
      </c>
      <c r="NC416" s="92">
        <v>0</v>
      </c>
      <c r="ND416" s="92">
        <v>0</v>
      </c>
      <c r="NE416" s="92">
        <v>0</v>
      </c>
      <c r="NF416" s="92">
        <v>0</v>
      </c>
      <c r="NG416" s="92">
        <v>0</v>
      </c>
      <c r="NH416" s="92">
        <v>0</v>
      </c>
      <c r="NI416" s="92">
        <v>0</v>
      </c>
      <c r="NJ416" s="92">
        <v>0</v>
      </c>
      <c r="NK416" s="92">
        <v>0</v>
      </c>
      <c r="NL416" s="92">
        <v>0</v>
      </c>
      <c r="NM416" s="92">
        <v>0</v>
      </c>
      <c r="NN416" s="92">
        <v>0</v>
      </c>
      <c r="NO416" s="92">
        <v>0</v>
      </c>
      <c r="NP416" s="92">
        <v>0</v>
      </c>
      <c r="NQ416" s="92">
        <v>0</v>
      </c>
      <c r="NR416" s="92">
        <v>0</v>
      </c>
      <c r="NS416" s="92">
        <v>0</v>
      </c>
      <c r="NT416" s="92">
        <v>0</v>
      </c>
      <c r="NU416" s="92">
        <v>0</v>
      </c>
      <c r="NV416" s="92">
        <v>0</v>
      </c>
      <c r="NW416" s="92">
        <v>0</v>
      </c>
      <c r="NX416" s="92">
        <v>0</v>
      </c>
      <c r="NY416" s="92">
        <v>0</v>
      </c>
      <c r="NZ416" s="92">
        <v>0</v>
      </c>
      <c r="OA416" s="92">
        <v>0</v>
      </c>
      <c r="OB416" s="92">
        <v>0</v>
      </c>
      <c r="OC416" s="92">
        <v>0</v>
      </c>
      <c r="OD416" s="92">
        <v>0</v>
      </c>
      <c r="OE416" s="92">
        <v>0</v>
      </c>
      <c r="OF416" s="92">
        <v>0</v>
      </c>
      <c r="OG416" s="92">
        <v>0</v>
      </c>
      <c r="OH416" s="92">
        <v>0</v>
      </c>
      <c r="OI416" s="92">
        <v>0</v>
      </c>
      <c r="OJ416" s="92">
        <v>0</v>
      </c>
      <c r="OK416" s="92">
        <v>0</v>
      </c>
      <c r="OL416" s="92">
        <v>0</v>
      </c>
      <c r="OM416" s="92">
        <v>0</v>
      </c>
      <c r="ON416" s="92">
        <v>0</v>
      </c>
      <c r="OO416" s="92">
        <v>0</v>
      </c>
      <c r="OP416" s="92">
        <v>0</v>
      </c>
      <c r="OQ416" s="92">
        <v>0</v>
      </c>
      <c r="OR416" s="92">
        <v>0</v>
      </c>
      <c r="OS416" s="92">
        <v>0</v>
      </c>
      <c r="OT416" s="92">
        <v>0</v>
      </c>
      <c r="OU416" s="92">
        <v>0</v>
      </c>
      <c r="OV416" s="92">
        <v>0</v>
      </c>
      <c r="OW416" s="92">
        <v>0</v>
      </c>
      <c r="OX416" s="92">
        <v>0</v>
      </c>
      <c r="OY416" s="92">
        <v>0</v>
      </c>
      <c r="OZ416" s="92">
        <v>0</v>
      </c>
      <c r="PA416" s="92">
        <v>0</v>
      </c>
      <c r="PB416" s="92">
        <v>0</v>
      </c>
      <c r="PC416" s="92">
        <v>0</v>
      </c>
      <c r="PD416" s="92">
        <v>0</v>
      </c>
      <c r="PE416" s="92">
        <v>0</v>
      </c>
      <c r="PF416" s="92">
        <v>0</v>
      </c>
      <c r="PG416" s="92">
        <v>0</v>
      </c>
      <c r="PH416" s="92">
        <v>0</v>
      </c>
      <c r="PI416" s="92">
        <v>0</v>
      </c>
      <c r="PJ416" s="92">
        <v>0</v>
      </c>
      <c r="PK416" s="92">
        <v>0</v>
      </c>
      <c r="PL416" s="92">
        <v>0</v>
      </c>
      <c r="PM416" s="92">
        <v>0</v>
      </c>
      <c r="PN416" s="92">
        <v>0</v>
      </c>
      <c r="PO416" s="92">
        <v>0</v>
      </c>
      <c r="PP416" s="92">
        <v>0</v>
      </c>
      <c r="PQ416" s="92">
        <v>0</v>
      </c>
      <c r="PR416" s="92">
        <v>0</v>
      </c>
      <c r="PS416" s="92">
        <v>0</v>
      </c>
      <c r="PT416" s="92">
        <v>0</v>
      </c>
      <c r="PU416" s="92">
        <v>0</v>
      </c>
      <c r="PV416" s="92">
        <v>0</v>
      </c>
      <c r="PW416" s="92">
        <v>0</v>
      </c>
      <c r="PX416" s="92">
        <v>0</v>
      </c>
      <c r="PY416" s="92">
        <v>0</v>
      </c>
      <c r="PZ416" s="92">
        <v>0</v>
      </c>
      <c r="QA416" s="92">
        <v>0</v>
      </c>
      <c r="QB416" s="92">
        <v>0</v>
      </c>
      <c r="QC416" s="92">
        <v>0</v>
      </c>
      <c r="QD416" s="92">
        <v>0</v>
      </c>
      <c r="QE416" s="92">
        <v>0</v>
      </c>
      <c r="QF416" s="92">
        <v>0</v>
      </c>
      <c r="QG416" s="92">
        <v>0</v>
      </c>
      <c r="QH416" s="92">
        <v>0</v>
      </c>
      <c r="QI416" s="92">
        <v>0</v>
      </c>
      <c r="QJ416" s="92">
        <v>0</v>
      </c>
      <c r="QK416" s="92">
        <v>0</v>
      </c>
      <c r="QL416" s="92">
        <v>0</v>
      </c>
      <c r="QM416" s="92">
        <v>0</v>
      </c>
      <c r="QN416" s="92">
        <v>0</v>
      </c>
      <c r="QO416" s="92">
        <v>0</v>
      </c>
      <c r="QP416" s="92">
        <v>0</v>
      </c>
      <c r="QQ416" s="92">
        <v>0</v>
      </c>
      <c r="QR416" s="92">
        <v>0</v>
      </c>
      <c r="QS416" s="92">
        <v>0</v>
      </c>
      <c r="QT416" s="92">
        <v>0</v>
      </c>
      <c r="QU416" s="92">
        <v>0</v>
      </c>
      <c r="QV416" s="92">
        <v>0</v>
      </c>
      <c r="QW416" s="92">
        <v>0</v>
      </c>
      <c r="QX416" s="92">
        <v>0</v>
      </c>
      <c r="QY416" s="92">
        <v>0</v>
      </c>
      <c r="QZ416" s="92">
        <v>0</v>
      </c>
      <c r="RA416" s="92">
        <v>0</v>
      </c>
      <c r="RB416" s="92">
        <v>0</v>
      </c>
      <c r="RC416" s="92">
        <v>0</v>
      </c>
      <c r="RD416" s="92">
        <v>0</v>
      </c>
      <c r="RE416" s="92">
        <v>0</v>
      </c>
      <c r="RF416" s="92">
        <v>0</v>
      </c>
      <c r="RG416" s="92">
        <v>0</v>
      </c>
      <c r="RH416" s="92">
        <v>0</v>
      </c>
      <c r="RI416" s="92">
        <v>0</v>
      </c>
      <c r="RJ416" s="92">
        <v>0</v>
      </c>
      <c r="RK416" s="92">
        <v>0</v>
      </c>
      <c r="RL416" s="92">
        <v>0</v>
      </c>
      <c r="RM416" s="92">
        <v>0</v>
      </c>
      <c r="RN416" s="92">
        <v>0</v>
      </c>
      <c r="RO416" s="92">
        <v>0</v>
      </c>
      <c r="RP416" s="92">
        <v>0</v>
      </c>
      <c r="RQ416" s="92">
        <v>0</v>
      </c>
      <c r="RR416" s="92">
        <v>0</v>
      </c>
      <c r="RS416" s="92">
        <v>0</v>
      </c>
      <c r="RT416" s="92">
        <v>0</v>
      </c>
      <c r="RU416" s="92">
        <v>0</v>
      </c>
      <c r="RV416" s="92">
        <v>0</v>
      </c>
      <c r="RW416" s="92">
        <v>0</v>
      </c>
      <c r="RX416" s="92">
        <v>0</v>
      </c>
      <c r="RY416" s="92">
        <v>0</v>
      </c>
      <c r="RZ416" s="92">
        <v>0</v>
      </c>
      <c r="SA416" s="92">
        <v>0</v>
      </c>
      <c r="SB416" s="92">
        <v>0</v>
      </c>
      <c r="SC416" s="92">
        <v>0</v>
      </c>
      <c r="SD416" s="92">
        <v>0</v>
      </c>
      <c r="SE416" s="92">
        <v>0</v>
      </c>
      <c r="SF416" s="92">
        <v>0</v>
      </c>
      <c r="SG416" s="92">
        <v>0</v>
      </c>
      <c r="SH416" s="92">
        <v>0</v>
      </c>
      <c r="SI416" s="92">
        <v>0</v>
      </c>
      <c r="SJ416" s="92">
        <v>0</v>
      </c>
      <c r="SK416" s="92">
        <v>0</v>
      </c>
      <c r="SL416" s="92">
        <v>0</v>
      </c>
      <c r="SM416" s="92">
        <v>0</v>
      </c>
      <c r="SN416" s="92">
        <v>0</v>
      </c>
      <c r="SO416" s="92">
        <v>0</v>
      </c>
      <c r="SP416" s="92">
        <v>0</v>
      </c>
      <c r="SQ416" s="92">
        <v>0</v>
      </c>
      <c r="SR416" s="92">
        <v>0</v>
      </c>
      <c r="SS416" s="92">
        <v>0</v>
      </c>
      <c r="ST416" s="92">
        <v>0</v>
      </c>
      <c r="SU416" s="92">
        <v>0</v>
      </c>
      <c r="SV416" s="92">
        <v>0</v>
      </c>
      <c r="SW416" s="92">
        <v>0</v>
      </c>
      <c r="SX416" s="92">
        <v>0</v>
      </c>
      <c r="SY416" s="92">
        <v>0</v>
      </c>
      <c r="SZ416" s="92">
        <v>0</v>
      </c>
      <c r="TA416" s="92">
        <v>0</v>
      </c>
      <c r="TB416" s="92">
        <v>0</v>
      </c>
      <c r="TC416" s="92">
        <v>0.99687337099999995</v>
      </c>
      <c r="TD416" s="92">
        <v>0</v>
      </c>
      <c r="TE416" s="92">
        <v>0</v>
      </c>
      <c r="TF416" s="92">
        <v>0</v>
      </c>
      <c r="TG416" s="92">
        <v>0</v>
      </c>
      <c r="TH416" s="92">
        <v>0</v>
      </c>
      <c r="TI416" s="92">
        <v>0</v>
      </c>
      <c r="TJ416" s="92">
        <v>0</v>
      </c>
      <c r="TK416" s="92">
        <v>0</v>
      </c>
      <c r="TL416" s="92">
        <v>0</v>
      </c>
      <c r="TM416" s="92">
        <v>0</v>
      </c>
      <c r="TN416" s="92">
        <v>0</v>
      </c>
      <c r="TO416" s="92">
        <v>0</v>
      </c>
      <c r="TP416" s="92">
        <v>0</v>
      </c>
      <c r="TQ416" s="92">
        <v>-988138558.51199996</v>
      </c>
      <c r="TR416" s="92">
        <v>0</v>
      </c>
      <c r="TS416" s="92">
        <v>4.0762902777777796</v>
      </c>
      <c r="TT416" s="92">
        <v>0</v>
      </c>
      <c r="TU416" s="92">
        <v>0</v>
      </c>
      <c r="TV416" s="92">
        <v>0</v>
      </c>
      <c r="TW416" s="92">
        <v>0</v>
      </c>
      <c r="TX416" s="92">
        <v>0</v>
      </c>
      <c r="TY416" s="92">
        <v>0</v>
      </c>
      <c r="TZ416" s="92">
        <v>0</v>
      </c>
      <c r="UA416" s="92">
        <v>0</v>
      </c>
      <c r="UB416" s="92">
        <v>0</v>
      </c>
      <c r="UC416" s="92">
        <v>0</v>
      </c>
      <c r="UD416" s="92">
        <v>0</v>
      </c>
      <c r="UE416" s="92">
        <v>0</v>
      </c>
      <c r="UF416" s="92">
        <v>0</v>
      </c>
      <c r="UG416" s="92">
        <v>0</v>
      </c>
      <c r="UH416" s="92">
        <v>0</v>
      </c>
      <c r="UI416" s="92">
        <v>0</v>
      </c>
      <c r="UJ416" s="92">
        <v>0</v>
      </c>
      <c r="UK416" s="92">
        <v>0</v>
      </c>
      <c r="UL416" s="92">
        <v>0</v>
      </c>
      <c r="UM416" s="92">
        <v>0</v>
      </c>
      <c r="UN416" s="92">
        <v>0</v>
      </c>
      <c r="UO416" s="92">
        <v>0</v>
      </c>
      <c r="UP416" s="92">
        <v>0</v>
      </c>
      <c r="UQ416" s="92">
        <v>0</v>
      </c>
      <c r="UR416" s="92">
        <v>0</v>
      </c>
      <c r="US416" s="92">
        <v>0</v>
      </c>
      <c r="UT416" s="92">
        <v>0</v>
      </c>
      <c r="UU416" s="92">
        <v>0</v>
      </c>
      <c r="UV416" s="92">
        <v>0</v>
      </c>
      <c r="UW416" s="92">
        <v>0</v>
      </c>
      <c r="UX416" s="92">
        <v>0</v>
      </c>
      <c r="UY416" s="92">
        <v>0</v>
      </c>
      <c r="UZ416" s="92">
        <v>0</v>
      </c>
      <c r="VA416" s="92">
        <v>0</v>
      </c>
      <c r="VB416" s="92">
        <v>12.904394611111099</v>
      </c>
      <c r="VC416" s="92">
        <v>48.5451052777778</v>
      </c>
      <c r="VD416" s="92">
        <v>0</v>
      </c>
      <c r="VE416" s="92">
        <v>0</v>
      </c>
      <c r="VF416" s="92">
        <v>0</v>
      </c>
      <c r="VG416" s="92">
        <v>0</v>
      </c>
      <c r="VH416" s="92">
        <v>0</v>
      </c>
      <c r="VI416" s="92">
        <v>0</v>
      </c>
      <c r="VJ416" s="92">
        <v>0</v>
      </c>
      <c r="VK416" s="92">
        <v>0</v>
      </c>
      <c r="VL416" s="92">
        <v>0</v>
      </c>
      <c r="VM416" s="92">
        <v>0</v>
      </c>
      <c r="VN416" s="92">
        <v>0</v>
      </c>
      <c r="VO416" s="92">
        <v>0</v>
      </c>
      <c r="VP416" s="92">
        <v>0</v>
      </c>
      <c r="VQ416" s="92">
        <v>0</v>
      </c>
      <c r="VR416" s="92">
        <v>0</v>
      </c>
      <c r="VS416" s="92">
        <v>0</v>
      </c>
      <c r="VT416" s="92">
        <v>0</v>
      </c>
      <c r="VU416" s="92">
        <v>0</v>
      </c>
      <c r="VV416" s="92">
        <v>0</v>
      </c>
      <c r="VW416" s="92">
        <v>0</v>
      </c>
      <c r="VX416" s="92">
        <v>0</v>
      </c>
      <c r="VY416" s="92">
        <v>0</v>
      </c>
      <c r="VZ416" s="92">
        <v>0</v>
      </c>
      <c r="WA416" s="92">
        <v>0</v>
      </c>
      <c r="WB416" s="92">
        <v>0</v>
      </c>
      <c r="WC416" s="92">
        <v>0</v>
      </c>
    </row>
    <row r="417" spans="2:601" ht="13.5" customHeight="1">
      <c r="B417" s="851" t="s">
        <v>3063</v>
      </c>
      <c r="C417" s="92">
        <v>0</v>
      </c>
      <c r="D417" s="92">
        <v>10974605.5</v>
      </c>
      <c r="E417" s="92">
        <v>-41453.121299999999</v>
      </c>
      <c r="F417" s="92">
        <v>609171.92200000002</v>
      </c>
      <c r="G417" s="92">
        <v>0</v>
      </c>
      <c r="H417" s="92">
        <v>0</v>
      </c>
      <c r="I417" s="92">
        <v>0</v>
      </c>
      <c r="J417" s="92">
        <v>0</v>
      </c>
      <c r="K417" s="92">
        <v>0</v>
      </c>
      <c r="L417" s="92">
        <v>0</v>
      </c>
      <c r="M417" s="92">
        <v>0</v>
      </c>
      <c r="N417" s="92">
        <v>0</v>
      </c>
      <c r="O417" s="92">
        <v>0</v>
      </c>
      <c r="P417" s="92">
        <v>0</v>
      </c>
      <c r="Q417" s="92">
        <v>0</v>
      </c>
      <c r="R417" s="92">
        <v>0</v>
      </c>
      <c r="S417" s="92">
        <v>0</v>
      </c>
      <c r="T417" s="92">
        <v>0</v>
      </c>
      <c r="U417" s="92">
        <v>0</v>
      </c>
      <c r="V417" s="92">
        <v>0</v>
      </c>
      <c r="W417" s="92">
        <v>0</v>
      </c>
      <c r="X417" s="92">
        <v>0</v>
      </c>
      <c r="Y417" s="92">
        <v>0</v>
      </c>
      <c r="Z417" s="92">
        <v>0</v>
      </c>
      <c r="AA417" s="92">
        <v>0</v>
      </c>
      <c r="AB417" s="92">
        <v>0</v>
      </c>
      <c r="AC417" s="92">
        <v>0</v>
      </c>
      <c r="AD417" s="92">
        <v>0</v>
      </c>
      <c r="AE417" s="92">
        <v>0</v>
      </c>
      <c r="AF417" s="92">
        <v>0</v>
      </c>
      <c r="AG417" s="92">
        <v>0</v>
      </c>
      <c r="AH417" s="92">
        <v>0</v>
      </c>
      <c r="AI417" s="92">
        <v>0</v>
      </c>
      <c r="AJ417" s="92">
        <v>0</v>
      </c>
      <c r="AK417" s="92">
        <v>0</v>
      </c>
      <c r="AL417" s="92">
        <v>0</v>
      </c>
      <c r="AM417" s="92">
        <v>0</v>
      </c>
      <c r="AN417" s="92">
        <v>0</v>
      </c>
      <c r="AO417" s="92">
        <v>2.3224372500000001</v>
      </c>
      <c r="AP417" s="92">
        <v>4.5846597899999999</v>
      </c>
      <c r="AQ417" s="92">
        <v>0</v>
      </c>
      <c r="AR417" s="92">
        <v>0</v>
      </c>
      <c r="AS417" s="92">
        <v>0</v>
      </c>
      <c r="AT417" s="92">
        <v>0</v>
      </c>
      <c r="AU417" s="92">
        <v>0</v>
      </c>
      <c r="AV417" s="92">
        <v>0</v>
      </c>
      <c r="AW417" s="92">
        <v>0</v>
      </c>
      <c r="AX417" s="92">
        <v>0</v>
      </c>
      <c r="AY417" s="92">
        <v>0</v>
      </c>
      <c r="AZ417" s="92">
        <v>0</v>
      </c>
      <c r="BA417" s="92">
        <v>0</v>
      </c>
      <c r="BB417" s="92">
        <v>0</v>
      </c>
      <c r="BC417" s="92">
        <v>0</v>
      </c>
      <c r="BD417" s="92">
        <v>0</v>
      </c>
      <c r="BE417" s="92">
        <v>0</v>
      </c>
      <c r="BF417" s="92">
        <v>0</v>
      </c>
      <c r="BG417" s="92">
        <v>0</v>
      </c>
      <c r="BH417" s="92">
        <v>0</v>
      </c>
      <c r="BI417" s="92">
        <v>0</v>
      </c>
      <c r="BJ417" s="92">
        <v>0</v>
      </c>
      <c r="BK417" s="92">
        <v>0</v>
      </c>
      <c r="BL417" s="92">
        <v>0</v>
      </c>
      <c r="BM417" s="92">
        <v>0</v>
      </c>
      <c r="BN417" s="92">
        <v>0</v>
      </c>
      <c r="BO417" s="92">
        <v>0</v>
      </c>
      <c r="BP417" s="92">
        <v>0.99998866200000003</v>
      </c>
      <c r="BQ417" s="92">
        <v>0</v>
      </c>
      <c r="BR417" s="92">
        <v>0</v>
      </c>
      <c r="BS417" s="92">
        <v>0</v>
      </c>
      <c r="BT417" s="92">
        <v>0</v>
      </c>
      <c r="BU417" s="92">
        <v>0</v>
      </c>
      <c r="BV417" s="92">
        <v>0</v>
      </c>
      <c r="BW417" s="92">
        <v>0</v>
      </c>
      <c r="BX417" s="92">
        <v>0</v>
      </c>
      <c r="BY417" s="92">
        <v>0</v>
      </c>
      <c r="BZ417" s="92">
        <v>0</v>
      </c>
      <c r="CA417" s="92">
        <v>0</v>
      </c>
      <c r="CB417" s="92">
        <v>0</v>
      </c>
      <c r="CC417" s="92">
        <v>0</v>
      </c>
      <c r="CD417" s="92">
        <v>0</v>
      </c>
      <c r="CE417" s="92">
        <v>0</v>
      </c>
      <c r="CF417" s="92">
        <v>0</v>
      </c>
      <c r="CG417" s="92">
        <v>0</v>
      </c>
      <c r="CH417" s="92">
        <v>0</v>
      </c>
      <c r="CI417" s="92">
        <v>0</v>
      </c>
      <c r="CJ417" s="92">
        <v>0</v>
      </c>
      <c r="CK417" s="92">
        <v>0</v>
      </c>
      <c r="CL417" s="92">
        <v>0</v>
      </c>
      <c r="CM417" s="92">
        <v>0</v>
      </c>
      <c r="CN417" s="92">
        <v>0</v>
      </c>
      <c r="CO417" s="92">
        <v>0</v>
      </c>
      <c r="CP417" s="92">
        <v>0</v>
      </c>
      <c r="CQ417" s="92">
        <v>0</v>
      </c>
      <c r="CR417" s="92">
        <v>0</v>
      </c>
      <c r="CS417" s="92">
        <v>0</v>
      </c>
      <c r="CT417" s="92">
        <v>0</v>
      </c>
      <c r="CU417" s="92">
        <v>0</v>
      </c>
      <c r="CV417" s="92">
        <v>0</v>
      </c>
      <c r="CW417" s="92">
        <v>0</v>
      </c>
      <c r="CX417" s="92">
        <v>0</v>
      </c>
      <c r="CY417" s="92">
        <v>3.8124063700000001E-6</v>
      </c>
      <c r="CZ417" s="92">
        <v>7.5259670400000003E-6</v>
      </c>
      <c r="DA417" s="92">
        <v>0</v>
      </c>
      <c r="DB417" s="92">
        <v>0</v>
      </c>
      <c r="DC417" s="92">
        <v>0</v>
      </c>
      <c r="DD417" s="92">
        <v>0</v>
      </c>
      <c r="DE417" s="92">
        <v>0</v>
      </c>
      <c r="DF417" s="92">
        <v>0</v>
      </c>
      <c r="DG417" s="92">
        <v>0</v>
      </c>
      <c r="DH417" s="92">
        <v>0</v>
      </c>
      <c r="DI417" s="92">
        <v>0</v>
      </c>
      <c r="DJ417" s="92">
        <v>0</v>
      </c>
      <c r="DK417" s="92">
        <v>0</v>
      </c>
      <c r="DL417" s="92">
        <v>0</v>
      </c>
      <c r="DM417" s="92">
        <v>0</v>
      </c>
      <c r="DN417" s="92">
        <v>0</v>
      </c>
      <c r="DO417" s="92">
        <v>0</v>
      </c>
      <c r="DP417" s="92">
        <v>0</v>
      </c>
      <c r="DQ417" s="92">
        <v>0</v>
      </c>
      <c r="DR417" s="92">
        <v>0</v>
      </c>
      <c r="DS417" s="92">
        <v>0</v>
      </c>
      <c r="DT417" s="92">
        <v>0</v>
      </c>
      <c r="DU417" s="92">
        <v>0</v>
      </c>
      <c r="DV417" s="92">
        <v>0</v>
      </c>
      <c r="DW417" s="92">
        <v>0</v>
      </c>
      <c r="DX417" s="92">
        <v>0</v>
      </c>
      <c r="DY417" s="92">
        <v>0</v>
      </c>
      <c r="DZ417" s="92">
        <v>10974402.699999999</v>
      </c>
      <c r="EA417" s="92">
        <v>0</v>
      </c>
      <c r="EB417" s="92">
        <v>0</v>
      </c>
      <c r="EC417" s="92">
        <v>0</v>
      </c>
      <c r="ED417" s="92">
        <v>0</v>
      </c>
      <c r="EE417" s="92">
        <v>0</v>
      </c>
      <c r="EF417" s="92">
        <v>0</v>
      </c>
      <c r="EG417" s="92">
        <v>0</v>
      </c>
      <c r="EH417" s="92">
        <v>0</v>
      </c>
      <c r="EI417" s="92">
        <v>0</v>
      </c>
      <c r="EJ417" s="92">
        <v>0</v>
      </c>
      <c r="EK417" s="92">
        <v>0</v>
      </c>
      <c r="EL417" s="92">
        <v>0</v>
      </c>
      <c r="EM417" s="92">
        <v>0</v>
      </c>
      <c r="EN417" s="92">
        <v>0</v>
      </c>
      <c r="EO417" s="92">
        <v>0</v>
      </c>
      <c r="EP417" s="92">
        <v>0</v>
      </c>
      <c r="EQ417" s="92">
        <v>0</v>
      </c>
      <c r="ER417" s="92">
        <v>0</v>
      </c>
      <c r="ES417" s="92">
        <v>0</v>
      </c>
      <c r="ET417" s="92">
        <v>0</v>
      </c>
      <c r="EU417" s="92">
        <v>0</v>
      </c>
      <c r="EV417" s="92">
        <v>0</v>
      </c>
      <c r="EW417" s="92">
        <v>0</v>
      </c>
      <c r="EX417" s="92">
        <v>0</v>
      </c>
      <c r="EY417" s="92">
        <v>0</v>
      </c>
      <c r="EZ417" s="92">
        <v>0</v>
      </c>
      <c r="FA417" s="92">
        <v>0</v>
      </c>
      <c r="FB417" s="92">
        <v>0</v>
      </c>
      <c r="FC417" s="92">
        <v>0</v>
      </c>
      <c r="FD417" s="92">
        <v>0</v>
      </c>
      <c r="FE417" s="92">
        <v>0</v>
      </c>
      <c r="FF417" s="92">
        <v>0</v>
      </c>
      <c r="FG417" s="92">
        <v>0</v>
      </c>
      <c r="FH417" s="92">
        <v>0</v>
      </c>
      <c r="FI417" s="92">
        <v>74.315205000000006</v>
      </c>
      <c r="FJ417" s="92">
        <v>128.432275</v>
      </c>
      <c r="FK417" s="92">
        <v>0</v>
      </c>
      <c r="FL417" s="92">
        <v>0</v>
      </c>
      <c r="FM417" s="92">
        <v>0</v>
      </c>
      <c r="FN417" s="92">
        <v>0</v>
      </c>
      <c r="FO417" s="92">
        <v>0</v>
      </c>
      <c r="FP417" s="92">
        <v>0</v>
      </c>
      <c r="FQ417" s="92">
        <v>0</v>
      </c>
      <c r="FR417" s="92">
        <v>0</v>
      </c>
      <c r="FS417" s="92">
        <v>0</v>
      </c>
      <c r="FT417" s="92">
        <v>0</v>
      </c>
      <c r="FU417" s="92">
        <v>0</v>
      </c>
      <c r="FV417" s="92">
        <v>0</v>
      </c>
      <c r="FW417" s="92">
        <v>0</v>
      </c>
      <c r="FX417" s="92">
        <v>0</v>
      </c>
      <c r="FY417" s="92">
        <v>0</v>
      </c>
      <c r="FZ417" s="92">
        <v>0</v>
      </c>
      <c r="GA417" s="92">
        <v>0</v>
      </c>
      <c r="GB417" s="92">
        <v>0</v>
      </c>
      <c r="GC417" s="92">
        <v>0</v>
      </c>
      <c r="GD417" s="92">
        <v>0</v>
      </c>
      <c r="GE417" s="92">
        <v>0</v>
      </c>
      <c r="GF417" s="92">
        <v>0</v>
      </c>
      <c r="GG417" s="92">
        <v>0</v>
      </c>
      <c r="GH417" s="92">
        <v>0</v>
      </c>
      <c r="GI417" s="92">
        <v>0</v>
      </c>
      <c r="GJ417" s="92">
        <v>0.99998152600000001</v>
      </c>
      <c r="GK417" s="92">
        <v>0</v>
      </c>
      <c r="GL417" s="92">
        <v>0</v>
      </c>
      <c r="GM417" s="92">
        <v>0</v>
      </c>
      <c r="GN417" s="92">
        <v>0</v>
      </c>
      <c r="GO417" s="92">
        <v>0</v>
      </c>
      <c r="GP417" s="92">
        <v>0</v>
      </c>
      <c r="GQ417" s="92">
        <v>0</v>
      </c>
      <c r="GR417" s="92">
        <v>0</v>
      </c>
      <c r="GS417" s="92">
        <v>0</v>
      </c>
      <c r="GT417" s="92">
        <v>0</v>
      </c>
      <c r="GU417" s="92">
        <v>0</v>
      </c>
      <c r="GV417" s="92">
        <v>0</v>
      </c>
      <c r="GW417" s="92">
        <v>0</v>
      </c>
      <c r="GX417" s="92">
        <v>0</v>
      </c>
      <c r="GY417" s="92">
        <v>0</v>
      </c>
      <c r="GZ417" s="92">
        <v>0</v>
      </c>
      <c r="HA417" s="92">
        <v>0</v>
      </c>
      <c r="HB417" s="92">
        <v>0</v>
      </c>
      <c r="HC417" s="92">
        <v>0</v>
      </c>
      <c r="HD417" s="92">
        <v>0</v>
      </c>
      <c r="HE417" s="92">
        <v>0</v>
      </c>
      <c r="HF417" s="92">
        <v>0</v>
      </c>
      <c r="HG417" s="92">
        <v>0</v>
      </c>
      <c r="HH417" s="92">
        <v>0</v>
      </c>
      <c r="HI417" s="92">
        <v>0</v>
      </c>
      <c r="HJ417" s="92">
        <v>0</v>
      </c>
      <c r="HK417" s="92">
        <v>0</v>
      </c>
      <c r="HL417" s="92">
        <v>0</v>
      </c>
      <c r="HM417" s="92">
        <v>0</v>
      </c>
      <c r="HN417" s="92">
        <v>0</v>
      </c>
      <c r="HO417" s="92">
        <v>0</v>
      </c>
      <c r="HP417" s="92">
        <v>0</v>
      </c>
      <c r="HQ417" s="92">
        <v>0</v>
      </c>
      <c r="HR417" s="92">
        <v>0</v>
      </c>
      <c r="HS417" s="92">
        <v>6.7715605E-6</v>
      </c>
      <c r="HT417" s="92">
        <v>1.17026781E-5</v>
      </c>
      <c r="HU417" s="92">
        <v>0</v>
      </c>
      <c r="HV417" s="92">
        <v>0</v>
      </c>
      <c r="HW417" s="92">
        <v>0</v>
      </c>
      <c r="HX417" s="92">
        <v>0</v>
      </c>
      <c r="HY417" s="92">
        <v>0</v>
      </c>
      <c r="HZ417" s="92">
        <v>0</v>
      </c>
      <c r="IA417" s="92">
        <v>0</v>
      </c>
      <c r="IB417" s="92">
        <v>0</v>
      </c>
      <c r="IC417" s="92">
        <v>0</v>
      </c>
      <c r="ID417" s="92">
        <v>0</v>
      </c>
      <c r="IE417" s="92">
        <v>0</v>
      </c>
      <c r="IF417" s="92">
        <v>0</v>
      </c>
      <c r="IG417" s="92">
        <v>0</v>
      </c>
      <c r="IH417" s="92">
        <v>0</v>
      </c>
      <c r="II417" s="92">
        <v>0</v>
      </c>
      <c r="IJ417" s="92">
        <v>0</v>
      </c>
      <c r="IK417" s="92">
        <v>0</v>
      </c>
      <c r="IL417" s="92">
        <v>0</v>
      </c>
      <c r="IM417" s="92">
        <v>0</v>
      </c>
      <c r="IN417" s="92">
        <v>0</v>
      </c>
      <c r="IO417" s="92">
        <v>0</v>
      </c>
      <c r="IP417" s="92">
        <v>0</v>
      </c>
      <c r="IQ417" s="92">
        <v>0</v>
      </c>
      <c r="IR417" s="92">
        <v>0</v>
      </c>
      <c r="IS417" s="92">
        <v>0</v>
      </c>
      <c r="IT417" s="92">
        <v>609178.82900000003</v>
      </c>
      <c r="IU417" s="92">
        <v>10974605.5</v>
      </c>
      <c r="IV417" s="92">
        <v>186205.799</v>
      </c>
      <c r="IW417" s="92">
        <v>37</v>
      </c>
      <c r="IX417" s="92">
        <v>0.99687337099999995</v>
      </c>
      <c r="IY417" s="92">
        <v>0</v>
      </c>
      <c r="IZ417" s="92">
        <v>1</v>
      </c>
      <c r="JA417" s="92">
        <v>0</v>
      </c>
      <c r="JB417" s="92">
        <v>-68047.540999999997</v>
      </c>
      <c r="JC417" s="92">
        <v>-3777.1855599999999</v>
      </c>
      <c r="JD417" s="92">
        <v>-41453.121299999999</v>
      </c>
      <c r="JE417" s="92">
        <v>-38.264209100000002</v>
      </c>
      <c r="JF417" s="92">
        <v>-2.1239712100000001</v>
      </c>
      <c r="JG417" s="92">
        <v>5.4525587E-2</v>
      </c>
      <c r="JH417" s="92">
        <v>0.98230072599999996</v>
      </c>
      <c r="JI417" s="92">
        <v>18.015408600000001</v>
      </c>
      <c r="JJ417" s="92">
        <v>183265.38500000001</v>
      </c>
      <c r="JK417" s="92">
        <v>0</v>
      </c>
      <c r="JL417" s="92">
        <v>0</v>
      </c>
      <c r="JM417" s="92">
        <v>0</v>
      </c>
      <c r="JN417" s="92">
        <v>0</v>
      </c>
      <c r="JO417" s="92">
        <v>0</v>
      </c>
      <c r="JP417" s="92">
        <v>0</v>
      </c>
      <c r="JQ417" s="92">
        <v>0</v>
      </c>
      <c r="JR417" s="92">
        <v>0</v>
      </c>
      <c r="JS417" s="92">
        <v>0</v>
      </c>
      <c r="JT417" s="92">
        <v>0</v>
      </c>
      <c r="JU417" s="92">
        <v>0</v>
      </c>
      <c r="JV417" s="92">
        <v>0</v>
      </c>
      <c r="JW417" s="92">
        <v>0</v>
      </c>
      <c r="JX417" s="92">
        <v>0</v>
      </c>
      <c r="JY417" s="92">
        <v>0</v>
      </c>
      <c r="JZ417" s="92">
        <v>0</v>
      </c>
      <c r="KA417" s="92">
        <v>0</v>
      </c>
      <c r="KB417" s="92">
        <v>0</v>
      </c>
      <c r="KC417" s="92">
        <v>0</v>
      </c>
      <c r="KD417" s="92">
        <v>0</v>
      </c>
      <c r="KE417" s="92">
        <v>0</v>
      </c>
      <c r="KF417" s="92">
        <v>0</v>
      </c>
      <c r="KG417" s="92">
        <v>0</v>
      </c>
      <c r="KH417" s="92">
        <v>0</v>
      </c>
      <c r="KI417" s="92">
        <v>0</v>
      </c>
      <c r="KJ417" s="92">
        <v>0</v>
      </c>
      <c r="KK417" s="92">
        <v>0</v>
      </c>
      <c r="KL417" s="92">
        <v>0</v>
      </c>
      <c r="KM417" s="92">
        <v>0</v>
      </c>
      <c r="KN417" s="92">
        <v>0</v>
      </c>
      <c r="KO417" s="92">
        <v>0</v>
      </c>
      <c r="KP417" s="92">
        <v>0</v>
      </c>
      <c r="KQ417" s="92">
        <v>0</v>
      </c>
      <c r="KR417" s="92">
        <v>0</v>
      </c>
      <c r="KS417" s="92">
        <v>0</v>
      </c>
      <c r="KT417" s="92">
        <v>0</v>
      </c>
      <c r="KU417" s="92">
        <v>0</v>
      </c>
      <c r="KV417" s="92">
        <v>0</v>
      </c>
      <c r="KW417" s="92">
        <v>0</v>
      </c>
      <c r="KX417" s="92">
        <v>0</v>
      </c>
      <c r="KY417" s="92">
        <v>0</v>
      </c>
      <c r="KZ417" s="92">
        <v>0</v>
      </c>
      <c r="LA417" s="92">
        <v>0</v>
      </c>
      <c r="LB417" s="92">
        <v>0</v>
      </c>
      <c r="LC417" s="92">
        <v>0</v>
      </c>
      <c r="LD417" s="92">
        <v>0</v>
      </c>
      <c r="LE417" s="92">
        <v>0</v>
      </c>
      <c r="LF417" s="92">
        <v>0</v>
      </c>
      <c r="LG417" s="92">
        <v>0</v>
      </c>
      <c r="LH417" s="92">
        <v>0</v>
      </c>
      <c r="LI417" s="92">
        <v>0</v>
      </c>
      <c r="LJ417" s="92">
        <v>0</v>
      </c>
      <c r="LK417" s="92">
        <v>0</v>
      </c>
      <c r="LL417" s="92">
        <v>0</v>
      </c>
      <c r="LM417" s="92">
        <v>0</v>
      </c>
      <c r="LN417" s="92">
        <v>0</v>
      </c>
      <c r="LO417" s="92">
        <v>0</v>
      </c>
      <c r="LP417" s="92">
        <v>0</v>
      </c>
      <c r="LQ417" s="92">
        <v>0</v>
      </c>
      <c r="LR417" s="92">
        <v>0</v>
      </c>
      <c r="LS417" s="92">
        <v>0</v>
      </c>
      <c r="LT417" s="92">
        <v>0</v>
      </c>
      <c r="LU417" s="92">
        <v>0</v>
      </c>
      <c r="LV417" s="92">
        <v>0</v>
      </c>
      <c r="LW417" s="92">
        <v>0</v>
      </c>
      <c r="LX417" s="92">
        <v>0</v>
      </c>
      <c r="LY417" s="92">
        <v>0</v>
      </c>
      <c r="LZ417" s="92">
        <v>0</v>
      </c>
      <c r="MA417" s="92">
        <v>0</v>
      </c>
      <c r="MB417" s="92">
        <v>0</v>
      </c>
      <c r="MC417" s="92">
        <v>0</v>
      </c>
      <c r="MD417" s="92">
        <v>0</v>
      </c>
      <c r="ME417" s="92">
        <v>0</v>
      </c>
      <c r="MF417" s="92">
        <v>0</v>
      </c>
      <c r="MG417" s="92">
        <v>0</v>
      </c>
      <c r="MH417" s="92">
        <v>0</v>
      </c>
      <c r="MI417" s="92">
        <v>0</v>
      </c>
      <c r="MJ417" s="92">
        <v>0</v>
      </c>
      <c r="MK417" s="92">
        <v>0</v>
      </c>
      <c r="ML417" s="92">
        <v>0</v>
      </c>
      <c r="MM417" s="92">
        <v>0</v>
      </c>
      <c r="MN417" s="92">
        <v>0</v>
      </c>
      <c r="MO417" s="92">
        <v>0</v>
      </c>
      <c r="MP417" s="92">
        <v>0</v>
      </c>
      <c r="MQ417" s="92">
        <v>0</v>
      </c>
      <c r="MR417" s="92">
        <v>0</v>
      </c>
      <c r="MS417" s="92">
        <v>0</v>
      </c>
      <c r="MT417" s="92">
        <v>0</v>
      </c>
      <c r="MU417" s="92">
        <v>0</v>
      </c>
      <c r="MV417" s="92">
        <v>0</v>
      </c>
      <c r="MW417" s="92">
        <v>0</v>
      </c>
      <c r="MX417" s="92">
        <v>0</v>
      </c>
      <c r="MY417" s="92">
        <v>0</v>
      </c>
      <c r="MZ417" s="92">
        <v>0</v>
      </c>
      <c r="NA417" s="92">
        <v>0</v>
      </c>
      <c r="NB417" s="92">
        <v>0</v>
      </c>
      <c r="NC417" s="92">
        <v>0</v>
      </c>
      <c r="ND417" s="92">
        <v>0</v>
      </c>
      <c r="NE417" s="92">
        <v>0</v>
      </c>
      <c r="NF417" s="92">
        <v>0</v>
      </c>
      <c r="NG417" s="92">
        <v>0</v>
      </c>
      <c r="NH417" s="92">
        <v>0</v>
      </c>
      <c r="NI417" s="92">
        <v>0</v>
      </c>
      <c r="NJ417" s="92">
        <v>0</v>
      </c>
      <c r="NK417" s="92">
        <v>0</v>
      </c>
      <c r="NL417" s="92">
        <v>0</v>
      </c>
      <c r="NM417" s="92">
        <v>0</v>
      </c>
      <c r="NN417" s="92">
        <v>0</v>
      </c>
      <c r="NO417" s="92">
        <v>0</v>
      </c>
      <c r="NP417" s="92">
        <v>0</v>
      </c>
      <c r="NQ417" s="92">
        <v>0</v>
      </c>
      <c r="NR417" s="92">
        <v>0</v>
      </c>
      <c r="NS417" s="92">
        <v>0</v>
      </c>
      <c r="NT417" s="92">
        <v>0</v>
      </c>
      <c r="NU417" s="92">
        <v>0</v>
      </c>
      <c r="NV417" s="92">
        <v>0</v>
      </c>
      <c r="NW417" s="92">
        <v>0</v>
      </c>
      <c r="NX417" s="92">
        <v>0</v>
      </c>
      <c r="NY417" s="92">
        <v>0</v>
      </c>
      <c r="NZ417" s="92">
        <v>0</v>
      </c>
      <c r="OA417" s="92">
        <v>0</v>
      </c>
      <c r="OB417" s="92">
        <v>0</v>
      </c>
      <c r="OC417" s="92">
        <v>0</v>
      </c>
      <c r="OD417" s="92">
        <v>0</v>
      </c>
      <c r="OE417" s="92">
        <v>0</v>
      </c>
      <c r="OF417" s="92">
        <v>0</v>
      </c>
      <c r="OG417" s="92">
        <v>0</v>
      </c>
      <c r="OH417" s="92">
        <v>0</v>
      </c>
      <c r="OI417" s="92">
        <v>0</v>
      </c>
      <c r="OJ417" s="92">
        <v>0</v>
      </c>
      <c r="OK417" s="92">
        <v>0</v>
      </c>
      <c r="OL417" s="92">
        <v>0</v>
      </c>
      <c r="OM417" s="92">
        <v>0</v>
      </c>
      <c r="ON417" s="92">
        <v>0</v>
      </c>
      <c r="OO417" s="92">
        <v>0</v>
      </c>
      <c r="OP417" s="92">
        <v>0</v>
      </c>
      <c r="OQ417" s="92">
        <v>0</v>
      </c>
      <c r="OR417" s="92">
        <v>0</v>
      </c>
      <c r="OS417" s="92">
        <v>0</v>
      </c>
      <c r="OT417" s="92">
        <v>0</v>
      </c>
      <c r="OU417" s="92">
        <v>0</v>
      </c>
      <c r="OV417" s="92">
        <v>0</v>
      </c>
      <c r="OW417" s="92">
        <v>0</v>
      </c>
      <c r="OX417" s="92">
        <v>0</v>
      </c>
      <c r="OY417" s="92">
        <v>0</v>
      </c>
      <c r="OZ417" s="92">
        <v>0</v>
      </c>
      <c r="PA417" s="92">
        <v>0</v>
      </c>
      <c r="PB417" s="92">
        <v>0</v>
      </c>
      <c r="PC417" s="92">
        <v>0</v>
      </c>
      <c r="PD417" s="92">
        <v>0</v>
      </c>
      <c r="PE417" s="92">
        <v>0</v>
      </c>
      <c r="PF417" s="92">
        <v>0</v>
      </c>
      <c r="PG417" s="92">
        <v>0</v>
      </c>
      <c r="PH417" s="92">
        <v>0</v>
      </c>
      <c r="PI417" s="92">
        <v>0</v>
      </c>
      <c r="PJ417" s="92">
        <v>0</v>
      </c>
      <c r="PK417" s="92">
        <v>0</v>
      </c>
      <c r="PL417" s="92">
        <v>0</v>
      </c>
      <c r="PM417" s="92">
        <v>0</v>
      </c>
      <c r="PN417" s="92">
        <v>0</v>
      </c>
      <c r="PO417" s="92">
        <v>0</v>
      </c>
      <c r="PP417" s="92">
        <v>0</v>
      </c>
      <c r="PQ417" s="92">
        <v>0</v>
      </c>
      <c r="PR417" s="92">
        <v>0</v>
      </c>
      <c r="PS417" s="92">
        <v>0</v>
      </c>
      <c r="PT417" s="92">
        <v>0</v>
      </c>
      <c r="PU417" s="92">
        <v>0</v>
      </c>
      <c r="PV417" s="92">
        <v>0</v>
      </c>
      <c r="PW417" s="92">
        <v>0</v>
      </c>
      <c r="PX417" s="92">
        <v>0</v>
      </c>
      <c r="PY417" s="92">
        <v>0</v>
      </c>
      <c r="PZ417" s="92">
        <v>0</v>
      </c>
      <c r="QA417" s="92">
        <v>0</v>
      </c>
      <c r="QB417" s="92">
        <v>0</v>
      </c>
      <c r="QC417" s="92">
        <v>0</v>
      </c>
      <c r="QD417" s="92">
        <v>0</v>
      </c>
      <c r="QE417" s="92">
        <v>0</v>
      </c>
      <c r="QF417" s="92">
        <v>0</v>
      </c>
      <c r="QG417" s="92">
        <v>0</v>
      </c>
      <c r="QH417" s="92">
        <v>0</v>
      </c>
      <c r="QI417" s="92">
        <v>0</v>
      </c>
      <c r="QJ417" s="92">
        <v>0</v>
      </c>
      <c r="QK417" s="92">
        <v>0</v>
      </c>
      <c r="QL417" s="92">
        <v>0</v>
      </c>
      <c r="QM417" s="92">
        <v>0</v>
      </c>
      <c r="QN417" s="92">
        <v>0</v>
      </c>
      <c r="QO417" s="92">
        <v>0</v>
      </c>
      <c r="QP417" s="92">
        <v>0</v>
      </c>
      <c r="QQ417" s="92">
        <v>0</v>
      </c>
      <c r="QR417" s="92">
        <v>0</v>
      </c>
      <c r="QS417" s="92">
        <v>0</v>
      </c>
      <c r="QT417" s="92">
        <v>0</v>
      </c>
      <c r="QU417" s="92">
        <v>0</v>
      </c>
      <c r="QV417" s="92">
        <v>0</v>
      </c>
      <c r="QW417" s="92">
        <v>0</v>
      </c>
      <c r="QX417" s="92">
        <v>0</v>
      </c>
      <c r="QY417" s="92">
        <v>0</v>
      </c>
      <c r="QZ417" s="92">
        <v>0</v>
      </c>
      <c r="RA417" s="92">
        <v>0</v>
      </c>
      <c r="RB417" s="92">
        <v>0</v>
      </c>
      <c r="RC417" s="92">
        <v>0</v>
      </c>
      <c r="RD417" s="92">
        <v>0</v>
      </c>
      <c r="RE417" s="92">
        <v>0</v>
      </c>
      <c r="RF417" s="92">
        <v>0</v>
      </c>
      <c r="RG417" s="92">
        <v>0</v>
      </c>
      <c r="RH417" s="92">
        <v>0</v>
      </c>
      <c r="RI417" s="92">
        <v>0</v>
      </c>
      <c r="RJ417" s="92">
        <v>0</v>
      </c>
      <c r="RK417" s="92">
        <v>0</v>
      </c>
      <c r="RL417" s="92">
        <v>0</v>
      </c>
      <c r="RM417" s="92">
        <v>0</v>
      </c>
      <c r="RN417" s="92">
        <v>0</v>
      </c>
      <c r="RO417" s="92">
        <v>0</v>
      </c>
      <c r="RP417" s="92">
        <v>0</v>
      </c>
      <c r="RQ417" s="92">
        <v>0</v>
      </c>
      <c r="RR417" s="92">
        <v>0</v>
      </c>
      <c r="RS417" s="92">
        <v>0</v>
      </c>
      <c r="RT417" s="92">
        <v>0</v>
      </c>
      <c r="RU417" s="92">
        <v>0</v>
      </c>
      <c r="RV417" s="92">
        <v>0</v>
      </c>
      <c r="RW417" s="92">
        <v>0</v>
      </c>
      <c r="RX417" s="92">
        <v>0</v>
      </c>
      <c r="RY417" s="92">
        <v>0</v>
      </c>
      <c r="RZ417" s="92">
        <v>0</v>
      </c>
      <c r="SA417" s="92">
        <v>0</v>
      </c>
      <c r="SB417" s="92">
        <v>0</v>
      </c>
      <c r="SC417" s="92">
        <v>0</v>
      </c>
      <c r="SD417" s="92">
        <v>0</v>
      </c>
      <c r="SE417" s="92">
        <v>0</v>
      </c>
      <c r="SF417" s="92">
        <v>0</v>
      </c>
      <c r="SG417" s="92">
        <v>0</v>
      </c>
      <c r="SH417" s="92">
        <v>0</v>
      </c>
      <c r="SI417" s="92">
        <v>0</v>
      </c>
      <c r="SJ417" s="92">
        <v>0</v>
      </c>
      <c r="SK417" s="92">
        <v>0</v>
      </c>
      <c r="SL417" s="92">
        <v>0</v>
      </c>
      <c r="SM417" s="92">
        <v>0</v>
      </c>
      <c r="SN417" s="92">
        <v>0</v>
      </c>
      <c r="SO417" s="92">
        <v>0</v>
      </c>
      <c r="SP417" s="92">
        <v>0</v>
      </c>
      <c r="SQ417" s="92">
        <v>0</v>
      </c>
      <c r="SR417" s="92">
        <v>0</v>
      </c>
      <c r="SS417" s="92">
        <v>0</v>
      </c>
      <c r="ST417" s="92">
        <v>0</v>
      </c>
      <c r="SU417" s="92">
        <v>0</v>
      </c>
      <c r="SV417" s="92">
        <v>0</v>
      </c>
      <c r="SW417" s="92">
        <v>0</v>
      </c>
      <c r="SX417" s="92">
        <v>0</v>
      </c>
      <c r="SY417" s="92">
        <v>0</v>
      </c>
      <c r="SZ417" s="92">
        <v>0</v>
      </c>
      <c r="TA417" s="92">
        <v>0</v>
      </c>
      <c r="TB417" s="92">
        <v>0</v>
      </c>
      <c r="TC417" s="92">
        <v>0.99687337099999995</v>
      </c>
      <c r="TD417" s="92">
        <v>0</v>
      </c>
      <c r="TE417" s="92">
        <v>0</v>
      </c>
      <c r="TF417" s="92">
        <v>0</v>
      </c>
      <c r="TG417" s="92">
        <v>0</v>
      </c>
      <c r="TH417" s="92">
        <v>0</v>
      </c>
      <c r="TI417" s="92">
        <v>0</v>
      </c>
      <c r="TJ417" s="92">
        <v>0</v>
      </c>
      <c r="TK417" s="92">
        <v>0</v>
      </c>
      <c r="TL417" s="92">
        <v>0</v>
      </c>
      <c r="TM417" s="92">
        <v>0</v>
      </c>
      <c r="TN417" s="92">
        <v>0</v>
      </c>
      <c r="TO417" s="92">
        <v>0</v>
      </c>
      <c r="TP417" s="92">
        <v>0</v>
      </c>
      <c r="TQ417" s="92">
        <v>-48361530485.599998</v>
      </c>
      <c r="TR417" s="92">
        <v>0</v>
      </c>
      <c r="TS417" s="92">
        <v>0</v>
      </c>
      <c r="TT417" s="92">
        <v>0</v>
      </c>
      <c r="TU417" s="92">
        <v>0</v>
      </c>
      <c r="TV417" s="92">
        <v>0</v>
      </c>
      <c r="TW417" s="92">
        <v>0</v>
      </c>
      <c r="TX417" s="92">
        <v>0</v>
      </c>
      <c r="TY417" s="92">
        <v>0</v>
      </c>
      <c r="TZ417" s="92">
        <v>0</v>
      </c>
      <c r="UA417" s="92">
        <v>0</v>
      </c>
      <c r="UB417" s="92">
        <v>0</v>
      </c>
      <c r="UC417" s="92">
        <v>0</v>
      </c>
      <c r="UD417" s="92">
        <v>0</v>
      </c>
      <c r="UE417" s="92">
        <v>0</v>
      </c>
      <c r="UF417" s="92">
        <v>0</v>
      </c>
      <c r="UG417" s="92">
        <v>0</v>
      </c>
      <c r="UH417" s="92">
        <v>0</v>
      </c>
      <c r="UI417" s="92">
        <v>0</v>
      </c>
      <c r="UJ417" s="92">
        <v>0</v>
      </c>
      <c r="UK417" s="92">
        <v>0</v>
      </c>
      <c r="UL417" s="92">
        <v>0</v>
      </c>
      <c r="UM417" s="92">
        <v>0</v>
      </c>
      <c r="UN417" s="92">
        <v>0</v>
      </c>
      <c r="UO417" s="92">
        <v>0</v>
      </c>
      <c r="UP417" s="92">
        <v>0</v>
      </c>
      <c r="UQ417" s="92">
        <v>0</v>
      </c>
      <c r="UR417" s="92">
        <v>0</v>
      </c>
      <c r="US417" s="92">
        <v>0</v>
      </c>
      <c r="UT417" s="92">
        <v>0</v>
      </c>
      <c r="UU417" s="92">
        <v>0</v>
      </c>
      <c r="UV417" s="92">
        <v>0</v>
      </c>
      <c r="UW417" s="92">
        <v>0</v>
      </c>
      <c r="UX417" s="92">
        <v>0</v>
      </c>
      <c r="UY417" s="92">
        <v>0</v>
      </c>
      <c r="UZ417" s="92">
        <v>0</v>
      </c>
      <c r="VA417" s="92">
        <v>0</v>
      </c>
      <c r="VB417" s="92">
        <v>0</v>
      </c>
      <c r="VC417" s="92">
        <v>0</v>
      </c>
      <c r="VD417" s="92">
        <v>0</v>
      </c>
      <c r="VE417" s="92">
        <v>0</v>
      </c>
      <c r="VF417" s="92">
        <v>0</v>
      </c>
      <c r="VG417" s="92">
        <v>0</v>
      </c>
      <c r="VH417" s="92">
        <v>0</v>
      </c>
      <c r="VI417" s="92">
        <v>0</v>
      </c>
      <c r="VJ417" s="92">
        <v>0</v>
      </c>
      <c r="VK417" s="92">
        <v>0</v>
      </c>
      <c r="VL417" s="92">
        <v>0</v>
      </c>
      <c r="VM417" s="92">
        <v>0</v>
      </c>
      <c r="VN417" s="92">
        <v>0</v>
      </c>
      <c r="VO417" s="92">
        <v>0</v>
      </c>
      <c r="VP417" s="92">
        <v>0</v>
      </c>
      <c r="VQ417" s="92">
        <v>0</v>
      </c>
      <c r="VR417" s="92">
        <v>0</v>
      </c>
      <c r="VS417" s="92">
        <v>0</v>
      </c>
      <c r="VT417" s="92">
        <v>0</v>
      </c>
      <c r="VU417" s="92">
        <v>0</v>
      </c>
      <c r="VV417" s="92">
        <v>0</v>
      </c>
      <c r="VW417" s="92">
        <v>0</v>
      </c>
      <c r="VX417" s="92">
        <v>0</v>
      </c>
      <c r="VY417" s="92">
        <v>0</v>
      </c>
      <c r="VZ417" s="92">
        <v>0</v>
      </c>
      <c r="WA417" s="92">
        <v>0</v>
      </c>
      <c r="WB417" s="92">
        <v>0</v>
      </c>
      <c r="WC417" s="92">
        <v>0</v>
      </c>
    </row>
    <row r="418" spans="2:601" ht="13.5" customHeight="1">
      <c r="B418" s="851" t="s">
        <v>3064</v>
      </c>
      <c r="C418" s="92">
        <v>0</v>
      </c>
      <c r="D418" s="92">
        <v>10974605.5</v>
      </c>
      <c r="E418" s="92">
        <v>-41549.711900000002</v>
      </c>
      <c r="F418" s="92">
        <v>609171.92200000002</v>
      </c>
      <c r="G418" s="92">
        <v>0</v>
      </c>
      <c r="H418" s="92">
        <v>0</v>
      </c>
      <c r="I418" s="92">
        <v>0</v>
      </c>
      <c r="J418" s="92">
        <v>0</v>
      </c>
      <c r="K418" s="92">
        <v>0</v>
      </c>
      <c r="L418" s="92">
        <v>0</v>
      </c>
      <c r="M418" s="92">
        <v>0</v>
      </c>
      <c r="N418" s="92">
        <v>0</v>
      </c>
      <c r="O418" s="92">
        <v>0</v>
      </c>
      <c r="P418" s="92">
        <v>0</v>
      </c>
      <c r="Q418" s="92">
        <v>0</v>
      </c>
      <c r="R418" s="92">
        <v>0</v>
      </c>
      <c r="S418" s="92">
        <v>0</v>
      </c>
      <c r="T418" s="92">
        <v>0</v>
      </c>
      <c r="U418" s="92">
        <v>0</v>
      </c>
      <c r="V418" s="92">
        <v>0</v>
      </c>
      <c r="W418" s="92">
        <v>0</v>
      </c>
      <c r="X418" s="92">
        <v>0</v>
      </c>
      <c r="Y418" s="92">
        <v>0</v>
      </c>
      <c r="Z418" s="92">
        <v>0</v>
      </c>
      <c r="AA418" s="92">
        <v>0</v>
      </c>
      <c r="AB418" s="92">
        <v>0</v>
      </c>
      <c r="AC418" s="92">
        <v>0</v>
      </c>
      <c r="AD418" s="92">
        <v>0</v>
      </c>
      <c r="AE418" s="92">
        <v>0</v>
      </c>
      <c r="AF418" s="92">
        <v>0</v>
      </c>
      <c r="AG418" s="92">
        <v>0</v>
      </c>
      <c r="AH418" s="92">
        <v>0</v>
      </c>
      <c r="AI418" s="92">
        <v>0</v>
      </c>
      <c r="AJ418" s="92">
        <v>0</v>
      </c>
      <c r="AK418" s="92">
        <v>0</v>
      </c>
      <c r="AL418" s="92">
        <v>0</v>
      </c>
      <c r="AM418" s="92">
        <v>0</v>
      </c>
      <c r="AN418" s="92">
        <v>0</v>
      </c>
      <c r="AO418" s="92">
        <v>2.3224372500000001</v>
      </c>
      <c r="AP418" s="92">
        <v>4.5846597899999999</v>
      </c>
      <c r="AQ418" s="92">
        <v>0</v>
      </c>
      <c r="AR418" s="92">
        <v>0</v>
      </c>
      <c r="AS418" s="92">
        <v>0</v>
      </c>
      <c r="AT418" s="92">
        <v>0</v>
      </c>
      <c r="AU418" s="92">
        <v>0</v>
      </c>
      <c r="AV418" s="92">
        <v>0</v>
      </c>
      <c r="AW418" s="92">
        <v>0</v>
      </c>
      <c r="AX418" s="92">
        <v>0</v>
      </c>
      <c r="AY418" s="92">
        <v>0</v>
      </c>
      <c r="AZ418" s="92">
        <v>0</v>
      </c>
      <c r="BA418" s="92">
        <v>0</v>
      </c>
      <c r="BB418" s="92">
        <v>0</v>
      </c>
      <c r="BC418" s="92">
        <v>0</v>
      </c>
      <c r="BD418" s="92">
        <v>0</v>
      </c>
      <c r="BE418" s="92">
        <v>0</v>
      </c>
      <c r="BF418" s="92">
        <v>0</v>
      </c>
      <c r="BG418" s="92">
        <v>0</v>
      </c>
      <c r="BH418" s="92">
        <v>0</v>
      </c>
      <c r="BI418" s="92">
        <v>0</v>
      </c>
      <c r="BJ418" s="92">
        <v>0</v>
      </c>
      <c r="BK418" s="92">
        <v>0</v>
      </c>
      <c r="BL418" s="92">
        <v>0</v>
      </c>
      <c r="BM418" s="92">
        <v>0</v>
      </c>
      <c r="BN418" s="92">
        <v>0</v>
      </c>
      <c r="BO418" s="92">
        <v>0</v>
      </c>
      <c r="BP418" s="92">
        <v>0.99998866200000003</v>
      </c>
      <c r="BQ418" s="92">
        <v>0</v>
      </c>
      <c r="BR418" s="92">
        <v>0</v>
      </c>
      <c r="BS418" s="92">
        <v>0</v>
      </c>
      <c r="BT418" s="92">
        <v>0</v>
      </c>
      <c r="BU418" s="92">
        <v>0</v>
      </c>
      <c r="BV418" s="92">
        <v>0</v>
      </c>
      <c r="BW418" s="92">
        <v>0</v>
      </c>
      <c r="BX418" s="92">
        <v>0</v>
      </c>
      <c r="BY418" s="92">
        <v>0</v>
      </c>
      <c r="BZ418" s="92">
        <v>0</v>
      </c>
      <c r="CA418" s="92">
        <v>0</v>
      </c>
      <c r="CB418" s="92">
        <v>0</v>
      </c>
      <c r="CC418" s="92">
        <v>0</v>
      </c>
      <c r="CD418" s="92">
        <v>0</v>
      </c>
      <c r="CE418" s="92">
        <v>0</v>
      </c>
      <c r="CF418" s="92">
        <v>0</v>
      </c>
      <c r="CG418" s="92">
        <v>0</v>
      </c>
      <c r="CH418" s="92">
        <v>0</v>
      </c>
      <c r="CI418" s="92">
        <v>0</v>
      </c>
      <c r="CJ418" s="92">
        <v>0</v>
      </c>
      <c r="CK418" s="92">
        <v>0</v>
      </c>
      <c r="CL418" s="92">
        <v>0</v>
      </c>
      <c r="CM418" s="92">
        <v>0</v>
      </c>
      <c r="CN418" s="92">
        <v>0</v>
      </c>
      <c r="CO418" s="92">
        <v>0</v>
      </c>
      <c r="CP418" s="92">
        <v>0</v>
      </c>
      <c r="CQ418" s="92">
        <v>0</v>
      </c>
      <c r="CR418" s="92">
        <v>0</v>
      </c>
      <c r="CS418" s="92">
        <v>0</v>
      </c>
      <c r="CT418" s="92">
        <v>0</v>
      </c>
      <c r="CU418" s="92">
        <v>0</v>
      </c>
      <c r="CV418" s="92">
        <v>0</v>
      </c>
      <c r="CW418" s="92">
        <v>0</v>
      </c>
      <c r="CX418" s="92">
        <v>0</v>
      </c>
      <c r="CY418" s="92">
        <v>3.8124063700000001E-6</v>
      </c>
      <c r="CZ418" s="92">
        <v>7.5259670400000003E-6</v>
      </c>
      <c r="DA418" s="92">
        <v>0</v>
      </c>
      <c r="DB418" s="92">
        <v>0</v>
      </c>
      <c r="DC418" s="92">
        <v>0</v>
      </c>
      <c r="DD418" s="92">
        <v>0</v>
      </c>
      <c r="DE418" s="92">
        <v>0</v>
      </c>
      <c r="DF418" s="92">
        <v>0</v>
      </c>
      <c r="DG418" s="92">
        <v>0</v>
      </c>
      <c r="DH418" s="92">
        <v>0</v>
      </c>
      <c r="DI418" s="92">
        <v>0</v>
      </c>
      <c r="DJ418" s="92">
        <v>0</v>
      </c>
      <c r="DK418" s="92">
        <v>0</v>
      </c>
      <c r="DL418" s="92">
        <v>0</v>
      </c>
      <c r="DM418" s="92">
        <v>0</v>
      </c>
      <c r="DN418" s="92">
        <v>0</v>
      </c>
      <c r="DO418" s="92">
        <v>0</v>
      </c>
      <c r="DP418" s="92">
        <v>0</v>
      </c>
      <c r="DQ418" s="92">
        <v>0</v>
      </c>
      <c r="DR418" s="92">
        <v>0</v>
      </c>
      <c r="DS418" s="92">
        <v>0</v>
      </c>
      <c r="DT418" s="92">
        <v>0</v>
      </c>
      <c r="DU418" s="92">
        <v>0</v>
      </c>
      <c r="DV418" s="92">
        <v>0</v>
      </c>
      <c r="DW418" s="92">
        <v>0</v>
      </c>
      <c r="DX418" s="92">
        <v>0</v>
      </c>
      <c r="DY418" s="92">
        <v>0</v>
      </c>
      <c r="DZ418" s="92">
        <v>10974402.699999999</v>
      </c>
      <c r="EA418" s="92">
        <v>0</v>
      </c>
      <c r="EB418" s="92">
        <v>0</v>
      </c>
      <c r="EC418" s="92">
        <v>0</v>
      </c>
      <c r="ED418" s="92">
        <v>0</v>
      </c>
      <c r="EE418" s="92">
        <v>0</v>
      </c>
      <c r="EF418" s="92">
        <v>0</v>
      </c>
      <c r="EG418" s="92">
        <v>0</v>
      </c>
      <c r="EH418" s="92">
        <v>0</v>
      </c>
      <c r="EI418" s="92">
        <v>0</v>
      </c>
      <c r="EJ418" s="92">
        <v>0</v>
      </c>
      <c r="EK418" s="92">
        <v>0</v>
      </c>
      <c r="EL418" s="92">
        <v>0</v>
      </c>
      <c r="EM418" s="92">
        <v>0</v>
      </c>
      <c r="EN418" s="92">
        <v>0</v>
      </c>
      <c r="EO418" s="92">
        <v>0</v>
      </c>
      <c r="EP418" s="92">
        <v>0</v>
      </c>
      <c r="EQ418" s="92">
        <v>0</v>
      </c>
      <c r="ER418" s="92">
        <v>0</v>
      </c>
      <c r="ES418" s="92">
        <v>0</v>
      </c>
      <c r="ET418" s="92">
        <v>0</v>
      </c>
      <c r="EU418" s="92">
        <v>0</v>
      </c>
      <c r="EV418" s="92">
        <v>0</v>
      </c>
      <c r="EW418" s="92">
        <v>0</v>
      </c>
      <c r="EX418" s="92">
        <v>0</v>
      </c>
      <c r="EY418" s="92">
        <v>0</v>
      </c>
      <c r="EZ418" s="92">
        <v>0</v>
      </c>
      <c r="FA418" s="92">
        <v>0</v>
      </c>
      <c r="FB418" s="92">
        <v>0</v>
      </c>
      <c r="FC418" s="92">
        <v>0</v>
      </c>
      <c r="FD418" s="92">
        <v>0</v>
      </c>
      <c r="FE418" s="92">
        <v>0</v>
      </c>
      <c r="FF418" s="92">
        <v>0</v>
      </c>
      <c r="FG418" s="92">
        <v>0</v>
      </c>
      <c r="FH418" s="92">
        <v>0</v>
      </c>
      <c r="FI418" s="92">
        <v>74.315205000000006</v>
      </c>
      <c r="FJ418" s="92">
        <v>128.432275</v>
      </c>
      <c r="FK418" s="92">
        <v>0</v>
      </c>
      <c r="FL418" s="92">
        <v>0</v>
      </c>
      <c r="FM418" s="92">
        <v>0</v>
      </c>
      <c r="FN418" s="92">
        <v>0</v>
      </c>
      <c r="FO418" s="92">
        <v>0</v>
      </c>
      <c r="FP418" s="92">
        <v>0</v>
      </c>
      <c r="FQ418" s="92">
        <v>0</v>
      </c>
      <c r="FR418" s="92">
        <v>0</v>
      </c>
      <c r="FS418" s="92">
        <v>0</v>
      </c>
      <c r="FT418" s="92">
        <v>0</v>
      </c>
      <c r="FU418" s="92">
        <v>0</v>
      </c>
      <c r="FV418" s="92">
        <v>0</v>
      </c>
      <c r="FW418" s="92">
        <v>0</v>
      </c>
      <c r="FX418" s="92">
        <v>0</v>
      </c>
      <c r="FY418" s="92">
        <v>0</v>
      </c>
      <c r="FZ418" s="92">
        <v>0</v>
      </c>
      <c r="GA418" s="92">
        <v>0</v>
      </c>
      <c r="GB418" s="92">
        <v>0</v>
      </c>
      <c r="GC418" s="92">
        <v>0</v>
      </c>
      <c r="GD418" s="92">
        <v>0</v>
      </c>
      <c r="GE418" s="92">
        <v>0</v>
      </c>
      <c r="GF418" s="92">
        <v>0</v>
      </c>
      <c r="GG418" s="92">
        <v>0</v>
      </c>
      <c r="GH418" s="92">
        <v>0</v>
      </c>
      <c r="GI418" s="92">
        <v>0</v>
      </c>
      <c r="GJ418" s="92">
        <v>0.99998152600000001</v>
      </c>
      <c r="GK418" s="92">
        <v>0</v>
      </c>
      <c r="GL418" s="92">
        <v>0</v>
      </c>
      <c r="GM418" s="92">
        <v>0</v>
      </c>
      <c r="GN418" s="92">
        <v>0</v>
      </c>
      <c r="GO418" s="92">
        <v>0</v>
      </c>
      <c r="GP418" s="92">
        <v>0</v>
      </c>
      <c r="GQ418" s="92">
        <v>0</v>
      </c>
      <c r="GR418" s="92">
        <v>0</v>
      </c>
      <c r="GS418" s="92">
        <v>0</v>
      </c>
      <c r="GT418" s="92">
        <v>0</v>
      </c>
      <c r="GU418" s="92">
        <v>0</v>
      </c>
      <c r="GV418" s="92">
        <v>0</v>
      </c>
      <c r="GW418" s="92">
        <v>0</v>
      </c>
      <c r="GX418" s="92">
        <v>0</v>
      </c>
      <c r="GY418" s="92">
        <v>0</v>
      </c>
      <c r="GZ418" s="92">
        <v>0</v>
      </c>
      <c r="HA418" s="92">
        <v>0</v>
      </c>
      <c r="HB418" s="92">
        <v>0</v>
      </c>
      <c r="HC418" s="92">
        <v>0</v>
      </c>
      <c r="HD418" s="92">
        <v>0</v>
      </c>
      <c r="HE418" s="92">
        <v>0</v>
      </c>
      <c r="HF418" s="92">
        <v>0</v>
      </c>
      <c r="HG418" s="92">
        <v>0</v>
      </c>
      <c r="HH418" s="92">
        <v>0</v>
      </c>
      <c r="HI418" s="92">
        <v>0</v>
      </c>
      <c r="HJ418" s="92">
        <v>0</v>
      </c>
      <c r="HK418" s="92">
        <v>0</v>
      </c>
      <c r="HL418" s="92">
        <v>0</v>
      </c>
      <c r="HM418" s="92">
        <v>0</v>
      </c>
      <c r="HN418" s="92">
        <v>0</v>
      </c>
      <c r="HO418" s="92">
        <v>0</v>
      </c>
      <c r="HP418" s="92">
        <v>0</v>
      </c>
      <c r="HQ418" s="92">
        <v>0</v>
      </c>
      <c r="HR418" s="92">
        <v>0</v>
      </c>
      <c r="HS418" s="92">
        <v>6.7715605E-6</v>
      </c>
      <c r="HT418" s="92">
        <v>1.17026781E-5</v>
      </c>
      <c r="HU418" s="92">
        <v>0</v>
      </c>
      <c r="HV418" s="92">
        <v>0</v>
      </c>
      <c r="HW418" s="92">
        <v>0</v>
      </c>
      <c r="HX418" s="92">
        <v>0</v>
      </c>
      <c r="HY418" s="92">
        <v>0</v>
      </c>
      <c r="HZ418" s="92">
        <v>0</v>
      </c>
      <c r="IA418" s="92">
        <v>0</v>
      </c>
      <c r="IB418" s="92">
        <v>0</v>
      </c>
      <c r="IC418" s="92">
        <v>0</v>
      </c>
      <c r="ID418" s="92">
        <v>0</v>
      </c>
      <c r="IE418" s="92">
        <v>0</v>
      </c>
      <c r="IF418" s="92">
        <v>0</v>
      </c>
      <c r="IG418" s="92">
        <v>0</v>
      </c>
      <c r="IH418" s="92">
        <v>0</v>
      </c>
      <c r="II418" s="92">
        <v>0</v>
      </c>
      <c r="IJ418" s="92">
        <v>0</v>
      </c>
      <c r="IK418" s="92">
        <v>0</v>
      </c>
      <c r="IL418" s="92">
        <v>0</v>
      </c>
      <c r="IM418" s="92">
        <v>0</v>
      </c>
      <c r="IN418" s="92">
        <v>0</v>
      </c>
      <c r="IO418" s="92">
        <v>0</v>
      </c>
      <c r="IP418" s="92">
        <v>0</v>
      </c>
      <c r="IQ418" s="92">
        <v>0</v>
      </c>
      <c r="IR418" s="92">
        <v>0</v>
      </c>
      <c r="IS418" s="92">
        <v>0</v>
      </c>
      <c r="IT418" s="92">
        <v>609178.82900000003</v>
      </c>
      <c r="IU418" s="92">
        <v>10974605.5</v>
      </c>
      <c r="IV418" s="92">
        <v>184582.47700000001</v>
      </c>
      <c r="IW418" s="92">
        <v>28.118164100000001</v>
      </c>
      <c r="IX418" s="92">
        <v>5.0999999999999996</v>
      </c>
      <c r="IY418" s="92">
        <v>0</v>
      </c>
      <c r="IZ418" s="92">
        <v>1</v>
      </c>
      <c r="JA418" s="92">
        <v>0</v>
      </c>
      <c r="JB418" s="92">
        <v>-68206.099600000001</v>
      </c>
      <c r="JC418" s="92">
        <v>-3785.98684</v>
      </c>
      <c r="JD418" s="92">
        <v>-41549.711900000002</v>
      </c>
      <c r="JE418" s="92">
        <v>-38.780868699999999</v>
      </c>
      <c r="JF418" s="92">
        <v>-2.1526499700000001</v>
      </c>
      <c r="JG418" s="92">
        <v>5.5005115700000003E-2</v>
      </c>
      <c r="JH418" s="92">
        <v>0.99093963200000001</v>
      </c>
      <c r="JI418" s="92">
        <v>18.015408600000001</v>
      </c>
      <c r="JJ418" s="92">
        <v>183265.38500000001</v>
      </c>
      <c r="JK418" s="92">
        <v>0</v>
      </c>
      <c r="JL418" s="92">
        <v>0</v>
      </c>
      <c r="JM418" s="92">
        <v>0</v>
      </c>
      <c r="JN418" s="92">
        <v>0</v>
      </c>
      <c r="JO418" s="92">
        <v>0</v>
      </c>
      <c r="JP418" s="92">
        <v>0</v>
      </c>
      <c r="JQ418" s="92">
        <v>0</v>
      </c>
      <c r="JR418" s="92">
        <v>0</v>
      </c>
      <c r="JS418" s="92">
        <v>0</v>
      </c>
      <c r="JT418" s="92">
        <v>0</v>
      </c>
      <c r="JU418" s="92">
        <v>0</v>
      </c>
      <c r="JV418" s="92">
        <v>0</v>
      </c>
      <c r="JW418" s="92">
        <v>0</v>
      </c>
      <c r="JX418" s="92">
        <v>0</v>
      </c>
      <c r="JY418" s="92">
        <v>0</v>
      </c>
      <c r="JZ418" s="92">
        <v>0</v>
      </c>
      <c r="KA418" s="92">
        <v>0</v>
      </c>
      <c r="KB418" s="92">
        <v>0</v>
      </c>
      <c r="KC418" s="92">
        <v>0</v>
      </c>
      <c r="KD418" s="92">
        <v>0</v>
      </c>
      <c r="KE418" s="92">
        <v>0</v>
      </c>
      <c r="KF418" s="92">
        <v>0</v>
      </c>
      <c r="KG418" s="92">
        <v>0</v>
      </c>
      <c r="KH418" s="92">
        <v>0</v>
      </c>
      <c r="KI418" s="92">
        <v>0</v>
      </c>
      <c r="KJ418" s="92">
        <v>0</v>
      </c>
      <c r="KK418" s="92">
        <v>0</v>
      </c>
      <c r="KL418" s="92">
        <v>0</v>
      </c>
      <c r="KM418" s="92">
        <v>0</v>
      </c>
      <c r="KN418" s="92">
        <v>0</v>
      </c>
      <c r="KO418" s="92">
        <v>0</v>
      </c>
      <c r="KP418" s="92">
        <v>0</v>
      </c>
      <c r="KQ418" s="92">
        <v>0</v>
      </c>
      <c r="KR418" s="92">
        <v>0</v>
      </c>
      <c r="KS418" s="92">
        <v>0</v>
      </c>
      <c r="KT418" s="92">
        <v>0</v>
      </c>
      <c r="KU418" s="92">
        <v>0</v>
      </c>
      <c r="KV418" s="92">
        <v>0</v>
      </c>
      <c r="KW418" s="92">
        <v>0</v>
      </c>
      <c r="KX418" s="92">
        <v>0</v>
      </c>
      <c r="KY418" s="92">
        <v>0</v>
      </c>
      <c r="KZ418" s="92">
        <v>0</v>
      </c>
      <c r="LA418" s="92">
        <v>0</v>
      </c>
      <c r="LB418" s="92">
        <v>0</v>
      </c>
      <c r="LC418" s="92">
        <v>0</v>
      </c>
      <c r="LD418" s="92">
        <v>0</v>
      </c>
      <c r="LE418" s="92">
        <v>0</v>
      </c>
      <c r="LF418" s="92">
        <v>0</v>
      </c>
      <c r="LG418" s="92">
        <v>0</v>
      </c>
      <c r="LH418" s="92">
        <v>0</v>
      </c>
      <c r="LI418" s="92">
        <v>0</v>
      </c>
      <c r="LJ418" s="92">
        <v>0</v>
      </c>
      <c r="LK418" s="92">
        <v>0</v>
      </c>
      <c r="LL418" s="92">
        <v>0</v>
      </c>
      <c r="LM418" s="92">
        <v>0</v>
      </c>
      <c r="LN418" s="92">
        <v>0</v>
      </c>
      <c r="LO418" s="92">
        <v>0</v>
      </c>
      <c r="LP418" s="92">
        <v>0</v>
      </c>
      <c r="LQ418" s="92">
        <v>0</v>
      </c>
      <c r="LR418" s="92">
        <v>0</v>
      </c>
      <c r="LS418" s="92">
        <v>0</v>
      </c>
      <c r="LT418" s="92">
        <v>0</v>
      </c>
      <c r="LU418" s="92">
        <v>0</v>
      </c>
      <c r="LV418" s="92">
        <v>0</v>
      </c>
      <c r="LW418" s="92">
        <v>0</v>
      </c>
      <c r="LX418" s="92">
        <v>0</v>
      </c>
      <c r="LY418" s="92">
        <v>0</v>
      </c>
      <c r="LZ418" s="92">
        <v>0</v>
      </c>
      <c r="MA418" s="92">
        <v>0</v>
      </c>
      <c r="MB418" s="92">
        <v>0</v>
      </c>
      <c r="MC418" s="92">
        <v>0</v>
      </c>
      <c r="MD418" s="92">
        <v>0</v>
      </c>
      <c r="ME418" s="92">
        <v>0</v>
      </c>
      <c r="MF418" s="92">
        <v>0</v>
      </c>
      <c r="MG418" s="92">
        <v>0</v>
      </c>
      <c r="MH418" s="92">
        <v>0</v>
      </c>
      <c r="MI418" s="92">
        <v>0</v>
      </c>
      <c r="MJ418" s="92">
        <v>0</v>
      </c>
      <c r="MK418" s="92">
        <v>0</v>
      </c>
      <c r="ML418" s="92">
        <v>0</v>
      </c>
      <c r="MM418" s="92">
        <v>0</v>
      </c>
      <c r="MN418" s="92">
        <v>0</v>
      </c>
      <c r="MO418" s="92">
        <v>0</v>
      </c>
      <c r="MP418" s="92">
        <v>0</v>
      </c>
      <c r="MQ418" s="92">
        <v>0</v>
      </c>
      <c r="MR418" s="92">
        <v>0</v>
      </c>
      <c r="MS418" s="92">
        <v>0</v>
      </c>
      <c r="MT418" s="92">
        <v>0</v>
      </c>
      <c r="MU418" s="92">
        <v>0</v>
      </c>
      <c r="MV418" s="92">
        <v>0</v>
      </c>
      <c r="MW418" s="92">
        <v>0</v>
      </c>
      <c r="MX418" s="92">
        <v>0</v>
      </c>
      <c r="MY418" s="92">
        <v>0</v>
      </c>
      <c r="MZ418" s="92">
        <v>0</v>
      </c>
      <c r="NA418" s="92">
        <v>0</v>
      </c>
      <c r="NB418" s="92">
        <v>0</v>
      </c>
      <c r="NC418" s="92">
        <v>0</v>
      </c>
      <c r="ND418" s="92">
        <v>0</v>
      </c>
      <c r="NE418" s="92">
        <v>0</v>
      </c>
      <c r="NF418" s="92">
        <v>0</v>
      </c>
      <c r="NG418" s="92">
        <v>0</v>
      </c>
      <c r="NH418" s="92">
        <v>0</v>
      </c>
      <c r="NI418" s="92">
        <v>0</v>
      </c>
      <c r="NJ418" s="92">
        <v>0</v>
      </c>
      <c r="NK418" s="92">
        <v>0</v>
      </c>
      <c r="NL418" s="92">
        <v>0</v>
      </c>
      <c r="NM418" s="92">
        <v>0</v>
      </c>
      <c r="NN418" s="92">
        <v>0</v>
      </c>
      <c r="NO418" s="92">
        <v>0</v>
      </c>
      <c r="NP418" s="92">
        <v>0</v>
      </c>
      <c r="NQ418" s="92">
        <v>0</v>
      </c>
      <c r="NR418" s="92">
        <v>0</v>
      </c>
      <c r="NS418" s="92">
        <v>0</v>
      </c>
      <c r="NT418" s="92">
        <v>0</v>
      </c>
      <c r="NU418" s="92">
        <v>0</v>
      </c>
      <c r="NV418" s="92">
        <v>0</v>
      </c>
      <c r="NW418" s="92">
        <v>0</v>
      </c>
      <c r="NX418" s="92">
        <v>0</v>
      </c>
      <c r="NY418" s="92">
        <v>0</v>
      </c>
      <c r="NZ418" s="92">
        <v>0</v>
      </c>
      <c r="OA418" s="92">
        <v>0</v>
      </c>
      <c r="OB418" s="92">
        <v>0</v>
      </c>
      <c r="OC418" s="92">
        <v>0</v>
      </c>
      <c r="OD418" s="92">
        <v>0</v>
      </c>
      <c r="OE418" s="92">
        <v>0</v>
      </c>
      <c r="OF418" s="92">
        <v>0</v>
      </c>
      <c r="OG418" s="92">
        <v>0</v>
      </c>
      <c r="OH418" s="92">
        <v>0</v>
      </c>
      <c r="OI418" s="92">
        <v>0</v>
      </c>
      <c r="OJ418" s="92">
        <v>0</v>
      </c>
      <c r="OK418" s="92">
        <v>0</v>
      </c>
      <c r="OL418" s="92">
        <v>0</v>
      </c>
      <c r="OM418" s="92">
        <v>0</v>
      </c>
      <c r="ON418" s="92">
        <v>0</v>
      </c>
      <c r="OO418" s="92">
        <v>0</v>
      </c>
      <c r="OP418" s="92">
        <v>0</v>
      </c>
      <c r="OQ418" s="92">
        <v>0</v>
      </c>
      <c r="OR418" s="92">
        <v>0</v>
      </c>
      <c r="OS418" s="92">
        <v>0</v>
      </c>
      <c r="OT418" s="92">
        <v>0</v>
      </c>
      <c r="OU418" s="92">
        <v>0</v>
      </c>
      <c r="OV418" s="92">
        <v>0</v>
      </c>
      <c r="OW418" s="92">
        <v>0</v>
      </c>
      <c r="OX418" s="92">
        <v>0</v>
      </c>
      <c r="OY418" s="92">
        <v>0</v>
      </c>
      <c r="OZ418" s="92">
        <v>0</v>
      </c>
      <c r="PA418" s="92">
        <v>0</v>
      </c>
      <c r="PB418" s="92">
        <v>0</v>
      </c>
      <c r="PC418" s="92">
        <v>0</v>
      </c>
      <c r="PD418" s="92">
        <v>0</v>
      </c>
      <c r="PE418" s="92">
        <v>0</v>
      </c>
      <c r="PF418" s="92">
        <v>0</v>
      </c>
      <c r="PG418" s="92">
        <v>0</v>
      </c>
      <c r="PH418" s="92">
        <v>0</v>
      </c>
      <c r="PI418" s="92">
        <v>0</v>
      </c>
      <c r="PJ418" s="92">
        <v>0</v>
      </c>
      <c r="PK418" s="92">
        <v>0</v>
      </c>
      <c r="PL418" s="92">
        <v>0</v>
      </c>
      <c r="PM418" s="92">
        <v>0</v>
      </c>
      <c r="PN418" s="92">
        <v>0</v>
      </c>
      <c r="PO418" s="92">
        <v>0</v>
      </c>
      <c r="PP418" s="92">
        <v>0</v>
      </c>
      <c r="PQ418" s="92">
        <v>0</v>
      </c>
      <c r="PR418" s="92">
        <v>0</v>
      </c>
      <c r="PS418" s="92">
        <v>0</v>
      </c>
      <c r="PT418" s="92">
        <v>0</v>
      </c>
      <c r="PU418" s="92">
        <v>0</v>
      </c>
      <c r="PV418" s="92">
        <v>0</v>
      </c>
      <c r="PW418" s="92">
        <v>0</v>
      </c>
      <c r="PX418" s="92">
        <v>0</v>
      </c>
      <c r="PY418" s="92">
        <v>0</v>
      </c>
      <c r="PZ418" s="92">
        <v>0</v>
      </c>
      <c r="QA418" s="92">
        <v>0</v>
      </c>
      <c r="QB418" s="92">
        <v>0</v>
      </c>
      <c r="QC418" s="92">
        <v>0</v>
      </c>
      <c r="QD418" s="92">
        <v>0</v>
      </c>
      <c r="QE418" s="92">
        <v>0</v>
      </c>
      <c r="QF418" s="92">
        <v>0</v>
      </c>
      <c r="QG418" s="92">
        <v>0</v>
      </c>
      <c r="QH418" s="92">
        <v>0</v>
      </c>
      <c r="QI418" s="92">
        <v>0</v>
      </c>
      <c r="QJ418" s="92">
        <v>0</v>
      </c>
      <c r="QK418" s="92">
        <v>0</v>
      </c>
      <c r="QL418" s="92">
        <v>0</v>
      </c>
      <c r="QM418" s="92">
        <v>0</v>
      </c>
      <c r="QN418" s="92">
        <v>0</v>
      </c>
      <c r="QO418" s="92">
        <v>0</v>
      </c>
      <c r="QP418" s="92">
        <v>0</v>
      </c>
      <c r="QQ418" s="92">
        <v>0</v>
      </c>
      <c r="QR418" s="92">
        <v>0</v>
      </c>
      <c r="QS418" s="92">
        <v>0</v>
      </c>
      <c r="QT418" s="92">
        <v>0</v>
      </c>
      <c r="QU418" s="92">
        <v>0</v>
      </c>
      <c r="QV418" s="92">
        <v>0</v>
      </c>
      <c r="QW418" s="92">
        <v>0</v>
      </c>
      <c r="QX418" s="92">
        <v>0</v>
      </c>
      <c r="QY418" s="92">
        <v>0</v>
      </c>
      <c r="QZ418" s="92">
        <v>0</v>
      </c>
      <c r="RA418" s="92">
        <v>0</v>
      </c>
      <c r="RB418" s="92">
        <v>0</v>
      </c>
      <c r="RC418" s="92">
        <v>0</v>
      </c>
      <c r="RD418" s="92">
        <v>0</v>
      </c>
      <c r="RE418" s="92">
        <v>0</v>
      </c>
      <c r="RF418" s="92">
        <v>0</v>
      </c>
      <c r="RG418" s="92">
        <v>0</v>
      </c>
      <c r="RH418" s="92">
        <v>0</v>
      </c>
      <c r="RI418" s="92">
        <v>0</v>
      </c>
      <c r="RJ418" s="92">
        <v>0</v>
      </c>
      <c r="RK418" s="92">
        <v>0</v>
      </c>
      <c r="RL418" s="92">
        <v>0</v>
      </c>
      <c r="RM418" s="92">
        <v>0</v>
      </c>
      <c r="RN418" s="92">
        <v>0</v>
      </c>
      <c r="RO418" s="92">
        <v>0</v>
      </c>
      <c r="RP418" s="92">
        <v>0</v>
      </c>
      <c r="RQ418" s="92">
        <v>0</v>
      </c>
      <c r="RR418" s="92">
        <v>0</v>
      </c>
      <c r="RS418" s="92">
        <v>0</v>
      </c>
      <c r="RT418" s="92">
        <v>0</v>
      </c>
      <c r="RU418" s="92">
        <v>0</v>
      </c>
      <c r="RV418" s="92">
        <v>0</v>
      </c>
      <c r="RW418" s="92">
        <v>0</v>
      </c>
      <c r="RX418" s="92">
        <v>0</v>
      </c>
      <c r="RY418" s="92">
        <v>0</v>
      </c>
      <c r="RZ418" s="92">
        <v>0</v>
      </c>
      <c r="SA418" s="92">
        <v>0</v>
      </c>
      <c r="SB418" s="92">
        <v>0</v>
      </c>
      <c r="SC418" s="92">
        <v>0</v>
      </c>
      <c r="SD418" s="92">
        <v>0</v>
      </c>
      <c r="SE418" s="92">
        <v>0</v>
      </c>
      <c r="SF418" s="92">
        <v>0</v>
      </c>
      <c r="SG418" s="92">
        <v>0</v>
      </c>
      <c r="SH418" s="92">
        <v>0</v>
      </c>
      <c r="SI418" s="92">
        <v>0</v>
      </c>
      <c r="SJ418" s="92">
        <v>0</v>
      </c>
      <c r="SK418" s="92">
        <v>0</v>
      </c>
      <c r="SL418" s="92">
        <v>0</v>
      </c>
      <c r="SM418" s="92">
        <v>0</v>
      </c>
      <c r="SN418" s="92">
        <v>0</v>
      </c>
      <c r="SO418" s="92">
        <v>0</v>
      </c>
      <c r="SP418" s="92">
        <v>0</v>
      </c>
      <c r="SQ418" s="92">
        <v>0</v>
      </c>
      <c r="SR418" s="92">
        <v>0</v>
      </c>
      <c r="SS418" s="92">
        <v>0</v>
      </c>
      <c r="ST418" s="92">
        <v>0</v>
      </c>
      <c r="SU418" s="92">
        <v>0</v>
      </c>
      <c r="SV418" s="92">
        <v>0</v>
      </c>
      <c r="SW418" s="92">
        <v>0</v>
      </c>
      <c r="SX418" s="92">
        <v>0</v>
      </c>
      <c r="SY418" s="92">
        <v>0</v>
      </c>
      <c r="SZ418" s="92">
        <v>0</v>
      </c>
      <c r="TA418" s="92">
        <v>0</v>
      </c>
      <c r="TB418" s="92">
        <v>0</v>
      </c>
      <c r="TC418" s="92">
        <v>5.0999999999999996</v>
      </c>
      <c r="TD418" s="92">
        <v>0</v>
      </c>
      <c r="TE418" s="92">
        <v>0</v>
      </c>
      <c r="TF418" s="92">
        <v>0</v>
      </c>
      <c r="TG418" s="92">
        <v>0</v>
      </c>
      <c r="TH418" s="92">
        <v>0</v>
      </c>
      <c r="TI418" s="92">
        <v>0</v>
      </c>
      <c r="TJ418" s="92">
        <v>0</v>
      </c>
      <c r="TK418" s="92">
        <v>0</v>
      </c>
      <c r="TL418" s="92">
        <v>0</v>
      </c>
      <c r="TM418" s="92">
        <v>0</v>
      </c>
      <c r="TN418" s="92">
        <v>0</v>
      </c>
      <c r="TO418" s="92">
        <v>0</v>
      </c>
      <c r="TP418" s="92">
        <v>0</v>
      </c>
      <c r="TQ418" s="92">
        <v>-48361530485.599998</v>
      </c>
      <c r="TR418" s="92">
        <v>0</v>
      </c>
      <c r="TS418" s="92">
        <v>0</v>
      </c>
      <c r="TT418" s="92">
        <v>0</v>
      </c>
      <c r="TU418" s="92">
        <v>0</v>
      </c>
      <c r="TV418" s="92">
        <v>0</v>
      </c>
      <c r="TW418" s="92">
        <v>0</v>
      </c>
      <c r="TX418" s="92">
        <v>0</v>
      </c>
      <c r="TY418" s="92">
        <v>0</v>
      </c>
      <c r="TZ418" s="92">
        <v>0</v>
      </c>
      <c r="UA418" s="92">
        <v>0</v>
      </c>
      <c r="UB418" s="92">
        <v>0</v>
      </c>
      <c r="UC418" s="92">
        <v>0</v>
      </c>
      <c r="UD418" s="92">
        <v>0</v>
      </c>
      <c r="UE418" s="92">
        <v>0</v>
      </c>
      <c r="UF418" s="92">
        <v>0</v>
      </c>
      <c r="UG418" s="92">
        <v>0</v>
      </c>
      <c r="UH418" s="92">
        <v>0</v>
      </c>
      <c r="UI418" s="92">
        <v>0</v>
      </c>
      <c r="UJ418" s="92">
        <v>0</v>
      </c>
      <c r="UK418" s="92">
        <v>0</v>
      </c>
      <c r="UL418" s="92">
        <v>0</v>
      </c>
      <c r="UM418" s="92">
        <v>0</v>
      </c>
      <c r="UN418" s="92">
        <v>0</v>
      </c>
      <c r="UO418" s="92">
        <v>0</v>
      </c>
      <c r="UP418" s="92">
        <v>0</v>
      </c>
      <c r="UQ418" s="92">
        <v>0</v>
      </c>
      <c r="UR418" s="92">
        <v>0</v>
      </c>
      <c r="US418" s="92">
        <v>0</v>
      </c>
      <c r="UT418" s="92">
        <v>0</v>
      </c>
      <c r="UU418" s="92">
        <v>0</v>
      </c>
      <c r="UV418" s="92">
        <v>0</v>
      </c>
      <c r="UW418" s="92">
        <v>0</v>
      </c>
      <c r="UX418" s="92">
        <v>0</v>
      </c>
      <c r="UY418" s="92">
        <v>0</v>
      </c>
      <c r="UZ418" s="92">
        <v>0</v>
      </c>
      <c r="VA418" s="92">
        <v>0</v>
      </c>
      <c r="VB418" s="92">
        <v>0</v>
      </c>
      <c r="VC418" s="92">
        <v>0</v>
      </c>
      <c r="VD418" s="92">
        <v>0</v>
      </c>
      <c r="VE418" s="92">
        <v>0</v>
      </c>
      <c r="VF418" s="92">
        <v>0</v>
      </c>
      <c r="VG418" s="92">
        <v>0</v>
      </c>
      <c r="VH418" s="92">
        <v>0</v>
      </c>
      <c r="VI418" s="92">
        <v>0</v>
      </c>
      <c r="VJ418" s="92">
        <v>0</v>
      </c>
      <c r="VK418" s="92">
        <v>0</v>
      </c>
      <c r="VL418" s="92">
        <v>0</v>
      </c>
      <c r="VM418" s="92">
        <v>0</v>
      </c>
      <c r="VN418" s="92">
        <v>0</v>
      </c>
      <c r="VO418" s="92">
        <v>0</v>
      </c>
      <c r="VP418" s="92">
        <v>0</v>
      </c>
      <c r="VQ418" s="92">
        <v>0</v>
      </c>
      <c r="VR418" s="92">
        <v>0</v>
      </c>
      <c r="VS418" s="92">
        <v>0</v>
      </c>
      <c r="VT418" s="92">
        <v>0</v>
      </c>
      <c r="VU418" s="92">
        <v>0</v>
      </c>
      <c r="VV418" s="92">
        <v>0</v>
      </c>
      <c r="VW418" s="92">
        <v>0</v>
      </c>
      <c r="VX418" s="92">
        <v>0</v>
      </c>
      <c r="VY418" s="92">
        <v>0</v>
      </c>
      <c r="VZ418" s="92">
        <v>0</v>
      </c>
      <c r="WA418" s="92">
        <v>0</v>
      </c>
      <c r="WB418" s="92">
        <v>0</v>
      </c>
      <c r="WC418" s="92">
        <v>0</v>
      </c>
    </row>
    <row r="419" spans="2:601" ht="13.5" customHeight="1">
      <c r="B419" s="851" t="s">
        <v>3065</v>
      </c>
      <c r="C419" s="92">
        <v>0</v>
      </c>
      <c r="D419" s="92">
        <v>11112024.800000001</v>
      </c>
      <c r="E419" s="92">
        <v>-41971.964599999999</v>
      </c>
      <c r="F419" s="92">
        <v>616799.87100000004</v>
      </c>
      <c r="G419" s="92">
        <v>0</v>
      </c>
      <c r="H419" s="92">
        <v>0</v>
      </c>
      <c r="I419" s="92">
        <v>0</v>
      </c>
      <c r="J419" s="92">
        <v>0</v>
      </c>
      <c r="K419" s="92">
        <v>0</v>
      </c>
      <c r="L419" s="92">
        <v>0</v>
      </c>
      <c r="M419" s="92">
        <v>0</v>
      </c>
      <c r="N419" s="92">
        <v>0</v>
      </c>
      <c r="O419" s="92">
        <v>0</v>
      </c>
      <c r="P419" s="92">
        <v>0</v>
      </c>
      <c r="Q419" s="92">
        <v>0</v>
      </c>
      <c r="R419" s="92">
        <v>0</v>
      </c>
      <c r="S419" s="92">
        <v>0</v>
      </c>
      <c r="T419" s="92">
        <v>0</v>
      </c>
      <c r="U419" s="92">
        <v>0</v>
      </c>
      <c r="V419" s="92">
        <v>0</v>
      </c>
      <c r="W419" s="92">
        <v>0</v>
      </c>
      <c r="X419" s="92">
        <v>0</v>
      </c>
      <c r="Y419" s="92">
        <v>0</v>
      </c>
      <c r="Z419" s="92">
        <v>0</v>
      </c>
      <c r="AA419" s="92">
        <v>0</v>
      </c>
      <c r="AB419" s="92">
        <v>0</v>
      </c>
      <c r="AC419" s="92">
        <v>0</v>
      </c>
      <c r="AD419" s="92">
        <v>0</v>
      </c>
      <c r="AE419" s="92">
        <v>0</v>
      </c>
      <c r="AF419" s="92">
        <v>0</v>
      </c>
      <c r="AG419" s="92">
        <v>0</v>
      </c>
      <c r="AH419" s="92">
        <v>0</v>
      </c>
      <c r="AI419" s="92">
        <v>0</v>
      </c>
      <c r="AJ419" s="92">
        <v>0</v>
      </c>
      <c r="AK419" s="92">
        <v>0</v>
      </c>
      <c r="AL419" s="92">
        <v>0</v>
      </c>
      <c r="AM419" s="92">
        <v>0</v>
      </c>
      <c r="AN419" s="92">
        <v>0</v>
      </c>
      <c r="AO419" s="92">
        <v>2.3190957399999999</v>
      </c>
      <c r="AP419" s="92">
        <v>4.5780634100000004</v>
      </c>
      <c r="AQ419" s="92">
        <v>0</v>
      </c>
      <c r="AR419" s="92">
        <v>0</v>
      </c>
      <c r="AS419" s="92">
        <v>0</v>
      </c>
      <c r="AT419" s="92">
        <v>0</v>
      </c>
      <c r="AU419" s="92">
        <v>0</v>
      </c>
      <c r="AV419" s="92">
        <v>0</v>
      </c>
      <c r="AW419" s="92">
        <v>0</v>
      </c>
      <c r="AX419" s="92">
        <v>0</v>
      </c>
      <c r="AY419" s="92">
        <v>0</v>
      </c>
      <c r="AZ419" s="92">
        <v>0</v>
      </c>
      <c r="BA419" s="92">
        <v>0</v>
      </c>
      <c r="BB419" s="92">
        <v>0</v>
      </c>
      <c r="BC419" s="92">
        <v>0</v>
      </c>
      <c r="BD419" s="92">
        <v>0</v>
      </c>
      <c r="BE419" s="92">
        <v>0</v>
      </c>
      <c r="BF419" s="92">
        <v>0</v>
      </c>
      <c r="BG419" s="92">
        <v>0</v>
      </c>
      <c r="BH419" s="92">
        <v>0</v>
      </c>
      <c r="BI419" s="92">
        <v>0</v>
      </c>
      <c r="BJ419" s="92">
        <v>0</v>
      </c>
      <c r="BK419" s="92">
        <v>0</v>
      </c>
      <c r="BL419" s="92">
        <v>0</v>
      </c>
      <c r="BM419" s="92">
        <v>0</v>
      </c>
      <c r="BN419" s="92">
        <v>0</v>
      </c>
      <c r="BO419" s="92">
        <v>0</v>
      </c>
      <c r="BP419" s="92">
        <v>0.99998881799999995</v>
      </c>
      <c r="BQ419" s="92">
        <v>0</v>
      </c>
      <c r="BR419" s="92">
        <v>0</v>
      </c>
      <c r="BS419" s="92">
        <v>0</v>
      </c>
      <c r="BT419" s="92">
        <v>0</v>
      </c>
      <c r="BU419" s="92">
        <v>0</v>
      </c>
      <c r="BV419" s="92">
        <v>0</v>
      </c>
      <c r="BW419" s="92">
        <v>0</v>
      </c>
      <c r="BX419" s="92">
        <v>0</v>
      </c>
      <c r="BY419" s="92">
        <v>0</v>
      </c>
      <c r="BZ419" s="92">
        <v>0</v>
      </c>
      <c r="CA419" s="92">
        <v>0</v>
      </c>
      <c r="CB419" s="92">
        <v>0</v>
      </c>
      <c r="CC419" s="92">
        <v>0</v>
      </c>
      <c r="CD419" s="92">
        <v>0</v>
      </c>
      <c r="CE419" s="92">
        <v>0</v>
      </c>
      <c r="CF419" s="92">
        <v>0</v>
      </c>
      <c r="CG419" s="92">
        <v>0</v>
      </c>
      <c r="CH419" s="92">
        <v>0</v>
      </c>
      <c r="CI419" s="92">
        <v>0</v>
      </c>
      <c r="CJ419" s="92">
        <v>0</v>
      </c>
      <c r="CK419" s="92">
        <v>0</v>
      </c>
      <c r="CL419" s="92">
        <v>0</v>
      </c>
      <c r="CM419" s="92">
        <v>0</v>
      </c>
      <c r="CN419" s="92">
        <v>0</v>
      </c>
      <c r="CO419" s="92">
        <v>0</v>
      </c>
      <c r="CP419" s="92">
        <v>0</v>
      </c>
      <c r="CQ419" s="92">
        <v>0</v>
      </c>
      <c r="CR419" s="92">
        <v>0</v>
      </c>
      <c r="CS419" s="92">
        <v>0</v>
      </c>
      <c r="CT419" s="92">
        <v>0</v>
      </c>
      <c r="CU419" s="92">
        <v>0</v>
      </c>
      <c r="CV419" s="92">
        <v>0</v>
      </c>
      <c r="CW419" s="92">
        <v>0</v>
      </c>
      <c r="CX419" s="92">
        <v>0</v>
      </c>
      <c r="CY419" s="92">
        <v>3.7598415899999999E-6</v>
      </c>
      <c r="CZ419" s="92">
        <v>7.4222003499999996E-6</v>
      </c>
      <c r="DA419" s="92">
        <v>0</v>
      </c>
      <c r="DB419" s="92">
        <v>0</v>
      </c>
      <c r="DC419" s="92">
        <v>0</v>
      </c>
      <c r="DD419" s="92">
        <v>0</v>
      </c>
      <c r="DE419" s="92">
        <v>0</v>
      </c>
      <c r="DF419" s="92">
        <v>0</v>
      </c>
      <c r="DG419" s="92">
        <v>0</v>
      </c>
      <c r="DH419" s="92">
        <v>0</v>
      </c>
      <c r="DI419" s="92">
        <v>0</v>
      </c>
      <c r="DJ419" s="92">
        <v>0</v>
      </c>
      <c r="DK419" s="92">
        <v>0</v>
      </c>
      <c r="DL419" s="92">
        <v>0</v>
      </c>
      <c r="DM419" s="92">
        <v>0</v>
      </c>
      <c r="DN419" s="92">
        <v>0</v>
      </c>
      <c r="DO419" s="92">
        <v>0</v>
      </c>
      <c r="DP419" s="92">
        <v>0</v>
      </c>
      <c r="DQ419" s="92">
        <v>0</v>
      </c>
      <c r="DR419" s="92">
        <v>0</v>
      </c>
      <c r="DS419" s="92">
        <v>0</v>
      </c>
      <c r="DT419" s="92">
        <v>0</v>
      </c>
      <c r="DU419" s="92">
        <v>0</v>
      </c>
      <c r="DV419" s="92">
        <v>0</v>
      </c>
      <c r="DW419" s="92">
        <v>0</v>
      </c>
      <c r="DX419" s="92">
        <v>0</v>
      </c>
      <c r="DY419" s="92">
        <v>0</v>
      </c>
      <c r="DZ419" s="92">
        <v>11111822.4</v>
      </c>
      <c r="EA419" s="92">
        <v>0</v>
      </c>
      <c r="EB419" s="92">
        <v>0</v>
      </c>
      <c r="EC419" s="92">
        <v>0</v>
      </c>
      <c r="ED419" s="92">
        <v>0</v>
      </c>
      <c r="EE419" s="92">
        <v>0</v>
      </c>
      <c r="EF419" s="92">
        <v>0</v>
      </c>
      <c r="EG419" s="92">
        <v>0</v>
      </c>
      <c r="EH419" s="92">
        <v>0</v>
      </c>
      <c r="EI419" s="92">
        <v>0</v>
      </c>
      <c r="EJ419" s="92">
        <v>0</v>
      </c>
      <c r="EK419" s="92">
        <v>0</v>
      </c>
      <c r="EL419" s="92">
        <v>0</v>
      </c>
      <c r="EM419" s="92">
        <v>0</v>
      </c>
      <c r="EN419" s="92">
        <v>0</v>
      </c>
      <c r="EO419" s="92">
        <v>0</v>
      </c>
      <c r="EP419" s="92">
        <v>0</v>
      </c>
      <c r="EQ419" s="92">
        <v>0</v>
      </c>
      <c r="ER419" s="92">
        <v>0</v>
      </c>
      <c r="ES419" s="92">
        <v>0</v>
      </c>
      <c r="ET419" s="92">
        <v>0</v>
      </c>
      <c r="EU419" s="92">
        <v>0</v>
      </c>
      <c r="EV419" s="92">
        <v>0</v>
      </c>
      <c r="EW419" s="92">
        <v>0</v>
      </c>
      <c r="EX419" s="92">
        <v>0</v>
      </c>
      <c r="EY419" s="92">
        <v>0</v>
      </c>
      <c r="EZ419" s="92">
        <v>0</v>
      </c>
      <c r="FA419" s="92">
        <v>0</v>
      </c>
      <c r="FB419" s="92">
        <v>0</v>
      </c>
      <c r="FC419" s="92">
        <v>0</v>
      </c>
      <c r="FD419" s="92">
        <v>0</v>
      </c>
      <c r="FE419" s="92">
        <v>0</v>
      </c>
      <c r="FF419" s="92">
        <v>0</v>
      </c>
      <c r="FG419" s="92">
        <v>0</v>
      </c>
      <c r="FH419" s="92">
        <v>0</v>
      </c>
      <c r="FI419" s="92">
        <v>74.208280700000003</v>
      </c>
      <c r="FJ419" s="92">
        <v>128.247488</v>
      </c>
      <c r="FK419" s="92">
        <v>0</v>
      </c>
      <c r="FL419" s="92">
        <v>0</v>
      </c>
      <c r="FM419" s="92">
        <v>0</v>
      </c>
      <c r="FN419" s="92">
        <v>0</v>
      </c>
      <c r="FO419" s="92">
        <v>0</v>
      </c>
      <c r="FP419" s="92">
        <v>0</v>
      </c>
      <c r="FQ419" s="92">
        <v>0</v>
      </c>
      <c r="FR419" s="92">
        <v>0</v>
      </c>
      <c r="FS419" s="92">
        <v>0</v>
      </c>
      <c r="FT419" s="92">
        <v>0</v>
      </c>
      <c r="FU419" s="92">
        <v>0</v>
      </c>
      <c r="FV419" s="92">
        <v>0</v>
      </c>
      <c r="FW419" s="92">
        <v>0</v>
      </c>
      <c r="FX419" s="92">
        <v>0</v>
      </c>
      <c r="FY419" s="92">
        <v>0</v>
      </c>
      <c r="FZ419" s="92">
        <v>0</v>
      </c>
      <c r="GA419" s="92">
        <v>0</v>
      </c>
      <c r="GB419" s="92">
        <v>0</v>
      </c>
      <c r="GC419" s="92">
        <v>0</v>
      </c>
      <c r="GD419" s="92">
        <v>0</v>
      </c>
      <c r="GE419" s="92">
        <v>0</v>
      </c>
      <c r="GF419" s="92">
        <v>0</v>
      </c>
      <c r="GG419" s="92">
        <v>0</v>
      </c>
      <c r="GH419" s="92">
        <v>0</v>
      </c>
      <c r="GI419" s="92">
        <v>0</v>
      </c>
      <c r="GJ419" s="92">
        <v>0.99998178000000004</v>
      </c>
      <c r="GK419" s="92">
        <v>0</v>
      </c>
      <c r="GL419" s="92">
        <v>0</v>
      </c>
      <c r="GM419" s="92">
        <v>0</v>
      </c>
      <c r="GN419" s="92">
        <v>0</v>
      </c>
      <c r="GO419" s="92">
        <v>0</v>
      </c>
      <c r="GP419" s="92">
        <v>0</v>
      </c>
      <c r="GQ419" s="92">
        <v>0</v>
      </c>
      <c r="GR419" s="92">
        <v>0</v>
      </c>
      <c r="GS419" s="92">
        <v>0</v>
      </c>
      <c r="GT419" s="92">
        <v>0</v>
      </c>
      <c r="GU419" s="92">
        <v>0</v>
      </c>
      <c r="GV419" s="92">
        <v>0</v>
      </c>
      <c r="GW419" s="92">
        <v>0</v>
      </c>
      <c r="GX419" s="92">
        <v>0</v>
      </c>
      <c r="GY419" s="92">
        <v>0</v>
      </c>
      <c r="GZ419" s="92">
        <v>0</v>
      </c>
      <c r="HA419" s="92">
        <v>0</v>
      </c>
      <c r="HB419" s="92">
        <v>0</v>
      </c>
      <c r="HC419" s="92">
        <v>0</v>
      </c>
      <c r="HD419" s="92">
        <v>0</v>
      </c>
      <c r="HE419" s="92">
        <v>0</v>
      </c>
      <c r="HF419" s="92">
        <v>0</v>
      </c>
      <c r="HG419" s="92">
        <v>0</v>
      </c>
      <c r="HH419" s="92">
        <v>0</v>
      </c>
      <c r="HI419" s="92">
        <v>0</v>
      </c>
      <c r="HJ419" s="92">
        <v>0</v>
      </c>
      <c r="HK419" s="92">
        <v>0</v>
      </c>
      <c r="HL419" s="92">
        <v>0</v>
      </c>
      <c r="HM419" s="92">
        <v>0</v>
      </c>
      <c r="HN419" s="92">
        <v>0</v>
      </c>
      <c r="HO419" s="92">
        <v>0</v>
      </c>
      <c r="HP419" s="92">
        <v>0</v>
      </c>
      <c r="HQ419" s="92">
        <v>0</v>
      </c>
      <c r="HR419" s="92">
        <v>0</v>
      </c>
      <c r="HS419" s="92">
        <v>6.6781960899999999E-6</v>
      </c>
      <c r="HT419" s="92">
        <v>1.1541324799999999E-5</v>
      </c>
      <c r="HU419" s="92">
        <v>0</v>
      </c>
      <c r="HV419" s="92">
        <v>0</v>
      </c>
      <c r="HW419" s="92">
        <v>0</v>
      </c>
      <c r="HX419" s="92">
        <v>0</v>
      </c>
      <c r="HY419" s="92">
        <v>0</v>
      </c>
      <c r="HZ419" s="92">
        <v>0</v>
      </c>
      <c r="IA419" s="92">
        <v>0</v>
      </c>
      <c r="IB419" s="92">
        <v>0</v>
      </c>
      <c r="IC419" s="92">
        <v>0</v>
      </c>
      <c r="ID419" s="92">
        <v>0</v>
      </c>
      <c r="IE419" s="92">
        <v>0</v>
      </c>
      <c r="IF419" s="92">
        <v>0</v>
      </c>
      <c r="IG419" s="92">
        <v>0</v>
      </c>
      <c r="IH419" s="92">
        <v>0</v>
      </c>
      <c r="II419" s="92">
        <v>0</v>
      </c>
      <c r="IJ419" s="92">
        <v>0</v>
      </c>
      <c r="IK419" s="92">
        <v>0</v>
      </c>
      <c r="IL419" s="92">
        <v>0</v>
      </c>
      <c r="IM419" s="92">
        <v>0</v>
      </c>
      <c r="IN419" s="92">
        <v>0</v>
      </c>
      <c r="IO419" s="92">
        <v>0</v>
      </c>
      <c r="IP419" s="92">
        <v>0</v>
      </c>
      <c r="IQ419" s="92">
        <v>0</v>
      </c>
      <c r="IR419" s="92">
        <v>0</v>
      </c>
      <c r="IS419" s="92">
        <v>0</v>
      </c>
      <c r="IT419" s="92">
        <v>616806.76800000004</v>
      </c>
      <c r="IU419" s="92">
        <v>11112024.800000001</v>
      </c>
      <c r="IV419" s="92">
        <v>188541.20199999999</v>
      </c>
      <c r="IW419" s="92">
        <v>37.020392899999997</v>
      </c>
      <c r="IX419" s="92">
        <v>5.7079950999999998</v>
      </c>
      <c r="IY419" s="92">
        <v>0</v>
      </c>
      <c r="IZ419" s="92">
        <v>1</v>
      </c>
      <c r="JA419" s="92">
        <v>0</v>
      </c>
      <c r="JB419" s="92">
        <v>-68047.185599999997</v>
      </c>
      <c r="JC419" s="92">
        <v>-3777.1662000000001</v>
      </c>
      <c r="JD419" s="92">
        <v>-41971.964599999999</v>
      </c>
      <c r="JE419" s="92">
        <v>-38.263039900000003</v>
      </c>
      <c r="JF419" s="92">
        <v>-2.1239065199999998</v>
      </c>
      <c r="JG419" s="92">
        <v>5.4524489400000001E-2</v>
      </c>
      <c r="JH419" s="92">
        <v>0.98228085700000001</v>
      </c>
      <c r="JI419" s="92">
        <v>18.015406800000001</v>
      </c>
      <c r="JJ419" s="92">
        <v>185560.11799999999</v>
      </c>
      <c r="JK419" s="92">
        <v>0</v>
      </c>
      <c r="JL419" s="92">
        <v>0</v>
      </c>
      <c r="JM419" s="92">
        <v>0</v>
      </c>
      <c r="JN419" s="92">
        <v>0</v>
      </c>
      <c r="JO419" s="92">
        <v>0</v>
      </c>
      <c r="JP419" s="92">
        <v>0</v>
      </c>
      <c r="JQ419" s="92">
        <v>0</v>
      </c>
      <c r="JR419" s="92">
        <v>0</v>
      </c>
      <c r="JS419" s="92">
        <v>0</v>
      </c>
      <c r="JT419" s="92">
        <v>0</v>
      </c>
      <c r="JU419" s="92">
        <v>0</v>
      </c>
      <c r="JV419" s="92">
        <v>0</v>
      </c>
      <c r="JW419" s="92">
        <v>0</v>
      </c>
      <c r="JX419" s="92">
        <v>0</v>
      </c>
      <c r="JY419" s="92">
        <v>0</v>
      </c>
      <c r="JZ419" s="92">
        <v>0</v>
      </c>
      <c r="KA419" s="92">
        <v>0</v>
      </c>
      <c r="KB419" s="92">
        <v>0</v>
      </c>
      <c r="KC419" s="92">
        <v>0</v>
      </c>
      <c r="KD419" s="92">
        <v>0</v>
      </c>
      <c r="KE419" s="92">
        <v>0</v>
      </c>
      <c r="KF419" s="92">
        <v>0</v>
      </c>
      <c r="KG419" s="92">
        <v>0</v>
      </c>
      <c r="KH419" s="92">
        <v>0</v>
      </c>
      <c r="KI419" s="92">
        <v>0</v>
      </c>
      <c r="KJ419" s="92">
        <v>0</v>
      </c>
      <c r="KK419" s="92">
        <v>0</v>
      </c>
      <c r="KL419" s="92">
        <v>0</v>
      </c>
      <c r="KM419" s="92">
        <v>0</v>
      </c>
      <c r="KN419" s="92">
        <v>0</v>
      </c>
      <c r="KO419" s="92">
        <v>0</v>
      </c>
      <c r="KP419" s="92">
        <v>0</v>
      </c>
      <c r="KQ419" s="92">
        <v>0</v>
      </c>
      <c r="KR419" s="92">
        <v>0</v>
      </c>
      <c r="KS419" s="92">
        <v>0</v>
      </c>
      <c r="KT419" s="92">
        <v>0</v>
      </c>
      <c r="KU419" s="92">
        <v>0</v>
      </c>
      <c r="KV419" s="92">
        <v>0</v>
      </c>
      <c r="KW419" s="92">
        <v>0</v>
      </c>
      <c r="KX419" s="92">
        <v>0</v>
      </c>
      <c r="KY419" s="92">
        <v>0</v>
      </c>
      <c r="KZ419" s="92">
        <v>0</v>
      </c>
      <c r="LA419" s="92">
        <v>0</v>
      </c>
      <c r="LB419" s="92">
        <v>0</v>
      </c>
      <c r="LC419" s="92">
        <v>0</v>
      </c>
      <c r="LD419" s="92">
        <v>0</v>
      </c>
      <c r="LE419" s="92">
        <v>0</v>
      </c>
      <c r="LF419" s="92">
        <v>0</v>
      </c>
      <c r="LG419" s="92">
        <v>0</v>
      </c>
      <c r="LH419" s="92">
        <v>0</v>
      </c>
      <c r="LI419" s="92">
        <v>0</v>
      </c>
      <c r="LJ419" s="92">
        <v>0</v>
      </c>
      <c r="LK419" s="92">
        <v>0</v>
      </c>
      <c r="LL419" s="92">
        <v>0</v>
      </c>
      <c r="LM419" s="92">
        <v>0</v>
      </c>
      <c r="LN419" s="92">
        <v>0</v>
      </c>
      <c r="LO419" s="92">
        <v>0</v>
      </c>
      <c r="LP419" s="92">
        <v>0</v>
      </c>
      <c r="LQ419" s="92">
        <v>0</v>
      </c>
      <c r="LR419" s="92">
        <v>0</v>
      </c>
      <c r="LS419" s="92">
        <v>0</v>
      </c>
      <c r="LT419" s="92">
        <v>0</v>
      </c>
      <c r="LU419" s="92">
        <v>0</v>
      </c>
      <c r="LV419" s="92">
        <v>0</v>
      </c>
      <c r="LW419" s="92">
        <v>0</v>
      </c>
      <c r="LX419" s="92">
        <v>0</v>
      </c>
      <c r="LY419" s="92">
        <v>0</v>
      </c>
      <c r="LZ419" s="92">
        <v>0</v>
      </c>
      <c r="MA419" s="92">
        <v>0</v>
      </c>
      <c r="MB419" s="92">
        <v>0</v>
      </c>
      <c r="MC419" s="92">
        <v>0</v>
      </c>
      <c r="MD419" s="92">
        <v>0</v>
      </c>
      <c r="ME419" s="92">
        <v>0</v>
      </c>
      <c r="MF419" s="92">
        <v>0</v>
      </c>
      <c r="MG419" s="92">
        <v>0</v>
      </c>
      <c r="MH419" s="92">
        <v>0</v>
      </c>
      <c r="MI419" s="92">
        <v>0</v>
      </c>
      <c r="MJ419" s="92">
        <v>0</v>
      </c>
      <c r="MK419" s="92">
        <v>0</v>
      </c>
      <c r="ML419" s="92">
        <v>0</v>
      </c>
      <c r="MM419" s="92">
        <v>0</v>
      </c>
      <c r="MN419" s="92">
        <v>0</v>
      </c>
      <c r="MO419" s="92">
        <v>0</v>
      </c>
      <c r="MP419" s="92">
        <v>0</v>
      </c>
      <c r="MQ419" s="92">
        <v>0</v>
      </c>
      <c r="MR419" s="92">
        <v>0</v>
      </c>
      <c r="MS419" s="92">
        <v>0</v>
      </c>
      <c r="MT419" s="92">
        <v>0</v>
      </c>
      <c r="MU419" s="92">
        <v>0</v>
      </c>
      <c r="MV419" s="92">
        <v>0</v>
      </c>
      <c r="MW419" s="92">
        <v>0</v>
      </c>
      <c r="MX419" s="92">
        <v>0</v>
      </c>
      <c r="MY419" s="92">
        <v>0</v>
      </c>
      <c r="MZ419" s="92">
        <v>0</v>
      </c>
      <c r="NA419" s="92">
        <v>0</v>
      </c>
      <c r="NB419" s="92">
        <v>0</v>
      </c>
      <c r="NC419" s="92">
        <v>0</v>
      </c>
      <c r="ND419" s="92">
        <v>0</v>
      </c>
      <c r="NE419" s="92">
        <v>0</v>
      </c>
      <c r="NF419" s="92">
        <v>0</v>
      </c>
      <c r="NG419" s="92">
        <v>0</v>
      </c>
      <c r="NH419" s="92">
        <v>0</v>
      </c>
      <c r="NI419" s="92">
        <v>0</v>
      </c>
      <c r="NJ419" s="92">
        <v>0</v>
      </c>
      <c r="NK419" s="92">
        <v>0</v>
      </c>
      <c r="NL419" s="92">
        <v>0</v>
      </c>
      <c r="NM419" s="92">
        <v>0</v>
      </c>
      <c r="NN419" s="92">
        <v>0</v>
      </c>
      <c r="NO419" s="92">
        <v>0</v>
      </c>
      <c r="NP419" s="92">
        <v>0</v>
      </c>
      <c r="NQ419" s="92">
        <v>0</v>
      </c>
      <c r="NR419" s="92">
        <v>0</v>
      </c>
      <c r="NS419" s="92">
        <v>0</v>
      </c>
      <c r="NT419" s="92">
        <v>0</v>
      </c>
      <c r="NU419" s="92">
        <v>0</v>
      </c>
      <c r="NV419" s="92">
        <v>0</v>
      </c>
      <c r="NW419" s="92">
        <v>0</v>
      </c>
      <c r="NX419" s="92">
        <v>0</v>
      </c>
      <c r="NY419" s="92">
        <v>0</v>
      </c>
      <c r="NZ419" s="92">
        <v>0</v>
      </c>
      <c r="OA419" s="92">
        <v>0</v>
      </c>
      <c r="OB419" s="92">
        <v>0</v>
      </c>
      <c r="OC419" s="92">
        <v>0</v>
      </c>
      <c r="OD419" s="92">
        <v>0</v>
      </c>
      <c r="OE419" s="92">
        <v>0</v>
      </c>
      <c r="OF419" s="92">
        <v>0</v>
      </c>
      <c r="OG419" s="92">
        <v>0</v>
      </c>
      <c r="OH419" s="92">
        <v>0</v>
      </c>
      <c r="OI419" s="92">
        <v>0</v>
      </c>
      <c r="OJ419" s="92">
        <v>0</v>
      </c>
      <c r="OK419" s="92">
        <v>0</v>
      </c>
      <c r="OL419" s="92">
        <v>0</v>
      </c>
      <c r="OM419" s="92">
        <v>0</v>
      </c>
      <c r="ON419" s="92">
        <v>0</v>
      </c>
      <c r="OO419" s="92">
        <v>0</v>
      </c>
      <c r="OP419" s="92">
        <v>0</v>
      </c>
      <c r="OQ419" s="92">
        <v>0</v>
      </c>
      <c r="OR419" s="92">
        <v>0</v>
      </c>
      <c r="OS419" s="92">
        <v>0</v>
      </c>
      <c r="OT419" s="92">
        <v>0</v>
      </c>
      <c r="OU419" s="92">
        <v>0</v>
      </c>
      <c r="OV419" s="92">
        <v>0</v>
      </c>
      <c r="OW419" s="92">
        <v>0</v>
      </c>
      <c r="OX419" s="92">
        <v>0</v>
      </c>
      <c r="OY419" s="92">
        <v>0</v>
      </c>
      <c r="OZ419" s="92">
        <v>0</v>
      </c>
      <c r="PA419" s="92">
        <v>0</v>
      </c>
      <c r="PB419" s="92">
        <v>0</v>
      </c>
      <c r="PC419" s="92">
        <v>0</v>
      </c>
      <c r="PD419" s="92">
        <v>0</v>
      </c>
      <c r="PE419" s="92">
        <v>0</v>
      </c>
      <c r="PF419" s="92">
        <v>0</v>
      </c>
      <c r="PG419" s="92">
        <v>0</v>
      </c>
      <c r="PH419" s="92">
        <v>0</v>
      </c>
      <c r="PI419" s="92">
        <v>0</v>
      </c>
      <c r="PJ419" s="92">
        <v>0</v>
      </c>
      <c r="PK419" s="92">
        <v>0</v>
      </c>
      <c r="PL419" s="92">
        <v>0</v>
      </c>
      <c r="PM419" s="92">
        <v>0</v>
      </c>
      <c r="PN419" s="92">
        <v>0</v>
      </c>
      <c r="PO419" s="92">
        <v>0</v>
      </c>
      <c r="PP419" s="92">
        <v>0</v>
      </c>
      <c r="PQ419" s="92">
        <v>0</v>
      </c>
      <c r="PR419" s="92">
        <v>0</v>
      </c>
      <c r="PS419" s="92">
        <v>0</v>
      </c>
      <c r="PT419" s="92">
        <v>0</v>
      </c>
      <c r="PU419" s="92">
        <v>0</v>
      </c>
      <c r="PV419" s="92">
        <v>0</v>
      </c>
      <c r="PW419" s="92">
        <v>0</v>
      </c>
      <c r="PX419" s="92">
        <v>0</v>
      </c>
      <c r="PY419" s="92">
        <v>0</v>
      </c>
      <c r="PZ419" s="92">
        <v>0</v>
      </c>
      <c r="QA419" s="92">
        <v>0</v>
      </c>
      <c r="QB419" s="92">
        <v>0</v>
      </c>
      <c r="QC419" s="92">
        <v>0</v>
      </c>
      <c r="QD419" s="92">
        <v>0</v>
      </c>
      <c r="QE419" s="92">
        <v>0</v>
      </c>
      <c r="QF419" s="92">
        <v>0</v>
      </c>
      <c r="QG419" s="92">
        <v>0</v>
      </c>
      <c r="QH419" s="92">
        <v>0</v>
      </c>
      <c r="QI419" s="92">
        <v>0</v>
      </c>
      <c r="QJ419" s="92">
        <v>0</v>
      </c>
      <c r="QK419" s="92">
        <v>0</v>
      </c>
      <c r="QL419" s="92">
        <v>0</v>
      </c>
      <c r="QM419" s="92">
        <v>0</v>
      </c>
      <c r="QN419" s="92">
        <v>0</v>
      </c>
      <c r="QO419" s="92">
        <v>0</v>
      </c>
      <c r="QP419" s="92">
        <v>0</v>
      </c>
      <c r="QQ419" s="92">
        <v>0</v>
      </c>
      <c r="QR419" s="92">
        <v>0</v>
      </c>
      <c r="QS419" s="92">
        <v>0</v>
      </c>
      <c r="QT419" s="92">
        <v>0</v>
      </c>
      <c r="QU419" s="92">
        <v>0</v>
      </c>
      <c r="QV419" s="92">
        <v>0</v>
      </c>
      <c r="QW419" s="92">
        <v>0</v>
      </c>
      <c r="QX419" s="92">
        <v>0</v>
      </c>
      <c r="QY419" s="92">
        <v>0</v>
      </c>
      <c r="QZ419" s="92">
        <v>0</v>
      </c>
      <c r="RA419" s="92">
        <v>0</v>
      </c>
      <c r="RB419" s="92">
        <v>0</v>
      </c>
      <c r="RC419" s="92">
        <v>0</v>
      </c>
      <c r="RD419" s="92">
        <v>0</v>
      </c>
      <c r="RE419" s="92">
        <v>0</v>
      </c>
      <c r="RF419" s="92">
        <v>0</v>
      </c>
      <c r="RG419" s="92">
        <v>0</v>
      </c>
      <c r="RH419" s="92">
        <v>0</v>
      </c>
      <c r="RI419" s="92">
        <v>0</v>
      </c>
      <c r="RJ419" s="92">
        <v>0</v>
      </c>
      <c r="RK419" s="92">
        <v>0</v>
      </c>
      <c r="RL419" s="92">
        <v>0</v>
      </c>
      <c r="RM419" s="92">
        <v>0</v>
      </c>
      <c r="RN419" s="92">
        <v>0</v>
      </c>
      <c r="RO419" s="92">
        <v>0</v>
      </c>
      <c r="RP419" s="92">
        <v>0</v>
      </c>
      <c r="RQ419" s="92">
        <v>0</v>
      </c>
      <c r="RR419" s="92">
        <v>0</v>
      </c>
      <c r="RS419" s="92">
        <v>0</v>
      </c>
      <c r="RT419" s="92">
        <v>0</v>
      </c>
      <c r="RU419" s="92">
        <v>0</v>
      </c>
      <c r="RV419" s="92">
        <v>0</v>
      </c>
      <c r="RW419" s="92">
        <v>0</v>
      </c>
      <c r="RX419" s="92">
        <v>0</v>
      </c>
      <c r="RY419" s="92">
        <v>0</v>
      </c>
      <c r="RZ419" s="92">
        <v>0</v>
      </c>
      <c r="SA419" s="92">
        <v>0</v>
      </c>
      <c r="SB419" s="92">
        <v>0</v>
      </c>
      <c r="SC419" s="92">
        <v>0</v>
      </c>
      <c r="SD419" s="92">
        <v>0</v>
      </c>
      <c r="SE419" s="92">
        <v>0</v>
      </c>
      <c r="SF419" s="92">
        <v>0</v>
      </c>
      <c r="SG419" s="92">
        <v>0</v>
      </c>
      <c r="SH419" s="92">
        <v>0</v>
      </c>
      <c r="SI419" s="92">
        <v>0</v>
      </c>
      <c r="SJ419" s="92">
        <v>0</v>
      </c>
      <c r="SK419" s="92">
        <v>0</v>
      </c>
      <c r="SL419" s="92">
        <v>0</v>
      </c>
      <c r="SM419" s="92">
        <v>0</v>
      </c>
      <c r="SN419" s="92">
        <v>0</v>
      </c>
      <c r="SO419" s="92">
        <v>0</v>
      </c>
      <c r="SP419" s="92">
        <v>0</v>
      </c>
      <c r="SQ419" s="92">
        <v>0</v>
      </c>
      <c r="SR419" s="92">
        <v>0</v>
      </c>
      <c r="SS419" s="92">
        <v>0</v>
      </c>
      <c r="ST419" s="92">
        <v>0</v>
      </c>
      <c r="SU419" s="92">
        <v>0</v>
      </c>
      <c r="SV419" s="92">
        <v>0</v>
      </c>
      <c r="SW419" s="92">
        <v>0</v>
      </c>
      <c r="SX419" s="92">
        <v>0</v>
      </c>
      <c r="SY419" s="92">
        <v>0</v>
      </c>
      <c r="SZ419" s="92">
        <v>0</v>
      </c>
      <c r="TA419" s="92">
        <v>0</v>
      </c>
      <c r="TB419" s="92">
        <v>0</v>
      </c>
      <c r="TC419" s="92">
        <v>5.7079950999999998</v>
      </c>
      <c r="TD419" s="92">
        <v>0</v>
      </c>
      <c r="TE419" s="92">
        <v>0</v>
      </c>
      <c r="TF419" s="92">
        <v>0</v>
      </c>
      <c r="TG419" s="92">
        <v>0</v>
      </c>
      <c r="TH419" s="92">
        <v>0</v>
      </c>
      <c r="TI419" s="92">
        <v>0</v>
      </c>
      <c r="TJ419" s="92">
        <v>0</v>
      </c>
      <c r="TK419" s="92">
        <v>0</v>
      </c>
      <c r="TL419" s="92">
        <v>0</v>
      </c>
      <c r="TM419" s="92">
        <v>0</v>
      </c>
      <c r="TN419" s="92">
        <v>0</v>
      </c>
      <c r="TO419" s="92">
        <v>0</v>
      </c>
      <c r="TP419" s="92">
        <v>0</v>
      </c>
      <c r="TQ419" s="92">
        <v>-48967105167.099998</v>
      </c>
      <c r="TR419" s="92">
        <v>0</v>
      </c>
      <c r="TS419" s="92">
        <v>0</v>
      </c>
      <c r="TT419" s="92">
        <v>0</v>
      </c>
      <c r="TU419" s="92">
        <v>0</v>
      </c>
      <c r="TV419" s="92">
        <v>0</v>
      </c>
      <c r="TW419" s="92">
        <v>0</v>
      </c>
      <c r="TX419" s="92">
        <v>0</v>
      </c>
      <c r="TY419" s="92">
        <v>0</v>
      </c>
      <c r="TZ419" s="92">
        <v>0</v>
      </c>
      <c r="UA419" s="92">
        <v>0</v>
      </c>
      <c r="UB419" s="92">
        <v>0</v>
      </c>
      <c r="UC419" s="92">
        <v>0</v>
      </c>
      <c r="UD419" s="92">
        <v>0</v>
      </c>
      <c r="UE419" s="92">
        <v>0</v>
      </c>
      <c r="UF419" s="92">
        <v>0</v>
      </c>
      <c r="UG419" s="92">
        <v>0</v>
      </c>
      <c r="UH419" s="92">
        <v>0</v>
      </c>
      <c r="UI419" s="92">
        <v>0</v>
      </c>
      <c r="UJ419" s="92">
        <v>0</v>
      </c>
      <c r="UK419" s="92">
        <v>0</v>
      </c>
      <c r="UL419" s="92">
        <v>0</v>
      </c>
      <c r="UM419" s="92">
        <v>0</v>
      </c>
      <c r="UN419" s="92">
        <v>0</v>
      </c>
      <c r="UO419" s="92">
        <v>0</v>
      </c>
      <c r="UP419" s="92">
        <v>0</v>
      </c>
      <c r="UQ419" s="92">
        <v>0</v>
      </c>
      <c r="UR419" s="92">
        <v>0</v>
      </c>
      <c r="US419" s="92">
        <v>0</v>
      </c>
      <c r="UT419" s="92">
        <v>0</v>
      </c>
      <c r="UU419" s="92">
        <v>0</v>
      </c>
      <c r="UV419" s="92">
        <v>0</v>
      </c>
      <c r="UW419" s="92">
        <v>0</v>
      </c>
      <c r="UX419" s="92">
        <v>0</v>
      </c>
      <c r="UY419" s="92">
        <v>0</v>
      </c>
      <c r="UZ419" s="92">
        <v>0</v>
      </c>
      <c r="VA419" s="92">
        <v>0</v>
      </c>
      <c r="VB419" s="92">
        <v>0</v>
      </c>
      <c r="VC419" s="92">
        <v>0</v>
      </c>
      <c r="VD419" s="92">
        <v>0</v>
      </c>
      <c r="VE419" s="92">
        <v>0</v>
      </c>
      <c r="VF419" s="92">
        <v>0</v>
      </c>
      <c r="VG419" s="92">
        <v>0</v>
      </c>
      <c r="VH419" s="92">
        <v>0</v>
      </c>
      <c r="VI419" s="92">
        <v>0</v>
      </c>
      <c r="VJ419" s="92">
        <v>0</v>
      </c>
      <c r="VK419" s="92">
        <v>0</v>
      </c>
      <c r="VL419" s="92">
        <v>0</v>
      </c>
      <c r="VM419" s="92">
        <v>0</v>
      </c>
      <c r="VN419" s="92">
        <v>0</v>
      </c>
      <c r="VO419" s="92">
        <v>0</v>
      </c>
      <c r="VP419" s="92">
        <v>0</v>
      </c>
      <c r="VQ419" s="92">
        <v>0</v>
      </c>
      <c r="VR419" s="92">
        <v>0</v>
      </c>
      <c r="VS419" s="92">
        <v>0</v>
      </c>
      <c r="VT419" s="92">
        <v>0</v>
      </c>
      <c r="VU419" s="92">
        <v>0</v>
      </c>
      <c r="VV419" s="92">
        <v>0</v>
      </c>
      <c r="VW419" s="92">
        <v>0</v>
      </c>
      <c r="VX419" s="92">
        <v>0</v>
      </c>
      <c r="VY419" s="92">
        <v>0</v>
      </c>
      <c r="VZ419" s="92">
        <v>0</v>
      </c>
      <c r="WA419" s="92">
        <v>0</v>
      </c>
      <c r="WB419" s="92">
        <v>0</v>
      </c>
      <c r="WC419" s="92">
        <v>0</v>
      </c>
    </row>
    <row r="420" spans="2:601" ht="13.5" customHeight="1">
      <c r="B420" s="851" t="s">
        <v>3066</v>
      </c>
      <c r="C420" s="92">
        <v>0</v>
      </c>
      <c r="D420" s="92">
        <v>1E-10</v>
      </c>
      <c r="E420" s="92">
        <v>-3.7811082000000002E-13</v>
      </c>
      <c r="F420" s="92">
        <v>5.5508435099999999E-12</v>
      </c>
      <c r="G420" s="92">
        <v>0</v>
      </c>
      <c r="H420" s="92">
        <v>0</v>
      </c>
      <c r="I420" s="92">
        <v>0</v>
      </c>
      <c r="J420" s="92">
        <v>0</v>
      </c>
      <c r="K420" s="92">
        <v>0</v>
      </c>
      <c r="L420" s="92">
        <v>0</v>
      </c>
      <c r="M420" s="92">
        <v>0</v>
      </c>
      <c r="N420" s="92">
        <v>0</v>
      </c>
      <c r="O420" s="92">
        <v>0</v>
      </c>
      <c r="P420" s="92">
        <v>0</v>
      </c>
      <c r="Q420" s="92">
        <v>0</v>
      </c>
      <c r="R420" s="92">
        <v>0</v>
      </c>
      <c r="S420" s="92">
        <v>0</v>
      </c>
      <c r="T420" s="92">
        <v>0</v>
      </c>
      <c r="U420" s="92">
        <v>0</v>
      </c>
      <c r="V420" s="92">
        <v>0</v>
      </c>
      <c r="W420" s="92">
        <v>0</v>
      </c>
      <c r="X420" s="92">
        <v>0</v>
      </c>
      <c r="Y420" s="92">
        <v>0</v>
      </c>
      <c r="Z420" s="92">
        <v>0</v>
      </c>
      <c r="AA420" s="92">
        <v>0</v>
      </c>
      <c r="AB420" s="92">
        <v>0</v>
      </c>
      <c r="AC420" s="92">
        <v>0</v>
      </c>
      <c r="AD420" s="92">
        <v>0</v>
      </c>
      <c r="AE420" s="92">
        <v>0</v>
      </c>
      <c r="AF420" s="92">
        <v>0</v>
      </c>
      <c r="AG420" s="92">
        <v>0</v>
      </c>
      <c r="AH420" s="92">
        <v>0</v>
      </c>
      <c r="AI420" s="92">
        <v>0</v>
      </c>
      <c r="AJ420" s="92">
        <v>0</v>
      </c>
      <c r="AK420" s="92">
        <v>0</v>
      </c>
      <c r="AL420" s="92">
        <v>0</v>
      </c>
      <c r="AM420" s="92">
        <v>0</v>
      </c>
      <c r="AN420" s="92">
        <v>0</v>
      </c>
      <c r="AO420" s="92">
        <v>0</v>
      </c>
      <c r="AP420" s="92">
        <v>0</v>
      </c>
      <c r="AQ420" s="92">
        <v>0</v>
      </c>
      <c r="AR420" s="92">
        <v>0</v>
      </c>
      <c r="AS420" s="92">
        <v>0</v>
      </c>
      <c r="AT420" s="92">
        <v>0</v>
      </c>
      <c r="AU420" s="92">
        <v>0</v>
      </c>
      <c r="AV420" s="92">
        <v>0</v>
      </c>
      <c r="AW420" s="92">
        <v>0</v>
      </c>
      <c r="AX420" s="92">
        <v>0</v>
      </c>
      <c r="AY420" s="92">
        <v>0</v>
      </c>
      <c r="AZ420" s="92">
        <v>0</v>
      </c>
      <c r="BA420" s="92">
        <v>0</v>
      </c>
      <c r="BB420" s="92">
        <v>0</v>
      </c>
      <c r="BC420" s="92">
        <v>0</v>
      </c>
      <c r="BD420" s="92">
        <v>0</v>
      </c>
      <c r="BE420" s="92">
        <v>0</v>
      </c>
      <c r="BF420" s="92">
        <v>0</v>
      </c>
      <c r="BG420" s="92">
        <v>0</v>
      </c>
      <c r="BH420" s="92">
        <v>0</v>
      </c>
      <c r="BI420" s="92">
        <v>0</v>
      </c>
      <c r="BJ420" s="92">
        <v>0</v>
      </c>
      <c r="BK420" s="92">
        <v>0</v>
      </c>
      <c r="BL420" s="92">
        <v>0</v>
      </c>
      <c r="BM420" s="92">
        <v>0</v>
      </c>
      <c r="BN420" s="92">
        <v>0</v>
      </c>
      <c r="BO420" s="92">
        <v>0</v>
      </c>
      <c r="BP420" s="92">
        <v>1</v>
      </c>
      <c r="BQ420" s="92">
        <v>0</v>
      </c>
      <c r="BR420" s="92">
        <v>0</v>
      </c>
      <c r="BS420" s="92">
        <v>0</v>
      </c>
      <c r="BT420" s="92">
        <v>0</v>
      </c>
      <c r="BU420" s="92">
        <v>0</v>
      </c>
      <c r="BV420" s="92">
        <v>0</v>
      </c>
      <c r="BW420" s="92">
        <v>0</v>
      </c>
      <c r="BX420" s="92">
        <v>0</v>
      </c>
      <c r="BY420" s="92">
        <v>0</v>
      </c>
      <c r="BZ420" s="92">
        <v>0</v>
      </c>
      <c r="CA420" s="92">
        <v>0</v>
      </c>
      <c r="CB420" s="92">
        <v>0</v>
      </c>
      <c r="CC420" s="92">
        <v>0</v>
      </c>
      <c r="CD420" s="92">
        <v>0</v>
      </c>
      <c r="CE420" s="92">
        <v>0</v>
      </c>
      <c r="CF420" s="92">
        <v>0</v>
      </c>
      <c r="CG420" s="92">
        <v>0</v>
      </c>
      <c r="CH420" s="92">
        <v>0</v>
      </c>
      <c r="CI420" s="92">
        <v>0</v>
      </c>
      <c r="CJ420" s="92">
        <v>0</v>
      </c>
      <c r="CK420" s="92">
        <v>0</v>
      </c>
      <c r="CL420" s="92">
        <v>0</v>
      </c>
      <c r="CM420" s="92">
        <v>0</v>
      </c>
      <c r="CN420" s="92">
        <v>0</v>
      </c>
      <c r="CO420" s="92">
        <v>0</v>
      </c>
      <c r="CP420" s="92">
        <v>0</v>
      </c>
      <c r="CQ420" s="92">
        <v>0</v>
      </c>
      <c r="CR420" s="92">
        <v>0</v>
      </c>
      <c r="CS420" s="92">
        <v>0</v>
      </c>
      <c r="CT420" s="92">
        <v>0</v>
      </c>
      <c r="CU420" s="92">
        <v>0</v>
      </c>
      <c r="CV420" s="92">
        <v>0</v>
      </c>
      <c r="CW420" s="92">
        <v>0</v>
      </c>
      <c r="CX420" s="92">
        <v>0</v>
      </c>
      <c r="CY420" s="92">
        <v>0</v>
      </c>
      <c r="CZ420" s="92">
        <v>0</v>
      </c>
      <c r="DA420" s="92">
        <v>0</v>
      </c>
      <c r="DB420" s="92">
        <v>0</v>
      </c>
      <c r="DC420" s="92">
        <v>0</v>
      </c>
      <c r="DD420" s="92">
        <v>0</v>
      </c>
      <c r="DE420" s="92">
        <v>0</v>
      </c>
      <c r="DF420" s="92">
        <v>0</v>
      </c>
      <c r="DG420" s="92">
        <v>0</v>
      </c>
      <c r="DH420" s="92">
        <v>0</v>
      </c>
      <c r="DI420" s="92">
        <v>0</v>
      </c>
      <c r="DJ420" s="92">
        <v>0</v>
      </c>
      <c r="DK420" s="92">
        <v>0</v>
      </c>
      <c r="DL420" s="92">
        <v>0</v>
      </c>
      <c r="DM420" s="92">
        <v>0</v>
      </c>
      <c r="DN420" s="92">
        <v>0</v>
      </c>
      <c r="DO420" s="92">
        <v>0</v>
      </c>
      <c r="DP420" s="92">
        <v>0</v>
      </c>
      <c r="DQ420" s="92">
        <v>0</v>
      </c>
      <c r="DR420" s="92">
        <v>0</v>
      </c>
      <c r="DS420" s="92">
        <v>0</v>
      </c>
      <c r="DT420" s="92">
        <v>0</v>
      </c>
      <c r="DU420" s="92">
        <v>0</v>
      </c>
      <c r="DV420" s="92">
        <v>0</v>
      </c>
      <c r="DW420" s="92">
        <v>0</v>
      </c>
      <c r="DX420" s="92">
        <v>0</v>
      </c>
      <c r="DY420" s="92">
        <v>0</v>
      </c>
      <c r="DZ420" s="92">
        <v>1E-10</v>
      </c>
      <c r="EA420" s="92">
        <v>0</v>
      </c>
      <c r="EB420" s="92">
        <v>0</v>
      </c>
      <c r="EC420" s="92">
        <v>0</v>
      </c>
      <c r="ED420" s="92">
        <v>0</v>
      </c>
      <c r="EE420" s="92">
        <v>0</v>
      </c>
      <c r="EF420" s="92">
        <v>0</v>
      </c>
      <c r="EG420" s="92">
        <v>0</v>
      </c>
      <c r="EH420" s="92">
        <v>0</v>
      </c>
      <c r="EI420" s="92">
        <v>0</v>
      </c>
      <c r="EJ420" s="92">
        <v>0</v>
      </c>
      <c r="EK420" s="92">
        <v>0</v>
      </c>
      <c r="EL420" s="92">
        <v>0</v>
      </c>
      <c r="EM420" s="92">
        <v>0</v>
      </c>
      <c r="EN420" s="92">
        <v>0</v>
      </c>
      <c r="EO420" s="92">
        <v>0</v>
      </c>
      <c r="EP420" s="92">
        <v>0</v>
      </c>
      <c r="EQ420" s="92">
        <v>0</v>
      </c>
      <c r="ER420" s="92">
        <v>0</v>
      </c>
      <c r="ES420" s="92">
        <v>0</v>
      </c>
      <c r="ET420" s="92">
        <v>0</v>
      </c>
      <c r="EU420" s="92">
        <v>0</v>
      </c>
      <c r="EV420" s="92">
        <v>0</v>
      </c>
      <c r="EW420" s="92">
        <v>0</v>
      </c>
      <c r="EX420" s="92">
        <v>0</v>
      </c>
      <c r="EY420" s="92">
        <v>0</v>
      </c>
      <c r="EZ420" s="92">
        <v>0</v>
      </c>
      <c r="FA420" s="92">
        <v>0</v>
      </c>
      <c r="FB420" s="92">
        <v>0</v>
      </c>
      <c r="FC420" s="92">
        <v>0</v>
      </c>
      <c r="FD420" s="92">
        <v>0</v>
      </c>
      <c r="FE420" s="92">
        <v>0</v>
      </c>
      <c r="FF420" s="92">
        <v>0</v>
      </c>
      <c r="FG420" s="92">
        <v>0</v>
      </c>
      <c r="FH420" s="92">
        <v>0</v>
      </c>
      <c r="FI420" s="92">
        <v>0</v>
      </c>
      <c r="FJ420" s="92">
        <v>0</v>
      </c>
      <c r="FK420" s="92">
        <v>0</v>
      </c>
      <c r="FL420" s="92">
        <v>0</v>
      </c>
      <c r="FM420" s="92">
        <v>0</v>
      </c>
      <c r="FN420" s="92">
        <v>0</v>
      </c>
      <c r="FO420" s="92">
        <v>0</v>
      </c>
      <c r="FP420" s="92">
        <v>0</v>
      </c>
      <c r="FQ420" s="92">
        <v>0</v>
      </c>
      <c r="FR420" s="92">
        <v>0</v>
      </c>
      <c r="FS420" s="92">
        <v>0</v>
      </c>
      <c r="FT420" s="92">
        <v>0</v>
      </c>
      <c r="FU420" s="92">
        <v>0</v>
      </c>
      <c r="FV420" s="92">
        <v>0</v>
      </c>
      <c r="FW420" s="92">
        <v>0</v>
      </c>
      <c r="FX420" s="92">
        <v>0</v>
      </c>
      <c r="FY420" s="92">
        <v>0</v>
      </c>
      <c r="FZ420" s="92">
        <v>0</v>
      </c>
      <c r="GA420" s="92">
        <v>0</v>
      </c>
      <c r="GB420" s="92">
        <v>0</v>
      </c>
      <c r="GC420" s="92">
        <v>0</v>
      </c>
      <c r="GD420" s="92">
        <v>0</v>
      </c>
      <c r="GE420" s="92">
        <v>0</v>
      </c>
      <c r="GF420" s="92">
        <v>0</v>
      </c>
      <c r="GG420" s="92">
        <v>0</v>
      </c>
      <c r="GH420" s="92">
        <v>0</v>
      </c>
      <c r="GI420" s="92">
        <v>0</v>
      </c>
      <c r="GJ420" s="92">
        <v>1</v>
      </c>
      <c r="GK420" s="92">
        <v>0</v>
      </c>
      <c r="GL420" s="92">
        <v>0</v>
      </c>
      <c r="GM420" s="92">
        <v>0</v>
      </c>
      <c r="GN420" s="92">
        <v>0</v>
      </c>
      <c r="GO420" s="92">
        <v>0</v>
      </c>
      <c r="GP420" s="92">
        <v>0</v>
      </c>
      <c r="GQ420" s="92">
        <v>0</v>
      </c>
      <c r="GR420" s="92">
        <v>0</v>
      </c>
      <c r="GS420" s="92">
        <v>0</v>
      </c>
      <c r="GT420" s="92">
        <v>0</v>
      </c>
      <c r="GU420" s="92">
        <v>0</v>
      </c>
      <c r="GV420" s="92">
        <v>0</v>
      </c>
      <c r="GW420" s="92">
        <v>0</v>
      </c>
      <c r="GX420" s="92">
        <v>0</v>
      </c>
      <c r="GY420" s="92">
        <v>0</v>
      </c>
      <c r="GZ420" s="92">
        <v>0</v>
      </c>
      <c r="HA420" s="92">
        <v>0</v>
      </c>
      <c r="HB420" s="92">
        <v>0</v>
      </c>
      <c r="HC420" s="92">
        <v>0</v>
      </c>
      <c r="HD420" s="92">
        <v>0</v>
      </c>
      <c r="HE420" s="92">
        <v>0</v>
      </c>
      <c r="HF420" s="92">
        <v>0</v>
      </c>
      <c r="HG420" s="92">
        <v>0</v>
      </c>
      <c r="HH420" s="92">
        <v>0</v>
      </c>
      <c r="HI420" s="92">
        <v>0</v>
      </c>
      <c r="HJ420" s="92">
        <v>0</v>
      </c>
      <c r="HK420" s="92">
        <v>0</v>
      </c>
      <c r="HL420" s="92">
        <v>0</v>
      </c>
      <c r="HM420" s="92">
        <v>0</v>
      </c>
      <c r="HN420" s="92">
        <v>0</v>
      </c>
      <c r="HO420" s="92">
        <v>0</v>
      </c>
      <c r="HP420" s="92">
        <v>0</v>
      </c>
      <c r="HQ420" s="92">
        <v>0</v>
      </c>
      <c r="HR420" s="92">
        <v>0</v>
      </c>
      <c r="HS420" s="92">
        <v>0</v>
      </c>
      <c r="HT420" s="92">
        <v>0</v>
      </c>
      <c r="HU420" s="92">
        <v>0</v>
      </c>
      <c r="HV420" s="92">
        <v>0</v>
      </c>
      <c r="HW420" s="92">
        <v>0</v>
      </c>
      <c r="HX420" s="92">
        <v>0</v>
      </c>
      <c r="HY420" s="92">
        <v>0</v>
      </c>
      <c r="HZ420" s="92">
        <v>0</v>
      </c>
      <c r="IA420" s="92">
        <v>0</v>
      </c>
      <c r="IB420" s="92">
        <v>0</v>
      </c>
      <c r="IC420" s="92">
        <v>0</v>
      </c>
      <c r="ID420" s="92">
        <v>0</v>
      </c>
      <c r="IE420" s="92">
        <v>0</v>
      </c>
      <c r="IF420" s="92">
        <v>0</v>
      </c>
      <c r="IG420" s="92">
        <v>0</v>
      </c>
      <c r="IH420" s="92">
        <v>0</v>
      </c>
      <c r="II420" s="92">
        <v>0</v>
      </c>
      <c r="IJ420" s="92">
        <v>0</v>
      </c>
      <c r="IK420" s="92">
        <v>0</v>
      </c>
      <c r="IL420" s="92">
        <v>0</v>
      </c>
      <c r="IM420" s="92">
        <v>0</v>
      </c>
      <c r="IN420" s="92">
        <v>0</v>
      </c>
      <c r="IO420" s="92">
        <v>0</v>
      </c>
      <c r="IP420" s="92">
        <v>0</v>
      </c>
      <c r="IQ420" s="92">
        <v>0</v>
      </c>
      <c r="IR420" s="92">
        <v>0</v>
      </c>
      <c r="IS420" s="92">
        <v>0</v>
      </c>
      <c r="IT420" s="92">
        <v>5.5508435099999999E-12</v>
      </c>
      <c r="IU420" s="92">
        <v>1E-10</v>
      </c>
      <c r="IV420" s="92">
        <v>1.6901776800000001E-12</v>
      </c>
      <c r="IW420" s="92">
        <v>33.120015199999997</v>
      </c>
      <c r="IX420" s="92">
        <v>5</v>
      </c>
      <c r="IY420" s="92">
        <v>0</v>
      </c>
      <c r="IZ420" s="92">
        <v>1</v>
      </c>
      <c r="JA420" s="92">
        <v>0</v>
      </c>
      <c r="JB420" s="92">
        <v>-68117.722999999998</v>
      </c>
      <c r="JC420" s="92">
        <v>-3781.1082000000001</v>
      </c>
      <c r="JD420" s="92">
        <v>-3.7811082000000002E-13</v>
      </c>
      <c r="JE420" s="92">
        <v>-38.489023299999999</v>
      </c>
      <c r="JF420" s="92">
        <v>-2.1364654500000002</v>
      </c>
      <c r="JG420" s="92">
        <v>5.4736291700000002E-2</v>
      </c>
      <c r="JH420" s="92">
        <v>0.98608962099999997</v>
      </c>
      <c r="JI420" s="92">
        <v>18.015280000000001</v>
      </c>
      <c r="JJ420" s="92">
        <v>1.66987875E-12</v>
      </c>
      <c r="JK420" s="92">
        <v>0</v>
      </c>
      <c r="JL420" s="92">
        <v>0</v>
      </c>
      <c r="JM420" s="92">
        <v>0</v>
      </c>
      <c r="JN420" s="92">
        <v>0</v>
      </c>
      <c r="JO420" s="92">
        <v>0</v>
      </c>
      <c r="JP420" s="92">
        <v>0</v>
      </c>
      <c r="JQ420" s="92">
        <v>0</v>
      </c>
      <c r="JR420" s="92">
        <v>0</v>
      </c>
      <c r="JS420" s="92">
        <v>0</v>
      </c>
      <c r="JT420" s="92">
        <v>0</v>
      </c>
      <c r="JU420" s="92">
        <v>0</v>
      </c>
      <c r="JV420" s="92">
        <v>0</v>
      </c>
      <c r="JW420" s="92">
        <v>0</v>
      </c>
      <c r="JX420" s="92">
        <v>0</v>
      </c>
      <c r="JY420" s="92">
        <v>0</v>
      </c>
      <c r="JZ420" s="92">
        <v>0</v>
      </c>
      <c r="KA420" s="92">
        <v>0</v>
      </c>
      <c r="KB420" s="92">
        <v>0</v>
      </c>
      <c r="KC420" s="92">
        <v>0</v>
      </c>
      <c r="KD420" s="92">
        <v>0</v>
      </c>
      <c r="KE420" s="92">
        <v>0</v>
      </c>
      <c r="KF420" s="92">
        <v>0</v>
      </c>
      <c r="KG420" s="92">
        <v>0</v>
      </c>
      <c r="KH420" s="92">
        <v>0</v>
      </c>
      <c r="KI420" s="92">
        <v>0</v>
      </c>
      <c r="KJ420" s="92">
        <v>0</v>
      </c>
      <c r="KK420" s="92">
        <v>0</v>
      </c>
      <c r="KL420" s="92">
        <v>0</v>
      </c>
      <c r="KM420" s="92">
        <v>0</v>
      </c>
      <c r="KN420" s="92">
        <v>0</v>
      </c>
      <c r="KO420" s="92">
        <v>0</v>
      </c>
      <c r="KP420" s="92">
        <v>0</v>
      </c>
      <c r="KQ420" s="92">
        <v>0</v>
      </c>
      <c r="KR420" s="92">
        <v>0</v>
      </c>
      <c r="KS420" s="92">
        <v>0</v>
      </c>
      <c r="KT420" s="92">
        <v>0</v>
      </c>
      <c r="KU420" s="92">
        <v>0</v>
      </c>
      <c r="KV420" s="92">
        <v>0</v>
      </c>
      <c r="KW420" s="92">
        <v>0</v>
      </c>
      <c r="KX420" s="92">
        <v>0</v>
      </c>
      <c r="KY420" s="92">
        <v>0</v>
      </c>
      <c r="KZ420" s="92">
        <v>0</v>
      </c>
      <c r="LA420" s="92">
        <v>0</v>
      </c>
      <c r="LB420" s="92">
        <v>0</v>
      </c>
      <c r="LC420" s="92">
        <v>0</v>
      </c>
      <c r="LD420" s="92">
        <v>0</v>
      </c>
      <c r="LE420" s="92">
        <v>0</v>
      </c>
      <c r="LF420" s="92">
        <v>0</v>
      </c>
      <c r="LG420" s="92">
        <v>0</v>
      </c>
      <c r="LH420" s="92">
        <v>0</v>
      </c>
      <c r="LI420" s="92">
        <v>0</v>
      </c>
      <c r="LJ420" s="92">
        <v>0</v>
      </c>
      <c r="LK420" s="92">
        <v>0</v>
      </c>
      <c r="LL420" s="92">
        <v>0</v>
      </c>
      <c r="LM420" s="92">
        <v>0</v>
      </c>
      <c r="LN420" s="92">
        <v>0</v>
      </c>
      <c r="LO420" s="92">
        <v>0</v>
      </c>
      <c r="LP420" s="92">
        <v>0</v>
      </c>
      <c r="LQ420" s="92">
        <v>0</v>
      </c>
      <c r="LR420" s="92">
        <v>0</v>
      </c>
      <c r="LS420" s="92">
        <v>0</v>
      </c>
      <c r="LT420" s="92">
        <v>0</v>
      </c>
      <c r="LU420" s="92">
        <v>0</v>
      </c>
      <c r="LV420" s="92">
        <v>0</v>
      </c>
      <c r="LW420" s="92">
        <v>0</v>
      </c>
      <c r="LX420" s="92">
        <v>0</v>
      </c>
      <c r="LY420" s="92">
        <v>0</v>
      </c>
      <c r="LZ420" s="92">
        <v>0</v>
      </c>
      <c r="MA420" s="92">
        <v>0</v>
      </c>
      <c r="MB420" s="92">
        <v>0</v>
      </c>
      <c r="MC420" s="92">
        <v>0</v>
      </c>
      <c r="MD420" s="92">
        <v>0</v>
      </c>
      <c r="ME420" s="92">
        <v>0</v>
      </c>
      <c r="MF420" s="92">
        <v>0</v>
      </c>
      <c r="MG420" s="92">
        <v>0</v>
      </c>
      <c r="MH420" s="92">
        <v>0</v>
      </c>
      <c r="MI420" s="92">
        <v>0</v>
      </c>
      <c r="MJ420" s="92">
        <v>0</v>
      </c>
      <c r="MK420" s="92">
        <v>0</v>
      </c>
      <c r="ML420" s="92">
        <v>0</v>
      </c>
      <c r="MM420" s="92">
        <v>0</v>
      </c>
      <c r="MN420" s="92">
        <v>0</v>
      </c>
      <c r="MO420" s="92">
        <v>0</v>
      </c>
      <c r="MP420" s="92">
        <v>0</v>
      </c>
      <c r="MQ420" s="92">
        <v>0</v>
      </c>
      <c r="MR420" s="92">
        <v>0</v>
      </c>
      <c r="MS420" s="92">
        <v>0</v>
      </c>
      <c r="MT420" s="92">
        <v>0</v>
      </c>
      <c r="MU420" s="92">
        <v>0</v>
      </c>
      <c r="MV420" s="92">
        <v>0</v>
      </c>
      <c r="MW420" s="92">
        <v>0</v>
      </c>
      <c r="MX420" s="92">
        <v>0</v>
      </c>
      <c r="MY420" s="92">
        <v>0</v>
      </c>
      <c r="MZ420" s="92">
        <v>0</v>
      </c>
      <c r="NA420" s="92">
        <v>0</v>
      </c>
      <c r="NB420" s="92">
        <v>0</v>
      </c>
      <c r="NC420" s="92">
        <v>0</v>
      </c>
      <c r="ND420" s="92">
        <v>0</v>
      </c>
      <c r="NE420" s="92">
        <v>0</v>
      </c>
      <c r="NF420" s="92">
        <v>0</v>
      </c>
      <c r="NG420" s="92">
        <v>0</v>
      </c>
      <c r="NH420" s="92">
        <v>0</v>
      </c>
      <c r="NI420" s="92">
        <v>0</v>
      </c>
      <c r="NJ420" s="92">
        <v>0</v>
      </c>
      <c r="NK420" s="92">
        <v>0</v>
      </c>
      <c r="NL420" s="92">
        <v>0</v>
      </c>
      <c r="NM420" s="92">
        <v>0</v>
      </c>
      <c r="NN420" s="92">
        <v>0</v>
      </c>
      <c r="NO420" s="92">
        <v>0</v>
      </c>
      <c r="NP420" s="92">
        <v>0</v>
      </c>
      <c r="NQ420" s="92">
        <v>0</v>
      </c>
      <c r="NR420" s="92">
        <v>0</v>
      </c>
      <c r="NS420" s="92">
        <v>0</v>
      </c>
      <c r="NT420" s="92">
        <v>0</v>
      </c>
      <c r="NU420" s="92">
        <v>0</v>
      </c>
      <c r="NV420" s="92">
        <v>0</v>
      </c>
      <c r="NW420" s="92">
        <v>0</v>
      </c>
      <c r="NX420" s="92">
        <v>0</v>
      </c>
      <c r="NY420" s="92">
        <v>0</v>
      </c>
      <c r="NZ420" s="92">
        <v>0</v>
      </c>
      <c r="OA420" s="92">
        <v>0</v>
      </c>
      <c r="OB420" s="92">
        <v>0</v>
      </c>
      <c r="OC420" s="92">
        <v>0</v>
      </c>
      <c r="OD420" s="92">
        <v>0</v>
      </c>
      <c r="OE420" s="92">
        <v>0</v>
      </c>
      <c r="OF420" s="92">
        <v>0</v>
      </c>
      <c r="OG420" s="92">
        <v>0</v>
      </c>
      <c r="OH420" s="92">
        <v>0</v>
      </c>
      <c r="OI420" s="92">
        <v>0</v>
      </c>
      <c r="OJ420" s="92">
        <v>0</v>
      </c>
      <c r="OK420" s="92">
        <v>0</v>
      </c>
      <c r="OL420" s="92">
        <v>0</v>
      </c>
      <c r="OM420" s="92">
        <v>0</v>
      </c>
      <c r="ON420" s="92">
        <v>0</v>
      </c>
      <c r="OO420" s="92">
        <v>0</v>
      </c>
      <c r="OP420" s="92">
        <v>0</v>
      </c>
      <c r="OQ420" s="92">
        <v>0</v>
      </c>
      <c r="OR420" s="92">
        <v>0</v>
      </c>
      <c r="OS420" s="92">
        <v>0</v>
      </c>
      <c r="OT420" s="92">
        <v>0</v>
      </c>
      <c r="OU420" s="92">
        <v>0</v>
      </c>
      <c r="OV420" s="92">
        <v>0</v>
      </c>
      <c r="OW420" s="92">
        <v>0</v>
      </c>
      <c r="OX420" s="92">
        <v>0</v>
      </c>
      <c r="OY420" s="92">
        <v>0</v>
      </c>
      <c r="OZ420" s="92">
        <v>0</v>
      </c>
      <c r="PA420" s="92">
        <v>0</v>
      </c>
      <c r="PB420" s="92">
        <v>0</v>
      </c>
      <c r="PC420" s="92">
        <v>0</v>
      </c>
      <c r="PD420" s="92">
        <v>0</v>
      </c>
      <c r="PE420" s="92">
        <v>0</v>
      </c>
      <c r="PF420" s="92">
        <v>0</v>
      </c>
      <c r="PG420" s="92">
        <v>0</v>
      </c>
      <c r="PH420" s="92">
        <v>0</v>
      </c>
      <c r="PI420" s="92">
        <v>0</v>
      </c>
      <c r="PJ420" s="92">
        <v>0</v>
      </c>
      <c r="PK420" s="92">
        <v>0</v>
      </c>
      <c r="PL420" s="92">
        <v>0</v>
      </c>
      <c r="PM420" s="92">
        <v>0</v>
      </c>
      <c r="PN420" s="92">
        <v>0</v>
      </c>
      <c r="PO420" s="92">
        <v>0</v>
      </c>
      <c r="PP420" s="92">
        <v>0</v>
      </c>
      <c r="PQ420" s="92">
        <v>0</v>
      </c>
      <c r="PR420" s="92">
        <v>0</v>
      </c>
      <c r="PS420" s="92">
        <v>0</v>
      </c>
      <c r="PT420" s="92">
        <v>0</v>
      </c>
      <c r="PU420" s="92">
        <v>0</v>
      </c>
      <c r="PV420" s="92">
        <v>0</v>
      </c>
      <c r="PW420" s="92">
        <v>0</v>
      </c>
      <c r="PX420" s="92">
        <v>0</v>
      </c>
      <c r="PY420" s="92">
        <v>0</v>
      </c>
      <c r="PZ420" s="92">
        <v>0</v>
      </c>
      <c r="QA420" s="92">
        <v>0</v>
      </c>
      <c r="QB420" s="92">
        <v>0</v>
      </c>
      <c r="QC420" s="92">
        <v>0</v>
      </c>
      <c r="QD420" s="92">
        <v>0</v>
      </c>
      <c r="QE420" s="92">
        <v>0</v>
      </c>
      <c r="QF420" s="92">
        <v>0</v>
      </c>
      <c r="QG420" s="92">
        <v>0</v>
      </c>
      <c r="QH420" s="92">
        <v>0</v>
      </c>
      <c r="QI420" s="92">
        <v>0</v>
      </c>
      <c r="QJ420" s="92">
        <v>0</v>
      </c>
      <c r="QK420" s="92">
        <v>0</v>
      </c>
      <c r="QL420" s="92">
        <v>0</v>
      </c>
      <c r="QM420" s="92">
        <v>0</v>
      </c>
      <c r="QN420" s="92">
        <v>0</v>
      </c>
      <c r="QO420" s="92">
        <v>0</v>
      </c>
      <c r="QP420" s="92">
        <v>0</v>
      </c>
      <c r="QQ420" s="92">
        <v>0</v>
      </c>
      <c r="QR420" s="92">
        <v>0</v>
      </c>
      <c r="QS420" s="92">
        <v>0</v>
      </c>
      <c r="QT420" s="92">
        <v>0</v>
      </c>
      <c r="QU420" s="92">
        <v>0</v>
      </c>
      <c r="QV420" s="92">
        <v>0</v>
      </c>
      <c r="QW420" s="92">
        <v>0</v>
      </c>
      <c r="QX420" s="92">
        <v>0</v>
      </c>
      <c r="QY420" s="92">
        <v>0</v>
      </c>
      <c r="QZ420" s="92">
        <v>0</v>
      </c>
      <c r="RA420" s="92">
        <v>0</v>
      </c>
      <c r="RB420" s="92">
        <v>0</v>
      </c>
      <c r="RC420" s="92">
        <v>0</v>
      </c>
      <c r="RD420" s="92">
        <v>0</v>
      </c>
      <c r="RE420" s="92">
        <v>0</v>
      </c>
      <c r="RF420" s="92">
        <v>0</v>
      </c>
      <c r="RG420" s="92">
        <v>0</v>
      </c>
      <c r="RH420" s="92">
        <v>0</v>
      </c>
      <c r="RI420" s="92">
        <v>0</v>
      </c>
      <c r="RJ420" s="92">
        <v>0</v>
      </c>
      <c r="RK420" s="92">
        <v>0</v>
      </c>
      <c r="RL420" s="92">
        <v>0</v>
      </c>
      <c r="RM420" s="92">
        <v>0</v>
      </c>
      <c r="RN420" s="92">
        <v>0</v>
      </c>
      <c r="RO420" s="92">
        <v>0</v>
      </c>
      <c r="RP420" s="92">
        <v>0</v>
      </c>
      <c r="RQ420" s="92">
        <v>0</v>
      </c>
      <c r="RR420" s="92">
        <v>0</v>
      </c>
      <c r="RS420" s="92">
        <v>0</v>
      </c>
      <c r="RT420" s="92">
        <v>0</v>
      </c>
      <c r="RU420" s="92">
        <v>0</v>
      </c>
      <c r="RV420" s="92">
        <v>0</v>
      </c>
      <c r="RW420" s="92">
        <v>0</v>
      </c>
      <c r="RX420" s="92">
        <v>0</v>
      </c>
      <c r="RY420" s="92">
        <v>0</v>
      </c>
      <c r="RZ420" s="92">
        <v>0</v>
      </c>
      <c r="SA420" s="92">
        <v>0</v>
      </c>
      <c r="SB420" s="92">
        <v>0</v>
      </c>
      <c r="SC420" s="92">
        <v>0</v>
      </c>
      <c r="SD420" s="92">
        <v>0</v>
      </c>
      <c r="SE420" s="92">
        <v>0</v>
      </c>
      <c r="SF420" s="92">
        <v>0</v>
      </c>
      <c r="SG420" s="92">
        <v>0</v>
      </c>
      <c r="SH420" s="92">
        <v>0</v>
      </c>
      <c r="SI420" s="92">
        <v>0</v>
      </c>
      <c r="SJ420" s="92">
        <v>0</v>
      </c>
      <c r="SK420" s="92">
        <v>0</v>
      </c>
      <c r="SL420" s="92">
        <v>0</v>
      </c>
      <c r="SM420" s="92">
        <v>0</v>
      </c>
      <c r="SN420" s="92">
        <v>0</v>
      </c>
      <c r="SO420" s="92">
        <v>0</v>
      </c>
      <c r="SP420" s="92">
        <v>0</v>
      </c>
      <c r="SQ420" s="92">
        <v>0</v>
      </c>
      <c r="SR420" s="92">
        <v>0</v>
      </c>
      <c r="SS420" s="92">
        <v>0</v>
      </c>
      <c r="ST420" s="92">
        <v>0</v>
      </c>
      <c r="SU420" s="92">
        <v>0</v>
      </c>
      <c r="SV420" s="92">
        <v>0</v>
      </c>
      <c r="SW420" s="92">
        <v>0</v>
      </c>
      <c r="SX420" s="92">
        <v>0</v>
      </c>
      <c r="SY420" s="92">
        <v>0</v>
      </c>
      <c r="SZ420" s="92">
        <v>0</v>
      </c>
      <c r="TA420" s="92">
        <v>0</v>
      </c>
      <c r="TB420" s="92">
        <v>0</v>
      </c>
      <c r="TC420" s="92">
        <v>5</v>
      </c>
      <c r="TD420" s="92">
        <v>0</v>
      </c>
      <c r="TE420" s="92">
        <v>0</v>
      </c>
      <c r="TF420" s="92">
        <v>0</v>
      </c>
      <c r="TG420" s="92">
        <v>0</v>
      </c>
      <c r="TH420" s="92">
        <v>0</v>
      </c>
      <c r="TI420" s="92">
        <v>0</v>
      </c>
      <c r="TJ420" s="92">
        <v>0</v>
      </c>
      <c r="TK420" s="92">
        <v>0</v>
      </c>
      <c r="TL420" s="92">
        <v>0</v>
      </c>
      <c r="TM420" s="92">
        <v>0</v>
      </c>
      <c r="TN420" s="92">
        <v>0</v>
      </c>
      <c r="TO420" s="92">
        <v>0</v>
      </c>
      <c r="TP420" s="92">
        <v>0</v>
      </c>
      <c r="TQ420" s="92">
        <v>-4.4067555034700002E-7</v>
      </c>
      <c r="TR420" s="92">
        <v>0</v>
      </c>
      <c r="TS420" s="92">
        <v>0</v>
      </c>
      <c r="TT420" s="92">
        <v>0</v>
      </c>
      <c r="TU420" s="92">
        <v>0</v>
      </c>
      <c r="TV420" s="92">
        <v>0</v>
      </c>
      <c r="TW420" s="92">
        <v>0</v>
      </c>
      <c r="TX420" s="92">
        <v>0</v>
      </c>
      <c r="TY420" s="92">
        <v>0</v>
      </c>
      <c r="TZ420" s="92">
        <v>0</v>
      </c>
      <c r="UA420" s="92">
        <v>0</v>
      </c>
      <c r="UB420" s="92">
        <v>0</v>
      </c>
      <c r="UC420" s="92">
        <v>0</v>
      </c>
      <c r="UD420" s="92">
        <v>0</v>
      </c>
      <c r="UE420" s="92">
        <v>0</v>
      </c>
      <c r="UF420" s="92">
        <v>0</v>
      </c>
      <c r="UG420" s="92">
        <v>0</v>
      </c>
      <c r="UH420" s="92">
        <v>0</v>
      </c>
      <c r="UI420" s="92">
        <v>0</v>
      </c>
      <c r="UJ420" s="92">
        <v>0</v>
      </c>
      <c r="UK420" s="92">
        <v>0</v>
      </c>
      <c r="UL420" s="92">
        <v>0</v>
      </c>
      <c r="UM420" s="92">
        <v>0</v>
      </c>
      <c r="UN420" s="92">
        <v>0</v>
      </c>
      <c r="UO420" s="92">
        <v>0</v>
      </c>
      <c r="UP420" s="92">
        <v>0</v>
      </c>
      <c r="UQ420" s="92">
        <v>0</v>
      </c>
      <c r="UR420" s="92">
        <v>0</v>
      </c>
      <c r="US420" s="92">
        <v>0</v>
      </c>
      <c r="UT420" s="92">
        <v>0</v>
      </c>
      <c r="UU420" s="92">
        <v>0</v>
      </c>
      <c r="UV420" s="92">
        <v>0</v>
      </c>
      <c r="UW420" s="92">
        <v>0</v>
      </c>
      <c r="UX420" s="92">
        <v>0</v>
      </c>
      <c r="UY420" s="92">
        <v>0</v>
      </c>
      <c r="UZ420" s="92">
        <v>0</v>
      </c>
      <c r="VA420" s="92">
        <v>0</v>
      </c>
      <c r="VB420" s="92">
        <v>0</v>
      </c>
      <c r="VC420" s="92">
        <v>0</v>
      </c>
      <c r="VD420" s="92">
        <v>0</v>
      </c>
      <c r="VE420" s="92">
        <v>0</v>
      </c>
      <c r="VF420" s="92">
        <v>0</v>
      </c>
      <c r="VG420" s="92">
        <v>0</v>
      </c>
      <c r="VH420" s="92">
        <v>0</v>
      </c>
      <c r="VI420" s="92">
        <v>0</v>
      </c>
      <c r="VJ420" s="92">
        <v>0</v>
      </c>
      <c r="VK420" s="92">
        <v>0</v>
      </c>
      <c r="VL420" s="92">
        <v>0</v>
      </c>
      <c r="VM420" s="92">
        <v>0</v>
      </c>
      <c r="VN420" s="92">
        <v>0</v>
      </c>
      <c r="VO420" s="92">
        <v>0</v>
      </c>
      <c r="VP420" s="92">
        <v>0</v>
      </c>
      <c r="VQ420" s="92">
        <v>0</v>
      </c>
      <c r="VR420" s="92">
        <v>0</v>
      </c>
      <c r="VS420" s="92">
        <v>0</v>
      </c>
      <c r="VT420" s="92">
        <v>0</v>
      </c>
      <c r="VU420" s="92">
        <v>0</v>
      </c>
      <c r="VV420" s="92">
        <v>0</v>
      </c>
      <c r="VW420" s="92">
        <v>0</v>
      </c>
      <c r="VX420" s="92">
        <v>0</v>
      </c>
      <c r="VY420" s="92">
        <v>0</v>
      </c>
      <c r="VZ420" s="92">
        <v>0</v>
      </c>
      <c r="WA420" s="92">
        <v>0</v>
      </c>
      <c r="WB420" s="92">
        <v>0</v>
      </c>
      <c r="WC420" s="92">
        <v>0</v>
      </c>
    </row>
  </sheetData>
  <conditionalFormatting sqref="C9:HI400">
    <cfRule type="cellIs" dxfId="4" priority="2" operator="equal">
      <formula>0</formula>
    </cfRule>
  </conditionalFormatting>
  <pageMargins left="0.75" right="0.75" top="1" bottom="1" header="0.511811023622047" footer="0.511811023622047"/>
  <pageSetup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B274"/>
  <sheetViews>
    <sheetView topLeftCell="C1" zoomScaleNormal="100" workbookViewId="0">
      <selection activeCell="J9" sqref="J9"/>
    </sheetView>
  </sheetViews>
  <sheetFormatPr defaultColWidth="15.6640625" defaultRowHeight="13.5"/>
  <cols>
    <col min="1" max="2" width="21.6640625" style="853" customWidth="1"/>
    <col min="3" max="4" width="15.6640625" style="853" customWidth="1"/>
    <col min="5" max="5" width="3.9140625" style="853" customWidth="1"/>
    <col min="6" max="6" width="15.6640625" style="853" customWidth="1"/>
    <col min="7" max="7" width="13.4140625" style="853" customWidth="1"/>
    <col min="8" max="8" width="15.6640625" style="853" customWidth="1"/>
    <col min="9" max="16384" width="15.6640625" style="853"/>
  </cols>
  <sheetData>
    <row r="1" spans="1:80" ht="13.5" customHeight="1">
      <c r="A1" s="853" t="s">
        <v>1474</v>
      </c>
    </row>
    <row r="2" spans="1:80" ht="13.5" customHeight="1">
      <c r="A2" s="853" t="s">
        <v>3067</v>
      </c>
    </row>
    <row r="3" spans="1:80" ht="13.5" customHeight="1">
      <c r="A3" s="854"/>
      <c r="B3" s="854" t="s">
        <v>3068</v>
      </c>
      <c r="C3" s="854" t="s">
        <v>3069</v>
      </c>
      <c r="D3" s="855"/>
      <c r="E3" s="855"/>
      <c r="F3" s="855"/>
      <c r="G3" s="855"/>
      <c r="H3" s="855"/>
      <c r="I3" s="855"/>
      <c r="J3" s="855"/>
      <c r="K3" s="855"/>
      <c r="L3" s="855"/>
      <c r="M3" s="855"/>
      <c r="N3" s="855"/>
      <c r="O3" s="855"/>
      <c r="P3" s="855"/>
      <c r="Q3" s="855"/>
      <c r="R3" s="855"/>
      <c r="S3" s="855"/>
      <c r="T3" s="855"/>
      <c r="U3" s="855"/>
      <c r="V3" s="855"/>
      <c r="W3" s="855"/>
      <c r="X3" s="855"/>
      <c r="Y3" s="855"/>
      <c r="Z3" s="855"/>
      <c r="AA3" s="855"/>
      <c r="AB3" s="855"/>
      <c r="AC3" s="855"/>
      <c r="AD3" s="855"/>
      <c r="AE3" s="855"/>
      <c r="AF3" s="855"/>
      <c r="AG3" s="855"/>
      <c r="AH3" s="855"/>
      <c r="AI3" s="855"/>
      <c r="AJ3" s="855"/>
      <c r="AK3" s="855"/>
      <c r="AL3" s="855"/>
      <c r="AM3" s="855"/>
      <c r="AN3" s="855"/>
      <c r="AO3" s="855"/>
      <c r="AP3" s="855"/>
      <c r="AQ3" s="855"/>
      <c r="AR3" s="855"/>
      <c r="AS3" s="855"/>
      <c r="AT3" s="855"/>
      <c r="AU3" s="855"/>
      <c r="AV3" s="855"/>
      <c r="AW3" s="855"/>
      <c r="AX3" s="855"/>
      <c r="AY3" s="855"/>
      <c r="AZ3" s="855"/>
      <c r="BA3" s="855"/>
      <c r="BB3" s="855"/>
      <c r="BC3" s="855"/>
      <c r="BD3" s="855"/>
      <c r="BE3" s="855"/>
      <c r="BF3" s="855"/>
      <c r="BG3" s="855"/>
      <c r="BH3" s="855"/>
      <c r="BI3" s="855"/>
      <c r="BJ3" s="855"/>
      <c r="BK3" s="855"/>
      <c r="BL3" s="855"/>
      <c r="BM3" s="855"/>
      <c r="BN3" s="855"/>
      <c r="BO3" s="855"/>
      <c r="BP3" s="855"/>
      <c r="BQ3" s="855"/>
      <c r="BR3" s="855"/>
      <c r="BS3" s="855"/>
      <c r="BT3" s="855"/>
      <c r="BU3" s="855"/>
      <c r="BV3" s="855"/>
      <c r="BW3" s="855"/>
      <c r="BX3" s="855"/>
      <c r="BY3" s="855"/>
      <c r="BZ3" s="855"/>
      <c r="CA3" s="855"/>
      <c r="CB3" s="855"/>
    </row>
    <row r="4" spans="1:80" ht="13.5" customHeight="1">
      <c r="C4" s="853" t="s">
        <v>43</v>
      </c>
      <c r="D4" s="855"/>
      <c r="E4" s="855"/>
      <c r="F4" s="855"/>
      <c r="G4" s="855"/>
      <c r="I4" s="855"/>
      <c r="J4" s="855"/>
      <c r="K4" s="855"/>
      <c r="L4" s="855"/>
      <c r="M4" s="855"/>
      <c r="N4" s="855"/>
      <c r="O4" s="855"/>
      <c r="P4" s="855"/>
      <c r="R4" s="855"/>
      <c r="S4" s="855"/>
      <c r="T4" s="855"/>
      <c r="U4" s="855"/>
      <c r="V4" s="855"/>
      <c r="W4" s="855"/>
      <c r="X4" s="855"/>
      <c r="Y4" s="855"/>
      <c r="Z4" s="855"/>
      <c r="AA4" s="855"/>
      <c r="AB4" s="855"/>
      <c r="AC4" s="855"/>
      <c r="AD4" s="855"/>
      <c r="AE4" s="855"/>
      <c r="AF4" s="855"/>
      <c r="AG4" s="855"/>
      <c r="AH4" s="855"/>
      <c r="AI4" s="855"/>
      <c r="AJ4" s="855"/>
      <c r="AK4" s="855"/>
      <c r="AL4" s="855"/>
      <c r="AM4" s="855"/>
      <c r="AN4" s="855"/>
      <c r="AO4" s="855"/>
      <c r="AP4" s="855"/>
      <c r="AQ4" s="855"/>
      <c r="AR4" s="855"/>
      <c r="AS4" s="855"/>
      <c r="AT4" s="855"/>
      <c r="AU4" s="855"/>
      <c r="AV4" s="855"/>
      <c r="AW4" s="855"/>
      <c r="AX4" s="855"/>
      <c r="AY4" s="855"/>
      <c r="AZ4" s="855"/>
      <c r="BA4" s="855"/>
      <c r="BB4" s="855"/>
      <c r="BC4" s="855"/>
      <c r="BD4" s="855"/>
      <c r="BE4" s="855"/>
      <c r="BF4" s="855"/>
      <c r="BG4" s="855"/>
      <c r="BH4" s="855"/>
      <c r="BI4" s="855"/>
      <c r="BJ4" s="855"/>
      <c r="BK4" s="855"/>
      <c r="BL4" s="855"/>
      <c r="BM4" s="855"/>
      <c r="BN4" s="855"/>
      <c r="BO4" s="855"/>
      <c r="BP4" s="855"/>
      <c r="BQ4" s="855"/>
      <c r="BR4" s="855"/>
      <c r="BT4" s="855"/>
      <c r="BU4" s="855"/>
      <c r="BV4" s="855"/>
      <c r="BW4" s="855"/>
      <c r="BX4" s="855"/>
      <c r="BY4" s="855"/>
      <c r="BZ4" s="855"/>
      <c r="CA4" s="855"/>
      <c r="CB4" s="855"/>
    </row>
    <row r="5" spans="1:80" ht="13.5" customHeight="1">
      <c r="B5" s="856" t="s">
        <v>3070</v>
      </c>
      <c r="C5" s="856"/>
      <c r="D5" s="857"/>
      <c r="F5" s="858" t="s">
        <v>3071</v>
      </c>
      <c r="G5" s="859"/>
      <c r="H5" s="859"/>
      <c r="J5" s="855"/>
      <c r="K5" s="855"/>
      <c r="M5" s="855"/>
      <c r="Q5" s="855"/>
      <c r="S5" s="855"/>
      <c r="U5" s="855"/>
      <c r="V5" s="855"/>
      <c r="X5" s="855"/>
      <c r="Y5" s="855"/>
      <c r="AA5" s="855"/>
      <c r="AB5" s="855"/>
      <c r="AC5" s="855"/>
      <c r="AD5" s="855"/>
      <c r="AE5" s="855"/>
      <c r="AF5" s="855"/>
      <c r="AG5" s="855"/>
      <c r="AH5" s="855"/>
      <c r="AI5" s="855"/>
      <c r="AK5" s="855"/>
      <c r="AL5" s="855"/>
      <c r="AM5" s="855"/>
      <c r="AN5" s="855"/>
      <c r="AO5" s="855"/>
      <c r="AP5" s="855"/>
      <c r="AQ5" s="855"/>
      <c r="AR5" s="855"/>
      <c r="AS5" s="855"/>
      <c r="AU5" s="855"/>
      <c r="AW5" s="855"/>
      <c r="AX5" s="855"/>
      <c r="AY5" s="855"/>
      <c r="AZ5" s="855"/>
      <c r="BA5" s="855"/>
      <c r="BB5" s="855"/>
      <c r="BE5" s="855"/>
      <c r="BF5" s="855"/>
      <c r="BG5" s="855"/>
      <c r="BH5" s="855"/>
      <c r="BK5" s="855"/>
      <c r="BL5" s="855"/>
      <c r="BM5" s="855"/>
      <c r="BO5" s="855"/>
      <c r="BP5" s="855"/>
      <c r="BQ5" s="855"/>
      <c r="BS5" s="855"/>
      <c r="BT5" s="855"/>
      <c r="BV5" s="855"/>
      <c r="BW5" s="855"/>
      <c r="BX5" s="855"/>
      <c r="BY5" s="855"/>
      <c r="CB5" s="855"/>
    </row>
    <row r="6" spans="1:80" ht="13.5" customHeight="1">
      <c r="A6" s="854"/>
    </row>
    <row r="7" spans="1:80" ht="13.5" customHeight="1">
      <c r="A7" s="854"/>
      <c r="B7" s="853" t="s">
        <v>3072</v>
      </c>
      <c r="C7" s="853">
        <v>0.146173689</v>
      </c>
      <c r="D7" s="853" t="s">
        <v>95</v>
      </c>
      <c r="F7" s="853" t="s">
        <v>3073</v>
      </c>
      <c r="G7" s="853">
        <v>31.662569699999999</v>
      </c>
      <c r="H7" s="853" t="s">
        <v>3074</v>
      </c>
    </row>
    <row r="8" spans="1:80" ht="13.5" customHeight="1">
      <c r="A8" s="854"/>
      <c r="B8" s="853" t="s">
        <v>3075</v>
      </c>
      <c r="C8" s="853">
        <v>0.109200344</v>
      </c>
      <c r="D8" s="853" t="s">
        <v>95</v>
      </c>
      <c r="F8" s="853" t="s">
        <v>3076</v>
      </c>
      <c r="G8" s="853">
        <v>79.156424099999995</v>
      </c>
      <c r="H8" s="853" t="s">
        <v>3074</v>
      </c>
    </row>
    <row r="9" spans="1:80" ht="13.5" customHeight="1">
      <c r="B9" s="853" t="s">
        <v>3077</v>
      </c>
      <c r="C9" s="853">
        <v>0.109200344</v>
      </c>
      <c r="D9" s="853" t="s">
        <v>95</v>
      </c>
      <c r="F9" s="853" t="s">
        <v>3078</v>
      </c>
      <c r="G9" s="853">
        <v>15.831284800000001</v>
      </c>
      <c r="H9" s="853" t="s">
        <v>3074</v>
      </c>
    </row>
    <row r="10" spans="1:80" ht="13.5" customHeight="1">
      <c r="B10" s="853" t="s">
        <v>3079</v>
      </c>
      <c r="C10" s="853">
        <v>7.7386070500000001E-2</v>
      </c>
      <c r="D10" s="853" t="s">
        <v>95</v>
      </c>
      <c r="F10" s="853" t="s">
        <v>3080</v>
      </c>
      <c r="G10" s="853">
        <v>95.6252104</v>
      </c>
      <c r="H10" s="853" t="s">
        <v>3074</v>
      </c>
    </row>
    <row r="11" spans="1:80" ht="13.5" customHeight="1">
      <c r="B11" s="853" t="s">
        <v>3081</v>
      </c>
      <c r="C11" s="853">
        <v>6.4488392099999996E-3</v>
      </c>
      <c r="D11" s="853" t="s">
        <v>95</v>
      </c>
      <c r="F11" s="853" t="s">
        <v>3082</v>
      </c>
      <c r="G11" s="853">
        <v>15.831284800000001</v>
      </c>
      <c r="H11" s="853" t="s">
        <v>3074</v>
      </c>
    </row>
    <row r="12" spans="1:80" ht="13.5" customHeight="1">
      <c r="B12" s="853" t="s">
        <v>3083</v>
      </c>
      <c r="C12" s="853">
        <v>7.00842835</v>
      </c>
      <c r="D12" s="853" t="s">
        <v>95</v>
      </c>
      <c r="F12" s="853" t="s">
        <v>3084</v>
      </c>
      <c r="G12" s="853">
        <v>15.831284800000001</v>
      </c>
      <c r="H12" s="853" t="s">
        <v>3074</v>
      </c>
    </row>
    <row r="13" spans="1:80" ht="13.5" customHeight="1">
      <c r="B13" s="853" t="s">
        <v>3085</v>
      </c>
      <c r="C13" s="853">
        <v>-8.9823875900000001</v>
      </c>
      <c r="D13" s="853" t="s">
        <v>95</v>
      </c>
      <c r="F13" s="853" t="s">
        <v>3086</v>
      </c>
      <c r="G13" s="853">
        <v>7.9156424100000002</v>
      </c>
      <c r="H13" s="853" t="s">
        <v>3074</v>
      </c>
    </row>
    <row r="14" spans="1:80" ht="13.5" customHeight="1">
      <c r="B14" s="853" t="s">
        <v>3087</v>
      </c>
      <c r="C14" s="853">
        <v>7.00842835</v>
      </c>
      <c r="D14" s="853" t="s">
        <v>95</v>
      </c>
      <c r="F14" s="853" t="s">
        <v>3088</v>
      </c>
      <c r="G14" s="853">
        <v>3.9578212100000001</v>
      </c>
      <c r="H14" s="853" t="s">
        <v>3074</v>
      </c>
    </row>
    <row r="15" spans="1:80" ht="13.5" customHeight="1">
      <c r="B15" s="853" t="s">
        <v>3089</v>
      </c>
      <c r="C15" s="853">
        <v>-2.2741854099999999</v>
      </c>
      <c r="D15" s="853" t="s">
        <v>95</v>
      </c>
      <c r="F15" s="853" t="s">
        <v>3090</v>
      </c>
      <c r="G15" s="853">
        <v>859.48470299999997</v>
      </c>
      <c r="H15" s="853" t="s">
        <v>3074</v>
      </c>
    </row>
    <row r="16" spans="1:80" ht="13.5" customHeight="1">
      <c r="B16" s="853" t="s">
        <v>3091</v>
      </c>
      <c r="C16" s="853">
        <v>-5.2650976399999996E-13</v>
      </c>
      <c r="D16" s="853" t="s">
        <v>95</v>
      </c>
      <c r="F16" s="853" t="s">
        <v>3092</v>
      </c>
      <c r="G16" s="853">
        <v>316.625697</v>
      </c>
      <c r="H16" s="853" t="s">
        <v>3074</v>
      </c>
    </row>
    <row r="17" spans="2:8" ht="13.5" customHeight="1">
      <c r="B17" s="853" t="s">
        <v>3093</v>
      </c>
      <c r="C17" s="853">
        <v>7.6824195400000005E-7</v>
      </c>
      <c r="D17" s="853" t="s">
        <v>95</v>
      </c>
      <c r="F17" s="853" t="s">
        <v>3094</v>
      </c>
      <c r="G17" s="853">
        <v>158.312848</v>
      </c>
      <c r="H17" s="853" t="s">
        <v>3074</v>
      </c>
    </row>
    <row r="18" spans="2:8" ht="13.5" customHeight="1">
      <c r="B18" s="853" t="s">
        <v>3095</v>
      </c>
      <c r="C18" s="853">
        <v>0.146173689</v>
      </c>
      <c r="D18" s="853" t="s">
        <v>95</v>
      </c>
      <c r="F18" s="853" t="s">
        <v>3096</v>
      </c>
      <c r="G18" s="853">
        <v>118.73463599999999</v>
      </c>
      <c r="H18" s="853" t="s">
        <v>3074</v>
      </c>
    </row>
    <row r="19" spans="2:8" ht="13.5" customHeight="1">
      <c r="B19" s="853" t="s">
        <v>3097</v>
      </c>
      <c r="C19" s="853">
        <v>0.109200344</v>
      </c>
      <c r="D19" s="853" t="s">
        <v>95</v>
      </c>
      <c r="F19" s="853" t="s">
        <v>3098</v>
      </c>
      <c r="G19" s="853">
        <v>3999.9872</v>
      </c>
      <c r="H19" s="853" t="s">
        <v>3074</v>
      </c>
    </row>
    <row r="20" spans="2:8" ht="13.5" customHeight="1">
      <c r="B20" s="853" t="s">
        <v>3099</v>
      </c>
      <c r="C20" s="853">
        <v>0.109200344</v>
      </c>
      <c r="D20" s="853" t="s">
        <v>95</v>
      </c>
      <c r="F20" s="853" t="s">
        <v>3100</v>
      </c>
      <c r="G20" s="853">
        <v>-170</v>
      </c>
      <c r="H20" s="853" t="s">
        <v>3074</v>
      </c>
    </row>
    <row r="21" spans="2:8" ht="13.5" customHeight="1">
      <c r="B21" s="853" t="s">
        <v>3101</v>
      </c>
      <c r="C21" s="853">
        <v>7.7386070500000001E-2</v>
      </c>
      <c r="D21" s="853" t="s">
        <v>95</v>
      </c>
      <c r="F21" s="853" t="s">
        <v>3102</v>
      </c>
      <c r="G21" s="853">
        <v>-170</v>
      </c>
      <c r="H21" s="853" t="s">
        <v>3074</v>
      </c>
    </row>
    <row r="22" spans="2:8" ht="13.5" customHeight="1">
      <c r="B22" s="853" t="s">
        <v>3103</v>
      </c>
      <c r="C22" s="853">
        <v>6.4488392099999996E-3</v>
      </c>
      <c r="D22" s="853" t="s">
        <v>95</v>
      </c>
      <c r="F22" s="853" t="s">
        <v>3104</v>
      </c>
      <c r="G22" s="853">
        <v>170</v>
      </c>
      <c r="H22" s="853" t="s">
        <v>3074</v>
      </c>
    </row>
    <row r="23" spans="2:8" ht="13.5" customHeight="1">
      <c r="B23" s="853" t="s">
        <v>3105</v>
      </c>
      <c r="C23" s="853">
        <v>0.437062161</v>
      </c>
      <c r="D23" s="853" t="s">
        <v>95</v>
      </c>
      <c r="F23" s="853" t="s">
        <v>3106</v>
      </c>
      <c r="G23" s="853">
        <v>-170</v>
      </c>
      <c r="H23" s="853" t="s">
        <v>3074</v>
      </c>
    </row>
    <row r="24" spans="2:8" ht="13.5" customHeight="1">
      <c r="B24" s="853" t="s">
        <v>3107</v>
      </c>
      <c r="C24" s="853">
        <v>0.72843692800000004</v>
      </c>
      <c r="D24" s="853" t="s">
        <v>95</v>
      </c>
      <c r="F24" s="853" t="s">
        <v>3108</v>
      </c>
      <c r="G24" s="853">
        <v>-127</v>
      </c>
      <c r="H24" s="853" t="s">
        <v>3074</v>
      </c>
    </row>
    <row r="25" spans="2:8" ht="13.5" customHeight="1">
      <c r="B25" s="853" t="s">
        <v>3109</v>
      </c>
      <c r="C25" s="853">
        <v>1.28237295E-2</v>
      </c>
      <c r="D25" s="853" t="s">
        <v>95</v>
      </c>
      <c r="F25" s="853" t="s">
        <v>3110</v>
      </c>
      <c r="G25" s="853">
        <v>-127</v>
      </c>
      <c r="H25" s="853" t="s">
        <v>3074</v>
      </c>
    </row>
    <row r="26" spans="2:8" ht="13.5" customHeight="1">
      <c r="B26" s="853" t="s">
        <v>3111</v>
      </c>
      <c r="C26" s="853">
        <v>8.5473796800000001E-2</v>
      </c>
      <c r="D26" s="853" t="s">
        <v>95</v>
      </c>
      <c r="F26" s="853" t="s">
        <v>3112</v>
      </c>
      <c r="G26" s="853">
        <v>127</v>
      </c>
      <c r="H26" s="853" t="s">
        <v>3074</v>
      </c>
    </row>
    <row r="27" spans="2:8" ht="13.5" customHeight="1">
      <c r="B27" s="853" t="s">
        <v>3113</v>
      </c>
      <c r="C27" s="853">
        <v>1.28237295E-2</v>
      </c>
      <c r="D27" s="853" t="s">
        <v>95</v>
      </c>
      <c r="F27" s="853" t="s">
        <v>3114</v>
      </c>
      <c r="G27" s="853">
        <v>-127</v>
      </c>
      <c r="H27" s="853" t="s">
        <v>3074</v>
      </c>
    </row>
    <row r="28" spans="2:8" ht="13.5" customHeight="1">
      <c r="B28" s="853" t="s">
        <v>3115</v>
      </c>
      <c r="C28" s="853">
        <v>6.4118658600000003E-2</v>
      </c>
      <c r="D28" s="853" t="s">
        <v>95</v>
      </c>
      <c r="F28" s="853" t="s">
        <v>3116</v>
      </c>
      <c r="G28" s="853">
        <v>-127</v>
      </c>
      <c r="H28" s="853" t="s">
        <v>3074</v>
      </c>
    </row>
    <row r="29" spans="2:8" ht="13.5" customHeight="1">
      <c r="B29" s="853" t="s">
        <v>3117</v>
      </c>
      <c r="C29" s="853">
        <v>10.925946400000001</v>
      </c>
      <c r="D29" s="853" t="s">
        <v>95</v>
      </c>
      <c r="F29" s="853" t="s">
        <v>3118</v>
      </c>
      <c r="G29" s="853">
        <v>-127</v>
      </c>
      <c r="H29" s="853" t="s">
        <v>3074</v>
      </c>
    </row>
    <row r="30" spans="2:8" ht="13.5" customHeight="1">
      <c r="B30" s="853" t="s">
        <v>3119</v>
      </c>
      <c r="C30" s="853">
        <v>6.3824211799999997</v>
      </c>
      <c r="D30" s="853" t="s">
        <v>95</v>
      </c>
      <c r="F30" s="853" t="s">
        <v>3120</v>
      </c>
      <c r="G30" s="853">
        <v>127</v>
      </c>
      <c r="H30" s="853" t="s">
        <v>3074</v>
      </c>
    </row>
    <row r="31" spans="2:8" ht="13.5" customHeight="1">
      <c r="B31" s="853" t="s">
        <v>3121</v>
      </c>
      <c r="C31" s="853">
        <v>17.308367499999999</v>
      </c>
      <c r="D31" s="853" t="s">
        <v>95</v>
      </c>
      <c r="F31" s="853" t="s">
        <v>3122</v>
      </c>
      <c r="G31" s="853">
        <v>-127</v>
      </c>
      <c r="H31" s="853" t="s">
        <v>3074</v>
      </c>
    </row>
    <row r="32" spans="2:8" ht="13.5" customHeight="1">
      <c r="B32" s="853" t="s">
        <v>3123</v>
      </c>
      <c r="C32" s="853">
        <v>4.6674503500000002</v>
      </c>
      <c r="D32" s="853" t="s">
        <v>95</v>
      </c>
      <c r="F32" s="853" t="s">
        <v>3124</v>
      </c>
      <c r="G32" s="853">
        <v>-90</v>
      </c>
      <c r="H32" s="853" t="s">
        <v>3074</v>
      </c>
    </row>
    <row r="33" spans="2:8" ht="13.5" customHeight="1">
      <c r="B33" s="853" t="s">
        <v>3125</v>
      </c>
      <c r="C33" s="853">
        <v>3.37431188</v>
      </c>
      <c r="D33" s="853" t="s">
        <v>95</v>
      </c>
      <c r="F33" s="853" t="s">
        <v>3126</v>
      </c>
      <c r="G33" s="853">
        <v>-90</v>
      </c>
      <c r="H33" s="853" t="s">
        <v>3074</v>
      </c>
    </row>
    <row r="34" spans="2:8" ht="13.5" customHeight="1">
      <c r="B34" s="853" t="s">
        <v>3127</v>
      </c>
      <c r="C34" s="853">
        <v>0.91612400699999996</v>
      </c>
      <c r="D34" s="853" t="s">
        <v>95</v>
      </c>
      <c r="F34" s="853" t="s">
        <v>3128</v>
      </c>
      <c r="G34" s="853">
        <v>90</v>
      </c>
      <c r="H34" s="853" t="s">
        <v>3074</v>
      </c>
    </row>
    <row r="35" spans="2:8" ht="13.5" customHeight="1">
      <c r="B35" s="853" t="s">
        <v>3129</v>
      </c>
      <c r="C35" s="853">
        <v>0.37701446799999999</v>
      </c>
      <c r="D35" s="853" t="s">
        <v>95</v>
      </c>
      <c r="F35" s="853" t="s">
        <v>3130</v>
      </c>
      <c r="G35" s="853">
        <v>-90</v>
      </c>
      <c r="H35" s="853" t="s">
        <v>3074</v>
      </c>
    </row>
    <row r="36" spans="2:8" ht="13.5" customHeight="1">
      <c r="B36" s="853" t="s">
        <v>3131</v>
      </c>
      <c r="C36" s="853">
        <v>4.2904358900000004</v>
      </c>
      <c r="D36" s="853" t="s">
        <v>95</v>
      </c>
      <c r="F36" s="853" t="s">
        <v>3132</v>
      </c>
      <c r="G36" s="853">
        <v>-7.5</v>
      </c>
      <c r="H36" s="853" t="s">
        <v>3074</v>
      </c>
    </row>
    <row r="37" spans="2:8" ht="13.5" customHeight="1">
      <c r="B37" s="853" t="s">
        <v>3133</v>
      </c>
      <c r="C37" s="853">
        <v>0.437062161</v>
      </c>
      <c r="D37" s="853" t="s">
        <v>95</v>
      </c>
      <c r="F37" s="853" t="s">
        <v>3134</v>
      </c>
      <c r="G37" s="853">
        <v>-7.5</v>
      </c>
      <c r="H37" s="853" t="s">
        <v>3074</v>
      </c>
    </row>
    <row r="38" spans="2:8" ht="13.5" customHeight="1">
      <c r="B38" s="853" t="s">
        <v>3135</v>
      </c>
      <c r="C38" s="853">
        <v>0.72843692800000004</v>
      </c>
      <c r="D38" s="853" t="s">
        <v>95</v>
      </c>
      <c r="F38" s="853" t="s">
        <v>3136</v>
      </c>
      <c r="G38" s="853">
        <v>7.5</v>
      </c>
      <c r="H38" s="853" t="s">
        <v>3074</v>
      </c>
    </row>
    <row r="39" spans="2:8" ht="13.5" customHeight="1">
      <c r="B39" s="853" t="s">
        <v>3137</v>
      </c>
      <c r="C39" s="853">
        <v>1.28237295E-2</v>
      </c>
      <c r="D39" s="853" t="s">
        <v>95</v>
      </c>
      <c r="F39" s="853" t="s">
        <v>3138</v>
      </c>
      <c r="G39" s="853">
        <v>-7.5</v>
      </c>
      <c r="H39" s="853" t="s">
        <v>3074</v>
      </c>
    </row>
    <row r="40" spans="2:8" ht="13.5" customHeight="1">
      <c r="B40" s="853" t="s">
        <v>3139</v>
      </c>
      <c r="C40" s="853">
        <v>8.5473796800000001E-2</v>
      </c>
      <c r="D40" s="853" t="s">
        <v>95</v>
      </c>
      <c r="F40" s="853" t="s">
        <v>3140</v>
      </c>
      <c r="G40" s="853">
        <v>648.64520200000004</v>
      </c>
      <c r="H40" s="853" t="s">
        <v>3074</v>
      </c>
    </row>
    <row r="41" spans="2:8" ht="13.5" customHeight="1">
      <c r="B41" s="853" t="s">
        <v>3141</v>
      </c>
      <c r="C41" s="853">
        <v>1.28237295E-2</v>
      </c>
      <c r="D41" s="853" t="s">
        <v>95</v>
      </c>
      <c r="F41" s="853" t="s">
        <v>2532</v>
      </c>
      <c r="G41" s="853">
        <v>4881.1319700000004</v>
      </c>
      <c r="H41" s="853" t="s">
        <v>3074</v>
      </c>
    </row>
    <row r="42" spans="2:8" ht="13.5" customHeight="1">
      <c r="B42" s="853" t="s">
        <v>3142</v>
      </c>
      <c r="C42" s="853">
        <v>6.4118658600000003E-2</v>
      </c>
      <c r="D42" s="853" t="s">
        <v>95</v>
      </c>
      <c r="F42" s="853" t="s">
        <v>3143</v>
      </c>
      <c r="G42" s="853">
        <v>79.999744000000007</v>
      </c>
      <c r="H42" s="853" t="s">
        <v>3074</v>
      </c>
    </row>
    <row r="43" spans="2:8" ht="13.5" customHeight="1">
      <c r="B43" s="853" t="s">
        <v>3144</v>
      </c>
      <c r="C43" s="853">
        <v>-4.1187424500000001E-9</v>
      </c>
      <c r="D43" s="853" t="s">
        <v>95</v>
      </c>
      <c r="F43" s="853" t="s">
        <v>3145</v>
      </c>
      <c r="G43" s="853">
        <v>79.999744000000007</v>
      </c>
      <c r="H43" s="853" t="s">
        <v>3074</v>
      </c>
    </row>
    <row r="44" spans="2:8" ht="13.5" customHeight="1">
      <c r="B44" s="853" t="s">
        <v>3146</v>
      </c>
      <c r="C44" s="853">
        <v>68.4310373</v>
      </c>
      <c r="D44" s="853" t="s">
        <v>95</v>
      </c>
      <c r="F44" s="853" t="s">
        <v>3147</v>
      </c>
      <c r="G44" s="853">
        <v>159.99948800000001</v>
      </c>
      <c r="H44" s="853" t="s">
        <v>3074</v>
      </c>
    </row>
    <row r="45" spans="2:8" ht="13.5" customHeight="1">
      <c r="B45" s="853" t="s">
        <v>3148</v>
      </c>
      <c r="C45" s="853">
        <v>48.293403099999999</v>
      </c>
      <c r="D45" s="853" t="s">
        <v>95</v>
      </c>
      <c r="F45" s="853" t="s">
        <v>3149</v>
      </c>
      <c r="G45" s="853">
        <v>74.999759999999995</v>
      </c>
      <c r="H45" s="853" t="s">
        <v>3074</v>
      </c>
    </row>
    <row r="46" spans="2:8" ht="13.5" customHeight="1">
      <c r="B46" s="853" t="s">
        <v>3150</v>
      </c>
      <c r="C46" s="853">
        <v>53.200845800000003</v>
      </c>
      <c r="D46" s="853" t="s">
        <v>95</v>
      </c>
      <c r="F46" s="853" t="s">
        <v>3151</v>
      </c>
      <c r="G46" s="853">
        <v>79.999744000000007</v>
      </c>
      <c r="H46" s="853" t="s">
        <v>3074</v>
      </c>
    </row>
    <row r="47" spans="2:8" ht="13.5" customHeight="1">
      <c r="B47" s="853" t="s">
        <v>3152</v>
      </c>
      <c r="C47" s="853">
        <v>55.025695599999999</v>
      </c>
      <c r="D47" s="853" t="s">
        <v>95</v>
      </c>
      <c r="F47" s="853" t="s">
        <v>3153</v>
      </c>
      <c r="G47" s="853">
        <v>19.999936000000002</v>
      </c>
      <c r="H47" s="853" t="s">
        <v>3074</v>
      </c>
    </row>
    <row r="48" spans="2:8" ht="13.5" customHeight="1">
      <c r="B48" s="853" t="s">
        <v>3154</v>
      </c>
      <c r="C48" s="853">
        <v>1.7997940699999999</v>
      </c>
      <c r="D48" s="853" t="s">
        <v>95</v>
      </c>
      <c r="F48" s="853" t="s">
        <v>3155</v>
      </c>
      <c r="G48" s="853">
        <v>39.999872000000003</v>
      </c>
      <c r="H48" s="853" t="s">
        <v>3074</v>
      </c>
    </row>
    <row r="49" spans="2:8" ht="13.5" customHeight="1">
      <c r="B49" s="853" t="s">
        <v>3156</v>
      </c>
      <c r="C49" s="853">
        <v>0.19977714199999999</v>
      </c>
      <c r="D49" s="853" t="s">
        <v>95</v>
      </c>
      <c r="F49" s="853" t="s">
        <v>3157</v>
      </c>
      <c r="G49" s="853">
        <v>5683.1566499999999</v>
      </c>
      <c r="H49" s="853" t="s">
        <v>3074</v>
      </c>
    </row>
    <row r="50" spans="2:8" ht="13.5" customHeight="1">
      <c r="B50" s="853" t="s">
        <v>3158</v>
      </c>
      <c r="C50" s="853">
        <v>4.8088985700000001E-3</v>
      </c>
      <c r="D50" s="853" t="s">
        <v>95</v>
      </c>
      <c r="F50" s="853" t="s">
        <v>3159</v>
      </c>
      <c r="G50" s="853">
        <v>79.999744000000007</v>
      </c>
      <c r="H50" s="853" t="s">
        <v>3074</v>
      </c>
    </row>
    <row r="51" spans="2:8" ht="13.5" customHeight="1">
      <c r="B51" s="853" t="s">
        <v>3160</v>
      </c>
      <c r="C51" s="853">
        <v>1.92355943E-3</v>
      </c>
      <c r="D51" s="853" t="s">
        <v>95</v>
      </c>
      <c r="F51" s="853" t="s">
        <v>3161</v>
      </c>
      <c r="G51" s="853">
        <v>29.999904000000001</v>
      </c>
      <c r="H51" s="853" t="s">
        <v>3074</v>
      </c>
    </row>
    <row r="52" spans="2:8" ht="13.5" customHeight="1">
      <c r="B52" s="853" t="s">
        <v>3162</v>
      </c>
      <c r="C52" s="853">
        <v>6.4118658600000001E-3</v>
      </c>
      <c r="D52" s="853" t="s">
        <v>95</v>
      </c>
      <c r="F52" s="853" t="s">
        <v>3163</v>
      </c>
      <c r="G52" s="853">
        <v>1999.9936</v>
      </c>
      <c r="H52" s="853" t="s">
        <v>3074</v>
      </c>
    </row>
    <row r="53" spans="2:8" ht="13.5" customHeight="1">
      <c r="B53" s="853" t="s">
        <v>3164</v>
      </c>
      <c r="C53" s="853">
        <v>0.19977714199999999</v>
      </c>
      <c r="D53" s="853" t="s">
        <v>95</v>
      </c>
      <c r="F53" s="853" t="s">
        <v>3165</v>
      </c>
      <c r="G53" s="853">
        <v>44.999856000000001</v>
      </c>
      <c r="H53" s="853" t="s">
        <v>3074</v>
      </c>
    </row>
    <row r="54" spans="2:8" ht="13.5" customHeight="1">
      <c r="B54" s="853" t="s">
        <v>3166</v>
      </c>
      <c r="C54" s="853">
        <v>8.5527907200000008</v>
      </c>
      <c r="D54" s="853" t="s">
        <v>95</v>
      </c>
      <c r="F54" s="853" t="s">
        <v>3167</v>
      </c>
      <c r="G54" s="853">
        <v>29.999904000000001</v>
      </c>
      <c r="H54" s="853" t="s">
        <v>3074</v>
      </c>
    </row>
    <row r="55" spans="2:8" ht="13.5" customHeight="1">
      <c r="B55" s="853" t="s">
        <v>3168</v>
      </c>
      <c r="C55" s="853">
        <v>8.0851384300000007</v>
      </c>
      <c r="D55" s="853" t="s">
        <v>95</v>
      </c>
      <c r="F55" s="853" t="s">
        <v>3169</v>
      </c>
      <c r="G55" s="853">
        <v>1999.9936</v>
      </c>
      <c r="H55" s="853" t="s">
        <v>3074</v>
      </c>
    </row>
    <row r="56" spans="2:8" ht="13.5" customHeight="1">
      <c r="B56" s="853" t="s">
        <v>3170</v>
      </c>
      <c r="C56" s="853">
        <v>0.46765228399999997</v>
      </c>
      <c r="D56" s="853" t="s">
        <v>95</v>
      </c>
      <c r="F56" s="853" t="s">
        <v>3171</v>
      </c>
      <c r="G56" s="853">
        <v>82.0269859</v>
      </c>
      <c r="H56" s="853" t="s">
        <v>3074</v>
      </c>
    </row>
    <row r="57" spans="2:8" ht="13.5" customHeight="1">
      <c r="B57" s="853" t="s">
        <v>3172</v>
      </c>
      <c r="C57" s="853">
        <v>1.17206583</v>
      </c>
      <c r="D57" s="853" t="s">
        <v>95</v>
      </c>
      <c r="F57" s="853" t="s">
        <v>3173</v>
      </c>
      <c r="G57" s="853">
        <v>1</v>
      </c>
      <c r="H57" s="853" t="s">
        <v>3074</v>
      </c>
    </row>
    <row r="58" spans="2:8" ht="13.5" customHeight="1">
      <c r="B58" s="853" t="s">
        <v>3174</v>
      </c>
      <c r="C58" s="853">
        <v>-0.44759874399999999</v>
      </c>
      <c r="D58" s="853" t="s">
        <v>95</v>
      </c>
      <c r="F58" s="853" t="s">
        <v>3175</v>
      </c>
      <c r="G58" s="853">
        <v>65.166478900000001</v>
      </c>
      <c r="H58" s="853" t="s">
        <v>3074</v>
      </c>
    </row>
    <row r="59" spans="2:8" ht="13.5" customHeight="1">
      <c r="B59" s="853" t="s">
        <v>3176</v>
      </c>
      <c r="C59" s="853">
        <v>1.7997940699999999</v>
      </c>
      <c r="D59" s="853" t="s">
        <v>95</v>
      </c>
      <c r="F59" s="853" t="s">
        <v>3177</v>
      </c>
      <c r="G59" s="853">
        <v>55.999820800000002</v>
      </c>
      <c r="H59" s="853" t="s">
        <v>3074</v>
      </c>
    </row>
    <row r="60" spans="2:8" ht="13.5" customHeight="1">
      <c r="B60" s="853" t="s">
        <v>3178</v>
      </c>
      <c r="C60" s="853">
        <v>4.8088985700000001E-3</v>
      </c>
      <c r="D60" s="853" t="s">
        <v>95</v>
      </c>
      <c r="F60" s="853" t="s">
        <v>3179</v>
      </c>
      <c r="G60" s="853">
        <v>102.47890200000001</v>
      </c>
      <c r="H60" s="853" t="s">
        <v>3074</v>
      </c>
    </row>
    <row r="61" spans="2:8" ht="13.5" customHeight="1">
      <c r="B61" s="853" t="s">
        <v>3180</v>
      </c>
      <c r="C61" s="853">
        <v>1.92355943E-3</v>
      </c>
      <c r="D61" s="853" t="s">
        <v>95</v>
      </c>
      <c r="F61" s="853" t="s">
        <v>3181</v>
      </c>
      <c r="G61" s="853">
        <v>89.999712000000002</v>
      </c>
      <c r="H61" s="853" t="s">
        <v>3074</v>
      </c>
    </row>
    <row r="62" spans="2:8" ht="13.5" customHeight="1">
      <c r="B62" s="853" t="s">
        <v>3182</v>
      </c>
      <c r="C62" s="853">
        <v>6.4118658600000001E-3</v>
      </c>
      <c r="D62" s="853" t="s">
        <v>95</v>
      </c>
      <c r="F62" s="853" t="s">
        <v>3183</v>
      </c>
      <c r="G62" s="853">
        <v>44.999856000000001</v>
      </c>
      <c r="H62" s="853" t="s">
        <v>3074</v>
      </c>
    </row>
    <row r="63" spans="2:8" ht="13.5" customHeight="1">
      <c r="B63" s="853" t="s">
        <v>2507</v>
      </c>
      <c r="C63" s="853">
        <v>1.75213568E-12</v>
      </c>
      <c r="D63" s="853" t="s">
        <v>95</v>
      </c>
      <c r="F63" s="853" t="s">
        <v>3184</v>
      </c>
      <c r="G63" s="853">
        <v>802.02468199999998</v>
      </c>
      <c r="H63" s="853" t="s">
        <v>3074</v>
      </c>
    </row>
    <row r="64" spans="2:8" ht="13.5" customHeight="1">
      <c r="B64" s="853" t="s">
        <v>2506</v>
      </c>
      <c r="C64" s="853">
        <v>8.2166475699999992</v>
      </c>
      <c r="D64" s="853" t="s">
        <v>95</v>
      </c>
      <c r="F64" s="853" t="s">
        <v>3185</v>
      </c>
      <c r="G64" s="853">
        <v>170</v>
      </c>
      <c r="H64" s="853" t="s">
        <v>3074</v>
      </c>
    </row>
    <row r="65" spans="2:8" ht="13.5" customHeight="1">
      <c r="B65" s="853" t="s">
        <v>3186</v>
      </c>
      <c r="C65" s="853">
        <v>5.1590713699999997E-3</v>
      </c>
      <c r="D65" s="853" t="s">
        <v>95</v>
      </c>
      <c r="F65" s="853" t="s">
        <v>3187</v>
      </c>
      <c r="G65" s="853">
        <v>127</v>
      </c>
      <c r="H65" s="853" t="s">
        <v>3074</v>
      </c>
    </row>
    <row r="66" spans="2:8" ht="13.5" customHeight="1">
      <c r="B66" s="853" t="s">
        <v>3188</v>
      </c>
      <c r="C66" s="853">
        <v>9.3387812900000006E-2</v>
      </c>
      <c r="D66" s="853" t="s">
        <v>95</v>
      </c>
      <c r="F66" s="853" t="s">
        <v>3189</v>
      </c>
      <c r="G66" s="853">
        <v>127</v>
      </c>
      <c r="H66" s="853" t="s">
        <v>3074</v>
      </c>
    </row>
    <row r="67" spans="2:8" ht="13.5" customHeight="1">
      <c r="B67" s="853" t="s">
        <v>3190</v>
      </c>
      <c r="C67" s="853">
        <v>0.73391689599999999</v>
      </c>
      <c r="D67" s="853" t="s">
        <v>95</v>
      </c>
      <c r="F67" s="853" t="s">
        <v>3191</v>
      </c>
      <c r="G67" s="853">
        <v>90</v>
      </c>
      <c r="H67" s="853" t="s">
        <v>3074</v>
      </c>
    </row>
    <row r="68" spans="2:8" ht="13.5" customHeight="1">
      <c r="B68" s="853" t="s">
        <v>3192</v>
      </c>
      <c r="C68" s="853">
        <v>5.1590713699999997E-3</v>
      </c>
      <c r="D68" s="853" t="s">
        <v>95</v>
      </c>
      <c r="F68" s="853" t="s">
        <v>3193</v>
      </c>
      <c r="G68" s="853">
        <v>7.5</v>
      </c>
      <c r="H68" s="853" t="s">
        <v>3074</v>
      </c>
    </row>
    <row r="69" spans="2:8" ht="13.5" customHeight="1">
      <c r="B69" s="853" t="s">
        <v>3194</v>
      </c>
      <c r="C69" s="853">
        <v>2.5565325300000001</v>
      </c>
      <c r="D69" s="853" t="s">
        <v>95</v>
      </c>
      <c r="F69" s="853" t="s">
        <v>3195</v>
      </c>
      <c r="G69" s="853">
        <v>1559.279</v>
      </c>
      <c r="H69" s="853" t="s">
        <v>3074</v>
      </c>
    </row>
    <row r="70" spans="2:8" ht="13.5" customHeight="1">
      <c r="B70" s="853" t="s">
        <v>3196</v>
      </c>
      <c r="C70" s="853">
        <v>-0.30048771899999999</v>
      </c>
      <c r="D70" s="853" t="s">
        <v>95</v>
      </c>
      <c r="F70" s="853" t="s">
        <v>3197</v>
      </c>
      <c r="G70" s="853">
        <v>-508.303293</v>
      </c>
      <c r="H70" s="853" t="s">
        <v>3074</v>
      </c>
    </row>
    <row r="71" spans="2:8" ht="13.5" customHeight="1">
      <c r="B71" s="853" t="s">
        <v>3198</v>
      </c>
      <c r="C71" s="853">
        <v>0.214355673</v>
      </c>
      <c r="D71" s="853" t="s">
        <v>95</v>
      </c>
      <c r="F71" s="853" t="s">
        <v>3199</v>
      </c>
      <c r="G71" s="853">
        <v>-508.30328900000001</v>
      </c>
      <c r="H71" s="853" t="s">
        <v>3074</v>
      </c>
    </row>
    <row r="72" spans="2:8" ht="13.5" customHeight="1">
      <c r="B72" s="853" t="s">
        <v>3200</v>
      </c>
      <c r="C72" s="853">
        <v>5.1979905000000004</v>
      </c>
      <c r="D72" s="853" t="s">
        <v>95</v>
      </c>
      <c r="F72" s="853" t="s">
        <v>3201</v>
      </c>
      <c r="G72" s="853">
        <v>508.30328900000001</v>
      </c>
      <c r="H72" s="853" t="s">
        <v>3074</v>
      </c>
    </row>
    <row r="73" spans="2:8" ht="13.5" customHeight="1">
      <c r="B73" s="853" t="s">
        <v>3202</v>
      </c>
      <c r="C73" s="853">
        <v>0.266337449</v>
      </c>
      <c r="D73" s="853" t="s">
        <v>95</v>
      </c>
      <c r="F73" s="853" t="s">
        <v>3203</v>
      </c>
      <c r="G73" s="853">
        <v>-508.30328900000001</v>
      </c>
      <c r="H73" s="853" t="s">
        <v>3074</v>
      </c>
    </row>
    <row r="74" spans="2:8" ht="13.5" customHeight="1">
      <c r="B74" s="853" t="s">
        <v>3204</v>
      </c>
      <c r="C74" s="853">
        <v>4.3842297200000002E-4</v>
      </c>
      <c r="D74" s="853" t="s">
        <v>95</v>
      </c>
      <c r="F74" s="853" t="s">
        <v>3205</v>
      </c>
      <c r="G74" s="853">
        <v>-847.17214799999999</v>
      </c>
      <c r="H74" s="853" t="s">
        <v>3074</v>
      </c>
    </row>
    <row r="75" spans="2:8" ht="13.5" customHeight="1">
      <c r="B75" s="853" t="s">
        <v>3206</v>
      </c>
      <c r="C75" s="853">
        <v>1.09786313E-2</v>
      </c>
      <c r="D75" s="853" t="s">
        <v>95</v>
      </c>
      <c r="F75" s="853" t="s">
        <v>3207</v>
      </c>
      <c r="G75" s="853">
        <v>-847.17214799999999</v>
      </c>
      <c r="H75" s="853" t="s">
        <v>3074</v>
      </c>
    </row>
    <row r="76" spans="2:8" ht="13.5" customHeight="1">
      <c r="B76" s="853" t="s">
        <v>3208</v>
      </c>
      <c r="C76" s="853">
        <v>8.2166475699999992</v>
      </c>
      <c r="D76" s="853" t="s">
        <v>95</v>
      </c>
      <c r="F76" s="853" t="s">
        <v>3209</v>
      </c>
      <c r="G76" s="853">
        <v>847.17214799999999</v>
      </c>
      <c r="H76" s="853" t="s">
        <v>3074</v>
      </c>
    </row>
    <row r="77" spans="2:8" ht="13.5" customHeight="1">
      <c r="B77" s="853" t="s">
        <v>3210</v>
      </c>
      <c r="C77" s="853">
        <v>0.46168611500000001</v>
      </c>
      <c r="D77" s="853" t="s">
        <v>95</v>
      </c>
      <c r="F77" s="853" t="s">
        <v>3211</v>
      </c>
      <c r="G77" s="853">
        <v>-847.17214799999999</v>
      </c>
      <c r="H77" s="853" t="s">
        <v>3074</v>
      </c>
    </row>
    <row r="78" spans="2:8" ht="13.5" customHeight="1">
      <c r="B78" s="853" t="s">
        <v>3212</v>
      </c>
      <c r="C78" s="853">
        <v>23.1402316</v>
      </c>
      <c r="D78" s="853" t="s">
        <v>95</v>
      </c>
      <c r="F78" s="853" t="s">
        <v>3213</v>
      </c>
      <c r="G78" s="853">
        <v>-14.9139974</v>
      </c>
      <c r="H78" s="853" t="s">
        <v>3074</v>
      </c>
    </row>
    <row r="79" spans="2:8" ht="13.5" customHeight="1">
      <c r="B79" s="853" t="s">
        <v>3214</v>
      </c>
      <c r="C79" s="853">
        <v>2.5565325300000001</v>
      </c>
      <c r="D79" s="853" t="s">
        <v>95</v>
      </c>
      <c r="F79" s="853" t="s">
        <v>3215</v>
      </c>
      <c r="G79" s="853">
        <v>-14.9139974</v>
      </c>
      <c r="H79" s="853" t="s">
        <v>3074</v>
      </c>
    </row>
    <row r="80" spans="2:8" ht="13.5" customHeight="1">
      <c r="B80" s="853" t="s">
        <v>3216</v>
      </c>
      <c r="C80" s="853">
        <v>-0.30048771899999999</v>
      </c>
      <c r="D80" s="853" t="s">
        <v>95</v>
      </c>
      <c r="F80" s="853" t="s">
        <v>3217</v>
      </c>
      <c r="G80" s="853">
        <v>14.9139974</v>
      </c>
      <c r="H80" s="853" t="s">
        <v>3074</v>
      </c>
    </row>
    <row r="81" spans="2:8" ht="13.5" customHeight="1">
      <c r="B81" s="853" t="s">
        <v>3218</v>
      </c>
      <c r="C81" s="853">
        <v>5.1979905000000004</v>
      </c>
      <c r="D81" s="853" t="s">
        <v>95</v>
      </c>
      <c r="F81" s="853" t="s">
        <v>3219</v>
      </c>
      <c r="G81" s="853">
        <v>-14.9139974</v>
      </c>
      <c r="H81" s="853" t="s">
        <v>3074</v>
      </c>
    </row>
    <row r="82" spans="2:8" ht="13.5" customHeight="1">
      <c r="B82" s="853" t="s">
        <v>3220</v>
      </c>
      <c r="C82" s="853">
        <v>-39.077310799999999</v>
      </c>
      <c r="D82" s="853" t="s">
        <v>95</v>
      </c>
      <c r="F82" s="853" t="s">
        <v>3221</v>
      </c>
      <c r="G82" s="853">
        <v>-99.406025700000001</v>
      </c>
      <c r="H82" s="853" t="s">
        <v>3074</v>
      </c>
    </row>
    <row r="83" spans="2:8" ht="13.5" customHeight="1">
      <c r="B83" s="853" t="s">
        <v>3222</v>
      </c>
      <c r="C83" s="853">
        <v>30.343841900000001</v>
      </c>
      <c r="D83" s="853" t="s">
        <v>95</v>
      </c>
      <c r="F83" s="853" t="s">
        <v>3223</v>
      </c>
      <c r="G83" s="853">
        <v>-99.406025700000001</v>
      </c>
      <c r="H83" s="853" t="s">
        <v>3074</v>
      </c>
    </row>
    <row r="84" spans="2:8" ht="13.5" customHeight="1">
      <c r="B84" s="853" t="s">
        <v>3224</v>
      </c>
      <c r="C84" s="853">
        <v>-33.105315699999998</v>
      </c>
      <c r="D84" s="853" t="s">
        <v>95</v>
      </c>
      <c r="F84" s="853" t="s">
        <v>3225</v>
      </c>
      <c r="G84" s="853">
        <v>99.406025700000001</v>
      </c>
      <c r="H84" s="853" t="s">
        <v>3074</v>
      </c>
    </row>
    <row r="85" spans="2:8" ht="13.5" customHeight="1">
      <c r="B85" s="853" t="s">
        <v>3226</v>
      </c>
      <c r="C85" s="853">
        <v>-5.9378448099999996</v>
      </c>
      <c r="D85" s="853" t="s">
        <v>95</v>
      </c>
      <c r="F85" s="853" t="s">
        <v>3227</v>
      </c>
      <c r="G85" s="853">
        <v>-99.406025700000001</v>
      </c>
      <c r="H85" s="853" t="s">
        <v>3074</v>
      </c>
    </row>
    <row r="86" spans="2:8" ht="13.5" customHeight="1">
      <c r="B86" s="853" t="s">
        <v>3228</v>
      </c>
      <c r="C86" s="853">
        <v>0.266337449</v>
      </c>
      <c r="D86" s="853" t="s">
        <v>95</v>
      </c>
      <c r="F86" s="853" t="s">
        <v>3229</v>
      </c>
      <c r="G86" s="853">
        <v>-14.9139974</v>
      </c>
      <c r="H86" s="853" t="s">
        <v>3074</v>
      </c>
    </row>
    <row r="87" spans="2:8" ht="13.5" customHeight="1">
      <c r="B87" s="853" t="s">
        <v>3230</v>
      </c>
      <c r="C87" s="853">
        <v>4.3842297200000002E-4</v>
      </c>
      <c r="D87" s="853" t="s">
        <v>95</v>
      </c>
      <c r="F87" s="853" t="s">
        <v>3231</v>
      </c>
      <c r="G87" s="853">
        <v>-14.9139974</v>
      </c>
      <c r="H87" s="853" t="s">
        <v>3074</v>
      </c>
    </row>
    <row r="88" spans="2:8" ht="13.5" customHeight="1">
      <c r="B88" s="853" t="s">
        <v>3232</v>
      </c>
      <c r="C88" s="853">
        <v>1.09786313E-2</v>
      </c>
      <c r="D88" s="853" t="s">
        <v>95</v>
      </c>
      <c r="F88" s="853" t="s">
        <v>3233</v>
      </c>
      <c r="G88" s="853">
        <v>14.9139974</v>
      </c>
      <c r="H88" s="853" t="s">
        <v>3074</v>
      </c>
    </row>
    <row r="89" spans="2:8" ht="13.5" customHeight="1">
      <c r="B89" s="853" t="s">
        <v>3234</v>
      </c>
      <c r="C89" s="853">
        <v>8.0552567400000008</v>
      </c>
      <c r="D89" s="853" t="s">
        <v>95</v>
      </c>
      <c r="F89" s="853" t="s">
        <v>3235</v>
      </c>
      <c r="G89" s="853">
        <v>-14.9139974</v>
      </c>
      <c r="H89" s="853" t="s">
        <v>3074</v>
      </c>
    </row>
    <row r="90" spans="2:8" ht="13.5" customHeight="1">
      <c r="B90" s="853" t="s">
        <v>3236</v>
      </c>
      <c r="C90" s="853">
        <v>4.7925266400000002</v>
      </c>
      <c r="D90" s="853" t="s">
        <v>95</v>
      </c>
      <c r="F90" s="853" t="s">
        <v>3237</v>
      </c>
      <c r="G90" s="853">
        <v>-74.569999999999993</v>
      </c>
      <c r="H90" s="853" t="s">
        <v>3074</v>
      </c>
    </row>
    <row r="91" spans="2:8" ht="13.5" customHeight="1">
      <c r="B91" s="853" t="s">
        <v>3238</v>
      </c>
      <c r="C91" s="853">
        <v>40.270038399999997</v>
      </c>
      <c r="D91" s="853" t="s">
        <v>95</v>
      </c>
      <c r="F91" s="853" t="s">
        <v>3239</v>
      </c>
      <c r="G91" s="853">
        <v>-74.569999999999993</v>
      </c>
      <c r="H91" s="853" t="s">
        <v>3074</v>
      </c>
    </row>
    <row r="92" spans="2:8" ht="13.5" customHeight="1">
      <c r="B92" s="853" t="s">
        <v>3240</v>
      </c>
      <c r="C92" s="853">
        <v>-39.612723299999999</v>
      </c>
      <c r="D92" s="853" t="s">
        <v>95</v>
      </c>
      <c r="F92" s="853" t="s">
        <v>3241</v>
      </c>
      <c r="G92" s="853">
        <v>74.569999999999993</v>
      </c>
      <c r="H92" s="853" t="s">
        <v>3074</v>
      </c>
    </row>
    <row r="93" spans="2:8" ht="13.5" customHeight="1">
      <c r="B93" s="853" t="s">
        <v>3242</v>
      </c>
      <c r="C93" s="853">
        <v>4.4983810200000001</v>
      </c>
      <c r="D93" s="853" t="s">
        <v>95</v>
      </c>
      <c r="F93" s="853" t="s">
        <v>3243</v>
      </c>
      <c r="G93" s="853">
        <v>-74.569999999999993</v>
      </c>
      <c r="H93" s="853" t="s">
        <v>3074</v>
      </c>
    </row>
    <row r="94" spans="2:8" ht="13.5" customHeight="1">
      <c r="B94" s="853" t="s">
        <v>3244</v>
      </c>
      <c r="C94" s="853">
        <v>-1.4094978899999999</v>
      </c>
      <c r="D94" s="853" t="s">
        <v>95</v>
      </c>
      <c r="F94" s="853" t="s">
        <v>3245</v>
      </c>
      <c r="G94" s="853">
        <v>171.58839</v>
      </c>
      <c r="H94" s="853" t="s">
        <v>3074</v>
      </c>
    </row>
    <row r="95" spans="2:8" ht="13.5" customHeight="1">
      <c r="B95" s="853" t="s">
        <v>3246</v>
      </c>
      <c r="C95" s="853">
        <v>-0.68356873200000001</v>
      </c>
      <c r="D95" s="853" t="s">
        <v>95</v>
      </c>
      <c r="F95" s="853" t="s">
        <v>3247</v>
      </c>
      <c r="G95" s="853">
        <v>1736.59402</v>
      </c>
      <c r="H95" s="853" t="s">
        <v>3074</v>
      </c>
    </row>
    <row r="96" spans="2:8" ht="13.5" customHeight="1">
      <c r="B96" s="853" t="s">
        <v>3248</v>
      </c>
      <c r="C96" s="853">
        <v>0.17196904599999999</v>
      </c>
      <c r="D96" s="853" t="s">
        <v>95</v>
      </c>
      <c r="F96" s="853" t="s">
        <v>3249</v>
      </c>
      <c r="G96" s="853">
        <v>74.569999999999993</v>
      </c>
      <c r="H96" s="853" t="s">
        <v>3074</v>
      </c>
    </row>
    <row r="97" spans="2:8" ht="13.5" customHeight="1">
      <c r="B97" s="853" t="s">
        <v>3250</v>
      </c>
      <c r="C97" s="853">
        <v>0.65731509399999999</v>
      </c>
      <c r="D97" s="853" t="s">
        <v>95</v>
      </c>
      <c r="F97" s="853" t="s">
        <v>3251</v>
      </c>
      <c r="G97" s="853">
        <v>1615.2104099999999</v>
      </c>
      <c r="H97" s="853" t="s">
        <v>3074</v>
      </c>
    </row>
    <row r="98" spans="2:8" ht="13.5" customHeight="1">
      <c r="B98" s="853" t="s">
        <v>3252</v>
      </c>
      <c r="C98" s="853">
        <v>13.2920108</v>
      </c>
      <c r="D98" s="853" t="s">
        <v>95</v>
      </c>
      <c r="F98" s="853" t="s">
        <v>3253</v>
      </c>
      <c r="G98" s="853">
        <v>99.406025700000001</v>
      </c>
      <c r="H98" s="853" t="s">
        <v>3074</v>
      </c>
    </row>
    <row r="99" spans="2:8" ht="13.5" customHeight="1">
      <c r="B99" s="853" t="s">
        <v>3254</v>
      </c>
      <c r="C99" s="853">
        <v>6.7139514800000004</v>
      </c>
      <c r="D99" s="853" t="s">
        <v>95</v>
      </c>
      <c r="F99" s="853" t="s">
        <v>3255</v>
      </c>
      <c r="G99" s="853">
        <v>7.4569999999999999</v>
      </c>
      <c r="H99" s="853" t="s">
        <v>3074</v>
      </c>
    </row>
    <row r="100" spans="2:8" ht="13.5" customHeight="1">
      <c r="B100" s="853" t="s">
        <v>3256</v>
      </c>
      <c r="C100" s="853">
        <v>-2.09306663</v>
      </c>
      <c r="D100" s="853" t="s">
        <v>95</v>
      </c>
      <c r="F100" s="853" t="s">
        <v>3257</v>
      </c>
      <c r="G100" s="853">
        <v>7.45654109</v>
      </c>
      <c r="H100" s="853" t="s">
        <v>3074</v>
      </c>
    </row>
    <row r="101" spans="2:8" ht="13.5" customHeight="1">
      <c r="B101" s="853" t="s">
        <v>2523</v>
      </c>
      <c r="C101" s="853">
        <v>25.845648600000001</v>
      </c>
      <c r="D101" s="853" t="s">
        <v>95</v>
      </c>
      <c r="F101" s="853" t="s">
        <v>3258</v>
      </c>
      <c r="G101" s="853">
        <v>106.469607</v>
      </c>
      <c r="H101" s="853" t="s">
        <v>3074</v>
      </c>
    </row>
    <row r="102" spans="2:8" ht="13.5" customHeight="1">
      <c r="B102" s="853" t="s">
        <v>3259</v>
      </c>
      <c r="C102" s="853">
        <v>0.17196904599999999</v>
      </c>
      <c r="D102" s="853" t="s">
        <v>95</v>
      </c>
      <c r="F102" s="853" t="s">
        <v>3260</v>
      </c>
      <c r="G102" s="853">
        <v>55.931412700000003</v>
      </c>
      <c r="H102" s="853" t="s">
        <v>3074</v>
      </c>
    </row>
    <row r="103" spans="2:8" ht="13.5" customHeight="1">
      <c r="B103" s="853" t="s">
        <v>3261</v>
      </c>
      <c r="C103" s="853">
        <v>0.20197374000000001</v>
      </c>
      <c r="D103" s="853" t="s">
        <v>95</v>
      </c>
      <c r="F103" s="853" t="s">
        <v>3262</v>
      </c>
      <c r="G103" s="853">
        <v>1355.4754399999999</v>
      </c>
      <c r="H103" s="853" t="s">
        <v>3074</v>
      </c>
    </row>
    <row r="104" spans="2:8" ht="13.5" customHeight="1">
      <c r="B104" s="853" t="s">
        <v>3263</v>
      </c>
      <c r="C104" s="853">
        <v>0.20197374000000001</v>
      </c>
      <c r="D104" s="853" t="s">
        <v>95</v>
      </c>
      <c r="F104" s="853" t="s">
        <v>3264</v>
      </c>
      <c r="G104" s="853">
        <v>508.30328900000001</v>
      </c>
      <c r="H104" s="853" t="s">
        <v>3074</v>
      </c>
    </row>
    <row r="105" spans="2:8" ht="13.5" customHeight="1">
      <c r="B105" s="853" t="s">
        <v>3265</v>
      </c>
      <c r="C105" s="853">
        <v>0.24988797400000001</v>
      </c>
      <c r="D105" s="853" t="s">
        <v>95</v>
      </c>
      <c r="F105" s="853" t="s">
        <v>3266</v>
      </c>
      <c r="G105" s="853">
        <v>847.17214799999999</v>
      </c>
      <c r="H105" s="853" t="s">
        <v>3074</v>
      </c>
    </row>
    <row r="106" spans="2:8" ht="13.5" customHeight="1">
      <c r="B106" s="853" t="s">
        <v>3267</v>
      </c>
      <c r="C106" s="853">
        <v>144.60307399999999</v>
      </c>
      <c r="D106" s="853" t="s">
        <v>95</v>
      </c>
      <c r="F106" s="853" t="s">
        <v>3268</v>
      </c>
      <c r="G106" s="853">
        <v>14.9139974</v>
      </c>
      <c r="H106" s="853" t="s">
        <v>3074</v>
      </c>
    </row>
    <row r="107" spans="2:8" ht="13.5" customHeight="1">
      <c r="B107" s="853" t="s">
        <v>3269</v>
      </c>
      <c r="C107" s="853">
        <v>-0.19019840299999999</v>
      </c>
      <c r="D107" s="853" t="s">
        <v>95</v>
      </c>
      <c r="F107" s="853" t="s">
        <v>3270</v>
      </c>
      <c r="G107" s="853">
        <v>14.9139974</v>
      </c>
      <c r="H107" s="853" t="s">
        <v>3074</v>
      </c>
    </row>
    <row r="108" spans="2:8" ht="13.5" customHeight="1">
      <c r="B108" s="853" t="s">
        <v>3271</v>
      </c>
      <c r="C108" s="853">
        <v>15.7207469</v>
      </c>
      <c r="D108" s="853" t="s">
        <v>95</v>
      </c>
      <c r="F108" s="853" t="s">
        <v>3272</v>
      </c>
      <c r="G108" s="853">
        <v>-2093.1605100000002</v>
      </c>
      <c r="H108" s="853" t="s">
        <v>3074</v>
      </c>
    </row>
    <row r="109" spans="2:8" ht="13.5" customHeight="1">
      <c r="B109" s="853" t="s">
        <v>3273</v>
      </c>
      <c r="C109" s="853">
        <v>-2.2028198899999998</v>
      </c>
      <c r="D109" s="853" t="s">
        <v>95</v>
      </c>
      <c r="F109" s="853" t="s">
        <v>3274</v>
      </c>
      <c r="G109" s="853">
        <v>-2093.1605100000002</v>
      </c>
      <c r="H109" s="853" t="s">
        <v>3074</v>
      </c>
    </row>
    <row r="110" spans="2:8" ht="13.5" customHeight="1">
      <c r="B110" s="853" t="s">
        <v>3275</v>
      </c>
      <c r="C110" s="853">
        <v>-39.077310799999999</v>
      </c>
      <c r="D110" s="853" t="s">
        <v>95</v>
      </c>
      <c r="F110" s="853" t="s">
        <v>3276</v>
      </c>
      <c r="G110" s="853">
        <v>2093.1605100000002</v>
      </c>
      <c r="H110" s="853" t="s">
        <v>3074</v>
      </c>
    </row>
    <row r="111" spans="2:8" ht="13.5" customHeight="1">
      <c r="B111" s="853" t="s">
        <v>3277</v>
      </c>
      <c r="C111" s="853">
        <v>50.134577399999998</v>
      </c>
      <c r="D111" s="853" t="s">
        <v>95</v>
      </c>
      <c r="F111" s="853" t="s">
        <v>3278</v>
      </c>
      <c r="G111" s="853">
        <v>-2093.1605100000002</v>
      </c>
      <c r="H111" s="853" t="s">
        <v>3074</v>
      </c>
    </row>
    <row r="112" spans="2:8" ht="13.5" customHeight="1">
      <c r="B112" s="853" t="s">
        <v>3279</v>
      </c>
      <c r="C112" s="853">
        <v>29.7518578</v>
      </c>
      <c r="D112" s="853" t="s">
        <v>95</v>
      </c>
      <c r="F112" s="853" t="s">
        <v>3280</v>
      </c>
      <c r="G112" s="853">
        <v>-232.34081599999999</v>
      </c>
      <c r="H112" s="853" t="s">
        <v>3074</v>
      </c>
    </row>
    <row r="113" spans="2:8" ht="13.5" customHeight="1">
      <c r="B113" s="853" t="s">
        <v>3281</v>
      </c>
      <c r="C113" s="853">
        <v>-3.4962728000000002E-3</v>
      </c>
      <c r="D113" s="853" t="s">
        <v>95</v>
      </c>
      <c r="F113" s="853" t="s">
        <v>3282</v>
      </c>
      <c r="G113" s="853">
        <v>-232.34081599999999</v>
      </c>
      <c r="H113" s="853" t="s">
        <v>3074</v>
      </c>
    </row>
    <row r="114" spans="2:8" ht="13.5" customHeight="1">
      <c r="B114" s="853" t="s">
        <v>3283</v>
      </c>
      <c r="C114" s="853">
        <v>-0.44759874399999999</v>
      </c>
      <c r="D114" s="853" t="s">
        <v>95</v>
      </c>
      <c r="F114" s="853" t="s">
        <v>3284</v>
      </c>
      <c r="G114" s="853">
        <v>232.34081599999999</v>
      </c>
      <c r="H114" s="853" t="s">
        <v>3074</v>
      </c>
    </row>
    <row r="115" spans="2:8" ht="13.5" customHeight="1">
      <c r="B115" s="853" t="s">
        <v>3285</v>
      </c>
      <c r="C115" s="853">
        <v>-39.5249095</v>
      </c>
      <c r="D115" s="853" t="s">
        <v>95</v>
      </c>
      <c r="F115" s="853" t="s">
        <v>3286</v>
      </c>
      <c r="G115" s="853">
        <v>-232.34081599999999</v>
      </c>
      <c r="H115" s="853" t="s">
        <v>3074</v>
      </c>
    </row>
    <row r="116" spans="2:8" ht="13.5" customHeight="1">
      <c r="B116" s="853" t="s">
        <v>3287</v>
      </c>
      <c r="C116" s="853">
        <v>1.5676329100000002E-11</v>
      </c>
      <c r="D116" s="853" t="s">
        <v>95</v>
      </c>
      <c r="F116" s="853" t="s">
        <v>3288</v>
      </c>
      <c r="G116" s="853">
        <v>-5.5927490400000002</v>
      </c>
      <c r="H116" s="853" t="s">
        <v>3074</v>
      </c>
    </row>
    <row r="117" spans="2:8" ht="13.5" customHeight="1">
      <c r="B117" s="853" t="s">
        <v>2509</v>
      </c>
      <c r="C117" s="853">
        <v>144.60307399999999</v>
      </c>
      <c r="D117" s="853" t="s">
        <v>95</v>
      </c>
      <c r="F117" s="853" t="s">
        <v>3289</v>
      </c>
      <c r="G117" s="853">
        <v>-5.5927490400000002</v>
      </c>
      <c r="H117" s="853" t="s">
        <v>3074</v>
      </c>
    </row>
    <row r="118" spans="2:8" ht="13.5" customHeight="1">
      <c r="B118" s="853" t="s">
        <v>2510</v>
      </c>
      <c r="C118" s="853">
        <v>10.218204399999999</v>
      </c>
      <c r="D118" s="853" t="s">
        <v>95</v>
      </c>
      <c r="F118" s="853" t="s">
        <v>3290</v>
      </c>
      <c r="G118" s="853">
        <v>5.5927490400000002</v>
      </c>
      <c r="H118" s="853" t="s">
        <v>3074</v>
      </c>
    </row>
    <row r="119" spans="2:8" ht="13.5" customHeight="1">
      <c r="B119" s="853" t="s">
        <v>3291</v>
      </c>
      <c r="C119" s="853">
        <v>13.111578</v>
      </c>
      <c r="D119" s="853" t="s">
        <v>95</v>
      </c>
      <c r="F119" s="853" t="s">
        <v>3292</v>
      </c>
      <c r="G119" s="853">
        <v>-5.5927490400000002</v>
      </c>
      <c r="H119" s="853" t="s">
        <v>3074</v>
      </c>
    </row>
    <row r="120" spans="2:8" ht="13.5" customHeight="1">
      <c r="B120" s="853" t="s">
        <v>2512</v>
      </c>
      <c r="C120" s="853">
        <v>-2.2028198899999998</v>
      </c>
      <c r="D120" s="853" t="s">
        <v>95</v>
      </c>
      <c r="F120" s="853" t="s">
        <v>3293</v>
      </c>
      <c r="G120" s="853">
        <v>-2.23709962</v>
      </c>
      <c r="H120" s="853" t="s">
        <v>3074</v>
      </c>
    </row>
    <row r="121" spans="2:8" ht="13.5" customHeight="1">
      <c r="B121" s="853" t="s">
        <v>3294</v>
      </c>
      <c r="C121" s="853">
        <v>-39.077310799999999</v>
      </c>
      <c r="D121" s="853" t="s">
        <v>95</v>
      </c>
      <c r="F121" s="853" t="s">
        <v>3295</v>
      </c>
      <c r="G121" s="853">
        <v>-2.23709962</v>
      </c>
      <c r="H121" s="853" t="s">
        <v>3074</v>
      </c>
    </row>
    <row r="122" spans="2:8" ht="13.5" customHeight="1">
      <c r="B122" s="853" t="s">
        <v>2511</v>
      </c>
      <c r="C122" s="853">
        <v>88.760105699999997</v>
      </c>
      <c r="D122" s="853" t="s">
        <v>95</v>
      </c>
      <c r="F122" s="853" t="s">
        <v>3296</v>
      </c>
      <c r="G122" s="853">
        <v>2.23709962</v>
      </c>
      <c r="H122" s="853" t="s">
        <v>3074</v>
      </c>
    </row>
    <row r="123" spans="2:8" ht="13.5" customHeight="1">
      <c r="B123" s="853" t="s">
        <v>3297</v>
      </c>
      <c r="C123" s="853">
        <v>154.821279</v>
      </c>
      <c r="D123" s="853" t="s">
        <v>95</v>
      </c>
      <c r="F123" s="853" t="s">
        <v>3298</v>
      </c>
      <c r="G123" s="853">
        <v>-2.23709962</v>
      </c>
      <c r="H123" s="853" t="s">
        <v>3074</v>
      </c>
    </row>
    <row r="124" spans="2:8" ht="13.5" customHeight="1">
      <c r="B124" s="853" t="s">
        <v>2513</v>
      </c>
      <c r="C124" s="853">
        <v>50.134577399999998</v>
      </c>
      <c r="D124" s="853" t="s">
        <v>95</v>
      </c>
      <c r="F124" s="853" t="s">
        <v>3299</v>
      </c>
      <c r="G124" s="853">
        <v>-7.4569999999999999</v>
      </c>
      <c r="H124" s="853" t="s">
        <v>3074</v>
      </c>
    </row>
    <row r="125" spans="2:8" ht="13.5" customHeight="1">
      <c r="B125" s="853" t="s">
        <v>3300</v>
      </c>
      <c r="C125" s="853">
        <v>-0.44759874399999999</v>
      </c>
      <c r="D125" s="853" t="s">
        <v>95</v>
      </c>
      <c r="F125" s="853" t="s">
        <v>3301</v>
      </c>
      <c r="G125" s="853">
        <v>-7.4569999999999999</v>
      </c>
      <c r="H125" s="853" t="s">
        <v>3074</v>
      </c>
    </row>
    <row r="126" spans="2:8" ht="13.5" customHeight="1">
      <c r="B126" s="853" t="s">
        <v>3302</v>
      </c>
      <c r="C126" s="853">
        <v>-2.0871875799999999E-11</v>
      </c>
      <c r="D126" s="853" t="s">
        <v>95</v>
      </c>
      <c r="F126" s="853" t="s">
        <v>3303</v>
      </c>
      <c r="G126" s="853">
        <v>7.4569999999999999</v>
      </c>
      <c r="H126" s="853" t="s">
        <v>3074</v>
      </c>
    </row>
    <row r="127" spans="2:8" ht="13.5" customHeight="1">
      <c r="B127" s="853" t="s">
        <v>3304</v>
      </c>
      <c r="C127" s="853">
        <v>7.00842835</v>
      </c>
      <c r="D127" s="853" t="s">
        <v>95</v>
      </c>
      <c r="F127" s="853" t="s">
        <v>3305</v>
      </c>
      <c r="G127" s="853">
        <v>-7.4569999999999999</v>
      </c>
      <c r="H127" s="853" t="s">
        <v>3074</v>
      </c>
    </row>
    <row r="128" spans="2:8" ht="13.5" customHeight="1">
      <c r="B128" s="853" t="s">
        <v>3306</v>
      </c>
      <c r="C128" s="853">
        <v>17.308367499999999</v>
      </c>
      <c r="D128" s="853" t="s">
        <v>95</v>
      </c>
      <c r="F128" s="853" t="s">
        <v>3307</v>
      </c>
      <c r="G128" s="853">
        <v>3752.8839200000002</v>
      </c>
      <c r="H128" s="853" t="s">
        <v>3074</v>
      </c>
    </row>
    <row r="129" spans="2:8" ht="13.5" customHeight="1">
      <c r="B129" s="853" t="s">
        <v>3308</v>
      </c>
      <c r="C129" s="853">
        <v>1.17206583</v>
      </c>
      <c r="D129" s="853" t="s">
        <v>95</v>
      </c>
      <c r="F129" s="853" t="s">
        <v>3309</v>
      </c>
      <c r="G129" s="853">
        <v>1408.1699100000001</v>
      </c>
      <c r="H129" s="853" t="s">
        <v>3074</v>
      </c>
    </row>
    <row r="130" spans="2:8" ht="13.5" customHeight="1">
      <c r="B130" s="853" t="s">
        <v>3310</v>
      </c>
      <c r="C130" s="853">
        <v>8.2166475699999992</v>
      </c>
      <c r="D130" s="853" t="s">
        <v>95</v>
      </c>
      <c r="F130" s="853" t="s">
        <v>3311</v>
      </c>
      <c r="G130" s="853">
        <v>1.29877219</v>
      </c>
      <c r="H130" s="853" t="s">
        <v>3074</v>
      </c>
    </row>
    <row r="131" spans="2:8" ht="13.5" customHeight="1">
      <c r="B131" s="853" t="s">
        <v>3312</v>
      </c>
      <c r="C131" s="853">
        <v>4.6674503500000002</v>
      </c>
      <c r="D131" s="853" t="s">
        <v>95</v>
      </c>
      <c r="F131" s="853" t="s">
        <v>3313</v>
      </c>
      <c r="G131" s="853">
        <v>7.0772369799999998E-2</v>
      </c>
      <c r="H131" s="853" t="s">
        <v>3074</v>
      </c>
    </row>
    <row r="132" spans="2:8" ht="13.5" customHeight="1">
      <c r="B132" s="853" t="s">
        <v>3314</v>
      </c>
      <c r="C132" s="853">
        <v>8.5527907200000008</v>
      </c>
      <c r="D132" s="853" t="s">
        <v>95</v>
      </c>
      <c r="F132" s="853" t="s">
        <v>3315</v>
      </c>
      <c r="G132" s="853">
        <v>1.79504449</v>
      </c>
      <c r="H132" s="853" t="s">
        <v>3074</v>
      </c>
    </row>
    <row r="133" spans="2:8" ht="13.5" customHeight="1">
      <c r="B133" s="853" t="s">
        <v>3316</v>
      </c>
      <c r="C133" s="853">
        <v>13.220241100000001</v>
      </c>
      <c r="D133" s="853" t="s">
        <v>95</v>
      </c>
      <c r="F133" s="853" t="s">
        <v>3317</v>
      </c>
      <c r="G133" s="853">
        <v>1.30342002E-2</v>
      </c>
      <c r="H133" s="853" t="s">
        <v>3074</v>
      </c>
    </row>
    <row r="134" spans="2:8" ht="13.5" customHeight="1">
      <c r="B134" s="853" t="s">
        <v>3318</v>
      </c>
      <c r="C134" s="853">
        <v>13.220241100000001</v>
      </c>
      <c r="D134" s="853" t="s">
        <v>95</v>
      </c>
      <c r="F134" s="853" t="s">
        <v>3319</v>
      </c>
      <c r="G134" s="853">
        <v>0.745</v>
      </c>
      <c r="H134" s="853" t="s">
        <v>3074</v>
      </c>
    </row>
    <row r="135" spans="2:8" ht="13.5" customHeight="1">
      <c r="B135" s="853" t="s">
        <v>3320</v>
      </c>
      <c r="C135" s="853">
        <v>13.220241100000001</v>
      </c>
      <c r="D135" s="853" t="s">
        <v>95</v>
      </c>
      <c r="F135" s="853" t="s">
        <v>3321</v>
      </c>
      <c r="G135" s="853">
        <v>3.21903898E-3</v>
      </c>
      <c r="H135" s="853" t="s">
        <v>3074</v>
      </c>
    </row>
    <row r="136" spans="2:8" ht="13.5" customHeight="1">
      <c r="B136" s="853" t="s">
        <v>3322</v>
      </c>
      <c r="C136" s="853">
        <v>-9.7856937800000009E-13</v>
      </c>
      <c r="D136" s="853" t="s">
        <v>95</v>
      </c>
      <c r="F136" s="853" t="s">
        <v>3323</v>
      </c>
      <c r="G136" s="853">
        <v>241.859408</v>
      </c>
      <c r="H136" s="853" t="s">
        <v>3074</v>
      </c>
    </row>
    <row r="137" spans="2:8" ht="13.5" customHeight="1">
      <c r="B137" s="853" t="s">
        <v>3324</v>
      </c>
      <c r="C137" s="853">
        <v>4.5472245099999999E-11</v>
      </c>
      <c r="D137" s="853" t="s">
        <v>95</v>
      </c>
      <c r="F137" s="853" t="s">
        <v>3325</v>
      </c>
      <c r="G137" s="853">
        <v>2093.1605100000002</v>
      </c>
      <c r="H137" s="853" t="s">
        <v>3074</v>
      </c>
    </row>
    <row r="138" spans="2:8" ht="13.5" customHeight="1">
      <c r="B138" s="853" t="s">
        <v>3326</v>
      </c>
      <c r="C138" s="853">
        <v>6.7139514800000004</v>
      </c>
      <c r="D138" s="853" t="s">
        <v>95</v>
      </c>
      <c r="F138" s="853" t="s">
        <v>3327</v>
      </c>
      <c r="G138" s="853">
        <v>232.34081599999999</v>
      </c>
      <c r="H138" s="853" t="s">
        <v>3074</v>
      </c>
    </row>
    <row r="139" spans="2:8" ht="13.5" customHeight="1">
      <c r="B139" s="853" t="s">
        <v>3328</v>
      </c>
      <c r="C139" s="853">
        <v>-9.1511108499999994E-2</v>
      </c>
      <c r="D139" s="853" t="s">
        <v>95</v>
      </c>
      <c r="F139" s="853" t="s">
        <v>3329</v>
      </c>
      <c r="G139" s="853">
        <v>5.5927490400000002</v>
      </c>
      <c r="H139" s="853" t="s">
        <v>3074</v>
      </c>
    </row>
    <row r="140" spans="2:8" ht="13.5" customHeight="1">
      <c r="B140" s="853" t="s">
        <v>3330</v>
      </c>
      <c r="C140" s="853">
        <v>50.134577399999998</v>
      </c>
      <c r="D140" s="853" t="s">
        <v>95</v>
      </c>
      <c r="F140" s="853" t="s">
        <v>3331</v>
      </c>
      <c r="G140" s="853">
        <v>2.23709962</v>
      </c>
      <c r="H140" s="853" t="s">
        <v>3074</v>
      </c>
    </row>
    <row r="141" spans="2:8" ht="13.5" customHeight="1">
      <c r="B141" s="853" t="s">
        <v>3332</v>
      </c>
      <c r="C141" s="853">
        <v>1.6431673600000001</v>
      </c>
      <c r="D141" s="853" t="s">
        <v>95</v>
      </c>
      <c r="F141" s="853" t="s">
        <v>3333</v>
      </c>
      <c r="G141" s="853">
        <v>7.4569999999999999</v>
      </c>
      <c r="H141" s="853" t="s">
        <v>3074</v>
      </c>
    </row>
    <row r="142" spans="2:8" ht="13.5" customHeight="1">
      <c r="B142" s="853" t="s">
        <v>2520</v>
      </c>
      <c r="C142" s="853">
        <v>97.060327700000002</v>
      </c>
      <c r="D142" s="853" t="s">
        <v>95</v>
      </c>
      <c r="F142" s="853" t="s">
        <v>3334</v>
      </c>
      <c r="G142" s="853">
        <v>589.28208900000004</v>
      </c>
      <c r="H142" s="853" t="s">
        <v>3074</v>
      </c>
    </row>
    <row r="143" spans="2:8" ht="13.5" customHeight="1">
      <c r="B143" s="853" t="s">
        <v>3335</v>
      </c>
      <c r="C143" s="853">
        <v>97.876128199999997</v>
      </c>
      <c r="D143" s="853" t="s">
        <v>95</v>
      </c>
      <c r="F143" s="853" t="s">
        <v>3336</v>
      </c>
      <c r="G143" s="853">
        <v>-6</v>
      </c>
      <c r="H143" s="853" t="s">
        <v>3074</v>
      </c>
    </row>
    <row r="144" spans="2:8" ht="13.5" customHeight="1">
      <c r="B144" s="853" t="s">
        <v>3337</v>
      </c>
      <c r="C144" s="853">
        <v>7.00842835</v>
      </c>
      <c r="D144" s="853" t="s">
        <v>95</v>
      </c>
      <c r="F144" s="853" t="s">
        <v>3338</v>
      </c>
      <c r="G144" s="853">
        <v>-6</v>
      </c>
      <c r="H144" s="853" t="s">
        <v>3074</v>
      </c>
    </row>
    <row r="145" spans="2:8" ht="13.5" customHeight="1">
      <c r="B145" s="853" t="s">
        <v>3339</v>
      </c>
      <c r="C145" s="853">
        <v>17.308367499999999</v>
      </c>
      <c r="D145" s="853" t="s">
        <v>95</v>
      </c>
      <c r="F145" s="853" t="s">
        <v>3340</v>
      </c>
      <c r="G145" s="853">
        <v>6</v>
      </c>
      <c r="H145" s="853" t="s">
        <v>3074</v>
      </c>
    </row>
    <row r="146" spans="2:8" ht="13.5" customHeight="1">
      <c r="B146" s="853" t="s">
        <v>2504</v>
      </c>
      <c r="C146" s="853">
        <v>1.17206583</v>
      </c>
      <c r="D146" s="853" t="s">
        <v>95</v>
      </c>
      <c r="F146" s="853" t="s">
        <v>3341</v>
      </c>
      <c r="G146" s="853">
        <v>-6</v>
      </c>
      <c r="H146" s="853" t="s">
        <v>3074</v>
      </c>
    </row>
    <row r="147" spans="2:8" ht="13.5" customHeight="1">
      <c r="B147" s="853" t="s">
        <v>3342</v>
      </c>
      <c r="C147" s="853">
        <v>8.2166475699999992</v>
      </c>
      <c r="D147" s="853" t="s">
        <v>95</v>
      </c>
      <c r="F147" s="853" t="s">
        <v>3343</v>
      </c>
      <c r="G147" s="853">
        <v>18.642498100000001</v>
      </c>
      <c r="H147" s="853" t="s">
        <v>3074</v>
      </c>
    </row>
    <row r="148" spans="2:8" ht="13.5" customHeight="1">
      <c r="B148" s="853" t="s">
        <v>2500</v>
      </c>
      <c r="C148" s="853">
        <v>4.6674503500000002</v>
      </c>
      <c r="D148" s="853" t="s">
        <v>95</v>
      </c>
      <c r="F148" s="853" t="s">
        <v>3344</v>
      </c>
      <c r="G148" s="853">
        <v>1359.2579900000001</v>
      </c>
      <c r="H148" s="853" t="s">
        <v>3074</v>
      </c>
    </row>
    <row r="149" spans="2:8" ht="13.5" customHeight="1">
      <c r="B149" s="853" t="s">
        <v>2503</v>
      </c>
      <c r="C149" s="853">
        <v>8.5527907200000008</v>
      </c>
      <c r="D149" s="853" t="s">
        <v>95</v>
      </c>
      <c r="F149" s="853" t="s">
        <v>3345</v>
      </c>
      <c r="G149" s="853">
        <v>6.9982173599999999</v>
      </c>
      <c r="H149" s="853" t="s">
        <v>3074</v>
      </c>
    </row>
    <row r="150" spans="2:8" ht="13.5" customHeight="1">
      <c r="B150" s="853" t="s">
        <v>3346</v>
      </c>
      <c r="C150" s="853">
        <v>6.7139514800000004</v>
      </c>
      <c r="D150" s="853" t="s">
        <v>95</v>
      </c>
      <c r="F150" s="853" t="s">
        <v>3347</v>
      </c>
      <c r="G150" s="853">
        <v>10.9971987</v>
      </c>
      <c r="H150" s="853" t="s">
        <v>3074</v>
      </c>
    </row>
    <row r="151" spans="2:8" ht="13.5" customHeight="1">
      <c r="B151" s="853" t="s">
        <v>3348</v>
      </c>
      <c r="C151" s="853">
        <v>-2.2741854099999999</v>
      </c>
      <c r="D151" s="853" t="s">
        <v>95</v>
      </c>
      <c r="F151" s="853" t="s">
        <v>3349</v>
      </c>
      <c r="G151" s="853">
        <v>112.02137999999999</v>
      </c>
      <c r="H151" s="853" t="s">
        <v>3074</v>
      </c>
    </row>
    <row r="152" spans="2:8" ht="13.5" customHeight="1">
      <c r="B152" s="853" t="s">
        <v>2505</v>
      </c>
      <c r="C152" s="853">
        <v>-39.077310799999999</v>
      </c>
      <c r="D152" s="853" t="s">
        <v>95</v>
      </c>
      <c r="F152" s="853" t="s">
        <v>2537</v>
      </c>
      <c r="G152" s="853">
        <v>1044.10375</v>
      </c>
      <c r="H152" s="853" t="s">
        <v>3074</v>
      </c>
    </row>
    <row r="153" spans="2:8" ht="13.5" customHeight="1">
      <c r="B153" s="853" t="s">
        <v>3350</v>
      </c>
      <c r="C153" s="853">
        <v>50.134577399999998</v>
      </c>
      <c r="D153" s="853" t="s">
        <v>95</v>
      </c>
      <c r="F153" s="853" t="s">
        <v>3351</v>
      </c>
      <c r="G153" s="853">
        <v>37.003502099999999</v>
      </c>
      <c r="H153" s="853" t="s">
        <v>3074</v>
      </c>
    </row>
    <row r="154" spans="2:8" ht="13.5" customHeight="1">
      <c r="B154" s="853" t="s">
        <v>3352</v>
      </c>
      <c r="C154" s="853">
        <v>-0.44759874399999999</v>
      </c>
      <c r="D154" s="853" t="s">
        <v>95</v>
      </c>
      <c r="F154" s="853" t="s">
        <v>3353</v>
      </c>
      <c r="G154" s="853">
        <v>76.618430399999994</v>
      </c>
      <c r="H154" s="853" t="s">
        <v>3074</v>
      </c>
    </row>
    <row r="155" spans="2:8" ht="13.5" customHeight="1">
      <c r="F155" s="853" t="s">
        <v>3354</v>
      </c>
      <c r="G155" s="853">
        <v>7.4569999999999999</v>
      </c>
      <c r="H155" s="853" t="s">
        <v>3074</v>
      </c>
    </row>
    <row r="156" spans="2:8" ht="13.5" customHeight="1">
      <c r="F156" s="853" t="s">
        <v>3355</v>
      </c>
      <c r="G156" s="853">
        <v>11.1854981</v>
      </c>
      <c r="H156" s="853" t="s">
        <v>3074</v>
      </c>
    </row>
    <row r="157" spans="2:8" ht="13.5" customHeight="1">
      <c r="F157" s="853" t="s">
        <v>3356</v>
      </c>
      <c r="G157" s="853">
        <v>36.999774100000003</v>
      </c>
      <c r="H157" s="853" t="s">
        <v>3074</v>
      </c>
    </row>
    <row r="158" spans="2:8" ht="13.5" customHeight="1">
      <c r="F158" s="853" t="s">
        <v>3357</v>
      </c>
      <c r="G158" s="853">
        <v>6</v>
      </c>
      <c r="H158" s="853" t="s">
        <v>3074</v>
      </c>
    </row>
    <row r="159" spans="2:8" ht="13.5" customHeight="1">
      <c r="F159" s="853" t="s">
        <v>3358</v>
      </c>
      <c r="G159" s="853">
        <v>1.45793868</v>
      </c>
      <c r="H159" s="853" t="s">
        <v>3074</v>
      </c>
    </row>
    <row r="160" spans="2:8" ht="13.5" customHeight="1">
      <c r="F160" s="853" t="s">
        <v>3359</v>
      </c>
      <c r="G160" s="853">
        <v>149.84205900000001</v>
      </c>
      <c r="H160" s="853" t="s">
        <v>3074</v>
      </c>
    </row>
    <row r="161" spans="6:8" ht="13.5" customHeight="1">
      <c r="F161" s="853" t="s">
        <v>3360</v>
      </c>
      <c r="G161" s="853">
        <v>151.29999799999999</v>
      </c>
      <c r="H161" s="853" t="s">
        <v>3074</v>
      </c>
    </row>
    <row r="162" spans="6:8" ht="13.5" customHeight="1">
      <c r="F162" s="853" t="s">
        <v>3361</v>
      </c>
      <c r="G162" s="853">
        <v>-309.75045299999999</v>
      </c>
      <c r="H162" s="853" t="s">
        <v>3074</v>
      </c>
    </row>
    <row r="163" spans="6:8" ht="13.5" customHeight="1">
      <c r="F163" s="853" t="s">
        <v>3362</v>
      </c>
      <c r="G163" s="853">
        <v>-309.75045299999999</v>
      </c>
      <c r="H163" s="853" t="s">
        <v>3074</v>
      </c>
    </row>
    <row r="164" spans="6:8" ht="13.5" customHeight="1">
      <c r="F164" s="853" t="s">
        <v>3363</v>
      </c>
      <c r="G164" s="853">
        <v>309.75045299999999</v>
      </c>
      <c r="H164" s="853" t="s">
        <v>3074</v>
      </c>
    </row>
    <row r="165" spans="6:8" ht="13.5" customHeight="1">
      <c r="F165" s="853" t="s">
        <v>3364</v>
      </c>
      <c r="G165" s="853">
        <v>-309.75045299999999</v>
      </c>
      <c r="H165" s="853" t="s">
        <v>3074</v>
      </c>
    </row>
    <row r="166" spans="6:8" ht="13.5" customHeight="1">
      <c r="F166" s="853" t="s">
        <v>3365</v>
      </c>
      <c r="G166" s="853">
        <v>-0.50988591599999999</v>
      </c>
      <c r="H166" s="853" t="s">
        <v>3074</v>
      </c>
    </row>
    <row r="167" spans="6:8" ht="13.5" customHeight="1">
      <c r="F167" s="853" t="s">
        <v>3366</v>
      </c>
      <c r="G167" s="853">
        <v>-0.50988591599999999</v>
      </c>
      <c r="H167" s="853" t="s">
        <v>3074</v>
      </c>
    </row>
    <row r="168" spans="6:8" ht="13.5" customHeight="1">
      <c r="F168" s="853" t="s">
        <v>3367</v>
      </c>
      <c r="G168" s="853">
        <v>0.50988591599999999</v>
      </c>
      <c r="H168" s="853" t="s">
        <v>3074</v>
      </c>
    </row>
    <row r="169" spans="6:8" ht="13.5" customHeight="1">
      <c r="F169" s="853" t="s">
        <v>3368</v>
      </c>
      <c r="G169" s="853">
        <v>-0.50988591599999999</v>
      </c>
      <c r="H169" s="853" t="s">
        <v>3074</v>
      </c>
    </row>
    <row r="170" spans="6:8" ht="13.5" customHeight="1">
      <c r="F170" s="853" t="s">
        <v>3369</v>
      </c>
      <c r="G170" s="853">
        <v>-12.768148099999999</v>
      </c>
      <c r="H170" s="853" t="s">
        <v>3074</v>
      </c>
    </row>
    <row r="171" spans="6:8" ht="13.5" customHeight="1">
      <c r="F171" s="853" t="s">
        <v>3370</v>
      </c>
      <c r="G171" s="853">
        <v>-12.768148099999999</v>
      </c>
      <c r="H171" s="853" t="s">
        <v>3074</v>
      </c>
    </row>
    <row r="172" spans="6:8" ht="13.5" customHeight="1">
      <c r="F172" s="853" t="s">
        <v>3371</v>
      </c>
      <c r="G172" s="853">
        <v>12.768148099999999</v>
      </c>
      <c r="H172" s="853" t="s">
        <v>3074</v>
      </c>
    </row>
    <row r="173" spans="6:8" ht="13.5" customHeight="1">
      <c r="F173" s="853" t="s">
        <v>3372</v>
      </c>
      <c r="G173" s="853">
        <v>-12.768148099999999</v>
      </c>
      <c r="H173" s="853" t="s">
        <v>3074</v>
      </c>
    </row>
    <row r="174" spans="6:8" ht="13.5" customHeight="1">
      <c r="F174" s="853" t="s">
        <v>3373</v>
      </c>
      <c r="G174" s="853">
        <v>1359.2579900000001</v>
      </c>
      <c r="H174" s="853" t="s">
        <v>3074</v>
      </c>
    </row>
    <row r="175" spans="6:8" ht="13.5" customHeight="1">
      <c r="F175" s="853" t="s">
        <v>3374</v>
      </c>
      <c r="G175" s="853">
        <v>223.10911300000001</v>
      </c>
      <c r="H175" s="853" t="s">
        <v>3074</v>
      </c>
    </row>
    <row r="176" spans="6:8" ht="13.5" customHeight="1">
      <c r="F176" s="853" t="s">
        <v>3375</v>
      </c>
      <c r="G176" s="853">
        <v>2125.71524</v>
      </c>
      <c r="H176" s="853" t="s">
        <v>3074</v>
      </c>
    </row>
    <row r="177" spans="6:8" ht="13.5" customHeight="1">
      <c r="F177" s="853" t="s">
        <v>3376</v>
      </c>
      <c r="G177" s="853">
        <v>151.29999799999999</v>
      </c>
      <c r="H177" s="853" t="s">
        <v>3074</v>
      </c>
    </row>
    <row r="178" spans="6:8" ht="13.5" customHeight="1">
      <c r="F178" s="853" t="s">
        <v>3377</v>
      </c>
      <c r="G178" s="853">
        <v>309.75045299999999</v>
      </c>
      <c r="H178" s="853" t="s">
        <v>3074</v>
      </c>
    </row>
    <row r="179" spans="6:8" ht="13.5" customHeight="1">
      <c r="F179" s="853" t="s">
        <v>3378</v>
      </c>
      <c r="G179" s="853">
        <v>0.50988591599999999</v>
      </c>
      <c r="H179" s="853" t="s">
        <v>3074</v>
      </c>
    </row>
    <row r="180" spans="6:8" ht="13.5" customHeight="1">
      <c r="F180" s="853" t="s">
        <v>3379</v>
      </c>
      <c r="G180" s="853">
        <v>8.3841263799999997</v>
      </c>
      <c r="H180" s="853" t="s">
        <v>3074</v>
      </c>
    </row>
    <row r="181" spans="6:8" ht="13.5" customHeight="1">
      <c r="F181" s="853" t="s">
        <v>3380</v>
      </c>
      <c r="G181" s="853">
        <v>12.768148099999999</v>
      </c>
      <c r="H181" s="853" t="s">
        <v>3074</v>
      </c>
    </row>
    <row r="182" spans="6:8" ht="13.5" customHeight="1">
      <c r="F182" s="853" t="s">
        <v>3381</v>
      </c>
      <c r="G182" s="853">
        <v>55.912636800000001</v>
      </c>
      <c r="H182" s="853" t="s">
        <v>3074</v>
      </c>
    </row>
    <row r="183" spans="6:8" ht="13.5" customHeight="1">
      <c r="F183" s="853" t="s">
        <v>3382</v>
      </c>
      <c r="G183" s="853">
        <v>4.7228944799999999</v>
      </c>
      <c r="H183" s="853" t="s">
        <v>3074</v>
      </c>
    </row>
    <row r="184" spans="6:8" ht="13.5" customHeight="1">
      <c r="F184" s="853" t="s">
        <v>3383</v>
      </c>
      <c r="G184" s="853">
        <v>615.15725799999996</v>
      </c>
      <c r="H184" s="853" t="s">
        <v>3074</v>
      </c>
    </row>
    <row r="185" spans="6:8" ht="13.5" customHeight="1">
      <c r="F185" s="853" t="s">
        <v>3384</v>
      </c>
      <c r="G185" s="853">
        <v>244.635077</v>
      </c>
      <c r="H185" s="853" t="s">
        <v>3074</v>
      </c>
    </row>
    <row r="186" spans="6:8" ht="13.5" customHeight="1">
      <c r="F186" s="853" t="s">
        <v>3385</v>
      </c>
      <c r="G186" s="853">
        <v>229.06402600000001</v>
      </c>
      <c r="H186" s="853" t="s">
        <v>3074</v>
      </c>
    </row>
    <row r="187" spans="6:8" ht="13.5" customHeight="1">
      <c r="F187" s="853" t="s">
        <v>3386</v>
      </c>
      <c r="G187" s="853">
        <v>-200</v>
      </c>
      <c r="H187" s="853" t="s">
        <v>3074</v>
      </c>
    </row>
    <row r="188" spans="6:8" ht="13.5" customHeight="1">
      <c r="F188" s="853" t="s">
        <v>3387</v>
      </c>
      <c r="G188" s="853">
        <v>-200</v>
      </c>
      <c r="H188" s="853" t="s">
        <v>3074</v>
      </c>
    </row>
    <row r="189" spans="6:8" ht="13.5" customHeight="1">
      <c r="F189" s="853" t="s">
        <v>3388</v>
      </c>
      <c r="G189" s="853">
        <v>200</v>
      </c>
      <c r="H189" s="853" t="s">
        <v>3074</v>
      </c>
    </row>
    <row r="190" spans="6:8" ht="13.5" customHeight="1">
      <c r="F190" s="853" t="s">
        <v>3389</v>
      </c>
      <c r="G190" s="853">
        <v>-200</v>
      </c>
      <c r="H190" s="853" t="s">
        <v>3074</v>
      </c>
    </row>
    <row r="191" spans="6:8" ht="13.5" customHeight="1">
      <c r="F191" s="853" t="s">
        <v>3390</v>
      </c>
      <c r="G191" s="853">
        <v>24.8051414</v>
      </c>
      <c r="H191" s="853" t="s">
        <v>3074</v>
      </c>
    </row>
    <row r="192" spans="6:8" ht="13.5" customHeight="1">
      <c r="F192" s="853" t="s">
        <v>3391</v>
      </c>
      <c r="G192" s="853">
        <v>4292.0204599999997</v>
      </c>
      <c r="H192" s="853" t="s">
        <v>3074</v>
      </c>
    </row>
    <row r="193" spans="6:8" ht="13.5" customHeight="1">
      <c r="F193" s="853" t="s">
        <v>3392</v>
      </c>
      <c r="G193" s="853">
        <v>0.57975231100000002</v>
      </c>
      <c r="H193" s="853" t="s">
        <v>3074</v>
      </c>
    </row>
    <row r="194" spans="6:8" ht="13.5" customHeight="1">
      <c r="F194" s="853" t="s">
        <v>3393</v>
      </c>
      <c r="G194" s="853">
        <v>7357.1549199999999</v>
      </c>
      <c r="H194" s="853" t="s">
        <v>3074</v>
      </c>
    </row>
    <row r="195" spans="6:8" ht="13.5" customHeight="1">
      <c r="F195" s="853" t="s">
        <v>3394</v>
      </c>
      <c r="G195" s="853">
        <v>2168.4339</v>
      </c>
      <c r="H195" s="853" t="s">
        <v>3074</v>
      </c>
    </row>
    <row r="196" spans="6:8" ht="13.5" customHeight="1">
      <c r="F196" s="853" t="s">
        <v>3395</v>
      </c>
      <c r="G196" s="853">
        <v>4.25887875</v>
      </c>
      <c r="H196" s="853" t="s">
        <v>3074</v>
      </c>
    </row>
    <row r="197" spans="6:8" ht="13.5" customHeight="1">
      <c r="F197" s="853" t="s">
        <v>3396</v>
      </c>
      <c r="G197" s="853">
        <v>75.5090869</v>
      </c>
      <c r="H197" s="853" t="s">
        <v>3074</v>
      </c>
    </row>
    <row r="198" spans="6:8" ht="13.5" customHeight="1">
      <c r="F198" s="853" t="s">
        <v>3397</v>
      </c>
      <c r="G198" s="853">
        <v>300.590281</v>
      </c>
      <c r="H198" s="853" t="s">
        <v>3074</v>
      </c>
    </row>
    <row r="199" spans="6:8" ht="13.5" customHeight="1">
      <c r="F199" s="853" t="s">
        <v>3398</v>
      </c>
      <c r="G199" s="853">
        <v>4.7165466900000004</v>
      </c>
      <c r="H199" s="853" t="s">
        <v>3074</v>
      </c>
    </row>
    <row r="200" spans="6:8" ht="13.5" customHeight="1">
      <c r="F200" s="853" t="s">
        <v>3399</v>
      </c>
      <c r="G200" s="853">
        <v>4.4433184499999996</v>
      </c>
      <c r="H200" s="853" t="s">
        <v>3074</v>
      </c>
    </row>
    <row r="201" spans="6:8" ht="13.5" customHeight="1">
      <c r="F201" s="853" t="s">
        <v>3400</v>
      </c>
      <c r="G201" s="853">
        <v>46.513581299999998</v>
      </c>
      <c r="H201" s="853" t="s">
        <v>3074</v>
      </c>
    </row>
    <row r="202" spans="6:8" ht="13.5" customHeight="1">
      <c r="F202" s="853" t="s">
        <v>3401</v>
      </c>
      <c r="G202" s="853">
        <v>0.38851095699999999</v>
      </c>
      <c r="H202" s="853" t="s">
        <v>3074</v>
      </c>
    </row>
    <row r="203" spans="6:8" ht="13.5" customHeight="1">
      <c r="F203" s="853" t="s">
        <v>3402</v>
      </c>
      <c r="G203" s="853">
        <v>234.89546000000001</v>
      </c>
      <c r="H203" s="853" t="s">
        <v>3074</v>
      </c>
    </row>
    <row r="204" spans="6:8" ht="13.5" customHeight="1">
      <c r="F204" s="853" t="s">
        <v>3403</v>
      </c>
      <c r="G204" s="853">
        <v>-234.89546000000001</v>
      </c>
      <c r="H204" s="853" t="s">
        <v>3074</v>
      </c>
    </row>
    <row r="205" spans="6:8" ht="13.5" customHeight="1">
      <c r="F205" s="853" t="s">
        <v>3404</v>
      </c>
      <c r="G205" s="853">
        <v>-234.89546000000001</v>
      </c>
      <c r="H205" s="853" t="s">
        <v>3074</v>
      </c>
    </row>
    <row r="206" spans="6:8" ht="13.5" customHeight="1">
      <c r="F206" s="853" t="s">
        <v>3405</v>
      </c>
      <c r="G206" s="853">
        <v>234.89546000000001</v>
      </c>
      <c r="H206" s="853" t="s">
        <v>3074</v>
      </c>
    </row>
    <row r="207" spans="6:8" ht="13.5" customHeight="1">
      <c r="F207" s="853" t="s">
        <v>3406</v>
      </c>
      <c r="G207" s="853">
        <v>-234.89546000000001</v>
      </c>
      <c r="H207" s="853" t="s">
        <v>3074</v>
      </c>
    </row>
    <row r="208" spans="6:8" ht="13.5" customHeight="1">
      <c r="F208" s="853" t="s">
        <v>3407</v>
      </c>
      <c r="G208" s="853">
        <v>200</v>
      </c>
      <c r="H208" s="853" t="s">
        <v>3074</v>
      </c>
    </row>
    <row r="209" spans="6:8" ht="13.5" customHeight="1">
      <c r="F209" s="853" t="s">
        <v>3408</v>
      </c>
      <c r="G209" s="853">
        <v>5.0737408300000002E-2</v>
      </c>
      <c r="H209" s="853" t="s">
        <v>3074</v>
      </c>
    </row>
    <row r="210" spans="6:8" ht="13.5" customHeight="1">
      <c r="F210" s="853" t="s">
        <v>3409</v>
      </c>
      <c r="G210" s="853">
        <v>10.875161200000001</v>
      </c>
      <c r="H210" s="853" t="s">
        <v>3074</v>
      </c>
    </row>
    <row r="211" spans="6:8" ht="13.5" customHeight="1">
      <c r="F211" s="853" t="s">
        <v>3410</v>
      </c>
      <c r="G211" s="853">
        <v>4.5553200599999997</v>
      </c>
      <c r="H211" s="853" t="s">
        <v>3074</v>
      </c>
    </row>
    <row r="212" spans="6:8" ht="13.5" customHeight="1">
      <c r="F212" s="853" t="s">
        <v>3411</v>
      </c>
      <c r="G212" s="853">
        <v>0.52796473899999996</v>
      </c>
      <c r="H212" s="853" t="s">
        <v>3074</v>
      </c>
    </row>
    <row r="213" spans="6:8" ht="13.5" customHeight="1">
      <c r="F213" s="853" t="s">
        <v>3412</v>
      </c>
      <c r="G213" s="853">
        <v>0</v>
      </c>
      <c r="H213" s="853" t="s">
        <v>3074</v>
      </c>
    </row>
    <row r="214" spans="6:8" ht="13.5" customHeight="1">
      <c r="F214" s="853" t="s">
        <v>3413</v>
      </c>
      <c r="G214" s="853">
        <v>0.380235869</v>
      </c>
      <c r="H214" s="853" t="s">
        <v>3074</v>
      </c>
    </row>
    <row r="215" spans="6:8" ht="13.5" customHeight="1">
      <c r="F215" s="853" t="s">
        <v>3414</v>
      </c>
      <c r="G215" s="853">
        <v>0.39178354500000001</v>
      </c>
      <c r="H215" s="853" t="s">
        <v>3074</v>
      </c>
    </row>
    <row r="216" spans="6:8" ht="13.5" customHeight="1">
      <c r="F216" s="853" t="s">
        <v>3415</v>
      </c>
      <c r="G216" s="853">
        <v>0.203218446</v>
      </c>
      <c r="H216" s="853" t="s">
        <v>3074</v>
      </c>
    </row>
    <row r="217" spans="6:8" ht="13.5" customHeight="1">
      <c r="F217" s="853" t="s">
        <v>3416</v>
      </c>
      <c r="G217" s="853">
        <v>2.1996466699999999</v>
      </c>
      <c r="H217" s="853" t="s">
        <v>3074</v>
      </c>
    </row>
    <row r="218" spans="6:8" ht="13.5" customHeight="1">
      <c r="F218" s="853" t="s">
        <v>3417</v>
      </c>
      <c r="G218" s="853">
        <v>2.5662544399999998</v>
      </c>
      <c r="H218" s="853" t="s">
        <v>3074</v>
      </c>
    </row>
    <row r="219" spans="6:8" ht="13.5" customHeight="1">
      <c r="F219" s="853" t="s">
        <v>3418</v>
      </c>
      <c r="G219" s="853">
        <v>30.745699999999999</v>
      </c>
      <c r="H219" s="853" t="s">
        <v>3074</v>
      </c>
    </row>
    <row r="220" spans="6:8" ht="13.5" customHeight="1">
      <c r="F220" s="853" t="s">
        <v>3419</v>
      </c>
      <c r="G220" s="853">
        <v>-21735.8073</v>
      </c>
      <c r="H220" s="853" t="s">
        <v>3074</v>
      </c>
    </row>
    <row r="221" spans="6:8" ht="13.5" customHeight="1">
      <c r="F221" s="853" t="s">
        <v>3420</v>
      </c>
      <c r="G221" s="853">
        <v>-2873.0517199999999</v>
      </c>
      <c r="H221" s="853" t="s">
        <v>3074</v>
      </c>
    </row>
    <row r="222" spans="6:8" ht="13.5" customHeight="1">
      <c r="F222" s="853" t="s">
        <v>3421</v>
      </c>
      <c r="G222" s="853">
        <v>-16547.016800000001</v>
      </c>
      <c r="H222" s="853" t="s">
        <v>3074</v>
      </c>
    </row>
    <row r="223" spans="6:8" ht="13.5" customHeight="1">
      <c r="F223" s="853" t="s">
        <v>3422</v>
      </c>
      <c r="G223" s="853">
        <v>10</v>
      </c>
      <c r="H223" s="853" t="s">
        <v>3074</v>
      </c>
    </row>
    <row r="224" spans="6:8" ht="13.5" customHeight="1">
      <c r="F224" s="853" t="s">
        <v>3423</v>
      </c>
      <c r="G224" s="853">
        <v>10</v>
      </c>
      <c r="H224" s="853" t="s">
        <v>3074</v>
      </c>
    </row>
    <row r="225" spans="6:8" ht="13.5" customHeight="1">
      <c r="F225" s="853" t="s">
        <v>3424</v>
      </c>
      <c r="G225" s="853">
        <v>10</v>
      </c>
      <c r="H225" s="853" t="s">
        <v>3074</v>
      </c>
    </row>
    <row r="226" spans="6:8" ht="13.5" customHeight="1">
      <c r="F226" s="853" t="s">
        <v>3425</v>
      </c>
      <c r="G226" s="853">
        <v>8.1681760800000003</v>
      </c>
      <c r="H226" s="853" t="s">
        <v>3074</v>
      </c>
    </row>
    <row r="227" spans="6:8" ht="13.5" customHeight="1">
      <c r="F227" s="853" t="s">
        <v>3426</v>
      </c>
      <c r="G227" s="853">
        <v>19.889084700000002</v>
      </c>
      <c r="H227" s="853" t="s">
        <v>3074</v>
      </c>
    </row>
    <row r="228" spans="6:8" ht="13.5" customHeight="1">
      <c r="F228" s="853" t="s">
        <v>3427</v>
      </c>
      <c r="G228" s="853">
        <v>9.4109250800000002</v>
      </c>
      <c r="H228" s="853" t="s">
        <v>3074</v>
      </c>
    </row>
    <row r="229" spans="6:8" ht="13.5" customHeight="1">
      <c r="F229" s="853" t="s">
        <v>3428</v>
      </c>
      <c r="G229" s="853">
        <v>560.22322399999996</v>
      </c>
      <c r="H229" s="853" t="s">
        <v>3074</v>
      </c>
    </row>
    <row r="230" spans="6:8" ht="13.5" customHeight="1">
      <c r="F230" s="853" t="s">
        <v>3429</v>
      </c>
      <c r="G230" s="853">
        <v>1.9769419100000001</v>
      </c>
      <c r="H230" s="853" t="s">
        <v>3074</v>
      </c>
    </row>
    <row r="231" spans="6:8" ht="13.5" customHeight="1">
      <c r="F231" s="853" t="s">
        <v>3430</v>
      </c>
      <c r="G231" s="853">
        <v>0.74570000000000003</v>
      </c>
      <c r="H231" s="853" t="s">
        <v>3074</v>
      </c>
    </row>
    <row r="232" spans="6:8" ht="13.5" customHeight="1">
      <c r="F232" s="853" t="s">
        <v>3431</v>
      </c>
      <c r="G232" s="853">
        <v>630.41405199999997</v>
      </c>
      <c r="H232" s="853" t="s">
        <v>3074</v>
      </c>
    </row>
    <row r="233" spans="6:8" ht="13.5" customHeight="1">
      <c r="F233" s="853" t="s">
        <v>3432</v>
      </c>
      <c r="G233" s="853">
        <v>-41155.875800000002</v>
      </c>
      <c r="H233" s="853" t="s">
        <v>3074</v>
      </c>
    </row>
    <row r="234" spans="6:8" ht="13.5" customHeight="1">
      <c r="F234" s="853" t="s">
        <v>2538</v>
      </c>
      <c r="G234" s="853">
        <v>142.38882699999999</v>
      </c>
      <c r="H234" s="853" t="s">
        <v>3074</v>
      </c>
    </row>
    <row r="235" spans="6:8" ht="13.5" customHeight="1">
      <c r="F235" s="853" t="s">
        <v>3433</v>
      </c>
      <c r="G235" s="853">
        <v>1368.7527600000001</v>
      </c>
      <c r="H235" s="853" t="s">
        <v>3074</v>
      </c>
    </row>
    <row r="236" spans="6:8" ht="13.5" customHeight="1">
      <c r="F236" s="853" t="s">
        <v>3434</v>
      </c>
      <c r="G236" s="853">
        <v>595.94988499999999</v>
      </c>
      <c r="H236" s="853" t="s">
        <v>3074</v>
      </c>
    </row>
    <row r="237" spans="6:8" ht="13.5" customHeight="1">
      <c r="F237" s="853" t="s">
        <v>2540</v>
      </c>
      <c r="G237" s="853">
        <v>630.41405199999997</v>
      </c>
      <c r="H237" s="853" t="s">
        <v>3074</v>
      </c>
    </row>
    <row r="238" spans="6:8" ht="13.5" customHeight="1">
      <c r="F238" s="853" t="s">
        <v>3435</v>
      </c>
      <c r="G238" s="853">
        <v>630.41405199999997</v>
      </c>
      <c r="H238" s="853" t="s">
        <v>3074</v>
      </c>
    </row>
    <row r="239" spans="6:8" ht="13.5" customHeight="1">
      <c r="F239" s="853" t="s">
        <v>2539</v>
      </c>
      <c r="G239" s="853">
        <v>-41155.875800000002</v>
      </c>
      <c r="H239" s="853" t="s">
        <v>3074</v>
      </c>
    </row>
    <row r="240" spans="6:8" ht="13.5" customHeight="1">
      <c r="F240" s="853" t="s">
        <v>3436</v>
      </c>
      <c r="G240" s="853">
        <v>1736.59402</v>
      </c>
      <c r="H240" s="853" t="s">
        <v>3074</v>
      </c>
    </row>
    <row r="241" spans="6:8" ht="13.5" customHeight="1">
      <c r="F241" s="853" t="s">
        <v>3437</v>
      </c>
      <c r="G241" s="853">
        <v>3752.8839200000002</v>
      </c>
      <c r="H241" s="853" t="s">
        <v>3074</v>
      </c>
    </row>
    <row r="242" spans="6:8" ht="13.5" customHeight="1">
      <c r="F242" s="853" t="s">
        <v>3438</v>
      </c>
      <c r="G242" s="853">
        <v>736.374594</v>
      </c>
      <c r="H242" s="853" t="s">
        <v>3074</v>
      </c>
    </row>
    <row r="243" spans="6:8" ht="13.5" customHeight="1">
      <c r="F243" s="853" t="s">
        <v>3439</v>
      </c>
      <c r="G243" s="853">
        <v>859.48470299999997</v>
      </c>
      <c r="H243" s="853" t="s">
        <v>3074</v>
      </c>
    </row>
    <row r="244" spans="6:8" ht="13.5" customHeight="1">
      <c r="F244" s="853" t="s">
        <v>3440</v>
      </c>
      <c r="G244" s="853">
        <v>5683.1566499999999</v>
      </c>
      <c r="H244" s="853" t="s">
        <v>3074</v>
      </c>
    </row>
    <row r="245" spans="6:8" ht="13.5" customHeight="1">
      <c r="F245" s="853" t="s">
        <v>3441</v>
      </c>
      <c r="G245" s="853">
        <v>2600.9366799999998</v>
      </c>
      <c r="H245" s="853" t="s">
        <v>3074</v>
      </c>
    </row>
    <row r="246" spans="6:8" ht="13.5" customHeight="1">
      <c r="F246" s="853" t="s">
        <v>3442</v>
      </c>
      <c r="G246" s="853">
        <v>5336.7340599999998</v>
      </c>
      <c r="H246" s="853" t="s">
        <v>3074</v>
      </c>
    </row>
    <row r="247" spans="6:8" ht="13.5" customHeight="1">
      <c r="F247" s="853" t="s">
        <v>3443</v>
      </c>
      <c r="G247" s="853">
        <v>2125.71524</v>
      </c>
      <c r="H247" s="853" t="s">
        <v>3074</v>
      </c>
    </row>
    <row r="248" spans="6:8" ht="13.5" customHeight="1">
      <c r="F248" s="853" t="s">
        <v>3444</v>
      </c>
      <c r="G248" s="853">
        <v>7357.1549199999999</v>
      </c>
      <c r="H248" s="853" t="s">
        <v>3074</v>
      </c>
    </row>
    <row r="249" spans="6:8" ht="13.5" customHeight="1">
      <c r="F249" s="853" t="s">
        <v>3445</v>
      </c>
      <c r="G249" s="853">
        <v>10.875161200000001</v>
      </c>
      <c r="H249" s="853" t="s">
        <v>3074</v>
      </c>
    </row>
    <row r="250" spans="6:8" ht="13.5" customHeight="1">
      <c r="F250" s="853" t="s">
        <v>3446</v>
      </c>
      <c r="G250" s="853">
        <v>1368.7527600000001</v>
      </c>
      <c r="H250" s="853" t="s">
        <v>3074</v>
      </c>
    </row>
    <row r="251" spans="6:8" ht="13.5" customHeight="1">
      <c r="F251" s="853" t="s">
        <v>3447</v>
      </c>
      <c r="G251" s="853">
        <v>3008.1100700000002</v>
      </c>
      <c r="H251" s="853" t="s">
        <v>3074</v>
      </c>
    </row>
    <row r="252" spans="6:8" ht="13.5" customHeight="1">
      <c r="F252" s="853" t="s">
        <v>3448</v>
      </c>
      <c r="G252" s="853">
        <v>-12804.9555</v>
      </c>
      <c r="H252" s="853" t="s">
        <v>3074</v>
      </c>
    </row>
    <row r="253" spans="6:8" ht="13.5" customHeight="1">
      <c r="F253" s="853" t="s">
        <v>2543</v>
      </c>
      <c r="G253" s="853">
        <v>998.68135900000004</v>
      </c>
      <c r="H253" s="853" t="s">
        <v>3074</v>
      </c>
    </row>
    <row r="254" spans="6:8" ht="13.5" customHeight="1">
      <c r="F254" s="853" t="s">
        <v>3449</v>
      </c>
      <c r="G254" s="853">
        <v>186</v>
      </c>
      <c r="H254" s="853" t="s">
        <v>3074</v>
      </c>
    </row>
    <row r="255" spans="6:8" ht="13.5" customHeight="1">
      <c r="F255" s="853" t="s">
        <v>3450</v>
      </c>
      <c r="G255" s="853">
        <v>2448.1927900000001</v>
      </c>
      <c r="H255" s="853" t="s">
        <v>3074</v>
      </c>
    </row>
    <row r="256" spans="6:8" ht="13.5" customHeight="1">
      <c r="F256" s="853" t="s">
        <v>3451</v>
      </c>
      <c r="G256" s="853">
        <v>864.34265800000003</v>
      </c>
      <c r="H256" s="853" t="s">
        <v>3074</v>
      </c>
    </row>
    <row r="257" spans="6:8" ht="13.5" customHeight="1">
      <c r="F257" s="853" t="s">
        <v>3452</v>
      </c>
      <c r="G257" s="853">
        <v>1583.85013</v>
      </c>
      <c r="H257" s="853" t="s">
        <v>3074</v>
      </c>
    </row>
    <row r="258" spans="6:8" ht="13.5" customHeight="1">
      <c r="F258" s="853" t="s">
        <v>3453</v>
      </c>
      <c r="G258" s="853">
        <v>250</v>
      </c>
      <c r="H258" s="853" t="s">
        <v>3074</v>
      </c>
    </row>
    <row r="259" spans="6:8" ht="13.5" customHeight="1">
      <c r="F259" s="853" t="s">
        <v>3454</v>
      </c>
      <c r="G259" s="853">
        <v>436</v>
      </c>
      <c r="H259" s="853" t="s">
        <v>3074</v>
      </c>
    </row>
    <row r="260" spans="6:8" ht="13.5" customHeight="1">
      <c r="F260" s="853" t="s">
        <v>2544</v>
      </c>
      <c r="G260" s="853">
        <v>1488.11691</v>
      </c>
      <c r="H260" s="853" t="s">
        <v>3074</v>
      </c>
    </row>
    <row r="261" spans="6:8" ht="13.5" customHeight="1">
      <c r="F261" s="853" t="s">
        <v>3455</v>
      </c>
      <c r="G261" s="853">
        <v>13.0455573</v>
      </c>
      <c r="H261" s="853" t="s">
        <v>3074</v>
      </c>
    </row>
    <row r="262" spans="6:8" ht="13.5" customHeight="1">
      <c r="F262" s="853" t="s">
        <v>3456</v>
      </c>
      <c r="G262" s="853">
        <v>72.266240100000005</v>
      </c>
      <c r="H262" s="853" t="s">
        <v>3074</v>
      </c>
    </row>
    <row r="263" spans="6:8" ht="13.5" customHeight="1">
      <c r="F263" s="853" t="s">
        <v>3457</v>
      </c>
      <c r="G263" s="853">
        <v>262.30676499999998</v>
      </c>
      <c r="H263" s="853" t="s">
        <v>3074</v>
      </c>
    </row>
    <row r="264" spans="6:8" ht="13.5" customHeight="1">
      <c r="F264" s="853" t="s">
        <v>3458</v>
      </c>
      <c r="G264" s="853">
        <v>2572.1100700000002</v>
      </c>
      <c r="H264" s="853" t="s">
        <v>3074</v>
      </c>
    </row>
    <row r="265" spans="6:8" ht="13.5" customHeight="1">
      <c r="F265" s="853" t="s">
        <v>3459</v>
      </c>
      <c r="G265" s="853">
        <v>-41155.875800000002</v>
      </c>
      <c r="H265" s="853" t="s">
        <v>3074</v>
      </c>
    </row>
    <row r="266" spans="6:8" ht="13.5" customHeight="1">
      <c r="F266" s="853" t="s">
        <v>3460</v>
      </c>
      <c r="G266" s="853">
        <v>1736.59402</v>
      </c>
      <c r="H266" s="853" t="s">
        <v>3074</v>
      </c>
    </row>
    <row r="267" spans="6:8" ht="13.5" customHeight="1">
      <c r="F267" s="853" t="s">
        <v>2547</v>
      </c>
      <c r="G267" s="853">
        <v>859.48470299999997</v>
      </c>
      <c r="H267" s="853" t="s">
        <v>3074</v>
      </c>
    </row>
    <row r="268" spans="6:8" ht="13.5" customHeight="1">
      <c r="F268" s="853" t="s">
        <v>3461</v>
      </c>
      <c r="G268" s="853">
        <v>5683.1566499999999</v>
      </c>
      <c r="H268" s="853" t="s">
        <v>3074</v>
      </c>
    </row>
    <row r="269" spans="6:8" ht="13.5" customHeight="1">
      <c r="F269" s="853" t="s">
        <v>2534</v>
      </c>
      <c r="G269" s="853">
        <v>3752.8839200000002</v>
      </c>
      <c r="H269" s="853" t="s">
        <v>3074</v>
      </c>
    </row>
    <row r="270" spans="6:8" ht="13.5" customHeight="1">
      <c r="F270" s="853" t="s">
        <v>2535</v>
      </c>
      <c r="G270" s="853">
        <v>2125.71524</v>
      </c>
      <c r="H270" s="853" t="s">
        <v>3074</v>
      </c>
    </row>
    <row r="271" spans="6:8" ht="13.5" customHeight="1">
      <c r="F271" s="853" t="s">
        <v>3462</v>
      </c>
      <c r="G271" s="853">
        <v>7357.1549199999999</v>
      </c>
      <c r="H271" s="853" t="s">
        <v>3074</v>
      </c>
    </row>
    <row r="272" spans="6:8" ht="13.5" customHeight="1">
      <c r="F272" s="853" t="s">
        <v>3463</v>
      </c>
      <c r="G272" s="853">
        <v>10.875161200000001</v>
      </c>
      <c r="H272" s="853" t="s">
        <v>3074</v>
      </c>
    </row>
    <row r="273" spans="6:8" ht="13.5" customHeight="1">
      <c r="F273" s="853" t="s">
        <v>3464</v>
      </c>
      <c r="G273" s="853">
        <v>1368.7527600000001</v>
      </c>
      <c r="H273" s="853" t="s">
        <v>3074</v>
      </c>
    </row>
    <row r="274" spans="6:8" ht="13.5" customHeight="1">
      <c r="F274" s="853" t="s">
        <v>3465</v>
      </c>
      <c r="G274" s="853">
        <v>-41155.875800000002</v>
      </c>
      <c r="H274" s="853" t="s">
        <v>3074</v>
      </c>
    </row>
  </sheetData>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P317"/>
  <sheetViews>
    <sheetView showGridLines="0" zoomScale="90" zoomScaleNormal="90" workbookViewId="0">
      <selection activeCell="L5" sqref="L5"/>
    </sheetView>
  </sheetViews>
  <sheetFormatPr defaultColWidth="8.6640625" defaultRowHeight="13"/>
  <cols>
    <col min="1" max="1" width="30.4140625" style="20" customWidth="1"/>
    <col min="2" max="2" width="13.9140625" style="20" customWidth="1"/>
    <col min="4" max="4" width="11" style="20" customWidth="1"/>
    <col min="5" max="5" width="17.6640625" style="20" customWidth="1"/>
    <col min="6" max="7" width="14.4140625" style="20" customWidth="1"/>
    <col min="8" max="8" width="2.33203125" style="20" customWidth="1"/>
    <col min="9" max="9" width="40.08203125" style="20" customWidth="1"/>
    <col min="10" max="10" width="25" style="20" customWidth="1"/>
    <col min="11" max="11" width="17.9140625" style="20" customWidth="1"/>
    <col min="12" max="12" width="17.6640625" style="20" customWidth="1"/>
    <col min="13" max="13" width="16.6640625" style="20" customWidth="1"/>
    <col min="14" max="44" width="15.6640625" style="20" customWidth="1"/>
    <col min="45" max="46" width="3" style="20" customWidth="1"/>
    <col min="47" max="47" width="5" style="860" customWidth="1"/>
    <col min="48" max="48" width="31.9140625" style="20" customWidth="1"/>
    <col min="49" max="49" width="15" style="20" hidden="1" customWidth="1"/>
    <col min="50" max="50" width="36.08203125" style="20" customWidth="1"/>
    <col min="51" max="51" width="8.25" style="861" customWidth="1"/>
    <col min="52" max="52" width="15.08203125" style="20" customWidth="1"/>
    <col min="53" max="53" width="8.08203125" style="861" customWidth="1"/>
    <col min="54" max="54" width="16" style="20" customWidth="1"/>
    <col min="55" max="55" width="8.25" style="861" customWidth="1"/>
    <col min="56" max="56" width="11.4140625" style="20" customWidth="1"/>
    <col min="57" max="57" width="26" style="20" customWidth="1"/>
    <col min="58" max="58" width="11.08203125" style="860" customWidth="1"/>
    <col min="59" max="59" width="5.4140625" style="20" customWidth="1"/>
    <col min="60" max="60" width="7.08203125" style="862" customWidth="1"/>
    <col min="61" max="61" width="10.25" style="862" customWidth="1"/>
    <col min="62" max="62" width="10.25" style="860" customWidth="1"/>
    <col min="63" max="63" width="7.9140625" style="20" customWidth="1"/>
    <col min="64" max="64" width="12.4140625" style="20" customWidth="1"/>
    <col min="65" max="65" width="12.25" style="20" customWidth="1"/>
    <col min="66" max="66" width="14.08203125" style="20" customWidth="1"/>
    <col min="67" max="67" width="32.33203125" style="20" customWidth="1"/>
    <col min="68" max="68" width="15.6640625" style="20" customWidth="1"/>
  </cols>
  <sheetData>
    <row r="1" spans="1:68" ht="23.25" customHeight="1">
      <c r="A1" s="1228" t="s">
        <v>3466</v>
      </c>
      <c r="B1" s="1197"/>
      <c r="C1" s="1198"/>
      <c r="D1" s="1197"/>
      <c r="E1" s="1197"/>
      <c r="F1" s="1197"/>
      <c r="G1" s="22"/>
      <c r="H1" s="556"/>
      <c r="I1" s="150"/>
      <c r="J1" s="863" t="str">
        <f>A2</f>
        <v>Corn Stover Design Report Case: APPLEP-2026</v>
      </c>
      <c r="K1" s="638"/>
      <c r="L1" s="638"/>
      <c r="M1" s="189"/>
      <c r="N1" s="189"/>
      <c r="O1" s="864" t="s">
        <v>1002</v>
      </c>
      <c r="P1" s="189"/>
      <c r="Q1" s="189"/>
      <c r="R1" s="865"/>
      <c r="S1" s="189"/>
      <c r="T1" s="189"/>
      <c r="U1" s="189"/>
      <c r="V1" s="189"/>
      <c r="W1" s="189"/>
      <c r="X1" s="189"/>
      <c r="Y1" s="189"/>
      <c r="Z1" s="189"/>
      <c r="AA1" s="189"/>
      <c r="AB1" s="189"/>
      <c r="AC1" s="189"/>
      <c r="AD1" s="189"/>
      <c r="AE1" s="189"/>
      <c r="AF1" s="189"/>
      <c r="AG1" s="189"/>
      <c r="AH1" s="189"/>
      <c r="AI1" s="189"/>
      <c r="AJ1" s="189"/>
      <c r="AK1" s="189"/>
      <c r="AL1" s="189"/>
      <c r="AM1" s="189"/>
      <c r="AN1" s="189"/>
      <c r="AO1" s="189"/>
      <c r="AP1" s="189"/>
      <c r="AQ1" s="189"/>
      <c r="AR1" s="189"/>
      <c r="AS1" s="556"/>
      <c r="AT1" s="866" t="s">
        <v>342</v>
      </c>
      <c r="AU1" s="867"/>
      <c r="AV1" s="868"/>
      <c r="AW1" s="221"/>
      <c r="AX1" s="869" t="s">
        <v>3467</v>
      </c>
      <c r="AY1" s="870"/>
      <c r="AZ1" s="871"/>
      <c r="BA1" s="870"/>
      <c r="BB1" s="872"/>
      <c r="BC1" s="873"/>
      <c r="BD1" s="874"/>
      <c r="BE1" s="218"/>
      <c r="BF1" s="408"/>
      <c r="BG1" s="218"/>
      <c r="BH1" s="875"/>
      <c r="BI1" s="875"/>
      <c r="BJ1" s="408"/>
      <c r="BK1" s="218"/>
      <c r="BL1" s="218"/>
      <c r="BM1" s="218"/>
      <c r="BN1" s="218"/>
      <c r="BO1" s="218"/>
      <c r="BP1" s="189"/>
    </row>
    <row r="2" spans="1:68" ht="13.5" customHeight="1">
      <c r="A2" s="1225" t="str">
        <f>"Corn Stover Design Report Case: " &amp;CASEID</f>
        <v>Corn Stover Design Report Case: APPLEP-2026</v>
      </c>
      <c r="B2" s="1197"/>
      <c r="C2" s="1198"/>
      <c r="D2" s="1197"/>
      <c r="E2" s="1197"/>
      <c r="F2" s="1197"/>
      <c r="G2" s="23"/>
      <c r="H2" s="556"/>
      <c r="I2" s="638"/>
      <c r="J2" s="638"/>
      <c r="K2" s="638"/>
      <c r="L2" s="638"/>
      <c r="M2" s="189"/>
      <c r="N2" s="189"/>
      <c r="O2" s="189"/>
      <c r="P2" s="189"/>
      <c r="Q2" s="877" t="str">
        <f>$J$34&amp;" Dollars"</f>
        <v>2007 Dollars</v>
      </c>
      <c r="R2" s="865"/>
      <c r="S2" s="189"/>
      <c r="T2" s="189"/>
      <c r="U2" s="189"/>
      <c r="V2" s="189"/>
      <c r="W2" s="189"/>
      <c r="X2" s="189"/>
      <c r="Y2" s="189"/>
      <c r="Z2" s="189"/>
      <c r="AA2" s="189"/>
      <c r="AB2" s="189"/>
      <c r="AC2" s="189"/>
      <c r="AD2" s="189"/>
      <c r="AE2" s="189"/>
      <c r="AF2" s="189"/>
      <c r="AG2" s="189"/>
      <c r="AH2" s="189"/>
      <c r="AI2" s="189"/>
      <c r="AJ2" s="189"/>
      <c r="AK2" s="189"/>
      <c r="AL2" s="189"/>
      <c r="AM2" s="189"/>
      <c r="AN2" s="189"/>
      <c r="AO2" s="189"/>
      <c r="AP2" s="189"/>
      <c r="AQ2" s="189"/>
      <c r="AR2" s="189"/>
      <c r="AS2" s="556"/>
      <c r="AT2" s="878" t="s">
        <v>344</v>
      </c>
      <c r="AU2" s="879"/>
      <c r="AV2" s="880" t="s">
        <v>345</v>
      </c>
      <c r="AW2" s="880" t="s">
        <v>346</v>
      </c>
      <c r="AX2" s="881" t="s">
        <v>348</v>
      </c>
      <c r="AY2" s="882" t="s">
        <v>349</v>
      </c>
      <c r="AZ2" s="881" t="s">
        <v>350</v>
      </c>
      <c r="BA2" s="883" t="s">
        <v>352</v>
      </c>
      <c r="BB2" s="880" t="s">
        <v>353</v>
      </c>
      <c r="BC2" s="884" t="s">
        <v>354</v>
      </c>
      <c r="BD2" s="239" t="s">
        <v>355</v>
      </c>
      <c r="BE2" s="239" t="s">
        <v>356</v>
      </c>
      <c r="BF2" s="885" t="s">
        <v>357</v>
      </c>
      <c r="BG2" s="239" t="s">
        <v>91</v>
      </c>
      <c r="BH2" s="886" t="s">
        <v>358</v>
      </c>
      <c r="BI2" s="886" t="s">
        <v>359</v>
      </c>
      <c r="BJ2" s="885" t="s">
        <v>360</v>
      </c>
      <c r="BK2" s="238" t="s">
        <v>361</v>
      </c>
      <c r="BL2" s="238" t="s">
        <v>362</v>
      </c>
      <c r="BM2" s="880" t="s">
        <v>363</v>
      </c>
      <c r="BN2" s="880" t="s">
        <v>364</v>
      </c>
      <c r="BO2" s="218"/>
      <c r="BP2" s="189"/>
    </row>
    <row r="3" spans="1:68" ht="13.5" customHeight="1">
      <c r="A3" s="1225" t="s">
        <v>3468</v>
      </c>
      <c r="B3" s="1197"/>
      <c r="C3" s="1198"/>
      <c r="D3" s="1197"/>
      <c r="E3" s="1197"/>
      <c r="F3" s="1197"/>
      <c r="G3" s="23"/>
      <c r="H3" s="556"/>
      <c r="I3" s="887" t="s">
        <v>1007</v>
      </c>
      <c r="J3" s="887" t="s">
        <v>1008</v>
      </c>
      <c r="K3" s="887" t="s">
        <v>3469</v>
      </c>
      <c r="L3" s="189"/>
      <c r="M3" s="189"/>
      <c r="N3" s="189"/>
      <c r="O3" s="189"/>
      <c r="P3" s="189"/>
      <c r="Q3" s="479"/>
      <c r="R3" s="865"/>
      <c r="S3" s="189"/>
      <c r="T3" s="189"/>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556"/>
      <c r="AT3" s="888" t="str">
        <f>IF(CAPEX!A3&lt;&gt;"",CAPEX!A3,"")</f>
        <v>C</v>
      </c>
      <c r="AU3" s="889">
        <f>IF(CAPEX!B3&lt;&gt;"",CAPEX!B3,"")</f>
        <v>101</v>
      </c>
      <c r="AV3" s="888" t="str">
        <f>IF(CAPEX!C3&lt;&gt;"",CAPEX!C3,"")</f>
        <v>Transfer Conveyor</v>
      </c>
      <c r="AW3" s="890" t="s">
        <v>3470</v>
      </c>
      <c r="AX3" s="888" t="str">
        <f>IF(CAPEX!F3&lt;&gt;"",CAPEX!F3,"")</f>
        <v>160 MTPH ea., enclosed, 60 in. x 65 ft. long</v>
      </c>
      <c r="AY3" s="891" t="str">
        <f>IF(CAPEX!G3&lt;&gt;"",CAPEX!G3,"")</f>
        <v>20 hp ea.</v>
      </c>
      <c r="AZ3" s="888" t="str">
        <f>IF(CAPEX!H3&lt;&gt;"",CAPEX!H3,"")</f>
        <v>CS</v>
      </c>
      <c r="BA3" s="891">
        <f>IF(CAPEX!J3&lt;&gt;"",CAPEX!J3,"")</f>
        <v>2</v>
      </c>
      <c r="BB3" s="892">
        <f>CAPEX!K3</f>
        <v>5397000</v>
      </c>
      <c r="BC3" s="893">
        <f>IF(CAPEX!L3&lt;&gt;"",CAPEX!L3,"")</f>
        <v>2009</v>
      </c>
      <c r="BD3" s="894">
        <f>IF(CAPEX!M3&lt;&gt;"",CAPEX!M3,"")</f>
        <v>5397000</v>
      </c>
      <c r="BE3" s="895" t="str">
        <f>IF(CAPEX!N3&lt;&gt;"",CAPEX!N3,"")</f>
        <v>STRM.101</v>
      </c>
      <c r="BF3" s="896">
        <f>IF(CAPEX!O3&lt;&gt;"",CAPEX!O3,"")</f>
        <v>94697</v>
      </c>
      <c r="BG3" s="897" t="str">
        <f>IF(CAPEX!P3&lt;&gt;"",CAPEX!P3,"")</f>
        <v>kg/hr</v>
      </c>
      <c r="BH3" s="898">
        <f>IF(CAPEX!Q3&lt;&gt;"",CAPEX!Q3,"")</f>
        <v>0.6</v>
      </c>
      <c r="BI3" s="898">
        <f>IF(CAPEX!R3&lt;&gt;"",CAPEX!R3,"")</f>
        <v>1.7</v>
      </c>
      <c r="BJ3" s="899">
        <f ca="1">IF(BE3&lt;&gt;"",VLOOKUP(BE3,INDIRECT(LU_SENS),2,FALSE()),"")</f>
        <v>101044</v>
      </c>
      <c r="BK3" s="900">
        <f ca="1">BJ3/BF3</f>
        <v>1.0670242985522245</v>
      </c>
      <c r="BL3" s="272">
        <f ca="1">BD3*BK3^BH3</f>
        <v>5611216.2171469955</v>
      </c>
      <c r="BM3" s="273">
        <f ca="1">BL3*VLOOKUP($J$34,INDIRECT(IX_CAP),4,FALSE())/VLOOKUP(BC3,INDIRECT(IX_CAP),4,FALSE())</f>
        <v>5648846.5232593054</v>
      </c>
      <c r="BN3" s="273">
        <f ca="1">BM3*BI3</f>
        <v>9603039.0895408187</v>
      </c>
      <c r="BO3" s="218"/>
      <c r="BP3" s="189"/>
    </row>
    <row r="4" spans="1:68" ht="13.5" customHeight="1">
      <c r="A4" s="1225" t="str">
        <f>"All Values in "&amp;J34&amp;"$"</f>
        <v>All Values in 2007$</v>
      </c>
      <c r="B4" s="1197"/>
      <c r="C4" s="1198"/>
      <c r="D4" s="1197"/>
      <c r="E4" s="1197"/>
      <c r="F4" s="1197"/>
      <c r="G4" s="23"/>
      <c r="H4" s="556"/>
      <c r="I4" s="66" t="s">
        <v>1011</v>
      </c>
      <c r="J4" s="901">
        <f ca="1">Q26</f>
        <v>298747769.97071582</v>
      </c>
      <c r="K4" s="66"/>
      <c r="L4" s="189"/>
      <c r="M4" s="189"/>
      <c r="N4" s="189"/>
      <c r="O4" s="189" t="s">
        <v>3471</v>
      </c>
      <c r="P4" s="189"/>
      <c r="Q4" s="902">
        <v>0</v>
      </c>
      <c r="R4" s="189" t="s">
        <v>3472</v>
      </c>
      <c r="S4" s="189"/>
      <c r="T4" s="189"/>
      <c r="U4" s="189"/>
      <c r="V4" s="189"/>
      <c r="W4" s="189"/>
      <c r="X4" s="189"/>
      <c r="Y4" s="189"/>
      <c r="Z4" s="189"/>
      <c r="AA4" s="189"/>
      <c r="AB4" s="189"/>
      <c r="AC4" s="189"/>
      <c r="AD4" s="189"/>
      <c r="AE4" s="189"/>
      <c r="AF4" s="189"/>
      <c r="AG4" s="189"/>
      <c r="AH4" s="189"/>
      <c r="AI4" s="189"/>
      <c r="AJ4" s="189"/>
      <c r="AK4" s="189"/>
      <c r="AL4" s="189"/>
      <c r="AM4" s="189"/>
      <c r="AN4" s="189"/>
      <c r="AO4" s="189"/>
      <c r="AP4" s="189"/>
      <c r="AQ4" s="189"/>
      <c r="AR4" s="189"/>
      <c r="AS4" s="556"/>
      <c r="AT4" s="888" t="str">
        <f>IF(CAPEX!A4&lt;&gt;"",CAPEX!A4,"")</f>
        <v>C</v>
      </c>
      <c r="AU4" s="889">
        <f>IF(CAPEX!B4&lt;&gt;"",CAPEX!B4,"")</f>
        <v>102</v>
      </c>
      <c r="AV4" s="888" t="str">
        <f>IF(CAPEX!C4&lt;&gt;"",CAPEX!C4,"")</f>
        <v>High Angle Transfer Conveyor</v>
      </c>
      <c r="AW4" s="903" t="s">
        <v>3470</v>
      </c>
      <c r="AX4" s="888" t="str">
        <f>IF(CAPEX!F4&lt;&gt;"",CAPEX!F4,"")</f>
        <v>160 MTPH ea., enclosed, 72 in. wide</v>
      </c>
      <c r="AY4" s="891" t="str">
        <f>IF(CAPEX!G4&lt;&gt;"",CAPEX!G4,"")</f>
        <v>50 hp ea.</v>
      </c>
      <c r="AZ4" s="888" t="str">
        <f>IF(CAPEX!H4&lt;&gt;"",CAPEX!H4,"")</f>
        <v>CS</v>
      </c>
      <c r="BA4" s="891">
        <f>IF(CAPEX!J4&lt;&gt;"",CAPEX!J4,"")</f>
        <v>2</v>
      </c>
      <c r="BB4" s="892" t="str">
        <f>CAPEX!K4</f>
        <v>INCLUDED</v>
      </c>
      <c r="BC4" s="904" t="str">
        <f>IF(CAPEX!L4&lt;&gt;"",CAPEX!L4,"")</f>
        <v/>
      </c>
      <c r="BD4" s="905" t="str">
        <f>IF(CAPEX!M4&lt;&gt;"",CAPEX!M4,"")</f>
        <v/>
      </c>
      <c r="BE4" s="905" t="str">
        <f>IF(CAPEX!N4&lt;&gt;"",CAPEX!N4,"")</f>
        <v/>
      </c>
      <c r="BF4" s="906" t="str">
        <f>IF(CAPEX!O4&lt;&gt;"",CAPEX!O4,"")</f>
        <v/>
      </c>
      <c r="BG4" s="907" t="str">
        <f>IF(CAPEX!P4&lt;&gt;"",CAPEX!P4,"")</f>
        <v/>
      </c>
      <c r="BH4" s="908" t="str">
        <f>IF(CAPEX!Q4&lt;&gt;"",CAPEX!Q4,"")</f>
        <v/>
      </c>
      <c r="BI4" s="908" t="str">
        <f>IF(CAPEX!R4&lt;&gt;"",CAPEX!R4,"")</f>
        <v/>
      </c>
      <c r="BJ4" s="282"/>
      <c r="BK4" s="909"/>
      <c r="BL4" s="910"/>
      <c r="BM4" s="911"/>
      <c r="BN4" s="911"/>
      <c r="BO4" s="218"/>
      <c r="BP4" s="189"/>
    </row>
    <row r="5" spans="1:68" ht="22.5" customHeight="1">
      <c r="A5" s="912"/>
      <c r="B5" s="912"/>
      <c r="C5" s="913" t="s">
        <v>3473</v>
      </c>
      <c r="D5" s="914" t="str">
        <f ca="1">IF((ABS(J37)&lt;0.1),J35,"")</f>
        <v/>
      </c>
      <c r="E5" s="915" t="str">
        <f>"/lb, "&amp;L6</f>
        <v>/lb, Concentrated sugars</v>
      </c>
      <c r="F5" s="916"/>
      <c r="G5" s="28"/>
      <c r="H5" s="556"/>
      <c r="I5" s="66" t="s">
        <v>1021</v>
      </c>
      <c r="J5" s="917">
        <v>0.4</v>
      </c>
      <c r="K5" s="66"/>
      <c r="L5" s="1229" t="s">
        <v>3474</v>
      </c>
      <c r="M5" s="1230"/>
      <c r="N5" s="189"/>
      <c r="O5" s="189" t="s">
        <v>2234</v>
      </c>
      <c r="P5" s="189"/>
      <c r="Q5" s="918">
        <f ca="1">BN54</f>
        <v>32960315.514760099</v>
      </c>
      <c r="R5" s="189"/>
      <c r="S5" s="189"/>
      <c r="T5" s="189"/>
      <c r="U5" s="189"/>
      <c r="V5" s="189"/>
      <c r="W5" s="189"/>
      <c r="X5" s="189"/>
      <c r="Y5" s="189"/>
      <c r="Z5" s="189"/>
      <c r="AA5" s="189"/>
      <c r="AB5" s="189"/>
      <c r="AC5" s="189"/>
      <c r="AD5" s="189"/>
      <c r="AE5" s="189"/>
      <c r="AF5" s="189"/>
      <c r="AG5" s="189"/>
      <c r="AH5" s="189"/>
      <c r="AI5" s="189"/>
      <c r="AJ5" s="189"/>
      <c r="AK5" s="189"/>
      <c r="AL5" s="189"/>
      <c r="AM5" s="189"/>
      <c r="AN5" s="189"/>
      <c r="AO5" s="189"/>
      <c r="AP5" s="189"/>
      <c r="AQ5" s="189"/>
      <c r="AR5" s="189"/>
      <c r="AS5" s="556"/>
      <c r="AT5" s="888" t="str">
        <f>IF(CAPEX!A5&lt;&gt;"",CAPEX!A5,"")</f>
        <v>C</v>
      </c>
      <c r="AU5" s="889">
        <f>IF(CAPEX!B5&lt;&gt;"",CAPEX!B5,"")</f>
        <v>103</v>
      </c>
      <c r="AV5" s="888" t="str">
        <f>IF(CAPEX!C5&lt;&gt;"",CAPEX!C5,"")</f>
        <v>Reversing Load-in Conveyor</v>
      </c>
      <c r="AW5" s="903" t="s">
        <v>3470</v>
      </c>
      <c r="AX5" s="888" t="str">
        <f>IF(CAPEX!F5&lt;&gt;"",CAPEX!F5,"")</f>
        <v>320 MT / hr, enclosed, 84 in. wide</v>
      </c>
      <c r="AY5" s="891" t="str">
        <f>IF(CAPEX!G5&lt;&gt;"",CAPEX!G5,"")</f>
        <v>20 hp</v>
      </c>
      <c r="AZ5" s="888" t="str">
        <f>IF(CAPEX!H5&lt;&gt;"",CAPEX!H5,"")</f>
        <v>CS</v>
      </c>
      <c r="BA5" s="891">
        <f>IF(CAPEX!J5&lt;&gt;"",CAPEX!J5,"")</f>
        <v>1</v>
      </c>
      <c r="BB5" s="892" t="str">
        <f>CAPEX!K5</f>
        <v>INCLUDED</v>
      </c>
      <c r="BC5" s="904" t="str">
        <f>IF(CAPEX!L5&lt;&gt;"",CAPEX!L5,"")</f>
        <v/>
      </c>
      <c r="BD5" s="905" t="str">
        <f>IF(CAPEX!M5&lt;&gt;"",CAPEX!M5,"")</f>
        <v/>
      </c>
      <c r="BE5" s="905" t="str">
        <f>IF(CAPEX!N5&lt;&gt;"",CAPEX!N5,"")</f>
        <v/>
      </c>
      <c r="BF5" s="906" t="str">
        <f>IF(CAPEX!O5&lt;&gt;"",CAPEX!O5,"")</f>
        <v/>
      </c>
      <c r="BG5" s="907" t="str">
        <f>IF(CAPEX!P5&lt;&gt;"",CAPEX!P5,"")</f>
        <v/>
      </c>
      <c r="BH5" s="908" t="str">
        <f>IF(CAPEX!Q5&lt;&gt;"",CAPEX!Q5,"")</f>
        <v/>
      </c>
      <c r="BI5" s="908" t="str">
        <f>IF(CAPEX!R5&lt;&gt;"",CAPEX!R5,"")</f>
        <v/>
      </c>
      <c r="BJ5" s="282"/>
      <c r="BK5" s="909"/>
      <c r="BL5" s="911"/>
      <c r="BM5" s="911"/>
      <c r="BN5" s="911"/>
      <c r="BO5" s="218"/>
      <c r="BP5" s="189"/>
    </row>
    <row r="6" spans="1:68" ht="13.5" customHeight="1">
      <c r="A6" s="912"/>
      <c r="B6" s="912"/>
      <c r="C6" s="919"/>
      <c r="D6" s="920"/>
      <c r="E6" s="920"/>
      <c r="F6" s="916"/>
      <c r="G6" s="28"/>
      <c r="H6" s="556"/>
      <c r="I6" s="66" t="s">
        <v>1024</v>
      </c>
      <c r="J6" s="921">
        <v>0.08</v>
      </c>
      <c r="K6" s="66"/>
      <c r="L6" s="1227" t="s">
        <v>3475</v>
      </c>
      <c r="M6" s="1210"/>
      <c r="N6" s="189"/>
      <c r="O6" s="189" t="s">
        <v>2237</v>
      </c>
      <c r="P6" s="189"/>
      <c r="Q6" s="918">
        <f ca="1">BN80</f>
        <v>19624116.906724308</v>
      </c>
      <c r="R6" s="189"/>
      <c r="S6" s="189"/>
      <c r="T6" s="189"/>
      <c r="U6" s="189"/>
      <c r="V6" s="189"/>
      <c r="W6" s="189"/>
      <c r="X6" s="189"/>
      <c r="Y6" s="189"/>
      <c r="Z6" s="189"/>
      <c r="AA6" s="189"/>
      <c r="AB6" s="189"/>
      <c r="AC6" s="189"/>
      <c r="AD6" s="189"/>
      <c r="AE6" s="189"/>
      <c r="AF6" s="189"/>
      <c r="AG6" s="189"/>
      <c r="AH6" s="189"/>
      <c r="AI6" s="189"/>
      <c r="AJ6" s="189"/>
      <c r="AK6" s="189"/>
      <c r="AL6" s="189"/>
      <c r="AM6" s="189"/>
      <c r="AN6" s="189"/>
      <c r="AO6" s="189"/>
      <c r="AP6" s="189"/>
      <c r="AQ6" s="189"/>
      <c r="AR6" s="189"/>
      <c r="AS6" s="556"/>
      <c r="AT6" s="888" t="str">
        <f>IF(CAPEX!A6&lt;&gt;"",CAPEX!A6,"")</f>
        <v>C</v>
      </c>
      <c r="AU6" s="889">
        <f>IF(CAPEX!B6&lt;&gt;"",CAPEX!B6,"")</f>
        <v>104</v>
      </c>
      <c r="AV6" s="888" t="str">
        <f>IF(CAPEX!C6&lt;&gt;"",CAPEX!C6,"")</f>
        <v>Dome Reclaim System</v>
      </c>
      <c r="AW6" s="922" t="s">
        <v>383</v>
      </c>
      <c r="AX6" s="888" t="str">
        <f>IF(CAPEX!F6&lt;&gt;"",CAPEX!F6,"")</f>
        <v>100 MTPH ea.</v>
      </c>
      <c r="AY6" s="891" t="str">
        <f>IF(CAPEX!G6&lt;&gt;"",CAPEX!G6,"")</f>
        <v>45 kw ea.</v>
      </c>
      <c r="AZ6" s="888" t="str">
        <f>IF(CAPEX!H6&lt;&gt;"",CAPEX!H6,"")</f>
        <v>CS</v>
      </c>
      <c r="BA6" s="891">
        <f>IF(CAPEX!J6&lt;&gt;"",CAPEX!J6,"")</f>
        <v>2</v>
      </c>
      <c r="BB6" s="892">
        <f>CAPEX!K6</f>
        <v>3046000</v>
      </c>
      <c r="BC6" s="893">
        <f>IF(CAPEX!L6&lt;&gt;"",CAPEX!L6,"")</f>
        <v>2009</v>
      </c>
      <c r="BD6" s="894">
        <f>IF(CAPEX!M6&lt;&gt;"",CAPEX!M6,"")</f>
        <v>3046000</v>
      </c>
      <c r="BE6" s="895" t="str">
        <f>IF(CAPEX!N6&lt;&gt;"",CAPEX!N6,"")</f>
        <v>STRM.101</v>
      </c>
      <c r="BF6" s="896">
        <f>IF(CAPEX!O6&lt;&gt;"",CAPEX!O6,"")</f>
        <v>94697</v>
      </c>
      <c r="BG6" s="897" t="str">
        <f>IF(CAPEX!P6&lt;&gt;"",CAPEX!P6,"")</f>
        <v>kg/hr</v>
      </c>
      <c r="BH6" s="898">
        <f>IF(CAPEX!Q6&lt;&gt;"",CAPEX!Q6,"")</f>
        <v>0.6</v>
      </c>
      <c r="BI6" s="898">
        <f>IF(CAPEX!R6&lt;&gt;"",CAPEX!R6,"")</f>
        <v>1.7</v>
      </c>
      <c r="BJ6" s="282">
        <f ca="1">IF(BE6&lt;&gt;"",VLOOKUP(BE6,INDIRECT(LU_SENS),2,FALSE()),"")</f>
        <v>101044</v>
      </c>
      <c r="BK6" s="301">
        <f ca="1">BJ6/BF6</f>
        <v>1.0670242985522245</v>
      </c>
      <c r="BL6" s="273">
        <f ca="1">BD6*BK6^BH6</f>
        <v>3166900.981550815</v>
      </c>
      <c r="BM6" s="273">
        <f ca="1">BL6*VLOOKUP($J$34,INDIRECT(IX_CAP),4,FALSE())/VLOOKUP(BC6,INDIRECT(IX_CAP),4,FALSE())</f>
        <v>3188139.0605610237</v>
      </c>
      <c r="BN6" s="273">
        <f ca="1">BM6*BI6</f>
        <v>5419836.4029537402</v>
      </c>
      <c r="BO6" s="251"/>
      <c r="BP6" s="189"/>
    </row>
    <row r="7" spans="1:68" ht="13.5" customHeight="1">
      <c r="A7" s="923"/>
      <c r="B7" s="923"/>
      <c r="C7" s="924" t="s">
        <v>3476</v>
      </c>
      <c r="D7" s="925">
        <f ca="1">K90</f>
        <v>910.37647207251609</v>
      </c>
      <c r="E7" s="925"/>
      <c r="F7" s="876"/>
      <c r="G7" s="23"/>
      <c r="H7" s="556"/>
      <c r="I7" s="66" t="s">
        <v>1026</v>
      </c>
      <c r="J7" s="926">
        <v>10</v>
      </c>
      <c r="K7" s="66"/>
      <c r="L7" s="189"/>
      <c r="M7" s="189"/>
      <c r="N7" s="189"/>
      <c r="O7" s="189" t="s">
        <v>2239</v>
      </c>
      <c r="P7" s="189"/>
      <c r="Q7" s="918">
        <f ca="1">BN105</f>
        <v>18736263.375360578</v>
      </c>
      <c r="R7" s="189"/>
      <c r="S7" s="189"/>
      <c r="T7" s="189"/>
      <c r="U7" s="189"/>
      <c r="V7" s="189"/>
      <c r="W7" s="189"/>
      <c r="X7" s="189"/>
      <c r="Y7" s="189"/>
      <c r="Z7" s="189"/>
      <c r="AA7" s="189"/>
      <c r="AB7" s="189"/>
      <c r="AC7" s="189"/>
      <c r="AD7" s="189"/>
      <c r="AE7" s="189"/>
      <c r="AF7" s="189"/>
      <c r="AG7" s="189"/>
      <c r="AH7" s="189"/>
      <c r="AI7" s="189"/>
      <c r="AJ7" s="189"/>
      <c r="AK7" s="189"/>
      <c r="AL7" s="189"/>
      <c r="AM7" s="189"/>
      <c r="AN7" s="189"/>
      <c r="AO7" s="189"/>
      <c r="AP7" s="189"/>
      <c r="AQ7" s="189"/>
      <c r="AR7" s="189"/>
      <c r="AS7" s="556"/>
      <c r="AT7" s="888" t="str">
        <f>IF(CAPEX!A7&lt;&gt;"",CAPEX!A7,"")</f>
        <v>C</v>
      </c>
      <c r="AU7" s="889">
        <f>IF(CAPEX!B7&lt;&gt;"",CAPEX!B7,"")</f>
        <v>105</v>
      </c>
      <c r="AV7" s="888" t="str">
        <f>IF(CAPEX!C7&lt;&gt;"",CAPEX!C7,"")</f>
        <v>Reclaim Conveyor</v>
      </c>
      <c r="AW7" s="903" t="s">
        <v>3470</v>
      </c>
      <c r="AX7" s="888" t="str">
        <f>IF(CAPEX!F7&lt;&gt;"",CAPEX!F7,"")</f>
        <v>100 MTPH ea., enclosed, 48 in. x 125 ft. long</v>
      </c>
      <c r="AY7" s="891" t="str">
        <f>IF(CAPEX!G7&lt;&gt;"",CAPEX!G7,"")</f>
        <v>10 hp ea.</v>
      </c>
      <c r="AZ7" s="888" t="str">
        <f>IF(CAPEX!H7&lt;&gt;"",CAPEX!H7,"")</f>
        <v>CS</v>
      </c>
      <c r="BA7" s="891">
        <f>IF(CAPEX!J7&lt;&gt;"",CAPEX!J7,"")</f>
        <v>2</v>
      </c>
      <c r="BB7" s="892" t="str">
        <f>CAPEX!K7</f>
        <v>INCLUDED</v>
      </c>
      <c r="BC7" s="904" t="str">
        <f>IF(CAPEX!L7&lt;&gt;"",CAPEX!L7,"")</f>
        <v/>
      </c>
      <c r="BD7" s="905" t="str">
        <f>IF(CAPEX!M7&lt;&gt;"",CAPEX!M7,"")</f>
        <v/>
      </c>
      <c r="BE7" s="905" t="str">
        <f>IF(CAPEX!N7&lt;&gt;"",CAPEX!N7,"")</f>
        <v/>
      </c>
      <c r="BF7" s="906" t="str">
        <f>IF(CAPEX!O7&lt;&gt;"",CAPEX!O7,"")</f>
        <v/>
      </c>
      <c r="BG7" s="907" t="str">
        <f>IF(CAPEX!P7&lt;&gt;"",CAPEX!P7,"")</f>
        <v/>
      </c>
      <c r="BH7" s="908" t="str">
        <f>IF(CAPEX!Q7&lt;&gt;"",CAPEX!Q7,"")</f>
        <v/>
      </c>
      <c r="BI7" s="908" t="str">
        <f>IF(CAPEX!R7&lt;&gt;"",CAPEX!R7,"")</f>
        <v/>
      </c>
      <c r="BJ7" s="282"/>
      <c r="BK7" s="927"/>
      <c r="BL7" s="927"/>
      <c r="BM7" s="927"/>
      <c r="BN7" s="927"/>
      <c r="BO7" s="275"/>
      <c r="BP7" s="189"/>
    </row>
    <row r="8" spans="1:68" ht="13.5" customHeight="1">
      <c r="A8" s="923"/>
      <c r="B8" s="923"/>
      <c r="C8" s="924" t="s">
        <v>3477</v>
      </c>
      <c r="D8" s="928">
        <f ca="1">M92</f>
        <v>1224.8862686737896</v>
      </c>
      <c r="E8" s="928"/>
      <c r="F8" s="876"/>
      <c r="G8" s="23"/>
      <c r="H8" s="556"/>
      <c r="I8" s="66" t="s">
        <v>1028</v>
      </c>
      <c r="J8" s="901">
        <f ca="1">-PMT(J6,J7,J4*(1-J5))</f>
        <v>26713336.444876365</v>
      </c>
      <c r="K8" s="66"/>
      <c r="L8" s="189"/>
      <c r="M8" s="189"/>
      <c r="N8" s="189"/>
      <c r="O8" s="189" t="s">
        <v>2242</v>
      </c>
      <c r="P8" s="189"/>
      <c r="Q8" s="918">
        <f ca="1">BN142</f>
        <v>24212481.991600707</v>
      </c>
      <c r="R8" s="189"/>
      <c r="S8" s="189"/>
      <c r="T8" s="189"/>
      <c r="U8" s="189"/>
      <c r="V8" s="189"/>
      <c r="W8" s="189"/>
      <c r="X8" s="189"/>
      <c r="Y8" s="189"/>
      <c r="Z8" s="189"/>
      <c r="AA8" s="189"/>
      <c r="AB8" s="189"/>
      <c r="AC8" s="189"/>
      <c r="AD8" s="189"/>
      <c r="AE8" s="189"/>
      <c r="AF8" s="189"/>
      <c r="AG8" s="189"/>
      <c r="AH8" s="189"/>
      <c r="AI8" s="189"/>
      <c r="AJ8" s="189"/>
      <c r="AK8" s="189"/>
      <c r="AL8" s="189"/>
      <c r="AM8" s="189"/>
      <c r="AN8" s="189"/>
      <c r="AO8" s="189"/>
      <c r="AP8" s="189"/>
      <c r="AQ8" s="189"/>
      <c r="AR8" s="189"/>
      <c r="AS8" s="556"/>
      <c r="AT8" s="888" t="str">
        <f>IF(CAPEX!A8&lt;&gt;"",CAPEX!A8,"")</f>
        <v>C</v>
      </c>
      <c r="AU8" s="889">
        <f>IF(CAPEX!B8&lt;&gt;"",CAPEX!B8,"")</f>
        <v>106</v>
      </c>
      <c r="AV8" s="888" t="str">
        <f>IF(CAPEX!C8&lt;&gt;"",CAPEX!C8,"")</f>
        <v>High Angle Transfer Conveyor</v>
      </c>
      <c r="AW8" s="903" t="s">
        <v>3470</v>
      </c>
      <c r="AX8" s="888" t="str">
        <f>IF(CAPEX!F8&lt;&gt;"",CAPEX!F8,"")</f>
        <v>100 MTPH, enclosed, 72 in. wide</v>
      </c>
      <c r="AY8" s="891" t="str">
        <f>IF(CAPEX!G8&lt;&gt;"",CAPEX!G8,"")</f>
        <v>20 hp</v>
      </c>
      <c r="AZ8" s="888" t="str">
        <f>IF(CAPEX!H8&lt;&gt;"",CAPEX!H8,"")</f>
        <v>CS</v>
      </c>
      <c r="BA8" s="891">
        <f>IF(CAPEX!J8&lt;&gt;"",CAPEX!J8,"")</f>
        <v>1</v>
      </c>
      <c r="BB8" s="892" t="str">
        <f>CAPEX!K8</f>
        <v>INCLUDED</v>
      </c>
      <c r="BC8" s="904" t="str">
        <f>IF(CAPEX!L8&lt;&gt;"",CAPEX!L8,"")</f>
        <v/>
      </c>
      <c r="BD8" s="905" t="str">
        <f>IF(CAPEX!M8&lt;&gt;"",CAPEX!M8,"")</f>
        <v/>
      </c>
      <c r="BE8" s="905" t="str">
        <f>IF(CAPEX!N8&lt;&gt;"",CAPEX!N8,"")</f>
        <v/>
      </c>
      <c r="BF8" s="906" t="str">
        <f>IF(CAPEX!O8&lt;&gt;"",CAPEX!O8,"")</f>
        <v/>
      </c>
      <c r="BG8" s="907" t="str">
        <f>IF(CAPEX!P8&lt;&gt;"",CAPEX!P8,"")</f>
        <v/>
      </c>
      <c r="BH8" s="908" t="str">
        <f>IF(CAPEX!Q8&lt;&gt;"",CAPEX!Q8,"")</f>
        <v/>
      </c>
      <c r="BI8" s="908" t="str">
        <f>IF(CAPEX!R8&lt;&gt;"",CAPEX!R8,"")</f>
        <v/>
      </c>
      <c r="BJ8" s="282"/>
      <c r="BK8" s="927"/>
      <c r="BL8" s="927"/>
      <c r="BM8" s="927"/>
      <c r="BN8" s="927"/>
      <c r="BO8" s="275"/>
      <c r="BP8" s="189"/>
    </row>
    <row r="9" spans="1:68" ht="13.5" customHeight="1">
      <c r="A9" s="923"/>
      <c r="B9" s="924"/>
      <c r="C9" s="924" t="s">
        <v>3478</v>
      </c>
      <c r="D9" s="929">
        <f ca="1">$N$99*(0.01/(1-$K$139))</f>
        <v>58.499999999999993</v>
      </c>
      <c r="E9" s="930" t="s">
        <v>3479</v>
      </c>
      <c r="F9" s="876"/>
      <c r="G9" s="23"/>
      <c r="H9" s="556"/>
      <c r="I9" s="66" t="s">
        <v>1014</v>
      </c>
      <c r="J9" s="901">
        <f ca="1">J4-J10</f>
        <v>232939277.99789575</v>
      </c>
      <c r="K9" s="66"/>
      <c r="L9" s="189"/>
      <c r="M9" s="189"/>
      <c r="N9" s="189"/>
      <c r="O9" s="189" t="s">
        <v>2244</v>
      </c>
      <c r="P9" s="189"/>
      <c r="Q9" s="918">
        <f ca="1">BN144</f>
        <v>0</v>
      </c>
      <c r="R9" s="189"/>
      <c r="S9" s="189"/>
      <c r="T9" s="189"/>
      <c r="U9" s="189"/>
      <c r="V9" s="189"/>
      <c r="W9" s="189"/>
      <c r="X9" s="189"/>
      <c r="Y9" s="189"/>
      <c r="Z9" s="189"/>
      <c r="AA9" s="189"/>
      <c r="AB9" s="189"/>
      <c r="AC9" s="189"/>
      <c r="AD9" s="189"/>
      <c r="AE9" s="189"/>
      <c r="AF9" s="189"/>
      <c r="AG9" s="189"/>
      <c r="AH9" s="189"/>
      <c r="AI9" s="189"/>
      <c r="AJ9" s="189"/>
      <c r="AK9" s="189"/>
      <c r="AL9" s="189"/>
      <c r="AM9" s="189"/>
      <c r="AN9" s="189"/>
      <c r="AO9" s="189"/>
      <c r="AP9" s="189"/>
      <c r="AQ9" s="189"/>
      <c r="AR9" s="189"/>
      <c r="AS9" s="556"/>
      <c r="AT9" s="888" t="str">
        <f>IF(CAPEX!A9&lt;&gt;"",CAPEX!A9,"")</f>
        <v>C</v>
      </c>
      <c r="AU9" s="889">
        <f>IF(CAPEX!B9&lt;&gt;"",CAPEX!B9,"")</f>
        <v>107</v>
      </c>
      <c r="AV9" s="888" t="str">
        <f>IF(CAPEX!C9&lt;&gt;"",CAPEX!C9,"")</f>
        <v>Elevated Transfer Conveyor</v>
      </c>
      <c r="AW9" s="903" t="s">
        <v>3470</v>
      </c>
      <c r="AX9" s="888" t="str">
        <f>IF(CAPEX!F9&lt;&gt;"",CAPEX!F9,"")</f>
        <v>100 MTPH, enclosed, 48 in. x 200 ft. long</v>
      </c>
      <c r="AY9" s="891" t="str">
        <f>IF(CAPEX!G9&lt;&gt;"",CAPEX!G9,"")</f>
        <v>10 hp</v>
      </c>
      <c r="AZ9" s="888" t="str">
        <f>IF(CAPEX!H9&lt;&gt;"",CAPEX!H9,"")</f>
        <v>CS</v>
      </c>
      <c r="BA9" s="891">
        <f>IF(CAPEX!J9&lt;&gt;"",CAPEX!J9,"")</f>
        <v>1</v>
      </c>
      <c r="BB9" s="892" t="str">
        <f>CAPEX!K9</f>
        <v>INCLUDED</v>
      </c>
      <c r="BC9" s="904" t="str">
        <f>IF(CAPEX!L9&lt;&gt;"",CAPEX!L9,"")</f>
        <v/>
      </c>
      <c r="BD9" s="905" t="str">
        <f>IF(CAPEX!M9&lt;&gt;"",CAPEX!M9,"")</f>
        <v/>
      </c>
      <c r="BE9" s="905" t="str">
        <f>IF(CAPEX!N9&lt;&gt;"",CAPEX!N9,"")</f>
        <v/>
      </c>
      <c r="BF9" s="906" t="str">
        <f>IF(CAPEX!O9&lt;&gt;"",CAPEX!O9,"")</f>
        <v/>
      </c>
      <c r="BG9" s="907" t="str">
        <f>IF(CAPEX!P9&lt;&gt;"",CAPEX!P9,"")</f>
        <v/>
      </c>
      <c r="BH9" s="908" t="str">
        <f>IF(CAPEX!Q9&lt;&gt;"",CAPEX!Q9,"")</f>
        <v/>
      </c>
      <c r="BI9" s="908" t="str">
        <f>IF(CAPEX!R9&lt;&gt;"",CAPEX!R9,"")</f>
        <v/>
      </c>
      <c r="BJ9" s="282"/>
      <c r="BK9" s="927"/>
      <c r="BL9" s="927"/>
      <c r="BM9" s="927"/>
      <c r="BN9" s="927"/>
      <c r="BO9" s="275"/>
      <c r="BP9" s="189"/>
    </row>
    <row r="10" spans="1:68" ht="13.5" customHeight="1">
      <c r="A10" s="923"/>
      <c r="B10" s="924"/>
      <c r="C10" s="924" t="s">
        <v>133</v>
      </c>
      <c r="D10" s="931">
        <f>J31</f>
        <v>0.1</v>
      </c>
      <c r="E10" s="930"/>
      <c r="F10" s="876"/>
      <c r="G10" s="23"/>
      <c r="H10" s="556"/>
      <c r="I10" s="66" t="s">
        <v>1018</v>
      </c>
      <c r="J10" s="901">
        <f ca="1">Q11</f>
        <v>65808491.972820073</v>
      </c>
      <c r="K10" s="66"/>
      <c r="L10" s="189"/>
      <c r="M10" s="189"/>
      <c r="N10" s="189"/>
      <c r="O10" s="189" t="s">
        <v>2247</v>
      </c>
      <c r="P10" s="189"/>
      <c r="Q10" s="918">
        <f ca="1">BN163</f>
        <v>1937857.7274708173</v>
      </c>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556"/>
      <c r="AT10" s="888" t="str">
        <f>IF(CAPEX!A10&lt;&gt;"",CAPEX!A10,"")</f>
        <v>C</v>
      </c>
      <c r="AU10" s="889">
        <f>IF(CAPEX!B10&lt;&gt;"",CAPEX!B10,"")</f>
        <v>108</v>
      </c>
      <c r="AV10" s="888" t="str">
        <f>IF(CAPEX!C10&lt;&gt;"",CAPEX!C10,"")</f>
        <v>Process Feed Conveyor</v>
      </c>
      <c r="AW10" s="903" t="s">
        <v>3470</v>
      </c>
      <c r="AX10" s="888" t="str">
        <f>IF(CAPEX!F10&lt;&gt;"",CAPEX!F10,"")</f>
        <v>70 MTPH ea., enclosed, 42 in. x 25 ft. long</v>
      </c>
      <c r="AY10" s="891" t="str">
        <f>IF(CAPEX!G10&lt;&gt;"",CAPEX!G10,"")</f>
        <v>5 hp ea.</v>
      </c>
      <c r="AZ10" s="888" t="str">
        <f>IF(CAPEX!H10&lt;&gt;"",CAPEX!H10,"")</f>
        <v>CS</v>
      </c>
      <c r="BA10" s="891">
        <f>IF(CAPEX!J10&lt;&gt;"",CAPEX!J10,"")</f>
        <v>1</v>
      </c>
      <c r="BB10" s="892" t="str">
        <f>CAPEX!K10</f>
        <v>INCLUDED</v>
      </c>
      <c r="BC10" s="904" t="str">
        <f>IF(CAPEX!L10&lt;&gt;"",CAPEX!L10,"")</f>
        <v/>
      </c>
      <c r="BD10" s="905" t="str">
        <f>IF(CAPEX!M10&lt;&gt;"",CAPEX!M10,"")</f>
        <v/>
      </c>
      <c r="BE10" s="905" t="str">
        <f>IF(CAPEX!N10&lt;&gt;"",CAPEX!N10,"")</f>
        <v/>
      </c>
      <c r="BF10" s="906" t="str">
        <f>IF(CAPEX!O10&lt;&gt;"",CAPEX!O10,"")</f>
        <v/>
      </c>
      <c r="BG10" s="907" t="str">
        <f>IF(CAPEX!P10&lt;&gt;"",CAPEX!P10,"")</f>
        <v/>
      </c>
      <c r="BH10" s="908" t="str">
        <f>IF(CAPEX!Q10&lt;&gt;"",CAPEX!Q10,"")</f>
        <v/>
      </c>
      <c r="BI10" s="908" t="str">
        <f>IF(CAPEX!R10&lt;&gt;"",CAPEX!R10,"")</f>
        <v/>
      </c>
      <c r="BJ10" s="282"/>
      <c r="BK10" s="927"/>
      <c r="BL10" s="927"/>
      <c r="BM10" s="927"/>
      <c r="BN10" s="927"/>
      <c r="BO10" s="275"/>
      <c r="BP10" s="189"/>
    </row>
    <row r="11" spans="1:68" ht="13.5" customHeight="1">
      <c r="A11" s="923"/>
      <c r="B11" s="924"/>
      <c r="C11" s="924" t="s">
        <v>134</v>
      </c>
      <c r="D11" s="931">
        <f>J5</f>
        <v>0.4</v>
      </c>
      <c r="E11" s="930"/>
      <c r="F11" s="876"/>
      <c r="G11" s="23"/>
      <c r="H11" s="556"/>
      <c r="I11" s="66" t="s">
        <v>3480</v>
      </c>
      <c r="J11" s="901">
        <v>0</v>
      </c>
      <c r="K11" s="66"/>
      <c r="L11" s="189" t="s">
        <v>1031</v>
      </c>
      <c r="M11" s="932">
        <v>4320</v>
      </c>
      <c r="N11" s="189"/>
      <c r="O11" s="189" t="s">
        <v>2249</v>
      </c>
      <c r="P11" s="189"/>
      <c r="Q11" s="918">
        <f ca="1">BN185</f>
        <v>65808491.972820073</v>
      </c>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556"/>
      <c r="AT11" s="888" t="str">
        <f>IF(CAPEX!A11&lt;&gt;"",CAPEX!A11,"")</f>
        <v>M</v>
      </c>
      <c r="AU11" s="889">
        <f>IF(CAPEX!B11&lt;&gt;"",CAPEX!B11,"")</f>
        <v>101</v>
      </c>
      <c r="AV11" s="888" t="str">
        <f>IF(CAPEX!C11&lt;&gt;"",CAPEX!C11,"")</f>
        <v>Truck Scale</v>
      </c>
      <c r="AW11" s="922" t="s">
        <v>399</v>
      </c>
      <c r="AX11" s="888" t="str">
        <f>IF(CAPEX!F11&lt;&gt;"",CAPEX!F11,"")</f>
        <v>10' x 70', 200,000 lb</v>
      </c>
      <c r="AY11" s="891" t="str">
        <f>IF(CAPEX!G11&lt;&gt;"",CAPEX!G11,"")</f>
        <v/>
      </c>
      <c r="AZ11" s="888" t="str">
        <f>IF(CAPEX!H11&lt;&gt;"",CAPEX!H11,"")</f>
        <v>CONCRETE</v>
      </c>
      <c r="BA11" s="891">
        <f>IF(CAPEX!J11&lt;&gt;"",CAPEX!J11,"")</f>
        <v>2</v>
      </c>
      <c r="BB11" s="892">
        <f>CAPEX!K11</f>
        <v>110000</v>
      </c>
      <c r="BC11" s="893">
        <f>IF(CAPEX!L11&lt;&gt;"",CAPEX!L11,"")</f>
        <v>2009</v>
      </c>
      <c r="BD11" s="894">
        <f>IF(CAPEX!M11&lt;&gt;"",CAPEX!M11,"")</f>
        <v>110000</v>
      </c>
      <c r="BE11" s="895" t="str">
        <f>IF(CAPEX!N11&lt;&gt;"",CAPEX!N11,"")</f>
        <v>STRM.101</v>
      </c>
      <c r="BF11" s="896">
        <f>IF(CAPEX!O11&lt;&gt;"",CAPEX!O11,"")</f>
        <v>94697</v>
      </c>
      <c r="BG11" s="897" t="str">
        <f>IF(CAPEX!P11&lt;&gt;"",CAPEX!P11,"")</f>
        <v>kg/hr</v>
      </c>
      <c r="BH11" s="898">
        <f>IF(CAPEX!Q11&lt;&gt;"",CAPEX!Q11,"")</f>
        <v>0.6</v>
      </c>
      <c r="BI11" s="898">
        <f>IF(CAPEX!R11&lt;&gt;"",CAPEX!R11,"")</f>
        <v>1.7</v>
      </c>
      <c r="BJ11" s="282">
        <f t="shared" ref="BJ11:BJ16" ca="1" si="0">IF(BE11&lt;&gt;"",VLOOKUP(BE11,INDIRECT(LU_SENS),2,FALSE()),"")</f>
        <v>101044</v>
      </c>
      <c r="BK11" s="301">
        <f t="shared" ref="BK11:BK16" ca="1" si="1">BJ11/BF11</f>
        <v>1.0670242985522245</v>
      </c>
      <c r="BL11" s="273">
        <f t="shared" ref="BL11:BL16" ca="1" si="2">BD11*BK11^BH11</f>
        <v>114366.08928778386</v>
      </c>
      <c r="BM11" s="273">
        <f t="shared" ref="BM11:BM16" ca="1" si="3">BL11*VLOOKUP($J$34,INDIRECT(IX_CAP),4,FALSE())/VLOOKUP(BC11,INDIRECT(IX_CAP),4,FALSE())</f>
        <v>115133.05865453467</v>
      </c>
      <c r="BN11" s="273">
        <f t="shared" ref="BN11:BN16" ca="1" si="4">BM11*BI11</f>
        <v>195726.19971270894</v>
      </c>
      <c r="BO11" s="275"/>
      <c r="BP11" s="189"/>
    </row>
    <row r="12" spans="1:68" ht="13.5" customHeight="1">
      <c r="A12" s="923"/>
      <c r="B12" s="923"/>
      <c r="C12" s="923"/>
      <c r="D12" s="923"/>
      <c r="E12" s="923"/>
      <c r="F12" s="876"/>
      <c r="G12" s="23"/>
      <c r="H12" s="556"/>
      <c r="I12" s="66" t="s">
        <v>1033</v>
      </c>
      <c r="J12" s="901">
        <f ca="1">(M11*M12)*VLOOKUP(J34,INDIRECT(IX_CAP),4,FALSE())/VLOOKUP(M13,INDIRECT(IX_CAP),4,FALSE())</f>
        <v>466182.90115532733</v>
      </c>
      <c r="K12" s="66"/>
      <c r="L12" s="189" t="s">
        <v>1034</v>
      </c>
      <c r="M12" s="932">
        <v>80</v>
      </c>
      <c r="N12" s="189"/>
      <c r="O12" s="189" t="s">
        <v>2251</v>
      </c>
      <c r="P12" s="189"/>
      <c r="Q12" s="918">
        <f ca="1">BN196</f>
        <v>6719522.629982844</v>
      </c>
      <c r="R12" s="436" t="s">
        <v>1023</v>
      </c>
      <c r="S12" s="918">
        <f ca="1">Q5+Q6+Q7+Q8</f>
        <v>95533177.788445696</v>
      </c>
      <c r="T12" s="189"/>
      <c r="U12" s="189"/>
      <c r="V12" s="189"/>
      <c r="W12" s="189"/>
      <c r="X12" s="189"/>
      <c r="Y12" s="189"/>
      <c r="Z12" s="189"/>
      <c r="AA12" s="189"/>
      <c r="AB12" s="189"/>
      <c r="AC12" s="189"/>
      <c r="AD12" s="189"/>
      <c r="AE12" s="189"/>
      <c r="AF12" s="189"/>
      <c r="AG12" s="189"/>
      <c r="AH12" s="189"/>
      <c r="AI12" s="189"/>
      <c r="AJ12" s="189"/>
      <c r="AK12" s="189"/>
      <c r="AL12" s="189"/>
      <c r="AM12" s="189"/>
      <c r="AN12" s="189"/>
      <c r="AO12" s="189"/>
      <c r="AP12" s="189"/>
      <c r="AQ12" s="189"/>
      <c r="AR12" s="189"/>
      <c r="AS12" s="556"/>
      <c r="AT12" s="888" t="str">
        <f>IF(CAPEX!A12&lt;&gt;"",CAPEX!A12,"")</f>
        <v>M</v>
      </c>
      <c r="AU12" s="889">
        <f>IF(CAPEX!B12&lt;&gt;"",CAPEX!B12,"")</f>
        <v>102</v>
      </c>
      <c r="AV12" s="888" t="str">
        <f>IF(CAPEX!C12&lt;&gt;"",CAPEX!C12,"")</f>
        <v>Truck Dumper</v>
      </c>
      <c r="AW12" s="922" t="s">
        <v>403</v>
      </c>
      <c r="AX12" s="888" t="str">
        <f>IF(CAPEX!F12&lt;&gt;"",CAPEX!F12,"")</f>
        <v>70' x 55 ton x 63 degree</v>
      </c>
      <c r="AY12" s="891" t="str">
        <f>IF(CAPEX!G12&lt;&gt;"",CAPEX!G12,"")</f>
        <v>2 x 50 hp ea.</v>
      </c>
      <c r="AZ12" s="888" t="str">
        <f>IF(CAPEX!H12&lt;&gt;"",CAPEX!H12,"")</f>
        <v>CS</v>
      </c>
      <c r="BA12" s="891">
        <f>IF(CAPEX!J12&lt;&gt;"",CAPEX!J12,"")</f>
        <v>2</v>
      </c>
      <c r="BB12" s="892">
        <f>CAPEX!K12</f>
        <v>484000</v>
      </c>
      <c r="BC12" s="893">
        <f>IF(CAPEX!L12&lt;&gt;"",CAPEX!L12,"")</f>
        <v>2009</v>
      </c>
      <c r="BD12" s="894">
        <f>IF(CAPEX!M12&lt;&gt;"",CAPEX!M12,"")</f>
        <v>484000</v>
      </c>
      <c r="BE12" s="895" t="str">
        <f>IF(CAPEX!N12&lt;&gt;"",CAPEX!N12,"")</f>
        <v>STRM.101</v>
      </c>
      <c r="BF12" s="896">
        <f>IF(CAPEX!O12&lt;&gt;"",CAPEX!O12,"")</f>
        <v>94697</v>
      </c>
      <c r="BG12" s="897" t="str">
        <f>IF(CAPEX!P12&lt;&gt;"",CAPEX!P12,"")</f>
        <v>kg/hr</v>
      </c>
      <c r="BH12" s="898">
        <f>IF(CAPEX!Q12&lt;&gt;"",CAPEX!Q12,"")</f>
        <v>0.6</v>
      </c>
      <c r="BI12" s="898">
        <f>IF(CAPEX!R12&lt;&gt;"",CAPEX!R12,"")</f>
        <v>1.7</v>
      </c>
      <c r="BJ12" s="282">
        <f t="shared" ca="1" si="0"/>
        <v>101044</v>
      </c>
      <c r="BK12" s="301">
        <f t="shared" ca="1" si="1"/>
        <v>1.0670242985522245</v>
      </c>
      <c r="BL12" s="273">
        <f t="shared" ca="1" si="2"/>
        <v>503210.79286624904</v>
      </c>
      <c r="BM12" s="273">
        <f t="shared" ca="1" si="3"/>
        <v>506585.45807995257</v>
      </c>
      <c r="BN12" s="273">
        <f t="shared" ca="1" si="4"/>
        <v>861195.27873591939</v>
      </c>
      <c r="BO12" s="275"/>
      <c r="BP12" s="189"/>
    </row>
    <row r="13" spans="1:68" ht="13.5" customHeight="1">
      <c r="A13" s="1226" t="s">
        <v>135</v>
      </c>
      <c r="B13" s="1201"/>
      <c r="C13" s="923"/>
      <c r="D13" s="1226" t="s">
        <v>3481</v>
      </c>
      <c r="E13" s="1201"/>
      <c r="F13" s="1201"/>
      <c r="G13" s="23"/>
      <c r="H13" s="556"/>
      <c r="I13" s="66" t="s">
        <v>1039</v>
      </c>
      <c r="J13" s="933">
        <v>0.05</v>
      </c>
      <c r="K13" s="66"/>
      <c r="L13" s="189" t="s">
        <v>1036</v>
      </c>
      <c r="M13" s="932">
        <v>1998</v>
      </c>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556"/>
      <c r="AT13" s="888" t="str">
        <f>IF(CAPEX!A13&lt;&gt;"",CAPEX!A13,"")</f>
        <v>M</v>
      </c>
      <c r="AU13" s="889">
        <f>IF(CAPEX!B13&lt;&gt;"",CAPEX!B13,"")</f>
        <v>103</v>
      </c>
      <c r="AV13" s="888" t="str">
        <f>IF(CAPEX!C13&lt;&gt;"",CAPEX!C13,"")</f>
        <v>Truck Dumper Hopper</v>
      </c>
      <c r="AW13" s="922" t="s">
        <v>403</v>
      </c>
      <c r="AX13" s="888" t="str">
        <f>IF(CAPEX!F13&lt;&gt;"",CAPEX!F13,"")</f>
        <v>3500 cu.ft. hopper w/ drag chain conveyor</v>
      </c>
      <c r="AY13" s="891" t="str">
        <f>IF(CAPEX!G13&lt;&gt;"",CAPEX!G13,"")</f>
        <v>50 hp ea.</v>
      </c>
      <c r="AZ13" s="888" t="str">
        <f>IF(CAPEX!H13&lt;&gt;"",CAPEX!H13,"")</f>
        <v>CS</v>
      </c>
      <c r="BA13" s="891">
        <f>IF(CAPEX!J13&lt;&gt;"",CAPEX!J13,"")</f>
        <v>2</v>
      </c>
      <c r="BB13" s="892">
        <f>CAPEX!K13</f>
        <v>502000</v>
      </c>
      <c r="BC13" s="893">
        <f>IF(CAPEX!L13&lt;&gt;"",CAPEX!L13,"")</f>
        <v>2009</v>
      </c>
      <c r="BD13" s="894">
        <f>IF(CAPEX!M13&lt;&gt;"",CAPEX!M13,"")</f>
        <v>502000</v>
      </c>
      <c r="BE13" s="895" t="str">
        <f>IF(CAPEX!N13&lt;&gt;"",CAPEX!N13,"")</f>
        <v>STRM.101</v>
      </c>
      <c r="BF13" s="896">
        <f>IF(CAPEX!O13&lt;&gt;"",CAPEX!O13,"")</f>
        <v>94697</v>
      </c>
      <c r="BG13" s="897" t="str">
        <f>IF(CAPEX!P13&lt;&gt;"",CAPEX!P13,"")</f>
        <v>kg/hr</v>
      </c>
      <c r="BH13" s="898">
        <f>IF(CAPEX!Q13&lt;&gt;"",CAPEX!Q13,"")</f>
        <v>0.6</v>
      </c>
      <c r="BI13" s="898">
        <f>IF(CAPEX!R13&lt;&gt;"",CAPEX!R13,"")</f>
        <v>1.7</v>
      </c>
      <c r="BJ13" s="282">
        <f t="shared" ca="1" si="0"/>
        <v>101044</v>
      </c>
      <c r="BK13" s="301">
        <f t="shared" ca="1" si="1"/>
        <v>1.0670242985522245</v>
      </c>
      <c r="BL13" s="273">
        <f t="shared" ca="1" si="2"/>
        <v>521925.24384061364</v>
      </c>
      <c r="BM13" s="273">
        <f t="shared" ca="1" si="3"/>
        <v>525425.41313251283</v>
      </c>
      <c r="BN13" s="273">
        <f t="shared" ca="1" si="4"/>
        <v>893223.20232527179</v>
      </c>
      <c r="BO13" s="275"/>
      <c r="BP13" s="189"/>
    </row>
    <row r="14" spans="1:68" ht="13.5" customHeight="1">
      <c r="A14" s="923" t="s">
        <v>2260</v>
      </c>
      <c r="B14" s="934">
        <f ca="1">ROUND(BN54, -5)</f>
        <v>33000000</v>
      </c>
      <c r="C14" s="923"/>
      <c r="D14" s="923" t="s">
        <v>138</v>
      </c>
      <c r="E14" s="923"/>
      <c r="F14" s="935">
        <f ca="1">T99</f>
        <v>4.776776821388232</v>
      </c>
      <c r="G14" s="55"/>
      <c r="H14" s="556"/>
      <c r="I14" s="66" t="s">
        <v>1041</v>
      </c>
      <c r="J14" s="189"/>
      <c r="K14" s="189"/>
      <c r="L14" s="189"/>
      <c r="M14" s="189"/>
      <c r="N14" s="189"/>
      <c r="O14" s="195" t="s">
        <v>155</v>
      </c>
      <c r="P14" s="189"/>
      <c r="Q14" s="936">
        <f ca="1">SUM(Q5:Q12)</f>
        <v>169999050.1187194</v>
      </c>
      <c r="R14" s="865"/>
      <c r="S14" s="189"/>
      <c r="T14" s="189"/>
      <c r="U14" s="189"/>
      <c r="V14" s="189"/>
      <c r="W14" s="189"/>
      <c r="X14" s="189"/>
      <c r="Y14" s="189"/>
      <c r="Z14" s="189"/>
      <c r="AA14" s="189"/>
      <c r="AB14" s="189"/>
      <c r="AC14" s="189"/>
      <c r="AD14" s="189"/>
      <c r="AE14" s="189"/>
      <c r="AF14" s="189"/>
      <c r="AG14" s="189"/>
      <c r="AH14" s="189"/>
      <c r="AI14" s="189"/>
      <c r="AJ14" s="189"/>
      <c r="AK14" s="189"/>
      <c r="AL14" s="189"/>
      <c r="AM14" s="189"/>
      <c r="AN14" s="189"/>
      <c r="AO14" s="189"/>
      <c r="AP14" s="189"/>
      <c r="AQ14" s="189"/>
      <c r="AR14" s="189"/>
      <c r="AS14" s="556"/>
      <c r="AT14" s="888" t="str">
        <f>IF(CAPEX!A14&lt;&gt;"",CAPEX!A14,"")</f>
        <v>M</v>
      </c>
      <c r="AU14" s="889">
        <f>IF(CAPEX!B14&lt;&gt;"",CAPEX!B14,"")</f>
        <v>104</v>
      </c>
      <c r="AV14" s="888" t="str">
        <f>IF(CAPEX!C14&lt;&gt;"",CAPEX!C14,"")</f>
        <v>Concrete Feedstock Storage Dome</v>
      </c>
      <c r="AW14" s="922" t="s">
        <v>409</v>
      </c>
      <c r="AX14" s="888" t="str">
        <f>IF(CAPEX!F14&lt;&gt;"",CAPEX!F14,"")</f>
        <v>98 ft. dia., 160 ft. high., 4000 MT</v>
      </c>
      <c r="AY14" s="891" t="str">
        <f>IF(CAPEX!G14&lt;&gt;"",CAPEX!G14,"")</f>
        <v/>
      </c>
      <c r="AZ14" s="888" t="str">
        <f>IF(CAPEX!H14&lt;&gt;"",CAPEX!H14,"")</f>
        <v>CONCRETE</v>
      </c>
      <c r="BA14" s="891">
        <f>IF(CAPEX!J14&lt;&gt;"",CAPEX!J14,"")</f>
        <v>2</v>
      </c>
      <c r="BB14" s="892">
        <f>CAPEX!K14</f>
        <v>3500000</v>
      </c>
      <c r="BC14" s="893">
        <f>IF(CAPEX!L14&lt;&gt;"",CAPEX!L14,"")</f>
        <v>2009</v>
      </c>
      <c r="BD14" s="894">
        <f>IF(CAPEX!M14&lt;&gt;"",CAPEX!M14,"")</f>
        <v>3500000</v>
      </c>
      <c r="BE14" s="895" t="str">
        <f>IF(CAPEX!N14&lt;&gt;"",CAPEX!N14,"")</f>
        <v>STRM.101</v>
      </c>
      <c r="BF14" s="896">
        <f>IF(CAPEX!O14&lt;&gt;"",CAPEX!O14,"")</f>
        <v>94697</v>
      </c>
      <c r="BG14" s="897" t="str">
        <f>IF(CAPEX!P14&lt;&gt;"",CAPEX!P14,"")</f>
        <v>kg/hr</v>
      </c>
      <c r="BH14" s="898">
        <f>IF(CAPEX!Q14&lt;&gt;"",CAPEX!Q14,"")</f>
        <v>0.6</v>
      </c>
      <c r="BI14" s="898">
        <f>IF(CAPEX!R14&lt;&gt;"",CAPEX!R14,"")</f>
        <v>1.7</v>
      </c>
      <c r="BJ14" s="282">
        <f t="shared" ca="1" si="0"/>
        <v>101044</v>
      </c>
      <c r="BK14" s="301">
        <f t="shared" ca="1" si="1"/>
        <v>1.0670242985522245</v>
      </c>
      <c r="BL14" s="273">
        <f t="shared" ca="1" si="2"/>
        <v>3638921.022793123</v>
      </c>
      <c r="BM14" s="273">
        <f t="shared" ca="1" si="3"/>
        <v>3663324.5935533759</v>
      </c>
      <c r="BN14" s="273">
        <f t="shared" ca="1" si="4"/>
        <v>6227651.8090407392</v>
      </c>
      <c r="BO14" s="275"/>
      <c r="BP14" s="189"/>
    </row>
    <row r="15" spans="1:68" ht="13.5" customHeight="1">
      <c r="A15" s="937" t="s">
        <v>1405</v>
      </c>
      <c r="B15" s="934">
        <f ca="1">ROUND(BN80,-5)</f>
        <v>19600000</v>
      </c>
      <c r="C15" s="923"/>
      <c r="D15" s="923" t="s">
        <v>140</v>
      </c>
      <c r="E15" s="923"/>
      <c r="F15" s="935">
        <f ca="1">T100</f>
        <v>0.16418110724798501</v>
      </c>
      <c r="G15" s="55"/>
      <c r="H15" s="556"/>
      <c r="I15" s="189" t="s">
        <v>1014</v>
      </c>
      <c r="J15" s="938">
        <v>0</v>
      </c>
      <c r="K15" s="189" t="s">
        <v>3482</v>
      </c>
      <c r="L15" s="189"/>
      <c r="M15" s="189"/>
      <c r="N15" s="189"/>
      <c r="O15" s="66" t="s">
        <v>1037</v>
      </c>
      <c r="P15" s="189"/>
      <c r="Q15" s="479">
        <f ca="1">R15*$S$12</f>
        <v>3821327.1115378281</v>
      </c>
      <c r="R15" s="865">
        <f>DCFROR!I14</f>
        <v>0.04</v>
      </c>
      <c r="S15" s="189" t="s">
        <v>315</v>
      </c>
      <c r="T15" s="189"/>
      <c r="U15" s="189"/>
      <c r="V15" s="189"/>
      <c r="W15" s="189"/>
      <c r="X15" s="189"/>
      <c r="Y15" s="189"/>
      <c r="Z15" s="189"/>
      <c r="AA15" s="189"/>
      <c r="AB15" s="189"/>
      <c r="AC15" s="189"/>
      <c r="AD15" s="189"/>
      <c r="AE15" s="189"/>
      <c r="AF15" s="189"/>
      <c r="AG15" s="189"/>
      <c r="AH15" s="189"/>
      <c r="AI15" s="189"/>
      <c r="AJ15" s="189"/>
      <c r="AK15" s="189"/>
      <c r="AL15" s="189"/>
      <c r="AM15" s="189"/>
      <c r="AN15" s="189"/>
      <c r="AO15" s="189"/>
      <c r="AP15" s="189"/>
      <c r="AQ15" s="189"/>
      <c r="AR15" s="189"/>
      <c r="AS15" s="556"/>
      <c r="AT15" s="888" t="str">
        <f>IF(CAPEX!A15&lt;&gt;"",CAPEX!A15,"")</f>
        <v>M</v>
      </c>
      <c r="AU15" s="889">
        <f>IF(CAPEX!B15&lt;&gt;"",CAPEX!B15,"")</f>
        <v>105</v>
      </c>
      <c r="AV15" s="888" t="str">
        <f>IF(CAPEX!C15&lt;&gt;"",CAPEX!C15,"")</f>
        <v>Belt Scale</v>
      </c>
      <c r="AW15" s="922" t="s">
        <v>412</v>
      </c>
      <c r="AX15" s="888" t="str">
        <f>IF(CAPEX!F15&lt;&gt;"",CAPEX!F15,"")</f>
        <v>Scale plus processor</v>
      </c>
      <c r="AY15" s="891" t="str">
        <f>IF(CAPEX!G15&lt;&gt;"",CAPEX!G15,"")</f>
        <v/>
      </c>
      <c r="AZ15" s="888" t="str">
        <f>IF(CAPEX!H15&lt;&gt;"",CAPEX!H15,"")</f>
        <v>CS</v>
      </c>
      <c r="BA15" s="891">
        <f>IF(CAPEX!J15&lt;&gt;"",CAPEX!J15,"")</f>
        <v>2</v>
      </c>
      <c r="BB15" s="892">
        <f>CAPEX!K15</f>
        <v>10790</v>
      </c>
      <c r="BC15" s="893">
        <f>IF(CAPEX!L15&lt;&gt;"",CAPEX!L15,"")</f>
        <v>2009</v>
      </c>
      <c r="BD15" s="894">
        <f>IF(CAPEX!M15&lt;&gt;"",CAPEX!M15,"")</f>
        <v>10790</v>
      </c>
      <c r="BE15" s="895" t="str">
        <f>IF(CAPEX!N15&lt;&gt;"",CAPEX!N15,"")</f>
        <v>STRM.101</v>
      </c>
      <c r="BF15" s="896">
        <f>IF(CAPEX!O15&lt;&gt;"",CAPEX!O15,"")</f>
        <v>94697</v>
      </c>
      <c r="BG15" s="897" t="str">
        <f>IF(CAPEX!P15&lt;&gt;"",CAPEX!P15,"")</f>
        <v>kg/hr</v>
      </c>
      <c r="BH15" s="898">
        <f>IF(CAPEX!Q15&lt;&gt;"",CAPEX!Q15,"")</f>
        <v>0.6</v>
      </c>
      <c r="BI15" s="898">
        <f>IF(CAPEX!R15&lt;&gt;"",CAPEX!R15,"")</f>
        <v>1.7</v>
      </c>
      <c r="BJ15" s="282">
        <f t="shared" ca="1" si="0"/>
        <v>101044</v>
      </c>
      <c r="BK15" s="301">
        <f t="shared" ca="1" si="1"/>
        <v>1.0670242985522245</v>
      </c>
      <c r="BL15" s="273">
        <f t="shared" ca="1" si="2"/>
        <v>11218.2736674108</v>
      </c>
      <c r="BM15" s="273">
        <f t="shared" ca="1" si="3"/>
        <v>11293.506389840264</v>
      </c>
      <c r="BN15" s="273">
        <f t="shared" ca="1" si="4"/>
        <v>19198.960862728447</v>
      </c>
      <c r="BO15" s="275"/>
      <c r="BP15" s="189"/>
    </row>
    <row r="16" spans="1:68" ht="13.5" customHeight="1">
      <c r="A16" s="937" t="s">
        <v>3483</v>
      </c>
      <c r="B16" s="934">
        <f ca="1">ROUND(BN105,-5)</f>
        <v>18700000</v>
      </c>
      <c r="C16" s="923"/>
      <c r="D16" s="923" t="s">
        <v>142</v>
      </c>
      <c r="E16" s="923"/>
      <c r="F16" s="935">
        <f ca="1">T105+T101</f>
        <v>0.48309758668856462</v>
      </c>
      <c r="G16" s="55"/>
      <c r="H16" s="556"/>
      <c r="I16" s="189" t="s">
        <v>1018</v>
      </c>
      <c r="J16" s="938">
        <v>0</v>
      </c>
      <c r="K16" s="189" t="s">
        <v>3482</v>
      </c>
      <c r="L16" s="189"/>
      <c r="M16" s="189"/>
      <c r="N16" s="189"/>
      <c r="O16" s="189" t="s">
        <v>1038</v>
      </c>
      <c r="P16" s="189"/>
      <c r="Q16" s="479">
        <f ca="1">R16*$S$12</f>
        <v>8597986.0009601116</v>
      </c>
      <c r="R16" s="865">
        <f>DCFROR!I15</f>
        <v>0.09</v>
      </c>
      <c r="S16" s="189" t="s">
        <v>315</v>
      </c>
      <c r="T16" s="189"/>
      <c r="U16" s="189"/>
      <c r="V16" s="189"/>
      <c r="W16" s="189"/>
      <c r="X16" s="189"/>
      <c r="Y16" s="189"/>
      <c r="Z16" s="189"/>
      <c r="AA16" s="189"/>
      <c r="AB16" s="189"/>
      <c r="AC16" s="189"/>
      <c r="AD16" s="189"/>
      <c r="AE16" s="189"/>
      <c r="AF16" s="189"/>
      <c r="AG16" s="189"/>
      <c r="AH16" s="189"/>
      <c r="AI16" s="189"/>
      <c r="AJ16" s="189"/>
      <c r="AK16" s="189"/>
      <c r="AL16" s="189"/>
      <c r="AM16" s="189"/>
      <c r="AN16" s="189"/>
      <c r="AO16" s="189"/>
      <c r="AP16" s="189"/>
      <c r="AQ16" s="189"/>
      <c r="AR16" s="189"/>
      <c r="AS16" s="556"/>
      <c r="AT16" s="888" t="str">
        <f>IF(CAPEX!A16&lt;&gt;"",CAPEX!A16,"")</f>
        <v>M</v>
      </c>
      <c r="AU16" s="889">
        <f>IF(CAPEX!B16&lt;&gt;"",CAPEX!B16,"")</f>
        <v>106</v>
      </c>
      <c r="AV16" s="888" t="str">
        <f>IF(CAPEX!C16&lt;&gt;"",CAPEX!C16,"")</f>
        <v>Dust Collection System</v>
      </c>
      <c r="AW16" s="922" t="s">
        <v>415</v>
      </c>
      <c r="AX16" s="888" t="str">
        <f>IF(CAPEX!F16&lt;&gt;"",CAPEX!F16,"")</f>
        <v>8500 ACFM</v>
      </c>
      <c r="AY16" s="891" t="str">
        <f>IF(CAPEX!G16&lt;&gt;"",CAPEX!G16,"")</f>
        <v>25 hp ea.</v>
      </c>
      <c r="AZ16" s="888" t="str">
        <f>IF(CAPEX!H16&lt;&gt;"",CAPEX!H16,"")</f>
        <v>CS</v>
      </c>
      <c r="BA16" s="891">
        <f>IF(CAPEX!J16&lt;&gt;"",CAPEX!J16,"")</f>
        <v>6</v>
      </c>
      <c r="BB16" s="892">
        <f>CAPEX!K16</f>
        <v>279900</v>
      </c>
      <c r="BC16" s="893">
        <f>IF(CAPEX!L16&lt;&gt;"",CAPEX!L16,"")</f>
        <v>2009</v>
      </c>
      <c r="BD16" s="894">
        <f>IF(CAPEX!M16&lt;&gt;"",CAPEX!M16,"")</f>
        <v>279900</v>
      </c>
      <c r="BE16" s="895" t="str">
        <f>IF(CAPEX!N16&lt;&gt;"",CAPEX!N16,"")</f>
        <v>STRM.101</v>
      </c>
      <c r="BF16" s="896">
        <f>IF(CAPEX!O16&lt;&gt;"",CAPEX!O16,"")</f>
        <v>94697</v>
      </c>
      <c r="BG16" s="897" t="str">
        <f>IF(CAPEX!P16&lt;&gt;"",CAPEX!P16,"")</f>
        <v>kg/hr</v>
      </c>
      <c r="BH16" s="898">
        <f>IF(CAPEX!Q16&lt;&gt;"",CAPEX!Q16,"")</f>
        <v>0.6</v>
      </c>
      <c r="BI16" s="898">
        <f>IF(CAPEX!R16&lt;&gt;"",CAPEX!R16,"")</f>
        <v>1.7</v>
      </c>
      <c r="BJ16" s="282">
        <f t="shared" ca="1" si="0"/>
        <v>101044</v>
      </c>
      <c r="BK16" s="301">
        <f t="shared" ca="1" si="1"/>
        <v>1.0670242985522245</v>
      </c>
      <c r="BL16" s="273">
        <f t="shared" ca="1" si="2"/>
        <v>291009.71265137004</v>
      </c>
      <c r="BM16" s="273">
        <f t="shared" ca="1" si="3"/>
        <v>292961.30106731137</v>
      </c>
      <c r="BN16" s="273">
        <f t="shared" ca="1" si="4"/>
        <v>498034.21181442932</v>
      </c>
      <c r="BO16" s="275"/>
      <c r="BP16" s="189"/>
    </row>
    <row r="17" spans="1:68" ht="13.5" customHeight="1">
      <c r="A17" s="923" t="s">
        <v>3484</v>
      </c>
      <c r="B17" s="934">
        <f ca="1">ROUND(BN142,-5)</f>
        <v>24200000</v>
      </c>
      <c r="C17" s="923"/>
      <c r="D17" s="923" t="s">
        <v>3485</v>
      </c>
      <c r="E17" s="923"/>
      <c r="F17" s="935">
        <f ca="1">T103</f>
        <v>1.2965926062786248</v>
      </c>
      <c r="G17" s="55"/>
      <c r="H17" s="556"/>
      <c r="I17" s="189" t="s">
        <v>3486</v>
      </c>
      <c r="J17" s="189" t="s">
        <v>3487</v>
      </c>
      <c r="K17" s="189"/>
      <c r="L17" s="189"/>
      <c r="M17" s="189"/>
      <c r="N17" s="189"/>
      <c r="O17" s="189" t="s">
        <v>3488</v>
      </c>
      <c r="Q17" s="479">
        <f ca="1">R17*$S$12</f>
        <v>4298993.0004800558</v>
      </c>
      <c r="R17" s="865">
        <f>DCFROR!I16</f>
        <v>4.4999999999999998E-2</v>
      </c>
      <c r="S17" s="189" t="s">
        <v>315</v>
      </c>
      <c r="T17" s="189"/>
      <c r="U17" s="189"/>
      <c r="V17" s="189"/>
      <c r="W17" s="189"/>
      <c r="X17" s="189"/>
      <c r="Y17" s="189"/>
      <c r="Z17" s="189"/>
      <c r="AA17" s="189"/>
      <c r="AB17" s="189"/>
      <c r="AC17" s="189"/>
      <c r="AD17" s="189"/>
      <c r="AE17" s="189"/>
      <c r="AF17" s="189"/>
      <c r="AG17" s="189"/>
      <c r="AH17" s="189"/>
      <c r="AI17" s="189"/>
      <c r="AJ17" s="189"/>
      <c r="AK17" s="189"/>
      <c r="AL17" s="189"/>
      <c r="AM17" s="189"/>
      <c r="AN17" s="189"/>
      <c r="AO17" s="189"/>
      <c r="AP17" s="189"/>
      <c r="AQ17" s="189"/>
      <c r="AR17" s="189"/>
      <c r="AS17" s="556"/>
      <c r="AT17" s="939"/>
      <c r="AU17" s="940"/>
      <c r="AV17" s="941"/>
      <c r="AW17" s="942"/>
      <c r="AX17" s="943"/>
      <c r="AY17" s="944"/>
      <c r="AZ17" s="328"/>
      <c r="BA17" s="945"/>
      <c r="BB17" s="946"/>
      <c r="BC17" s="947"/>
      <c r="BD17" s="948">
        <f>SUM(BD3:BD16)</f>
        <v>13329690</v>
      </c>
      <c r="BE17" s="949"/>
      <c r="BF17" s="950"/>
      <c r="BG17" s="951"/>
      <c r="BH17" s="952"/>
      <c r="BI17" s="952"/>
      <c r="BJ17" s="953"/>
      <c r="BK17" s="949"/>
      <c r="BL17" s="948">
        <f ca="1">SUM(BL3:BL16)</f>
        <v>13858768.333804362</v>
      </c>
      <c r="BM17" s="948">
        <f ca="1">SUM(BM3:BM16)</f>
        <v>13951708.914697856</v>
      </c>
      <c r="BN17" s="954">
        <f ca="1">SUM(BN3:BN16)</f>
        <v>23717905.154986359</v>
      </c>
      <c r="BO17" s="275"/>
      <c r="BP17" s="189"/>
    </row>
    <row r="18" spans="1:68" ht="13.5" customHeight="1">
      <c r="A18" s="923" t="s">
        <v>147</v>
      </c>
      <c r="B18" s="934">
        <f ca="1">ROUND(BN144,-5)</f>
        <v>0</v>
      </c>
      <c r="C18" s="923"/>
      <c r="D18" s="923" t="s">
        <v>146</v>
      </c>
      <c r="E18" s="923"/>
      <c r="F18" s="935">
        <f ca="1">T106+T107+T108+T109+T110+T104</f>
        <v>0.10667914009957993</v>
      </c>
      <c r="G18" s="55"/>
      <c r="H18" s="556"/>
      <c r="I18" s="189" t="s">
        <v>1014</v>
      </c>
      <c r="J18" s="955">
        <v>200</v>
      </c>
      <c r="K18" s="189" t="s">
        <v>1074</v>
      </c>
      <c r="L18" s="189"/>
      <c r="M18" s="189"/>
      <c r="N18" s="189"/>
      <c r="O18" s="195" t="s">
        <v>1042</v>
      </c>
      <c r="P18" s="189"/>
      <c r="Q18" s="936">
        <f ca="1">SUM(Q14:Q17)</f>
        <v>186717356.23169738</v>
      </c>
      <c r="R18" s="865"/>
      <c r="S18" s="189"/>
      <c r="T18" s="189"/>
      <c r="U18" s="189"/>
      <c r="V18" s="189"/>
      <c r="W18" s="189"/>
      <c r="X18" s="189"/>
      <c r="Y18" s="189"/>
      <c r="Z18" s="189"/>
      <c r="AA18" s="189"/>
      <c r="AB18" s="189"/>
      <c r="AC18" s="189"/>
      <c r="AD18" s="189"/>
      <c r="AE18" s="189"/>
      <c r="AF18" s="189"/>
      <c r="AG18" s="189"/>
      <c r="AH18" s="189"/>
      <c r="AI18" s="189"/>
      <c r="AJ18" s="189"/>
      <c r="AK18" s="189"/>
      <c r="AL18" s="189"/>
      <c r="AM18" s="189"/>
      <c r="AN18" s="189"/>
      <c r="AO18" s="189"/>
      <c r="AP18" s="189"/>
      <c r="AQ18" s="189"/>
      <c r="AR18" s="189"/>
      <c r="AS18" s="556"/>
      <c r="AT18" s="888" t="str">
        <f>IF(CAPEX!A18&lt;&gt;"",CAPEX!A18,"")</f>
        <v>A</v>
      </c>
      <c r="AU18" s="889">
        <f>IF(CAPEX!B18&lt;&gt;"",CAPEX!B18,"")</f>
        <v>201</v>
      </c>
      <c r="AV18" s="888" t="str">
        <f>IF(CAPEX!C18&lt;&gt;"",CAPEX!C18,"")</f>
        <v>In-line Sulfuric Acid Mixer</v>
      </c>
      <c r="AW18" s="922" t="s">
        <v>421</v>
      </c>
      <c r="AX18" s="888" t="str">
        <f>IF(CAPEX!F18&lt;&gt;"",CAPEX!F18,"")</f>
        <v>Kynar Lined - 600 gpm H2O - 5 gpm acid</v>
      </c>
      <c r="AY18" s="891" t="str">
        <f>IF(CAPEX!G18&lt;&gt;"",CAPEX!G18,"")</f>
        <v/>
      </c>
      <c r="AZ18" s="888" t="str">
        <f>IF(CAPEX!H18&lt;&gt;"",CAPEX!H18,"")</f>
        <v>SS304</v>
      </c>
      <c r="BA18" s="891">
        <f>IF(CAPEX!J18&lt;&gt;"",CAPEX!J18,"")</f>
        <v>1</v>
      </c>
      <c r="BB18" s="892">
        <f>CAPEX!K18</f>
        <v>6000</v>
      </c>
      <c r="BC18" s="893">
        <f>IF(CAPEX!L18&lt;&gt;"",CAPEX!L18,"")</f>
        <v>2009</v>
      </c>
      <c r="BD18" s="956">
        <f>IF(CAPEX!M18&lt;&gt;"",CAPEX!M18,"")</f>
        <v>6000</v>
      </c>
      <c r="BE18" s="895" t="str">
        <f>IF(CAPEX!N18&lt;&gt;"",CAPEX!N18,"")</f>
        <v>strm.a200.214</v>
      </c>
      <c r="BF18" s="957">
        <f>IF(CAPEX!O18&lt;&gt;"",CAPEX!O18,"")</f>
        <v>136260</v>
      </c>
      <c r="BG18" s="958" t="str">
        <f>IF(CAPEX!P18&lt;&gt;"",CAPEX!P18,"")</f>
        <v>kg/hr</v>
      </c>
      <c r="BH18" s="898">
        <f>IF(CAPEX!Q18&lt;&gt;"",CAPEX!Q18,"")</f>
        <v>0.5</v>
      </c>
      <c r="BI18" s="898">
        <f>IF(CAPEX!R18&lt;&gt;"",CAPEX!R18,"")</f>
        <v>1</v>
      </c>
      <c r="BJ18" s="282">
        <f ca="1">IF(BE18&lt;&gt;"",VLOOKUP(BE18,INDIRECT(LU_SENS),2,FALSE()),"")</f>
        <v>38299.388800000001</v>
      </c>
      <c r="BK18" s="301">
        <f ca="1">BJ18/BF18</f>
        <v>0.28107580214296202</v>
      </c>
      <c r="BL18" s="273">
        <f ca="1">BD18*BK18^BH18</f>
        <v>3180.9949508206755</v>
      </c>
      <c r="BM18" s="273">
        <f ca="1">BL18*VLOOKUP($J$34,INDIRECT(IX_CAP),4,FALSE())/VLOOKUP(BC18,INDIRECT(IX_CAP),4,FALSE())</f>
        <v>3202.3275477317165</v>
      </c>
      <c r="BN18" s="273">
        <f ca="1">BM18*BI18</f>
        <v>3202.3275477317165</v>
      </c>
      <c r="BO18" s="275"/>
      <c r="BP18" s="189"/>
    </row>
    <row r="19" spans="1:68" ht="13.5" customHeight="1">
      <c r="A19" s="923" t="s">
        <v>149</v>
      </c>
      <c r="B19" s="934">
        <f ca="1">ROUND(BN163,-5)</f>
        <v>1900000</v>
      </c>
      <c r="C19" s="923"/>
      <c r="D19" s="923" t="s">
        <v>148</v>
      </c>
      <c r="E19" s="923"/>
      <c r="F19" s="935">
        <f ca="1">T117+T112</f>
        <v>0.22285355839845752</v>
      </c>
      <c r="G19" s="55"/>
      <c r="H19" s="556"/>
      <c r="I19" s="66" t="s">
        <v>1018</v>
      </c>
      <c r="J19" s="955">
        <v>150</v>
      </c>
      <c r="K19" s="189" t="s">
        <v>1074</v>
      </c>
      <c r="L19" s="189"/>
      <c r="M19" s="189"/>
      <c r="N19" s="189"/>
      <c r="O19" s="189"/>
      <c r="P19" s="189"/>
      <c r="Q19" s="479"/>
      <c r="R19" s="865"/>
      <c r="S19" s="189"/>
      <c r="T19" s="189"/>
      <c r="U19" s="189"/>
      <c r="V19" s="189"/>
      <c r="W19" s="189"/>
      <c r="X19" s="189"/>
      <c r="Y19" s="189"/>
      <c r="Z19" s="189"/>
      <c r="AA19" s="189"/>
      <c r="AB19" s="189"/>
      <c r="AC19" s="189"/>
      <c r="AD19" s="189"/>
      <c r="AE19" s="189"/>
      <c r="AF19" s="189"/>
      <c r="AG19" s="189"/>
      <c r="AH19" s="189"/>
      <c r="AI19" s="189"/>
      <c r="AJ19" s="189"/>
      <c r="AK19" s="189"/>
      <c r="AL19" s="189"/>
      <c r="AM19" s="189"/>
      <c r="AN19" s="189"/>
      <c r="AO19" s="189"/>
      <c r="AP19" s="189"/>
      <c r="AQ19" s="189"/>
      <c r="AR19" s="189"/>
      <c r="AS19" s="556"/>
      <c r="AT19" s="888" t="str">
        <f>IF(CAPEX!A19&lt;&gt;"",CAPEX!A19,"")</f>
        <v>A</v>
      </c>
      <c r="AU19" s="889">
        <f>IF(CAPEX!B19&lt;&gt;"",CAPEX!B19,"")</f>
        <v>203</v>
      </c>
      <c r="AV19" s="888" t="str">
        <f>IF(CAPEX!C19&lt;&gt;"",CAPEX!C19,"")</f>
        <v>Blowdown Tank Agitator</v>
      </c>
      <c r="AW19" s="922" t="s">
        <v>428</v>
      </c>
      <c r="AX19" s="888" t="str">
        <f>IF(CAPEX!F19&lt;&gt;"",CAPEX!F19,"")</f>
        <v>Side-mounted, 3 x 75 hp. ( 170 kW)</v>
      </c>
      <c r="AY19" s="891" t="str">
        <f>IF(CAPEX!G19&lt;&gt;"",CAPEX!G19,"")</f>
        <v>170 kW</v>
      </c>
      <c r="AZ19" s="888" t="str">
        <f>IF(CAPEX!H19&lt;&gt;"",CAPEX!H19,"")</f>
        <v>316LSS</v>
      </c>
      <c r="BA19" s="891">
        <f>IF(CAPEX!J19&lt;&gt;"",CAPEX!J19,"")</f>
        <v>1</v>
      </c>
      <c r="BB19" s="892" t="str">
        <f>CAPEX!K19</f>
        <v>INCLUDED</v>
      </c>
      <c r="BC19" s="893" t="str">
        <f>IF(CAPEX!L19&lt;&gt;"",CAPEX!L19,"")</f>
        <v/>
      </c>
      <c r="BD19" s="956" t="str">
        <f>IF(CAPEX!M19&lt;&gt;"",CAPEX!M19,"")</f>
        <v/>
      </c>
      <c r="BE19" s="895" t="str">
        <f>IF(CAPEX!N19&lt;&gt;"",CAPEX!N19,"")</f>
        <v/>
      </c>
      <c r="BF19" s="957" t="str">
        <f>IF(CAPEX!O19&lt;&gt;"",CAPEX!O19,"")</f>
        <v/>
      </c>
      <c r="BG19" s="958" t="str">
        <f>IF(CAPEX!P19&lt;&gt;"",CAPEX!P19,"")</f>
        <v/>
      </c>
      <c r="BH19" s="898" t="str">
        <f>IF(CAPEX!Q19&lt;&gt;"",CAPEX!Q19,"")</f>
        <v/>
      </c>
      <c r="BI19" s="898" t="str">
        <f>IF(CAPEX!R19&lt;&gt;"",CAPEX!R19,"")</f>
        <v/>
      </c>
      <c r="BJ19" s="282"/>
      <c r="BK19" s="927"/>
      <c r="BL19" s="927"/>
      <c r="BM19" s="927"/>
      <c r="BN19" s="927"/>
      <c r="BO19" s="275"/>
      <c r="BP19" s="189"/>
    </row>
    <row r="20" spans="1:68" ht="13.5" customHeight="1">
      <c r="A20" s="923" t="s">
        <v>151</v>
      </c>
      <c r="B20" s="934">
        <f ca="1">ROUND(BN185,-5)</f>
        <v>65800000</v>
      </c>
      <c r="C20" s="923"/>
      <c r="D20" s="923" t="s">
        <v>16</v>
      </c>
      <c r="E20" s="923"/>
      <c r="F20" s="935">
        <f ca="1">-T120</f>
        <v>-0.67592110578432918</v>
      </c>
      <c r="G20" s="55"/>
      <c r="H20" s="556"/>
      <c r="I20" s="66" t="s">
        <v>1047</v>
      </c>
      <c r="J20" s="189"/>
      <c r="K20" s="189"/>
      <c r="L20" s="189"/>
      <c r="M20" s="189"/>
      <c r="N20" s="959"/>
      <c r="O20" s="150" t="s">
        <v>3489</v>
      </c>
      <c r="P20" s="189"/>
      <c r="Q20" s="479"/>
      <c r="R20" s="865"/>
      <c r="S20" s="189"/>
      <c r="T20" s="189"/>
      <c r="U20" s="189"/>
      <c r="V20" s="189"/>
      <c r="W20" s="189"/>
      <c r="X20" s="189"/>
      <c r="Y20" s="189"/>
      <c r="Z20" s="189"/>
      <c r="AA20" s="189"/>
      <c r="AB20" s="189"/>
      <c r="AC20" s="189"/>
      <c r="AD20" s="189"/>
      <c r="AE20" s="189"/>
      <c r="AF20" s="189"/>
      <c r="AG20" s="189"/>
      <c r="AH20" s="189"/>
      <c r="AI20" s="189"/>
      <c r="AJ20" s="189"/>
      <c r="AK20" s="189"/>
      <c r="AL20" s="189"/>
      <c r="AM20" s="189"/>
      <c r="AN20" s="189"/>
      <c r="AO20" s="189"/>
      <c r="AP20" s="189"/>
      <c r="AQ20" s="189"/>
      <c r="AR20" s="189"/>
      <c r="AS20" s="556"/>
      <c r="AT20" s="888" t="str">
        <f>IF(CAPEX!A20&lt;&gt;"",CAPEX!A20,"")</f>
        <v>A</v>
      </c>
      <c r="AU20" s="889">
        <f>IF(CAPEX!B20&lt;&gt;"",CAPEX!B20,"")</f>
        <v>204</v>
      </c>
      <c r="AV20" s="888" t="str">
        <f>IF(CAPEX!C20&lt;&gt;"",CAPEX!C20,"")</f>
        <v>Flash Tank Agitator</v>
      </c>
      <c r="AW20" s="922" t="s">
        <v>434</v>
      </c>
      <c r="AX20" s="888" t="str">
        <f>IF(CAPEX!F20&lt;&gt;"",CAPEX!F20,"")</f>
        <v>Side-mounted, 3 x 75 hp. ( 170 kW)</v>
      </c>
      <c r="AY20" s="891" t="str">
        <f>IF(CAPEX!G20&lt;&gt;"",CAPEX!G20,"")</f>
        <v>170 kW</v>
      </c>
      <c r="AZ20" s="888" t="str">
        <f>IF(CAPEX!H20&lt;&gt;"",CAPEX!H20,"")</f>
        <v>316LSS</v>
      </c>
      <c r="BA20" s="891">
        <f>IF(CAPEX!J20&lt;&gt;"",CAPEX!J20,"")</f>
        <v>3</v>
      </c>
      <c r="BB20" s="892">
        <f>CAPEX!K20</f>
        <v>90000</v>
      </c>
      <c r="BC20" s="893">
        <f>IF(CAPEX!L20&lt;&gt;"",CAPEX!L20,"")</f>
        <v>2009</v>
      </c>
      <c r="BD20" s="956">
        <f>IF(CAPEX!M20&lt;&gt;"",CAPEX!M20,"")</f>
        <v>90000</v>
      </c>
      <c r="BE20" s="895" t="str">
        <f>IF(CAPEX!N20&lt;&gt;"",CAPEX!N20,"")</f>
        <v>strm.a200.254</v>
      </c>
      <c r="BF20" s="960">
        <f>IF(CAPEX!O20&lt;&gt;"",CAPEX!O20,"")</f>
        <v>252891</v>
      </c>
      <c r="BG20" s="961" t="str">
        <f>IF(CAPEX!P20&lt;&gt;"",CAPEX!P20,"")</f>
        <v>kg/hr</v>
      </c>
      <c r="BH20" s="898">
        <f>IF(CAPEX!Q20&lt;&gt;"",CAPEX!Q20,"")</f>
        <v>0.5</v>
      </c>
      <c r="BI20" s="898">
        <f>IF(CAPEX!R20&lt;&gt;"",CAPEX!R20,"")</f>
        <v>1.5</v>
      </c>
      <c r="BJ20" s="282">
        <f ca="1">IF(BE20&lt;&gt;"",VLOOKUP(BE20,INDIRECT(LU_SENS),2,FALSE()),"")</f>
        <v>277415.185</v>
      </c>
      <c r="BK20" s="301">
        <f ca="1">BJ20/BF20</f>
        <v>1.0969753174292483</v>
      </c>
      <c r="BL20" s="273">
        <f ca="1">BD20*BK20^BH20</f>
        <v>94262.930525084506</v>
      </c>
      <c r="BM20" s="273">
        <f ca="1">BL20*VLOOKUP($J$34,INDIRECT(IX_CAP),4,FALSE())/VLOOKUP(BC20,INDIRECT(IX_CAP),4,FALSE())</f>
        <v>94895.082770414636</v>
      </c>
      <c r="BN20" s="273">
        <f ca="1">BM20*BI20</f>
        <v>142342.62415562195</v>
      </c>
      <c r="BO20" s="275"/>
      <c r="BP20" s="189"/>
    </row>
    <row r="21" spans="1:68" ht="13.5" customHeight="1">
      <c r="A21" s="962" t="s">
        <v>153</v>
      </c>
      <c r="B21" s="963">
        <f ca="1">ROUND(BN196,-5)</f>
        <v>6700000</v>
      </c>
      <c r="C21" s="923"/>
      <c r="D21" s="923" t="s">
        <v>3490</v>
      </c>
      <c r="F21" s="935">
        <f ca="1">T111</f>
        <v>2.2104107399282436</v>
      </c>
      <c r="G21" s="55"/>
      <c r="H21" s="556"/>
      <c r="I21" s="189" t="s">
        <v>1014</v>
      </c>
      <c r="J21" s="938">
        <v>7</v>
      </c>
      <c r="K21" s="189"/>
      <c r="L21" s="189"/>
      <c r="M21" s="189"/>
      <c r="N21" s="959"/>
      <c r="O21" s="189" t="s">
        <v>1044</v>
      </c>
      <c r="P21" s="189"/>
      <c r="Q21" s="479">
        <f ca="1">R21*$Q$18</f>
        <v>18671735.623169739</v>
      </c>
      <c r="R21" s="865">
        <f>DCFROR!I18</f>
        <v>0.1</v>
      </c>
      <c r="S21" s="189" t="s">
        <v>1045</v>
      </c>
      <c r="T21" s="189"/>
      <c r="U21" s="189"/>
      <c r="V21" s="189"/>
      <c r="W21" s="189"/>
      <c r="X21" s="189"/>
      <c r="Y21" s="189"/>
      <c r="Z21" s="189"/>
      <c r="AA21" s="189"/>
      <c r="AB21" s="189"/>
      <c r="AC21" s="189"/>
      <c r="AD21" s="189"/>
      <c r="AE21" s="189"/>
      <c r="AF21" s="189"/>
      <c r="AG21" s="189"/>
      <c r="AH21" s="189"/>
      <c r="AI21" s="189"/>
      <c r="AJ21" s="189"/>
      <c r="AK21" s="189"/>
      <c r="AL21" s="189"/>
      <c r="AM21" s="189"/>
      <c r="AN21" s="189"/>
      <c r="AO21" s="189"/>
      <c r="AP21" s="189"/>
      <c r="AQ21" s="189"/>
      <c r="AR21" s="189"/>
      <c r="AS21" s="556"/>
      <c r="AT21" s="888" t="str">
        <f>IF(CAPEX!A21&lt;&gt;"",CAPEX!A21,"")</f>
        <v>A</v>
      </c>
      <c r="AU21" s="889">
        <f>IF(CAPEX!B21&lt;&gt;"",CAPEX!B21,"")</f>
        <v>208</v>
      </c>
      <c r="AV21" s="888" t="str">
        <f>IF(CAPEX!C21&lt;&gt;"",CAPEX!C21,"")</f>
        <v>Oligomer Hold Tank Agitator</v>
      </c>
      <c r="AW21" s="922" t="s">
        <v>434</v>
      </c>
      <c r="AX21" s="888" t="str">
        <f>IF(CAPEX!F21&lt;&gt;"",CAPEX!F21,"")</f>
        <v>Side-mounted, 3 x 75 hp. ( 170 kW)</v>
      </c>
      <c r="AY21" s="891" t="str">
        <f>IF(CAPEX!G21&lt;&gt;"",CAPEX!G21,"")</f>
        <v>170 kW</v>
      </c>
      <c r="AZ21" s="888" t="str">
        <f>IF(CAPEX!H21&lt;&gt;"",CAPEX!H21,"")</f>
        <v>316LSS</v>
      </c>
      <c r="BA21" s="891">
        <f>IF(CAPEX!J21&lt;&gt;"",CAPEX!J21,"")</f>
        <v>3</v>
      </c>
      <c r="BB21" s="892">
        <f>CAPEX!K21</f>
        <v>90000</v>
      </c>
      <c r="BC21" s="893">
        <f>IF(CAPEX!L21&lt;&gt;"",CAPEX!L21,"")</f>
        <v>2009</v>
      </c>
      <c r="BD21" s="956">
        <f>IF(CAPEX!M21&lt;&gt;"",CAPEX!M21,"")</f>
        <v>90000</v>
      </c>
      <c r="BE21" s="895" t="str">
        <f>IF(CAPEX!N21&lt;&gt;"",CAPEX!N21,"")</f>
        <v>strm.a200.222</v>
      </c>
      <c r="BF21" s="960">
        <f>IF(CAPEX!O21&lt;&gt;"",CAPEX!O21,"")</f>
        <v>264116</v>
      </c>
      <c r="BG21" s="961" t="str">
        <f>IF(CAPEX!P21&lt;&gt;"",CAPEX!P21,"")</f>
        <v>kg/hr</v>
      </c>
      <c r="BH21" s="898">
        <f>IF(CAPEX!Q21&lt;&gt;"",CAPEX!Q21,"")</f>
        <v>0.5</v>
      </c>
      <c r="BI21" s="898">
        <f>IF(CAPEX!R21&lt;&gt;"",CAPEX!R21,"")</f>
        <v>1.5</v>
      </c>
      <c r="BJ21" s="282">
        <f ca="1">IF(BE21&lt;&gt;"",VLOOKUP(BE21,INDIRECT(LU_SENS),2,FALSE()),"")</f>
        <v>291537.25699999998</v>
      </c>
      <c r="BK21" s="301">
        <f ca="1">BJ21/BF21</f>
        <v>1.1038227786275727</v>
      </c>
      <c r="BL21" s="273">
        <f ca="1">BD21*BK21^BH21</f>
        <v>94556.673518495445</v>
      </c>
      <c r="BM21" s="273">
        <f ca="1">BL21*VLOOKUP($J$34,INDIRECT(IX_CAP),4,FALSE())/VLOOKUP(BC21,INDIRECT(IX_CAP),4,FALSE())</f>
        <v>95190.795682348165</v>
      </c>
      <c r="BN21" s="273">
        <f ca="1">BM21*BI21</f>
        <v>142786.19352352223</v>
      </c>
      <c r="BO21" s="275"/>
      <c r="BP21" s="189"/>
    </row>
    <row r="22" spans="1:68" ht="13.5" customHeight="1">
      <c r="A22" s="937" t="s">
        <v>155</v>
      </c>
      <c r="B22" s="934">
        <f ca="1">ROUND(BN198,-5)</f>
        <v>170000000</v>
      </c>
      <c r="C22" s="923"/>
      <c r="D22" s="923" t="s">
        <v>152</v>
      </c>
      <c r="E22" s="923"/>
      <c r="F22" s="935">
        <f ca="1">AC117</f>
        <v>1.061482059550533</v>
      </c>
      <c r="G22" s="55"/>
      <c r="H22" s="556"/>
      <c r="I22" s="189" t="s">
        <v>1052</v>
      </c>
      <c r="J22" s="938">
        <v>20</v>
      </c>
      <c r="K22" s="189"/>
      <c r="L22" s="189"/>
      <c r="M22" s="189"/>
      <c r="N22" s="964"/>
      <c r="O22" s="189" t="s">
        <v>1046</v>
      </c>
      <c r="P22" s="189"/>
      <c r="Q22" s="479">
        <f ca="1">R22*$Q$18</f>
        <v>18671735.623169739</v>
      </c>
      <c r="R22" s="865">
        <f>DCFROR!I19</f>
        <v>0.1</v>
      </c>
      <c r="S22" s="189" t="s">
        <v>1045</v>
      </c>
      <c r="T22" s="189"/>
      <c r="U22" s="189"/>
      <c r="V22" s="189"/>
      <c r="W22" s="189"/>
      <c r="X22" s="189"/>
      <c r="Y22" s="189"/>
      <c r="Z22" s="189"/>
      <c r="AA22" s="189"/>
      <c r="AB22" s="189"/>
      <c r="AC22" s="189"/>
      <c r="AD22" s="189"/>
      <c r="AE22" s="189"/>
      <c r="AF22" s="189"/>
      <c r="AG22" s="189"/>
      <c r="AH22" s="189"/>
      <c r="AI22" s="189"/>
      <c r="AJ22" s="189"/>
      <c r="AK22" s="189"/>
      <c r="AL22" s="189"/>
      <c r="AM22" s="189"/>
      <c r="AN22" s="189"/>
      <c r="AO22" s="189"/>
      <c r="AP22" s="189"/>
      <c r="AQ22" s="189"/>
      <c r="AR22" s="189"/>
      <c r="AS22" s="556"/>
      <c r="AT22" s="888" t="str">
        <f>IF(CAPEX!A22&lt;&gt;"",CAPEX!A22,"")</f>
        <v>A</v>
      </c>
      <c r="AU22" s="889">
        <f>IF(CAPEX!B22&lt;&gt;"",CAPEX!B22,"")</f>
        <v>209</v>
      </c>
      <c r="AV22" s="888" t="str">
        <f>IF(CAPEX!C22&lt;&gt;"",CAPEX!C22,"")</f>
        <v>Ammonia Addition Tank Agitator</v>
      </c>
      <c r="AW22" s="922" t="s">
        <v>441</v>
      </c>
      <c r="AX22" s="888" t="str">
        <f>IF(CAPEX!F22&lt;&gt;"",CAPEX!F22,"")</f>
        <v/>
      </c>
      <c r="AY22" s="891" t="str">
        <f>IF(CAPEX!G22&lt;&gt;"",CAPEX!G22,"")</f>
        <v>10 hp</v>
      </c>
      <c r="AZ22" s="888" t="str">
        <f>IF(CAPEX!H22&lt;&gt;"",CAPEX!H22,"")</f>
        <v>SS</v>
      </c>
      <c r="BA22" s="891">
        <f>IF(CAPEX!J22&lt;&gt;"",CAPEX!J22,"")</f>
        <v>1</v>
      </c>
      <c r="BB22" s="892">
        <f>CAPEX!K22</f>
        <v>21900</v>
      </c>
      <c r="BC22" s="893">
        <f>IF(CAPEX!L22&lt;&gt;"",CAPEX!L22,"")</f>
        <v>2009</v>
      </c>
      <c r="BD22" s="956">
        <f>IF(CAPEX!M22&lt;&gt;"",CAPEX!M22,"")</f>
        <v>21900</v>
      </c>
      <c r="BE22" s="895" t="str">
        <f>IF(CAPEX!N22&lt;&gt;"",CAPEX!N22,"")</f>
        <v>strm.a200.228</v>
      </c>
      <c r="BF22" s="960">
        <f>IF(CAPEX!O22&lt;&gt;"",CAPEX!O22,"")</f>
        <v>410369</v>
      </c>
      <c r="BG22" s="961" t="str">
        <f>IF(CAPEX!P22&lt;&gt;"",CAPEX!P22,"")</f>
        <v>kg/hr</v>
      </c>
      <c r="BH22" s="898">
        <f>IF(CAPEX!Q22&lt;&gt;"",CAPEX!Q22,"")</f>
        <v>0.5</v>
      </c>
      <c r="BI22" s="898">
        <f>IF(CAPEX!R22&lt;&gt;"",CAPEX!R22,"")</f>
        <v>1.5</v>
      </c>
      <c r="BJ22" s="282">
        <f ca="1">IF(BE22&lt;&gt;"",VLOOKUP(BE22,INDIRECT(LU_SENS),2,FALSE()),"")</f>
        <v>429389.37599999999</v>
      </c>
      <c r="BK22" s="301">
        <f ca="1">BJ22/BF22</f>
        <v>1.0463494464737833</v>
      </c>
      <c r="BL22" s="273">
        <f ca="1">BD22*BK22^BH22</f>
        <v>22401.778010311842</v>
      </c>
      <c r="BM22" s="273">
        <f ca="1">BL22*VLOOKUP($J$34,INDIRECT(IX_CAP),4,FALSE())/VLOOKUP(BC22,INDIRECT(IX_CAP),4,FALSE())</f>
        <v>22552.010282846983</v>
      </c>
      <c r="BN22" s="273">
        <f ca="1">BM22*BI22</f>
        <v>33828.015424270474</v>
      </c>
      <c r="BO22" s="275"/>
      <c r="BP22" s="189"/>
    </row>
    <row r="23" spans="1:68" ht="13.5" customHeight="1">
      <c r="A23" s="923"/>
      <c r="B23" s="923"/>
      <c r="C23" s="923"/>
      <c r="D23" s="923" t="s">
        <v>154</v>
      </c>
      <c r="E23" s="923"/>
      <c r="F23" s="935">
        <f ca="1">F37/(D7*1000000)*100</f>
        <v>1.0984466653926717</v>
      </c>
      <c r="G23" s="55"/>
      <c r="H23" s="556"/>
      <c r="I23" s="66" t="s">
        <v>1054</v>
      </c>
      <c r="J23" s="938">
        <v>3</v>
      </c>
      <c r="K23" s="189"/>
      <c r="L23" s="189"/>
      <c r="M23" s="189"/>
      <c r="N23" s="189"/>
      <c r="O23" s="189" t="s">
        <v>1048</v>
      </c>
      <c r="P23" s="189"/>
      <c r="Q23" s="479">
        <f ca="1">R23*$Q$18</f>
        <v>37343471.246339478</v>
      </c>
      <c r="R23" s="865">
        <f>DCFROR!I20</f>
        <v>0.2</v>
      </c>
      <c r="S23" s="189" t="s">
        <v>1045</v>
      </c>
      <c r="T23" s="189"/>
      <c r="U23" s="189"/>
      <c r="V23" s="189"/>
      <c r="W23" s="189"/>
      <c r="X23" s="189"/>
      <c r="Y23" s="189"/>
      <c r="Z23" s="189"/>
      <c r="AA23" s="189"/>
      <c r="AB23" s="189"/>
      <c r="AC23" s="189"/>
      <c r="AD23" s="189"/>
      <c r="AE23" s="189"/>
      <c r="AF23" s="189"/>
      <c r="AG23" s="189"/>
      <c r="AH23" s="189"/>
      <c r="AI23" s="189"/>
      <c r="AJ23" s="189"/>
      <c r="AK23" s="189"/>
      <c r="AL23" s="189"/>
      <c r="AM23" s="189"/>
      <c r="AN23" s="189"/>
      <c r="AO23" s="189"/>
      <c r="AP23" s="189"/>
      <c r="AQ23" s="189"/>
      <c r="AR23" s="189"/>
      <c r="AS23" s="556"/>
      <c r="AT23" s="888" t="str">
        <f>IF(CAPEX!A23&lt;&gt;"",CAPEX!A23,"")</f>
        <v>A</v>
      </c>
      <c r="AU23" s="889">
        <f>IF(CAPEX!B23&lt;&gt;"",CAPEX!B23,"")</f>
        <v>210</v>
      </c>
      <c r="AV23" s="888" t="str">
        <f>IF(CAPEX!C23&lt;&gt;"",CAPEX!C23,"")</f>
        <v>Ammonia Static Mixer</v>
      </c>
      <c r="AW23" s="922" t="s">
        <v>421</v>
      </c>
      <c r="AX23" s="888" t="str">
        <f>IF(CAPEX!F23&lt;&gt;"",CAPEX!F23,"")</f>
        <v/>
      </c>
      <c r="AY23" s="891" t="str">
        <f>IF(CAPEX!G23&lt;&gt;"",CAPEX!G23,"")</f>
        <v/>
      </c>
      <c r="AZ23" s="888" t="str">
        <f>IF(CAPEX!H23&lt;&gt;"",CAPEX!H23,"")</f>
        <v>SS</v>
      </c>
      <c r="BA23" s="891">
        <f>IF(CAPEX!J23&lt;&gt;"",CAPEX!J23,"")</f>
        <v>1</v>
      </c>
      <c r="BB23" s="892">
        <f>CAPEX!K23</f>
        <v>5000</v>
      </c>
      <c r="BC23" s="893">
        <f>IF(CAPEX!L23&lt;&gt;"",CAPEX!L23,"")</f>
        <v>2009</v>
      </c>
      <c r="BD23" s="956">
        <f>IF(CAPEX!M23&lt;&gt;"",CAPEX!M23,"")</f>
        <v>5000</v>
      </c>
      <c r="BE23" s="895" t="str">
        <f>IF(CAPEX!N23&lt;&gt;"",CAPEX!N23,"")</f>
        <v>strm.a200.275</v>
      </c>
      <c r="BF23" s="960">
        <f>IF(CAPEX!O23&lt;&gt;"",CAPEX!O23,"")</f>
        <v>157478</v>
      </c>
      <c r="BG23" s="961" t="str">
        <f>IF(CAPEX!P23&lt;&gt;"",CAPEX!P23,"")</f>
        <v>kg/hr</v>
      </c>
      <c r="BH23" s="898">
        <f>IF(CAPEX!Q23&lt;&gt;"",CAPEX!Q23,"")</f>
        <v>0.5</v>
      </c>
      <c r="BI23" s="898">
        <f>IF(CAPEX!R23&lt;&gt;"",CAPEX!R23,"")</f>
        <v>1</v>
      </c>
      <c r="BJ23" s="282">
        <f ca="1">IF(BE23&lt;&gt;"",VLOOKUP(BE23,INDIRECT(LU_SENS),2,FALSE()),"")</f>
        <v>151974.19</v>
      </c>
      <c r="BK23" s="301">
        <f ca="1">BJ23/BF23</f>
        <v>0.96505029273930332</v>
      </c>
      <c r="BL23" s="273">
        <f ca="1">BD23*BK23^BH23</f>
        <v>4911.8486660810904</v>
      </c>
      <c r="BM23" s="273">
        <f ca="1">BL23*VLOOKUP($J$34,INDIRECT(IX_CAP),4,FALSE())/VLOOKUP(BC23,INDIRECT(IX_CAP),4,FALSE())</f>
        <v>4944.7888276662288</v>
      </c>
      <c r="BN23" s="273">
        <f ca="1">BM23*BI23</f>
        <v>4944.7888276662288</v>
      </c>
      <c r="BO23" s="275"/>
      <c r="BP23" s="189"/>
    </row>
    <row r="24" spans="1:68" ht="13.5" customHeight="1">
      <c r="A24" s="923" t="s">
        <v>3491</v>
      </c>
      <c r="B24" s="934">
        <f ca="1">B27-B22</f>
        <v>143700000</v>
      </c>
      <c r="C24" s="923"/>
      <c r="D24" s="923" t="s">
        <v>156</v>
      </c>
      <c r="E24" s="923"/>
      <c r="F24" s="935" t="e">
        <f ca="1">D5*J79/J80*100</f>
        <v>#VALUE!</v>
      </c>
      <c r="G24" s="55"/>
      <c r="H24" s="556"/>
      <c r="I24" s="66" t="s">
        <v>3492</v>
      </c>
      <c r="J24" s="965">
        <v>0.08</v>
      </c>
      <c r="K24" s="189"/>
      <c r="L24" s="189"/>
      <c r="M24" s="189"/>
      <c r="N24" s="189"/>
      <c r="O24" s="189" t="s">
        <v>1050</v>
      </c>
      <c r="P24" s="189"/>
      <c r="Q24" s="479">
        <f ca="1">R24*$Q$18</f>
        <v>18671735.623169739</v>
      </c>
      <c r="R24" s="865">
        <f>DCFROR!I21</f>
        <v>0.1</v>
      </c>
      <c r="S24" s="189" t="s">
        <v>1045</v>
      </c>
      <c r="T24" s="189"/>
      <c r="U24" s="189"/>
      <c r="V24" s="189"/>
      <c r="W24" s="189"/>
      <c r="X24" s="189"/>
      <c r="Y24" s="189"/>
      <c r="Z24" s="189"/>
      <c r="AA24" s="189"/>
      <c r="AB24" s="189"/>
      <c r="AC24" s="189"/>
      <c r="AD24" s="189"/>
      <c r="AE24" s="189"/>
      <c r="AF24" s="189"/>
      <c r="AG24" s="189"/>
      <c r="AH24" s="189"/>
      <c r="AI24" s="189"/>
      <c r="AJ24" s="189"/>
      <c r="AK24" s="189"/>
      <c r="AL24" s="189"/>
      <c r="AM24" s="189"/>
      <c r="AN24" s="189"/>
      <c r="AO24" s="189"/>
      <c r="AP24" s="189"/>
      <c r="AQ24" s="189"/>
      <c r="AR24" s="189"/>
      <c r="AS24" s="556"/>
      <c r="AT24" s="888" t="str">
        <f>IF(CAPEX!A24&lt;&gt;"",CAPEX!A24,"")</f>
        <v>A</v>
      </c>
      <c r="AU24" s="889">
        <f>IF(CAPEX!B24&lt;&gt;"",CAPEX!B24,"")</f>
        <v>224</v>
      </c>
      <c r="AV24" s="888" t="str">
        <f>IF(CAPEX!C24&lt;&gt;"",CAPEX!C24,"")</f>
        <v>Reacidification Tank Agitator</v>
      </c>
      <c r="AW24" s="922" t="s">
        <v>441</v>
      </c>
      <c r="AX24" s="888" t="str">
        <f>IF(CAPEX!F24&lt;&gt;"",CAPEX!F24,"")</f>
        <v/>
      </c>
      <c r="AY24" s="891" t="str">
        <f>IF(CAPEX!G24&lt;&gt;"",CAPEX!G24,"")</f>
        <v>20 hp</v>
      </c>
      <c r="AZ24" s="888" t="str">
        <f>IF(CAPEX!H24&lt;&gt;"",CAPEX!H24,"")</f>
        <v>SS</v>
      </c>
      <c r="BA24" s="891">
        <f>IF(CAPEX!J24&lt;&gt;"",CAPEX!J24,"")</f>
        <v>1</v>
      </c>
      <c r="BB24" s="892">
        <f>CAPEX!K24</f>
        <v>0</v>
      </c>
      <c r="BC24" s="893">
        <f>IF(CAPEX!L24&lt;&gt;"",CAPEX!L24,"")</f>
        <v>2009</v>
      </c>
      <c r="BD24" s="956">
        <f>IF(CAPEX!M24&lt;&gt;"",CAPEX!M24,"")</f>
        <v>0</v>
      </c>
      <c r="BE24" s="895" t="str">
        <f>IF(CAPEX!N24&lt;&gt;"",CAPEX!N24,"")</f>
        <v>strm.a200.239</v>
      </c>
      <c r="BF24" s="960">
        <f>IF(CAPEX!O24&lt;&gt;"",CAPEX!O24,"")</f>
        <v>410846</v>
      </c>
      <c r="BG24" s="961" t="str">
        <f>IF(CAPEX!P24&lt;&gt;"",CAPEX!P24,"")</f>
        <v>kg/hr</v>
      </c>
      <c r="BH24" s="898">
        <f>IF(CAPEX!Q24&lt;&gt;"",CAPEX!Q24,"")</f>
        <v>0.5</v>
      </c>
      <c r="BI24" s="898">
        <f>IF(CAPEX!R24&lt;&gt;"",CAPEX!R24,"")</f>
        <v>1.5</v>
      </c>
      <c r="BJ24" s="282">
        <f ca="1">IF(BE24&lt;&gt;"",VLOOKUP(BE24,INDIRECT(LU_SENS),2,FALSE()),"")</f>
        <v>429389.701</v>
      </c>
      <c r="BK24" s="301">
        <f ca="1">BJ24/BF24</f>
        <v>1.0451354059671993</v>
      </c>
      <c r="BL24" s="273">
        <f ca="1">BD24*BK24^BH24</f>
        <v>0</v>
      </c>
      <c r="BM24" s="273">
        <f ca="1">BL24*VLOOKUP($J$34,INDIRECT(IX_CAP),4,FALSE())/VLOOKUP(BC24,INDIRECT(IX_CAP),4,FALSE())</f>
        <v>0</v>
      </c>
      <c r="BN24" s="273">
        <f ca="1">BM24*BI24</f>
        <v>0</v>
      </c>
      <c r="BO24" s="275"/>
      <c r="BP24" s="189"/>
    </row>
    <row r="25" spans="1:68" ht="13.5" customHeight="1">
      <c r="A25" s="923" t="s">
        <v>3493</v>
      </c>
      <c r="B25" s="966">
        <f ca="1">B24/B27</f>
        <v>0.45808096907873763</v>
      </c>
      <c r="C25" s="923"/>
      <c r="D25" s="923" t="s">
        <v>157</v>
      </c>
      <c r="E25" s="923"/>
      <c r="F25" s="935" t="e">
        <f ca="1">D5*100-SUM(F14:F24)</f>
        <v>#VALUE!</v>
      </c>
      <c r="G25" s="55"/>
      <c r="H25" s="556"/>
      <c r="I25" s="66" t="s">
        <v>1056</v>
      </c>
      <c r="J25" s="965">
        <v>0.6</v>
      </c>
      <c r="K25" s="189"/>
      <c r="L25" s="189"/>
      <c r="M25" s="189"/>
      <c r="N25" s="189"/>
      <c r="O25" s="189" t="s">
        <v>3494</v>
      </c>
      <c r="P25" s="189"/>
      <c r="Q25" s="479">
        <f ca="1">R25*$Q$18</f>
        <v>18671735.623169739</v>
      </c>
      <c r="R25" s="865">
        <f>DCFROR!I22</f>
        <v>0.1</v>
      </c>
      <c r="S25" s="189" t="s">
        <v>1045</v>
      </c>
      <c r="T25" s="189"/>
      <c r="U25" s="189"/>
      <c r="V25" s="189"/>
      <c r="W25" s="189"/>
      <c r="X25" s="189"/>
      <c r="Y25" s="189"/>
      <c r="Z25" s="189"/>
      <c r="AA25" s="189"/>
      <c r="AB25" s="189"/>
      <c r="AC25" s="189"/>
      <c r="AD25" s="189"/>
      <c r="AE25" s="189"/>
      <c r="AF25" s="189"/>
      <c r="AG25" s="189"/>
      <c r="AH25" s="189"/>
      <c r="AI25" s="189"/>
      <c r="AJ25" s="189"/>
      <c r="AK25" s="189"/>
      <c r="AL25" s="189"/>
      <c r="AM25" s="189"/>
      <c r="AN25" s="189"/>
      <c r="AO25" s="189"/>
      <c r="AP25" s="189"/>
      <c r="AQ25" s="189"/>
      <c r="AR25" s="189"/>
      <c r="AS25" s="556"/>
      <c r="AT25" s="888" t="str">
        <f>IF(CAPEX!A25&lt;&gt;"",CAPEX!A25,"")</f>
        <v>C</v>
      </c>
      <c r="AU25" s="889">
        <f>IF(CAPEX!B25&lt;&gt;"",CAPEX!B25,"")</f>
        <v>201</v>
      </c>
      <c r="AV25" s="888" t="str">
        <f>IF(CAPEX!C25&lt;&gt;"",CAPEX!C25,"")</f>
        <v>Transfer Conveyor</v>
      </c>
      <c r="AW25" s="922" t="s">
        <v>428</v>
      </c>
      <c r="AX25" s="888" t="str">
        <f>IF(CAPEX!F25&lt;&gt;"",CAPEX!F25,"")</f>
        <v>800 mm x 7600 mm (2'-8" x 25')</v>
      </c>
      <c r="AY25" s="891" t="str">
        <f>IF(CAPEX!G25&lt;&gt;"",CAPEX!G25,"")</f>
        <v>40 kW ea.</v>
      </c>
      <c r="AZ25" s="888" t="str">
        <f>IF(CAPEX!H25&lt;&gt;"",CAPEX!H25,"")</f>
        <v>AL-6XN</v>
      </c>
      <c r="BA25" s="891">
        <f>IF(CAPEX!J25&lt;&gt;"",CAPEX!J25,"")</f>
        <v>2</v>
      </c>
      <c r="BB25" s="892" t="str">
        <f>CAPEX!K25</f>
        <v>INCLUDED</v>
      </c>
      <c r="BC25" s="904" t="str">
        <f>IF(CAPEX!L25&lt;&gt;"",CAPEX!L25,"")</f>
        <v/>
      </c>
      <c r="BD25" s="905" t="str">
        <f>IF(CAPEX!M25&lt;&gt;"",CAPEX!M25,"")</f>
        <v/>
      </c>
      <c r="BE25" s="905" t="str">
        <f>IF(CAPEX!N25&lt;&gt;"",CAPEX!N25,"")</f>
        <v/>
      </c>
      <c r="BF25" s="906" t="str">
        <f>IF(CAPEX!O25&lt;&gt;"",CAPEX!O25,"")</f>
        <v/>
      </c>
      <c r="BG25" s="907" t="str">
        <f>IF(CAPEX!P25&lt;&gt;"",CAPEX!P25,"")</f>
        <v/>
      </c>
      <c r="BH25" s="908" t="str">
        <f>IF(CAPEX!Q25&lt;&gt;"",CAPEX!Q25,"")</f>
        <v/>
      </c>
      <c r="BI25" s="908" t="str">
        <f>IF(CAPEX!R25&lt;&gt;"",CAPEX!R25,"")</f>
        <v/>
      </c>
      <c r="BJ25" s="282"/>
      <c r="BK25" s="927"/>
      <c r="BL25" s="927"/>
      <c r="BM25" s="927"/>
      <c r="BN25" s="927"/>
      <c r="BO25" s="275"/>
      <c r="BP25" s="189"/>
    </row>
    <row r="26" spans="1:68" ht="13.5" customHeight="1">
      <c r="A26" s="923"/>
      <c r="B26" s="923"/>
      <c r="C26" s="923"/>
      <c r="D26" s="967"/>
      <c r="E26" s="967"/>
      <c r="F26" s="967"/>
      <c r="G26" s="23"/>
      <c r="H26" s="556"/>
      <c r="I26" s="66" t="s">
        <v>1058</v>
      </c>
      <c r="J26" s="968">
        <f>1-SUM(J24:J25)</f>
        <v>0.32000000000000006</v>
      </c>
      <c r="K26" s="189"/>
      <c r="L26" s="189"/>
      <c r="M26" s="189"/>
      <c r="N26" s="189"/>
      <c r="O26" s="195" t="s">
        <v>1057</v>
      </c>
      <c r="P26" s="189"/>
      <c r="Q26" s="936">
        <f ca="1">SUM(Q18:Q25)</f>
        <v>298747769.97071582</v>
      </c>
      <c r="R26" s="865"/>
      <c r="S26" s="189"/>
      <c r="T26" s="189"/>
      <c r="U26" s="189"/>
      <c r="V26" s="189"/>
      <c r="W26" s="189"/>
      <c r="X26" s="189"/>
      <c r="Y26" s="189"/>
      <c r="Z26" s="189"/>
      <c r="AA26" s="189"/>
      <c r="AB26" s="189"/>
      <c r="AC26" s="189"/>
      <c r="AD26" s="189"/>
      <c r="AE26" s="189"/>
      <c r="AF26" s="189"/>
      <c r="AG26" s="189"/>
      <c r="AH26" s="189"/>
      <c r="AI26" s="189"/>
      <c r="AJ26" s="189"/>
      <c r="AK26" s="189"/>
      <c r="AL26" s="189"/>
      <c r="AM26" s="189"/>
      <c r="AN26" s="189"/>
      <c r="AO26" s="189"/>
      <c r="AP26" s="189"/>
      <c r="AQ26" s="189"/>
      <c r="AR26" s="189"/>
      <c r="AS26" s="556"/>
      <c r="AT26" s="888" t="str">
        <f>IF(CAPEX!A26&lt;&gt;"",CAPEX!A26,"")</f>
        <v>C</v>
      </c>
      <c r="AU26" s="889">
        <f>IF(CAPEX!B26&lt;&gt;"",CAPEX!B26,"")</f>
        <v>202</v>
      </c>
      <c r="AV26" s="888" t="str">
        <f>IF(CAPEX!C26&lt;&gt;"",CAPEX!C26,"")</f>
        <v>Distribution Conveyor</v>
      </c>
      <c r="AW26" s="922" t="s">
        <v>428</v>
      </c>
      <c r="AX26" s="888" t="str">
        <f>IF(CAPEX!F26&lt;&gt;"",CAPEX!F26,"")</f>
        <v>800 mm x 7600 mm (2'-8" x 25')</v>
      </c>
      <c r="AY26" s="891" t="str">
        <f>IF(CAPEX!G26&lt;&gt;"",CAPEX!G26,"")</f>
        <v>40 kW ea.</v>
      </c>
      <c r="AZ26" s="888" t="str">
        <f>IF(CAPEX!H26&lt;&gt;"",CAPEX!H26,"")</f>
        <v>AL-6XN</v>
      </c>
      <c r="BA26" s="891">
        <f>IF(CAPEX!J26&lt;&gt;"",CAPEX!J26,"")</f>
        <v>2</v>
      </c>
      <c r="BB26" s="892" t="str">
        <f>CAPEX!K26</f>
        <v>INCLUDED</v>
      </c>
      <c r="BC26" s="904" t="str">
        <f>IF(CAPEX!L26&lt;&gt;"",CAPEX!L26,"")</f>
        <v/>
      </c>
      <c r="BD26" s="905" t="str">
        <f>IF(CAPEX!M26&lt;&gt;"",CAPEX!M26,"")</f>
        <v/>
      </c>
      <c r="BE26" s="905" t="str">
        <f>IF(CAPEX!N26&lt;&gt;"",CAPEX!N26,"")</f>
        <v/>
      </c>
      <c r="BF26" s="906" t="str">
        <f>IF(CAPEX!O26&lt;&gt;"",CAPEX!O26,"")</f>
        <v/>
      </c>
      <c r="BG26" s="907" t="str">
        <f>IF(CAPEX!P26&lt;&gt;"",CAPEX!P26,"")</f>
        <v/>
      </c>
      <c r="BH26" s="908" t="str">
        <f>IF(CAPEX!Q26&lt;&gt;"",CAPEX!Q26,"")</f>
        <v/>
      </c>
      <c r="BI26" s="908" t="str">
        <f>IF(CAPEX!R26&lt;&gt;"",CAPEX!R26,"")</f>
        <v/>
      </c>
      <c r="BJ26" s="282"/>
      <c r="BK26" s="927"/>
      <c r="BL26" s="927"/>
      <c r="BM26" s="927"/>
      <c r="BN26" s="927"/>
      <c r="BO26" s="275"/>
      <c r="BP26" s="189"/>
    </row>
    <row r="27" spans="1:68" ht="13.5" customHeight="1">
      <c r="A27" s="923" t="s">
        <v>3495</v>
      </c>
      <c r="B27" s="934">
        <f ca="1">ROUND(Q28,-5)</f>
        <v>313700000</v>
      </c>
      <c r="C27" s="923"/>
      <c r="D27" s="1226" t="s">
        <v>160</v>
      </c>
      <c r="E27" s="1201"/>
      <c r="F27" s="1201"/>
      <c r="G27" s="1201"/>
      <c r="H27" s="556"/>
      <c r="I27" s="66" t="s">
        <v>1062</v>
      </c>
      <c r="J27" s="938">
        <v>0.25</v>
      </c>
      <c r="K27" s="189"/>
      <c r="L27" s="189"/>
      <c r="M27" s="189"/>
      <c r="N27" s="189"/>
      <c r="O27" s="189" t="s">
        <v>3496</v>
      </c>
      <c r="P27" s="189"/>
      <c r="Q27" s="479">
        <f ca="1">R27*Q26</f>
        <v>14937388.498535791</v>
      </c>
      <c r="R27" s="865">
        <f>DCFROR!I26</f>
        <v>0.05</v>
      </c>
      <c r="S27" s="189" t="s">
        <v>317</v>
      </c>
      <c r="T27" s="189"/>
      <c r="U27" s="189"/>
      <c r="V27" s="189"/>
      <c r="W27" s="189"/>
      <c r="X27" s="189"/>
      <c r="Y27" s="189"/>
      <c r="Z27" s="189"/>
      <c r="AA27" s="189"/>
      <c r="AB27" s="189"/>
      <c r="AC27" s="189"/>
      <c r="AD27" s="189"/>
      <c r="AE27" s="189"/>
      <c r="AF27" s="189"/>
      <c r="AG27" s="189"/>
      <c r="AH27" s="189"/>
      <c r="AI27" s="189"/>
      <c r="AJ27" s="189"/>
      <c r="AK27" s="189"/>
      <c r="AL27" s="189"/>
      <c r="AM27" s="189"/>
      <c r="AN27" s="189"/>
      <c r="AO27" s="189"/>
      <c r="AP27" s="189"/>
      <c r="AQ27" s="189"/>
      <c r="AR27" s="189"/>
      <c r="AS27" s="556"/>
      <c r="AT27" s="888" t="str">
        <f>IF(CAPEX!A27&lt;&gt;"",CAPEX!A27,"")</f>
        <v>C</v>
      </c>
      <c r="AU27" s="889">
        <f>IF(CAPEX!B27&lt;&gt;"",CAPEX!B27,"")</f>
        <v>203</v>
      </c>
      <c r="AV27" s="888" t="str">
        <f>IF(CAPEX!C27&lt;&gt;"",CAPEX!C27,"")</f>
        <v>Overfeed Conveyor</v>
      </c>
      <c r="AW27" s="922" t="s">
        <v>428</v>
      </c>
      <c r="AX27" s="888" t="str">
        <f>IF(CAPEX!F27&lt;&gt;"",CAPEX!F27,"")</f>
        <v>800 mm x 7600 mm (2'-8" x 25')</v>
      </c>
      <c r="AY27" s="891" t="str">
        <f>IF(CAPEX!G27&lt;&gt;"",CAPEX!G27,"")</f>
        <v>40 kW ea.</v>
      </c>
      <c r="AZ27" s="888" t="str">
        <f>IF(CAPEX!H27&lt;&gt;"",CAPEX!H27,"")</f>
        <v>AL-6XN</v>
      </c>
      <c r="BA27" s="891">
        <f>IF(CAPEX!J27&lt;&gt;"",CAPEX!J27,"")</f>
        <v>4</v>
      </c>
      <c r="BB27" s="892" t="str">
        <f>CAPEX!K27</f>
        <v>INCLUDED</v>
      </c>
      <c r="BC27" s="904" t="str">
        <f>IF(CAPEX!L27&lt;&gt;"",CAPEX!L27,"")</f>
        <v/>
      </c>
      <c r="BD27" s="905" t="str">
        <f>IF(CAPEX!M27&lt;&gt;"",CAPEX!M27,"")</f>
        <v/>
      </c>
      <c r="BE27" s="905" t="str">
        <f>IF(CAPEX!N27&lt;&gt;"",CAPEX!N27,"")</f>
        <v/>
      </c>
      <c r="BF27" s="906" t="str">
        <f>IF(CAPEX!O27&lt;&gt;"",CAPEX!O27,"")</f>
        <v/>
      </c>
      <c r="BG27" s="907" t="str">
        <f>IF(CAPEX!P27&lt;&gt;"",CAPEX!P27,"")</f>
        <v/>
      </c>
      <c r="BH27" s="908" t="str">
        <f>IF(CAPEX!Q27&lt;&gt;"",CAPEX!Q27,"")</f>
        <v/>
      </c>
      <c r="BI27" s="908" t="str">
        <f>IF(CAPEX!R27&lt;&gt;"",CAPEX!R27,"")</f>
        <v/>
      </c>
      <c r="BJ27" s="282"/>
      <c r="BK27" s="927"/>
      <c r="BL27" s="927"/>
      <c r="BM27" s="927"/>
      <c r="BN27" s="927"/>
      <c r="BO27" s="275"/>
      <c r="BP27" s="189"/>
    </row>
    <row r="28" spans="1:68" ht="13.5" customHeight="1">
      <c r="A28" s="923"/>
      <c r="B28" s="923"/>
      <c r="C28" s="923"/>
      <c r="D28" s="923" t="s">
        <v>138</v>
      </c>
      <c r="E28" s="923"/>
      <c r="F28" s="969">
        <f ca="1">ROUND(S99*1000000,-5)</f>
        <v>43500000</v>
      </c>
      <c r="G28" s="51"/>
      <c r="H28" s="556"/>
      <c r="I28" s="66" t="s">
        <v>3497</v>
      </c>
      <c r="J28" s="970">
        <v>0.5</v>
      </c>
      <c r="K28" s="189"/>
      <c r="L28" s="189"/>
      <c r="M28" s="189"/>
      <c r="N28" s="189"/>
      <c r="O28" s="150" t="s">
        <v>161</v>
      </c>
      <c r="P28" s="189"/>
      <c r="Q28" s="936">
        <f ca="1">(Q26+Q27)</f>
        <v>313685158.46925163</v>
      </c>
      <c r="R28" s="865"/>
      <c r="S28" s="189"/>
      <c r="T28" s="189"/>
      <c r="U28" s="189"/>
      <c r="V28" s="189"/>
      <c r="W28" s="189"/>
      <c r="X28" s="189"/>
      <c r="Y28" s="189"/>
      <c r="Z28" s="189"/>
      <c r="AA28" s="189"/>
      <c r="AB28" s="189"/>
      <c r="AC28" s="189"/>
      <c r="AD28" s="189"/>
      <c r="AE28" s="189"/>
      <c r="AF28" s="189"/>
      <c r="AG28" s="189"/>
      <c r="AH28" s="189"/>
      <c r="AI28" s="189"/>
      <c r="AJ28" s="189"/>
      <c r="AK28" s="189"/>
      <c r="AL28" s="189"/>
      <c r="AM28" s="189"/>
      <c r="AN28" s="189"/>
      <c r="AO28" s="189"/>
      <c r="AP28" s="189"/>
      <c r="AQ28" s="189"/>
      <c r="AR28" s="189"/>
      <c r="AS28" s="556"/>
      <c r="AT28" s="888" t="str">
        <f>IF(CAPEX!A28&lt;&gt;"",CAPEX!A28,"")</f>
        <v>C</v>
      </c>
      <c r="AU28" s="889">
        <f>IF(CAPEX!B28&lt;&gt;"",CAPEX!B28,"")</f>
        <v>204</v>
      </c>
      <c r="AV28" s="888" t="str">
        <f>IF(CAPEX!C28&lt;&gt;"",CAPEX!C28,"")</f>
        <v>Pressurized Heating Screw</v>
      </c>
      <c r="AW28" s="922" t="s">
        <v>428</v>
      </c>
      <c r="AX28" s="888" t="str">
        <f>IF(CAPEX!F28&lt;&gt;"",CAPEX!F28,"")</f>
        <v>2500 mm x 9500 mm (8' x 31')</v>
      </c>
      <c r="AY28" s="891" t="str">
        <f>IF(CAPEX!G28&lt;&gt;"",CAPEX!G28,"")</f>
        <v>75 kW</v>
      </c>
      <c r="AZ28" s="888" t="str">
        <f>IF(CAPEX!H28&lt;&gt;"",CAPEX!H28,"")</f>
        <v>Dup. 2205</v>
      </c>
      <c r="BA28" s="891">
        <f>IF(CAPEX!J28&lt;&gt;"",CAPEX!J28,"")</f>
        <v>1</v>
      </c>
      <c r="BB28" s="892" t="str">
        <f>CAPEX!K28</f>
        <v>INCLUDED</v>
      </c>
      <c r="BC28" s="904" t="str">
        <f>IF(CAPEX!L28&lt;&gt;"",CAPEX!L28,"")</f>
        <v/>
      </c>
      <c r="BD28" s="905" t="str">
        <f>IF(CAPEX!M28&lt;&gt;"",CAPEX!M28,"")</f>
        <v/>
      </c>
      <c r="BE28" s="905" t="str">
        <f>IF(CAPEX!N28&lt;&gt;"",CAPEX!N28,"")</f>
        <v/>
      </c>
      <c r="BF28" s="906" t="str">
        <f>IF(CAPEX!O28&lt;&gt;"",CAPEX!O28,"")</f>
        <v/>
      </c>
      <c r="BG28" s="907" t="str">
        <f>IF(CAPEX!P28&lt;&gt;"",CAPEX!P28,"")</f>
        <v/>
      </c>
      <c r="BH28" s="908" t="str">
        <f>IF(CAPEX!Q28&lt;&gt;"",CAPEX!Q28,"")</f>
        <v/>
      </c>
      <c r="BI28" s="908" t="str">
        <f>IF(CAPEX!R28&lt;&gt;"",CAPEX!R28,"")</f>
        <v/>
      </c>
      <c r="BJ28" s="282"/>
      <c r="BK28" s="927"/>
      <c r="BL28" s="927"/>
      <c r="BM28" s="927"/>
      <c r="BN28" s="927"/>
      <c r="BO28" s="275"/>
      <c r="BP28" s="189"/>
    </row>
    <row r="29" spans="1:68" ht="13.5" customHeight="1">
      <c r="A29" s="937" t="s">
        <v>3498</v>
      </c>
      <c r="B29" s="971">
        <f ca="1">B22/(D7*1000000)</f>
        <v>0.18673593311675418</v>
      </c>
      <c r="C29" s="923"/>
      <c r="D29" s="923" t="s">
        <v>140</v>
      </c>
      <c r="E29" s="967"/>
      <c r="F29" s="969">
        <f ca="1">ROUND(S100*1000000,-5)</f>
        <v>1500000</v>
      </c>
      <c r="G29" s="51"/>
      <c r="H29" s="556"/>
      <c r="I29" s="66" t="s">
        <v>1066</v>
      </c>
      <c r="J29" s="970">
        <v>0.75</v>
      </c>
      <c r="K29" s="189"/>
      <c r="L29" s="189"/>
      <c r="M29" s="189"/>
      <c r="N29" s="189"/>
      <c r="O29" s="189"/>
      <c r="P29" s="189"/>
      <c r="Q29" s="479"/>
      <c r="R29" s="865"/>
      <c r="S29" s="189"/>
      <c r="T29" s="189"/>
      <c r="U29" s="189"/>
      <c r="V29" s="189"/>
      <c r="W29" s="189"/>
      <c r="X29" s="189"/>
      <c r="Y29" s="189"/>
      <c r="Z29" s="189"/>
      <c r="AA29" s="189"/>
      <c r="AB29" s="189"/>
      <c r="AC29" s="189"/>
      <c r="AD29" s="189"/>
      <c r="AE29" s="189"/>
      <c r="AF29" s="189"/>
      <c r="AG29" s="189"/>
      <c r="AH29" s="189"/>
      <c r="AI29" s="189"/>
      <c r="AJ29" s="189"/>
      <c r="AK29" s="189"/>
      <c r="AL29" s="189"/>
      <c r="AM29" s="189"/>
      <c r="AN29" s="189"/>
      <c r="AO29" s="189"/>
      <c r="AP29" s="189"/>
      <c r="AQ29" s="189"/>
      <c r="AR29" s="189"/>
      <c r="AS29" s="556"/>
      <c r="AT29" s="888" t="str">
        <f>IF(CAPEX!A29&lt;&gt;"",CAPEX!A29,"")</f>
        <v>C</v>
      </c>
      <c r="AU29" s="889">
        <f>IF(CAPEX!B29&lt;&gt;"",CAPEX!B29,"")</f>
        <v>205</v>
      </c>
      <c r="AV29" s="888" t="str">
        <f>IF(CAPEX!C29&lt;&gt;"",CAPEX!C29,"")</f>
        <v>Pressurized Pre-heater Discharge</v>
      </c>
      <c r="AW29" s="922" t="s">
        <v>428</v>
      </c>
      <c r="AX29" s="888" t="str">
        <f>IF(CAPEX!F29&lt;&gt;"",CAPEX!F29,"")</f>
        <v>850 mm x 3500 mm (2'-10" x 12')</v>
      </c>
      <c r="AY29" s="891" t="str">
        <f>IF(CAPEX!G29&lt;&gt;"",CAPEX!G29,"")</f>
        <v>40 kW ea.</v>
      </c>
      <c r="AZ29" s="888" t="str">
        <f>IF(CAPEX!H29&lt;&gt;"",CAPEX!H29,"")</f>
        <v>Dup. 2205</v>
      </c>
      <c r="BA29" s="891">
        <f>IF(CAPEX!J29&lt;&gt;"",CAPEX!J29,"")</f>
        <v>2</v>
      </c>
      <c r="BB29" s="892" t="str">
        <f>CAPEX!K29</f>
        <v>INCLUDED</v>
      </c>
      <c r="BC29" s="904" t="str">
        <f>IF(CAPEX!L29&lt;&gt;"",CAPEX!L29,"")</f>
        <v/>
      </c>
      <c r="BD29" s="905" t="str">
        <f>IF(CAPEX!M29&lt;&gt;"",CAPEX!M29,"")</f>
        <v/>
      </c>
      <c r="BE29" s="905" t="str">
        <f>IF(CAPEX!N29&lt;&gt;"",CAPEX!N29,"")</f>
        <v/>
      </c>
      <c r="BF29" s="906" t="str">
        <f>IF(CAPEX!O29&lt;&gt;"",CAPEX!O29,"")</f>
        <v/>
      </c>
      <c r="BG29" s="907" t="str">
        <f>IF(CAPEX!P29&lt;&gt;"",CAPEX!P29,"")</f>
        <v/>
      </c>
      <c r="BH29" s="908" t="str">
        <f>IF(CAPEX!Q29&lt;&gt;"",CAPEX!Q29,"")</f>
        <v/>
      </c>
      <c r="BI29" s="908" t="str">
        <f>IF(CAPEX!R29&lt;&gt;"",CAPEX!R29,"")</f>
        <v/>
      </c>
      <c r="BJ29" s="282"/>
      <c r="BK29" s="927"/>
      <c r="BL29" s="927"/>
      <c r="BM29" s="927"/>
      <c r="BN29" s="927"/>
      <c r="BO29" s="275"/>
      <c r="BP29" s="189"/>
    </row>
    <row r="30" spans="1:68" ht="13.5" customHeight="1">
      <c r="A30" s="937" t="s">
        <v>3499</v>
      </c>
      <c r="B30" s="971">
        <f ca="1">B27/(D7*1000000)</f>
        <v>0.34458271893368109</v>
      </c>
      <c r="C30" s="967"/>
      <c r="D30" s="923" t="s">
        <v>142</v>
      </c>
      <c r="E30" s="923"/>
      <c r="F30" s="969">
        <f ca="1">ROUND((S105+S101)*1000000,-5)</f>
        <v>4400000</v>
      </c>
      <c r="G30" s="51"/>
      <c r="H30" s="556"/>
      <c r="I30" s="66" t="s">
        <v>1070</v>
      </c>
      <c r="J30" s="970">
        <v>1</v>
      </c>
      <c r="K30" s="189"/>
      <c r="L30" s="189"/>
      <c r="M30" s="189"/>
      <c r="N30" s="189"/>
      <c r="R30" s="865"/>
      <c r="S30" s="189"/>
      <c r="T30" s="189"/>
      <c r="U30" s="189"/>
      <c r="V30" s="189"/>
      <c r="W30" s="189"/>
      <c r="X30" s="189"/>
      <c r="Y30" s="189"/>
      <c r="Z30" s="189"/>
      <c r="AA30" s="189"/>
      <c r="AB30" s="189"/>
      <c r="AC30" s="189"/>
      <c r="AD30" s="189"/>
      <c r="AE30" s="189"/>
      <c r="AF30" s="189"/>
      <c r="AG30" s="189"/>
      <c r="AH30" s="189"/>
      <c r="AI30" s="189"/>
      <c r="AJ30" s="189"/>
      <c r="AK30" s="189"/>
      <c r="AL30" s="189"/>
      <c r="AM30" s="189"/>
      <c r="AN30" s="189"/>
      <c r="AO30" s="189"/>
      <c r="AP30" s="189"/>
      <c r="AQ30" s="189"/>
      <c r="AR30" s="189"/>
      <c r="AS30" s="556"/>
      <c r="AT30" s="888" t="str">
        <f>IF(CAPEX!A30&lt;&gt;"",CAPEX!A30,"")</f>
        <v>C</v>
      </c>
      <c r="AU30" s="889">
        <f>IF(CAPEX!B30&lt;&gt;"",CAPEX!B30,"")</f>
        <v>206</v>
      </c>
      <c r="AV30" s="888" t="str">
        <f>IF(CAPEX!C30&lt;&gt;"",CAPEX!C30,"")</f>
        <v>Pressurized Transport - No. 1</v>
      </c>
      <c r="AW30" s="922" t="s">
        <v>428</v>
      </c>
      <c r="AX30" s="888" t="str">
        <f>IF(CAPEX!F30&lt;&gt;"",CAPEX!F30,"")</f>
        <v>900 mm x 3500 mm (3' x 12')</v>
      </c>
      <c r="AY30" s="891" t="str">
        <f>IF(CAPEX!G30&lt;&gt;"",CAPEX!G30,"")</f>
        <v>20 kW</v>
      </c>
      <c r="AZ30" s="888" t="str">
        <f>IF(CAPEX!H30&lt;&gt;"",CAPEX!H30,"")</f>
        <v>Incoloy 825-CLAD; CS</v>
      </c>
      <c r="BA30" s="891">
        <f>IF(CAPEX!J30&lt;&gt;"",CAPEX!J30,"")</f>
        <v>1</v>
      </c>
      <c r="BB30" s="892" t="str">
        <f>CAPEX!K30</f>
        <v>INCLUDED</v>
      </c>
      <c r="BC30" s="904" t="str">
        <f>IF(CAPEX!L30&lt;&gt;"",CAPEX!L30,"")</f>
        <v/>
      </c>
      <c r="BD30" s="905" t="str">
        <f>IF(CAPEX!M30&lt;&gt;"",CAPEX!M30,"")</f>
        <v/>
      </c>
      <c r="BE30" s="905" t="str">
        <f>IF(CAPEX!N30&lt;&gt;"",CAPEX!N30,"")</f>
        <v/>
      </c>
      <c r="BF30" s="906" t="str">
        <f>IF(CAPEX!O30&lt;&gt;"",CAPEX!O30,"")</f>
        <v/>
      </c>
      <c r="BG30" s="907" t="str">
        <f>IF(CAPEX!P30&lt;&gt;"",CAPEX!P30,"")</f>
        <v/>
      </c>
      <c r="BH30" s="908" t="str">
        <f>IF(CAPEX!Q30&lt;&gt;"",CAPEX!Q30,"")</f>
        <v/>
      </c>
      <c r="BI30" s="908" t="str">
        <f>IF(CAPEX!R30&lt;&gt;"",CAPEX!R30,"")</f>
        <v/>
      </c>
      <c r="BJ30" s="282"/>
      <c r="BK30" s="927"/>
      <c r="BL30" s="927"/>
      <c r="BM30" s="927"/>
      <c r="BN30" s="927"/>
      <c r="BO30" s="275"/>
      <c r="BP30" s="189"/>
    </row>
    <row r="31" spans="1:68" ht="13.5" customHeight="1">
      <c r="A31" s="967"/>
      <c r="B31" s="967"/>
      <c r="C31" s="967"/>
      <c r="D31" s="923" t="s">
        <v>3485</v>
      </c>
      <c r="E31" s="967"/>
      <c r="F31" s="969">
        <f ca="1">ROUND(S103*1000000,-5)</f>
        <v>11800000</v>
      </c>
      <c r="G31" s="51"/>
      <c r="H31" s="556"/>
      <c r="I31" s="189" t="s">
        <v>3500</v>
      </c>
      <c r="J31" s="965">
        <v>0.1</v>
      </c>
      <c r="K31" s="189" t="s">
        <v>1074</v>
      </c>
      <c r="L31" s="189"/>
      <c r="M31" s="189"/>
      <c r="N31" s="189"/>
      <c r="O31" s="189"/>
      <c r="P31" s="189"/>
      <c r="Q31" s="479"/>
      <c r="R31" s="865"/>
      <c r="S31" s="189"/>
      <c r="T31" s="189"/>
      <c r="U31" s="189"/>
      <c r="V31" s="189"/>
      <c r="W31" s="189"/>
      <c r="X31" s="189"/>
      <c r="Y31" s="189"/>
      <c r="Z31" s="189"/>
      <c r="AA31" s="189"/>
      <c r="AB31" s="189"/>
      <c r="AC31" s="189"/>
      <c r="AD31" s="189"/>
      <c r="AE31" s="189"/>
      <c r="AF31" s="189"/>
      <c r="AG31" s="189"/>
      <c r="AH31" s="189"/>
      <c r="AI31" s="189"/>
      <c r="AJ31" s="189"/>
      <c r="AK31" s="189"/>
      <c r="AL31" s="189"/>
      <c r="AM31" s="189"/>
      <c r="AN31" s="189"/>
      <c r="AO31" s="189"/>
      <c r="AP31" s="189"/>
      <c r="AQ31" s="189"/>
      <c r="AR31" s="189"/>
      <c r="AS31" s="556"/>
      <c r="AT31" s="888" t="str">
        <f>IF(CAPEX!A31&lt;&gt;"",CAPEX!A31,"")</f>
        <v>C</v>
      </c>
      <c r="AU31" s="889">
        <f>IF(CAPEX!B31&lt;&gt;"",CAPEX!B31,"")</f>
        <v>207</v>
      </c>
      <c r="AV31" s="888" t="str">
        <f>IF(CAPEX!C31&lt;&gt;"",CAPEX!C31,"")</f>
        <v>Pressurized Transport - No. 2</v>
      </c>
      <c r="AW31" s="922" t="s">
        <v>428</v>
      </c>
      <c r="AX31" s="888" t="str">
        <f>IF(CAPEX!F31&lt;&gt;"",CAPEX!F31,"")</f>
        <v>1200 mm x 3500 mm (4' x 12')</v>
      </c>
      <c r="AY31" s="891" t="str">
        <f>IF(CAPEX!G31&lt;&gt;"",CAPEX!G31,"")</f>
        <v>40 kW</v>
      </c>
      <c r="AZ31" s="888" t="str">
        <f>IF(CAPEX!H31&lt;&gt;"",CAPEX!H31,"")</f>
        <v>Incoloy 825-CLAD; CS</v>
      </c>
      <c r="BA31" s="891">
        <f>IF(CAPEX!J31&lt;&gt;"",CAPEX!J31,"")</f>
        <v>1</v>
      </c>
      <c r="BB31" s="892" t="str">
        <f>CAPEX!K31</f>
        <v>INCLUDED</v>
      </c>
      <c r="BC31" s="904" t="str">
        <f>IF(CAPEX!L31&lt;&gt;"",CAPEX!L31,"")</f>
        <v/>
      </c>
      <c r="BD31" s="905" t="str">
        <f>IF(CAPEX!M31&lt;&gt;"",CAPEX!M31,"")</f>
        <v/>
      </c>
      <c r="BE31" s="905" t="str">
        <f>IF(CAPEX!N31&lt;&gt;"",CAPEX!N31,"")</f>
        <v/>
      </c>
      <c r="BF31" s="906" t="str">
        <f>IF(CAPEX!O31&lt;&gt;"",CAPEX!O31,"")</f>
        <v/>
      </c>
      <c r="BG31" s="907" t="str">
        <f>IF(CAPEX!P31&lt;&gt;"",CAPEX!P31,"")</f>
        <v/>
      </c>
      <c r="BH31" s="908" t="str">
        <f>IF(CAPEX!Q31&lt;&gt;"",CAPEX!Q31,"")</f>
        <v/>
      </c>
      <c r="BI31" s="908" t="str">
        <f>IF(CAPEX!R31&lt;&gt;"",CAPEX!R31,"")</f>
        <v/>
      </c>
      <c r="BJ31" s="282"/>
      <c r="BK31" s="927"/>
      <c r="BL31" s="927"/>
      <c r="BM31" s="927"/>
      <c r="BN31" s="927"/>
      <c r="BO31" s="275"/>
      <c r="BP31" s="189"/>
    </row>
    <row r="32" spans="1:68" ht="13.5" customHeight="1">
      <c r="A32" s="923" t="s">
        <v>164</v>
      </c>
      <c r="B32" s="972">
        <f>IF(D11&lt;0.999,J6,"N/A")</f>
        <v>0.08</v>
      </c>
      <c r="C32" s="967"/>
      <c r="D32" s="923" t="s">
        <v>3501</v>
      </c>
      <c r="E32" s="923"/>
      <c r="F32" s="969">
        <f ca="1">ROUND((S106+S107+S108+S109+S110+S104)*1000000,-5)</f>
        <v>1000000</v>
      </c>
      <c r="G32" s="51"/>
      <c r="H32" s="556"/>
      <c r="I32" s="189" t="s">
        <v>1076</v>
      </c>
      <c r="J32" s="965">
        <v>0.35</v>
      </c>
      <c r="K32" s="189" t="s">
        <v>1074</v>
      </c>
      <c r="L32" s="189"/>
      <c r="M32" s="189"/>
      <c r="N32" s="189"/>
      <c r="O32" s="189"/>
      <c r="P32" s="189"/>
      <c r="Q32" s="479"/>
      <c r="R32" s="865"/>
      <c r="S32" s="189"/>
      <c r="T32" s="189"/>
      <c r="U32" s="189"/>
      <c r="V32" s="189"/>
      <c r="W32" s="189"/>
      <c r="X32" s="189"/>
      <c r="Y32" s="189"/>
      <c r="Z32" s="189"/>
      <c r="AA32" s="189"/>
      <c r="AB32" s="189"/>
      <c r="AC32" s="189"/>
      <c r="AD32" s="189"/>
      <c r="AE32" s="189"/>
      <c r="AF32" s="189"/>
      <c r="AG32" s="189"/>
      <c r="AH32" s="189"/>
      <c r="AI32" s="189"/>
      <c r="AJ32" s="189"/>
      <c r="AK32" s="189"/>
      <c r="AL32" s="189"/>
      <c r="AM32" s="189"/>
      <c r="AN32" s="189"/>
      <c r="AO32" s="189"/>
      <c r="AP32" s="189"/>
      <c r="AQ32" s="189"/>
      <c r="AR32" s="189"/>
      <c r="AS32" s="556"/>
      <c r="AT32" s="888" t="str">
        <f>IF(CAPEX!A32&lt;&gt;"",CAPEX!A32,"")</f>
        <v>H</v>
      </c>
      <c r="AU32" s="889">
        <f>IF(CAPEX!B32&lt;&gt;"",CAPEX!B32,"")</f>
        <v>201</v>
      </c>
      <c r="AV32" s="888" t="str">
        <f>IF(CAPEX!C32&lt;&gt;"",CAPEX!C32,"")</f>
        <v>Pretreatment Water Heater</v>
      </c>
      <c r="AW32" s="922" t="s">
        <v>469</v>
      </c>
      <c r="AX32" s="888" t="str">
        <f>IF(CAPEX!F32&lt;&gt;"",CAPEX!F32,"")</f>
        <v>29.9 MMBtu</v>
      </c>
      <c r="AY32" s="891" t="str">
        <f>IF(CAPEX!G32&lt;&gt;"",CAPEX!G32,"")</f>
        <v/>
      </c>
      <c r="AZ32" s="888" t="str">
        <f>IF(CAPEX!H32&lt;&gt;"",CAPEX!H32,"")</f>
        <v>304SS</v>
      </c>
      <c r="BA32" s="891">
        <f>IF(CAPEX!J32&lt;&gt;"",CAPEX!J32,"")</f>
        <v>1</v>
      </c>
      <c r="BB32" s="892">
        <f>CAPEX!K32</f>
        <v>92000</v>
      </c>
      <c r="BC32" s="893">
        <f>IF(CAPEX!L32&lt;&gt;"",CAPEX!L32,"")</f>
        <v>2010</v>
      </c>
      <c r="BD32" s="894">
        <f>IF(CAPEX!M32&lt;&gt;"",CAPEX!M32,"")</f>
        <v>92000</v>
      </c>
      <c r="BE32" s="894" t="str">
        <f>IF(CAPEX!N32&lt;&gt;"",CAPEX!N32,"")</f>
        <v>Heat.A200.QH201</v>
      </c>
      <c r="BF32" s="973">
        <f>IF(CAPEX!O32&lt;&gt;"",CAPEX!O32,"")</f>
        <v>-7.5</v>
      </c>
      <c r="BG32" s="974" t="str">
        <f>IF(CAPEX!P32&lt;&gt;"",CAPEX!P32,"")</f>
        <v>Gcal/hr</v>
      </c>
      <c r="BH32" s="898">
        <f>IF(CAPEX!Q32&lt;&gt;"",CAPEX!Q32,"")</f>
        <v>0.7</v>
      </c>
      <c r="BI32" s="898">
        <f>IF(CAPEX!R32&lt;&gt;"",CAPEX!R32,"")</f>
        <v>2.2000000000000002</v>
      </c>
      <c r="BJ32" s="282">
        <f ca="1">IF(BE32&lt;&gt;"",VLOOKUP(BE32,INDIRECT(LU_SENS),2,FALSE()),"")</f>
        <v>-8.9823875900000001</v>
      </c>
      <c r="BK32" s="301">
        <f ca="1">BJ32/BF32</f>
        <v>1.1976516786666667</v>
      </c>
      <c r="BL32" s="273">
        <f ca="1">BD32*BK32^BH32</f>
        <v>104380.45764152837</v>
      </c>
      <c r="BM32" s="273">
        <f ca="1">BL32*VLOOKUP($J$34,INDIRECT(IX_CAP),4,FALSE())/VLOOKUP(BC32,INDIRECT(IX_CAP),4,FALSE())</f>
        <v>99566.979747383812</v>
      </c>
      <c r="BN32" s="273">
        <f ca="1">BM32*BI32</f>
        <v>219047.3554442444</v>
      </c>
      <c r="BO32" s="275"/>
      <c r="BP32" s="189"/>
    </row>
    <row r="33" spans="1:68" ht="13.5" customHeight="1">
      <c r="A33" s="923" t="s">
        <v>165</v>
      </c>
      <c r="B33" s="975">
        <f>IF(D11&lt;0.999,J7,"N/A")</f>
        <v>10</v>
      </c>
      <c r="C33" s="967"/>
      <c r="D33" s="923" t="s">
        <v>148</v>
      </c>
      <c r="E33" s="923"/>
      <c r="F33" s="969">
        <f ca="1">ROUND((S117+S112)*1000000,-5)</f>
        <v>2000000</v>
      </c>
      <c r="G33" s="51"/>
      <c r="H33" s="556"/>
      <c r="I33" s="189" t="s">
        <v>3502</v>
      </c>
      <c r="J33" s="510">
        <f ca="1">K90</f>
        <v>910.37647207251609</v>
      </c>
      <c r="K33" s="189" t="s">
        <v>1079</v>
      </c>
      <c r="L33" s="189"/>
      <c r="M33" s="189"/>
      <c r="N33" s="189"/>
      <c r="O33" s="189"/>
      <c r="P33" s="189"/>
      <c r="Q33" s="976"/>
      <c r="R33" s="865"/>
      <c r="S33" s="189"/>
      <c r="T33" s="189"/>
      <c r="U33" s="189"/>
      <c r="V33" s="189"/>
      <c r="W33" s="189"/>
      <c r="X33" s="189"/>
      <c r="Y33" s="189"/>
      <c r="Z33" s="189"/>
      <c r="AA33" s="189"/>
      <c r="AB33" s="189"/>
      <c r="AC33" s="189"/>
      <c r="AD33" s="189"/>
      <c r="AE33" s="189"/>
      <c r="AF33" s="189"/>
      <c r="AG33" s="189"/>
      <c r="AH33" s="189"/>
      <c r="AI33" s="189"/>
      <c r="AJ33" s="189"/>
      <c r="AK33" s="189"/>
      <c r="AL33" s="189"/>
      <c r="AM33" s="189"/>
      <c r="AN33" s="189"/>
      <c r="AO33" s="189"/>
      <c r="AP33" s="189"/>
      <c r="AQ33" s="189"/>
      <c r="AR33" s="189"/>
      <c r="AS33" s="556"/>
      <c r="AT33" s="888" t="str">
        <f>IF(CAPEX!A33&lt;&gt;"",CAPEX!A33,"")</f>
        <v>H</v>
      </c>
      <c r="AU33" s="889">
        <f>IF(CAPEX!B33&lt;&gt;"",CAPEX!B33,"")</f>
        <v>244</v>
      </c>
      <c r="AV33" s="888" t="str">
        <f>IF(CAPEX!C33&lt;&gt;"",CAPEX!C33,"")</f>
        <v>Waste Vapor Condenser</v>
      </c>
      <c r="AW33" s="922" t="s">
        <v>718</v>
      </c>
      <c r="AX33" s="888" t="str">
        <f>IF(CAPEX!F33&lt;&gt;"",CAPEX!F33,"")</f>
        <v>Copied H-201</v>
      </c>
      <c r="AY33" s="891" t="str">
        <f>IF(CAPEX!G33&lt;&gt;"",CAPEX!G33,"")</f>
        <v/>
      </c>
      <c r="AZ33" s="888" t="str">
        <f>IF(CAPEX!H33&lt;&gt;"",CAPEX!H33,"")</f>
        <v>304SS</v>
      </c>
      <c r="BA33" s="891">
        <f>IF(CAPEX!J33&lt;&gt;"",CAPEX!J33,"")</f>
        <v>1</v>
      </c>
      <c r="BB33" s="892">
        <f>CAPEX!K33</f>
        <v>34000</v>
      </c>
      <c r="BC33" s="893">
        <f>IF(CAPEX!L33&lt;&gt;"",CAPEX!L33,"")</f>
        <v>2009</v>
      </c>
      <c r="BD33" s="894">
        <f>IF(CAPEX!M33&lt;&gt;"",CAPEX!M33,"")</f>
        <v>34000</v>
      </c>
      <c r="BE33" s="894" t="str">
        <f>IF(CAPEX!N33&lt;&gt;"",CAPEX!N33,"")</f>
        <v>Heat.A200.QH244</v>
      </c>
      <c r="BF33" s="973">
        <f>IF(CAPEX!O33&lt;&gt;"",CAPEX!O33,"")</f>
        <v>1.83</v>
      </c>
      <c r="BG33" s="974" t="str">
        <f>IF(CAPEX!P33&lt;&gt;"",CAPEX!P33,"")</f>
        <v>Gcal/hr</v>
      </c>
      <c r="BH33" s="898">
        <f>IF(CAPEX!Q33&lt;&gt;"",CAPEX!Q33,"")</f>
        <v>0.7</v>
      </c>
      <c r="BI33" s="898">
        <f>IF(CAPEX!R33&lt;&gt;"",CAPEX!R33,"")</f>
        <v>2.2000000000000002</v>
      </c>
      <c r="BJ33" s="282">
        <f ca="1">IF(BE33&lt;&gt;"",VLOOKUP(BE33,INDIRECT(LU_SENS),2,FALSE()),"")</f>
        <v>7.00842835</v>
      </c>
      <c r="BK33" s="301">
        <f ca="1">BJ33/BF33</f>
        <v>3.8297422677595625</v>
      </c>
      <c r="BL33" s="273">
        <f ca="1">BD33*BK33^BH33</f>
        <v>87035.734887656523</v>
      </c>
      <c r="BM33" s="273">
        <f ca="1">BL33*VLOOKUP($J$34,INDIRECT(IX_CAP),4,FALSE())/VLOOKUP(BC33,INDIRECT(IX_CAP),4,FALSE())</f>
        <v>87619.419639729327</v>
      </c>
      <c r="BN33" s="273">
        <f ca="1">BM33*BI33</f>
        <v>192762.72320740455</v>
      </c>
      <c r="BO33" s="275"/>
      <c r="BP33" s="189"/>
    </row>
    <row r="34" spans="1:68" ht="13.5" customHeight="1">
      <c r="A34" s="923" t="s">
        <v>3503</v>
      </c>
      <c r="B34" s="935" t="e">
        <f ca="1">(F37+F38+F39)/B27</f>
        <v>#VALUE!</v>
      </c>
      <c r="C34" s="967"/>
      <c r="D34" s="923" t="s">
        <v>16</v>
      </c>
      <c r="E34" s="923"/>
      <c r="F34" s="969">
        <f ca="1">-ROUND(S120*1000000,-5)</f>
        <v>-6200000</v>
      </c>
      <c r="G34" s="51"/>
      <c r="H34" s="556"/>
      <c r="I34" s="189" t="s">
        <v>1082</v>
      </c>
      <c r="J34" s="955">
        <v>2007</v>
      </c>
      <c r="K34" s="189"/>
      <c r="L34" s="189"/>
      <c r="M34" s="189"/>
      <c r="N34" s="189"/>
      <c r="O34" s="189"/>
      <c r="P34" s="189"/>
      <c r="Q34" s="189"/>
      <c r="R34" s="189"/>
      <c r="S34" s="189"/>
      <c r="T34" s="189"/>
      <c r="U34" s="189"/>
      <c r="V34" s="189"/>
      <c r="W34" s="189"/>
      <c r="X34" s="189"/>
      <c r="Y34" s="189"/>
      <c r="Z34" s="189"/>
      <c r="AA34" s="189"/>
      <c r="AB34" s="189"/>
      <c r="AC34" s="189"/>
      <c r="AD34" s="189"/>
      <c r="AE34" s="189"/>
      <c r="AF34" s="189"/>
      <c r="AG34" s="189"/>
      <c r="AH34" s="189"/>
      <c r="AI34" s="189"/>
      <c r="AJ34" s="189"/>
      <c r="AK34" s="189"/>
      <c r="AL34" s="189"/>
      <c r="AM34" s="189"/>
      <c r="AN34" s="189"/>
      <c r="AO34" s="189"/>
      <c r="AP34" s="189"/>
      <c r="AQ34" s="189"/>
      <c r="AR34" s="189"/>
      <c r="AS34" s="556"/>
      <c r="AT34" s="888" t="str">
        <f>IF(CAPEX!A34&lt;&gt;"",CAPEX!A34,"")</f>
        <v>M</v>
      </c>
      <c r="AU34" s="889">
        <f>IF(CAPEX!B34&lt;&gt;"",CAPEX!B34,"")</f>
        <v>201</v>
      </c>
      <c r="AV34" s="888" t="str">
        <f>IF(CAPEX!C34&lt;&gt;"",CAPEX!C34,"")</f>
        <v>Doffing Roll Storage Bins</v>
      </c>
      <c r="AW34" s="922" t="s">
        <v>428</v>
      </c>
      <c r="AX34" s="888" t="str">
        <f>IF(CAPEX!F34&lt;&gt;"",CAPEX!F34,"")</f>
        <v>60 cu. m. (2100 cu.ft.) with conveyors/scrapers</v>
      </c>
      <c r="AY34" s="891" t="str">
        <f>IF(CAPEX!G34&lt;&gt;"",CAPEX!G34,"")</f>
        <v>40 kW ea.</v>
      </c>
      <c r="AZ34" s="888" t="str">
        <f>IF(CAPEX!H34&lt;&gt;"",CAPEX!H34,"")</f>
        <v>304/316SS</v>
      </c>
      <c r="BA34" s="891">
        <f>IF(CAPEX!J34&lt;&gt;"",CAPEX!J34,"")</f>
        <v>2</v>
      </c>
      <c r="BB34" s="892" t="str">
        <f>CAPEX!K34</f>
        <v>INCLUDED</v>
      </c>
      <c r="BC34" s="904" t="str">
        <f>IF(CAPEX!L34&lt;&gt;"",CAPEX!L34,"")</f>
        <v/>
      </c>
      <c r="BD34" s="905" t="str">
        <f>IF(CAPEX!M34&lt;&gt;"",CAPEX!M34,"")</f>
        <v/>
      </c>
      <c r="BE34" s="905" t="str">
        <f>IF(CAPEX!N34&lt;&gt;"",CAPEX!N34,"")</f>
        <v/>
      </c>
      <c r="BF34" s="906" t="str">
        <f>IF(CAPEX!O34&lt;&gt;"",CAPEX!O34,"")</f>
        <v/>
      </c>
      <c r="BG34" s="907" t="str">
        <f>IF(CAPEX!P34&lt;&gt;"",CAPEX!P34,"")</f>
        <v/>
      </c>
      <c r="BH34" s="908" t="str">
        <f>IF(CAPEX!Q34&lt;&gt;"",CAPEX!Q34,"")</f>
        <v/>
      </c>
      <c r="BI34" s="908" t="str">
        <f>IF(CAPEX!R34&lt;&gt;"",CAPEX!R34,"")</f>
        <v/>
      </c>
      <c r="BJ34" s="282"/>
      <c r="BK34" s="927"/>
      <c r="BL34" s="927"/>
      <c r="BM34" s="927"/>
      <c r="BN34" s="927"/>
      <c r="BO34" s="275"/>
      <c r="BP34" s="189"/>
    </row>
    <row r="35" spans="1:68" ht="13.5" customHeight="1">
      <c r="A35" s="967"/>
      <c r="B35" s="967"/>
      <c r="C35" s="967"/>
      <c r="D35" s="923" t="s">
        <v>3490</v>
      </c>
      <c r="F35" s="969">
        <f ca="1">ROUND(S111*1000000,-5)</f>
        <v>20100000</v>
      </c>
      <c r="G35" s="51"/>
      <c r="H35" s="556"/>
      <c r="I35" s="195" t="s">
        <v>3504</v>
      </c>
      <c r="J35" s="977">
        <v>0.143689554963461</v>
      </c>
      <c r="K35" s="150" t="s">
        <v>1084</v>
      </c>
      <c r="L35" s="189"/>
      <c r="M35" s="978"/>
      <c r="N35" s="189"/>
      <c r="O35" s="189"/>
      <c r="P35" s="189"/>
      <c r="Q35" s="189"/>
      <c r="R35" s="189"/>
      <c r="S35" s="189"/>
      <c r="T35" s="189"/>
      <c r="U35" s="189"/>
      <c r="V35" s="189"/>
      <c r="W35" s="189"/>
      <c r="X35" s="189"/>
      <c r="Y35" s="189"/>
      <c r="Z35" s="189"/>
      <c r="AA35" s="189"/>
      <c r="AB35" s="189"/>
      <c r="AC35" s="189"/>
      <c r="AD35" s="189"/>
      <c r="AE35" s="189"/>
      <c r="AF35" s="189"/>
      <c r="AG35" s="189"/>
      <c r="AH35" s="189"/>
      <c r="AI35" s="189"/>
      <c r="AJ35" s="189"/>
      <c r="AK35" s="189"/>
      <c r="AL35" s="189"/>
      <c r="AM35" s="189"/>
      <c r="AN35" s="189"/>
      <c r="AO35" s="189"/>
      <c r="AP35" s="189"/>
      <c r="AQ35" s="189"/>
      <c r="AR35" s="189"/>
      <c r="AS35" s="556"/>
      <c r="AT35" s="888" t="str">
        <f>IF(CAPEX!A35&lt;&gt;"",CAPEX!A35,"")</f>
        <v>M</v>
      </c>
      <c r="AU35" s="889">
        <f>IF(CAPEX!B35&lt;&gt;"",CAPEX!B35,"")</f>
        <v>202</v>
      </c>
      <c r="AV35" s="888" t="str">
        <f>IF(CAPEX!C35&lt;&gt;"",CAPEX!C35,"")</f>
        <v>Pin Drum Feeder</v>
      </c>
      <c r="AW35" s="922" t="s">
        <v>428</v>
      </c>
      <c r="AX35" s="888" t="str">
        <f>IF(CAPEX!F35&lt;&gt;"",CAPEX!F35,"")</f>
        <v/>
      </c>
      <c r="AY35" s="891" t="str">
        <f>IF(CAPEX!G35&lt;&gt;"",CAPEX!G35,"")</f>
        <v>15 kW ea.</v>
      </c>
      <c r="AZ35" s="888" t="str">
        <f>IF(CAPEX!H35&lt;&gt;"",CAPEX!H35,"")</f>
        <v>316LSS</v>
      </c>
      <c r="BA35" s="891">
        <f>IF(CAPEX!J35&lt;&gt;"",CAPEX!J35,"")</f>
        <v>2</v>
      </c>
      <c r="BB35" s="892" t="str">
        <f>CAPEX!K35</f>
        <v>INCLUDED</v>
      </c>
      <c r="BC35" s="904" t="str">
        <f>IF(CAPEX!L35&lt;&gt;"",CAPEX!L35,"")</f>
        <v/>
      </c>
      <c r="BD35" s="905" t="str">
        <f>IF(CAPEX!M35&lt;&gt;"",CAPEX!M35,"")</f>
        <v/>
      </c>
      <c r="BE35" s="905" t="str">
        <f>IF(CAPEX!N35&lt;&gt;"",CAPEX!N35,"")</f>
        <v/>
      </c>
      <c r="BF35" s="906" t="str">
        <f>IF(CAPEX!O35&lt;&gt;"",CAPEX!O35,"")</f>
        <v/>
      </c>
      <c r="BG35" s="907" t="str">
        <f>IF(CAPEX!P35&lt;&gt;"",CAPEX!P35,"")</f>
        <v/>
      </c>
      <c r="BH35" s="908" t="str">
        <f>IF(CAPEX!Q35&lt;&gt;"",CAPEX!Q35,"")</f>
        <v/>
      </c>
      <c r="BI35" s="908" t="str">
        <f>IF(CAPEX!R35&lt;&gt;"",CAPEX!R35,"")</f>
        <v/>
      </c>
      <c r="BJ35" s="282"/>
      <c r="BK35" s="927"/>
      <c r="BL35" s="927"/>
      <c r="BM35" s="927"/>
      <c r="BN35" s="927"/>
      <c r="BO35" s="275"/>
      <c r="BP35" s="189"/>
    </row>
    <row r="36" spans="1:68" ht="13.5" customHeight="1">
      <c r="A36" s="967"/>
      <c r="B36" s="967"/>
      <c r="C36" s="967"/>
      <c r="D36" s="923" t="s">
        <v>152</v>
      </c>
      <c r="E36" s="923"/>
      <c r="F36" s="969">
        <f ca="1">ROUND(AB117,-5)</f>
        <v>9700000</v>
      </c>
      <c r="G36" s="51"/>
      <c r="H36" s="556"/>
      <c r="I36" s="195"/>
      <c r="J36" s="979"/>
      <c r="K36" s="150"/>
      <c r="L36" s="189"/>
      <c r="M36" s="189"/>
      <c r="N36" s="189"/>
      <c r="O36" s="189"/>
      <c r="P36" s="189"/>
      <c r="Q36" s="189"/>
      <c r="R36" s="189"/>
      <c r="S36" s="189"/>
      <c r="T36" s="189"/>
      <c r="U36" s="189"/>
      <c r="V36" s="189"/>
      <c r="W36" s="189"/>
      <c r="X36" s="189"/>
      <c r="Y36" s="189"/>
      <c r="Z36" s="189"/>
      <c r="AA36" s="189"/>
      <c r="AB36" s="189"/>
      <c r="AC36" s="189"/>
      <c r="AD36" s="189"/>
      <c r="AE36" s="189"/>
      <c r="AF36" s="189"/>
      <c r="AG36" s="189"/>
      <c r="AH36" s="189"/>
      <c r="AI36" s="189"/>
      <c r="AJ36" s="189"/>
      <c r="AK36" s="189"/>
      <c r="AL36" s="189"/>
      <c r="AM36" s="189"/>
      <c r="AN36" s="189"/>
      <c r="AO36" s="189"/>
      <c r="AP36" s="189"/>
      <c r="AQ36" s="189"/>
      <c r="AR36" s="189"/>
      <c r="AS36" s="556"/>
      <c r="AT36" s="888" t="str">
        <f>IF(CAPEX!A36&lt;&gt;"",CAPEX!A36,"")</f>
        <v>M</v>
      </c>
      <c r="AU36" s="889">
        <f>IF(CAPEX!B36&lt;&gt;"",CAPEX!B36,"")</f>
        <v>203</v>
      </c>
      <c r="AV36" s="888" t="str">
        <f>IF(CAPEX!C36&lt;&gt;"",CAPEX!C36,"")</f>
        <v>Plug Screw Feeder</v>
      </c>
      <c r="AW36" s="922" t="s">
        <v>428</v>
      </c>
      <c r="AX36" s="888" t="str">
        <f>IF(CAPEX!F36&lt;&gt;"",CAPEX!F36,"")</f>
        <v/>
      </c>
      <c r="AY36" s="891" t="str">
        <f>IF(CAPEX!G36&lt;&gt;"",CAPEX!G36,"")</f>
        <v>1100kW ea.</v>
      </c>
      <c r="AZ36" s="888" t="str">
        <f>IF(CAPEX!H36&lt;&gt;"",CAPEX!H36,"")</f>
        <v>316LSS</v>
      </c>
      <c r="BA36" s="891">
        <f>IF(CAPEX!J36&lt;&gt;"",CAPEX!J36,"")</f>
        <v>2</v>
      </c>
      <c r="BB36" s="892" t="str">
        <f>CAPEX!K36</f>
        <v>INCLUDED</v>
      </c>
      <c r="BC36" s="904" t="str">
        <f>IF(CAPEX!L36&lt;&gt;"",CAPEX!L36,"")</f>
        <v/>
      </c>
      <c r="BD36" s="905" t="str">
        <f>IF(CAPEX!M36&lt;&gt;"",CAPEX!M36,"")</f>
        <v/>
      </c>
      <c r="BE36" s="905" t="str">
        <f>IF(CAPEX!N36&lt;&gt;"",CAPEX!N36,"")</f>
        <v/>
      </c>
      <c r="BF36" s="906" t="str">
        <f>IF(CAPEX!O36&lt;&gt;"",CAPEX!O36,"")</f>
        <v/>
      </c>
      <c r="BG36" s="907" t="str">
        <f>IF(CAPEX!P36&lt;&gt;"",CAPEX!P36,"")</f>
        <v/>
      </c>
      <c r="BH36" s="908" t="str">
        <f>IF(CAPEX!Q36&lt;&gt;"",CAPEX!Q36,"")</f>
        <v/>
      </c>
      <c r="BI36" s="908" t="str">
        <f>IF(CAPEX!R36&lt;&gt;"",CAPEX!R36,"")</f>
        <v/>
      </c>
      <c r="BJ36" s="282"/>
      <c r="BK36" s="927"/>
      <c r="BL36" s="927"/>
      <c r="BM36" s="927"/>
      <c r="BN36" s="927"/>
      <c r="BO36" s="275"/>
      <c r="BP36" s="189"/>
    </row>
    <row r="37" spans="1:68" ht="13.5" customHeight="1">
      <c r="A37" s="923" t="s">
        <v>3505</v>
      </c>
      <c r="B37" s="980">
        <f ca="1">IF(L6="Concentrated sugars",F110,F118)</f>
        <v>463.63715016345952</v>
      </c>
      <c r="C37" s="967"/>
      <c r="D37" s="923" t="s">
        <v>154</v>
      </c>
      <c r="E37" s="923"/>
      <c r="F37" s="969">
        <f ca="1">ROUND(J4/30,-5)</f>
        <v>10000000</v>
      </c>
      <c r="G37" s="23"/>
      <c r="H37" s="556"/>
      <c r="I37" s="150" t="s">
        <v>1117</v>
      </c>
      <c r="J37" s="936">
        <f ca="1">M71</f>
        <v>11488018.871856272</v>
      </c>
      <c r="K37" s="150" t="s">
        <v>1087</v>
      </c>
      <c r="L37" s="66"/>
      <c r="M37" s="189"/>
      <c r="N37" s="189"/>
      <c r="O37" s="189"/>
      <c r="P37" s="189"/>
      <c r="Q37" s="189"/>
      <c r="R37" s="189"/>
      <c r="S37" s="189"/>
      <c r="T37" s="189"/>
      <c r="U37" s="189"/>
      <c r="V37" s="189"/>
      <c r="W37" s="189"/>
      <c r="X37" s="189"/>
      <c r="Y37" s="189"/>
      <c r="Z37" s="189"/>
      <c r="AA37" s="189"/>
      <c r="AB37" s="189"/>
      <c r="AC37" s="189"/>
      <c r="AD37" s="189"/>
      <c r="AE37" s="189"/>
      <c r="AF37" s="189"/>
      <c r="AG37" s="189"/>
      <c r="AH37" s="189"/>
      <c r="AI37" s="189"/>
      <c r="AJ37" s="189"/>
      <c r="AK37" s="189"/>
      <c r="AL37" s="189"/>
      <c r="AM37" s="189"/>
      <c r="AN37" s="189"/>
      <c r="AO37" s="189"/>
      <c r="AP37" s="189"/>
      <c r="AQ37" s="189"/>
      <c r="AR37" s="189"/>
      <c r="AS37" s="556"/>
      <c r="AT37" s="888" t="str">
        <f>IF(CAPEX!A37&lt;&gt;"",CAPEX!A37,"")</f>
        <v>M</v>
      </c>
      <c r="AU37" s="889">
        <f>IF(CAPEX!B37&lt;&gt;"",CAPEX!B37,"")</f>
        <v>204</v>
      </c>
      <c r="AV37" s="888" t="str">
        <f>IF(CAPEX!C37&lt;&gt;"",CAPEX!C37,"")</f>
        <v>Prehydrolysis / Vertical Preheater</v>
      </c>
      <c r="AW37" s="922" t="s">
        <v>428</v>
      </c>
      <c r="AX37" s="888" t="str">
        <f>IF(CAPEX!F37&lt;&gt;"",CAPEX!F37,"")</f>
        <v>16' x 62' - 10 min. residence time</v>
      </c>
      <c r="AY37" s="891" t="str">
        <f>IF(CAPEX!G37&lt;&gt;"",CAPEX!G37,"")</f>
        <v>45 kW</v>
      </c>
      <c r="AZ37" s="888" t="str">
        <f>IF(CAPEX!H37&lt;&gt;"",CAPEX!H37,"")</f>
        <v>Dup. 2205</v>
      </c>
      <c r="BA37" s="891">
        <f>IF(CAPEX!J37&lt;&gt;"",CAPEX!J37,"")</f>
        <v>1</v>
      </c>
      <c r="BB37" s="892" t="str">
        <f>CAPEX!K37</f>
        <v>INCLUDED</v>
      </c>
      <c r="BC37" s="904" t="str">
        <f>IF(CAPEX!L37&lt;&gt;"",CAPEX!L37,"")</f>
        <v/>
      </c>
      <c r="BD37" s="905" t="str">
        <f>IF(CAPEX!M37&lt;&gt;"",CAPEX!M37,"")</f>
        <v/>
      </c>
      <c r="BE37" s="905" t="str">
        <f>IF(CAPEX!N37&lt;&gt;"",CAPEX!N37,"")</f>
        <v/>
      </c>
      <c r="BF37" s="906" t="str">
        <f>IF(CAPEX!O37&lt;&gt;"",CAPEX!O37,"")</f>
        <v/>
      </c>
      <c r="BG37" s="907" t="str">
        <f>IF(CAPEX!P37&lt;&gt;"",CAPEX!P37,"")</f>
        <v/>
      </c>
      <c r="BH37" s="908" t="str">
        <f>IF(CAPEX!Q37&lt;&gt;"",CAPEX!Q37,"")</f>
        <v/>
      </c>
      <c r="BI37" s="908" t="str">
        <f>IF(CAPEX!R37&lt;&gt;"",CAPEX!R37,"")</f>
        <v/>
      </c>
      <c r="BJ37" s="282"/>
      <c r="BK37" s="927"/>
      <c r="BL37" s="927"/>
      <c r="BM37" s="927"/>
      <c r="BN37" s="927"/>
      <c r="BO37" s="275"/>
      <c r="BP37" s="189"/>
    </row>
    <row r="38" spans="1:68" ht="13.5" customHeight="1">
      <c r="A38" s="923" t="s">
        <v>3506</v>
      </c>
      <c r="B38" s="972">
        <f ca="1">F121</f>
        <v>2.0826596017381007</v>
      </c>
      <c r="C38" s="967"/>
      <c r="D38" s="923" t="s">
        <v>156</v>
      </c>
      <c r="E38" s="923"/>
      <c r="F38" s="969" t="e">
        <f ca="1">ROUND(F24*$F$28/F14,-5)</f>
        <v>#VALUE!</v>
      </c>
      <c r="G38" s="981"/>
      <c r="H38" s="556"/>
      <c r="I38" s="189"/>
      <c r="J38" s="189"/>
      <c r="K38" s="189"/>
      <c r="L38" s="189"/>
      <c r="M38" s="189"/>
      <c r="N38" s="189"/>
      <c r="O38" s="189"/>
      <c r="P38" s="189"/>
      <c r="Q38" s="189"/>
      <c r="R38" s="189"/>
      <c r="S38" s="189"/>
      <c r="T38" s="189"/>
      <c r="U38" s="189"/>
      <c r="V38" s="189"/>
      <c r="W38" s="189"/>
      <c r="X38" s="189"/>
      <c r="Y38" s="189"/>
      <c r="Z38" s="189"/>
      <c r="AA38" s="189"/>
      <c r="AB38" s="189"/>
      <c r="AC38" s="189"/>
      <c r="AD38" s="189"/>
      <c r="AE38" s="189"/>
      <c r="AF38" s="189"/>
      <c r="AG38" s="189"/>
      <c r="AH38" s="189"/>
      <c r="AI38" s="189"/>
      <c r="AJ38" s="189"/>
      <c r="AK38" s="189"/>
      <c r="AL38" s="189"/>
      <c r="AM38" s="189"/>
      <c r="AN38" s="189"/>
      <c r="AO38" s="189"/>
      <c r="AP38" s="189"/>
      <c r="AQ38" s="189"/>
      <c r="AR38" s="189"/>
      <c r="AS38" s="556"/>
      <c r="AT38" s="888" t="str">
        <f>IF(CAPEX!A38&lt;&gt;"",CAPEX!A38,"")</f>
        <v>M</v>
      </c>
      <c r="AU38" s="889">
        <f>IF(CAPEX!B38&lt;&gt;"",CAPEX!B38,"")</f>
        <v>205</v>
      </c>
      <c r="AV38" s="888" t="str">
        <f>IF(CAPEX!C38&lt;&gt;"",CAPEX!C38,"")</f>
        <v>Pin Drum Feeder</v>
      </c>
      <c r="AW38" s="922" t="s">
        <v>428</v>
      </c>
      <c r="AX38" s="888" t="str">
        <f>IF(CAPEX!F38&lt;&gt;"",CAPEX!F38,"")</f>
        <v/>
      </c>
      <c r="AY38" s="891" t="str">
        <f>IF(CAPEX!G38&lt;&gt;"",CAPEX!G38,"")</f>
        <v>15 kW ea.</v>
      </c>
      <c r="AZ38" s="888" t="str">
        <f>IF(CAPEX!H38&lt;&gt;"",CAPEX!H38,"")</f>
        <v>Incoloy 825-CLAD; CS</v>
      </c>
      <c r="BA38" s="891">
        <f>IF(CAPEX!J38&lt;&gt;"",CAPEX!J38,"")</f>
        <v>2</v>
      </c>
      <c r="BB38" s="892" t="str">
        <f>CAPEX!K38</f>
        <v>INCLUDED</v>
      </c>
      <c r="BC38" s="904" t="str">
        <f>IF(CAPEX!L38&lt;&gt;"",CAPEX!L38,"")</f>
        <v/>
      </c>
      <c r="BD38" s="905" t="str">
        <f>IF(CAPEX!M38&lt;&gt;"",CAPEX!M38,"")</f>
        <v/>
      </c>
      <c r="BE38" s="905" t="str">
        <f>IF(CAPEX!N38&lt;&gt;"",CAPEX!N38,"")</f>
        <v/>
      </c>
      <c r="BF38" s="906" t="str">
        <f>IF(CAPEX!O38&lt;&gt;"",CAPEX!O38,"")</f>
        <v/>
      </c>
      <c r="BG38" s="907" t="str">
        <f>IF(CAPEX!P38&lt;&gt;"",CAPEX!P38,"")</f>
        <v/>
      </c>
      <c r="BH38" s="908" t="str">
        <f>IF(CAPEX!Q38&lt;&gt;"",CAPEX!Q38,"")</f>
        <v/>
      </c>
      <c r="BI38" s="908" t="str">
        <f>IF(CAPEX!R38&lt;&gt;"",CAPEX!R38,"")</f>
        <v/>
      </c>
      <c r="BJ38" s="282"/>
      <c r="BK38" s="927"/>
      <c r="BL38" s="927"/>
      <c r="BM38" s="927"/>
      <c r="BN38" s="927"/>
      <c r="BO38" s="275"/>
      <c r="BP38" s="189"/>
    </row>
    <row r="39" spans="1:68" ht="13.5" customHeight="1">
      <c r="A39" s="923"/>
      <c r="B39" s="982"/>
      <c r="C39" s="967"/>
      <c r="D39" s="923" t="s">
        <v>157</v>
      </c>
      <c r="E39" s="923"/>
      <c r="F39" s="969" t="e">
        <f ca="1">ROUND(F25*F28/F14,-5)</f>
        <v>#VALUE!</v>
      </c>
      <c r="G39" s="981"/>
      <c r="H39" s="556"/>
      <c r="I39" s="195" t="s">
        <v>1088</v>
      </c>
      <c r="J39" s="479"/>
      <c r="K39" s="479"/>
      <c r="L39" s="479"/>
      <c r="M39" s="479"/>
      <c r="N39" s="189"/>
      <c r="O39" s="189"/>
      <c r="P39" s="189"/>
      <c r="Q39" s="189"/>
      <c r="R39" s="189"/>
      <c r="S39" s="189"/>
      <c r="T39" s="189"/>
      <c r="U39" s="189"/>
      <c r="V39" s="189"/>
      <c r="W39" s="189"/>
      <c r="X39" s="189"/>
      <c r="Y39" s="189"/>
      <c r="Z39" s="189"/>
      <c r="AA39" s="189"/>
      <c r="AB39" s="189"/>
      <c r="AC39" s="189"/>
      <c r="AD39" s="189"/>
      <c r="AE39" s="189"/>
      <c r="AF39" s="189"/>
      <c r="AG39" s="189"/>
      <c r="AH39" s="189"/>
      <c r="AI39" s="189"/>
      <c r="AJ39" s="189"/>
      <c r="AK39" s="189"/>
      <c r="AL39" s="189"/>
      <c r="AM39" s="189"/>
      <c r="AN39" s="189"/>
      <c r="AO39" s="189"/>
      <c r="AP39" s="189"/>
      <c r="AQ39" s="189"/>
      <c r="AR39" s="189"/>
      <c r="AS39" s="556"/>
      <c r="AT39" s="888" t="str">
        <f>IF(CAPEX!A39&lt;&gt;"",CAPEX!A39,"")</f>
        <v>M</v>
      </c>
      <c r="AU39" s="889">
        <f>IF(CAPEX!B39&lt;&gt;"",CAPEX!B39,"")</f>
        <v>206</v>
      </c>
      <c r="AV39" s="888" t="str">
        <f>IF(CAPEX!C39&lt;&gt;"",CAPEX!C39,"")</f>
        <v>Plug Screw Feeder</v>
      </c>
      <c r="AW39" s="922" t="s">
        <v>428</v>
      </c>
      <c r="AX39" s="888" t="str">
        <f>IF(CAPEX!F39&lt;&gt;"",CAPEX!F39,"")</f>
        <v/>
      </c>
      <c r="AY39" s="891" t="str">
        <f>IF(CAPEX!G39&lt;&gt;"",CAPEX!G39,"")</f>
        <v>1100 kW ea.</v>
      </c>
      <c r="AZ39" s="888" t="str">
        <f>IF(CAPEX!H39&lt;&gt;"",CAPEX!H39,"")</f>
        <v>Incoloy 825-CLAD; CS</v>
      </c>
      <c r="BA39" s="891">
        <f>IF(CAPEX!J39&lt;&gt;"",CAPEX!J39,"")</f>
        <v>2</v>
      </c>
      <c r="BB39" s="892" t="str">
        <f>CAPEX!K39</f>
        <v>INCLUDED</v>
      </c>
      <c r="BC39" s="904" t="str">
        <f>IF(CAPEX!L39&lt;&gt;"",CAPEX!L39,"")</f>
        <v/>
      </c>
      <c r="BD39" s="905" t="str">
        <f>IF(CAPEX!M39&lt;&gt;"",CAPEX!M39,"")</f>
        <v/>
      </c>
      <c r="BE39" s="905" t="str">
        <f>IF(CAPEX!N39&lt;&gt;"",CAPEX!N39,"")</f>
        <v/>
      </c>
      <c r="BF39" s="906" t="str">
        <f>IF(CAPEX!O39&lt;&gt;"",CAPEX!O39,"")</f>
        <v/>
      </c>
      <c r="BG39" s="907" t="str">
        <f>IF(CAPEX!P39&lt;&gt;"",CAPEX!P39,"")</f>
        <v/>
      </c>
      <c r="BH39" s="908" t="str">
        <f>IF(CAPEX!Q39&lt;&gt;"",CAPEX!Q39,"")</f>
        <v/>
      </c>
      <c r="BI39" s="908" t="str">
        <f>IF(CAPEX!R39&lt;&gt;"",CAPEX!R39,"")</f>
        <v/>
      </c>
      <c r="BJ39" s="282"/>
      <c r="BK39" s="927"/>
      <c r="BL39" s="927"/>
      <c r="BM39" s="927"/>
      <c r="BN39" s="927"/>
      <c r="BO39" s="275"/>
      <c r="BP39" s="189"/>
    </row>
    <row r="40" spans="1:68" ht="13.5" customHeight="1">
      <c r="A40" s="967"/>
      <c r="B40" s="967"/>
      <c r="C40" s="967"/>
      <c r="D40" s="967"/>
      <c r="E40" s="967"/>
      <c r="F40" s="967"/>
      <c r="G40" s="21"/>
      <c r="H40" s="556"/>
      <c r="I40" s="189" t="s">
        <v>1089</v>
      </c>
      <c r="J40" s="189"/>
      <c r="K40" s="207">
        <v>-2</v>
      </c>
      <c r="L40" s="207">
        <v>-1</v>
      </c>
      <c r="M40" s="207">
        <v>0</v>
      </c>
      <c r="N40" s="207">
        <v>1</v>
      </c>
      <c r="O40" s="207">
        <v>2</v>
      </c>
      <c r="P40" s="207">
        <v>3</v>
      </c>
      <c r="Q40" s="207">
        <v>4</v>
      </c>
      <c r="R40" s="207">
        <v>5</v>
      </c>
      <c r="S40" s="207">
        <v>6</v>
      </c>
      <c r="T40" s="207">
        <v>7</v>
      </c>
      <c r="U40" s="207">
        <v>8</v>
      </c>
      <c r="V40" s="207">
        <v>9</v>
      </c>
      <c r="W40" s="207">
        <v>10</v>
      </c>
      <c r="X40" s="207">
        <v>11</v>
      </c>
      <c r="Y40" s="207">
        <v>12</v>
      </c>
      <c r="Z40" s="207">
        <v>13</v>
      </c>
      <c r="AA40" s="207">
        <v>14</v>
      </c>
      <c r="AB40" s="207">
        <v>15</v>
      </c>
      <c r="AC40" s="207">
        <v>16</v>
      </c>
      <c r="AD40" s="207">
        <v>17</v>
      </c>
      <c r="AE40" s="207">
        <v>18</v>
      </c>
      <c r="AF40" s="207">
        <v>19</v>
      </c>
      <c r="AG40" s="207">
        <v>20</v>
      </c>
      <c r="AH40" s="207">
        <v>21</v>
      </c>
      <c r="AI40" s="207">
        <v>22</v>
      </c>
      <c r="AJ40" s="207">
        <v>23</v>
      </c>
      <c r="AK40" s="207">
        <v>24</v>
      </c>
      <c r="AL40" s="207">
        <v>25</v>
      </c>
      <c r="AM40" s="207">
        <v>26</v>
      </c>
      <c r="AN40" s="207">
        <v>27</v>
      </c>
      <c r="AO40" s="207">
        <v>28</v>
      </c>
      <c r="AP40" s="207">
        <v>29</v>
      </c>
      <c r="AQ40" s="207">
        <v>30</v>
      </c>
      <c r="AR40" s="207"/>
      <c r="AS40" s="556"/>
      <c r="AT40" s="888" t="str">
        <f>IF(CAPEX!A40&lt;&gt;"",CAPEX!A40,"")</f>
        <v>M</v>
      </c>
      <c r="AU40" s="889">
        <f>IF(CAPEX!B40&lt;&gt;"",CAPEX!B40,"")</f>
        <v>207</v>
      </c>
      <c r="AV40" s="888" t="str">
        <f>IF(CAPEX!C40&lt;&gt;"",CAPEX!C40,"")</f>
        <v>Pretreatment Reactor</v>
      </c>
      <c r="AW40" s="922" t="s">
        <v>428</v>
      </c>
      <c r="AX40" s="888" t="str">
        <f>IF(CAPEX!F40&lt;&gt;"",CAPEX!F40,"")</f>
        <v>2600 mm x 9000 mm (9' x 30') - 2 min. residence time</v>
      </c>
      <c r="AY40" s="891" t="str">
        <f>IF(CAPEX!G40&lt;&gt;"",CAPEX!G40,"")</f>
        <v/>
      </c>
      <c r="AZ40" s="888" t="str">
        <f>IF(CAPEX!H40&lt;&gt;"",CAPEX!H40,"")</f>
        <v>Incoloy 825-CLAD; CS</v>
      </c>
      <c r="BA40" s="891">
        <f>IF(CAPEX!J40&lt;&gt;"",CAPEX!J40,"")</f>
        <v>3</v>
      </c>
      <c r="BB40" s="892">
        <f>CAPEX!K40</f>
        <v>19812400</v>
      </c>
      <c r="BC40" s="893">
        <f>IF(CAPEX!L40&lt;&gt;"",CAPEX!L40,"")</f>
        <v>2009</v>
      </c>
      <c r="BD40" s="956">
        <f>IF(CAPEX!M40&lt;&gt;"",CAPEX!M40,"")</f>
        <v>19812400</v>
      </c>
      <c r="BE40" s="895" t="str">
        <f>IF(CAPEX!N40&lt;&gt;"",CAPEX!N40,"")</f>
        <v>DRY101</v>
      </c>
      <c r="BF40" s="960">
        <f>IF(CAPEX!O40&lt;&gt;"",CAPEX!O40,"")</f>
        <v>83333</v>
      </c>
      <c r="BG40" s="961" t="str">
        <f>IF(CAPEX!P40&lt;&gt;"",CAPEX!P40,"")</f>
        <v>kg/hr</v>
      </c>
      <c r="BH40" s="898">
        <f>IF(CAPEX!Q40&lt;&gt;"",CAPEX!Q40,"")</f>
        <v>0.6</v>
      </c>
      <c r="BI40" s="898">
        <f>IF(CAPEX!R40&lt;&gt;"",CAPEX!R40,"")</f>
        <v>1.5</v>
      </c>
      <c r="BJ40" s="282">
        <f t="shared" ref="BJ40:BJ48" ca="1" si="5">IF(BE40&lt;&gt;"",VLOOKUP(BE40,INDIRECT(LU_SENS),2,FALSE()),"")</f>
        <v>83333.333299999998</v>
      </c>
      <c r="BK40" s="301">
        <f t="shared" ref="BK40:BK48" ca="1" si="6">BJ40/BF40</f>
        <v>1.0000039996159984</v>
      </c>
      <c r="BL40" s="273">
        <f t="shared" ref="BL40:BL48" ca="1" si="7">BD40*BK40^BH40</f>
        <v>19812447.545157172</v>
      </c>
      <c r="BM40" s="273">
        <f t="shared" ref="BM40:BM48" ca="1" si="8">BL40*VLOOKUP($J$34,INDIRECT(IX_CAP),4,FALSE())/VLOOKUP(BC40,INDIRECT(IX_CAP),4,FALSE())</f>
        <v>19945315.079949375</v>
      </c>
      <c r="BN40" s="273">
        <f t="shared" ref="BN40:BN48" ca="1" si="9">BM40*BI40</f>
        <v>29917972.619924061</v>
      </c>
      <c r="BO40" s="275"/>
      <c r="BP40" s="189"/>
    </row>
    <row r="41" spans="1:68" ht="13.5" customHeight="1">
      <c r="A41" s="937"/>
      <c r="B41" s="924"/>
      <c r="C41" s="967"/>
      <c r="D41" s="923" t="s">
        <v>3507</v>
      </c>
      <c r="E41" s="967"/>
      <c r="F41" s="983">
        <f ca="1">L120*J93/(K90*1000000)</f>
        <v>0.11823510298761988</v>
      </c>
      <c r="G41" s="42"/>
      <c r="H41" s="556"/>
      <c r="I41" s="189" t="s">
        <v>1011</v>
      </c>
      <c r="J41" s="189"/>
      <c r="K41" s="479">
        <f ca="1">$J$4*J24*J5</f>
        <v>9559928.6390629075</v>
      </c>
      <c r="L41" s="479">
        <f ca="1">$J$4*J25*J5</f>
        <v>71699464.79297179</v>
      </c>
      <c r="M41" s="479">
        <f ca="1">$J$4*J26*J5</f>
        <v>38239714.556251638</v>
      </c>
      <c r="N41" s="189"/>
      <c r="O41" s="189"/>
      <c r="P41" s="189"/>
      <c r="Q41" s="189"/>
      <c r="R41" s="189"/>
      <c r="S41" s="189"/>
      <c r="T41" s="189"/>
      <c r="U41" s="189"/>
      <c r="V41" s="189"/>
      <c r="W41" s="189"/>
      <c r="X41" s="189"/>
      <c r="Y41" s="189"/>
      <c r="Z41" s="189"/>
      <c r="AA41" s="189"/>
      <c r="AB41" s="189"/>
      <c r="AC41" s="189"/>
      <c r="AD41" s="189"/>
      <c r="AE41" s="189"/>
      <c r="AF41" s="189"/>
      <c r="AH41" s="189"/>
      <c r="AI41" s="189"/>
      <c r="AJ41" s="189"/>
      <c r="AK41" s="189"/>
      <c r="AL41" s="189"/>
      <c r="AM41" s="189"/>
      <c r="AN41" s="189"/>
      <c r="AO41" s="189"/>
      <c r="AP41" s="189"/>
      <c r="AQ41" s="189"/>
      <c r="AR41" s="189"/>
      <c r="AS41" s="556"/>
      <c r="AT41" s="888" t="str">
        <f>IF(CAPEX!A41&lt;&gt;"",CAPEX!A41,"")</f>
        <v>P</v>
      </c>
      <c r="AU41" s="889">
        <f>IF(CAPEX!B41&lt;&gt;"",CAPEX!B41,"")</f>
        <v>201</v>
      </c>
      <c r="AV41" s="888" t="str">
        <f>IF(CAPEX!C41&lt;&gt;"",CAPEX!C41,"")</f>
        <v>Sulfuric Acid Pump</v>
      </c>
      <c r="AW41" s="922" t="s">
        <v>495</v>
      </c>
      <c r="AX41" s="888" t="str">
        <f>IF(CAPEX!F41&lt;&gt;"",CAPEX!F41,"")</f>
        <v>9 GPM, 245 FT TDH</v>
      </c>
      <c r="AY41" s="891" t="str">
        <f>IF(CAPEX!G41&lt;&gt;"",CAPEX!G41,"")</f>
        <v/>
      </c>
      <c r="AZ41" s="888" t="str">
        <f>IF(CAPEX!H41&lt;&gt;"",CAPEX!H41,"")</f>
        <v>316SS</v>
      </c>
      <c r="BA41" s="891">
        <f>IF(CAPEX!J41&lt;&gt;"",CAPEX!J41,"")</f>
        <v>1</v>
      </c>
      <c r="BB41" s="892">
        <f>CAPEX!K41</f>
        <v>8000</v>
      </c>
      <c r="BC41" s="893">
        <f>IF(CAPEX!L41&lt;&gt;"",CAPEX!L41,"")</f>
        <v>2009</v>
      </c>
      <c r="BD41" s="894">
        <f>IF(CAPEX!M41&lt;&gt;"",CAPEX!M41,"")</f>
        <v>8000</v>
      </c>
      <c r="BE41" s="895" t="str">
        <f>IF(CAPEX!N41&lt;&gt;"",CAPEX!N41,"")</f>
        <v>strm.710</v>
      </c>
      <c r="BF41" s="973">
        <f>IF(CAPEX!O41&lt;&gt;"",CAPEX!O41,"")</f>
        <v>3720</v>
      </c>
      <c r="BG41" s="974" t="str">
        <f>IF(CAPEX!P41&lt;&gt;"",CAPEX!P41,"")</f>
        <v>kg/hr</v>
      </c>
      <c r="BH41" s="898">
        <f>IF(CAPEX!Q41&lt;&gt;"",CAPEX!Q41,"")</f>
        <v>0.8</v>
      </c>
      <c r="BI41" s="898">
        <f>IF(CAPEX!R41&lt;&gt;"",CAPEX!R41,"")</f>
        <v>2.2999999999999998</v>
      </c>
      <c r="BJ41" s="282">
        <f t="shared" ca="1" si="5"/>
        <v>2526.1</v>
      </c>
      <c r="BK41" s="301">
        <f t="shared" ca="1" si="6"/>
        <v>0.67905913978494625</v>
      </c>
      <c r="BL41" s="273">
        <f t="shared" ca="1" si="7"/>
        <v>5869.7021775678413</v>
      </c>
      <c r="BM41" s="273">
        <f t="shared" ca="1" si="8"/>
        <v>5909.0659591763633</v>
      </c>
      <c r="BN41" s="273">
        <f t="shared" ca="1" si="9"/>
        <v>13590.851706105635</v>
      </c>
      <c r="BO41" s="275"/>
      <c r="BP41" s="189"/>
    </row>
    <row r="42" spans="1:68" ht="13.5" customHeight="1">
      <c r="A42" s="937"/>
      <c r="B42" s="984"/>
      <c r="C42" s="967"/>
      <c r="D42" s="923" t="s">
        <v>3508</v>
      </c>
      <c r="E42" s="967"/>
      <c r="F42" s="983">
        <f ca="1">(K143-L120)*J93/(K90*1000000)</f>
        <v>0.2617794323037127</v>
      </c>
      <c r="G42" s="54"/>
      <c r="H42" s="556"/>
      <c r="I42" s="167" t="s">
        <v>1091</v>
      </c>
      <c r="J42" s="985" t="s">
        <v>119</v>
      </c>
      <c r="K42" s="167"/>
      <c r="L42" s="167"/>
      <c r="M42" s="985">
        <f ca="1">J13*J4</f>
        <v>14937388.498535791</v>
      </c>
      <c r="N42" s="167"/>
      <c r="O42" s="167"/>
      <c r="P42" s="167"/>
      <c r="Q42" s="167"/>
      <c r="R42" s="167"/>
      <c r="S42" s="167"/>
      <c r="T42" s="167"/>
      <c r="U42" s="167"/>
      <c r="V42" s="167"/>
      <c r="W42" s="167"/>
      <c r="X42" s="167"/>
      <c r="Y42" s="167"/>
      <c r="Z42" s="167"/>
      <c r="AA42" s="167"/>
      <c r="AB42" s="167"/>
      <c r="AC42" s="167"/>
      <c r="AD42" s="167"/>
      <c r="AE42" s="167"/>
      <c r="AF42" s="167"/>
      <c r="AH42" s="985"/>
      <c r="AI42" s="985"/>
      <c r="AJ42" s="985"/>
      <c r="AK42" s="985"/>
      <c r="AL42" s="985"/>
      <c r="AM42" s="985"/>
      <c r="AN42" s="985"/>
      <c r="AO42" s="985"/>
      <c r="AP42" s="985"/>
      <c r="AQ42" s="985">
        <f ca="1">-M42</f>
        <v>-14937388.498535791</v>
      </c>
      <c r="AR42" s="167"/>
      <c r="AS42" s="986"/>
      <c r="AT42" s="888" t="str">
        <f>IF(CAPEX!A42&lt;&gt;"",CAPEX!A42,"")</f>
        <v>P</v>
      </c>
      <c r="AU42" s="889">
        <f>IF(CAPEX!B42&lt;&gt;"",CAPEX!B42,"")</f>
        <v>203</v>
      </c>
      <c r="AV42" s="888" t="str">
        <f>IF(CAPEX!C42&lt;&gt;"",CAPEX!C42,"")</f>
        <v>Blowdown Tank Discharge Pump</v>
      </c>
      <c r="AW42" s="922" t="s">
        <v>503</v>
      </c>
      <c r="AX42" s="888" t="str">
        <f>IF(CAPEX!F42&lt;&gt;"",CAPEX!F42,"")</f>
        <v>1900 GPM, 150 FT TDH</v>
      </c>
      <c r="AY42" s="891">
        <f>IF(CAPEX!G42&lt;&gt;"",CAPEX!G42,"")</f>
        <v>125</v>
      </c>
      <c r="AZ42" s="888" t="str">
        <f>IF(CAPEX!H42&lt;&gt;"",CAPEX!H42,"")</f>
        <v>316SS</v>
      </c>
      <c r="BA42" s="891">
        <f>IF(CAPEX!J42&lt;&gt;"",CAPEX!J42,"")</f>
        <v>1</v>
      </c>
      <c r="BB42" s="892">
        <f>CAPEX!K42</f>
        <v>25635</v>
      </c>
      <c r="BC42" s="893">
        <f>IF(CAPEX!L42&lt;&gt;"",CAPEX!L42,"")</f>
        <v>2010</v>
      </c>
      <c r="BD42" s="894">
        <f>IF(CAPEX!M42&lt;&gt;"",CAPEX!M42,"")</f>
        <v>25635</v>
      </c>
      <c r="BE42" s="895" t="str">
        <f>IF(CAPEX!N42&lt;&gt;"",CAPEX!N42,"")</f>
        <v>strm.a200.222</v>
      </c>
      <c r="BF42" s="973">
        <f>IF(CAPEX!O42&lt;&gt;"",CAPEX!O42,"")</f>
        <v>292407</v>
      </c>
      <c r="BG42" s="974" t="str">
        <f>IF(CAPEX!P42&lt;&gt;"",CAPEX!P42,"")</f>
        <v>kg/hr</v>
      </c>
      <c r="BH42" s="898">
        <f>IF(CAPEX!Q42&lt;&gt;"",CAPEX!Q42,"")</f>
        <v>0.8</v>
      </c>
      <c r="BI42" s="898">
        <f>IF(CAPEX!R42&lt;&gt;"",CAPEX!R42,"")</f>
        <v>2.2999999999999998</v>
      </c>
      <c r="BJ42" s="282">
        <f t="shared" ca="1" si="5"/>
        <v>291537.25699999998</v>
      </c>
      <c r="BK42" s="301">
        <f t="shared" ca="1" si="6"/>
        <v>0.99702557394316815</v>
      </c>
      <c r="BL42" s="273">
        <f t="shared" ca="1" si="7"/>
        <v>25573.982304945061</v>
      </c>
      <c r="BM42" s="273">
        <f t="shared" ca="1" si="8"/>
        <v>24394.644704099737</v>
      </c>
      <c r="BN42" s="273">
        <f t="shared" ca="1" si="9"/>
        <v>56107.682819429392</v>
      </c>
      <c r="BO42" s="275"/>
      <c r="BP42" s="189"/>
    </row>
    <row r="43" spans="1:68" ht="13.5" customHeight="1">
      <c r="A43" s="937"/>
      <c r="B43" s="984"/>
      <c r="C43" s="967"/>
      <c r="D43" s="923" t="s">
        <v>3509</v>
      </c>
      <c r="E43" s="923"/>
      <c r="F43" s="987">
        <f ca="1">L110/3.7894*J93/(K90*1000000)</f>
        <v>0.35699335053599152</v>
      </c>
      <c r="G43" s="55"/>
      <c r="H43" s="556"/>
      <c r="I43" s="189" t="s">
        <v>1092</v>
      </c>
      <c r="J43" s="479"/>
      <c r="K43" s="189"/>
      <c r="L43" s="189"/>
      <c r="M43" s="479"/>
      <c r="N43" s="918">
        <f ca="1">J8</f>
        <v>26713336.444876365</v>
      </c>
      <c r="O43" s="918">
        <f ca="1">IF($J$7&gt;1,$J$8,0)</f>
        <v>26713336.444876365</v>
      </c>
      <c r="P43" s="918">
        <f ca="1">IF($J$7&gt;2,$J$8,0)</f>
        <v>26713336.444876365</v>
      </c>
      <c r="Q43" s="918">
        <f ca="1">IF($J$7&gt;3,$J$8,0)</f>
        <v>26713336.444876365</v>
      </c>
      <c r="R43" s="918">
        <f ca="1">IF($J$7&gt;4,$J$8,0)</f>
        <v>26713336.444876365</v>
      </c>
      <c r="S43" s="918">
        <f ca="1">IF($J$7&gt;5,$J$8,0)</f>
        <v>26713336.444876365</v>
      </c>
      <c r="T43" s="918">
        <f ca="1">IF($J$7&gt;6,$J$8,0)</f>
        <v>26713336.444876365</v>
      </c>
      <c r="U43" s="918">
        <f ca="1">IF($J$7&gt;7,$J$8,0)</f>
        <v>26713336.444876365</v>
      </c>
      <c r="V43" s="918">
        <f ca="1">IF($J$7&gt;8,$J$8,0)</f>
        <v>26713336.444876365</v>
      </c>
      <c r="W43" s="918">
        <f ca="1">IF($J$7&gt;9,$J$8,0)</f>
        <v>26713336.444876365</v>
      </c>
      <c r="X43" s="918">
        <f>IF($J$7&gt;10,$J$8,0)</f>
        <v>0</v>
      </c>
      <c r="Y43" s="918">
        <f>IF($J$7&gt;11,$J$8,0)</f>
        <v>0</v>
      </c>
      <c r="Z43" s="918">
        <f>IF($J$7&gt;12,$J$8,0)</f>
        <v>0</v>
      </c>
      <c r="AA43" s="918">
        <f>IF($J$7&gt;13,$J$8,0)</f>
        <v>0</v>
      </c>
      <c r="AB43" s="918">
        <f>IF($J$7&gt;14,$J$8,0)</f>
        <v>0</v>
      </c>
      <c r="AC43" s="918">
        <f>IF($J$7&gt;15,$J$8,0)</f>
        <v>0</v>
      </c>
      <c r="AD43" s="918">
        <f>IF($J$7&gt;16,$J$8,0)</f>
        <v>0</v>
      </c>
      <c r="AE43" s="918">
        <f>IF($J$7&gt;17,$J$8,0)</f>
        <v>0</v>
      </c>
      <c r="AF43" s="918">
        <f t="shared" ref="AF43:AP43" si="10">IF($J$7&gt;18,$J$8,0)</f>
        <v>0</v>
      </c>
      <c r="AG43" s="918">
        <f t="shared" si="10"/>
        <v>0</v>
      </c>
      <c r="AH43" s="918">
        <f t="shared" si="10"/>
        <v>0</v>
      </c>
      <c r="AI43" s="918">
        <f t="shared" si="10"/>
        <v>0</v>
      </c>
      <c r="AJ43" s="918">
        <f t="shared" si="10"/>
        <v>0</v>
      </c>
      <c r="AK43" s="918">
        <f t="shared" si="10"/>
        <v>0</v>
      </c>
      <c r="AL43" s="918">
        <f t="shared" si="10"/>
        <v>0</v>
      </c>
      <c r="AM43" s="918">
        <f t="shared" si="10"/>
        <v>0</v>
      </c>
      <c r="AN43" s="918">
        <f t="shared" si="10"/>
        <v>0</v>
      </c>
      <c r="AO43" s="918">
        <f t="shared" si="10"/>
        <v>0</v>
      </c>
      <c r="AP43" s="918">
        <f t="shared" si="10"/>
        <v>0</v>
      </c>
      <c r="AQ43" s="918">
        <f>IF($J$7&gt;19,$J$8,0)</f>
        <v>0</v>
      </c>
      <c r="AR43" s="189"/>
      <c r="AS43" s="556"/>
      <c r="AT43" s="888" t="str">
        <f>IF(CAPEX!A43&lt;&gt;"",CAPEX!A43,"")</f>
        <v>P</v>
      </c>
      <c r="AU43" s="889">
        <f>IF(CAPEX!B43&lt;&gt;"",CAPEX!B43,"")</f>
        <v>204</v>
      </c>
      <c r="AV43" s="888" t="str">
        <f>IF(CAPEX!C43&lt;&gt;"",CAPEX!C43,"")</f>
        <v>Flash Tank Discharge Pump</v>
      </c>
      <c r="AW43" s="922" t="s">
        <v>503</v>
      </c>
      <c r="AX43" s="888" t="str">
        <f>IF(CAPEX!F43&lt;&gt;"",CAPEX!F43,"")</f>
        <v>900 GPM, 150 FT TDH</v>
      </c>
      <c r="AY43" s="891">
        <f>IF(CAPEX!G43&lt;&gt;"",CAPEX!G43,"")</f>
        <v>75</v>
      </c>
      <c r="AZ43" s="888" t="str">
        <f>IF(CAPEX!H43&lt;&gt;"",CAPEX!H43,"")</f>
        <v>316SS</v>
      </c>
      <c r="BA43" s="891">
        <f>IF(CAPEX!J43&lt;&gt;"",CAPEX!J43,"")</f>
        <v>1</v>
      </c>
      <c r="BB43" s="892">
        <f>CAPEX!K43</f>
        <v>30000</v>
      </c>
      <c r="BC43" s="893">
        <f>IF(CAPEX!L43&lt;&gt;"",CAPEX!L43,"")</f>
        <v>2009</v>
      </c>
      <c r="BD43" s="894">
        <f>IF(CAPEX!M43&lt;&gt;"",CAPEX!M43,"")</f>
        <v>30000</v>
      </c>
      <c r="BE43" s="895" t="str">
        <f>IF(CAPEX!N43&lt;&gt;"",CAPEX!N43,"")</f>
        <v>strm.a200.254</v>
      </c>
      <c r="BF43" s="973">
        <f>IF(CAPEX!O43&lt;&gt;"",CAPEX!O43,"")</f>
        <v>204390</v>
      </c>
      <c r="BG43" s="974" t="str">
        <f>IF(CAPEX!P43&lt;&gt;"",CAPEX!P43,"")</f>
        <v>kg/hr</v>
      </c>
      <c r="BH43" s="898">
        <f>IF(CAPEX!Q43&lt;&gt;"",CAPEX!Q43,"")</f>
        <v>0.8</v>
      </c>
      <c r="BI43" s="898">
        <f>IF(CAPEX!R43&lt;&gt;"",CAPEX!R43,"")</f>
        <v>2.2999999999999998</v>
      </c>
      <c r="BJ43" s="282">
        <f t="shared" ca="1" si="5"/>
        <v>277415.185</v>
      </c>
      <c r="BK43" s="301">
        <f t="shared" ca="1" si="6"/>
        <v>1.3572835510543568</v>
      </c>
      <c r="BL43" s="273">
        <f t="shared" ca="1" si="7"/>
        <v>38305.199048391267</v>
      </c>
      <c r="BM43" s="273">
        <f t="shared" ca="1" si="8"/>
        <v>38562.083885849344</v>
      </c>
      <c r="BN43" s="273">
        <f t="shared" ca="1" si="9"/>
        <v>88692.792937453487</v>
      </c>
      <c r="BO43" s="275"/>
      <c r="BP43" s="189"/>
    </row>
    <row r="44" spans="1:68" ht="13.5" customHeight="1">
      <c r="A44" s="937"/>
      <c r="B44" s="988"/>
      <c r="C44" s="967"/>
      <c r="D44" s="923"/>
      <c r="E44" s="967"/>
      <c r="F44" s="989"/>
      <c r="G44" s="21"/>
      <c r="H44" s="556"/>
      <c r="I44" s="189" t="s">
        <v>1093</v>
      </c>
      <c r="J44" s="479"/>
      <c r="K44" s="918">
        <f ca="1">$J$6*K45</f>
        <v>1147191.4366875486</v>
      </c>
      <c r="L44" s="918">
        <f ca="1">$J$6*L45</f>
        <v>9751127.211844163</v>
      </c>
      <c r="M44" s="918">
        <f ca="1">$J$6*M45</f>
        <v>14339892.958594358</v>
      </c>
      <c r="N44" s="918">
        <f ca="1">J4*(1-J5)*J6</f>
        <v>14339892.958594358</v>
      </c>
      <c r="O44" s="918">
        <f t="shared" ref="O44:AP44" ca="1" si="11">$J$6*N45</f>
        <v>13350017.479691796</v>
      </c>
      <c r="P44" s="918">
        <f t="shared" ca="1" si="11"/>
        <v>12280951.96247703</v>
      </c>
      <c r="Q44" s="918">
        <f t="shared" ca="1" si="11"/>
        <v>11126361.203885084</v>
      </c>
      <c r="R44" s="918">
        <f t="shared" ca="1" si="11"/>
        <v>9879403.1846057791</v>
      </c>
      <c r="S44" s="918">
        <f t="shared" ca="1" si="11"/>
        <v>8532688.5237841327</v>
      </c>
      <c r="T44" s="918">
        <f t="shared" ca="1" si="11"/>
        <v>7078236.6900967527</v>
      </c>
      <c r="U44" s="918">
        <f t="shared" ca="1" si="11"/>
        <v>5507428.7097143838</v>
      </c>
      <c r="V44" s="918">
        <f t="shared" ca="1" si="11"/>
        <v>3810956.0909014256</v>
      </c>
      <c r="W44" s="918">
        <f t="shared" ca="1" si="11"/>
        <v>1978765.6625834305</v>
      </c>
      <c r="X44" s="918">
        <f t="shared" ca="1" si="11"/>
        <v>-4.3772161006927492E-9</v>
      </c>
      <c r="Y44" s="918">
        <f t="shared" ca="1" si="11"/>
        <v>-4.7273933887481694E-9</v>
      </c>
      <c r="Z44" s="918">
        <f t="shared" ca="1" si="11"/>
        <v>-5.1055848598480231E-9</v>
      </c>
      <c r="AA44" s="918">
        <f t="shared" ca="1" si="11"/>
        <v>-5.514031648635865E-9</v>
      </c>
      <c r="AB44" s="918">
        <f t="shared" ca="1" si="11"/>
        <v>-5.9551541805267338E-9</v>
      </c>
      <c r="AC44" s="918">
        <f t="shared" ca="1" si="11"/>
        <v>-6.4315665149688722E-9</v>
      </c>
      <c r="AD44" s="918">
        <f t="shared" ca="1" si="11"/>
        <v>-6.9460918361663821E-9</v>
      </c>
      <c r="AE44" s="918">
        <f t="shared" ca="1" si="11"/>
        <v>-7.5017791830596925E-9</v>
      </c>
      <c r="AF44" s="918">
        <f t="shared" ca="1" si="11"/>
        <v>-8.1019215177044677E-9</v>
      </c>
      <c r="AG44" s="918">
        <f t="shared" ca="1" si="11"/>
        <v>-8.7500752391208252E-9</v>
      </c>
      <c r="AH44" s="918">
        <f t="shared" ca="1" si="11"/>
        <v>-9.4500812582504902E-9</v>
      </c>
      <c r="AI44" s="918">
        <f t="shared" ca="1" si="11"/>
        <v>-1.020608775891053E-8</v>
      </c>
      <c r="AJ44" s="918">
        <f t="shared" ca="1" si="11"/>
        <v>-1.1022574779623372E-8</v>
      </c>
      <c r="AK44" s="918">
        <f t="shared" ca="1" si="11"/>
        <v>-1.1904380761993242E-8</v>
      </c>
      <c r="AL44" s="918">
        <f t="shared" ca="1" si="11"/>
        <v>-1.2856731222952701E-8</v>
      </c>
      <c r="AM44" s="918">
        <f t="shared" ca="1" si="11"/>
        <v>-1.3885269720788918E-8</v>
      </c>
      <c r="AN44" s="918">
        <f t="shared" ca="1" si="11"/>
        <v>-1.4996091298452032E-8</v>
      </c>
      <c r="AO44" s="918">
        <f t="shared" ca="1" si="11"/>
        <v>-1.6195778602328193E-8</v>
      </c>
      <c r="AP44" s="918">
        <f t="shared" ca="1" si="11"/>
        <v>-1.7491440890514449E-8</v>
      </c>
      <c r="AQ44" s="918">
        <f ca="1">$J$6*AF45</f>
        <v>-8.7500752391208252E-9</v>
      </c>
      <c r="AR44" s="189"/>
      <c r="AS44" s="556"/>
      <c r="AT44" s="888" t="str">
        <f>IF(CAPEX!A44&lt;&gt;"",CAPEX!A44,"")</f>
        <v>P</v>
      </c>
      <c r="AU44" s="889">
        <f>IF(CAPEX!B44&lt;&gt;"",CAPEX!B44,"")</f>
        <v>208</v>
      </c>
      <c r="AV44" s="888" t="str">
        <f>IF(CAPEX!C44&lt;&gt;"",CAPEX!C44,"")</f>
        <v>Oligomer Hold Tank Discharge</v>
      </c>
      <c r="AW44" s="922" t="s">
        <v>503</v>
      </c>
      <c r="AX44" s="888" t="str">
        <f>IF(CAPEX!F44&lt;&gt;"",CAPEX!F44,"")</f>
        <v>900 GPM, 150 FT TDH</v>
      </c>
      <c r="AY44" s="891">
        <f>IF(CAPEX!G44&lt;&gt;"",CAPEX!G44,"")</f>
        <v>75</v>
      </c>
      <c r="AZ44" s="888" t="str">
        <f>IF(CAPEX!H44&lt;&gt;"",CAPEX!H44,"")</f>
        <v>316SS</v>
      </c>
      <c r="BA44" s="891">
        <f>IF(CAPEX!J44&lt;&gt;"",CAPEX!J44,"")</f>
        <v>1</v>
      </c>
      <c r="BB44" s="892">
        <f>CAPEX!K44</f>
        <v>17408</v>
      </c>
      <c r="BC44" s="893">
        <f>IF(CAPEX!L44&lt;&gt;"",CAPEX!L44,"")</f>
        <v>2010</v>
      </c>
      <c r="BD44" s="894">
        <f>IF(CAPEX!M44&lt;&gt;"",CAPEX!M44,"")</f>
        <v>17408</v>
      </c>
      <c r="BE44" s="895" t="str">
        <f>IF(CAPEX!N44&lt;&gt;"",CAPEX!N44,"")</f>
        <v>strm.a200.223</v>
      </c>
      <c r="BF44" s="973">
        <f>IF(CAPEX!O44&lt;&gt;"",CAPEX!O44,"")</f>
        <v>292407</v>
      </c>
      <c r="BG44" s="974" t="str">
        <f>IF(CAPEX!P44&lt;&gt;"",CAPEX!P44,"")</f>
        <v>kg/hr</v>
      </c>
      <c r="BH44" s="898">
        <f>IF(CAPEX!Q44&lt;&gt;"",CAPEX!Q44,"")</f>
        <v>0.8</v>
      </c>
      <c r="BI44" s="898">
        <f>IF(CAPEX!R44&lt;&gt;"",CAPEX!R44,"")</f>
        <v>2.2999999999999998</v>
      </c>
      <c r="BJ44" s="282">
        <f t="shared" ca="1" si="5"/>
        <v>291537.25699999998</v>
      </c>
      <c r="BK44" s="301">
        <f t="shared" ca="1" si="6"/>
        <v>0.99702557394316815</v>
      </c>
      <c r="BL44" s="273">
        <f t="shared" ca="1" si="7"/>
        <v>17366.564617299926</v>
      </c>
      <c r="BM44" s="273">
        <f t="shared" ca="1" si="8"/>
        <v>16565.709967192051</v>
      </c>
      <c r="BN44" s="273">
        <f t="shared" ca="1" si="9"/>
        <v>38101.132924541715</v>
      </c>
      <c r="BO44" s="275"/>
      <c r="BP44" s="189"/>
    </row>
    <row r="45" spans="1:68" ht="13.5" customHeight="1">
      <c r="A45" s="967"/>
      <c r="B45" s="967"/>
      <c r="C45" s="967"/>
      <c r="D45" s="1226" t="s">
        <v>170</v>
      </c>
      <c r="E45" s="1201"/>
      <c r="F45" s="1201"/>
      <c r="G45" s="21"/>
      <c r="H45" s="556"/>
      <c r="I45" s="167" t="s">
        <v>1094</v>
      </c>
      <c r="J45" s="985"/>
      <c r="K45" s="990">
        <f ca="1">$J$4*(1-J5)*J24</f>
        <v>14339892.958594358</v>
      </c>
      <c r="L45" s="990">
        <f ca="1">J4*(1-J5)*J25+K45</f>
        <v>121889090.14805204</v>
      </c>
      <c r="M45" s="990">
        <f ca="1">J4*(1-J5)*J26+L45</f>
        <v>179248661.98242947</v>
      </c>
      <c r="N45" s="990">
        <f ca="1">J4*(1-J5)-N43+N44</f>
        <v>166875218.49614745</v>
      </c>
      <c r="O45" s="990">
        <f t="shared" ref="O45:AP45" ca="1" si="12">N45-O43+O44</f>
        <v>153511899.53096288</v>
      </c>
      <c r="P45" s="990">
        <f t="shared" ca="1" si="12"/>
        <v>139079515.04856354</v>
      </c>
      <c r="Q45" s="990">
        <f t="shared" ca="1" si="12"/>
        <v>123492539.80757225</v>
      </c>
      <c r="R45" s="990">
        <f t="shared" ca="1" si="12"/>
        <v>106658606.54730165</v>
      </c>
      <c r="S45" s="990">
        <f t="shared" ca="1" si="12"/>
        <v>88477958.626209408</v>
      </c>
      <c r="T45" s="990">
        <f t="shared" ca="1" si="12"/>
        <v>68842858.871429801</v>
      </c>
      <c r="U45" s="990">
        <f t="shared" ca="1" si="12"/>
        <v>47636951.136267819</v>
      </c>
      <c r="V45" s="990">
        <f t="shared" ca="1" si="12"/>
        <v>24734570.78229288</v>
      </c>
      <c r="W45" s="990">
        <f t="shared" ca="1" si="12"/>
        <v>-5.4715201258659363E-8</v>
      </c>
      <c r="X45" s="990">
        <f t="shared" ca="1" si="12"/>
        <v>-5.9092417359352114E-8</v>
      </c>
      <c r="Y45" s="990">
        <f t="shared" ca="1" si="12"/>
        <v>-6.3819810748100291E-8</v>
      </c>
      <c r="Z45" s="990">
        <f t="shared" ca="1" si="12"/>
        <v>-6.892539560794831E-8</v>
      </c>
      <c r="AA45" s="990">
        <f t="shared" ca="1" si="12"/>
        <v>-7.443942725658417E-8</v>
      </c>
      <c r="AB45" s="990">
        <f t="shared" ca="1" si="12"/>
        <v>-8.0394581437110904E-8</v>
      </c>
      <c r="AC45" s="990">
        <f t="shared" ca="1" si="12"/>
        <v>-8.682614795207978E-8</v>
      </c>
      <c r="AD45" s="990">
        <f t="shared" ca="1" si="12"/>
        <v>-9.3772239788246155E-8</v>
      </c>
      <c r="AE45" s="990">
        <f t="shared" ca="1" si="12"/>
        <v>-1.0127401897130585E-7</v>
      </c>
      <c r="AF45" s="990">
        <f t="shared" ca="1" si="12"/>
        <v>-1.0937594048901031E-7</v>
      </c>
      <c r="AG45" s="990">
        <f t="shared" ca="1" si="12"/>
        <v>-1.1812601572813113E-7</v>
      </c>
      <c r="AH45" s="990">
        <f t="shared" ca="1" si="12"/>
        <v>-1.2757609698638163E-7</v>
      </c>
      <c r="AI45" s="990">
        <f t="shared" ca="1" si="12"/>
        <v>-1.3778218474529216E-7</v>
      </c>
      <c r="AJ45" s="990">
        <f t="shared" ca="1" si="12"/>
        <v>-1.4880475952491552E-7</v>
      </c>
      <c r="AK45" s="990">
        <f t="shared" ca="1" si="12"/>
        <v>-1.6070914028690877E-7</v>
      </c>
      <c r="AL45" s="990">
        <f t="shared" ca="1" si="12"/>
        <v>-1.7356587150986147E-7</v>
      </c>
      <c r="AM45" s="990">
        <f t="shared" ca="1" si="12"/>
        <v>-1.8745114123065039E-7</v>
      </c>
      <c r="AN45" s="990">
        <f t="shared" ca="1" si="12"/>
        <v>-2.0244723252910242E-7</v>
      </c>
      <c r="AO45" s="990">
        <f t="shared" ca="1" si="12"/>
        <v>-2.186430111314306E-7</v>
      </c>
      <c r="AP45" s="990">
        <f t="shared" ca="1" si="12"/>
        <v>-2.3613445202194505E-7</v>
      </c>
      <c r="AQ45" s="990">
        <f ca="1">AF45-AQ43+AQ44</f>
        <v>-1.1812601572813113E-7</v>
      </c>
      <c r="AR45" s="167"/>
      <c r="AS45" s="986"/>
      <c r="AT45" s="888" t="str">
        <f>IF(CAPEX!A45&lt;&gt;"",CAPEX!A45,"")</f>
        <v>P</v>
      </c>
      <c r="AU45" s="889">
        <f>IF(CAPEX!B45&lt;&gt;"",CAPEX!B45,"")</f>
        <v>209</v>
      </c>
      <c r="AV45" s="888" t="str">
        <f>IF(CAPEX!C45&lt;&gt;"",CAPEX!C45,"")</f>
        <v>Hydrolyzate Pump</v>
      </c>
      <c r="AW45" s="922" t="s">
        <v>495</v>
      </c>
      <c r="AX45" s="888" t="str">
        <f>IF(CAPEX!F45&lt;&gt;"",CAPEX!F45,"")</f>
        <v>1771 GPM, 150 FT TDH</v>
      </c>
      <c r="AY45" s="891">
        <f>IF(CAPEX!G45&lt;&gt;"",CAPEX!G45,"")</f>
        <v>100</v>
      </c>
      <c r="AZ45" s="888" t="str">
        <f>IF(CAPEX!H45&lt;&gt;"",CAPEX!H45,"")</f>
        <v>316SS</v>
      </c>
      <c r="BA45" s="891">
        <f>IF(CAPEX!J45&lt;&gt;"",CAPEX!J45,"")</f>
        <v>1</v>
      </c>
      <c r="BB45" s="892">
        <f>CAPEX!K45</f>
        <v>22500</v>
      </c>
      <c r="BC45" s="893">
        <f>IF(CAPEX!L45&lt;&gt;"",CAPEX!L45,"")</f>
        <v>2009</v>
      </c>
      <c r="BD45" s="894">
        <f>IF(CAPEX!M45&lt;&gt;"",CAPEX!M45,"")</f>
        <v>22500</v>
      </c>
      <c r="BE45" s="895" t="str">
        <f>IF(CAPEX!N45&lt;&gt;"",CAPEX!N45,"")</f>
        <v>strm.a200.228</v>
      </c>
      <c r="BF45" s="973">
        <f>IF(CAPEX!O45&lt;&gt;"",CAPEX!O45,"")</f>
        <v>402194</v>
      </c>
      <c r="BG45" s="974" t="str">
        <f>IF(CAPEX!P45&lt;&gt;"",CAPEX!P45,"")</f>
        <v>kg/hr</v>
      </c>
      <c r="BH45" s="898">
        <f>IF(CAPEX!Q45&lt;&gt;"",CAPEX!Q45,"")</f>
        <v>0.8</v>
      </c>
      <c r="BI45" s="898">
        <f>IF(CAPEX!R45&lt;&gt;"",CAPEX!R45,"")</f>
        <v>2.2999999999999998</v>
      </c>
      <c r="BJ45" s="282">
        <f t="shared" ca="1" si="5"/>
        <v>429389.37599999999</v>
      </c>
      <c r="BK45" s="301">
        <f t="shared" ca="1" si="6"/>
        <v>1.0676175576960372</v>
      </c>
      <c r="BL45" s="273">
        <f t="shared" ca="1" si="7"/>
        <v>23709.100853788412</v>
      </c>
      <c r="BM45" s="273">
        <f t="shared" ca="1" si="8"/>
        <v>23868.100380495176</v>
      </c>
      <c r="BN45" s="273">
        <f t="shared" ca="1" si="9"/>
        <v>54896.630875138901</v>
      </c>
      <c r="BO45" s="275"/>
      <c r="BP45" s="189"/>
    </row>
    <row r="46" spans="1:68" ht="13.5" customHeight="1">
      <c r="A46" s="967"/>
      <c r="B46" s="967"/>
      <c r="C46" s="967"/>
      <c r="D46" s="923" t="s">
        <v>171</v>
      </c>
      <c r="E46" s="967"/>
      <c r="F46" s="980">
        <f ca="1">'Operating Summaries'!D41</f>
        <v>19.924855446216078</v>
      </c>
      <c r="G46" s="23"/>
      <c r="H46" s="556"/>
      <c r="I46" s="189" t="s">
        <v>3510</v>
      </c>
      <c r="J46" s="479" t="s">
        <v>119</v>
      </c>
      <c r="K46" s="479" t="s">
        <v>119</v>
      </c>
      <c r="L46" s="479" t="s">
        <v>119</v>
      </c>
      <c r="M46" s="479" t="s">
        <v>119</v>
      </c>
      <c r="N46" s="479">
        <f ca="1">($J$33*$J$35*1000000)*(1-J27)+($J$33*$J$35*1000000)*J27*J28</f>
        <v>114460141.35614234</v>
      </c>
      <c r="O46" s="479">
        <f t="shared" ref="O46:AQ46" ca="1" si="13">$J$33*$J$35*1000000</f>
        <v>130811590.12130553</v>
      </c>
      <c r="P46" s="479">
        <f t="shared" ca="1" si="13"/>
        <v>130811590.12130553</v>
      </c>
      <c r="Q46" s="479">
        <f t="shared" ca="1" si="13"/>
        <v>130811590.12130553</v>
      </c>
      <c r="R46" s="479">
        <f t="shared" ca="1" si="13"/>
        <v>130811590.12130553</v>
      </c>
      <c r="S46" s="479">
        <f t="shared" ca="1" si="13"/>
        <v>130811590.12130553</v>
      </c>
      <c r="T46" s="479">
        <f t="shared" ca="1" si="13"/>
        <v>130811590.12130553</v>
      </c>
      <c r="U46" s="479">
        <f t="shared" ca="1" si="13"/>
        <v>130811590.12130553</v>
      </c>
      <c r="V46" s="479">
        <f t="shared" ca="1" si="13"/>
        <v>130811590.12130553</v>
      </c>
      <c r="W46" s="479">
        <f t="shared" ca="1" si="13"/>
        <v>130811590.12130553</v>
      </c>
      <c r="X46" s="479">
        <f t="shared" ca="1" si="13"/>
        <v>130811590.12130553</v>
      </c>
      <c r="Y46" s="479">
        <f t="shared" ca="1" si="13"/>
        <v>130811590.12130553</v>
      </c>
      <c r="Z46" s="479">
        <f t="shared" ca="1" si="13"/>
        <v>130811590.12130553</v>
      </c>
      <c r="AA46" s="479">
        <f t="shared" ca="1" si="13"/>
        <v>130811590.12130553</v>
      </c>
      <c r="AB46" s="479">
        <f t="shared" ca="1" si="13"/>
        <v>130811590.12130553</v>
      </c>
      <c r="AC46" s="479">
        <f t="shared" ca="1" si="13"/>
        <v>130811590.12130553</v>
      </c>
      <c r="AD46" s="479">
        <f t="shared" ca="1" si="13"/>
        <v>130811590.12130553</v>
      </c>
      <c r="AE46" s="479">
        <f t="shared" ca="1" si="13"/>
        <v>130811590.12130553</v>
      </c>
      <c r="AF46" s="479">
        <f t="shared" ca="1" si="13"/>
        <v>130811590.12130553</v>
      </c>
      <c r="AG46" s="479">
        <f t="shared" ca="1" si="13"/>
        <v>130811590.12130553</v>
      </c>
      <c r="AH46" s="479">
        <f t="shared" ca="1" si="13"/>
        <v>130811590.12130553</v>
      </c>
      <c r="AI46" s="479">
        <f t="shared" ca="1" si="13"/>
        <v>130811590.12130553</v>
      </c>
      <c r="AJ46" s="479">
        <f t="shared" ca="1" si="13"/>
        <v>130811590.12130553</v>
      </c>
      <c r="AK46" s="479">
        <f t="shared" ca="1" si="13"/>
        <v>130811590.12130553</v>
      </c>
      <c r="AL46" s="479">
        <f t="shared" ca="1" si="13"/>
        <v>130811590.12130553</v>
      </c>
      <c r="AM46" s="479">
        <f t="shared" ca="1" si="13"/>
        <v>130811590.12130553</v>
      </c>
      <c r="AN46" s="479">
        <f t="shared" ca="1" si="13"/>
        <v>130811590.12130553</v>
      </c>
      <c r="AO46" s="479">
        <f t="shared" ca="1" si="13"/>
        <v>130811590.12130553</v>
      </c>
      <c r="AP46" s="479">
        <f t="shared" ca="1" si="13"/>
        <v>130811590.12130553</v>
      </c>
      <c r="AQ46" s="479">
        <f t="shared" ca="1" si="13"/>
        <v>130811590.12130553</v>
      </c>
      <c r="AR46" s="189"/>
      <c r="AS46" s="556"/>
      <c r="AT46" s="888" t="str">
        <f>IF(CAPEX!A46&lt;&gt;"",CAPEX!A46,"")</f>
        <v>P</v>
      </c>
      <c r="AU46" s="889">
        <f>IF(CAPEX!B46&lt;&gt;"",CAPEX!B46,"")</f>
        <v>239</v>
      </c>
      <c r="AV46" s="888" t="str">
        <f>IF(CAPEX!C46&lt;&gt;"",CAPEX!C46,"")</f>
        <v>Reacidified Hydrolyzate Pump</v>
      </c>
      <c r="AW46" s="922" t="s">
        <v>495</v>
      </c>
      <c r="AX46" s="888" t="str">
        <f>IF(CAPEX!F46&lt;&gt;"",CAPEX!F46,"")</f>
        <v>1771 GPM, 100 FT TDH</v>
      </c>
      <c r="AY46" s="891">
        <f>IF(CAPEX!G46&lt;&gt;"",CAPEX!G46,"")</f>
        <v>60</v>
      </c>
      <c r="AZ46" s="888" t="str">
        <f>IF(CAPEX!H46&lt;&gt;"",CAPEX!H46,"")</f>
        <v>316SS</v>
      </c>
      <c r="BA46" s="891">
        <f>IF(CAPEX!J46&lt;&gt;"",CAPEX!J46,"")</f>
        <v>1</v>
      </c>
      <c r="BB46" s="892">
        <f>CAPEX!K46</f>
        <v>0</v>
      </c>
      <c r="BC46" s="893">
        <f>IF(CAPEX!L46&lt;&gt;"",CAPEX!L46,"")</f>
        <v>2009</v>
      </c>
      <c r="BD46" s="894">
        <f>IF(CAPEX!M46&lt;&gt;"",CAPEX!M46,"")</f>
        <v>0</v>
      </c>
      <c r="BE46" s="895" t="str">
        <f>IF(CAPEX!N46&lt;&gt;"",CAPEX!N46,"")</f>
        <v>strm.a200.239</v>
      </c>
      <c r="BF46" s="973">
        <f>IF(CAPEX!O46&lt;&gt;"",CAPEX!O46,"")</f>
        <v>402194</v>
      </c>
      <c r="BG46" s="974" t="str">
        <f>IF(CAPEX!P46&lt;&gt;"",CAPEX!P46,"")</f>
        <v>kg/hr</v>
      </c>
      <c r="BH46" s="898">
        <f>IF(CAPEX!Q46&lt;&gt;"",CAPEX!Q46,"")</f>
        <v>0.8</v>
      </c>
      <c r="BI46" s="898">
        <f>IF(CAPEX!R46&lt;&gt;"",CAPEX!R46,"")</f>
        <v>2.2999999999999998</v>
      </c>
      <c r="BJ46" s="282">
        <f t="shared" ca="1" si="5"/>
        <v>429389.701</v>
      </c>
      <c r="BK46" s="301">
        <f t="shared" ca="1" si="6"/>
        <v>1.0676183657637857</v>
      </c>
      <c r="BL46" s="273">
        <f t="shared" ca="1" si="7"/>
        <v>0</v>
      </c>
      <c r="BM46" s="273">
        <f t="shared" ca="1" si="8"/>
        <v>0</v>
      </c>
      <c r="BN46" s="273">
        <f t="shared" ca="1" si="9"/>
        <v>0</v>
      </c>
      <c r="BO46" s="275"/>
      <c r="BP46" s="189"/>
    </row>
    <row r="47" spans="1:68" ht="13.5" customHeight="1">
      <c r="A47" s="967"/>
      <c r="B47" s="967"/>
      <c r="C47" s="967"/>
      <c r="D47" s="923" t="s">
        <v>173</v>
      </c>
      <c r="E47" s="967"/>
      <c r="F47" s="989">
        <f ca="1">VLOOKUP("SACHDAYS",INDIRECT(LU_SENS),2,FALSE())</f>
        <v>3.5</v>
      </c>
      <c r="G47" s="42"/>
      <c r="H47" s="556"/>
      <c r="I47" s="189" t="s">
        <v>1096</v>
      </c>
      <c r="J47" s="479" t="s">
        <v>119</v>
      </c>
      <c r="K47" s="479" t="s">
        <v>119</v>
      </c>
      <c r="L47" s="479" t="s">
        <v>119</v>
      </c>
      <c r="M47" s="479" t="s">
        <v>119</v>
      </c>
      <c r="N47" s="479">
        <f ca="1">($S$122*1000000)*(1-J27)+($S$122*1000000)*J27*J28</f>
        <v>5745645.8937903168</v>
      </c>
      <c r="O47" s="479">
        <f t="shared" ref="O47:AQ47" ca="1" si="14">$S$122*1000000</f>
        <v>6566452.4500460764</v>
      </c>
      <c r="P47" s="479">
        <f t="shared" ca="1" si="14"/>
        <v>6566452.4500460764</v>
      </c>
      <c r="Q47" s="479">
        <f t="shared" ca="1" si="14"/>
        <v>6566452.4500460764</v>
      </c>
      <c r="R47" s="479">
        <f t="shared" ca="1" si="14"/>
        <v>6566452.4500460764</v>
      </c>
      <c r="S47" s="479">
        <f t="shared" ca="1" si="14"/>
        <v>6566452.4500460764</v>
      </c>
      <c r="T47" s="479">
        <f t="shared" ca="1" si="14"/>
        <v>6566452.4500460764</v>
      </c>
      <c r="U47" s="479">
        <f t="shared" ca="1" si="14"/>
        <v>6566452.4500460764</v>
      </c>
      <c r="V47" s="479">
        <f t="shared" ca="1" si="14"/>
        <v>6566452.4500460764</v>
      </c>
      <c r="W47" s="479">
        <f t="shared" ca="1" si="14"/>
        <v>6566452.4500460764</v>
      </c>
      <c r="X47" s="479">
        <f t="shared" ca="1" si="14"/>
        <v>6566452.4500460764</v>
      </c>
      <c r="Y47" s="479">
        <f t="shared" ca="1" si="14"/>
        <v>6566452.4500460764</v>
      </c>
      <c r="Z47" s="479">
        <f t="shared" ca="1" si="14"/>
        <v>6566452.4500460764</v>
      </c>
      <c r="AA47" s="479">
        <f t="shared" ca="1" si="14"/>
        <v>6566452.4500460764</v>
      </c>
      <c r="AB47" s="479">
        <f t="shared" ca="1" si="14"/>
        <v>6566452.4500460764</v>
      </c>
      <c r="AC47" s="479">
        <f t="shared" ca="1" si="14"/>
        <v>6566452.4500460764</v>
      </c>
      <c r="AD47" s="479">
        <f t="shared" ca="1" si="14"/>
        <v>6566452.4500460764</v>
      </c>
      <c r="AE47" s="479">
        <f t="shared" ca="1" si="14"/>
        <v>6566452.4500460764</v>
      </c>
      <c r="AF47" s="479">
        <f t="shared" ca="1" si="14"/>
        <v>6566452.4500460764</v>
      </c>
      <c r="AG47" s="479">
        <f t="shared" ca="1" si="14"/>
        <v>6566452.4500460764</v>
      </c>
      <c r="AH47" s="479">
        <f t="shared" ca="1" si="14"/>
        <v>6566452.4500460764</v>
      </c>
      <c r="AI47" s="479">
        <f t="shared" ca="1" si="14"/>
        <v>6566452.4500460764</v>
      </c>
      <c r="AJ47" s="479">
        <f t="shared" ca="1" si="14"/>
        <v>6566452.4500460764</v>
      </c>
      <c r="AK47" s="479">
        <f t="shared" ca="1" si="14"/>
        <v>6566452.4500460764</v>
      </c>
      <c r="AL47" s="479">
        <f t="shared" ca="1" si="14"/>
        <v>6566452.4500460764</v>
      </c>
      <c r="AM47" s="479">
        <f t="shared" ca="1" si="14"/>
        <v>6566452.4500460764</v>
      </c>
      <c r="AN47" s="479">
        <f t="shared" ca="1" si="14"/>
        <v>6566452.4500460764</v>
      </c>
      <c r="AO47" s="479">
        <f t="shared" ca="1" si="14"/>
        <v>6566452.4500460764</v>
      </c>
      <c r="AP47" s="479">
        <f t="shared" ca="1" si="14"/>
        <v>6566452.4500460764</v>
      </c>
      <c r="AQ47" s="479">
        <f t="shared" ca="1" si="14"/>
        <v>6566452.4500460764</v>
      </c>
      <c r="AR47" s="189"/>
      <c r="AS47" s="556"/>
      <c r="AT47" s="888" t="str">
        <f>IF(CAPEX!A47&lt;&gt;"",CAPEX!A47,"")</f>
        <v>S</v>
      </c>
      <c r="AU47" s="889">
        <f>IF(CAPEX!B47&lt;&gt;"",CAPEX!B47,"")</f>
        <v>205</v>
      </c>
      <c r="AV47" s="888" t="str">
        <f>IF(CAPEX!C47&lt;&gt;"",CAPEX!C47,"")</f>
        <v>Hydrolyzate Solid-Liquid Separator</v>
      </c>
      <c r="AW47" s="991"/>
      <c r="AX47" s="888" t="str">
        <f>IF(CAPEX!F47&lt;&gt;"",CAPEX!F47,"")</f>
        <v/>
      </c>
      <c r="AY47" s="891" t="str">
        <f>IF(CAPEX!G47&lt;&gt;"",CAPEX!G47,"")</f>
        <v/>
      </c>
      <c r="AZ47" s="888" t="str">
        <f>IF(CAPEX!H47&lt;&gt;"",CAPEX!H47,"")</f>
        <v/>
      </c>
      <c r="BA47" s="891" t="str">
        <f>IF(CAPEX!J47&lt;&gt;"",CAPEX!J47,"")</f>
        <v/>
      </c>
      <c r="BB47" s="892">
        <f>CAPEX!K47</f>
        <v>35000000</v>
      </c>
      <c r="BC47" s="893">
        <f>IF(CAPEX!L47&lt;&gt;"",CAPEX!L47,"")</f>
        <v>2009</v>
      </c>
      <c r="BD47" s="956">
        <f>IF(CAPEX!M47&lt;&gt;"",CAPEX!M47,"")</f>
        <v>35000000</v>
      </c>
      <c r="BE47" s="895" t="str">
        <f>IF(CAPEX!N47&lt;&gt;"",CAPEX!N47,"")</f>
        <v>scis.a200.254b</v>
      </c>
      <c r="BF47" s="957">
        <f>IF(CAPEX!O47&lt;&gt;"",CAPEX!O47,"")</f>
        <v>39000</v>
      </c>
      <c r="BG47" s="958" t="str">
        <f>IF(CAPEX!P47&lt;&gt;"",CAPEX!P47,"")</f>
        <v>kg/hr</v>
      </c>
      <c r="BH47" s="898">
        <f>IF(CAPEX!Q47&lt;&gt;"",CAPEX!Q47,"")</f>
        <v>0.7</v>
      </c>
      <c r="BI47" s="898">
        <f>IF(CAPEX!R47&lt;&gt;"",CAPEX!R47,"")</f>
        <v>1.7</v>
      </c>
      <c r="BJ47" s="282">
        <f t="shared" ca="1" si="5"/>
        <v>0</v>
      </c>
      <c r="BK47" s="301">
        <f t="shared" ca="1" si="6"/>
        <v>0</v>
      </c>
      <c r="BL47" s="273">
        <f t="shared" ca="1" si="7"/>
        <v>0</v>
      </c>
      <c r="BM47" s="273">
        <f t="shared" ca="1" si="8"/>
        <v>0</v>
      </c>
      <c r="BN47" s="273">
        <f t="shared" ca="1" si="9"/>
        <v>0</v>
      </c>
      <c r="BO47" s="275"/>
    </row>
    <row r="48" spans="1:68" ht="13.5" customHeight="1">
      <c r="A48" s="967"/>
      <c r="B48" s="967"/>
      <c r="C48" s="967"/>
      <c r="G48" s="42"/>
      <c r="H48" s="556"/>
      <c r="I48" s="167" t="s">
        <v>1097</v>
      </c>
      <c r="J48" s="985"/>
      <c r="K48" s="985"/>
      <c r="L48" s="985"/>
      <c r="M48" s="985"/>
      <c r="N48" s="985">
        <f t="shared" ref="N48:AQ48" ca="1" si="15">N46+N47</f>
        <v>120205787.24993266</v>
      </c>
      <c r="O48" s="985">
        <f t="shared" ca="1" si="15"/>
        <v>137378042.57135159</v>
      </c>
      <c r="P48" s="985">
        <f t="shared" ca="1" si="15"/>
        <v>137378042.57135159</v>
      </c>
      <c r="Q48" s="985">
        <f t="shared" ca="1" si="15"/>
        <v>137378042.57135159</v>
      </c>
      <c r="R48" s="985">
        <f t="shared" ca="1" si="15"/>
        <v>137378042.57135159</v>
      </c>
      <c r="S48" s="985">
        <f t="shared" ca="1" si="15"/>
        <v>137378042.57135159</v>
      </c>
      <c r="T48" s="985">
        <f t="shared" ca="1" si="15"/>
        <v>137378042.57135159</v>
      </c>
      <c r="U48" s="985">
        <f t="shared" ca="1" si="15"/>
        <v>137378042.57135159</v>
      </c>
      <c r="V48" s="985">
        <f t="shared" ca="1" si="15"/>
        <v>137378042.57135159</v>
      </c>
      <c r="W48" s="985">
        <f t="shared" ca="1" si="15"/>
        <v>137378042.57135159</v>
      </c>
      <c r="X48" s="985">
        <f t="shared" ca="1" si="15"/>
        <v>137378042.57135159</v>
      </c>
      <c r="Y48" s="985">
        <f t="shared" ca="1" si="15"/>
        <v>137378042.57135159</v>
      </c>
      <c r="Z48" s="985">
        <f t="shared" ca="1" si="15"/>
        <v>137378042.57135159</v>
      </c>
      <c r="AA48" s="985">
        <f t="shared" ca="1" si="15"/>
        <v>137378042.57135159</v>
      </c>
      <c r="AB48" s="985">
        <f t="shared" ca="1" si="15"/>
        <v>137378042.57135159</v>
      </c>
      <c r="AC48" s="985">
        <f t="shared" ca="1" si="15"/>
        <v>137378042.57135159</v>
      </c>
      <c r="AD48" s="985">
        <f t="shared" ca="1" si="15"/>
        <v>137378042.57135159</v>
      </c>
      <c r="AE48" s="985">
        <f t="shared" ca="1" si="15"/>
        <v>137378042.57135159</v>
      </c>
      <c r="AF48" s="985">
        <f t="shared" ca="1" si="15"/>
        <v>137378042.57135159</v>
      </c>
      <c r="AG48" s="985">
        <f t="shared" ca="1" si="15"/>
        <v>137378042.57135159</v>
      </c>
      <c r="AH48" s="985">
        <f t="shared" ca="1" si="15"/>
        <v>137378042.57135159</v>
      </c>
      <c r="AI48" s="985">
        <f t="shared" ca="1" si="15"/>
        <v>137378042.57135159</v>
      </c>
      <c r="AJ48" s="985">
        <f t="shared" ca="1" si="15"/>
        <v>137378042.57135159</v>
      </c>
      <c r="AK48" s="985">
        <f t="shared" ca="1" si="15"/>
        <v>137378042.57135159</v>
      </c>
      <c r="AL48" s="985">
        <f t="shared" ca="1" si="15"/>
        <v>137378042.57135159</v>
      </c>
      <c r="AM48" s="985">
        <f t="shared" ca="1" si="15"/>
        <v>137378042.57135159</v>
      </c>
      <c r="AN48" s="985">
        <f t="shared" ca="1" si="15"/>
        <v>137378042.57135159</v>
      </c>
      <c r="AO48" s="985">
        <f t="shared" ca="1" si="15"/>
        <v>137378042.57135159</v>
      </c>
      <c r="AP48" s="985">
        <f t="shared" ca="1" si="15"/>
        <v>137378042.57135159</v>
      </c>
      <c r="AQ48" s="985">
        <f t="shared" ca="1" si="15"/>
        <v>137378042.57135159</v>
      </c>
      <c r="AR48" s="167"/>
      <c r="AS48" s="986"/>
      <c r="AT48" s="888" t="str">
        <f>IF(CAPEX!A48&lt;&gt;"",CAPEX!A48,"")</f>
        <v>T</v>
      </c>
      <c r="AU48" s="889">
        <f>IF(CAPEX!B48&lt;&gt;"",CAPEX!B48,"")</f>
        <v>201</v>
      </c>
      <c r="AV48" s="888" t="str">
        <f>IF(CAPEX!C48&lt;&gt;"",CAPEX!C48,"")</f>
        <v>Sulfuric Acid Tank</v>
      </c>
      <c r="AW48" s="922"/>
      <c r="AX48" s="888" t="str">
        <f>IF(CAPEX!F48&lt;&gt;"",CAPEX!F48,"")</f>
        <v>12,800 gal, 24hr residence time</v>
      </c>
      <c r="AY48" s="891" t="str">
        <f>IF(CAPEX!G48&lt;&gt;"",CAPEX!G48,"")</f>
        <v/>
      </c>
      <c r="AZ48" s="888" t="str">
        <f>IF(CAPEX!H48&lt;&gt;"",CAPEX!H48,"")</f>
        <v>PLASTIC</v>
      </c>
      <c r="BA48" s="891">
        <f>IF(CAPEX!J48&lt;&gt;"",CAPEX!J48,"")</f>
        <v>1</v>
      </c>
      <c r="BB48" s="892">
        <f>CAPEX!K48</f>
        <v>6210</v>
      </c>
      <c r="BC48" s="893">
        <f>IF(CAPEX!L48&lt;&gt;"",CAPEX!L48,"")</f>
        <v>2010</v>
      </c>
      <c r="BD48" s="894">
        <f>IF(CAPEX!M48&lt;&gt;"",CAPEX!M48,"")</f>
        <v>6210</v>
      </c>
      <c r="BE48" s="895" t="str">
        <f>IF(CAPEX!N48&lt;&gt;"",CAPEX!N48,"")</f>
        <v>strm.710</v>
      </c>
      <c r="BF48" s="973">
        <f>IF(CAPEX!O48&lt;&gt;"",CAPEX!O48,"")</f>
        <v>1981</v>
      </c>
      <c r="BG48" s="974" t="str">
        <f>IF(CAPEX!P48&lt;&gt;"",CAPEX!P48,"")</f>
        <v>kg/hr</v>
      </c>
      <c r="BH48" s="898">
        <f>IF(CAPEX!Q48&lt;&gt;"",CAPEX!Q48,"")</f>
        <v>0.7</v>
      </c>
      <c r="BI48" s="898">
        <f>IF(CAPEX!R48&lt;&gt;"",CAPEX!R48,"")</f>
        <v>3</v>
      </c>
      <c r="BJ48" s="282">
        <f t="shared" ca="1" si="5"/>
        <v>2526.1</v>
      </c>
      <c r="BK48" s="301">
        <f t="shared" ca="1" si="6"/>
        <v>1.2751640585562847</v>
      </c>
      <c r="BL48" s="273">
        <f t="shared" ca="1" si="7"/>
        <v>7361.8649202129491</v>
      </c>
      <c r="BM48" s="273">
        <f t="shared" ca="1" si="8"/>
        <v>7022.3744173563609</v>
      </c>
      <c r="BN48" s="273">
        <f t="shared" ca="1" si="9"/>
        <v>21067.123252069083</v>
      </c>
      <c r="BO48" s="275"/>
      <c r="BP48" s="189"/>
    </row>
    <row r="49" spans="1:68" ht="13.5" customHeight="1">
      <c r="A49" s="967"/>
      <c r="B49" s="967"/>
      <c r="C49" s="967"/>
      <c r="G49" s="42"/>
      <c r="H49" s="556"/>
      <c r="I49" s="189" t="s">
        <v>1098</v>
      </c>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556"/>
      <c r="AT49" s="888" t="str">
        <f>IF(CAPEX!A49&lt;&gt;"",CAPEX!A49,"")</f>
        <v>T</v>
      </c>
      <c r="AU49" s="889">
        <f>IF(CAPEX!B49&lt;&gt;"",CAPEX!B49,"")</f>
        <v>203</v>
      </c>
      <c r="AV49" s="888" t="str">
        <f>IF(CAPEX!C49&lt;&gt;"",CAPEX!C49,"")</f>
        <v>Blowdown Tank</v>
      </c>
      <c r="AW49" s="922" t="s">
        <v>428</v>
      </c>
      <c r="AX49" s="888" t="str">
        <f>IF(CAPEX!F49&lt;&gt;"",CAPEX!F49,"")</f>
        <v>23' x 48' - 25 min. - 110,000 gal.</v>
      </c>
      <c r="AY49" s="891" t="str">
        <f>IF(CAPEX!G49&lt;&gt;"",CAPEX!G49,"")</f>
        <v/>
      </c>
      <c r="AZ49" s="888" t="str">
        <f>IF(CAPEX!H49&lt;&gt;"",CAPEX!H49,"")</f>
        <v>SS316</v>
      </c>
      <c r="BA49" s="891">
        <f>IF(CAPEX!J49&lt;&gt;"",CAPEX!J49,"")</f>
        <v>1</v>
      </c>
      <c r="BB49" s="892" t="str">
        <f>CAPEX!K49</f>
        <v>INCLUDED</v>
      </c>
      <c r="BC49" s="904" t="str">
        <f>IF(CAPEX!L49&lt;&gt;"",CAPEX!L49,"")</f>
        <v/>
      </c>
      <c r="BD49" s="905" t="str">
        <f>IF(CAPEX!M49&lt;&gt;"",CAPEX!M49,"")</f>
        <v/>
      </c>
      <c r="BE49" s="905" t="str">
        <f>IF(CAPEX!N49&lt;&gt;"",CAPEX!N49,"")</f>
        <v/>
      </c>
      <c r="BF49" s="906" t="str">
        <f>IF(CAPEX!O49&lt;&gt;"",CAPEX!O49,"")</f>
        <v/>
      </c>
      <c r="BG49" s="907" t="str">
        <f>IF(CAPEX!P49&lt;&gt;"",CAPEX!P49,"")</f>
        <v/>
      </c>
      <c r="BH49" s="908" t="str">
        <f>IF(CAPEX!Q49&lt;&gt;"",CAPEX!Q49,"")</f>
        <v/>
      </c>
      <c r="BI49" s="908" t="str">
        <f>IF(CAPEX!R49&lt;&gt;"",CAPEX!R49,"")</f>
        <v/>
      </c>
      <c r="BJ49" s="282"/>
      <c r="BK49" s="927"/>
      <c r="BL49" s="927"/>
      <c r="BM49" s="927"/>
      <c r="BN49" s="927"/>
      <c r="BO49" s="275"/>
      <c r="BP49" s="189"/>
    </row>
    <row r="50" spans="1:68" ht="13.5" customHeight="1">
      <c r="A50" s="967"/>
      <c r="B50" s="967"/>
      <c r="C50" s="967"/>
      <c r="G50" s="42"/>
      <c r="H50" s="556"/>
      <c r="I50" s="66" t="s">
        <v>3511</v>
      </c>
      <c r="J50" s="189"/>
      <c r="K50" s="189"/>
      <c r="L50" s="189"/>
      <c r="M50" s="189"/>
      <c r="N50" s="479">
        <f ca="1">($S$99*1000000)*(1-J27)+($S$99*1000000)*(J27)*J29</f>
        <v>40768736.536248617</v>
      </c>
      <c r="O50" s="479">
        <f t="shared" ref="O50:AQ50" ca="1" si="16">$S$99*1000000</f>
        <v>43486652.305331856</v>
      </c>
      <c r="P50" s="479">
        <f t="shared" ca="1" si="16"/>
        <v>43486652.305331856</v>
      </c>
      <c r="Q50" s="479">
        <f t="shared" ca="1" si="16"/>
        <v>43486652.305331856</v>
      </c>
      <c r="R50" s="479">
        <f t="shared" ca="1" si="16"/>
        <v>43486652.305331856</v>
      </c>
      <c r="S50" s="479">
        <f t="shared" ca="1" si="16"/>
        <v>43486652.305331856</v>
      </c>
      <c r="T50" s="479">
        <f t="shared" ca="1" si="16"/>
        <v>43486652.305331856</v>
      </c>
      <c r="U50" s="479">
        <f t="shared" ca="1" si="16"/>
        <v>43486652.305331856</v>
      </c>
      <c r="V50" s="479">
        <f t="shared" ca="1" si="16"/>
        <v>43486652.305331856</v>
      </c>
      <c r="W50" s="479">
        <f t="shared" ca="1" si="16"/>
        <v>43486652.305331856</v>
      </c>
      <c r="X50" s="479">
        <f t="shared" ca="1" si="16"/>
        <v>43486652.305331856</v>
      </c>
      <c r="Y50" s="479">
        <f t="shared" ca="1" si="16"/>
        <v>43486652.305331856</v>
      </c>
      <c r="Z50" s="479">
        <f t="shared" ca="1" si="16"/>
        <v>43486652.305331856</v>
      </c>
      <c r="AA50" s="479">
        <f t="shared" ca="1" si="16"/>
        <v>43486652.305331856</v>
      </c>
      <c r="AB50" s="479">
        <f t="shared" ca="1" si="16"/>
        <v>43486652.305331856</v>
      </c>
      <c r="AC50" s="479">
        <f t="shared" ca="1" si="16"/>
        <v>43486652.305331856</v>
      </c>
      <c r="AD50" s="479">
        <f t="shared" ca="1" si="16"/>
        <v>43486652.305331856</v>
      </c>
      <c r="AE50" s="479">
        <f t="shared" ca="1" si="16"/>
        <v>43486652.305331856</v>
      </c>
      <c r="AF50" s="479">
        <f t="shared" ca="1" si="16"/>
        <v>43486652.305331856</v>
      </c>
      <c r="AG50" s="479">
        <f t="shared" ca="1" si="16"/>
        <v>43486652.305331856</v>
      </c>
      <c r="AH50" s="479">
        <f t="shared" ca="1" si="16"/>
        <v>43486652.305331856</v>
      </c>
      <c r="AI50" s="479">
        <f t="shared" ca="1" si="16"/>
        <v>43486652.305331856</v>
      </c>
      <c r="AJ50" s="479">
        <f t="shared" ca="1" si="16"/>
        <v>43486652.305331856</v>
      </c>
      <c r="AK50" s="479">
        <f t="shared" ca="1" si="16"/>
        <v>43486652.305331856</v>
      </c>
      <c r="AL50" s="479">
        <f t="shared" ca="1" si="16"/>
        <v>43486652.305331856</v>
      </c>
      <c r="AM50" s="479">
        <f t="shared" ca="1" si="16"/>
        <v>43486652.305331856</v>
      </c>
      <c r="AN50" s="479">
        <f t="shared" ca="1" si="16"/>
        <v>43486652.305331856</v>
      </c>
      <c r="AO50" s="479">
        <f t="shared" ca="1" si="16"/>
        <v>43486652.305331856</v>
      </c>
      <c r="AP50" s="479">
        <f t="shared" ca="1" si="16"/>
        <v>43486652.305331856</v>
      </c>
      <c r="AQ50" s="479">
        <f t="shared" ca="1" si="16"/>
        <v>43486652.305331856</v>
      </c>
      <c r="AR50" s="479" t="s">
        <v>119</v>
      </c>
      <c r="AS50" s="992" t="s">
        <v>119</v>
      </c>
      <c r="AT50" s="888" t="str">
        <f>IF(CAPEX!A50&lt;&gt;"",CAPEX!A50,"")</f>
        <v>T</v>
      </c>
      <c r="AU50" s="889">
        <f>IF(CAPEX!B50&lt;&gt;"",CAPEX!B50,"")</f>
        <v>204</v>
      </c>
      <c r="AV50" s="888" t="str">
        <f>IF(CAPEX!C50&lt;&gt;"",CAPEX!C50,"")</f>
        <v>Flash Tank</v>
      </c>
      <c r="AW50" s="922"/>
      <c r="AX50" s="888" t="str">
        <f>IF(CAPEX!F50&lt;&gt;"",CAPEX!F50,"")</f>
        <v>23' x 48' - 110,000 gal.</v>
      </c>
      <c r="AY50" s="891" t="str">
        <f>IF(CAPEX!G50&lt;&gt;"",CAPEX!G50,"")</f>
        <v/>
      </c>
      <c r="AZ50" s="888" t="str">
        <f>IF(CAPEX!H50&lt;&gt;"",CAPEX!H50,"")</f>
        <v>SS316</v>
      </c>
      <c r="BA50" s="891">
        <f>IF(CAPEX!J50&lt;&gt;"",CAPEX!J50,"")</f>
        <v>1</v>
      </c>
      <c r="BB50" s="892">
        <f>CAPEX!K50</f>
        <v>511000</v>
      </c>
      <c r="BC50" s="893">
        <f>IF(CAPEX!L50&lt;&gt;"",CAPEX!L50,"")</f>
        <v>2009</v>
      </c>
      <c r="BD50" s="894">
        <f>IF(CAPEX!M50&lt;&gt;"",CAPEX!M50,"")</f>
        <v>511000</v>
      </c>
      <c r="BE50" s="895" t="str">
        <f>IF(CAPEX!N50&lt;&gt;"",CAPEX!N50,"")</f>
        <v>strm.a200.223</v>
      </c>
      <c r="BF50" s="960">
        <f>IF(CAPEX!O50&lt;&gt;"",CAPEX!O50,"")</f>
        <v>264116</v>
      </c>
      <c r="BG50" s="961" t="str">
        <f>IF(CAPEX!P50&lt;&gt;"",CAPEX!P50,"")</f>
        <v>kg/hr</v>
      </c>
      <c r="BH50" s="898">
        <f>IF(CAPEX!Q50&lt;&gt;"",CAPEX!Q50,"")</f>
        <v>0.7</v>
      </c>
      <c r="BI50" s="898">
        <f>IF(CAPEX!R50&lt;&gt;"",CAPEX!R50,"")</f>
        <v>2</v>
      </c>
      <c r="BJ50" s="282">
        <f ca="1">IF(BE50&lt;&gt;"",VLOOKUP(BE50,INDIRECT(LU_SENS),2,FALSE()),"")</f>
        <v>291537.25699999998</v>
      </c>
      <c r="BK50" s="301">
        <f ca="1">BJ50/BF50</f>
        <v>1.1038227786275727</v>
      </c>
      <c r="BL50" s="273">
        <f ca="1">BD50*BK50^BH50</f>
        <v>547583.61750090483</v>
      </c>
      <c r="BM50" s="273">
        <f ca="1">BL50*VLOOKUP($J$34,INDIRECT(IX_CAP),4,FALSE())/VLOOKUP(BC50,INDIRECT(IX_CAP),4,FALSE())</f>
        <v>551255.85866061575</v>
      </c>
      <c r="BN50" s="273">
        <f ca="1">BM50*BI50</f>
        <v>1102511.7173212315</v>
      </c>
      <c r="BO50" s="275"/>
      <c r="BP50" s="189"/>
    </row>
    <row r="51" spans="1:68" ht="13.5" customHeight="1">
      <c r="D51" s="1"/>
      <c r="F51" s="42"/>
      <c r="G51" s="42"/>
      <c r="H51" s="556"/>
      <c r="I51" s="66" t="s">
        <v>3512</v>
      </c>
      <c r="J51" s="189"/>
      <c r="K51" s="189"/>
      <c r="L51" s="189"/>
      <c r="M51" s="189"/>
      <c r="N51" s="479">
        <f>J11</f>
        <v>0</v>
      </c>
      <c r="O51" s="479"/>
      <c r="P51" s="479"/>
      <c r="Q51" s="479"/>
      <c r="R51" s="479"/>
      <c r="S51" s="479">
        <f>J11</f>
        <v>0</v>
      </c>
      <c r="T51" s="479"/>
      <c r="U51" s="479"/>
      <c r="V51" s="479"/>
      <c r="W51" s="479"/>
      <c r="X51" s="479">
        <f>J11</f>
        <v>0</v>
      </c>
      <c r="Y51" s="479"/>
      <c r="Z51" s="479"/>
      <c r="AA51" s="479"/>
      <c r="AB51" s="479"/>
      <c r="AC51" s="479">
        <f>J11</f>
        <v>0</v>
      </c>
      <c r="AD51" s="479"/>
      <c r="AE51" s="479"/>
      <c r="AF51" s="479"/>
      <c r="AG51" s="479"/>
      <c r="AH51" s="479"/>
      <c r="AI51" s="479"/>
      <c r="AJ51" s="479"/>
      <c r="AK51" s="479"/>
      <c r="AL51" s="479"/>
      <c r="AM51" s="479"/>
      <c r="AN51" s="479"/>
      <c r="AO51" s="479"/>
      <c r="AP51" s="479"/>
      <c r="AQ51" s="479"/>
      <c r="AR51" s="479"/>
      <c r="AS51" s="992"/>
      <c r="AT51" s="888" t="str">
        <f>IF(CAPEX!A51&lt;&gt;"",CAPEX!A51,"")</f>
        <v>T</v>
      </c>
      <c r="AU51" s="889">
        <f>IF(CAPEX!B51&lt;&gt;"",CAPEX!B51,"")</f>
        <v>208</v>
      </c>
      <c r="AV51" s="888" t="str">
        <f>IF(CAPEX!C51&lt;&gt;"",CAPEX!C51,"")</f>
        <v>Oligomer Conversion Tank</v>
      </c>
      <c r="AW51" s="922"/>
      <c r="AX51" s="888" t="str">
        <f>IF(CAPEX!F51&lt;&gt;"",CAPEX!F51,"")</f>
        <v>2.6 atm, 130C operating
30 min. hold = 30,000 gal</v>
      </c>
      <c r="AY51" s="891" t="str">
        <f>IF(CAPEX!G51&lt;&gt;"",CAPEX!G51,"")</f>
        <v/>
      </c>
      <c r="AZ51" s="888" t="str">
        <f>IF(CAPEX!H51&lt;&gt;"",CAPEX!H51,"")</f>
        <v>SS316</v>
      </c>
      <c r="BA51" s="891">
        <f>IF(CAPEX!J51&lt;&gt;"",CAPEX!J51,"")</f>
        <v>1</v>
      </c>
      <c r="BB51" s="892">
        <f>CAPEX!K51</f>
        <v>203000</v>
      </c>
      <c r="BC51" s="893">
        <f>IF(CAPEX!L51&lt;&gt;"",CAPEX!L51,"")</f>
        <v>2009</v>
      </c>
      <c r="BD51" s="894">
        <f>IF(CAPEX!M51&lt;&gt;"",CAPEX!M51,"")</f>
        <v>203000</v>
      </c>
      <c r="BE51" s="895" t="str">
        <f>IF(CAPEX!N51&lt;&gt;"",CAPEX!N51,"")</f>
        <v>strm.a200.223</v>
      </c>
      <c r="BF51" s="960">
        <f>IF(CAPEX!O51&lt;&gt;"",CAPEX!O51,"")</f>
        <v>264116</v>
      </c>
      <c r="BG51" s="961" t="str">
        <f>IF(CAPEX!P51&lt;&gt;"",CAPEX!P51,"")</f>
        <v>kg/hr</v>
      </c>
      <c r="BH51" s="898">
        <f>IF(CAPEX!Q51&lt;&gt;"",CAPEX!Q51,"")</f>
        <v>0.7</v>
      </c>
      <c r="BI51" s="898">
        <f>IF(CAPEX!R51&lt;&gt;"",CAPEX!R51,"")</f>
        <v>2</v>
      </c>
      <c r="BJ51" s="282">
        <f ca="1">IF(BE51&lt;&gt;"",VLOOKUP(BE51,INDIRECT(LU_SENS),2,FALSE()),"")</f>
        <v>291537.25699999998</v>
      </c>
      <c r="BK51" s="301">
        <f ca="1">BJ51/BF51</f>
        <v>1.1038227786275727</v>
      </c>
      <c r="BL51" s="273">
        <f ca="1">BD51*BK51^BH51</f>
        <v>217533.21791131835</v>
      </c>
      <c r="BM51" s="273">
        <f ca="1">BL51*VLOOKUP($J$34,INDIRECT(IX_CAP),4,FALSE())/VLOOKUP(BC51,INDIRECT(IX_CAP),4,FALSE())</f>
        <v>218992.05344051859</v>
      </c>
      <c r="BN51" s="273">
        <f ca="1">BM51*BI51</f>
        <v>437984.10688103718</v>
      </c>
      <c r="BO51" s="275"/>
      <c r="BP51" s="479" t="s">
        <v>119</v>
      </c>
    </row>
    <row r="52" spans="1:68" ht="13.5" customHeight="1">
      <c r="D52" s="1"/>
      <c r="F52" s="993"/>
      <c r="G52" s="993"/>
      <c r="H52" s="556"/>
      <c r="I52" s="66" t="s">
        <v>1100</v>
      </c>
      <c r="J52" s="189"/>
      <c r="K52" s="189"/>
      <c r="L52" s="189"/>
      <c r="M52" s="189"/>
      <c r="N52" s="479">
        <f ca="1">J12</f>
        <v>466182.90115532733</v>
      </c>
      <c r="O52" s="479"/>
      <c r="P52" s="479"/>
      <c r="Q52" s="479"/>
      <c r="R52" s="479"/>
      <c r="S52" s="479">
        <f ca="1">J12</f>
        <v>466182.90115532733</v>
      </c>
      <c r="T52" s="479"/>
      <c r="U52" s="479"/>
      <c r="V52" s="479"/>
      <c r="W52" s="479"/>
      <c r="X52" s="479">
        <f ca="1">J12</f>
        <v>466182.90115532733</v>
      </c>
      <c r="Y52" s="479"/>
      <c r="Z52" s="479"/>
      <c r="AA52" s="479"/>
      <c r="AB52" s="479"/>
      <c r="AC52" s="479">
        <f ca="1">J12</f>
        <v>466182.90115532733</v>
      </c>
      <c r="AD52" s="479"/>
      <c r="AE52" s="479"/>
      <c r="AF52" s="479"/>
      <c r="AG52" s="479"/>
      <c r="AH52" s="479">
        <f ca="1">AC52</f>
        <v>466182.90115532733</v>
      </c>
      <c r="AI52" s="479"/>
      <c r="AJ52" s="479"/>
      <c r="AK52" s="479"/>
      <c r="AL52" s="479"/>
      <c r="AM52" s="479">
        <f ca="1">AH52</f>
        <v>466182.90115532733</v>
      </c>
      <c r="AN52" s="479"/>
      <c r="AO52" s="479"/>
      <c r="AP52" s="479"/>
      <c r="AQ52" s="479"/>
      <c r="AR52" s="479"/>
      <c r="AS52" s="992"/>
      <c r="AT52" s="888" t="str">
        <f>IF(CAPEX!A52&lt;&gt;"",CAPEX!A52,"")</f>
        <v>T</v>
      </c>
      <c r="AU52" s="889">
        <f>IF(CAPEX!B52&lt;&gt;"",CAPEX!B52,"")</f>
        <v>209</v>
      </c>
      <c r="AV52" s="888" t="str">
        <f>IF(CAPEX!C52&lt;&gt;"",CAPEX!C52,"")</f>
        <v>Ammonia Addition Tank</v>
      </c>
      <c r="AW52" s="922"/>
      <c r="AX52" s="888" t="str">
        <f>IF(CAPEX!F52&lt;&gt;"",CAPEX!F52,"")</f>
        <v>118,000 gal, 1hr residence time</v>
      </c>
      <c r="AY52" s="891" t="str">
        <f>IF(CAPEX!G52&lt;&gt;"",CAPEX!G52,"")</f>
        <v/>
      </c>
      <c r="AZ52" s="888" t="str">
        <f>IF(CAPEX!H52&lt;&gt;"",CAPEX!H52,"")</f>
        <v>SS304</v>
      </c>
      <c r="BA52" s="891">
        <f>IF(CAPEX!J52&lt;&gt;"",CAPEX!J52,"")</f>
        <v>1</v>
      </c>
      <c r="BB52" s="892">
        <f>CAPEX!K52</f>
        <v>236000</v>
      </c>
      <c r="BC52" s="893">
        <f>IF(CAPEX!L52&lt;&gt;"",CAPEX!L52,"")</f>
        <v>2009</v>
      </c>
      <c r="BD52" s="894">
        <f>IF(CAPEX!M52&lt;&gt;"",CAPEX!M52,"")</f>
        <v>236000</v>
      </c>
      <c r="BE52" s="895" t="str">
        <f>IF(CAPEX!N52&lt;&gt;"",CAPEX!N52,"")</f>
        <v>strm.a200.228</v>
      </c>
      <c r="BF52" s="960">
        <f>IF(CAPEX!O52&lt;&gt;"",CAPEX!O52,"")</f>
        <v>410369</v>
      </c>
      <c r="BG52" s="961" t="str">
        <f>IF(CAPEX!P52&lt;&gt;"",CAPEX!P52,"")</f>
        <v>kg/hr</v>
      </c>
      <c r="BH52" s="898">
        <f>IF(CAPEX!Q52&lt;&gt;"",CAPEX!Q52,"")</f>
        <v>0.7</v>
      </c>
      <c r="BI52" s="898">
        <f>IF(CAPEX!R52&lt;&gt;"",CAPEX!R52,"")</f>
        <v>2</v>
      </c>
      <c r="BJ52" s="282">
        <f ca="1">IF(BE52&lt;&gt;"",VLOOKUP(BE52,INDIRECT(LU_SENS),2,FALSE()),"")</f>
        <v>429389.37599999999</v>
      </c>
      <c r="BK52" s="301">
        <f ca="1">BJ52/BF52</f>
        <v>1.0463494464737833</v>
      </c>
      <c r="BL52" s="273">
        <f ca="1">BD52*BK52^BH52</f>
        <v>243604.73594141103</v>
      </c>
      <c r="BM52" s="273">
        <f ca="1">BL52*VLOOKUP($J$34,INDIRECT(IX_CAP),4,FALSE())/VLOOKUP(BC52,INDIRECT(IX_CAP),4,FALSE())</f>
        <v>245238.41399428502</v>
      </c>
      <c r="BN52" s="273">
        <f ca="1">BM52*BI52</f>
        <v>490476.82798857003</v>
      </c>
      <c r="BO52" s="275"/>
      <c r="BP52" s="479"/>
    </row>
    <row r="53" spans="1:68" ht="13.5" customHeight="1">
      <c r="A53" s="556"/>
      <c r="B53" s="556"/>
      <c r="C53" s="556"/>
      <c r="D53" s="556"/>
      <c r="E53" s="556"/>
      <c r="F53" s="556"/>
      <c r="G53" s="556"/>
      <c r="H53" s="556"/>
      <c r="I53" s="189" t="s">
        <v>1101</v>
      </c>
      <c r="J53" s="189"/>
      <c r="K53" s="189"/>
      <c r="L53" s="189"/>
      <c r="M53" s="189"/>
      <c r="N53" s="479">
        <f ca="1">((SUM($S$100:$S$112)+SUM($S$116:$S$116))*1000000)*(1-J27)+((SUM($S$100:$S$112)+SUM($S$116:$S$116))*1000000)*J27*J29</f>
        <v>38268369.779917106</v>
      </c>
      <c r="O53" s="479">
        <f t="shared" ref="O53:AQ53" ca="1" si="17">(SUM($S$100:$S$112)+SUM($S$116:$S$116))*1000000</f>
        <v>40819594.43191158</v>
      </c>
      <c r="P53" s="479">
        <f t="shared" ca="1" si="17"/>
        <v>40819594.43191158</v>
      </c>
      <c r="Q53" s="479">
        <f t="shared" ca="1" si="17"/>
        <v>40819594.43191158</v>
      </c>
      <c r="R53" s="479">
        <f t="shared" ca="1" si="17"/>
        <v>40819594.43191158</v>
      </c>
      <c r="S53" s="479">
        <f t="shared" ca="1" si="17"/>
        <v>40819594.43191158</v>
      </c>
      <c r="T53" s="479">
        <f t="shared" ca="1" si="17"/>
        <v>40819594.43191158</v>
      </c>
      <c r="U53" s="479">
        <f t="shared" ca="1" si="17"/>
        <v>40819594.43191158</v>
      </c>
      <c r="V53" s="479">
        <f t="shared" ca="1" si="17"/>
        <v>40819594.43191158</v>
      </c>
      <c r="W53" s="479">
        <f t="shared" ca="1" si="17"/>
        <v>40819594.43191158</v>
      </c>
      <c r="X53" s="479">
        <f t="shared" ca="1" si="17"/>
        <v>40819594.43191158</v>
      </c>
      <c r="Y53" s="479">
        <f t="shared" ca="1" si="17"/>
        <v>40819594.43191158</v>
      </c>
      <c r="Z53" s="479">
        <f t="shared" ca="1" si="17"/>
        <v>40819594.43191158</v>
      </c>
      <c r="AA53" s="479">
        <f t="shared" ca="1" si="17"/>
        <v>40819594.43191158</v>
      </c>
      <c r="AB53" s="479">
        <f t="shared" ca="1" si="17"/>
        <v>40819594.43191158</v>
      </c>
      <c r="AC53" s="479">
        <f t="shared" ca="1" si="17"/>
        <v>40819594.43191158</v>
      </c>
      <c r="AD53" s="479">
        <f t="shared" ca="1" si="17"/>
        <v>40819594.43191158</v>
      </c>
      <c r="AE53" s="479">
        <f t="shared" ca="1" si="17"/>
        <v>40819594.43191158</v>
      </c>
      <c r="AF53" s="479">
        <f t="shared" ca="1" si="17"/>
        <v>40819594.43191158</v>
      </c>
      <c r="AG53" s="479">
        <f t="shared" ca="1" si="17"/>
        <v>40819594.43191158</v>
      </c>
      <c r="AH53" s="479">
        <f t="shared" ca="1" si="17"/>
        <v>40819594.43191158</v>
      </c>
      <c r="AI53" s="479">
        <f t="shared" ca="1" si="17"/>
        <v>40819594.43191158</v>
      </c>
      <c r="AJ53" s="479">
        <f t="shared" ca="1" si="17"/>
        <v>40819594.43191158</v>
      </c>
      <c r="AK53" s="479">
        <f t="shared" ca="1" si="17"/>
        <v>40819594.43191158</v>
      </c>
      <c r="AL53" s="479">
        <f t="shared" ca="1" si="17"/>
        <v>40819594.43191158</v>
      </c>
      <c r="AM53" s="479">
        <f t="shared" ca="1" si="17"/>
        <v>40819594.43191158</v>
      </c>
      <c r="AN53" s="479">
        <f t="shared" ca="1" si="17"/>
        <v>40819594.43191158</v>
      </c>
      <c r="AO53" s="479">
        <f t="shared" ca="1" si="17"/>
        <v>40819594.43191158</v>
      </c>
      <c r="AP53" s="479">
        <f t="shared" ca="1" si="17"/>
        <v>40819594.43191158</v>
      </c>
      <c r="AQ53" s="479">
        <f t="shared" ca="1" si="17"/>
        <v>40819594.43191158</v>
      </c>
      <c r="AR53" s="189"/>
      <c r="AS53" s="556"/>
      <c r="AT53" s="888" t="str">
        <f>IF(CAPEX!A53&lt;&gt;"",CAPEX!A53,"")</f>
        <v>T</v>
      </c>
      <c r="AU53" s="889">
        <f>IF(CAPEX!B53&lt;&gt;"",CAPEX!B53,"")</f>
        <v>224</v>
      </c>
      <c r="AV53" s="888" t="str">
        <f>IF(CAPEX!C53&lt;&gt;"",CAPEX!C53,"")</f>
        <v>Reacidification Tank</v>
      </c>
      <c r="AW53" s="922" t="s">
        <v>469</v>
      </c>
      <c r="AX53" s="888" t="str">
        <f>IF(CAPEX!F53&lt;&gt;"",CAPEX!F53,"")</f>
        <v>500,000 gallon</v>
      </c>
      <c r="AY53" s="891" t="str">
        <f>IF(CAPEX!G53&lt;&gt;"",CAPEX!G53,"")</f>
        <v/>
      </c>
      <c r="AZ53" s="888" t="str">
        <f>IF(CAPEX!H53&lt;&gt;"",CAPEX!H53,"")</f>
        <v>SS304</v>
      </c>
      <c r="BA53" s="891">
        <f>IF(CAPEX!J53&lt;&gt;"",CAPEX!J53,"")</f>
        <v>1</v>
      </c>
      <c r="BB53" s="892">
        <f>CAPEX!K53</f>
        <v>0</v>
      </c>
      <c r="BC53" s="893">
        <f>IF(CAPEX!L53&lt;&gt;"",CAPEX!L53,"")</f>
        <v>2009</v>
      </c>
      <c r="BD53" s="894">
        <f>IF(CAPEX!M53&lt;&gt;"",CAPEX!M53,"")</f>
        <v>0</v>
      </c>
      <c r="BE53" s="895" t="str">
        <f>IF(CAPEX!N53&lt;&gt;"",CAPEX!N53,"")</f>
        <v>strm.a200.239</v>
      </c>
      <c r="BF53" s="960">
        <f>IF(CAPEX!O53&lt;&gt;"",CAPEX!O53,"")</f>
        <v>410369</v>
      </c>
      <c r="BG53" s="961" t="str">
        <f>IF(CAPEX!P53&lt;&gt;"",CAPEX!P53,"")</f>
        <v>kg/hr</v>
      </c>
      <c r="BH53" s="898">
        <f>IF(CAPEX!Q53&lt;&gt;"",CAPEX!Q53,"")</f>
        <v>0.7</v>
      </c>
      <c r="BI53" s="898">
        <f>IF(CAPEX!R53&lt;&gt;"",CAPEX!R53,"")</f>
        <v>2</v>
      </c>
      <c r="BJ53" s="282">
        <f ca="1">IF(BE53&lt;&gt;"",VLOOKUP(BE53,INDIRECT(LU_SENS),2,FALSE()),"")</f>
        <v>429389.701</v>
      </c>
      <c r="BK53" s="301">
        <f ca="1">BJ53/BF53</f>
        <v>1.0463502384439372</v>
      </c>
      <c r="BL53" s="273">
        <f ca="1">BD53*BK53^BH53</f>
        <v>0</v>
      </c>
      <c r="BM53" s="273">
        <f ca="1">BL53*VLOOKUP($J$34,INDIRECT(IX_CAP),4,FALSE())/VLOOKUP(BC53,INDIRECT(IX_CAP),4,FALSE())</f>
        <v>0</v>
      </c>
      <c r="BN53" s="273">
        <f ca="1">BM53*BI53</f>
        <v>0</v>
      </c>
      <c r="BO53" s="275"/>
      <c r="BP53" s="479"/>
    </row>
    <row r="54" spans="1:68" ht="13.5" customHeight="1">
      <c r="A54" s="189"/>
      <c r="B54" s="189"/>
      <c r="C54" s="189"/>
      <c r="D54" s="189"/>
      <c r="E54" s="189"/>
      <c r="F54" s="189"/>
      <c r="G54" s="189"/>
      <c r="H54" s="556"/>
      <c r="I54" s="189" t="s">
        <v>1102</v>
      </c>
      <c r="J54" s="189"/>
      <c r="K54" s="189"/>
      <c r="L54" s="189"/>
      <c r="M54" s="189"/>
      <c r="N54" s="479">
        <f ca="1">($AB$117)*(1-J27)+($AB$117)*J27*J30</f>
        <v>9663482.9254188258</v>
      </c>
      <c r="O54" s="479">
        <f t="shared" ref="O54:AQ54" ca="1" si="18">$AB$117</f>
        <v>9663482.9254188258</v>
      </c>
      <c r="P54" s="479">
        <f t="shared" ca="1" si="18"/>
        <v>9663482.9254188258</v>
      </c>
      <c r="Q54" s="479">
        <f t="shared" ca="1" si="18"/>
        <v>9663482.9254188258</v>
      </c>
      <c r="R54" s="479">
        <f t="shared" ca="1" si="18"/>
        <v>9663482.9254188258</v>
      </c>
      <c r="S54" s="479">
        <f t="shared" ca="1" si="18"/>
        <v>9663482.9254188258</v>
      </c>
      <c r="T54" s="479">
        <f t="shared" ca="1" si="18"/>
        <v>9663482.9254188258</v>
      </c>
      <c r="U54" s="479">
        <f t="shared" ca="1" si="18"/>
        <v>9663482.9254188258</v>
      </c>
      <c r="V54" s="479">
        <f t="shared" ca="1" si="18"/>
        <v>9663482.9254188258</v>
      </c>
      <c r="W54" s="479">
        <f t="shared" ca="1" si="18"/>
        <v>9663482.9254188258</v>
      </c>
      <c r="X54" s="479">
        <f t="shared" ca="1" si="18"/>
        <v>9663482.9254188258</v>
      </c>
      <c r="Y54" s="479">
        <f t="shared" ca="1" si="18"/>
        <v>9663482.9254188258</v>
      </c>
      <c r="Z54" s="479">
        <f t="shared" ca="1" si="18"/>
        <v>9663482.9254188258</v>
      </c>
      <c r="AA54" s="479">
        <f t="shared" ca="1" si="18"/>
        <v>9663482.9254188258</v>
      </c>
      <c r="AB54" s="479">
        <f t="shared" ca="1" si="18"/>
        <v>9663482.9254188258</v>
      </c>
      <c r="AC54" s="479">
        <f t="shared" ca="1" si="18"/>
        <v>9663482.9254188258</v>
      </c>
      <c r="AD54" s="479">
        <f t="shared" ca="1" si="18"/>
        <v>9663482.9254188258</v>
      </c>
      <c r="AE54" s="479">
        <f t="shared" ca="1" si="18"/>
        <v>9663482.9254188258</v>
      </c>
      <c r="AF54" s="479">
        <f t="shared" ca="1" si="18"/>
        <v>9663482.9254188258</v>
      </c>
      <c r="AG54" s="479">
        <f t="shared" ca="1" si="18"/>
        <v>9663482.9254188258</v>
      </c>
      <c r="AH54" s="479">
        <f t="shared" ca="1" si="18"/>
        <v>9663482.9254188258</v>
      </c>
      <c r="AI54" s="479">
        <f t="shared" ca="1" si="18"/>
        <v>9663482.9254188258</v>
      </c>
      <c r="AJ54" s="479">
        <f t="shared" ca="1" si="18"/>
        <v>9663482.9254188258</v>
      </c>
      <c r="AK54" s="479">
        <f t="shared" ca="1" si="18"/>
        <v>9663482.9254188258</v>
      </c>
      <c r="AL54" s="479">
        <f t="shared" ca="1" si="18"/>
        <v>9663482.9254188258</v>
      </c>
      <c r="AM54" s="479">
        <f t="shared" ca="1" si="18"/>
        <v>9663482.9254188258</v>
      </c>
      <c r="AN54" s="479">
        <f t="shared" ca="1" si="18"/>
        <v>9663482.9254188258</v>
      </c>
      <c r="AO54" s="479">
        <f t="shared" ca="1" si="18"/>
        <v>9663482.9254188258</v>
      </c>
      <c r="AP54" s="479">
        <f t="shared" ca="1" si="18"/>
        <v>9663482.9254188258</v>
      </c>
      <c r="AQ54" s="479">
        <f t="shared" ca="1" si="18"/>
        <v>9663482.9254188258</v>
      </c>
      <c r="AR54" s="189"/>
      <c r="AS54" s="556"/>
      <c r="AT54" s="939"/>
      <c r="AU54" s="940"/>
      <c r="AV54" s="941"/>
      <c r="AW54" s="942"/>
      <c r="AX54" s="943"/>
      <c r="AY54" s="944"/>
      <c r="AZ54" s="328"/>
      <c r="BA54" s="945"/>
      <c r="BB54" s="946"/>
      <c r="BC54" s="994"/>
      <c r="BD54" s="995">
        <f>SUM(BD18:BD53)</f>
        <v>56211053</v>
      </c>
      <c r="BE54" s="995"/>
      <c r="BF54" s="996"/>
      <c r="BG54" s="995"/>
      <c r="BH54" s="952"/>
      <c r="BI54" s="997"/>
      <c r="BJ54" s="953"/>
      <c r="BK54" s="995"/>
      <c r="BL54" s="995">
        <f ca="1">SUM(BL18:BL53)</f>
        <v>21350085.948632993</v>
      </c>
      <c r="BM54" s="995">
        <f ca="1">SUM(BM18:BM53)</f>
        <v>21485094.78985709</v>
      </c>
      <c r="BN54" s="998">
        <f ca="1">SUM(BN18:BN53)</f>
        <v>32960315.514760099</v>
      </c>
      <c r="BO54" s="275"/>
      <c r="BP54" s="189"/>
    </row>
    <row r="55" spans="1:68" ht="13.5" customHeight="1">
      <c r="A55" s="999" t="s">
        <v>137</v>
      </c>
      <c r="B55" s="1000"/>
      <c r="C55" s="189"/>
      <c r="D55" s="999" t="s">
        <v>1132</v>
      </c>
      <c r="E55" s="999"/>
      <c r="F55" s="1000"/>
      <c r="G55" s="1000"/>
      <c r="H55" s="556"/>
      <c r="I55" s="167" t="s">
        <v>1103</v>
      </c>
      <c r="J55" s="167"/>
      <c r="K55" s="167"/>
      <c r="L55" s="167"/>
      <c r="M55" s="167"/>
      <c r="N55" s="985">
        <f t="shared" ref="N55:AQ55" ca="1" si="19">SUM(N50:N54)</f>
        <v>89166772.142739877</v>
      </c>
      <c r="O55" s="985">
        <f t="shared" ca="1" si="19"/>
        <v>93969729.662662268</v>
      </c>
      <c r="P55" s="985">
        <f t="shared" ca="1" si="19"/>
        <v>93969729.662662268</v>
      </c>
      <c r="Q55" s="985">
        <f t="shared" ca="1" si="19"/>
        <v>93969729.662662268</v>
      </c>
      <c r="R55" s="985">
        <f t="shared" ca="1" si="19"/>
        <v>93969729.662662268</v>
      </c>
      <c r="S55" s="985">
        <f t="shared" ca="1" si="19"/>
        <v>94435912.56381759</v>
      </c>
      <c r="T55" s="985">
        <f t="shared" ca="1" si="19"/>
        <v>93969729.662662268</v>
      </c>
      <c r="U55" s="985">
        <f t="shared" ca="1" si="19"/>
        <v>93969729.662662268</v>
      </c>
      <c r="V55" s="985">
        <f t="shared" ca="1" si="19"/>
        <v>93969729.662662268</v>
      </c>
      <c r="W55" s="985">
        <f t="shared" ca="1" si="19"/>
        <v>93969729.662662268</v>
      </c>
      <c r="X55" s="985">
        <f t="shared" ca="1" si="19"/>
        <v>94435912.56381759</v>
      </c>
      <c r="Y55" s="985">
        <f t="shared" ca="1" si="19"/>
        <v>93969729.662662268</v>
      </c>
      <c r="Z55" s="985">
        <f t="shared" ca="1" si="19"/>
        <v>93969729.662662268</v>
      </c>
      <c r="AA55" s="985">
        <f t="shared" ca="1" si="19"/>
        <v>93969729.662662268</v>
      </c>
      <c r="AB55" s="985">
        <f t="shared" ca="1" si="19"/>
        <v>93969729.662662268</v>
      </c>
      <c r="AC55" s="985">
        <f t="shared" ca="1" si="19"/>
        <v>94435912.56381759</v>
      </c>
      <c r="AD55" s="985">
        <f t="shared" ca="1" si="19"/>
        <v>93969729.662662268</v>
      </c>
      <c r="AE55" s="985">
        <f t="shared" ca="1" si="19"/>
        <v>93969729.662662268</v>
      </c>
      <c r="AF55" s="985">
        <f t="shared" ca="1" si="19"/>
        <v>93969729.662662268</v>
      </c>
      <c r="AG55" s="985">
        <f t="shared" ca="1" si="19"/>
        <v>93969729.662662268</v>
      </c>
      <c r="AH55" s="985">
        <f t="shared" ca="1" si="19"/>
        <v>94435912.56381759</v>
      </c>
      <c r="AI55" s="985">
        <f t="shared" ca="1" si="19"/>
        <v>93969729.662662268</v>
      </c>
      <c r="AJ55" s="985">
        <f t="shared" ca="1" si="19"/>
        <v>93969729.662662268</v>
      </c>
      <c r="AK55" s="985">
        <f t="shared" ca="1" si="19"/>
        <v>93969729.662662268</v>
      </c>
      <c r="AL55" s="985">
        <f t="shared" ca="1" si="19"/>
        <v>93969729.662662268</v>
      </c>
      <c r="AM55" s="985">
        <f t="shared" ca="1" si="19"/>
        <v>94435912.56381759</v>
      </c>
      <c r="AN55" s="985">
        <f t="shared" ca="1" si="19"/>
        <v>93969729.662662268</v>
      </c>
      <c r="AO55" s="985">
        <f t="shared" ca="1" si="19"/>
        <v>93969729.662662268</v>
      </c>
      <c r="AP55" s="985">
        <f t="shared" ca="1" si="19"/>
        <v>93969729.662662268</v>
      </c>
      <c r="AQ55" s="985">
        <f t="shared" ca="1" si="19"/>
        <v>93969729.662662268</v>
      </c>
      <c r="AR55" s="167"/>
      <c r="AS55" s="986"/>
      <c r="AT55" s="888" t="str">
        <f>IF(CAPEX!A55&lt;&gt;"",CAPEX!A55,"")</f>
        <v>A</v>
      </c>
      <c r="AU55" s="889">
        <f>IF(CAPEX!B55&lt;&gt;"",CAPEX!B55,"")</f>
        <v>300</v>
      </c>
      <c r="AV55" s="888" t="str">
        <f>IF(CAPEX!C55&lt;&gt;"",CAPEX!C55,"")</f>
        <v>Ethanol Fermentor Agitator</v>
      </c>
      <c r="AW55" s="922" t="s">
        <v>441</v>
      </c>
      <c r="AX55" s="888" t="str">
        <f>IF(CAPEX!F55&lt;&gt;"",CAPEX!F55,"")</f>
        <v/>
      </c>
      <c r="AY55" s="891" t="str">
        <f>IF(CAPEX!G55&lt;&gt;"",CAPEX!G55,"")</f>
        <v>30 hp</v>
      </c>
      <c r="AZ55" s="888" t="str">
        <f>IF(CAPEX!H55&lt;&gt;"",CAPEX!H55,"")</f>
        <v>SS304</v>
      </c>
      <c r="BA55" s="891">
        <f>IF(CAPEX!J55&lt;&gt;"",CAPEX!J55,"")</f>
        <v>1</v>
      </c>
      <c r="BB55" s="892">
        <f>CAPEX!K55</f>
        <v>52500</v>
      </c>
      <c r="BC55" s="893">
        <f>IF(CAPEX!L55&lt;&gt;"",CAPEX!L55,"")</f>
        <v>2009</v>
      </c>
      <c r="BD55" s="894">
        <f>IF(CAPEX!M55&lt;&gt;"",CAPEX!M55,"")</f>
        <v>52500</v>
      </c>
      <c r="BE55" s="895" t="str">
        <f>IF(CAPEX!N55&lt;&gt;"",CAPEX!N55,"")</f>
        <v>inumsscf</v>
      </c>
      <c r="BF55" s="973">
        <f>IF(CAPEX!O55&lt;&gt;"",CAPEX!O55,"")</f>
        <v>1</v>
      </c>
      <c r="BG55" s="974" t="str">
        <f>IF(CAPEX!P55&lt;&gt;"",CAPEX!P55,"")</f>
        <v>ea</v>
      </c>
      <c r="BH55" s="898">
        <f>IF(CAPEX!Q55&lt;&gt;"",CAPEX!Q55,"")</f>
        <v>1</v>
      </c>
      <c r="BI55" s="898">
        <f>IF(CAPEX!R55&lt;&gt;"",CAPEX!R55,"")</f>
        <v>1.5</v>
      </c>
      <c r="BJ55" s="1001">
        <f ca="1">BP57</f>
        <v>8</v>
      </c>
      <c r="BK55" s="301">
        <f t="shared" ref="BK55:BK68" ca="1" si="20">BJ55/BF55</f>
        <v>8</v>
      </c>
      <c r="BL55" s="273">
        <f t="shared" ref="BL55:BL68" ca="1" si="21">BD55*BK55^BH55</f>
        <v>420000</v>
      </c>
      <c r="BM55" s="273">
        <f t="shared" ref="BM55:BM68" ca="1" si="22">BL55*VLOOKUP($J$34,INDIRECT(IX_CAP),4,FALSE())/VLOOKUP(BC55,INDIRECT(IX_CAP),4,FALSE())</f>
        <v>422816.63153860893</v>
      </c>
      <c r="BN55" s="273">
        <f t="shared" ref="BN55:BN68" ca="1" si="23">BM55*BI55</f>
        <v>634224.94730791333</v>
      </c>
      <c r="BO55" s="275" t="s">
        <v>541</v>
      </c>
      <c r="BP55" s="282">
        <f ca="1">VLOOKUP("INUMSSCF",INDIRECT(LU_SENS),2,FALSE())</f>
        <v>12</v>
      </c>
    </row>
    <row r="56" spans="1:68" ht="13.5" customHeight="1">
      <c r="A56" s="189" t="s">
        <v>1164</v>
      </c>
      <c r="B56" s="207">
        <f ca="1">VLOOKUP( "CMIX.H2SO4.A200.217", INDIRECT(LU_SENS), 2, FALSE() )/( VLOOKUP( "CMIX.H2SO4.A200.217", INDIRECT(LU_SENS), 2, FALSE() ) + VLOOKUP( "CMIX.H2O.A200.217", INDIRECT(LU_SENS), 2, FALSE() ))*100</f>
        <v>0.81702173375085929</v>
      </c>
      <c r="C56" s="189"/>
      <c r="D56" s="417" t="s">
        <v>3513</v>
      </c>
      <c r="E56" s="189"/>
      <c r="F56" s="449">
        <f ca="1">VLOOKUP("cmix.nh3.a200.275",INDIRECT(LU_SENS),2,FALSE())/(VLOOKUP("cmix.nh3.a200.275",INDIRECT(LU_SENS),2,FALSE())-VLOOKUP("cmix.nh3.a200.228",INDIRECT(LU_SENS),2,FALSE()))-1</f>
        <v>1.0000000284793309E-4</v>
      </c>
      <c r="G56" s="538"/>
      <c r="H56" s="556"/>
      <c r="I56" s="189" t="s">
        <v>1104</v>
      </c>
      <c r="J56" s="189"/>
      <c r="K56" s="189"/>
      <c r="L56" s="189"/>
      <c r="M56" s="189"/>
      <c r="N56" s="189"/>
      <c r="O56" s="189"/>
      <c r="P56" s="189"/>
      <c r="Q56" s="479"/>
      <c r="R56" s="189"/>
      <c r="S56" s="189"/>
      <c r="T56" s="189"/>
      <c r="U56" s="189"/>
      <c r="V56" s="189"/>
      <c r="W56" s="189"/>
      <c r="X56" s="189"/>
      <c r="Y56" s="189"/>
      <c r="Z56" s="189"/>
      <c r="AA56" s="189"/>
      <c r="AB56" s="189"/>
      <c r="AC56" s="189"/>
      <c r="AD56" s="189"/>
      <c r="AE56" s="189"/>
      <c r="AF56" s="189"/>
      <c r="AG56" s="189"/>
      <c r="AH56" s="189"/>
      <c r="AI56" s="189"/>
      <c r="AJ56" s="189"/>
      <c r="AK56" s="189"/>
      <c r="AL56" s="189"/>
      <c r="AM56" s="189"/>
      <c r="AN56" s="189"/>
      <c r="AO56" s="189"/>
      <c r="AP56" s="189"/>
      <c r="AQ56" s="189"/>
      <c r="AR56" s="189"/>
      <c r="AS56" s="556"/>
      <c r="AT56" s="888" t="str">
        <f>IF(CAPEX!A56&lt;&gt;"",CAPEX!A56,"")</f>
        <v>A</v>
      </c>
      <c r="AU56" s="889">
        <f>IF(CAPEX!B56&lt;&gt;"",CAPEX!B56,"")</f>
        <v>301</v>
      </c>
      <c r="AV56" s="888" t="str">
        <f>IF(CAPEX!C56&lt;&gt;"",CAPEX!C56,"")</f>
        <v>Seed Hold Tank Agitator</v>
      </c>
      <c r="AW56" s="922" t="s">
        <v>441</v>
      </c>
      <c r="AX56" s="888" t="str">
        <f>IF(CAPEX!F56&lt;&gt;"",CAPEX!F56,"")</f>
        <v/>
      </c>
      <c r="AY56" s="891" t="str">
        <f>IF(CAPEX!G56&lt;&gt;"",CAPEX!G56,"")</f>
        <v>15 hp</v>
      </c>
      <c r="AZ56" s="888" t="str">
        <f>IF(CAPEX!H56&lt;&gt;"",CAPEX!H56,"")</f>
        <v>SS304</v>
      </c>
      <c r="BA56" s="891">
        <f>IF(CAPEX!J56&lt;&gt;"",CAPEX!J56,"")</f>
        <v>1</v>
      </c>
      <c r="BB56" s="892">
        <f>CAPEX!K56</f>
        <v>31800</v>
      </c>
      <c r="BC56" s="893">
        <f>IF(CAPEX!L56&lt;&gt;"",CAPEX!L56,"")</f>
        <v>2009</v>
      </c>
      <c r="BD56" s="1002">
        <v>0</v>
      </c>
      <c r="BE56" s="895" t="str">
        <f>IF(CAPEX!N56&lt;&gt;"",CAPEX!N56,"")</f>
        <v>STRM.A300.304</v>
      </c>
      <c r="BF56" s="960">
        <f>IF(CAPEX!O56&lt;&gt;"",CAPEX!O56,"")</f>
        <v>40414</v>
      </c>
      <c r="BG56" s="961" t="str">
        <f>IF(CAPEX!P56&lt;&gt;"",CAPEX!P56,"")</f>
        <v>kg/hr</v>
      </c>
      <c r="BH56" s="898">
        <f>IF(CAPEX!Q56&lt;&gt;"",CAPEX!Q56,"")</f>
        <v>0.5</v>
      </c>
      <c r="BI56" s="898">
        <f>IF(CAPEX!R56&lt;&gt;"",CAPEX!R56,"")</f>
        <v>1.5</v>
      </c>
      <c r="BJ56" s="282">
        <f ca="1">IF(BE56&lt;&gt;"",VLOOKUP(BE56,INDIRECT(LU_SENS),2,FALSE()),"")</f>
        <v>42590.406600000002</v>
      </c>
      <c r="BK56" s="301">
        <f t="shared" ca="1" si="20"/>
        <v>1.0538527886376008</v>
      </c>
      <c r="BL56" s="273">
        <f t="shared" ca="1" si="21"/>
        <v>0</v>
      </c>
      <c r="BM56" s="273">
        <f t="shared" ca="1" si="22"/>
        <v>0</v>
      </c>
      <c r="BN56" s="273">
        <f t="shared" ca="1" si="23"/>
        <v>0</v>
      </c>
      <c r="BO56" s="275" t="s">
        <v>3514</v>
      </c>
      <c r="BP56" s="1003">
        <f ca="1">VLOOKUP("CSAC",INDIRECT(LU_SENS),2,FALSE())</f>
        <v>1</v>
      </c>
    </row>
    <row r="57" spans="1:68" ht="13.5" customHeight="1">
      <c r="A57" s="189" t="s">
        <v>3515</v>
      </c>
      <c r="B57" s="538">
        <f ca="1">VLOOKUP( "CMIX.H2SO4.A200.217", INDIRECT(LU_SENS), 2, FALSE() )/( VLOOKUP( "STRM.101", INDIRECT(LU_SENS), 2, FALSE() ) - VLOOKUP( "CMIX.H2O.101", INDIRECT(LU_SENS), 2, FALSE() ))*1000</f>
        <v>22.960371054988375</v>
      </c>
      <c r="C57" s="189"/>
      <c r="D57" s="417" t="s">
        <v>1154</v>
      </c>
      <c r="F57" s="430">
        <f ca="1">VLOOKUP("amload",INDIRECT(LU_SENS),2,FALSE())</f>
        <v>4.7603851099999996</v>
      </c>
      <c r="H57" s="556"/>
      <c r="I57" s="189" t="s">
        <v>3516</v>
      </c>
      <c r="J57" s="189"/>
      <c r="K57" s="189"/>
      <c r="L57" s="189"/>
      <c r="M57" s="189"/>
      <c r="N57" s="460">
        <v>0.1429</v>
      </c>
      <c r="O57" s="865">
        <v>0.24490000000000001</v>
      </c>
      <c r="P57" s="865">
        <v>0.1749</v>
      </c>
      <c r="Q57" s="865">
        <v>0.1249</v>
      </c>
      <c r="R57" s="865">
        <v>8.9300000000000004E-2</v>
      </c>
      <c r="S57" s="865">
        <v>8.9200000000000002E-2</v>
      </c>
      <c r="T57" s="865">
        <v>8.9300000000000004E-2</v>
      </c>
      <c r="U57" s="865">
        <v>4.4600000000000001E-2</v>
      </c>
      <c r="V57" s="189"/>
      <c r="W57" s="189"/>
      <c r="X57" s="189"/>
      <c r="Y57" s="189"/>
      <c r="Z57" s="189"/>
      <c r="AA57" s="189"/>
      <c r="AB57" s="189"/>
      <c r="AC57" s="189"/>
      <c r="AD57" s="189"/>
      <c r="AE57" s="189"/>
      <c r="AF57" s="189"/>
      <c r="AG57" s="189"/>
      <c r="AH57" s="189"/>
      <c r="AI57" s="189"/>
      <c r="AJ57" s="189"/>
      <c r="AK57" s="189"/>
      <c r="AL57" s="189"/>
      <c r="AM57" s="189"/>
      <c r="AN57" s="189"/>
      <c r="AO57" s="189"/>
      <c r="AP57" s="189"/>
      <c r="AQ57" s="189"/>
      <c r="AR57" s="479" t="s">
        <v>119</v>
      </c>
      <c r="AS57" s="556"/>
      <c r="AT57" s="888" t="str">
        <f>IF(CAPEX!A57&lt;&gt;"",CAPEX!A57,"")</f>
        <v>A</v>
      </c>
      <c r="AU57" s="889">
        <f>IF(CAPEX!B57&lt;&gt;"",CAPEX!B57,"")</f>
        <v>304</v>
      </c>
      <c r="AV57" s="888" t="str">
        <f>IF(CAPEX!C57&lt;&gt;"",CAPEX!C57,"")</f>
        <v>4th Seed Vessel Agitator</v>
      </c>
      <c r="AW57" s="922" t="s">
        <v>441</v>
      </c>
      <c r="AX57" s="888" t="str">
        <f>IF(CAPEX!F57&lt;&gt;"",CAPEX!F57,"")</f>
        <v/>
      </c>
      <c r="AY57" s="891" t="str">
        <f>IF(CAPEX!G57&lt;&gt;"",CAPEX!G57,"")</f>
        <v>7.5 hp</v>
      </c>
      <c r="AZ57" s="888" t="str">
        <f>IF(CAPEX!H57&lt;&gt;"",CAPEX!H57,"")</f>
        <v>SS</v>
      </c>
      <c r="BA57" s="891">
        <f>IF(CAPEX!J57&lt;&gt;"",CAPEX!J57,"")</f>
        <v>2</v>
      </c>
      <c r="BB57" s="892">
        <f>CAPEX!K57</f>
        <v>26000</v>
      </c>
      <c r="BC57" s="893">
        <f>IF(CAPEX!L57&lt;&gt;"",CAPEX!L57,"")</f>
        <v>2009</v>
      </c>
      <c r="BD57" s="1002">
        <v>0</v>
      </c>
      <c r="BE57" s="895" t="str">
        <f>IF(CAPEX!N57&lt;&gt;"",CAPEX!N57,"")</f>
        <v/>
      </c>
      <c r="BF57" s="896">
        <f>IF(CAPEX!O57&lt;&gt;"",CAPEX!O57,"")</f>
        <v>2</v>
      </c>
      <c r="BG57" s="897" t="str">
        <f>IF(CAPEX!P57&lt;&gt;"",CAPEX!P57,"")</f>
        <v>ea</v>
      </c>
      <c r="BH57" s="898">
        <f>IF(CAPEX!Q57&lt;&gt;"",CAPEX!Q57,"")</f>
        <v>0.5</v>
      </c>
      <c r="BI57" s="898">
        <f>IF(CAPEX!R57&lt;&gt;"",CAPEX!R57,"")</f>
        <v>1.5</v>
      </c>
      <c r="BJ57" s="896">
        <f>IF(CAPEX!S57&lt;&gt;"",CAPEX!S57,"")</f>
        <v>2</v>
      </c>
      <c r="BK57" s="301">
        <f t="shared" si="20"/>
        <v>1</v>
      </c>
      <c r="BL57" s="273">
        <f t="shared" si="21"/>
        <v>0</v>
      </c>
      <c r="BM57" s="273">
        <f t="shared" ca="1" si="22"/>
        <v>0</v>
      </c>
      <c r="BN57" s="273">
        <f t="shared" ca="1" si="23"/>
        <v>0</v>
      </c>
      <c r="BO57" s="275" t="s">
        <v>3517</v>
      </c>
      <c r="BP57" s="1004">
        <f ca="1">CEILING(BP55*(F47-BP56)/(Summary!F46+Summary!F47-BP56),1)</f>
        <v>8</v>
      </c>
    </row>
    <row r="58" spans="1:68" ht="13.5" customHeight="1">
      <c r="A58" s="189" t="s">
        <v>1184</v>
      </c>
      <c r="B58" s="1005">
        <f ca="1">'Operating Summaries'!D7</f>
        <v>0.30074972536200573</v>
      </c>
      <c r="C58" s="189"/>
      <c r="D58" s="150" t="s">
        <v>1165</v>
      </c>
      <c r="E58" s="189"/>
      <c r="F58" s="1006"/>
      <c r="G58" s="1007"/>
      <c r="H58" s="556"/>
      <c r="I58" s="189" t="s">
        <v>1106</v>
      </c>
      <c r="J58" s="189"/>
      <c r="K58" s="189"/>
      <c r="L58" s="189"/>
      <c r="M58" s="189"/>
      <c r="N58" s="479">
        <f t="shared" ref="N58:U58" ca="1" si="24">$J$9*N57</f>
        <v>33287022.825899303</v>
      </c>
      <c r="O58" s="479">
        <f t="shared" ca="1" si="24"/>
        <v>57046829.181684673</v>
      </c>
      <c r="P58" s="479">
        <f t="shared" ca="1" si="24"/>
        <v>40741079.72183197</v>
      </c>
      <c r="Q58" s="479">
        <f t="shared" ca="1" si="24"/>
        <v>29094115.821937177</v>
      </c>
      <c r="R58" s="479">
        <f t="shared" ca="1" si="24"/>
        <v>20801477.52521209</v>
      </c>
      <c r="S58" s="479">
        <f t="shared" ca="1" si="24"/>
        <v>20778183.597412299</v>
      </c>
      <c r="T58" s="479">
        <f t="shared" ca="1" si="24"/>
        <v>20801477.52521209</v>
      </c>
      <c r="U58" s="479">
        <f t="shared" ca="1" si="24"/>
        <v>10389091.79870615</v>
      </c>
      <c r="V58" s="479"/>
      <c r="W58" s="479"/>
      <c r="X58" s="479"/>
      <c r="Y58" s="479"/>
      <c r="Z58" s="479"/>
      <c r="AA58" s="479"/>
      <c r="AB58" s="479"/>
      <c r="AC58" s="479"/>
      <c r="AD58" s="479"/>
      <c r="AE58" s="479"/>
      <c r="AF58" s="479"/>
      <c r="AG58" s="479"/>
      <c r="AH58" s="479"/>
      <c r="AI58" s="479"/>
      <c r="AJ58" s="479"/>
      <c r="AK58" s="479"/>
      <c r="AL58" s="479"/>
      <c r="AM58" s="479"/>
      <c r="AN58" s="479"/>
      <c r="AO58" s="479"/>
      <c r="AP58" s="479"/>
      <c r="AQ58" s="479"/>
      <c r="AR58" s="479">
        <f ca="1">SUM(N58:T58)*0</f>
        <v>0</v>
      </c>
      <c r="AS58" s="556"/>
      <c r="AT58" s="888" t="str">
        <f>IF(CAPEX!A58&lt;&gt;"",CAPEX!A58,"")</f>
        <v>A</v>
      </c>
      <c r="AU58" s="889">
        <f>IF(CAPEX!B58&lt;&gt;"",CAPEX!B58,"")</f>
        <v>305</v>
      </c>
      <c r="AV58" s="888" t="str">
        <f>IF(CAPEX!C58&lt;&gt;"",CAPEX!C58,"")</f>
        <v>5th Seed Vessel Agitator</v>
      </c>
      <c r="AW58" s="922" t="s">
        <v>441</v>
      </c>
      <c r="AX58" s="888" t="str">
        <f>IF(CAPEX!F58&lt;&gt;"",CAPEX!F58,"")</f>
        <v/>
      </c>
      <c r="AY58" s="891" t="str">
        <f>IF(CAPEX!G58&lt;&gt;"",CAPEX!G58,"")</f>
        <v>10 hp</v>
      </c>
      <c r="AZ58" s="888" t="str">
        <f>IF(CAPEX!H58&lt;&gt;"",CAPEX!H58,"")</f>
        <v>SS</v>
      </c>
      <c r="BA58" s="891">
        <f>IF(CAPEX!J58&lt;&gt;"",CAPEX!J58,"")</f>
        <v>2</v>
      </c>
      <c r="BB58" s="892">
        <f>CAPEX!K58</f>
        <v>43000</v>
      </c>
      <c r="BC58" s="893">
        <f>IF(CAPEX!L58&lt;&gt;"",CAPEX!L58,"")</f>
        <v>2009</v>
      </c>
      <c r="BD58" s="1002">
        <v>0</v>
      </c>
      <c r="BE58" s="895" t="str">
        <f>IF(CAPEX!N58&lt;&gt;"",CAPEX!N58,"")</f>
        <v/>
      </c>
      <c r="BF58" s="896">
        <f>IF(CAPEX!O58&lt;&gt;"",CAPEX!O58,"")</f>
        <v>2</v>
      </c>
      <c r="BG58" s="897" t="str">
        <f>IF(CAPEX!P58&lt;&gt;"",CAPEX!P58,"")</f>
        <v>ea</v>
      </c>
      <c r="BH58" s="898">
        <f>IF(CAPEX!Q58&lt;&gt;"",CAPEX!Q58,"")</f>
        <v>0.5</v>
      </c>
      <c r="BI58" s="898">
        <f>IF(CAPEX!R58&lt;&gt;"",CAPEX!R58,"")</f>
        <v>1.5</v>
      </c>
      <c r="BJ58" s="896">
        <f>IF(CAPEX!S58&lt;&gt;"",CAPEX!S58,"")</f>
        <v>2</v>
      </c>
      <c r="BK58" s="301">
        <f t="shared" si="20"/>
        <v>1</v>
      </c>
      <c r="BL58" s="273">
        <f t="shared" si="21"/>
        <v>0</v>
      </c>
      <c r="BM58" s="273">
        <f t="shared" ca="1" si="22"/>
        <v>0</v>
      </c>
      <c r="BN58" s="273">
        <f t="shared" ca="1" si="23"/>
        <v>0</v>
      </c>
      <c r="BO58" s="275"/>
      <c r="BP58" s="189"/>
    </row>
    <row r="59" spans="1:68" ht="13.5" customHeight="1">
      <c r="A59" s="189" t="s">
        <v>1213</v>
      </c>
      <c r="B59" s="1008">
        <f ca="1">VLOOKUP("TEMP.A200.217",INDIRECT(LU_SENS),2,FALSE())</f>
        <v>158</v>
      </c>
      <c r="C59" s="189"/>
      <c r="D59" s="189" t="s">
        <v>1175</v>
      </c>
      <c r="E59" s="189"/>
      <c r="F59" s="449">
        <f ca="1">VLOOKUP("OSLR1",INDIRECT(LU_SENS),2,FALSE())</f>
        <v>0.01</v>
      </c>
      <c r="G59" s="207"/>
      <c r="H59" s="556"/>
      <c r="I59" s="189" t="s">
        <v>1107</v>
      </c>
      <c r="J59" s="189"/>
      <c r="K59" s="189"/>
      <c r="L59" s="189"/>
      <c r="M59" s="189"/>
      <c r="N59" s="479">
        <f ca="1">$J$9-N58</f>
        <v>199652255.17199644</v>
      </c>
      <c r="O59" s="479">
        <f t="shared" ref="O59:U59" ca="1" si="25">N59-O58</f>
        <v>142605425.99031177</v>
      </c>
      <c r="P59" s="479">
        <f t="shared" ca="1" si="25"/>
        <v>101864346.26847979</v>
      </c>
      <c r="Q59" s="479">
        <f t="shared" ca="1" si="25"/>
        <v>72770230.446542621</v>
      </c>
      <c r="R59" s="479">
        <f t="shared" ca="1" si="25"/>
        <v>51968752.921330526</v>
      </c>
      <c r="S59" s="479">
        <f t="shared" ca="1" si="25"/>
        <v>31190569.323918227</v>
      </c>
      <c r="T59" s="479">
        <f t="shared" ca="1" si="25"/>
        <v>10389091.798706137</v>
      </c>
      <c r="U59" s="479">
        <f t="shared" ca="1" si="25"/>
        <v>0</v>
      </c>
      <c r="V59" s="479"/>
      <c r="W59" s="479"/>
      <c r="X59" s="479"/>
      <c r="Y59" s="479"/>
      <c r="Z59" s="479"/>
      <c r="AA59" s="479"/>
      <c r="AB59" s="479"/>
      <c r="AC59" s="479"/>
      <c r="AD59" s="479"/>
      <c r="AE59" s="479"/>
      <c r="AF59" s="479"/>
      <c r="AG59" s="479"/>
      <c r="AH59" s="479"/>
      <c r="AI59" s="479"/>
      <c r="AJ59" s="479"/>
      <c r="AK59" s="479"/>
      <c r="AL59" s="479"/>
      <c r="AM59" s="479"/>
      <c r="AN59" s="479"/>
      <c r="AO59" s="479"/>
      <c r="AP59" s="479"/>
      <c r="AQ59" s="479"/>
      <c r="AR59" s="479"/>
      <c r="AS59" s="556"/>
      <c r="AT59" s="888" t="str">
        <f>IF(CAPEX!A59&lt;&gt;"",CAPEX!A59,"")</f>
        <v>A</v>
      </c>
      <c r="AU59" s="889">
        <f>IF(CAPEX!B59&lt;&gt;"",CAPEX!B59,"")</f>
        <v>306</v>
      </c>
      <c r="AV59" s="888" t="str">
        <f>IF(CAPEX!C59&lt;&gt;"",CAPEX!C59,"")</f>
        <v>Beer Surge Tank Agitator</v>
      </c>
      <c r="AW59" s="922" t="s">
        <v>441</v>
      </c>
      <c r="AX59" s="888" t="str">
        <f>IF(CAPEX!F59&lt;&gt;"",CAPEX!F59,"")</f>
        <v/>
      </c>
      <c r="AY59" s="891" t="str">
        <f>IF(CAPEX!G59&lt;&gt;"",CAPEX!G59,"")</f>
        <v>20 hp</v>
      </c>
      <c r="AZ59" s="888" t="str">
        <f>IF(CAPEX!H59&lt;&gt;"",CAPEX!H59,"")</f>
        <v>SS304</v>
      </c>
      <c r="BA59" s="891">
        <f>IF(CAPEX!J59&lt;&gt;"",CAPEX!J59,"")</f>
        <v>2</v>
      </c>
      <c r="BB59" s="892">
        <f>CAPEX!K59</f>
        <v>68300</v>
      </c>
      <c r="BC59" s="893">
        <f>IF(CAPEX!L59&lt;&gt;"",CAPEX!L59,"")</f>
        <v>2009</v>
      </c>
      <c r="BD59" s="1002">
        <v>0</v>
      </c>
      <c r="BE59" s="895" t="str">
        <f>IF(CAPEX!N59&lt;&gt;"",CAPEX!N59,"")</f>
        <v>strm.501</v>
      </c>
      <c r="BF59" s="960">
        <f>IF(CAPEX!O59&lt;&gt;"",CAPEX!O59,"")</f>
        <v>425878</v>
      </c>
      <c r="BG59" s="961" t="str">
        <f>IF(CAPEX!P59&lt;&gt;"",CAPEX!P59,"")</f>
        <v>kg/hr</v>
      </c>
      <c r="BH59" s="898">
        <f>IF(CAPEX!Q59&lt;&gt;"",CAPEX!Q59,"")</f>
        <v>0.5</v>
      </c>
      <c r="BI59" s="898">
        <f>IF(CAPEX!R59&lt;&gt;"",CAPEX!R59,"")</f>
        <v>1.5</v>
      </c>
      <c r="BJ59" s="282">
        <f ca="1">IF(BE59&lt;&gt;"",VLOOKUP(BE59,INDIRECT(LU_SENS),2,FALSE()),"")</f>
        <v>450517.04</v>
      </c>
      <c r="BK59" s="301">
        <f t="shared" ca="1" si="20"/>
        <v>1.0578546907799886</v>
      </c>
      <c r="BL59" s="273">
        <f t="shared" ca="1" si="21"/>
        <v>0</v>
      </c>
      <c r="BM59" s="273">
        <f t="shared" ca="1" si="22"/>
        <v>0</v>
      </c>
      <c r="BN59" s="273">
        <f t="shared" ca="1" si="23"/>
        <v>0</v>
      </c>
      <c r="BO59" s="275"/>
      <c r="BP59" s="189"/>
    </row>
    <row r="60" spans="1:68" ht="13.5" customHeight="1">
      <c r="A60" s="189" t="s">
        <v>1222</v>
      </c>
      <c r="B60" s="538">
        <f ca="1">VLOOKUP("PRES.A200.217",INDIRECT(LU_SENS),2,FALSE())</f>
        <v>5.6755846200000004</v>
      </c>
      <c r="C60" s="189"/>
      <c r="D60" s="189" t="s">
        <v>1185</v>
      </c>
      <c r="E60" s="189"/>
      <c r="F60" s="449">
        <f ca="1">VLOOKUP("OSLR2",INDIRECT(LU_SENS),2,FALSE())</f>
        <v>0.01</v>
      </c>
      <c r="G60" s="207"/>
      <c r="H60" s="556"/>
      <c r="I60" s="189" t="s">
        <v>3518</v>
      </c>
      <c r="J60" s="189"/>
      <c r="K60" s="189"/>
      <c r="L60" s="189"/>
      <c r="M60" s="189"/>
      <c r="N60" s="865">
        <v>3.7499999999999999E-2</v>
      </c>
      <c r="O60" s="865">
        <v>7.2190000000000004E-2</v>
      </c>
      <c r="P60" s="865">
        <v>6.6769999999999996E-2</v>
      </c>
      <c r="Q60" s="865">
        <v>6.1769999999999999E-2</v>
      </c>
      <c r="R60" s="865">
        <v>5.713E-2</v>
      </c>
      <c r="S60" s="865">
        <v>5.2850000000000001E-2</v>
      </c>
      <c r="T60" s="865">
        <v>4.888E-2</v>
      </c>
      <c r="U60" s="865">
        <v>4.5220000000000003E-2</v>
      </c>
      <c r="V60" s="865">
        <v>4.462E-2</v>
      </c>
      <c r="W60" s="865">
        <v>4.4609999999999997E-2</v>
      </c>
      <c r="X60" s="865">
        <v>4.462E-2</v>
      </c>
      <c r="Y60" s="865">
        <v>4.4609999999999997E-2</v>
      </c>
      <c r="Z60" s="865">
        <v>4.462E-2</v>
      </c>
      <c r="AA60" s="865">
        <v>4.4609999999999997E-2</v>
      </c>
      <c r="AB60" s="865">
        <v>4.462E-2</v>
      </c>
      <c r="AC60" s="865">
        <v>4.4609999999999997E-2</v>
      </c>
      <c r="AD60" s="865">
        <v>4.462E-2</v>
      </c>
      <c r="AE60" s="865">
        <v>4.4609999999999997E-2</v>
      </c>
      <c r="AF60" s="865">
        <v>4.462E-2</v>
      </c>
      <c r="AG60" s="865">
        <v>4.4609999999999997E-2</v>
      </c>
      <c r="AH60" s="865">
        <v>2.231E-2</v>
      </c>
      <c r="AI60" s="479" t="s">
        <v>119</v>
      </c>
      <c r="AJ60" s="479" t="s">
        <v>119</v>
      </c>
      <c r="AK60" s="479" t="s">
        <v>119</v>
      </c>
      <c r="AL60" s="479" t="s">
        <v>119</v>
      </c>
      <c r="AM60" s="479" t="s">
        <v>119</v>
      </c>
      <c r="AN60" s="479" t="s">
        <v>119</v>
      </c>
      <c r="AO60" s="479" t="s">
        <v>119</v>
      </c>
      <c r="AP60" s="479" t="s">
        <v>119</v>
      </c>
      <c r="AQ60" s="479" t="s">
        <v>119</v>
      </c>
      <c r="AS60" s="556"/>
      <c r="AT60" s="888" t="str">
        <f>IF(CAPEX!A60&lt;&gt;"",CAPEX!A60,"")</f>
        <v>A</v>
      </c>
      <c r="AU60" s="889">
        <f>IF(CAPEX!B60&lt;&gt;"",CAPEX!B60,"")</f>
        <v>308</v>
      </c>
      <c r="AV60" s="888" t="str">
        <f>IF(CAPEX!C60&lt;&gt;"",CAPEX!C60,"")</f>
        <v>Enzyme-Hydrolysate Mixer</v>
      </c>
      <c r="AW60" s="922" t="s">
        <v>552</v>
      </c>
      <c r="AX60" s="888" t="str">
        <f>IF(CAPEX!F60&lt;&gt;"",CAPEX!F60,"")</f>
        <v>inline mixer 1673 gpm</v>
      </c>
      <c r="AY60" s="891" t="str">
        <f>IF(CAPEX!G60&lt;&gt;"",CAPEX!G60,"")</f>
        <v>100 hp</v>
      </c>
      <c r="AZ60" s="888" t="str">
        <f>IF(CAPEX!H60&lt;&gt;"",CAPEX!H60,"")</f>
        <v>SS316</v>
      </c>
      <c r="BA60" s="891">
        <f>IF(CAPEX!J60&lt;&gt;"",CAPEX!J60,"")</f>
        <v>1</v>
      </c>
      <c r="BB60" s="892">
        <f>CAPEX!K60</f>
        <v>109000</v>
      </c>
      <c r="BC60" s="893">
        <f>IF(CAPEX!L60&lt;&gt;"",CAPEX!L60,"")</f>
        <v>2009</v>
      </c>
      <c r="BD60" s="894">
        <f>IF(CAPEX!M60&lt;&gt;"",CAPEX!M60,"")</f>
        <v>109000</v>
      </c>
      <c r="BE60" s="895" t="str">
        <f>IF(CAPEX!N60&lt;&gt;"",CAPEX!N60,"")</f>
        <v>strm.a300.t310fd</v>
      </c>
      <c r="BF60" s="973">
        <f>IF(CAPEX!O60&lt;&gt;"",CAPEX!O60,"")</f>
        <v>379938</v>
      </c>
      <c r="BG60" s="974" t="str">
        <f>IF(CAPEX!P60&lt;&gt;"",CAPEX!P60,"")</f>
        <v>kg/hr</v>
      </c>
      <c r="BH60" s="898">
        <f>IF(CAPEX!Q60&lt;&gt;"",CAPEX!Q60,"")</f>
        <v>0.5</v>
      </c>
      <c r="BI60" s="898">
        <f>IF(CAPEX!R60&lt;&gt;"",CAPEX!R60,"")</f>
        <v>1.7</v>
      </c>
      <c r="BJ60" s="282">
        <f ca="1">IF(BE60&lt;&gt;"",VLOOKUP(BE60,INDIRECT(LU_SENS),2,FALSE()),"")</f>
        <v>443226.18400000001</v>
      </c>
      <c r="BK60" s="301">
        <f t="shared" ca="1" si="20"/>
        <v>1.1665750306628977</v>
      </c>
      <c r="BL60" s="273">
        <f t="shared" ca="1" si="21"/>
        <v>117728.83223452905</v>
      </c>
      <c r="BM60" s="273">
        <f t="shared" ca="1" si="22"/>
        <v>118518.35304851804</v>
      </c>
      <c r="BN60" s="273">
        <f t="shared" ca="1" si="23"/>
        <v>201481.20018248065</v>
      </c>
      <c r="BO60" s="275"/>
      <c r="BP60" s="189"/>
    </row>
    <row r="61" spans="1:68" ht="13.5" customHeight="1">
      <c r="A61" s="189" t="s">
        <v>3519</v>
      </c>
      <c r="B61" s="189"/>
      <c r="C61" s="189"/>
      <c r="D61" s="189" t="s">
        <v>1194</v>
      </c>
      <c r="E61" s="189"/>
      <c r="F61" s="449">
        <f ca="1">VLOOKUP("OSLR5",INDIRECT(LU_SENS),2,FALSE())</f>
        <v>0</v>
      </c>
      <c r="G61" s="207"/>
      <c r="H61" s="556"/>
      <c r="I61" s="189" t="s">
        <v>3520</v>
      </c>
      <c r="J61" s="189"/>
      <c r="K61" s="189"/>
      <c r="L61" s="189"/>
      <c r="M61" s="189"/>
      <c r="N61" s="479">
        <f t="shared" ref="N61:AH61" ca="1" si="26">$J$10*N60</f>
        <v>2467818.4489807528</v>
      </c>
      <c r="O61" s="479">
        <f t="shared" ca="1" si="26"/>
        <v>4750715.0355178816</v>
      </c>
      <c r="P61" s="479">
        <f t="shared" ca="1" si="26"/>
        <v>4394033.0090251956</v>
      </c>
      <c r="Q61" s="479">
        <f t="shared" ca="1" si="26"/>
        <v>4064990.5491610956</v>
      </c>
      <c r="R61" s="479">
        <f t="shared" ca="1" si="26"/>
        <v>3759639.1464072107</v>
      </c>
      <c r="S61" s="479">
        <f t="shared" ca="1" si="26"/>
        <v>3477978.8007635409</v>
      </c>
      <c r="T61" s="479">
        <f t="shared" ca="1" si="26"/>
        <v>3216719.0876314454</v>
      </c>
      <c r="U61" s="479">
        <f t="shared" ca="1" si="26"/>
        <v>2975860.0070109237</v>
      </c>
      <c r="V61" s="479">
        <f t="shared" ca="1" si="26"/>
        <v>2936374.9118272318</v>
      </c>
      <c r="W61" s="479">
        <f t="shared" ca="1" si="26"/>
        <v>2935716.8269075034</v>
      </c>
      <c r="X61" s="479">
        <f t="shared" ca="1" si="26"/>
        <v>2936374.9118272318</v>
      </c>
      <c r="Y61" s="479">
        <f t="shared" ca="1" si="26"/>
        <v>2935716.8269075034</v>
      </c>
      <c r="Z61" s="479">
        <f t="shared" ca="1" si="26"/>
        <v>2936374.9118272318</v>
      </c>
      <c r="AA61" s="479">
        <f t="shared" ca="1" si="26"/>
        <v>2935716.8269075034</v>
      </c>
      <c r="AB61" s="479">
        <f t="shared" ca="1" si="26"/>
        <v>2936374.9118272318</v>
      </c>
      <c r="AC61" s="479">
        <f t="shared" ca="1" si="26"/>
        <v>2935716.8269075034</v>
      </c>
      <c r="AD61" s="479">
        <f t="shared" ca="1" si="26"/>
        <v>2936374.9118272318</v>
      </c>
      <c r="AE61" s="479">
        <f t="shared" ca="1" si="26"/>
        <v>2935716.8269075034</v>
      </c>
      <c r="AF61" s="479">
        <f t="shared" ca="1" si="26"/>
        <v>2936374.9118272318</v>
      </c>
      <c r="AG61" s="479">
        <f t="shared" ca="1" si="26"/>
        <v>2935716.8269075034</v>
      </c>
      <c r="AH61" s="479">
        <f t="shared" ca="1" si="26"/>
        <v>1468187.4559136159</v>
      </c>
      <c r="AI61" s="479"/>
      <c r="AJ61" s="479"/>
      <c r="AK61" s="479"/>
      <c r="AL61" s="479"/>
      <c r="AM61" s="479"/>
      <c r="AN61" s="479"/>
      <c r="AO61" s="479"/>
      <c r="AP61" s="479"/>
      <c r="AQ61" s="479"/>
      <c r="AR61" s="479">
        <f ca="1">SUM(N61:AQ61)*0</f>
        <v>0</v>
      </c>
      <c r="AS61" s="556"/>
      <c r="AT61" s="888" t="str">
        <f>IF(CAPEX!A61&lt;&gt;"",CAPEX!A61,"")</f>
        <v>F</v>
      </c>
      <c r="AU61" s="889">
        <f>IF(CAPEX!B61&lt;&gt;"",CAPEX!B61,"")</f>
        <v>300</v>
      </c>
      <c r="AV61" s="888" t="str">
        <f>IF(CAPEX!C61&lt;&gt;"",CAPEX!C61,"")</f>
        <v>Ethanol Fermentor</v>
      </c>
      <c r="AW61" s="922" t="s">
        <v>469</v>
      </c>
      <c r="AX61" s="888" t="str">
        <f>IF(CAPEX!F61&lt;&gt;"",CAPEX!F61,"")</f>
        <v>1,000,000 gallon ea</v>
      </c>
      <c r="AY61" s="891" t="str">
        <f>IF(CAPEX!G61&lt;&gt;"",CAPEX!G61,"")</f>
        <v/>
      </c>
      <c r="AZ61" s="888" t="str">
        <f>IF(CAPEX!H61&lt;&gt;"",CAPEX!H61,"")</f>
        <v>304SS</v>
      </c>
      <c r="BA61" s="891">
        <f>IF(CAPEX!J61&lt;&gt;"",CAPEX!J61,"")</f>
        <v>12</v>
      </c>
      <c r="BB61" s="892">
        <f>BA61*844000</f>
        <v>10128000</v>
      </c>
      <c r="BC61" s="893">
        <f>IF(CAPEX!L61&lt;&gt;"",CAPEX!L61,"")</f>
        <v>2009</v>
      </c>
      <c r="BD61" s="894">
        <f>IF(CAPEX!M61&lt;&gt;"",CAPEX!M61,"")</f>
        <v>10128000</v>
      </c>
      <c r="BE61" s="895" t="str">
        <f>IF(CAPEX!N61&lt;&gt;"",CAPEX!N61,"")</f>
        <v>inumsscf</v>
      </c>
      <c r="BF61" s="973">
        <f>IF(CAPEX!O61&lt;&gt;"",CAPEX!O61,"")</f>
        <v>12</v>
      </c>
      <c r="BG61" s="974" t="str">
        <f>IF(CAPEX!P61&lt;&gt;"",CAPEX!P61,"")</f>
        <v>ea</v>
      </c>
      <c r="BH61" s="898">
        <f>IF(CAPEX!Q61&lt;&gt;"",CAPEX!Q61,"")</f>
        <v>1</v>
      </c>
      <c r="BI61" s="898">
        <f>IF(CAPEX!R61&lt;&gt;"",CAPEX!R61,"")</f>
        <v>1.5</v>
      </c>
      <c r="BJ61" s="1001">
        <f ca="1">BP57</f>
        <v>8</v>
      </c>
      <c r="BK61" s="301">
        <f t="shared" ca="1" si="20"/>
        <v>0.66666666666666663</v>
      </c>
      <c r="BL61" s="273">
        <f t="shared" ca="1" si="21"/>
        <v>6752000</v>
      </c>
      <c r="BM61" s="273">
        <f t="shared" ca="1" si="22"/>
        <v>6797280.7051159227</v>
      </c>
      <c r="BN61" s="273">
        <f t="shared" ca="1" si="23"/>
        <v>10195921.057673885</v>
      </c>
      <c r="BO61" s="275"/>
      <c r="BP61" s="189"/>
    </row>
    <row r="62" spans="1:68" ht="13.5" customHeight="1">
      <c r="A62" s="150" t="s">
        <v>3521</v>
      </c>
      <c r="B62" s="189"/>
      <c r="C62" s="189"/>
      <c r="D62" s="189" t="s">
        <v>1203</v>
      </c>
      <c r="E62" s="189"/>
      <c r="F62" s="449">
        <f ca="1">VLOOKUP("OSLR6",INDIRECT(LU_SENS),2,FALSE())</f>
        <v>0.01</v>
      </c>
      <c r="G62" s="207"/>
      <c r="H62" s="556"/>
      <c r="I62" s="186" t="s">
        <v>1107</v>
      </c>
      <c r="J62" s="186"/>
      <c r="K62" s="186"/>
      <c r="L62" s="186"/>
      <c r="M62" s="186"/>
      <c r="N62" s="1009">
        <f ca="1">J10-N61</f>
        <v>63340673.523839317</v>
      </c>
      <c r="O62" s="1009">
        <f t="shared" ref="O62:AH62" ca="1" si="27">N62-O61</f>
        <v>58589958.488321438</v>
      </c>
      <c r="P62" s="1009">
        <f t="shared" ca="1" si="27"/>
        <v>54195925.479296245</v>
      </c>
      <c r="Q62" s="1009">
        <f t="shared" ca="1" si="27"/>
        <v>50130934.930135146</v>
      </c>
      <c r="R62" s="1009">
        <f t="shared" ca="1" si="27"/>
        <v>46371295.783727936</v>
      </c>
      <c r="S62" s="1009">
        <f t="shared" ca="1" si="27"/>
        <v>42893316.982964396</v>
      </c>
      <c r="T62" s="1009">
        <f t="shared" ca="1" si="27"/>
        <v>39676597.895332947</v>
      </c>
      <c r="U62" s="1009">
        <f t="shared" ca="1" si="27"/>
        <v>36700737.888322026</v>
      </c>
      <c r="V62" s="1009">
        <f t="shared" ca="1" si="27"/>
        <v>33764362.976494797</v>
      </c>
      <c r="W62" s="1009">
        <f t="shared" ca="1" si="27"/>
        <v>30828646.149587292</v>
      </c>
      <c r="X62" s="1009">
        <f t="shared" ca="1" si="27"/>
        <v>27892271.23776006</v>
      </c>
      <c r="Y62" s="1009">
        <f t="shared" ca="1" si="27"/>
        <v>24956554.410852555</v>
      </c>
      <c r="Z62" s="1009">
        <f t="shared" ca="1" si="27"/>
        <v>22020179.499025322</v>
      </c>
      <c r="AA62" s="1009">
        <f t="shared" ca="1" si="27"/>
        <v>19084462.672117818</v>
      </c>
      <c r="AB62" s="1009">
        <f t="shared" ca="1" si="27"/>
        <v>16148087.760290585</v>
      </c>
      <c r="AC62" s="1009">
        <f t="shared" ca="1" si="27"/>
        <v>13212370.933383081</v>
      </c>
      <c r="AD62" s="1009">
        <f t="shared" ca="1" si="27"/>
        <v>10275996.021555848</v>
      </c>
      <c r="AE62" s="1009">
        <f t="shared" ca="1" si="27"/>
        <v>7340279.194648345</v>
      </c>
      <c r="AF62" s="1009">
        <f t="shared" ca="1" si="27"/>
        <v>4403904.2828211132</v>
      </c>
      <c r="AG62" s="1009">
        <f t="shared" ca="1" si="27"/>
        <v>1468187.4559136098</v>
      </c>
      <c r="AH62" s="1009">
        <f t="shared" ca="1" si="27"/>
        <v>-6.0535967350006104E-9</v>
      </c>
      <c r="AI62" s="1009"/>
      <c r="AJ62" s="1009"/>
      <c r="AK62" s="1009"/>
      <c r="AL62" s="1009"/>
      <c r="AM62" s="1009"/>
      <c r="AN62" s="1009"/>
      <c r="AO62" s="1009"/>
      <c r="AP62" s="1009"/>
      <c r="AQ62" s="1009"/>
      <c r="AR62" s="186"/>
      <c r="AS62" s="556"/>
      <c r="AT62" s="888" t="str">
        <f>IF(CAPEX!A62&lt;&gt;"",CAPEX!A62,"")</f>
        <v>F</v>
      </c>
      <c r="AU62" s="889">
        <f>IF(CAPEX!B62&lt;&gt;"",CAPEX!B62,"")</f>
        <v>301</v>
      </c>
      <c r="AV62" s="888" t="str">
        <f>IF(CAPEX!C62&lt;&gt;"",CAPEX!C62,"")</f>
        <v>1st Seed Fermentor</v>
      </c>
      <c r="AW62" s="922" t="s">
        <v>562</v>
      </c>
      <c r="AX62" s="888" t="str">
        <f>IF(CAPEX!F62&lt;&gt;"",CAPEX!F62,"")</f>
        <v>20 gallon skid complete - $37,700 ea</v>
      </c>
      <c r="AY62" s="891" t="str">
        <f>IF(CAPEX!G62&lt;&gt;"",CAPEX!G62,"")</f>
        <v/>
      </c>
      <c r="AZ62" s="888" t="str">
        <f>IF(CAPEX!H62&lt;&gt;"",CAPEX!H62,"")</f>
        <v>304SS</v>
      </c>
      <c r="BA62" s="891">
        <f>IF(CAPEX!J62&lt;&gt;"",CAPEX!J62,"")</f>
        <v>2</v>
      </c>
      <c r="BB62" s="892">
        <f>CAPEX!K62</f>
        <v>75400</v>
      </c>
      <c r="BC62" s="893">
        <f>IF(CAPEX!L62&lt;&gt;"",CAPEX!L62,"")</f>
        <v>2009</v>
      </c>
      <c r="BD62" s="1002">
        <v>0</v>
      </c>
      <c r="BE62" s="895" t="str">
        <f>IF(CAPEX!N62&lt;&gt;"",CAPEX!N62,"")</f>
        <v/>
      </c>
      <c r="BF62" s="896">
        <f>IF(CAPEX!O62&lt;&gt;"",CAPEX!O62,"")</f>
        <v>2</v>
      </c>
      <c r="BG62" s="897" t="str">
        <f>IF(CAPEX!P62&lt;&gt;"",CAPEX!P62,"")</f>
        <v>ea</v>
      </c>
      <c r="BH62" s="898">
        <f>IF(CAPEX!Q62&lt;&gt;"",CAPEX!Q62,"")</f>
        <v>0.7</v>
      </c>
      <c r="BI62" s="898">
        <f>IF(CAPEX!R62&lt;&gt;"",CAPEX!R62,"")</f>
        <v>1.8</v>
      </c>
      <c r="BJ62" s="896">
        <f>IF(CAPEX!S62&lt;&gt;"",CAPEX!S62,"")</f>
        <v>2</v>
      </c>
      <c r="BK62" s="301">
        <f t="shared" si="20"/>
        <v>1</v>
      </c>
      <c r="BL62" s="273">
        <f t="shared" si="21"/>
        <v>0</v>
      </c>
      <c r="BM62" s="273">
        <f t="shared" ca="1" si="22"/>
        <v>0</v>
      </c>
      <c r="BN62" s="273">
        <f t="shared" ca="1" si="23"/>
        <v>0</v>
      </c>
      <c r="BO62" s="275"/>
      <c r="BP62" s="189"/>
    </row>
    <row r="63" spans="1:68" ht="13.5" customHeight="1">
      <c r="A63" s="189" t="s">
        <v>1245</v>
      </c>
      <c r="B63" s="457">
        <f ca="1">VLOOKUP("PRETRX01",INDIRECT(LU_SENS),2,FALSE())</f>
        <v>3.0000000000000001E-3</v>
      </c>
      <c r="C63" s="189"/>
      <c r="D63" s="189" t="s">
        <v>1214</v>
      </c>
      <c r="E63" s="189"/>
      <c r="F63" s="449">
        <f ca="1">VLOOKUP("OSLR6",INDIRECT(LU_SENS),2,FALSE())</f>
        <v>0.01</v>
      </c>
      <c r="G63" s="207"/>
      <c r="H63" s="556"/>
      <c r="I63" s="189" t="s">
        <v>1109</v>
      </c>
      <c r="J63" s="189"/>
      <c r="K63" s="189"/>
      <c r="L63" s="189"/>
      <c r="M63" s="189"/>
      <c r="N63" s="479">
        <f t="shared" ref="N63:AQ63" ca="1" si="28">N48-N55-N58-N61-N44</f>
        <v>-19055719.126281627</v>
      </c>
      <c r="O63" s="479">
        <f t="shared" ca="1" si="28"/>
        <v>-31739248.788205031</v>
      </c>
      <c r="P63" s="479">
        <f t="shared" ca="1" si="28"/>
        <v>-14007751.784644876</v>
      </c>
      <c r="Q63" s="479">
        <f t="shared" ca="1" si="28"/>
        <v>-877154.66629403643</v>
      </c>
      <c r="R63" s="479">
        <f t="shared" ca="1" si="28"/>
        <v>8967793.0524642412</v>
      </c>
      <c r="S63" s="479">
        <f t="shared" ca="1" si="28"/>
        <v>10153279.085574025</v>
      </c>
      <c r="T63" s="479">
        <f t="shared" ca="1" si="28"/>
        <v>12311879.605749032</v>
      </c>
      <c r="U63" s="479">
        <f t="shared" ca="1" si="28"/>
        <v>24535932.393257864</v>
      </c>
      <c r="V63" s="479">
        <f t="shared" ca="1" si="28"/>
        <v>36660981.905960664</v>
      </c>
      <c r="W63" s="479">
        <f t="shared" ca="1" si="28"/>
        <v>38493830.419198386</v>
      </c>
      <c r="X63" s="479">
        <f t="shared" ca="1" si="28"/>
        <v>40005755.095706776</v>
      </c>
      <c r="Y63" s="479">
        <f t="shared" ca="1" si="28"/>
        <v>40472596.081781827</v>
      </c>
      <c r="Z63" s="479">
        <f t="shared" ca="1" si="28"/>
        <v>40471937.996862099</v>
      </c>
      <c r="AA63" s="479">
        <f t="shared" ca="1" si="28"/>
        <v>40472596.081781827</v>
      </c>
      <c r="AB63" s="479">
        <f t="shared" ca="1" si="28"/>
        <v>40471937.996862099</v>
      </c>
      <c r="AC63" s="479">
        <f t="shared" ca="1" si="28"/>
        <v>40006413.180626504</v>
      </c>
      <c r="AD63" s="479">
        <f t="shared" ca="1" si="28"/>
        <v>40471937.996862099</v>
      </c>
      <c r="AE63" s="479">
        <f t="shared" ca="1" si="28"/>
        <v>40472596.081781827</v>
      </c>
      <c r="AF63" s="479">
        <f t="shared" ca="1" si="28"/>
        <v>40471937.996862099</v>
      </c>
      <c r="AG63" s="479">
        <f t="shared" ca="1" si="28"/>
        <v>40472596.081781827</v>
      </c>
      <c r="AH63" s="479">
        <f t="shared" ca="1" si="28"/>
        <v>41473942.551620387</v>
      </c>
      <c r="AI63" s="479">
        <f t="shared" ca="1" si="28"/>
        <v>43408312.908689328</v>
      </c>
      <c r="AJ63" s="479">
        <f t="shared" ca="1" si="28"/>
        <v>43408312.908689328</v>
      </c>
      <c r="AK63" s="479">
        <f t="shared" ca="1" si="28"/>
        <v>43408312.908689335</v>
      </c>
      <c r="AL63" s="479">
        <f t="shared" ca="1" si="28"/>
        <v>43408312.908689335</v>
      </c>
      <c r="AM63" s="479">
        <f t="shared" ca="1" si="28"/>
        <v>42942130.007534012</v>
      </c>
      <c r="AN63" s="479">
        <f t="shared" ca="1" si="28"/>
        <v>43408312.908689335</v>
      </c>
      <c r="AO63" s="479">
        <f t="shared" ca="1" si="28"/>
        <v>43408312.908689335</v>
      </c>
      <c r="AP63" s="479">
        <f t="shared" ca="1" si="28"/>
        <v>43408312.908689335</v>
      </c>
      <c r="AQ63" s="479">
        <f t="shared" ca="1" si="28"/>
        <v>43408312.908689328</v>
      </c>
      <c r="AR63" s="479"/>
      <c r="AS63" s="556"/>
      <c r="AT63" s="888" t="str">
        <f>IF(CAPEX!A63&lt;&gt;"",CAPEX!A63,"")</f>
        <v>F</v>
      </c>
      <c r="AU63" s="889">
        <f>IF(CAPEX!B63&lt;&gt;"",CAPEX!B63,"")</f>
        <v>302</v>
      </c>
      <c r="AV63" s="888" t="str">
        <f>IF(CAPEX!C63&lt;&gt;"",CAPEX!C63,"")</f>
        <v>2nd Seed Fermentor</v>
      </c>
      <c r="AW63" s="922" t="s">
        <v>562</v>
      </c>
      <c r="AX63" s="888" t="str">
        <f>IF(CAPEX!F63&lt;&gt;"",CAPEX!F63,"")</f>
        <v>200 gallon skid complete - $58,300 ea</v>
      </c>
      <c r="AY63" s="891" t="str">
        <f>IF(CAPEX!G63&lt;&gt;"",CAPEX!G63,"")</f>
        <v/>
      </c>
      <c r="AZ63" s="888" t="str">
        <f>IF(CAPEX!H63&lt;&gt;"",CAPEX!H63,"")</f>
        <v>304SS</v>
      </c>
      <c r="BA63" s="891">
        <f>IF(CAPEX!J63&lt;&gt;"",CAPEX!J63,"")</f>
        <v>2</v>
      </c>
      <c r="BB63" s="892">
        <f>CAPEX!K63</f>
        <v>116600</v>
      </c>
      <c r="BC63" s="893">
        <f>IF(CAPEX!L63&lt;&gt;"",CAPEX!L63,"")</f>
        <v>2009</v>
      </c>
      <c r="BD63" s="1002">
        <v>0</v>
      </c>
      <c r="BE63" s="895" t="str">
        <f>IF(CAPEX!N63&lt;&gt;"",CAPEX!N63,"")</f>
        <v/>
      </c>
      <c r="BF63" s="896">
        <f>IF(CAPEX!O63&lt;&gt;"",CAPEX!O63,"")</f>
        <v>2</v>
      </c>
      <c r="BG63" s="897" t="str">
        <f>IF(CAPEX!P63&lt;&gt;"",CAPEX!P63,"")</f>
        <v>ea</v>
      </c>
      <c r="BH63" s="898">
        <f>IF(CAPEX!Q63&lt;&gt;"",CAPEX!Q63,"")</f>
        <v>0.7</v>
      </c>
      <c r="BI63" s="898">
        <f>IF(CAPEX!R63&lt;&gt;"",CAPEX!R63,"")</f>
        <v>1.8</v>
      </c>
      <c r="BJ63" s="896">
        <f>IF(CAPEX!S63&lt;&gt;"",CAPEX!S63,"")</f>
        <v>2</v>
      </c>
      <c r="BK63" s="301">
        <f t="shared" si="20"/>
        <v>1</v>
      </c>
      <c r="BL63" s="273">
        <f t="shared" si="21"/>
        <v>0</v>
      </c>
      <c r="BM63" s="273">
        <f t="shared" ca="1" si="22"/>
        <v>0</v>
      </c>
      <c r="BN63" s="273">
        <f t="shared" ca="1" si="23"/>
        <v>0</v>
      </c>
      <c r="BO63" s="275"/>
      <c r="BP63" s="189"/>
    </row>
    <row r="64" spans="1:68" ht="13.5" customHeight="1">
      <c r="A64" s="189" t="s">
        <v>1248</v>
      </c>
      <c r="B64" s="457">
        <f ca="1">VLOOKUP("PRETRX02",INDIRECT(LU_SENS),2,FALSE())</f>
        <v>0</v>
      </c>
      <c r="C64" s="189"/>
      <c r="D64" s="189" t="s">
        <v>1223</v>
      </c>
      <c r="E64" s="189"/>
      <c r="F64" s="449">
        <f ca="1">VLOOKUP("OSLR7",INDIRECT(LU_SENS),2,FALSE())</f>
        <v>0.01</v>
      </c>
      <c r="G64" s="207"/>
      <c r="H64" s="556"/>
      <c r="I64" s="189" t="s">
        <v>1110</v>
      </c>
      <c r="J64" s="189"/>
      <c r="K64" s="189"/>
      <c r="L64" s="189"/>
      <c r="M64" s="189"/>
      <c r="N64" s="479"/>
      <c r="O64" s="479">
        <f t="shared" ref="O64:AP64" ca="1" si="29">IF(N65&lt;0,N65,0)</f>
        <v>-19055719.126281627</v>
      </c>
      <c r="P64" s="479">
        <f t="shared" ca="1" si="29"/>
        <v>-50794967.914486662</v>
      </c>
      <c r="Q64" s="479">
        <f t="shared" ca="1" si="29"/>
        <v>-64802719.699131534</v>
      </c>
      <c r="R64" s="479">
        <f t="shared" ca="1" si="29"/>
        <v>-65679874.365425572</v>
      </c>
      <c r="S64" s="479">
        <f t="shared" ca="1" si="29"/>
        <v>-56712081.312961332</v>
      </c>
      <c r="T64" s="479">
        <f t="shared" ca="1" si="29"/>
        <v>-46558802.227387309</v>
      </c>
      <c r="U64" s="479">
        <f t="shared" ca="1" si="29"/>
        <v>-34246922.621638276</v>
      </c>
      <c r="V64" s="479">
        <f t="shared" ca="1" si="29"/>
        <v>-9710990.2283804119</v>
      </c>
      <c r="W64" s="479">
        <f t="shared" ca="1" si="29"/>
        <v>0</v>
      </c>
      <c r="X64" s="479">
        <f t="shared" ca="1" si="29"/>
        <v>0</v>
      </c>
      <c r="Y64" s="479">
        <f t="shared" ca="1" si="29"/>
        <v>0</v>
      </c>
      <c r="Z64" s="479">
        <f t="shared" ca="1" si="29"/>
        <v>0</v>
      </c>
      <c r="AA64" s="479">
        <f t="shared" ca="1" si="29"/>
        <v>0</v>
      </c>
      <c r="AB64" s="479">
        <f t="shared" ca="1" si="29"/>
        <v>0</v>
      </c>
      <c r="AC64" s="479">
        <f t="shared" ca="1" si="29"/>
        <v>0</v>
      </c>
      <c r="AD64" s="479">
        <f t="shared" ca="1" si="29"/>
        <v>0</v>
      </c>
      <c r="AE64" s="479">
        <f t="shared" ca="1" si="29"/>
        <v>0</v>
      </c>
      <c r="AF64" s="479">
        <f t="shared" ca="1" si="29"/>
        <v>0</v>
      </c>
      <c r="AG64" s="479">
        <f t="shared" ca="1" si="29"/>
        <v>0</v>
      </c>
      <c r="AH64" s="479">
        <f t="shared" ca="1" si="29"/>
        <v>0</v>
      </c>
      <c r="AI64" s="479">
        <f t="shared" ca="1" si="29"/>
        <v>0</v>
      </c>
      <c r="AJ64" s="479">
        <f t="shared" ca="1" si="29"/>
        <v>0</v>
      </c>
      <c r="AK64" s="479">
        <f t="shared" ca="1" si="29"/>
        <v>0</v>
      </c>
      <c r="AL64" s="479">
        <f t="shared" ca="1" si="29"/>
        <v>0</v>
      </c>
      <c r="AM64" s="479">
        <f t="shared" ca="1" si="29"/>
        <v>0</v>
      </c>
      <c r="AN64" s="479">
        <f t="shared" ca="1" si="29"/>
        <v>0</v>
      </c>
      <c r="AO64" s="479">
        <f t="shared" ca="1" si="29"/>
        <v>0</v>
      </c>
      <c r="AP64" s="479">
        <f t="shared" ca="1" si="29"/>
        <v>0</v>
      </c>
      <c r="AQ64" s="479">
        <f ca="1">IF(AF65&lt;0,AF65,0)</f>
        <v>0</v>
      </c>
      <c r="AR64" s="479"/>
      <c r="AS64" s="556"/>
      <c r="AT64" s="888" t="str">
        <f>IF(CAPEX!A64&lt;&gt;"",CAPEX!A64,"")</f>
        <v>F</v>
      </c>
      <c r="AU64" s="889">
        <f>IF(CAPEX!B64&lt;&gt;"",CAPEX!B64,"")</f>
        <v>303</v>
      </c>
      <c r="AV64" s="888" t="str">
        <f>IF(CAPEX!C64&lt;&gt;"",CAPEX!C64,"")</f>
        <v>3rd Seed Fermentor</v>
      </c>
      <c r="AW64" s="922" t="s">
        <v>562</v>
      </c>
      <c r="AX64" s="888" t="str">
        <f>IF(CAPEX!F64&lt;&gt;"",CAPEX!F64,"")</f>
        <v>2000 gallon skid complete - $78,800 ea</v>
      </c>
      <c r="AY64" s="891" t="str">
        <f>IF(CAPEX!G64&lt;&gt;"",CAPEX!G64,"")</f>
        <v/>
      </c>
      <c r="AZ64" s="888" t="str">
        <f>IF(CAPEX!H64&lt;&gt;"",CAPEX!H64,"")</f>
        <v>304SS</v>
      </c>
      <c r="BA64" s="891">
        <f>IF(CAPEX!J64&lt;&gt;"",CAPEX!J64,"")</f>
        <v>2</v>
      </c>
      <c r="BB64" s="892">
        <f>CAPEX!K64</f>
        <v>157600</v>
      </c>
      <c r="BC64" s="893">
        <f>IF(CAPEX!L64&lt;&gt;"",CAPEX!L64,"")</f>
        <v>2009</v>
      </c>
      <c r="BD64" s="1002">
        <v>0</v>
      </c>
      <c r="BE64" s="895" t="str">
        <f>IF(CAPEX!N64&lt;&gt;"",CAPEX!N64,"")</f>
        <v/>
      </c>
      <c r="BF64" s="896">
        <f>IF(CAPEX!O64&lt;&gt;"",CAPEX!O64,"")</f>
        <v>2</v>
      </c>
      <c r="BG64" s="897" t="str">
        <f>IF(CAPEX!P64&lt;&gt;"",CAPEX!P64,"")</f>
        <v>ea</v>
      </c>
      <c r="BH64" s="898">
        <f>IF(CAPEX!Q64&lt;&gt;"",CAPEX!Q64,"")</f>
        <v>0.7</v>
      </c>
      <c r="BI64" s="898">
        <f>IF(CAPEX!R64&lt;&gt;"",CAPEX!R64,"")</f>
        <v>1.8</v>
      </c>
      <c r="BJ64" s="896">
        <f>IF(CAPEX!S64&lt;&gt;"",CAPEX!S64,"")</f>
        <v>2</v>
      </c>
      <c r="BK64" s="301">
        <f t="shared" si="20"/>
        <v>1</v>
      </c>
      <c r="BL64" s="273">
        <f t="shared" si="21"/>
        <v>0</v>
      </c>
      <c r="BM64" s="273">
        <f t="shared" ca="1" si="22"/>
        <v>0</v>
      </c>
      <c r="BN64" s="273">
        <f t="shared" ca="1" si="23"/>
        <v>0</v>
      </c>
      <c r="BO64" s="275"/>
      <c r="BP64" s="189"/>
    </row>
    <row r="65" spans="1:68" ht="13.5" customHeight="1">
      <c r="A65" s="189" t="s">
        <v>1255</v>
      </c>
      <c r="B65" s="457">
        <f ca="1">VLOOKUP("PRETRX03",INDIRECT(LU_SENS),2,FALSE())</f>
        <v>9.9000000000000005E-2</v>
      </c>
      <c r="C65" s="189"/>
      <c r="D65" s="189"/>
      <c r="E65" s="189"/>
      <c r="F65" s="189"/>
      <c r="G65" s="189"/>
      <c r="H65" s="556"/>
      <c r="I65" s="189" t="s">
        <v>1111</v>
      </c>
      <c r="J65" s="189"/>
      <c r="K65" s="189"/>
      <c r="L65" s="189"/>
      <c r="M65" s="189"/>
      <c r="N65" s="479">
        <f t="shared" ref="N65:AQ65" ca="1" si="30">N63+N64</f>
        <v>-19055719.126281627</v>
      </c>
      <c r="O65" s="479">
        <f t="shared" ca="1" si="30"/>
        <v>-50794967.914486662</v>
      </c>
      <c r="P65" s="479">
        <f t="shared" ca="1" si="30"/>
        <v>-64802719.699131534</v>
      </c>
      <c r="Q65" s="479">
        <f t="shared" ca="1" si="30"/>
        <v>-65679874.365425572</v>
      </c>
      <c r="R65" s="479">
        <f t="shared" ca="1" si="30"/>
        <v>-56712081.312961332</v>
      </c>
      <c r="S65" s="479">
        <f t="shared" ca="1" si="30"/>
        <v>-46558802.227387309</v>
      </c>
      <c r="T65" s="479">
        <f t="shared" ca="1" si="30"/>
        <v>-34246922.621638276</v>
      </c>
      <c r="U65" s="479">
        <f t="shared" ca="1" si="30"/>
        <v>-9710990.2283804119</v>
      </c>
      <c r="V65" s="479">
        <f t="shared" ca="1" si="30"/>
        <v>26949991.677580252</v>
      </c>
      <c r="W65" s="479">
        <f t="shared" ca="1" si="30"/>
        <v>38493830.419198386</v>
      </c>
      <c r="X65" s="479">
        <f t="shared" ca="1" si="30"/>
        <v>40005755.095706776</v>
      </c>
      <c r="Y65" s="479">
        <f t="shared" ca="1" si="30"/>
        <v>40472596.081781827</v>
      </c>
      <c r="Z65" s="479">
        <f t="shared" ca="1" si="30"/>
        <v>40471937.996862099</v>
      </c>
      <c r="AA65" s="479">
        <f t="shared" ca="1" si="30"/>
        <v>40472596.081781827</v>
      </c>
      <c r="AB65" s="479">
        <f t="shared" ca="1" si="30"/>
        <v>40471937.996862099</v>
      </c>
      <c r="AC65" s="479">
        <f t="shared" ca="1" si="30"/>
        <v>40006413.180626504</v>
      </c>
      <c r="AD65" s="479">
        <f t="shared" ca="1" si="30"/>
        <v>40471937.996862099</v>
      </c>
      <c r="AE65" s="479">
        <f t="shared" ca="1" si="30"/>
        <v>40472596.081781827</v>
      </c>
      <c r="AF65" s="479">
        <f t="shared" ca="1" si="30"/>
        <v>40471937.996862099</v>
      </c>
      <c r="AG65" s="479">
        <f t="shared" ca="1" si="30"/>
        <v>40472596.081781827</v>
      </c>
      <c r="AH65" s="479">
        <f t="shared" ca="1" si="30"/>
        <v>41473942.551620387</v>
      </c>
      <c r="AI65" s="479">
        <f t="shared" ca="1" si="30"/>
        <v>43408312.908689328</v>
      </c>
      <c r="AJ65" s="479">
        <f t="shared" ca="1" si="30"/>
        <v>43408312.908689328</v>
      </c>
      <c r="AK65" s="479">
        <f t="shared" ca="1" si="30"/>
        <v>43408312.908689335</v>
      </c>
      <c r="AL65" s="479">
        <f t="shared" ca="1" si="30"/>
        <v>43408312.908689335</v>
      </c>
      <c r="AM65" s="479">
        <f t="shared" ca="1" si="30"/>
        <v>42942130.007534012</v>
      </c>
      <c r="AN65" s="479">
        <f t="shared" ca="1" si="30"/>
        <v>43408312.908689335</v>
      </c>
      <c r="AO65" s="479">
        <f t="shared" ca="1" si="30"/>
        <v>43408312.908689335</v>
      </c>
      <c r="AP65" s="479">
        <f t="shared" ca="1" si="30"/>
        <v>43408312.908689335</v>
      </c>
      <c r="AQ65" s="479">
        <f t="shared" ca="1" si="30"/>
        <v>43408312.908689328</v>
      </c>
      <c r="AR65" s="189"/>
      <c r="AS65" s="556"/>
      <c r="AT65" s="888" t="str">
        <f>IF(CAPEX!A65&lt;&gt;"",CAPEX!A65,"")</f>
        <v>F</v>
      </c>
      <c r="AU65" s="889">
        <f>IF(CAPEX!B65&lt;&gt;"",CAPEX!B65,"")</f>
        <v>304</v>
      </c>
      <c r="AV65" s="888" t="str">
        <f>IF(CAPEX!C65&lt;&gt;"",CAPEX!C65,"")</f>
        <v>4th Seed Fermentor</v>
      </c>
      <c r="AW65" s="922" t="s">
        <v>469</v>
      </c>
      <c r="AX65" s="888" t="str">
        <f>IF(CAPEX!F65&lt;&gt;"",CAPEX!F65,"")</f>
        <v>20,000 gallon, incl. coil - $176,000 ea</v>
      </c>
      <c r="AY65" s="891" t="str">
        <f>IF(CAPEX!G65&lt;&gt;"",CAPEX!G65,"")</f>
        <v/>
      </c>
      <c r="AZ65" s="888" t="str">
        <f>IF(CAPEX!H65&lt;&gt;"",CAPEX!H65,"")</f>
        <v>304SS</v>
      </c>
      <c r="BA65" s="891">
        <f>IF(CAPEX!J65&lt;&gt;"",CAPEX!J65,"")</f>
        <v>2</v>
      </c>
      <c r="BB65" s="892">
        <f>CAPEX!K65</f>
        <v>352000</v>
      </c>
      <c r="BC65" s="893">
        <f>IF(CAPEX!L65&lt;&gt;"",CAPEX!L65,"")</f>
        <v>2009</v>
      </c>
      <c r="BD65" s="1002">
        <v>0</v>
      </c>
      <c r="BE65" s="895" t="str">
        <f>IF(CAPEX!N65&lt;&gt;"",CAPEX!N65,"")</f>
        <v/>
      </c>
      <c r="BF65" s="896">
        <f>IF(CAPEX!O65&lt;&gt;"",CAPEX!O65,"")</f>
        <v>2</v>
      </c>
      <c r="BG65" s="897" t="str">
        <f>IF(CAPEX!P65&lt;&gt;"",CAPEX!P65,"")</f>
        <v>ea</v>
      </c>
      <c r="BH65" s="898">
        <f>IF(CAPEX!Q65&lt;&gt;"",CAPEX!Q65,"")</f>
        <v>0.7</v>
      </c>
      <c r="BI65" s="898">
        <f>IF(CAPEX!R65&lt;&gt;"",CAPEX!R65,"")</f>
        <v>2</v>
      </c>
      <c r="BJ65" s="896">
        <f>IF(CAPEX!S65&lt;&gt;"",CAPEX!S65,"")</f>
        <v>2</v>
      </c>
      <c r="BK65" s="301">
        <f t="shared" si="20"/>
        <v>1</v>
      </c>
      <c r="BL65" s="273">
        <f t="shared" si="21"/>
        <v>0</v>
      </c>
      <c r="BM65" s="273">
        <f t="shared" ca="1" si="22"/>
        <v>0</v>
      </c>
      <c r="BN65" s="273">
        <f t="shared" ca="1" si="23"/>
        <v>0</v>
      </c>
      <c r="BO65" s="275"/>
      <c r="BP65" s="189"/>
    </row>
    <row r="66" spans="1:68" ht="13.5" customHeight="1">
      <c r="A66" s="189" t="s">
        <v>1262</v>
      </c>
      <c r="B66" s="457">
        <f ca="1">VLOOKUP("PRETRX04",INDIRECT(LU_SENS),2,FALSE())</f>
        <v>3.0000000000000001E-3</v>
      </c>
      <c r="C66" s="189"/>
      <c r="D66" s="999" t="s">
        <v>3522</v>
      </c>
      <c r="E66" s="999"/>
      <c r="F66" s="1000"/>
      <c r="G66" s="1000"/>
      <c r="H66" s="556"/>
      <c r="I66" s="167" t="s">
        <v>1112</v>
      </c>
      <c r="J66" s="167"/>
      <c r="K66" s="167"/>
      <c r="L66" s="167"/>
      <c r="M66" s="167"/>
      <c r="N66" s="985">
        <f t="shared" ref="N66:AQ66" ca="1" si="31">IF(N65*($J$32)&lt;0,0,N65*$J$32)</f>
        <v>0</v>
      </c>
      <c r="O66" s="985">
        <f t="shared" ca="1" si="31"/>
        <v>0</v>
      </c>
      <c r="P66" s="985">
        <f t="shared" ca="1" si="31"/>
        <v>0</v>
      </c>
      <c r="Q66" s="985">
        <f t="shared" ca="1" si="31"/>
        <v>0</v>
      </c>
      <c r="R66" s="985">
        <f t="shared" ca="1" si="31"/>
        <v>0</v>
      </c>
      <c r="S66" s="985">
        <f t="shared" ca="1" si="31"/>
        <v>0</v>
      </c>
      <c r="T66" s="985">
        <f t="shared" ca="1" si="31"/>
        <v>0</v>
      </c>
      <c r="U66" s="985">
        <f t="shared" ca="1" si="31"/>
        <v>0</v>
      </c>
      <c r="V66" s="985">
        <f t="shared" ca="1" si="31"/>
        <v>9432497.0871530883</v>
      </c>
      <c r="W66" s="985">
        <f t="shared" ca="1" si="31"/>
        <v>13472840.646719435</v>
      </c>
      <c r="X66" s="985">
        <f t="shared" ca="1" si="31"/>
        <v>14002014.283497371</v>
      </c>
      <c r="Y66" s="985">
        <f t="shared" ca="1" si="31"/>
        <v>14165408.628623638</v>
      </c>
      <c r="Z66" s="985">
        <f t="shared" ca="1" si="31"/>
        <v>14165178.298901733</v>
      </c>
      <c r="AA66" s="985">
        <f t="shared" ca="1" si="31"/>
        <v>14165408.628623638</v>
      </c>
      <c r="AB66" s="985">
        <f t="shared" ca="1" si="31"/>
        <v>14165178.298901733</v>
      </c>
      <c r="AC66" s="985">
        <f t="shared" ca="1" si="31"/>
        <v>14002244.613219276</v>
      </c>
      <c r="AD66" s="985">
        <f t="shared" ca="1" si="31"/>
        <v>14165178.298901733</v>
      </c>
      <c r="AE66" s="985">
        <f t="shared" ca="1" si="31"/>
        <v>14165408.628623638</v>
      </c>
      <c r="AF66" s="985">
        <f t="shared" ca="1" si="31"/>
        <v>14165178.298901733</v>
      </c>
      <c r="AG66" s="985">
        <f t="shared" ca="1" si="31"/>
        <v>14165408.628623638</v>
      </c>
      <c r="AH66" s="985">
        <f t="shared" ca="1" si="31"/>
        <v>14515879.893067135</v>
      </c>
      <c r="AI66" s="985">
        <f t="shared" ca="1" si="31"/>
        <v>15192909.518041264</v>
      </c>
      <c r="AJ66" s="985">
        <f t="shared" ca="1" si="31"/>
        <v>15192909.518041264</v>
      </c>
      <c r="AK66" s="985">
        <f t="shared" ca="1" si="31"/>
        <v>15192909.518041266</v>
      </c>
      <c r="AL66" s="985">
        <f t="shared" ca="1" si="31"/>
        <v>15192909.518041266</v>
      </c>
      <c r="AM66" s="985">
        <f t="shared" ca="1" si="31"/>
        <v>15029745.502636904</v>
      </c>
      <c r="AN66" s="985">
        <f t="shared" ca="1" si="31"/>
        <v>15192909.518041266</v>
      </c>
      <c r="AO66" s="985">
        <f t="shared" ca="1" si="31"/>
        <v>15192909.518041266</v>
      </c>
      <c r="AP66" s="985">
        <f t="shared" ca="1" si="31"/>
        <v>15192909.518041266</v>
      </c>
      <c r="AQ66" s="985">
        <f t="shared" ca="1" si="31"/>
        <v>15192909.518041264</v>
      </c>
      <c r="AR66" s="985" t="s">
        <v>119</v>
      </c>
      <c r="AS66" s="556"/>
      <c r="AT66" s="888" t="str">
        <f>IF(CAPEX!A66&lt;&gt;"",CAPEX!A66,"")</f>
        <v>F</v>
      </c>
      <c r="AU66" s="889">
        <f>IF(CAPEX!B66&lt;&gt;"",CAPEX!B66,"")</f>
        <v>305</v>
      </c>
      <c r="AV66" s="888" t="str">
        <f>IF(CAPEX!C66&lt;&gt;"",CAPEX!C66,"")</f>
        <v>5th Seed Fermentor</v>
      </c>
      <c r="AW66" s="922" t="s">
        <v>469</v>
      </c>
      <c r="AX66" s="888" t="str">
        <f>IF(CAPEX!F66&lt;&gt;"",CAPEX!F66,"")</f>
        <v>200,000 gallon, incl. coil - $590,000 ea</v>
      </c>
      <c r="AY66" s="891" t="str">
        <f>IF(CAPEX!G66&lt;&gt;"",CAPEX!G66,"")</f>
        <v/>
      </c>
      <c r="AZ66" s="888" t="str">
        <f>IF(CAPEX!H66&lt;&gt;"",CAPEX!H66,"")</f>
        <v>304SS</v>
      </c>
      <c r="BA66" s="891">
        <f>IF(CAPEX!J66&lt;&gt;"",CAPEX!J66,"")</f>
        <v>2</v>
      </c>
      <c r="BB66" s="892">
        <f>CAPEX!K66</f>
        <v>1180000</v>
      </c>
      <c r="BC66" s="893">
        <f>IF(CAPEX!L66&lt;&gt;"",CAPEX!L66,"")</f>
        <v>2009</v>
      </c>
      <c r="BD66" s="1002">
        <v>0</v>
      </c>
      <c r="BE66" s="895" t="str">
        <f>IF(CAPEX!N66&lt;&gt;"",CAPEX!N66,"")</f>
        <v/>
      </c>
      <c r="BF66" s="896">
        <f>IF(CAPEX!O66&lt;&gt;"",CAPEX!O66,"")</f>
        <v>2</v>
      </c>
      <c r="BG66" s="897" t="str">
        <f>IF(CAPEX!P66&lt;&gt;"",CAPEX!P66,"")</f>
        <v>ea</v>
      </c>
      <c r="BH66" s="898">
        <f>IF(CAPEX!Q66&lt;&gt;"",CAPEX!Q66,"")</f>
        <v>0.7</v>
      </c>
      <c r="BI66" s="898">
        <f>IF(CAPEX!R66&lt;&gt;"",CAPEX!R66,"")</f>
        <v>2</v>
      </c>
      <c r="BJ66" s="896">
        <f>IF(CAPEX!S66&lt;&gt;"",CAPEX!S66,"")</f>
        <v>2</v>
      </c>
      <c r="BK66" s="301">
        <f t="shared" si="20"/>
        <v>1</v>
      </c>
      <c r="BL66" s="273">
        <f t="shared" si="21"/>
        <v>0</v>
      </c>
      <c r="BM66" s="273">
        <f t="shared" ca="1" si="22"/>
        <v>0</v>
      </c>
      <c r="BN66" s="273">
        <f t="shared" ca="1" si="23"/>
        <v>0</v>
      </c>
      <c r="BO66" s="275"/>
      <c r="BP66" s="189"/>
    </row>
    <row r="67" spans="1:68" ht="13.5" customHeight="1">
      <c r="A67" s="189" t="s">
        <v>1267</v>
      </c>
      <c r="B67" s="457">
        <f ca="1">VLOOKUP("PRETRX05",INDIRECT(LU_SENS),2,FALSE())</f>
        <v>2.4E-2</v>
      </c>
      <c r="C67" s="189"/>
      <c r="D67" s="189" t="s">
        <v>1410</v>
      </c>
      <c r="E67" s="189"/>
      <c r="F67" s="538">
        <f ca="1">F46</f>
        <v>19.924855446216078</v>
      </c>
      <c r="G67" s="538"/>
      <c r="H67" s="556"/>
      <c r="I67" s="189" t="s">
        <v>1113</v>
      </c>
      <c r="J67" s="189"/>
      <c r="K67" s="189"/>
      <c r="L67" s="189"/>
      <c r="M67" s="189"/>
      <c r="N67" s="479">
        <f t="shared" ref="N67:AQ67" ca="1" si="32">N48-N55-N66-N43</f>
        <v>4325678.6623164192</v>
      </c>
      <c r="O67" s="479">
        <f t="shared" ca="1" si="32"/>
        <v>16694976.463812955</v>
      </c>
      <c r="P67" s="479">
        <f t="shared" ca="1" si="32"/>
        <v>16694976.463812955</v>
      </c>
      <c r="Q67" s="479">
        <f t="shared" ca="1" si="32"/>
        <v>16694976.463812955</v>
      </c>
      <c r="R67" s="479">
        <f t="shared" ca="1" si="32"/>
        <v>16694976.463812955</v>
      </c>
      <c r="S67" s="479">
        <f t="shared" ca="1" si="32"/>
        <v>16228793.562657632</v>
      </c>
      <c r="T67" s="479">
        <f t="shared" ca="1" si="32"/>
        <v>16694976.463812955</v>
      </c>
      <c r="U67" s="479">
        <f t="shared" ca="1" si="32"/>
        <v>16694976.463812955</v>
      </c>
      <c r="V67" s="479">
        <f t="shared" ca="1" si="32"/>
        <v>7262479.3766598627</v>
      </c>
      <c r="W67" s="479">
        <f t="shared" ca="1" si="32"/>
        <v>3222135.8170935214</v>
      </c>
      <c r="X67" s="479">
        <f t="shared" ca="1" si="32"/>
        <v>28940115.724036627</v>
      </c>
      <c r="Y67" s="479">
        <f t="shared" ca="1" si="32"/>
        <v>29242904.280065682</v>
      </c>
      <c r="Z67" s="479">
        <f t="shared" ca="1" si="32"/>
        <v>29243134.609787587</v>
      </c>
      <c r="AA67" s="479">
        <f t="shared" ca="1" si="32"/>
        <v>29242904.280065682</v>
      </c>
      <c r="AB67" s="479">
        <f t="shared" ca="1" si="32"/>
        <v>29243134.609787587</v>
      </c>
      <c r="AC67" s="479">
        <f t="shared" ca="1" si="32"/>
        <v>28939885.394314721</v>
      </c>
      <c r="AD67" s="479">
        <f t="shared" ca="1" si="32"/>
        <v>29243134.609787587</v>
      </c>
      <c r="AE67" s="479">
        <f t="shared" ca="1" si="32"/>
        <v>29242904.280065682</v>
      </c>
      <c r="AF67" s="479">
        <f t="shared" ca="1" si="32"/>
        <v>29243134.609787587</v>
      </c>
      <c r="AG67" s="479">
        <f t="shared" ca="1" si="32"/>
        <v>29242904.280065682</v>
      </c>
      <c r="AH67" s="479">
        <f t="shared" ca="1" si="32"/>
        <v>28426250.114466861</v>
      </c>
      <c r="AI67" s="479">
        <f t="shared" ca="1" si="32"/>
        <v>28215403.390648056</v>
      </c>
      <c r="AJ67" s="479">
        <f t="shared" ca="1" si="32"/>
        <v>28215403.390648056</v>
      </c>
      <c r="AK67" s="479">
        <f t="shared" ca="1" si="32"/>
        <v>28215403.390648052</v>
      </c>
      <c r="AL67" s="479">
        <f t="shared" ca="1" si="32"/>
        <v>28215403.390648052</v>
      </c>
      <c r="AM67" s="479">
        <f t="shared" ca="1" si="32"/>
        <v>27912384.504897095</v>
      </c>
      <c r="AN67" s="479">
        <f t="shared" ca="1" si="32"/>
        <v>28215403.390648052</v>
      </c>
      <c r="AO67" s="479">
        <f t="shared" ca="1" si="32"/>
        <v>28215403.390648052</v>
      </c>
      <c r="AP67" s="479">
        <f t="shared" ca="1" si="32"/>
        <v>28215403.390648052</v>
      </c>
      <c r="AQ67" s="479">
        <f t="shared" ca="1" si="32"/>
        <v>28215403.390648056</v>
      </c>
      <c r="AR67" s="189"/>
      <c r="AS67" s="556"/>
      <c r="AT67" s="888" t="str">
        <f>IF(CAPEX!A67&lt;&gt;"",CAPEX!A67,"")</f>
        <v>H</v>
      </c>
      <c r="AU67" s="889">
        <f>IF(CAPEX!B67&lt;&gt;"",CAPEX!B67,"")</f>
        <v>300</v>
      </c>
      <c r="AV67" s="888" t="str">
        <f>IF(CAPEX!C67&lt;&gt;"",CAPEX!C67,"")</f>
        <v>Fermentation Cooler</v>
      </c>
      <c r="AW67" s="922" t="s">
        <v>576</v>
      </c>
      <c r="AX67" s="888" t="str">
        <f>IF(CAPEX!F67&lt;&gt;"",CAPEX!F67,"")</f>
        <v>Plate &amp; frame</v>
      </c>
      <c r="AY67" s="891" t="str">
        <f>IF(CAPEX!G67&lt;&gt;"",CAPEX!G67,"")</f>
        <v/>
      </c>
      <c r="AZ67" s="888" t="str">
        <f>IF(CAPEX!H67&lt;&gt;"",CAPEX!H67,"")</f>
        <v>304SS</v>
      </c>
      <c r="BA67" s="891">
        <f>IF(CAPEX!J67&lt;&gt;"",CAPEX!J67,"")</f>
        <v>12</v>
      </c>
      <c r="BB67" s="892">
        <f>CAPEX!K67</f>
        <v>86928</v>
      </c>
      <c r="BC67" s="893">
        <f>IF(CAPEX!L67&lt;&gt;"",CAPEX!L67,"")</f>
        <v>2009</v>
      </c>
      <c r="BD67" s="894">
        <f>IF(CAPEX!M67&lt;&gt;"",CAPEX!M67,"")</f>
        <v>86928</v>
      </c>
      <c r="BE67" s="895" t="str">
        <f>IF(CAPEX!N67&lt;&gt;"",CAPEX!N67,"")</f>
        <v>inumsscf</v>
      </c>
      <c r="BF67" s="973">
        <f>IF(CAPEX!O67&lt;&gt;"",CAPEX!O67,"")</f>
        <v>12</v>
      </c>
      <c r="BG67" s="974" t="str">
        <f>IF(CAPEX!P67&lt;&gt;"",CAPEX!P67,"")</f>
        <v>ea</v>
      </c>
      <c r="BH67" s="898">
        <f>IF(CAPEX!Q67&lt;&gt;"",CAPEX!Q67,"")</f>
        <v>1</v>
      </c>
      <c r="BI67" s="898">
        <f>IF(CAPEX!R67&lt;&gt;"",CAPEX!R67,"")</f>
        <v>2.2000000000000002</v>
      </c>
      <c r="BJ67" s="1001">
        <f ca="1">BP57</f>
        <v>8</v>
      </c>
      <c r="BK67" s="301">
        <f t="shared" ca="1" si="20"/>
        <v>0.66666666666666663</v>
      </c>
      <c r="BL67" s="273">
        <f t="shared" ca="1" si="21"/>
        <v>57952</v>
      </c>
      <c r="BM67" s="273">
        <f t="shared" ca="1" si="22"/>
        <v>58340.641502203485</v>
      </c>
      <c r="BN67" s="273">
        <f t="shared" ca="1" si="23"/>
        <v>128349.41130484767</v>
      </c>
      <c r="BO67" s="275"/>
      <c r="BP67" s="189"/>
    </row>
    <row r="68" spans="1:68" ht="13.5" customHeight="1">
      <c r="A68" s="189" t="s">
        <v>1276</v>
      </c>
      <c r="B68" s="457">
        <f ca="1">VLOOKUP("PRETRX06",INDIRECT(LU_SENS),2,FALSE())</f>
        <v>0.9</v>
      </c>
      <c r="C68" s="189"/>
      <c r="D68" s="189" t="s">
        <v>1184</v>
      </c>
      <c r="E68" s="189"/>
      <c r="F68" s="457">
        <f ca="1">(VLOOKUP("SOL310FD",INDIRECT(LU_SENS),2,FALSE())+VLOOKUP("SCIS.A300.T310FD",INDIRECT(LU_SENS),2,FALSE()))/(VLOOKUP("STRM.A300.T310FD",INDIRECT(LU_SENS),2,FALSE()))</f>
        <v>0.1997680292732886</v>
      </c>
      <c r="G68" s="457"/>
      <c r="H68" s="556"/>
      <c r="I68" s="189" t="s">
        <v>1114</v>
      </c>
      <c r="J68" s="189"/>
      <c r="K68" s="207">
        <f t="shared" ref="K68:AP68" si="33">1/(1+$J$31)^K40</f>
        <v>1.2100000000000002</v>
      </c>
      <c r="L68" s="207">
        <f t="shared" si="33"/>
        <v>1.1000000000000001</v>
      </c>
      <c r="M68" s="207">
        <f t="shared" si="33"/>
        <v>1</v>
      </c>
      <c r="N68" s="207">
        <f t="shared" si="33"/>
        <v>0.90909090909090906</v>
      </c>
      <c r="O68" s="207">
        <f t="shared" si="33"/>
        <v>0.82644628099173545</v>
      </c>
      <c r="P68" s="207">
        <f t="shared" si="33"/>
        <v>0.75131480090157754</v>
      </c>
      <c r="Q68" s="207">
        <f t="shared" si="33"/>
        <v>0.68301345536507052</v>
      </c>
      <c r="R68" s="207">
        <f t="shared" si="33"/>
        <v>0.62092132305915493</v>
      </c>
      <c r="S68" s="207">
        <f t="shared" si="33"/>
        <v>0.56447393005377722</v>
      </c>
      <c r="T68" s="207">
        <f t="shared" si="33"/>
        <v>0.51315811823070645</v>
      </c>
      <c r="U68" s="207">
        <f t="shared" si="33"/>
        <v>0.46650738020973315</v>
      </c>
      <c r="V68" s="207">
        <f t="shared" si="33"/>
        <v>0.42409761837248466</v>
      </c>
      <c r="W68" s="207">
        <f t="shared" si="33"/>
        <v>0.38554328942953148</v>
      </c>
      <c r="X68" s="207">
        <f t="shared" si="33"/>
        <v>0.3504938994813922</v>
      </c>
      <c r="Y68" s="207">
        <f t="shared" si="33"/>
        <v>0.31863081771035656</v>
      </c>
      <c r="Z68" s="207">
        <f t="shared" si="33"/>
        <v>0.28966437973668779</v>
      </c>
      <c r="AA68" s="207">
        <f t="shared" si="33"/>
        <v>0.26333125430607973</v>
      </c>
      <c r="AB68" s="207">
        <f t="shared" si="33"/>
        <v>0.23939204936916339</v>
      </c>
      <c r="AC68" s="207">
        <f t="shared" si="33"/>
        <v>0.21762913579014853</v>
      </c>
      <c r="AD68" s="207">
        <f t="shared" si="33"/>
        <v>0.19784466890013502</v>
      </c>
      <c r="AE68" s="207">
        <f t="shared" si="33"/>
        <v>0.17985878990921364</v>
      </c>
      <c r="AF68" s="207">
        <f t="shared" si="33"/>
        <v>0.16350799082655781</v>
      </c>
      <c r="AG68" s="207">
        <f t="shared" si="33"/>
        <v>0.14864362802414349</v>
      </c>
      <c r="AH68" s="207">
        <f t="shared" si="33"/>
        <v>0.13513057093103953</v>
      </c>
      <c r="AI68" s="207">
        <f t="shared" si="33"/>
        <v>0.12284597357367227</v>
      </c>
      <c r="AJ68" s="207">
        <f t="shared" si="33"/>
        <v>0.11167815779424752</v>
      </c>
      <c r="AK68" s="207">
        <f t="shared" si="33"/>
        <v>0.10152559799477048</v>
      </c>
      <c r="AL68" s="207">
        <f t="shared" si="33"/>
        <v>9.2295998177064048E-2</v>
      </c>
      <c r="AM68" s="207">
        <f t="shared" si="33"/>
        <v>8.3905452888240042E-2</v>
      </c>
      <c r="AN68" s="207">
        <f t="shared" si="33"/>
        <v>7.6277684443854576E-2</v>
      </c>
      <c r="AO68" s="207">
        <f t="shared" si="33"/>
        <v>6.9343349494413245E-2</v>
      </c>
      <c r="AP68" s="207">
        <f t="shared" si="33"/>
        <v>6.3039408631284766E-2</v>
      </c>
      <c r="AQ68" s="207">
        <f>1/(1+$J$31)^AG40</f>
        <v>0.14864362802414349</v>
      </c>
      <c r="AR68" s="189"/>
      <c r="AS68" s="556"/>
      <c r="AT68" s="888" t="str">
        <f>IF(CAPEX!A68&lt;&gt;"",CAPEX!A68,"")</f>
        <v>H</v>
      </c>
      <c r="AU68" s="889">
        <f>IF(CAPEX!B68&lt;&gt;"",CAPEX!B68,"")</f>
        <v>301</v>
      </c>
      <c r="AV68" s="888" t="str">
        <f>IF(CAPEX!C68&lt;&gt;"",CAPEX!C68,"")</f>
        <v>Hydrolyzate Cooler</v>
      </c>
      <c r="AW68" s="922" t="s">
        <v>580</v>
      </c>
      <c r="AX68" s="888" t="str">
        <f>IF(CAPEX!F68&lt;&gt;"",CAPEX!F68,"")</f>
        <v>Plate &amp; Frame 32.5 MMBtu/hr</v>
      </c>
      <c r="AY68" s="891" t="str">
        <f>IF(CAPEX!G68&lt;&gt;"",CAPEX!G68,"")</f>
        <v/>
      </c>
      <c r="AZ68" s="888" t="str">
        <f>IF(CAPEX!H68&lt;&gt;"",CAPEX!H68,"")</f>
        <v>SS 304</v>
      </c>
      <c r="BA68" s="891">
        <f>IF(CAPEX!J68&lt;&gt;"",CAPEX!J68,"")</f>
        <v>1</v>
      </c>
      <c r="BB68" s="892">
        <f>CAPEX!K68</f>
        <v>85000</v>
      </c>
      <c r="BC68" s="893">
        <f>IF(CAPEX!L68&lt;&gt;"",CAPEX!L68,"")</f>
        <v>2010</v>
      </c>
      <c r="BD68" s="894">
        <f>IF(CAPEX!M68&lt;&gt;"",CAPEX!M68,"")</f>
        <v>85000</v>
      </c>
      <c r="BE68" s="895" t="str">
        <f>IF(CAPEX!N68&lt;&gt;"",CAPEX!N68,"")</f>
        <v>heat.a300.qc301</v>
      </c>
      <c r="BF68" s="973">
        <f>IF(CAPEX!O68&lt;&gt;"",CAPEX!O68,"")</f>
        <v>8.1999999999999993</v>
      </c>
      <c r="BG68" s="974" t="str">
        <f>IF(CAPEX!P68&lt;&gt;"",CAPEX!P68,"")</f>
        <v>Gcal/hr</v>
      </c>
      <c r="BH68" s="898">
        <f>IF(CAPEX!Q68&lt;&gt;"",CAPEX!Q68,"")</f>
        <v>0.7</v>
      </c>
      <c r="BI68" s="898">
        <f>IF(CAPEX!R68&lt;&gt;"",CAPEX!R68,"")</f>
        <v>2.2000000000000002</v>
      </c>
      <c r="BJ68" s="282">
        <f ca="1">IF(BE68&lt;&gt;"",VLOOKUP(BE68,INDIRECT(LU_SENS),2,FALSE()),"")</f>
        <v>10.925946400000001</v>
      </c>
      <c r="BK68" s="301">
        <f t="shared" ca="1" si="20"/>
        <v>1.3324324878048783</v>
      </c>
      <c r="BL68" s="273">
        <f t="shared" ca="1" si="21"/>
        <v>103913.165520793</v>
      </c>
      <c r="BM68" s="273">
        <f t="shared" ca="1" si="22"/>
        <v>99121.236682325063</v>
      </c>
      <c r="BN68" s="273">
        <f t="shared" ca="1" si="23"/>
        <v>218066.72070111515</v>
      </c>
      <c r="BO68" s="275"/>
      <c r="BP68" s="189"/>
    </row>
    <row r="69" spans="1:68" ht="13.5" customHeight="1">
      <c r="A69" s="189" t="s">
        <v>1285</v>
      </c>
      <c r="B69" s="457">
        <f ca="1">VLOOKUP("PRETRX07",INDIRECT(LU_SENS),2,FALSE())</f>
        <v>0.05</v>
      </c>
      <c r="C69" s="189"/>
      <c r="D69" s="189" t="s">
        <v>1249</v>
      </c>
      <c r="E69" s="189"/>
      <c r="F69" s="457">
        <f ca="1">( VLOOKUP( "SCIS.A300.T310FD", INDIRECT(LU_SENS), 2, FALSE() )) / ( VLOOKUP( "STRM.A300.T310FD", INDIRECT(LU_SENS), 2, FALSE() ) )</f>
        <v>0.106083317496423</v>
      </c>
      <c r="G69" s="457"/>
      <c r="H69" s="556"/>
      <c r="I69" s="189" t="s">
        <v>1115</v>
      </c>
      <c r="J69" s="479">
        <f ca="1">SUM(N69:AQ69)</f>
        <v>179335933.7625652</v>
      </c>
      <c r="K69" s="189"/>
      <c r="L69" s="189"/>
      <c r="M69" s="189"/>
      <c r="N69" s="479">
        <f t="shared" ref="N69:AQ69" ca="1" si="34">N68*N67</f>
        <v>3932435.1475603809</v>
      </c>
      <c r="O69" s="479">
        <f t="shared" ca="1" si="34"/>
        <v>13797501.209762771</v>
      </c>
      <c r="P69" s="479">
        <f t="shared" ca="1" si="34"/>
        <v>12543182.917966153</v>
      </c>
      <c r="Q69" s="479">
        <f t="shared" ca="1" si="34"/>
        <v>11402893.561787412</v>
      </c>
      <c r="R69" s="479">
        <f t="shared" ca="1" si="34"/>
        <v>10366266.874352193</v>
      </c>
      <c r="S69" s="479">
        <f t="shared" ca="1" si="34"/>
        <v>9160730.8823447935</v>
      </c>
      <c r="T69" s="479">
        <f t="shared" ca="1" si="34"/>
        <v>8567162.7060761899</v>
      </c>
      <c r="U69" s="479">
        <f t="shared" ca="1" si="34"/>
        <v>7788329.7327965358</v>
      </c>
      <c r="V69" s="479">
        <f t="shared" ca="1" si="34"/>
        <v>3080000.2071207347</v>
      </c>
      <c r="W69" s="479">
        <f t="shared" ca="1" si="34"/>
        <v>1242272.8419109473</v>
      </c>
      <c r="X69" s="479">
        <f t="shared" ca="1" si="34"/>
        <v>10143334.011560351</v>
      </c>
      <c r="Y69" s="479">
        <f t="shared" ca="1" si="34"/>
        <v>9317690.5029830132</v>
      </c>
      <c r="Z69" s="479">
        <f t="shared" ca="1" si="34"/>
        <v>8470694.4483005889</v>
      </c>
      <c r="AA69" s="479">
        <f t="shared" ca="1" si="34"/>
        <v>7700570.6636223234</v>
      </c>
      <c r="AB69" s="479">
        <f t="shared" ca="1" si="34"/>
        <v>7000573.9242153605</v>
      </c>
      <c r="AC69" s="479">
        <f t="shared" ca="1" si="34"/>
        <v>6298162.2482306547</v>
      </c>
      <c r="AD69" s="479">
        <f t="shared" ca="1" si="34"/>
        <v>5785598.2844755044</v>
      </c>
      <c r="AE69" s="479">
        <f t="shared" ca="1" si="34"/>
        <v>5259593.3772435775</v>
      </c>
      <c r="AF69" s="479">
        <f t="shared" ca="1" si="34"/>
        <v>4781486.1855169442</v>
      </c>
      <c r="AG69" s="479">
        <f t="shared" ca="1" si="34"/>
        <v>4346771.386151717</v>
      </c>
      <c r="AH69" s="479">
        <f t="shared" ca="1" si="34"/>
        <v>3841255.4073964348</v>
      </c>
      <c r="AI69" s="479">
        <f t="shared" ca="1" si="34"/>
        <v>3466148.699298054</v>
      </c>
      <c r="AJ69" s="479">
        <f t="shared" ca="1" si="34"/>
        <v>3151044.27208914</v>
      </c>
      <c r="AK69" s="479">
        <f t="shared" ca="1" si="34"/>
        <v>2864585.7018992184</v>
      </c>
      <c r="AL69" s="479">
        <f t="shared" ca="1" si="34"/>
        <v>2604168.8199083796</v>
      </c>
      <c r="AM69" s="479">
        <f t="shared" ca="1" si="34"/>
        <v>2342001.2630740847</v>
      </c>
      <c r="AN69" s="479">
        <f t="shared" ca="1" si="34"/>
        <v>2152205.6362879165</v>
      </c>
      <c r="AO69" s="479">
        <f t="shared" ca="1" si="34"/>
        <v>1956550.5784435603</v>
      </c>
      <c r="AP69" s="479">
        <f t="shared" ca="1" si="34"/>
        <v>1778682.3440396003</v>
      </c>
      <c r="AQ69" s="479">
        <f t="shared" ca="1" si="34"/>
        <v>4194039.9261506465</v>
      </c>
      <c r="AR69" s="189"/>
      <c r="AS69" s="556"/>
      <c r="AT69" s="888" t="str">
        <f>IF(CAPEX!A69&lt;&gt;"",CAPEX!A69,"")</f>
        <v>H</v>
      </c>
      <c r="AU69" s="889">
        <f>IF(CAPEX!B69&lt;&gt;"",CAPEX!B69,"")</f>
        <v>304</v>
      </c>
      <c r="AV69" s="888" t="str">
        <f>IF(CAPEX!C69&lt;&gt;"",CAPEX!C69,"")</f>
        <v>4th Seed Fermentor Coil</v>
      </c>
      <c r="AW69" s="922" t="s">
        <v>469</v>
      </c>
      <c r="AX69" s="888" t="str">
        <f>IF(CAPEX!F69&lt;&gt;"",CAPEX!F69,"")</f>
        <v>incl. w/ tank</v>
      </c>
      <c r="AY69" s="891" t="str">
        <f>IF(CAPEX!G69&lt;&gt;"",CAPEX!G69,"")</f>
        <v/>
      </c>
      <c r="AZ69" s="888" t="str">
        <f>IF(CAPEX!H69&lt;&gt;"",CAPEX!H69,"")</f>
        <v>304SS</v>
      </c>
      <c r="BA69" s="891">
        <f>IF(CAPEX!J69&lt;&gt;"",CAPEX!J69,"")</f>
        <v>1</v>
      </c>
      <c r="BB69" s="892" t="str">
        <f>CAPEX!K69</f>
        <v>INCLUDED</v>
      </c>
      <c r="BC69" s="904" t="str">
        <f>IF(CAPEX!L69&lt;&gt;"",CAPEX!L69,"")</f>
        <v/>
      </c>
      <c r="BD69" s="905" t="str">
        <f>IF(CAPEX!M69&lt;&gt;"",CAPEX!M69,"")</f>
        <v/>
      </c>
      <c r="BE69" s="905" t="str">
        <f>IF(CAPEX!N69&lt;&gt;"",CAPEX!N69,"")</f>
        <v/>
      </c>
      <c r="BF69" s="906" t="str">
        <f>IF(CAPEX!O69&lt;&gt;"",CAPEX!O69,"")</f>
        <v/>
      </c>
      <c r="BG69" s="907" t="str">
        <f>IF(CAPEX!P69&lt;&gt;"",CAPEX!P69,"")</f>
        <v/>
      </c>
      <c r="BH69" s="908" t="str">
        <f>IF(CAPEX!Q69&lt;&gt;"",CAPEX!Q69,"")</f>
        <v/>
      </c>
      <c r="BI69" s="908" t="str">
        <f>IF(CAPEX!R69&lt;&gt;"",CAPEX!R69,"")</f>
        <v/>
      </c>
      <c r="BJ69" s="282"/>
      <c r="BK69" s="927"/>
      <c r="BL69" s="927"/>
      <c r="BM69" s="927"/>
      <c r="BN69" s="927"/>
      <c r="BO69" s="275"/>
      <c r="BP69" s="189"/>
    </row>
    <row r="70" spans="1:68" ht="13.5" customHeight="1">
      <c r="A70" s="189" t="s">
        <v>1292</v>
      </c>
      <c r="B70" s="457">
        <f ca="1">VLOOKUP("PRETRX08",INDIRECT(LU_SENS),2,FALSE())</f>
        <v>0</v>
      </c>
      <c r="C70" s="189"/>
      <c r="D70" s="189" t="s">
        <v>1213</v>
      </c>
      <c r="E70" s="189"/>
      <c r="F70" s="1008">
        <f ca="1">VLOOKUP("TEMP.a300.301sug",INDIRECT(LU_SENS),2,FALSE())</f>
        <v>32</v>
      </c>
      <c r="G70" s="189"/>
      <c r="H70" s="556"/>
      <c r="I70" s="479" t="s">
        <v>1116</v>
      </c>
      <c r="J70" s="479"/>
      <c r="K70" s="479">
        <f ca="1">(K41+K44)*K68</f>
        <v>12955615.291658053</v>
      </c>
      <c r="L70" s="479">
        <f ca="1">(L41+L44)*L68</f>
        <v>89595651.205297559</v>
      </c>
      <c r="M70" s="479">
        <f ca="1">(M41+M44+M42)*M68</f>
        <v>67516996.013381794</v>
      </c>
      <c r="N70" s="479"/>
      <c r="O70" s="479" t="s">
        <v>119</v>
      </c>
      <c r="P70" s="479"/>
      <c r="Q70" s="479"/>
      <c r="R70" s="479"/>
      <c r="S70" s="479"/>
      <c r="T70" s="479"/>
      <c r="U70" s="479"/>
      <c r="V70" s="479"/>
      <c r="W70" s="479"/>
      <c r="X70" s="479"/>
      <c r="Y70" s="479"/>
      <c r="Z70" s="479"/>
      <c r="AA70" s="479"/>
      <c r="AB70" s="479"/>
      <c r="AC70" s="479"/>
      <c r="AD70" s="479"/>
      <c r="AE70" s="479"/>
      <c r="AF70" s="479"/>
      <c r="AG70" s="479"/>
      <c r="AH70" s="479"/>
      <c r="AI70" s="479"/>
      <c r="AJ70" s="479"/>
      <c r="AK70" s="479"/>
      <c r="AL70" s="479"/>
      <c r="AM70" s="479"/>
      <c r="AN70" s="479"/>
      <c r="AO70" s="479"/>
      <c r="AP70" s="479"/>
      <c r="AQ70" s="479">
        <f ca="1">(AQ41+AQ44+AQ42)*AQ68</f>
        <v>-2220347.619628475</v>
      </c>
      <c r="AR70" s="479"/>
      <c r="AS70" s="986"/>
      <c r="AT70" s="888" t="str">
        <f>IF(CAPEX!A70&lt;&gt;"",CAPEX!A70,"")</f>
        <v>H</v>
      </c>
      <c r="AU70" s="889">
        <f>IF(CAPEX!B70&lt;&gt;"",CAPEX!B70,"")</f>
        <v>305</v>
      </c>
      <c r="AV70" s="888" t="str">
        <f>IF(CAPEX!C70&lt;&gt;"",CAPEX!C70,"")</f>
        <v>5th Seed Fermentor Coil</v>
      </c>
      <c r="AW70" s="922" t="s">
        <v>469</v>
      </c>
      <c r="AX70" s="888" t="str">
        <f>IF(CAPEX!F70&lt;&gt;"",CAPEX!F70,"")</f>
        <v>incl. w/ tank</v>
      </c>
      <c r="AY70" s="891" t="str">
        <f>IF(CAPEX!G70&lt;&gt;"",CAPEX!G70,"")</f>
        <v/>
      </c>
      <c r="AZ70" s="888" t="str">
        <f>IF(CAPEX!H70&lt;&gt;"",CAPEX!H70,"")</f>
        <v>304SS</v>
      </c>
      <c r="BA70" s="891">
        <f>IF(CAPEX!J70&lt;&gt;"",CAPEX!J70,"")</f>
        <v>1</v>
      </c>
      <c r="BB70" s="892" t="str">
        <f>CAPEX!K70</f>
        <v>INCLUDED</v>
      </c>
      <c r="BC70" s="904" t="str">
        <f>IF(CAPEX!L70&lt;&gt;"",CAPEX!L70,"")</f>
        <v/>
      </c>
      <c r="BD70" s="905" t="str">
        <f>IF(CAPEX!M70&lt;&gt;"",CAPEX!M70,"")</f>
        <v/>
      </c>
      <c r="BE70" s="905" t="str">
        <f>IF(CAPEX!N70&lt;&gt;"",CAPEX!N70,"")</f>
        <v/>
      </c>
      <c r="BF70" s="906" t="str">
        <f>IF(CAPEX!O70&lt;&gt;"",CAPEX!O70,"")</f>
        <v/>
      </c>
      <c r="BG70" s="907" t="str">
        <f>IF(CAPEX!P70&lt;&gt;"",CAPEX!P70,"")</f>
        <v/>
      </c>
      <c r="BH70" s="908" t="str">
        <f>IF(CAPEX!Q70&lt;&gt;"",CAPEX!Q70,"")</f>
        <v/>
      </c>
      <c r="BI70" s="908" t="str">
        <f>IF(CAPEX!R70&lt;&gt;"",CAPEX!R70,"")</f>
        <v/>
      </c>
      <c r="BJ70" s="282"/>
      <c r="BK70" s="927"/>
      <c r="BL70" s="927"/>
      <c r="BM70" s="927"/>
      <c r="BN70" s="927"/>
      <c r="BO70" s="275"/>
      <c r="BP70" s="189"/>
    </row>
    <row r="71" spans="1:68" ht="13.5" customHeight="1">
      <c r="A71" s="189" t="s">
        <v>1298</v>
      </c>
      <c r="B71" s="457">
        <f ca="1">VLOOKUP("PRETRX09",INDIRECT(LU_SENS),2,FALSE())</f>
        <v>2.4E-2</v>
      </c>
      <c r="C71" s="189"/>
      <c r="D71" s="189" t="s">
        <v>1222</v>
      </c>
      <c r="E71" s="189"/>
      <c r="F71" s="538">
        <f ca="1">VLOOKUP("PRES.a300.301sug",INDIRECT(LU_SENS),2,FALSE())</f>
        <v>1</v>
      </c>
      <c r="G71" s="538"/>
      <c r="H71" s="556"/>
      <c r="I71" s="189" t="s">
        <v>1117</v>
      </c>
      <c r="J71" s="189"/>
      <c r="K71" s="189"/>
      <c r="L71" s="189"/>
      <c r="M71" s="479">
        <f ca="1">J69-SUM(J70:AQ70)</f>
        <v>11488018.871856272</v>
      </c>
      <c r="N71" s="189"/>
      <c r="O71" s="479"/>
      <c r="P71" s="189"/>
      <c r="Q71" s="189"/>
      <c r="R71" s="189"/>
      <c r="S71" s="189"/>
      <c r="T71" s="189"/>
      <c r="U71" s="189"/>
      <c r="V71" s="189"/>
      <c r="W71" s="189"/>
      <c r="X71" s="189"/>
      <c r="Y71" s="189"/>
      <c r="Z71" s="189"/>
      <c r="AA71" s="189"/>
      <c r="AB71" s="189"/>
      <c r="AC71" s="189"/>
      <c r="AD71" s="189"/>
      <c r="AE71" s="189"/>
      <c r="AF71" s="189"/>
      <c r="AG71" s="189"/>
      <c r="AH71" s="189"/>
      <c r="AI71" s="189"/>
      <c r="AJ71" s="189"/>
      <c r="AK71" s="189"/>
      <c r="AL71" s="189"/>
      <c r="AM71" s="189"/>
      <c r="AN71" s="189"/>
      <c r="AO71" s="189"/>
      <c r="AP71" s="189"/>
      <c r="AQ71" s="189"/>
      <c r="AR71" s="189"/>
      <c r="AS71" s="556"/>
      <c r="AT71" s="888" t="str">
        <f>IF(CAPEX!A71&lt;&gt;"",CAPEX!A71,"")</f>
        <v>H</v>
      </c>
      <c r="AU71" s="889">
        <f>IF(CAPEX!B71&lt;&gt;"",CAPEX!B71,"")</f>
        <v>310</v>
      </c>
      <c r="AV71" s="888" t="str">
        <f>IF(CAPEX!C71&lt;&gt;"",CAPEX!C71,"")</f>
        <v>Fermentor Batch Cooler</v>
      </c>
      <c r="AW71" s="922" t="s">
        <v>576</v>
      </c>
      <c r="AX71" s="888" t="str">
        <f>IF(CAPEX!F71&lt;&gt;"",CAPEX!F71,"")</f>
        <v>Plate &amp; frame</v>
      </c>
      <c r="AY71" s="891" t="str">
        <f>IF(CAPEX!G71&lt;&gt;"",CAPEX!G71,"")</f>
        <v/>
      </c>
      <c r="AZ71" s="888" t="str">
        <f>IF(CAPEX!H71&lt;&gt;"",CAPEX!H71,"")</f>
        <v>SS304</v>
      </c>
      <c r="BA71" s="891">
        <f>IF(CAPEX!J71&lt;&gt;"",CAPEX!J71,"")</f>
        <v>1</v>
      </c>
      <c r="BB71" s="892">
        <f>CAPEX!K71</f>
        <v>23900</v>
      </c>
      <c r="BC71" s="893">
        <f>IF(CAPEX!L71&lt;&gt;"",CAPEX!L71,"")</f>
        <v>2009</v>
      </c>
      <c r="BD71" s="894">
        <f>IF(CAPEX!M71&lt;&gt;"",CAPEX!M71,"")</f>
        <v>23900</v>
      </c>
      <c r="BE71" s="895" t="str">
        <f>IF(CAPEX!N71&lt;&gt;"",CAPEX!N71,"")</f>
        <v>heat.a300.qc310</v>
      </c>
      <c r="BF71" s="960">
        <f>IF(CAPEX!O71&lt;&gt;"",CAPEX!O71,"")</f>
        <v>5.4039999999999999</v>
      </c>
      <c r="BG71" s="961" t="str">
        <f>IF(CAPEX!P71&lt;&gt;"",CAPEX!P71,"")</f>
        <v>Gcal/hr</v>
      </c>
      <c r="BH71" s="898">
        <f>IF(CAPEX!Q71&lt;&gt;"",CAPEX!Q71,"")</f>
        <v>0.7</v>
      </c>
      <c r="BI71" s="898">
        <f>IF(CAPEX!R71&lt;&gt;"",CAPEX!R71,"")</f>
        <v>1.8</v>
      </c>
      <c r="BJ71" s="282">
        <f ca="1">IF(BE71&lt;&gt;"",VLOOKUP(BE71,INDIRECT(LU_SENS),2,FALSE()),"")</f>
        <v>6.3824211799999997</v>
      </c>
      <c r="BK71" s="301">
        <f t="shared" ref="BK71:BK79" ca="1" si="35">BJ71/BF71</f>
        <v>1.1810549925980756</v>
      </c>
      <c r="BL71" s="273">
        <f t="shared" ref="BL71:BL79" ca="1" si="36">BD71*BK71^BH71</f>
        <v>26852.639709729181</v>
      </c>
      <c r="BM71" s="273">
        <f t="shared" ref="BM71:BM79" ca="1" si="37">BL71*VLOOKUP($J$34,INDIRECT(IX_CAP),4,FALSE())/VLOOKUP(BC71,INDIRECT(IX_CAP),4,FALSE())</f>
        <v>27032.720642827575</v>
      </c>
      <c r="BN71" s="273">
        <f t="shared" ref="BN71:BN79" ca="1" si="38">BM71*BI71</f>
        <v>48658.897157089639</v>
      </c>
      <c r="BO71" s="275"/>
      <c r="BP71" s="189"/>
    </row>
    <row r="72" spans="1:68" ht="13.5" customHeight="1">
      <c r="A72" s="189" t="s">
        <v>1305</v>
      </c>
      <c r="B72" s="457">
        <f ca="1">VLOOKUP("PRETRX10",INDIRECT(LU_SENS),2,FALSE())</f>
        <v>0.9</v>
      </c>
      <c r="C72" s="189"/>
      <c r="D72" s="189" t="s">
        <v>1268</v>
      </c>
      <c r="E72" s="189"/>
      <c r="F72" s="538">
        <f ca="1">VLOOKUP("SACHDAYS",INDIRECT(LU_SENS),2,FALSE())</f>
        <v>3.5</v>
      </c>
      <c r="G72" s="207"/>
      <c r="H72" s="556"/>
      <c r="I72" s="189"/>
      <c r="J72" s="189"/>
      <c r="K72" s="189"/>
      <c r="L72" s="189"/>
      <c r="M72" s="189"/>
      <c r="N72" s="189"/>
      <c r="O72" s="479"/>
      <c r="P72" s="189"/>
      <c r="Q72" s="189"/>
      <c r="R72" s="189"/>
      <c r="S72" s="189"/>
      <c r="T72" s="189"/>
      <c r="U72" s="189"/>
      <c r="V72" s="189"/>
      <c r="W72" s="189"/>
      <c r="X72" s="189"/>
      <c r="Y72" s="189"/>
      <c r="Z72" s="189"/>
      <c r="AA72" s="189"/>
      <c r="AB72" s="189"/>
      <c r="AC72" s="189"/>
      <c r="AD72" s="189"/>
      <c r="AE72" s="189"/>
      <c r="AF72" s="189"/>
      <c r="AG72" s="189"/>
      <c r="AH72" s="189"/>
      <c r="AI72" s="189"/>
      <c r="AJ72" s="189"/>
      <c r="AK72" s="189"/>
      <c r="AL72" s="189"/>
      <c r="AM72" s="189"/>
      <c r="AN72" s="189"/>
      <c r="AO72" s="189"/>
      <c r="AP72" s="189"/>
      <c r="AQ72" s="189"/>
      <c r="AR72" s="189"/>
      <c r="AS72" s="556"/>
      <c r="AT72" s="888" t="str">
        <f>IF(CAPEX!A72&lt;&gt;"",CAPEX!A72,"")</f>
        <v>P</v>
      </c>
      <c r="AU72" s="889">
        <f>IF(CAPEX!B72&lt;&gt;"",CAPEX!B72,"")</f>
        <v>300</v>
      </c>
      <c r="AV72" s="888" t="str">
        <f>IF(CAPEX!C72&lt;&gt;"",CAPEX!C72,"")</f>
        <v>Fermentation Recirc/Transfer Pump</v>
      </c>
      <c r="AW72" s="922" t="s">
        <v>495</v>
      </c>
      <c r="AX72" s="888" t="str">
        <f>IF(CAPEX!F72&lt;&gt;"",CAPEX!F72,"")</f>
        <v>340 GPM, 150 FT</v>
      </c>
      <c r="AY72" s="891">
        <f>IF(CAPEX!G72&lt;&gt;"",CAPEX!G72,"")</f>
        <v>20</v>
      </c>
      <c r="AZ72" s="888" t="str">
        <f>IF(CAPEX!H72&lt;&gt;"",CAPEX!H72,"")</f>
        <v>316SS</v>
      </c>
      <c r="BA72" s="891">
        <f>IF(CAPEX!J72&lt;&gt;"",CAPEX!J72,"")</f>
        <v>5</v>
      </c>
      <c r="BB72" s="892">
        <f>CAPEX!K72</f>
        <v>47200</v>
      </c>
      <c r="BC72" s="893">
        <f>IF(CAPEX!L72&lt;&gt;"",CAPEX!L72,"")</f>
        <v>2009</v>
      </c>
      <c r="BD72" s="894">
        <f>IF(CAPEX!M72&lt;&gt;"",CAPEX!M72,"")</f>
        <v>47200</v>
      </c>
      <c r="BE72" s="895" t="str">
        <f>IF(CAPEX!N72&lt;&gt;"",CAPEX!N72,"")</f>
        <v>inumsscf</v>
      </c>
      <c r="BF72" s="973">
        <f>IF(CAPEX!O72&lt;&gt;"",CAPEX!O72,"")</f>
        <v>12</v>
      </c>
      <c r="BG72" s="974" t="str">
        <f>IF(CAPEX!P72&lt;&gt;"",CAPEX!P72,"")</f>
        <v>ea</v>
      </c>
      <c r="BH72" s="898">
        <f>IF(CAPEX!Q72&lt;&gt;"",CAPEX!Q72,"")</f>
        <v>0.8</v>
      </c>
      <c r="BI72" s="898">
        <f>IF(CAPEX!R72&lt;&gt;"",CAPEX!R72,"")</f>
        <v>2.2999999999999998</v>
      </c>
      <c r="BJ72" s="282">
        <f ca="1">BP57</f>
        <v>8</v>
      </c>
      <c r="BK72" s="301">
        <f t="shared" ca="1" si="35"/>
        <v>0.66666666666666663</v>
      </c>
      <c r="BL72" s="273">
        <f t="shared" ca="1" si="36"/>
        <v>34124.711733687574</v>
      </c>
      <c r="BM72" s="273">
        <f t="shared" ca="1" si="37"/>
        <v>34353.561113009106</v>
      </c>
      <c r="BN72" s="273">
        <f t="shared" ca="1" si="38"/>
        <v>79013.190559920942</v>
      </c>
      <c r="BO72" s="275"/>
      <c r="BP72" s="189"/>
    </row>
    <row r="73" spans="1:68" ht="13.5" customHeight="1">
      <c r="A73" s="189" t="s">
        <v>1311</v>
      </c>
      <c r="B73" s="457">
        <f ca="1">VLOOKUP("PRETRX11",INDIRECT(LU_SENS),2,FALSE())</f>
        <v>0.05</v>
      </c>
      <c r="C73" s="189"/>
      <c r="D73" s="150" t="s">
        <v>1277</v>
      </c>
      <c r="E73" s="479"/>
      <c r="F73" s="189"/>
      <c r="G73" s="189"/>
      <c r="H73" s="556"/>
      <c r="I73" s="189"/>
      <c r="J73" s="189"/>
      <c r="K73" s="189"/>
      <c r="L73" s="189"/>
      <c r="M73" s="189"/>
      <c r="N73" s="189"/>
      <c r="O73" s="479" t="s">
        <v>119</v>
      </c>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556"/>
      <c r="AT73" s="888" t="str">
        <f>IF(CAPEX!A73&lt;&gt;"",CAPEX!A73,"")</f>
        <v>P</v>
      </c>
      <c r="AU73" s="889">
        <f>IF(CAPEX!B73&lt;&gt;"",CAPEX!B73,"")</f>
        <v>301</v>
      </c>
      <c r="AV73" s="888" t="str">
        <f>IF(CAPEX!C73&lt;&gt;"",CAPEX!C73,"")</f>
        <v>Seed Hold Transfer Pump</v>
      </c>
      <c r="AW73" s="922" t="s">
        <v>495</v>
      </c>
      <c r="AX73" s="888" t="str">
        <f>IF(CAPEX!F73&lt;&gt;"",CAPEX!F73,"")</f>
        <v>190 GPM, 150 FT TDH</v>
      </c>
      <c r="AY73" s="891">
        <f>IF(CAPEX!G73&lt;&gt;"",CAPEX!G73,"")</f>
        <v>10</v>
      </c>
      <c r="AZ73" s="888" t="str">
        <f>IF(CAPEX!H73&lt;&gt;"",CAPEX!H73,"")</f>
        <v>316SS</v>
      </c>
      <c r="BA73" s="891">
        <f>IF(CAPEX!J73&lt;&gt;"",CAPEX!J73,"")</f>
        <v>1</v>
      </c>
      <c r="BB73" s="892">
        <f>CAPEX!K73</f>
        <v>8200</v>
      </c>
      <c r="BC73" s="893">
        <f>IF(CAPEX!L73&lt;&gt;"",CAPEX!L73,"")</f>
        <v>2009</v>
      </c>
      <c r="BD73" s="1002">
        <v>0</v>
      </c>
      <c r="BE73" s="895" t="str">
        <f>IF(CAPEX!N73&lt;&gt;"",CAPEX!N73,"")</f>
        <v>strm.a300.304</v>
      </c>
      <c r="BF73" s="973">
        <f>IF(CAPEX!O73&lt;&gt;"",CAPEX!O73,"")</f>
        <v>43149</v>
      </c>
      <c r="BG73" s="974" t="str">
        <f>IF(CAPEX!P73&lt;&gt;"",CAPEX!P73,"")</f>
        <v>kg/hr</v>
      </c>
      <c r="BH73" s="898">
        <f>IF(CAPEX!Q73&lt;&gt;"",CAPEX!Q73,"")</f>
        <v>0.8</v>
      </c>
      <c r="BI73" s="898">
        <f>IF(CAPEX!R73&lt;&gt;"",CAPEX!R73,"")</f>
        <v>2.2999999999999998</v>
      </c>
      <c r="BJ73" s="282">
        <f t="shared" ref="BJ73:BJ79" ca="1" si="39">IF(BE73&lt;&gt;"",VLOOKUP(BE73,INDIRECT(LU_SENS),2,FALSE()),"")</f>
        <v>42590.406600000002</v>
      </c>
      <c r="BK73" s="301">
        <f t="shared" ca="1" si="35"/>
        <v>0.98705431412083711</v>
      </c>
      <c r="BL73" s="273">
        <f t="shared" ca="1" si="36"/>
        <v>0</v>
      </c>
      <c r="BM73" s="273">
        <f t="shared" ca="1" si="37"/>
        <v>0</v>
      </c>
      <c r="BN73" s="273">
        <f t="shared" ca="1" si="38"/>
        <v>0</v>
      </c>
      <c r="BO73" s="275"/>
      <c r="BP73" s="189"/>
    </row>
    <row r="74" spans="1:68" ht="13.5" customHeight="1">
      <c r="A74" s="189" t="s">
        <v>1316</v>
      </c>
      <c r="B74" s="457">
        <f ca="1">VLOOKUP("PRETRX12",INDIRECT(LU_SENS),2,FALSE())</f>
        <v>2.4E-2</v>
      </c>
      <c r="C74" s="189"/>
      <c r="D74" s="189" t="s">
        <v>1245</v>
      </c>
      <c r="E74" s="189"/>
      <c r="F74" s="457">
        <f ca="1">'Operating Summaries'!D48</f>
        <v>0.04</v>
      </c>
      <c r="G74" s="460"/>
      <c r="H74" s="992"/>
      <c r="I74" s="189"/>
      <c r="J74" s="1010"/>
      <c r="K74" s="189"/>
      <c r="L74" s="189"/>
      <c r="M74" s="189"/>
      <c r="N74" s="189" t="s">
        <v>3523</v>
      </c>
      <c r="O74" s="479"/>
      <c r="P74" s="189"/>
      <c r="Q74" s="189"/>
      <c r="R74" s="189"/>
      <c r="S74" s="189"/>
      <c r="T74" s="189"/>
      <c r="U74" s="189"/>
      <c r="V74" s="189"/>
      <c r="W74" s="189"/>
      <c r="X74" s="189"/>
      <c r="Y74" s="189"/>
      <c r="Z74" s="189"/>
      <c r="AA74" s="189"/>
      <c r="AB74" s="189"/>
      <c r="AC74" s="189"/>
      <c r="AD74" s="189"/>
      <c r="AE74" s="189"/>
      <c r="AF74" s="189"/>
      <c r="AG74" s="189"/>
      <c r="AH74" s="189"/>
      <c r="AI74" s="189"/>
      <c r="AJ74" s="189"/>
      <c r="AK74" s="189"/>
      <c r="AL74" s="189"/>
      <c r="AM74" s="189"/>
      <c r="AN74" s="189"/>
      <c r="AO74" s="189"/>
      <c r="AP74" s="189"/>
      <c r="AQ74" s="189"/>
      <c r="AR74" s="189"/>
      <c r="AS74" s="992"/>
      <c r="AT74" s="888" t="str">
        <f>IF(CAPEX!A74&lt;&gt;"",CAPEX!A74,"")</f>
        <v>P</v>
      </c>
      <c r="AU74" s="889">
        <f>IF(CAPEX!B74&lt;&gt;"",CAPEX!B74,"")</f>
        <v>302</v>
      </c>
      <c r="AV74" s="888" t="str">
        <f>IF(CAPEX!C74&lt;&gt;"",CAPEX!C74,"")</f>
        <v>Seed Transfer Pump</v>
      </c>
      <c r="AW74" s="922" t="s">
        <v>495</v>
      </c>
      <c r="AX74" s="888" t="str">
        <f>IF(CAPEX!F74&lt;&gt;"",CAPEX!F74,"")</f>
        <v>190 GPM, 615 FT TDH</v>
      </c>
      <c r="AY74" s="891">
        <f>IF(CAPEX!G74&lt;&gt;"",CAPEX!G74,"")</f>
        <v>40</v>
      </c>
      <c r="AZ74" s="888" t="str">
        <f>IF(CAPEX!H74&lt;&gt;"",CAPEX!H74,"")</f>
        <v>316SS</v>
      </c>
      <c r="BA74" s="891">
        <f>IF(CAPEX!J74&lt;&gt;"",CAPEX!J74,"")</f>
        <v>2</v>
      </c>
      <c r="BB74" s="892">
        <f>CAPEX!K74</f>
        <v>24300</v>
      </c>
      <c r="BC74" s="893">
        <f>IF(CAPEX!L74&lt;&gt;"",CAPEX!L74,"")</f>
        <v>2009</v>
      </c>
      <c r="BD74" s="1002">
        <v>0</v>
      </c>
      <c r="BE74" s="895" t="str">
        <f>IF(CAPEX!N74&lt;&gt;"",CAPEX!N74,"")</f>
        <v>strm.a300.304</v>
      </c>
      <c r="BF74" s="973">
        <f>IF(CAPEX!O74&lt;&gt;"",CAPEX!O74,"")</f>
        <v>43149</v>
      </c>
      <c r="BG74" s="974" t="str">
        <f>IF(CAPEX!P74&lt;&gt;"",CAPEX!P74,"")</f>
        <v>kg/hr</v>
      </c>
      <c r="BH74" s="898">
        <f>IF(CAPEX!Q74&lt;&gt;"",CAPEX!Q74,"")</f>
        <v>0.8</v>
      </c>
      <c r="BI74" s="898">
        <f>IF(CAPEX!R74&lt;&gt;"",CAPEX!R74,"")</f>
        <v>2.2999999999999998</v>
      </c>
      <c r="BJ74" s="282">
        <f t="shared" ca="1" si="39"/>
        <v>42590.406600000002</v>
      </c>
      <c r="BK74" s="301">
        <f t="shared" ca="1" si="35"/>
        <v>0.98705431412083711</v>
      </c>
      <c r="BL74" s="273">
        <f t="shared" ca="1" si="36"/>
        <v>0</v>
      </c>
      <c r="BM74" s="273">
        <f t="shared" ca="1" si="37"/>
        <v>0</v>
      </c>
      <c r="BN74" s="273">
        <f t="shared" ca="1" si="38"/>
        <v>0</v>
      </c>
      <c r="BO74" s="275"/>
      <c r="BP74" s="189"/>
    </row>
    <row r="75" spans="1:68" ht="13.5" customHeight="1">
      <c r="A75" s="189" t="s">
        <v>1321</v>
      </c>
      <c r="B75" s="457">
        <f ca="1">VLOOKUP("PRETRX13",INDIRECT(LU_SENS),2,FALSE())</f>
        <v>0.9</v>
      </c>
      <c r="C75" s="189"/>
      <c r="D75" s="189" t="s">
        <v>1248</v>
      </c>
      <c r="E75" s="189"/>
      <c r="F75" s="457">
        <f ca="1">'Operating Summaries'!D49</f>
        <v>1.2E-2</v>
      </c>
      <c r="G75" s="460"/>
      <c r="H75" s="556"/>
      <c r="I75" s="189"/>
      <c r="J75" s="189"/>
      <c r="K75" s="189"/>
      <c r="L75" s="189"/>
      <c r="M75" s="189"/>
      <c r="N75" s="189" t="s">
        <v>1119</v>
      </c>
      <c r="O75" s="479"/>
      <c r="P75" s="189"/>
      <c r="Q75" s="189"/>
      <c r="R75" s="189"/>
      <c r="S75" s="189"/>
      <c r="T75" s="189"/>
      <c r="U75" s="189"/>
      <c r="V75" s="189"/>
      <c r="W75" s="189"/>
      <c r="X75" s="189"/>
      <c r="Y75" s="189"/>
      <c r="Z75" s="189"/>
      <c r="AA75" s="189"/>
      <c r="AB75" s="189"/>
      <c r="AC75" s="189"/>
      <c r="AD75" s="189"/>
      <c r="AE75" s="189"/>
      <c r="AF75" s="189"/>
      <c r="AG75" s="189"/>
      <c r="AH75" s="189"/>
      <c r="AI75" s="189"/>
      <c r="AJ75" s="189"/>
      <c r="AK75" s="189"/>
      <c r="AL75" s="189"/>
      <c r="AM75" s="189"/>
      <c r="AN75" s="189"/>
      <c r="AO75" s="189"/>
      <c r="AP75" s="189"/>
      <c r="AQ75" s="189"/>
      <c r="AR75" s="189"/>
      <c r="AS75" s="556"/>
      <c r="AT75" s="888" t="str">
        <f>IF(CAPEX!A75&lt;&gt;"",CAPEX!A75,"")</f>
        <v>P</v>
      </c>
      <c r="AU75" s="889">
        <f>IF(CAPEX!B75&lt;&gt;"",CAPEX!B75,"")</f>
        <v>306</v>
      </c>
      <c r="AV75" s="888" t="str">
        <f>IF(CAPEX!C75&lt;&gt;"",CAPEX!C75,"")</f>
        <v>Beer Transfer Pump</v>
      </c>
      <c r="AW75" s="922" t="s">
        <v>495</v>
      </c>
      <c r="AX75" s="888" t="str">
        <f>IF(CAPEX!F75&lt;&gt;"",CAPEX!F75,"")</f>
        <v>2152 GPM, 171 FT TDH</v>
      </c>
      <c r="AY75" s="891">
        <f>IF(CAPEX!G75&lt;&gt;"",CAPEX!G75,"")</f>
        <v>125</v>
      </c>
      <c r="AZ75" s="888" t="str">
        <f>IF(CAPEX!H75&lt;&gt;"",CAPEX!H75,"")</f>
        <v>316SS</v>
      </c>
      <c r="BA75" s="891">
        <f>IF(CAPEX!J75&lt;&gt;"",CAPEX!J75,"")</f>
        <v>1</v>
      </c>
      <c r="BB75" s="892">
        <f>CAPEX!K75</f>
        <v>26800</v>
      </c>
      <c r="BC75" s="893">
        <f>IF(CAPEX!L75&lt;&gt;"",CAPEX!L75,"")</f>
        <v>2009</v>
      </c>
      <c r="BD75" s="1002">
        <v>0</v>
      </c>
      <c r="BE75" s="895" t="str">
        <f>IF(CAPEX!N75&lt;&gt;"",CAPEX!N75,"")</f>
        <v>strm.501</v>
      </c>
      <c r="BF75" s="973">
        <f>IF(CAPEX!O75&lt;&gt;"",CAPEX!O75,"")</f>
        <v>488719</v>
      </c>
      <c r="BG75" s="974" t="str">
        <f>IF(CAPEX!P75&lt;&gt;"",CAPEX!P75,"")</f>
        <v>kg/hr</v>
      </c>
      <c r="BH75" s="898">
        <f>IF(CAPEX!Q75&lt;&gt;"",CAPEX!Q75,"")</f>
        <v>0.8</v>
      </c>
      <c r="BI75" s="898">
        <f>IF(CAPEX!R75&lt;&gt;"",CAPEX!R75,"")</f>
        <v>2.2999999999999998</v>
      </c>
      <c r="BJ75" s="282">
        <f t="shared" ca="1" si="39"/>
        <v>450517.04</v>
      </c>
      <c r="BK75" s="301">
        <f t="shared" ca="1" si="35"/>
        <v>0.921832464053986</v>
      </c>
      <c r="BL75" s="273">
        <f t="shared" ca="1" si="36"/>
        <v>0</v>
      </c>
      <c r="BM75" s="273">
        <f t="shared" ca="1" si="37"/>
        <v>0</v>
      </c>
      <c r="BN75" s="273">
        <f t="shared" ca="1" si="38"/>
        <v>0</v>
      </c>
      <c r="BO75" s="275"/>
      <c r="BP75" s="479"/>
    </row>
    <row r="76" spans="1:68" ht="13.5" customHeight="1">
      <c r="A76" s="189" t="s">
        <v>1327</v>
      </c>
      <c r="B76" s="457">
        <f ca="1">VLOOKUP("PRETRX14",INDIRECT(LU_SENS),2,FALSE())</f>
        <v>0.05</v>
      </c>
      <c r="C76" s="189"/>
      <c r="D76" s="189" t="s">
        <v>1255</v>
      </c>
      <c r="E76" s="189"/>
      <c r="F76" s="457">
        <f ca="1">'Operating Summaries'!D50</f>
        <v>0.9</v>
      </c>
      <c r="G76" s="460"/>
      <c r="H76" s="556"/>
      <c r="I76" s="189"/>
      <c r="J76" s="189"/>
      <c r="K76" s="189"/>
      <c r="L76" s="189"/>
      <c r="M76" s="189"/>
      <c r="N76" s="189" t="s">
        <v>1120</v>
      </c>
      <c r="O76" s="479"/>
      <c r="P76" s="189"/>
      <c r="Q76" s="189"/>
      <c r="R76" s="189"/>
      <c r="S76" s="189"/>
      <c r="T76" s="189"/>
      <c r="U76" s="189"/>
      <c r="V76" s="189"/>
      <c r="W76" s="189"/>
      <c r="X76" s="189"/>
      <c r="Y76" s="189"/>
      <c r="Z76" s="189"/>
      <c r="AA76" s="189"/>
      <c r="AB76" s="189"/>
      <c r="AC76" s="189"/>
      <c r="AD76" s="189"/>
      <c r="AE76" s="189"/>
      <c r="AF76" s="189"/>
      <c r="AG76" s="189"/>
      <c r="AH76" s="189"/>
      <c r="AI76" s="189"/>
      <c r="AJ76" s="189"/>
      <c r="AK76" s="189"/>
      <c r="AL76" s="189"/>
      <c r="AM76" s="189"/>
      <c r="AN76" s="189"/>
      <c r="AO76" s="189"/>
      <c r="AP76" s="189"/>
      <c r="AQ76" s="189"/>
      <c r="AR76" s="189"/>
      <c r="AS76" s="556"/>
      <c r="AT76" s="888" t="str">
        <f>IF(CAPEX!A76&lt;&gt;"",CAPEX!A76,"")</f>
        <v>P</v>
      </c>
      <c r="AU76" s="889">
        <f>IF(CAPEX!B76&lt;&gt;"",CAPEX!B76,"")</f>
        <v>310</v>
      </c>
      <c r="AV76" s="888" t="str">
        <f>IF(CAPEX!C76&lt;&gt;"",CAPEX!C76,"")</f>
        <v>Saccharification Transfer Pump</v>
      </c>
      <c r="AW76" s="922" t="s">
        <v>495</v>
      </c>
      <c r="AX76" s="888" t="str">
        <f>IF(CAPEX!F76&lt;&gt;"",CAPEX!F76,"")</f>
        <v>352 GPM, 150 FT TDH</v>
      </c>
      <c r="AY76" s="891">
        <f>IF(CAPEX!G76&lt;&gt;"",CAPEX!G76,"")</f>
        <v>20</v>
      </c>
      <c r="AZ76" s="888" t="str">
        <f>IF(CAPEX!H76&lt;&gt;"",CAPEX!H76,"")</f>
        <v>316SS</v>
      </c>
      <c r="BA76" s="891">
        <f>IF(CAPEX!J76&lt;&gt;"",CAPEX!J76,"")</f>
        <v>5</v>
      </c>
      <c r="BB76" s="892">
        <f>CAPEX!K76</f>
        <v>47200</v>
      </c>
      <c r="BC76" s="893">
        <f>IF(CAPEX!L76&lt;&gt;"",CAPEX!L76,"")</f>
        <v>2009</v>
      </c>
      <c r="BD76" s="894">
        <f>IF(CAPEX!M76&lt;&gt;"",CAPEX!M76,"")</f>
        <v>47200</v>
      </c>
      <c r="BE76" s="895" t="str">
        <f>IF(CAPEX!N76&lt;&gt;"",CAPEX!N76,"")</f>
        <v>strm.a300.306</v>
      </c>
      <c r="BF76" s="960">
        <f>IF(CAPEX!O76&lt;&gt;"",CAPEX!O76,"")</f>
        <v>421776</v>
      </c>
      <c r="BG76" s="961" t="str">
        <f>IF(CAPEX!P76&lt;&gt;"",CAPEX!P76,"")</f>
        <v>kg/hr</v>
      </c>
      <c r="BH76" s="898">
        <f>IF(CAPEX!Q76&lt;&gt;"",CAPEX!Q76,"")</f>
        <v>0.8</v>
      </c>
      <c r="BI76" s="898">
        <f>IF(CAPEX!R76&lt;&gt;"",CAPEX!R76,"")</f>
        <v>2.2999999999999998</v>
      </c>
      <c r="BJ76" s="282">
        <f t="shared" ca="1" si="39"/>
        <v>443226.18400000001</v>
      </c>
      <c r="BK76" s="301">
        <f t="shared" ca="1" si="35"/>
        <v>1.050856814991844</v>
      </c>
      <c r="BL76" s="273">
        <f t="shared" ca="1" si="36"/>
        <v>49110.780319475365</v>
      </c>
      <c r="BM76" s="273">
        <f t="shared" ca="1" si="37"/>
        <v>49440.130254555195</v>
      </c>
      <c r="BN76" s="273">
        <f t="shared" ca="1" si="38"/>
        <v>113712.29958547694</v>
      </c>
      <c r="BO76" s="275"/>
      <c r="BP76" s="189"/>
    </row>
    <row r="77" spans="1:68" ht="13.5" customHeight="1">
      <c r="A77" s="189" t="s">
        <v>1332</v>
      </c>
      <c r="B77" s="457">
        <f ca="1">VLOOKUP("PRETRX15",INDIRECT(LU_SENS),2,FALSE())</f>
        <v>2.4E-2</v>
      </c>
      <c r="C77" s="189"/>
      <c r="D77" s="189" t="s">
        <v>1436</v>
      </c>
      <c r="E77" s="189"/>
      <c r="F77" s="457">
        <f ca="1">'Operating Summaries'!D51</f>
        <v>0</v>
      </c>
      <c r="G77" s="460"/>
      <c r="H77" s="556"/>
      <c r="I77" s="189"/>
      <c r="J77" s="189"/>
      <c r="K77" s="189"/>
      <c r="L77" s="189"/>
      <c r="M77" s="189"/>
      <c r="N77" s="189" t="s">
        <v>1121</v>
      </c>
      <c r="O77" s="479"/>
      <c r="P77" s="189"/>
      <c r="Q77" s="189"/>
      <c r="R77" s="189"/>
      <c r="S77" s="189"/>
      <c r="T77" s="189"/>
      <c r="U77" s="189"/>
      <c r="V77" s="189"/>
      <c r="W77" s="189"/>
      <c r="X77" s="189"/>
      <c r="Y77" s="189"/>
      <c r="Z77" s="189"/>
      <c r="AA77" s="189"/>
      <c r="AB77" s="189"/>
      <c r="AC77" s="189"/>
      <c r="AD77" s="189"/>
      <c r="AE77" s="189"/>
      <c r="AF77" s="189"/>
      <c r="AG77" s="189"/>
      <c r="AH77" s="189"/>
      <c r="AI77" s="189"/>
      <c r="AJ77" s="189"/>
      <c r="AK77" s="189"/>
      <c r="AL77" s="189"/>
      <c r="AM77" s="189"/>
      <c r="AN77" s="189"/>
      <c r="AO77" s="189"/>
      <c r="AP77" s="189"/>
      <c r="AQ77" s="189"/>
      <c r="AR77" s="189"/>
      <c r="AS77" s="556"/>
      <c r="AT77" s="888" t="str">
        <f>IF(CAPEX!A77&lt;&gt;"",CAPEX!A77,"")</f>
        <v>T</v>
      </c>
      <c r="AU77" s="889">
        <f>IF(CAPEX!B77&lt;&gt;"",CAPEX!B77,"")</f>
        <v>301</v>
      </c>
      <c r="AV77" s="888" t="str">
        <f>IF(CAPEX!C77&lt;&gt;"",CAPEX!C77,"")</f>
        <v>Seed Hold Tank</v>
      </c>
      <c r="AW77" s="922" t="s">
        <v>469</v>
      </c>
      <c r="AX77" s="888" t="str">
        <f>IF(CAPEX!F77&lt;&gt;"",CAPEX!F77,"")</f>
        <v>300,000 gallon</v>
      </c>
      <c r="AY77" s="891" t="str">
        <f>IF(CAPEX!G77&lt;&gt;"",CAPEX!G77,"")</f>
        <v/>
      </c>
      <c r="AZ77" s="888" t="str">
        <f>IF(CAPEX!H77&lt;&gt;"",CAPEX!H77,"")</f>
        <v>316SS</v>
      </c>
      <c r="BA77" s="891">
        <f>IF(CAPEX!J77&lt;&gt;"",CAPEX!J77,"")</f>
        <v>1</v>
      </c>
      <c r="BB77" s="892">
        <f>CAPEX!K77</f>
        <v>439000</v>
      </c>
      <c r="BC77" s="893">
        <f>IF(CAPEX!L77&lt;&gt;"",CAPEX!L77,"")</f>
        <v>2009</v>
      </c>
      <c r="BD77" s="1002">
        <v>0</v>
      </c>
      <c r="BE77" s="895" t="str">
        <f>IF(CAPEX!N77&lt;&gt;"",CAPEX!N77,"")</f>
        <v>strm.a300.304</v>
      </c>
      <c r="BF77" s="960">
        <f>IF(CAPEX!O77&lt;&gt;"",CAPEX!O77,"")</f>
        <v>40414</v>
      </c>
      <c r="BG77" s="961" t="str">
        <f>IF(CAPEX!P77&lt;&gt;"",CAPEX!P77,"")</f>
        <v>kg/hr</v>
      </c>
      <c r="BH77" s="898">
        <f>IF(CAPEX!Q77&lt;&gt;"",CAPEX!Q77,"")</f>
        <v>0.7</v>
      </c>
      <c r="BI77" s="898">
        <f>IF(CAPEX!R77&lt;&gt;"",CAPEX!R77,"")</f>
        <v>1.8</v>
      </c>
      <c r="BJ77" s="282">
        <f t="shared" ca="1" si="39"/>
        <v>42590.406600000002</v>
      </c>
      <c r="BK77" s="301">
        <f t="shared" ca="1" si="35"/>
        <v>1.0538527886376008</v>
      </c>
      <c r="BL77" s="273">
        <f t="shared" ca="1" si="36"/>
        <v>0</v>
      </c>
      <c r="BM77" s="273">
        <f t="shared" ca="1" si="37"/>
        <v>0</v>
      </c>
      <c r="BN77" s="273">
        <f t="shared" ca="1" si="38"/>
        <v>0</v>
      </c>
      <c r="BO77" s="275"/>
      <c r="BP77" s="189"/>
    </row>
    <row r="78" spans="1:68" ht="13.5" customHeight="1">
      <c r="A78" s="189" t="s">
        <v>1339</v>
      </c>
      <c r="B78" s="457">
        <f ca="1">VLOOKUP("PRETRX16",INDIRECT(LU_SENS),2,FALSE())</f>
        <v>0.9</v>
      </c>
      <c r="C78" s="189"/>
      <c r="D78" s="189" t="s">
        <v>1439</v>
      </c>
      <c r="E78" s="189"/>
      <c r="F78" s="457">
        <f ca="1">'Operating Summaries'!D52</f>
        <v>0</v>
      </c>
      <c r="G78" s="460"/>
      <c r="H78" s="556"/>
      <c r="I78" s="189"/>
      <c r="J78" s="189"/>
      <c r="K78" s="189"/>
      <c r="L78" s="189"/>
      <c r="M78" s="189"/>
      <c r="N78" s="189"/>
      <c r="O78" s="479" t="s">
        <v>119</v>
      </c>
      <c r="P78" s="189"/>
      <c r="Q78" s="189"/>
      <c r="R78" s="189"/>
      <c r="S78" s="189"/>
      <c r="T78" s="189"/>
      <c r="U78" s="189"/>
      <c r="V78" s="189"/>
      <c r="W78" s="189"/>
      <c r="X78" s="189"/>
      <c r="Y78" s="189"/>
      <c r="Z78" s="189"/>
      <c r="AA78" s="189"/>
      <c r="AB78" s="189"/>
      <c r="AC78" s="189"/>
      <c r="AD78" s="189"/>
      <c r="AE78" s="189"/>
      <c r="AF78" s="189"/>
      <c r="AG78" s="189"/>
      <c r="AH78" s="189"/>
      <c r="AI78" s="189"/>
      <c r="AJ78" s="189"/>
      <c r="AK78" s="189"/>
      <c r="AL78" s="189"/>
      <c r="AM78" s="189"/>
      <c r="AN78" s="189"/>
      <c r="AO78" s="189"/>
      <c r="AP78" s="189"/>
      <c r="AQ78" s="189"/>
      <c r="AR78" s="189"/>
      <c r="AS78" s="556"/>
      <c r="AT78" s="888" t="str">
        <f>IF(CAPEX!A78&lt;&gt;"",CAPEX!A78,"")</f>
        <v>T</v>
      </c>
      <c r="AU78" s="889">
        <f>IF(CAPEX!B78&lt;&gt;"",CAPEX!B78,"")</f>
        <v>306</v>
      </c>
      <c r="AV78" s="888" t="str">
        <f>IF(CAPEX!C78&lt;&gt;"",CAPEX!C78,"")</f>
        <v>Beer Storage Tank</v>
      </c>
      <c r="AW78" s="922" t="s">
        <v>469</v>
      </c>
      <c r="AX78" s="888" t="str">
        <f>IF(CAPEX!F78&lt;&gt;"",CAPEX!F78,"")</f>
        <v>500,000 gallon</v>
      </c>
      <c r="AY78" s="891" t="str">
        <f>IF(CAPEX!G78&lt;&gt;"",CAPEX!G78,"")</f>
        <v/>
      </c>
      <c r="AZ78" s="888" t="str">
        <f>IF(CAPEX!H78&lt;&gt;"",CAPEX!H78,"")</f>
        <v>316SS</v>
      </c>
      <c r="BA78" s="891">
        <f>IF(CAPEX!J78&lt;&gt;"",CAPEX!J78,"")</f>
        <v>1</v>
      </c>
      <c r="BB78" s="892">
        <f>CAPEX!K78</f>
        <v>636000</v>
      </c>
      <c r="BC78" s="893">
        <f>IF(CAPEX!L78&lt;&gt;"",CAPEX!L78,"")</f>
        <v>2009</v>
      </c>
      <c r="BD78" s="1002">
        <v>0</v>
      </c>
      <c r="BE78" s="895" t="str">
        <f>IF(CAPEX!N78&lt;&gt;"",CAPEX!N78,"")</f>
        <v>strm.501</v>
      </c>
      <c r="BF78" s="960">
        <f>IF(CAPEX!O78&lt;&gt;"",CAPEX!O78,"")</f>
        <v>425878</v>
      </c>
      <c r="BG78" s="961" t="str">
        <f>IF(CAPEX!P78&lt;&gt;"",CAPEX!P78,"")</f>
        <v>kg/hr</v>
      </c>
      <c r="BH78" s="898">
        <f>IF(CAPEX!Q78&lt;&gt;"",CAPEX!Q78,"")</f>
        <v>0.7</v>
      </c>
      <c r="BI78" s="898">
        <f>IF(CAPEX!R78&lt;&gt;"",CAPEX!R78,"")</f>
        <v>1.8</v>
      </c>
      <c r="BJ78" s="282">
        <f t="shared" ca="1" si="39"/>
        <v>450517.04</v>
      </c>
      <c r="BK78" s="301">
        <f t="shared" ca="1" si="35"/>
        <v>1.0578546907799886</v>
      </c>
      <c r="BL78" s="273">
        <f t="shared" ca="1" si="36"/>
        <v>0</v>
      </c>
      <c r="BM78" s="273">
        <f t="shared" ca="1" si="37"/>
        <v>0</v>
      </c>
      <c r="BN78" s="273">
        <f t="shared" ca="1" si="38"/>
        <v>0</v>
      </c>
      <c r="BO78" s="275"/>
      <c r="BP78" s="189"/>
    </row>
    <row r="79" spans="1:68" ht="13.5" customHeight="1">
      <c r="A79" s="189" t="s">
        <v>1345</v>
      </c>
      <c r="B79" s="457">
        <f ca="1">VLOOKUP("PRETRX17",INDIRECT(LU_SENS),2,FALSE())</f>
        <v>0.05</v>
      </c>
      <c r="C79" s="189"/>
      <c r="D79" s="189" t="s">
        <v>1442</v>
      </c>
      <c r="E79" s="189"/>
      <c r="F79" s="457">
        <f ca="1">'Operating Summaries'!D53</f>
        <v>0</v>
      </c>
      <c r="G79" s="460"/>
      <c r="H79" s="556"/>
      <c r="I79" s="189" t="s">
        <v>1122</v>
      </c>
      <c r="J79" s="1011">
        <f ca="1">SUM(N79:AQ79)</f>
        <v>57818407.912862487</v>
      </c>
      <c r="K79" s="479"/>
      <c r="L79" s="479"/>
      <c r="M79" s="479"/>
      <c r="N79" s="479">
        <f t="shared" ref="N79:AQ79" ca="1" si="40">N66*N68</f>
        <v>0</v>
      </c>
      <c r="O79" s="479">
        <f t="shared" ca="1" si="40"/>
        <v>0</v>
      </c>
      <c r="P79" s="479">
        <f t="shared" ca="1" si="40"/>
        <v>0</v>
      </c>
      <c r="Q79" s="479">
        <f t="shared" ca="1" si="40"/>
        <v>0</v>
      </c>
      <c r="R79" s="479">
        <f t="shared" ca="1" si="40"/>
        <v>0</v>
      </c>
      <c r="S79" s="479">
        <f t="shared" ca="1" si="40"/>
        <v>0</v>
      </c>
      <c r="T79" s="479">
        <f t="shared" ca="1" si="40"/>
        <v>0</v>
      </c>
      <c r="U79" s="479">
        <f t="shared" ca="1" si="40"/>
        <v>0</v>
      </c>
      <c r="V79" s="479">
        <f t="shared" ca="1" si="40"/>
        <v>4000299.5499670235</v>
      </c>
      <c r="W79" s="479">
        <f t="shared" ca="1" si="40"/>
        <v>5194363.3008961072</v>
      </c>
      <c r="X79" s="479">
        <f t="shared" ca="1" si="40"/>
        <v>4907620.5868171453</v>
      </c>
      <c r="Y79" s="479">
        <f t="shared" ca="1" si="40"/>
        <v>4513535.7345396904</v>
      </c>
      <c r="Z79" s="479">
        <f t="shared" ca="1" si="40"/>
        <v>4103147.5858109607</v>
      </c>
      <c r="AA79" s="479">
        <f t="shared" ca="1" si="40"/>
        <v>3730194.8219336276</v>
      </c>
      <c r="AB79" s="479">
        <f t="shared" ca="1" si="40"/>
        <v>3391031.0626536855</v>
      </c>
      <c r="AC79" s="479">
        <f t="shared" ca="1" si="40"/>
        <v>3047296.3942971737</v>
      </c>
      <c r="AD79" s="479">
        <f t="shared" ca="1" si="40"/>
        <v>2802505.0104575912</v>
      </c>
      <c r="AE79" s="479">
        <f t="shared" ca="1" si="40"/>
        <v>2547773.2545137811</v>
      </c>
      <c r="AF79" s="479">
        <f t="shared" ca="1" si="40"/>
        <v>2316119.8433533804</v>
      </c>
      <c r="AG79" s="479">
        <f t="shared" ca="1" si="40"/>
        <v>2105597.7310031247</v>
      </c>
      <c r="AH79" s="479">
        <f t="shared" ca="1" si="40"/>
        <v>1961539.1375165589</v>
      </c>
      <c r="AI79" s="479">
        <f t="shared" ca="1" si="40"/>
        <v>1866387.761160491</v>
      </c>
      <c r="AJ79" s="479">
        <f t="shared" ca="1" si="40"/>
        <v>1696716.1465095372</v>
      </c>
      <c r="AK79" s="479">
        <f t="shared" ca="1" si="40"/>
        <v>1542469.2240995797</v>
      </c>
      <c r="AL79" s="479">
        <f t="shared" ca="1" si="40"/>
        <v>1402244.7491814357</v>
      </c>
      <c r="AM79" s="479">
        <f t="shared" ca="1" si="40"/>
        <v>1261077.6031937385</v>
      </c>
      <c r="AN79" s="479">
        <f t="shared" ca="1" si="40"/>
        <v>1158879.9580011864</v>
      </c>
      <c r="AO79" s="479">
        <f t="shared" ca="1" si="40"/>
        <v>1053527.2345465331</v>
      </c>
      <c r="AP79" s="479">
        <f t="shared" ca="1" si="40"/>
        <v>957752.03140593902</v>
      </c>
      <c r="AQ79" s="479">
        <f t="shared" ca="1" si="40"/>
        <v>2258329.1910041948</v>
      </c>
      <c r="AR79" s="189"/>
      <c r="AS79" s="556"/>
      <c r="AT79" s="888" t="str">
        <f>IF(CAPEX!A79&lt;&gt;"",CAPEX!A79,"")</f>
        <v>T</v>
      </c>
      <c r="AU79" s="889">
        <f>IF(CAPEX!B79&lt;&gt;"",CAPEX!B79,"")</f>
        <v>310</v>
      </c>
      <c r="AV79" s="888" t="str">
        <f>IF(CAPEX!C79&lt;&gt;"",CAPEX!C79,"")</f>
        <v>Saccharification Tank</v>
      </c>
      <c r="AW79" s="922" t="s">
        <v>615</v>
      </c>
      <c r="AX79" s="888" t="str">
        <f>IF(CAPEX!F79&lt;&gt;"",CAPEX!F79,"")</f>
        <v>250,000 gal each - 19' dia. x 120' tall</v>
      </c>
      <c r="AY79" s="891" t="str">
        <f>IF(CAPEX!G79&lt;&gt;"",CAPEX!G79,"")</f>
        <v/>
      </c>
      <c r="AZ79" s="888" t="str">
        <f>IF(CAPEX!H79&lt;&gt;"",CAPEX!H79,"")</f>
        <v>304SS</v>
      </c>
      <c r="BA79" s="891">
        <f>IF(CAPEX!J79&lt;&gt;"",CAPEX!J79,"")</f>
        <v>8</v>
      </c>
      <c r="BB79" s="892">
        <f>CAPEX!K79</f>
        <v>3840000</v>
      </c>
      <c r="BC79" s="893">
        <f>IF(CAPEX!L79&lt;&gt;"",CAPEX!L79,"")</f>
        <v>2009</v>
      </c>
      <c r="BD79" s="894">
        <f>IF(CAPEX!M79&lt;&gt;"",CAPEX!M79,"")</f>
        <v>3840000</v>
      </c>
      <c r="BE79" s="895" t="str">
        <f>IF(CAPEX!N79&lt;&gt;"",CAPEX!N79,"")</f>
        <v>strm.a300.306</v>
      </c>
      <c r="BF79" s="960">
        <f>IF(CAPEX!O79&lt;&gt;"",CAPEX!O79,"")</f>
        <v>421776</v>
      </c>
      <c r="BG79" s="961" t="str">
        <f>IF(CAPEX!P79&lt;&gt;"",CAPEX!P79,"")</f>
        <v>kg/hr</v>
      </c>
      <c r="BH79" s="898">
        <f>IF(CAPEX!Q79&lt;&gt;"",CAPEX!Q79,"")</f>
        <v>0.7</v>
      </c>
      <c r="BI79" s="898">
        <f>IF(CAPEX!R79&lt;&gt;"",CAPEX!R79,"")</f>
        <v>2</v>
      </c>
      <c r="BJ79" s="282">
        <f t="shared" ca="1" si="39"/>
        <v>443226.18400000001</v>
      </c>
      <c r="BK79" s="301">
        <f t="shared" ca="1" si="35"/>
        <v>1.050856814991844</v>
      </c>
      <c r="BL79" s="273">
        <f t="shared" ca="1" si="36"/>
        <v>3975682.6077437173</v>
      </c>
      <c r="BM79" s="273">
        <f t="shared" ca="1" si="37"/>
        <v>4002344.5911257886</v>
      </c>
      <c r="BN79" s="273">
        <f t="shared" ca="1" si="38"/>
        <v>8004689.1822515773</v>
      </c>
      <c r="BO79" s="275"/>
      <c r="BP79" s="189"/>
    </row>
    <row r="80" spans="1:68" ht="13.5" customHeight="1">
      <c r="A80" s="189" t="s">
        <v>1351</v>
      </c>
      <c r="B80" s="457">
        <f ca="1">VLOOKUP("PRETRX18",INDIRECT(LU_SENS),2,FALSE())</f>
        <v>0</v>
      </c>
      <c r="C80" s="189"/>
      <c r="D80" s="189" t="s">
        <v>1267</v>
      </c>
      <c r="E80" s="189"/>
      <c r="F80" s="457">
        <f>'Operating Summaries'!D54</f>
        <v>0</v>
      </c>
      <c r="G80" s="460"/>
      <c r="H80" s="556"/>
      <c r="I80" s="189" t="s">
        <v>3524</v>
      </c>
      <c r="J80" s="1011">
        <f ca="1">SUM(N80:AQ80)</f>
        <v>1230232404.2997653</v>
      </c>
      <c r="K80" s="479"/>
      <c r="L80" s="479"/>
      <c r="M80" s="479"/>
      <c r="N80" s="479">
        <f t="shared" ref="N80:AQ80" ca="1" si="41">N46*N68</f>
        <v>104054673.9601294</v>
      </c>
      <c r="O80" s="479">
        <f t="shared" ca="1" si="41"/>
        <v>108108752.16636819</v>
      </c>
      <c r="P80" s="479">
        <f t="shared" ca="1" si="41"/>
        <v>98280683.787607431</v>
      </c>
      <c r="Q80" s="479">
        <f t="shared" ca="1" si="41"/>
        <v>89346076.170552209</v>
      </c>
      <c r="R80" s="479">
        <f t="shared" ca="1" si="41"/>
        <v>81223705.609592915</v>
      </c>
      <c r="S80" s="479">
        <f t="shared" ca="1" si="41"/>
        <v>73839732.37235719</v>
      </c>
      <c r="T80" s="479">
        <f t="shared" ca="1" si="41"/>
        <v>67127029.429415613</v>
      </c>
      <c r="U80" s="479">
        <f t="shared" ca="1" si="41"/>
        <v>61024572.208559647</v>
      </c>
      <c r="V80" s="479">
        <f t="shared" ca="1" si="41"/>
        <v>55476883.825963318</v>
      </c>
      <c r="W80" s="479">
        <f t="shared" ca="1" si="41"/>
        <v>50433530.750875734</v>
      </c>
      <c r="X80" s="479">
        <f t="shared" ca="1" si="41"/>
        <v>45848664.318977937</v>
      </c>
      <c r="Y80" s="479">
        <f t="shared" ca="1" si="41"/>
        <v>41680603.926343583</v>
      </c>
      <c r="Z80" s="479">
        <f t="shared" ca="1" si="41"/>
        <v>37891458.1148578</v>
      </c>
      <c r="AA80" s="479">
        <f t="shared" ca="1" si="41"/>
        <v>34446780.104416169</v>
      </c>
      <c r="AB80" s="479">
        <f t="shared" ca="1" si="41"/>
        <v>31315254.640378337</v>
      </c>
      <c r="AC80" s="479">
        <f t="shared" ca="1" si="41"/>
        <v>28468413.309434853</v>
      </c>
      <c r="AD80" s="479">
        <f t="shared" ca="1" si="41"/>
        <v>25880375.735849865</v>
      </c>
      <c r="AE80" s="479">
        <f t="shared" ca="1" si="41"/>
        <v>23527614.305318058</v>
      </c>
      <c r="AF80" s="479">
        <f t="shared" ca="1" si="41"/>
        <v>21388740.277561866</v>
      </c>
      <c r="AG80" s="479">
        <f t="shared" ca="1" si="41"/>
        <v>19444309.343238063</v>
      </c>
      <c r="AH80" s="479">
        <f t="shared" ca="1" si="41"/>
        <v>17676644.857489146</v>
      </c>
      <c r="AI80" s="479">
        <f t="shared" ca="1" si="41"/>
        <v>16069677.143171947</v>
      </c>
      <c r="AJ80" s="479">
        <f t="shared" ca="1" si="41"/>
        <v>14608797.402883587</v>
      </c>
      <c r="AK80" s="479">
        <f t="shared" ca="1" si="41"/>
        <v>13280724.911712354</v>
      </c>
      <c r="AL80" s="479">
        <f t="shared" ca="1" si="41"/>
        <v>12073386.283374865</v>
      </c>
      <c r="AM80" s="479">
        <f t="shared" ca="1" si="41"/>
        <v>10975805.712158967</v>
      </c>
      <c r="AN80" s="479">
        <f t="shared" ca="1" si="41"/>
        <v>9978005.1928717867</v>
      </c>
      <c r="AO80" s="479">
        <f t="shared" ca="1" si="41"/>
        <v>9070913.8117016237</v>
      </c>
      <c r="AP80" s="479">
        <f t="shared" ca="1" si="41"/>
        <v>8246285.2833651127</v>
      </c>
      <c r="AQ80" s="479">
        <f t="shared" ca="1" si="41"/>
        <v>19444309.343238063</v>
      </c>
      <c r="AR80" s="189"/>
      <c r="AS80" s="556"/>
      <c r="AT80" s="939"/>
      <c r="AU80" s="940"/>
      <c r="AV80" s="941"/>
      <c r="AW80" s="942"/>
      <c r="AX80" s="943"/>
      <c r="AY80" s="944"/>
      <c r="AZ80" s="328"/>
      <c r="BA80" s="945"/>
      <c r="BB80" s="946"/>
      <c r="BC80" s="1012"/>
      <c r="BD80" s="948">
        <f>SUM(BD55:BD79)</f>
        <v>14419728</v>
      </c>
      <c r="BE80" s="1013"/>
      <c r="BF80" s="1014"/>
      <c r="BG80" s="1015"/>
      <c r="BH80" s="1016"/>
      <c r="BI80" s="997"/>
      <c r="BJ80" s="1017"/>
      <c r="BK80" s="1018"/>
      <c r="BL80" s="948">
        <f ca="1">SUM(BL55:BL79)</f>
        <v>11537364.73726193</v>
      </c>
      <c r="BM80" s="948">
        <f ca="1">SUM(BM55:BM79)</f>
        <v>11609248.571023759</v>
      </c>
      <c r="BN80" s="954">
        <f ca="1">SUM(BN55:BN79)</f>
        <v>19624116.906724308</v>
      </c>
      <c r="BO80" s="275"/>
      <c r="BP80" s="189"/>
    </row>
    <row r="81" spans="1:68" ht="13.5" customHeight="1">
      <c r="A81" s="189" t="s">
        <v>1358</v>
      </c>
      <c r="B81" s="457">
        <f ca="1">VLOOKUP("PRETRX19",INDIRECT(LU_SENS),2,FALSE())</f>
        <v>0</v>
      </c>
      <c r="C81" s="189"/>
      <c r="D81" s="189" t="s">
        <v>1276</v>
      </c>
      <c r="E81" s="189"/>
      <c r="F81" s="457">
        <f>'Operating Summaries'!D55</f>
        <v>0</v>
      </c>
      <c r="G81" s="460"/>
      <c r="H81" s="556"/>
      <c r="AS81" s="556"/>
      <c r="AT81" s="888" t="str">
        <f>IF(CAPEX!A81&lt;&gt;"",CAPEX!A81,"")</f>
        <v>A</v>
      </c>
      <c r="AU81" s="889">
        <f>IF(CAPEX!B81&lt;&gt;"",CAPEX!B81,"")</f>
        <v>400</v>
      </c>
      <c r="AV81" s="888" t="str">
        <f>IF(CAPEX!C81&lt;&gt;"",CAPEX!C81,"")</f>
        <v>Cellulase Fermentor Agitators</v>
      </c>
      <c r="AW81" s="922" t="s">
        <v>441</v>
      </c>
      <c r="AX81" s="888" t="str">
        <f>IF(CAPEX!F81&lt;&gt;"",CAPEX!F81,"")</f>
        <v/>
      </c>
      <c r="AY81" s="891">
        <f>IF(CAPEX!G81&lt;&gt;"",CAPEX!G81,"")</f>
        <v>800</v>
      </c>
      <c r="AZ81" s="888" t="str">
        <f>IF(CAPEX!H81&lt;&gt;"",CAPEX!H81,"")</f>
        <v>SS316</v>
      </c>
      <c r="BA81" s="891" t="str">
        <f>IF(CAPEX!J81&lt;&gt;"",CAPEX!J81,"")</f>
        <v/>
      </c>
      <c r="BB81" s="892">
        <f>CAPEX!K81</f>
        <v>580000</v>
      </c>
      <c r="BC81" s="893">
        <f>IF(CAPEX!L81&lt;&gt;"",CAPEX!L81,"")</f>
        <v>2009</v>
      </c>
      <c r="BD81" s="894">
        <f>IF(CAPEX!M81&lt;&gt;"",CAPEX!M81,"")</f>
        <v>580000</v>
      </c>
      <c r="BE81" s="895" t="str">
        <f>IF(CAPEX!N81&lt;&gt;"",CAPEX!N81,"")</f>
        <v>CLVESSEL</v>
      </c>
      <c r="BF81" s="973">
        <f>IF(CAPEX!O81&lt;&gt;"",CAPEX!O81,"")</f>
        <v>1</v>
      </c>
      <c r="BG81" s="974" t="str">
        <f>IF(CAPEX!P81&lt;&gt;"",CAPEX!P81,"")</f>
        <v>ea</v>
      </c>
      <c r="BH81" s="898">
        <f>IF(CAPEX!Q81&lt;&gt;"",CAPEX!Q81,"")</f>
        <v>1</v>
      </c>
      <c r="BI81" s="898">
        <f>IF(CAPEX!R81&lt;&gt;"",CAPEX!R81,"")</f>
        <v>1.5</v>
      </c>
      <c r="BJ81" s="282">
        <f ca="1">IF(BE81&lt;&gt;"",CEILING(VLOOKUP(BE81,INDIRECT(LU_SENS),2,FALSE()),1),"")</f>
        <v>9</v>
      </c>
      <c r="BK81" s="301">
        <f t="shared" ref="BK81:BK91" ca="1" si="42">BJ81/BF81</f>
        <v>9</v>
      </c>
      <c r="BL81" s="273">
        <f t="shared" ref="BL81:BL91" ca="1" si="43">BD81*BK81^BH81</f>
        <v>5220000</v>
      </c>
      <c r="BM81" s="273">
        <f t="shared" ref="BM81:BM91" ca="1" si="44">BL81*VLOOKUP($J$34,INDIRECT(IX_CAP),4,FALSE())/VLOOKUP(BC81,INDIRECT(IX_CAP),4,FALSE())</f>
        <v>5255006.7062655687</v>
      </c>
      <c r="BN81" s="273">
        <f t="shared" ref="BN81:BN91" ca="1" si="45">BM81*BI81</f>
        <v>7882510.0593983531</v>
      </c>
      <c r="BO81" s="275"/>
      <c r="BP81" s="189"/>
    </row>
    <row r="82" spans="1:68" ht="13.5" customHeight="1">
      <c r="A82" s="189" t="s">
        <v>1362</v>
      </c>
      <c r="B82" s="457">
        <f ca="1">VLOOKUP("PRETRX20",INDIRECT(LU_SENS),2,FALSE())</f>
        <v>1</v>
      </c>
      <c r="C82" s="189"/>
      <c r="D82" s="189" t="s">
        <v>1449</v>
      </c>
      <c r="E82" s="189"/>
      <c r="F82" s="457">
        <f>'Operating Summaries'!D56</f>
        <v>0</v>
      </c>
      <c r="G82" s="460"/>
      <c r="H82" s="556"/>
      <c r="AS82" s="556"/>
      <c r="AT82" s="888" t="str">
        <f>IF(CAPEX!A82&lt;&gt;"",CAPEX!A82,"")</f>
        <v>A</v>
      </c>
      <c r="AU82" s="889">
        <f>IF(CAPEX!B82&lt;&gt;"",CAPEX!B82,"")</f>
        <v>401</v>
      </c>
      <c r="AV82" s="888" t="str">
        <f>IF(CAPEX!C82&lt;&gt;"",CAPEX!C82,"")</f>
        <v>Cellulase Fermentor Agitators</v>
      </c>
      <c r="AW82" s="922" t="s">
        <v>441</v>
      </c>
      <c r="AX82" s="888" t="str">
        <f>IF(CAPEX!F82&lt;&gt;"",CAPEX!F82,"")</f>
        <v/>
      </c>
      <c r="AY82" s="891" t="str">
        <f>IF(CAPEX!G82&lt;&gt;"",CAPEX!G82,"")</f>
        <v>0.75hp</v>
      </c>
      <c r="AZ82" s="888" t="str">
        <f>IF(CAPEX!H82&lt;&gt;"",CAPEX!H82,"")</f>
        <v>SS316</v>
      </c>
      <c r="BA82" s="891" t="str">
        <f>IF(CAPEX!J82&lt;&gt;"",CAPEX!J82,"")</f>
        <v/>
      </c>
      <c r="BB82" s="892">
        <f>CAPEX!K82</f>
        <v>3420</v>
      </c>
      <c r="BC82" s="893">
        <f>IF(CAPEX!L82&lt;&gt;"",CAPEX!L82,"")</f>
        <v>2009</v>
      </c>
      <c r="BD82" s="894">
        <f>IF(CAPEX!M82&lt;&gt;"",CAPEX!M82,"")</f>
        <v>3420</v>
      </c>
      <c r="BE82" s="895" t="str">
        <f>IF(CAPEX!N82&lt;&gt;"",CAPEX!N82,"")</f>
        <v>ICLSEED</v>
      </c>
      <c r="BF82" s="896">
        <f>IF(CAPEX!O82&lt;&gt;"",CAPEX!O82,"")</f>
        <v>1</v>
      </c>
      <c r="BG82" s="897" t="str">
        <f>IF(CAPEX!P82&lt;&gt;"",CAPEX!P82,"")</f>
        <v>ea</v>
      </c>
      <c r="BH82" s="898">
        <f>IF(CAPEX!Q82&lt;&gt;"",CAPEX!Q82,"")</f>
        <v>1</v>
      </c>
      <c r="BI82" s="898">
        <f>IF(CAPEX!R82&lt;&gt;"",CAPEX!R82,"")</f>
        <v>1.5</v>
      </c>
      <c r="BJ82" s="282">
        <f ca="1">IF(BE82&lt;&gt;"",CEILING(VLOOKUP(BE82,INDIRECT(LU_SENS),2,FALSE()),1),"")</f>
        <v>4</v>
      </c>
      <c r="BK82" s="301">
        <f t="shared" ca="1" si="42"/>
        <v>4</v>
      </c>
      <c r="BL82" s="273">
        <f t="shared" ca="1" si="43"/>
        <v>13680</v>
      </c>
      <c r="BM82" s="273">
        <f t="shared" ca="1" si="44"/>
        <v>13771.741712971834</v>
      </c>
      <c r="BN82" s="273">
        <f t="shared" ca="1" si="45"/>
        <v>20657.612569457749</v>
      </c>
      <c r="BO82" s="275"/>
      <c r="BP82" s="189"/>
    </row>
    <row r="83" spans="1:68" ht="13.5" customHeight="1">
      <c r="A83" s="189" t="s">
        <v>1367</v>
      </c>
      <c r="B83" s="457">
        <f ca="1">VLOOKUP("PRETRX21",INDIRECT(LU_SENS),2,FALSE())</f>
        <v>1</v>
      </c>
      <c r="C83" s="189"/>
      <c r="D83" s="189" t="s">
        <v>1292</v>
      </c>
      <c r="E83" s="189"/>
      <c r="F83" s="457">
        <f>'Operating Summaries'!D57</f>
        <v>0</v>
      </c>
      <c r="G83" s="460"/>
      <c r="H83" s="556"/>
      <c r="AS83" s="556"/>
      <c r="AT83" s="888" t="str">
        <f>IF(CAPEX!A83&lt;&gt;"",CAPEX!A83,"")</f>
        <v>A</v>
      </c>
      <c r="AU83" s="889">
        <f>IF(CAPEX!B83&lt;&gt;"",CAPEX!B83,"")</f>
        <v>402</v>
      </c>
      <c r="AV83" s="888" t="str">
        <f>IF(CAPEX!C83&lt;&gt;"",CAPEX!C83,"")</f>
        <v>Cellulase Fermentor Agitators</v>
      </c>
      <c r="AW83" s="922" t="s">
        <v>441</v>
      </c>
      <c r="AX83" s="888" t="str">
        <f>IF(CAPEX!F83&lt;&gt;"",CAPEX!F83,"")</f>
        <v/>
      </c>
      <c r="AY83" s="891" t="str">
        <f>IF(CAPEX!G83&lt;&gt;"",CAPEX!G83,"")</f>
        <v>8 hp</v>
      </c>
      <c r="AZ83" s="888" t="str">
        <f>IF(CAPEX!H83&lt;&gt;"",CAPEX!H83,"")</f>
        <v>SS316</v>
      </c>
      <c r="BA83" s="891" t="str">
        <f>IF(CAPEX!J83&lt;&gt;"",CAPEX!J83,"")</f>
        <v/>
      </c>
      <c r="BB83" s="892">
        <f>CAPEX!K83</f>
        <v>63000</v>
      </c>
      <c r="BC83" s="893">
        <f>IF(CAPEX!L83&lt;&gt;"",CAPEX!L83,"")</f>
        <v>2009</v>
      </c>
      <c r="BD83" s="894">
        <f>IF(CAPEX!M83&lt;&gt;"",CAPEX!M83,"")</f>
        <v>63000</v>
      </c>
      <c r="BE83" s="895" t="str">
        <f>IF(CAPEX!N83&lt;&gt;"",CAPEX!N83,"")</f>
        <v>ICLSEED</v>
      </c>
      <c r="BF83" s="896">
        <f>IF(CAPEX!O83&lt;&gt;"",CAPEX!O83,"")</f>
        <v>1</v>
      </c>
      <c r="BG83" s="897" t="str">
        <f>IF(CAPEX!P83&lt;&gt;"",CAPEX!P83,"")</f>
        <v>ea</v>
      </c>
      <c r="BH83" s="898">
        <f>IF(CAPEX!Q83&lt;&gt;"",CAPEX!Q83,"")</f>
        <v>1</v>
      </c>
      <c r="BI83" s="898">
        <f>IF(CAPEX!R83&lt;&gt;"",CAPEX!R83,"")</f>
        <v>1.5</v>
      </c>
      <c r="BJ83" s="282">
        <f ca="1">IF(BE83&lt;&gt;"",CEILING(VLOOKUP(BE83,INDIRECT(LU_SENS),2,FALSE()),1),"")</f>
        <v>4</v>
      </c>
      <c r="BK83" s="301">
        <f t="shared" ca="1" si="42"/>
        <v>4</v>
      </c>
      <c r="BL83" s="273">
        <f t="shared" ca="1" si="43"/>
        <v>252000</v>
      </c>
      <c r="BM83" s="273">
        <f t="shared" ca="1" si="44"/>
        <v>253689.97892316536</v>
      </c>
      <c r="BN83" s="273">
        <f t="shared" ca="1" si="45"/>
        <v>380534.96838474803</v>
      </c>
      <c r="BO83" s="275"/>
      <c r="BP83" s="189"/>
    </row>
    <row r="84" spans="1:68" ht="13.5" customHeight="1">
      <c r="A84" s="189" t="s">
        <v>1374</v>
      </c>
      <c r="B84" s="457">
        <f ca="1">VLOOKUP("PRETRX22",INDIRECT(LU_SENS),2,FALSE())</f>
        <v>1</v>
      </c>
      <c r="C84" s="189"/>
      <c r="D84" s="189" t="s">
        <v>1332</v>
      </c>
      <c r="E84" s="189"/>
      <c r="F84" s="457">
        <f>'Operating Summaries'!D58</f>
        <v>0</v>
      </c>
      <c r="G84" s="460"/>
      <c r="H84" s="556"/>
      <c r="AS84" s="556"/>
      <c r="AT84" s="888" t="str">
        <f>IF(CAPEX!A84&lt;&gt;"",CAPEX!A84,"")</f>
        <v>A</v>
      </c>
      <c r="AU84" s="889">
        <f>IF(CAPEX!B84&lt;&gt;"",CAPEX!B84,"")</f>
        <v>403</v>
      </c>
      <c r="AV84" s="888" t="str">
        <f>IF(CAPEX!C84&lt;&gt;"",CAPEX!C84,"")</f>
        <v>Cellulase Fermentor Agitators</v>
      </c>
      <c r="AW84" s="922" t="s">
        <v>441</v>
      </c>
      <c r="AX84" s="888" t="str">
        <f>IF(CAPEX!F84&lt;&gt;"",CAPEX!F84,"")</f>
        <v/>
      </c>
      <c r="AY84" s="891" t="str">
        <f>IF(CAPEX!G84&lt;&gt;"",CAPEX!G84,"")</f>
        <v>80 hp</v>
      </c>
      <c r="AZ84" s="888" t="str">
        <f>IF(CAPEX!H84&lt;&gt;"",CAPEX!H84,"")</f>
        <v>SS316</v>
      </c>
      <c r="BA84" s="891" t="str">
        <f>IF(CAPEX!J84&lt;&gt;"",CAPEX!J84,"")</f>
        <v/>
      </c>
      <c r="BB84" s="892">
        <f>CAPEX!K84</f>
        <v>11000</v>
      </c>
      <c r="BC84" s="893">
        <f>IF(CAPEX!L84&lt;&gt;"",CAPEX!L84,"")</f>
        <v>2009</v>
      </c>
      <c r="BD84" s="894">
        <f>IF(CAPEX!M84&lt;&gt;"",CAPEX!M84,"")</f>
        <v>11000</v>
      </c>
      <c r="BE84" s="895" t="str">
        <f>IF(CAPEX!N84&lt;&gt;"",CAPEX!N84,"")</f>
        <v>ICLSEED</v>
      </c>
      <c r="BF84" s="896">
        <f>IF(CAPEX!O84&lt;&gt;"",CAPEX!O84,"")</f>
        <v>1</v>
      </c>
      <c r="BG84" s="897" t="str">
        <f>IF(CAPEX!P84&lt;&gt;"",CAPEX!P84,"")</f>
        <v>ea</v>
      </c>
      <c r="BH84" s="898">
        <f>IF(CAPEX!Q84&lt;&gt;"",CAPEX!Q84,"")</f>
        <v>1</v>
      </c>
      <c r="BI84" s="898">
        <f>IF(CAPEX!R84&lt;&gt;"",CAPEX!R84,"")</f>
        <v>1.5</v>
      </c>
      <c r="BJ84" s="282">
        <f ca="1">IF(BE84&lt;&gt;"",CEILING(VLOOKUP(BE84,INDIRECT(LU_SENS),2,FALSE()),1),"")</f>
        <v>4</v>
      </c>
      <c r="BK84" s="301">
        <f t="shared" ca="1" si="42"/>
        <v>4</v>
      </c>
      <c r="BL84" s="273">
        <f t="shared" ca="1" si="43"/>
        <v>44000</v>
      </c>
      <c r="BM84" s="273">
        <f t="shared" ca="1" si="44"/>
        <v>44295.075684997129</v>
      </c>
      <c r="BN84" s="273">
        <f t="shared" ca="1" si="45"/>
        <v>66442.613527495691</v>
      </c>
      <c r="BO84" s="275"/>
      <c r="BP84" s="189"/>
    </row>
    <row r="85" spans="1:68" ht="13.5" customHeight="1">
      <c r="A85" s="189" t="s">
        <v>1378</v>
      </c>
      <c r="B85" s="457">
        <f ca="1">VLOOKUP("PRETRX23",INDIRECT(LU_SENS),2,FALSE())</f>
        <v>0.05</v>
      </c>
      <c r="C85" s="189"/>
      <c r="D85" s="189" t="s">
        <v>1339</v>
      </c>
      <c r="E85" s="189"/>
      <c r="F85" s="457">
        <f>'Operating Summaries'!D59</f>
        <v>0</v>
      </c>
      <c r="G85" s="460"/>
      <c r="H85" s="556"/>
      <c r="I85" s="189"/>
      <c r="J85" s="189"/>
      <c r="K85" s="189"/>
      <c r="L85" s="189"/>
      <c r="M85" s="189"/>
      <c r="N85" s="189"/>
      <c r="O85" s="479" t="s">
        <v>119</v>
      </c>
      <c r="P85" s="189"/>
      <c r="Q85" s="189"/>
      <c r="R85" s="189"/>
      <c r="S85" s="189"/>
      <c r="T85" s="189"/>
      <c r="U85" s="189"/>
      <c r="V85" s="189"/>
      <c r="W85" s="189"/>
      <c r="X85" s="189"/>
      <c r="Y85" s="189"/>
      <c r="Z85" s="189"/>
      <c r="AA85" s="189"/>
      <c r="AB85" s="189"/>
      <c r="AC85" s="189"/>
      <c r="AD85" s="189"/>
      <c r="AE85" s="189"/>
      <c r="AF85" s="189"/>
      <c r="AG85" s="189"/>
      <c r="AH85" s="189"/>
      <c r="AI85" s="189"/>
      <c r="AJ85" s="189"/>
      <c r="AK85" s="189"/>
      <c r="AL85" s="189"/>
      <c r="AM85" s="189"/>
      <c r="AN85" s="189"/>
      <c r="AO85" s="189"/>
      <c r="AP85" s="189"/>
      <c r="AQ85" s="189"/>
      <c r="AR85" s="189"/>
      <c r="AS85" s="556"/>
      <c r="AT85" s="888" t="str">
        <f>IF(CAPEX!A85&lt;&gt;"",CAPEX!A85,"")</f>
        <v>A</v>
      </c>
      <c r="AU85" s="889">
        <f>IF(CAPEX!B85&lt;&gt;"",CAPEX!B85,"")</f>
        <v>405</v>
      </c>
      <c r="AV85" s="888" t="str">
        <f>IF(CAPEX!C85&lt;&gt;"",CAPEX!C85,"")</f>
        <v>Media-Prep Tank Agitator</v>
      </c>
      <c r="AW85" s="922" t="s">
        <v>441</v>
      </c>
      <c r="AX85" s="888" t="str">
        <f>IF(CAPEX!F85&lt;&gt;"",CAPEX!F85,"")</f>
        <v/>
      </c>
      <c r="AY85" s="891" t="str">
        <f>IF(CAPEX!G85&lt;&gt;"",CAPEX!G85,"")</f>
        <v>7.5 hp</v>
      </c>
      <c r="AZ85" s="888" t="str">
        <f>IF(CAPEX!H85&lt;&gt;"",CAPEX!H85,"")</f>
        <v>A285C</v>
      </c>
      <c r="BA85" s="891">
        <f>IF(CAPEX!J85&lt;&gt;"",CAPEX!J85,"")</f>
        <v>1</v>
      </c>
      <c r="BB85" s="892">
        <f>CAPEX!K85</f>
        <v>8500</v>
      </c>
      <c r="BC85" s="893">
        <f>IF(CAPEX!L85&lt;&gt;"",CAPEX!L85,"")</f>
        <v>2009</v>
      </c>
      <c r="BD85" s="894">
        <f>IF(CAPEX!M85&lt;&gt;"",CAPEX!M85,"")</f>
        <v>8500</v>
      </c>
      <c r="BE85" s="895" t="str">
        <f>IF(CAPEX!N85&lt;&gt;"",CAPEX!N85,"")</f>
        <v>strm.a400.402</v>
      </c>
      <c r="BF85" s="960">
        <f>IF(CAPEX!O85&lt;&gt;"",CAPEX!O85,"")</f>
        <v>12255</v>
      </c>
      <c r="BG85" s="961" t="str">
        <f>IF(CAPEX!P85&lt;&gt;"",CAPEX!P85,"")</f>
        <v>kg/hr</v>
      </c>
      <c r="BH85" s="898">
        <f>IF(CAPEX!Q85&lt;&gt;"",CAPEX!Q85,"")</f>
        <v>0.5</v>
      </c>
      <c r="BI85" s="898">
        <f>IF(CAPEX!R85&lt;&gt;"",CAPEX!R85,"")</f>
        <v>1.5</v>
      </c>
      <c r="BJ85" s="282">
        <f ca="1">IF(BE85&lt;&gt;"",VLOOKUP(BE85,INDIRECT(LU_SENS),2,FALSE()),"")</f>
        <v>15801.260700000001</v>
      </c>
      <c r="BK85" s="301">
        <f t="shared" ca="1" si="42"/>
        <v>1.289372558139535</v>
      </c>
      <c r="BL85" s="273">
        <f t="shared" ca="1" si="43"/>
        <v>9651.7960673431862</v>
      </c>
      <c r="BM85" s="273">
        <f t="shared" ca="1" si="44"/>
        <v>9716.5235749800922</v>
      </c>
      <c r="BN85" s="273">
        <f t="shared" ca="1" si="45"/>
        <v>14574.785362470138</v>
      </c>
      <c r="BO85" s="275"/>
      <c r="BP85" s="189"/>
    </row>
    <row r="86" spans="1:68" ht="13.5" customHeight="1">
      <c r="A86" s="150" t="s">
        <v>3525</v>
      </c>
      <c r="B86" s="207"/>
      <c r="C86" s="189"/>
      <c r="D86" s="189" t="s">
        <v>1316</v>
      </c>
      <c r="E86" s="189"/>
      <c r="F86" s="457">
        <f>'Operating Summaries'!D60</f>
        <v>0</v>
      </c>
      <c r="G86" s="460"/>
      <c r="H86" s="556"/>
      <c r="I86" s="189"/>
      <c r="J86" s="189"/>
      <c r="K86" s="189"/>
      <c r="L86" s="189"/>
      <c r="M86" s="189"/>
      <c r="N86" s="189"/>
      <c r="O86" s="479" t="s">
        <v>119</v>
      </c>
      <c r="P86" s="189"/>
      <c r="Q86" s="189"/>
      <c r="R86" s="189"/>
      <c r="S86" s="189"/>
      <c r="T86" s="189"/>
      <c r="U86" s="189"/>
      <c r="V86" s="189"/>
      <c r="W86" s="189"/>
      <c r="X86" s="189"/>
      <c r="Y86" s="189"/>
      <c r="Z86" s="189"/>
      <c r="AA86" s="189"/>
      <c r="AB86" s="189"/>
      <c r="AC86" s="189"/>
      <c r="AD86" s="189"/>
      <c r="AE86" s="189"/>
      <c r="AF86" s="189"/>
      <c r="AG86" s="189"/>
      <c r="AH86" s="189"/>
      <c r="AI86" s="189"/>
      <c r="AJ86" s="189"/>
      <c r="AK86" s="189"/>
      <c r="AL86" s="189"/>
      <c r="AM86" s="189"/>
      <c r="AN86" s="189"/>
      <c r="AO86" s="189"/>
      <c r="AP86" s="189"/>
      <c r="AQ86" s="189"/>
      <c r="AR86" s="189"/>
      <c r="AS86" s="556"/>
      <c r="AT86" s="888" t="str">
        <f>IF(CAPEX!A86&lt;&gt;"",CAPEX!A86,"")</f>
        <v>A</v>
      </c>
      <c r="AU86" s="889">
        <f>IF(CAPEX!B86&lt;&gt;"",CAPEX!B86,"")</f>
        <v>406</v>
      </c>
      <c r="AV86" s="888" t="str">
        <f>IF(CAPEX!C86&lt;&gt;"",CAPEX!C86,"")</f>
        <v>Cellulase Nutrient Mix Tank Agitator</v>
      </c>
      <c r="AW86" s="922" t="s">
        <v>441</v>
      </c>
      <c r="AX86" s="888" t="str">
        <f>IF(CAPEX!F86&lt;&gt;"",CAPEX!F86,"")</f>
        <v/>
      </c>
      <c r="AY86" s="891" t="str">
        <f>IF(CAPEX!G86&lt;&gt;"",CAPEX!G86,"")</f>
        <v>3 hp</v>
      </c>
      <c r="AZ86" s="888" t="str">
        <f>IF(CAPEX!H86&lt;&gt;"",CAPEX!H86,"")</f>
        <v>CS</v>
      </c>
      <c r="BA86" s="891">
        <f>IF(CAPEX!J86&lt;&gt;"",CAPEX!J86,"")</f>
        <v>1</v>
      </c>
      <c r="BB86" s="892">
        <f>CAPEX!K86</f>
        <v>4800</v>
      </c>
      <c r="BC86" s="893">
        <f>IF(CAPEX!L86&lt;&gt;"",CAPEX!L86,"")</f>
        <v>2009</v>
      </c>
      <c r="BD86" s="894">
        <f>IF(CAPEX!M86&lt;&gt;"",CAPEX!M86,"")</f>
        <v>4800</v>
      </c>
      <c r="BE86" s="895" t="str">
        <f>IF(CAPEX!N86&lt;&gt;"",CAPEX!N86,"")</f>
        <v>strm.a400.416</v>
      </c>
      <c r="BF86" s="960">
        <f>IF(CAPEX!O86&lt;&gt;"",CAPEX!O86,"")</f>
        <v>174</v>
      </c>
      <c r="BG86" s="961" t="str">
        <f>IF(CAPEX!P86&lt;&gt;"",CAPEX!P86,"")</f>
        <v>kg/hr</v>
      </c>
      <c r="BH86" s="898">
        <f>IF(CAPEX!Q86&lt;&gt;"",CAPEX!Q86,"")</f>
        <v>0.5</v>
      </c>
      <c r="BI86" s="898">
        <f>IF(CAPEX!R86&lt;&gt;"",CAPEX!R86,"")</f>
        <v>1.6</v>
      </c>
      <c r="BJ86" s="282">
        <f ca="1">IF(BE86&lt;&gt;"",VLOOKUP(BE86,INDIRECT(LU_SENS),2,FALSE()),"")</f>
        <v>223.984489</v>
      </c>
      <c r="BK86" s="301">
        <f t="shared" ca="1" si="42"/>
        <v>1.2872671781609195</v>
      </c>
      <c r="BL86" s="273">
        <f t="shared" ca="1" si="43"/>
        <v>5445.9742732432715</v>
      </c>
      <c r="BM86" s="273">
        <f t="shared" ca="1" si="44"/>
        <v>5482.4964229967709</v>
      </c>
      <c r="BN86" s="273">
        <f t="shared" ca="1" si="45"/>
        <v>8771.9942767948341</v>
      </c>
      <c r="BO86" s="275"/>
      <c r="BP86" s="189"/>
    </row>
    <row r="87" spans="1:68" ht="13.5" customHeight="1">
      <c r="A87" s="189" t="s">
        <v>1382</v>
      </c>
      <c r="B87" s="457">
        <f ca="1">VLOOKUP("OLIG04",INDIRECT(LU_SENS),2,FALSE())</f>
        <v>0</v>
      </c>
      <c r="C87" s="189"/>
      <c r="D87" s="189" t="s">
        <v>1321</v>
      </c>
      <c r="E87" s="189"/>
      <c r="F87" s="457">
        <f>'Operating Summaries'!D61</f>
        <v>0</v>
      </c>
      <c r="G87" s="460"/>
      <c r="H87" s="556"/>
      <c r="I87" s="189"/>
      <c r="J87" s="189"/>
      <c r="K87" s="189"/>
      <c r="L87" s="189"/>
      <c r="M87" s="189"/>
      <c r="N87" s="189"/>
      <c r="O87" s="479" t="s">
        <v>119</v>
      </c>
      <c r="P87" s="189"/>
      <c r="Q87" s="189"/>
      <c r="R87" s="189"/>
      <c r="S87" s="189"/>
      <c r="T87" s="189"/>
      <c r="U87" s="189"/>
      <c r="V87" s="189"/>
      <c r="W87" s="189"/>
      <c r="X87" s="189"/>
      <c r="Y87" s="189"/>
      <c r="Z87" s="189"/>
      <c r="AA87" s="189"/>
      <c r="AB87" s="189"/>
      <c r="AC87" s="189"/>
      <c r="AD87" s="189"/>
      <c r="AE87" s="189"/>
      <c r="AF87" s="189"/>
      <c r="AG87" s="189"/>
      <c r="AH87" s="189"/>
      <c r="AI87" s="189"/>
      <c r="AJ87" s="189"/>
      <c r="AK87" s="189"/>
      <c r="AL87" s="189"/>
      <c r="AM87" s="189"/>
      <c r="AN87" s="189"/>
      <c r="AO87" s="189"/>
      <c r="AP87" s="189"/>
      <c r="AQ87" s="189"/>
      <c r="AR87" s="189"/>
      <c r="AS87" s="556"/>
      <c r="AT87" s="888" t="str">
        <f>IF(CAPEX!A87&lt;&gt;"",CAPEX!A87,"")</f>
        <v>A</v>
      </c>
      <c r="AU87" s="889">
        <f>IF(CAPEX!B87&lt;&gt;"",CAPEX!B87,"")</f>
        <v>410</v>
      </c>
      <c r="AV87" s="888" t="str">
        <f>IF(CAPEX!C87&lt;&gt;"",CAPEX!C87,"")</f>
        <v>Cellulase Hold Tank Agitator</v>
      </c>
      <c r="AW87" s="922" t="s">
        <v>441</v>
      </c>
      <c r="AX87" s="888" t="str">
        <f>IF(CAPEX!F87&lt;&gt;"",CAPEX!F87,"")</f>
        <v/>
      </c>
      <c r="AY87" s="891" t="str">
        <f>IF(CAPEX!G87&lt;&gt;"",CAPEX!G87,"")</f>
        <v>10 hp</v>
      </c>
      <c r="AZ87" s="888" t="str">
        <f>IF(CAPEX!H87&lt;&gt;"",CAPEX!H87,"")</f>
        <v>SS316</v>
      </c>
      <c r="BA87" s="891">
        <f>IF(CAPEX!J87&lt;&gt;"",CAPEX!J87,"")</f>
        <v>1</v>
      </c>
      <c r="BB87" s="892">
        <f>CAPEX!K87</f>
        <v>26900</v>
      </c>
      <c r="BC87" s="893">
        <f>IF(CAPEX!L87&lt;&gt;"",CAPEX!L87,"")</f>
        <v>2009</v>
      </c>
      <c r="BD87" s="894">
        <f>IF(CAPEX!M87&lt;&gt;"",CAPEX!M87,"")</f>
        <v>26900</v>
      </c>
      <c r="BE87" s="895" t="str">
        <f>IF(CAPEX!N87&lt;&gt;"",CAPEX!N87,"")</f>
        <v>strm.422</v>
      </c>
      <c r="BF87" s="960">
        <f>IF(CAPEX!O87&lt;&gt;"",CAPEX!O87,"")</f>
        <v>10930</v>
      </c>
      <c r="BG87" s="961" t="str">
        <f>IF(CAPEX!P87&lt;&gt;"",CAPEX!P87,"")</f>
        <v>kg/hr</v>
      </c>
      <c r="BH87" s="898">
        <f>IF(CAPEX!Q87&lt;&gt;"",CAPEX!Q87,"")</f>
        <v>0.5</v>
      </c>
      <c r="BI87" s="898">
        <f>IF(CAPEX!R87&lt;&gt;"",CAPEX!R87,"")</f>
        <v>1.5</v>
      </c>
      <c r="BJ87" s="282">
        <f ca="1">IF(BE87&lt;&gt;"",VLOOKUP(BE87,INDIRECT(LU_SENS),2,FALSE()),"")</f>
        <v>13836.482900000001</v>
      </c>
      <c r="BK87" s="301">
        <f t="shared" ca="1" si="42"/>
        <v>1.265917923147301</v>
      </c>
      <c r="BL87" s="273">
        <f t="shared" ca="1" si="43"/>
        <v>30266.001856350609</v>
      </c>
      <c r="BM87" s="273">
        <f t="shared" ca="1" si="44"/>
        <v>30468.973702484403</v>
      </c>
      <c r="BN87" s="273">
        <f t="shared" ca="1" si="45"/>
        <v>45703.460553726603</v>
      </c>
      <c r="BO87" s="275"/>
      <c r="BP87" s="189"/>
    </row>
    <row r="88" spans="1:68" ht="13.5" customHeight="1">
      <c r="A88" s="189" t="s">
        <v>1389</v>
      </c>
      <c r="B88" s="457">
        <f ca="1">VLOOKUP("OLIG03",INDIRECT(LU_SENS),2,FALSE())</f>
        <v>0</v>
      </c>
      <c r="C88" s="189"/>
      <c r="D88" s="189" t="s">
        <v>1462</v>
      </c>
      <c r="E88" s="189"/>
      <c r="F88" s="457">
        <f>'Operating Summaries'!D62</f>
        <v>0</v>
      </c>
      <c r="G88" s="460"/>
      <c r="H88" s="556"/>
      <c r="I88" s="556"/>
      <c r="J88" s="556"/>
      <c r="K88" s="556"/>
      <c r="L88" s="556"/>
      <c r="M88" s="556"/>
      <c r="N88" s="556"/>
      <c r="O88" s="992" t="s">
        <v>119</v>
      </c>
      <c r="P88" s="556"/>
      <c r="Q88" s="556"/>
      <c r="R88" s="556"/>
      <c r="S88" s="556"/>
      <c r="T88" s="556"/>
      <c r="U88" s="556"/>
      <c r="V88" s="556"/>
      <c r="W88" s="556"/>
      <c r="X88" s="556"/>
      <c r="Y88" s="556"/>
      <c r="Z88" s="556"/>
      <c r="AA88" s="556"/>
      <c r="AB88" s="556"/>
      <c r="AC88" s="556"/>
      <c r="AD88" s="556"/>
      <c r="AE88" s="556"/>
      <c r="AF88" s="556"/>
      <c r="AG88" s="556"/>
      <c r="AH88" s="556"/>
      <c r="AI88" s="556"/>
      <c r="AJ88" s="556"/>
      <c r="AK88" s="556"/>
      <c r="AL88" s="556"/>
      <c r="AM88" s="556"/>
      <c r="AN88" s="556"/>
      <c r="AO88" s="556"/>
      <c r="AP88" s="556"/>
      <c r="AQ88" s="556"/>
      <c r="AR88" s="556"/>
      <c r="AS88" s="556"/>
      <c r="AT88" s="888" t="str">
        <f>IF(CAPEX!A88&lt;&gt;"",CAPEX!A88,"")</f>
        <v>F</v>
      </c>
      <c r="AU88" s="889">
        <f>IF(CAPEX!B88&lt;&gt;"",CAPEX!B88,"")</f>
        <v>400</v>
      </c>
      <c r="AV88" s="888" t="str">
        <f>IF(CAPEX!C88&lt;&gt;"",CAPEX!C88,"")</f>
        <v>Cellulase Fermentor</v>
      </c>
      <c r="AW88" s="922" t="s">
        <v>469</v>
      </c>
      <c r="AX88" s="888" t="str">
        <f>IF(CAPEX!F88&lt;&gt;"",CAPEX!F88,"")</f>
        <v>80,000 gal, 1 atm, 28 °C, Internal coil</v>
      </c>
      <c r="AY88" s="891" t="str">
        <f>IF(CAPEX!G88&lt;&gt;"",CAPEX!G88,"")</f>
        <v/>
      </c>
      <c r="AZ88" s="888" t="str">
        <f>IF(CAPEX!H88&lt;&gt;"",CAPEX!H88,"")</f>
        <v>SS316</v>
      </c>
      <c r="BA88" s="891" t="str">
        <f>IF(CAPEX!J88&lt;&gt;"",CAPEX!J88,"")</f>
        <v/>
      </c>
      <c r="BB88" s="892">
        <f>CAPEX!K88</f>
        <v>400500</v>
      </c>
      <c r="BC88" s="893">
        <f>IF(CAPEX!L88&lt;&gt;"",CAPEX!L88,"")</f>
        <v>2009</v>
      </c>
      <c r="BD88" s="894">
        <f>IF(CAPEX!M88&lt;&gt;"",CAPEX!M88,"")</f>
        <v>400500</v>
      </c>
      <c r="BE88" s="895" t="str">
        <f>IF(CAPEX!N88&lt;&gt;"",CAPEX!N88,"")</f>
        <v>CLVESSEL</v>
      </c>
      <c r="BF88" s="973">
        <f>IF(CAPEX!O88&lt;&gt;"",CAPEX!O88,"")</f>
        <v>1</v>
      </c>
      <c r="BG88" s="974" t="str">
        <f>IF(CAPEX!P88&lt;&gt;"",CAPEX!P88,"")</f>
        <v>ea</v>
      </c>
      <c r="BH88" s="898">
        <f>IF(CAPEX!Q88&lt;&gt;"",CAPEX!Q88,"")</f>
        <v>1</v>
      </c>
      <c r="BI88" s="898">
        <f>IF(CAPEX!R88&lt;&gt;"",CAPEX!R88,"")</f>
        <v>2</v>
      </c>
      <c r="BJ88" s="282">
        <f ca="1">IF(BE88&lt;&gt;"",CEILING(VLOOKUP(BE88,INDIRECT(LU_SENS),2,FALSE()),1),"")</f>
        <v>9</v>
      </c>
      <c r="BK88" s="301">
        <f t="shared" ca="1" si="42"/>
        <v>9</v>
      </c>
      <c r="BL88" s="273">
        <f t="shared" ca="1" si="43"/>
        <v>3604500</v>
      </c>
      <c r="BM88" s="273">
        <f t="shared" ca="1" si="44"/>
        <v>3628672.7342402763</v>
      </c>
      <c r="BN88" s="273">
        <f t="shared" ca="1" si="45"/>
        <v>7257345.4684805525</v>
      </c>
      <c r="BO88" s="275"/>
      <c r="BP88" s="189"/>
    </row>
    <row r="89" spans="1:68" ht="13.5" customHeight="1">
      <c r="A89" s="189" t="s">
        <v>1396</v>
      </c>
      <c r="B89" s="457">
        <f ca="1">VLOOKUP("OLIG01",INDIRECT(LU_SENS),2,FALSE())</f>
        <v>0</v>
      </c>
      <c r="C89" s="189"/>
      <c r="D89" s="189" t="s">
        <v>1298</v>
      </c>
      <c r="E89" s="189"/>
      <c r="F89" s="457">
        <f>'Operating Summaries'!D63</f>
        <v>0</v>
      </c>
      <c r="G89" s="460"/>
      <c r="H89" s="556"/>
      <c r="I89" s="189"/>
      <c r="J89" s="189"/>
      <c r="K89" s="189"/>
      <c r="L89" s="189"/>
      <c r="M89" s="189"/>
      <c r="N89" s="189"/>
      <c r="O89" s="479" t="s">
        <v>119</v>
      </c>
      <c r="P89" s="189"/>
      <c r="Q89" s="189"/>
      <c r="R89" s="189"/>
      <c r="S89" s="189"/>
      <c r="T89" s="189"/>
      <c r="U89" s="189"/>
      <c r="V89" s="189"/>
      <c r="W89" s="189"/>
      <c r="X89" s="189"/>
      <c r="Y89" s="189"/>
      <c r="Z89" s="189"/>
      <c r="AA89" s="189"/>
      <c r="AB89" s="189"/>
      <c r="AC89" s="189"/>
      <c r="AD89" s="189"/>
      <c r="AE89" s="189"/>
      <c r="AF89" s="189"/>
      <c r="AG89" s="189"/>
      <c r="AH89" s="189"/>
      <c r="AI89" s="189"/>
      <c r="AJ89" s="189"/>
      <c r="AK89" s="189"/>
      <c r="AL89" s="189"/>
      <c r="AM89" s="189"/>
      <c r="AN89" s="189"/>
      <c r="AO89" s="189"/>
      <c r="AP89" s="189"/>
      <c r="AQ89" s="189"/>
      <c r="AR89" s="189"/>
      <c r="AS89" s="556"/>
      <c r="AT89" s="888" t="str">
        <f>IF(CAPEX!A89&lt;&gt;"",CAPEX!A89,"")</f>
        <v>F</v>
      </c>
      <c r="AU89" s="889">
        <f>IF(CAPEX!B89&lt;&gt;"",CAPEX!B89,"")</f>
        <v>401</v>
      </c>
      <c r="AV89" s="888" t="str">
        <f>IF(CAPEX!C89&lt;&gt;"",CAPEX!C89,"")</f>
        <v>1st Cellulase Seed Fermentor</v>
      </c>
      <c r="AW89" s="922" t="s">
        <v>562</v>
      </c>
      <c r="AX89" s="888" t="str">
        <f>IF(CAPEX!F89&lt;&gt;"",CAPEX!F89,"")</f>
        <v>80 gallon skid complete - $46,000 ea</v>
      </c>
      <c r="AY89" s="891" t="str">
        <f>IF(CAPEX!G89&lt;&gt;"",CAPEX!G89,"")</f>
        <v/>
      </c>
      <c r="AZ89" s="888" t="str">
        <f>IF(CAPEX!H89&lt;&gt;"",CAPEX!H89,"")</f>
        <v>304SS</v>
      </c>
      <c r="BA89" s="891" t="str">
        <f>IF(CAPEX!J89&lt;&gt;"",CAPEX!J89,"")</f>
        <v/>
      </c>
      <c r="BB89" s="892">
        <f>CAPEX!K89</f>
        <v>46000</v>
      </c>
      <c r="BC89" s="893">
        <f>IF(CAPEX!L89&lt;&gt;"",CAPEX!L89,"")</f>
        <v>2009</v>
      </c>
      <c r="BD89" s="894">
        <f>IF(CAPEX!M89&lt;&gt;"",CAPEX!M89,"")</f>
        <v>46000</v>
      </c>
      <c r="BE89" s="895" t="str">
        <f>IF(CAPEX!N89&lt;&gt;"",CAPEX!N89,"")</f>
        <v>ICLSEED</v>
      </c>
      <c r="BF89" s="896">
        <f>IF(CAPEX!O89&lt;&gt;"",CAPEX!O89,"")</f>
        <v>1</v>
      </c>
      <c r="BG89" s="897" t="str">
        <f>IF(CAPEX!P89&lt;&gt;"",CAPEX!P89,"")</f>
        <v>ea</v>
      </c>
      <c r="BH89" s="898">
        <f>IF(CAPEX!Q89&lt;&gt;"",CAPEX!Q89,"")</f>
        <v>1</v>
      </c>
      <c r="BI89" s="898">
        <f>IF(CAPEX!R89&lt;&gt;"",CAPEX!R89,"")</f>
        <v>1.8</v>
      </c>
      <c r="BJ89" s="282">
        <f ca="1">IF(BE89&lt;&gt;"",CEILING(VLOOKUP(BE89,INDIRECT(LU_SENS),2,FALSE()),1),"")</f>
        <v>4</v>
      </c>
      <c r="BK89" s="301">
        <f t="shared" ca="1" si="42"/>
        <v>4</v>
      </c>
      <c r="BL89" s="273">
        <f t="shared" ca="1" si="43"/>
        <v>184000</v>
      </c>
      <c r="BM89" s="273">
        <f t="shared" ca="1" si="44"/>
        <v>185233.95286453344</v>
      </c>
      <c r="BN89" s="273">
        <f t="shared" ca="1" si="45"/>
        <v>333421.1151561602</v>
      </c>
      <c r="BO89" s="275"/>
      <c r="BP89" s="189"/>
    </row>
    <row r="90" spans="1:68" ht="13.5" customHeight="1">
      <c r="A90" s="189" t="s">
        <v>1400</v>
      </c>
      <c r="B90" s="457">
        <f ca="1">VLOOKUP("OLIG02",INDIRECT(LU_SENS),2,FALSE())</f>
        <v>0</v>
      </c>
      <c r="C90" s="189"/>
      <c r="D90" s="189" t="s">
        <v>1305</v>
      </c>
      <c r="E90" s="189"/>
      <c r="F90" s="457">
        <f>'Operating Summaries'!D64</f>
        <v>0</v>
      </c>
      <c r="G90" s="460"/>
      <c r="H90" s="556"/>
      <c r="I90" s="189" t="s">
        <v>3526</v>
      </c>
      <c r="J90" s="134"/>
      <c r="K90" s="74">
        <f ca="1">K154*$J$93*2.20462/(1000000)</f>
        <v>910.37647207251609</v>
      </c>
      <c r="L90" s="67"/>
      <c r="M90" s="68"/>
      <c r="N90" s="69"/>
      <c r="O90" s="70"/>
      <c r="P90" s="71"/>
      <c r="Q90" s="72"/>
      <c r="R90" s="73"/>
      <c r="S90" s="64"/>
      <c r="T90" s="64"/>
      <c r="U90" s="64"/>
      <c r="V90" s="64"/>
      <c r="W90" s="64"/>
      <c r="X90" s="64"/>
      <c r="Y90" s="64"/>
      <c r="Z90" s="64"/>
      <c r="AA90" s="64"/>
      <c r="AB90" s="64"/>
      <c r="AC90" s="64"/>
      <c r="AD90" s="189"/>
      <c r="AE90" s="189"/>
      <c r="AF90" s="189"/>
      <c r="AG90" s="189"/>
      <c r="AH90" s="189"/>
      <c r="AI90" s="189"/>
      <c r="AJ90" s="189"/>
      <c r="AK90" s="189"/>
      <c r="AL90" s="189"/>
      <c r="AM90" s="189"/>
      <c r="AN90" s="189"/>
      <c r="AO90" s="189"/>
      <c r="AP90" s="189"/>
      <c r="AQ90" s="189"/>
      <c r="AR90" s="189"/>
      <c r="AS90" s="556"/>
      <c r="AT90" s="888" t="str">
        <f>IF(CAPEX!A90&lt;&gt;"",CAPEX!A90,"")</f>
        <v>F</v>
      </c>
      <c r="AU90" s="889">
        <f>IF(CAPEX!B90&lt;&gt;"",CAPEX!B90,"")</f>
        <v>402</v>
      </c>
      <c r="AV90" s="888" t="str">
        <f>IF(CAPEX!C90&lt;&gt;"",CAPEX!C90,"")</f>
        <v>2nd Cellulase Seed Fermentor</v>
      </c>
      <c r="AW90" s="922" t="s">
        <v>562</v>
      </c>
      <c r="AX90" s="888" t="str">
        <f>IF(CAPEX!F90&lt;&gt;"",CAPEX!F90,"")</f>
        <v>800 gallon skid complete - $57,500 ea</v>
      </c>
      <c r="AY90" s="891" t="str">
        <f>IF(CAPEX!G90&lt;&gt;"",CAPEX!G90,"")</f>
        <v/>
      </c>
      <c r="AZ90" s="888" t="str">
        <f>IF(CAPEX!H90&lt;&gt;"",CAPEX!H90,"")</f>
        <v>304SS</v>
      </c>
      <c r="BA90" s="891" t="str">
        <f>IF(CAPEX!J90&lt;&gt;"",CAPEX!J90,"")</f>
        <v/>
      </c>
      <c r="BB90" s="892">
        <f>CAPEX!K90</f>
        <v>57500</v>
      </c>
      <c r="BC90" s="893">
        <f>IF(CAPEX!L90&lt;&gt;"",CAPEX!L90,"")</f>
        <v>2009</v>
      </c>
      <c r="BD90" s="894">
        <f>IF(CAPEX!M90&lt;&gt;"",CAPEX!M90,"")</f>
        <v>57500</v>
      </c>
      <c r="BE90" s="895" t="str">
        <f>IF(CAPEX!N90&lt;&gt;"",CAPEX!N90,"")</f>
        <v>ICLSEED</v>
      </c>
      <c r="BF90" s="896">
        <f>IF(CAPEX!O90&lt;&gt;"",CAPEX!O90,"")</f>
        <v>1</v>
      </c>
      <c r="BG90" s="897" t="str">
        <f>IF(CAPEX!P90&lt;&gt;"",CAPEX!P90,"")</f>
        <v>ea</v>
      </c>
      <c r="BH90" s="898">
        <f>IF(CAPEX!Q90&lt;&gt;"",CAPEX!Q90,"")</f>
        <v>1</v>
      </c>
      <c r="BI90" s="898">
        <f>IF(CAPEX!R90&lt;&gt;"",CAPEX!R90,"")</f>
        <v>1.8</v>
      </c>
      <c r="BJ90" s="282">
        <f ca="1">IF(BE90&lt;&gt;"",CEILING(VLOOKUP(BE90,INDIRECT(LU_SENS),2,FALSE()),1),"")</f>
        <v>4</v>
      </c>
      <c r="BK90" s="301">
        <f t="shared" ca="1" si="42"/>
        <v>4</v>
      </c>
      <c r="BL90" s="273">
        <f t="shared" ca="1" si="43"/>
        <v>230000</v>
      </c>
      <c r="BM90" s="273">
        <f t="shared" ca="1" si="44"/>
        <v>231542.44108066682</v>
      </c>
      <c r="BN90" s="273">
        <f t="shared" ca="1" si="45"/>
        <v>416776.39394520025</v>
      </c>
      <c r="BO90" s="275"/>
      <c r="BP90" s="189"/>
    </row>
    <row r="91" spans="1:68" ht="13.5" customHeight="1">
      <c r="A91" s="150" t="s">
        <v>3527</v>
      </c>
      <c r="B91" s="207"/>
      <c r="C91" s="189"/>
      <c r="D91" s="189" t="s">
        <v>1465</v>
      </c>
      <c r="E91" s="189"/>
      <c r="F91" s="457">
        <f>'Operating Summaries'!D65</f>
        <v>0</v>
      </c>
      <c r="G91" s="460"/>
      <c r="H91" s="556"/>
      <c r="I91" s="64"/>
      <c r="J91" s="64"/>
      <c r="K91" s="15"/>
      <c r="L91" s="64" t="s">
        <v>212</v>
      </c>
      <c r="M91" s="75">
        <f ca="1">L99*2.20462*(1-$K$139)*J93/2000</f>
        <v>743233.47020470724</v>
      </c>
      <c r="N91" s="15"/>
      <c r="O91" s="65"/>
      <c r="P91" s="65"/>
      <c r="Q91" s="64"/>
      <c r="R91" s="64"/>
      <c r="S91" s="64"/>
      <c r="T91" s="64"/>
      <c r="U91" s="64"/>
      <c r="V91" s="64"/>
      <c r="W91" s="64"/>
      <c r="X91" s="64"/>
      <c r="Y91" s="64"/>
      <c r="Z91" s="64"/>
      <c r="AA91" s="64"/>
      <c r="AB91" s="64"/>
      <c r="AC91" s="64"/>
      <c r="AD91" s="189"/>
      <c r="AE91" s="189"/>
      <c r="AF91" s="189"/>
      <c r="AG91" s="189"/>
      <c r="AH91" s="189"/>
      <c r="AI91" s="189"/>
      <c r="AJ91" s="189"/>
      <c r="AK91" s="189"/>
      <c r="AL91" s="189"/>
      <c r="AM91" s="189"/>
      <c r="AN91" s="189"/>
      <c r="AO91" s="189"/>
      <c r="AP91" s="189"/>
      <c r="AQ91" s="189"/>
      <c r="AR91" s="189"/>
      <c r="AS91" s="556"/>
      <c r="AT91" s="888" t="str">
        <f>IF(CAPEX!A91&lt;&gt;"",CAPEX!A91,"")</f>
        <v>F</v>
      </c>
      <c r="AU91" s="889">
        <f>IF(CAPEX!B91&lt;&gt;"",CAPEX!B91,"")</f>
        <v>403</v>
      </c>
      <c r="AV91" s="888" t="str">
        <f>IF(CAPEX!C91&lt;&gt;"",CAPEX!C91,"")</f>
        <v>3rd Cellulase Seed Fermentor</v>
      </c>
      <c r="AW91" s="922" t="s">
        <v>562</v>
      </c>
      <c r="AX91" s="888" t="str">
        <f>IF(CAPEX!F91&lt;&gt;"",CAPEX!F91,"")</f>
        <v>8,000 gallon skid complete - $95,400 ea</v>
      </c>
      <c r="AY91" s="891" t="str">
        <f>IF(CAPEX!G91&lt;&gt;"",CAPEX!G91,"")</f>
        <v/>
      </c>
      <c r="AZ91" s="888" t="str">
        <f>IF(CAPEX!H91&lt;&gt;"",CAPEX!H91,"")</f>
        <v>304SS</v>
      </c>
      <c r="BA91" s="891" t="str">
        <f>IF(CAPEX!J91&lt;&gt;"",CAPEX!J91,"")</f>
        <v/>
      </c>
      <c r="BB91" s="892">
        <f>CAPEX!K91</f>
        <v>95400</v>
      </c>
      <c r="BC91" s="893">
        <f>IF(CAPEX!L91&lt;&gt;"",CAPEX!L91,"")</f>
        <v>2009</v>
      </c>
      <c r="BD91" s="894">
        <f>IF(CAPEX!M91&lt;&gt;"",CAPEX!M91,"")</f>
        <v>95400</v>
      </c>
      <c r="BE91" s="895" t="str">
        <f>IF(CAPEX!N91&lt;&gt;"",CAPEX!N91,"")</f>
        <v>ICLSEED</v>
      </c>
      <c r="BF91" s="896">
        <f>IF(CAPEX!O91&lt;&gt;"",CAPEX!O91,"")</f>
        <v>1</v>
      </c>
      <c r="BG91" s="897" t="str">
        <f>IF(CAPEX!P91&lt;&gt;"",CAPEX!P91,"")</f>
        <v>ea</v>
      </c>
      <c r="BH91" s="898">
        <f>IF(CAPEX!Q91&lt;&gt;"",CAPEX!Q91,"")</f>
        <v>1</v>
      </c>
      <c r="BI91" s="898">
        <f>IF(CAPEX!R91&lt;&gt;"",CAPEX!R91,"")</f>
        <v>1.8</v>
      </c>
      <c r="BJ91" s="282">
        <f ca="1">IF(BE91&lt;&gt;"",CEILING(VLOOKUP(BE91,INDIRECT(LU_SENS),2,FALSE()),1),"")</f>
        <v>4</v>
      </c>
      <c r="BK91" s="301">
        <f t="shared" ca="1" si="42"/>
        <v>4</v>
      </c>
      <c r="BL91" s="273">
        <f t="shared" ca="1" si="43"/>
        <v>381600</v>
      </c>
      <c r="BM91" s="273">
        <f t="shared" ca="1" si="44"/>
        <v>384159.1109407933</v>
      </c>
      <c r="BN91" s="273">
        <f t="shared" ca="1" si="45"/>
        <v>691486.39969342796</v>
      </c>
      <c r="BO91" s="275"/>
      <c r="BP91" s="189"/>
    </row>
    <row r="92" spans="1:68" ht="13.5" customHeight="1">
      <c r="A92" s="189" t="s">
        <v>1245</v>
      </c>
      <c r="B92" s="457">
        <f ca="1">VLOOKUP("PRETRX01",INDIRECT(LU_SENS),2,FALSE())</f>
        <v>3.0000000000000001E-3</v>
      </c>
      <c r="C92" s="189"/>
      <c r="D92" s="189"/>
      <c r="E92" s="189"/>
      <c r="F92" s="189"/>
      <c r="G92" s="189"/>
      <c r="H92" s="556"/>
      <c r="I92" s="64"/>
      <c r="J92" s="64"/>
      <c r="K92" s="15"/>
      <c r="L92" s="64" t="s">
        <v>3528</v>
      </c>
      <c r="M92" s="75">
        <f ca="1">K90*1000000/M91</f>
        <v>1224.8862686737896</v>
      </c>
      <c r="N92" s="15"/>
      <c r="O92" s="65"/>
      <c r="P92" s="65"/>
      <c r="Q92" s="64"/>
      <c r="R92" s="64"/>
      <c r="S92" s="64"/>
      <c r="T92" s="64"/>
      <c r="U92" s="64"/>
      <c r="V92" s="64"/>
      <c r="W92" s="64"/>
      <c r="X92" s="64"/>
      <c r="Y92" s="64"/>
      <c r="Z92" s="64"/>
      <c r="AA92" s="64"/>
      <c r="AB92" s="64"/>
      <c r="AC92" s="64"/>
      <c r="AD92" s="189"/>
      <c r="AE92" s="189"/>
      <c r="AF92" s="189"/>
      <c r="AG92" s="189"/>
      <c r="AH92" s="189"/>
      <c r="AI92" s="189"/>
      <c r="AJ92" s="189"/>
      <c r="AK92" s="189"/>
      <c r="AL92" s="189"/>
      <c r="AM92" s="189"/>
      <c r="AN92" s="189"/>
      <c r="AO92" s="189"/>
      <c r="AP92" s="189"/>
      <c r="AQ92" s="189"/>
      <c r="AR92" s="189"/>
      <c r="AS92" s="556"/>
      <c r="AT92" s="888" t="str">
        <f>IF(CAPEX!A92&lt;&gt;"",CAPEX!A92,"")</f>
        <v>H</v>
      </c>
      <c r="AU92" s="889">
        <f>IF(CAPEX!B92&lt;&gt;"",CAPEX!B92,"")</f>
        <v>400</v>
      </c>
      <c r="AV92" s="888" t="str">
        <f>IF(CAPEX!C92&lt;&gt;"",CAPEX!C92,"")</f>
        <v>Cellulase Fermentation Cooler</v>
      </c>
      <c r="AW92" s="922" t="s">
        <v>469</v>
      </c>
      <c r="AX92" s="888" t="str">
        <f>IF(CAPEX!F92&lt;&gt;"",CAPEX!F92,"")</f>
        <v>Cooling coil included with Cellulase Fermenter</v>
      </c>
      <c r="AY92" s="891" t="str">
        <f>IF(CAPEX!G92&lt;&gt;"",CAPEX!G92,"")</f>
        <v/>
      </c>
      <c r="AZ92" s="888" t="str">
        <f>IF(CAPEX!H92&lt;&gt;"",CAPEX!H92,"")</f>
        <v>304SS</v>
      </c>
      <c r="BA92" s="891" t="str">
        <f>IF(CAPEX!J92&lt;&gt;"",CAPEX!J92,"")</f>
        <v/>
      </c>
      <c r="BB92" s="892" t="str">
        <f>CAPEX!K92</f>
        <v>INCLUDED</v>
      </c>
      <c r="BC92" s="904" t="str">
        <f>IF(CAPEX!L92&lt;&gt;"",CAPEX!L92,"")</f>
        <v/>
      </c>
      <c r="BD92" s="905" t="str">
        <f>IF(CAPEX!M92&lt;&gt;"",CAPEX!M92,"")</f>
        <v/>
      </c>
      <c r="BE92" s="905" t="str">
        <f>IF(CAPEX!N92&lt;&gt;"",CAPEX!N92,"")</f>
        <v/>
      </c>
      <c r="BF92" s="906" t="str">
        <f>IF(CAPEX!O92&lt;&gt;"",CAPEX!O92,"")</f>
        <v/>
      </c>
      <c r="BG92" s="907" t="str">
        <f>IF(CAPEX!P92&lt;&gt;"",CAPEX!P92,"")</f>
        <v/>
      </c>
      <c r="BH92" s="908" t="str">
        <f>IF(CAPEX!Q92&lt;&gt;"",CAPEX!Q92,"")</f>
        <v/>
      </c>
      <c r="BI92" s="908" t="str">
        <f>IF(CAPEX!R92&lt;&gt;"",CAPEX!R92,"")</f>
        <v/>
      </c>
      <c r="BJ92" s="282"/>
      <c r="BK92" s="927"/>
      <c r="BL92" s="927"/>
      <c r="BM92" s="927"/>
      <c r="BN92" s="927"/>
      <c r="BO92" s="275"/>
      <c r="BP92" s="189"/>
    </row>
    <row r="93" spans="1:68" ht="13.5" customHeight="1">
      <c r="A93" s="189" t="s">
        <v>1248</v>
      </c>
      <c r="B93" s="457">
        <f ca="1">VLOOKUP("PRETRX02",INDIRECT(LU_SENS),2,FALSE())</f>
        <v>0</v>
      </c>
      <c r="C93" s="189"/>
      <c r="D93" s="150" t="s">
        <v>1251</v>
      </c>
      <c r="E93" s="189"/>
      <c r="F93" s="189"/>
      <c r="G93" s="189"/>
      <c r="H93" s="556"/>
      <c r="I93" s="84" t="s">
        <v>3529</v>
      </c>
      <c r="J93" s="85">
        <v>8406</v>
      </c>
      <c r="K93" s="15"/>
      <c r="L93" s="86" t="s">
        <v>3530</v>
      </c>
      <c r="M93" s="87">
        <v>1E-10</v>
      </c>
      <c r="N93" s="85" t="s">
        <v>3531</v>
      </c>
      <c r="O93" s="65"/>
      <c r="P93" s="88" t="s">
        <v>218</v>
      </c>
      <c r="Q93" s="89">
        <v>58.5</v>
      </c>
      <c r="R93" s="90" t="s">
        <v>3532</v>
      </c>
      <c r="S93" s="64"/>
      <c r="T93" s="64"/>
      <c r="U93" s="64"/>
      <c r="V93" s="64"/>
      <c r="W93" s="64"/>
      <c r="X93" s="64"/>
      <c r="Y93" s="64"/>
      <c r="Z93" s="64"/>
      <c r="AA93" s="64"/>
      <c r="AB93" s="64"/>
      <c r="AC93" s="64"/>
      <c r="AD93" s="189"/>
      <c r="AE93" s="189"/>
      <c r="AF93" s="189"/>
      <c r="AG93" s="189"/>
      <c r="AH93" s="189"/>
      <c r="AI93" s="189"/>
      <c r="AJ93" s="189"/>
      <c r="AK93" s="189"/>
      <c r="AL93" s="189"/>
      <c r="AM93" s="189"/>
      <c r="AN93" s="189"/>
      <c r="AO93" s="189"/>
      <c r="AP93" s="189"/>
      <c r="AQ93" s="189"/>
      <c r="AR93" s="189"/>
      <c r="AS93" s="556"/>
      <c r="AT93" s="888" t="str">
        <f>IF(CAPEX!A93&lt;&gt;"",CAPEX!A93,"")</f>
        <v>H</v>
      </c>
      <c r="AU93" s="889">
        <f>IF(CAPEX!B93&lt;&gt;"",CAPEX!B93,"")</f>
        <v>405</v>
      </c>
      <c r="AV93" s="888" t="str">
        <f>IF(CAPEX!C93&lt;&gt;"",CAPEX!C93,"")</f>
        <v>Media Prep Tank Cooler</v>
      </c>
      <c r="AW93" s="922" t="s">
        <v>469</v>
      </c>
      <c r="AX93" s="888" t="str">
        <f>IF(CAPEX!F93&lt;&gt;"",CAPEX!F93,"")</f>
        <v>Cooling coil included with Media Prep Tank</v>
      </c>
      <c r="AY93" s="891" t="str">
        <f>IF(CAPEX!G93&lt;&gt;"",CAPEX!G93,"")</f>
        <v/>
      </c>
      <c r="AZ93" s="888" t="str">
        <f>IF(CAPEX!H93&lt;&gt;"",CAPEX!H93,"")</f>
        <v>304SS</v>
      </c>
      <c r="BA93" s="891">
        <f>IF(CAPEX!J93&lt;&gt;"",CAPEX!J93,"")</f>
        <v>1</v>
      </c>
      <c r="BB93" s="892" t="str">
        <f>CAPEX!K93</f>
        <v>INCLUDED</v>
      </c>
      <c r="BC93" s="904" t="str">
        <f>IF(CAPEX!L93&lt;&gt;"",CAPEX!L93,"")</f>
        <v/>
      </c>
      <c r="BD93" s="905" t="str">
        <f>IF(CAPEX!M93&lt;&gt;"",CAPEX!M93,"")</f>
        <v/>
      </c>
      <c r="BE93" s="905" t="str">
        <f>IF(CAPEX!N93&lt;&gt;"",CAPEX!N93,"")</f>
        <v/>
      </c>
      <c r="BF93" s="906" t="str">
        <f>IF(CAPEX!O93&lt;&gt;"",CAPEX!O93,"")</f>
        <v/>
      </c>
      <c r="BG93" s="907" t="str">
        <f>IF(CAPEX!P93&lt;&gt;"",CAPEX!P93,"")</f>
        <v/>
      </c>
      <c r="BH93" s="908" t="str">
        <f>IF(CAPEX!Q93&lt;&gt;"",CAPEX!Q93,"")</f>
        <v/>
      </c>
      <c r="BI93" s="908" t="str">
        <f>IF(CAPEX!R93&lt;&gt;"",CAPEX!R93,"")</f>
        <v/>
      </c>
      <c r="BJ93" s="282"/>
      <c r="BK93" s="927"/>
      <c r="BL93" s="927"/>
      <c r="BM93" s="927"/>
      <c r="BN93" s="927"/>
      <c r="BO93" s="275"/>
      <c r="BP93" s="189"/>
    </row>
    <row r="94" spans="1:68" ht="13.5" customHeight="1">
      <c r="A94" s="189" t="s">
        <v>1255</v>
      </c>
      <c r="B94" s="457">
        <f ca="1">VLOOKUP("PRETRX03",INDIRECT(LU_SENS),2,FALSE())</f>
        <v>9.9000000000000005E-2</v>
      </c>
      <c r="C94" s="189"/>
      <c r="D94" s="189" t="s">
        <v>3533</v>
      </c>
      <c r="F94" s="510">
        <f ca="1">VLOOKUP( "CMIX.GLUCOSE.A300.301", INDIRECT(LU_SENS), 2, FALSE() ) + VLOOKUP( "CMIX.XYLOSE.A300.301", INDIRECT(LU_SENS), 2, FALSE() ) +
VLOOKUP( "CMIX.ARABINOS.A300.301", INDIRECT(LU_SENS), 2, FALSE() ) + VLOOKUP( "CMIX.MANNOSE.A300.301", INDIRECT(LU_SENS), 2, FALSE() ) +
VLOOKUP( "CMIX.GALACTOS.A300.301", INDIRECT(LU_SENS), 2, FALSE() )</f>
        <v>23708.973512</v>
      </c>
      <c r="G94" s="510"/>
      <c r="H94" s="556"/>
      <c r="I94" s="633"/>
      <c r="J94" s="633"/>
      <c r="K94" s="1019"/>
      <c r="L94" s="1019"/>
      <c r="M94" s="1019"/>
      <c r="N94" s="184"/>
      <c r="O94" s="1019"/>
      <c r="P94" s="184"/>
      <c r="Q94" s="184"/>
      <c r="R94" s="64"/>
      <c r="S94" s="64"/>
      <c r="T94" s="64"/>
      <c r="U94" s="64"/>
      <c r="V94" s="64"/>
      <c r="W94" s="64"/>
      <c r="X94" s="64"/>
      <c r="Y94" s="64"/>
      <c r="Z94" s="64"/>
      <c r="AA94" s="64"/>
      <c r="AB94" s="64"/>
      <c r="AC94" s="64"/>
      <c r="AD94" s="189"/>
      <c r="AE94" s="189"/>
      <c r="AF94" s="189"/>
      <c r="AG94" s="189"/>
      <c r="AH94" s="189"/>
      <c r="AI94" s="189"/>
      <c r="AJ94" s="189"/>
      <c r="AK94" s="189"/>
      <c r="AL94" s="189"/>
      <c r="AM94" s="189"/>
      <c r="AN94" s="189"/>
      <c r="AO94" s="189"/>
      <c r="AP94" s="189"/>
      <c r="AQ94" s="189"/>
      <c r="AR94" s="189"/>
      <c r="AS94" s="556"/>
      <c r="AT94" s="888" t="str">
        <f>IF(CAPEX!A94&lt;&gt;"",CAPEX!A94,"")</f>
        <v>M</v>
      </c>
      <c r="AU94" s="889">
        <f>IF(CAPEX!B94&lt;&gt;"",CAPEX!B94,"")</f>
        <v>401</v>
      </c>
      <c r="AV94" s="888" t="str">
        <f>IF(CAPEX!C94&lt;&gt;"",CAPEX!C94,"")</f>
        <v>Fermenter Air Compressor Package</v>
      </c>
      <c r="AW94" s="922" t="s">
        <v>654</v>
      </c>
      <c r="AX94" s="888" t="str">
        <f>IF(CAPEX!F94&lt;&gt;"",CAPEX!F94,"")</f>
        <v>8000 SCFM @ 16 psig</v>
      </c>
      <c r="AY94" s="891" t="str">
        <f>IF(CAPEX!G94&lt;&gt;"",CAPEX!G94,"")</f>
        <v/>
      </c>
      <c r="AZ94" s="888" t="str">
        <f>IF(CAPEX!H94&lt;&gt;"",CAPEX!H94,"")</f>
        <v>CS</v>
      </c>
      <c r="BA94" s="891">
        <f>IF(CAPEX!J94&lt;&gt;"",CAPEX!J94,"")</f>
        <v>2</v>
      </c>
      <c r="BB94" s="892">
        <f>CAPEX!K94</f>
        <v>350000</v>
      </c>
      <c r="BC94" s="893">
        <f>IF(CAPEX!L94&lt;&gt;"",CAPEX!L94,"")</f>
        <v>2009</v>
      </c>
      <c r="BD94" s="894">
        <f>IF(CAPEX!M94&lt;&gt;"",CAPEX!M94,"")</f>
        <v>350000</v>
      </c>
      <c r="BE94" s="895" t="str">
        <f>IF(CAPEX!N94&lt;&gt;"",CAPEX!N94,"")</f>
        <v>strm.a400.450</v>
      </c>
      <c r="BF94" s="973">
        <f>IF(CAPEX!O94&lt;&gt;"",CAPEX!O94,"")</f>
        <v>33168</v>
      </c>
      <c r="BG94" s="974" t="str">
        <f>IF(CAPEX!P94&lt;&gt;"",CAPEX!P94,"")</f>
        <v>kg/hr</v>
      </c>
      <c r="BH94" s="898">
        <f>IF(CAPEX!Q94&lt;&gt;"",CAPEX!Q94,"")</f>
        <v>0.6</v>
      </c>
      <c r="BI94" s="898">
        <f>IF(CAPEX!R94&lt;&gt;"",CAPEX!R94,"")</f>
        <v>1.6</v>
      </c>
      <c r="BJ94" s="282">
        <f t="shared" ref="BJ94:BJ100" ca="1" si="46">IF(BE94&lt;&gt;"",VLOOKUP(BE94,INDIRECT(LU_SENS),2,FALSE()),"")</f>
        <v>32582.828799999999</v>
      </c>
      <c r="BK94" s="301">
        <f t="shared" ref="BK94:BK100" ca="1" si="47">BJ94/BF94</f>
        <v>0.98235735648818134</v>
      </c>
      <c r="BL94" s="273">
        <f t="shared" ref="BL94:BL100" ca="1" si="48">BD94*BK94^BH94</f>
        <v>346281.86303536652</v>
      </c>
      <c r="BM94" s="273">
        <f t="shared" ref="BM94:BM100" ca="1" si="49">BL94*VLOOKUP($J$34,INDIRECT(IX_CAP),4,FALSE())/VLOOKUP(BC94,INDIRECT(IX_CAP),4,FALSE())</f>
        <v>348604.12117030384</v>
      </c>
      <c r="BN94" s="273">
        <f t="shared" ref="BN94:BN100" ca="1" si="50">BM94*BI94</f>
        <v>557766.59387248615</v>
      </c>
      <c r="BO94" s="275"/>
      <c r="BP94" s="189"/>
    </row>
    <row r="95" spans="1:68" ht="13.5" customHeight="1">
      <c r="A95" s="189" t="s">
        <v>1262</v>
      </c>
      <c r="B95" s="457">
        <f ca="1">VLOOKUP("PRETRX04",INDIRECT(LU_SENS),2,FALSE())</f>
        <v>3.0000000000000001E-3</v>
      </c>
      <c r="C95" s="189"/>
      <c r="D95" s="189" t="s">
        <v>3534</v>
      </c>
      <c r="E95" s="189"/>
      <c r="F95" s="510">
        <f ca="1">VLOOKUP( "CMIX.GLUCOLIG.A300.301", INDIRECT(LU_SENS), 2, FALSE() ) +
VLOOKUP( "CMIX.CELLOB.A300.301", INDIRECT(LU_SENS), 2, FALSE() ) + VLOOKUP( "CMIX.XYLOLIG.A300.301", INDIRECT(LU_SENS), 2, FALSE() ) +
VLOOKUP( "CMIX.MANOLIG.A300.301", INDIRECT(LU_SENS), 2, FALSE() ) + VLOOKUP( "CMIX.GALAOLIG.A300.301", INDIRECT(LU_SENS), 2, FALSE() ) +
VLOOKUP( "CMIX.ARABOLIG.A300.301", INDIRECT(LU_SENS), 2, FALSE() )</f>
        <v>566.35519383679696</v>
      </c>
      <c r="G95" s="510"/>
      <c r="H95" s="556"/>
      <c r="I95" s="92"/>
      <c r="J95" s="92"/>
      <c r="K95" s="15"/>
      <c r="L95" s="15"/>
      <c r="M95" s="15"/>
      <c r="N95" s="75"/>
      <c r="O95" s="15"/>
      <c r="P95" s="75"/>
      <c r="Q95" s="75"/>
      <c r="R95" s="64"/>
      <c r="S95" s="64"/>
      <c r="T95" s="64"/>
      <c r="U95" s="64"/>
      <c r="V95" s="64"/>
      <c r="W95" s="64"/>
      <c r="X95" s="64"/>
      <c r="Y95" s="64"/>
      <c r="Z95" s="64"/>
      <c r="AA95" s="64"/>
      <c r="AB95" s="64"/>
      <c r="AC95" s="64"/>
      <c r="AD95" s="189"/>
      <c r="AE95" s="189"/>
      <c r="AF95" s="189"/>
      <c r="AG95" s="189"/>
      <c r="AH95" s="189"/>
      <c r="AI95" s="189"/>
      <c r="AJ95" s="189"/>
      <c r="AK95" s="189"/>
      <c r="AL95" s="189"/>
      <c r="AM95" s="189"/>
      <c r="AN95" s="189"/>
      <c r="AO95" s="189"/>
      <c r="AP95" s="189"/>
      <c r="AQ95" s="189"/>
      <c r="AR95" s="189"/>
      <c r="AS95" s="556"/>
      <c r="AT95" s="888" t="str">
        <f>IF(CAPEX!A95&lt;&gt;"",CAPEX!A95,"")</f>
        <v>P</v>
      </c>
      <c r="AU95" s="889">
        <f>IF(CAPEX!B95&lt;&gt;"",CAPEX!B95,"")</f>
        <v>400</v>
      </c>
      <c r="AV95" s="888" t="str">
        <f>IF(CAPEX!C95&lt;&gt;"",CAPEX!C95,"")</f>
        <v>Cellulase Transfer Pump</v>
      </c>
      <c r="AW95" s="922" t="s">
        <v>495</v>
      </c>
      <c r="AX95" s="888" t="str">
        <f>IF(CAPEX!F95&lt;&gt;"",CAPEX!F95,"")</f>
        <v>59 gpm, 100 FT, TDH SIZE 2X1-10C</v>
      </c>
      <c r="AY95" s="891">
        <f>IF(CAPEX!G95&lt;&gt;"",CAPEX!G95,"")</f>
        <v>3</v>
      </c>
      <c r="AZ95" s="888" t="str">
        <f>IF(CAPEX!H95&lt;&gt;"",CAPEX!H95,"")</f>
        <v>316SS</v>
      </c>
      <c r="BA95" s="891">
        <f>IF(CAPEX!J95&lt;&gt;"",CAPEX!J95,"")</f>
        <v>1</v>
      </c>
      <c r="BB95" s="892">
        <f>CAPEX!K95</f>
        <v>7357</v>
      </c>
      <c r="BC95" s="893">
        <f>IF(CAPEX!L95&lt;&gt;"",CAPEX!L95,"")</f>
        <v>2010</v>
      </c>
      <c r="BD95" s="894">
        <f>IF(CAPEX!M95&lt;&gt;"",CAPEX!M95,"")</f>
        <v>7357</v>
      </c>
      <c r="BE95" s="895" t="str">
        <f>IF(CAPEX!N95&lt;&gt;"",CAPEX!N95,"")</f>
        <v>strm.a400.420</v>
      </c>
      <c r="BF95" s="973">
        <f>IF(CAPEX!O95&lt;&gt;"",CAPEX!O95,"")</f>
        <v>13398.9</v>
      </c>
      <c r="BG95" s="974" t="str">
        <f>IF(CAPEX!P95&lt;&gt;"",CAPEX!P95,"")</f>
        <v>kg/hr</v>
      </c>
      <c r="BH95" s="898">
        <f>IF(CAPEX!Q95&lt;&gt;"",CAPEX!Q95,"")</f>
        <v>0.8</v>
      </c>
      <c r="BI95" s="898">
        <f>IF(CAPEX!R95&lt;&gt;"",CAPEX!R95,"")</f>
        <v>2.2999999999999998</v>
      </c>
      <c r="BJ95" s="282">
        <f t="shared" ca="1" si="46"/>
        <v>13836.482900000001</v>
      </c>
      <c r="BK95" s="301">
        <f t="shared" ca="1" si="47"/>
        <v>1.0326581211890529</v>
      </c>
      <c r="BL95" s="273">
        <f t="shared" ca="1" si="48"/>
        <v>7548.5929636233586</v>
      </c>
      <c r="BM95" s="273">
        <f t="shared" ca="1" si="49"/>
        <v>7200.4915451846646</v>
      </c>
      <c r="BN95" s="273">
        <f t="shared" ca="1" si="50"/>
        <v>16561.130553924726</v>
      </c>
      <c r="BO95" s="275"/>
      <c r="BP95" s="189"/>
    </row>
    <row r="96" spans="1:68" ht="13.5" customHeight="1">
      <c r="A96" s="189" t="s">
        <v>1267</v>
      </c>
      <c r="B96" s="457">
        <f ca="1">B67*(1-B87)</f>
        <v>2.4E-2</v>
      </c>
      <c r="C96" s="189"/>
      <c r="D96" s="189" t="s">
        <v>3535</v>
      </c>
      <c r="E96" s="189"/>
      <c r="F96" s="510">
        <f ca="1">VLOOKUP("SOL310FD",INDIRECT(LU_SENS),2,FALSE())-F94-F95</f>
        <v>17248.188594163203</v>
      </c>
      <c r="G96" s="510"/>
      <c r="H96" s="556"/>
      <c r="I96" s="150" t="s">
        <v>221</v>
      </c>
      <c r="J96" s="64"/>
      <c r="K96" s="15"/>
      <c r="L96" s="15"/>
      <c r="M96" s="65"/>
      <c r="N96" s="15"/>
      <c r="O96" s="65"/>
      <c r="P96" s="65"/>
      <c r="Q96" s="64"/>
      <c r="R96" s="64"/>
      <c r="S96" s="64"/>
      <c r="T96" s="64"/>
      <c r="U96" s="64"/>
      <c r="V96" s="64"/>
      <c r="W96" s="150" t="s">
        <v>293</v>
      </c>
      <c r="X96" s="64"/>
      <c r="Y96" s="64"/>
      <c r="Z96" s="64"/>
      <c r="AA96" s="64"/>
      <c r="AB96" s="64"/>
      <c r="AC96" s="64"/>
      <c r="AD96" s="189"/>
      <c r="AE96" s="189"/>
      <c r="AF96" s="189"/>
      <c r="AG96" s="189"/>
      <c r="AH96" s="189"/>
      <c r="AI96" s="189"/>
      <c r="AJ96" s="189"/>
      <c r="AK96" s="189"/>
      <c r="AL96" s="189"/>
      <c r="AM96" s="189"/>
      <c r="AN96" s="189"/>
      <c r="AO96" s="189"/>
      <c r="AP96" s="189"/>
      <c r="AQ96" s="189"/>
      <c r="AR96" s="189"/>
      <c r="AS96" s="556"/>
      <c r="AT96" s="888" t="str">
        <f>IF(CAPEX!A96&lt;&gt;"",CAPEX!A96,"")</f>
        <v>P</v>
      </c>
      <c r="AU96" s="889">
        <f>IF(CAPEX!B96&lt;&gt;"",CAPEX!B96,"")</f>
        <v>401</v>
      </c>
      <c r="AV96" s="888" t="str">
        <f>IF(CAPEX!C96&lt;&gt;"",CAPEX!C96,"")</f>
        <v>Cellulase Seed Pump</v>
      </c>
      <c r="AW96" s="922" t="s">
        <v>495</v>
      </c>
      <c r="AX96" s="888" t="str">
        <f>IF(CAPEX!F96&lt;&gt;"",CAPEX!F96,"")</f>
        <v>3 GPM, 100 FT TDH SIZE 2X1-10</v>
      </c>
      <c r="AY96" s="891">
        <f>IF(CAPEX!G96&lt;&gt;"",CAPEX!G96,"")</f>
        <v>2</v>
      </c>
      <c r="AZ96" s="888" t="str">
        <f>IF(CAPEX!H96&lt;&gt;"",CAPEX!H96,"")</f>
        <v>316SS</v>
      </c>
      <c r="BA96" s="891">
        <f>IF(CAPEX!J96&lt;&gt;"",CAPEX!J96,"")</f>
        <v>4</v>
      </c>
      <c r="BB96" s="892">
        <f>CAPEX!K96</f>
        <v>29972</v>
      </c>
      <c r="BC96" s="893">
        <f>IF(CAPEX!L96&lt;&gt;"",CAPEX!L96,"")</f>
        <v>2010</v>
      </c>
      <c r="BD96" s="894">
        <f>IF(CAPEX!M96&lt;&gt;"",CAPEX!M96,"")</f>
        <v>29972</v>
      </c>
      <c r="BE96" s="895" t="str">
        <f>IF(CAPEX!N96&lt;&gt;"",CAPEX!N96,"")</f>
        <v>strm.a400.409</v>
      </c>
      <c r="BF96" s="973">
        <f>IF(CAPEX!O96&lt;&gt;"",CAPEX!O96,"")</f>
        <v>681.30000000000007</v>
      </c>
      <c r="BG96" s="974" t="str">
        <f>IF(CAPEX!P96&lt;&gt;"",CAPEX!P96,"")</f>
        <v>kg/hr</v>
      </c>
      <c r="BH96" s="898">
        <f>IF(CAPEX!Q96&lt;&gt;"",CAPEX!Q96,"")</f>
        <v>0.8</v>
      </c>
      <c r="BI96" s="898">
        <f>IF(CAPEX!R96&lt;&gt;"",CAPEX!R96,"")</f>
        <v>2.2999999999999998</v>
      </c>
      <c r="BJ96" s="282">
        <f t="shared" ca="1" si="46"/>
        <v>769.70806000000005</v>
      </c>
      <c r="BK96" s="301">
        <f t="shared" ca="1" si="47"/>
        <v>1.1297637751357699</v>
      </c>
      <c r="BL96" s="273">
        <f t="shared" ca="1" si="48"/>
        <v>33045.00639203241</v>
      </c>
      <c r="BM96" s="273">
        <f t="shared" ca="1" si="49"/>
        <v>31521.144441492066</v>
      </c>
      <c r="BN96" s="273">
        <f t="shared" ca="1" si="50"/>
        <v>72498.632215431746</v>
      </c>
      <c r="BO96" s="275"/>
      <c r="BP96" s="189"/>
    </row>
    <row r="97" spans="1:68" ht="25.5" customHeight="1">
      <c r="A97" s="189" t="s">
        <v>1276</v>
      </c>
      <c r="B97" s="457">
        <f ca="1">B68+B87*B67</f>
        <v>0.9</v>
      </c>
      <c r="C97" s="189"/>
      <c r="D97" s="189"/>
      <c r="E97" s="189"/>
      <c r="F97" s="510"/>
      <c r="G97" s="510"/>
      <c r="H97" s="556"/>
      <c r="I97" s="104" t="s">
        <v>222</v>
      </c>
      <c r="J97" s="210" t="s">
        <v>223</v>
      </c>
      <c r="K97" s="210" t="s">
        <v>224</v>
      </c>
      <c r="L97" s="211" t="s">
        <v>225</v>
      </c>
      <c r="M97" s="211" t="s">
        <v>226</v>
      </c>
      <c r="N97" s="211" t="s">
        <v>227</v>
      </c>
      <c r="O97" s="210" t="s">
        <v>228</v>
      </c>
      <c r="P97" s="212" t="str">
        <f>J34 &amp; " Cost (cents / ton)"</f>
        <v>2007 Cost (cents / ton)</v>
      </c>
      <c r="Q97" s="212" t="str">
        <f>J34 &amp; " Cost ($/lb)"</f>
        <v>2007 Cost ($/lb)</v>
      </c>
      <c r="R97" s="211" t="s">
        <v>229</v>
      </c>
      <c r="S97" s="212" t="str">
        <f>"MM$/yr ("&amp;J34&amp;")"</f>
        <v>MM$/yr (2007)</v>
      </c>
      <c r="T97" s="212" t="str">
        <f>"Cents/lb sugar ("&amp;J34&amp;")"</f>
        <v>Cents/lb sugar (2007)</v>
      </c>
      <c r="U97" s="104"/>
      <c r="V97" s="104"/>
      <c r="W97" s="104"/>
      <c r="X97" s="104"/>
      <c r="Y97" s="104"/>
      <c r="Z97" s="104"/>
      <c r="AA97" s="104"/>
      <c r="AB97" s="104"/>
      <c r="AC97" s="104"/>
      <c r="AD97" s="189"/>
      <c r="AE97" s="189"/>
      <c r="AF97" s="189"/>
      <c r="AG97" s="189"/>
      <c r="AH97" s="189"/>
      <c r="AI97" s="189"/>
      <c r="AJ97" s="189"/>
      <c r="AK97" s="189"/>
      <c r="AL97" s="189"/>
      <c r="AM97" s="189"/>
      <c r="AN97" s="189"/>
      <c r="AO97" s="189"/>
      <c r="AP97" s="189"/>
      <c r="AQ97" s="189"/>
      <c r="AR97" s="189"/>
      <c r="AS97" s="556"/>
      <c r="AT97" s="888" t="str">
        <f>IF(CAPEX!A97&lt;&gt;"",CAPEX!A97,"")</f>
        <v>P</v>
      </c>
      <c r="AU97" s="889">
        <f>IF(CAPEX!B97&lt;&gt;"",CAPEX!B97,"")</f>
        <v>405</v>
      </c>
      <c r="AV97" s="888" t="str">
        <f>IF(CAPEX!C97&lt;&gt;"",CAPEX!C97,"")</f>
        <v>Media Pump</v>
      </c>
      <c r="AW97" s="922" t="s">
        <v>495</v>
      </c>
      <c r="AX97" s="888" t="str">
        <f>IF(CAPEX!F97&lt;&gt;"",CAPEX!F97,"")</f>
        <v>63 GPM, 100 FT TDH SIZE 2X1-10C</v>
      </c>
      <c r="AY97" s="891">
        <f>IF(CAPEX!G97&lt;&gt;"",CAPEX!G97,"")</f>
        <v>3</v>
      </c>
      <c r="AZ97" s="888" t="str">
        <f>IF(CAPEX!H97&lt;&gt;"",CAPEX!H97,"")</f>
        <v>316SS</v>
      </c>
      <c r="BA97" s="891">
        <f>IF(CAPEX!J97&lt;&gt;"",CAPEX!J97,"")</f>
        <v>1</v>
      </c>
      <c r="BB97" s="892">
        <f>CAPEX!K97</f>
        <v>7357</v>
      </c>
      <c r="BC97" s="893">
        <f>IF(CAPEX!L97&lt;&gt;"",CAPEX!L97,"")</f>
        <v>2010</v>
      </c>
      <c r="BD97" s="894">
        <f>IF(CAPEX!M97&lt;&gt;"",CAPEX!M97,"")</f>
        <v>7357</v>
      </c>
      <c r="BE97" s="895" t="str">
        <f>IF(CAPEX!N97&lt;&gt;"",CAPEX!N97,"")</f>
        <v>strm.a400.402</v>
      </c>
      <c r="BF97" s="973">
        <f>IF(CAPEX!O97&lt;&gt;"",CAPEX!O97,"")</f>
        <v>14307.300000000001</v>
      </c>
      <c r="BG97" s="974" t="str">
        <f>IF(CAPEX!P97&lt;&gt;"",CAPEX!P97,"")</f>
        <v>kg/hr</v>
      </c>
      <c r="BH97" s="898">
        <f>IF(CAPEX!Q97&lt;&gt;"",CAPEX!Q97,"")</f>
        <v>0.8</v>
      </c>
      <c r="BI97" s="898">
        <f>IF(CAPEX!R97&lt;&gt;"",CAPEX!R97,"")</f>
        <v>2.2999999999999998</v>
      </c>
      <c r="BJ97" s="282">
        <f t="shared" ca="1" si="46"/>
        <v>15801.260700000001</v>
      </c>
      <c r="BK97" s="301">
        <f t="shared" ca="1" si="47"/>
        <v>1.1044194711790485</v>
      </c>
      <c r="BL97" s="273">
        <f t="shared" ca="1" si="48"/>
        <v>7965.4075218290172</v>
      </c>
      <c r="BM97" s="273">
        <f t="shared" ca="1" si="49"/>
        <v>7598.0848074963069</v>
      </c>
      <c r="BN97" s="273">
        <f t="shared" ca="1" si="50"/>
        <v>17475.595057241506</v>
      </c>
      <c r="BO97" s="275"/>
      <c r="BP97" s="189"/>
    </row>
    <row r="98" spans="1:68" ht="13.5" customHeight="1">
      <c r="A98" s="189" t="s">
        <v>1285</v>
      </c>
      <c r="B98" s="457">
        <f ca="1">VLOOKUP("PRETRX07",INDIRECT(LU_SENS),2,FALSE())</f>
        <v>0.05</v>
      </c>
      <c r="C98" s="189"/>
      <c r="D98" s="189" t="s">
        <v>3536</v>
      </c>
      <c r="E98" s="189"/>
      <c r="F98" s="510">
        <f ca="1">VLOOKUP( "CMIX.GLUCOSE.a300.301sug", INDIRECT(LU_SENS), 2, FALSE() ) + VLOOKUP( "CMIX.XYLOSE.a300.301sug", INDIRECT(LU_SENS), 2, FALSE() ) +
VLOOKUP( "CMIX.ARABINOS.a300.301sug", INDIRECT(LU_SENS), 2, FALSE() ) + VLOOKUP( "CMIX.MANNOSE.a300.301sug", INDIRECT(LU_SENS), 2, FALSE() ) +
VLOOKUP( "CMIX.GALACTOS.a300.301sug", INDIRECT(LU_SENS), 2, FALSE() )</f>
        <v>49847.262922000002</v>
      </c>
      <c r="G98" s="510"/>
      <c r="H98" s="556"/>
      <c r="I98" s="64"/>
      <c r="J98" s="64"/>
      <c r="K98" s="64"/>
      <c r="L98" s="15"/>
      <c r="M98" s="15"/>
      <c r="N98" s="15"/>
      <c r="O98" s="15"/>
      <c r="P98" s="15"/>
      <c r="Q98" s="1020"/>
      <c r="R98" s="15"/>
      <c r="S98" s="65"/>
      <c r="T98" s="65"/>
      <c r="U98" s="64"/>
      <c r="V98" s="64"/>
      <c r="W98" s="64"/>
      <c r="X98" s="64"/>
      <c r="Y98" s="64"/>
      <c r="Z98" s="64"/>
      <c r="AA98" s="64"/>
      <c r="AB98" s="64"/>
      <c r="AC98" s="64"/>
      <c r="AD98" s="189"/>
      <c r="AE98" s="189"/>
      <c r="AF98" s="189"/>
      <c r="AG98" s="189"/>
      <c r="AH98" s="189"/>
      <c r="AI98" s="189"/>
      <c r="AJ98" s="189"/>
      <c r="AK98" s="189"/>
      <c r="AL98" s="189"/>
      <c r="AM98" s="189"/>
      <c r="AN98" s="189"/>
      <c r="AO98" s="189"/>
      <c r="AP98" s="189"/>
      <c r="AQ98" s="189"/>
      <c r="AR98" s="189"/>
      <c r="AS98" s="556"/>
      <c r="AT98" s="888" t="str">
        <f>IF(CAPEX!A98&lt;&gt;"",CAPEX!A98,"")</f>
        <v>P</v>
      </c>
      <c r="AU98" s="889">
        <f>IF(CAPEX!B98&lt;&gt;"",CAPEX!B98,"")</f>
        <v>406</v>
      </c>
      <c r="AV98" s="888" t="str">
        <f>IF(CAPEX!C98&lt;&gt;"",CAPEX!C98,"")</f>
        <v>Cellulase Nutrient Transfer Pump</v>
      </c>
      <c r="AW98" s="922" t="s">
        <v>503</v>
      </c>
      <c r="AX98" s="888" t="str">
        <f>IF(CAPEX!F98&lt;&gt;"",CAPEX!F98,"")</f>
        <v>Gear Pump 2 GPM, 100 FT</v>
      </c>
      <c r="AY98" s="891">
        <f>IF(CAPEX!G98&lt;&gt;"",CAPEX!G98,"")</f>
        <v>0.5</v>
      </c>
      <c r="AZ98" s="888" t="str">
        <f>IF(CAPEX!H98&lt;&gt;"",CAPEX!H98,"")</f>
        <v>316SS</v>
      </c>
      <c r="BA98" s="891">
        <f>IF(CAPEX!J98&lt;&gt;"",CAPEX!J98,"")</f>
        <v>1</v>
      </c>
      <c r="BB98" s="892">
        <f>CAPEX!K98</f>
        <v>1500</v>
      </c>
      <c r="BC98" s="893">
        <f>IF(CAPEX!L98&lt;&gt;"",CAPEX!L98,"")</f>
        <v>2009</v>
      </c>
      <c r="BD98" s="894">
        <f>IF(CAPEX!M98&lt;&gt;"",CAPEX!M98,"")</f>
        <v>1500</v>
      </c>
      <c r="BE98" s="895" t="str">
        <f>IF(CAPEX!N98&lt;&gt;"",CAPEX!N98,"")</f>
        <v>strm.a400.416</v>
      </c>
      <c r="BF98" s="973">
        <f>IF(CAPEX!O98&lt;&gt;"",CAPEX!O98,"")</f>
        <v>454</v>
      </c>
      <c r="BG98" s="974" t="str">
        <f>IF(CAPEX!P98&lt;&gt;"",CAPEX!P98,"")</f>
        <v>kg/hr</v>
      </c>
      <c r="BH98" s="898">
        <f>IF(CAPEX!Q98&lt;&gt;"",CAPEX!Q98,"")</f>
        <v>0.8</v>
      </c>
      <c r="BI98" s="898">
        <f>IF(CAPEX!R98&lt;&gt;"",CAPEX!R98,"")</f>
        <v>2.2999999999999998</v>
      </c>
      <c r="BJ98" s="282">
        <f t="shared" ca="1" si="46"/>
        <v>223.984489</v>
      </c>
      <c r="BK98" s="301">
        <f t="shared" ca="1" si="47"/>
        <v>0.4933579052863436</v>
      </c>
      <c r="BL98" s="273">
        <f t="shared" ca="1" si="48"/>
        <v>852.35582259123305</v>
      </c>
      <c r="BM98" s="273">
        <f t="shared" ca="1" si="49"/>
        <v>858.07194709606028</v>
      </c>
      <c r="BN98" s="273">
        <f t="shared" ca="1" si="50"/>
        <v>1973.5654783209386</v>
      </c>
      <c r="BO98" s="275"/>
      <c r="BP98" s="189"/>
    </row>
    <row r="99" spans="1:68" ht="13.5" customHeight="1">
      <c r="A99" s="189" t="s">
        <v>1292</v>
      </c>
      <c r="B99" s="457">
        <f ca="1">VLOOKUP("PRETRX08",INDIRECT(LU_SENS),2,FALSE())</f>
        <v>0</v>
      </c>
      <c r="C99" s="189"/>
      <c r="D99" s="189" t="s">
        <v>3537</v>
      </c>
      <c r="E99" s="189"/>
      <c r="F99" s="510">
        <f ca="1">VLOOKUP( "CMIX.GLUCOLIG.a300.301sug", INDIRECT(LU_SENS), 2, FALSE() ) +
VLOOKUP( "CMIX.CELLOB.a300.301sug", INDIRECT(LU_SENS), 2, FALSE() ) + VLOOKUP( "CMIX.XYLOLIG.a300.301sug", INDIRECT(LU_SENS), 2, FALSE() ) +
VLOOKUP( "CMIX.MANOLIG.a300.301sug", INDIRECT(LU_SENS), 2, FALSE() ) + VLOOKUP( "CMIX.GALAOLIG.a300.301sug", INDIRECT(LU_SENS), 2, FALSE() ) +
VLOOKUP( "CMIX.ARABOLIG.a300.301sug", INDIRECT(LU_SENS), 2, FALSE() )</f>
        <v>1942.9752421000001</v>
      </c>
      <c r="G99" s="510"/>
      <c r="H99" s="556"/>
      <c r="I99" s="1021" t="s">
        <v>3538</v>
      </c>
      <c r="J99" s="1021" t="s">
        <v>49</v>
      </c>
      <c r="K99" s="1022" t="s">
        <v>233</v>
      </c>
      <c r="L99" s="1023">
        <f t="shared" ref="L99:L110" ca="1" si="51">VLOOKUP(K99,INDIRECT(LU_SENS),2,FALSE())</f>
        <v>101044</v>
      </c>
      <c r="M99" s="1023">
        <f t="shared" ref="M99:M110" ca="1" si="52">L99*2.205</f>
        <v>222802.02000000002</v>
      </c>
      <c r="N99" s="1024">
        <f ca="1">Q93*100*(1-$K$139)</f>
        <v>4643.8422884584934</v>
      </c>
      <c r="O99" s="1025">
        <f>$J$34</f>
        <v>2007</v>
      </c>
      <c r="P99" s="1026">
        <f ca="1">N99*VLOOKUP($J$34,INDIRECT(IX_CHEM),4,FALSE())/VLOOKUP(O99,INDIRECT(IX_CHEM),4,FALSE())</f>
        <v>4643.8422884584934</v>
      </c>
      <c r="Q99" s="1027">
        <f ca="1">P99/100/2000</f>
        <v>2.3219211442292467E-2</v>
      </c>
      <c r="R99" s="1028">
        <f ca="1">M99*Q99</f>
        <v>5173.2872121498758</v>
      </c>
      <c r="S99" s="1026">
        <f ca="1">($R99*$J$93/1000000)</f>
        <v>43.486652305331859</v>
      </c>
      <c r="T99" s="1026">
        <f ca="1">(S99*100)/$K$90</f>
        <v>4.776776821388232</v>
      </c>
      <c r="U99" s="189" t="s">
        <v>3539</v>
      </c>
      <c r="V99" s="64"/>
      <c r="W99" s="176" t="s">
        <v>294</v>
      </c>
      <c r="X99" s="176" t="s">
        <v>295</v>
      </c>
      <c r="Y99" s="176" t="s">
        <v>297</v>
      </c>
      <c r="Z99" s="176" t="s">
        <v>298</v>
      </c>
      <c r="AA99" s="177" t="s">
        <v>296</v>
      </c>
      <c r="AB99" s="177" t="s">
        <v>3540</v>
      </c>
      <c r="AC99" s="64"/>
      <c r="AD99" s="189"/>
      <c r="AE99" s="189"/>
      <c r="AF99" s="189"/>
      <c r="AG99" s="189"/>
      <c r="AH99" s="189"/>
      <c r="AI99" s="189"/>
      <c r="AJ99" s="189"/>
      <c r="AK99" s="189"/>
      <c r="AL99" s="189"/>
      <c r="AM99" s="189"/>
      <c r="AN99" s="189"/>
      <c r="AO99" s="189"/>
      <c r="AP99" s="189"/>
      <c r="AQ99" s="189"/>
      <c r="AR99" s="189"/>
      <c r="AS99" s="556"/>
      <c r="AT99" s="888" t="str">
        <f>IF(CAPEX!A99&lt;&gt;"",CAPEX!A99,"")</f>
        <v>P</v>
      </c>
      <c r="AU99" s="889">
        <f>IF(CAPEX!B99&lt;&gt;"",CAPEX!B99,"")</f>
        <v>410</v>
      </c>
      <c r="AV99" s="888" t="str">
        <f>IF(CAPEX!C99&lt;&gt;"",CAPEX!C99,"")</f>
        <v>Cellulase Feed Pump</v>
      </c>
      <c r="AW99" s="922" t="s">
        <v>503</v>
      </c>
      <c r="AX99" s="888" t="str">
        <f>IF(CAPEX!F99&lt;&gt;"",CAPEX!F99,"")</f>
        <v>Gear Pump</v>
      </c>
      <c r="AY99" s="891">
        <f>IF(CAPEX!G99&lt;&gt;"",CAPEX!G99,"")</f>
        <v>1</v>
      </c>
      <c r="AZ99" s="888" t="str">
        <f>IF(CAPEX!H99&lt;&gt;"",CAPEX!H99,"")</f>
        <v>316SS</v>
      </c>
      <c r="BA99" s="891">
        <f>IF(CAPEX!J99&lt;&gt;"",CAPEX!J99,"")</f>
        <v>1</v>
      </c>
      <c r="BB99" s="892">
        <f>CAPEX!K99</f>
        <v>1500</v>
      </c>
      <c r="BC99" s="893">
        <f>IF(CAPEX!L99&lt;&gt;"",CAPEX!L99,"")</f>
        <v>2009</v>
      </c>
      <c r="BD99" s="894">
        <f>IF(CAPEX!M99&lt;&gt;"",CAPEX!M99,"")</f>
        <v>5700</v>
      </c>
      <c r="BE99" s="895" t="str">
        <f>IF(CAPEX!N99&lt;&gt;"",CAPEX!N99,"")</f>
        <v>strm.a400.422</v>
      </c>
      <c r="BF99" s="973">
        <f>IF(CAPEX!O99&lt;&gt;"",CAPEX!O99,"")</f>
        <v>18168</v>
      </c>
      <c r="BG99" s="974" t="str">
        <f>IF(CAPEX!P99&lt;&gt;"",CAPEX!P99,"")</f>
        <v>kg/hr</v>
      </c>
      <c r="BH99" s="898">
        <f>IF(CAPEX!Q99&lt;&gt;"",CAPEX!Q99,"")</f>
        <v>0.8</v>
      </c>
      <c r="BI99" s="898">
        <f>IF(CAPEX!R99&lt;&gt;"",CAPEX!R99,"")</f>
        <v>2.2999999999999998</v>
      </c>
      <c r="BJ99" s="282">
        <f t="shared" ca="1" si="46"/>
        <v>13836.482900000001</v>
      </c>
      <c r="BK99" s="301">
        <f t="shared" ca="1" si="47"/>
        <v>0.76158536437692648</v>
      </c>
      <c r="BL99" s="273">
        <f t="shared" ca="1" si="48"/>
        <v>4584.0540242376665</v>
      </c>
      <c r="BM99" s="273">
        <f t="shared" ca="1" si="49"/>
        <v>4614.7959079027969</v>
      </c>
      <c r="BN99" s="273">
        <f t="shared" ca="1" si="50"/>
        <v>10614.030588176433</v>
      </c>
      <c r="BO99" s="275"/>
      <c r="BP99" s="189"/>
    </row>
    <row r="100" spans="1:68" ht="13.5" customHeight="1">
      <c r="A100" s="189" t="s">
        <v>1298</v>
      </c>
      <c r="B100" s="457">
        <f ca="1">B71*(1-B88)</f>
        <v>2.4E-2</v>
      </c>
      <c r="C100" s="189"/>
      <c r="D100" s="189" t="s">
        <v>1288</v>
      </c>
      <c r="E100" s="189"/>
      <c r="F100" s="510">
        <f ca="1">VLOOKUP("SOL301S",INDIRECT(LU_SENS),2,FALSE())-F98-F99</f>
        <v>17248.188535899993</v>
      </c>
      <c r="G100" s="189"/>
      <c r="H100" s="556"/>
      <c r="I100" s="1029" t="s">
        <v>3541</v>
      </c>
      <c r="J100" s="1029" t="s">
        <v>236</v>
      </c>
      <c r="K100" s="1030" t="s">
        <v>2197</v>
      </c>
      <c r="L100" s="1031">
        <f t="shared" ca="1" si="51"/>
        <v>1980.6120000000001</v>
      </c>
      <c r="M100" s="1031">
        <f t="shared" ca="1" si="52"/>
        <v>4367.24946</v>
      </c>
      <c r="N100" s="1032">
        <f>OPEX!G13</f>
        <v>9000</v>
      </c>
      <c r="O100" s="1033">
        <f>OPEX!H13</f>
        <v>2009</v>
      </c>
      <c r="P100" s="1034">
        <f ca="1">N100*VLOOKUP($J$34,INDIRECT(IX_CHEM),4,FALSE())/VLOOKUP(O100,INDIRECT(IX_CHEM),4,FALSE())</f>
        <v>8142.8571428571431</v>
      </c>
      <c r="Q100" s="1035">
        <f ca="1">P100/100/2000</f>
        <v>4.0714285714285717E-2</v>
      </c>
      <c r="R100" s="1036">
        <f ca="1">M100*Q100</f>
        <v>177.8094423</v>
      </c>
      <c r="S100" s="1034">
        <f ca="1">($R100*$J$93/1000000)</f>
        <v>1.4946661719738001</v>
      </c>
      <c r="T100" s="1034">
        <f ca="1">(S100*100)/$K$90</f>
        <v>0.16418110724798501</v>
      </c>
      <c r="U100" s="64"/>
      <c r="V100" s="64"/>
      <c r="W100" s="64" t="s">
        <v>300</v>
      </c>
      <c r="X100" s="75">
        <f>OPEX!D42</f>
        <v>147000</v>
      </c>
      <c r="Y100" s="15">
        <f>OPEX!G42</f>
        <v>1</v>
      </c>
      <c r="Z100" s="15">
        <f t="shared" ref="Z100:Z111" si="53">Y100*X100</f>
        <v>147000</v>
      </c>
      <c r="AA100" s="75">
        <f>OPEX!E42</f>
        <v>2009</v>
      </c>
      <c r="AB100" s="15">
        <f t="shared" ref="AB100:AB111" ca="1" si="54">(Z100)*VLOOKUP($J$34,INDIRECT(IX_LABOR),4,FALSE())/VLOOKUP(AA100,INDIRECT(IX_LABOR),4,FALSE())</f>
        <v>141568.96551724136</v>
      </c>
      <c r="AC100" s="64"/>
      <c r="AD100" s="189"/>
      <c r="AE100" s="189"/>
      <c r="AF100" s="189"/>
      <c r="AG100" s="189"/>
      <c r="AH100" s="189"/>
      <c r="AI100" s="189"/>
      <c r="AJ100" s="189"/>
      <c r="AK100" s="189"/>
      <c r="AL100" s="189"/>
      <c r="AM100" s="189"/>
      <c r="AN100" s="189"/>
      <c r="AO100" s="189"/>
      <c r="AP100" s="189"/>
      <c r="AQ100" s="189"/>
      <c r="AR100" s="189"/>
      <c r="AS100" s="556"/>
      <c r="AT100" s="888" t="str">
        <f>IF(CAPEX!A100&lt;&gt;"",CAPEX!A100,"")</f>
        <v>P</v>
      </c>
      <c r="AU100" s="889">
        <f>IF(CAPEX!B100&lt;&gt;"",CAPEX!B100,"")</f>
        <v>420</v>
      </c>
      <c r="AV100" s="888" t="str">
        <f>IF(CAPEX!C100&lt;&gt;"",CAPEX!C100,"")</f>
        <v>Anti-foam Pump</v>
      </c>
      <c r="AW100" s="922" t="s">
        <v>503</v>
      </c>
      <c r="AX100" s="888" t="str">
        <f>IF(CAPEX!F100&lt;&gt;"",CAPEX!F100,"")</f>
        <v>Gear Pump 2 GPM, 100 FT</v>
      </c>
      <c r="AY100" s="891">
        <f>IF(CAPEX!G100&lt;&gt;"",CAPEX!G100,"")</f>
        <v>1</v>
      </c>
      <c r="AZ100" s="888" t="str">
        <f>IF(CAPEX!H100&lt;&gt;"",CAPEX!H100,"")</f>
        <v>316SS</v>
      </c>
      <c r="BA100" s="891">
        <f>IF(CAPEX!J100&lt;&gt;"",CAPEX!J100,"")</f>
        <v>1</v>
      </c>
      <c r="BB100" s="892">
        <f>CAPEX!K100</f>
        <v>1500</v>
      </c>
      <c r="BC100" s="893">
        <f>IF(CAPEX!L100&lt;&gt;"",CAPEX!L100,"")</f>
        <v>2009</v>
      </c>
      <c r="BD100" s="894">
        <f>IF(CAPEX!M100&lt;&gt;"",CAPEX!M100,"")</f>
        <v>1500</v>
      </c>
      <c r="BE100" s="895" t="str">
        <f>IF(CAPEX!N100&lt;&gt;"",CAPEX!N100,"")</f>
        <v>strm.a400.444</v>
      </c>
      <c r="BF100" s="960">
        <f>IF(CAPEX!O100&lt;&gt;"",CAPEX!O100,"")</f>
        <v>10.6</v>
      </c>
      <c r="BG100" s="961" t="str">
        <f>IF(CAPEX!P100&lt;&gt;"",CAPEX!P100,"")</f>
        <v>kg/hr</v>
      </c>
      <c r="BH100" s="898">
        <f>IF(CAPEX!Q100&lt;&gt;"",CAPEX!Q100,"")</f>
        <v>0.8</v>
      </c>
      <c r="BI100" s="898">
        <f>IF(CAPEX!R100&lt;&gt;"",CAPEX!R100,"")</f>
        <v>2.2999999999999998</v>
      </c>
      <c r="BJ100" s="282">
        <f t="shared" ca="1" si="46"/>
        <v>13.357530000000001</v>
      </c>
      <c r="BK100" s="301">
        <f t="shared" ca="1" si="47"/>
        <v>1.2601443396226415</v>
      </c>
      <c r="BL100" s="273">
        <f t="shared" ca="1" si="48"/>
        <v>1804.7933971753921</v>
      </c>
      <c r="BM100" s="273">
        <f t="shared" ca="1" si="49"/>
        <v>1816.8968209924335</v>
      </c>
      <c r="BN100" s="273">
        <f t="shared" ca="1" si="50"/>
        <v>4178.8626882825965</v>
      </c>
      <c r="BO100" s="275"/>
      <c r="BP100" s="189"/>
    </row>
    <row r="101" spans="1:68" ht="13.5" customHeight="1">
      <c r="A101" s="189" t="s">
        <v>1305</v>
      </c>
      <c r="B101" s="457">
        <f ca="1">B72+B88*B71</f>
        <v>0.9</v>
      </c>
      <c r="C101" s="189"/>
      <c r="D101" s="189"/>
      <c r="E101" s="189"/>
      <c r="F101" s="510"/>
      <c r="G101" s="510"/>
      <c r="H101" s="556"/>
      <c r="I101" s="1029" t="s">
        <v>3542</v>
      </c>
      <c r="J101" s="1029" t="s">
        <v>142</v>
      </c>
      <c r="K101" s="1037" t="s">
        <v>239</v>
      </c>
      <c r="L101" s="1031">
        <f t="shared" ca="1" si="51"/>
        <v>1050.60419</v>
      </c>
      <c r="M101" s="1031">
        <f t="shared" ca="1" si="52"/>
        <v>2316.5822389499999</v>
      </c>
      <c r="N101" s="1032">
        <f>OPEX!G14</f>
        <v>45000</v>
      </c>
      <c r="O101" s="1033">
        <f>OPEX!H14</f>
        <v>2009</v>
      </c>
      <c r="P101" s="1034">
        <f ca="1">N101*VLOOKUP($J$34,INDIRECT(IX_CHEM),4,FALSE())/VLOOKUP(O101,INDIRECT(IX_CHEM),4,FALSE())</f>
        <v>40714.285714285717</v>
      </c>
      <c r="Q101" s="1035">
        <f ca="1">P101/100/2000</f>
        <v>0.20357142857142857</v>
      </c>
      <c r="R101" s="1036">
        <f ca="1">M101*Q101</f>
        <v>471.58995578624996</v>
      </c>
      <c r="S101" s="1034">
        <f ca="1">($R101*$J$93/1000000)</f>
        <v>3.9641851683392173</v>
      </c>
      <c r="T101" s="1034">
        <f ca="1">(S101*100)/$K$90</f>
        <v>0.43544459791612999</v>
      </c>
      <c r="U101" s="64"/>
      <c r="V101" s="64"/>
      <c r="W101" s="64" t="s">
        <v>301</v>
      </c>
      <c r="X101" s="75">
        <f>OPEX!D43</f>
        <v>70000</v>
      </c>
      <c r="Y101" s="15">
        <f>OPEX!G43</f>
        <v>2</v>
      </c>
      <c r="Z101" s="15">
        <f t="shared" si="53"/>
        <v>140000</v>
      </c>
      <c r="AA101" s="75">
        <f>OPEX!E43</f>
        <v>2009</v>
      </c>
      <c r="AB101" s="15">
        <f t="shared" ca="1" si="54"/>
        <v>134827.58620689655</v>
      </c>
      <c r="AC101" s="64"/>
      <c r="AD101" s="189"/>
      <c r="AE101" s="189"/>
      <c r="AF101" s="189"/>
      <c r="AG101" s="189"/>
      <c r="AH101" s="189"/>
      <c r="AI101" s="189"/>
      <c r="AJ101" s="189"/>
      <c r="AK101" s="189"/>
      <c r="AL101" s="189"/>
      <c r="AM101" s="189"/>
      <c r="AN101" s="189"/>
      <c r="AO101" s="189"/>
      <c r="AP101" s="189"/>
      <c r="AQ101" s="189"/>
      <c r="AR101" s="189"/>
      <c r="AS101" s="556"/>
      <c r="AT101" s="888" t="str">
        <f>IF(CAPEX!A101&lt;&gt;"",CAPEX!A101,"")</f>
        <v>T</v>
      </c>
      <c r="AU101" s="889">
        <f>IF(CAPEX!B101&lt;&gt;"",CAPEX!B101,"")</f>
        <v>401</v>
      </c>
      <c r="AV101" s="888" t="str">
        <f>IF(CAPEX!C101&lt;&gt;"",CAPEX!C101,"")</f>
        <v>SO2 Storage Tank</v>
      </c>
      <c r="AW101" s="922" t="s">
        <v>677</v>
      </c>
      <c r="AX101" s="888" t="str">
        <f>IF(CAPEX!F101&lt;&gt;"",CAPEX!F101,"")</f>
        <v>1 ton cylinders, incl w/ delivery</v>
      </c>
      <c r="AY101" s="891" t="str">
        <f>IF(CAPEX!G101&lt;&gt;"",CAPEX!G101,"")</f>
        <v/>
      </c>
      <c r="AZ101" s="888" t="str">
        <f>IF(CAPEX!H101&lt;&gt;"",CAPEX!H101,"")</f>
        <v>SS304</v>
      </c>
      <c r="BA101" s="891">
        <f>IF(CAPEX!J101&lt;&gt;"",CAPEX!J101,"")</f>
        <v>1</v>
      </c>
      <c r="BB101" s="892">
        <f>CAPEX!K101</f>
        <v>0</v>
      </c>
      <c r="BC101" s="904" t="str">
        <f>IF(CAPEX!L101&lt;&gt;"",CAPEX!L101,"")</f>
        <v/>
      </c>
      <c r="BD101" s="905" t="str">
        <f>IF(CAPEX!M101&lt;&gt;"",CAPEX!M101,"")</f>
        <v/>
      </c>
      <c r="BE101" s="905" t="str">
        <f>IF(CAPEX!N101&lt;&gt;"",CAPEX!N101,"")</f>
        <v/>
      </c>
      <c r="BF101" s="906" t="str">
        <f>IF(CAPEX!O101&lt;&gt;"",CAPEX!O101,"")</f>
        <v/>
      </c>
      <c r="BG101" s="907" t="str">
        <f>IF(CAPEX!P101&lt;&gt;"",CAPEX!P101,"")</f>
        <v/>
      </c>
      <c r="BH101" s="908" t="str">
        <f>IF(CAPEX!Q101&lt;&gt;"",CAPEX!Q101,"")</f>
        <v/>
      </c>
      <c r="BI101" s="908" t="str">
        <f>IF(CAPEX!R101&lt;&gt;"",CAPEX!R101,"")</f>
        <v/>
      </c>
      <c r="BJ101" s="282"/>
      <c r="BK101" s="927"/>
      <c r="BL101" s="927"/>
      <c r="BM101" s="927"/>
      <c r="BN101" s="927"/>
      <c r="BO101" s="275"/>
      <c r="BP101" s="189"/>
    </row>
    <row r="102" spans="1:68" ht="13.5" customHeight="1">
      <c r="A102" s="189" t="s">
        <v>1311</v>
      </c>
      <c r="B102" s="457">
        <f ca="1">VLOOKUP("PRETRX11",INDIRECT(LU_SENS),2,FALSE())</f>
        <v>0.05</v>
      </c>
      <c r="C102" s="189"/>
      <c r="D102" s="999" t="s">
        <v>3543</v>
      </c>
      <c r="E102" s="999"/>
      <c r="F102" s="1000"/>
      <c r="G102" s="1000"/>
      <c r="H102" s="556"/>
      <c r="I102" s="1038"/>
      <c r="J102" s="1039" t="s">
        <v>252</v>
      </c>
      <c r="K102" s="1040" t="s">
        <v>253</v>
      </c>
      <c r="L102" s="1041">
        <f t="shared" ca="1" si="51"/>
        <v>1.0000000000000001E-5</v>
      </c>
      <c r="M102" s="1041">
        <f t="shared" ca="1" si="52"/>
        <v>2.2050000000000004E-5</v>
      </c>
      <c r="N102" s="1042">
        <f ca="1">IF(L102&gt;0.00001,1/(J93/(K90*1000000)*M102/2000/M93)*100,0)</f>
        <v>0</v>
      </c>
      <c r="O102" s="1043">
        <f>$J$34</f>
        <v>2007</v>
      </c>
      <c r="P102" s="1044"/>
      <c r="Q102" s="1045"/>
      <c r="R102" s="1046"/>
      <c r="S102" s="1044"/>
      <c r="T102" s="1044"/>
      <c r="U102" s="64"/>
      <c r="V102" s="64"/>
      <c r="W102" s="64" t="s">
        <v>302</v>
      </c>
      <c r="X102" s="75">
        <f>OPEX!D44</f>
        <v>57000</v>
      </c>
      <c r="Y102" s="15">
        <f>OPEX!G44</f>
        <v>1</v>
      </c>
      <c r="Z102" s="15">
        <f t="shared" si="53"/>
        <v>57000</v>
      </c>
      <c r="AA102" s="75">
        <f>OPEX!E44</f>
        <v>2009</v>
      </c>
      <c r="AB102" s="15">
        <f t="shared" ca="1" si="54"/>
        <v>54894.088669950739</v>
      </c>
      <c r="AC102" s="64"/>
      <c r="AD102" s="189"/>
      <c r="AE102" s="189"/>
      <c r="AF102" s="189"/>
      <c r="AG102" s="189"/>
      <c r="AH102" s="189"/>
      <c r="AI102" s="189"/>
      <c r="AJ102" s="189"/>
      <c r="AK102" s="189"/>
      <c r="AL102" s="189"/>
      <c r="AM102" s="189"/>
      <c r="AN102" s="189"/>
      <c r="AO102" s="189"/>
      <c r="AP102" s="189"/>
      <c r="AQ102" s="189"/>
      <c r="AR102" s="189"/>
      <c r="AS102" s="556"/>
      <c r="AT102" s="888" t="str">
        <f>IF(CAPEX!A102&lt;&gt;"",CAPEX!A102,"")</f>
        <v>T</v>
      </c>
      <c r="AU102" s="889">
        <f>IF(CAPEX!B102&lt;&gt;"",CAPEX!B102,"")</f>
        <v>405</v>
      </c>
      <c r="AV102" s="888" t="str">
        <f>IF(CAPEX!C102&lt;&gt;"",CAPEX!C102,"")</f>
        <v>Media-Prep Tank</v>
      </c>
      <c r="AW102" s="922" t="s">
        <v>469</v>
      </c>
      <c r="AX102" s="888" t="str">
        <f>IF(CAPEX!F102&lt;&gt;"",CAPEX!F102,"")</f>
        <v>20,000 gallon, incl. coil</v>
      </c>
      <c r="AY102" s="891" t="str">
        <f>IF(CAPEX!G102&lt;&gt;"",CAPEX!G102,"")</f>
        <v/>
      </c>
      <c r="AZ102" s="888" t="str">
        <f>IF(CAPEX!H102&lt;&gt;"",CAPEX!H102,"")</f>
        <v>304SS</v>
      </c>
      <c r="BA102" s="891">
        <f>IF(CAPEX!J102&lt;&gt;"",CAPEX!J102,"")</f>
        <v>1</v>
      </c>
      <c r="BB102" s="892">
        <f>CAPEX!K102</f>
        <v>176000</v>
      </c>
      <c r="BC102" s="893">
        <f>IF(CAPEX!L102&lt;&gt;"",CAPEX!L102,"")</f>
        <v>2009</v>
      </c>
      <c r="BD102" s="894">
        <f>IF(CAPEX!M102&lt;&gt;"",CAPEX!M102,"")</f>
        <v>176000</v>
      </c>
      <c r="BE102" s="895" t="str">
        <f>IF(CAPEX!N102&lt;&gt;"",CAPEX!N102,"")</f>
        <v>strm.a400.402</v>
      </c>
      <c r="BF102" s="960">
        <f>IF(CAPEX!O102&lt;&gt;"",CAPEX!O102,"")</f>
        <v>12255</v>
      </c>
      <c r="BG102" s="961" t="str">
        <f>IF(CAPEX!P102&lt;&gt;"",CAPEX!P102,"")</f>
        <v>kg/hr</v>
      </c>
      <c r="BH102" s="898">
        <f>IF(CAPEX!Q102&lt;&gt;"",CAPEX!Q102,"")</f>
        <v>0.7</v>
      </c>
      <c r="BI102" s="898">
        <f>IF(CAPEX!R102&lt;&gt;"",CAPEX!R102,"")</f>
        <v>1.8</v>
      </c>
      <c r="BJ102" s="282">
        <f ca="1">IF(BE102&lt;&gt;"",VLOOKUP(BE102,INDIRECT(LU_SENS),2,FALSE()),"")</f>
        <v>15801.260700000001</v>
      </c>
      <c r="BK102" s="301">
        <f ca="1">BJ102/BF102</f>
        <v>1.289372558139535</v>
      </c>
      <c r="BL102" s="273">
        <f ca="1">BD102*BK102^BH102</f>
        <v>210270.12060335121</v>
      </c>
      <c r="BM102" s="273">
        <f ca="1">BL102*VLOOKUP($J$34,INDIRECT(IX_CAP),4,FALSE())/VLOOKUP(BC102,INDIRECT(IX_CAP),4,FALSE())</f>
        <v>211680.24787315718</v>
      </c>
      <c r="BN102" s="273">
        <f ca="1">BM102*BI102</f>
        <v>381024.44617168291</v>
      </c>
      <c r="BO102" s="275"/>
      <c r="BP102" s="189"/>
    </row>
    <row r="103" spans="1:68" ht="13.5" customHeight="1">
      <c r="A103" s="189" t="s">
        <v>1316</v>
      </c>
      <c r="B103" s="457">
        <f ca="1">B74*(1-B90)</f>
        <v>2.4E-2</v>
      </c>
      <c r="C103" s="189"/>
      <c r="D103" s="189" t="s">
        <v>3544</v>
      </c>
      <c r="E103" s="189"/>
      <c r="F103" s="1005">
        <f ca="1">SUM(K149:K153)/F98</f>
        <v>0.98549988989102544</v>
      </c>
      <c r="G103" s="510"/>
      <c r="H103" s="556"/>
      <c r="I103" s="1038"/>
      <c r="J103" s="1038" t="s">
        <v>255</v>
      </c>
      <c r="K103" s="1047" t="s">
        <v>256</v>
      </c>
      <c r="L103" s="1041">
        <f t="shared" ca="1" si="51"/>
        <v>2417.9653600000001</v>
      </c>
      <c r="M103" s="1041">
        <f t="shared" ca="1" si="52"/>
        <v>5331.6136188</v>
      </c>
      <c r="N103" s="1048">
        <f>OPEX!G19</f>
        <v>58220</v>
      </c>
      <c r="O103" s="1043">
        <f>OPEX!H19</f>
        <v>2009</v>
      </c>
      <c r="P103" s="1044">
        <f t="shared" ref="P103:P112" ca="1" si="55">N103*VLOOKUP($J$34,INDIRECT(IX_CHEM),4,FALSE())/VLOOKUP(O103,INDIRECT(IX_CHEM),4,FALSE())</f>
        <v>52675.238095238099</v>
      </c>
      <c r="Q103" s="1045">
        <f t="shared" ref="Q103:Q110" ca="1" si="56">P103/100/2000</f>
        <v>0.26337619047619054</v>
      </c>
      <c r="R103" s="1046">
        <f t="shared" ref="R103:R110" ca="1" si="57">M103*Q103</f>
        <v>1404.2200840105204</v>
      </c>
      <c r="S103" s="1044">
        <f t="shared" ref="S103:S112" ca="1" si="58">($R103*$J$93/1000000)</f>
        <v>11.803874026192434</v>
      </c>
      <c r="T103" s="1044">
        <f t="shared" ref="T103:T112" ca="1" si="59">(S103*100)/$K$90</f>
        <v>1.2965926062786248</v>
      </c>
      <c r="U103" s="64"/>
      <c r="V103" s="64"/>
      <c r="W103" s="64" t="s">
        <v>303</v>
      </c>
      <c r="X103" s="75">
        <f>OPEX!D45</f>
        <v>40000</v>
      </c>
      <c r="Y103" s="15">
        <f>OPEX!G45</f>
        <v>12</v>
      </c>
      <c r="Z103" s="15">
        <f t="shared" si="53"/>
        <v>480000</v>
      </c>
      <c r="AA103" s="75">
        <f>OPEX!E45</f>
        <v>2009</v>
      </c>
      <c r="AB103" s="15">
        <f t="shared" ca="1" si="54"/>
        <v>462266.00985221675</v>
      </c>
      <c r="AC103" s="64"/>
      <c r="AD103" s="189"/>
      <c r="AE103" s="189"/>
      <c r="AF103" s="189"/>
      <c r="AG103" s="189"/>
      <c r="AH103" s="189"/>
      <c r="AI103" s="189"/>
      <c r="AJ103" s="189"/>
      <c r="AK103" s="189"/>
      <c r="AL103" s="189"/>
      <c r="AM103" s="189"/>
      <c r="AN103" s="189"/>
      <c r="AO103" s="189"/>
      <c r="AP103" s="189"/>
      <c r="AQ103" s="189"/>
      <c r="AR103" s="189"/>
      <c r="AS103" s="556"/>
      <c r="AT103" s="888" t="str">
        <f>IF(CAPEX!A103&lt;&gt;"",CAPEX!A103,"")</f>
        <v>T</v>
      </c>
      <c r="AU103" s="889">
        <f>IF(CAPEX!B103&lt;&gt;"",CAPEX!B103,"")</f>
        <v>406</v>
      </c>
      <c r="AV103" s="888" t="str">
        <f>IF(CAPEX!C103&lt;&gt;"",CAPEX!C103,"")</f>
        <v>Cellulase Nutrient Mix Tank</v>
      </c>
      <c r="AW103" s="922" t="s">
        <v>684</v>
      </c>
      <c r="AX103" s="888" t="str">
        <f>IF(CAPEX!F103&lt;&gt;"",CAPEX!F103,"")</f>
        <v>HDPE, 8,000 gal</v>
      </c>
      <c r="AY103" s="891" t="str">
        <f>IF(CAPEX!G103&lt;&gt;"",CAPEX!G103,"")</f>
        <v/>
      </c>
      <c r="AZ103" s="888" t="str">
        <f>IF(CAPEX!H103&lt;&gt;"",CAPEX!H103,"")</f>
        <v>HDPE</v>
      </c>
      <c r="BA103" s="891">
        <f>IF(CAPEX!J103&lt;&gt;"",CAPEX!J103,"")</f>
        <v>1</v>
      </c>
      <c r="BB103" s="892">
        <f>CAPEX!K103</f>
        <v>9000</v>
      </c>
      <c r="BC103" s="893">
        <f>IF(CAPEX!L103&lt;&gt;"",CAPEX!L103,"")</f>
        <v>2010</v>
      </c>
      <c r="BD103" s="894">
        <f>IF(CAPEX!M103&lt;&gt;"",CAPEX!M103,"")</f>
        <v>9000</v>
      </c>
      <c r="BE103" s="895" t="str">
        <f>IF(CAPEX!N103&lt;&gt;"",CAPEX!N103,"")</f>
        <v>strm.a400.416</v>
      </c>
      <c r="BF103" s="960">
        <f>IF(CAPEX!O103&lt;&gt;"",CAPEX!O103,"")</f>
        <v>224</v>
      </c>
      <c r="BG103" s="961" t="str">
        <f>IF(CAPEX!P103&lt;&gt;"",CAPEX!P103,"")</f>
        <v>kg/hr</v>
      </c>
      <c r="BH103" s="898">
        <f>IF(CAPEX!Q103&lt;&gt;"",CAPEX!Q103,"")</f>
        <v>0.7</v>
      </c>
      <c r="BI103" s="898">
        <f>IF(CAPEX!R103&lt;&gt;"",CAPEX!R103,"")</f>
        <v>3</v>
      </c>
      <c r="BJ103" s="282">
        <f ca="1">IF(BE103&lt;&gt;"",VLOOKUP(BE103,INDIRECT(LU_SENS),2,FALSE()),"")</f>
        <v>223.984489</v>
      </c>
      <c r="BK103" s="301">
        <f ca="1">BJ103/BF103</f>
        <v>0.9999307544642857</v>
      </c>
      <c r="BL103" s="273">
        <f ca="1">BD103*BK103^BH103</f>
        <v>8999.5637485936422</v>
      </c>
      <c r="BM103" s="273">
        <f ca="1">BL103*VLOOKUP($J$34,INDIRECT(IX_CAP),4,FALSE())/VLOOKUP(BC103,INDIRECT(IX_CAP),4,FALSE())</f>
        <v>8584.5511864762157</v>
      </c>
      <c r="BN103" s="273">
        <f ca="1">BM103*BI103</f>
        <v>25753.653559428647</v>
      </c>
      <c r="BO103" s="275"/>
      <c r="BP103" s="189"/>
    </row>
    <row r="104" spans="1:68" ht="13.5" customHeight="1">
      <c r="A104" s="189" t="s">
        <v>1321</v>
      </c>
      <c r="B104" s="457">
        <f ca="1">B75+B90*B74</f>
        <v>0.9</v>
      </c>
      <c r="C104" s="189"/>
      <c r="D104" s="189" t="s">
        <v>3545</v>
      </c>
      <c r="E104" s="189"/>
      <c r="F104" s="510"/>
      <c r="G104" s="510"/>
      <c r="H104" s="556"/>
      <c r="I104" s="1038"/>
      <c r="J104" s="1038" t="s">
        <v>242</v>
      </c>
      <c r="K104" s="1047" t="s">
        <v>258</v>
      </c>
      <c r="L104" s="1041">
        <f t="shared" ca="1" si="51"/>
        <v>164.492718</v>
      </c>
      <c r="M104" s="1041">
        <f t="shared" ca="1" si="52"/>
        <v>362.70644319000002</v>
      </c>
      <c r="N104" s="1048">
        <f>OPEX!G20</f>
        <v>5700</v>
      </c>
      <c r="O104" s="1043">
        <f>OPEX!H20</f>
        <v>2009</v>
      </c>
      <c r="P104" s="1044">
        <f t="shared" ca="1" si="55"/>
        <v>5157.1428571428578</v>
      </c>
      <c r="Q104" s="1045">
        <f t="shared" ca="1" si="56"/>
        <v>2.5785714285714287E-2</v>
      </c>
      <c r="R104" s="1046">
        <f t="shared" ca="1" si="57"/>
        <v>9.3526447136850006</v>
      </c>
      <c r="S104" s="1044">
        <f t="shared" ca="1" si="58"/>
        <v>7.8618331463236116E-2</v>
      </c>
      <c r="T104" s="1044">
        <f t="shared" ca="1" si="59"/>
        <v>8.6358044034527473E-3</v>
      </c>
      <c r="U104" s="64"/>
      <c r="V104" s="64"/>
      <c r="W104" s="64" t="s">
        <v>304</v>
      </c>
      <c r="X104" s="75">
        <f>OPEX!D46</f>
        <v>56000</v>
      </c>
      <c r="Y104" s="15">
        <f>OPEX!G46</f>
        <v>1</v>
      </c>
      <c r="Z104" s="15">
        <f t="shared" si="53"/>
        <v>56000</v>
      </c>
      <c r="AA104" s="75">
        <f>OPEX!E46</f>
        <v>2009</v>
      </c>
      <c r="AB104" s="15">
        <f t="shared" ca="1" si="54"/>
        <v>53931.034482758616</v>
      </c>
      <c r="AC104" s="64"/>
      <c r="AD104" s="189"/>
      <c r="AE104" s="189"/>
      <c r="AF104" s="189"/>
      <c r="AG104" s="189"/>
      <c r="AH104" s="189"/>
      <c r="AI104" s="189"/>
      <c r="AJ104" s="189"/>
      <c r="AK104" s="189"/>
      <c r="AL104" s="189"/>
      <c r="AM104" s="189"/>
      <c r="AN104" s="189"/>
      <c r="AO104" s="189"/>
      <c r="AP104" s="189"/>
      <c r="AQ104" s="189"/>
      <c r="AR104" s="189"/>
      <c r="AS104" s="556"/>
      <c r="AT104" s="888" t="str">
        <f>IF(CAPEX!A104&lt;&gt;"",CAPEX!A104,"")</f>
        <v>T</v>
      </c>
      <c r="AU104" s="889">
        <f>IF(CAPEX!B104&lt;&gt;"",CAPEX!B104,"")</f>
        <v>410</v>
      </c>
      <c r="AV104" s="888" t="str">
        <f>IF(CAPEX!C104&lt;&gt;"",CAPEX!C104,"")</f>
        <v>Cellulase Hold Tank</v>
      </c>
      <c r="AW104" s="922" t="s">
        <v>469</v>
      </c>
      <c r="AX104" s="888" t="str">
        <f>IF(CAPEX!F104&lt;&gt;"",CAPEX!F104,"")</f>
        <v>80,000 gal</v>
      </c>
      <c r="AY104" s="891" t="str">
        <f>IF(CAPEX!G104&lt;&gt;"",CAPEX!G104,"")</f>
        <v/>
      </c>
      <c r="AZ104" s="888" t="str">
        <f>IF(CAPEX!H104&lt;&gt;"",CAPEX!H104,"")</f>
        <v>304SS</v>
      </c>
      <c r="BA104" s="891">
        <f>IF(CAPEX!J104&lt;&gt;"",CAPEX!J104,"")</f>
        <v>1</v>
      </c>
      <c r="BB104" s="892">
        <f>CAPEX!K104</f>
        <v>248069.86171544748</v>
      </c>
      <c r="BC104" s="893">
        <f>IF(CAPEX!L104&lt;&gt;"",CAPEX!L104,"")</f>
        <v>2009</v>
      </c>
      <c r="BD104" s="894">
        <f>IF(CAPEX!M104&lt;&gt;"",CAPEX!M104,"")</f>
        <v>248069.86171544748</v>
      </c>
      <c r="BE104" s="895" t="str">
        <f>IF(CAPEX!N104&lt;&gt;"",CAPEX!N104,"")</f>
        <v>strm.a400.422</v>
      </c>
      <c r="BF104" s="960">
        <f>IF(CAPEX!O104&lt;&gt;"",CAPEX!O104,"")</f>
        <v>10930</v>
      </c>
      <c r="BG104" s="961" t="str">
        <f>IF(CAPEX!P104&lt;&gt;"",CAPEX!P104,"")</f>
        <v>kg/hr</v>
      </c>
      <c r="BH104" s="898">
        <f>IF(CAPEX!Q104&lt;&gt;"",CAPEX!Q104,"")</f>
        <v>0.7</v>
      </c>
      <c r="BI104" s="898">
        <f>IF(CAPEX!R104&lt;&gt;"",CAPEX!R104,"")</f>
        <v>1.8</v>
      </c>
      <c r="BJ104" s="282">
        <f ca="1">IF(BE104&lt;&gt;"",VLOOKUP(BE104,INDIRECT(LU_SENS),2,FALSE()),"")</f>
        <v>13836.482900000001</v>
      </c>
      <c r="BK104" s="301">
        <f ca="1">BJ104/BF104</f>
        <v>1.265917923147301</v>
      </c>
      <c r="BL104" s="273">
        <f ca="1">BD104*BK104^BH104</f>
        <v>292588.92862414051</v>
      </c>
      <c r="BM104" s="273">
        <f ca="1">BL104*VLOOKUP($J$34,INDIRECT(IX_CAP),4,FALSE())/VLOOKUP(BC104,INDIRECT(IX_CAP),4,FALSE())</f>
        <v>294551.10768178466</v>
      </c>
      <c r="BN104" s="273">
        <f ca="1">BM104*BI104</f>
        <v>530191.99382721237</v>
      </c>
      <c r="BO104" s="275"/>
      <c r="BP104" s="189"/>
    </row>
    <row r="105" spans="1:68" ht="13.5" customHeight="1">
      <c r="A105" s="189" t="s">
        <v>1327</v>
      </c>
      <c r="B105" s="457">
        <f ca="1">VLOOKUP("PRETRX14",INDIRECT(LU_SENS),2,FALSE())</f>
        <v>0.05</v>
      </c>
      <c r="C105" s="189"/>
      <c r="D105" s="189"/>
      <c r="E105" s="189" t="s">
        <v>255</v>
      </c>
      <c r="F105" s="538">
        <f ca="1">K151*1000/K158</f>
        <v>276.13771774245367</v>
      </c>
      <c r="G105" s="510"/>
      <c r="H105" s="556"/>
      <c r="I105" s="1038"/>
      <c r="J105" s="1038" t="s">
        <v>142</v>
      </c>
      <c r="K105" s="1049" t="s">
        <v>259</v>
      </c>
      <c r="L105" s="1041">
        <f t="shared" ca="1" si="51"/>
        <v>114.973133</v>
      </c>
      <c r="M105" s="1041">
        <f t="shared" ca="1" si="52"/>
        <v>253.51575826500002</v>
      </c>
      <c r="N105" s="1048">
        <f>OPEX!G21</f>
        <v>45000</v>
      </c>
      <c r="O105" s="1043">
        <f>OPEX!H21</f>
        <v>2009</v>
      </c>
      <c r="P105" s="1044">
        <f t="shared" ca="1" si="55"/>
        <v>40714.285714285717</v>
      </c>
      <c r="Q105" s="1045">
        <f t="shared" ca="1" si="56"/>
        <v>0.20357142857142857</v>
      </c>
      <c r="R105" s="1046">
        <f t="shared" ca="1" si="57"/>
        <v>51.608565075375004</v>
      </c>
      <c r="S105" s="1044">
        <f t="shared" ca="1" si="58"/>
        <v>0.43382159802360226</v>
      </c>
      <c r="T105" s="1044">
        <f t="shared" ca="1" si="59"/>
        <v>4.7652988772434596E-2</v>
      </c>
      <c r="U105" s="64"/>
      <c r="V105" s="64"/>
      <c r="W105" s="64" t="s">
        <v>305</v>
      </c>
      <c r="X105" s="75">
        <f>OPEX!D47</f>
        <v>40000</v>
      </c>
      <c r="Y105" s="15">
        <f>OPEX!G47</f>
        <v>2</v>
      </c>
      <c r="Z105" s="15">
        <f t="shared" si="53"/>
        <v>80000</v>
      </c>
      <c r="AA105" s="75">
        <f>OPEX!E47</f>
        <v>2009</v>
      </c>
      <c r="AB105" s="15">
        <f t="shared" ca="1" si="54"/>
        <v>77044.334975369449</v>
      </c>
      <c r="AC105" s="64"/>
      <c r="AD105" s="189"/>
      <c r="AE105" s="189"/>
      <c r="AF105" s="189"/>
      <c r="AG105" s="189"/>
      <c r="AH105" s="189"/>
      <c r="AI105" s="189"/>
      <c r="AJ105" s="189"/>
      <c r="AK105" s="189"/>
      <c r="AL105" s="189"/>
      <c r="AM105" s="189"/>
      <c r="AN105" s="189"/>
      <c r="AO105" s="189"/>
      <c r="AP105" s="189"/>
      <c r="AQ105" s="189"/>
      <c r="AR105" s="189"/>
      <c r="AS105" s="556"/>
      <c r="AT105" s="939"/>
      <c r="AU105" s="940"/>
      <c r="AV105" s="328"/>
      <c r="AW105" s="942"/>
      <c r="AX105" s="943"/>
      <c r="AY105" s="944"/>
      <c r="AZ105" s="328"/>
      <c r="BA105" s="945"/>
      <c r="BB105" s="946"/>
      <c r="BC105" s="1050"/>
      <c r="BD105" s="1051">
        <f>SUM(BD81:BD104)</f>
        <v>2133475.8617154476</v>
      </c>
      <c r="BE105" s="1052"/>
      <c r="BF105" s="1053"/>
      <c r="BG105" s="1054"/>
      <c r="BH105" s="1055"/>
      <c r="BI105" s="1056"/>
      <c r="BJ105" s="298"/>
      <c r="BK105" s="361"/>
      <c r="BL105" s="1051">
        <f ca="1">SUM(BL81:BL104)</f>
        <v>10889084.458329877</v>
      </c>
      <c r="BM105" s="1051">
        <f ca="1">SUM(BM81:BM104)</f>
        <v>10959069.248795323</v>
      </c>
      <c r="BN105" s="1057">
        <f ca="1">SUM(BN81:BN104)</f>
        <v>18736263.375360578</v>
      </c>
      <c r="BO105" s="275"/>
      <c r="BP105" s="189"/>
    </row>
    <row r="106" spans="1:68" ht="13.5" customHeight="1">
      <c r="A106" s="189" t="s">
        <v>1332</v>
      </c>
      <c r="B106" s="457">
        <f ca="1">B77*(1-B89)</f>
        <v>2.4E-2</v>
      </c>
      <c r="C106" s="189"/>
      <c r="D106" s="189"/>
      <c r="E106" s="189" t="s">
        <v>3546</v>
      </c>
      <c r="F106" s="538">
        <f ca="1">K153*1000/K158</f>
        <v>153.24873587307994</v>
      </c>
      <c r="G106" s="510"/>
      <c r="H106" s="556"/>
      <c r="I106" s="1038"/>
      <c r="J106" s="1038" t="s">
        <v>260</v>
      </c>
      <c r="K106" s="1049" t="s">
        <v>261</v>
      </c>
      <c r="L106" s="1041">
        <f t="shared" ca="1" si="51"/>
        <v>67.351979200000002</v>
      </c>
      <c r="M106" s="1041">
        <f t="shared" ca="1" si="52"/>
        <v>148.511114136</v>
      </c>
      <c r="N106" s="1048">
        <f>OPEX!G22</f>
        <v>74530</v>
      </c>
      <c r="O106" s="1043">
        <f>OPEX!H22</f>
        <v>2007</v>
      </c>
      <c r="P106" s="1044">
        <f t="shared" ca="1" si="55"/>
        <v>74530</v>
      </c>
      <c r="Q106" s="1045">
        <f t="shared" ca="1" si="56"/>
        <v>0.37264999999999998</v>
      </c>
      <c r="R106" s="1046">
        <f t="shared" ca="1" si="57"/>
        <v>55.342666682780397</v>
      </c>
      <c r="S106" s="1044">
        <f t="shared" ca="1" si="58"/>
        <v>0.46521045613545203</v>
      </c>
      <c r="T106" s="1044">
        <f t="shared" ca="1" si="59"/>
        <v>5.1100887424779105E-2</v>
      </c>
      <c r="U106" s="64"/>
      <c r="V106" s="64"/>
      <c r="W106" s="64" t="s">
        <v>3547</v>
      </c>
      <c r="X106" s="75">
        <f>OPEX!D48</f>
        <v>40000</v>
      </c>
      <c r="Y106" s="15">
        <f>OPEX!G48</f>
        <v>2</v>
      </c>
      <c r="Z106" s="15">
        <f t="shared" si="53"/>
        <v>80000</v>
      </c>
      <c r="AA106" s="75">
        <f>OPEX!E48</f>
        <v>2009</v>
      </c>
      <c r="AB106" s="15">
        <f t="shared" ca="1" si="54"/>
        <v>77044.334975369449</v>
      </c>
      <c r="AD106" s="189"/>
      <c r="AE106" s="189"/>
      <c r="AF106" s="189"/>
      <c r="AG106" s="189"/>
      <c r="AH106" s="189"/>
      <c r="AI106" s="189"/>
      <c r="AJ106" s="189"/>
      <c r="AK106" s="189"/>
      <c r="AL106" s="189"/>
      <c r="AM106" s="189"/>
      <c r="AN106" s="189"/>
      <c r="AO106" s="189"/>
      <c r="AP106" s="189"/>
      <c r="AQ106" s="189"/>
      <c r="AR106" s="189"/>
      <c r="AS106" s="556"/>
      <c r="AT106" s="888" t="str">
        <f>IF(CAPEX!A106&lt;&gt;"",CAPEX!A106,"")</f>
        <v>A</v>
      </c>
      <c r="AU106" s="889">
        <f>IF(CAPEX!B106&lt;&gt;"",CAPEX!B106,"")</f>
        <v>530</v>
      </c>
      <c r="AV106" s="888" t="str">
        <f>IF(CAPEX!C106&lt;&gt;"",CAPEX!C106,"")</f>
        <v>Filtrate Tank Agitator</v>
      </c>
      <c r="AW106" s="922" t="s">
        <v>441</v>
      </c>
      <c r="AX106" s="888" t="str">
        <f>IF(CAPEX!F106&lt;&gt;"",CAPEX!F106,"")</f>
        <v/>
      </c>
      <c r="AY106" s="891" t="str">
        <f>IF(CAPEX!G106&lt;&gt;"",CAPEX!G106,"")</f>
        <v>7.5 hp</v>
      </c>
      <c r="AZ106" s="888" t="str">
        <f>IF(CAPEX!H106&lt;&gt;"",CAPEX!H106,"")</f>
        <v>SS</v>
      </c>
      <c r="BA106" s="891">
        <f>IF(CAPEX!J106&lt;&gt;"",CAPEX!J106,"")</f>
        <v>1</v>
      </c>
      <c r="BB106" s="892">
        <f>CAPEX!K106</f>
        <v>26000</v>
      </c>
      <c r="BC106" s="893">
        <f>IF(CAPEX!L106&lt;&gt;"",CAPEX!L106,"")</f>
        <v>2009</v>
      </c>
      <c r="BD106" s="1002">
        <v>0</v>
      </c>
      <c r="BE106" s="895" t="s">
        <v>2126</v>
      </c>
      <c r="BF106" s="960">
        <f>IF(CAPEX!O106&lt;&gt;"",CAPEX!O106,"")</f>
        <v>337439</v>
      </c>
      <c r="BG106" s="961" t="str">
        <f>IF(CAPEX!P106&lt;&gt;"",CAPEX!P106,"")</f>
        <v>kg/hr</v>
      </c>
      <c r="BH106" s="898">
        <f>IF(CAPEX!Q106&lt;&gt;"",CAPEX!Q106,"")</f>
        <v>0.5</v>
      </c>
      <c r="BI106" s="898">
        <f>IF(CAPEX!R106&lt;&gt;"",CAPEX!R106,"")</f>
        <v>1.5</v>
      </c>
      <c r="BJ106" s="282">
        <f ca="1">IF(BE106&lt;&gt;"",VLOOKUP(BE106,INDIRECT(LU_SENS),2,FALSE()),"")</f>
        <v>416465.38199999998</v>
      </c>
      <c r="BK106" s="301">
        <f ca="1">BJ106/BF106</f>
        <v>1.2341945714632867</v>
      </c>
      <c r="BL106" s="273">
        <f ca="1">BD106*BK106^BH106</f>
        <v>0</v>
      </c>
      <c r="BM106" s="273">
        <f ca="1">BL106*VLOOKUP($J$34,INDIRECT(IX_CAP),4,FALSE())/VLOOKUP(BC106,INDIRECT(IX_CAP),4,FALSE())</f>
        <v>0</v>
      </c>
      <c r="BN106" s="273">
        <f ca="1">BM106*BI106</f>
        <v>0</v>
      </c>
      <c r="BO106" s="275"/>
      <c r="BP106" s="189"/>
    </row>
    <row r="107" spans="1:68" ht="13.5" customHeight="1">
      <c r="A107" s="189" t="s">
        <v>1339</v>
      </c>
      <c r="B107" s="457">
        <f ca="1">B78+B89*B77</f>
        <v>0.9</v>
      </c>
      <c r="C107" s="189"/>
      <c r="D107" s="189"/>
      <c r="E107" s="189" t="s">
        <v>3548</v>
      </c>
      <c r="F107" s="538">
        <f ca="1">K149*1000/K158</f>
        <v>18.675473188157557</v>
      </c>
      <c r="G107" s="510"/>
      <c r="H107" s="556"/>
      <c r="I107" s="1038"/>
      <c r="J107" s="1038" t="s">
        <v>263</v>
      </c>
      <c r="K107" s="1049" t="s">
        <v>264</v>
      </c>
      <c r="L107" s="1041">
        <f t="shared" ca="1" si="51"/>
        <v>16.4154968</v>
      </c>
      <c r="M107" s="1041">
        <f t="shared" ca="1" si="52"/>
        <v>36.196170444000003</v>
      </c>
      <c r="N107" s="1048">
        <f>OPEX!G23</f>
        <v>25400</v>
      </c>
      <c r="O107" s="1043">
        <f>OPEX!H23</f>
        <v>2005</v>
      </c>
      <c r="P107" s="1044">
        <f t="shared" ca="1" si="55"/>
        <v>27569.781099839827</v>
      </c>
      <c r="Q107" s="1045">
        <f t="shared" ca="1" si="56"/>
        <v>0.13784890549919912</v>
      </c>
      <c r="R107" s="1046">
        <f t="shared" ca="1" si="57"/>
        <v>4.9896024789678606</v>
      </c>
      <c r="S107" s="1044">
        <f t="shared" ca="1" si="58"/>
        <v>4.1942598438203839E-2</v>
      </c>
      <c r="T107" s="1044">
        <f t="shared" ca="1" si="59"/>
        <v>4.6071707392348884E-3</v>
      </c>
      <c r="U107" s="64"/>
      <c r="V107" s="64"/>
      <c r="W107" s="64" t="s">
        <v>307</v>
      </c>
      <c r="X107" s="75">
        <f>OPEX!D49</f>
        <v>48000</v>
      </c>
      <c r="Y107" s="15">
        <f>OPEX!G49</f>
        <v>4</v>
      </c>
      <c r="Z107" s="15">
        <f t="shared" si="53"/>
        <v>192000</v>
      </c>
      <c r="AA107" s="75">
        <f>OPEX!E49</f>
        <v>2009</v>
      </c>
      <c r="AB107" s="15">
        <f t="shared" ca="1" si="54"/>
        <v>184906.4039408867</v>
      </c>
      <c r="AC107" s="64"/>
      <c r="AD107" s="189"/>
      <c r="AE107" s="189"/>
      <c r="AF107" s="189"/>
      <c r="AG107" s="189"/>
      <c r="AH107" s="189"/>
      <c r="AI107" s="189"/>
      <c r="AJ107" s="189"/>
      <c r="AK107" s="189"/>
      <c r="AL107" s="189"/>
      <c r="AM107" s="189"/>
      <c r="AN107" s="189"/>
      <c r="AO107" s="189"/>
      <c r="AP107" s="189"/>
      <c r="AQ107" s="189"/>
      <c r="AR107" s="189"/>
      <c r="AS107" s="556"/>
      <c r="AT107" s="888" t="str">
        <f>IF(CAPEX!A107&lt;&gt;"",CAPEX!A107,"")</f>
        <v>C</v>
      </c>
      <c r="AU107" s="889">
        <f>IF(CAPEX!B107&lt;&gt;"",CAPEX!B107,"")</f>
        <v>501</v>
      </c>
      <c r="AV107" s="888" t="str">
        <f>IF(CAPEX!C107&lt;&gt;"",CAPEX!C107,"")</f>
        <v>Lignin Wet Cake Conveyor</v>
      </c>
      <c r="AW107" s="922" t="s">
        <v>696</v>
      </c>
      <c r="AX107" s="888" t="str">
        <f>IF(CAPEX!F107&lt;&gt;"",CAPEX!F107,"")</f>
        <v>Belt 100 ft. long x 24" wide, enclosed</v>
      </c>
      <c r="AY107" s="891">
        <f>IF(CAPEX!G107&lt;&gt;"",CAPEX!G107,"")</f>
        <v>10</v>
      </c>
      <c r="AZ107" s="888" t="str">
        <f>IF(CAPEX!H107&lt;&gt;"",CAPEX!H107,"")</f>
        <v>SS304</v>
      </c>
      <c r="BA107" s="891">
        <f>IF(CAPEX!J107&lt;&gt;"",CAPEX!J107,"")</f>
        <v>1</v>
      </c>
      <c r="BB107" s="892">
        <f>CAPEX!K107</f>
        <v>70000</v>
      </c>
      <c r="BC107" s="893">
        <f>IF(CAPEX!L107&lt;&gt;"",CAPEX!L107,"")</f>
        <v>2009</v>
      </c>
      <c r="BD107" s="894">
        <f>IF(CAPEX!M107&lt;&gt;"",CAPEX!M107,"")</f>
        <v>70000</v>
      </c>
      <c r="BE107" s="895" t="s">
        <v>2122</v>
      </c>
      <c r="BF107" s="960">
        <f>IF(CAPEX!O107&lt;&gt;"",CAPEX!O107,"")</f>
        <v>28630</v>
      </c>
      <c r="BG107" s="961" t="str">
        <f>IF(CAPEX!P107&lt;&gt;"",CAPEX!P107,"")</f>
        <v>kg/hr</v>
      </c>
      <c r="BH107" s="898">
        <f>IF(CAPEX!Q107&lt;&gt;"",CAPEX!Q107,"")</f>
        <v>0.8</v>
      </c>
      <c r="BI107" s="898">
        <f>IF(CAPEX!R107&lt;&gt;"",CAPEX!R107,"")</f>
        <v>1.7</v>
      </c>
      <c r="BJ107" s="282">
        <f ca="1">IF(BE107&lt;&gt;"",VLOOKUP(BE107,INDIRECT(LU_SENS),2,FALSE()),"")</f>
        <v>39530.811199999996</v>
      </c>
      <c r="BK107" s="301">
        <f ca="1">BJ107/BF107</f>
        <v>1.3807478588892768</v>
      </c>
      <c r="BL107" s="273">
        <f ca="1">BD107*BK107^BH107</f>
        <v>90612.798361296853</v>
      </c>
      <c r="BM107" s="273">
        <f ca="1">BL107*VLOOKUP($J$34,INDIRECT(IX_CAP),4,FALSE())/VLOOKUP(BC107,INDIRECT(IX_CAP),4,FALSE())</f>
        <v>91220.471850977905</v>
      </c>
      <c r="BN107" s="273">
        <f ca="1">BM107*BI107</f>
        <v>155074.80214666243</v>
      </c>
      <c r="BO107" s="275"/>
      <c r="BP107" s="189"/>
    </row>
    <row r="108" spans="1:68" ht="13.5" customHeight="1">
      <c r="A108" s="189" t="s">
        <v>1345</v>
      </c>
      <c r="B108" s="457">
        <f ca="1">VLOOKUP("PRETRX17",INDIRECT(LU_SENS),2,FALSE())</f>
        <v>0.05</v>
      </c>
      <c r="C108" s="189"/>
      <c r="D108" s="189"/>
      <c r="E108" s="189" t="s">
        <v>3549</v>
      </c>
      <c r="F108" s="538">
        <f ca="1">K152*1000/K158</f>
        <v>4.6035143025006766</v>
      </c>
      <c r="G108" s="510"/>
      <c r="H108" s="556"/>
      <c r="I108" s="1058" t="s">
        <v>3550</v>
      </c>
      <c r="J108" s="1058" t="s">
        <v>269</v>
      </c>
      <c r="K108" s="1059" t="s">
        <v>270</v>
      </c>
      <c r="L108" s="1060">
        <f t="shared" ca="1" si="51"/>
        <v>0.249041227</v>
      </c>
      <c r="M108" s="1060">
        <f t="shared" ca="1" si="52"/>
        <v>0.54913590553500002</v>
      </c>
      <c r="N108" s="1061">
        <f>OPEX!G25</f>
        <v>280000</v>
      </c>
      <c r="O108" s="1062">
        <f>OPEX!H25</f>
        <v>1991</v>
      </c>
      <c r="P108" s="1063">
        <f t="shared" ca="1" si="55"/>
        <v>453216.56050955417</v>
      </c>
      <c r="Q108" s="1064">
        <f t="shared" ca="1" si="56"/>
        <v>2.2660828025477708</v>
      </c>
      <c r="R108" s="1065">
        <f t="shared" ca="1" si="57"/>
        <v>1.2443874317943608</v>
      </c>
      <c r="S108" s="1063">
        <f t="shared" ca="1" si="58"/>
        <v>1.0460320751663397E-2</v>
      </c>
      <c r="T108" s="1063">
        <f t="shared" ca="1" si="59"/>
        <v>1.1490104448602424E-3</v>
      </c>
      <c r="U108" s="150"/>
      <c r="V108" s="64"/>
      <c r="W108" s="64" t="s">
        <v>308</v>
      </c>
      <c r="X108" s="75">
        <f>OPEX!D50</f>
        <v>40000</v>
      </c>
      <c r="Y108" s="15">
        <f>OPEX!G50</f>
        <v>20</v>
      </c>
      <c r="Z108" s="15">
        <f t="shared" si="53"/>
        <v>800000</v>
      </c>
      <c r="AA108" s="75">
        <f>OPEX!E50</f>
        <v>2009</v>
      </c>
      <c r="AB108" s="15">
        <f t="shared" ca="1" si="54"/>
        <v>770443.34975369461</v>
      </c>
      <c r="AC108" s="64"/>
      <c r="AD108" s="189"/>
      <c r="AE108" s="189"/>
      <c r="AF108" s="189"/>
      <c r="AG108" s="189"/>
      <c r="AH108" s="189"/>
      <c r="AI108" s="189"/>
      <c r="AJ108" s="189"/>
      <c r="AK108" s="189"/>
      <c r="AL108" s="189"/>
      <c r="AM108" s="189"/>
      <c r="AN108" s="189"/>
      <c r="AO108" s="189"/>
      <c r="AP108" s="189"/>
      <c r="AQ108" s="189"/>
      <c r="AR108" s="189"/>
      <c r="AS108" s="556"/>
      <c r="AT108" s="888" t="str">
        <f>IF(CAPEX!A108&lt;&gt;"",CAPEX!A108,"")</f>
        <v>C</v>
      </c>
      <c r="AU108" s="889">
        <f>IF(CAPEX!B108&lt;&gt;"",CAPEX!B108,"")</f>
        <v>502</v>
      </c>
      <c r="AV108" s="888" t="str">
        <f>IF(CAPEX!C108&lt;&gt;"",CAPEX!C108,"")</f>
        <v>Lignin Wet Cake Screw</v>
      </c>
      <c r="AW108" s="922" t="s">
        <v>696</v>
      </c>
      <c r="AX108" s="888" t="str">
        <f>IF(CAPEX!F108&lt;&gt;"",CAPEX!F108,"")</f>
        <v>Screw conveyor - 25 ft lg x 14" dia</v>
      </c>
      <c r="AY108" s="891">
        <f>IF(CAPEX!G108&lt;&gt;"",CAPEX!G108,"")</f>
        <v>15</v>
      </c>
      <c r="AZ108" s="888" t="str">
        <f>IF(CAPEX!H108&lt;&gt;"",CAPEX!H108,"")</f>
        <v>SS304</v>
      </c>
      <c r="BA108" s="891">
        <f>IF(CAPEX!J108&lt;&gt;"",CAPEX!J108,"")</f>
        <v>1</v>
      </c>
      <c r="BB108" s="892">
        <f>CAPEX!K108</f>
        <v>20000</v>
      </c>
      <c r="BC108" s="893">
        <f>IF(CAPEX!L108&lt;&gt;"",CAPEX!L108,"")</f>
        <v>2009</v>
      </c>
      <c r="BD108" s="894">
        <f>IF(CAPEX!M108&lt;&gt;"",CAPEX!M108,"")</f>
        <v>20000</v>
      </c>
      <c r="BE108" s="895" t="s">
        <v>2122</v>
      </c>
      <c r="BF108" s="960">
        <f>IF(CAPEX!O108&lt;&gt;"",CAPEX!O108,"")</f>
        <v>28630</v>
      </c>
      <c r="BG108" s="961" t="str">
        <f>IF(CAPEX!P108&lt;&gt;"",CAPEX!P108,"")</f>
        <v>kg/hr</v>
      </c>
      <c r="BH108" s="898">
        <f>IF(CAPEX!Q108&lt;&gt;"",CAPEX!Q108,"")</f>
        <v>0.8</v>
      </c>
      <c r="BI108" s="898">
        <f>IF(CAPEX!R108&lt;&gt;"",CAPEX!R108,"")</f>
        <v>1.7</v>
      </c>
      <c r="BJ108" s="282">
        <f ca="1">IF(BE108&lt;&gt;"",VLOOKUP(BE108,INDIRECT(LU_SENS),2,FALSE()),"")</f>
        <v>39530.811199999996</v>
      </c>
      <c r="BK108" s="301">
        <f ca="1">BJ108/BF108</f>
        <v>1.3807478588892768</v>
      </c>
      <c r="BL108" s="273">
        <f ca="1">BD108*BK108^BH108</f>
        <v>25889.370960370532</v>
      </c>
      <c r="BM108" s="273">
        <f ca="1">BL108*VLOOKUP($J$34,INDIRECT(IX_CAP),4,FALSE())/VLOOKUP(BC108,INDIRECT(IX_CAP),4,FALSE())</f>
        <v>26062.991957422262</v>
      </c>
      <c r="BN108" s="273">
        <f ca="1">BM108*BI108</f>
        <v>44307.086327617842</v>
      </c>
      <c r="BO108" s="275"/>
      <c r="BP108" s="189"/>
    </row>
    <row r="109" spans="1:68" ht="13.5" customHeight="1">
      <c r="A109" s="189" t="s">
        <v>1351</v>
      </c>
      <c r="B109" s="457">
        <f ca="1">VLOOKUP("PRETRX18",INDIRECT(LU_SENS),2,FALSE())</f>
        <v>0</v>
      </c>
      <c r="C109" s="189"/>
      <c r="E109" s="189" t="s">
        <v>3551</v>
      </c>
      <c r="F109" s="538">
        <f ca="1">K150*1000/K158</f>
        <v>10.971709057267685</v>
      </c>
      <c r="H109" s="556"/>
      <c r="I109" s="1066" t="s">
        <v>3552</v>
      </c>
      <c r="J109" s="1066" t="s">
        <v>3553</v>
      </c>
      <c r="K109" s="1067" t="s">
        <v>276</v>
      </c>
      <c r="L109" s="1068">
        <f t="shared" ca="1" si="51"/>
        <v>2.2224049699999999</v>
      </c>
      <c r="M109" s="1068">
        <f t="shared" ca="1" si="52"/>
        <v>4.90040295885</v>
      </c>
      <c r="N109" s="1069">
        <f>OPEX!G28</f>
        <v>200000</v>
      </c>
      <c r="O109" s="1070">
        <f>OPEX!H28</f>
        <v>1999</v>
      </c>
      <c r="P109" s="1071">
        <f t="shared" ca="1" si="55"/>
        <v>271609.88643954578</v>
      </c>
      <c r="Q109" s="1072">
        <f t="shared" ca="1" si="56"/>
        <v>1.358049432197729</v>
      </c>
      <c r="R109" s="1073">
        <f t="shared" ca="1" si="57"/>
        <v>6.6549894558063141</v>
      </c>
      <c r="S109" s="1071">
        <f t="shared" ca="1" si="58"/>
        <v>5.594184136550788E-2</v>
      </c>
      <c r="T109" s="1071">
        <f t="shared" ca="1" si="59"/>
        <v>6.1449129103867952E-3</v>
      </c>
      <c r="U109" s="64"/>
      <c r="V109" s="64"/>
      <c r="W109" s="64" t="s">
        <v>3554</v>
      </c>
      <c r="X109" s="75">
        <f>OPEX!D51</f>
        <v>40000</v>
      </c>
      <c r="Y109" s="15">
        <f>OPEX!G51</f>
        <v>8</v>
      </c>
      <c r="Z109" s="15">
        <f t="shared" si="53"/>
        <v>320000</v>
      </c>
      <c r="AA109" s="75">
        <f>OPEX!E51</f>
        <v>2009</v>
      </c>
      <c r="AB109" s="15">
        <f t="shared" ca="1" si="54"/>
        <v>308177.3399014778</v>
      </c>
      <c r="AD109" s="189"/>
      <c r="AE109" s="189"/>
      <c r="AF109" s="189"/>
      <c r="AG109" s="189"/>
      <c r="AH109" s="189"/>
      <c r="AI109" s="189"/>
      <c r="AJ109" s="189"/>
      <c r="AK109" s="189"/>
      <c r="AL109" s="189"/>
      <c r="AM109" s="189"/>
      <c r="AN109" s="189"/>
      <c r="AO109" s="189"/>
      <c r="AP109" s="189"/>
      <c r="AQ109" s="189"/>
      <c r="AR109" s="189"/>
      <c r="AS109" s="556"/>
      <c r="AT109" s="888" t="str">
        <f>IF(CAPEX!A109&lt;&gt;"",CAPEX!A109,"")</f>
        <v>D</v>
      </c>
      <c r="AU109" s="889">
        <f>IF(CAPEX!B109&lt;&gt;"",CAPEX!B109,"")</f>
        <v>501</v>
      </c>
      <c r="AV109" s="888" t="str">
        <f>IF(CAPEX!C109&lt;&gt;"",CAPEX!C109,"")</f>
        <v>Beer Column</v>
      </c>
      <c r="AW109" s="922" t="s">
        <v>703</v>
      </c>
      <c r="AX109" s="888" t="str">
        <f>IF(CAPEX!F109&lt;&gt;"",CAPEX!F109,"")</f>
        <v>14' dia. x 76' tall, 32 trays, 24" spacing</v>
      </c>
      <c r="AY109" s="891" t="str">
        <f>IF(CAPEX!G109&lt;&gt;"",CAPEX!G109,"")</f>
        <v/>
      </c>
      <c r="AZ109" s="888" t="str">
        <f>IF(CAPEX!H109&lt;&gt;"",CAPEX!H109,"")</f>
        <v>316SS</v>
      </c>
      <c r="BA109" s="891">
        <f>IF(CAPEX!J109&lt;&gt;"",CAPEX!J109,"")</f>
        <v>1</v>
      </c>
      <c r="BB109" s="892">
        <f>CAPEX!K109</f>
        <v>3407000</v>
      </c>
      <c r="BC109" s="893">
        <f>IF(CAPEX!L109&lt;&gt;"",CAPEX!L109,"")</f>
        <v>2009</v>
      </c>
      <c r="BD109" s="1002">
        <v>0</v>
      </c>
      <c r="BE109" s="895" t="str">
        <f>IF(CAPEX!N109&lt;&gt;"",CAPEX!N109,"")</f>
        <v>strm.a500.511</v>
      </c>
      <c r="BF109" s="960">
        <f>IF(CAPEX!O109&lt;&gt;"",CAPEX!O109,"")</f>
        <v>30379</v>
      </c>
      <c r="BG109" s="961" t="str">
        <f>IF(CAPEX!P109&lt;&gt;"",CAPEX!P109,"")</f>
        <v>kg/hr</v>
      </c>
      <c r="BH109" s="898">
        <f>IF(CAPEX!Q109&lt;&gt;"",CAPEX!Q109,"")</f>
        <v>0.6</v>
      </c>
      <c r="BI109" s="898">
        <f>IF(CAPEX!R109&lt;&gt;"",CAPEX!R109,"")</f>
        <v>2.4</v>
      </c>
      <c r="BJ109" s="282">
        <f ca="1">IF(BE109&lt;&gt;"",VLOOKUP(BE109,INDIRECT(LU_SENS),2,FALSE()),"")</f>
        <v>29168.814399999999</v>
      </c>
      <c r="BK109" s="301">
        <f ca="1">BJ109/BF109</f>
        <v>0.96016374469205701</v>
      </c>
      <c r="BL109" s="273">
        <f ca="1">BD109*BK109^BH109</f>
        <v>0</v>
      </c>
      <c r="BM109" s="273">
        <f ca="1">BL109*VLOOKUP($J$34,INDIRECT(IX_CAP),4,FALSE())/VLOOKUP(BC109,INDIRECT(IX_CAP),4,FALSE())</f>
        <v>0</v>
      </c>
      <c r="BN109" s="273">
        <f ca="1">BM109*BI109</f>
        <v>0</v>
      </c>
      <c r="BO109" s="275"/>
      <c r="BP109" s="189"/>
    </row>
    <row r="110" spans="1:68" ht="13.5" customHeight="1">
      <c r="A110" s="189" t="s">
        <v>1358</v>
      </c>
      <c r="B110" s="457">
        <f ca="1">VLOOKUP("PRETRX19",INDIRECT(LU_SENS),2,FALSE())</f>
        <v>0</v>
      </c>
      <c r="C110" s="189"/>
      <c r="E110" s="189" t="s">
        <v>298</v>
      </c>
      <c r="F110" s="538">
        <f ca="1">SUM(F105:F109)</f>
        <v>463.63715016345952</v>
      </c>
      <c r="H110" s="556"/>
      <c r="I110" s="1066" t="s">
        <v>3555</v>
      </c>
      <c r="J110" s="1066" t="s">
        <v>277</v>
      </c>
      <c r="K110" s="1067" t="s">
        <v>278</v>
      </c>
      <c r="L110" s="1068">
        <f t="shared" ca="1" si="51"/>
        <v>146508.296</v>
      </c>
      <c r="M110" s="1068">
        <f t="shared" ca="1" si="52"/>
        <v>323050.79268000001</v>
      </c>
      <c r="N110" s="1069">
        <f>OPEX!G29</f>
        <v>19.97</v>
      </c>
      <c r="O110" s="1070">
        <f>OPEX!H29</f>
        <v>2004</v>
      </c>
      <c r="P110" s="1071">
        <f t="shared" ca="1" si="55"/>
        <v>23.494797453703701</v>
      </c>
      <c r="Q110" s="1072">
        <f t="shared" ca="1" si="56"/>
        <v>1.174739872685185E-4</v>
      </c>
      <c r="R110" s="1073">
        <f t="shared" ca="1" si="57"/>
        <v>37.95006470637513</v>
      </c>
      <c r="S110" s="1071">
        <f t="shared" ca="1" si="58"/>
        <v>0.31900824392178934</v>
      </c>
      <c r="T110" s="1071">
        <f t="shared" ca="1" si="59"/>
        <v>3.504135417686615E-2</v>
      </c>
      <c r="U110" s="64"/>
      <c r="V110" s="64"/>
      <c r="W110" s="64" t="s">
        <v>310</v>
      </c>
      <c r="X110" s="75">
        <f>OPEX!D52</f>
        <v>28000</v>
      </c>
      <c r="Y110" s="15">
        <f>OPEX!G52</f>
        <v>4</v>
      </c>
      <c r="Z110" s="15">
        <f t="shared" si="53"/>
        <v>112000</v>
      </c>
      <c r="AA110" s="75">
        <f>OPEX!E52</f>
        <v>2009</v>
      </c>
      <c r="AB110" s="15">
        <f t="shared" ca="1" si="54"/>
        <v>107862.06896551723</v>
      </c>
      <c r="AC110" s="64"/>
      <c r="AD110" s="189"/>
      <c r="AE110" s="189"/>
      <c r="AF110" s="189"/>
      <c r="AG110" s="189"/>
      <c r="AH110" s="189"/>
      <c r="AI110" s="189"/>
      <c r="AJ110" s="189"/>
      <c r="AK110" s="189"/>
      <c r="AL110" s="189"/>
      <c r="AM110" s="189"/>
      <c r="AN110" s="189"/>
      <c r="AO110" s="189"/>
      <c r="AP110" s="189"/>
      <c r="AQ110" s="189"/>
      <c r="AR110" s="189"/>
      <c r="AS110" s="556"/>
      <c r="AT110" s="888" t="str">
        <f>IF(CAPEX!A110&lt;&gt;"",CAPEX!A110,"")</f>
        <v>D</v>
      </c>
      <c r="AU110" s="889">
        <f>IF(CAPEX!B110&lt;&gt;"",CAPEX!B110,"")</f>
        <v>502</v>
      </c>
      <c r="AV110" s="888" t="str">
        <f>IF(CAPEX!C110&lt;&gt;"",CAPEX!C110,"")</f>
        <v>Rectification Column</v>
      </c>
      <c r="AW110" s="922" t="s">
        <v>703</v>
      </c>
      <c r="AX110" s="888" t="str">
        <f>IF(CAPEX!F110&lt;&gt;"",CAPEX!F110,"")</f>
        <v>Top 13' dia. x 68' h, Bottom 4'6" x 31' h</v>
      </c>
      <c r="AY110" s="891" t="str">
        <f>IF(CAPEX!G110&lt;&gt;"",CAPEX!G110,"")</f>
        <v/>
      </c>
      <c r="AZ110" s="888" t="str">
        <f>IF(CAPEX!H110&lt;&gt;"",CAPEX!H110,"")</f>
        <v>316SS</v>
      </c>
      <c r="BA110" s="891">
        <f>IF(CAPEX!J110&lt;&gt;"",CAPEX!J110,"")</f>
        <v>1</v>
      </c>
      <c r="BB110" s="892" t="str">
        <f>CAPEX!K110</f>
        <v>INCLUDED</v>
      </c>
      <c r="BC110" s="904" t="str">
        <f>IF(CAPEX!L110&lt;&gt;"",CAPEX!L110,"")</f>
        <v/>
      </c>
      <c r="BD110" s="905" t="str">
        <f>IF(CAPEX!M110&lt;&gt;"",CAPEX!M110,"")</f>
        <v/>
      </c>
      <c r="BE110" s="905" t="str">
        <f>IF(CAPEX!N110&lt;&gt;"",CAPEX!N110,"")</f>
        <v/>
      </c>
      <c r="BF110" s="906" t="str">
        <f>IF(CAPEX!O110&lt;&gt;"",CAPEX!O110,"")</f>
        <v/>
      </c>
      <c r="BG110" s="907" t="str">
        <f>IF(CAPEX!P110&lt;&gt;"",CAPEX!P110,"")</f>
        <v/>
      </c>
      <c r="BH110" s="908" t="str">
        <f>IF(CAPEX!Q110&lt;&gt;"",CAPEX!Q110,"")</f>
        <v/>
      </c>
      <c r="BI110" s="908" t="str">
        <f>IF(CAPEX!R110&lt;&gt;"",CAPEX!R110,"")</f>
        <v/>
      </c>
      <c r="BJ110" s="282"/>
      <c r="BK110" s="927"/>
      <c r="BL110" s="927"/>
      <c r="BM110" s="927"/>
      <c r="BN110" s="927"/>
      <c r="BO110" s="275"/>
      <c r="BP110" s="189"/>
    </row>
    <row r="111" spans="1:68" ht="13.5" customHeight="1">
      <c r="A111" s="189" t="s">
        <v>1362</v>
      </c>
      <c r="B111" s="457">
        <f ca="1">VLOOKUP("PRETRX20",INDIRECT(LU_SENS),2,FALSE())</f>
        <v>1</v>
      </c>
      <c r="C111" s="189"/>
      <c r="H111" s="556"/>
      <c r="I111" s="1066"/>
      <c r="J111" s="1074" t="s">
        <v>3556</v>
      </c>
      <c r="K111" s="1067" t="s">
        <v>2047</v>
      </c>
      <c r="L111" s="1068">
        <f ca="1">IF(L6="Concentrated sugars",VLOOKUP(K111,INDIRECT(LU_SENS),2,FALSE()),0)</f>
        <v>339.44645800000001</v>
      </c>
      <c r="M111" s="1068" t="s">
        <v>3557</v>
      </c>
      <c r="N111" s="1069">
        <f>7.68/1000/1089*1000000*100</f>
        <v>705.23415977961429</v>
      </c>
      <c r="O111" s="1070">
        <v>2007</v>
      </c>
      <c r="P111" s="1071">
        <f t="shared" ca="1" si="55"/>
        <v>705.23415977961429</v>
      </c>
      <c r="Q111" s="1072">
        <f ca="1">P111/100</f>
        <v>7.0523415977961426</v>
      </c>
      <c r="R111" s="1073">
        <f ca="1">Q111*L111</f>
        <v>2393.8923759779614</v>
      </c>
      <c r="S111" s="1071">
        <f t="shared" ca="1" si="58"/>
        <v>20.12305931247074</v>
      </c>
      <c r="T111" s="1071">
        <f t="shared" ca="1" si="59"/>
        <v>2.2104107399282436</v>
      </c>
      <c r="U111" s="64"/>
      <c r="V111" s="64"/>
      <c r="W111" s="125" t="s">
        <v>311</v>
      </c>
      <c r="X111" s="128">
        <f>OPEX!D53</f>
        <v>36000</v>
      </c>
      <c r="Y111" s="127">
        <f>OPEX!G53</f>
        <v>3</v>
      </c>
      <c r="Z111" s="127">
        <f t="shared" si="53"/>
        <v>108000</v>
      </c>
      <c r="AA111" s="128">
        <f>OPEX!E53</f>
        <v>2009</v>
      </c>
      <c r="AB111" s="15">
        <f t="shared" ca="1" si="54"/>
        <v>104009.85221674877</v>
      </c>
      <c r="AC111" s="64"/>
      <c r="AD111" s="189"/>
      <c r="AE111" s="189"/>
      <c r="AF111" s="189"/>
      <c r="AG111" s="189"/>
      <c r="AH111" s="189"/>
      <c r="AI111" s="189"/>
      <c r="AJ111" s="189"/>
      <c r="AK111" s="189"/>
      <c r="AL111" s="189"/>
      <c r="AM111" s="189"/>
      <c r="AN111" s="189"/>
      <c r="AO111" s="189"/>
      <c r="AP111" s="189"/>
      <c r="AQ111" s="189"/>
      <c r="AR111" s="189"/>
      <c r="AS111" s="556"/>
      <c r="AT111" s="888" t="str">
        <f>IF(CAPEX!A111&lt;&gt;"",CAPEX!A111,"")</f>
        <v>H</v>
      </c>
      <c r="AU111" s="889">
        <f>IF(CAPEX!B111&lt;&gt;"",CAPEX!B111,"")</f>
        <v>501</v>
      </c>
      <c r="AV111" s="888" t="str">
        <f>IF(CAPEX!C111&lt;&gt;"",CAPEX!C111,"")</f>
        <v>Beer Column Reboiler</v>
      </c>
      <c r="AW111" s="922" t="s">
        <v>703</v>
      </c>
      <c r="AX111" s="888" t="str">
        <f>IF(CAPEX!F111&lt;&gt;"",CAPEX!F111,"")</f>
        <v>S &amp; T</v>
      </c>
      <c r="AY111" s="891" t="str">
        <f>IF(CAPEX!G111&lt;&gt;"",CAPEX!G111,"")</f>
        <v/>
      </c>
      <c r="AZ111" s="888" t="str">
        <f>IF(CAPEX!H111&lt;&gt;"",CAPEX!H111,"")</f>
        <v>316SS;CS</v>
      </c>
      <c r="BA111" s="891">
        <f>IF(CAPEX!J111&lt;&gt;"",CAPEX!J111,"")</f>
        <v>1</v>
      </c>
      <c r="BB111" s="892" t="str">
        <f>CAPEX!K111</f>
        <v>INCLUDED</v>
      </c>
      <c r="BC111" s="904" t="str">
        <f>IF(CAPEX!L111&lt;&gt;"",CAPEX!L111,"")</f>
        <v/>
      </c>
      <c r="BD111" s="905" t="str">
        <f>IF(CAPEX!M111&lt;&gt;"",CAPEX!M111,"")</f>
        <v/>
      </c>
      <c r="BE111" s="905" t="str">
        <f>IF(CAPEX!N111&lt;&gt;"",CAPEX!N111,"")</f>
        <v/>
      </c>
      <c r="BF111" s="906" t="str">
        <f>IF(CAPEX!O111&lt;&gt;"",CAPEX!O111,"")</f>
        <v/>
      </c>
      <c r="BG111" s="907" t="str">
        <f>IF(CAPEX!P111&lt;&gt;"",CAPEX!P111,"")</f>
        <v/>
      </c>
      <c r="BH111" s="908" t="str">
        <f>IF(CAPEX!Q111&lt;&gt;"",CAPEX!Q111,"")</f>
        <v/>
      </c>
      <c r="BI111" s="908" t="str">
        <f>IF(CAPEX!R111&lt;&gt;"",CAPEX!R111,"")</f>
        <v/>
      </c>
      <c r="BJ111" s="282"/>
      <c r="BK111" s="927"/>
      <c r="BL111" s="927"/>
      <c r="BM111" s="927"/>
      <c r="BN111" s="927"/>
      <c r="BO111" s="275"/>
      <c r="BP111" s="189"/>
    </row>
    <row r="112" spans="1:68" ht="13.5" customHeight="1">
      <c r="A112" s="189" t="s">
        <v>1367</v>
      </c>
      <c r="B112" s="457">
        <f ca="1">VLOOKUP("PRETRX21",INDIRECT(LU_SENS),2,FALSE())</f>
        <v>1</v>
      </c>
      <c r="C112" s="189"/>
      <c r="D112" s="189" t="s">
        <v>3558</v>
      </c>
      <c r="E112" s="189"/>
      <c r="F112" s="510"/>
      <c r="H112" s="556"/>
      <c r="I112" s="1066"/>
      <c r="J112" s="1066" t="s">
        <v>2289</v>
      </c>
      <c r="K112" s="1067" t="s">
        <v>1886</v>
      </c>
      <c r="L112" s="1068">
        <f ca="1">VLOOKUP(K112,INDIRECT(LU_SENS),2,FALSE())</f>
        <v>640.69006300000001</v>
      </c>
      <c r="M112" s="1068">
        <f ca="1">L112*2.205</f>
        <v>1412.721588915</v>
      </c>
      <c r="N112" s="1069">
        <v>8376</v>
      </c>
      <c r="O112" s="1070">
        <v>2007</v>
      </c>
      <c r="P112" s="1071">
        <f t="shared" ca="1" si="55"/>
        <v>8376</v>
      </c>
      <c r="Q112" s="1072">
        <f ca="1">P112/100/2000</f>
        <v>4.1880000000000001E-2</v>
      </c>
      <c r="R112" s="1073">
        <f ca="1">M112*Q112</f>
        <v>59.164780143760197</v>
      </c>
      <c r="S112" s="1071">
        <f t="shared" ca="1" si="58"/>
        <v>0.49733914188844819</v>
      </c>
      <c r="T112" s="1071">
        <f t="shared" ca="1" si="59"/>
        <v>5.4630052197661871E-2</v>
      </c>
      <c r="U112" s="64"/>
      <c r="V112" s="64"/>
      <c r="W112" s="64" t="s">
        <v>312</v>
      </c>
      <c r="X112" s="64"/>
      <c r="Y112" s="15"/>
      <c r="Z112" s="15">
        <f>SUM(Z100:Z111)</f>
        <v>2572000</v>
      </c>
      <c r="AA112" s="65"/>
      <c r="AB112" s="1075">
        <f ca="1">SUM(AB100:AB111)</f>
        <v>2476975.3694581287</v>
      </c>
      <c r="AC112" s="64"/>
      <c r="AD112" s="189"/>
      <c r="AE112" s="189"/>
      <c r="AF112" s="189"/>
      <c r="AG112" s="189"/>
      <c r="AH112" s="189"/>
      <c r="AI112" s="189"/>
      <c r="AJ112" s="189"/>
      <c r="AK112" s="189"/>
      <c r="AL112" s="189"/>
      <c r="AM112" s="189"/>
      <c r="AN112" s="189"/>
      <c r="AO112" s="189"/>
      <c r="AP112" s="189"/>
      <c r="AQ112" s="189"/>
      <c r="AR112" s="189"/>
      <c r="AS112" s="556"/>
      <c r="AT112" s="888" t="str">
        <f>IF(CAPEX!A112&lt;&gt;"",CAPEX!A112,"")</f>
        <v>H</v>
      </c>
      <c r="AU112" s="889">
        <f>IF(CAPEX!B112&lt;&gt;"",CAPEX!B112,"")</f>
        <v>502</v>
      </c>
      <c r="AV112" s="888" t="str">
        <f>IF(CAPEX!C112&lt;&gt;"",CAPEX!C112,"")</f>
        <v>Rectification Column Reboiler</v>
      </c>
      <c r="AW112" s="922" t="s">
        <v>703</v>
      </c>
      <c r="AX112" s="888" t="str">
        <f>IF(CAPEX!F112&lt;&gt;"",CAPEX!F112,"")</f>
        <v>S &amp; T</v>
      </c>
      <c r="AY112" s="891" t="str">
        <f>IF(CAPEX!G112&lt;&gt;"",CAPEX!G112,"")</f>
        <v/>
      </c>
      <c r="AZ112" s="888" t="str">
        <f>IF(CAPEX!H112&lt;&gt;"",CAPEX!H112,"")</f>
        <v>316SS;CS</v>
      </c>
      <c r="BA112" s="891">
        <f>IF(CAPEX!J112&lt;&gt;"",CAPEX!J112,"")</f>
        <v>1</v>
      </c>
      <c r="BB112" s="892" t="str">
        <f>CAPEX!K112</f>
        <v>INCLUDED</v>
      </c>
      <c r="BC112" s="904" t="str">
        <f>IF(CAPEX!L112&lt;&gt;"",CAPEX!L112,"")</f>
        <v/>
      </c>
      <c r="BD112" s="905" t="str">
        <f>IF(CAPEX!M112&lt;&gt;"",CAPEX!M112,"")</f>
        <v/>
      </c>
      <c r="BE112" s="905" t="str">
        <f>IF(CAPEX!N112&lt;&gt;"",CAPEX!N112,"")</f>
        <v/>
      </c>
      <c r="BF112" s="906" t="str">
        <f>IF(CAPEX!O112&lt;&gt;"",CAPEX!O112,"")</f>
        <v/>
      </c>
      <c r="BG112" s="907" t="str">
        <f>IF(CAPEX!P112&lt;&gt;"",CAPEX!P112,"")</f>
        <v/>
      </c>
      <c r="BH112" s="908" t="str">
        <f>IF(CAPEX!Q112&lt;&gt;"",CAPEX!Q112,"")</f>
        <v/>
      </c>
      <c r="BI112" s="908" t="str">
        <f>IF(CAPEX!R112&lt;&gt;"",CAPEX!R112,"")</f>
        <v/>
      </c>
      <c r="BJ112" s="282"/>
      <c r="BK112" s="927"/>
      <c r="BL112" s="927"/>
      <c r="BM112" s="927"/>
      <c r="BN112" s="927"/>
      <c r="BO112" s="275"/>
      <c r="BP112" s="189"/>
    </row>
    <row r="113" spans="1:68" ht="13.5" customHeight="1">
      <c r="A113" s="189" t="s">
        <v>1374</v>
      </c>
      <c r="B113" s="457">
        <f ca="1">VLOOKUP("PRETRX22",INDIRECT(LU_SENS),2,FALSE())</f>
        <v>1</v>
      </c>
      <c r="C113" s="189"/>
      <c r="D113" s="189"/>
      <c r="E113" s="189" t="s">
        <v>255</v>
      </c>
      <c r="F113" s="538">
        <f ca="1">K151*1000/$K$162</f>
        <v>74.823105075078487</v>
      </c>
      <c r="G113" s="189"/>
      <c r="H113" s="556"/>
      <c r="I113" s="64"/>
      <c r="J113" s="104" t="s">
        <v>280</v>
      </c>
      <c r="K113" s="64"/>
      <c r="L113" s="15"/>
      <c r="M113" s="15"/>
      <c r="N113" s="75"/>
      <c r="O113" s="64"/>
      <c r="P113" s="65"/>
      <c r="Q113" s="65"/>
      <c r="R113" s="1076">
        <f ca="1">SUM(R99:R112)</f>
        <v>9847.1067709131512</v>
      </c>
      <c r="S113" s="184">
        <f ca="1">SUM(S99:S112)</f>
        <v>82.774779516295951</v>
      </c>
      <c r="T113" s="184">
        <f ca="1">SUM(T99:T112)</f>
        <v>9.0923680538288938</v>
      </c>
      <c r="U113" s="64"/>
      <c r="V113" s="64"/>
      <c r="W113" s="64"/>
      <c r="X113" s="64"/>
      <c r="Y113" s="15"/>
      <c r="Z113" s="15"/>
      <c r="AA113" s="65"/>
      <c r="AB113" s="65"/>
      <c r="AC113" s="64"/>
      <c r="AD113" s="189"/>
      <c r="AE113" s="189"/>
      <c r="AF113" s="189"/>
      <c r="AG113" s="189"/>
      <c r="AH113" s="189"/>
      <c r="AI113" s="189"/>
      <c r="AJ113" s="189"/>
      <c r="AK113" s="189"/>
      <c r="AL113" s="189"/>
      <c r="AM113" s="189"/>
      <c r="AN113" s="189"/>
      <c r="AO113" s="189"/>
      <c r="AP113" s="189"/>
      <c r="AQ113" s="189"/>
      <c r="AR113" s="189"/>
      <c r="AS113" s="556"/>
      <c r="AT113" s="888" t="str">
        <f>IF(CAPEX!A113&lt;&gt;"",CAPEX!A113,"")</f>
        <v>H</v>
      </c>
      <c r="AU113" s="889">
        <f>IF(CAPEX!B113&lt;&gt;"",CAPEX!B113,"")</f>
        <v>504</v>
      </c>
      <c r="AV113" s="888" t="str">
        <f>IF(CAPEX!C113&lt;&gt;"",CAPEX!C113,"")</f>
        <v>Beer Column Condenser</v>
      </c>
      <c r="AW113" s="922" t="s">
        <v>703</v>
      </c>
      <c r="AX113" s="888" t="str">
        <f>IF(CAPEX!F113&lt;&gt;"",CAPEX!F113,"")</f>
        <v>S &amp; T</v>
      </c>
      <c r="AY113" s="891" t="str">
        <f>IF(CAPEX!G113&lt;&gt;"",CAPEX!G113,"")</f>
        <v/>
      </c>
      <c r="AZ113" s="888" t="str">
        <f>IF(CAPEX!H113&lt;&gt;"",CAPEX!H113,"")</f>
        <v>316SS;CS</v>
      </c>
      <c r="BA113" s="891">
        <f>IF(CAPEX!J113&lt;&gt;"",CAPEX!J113,"")</f>
        <v>1</v>
      </c>
      <c r="BB113" s="892" t="str">
        <f>CAPEX!K113</f>
        <v>INCLUDED</v>
      </c>
      <c r="BC113" s="904" t="str">
        <f>IF(CAPEX!L113&lt;&gt;"",CAPEX!L113,"")</f>
        <v/>
      </c>
      <c r="BD113" s="905" t="str">
        <f>IF(CAPEX!M113&lt;&gt;"",CAPEX!M113,"")</f>
        <v/>
      </c>
      <c r="BE113" s="905" t="str">
        <f>IF(CAPEX!N113&lt;&gt;"",CAPEX!N113,"")</f>
        <v/>
      </c>
      <c r="BF113" s="906" t="str">
        <f>IF(CAPEX!O113&lt;&gt;"",CAPEX!O113,"")</f>
        <v/>
      </c>
      <c r="BG113" s="907" t="str">
        <f>IF(CAPEX!P113&lt;&gt;"",CAPEX!P113,"")</f>
        <v/>
      </c>
      <c r="BH113" s="908" t="str">
        <f>IF(CAPEX!Q113&lt;&gt;"",CAPEX!Q113,"")</f>
        <v/>
      </c>
      <c r="BI113" s="908" t="str">
        <f>IF(CAPEX!R113&lt;&gt;"",CAPEX!R113,"")</f>
        <v/>
      </c>
      <c r="BJ113" s="282"/>
      <c r="BK113" s="927"/>
      <c r="BL113" s="927"/>
      <c r="BM113" s="927"/>
      <c r="BN113" s="927"/>
      <c r="BO113" s="275"/>
      <c r="BP113" s="189"/>
    </row>
    <row r="114" spans="1:68" ht="13.5" customHeight="1">
      <c r="A114" s="189" t="s">
        <v>1378</v>
      </c>
      <c r="B114" s="457">
        <f ca="1">VLOOKUP("PRETRX23",INDIRECT(LU_SENS),2,FALSE())</f>
        <v>0.05</v>
      </c>
      <c r="C114" s="189"/>
      <c r="D114" s="189"/>
      <c r="E114" s="189" t="s">
        <v>3546</v>
      </c>
      <c r="F114" s="538">
        <f ca="1">K153*1000/$K$162</f>
        <v>41.524737586007546</v>
      </c>
      <c r="G114" s="189"/>
      <c r="H114" s="556"/>
      <c r="I114" s="64"/>
      <c r="J114" s="64"/>
      <c r="K114" s="64"/>
      <c r="L114" s="15"/>
      <c r="M114" s="15"/>
      <c r="N114" s="75"/>
      <c r="O114" s="64"/>
      <c r="P114" s="65"/>
      <c r="Q114" s="65"/>
      <c r="R114" s="74"/>
      <c r="S114" s="65"/>
      <c r="T114" s="65"/>
      <c r="U114" s="64"/>
      <c r="V114" s="64"/>
      <c r="W114" s="153" t="s">
        <v>3559</v>
      </c>
      <c r="X114" s="1077">
        <v>0.9</v>
      </c>
      <c r="Y114" s="1078" t="s">
        <v>3560</v>
      </c>
      <c r="Z114" s="155"/>
      <c r="AA114" s="161"/>
      <c r="AB114" s="15">
        <f ca="1">X114*AB112</f>
        <v>2229277.8325123158</v>
      </c>
      <c r="AC114" s="64"/>
      <c r="AD114" s="189"/>
      <c r="AE114" s="189"/>
      <c r="AF114" s="189"/>
      <c r="AG114" s="189"/>
      <c r="AH114" s="189"/>
      <c r="AI114" s="189"/>
      <c r="AJ114" s="189"/>
      <c r="AK114" s="189"/>
      <c r="AL114" s="189"/>
      <c r="AM114" s="189"/>
      <c r="AN114" s="189"/>
      <c r="AO114" s="189"/>
      <c r="AP114" s="189"/>
      <c r="AQ114" s="189"/>
      <c r="AR114" s="189"/>
      <c r="AS114" s="556"/>
      <c r="AT114" s="888" t="str">
        <f>IF(CAPEX!A114&lt;&gt;"",CAPEX!A114,"")</f>
        <v>H</v>
      </c>
      <c r="AU114" s="889">
        <f>IF(CAPEX!B114&lt;&gt;"",CAPEX!B114,"")</f>
        <v>505</v>
      </c>
      <c r="AV114" s="888" t="str">
        <f>IF(CAPEX!C114&lt;&gt;"",CAPEX!C114,"")</f>
        <v>Rectification Column Condenser</v>
      </c>
      <c r="AW114" s="922" t="s">
        <v>718</v>
      </c>
      <c r="AX114" s="888" t="str">
        <f>IF(CAPEX!F114&lt;&gt;"",CAPEX!F114,"")</f>
        <v xml:space="preserve">92.2 MM Btu/hr 3 cells </v>
      </c>
      <c r="AY114" s="891" t="str">
        <f>IF(CAPEX!G114&lt;&gt;"",CAPEX!G114,"")</f>
        <v>300 tot</v>
      </c>
      <c r="AZ114" s="888" t="str">
        <f>IF(CAPEX!H114&lt;&gt;"",CAPEX!H114,"")</f>
        <v>CS</v>
      </c>
      <c r="BA114" s="891">
        <f>IF(CAPEX!J114&lt;&gt;"",CAPEX!J114,"")</f>
        <v>1</v>
      </c>
      <c r="BB114" s="892">
        <f>CAPEX!K114</f>
        <v>487000</v>
      </c>
      <c r="BC114" s="893">
        <f>IF(CAPEX!L114&lt;&gt;"",CAPEX!L114,"")</f>
        <v>2010</v>
      </c>
      <c r="BD114" s="1002">
        <v>0</v>
      </c>
      <c r="BE114" s="895" t="str">
        <f>IF(CAPEX!N114&lt;&gt;"",CAPEX!N114,"")</f>
        <v>heat.a500.qcd502</v>
      </c>
      <c r="BF114" s="957">
        <f>IF(CAPEX!O114&lt;&gt;"",CAPEX!O114,"")</f>
        <v>23.2</v>
      </c>
      <c r="BG114" s="958" t="str">
        <f>IF(CAPEX!P114&lt;&gt;"",CAPEX!P114,"")</f>
        <v>Gcal/hr</v>
      </c>
      <c r="BH114" s="898">
        <f>IF(CAPEX!Q114&lt;&gt;"",CAPEX!Q114,"")</f>
        <v>0.6</v>
      </c>
      <c r="BI114" s="898">
        <f>IF(CAPEX!R114&lt;&gt;"",CAPEX!R114,"")</f>
        <v>2.8</v>
      </c>
      <c r="BJ114" s="282">
        <f ca="1">IF(BE114&lt;&gt;"",VLOOKUP(BE114,INDIRECT(LU_SENS),2,FALSE()),"")</f>
        <v>23.1402316</v>
      </c>
      <c r="BK114" s="301">
        <f ca="1">BJ114/BF114</f>
        <v>0.99742377586206898</v>
      </c>
      <c r="BL114" s="273">
        <f ca="1">BD114*BK114^BH114</f>
        <v>0</v>
      </c>
      <c r="BM114" s="273">
        <f ca="1">BL114*VLOOKUP($J$34,INDIRECT(IX_CAP),4,FALSE())/VLOOKUP(BC114,INDIRECT(IX_CAP),4,FALSE())</f>
        <v>0</v>
      </c>
      <c r="BN114" s="273">
        <f ca="1">BM114*BI114</f>
        <v>0</v>
      </c>
      <c r="BO114" s="275"/>
      <c r="BP114" s="189"/>
    </row>
    <row r="115" spans="1:68" ht="13.5" customHeight="1">
      <c r="D115" s="189"/>
      <c r="E115" s="189" t="s">
        <v>3548</v>
      </c>
      <c r="F115" s="538">
        <f ca="1">K149*1000/$K$162</f>
        <v>5.0603622862835476</v>
      </c>
      <c r="H115" s="556"/>
      <c r="I115" s="64"/>
      <c r="J115" s="104" t="s">
        <v>281</v>
      </c>
      <c r="K115" s="64"/>
      <c r="L115" s="15"/>
      <c r="M115" s="15"/>
      <c r="N115" s="75"/>
      <c r="O115" s="64"/>
      <c r="P115" s="65"/>
      <c r="Q115" s="65"/>
      <c r="R115" s="74"/>
      <c r="S115" s="65"/>
      <c r="T115" s="65"/>
      <c r="U115" s="150"/>
      <c r="V115" s="64"/>
      <c r="W115" s="64" t="s">
        <v>24</v>
      </c>
      <c r="X115" s="190">
        <f>OPEX!D57</f>
        <v>0.03</v>
      </c>
      <c r="Y115" s="66" t="s">
        <v>315</v>
      </c>
      <c r="Z115" s="15"/>
      <c r="AA115" s="65"/>
      <c r="AB115" s="15">
        <f ca="1">S12*X115</f>
        <v>2865995.3336533708</v>
      </c>
      <c r="AC115" s="64"/>
      <c r="AD115" s="189"/>
      <c r="AE115" s="189"/>
      <c r="AF115" s="189"/>
      <c r="AG115" s="189"/>
      <c r="AH115" s="189"/>
      <c r="AI115" s="189"/>
      <c r="AJ115" s="189"/>
      <c r="AK115" s="189"/>
      <c r="AL115" s="189"/>
      <c r="AM115" s="189"/>
      <c r="AN115" s="189"/>
      <c r="AO115" s="189"/>
      <c r="AP115" s="189"/>
      <c r="AQ115" s="189"/>
      <c r="AR115" s="189"/>
      <c r="AS115" s="556"/>
      <c r="AT115" s="888" t="str">
        <f>IF(CAPEX!A115&lt;&gt;"",CAPEX!A115,"")</f>
        <v>H</v>
      </c>
      <c r="AU115" s="889">
        <f>IF(CAPEX!B115&lt;&gt;"",CAPEX!B115,"")</f>
        <v>512</v>
      </c>
      <c r="AV115" s="888" t="str">
        <f>IF(CAPEX!C115&lt;&gt;"",CAPEX!C115,"")</f>
        <v>Beer Column Feed Interchanger</v>
      </c>
      <c r="AW115" s="922" t="s">
        <v>703</v>
      </c>
      <c r="AX115" s="888" t="str">
        <f>IF(CAPEX!F115&lt;&gt;"",CAPEX!F115,"")</f>
        <v>Plate &amp; Frame</v>
      </c>
      <c r="AY115" s="891" t="str">
        <f>IF(CAPEX!G115&lt;&gt;"",CAPEX!G115,"")</f>
        <v/>
      </c>
      <c r="AZ115" s="888" t="str">
        <f>IF(CAPEX!H115&lt;&gt;"",CAPEX!H115,"")</f>
        <v>316SS</v>
      </c>
      <c r="BA115" s="891">
        <f>IF(CAPEX!J115&lt;&gt;"",CAPEX!J115,"")</f>
        <v>1</v>
      </c>
      <c r="BB115" s="892" t="str">
        <f>CAPEX!K115</f>
        <v>INCLUDED</v>
      </c>
      <c r="BC115" s="904" t="str">
        <f>IF(CAPEX!L115&lt;&gt;"",CAPEX!L115,"")</f>
        <v/>
      </c>
      <c r="BD115" s="905" t="str">
        <f>IF(CAPEX!M115&lt;&gt;"",CAPEX!M115,"")</f>
        <v/>
      </c>
      <c r="BE115" s="905" t="str">
        <f>IF(CAPEX!N115&lt;&gt;"",CAPEX!N115,"")</f>
        <v/>
      </c>
      <c r="BF115" s="906" t="str">
        <f>IF(CAPEX!O115&lt;&gt;"",CAPEX!O115,"")</f>
        <v/>
      </c>
      <c r="BG115" s="907" t="str">
        <f>IF(CAPEX!P115&lt;&gt;"",CAPEX!P115,"")</f>
        <v/>
      </c>
      <c r="BH115" s="908" t="str">
        <f>IF(CAPEX!Q115&lt;&gt;"",CAPEX!Q115,"")</f>
        <v/>
      </c>
      <c r="BI115" s="908" t="str">
        <f>IF(CAPEX!R115&lt;&gt;"",CAPEX!R115,"")</f>
        <v/>
      </c>
      <c r="BJ115" s="282"/>
      <c r="BK115" s="927"/>
      <c r="BL115" s="927"/>
      <c r="BM115" s="927"/>
      <c r="BN115" s="927"/>
      <c r="BO115" s="275"/>
      <c r="BP115" s="189"/>
    </row>
    <row r="116" spans="1:68" ht="13.5" customHeight="1">
      <c r="D116" s="189"/>
      <c r="E116" s="189" t="s">
        <v>3549</v>
      </c>
      <c r="F116" s="538">
        <f ca="1">K152*1000/$K$162</f>
        <v>1.2473820569919152</v>
      </c>
      <c r="H116" s="556"/>
      <c r="I116" s="1079" t="s">
        <v>3561</v>
      </c>
      <c r="J116" s="1079" t="s">
        <v>3562</v>
      </c>
      <c r="K116" s="1080" t="s">
        <v>283</v>
      </c>
      <c r="L116" s="1081">
        <f ca="1">VLOOKUP(K116,INDIRECT(LU_SENS),2,FALSE())</f>
        <v>5725.5733200000004</v>
      </c>
      <c r="M116" s="1081">
        <f ca="1">L116*2.205</f>
        <v>12624.889170600001</v>
      </c>
      <c r="N116" s="1082">
        <f>OPEX!G32</f>
        <v>1820</v>
      </c>
      <c r="O116" s="1082">
        <f>OPEX!H32</f>
        <v>1993</v>
      </c>
      <c r="P116" s="1083">
        <f ca="1">N116*VLOOKUP($J$34,INDIRECT(IX_CHEM),4,FALSE())/VLOOKUP(O116,INDIRECT(IX_CHEM),4,FALSE())</f>
        <v>2886.1622464898596</v>
      </c>
      <c r="Q116" s="1084">
        <f ca="1">P116/100/2000</f>
        <v>1.4430811232449298E-2</v>
      </c>
      <c r="R116" s="1085">
        <f ca="1">M116*Q116</f>
        <v>182.18739245152199</v>
      </c>
      <c r="S116" s="1083">
        <f ca="1">($R116*$J$93/1000000)</f>
        <v>1.5314672209474938</v>
      </c>
      <c r="T116" s="1083">
        <f ca="1">(S116*100)/$K$90</f>
        <v>0.16822350620079565</v>
      </c>
      <c r="U116" s="64"/>
      <c r="V116" s="64"/>
      <c r="W116" s="64" t="s">
        <v>3563</v>
      </c>
      <c r="X116" s="190">
        <f>OPEX!D58</f>
        <v>7.0000000000000001E-3</v>
      </c>
      <c r="Y116" s="66" t="s">
        <v>317</v>
      </c>
      <c r="Z116" s="15"/>
      <c r="AA116" s="65"/>
      <c r="AB116" s="15">
        <f ca="1">Q26*X116</f>
        <v>2091234.3897950107</v>
      </c>
      <c r="AC116" s="64"/>
      <c r="AD116" s="189"/>
      <c r="AE116" s="189"/>
      <c r="AF116" s="189"/>
      <c r="AG116" s="189"/>
      <c r="AH116" s="189"/>
      <c r="AI116" s="189"/>
      <c r="AJ116" s="189"/>
      <c r="AK116" s="189"/>
      <c r="AL116" s="189"/>
      <c r="AM116" s="189"/>
      <c r="AN116" s="189"/>
      <c r="AO116" s="189"/>
      <c r="AP116" s="189"/>
      <c r="AQ116" s="189"/>
      <c r="AR116" s="189"/>
      <c r="AS116" s="556"/>
      <c r="AT116" s="888" t="str">
        <f>IF(CAPEX!A116&lt;&gt;"",CAPEX!A116,"")</f>
        <v>M</v>
      </c>
      <c r="AU116" s="889">
        <f>IF(CAPEX!B116&lt;&gt;"",CAPEX!B116,"")</f>
        <v>503</v>
      </c>
      <c r="AV116" s="888" t="str">
        <f>IF(CAPEX!C116&lt;&gt;"",CAPEX!C116,"")</f>
        <v>Molecular Sieve Package (9 pieces)</v>
      </c>
      <c r="AW116" s="922" t="s">
        <v>728</v>
      </c>
      <c r="AX116" s="888" t="str">
        <f>IF(CAPEX!F116&lt;&gt;"",CAPEX!F116,"")</f>
        <v/>
      </c>
      <c r="AY116" s="891" t="str">
        <f>IF(CAPEX!G116&lt;&gt;"",CAPEX!G116,"")</f>
        <v/>
      </c>
      <c r="AZ116" s="888" t="str">
        <f>IF(CAPEX!H116&lt;&gt;"",CAPEX!H116,"")</f>
        <v>SS</v>
      </c>
      <c r="BA116" s="891">
        <f>IF(CAPEX!J116&lt;&gt;"",CAPEX!J116,"")</f>
        <v>1</v>
      </c>
      <c r="BB116" s="892">
        <f>CAPEX!K116</f>
        <v>2601000</v>
      </c>
      <c r="BC116" s="893">
        <f>IF(CAPEX!L116&lt;&gt;"",CAPEX!L116,"")</f>
        <v>2009</v>
      </c>
      <c r="BD116" s="1002">
        <v>0</v>
      </c>
      <c r="BE116" s="895" t="str">
        <f>IF(CAPEX!N116&lt;&gt;"",CAPEX!N116,"")</f>
        <v>strm.a500.515</v>
      </c>
      <c r="BF116" s="960">
        <f>IF(CAPEX!O116&lt;&gt;"",CAPEX!O116,"")</f>
        <v>22687</v>
      </c>
      <c r="BG116" s="961" t="str">
        <f>IF(CAPEX!P116&lt;&gt;"",CAPEX!P116,"")</f>
        <v>kg/hr</v>
      </c>
      <c r="BH116" s="898">
        <f>IF(CAPEX!Q116&lt;&gt;"",CAPEX!Q116,"")</f>
        <v>0.6</v>
      </c>
      <c r="BI116" s="898">
        <f>IF(CAPEX!R116&lt;&gt;"",CAPEX!R116,"")</f>
        <v>1.8</v>
      </c>
      <c r="BJ116" s="282">
        <f ca="1">IF(BE116&lt;&gt;"",VLOOKUP(BE116,INDIRECT(LU_SENS),2,FALSE()),"")</f>
        <v>21808.6986</v>
      </c>
      <c r="BK116" s="301">
        <f ca="1">BJ116/BF116</f>
        <v>0.9612861374355357</v>
      </c>
      <c r="BL116" s="273">
        <f ca="1">BD116*BK116^BH116</f>
        <v>0</v>
      </c>
      <c r="BM116" s="273">
        <f ca="1">BL116*VLOOKUP($J$34,INDIRECT(IX_CAP),4,FALSE())/VLOOKUP(BC116,INDIRECT(IX_CAP),4,FALSE())</f>
        <v>0</v>
      </c>
      <c r="BN116" s="273">
        <f ca="1">BM116*BI116</f>
        <v>0</v>
      </c>
      <c r="BO116" s="275"/>
      <c r="BP116" s="189"/>
    </row>
    <row r="117" spans="1:68" ht="13.5" customHeight="1">
      <c r="E117" s="189" t="s">
        <v>3551</v>
      </c>
      <c r="F117" s="538">
        <f ca="1">K150*1000/$K$162</f>
        <v>2.9729272276045853</v>
      </c>
      <c r="H117" s="556"/>
      <c r="I117" s="64"/>
      <c r="J117" s="104" t="s">
        <v>280</v>
      </c>
      <c r="K117" s="64"/>
      <c r="L117" s="15"/>
      <c r="M117" s="15"/>
      <c r="N117" s="65"/>
      <c r="O117" s="15"/>
      <c r="P117" s="1086"/>
      <c r="Q117" s="65"/>
      <c r="R117" s="1076">
        <f ca="1">SUM(R116:R116)</f>
        <v>182.18739245152199</v>
      </c>
      <c r="S117" s="184">
        <f ca="1">SUM(S116:S116)</f>
        <v>1.5314672209474938</v>
      </c>
      <c r="T117" s="184">
        <f ca="1">SUM(T116:T116)</f>
        <v>0.16822350620079565</v>
      </c>
      <c r="U117" s="64"/>
      <c r="V117" s="64"/>
      <c r="W117" s="194" t="s">
        <v>318</v>
      </c>
      <c r="X117" s="141"/>
      <c r="Y117" s="143"/>
      <c r="Z117" s="143"/>
      <c r="AA117" s="145"/>
      <c r="AB117" s="1087">
        <f ca="1">SUM(AB112:AB116)</f>
        <v>9663482.9254188258</v>
      </c>
      <c r="AC117" s="65">
        <f ca="1">AB117/K90/1000000*100</f>
        <v>1.061482059550533</v>
      </c>
      <c r="AD117" s="189"/>
      <c r="AE117" s="189"/>
      <c r="AF117" s="189"/>
      <c r="AG117" s="189"/>
      <c r="AH117" s="189"/>
      <c r="AI117" s="189"/>
      <c r="AJ117" s="189"/>
      <c r="AK117" s="189"/>
      <c r="AL117" s="189"/>
      <c r="AM117" s="189"/>
      <c r="AN117" s="189"/>
      <c r="AO117" s="189"/>
      <c r="AP117" s="189"/>
      <c r="AQ117" s="189"/>
      <c r="AR117" s="189"/>
      <c r="AS117" s="556"/>
      <c r="AT117" s="888" t="str">
        <f>IF(CAPEX!A117&lt;&gt;"",CAPEX!A117,"")</f>
        <v>M</v>
      </c>
      <c r="AU117" s="889">
        <f>IF(CAPEX!B117&lt;&gt;"",CAPEX!B117,"")</f>
        <v>505</v>
      </c>
      <c r="AV117" s="888" t="str">
        <f>IF(CAPEX!C117&lt;&gt;"",CAPEX!C117,"")</f>
        <v>Pressure Filter Pressing Compr</v>
      </c>
      <c r="AW117" s="922" t="s">
        <v>731</v>
      </c>
      <c r="AX117" s="888" t="str">
        <f>IF(CAPEX!F117&lt;&gt;"",CAPEX!F117,"")</f>
        <v>460 SCFM, 300 psig</v>
      </c>
      <c r="AY117" s="891" t="str">
        <f>IF(CAPEX!G117&lt;&gt;"",CAPEX!G117,"")</f>
        <v>150 hp</v>
      </c>
      <c r="AZ117" s="888" t="str">
        <f>IF(CAPEX!H117&lt;&gt;"",CAPEX!H117,"")</f>
        <v/>
      </c>
      <c r="BA117" s="891">
        <f>IF(CAPEX!J117&lt;&gt;"",CAPEX!J117,"")</f>
        <v>1</v>
      </c>
      <c r="BB117" s="892">
        <f>CAPEX!K117</f>
        <v>75200</v>
      </c>
      <c r="BC117" s="893">
        <f>IF(CAPEX!L117&lt;&gt;"",CAPEX!L117,"")</f>
        <v>2009</v>
      </c>
      <c r="BD117" s="1002">
        <v>0</v>
      </c>
      <c r="BE117" s="895" t="str">
        <f>IF(CAPEX!N117&lt;&gt;"",CAPEX!N117,"")</f>
        <v>strm.a500.evap.sqairin</v>
      </c>
      <c r="BF117" s="960">
        <f>IF(CAPEX!O117&lt;&gt;"",CAPEX!O117,"")</f>
        <v>808</v>
      </c>
      <c r="BG117" s="961" t="str">
        <f>IF(CAPEX!P117&lt;&gt;"",CAPEX!P117,"")</f>
        <v>kg/hr</v>
      </c>
      <c r="BH117" s="898">
        <f>IF(CAPEX!Q117&lt;&gt;"",CAPEX!Q117,"")</f>
        <v>0.6</v>
      </c>
      <c r="BI117" s="898">
        <f>IF(CAPEX!R117&lt;&gt;"",CAPEX!R117,"")</f>
        <v>1.6</v>
      </c>
      <c r="BJ117" s="282">
        <f ca="1">IF(BE117&lt;&gt;"",VLOOKUP(BE117,INDIRECT(LU_SENS),2,FALSE()),"")</f>
        <v>809.38037599999996</v>
      </c>
      <c r="BK117" s="301">
        <f ca="1">BJ117/BF117</f>
        <v>1.0017083861386138</v>
      </c>
      <c r="BL117" s="273">
        <f ca="1">BD117*BK117^BH117</f>
        <v>0</v>
      </c>
      <c r="BM117" s="273">
        <f ca="1">BL117*VLOOKUP($J$34,INDIRECT(IX_CAP),4,FALSE())/VLOOKUP(BC117,INDIRECT(IX_CAP),4,FALSE())</f>
        <v>0</v>
      </c>
      <c r="BN117" s="273">
        <f ca="1">BM117*BI117</f>
        <v>0</v>
      </c>
      <c r="BO117" s="275"/>
      <c r="BP117" s="189"/>
    </row>
    <row r="118" spans="1:68" ht="13.5" customHeight="1">
      <c r="C118" s="189"/>
      <c r="E118" s="189" t="s">
        <v>298</v>
      </c>
      <c r="F118" s="538">
        <f ca="1">SUM(F113:F117)</f>
        <v>125.62851423196608</v>
      </c>
      <c r="G118" s="189"/>
      <c r="H118" s="556"/>
      <c r="I118" s="64"/>
      <c r="J118" s="64"/>
      <c r="K118" s="64"/>
      <c r="L118" s="15"/>
      <c r="M118" s="15"/>
      <c r="N118" s="65"/>
      <c r="O118" s="15"/>
      <c r="P118" s="65"/>
      <c r="Q118" s="65"/>
      <c r="R118" s="74"/>
      <c r="S118" s="65"/>
      <c r="T118" s="65"/>
      <c r="U118" s="64"/>
      <c r="V118" s="64"/>
      <c r="AD118" s="189"/>
      <c r="AE118" s="189"/>
      <c r="AF118" s="189"/>
      <c r="AG118" s="189"/>
      <c r="AH118" s="189"/>
      <c r="AI118" s="189"/>
      <c r="AJ118" s="189"/>
      <c r="AK118" s="189"/>
      <c r="AL118" s="189"/>
      <c r="AM118" s="189"/>
      <c r="AN118" s="189"/>
      <c r="AO118" s="189"/>
      <c r="AP118" s="189"/>
      <c r="AQ118" s="189"/>
      <c r="AR118" s="189"/>
      <c r="AS118" s="556"/>
      <c r="AT118" s="888" t="str">
        <f>IF(CAPEX!A118&lt;&gt;"",CAPEX!A118,"")</f>
        <v>M</v>
      </c>
      <c r="AU118" s="889">
        <f>IF(CAPEX!B118&lt;&gt;"",CAPEX!B118,"")</f>
        <v>507</v>
      </c>
      <c r="AV118" s="888" t="str">
        <f>IF(CAPEX!C118&lt;&gt;"",CAPEX!C118,"")</f>
        <v>Pressure Filter Drying Compr</v>
      </c>
      <c r="AW118" s="922" t="s">
        <v>731</v>
      </c>
      <c r="AX118" s="888" t="str">
        <f>IF(CAPEX!F118&lt;&gt;"",CAPEX!F118,"")</f>
        <v>4000 SCFM, 130 psig (ea)</v>
      </c>
      <c r="AY118" s="891" t="str">
        <f>IF(CAPEX!G118&lt;&gt;"",CAPEX!G118,"")</f>
        <v>700 hp ea.</v>
      </c>
      <c r="AZ118" s="888" t="str">
        <f>IF(CAPEX!H118&lt;&gt;"",CAPEX!H118,"")</f>
        <v/>
      </c>
      <c r="BA118" s="891">
        <f>IF(CAPEX!J118&lt;&gt;"",CAPEX!J118,"")</f>
        <v>2</v>
      </c>
      <c r="BB118" s="892">
        <f>CAPEX!K118</f>
        <v>405000</v>
      </c>
      <c r="BC118" s="893">
        <f>IF(CAPEX!L118&lt;&gt;"",CAPEX!L118,"")</f>
        <v>2009</v>
      </c>
      <c r="BD118" s="956">
        <f>IF(CAPEX!M118&lt;&gt;"",CAPEX!M118,"")</f>
        <v>405000</v>
      </c>
      <c r="BE118" s="895" t="s">
        <v>742</v>
      </c>
      <c r="BF118" s="960">
        <f>IF(CAPEX!O118&lt;&gt;"",CAPEX!O118,"")</f>
        <v>12233</v>
      </c>
      <c r="BG118" s="961" t="str">
        <f>IF(CAPEX!P118&lt;&gt;"",CAPEX!P118,"")</f>
        <v>kg/hr</v>
      </c>
      <c r="BH118" s="898">
        <f>IF(CAPEX!Q118&lt;&gt;"",CAPEX!Q118,"")</f>
        <v>0.6</v>
      </c>
      <c r="BI118" s="898">
        <f>IF(CAPEX!R118&lt;&gt;"",CAPEX!R118,"")</f>
        <v>1.6</v>
      </c>
      <c r="BJ118" s="282">
        <f ca="1">IF(BE118&lt;&gt;"",VLOOKUP(BE118,INDIRECT(LU_SENS),2,FALSE())*(BJ107/VLOOKUP("strm.a500.evap.571",INDIRECT(LU_SENS),2,FALSE())),"")</f>
        <v>13108.517519841387</v>
      </c>
      <c r="BK118" s="301">
        <f ca="1">BJ118/BF118</f>
        <v>1.0715701397728592</v>
      </c>
      <c r="BL118" s="273">
        <f ca="1">BD118*BK118^BH118</f>
        <v>422150.57493446633</v>
      </c>
      <c r="BM118" s="273">
        <f ca="1">BL118*VLOOKUP($J$34,INDIRECT(IX_CAP),4,FALSE())/VLOOKUP(BC118,INDIRECT(IX_CAP),4,FALSE())</f>
        <v>424981.6287997099</v>
      </c>
      <c r="BN118" s="273">
        <f ca="1">BM118*BI118</f>
        <v>679970.60607953591</v>
      </c>
      <c r="BO118" s="275"/>
      <c r="BP118" s="189"/>
    </row>
    <row r="119" spans="1:68" ht="13.5" customHeight="1">
      <c r="C119" s="189"/>
      <c r="D119" s="189"/>
      <c r="E119" s="189"/>
      <c r="F119" s="189"/>
      <c r="G119" s="189"/>
      <c r="H119" s="556"/>
      <c r="I119" s="64"/>
      <c r="J119" s="104" t="s">
        <v>3564</v>
      </c>
      <c r="K119" s="64"/>
      <c r="L119" s="1088" t="s">
        <v>3074</v>
      </c>
      <c r="M119" s="15"/>
      <c r="N119" s="1089" t="s">
        <v>3565</v>
      </c>
      <c r="O119" s="15"/>
      <c r="P119" s="65"/>
      <c r="Q119" s="212" t="s">
        <v>289</v>
      </c>
      <c r="R119" s="74"/>
      <c r="S119" s="65"/>
      <c r="T119" s="65"/>
      <c r="U119" s="64"/>
      <c r="V119" s="64"/>
      <c r="W119" s="64"/>
      <c r="X119" s="64"/>
      <c r="Y119" s="64"/>
      <c r="Z119" s="64"/>
      <c r="AA119" s="64"/>
      <c r="AB119" s="64"/>
      <c r="AC119" s="64"/>
      <c r="AD119" s="189"/>
      <c r="AE119" s="189"/>
      <c r="AF119" s="189"/>
      <c r="AG119" s="189"/>
      <c r="AH119" s="189"/>
      <c r="AI119" s="189"/>
      <c r="AJ119" s="189"/>
      <c r="AK119" s="189"/>
      <c r="AL119" s="189"/>
      <c r="AM119" s="189"/>
      <c r="AN119" s="189"/>
      <c r="AO119" s="189"/>
      <c r="AP119" s="189"/>
      <c r="AQ119" s="189"/>
      <c r="AR119" s="189"/>
      <c r="AS119" s="556"/>
      <c r="AT119" s="888" t="str">
        <f>IF(CAPEX!A119&lt;&gt;"",CAPEX!A119,"")</f>
        <v>P</v>
      </c>
      <c r="AU119" s="889">
        <f>IF(CAPEX!B119&lt;&gt;"",CAPEX!B119,"")</f>
        <v>501</v>
      </c>
      <c r="AV119" s="888" t="str">
        <f>IF(CAPEX!C119&lt;&gt;"",CAPEX!C119,"")</f>
        <v>Beer Column Bottoms Recirc Pump</v>
      </c>
      <c r="AW119" s="922" t="s">
        <v>703</v>
      </c>
      <c r="AX119" s="888" t="str">
        <f>IF(CAPEX!F119&lt;&gt;"",CAPEX!F119,"")</f>
        <v>10,000 gpm</v>
      </c>
      <c r="AY119" s="891">
        <f>IF(CAPEX!G119&lt;&gt;"",CAPEX!G119,"")</f>
        <v>200</v>
      </c>
      <c r="AZ119" s="888" t="str">
        <f>IF(CAPEX!H119&lt;&gt;"",CAPEX!H119,"")</f>
        <v>316SS</v>
      </c>
      <c r="BA119" s="891">
        <f>IF(CAPEX!J119&lt;&gt;"",CAPEX!J119,"")</f>
        <v>1</v>
      </c>
      <c r="BB119" s="892" t="str">
        <f>CAPEX!K119</f>
        <v>INCLUDED</v>
      </c>
      <c r="BC119" s="904" t="str">
        <f>IF(CAPEX!L119&lt;&gt;"",CAPEX!L119,"")</f>
        <v/>
      </c>
      <c r="BD119" s="905" t="str">
        <f>IF(CAPEX!M119&lt;&gt;"",CAPEX!M119,"")</f>
        <v/>
      </c>
      <c r="BE119" s="905" t="str">
        <f>IF(CAPEX!N119&lt;&gt;"",CAPEX!N119,"")</f>
        <v/>
      </c>
      <c r="BF119" s="906" t="str">
        <f>IF(CAPEX!O119&lt;&gt;"",CAPEX!O119,"")</f>
        <v/>
      </c>
      <c r="BG119" s="907" t="str">
        <f>IF(CAPEX!P119&lt;&gt;"",CAPEX!P119,"")</f>
        <v/>
      </c>
      <c r="BH119" s="908" t="str">
        <f>IF(CAPEX!Q119&lt;&gt;"",CAPEX!Q119,"")</f>
        <v/>
      </c>
      <c r="BI119" s="908" t="str">
        <f>IF(CAPEX!R119&lt;&gt;"",CAPEX!R119,"")</f>
        <v/>
      </c>
      <c r="BJ119" s="1090"/>
      <c r="BK119" s="1091"/>
      <c r="BL119" s="1091"/>
      <c r="BM119" s="1091"/>
      <c r="BN119" s="1091"/>
      <c r="BO119" s="275"/>
      <c r="BP119" s="189"/>
    </row>
    <row r="120" spans="1:68" ht="13.5" customHeight="1">
      <c r="C120" s="189"/>
      <c r="D120" s="1092" t="s">
        <v>3566</v>
      </c>
      <c r="E120" s="1093"/>
      <c r="F120" s="1094">
        <f ca="1">K149/'Energy Bal'!C29*'Energy Bal'!D29+K150/'Energy Bal'!C30*'Energy Bal'!D30+K151/'Energy Bal'!C25*'Energy Bal'!D25+K152/'Energy Bal'!C31*'Energy Bal'!D31+K153/'Energy Bal'!C26*'Energy Bal'!D26</f>
        <v>-166.45359597371919</v>
      </c>
      <c r="G120" s="189"/>
      <c r="H120" s="556"/>
      <c r="I120" s="1095" t="s">
        <v>3567</v>
      </c>
      <c r="J120" s="1095" t="s">
        <v>16</v>
      </c>
      <c r="K120" s="1096" t="s">
        <v>286</v>
      </c>
      <c r="L120" s="1097">
        <f ca="1">-VLOOKUP(K120,INDIRECT(LU_SENS),2,FALSE())</f>
        <v>12804.9555</v>
      </c>
      <c r="M120" s="1097" t="s">
        <v>3568</v>
      </c>
      <c r="N120" s="1098">
        <f>OPEX!J35</f>
        <v>5.7167549120763501E-2</v>
      </c>
      <c r="O120" s="1099"/>
      <c r="P120" s="1100"/>
      <c r="Q120" s="1098">
        <f>N120</f>
        <v>5.7167549120763501E-2</v>
      </c>
      <c r="R120" s="1101">
        <f ca="1">Q120*L120</f>
        <v>732.02792253544078</v>
      </c>
      <c r="S120" s="1102">
        <f ca="1">($R120*$J$93/1000000)</f>
        <v>6.1534267168329153</v>
      </c>
      <c r="T120" s="1102">
        <f ca="1">(S120*100)/$K$90</f>
        <v>0.67592110578432918</v>
      </c>
      <c r="U120" s="64"/>
      <c r="V120" s="64"/>
      <c r="W120" s="64"/>
      <c r="X120" s="64"/>
      <c r="Y120" s="64"/>
      <c r="Z120" s="64"/>
      <c r="AA120" s="64"/>
      <c r="AB120" s="64"/>
      <c r="AC120" s="64"/>
      <c r="AD120" s="189"/>
      <c r="AE120" s="189"/>
      <c r="AF120" s="189"/>
      <c r="AG120" s="189"/>
      <c r="AH120" s="189"/>
      <c r="AI120" s="189"/>
      <c r="AJ120" s="189"/>
      <c r="AK120" s="189"/>
      <c r="AL120" s="189"/>
      <c r="AM120" s="189"/>
      <c r="AN120" s="189"/>
      <c r="AO120" s="189"/>
      <c r="AP120" s="189"/>
      <c r="AQ120" s="189"/>
      <c r="AR120" s="189"/>
      <c r="AS120" s="556"/>
      <c r="AT120" s="888" t="str">
        <f>IF(CAPEX!A120&lt;&gt;"",CAPEX!A120,"")</f>
        <v>P</v>
      </c>
      <c r="AU120" s="889">
        <f>IF(CAPEX!B120&lt;&gt;"",CAPEX!B120,"")</f>
        <v>503</v>
      </c>
      <c r="AV120" s="888" t="str">
        <f>IF(CAPEX!C120&lt;&gt;"",CAPEX!C120,"")</f>
        <v>Beer Column Reflux Pump</v>
      </c>
      <c r="AW120" s="922" t="s">
        <v>703</v>
      </c>
      <c r="AX120" s="888" t="str">
        <f>IF(CAPEX!F120&lt;&gt;"",CAPEX!F120,"")</f>
        <v>15 gpm</v>
      </c>
      <c r="AY120" s="891">
        <f>IF(CAPEX!G120&lt;&gt;"",CAPEX!G120,"")</f>
        <v>2</v>
      </c>
      <c r="AZ120" s="888" t="str">
        <f>IF(CAPEX!H120&lt;&gt;"",CAPEX!H120,"")</f>
        <v>316SS</v>
      </c>
      <c r="BA120" s="891">
        <f>IF(CAPEX!J120&lt;&gt;"",CAPEX!J120,"")</f>
        <v>1</v>
      </c>
      <c r="BB120" s="892" t="str">
        <f>CAPEX!K120</f>
        <v>INCLUDED</v>
      </c>
      <c r="BC120" s="904" t="str">
        <f>IF(CAPEX!L120&lt;&gt;"",CAPEX!L120,"")</f>
        <v/>
      </c>
      <c r="BD120" s="905" t="str">
        <f>IF(CAPEX!M120&lt;&gt;"",CAPEX!M120,"")</f>
        <v/>
      </c>
      <c r="BE120" s="905" t="str">
        <f>IF(CAPEX!N120&lt;&gt;"",CAPEX!N120,"")</f>
        <v/>
      </c>
      <c r="BF120" s="906" t="str">
        <f>IF(CAPEX!O120&lt;&gt;"",CAPEX!O120,"")</f>
        <v/>
      </c>
      <c r="BG120" s="907" t="str">
        <f>IF(CAPEX!P120&lt;&gt;"",CAPEX!P120,"")</f>
        <v/>
      </c>
      <c r="BH120" s="908" t="str">
        <f>IF(CAPEX!Q120&lt;&gt;"",CAPEX!Q120,"")</f>
        <v/>
      </c>
      <c r="BI120" s="908" t="str">
        <f>IF(CAPEX!R120&lt;&gt;"",CAPEX!R120,"")</f>
        <v/>
      </c>
      <c r="BJ120" s="282"/>
      <c r="BK120" s="927"/>
      <c r="BL120" s="927"/>
      <c r="BM120" s="927"/>
      <c r="BN120" s="927"/>
      <c r="BO120" s="275"/>
      <c r="BP120" s="189"/>
    </row>
    <row r="121" spans="1:68" ht="13.5" customHeight="1">
      <c r="C121" s="189"/>
      <c r="D121" s="1092" t="s">
        <v>3569</v>
      </c>
      <c r="E121" s="1092"/>
      <c r="F121" s="1103">
        <f ca="1">F120/'Energy Bal'!F87</f>
        <v>2.0826596017381007</v>
      </c>
      <c r="G121" s="189"/>
      <c r="H121" s="556"/>
      <c r="I121" s="1095"/>
      <c r="J121" s="1095" t="s">
        <v>3570</v>
      </c>
      <c r="K121" s="1104" t="s">
        <v>291</v>
      </c>
      <c r="L121" s="1097">
        <f ca="1">VLOOKUP(K121,INDIRECT(LU_SENS),2,FALSE())</f>
        <v>859.48470299999997</v>
      </c>
      <c r="M121" s="1097" t="s">
        <v>3568</v>
      </c>
      <c r="N121" s="1100">
        <f>N120</f>
        <v>5.7167549120763501E-2</v>
      </c>
      <c r="O121" s="1099"/>
      <c r="P121" s="1100"/>
      <c r="Q121" s="1098">
        <f>N121</f>
        <v>5.7167549120763501E-2</v>
      </c>
      <c r="R121" s="1101">
        <f ca="1">Q121*L121</f>
        <v>49.134633977297327</v>
      </c>
      <c r="S121" s="1102">
        <f ca="1">($R121*$J$93/1000000)</f>
        <v>0.41302573321316133</v>
      </c>
      <c r="T121" s="1102">
        <f ca="1">(S121*100)/$K$90</f>
        <v>4.5368673936936027E-2</v>
      </c>
      <c r="U121" s="64"/>
      <c r="V121" s="64"/>
      <c r="W121" s="64"/>
      <c r="X121" s="64"/>
      <c r="Y121" s="64"/>
      <c r="Z121" s="64"/>
      <c r="AA121" s="64"/>
      <c r="AB121" s="64"/>
      <c r="AC121" s="64"/>
      <c r="AD121" s="189"/>
      <c r="AE121" s="189"/>
      <c r="AF121" s="189"/>
      <c r="AG121" s="189"/>
      <c r="AH121" s="189"/>
      <c r="AI121" s="189"/>
      <c r="AJ121" s="189"/>
      <c r="AK121" s="189"/>
      <c r="AL121" s="189"/>
      <c r="AM121" s="189"/>
      <c r="AN121" s="189"/>
      <c r="AO121" s="189"/>
      <c r="AP121" s="189"/>
      <c r="AQ121" s="189"/>
      <c r="AR121" s="189"/>
      <c r="AS121" s="556"/>
      <c r="AT121" s="888" t="str">
        <f>IF(CAPEX!A121&lt;&gt;"",CAPEX!A121,"")</f>
        <v>P</v>
      </c>
      <c r="AU121" s="889">
        <f>IF(CAPEX!B121&lt;&gt;"",CAPEX!B121,"")</f>
        <v>504</v>
      </c>
      <c r="AV121" s="888" t="str">
        <f>IF(CAPEX!C121&lt;&gt;"",CAPEX!C121,"")</f>
        <v>Rectification Column Btms Pump</v>
      </c>
      <c r="AW121" s="922" t="s">
        <v>703</v>
      </c>
      <c r="AX121" s="888" t="str">
        <f>IF(CAPEX!F121&lt;&gt;"",CAPEX!F121,"")</f>
        <v>150 gpm</v>
      </c>
      <c r="AY121" s="891">
        <f>IF(CAPEX!G121&lt;&gt;"",CAPEX!G121,"")</f>
        <v>15</v>
      </c>
      <c r="AZ121" s="888" t="str">
        <f>IF(CAPEX!H121&lt;&gt;"",CAPEX!H121,"")</f>
        <v>316SS</v>
      </c>
      <c r="BA121" s="891">
        <f>IF(CAPEX!J121&lt;&gt;"",CAPEX!J121,"")</f>
        <v>1</v>
      </c>
      <c r="BB121" s="892" t="str">
        <f>CAPEX!K121</f>
        <v>INCLUDED</v>
      </c>
      <c r="BC121" s="904" t="str">
        <f>IF(CAPEX!L121&lt;&gt;"",CAPEX!L121,"")</f>
        <v/>
      </c>
      <c r="BD121" s="905" t="str">
        <f>IF(CAPEX!M121&lt;&gt;"",CAPEX!M121,"")</f>
        <v/>
      </c>
      <c r="BE121" s="905" t="str">
        <f>IF(CAPEX!N121&lt;&gt;"",CAPEX!N121,"")</f>
        <v/>
      </c>
      <c r="BF121" s="906" t="str">
        <f>IF(CAPEX!O121&lt;&gt;"",CAPEX!O121,"")</f>
        <v/>
      </c>
      <c r="BG121" s="907" t="str">
        <f>IF(CAPEX!P121&lt;&gt;"",CAPEX!P121,"")</f>
        <v/>
      </c>
      <c r="BH121" s="908" t="str">
        <f>IF(CAPEX!Q121&lt;&gt;"",CAPEX!Q121,"")</f>
        <v/>
      </c>
      <c r="BI121" s="908" t="str">
        <f>IF(CAPEX!R121&lt;&gt;"",CAPEX!R121,"")</f>
        <v/>
      </c>
      <c r="BJ121" s="282"/>
      <c r="BK121" s="927"/>
      <c r="BL121" s="927"/>
      <c r="BM121" s="927"/>
      <c r="BN121" s="927"/>
      <c r="BO121" s="275"/>
      <c r="BP121" s="189"/>
    </row>
    <row r="122" spans="1:68" ht="13.5" customHeight="1">
      <c r="C122" s="189"/>
      <c r="D122" s="189"/>
      <c r="E122" s="189"/>
      <c r="F122" s="189"/>
      <c r="G122" s="189"/>
      <c r="H122" s="556"/>
      <c r="I122" s="64"/>
      <c r="J122" s="104" t="s">
        <v>280</v>
      </c>
      <c r="K122" s="64"/>
      <c r="L122" s="15"/>
      <c r="M122" s="15"/>
      <c r="N122" s="15"/>
      <c r="O122" s="15"/>
      <c r="P122" s="15"/>
      <c r="Q122" s="65"/>
      <c r="R122" s="1076">
        <f ca="1">SUM(R120:R121)</f>
        <v>781.16255651273809</v>
      </c>
      <c r="S122" s="184">
        <f ca="1">SUM(S120:S121)</f>
        <v>6.5664524500460768</v>
      </c>
      <c r="T122" s="184">
        <f ca="1">SUM(T120:T121)</f>
        <v>0.72128977972126518</v>
      </c>
      <c r="U122" s="64"/>
      <c r="V122" s="64"/>
      <c r="W122" s="64"/>
      <c r="X122" s="64"/>
      <c r="Y122" s="64"/>
      <c r="Z122" s="64"/>
      <c r="AA122" s="64"/>
      <c r="AB122" s="64"/>
      <c r="AC122" s="64"/>
      <c r="AD122" s="189"/>
      <c r="AE122" s="189"/>
      <c r="AF122" s="189"/>
      <c r="AG122" s="189"/>
      <c r="AH122" s="189"/>
      <c r="AI122" s="189"/>
      <c r="AJ122" s="189"/>
      <c r="AK122" s="189"/>
      <c r="AL122" s="189"/>
      <c r="AM122" s="189"/>
      <c r="AN122" s="189"/>
      <c r="AO122" s="189"/>
      <c r="AP122" s="189"/>
      <c r="AQ122" s="189"/>
      <c r="AR122" s="189"/>
      <c r="AS122" s="556"/>
      <c r="AT122" s="888" t="str">
        <f>IF(CAPEX!A122&lt;&gt;"",CAPEX!A122,"")</f>
        <v>P</v>
      </c>
      <c r="AU122" s="889">
        <f>IF(CAPEX!B122&lt;&gt;"",CAPEX!B122,"")</f>
        <v>505</v>
      </c>
      <c r="AV122" s="888" t="str">
        <f>IF(CAPEX!C122&lt;&gt;"",CAPEX!C122,"")</f>
        <v>Rectification Column Reflux Pump</v>
      </c>
      <c r="AW122" s="922" t="s">
        <v>703</v>
      </c>
      <c r="AX122" s="888" t="str">
        <f>IF(CAPEX!F122&lt;&gt;"",CAPEX!F122,"")</f>
        <v>500 gpm</v>
      </c>
      <c r="AY122" s="891">
        <f>IF(CAPEX!G122&lt;&gt;"",CAPEX!G122,"")</f>
        <v>50</v>
      </c>
      <c r="AZ122" s="888" t="str">
        <f>IF(CAPEX!H122&lt;&gt;"",CAPEX!H122,"")</f>
        <v>316SS</v>
      </c>
      <c r="BA122" s="891">
        <f>IF(CAPEX!J122&lt;&gt;"",CAPEX!J122,"")</f>
        <v>1</v>
      </c>
      <c r="BB122" s="892" t="str">
        <f>CAPEX!K122</f>
        <v>INCLUDED</v>
      </c>
      <c r="BC122" s="904" t="str">
        <f>IF(CAPEX!L122&lt;&gt;"",CAPEX!L122,"")</f>
        <v/>
      </c>
      <c r="BD122" s="905" t="str">
        <f>IF(CAPEX!M122&lt;&gt;"",CAPEX!M122,"")</f>
        <v/>
      </c>
      <c r="BE122" s="905" t="str">
        <f>IF(CAPEX!N122&lt;&gt;"",CAPEX!N122,"")</f>
        <v/>
      </c>
      <c r="BF122" s="906" t="str">
        <f>IF(CAPEX!O122&lt;&gt;"",CAPEX!O122,"")</f>
        <v/>
      </c>
      <c r="BG122" s="907" t="str">
        <f>IF(CAPEX!P122&lt;&gt;"",CAPEX!P122,"")</f>
        <v/>
      </c>
      <c r="BH122" s="908" t="str">
        <f>IF(CAPEX!Q122&lt;&gt;"",CAPEX!Q122,"")</f>
        <v/>
      </c>
      <c r="BI122" s="908" t="str">
        <f>IF(CAPEX!R122&lt;&gt;"",CAPEX!R122,"")</f>
        <v/>
      </c>
      <c r="BJ122" s="282"/>
      <c r="BK122" s="927"/>
      <c r="BL122" s="927"/>
      <c r="BM122" s="927"/>
      <c r="BN122" s="927"/>
      <c r="BO122" s="275"/>
      <c r="BP122" s="189"/>
    </row>
    <row r="123" spans="1:68" ht="13.5" customHeight="1">
      <c r="A123" s="556"/>
      <c r="B123" s="556"/>
      <c r="C123" s="556"/>
      <c r="D123" s="556"/>
      <c r="E123" s="556"/>
      <c r="F123" s="556"/>
      <c r="G123" s="556"/>
      <c r="H123" s="556"/>
      <c r="I123" s="64"/>
      <c r="J123" s="104"/>
      <c r="K123" s="64"/>
      <c r="L123" s="15"/>
      <c r="M123" s="15"/>
      <c r="N123" s="15"/>
      <c r="O123" s="15"/>
      <c r="P123" s="15"/>
      <c r="Q123" s="65"/>
      <c r="R123" s="1076"/>
      <c r="S123" s="184"/>
      <c r="T123" s="184"/>
      <c r="U123" s="64"/>
      <c r="V123" s="64"/>
      <c r="W123" s="64"/>
      <c r="X123" s="184"/>
      <c r="Y123" s="64"/>
      <c r="Z123" s="64"/>
      <c r="AA123" s="64"/>
      <c r="AB123" s="64"/>
      <c r="AC123" s="64"/>
      <c r="AD123" s="189"/>
      <c r="AE123" s="189"/>
      <c r="AF123" s="189"/>
      <c r="AG123" s="189"/>
      <c r="AH123" s="189"/>
      <c r="AI123" s="189"/>
      <c r="AJ123" s="189"/>
      <c r="AK123" s="189"/>
      <c r="AL123" s="189"/>
      <c r="AM123" s="189"/>
      <c r="AN123" s="189"/>
      <c r="AO123" s="189"/>
      <c r="AP123" s="189"/>
      <c r="AQ123" s="189"/>
      <c r="AR123" s="189"/>
      <c r="AS123" s="556"/>
      <c r="AT123" s="888" t="str">
        <f>IF(CAPEX!A123&lt;&gt;"",CAPEX!A123,"")</f>
        <v>P</v>
      </c>
      <c r="AU123" s="889">
        <f>IF(CAPEX!B123&lt;&gt;"",CAPEX!B123,"")</f>
        <v>506</v>
      </c>
      <c r="AV123" s="888" t="str">
        <f>IF(CAPEX!C123&lt;&gt;"",CAPEX!C123,"")</f>
        <v>Beer Column Stillage Pump</v>
      </c>
      <c r="AW123" s="922" t="s">
        <v>703</v>
      </c>
      <c r="AX123" s="888" t="str">
        <f>IF(CAPEX!F123&lt;&gt;"",CAPEX!F123,"")</f>
        <v>2000 gpm</v>
      </c>
      <c r="AY123" s="891">
        <f>IF(CAPEX!G123&lt;&gt;"",CAPEX!G123,"")</f>
        <v>75</v>
      </c>
      <c r="AZ123" s="888" t="str">
        <f>IF(CAPEX!H123&lt;&gt;"",CAPEX!H123,"")</f>
        <v>316SS</v>
      </c>
      <c r="BA123" s="891">
        <f>IF(CAPEX!J123&lt;&gt;"",CAPEX!J123,"")</f>
        <v>1</v>
      </c>
      <c r="BB123" s="892" t="str">
        <f>CAPEX!K123</f>
        <v>INCLUDED</v>
      </c>
      <c r="BC123" s="904" t="str">
        <f>IF(CAPEX!L123&lt;&gt;"",CAPEX!L123,"")</f>
        <v/>
      </c>
      <c r="BD123" s="905" t="str">
        <f>IF(CAPEX!M123&lt;&gt;"",CAPEX!M123,"")</f>
        <v/>
      </c>
      <c r="BE123" s="905" t="str">
        <f>IF(CAPEX!N123&lt;&gt;"",CAPEX!N123,"")</f>
        <v/>
      </c>
      <c r="BF123" s="906" t="str">
        <f>IF(CAPEX!O123&lt;&gt;"",CAPEX!O123,"")</f>
        <v/>
      </c>
      <c r="BG123" s="907" t="str">
        <f>IF(CAPEX!P123&lt;&gt;"",CAPEX!P123,"")</f>
        <v/>
      </c>
      <c r="BH123" s="908" t="str">
        <f>IF(CAPEX!Q123&lt;&gt;"",CAPEX!Q123,"")</f>
        <v/>
      </c>
      <c r="BI123" s="908" t="str">
        <f>IF(CAPEX!R123&lt;&gt;"",CAPEX!R123,"")</f>
        <v/>
      </c>
      <c r="BJ123" s="282"/>
      <c r="BK123" s="927"/>
      <c r="BL123" s="927"/>
      <c r="BM123" s="927"/>
      <c r="BN123" s="927"/>
      <c r="BO123" s="275"/>
      <c r="BP123" s="189"/>
    </row>
    <row r="124" spans="1:68" ht="13.5" customHeight="1">
      <c r="A124" s="189"/>
      <c r="B124" s="189"/>
      <c r="C124" s="189"/>
      <c r="D124" s="189"/>
      <c r="E124" s="189"/>
      <c r="F124" s="189"/>
      <c r="G124" s="189"/>
      <c r="H124" s="556"/>
      <c r="I124" s="64"/>
      <c r="J124" s="104" t="s">
        <v>292</v>
      </c>
      <c r="K124" s="64"/>
      <c r="L124" s="15"/>
      <c r="M124" s="15"/>
      <c r="N124" s="15"/>
      <c r="O124" s="15"/>
      <c r="P124" s="15"/>
      <c r="Q124" s="15"/>
      <c r="R124" s="1076">
        <f ca="1">R117+R113-R120</f>
        <v>9297.2662408292326</v>
      </c>
      <c r="S124" s="1076">
        <f ca="1">S117+S113-S120</f>
        <v>78.15282002041053</v>
      </c>
      <c r="T124" s="1076">
        <f ca="1">T117+T113-T120</f>
        <v>8.5846704542453605</v>
      </c>
      <c r="U124" s="64"/>
      <c r="V124" s="64"/>
      <c r="W124" s="64"/>
      <c r="X124" s="64"/>
      <c r="Y124" s="64"/>
      <c r="Z124" s="64"/>
      <c r="AA124" s="64"/>
      <c r="AB124" s="64"/>
      <c r="AC124" s="64"/>
      <c r="AD124" s="189"/>
      <c r="AE124" s="189"/>
      <c r="AF124" s="189"/>
      <c r="AG124" s="189"/>
      <c r="AH124" s="189"/>
      <c r="AI124" s="189"/>
      <c r="AJ124" s="189"/>
      <c r="AK124" s="189"/>
      <c r="AL124" s="189"/>
      <c r="AM124" s="189"/>
      <c r="AN124" s="189"/>
      <c r="AO124" s="189"/>
      <c r="AP124" s="189"/>
      <c r="AQ124" s="189"/>
      <c r="AR124" s="189"/>
      <c r="AS124" s="556"/>
      <c r="AT124" s="888" t="str">
        <f>IF(CAPEX!A124&lt;&gt;"",CAPEX!A124,"")</f>
        <v>P</v>
      </c>
      <c r="AU124" s="889">
        <f>IF(CAPEX!B124&lt;&gt;"",CAPEX!B124,"")</f>
        <v>515</v>
      </c>
      <c r="AV124" s="888" t="str">
        <f>IF(CAPEX!C124&lt;&gt;"",CAPEX!C124,"")</f>
        <v>Scrubber Bottoms Pump</v>
      </c>
      <c r="AW124" s="279" t="s">
        <v>495</v>
      </c>
      <c r="AX124" s="888" t="str">
        <f>IF(CAPEX!F124&lt;&gt;"",CAPEX!F124,"")</f>
        <v>108 GPM, 104 FT TDH</v>
      </c>
      <c r="AY124" s="891" t="str">
        <f>IF(CAPEX!G124&lt;&gt;"",CAPEX!G124,"")</f>
        <v/>
      </c>
      <c r="AZ124" s="888" t="str">
        <f>IF(CAPEX!H124&lt;&gt;"",CAPEX!H124,"")</f>
        <v>316SS</v>
      </c>
      <c r="BA124" s="891">
        <f>IF(CAPEX!J124&lt;&gt;"",CAPEX!J124,"")</f>
        <v>1</v>
      </c>
      <c r="BB124" s="892">
        <f>CAPEX!K124</f>
        <v>6300</v>
      </c>
      <c r="BC124" s="893">
        <f>IF(CAPEX!L124&lt;&gt;"",CAPEX!L124,"")</f>
        <v>2009</v>
      </c>
      <c r="BD124" s="1002">
        <v>0</v>
      </c>
      <c r="BE124" s="895" t="s">
        <v>756</v>
      </c>
      <c r="BF124" s="973">
        <f>IF(CAPEX!O124&lt;&gt;"",CAPEX!O124,"")</f>
        <v>24527</v>
      </c>
      <c r="BG124" s="974" t="str">
        <f>IF(CAPEX!P124&lt;&gt;"",CAPEX!P124,"")</f>
        <v>kg/hr</v>
      </c>
      <c r="BH124" s="898">
        <f>IF(CAPEX!Q124&lt;&gt;"",CAPEX!Q124,"")</f>
        <v>0.8</v>
      </c>
      <c r="BI124" s="898">
        <f>IF(CAPEX!R124&lt;&gt;"",CAPEX!R124,"")</f>
        <v>2.2999999999999998</v>
      </c>
      <c r="BJ124" s="282">
        <f t="shared" ref="BJ124:BJ133" ca="1" si="60">IF(BE124&lt;&gt;"",VLOOKUP(BE124,INDIRECT(LU_SENS),2,FALSE()),"")</f>
        <v>27138.3868</v>
      </c>
      <c r="BK124" s="301">
        <f t="shared" ref="BK124:BK133" ca="1" si="61">BJ124/BF124</f>
        <v>1.1064698821706691</v>
      </c>
      <c r="BL124" s="273">
        <f t="shared" ref="BL124:BL133" ca="1" si="62">BD124*BK124^BH124</f>
        <v>0</v>
      </c>
      <c r="BM124" s="273">
        <f t="shared" ref="BM124:BM133" ca="1" si="63">BL124*VLOOKUP($J$34,INDIRECT(IX_CAP),4,FALSE())/VLOOKUP(BC124,INDIRECT(IX_CAP),4,FALSE())</f>
        <v>0</v>
      </c>
      <c r="BN124" s="273">
        <f t="shared" ref="BN124:BN133" ca="1" si="64">BM124*BI124</f>
        <v>0</v>
      </c>
      <c r="BO124" s="275"/>
      <c r="BP124" s="189"/>
    </row>
    <row r="125" spans="1:68" ht="13.5" customHeight="1">
      <c r="A125" s="189" t="s">
        <v>3571</v>
      </c>
      <c r="B125" s="436" t="str">
        <f>CASEID</f>
        <v>APPLEP-2026</v>
      </c>
      <c r="C125" s="189"/>
      <c r="D125" s="189"/>
      <c r="E125" s="189"/>
      <c r="F125" s="189"/>
      <c r="G125" s="189"/>
      <c r="H125" s="556"/>
      <c r="P125" s="65"/>
      <c r="Q125" s="64"/>
      <c r="R125" s="64"/>
      <c r="S125" s="64"/>
      <c r="T125" s="64"/>
      <c r="U125" s="64"/>
      <c r="V125" s="64"/>
      <c r="W125" s="64"/>
      <c r="X125" s="64"/>
      <c r="Y125" s="64"/>
      <c r="Z125" s="64"/>
      <c r="AA125" s="64"/>
      <c r="AB125" s="64"/>
      <c r="AC125" s="64"/>
      <c r="AD125" s="189"/>
      <c r="AE125" s="189"/>
      <c r="AF125" s="189"/>
      <c r="AG125" s="189"/>
      <c r="AH125" s="189"/>
      <c r="AI125" s="189"/>
      <c r="AJ125" s="189"/>
      <c r="AK125" s="189"/>
      <c r="AL125" s="189"/>
      <c r="AM125" s="189"/>
      <c r="AN125" s="189"/>
      <c r="AO125" s="189"/>
      <c r="AP125" s="189"/>
      <c r="AQ125" s="189"/>
      <c r="AR125" s="189"/>
      <c r="AS125" s="556"/>
      <c r="AT125" s="888" t="str">
        <f>IF(CAPEX!A125&lt;&gt;"",CAPEX!A125,"")</f>
        <v>P</v>
      </c>
      <c r="AU125" s="889">
        <f>IF(CAPEX!B125&lt;&gt;"",CAPEX!B125,"")</f>
        <v>530</v>
      </c>
      <c r="AV125" s="888" t="str">
        <f>IF(CAPEX!C125&lt;&gt;"",CAPEX!C125,"")</f>
        <v>Filtrate Tank Discharge Pump</v>
      </c>
      <c r="AW125" s="922" t="s">
        <v>758</v>
      </c>
      <c r="AX125" s="888" t="str">
        <f>IF(CAPEX!F125&lt;&gt;"",CAPEX!F125,"")</f>
        <v>590 GPM, 100 FT TDH SIZE 4X3-13</v>
      </c>
      <c r="AY125" s="891" t="str">
        <f>IF(CAPEX!G125&lt;&gt;"",CAPEX!G125,"")</f>
        <v/>
      </c>
      <c r="AZ125" s="888" t="str">
        <f>IF(CAPEX!H125&lt;&gt;"",CAPEX!H125,"")</f>
        <v>SS</v>
      </c>
      <c r="BA125" s="891">
        <f>IF(CAPEX!J125&lt;&gt;"",CAPEX!J125,"")</f>
        <v>1</v>
      </c>
      <c r="BB125" s="892">
        <f>CAPEX!K125</f>
        <v>13040</v>
      </c>
      <c r="BC125" s="893">
        <f>IF(CAPEX!L125&lt;&gt;"",CAPEX!L125,"")</f>
        <v>2010</v>
      </c>
      <c r="BD125" s="1002">
        <v>0</v>
      </c>
      <c r="BE125" s="895" t="s">
        <v>2122</v>
      </c>
      <c r="BF125" s="957">
        <f>IF(CAPEX!O125&lt;&gt;"",CAPEX!O125,"")</f>
        <v>31815</v>
      </c>
      <c r="BG125" s="958" t="str">
        <f>IF(CAPEX!P125&lt;&gt;"",CAPEX!P125,"")</f>
        <v>kg/hr</v>
      </c>
      <c r="BH125" s="898">
        <f>IF(CAPEX!Q125&lt;&gt;"",CAPEX!Q125,"")</f>
        <v>0.8</v>
      </c>
      <c r="BI125" s="898">
        <f>IF(CAPEX!R125&lt;&gt;"",CAPEX!R125,"")</f>
        <v>2.2999999999999998</v>
      </c>
      <c r="BJ125" s="282">
        <f t="shared" ca="1" si="60"/>
        <v>39530.811199999996</v>
      </c>
      <c r="BK125" s="301">
        <f t="shared" ca="1" si="61"/>
        <v>1.2425211755461258</v>
      </c>
      <c r="BL125" s="273">
        <f t="shared" ca="1" si="62"/>
        <v>0</v>
      </c>
      <c r="BM125" s="273">
        <f t="shared" ca="1" si="63"/>
        <v>0</v>
      </c>
      <c r="BN125" s="273">
        <f t="shared" ca="1" si="64"/>
        <v>0</v>
      </c>
      <c r="BO125" s="275"/>
      <c r="BP125" s="189"/>
    </row>
    <row r="126" spans="1:68" ht="13.5" customHeight="1">
      <c r="A126" s="189"/>
      <c r="B126" s="189"/>
      <c r="C126" s="189"/>
      <c r="G126" s="189"/>
      <c r="H126" s="556"/>
      <c r="I126" s="64"/>
      <c r="J126" s="64"/>
      <c r="K126" s="15"/>
      <c r="L126" s="510" t="s">
        <v>3572</v>
      </c>
      <c r="M126" s="65"/>
      <c r="N126" s="15"/>
      <c r="O126" s="65"/>
      <c r="P126" s="65"/>
      <c r="Q126" s="64"/>
      <c r="R126" s="64"/>
      <c r="S126" s="64"/>
      <c r="T126" s="64"/>
      <c r="U126" s="64"/>
      <c r="V126" s="64"/>
      <c r="W126" s="64"/>
      <c r="X126" s="64"/>
      <c r="Y126" s="64"/>
      <c r="Z126" s="64"/>
      <c r="AA126" s="64"/>
      <c r="AB126" s="64"/>
      <c r="AC126" s="64"/>
      <c r="AD126" s="189"/>
      <c r="AE126" s="189"/>
      <c r="AF126" s="189"/>
      <c r="AG126" s="189"/>
      <c r="AH126" s="189"/>
      <c r="AI126" s="189"/>
      <c r="AJ126" s="189"/>
      <c r="AK126" s="189"/>
      <c r="AL126" s="189"/>
      <c r="AM126" s="189"/>
      <c r="AN126" s="189"/>
      <c r="AO126" s="189"/>
      <c r="AP126" s="189"/>
      <c r="AQ126" s="189"/>
      <c r="AR126" s="189"/>
      <c r="AS126" s="556"/>
      <c r="AT126" s="888" t="str">
        <f>IF(CAPEX!A126&lt;&gt;"",CAPEX!A126,"")</f>
        <v>P</v>
      </c>
      <c r="AU126" s="889">
        <f>IF(CAPEX!B126&lt;&gt;"",CAPEX!B126,"")</f>
        <v>531</v>
      </c>
      <c r="AV126" s="888" t="str">
        <f>IF(CAPEX!C126&lt;&gt;"",CAPEX!C126,"")</f>
        <v>Feed Pump</v>
      </c>
      <c r="AW126" s="922" t="s">
        <v>764</v>
      </c>
      <c r="AX126" s="888" t="str">
        <f>IF(CAPEX!F126&lt;&gt;"",CAPEX!F126,"")</f>
        <v>1014 GPM 230 FT TDH SIZE 8X6-15</v>
      </c>
      <c r="AY126" s="891" t="str">
        <f>IF(CAPEX!G126&lt;&gt;"",CAPEX!G126,"")</f>
        <v>100 hp</v>
      </c>
      <c r="AZ126" s="888" t="str">
        <f>IF(CAPEX!H126&lt;&gt;"",CAPEX!H126,"")</f>
        <v>SS</v>
      </c>
      <c r="BA126" s="891">
        <f>IF(CAPEX!J126&lt;&gt;"",CAPEX!J126,"")</f>
        <v>1</v>
      </c>
      <c r="BB126" s="892">
        <f>CAPEX!K126</f>
        <v>18173</v>
      </c>
      <c r="BC126" s="893">
        <f>IF(CAPEX!L126&lt;&gt;"",CAPEX!L126,"")</f>
        <v>2010</v>
      </c>
      <c r="BD126" s="1002">
        <v>0</v>
      </c>
      <c r="BE126" s="895" t="s">
        <v>2122</v>
      </c>
      <c r="BF126" s="957">
        <f>IF(CAPEX!O126&lt;&gt;"",CAPEX!O126,"")</f>
        <v>31815</v>
      </c>
      <c r="BG126" s="958" t="str">
        <f>IF(CAPEX!P126&lt;&gt;"",CAPEX!P126,"")</f>
        <v>kg/hr</v>
      </c>
      <c r="BH126" s="898">
        <f>IF(CAPEX!Q126&lt;&gt;"",CAPEX!Q126,"")</f>
        <v>0.8</v>
      </c>
      <c r="BI126" s="898">
        <f>IF(CAPEX!R126&lt;&gt;"",CAPEX!R126,"")</f>
        <v>2.2999999999999998</v>
      </c>
      <c r="BJ126" s="282">
        <f t="shared" ca="1" si="60"/>
        <v>39530.811199999996</v>
      </c>
      <c r="BK126" s="301">
        <f t="shared" ca="1" si="61"/>
        <v>1.2425211755461258</v>
      </c>
      <c r="BL126" s="273">
        <f t="shared" ca="1" si="62"/>
        <v>0</v>
      </c>
      <c r="BM126" s="273">
        <f t="shared" ca="1" si="63"/>
        <v>0</v>
      </c>
      <c r="BN126" s="273">
        <f t="shared" ca="1" si="64"/>
        <v>0</v>
      </c>
      <c r="BO126" s="275"/>
      <c r="BP126" s="189"/>
    </row>
    <row r="127" spans="1:68" ht="13.5" customHeight="1">
      <c r="A127" s="189"/>
      <c r="B127" s="189"/>
      <c r="C127" s="189"/>
      <c r="D127" s="189"/>
      <c r="E127" s="189"/>
      <c r="F127" s="189"/>
      <c r="G127" s="189"/>
      <c r="H127" s="556"/>
      <c r="I127" s="64"/>
      <c r="J127" s="64"/>
      <c r="K127" s="15" t="s">
        <v>1146</v>
      </c>
      <c r="L127" s="15" t="s">
        <v>1146</v>
      </c>
      <c r="M127" s="65" t="s">
        <v>1147</v>
      </c>
      <c r="N127" s="15"/>
      <c r="O127" s="65"/>
      <c r="P127" s="65"/>
      <c r="Q127" s="64"/>
      <c r="R127" s="64"/>
      <c r="S127" s="64"/>
      <c r="T127" s="64"/>
      <c r="U127" s="64"/>
      <c r="V127" s="64"/>
      <c r="W127" s="64"/>
      <c r="X127" s="64"/>
      <c r="Y127" s="64"/>
      <c r="Z127" s="64"/>
      <c r="AA127" s="64"/>
      <c r="AB127" s="64"/>
      <c r="AC127" s="64"/>
      <c r="AD127" s="189"/>
      <c r="AE127" s="189"/>
      <c r="AF127" s="189"/>
      <c r="AG127" s="189"/>
      <c r="AH127" s="189"/>
      <c r="AI127" s="189"/>
      <c r="AJ127" s="189"/>
      <c r="AK127" s="189"/>
      <c r="AL127" s="189"/>
      <c r="AM127" s="189"/>
      <c r="AN127" s="189"/>
      <c r="AO127" s="189"/>
      <c r="AP127" s="189"/>
      <c r="AQ127" s="189"/>
      <c r="AR127" s="189"/>
      <c r="AS127" s="556"/>
      <c r="AT127" s="888" t="str">
        <f>IF(CAPEX!A127&lt;&gt;"",CAPEX!A127,"")</f>
        <v>P</v>
      </c>
      <c r="AU127" s="889">
        <f>IF(CAPEX!B127&lt;&gt;"",CAPEX!B127,"")</f>
        <v>532</v>
      </c>
      <c r="AV127" s="888" t="str">
        <f>IF(CAPEX!C127&lt;&gt;"",CAPEX!C127,"")</f>
        <v>Manifold Flush Pump</v>
      </c>
      <c r="AW127" s="922" t="s">
        <v>764</v>
      </c>
      <c r="AX127" s="888" t="str">
        <f>IF(CAPEX!F127&lt;&gt;"",CAPEX!F127,"")</f>
        <v/>
      </c>
      <c r="AY127" s="891" t="str">
        <f>IF(CAPEX!G127&lt;&gt;"",CAPEX!G127,"")</f>
        <v>100 hp</v>
      </c>
      <c r="AZ127" s="888" t="str">
        <f>IF(CAPEX!H127&lt;&gt;"",CAPEX!H127,"")</f>
        <v>SS</v>
      </c>
      <c r="BA127" s="891">
        <f>IF(CAPEX!J127&lt;&gt;"",CAPEX!J127,"")</f>
        <v>1</v>
      </c>
      <c r="BB127" s="892">
        <f>CAPEX!K127</f>
        <v>17057</v>
      </c>
      <c r="BC127" s="893">
        <f>IF(CAPEX!L127&lt;&gt;"",CAPEX!L127,"")</f>
        <v>2010</v>
      </c>
      <c r="BD127" s="1002">
        <v>0</v>
      </c>
      <c r="BE127" s="895" t="s">
        <v>2122</v>
      </c>
      <c r="BF127" s="957">
        <f>IF(CAPEX!O127&lt;&gt;"",CAPEX!O127,"")</f>
        <v>31815</v>
      </c>
      <c r="BG127" s="958" t="str">
        <f>IF(CAPEX!P127&lt;&gt;"",CAPEX!P127,"")</f>
        <v>kg/hr</v>
      </c>
      <c r="BH127" s="898">
        <f>IF(CAPEX!Q127&lt;&gt;"",CAPEX!Q127,"")</f>
        <v>0.8</v>
      </c>
      <c r="BI127" s="898">
        <f>IF(CAPEX!R127&lt;&gt;"",CAPEX!R127,"")</f>
        <v>2.2999999999999998</v>
      </c>
      <c r="BJ127" s="282">
        <f t="shared" ca="1" si="60"/>
        <v>39530.811199999996</v>
      </c>
      <c r="BK127" s="301">
        <f t="shared" ca="1" si="61"/>
        <v>1.2425211755461258</v>
      </c>
      <c r="BL127" s="273">
        <f t="shared" ca="1" si="62"/>
        <v>0</v>
      </c>
      <c r="BM127" s="273">
        <f t="shared" ca="1" si="63"/>
        <v>0</v>
      </c>
      <c r="BN127" s="273">
        <f t="shared" ca="1" si="64"/>
        <v>0</v>
      </c>
      <c r="BO127" s="275"/>
      <c r="BP127" s="189"/>
    </row>
    <row r="128" spans="1:68" ht="13.5" customHeight="1">
      <c r="A128" s="189"/>
      <c r="B128" s="189"/>
      <c r="C128" s="189"/>
      <c r="D128" s="189"/>
      <c r="E128" s="189"/>
      <c r="F128" s="189"/>
      <c r="G128" s="189"/>
      <c r="H128" s="556"/>
      <c r="I128" s="64" t="s">
        <v>1156</v>
      </c>
      <c r="J128" s="134" t="s">
        <v>1157</v>
      </c>
      <c r="K128" s="15">
        <f ca="1">VLOOKUP(J128,INDIRECT(LU_SENS),2,FALSE())</f>
        <v>29204.880399999998</v>
      </c>
      <c r="L128" s="15">
        <f ca="1">K128*0.568256</f>
        <v>16595.848516582399</v>
      </c>
      <c r="M128" s="1086">
        <f ca="1">L128*$J$93/($K$137*3.7854*1000000)</f>
        <v>46.985371222259907</v>
      </c>
      <c r="N128" s="15"/>
      <c r="O128" s="65"/>
      <c r="P128" s="65"/>
      <c r="Q128" s="64"/>
      <c r="R128" s="64"/>
      <c r="S128" s="64"/>
      <c r="T128" s="64"/>
      <c r="U128" s="64"/>
      <c r="V128" s="64"/>
      <c r="W128" s="64"/>
      <c r="X128" s="64"/>
      <c r="Y128" s="64"/>
      <c r="Z128" s="64"/>
      <c r="AA128" s="64"/>
      <c r="AB128" s="64"/>
      <c r="AC128" s="64"/>
      <c r="AD128" s="189"/>
      <c r="AE128" s="189"/>
      <c r="AF128" s="189"/>
      <c r="AG128" s="189"/>
      <c r="AH128" s="189"/>
      <c r="AI128" s="189"/>
      <c r="AJ128" s="189"/>
      <c r="AK128" s="189"/>
      <c r="AL128" s="189"/>
      <c r="AM128" s="189"/>
      <c r="AN128" s="189"/>
      <c r="AO128" s="189"/>
      <c r="AP128" s="189"/>
      <c r="AQ128" s="189"/>
      <c r="AR128" s="189"/>
      <c r="AS128" s="556"/>
      <c r="AT128" s="888" t="str">
        <f>IF(CAPEX!A128&lt;&gt;"",CAPEX!A128,"")</f>
        <v>P</v>
      </c>
      <c r="AU128" s="889">
        <f>IF(CAPEX!B128&lt;&gt;"",CAPEX!B128,"")</f>
        <v>533</v>
      </c>
      <c r="AV128" s="888" t="str">
        <f>IF(CAPEX!C128&lt;&gt;"",CAPEX!C128,"")</f>
        <v>Cloth Wash Pump</v>
      </c>
      <c r="AW128" s="922" t="s">
        <v>764</v>
      </c>
      <c r="AX128" s="888" t="str">
        <f>IF(CAPEX!F128&lt;&gt;"",CAPEX!F128,"")</f>
        <v/>
      </c>
      <c r="AY128" s="891" t="str">
        <f>IF(CAPEX!G128&lt;&gt;"",CAPEX!G128,"")</f>
        <v>150 hp</v>
      </c>
      <c r="AZ128" s="888" t="str">
        <f>IF(CAPEX!H128&lt;&gt;"",CAPEX!H128,"")</f>
        <v>SS</v>
      </c>
      <c r="BA128" s="891">
        <f>IF(CAPEX!J128&lt;&gt;"",CAPEX!J128,"")</f>
        <v>1</v>
      </c>
      <c r="BB128" s="892">
        <f>CAPEX!K128</f>
        <v>29154</v>
      </c>
      <c r="BC128" s="893">
        <f>IF(CAPEX!L128&lt;&gt;"",CAPEX!L128,"")</f>
        <v>2010</v>
      </c>
      <c r="BD128" s="1002">
        <v>0</v>
      </c>
      <c r="BE128" s="895" t="s">
        <v>2122</v>
      </c>
      <c r="BF128" s="957">
        <f>IF(CAPEX!O128&lt;&gt;"",CAPEX!O128,"")</f>
        <v>31815</v>
      </c>
      <c r="BG128" s="958" t="str">
        <f>IF(CAPEX!P128&lt;&gt;"",CAPEX!P128,"")</f>
        <v>kg/hr</v>
      </c>
      <c r="BH128" s="898">
        <f>IF(CAPEX!Q128&lt;&gt;"",CAPEX!Q128,"")</f>
        <v>0.8</v>
      </c>
      <c r="BI128" s="898">
        <f>IF(CAPEX!R128&lt;&gt;"",CAPEX!R128,"")</f>
        <v>2.2999999999999998</v>
      </c>
      <c r="BJ128" s="282">
        <f t="shared" ca="1" si="60"/>
        <v>39530.811199999996</v>
      </c>
      <c r="BK128" s="301">
        <f t="shared" ca="1" si="61"/>
        <v>1.2425211755461258</v>
      </c>
      <c r="BL128" s="273">
        <f t="shared" ca="1" si="62"/>
        <v>0</v>
      </c>
      <c r="BM128" s="273">
        <f t="shared" ca="1" si="63"/>
        <v>0</v>
      </c>
      <c r="BN128" s="273">
        <f t="shared" ca="1" si="64"/>
        <v>0</v>
      </c>
      <c r="BO128" s="275"/>
      <c r="BP128" s="189"/>
    </row>
    <row r="129" spans="1:68" ht="13.5" customHeight="1">
      <c r="H129" s="556"/>
      <c r="I129" s="64" t="s">
        <v>1177</v>
      </c>
      <c r="J129" s="134" t="s">
        <v>1178</v>
      </c>
      <c r="K129" s="15">
        <f ca="1">VLOOKUP(J129,INDIRECT(LU_SENS),2,FALSE())</f>
        <v>16273.075999999999</v>
      </c>
      <c r="L129" s="15">
        <f ca="1">K129*0.58117</f>
        <v>9457.4235789199993</v>
      </c>
      <c r="M129" s="1086">
        <f ca="1">L129*$J$93/($K$137*3.7854*1000000)</f>
        <v>26.775404536725528</v>
      </c>
      <c r="N129" s="15"/>
      <c r="O129" s="65"/>
      <c r="P129" s="65"/>
      <c r="Q129" s="64"/>
      <c r="R129" s="64"/>
      <c r="S129" s="64"/>
      <c r="T129" s="64"/>
      <c r="U129" s="64"/>
      <c r="V129" s="64"/>
      <c r="W129" s="64"/>
      <c r="X129" s="64"/>
      <c r="Y129" s="64"/>
      <c r="Z129" s="64"/>
      <c r="AA129" s="64"/>
      <c r="AB129" s="64"/>
      <c r="AC129" s="64"/>
      <c r="AD129" s="189"/>
      <c r="AE129" s="189"/>
      <c r="AF129" s="189"/>
      <c r="AG129" s="189"/>
      <c r="AH129" s="189"/>
      <c r="AI129" s="189"/>
      <c r="AJ129" s="189"/>
      <c r="AK129" s="189"/>
      <c r="AL129" s="189"/>
      <c r="AM129" s="189"/>
      <c r="AN129" s="189"/>
      <c r="AO129" s="189"/>
      <c r="AP129" s="189"/>
      <c r="AQ129" s="189"/>
      <c r="AR129" s="189"/>
      <c r="AS129" s="556"/>
      <c r="AT129" s="1105" t="s">
        <v>493</v>
      </c>
      <c r="AU129" s="1106">
        <v>534</v>
      </c>
      <c r="AV129" s="1107" t="s">
        <v>3573</v>
      </c>
      <c r="AW129" s="922" t="s">
        <v>703</v>
      </c>
      <c r="AX129" s="1108" t="s">
        <v>752</v>
      </c>
      <c r="AY129" s="1109">
        <v>75</v>
      </c>
      <c r="AZ129" s="1110" t="s">
        <v>498</v>
      </c>
      <c r="BA129" s="1111">
        <v>1</v>
      </c>
      <c r="BB129" s="1112">
        <v>6300</v>
      </c>
      <c r="BC129" s="1113">
        <v>2009</v>
      </c>
      <c r="BD129" s="1114">
        <f>BB129</f>
        <v>6300</v>
      </c>
      <c r="BE129" s="1115" t="s">
        <v>2123</v>
      </c>
      <c r="BF129" s="1116">
        <v>24527</v>
      </c>
      <c r="BG129" s="1117" t="s">
        <v>225</v>
      </c>
      <c r="BH129" s="1118">
        <v>0.8</v>
      </c>
      <c r="BI129" s="1118">
        <v>2.2999999999999998</v>
      </c>
      <c r="BJ129" s="282">
        <f t="shared" ca="1" si="60"/>
        <v>136251.51300000001</v>
      </c>
      <c r="BK129" s="301">
        <f t="shared" ca="1" si="61"/>
        <v>5.5551642271782118</v>
      </c>
      <c r="BL129" s="273">
        <f t="shared" ca="1" si="62"/>
        <v>24836.939044492246</v>
      </c>
      <c r="BM129" s="273">
        <f t="shared" ca="1" si="63"/>
        <v>25003.502153623733</v>
      </c>
      <c r="BN129" s="273">
        <f t="shared" ca="1" si="64"/>
        <v>57508.054953334584</v>
      </c>
      <c r="BO129" s="275"/>
      <c r="BP129" s="189"/>
    </row>
    <row r="130" spans="1:68" ht="13.5" customHeight="1">
      <c r="H130" s="556"/>
      <c r="I130" s="64" t="s">
        <v>1187</v>
      </c>
      <c r="J130" s="134" t="s">
        <v>1188</v>
      </c>
      <c r="K130" s="15">
        <f ca="1">VLOOKUP(J130,INDIRECT(LU_SENS),2,FALSE())</f>
        <v>1983.09887</v>
      </c>
      <c r="L130" s="15">
        <f ca="1">K130*0.58117</f>
        <v>1152.5175702778999</v>
      </c>
      <c r="M130" s="1086">
        <f ca="1">L130*$J$93/($K$137*3.7854*1000000)</f>
        <v>3.2629525284938921</v>
      </c>
      <c r="N130" s="15"/>
      <c r="O130" s="65"/>
      <c r="P130" s="65"/>
      <c r="Q130" s="64"/>
      <c r="R130" s="64"/>
      <c r="S130" s="64"/>
      <c r="T130" s="64"/>
      <c r="U130" s="64"/>
      <c r="V130" s="64"/>
      <c r="W130" s="64"/>
      <c r="X130" s="64"/>
      <c r="Y130" s="64"/>
      <c r="Z130" s="64"/>
      <c r="AA130" s="64"/>
      <c r="AB130" s="64"/>
      <c r="AC130" s="64"/>
      <c r="AD130" s="189"/>
      <c r="AE130" s="189"/>
      <c r="AF130" s="189"/>
      <c r="AG130" s="189"/>
      <c r="AH130" s="189"/>
      <c r="AI130" s="189"/>
      <c r="AJ130" s="189"/>
      <c r="AK130" s="189"/>
      <c r="AL130" s="189"/>
      <c r="AM130" s="189"/>
      <c r="AN130" s="189"/>
      <c r="AO130" s="189"/>
      <c r="AP130" s="189"/>
      <c r="AQ130" s="189"/>
      <c r="AR130" s="189"/>
      <c r="AS130" s="556"/>
      <c r="AT130" s="888" t="str">
        <f>IF(CAPEX!A129&lt;&gt;"",CAPEX!A129,"")</f>
        <v>P</v>
      </c>
      <c r="AU130" s="889">
        <f>IF(CAPEX!B129&lt;&gt;"",CAPEX!B129,"")</f>
        <v>581</v>
      </c>
      <c r="AV130" s="888" t="str">
        <f>IF(CAPEX!C129&lt;&gt;"",CAPEX!C129,"")</f>
        <v>Filtrate Discharge Pump</v>
      </c>
      <c r="AW130" s="888" t="e">
        <f>IF(CAPEX!#REF!&lt;&gt;"",CAPEX!#REF!,"")</f>
        <v>#REF!</v>
      </c>
      <c r="AX130" s="888" t="str">
        <f>IF(CAPEX!F129&lt;&gt;"",CAPEX!F129,"")</f>
        <v>590 GPM, 100 FT TDH SIZE 4X3-13</v>
      </c>
      <c r="AY130" s="891" t="str">
        <f>IF(CAPEX!G129&lt;&gt;"",CAPEX!G129,"")</f>
        <v>75 hp</v>
      </c>
      <c r="AZ130" s="888" t="str">
        <f>IF(CAPEX!H129&lt;&gt;"",CAPEX!H129,"")</f>
        <v>SS</v>
      </c>
      <c r="BA130" s="891">
        <f>IF(CAPEX!J129&lt;&gt;"",CAPEX!J129,"")</f>
        <v>1</v>
      </c>
      <c r="BB130" s="892">
        <f>CAPEX!K129</f>
        <v>13040</v>
      </c>
      <c r="BC130" s="893">
        <f>IF(CAPEX!L129&lt;&gt;"",CAPEX!L129,"")</f>
        <v>2010</v>
      </c>
      <c r="BD130" s="1002">
        <v>0</v>
      </c>
      <c r="BE130" s="895" t="s">
        <v>2122</v>
      </c>
      <c r="BF130" s="957">
        <f>IF(CAPEX!O129&lt;&gt;"",CAPEX!O129,"")</f>
        <v>31815</v>
      </c>
      <c r="BG130" s="958" t="str">
        <f>IF(CAPEX!P129&lt;&gt;"",CAPEX!P129,"")</f>
        <v>kg/hr</v>
      </c>
      <c r="BH130" s="898">
        <f>IF(CAPEX!Q129&lt;&gt;"",CAPEX!Q129,"")</f>
        <v>0.8</v>
      </c>
      <c r="BI130" s="898">
        <f>IF(CAPEX!R129&lt;&gt;"",CAPEX!R129,"")</f>
        <v>2.2999999999999998</v>
      </c>
      <c r="BJ130" s="282">
        <f t="shared" ca="1" si="60"/>
        <v>39530.811199999996</v>
      </c>
      <c r="BK130" s="301">
        <f t="shared" ca="1" si="61"/>
        <v>1.2425211755461258</v>
      </c>
      <c r="BL130" s="273">
        <f t="shared" ca="1" si="62"/>
        <v>0</v>
      </c>
      <c r="BM130" s="273">
        <f t="shared" ca="1" si="63"/>
        <v>0</v>
      </c>
      <c r="BN130" s="273">
        <f t="shared" ca="1" si="64"/>
        <v>0</v>
      </c>
      <c r="BO130" s="275"/>
      <c r="BP130" s="189"/>
    </row>
    <row r="131" spans="1:68" ht="13.5" customHeight="1">
      <c r="H131" s="556"/>
      <c r="I131" s="64" t="s">
        <v>1196</v>
      </c>
      <c r="J131" s="134" t="s">
        <v>1197</v>
      </c>
      <c r="K131" s="15">
        <f ca="1">VLOOKUP(J131,INDIRECT(LU_SENS),2,FALSE())</f>
        <v>499.94089100000002</v>
      </c>
      <c r="L131" s="15">
        <f ca="1">K131*0.568256</f>
        <v>284.094410956096</v>
      </c>
      <c r="M131" s="1086">
        <f ca="1">L131*$J$93/($K$137*3.7854*1000000)</f>
        <v>0.80431448549340312</v>
      </c>
      <c r="N131" s="15"/>
      <c r="O131" s="65"/>
      <c r="P131" s="65"/>
      <c r="Q131" s="64"/>
      <c r="R131" s="64"/>
      <c r="S131" s="64"/>
      <c r="T131" s="64"/>
      <c r="U131" s="64"/>
      <c r="V131" s="64"/>
      <c r="W131" s="64"/>
      <c r="X131" s="64"/>
      <c r="Y131" s="64"/>
      <c r="Z131" s="64"/>
      <c r="AA131" s="64"/>
      <c r="AB131" s="64"/>
      <c r="AC131" s="64"/>
      <c r="AD131" s="189"/>
      <c r="AE131" s="189"/>
      <c r="AF131" s="189"/>
      <c r="AG131" s="189"/>
      <c r="AH131" s="189"/>
      <c r="AI131" s="189"/>
      <c r="AJ131" s="189"/>
      <c r="AK131" s="189"/>
      <c r="AL131" s="189"/>
      <c r="AM131" s="189"/>
      <c r="AN131" s="189"/>
      <c r="AO131" s="189"/>
      <c r="AP131" s="189"/>
      <c r="AQ131" s="189"/>
      <c r="AR131" s="189"/>
      <c r="AS131" s="556"/>
      <c r="AT131" s="589" t="s">
        <v>68</v>
      </c>
      <c r="AU131" s="596">
        <v>301</v>
      </c>
      <c r="AV131" s="1119" t="s">
        <v>824</v>
      </c>
      <c r="AW131" s="589"/>
      <c r="AX131" s="589" t="s">
        <v>3574</v>
      </c>
      <c r="AY131" s="1120"/>
      <c r="AZ131" s="589" t="s">
        <v>442</v>
      </c>
      <c r="BA131" s="1120">
        <v>1</v>
      </c>
      <c r="BB131" s="892">
        <v>7400000</v>
      </c>
      <c r="BC131" s="1113">
        <v>2009</v>
      </c>
      <c r="BD131" s="1121">
        <f>IF(L6="Concentrated sugars",BB131,0)</f>
        <v>7400000</v>
      </c>
      <c r="BE131" s="895" t="s">
        <v>2126</v>
      </c>
      <c r="BF131" s="957">
        <v>423095</v>
      </c>
      <c r="BG131" s="958" t="s">
        <v>225</v>
      </c>
      <c r="BH131" s="898">
        <v>0.7</v>
      </c>
      <c r="BI131" s="898">
        <v>2</v>
      </c>
      <c r="BJ131" s="282">
        <f t="shared" ca="1" si="60"/>
        <v>416465.38199999998</v>
      </c>
      <c r="BK131" s="301">
        <f t="shared" ca="1" si="61"/>
        <v>0.98433066332620334</v>
      </c>
      <c r="BL131" s="273">
        <f t="shared" ca="1" si="62"/>
        <v>7318640.7535203183</v>
      </c>
      <c r="BM131" s="273">
        <f t="shared" ca="1" si="63"/>
        <v>7367721.5020110663</v>
      </c>
      <c r="BN131" s="273">
        <f t="shared" ca="1" si="64"/>
        <v>14735443.004022133</v>
      </c>
    </row>
    <row r="132" spans="1:68" ht="13.5" customHeight="1">
      <c r="A132" s="189"/>
      <c r="B132" s="189"/>
      <c r="C132" s="189"/>
      <c r="D132" s="189"/>
      <c r="E132" s="189"/>
      <c r="F132" s="189"/>
      <c r="G132" s="189"/>
      <c r="H132" s="556"/>
      <c r="I132" s="64" t="s">
        <v>1205</v>
      </c>
      <c r="J132" s="134" t="s">
        <v>1206</v>
      </c>
      <c r="K132" s="15">
        <f ca="1">VLOOKUP(J132,INDIRECT(LU_SENS),2,FALSE())</f>
        <v>1191.5257899999999</v>
      </c>
      <c r="L132" s="15">
        <f ca="1">K132*0.568256</f>
        <v>677.09167932223988</v>
      </c>
      <c r="M132" s="1086">
        <f ca="1">L132*$J$93/($K$137*3.7854*1000000)</f>
        <v>1.9169495234106999</v>
      </c>
      <c r="N132" s="15"/>
      <c r="O132" s="65"/>
      <c r="P132" s="65"/>
      <c r="Q132" s="64"/>
      <c r="R132" s="64"/>
      <c r="S132" s="64"/>
      <c r="T132" s="64"/>
      <c r="U132" s="64"/>
      <c r="V132" s="64"/>
      <c r="W132" s="64"/>
      <c r="X132" s="64"/>
      <c r="Y132" s="64"/>
      <c r="Z132" s="64"/>
      <c r="AA132" s="64"/>
      <c r="AB132" s="64"/>
      <c r="AC132" s="64"/>
      <c r="AD132" s="189"/>
      <c r="AE132" s="189"/>
      <c r="AF132" s="189"/>
      <c r="AG132" s="189"/>
      <c r="AH132" s="189"/>
      <c r="AI132" s="189"/>
      <c r="AJ132" s="189"/>
      <c r="AK132" s="189"/>
      <c r="AL132" s="189"/>
      <c r="AM132" s="189"/>
      <c r="AN132" s="189"/>
      <c r="AO132" s="189"/>
      <c r="AP132" s="189"/>
      <c r="AQ132" s="189"/>
      <c r="AR132" s="189"/>
      <c r="AS132" s="556"/>
      <c r="AT132" s="589" t="s">
        <v>78</v>
      </c>
      <c r="AU132" s="596">
        <v>317</v>
      </c>
      <c r="AV132" s="1119" t="s">
        <v>3575</v>
      </c>
      <c r="AW132" s="589"/>
      <c r="AX132" s="589" t="str">
        <f t="shared" ref="AX132:BC132" si="65">AX114</f>
        <v xml:space="preserve">92.2 MM Btu/hr 3 cells </v>
      </c>
      <c r="AY132" s="1120" t="str">
        <f t="shared" si="65"/>
        <v>300 tot</v>
      </c>
      <c r="AZ132" s="589" t="str">
        <f t="shared" si="65"/>
        <v>CS</v>
      </c>
      <c r="BA132" s="1120">
        <f t="shared" si="65"/>
        <v>1</v>
      </c>
      <c r="BB132" s="892">
        <f t="shared" si="65"/>
        <v>487000</v>
      </c>
      <c r="BC132" s="1113">
        <f t="shared" si="65"/>
        <v>2010</v>
      </c>
      <c r="BD132" s="1121">
        <f>IF(L6="Concentrated sugars",BB132,0)</f>
        <v>487000</v>
      </c>
      <c r="BE132" s="895" t="s">
        <v>3576</v>
      </c>
      <c r="BF132" s="957">
        <f>BF114</f>
        <v>23.2</v>
      </c>
      <c r="BG132" s="958" t="str">
        <f>BG114</f>
        <v>Gcal/hr</v>
      </c>
      <c r="BH132" s="898">
        <f>BH114</f>
        <v>0.6</v>
      </c>
      <c r="BI132" s="898">
        <f>BI114</f>
        <v>2.8</v>
      </c>
      <c r="BJ132" s="282">
        <f t="shared" ca="1" si="60"/>
        <v>55.025695599999999</v>
      </c>
      <c r="BK132" s="301">
        <f t="shared" ca="1" si="61"/>
        <v>2.3717972241379313</v>
      </c>
      <c r="BL132" s="273">
        <f t="shared" ca="1" si="62"/>
        <v>817665.16347322334</v>
      </c>
      <c r="BM132" s="273">
        <f t="shared" ca="1" si="63"/>
        <v>779958.74525931652</v>
      </c>
      <c r="BN132" s="273">
        <f t="shared" ca="1" si="64"/>
        <v>2183884.4867260861</v>
      </c>
    </row>
    <row r="133" spans="1:68" ht="13.5" customHeight="1">
      <c r="A133" s="189"/>
      <c r="B133" s="189"/>
      <c r="C133" s="189"/>
      <c r="D133" s="189"/>
      <c r="E133" s="189"/>
      <c r="F133" s="189"/>
      <c r="G133" s="189"/>
      <c r="H133" s="556"/>
      <c r="I133" s="64"/>
      <c r="J133" s="64"/>
      <c r="K133" s="15"/>
      <c r="L133" s="15">
        <f ca="1">SUM(L128:L132)</f>
        <v>28166.975756058633</v>
      </c>
      <c r="M133" s="1086"/>
      <c r="N133" s="15"/>
      <c r="O133" s="65"/>
      <c r="P133" s="65"/>
      <c r="Q133" s="64"/>
      <c r="R133" s="64"/>
      <c r="S133" s="64"/>
      <c r="T133" s="64"/>
      <c r="U133" s="64"/>
      <c r="V133" s="64"/>
      <c r="W133" s="64"/>
      <c r="X133" s="64"/>
      <c r="Y133" s="64"/>
      <c r="Z133" s="64"/>
      <c r="AA133" s="64"/>
      <c r="AB133" s="64"/>
      <c r="AC133" s="64"/>
      <c r="AD133" s="189"/>
      <c r="AE133" s="189"/>
      <c r="AF133" s="189"/>
      <c r="AG133" s="189"/>
      <c r="AH133" s="189"/>
      <c r="AI133" s="189"/>
      <c r="AJ133" s="189"/>
      <c r="AK133" s="189"/>
      <c r="AL133" s="189"/>
      <c r="AM133" s="189"/>
      <c r="AN133" s="189"/>
      <c r="AO133" s="189"/>
      <c r="AP133" s="189"/>
      <c r="AQ133" s="189"/>
      <c r="AR133" s="189"/>
      <c r="AS133" s="556"/>
      <c r="AT133" s="1122" t="str">
        <f>IF(CAPEX!A130&lt;&gt;"",CAPEX!A130,"")</f>
        <v>S</v>
      </c>
      <c r="AU133" s="1123">
        <f>IF(CAPEX!B130&lt;&gt;"",CAPEX!B130,"")</f>
        <v>505</v>
      </c>
      <c r="AV133" s="1122" t="str">
        <f>IF(CAPEX!C130&lt;&gt;"",CAPEX!C130,"")</f>
        <v>Pressure Filter</v>
      </c>
      <c r="AW133" s="1122" t="e">
        <f>IF(CAPEX!#REF!&lt;&gt;"",CAPEX!#REF!,"")</f>
        <v>#REF!</v>
      </c>
      <c r="AX133" s="1122" t="str">
        <f>IF(CAPEX!F130&lt;&gt;"",CAPEX!F130,"")</f>
        <v>384 sq. m fitration area ea incl packing</v>
      </c>
      <c r="AY133" s="1124" t="str">
        <f>IF(CAPEX!G130&lt;&gt;"",CAPEX!G130,"")</f>
        <v/>
      </c>
      <c r="AZ133" s="1122" t="str">
        <f>IF(CAPEX!H130&lt;&gt;"",CAPEX!H130,"")</f>
        <v>SS316</v>
      </c>
      <c r="BA133" s="1124">
        <f>IF(CAPEX!J130&lt;&gt;"",CAPEX!J130,"")</f>
        <v>2</v>
      </c>
      <c r="BB133" s="892">
        <f>CAPEX!K130</f>
        <v>3294700</v>
      </c>
      <c r="BC133" s="893">
        <f>IF(CAPEX!L130&lt;&gt;"",CAPEX!L130,"")</f>
        <v>2010</v>
      </c>
      <c r="BD133" s="956">
        <f>IF(CAPEX!M130&lt;&gt;"",CAPEX!M130,"")</f>
        <v>3294700</v>
      </c>
      <c r="BE133" s="895" t="s">
        <v>2122</v>
      </c>
      <c r="BF133" s="957">
        <f>IF(CAPEX!O130&lt;&gt;"",CAPEX!O130,"")</f>
        <v>31815</v>
      </c>
      <c r="BG133" s="958" t="str">
        <f>IF(CAPEX!P130&lt;&gt;"",CAPEX!P130,"")</f>
        <v>kg/hr</v>
      </c>
      <c r="BH133" s="898">
        <f>IF(CAPEX!Q130&lt;&gt;"",CAPEX!Q130,"")</f>
        <v>0.8</v>
      </c>
      <c r="BI133" s="898">
        <f>IF(CAPEX!R130&lt;&gt;"",CAPEX!R130,"")</f>
        <v>1.7</v>
      </c>
      <c r="BJ133" s="282">
        <f t="shared" ca="1" si="60"/>
        <v>39530.811199999996</v>
      </c>
      <c r="BK133" s="301">
        <f t="shared" ca="1" si="61"/>
        <v>1.2425211755461258</v>
      </c>
      <c r="BL133" s="273">
        <f t="shared" ca="1" si="62"/>
        <v>3919754.9300264381</v>
      </c>
      <c r="BM133" s="273">
        <f t="shared" ca="1" si="63"/>
        <v>3738996.4419678478</v>
      </c>
      <c r="BN133" s="273">
        <f t="shared" ca="1" si="64"/>
        <v>6356293.9513453413</v>
      </c>
      <c r="BO133" s="275"/>
      <c r="BP133" s="189"/>
    </row>
    <row r="134" spans="1:68" ht="13.5" customHeight="1">
      <c r="A134" s="189"/>
      <c r="B134" s="189"/>
      <c r="C134" s="189"/>
      <c r="D134" s="189"/>
      <c r="E134" s="189"/>
      <c r="F134" s="189"/>
      <c r="G134" s="189"/>
      <c r="H134" s="556"/>
      <c r="I134" s="189" t="s">
        <v>1224</v>
      </c>
      <c r="J134" s="64"/>
      <c r="K134" s="15"/>
      <c r="L134" s="15"/>
      <c r="M134" s="1086">
        <f ca="1">SUM(M128:M133)</f>
        <v>79.74499229638343</v>
      </c>
      <c r="N134" s="15"/>
      <c r="O134" s="65"/>
      <c r="P134" s="65"/>
      <c r="Q134" s="64"/>
      <c r="R134" s="64"/>
      <c r="S134" s="64"/>
      <c r="T134" s="64"/>
      <c r="U134" s="64"/>
      <c r="V134" s="64"/>
      <c r="W134" s="64"/>
      <c r="X134" s="64"/>
      <c r="Y134" s="64"/>
      <c r="Z134" s="64"/>
      <c r="AA134" s="64"/>
      <c r="AB134" s="64"/>
      <c r="AC134" s="64"/>
      <c r="AD134" s="189"/>
      <c r="AE134" s="189"/>
      <c r="AF134" s="189"/>
      <c r="AG134" s="189"/>
      <c r="AH134" s="189"/>
      <c r="AI134" s="189"/>
      <c r="AJ134" s="189"/>
      <c r="AK134" s="189"/>
      <c r="AL134" s="189"/>
      <c r="AM134" s="189"/>
      <c r="AN134" s="189"/>
      <c r="AO134" s="189"/>
      <c r="AP134" s="189"/>
      <c r="AQ134" s="189"/>
      <c r="AR134" s="189"/>
      <c r="AS134" s="556"/>
      <c r="AT134" s="888" t="str">
        <f>IF(CAPEX!A131&lt;&gt;"",CAPEX!A131,"")</f>
        <v>T</v>
      </c>
      <c r="AU134" s="889">
        <f>IF(CAPEX!B131&lt;&gt;"",CAPEX!B131,"")</f>
        <v>503</v>
      </c>
      <c r="AV134" s="888" t="str">
        <f>IF(CAPEX!C131&lt;&gt;"",CAPEX!C131,"")</f>
        <v>Beer Column Reflux Drum</v>
      </c>
      <c r="AW134" s="888" t="e">
        <f>IF(CAPEX!#REF!&lt;&gt;"",CAPEX!#REF!,"")</f>
        <v>#REF!</v>
      </c>
      <c r="AX134" s="888" t="str">
        <f>IF(CAPEX!F131&lt;&gt;"",CAPEX!F131,"")</f>
        <v>4' dia, 6' high, 50 psig design</v>
      </c>
      <c r="AY134" s="891" t="str">
        <f>IF(CAPEX!G131&lt;&gt;"",CAPEX!G131,"")</f>
        <v/>
      </c>
      <c r="AZ134" s="888" t="str">
        <f>IF(CAPEX!H131&lt;&gt;"",CAPEX!H131,"")</f>
        <v>316SS</v>
      </c>
      <c r="BA134" s="891">
        <f>IF(CAPEX!J131&lt;&gt;"",CAPEX!J131,"")</f>
        <v>1</v>
      </c>
      <c r="BB134" s="892" t="str">
        <f>CAPEX!K131</f>
        <v>INCLUDED</v>
      </c>
      <c r="BC134" s="904" t="str">
        <f>IF(CAPEX!L131&lt;&gt;"",CAPEX!L131,"")</f>
        <v/>
      </c>
      <c r="BD134" s="905" t="str">
        <f>IF(CAPEX!M131&lt;&gt;"",CAPEX!M131,"")</f>
        <v/>
      </c>
      <c r="BE134" s="905" t="str">
        <f>IF(CAPEX!N131&lt;&gt;"",CAPEX!N131,"")</f>
        <v/>
      </c>
      <c r="BF134" s="906" t="str">
        <f>IF(CAPEX!O131&lt;&gt;"",CAPEX!O131,"")</f>
        <v/>
      </c>
      <c r="BG134" s="907" t="str">
        <f>IF(CAPEX!P131&lt;&gt;"",CAPEX!P131,"")</f>
        <v/>
      </c>
      <c r="BH134" s="908" t="str">
        <f>IF(CAPEX!Q131&lt;&gt;"",CAPEX!Q131,"")</f>
        <v/>
      </c>
      <c r="BI134" s="908" t="str">
        <f>IF(CAPEX!R131&lt;&gt;"",CAPEX!R131,"")</f>
        <v/>
      </c>
      <c r="BJ134" s="282"/>
      <c r="BK134" s="927"/>
      <c r="BL134" s="927"/>
      <c r="BM134" s="927"/>
      <c r="BN134" s="927"/>
      <c r="BO134" s="275"/>
      <c r="BP134" s="189"/>
    </row>
    <row r="135" spans="1:68" ht="13.5" customHeight="1">
      <c r="A135" s="189"/>
      <c r="B135" s="189"/>
      <c r="C135" s="189"/>
      <c r="D135" s="189"/>
      <c r="E135" s="189"/>
      <c r="F135" s="189"/>
      <c r="G135" s="189"/>
      <c r="H135" s="556"/>
      <c r="I135" s="189" t="s">
        <v>1238</v>
      </c>
      <c r="J135" s="64"/>
      <c r="K135" s="15"/>
      <c r="L135" s="15"/>
      <c r="M135" s="1086">
        <f ca="1">M134*1000000/M91</f>
        <v>107.29467319928344</v>
      </c>
      <c r="N135" s="15"/>
      <c r="O135" s="65"/>
      <c r="P135" s="65"/>
      <c r="Q135" s="64"/>
      <c r="R135" s="64"/>
      <c r="S135" s="64"/>
      <c r="T135" s="64"/>
      <c r="U135" s="64"/>
      <c r="V135" s="64"/>
      <c r="W135" s="64"/>
      <c r="X135" s="64"/>
      <c r="Y135" s="64"/>
      <c r="Z135" s="64"/>
      <c r="AA135" s="64"/>
      <c r="AB135" s="64"/>
      <c r="AC135" s="64"/>
      <c r="AD135" s="189"/>
      <c r="AE135" s="189"/>
      <c r="AF135" s="189"/>
      <c r="AG135" s="189"/>
      <c r="AH135" s="189"/>
      <c r="AI135" s="189"/>
      <c r="AJ135" s="189"/>
      <c r="AK135" s="189"/>
      <c r="AL135" s="189"/>
      <c r="AM135" s="189"/>
      <c r="AN135" s="189"/>
      <c r="AO135" s="189"/>
      <c r="AP135" s="189"/>
      <c r="AQ135" s="189"/>
      <c r="AR135" s="189"/>
      <c r="AS135" s="556"/>
      <c r="AT135" s="888" t="str">
        <f>IF(CAPEX!A132&lt;&gt;"",CAPEX!A132,"")</f>
        <v>T</v>
      </c>
      <c r="AU135" s="889">
        <f>IF(CAPEX!B132&lt;&gt;"",CAPEX!B132,"")</f>
        <v>505</v>
      </c>
      <c r="AV135" s="888" t="str">
        <f>IF(CAPEX!C132&lt;&gt;"",CAPEX!C132,"")</f>
        <v>Rectification Column Reflux Drum</v>
      </c>
      <c r="AW135" s="888" t="e">
        <f>IF(CAPEX!#REF!&lt;&gt;"",CAPEX!#REF!,"")</f>
        <v>#REF!</v>
      </c>
      <c r="AX135" s="888" t="str">
        <f>IF(CAPEX!F132&lt;&gt;"",CAPEX!F132,"")</f>
        <v>4' dia, 6' high, 50 psig design</v>
      </c>
      <c r="AY135" s="891" t="str">
        <f>IF(CAPEX!G132&lt;&gt;"",CAPEX!G132,"")</f>
        <v/>
      </c>
      <c r="AZ135" s="888" t="str">
        <f>IF(CAPEX!H132&lt;&gt;"",CAPEX!H132,"")</f>
        <v>316SS</v>
      </c>
      <c r="BA135" s="891">
        <f>IF(CAPEX!J132&lt;&gt;"",CAPEX!J132,"")</f>
        <v>1</v>
      </c>
      <c r="BB135" s="892" t="str">
        <f>CAPEX!K132</f>
        <v>INCLUDED</v>
      </c>
      <c r="BC135" s="904" t="str">
        <f>IF(CAPEX!L132&lt;&gt;"",CAPEX!L132,"")</f>
        <v/>
      </c>
      <c r="BD135" s="905" t="str">
        <f>IF(CAPEX!M132&lt;&gt;"",CAPEX!M132,"")</f>
        <v/>
      </c>
      <c r="BE135" s="905" t="str">
        <f>IF(CAPEX!N132&lt;&gt;"",CAPEX!N132,"")</f>
        <v/>
      </c>
      <c r="BF135" s="906" t="str">
        <f>IF(CAPEX!O132&lt;&gt;"",CAPEX!O132,"")</f>
        <v/>
      </c>
      <c r="BG135" s="907" t="str">
        <f>IF(CAPEX!P132&lt;&gt;"",CAPEX!P132,"")</f>
        <v/>
      </c>
      <c r="BH135" s="908" t="str">
        <f>IF(CAPEX!Q132&lt;&gt;"",CAPEX!Q132,"")</f>
        <v/>
      </c>
      <c r="BI135" s="908" t="str">
        <f>IF(CAPEX!R132&lt;&gt;"",CAPEX!R132,"")</f>
        <v/>
      </c>
      <c r="BJ135" s="282"/>
      <c r="BK135" s="927"/>
      <c r="BL135" s="927"/>
      <c r="BM135" s="927"/>
      <c r="BN135" s="927"/>
      <c r="BO135" s="275"/>
      <c r="BP135" s="189"/>
    </row>
    <row r="136" spans="1:68" ht="13.5" customHeight="1">
      <c r="A136" s="189"/>
      <c r="B136" s="189"/>
      <c r="C136" s="189"/>
      <c r="D136" s="189"/>
      <c r="E136" s="189"/>
      <c r="F136" s="189"/>
      <c r="G136" s="189"/>
      <c r="H136" s="556"/>
      <c r="I136" s="64"/>
      <c r="J136" s="64"/>
      <c r="K136" s="15"/>
      <c r="L136" s="15"/>
      <c r="M136" s="65"/>
      <c r="N136" s="15"/>
      <c r="O136" s="65"/>
      <c r="P136" s="65"/>
      <c r="Q136" s="64"/>
      <c r="R136" s="64"/>
      <c r="S136" s="64"/>
      <c r="T136" s="64"/>
      <c r="U136" s="64"/>
      <c r="V136" s="64"/>
      <c r="W136" s="64"/>
      <c r="X136" s="64"/>
      <c r="Y136" s="64"/>
      <c r="Z136" s="64"/>
      <c r="AA136" s="64"/>
      <c r="AB136" s="64"/>
      <c r="AC136" s="64"/>
      <c r="AD136" s="189"/>
      <c r="AE136" s="189"/>
      <c r="AF136" s="189"/>
      <c r="AG136" s="189"/>
      <c r="AH136" s="189"/>
      <c r="AI136" s="189"/>
      <c r="AJ136" s="189"/>
      <c r="AK136" s="189"/>
      <c r="AL136" s="189"/>
      <c r="AM136" s="189"/>
      <c r="AN136" s="189"/>
      <c r="AO136" s="189"/>
      <c r="AP136" s="189"/>
      <c r="AQ136" s="189"/>
      <c r="AR136" s="189"/>
      <c r="AS136" s="556"/>
      <c r="AT136" s="888" t="str">
        <f>IF(CAPEX!A133&lt;&gt;"",CAPEX!A133,"")</f>
        <v>T</v>
      </c>
      <c r="AU136" s="889">
        <f>IF(CAPEX!B133&lt;&gt;"",CAPEX!B133,"")</f>
        <v>512</v>
      </c>
      <c r="AV136" s="888" t="str">
        <f>IF(CAPEX!C133&lt;&gt;"",CAPEX!C133,"")</f>
        <v>Vent Scrubber</v>
      </c>
      <c r="AW136" s="888" t="e">
        <f>IF(CAPEX!#REF!&lt;&gt;"",CAPEX!#REF!,"")</f>
        <v>#REF!</v>
      </c>
      <c r="AX136" s="888" t="str">
        <f>IF(CAPEX!F133&lt;&gt;"",CAPEX!F133,"")</f>
        <v>Inlet Gas: 9681 acfm, 91°F, 1.97 mass% Ethanol</v>
      </c>
      <c r="AY136" s="891" t="str">
        <f>IF(CAPEX!G133&lt;&gt;"",CAPEX!G133,"")</f>
        <v/>
      </c>
      <c r="AZ136" s="888" t="str">
        <f>IF(CAPEX!H133&lt;&gt;"",CAPEX!H133,"")</f>
        <v>SS304;PP</v>
      </c>
      <c r="BA136" s="891">
        <f>IF(CAPEX!J133&lt;&gt;"",CAPEX!J133,"")</f>
        <v>1</v>
      </c>
      <c r="BB136" s="892">
        <f>CAPEX!K133</f>
        <v>215000</v>
      </c>
      <c r="BC136" s="893">
        <f>IF(CAPEX!L133&lt;&gt;"",CAPEX!L133,"")</f>
        <v>2009</v>
      </c>
      <c r="BD136" s="1002">
        <v>0</v>
      </c>
      <c r="BE136" s="895" t="str">
        <f>IF(CAPEX!N133&lt;&gt;"",CAPEX!N133,"")</f>
        <v>strm.a500.523</v>
      </c>
      <c r="BF136" s="960">
        <f>IF(CAPEX!O133&lt;&gt;"",CAPEX!O133,"")</f>
        <v>22608</v>
      </c>
      <c r="BG136" s="961" t="str">
        <f>IF(CAPEX!P133&lt;&gt;"",CAPEX!P133,"")</f>
        <v>kg/hr</v>
      </c>
      <c r="BH136" s="898">
        <f>IF(CAPEX!Q133&lt;&gt;"",CAPEX!Q133,"")</f>
        <v>0.6</v>
      </c>
      <c r="BI136" s="898">
        <f>IF(CAPEX!R133&lt;&gt;"",CAPEX!R133,"")</f>
        <v>2.4</v>
      </c>
      <c r="BJ136" s="282">
        <f t="shared" ref="BJ136:BJ141" ca="1" si="66">IF(BE136&lt;&gt;"",VLOOKUP(BE136,INDIRECT(LU_SENS),2,FALSE()),"")</f>
        <v>21759.645199999999</v>
      </c>
      <c r="BK136" s="301">
        <f t="shared" ref="BK136:BK141" ca="1" si="67">BJ136/BF136</f>
        <v>0.96247546001415429</v>
      </c>
      <c r="BL136" s="273">
        <f t="shared" ref="BL136:BL141" ca="1" si="68">BD136*BK136^BH136</f>
        <v>0</v>
      </c>
      <c r="BM136" s="273">
        <f t="shared" ref="BM136:BM141" ca="1" si="69">BL136*VLOOKUP($J$34,INDIRECT(IX_CAP),4,FALSE())/VLOOKUP(BC136,INDIRECT(IX_CAP),4,FALSE())</f>
        <v>0</v>
      </c>
      <c r="BN136" s="273">
        <f t="shared" ref="BN136:BN141" ca="1" si="70">BM136*BI136</f>
        <v>0</v>
      </c>
      <c r="BO136" s="275"/>
      <c r="BP136" s="189"/>
    </row>
    <row r="137" spans="1:68" ht="13.5" customHeight="1">
      <c r="A137" s="189"/>
      <c r="B137" s="189"/>
      <c r="C137" s="189"/>
      <c r="D137" s="189"/>
      <c r="E137" s="189"/>
      <c r="F137" s="189"/>
      <c r="G137" s="189"/>
      <c r="H137" s="556"/>
      <c r="I137" s="64" t="s">
        <v>3577</v>
      </c>
      <c r="J137" s="134" t="s">
        <v>1881</v>
      </c>
      <c r="K137" s="14">
        <f ca="1">VLOOKUP(J137,INDIRECT(LU_SENS),2,FALSE())</f>
        <v>0.78435813899999995</v>
      </c>
      <c r="L137" s="15" t="s">
        <v>88</v>
      </c>
      <c r="M137" s="65">
        <f ca="1">K137*2.2*3.785</f>
        <v>6.5313502234530008</v>
      </c>
      <c r="N137" s="15" t="s">
        <v>3578</v>
      </c>
      <c r="O137" s="65"/>
      <c r="P137" s="65"/>
      <c r="Q137" s="64"/>
      <c r="R137" s="64"/>
      <c r="S137" s="64"/>
      <c r="T137" s="64"/>
      <c r="U137" s="64"/>
      <c r="V137" s="64"/>
      <c r="W137" s="64"/>
      <c r="X137" s="64"/>
      <c r="Y137" s="64"/>
      <c r="Z137" s="64"/>
      <c r="AA137" s="64"/>
      <c r="AB137" s="64"/>
      <c r="AC137" s="64"/>
      <c r="AD137" s="189"/>
      <c r="AE137" s="189"/>
      <c r="AF137" s="189"/>
      <c r="AG137" s="189"/>
      <c r="AH137" s="189"/>
      <c r="AI137" s="189"/>
      <c r="AJ137" s="189"/>
      <c r="AK137" s="189"/>
      <c r="AL137" s="189"/>
      <c r="AM137" s="189"/>
      <c r="AN137" s="189"/>
      <c r="AO137" s="189"/>
      <c r="AP137" s="189"/>
      <c r="AQ137" s="189"/>
      <c r="AR137" s="189"/>
      <c r="AS137" s="556"/>
      <c r="AT137" s="888" t="str">
        <f>IF(CAPEX!A134&lt;&gt;"",CAPEX!A134,"")</f>
        <v>T</v>
      </c>
      <c r="AU137" s="889">
        <f>IF(CAPEX!B134&lt;&gt;"",CAPEX!B134,"")</f>
        <v>530</v>
      </c>
      <c r="AV137" s="888" t="str">
        <f>IF(CAPEX!C134&lt;&gt;"",CAPEX!C134,"")</f>
        <v>Filtrate Tank</v>
      </c>
      <c r="AW137" s="888" t="e">
        <f>IF(CAPEX!#REF!&lt;&gt;"",CAPEX!#REF!,"")</f>
        <v>#REF!</v>
      </c>
      <c r="AX137" s="888" t="str">
        <f>IF(CAPEX!F134&lt;&gt;"",CAPEX!F134,"")</f>
        <v>13,750 gal 14' dia x 12' H</v>
      </c>
      <c r="AY137" s="891" t="str">
        <f>IF(CAPEX!G134&lt;&gt;"",CAPEX!G134,"")</f>
        <v/>
      </c>
      <c r="AZ137" s="888" t="str">
        <f>IF(CAPEX!H134&lt;&gt;"",CAPEX!H134,"")</f>
        <v>SS</v>
      </c>
      <c r="BA137" s="891">
        <f>IF(CAPEX!J134&lt;&gt;"",CAPEX!J134,"")</f>
        <v>1</v>
      </c>
      <c r="BB137" s="892">
        <f>CAPEX!K134</f>
        <v>103000</v>
      </c>
      <c r="BC137" s="893">
        <f>IF(CAPEX!L134&lt;&gt;"",CAPEX!L134,"")</f>
        <v>2010</v>
      </c>
      <c r="BD137" s="1002">
        <v>0</v>
      </c>
      <c r="BE137" s="895" t="s">
        <v>2122</v>
      </c>
      <c r="BF137" s="957">
        <f>IF(CAPEX!O134&lt;&gt;"",CAPEX!O134,"")</f>
        <v>31815</v>
      </c>
      <c r="BG137" s="958" t="str">
        <f>IF(CAPEX!P134&lt;&gt;"",CAPEX!P134,"")</f>
        <v>kg/hr</v>
      </c>
      <c r="BH137" s="898">
        <f>IF(CAPEX!Q134&lt;&gt;"",CAPEX!Q134,"")</f>
        <v>0.7</v>
      </c>
      <c r="BI137" s="898">
        <f>IF(CAPEX!R134&lt;&gt;"",CAPEX!R134,"")</f>
        <v>2</v>
      </c>
      <c r="BJ137" s="282">
        <f t="shared" ca="1" si="66"/>
        <v>39530.811199999996</v>
      </c>
      <c r="BK137" s="301">
        <f t="shared" ca="1" si="67"/>
        <v>1.2425211755461258</v>
      </c>
      <c r="BL137" s="273">
        <f t="shared" ca="1" si="68"/>
        <v>0</v>
      </c>
      <c r="BM137" s="273">
        <f t="shared" ca="1" si="69"/>
        <v>0</v>
      </c>
      <c r="BN137" s="273">
        <f t="shared" ca="1" si="70"/>
        <v>0</v>
      </c>
      <c r="BO137" s="275"/>
      <c r="BP137" s="189"/>
    </row>
    <row r="138" spans="1:68" ht="13.5" customHeight="1">
      <c r="A138" s="189"/>
      <c r="B138" s="189"/>
      <c r="C138" s="189"/>
      <c r="D138" s="189"/>
      <c r="E138" s="189"/>
      <c r="F138" s="189"/>
      <c r="G138" s="189"/>
      <c r="H138" s="556"/>
      <c r="I138" s="64" t="s">
        <v>3579</v>
      </c>
      <c r="J138" s="134" t="s">
        <v>1657</v>
      </c>
      <c r="K138" s="15">
        <f ca="1">VLOOKUP(J138,INDIRECT(LU_SENS),2,FALSE())</f>
        <v>20833.333299999998</v>
      </c>
      <c r="L138" s="15"/>
      <c r="M138" s="65"/>
      <c r="N138" s="15"/>
      <c r="O138" s="65"/>
      <c r="P138" s="65"/>
      <c r="Q138" s="64"/>
      <c r="R138" s="64"/>
      <c r="S138" s="64"/>
      <c r="T138" s="64"/>
      <c r="U138" s="64"/>
      <c r="V138" s="64"/>
      <c r="W138" s="64"/>
      <c r="X138" s="64"/>
      <c r="Y138" s="64"/>
      <c r="Z138" s="64"/>
      <c r="AA138" s="64"/>
      <c r="AB138" s="64"/>
      <c r="AC138" s="64"/>
      <c r="AD138" s="189"/>
      <c r="AE138" s="189"/>
      <c r="AF138" s="189"/>
      <c r="AG138" s="189"/>
      <c r="AH138" s="189"/>
      <c r="AI138" s="189"/>
      <c r="AJ138" s="189"/>
      <c r="AK138" s="189"/>
      <c r="AL138" s="189"/>
      <c r="AM138" s="189"/>
      <c r="AN138" s="189"/>
      <c r="AO138" s="189"/>
      <c r="AP138" s="189"/>
      <c r="AQ138" s="189"/>
      <c r="AR138" s="189"/>
      <c r="AS138" s="556"/>
      <c r="AT138" s="888" t="str">
        <f>IF(CAPEX!A135&lt;&gt;"",CAPEX!A135,"")</f>
        <v>T</v>
      </c>
      <c r="AU138" s="889">
        <f>IF(CAPEX!B135&lt;&gt;"",CAPEX!B135,"")</f>
        <v>531</v>
      </c>
      <c r="AV138" s="888" t="str">
        <f>IF(CAPEX!C135&lt;&gt;"",CAPEX!C135,"")</f>
        <v>Feed Tank</v>
      </c>
      <c r="AW138" s="888" t="e">
        <f>IF(CAPEX!#REF!&lt;&gt;"",CAPEX!#REF!,"")</f>
        <v>#REF!</v>
      </c>
      <c r="AX138" s="888" t="str">
        <f>IF(CAPEX!F135&lt;&gt;"",CAPEX!F135,"")</f>
        <v>20,300 gal 14' dia x 18' H</v>
      </c>
      <c r="AY138" s="891" t="str">
        <f>IF(CAPEX!G135&lt;&gt;"",CAPEX!G135,"")</f>
        <v/>
      </c>
      <c r="AZ138" s="888" t="str">
        <f>IF(CAPEX!H135&lt;&gt;"",CAPEX!H135,"")</f>
        <v>SS</v>
      </c>
      <c r="BA138" s="891">
        <f>IF(CAPEX!J135&lt;&gt;"",CAPEX!J135,"")</f>
        <v>1</v>
      </c>
      <c r="BB138" s="892">
        <f>CAPEX!K135</f>
        <v>174800</v>
      </c>
      <c r="BC138" s="893">
        <f>IF(CAPEX!L135&lt;&gt;"",CAPEX!L135,"")</f>
        <v>2010</v>
      </c>
      <c r="BD138" s="1002">
        <v>0</v>
      </c>
      <c r="BE138" s="895" t="s">
        <v>2122</v>
      </c>
      <c r="BF138" s="957">
        <f>IF(CAPEX!O135&lt;&gt;"",CAPEX!O135,"")</f>
        <v>31815</v>
      </c>
      <c r="BG138" s="958" t="str">
        <f>IF(CAPEX!P135&lt;&gt;"",CAPEX!P135,"")</f>
        <v>kg/hr</v>
      </c>
      <c r="BH138" s="898">
        <f>IF(CAPEX!Q135&lt;&gt;"",CAPEX!Q135,"")</f>
        <v>0.7</v>
      </c>
      <c r="BI138" s="898">
        <f>IF(CAPEX!R135&lt;&gt;"",CAPEX!R135,"")</f>
        <v>2</v>
      </c>
      <c r="BJ138" s="282">
        <f t="shared" ca="1" si="66"/>
        <v>39530.811199999996</v>
      </c>
      <c r="BK138" s="301">
        <f t="shared" ca="1" si="67"/>
        <v>1.2425211755461258</v>
      </c>
      <c r="BL138" s="273">
        <f t="shared" ca="1" si="68"/>
        <v>0</v>
      </c>
      <c r="BM138" s="273">
        <f t="shared" ca="1" si="69"/>
        <v>0</v>
      </c>
      <c r="BN138" s="273">
        <f t="shared" ca="1" si="70"/>
        <v>0</v>
      </c>
      <c r="BO138" s="275"/>
      <c r="BP138" s="189"/>
    </row>
    <row r="139" spans="1:68" ht="13.5" customHeight="1">
      <c r="A139" s="189"/>
      <c r="B139" s="189"/>
      <c r="C139" s="189"/>
      <c r="D139" s="189"/>
      <c r="E139" s="189"/>
      <c r="F139" s="189"/>
      <c r="G139" s="189"/>
      <c r="H139" s="556"/>
      <c r="I139" s="64" t="s">
        <v>3580</v>
      </c>
      <c r="J139" s="64"/>
      <c r="K139" s="1125">
        <f ca="1">K138/L99</f>
        <v>0.20618080539171052</v>
      </c>
      <c r="L139" s="15"/>
      <c r="M139" s="65"/>
      <c r="N139" s="15"/>
      <c r="O139" s="65"/>
      <c r="P139" s="65"/>
      <c r="Q139" s="64"/>
      <c r="R139" s="64"/>
      <c r="S139" s="64"/>
      <c r="T139" s="64"/>
      <c r="U139" s="64"/>
      <c r="V139" s="64"/>
      <c r="W139" s="64"/>
      <c r="X139" s="64"/>
      <c r="Y139" s="64"/>
      <c r="Z139" s="64"/>
      <c r="AA139" s="64"/>
      <c r="AB139" s="64"/>
      <c r="AC139" s="64"/>
      <c r="AD139" s="189"/>
      <c r="AE139" s="189"/>
      <c r="AF139" s="189"/>
      <c r="AG139" s="189"/>
      <c r="AH139" s="189"/>
      <c r="AI139" s="189"/>
      <c r="AJ139" s="189"/>
      <c r="AK139" s="189"/>
      <c r="AL139" s="189"/>
      <c r="AM139" s="189"/>
      <c r="AN139" s="189"/>
      <c r="AO139" s="189"/>
      <c r="AP139" s="189"/>
      <c r="AQ139" s="189"/>
      <c r="AR139" s="189"/>
      <c r="AS139" s="556"/>
      <c r="AT139" s="888" t="str">
        <f>IF(CAPEX!A136&lt;&gt;"",CAPEX!A136,"")</f>
        <v>T</v>
      </c>
      <c r="AU139" s="889">
        <f>IF(CAPEX!B136&lt;&gt;"",CAPEX!B136,"")</f>
        <v>532</v>
      </c>
      <c r="AV139" s="888" t="str">
        <f>IF(CAPEX!C136&lt;&gt;"",CAPEX!C136,"")</f>
        <v>Recycled Water Tank</v>
      </c>
      <c r="AW139" s="888" t="e">
        <f>IF(CAPEX!#REF!&lt;&gt;"",CAPEX!#REF!,"")</f>
        <v>#REF!</v>
      </c>
      <c r="AX139" s="888" t="str">
        <f>IF(CAPEX!F136&lt;&gt;"",CAPEX!F136,"")</f>
        <v>4000 gal.</v>
      </c>
      <c r="AY139" s="891" t="str">
        <f>IF(CAPEX!G136&lt;&gt;"",CAPEX!G136,"")</f>
        <v/>
      </c>
      <c r="AZ139" s="888" t="str">
        <f>IF(CAPEX!H136&lt;&gt;"",CAPEX!H136,"")</f>
        <v>HDPE</v>
      </c>
      <c r="BA139" s="891">
        <f>IF(CAPEX!J136&lt;&gt;"",CAPEX!J136,"")</f>
        <v>1</v>
      </c>
      <c r="BB139" s="892">
        <f>CAPEX!K136</f>
        <v>1520</v>
      </c>
      <c r="BC139" s="893">
        <f>IF(CAPEX!L136&lt;&gt;"",CAPEX!L136,"")</f>
        <v>2010</v>
      </c>
      <c r="BD139" s="1002">
        <v>0</v>
      </c>
      <c r="BE139" s="895" t="s">
        <v>2122</v>
      </c>
      <c r="BF139" s="957">
        <f>IF(CAPEX!O136&lt;&gt;"",CAPEX!O136,"")</f>
        <v>31815</v>
      </c>
      <c r="BG139" s="958" t="str">
        <f>IF(CAPEX!P136&lt;&gt;"",CAPEX!P136,"")</f>
        <v>kg/hr</v>
      </c>
      <c r="BH139" s="898">
        <f>IF(CAPEX!Q136&lt;&gt;"",CAPEX!Q136,"")</f>
        <v>0.7</v>
      </c>
      <c r="BI139" s="898">
        <f>IF(CAPEX!R136&lt;&gt;"",CAPEX!R136,"")</f>
        <v>3</v>
      </c>
      <c r="BJ139" s="282">
        <f t="shared" ca="1" si="66"/>
        <v>39530.811199999996</v>
      </c>
      <c r="BK139" s="301">
        <f t="shared" ca="1" si="67"/>
        <v>1.2425211755461258</v>
      </c>
      <c r="BL139" s="273">
        <f t="shared" ca="1" si="68"/>
        <v>0</v>
      </c>
      <c r="BM139" s="273">
        <f t="shared" ca="1" si="69"/>
        <v>0</v>
      </c>
      <c r="BN139" s="273">
        <f t="shared" ca="1" si="70"/>
        <v>0</v>
      </c>
      <c r="BO139" s="275"/>
      <c r="BP139" s="189"/>
    </row>
    <row r="140" spans="1:68" ht="13.5" customHeight="1">
      <c r="A140" s="189"/>
      <c r="B140" s="189"/>
      <c r="C140" s="189"/>
      <c r="D140" s="189"/>
      <c r="E140" s="189"/>
      <c r="F140" s="189"/>
      <c r="G140" s="189"/>
      <c r="H140" s="556"/>
      <c r="I140" s="64"/>
      <c r="J140" s="64"/>
      <c r="K140" s="15"/>
      <c r="L140" s="15"/>
      <c r="M140" s="65"/>
      <c r="N140" s="15"/>
      <c r="O140" s="65"/>
      <c r="P140" s="65"/>
      <c r="Q140" s="64"/>
      <c r="R140" s="64"/>
      <c r="S140" s="64"/>
      <c r="T140" s="64"/>
      <c r="U140" s="64"/>
      <c r="V140" s="64"/>
      <c r="W140" s="64"/>
      <c r="X140" s="64"/>
      <c r="Y140" s="64"/>
      <c r="Z140" s="64"/>
      <c r="AA140" s="64"/>
      <c r="AB140" s="64"/>
      <c r="AC140" s="64"/>
      <c r="AD140" s="189"/>
      <c r="AE140" s="189"/>
      <c r="AF140" s="189"/>
      <c r="AG140" s="189"/>
      <c r="AH140" s="189"/>
      <c r="AI140" s="189"/>
      <c r="AJ140" s="189"/>
      <c r="AK140" s="189"/>
      <c r="AL140" s="189"/>
      <c r="AM140" s="189"/>
      <c r="AN140" s="189"/>
      <c r="AO140" s="189"/>
      <c r="AP140" s="189"/>
      <c r="AQ140" s="189"/>
      <c r="AR140" s="189"/>
      <c r="AS140" s="556"/>
      <c r="AT140" s="888" t="str">
        <f>IF(CAPEX!A137&lt;&gt;"",CAPEX!A137,"")</f>
        <v>T</v>
      </c>
      <c r="AU140" s="889">
        <f>IF(CAPEX!B137&lt;&gt;"",CAPEX!B137,"")</f>
        <v>533</v>
      </c>
      <c r="AV140" s="888" t="str">
        <f>IF(CAPEX!C137&lt;&gt;"",CAPEX!C137,"")</f>
        <v>Pressing Air Compressor Receiver</v>
      </c>
      <c r="AW140" s="888" t="e">
        <f>IF(CAPEX!#REF!&lt;&gt;"",CAPEX!#REF!,"")</f>
        <v>#REF!</v>
      </c>
      <c r="AX140" s="888" t="str">
        <f>IF(CAPEX!F137&lt;&gt;"",CAPEX!F137,"")</f>
        <v>1350 gal., 300 psig design</v>
      </c>
      <c r="AY140" s="891" t="str">
        <f>IF(CAPEX!G137&lt;&gt;"",CAPEX!G137,"")</f>
        <v/>
      </c>
      <c r="AZ140" s="888" t="str">
        <f>IF(CAPEX!H137&lt;&gt;"",CAPEX!H137,"")</f>
        <v>CS</v>
      </c>
      <c r="BA140" s="891">
        <f>IF(CAPEX!J137&lt;&gt;"",CAPEX!J137,"")</f>
        <v>1</v>
      </c>
      <c r="BB140" s="892">
        <f>CAPEX!K137</f>
        <v>8000</v>
      </c>
      <c r="BC140" s="893">
        <f>IF(CAPEX!L137&lt;&gt;"",CAPEX!L137,"")</f>
        <v>2010</v>
      </c>
      <c r="BD140" s="1002">
        <v>0</v>
      </c>
      <c r="BE140" s="895" t="s">
        <v>2122</v>
      </c>
      <c r="BF140" s="957">
        <f>IF(CAPEX!O137&lt;&gt;"",CAPEX!O137,"")</f>
        <v>31815</v>
      </c>
      <c r="BG140" s="958" t="str">
        <f>IF(CAPEX!P137&lt;&gt;"",CAPEX!P137,"")</f>
        <v>kg/hr</v>
      </c>
      <c r="BH140" s="898">
        <f>IF(CAPEX!Q137&lt;&gt;"",CAPEX!Q137,"")</f>
        <v>0.7</v>
      </c>
      <c r="BI140" s="898">
        <f>IF(CAPEX!R137&lt;&gt;"",CAPEX!R137,"")</f>
        <v>3.1</v>
      </c>
      <c r="BJ140" s="282">
        <f t="shared" ca="1" si="66"/>
        <v>39530.811199999996</v>
      </c>
      <c r="BK140" s="301">
        <f t="shared" ca="1" si="67"/>
        <v>1.2425211755461258</v>
      </c>
      <c r="BL140" s="273">
        <f t="shared" ca="1" si="68"/>
        <v>0</v>
      </c>
      <c r="BM140" s="273">
        <f t="shared" ca="1" si="69"/>
        <v>0</v>
      </c>
      <c r="BN140" s="273">
        <f t="shared" ca="1" si="70"/>
        <v>0</v>
      </c>
      <c r="BO140" s="275"/>
      <c r="BP140" s="189"/>
    </row>
    <row r="141" spans="1:68" ht="13.5" customHeight="1">
      <c r="A141" s="189"/>
      <c r="B141" s="189"/>
      <c r="C141" s="189"/>
      <c r="D141" s="189"/>
      <c r="E141" s="189"/>
      <c r="F141" s="189"/>
      <c r="G141" s="189"/>
      <c r="H141" s="556"/>
      <c r="I141" s="64"/>
      <c r="J141" s="64"/>
      <c r="K141" s="15"/>
      <c r="L141" s="15"/>
      <c r="M141" s="65"/>
      <c r="N141" s="15"/>
      <c r="O141" s="65"/>
      <c r="P141" s="65"/>
      <c r="Q141" s="64"/>
      <c r="R141" s="64"/>
      <c r="S141" s="64"/>
      <c r="T141" s="64"/>
      <c r="U141" s="64"/>
      <c r="V141" s="64"/>
      <c r="W141" s="64"/>
      <c r="X141" s="64"/>
      <c r="Y141" s="64"/>
      <c r="Z141" s="64"/>
      <c r="AA141" s="64"/>
      <c r="AB141" s="64"/>
      <c r="AC141" s="64"/>
      <c r="AD141" s="189"/>
      <c r="AE141" s="189"/>
      <c r="AF141" s="189"/>
      <c r="AG141" s="189"/>
      <c r="AH141" s="189"/>
      <c r="AI141" s="189"/>
      <c r="AJ141" s="189"/>
      <c r="AK141" s="189"/>
      <c r="AL141" s="189"/>
      <c r="AM141" s="189"/>
      <c r="AN141" s="189"/>
      <c r="AO141" s="189"/>
      <c r="AP141" s="189"/>
      <c r="AQ141" s="189"/>
      <c r="AR141" s="189"/>
      <c r="AS141" s="556"/>
      <c r="AT141" s="888" t="str">
        <f>IF(CAPEX!A138&lt;&gt;"",CAPEX!A138,"")</f>
        <v>T</v>
      </c>
      <c r="AU141" s="889">
        <f>IF(CAPEX!B138&lt;&gt;"",CAPEX!B138,"")</f>
        <v>534</v>
      </c>
      <c r="AV141" s="888" t="str">
        <f>IF(CAPEX!C138&lt;&gt;"",CAPEX!C138,"")</f>
        <v>Drying Air Compressor Receiver</v>
      </c>
      <c r="AW141" s="888" t="e">
        <f>IF(CAPEX!#REF!&lt;&gt;"",CAPEX!#REF!,"")</f>
        <v>#REF!</v>
      </c>
      <c r="AX141" s="888" t="str">
        <f>IF(CAPEX!F138&lt;&gt;"",CAPEX!F138,"")</f>
        <v>9,000 gal., 150 psig design</v>
      </c>
      <c r="AY141" s="891" t="str">
        <f>IF(CAPEX!G138&lt;&gt;"",CAPEX!G138,"")</f>
        <v/>
      </c>
      <c r="AZ141" s="888" t="str">
        <f>IF(CAPEX!H138&lt;&gt;"",CAPEX!H138,"")</f>
        <v>CS</v>
      </c>
      <c r="BA141" s="891">
        <f>IF(CAPEX!J138&lt;&gt;"",CAPEX!J138,"")</f>
        <v>2</v>
      </c>
      <c r="BB141" s="892">
        <f>CAPEX!K138</f>
        <v>17000</v>
      </c>
      <c r="BC141" s="893">
        <f>IF(CAPEX!L138&lt;&gt;"",CAPEX!L138,"")</f>
        <v>2010</v>
      </c>
      <c r="BD141" s="1002">
        <v>0</v>
      </c>
      <c r="BE141" s="895" t="s">
        <v>2122</v>
      </c>
      <c r="BF141" s="957">
        <f>IF(CAPEX!O138&lt;&gt;"",CAPEX!O138,"")</f>
        <v>31815</v>
      </c>
      <c r="BG141" s="958" t="str">
        <f>IF(CAPEX!P138&lt;&gt;"",CAPEX!P138,"")</f>
        <v>kg/hr</v>
      </c>
      <c r="BH141" s="898">
        <f>IF(CAPEX!Q138&lt;&gt;"",CAPEX!Q138,"")</f>
        <v>0.7</v>
      </c>
      <c r="BI141" s="898">
        <f>IF(CAPEX!R138&lt;&gt;"",CAPEX!R138,"")</f>
        <v>3.1</v>
      </c>
      <c r="BJ141" s="282">
        <f t="shared" ca="1" si="66"/>
        <v>39530.811199999996</v>
      </c>
      <c r="BK141" s="301">
        <f t="shared" ca="1" si="67"/>
        <v>1.2425211755461258</v>
      </c>
      <c r="BL141" s="273">
        <f t="shared" ca="1" si="68"/>
        <v>0</v>
      </c>
      <c r="BM141" s="273">
        <f t="shared" ca="1" si="69"/>
        <v>0</v>
      </c>
      <c r="BN141" s="273">
        <f t="shared" ca="1" si="70"/>
        <v>0</v>
      </c>
      <c r="BO141" s="275"/>
      <c r="BP141" s="189"/>
    </row>
    <row r="142" spans="1:68" ht="13.5" customHeight="1">
      <c r="A142" s="189"/>
      <c r="B142" s="189"/>
      <c r="C142" s="189"/>
      <c r="D142" s="189"/>
      <c r="E142" s="189"/>
      <c r="F142" s="189"/>
      <c r="G142" s="189"/>
      <c r="H142" s="556"/>
      <c r="I142" s="64"/>
      <c r="J142" s="64"/>
      <c r="K142" s="1126"/>
      <c r="L142" s="15"/>
      <c r="M142" s="65"/>
      <c r="N142" s="15"/>
      <c r="O142" s="65"/>
      <c r="P142" s="65"/>
      <c r="Q142" s="64"/>
      <c r="R142" s="64"/>
      <c r="S142" s="64"/>
      <c r="T142" s="64"/>
      <c r="U142" s="64"/>
      <c r="V142" s="64"/>
      <c r="W142" s="64"/>
      <c r="X142" s="64"/>
      <c r="Y142" s="64"/>
      <c r="Z142" s="64"/>
      <c r="AA142" s="64"/>
      <c r="AB142" s="64"/>
      <c r="AC142" s="64"/>
      <c r="AD142" s="189"/>
      <c r="AE142" s="189"/>
      <c r="AF142" s="189"/>
      <c r="AG142" s="189"/>
      <c r="AH142" s="189"/>
      <c r="AI142" s="189"/>
      <c r="AJ142" s="189"/>
      <c r="AK142" s="189"/>
      <c r="AL142" s="189"/>
      <c r="AM142" s="189"/>
      <c r="AN142" s="189"/>
      <c r="AO142" s="189"/>
      <c r="AP142" s="189"/>
      <c r="AQ142" s="189"/>
      <c r="AR142" s="189"/>
      <c r="AS142" s="556"/>
      <c r="AT142" s="939"/>
      <c r="AU142" s="940"/>
      <c r="AV142" s="941"/>
      <c r="AW142" s="942"/>
      <c r="AX142" s="943"/>
      <c r="AY142" s="944"/>
      <c r="AZ142" s="328"/>
      <c r="BA142" s="945"/>
      <c r="BB142" s="946"/>
      <c r="BC142" s="1050"/>
      <c r="BD142" s="1051">
        <f>SUM(BD106:BD141)</f>
        <v>11683000</v>
      </c>
      <c r="BE142" s="1052"/>
      <c r="BF142" s="1053"/>
      <c r="BG142" s="1054"/>
      <c r="BH142" s="1055"/>
      <c r="BI142" s="1056"/>
      <c r="BJ142" s="298"/>
      <c r="BK142" s="361"/>
      <c r="BL142" s="1051">
        <f ca="1">SUM(BL106:BL141)</f>
        <v>12619550.530320605</v>
      </c>
      <c r="BM142" s="1051">
        <f ca="1">SUM(BM106:BM141)</f>
        <v>12453945.283999965</v>
      </c>
      <c r="BN142" s="1057">
        <f ca="1">SUM(BN106:BN141)</f>
        <v>24212481.991600707</v>
      </c>
      <c r="BO142" s="275"/>
      <c r="BP142" s="189"/>
    </row>
    <row r="143" spans="1:68" ht="13.5" customHeight="1">
      <c r="A143" s="189"/>
      <c r="B143" s="189"/>
      <c r="C143" s="189"/>
      <c r="D143" s="189"/>
      <c r="E143" s="189"/>
      <c r="F143" s="189"/>
      <c r="G143" s="189"/>
      <c r="H143" s="556"/>
      <c r="I143" s="104" t="s">
        <v>3581</v>
      </c>
      <c r="J143" s="134" t="s">
        <v>2155</v>
      </c>
      <c r="K143" s="15">
        <f ca="1">-1*VLOOKUP(J143,INDIRECT(LU_SENS),2,FALSE())</f>
        <v>41155.875800000002</v>
      </c>
      <c r="L143" s="15"/>
      <c r="M143" s="65"/>
      <c r="N143" s="15"/>
      <c r="O143" s="65"/>
      <c r="P143" s="65"/>
      <c r="Q143" s="64"/>
      <c r="R143" s="64"/>
      <c r="S143" s="64"/>
      <c r="T143" s="64"/>
      <c r="U143" s="64"/>
      <c r="V143" s="64"/>
      <c r="W143" s="64"/>
      <c r="X143" s="64"/>
      <c r="Y143" s="64"/>
      <c r="Z143" s="64"/>
      <c r="AA143" s="64"/>
      <c r="AB143" s="64"/>
      <c r="AC143" s="64"/>
      <c r="AD143" s="189"/>
      <c r="AE143" s="189"/>
      <c r="AF143" s="189"/>
      <c r="AG143" s="189"/>
      <c r="AH143" s="189"/>
      <c r="AI143" s="189"/>
      <c r="AJ143" s="189"/>
      <c r="AK143" s="189"/>
      <c r="AL143" s="189"/>
      <c r="AM143" s="189"/>
      <c r="AN143" s="189"/>
      <c r="AO143" s="189"/>
      <c r="AP143" s="189"/>
      <c r="AQ143" s="189"/>
      <c r="AR143" s="189"/>
      <c r="AS143" s="556"/>
      <c r="AT143" s="1105"/>
      <c r="AU143" s="1106"/>
      <c r="AV143" s="1127" t="s">
        <v>3582</v>
      </c>
      <c r="AW143" s="922"/>
      <c r="AX143" s="1108" t="s">
        <v>3583</v>
      </c>
      <c r="AY143" s="1109"/>
      <c r="AZ143" s="1110"/>
      <c r="BA143" s="1111"/>
      <c r="BB143" s="1112">
        <v>2290080</v>
      </c>
      <c r="BC143" s="1113">
        <v>1997</v>
      </c>
      <c r="BD143" s="1121">
        <v>0</v>
      </c>
      <c r="BE143" s="1115" t="s">
        <v>3584</v>
      </c>
      <c r="BF143" s="1128">
        <v>1</v>
      </c>
      <c r="BG143" s="1129" t="s">
        <v>225</v>
      </c>
      <c r="BH143" s="1118">
        <v>0.6</v>
      </c>
      <c r="BI143" s="1118">
        <v>1</v>
      </c>
      <c r="BJ143" s="282">
        <v>1</v>
      </c>
      <c r="BK143" s="301">
        <f>BJ143/BF143</f>
        <v>1</v>
      </c>
      <c r="BL143" s="273">
        <f>BD143*BK143^BH143</f>
        <v>0</v>
      </c>
      <c r="BM143" s="273">
        <f ca="1">BL143*VLOOKUP($J$34,INDIRECT(IX_CAP),4,FALSE())/VLOOKUP(BC143,INDIRECT(IX_CAP),4,FALSE())</f>
        <v>0</v>
      </c>
      <c r="BN143" s="273">
        <f ca="1">BM143*BI143</f>
        <v>0</v>
      </c>
      <c r="BO143" s="275"/>
      <c r="BP143" s="189"/>
    </row>
    <row r="144" spans="1:68" ht="13.5" customHeight="1">
      <c r="A144" s="189"/>
      <c r="B144" s="189"/>
      <c r="C144" s="189"/>
      <c r="D144" s="189"/>
      <c r="E144" s="189"/>
      <c r="F144" s="189"/>
      <c r="G144" s="189"/>
      <c r="H144" s="556"/>
      <c r="I144" s="150"/>
      <c r="J144" s="64"/>
      <c r="K144" s="15"/>
      <c r="L144" s="15"/>
      <c r="M144" s="65"/>
      <c r="N144" s="15"/>
      <c r="O144" s="65"/>
      <c r="P144" s="65"/>
      <c r="Q144" s="64"/>
      <c r="R144" s="64"/>
      <c r="S144" s="64"/>
      <c r="T144" s="64"/>
      <c r="U144" s="64"/>
      <c r="V144" s="64"/>
      <c r="W144" s="64"/>
      <c r="X144" s="64"/>
      <c r="Y144" s="64"/>
      <c r="Z144" s="64"/>
      <c r="AA144" s="64"/>
      <c r="AB144" s="64"/>
      <c r="AC144" s="64"/>
      <c r="AD144" s="189"/>
      <c r="AE144" s="189"/>
      <c r="AF144" s="189"/>
      <c r="AG144" s="189"/>
      <c r="AH144" s="189"/>
      <c r="AI144" s="189"/>
      <c r="AJ144" s="189"/>
      <c r="AK144" s="189"/>
      <c r="AL144" s="189"/>
      <c r="AM144" s="189"/>
      <c r="AN144" s="189"/>
      <c r="AO144" s="189"/>
      <c r="AP144" s="189"/>
      <c r="AQ144" s="189"/>
      <c r="AR144" s="189"/>
      <c r="AS144" s="556"/>
      <c r="AT144" s="939"/>
      <c r="AU144" s="940"/>
      <c r="AV144" s="941"/>
      <c r="AW144" s="942"/>
      <c r="AX144" s="943"/>
      <c r="AY144" s="944"/>
      <c r="AZ144" s="328"/>
      <c r="BA144" s="945"/>
      <c r="BB144" s="946"/>
      <c r="BC144" s="1050"/>
      <c r="BD144" s="1051">
        <f>SUM(BD143:BD143)</f>
        <v>0</v>
      </c>
      <c r="BE144" s="1052"/>
      <c r="BF144" s="1053"/>
      <c r="BG144" s="1054"/>
      <c r="BH144" s="1055"/>
      <c r="BI144" s="1056"/>
      <c r="BJ144" s="298"/>
      <c r="BK144" s="361"/>
      <c r="BL144" s="1051">
        <f>SUM(BL143:BL143)</f>
        <v>0</v>
      </c>
      <c r="BM144" s="1051">
        <f ca="1">SUM(BM143:BM143)</f>
        <v>0</v>
      </c>
      <c r="BN144" s="1057">
        <f ca="1">SUM(BN143:BN143)</f>
        <v>0</v>
      </c>
      <c r="BO144" s="275"/>
      <c r="BP144" s="189"/>
    </row>
    <row r="145" spans="1:68" ht="13.5" customHeight="1">
      <c r="A145" s="189"/>
      <c r="B145" s="189"/>
      <c r="C145" s="189"/>
      <c r="D145" s="189"/>
      <c r="E145" s="189"/>
      <c r="F145" s="189"/>
      <c r="G145" s="189"/>
      <c r="H145" s="556"/>
      <c r="I145" s="104" t="s">
        <v>3585</v>
      </c>
      <c r="J145" s="64" t="s">
        <v>2095</v>
      </c>
      <c r="K145" s="15">
        <f ca="1">VLOOKUP(J145,INDIRECT(LU_SENS),2,FALSE())</f>
        <v>235119.12700000001</v>
      </c>
      <c r="L145" s="15"/>
      <c r="M145" s="65"/>
      <c r="N145" s="15"/>
      <c r="O145" s="65"/>
      <c r="P145" s="1130"/>
      <c r="Q145" s="64"/>
      <c r="R145" s="64"/>
      <c r="S145" s="64"/>
      <c r="T145" s="64"/>
      <c r="U145" s="64"/>
      <c r="V145" s="64"/>
      <c r="W145" s="64"/>
      <c r="X145" s="64"/>
      <c r="Y145" s="64"/>
      <c r="Z145" s="64"/>
      <c r="AA145" s="64"/>
      <c r="AB145" s="64"/>
      <c r="AC145" s="64"/>
      <c r="AD145" s="189"/>
      <c r="AE145" s="189"/>
      <c r="AF145" s="189"/>
      <c r="AG145" s="189"/>
      <c r="AH145" s="189"/>
      <c r="AI145" s="189"/>
      <c r="AJ145" s="189"/>
      <c r="AK145" s="189"/>
      <c r="AL145" s="189"/>
      <c r="AM145" s="189"/>
      <c r="AN145" s="189"/>
      <c r="AO145" s="189"/>
      <c r="AP145" s="189"/>
      <c r="AQ145" s="189"/>
      <c r="AR145" s="189"/>
      <c r="AS145" s="556"/>
      <c r="AT145" s="888" t="str">
        <f>IF(CAPEX!A164&lt;&gt;"",CAPEX!A164,"")</f>
        <v>A</v>
      </c>
      <c r="AU145" s="889">
        <f>IF(CAPEX!B164&lt;&gt;"",CAPEX!B164,"")</f>
        <v>701</v>
      </c>
      <c r="AV145" s="888" t="str">
        <f>IF(CAPEX!C164&lt;&gt;"",CAPEX!C164,"")</f>
        <v>Denaturant In-line Mixer</v>
      </c>
      <c r="AW145" s="922"/>
      <c r="AX145" s="888" t="str">
        <f>IF(CAPEX!F164&lt;&gt;"",CAPEX!F164,"")</f>
        <v xml:space="preserve">4 inch </v>
      </c>
      <c r="AY145" s="891" t="str">
        <f>IF(CAPEX!G164&lt;&gt;"",CAPEX!G164,"")</f>
        <v/>
      </c>
      <c r="AZ145" s="888" t="str">
        <f>IF(CAPEX!H164&lt;&gt;"",CAPEX!H164,"")</f>
        <v>SS304</v>
      </c>
      <c r="BA145" s="891" t="e">
        <f>IF(CAPEX!J164&lt;&gt;"",CAPEX!#REF!,"")</f>
        <v>#REF!</v>
      </c>
      <c r="BB145" s="892">
        <f>CAPEX!K164</f>
        <v>3850</v>
      </c>
      <c r="BC145" s="893">
        <f>IF(CAPEX!L164&lt;&gt;"",CAPEX!L164,"")</f>
        <v>2009</v>
      </c>
      <c r="BD145" s="1002">
        <v>0</v>
      </c>
      <c r="BE145" s="895" t="str">
        <f>IF(CAPEX!N164&lt;&gt;"",CAPEX!N164,"")</f>
        <v>strm.703</v>
      </c>
      <c r="BF145" s="960">
        <f>IF(CAPEX!O164&lt;&gt;"",CAPEX!O164,"")</f>
        <v>23154</v>
      </c>
      <c r="BG145" s="961" t="str">
        <f>IF(CAPEX!P164&lt;&gt;"",CAPEX!P164,"")</f>
        <v>kg/hr</v>
      </c>
      <c r="BH145" s="898">
        <f>IF(CAPEX!Q164&lt;&gt;"",CAPEX!Q164,"")</f>
        <v>0.5</v>
      </c>
      <c r="BI145" s="898">
        <f>IF(CAPEX!R164&lt;&gt;"",CAPEX!R164,"")</f>
        <v>1</v>
      </c>
      <c r="BJ145" s="282">
        <f t="shared" ref="BJ145:BJ160" ca="1" si="71">IF(BE145&lt;&gt;"",VLOOKUP(BE145,INDIRECT(LU_SENS),2,FALSE()),"")</f>
        <v>22273.6283</v>
      </c>
      <c r="BK145" s="301">
        <f t="shared" ref="BK145:BK160" ca="1" si="72">BJ145/BF145</f>
        <v>0.96197755463418844</v>
      </c>
      <c r="BL145" s="273">
        <f t="shared" ref="BL145:BL160" ca="1" si="73">BD145*BK145^BH145</f>
        <v>0</v>
      </c>
      <c r="BM145" s="273">
        <f t="shared" ref="BM145:BM160" ca="1" si="74">BL145*VLOOKUP($J$34,INDIRECT(IX_CAP),4,FALSE())/VLOOKUP(BC145,INDIRECT(IX_CAP),4,FALSE())</f>
        <v>0</v>
      </c>
      <c r="BN145" s="273">
        <f t="shared" ref="BN145:BN160" ca="1" si="75">BM145*BI145</f>
        <v>0</v>
      </c>
      <c r="BO145" s="275"/>
      <c r="BP145" s="189"/>
    </row>
    <row r="146" spans="1:68" ht="13.5" customHeight="1">
      <c r="A146" s="189"/>
      <c r="B146" s="189"/>
      <c r="C146" s="189"/>
      <c r="D146" s="189"/>
      <c r="E146" s="189"/>
      <c r="F146" s="189"/>
      <c r="G146" s="189"/>
      <c r="H146" s="556"/>
      <c r="I146" s="64"/>
      <c r="J146" s="64"/>
      <c r="K146" s="15"/>
      <c r="L146" s="15"/>
      <c r="M146" s="1131"/>
      <c r="N146" s="1131"/>
      <c r="O146" s="1131"/>
      <c r="P146" s="65"/>
      <c r="Q146" s="64"/>
      <c r="R146" s="64"/>
      <c r="S146" s="64"/>
      <c r="T146" s="64"/>
      <c r="U146" s="64"/>
      <c r="V146" s="64"/>
      <c r="W146" s="64"/>
      <c r="X146" s="64"/>
      <c r="Y146" s="64"/>
      <c r="Z146" s="64"/>
      <c r="AA146" s="64"/>
      <c r="AB146" s="64"/>
      <c r="AC146" s="64"/>
      <c r="AD146" s="189"/>
      <c r="AE146" s="189"/>
      <c r="AF146" s="189"/>
      <c r="AG146" s="189"/>
      <c r="AH146" s="189"/>
      <c r="AI146" s="189"/>
      <c r="AJ146" s="189"/>
      <c r="AK146" s="189"/>
      <c r="AL146" s="189"/>
      <c r="AM146" s="189"/>
      <c r="AN146" s="189"/>
      <c r="AO146" s="189"/>
      <c r="AP146" s="189"/>
      <c r="AQ146" s="189"/>
      <c r="AR146" s="189"/>
      <c r="AS146" s="556"/>
      <c r="AT146" s="888" t="str">
        <f>IF(CAPEX!A165&lt;&gt;"",CAPEX!A165,"")</f>
        <v>A</v>
      </c>
      <c r="AU146" s="889">
        <f>IF(CAPEX!B165&lt;&gt;"",CAPEX!B165,"")</f>
        <v>720</v>
      </c>
      <c r="AV146" s="888" t="str">
        <f>IF(CAPEX!C165&lt;&gt;"",CAPEX!C165,"")</f>
        <v>CSL Storage Tank Agitator</v>
      </c>
      <c r="AW146" s="922" t="s">
        <v>441</v>
      </c>
      <c r="AX146" s="888" t="str">
        <f>IF(CAPEX!F165&lt;&gt;"",CAPEX!F165,"")</f>
        <v/>
      </c>
      <c r="AY146" s="891" t="str">
        <f>IF(CAPEX!G165&lt;&gt;"",CAPEX!G165,"")</f>
        <v>10 hp</v>
      </c>
      <c r="AZ146" s="888" t="str">
        <f>IF(CAPEX!H165&lt;&gt;"",CAPEX!H165,"")</f>
        <v>SS304</v>
      </c>
      <c r="BA146" s="891">
        <f>IF(CAPEX!J165&lt;&gt;"",CAPEX!J160,"")</f>
        <v>4</v>
      </c>
      <c r="BB146" s="892">
        <f>CAPEX!K165</f>
        <v>21200</v>
      </c>
      <c r="BC146" s="893">
        <f>IF(CAPEX!L165&lt;&gt;"",CAPEX!L165,"")</f>
        <v>2009</v>
      </c>
      <c r="BD146" s="1002">
        <v>0</v>
      </c>
      <c r="BE146" s="895" t="str">
        <f>IF(CAPEX!N165&lt;&gt;"",CAPEX!N165,"")</f>
        <v>strm.735</v>
      </c>
      <c r="BF146" s="960">
        <f>IF(CAPEX!O165&lt;&gt;"",CAPEX!O165,"")</f>
        <v>1393</v>
      </c>
      <c r="BG146" s="961" t="str">
        <f>IF(CAPEX!P165&lt;&gt;"",CAPEX!P165,"")</f>
        <v>kg/hr</v>
      </c>
      <c r="BH146" s="898">
        <f>IF(CAPEX!Q165&lt;&gt;"",CAPEX!Q165,"")</f>
        <v>0.5</v>
      </c>
      <c r="BI146" s="898">
        <f>IF(CAPEX!R165&lt;&gt;"",CAPEX!R165,"")</f>
        <v>1.5</v>
      </c>
      <c r="BJ146" s="282">
        <f t="shared" ca="1" si="71"/>
        <v>1322.4930099999999</v>
      </c>
      <c r="BK146" s="301">
        <f t="shared" ca="1" si="72"/>
        <v>0.94938478822684846</v>
      </c>
      <c r="BL146" s="273">
        <f t="shared" ca="1" si="73"/>
        <v>0</v>
      </c>
      <c r="BM146" s="273">
        <f t="shared" ca="1" si="74"/>
        <v>0</v>
      </c>
      <c r="BN146" s="273">
        <f t="shared" ca="1" si="75"/>
        <v>0</v>
      </c>
      <c r="BO146" s="275"/>
      <c r="BP146" s="189"/>
    </row>
    <row r="147" spans="1:68" ht="13.5" customHeight="1">
      <c r="A147" s="189"/>
      <c r="B147" s="189"/>
      <c r="C147" s="189"/>
      <c r="D147" s="189"/>
      <c r="E147" s="189"/>
      <c r="F147" s="189"/>
      <c r="G147" s="189"/>
      <c r="H147" s="556"/>
      <c r="I147" s="64"/>
      <c r="L147" s="15"/>
      <c r="M147" s="65"/>
      <c r="N147" s="15"/>
      <c r="O147" s="65"/>
      <c r="P147" s="65"/>
      <c r="Q147" s="64"/>
      <c r="R147" s="64"/>
      <c r="S147" s="64"/>
      <c r="T147" s="64"/>
      <c r="U147" s="64"/>
      <c r="V147" s="64"/>
      <c r="W147" s="64"/>
      <c r="X147" s="64"/>
      <c r="Y147" s="64"/>
      <c r="Z147" s="64"/>
      <c r="AA147" s="64"/>
      <c r="AB147" s="64"/>
      <c r="AC147" s="64"/>
      <c r="AD147" s="189"/>
      <c r="AE147" s="189"/>
      <c r="AF147" s="189"/>
      <c r="AG147" s="189"/>
      <c r="AH147" s="189"/>
      <c r="AI147" s="189"/>
      <c r="AJ147" s="189"/>
      <c r="AK147" s="189"/>
      <c r="AL147" s="189"/>
      <c r="AM147" s="189"/>
      <c r="AN147" s="189"/>
      <c r="AO147" s="189"/>
      <c r="AP147" s="189"/>
      <c r="AQ147" s="189"/>
      <c r="AR147" s="189"/>
      <c r="AS147" s="556"/>
      <c r="AT147" s="888" t="str">
        <f>IF(CAPEX!A166&lt;&gt;"",CAPEX!A166,"")</f>
        <v>A</v>
      </c>
      <c r="AU147" s="889">
        <f>IF(CAPEX!B166&lt;&gt;"",CAPEX!B166,"")</f>
        <v>760</v>
      </c>
      <c r="AV147" s="888" t="str">
        <f>IF(CAPEX!C166&lt;&gt;"",CAPEX!C166,"")</f>
        <v>DAP Make-up Tank Agitator</v>
      </c>
      <c r="AW147" s="922" t="s">
        <v>441</v>
      </c>
      <c r="AX147" s="888" t="str">
        <f>IF(CAPEX!F166&lt;&gt;"",CAPEX!F166,"")</f>
        <v/>
      </c>
      <c r="AY147" s="891" t="str">
        <f>IF(CAPEX!G166&lt;&gt;"",CAPEX!G166,"")</f>
        <v>5.5 hp</v>
      </c>
      <c r="AZ147" s="888" t="str">
        <f>IF(CAPEX!H166&lt;&gt;"",CAPEX!H166,"")</f>
        <v>SS304</v>
      </c>
      <c r="BA147" s="891">
        <f>IF(CAPEX!J166&lt;&gt;"",CAPEX!J149,"")</f>
        <v>4</v>
      </c>
      <c r="BB147" s="892">
        <f>CAPEX!K166</f>
        <v>9800</v>
      </c>
      <c r="BC147" s="893">
        <f>IF(CAPEX!L166&lt;&gt;"",CAPEX!L166,"")</f>
        <v>2009</v>
      </c>
      <c r="BD147" s="1002">
        <v>0</v>
      </c>
      <c r="BE147" s="895" t="str">
        <f>IF(CAPEX!N166&lt;&gt;"",CAPEX!N166,"")</f>
        <v>strm.755</v>
      </c>
      <c r="BF147" s="960">
        <f>IF(CAPEX!O166&lt;&gt;"",CAPEX!O166,"")</f>
        <v>163</v>
      </c>
      <c r="BG147" s="961" t="str">
        <f>IF(CAPEX!P166&lt;&gt;"",CAPEX!P166,"")</f>
        <v>kg/hr</v>
      </c>
      <c r="BH147" s="898">
        <f>IF(CAPEX!Q166&lt;&gt;"",CAPEX!Q166,"")</f>
        <v>0.5</v>
      </c>
      <c r="BI147" s="898">
        <f>IF(CAPEX!R166&lt;&gt;"",CAPEX!R166,"")</f>
        <v>1.5</v>
      </c>
      <c r="BJ147" s="282">
        <f t="shared" ca="1" si="71"/>
        <v>144.01762199999999</v>
      </c>
      <c r="BK147" s="301">
        <f t="shared" ca="1" si="72"/>
        <v>0.8835436932515337</v>
      </c>
      <c r="BL147" s="273">
        <f t="shared" ca="1" si="73"/>
        <v>0</v>
      </c>
      <c r="BM147" s="273">
        <f t="shared" ca="1" si="74"/>
        <v>0</v>
      </c>
      <c r="BN147" s="273">
        <f t="shared" ca="1" si="75"/>
        <v>0</v>
      </c>
      <c r="BO147" s="275"/>
      <c r="BP147" s="189"/>
    </row>
    <row r="148" spans="1:68" ht="13.5" customHeight="1">
      <c r="A148" s="189"/>
      <c r="B148" s="189"/>
      <c r="C148" s="189"/>
      <c r="D148" s="189"/>
      <c r="E148" s="189"/>
      <c r="F148" s="189"/>
      <c r="G148" s="189"/>
      <c r="H148" s="556"/>
      <c r="I148" s="64"/>
      <c r="J148" s="64"/>
      <c r="K148" s="1126"/>
      <c r="L148" s="15"/>
      <c r="M148" s="65"/>
      <c r="N148" s="15"/>
      <c r="O148" s="65"/>
      <c r="P148" s="65"/>
      <c r="Q148" s="64"/>
      <c r="R148" s="64"/>
      <c r="S148" s="64"/>
      <c r="T148" s="64"/>
      <c r="U148" s="64"/>
      <c r="V148" s="64"/>
      <c r="W148" s="64"/>
      <c r="X148" s="64"/>
      <c r="Y148" s="64"/>
      <c r="Z148" s="64"/>
      <c r="AA148" s="64"/>
      <c r="AB148" s="64"/>
      <c r="AC148" s="64"/>
      <c r="AD148" s="189"/>
      <c r="AE148" s="189"/>
      <c r="AF148" s="189"/>
      <c r="AG148" s="189"/>
      <c r="AH148" s="189"/>
      <c r="AI148" s="189"/>
      <c r="AJ148" s="189"/>
      <c r="AK148" s="189"/>
      <c r="AL148" s="189"/>
      <c r="AM148" s="189"/>
      <c r="AN148" s="189"/>
      <c r="AO148" s="189"/>
      <c r="AP148" s="189"/>
      <c r="AQ148" s="189"/>
      <c r="AR148" s="189"/>
      <c r="AS148" s="556"/>
      <c r="AT148" s="888" t="str">
        <f>IF(CAPEX!A167&lt;&gt;"",CAPEX!A167,"")</f>
        <v>C</v>
      </c>
      <c r="AU148" s="889">
        <f>IF(CAPEX!B167&lt;&gt;"",CAPEX!B167,"")</f>
        <v>755</v>
      </c>
      <c r="AV148" s="888" t="str">
        <f>IF(CAPEX!C167&lt;&gt;"",CAPEX!C167,"")</f>
        <v>DAP Bulk Bag Unloader</v>
      </c>
      <c r="AW148" s="922" t="s">
        <v>859</v>
      </c>
      <c r="AX148" s="888" t="str">
        <f>IF(CAPEX!F167&lt;&gt;"",CAPEX!F167,"")</f>
        <v>Super sack unloader</v>
      </c>
      <c r="AY148" s="891" t="str">
        <f>IF(CAPEX!G167&lt;&gt;"",CAPEX!G167,"")</f>
        <v/>
      </c>
      <c r="AZ148" s="888" t="str">
        <f>IF(CAPEX!H167&lt;&gt;"",CAPEX!H167,"")</f>
        <v/>
      </c>
      <c r="BA148" s="891">
        <f>IF(CAPEX!J167&lt;&gt;"",CAPEX!J144,"")</f>
        <v>4</v>
      </c>
      <c r="BB148" s="892">
        <f>CAPEX!K167</f>
        <v>30000</v>
      </c>
      <c r="BC148" s="893">
        <f>IF(CAPEX!L167&lt;&gt;"",CAPEX!L167,"")</f>
        <v>2009</v>
      </c>
      <c r="BD148" s="1002">
        <v>0</v>
      </c>
      <c r="BE148" s="895" t="str">
        <f>IF(CAPEX!N167&lt;&gt;"",CAPEX!N167,"")</f>
        <v>strm.755</v>
      </c>
      <c r="BF148" s="960">
        <f>IF(CAPEX!O167&lt;&gt;"",CAPEX!O167,"")</f>
        <v>163</v>
      </c>
      <c r="BG148" s="961" t="str">
        <f>IF(CAPEX!P167&lt;&gt;"",CAPEX!P167,"")</f>
        <v>kg/hr</v>
      </c>
      <c r="BH148" s="898">
        <f>IF(CAPEX!Q167&lt;&gt;"",CAPEX!Q167,"")</f>
        <v>0.6</v>
      </c>
      <c r="BI148" s="898">
        <f>IF(CAPEX!R167&lt;&gt;"",CAPEX!R167,"")</f>
        <v>1.7</v>
      </c>
      <c r="BJ148" s="282">
        <f t="shared" ca="1" si="71"/>
        <v>144.01762199999999</v>
      </c>
      <c r="BK148" s="301">
        <f t="shared" ca="1" si="72"/>
        <v>0.8835436932515337</v>
      </c>
      <c r="BL148" s="273">
        <f t="shared" ca="1" si="73"/>
        <v>0</v>
      </c>
      <c r="BM148" s="273">
        <f t="shared" ca="1" si="74"/>
        <v>0</v>
      </c>
      <c r="BN148" s="273">
        <f t="shared" ca="1" si="75"/>
        <v>0</v>
      </c>
      <c r="BO148" s="275"/>
      <c r="BP148" s="189"/>
    </row>
    <row r="149" spans="1:68" ht="13.5" customHeight="1">
      <c r="A149" s="189"/>
      <c r="B149" s="189"/>
      <c r="C149" s="189"/>
      <c r="D149" s="189"/>
      <c r="E149" s="189"/>
      <c r="F149" s="189"/>
      <c r="G149" s="189"/>
      <c r="H149" s="556"/>
      <c r="I149" s="150" t="s">
        <v>3586</v>
      </c>
      <c r="J149" s="1132" t="s">
        <v>1524</v>
      </c>
      <c r="K149" s="15">
        <f ca="1">VLOOKUP(J149,INDIRECT(LU_SENS),2,FALSE())</f>
        <v>1978.75162</v>
      </c>
      <c r="L149" s="15"/>
      <c r="M149" s="65"/>
      <c r="N149" s="15"/>
      <c r="O149" s="65"/>
      <c r="P149" s="65"/>
      <c r="Q149" s="64"/>
      <c r="R149" s="64"/>
      <c r="S149" s="64"/>
      <c r="T149" s="64"/>
      <c r="U149" s="64"/>
      <c r="V149" s="64"/>
      <c r="W149" s="64"/>
      <c r="X149" s="64"/>
      <c r="Y149" s="64"/>
      <c r="Z149" s="64"/>
      <c r="AA149" s="64"/>
      <c r="AB149" s="64"/>
      <c r="AC149" s="64"/>
      <c r="AD149" s="189"/>
      <c r="AE149" s="189"/>
      <c r="AF149" s="189"/>
      <c r="AG149" s="189"/>
      <c r="AH149" s="189"/>
      <c r="AI149" s="189"/>
      <c r="AJ149" s="189"/>
      <c r="AK149" s="189"/>
      <c r="AL149" s="189"/>
      <c r="AM149" s="189"/>
      <c r="AN149" s="189"/>
      <c r="AO149" s="189"/>
      <c r="AP149" s="189"/>
      <c r="AQ149" s="189"/>
      <c r="AR149" s="189"/>
      <c r="AS149" s="556"/>
      <c r="AT149" s="888" t="str">
        <f>IF(CAPEX!A168&lt;&gt;"",CAPEX!A168,"")</f>
        <v>P</v>
      </c>
      <c r="AU149" s="889">
        <f>IF(CAPEX!B168&lt;&gt;"",CAPEX!B168,"")</f>
        <v>701</v>
      </c>
      <c r="AV149" s="888" t="str">
        <f>IF(CAPEX!C168&lt;&gt;"",CAPEX!C168,"")</f>
        <v>Ethanol Product Pump</v>
      </c>
      <c r="AW149" s="922" t="s">
        <v>495</v>
      </c>
      <c r="AX149" s="888" t="str">
        <f>IF(CAPEX!F168&lt;&gt;"",CAPEX!F168,"")</f>
        <v>150 GPM, 112 FT TDH</v>
      </c>
      <c r="AY149" s="891">
        <f>IF(CAPEX!G168&lt;&gt;"",CAPEX!G168,"")</f>
        <v>5</v>
      </c>
      <c r="AZ149" s="888" t="str">
        <f>IF(CAPEX!H168&lt;&gt;"",CAPEX!H168,"")</f>
        <v>CS</v>
      </c>
      <c r="BA149" s="891">
        <f>IF(CAPEX!J168&lt;&gt;"",CAPEX!J140,"")</f>
        <v>4</v>
      </c>
      <c r="BB149" s="892">
        <f>CAPEX!K168</f>
        <v>9200</v>
      </c>
      <c r="BC149" s="893">
        <f>IF(CAPEX!L168&lt;&gt;"",CAPEX!L168,"")</f>
        <v>2009</v>
      </c>
      <c r="BD149" s="1002">
        <v>0</v>
      </c>
      <c r="BE149" s="895" t="str">
        <f>IF(CAPEX!N168&lt;&gt;"",CAPEX!N168,"")</f>
        <v>strm.a500.515</v>
      </c>
      <c r="BF149" s="960">
        <f>IF(CAPEX!O168&lt;&gt;"",CAPEX!O168,"")</f>
        <v>22681</v>
      </c>
      <c r="BG149" s="961" t="str">
        <f>IF(CAPEX!P168&lt;&gt;"",CAPEX!P168,"")</f>
        <v>kg/hr</v>
      </c>
      <c r="BH149" s="898">
        <f>IF(CAPEX!Q168&lt;&gt;"",CAPEX!Q168,"")</f>
        <v>0.8</v>
      </c>
      <c r="BI149" s="898">
        <f>IF(CAPEX!R168&lt;&gt;"",CAPEX!R168,"")</f>
        <v>3.1</v>
      </c>
      <c r="BJ149" s="282">
        <f t="shared" ca="1" si="71"/>
        <v>21808.6986</v>
      </c>
      <c r="BK149" s="301">
        <f t="shared" ca="1" si="72"/>
        <v>0.96154043472510031</v>
      </c>
      <c r="BL149" s="273">
        <f t="shared" ca="1" si="73"/>
        <v>0</v>
      </c>
      <c r="BM149" s="273">
        <f t="shared" ca="1" si="74"/>
        <v>0</v>
      </c>
      <c r="BN149" s="273">
        <f t="shared" ca="1" si="75"/>
        <v>0</v>
      </c>
      <c r="BO149" s="275"/>
      <c r="BP149" s="189"/>
    </row>
    <row r="150" spans="1:68" ht="13.5" customHeight="1">
      <c r="A150" s="189"/>
      <c r="B150" s="189"/>
      <c r="C150" s="189"/>
      <c r="D150" s="189"/>
      <c r="E150" s="189"/>
      <c r="F150" s="189"/>
      <c r="G150" s="189"/>
      <c r="H150" s="556"/>
      <c r="I150" s="64"/>
      <c r="J150" s="1132" t="s">
        <v>1607</v>
      </c>
      <c r="K150" s="15">
        <f ca="1">VLOOKUP(J150,INDIRECT(LU_SENS),2,FALSE())</f>
        <v>1162.5026499999999</v>
      </c>
      <c r="L150" s="15"/>
      <c r="M150" s="65"/>
      <c r="N150" s="15"/>
      <c r="O150" s="65"/>
      <c r="P150" s="65"/>
      <c r="Q150" s="64"/>
      <c r="R150" s="64"/>
      <c r="S150" s="64"/>
      <c r="T150" s="64"/>
      <c r="U150" s="64"/>
      <c r="V150" s="64"/>
      <c r="W150" s="64"/>
      <c r="X150" s="64"/>
      <c r="Y150" s="64"/>
      <c r="Z150" s="64"/>
      <c r="AA150" s="64"/>
      <c r="AB150" s="64"/>
      <c r="AC150" s="64"/>
      <c r="AD150" s="189"/>
      <c r="AE150" s="189"/>
      <c r="AF150" s="189"/>
      <c r="AG150" s="189"/>
      <c r="AH150" s="189"/>
      <c r="AI150" s="189"/>
      <c r="AJ150" s="189"/>
      <c r="AK150" s="189"/>
      <c r="AL150" s="189"/>
      <c r="AM150" s="189"/>
      <c r="AN150" s="189"/>
      <c r="AO150" s="189"/>
      <c r="AP150" s="189"/>
      <c r="AQ150" s="189"/>
      <c r="AR150" s="189"/>
      <c r="AS150" s="556"/>
      <c r="AT150" s="888" t="str">
        <f>IF(CAPEX!A169&lt;&gt;"",CAPEX!A169,"")</f>
        <v>P</v>
      </c>
      <c r="AU150" s="889">
        <f>IF(CAPEX!B169&lt;&gt;"",CAPEX!B169,"")</f>
        <v>703</v>
      </c>
      <c r="AV150" s="888" t="str">
        <f>IF(CAPEX!C169&lt;&gt;"",CAPEX!C169,"")</f>
        <v>Sulfuric Acid Pump</v>
      </c>
      <c r="AW150" s="922" t="s">
        <v>495</v>
      </c>
      <c r="AX150" s="888" t="str">
        <f>IF(CAPEX!F169&lt;&gt;"",CAPEX!F169,"")</f>
        <v>5 GPM, 150 FT TDH SIZE 2X1-10</v>
      </c>
      <c r="AY150" s="891">
        <f>IF(CAPEX!G169&lt;&gt;"",CAPEX!G169,"")</f>
        <v>0.5</v>
      </c>
      <c r="AZ150" s="888" t="str">
        <f>IF(CAPEX!H169&lt;&gt;"",CAPEX!H169,"")</f>
        <v>SS316</v>
      </c>
      <c r="BA150" s="891">
        <f>IF(CAPEX!J169&lt;&gt;"",CAPEX!J150,"")</f>
        <v>6</v>
      </c>
      <c r="BB150" s="892">
        <f>CAPEX!K169</f>
        <v>7493</v>
      </c>
      <c r="BC150" s="893">
        <f>IF(CAPEX!L169&lt;&gt;"",CAPEX!L169,"")</f>
        <v>2010</v>
      </c>
      <c r="BD150" s="894">
        <f>IF(CAPEX!M169&lt;&gt;"",CAPEX!M169,"")</f>
        <v>7493</v>
      </c>
      <c r="BE150" s="895" t="str">
        <f>IF(CAPEX!N169&lt;&gt;"",CAPEX!N169,"")</f>
        <v>strm.710</v>
      </c>
      <c r="BF150" s="973">
        <f>IF(CAPEX!O169&lt;&gt;"",CAPEX!O169,"")</f>
        <v>1981</v>
      </c>
      <c r="BG150" s="974" t="str">
        <f>IF(CAPEX!P169&lt;&gt;"",CAPEX!P169,"")</f>
        <v>kg/hr</v>
      </c>
      <c r="BH150" s="898">
        <f>IF(CAPEX!Q169&lt;&gt;"",CAPEX!Q169,"")</f>
        <v>0.8</v>
      </c>
      <c r="BI150" s="898">
        <f>IF(CAPEX!R169&lt;&gt;"",CAPEX!R169,"")</f>
        <v>2.2999999999999998</v>
      </c>
      <c r="BJ150" s="282">
        <f t="shared" ca="1" si="71"/>
        <v>2526.1</v>
      </c>
      <c r="BK150" s="301">
        <f t="shared" ca="1" si="72"/>
        <v>1.2751640585562847</v>
      </c>
      <c r="BL150" s="273">
        <f t="shared" ca="1" si="73"/>
        <v>9101.4079956449023</v>
      </c>
      <c r="BM150" s="273">
        <f t="shared" ca="1" si="74"/>
        <v>8681.6989123308504</v>
      </c>
      <c r="BN150" s="273">
        <f t="shared" ca="1" si="75"/>
        <v>19967.907498360953</v>
      </c>
      <c r="BO150" s="275"/>
      <c r="BP150" s="189"/>
    </row>
    <row r="151" spans="1:68" ht="13.5" customHeight="1">
      <c r="A151" s="189"/>
      <c r="B151" s="189"/>
      <c r="C151" s="189"/>
      <c r="D151" s="189"/>
      <c r="E151" s="189"/>
      <c r="F151" s="189"/>
      <c r="G151" s="189"/>
      <c r="H151" s="556"/>
      <c r="I151" s="64"/>
      <c r="J151" s="1132" t="s">
        <v>1656</v>
      </c>
      <c r="K151" s="15">
        <f ca="1">VLOOKUP(J151,INDIRECT(LU_SENS),2,FALSE())</f>
        <v>29258.051500000001</v>
      </c>
      <c r="L151" s="15"/>
      <c r="M151" s="65"/>
      <c r="N151" s="15"/>
      <c r="O151" s="65"/>
      <c r="P151" s="65"/>
      <c r="Q151" s="64"/>
      <c r="R151" s="64"/>
      <c r="S151" s="64"/>
      <c r="T151" s="64"/>
      <c r="U151" s="64"/>
      <c r="V151" s="64"/>
      <c r="W151" s="64"/>
      <c r="X151" s="64"/>
      <c r="Y151" s="64"/>
      <c r="Z151" s="64"/>
      <c r="AA151" s="64"/>
      <c r="AB151" s="64"/>
      <c r="AC151" s="64"/>
      <c r="AD151" s="189"/>
      <c r="AE151" s="189"/>
      <c r="AF151" s="189"/>
      <c r="AG151" s="189"/>
      <c r="AH151" s="189"/>
      <c r="AI151" s="189"/>
      <c r="AJ151" s="189"/>
      <c r="AK151" s="189"/>
      <c r="AL151" s="189"/>
      <c r="AM151" s="189"/>
      <c r="AN151" s="189"/>
      <c r="AO151" s="189"/>
      <c r="AP151" s="189"/>
      <c r="AQ151" s="189"/>
      <c r="AR151" s="189"/>
      <c r="AS151" s="556"/>
      <c r="AT151" s="888" t="str">
        <f>IF(CAPEX!A170&lt;&gt;"",CAPEX!A170,"")</f>
        <v>P</v>
      </c>
      <c r="AU151" s="889">
        <f>IF(CAPEX!B170&lt;&gt;"",CAPEX!B170,"")</f>
        <v>704</v>
      </c>
      <c r="AV151" s="888" t="str">
        <f>IF(CAPEX!C170&lt;&gt;"",CAPEX!C170,"")</f>
        <v>Firewater Pump</v>
      </c>
      <c r="AW151" s="922" t="s">
        <v>495</v>
      </c>
      <c r="AX151" s="888" t="str">
        <f>IF(CAPEX!F170&lt;&gt;"",CAPEX!F170,"")</f>
        <v>2500 GPM, 150 FT TDH</v>
      </c>
      <c r="AY151" s="891">
        <f>IF(CAPEX!G170&lt;&gt;"",CAPEX!G170,"")</f>
        <v>125</v>
      </c>
      <c r="AZ151" s="888" t="str">
        <f>IF(CAPEX!H170&lt;&gt;"",CAPEX!H170,"")</f>
        <v>CS</v>
      </c>
      <c r="BA151" s="891">
        <f>IF(CAPEX!J170&lt;&gt;"",CAPEX!J151,"")</f>
        <v>4</v>
      </c>
      <c r="BB151" s="892">
        <f>CAPEX!K170</f>
        <v>15000</v>
      </c>
      <c r="BC151" s="893">
        <f>IF(CAPEX!L170&lt;&gt;"",CAPEX!L170,"")</f>
        <v>2009</v>
      </c>
      <c r="BD151" s="894">
        <f>IF(CAPEX!M170&lt;&gt;"",CAPEX!M170,"")</f>
        <v>15000</v>
      </c>
      <c r="BE151" s="895" t="str">
        <f>IF(CAPEX!N170&lt;&gt;"",CAPEX!N170,"")</f>
        <v>strm.a700.713</v>
      </c>
      <c r="BF151" s="960">
        <f>IF(CAPEX!O170&lt;&gt;"",CAPEX!O170,"")</f>
        <v>8343</v>
      </c>
      <c r="BG151" s="961" t="str">
        <f>IF(CAPEX!P170&lt;&gt;"",CAPEX!P170,"")</f>
        <v>kg/hr</v>
      </c>
      <c r="BH151" s="898">
        <f>IF(CAPEX!Q170&lt;&gt;"",CAPEX!Q170,"")</f>
        <v>0.8</v>
      </c>
      <c r="BI151" s="898">
        <f>IF(CAPEX!R170&lt;&gt;"",CAPEX!R170,"")</f>
        <v>3.1</v>
      </c>
      <c r="BJ151" s="282">
        <f t="shared" ca="1" si="71"/>
        <v>8021.6018199999999</v>
      </c>
      <c r="BK151" s="301">
        <f t="shared" ca="1" si="72"/>
        <v>0.96147690518997964</v>
      </c>
      <c r="BL151" s="273">
        <f t="shared" ca="1" si="73"/>
        <v>14535.913990224333</v>
      </c>
      <c r="BM151" s="273">
        <f t="shared" ca="1" si="74"/>
        <v>14633.395689718078</v>
      </c>
      <c r="BN151" s="273">
        <f t="shared" ca="1" si="75"/>
        <v>45363.526638126044</v>
      </c>
      <c r="BO151" s="275"/>
      <c r="BP151" s="189"/>
    </row>
    <row r="152" spans="1:68" ht="13.5" customHeight="1">
      <c r="A152" s="189"/>
      <c r="B152" s="189"/>
      <c r="C152" s="189"/>
      <c r="D152" s="189"/>
      <c r="E152" s="189"/>
      <c r="F152" s="189"/>
      <c r="G152" s="189"/>
      <c r="H152" s="556"/>
      <c r="I152" s="64"/>
      <c r="J152" s="1132" t="s">
        <v>1788</v>
      </c>
      <c r="K152" s="15">
        <f ca="1">VLOOKUP(J152,INDIRECT(LU_SENS),2,FALSE())</f>
        <v>487.763351</v>
      </c>
      <c r="L152" s="15"/>
      <c r="M152" s="65"/>
      <c r="N152" s="15"/>
      <c r="O152" s="65"/>
      <c r="P152" s="65"/>
      <c r="Q152" s="64"/>
      <c r="R152" s="64"/>
      <c r="S152" s="64"/>
      <c r="T152" s="64"/>
      <c r="U152" s="64"/>
      <c r="V152" s="64"/>
      <c r="W152" s="64"/>
      <c r="X152" s="64"/>
      <c r="Y152" s="64"/>
      <c r="Z152" s="64"/>
      <c r="AA152" s="64"/>
      <c r="AB152" s="64"/>
      <c r="AC152" s="64"/>
      <c r="AD152" s="189"/>
      <c r="AE152" s="189"/>
      <c r="AF152" s="189"/>
      <c r="AG152" s="189"/>
      <c r="AH152" s="189"/>
      <c r="AI152" s="189"/>
      <c r="AJ152" s="189"/>
      <c r="AK152" s="189"/>
      <c r="AL152" s="189"/>
      <c r="AM152" s="189"/>
      <c r="AN152" s="189"/>
      <c r="AO152" s="189"/>
      <c r="AP152" s="189"/>
      <c r="AQ152" s="189"/>
      <c r="AR152" s="189"/>
      <c r="AS152" s="556"/>
      <c r="AT152" s="888" t="str">
        <f>IF(CAPEX!A171&lt;&gt;"",CAPEX!A171,"")</f>
        <v>P</v>
      </c>
      <c r="AU152" s="889">
        <f>IF(CAPEX!B171&lt;&gt;"",CAPEX!B171,"")</f>
        <v>710</v>
      </c>
      <c r="AV152" s="888" t="str">
        <f>IF(CAPEX!C171&lt;&gt;"",CAPEX!C171,"")</f>
        <v>Gasoline Pump</v>
      </c>
      <c r="AW152" s="922" t="s">
        <v>495</v>
      </c>
      <c r="AX152" s="888" t="str">
        <f>IF(CAPEX!F171&lt;&gt;"",CAPEX!F171,"")</f>
        <v>4 GPM, 60 FT</v>
      </c>
      <c r="AY152" s="891">
        <f>IF(CAPEX!G171&lt;&gt;"",CAPEX!G171,"")</f>
        <v>0.5</v>
      </c>
      <c r="AZ152" s="888" t="str">
        <f>IF(CAPEX!H171&lt;&gt;"",CAPEX!H171,"")</f>
        <v>CS</v>
      </c>
      <c r="BA152" s="891">
        <f>IF(CAPEX!J171&lt;&gt;"",CAPEX!J161,"")</f>
        <v>3</v>
      </c>
      <c r="BB152" s="892">
        <f>CAPEX!K171</f>
        <v>3000</v>
      </c>
      <c r="BC152" s="893">
        <f>IF(CAPEX!L171&lt;&gt;"",CAPEX!L171,"")</f>
        <v>2009</v>
      </c>
      <c r="BD152" s="1002">
        <v>0</v>
      </c>
      <c r="BE152" s="895" t="str">
        <f>IF(CAPEX!N171&lt;&gt;"",CAPEX!N171,"")</f>
        <v>strm.a700.701</v>
      </c>
      <c r="BF152" s="960">
        <f>IF(CAPEX!O171&lt;&gt;"",CAPEX!O171,"")</f>
        <v>473</v>
      </c>
      <c r="BG152" s="961" t="str">
        <f>IF(CAPEX!P171&lt;&gt;"",CAPEX!P171,"")</f>
        <v>kg/hr</v>
      </c>
      <c r="BH152" s="898">
        <f>IF(CAPEX!Q171&lt;&gt;"",CAPEX!Q171,"")</f>
        <v>0.8</v>
      </c>
      <c r="BI152" s="898">
        <f>IF(CAPEX!R171&lt;&gt;"",CAPEX!R171,"")</f>
        <v>3.1</v>
      </c>
      <c r="BJ152" s="282">
        <f t="shared" ca="1" si="71"/>
        <v>464.92967399999998</v>
      </c>
      <c r="BK152" s="301">
        <f t="shared" ca="1" si="72"/>
        <v>0.98293799999999998</v>
      </c>
      <c r="BL152" s="273">
        <f t="shared" ca="1" si="73"/>
        <v>0</v>
      </c>
      <c r="BM152" s="273">
        <f t="shared" ca="1" si="74"/>
        <v>0</v>
      </c>
      <c r="BN152" s="273">
        <f t="shared" ca="1" si="75"/>
        <v>0</v>
      </c>
      <c r="BO152" s="275"/>
      <c r="BP152" s="189"/>
    </row>
    <row r="153" spans="1:68" ht="13.5" customHeight="1">
      <c r="A153" s="189"/>
      <c r="B153" s="189"/>
      <c r="C153" s="189"/>
      <c r="D153" s="189"/>
      <c r="E153" s="189"/>
      <c r="F153" s="189"/>
      <c r="G153" s="189"/>
      <c r="H153" s="556"/>
      <c r="I153" s="64"/>
      <c r="J153" s="1132" t="s">
        <v>1879</v>
      </c>
      <c r="K153" s="15">
        <f ca="1">VLOOKUP(J153,INDIRECT(LU_SENS),2,FALSE())</f>
        <v>16237.403</v>
      </c>
      <c r="L153" s="15"/>
      <c r="M153" s="65"/>
      <c r="N153" s="15"/>
      <c r="O153" s="65"/>
      <c r="P153" s="65"/>
      <c r="Q153" s="64"/>
      <c r="R153" s="64"/>
      <c r="S153" s="64"/>
      <c r="T153" s="64"/>
      <c r="U153" s="64"/>
      <c r="V153" s="64"/>
      <c r="W153" s="64"/>
      <c r="X153" s="64"/>
      <c r="Y153" s="64"/>
      <c r="Z153" s="64"/>
      <c r="AA153" s="64"/>
      <c r="AB153" s="64"/>
      <c r="AC153" s="64"/>
      <c r="AD153" s="189"/>
      <c r="AE153" s="189"/>
      <c r="AF153" s="189"/>
      <c r="AG153" s="189"/>
      <c r="AH153" s="189"/>
      <c r="AI153" s="189"/>
      <c r="AJ153" s="189"/>
      <c r="AK153" s="189"/>
      <c r="AL153" s="189"/>
      <c r="AM153" s="189"/>
      <c r="AN153" s="189"/>
      <c r="AO153" s="189"/>
      <c r="AP153" s="189"/>
      <c r="AQ153" s="189"/>
      <c r="AR153" s="189"/>
      <c r="AS153" s="556"/>
      <c r="AT153" s="888" t="str">
        <f>IF(CAPEX!A172&lt;&gt;"",CAPEX!A172,"")</f>
        <v>P</v>
      </c>
      <c r="AU153" s="889">
        <f>IF(CAPEX!B172&lt;&gt;"",CAPEX!B172,"")</f>
        <v>720</v>
      </c>
      <c r="AV153" s="888" t="str">
        <f>IF(CAPEX!C172&lt;&gt;"",CAPEX!C172,"")</f>
        <v>CSL Pump</v>
      </c>
      <c r="AW153" s="922" t="s">
        <v>495</v>
      </c>
      <c r="AX153" s="888" t="str">
        <f>IF(CAPEX!F172&lt;&gt;"",CAPEX!F172,"")</f>
        <v>8 GPM, 80 FT TDH</v>
      </c>
      <c r="AY153" s="891">
        <f>IF(CAPEX!G172&lt;&gt;"",CAPEX!G172,"")</f>
        <v>0.5</v>
      </c>
      <c r="AZ153" s="888" t="str">
        <f>IF(CAPEX!H172&lt;&gt;"",CAPEX!H172,"")</f>
        <v>CS</v>
      </c>
      <c r="BA153" s="891">
        <f>IF(CAPEX!J172&lt;&gt;"",CAPEX!J141,"")</f>
        <v>8</v>
      </c>
      <c r="BB153" s="892">
        <f>CAPEX!K172</f>
        <v>3000</v>
      </c>
      <c r="BC153" s="893">
        <f>IF(CAPEX!L172&lt;&gt;"",CAPEX!L172,"")</f>
        <v>2009</v>
      </c>
      <c r="BD153" s="1002">
        <v>0</v>
      </c>
      <c r="BE153" s="895" t="str">
        <f>IF(CAPEX!N172&lt;&gt;"",CAPEX!N172,"")</f>
        <v>strm.735</v>
      </c>
      <c r="BF153" s="960">
        <f>IF(CAPEX!O172&lt;&gt;"",CAPEX!O172,"")</f>
        <v>1393</v>
      </c>
      <c r="BG153" s="961" t="str">
        <f>IF(CAPEX!P172&lt;&gt;"",CAPEX!P172,"")</f>
        <v>kg/hr</v>
      </c>
      <c r="BH153" s="898">
        <f>IF(CAPEX!Q172&lt;&gt;"",CAPEX!Q172,"")</f>
        <v>0.8</v>
      </c>
      <c r="BI153" s="898">
        <f>IF(CAPEX!R172&lt;&gt;"",CAPEX!R172,"")</f>
        <v>3.1</v>
      </c>
      <c r="BJ153" s="282">
        <f t="shared" ca="1" si="71"/>
        <v>1322.4930099999999</v>
      </c>
      <c r="BK153" s="301">
        <f t="shared" ca="1" si="72"/>
        <v>0.94938478822684846</v>
      </c>
      <c r="BL153" s="273">
        <f t="shared" ca="1" si="73"/>
        <v>0</v>
      </c>
      <c r="BM153" s="273">
        <f t="shared" ca="1" si="74"/>
        <v>0</v>
      </c>
      <c r="BN153" s="273">
        <f t="shared" ca="1" si="75"/>
        <v>0</v>
      </c>
      <c r="BO153" s="275"/>
      <c r="BP153" s="189"/>
    </row>
    <row r="154" spans="1:68" ht="13.5" customHeight="1">
      <c r="A154" s="189"/>
      <c r="B154" s="189"/>
      <c r="C154" s="189"/>
      <c r="D154" s="189"/>
      <c r="E154" s="189"/>
      <c r="F154" s="189"/>
      <c r="G154" s="189"/>
      <c r="H154" s="556"/>
      <c r="I154" s="64"/>
      <c r="J154" s="1132" t="s">
        <v>3587</v>
      </c>
      <c r="K154" s="15">
        <f ca="1">SUM(K149:K153)</f>
        <v>49124.472120999999</v>
      </c>
      <c r="L154" s="15"/>
      <c r="M154" s="65"/>
      <c r="N154" s="15"/>
      <c r="O154" s="65"/>
      <c r="P154" s="65"/>
      <c r="Q154" s="64"/>
      <c r="R154" s="64"/>
      <c r="S154" s="64"/>
      <c r="T154" s="64"/>
      <c r="U154" s="64"/>
      <c r="V154" s="64"/>
      <c r="W154" s="64"/>
      <c r="X154" s="64"/>
      <c r="Y154" s="64"/>
      <c r="Z154" s="64"/>
      <c r="AA154" s="64"/>
      <c r="AB154" s="64"/>
      <c r="AC154" s="64"/>
      <c r="AD154" s="189"/>
      <c r="AE154" s="189"/>
      <c r="AF154" s="189"/>
      <c r="AG154" s="189"/>
      <c r="AH154" s="189"/>
      <c r="AI154" s="189"/>
      <c r="AJ154" s="189"/>
      <c r="AK154" s="189"/>
      <c r="AL154" s="189"/>
      <c r="AM154" s="189"/>
      <c r="AN154" s="189"/>
      <c r="AO154" s="189"/>
      <c r="AP154" s="189"/>
      <c r="AQ154" s="189"/>
      <c r="AR154" s="189"/>
      <c r="AS154" s="556"/>
      <c r="AT154" s="888" t="str">
        <f>IF(CAPEX!A173&lt;&gt;"",CAPEX!A173,"")</f>
        <v>P</v>
      </c>
      <c r="AU154" s="889">
        <f>IF(CAPEX!B173&lt;&gt;"",CAPEX!B173,"")</f>
        <v>760</v>
      </c>
      <c r="AV154" s="888" t="str">
        <f>IF(CAPEX!C173&lt;&gt;"",CAPEX!C173,"")</f>
        <v>DAP Pump</v>
      </c>
      <c r="AW154" s="922" t="s">
        <v>495</v>
      </c>
      <c r="AX154" s="888" t="str">
        <f>IF(CAPEX!F173&lt;&gt;"",CAPEX!F173,"")</f>
        <v>2 GPM, 100 FT TDH</v>
      </c>
      <c r="AY154" s="891">
        <f>IF(CAPEX!G173&lt;&gt;"",CAPEX!G173,"")</f>
        <v>0.5</v>
      </c>
      <c r="AZ154" s="888" t="str">
        <f>IF(CAPEX!H173&lt;&gt;"",CAPEX!H173,"")</f>
        <v>CS</v>
      </c>
      <c r="BA154" s="891">
        <f>IF(CAPEX!J173&lt;&gt;"",CAPEX!J162,"")</f>
        <v>1</v>
      </c>
      <c r="BB154" s="892">
        <f>CAPEX!K173</f>
        <v>3000</v>
      </c>
      <c r="BC154" s="893">
        <f>IF(CAPEX!L173&lt;&gt;"",CAPEX!L173,"")</f>
        <v>2009</v>
      </c>
      <c r="BD154" s="1002">
        <v>0</v>
      </c>
      <c r="BE154" s="895" t="str">
        <f>IF(CAPEX!N173&lt;&gt;"",CAPEX!N173,"")</f>
        <v>strm.755</v>
      </c>
      <c r="BF154" s="960">
        <f>IF(CAPEX!O173&lt;&gt;"",CAPEX!O173,"")</f>
        <v>163</v>
      </c>
      <c r="BG154" s="961" t="str">
        <f>IF(CAPEX!P173&lt;&gt;"",CAPEX!P173,"")</f>
        <v>kg/hr</v>
      </c>
      <c r="BH154" s="898">
        <f>IF(CAPEX!Q173&lt;&gt;"",CAPEX!Q173,"")</f>
        <v>0.8</v>
      </c>
      <c r="BI154" s="898">
        <f>IF(CAPEX!R173&lt;&gt;"",CAPEX!R173,"")</f>
        <v>3.1</v>
      </c>
      <c r="BJ154" s="282">
        <f t="shared" ca="1" si="71"/>
        <v>144.01762199999999</v>
      </c>
      <c r="BK154" s="301">
        <f t="shared" ca="1" si="72"/>
        <v>0.8835436932515337</v>
      </c>
      <c r="BL154" s="273">
        <f t="shared" ca="1" si="73"/>
        <v>0</v>
      </c>
      <c r="BM154" s="273">
        <f t="shared" ca="1" si="74"/>
        <v>0</v>
      </c>
      <c r="BN154" s="273">
        <f t="shared" ca="1" si="75"/>
        <v>0</v>
      </c>
      <c r="BO154" s="275"/>
      <c r="BP154" s="189"/>
    </row>
    <row r="155" spans="1:68" ht="13.5" customHeight="1">
      <c r="A155" s="189"/>
      <c r="B155" s="189"/>
      <c r="C155" s="189"/>
      <c r="D155" s="189"/>
      <c r="E155" s="189"/>
      <c r="F155" s="189"/>
      <c r="G155" s="189"/>
      <c r="H155" s="556"/>
      <c r="K155" s="15"/>
      <c r="L155" s="15"/>
      <c r="M155" s="65"/>
      <c r="N155" s="15"/>
      <c r="O155" s="65"/>
      <c r="P155" s="65"/>
      <c r="Q155" s="64"/>
      <c r="R155" s="64"/>
      <c r="S155" s="64"/>
      <c r="T155" s="64"/>
      <c r="U155" s="64"/>
      <c r="V155" s="64"/>
      <c r="W155" s="64"/>
      <c r="X155" s="64"/>
      <c r="Y155" s="64"/>
      <c r="Z155" s="64"/>
      <c r="AA155" s="64"/>
      <c r="AB155" s="64"/>
      <c r="AC155" s="64"/>
      <c r="AD155" s="189"/>
      <c r="AE155" s="189"/>
      <c r="AF155" s="189"/>
      <c r="AG155" s="189"/>
      <c r="AH155" s="189"/>
      <c r="AI155" s="189"/>
      <c r="AJ155" s="189"/>
      <c r="AK155" s="189"/>
      <c r="AL155" s="189"/>
      <c r="AM155" s="189"/>
      <c r="AN155" s="189"/>
      <c r="AO155" s="189"/>
      <c r="AP155" s="189"/>
      <c r="AQ155" s="189"/>
      <c r="AR155" s="189"/>
      <c r="AS155" s="556"/>
      <c r="AT155" s="888" t="str">
        <f>IF(CAPEX!A174&lt;&gt;"",CAPEX!A174,"")</f>
        <v>T</v>
      </c>
      <c r="AU155" s="889">
        <f>IF(CAPEX!B174&lt;&gt;"",CAPEX!B174,"")</f>
        <v>701</v>
      </c>
      <c r="AV155" s="888" t="str">
        <f>IF(CAPEX!C174&lt;&gt;"",CAPEX!C174,"")</f>
        <v>Ethanol Product Storage Tank</v>
      </c>
      <c r="AW155" s="922" t="s">
        <v>469</v>
      </c>
      <c r="AX155" s="888" t="str">
        <f>IF(CAPEX!F174&lt;&gt;"",CAPEX!F174,"")</f>
        <v>750,000 gal., 7 day storage, Floating roof</v>
      </c>
      <c r="AY155" s="891" t="str">
        <f>IF(CAPEX!G174&lt;&gt;"",CAPEX!G174,"")</f>
        <v/>
      </c>
      <c r="AZ155" s="888" t="str">
        <f>IF(CAPEX!H174&lt;&gt;"",CAPEX!H174,"")</f>
        <v>A285C</v>
      </c>
      <c r="BA155" s="891">
        <f>IF(CAPEX!J174&lt;&gt;"",CAPEX!J157,"")</f>
        <v>3</v>
      </c>
      <c r="BB155" s="892">
        <f>CAPEX!K174</f>
        <v>1340000</v>
      </c>
      <c r="BC155" s="893">
        <f>IF(CAPEX!L174&lt;&gt;"",CAPEX!L174,"")</f>
        <v>2009</v>
      </c>
      <c r="BD155" s="1002">
        <v>0</v>
      </c>
      <c r="BE155" s="895" t="str">
        <f>IF(CAPEX!N174&lt;&gt;"",CAPEX!N174,"")</f>
        <v>strm.a500.515</v>
      </c>
      <c r="BF155" s="960">
        <f>IF(CAPEX!O174&lt;&gt;"",CAPEX!O174,"")</f>
        <v>22681</v>
      </c>
      <c r="BG155" s="961" t="str">
        <f>IF(CAPEX!P174&lt;&gt;"",CAPEX!P174,"")</f>
        <v>kg/hr</v>
      </c>
      <c r="BH155" s="898">
        <f>IF(CAPEX!Q174&lt;&gt;"",CAPEX!Q174,"")</f>
        <v>0.7</v>
      </c>
      <c r="BI155" s="898">
        <f>IF(CAPEX!R174&lt;&gt;"",CAPEX!R174,"")</f>
        <v>1.7</v>
      </c>
      <c r="BJ155" s="282">
        <f t="shared" ca="1" si="71"/>
        <v>21808.6986</v>
      </c>
      <c r="BK155" s="301">
        <f t="shared" ca="1" si="72"/>
        <v>0.96154043472510031</v>
      </c>
      <c r="BL155" s="273">
        <f t="shared" ca="1" si="73"/>
        <v>0</v>
      </c>
      <c r="BM155" s="273">
        <f t="shared" ca="1" si="74"/>
        <v>0</v>
      </c>
      <c r="BN155" s="273">
        <f t="shared" ca="1" si="75"/>
        <v>0</v>
      </c>
      <c r="BO155" s="275"/>
      <c r="BP155" s="189"/>
    </row>
    <row r="156" spans="1:68" ht="13.5" customHeight="1">
      <c r="A156" s="189"/>
      <c r="B156" s="189"/>
      <c r="C156" s="189"/>
      <c r="D156" s="189"/>
      <c r="E156" s="189"/>
      <c r="F156" s="189"/>
      <c r="G156" s="189"/>
      <c r="H156" s="556"/>
      <c r="I156" s="64" t="s">
        <v>3588</v>
      </c>
      <c r="J156" s="64" t="s">
        <v>2123</v>
      </c>
      <c r="K156" s="15">
        <f ca="1">VLOOKUP(J156,INDIRECT(LU_SENS),2,FALSE())</f>
        <v>136251.51300000001</v>
      </c>
      <c r="L156" s="92" t="s">
        <v>225</v>
      </c>
      <c r="M156" s="65"/>
      <c r="N156" s="15"/>
      <c r="O156" s="65"/>
      <c r="P156" s="65"/>
      <c r="Q156" s="64"/>
      <c r="R156" s="64"/>
      <c r="S156" s="64"/>
      <c r="T156" s="64"/>
      <c r="U156" s="64"/>
      <c r="V156" s="64"/>
      <c r="W156" s="64"/>
      <c r="X156" s="64"/>
      <c r="Y156" s="64"/>
      <c r="Z156" s="64"/>
      <c r="AA156" s="64"/>
      <c r="AB156" s="64"/>
      <c r="AC156" s="64"/>
      <c r="AD156" s="189"/>
      <c r="AE156" s="189"/>
      <c r="AF156" s="189"/>
      <c r="AG156" s="189"/>
      <c r="AH156" s="189"/>
      <c r="AI156" s="189"/>
      <c r="AJ156" s="189"/>
      <c r="AK156" s="189"/>
      <c r="AL156" s="189"/>
      <c r="AM156" s="189"/>
      <c r="AN156" s="189"/>
      <c r="AO156" s="189"/>
      <c r="AP156" s="189"/>
      <c r="AQ156" s="189"/>
      <c r="AR156" s="189"/>
      <c r="AS156" s="556"/>
      <c r="AT156" s="888" t="str">
        <f>IF(CAPEX!A175&lt;&gt;"",CAPEX!A175,"")</f>
        <v>T</v>
      </c>
      <c r="AU156" s="889">
        <f>IF(CAPEX!B175&lt;&gt;"",CAPEX!B175,"")</f>
        <v>703</v>
      </c>
      <c r="AV156" s="888" t="str">
        <f>IF(CAPEX!C175&lt;&gt;"",CAPEX!C175,"")</f>
        <v>Sulfuric Acid Storage Tank</v>
      </c>
      <c r="AW156" s="922"/>
      <c r="AX156" s="888" t="str">
        <f>IF(CAPEX!F175&lt;&gt;"",CAPEX!F175,"")</f>
        <v>12,600 gal, 12' dia x15' H</v>
      </c>
      <c r="AY156" s="891" t="str">
        <f>IF(CAPEX!G175&lt;&gt;"",CAPEX!G175,"")</f>
        <v/>
      </c>
      <c r="AZ156" s="888" t="str">
        <f>IF(CAPEX!H175&lt;&gt;"",CAPEX!H175,"")</f>
        <v>SS</v>
      </c>
      <c r="BA156" s="891" t="e">
        <f>IF(CAPEX!J175&lt;&gt;"",CAPEX!#REF!,"")</f>
        <v>#REF!</v>
      </c>
      <c r="BB156" s="892">
        <f>CAPEX!K175</f>
        <v>96000</v>
      </c>
      <c r="BC156" s="893">
        <f>IF(CAPEX!L175&lt;&gt;"",CAPEX!L175,"")</f>
        <v>2010</v>
      </c>
      <c r="BD156" s="894">
        <f>IF(CAPEX!M175&lt;&gt;"",CAPEX!M175,"")</f>
        <v>96000</v>
      </c>
      <c r="BE156" s="895" t="str">
        <f>IF(CAPEX!N175&lt;&gt;"",CAPEX!N175,"")</f>
        <v>strm.710</v>
      </c>
      <c r="BF156" s="973">
        <f>IF(CAPEX!O175&lt;&gt;"",CAPEX!O175,"")</f>
        <v>1981</v>
      </c>
      <c r="BG156" s="974" t="str">
        <f>IF(CAPEX!P175&lt;&gt;"",CAPEX!P175,"")</f>
        <v>kg/hr</v>
      </c>
      <c r="BH156" s="898">
        <f>IF(CAPEX!Q175&lt;&gt;"",CAPEX!Q175,"")</f>
        <v>0.7</v>
      </c>
      <c r="BI156" s="898">
        <f>IF(CAPEX!R175&lt;&gt;"",CAPEX!R175,"")</f>
        <v>1.5</v>
      </c>
      <c r="BJ156" s="282">
        <f t="shared" ca="1" si="71"/>
        <v>2526.1</v>
      </c>
      <c r="BK156" s="301">
        <f t="shared" ca="1" si="72"/>
        <v>1.2751640585562847</v>
      </c>
      <c r="BL156" s="273">
        <f t="shared" ca="1" si="73"/>
        <v>113806.60746222916</v>
      </c>
      <c r="BM156" s="273">
        <f t="shared" ca="1" si="74"/>
        <v>108558.44509922876</v>
      </c>
      <c r="BN156" s="273">
        <f t="shared" ca="1" si="75"/>
        <v>162837.66764884314</v>
      </c>
      <c r="BO156" s="275"/>
      <c r="BP156" s="189"/>
    </row>
    <row r="157" spans="1:68" ht="13.5" customHeight="1">
      <c r="A157" s="189"/>
      <c r="B157" s="189"/>
      <c r="C157" s="189"/>
      <c r="D157" s="189"/>
      <c r="E157" s="189"/>
      <c r="F157" s="189"/>
      <c r="G157" s="189"/>
      <c r="H157" s="556"/>
      <c r="I157" s="92" t="s">
        <v>3589</v>
      </c>
      <c r="J157" s="64" t="s">
        <v>1895</v>
      </c>
      <c r="K157" s="14">
        <f ca="1">VLOOKUP(J157,INDIRECT(LU_SENS),2,FALSE())</f>
        <v>1.2859428399999999</v>
      </c>
      <c r="L157" s="92" t="s">
        <v>88</v>
      </c>
      <c r="M157" s="65"/>
      <c r="N157" s="15"/>
      <c r="O157" s="65"/>
      <c r="P157" s="65"/>
      <c r="Q157" s="64"/>
      <c r="R157" s="64"/>
      <c r="S157" s="64"/>
      <c r="T157" s="64"/>
      <c r="U157" s="64"/>
      <c r="V157" s="64"/>
      <c r="W157" s="64"/>
      <c r="X157" s="64"/>
      <c r="Y157" s="64"/>
      <c r="Z157" s="64"/>
      <c r="AA157" s="64"/>
      <c r="AB157" s="64"/>
      <c r="AC157" s="64"/>
      <c r="AD157" s="189"/>
      <c r="AE157" s="189"/>
      <c r="AF157" s="189"/>
      <c r="AG157" s="189"/>
      <c r="AH157" s="189"/>
      <c r="AI157" s="189"/>
      <c r="AJ157" s="189"/>
      <c r="AK157" s="189"/>
      <c r="AL157" s="189"/>
      <c r="AM157" s="189"/>
      <c r="AN157" s="189"/>
      <c r="AO157" s="189"/>
      <c r="AP157" s="189"/>
      <c r="AQ157" s="189"/>
      <c r="AR157" s="189"/>
      <c r="AS157" s="556"/>
      <c r="AT157" s="888" t="str">
        <f>IF(CAPEX!A176&lt;&gt;"",CAPEX!A176,"")</f>
        <v>T</v>
      </c>
      <c r="AU157" s="889">
        <f>IF(CAPEX!B176&lt;&gt;"",CAPEX!B176,"")</f>
        <v>704</v>
      </c>
      <c r="AV157" s="888" t="str">
        <f>IF(CAPEX!C176&lt;&gt;"",CAPEX!C176,"")</f>
        <v>Firewater Storage Tank</v>
      </c>
      <c r="AW157" s="922"/>
      <c r="AX157" s="888" t="str">
        <f>IF(CAPEX!F176&lt;&gt;"",CAPEX!F176,"")</f>
        <v>600,000 gal - 4 hrs @ 2500 gpm</v>
      </c>
      <c r="AY157" s="891" t="str">
        <f>IF(CAPEX!G176&lt;&gt;"",CAPEX!G176,"")</f>
        <v/>
      </c>
      <c r="AZ157" s="888" t="str">
        <f>IF(CAPEX!H176&lt;&gt;"",CAPEX!H176,"")</f>
        <v>Glass lined</v>
      </c>
      <c r="BA157" s="891" t="e">
        <f>IF(CAPEX!J176&lt;&gt;"",CAPEX!#REF!,"")</f>
        <v>#REF!</v>
      </c>
      <c r="BB157" s="892">
        <f>CAPEX!K176</f>
        <v>803000</v>
      </c>
      <c r="BC157" s="893">
        <f>IF(CAPEX!L176&lt;&gt;"",CAPEX!L176,"")</f>
        <v>2009</v>
      </c>
      <c r="BD157" s="894">
        <f>IF(CAPEX!M176&lt;&gt;"",CAPEX!M176,"")</f>
        <v>803000</v>
      </c>
      <c r="BE157" s="895" t="str">
        <f>IF(CAPEX!N176&lt;&gt;"",CAPEX!N176,"")</f>
        <v>strm.a700.713</v>
      </c>
      <c r="BF157" s="960">
        <f>IF(CAPEX!O176&lt;&gt;"",CAPEX!O176,"")</f>
        <v>8343</v>
      </c>
      <c r="BG157" s="961" t="str">
        <f>IF(CAPEX!P176&lt;&gt;"",CAPEX!P176,"")</f>
        <v>kg/hr</v>
      </c>
      <c r="BH157" s="898">
        <f>IF(CAPEX!Q176&lt;&gt;"",CAPEX!Q176,"")</f>
        <v>0.7</v>
      </c>
      <c r="BI157" s="898">
        <f>IF(CAPEX!R176&lt;&gt;"",CAPEX!R176,"")</f>
        <v>1.7</v>
      </c>
      <c r="BJ157" s="282">
        <f t="shared" ca="1" si="71"/>
        <v>8021.6018199999999</v>
      </c>
      <c r="BK157" s="301">
        <f t="shared" ca="1" si="72"/>
        <v>0.96147690518997964</v>
      </c>
      <c r="BL157" s="273">
        <f t="shared" ca="1" si="73"/>
        <v>781218.90626930003</v>
      </c>
      <c r="BM157" s="273">
        <f t="shared" ca="1" si="74"/>
        <v>786457.96772157552</v>
      </c>
      <c r="BN157" s="273">
        <f t="shared" ca="1" si="75"/>
        <v>1336978.5451266784</v>
      </c>
      <c r="BO157" s="275"/>
      <c r="BP157" s="189"/>
    </row>
    <row r="158" spans="1:68" ht="13.5" customHeight="1">
      <c r="A158" s="189"/>
      <c r="B158" s="189"/>
      <c r="C158" s="189"/>
      <c r="D158" s="189"/>
      <c r="E158" s="189"/>
      <c r="F158" s="189"/>
      <c r="G158" s="189"/>
      <c r="H158" s="556"/>
      <c r="I158" s="92" t="s">
        <v>3590</v>
      </c>
      <c r="K158" s="1133">
        <f ca="1">K156/K157</f>
        <v>105954.56404578606</v>
      </c>
      <c r="L158" s="92" t="s">
        <v>3591</v>
      </c>
      <c r="M158" s="65"/>
      <c r="N158" s="15"/>
      <c r="O158" s="65"/>
      <c r="P158" s="65"/>
      <c r="Q158" s="64"/>
      <c r="R158" s="64"/>
      <c r="S158" s="64"/>
      <c r="T158" s="64"/>
      <c r="U158" s="64"/>
      <c r="V158" s="64"/>
      <c r="W158" s="64"/>
      <c r="X158" s="64"/>
      <c r="Y158" s="64"/>
      <c r="Z158" s="64"/>
      <c r="AA158" s="64"/>
      <c r="AB158" s="64"/>
      <c r="AC158" s="64"/>
      <c r="AD158" s="189"/>
      <c r="AE158" s="189"/>
      <c r="AF158" s="189"/>
      <c r="AG158" s="189"/>
      <c r="AH158" s="189"/>
      <c r="AI158" s="189"/>
      <c r="AJ158" s="189"/>
      <c r="AK158" s="189"/>
      <c r="AL158" s="189"/>
      <c r="AM158" s="189"/>
      <c r="AN158" s="189"/>
      <c r="AO158" s="189"/>
      <c r="AP158" s="189"/>
      <c r="AQ158" s="189"/>
      <c r="AR158" s="189"/>
      <c r="AS158" s="556"/>
      <c r="AT158" s="888" t="str">
        <f>IF(CAPEX!A177&lt;&gt;"",CAPEX!A177,"")</f>
        <v>T</v>
      </c>
      <c r="AU158" s="889">
        <f>IF(CAPEX!B177&lt;&gt;"",CAPEX!B177,"")</f>
        <v>706</v>
      </c>
      <c r="AV158" s="888" t="str">
        <f>IF(CAPEX!C177&lt;&gt;"",CAPEX!C177,"")</f>
        <v>Ammonia Storage Tank</v>
      </c>
      <c r="AW158" s="922" t="s">
        <v>891</v>
      </c>
      <c r="AX158" s="888" t="str">
        <f>IF(CAPEX!F177&lt;&gt;"",CAPEX!F177,"")</f>
        <v>28,000 gal</v>
      </c>
      <c r="AY158" s="891" t="str">
        <f>IF(CAPEX!G177&lt;&gt;"",CAPEX!G177,"")</f>
        <v/>
      </c>
      <c r="AZ158" s="888" t="str">
        <f>IF(CAPEX!H177&lt;&gt;"",CAPEX!H177,"")</f>
        <v>SA- 516-70</v>
      </c>
      <c r="BA158" s="891">
        <f>IF(CAPEX!J177&lt;&gt;"",CAPEX!J158,"")</f>
        <v>1</v>
      </c>
      <c r="BB158" s="892">
        <f>CAPEX!K177</f>
        <v>196000</v>
      </c>
      <c r="BC158" s="893">
        <f>IF(CAPEX!L177&lt;&gt;"",CAPEX!L177,"")</f>
        <v>2010</v>
      </c>
      <c r="BD158" s="894">
        <f>IF(CAPEX!M177&lt;&gt;"",CAPEX!M177,"")</f>
        <v>196000</v>
      </c>
      <c r="BE158" s="895" t="str">
        <f>IF(CAPEX!N177&lt;&gt;"",CAPEX!N177,"")</f>
        <v>strm.717</v>
      </c>
      <c r="BF158" s="960">
        <f>IF(CAPEX!O177&lt;&gt;"",CAPEX!O177,"")</f>
        <v>1171</v>
      </c>
      <c r="BG158" s="961" t="str">
        <f>IF(CAPEX!P177&lt;&gt;"",CAPEX!P177,"")</f>
        <v>kg/hr</v>
      </c>
      <c r="BH158" s="898">
        <f>IF(CAPEX!Q177&lt;&gt;"",CAPEX!Q177,"")</f>
        <v>0.7</v>
      </c>
      <c r="BI158" s="898">
        <f>IF(CAPEX!R177&lt;&gt;"",CAPEX!R177,"")</f>
        <v>2</v>
      </c>
      <c r="BJ158" s="282">
        <f t="shared" ca="1" si="71"/>
        <v>1165.5773200000001</v>
      </c>
      <c r="BK158" s="301">
        <f t="shared" ca="1" si="72"/>
        <v>0.9953691887275834</v>
      </c>
      <c r="BL158" s="273">
        <f t="shared" ca="1" si="73"/>
        <v>195364.21047943647</v>
      </c>
      <c r="BM158" s="273">
        <f t="shared" ca="1" si="74"/>
        <v>186355.04027940438</v>
      </c>
      <c r="BN158" s="273">
        <f t="shared" ca="1" si="75"/>
        <v>372710.08055880875</v>
      </c>
      <c r="BO158" s="275"/>
      <c r="BP158" s="189"/>
    </row>
    <row r="159" spans="1:68" ht="13.5" customHeight="1">
      <c r="A159" s="189"/>
      <c r="B159" s="189"/>
      <c r="C159" s="189"/>
      <c r="D159" s="189"/>
      <c r="E159" s="189"/>
      <c r="F159" s="189"/>
      <c r="G159" s="189"/>
      <c r="H159" s="556"/>
      <c r="I159" s="64"/>
      <c r="J159" s="64"/>
      <c r="K159" s="15"/>
      <c r="L159" s="15"/>
      <c r="M159" s="65"/>
      <c r="N159" s="15"/>
      <c r="O159" s="65"/>
      <c r="P159" s="65"/>
      <c r="Q159" s="64"/>
      <c r="R159" s="64"/>
      <c r="S159" s="64"/>
      <c r="T159" s="64"/>
      <c r="U159" s="64"/>
      <c r="V159" s="64"/>
      <c r="W159" s="64"/>
      <c r="X159" s="64"/>
      <c r="Y159" s="64"/>
      <c r="Z159" s="64"/>
      <c r="AA159" s="64"/>
      <c r="AB159" s="64"/>
      <c r="AC159" s="64"/>
      <c r="AD159" s="189"/>
      <c r="AE159" s="189"/>
      <c r="AF159" s="189"/>
      <c r="AG159" s="189"/>
      <c r="AH159" s="189"/>
      <c r="AI159" s="189"/>
      <c r="AJ159" s="189"/>
      <c r="AK159" s="189"/>
      <c r="AL159" s="189"/>
      <c r="AM159" s="189"/>
      <c r="AN159" s="189"/>
      <c r="AO159" s="189"/>
      <c r="AP159" s="189"/>
      <c r="AQ159" s="189"/>
      <c r="AR159" s="189"/>
      <c r="AS159" s="556"/>
      <c r="AT159" s="888" t="str">
        <f>IF(CAPEX!A178&lt;&gt;"",CAPEX!A178,"")</f>
        <v>T</v>
      </c>
      <c r="AU159" s="889">
        <f>IF(CAPEX!B178&lt;&gt;"",CAPEX!B178,"")</f>
        <v>710</v>
      </c>
      <c r="AV159" s="888" t="str">
        <f>IF(CAPEX!C178&lt;&gt;"",CAPEX!C178,"")</f>
        <v>Gasoline Storage Tank</v>
      </c>
      <c r="AW159" s="922"/>
      <c r="AX159" s="888" t="str">
        <f>IF(CAPEX!F178&lt;&gt;"",CAPEX!F178,"")</f>
        <v>65,000 gal., floating roof</v>
      </c>
      <c r="AY159" s="891" t="str">
        <f>IF(CAPEX!G178&lt;&gt;"",CAPEX!G178,"")</f>
        <v/>
      </c>
      <c r="AZ159" s="888" t="str">
        <f>IF(CAPEX!H178&lt;&gt;"",CAPEX!H178,"")</f>
        <v>CS</v>
      </c>
      <c r="BA159" s="891">
        <f>IF(CAPEX!J178&lt;&gt;"",CAPEX!J154,"")</f>
        <v>2</v>
      </c>
      <c r="BB159" s="892">
        <f>CAPEX!K178</f>
        <v>200000</v>
      </c>
      <c r="BC159" s="893">
        <f>IF(CAPEX!L178&lt;&gt;"",CAPEX!L178,"")</f>
        <v>2009</v>
      </c>
      <c r="BD159" s="1002">
        <v>0</v>
      </c>
      <c r="BE159" s="895" t="str">
        <f>IF(CAPEX!N178&lt;&gt;"",CAPEX!N178,"")</f>
        <v>strm.a700.701</v>
      </c>
      <c r="BF159" s="960">
        <f>IF(CAPEX!O178&lt;&gt;"",CAPEX!O178,"")</f>
        <v>473</v>
      </c>
      <c r="BG159" s="961" t="str">
        <f>IF(CAPEX!P178&lt;&gt;"",CAPEX!P178,"")</f>
        <v>kg/hr</v>
      </c>
      <c r="BH159" s="898">
        <f>IF(CAPEX!Q178&lt;&gt;"",CAPEX!Q178,"")</f>
        <v>0.7</v>
      </c>
      <c r="BI159" s="898">
        <f>IF(CAPEX!R178&lt;&gt;"",CAPEX!R178,"")</f>
        <v>1.7</v>
      </c>
      <c r="BJ159" s="282">
        <f t="shared" ca="1" si="71"/>
        <v>464.92967399999998</v>
      </c>
      <c r="BK159" s="301">
        <f t="shared" ca="1" si="72"/>
        <v>0.98293799999999998</v>
      </c>
      <c r="BL159" s="273">
        <f t="shared" ca="1" si="73"/>
        <v>0</v>
      </c>
      <c r="BM159" s="273">
        <f t="shared" ca="1" si="74"/>
        <v>0</v>
      </c>
      <c r="BN159" s="273">
        <f t="shared" ca="1" si="75"/>
        <v>0</v>
      </c>
      <c r="BO159" s="275"/>
      <c r="BP159" s="189"/>
    </row>
    <row r="160" spans="1:68" ht="13.5" customHeight="1">
      <c r="A160" s="189"/>
      <c r="B160" s="189"/>
      <c r="C160" s="189"/>
      <c r="D160" s="189"/>
      <c r="E160" s="189"/>
      <c r="F160" s="189"/>
      <c r="G160" s="189"/>
      <c r="H160" s="556"/>
      <c r="I160" s="64" t="s">
        <v>3592</v>
      </c>
      <c r="J160" s="64" t="s">
        <v>2126</v>
      </c>
      <c r="K160" s="510">
        <f ca="1">VLOOKUP(J160,INDIRECT(LU_SENS),2,FALSE())</f>
        <v>416465.38199999998</v>
      </c>
      <c r="L160" s="92" t="s">
        <v>225</v>
      </c>
      <c r="M160" s="65"/>
      <c r="N160" s="15"/>
      <c r="O160" s="65"/>
      <c r="P160" s="65"/>
      <c r="Q160" s="64"/>
      <c r="R160" s="64"/>
      <c r="S160" s="64"/>
      <c r="T160" s="64"/>
      <c r="U160" s="64"/>
      <c r="V160" s="64"/>
      <c r="W160" s="64"/>
      <c r="X160" s="64"/>
      <c r="Y160" s="64"/>
      <c r="Z160" s="64"/>
      <c r="AA160" s="64"/>
      <c r="AB160" s="64"/>
      <c r="AC160" s="64"/>
      <c r="AD160" s="189"/>
      <c r="AE160" s="189"/>
      <c r="AF160" s="189"/>
      <c r="AG160" s="189"/>
      <c r="AH160" s="189"/>
      <c r="AI160" s="189"/>
      <c r="AJ160" s="189"/>
      <c r="AK160" s="189"/>
      <c r="AL160" s="189"/>
      <c r="AM160" s="189"/>
      <c r="AN160" s="189"/>
      <c r="AO160" s="189"/>
      <c r="AP160" s="189"/>
      <c r="AQ160" s="189"/>
      <c r="AR160" s="189"/>
      <c r="AS160" s="556"/>
      <c r="AT160" s="888" t="str">
        <f>IF(CAPEX!A179&lt;&gt;"",CAPEX!A179,"")</f>
        <v>T</v>
      </c>
      <c r="AU160" s="889">
        <f>IF(CAPEX!B179&lt;&gt;"",CAPEX!B179,"")</f>
        <v>720</v>
      </c>
      <c r="AV160" s="888" t="str">
        <f>IF(CAPEX!C179&lt;&gt;"",CAPEX!C179,"")</f>
        <v>CSL Storage Tank</v>
      </c>
      <c r="AW160" s="922"/>
      <c r="AX160" s="888" t="str">
        <f>IF(CAPEX!F179&lt;&gt;"",CAPEX!F179,"")</f>
        <v>70,000 gal</v>
      </c>
      <c r="AY160" s="891" t="str">
        <f>IF(CAPEX!G179&lt;&gt;"",CAPEX!G179,"")</f>
        <v/>
      </c>
      <c r="AZ160" s="888" t="str">
        <f>IF(CAPEX!H179&lt;&gt;"",CAPEX!H179,"")</f>
        <v>Glass lined CS</v>
      </c>
      <c r="BA160" s="891" t="e">
        <f>IF(CAPEX!J179&lt;&gt;"",CAPEX!#REF!,"")</f>
        <v>#REF!</v>
      </c>
      <c r="BB160" s="892">
        <f>CAPEX!K179</f>
        <v>70000</v>
      </c>
      <c r="BC160" s="893">
        <f>IF(CAPEX!L179&lt;&gt;"",CAPEX!L179,"")</f>
        <v>2009</v>
      </c>
      <c r="BD160" s="1002">
        <v>0</v>
      </c>
      <c r="BE160" s="895" t="str">
        <f>IF(CAPEX!N179&lt;&gt;"",CAPEX!N179,"")</f>
        <v>strm.735</v>
      </c>
      <c r="BF160" s="960">
        <f>IF(CAPEX!O179&lt;&gt;"",CAPEX!O179,"")</f>
        <v>1393</v>
      </c>
      <c r="BG160" s="961" t="str">
        <f>IF(CAPEX!P179&lt;&gt;"",CAPEX!P179,"")</f>
        <v>kg/hr</v>
      </c>
      <c r="BH160" s="898">
        <f>IF(CAPEX!Q179&lt;&gt;"",CAPEX!Q179,"")</f>
        <v>0.7</v>
      </c>
      <c r="BI160" s="898">
        <f>IF(CAPEX!R179&lt;&gt;"",CAPEX!R179,"")</f>
        <v>2.6</v>
      </c>
      <c r="BJ160" s="282">
        <f t="shared" ca="1" si="71"/>
        <v>1322.4930099999999</v>
      </c>
      <c r="BK160" s="301">
        <f t="shared" ca="1" si="72"/>
        <v>0.94938478822684846</v>
      </c>
      <c r="BL160" s="273">
        <f t="shared" ca="1" si="73"/>
        <v>0</v>
      </c>
      <c r="BM160" s="273">
        <f t="shared" ca="1" si="74"/>
        <v>0</v>
      </c>
      <c r="BN160" s="273">
        <f t="shared" ca="1" si="75"/>
        <v>0</v>
      </c>
      <c r="BO160" s="275"/>
      <c r="BP160" s="189"/>
    </row>
    <row r="161" spans="1:68" ht="13.5" customHeight="1">
      <c r="A161" s="189"/>
      <c r="B161" s="189"/>
      <c r="C161" s="189"/>
      <c r="D161" s="189"/>
      <c r="E161" s="189"/>
      <c r="F161" s="189"/>
      <c r="G161" s="189"/>
      <c r="H161" s="556"/>
      <c r="I161" s="92" t="s">
        <v>3593</v>
      </c>
      <c r="J161" s="64" t="s">
        <v>1897</v>
      </c>
      <c r="K161" s="1134">
        <f ca="1">VLOOKUP(J161,INDIRECT(LU_SENS),2,FALSE())</f>
        <v>1.0650481300000001</v>
      </c>
      <c r="L161" s="92" t="s">
        <v>88</v>
      </c>
      <c r="M161" s="65"/>
      <c r="N161" s="15"/>
      <c r="O161" s="65"/>
      <c r="P161" s="65"/>
      <c r="Q161" s="64"/>
      <c r="R161" s="64"/>
      <c r="S161" s="64"/>
      <c r="T161" s="64"/>
      <c r="U161" s="64"/>
      <c r="V161" s="64"/>
      <c r="W161" s="64"/>
      <c r="X161" s="64"/>
      <c r="Y161" s="64"/>
      <c r="Z161" s="64"/>
      <c r="AA161" s="64"/>
      <c r="AB161" s="64"/>
      <c r="AC161" s="64"/>
      <c r="AD161" s="189"/>
      <c r="AE161" s="189"/>
      <c r="AF161" s="189"/>
      <c r="AG161" s="189"/>
      <c r="AH161" s="189"/>
      <c r="AI161" s="189"/>
      <c r="AJ161" s="189"/>
      <c r="AK161" s="189"/>
      <c r="AL161" s="189"/>
      <c r="AM161" s="189"/>
      <c r="AN161" s="189"/>
      <c r="AO161" s="189"/>
      <c r="AP161" s="189"/>
      <c r="AQ161" s="189"/>
      <c r="AR161" s="189"/>
      <c r="AS161" s="556"/>
      <c r="AT161" s="888" t="str">
        <f>IF(CAPEX!A180&lt;&gt;"",CAPEX!A180,"")</f>
        <v>T</v>
      </c>
      <c r="AU161" s="889">
        <f>IF(CAPEX!B180&lt;&gt;"",CAPEX!B180,"")</f>
        <v>755</v>
      </c>
      <c r="AV161" s="888" t="str">
        <f>IF(CAPEX!C180&lt;&gt;"",CAPEX!C180,"")</f>
        <v>DAP Bulk Bag Holder</v>
      </c>
      <c r="AW161" s="922" t="s">
        <v>859</v>
      </c>
      <c r="AX161" s="888" t="str">
        <f>IF(CAPEX!F180&lt;&gt;"",CAPEX!F180,"")</f>
        <v>Super sack holder</v>
      </c>
      <c r="AY161" s="891" t="str">
        <f>IF(CAPEX!G180&lt;&gt;"",CAPEX!G180,"")</f>
        <v/>
      </c>
      <c r="AZ161" s="888" t="str">
        <f>IF(CAPEX!H180&lt;&gt;"",CAPEX!H180,"")</f>
        <v/>
      </c>
      <c r="BA161" s="891" t="e">
        <f>IF(CAPEX!J180&lt;&gt;"",CAPEX!#REF!,"")</f>
        <v>#REF!</v>
      </c>
      <c r="BB161" s="892" t="str">
        <f>CAPEX!K180</f>
        <v>INCLUDED</v>
      </c>
      <c r="BC161" s="904" t="str">
        <f>IF(CAPEX!L180&lt;&gt;"",CAPEX!L180,"")</f>
        <v/>
      </c>
      <c r="BD161" s="905" t="str">
        <f>IF(CAPEX!M180&lt;&gt;"",CAPEX!M180,"")</f>
        <v/>
      </c>
      <c r="BE161" s="905" t="str">
        <f>IF(CAPEX!N180&lt;&gt;"",CAPEX!N180,"")</f>
        <v/>
      </c>
      <c r="BF161" s="906" t="str">
        <f>IF(CAPEX!O180&lt;&gt;"",CAPEX!O180,"")</f>
        <v/>
      </c>
      <c r="BG161" s="907" t="str">
        <f>IF(CAPEX!P180&lt;&gt;"",CAPEX!P180,"")</f>
        <v/>
      </c>
      <c r="BH161" s="908" t="str">
        <f>IF(CAPEX!Q180&lt;&gt;"",CAPEX!Q180,"")</f>
        <v/>
      </c>
      <c r="BI161" s="908" t="str">
        <f>IF(CAPEX!R180&lt;&gt;"",CAPEX!R180,"")</f>
        <v/>
      </c>
      <c r="BJ161" s="282"/>
      <c r="BK161" s="927"/>
      <c r="BL161" s="927"/>
      <c r="BM161" s="927"/>
      <c r="BN161" s="927"/>
      <c r="BO161" s="275"/>
      <c r="BP161" s="189"/>
    </row>
    <row r="162" spans="1:68" ht="13.5" customHeight="1">
      <c r="A162" s="189"/>
      <c r="B162" s="189"/>
      <c r="C162" s="189"/>
      <c r="D162" s="189"/>
      <c r="E162" s="189"/>
      <c r="F162" s="189"/>
      <c r="G162" s="189"/>
      <c r="H162" s="556"/>
      <c r="I162" s="92" t="s">
        <v>3594</v>
      </c>
      <c r="K162" s="1133">
        <f ca="1">K160/K161</f>
        <v>391029.63544004341</v>
      </c>
      <c r="L162" s="92" t="s">
        <v>3591</v>
      </c>
      <c r="M162" s="65"/>
      <c r="N162" s="15"/>
      <c r="O162" s="65"/>
      <c r="P162" s="65"/>
      <c r="Q162" s="64"/>
      <c r="R162" s="64"/>
      <c r="S162" s="64"/>
      <c r="T162" s="64"/>
      <c r="U162" s="64"/>
      <c r="V162" s="64"/>
      <c r="W162" s="64"/>
      <c r="X162" s="64"/>
      <c r="Y162" s="64"/>
      <c r="Z162" s="64"/>
      <c r="AA162" s="64"/>
      <c r="AB162" s="64"/>
      <c r="AC162" s="64"/>
      <c r="AD162" s="189"/>
      <c r="AE162" s="189"/>
      <c r="AF162" s="189"/>
      <c r="AG162" s="189"/>
      <c r="AH162" s="189"/>
      <c r="AI162" s="189"/>
      <c r="AJ162" s="189"/>
      <c r="AK162" s="189"/>
      <c r="AL162" s="189"/>
      <c r="AM162" s="189"/>
      <c r="AN162" s="189"/>
      <c r="AO162" s="189"/>
      <c r="AP162" s="189"/>
      <c r="AQ162" s="189"/>
      <c r="AR162" s="189"/>
      <c r="AS162" s="556"/>
      <c r="AT162" s="888" t="str">
        <f>IF(CAPEX!A181&lt;&gt;"",CAPEX!A181,"")</f>
        <v>T</v>
      </c>
      <c r="AU162" s="889">
        <f>IF(CAPEX!B181&lt;&gt;"",CAPEX!B181,"")</f>
        <v>760</v>
      </c>
      <c r="AV162" s="888" t="str">
        <f>IF(CAPEX!C181&lt;&gt;"",CAPEX!C181,"")</f>
        <v>DAP Make-up Tank</v>
      </c>
      <c r="AW162" s="922"/>
      <c r="AX162" s="888" t="str">
        <f>IF(CAPEX!F181&lt;&gt;"",CAPEX!F181,"")</f>
        <v>12,800 gal</v>
      </c>
      <c r="AY162" s="891" t="str">
        <f>IF(CAPEX!G181&lt;&gt;"",CAPEX!G181,"")</f>
        <v/>
      </c>
      <c r="AZ162" s="888" t="str">
        <f>IF(CAPEX!H181&lt;&gt;"",CAPEX!H181,"")</f>
        <v>SS304</v>
      </c>
      <c r="BA162" s="891" t="e">
        <f>IF(CAPEX!J181&lt;&gt;"",CAPEX!#REF!,"")</f>
        <v>#REF!</v>
      </c>
      <c r="BB162" s="892">
        <f>CAPEX!K181</f>
        <v>102000</v>
      </c>
      <c r="BC162" s="893">
        <f>IF(CAPEX!L181&lt;&gt;"",CAPEX!L181,"")</f>
        <v>2009</v>
      </c>
      <c r="BD162" s="1002">
        <v>0</v>
      </c>
      <c r="BE162" s="895" t="str">
        <f>IF(CAPEX!N181&lt;&gt;"",CAPEX!N181,"")</f>
        <v>strm.717</v>
      </c>
      <c r="BF162" s="960">
        <f>IF(CAPEX!O181&lt;&gt;"",CAPEX!O181,"")</f>
        <v>1615</v>
      </c>
      <c r="BG162" s="961" t="str">
        <f>IF(CAPEX!P181&lt;&gt;"",CAPEX!P181,"")</f>
        <v>kg/hr</v>
      </c>
      <c r="BH162" s="898">
        <f>IF(CAPEX!Q181&lt;&gt;"",CAPEX!Q181,"")</f>
        <v>0.7</v>
      </c>
      <c r="BI162" s="898">
        <f>IF(CAPEX!R181&lt;&gt;"",CAPEX!R181,"")</f>
        <v>1.8</v>
      </c>
      <c r="BJ162" s="282">
        <f ca="1">IF(BE162&lt;&gt;"",VLOOKUP(BE162,INDIRECT(LU_SENS),2,FALSE()),"")</f>
        <v>1165.5773200000001</v>
      </c>
      <c r="BK162" s="301">
        <f ca="1">BJ162/BF162</f>
        <v>0.72171970278637776</v>
      </c>
      <c r="BL162" s="273">
        <f ca="1">BD162*BK162^BH162</f>
        <v>0</v>
      </c>
      <c r="BM162" s="273">
        <f ca="1">BL162*VLOOKUP($J$34,INDIRECT(IX_CAP),4,FALSE())/VLOOKUP(BC162,INDIRECT(IX_CAP),4,FALSE())</f>
        <v>0</v>
      </c>
      <c r="BN162" s="273">
        <f ca="1">BM162*BI162</f>
        <v>0</v>
      </c>
      <c r="BO162" s="275"/>
      <c r="BP162" s="189"/>
    </row>
    <row r="163" spans="1:68" ht="13.5" customHeight="1">
      <c r="A163" s="189"/>
      <c r="B163" s="189"/>
      <c r="C163" s="189"/>
      <c r="D163" s="189"/>
      <c r="E163" s="189"/>
      <c r="F163" s="189"/>
      <c r="G163" s="189"/>
      <c r="H163" s="556"/>
      <c r="M163" s="65"/>
      <c r="N163" s="15"/>
      <c r="O163" s="65"/>
      <c r="P163" s="65"/>
      <c r="Q163" s="64"/>
      <c r="R163" s="64"/>
      <c r="S163" s="64"/>
      <c r="T163" s="64"/>
      <c r="U163" s="64"/>
      <c r="V163" s="64"/>
      <c r="W163" s="64"/>
      <c r="X163" s="64"/>
      <c r="Y163" s="64"/>
      <c r="Z163" s="64"/>
      <c r="AA163" s="64"/>
      <c r="AB163" s="64"/>
      <c r="AC163" s="64"/>
      <c r="AD163" s="189"/>
      <c r="AE163" s="189"/>
      <c r="AF163" s="189"/>
      <c r="AG163" s="189"/>
      <c r="AH163" s="189"/>
      <c r="AI163" s="189"/>
      <c r="AJ163" s="189"/>
      <c r="AK163" s="189"/>
      <c r="AL163" s="189"/>
      <c r="AM163" s="189"/>
      <c r="AN163" s="189"/>
      <c r="AO163" s="189"/>
      <c r="AP163" s="189"/>
      <c r="AQ163" s="189"/>
      <c r="AR163" s="189"/>
      <c r="AS163" s="556"/>
      <c r="AT163" s="939"/>
      <c r="AU163" s="940"/>
      <c r="AV163" s="941"/>
      <c r="AW163" s="942"/>
      <c r="AX163" s="943"/>
      <c r="AY163" s="944"/>
      <c r="AZ163" s="328"/>
      <c r="BA163" s="945"/>
      <c r="BB163" s="946"/>
      <c r="BC163" s="1135"/>
      <c r="BD163" s="1051">
        <f>SUM(BD145:BD162)</f>
        <v>1117493</v>
      </c>
      <c r="BE163" s="1052"/>
      <c r="BF163" s="1053"/>
      <c r="BG163" s="1054"/>
      <c r="BH163" s="1055"/>
      <c r="BI163" s="1056"/>
      <c r="BJ163" s="298"/>
      <c r="BK163" s="361"/>
      <c r="BL163" s="1051">
        <f ca="1">SUM(BL145:BL162)</f>
        <v>1114027.0461968349</v>
      </c>
      <c r="BM163" s="1051">
        <f ca="1">SUM(BM145:BM162)</f>
        <v>1104686.5477022575</v>
      </c>
      <c r="BN163" s="1057">
        <f ca="1">SUM(BN145:BN162)</f>
        <v>1937857.7274708173</v>
      </c>
      <c r="BO163" s="275"/>
      <c r="BP163" s="189"/>
    </row>
    <row r="164" spans="1:68" ht="13.5" customHeight="1">
      <c r="A164" s="189"/>
      <c r="B164" s="189"/>
      <c r="C164" s="189"/>
      <c r="D164" s="189"/>
      <c r="E164" s="189"/>
      <c r="F164" s="189"/>
      <c r="G164" s="189"/>
      <c r="H164" s="556"/>
      <c r="M164" s="65"/>
      <c r="N164" s="15"/>
      <c r="O164" s="65"/>
      <c r="P164" s="65"/>
      <c r="Q164" s="64"/>
      <c r="R164" s="64"/>
      <c r="S164" s="64"/>
      <c r="T164" s="64"/>
      <c r="U164" s="64"/>
      <c r="V164" s="64"/>
      <c r="W164" s="64"/>
      <c r="X164" s="64"/>
      <c r="Y164" s="64"/>
      <c r="Z164" s="64"/>
      <c r="AA164" s="64"/>
      <c r="AB164" s="64"/>
      <c r="AC164" s="64"/>
      <c r="AD164" s="189"/>
      <c r="AE164" s="189"/>
      <c r="AF164" s="189"/>
      <c r="AG164" s="189"/>
      <c r="AH164" s="189"/>
      <c r="AI164" s="189"/>
      <c r="AJ164" s="189"/>
      <c r="AK164" s="189"/>
      <c r="AL164" s="189"/>
      <c r="AM164" s="189"/>
      <c r="AN164" s="189"/>
      <c r="AO164" s="189"/>
      <c r="AP164" s="189"/>
      <c r="AQ164" s="189"/>
      <c r="AR164" s="189"/>
      <c r="AS164" s="556"/>
      <c r="AT164" s="888" t="str">
        <f>IF(CAPEX!A183&lt;&gt;"",CAPEX!A183,"")</f>
        <v>H</v>
      </c>
      <c r="AU164" s="889">
        <f>IF(CAPEX!B183&lt;&gt;"",CAPEX!B183,"")</f>
        <v>801</v>
      </c>
      <c r="AV164" s="888" t="str">
        <f>IF(CAPEX!C183&lt;&gt;"",CAPEX!C183,"")</f>
        <v>Burner Combustion Air Preheater</v>
      </c>
      <c r="AW164" s="922" t="s">
        <v>910</v>
      </c>
      <c r="AX164" s="888" t="str">
        <f>IF(CAPEX!F183&lt;&gt;"",CAPEX!F183,"")</f>
        <v/>
      </c>
      <c r="AY164" s="891" t="str">
        <f>IF(CAPEX!G183&lt;&gt;"",CAPEX!G183,"")</f>
        <v/>
      </c>
      <c r="AZ164" s="888" t="str">
        <f>IF(CAPEX!H183&lt;&gt;"",CAPEX!H183,"")</f>
        <v/>
      </c>
      <c r="BA164" s="891">
        <f>IF(CAPEX!J183&lt;&gt;"",CAPEX!J164,"")</f>
        <v>1</v>
      </c>
      <c r="BB164" s="892" t="str">
        <f>CAPEX!K183</f>
        <v>INCLUDED</v>
      </c>
      <c r="BC164" s="904" t="str">
        <f>IF(CAPEX!L183&lt;&gt;"",CAPEX!L183,"")</f>
        <v/>
      </c>
      <c r="BD164" s="905" t="str">
        <f>IF(CAPEX!M183&lt;&gt;"",CAPEX!M183,"")</f>
        <v/>
      </c>
      <c r="BE164" s="905" t="str">
        <f>IF(CAPEX!N183&lt;&gt;"",CAPEX!N183,"")</f>
        <v/>
      </c>
      <c r="BF164" s="906" t="str">
        <f>IF(CAPEX!O183&lt;&gt;"",CAPEX!O183,"")</f>
        <v/>
      </c>
      <c r="BG164" s="907" t="str">
        <f>IF(CAPEX!P183&lt;&gt;"",CAPEX!P183,"")</f>
        <v/>
      </c>
      <c r="BH164" s="908" t="str">
        <f>IF(CAPEX!Q183&lt;&gt;"",CAPEX!Q183,"")</f>
        <v/>
      </c>
      <c r="BI164" s="908" t="str">
        <f>IF(CAPEX!R183&lt;&gt;"",CAPEX!R183,"")</f>
        <v/>
      </c>
      <c r="BJ164" s="282"/>
      <c r="BK164" s="927"/>
      <c r="BL164" s="927"/>
      <c r="BM164" s="927"/>
      <c r="BN164" s="927"/>
      <c r="BO164" s="275"/>
      <c r="BP164" s="189"/>
    </row>
    <row r="165" spans="1:68" ht="13.5" customHeight="1">
      <c r="A165" s="189"/>
      <c r="B165" s="189"/>
      <c r="C165" s="189"/>
      <c r="D165" s="189"/>
      <c r="E165" s="189"/>
      <c r="F165" s="189"/>
      <c r="G165" s="189"/>
      <c r="H165" s="556"/>
      <c r="M165" s="65"/>
      <c r="N165" s="15"/>
      <c r="O165" s="65"/>
      <c r="P165" s="65"/>
      <c r="Q165" s="64"/>
      <c r="R165" s="64"/>
      <c r="S165" s="64"/>
      <c r="T165" s="64"/>
      <c r="U165" s="64"/>
      <c r="V165" s="64"/>
      <c r="W165" s="64"/>
      <c r="X165" s="64"/>
      <c r="Y165" s="64"/>
      <c r="Z165" s="64"/>
      <c r="AA165" s="64"/>
      <c r="AB165" s="64"/>
      <c r="AC165" s="64"/>
      <c r="AD165" s="189"/>
      <c r="AE165" s="189"/>
      <c r="AF165" s="189"/>
      <c r="AG165" s="189"/>
      <c r="AH165" s="189"/>
      <c r="AI165" s="189"/>
      <c r="AJ165" s="189"/>
      <c r="AK165" s="189"/>
      <c r="AL165" s="189"/>
      <c r="AM165" s="189"/>
      <c r="AN165" s="189"/>
      <c r="AO165" s="189"/>
      <c r="AP165" s="189"/>
      <c r="AQ165" s="189"/>
      <c r="AR165" s="189"/>
      <c r="AS165" s="556"/>
      <c r="AT165" s="888" t="str">
        <f>IF(CAPEX!A184&lt;&gt;"",CAPEX!A184,"")</f>
        <v>H</v>
      </c>
      <c r="AU165" s="889">
        <f>IF(CAPEX!B184&lt;&gt;"",CAPEX!B184,"")</f>
        <v>811</v>
      </c>
      <c r="AV165" s="888" t="str">
        <f>IF(CAPEX!C184&lt;&gt;"",CAPEX!C184,"")</f>
        <v>BFW Preheater</v>
      </c>
      <c r="AW165" s="922" t="s">
        <v>910</v>
      </c>
      <c r="AX165" s="888" t="str">
        <f>IF(CAPEX!F184&lt;&gt;"",CAPEX!F184,"")</f>
        <v/>
      </c>
      <c r="AY165" s="891" t="str">
        <f>IF(CAPEX!G184&lt;&gt;"",CAPEX!G184,"")</f>
        <v/>
      </c>
      <c r="AZ165" s="888" t="str">
        <f>IF(CAPEX!H184&lt;&gt;"",CAPEX!H184,"")</f>
        <v/>
      </c>
      <c r="BA165" s="891">
        <f>IF(CAPEX!J184&lt;&gt;"",CAPEX!J165,"")</f>
        <v>1</v>
      </c>
      <c r="BB165" s="892" t="str">
        <f>CAPEX!K184</f>
        <v>INCLUDED</v>
      </c>
      <c r="BC165" s="904" t="str">
        <f>IF(CAPEX!L184&lt;&gt;"",CAPEX!L184,"")</f>
        <v/>
      </c>
      <c r="BD165" s="905" t="str">
        <f>IF(CAPEX!M184&lt;&gt;"",CAPEX!M184,"")</f>
        <v/>
      </c>
      <c r="BE165" s="905" t="str">
        <f>IF(CAPEX!N184&lt;&gt;"",CAPEX!N184,"")</f>
        <v/>
      </c>
      <c r="BF165" s="906" t="str">
        <f>IF(CAPEX!O184&lt;&gt;"",CAPEX!O184,"")</f>
        <v/>
      </c>
      <c r="BG165" s="907" t="str">
        <f>IF(CAPEX!P184&lt;&gt;"",CAPEX!P184,"")</f>
        <v/>
      </c>
      <c r="BH165" s="908" t="str">
        <f>IF(CAPEX!Q184&lt;&gt;"",CAPEX!Q184,"")</f>
        <v/>
      </c>
      <c r="BI165" s="908" t="str">
        <f>IF(CAPEX!R184&lt;&gt;"",CAPEX!R184,"")</f>
        <v/>
      </c>
      <c r="BJ165" s="282"/>
      <c r="BK165" s="927"/>
      <c r="BL165" s="927"/>
      <c r="BM165" s="927"/>
      <c r="BN165" s="927"/>
      <c r="BO165" s="275"/>
      <c r="BP165" s="189"/>
    </row>
    <row r="166" spans="1:68" ht="13.5" customHeight="1">
      <c r="A166" s="189"/>
      <c r="B166" s="189"/>
      <c r="C166" s="189"/>
      <c r="D166" s="189"/>
      <c r="E166" s="189"/>
      <c r="F166" s="189"/>
      <c r="G166" s="189"/>
      <c r="H166" s="556"/>
      <c r="M166" s="65"/>
      <c r="N166" s="15"/>
      <c r="O166" s="65"/>
      <c r="P166" s="65"/>
      <c r="Q166" s="64"/>
      <c r="R166" s="64"/>
      <c r="S166" s="64"/>
      <c r="T166" s="64"/>
      <c r="U166" s="64"/>
      <c r="V166" s="64"/>
      <c r="W166" s="64"/>
      <c r="X166" s="64"/>
      <c r="Y166" s="64"/>
      <c r="Z166" s="64"/>
      <c r="AA166" s="64"/>
      <c r="AB166" s="64"/>
      <c r="AC166" s="64"/>
      <c r="AD166" s="189"/>
      <c r="AE166" s="189"/>
      <c r="AF166" s="189"/>
      <c r="AG166" s="189"/>
      <c r="AH166" s="189"/>
      <c r="AI166" s="189"/>
      <c r="AJ166" s="189"/>
      <c r="AK166" s="189"/>
      <c r="AL166" s="189"/>
      <c r="AM166" s="189"/>
      <c r="AN166" s="189"/>
      <c r="AO166" s="189"/>
      <c r="AP166" s="189"/>
      <c r="AQ166" s="189"/>
      <c r="AR166" s="189"/>
      <c r="AS166" s="556"/>
      <c r="AT166" s="888" t="str">
        <f>IF(CAPEX!A185&lt;&gt;"",CAPEX!A185,"")</f>
        <v>H</v>
      </c>
      <c r="AU166" s="889">
        <f>IF(CAPEX!B185&lt;&gt;"",CAPEX!B185,"")</f>
        <v>812</v>
      </c>
      <c r="AV166" s="888" t="str">
        <f>IF(CAPEX!C185&lt;&gt;"",CAPEX!C185,"")</f>
        <v>Pretreatment/BFW heat recovery</v>
      </c>
      <c r="AW166" s="922" t="s">
        <v>469</v>
      </c>
      <c r="AX166" s="888" t="str">
        <f>IF(CAPEX!F185&lt;&gt;"",CAPEX!F185,"")</f>
        <v>9.4 MM Btu/hr</v>
      </c>
      <c r="AY166" s="891" t="str">
        <f>IF(CAPEX!G185&lt;&gt;"",CAPEX!G185,"")</f>
        <v/>
      </c>
      <c r="AZ166" s="888" t="str">
        <f>IF(CAPEX!H185&lt;&gt;"",CAPEX!H185,"")</f>
        <v>SS304</v>
      </c>
      <c r="BA166" s="891">
        <f>IF(CAPEX!J185&lt;&gt;"",CAPEX!J166,"")</f>
        <v>1</v>
      </c>
      <c r="BB166" s="892">
        <f>CAPEX!K185</f>
        <v>41000</v>
      </c>
      <c r="BC166" s="893">
        <f>IF(CAPEX!L185&lt;&gt;"",CAPEX!L185,"")</f>
        <v>2009</v>
      </c>
      <c r="BD166" s="894">
        <f>IF(CAPEX!M185&lt;&gt;"",CAPEX!M185,"")</f>
        <v>41000</v>
      </c>
      <c r="BE166" s="895" t="str">
        <f>IF(CAPEX!N185&lt;&gt;"",CAPEX!N185,"")</f>
        <v>heat.QH812</v>
      </c>
      <c r="BF166" s="973">
        <f>IF(CAPEX!O185&lt;&gt;"",CAPEX!O185,"")</f>
        <v>-2.4</v>
      </c>
      <c r="BG166" s="974" t="str">
        <f>IF(CAPEX!P185&lt;&gt;"",CAPEX!P185,"")</f>
        <v>Gcal/hr</v>
      </c>
      <c r="BH166" s="898">
        <f>IF(CAPEX!Q185&lt;&gt;"",CAPEX!Q185,"")</f>
        <v>0.7</v>
      </c>
      <c r="BI166" s="898">
        <f>IF(CAPEX!R185&lt;&gt;"",CAPEX!R185,"")</f>
        <v>2.2000000000000002</v>
      </c>
      <c r="BJ166" s="282">
        <f ca="1">IF(BE166&lt;&gt;"",VLOOKUP(BE166,INDIRECT(LU_SENS),2,FALSE()),"")</f>
        <v>-2.2741854099999999</v>
      </c>
      <c r="BK166" s="301">
        <f ca="1">BJ166/BF166</f>
        <v>0.9475772541666666</v>
      </c>
      <c r="BL166" s="273">
        <f ca="1">BD166*BK166^BH166</f>
        <v>39483.359287374326</v>
      </c>
      <c r="BM166" s="273">
        <f ca="1">BL166*VLOOKUP($J$34,INDIRECT(IX_CAP),4,FALSE())/VLOOKUP(BC166,INDIRECT(IX_CAP),4,FALSE())</f>
        <v>39748.145180276813</v>
      </c>
      <c r="BN166" s="273">
        <f ca="1">BM166*BI166</f>
        <v>87445.919396608995</v>
      </c>
      <c r="BO166" s="275"/>
      <c r="BP166" s="189"/>
    </row>
    <row r="167" spans="1:68" ht="13.5" customHeight="1">
      <c r="A167" s="189"/>
      <c r="B167" s="189"/>
      <c r="C167" s="189"/>
      <c r="D167" s="189"/>
      <c r="E167" s="189"/>
      <c r="F167" s="189"/>
      <c r="G167" s="189"/>
      <c r="H167" s="556"/>
      <c r="M167" s="65"/>
      <c r="N167" s="15"/>
      <c r="O167" s="65"/>
      <c r="P167" s="65"/>
      <c r="Q167" s="64"/>
      <c r="R167" s="64"/>
      <c r="S167" s="64"/>
      <c r="T167" s="64"/>
      <c r="U167" s="64"/>
      <c r="V167" s="64"/>
      <c r="W167" s="64"/>
      <c r="X167" s="64"/>
      <c r="Y167" s="64"/>
      <c r="Z167" s="64"/>
      <c r="AA167" s="64"/>
      <c r="AB167" s="64"/>
      <c r="AC167" s="64"/>
      <c r="AD167" s="189"/>
      <c r="AE167" s="189"/>
      <c r="AF167" s="189"/>
      <c r="AG167" s="189"/>
      <c r="AH167" s="189"/>
      <c r="AI167" s="189"/>
      <c r="AJ167" s="189"/>
      <c r="AK167" s="189"/>
      <c r="AL167" s="189"/>
      <c r="AM167" s="189"/>
      <c r="AN167" s="189"/>
      <c r="AO167" s="189"/>
      <c r="AP167" s="189"/>
      <c r="AQ167" s="189"/>
      <c r="AR167" s="189"/>
      <c r="AS167" s="556"/>
      <c r="AT167" s="888" t="str">
        <f>IF(CAPEX!A187&lt;&gt;"",CAPEX!A187,"")</f>
        <v>M</v>
      </c>
      <c r="AU167" s="889">
        <f>IF(CAPEX!B187&lt;&gt;"",CAPEX!B187,"")</f>
        <v>803</v>
      </c>
      <c r="AV167" s="888" t="str">
        <f>IF(CAPEX!C187&lt;&gt;"",CAPEX!C187,"")</f>
        <v>Boiler</v>
      </c>
      <c r="AW167" s="922" t="s">
        <v>910</v>
      </c>
      <c r="AX167" s="888" t="str">
        <f>IF(CAPEX!F187&lt;&gt;"",CAPEX!F187,"")</f>
        <v>525,000 lb/hr @ 900 psig</v>
      </c>
      <c r="AY167" s="891" t="str">
        <f>IF(CAPEX!G187&lt;&gt;"",CAPEX!G187,"")</f>
        <v>2752 kW</v>
      </c>
      <c r="AZ167" s="888" t="str">
        <f>IF(CAPEX!H187&lt;&gt;"",CAPEX!H187,"")</f>
        <v>CS</v>
      </c>
      <c r="BA167" s="891">
        <f>IF(CAPEX!J187&lt;&gt;"",CAPEX!J167,"")</f>
        <v>1</v>
      </c>
      <c r="BB167" s="892">
        <f>CAPEX!K187</f>
        <v>28550000</v>
      </c>
      <c r="BC167" s="893">
        <f>IF(CAPEX!L187&lt;&gt;"",CAPEX!L187,"")</f>
        <v>2010</v>
      </c>
      <c r="BD167" s="956">
        <f>IF(CAPEX!M187&lt;&gt;"",CAPEX!M187,"")</f>
        <v>28550000</v>
      </c>
      <c r="BE167" s="895" t="str">
        <f>IF(CAPEX!N187&lt;&gt;"",CAPEX!N187,"")</f>
        <v>strm.a800.a810.812</v>
      </c>
      <c r="BF167" s="957">
        <f>IF(CAPEX!O187&lt;&gt;"",CAPEX!O187,"")</f>
        <v>238686</v>
      </c>
      <c r="BG167" s="958" t="str">
        <f>IF(CAPEX!P187&lt;&gt;"",CAPEX!P187,"")</f>
        <v>kg/hr</v>
      </c>
      <c r="BH167" s="898">
        <f>IF(CAPEX!Q187&lt;&gt;"",CAPEX!Q187,"")</f>
        <v>0.6</v>
      </c>
      <c r="BI167" s="898">
        <f>IF(CAPEX!R187&lt;&gt;"",CAPEX!R187,"")</f>
        <v>1.8</v>
      </c>
      <c r="BJ167" s="282">
        <f ca="1">IF(BE167&lt;&gt;"",VLOOKUP(BE167,INDIRECT(LU_SENS),2,FALSE()),"")</f>
        <v>235119.12700000001</v>
      </c>
      <c r="BK167" s="301">
        <f ca="1">BJ167/BF167</f>
        <v>0.9850562119269668</v>
      </c>
      <c r="BL167" s="273">
        <f ca="1">BD167*BK167^BH167</f>
        <v>28293242.44310049</v>
      </c>
      <c r="BM167" s="273">
        <f ca="1">BL167*VLOOKUP($J$34,INDIRECT(IX_CAP),4,FALSE())/VLOOKUP(BC167,INDIRECT(IX_CAP),4,FALSE())</f>
        <v>26988506.862027954</v>
      </c>
      <c r="BN167" s="273">
        <f ca="1">BM167*BI167</f>
        <v>48579312.35165032</v>
      </c>
      <c r="BO167" s="275"/>
      <c r="BP167" s="189"/>
    </row>
    <row r="168" spans="1:68" ht="13.5" customHeight="1">
      <c r="A168" s="189"/>
      <c r="B168" s="189"/>
      <c r="C168" s="189"/>
      <c r="D168" s="189"/>
      <c r="E168" s="189"/>
      <c r="F168" s="189"/>
      <c r="G168" s="189"/>
      <c r="H168" s="556"/>
      <c r="Q168" s="64"/>
      <c r="R168" s="64"/>
      <c r="S168" s="64"/>
      <c r="T168" s="64"/>
      <c r="U168" s="64"/>
      <c r="V168" s="64"/>
      <c r="W168" s="64"/>
      <c r="X168" s="64"/>
      <c r="Y168" s="64"/>
      <c r="Z168" s="64"/>
      <c r="AA168" s="64"/>
      <c r="AB168" s="64"/>
      <c r="AC168" s="64"/>
      <c r="AD168" s="189"/>
      <c r="AE168" s="189"/>
      <c r="AF168" s="189"/>
      <c r="AG168" s="189"/>
      <c r="AH168" s="189"/>
      <c r="AI168" s="189"/>
      <c r="AJ168" s="189"/>
      <c r="AK168" s="189"/>
      <c r="AL168" s="189"/>
      <c r="AM168" s="189"/>
      <c r="AN168" s="189"/>
      <c r="AO168" s="189"/>
      <c r="AP168" s="189"/>
      <c r="AQ168" s="189"/>
      <c r="AR168" s="189"/>
      <c r="AS168" s="556"/>
      <c r="AT168" s="888" t="str">
        <f>IF(CAPEX!A188&lt;&gt;"",CAPEX!A188,"")</f>
        <v>M</v>
      </c>
      <c r="AU168" s="889">
        <f>IF(CAPEX!B188&lt;&gt;"",CAPEX!B188,"")</f>
        <v>804</v>
      </c>
      <c r="AV168" s="888" t="str">
        <f>IF(CAPEX!C188&lt;&gt;"",CAPEX!C188,"")</f>
        <v>Combustion Gas Baghouse</v>
      </c>
      <c r="AW168" s="922" t="s">
        <v>910</v>
      </c>
      <c r="AX168" s="888" t="str">
        <f>IF(CAPEX!F188&lt;&gt;"",CAPEX!F188,"")</f>
        <v>INCLUDED WITH FGD SYSTEM</v>
      </c>
      <c r="AY168" s="891" t="str">
        <f>IF(CAPEX!G188&lt;&gt;"",CAPEX!G188,"")</f>
        <v/>
      </c>
      <c r="AZ168" s="888" t="str">
        <f>IF(CAPEX!H188&lt;&gt;"",CAPEX!H188,"")</f>
        <v/>
      </c>
      <c r="BA168" s="891" t="str">
        <f>IF(CAPEX!J188&lt;&gt;"",CAPEX!J168,"")</f>
        <v/>
      </c>
      <c r="BB168" s="892" t="str">
        <f>CAPEX!K188</f>
        <v>INCLUDED</v>
      </c>
      <c r="BC168" s="904" t="str">
        <f>IF(CAPEX!L188&lt;&gt;"",CAPEX!L188,"")</f>
        <v/>
      </c>
      <c r="BD168" s="905" t="str">
        <f>IF(CAPEX!M188&lt;&gt;"",CAPEX!M188,"")</f>
        <v/>
      </c>
      <c r="BE168" s="905" t="str">
        <f>IF(CAPEX!N188&lt;&gt;"",CAPEX!N188,"")</f>
        <v/>
      </c>
      <c r="BF168" s="906" t="str">
        <f>IF(CAPEX!O188&lt;&gt;"",CAPEX!O188,"")</f>
        <v/>
      </c>
      <c r="BG168" s="907" t="str">
        <f>IF(CAPEX!P188&lt;&gt;"",CAPEX!P188,"")</f>
        <v/>
      </c>
      <c r="BH168" s="908" t="str">
        <f>IF(CAPEX!Q188&lt;&gt;"",CAPEX!Q188,"")</f>
        <v/>
      </c>
      <c r="BI168" s="908" t="str">
        <f>IF(CAPEX!R188&lt;&gt;"",CAPEX!R188,"")</f>
        <v/>
      </c>
      <c r="BJ168" s="282"/>
      <c r="BK168" s="927"/>
      <c r="BL168" s="927"/>
      <c r="BM168" s="927"/>
      <c r="BN168" s="927"/>
      <c r="BO168" s="275"/>
      <c r="BP168" s="189"/>
    </row>
    <row r="169" spans="1:68" ht="13.5" customHeight="1">
      <c r="A169" s="189"/>
      <c r="B169" s="189"/>
      <c r="C169" s="189"/>
      <c r="D169" s="189"/>
      <c r="E169" s="189"/>
      <c r="F169" s="189"/>
      <c r="G169" s="189"/>
      <c r="H169" s="556"/>
      <c r="Q169" s="64"/>
      <c r="R169" s="64"/>
      <c r="S169" s="64"/>
      <c r="T169" s="64"/>
      <c r="U169" s="64"/>
      <c r="V169" s="64"/>
      <c r="W169" s="64"/>
      <c r="X169" s="64"/>
      <c r="Y169" s="64"/>
      <c r="Z169" s="64"/>
      <c r="AA169" s="64"/>
      <c r="AB169" s="64"/>
      <c r="AC169" s="64"/>
      <c r="AD169" s="189"/>
      <c r="AE169" s="189"/>
      <c r="AF169" s="189"/>
      <c r="AG169" s="189"/>
      <c r="AH169" s="189"/>
      <c r="AI169" s="189"/>
      <c r="AJ169" s="189"/>
      <c r="AK169" s="189"/>
      <c r="AL169" s="189"/>
      <c r="AM169" s="189"/>
      <c r="AN169" s="189"/>
      <c r="AO169" s="189"/>
      <c r="AP169" s="189"/>
      <c r="AQ169" s="189"/>
      <c r="AR169" s="189"/>
      <c r="AS169" s="556"/>
      <c r="AT169" s="888" t="str">
        <f>IF(CAPEX!A189&lt;&gt;"",CAPEX!A189,"")</f>
        <v>M</v>
      </c>
      <c r="AU169" s="889">
        <f>IF(CAPEX!B189&lt;&gt;"",CAPEX!B189,"")</f>
        <v>811</v>
      </c>
      <c r="AV169" s="888" t="str">
        <f>IF(CAPEX!C189&lt;&gt;"",CAPEX!C189,"")</f>
        <v>Turbine/Generator</v>
      </c>
      <c r="AW169" s="922" t="s">
        <v>928</v>
      </c>
      <c r="AX169" s="888" t="str">
        <f>IF(CAPEX!F189&lt;&gt;"",CAPEX!F189,"")</f>
        <v>23.6 kW, 2 extractions</v>
      </c>
      <c r="AY169" s="891" t="str">
        <f>IF(CAPEX!G189&lt;&gt;"",CAPEX!G189,"")</f>
        <v/>
      </c>
      <c r="AZ169" s="888" t="str">
        <f>IF(CAPEX!H189&lt;&gt;"",CAPEX!H189,"")</f>
        <v/>
      </c>
      <c r="BA169" s="891">
        <f>IF(CAPEX!J189&lt;&gt;"",CAPEX!J169,"")</f>
        <v>1</v>
      </c>
      <c r="BB169" s="892">
        <f>CAPEX!K189</f>
        <v>9500000</v>
      </c>
      <c r="BC169" s="893">
        <f>IF(CAPEX!L189&lt;&gt;"",CAPEX!L189,"")</f>
        <v>2010</v>
      </c>
      <c r="BD169" s="956">
        <f>IF(CAPEX!M189&lt;&gt;"",CAPEX!M189,"")</f>
        <v>9500000</v>
      </c>
      <c r="BE169" s="895" t="str">
        <f>IF(CAPEX!N189&lt;&gt;"",CAPEX!N189,"")</f>
        <v>work.wtotal</v>
      </c>
      <c r="BF169" s="957">
        <f>IF(CAPEX!O189&lt;&gt;"",CAPEX!O189,"")</f>
        <v>-42200</v>
      </c>
      <c r="BG169" s="958" t="str">
        <f>IF(CAPEX!P189&lt;&gt;"",CAPEX!P189,"")</f>
        <v>kW</v>
      </c>
      <c r="BH169" s="898">
        <f>IF(CAPEX!Q189&lt;&gt;"",CAPEX!Q189,"")</f>
        <v>0.6</v>
      </c>
      <c r="BI169" s="898">
        <f>IF(CAPEX!R189&lt;&gt;"",CAPEX!R189,"")</f>
        <v>1.8</v>
      </c>
      <c r="BJ169" s="282">
        <f ca="1">IF(BE169&lt;&gt;"",VLOOKUP(BE169,INDIRECT(LU_SENS),2,FALSE()),"")</f>
        <v>-41155.875800000002</v>
      </c>
      <c r="BK169" s="301">
        <f ca="1">BJ169/BF169</f>
        <v>0.97525772037914693</v>
      </c>
      <c r="BL169" s="273">
        <f ca="1">BD169*BK169^BH169</f>
        <v>9358262.9407643918</v>
      </c>
      <c r="BM169" s="273">
        <f ca="1">BL169*VLOOKUP($J$34,INDIRECT(IX_CAP),4,FALSE())/VLOOKUP(BC169,INDIRECT(IX_CAP),4,FALSE())</f>
        <v>8926709.0578751117</v>
      </c>
      <c r="BN169" s="273">
        <f ca="1">BM169*BI169</f>
        <v>16068076.304175202</v>
      </c>
      <c r="BO169" s="275"/>
      <c r="BP169" s="189"/>
    </row>
    <row r="170" spans="1:68" ht="13.5" customHeight="1">
      <c r="A170" s="189"/>
      <c r="B170" s="189"/>
      <c r="C170" s="189"/>
      <c r="D170" s="189"/>
      <c r="E170" s="189"/>
      <c r="F170" s="189"/>
      <c r="G170" s="189"/>
      <c r="H170" s="556"/>
      <c r="Q170" s="64"/>
      <c r="R170" s="64"/>
      <c r="S170" s="64"/>
      <c r="T170" s="64"/>
      <c r="U170" s="64"/>
      <c r="V170" s="64"/>
      <c r="W170" s="64"/>
      <c r="X170" s="64"/>
      <c r="Y170" s="64"/>
      <c r="Z170" s="64"/>
      <c r="AA170" s="64"/>
      <c r="AB170" s="64"/>
      <c r="AC170" s="64"/>
      <c r="AD170" s="189"/>
      <c r="AE170" s="189"/>
      <c r="AF170" s="189"/>
      <c r="AG170" s="189"/>
      <c r="AH170" s="189"/>
      <c r="AI170" s="189"/>
      <c r="AJ170" s="189"/>
      <c r="AK170" s="189"/>
      <c r="AL170" s="189"/>
      <c r="AM170" s="189"/>
      <c r="AN170" s="189"/>
      <c r="AO170" s="189"/>
      <c r="AP170" s="189"/>
      <c r="AQ170" s="189"/>
      <c r="AR170" s="189"/>
      <c r="AS170" s="556"/>
      <c r="AT170" s="888" t="str">
        <f>IF(CAPEX!A190&lt;&gt;"",CAPEX!A190,"")</f>
        <v>M</v>
      </c>
      <c r="AU170" s="889">
        <f>IF(CAPEX!B190&lt;&gt;"",CAPEX!B190,"")</f>
        <v>820</v>
      </c>
      <c r="AV170" s="888" t="str">
        <f>IF(CAPEX!C190&lt;&gt;"",CAPEX!C190,"")</f>
        <v>Hot Process Water Softener System</v>
      </c>
      <c r="AW170" s="922" t="s">
        <v>934</v>
      </c>
      <c r="AX170" s="888" t="str">
        <f>IF(CAPEX!F190&lt;&gt;"",CAPEX!F190,"")</f>
        <v/>
      </c>
      <c r="AY170" s="891" t="str">
        <f>IF(CAPEX!G190&lt;&gt;"",CAPEX!G190,"")</f>
        <v/>
      </c>
      <c r="AZ170" s="888" t="str">
        <f>IF(CAPEX!H190&lt;&gt;"",CAPEX!H190,"")</f>
        <v/>
      </c>
      <c r="BA170" s="891">
        <f>IF(CAPEX!J190&lt;&gt;"",CAPEX!J170,"")</f>
        <v>1</v>
      </c>
      <c r="BB170" s="892">
        <f>CAPEX!K190</f>
        <v>78000</v>
      </c>
      <c r="BC170" s="893">
        <f>IF(CAPEX!L190&lt;&gt;"",CAPEX!L190,"")</f>
        <v>2010</v>
      </c>
      <c r="BD170" s="894">
        <f>IF(CAPEX!M190&lt;&gt;"",CAPEX!M190,"")</f>
        <v>78000</v>
      </c>
      <c r="BE170" s="895" t="str">
        <f>IF(CAPEX!N190&lt;&gt;"",CAPEX!N190,"")</f>
        <v>strm.a800.a810.812</v>
      </c>
      <c r="BF170" s="960">
        <f>IF(CAPEX!O190&lt;&gt;"",CAPEX!O190,"")</f>
        <v>235803</v>
      </c>
      <c r="BG170" s="961" t="str">
        <f>IF(CAPEX!P190&lt;&gt;"",CAPEX!P190,"")</f>
        <v>kg/hr</v>
      </c>
      <c r="BH170" s="898">
        <f>IF(CAPEX!Q190&lt;&gt;"",CAPEX!Q190,"")</f>
        <v>0.6</v>
      </c>
      <c r="BI170" s="898">
        <f>IF(CAPEX!R190&lt;&gt;"",CAPEX!R190,"")</f>
        <v>1.8</v>
      </c>
      <c r="BJ170" s="282">
        <f ca="1">IF(BE170&lt;&gt;"",VLOOKUP(BE170,INDIRECT(LU_SENS),2,FALSE()),"")</f>
        <v>235119.12700000001</v>
      </c>
      <c r="BK170" s="301">
        <f ca="1">BJ170/BF170</f>
        <v>0.99709981213131305</v>
      </c>
      <c r="BL170" s="273">
        <f ca="1">BD170*BK170^BH170</f>
        <v>77864.192373208469</v>
      </c>
      <c r="BM170" s="273">
        <f ca="1">BL170*VLOOKUP($J$34,INDIRECT(IX_CAP),4,FALSE())/VLOOKUP(BC170,INDIRECT(IX_CAP),4,FALSE())</f>
        <v>74273.50521583829</v>
      </c>
      <c r="BN170" s="273">
        <f ca="1">BM170*BI170</f>
        <v>133692.30938850893</v>
      </c>
      <c r="BO170" s="275"/>
      <c r="BP170" s="189"/>
    </row>
    <row r="171" spans="1:68" ht="13.5" customHeight="1">
      <c r="A171" s="189"/>
      <c r="B171" s="189"/>
      <c r="C171" s="189"/>
      <c r="D171" s="189"/>
      <c r="E171" s="189"/>
      <c r="F171" s="189"/>
      <c r="G171" s="189"/>
      <c r="H171" s="556"/>
      <c r="I171" s="64"/>
      <c r="J171" s="64"/>
      <c r="K171" s="15"/>
      <c r="L171" s="15"/>
      <c r="M171" s="65"/>
      <c r="N171" s="15"/>
      <c r="O171" s="65"/>
      <c r="P171" s="65"/>
      <c r="Q171" s="64"/>
      <c r="R171" s="64"/>
      <c r="S171" s="64"/>
      <c r="T171" s="64"/>
      <c r="U171" s="64"/>
      <c r="V171" s="64"/>
      <c r="W171" s="64"/>
      <c r="X171" s="64"/>
      <c r="Y171" s="64"/>
      <c r="Z171" s="64"/>
      <c r="AA171" s="64"/>
      <c r="AB171" s="64"/>
      <c r="AC171" s="64"/>
      <c r="AD171" s="189"/>
      <c r="AE171" s="189"/>
      <c r="AF171" s="189"/>
      <c r="AG171" s="189"/>
      <c r="AH171" s="189"/>
      <c r="AI171" s="189"/>
      <c r="AJ171" s="189"/>
      <c r="AK171" s="189"/>
      <c r="AL171" s="189"/>
      <c r="AM171" s="189"/>
      <c r="AN171" s="189"/>
      <c r="AO171" s="189"/>
      <c r="AP171" s="189"/>
      <c r="AQ171" s="189"/>
      <c r="AR171" s="189"/>
      <c r="AS171" s="556"/>
      <c r="AT171" s="888" t="str">
        <f>IF(CAPEX!A191&lt;&gt;"",CAPEX!A191,"")</f>
        <v>M</v>
      </c>
      <c r="AU171" s="889">
        <f>IF(CAPEX!B191&lt;&gt;"",CAPEX!B191,"")</f>
        <v>830</v>
      </c>
      <c r="AV171" s="888" t="str">
        <f>IF(CAPEX!C191&lt;&gt;"",CAPEX!C191,"")</f>
        <v>Amine Addition Pkg.</v>
      </c>
      <c r="AW171" s="922" t="s">
        <v>934</v>
      </c>
      <c r="AX171" s="888" t="str">
        <f>IF(CAPEX!F191&lt;&gt;"",CAPEX!F191,"")</f>
        <v/>
      </c>
      <c r="AY171" s="891" t="str">
        <f>IF(CAPEX!G191&lt;&gt;"",CAPEX!G191,"")</f>
        <v/>
      </c>
      <c r="AZ171" s="888" t="str">
        <f>IF(CAPEX!H191&lt;&gt;"",CAPEX!H191,"")</f>
        <v/>
      </c>
      <c r="BA171" s="891">
        <f>IF(CAPEX!J191&lt;&gt;"",CAPEX!J171,"")</f>
        <v>1</v>
      </c>
      <c r="BB171" s="892">
        <f>CAPEX!K191</f>
        <v>40000</v>
      </c>
      <c r="BC171" s="893">
        <f>IF(CAPEX!L191&lt;&gt;"",CAPEX!L191,"")</f>
        <v>2010</v>
      </c>
      <c r="BD171" s="894">
        <f>IF(CAPEX!M191&lt;&gt;"",CAPEX!M191,"")</f>
        <v>40000</v>
      </c>
      <c r="BE171" s="895" t="str">
        <f>IF(CAPEX!N191&lt;&gt;"",CAPEX!N191,"")</f>
        <v>strm.a800.a810.812</v>
      </c>
      <c r="BF171" s="960">
        <f>IF(CAPEX!O191&lt;&gt;"",CAPEX!O191,"")</f>
        <v>235803</v>
      </c>
      <c r="BG171" s="961" t="str">
        <f>IF(CAPEX!P191&lt;&gt;"",CAPEX!P191,"")</f>
        <v>kg/hr</v>
      </c>
      <c r="BH171" s="898">
        <f>IF(CAPEX!Q191&lt;&gt;"",CAPEX!Q191,"")</f>
        <v>0</v>
      </c>
      <c r="BI171" s="898">
        <f>IF(CAPEX!R191&lt;&gt;"",CAPEX!R191,"")</f>
        <v>1.8</v>
      </c>
      <c r="BJ171" s="282">
        <f ca="1">IF(BE171&lt;&gt;"",VLOOKUP(BE171,INDIRECT(LU_SENS),2,FALSE()),"")</f>
        <v>235119.12700000001</v>
      </c>
      <c r="BK171" s="301">
        <f ca="1">BJ171/BF171</f>
        <v>0.99709981213131305</v>
      </c>
      <c r="BL171" s="273">
        <f ca="1">BD171*BK171^BH171</f>
        <v>40000</v>
      </c>
      <c r="BM171" s="273">
        <f ca="1">BL171*VLOOKUP($J$34,INDIRECT(IX_CAP),4,FALSE())/VLOOKUP(BC171,INDIRECT(IX_CAP),4,FALSE())</f>
        <v>38155.410312273059</v>
      </c>
      <c r="BN171" s="273">
        <f ca="1">BM171*BI171</f>
        <v>68679.738562091516</v>
      </c>
      <c r="BO171" s="275"/>
      <c r="BP171" s="189"/>
    </row>
    <row r="172" spans="1:68" ht="13.5" customHeight="1">
      <c r="A172" s="189"/>
      <c r="B172" s="189"/>
      <c r="C172" s="189"/>
      <c r="D172" s="189"/>
      <c r="E172" s="189"/>
      <c r="F172" s="189"/>
      <c r="G172" s="189"/>
      <c r="H172" s="556"/>
      <c r="I172" s="189"/>
      <c r="J172" s="189"/>
      <c r="K172" s="189"/>
      <c r="L172" s="189"/>
      <c r="M172" s="189"/>
      <c r="N172" s="189"/>
      <c r="O172" s="189"/>
      <c r="P172" s="189"/>
      <c r="Q172" s="189"/>
      <c r="R172" s="189"/>
      <c r="S172" s="189"/>
      <c r="T172" s="189"/>
      <c r="U172" s="189"/>
      <c r="V172" s="189"/>
      <c r="W172" s="189"/>
      <c r="X172" s="189"/>
      <c r="Y172" s="189"/>
      <c r="Z172" s="189"/>
      <c r="AA172" s="189"/>
      <c r="AB172" s="189"/>
      <c r="AC172" s="189"/>
      <c r="AD172" s="189"/>
      <c r="AE172" s="189"/>
      <c r="AF172" s="189"/>
      <c r="AG172" s="189"/>
      <c r="AH172" s="189"/>
      <c r="AI172" s="189"/>
      <c r="AJ172" s="189"/>
      <c r="AK172" s="189"/>
      <c r="AL172" s="189"/>
      <c r="AM172" s="189"/>
      <c r="AN172" s="189"/>
      <c r="AO172" s="189"/>
      <c r="AP172" s="189"/>
      <c r="AQ172" s="189"/>
      <c r="AR172" s="189"/>
      <c r="AS172" s="556"/>
      <c r="AT172" s="888" t="str">
        <f>IF(CAPEX!A192&lt;&gt;"",CAPEX!A192,"")</f>
        <v>M</v>
      </c>
      <c r="AU172" s="889">
        <f>IF(CAPEX!B192&lt;&gt;"",CAPEX!B192,"")</f>
        <v>832</v>
      </c>
      <c r="AV172" s="888" t="str">
        <f>IF(CAPEX!C192&lt;&gt;"",CAPEX!C192,"")</f>
        <v>Ammonia Addition Pkg</v>
      </c>
      <c r="AW172" s="922" t="s">
        <v>934</v>
      </c>
      <c r="AX172" s="888" t="str">
        <f>IF(CAPEX!F192&lt;&gt;"",CAPEX!F192,"")</f>
        <v/>
      </c>
      <c r="AY172" s="891" t="str">
        <f>IF(CAPEX!G192&lt;&gt;"",CAPEX!G192,"")</f>
        <v/>
      </c>
      <c r="AZ172" s="888" t="str">
        <f>IF(CAPEX!H192&lt;&gt;"",CAPEX!H192,"")</f>
        <v/>
      </c>
      <c r="BA172" s="891">
        <f>IF(CAPEX!J192&lt;&gt;"",CAPEX!J172,"")</f>
        <v>1</v>
      </c>
      <c r="BB172" s="892" t="str">
        <f>CAPEX!K192</f>
        <v>INCLUDED</v>
      </c>
      <c r="BC172" s="904" t="str">
        <f>IF(CAPEX!L192&lt;&gt;"",CAPEX!L192,"")</f>
        <v/>
      </c>
      <c r="BD172" s="905" t="str">
        <f>IF(CAPEX!M192&lt;&gt;"",CAPEX!M192,"")</f>
        <v/>
      </c>
      <c r="BE172" s="905" t="str">
        <f>IF(CAPEX!N192&lt;&gt;"",CAPEX!N192,"")</f>
        <v/>
      </c>
      <c r="BF172" s="906" t="str">
        <f>IF(CAPEX!O192&lt;&gt;"",CAPEX!O192,"")</f>
        <v/>
      </c>
      <c r="BG172" s="907" t="str">
        <f>IF(CAPEX!P192&lt;&gt;"",CAPEX!P192,"")</f>
        <v/>
      </c>
      <c r="BH172" s="908" t="str">
        <f>IF(CAPEX!Q192&lt;&gt;"",CAPEX!Q192,"")</f>
        <v/>
      </c>
      <c r="BI172" s="908" t="str">
        <f>IF(CAPEX!R192&lt;&gt;"",CAPEX!R192,"")</f>
        <v/>
      </c>
      <c r="BJ172" s="282"/>
      <c r="BK172" s="927"/>
      <c r="BL172" s="927"/>
      <c r="BM172" s="927"/>
      <c r="BN172" s="927"/>
      <c r="BO172" s="275"/>
      <c r="BP172" s="189"/>
    </row>
    <row r="173" spans="1:68" ht="13.5" customHeight="1">
      <c r="A173" s="189"/>
      <c r="B173" s="189"/>
      <c r="C173" s="189"/>
      <c r="D173" s="189"/>
      <c r="E173" s="189"/>
      <c r="F173" s="189"/>
      <c r="G173" s="189"/>
      <c r="H173" s="556"/>
      <c r="I173" s="189"/>
      <c r="J173" s="189"/>
      <c r="K173" s="189"/>
      <c r="L173" s="189"/>
      <c r="M173" s="189"/>
      <c r="N173" s="189"/>
      <c r="O173" s="189"/>
      <c r="P173" s="189"/>
      <c r="Q173" s="189"/>
      <c r="R173" s="189"/>
      <c r="S173" s="189"/>
      <c r="T173" s="189"/>
      <c r="U173" s="189"/>
      <c r="V173" s="189"/>
      <c r="W173" s="189"/>
      <c r="X173" s="189"/>
      <c r="Y173" s="189"/>
      <c r="Z173" s="189"/>
      <c r="AA173" s="189"/>
      <c r="AB173" s="189"/>
      <c r="AC173" s="189"/>
      <c r="AD173" s="189"/>
      <c r="AE173" s="189"/>
      <c r="AF173" s="189"/>
      <c r="AG173" s="189"/>
      <c r="AH173" s="189"/>
      <c r="AI173" s="189"/>
      <c r="AJ173" s="189"/>
      <c r="AK173" s="189"/>
      <c r="AL173" s="189"/>
      <c r="AM173" s="189"/>
      <c r="AN173" s="189"/>
      <c r="AO173" s="189"/>
      <c r="AP173" s="189"/>
      <c r="AQ173" s="189"/>
      <c r="AR173" s="189"/>
      <c r="AS173" s="556"/>
      <c r="AT173" s="888" t="str">
        <f>IF(CAPEX!A193&lt;&gt;"",CAPEX!A193,"")</f>
        <v>M</v>
      </c>
      <c r="AU173" s="889">
        <f>IF(CAPEX!B193&lt;&gt;"",CAPEX!B193,"")</f>
        <v>834</v>
      </c>
      <c r="AV173" s="888" t="str">
        <f>IF(CAPEX!C193&lt;&gt;"",CAPEX!C193,"")</f>
        <v>Phosphate Addition Pkg.</v>
      </c>
      <c r="AW173" s="922" t="s">
        <v>934</v>
      </c>
      <c r="AX173" s="888" t="str">
        <f>IF(CAPEX!F193&lt;&gt;"",CAPEX!F193,"")</f>
        <v/>
      </c>
      <c r="AY173" s="891" t="str">
        <f>IF(CAPEX!G193&lt;&gt;"",CAPEX!G193,"")</f>
        <v/>
      </c>
      <c r="AZ173" s="888" t="str">
        <f>IF(CAPEX!H193&lt;&gt;"",CAPEX!H193,"")</f>
        <v/>
      </c>
      <c r="BA173" s="891">
        <f>IF(CAPEX!J193&lt;&gt;"",CAPEX!J173,"")</f>
        <v>1</v>
      </c>
      <c r="BB173" s="892" t="str">
        <f>CAPEX!K193</f>
        <v>INCLUDED</v>
      </c>
      <c r="BC173" s="904" t="str">
        <f>IF(CAPEX!L193&lt;&gt;"",CAPEX!L193,"")</f>
        <v/>
      </c>
      <c r="BD173" s="905" t="str">
        <f>IF(CAPEX!M193&lt;&gt;"",CAPEX!M193,"")</f>
        <v/>
      </c>
      <c r="BE173" s="905" t="str">
        <f>IF(CAPEX!N193&lt;&gt;"",CAPEX!N193,"")</f>
        <v/>
      </c>
      <c r="BF173" s="906" t="str">
        <f>IF(CAPEX!O193&lt;&gt;"",CAPEX!O193,"")</f>
        <v/>
      </c>
      <c r="BG173" s="907" t="str">
        <f>IF(CAPEX!P193&lt;&gt;"",CAPEX!P193,"")</f>
        <v/>
      </c>
      <c r="BH173" s="908" t="str">
        <f>IF(CAPEX!Q193&lt;&gt;"",CAPEX!Q193,"")</f>
        <v/>
      </c>
      <c r="BI173" s="908" t="str">
        <f>IF(CAPEX!R193&lt;&gt;"",CAPEX!R193,"")</f>
        <v/>
      </c>
      <c r="BJ173" s="282"/>
      <c r="BK173" s="927"/>
      <c r="BL173" s="927"/>
      <c r="BM173" s="927"/>
      <c r="BN173" s="927"/>
      <c r="BO173" s="275"/>
      <c r="BP173" s="189"/>
    </row>
    <row r="174" spans="1:68" ht="13.5" customHeight="1">
      <c r="A174" s="189"/>
      <c r="B174" s="189"/>
      <c r="C174" s="189"/>
      <c r="D174" s="189"/>
      <c r="E174" s="189"/>
      <c r="F174" s="189"/>
      <c r="G174" s="189"/>
      <c r="H174" s="189"/>
      <c r="I174" s="189"/>
      <c r="J174" s="189"/>
      <c r="K174" s="189"/>
      <c r="L174" s="189"/>
      <c r="M174" s="189"/>
      <c r="N174" s="189"/>
      <c r="O174" s="189"/>
      <c r="P174" s="189"/>
      <c r="Q174" s="189"/>
      <c r="R174" s="189"/>
      <c r="S174" s="189"/>
      <c r="T174" s="189"/>
      <c r="U174" s="189"/>
      <c r="V174" s="189"/>
      <c r="W174" s="189"/>
      <c r="X174" s="189"/>
      <c r="Y174" s="189"/>
      <c r="Z174" s="189"/>
      <c r="AA174" s="189"/>
      <c r="AB174" s="189"/>
      <c r="AC174" s="189"/>
      <c r="AD174" s="189"/>
      <c r="AE174" s="189"/>
      <c r="AF174" s="189"/>
      <c r="AG174" s="189"/>
      <c r="AH174" s="189"/>
      <c r="AI174" s="189"/>
      <c r="AJ174" s="189"/>
      <c r="AK174" s="189"/>
      <c r="AL174" s="189"/>
      <c r="AM174" s="189"/>
      <c r="AN174" s="189"/>
      <c r="AO174" s="189"/>
      <c r="AP174" s="189"/>
      <c r="AQ174" s="189"/>
      <c r="AR174" s="189"/>
      <c r="AS174" s="556"/>
      <c r="AT174" s="888" t="str">
        <f>IF(CAPEX!A194&lt;&gt;"",CAPEX!A194,"")</f>
        <v>P</v>
      </c>
      <c r="AU174" s="889">
        <f>IF(CAPEX!B194&lt;&gt;"",CAPEX!B194,"")</f>
        <v>804</v>
      </c>
      <c r="AV174" s="888" t="str">
        <f>IF(CAPEX!C194&lt;&gt;"",CAPEX!C194,"")</f>
        <v>Condensate Pump</v>
      </c>
      <c r="AW174" s="922" t="s">
        <v>934</v>
      </c>
      <c r="AX174" s="888" t="str">
        <f>IF(CAPEX!F194&lt;&gt;"",CAPEX!F194,"")</f>
        <v/>
      </c>
      <c r="AY174" s="891" t="str">
        <f>IF(CAPEX!G194&lt;&gt;"",CAPEX!G194,"")</f>
        <v/>
      </c>
      <c r="AZ174" s="888" t="str">
        <f>IF(CAPEX!H194&lt;&gt;"",CAPEX!H194,"")</f>
        <v>SS316</v>
      </c>
      <c r="BA174" s="891">
        <f>IF(CAPEX!J194&lt;&gt;"",CAPEX!J174,"")</f>
        <v>2</v>
      </c>
      <c r="BB174" s="892" t="str">
        <f>CAPEX!K194</f>
        <v>INCLUDED</v>
      </c>
      <c r="BC174" s="904" t="str">
        <f>IF(CAPEX!L194&lt;&gt;"",CAPEX!L194,"")</f>
        <v/>
      </c>
      <c r="BD174" s="905" t="str">
        <f>IF(CAPEX!M194&lt;&gt;"",CAPEX!M194,"")</f>
        <v/>
      </c>
      <c r="BE174" s="905" t="str">
        <f>IF(CAPEX!N194&lt;&gt;"",CAPEX!N194,"")</f>
        <v/>
      </c>
      <c r="BF174" s="906" t="str">
        <f>IF(CAPEX!O194&lt;&gt;"",CAPEX!O194,"")</f>
        <v/>
      </c>
      <c r="BG174" s="907" t="str">
        <f>IF(CAPEX!P194&lt;&gt;"",CAPEX!P194,"")</f>
        <v/>
      </c>
      <c r="BH174" s="908" t="str">
        <f>IF(CAPEX!Q194&lt;&gt;"",CAPEX!Q194,"")</f>
        <v/>
      </c>
      <c r="BI174" s="908" t="str">
        <f>IF(CAPEX!R194&lt;&gt;"",CAPEX!R194,"")</f>
        <v/>
      </c>
      <c r="BJ174" s="282"/>
      <c r="BK174" s="927"/>
      <c r="BL174" s="927"/>
      <c r="BM174" s="927"/>
      <c r="BN174" s="927"/>
      <c r="BO174" s="275"/>
      <c r="BP174" s="189"/>
    </row>
    <row r="175" spans="1:68" ht="13.5" customHeight="1">
      <c r="A175" s="189"/>
      <c r="B175" s="189"/>
      <c r="C175" s="189"/>
      <c r="D175" s="189"/>
      <c r="E175" s="189"/>
      <c r="F175" s="189"/>
      <c r="G175" s="189"/>
      <c r="H175" s="189"/>
      <c r="I175" s="189"/>
      <c r="J175" s="189"/>
      <c r="K175" s="189"/>
      <c r="L175" s="189"/>
      <c r="M175" s="189"/>
      <c r="N175" s="189"/>
      <c r="O175" s="189"/>
      <c r="P175" s="189"/>
      <c r="Q175" s="189"/>
      <c r="R175" s="189"/>
      <c r="S175" s="189"/>
      <c r="T175" s="189"/>
      <c r="U175" s="189"/>
      <c r="V175" s="189"/>
      <c r="W175" s="189"/>
      <c r="X175" s="189"/>
      <c r="Y175" s="189"/>
      <c r="Z175" s="189"/>
      <c r="AA175" s="189"/>
      <c r="AB175" s="189"/>
      <c r="AC175" s="189"/>
      <c r="AD175" s="189"/>
      <c r="AE175" s="189"/>
      <c r="AF175" s="189"/>
      <c r="AG175" s="189"/>
      <c r="AH175" s="189"/>
      <c r="AI175" s="189"/>
      <c r="AJ175" s="189"/>
      <c r="AK175" s="189"/>
      <c r="AL175" s="189"/>
      <c r="AM175" s="189"/>
      <c r="AN175" s="189"/>
      <c r="AO175" s="189"/>
      <c r="AP175" s="189"/>
      <c r="AQ175" s="189"/>
      <c r="AR175" s="189"/>
      <c r="AS175" s="556"/>
      <c r="AT175" s="888" t="str">
        <f>IF(CAPEX!A195&lt;&gt;"",CAPEX!A195,"")</f>
        <v>P</v>
      </c>
      <c r="AU175" s="889">
        <f>IF(CAPEX!B195&lt;&gt;"",CAPEX!B195,"")</f>
        <v>811</v>
      </c>
      <c r="AV175" s="888" t="str">
        <f>IF(CAPEX!C195&lt;&gt;"",CAPEX!C195,"")</f>
        <v>Turbine Condensate Pump</v>
      </c>
      <c r="AW175" s="922" t="s">
        <v>934</v>
      </c>
      <c r="AX175" s="888" t="str">
        <f>IF(CAPEX!F195&lt;&gt;"",CAPEX!F195,"")</f>
        <v/>
      </c>
      <c r="AY175" s="891" t="str">
        <f>IF(CAPEX!G195&lt;&gt;"",CAPEX!G195,"")</f>
        <v/>
      </c>
      <c r="AZ175" s="888" t="str">
        <f>IF(CAPEX!H195&lt;&gt;"",CAPEX!H195,"")</f>
        <v>SS304</v>
      </c>
      <c r="BA175" s="891">
        <f>IF(CAPEX!J195&lt;&gt;"",CAPEX!J175,"")</f>
        <v>1</v>
      </c>
      <c r="BB175" s="892" t="str">
        <f>CAPEX!K195</f>
        <v>INCLUDED</v>
      </c>
      <c r="BC175" s="904" t="str">
        <f>IF(CAPEX!L195&lt;&gt;"",CAPEX!L195,"")</f>
        <v/>
      </c>
      <c r="BD175" s="905" t="str">
        <f>IF(CAPEX!M195&lt;&gt;"",CAPEX!M195,"")</f>
        <v/>
      </c>
      <c r="BE175" s="905" t="str">
        <f>IF(CAPEX!N195&lt;&gt;"",CAPEX!N195,"")</f>
        <v/>
      </c>
      <c r="BF175" s="906" t="str">
        <f>IF(CAPEX!O195&lt;&gt;"",CAPEX!O195,"")</f>
        <v/>
      </c>
      <c r="BG175" s="907" t="str">
        <f>IF(CAPEX!P195&lt;&gt;"",CAPEX!P195,"")</f>
        <v/>
      </c>
      <c r="BH175" s="908" t="str">
        <f>IF(CAPEX!Q195&lt;&gt;"",CAPEX!Q195,"")</f>
        <v/>
      </c>
      <c r="BI175" s="908" t="str">
        <f>IF(CAPEX!R195&lt;&gt;"",CAPEX!R195,"")</f>
        <v/>
      </c>
      <c r="BJ175" s="282"/>
      <c r="BK175" s="927"/>
      <c r="BL175" s="927"/>
      <c r="BM175" s="927"/>
      <c r="BN175" s="927"/>
      <c r="BO175" s="275"/>
      <c r="BP175" s="189"/>
    </row>
    <row r="176" spans="1:68" ht="13.5" customHeight="1">
      <c r="A176" s="189"/>
      <c r="B176" s="189"/>
      <c r="C176" s="189"/>
      <c r="D176" s="189"/>
      <c r="E176" s="189"/>
      <c r="F176" s="189"/>
      <c r="G176" s="189"/>
      <c r="H176" s="189"/>
      <c r="I176" s="189"/>
      <c r="J176" s="189"/>
      <c r="K176" s="189"/>
      <c r="L176" s="189"/>
      <c r="M176" s="189"/>
      <c r="N176" s="189"/>
      <c r="O176" s="189"/>
      <c r="P176" s="189"/>
      <c r="Q176" s="189"/>
      <c r="R176" s="189"/>
      <c r="S176" s="189"/>
      <c r="T176" s="189"/>
      <c r="U176" s="189"/>
      <c r="V176" s="189"/>
      <c r="W176" s="189"/>
      <c r="X176" s="189"/>
      <c r="Y176" s="189"/>
      <c r="Z176" s="189"/>
      <c r="AA176" s="189"/>
      <c r="AB176" s="189"/>
      <c r="AC176" s="189"/>
      <c r="AD176" s="189"/>
      <c r="AE176" s="189"/>
      <c r="AF176" s="189"/>
      <c r="AG176" s="189"/>
      <c r="AH176" s="189"/>
      <c r="AI176" s="189"/>
      <c r="AJ176" s="189"/>
      <c r="AK176" s="189"/>
      <c r="AL176" s="189"/>
      <c r="AM176" s="189"/>
      <c r="AN176" s="189"/>
      <c r="AO176" s="189"/>
      <c r="AP176" s="189"/>
      <c r="AQ176" s="189"/>
      <c r="AR176" s="189"/>
      <c r="AS176" s="556"/>
      <c r="AT176" s="888" t="str">
        <f>IF(CAPEX!A196&lt;&gt;"",CAPEX!A196,"")</f>
        <v>P</v>
      </c>
      <c r="AU176" s="889">
        <f>IF(CAPEX!B196&lt;&gt;"",CAPEX!B196,"")</f>
        <v>824</v>
      </c>
      <c r="AV176" s="888" t="str">
        <f>IF(CAPEX!C196&lt;&gt;"",CAPEX!C196,"")</f>
        <v>Deaerator Feed Pump</v>
      </c>
      <c r="AW176" s="922" t="s">
        <v>934</v>
      </c>
      <c r="AX176" s="888" t="str">
        <f>IF(CAPEX!F196&lt;&gt;"",CAPEX!F196,"")</f>
        <v/>
      </c>
      <c r="AY176" s="891" t="str">
        <f>IF(CAPEX!G196&lt;&gt;"",CAPEX!G196,"")</f>
        <v/>
      </c>
      <c r="AZ176" s="888" t="str">
        <f>IF(CAPEX!H196&lt;&gt;"",CAPEX!H196,"")</f>
        <v>SS304</v>
      </c>
      <c r="BA176" s="891">
        <f>IF(CAPEX!J196&lt;&gt;"",CAPEX!J176,"")</f>
        <v>1</v>
      </c>
      <c r="BB176" s="892" t="str">
        <f>CAPEX!K196</f>
        <v>INCLUDED</v>
      </c>
      <c r="BC176" s="904" t="str">
        <f>IF(CAPEX!L196&lt;&gt;"",CAPEX!L196,"")</f>
        <v/>
      </c>
      <c r="BD176" s="905" t="str">
        <f>IF(CAPEX!M196&lt;&gt;"",CAPEX!M196,"")</f>
        <v/>
      </c>
      <c r="BE176" s="905" t="str">
        <f>IF(CAPEX!N196&lt;&gt;"",CAPEX!N196,"")</f>
        <v/>
      </c>
      <c r="BF176" s="906" t="str">
        <f>IF(CAPEX!O196&lt;&gt;"",CAPEX!O196,"")</f>
        <v/>
      </c>
      <c r="BG176" s="907" t="str">
        <f>IF(CAPEX!P196&lt;&gt;"",CAPEX!P196,"")</f>
        <v/>
      </c>
      <c r="BH176" s="908" t="str">
        <f>IF(CAPEX!Q196&lt;&gt;"",CAPEX!Q196,"")</f>
        <v/>
      </c>
      <c r="BI176" s="908" t="str">
        <f>IF(CAPEX!R196&lt;&gt;"",CAPEX!R196,"")</f>
        <v/>
      </c>
      <c r="BJ176" s="282"/>
      <c r="BK176" s="927"/>
      <c r="BL176" s="927"/>
      <c r="BM176" s="927"/>
      <c r="BN176" s="927"/>
      <c r="BO176" s="275"/>
      <c r="BP176" s="189"/>
    </row>
    <row r="177" spans="1:68" ht="13.5" customHeight="1">
      <c r="A177" s="189"/>
      <c r="B177" s="189"/>
      <c r="C177" s="189"/>
      <c r="D177" s="189"/>
      <c r="E177" s="189"/>
      <c r="F177" s="189"/>
      <c r="G177" s="189"/>
      <c r="H177" s="189"/>
      <c r="I177" s="189"/>
      <c r="J177" s="189"/>
      <c r="K177" s="189"/>
      <c r="L177" s="189"/>
      <c r="M177" s="189"/>
      <c r="N177" s="189"/>
      <c r="O177" s="189"/>
      <c r="P177" s="189"/>
      <c r="Q177" s="189"/>
      <c r="R177" s="189"/>
      <c r="S177" s="189"/>
      <c r="T177" s="189"/>
      <c r="U177" s="189"/>
      <c r="V177" s="189"/>
      <c r="W177" s="189"/>
      <c r="X177" s="189"/>
      <c r="Y177" s="189"/>
      <c r="Z177" s="189"/>
      <c r="AA177" s="189"/>
      <c r="AB177" s="189"/>
      <c r="AC177" s="189"/>
      <c r="AD177" s="189"/>
      <c r="AE177" s="189"/>
      <c r="AF177" s="189"/>
      <c r="AG177" s="189"/>
      <c r="AH177" s="189"/>
      <c r="AI177" s="189"/>
      <c r="AJ177" s="189"/>
      <c r="AK177" s="189"/>
      <c r="AL177" s="189"/>
      <c r="AM177" s="189"/>
      <c r="AN177" s="189"/>
      <c r="AO177" s="189"/>
      <c r="AP177" s="189"/>
      <c r="AQ177" s="189"/>
      <c r="AR177" s="189"/>
      <c r="AS177" s="556"/>
      <c r="AT177" s="888" t="str">
        <f>IF(CAPEX!A197&lt;&gt;"",CAPEX!A197,"")</f>
        <v>P</v>
      </c>
      <c r="AU177" s="889">
        <f>IF(CAPEX!B197&lt;&gt;"",CAPEX!B197,"")</f>
        <v>826</v>
      </c>
      <c r="AV177" s="888" t="str">
        <f>IF(CAPEX!C197&lt;&gt;"",CAPEX!C197,"")</f>
        <v>BFW Pump</v>
      </c>
      <c r="AW177" s="922" t="s">
        <v>934</v>
      </c>
      <c r="AX177" s="888" t="str">
        <f>IF(CAPEX!F197&lt;&gt;"",CAPEX!F197,"")</f>
        <v/>
      </c>
      <c r="AY177" s="891" t="str">
        <f>IF(CAPEX!G197&lt;&gt;"",CAPEX!G197,"")</f>
        <v/>
      </c>
      <c r="AZ177" s="888" t="str">
        <f>IF(CAPEX!H197&lt;&gt;"",CAPEX!H197,"")</f>
        <v>SS316</v>
      </c>
      <c r="BA177" s="891">
        <f>IF(CAPEX!J197&lt;&gt;"",CAPEX!J177,"")</f>
        <v>2</v>
      </c>
      <c r="BB177" s="892" t="str">
        <f>CAPEX!K197</f>
        <v>INCLUDED</v>
      </c>
      <c r="BC177" s="904" t="str">
        <f>IF(CAPEX!L197&lt;&gt;"",CAPEX!L197,"")</f>
        <v/>
      </c>
      <c r="BD177" s="905" t="str">
        <f>IF(CAPEX!M197&lt;&gt;"",CAPEX!M197,"")</f>
        <v/>
      </c>
      <c r="BE177" s="905" t="str">
        <f>IF(CAPEX!N197&lt;&gt;"",CAPEX!N197,"")</f>
        <v/>
      </c>
      <c r="BF177" s="906" t="str">
        <f>IF(CAPEX!O197&lt;&gt;"",CAPEX!O197,"")</f>
        <v/>
      </c>
      <c r="BG177" s="907" t="str">
        <f>IF(CAPEX!P197&lt;&gt;"",CAPEX!P197,"")</f>
        <v/>
      </c>
      <c r="BH177" s="908" t="str">
        <f>IF(CAPEX!Q197&lt;&gt;"",CAPEX!Q197,"")</f>
        <v/>
      </c>
      <c r="BI177" s="908" t="str">
        <f>IF(CAPEX!R197&lt;&gt;"",CAPEX!R197,"")</f>
        <v/>
      </c>
      <c r="BJ177" s="282"/>
      <c r="BK177" s="927"/>
      <c r="BL177" s="927"/>
      <c r="BM177" s="927"/>
      <c r="BN177" s="927"/>
      <c r="BO177" s="275"/>
      <c r="BP177" s="189"/>
    </row>
    <row r="178" spans="1:68" ht="13.5" customHeight="1">
      <c r="A178" s="189"/>
      <c r="B178" s="189"/>
      <c r="C178" s="189"/>
      <c r="D178" s="189"/>
      <c r="E178" s="189"/>
      <c r="F178" s="189"/>
      <c r="G178" s="189"/>
      <c r="H178" s="189"/>
      <c r="I178" s="189"/>
      <c r="J178" s="189"/>
      <c r="K178" s="189"/>
      <c r="L178" s="189"/>
      <c r="M178" s="189"/>
      <c r="N178" s="189"/>
      <c r="O178" s="189"/>
      <c r="P178" s="189"/>
      <c r="Q178" s="189"/>
      <c r="R178" s="189"/>
      <c r="S178" s="189"/>
      <c r="T178" s="189"/>
      <c r="U178" s="189"/>
      <c r="V178" s="189"/>
      <c r="W178" s="189"/>
      <c r="X178" s="189"/>
      <c r="Y178" s="189"/>
      <c r="Z178" s="189"/>
      <c r="AA178" s="189"/>
      <c r="AB178" s="189"/>
      <c r="AC178" s="189"/>
      <c r="AD178" s="189"/>
      <c r="AE178" s="189"/>
      <c r="AF178" s="189"/>
      <c r="AG178" s="189"/>
      <c r="AH178" s="189"/>
      <c r="AI178" s="189"/>
      <c r="AJ178" s="189"/>
      <c r="AK178" s="189"/>
      <c r="AL178" s="189"/>
      <c r="AM178" s="189"/>
      <c r="AN178" s="189"/>
      <c r="AO178" s="189"/>
      <c r="AP178" s="189"/>
      <c r="AQ178" s="189"/>
      <c r="AR178" s="189"/>
      <c r="AS178" s="556"/>
      <c r="AT178" s="888" t="str">
        <f>IF(CAPEX!A198&lt;&gt;"",CAPEX!A198,"")</f>
        <v>P</v>
      </c>
      <c r="AU178" s="889">
        <f>IF(CAPEX!B198&lt;&gt;"",CAPEX!B198,"")</f>
        <v>828</v>
      </c>
      <c r="AV178" s="888" t="str">
        <f>IF(CAPEX!C198&lt;&gt;"",CAPEX!C198,"")</f>
        <v>Blowdown Pump</v>
      </c>
      <c r="AW178" s="922" t="s">
        <v>934</v>
      </c>
      <c r="AX178" s="888" t="str">
        <f>IF(CAPEX!F198&lt;&gt;"",CAPEX!F198,"")</f>
        <v/>
      </c>
      <c r="AY178" s="891" t="str">
        <f>IF(CAPEX!G198&lt;&gt;"",CAPEX!G198,"")</f>
        <v/>
      </c>
      <c r="AZ178" s="888" t="str">
        <f>IF(CAPEX!H198&lt;&gt;"",CAPEX!H198,"")</f>
        <v>CS</v>
      </c>
      <c r="BA178" s="891">
        <f>IF(CAPEX!J198&lt;&gt;"",CAPEX!J178,"")</f>
        <v>1</v>
      </c>
      <c r="BB178" s="892" t="str">
        <f>CAPEX!K198</f>
        <v>INCLUDED</v>
      </c>
      <c r="BC178" s="904" t="str">
        <f>IF(CAPEX!L198&lt;&gt;"",CAPEX!L198,"")</f>
        <v/>
      </c>
      <c r="BD178" s="905" t="str">
        <f>IF(CAPEX!M198&lt;&gt;"",CAPEX!M198,"")</f>
        <v/>
      </c>
      <c r="BE178" s="905" t="str">
        <f>IF(CAPEX!N198&lt;&gt;"",CAPEX!N198,"")</f>
        <v/>
      </c>
      <c r="BF178" s="906" t="str">
        <f>IF(CAPEX!O198&lt;&gt;"",CAPEX!O198,"")</f>
        <v/>
      </c>
      <c r="BG178" s="907" t="str">
        <f>IF(CAPEX!P198&lt;&gt;"",CAPEX!P198,"")</f>
        <v/>
      </c>
      <c r="BH178" s="908" t="str">
        <f>IF(CAPEX!Q198&lt;&gt;"",CAPEX!Q198,"")</f>
        <v/>
      </c>
      <c r="BI178" s="908" t="str">
        <f>IF(CAPEX!R198&lt;&gt;"",CAPEX!R198,"")</f>
        <v/>
      </c>
      <c r="BJ178" s="282"/>
      <c r="BK178" s="927"/>
      <c r="BL178" s="927"/>
      <c r="BM178" s="927"/>
      <c r="BN178" s="927"/>
      <c r="BO178" s="275"/>
      <c r="BP178" s="189"/>
    </row>
    <row r="179" spans="1:68" ht="13.5" customHeight="1">
      <c r="A179" s="189"/>
      <c r="B179" s="189"/>
      <c r="C179" s="189"/>
      <c r="D179" s="189"/>
      <c r="E179" s="189"/>
      <c r="F179" s="189"/>
      <c r="G179" s="189"/>
      <c r="H179" s="189"/>
      <c r="I179" s="189"/>
      <c r="J179" s="189"/>
      <c r="K179" s="189"/>
      <c r="L179" s="189"/>
      <c r="M179" s="189"/>
      <c r="N179" s="189"/>
      <c r="O179" s="189"/>
      <c r="P179" s="189"/>
      <c r="Q179" s="189"/>
      <c r="R179" s="189"/>
      <c r="S179" s="189"/>
      <c r="T179" s="189"/>
      <c r="U179" s="189"/>
      <c r="V179" s="189"/>
      <c r="W179" s="189"/>
      <c r="X179" s="189"/>
      <c r="Y179" s="189"/>
      <c r="Z179" s="189"/>
      <c r="AA179" s="189"/>
      <c r="AB179" s="189"/>
      <c r="AC179" s="189"/>
      <c r="AD179" s="189"/>
      <c r="AE179" s="189"/>
      <c r="AF179" s="189"/>
      <c r="AG179" s="189"/>
      <c r="AH179" s="189"/>
      <c r="AI179" s="189"/>
      <c r="AJ179" s="189"/>
      <c r="AK179" s="189"/>
      <c r="AL179" s="189"/>
      <c r="AM179" s="189"/>
      <c r="AN179" s="189"/>
      <c r="AO179" s="189"/>
      <c r="AP179" s="189"/>
      <c r="AQ179" s="189"/>
      <c r="AR179" s="189"/>
      <c r="AS179" s="556"/>
      <c r="AT179" s="888" t="str">
        <f>IF(CAPEX!A199&lt;&gt;"",CAPEX!A199,"")</f>
        <v>P</v>
      </c>
      <c r="AU179" s="889">
        <f>IF(CAPEX!B199&lt;&gt;"",CAPEX!B199,"")</f>
        <v>830</v>
      </c>
      <c r="AV179" s="888" t="str">
        <f>IF(CAPEX!C199&lt;&gt;"",CAPEX!C199,"")</f>
        <v>Amine Transfer Pump</v>
      </c>
      <c r="AW179" s="922" t="s">
        <v>934</v>
      </c>
      <c r="AX179" s="888" t="str">
        <f>IF(CAPEX!F199&lt;&gt;"",CAPEX!F199,"")</f>
        <v/>
      </c>
      <c r="AY179" s="891" t="str">
        <f>IF(CAPEX!G199&lt;&gt;"",CAPEX!G199,"")</f>
        <v/>
      </c>
      <c r="AZ179" s="888" t="str">
        <f>IF(CAPEX!H199&lt;&gt;"",CAPEX!H199,"")</f>
        <v>CS</v>
      </c>
      <c r="BA179" s="891">
        <f>IF(CAPEX!J199&lt;&gt;"",CAPEX!J179,"")</f>
        <v>1</v>
      </c>
      <c r="BB179" s="892" t="str">
        <f>CAPEX!K199</f>
        <v>INCLUDED</v>
      </c>
      <c r="BC179" s="904" t="str">
        <f>IF(CAPEX!L199&lt;&gt;"",CAPEX!L199,"")</f>
        <v/>
      </c>
      <c r="BD179" s="905" t="str">
        <f>IF(CAPEX!M199&lt;&gt;"",CAPEX!M199,"")</f>
        <v/>
      </c>
      <c r="BE179" s="905" t="str">
        <f>IF(CAPEX!N199&lt;&gt;"",CAPEX!N199,"")</f>
        <v/>
      </c>
      <c r="BF179" s="906" t="str">
        <f>IF(CAPEX!O199&lt;&gt;"",CAPEX!O199,"")</f>
        <v/>
      </c>
      <c r="BG179" s="907" t="str">
        <f>IF(CAPEX!P199&lt;&gt;"",CAPEX!P199,"")</f>
        <v/>
      </c>
      <c r="BH179" s="908" t="str">
        <f>IF(CAPEX!Q199&lt;&gt;"",CAPEX!Q199,"")</f>
        <v/>
      </c>
      <c r="BI179" s="908" t="str">
        <f>IF(CAPEX!R199&lt;&gt;"",CAPEX!R199,"")</f>
        <v/>
      </c>
      <c r="BJ179" s="282"/>
      <c r="BK179" s="927"/>
      <c r="BL179" s="927"/>
      <c r="BM179" s="927"/>
      <c r="BN179" s="927"/>
      <c r="BO179" s="275"/>
      <c r="BP179" s="189"/>
    </row>
    <row r="180" spans="1:68" ht="13.5" customHeight="1">
      <c r="A180" s="189"/>
      <c r="B180" s="189"/>
      <c r="C180" s="189"/>
      <c r="D180" s="189"/>
      <c r="E180" s="189"/>
      <c r="F180" s="189"/>
      <c r="G180" s="189"/>
      <c r="H180" s="189"/>
      <c r="I180" s="189"/>
      <c r="J180" s="189"/>
      <c r="K180" s="189"/>
      <c r="L180" s="189"/>
      <c r="M180" s="189"/>
      <c r="N180" s="189"/>
      <c r="O180" s="189"/>
      <c r="P180" s="189"/>
      <c r="Q180" s="189"/>
      <c r="R180" s="189"/>
      <c r="S180" s="189"/>
      <c r="T180" s="189"/>
      <c r="U180" s="189"/>
      <c r="V180" s="189"/>
      <c r="W180" s="189"/>
      <c r="X180" s="189"/>
      <c r="Y180" s="189"/>
      <c r="Z180" s="189"/>
      <c r="AA180" s="189"/>
      <c r="AB180" s="189"/>
      <c r="AC180" s="189"/>
      <c r="AD180" s="189"/>
      <c r="AE180" s="189"/>
      <c r="AF180" s="189"/>
      <c r="AG180" s="189"/>
      <c r="AH180" s="189"/>
      <c r="AI180" s="189"/>
      <c r="AJ180" s="189"/>
      <c r="AK180" s="189"/>
      <c r="AL180" s="189"/>
      <c r="AM180" s="189"/>
      <c r="AN180" s="189"/>
      <c r="AO180" s="189"/>
      <c r="AP180" s="189"/>
      <c r="AQ180" s="189"/>
      <c r="AR180" s="189"/>
      <c r="AS180" s="556"/>
      <c r="AT180" s="888" t="str">
        <f>IF(CAPEX!A200&lt;&gt;"",CAPEX!A200,"")</f>
        <v>T</v>
      </c>
      <c r="AU180" s="889">
        <f>IF(CAPEX!B200&lt;&gt;"",CAPEX!B200,"")</f>
        <v>804</v>
      </c>
      <c r="AV180" s="888" t="str">
        <f>IF(CAPEX!C200&lt;&gt;"",CAPEX!C200,"")</f>
        <v>Condensate Collection Tank</v>
      </c>
      <c r="AW180" s="922" t="s">
        <v>934</v>
      </c>
      <c r="AX180" s="888" t="str">
        <f>IF(CAPEX!F200&lt;&gt;"",CAPEX!F200,"")</f>
        <v/>
      </c>
      <c r="AY180" s="891" t="str">
        <f>IF(CAPEX!G200&lt;&gt;"",CAPEX!G200,"")</f>
        <v/>
      </c>
      <c r="AZ180" s="888" t="str">
        <f>IF(CAPEX!H200&lt;&gt;"",CAPEX!H200,"")</f>
        <v>A285C</v>
      </c>
      <c r="BA180" s="891">
        <f>IF(CAPEX!J200&lt;&gt;"",CAPEX!J180,"")</f>
        <v>1</v>
      </c>
      <c r="BB180" s="892" t="str">
        <f>CAPEX!K200</f>
        <v>INCLUDED</v>
      </c>
      <c r="BC180" s="904" t="str">
        <f>IF(CAPEX!L200&lt;&gt;"",CAPEX!L200,"")</f>
        <v/>
      </c>
      <c r="BD180" s="905" t="str">
        <f>IF(CAPEX!M200&lt;&gt;"",CAPEX!M200,"")</f>
        <v/>
      </c>
      <c r="BE180" s="905" t="str">
        <f>IF(CAPEX!N200&lt;&gt;"",CAPEX!N200,"")</f>
        <v/>
      </c>
      <c r="BF180" s="906" t="str">
        <f>IF(CAPEX!O200&lt;&gt;"",CAPEX!O200,"")</f>
        <v/>
      </c>
      <c r="BG180" s="907" t="str">
        <f>IF(CAPEX!P200&lt;&gt;"",CAPEX!P200,"")</f>
        <v/>
      </c>
      <c r="BH180" s="908" t="str">
        <f>IF(CAPEX!Q200&lt;&gt;"",CAPEX!Q200,"")</f>
        <v/>
      </c>
      <c r="BI180" s="908" t="str">
        <f>IF(CAPEX!R200&lt;&gt;"",CAPEX!R200,"")</f>
        <v/>
      </c>
      <c r="BJ180" s="282"/>
      <c r="BK180" s="927"/>
      <c r="BL180" s="927"/>
      <c r="BM180" s="927"/>
      <c r="BN180" s="927"/>
      <c r="BO180" s="275"/>
      <c r="BP180" s="189"/>
    </row>
    <row r="181" spans="1:68" ht="13.5" customHeight="1">
      <c r="A181" s="189"/>
      <c r="B181" s="189"/>
      <c r="C181" s="189"/>
      <c r="D181" s="189"/>
      <c r="E181" s="189"/>
      <c r="F181" s="189"/>
      <c r="G181" s="189"/>
      <c r="H181" s="189"/>
      <c r="I181" s="189"/>
      <c r="J181" s="189"/>
      <c r="K181" s="189"/>
      <c r="L181" s="189"/>
      <c r="M181" s="189"/>
      <c r="N181" s="189"/>
      <c r="O181" s="189"/>
      <c r="P181" s="189"/>
      <c r="Q181" s="189"/>
      <c r="R181" s="189"/>
      <c r="S181" s="189"/>
      <c r="T181" s="189"/>
      <c r="U181" s="189"/>
      <c r="V181" s="189"/>
      <c r="W181" s="189"/>
      <c r="X181" s="189"/>
      <c r="Y181" s="189"/>
      <c r="Z181" s="189"/>
      <c r="AA181" s="189"/>
      <c r="AB181" s="189"/>
      <c r="AC181" s="189"/>
      <c r="AD181" s="189"/>
      <c r="AE181" s="189"/>
      <c r="AF181" s="189"/>
      <c r="AG181" s="189"/>
      <c r="AH181" s="189"/>
      <c r="AI181" s="189"/>
      <c r="AJ181" s="189"/>
      <c r="AK181" s="189"/>
      <c r="AL181" s="189"/>
      <c r="AM181" s="189"/>
      <c r="AN181" s="189"/>
      <c r="AO181" s="189"/>
      <c r="AP181" s="189"/>
      <c r="AQ181" s="189"/>
      <c r="AR181" s="189"/>
      <c r="AS181" s="556"/>
      <c r="AT181" s="888" t="str">
        <f>IF(CAPEX!A201&lt;&gt;"",CAPEX!A201,"")</f>
        <v>T</v>
      </c>
      <c r="AU181" s="889">
        <f>IF(CAPEX!B201&lt;&gt;"",CAPEX!B201,"")</f>
        <v>824</v>
      </c>
      <c r="AV181" s="888" t="str">
        <f>IF(CAPEX!C201&lt;&gt;"",CAPEX!C201,"")</f>
        <v>Condensate Surge Drum</v>
      </c>
      <c r="AW181" s="922" t="s">
        <v>934</v>
      </c>
      <c r="AX181" s="888" t="str">
        <f>IF(CAPEX!F201&lt;&gt;"",CAPEX!F201,"")</f>
        <v/>
      </c>
      <c r="AY181" s="891" t="str">
        <f>IF(CAPEX!G201&lt;&gt;"",CAPEX!G201,"")</f>
        <v/>
      </c>
      <c r="AZ181" s="888" t="str">
        <f>IF(CAPEX!H201&lt;&gt;"",CAPEX!H201,"")</f>
        <v>SS304</v>
      </c>
      <c r="BA181" s="891">
        <f>IF(CAPEX!J201&lt;&gt;"",CAPEX!J181,"")</f>
        <v>1</v>
      </c>
      <c r="BB181" s="892" t="str">
        <f>CAPEX!K201</f>
        <v>INCLUDED</v>
      </c>
      <c r="BC181" s="904" t="str">
        <f>IF(CAPEX!L201&lt;&gt;"",CAPEX!L201,"")</f>
        <v/>
      </c>
      <c r="BD181" s="905" t="str">
        <f>IF(CAPEX!M201&lt;&gt;"",CAPEX!M201,"")</f>
        <v/>
      </c>
      <c r="BE181" s="905" t="str">
        <f>IF(CAPEX!N201&lt;&gt;"",CAPEX!N201,"")</f>
        <v/>
      </c>
      <c r="BF181" s="906" t="str">
        <f>IF(CAPEX!O201&lt;&gt;"",CAPEX!O201,"")</f>
        <v/>
      </c>
      <c r="BG181" s="907" t="str">
        <f>IF(CAPEX!P201&lt;&gt;"",CAPEX!P201,"")</f>
        <v/>
      </c>
      <c r="BH181" s="908" t="str">
        <f>IF(CAPEX!Q201&lt;&gt;"",CAPEX!Q201,"")</f>
        <v/>
      </c>
      <c r="BI181" s="908" t="str">
        <f>IF(CAPEX!R201&lt;&gt;"",CAPEX!R201,"")</f>
        <v/>
      </c>
      <c r="BJ181" s="282"/>
      <c r="BK181" s="927"/>
      <c r="BL181" s="927"/>
      <c r="BM181" s="927"/>
      <c r="BN181" s="927"/>
      <c r="BO181" s="275"/>
      <c r="BP181" s="189"/>
    </row>
    <row r="182" spans="1:68" ht="13.5" customHeight="1">
      <c r="A182" s="189"/>
      <c r="B182" s="189"/>
      <c r="C182" s="189"/>
      <c r="D182" s="189"/>
      <c r="E182" s="189"/>
      <c r="F182" s="189"/>
      <c r="G182" s="189"/>
      <c r="H182" s="189"/>
      <c r="I182" s="189"/>
      <c r="J182" s="189"/>
      <c r="K182" s="189"/>
      <c r="L182" s="189"/>
      <c r="M182" s="189"/>
      <c r="N182" s="189"/>
      <c r="O182" s="189"/>
      <c r="P182" s="189"/>
      <c r="Q182" s="189"/>
      <c r="R182" s="189"/>
      <c r="S182" s="189"/>
      <c r="T182" s="189"/>
      <c r="U182" s="189"/>
      <c r="V182" s="189"/>
      <c r="W182" s="189"/>
      <c r="X182" s="189"/>
      <c r="Y182" s="189"/>
      <c r="Z182" s="189"/>
      <c r="AA182" s="189"/>
      <c r="AB182" s="189"/>
      <c r="AC182" s="189"/>
      <c r="AD182" s="189"/>
      <c r="AE182" s="189"/>
      <c r="AF182" s="189"/>
      <c r="AG182" s="189"/>
      <c r="AH182" s="189"/>
      <c r="AI182" s="189"/>
      <c r="AJ182" s="189"/>
      <c r="AK182" s="189"/>
      <c r="AL182" s="189"/>
      <c r="AM182" s="189"/>
      <c r="AN182" s="189"/>
      <c r="AO182" s="189"/>
      <c r="AP182" s="189"/>
      <c r="AQ182" s="189"/>
      <c r="AR182" s="189"/>
      <c r="AS182" s="556"/>
      <c r="AT182" s="888" t="str">
        <f>IF(CAPEX!A202&lt;&gt;"",CAPEX!A202,"")</f>
        <v>T</v>
      </c>
      <c r="AU182" s="889">
        <f>IF(CAPEX!B202&lt;&gt;"",CAPEX!B202,"")</f>
        <v>826</v>
      </c>
      <c r="AV182" s="888" t="str">
        <f>IF(CAPEX!C202&lt;&gt;"",CAPEX!C202,"")</f>
        <v>Deaerator</v>
      </c>
      <c r="AW182" s="922" t="s">
        <v>934</v>
      </c>
      <c r="AX182" s="888" t="str">
        <f>IF(CAPEX!F202&lt;&gt;"",CAPEX!F202,"")</f>
        <v>Tray type</v>
      </c>
      <c r="AY182" s="891" t="str">
        <f>IF(CAPEX!G202&lt;&gt;"",CAPEX!G202,"")</f>
        <v/>
      </c>
      <c r="AZ182" s="888" t="str">
        <f>IF(CAPEX!H202&lt;&gt;"",CAPEX!H202,"")</f>
        <v>CS;SS316</v>
      </c>
      <c r="BA182" s="891">
        <f>IF(CAPEX!J202&lt;&gt;"",CAPEX!J182,"")</f>
        <v>0</v>
      </c>
      <c r="BB182" s="892">
        <f>CAPEX!K202</f>
        <v>305000</v>
      </c>
      <c r="BC182" s="893">
        <f>IF(CAPEX!L202&lt;&gt;"",CAPEX!L202,"")</f>
        <v>2010</v>
      </c>
      <c r="BD182" s="894">
        <f>IF(CAPEX!M202&lt;&gt;"",CAPEX!M202,"")</f>
        <v>305000</v>
      </c>
      <c r="BE182" s="895" t="str">
        <f>IF(CAPEX!N202&lt;&gt;"",CAPEX!N202,"")</f>
        <v>strm.a800.a810.812</v>
      </c>
      <c r="BF182" s="960">
        <f>IF(CAPEX!O202&lt;&gt;"",CAPEX!O202,"")</f>
        <v>235803</v>
      </c>
      <c r="BG182" s="961" t="str">
        <f>IF(CAPEX!P202&lt;&gt;"",CAPEX!P202,"")</f>
        <v>kg/hr</v>
      </c>
      <c r="BH182" s="898">
        <f>IF(CAPEX!Q202&lt;&gt;"",CAPEX!Q202,"")</f>
        <v>0.6</v>
      </c>
      <c r="BI182" s="898">
        <f>IF(CAPEX!R202&lt;&gt;"",CAPEX!R202,"")</f>
        <v>3</v>
      </c>
      <c r="BJ182" s="282">
        <f ca="1">IF(BE182&lt;&gt;"",VLOOKUP(BE182,INDIRECT(LU_SENS),2,FALSE()),"")</f>
        <v>235119.12700000001</v>
      </c>
      <c r="BK182" s="301">
        <f ca="1">BJ182/BF182</f>
        <v>0.99709981213131305</v>
      </c>
      <c r="BL182" s="273">
        <f ca="1">BD182*BK182^BH182</f>
        <v>304468.95735677669</v>
      </c>
      <c r="BM182" s="273">
        <f ca="1">BL182*VLOOKUP($J$34,INDIRECT(IX_CAP),4,FALSE())/VLOOKUP(BC182,INDIRECT(IX_CAP),4,FALSE())</f>
        <v>290428.44988244463</v>
      </c>
      <c r="BN182" s="273">
        <f ca="1">BM182*BI182</f>
        <v>871285.34964733385</v>
      </c>
      <c r="BO182" s="275"/>
      <c r="BP182" s="189"/>
    </row>
    <row r="183" spans="1:68" ht="13.5" customHeight="1">
      <c r="A183" s="189"/>
      <c r="B183" s="189"/>
      <c r="C183" s="189"/>
      <c r="D183" s="189"/>
      <c r="E183" s="189"/>
      <c r="F183" s="189"/>
      <c r="G183" s="189"/>
      <c r="H183" s="189"/>
      <c r="I183" s="189"/>
      <c r="J183" s="189"/>
      <c r="K183" s="189"/>
      <c r="L183" s="189"/>
      <c r="M183" s="189"/>
      <c r="N183" s="189"/>
      <c r="O183" s="189"/>
      <c r="P183" s="189"/>
      <c r="Q183" s="189"/>
      <c r="R183" s="189"/>
      <c r="S183" s="189"/>
      <c r="T183" s="189"/>
      <c r="U183" s="189"/>
      <c r="V183" s="189"/>
      <c r="W183" s="189"/>
      <c r="X183" s="189"/>
      <c r="Y183" s="189"/>
      <c r="Z183" s="189"/>
      <c r="AA183" s="189"/>
      <c r="AB183" s="189"/>
      <c r="AC183" s="189"/>
      <c r="AD183" s="189"/>
      <c r="AE183" s="189"/>
      <c r="AF183" s="189"/>
      <c r="AG183" s="189"/>
      <c r="AH183" s="189"/>
      <c r="AI183" s="189"/>
      <c r="AJ183" s="189"/>
      <c r="AK183" s="189"/>
      <c r="AL183" s="189"/>
      <c r="AM183" s="189"/>
      <c r="AN183" s="189"/>
      <c r="AO183" s="189"/>
      <c r="AP183" s="189"/>
      <c r="AQ183" s="189"/>
      <c r="AR183" s="189"/>
      <c r="AS183" s="556"/>
      <c r="AT183" s="888" t="str">
        <f>IF(CAPEX!A203&lt;&gt;"",CAPEX!A203,"")</f>
        <v>T</v>
      </c>
      <c r="AU183" s="889">
        <f>IF(CAPEX!B203&lt;&gt;"",CAPEX!B203,"")</f>
        <v>828</v>
      </c>
      <c r="AV183" s="888" t="str">
        <f>IF(CAPEX!C203&lt;&gt;"",CAPEX!C203,"")</f>
        <v>Blowdown Flash Drum</v>
      </c>
      <c r="AW183" s="922" t="s">
        <v>934</v>
      </c>
      <c r="AX183" s="888" t="str">
        <f>IF(CAPEX!F203&lt;&gt;"",CAPEX!F203,"")</f>
        <v/>
      </c>
      <c r="AY183" s="891" t="str">
        <f>IF(CAPEX!G203&lt;&gt;"",CAPEX!G203,"")</f>
        <v/>
      </c>
      <c r="AZ183" s="888" t="str">
        <f>IF(CAPEX!H203&lt;&gt;"",CAPEX!H203,"")</f>
        <v>CS</v>
      </c>
      <c r="BA183" s="891">
        <f>IF(CAPEX!J203&lt;&gt;"",CAPEX!J183,"")</f>
        <v>1</v>
      </c>
      <c r="BB183" s="892" t="str">
        <f>CAPEX!K203</f>
        <v>INCLUDED</v>
      </c>
      <c r="BC183" s="904" t="str">
        <f>IF(CAPEX!L203&lt;&gt;"",CAPEX!L203,"")</f>
        <v/>
      </c>
      <c r="BD183" s="905" t="str">
        <f>IF(CAPEX!M203&lt;&gt;"",CAPEX!M203,"")</f>
        <v/>
      </c>
      <c r="BE183" s="905" t="str">
        <f>IF(CAPEX!N203&lt;&gt;"",CAPEX!N203,"")</f>
        <v/>
      </c>
      <c r="BF183" s="906" t="str">
        <f>IF(CAPEX!O203&lt;&gt;"",CAPEX!O203,"")</f>
        <v/>
      </c>
      <c r="BG183" s="907" t="str">
        <f>IF(CAPEX!P203&lt;&gt;"",CAPEX!P203,"")</f>
        <v/>
      </c>
      <c r="BH183" s="908" t="str">
        <f>IF(CAPEX!Q203&lt;&gt;"",CAPEX!Q203,"")</f>
        <v/>
      </c>
      <c r="BI183" s="908" t="str">
        <f>IF(CAPEX!R203&lt;&gt;"",CAPEX!R203,"")</f>
        <v/>
      </c>
      <c r="BJ183" s="282"/>
      <c r="BK183" s="927"/>
      <c r="BL183" s="927"/>
      <c r="BM183" s="927"/>
      <c r="BN183" s="927"/>
      <c r="BO183" s="275"/>
      <c r="BP183" s="189"/>
    </row>
    <row r="184" spans="1:68" ht="13.5" customHeight="1">
      <c r="A184" s="189"/>
      <c r="B184" s="189"/>
      <c r="C184" s="189"/>
      <c r="D184" s="189"/>
      <c r="E184" s="189"/>
      <c r="F184" s="189"/>
      <c r="G184" s="189"/>
      <c r="H184" s="189"/>
      <c r="I184" s="189"/>
      <c r="J184" s="189"/>
      <c r="K184" s="189"/>
      <c r="L184" s="189"/>
      <c r="M184" s="189"/>
      <c r="N184" s="189"/>
      <c r="O184" s="189"/>
      <c r="P184" s="189"/>
      <c r="Q184" s="189"/>
      <c r="R184" s="189"/>
      <c r="S184" s="189"/>
      <c r="T184" s="189"/>
      <c r="U184" s="189"/>
      <c r="V184" s="189"/>
      <c r="W184" s="189"/>
      <c r="X184" s="189"/>
      <c r="Y184" s="189"/>
      <c r="Z184" s="189"/>
      <c r="AA184" s="189"/>
      <c r="AB184" s="189"/>
      <c r="AC184" s="189"/>
      <c r="AD184" s="189"/>
      <c r="AE184" s="189"/>
      <c r="AF184" s="189"/>
      <c r="AG184" s="189"/>
      <c r="AH184" s="189"/>
      <c r="AI184" s="189"/>
      <c r="AJ184" s="189"/>
      <c r="AK184" s="189"/>
      <c r="AL184" s="189"/>
      <c r="AM184" s="189"/>
      <c r="AN184" s="189"/>
      <c r="AO184" s="189"/>
      <c r="AP184" s="189"/>
      <c r="AQ184" s="189"/>
      <c r="AR184" s="189"/>
      <c r="AS184" s="556"/>
      <c r="AT184" s="888" t="str">
        <f>IF(CAPEX!A204&lt;&gt;"",CAPEX!A204,"")</f>
        <v>T</v>
      </c>
      <c r="AU184" s="889">
        <f>IF(CAPEX!B204&lt;&gt;"",CAPEX!B204,"")</f>
        <v>830</v>
      </c>
      <c r="AV184" s="888" t="str">
        <f>IF(CAPEX!C204&lt;&gt;"",CAPEX!C204,"")</f>
        <v>Amine Drum</v>
      </c>
      <c r="AW184" s="922" t="s">
        <v>934</v>
      </c>
      <c r="AX184" s="888" t="str">
        <f>IF(CAPEX!F204&lt;&gt;"",CAPEX!F204,"")</f>
        <v/>
      </c>
      <c r="AY184" s="891" t="str">
        <f>IF(CAPEX!G204&lt;&gt;"",CAPEX!G204,"")</f>
        <v/>
      </c>
      <c r="AZ184" s="888" t="str">
        <f>IF(CAPEX!H204&lt;&gt;"",CAPEX!H204,"")</f>
        <v>SS316</v>
      </c>
      <c r="BA184" s="891">
        <f>IF(CAPEX!J204&lt;&gt;"",CAPEX!J184,"")</f>
        <v>1</v>
      </c>
      <c r="BB184" s="892" t="str">
        <f>CAPEX!K204</f>
        <v>INCLUDED</v>
      </c>
      <c r="BC184" s="904" t="str">
        <f>IF(CAPEX!L204&lt;&gt;"",CAPEX!L204,"")</f>
        <v/>
      </c>
      <c r="BD184" s="905" t="str">
        <f>IF(CAPEX!M204&lt;&gt;"",CAPEX!M204,"")</f>
        <v/>
      </c>
      <c r="BE184" s="905" t="str">
        <f>IF(CAPEX!N204&lt;&gt;"",CAPEX!N204,"")</f>
        <v/>
      </c>
      <c r="BF184" s="906" t="str">
        <f>IF(CAPEX!O204&lt;&gt;"",CAPEX!O204,"")</f>
        <v/>
      </c>
      <c r="BG184" s="907" t="str">
        <f>IF(CAPEX!P204&lt;&gt;"",CAPEX!P204,"")</f>
        <v/>
      </c>
      <c r="BH184" s="908" t="str">
        <f>IF(CAPEX!Q204&lt;&gt;"",CAPEX!Q204,"")</f>
        <v/>
      </c>
      <c r="BI184" s="908" t="str">
        <f>IF(CAPEX!R204&lt;&gt;"",CAPEX!R204,"")</f>
        <v/>
      </c>
      <c r="BJ184" s="282"/>
      <c r="BK184" s="927"/>
      <c r="BL184" s="927"/>
      <c r="BM184" s="927"/>
      <c r="BN184" s="927"/>
      <c r="BO184" s="275"/>
      <c r="BP184" s="189"/>
    </row>
    <row r="185" spans="1:68" ht="13.5" customHeight="1">
      <c r="A185" s="189"/>
      <c r="B185" s="189"/>
      <c r="C185" s="189"/>
      <c r="D185" s="189"/>
      <c r="E185" s="189"/>
      <c r="F185" s="189"/>
      <c r="G185" s="189"/>
      <c r="H185" s="189"/>
      <c r="I185" s="189"/>
      <c r="J185" s="189"/>
      <c r="K185" s="189"/>
      <c r="L185" s="189"/>
      <c r="M185" s="189"/>
      <c r="N185" s="189"/>
      <c r="O185" s="189"/>
      <c r="P185" s="189"/>
      <c r="Q185" s="189"/>
      <c r="R185" s="189"/>
      <c r="S185" s="189"/>
      <c r="T185" s="189"/>
      <c r="U185" s="189"/>
      <c r="V185" s="189"/>
      <c r="W185" s="189"/>
      <c r="X185" s="189"/>
      <c r="Y185" s="189"/>
      <c r="Z185" s="189"/>
      <c r="AA185" s="189"/>
      <c r="AB185" s="189"/>
      <c r="AC185" s="189"/>
      <c r="AD185" s="189"/>
      <c r="AE185" s="189"/>
      <c r="AF185" s="189"/>
      <c r="AG185" s="189"/>
      <c r="AH185" s="189"/>
      <c r="AI185" s="189"/>
      <c r="AJ185" s="189"/>
      <c r="AK185" s="189"/>
      <c r="AL185" s="189"/>
      <c r="AM185" s="189"/>
      <c r="AN185" s="189"/>
      <c r="AO185" s="189"/>
      <c r="AP185" s="189"/>
      <c r="AQ185" s="189"/>
      <c r="AR185" s="189"/>
      <c r="AS185" s="556"/>
      <c r="AT185" s="939"/>
      <c r="AU185" s="940"/>
      <c r="AV185" s="941"/>
      <c r="AW185" s="942"/>
      <c r="AX185" s="943"/>
      <c r="AY185" s="944"/>
      <c r="AZ185" s="328"/>
      <c r="BA185" s="945"/>
      <c r="BB185" s="946"/>
      <c r="BC185" s="1135"/>
      <c r="BD185" s="1051">
        <f>SUM(BD164:BD184)</f>
        <v>38514000</v>
      </c>
      <c r="BE185" s="1052"/>
      <c r="BF185" s="1053"/>
      <c r="BG185" s="1054"/>
      <c r="BH185" s="1055"/>
      <c r="BI185" s="1056"/>
      <c r="BJ185" s="298"/>
      <c r="BK185" s="361"/>
      <c r="BL185" s="1051">
        <f ca="1">SUM(BL164:BL184)</f>
        <v>38113321.892882235</v>
      </c>
      <c r="BM185" s="1051">
        <f ca="1">SUM(BM164:BM184)</f>
        <v>36357821.430493899</v>
      </c>
      <c r="BN185" s="1057">
        <f ca="1">SUM(BN164:BN184)</f>
        <v>65808491.972820073</v>
      </c>
      <c r="BO185" s="275"/>
      <c r="BP185" s="189"/>
    </row>
    <row r="186" spans="1:68" ht="13.5" customHeight="1">
      <c r="A186" s="189"/>
      <c r="B186" s="189"/>
      <c r="C186" s="189"/>
      <c r="D186" s="189"/>
      <c r="E186" s="189"/>
      <c r="F186" s="189"/>
      <c r="G186" s="189"/>
      <c r="H186" s="189"/>
      <c r="I186" s="189"/>
      <c r="J186" s="189"/>
      <c r="K186" s="189"/>
      <c r="L186" s="189"/>
      <c r="M186" s="189"/>
      <c r="N186" s="189"/>
      <c r="O186" s="189"/>
      <c r="P186" s="189"/>
      <c r="Q186" s="189"/>
      <c r="R186" s="189"/>
      <c r="S186" s="189"/>
      <c r="T186" s="189"/>
      <c r="U186" s="189"/>
      <c r="V186" s="189"/>
      <c r="W186" s="189"/>
      <c r="X186" s="189"/>
      <c r="Y186" s="189"/>
      <c r="Z186" s="189"/>
      <c r="AA186" s="189"/>
      <c r="AB186" s="189"/>
      <c r="AC186" s="189"/>
      <c r="AD186" s="189"/>
      <c r="AE186" s="189"/>
      <c r="AF186" s="189"/>
      <c r="AG186" s="189"/>
      <c r="AH186" s="189"/>
      <c r="AI186" s="189"/>
      <c r="AJ186" s="189"/>
      <c r="AK186" s="189"/>
      <c r="AL186" s="189"/>
      <c r="AM186" s="189"/>
      <c r="AN186" s="189"/>
      <c r="AO186" s="189"/>
      <c r="AP186" s="189"/>
      <c r="AQ186" s="189"/>
      <c r="AR186" s="189"/>
      <c r="AS186" s="556"/>
      <c r="AT186" s="888" t="str">
        <f>IF(CAPEX!A206&lt;&gt;"",CAPEX!A206,"")</f>
        <v>M</v>
      </c>
      <c r="AU186" s="889">
        <f>IF(CAPEX!B206&lt;&gt;"",CAPEX!B206,"")</f>
        <v>902</v>
      </c>
      <c r="AV186" s="888" t="str">
        <f>IF(CAPEX!C206&lt;&gt;"",CAPEX!C206,"")</f>
        <v>Cooling Tower System</v>
      </c>
      <c r="AW186" s="922" t="s">
        <v>956</v>
      </c>
      <c r="AX186" s="888" t="str">
        <f>IF(CAPEX!F206&lt;&gt;"",CAPEX!F206,"")</f>
        <v>44,200 gpm</v>
      </c>
      <c r="AY186" s="891" t="str">
        <f>IF(CAPEX!G206&lt;&gt;"",CAPEX!G206,"")</f>
        <v>750 hp</v>
      </c>
      <c r="AZ186" s="888" t="str">
        <f>IF(CAPEX!H206&lt;&gt;"",CAPEX!H206,"")</f>
        <v>FIBERGLASS</v>
      </c>
      <c r="BA186" s="891">
        <f>IF(CAPEX!J206&lt;&gt;"",CAPEX!J187,"")</f>
        <v>1</v>
      </c>
      <c r="BB186" s="892">
        <f>CAPEX!K206</f>
        <v>1375000</v>
      </c>
      <c r="BC186" s="893">
        <f>IF(CAPEX!L206&lt;&gt;"",CAPEX!L206,"")</f>
        <v>2010</v>
      </c>
      <c r="BD186" s="956">
        <f>IF(CAPEX!M206&lt;&gt;"",CAPEX!M206,"")</f>
        <v>1375000</v>
      </c>
      <c r="BE186" s="895" t="str">
        <f>IF(CAPEX!N206&lt;&gt;"",CAPEX!N206,"")</f>
        <v>strm.a900.945</v>
      </c>
      <c r="BF186" s="957">
        <f>IF(CAPEX!O206&lt;&gt;"",CAPEX!O206,"")</f>
        <v>10037820</v>
      </c>
      <c r="BG186" s="958" t="str">
        <f>IF(CAPEX!P206&lt;&gt;"",CAPEX!P206,"")</f>
        <v>kg/hr</v>
      </c>
      <c r="BH186" s="898">
        <f>IF(CAPEX!Q206&lt;&gt;"",CAPEX!Q206,"")</f>
        <v>0.6</v>
      </c>
      <c r="BI186" s="898">
        <f>IF(CAPEX!R206&lt;&gt;"",CAPEX!R206,"")</f>
        <v>1.5</v>
      </c>
      <c r="BJ186" s="282">
        <f t="shared" ref="BJ186:BJ195" ca="1" si="76">IF(BE186&lt;&gt;"",VLOOKUP(BE186,INDIRECT(LU_SENS),2,FALSE()),"")</f>
        <v>11112024.800000001</v>
      </c>
      <c r="BK186" s="301">
        <f t="shared" ref="BK186:BK195" ca="1" si="77">BJ186/BF186</f>
        <v>1.1070157464469377</v>
      </c>
      <c r="BL186" s="273">
        <f t="shared" ref="BL186:BL195" ca="1" si="78">BD186*BK186^BH186</f>
        <v>1461487.0692666501</v>
      </c>
      <c r="BM186" s="273">
        <f t="shared" ref="BM186:BM195" ca="1" si="79">BL186*VLOOKUP($J$34,INDIRECT(IX_CAP),4,FALSE())/VLOOKUP(BC186,INDIRECT(IX_CAP),4,FALSE())</f>
        <v>1394090.969848762</v>
      </c>
      <c r="BN186" s="273">
        <f t="shared" ref="BN186:BN195" ca="1" si="80">BM186*BI186</f>
        <v>2091136.4547731429</v>
      </c>
      <c r="BO186" s="275"/>
      <c r="BP186" s="189"/>
    </row>
    <row r="187" spans="1:68" ht="13.5" customHeight="1">
      <c r="A187" s="189"/>
      <c r="B187" s="189"/>
      <c r="C187" s="189"/>
      <c r="D187" s="189"/>
      <c r="E187" s="189"/>
      <c r="F187" s="189"/>
      <c r="G187" s="189"/>
      <c r="H187" s="189"/>
      <c r="I187" s="189"/>
      <c r="J187" s="189"/>
      <c r="K187" s="189"/>
      <c r="L187" s="189"/>
      <c r="M187" s="189"/>
      <c r="N187" s="189"/>
      <c r="O187" s="189"/>
      <c r="P187" s="189"/>
      <c r="Q187" s="189"/>
      <c r="R187" s="189"/>
      <c r="S187" s="189"/>
      <c r="T187" s="189"/>
      <c r="U187" s="189"/>
      <c r="V187" s="189"/>
      <c r="W187" s="189"/>
      <c r="X187" s="189"/>
      <c r="Y187" s="189"/>
      <c r="Z187" s="189"/>
      <c r="AA187" s="189"/>
      <c r="AB187" s="189"/>
      <c r="AC187" s="189"/>
      <c r="AD187" s="189"/>
      <c r="AE187" s="189"/>
      <c r="AF187" s="189"/>
      <c r="AG187" s="189"/>
      <c r="AH187" s="189"/>
      <c r="AI187" s="189"/>
      <c r="AJ187" s="189"/>
      <c r="AK187" s="189"/>
      <c r="AL187" s="189"/>
      <c r="AM187" s="189"/>
      <c r="AN187" s="189"/>
      <c r="AO187" s="189"/>
      <c r="AP187" s="189"/>
      <c r="AQ187" s="189"/>
      <c r="AR187" s="189"/>
      <c r="AS187" s="556"/>
      <c r="AT187" s="888" t="str">
        <f>IF(CAPEX!A207&lt;&gt;"",CAPEX!A207,"")</f>
        <v>M</v>
      </c>
      <c r="AU187" s="889">
        <f>IF(CAPEX!B207&lt;&gt;"",CAPEX!B207,"")</f>
        <v>904</v>
      </c>
      <c r="AV187" s="888" t="str">
        <f>IF(CAPEX!C207&lt;&gt;"",CAPEX!C207,"")</f>
        <v>Plant Air Compressor</v>
      </c>
      <c r="AW187" s="922" t="s">
        <v>964</v>
      </c>
      <c r="AX187" s="888" t="str">
        <f>IF(CAPEX!F207&lt;&gt;"",CAPEX!F207,"")</f>
        <v>400 SCFM@125 psig</v>
      </c>
      <c r="AY187" s="891" t="str">
        <f>IF(CAPEX!G207&lt;&gt;"",CAPEX!G207,"")</f>
        <v>150 hp</v>
      </c>
      <c r="AZ187" s="888" t="str">
        <f>IF(CAPEX!H207&lt;&gt;"",CAPEX!H207,"")</f>
        <v/>
      </c>
      <c r="BA187" s="891">
        <f>IF(CAPEX!J207&lt;&gt;"",CAPEX!J188,"")</f>
        <v>0</v>
      </c>
      <c r="BB187" s="892">
        <f>CAPEX!K207</f>
        <v>28000</v>
      </c>
      <c r="BC187" s="893">
        <f>IF(CAPEX!L207&lt;&gt;"",CAPEX!L207,"")</f>
        <v>2010</v>
      </c>
      <c r="BD187" s="894">
        <f>IF(CAPEX!M207&lt;&gt;"",CAPEX!M207,"")</f>
        <v>28000</v>
      </c>
      <c r="BE187" s="895" t="str">
        <f>IF(CAPEX!N207&lt;&gt;"",CAPEX!N207,"")</f>
        <v>DRY101</v>
      </c>
      <c r="BF187" s="960">
        <f>IF(CAPEX!O207&lt;&gt;"",CAPEX!O207,"")</f>
        <v>83333</v>
      </c>
      <c r="BG187" s="961" t="str">
        <f>IF(CAPEX!P207&lt;&gt;"",CAPEX!P207,"")</f>
        <v>kg/hr</v>
      </c>
      <c r="BH187" s="898">
        <f>IF(CAPEX!Q207&lt;&gt;"",CAPEX!Q207,"")</f>
        <v>0.6</v>
      </c>
      <c r="BI187" s="898">
        <f>IF(CAPEX!R207&lt;&gt;"",CAPEX!R207,"")</f>
        <v>1.6</v>
      </c>
      <c r="BJ187" s="282">
        <f t="shared" ca="1" si="76"/>
        <v>83333.333299999998</v>
      </c>
      <c r="BK187" s="301">
        <f t="shared" ca="1" si="77"/>
        <v>1.0000039996159984</v>
      </c>
      <c r="BL187" s="273">
        <f t="shared" ca="1" si="78"/>
        <v>28000.067193495026</v>
      </c>
      <c r="BM187" s="273">
        <f t="shared" ca="1" si="79"/>
        <v>26708.851313475465</v>
      </c>
      <c r="BN187" s="273">
        <f t="shared" ca="1" si="80"/>
        <v>42734.162101560745</v>
      </c>
      <c r="BO187" s="275"/>
      <c r="BP187" s="189"/>
    </row>
    <row r="188" spans="1:68" ht="13.5" customHeight="1">
      <c r="A188" s="189"/>
      <c r="B188" s="189"/>
      <c r="C188" s="189"/>
      <c r="D188" s="189"/>
      <c r="E188" s="189"/>
      <c r="F188" s="189"/>
      <c r="G188" s="189"/>
      <c r="H188" s="189"/>
      <c r="I188" s="189"/>
      <c r="J188" s="189"/>
      <c r="K188" s="189"/>
      <c r="L188" s="189"/>
      <c r="M188" s="189"/>
      <c r="N188" s="189"/>
      <c r="O188" s="189"/>
      <c r="P188" s="189"/>
      <c r="Q188" s="189"/>
      <c r="R188" s="189"/>
      <c r="S188" s="189"/>
      <c r="T188" s="189"/>
      <c r="U188" s="189"/>
      <c r="V188" s="189"/>
      <c r="W188" s="189"/>
      <c r="X188" s="189"/>
      <c r="Y188" s="189"/>
      <c r="Z188" s="189"/>
      <c r="AA188" s="189"/>
      <c r="AB188" s="189"/>
      <c r="AC188" s="189"/>
      <c r="AD188" s="189"/>
      <c r="AE188" s="189"/>
      <c r="AF188" s="189"/>
      <c r="AG188" s="189"/>
      <c r="AH188" s="189"/>
      <c r="AI188" s="189"/>
      <c r="AJ188" s="189"/>
      <c r="AK188" s="189"/>
      <c r="AL188" s="189"/>
      <c r="AM188" s="189"/>
      <c r="AN188" s="189"/>
      <c r="AO188" s="189"/>
      <c r="AP188" s="189"/>
      <c r="AQ188" s="189"/>
      <c r="AR188" s="189"/>
      <c r="AS188" s="556"/>
      <c r="AT188" s="888" t="str">
        <f>IF(CAPEX!A208&lt;&gt;"",CAPEX!A208,"")</f>
        <v>M</v>
      </c>
      <c r="AU188" s="889">
        <f>IF(CAPEX!B208&lt;&gt;"",CAPEX!B208,"")</f>
        <v>908</v>
      </c>
      <c r="AV188" s="888" t="str">
        <f>IF(CAPEX!C208&lt;&gt;"",CAPEX!C208,"")</f>
        <v>Chilled Water Package</v>
      </c>
      <c r="AW188" s="922" t="s">
        <v>969</v>
      </c>
      <c r="AX188" s="888" t="str">
        <f>IF(CAPEX!F208&lt;&gt;"",CAPEX!F208,"")</f>
        <v>2 x 2350 tons (14.2 MM kcal/hr)</v>
      </c>
      <c r="AY188" s="891" t="str">
        <f>IF(CAPEX!G208&lt;&gt;"",CAPEX!G208,"")</f>
        <v>3400 hp</v>
      </c>
      <c r="AZ188" s="888" t="str">
        <f>IF(CAPEX!H208&lt;&gt;"",CAPEX!H208,"")</f>
        <v/>
      </c>
      <c r="BA188" s="891">
        <f>IF(CAPEX!J208&lt;&gt;"",CAPEX!J189,"")</f>
        <v>1</v>
      </c>
      <c r="BB188" s="892">
        <f>CAPEX!K208</f>
        <v>1275750</v>
      </c>
      <c r="BC188" s="893">
        <f>IF(CAPEX!L208&lt;&gt;"",CAPEX!L208,"")</f>
        <v>2010</v>
      </c>
      <c r="BD188" s="894">
        <f>IF(CAPEX!M208&lt;&gt;"",CAPEX!M208,"")</f>
        <v>1275750</v>
      </c>
      <c r="BE188" s="895" t="str">
        <f>IF(CAPEX!N208&lt;&gt;"",CAPEX!N208,"")</f>
        <v>heat.a900.qchwop</v>
      </c>
      <c r="BF188" s="973">
        <f>IF(CAPEX!O208&lt;&gt;"",CAPEX!O208,"")</f>
        <v>14.2</v>
      </c>
      <c r="BG188" s="974" t="str">
        <f>IF(CAPEX!P208&lt;&gt;"",CAPEX!P208,"")</f>
        <v>Gcal/hr</v>
      </c>
      <c r="BH188" s="898">
        <f>IF(CAPEX!Q208&lt;&gt;"",CAPEX!Q208,"")</f>
        <v>0.6</v>
      </c>
      <c r="BI188" s="898">
        <f>IF(CAPEX!R208&lt;&gt;"",CAPEX!R208,"")</f>
        <v>1.6</v>
      </c>
      <c r="BJ188" s="282">
        <f t="shared" ca="1" si="76"/>
        <v>13.220241100000001</v>
      </c>
      <c r="BK188" s="301">
        <f t="shared" ca="1" si="77"/>
        <v>0.93100289436619732</v>
      </c>
      <c r="BL188" s="273">
        <f t="shared" ca="1" si="78"/>
        <v>1222182.8792790861</v>
      </c>
      <c r="BM188" s="273">
        <f t="shared" ca="1" si="79"/>
        <v>1165822.2308882207</v>
      </c>
      <c r="BN188" s="273">
        <f t="shared" ca="1" si="80"/>
        <v>1865315.5694211533</v>
      </c>
      <c r="BO188" s="275"/>
      <c r="BP188" s="189"/>
    </row>
    <row r="189" spans="1:68" ht="13.5" customHeight="1">
      <c r="A189" s="189"/>
      <c r="B189" s="189"/>
      <c r="C189" s="189"/>
      <c r="D189" s="189"/>
      <c r="E189" s="189"/>
      <c r="F189" s="189"/>
      <c r="G189" s="189"/>
      <c r="H189" s="189"/>
      <c r="I189" s="189"/>
      <c r="J189" s="189"/>
      <c r="K189" s="189"/>
      <c r="L189" s="189"/>
      <c r="M189" s="189"/>
      <c r="N189" s="189"/>
      <c r="O189" s="189"/>
      <c r="P189" s="189"/>
      <c r="Q189" s="189"/>
      <c r="R189" s="189"/>
      <c r="S189" s="189"/>
      <c r="T189" s="189"/>
      <c r="U189" s="189"/>
      <c r="V189" s="189"/>
      <c r="W189" s="189"/>
      <c r="X189" s="189"/>
      <c r="Y189" s="189"/>
      <c r="Z189" s="189"/>
      <c r="AA189" s="189"/>
      <c r="AB189" s="189"/>
      <c r="AC189" s="189"/>
      <c r="AD189" s="189"/>
      <c r="AE189" s="189"/>
      <c r="AF189" s="189"/>
      <c r="AG189" s="189"/>
      <c r="AH189" s="189"/>
      <c r="AI189" s="189"/>
      <c r="AJ189" s="189"/>
      <c r="AK189" s="189"/>
      <c r="AL189" s="189"/>
      <c r="AM189" s="189"/>
      <c r="AN189" s="189"/>
      <c r="AO189" s="189"/>
      <c r="AP189" s="189"/>
      <c r="AQ189" s="189"/>
      <c r="AR189" s="189"/>
      <c r="AS189" s="556"/>
      <c r="AT189" s="888" t="str">
        <f>IF(CAPEX!A209&lt;&gt;"",CAPEX!A209,"")</f>
        <v>M</v>
      </c>
      <c r="AU189" s="889">
        <f>IF(CAPEX!B209&lt;&gt;"",CAPEX!B209,"")</f>
        <v>910</v>
      </c>
      <c r="AV189" s="888" t="str">
        <f>IF(CAPEX!C209&lt;&gt;"",CAPEX!C209,"")</f>
        <v>CIP System</v>
      </c>
      <c r="AW189" s="922"/>
      <c r="AX189" s="888" t="str">
        <f>IF(CAPEX!F209&lt;&gt;"",CAPEX!F209,"")</f>
        <v>100,000 GAL</v>
      </c>
      <c r="AY189" s="891" t="str">
        <f>IF(CAPEX!G209&lt;&gt;"",CAPEX!G209,"")</f>
        <v/>
      </c>
      <c r="AZ189" s="888" t="str">
        <f>IF(CAPEX!H209&lt;&gt;"",CAPEX!H209,"")</f>
        <v>SS304/SS316</v>
      </c>
      <c r="BA189" s="891">
        <f>IF(CAPEX!J209&lt;&gt;"",CAPEX!J190,"")</f>
        <v>1</v>
      </c>
      <c r="BB189" s="892">
        <f>CAPEX!K209</f>
        <v>421000</v>
      </c>
      <c r="BC189" s="893">
        <f>IF(CAPEX!L209&lt;&gt;"",CAPEX!L209,"")</f>
        <v>2009</v>
      </c>
      <c r="BD189" s="894">
        <f>IF(CAPEX!M209&lt;&gt;"",CAPEX!M209,"")</f>
        <v>421000</v>
      </c>
      <c r="BE189" s="895" t="str">
        <f>IF(CAPEX!N209&lt;&gt;"",CAPEX!N209,"")</f>
        <v>strm.a900.914</v>
      </c>
      <c r="BF189" s="960">
        <f>IF(CAPEX!O209&lt;&gt;"",CAPEX!O209,"")</f>
        <v>63</v>
      </c>
      <c r="BG189" s="961" t="str">
        <f>IF(CAPEX!P209&lt;&gt;"",CAPEX!P209,"")</f>
        <v>kg/hr</v>
      </c>
      <c r="BH189" s="898">
        <f>IF(CAPEX!Q209&lt;&gt;"",CAPEX!Q209,"")</f>
        <v>0.6</v>
      </c>
      <c r="BI189" s="898">
        <f>IF(CAPEX!R209&lt;&gt;"",CAPEX!R209,"")</f>
        <v>1.8</v>
      </c>
      <c r="BJ189" s="282">
        <f t="shared" ca="1" si="76"/>
        <v>145</v>
      </c>
      <c r="BK189" s="301">
        <f t="shared" ca="1" si="77"/>
        <v>2.3015873015873014</v>
      </c>
      <c r="BL189" s="273">
        <f t="shared" ca="1" si="78"/>
        <v>694222.31185777427</v>
      </c>
      <c r="BM189" s="273">
        <f t="shared" ca="1" si="79"/>
        <v>698877.9510444043</v>
      </c>
      <c r="BN189" s="273">
        <f t="shared" ca="1" si="80"/>
        <v>1257980.3118799278</v>
      </c>
      <c r="BO189" s="275"/>
      <c r="BP189" s="189"/>
    </row>
    <row r="190" spans="1:68" ht="13.5" customHeight="1">
      <c r="A190" s="189"/>
      <c r="B190" s="189"/>
      <c r="C190" s="189"/>
      <c r="D190" s="189"/>
      <c r="E190" s="189"/>
      <c r="F190" s="189"/>
      <c r="G190" s="189"/>
      <c r="H190" s="189"/>
      <c r="I190" s="189"/>
      <c r="J190" s="189"/>
      <c r="K190" s="189"/>
      <c r="L190" s="189"/>
      <c r="M190" s="189"/>
      <c r="N190" s="189"/>
      <c r="O190" s="189"/>
      <c r="P190" s="189"/>
      <c r="Q190" s="189"/>
      <c r="R190" s="189"/>
      <c r="S190" s="189"/>
      <c r="T190" s="189"/>
      <c r="U190" s="189"/>
      <c r="V190" s="189"/>
      <c r="W190" s="189"/>
      <c r="X190" s="189"/>
      <c r="Y190" s="189"/>
      <c r="Z190" s="189"/>
      <c r="AA190" s="189"/>
      <c r="AB190" s="189"/>
      <c r="AC190" s="189"/>
      <c r="AD190" s="189"/>
      <c r="AE190" s="189"/>
      <c r="AF190" s="189"/>
      <c r="AG190" s="189"/>
      <c r="AH190" s="189"/>
      <c r="AI190" s="189"/>
      <c r="AJ190" s="189"/>
      <c r="AK190" s="189"/>
      <c r="AL190" s="189"/>
      <c r="AM190" s="189"/>
      <c r="AN190" s="189"/>
      <c r="AO190" s="189"/>
      <c r="AP190" s="189"/>
      <c r="AQ190" s="189"/>
      <c r="AR190" s="189"/>
      <c r="AS190" s="556"/>
      <c r="AT190" s="888" t="str">
        <f>IF(CAPEX!A210&lt;&gt;"",CAPEX!A210,"")</f>
        <v>P</v>
      </c>
      <c r="AU190" s="889">
        <f>IF(CAPEX!B210&lt;&gt;"",CAPEX!B210,"")</f>
        <v>902</v>
      </c>
      <c r="AV190" s="888" t="str">
        <f>IF(CAPEX!C210&lt;&gt;"",CAPEX!C210,"")</f>
        <v>Cooling Water Pump</v>
      </c>
      <c r="AW190" s="922" t="s">
        <v>495</v>
      </c>
      <c r="AX190" s="888" t="str">
        <f>IF(CAPEX!F210&lt;&gt;"",CAPEX!F210,"")</f>
        <v>16,120 GPM, 100 FT TDH SIZE 20X20-28</v>
      </c>
      <c r="AY190" s="891">
        <f>IF(CAPEX!G210&lt;&gt;"",CAPEX!G210,"")</f>
        <v>500</v>
      </c>
      <c r="AZ190" s="888" t="str">
        <f>IF(CAPEX!H210&lt;&gt;"",CAPEX!H210,"")</f>
        <v>CS</v>
      </c>
      <c r="BA190" s="891">
        <f>IF(CAPEX!J210&lt;&gt;"",CAPEX!J191,"")</f>
        <v>1</v>
      </c>
      <c r="BB190" s="892">
        <f>CAPEX!K210</f>
        <v>283671</v>
      </c>
      <c r="BC190" s="893">
        <f>IF(CAPEX!L210&lt;&gt;"",CAPEX!L210,"")</f>
        <v>2010</v>
      </c>
      <c r="BD190" s="894">
        <f>IF(CAPEX!M210&lt;&gt;"",CAPEX!M210,"")</f>
        <v>283671</v>
      </c>
      <c r="BE190" s="895" t="str">
        <f>IF(CAPEX!N210&lt;&gt;"",CAPEX!N210,"")</f>
        <v>strm.a900.945</v>
      </c>
      <c r="BF190" s="973">
        <f>IF(CAPEX!O210&lt;&gt;"",CAPEX!O210,"")</f>
        <v>10982556</v>
      </c>
      <c r="BG190" s="974" t="str">
        <f>IF(CAPEX!P210&lt;&gt;"",CAPEX!P210,"")</f>
        <v>kg/hr</v>
      </c>
      <c r="BH190" s="898">
        <f>IF(CAPEX!Q210&lt;&gt;"",CAPEX!Q210,"")</f>
        <v>0.8</v>
      </c>
      <c r="BI190" s="898">
        <f>IF(CAPEX!R210&lt;&gt;"",CAPEX!R210,"")</f>
        <v>3.1</v>
      </c>
      <c r="BJ190" s="282">
        <f t="shared" ca="1" si="76"/>
        <v>11112024.800000001</v>
      </c>
      <c r="BK190" s="301">
        <f t="shared" ca="1" si="77"/>
        <v>1.011788585462255</v>
      </c>
      <c r="BL190" s="273">
        <f t="shared" ca="1" si="78"/>
        <v>286343.12487930094</v>
      </c>
      <c r="BM190" s="273">
        <f t="shared" ca="1" si="79"/>
        <v>273138.48549670429</v>
      </c>
      <c r="BN190" s="273">
        <f t="shared" ca="1" si="80"/>
        <v>846729.30503978336</v>
      </c>
      <c r="BO190" s="275"/>
      <c r="BP190" s="189"/>
    </row>
    <row r="191" spans="1:68" ht="13.5" customHeight="1">
      <c r="A191" s="189"/>
      <c r="B191" s="189"/>
      <c r="C191" s="189"/>
      <c r="D191" s="189"/>
      <c r="E191" s="189"/>
      <c r="F191" s="189"/>
      <c r="G191" s="189"/>
      <c r="H191" s="189"/>
      <c r="I191" s="189"/>
      <c r="J191" s="189"/>
      <c r="K191" s="189"/>
      <c r="L191" s="189"/>
      <c r="M191" s="189"/>
      <c r="N191" s="189"/>
      <c r="O191" s="189"/>
      <c r="P191" s="189"/>
      <c r="Q191" s="189"/>
      <c r="R191" s="189"/>
      <c r="S191" s="189"/>
      <c r="T191" s="189"/>
      <c r="U191" s="189"/>
      <c r="V191" s="189"/>
      <c r="W191" s="189"/>
      <c r="X191" s="189"/>
      <c r="Y191" s="189"/>
      <c r="Z191" s="189"/>
      <c r="AA191" s="189"/>
      <c r="AB191" s="189"/>
      <c r="AC191" s="189"/>
      <c r="AD191" s="189"/>
      <c r="AE191" s="189"/>
      <c r="AF191" s="189"/>
      <c r="AG191" s="189"/>
      <c r="AH191" s="189"/>
      <c r="AI191" s="189"/>
      <c r="AJ191" s="189"/>
      <c r="AK191" s="189"/>
      <c r="AL191" s="189"/>
      <c r="AM191" s="189"/>
      <c r="AN191" s="189"/>
      <c r="AO191" s="189"/>
      <c r="AP191" s="189"/>
      <c r="AQ191" s="189"/>
      <c r="AR191" s="189"/>
      <c r="AS191" s="556"/>
      <c r="AT191" s="888" t="str">
        <f>IF(CAPEX!A211&lt;&gt;"",CAPEX!A211,"")</f>
        <v>P</v>
      </c>
      <c r="AU191" s="889">
        <f>IF(CAPEX!B211&lt;&gt;"",CAPEX!B211,"")</f>
        <v>912</v>
      </c>
      <c r="AV191" s="888" t="str">
        <f>IF(CAPEX!C211&lt;&gt;"",CAPEX!C211,"")</f>
        <v>Make-up Water Pump</v>
      </c>
      <c r="AW191" s="922" t="s">
        <v>495</v>
      </c>
      <c r="AX191" s="888" t="str">
        <f>IF(CAPEX!F211&lt;&gt;"",CAPEX!F211,"")</f>
        <v>685 GPM, 75 FT TDH SIZE 6X4-13</v>
      </c>
      <c r="AY191" s="891">
        <f>IF(CAPEX!G211&lt;&gt;"",CAPEX!G211,"")</f>
        <v>20</v>
      </c>
      <c r="AZ191" s="888" t="str">
        <f>IF(CAPEX!H211&lt;&gt;"",CAPEX!H211,"")</f>
        <v>CS</v>
      </c>
      <c r="BA191" s="891">
        <f>IF(CAPEX!J211&lt;&gt;"",CAPEX!J192,"")</f>
        <v>1</v>
      </c>
      <c r="BB191" s="892">
        <f>CAPEX!K211</f>
        <v>6864</v>
      </c>
      <c r="BC191" s="893">
        <f>IF(CAPEX!L211&lt;&gt;"",CAPEX!L211,"")</f>
        <v>2010</v>
      </c>
      <c r="BD191" s="894">
        <f>IF(CAPEX!M211&lt;&gt;"",CAPEX!M211,"")</f>
        <v>6864</v>
      </c>
      <c r="BE191" s="895" t="str">
        <f>IF(CAPEX!N211&lt;&gt;"",CAPEX!N211,"")</f>
        <v>strm.a900.904</v>
      </c>
      <c r="BF191" s="973">
        <f>IF(CAPEX!O211&lt;&gt;"",CAPEX!O211,"")</f>
        <v>155563.5</v>
      </c>
      <c r="BG191" s="974" t="str">
        <f>IF(CAPEX!P211&lt;&gt;"",CAPEX!P211,"")</f>
        <v>kg/hr</v>
      </c>
      <c r="BH191" s="898">
        <f>IF(CAPEX!Q211&lt;&gt;"",CAPEX!Q211,"")</f>
        <v>0.8</v>
      </c>
      <c r="BI191" s="898">
        <f>IF(CAPEX!R211&lt;&gt;"",CAPEX!R211,"")</f>
        <v>3.1</v>
      </c>
      <c r="BJ191" s="282">
        <f t="shared" ca="1" si="76"/>
        <v>146508.296</v>
      </c>
      <c r="BK191" s="301">
        <f t="shared" ca="1" si="77"/>
        <v>0.94179094710520139</v>
      </c>
      <c r="BL191" s="273">
        <f t="shared" ca="1" si="78"/>
        <v>6542.4571070025768</v>
      </c>
      <c r="BM191" s="273">
        <f t="shared" ca="1" si="79"/>
        <v>6240.7533842032572</v>
      </c>
      <c r="BN191" s="273">
        <f t="shared" ca="1" si="80"/>
        <v>19346.335491030099</v>
      </c>
      <c r="BO191" s="275"/>
      <c r="BP191" s="189"/>
    </row>
    <row r="192" spans="1:68" ht="13.5" customHeight="1">
      <c r="A192" s="189"/>
      <c r="B192" s="189"/>
      <c r="C192" s="189"/>
      <c r="D192" s="189"/>
      <c r="E192" s="189"/>
      <c r="F192" s="189"/>
      <c r="G192" s="189"/>
      <c r="H192" s="189"/>
      <c r="I192" s="189"/>
      <c r="J192" s="189"/>
      <c r="K192" s="189"/>
      <c r="L192" s="189"/>
      <c r="M192" s="189"/>
      <c r="N192" s="189"/>
      <c r="O192" s="189"/>
      <c r="P192" s="189"/>
      <c r="Q192" s="189"/>
      <c r="R192" s="189"/>
      <c r="S192" s="189"/>
      <c r="T192" s="189"/>
      <c r="U192" s="189"/>
      <c r="V192" s="189"/>
      <c r="W192" s="189"/>
      <c r="X192" s="189"/>
      <c r="Y192" s="189"/>
      <c r="Z192" s="189"/>
      <c r="AA192" s="189"/>
      <c r="AB192" s="189"/>
      <c r="AC192" s="189"/>
      <c r="AD192" s="189"/>
      <c r="AE192" s="189"/>
      <c r="AF192" s="189"/>
      <c r="AG192" s="189"/>
      <c r="AH192" s="189"/>
      <c r="AI192" s="189"/>
      <c r="AJ192" s="189"/>
      <c r="AK192" s="189"/>
      <c r="AL192" s="189"/>
      <c r="AM192" s="189"/>
      <c r="AN192" s="189"/>
      <c r="AO192" s="189"/>
      <c r="AP192" s="189"/>
      <c r="AQ192" s="189"/>
      <c r="AR192" s="189"/>
      <c r="AS192" s="556"/>
      <c r="AT192" s="888" t="str">
        <f>IF(CAPEX!A212&lt;&gt;"",CAPEX!A212,"")</f>
        <v>P</v>
      </c>
      <c r="AU192" s="889">
        <f>IF(CAPEX!B212&lt;&gt;"",CAPEX!B212,"")</f>
        <v>914</v>
      </c>
      <c r="AV192" s="888" t="str">
        <f>IF(CAPEX!C212&lt;&gt;"",CAPEX!C212,"")</f>
        <v>Process Water Circulating Pump</v>
      </c>
      <c r="AW192" s="922" t="s">
        <v>495</v>
      </c>
      <c r="AX192" s="888" t="str">
        <f>IF(CAPEX!F212&lt;&gt;"",CAPEX!F212,"")</f>
        <v>2285 GPM, 75 FT TDH SIZE 8X6-13</v>
      </c>
      <c r="AY192" s="891">
        <f>IF(CAPEX!G212&lt;&gt;"",CAPEX!G212,"")</f>
        <v>75</v>
      </c>
      <c r="AZ192" s="888" t="str">
        <f>IF(CAPEX!H212&lt;&gt;"",CAPEX!H212,"")</f>
        <v>CS</v>
      </c>
      <c r="BA192" s="891">
        <f>IF(CAPEX!J212&lt;&gt;"",CAPEX!J193,"")</f>
        <v>1</v>
      </c>
      <c r="BB192" s="892">
        <f>CAPEX!K212</f>
        <v>15292</v>
      </c>
      <c r="BC192" s="893">
        <f>IF(CAPEX!L212&lt;&gt;"",CAPEX!L212,"")</f>
        <v>2010</v>
      </c>
      <c r="BD192" s="894">
        <f>IF(CAPEX!M212&lt;&gt;"",CAPEX!M212,"")</f>
        <v>15292</v>
      </c>
      <c r="BE192" s="895" t="str">
        <f>IF(CAPEX!N212&lt;&gt;"",CAPEX!N212,"")</f>
        <v>strm.a900.905</v>
      </c>
      <c r="BF192" s="973">
        <f>IF(CAPEX!O212&lt;&gt;"",CAPEX!O212,"")</f>
        <v>518923.5</v>
      </c>
      <c r="BG192" s="974" t="str">
        <f>IF(CAPEX!P212&lt;&gt;"",CAPEX!P212,"")</f>
        <v>kg/hr</v>
      </c>
      <c r="BH192" s="898">
        <f>IF(CAPEX!Q212&lt;&gt;"",CAPEX!Q212,"")</f>
        <v>0.8</v>
      </c>
      <c r="BI192" s="898">
        <f>IF(CAPEX!R212&lt;&gt;"",CAPEX!R212,"")</f>
        <v>3.1</v>
      </c>
      <c r="BJ192" s="282">
        <f t="shared" ca="1" si="76"/>
        <v>522263.39799999999</v>
      </c>
      <c r="BK192" s="301">
        <f t="shared" ca="1" si="77"/>
        <v>1.0064362049512114</v>
      </c>
      <c r="BL192" s="273">
        <f t="shared" ca="1" si="78"/>
        <v>15370.687409536346</v>
      </c>
      <c r="BM192" s="273">
        <f t="shared" ca="1" si="79"/>
        <v>14661.872122313718</v>
      </c>
      <c r="BN192" s="273">
        <f t="shared" ca="1" si="80"/>
        <v>45451.803579172527</v>
      </c>
      <c r="BO192" s="275"/>
      <c r="BP192" s="189"/>
    </row>
    <row r="193" spans="1:68" ht="13.5" customHeight="1">
      <c r="A193" s="189"/>
      <c r="B193" s="189"/>
      <c r="C193" s="189"/>
      <c r="D193" s="189"/>
      <c r="E193" s="189"/>
      <c r="F193" s="189"/>
      <c r="G193" s="189"/>
      <c r="H193" s="189"/>
      <c r="I193" s="189"/>
      <c r="J193" s="189"/>
      <c r="K193" s="189"/>
      <c r="L193" s="189"/>
      <c r="M193" s="189"/>
      <c r="N193" s="189"/>
      <c r="O193" s="189"/>
      <c r="P193" s="189"/>
      <c r="Q193" s="189"/>
      <c r="R193" s="189"/>
      <c r="S193" s="189"/>
      <c r="T193" s="189"/>
      <c r="U193" s="189"/>
      <c r="V193" s="189"/>
      <c r="W193" s="189"/>
      <c r="X193" s="189"/>
      <c r="Y193" s="189"/>
      <c r="Z193" s="189"/>
      <c r="AA193" s="189"/>
      <c r="AB193" s="189"/>
      <c r="AC193" s="189"/>
      <c r="AD193" s="189"/>
      <c r="AE193" s="189"/>
      <c r="AF193" s="189"/>
      <c r="AG193" s="189"/>
      <c r="AH193" s="189"/>
      <c r="AI193" s="189"/>
      <c r="AJ193" s="189"/>
      <c r="AK193" s="189"/>
      <c r="AL193" s="189"/>
      <c r="AM193" s="189"/>
      <c r="AN193" s="189"/>
      <c r="AO193" s="189"/>
      <c r="AP193" s="189"/>
      <c r="AQ193" s="189"/>
      <c r="AR193" s="189"/>
      <c r="AS193" s="556"/>
      <c r="AT193" s="888" t="str">
        <f>IF(CAPEX!A213&lt;&gt;"",CAPEX!A213,"")</f>
        <v>S</v>
      </c>
      <c r="AU193" s="889">
        <f>IF(CAPEX!B213&lt;&gt;"",CAPEX!B213,"")</f>
        <v>904</v>
      </c>
      <c r="AV193" s="888" t="str">
        <f>IF(CAPEX!C213&lt;&gt;"",CAPEX!C213,"")</f>
        <v>Instrument Air Dryer</v>
      </c>
      <c r="AW193" s="922" t="s">
        <v>989</v>
      </c>
      <c r="AX193" s="888" t="str">
        <f>IF(CAPEX!F213&lt;&gt;"",CAPEX!F213,"")</f>
        <v>670 SCFM - CYCLING TYPE</v>
      </c>
      <c r="AY193" s="891" t="str">
        <f>IF(CAPEX!G213&lt;&gt;"",CAPEX!G213,"")</f>
        <v/>
      </c>
      <c r="AZ193" s="888" t="str">
        <f>IF(CAPEX!H213&lt;&gt;"",CAPEX!H213,"")</f>
        <v>CS</v>
      </c>
      <c r="BA193" s="891">
        <f>IF(CAPEX!J213&lt;&gt;"",CAPEX!J194,"")</f>
        <v>2</v>
      </c>
      <c r="BB193" s="892">
        <f>CAPEX!K213</f>
        <v>15000</v>
      </c>
      <c r="BC193" s="893">
        <f>IF(CAPEX!L213&lt;&gt;"",CAPEX!L213,"")</f>
        <v>2009</v>
      </c>
      <c r="BD193" s="894">
        <f>IF(CAPEX!M213&lt;&gt;"",CAPEX!M213,"")</f>
        <v>15000</v>
      </c>
      <c r="BE193" s="895" t="str">
        <f>IF(CAPEX!N213&lt;&gt;"",CAPEX!N213,"")</f>
        <v>DRY101</v>
      </c>
      <c r="BF193" s="960">
        <f>IF(CAPEX!O213&lt;&gt;"",CAPEX!O213,"")</f>
        <v>83333</v>
      </c>
      <c r="BG193" s="961" t="str">
        <f>IF(CAPEX!P213&lt;&gt;"",CAPEX!P213,"")</f>
        <v>kg/hr</v>
      </c>
      <c r="BH193" s="898">
        <f>IF(CAPEX!Q213&lt;&gt;"",CAPEX!Q213,"")</f>
        <v>0.6</v>
      </c>
      <c r="BI193" s="898">
        <f>IF(CAPEX!R213&lt;&gt;"",CAPEX!R213,"")</f>
        <v>1.8</v>
      </c>
      <c r="BJ193" s="282">
        <f t="shared" ca="1" si="76"/>
        <v>83333.333299999998</v>
      </c>
      <c r="BK193" s="301">
        <f t="shared" ca="1" si="77"/>
        <v>1.0000039996159984</v>
      </c>
      <c r="BL193" s="273">
        <f t="shared" ca="1" si="78"/>
        <v>15000.035996515191</v>
      </c>
      <c r="BM193" s="273">
        <f t="shared" ca="1" si="79"/>
        <v>15100.630221439129</v>
      </c>
      <c r="BN193" s="273">
        <f t="shared" ca="1" si="80"/>
        <v>27181.134398590431</v>
      </c>
      <c r="BO193" s="275"/>
      <c r="BP193" s="189"/>
    </row>
    <row r="194" spans="1:68" ht="13.5" customHeight="1">
      <c r="A194" s="189"/>
      <c r="B194" s="189"/>
      <c r="C194" s="189"/>
      <c r="D194" s="189"/>
      <c r="E194" s="189"/>
      <c r="F194" s="189"/>
      <c r="G194" s="189"/>
      <c r="H194" s="189"/>
      <c r="I194" s="189"/>
      <c r="J194" s="189"/>
      <c r="K194" s="189"/>
      <c r="L194" s="189"/>
      <c r="M194" s="189"/>
      <c r="N194" s="189"/>
      <c r="O194" s="189"/>
      <c r="P194" s="189"/>
      <c r="Q194" s="189"/>
      <c r="R194" s="189"/>
      <c r="S194" s="189"/>
      <c r="T194" s="189"/>
      <c r="U194" s="189"/>
      <c r="V194" s="189"/>
      <c r="W194" s="189"/>
      <c r="X194" s="189"/>
      <c r="Y194" s="189"/>
      <c r="Z194" s="189"/>
      <c r="AA194" s="189"/>
      <c r="AB194" s="189"/>
      <c r="AC194" s="189"/>
      <c r="AD194" s="189"/>
      <c r="AE194" s="189"/>
      <c r="AF194" s="189"/>
      <c r="AG194" s="189"/>
      <c r="AH194" s="189"/>
      <c r="AI194" s="189"/>
      <c r="AJ194" s="189"/>
      <c r="AK194" s="189"/>
      <c r="AL194" s="189"/>
      <c r="AM194" s="189"/>
      <c r="AN194" s="189"/>
      <c r="AO194" s="189"/>
      <c r="AP194" s="189"/>
      <c r="AQ194" s="189"/>
      <c r="AR194" s="189"/>
      <c r="AS194" s="556"/>
      <c r="AT194" s="888" t="str">
        <f>IF(CAPEX!A214&lt;&gt;"",CAPEX!A214,"")</f>
        <v>T</v>
      </c>
      <c r="AU194" s="889">
        <f>IF(CAPEX!B214&lt;&gt;"",CAPEX!B214,"")</f>
        <v>904</v>
      </c>
      <c r="AV194" s="888" t="str">
        <f>IF(CAPEX!C214&lt;&gt;"",CAPEX!C214,"")</f>
        <v>Plant Air Receiver</v>
      </c>
      <c r="AW194" s="922" t="s">
        <v>964</v>
      </c>
      <c r="AX194" s="888" t="str">
        <f>IF(CAPEX!F214&lt;&gt;"",CAPEX!F214,"")</f>
        <v>3800 gal - 72" x 228" vertical</v>
      </c>
      <c r="AY194" s="891" t="str">
        <f>IF(CAPEX!G214&lt;&gt;"",CAPEX!G214,"")</f>
        <v/>
      </c>
      <c r="AZ194" s="888" t="str">
        <f>IF(CAPEX!H214&lt;&gt;"",CAPEX!H214,"")</f>
        <v>CS</v>
      </c>
      <c r="BA194" s="891">
        <f>IF(CAPEX!J214&lt;&gt;"",CAPEX!J195,"")</f>
        <v>2</v>
      </c>
      <c r="BB194" s="892">
        <f>CAPEX!K214</f>
        <v>16000</v>
      </c>
      <c r="BC194" s="893">
        <f>IF(CAPEX!L214&lt;&gt;"",CAPEX!L214,"")</f>
        <v>2009</v>
      </c>
      <c r="BD194" s="894">
        <f>IF(CAPEX!M214&lt;&gt;"",CAPEX!M214,"")</f>
        <v>16000</v>
      </c>
      <c r="BE194" s="895" t="str">
        <f>IF(CAPEX!N214&lt;&gt;"",CAPEX!N214,"")</f>
        <v>DRY101</v>
      </c>
      <c r="BF194" s="960">
        <f>IF(CAPEX!O214&lt;&gt;"",CAPEX!O214,"")</f>
        <v>83333</v>
      </c>
      <c r="BG194" s="961" t="str">
        <f>IF(CAPEX!P214&lt;&gt;"",CAPEX!P214,"")</f>
        <v>kg/hr</v>
      </c>
      <c r="BH194" s="898">
        <f>IF(CAPEX!Q214&lt;&gt;"",CAPEX!Q214,"")</f>
        <v>0.6</v>
      </c>
      <c r="BI194" s="898">
        <f>IF(CAPEX!R214&lt;&gt;"",CAPEX!R214,"")</f>
        <v>3.1</v>
      </c>
      <c r="BJ194" s="282">
        <f t="shared" ca="1" si="76"/>
        <v>83333.333299999998</v>
      </c>
      <c r="BK194" s="301">
        <f t="shared" ca="1" si="77"/>
        <v>1.0000039996159984</v>
      </c>
      <c r="BL194" s="273">
        <f t="shared" ca="1" si="78"/>
        <v>16000.038396282871</v>
      </c>
      <c r="BM194" s="273">
        <f t="shared" ca="1" si="79"/>
        <v>16107.338902868405</v>
      </c>
      <c r="BN194" s="273">
        <f t="shared" ca="1" si="80"/>
        <v>49932.75059889206</v>
      </c>
      <c r="BO194" s="275"/>
      <c r="BP194" s="189"/>
    </row>
    <row r="195" spans="1:68" ht="13.5" customHeight="1">
      <c r="A195" s="189"/>
      <c r="B195" s="189"/>
      <c r="C195" s="189"/>
      <c r="D195" s="189"/>
      <c r="E195" s="189"/>
      <c r="F195" s="189"/>
      <c r="G195" s="189"/>
      <c r="H195" s="189"/>
      <c r="I195" s="189"/>
      <c r="J195" s="189"/>
      <c r="K195" s="189"/>
      <c r="L195" s="189"/>
      <c r="M195" s="189"/>
      <c r="N195" s="189"/>
      <c r="O195" s="189"/>
      <c r="P195" s="189"/>
      <c r="Q195" s="189"/>
      <c r="R195" s="189"/>
      <c r="S195" s="189"/>
      <c r="T195" s="189"/>
      <c r="U195" s="189"/>
      <c r="V195" s="189"/>
      <c r="W195" s="189"/>
      <c r="X195" s="189"/>
      <c r="Y195" s="189"/>
      <c r="Z195" s="189"/>
      <c r="AA195" s="189"/>
      <c r="AB195" s="189"/>
      <c r="AC195" s="189"/>
      <c r="AD195" s="189"/>
      <c r="AE195" s="189"/>
      <c r="AF195" s="189"/>
      <c r="AG195" s="189"/>
      <c r="AH195" s="189"/>
      <c r="AI195" s="189"/>
      <c r="AJ195" s="189"/>
      <c r="AK195" s="189"/>
      <c r="AL195" s="189"/>
      <c r="AM195" s="189"/>
      <c r="AN195" s="189"/>
      <c r="AO195" s="189"/>
      <c r="AP195" s="189"/>
      <c r="AQ195" s="189"/>
      <c r="AR195" s="189"/>
      <c r="AS195" s="556"/>
      <c r="AT195" s="888" t="str">
        <f>IF(CAPEX!A215&lt;&gt;"",CAPEX!A215,"")</f>
        <v>T</v>
      </c>
      <c r="AU195" s="889">
        <f>IF(CAPEX!B215&lt;&gt;"",CAPEX!B215,"")</f>
        <v>914</v>
      </c>
      <c r="AV195" s="888" t="str">
        <f>IF(CAPEX!C215&lt;&gt;"",CAPEX!C215,"")</f>
        <v>Process Water Tank No. 1</v>
      </c>
      <c r="AW195" s="922"/>
      <c r="AX195" s="888" t="str">
        <f>IF(CAPEX!F215&lt;&gt;"",CAPEX!F215,"")</f>
        <v>250,000 gal</v>
      </c>
      <c r="AY195" s="891" t="str">
        <f>IF(CAPEX!G215&lt;&gt;"",CAPEX!G215,"")</f>
        <v/>
      </c>
      <c r="AZ195" s="888" t="str">
        <f>IF(CAPEX!H215&lt;&gt;"",CAPEX!H215,"")</f>
        <v>CS</v>
      </c>
      <c r="BA195" s="891">
        <f>IF(CAPEX!J215&lt;&gt;"",CAPEX!J196,"")</f>
        <v>2</v>
      </c>
      <c r="BB195" s="892">
        <f>CAPEX!K215</f>
        <v>250000</v>
      </c>
      <c r="BC195" s="893">
        <f>IF(CAPEX!L215&lt;&gt;"",CAPEX!L215,"")</f>
        <v>2009</v>
      </c>
      <c r="BD195" s="894">
        <f>IF(CAPEX!M215&lt;&gt;"",CAPEX!M215,"")</f>
        <v>250000</v>
      </c>
      <c r="BE195" s="895" t="str">
        <f>IF(CAPEX!N215&lt;&gt;"",CAPEX!N215,"")</f>
        <v>strm.a900.905</v>
      </c>
      <c r="BF195" s="960">
        <f>IF(CAPEX!O215&lt;&gt;"",CAPEX!O215,"")</f>
        <v>451555</v>
      </c>
      <c r="BG195" s="961" t="str">
        <f>IF(CAPEX!P215&lt;&gt;"",CAPEX!P215,"")</f>
        <v>kg/hr</v>
      </c>
      <c r="BH195" s="898">
        <f>IF(CAPEX!Q215&lt;&gt;"",CAPEX!Q215,"")</f>
        <v>0.7</v>
      </c>
      <c r="BI195" s="898">
        <f>IF(CAPEX!R215&lt;&gt;"",CAPEX!R215,"")</f>
        <v>1.7</v>
      </c>
      <c r="BJ195" s="282">
        <f t="shared" ca="1" si="76"/>
        <v>522263.39799999999</v>
      </c>
      <c r="BK195" s="301">
        <f t="shared" ca="1" si="77"/>
        <v>1.1565886724762211</v>
      </c>
      <c r="BL195" s="273">
        <f t="shared" ca="1" si="78"/>
        <v>276799.47550204501</v>
      </c>
      <c r="BM195" s="273">
        <f t="shared" ca="1" si="79"/>
        <v>278655.7662938771</v>
      </c>
      <c r="BN195" s="273">
        <f t="shared" ca="1" si="80"/>
        <v>473714.80269959103</v>
      </c>
      <c r="BO195" s="275"/>
      <c r="BP195" s="189"/>
    </row>
    <row r="196" spans="1:68" ht="13.5" customHeight="1">
      <c r="A196" s="189"/>
      <c r="B196" s="189"/>
      <c r="C196" s="189"/>
      <c r="D196" s="189"/>
      <c r="E196" s="189"/>
      <c r="F196" s="189"/>
      <c r="G196" s="189"/>
      <c r="H196" s="189"/>
      <c r="I196" s="189"/>
      <c r="J196" s="189"/>
      <c r="K196" s="189"/>
      <c r="L196" s="189"/>
      <c r="M196" s="189"/>
      <c r="N196" s="189"/>
      <c r="O196" s="189"/>
      <c r="P196" s="189"/>
      <c r="Q196" s="189"/>
      <c r="R196" s="189"/>
      <c r="S196" s="189"/>
      <c r="T196" s="189"/>
      <c r="U196" s="189"/>
      <c r="V196" s="189"/>
      <c r="W196" s="189"/>
      <c r="X196" s="189"/>
      <c r="Y196" s="189"/>
      <c r="Z196" s="189"/>
      <c r="AA196" s="189"/>
      <c r="AB196" s="189"/>
      <c r="AC196" s="189"/>
      <c r="AD196" s="189"/>
      <c r="AE196" s="189"/>
      <c r="AF196" s="189"/>
      <c r="AG196" s="189"/>
      <c r="AH196" s="189"/>
      <c r="AI196" s="189"/>
      <c r="AJ196" s="189"/>
      <c r="AK196" s="189"/>
      <c r="AL196" s="189"/>
      <c r="AM196" s="189"/>
      <c r="AN196" s="189"/>
      <c r="AO196" s="189"/>
      <c r="AP196" s="189"/>
      <c r="AQ196" s="189"/>
      <c r="AR196" s="189"/>
      <c r="AS196" s="556"/>
      <c r="AT196" s="1136"/>
      <c r="AU196" s="1137"/>
      <c r="AV196" s="1138"/>
      <c r="AW196" s="1139"/>
      <c r="AX196" s="1139"/>
      <c r="AY196" s="1140"/>
      <c r="AZ196" s="1139"/>
      <c r="BA196" s="1141"/>
      <c r="BB196" s="1142"/>
      <c r="BC196" s="1143"/>
      <c r="BD196" s="1144">
        <f>SUM(BD186:BD195)</f>
        <v>3686577</v>
      </c>
      <c r="BE196" s="406"/>
      <c r="BF196" s="1145"/>
      <c r="BG196" s="406"/>
      <c r="BH196" s="1146"/>
      <c r="BI196" s="1146"/>
      <c r="BJ196" s="1147"/>
      <c r="BK196" s="406"/>
      <c r="BL196" s="1144">
        <f ca="1">SUM(BL186:BL195)</f>
        <v>4021948.1468876889</v>
      </c>
      <c r="BM196" s="1144">
        <f ca="1">SUM(BM186:BM195)</f>
        <v>3889404.8495162688</v>
      </c>
      <c r="BN196" s="1148">
        <f ca="1">SUM(BN186:BN195)</f>
        <v>6719522.629982844</v>
      </c>
      <c r="BO196" s="275"/>
      <c r="BP196" s="189"/>
    </row>
    <row r="197" spans="1:68" ht="13.5" customHeight="1">
      <c r="A197" s="189"/>
      <c r="B197" s="189"/>
      <c r="C197" s="189"/>
      <c r="D197" s="189"/>
      <c r="E197" s="189"/>
      <c r="F197" s="189"/>
      <c r="G197" s="189"/>
      <c r="H197" s="189"/>
      <c r="I197" s="189"/>
      <c r="J197" s="189"/>
      <c r="K197" s="189"/>
      <c r="L197" s="189"/>
      <c r="M197" s="189"/>
      <c r="N197" s="189"/>
      <c r="O197" s="189"/>
      <c r="P197" s="189"/>
      <c r="Q197" s="189"/>
      <c r="R197" s="189"/>
      <c r="S197" s="189"/>
      <c r="T197" s="189"/>
      <c r="U197" s="189"/>
      <c r="V197" s="189"/>
      <c r="W197" s="189"/>
      <c r="X197" s="189"/>
      <c r="Y197" s="189"/>
      <c r="Z197" s="189"/>
      <c r="AA197" s="189"/>
      <c r="AB197" s="189"/>
      <c r="AC197" s="189"/>
      <c r="AD197" s="189"/>
      <c r="AE197" s="189"/>
      <c r="AF197" s="189"/>
      <c r="AG197" s="189"/>
      <c r="AH197" s="189"/>
      <c r="AI197" s="189"/>
      <c r="AJ197" s="189"/>
      <c r="AK197" s="189"/>
      <c r="AL197" s="189"/>
      <c r="AM197" s="189"/>
      <c r="AN197" s="189"/>
      <c r="AO197" s="189"/>
      <c r="AP197" s="189"/>
      <c r="AQ197" s="189"/>
      <c r="AR197" s="189"/>
      <c r="AS197" s="556"/>
      <c r="AT197" s="218"/>
      <c r="AU197" s="222"/>
      <c r="AV197" s="218"/>
      <c r="AW197" s="218"/>
      <c r="AX197" s="218"/>
      <c r="AY197" s="219"/>
      <c r="AZ197" s="218"/>
      <c r="BA197" s="219"/>
      <c r="BB197" s="218"/>
      <c r="BC197" s="219"/>
      <c r="BD197" s="218"/>
      <c r="BE197" s="218"/>
      <c r="BF197" s="408"/>
      <c r="BG197" s="218"/>
      <c r="BH197" s="875"/>
      <c r="BI197" s="875"/>
      <c r="BJ197" s="408"/>
      <c r="BK197" s="218"/>
      <c r="BL197" s="218"/>
      <c r="BM197" s="218"/>
      <c r="BN197" s="218"/>
      <c r="BO197" s="275"/>
      <c r="BP197" s="189"/>
    </row>
    <row r="198" spans="1:68" ht="13.5" customHeight="1">
      <c r="A198" s="189"/>
      <c r="B198" s="189"/>
      <c r="C198" s="189"/>
      <c r="D198" s="189"/>
      <c r="E198" s="189"/>
      <c r="F198" s="189"/>
      <c r="G198" s="189"/>
      <c r="H198" s="189"/>
      <c r="I198" s="189"/>
      <c r="J198" s="189"/>
      <c r="K198" s="189"/>
      <c r="L198" s="189"/>
      <c r="M198" s="189"/>
      <c r="N198" s="189"/>
      <c r="O198" s="189"/>
      <c r="P198" s="189"/>
      <c r="Q198" s="189"/>
      <c r="R198" s="189"/>
      <c r="S198" s="189"/>
      <c r="T198" s="189"/>
      <c r="U198" s="189"/>
      <c r="V198" s="189"/>
      <c r="W198" s="189"/>
      <c r="X198" s="189"/>
      <c r="Y198" s="189"/>
      <c r="Z198" s="189"/>
      <c r="AA198" s="189"/>
      <c r="AB198" s="189"/>
      <c r="AC198" s="189"/>
      <c r="AD198" s="189"/>
      <c r="AE198" s="189"/>
      <c r="AF198" s="189"/>
      <c r="AG198" s="189"/>
      <c r="AH198" s="189"/>
      <c r="AI198" s="189"/>
      <c r="AJ198" s="189"/>
      <c r="AK198" s="189"/>
      <c r="AL198" s="189"/>
      <c r="AM198" s="189"/>
      <c r="AN198" s="189"/>
      <c r="AO198" s="189"/>
      <c r="AP198" s="189"/>
      <c r="AQ198" s="189"/>
      <c r="AR198" s="189"/>
      <c r="AS198" s="556"/>
      <c r="AT198" s="218"/>
      <c r="AU198" s="222"/>
      <c r="AV198" s="218"/>
      <c r="AW198" s="218"/>
      <c r="AX198" s="218"/>
      <c r="AY198" s="219"/>
      <c r="AZ198" s="218"/>
      <c r="BA198" s="219"/>
      <c r="BB198" s="218"/>
      <c r="BC198" s="219"/>
      <c r="BD198" s="218"/>
      <c r="BE198" s="218"/>
      <c r="BF198" s="408"/>
      <c r="BG198" s="218"/>
      <c r="BH198" s="875"/>
      <c r="BI198" s="875"/>
      <c r="BJ198" s="408"/>
      <c r="BK198" s="218"/>
      <c r="BL198" s="218"/>
      <c r="BM198" s="1149">
        <f ca="1">BM196+BM185+BM163+BM144+BM142+BM105+BM80+BM54</f>
        <v>97859270.721388564</v>
      </c>
      <c r="BN198" s="1149">
        <f ca="1">BN196+BN185+BN163+BN144+BN142+BN105+BN80+BN54</f>
        <v>169999050.11871943</v>
      </c>
      <c r="BO198" s="275"/>
      <c r="BP198" s="189"/>
    </row>
    <row r="199" spans="1:68" ht="13.5" customHeight="1">
      <c r="A199" s="189"/>
      <c r="B199" s="189"/>
      <c r="C199" s="189"/>
      <c r="D199" s="189"/>
      <c r="E199" s="189"/>
      <c r="F199" s="189"/>
      <c r="G199" s="189"/>
      <c r="H199" s="189"/>
      <c r="I199" s="189"/>
      <c r="J199" s="189"/>
      <c r="K199" s="189"/>
      <c r="L199" s="189"/>
      <c r="M199" s="189"/>
      <c r="N199" s="189"/>
      <c r="O199" s="189"/>
      <c r="P199" s="189"/>
      <c r="Q199" s="189"/>
      <c r="R199" s="189"/>
      <c r="S199" s="189"/>
      <c r="T199" s="189"/>
      <c r="U199" s="189"/>
      <c r="V199" s="189"/>
      <c r="W199" s="189"/>
      <c r="X199" s="189"/>
      <c r="Y199" s="189"/>
      <c r="Z199" s="189"/>
      <c r="AA199" s="189"/>
      <c r="AB199" s="189"/>
      <c r="AC199" s="189"/>
      <c r="AD199" s="189"/>
      <c r="AE199" s="189"/>
      <c r="AF199" s="189"/>
      <c r="AG199" s="189"/>
      <c r="AH199" s="189"/>
      <c r="AI199" s="189"/>
      <c r="AJ199" s="189"/>
      <c r="AK199" s="189"/>
      <c r="AL199" s="189"/>
      <c r="AM199" s="189"/>
      <c r="AN199" s="189"/>
      <c r="AO199" s="189"/>
      <c r="AP199" s="189"/>
      <c r="AQ199" s="189"/>
      <c r="AR199" s="189"/>
      <c r="AS199" s="556"/>
      <c r="AT199" s="189"/>
      <c r="AU199" s="1008"/>
      <c r="AV199" s="189"/>
      <c r="AW199" s="189"/>
      <c r="AX199" s="189"/>
      <c r="AY199" s="853"/>
      <c r="AZ199" s="189"/>
      <c r="BA199" s="853"/>
      <c r="BB199" s="189"/>
      <c r="BC199" s="853"/>
      <c r="BD199" s="189"/>
      <c r="BE199" s="189"/>
      <c r="BF199" s="1008"/>
      <c r="BG199" s="189"/>
      <c r="BH199" s="207"/>
      <c r="BI199" s="207"/>
      <c r="BJ199" s="1008"/>
      <c r="BK199" s="189"/>
      <c r="BL199" s="189"/>
      <c r="BM199" s="189"/>
      <c r="BN199" s="189"/>
      <c r="BO199" s="275"/>
      <c r="BP199" s="189"/>
    </row>
    <row r="200" spans="1:68" ht="13.5" customHeight="1">
      <c r="A200" s="189"/>
      <c r="B200" s="189"/>
      <c r="C200" s="189"/>
      <c r="D200" s="189"/>
      <c r="E200" s="189"/>
      <c r="F200" s="189"/>
      <c r="G200" s="189"/>
      <c r="H200" s="189"/>
      <c r="I200" s="189"/>
      <c r="J200" s="189"/>
      <c r="K200" s="189"/>
      <c r="L200" s="189"/>
      <c r="M200" s="189"/>
      <c r="N200" s="189"/>
      <c r="O200" s="189"/>
      <c r="P200" s="189"/>
      <c r="Q200" s="189"/>
      <c r="R200" s="189"/>
      <c r="S200" s="189"/>
      <c r="T200" s="189"/>
      <c r="U200" s="189"/>
      <c r="V200" s="189"/>
      <c r="W200" s="189"/>
      <c r="X200" s="189"/>
      <c r="Y200" s="189"/>
      <c r="Z200" s="189"/>
      <c r="AA200" s="189"/>
      <c r="AB200" s="189"/>
      <c r="AC200" s="189"/>
      <c r="AD200" s="189"/>
      <c r="AE200" s="189"/>
      <c r="AF200" s="189"/>
      <c r="AG200" s="189"/>
      <c r="AH200" s="189"/>
      <c r="AI200" s="189"/>
      <c r="AJ200" s="189"/>
      <c r="AK200" s="189"/>
      <c r="AL200" s="189"/>
      <c r="AM200" s="189"/>
      <c r="AN200" s="189"/>
      <c r="AO200" s="189"/>
      <c r="AP200" s="189"/>
      <c r="AQ200" s="189"/>
      <c r="AR200" s="189"/>
      <c r="AS200" s="556"/>
      <c r="AT200" s="189"/>
      <c r="AU200" s="1008"/>
      <c r="AV200" s="189"/>
      <c r="AW200" s="189"/>
      <c r="AX200" s="189"/>
      <c r="AY200" s="853"/>
      <c r="AZ200" s="189"/>
      <c r="BA200" s="853"/>
      <c r="BB200" s="189"/>
      <c r="BC200" s="853"/>
      <c r="BD200" s="189"/>
      <c r="BE200" s="189"/>
      <c r="BF200" s="1008"/>
      <c r="BG200" s="189"/>
      <c r="BH200" s="207"/>
      <c r="BI200" s="207"/>
      <c r="BJ200" s="1008"/>
      <c r="BK200" s="189"/>
      <c r="BL200" s="189"/>
      <c r="BM200" s="189"/>
      <c r="BN200" s="189"/>
      <c r="BO200" s="275"/>
      <c r="BP200" s="189"/>
    </row>
    <row r="201" spans="1:68" ht="13.5" customHeight="1">
      <c r="A201" s="189"/>
      <c r="B201" s="189"/>
      <c r="C201" s="189"/>
      <c r="D201" s="189"/>
      <c r="E201" s="189"/>
      <c r="F201" s="189"/>
      <c r="G201" s="189"/>
      <c r="H201" s="189"/>
      <c r="I201" s="189"/>
      <c r="J201" s="189"/>
      <c r="K201" s="189"/>
      <c r="L201" s="189"/>
      <c r="M201" s="189"/>
      <c r="N201" s="189"/>
      <c r="O201" s="189"/>
      <c r="P201" s="189"/>
      <c r="Q201" s="189"/>
      <c r="R201" s="189"/>
      <c r="S201" s="189"/>
      <c r="T201" s="189"/>
      <c r="U201" s="189"/>
      <c r="V201" s="189"/>
      <c r="W201" s="189"/>
      <c r="X201" s="189"/>
      <c r="Y201" s="189"/>
      <c r="Z201" s="189"/>
      <c r="AA201" s="189"/>
      <c r="AB201" s="189"/>
      <c r="AC201" s="189"/>
      <c r="AD201" s="189"/>
      <c r="AE201" s="189"/>
      <c r="AF201" s="189"/>
      <c r="AG201" s="189"/>
      <c r="AH201" s="189"/>
      <c r="AI201" s="189"/>
      <c r="AJ201" s="189"/>
      <c r="AK201" s="189"/>
      <c r="AL201" s="189"/>
      <c r="AM201" s="189"/>
      <c r="AN201" s="189"/>
      <c r="AO201" s="189"/>
      <c r="AP201" s="189"/>
      <c r="AQ201" s="189"/>
      <c r="AR201" s="189"/>
      <c r="AS201" s="556"/>
      <c r="BO201" s="275"/>
      <c r="BP201" s="189"/>
    </row>
    <row r="202" spans="1:68" ht="13.5" customHeight="1">
      <c r="A202" s="189"/>
      <c r="B202" s="189"/>
      <c r="C202" s="189"/>
      <c r="D202" s="189"/>
      <c r="E202" s="189"/>
      <c r="F202" s="189"/>
      <c r="G202" s="189"/>
      <c r="H202" s="189"/>
      <c r="I202" s="189"/>
      <c r="J202" s="189"/>
      <c r="K202" s="189"/>
      <c r="L202" s="189"/>
      <c r="M202" s="189"/>
      <c r="N202" s="189"/>
      <c r="O202" s="189"/>
      <c r="P202" s="189"/>
      <c r="Q202" s="189"/>
      <c r="R202" s="189"/>
      <c r="S202" s="189"/>
      <c r="T202" s="189"/>
      <c r="U202" s="189"/>
      <c r="V202" s="189"/>
      <c r="W202" s="189"/>
      <c r="X202" s="189"/>
      <c r="Y202" s="189"/>
      <c r="Z202" s="189"/>
      <c r="AA202" s="189"/>
      <c r="AB202" s="189"/>
      <c r="AC202" s="189"/>
      <c r="AD202" s="189"/>
      <c r="AE202" s="189"/>
      <c r="AF202" s="189"/>
      <c r="AG202" s="189"/>
      <c r="AH202" s="189"/>
      <c r="AI202" s="189"/>
      <c r="AJ202" s="189"/>
      <c r="AK202" s="189"/>
      <c r="AL202" s="189"/>
      <c r="AM202" s="189"/>
      <c r="AN202" s="189"/>
      <c r="AO202" s="189"/>
      <c r="AP202" s="189"/>
      <c r="AQ202" s="189"/>
      <c r="AR202" s="189"/>
      <c r="AS202" s="556"/>
      <c r="BO202" s="275"/>
      <c r="BP202" s="189"/>
    </row>
    <row r="203" spans="1:68" ht="13.5" customHeight="1">
      <c r="A203" s="189"/>
      <c r="B203" s="189"/>
      <c r="C203" s="189"/>
      <c r="D203" s="189"/>
      <c r="E203" s="189"/>
      <c r="F203" s="189"/>
      <c r="G203" s="189"/>
      <c r="H203" s="189"/>
      <c r="I203" s="189"/>
      <c r="J203" s="189"/>
      <c r="K203" s="189"/>
      <c r="L203" s="189"/>
      <c r="M203" s="189"/>
      <c r="N203" s="189"/>
      <c r="O203" s="189"/>
      <c r="P203" s="189"/>
      <c r="Q203" s="189"/>
      <c r="R203" s="189"/>
      <c r="S203" s="189"/>
      <c r="T203" s="189"/>
      <c r="U203" s="189"/>
      <c r="V203" s="189"/>
      <c r="W203" s="189"/>
      <c r="X203" s="189"/>
      <c r="Y203" s="189"/>
      <c r="Z203" s="189"/>
      <c r="AA203" s="189"/>
      <c r="AB203" s="189"/>
      <c r="AC203" s="189"/>
      <c r="AD203" s="189"/>
      <c r="AE203" s="189"/>
      <c r="AF203" s="189"/>
      <c r="AG203" s="189"/>
      <c r="AH203" s="189"/>
      <c r="AI203" s="189"/>
      <c r="AJ203" s="189"/>
      <c r="AK203" s="189"/>
      <c r="AL203" s="189"/>
      <c r="AM203" s="189"/>
      <c r="AN203" s="189"/>
      <c r="AO203" s="189"/>
      <c r="AP203" s="189"/>
      <c r="AQ203" s="189"/>
      <c r="AR203" s="189"/>
      <c r="AS203" s="556"/>
      <c r="BO203" s="275"/>
      <c r="BP203" s="189"/>
    </row>
    <row r="204" spans="1:68" ht="13.5" customHeight="1">
      <c r="A204" s="189"/>
      <c r="B204" s="189"/>
      <c r="C204" s="189"/>
      <c r="D204" s="189"/>
      <c r="E204" s="189"/>
      <c r="F204" s="189"/>
      <c r="G204" s="189"/>
      <c r="H204" s="189"/>
      <c r="I204" s="189"/>
      <c r="J204" s="189"/>
      <c r="K204" s="189"/>
      <c r="L204" s="189"/>
      <c r="M204" s="189"/>
      <c r="N204" s="189"/>
      <c r="O204" s="189"/>
      <c r="P204" s="189"/>
      <c r="Q204" s="189"/>
      <c r="R204" s="189"/>
      <c r="S204" s="189"/>
      <c r="T204" s="189"/>
      <c r="U204" s="189"/>
      <c r="V204" s="189"/>
      <c r="W204" s="189"/>
      <c r="X204" s="189"/>
      <c r="Y204" s="189"/>
      <c r="Z204" s="189"/>
      <c r="AA204" s="189"/>
      <c r="AB204" s="189"/>
      <c r="AC204" s="189"/>
      <c r="AD204" s="189"/>
      <c r="AE204" s="189"/>
      <c r="AF204" s="189"/>
      <c r="AG204" s="189"/>
      <c r="AH204" s="189"/>
      <c r="AI204" s="189"/>
      <c r="AJ204" s="189"/>
      <c r="AK204" s="189"/>
      <c r="AL204" s="189"/>
      <c r="AM204" s="189"/>
      <c r="AN204" s="189"/>
      <c r="AO204" s="189"/>
      <c r="AP204" s="189"/>
      <c r="AQ204" s="189"/>
      <c r="AR204" s="189"/>
      <c r="AS204" s="556"/>
      <c r="BO204" s="275"/>
      <c r="BP204" s="189"/>
    </row>
    <row r="205" spans="1:68" ht="13.5" customHeight="1">
      <c r="A205" s="189"/>
      <c r="B205" s="189"/>
      <c r="C205" s="189"/>
      <c r="D205" s="189"/>
      <c r="E205" s="189"/>
      <c r="F205" s="189"/>
      <c r="G205" s="189"/>
      <c r="H205" s="189"/>
      <c r="I205" s="189"/>
      <c r="J205" s="189"/>
      <c r="K205" s="189"/>
      <c r="L205" s="189"/>
      <c r="M205" s="189"/>
      <c r="N205" s="189"/>
      <c r="O205" s="189"/>
      <c r="P205" s="189"/>
      <c r="Q205" s="189"/>
      <c r="R205" s="189"/>
      <c r="S205" s="189"/>
      <c r="T205" s="189"/>
      <c r="U205" s="189"/>
      <c r="V205" s="189"/>
      <c r="W205" s="189"/>
      <c r="X205" s="189"/>
      <c r="Y205" s="189"/>
      <c r="Z205" s="189"/>
      <c r="AA205" s="189"/>
      <c r="AB205" s="189"/>
      <c r="AC205" s="189"/>
      <c r="AD205" s="189"/>
      <c r="AE205" s="189"/>
      <c r="AF205" s="189"/>
      <c r="AG205" s="189"/>
      <c r="AH205" s="189"/>
      <c r="AI205" s="189"/>
      <c r="AJ205" s="189"/>
      <c r="AK205" s="189"/>
      <c r="AL205" s="189"/>
      <c r="AM205" s="189"/>
      <c r="AN205" s="189"/>
      <c r="AO205" s="189"/>
      <c r="AP205" s="189"/>
      <c r="AQ205" s="189"/>
      <c r="AR205" s="189"/>
      <c r="AS205" s="556"/>
      <c r="BO205" s="275"/>
      <c r="BP205" s="189"/>
    </row>
    <row r="206" spans="1:68" ht="13.5" customHeight="1">
      <c r="A206" s="189"/>
      <c r="B206" s="189"/>
      <c r="C206" s="189"/>
      <c r="D206" s="189"/>
      <c r="E206" s="189"/>
      <c r="F206" s="189"/>
      <c r="G206" s="189"/>
      <c r="H206" s="189"/>
      <c r="I206" s="189"/>
      <c r="J206" s="189"/>
      <c r="K206" s="189"/>
      <c r="L206" s="189"/>
      <c r="M206" s="189"/>
      <c r="N206" s="189"/>
      <c r="O206" s="189"/>
      <c r="P206" s="189"/>
      <c r="Q206" s="189"/>
      <c r="R206" s="189"/>
      <c r="S206" s="189"/>
      <c r="T206" s="189"/>
      <c r="U206" s="189"/>
      <c r="V206" s="189"/>
      <c r="W206" s="189"/>
      <c r="X206" s="189"/>
      <c r="Y206" s="189"/>
      <c r="Z206" s="189"/>
      <c r="AA206" s="189"/>
      <c r="AB206" s="189"/>
      <c r="AC206" s="189"/>
      <c r="AD206" s="189"/>
      <c r="AE206" s="189"/>
      <c r="AF206" s="189"/>
      <c r="AG206" s="189"/>
      <c r="AH206" s="189"/>
      <c r="AI206" s="189"/>
      <c r="AJ206" s="189"/>
      <c r="AK206" s="189"/>
      <c r="AL206" s="189"/>
      <c r="AM206" s="189"/>
      <c r="AN206" s="189"/>
      <c r="AO206" s="189"/>
      <c r="AP206" s="189"/>
      <c r="AQ206" s="189"/>
      <c r="AR206" s="189"/>
      <c r="AS206" s="556"/>
      <c r="BO206" s="275"/>
      <c r="BP206" s="189"/>
    </row>
    <row r="207" spans="1:68" ht="13.5" customHeight="1">
      <c r="A207" s="189"/>
      <c r="B207" s="189"/>
      <c r="C207" s="189"/>
      <c r="D207" s="189"/>
      <c r="E207" s="189"/>
      <c r="F207" s="189"/>
      <c r="G207" s="189"/>
      <c r="H207" s="189"/>
      <c r="I207" s="189"/>
      <c r="J207" s="189"/>
      <c r="K207" s="189"/>
      <c r="L207" s="189"/>
      <c r="M207" s="189"/>
      <c r="N207" s="189"/>
      <c r="O207" s="189"/>
      <c r="P207" s="189"/>
      <c r="Q207" s="189"/>
      <c r="R207" s="189"/>
      <c r="S207" s="189"/>
      <c r="T207" s="189"/>
      <c r="U207" s="189"/>
      <c r="V207" s="189"/>
      <c r="W207" s="189"/>
      <c r="X207" s="189"/>
      <c r="Y207" s="189"/>
      <c r="Z207" s="189"/>
      <c r="AA207" s="189"/>
      <c r="AB207" s="189"/>
      <c r="AC207" s="189"/>
      <c r="AD207" s="189"/>
      <c r="AE207" s="189"/>
      <c r="AF207" s="189"/>
      <c r="AG207" s="189"/>
      <c r="AH207" s="189"/>
      <c r="AI207" s="189"/>
      <c r="AJ207" s="189"/>
      <c r="AK207" s="189"/>
      <c r="AL207" s="189"/>
      <c r="AM207" s="189"/>
      <c r="AN207" s="189"/>
      <c r="AO207" s="189"/>
      <c r="AP207" s="189"/>
      <c r="AQ207" s="189"/>
      <c r="AR207" s="189"/>
      <c r="AS207" s="556"/>
      <c r="BO207" s="275"/>
      <c r="BP207" s="189"/>
    </row>
    <row r="208" spans="1:68" ht="13.5" customHeight="1">
      <c r="A208" s="189"/>
      <c r="B208" s="189"/>
      <c r="C208" s="189"/>
      <c r="D208" s="189"/>
      <c r="E208" s="189"/>
      <c r="F208" s="189"/>
      <c r="G208" s="189"/>
      <c r="H208" s="189"/>
      <c r="I208" s="189"/>
      <c r="J208" s="189"/>
      <c r="K208" s="189"/>
      <c r="L208" s="189"/>
      <c r="M208" s="189"/>
      <c r="N208" s="189"/>
      <c r="O208" s="189"/>
      <c r="P208" s="189"/>
      <c r="Q208" s="189"/>
      <c r="R208" s="189"/>
      <c r="S208" s="189"/>
      <c r="T208" s="189"/>
      <c r="U208" s="189"/>
      <c r="V208" s="189"/>
      <c r="W208" s="189"/>
      <c r="X208" s="189"/>
      <c r="Y208" s="189"/>
      <c r="Z208" s="189"/>
      <c r="AA208" s="189"/>
      <c r="AB208" s="189"/>
      <c r="AC208" s="189"/>
      <c r="AD208" s="189"/>
      <c r="AE208" s="189"/>
      <c r="AF208" s="189"/>
      <c r="AG208" s="189"/>
      <c r="AH208" s="189"/>
      <c r="AI208" s="189"/>
      <c r="AJ208" s="189"/>
      <c r="AK208" s="189"/>
      <c r="AL208" s="189"/>
      <c r="AM208" s="189"/>
      <c r="AN208" s="189"/>
      <c r="AO208" s="189"/>
      <c r="AP208" s="189"/>
      <c r="AQ208" s="189"/>
      <c r="AR208" s="189"/>
      <c r="AS208" s="556"/>
      <c r="BO208" s="275"/>
      <c r="BP208" s="189"/>
    </row>
    <row r="209" spans="1:68" ht="13.5" customHeight="1">
      <c r="A209" s="189"/>
      <c r="B209" s="189"/>
      <c r="C209" s="189"/>
      <c r="D209" s="189"/>
      <c r="E209" s="189"/>
      <c r="F209" s="189"/>
      <c r="G209" s="189"/>
      <c r="H209" s="189"/>
      <c r="I209" s="189"/>
      <c r="J209" s="189"/>
      <c r="K209" s="189"/>
      <c r="L209" s="189"/>
      <c r="M209" s="189"/>
      <c r="N209" s="189"/>
      <c r="O209" s="189"/>
      <c r="P209" s="189"/>
      <c r="Q209" s="189"/>
      <c r="R209" s="189"/>
      <c r="S209" s="189"/>
      <c r="T209" s="189"/>
      <c r="U209" s="189"/>
      <c r="V209" s="189"/>
      <c r="W209" s="189"/>
      <c r="X209" s="189"/>
      <c r="Y209" s="189"/>
      <c r="Z209" s="189"/>
      <c r="AA209" s="189"/>
      <c r="AB209" s="189"/>
      <c r="AC209" s="189"/>
      <c r="AD209" s="189"/>
      <c r="AE209" s="189"/>
      <c r="AF209" s="189"/>
      <c r="AG209" s="189"/>
      <c r="AH209" s="189"/>
      <c r="AI209" s="189"/>
      <c r="AJ209" s="189"/>
      <c r="AK209" s="189"/>
      <c r="AL209" s="189"/>
      <c r="AM209" s="189"/>
      <c r="AN209" s="189"/>
      <c r="AO209" s="189"/>
      <c r="AP209" s="189"/>
      <c r="AQ209" s="189"/>
      <c r="AR209" s="189"/>
      <c r="AS209" s="556"/>
      <c r="BO209" s="275"/>
      <c r="BP209" s="189"/>
    </row>
    <row r="210" spans="1:68" ht="13.5" customHeight="1">
      <c r="A210" s="189"/>
      <c r="B210" s="189"/>
      <c r="C210" s="189"/>
      <c r="D210" s="189"/>
      <c r="E210" s="189"/>
      <c r="F210" s="189"/>
      <c r="G210" s="189"/>
      <c r="H210" s="189"/>
      <c r="I210" s="189"/>
      <c r="J210" s="189"/>
      <c r="K210" s="189"/>
      <c r="L210" s="189"/>
      <c r="M210" s="189"/>
      <c r="N210" s="189"/>
      <c r="O210" s="189"/>
      <c r="P210" s="189"/>
      <c r="Q210" s="189"/>
      <c r="R210" s="189"/>
      <c r="S210" s="189"/>
      <c r="T210" s="189"/>
      <c r="U210" s="189"/>
      <c r="V210" s="189"/>
      <c r="W210" s="189"/>
      <c r="X210" s="189"/>
      <c r="Y210" s="189"/>
      <c r="Z210" s="189"/>
      <c r="AA210" s="189"/>
      <c r="AB210" s="189"/>
      <c r="AC210" s="189"/>
      <c r="AD210" s="189"/>
      <c r="AE210" s="189"/>
      <c r="AF210" s="189"/>
      <c r="AG210" s="189"/>
      <c r="AH210" s="189"/>
      <c r="AI210" s="189"/>
      <c r="AJ210" s="189"/>
      <c r="AK210" s="189"/>
      <c r="AL210" s="189"/>
      <c r="AM210" s="189"/>
      <c r="AN210" s="189"/>
      <c r="AO210" s="189"/>
      <c r="AP210" s="189"/>
      <c r="AQ210" s="189"/>
      <c r="AR210" s="189"/>
      <c r="AS210" s="556"/>
      <c r="BO210" s="275"/>
      <c r="BP210" s="189"/>
    </row>
    <row r="211" spans="1:68" ht="13.5" customHeight="1">
      <c r="A211" s="189"/>
      <c r="B211" s="189"/>
      <c r="C211" s="189"/>
      <c r="D211" s="189"/>
      <c r="E211" s="189"/>
      <c r="F211" s="189"/>
      <c r="G211" s="189"/>
      <c r="H211" s="189"/>
      <c r="I211" s="189"/>
      <c r="J211" s="189"/>
      <c r="K211" s="189"/>
      <c r="L211" s="189"/>
      <c r="M211" s="189"/>
      <c r="N211" s="189"/>
      <c r="O211" s="189"/>
      <c r="P211" s="189"/>
      <c r="Q211" s="189"/>
      <c r="R211" s="189"/>
      <c r="S211" s="189"/>
      <c r="T211" s="189"/>
      <c r="U211" s="189"/>
      <c r="V211" s="189"/>
      <c r="W211" s="189"/>
      <c r="X211" s="189"/>
      <c r="Y211" s="189"/>
      <c r="Z211" s="189"/>
      <c r="AA211" s="189"/>
      <c r="AB211" s="189"/>
      <c r="AC211" s="189"/>
      <c r="AD211" s="189"/>
      <c r="AE211" s="189"/>
      <c r="AF211" s="189"/>
      <c r="AG211" s="189"/>
      <c r="AH211" s="189"/>
      <c r="AI211" s="189"/>
      <c r="AJ211" s="189"/>
      <c r="AK211" s="189"/>
      <c r="AL211" s="189"/>
      <c r="AM211" s="189"/>
      <c r="AN211" s="189"/>
      <c r="AO211" s="189"/>
      <c r="AP211" s="189"/>
      <c r="AQ211" s="189"/>
      <c r="AR211" s="189"/>
      <c r="AS211" s="556"/>
      <c r="BO211" s="275"/>
      <c r="BP211" s="189"/>
    </row>
    <row r="212" spans="1:68" ht="13.5" customHeight="1">
      <c r="A212" s="189"/>
      <c r="B212" s="189"/>
      <c r="C212" s="189"/>
      <c r="D212" s="189"/>
      <c r="E212" s="189"/>
      <c r="F212" s="189"/>
      <c r="G212" s="189"/>
      <c r="H212" s="189"/>
      <c r="I212" s="189"/>
      <c r="J212" s="189"/>
      <c r="K212" s="189"/>
      <c r="L212" s="189"/>
      <c r="M212" s="189"/>
      <c r="N212" s="189"/>
      <c r="O212" s="189"/>
      <c r="P212" s="189"/>
      <c r="Q212" s="189"/>
      <c r="R212" s="189"/>
      <c r="S212" s="189"/>
      <c r="T212" s="189"/>
      <c r="U212" s="189"/>
      <c r="V212" s="189"/>
      <c r="W212" s="189"/>
      <c r="X212" s="189"/>
      <c r="Y212" s="189"/>
      <c r="Z212" s="189"/>
      <c r="AA212" s="189"/>
      <c r="AB212" s="189"/>
      <c r="AC212" s="189"/>
      <c r="AD212" s="189"/>
      <c r="AE212" s="189"/>
      <c r="AF212" s="189"/>
      <c r="AG212" s="189"/>
      <c r="AH212" s="189"/>
      <c r="AI212" s="189"/>
      <c r="AJ212" s="189"/>
      <c r="AK212" s="189"/>
      <c r="AL212" s="189"/>
      <c r="AM212" s="189"/>
      <c r="AN212" s="189"/>
      <c r="AO212" s="189"/>
      <c r="AP212" s="189"/>
      <c r="AQ212" s="189"/>
      <c r="AR212" s="189"/>
      <c r="AS212" s="556"/>
      <c r="BO212" s="275"/>
      <c r="BP212" s="189"/>
    </row>
    <row r="213" spans="1:68" ht="13.5" customHeight="1">
      <c r="A213" s="189"/>
      <c r="B213" s="189"/>
      <c r="C213" s="189"/>
      <c r="D213" s="189"/>
      <c r="E213" s="189"/>
      <c r="F213" s="189"/>
      <c r="G213" s="189"/>
      <c r="H213" s="189"/>
      <c r="I213" s="189"/>
      <c r="J213" s="189"/>
      <c r="K213" s="189"/>
      <c r="L213" s="189"/>
      <c r="M213" s="189"/>
      <c r="N213" s="189"/>
      <c r="O213" s="189"/>
      <c r="P213" s="189"/>
      <c r="Q213" s="189"/>
      <c r="R213" s="189"/>
      <c r="S213" s="189"/>
      <c r="T213" s="189"/>
      <c r="U213" s="189"/>
      <c r="V213" s="189"/>
      <c r="W213" s="189"/>
      <c r="X213" s="189"/>
      <c r="Y213" s="189"/>
      <c r="Z213" s="189"/>
      <c r="AA213" s="189"/>
      <c r="AB213" s="189"/>
      <c r="AC213" s="189"/>
      <c r="AD213" s="189"/>
      <c r="AE213" s="189"/>
      <c r="AF213" s="189"/>
      <c r="AG213" s="189"/>
      <c r="AH213" s="189"/>
      <c r="AI213" s="189"/>
      <c r="AJ213" s="189"/>
      <c r="AK213" s="189"/>
      <c r="AL213" s="189"/>
      <c r="AM213" s="189"/>
      <c r="AN213" s="189"/>
      <c r="AO213" s="189"/>
      <c r="AP213" s="189"/>
      <c r="AQ213" s="189"/>
      <c r="AR213" s="189"/>
      <c r="AS213" s="556"/>
      <c r="BO213" s="275"/>
      <c r="BP213" s="189"/>
    </row>
    <row r="214" spans="1:68" ht="13.5" customHeight="1">
      <c r="A214" s="189"/>
      <c r="B214" s="189"/>
      <c r="C214" s="189"/>
      <c r="D214" s="189"/>
      <c r="E214" s="189"/>
      <c r="F214" s="189"/>
      <c r="G214" s="189"/>
      <c r="H214" s="189"/>
      <c r="I214" s="189"/>
      <c r="J214" s="189"/>
      <c r="K214" s="189"/>
      <c r="L214" s="189"/>
      <c r="M214" s="189"/>
      <c r="N214" s="189"/>
      <c r="O214" s="189"/>
      <c r="P214" s="189"/>
      <c r="Q214" s="189"/>
      <c r="R214" s="189"/>
      <c r="S214" s="189"/>
      <c r="T214" s="189"/>
      <c r="U214" s="189"/>
      <c r="V214" s="189"/>
      <c r="W214" s="189"/>
      <c r="X214" s="189"/>
      <c r="Y214" s="189"/>
      <c r="Z214" s="189"/>
      <c r="AA214" s="189"/>
      <c r="AB214" s="189"/>
      <c r="AC214" s="189"/>
      <c r="AD214" s="189"/>
      <c r="AE214" s="189"/>
      <c r="AF214" s="189"/>
      <c r="AG214" s="189"/>
      <c r="AH214" s="189"/>
      <c r="AI214" s="189"/>
      <c r="AJ214" s="189"/>
      <c r="AK214" s="189"/>
      <c r="AL214" s="189"/>
      <c r="AM214" s="189"/>
      <c r="AN214" s="189"/>
      <c r="AO214" s="189"/>
      <c r="AP214" s="189"/>
      <c r="AQ214" s="189"/>
      <c r="AR214" s="189"/>
      <c r="AS214" s="556"/>
      <c r="BO214" s="275"/>
      <c r="BP214" s="189"/>
    </row>
    <row r="215" spans="1:68" ht="13.5" customHeight="1">
      <c r="A215" s="189"/>
      <c r="B215" s="189"/>
      <c r="C215" s="189"/>
      <c r="D215" s="189"/>
      <c r="E215" s="189"/>
      <c r="F215" s="189"/>
      <c r="G215" s="189"/>
      <c r="H215" s="189"/>
      <c r="I215" s="189"/>
      <c r="J215" s="189"/>
      <c r="K215" s="189"/>
      <c r="L215" s="189"/>
      <c r="M215" s="189"/>
      <c r="N215" s="189"/>
      <c r="O215" s="189"/>
      <c r="P215" s="189"/>
      <c r="Q215" s="189"/>
      <c r="R215" s="189"/>
      <c r="S215" s="189"/>
      <c r="T215" s="189"/>
      <c r="U215" s="189"/>
      <c r="V215" s="189"/>
      <c r="W215" s="189"/>
      <c r="X215" s="189"/>
      <c r="Y215" s="189"/>
      <c r="Z215" s="189"/>
      <c r="AA215" s="189"/>
      <c r="AB215" s="189"/>
      <c r="AC215" s="189"/>
      <c r="AD215" s="189"/>
      <c r="AE215" s="189"/>
      <c r="AF215" s="189"/>
      <c r="AG215" s="189"/>
      <c r="AH215" s="189"/>
      <c r="AI215" s="189"/>
      <c r="AJ215" s="189"/>
      <c r="AK215" s="189"/>
      <c r="AL215" s="189"/>
      <c r="AM215" s="189"/>
      <c r="AN215" s="189"/>
      <c r="AO215" s="189"/>
      <c r="AP215" s="189"/>
      <c r="AQ215" s="189"/>
      <c r="AR215" s="189"/>
      <c r="AS215" s="556"/>
      <c r="BO215" s="275"/>
      <c r="BP215" s="189"/>
    </row>
    <row r="216" spans="1:68" ht="13.5" customHeight="1">
      <c r="A216" s="189"/>
      <c r="B216" s="189"/>
      <c r="C216" s="189"/>
      <c r="D216" s="189"/>
      <c r="E216" s="189"/>
      <c r="F216" s="189"/>
      <c r="G216" s="189"/>
      <c r="H216" s="189"/>
      <c r="I216" s="189"/>
      <c r="J216" s="189"/>
      <c r="K216" s="189"/>
      <c r="L216" s="189"/>
      <c r="M216" s="189"/>
      <c r="N216" s="189"/>
      <c r="O216" s="189"/>
      <c r="P216" s="189"/>
      <c r="Q216" s="189"/>
      <c r="R216" s="189"/>
      <c r="S216" s="189"/>
      <c r="T216" s="189"/>
      <c r="U216" s="189"/>
      <c r="V216" s="189"/>
      <c r="W216" s="189"/>
      <c r="X216" s="189"/>
      <c r="Y216" s="189"/>
      <c r="Z216" s="189"/>
      <c r="AA216" s="189"/>
      <c r="AB216" s="189"/>
      <c r="AC216" s="189"/>
      <c r="AD216" s="189"/>
      <c r="AE216" s="189"/>
      <c r="AF216" s="189"/>
      <c r="AG216" s="189"/>
      <c r="AH216" s="189"/>
      <c r="AI216" s="189"/>
      <c r="AJ216" s="189"/>
      <c r="AK216" s="189"/>
      <c r="AL216" s="189"/>
      <c r="AM216" s="189"/>
      <c r="AN216" s="189"/>
      <c r="AO216" s="189"/>
      <c r="AP216" s="189"/>
      <c r="AQ216" s="189"/>
      <c r="AR216" s="189"/>
      <c r="AS216" s="556"/>
      <c r="BO216" s="275"/>
      <c r="BP216" s="189"/>
    </row>
    <row r="217" spans="1:68" ht="13.5" customHeight="1">
      <c r="A217" s="189"/>
      <c r="B217" s="189"/>
      <c r="C217" s="189"/>
      <c r="D217" s="189"/>
      <c r="E217" s="189"/>
      <c r="F217" s="189"/>
      <c r="G217" s="189"/>
      <c r="AS217" s="189"/>
      <c r="BO217" s="275"/>
      <c r="BP217" s="189"/>
    </row>
    <row r="218" spans="1:68" ht="13.5" customHeight="1">
      <c r="A218" s="189"/>
      <c r="B218" s="189"/>
      <c r="C218" s="189"/>
      <c r="D218" s="189"/>
      <c r="E218" s="189"/>
      <c r="F218" s="189"/>
      <c r="G218" s="189"/>
      <c r="AS218" s="189"/>
      <c r="BO218" s="218"/>
      <c r="BP218" s="189"/>
    </row>
    <row r="219" spans="1:68" ht="13.5" customHeight="1">
      <c r="A219" s="189"/>
      <c r="B219" s="189"/>
      <c r="C219" s="189"/>
      <c r="D219" s="189"/>
      <c r="E219" s="189"/>
      <c r="F219" s="189"/>
      <c r="G219" s="189"/>
    </row>
    <row r="220" spans="1:68" ht="13.5" customHeight="1"/>
    <row r="221" spans="1:68" ht="13.5" customHeight="1"/>
    <row r="222" spans="1:68" ht="13.5" customHeight="1"/>
    <row r="223" spans="1:68" ht="13.5" customHeight="1"/>
    <row r="224" spans="1:68"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sheetData>
  <mergeCells count="10">
    <mergeCell ref="D45:F45"/>
    <mergeCell ref="D27:G27"/>
    <mergeCell ref="A2:F2"/>
    <mergeCell ref="D13:F13"/>
    <mergeCell ref="L6:M6"/>
    <mergeCell ref="A3:F3"/>
    <mergeCell ref="A1:F1"/>
    <mergeCell ref="A13:B13"/>
    <mergeCell ref="L5:M5"/>
    <mergeCell ref="A4:F4"/>
  </mergeCells>
  <dataValidations count="1">
    <dataValidation type="list" allowBlank="1" showInputMessage="1" showErrorMessage="1" sqref="L6:M6" xr:uid="{00000000-0002-0000-0C00-000000000000}">
      <formula1>"Concentrated sugars,Dilute sugars"</formula1>
      <formula2>0</formula2>
    </dataValidation>
  </dataValidations>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pageSetUpPr fitToPage="1"/>
  </sheetPr>
  <dimension ref="A3:AE153"/>
  <sheetViews>
    <sheetView zoomScaleNormal="100" workbookViewId="0">
      <selection activeCell="G35" sqref="G35"/>
    </sheetView>
  </sheetViews>
  <sheetFormatPr defaultColWidth="9" defaultRowHeight="13.5"/>
  <cols>
    <col min="1" max="10" width="9" style="92" customWidth="1"/>
    <col min="11" max="11" width="10.33203125" style="92" customWidth="1"/>
    <col min="12" max="12" width="9" style="92" customWidth="1"/>
    <col min="13" max="16384" width="9" style="92"/>
  </cols>
  <sheetData>
    <row r="3" spans="1:18" ht="13.5" customHeight="1">
      <c r="Q3" s="92" t="s">
        <v>16</v>
      </c>
    </row>
    <row r="4" spans="1:18" ht="13.5" customHeight="1">
      <c r="B4" s="1150"/>
      <c r="O4" s="633"/>
      <c r="Q4" s="92" t="s">
        <v>3595</v>
      </c>
    </row>
    <row r="5" spans="1:18" ht="13.5" customHeight="1">
      <c r="Q5" s="92">
        <v>2001</v>
      </c>
      <c r="R5" s="92">
        <v>5.2427939752839396</v>
      </c>
    </row>
    <row r="6" spans="1:18" ht="13.5" customHeight="1">
      <c r="Q6" s="92">
        <v>2002</v>
      </c>
      <c r="R6" s="92">
        <v>3.55926218715567</v>
      </c>
    </row>
    <row r="7" spans="1:18" ht="13.5" customHeight="1">
      <c r="Q7" s="92">
        <v>2003</v>
      </c>
      <c r="R7" s="92">
        <v>3.9885169434713701</v>
      </c>
    </row>
    <row r="8" spans="1:18" ht="13.5" customHeight="1">
      <c r="Q8" s="92">
        <v>2004</v>
      </c>
      <c r="R8" s="92">
        <v>3.8938501755663602</v>
      </c>
    </row>
    <row r="9" spans="1:18" ht="13.5" customHeight="1">
      <c r="B9" s="633" t="s">
        <v>3596</v>
      </c>
      <c r="Q9" s="92">
        <v>2005</v>
      </c>
      <c r="R9" s="92">
        <v>5.0101225725184104</v>
      </c>
    </row>
    <row r="10" spans="1:18" ht="13.5" customHeight="1">
      <c r="C10" s="1150" t="s">
        <v>3597</v>
      </c>
      <c r="D10" s="1151" t="s">
        <v>3598</v>
      </c>
      <c r="Q10" s="92">
        <v>2006</v>
      </c>
      <c r="R10" s="92">
        <v>5.29863621054115</v>
      </c>
    </row>
    <row r="11" spans="1:18" ht="13.5" customHeight="1">
      <c r="C11" s="637" t="s">
        <v>3599</v>
      </c>
      <c r="Q11" s="92">
        <v>2007</v>
      </c>
      <c r="R11" s="92">
        <v>5.7167549120763503</v>
      </c>
    </row>
    <row r="12" spans="1:18" ht="13.5" customHeight="1">
      <c r="D12" s="1151"/>
      <c r="Q12" s="92">
        <v>2008</v>
      </c>
    </row>
    <row r="13" spans="1:18" ht="13.5" customHeight="1">
      <c r="C13" s="633" t="s">
        <v>3600</v>
      </c>
      <c r="D13" s="633" t="s">
        <v>3601</v>
      </c>
      <c r="E13" s="1152" t="s">
        <v>3602</v>
      </c>
      <c r="Q13" s="92">
        <v>2009</v>
      </c>
    </row>
    <row r="14" spans="1:18" ht="13.5" customHeight="1">
      <c r="A14" s="633" t="s">
        <v>3469</v>
      </c>
      <c r="B14" s="633" t="s">
        <v>1089</v>
      </c>
      <c r="C14" s="633" t="s">
        <v>3603</v>
      </c>
      <c r="D14" s="633" t="s">
        <v>3603</v>
      </c>
      <c r="E14" s="1152" t="s">
        <v>3604</v>
      </c>
    </row>
    <row r="15" spans="1:18" ht="13.5" customHeight="1">
      <c r="A15" s="851" t="s">
        <v>3605</v>
      </c>
      <c r="B15" s="92">
        <v>1990</v>
      </c>
      <c r="C15" s="538">
        <v>357.6</v>
      </c>
      <c r="D15" s="538">
        <f t="shared" ref="D15:D35" si="0">(B15*$Q$31)+$R$31</f>
        <v>370.11071428571449</v>
      </c>
      <c r="E15" s="1153">
        <f t="shared" ref="E15:E34" si="1">C15</f>
        <v>357.6</v>
      </c>
    </row>
    <row r="16" spans="1:18" ht="13.5" customHeight="1">
      <c r="A16" s="851" t="s">
        <v>3605</v>
      </c>
      <c r="B16" s="92">
        <v>1991</v>
      </c>
      <c r="C16" s="538">
        <v>361.3</v>
      </c>
      <c r="D16" s="538">
        <f t="shared" si="0"/>
        <v>372.35357142857174</v>
      </c>
      <c r="E16" s="1153">
        <f t="shared" si="1"/>
        <v>361.3</v>
      </c>
    </row>
    <row r="17" spans="1:18" ht="13.5" customHeight="1">
      <c r="A17" s="851" t="s">
        <v>3605</v>
      </c>
      <c r="B17" s="92">
        <v>1992</v>
      </c>
      <c r="C17" s="538">
        <v>358.2</v>
      </c>
      <c r="D17" s="538">
        <f t="shared" si="0"/>
        <v>374.59642857142899</v>
      </c>
      <c r="E17" s="1153">
        <f t="shared" si="1"/>
        <v>358.2</v>
      </c>
    </row>
    <row r="18" spans="1:18" ht="13.5" customHeight="1">
      <c r="A18" s="851" t="s">
        <v>3605</v>
      </c>
      <c r="B18" s="92">
        <v>1993</v>
      </c>
      <c r="C18" s="538">
        <v>359.2</v>
      </c>
      <c r="D18" s="538">
        <f t="shared" si="0"/>
        <v>376.83928571428623</v>
      </c>
      <c r="E18" s="1153">
        <f t="shared" si="1"/>
        <v>359.2</v>
      </c>
    </row>
    <row r="19" spans="1:18" ht="13.5" customHeight="1">
      <c r="A19" s="851" t="s">
        <v>3605</v>
      </c>
      <c r="B19" s="92">
        <v>1994</v>
      </c>
      <c r="C19" s="538">
        <v>368.1</v>
      </c>
      <c r="D19" s="538">
        <f t="shared" si="0"/>
        <v>379.08214285714348</v>
      </c>
      <c r="E19" s="1153">
        <f t="shared" si="1"/>
        <v>368.1</v>
      </c>
    </row>
    <row r="20" spans="1:18" ht="13.5" customHeight="1">
      <c r="A20" s="851" t="s">
        <v>3605</v>
      </c>
      <c r="B20" s="92">
        <v>1995</v>
      </c>
      <c r="C20" s="538">
        <v>381.1</v>
      </c>
      <c r="D20" s="538">
        <f t="shared" si="0"/>
        <v>381.32500000000073</v>
      </c>
      <c r="E20" s="1153">
        <f t="shared" si="1"/>
        <v>381.1</v>
      </c>
    </row>
    <row r="21" spans="1:18" ht="13.5" customHeight="1">
      <c r="A21" s="851" t="s">
        <v>3605</v>
      </c>
      <c r="B21" s="92">
        <v>1996</v>
      </c>
      <c r="C21" s="538">
        <v>381.7</v>
      </c>
      <c r="D21" s="538">
        <f t="shared" si="0"/>
        <v>383.56785714285797</v>
      </c>
      <c r="E21" s="1153">
        <f t="shared" si="1"/>
        <v>381.7</v>
      </c>
    </row>
    <row r="22" spans="1:18" ht="13.5" customHeight="1">
      <c r="A22" s="851" t="s">
        <v>3606</v>
      </c>
      <c r="B22" s="92">
        <v>1997</v>
      </c>
      <c r="C22" s="538">
        <v>386.5</v>
      </c>
      <c r="D22" s="538">
        <f t="shared" si="0"/>
        <v>385.81071428571522</v>
      </c>
      <c r="E22" s="1153">
        <f t="shared" si="1"/>
        <v>386.5</v>
      </c>
    </row>
    <row r="23" spans="1:18" ht="13.5" customHeight="1">
      <c r="A23" s="851" t="s">
        <v>3606</v>
      </c>
      <c r="B23" s="92">
        <v>1998</v>
      </c>
      <c r="C23" s="538">
        <v>389.5</v>
      </c>
      <c r="D23" s="538">
        <f t="shared" si="0"/>
        <v>388.05357142857247</v>
      </c>
      <c r="E23" s="1153">
        <f t="shared" si="1"/>
        <v>389.5</v>
      </c>
    </row>
    <row r="24" spans="1:18" ht="13.5" customHeight="1">
      <c r="A24" s="851" t="s">
        <v>3607</v>
      </c>
      <c r="B24" s="92">
        <v>1999</v>
      </c>
      <c r="C24" s="538">
        <v>390.6</v>
      </c>
      <c r="D24" s="538">
        <f t="shared" si="0"/>
        <v>390.29642857142881</v>
      </c>
      <c r="E24" s="1153">
        <f t="shared" si="1"/>
        <v>390.6</v>
      </c>
    </row>
    <row r="25" spans="1:18" ht="13.5" customHeight="1">
      <c r="A25" s="851" t="s">
        <v>3608</v>
      </c>
      <c r="B25" s="92">
        <v>2000</v>
      </c>
      <c r="C25" s="538">
        <v>394.1</v>
      </c>
      <c r="D25" s="538">
        <f t="shared" si="0"/>
        <v>392.53928571428605</v>
      </c>
      <c r="E25" s="1153">
        <f t="shared" si="1"/>
        <v>394.1</v>
      </c>
    </row>
    <row r="26" spans="1:18" ht="13.5" customHeight="1">
      <c r="A26" s="851" t="s">
        <v>3609</v>
      </c>
      <c r="B26" s="92">
        <v>2001</v>
      </c>
      <c r="C26" s="538">
        <v>394.3</v>
      </c>
      <c r="D26" s="538">
        <f t="shared" si="0"/>
        <v>394.7821428571433</v>
      </c>
      <c r="E26" s="1153">
        <f t="shared" si="1"/>
        <v>394.3</v>
      </c>
    </row>
    <row r="27" spans="1:18" ht="13.5" customHeight="1">
      <c r="A27" s="851" t="s">
        <v>3609</v>
      </c>
      <c r="B27" s="92">
        <v>2002</v>
      </c>
      <c r="C27" s="538">
        <v>395.6</v>
      </c>
      <c r="D27" s="538">
        <f t="shared" si="0"/>
        <v>397.02500000000055</v>
      </c>
      <c r="E27" s="1153">
        <f t="shared" si="1"/>
        <v>395.6</v>
      </c>
    </row>
    <row r="28" spans="1:18" ht="13.5" customHeight="1">
      <c r="A28" s="851" t="s">
        <v>3610</v>
      </c>
      <c r="B28" s="92">
        <v>2003</v>
      </c>
      <c r="C28" s="538">
        <v>402</v>
      </c>
      <c r="D28" s="538">
        <f t="shared" si="0"/>
        <v>399.26785714285779</v>
      </c>
      <c r="E28" s="1153">
        <f t="shared" si="1"/>
        <v>402</v>
      </c>
    </row>
    <row r="29" spans="1:18" ht="13.5" customHeight="1">
      <c r="A29" s="851" t="s">
        <v>3610</v>
      </c>
      <c r="B29" s="92">
        <v>2004</v>
      </c>
      <c r="C29" s="1154">
        <v>444.2</v>
      </c>
      <c r="D29" s="538">
        <f t="shared" si="0"/>
        <v>401.51071428571504</v>
      </c>
      <c r="E29" s="1153">
        <f t="shared" si="1"/>
        <v>444.2</v>
      </c>
    </row>
    <row r="30" spans="1:18" ht="13.5" customHeight="1">
      <c r="A30" s="851" t="s">
        <v>3610</v>
      </c>
      <c r="B30" s="92">
        <v>2005</v>
      </c>
      <c r="C30" s="1154">
        <v>468.2</v>
      </c>
      <c r="D30" s="538">
        <f t="shared" si="0"/>
        <v>403.75357142857229</v>
      </c>
      <c r="E30" s="1153">
        <f t="shared" si="1"/>
        <v>468.2</v>
      </c>
      <c r="Q30" s="1155" t="s">
        <v>3611</v>
      </c>
    </row>
    <row r="31" spans="1:18" ht="13.5" customHeight="1">
      <c r="B31" s="92">
        <v>2006</v>
      </c>
      <c r="C31" s="1154">
        <v>499.6</v>
      </c>
      <c r="D31" s="538">
        <f t="shared" si="0"/>
        <v>405.99642857142953</v>
      </c>
      <c r="E31" s="1153">
        <f t="shared" si="1"/>
        <v>499.6</v>
      </c>
      <c r="Q31" s="92">
        <f t="array" ref="Q31:R35">LINEST(C20:C27,B20:B27,TRUE(),TRUE())</f>
        <v>2.242857142857146</v>
      </c>
      <c r="R31" s="92">
        <v>-4093.1750000000056</v>
      </c>
    </row>
    <row r="32" spans="1:18" ht="13.5" customHeight="1">
      <c r="B32" s="92">
        <v>2007</v>
      </c>
      <c r="C32" s="1154">
        <v>525.4</v>
      </c>
      <c r="D32" s="538">
        <f t="shared" si="0"/>
        <v>408.23928571428678</v>
      </c>
      <c r="E32" s="1153">
        <f t="shared" si="1"/>
        <v>525.4</v>
      </c>
      <c r="Q32" s="92">
        <v>0.20795543958408003</v>
      </c>
      <c r="R32" s="92">
        <v>415.5992191550684</v>
      </c>
    </row>
    <row r="33" spans="1:18" ht="13.5" customHeight="1">
      <c r="B33" s="92">
        <v>2008</v>
      </c>
      <c r="C33" s="1154">
        <v>575.4</v>
      </c>
      <c r="D33" s="538">
        <f t="shared" si="0"/>
        <v>410.48214285714312</v>
      </c>
      <c r="E33" s="1153">
        <f t="shared" si="1"/>
        <v>575.4</v>
      </c>
      <c r="Q33" s="92">
        <v>0.95094921956630052</v>
      </c>
      <c r="R33" s="92">
        <v>1.3477052807678442</v>
      </c>
    </row>
    <row r="34" spans="1:18" ht="13.5" customHeight="1">
      <c r="B34" s="92">
        <v>2009</v>
      </c>
      <c r="C34" s="1154">
        <v>521.9</v>
      </c>
      <c r="D34" s="538">
        <f t="shared" si="0"/>
        <v>412.72500000000036</v>
      </c>
      <c r="E34" s="1153">
        <f t="shared" si="1"/>
        <v>521.9</v>
      </c>
      <c r="Q34" s="92">
        <v>116.32221275480066</v>
      </c>
      <c r="R34" s="92">
        <v>6</v>
      </c>
    </row>
    <row r="35" spans="1:18" ht="13.5" customHeight="1">
      <c r="A35" s="1156"/>
      <c r="B35" s="92">
        <v>2010</v>
      </c>
      <c r="C35" s="1154">
        <v>550.79999999999995</v>
      </c>
      <c r="D35" s="538">
        <f t="shared" si="0"/>
        <v>414.96785714285761</v>
      </c>
      <c r="E35" s="1153">
        <v>550.79999999999995</v>
      </c>
      <c r="Q35" s="92">
        <v>211.2771428571433</v>
      </c>
      <c r="R35" s="92">
        <v>10.897857142857205</v>
      </c>
    </row>
    <row r="36" spans="1:18" ht="13.5" customHeight="1">
      <c r="B36" s="92">
        <v>2011</v>
      </c>
      <c r="C36" s="1154"/>
      <c r="D36" s="538"/>
      <c r="E36" s="1157">
        <v>585.70000000000005</v>
      </c>
    </row>
    <row r="37" spans="1:18" ht="13.5" customHeight="1">
      <c r="B37" s="92">
        <v>2012</v>
      </c>
      <c r="C37" s="1154"/>
      <c r="D37" s="538"/>
      <c r="E37" s="1157">
        <v>584.6</v>
      </c>
    </row>
    <row r="38" spans="1:18" ht="13.5" customHeight="1">
      <c r="B38" s="92">
        <v>2013</v>
      </c>
      <c r="C38" s="1154"/>
      <c r="D38" s="538"/>
      <c r="E38" s="1157">
        <v>567.29999999999995</v>
      </c>
    </row>
    <row r="39" spans="1:18" ht="13.5" customHeight="1">
      <c r="B39" s="92">
        <v>2014</v>
      </c>
      <c r="C39" s="1154"/>
      <c r="D39" s="538"/>
      <c r="E39" s="1157">
        <v>576.1</v>
      </c>
    </row>
    <row r="40" spans="1:18" ht="13.5" customHeight="1">
      <c r="B40" s="92">
        <v>2015</v>
      </c>
      <c r="C40" s="1154"/>
      <c r="D40" s="538"/>
      <c r="E40" s="1157">
        <v>556.79999999999995</v>
      </c>
    </row>
    <row r="41" spans="1:18" ht="13.5" customHeight="1">
      <c r="B41" s="92">
        <v>2016</v>
      </c>
      <c r="C41" s="1150"/>
      <c r="D41" s="1151"/>
      <c r="E41" s="1157">
        <v>541.70000000000005</v>
      </c>
    </row>
    <row r="42" spans="1:18" ht="13.5" customHeight="1">
      <c r="B42" s="92">
        <v>2017</v>
      </c>
      <c r="D42" s="1151"/>
      <c r="E42" s="1157">
        <v>567.5</v>
      </c>
    </row>
    <row r="43" spans="1:18" ht="13.5" customHeight="1">
      <c r="B43" s="92">
        <v>2018</v>
      </c>
      <c r="D43" s="1151"/>
      <c r="E43" s="1157">
        <v>603.1</v>
      </c>
    </row>
    <row r="44" spans="1:18" ht="13.5" customHeight="1">
      <c r="B44" s="92">
        <v>2019</v>
      </c>
      <c r="D44" s="1151"/>
      <c r="E44" s="92">
        <v>607.5</v>
      </c>
    </row>
    <row r="45" spans="1:18" ht="13.5" customHeight="1">
      <c r="B45" s="92">
        <v>2020</v>
      </c>
      <c r="D45" s="1151"/>
      <c r="E45" s="92">
        <v>596.20000000000005</v>
      </c>
    </row>
    <row r="46" spans="1:18" ht="13.5" customHeight="1">
      <c r="B46" s="92">
        <v>2021</v>
      </c>
      <c r="D46" s="1151"/>
      <c r="E46" s="92">
        <v>708</v>
      </c>
    </row>
    <row r="47" spans="1:18" ht="13.5" customHeight="1">
      <c r="B47" s="92">
        <v>2022</v>
      </c>
      <c r="D47" s="1151"/>
      <c r="E47" s="92">
        <v>816</v>
      </c>
    </row>
    <row r="48" spans="1:18" ht="13.5" customHeight="1">
      <c r="B48" s="92">
        <v>2023</v>
      </c>
      <c r="C48" s="1150"/>
      <c r="D48" s="1151"/>
      <c r="E48" s="92">
        <v>789.6</v>
      </c>
    </row>
    <row r="49" spans="2:5" ht="13.5" customHeight="1">
      <c r="B49" s="92">
        <v>2024</v>
      </c>
      <c r="E49" s="92">
        <v>795</v>
      </c>
    </row>
    <row r="52" spans="2:5" ht="13.5" customHeight="1">
      <c r="B52" s="633" t="s">
        <v>3612</v>
      </c>
    </row>
    <row r="53" spans="2:5" ht="13.5" customHeight="1">
      <c r="C53" s="92" t="s">
        <v>3613</v>
      </c>
    </row>
    <row r="54" spans="2:5" ht="14.25" customHeight="1">
      <c r="C54" s="1150"/>
      <c r="D54" s="1158"/>
    </row>
    <row r="55" spans="2:5" ht="13.5" customHeight="1">
      <c r="B55" s="633" t="s">
        <v>1089</v>
      </c>
      <c r="C55" s="633" t="s">
        <v>3614</v>
      </c>
      <c r="D55" s="633" t="s">
        <v>3601</v>
      </c>
      <c r="E55" s="1152" t="s">
        <v>3602</v>
      </c>
    </row>
    <row r="56" spans="2:5" ht="13.5" customHeight="1">
      <c r="B56" s="633"/>
      <c r="C56" s="633" t="s">
        <v>3615</v>
      </c>
      <c r="D56" s="633" t="s">
        <v>3603</v>
      </c>
      <c r="E56" s="1152"/>
    </row>
    <row r="57" spans="2:5" ht="13.5" customHeight="1">
      <c r="B57" s="92">
        <v>1980</v>
      </c>
      <c r="C57" s="538">
        <v>89</v>
      </c>
      <c r="D57" s="538">
        <f t="shared" ref="D57:D88" si="2">(B57*$AD$74)+$AE$74</f>
        <v>89.934666666666089</v>
      </c>
      <c r="E57" s="1153">
        <f t="shared" ref="E57:E84" si="3">C57</f>
        <v>89</v>
      </c>
    </row>
    <row r="58" spans="2:5" ht="13.5" customHeight="1">
      <c r="B58" s="92">
        <v>1981</v>
      </c>
      <c r="C58" s="538">
        <v>98.4</v>
      </c>
      <c r="D58" s="538">
        <f t="shared" si="2"/>
        <v>93.136362318840838</v>
      </c>
      <c r="E58" s="1153">
        <f t="shared" si="3"/>
        <v>98.4</v>
      </c>
    </row>
    <row r="59" spans="2:5" ht="13.5" customHeight="1">
      <c r="B59" s="92">
        <v>1982</v>
      </c>
      <c r="C59" s="538">
        <v>100</v>
      </c>
      <c r="D59" s="538">
        <f t="shared" si="2"/>
        <v>96.338057971014678</v>
      </c>
      <c r="E59" s="1153">
        <f t="shared" si="3"/>
        <v>100</v>
      </c>
    </row>
    <row r="60" spans="2:5" ht="13.5" customHeight="1">
      <c r="B60" s="92">
        <v>1983</v>
      </c>
      <c r="C60" s="538">
        <v>100.3</v>
      </c>
      <c r="D60" s="538">
        <f t="shared" si="2"/>
        <v>99.539753623188517</v>
      </c>
      <c r="E60" s="1153">
        <f t="shared" si="3"/>
        <v>100.3</v>
      </c>
    </row>
    <row r="61" spans="2:5" ht="13.5" customHeight="1">
      <c r="B61" s="92">
        <v>1984</v>
      </c>
      <c r="C61" s="538">
        <v>102.9</v>
      </c>
      <c r="D61" s="538">
        <f t="shared" si="2"/>
        <v>102.74144927536236</v>
      </c>
      <c r="E61" s="1153">
        <f t="shared" si="3"/>
        <v>102.9</v>
      </c>
    </row>
    <row r="62" spans="2:5" ht="13.5" customHeight="1">
      <c r="B62" s="92">
        <v>1985</v>
      </c>
      <c r="C62" s="538">
        <v>103.7</v>
      </c>
      <c r="D62" s="538">
        <f t="shared" si="2"/>
        <v>105.9431449275362</v>
      </c>
      <c r="E62" s="1153">
        <f t="shared" si="3"/>
        <v>103.7</v>
      </c>
    </row>
    <row r="63" spans="2:5" ht="13.5" customHeight="1">
      <c r="B63" s="92">
        <v>1986</v>
      </c>
      <c r="C63" s="538">
        <v>102.6</v>
      </c>
      <c r="D63" s="538">
        <f t="shared" si="2"/>
        <v>109.14484057971003</v>
      </c>
      <c r="E63" s="1153">
        <f t="shared" si="3"/>
        <v>102.6</v>
      </c>
    </row>
    <row r="64" spans="2:5" ht="13.5" customHeight="1">
      <c r="B64" s="92">
        <v>1987</v>
      </c>
      <c r="C64" s="538">
        <v>106.4</v>
      </c>
      <c r="D64" s="538">
        <f t="shared" si="2"/>
        <v>112.34653623188387</v>
      </c>
      <c r="E64" s="1153">
        <f t="shared" si="3"/>
        <v>106.4</v>
      </c>
    </row>
    <row r="65" spans="2:31" ht="13.5" customHeight="1">
      <c r="B65" s="92">
        <v>1988</v>
      </c>
      <c r="C65" s="538">
        <v>116.3</v>
      </c>
      <c r="D65" s="538">
        <f t="shared" si="2"/>
        <v>115.54823188405771</v>
      </c>
      <c r="E65" s="1153">
        <f t="shared" si="3"/>
        <v>116.3</v>
      </c>
    </row>
    <row r="66" spans="2:31" ht="13.5" customHeight="1">
      <c r="B66" s="92">
        <v>1989</v>
      </c>
      <c r="C66" s="538">
        <v>123</v>
      </c>
      <c r="D66" s="538">
        <f t="shared" si="2"/>
        <v>118.74992753623155</v>
      </c>
      <c r="E66" s="1153">
        <f t="shared" si="3"/>
        <v>123</v>
      </c>
    </row>
    <row r="67" spans="2:31" ht="13.5" customHeight="1">
      <c r="B67" s="92">
        <v>1990</v>
      </c>
      <c r="C67" s="538">
        <v>123.6</v>
      </c>
      <c r="D67" s="538">
        <f t="shared" si="2"/>
        <v>121.95162318840539</v>
      </c>
      <c r="E67" s="1153">
        <f t="shared" si="3"/>
        <v>123.6</v>
      </c>
    </row>
    <row r="68" spans="2:31" ht="13.5" customHeight="1">
      <c r="B68" s="92">
        <v>1991</v>
      </c>
      <c r="C68" s="538">
        <v>125.6</v>
      </c>
      <c r="D68" s="538">
        <f t="shared" si="2"/>
        <v>125.15331884057923</v>
      </c>
      <c r="E68" s="1153">
        <f t="shared" si="3"/>
        <v>125.6</v>
      </c>
    </row>
    <row r="69" spans="2:31" ht="13.5" customHeight="1">
      <c r="B69" s="92">
        <v>1992</v>
      </c>
      <c r="C69" s="538">
        <v>125.9</v>
      </c>
      <c r="D69" s="538">
        <f t="shared" si="2"/>
        <v>128.35501449275307</v>
      </c>
      <c r="E69" s="1153">
        <f t="shared" si="3"/>
        <v>125.9</v>
      </c>
    </row>
    <row r="70" spans="2:31" ht="13.5" customHeight="1">
      <c r="B70" s="92">
        <v>1993</v>
      </c>
      <c r="C70" s="538">
        <v>128.19999999999999</v>
      </c>
      <c r="D70" s="538">
        <f t="shared" si="2"/>
        <v>131.55671014492782</v>
      </c>
      <c r="E70" s="1153">
        <f t="shared" si="3"/>
        <v>128.19999999999999</v>
      </c>
    </row>
    <row r="71" spans="2:31" ht="13.5" customHeight="1">
      <c r="B71" s="92">
        <v>1994</v>
      </c>
      <c r="C71" s="538">
        <v>132.1</v>
      </c>
      <c r="D71" s="538">
        <f t="shared" si="2"/>
        <v>134.75840579710166</v>
      </c>
      <c r="E71" s="1153">
        <f t="shared" si="3"/>
        <v>132.1</v>
      </c>
    </row>
    <row r="72" spans="2:31" ht="13.5" customHeight="1">
      <c r="B72" s="92">
        <v>1995</v>
      </c>
      <c r="C72" s="538">
        <v>139.5</v>
      </c>
      <c r="D72" s="538">
        <f t="shared" si="2"/>
        <v>137.9601014492755</v>
      </c>
      <c r="E72" s="1153">
        <f t="shared" si="3"/>
        <v>139.5</v>
      </c>
    </row>
    <row r="73" spans="2:31" ht="13.5" customHeight="1">
      <c r="B73" s="92">
        <v>1996</v>
      </c>
      <c r="C73" s="538">
        <v>142.1</v>
      </c>
      <c r="D73" s="538">
        <f t="shared" si="2"/>
        <v>141.16179710144934</v>
      </c>
      <c r="E73" s="1153">
        <f t="shared" si="3"/>
        <v>142.1</v>
      </c>
      <c r="AD73" s="1155" t="s">
        <v>3611</v>
      </c>
    </row>
    <row r="74" spans="2:31" ht="13.5" customHeight="1">
      <c r="B74" s="92">
        <v>1997</v>
      </c>
      <c r="C74" s="538">
        <v>147.1</v>
      </c>
      <c r="D74" s="538">
        <f t="shared" si="2"/>
        <v>144.36349275362318</v>
      </c>
      <c r="E74" s="1153">
        <f t="shared" si="3"/>
        <v>147.1</v>
      </c>
      <c r="AD74" s="92">
        <f t="array" ref="AD74:AE78">LINEST(C57:C80,B57:B80,TRUE(),TRUE())</f>
        <v>3.2016956521739131</v>
      </c>
      <c r="AE74" s="92">
        <v>-6249.4227246376813</v>
      </c>
    </row>
    <row r="75" spans="2:31" ht="13.5" customHeight="1">
      <c r="B75" s="92">
        <v>1998</v>
      </c>
      <c r="C75" s="538">
        <v>148.69999999999999</v>
      </c>
      <c r="D75" s="538">
        <f t="shared" si="2"/>
        <v>147.56518840579702</v>
      </c>
      <c r="E75" s="1153">
        <f t="shared" si="3"/>
        <v>148.69999999999999</v>
      </c>
      <c r="AD75" s="92">
        <v>8.9873929446387057E-2</v>
      </c>
      <c r="AE75" s="92">
        <v>178.98501169913612</v>
      </c>
    </row>
    <row r="76" spans="2:31" ht="13.5" customHeight="1">
      <c r="B76" s="92">
        <v>1999</v>
      </c>
      <c r="C76" s="538">
        <v>149.69999999999999</v>
      </c>
      <c r="D76" s="538">
        <f t="shared" si="2"/>
        <v>150.76688405797086</v>
      </c>
      <c r="E76" s="1153">
        <f t="shared" si="3"/>
        <v>149.69999999999999</v>
      </c>
      <c r="AD76" s="92">
        <v>0.98296014255909914</v>
      </c>
      <c r="AE76" s="92">
        <v>3.0477732319275792</v>
      </c>
    </row>
    <row r="77" spans="2:31" ht="13.5" customHeight="1">
      <c r="B77" s="92">
        <v>2000</v>
      </c>
      <c r="C77" s="538">
        <v>156.69999999999999</v>
      </c>
      <c r="D77" s="538">
        <f t="shared" si="2"/>
        <v>153.9685797101447</v>
      </c>
      <c r="E77" s="1153">
        <f t="shared" si="3"/>
        <v>156.69999999999999</v>
      </c>
      <c r="AD77" s="92">
        <v>1269.0906136569629</v>
      </c>
      <c r="AE77" s="92">
        <v>22</v>
      </c>
    </row>
    <row r="78" spans="2:31" ht="13.5" customHeight="1">
      <c r="B78" s="92">
        <v>2001</v>
      </c>
      <c r="C78" s="538">
        <v>158.4</v>
      </c>
      <c r="D78" s="538">
        <f t="shared" si="2"/>
        <v>157.17027536231853</v>
      </c>
      <c r="E78" s="1153">
        <f t="shared" si="3"/>
        <v>158.4</v>
      </c>
      <c r="AD78" s="92">
        <v>11788.483306521737</v>
      </c>
      <c r="AE78" s="92">
        <v>204.3562768115942</v>
      </c>
    </row>
    <row r="79" spans="2:31" ht="13.5" customHeight="1">
      <c r="B79" s="92">
        <v>2002</v>
      </c>
      <c r="C79" s="538">
        <v>157.30000000000001</v>
      </c>
      <c r="D79" s="538">
        <f t="shared" si="2"/>
        <v>160.37197101449237</v>
      </c>
      <c r="E79" s="1153">
        <f t="shared" si="3"/>
        <v>157.30000000000001</v>
      </c>
    </row>
    <row r="80" spans="2:31" ht="13.5" customHeight="1">
      <c r="B80" s="92">
        <v>2003</v>
      </c>
      <c r="C80" s="538">
        <v>164.6</v>
      </c>
      <c r="D80" s="538">
        <f t="shared" si="2"/>
        <v>163.57366666666621</v>
      </c>
      <c r="E80" s="1153">
        <f t="shared" si="3"/>
        <v>164.6</v>
      </c>
    </row>
    <row r="81" spans="2:5" ht="13.5" customHeight="1">
      <c r="B81" s="92">
        <v>2004</v>
      </c>
      <c r="C81" s="538">
        <v>172.8</v>
      </c>
      <c r="D81" s="538">
        <f t="shared" si="2"/>
        <v>166.77536231884005</v>
      </c>
      <c r="E81" s="1153">
        <f t="shared" si="3"/>
        <v>172.8</v>
      </c>
    </row>
    <row r="82" spans="2:5" ht="13.5" customHeight="1">
      <c r="B82" s="92">
        <v>2005</v>
      </c>
      <c r="C82" s="538">
        <v>187.3</v>
      </c>
      <c r="D82" s="538">
        <f t="shared" si="2"/>
        <v>169.9770579710148</v>
      </c>
      <c r="E82" s="1153">
        <f t="shared" si="3"/>
        <v>187.3</v>
      </c>
    </row>
    <row r="83" spans="2:5" ht="13.5" customHeight="1">
      <c r="B83" s="92">
        <v>2006</v>
      </c>
      <c r="C83" s="538">
        <v>196.8</v>
      </c>
      <c r="D83" s="538">
        <f t="shared" si="2"/>
        <v>173.17875362318864</v>
      </c>
      <c r="E83" s="1153">
        <f t="shared" si="3"/>
        <v>196.8</v>
      </c>
    </row>
    <row r="84" spans="2:5" ht="13.5" customHeight="1">
      <c r="B84" s="92">
        <v>2007</v>
      </c>
      <c r="C84" s="538">
        <v>203.3</v>
      </c>
      <c r="D84" s="538">
        <f t="shared" si="2"/>
        <v>176.38044927536248</v>
      </c>
      <c r="E84" s="1153">
        <f t="shared" si="3"/>
        <v>203.3</v>
      </c>
    </row>
    <row r="85" spans="2:5" ht="13.5" customHeight="1">
      <c r="B85" s="92">
        <v>2008</v>
      </c>
      <c r="C85" s="538">
        <v>228.2</v>
      </c>
      <c r="D85" s="538">
        <f t="shared" si="2"/>
        <v>179.58214492753632</v>
      </c>
      <c r="E85" s="1153">
        <v>228.2</v>
      </c>
    </row>
    <row r="86" spans="2:5" ht="13.5" customHeight="1">
      <c r="B86" s="92">
        <v>2009</v>
      </c>
      <c r="C86" s="538">
        <v>224.8</v>
      </c>
      <c r="D86" s="538">
        <f t="shared" si="2"/>
        <v>182.78384057971016</v>
      </c>
      <c r="E86" s="1157">
        <v>224.7</v>
      </c>
    </row>
    <row r="87" spans="2:5" ht="13.5" customHeight="1">
      <c r="B87" s="92">
        <v>2010</v>
      </c>
      <c r="C87" s="538"/>
      <c r="D87" s="538">
        <f t="shared" si="2"/>
        <v>185.985536231884</v>
      </c>
      <c r="E87" s="1157">
        <v>233.7</v>
      </c>
    </row>
    <row r="88" spans="2:5" ht="13.5" customHeight="1">
      <c r="B88" s="92">
        <v>2011</v>
      </c>
      <c r="C88" s="538"/>
      <c r="D88" s="538">
        <f t="shared" si="2"/>
        <v>189.18723188405784</v>
      </c>
      <c r="E88" s="1157">
        <v>252.1</v>
      </c>
    </row>
    <row r="89" spans="2:5" ht="13.5" customHeight="1">
      <c r="B89" s="92">
        <v>2012</v>
      </c>
      <c r="C89" s="538"/>
      <c r="D89" s="538"/>
      <c r="E89" s="1157">
        <v>260.3</v>
      </c>
    </row>
    <row r="90" spans="2:5" ht="13.5" customHeight="1">
      <c r="B90" s="92">
        <v>2013</v>
      </c>
      <c r="E90" s="1157">
        <v>263.89999999999998</v>
      </c>
    </row>
    <row r="91" spans="2:5" ht="13.5" customHeight="1">
      <c r="B91" s="92">
        <v>2014</v>
      </c>
      <c r="E91" s="1157">
        <v>269.2</v>
      </c>
    </row>
    <row r="92" spans="2:5" ht="13.5" customHeight="1">
      <c r="B92" s="92">
        <v>2015</v>
      </c>
      <c r="E92" s="1157">
        <v>264.8</v>
      </c>
    </row>
    <row r="93" spans="2:5" ht="13.5" customHeight="1">
      <c r="B93" s="92">
        <v>2016</v>
      </c>
      <c r="E93" s="1157">
        <v>267.10000000000002</v>
      </c>
    </row>
    <row r="94" spans="2:5" ht="13.5" customHeight="1">
      <c r="B94" s="92">
        <v>2017</v>
      </c>
      <c r="E94" s="1157">
        <v>277.60000000000002</v>
      </c>
    </row>
    <row r="95" spans="2:5" ht="13.5" customHeight="1">
      <c r="B95" s="92">
        <v>2018</v>
      </c>
      <c r="E95" s="1157">
        <v>290.2</v>
      </c>
    </row>
    <row r="96" spans="2:5" ht="13.5" customHeight="1">
      <c r="B96" s="92">
        <v>2019</v>
      </c>
      <c r="E96" s="92">
        <v>291</v>
      </c>
    </row>
    <row r="97" spans="2:5" ht="13.5" customHeight="1">
      <c r="B97" s="92">
        <v>2020</v>
      </c>
      <c r="E97" s="92">
        <v>274</v>
      </c>
    </row>
    <row r="98" spans="2:5" ht="13.5" customHeight="1">
      <c r="B98" s="92">
        <v>2021</v>
      </c>
      <c r="E98" s="92">
        <v>315</v>
      </c>
    </row>
    <row r="99" spans="2:5" ht="13.5" customHeight="1">
      <c r="B99" s="92">
        <v>2022</v>
      </c>
      <c r="E99" s="92">
        <v>378</v>
      </c>
    </row>
    <row r="100" spans="2:5" ht="13.5" customHeight="1">
      <c r="B100" s="92">
        <v>2023</v>
      </c>
      <c r="E100" s="92">
        <v>347</v>
      </c>
    </row>
    <row r="101" spans="2:5" ht="13.5" customHeight="1">
      <c r="B101" s="92">
        <v>2024</v>
      </c>
      <c r="E101" s="92">
        <v>345</v>
      </c>
    </row>
    <row r="102" spans="2:5" ht="13.5" customHeight="1">
      <c r="B102" s="1150"/>
      <c r="E102" s="1150"/>
    </row>
    <row r="103" spans="2:5" ht="13.5" customHeight="1">
      <c r="B103" s="633" t="s">
        <v>3616</v>
      </c>
    </row>
    <row r="104" spans="2:5" ht="13.5" customHeight="1">
      <c r="C104" s="92" t="s">
        <v>3613</v>
      </c>
    </row>
    <row r="105" spans="2:5" ht="13.5" customHeight="1">
      <c r="C105" s="1150"/>
      <c r="D105" s="1151"/>
    </row>
    <row r="108" spans="2:5" ht="13.5" customHeight="1">
      <c r="B108" s="633" t="s">
        <v>1089</v>
      </c>
      <c r="C108" s="633" t="s">
        <v>3617</v>
      </c>
      <c r="D108" s="633" t="s">
        <v>3601</v>
      </c>
      <c r="E108" s="1152" t="s">
        <v>3602</v>
      </c>
    </row>
    <row r="109" spans="2:5" ht="13.5" customHeight="1">
      <c r="B109" s="92">
        <v>1980</v>
      </c>
      <c r="C109" s="1159"/>
      <c r="D109" s="1159">
        <f t="shared" ref="D109:D140" si="4">(B109*$Q$125)+$R$125</f>
        <v>8.3132500000000391</v>
      </c>
      <c r="E109" s="1160">
        <f t="shared" ref="E109:E118" si="5">D109</f>
        <v>8.3132500000000391</v>
      </c>
    </row>
    <row r="110" spans="2:5" ht="13.5" customHeight="1">
      <c r="B110" s="92">
        <v>1981</v>
      </c>
      <c r="C110" s="1159"/>
      <c r="D110" s="1159">
        <f t="shared" si="4"/>
        <v>8.7540000000000191</v>
      </c>
      <c r="E110" s="1160">
        <f t="shared" si="5"/>
        <v>8.7540000000000191</v>
      </c>
    </row>
    <row r="111" spans="2:5" ht="13.5" customHeight="1">
      <c r="B111" s="92">
        <v>1982</v>
      </c>
      <c r="C111" s="1159"/>
      <c r="D111" s="1159">
        <f t="shared" si="4"/>
        <v>9.1947499999999991</v>
      </c>
      <c r="E111" s="1160">
        <f t="shared" si="5"/>
        <v>9.1947499999999991</v>
      </c>
    </row>
    <row r="112" spans="2:5" ht="13.5" customHeight="1">
      <c r="B112" s="92">
        <v>1983</v>
      </c>
      <c r="C112" s="1159"/>
      <c r="D112" s="1159">
        <f t="shared" si="4"/>
        <v>9.6355000000000928</v>
      </c>
      <c r="E112" s="1160">
        <f t="shared" si="5"/>
        <v>9.6355000000000928</v>
      </c>
    </row>
    <row r="113" spans="2:18" ht="13.5" customHeight="1">
      <c r="B113" s="92">
        <v>1984</v>
      </c>
      <c r="C113" s="1159"/>
      <c r="D113" s="1159">
        <f t="shared" si="4"/>
        <v>10.076250000000073</v>
      </c>
      <c r="E113" s="1160">
        <f t="shared" si="5"/>
        <v>10.076250000000073</v>
      </c>
    </row>
    <row r="114" spans="2:18" ht="13.5" customHeight="1">
      <c r="B114" s="92">
        <v>1985</v>
      </c>
      <c r="C114" s="1159"/>
      <c r="D114" s="1159">
        <f t="shared" si="4"/>
        <v>10.517000000000053</v>
      </c>
      <c r="E114" s="1160">
        <f t="shared" si="5"/>
        <v>10.517000000000053</v>
      </c>
    </row>
    <row r="115" spans="2:18" ht="13.5" customHeight="1">
      <c r="B115" s="92">
        <v>1986</v>
      </c>
      <c r="C115" s="1159"/>
      <c r="D115" s="1159">
        <f t="shared" si="4"/>
        <v>10.957750000000033</v>
      </c>
      <c r="E115" s="1160">
        <f t="shared" si="5"/>
        <v>10.957750000000033</v>
      </c>
    </row>
    <row r="116" spans="2:18" ht="13.5" customHeight="1">
      <c r="B116" s="92">
        <v>1987</v>
      </c>
      <c r="C116" s="1159"/>
      <c r="D116" s="1159">
        <f t="shared" si="4"/>
        <v>11.398500000000013</v>
      </c>
      <c r="E116" s="1160">
        <f t="shared" si="5"/>
        <v>11.398500000000013</v>
      </c>
    </row>
    <row r="117" spans="2:18" ht="13.5" customHeight="1">
      <c r="B117" s="92">
        <v>1988</v>
      </c>
      <c r="C117" s="1159"/>
      <c r="D117" s="1159">
        <f t="shared" si="4"/>
        <v>11.839249999999993</v>
      </c>
      <c r="E117" s="1160">
        <f t="shared" si="5"/>
        <v>11.839249999999993</v>
      </c>
    </row>
    <row r="118" spans="2:18" ht="13.5" customHeight="1">
      <c r="B118" s="92">
        <v>1989</v>
      </c>
      <c r="C118" s="1159"/>
      <c r="D118" s="1159">
        <f t="shared" si="4"/>
        <v>12.280000000000086</v>
      </c>
      <c r="E118" s="1160">
        <f t="shared" si="5"/>
        <v>12.280000000000086</v>
      </c>
    </row>
    <row r="119" spans="2:18" ht="13.5" customHeight="1">
      <c r="B119" s="92">
        <v>1990</v>
      </c>
      <c r="C119" s="1159">
        <v>12.85</v>
      </c>
      <c r="D119" s="1159">
        <f t="shared" si="4"/>
        <v>12.720750000000066</v>
      </c>
      <c r="E119" s="1160">
        <f t="shared" ref="E119:E135" si="6">C119</f>
        <v>12.85</v>
      </c>
    </row>
    <row r="120" spans="2:18" ht="13.5" customHeight="1">
      <c r="B120" s="92">
        <v>1991</v>
      </c>
      <c r="C120" s="1159">
        <v>13.3</v>
      </c>
      <c r="D120" s="1159">
        <f t="shared" si="4"/>
        <v>13.161500000000046</v>
      </c>
      <c r="E120" s="1160">
        <f t="shared" si="6"/>
        <v>13.3</v>
      </c>
    </row>
    <row r="121" spans="2:18" ht="13.5" customHeight="1">
      <c r="B121" s="92">
        <v>1992</v>
      </c>
      <c r="C121" s="1159">
        <v>13.7</v>
      </c>
      <c r="D121" s="1159">
        <f t="shared" si="4"/>
        <v>13.602250000000026</v>
      </c>
      <c r="E121" s="1160">
        <f t="shared" si="6"/>
        <v>13.7</v>
      </c>
    </row>
    <row r="122" spans="2:18" ht="13.5" customHeight="1">
      <c r="B122" s="92">
        <v>1993</v>
      </c>
      <c r="C122" s="1159">
        <v>13.97</v>
      </c>
      <c r="D122" s="1159">
        <f t="shared" si="4"/>
        <v>14.043000000000006</v>
      </c>
      <c r="E122" s="1160">
        <f t="shared" si="6"/>
        <v>13.97</v>
      </c>
    </row>
    <row r="123" spans="2:18" ht="13.5" customHeight="1">
      <c r="B123" s="92">
        <v>1994</v>
      </c>
      <c r="C123" s="1159">
        <v>14.33</v>
      </c>
      <c r="D123" s="1159">
        <f t="shared" si="4"/>
        <v>14.483749999999986</v>
      </c>
      <c r="E123" s="1160">
        <f t="shared" si="6"/>
        <v>14.33</v>
      </c>
    </row>
    <row r="124" spans="2:18" ht="13.5" customHeight="1">
      <c r="B124" s="92">
        <v>1995</v>
      </c>
      <c r="C124" s="1159">
        <v>14.86</v>
      </c>
      <c r="D124" s="1159">
        <f t="shared" si="4"/>
        <v>14.92450000000008</v>
      </c>
      <c r="E124" s="1160">
        <f t="shared" si="6"/>
        <v>14.86</v>
      </c>
      <c r="Q124" s="1155" t="s">
        <v>3611</v>
      </c>
    </row>
    <row r="125" spans="2:18" ht="13.5" customHeight="1">
      <c r="B125" s="92">
        <v>1996</v>
      </c>
      <c r="C125" s="1159">
        <v>15.37</v>
      </c>
      <c r="D125" s="1159">
        <f t="shared" si="4"/>
        <v>15.36525000000006</v>
      </c>
      <c r="E125" s="1160">
        <f t="shared" si="6"/>
        <v>15.37</v>
      </c>
      <c r="Q125" s="92">
        <f t="array" ref="Q125:R129">LINEST(C119:C133,B119:B133,TRUE(),TRUE())</f>
        <v>0.44075000000000003</v>
      </c>
      <c r="R125" s="92">
        <v>-864.37175000000002</v>
      </c>
    </row>
    <row r="126" spans="2:18" ht="13.5" customHeight="1">
      <c r="B126" s="92">
        <v>1997</v>
      </c>
      <c r="C126" s="1159">
        <v>15.78</v>
      </c>
      <c r="D126" s="1159">
        <f t="shared" si="4"/>
        <v>15.80600000000004</v>
      </c>
      <c r="E126" s="1160">
        <f t="shared" si="6"/>
        <v>15.78</v>
      </c>
      <c r="Q126" s="92">
        <v>8.2108628797934406E-3</v>
      </c>
      <c r="R126" s="92">
        <v>16.397131545825083</v>
      </c>
    </row>
    <row r="127" spans="2:18" ht="13.5" customHeight="1">
      <c r="B127" s="92">
        <v>1998</v>
      </c>
      <c r="C127" s="1159">
        <v>16.23</v>
      </c>
      <c r="D127" s="1159">
        <f t="shared" si="4"/>
        <v>16.24675000000002</v>
      </c>
      <c r="E127" s="1160">
        <f t="shared" si="6"/>
        <v>16.23</v>
      </c>
      <c r="Q127" s="92">
        <v>0.99550860421140008</v>
      </c>
      <c r="R127" s="92">
        <v>0.1373940150975127</v>
      </c>
    </row>
    <row r="128" spans="2:18" ht="13.5" customHeight="1">
      <c r="B128" s="92">
        <v>1999</v>
      </c>
      <c r="C128" s="1159">
        <v>16.399999999999999</v>
      </c>
      <c r="D128" s="1159">
        <f t="shared" si="4"/>
        <v>16.6875</v>
      </c>
      <c r="E128" s="1160">
        <f t="shared" si="6"/>
        <v>16.399999999999999</v>
      </c>
      <c r="Q128" s="92">
        <v>2881.423161948203</v>
      </c>
      <c r="R128" s="92">
        <v>13</v>
      </c>
    </row>
    <row r="129" spans="2:18" ht="13.5" customHeight="1">
      <c r="B129" s="92">
        <v>2000</v>
      </c>
      <c r="C129" s="1159">
        <v>17.09</v>
      </c>
      <c r="D129" s="1159">
        <f t="shared" si="4"/>
        <v>17.128250000000094</v>
      </c>
      <c r="E129" s="1160">
        <f t="shared" si="6"/>
        <v>17.09</v>
      </c>
      <c r="Q129" s="92">
        <v>54.392957500000001</v>
      </c>
      <c r="R129" s="92">
        <v>0.24540250000000213</v>
      </c>
    </row>
    <row r="130" spans="2:18" ht="13.5" customHeight="1">
      <c r="B130" s="92">
        <v>2001</v>
      </c>
      <c r="C130" s="1159">
        <v>17.57</v>
      </c>
      <c r="D130" s="1159">
        <f t="shared" si="4"/>
        <v>17.569000000000074</v>
      </c>
      <c r="E130" s="1160">
        <f t="shared" si="6"/>
        <v>17.57</v>
      </c>
    </row>
    <row r="131" spans="2:18" ht="13.5" customHeight="1">
      <c r="B131" s="92">
        <v>2002</v>
      </c>
      <c r="C131" s="1159">
        <v>17.97</v>
      </c>
      <c r="D131" s="1159">
        <f t="shared" si="4"/>
        <v>18.009750000000054</v>
      </c>
      <c r="E131" s="1160">
        <f t="shared" si="6"/>
        <v>17.97</v>
      </c>
    </row>
    <row r="132" spans="2:18" ht="13.5" customHeight="1">
      <c r="B132" s="92">
        <v>2003</v>
      </c>
      <c r="C132" s="1159">
        <v>18.5</v>
      </c>
      <c r="D132" s="1159">
        <f t="shared" si="4"/>
        <v>18.450500000000034</v>
      </c>
      <c r="E132" s="1160">
        <f t="shared" si="6"/>
        <v>18.5</v>
      </c>
    </row>
    <row r="133" spans="2:18" ht="13.5" customHeight="1">
      <c r="B133" s="92">
        <v>2004</v>
      </c>
      <c r="C133" s="1159">
        <v>19.170000000000002</v>
      </c>
      <c r="D133" s="1159">
        <f t="shared" si="4"/>
        <v>18.891250000000014</v>
      </c>
      <c r="E133" s="1160">
        <f t="shared" si="6"/>
        <v>19.170000000000002</v>
      </c>
    </row>
    <row r="134" spans="2:18" ht="13.5" customHeight="1">
      <c r="B134" s="92">
        <v>2005</v>
      </c>
      <c r="C134" s="1159">
        <v>19.670000000000002</v>
      </c>
      <c r="D134" s="1159">
        <f t="shared" si="4"/>
        <v>19.331999999999994</v>
      </c>
      <c r="E134" s="1160">
        <f t="shared" si="6"/>
        <v>19.670000000000002</v>
      </c>
    </row>
    <row r="135" spans="2:18" ht="13.5" customHeight="1">
      <c r="B135" s="92">
        <v>2006</v>
      </c>
      <c r="C135" s="1159">
        <v>19.600000000000001</v>
      </c>
      <c r="D135" s="1159">
        <f t="shared" si="4"/>
        <v>19.772750000000087</v>
      </c>
      <c r="E135" s="1160">
        <f t="shared" si="6"/>
        <v>19.600000000000001</v>
      </c>
    </row>
    <row r="136" spans="2:18" ht="13.5" customHeight="1">
      <c r="B136" s="92">
        <v>2007</v>
      </c>
      <c r="C136" s="1159">
        <v>19.55</v>
      </c>
      <c r="D136" s="1159">
        <f t="shared" si="4"/>
        <v>20.213500000000067</v>
      </c>
      <c r="E136" s="1157">
        <v>19.55</v>
      </c>
    </row>
    <row r="137" spans="2:18" ht="13.5" customHeight="1">
      <c r="B137" s="92">
        <v>2008</v>
      </c>
      <c r="C137" s="1159">
        <v>19.5</v>
      </c>
      <c r="D137" s="1159">
        <f t="shared" si="4"/>
        <v>20.654250000000047</v>
      </c>
      <c r="E137" s="1157">
        <v>19.5</v>
      </c>
    </row>
    <row r="138" spans="2:18" ht="13.5" customHeight="1">
      <c r="B138" s="92">
        <v>2009</v>
      </c>
      <c r="C138" s="1159">
        <v>20.3</v>
      </c>
      <c r="D138" s="1159">
        <f t="shared" si="4"/>
        <v>21.095000000000027</v>
      </c>
      <c r="E138" s="1157">
        <v>20.3</v>
      </c>
    </row>
    <row r="139" spans="2:18" ht="13.5" customHeight="1">
      <c r="B139" s="92">
        <v>2010</v>
      </c>
      <c r="C139" s="1159"/>
      <c r="D139" s="1159">
        <f t="shared" si="4"/>
        <v>21.535750000000007</v>
      </c>
      <c r="E139" s="1157">
        <v>21.07</v>
      </c>
    </row>
    <row r="140" spans="2:18" ht="13.5" customHeight="1">
      <c r="B140" s="92">
        <v>2011</v>
      </c>
      <c r="C140" s="1159"/>
      <c r="D140" s="1159">
        <f t="shared" si="4"/>
        <v>21.976499999999987</v>
      </c>
      <c r="E140" s="1157">
        <v>21.46</v>
      </c>
    </row>
    <row r="141" spans="2:18" ht="13.5" customHeight="1">
      <c r="B141" s="92">
        <v>2012</v>
      </c>
      <c r="E141" s="1157">
        <v>21.45</v>
      </c>
    </row>
    <row r="142" spans="2:18" ht="13.5" customHeight="1">
      <c r="B142" s="92">
        <v>2013</v>
      </c>
      <c r="E142" s="1157">
        <v>21.4</v>
      </c>
    </row>
    <row r="143" spans="2:18" ht="13.5" customHeight="1">
      <c r="B143" s="92">
        <v>2014</v>
      </c>
      <c r="E143" s="1157">
        <v>21.49</v>
      </c>
    </row>
    <row r="144" spans="2:18" ht="13.5" customHeight="1">
      <c r="B144" s="92">
        <v>2015</v>
      </c>
      <c r="E144" s="1157">
        <v>21.76</v>
      </c>
    </row>
    <row r="145" spans="2:5" ht="13.5" customHeight="1">
      <c r="B145" s="92">
        <v>2016</v>
      </c>
      <c r="E145" s="1157">
        <v>22.71</v>
      </c>
    </row>
    <row r="146" spans="2:5" ht="13.5" customHeight="1">
      <c r="B146" s="92">
        <v>2017</v>
      </c>
      <c r="E146" s="1157">
        <v>24.28</v>
      </c>
    </row>
    <row r="147" spans="2:5" ht="13.5" customHeight="1">
      <c r="B147" s="92">
        <v>2018</v>
      </c>
      <c r="E147" s="1157">
        <v>25.46</v>
      </c>
    </row>
    <row r="148" spans="2:5" ht="13.5" customHeight="1">
      <c r="B148" s="92">
        <v>2019</v>
      </c>
      <c r="E148" s="92">
        <v>26.5</v>
      </c>
    </row>
    <row r="149" spans="2:5" ht="13.5" customHeight="1">
      <c r="B149" s="92">
        <v>2020</v>
      </c>
      <c r="E149" s="92">
        <v>27.4</v>
      </c>
    </row>
    <row r="150" spans="2:5" ht="13.5" customHeight="1">
      <c r="B150" s="92">
        <v>2021</v>
      </c>
      <c r="E150" s="92">
        <v>28.8</v>
      </c>
    </row>
    <row r="151" spans="2:5" ht="13.5" customHeight="1">
      <c r="B151" s="92">
        <v>2022</v>
      </c>
      <c r="E151" s="92">
        <v>30.5</v>
      </c>
    </row>
    <row r="152" spans="2:5" ht="13.5" customHeight="1">
      <c r="B152" s="92">
        <v>2023</v>
      </c>
      <c r="E152" s="92">
        <v>32</v>
      </c>
    </row>
    <row r="153" spans="2:5" ht="13.5" customHeight="1">
      <c r="B153" s="92">
        <v>2024</v>
      </c>
      <c r="E153" s="92">
        <v>33.200000000000003</v>
      </c>
    </row>
  </sheetData>
  <hyperlinks>
    <hyperlink ref="D10" r:id="rId1" xr:uid="{00000000-0004-0000-0D00-000000000000}"/>
  </hyperlinks>
  <printOptions gridLines="1"/>
  <pageMargins left="0.25972222222222202" right="0.209722222222222" top="0.86111111111111105" bottom="1" header="0.511811023622047" footer="0.5"/>
  <pageSetup orientation="landscape" horizontalDpi="300" verticalDpi="300"/>
  <headerFooter>
    <oddFooter>&amp;L&amp;D
K.N. Ibsen&amp;CI0597A.XLS/INDICES</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QI190"/>
  <sheetViews>
    <sheetView zoomScale="80" zoomScaleNormal="80" workbookViewId="0">
      <selection activeCell="IJ44" sqref="IJ44"/>
    </sheetView>
  </sheetViews>
  <sheetFormatPr defaultColWidth="9" defaultRowHeight="12.5"/>
  <cols>
    <col min="1" max="1" width="4.6640625" style="1" customWidth="1"/>
    <col min="2" max="2" width="9" style="1" customWidth="1"/>
    <col min="3" max="3" width="21.6640625" style="1" customWidth="1"/>
    <col min="4" max="6" width="9" style="1" customWidth="1"/>
    <col min="7" max="7" width="2.9140625" style="1161" customWidth="1"/>
    <col min="8" max="8" width="23.75" style="1" customWidth="1"/>
    <col min="9" max="9" width="6.6640625" style="1" customWidth="1"/>
    <col min="10" max="12" width="9" style="1" customWidth="1"/>
    <col min="13" max="13" width="10.9140625" style="1" customWidth="1"/>
    <col min="14" max="14" width="6.08203125" style="1" customWidth="1"/>
    <col min="15" max="15" width="8.08203125" style="1" customWidth="1"/>
    <col min="16" max="16" width="16.33203125" style="1" customWidth="1"/>
    <col min="17" max="17" width="2.9140625" style="1161" customWidth="1"/>
    <col min="18" max="18" width="23.75" style="1" customWidth="1"/>
    <col min="19" max="19" width="6.6640625" style="1" customWidth="1"/>
    <col min="20" max="31" width="9" style="1" customWidth="1"/>
    <col min="32" max="32" width="10.9140625" style="1" customWidth="1"/>
    <col min="33" max="33" width="6.08203125" style="1" customWidth="1"/>
    <col min="34" max="34" width="8.08203125" style="1" customWidth="1"/>
    <col min="35" max="35" width="16.33203125" style="1" customWidth="1"/>
    <col min="36" max="36" width="2.9140625" style="1161" customWidth="1"/>
    <col min="37" max="37" width="23.75" style="1" customWidth="1"/>
    <col min="38" max="38" width="6.6640625" style="1" customWidth="1"/>
    <col min="39" max="55" width="9" style="1" customWidth="1"/>
    <col min="56" max="56" width="16.6640625" style="1" customWidth="1"/>
    <col min="57" max="57" width="10.25" style="1" customWidth="1"/>
    <col min="58" max="58" width="8.08203125" style="1" customWidth="1"/>
    <col min="59" max="59" width="10.6640625" style="1" customWidth="1"/>
    <col min="60" max="60" width="6.08203125" style="1" customWidth="1"/>
    <col min="61" max="61" width="8.08203125" style="1" customWidth="1"/>
    <col min="62" max="62" width="10.9140625" style="1" customWidth="1"/>
    <col min="63" max="63" width="2.9140625" style="1161" customWidth="1"/>
    <col min="64" max="64" width="23.75" style="1" customWidth="1"/>
    <col min="65" max="65" width="6.6640625" style="1" customWidth="1"/>
    <col min="66" max="71" width="9" style="1" customWidth="1"/>
    <col min="72" max="72" width="16.6640625" style="1" customWidth="1"/>
    <col min="73" max="73" width="10.25" style="1" customWidth="1"/>
    <col min="74" max="74" width="8.08203125" style="1" customWidth="1"/>
    <col min="75" max="75" width="10.6640625" style="1" customWidth="1"/>
    <col min="76" max="76" width="6.08203125" style="1" customWidth="1"/>
    <col min="77" max="77" width="8.08203125" style="1" customWidth="1"/>
    <col min="78" max="78" width="11.9140625" style="1" customWidth="1"/>
    <col min="79" max="79" width="2.9140625" style="1161" customWidth="1"/>
    <col min="80" max="80" width="23.75" style="1" customWidth="1"/>
    <col min="81" max="81" width="6.6640625" style="1" customWidth="1"/>
    <col min="82" max="94" width="9" style="1" customWidth="1"/>
    <col min="95" max="95" width="16.6640625" style="1" customWidth="1"/>
    <col min="96" max="96" width="10.25" style="1" customWidth="1"/>
    <col min="97" max="97" width="8.08203125" style="1" customWidth="1"/>
    <col min="98" max="98" width="10.6640625" style="1" customWidth="1"/>
    <col min="99" max="99" width="6.08203125" style="1" customWidth="1"/>
    <col min="100" max="100" width="8.08203125" style="1" customWidth="1"/>
    <col min="101" max="101" width="10.9140625" style="1" customWidth="1"/>
    <col min="102" max="102" width="2.9140625" style="1161" customWidth="1"/>
    <col min="103" max="103" width="23.75" style="1" customWidth="1"/>
    <col min="104" max="104" width="6.6640625" style="1" customWidth="1"/>
    <col min="105" max="115" width="9" style="1" customWidth="1"/>
    <col min="116" max="116" width="16.6640625" style="1" customWidth="1"/>
    <col min="117" max="117" width="10.25" style="1" customWidth="1"/>
    <col min="118" max="118" width="8.08203125" style="1" customWidth="1"/>
    <col min="119" max="119" width="10.6640625" style="1" customWidth="1"/>
    <col min="120" max="120" width="6.08203125" style="1" customWidth="1"/>
    <col min="121" max="121" width="8.08203125" style="1" customWidth="1"/>
    <col min="122" max="122" width="10.9140625" style="1" customWidth="1"/>
    <col min="123" max="123" width="2.9140625" style="1161" customWidth="1"/>
    <col min="124" max="124" width="23.75" style="1" customWidth="1"/>
    <col min="125" max="125" width="6.6640625" style="1" customWidth="1"/>
    <col min="126" max="142" width="9" style="1" customWidth="1"/>
    <col min="143" max="143" width="16.6640625" style="1" customWidth="1"/>
    <col min="144" max="144" width="10.25" style="1" customWidth="1"/>
    <col min="145" max="145" width="8.08203125" style="1" customWidth="1"/>
    <col min="146" max="146" width="10.6640625" style="1" customWidth="1"/>
    <col min="147" max="147" width="6.08203125" style="1" customWidth="1"/>
    <col min="148" max="148" width="8.08203125" style="1" customWidth="1"/>
    <col min="149" max="149" width="10.9140625" style="1" customWidth="1"/>
    <col min="150" max="150" width="2.9140625" style="1161" customWidth="1"/>
    <col min="151" max="151" width="23.75" style="1" customWidth="1"/>
    <col min="152" max="152" width="6.6640625" style="1" customWidth="1"/>
    <col min="153" max="159" width="9" style="1" customWidth="1"/>
    <col min="160" max="160" width="16.6640625" style="1" customWidth="1"/>
    <col min="161" max="161" width="10.25" style="1" customWidth="1"/>
    <col min="162" max="162" width="8.08203125" style="1" customWidth="1"/>
    <col min="163" max="163" width="10.6640625" style="1" customWidth="1"/>
    <col min="164" max="164" width="6.08203125" style="1" customWidth="1"/>
    <col min="165" max="165" width="8.08203125" style="1" customWidth="1"/>
    <col min="166" max="166" width="10.9140625" style="1" customWidth="1"/>
    <col min="167" max="167" width="2.9140625" style="1161" customWidth="1"/>
    <col min="168" max="168" width="23.75" style="1" customWidth="1"/>
    <col min="169" max="169" width="6.6640625" style="1" customWidth="1"/>
    <col min="170" max="181" width="9" style="1" customWidth="1"/>
    <col min="182" max="182" width="16.6640625" style="1" customWidth="1"/>
    <col min="183" max="183" width="10.25" style="1" customWidth="1"/>
    <col min="184" max="184" width="8.08203125" style="1" customWidth="1"/>
    <col min="185" max="185" width="10.6640625" style="1" customWidth="1"/>
    <col min="186" max="186" width="6.08203125" style="1" customWidth="1"/>
    <col min="187" max="187" width="8.08203125" style="1" customWidth="1"/>
    <col min="188" max="188" width="10.9140625" style="1" customWidth="1"/>
    <col min="189" max="189" width="2.9140625" style="1161" customWidth="1"/>
    <col min="190" max="190" width="23.75" style="1" customWidth="1"/>
    <col min="191" max="191" width="6.6640625" style="1" customWidth="1"/>
    <col min="192" max="200" width="9" style="1" customWidth="1"/>
    <col min="201" max="201" width="16.6640625" style="1" customWidth="1"/>
    <col min="202" max="202" width="10.25" style="1" customWidth="1"/>
    <col min="203" max="203" width="8.08203125" style="1" customWidth="1"/>
    <col min="204" max="204" width="10.6640625" style="1" customWidth="1"/>
    <col min="205" max="205" width="6.08203125" style="1" customWidth="1"/>
    <col min="206" max="206" width="8.08203125" style="1" customWidth="1"/>
    <col min="207" max="207" width="10.9140625" style="1" customWidth="1"/>
    <col min="208" max="208" width="2.9140625" style="1161" customWidth="1"/>
    <col min="209" max="209" width="23.75" style="1" customWidth="1"/>
    <col min="210" max="210" width="6.6640625" style="1" customWidth="1"/>
    <col min="211" max="217" width="9" style="1" customWidth="1"/>
    <col min="218" max="218" width="16.6640625" style="1" customWidth="1"/>
    <col min="219" max="219" width="10.25" style="1" customWidth="1"/>
    <col min="220" max="220" width="8.08203125" style="1" customWidth="1"/>
    <col min="221" max="221" width="10.6640625" style="1" customWidth="1"/>
    <col min="222" max="223" width="8.08203125" style="1" customWidth="1"/>
    <col min="224" max="224" width="16.25" style="1" customWidth="1"/>
    <col min="225" max="225" width="2.9140625" style="1161" customWidth="1"/>
    <col min="226" max="226" width="23.75" style="1" customWidth="1"/>
    <col min="227" max="227" width="6.6640625" style="1" customWidth="1"/>
    <col min="228" max="240" width="9" style="1" customWidth="1"/>
    <col min="241" max="241" width="16.6640625" style="1" customWidth="1"/>
    <col min="242" max="242" width="10.25" style="1" customWidth="1"/>
    <col min="243" max="243" width="8.08203125" style="1" customWidth="1"/>
    <col min="244" max="244" width="10.6640625" style="1" customWidth="1"/>
    <col min="245" max="245" width="6.08203125" style="1" customWidth="1"/>
    <col min="246" max="246" width="8.08203125" style="1" customWidth="1"/>
    <col min="247" max="247" width="10.9140625" style="1" customWidth="1"/>
    <col min="248" max="248" width="2.9140625" style="1161" customWidth="1"/>
    <col min="249" max="249" width="23.75" style="1" customWidth="1"/>
    <col min="250" max="250" width="6.6640625" style="1" customWidth="1"/>
    <col min="251" max="269" width="9" style="1" customWidth="1"/>
    <col min="270" max="270" width="16.6640625" style="1" customWidth="1"/>
    <col min="271" max="271" width="10.25" style="1" customWidth="1"/>
    <col min="272" max="272" width="8.08203125" style="1" customWidth="1"/>
    <col min="273" max="273" width="10.6640625" style="1" customWidth="1"/>
    <col min="274" max="274" width="6.08203125" style="1" customWidth="1"/>
    <col min="275" max="275" width="8.08203125" style="1" customWidth="1"/>
    <col min="276" max="276" width="10.9140625" style="1" customWidth="1"/>
    <col min="277" max="277" width="2.9140625" style="1161" customWidth="1"/>
    <col min="278" max="278" width="23.75" style="1" customWidth="1"/>
    <col min="279" max="279" width="6.6640625" style="1" customWidth="1"/>
    <col min="280" max="290" width="9" style="1" customWidth="1"/>
    <col min="291" max="291" width="10.6640625" style="1" customWidth="1"/>
    <col min="292" max="292" width="6.08203125" style="1" customWidth="1"/>
    <col min="293" max="293" width="8.08203125" style="1" customWidth="1"/>
    <col min="294" max="294" width="10.9140625" style="1" customWidth="1"/>
    <col min="295" max="295" width="2.9140625" style="1161" customWidth="1"/>
    <col min="296" max="296" width="23.75" style="1" customWidth="1"/>
    <col min="297" max="297" width="6.6640625" style="1" customWidth="1"/>
    <col min="298" max="305" width="9" style="1" customWidth="1"/>
    <col min="306" max="306" width="10.6640625" style="1" customWidth="1"/>
    <col min="307" max="307" width="6.08203125" style="1" customWidth="1"/>
    <col min="308" max="308" width="8.08203125" style="1" customWidth="1"/>
    <col min="309" max="309" width="10.9140625" style="1" customWidth="1"/>
    <col min="310" max="310" width="2.9140625" style="1161" customWidth="1"/>
    <col min="311" max="311" width="23.75" style="1" customWidth="1"/>
    <col min="312" max="312" width="6.6640625" style="1" customWidth="1"/>
    <col min="313" max="324" width="9" style="1" customWidth="1"/>
    <col min="325" max="325" width="16.6640625" style="1" customWidth="1"/>
    <col min="326" max="326" width="10.25" style="1" customWidth="1"/>
    <col min="327" max="327" width="8.08203125" style="1" customWidth="1"/>
    <col min="328" max="328" width="10.6640625" style="1" customWidth="1"/>
    <col min="329" max="329" width="6.08203125" style="1" customWidth="1"/>
    <col min="330" max="330" width="8.08203125" style="1" customWidth="1"/>
    <col min="331" max="331" width="10.9140625" style="1" customWidth="1"/>
    <col min="332" max="332" width="2.9140625" style="1161" customWidth="1"/>
    <col min="333" max="333" width="23.75" style="1" customWidth="1"/>
    <col min="334" max="334" width="6.6640625" style="1" customWidth="1"/>
    <col min="335" max="335" width="9.08203125" style="1" customWidth="1"/>
    <col min="336" max="354" width="9" style="1" customWidth="1"/>
    <col min="355" max="355" width="16.6640625" style="1" customWidth="1"/>
    <col min="356" max="356" width="10.25" style="1" customWidth="1"/>
    <col min="357" max="357" width="8.08203125" style="1" customWidth="1"/>
    <col min="358" max="358" width="10.6640625" style="1" customWidth="1"/>
    <col min="359" max="359" width="6.08203125" style="1" customWidth="1"/>
    <col min="360" max="360" width="8.08203125" style="1" customWidth="1"/>
    <col min="361" max="361" width="10.9140625" style="1" customWidth="1"/>
    <col min="362" max="362" width="2.9140625" style="1161" customWidth="1"/>
    <col min="363" max="363" width="23.75" style="1" customWidth="1"/>
    <col min="364" max="364" width="6.6640625" style="1" customWidth="1"/>
    <col min="365" max="381" width="9" style="1" customWidth="1"/>
    <col min="382" max="382" width="16.6640625" style="1" customWidth="1"/>
    <col min="383" max="383" width="10.25" style="1" customWidth="1"/>
    <col min="384" max="384" width="8.08203125" style="1" customWidth="1"/>
    <col min="385" max="385" width="10.6640625" style="1" customWidth="1"/>
    <col min="386" max="386" width="6.08203125" style="1" customWidth="1"/>
    <col min="387" max="387" width="8.08203125" style="1" customWidth="1"/>
    <col min="388" max="388" width="15.4140625" style="1" customWidth="1"/>
    <col min="389" max="389" width="2.9140625" style="1161" customWidth="1"/>
    <col min="390" max="390" width="25" style="1" customWidth="1"/>
    <col min="391" max="391" width="10.6640625" style="1" customWidth="1"/>
    <col min="392" max="392" width="6.08203125" style="1" customWidth="1"/>
    <col min="393" max="393" width="8.08203125" style="1" customWidth="1"/>
    <col min="394" max="394" width="15.4140625" style="1" customWidth="1"/>
    <col min="395" max="395" width="2.9140625" style="1161" customWidth="1"/>
    <col min="396" max="396" width="23.75" style="1" customWidth="1"/>
    <col min="397" max="397" width="6.6640625" style="1" customWidth="1"/>
    <col min="398" max="398" width="11.4140625" style="1" customWidth="1"/>
    <col min="399" max="400" width="9" style="1" customWidth="1"/>
    <col min="401" max="401" width="11.4140625" style="1" customWidth="1"/>
    <col min="402" max="406" width="9" style="1" customWidth="1"/>
    <col min="407" max="407" width="16.6640625" style="1" customWidth="1"/>
    <col min="408" max="408" width="10.25" style="1" customWidth="1"/>
    <col min="409" max="409" width="8.08203125" style="1" customWidth="1"/>
    <col min="410" max="410" width="10.6640625" style="1" customWidth="1"/>
    <col min="411" max="411" width="6.08203125" style="1" customWidth="1"/>
    <col min="412" max="412" width="8.08203125" style="1" customWidth="1"/>
    <col min="413" max="413" width="10.9140625" style="1" customWidth="1"/>
    <col min="414" max="414" width="2.9140625" style="1161" customWidth="1"/>
    <col min="415" max="415" width="23.75" style="1" customWidth="1"/>
    <col min="416" max="416" width="6.6640625" style="1" customWidth="1"/>
    <col min="417" max="428" width="9" style="1" customWidth="1"/>
    <col min="429" max="429" width="16.6640625" style="1" customWidth="1"/>
    <col min="430" max="430" width="10.25" style="1" customWidth="1"/>
    <col min="431" max="431" width="8.08203125" style="1" customWidth="1"/>
    <col min="432" max="432" width="10.6640625" style="1" customWidth="1"/>
    <col min="433" max="433" width="6.08203125" style="1" customWidth="1"/>
    <col min="434" max="434" width="8.08203125" style="1" customWidth="1"/>
    <col min="435" max="435" width="10.9140625" style="1" customWidth="1"/>
    <col min="436" max="436" width="2.9140625" style="1161" customWidth="1"/>
    <col min="437" max="437" width="23.75" style="1" customWidth="1"/>
    <col min="438" max="438" width="6.6640625" style="1" customWidth="1"/>
    <col min="439" max="443" width="9" style="1" customWidth="1"/>
    <col min="444" max="444" width="16.6640625" style="1" customWidth="1"/>
    <col min="445" max="445" width="10.25" style="1" customWidth="1"/>
    <col min="446" max="446" width="8.08203125" style="1" customWidth="1"/>
    <col min="447" max="447" width="10.6640625" style="1" customWidth="1"/>
    <col min="448" max="448" width="6.08203125" style="1" customWidth="1"/>
    <col min="449" max="449" width="8.08203125" style="1" customWidth="1"/>
    <col min="450" max="450" width="10.9140625" style="1" customWidth="1"/>
    <col min="451" max="451" width="9" style="1" customWidth="1"/>
    <col min="452" max="16384" width="9" style="1"/>
  </cols>
  <sheetData>
    <row r="1" spans="1:451" ht="12.75" customHeight="1">
      <c r="H1" s="1162" t="s">
        <v>3618</v>
      </c>
      <c r="I1" s="1163"/>
      <c r="J1" s="1163">
        <v>101</v>
      </c>
      <c r="K1" s="1163">
        <v>105</v>
      </c>
      <c r="L1" s="1163"/>
      <c r="M1" s="1163"/>
      <c r="N1" s="1163"/>
      <c r="O1" s="1163"/>
      <c r="P1" s="1163"/>
      <c r="R1" s="1162" t="s">
        <v>3619</v>
      </c>
      <c r="S1" s="1163"/>
      <c r="T1" s="1164" t="s">
        <v>2733</v>
      </c>
      <c r="U1" s="1164" t="s">
        <v>2740</v>
      </c>
      <c r="V1" s="1164" t="s">
        <v>2741</v>
      </c>
      <c r="W1" s="1164" t="s">
        <v>2742</v>
      </c>
      <c r="X1" s="1164" t="s">
        <v>2743</v>
      </c>
      <c r="Y1" s="1164" t="s">
        <v>2744</v>
      </c>
      <c r="Z1" s="1164" t="s">
        <v>2745</v>
      </c>
      <c r="AA1" s="1164" t="s">
        <v>2747</v>
      </c>
      <c r="AB1" s="1164" t="s">
        <v>2470</v>
      </c>
      <c r="AC1" s="1164" t="s">
        <v>2775</v>
      </c>
      <c r="AD1" s="1164" t="s">
        <v>2976</v>
      </c>
      <c r="AE1" s="1164"/>
      <c r="AF1" s="1163"/>
      <c r="AG1" s="1163"/>
      <c r="AH1" s="1163"/>
      <c r="AI1" s="1163"/>
      <c r="AK1" s="1162" t="s">
        <v>3620</v>
      </c>
      <c r="AL1" s="1163"/>
      <c r="AM1" s="1164" t="s">
        <v>2739</v>
      </c>
      <c r="AN1" s="1164" t="s">
        <v>2740</v>
      </c>
      <c r="AO1" s="1164" t="s">
        <v>2747</v>
      </c>
      <c r="AP1" s="1164" t="s">
        <v>2749</v>
      </c>
      <c r="AQ1" s="1164" t="s">
        <v>2751</v>
      </c>
      <c r="AR1" s="1164" t="s">
        <v>2758</v>
      </c>
      <c r="AS1" s="1164" t="s">
        <v>2759</v>
      </c>
      <c r="AT1" s="1164" t="s">
        <v>2760</v>
      </c>
      <c r="AU1" s="1164" t="s">
        <v>2761</v>
      </c>
      <c r="AV1" s="1164" t="s">
        <v>2762</v>
      </c>
      <c r="AW1" s="1164" t="s">
        <v>2767</v>
      </c>
      <c r="AX1" s="1164" t="s">
        <v>2768</v>
      </c>
      <c r="AY1" s="1164" t="s">
        <v>2471</v>
      </c>
      <c r="AZ1" s="1164" t="s">
        <v>2769</v>
      </c>
      <c r="BA1" s="1164" t="s">
        <v>2772</v>
      </c>
      <c r="BB1" s="1164" t="s">
        <v>2773</v>
      </c>
      <c r="BC1" s="1164"/>
      <c r="BD1" s="1163"/>
      <c r="BE1" s="1163"/>
      <c r="BF1" s="1163"/>
      <c r="BG1" s="1163"/>
      <c r="BH1" s="1163"/>
      <c r="BI1" s="1163"/>
      <c r="BJ1" s="1163"/>
      <c r="BL1" s="1162" t="s">
        <v>3621</v>
      </c>
      <c r="BM1" s="1163"/>
      <c r="BN1" s="1164" t="s">
        <v>2785</v>
      </c>
      <c r="BO1" s="1164" t="s">
        <v>2786</v>
      </c>
      <c r="BP1" s="1164" t="s">
        <v>2788</v>
      </c>
      <c r="BQ1" s="1164" t="s">
        <v>2473</v>
      </c>
      <c r="BR1" s="1164" t="s">
        <v>3622</v>
      </c>
      <c r="BS1" s="1164"/>
      <c r="BT1" s="1163"/>
      <c r="BU1" s="1163"/>
      <c r="BV1" s="1163"/>
      <c r="BW1" s="1163"/>
      <c r="BX1" s="1163"/>
      <c r="BY1" s="1163"/>
      <c r="BZ1" s="1163"/>
      <c r="CB1" s="1162" t="s">
        <v>3623</v>
      </c>
      <c r="CC1" s="1163"/>
      <c r="CD1" s="1164" t="s">
        <v>2781</v>
      </c>
      <c r="CE1" s="1164" t="s">
        <v>3624</v>
      </c>
      <c r="CF1" s="1164" t="s">
        <v>2785</v>
      </c>
      <c r="CG1" s="1164" t="s">
        <v>2786</v>
      </c>
      <c r="CH1" s="1164" t="s">
        <v>2789</v>
      </c>
      <c r="CI1" s="1164" t="s">
        <v>2409</v>
      </c>
      <c r="CJ1" s="1164" t="s">
        <v>3625</v>
      </c>
      <c r="CK1" s="1164" t="s">
        <v>2797</v>
      </c>
      <c r="CL1" s="1164" t="s">
        <v>2799</v>
      </c>
      <c r="CM1" s="1164" t="s">
        <v>2801</v>
      </c>
      <c r="CN1" s="1164" t="s">
        <v>2803</v>
      </c>
      <c r="CO1" s="1164" t="s">
        <v>2804</v>
      </c>
      <c r="CP1" s="1164"/>
      <c r="CQ1" s="1163"/>
      <c r="CR1" s="1163"/>
      <c r="CS1" s="1163"/>
      <c r="CT1" s="1163"/>
      <c r="CU1" s="1163"/>
      <c r="CV1" s="1163"/>
      <c r="CW1" s="1163"/>
      <c r="CY1" s="1162" t="s">
        <v>3626</v>
      </c>
      <c r="CZ1" s="1163"/>
      <c r="DA1" s="1164" t="s">
        <v>2835</v>
      </c>
      <c r="DB1" s="1164" t="s">
        <v>2836</v>
      </c>
      <c r="DC1" s="1164" t="s">
        <v>2837</v>
      </c>
      <c r="DD1" s="1164" t="s">
        <v>2838</v>
      </c>
      <c r="DE1" s="1164" t="s">
        <v>2841</v>
      </c>
      <c r="DF1" s="1164" t="s">
        <v>2419</v>
      </c>
      <c r="DG1" s="1164" t="s">
        <v>2417</v>
      </c>
      <c r="DH1" s="1164" t="s">
        <v>2855</v>
      </c>
      <c r="DI1" s="1164" t="s">
        <v>2856</v>
      </c>
      <c r="DJ1" s="1164" t="s">
        <v>2857</v>
      </c>
      <c r="DK1" s="1164"/>
      <c r="DL1" s="1163"/>
      <c r="DM1" s="1163"/>
      <c r="DN1" s="1163"/>
      <c r="DO1" s="1163"/>
      <c r="DP1" s="1163"/>
      <c r="DQ1" s="1163"/>
      <c r="DR1" s="1163"/>
      <c r="DT1" s="1162" t="s">
        <v>3627</v>
      </c>
      <c r="DU1" s="1163"/>
      <c r="DV1" s="1164" t="s">
        <v>2411</v>
      </c>
      <c r="DW1" s="1164" t="s">
        <v>2412</v>
      </c>
      <c r="DX1" s="1164" t="s">
        <v>2833</v>
      </c>
      <c r="DY1" s="1164" t="s">
        <v>2835</v>
      </c>
      <c r="DZ1" s="1164" t="s">
        <v>2837</v>
      </c>
      <c r="EA1" s="1164" t="s">
        <v>2841</v>
      </c>
      <c r="EB1" s="1164" t="s">
        <v>2842</v>
      </c>
      <c r="EC1" s="1164" t="s">
        <v>2413</v>
      </c>
      <c r="ED1" s="1164" t="s">
        <v>2851</v>
      </c>
      <c r="EE1" s="1164" t="s">
        <v>2420</v>
      </c>
      <c r="EF1" s="1164" t="s">
        <v>2475</v>
      </c>
      <c r="EG1" s="1164" t="s">
        <v>2476</v>
      </c>
      <c r="EH1" s="1164" t="s">
        <v>2415</v>
      </c>
      <c r="EI1" s="1164" t="s">
        <v>2477</v>
      </c>
      <c r="EJ1" s="1164" t="s">
        <v>2853</v>
      </c>
      <c r="EK1" s="1164" t="s">
        <v>2856</v>
      </c>
      <c r="EL1" s="1164"/>
      <c r="EM1" s="1163"/>
      <c r="EN1" s="1163"/>
      <c r="EO1" s="1163"/>
      <c r="EP1" s="1163"/>
      <c r="EQ1" s="1163"/>
      <c r="ER1" s="1163"/>
      <c r="ES1" s="1163"/>
      <c r="EU1" s="1162" t="s">
        <v>3628</v>
      </c>
      <c r="EV1" s="1163"/>
      <c r="EW1" s="1164" t="s">
        <v>2862</v>
      </c>
      <c r="EX1" s="1164" t="s">
        <v>2863</v>
      </c>
      <c r="EY1" s="1164" t="s">
        <v>2864</v>
      </c>
      <c r="EZ1" s="1164" t="s">
        <v>2426</v>
      </c>
      <c r="FA1" s="1164" t="s">
        <v>2866</v>
      </c>
      <c r="FB1" s="1164" t="s">
        <v>2867</v>
      </c>
      <c r="FC1" s="1164"/>
      <c r="FD1" s="1163"/>
      <c r="FE1" s="1163"/>
      <c r="FF1" s="1163"/>
      <c r="FG1" s="1163"/>
      <c r="FH1" s="1163"/>
      <c r="FI1" s="1163"/>
      <c r="FJ1" s="1163"/>
      <c r="FL1" s="1162" t="s">
        <v>3629</v>
      </c>
      <c r="FM1" s="1163"/>
      <c r="FN1" s="1164" t="s">
        <v>2860</v>
      </c>
      <c r="FO1" s="1164" t="s">
        <v>2861</v>
      </c>
      <c r="FP1" s="1164" t="s">
        <v>2866</v>
      </c>
      <c r="FQ1" s="1164" t="s">
        <v>2867</v>
      </c>
      <c r="FR1" s="1164" t="s">
        <v>2868</v>
      </c>
      <c r="FS1" s="1164" t="s">
        <v>2870</v>
      </c>
      <c r="FT1" s="1164" t="s">
        <v>2872</v>
      </c>
      <c r="FU1" s="1164" t="s">
        <v>2873</v>
      </c>
      <c r="FV1" s="1164" t="s">
        <v>2421</v>
      </c>
      <c r="FW1" s="1164" t="s">
        <v>2424</v>
      </c>
      <c r="FX1" s="1164" t="s">
        <v>2874</v>
      </c>
      <c r="FY1" s="1164"/>
      <c r="FZ1" s="1163"/>
      <c r="GA1" s="1163"/>
      <c r="GB1" s="1163"/>
      <c r="GC1" s="1163"/>
      <c r="GD1" s="1163"/>
      <c r="GE1" s="1163"/>
      <c r="GF1" s="1163"/>
      <c r="GH1" s="1162" t="s">
        <v>3630</v>
      </c>
      <c r="GI1" s="1163"/>
      <c r="GJ1" s="1164" t="s">
        <v>2868</v>
      </c>
      <c r="GK1" s="1164" t="s">
        <v>2894</v>
      </c>
      <c r="GL1" s="1164" t="s">
        <v>2895</v>
      </c>
      <c r="GM1" s="1164" t="s">
        <v>2896</v>
      </c>
      <c r="GN1" s="1164" t="s">
        <v>2869</v>
      </c>
      <c r="GO1" s="1164" t="s">
        <v>2898</v>
      </c>
      <c r="GP1" s="1164" t="s">
        <v>2900</v>
      </c>
      <c r="GQ1" s="1164" t="s">
        <v>2872</v>
      </c>
      <c r="GR1" s="1164"/>
      <c r="GS1" s="1163"/>
      <c r="GT1" s="1163"/>
      <c r="GU1" s="1163"/>
      <c r="GV1" s="1163"/>
      <c r="GW1" s="1163"/>
      <c r="GX1" s="1163"/>
      <c r="GY1" s="1163"/>
      <c r="HA1" s="1162" t="s">
        <v>3631</v>
      </c>
      <c r="HB1" s="1163"/>
      <c r="HC1" s="1164" t="s">
        <v>2426</v>
      </c>
      <c r="HD1" s="1164" t="s">
        <v>2429</v>
      </c>
      <c r="HE1" s="1164" t="s">
        <v>2884</v>
      </c>
      <c r="HF1" s="1164" t="s">
        <v>2430</v>
      </c>
      <c r="HG1" s="1164" t="s">
        <v>2431</v>
      </c>
      <c r="HH1" s="1164" t="s">
        <v>2888</v>
      </c>
      <c r="HI1" s="1164"/>
      <c r="HJ1" s="1163"/>
      <c r="HK1" s="1163"/>
      <c r="HL1" s="1163"/>
      <c r="HM1" s="1163"/>
      <c r="HN1" s="1163"/>
      <c r="HO1" s="1163"/>
      <c r="HP1" s="1163"/>
      <c r="HR1" s="1162" t="s">
        <v>3632</v>
      </c>
      <c r="HS1" s="1163"/>
      <c r="HT1" s="1164" t="s">
        <v>2906</v>
      </c>
      <c r="HU1" s="1164" t="s">
        <v>2910</v>
      </c>
      <c r="HV1" s="1164" t="s">
        <v>3633</v>
      </c>
      <c r="HW1" s="1164" t="s">
        <v>3634</v>
      </c>
      <c r="HX1" s="1164" t="s">
        <v>3635</v>
      </c>
      <c r="HY1" s="1164" t="s">
        <v>3636</v>
      </c>
      <c r="HZ1" s="1164" t="s">
        <v>3637</v>
      </c>
      <c r="IA1" s="1164" t="s">
        <v>2468</v>
      </c>
      <c r="IB1" s="1164" t="s">
        <v>3638</v>
      </c>
      <c r="IC1" s="1164">
        <v>903</v>
      </c>
      <c r="ID1" s="1164" t="s">
        <v>3639</v>
      </c>
      <c r="IE1" s="1164" t="s">
        <v>3640</v>
      </c>
      <c r="IF1" s="1164"/>
      <c r="IG1" s="1163"/>
      <c r="IH1" s="1163"/>
      <c r="II1" s="1163"/>
      <c r="IJ1" s="1163"/>
      <c r="IK1" s="1163"/>
      <c r="IL1" s="1163"/>
      <c r="IM1" s="1163"/>
      <c r="IO1" s="1162" t="s">
        <v>3641</v>
      </c>
      <c r="IP1" s="1163"/>
      <c r="IQ1" s="1164" t="s">
        <v>3635</v>
      </c>
      <c r="IR1" s="1164" t="s">
        <v>3636</v>
      </c>
      <c r="IS1" s="1164" t="s">
        <v>3642</v>
      </c>
      <c r="IT1" s="1164" t="s">
        <v>3643</v>
      </c>
      <c r="IU1" s="1164" t="s">
        <v>3644</v>
      </c>
      <c r="IV1" s="1164" t="s">
        <v>2930</v>
      </c>
      <c r="IW1" s="1164" t="s">
        <v>2935</v>
      </c>
      <c r="IX1" s="1164" t="s">
        <v>2449</v>
      </c>
      <c r="IY1" s="1164" t="s">
        <v>2452</v>
      </c>
      <c r="IZ1" s="1164" t="s">
        <v>2937</v>
      </c>
      <c r="JA1" s="1164" t="s">
        <v>2939</v>
      </c>
      <c r="JB1" s="1164" t="s">
        <v>2940</v>
      </c>
      <c r="JC1" s="1164" t="s">
        <v>2480</v>
      </c>
      <c r="JD1" s="1164" t="s">
        <v>3645</v>
      </c>
      <c r="JE1" s="1164" t="s">
        <v>2466</v>
      </c>
      <c r="JF1" s="1164" t="s">
        <v>2447</v>
      </c>
      <c r="JG1" s="1164" t="s">
        <v>2455</v>
      </c>
      <c r="JH1" s="1164" t="s">
        <v>2468</v>
      </c>
      <c r="JI1" s="1164"/>
      <c r="JJ1" s="1163"/>
      <c r="JK1" s="1163"/>
      <c r="JL1" s="1163"/>
      <c r="JM1" s="1163"/>
      <c r="JN1" s="1163"/>
      <c r="JO1" s="1163"/>
      <c r="JP1" s="1163"/>
      <c r="JR1" s="1162" t="s">
        <v>3646</v>
      </c>
      <c r="JS1" s="1163"/>
      <c r="JT1" s="1164" t="s">
        <v>2961</v>
      </c>
      <c r="JU1" s="1164" t="s">
        <v>2963</v>
      </c>
      <c r="JV1" s="1164" t="s">
        <v>2836</v>
      </c>
      <c r="JW1" s="1164" t="s">
        <v>2477</v>
      </c>
      <c r="JX1" s="1164" t="s">
        <v>2971</v>
      </c>
      <c r="JY1" s="1164" t="s">
        <v>2973</v>
      </c>
      <c r="JZ1" s="1164" t="s">
        <v>2975</v>
      </c>
      <c r="KA1" s="1164" t="s">
        <v>2976</v>
      </c>
      <c r="KB1" s="1164" t="s">
        <v>2978</v>
      </c>
      <c r="KC1" s="1164" t="s">
        <v>2980</v>
      </c>
      <c r="KD1" s="1164"/>
      <c r="KE1" s="1163"/>
      <c r="KF1" s="1163"/>
      <c r="KG1" s="1163"/>
      <c r="KH1" s="1163"/>
      <c r="KJ1" s="1162" t="s">
        <v>3647</v>
      </c>
      <c r="KK1" s="1163"/>
      <c r="KL1" s="1164" t="s">
        <v>2960</v>
      </c>
      <c r="KM1" s="1164" t="s">
        <v>2962</v>
      </c>
      <c r="KN1" s="1164" t="s">
        <v>2964</v>
      </c>
      <c r="KO1" s="1164" t="s">
        <v>2838</v>
      </c>
      <c r="KP1" s="1164" t="s">
        <v>2476</v>
      </c>
      <c r="KQ1" s="1164" t="s">
        <v>2979</v>
      </c>
      <c r="KR1" s="1164" t="s">
        <v>2982</v>
      </c>
      <c r="KS1" s="1164"/>
      <c r="KT1" s="1163"/>
      <c r="KU1" s="1163"/>
      <c r="KV1" s="1163"/>
      <c r="KW1" s="1163"/>
      <c r="KY1" s="1162" t="s">
        <v>3648</v>
      </c>
      <c r="KZ1" s="1163"/>
      <c r="LA1" s="1164" t="s">
        <v>2991</v>
      </c>
      <c r="LB1" s="1164" t="s">
        <v>2993</v>
      </c>
      <c r="LC1" s="1164" t="s">
        <v>3649</v>
      </c>
      <c r="LD1" s="1164" t="s">
        <v>3650</v>
      </c>
      <c r="LE1" s="1164" t="s">
        <v>3651</v>
      </c>
      <c r="LF1" s="1164" t="s">
        <v>3652</v>
      </c>
      <c r="LG1" s="1164" t="s">
        <v>3653</v>
      </c>
      <c r="LH1" s="1164" t="s">
        <v>3654</v>
      </c>
      <c r="LI1" s="1164" t="s">
        <v>3655</v>
      </c>
      <c r="LJ1" s="1164" t="s">
        <v>3656</v>
      </c>
      <c r="LK1" s="1164" t="s">
        <v>3657</v>
      </c>
      <c r="LL1" s="1164"/>
      <c r="LM1" s="1163"/>
      <c r="LN1" s="1163"/>
      <c r="LO1" s="1163"/>
      <c r="LP1" s="1163"/>
      <c r="LQ1" s="1163"/>
      <c r="LR1" s="1163"/>
      <c r="LS1" s="1163"/>
      <c r="LU1" s="1162" t="s">
        <v>3658</v>
      </c>
      <c r="LV1" s="1163"/>
      <c r="LW1" s="1163" t="s">
        <v>3659</v>
      </c>
      <c r="LX1" s="1164" t="s">
        <v>2441</v>
      </c>
      <c r="LY1" s="1164" t="s">
        <v>2992</v>
      </c>
      <c r="LZ1" s="1164" t="s">
        <v>2994</v>
      </c>
      <c r="MA1" s="1164" t="s">
        <v>3660</v>
      </c>
      <c r="MB1" s="1164" t="s">
        <v>3650</v>
      </c>
      <c r="MC1" s="1164" t="s">
        <v>3652</v>
      </c>
      <c r="MD1" s="1164" t="s">
        <v>3009</v>
      </c>
      <c r="ME1" s="1164" t="s">
        <v>3011</v>
      </c>
      <c r="MF1" s="1164" t="s">
        <v>3014</v>
      </c>
      <c r="MG1" s="1164" t="s">
        <v>3015</v>
      </c>
      <c r="MH1" s="1164" t="s">
        <v>3019</v>
      </c>
      <c r="MI1" s="1164" t="s">
        <v>3020</v>
      </c>
      <c r="MJ1" s="1164" t="s">
        <v>3022</v>
      </c>
      <c r="MK1" s="1164" t="s">
        <v>3023</v>
      </c>
      <c r="ML1" s="1164" t="s">
        <v>3024</v>
      </c>
      <c r="MM1" s="1164" t="s">
        <v>2999</v>
      </c>
      <c r="MN1" s="1164" t="s">
        <v>3027</v>
      </c>
      <c r="MO1" s="1164" t="s">
        <v>3000</v>
      </c>
      <c r="MP1" s="1164"/>
      <c r="MQ1" s="1163"/>
      <c r="MR1" s="1163"/>
      <c r="MS1" s="1163"/>
      <c r="MT1" s="1163"/>
      <c r="MU1" s="1163"/>
      <c r="MV1" s="1163"/>
      <c r="MW1" s="1163"/>
      <c r="MY1" s="1162" t="s">
        <v>3661</v>
      </c>
      <c r="MZ1" s="1163"/>
      <c r="NA1" s="1164" t="s">
        <v>2745</v>
      </c>
      <c r="NB1" s="1164" t="s">
        <v>2758</v>
      </c>
      <c r="NC1" s="1164" t="s">
        <v>2759</v>
      </c>
      <c r="ND1" s="1164" t="s">
        <v>2440</v>
      </c>
      <c r="NE1" s="1164" t="s">
        <v>3006</v>
      </c>
      <c r="NF1" s="1164" t="s">
        <v>3007</v>
      </c>
      <c r="NG1" s="1164" t="s">
        <v>3008</v>
      </c>
      <c r="NH1" s="1164" t="s">
        <v>3012</v>
      </c>
      <c r="NI1" s="1164" t="s">
        <v>3013</v>
      </c>
      <c r="NJ1" s="1164" t="s">
        <v>3014</v>
      </c>
      <c r="NK1" s="1164" t="s">
        <v>3020</v>
      </c>
      <c r="NL1" s="1164" t="s">
        <v>3024</v>
      </c>
      <c r="NM1" s="1164" t="s">
        <v>2999</v>
      </c>
      <c r="NN1" s="1164" t="s">
        <v>3662</v>
      </c>
      <c r="NO1" s="1164" t="s">
        <v>3027</v>
      </c>
      <c r="NP1" s="1164" t="s">
        <v>3028</v>
      </c>
      <c r="NQ1" s="1164"/>
      <c r="NR1" s="1163"/>
      <c r="NS1" s="1163"/>
      <c r="NT1" s="1163"/>
      <c r="NU1" s="1163"/>
      <c r="NV1" s="1163"/>
      <c r="NW1" s="1163"/>
      <c r="NX1" s="1163"/>
      <c r="NZ1" s="1162" t="s">
        <v>3663</v>
      </c>
      <c r="OA1" s="1163"/>
      <c r="OB1" s="1163"/>
      <c r="OC1" s="1163"/>
      <c r="OD1" s="1163"/>
      <c r="OF1" s="1162" t="s">
        <v>3664</v>
      </c>
      <c r="OG1" s="1163"/>
      <c r="OH1" s="1164" t="s">
        <v>3051</v>
      </c>
      <c r="OI1" s="1164" t="s">
        <v>3052</v>
      </c>
      <c r="OJ1" s="1164" t="s">
        <v>3054</v>
      </c>
      <c r="OK1" s="1164" t="s">
        <v>3055</v>
      </c>
      <c r="OL1" s="1164" t="s">
        <v>3056</v>
      </c>
      <c r="OM1" s="1164" t="s">
        <v>3057</v>
      </c>
      <c r="ON1" s="1164" t="s">
        <v>3058</v>
      </c>
      <c r="OO1" s="1164" t="s">
        <v>3059</v>
      </c>
      <c r="OP1" s="1164"/>
      <c r="OQ1" s="1163"/>
      <c r="OR1" s="1163"/>
      <c r="OS1" s="1163"/>
      <c r="OT1" s="1163"/>
      <c r="OU1" s="1163"/>
      <c r="OV1" s="1163"/>
      <c r="OW1" s="1163"/>
      <c r="OY1" s="1162" t="s">
        <v>3665</v>
      </c>
      <c r="OZ1" s="1163"/>
      <c r="PA1" s="1164" t="s">
        <v>3032</v>
      </c>
      <c r="PB1" s="1164" t="s">
        <v>3033</v>
      </c>
      <c r="PC1" s="1164" t="s">
        <v>3034</v>
      </c>
      <c r="PD1" s="1164" t="s">
        <v>3035</v>
      </c>
      <c r="PE1" s="1164" t="s">
        <v>3036</v>
      </c>
      <c r="PF1" s="1164" t="s">
        <v>3037</v>
      </c>
      <c r="PG1" s="1164" t="s">
        <v>3038</v>
      </c>
      <c r="PH1" s="1164" t="s">
        <v>3040</v>
      </c>
      <c r="PI1" s="1164" t="s">
        <v>3041</v>
      </c>
      <c r="PJ1" s="1164" t="s">
        <v>3042</v>
      </c>
      <c r="PK1" s="1164" t="s">
        <v>3052</v>
      </c>
      <c r="PL1" s="1164"/>
      <c r="PM1" s="1163"/>
      <c r="PN1" s="1163"/>
      <c r="PO1" s="1163"/>
      <c r="PP1" s="1163"/>
      <c r="PQ1" s="1163"/>
      <c r="PR1" s="1163"/>
      <c r="PS1" s="1163"/>
      <c r="PU1" s="1162" t="s">
        <v>3666</v>
      </c>
      <c r="PV1" s="1163"/>
      <c r="PW1" s="1164" t="s">
        <v>3042</v>
      </c>
      <c r="PX1" s="1164" t="s">
        <v>3044</v>
      </c>
      <c r="PY1" s="1164" t="s">
        <v>3045</v>
      </c>
      <c r="PZ1" s="1164" t="s">
        <v>3046</v>
      </c>
      <c r="QA1" s="1164"/>
      <c r="QB1" s="1163"/>
      <c r="QC1" s="1163"/>
      <c r="QD1" s="1163"/>
      <c r="QE1" s="1163"/>
      <c r="QF1" s="1163"/>
      <c r="QG1" s="1163"/>
      <c r="QH1" s="1163"/>
    </row>
    <row r="2" spans="1:451" ht="12" customHeight="1">
      <c r="H2" s="1165"/>
      <c r="I2" s="1166"/>
      <c r="J2" s="1166"/>
      <c r="R2" s="1165"/>
      <c r="S2" s="1166"/>
      <c r="T2" s="1166"/>
      <c r="AK2" s="1165"/>
      <c r="AL2" s="1166"/>
      <c r="AM2" s="1166"/>
      <c r="BL2" s="1165"/>
      <c r="BM2" s="1166"/>
      <c r="BN2" s="1165"/>
      <c r="BO2" s="1165"/>
      <c r="BP2" s="1165"/>
      <c r="BQ2" s="1165"/>
      <c r="BR2" s="1165"/>
      <c r="CB2" s="1165"/>
      <c r="CC2" s="1166"/>
      <c r="CD2" s="1165"/>
      <c r="CE2" s="1165"/>
      <c r="CF2" s="1165"/>
      <c r="CG2" s="1165"/>
      <c r="CH2" s="1165"/>
      <c r="CI2" s="1165"/>
      <c r="CJ2" s="1165"/>
      <c r="CK2" s="1165"/>
      <c r="CL2" s="1165"/>
      <c r="CM2" s="1165"/>
      <c r="CN2" s="1165"/>
      <c r="CO2" s="1165"/>
      <c r="CY2" s="1165"/>
      <c r="CZ2" s="1166"/>
      <c r="DA2" s="1165"/>
      <c r="DB2" s="1165"/>
      <c r="DC2" s="1165"/>
      <c r="DD2" s="1165"/>
      <c r="DE2" s="1165"/>
      <c r="DF2" s="1165"/>
      <c r="DG2" s="1165"/>
      <c r="DH2" s="1165"/>
      <c r="DI2" s="1165"/>
      <c r="DJ2" s="1165"/>
      <c r="DT2" s="1165"/>
      <c r="DU2" s="1166"/>
      <c r="DV2" s="1165"/>
      <c r="DW2" s="1165"/>
      <c r="DX2" s="1165"/>
      <c r="DY2" s="1165"/>
      <c r="DZ2" s="1165"/>
      <c r="EA2" s="1165"/>
      <c r="EB2" s="1165"/>
      <c r="EC2" s="1165"/>
      <c r="ED2" s="1165"/>
      <c r="EE2" s="1165"/>
      <c r="EF2" s="1165"/>
      <c r="EG2" s="1165"/>
      <c r="EH2" s="1165"/>
      <c r="EI2" s="1165"/>
      <c r="EJ2" s="1165"/>
      <c r="EK2" s="1165"/>
      <c r="EU2" s="1165"/>
      <c r="EV2" s="1166"/>
      <c r="EW2" s="1165"/>
      <c r="EX2" s="1165"/>
      <c r="EY2" s="1165"/>
      <c r="EZ2" s="1165"/>
      <c r="FA2" s="1165"/>
      <c r="FB2" s="1165"/>
      <c r="FL2" s="1165"/>
      <c r="FM2" s="1166"/>
      <c r="FN2" s="1165"/>
      <c r="FO2" s="1165"/>
      <c r="FP2" s="1165"/>
      <c r="FQ2" s="1165"/>
      <c r="FR2" s="1165"/>
      <c r="FS2" s="1165"/>
      <c r="FT2" s="1165"/>
      <c r="FU2" s="1165"/>
      <c r="FV2" s="1165"/>
      <c r="FW2" s="1165"/>
      <c r="FX2" s="1165"/>
      <c r="GH2" s="1165"/>
      <c r="GI2" s="1166"/>
      <c r="GJ2" s="1165"/>
      <c r="GK2" s="1165"/>
      <c r="GL2" s="1165"/>
      <c r="GM2" s="1165"/>
      <c r="GN2" s="1165"/>
      <c r="GO2" s="1165"/>
      <c r="GP2" s="1165"/>
      <c r="GQ2" s="1165"/>
      <c r="HA2" s="1165"/>
      <c r="HB2" s="1166"/>
      <c r="HC2" s="1165"/>
      <c r="HD2" s="1165"/>
      <c r="HE2" s="1165"/>
      <c r="HF2" s="1165"/>
      <c r="HG2" s="1165"/>
      <c r="HH2" s="1165"/>
      <c r="HR2" s="1165"/>
      <c r="HS2" s="1166"/>
      <c r="HT2" s="1165"/>
      <c r="HU2" s="1165"/>
      <c r="HV2" s="1165"/>
      <c r="HW2" s="1165"/>
      <c r="HX2" s="1165"/>
      <c r="HY2" s="1165"/>
      <c r="HZ2" s="1165"/>
      <c r="IA2" s="1165"/>
      <c r="IB2" s="1165"/>
      <c r="IO2" s="1165"/>
      <c r="IP2" s="1166"/>
      <c r="IQ2" s="1166"/>
      <c r="IV2" s="1165"/>
      <c r="IW2" s="1165"/>
      <c r="IX2" s="1165"/>
      <c r="IY2" s="1165"/>
      <c r="IZ2" s="1165"/>
      <c r="JA2" s="1165"/>
      <c r="JB2" s="1165"/>
      <c r="JC2" s="1165"/>
      <c r="JR2" s="1165"/>
      <c r="JS2" s="1166"/>
      <c r="JT2" s="1165"/>
      <c r="JU2" s="1165"/>
      <c r="JV2" s="1165"/>
      <c r="JW2" s="1165"/>
      <c r="JX2" s="1165"/>
      <c r="JY2" s="1165"/>
      <c r="JZ2" s="1165"/>
      <c r="KA2" s="1165"/>
      <c r="KB2" s="1165"/>
      <c r="KC2" s="1165"/>
      <c r="KJ2" s="1165"/>
      <c r="KK2" s="1166"/>
      <c r="KL2" s="1165"/>
      <c r="KM2" s="1165"/>
      <c r="KN2" s="1165"/>
      <c r="KO2" s="1165"/>
      <c r="KP2" s="1165"/>
      <c r="KQ2" s="1165"/>
      <c r="KR2" s="1165"/>
      <c r="KY2" s="1165"/>
      <c r="KZ2" s="1166"/>
      <c r="LA2" s="1165"/>
      <c r="LB2" s="1165"/>
      <c r="LC2" s="1165"/>
      <c r="LD2" s="1165"/>
      <c r="LE2" s="1165"/>
      <c r="LF2" s="1165"/>
      <c r="LG2" s="1165"/>
      <c r="LH2" s="1165"/>
      <c r="LI2" s="1165"/>
      <c r="LU2" s="1165"/>
      <c r="LV2" s="1166"/>
      <c r="LW2" s="1166"/>
      <c r="LX2" s="1165"/>
      <c r="LY2" s="1165"/>
      <c r="LZ2" s="1165"/>
      <c r="MA2" s="1165"/>
      <c r="MB2" s="1165"/>
      <c r="MC2" s="1165"/>
      <c r="MD2" s="1165"/>
      <c r="ME2" s="1165"/>
      <c r="MF2" s="1165"/>
      <c r="MG2" s="1165"/>
      <c r="MH2" s="1165"/>
      <c r="MI2" s="1165"/>
      <c r="MJ2" s="1165"/>
      <c r="MK2" s="1165"/>
      <c r="ML2" s="1165"/>
      <c r="MM2" s="1165"/>
      <c r="MN2" s="1165"/>
      <c r="MO2" s="1165"/>
      <c r="MY2" s="1165"/>
      <c r="MZ2" s="1166"/>
      <c r="NA2" s="1165"/>
      <c r="NB2" s="1165"/>
      <c r="NC2" s="1165"/>
      <c r="ND2" s="1165"/>
      <c r="NE2" s="1165"/>
      <c r="NF2" s="1165"/>
      <c r="NG2" s="1165"/>
      <c r="NH2" s="1165"/>
      <c r="NI2" s="1165"/>
      <c r="NJ2" s="1165"/>
      <c r="NK2" s="1165"/>
      <c r="NL2" s="1165"/>
      <c r="NM2" s="1165"/>
      <c r="NN2" s="1165"/>
      <c r="NO2" s="1165"/>
      <c r="NP2" s="1165"/>
      <c r="NZ2" s="1165" t="s">
        <v>3667</v>
      </c>
      <c r="OF2" s="1165"/>
      <c r="OG2" s="1166"/>
      <c r="OH2" s="1165"/>
      <c r="OI2" s="1165"/>
      <c r="OJ2" s="1165"/>
      <c r="OK2" s="1165"/>
      <c r="OL2" s="1165"/>
      <c r="OM2" s="1165"/>
      <c r="ON2" s="1165"/>
      <c r="OO2" s="1165"/>
      <c r="OY2" s="1165"/>
      <c r="OZ2" s="1166"/>
      <c r="PA2" s="1165"/>
      <c r="PB2" s="1165"/>
      <c r="PC2" s="1165"/>
      <c r="PD2" s="1165"/>
      <c r="PE2" s="1165"/>
      <c r="PF2" s="1165"/>
      <c r="PG2" s="1165"/>
      <c r="PH2" s="1165"/>
      <c r="PI2" s="1165"/>
      <c r="PJ2" s="1165"/>
      <c r="PK2" s="1165"/>
      <c r="PU2" s="1165"/>
      <c r="PV2" s="1166"/>
      <c r="PW2" s="1165"/>
      <c r="PX2" s="1165"/>
      <c r="PY2" s="1165"/>
      <c r="PZ2" s="1165"/>
    </row>
    <row r="3" spans="1:451" ht="12" customHeight="1">
      <c r="H3" s="1167" t="s">
        <v>3668</v>
      </c>
      <c r="I3" s="1168" t="s">
        <v>2394</v>
      </c>
      <c r="J3" s="1168">
        <v>101</v>
      </c>
      <c r="K3" s="1168">
        <v>105</v>
      </c>
      <c r="M3" s="1167" t="s">
        <v>2531</v>
      </c>
      <c r="N3" s="1167" t="s">
        <v>287</v>
      </c>
      <c r="O3" s="991" t="s">
        <v>473</v>
      </c>
      <c r="P3" s="1165"/>
      <c r="R3" s="1167" t="s">
        <v>3668</v>
      </c>
      <c r="S3" s="1168" t="s">
        <v>2394</v>
      </c>
      <c r="T3" s="1168">
        <v>105</v>
      </c>
      <c r="U3" s="1168">
        <v>212</v>
      </c>
      <c r="V3" s="1168">
        <v>214</v>
      </c>
      <c r="W3" s="1168">
        <v>215</v>
      </c>
      <c r="X3" s="1168">
        <v>216</v>
      </c>
      <c r="Y3" s="1168">
        <v>217</v>
      </c>
      <c r="Z3" s="1168">
        <v>218</v>
      </c>
      <c r="AA3" s="1168">
        <v>222</v>
      </c>
      <c r="AB3" s="1168">
        <v>232</v>
      </c>
      <c r="AC3" s="1168">
        <v>516</v>
      </c>
      <c r="AD3" s="1168">
        <v>710</v>
      </c>
      <c r="AF3" s="1167" t="s">
        <v>2531</v>
      </c>
      <c r="AG3" s="1167" t="s">
        <v>287</v>
      </c>
      <c r="AH3" s="991" t="s">
        <v>473</v>
      </c>
      <c r="AI3" s="1165"/>
      <c r="AK3" s="1167" t="s">
        <v>3668</v>
      </c>
      <c r="AL3" s="1168" t="s">
        <v>2394</v>
      </c>
      <c r="AM3" s="1168">
        <v>211</v>
      </c>
      <c r="AN3" s="1168">
        <v>212</v>
      </c>
      <c r="AO3" s="1168">
        <v>222</v>
      </c>
      <c r="AP3" s="1168">
        <v>223</v>
      </c>
      <c r="AQ3" s="1168">
        <v>224</v>
      </c>
      <c r="AR3" s="1168">
        <v>250</v>
      </c>
      <c r="AS3" s="1168">
        <v>251</v>
      </c>
      <c r="AT3" s="1168">
        <v>252</v>
      </c>
      <c r="AU3" s="1168">
        <v>253</v>
      </c>
      <c r="AV3" s="1168">
        <v>254</v>
      </c>
      <c r="AW3" s="1168">
        <v>255</v>
      </c>
      <c r="AX3" s="1168">
        <v>260</v>
      </c>
      <c r="AY3" s="1168">
        <v>273</v>
      </c>
      <c r="AZ3" s="1168">
        <v>274</v>
      </c>
      <c r="BA3" s="1168">
        <v>275</v>
      </c>
      <c r="BB3" s="1168">
        <v>301</v>
      </c>
      <c r="BD3" s="1165"/>
      <c r="BE3" s="1167" t="s">
        <v>2497</v>
      </c>
      <c r="BF3" s="1167" t="s">
        <v>473</v>
      </c>
      <c r="BG3" s="1167" t="s">
        <v>2531</v>
      </c>
      <c r="BH3" s="1167" t="s">
        <v>287</v>
      </c>
      <c r="BI3" s="991" t="s">
        <v>473</v>
      </c>
      <c r="BJ3" s="1165"/>
      <c r="BL3" s="1167" t="s">
        <v>3668</v>
      </c>
      <c r="BM3" s="1168" t="s">
        <v>2394</v>
      </c>
      <c r="BN3" s="1168">
        <v>303</v>
      </c>
      <c r="BO3" s="1168">
        <v>304</v>
      </c>
      <c r="BP3" s="1168">
        <v>305</v>
      </c>
      <c r="BQ3" s="1168">
        <v>309</v>
      </c>
      <c r="BR3" s="1168">
        <v>310</v>
      </c>
      <c r="BT3" s="1165"/>
      <c r="BU3" s="1167" t="s">
        <v>2497</v>
      </c>
      <c r="BV3" s="1167" t="s">
        <v>473</v>
      </c>
      <c r="BW3" s="1167" t="s">
        <v>2531</v>
      </c>
      <c r="BX3" s="1167" t="s">
        <v>287</v>
      </c>
      <c r="BY3" s="991" t="s">
        <v>473</v>
      </c>
      <c r="BZ3" s="1165"/>
      <c r="CB3" s="1167" t="s">
        <v>3668</v>
      </c>
      <c r="CC3" s="1168" t="s">
        <v>2394</v>
      </c>
      <c r="CD3" s="1168">
        <v>301</v>
      </c>
      <c r="CE3" s="1168">
        <v>302</v>
      </c>
      <c r="CF3" s="1168">
        <v>303</v>
      </c>
      <c r="CG3" s="1168">
        <v>304</v>
      </c>
      <c r="CH3" s="1168">
        <v>306</v>
      </c>
      <c r="CI3" s="1168">
        <v>311</v>
      </c>
      <c r="CJ3" s="1168">
        <v>312</v>
      </c>
      <c r="CK3" s="1168">
        <v>315</v>
      </c>
      <c r="CL3" s="1168">
        <v>317</v>
      </c>
      <c r="CM3" s="1168">
        <v>422</v>
      </c>
      <c r="CN3" s="1168">
        <v>501</v>
      </c>
      <c r="CO3" s="1168">
        <v>551</v>
      </c>
      <c r="CQ3" s="1165"/>
      <c r="CR3" s="1167" t="s">
        <v>2497</v>
      </c>
      <c r="CS3" s="1167" t="s">
        <v>473</v>
      </c>
      <c r="CT3" s="1167" t="s">
        <v>2531</v>
      </c>
      <c r="CU3" s="1167" t="s">
        <v>287</v>
      </c>
      <c r="CV3" s="991" t="s">
        <v>473</v>
      </c>
      <c r="CW3" s="1165"/>
      <c r="CY3" s="1167" t="s">
        <v>3668</v>
      </c>
      <c r="CZ3" s="1168" t="s">
        <v>2394</v>
      </c>
      <c r="DA3" s="1168">
        <v>403</v>
      </c>
      <c r="DB3" s="1168">
        <v>404</v>
      </c>
      <c r="DC3" s="1168">
        <v>405</v>
      </c>
      <c r="DD3" s="1168">
        <v>406</v>
      </c>
      <c r="DE3" s="1168">
        <v>409</v>
      </c>
      <c r="DF3" s="1168">
        <v>435</v>
      </c>
      <c r="DG3" s="1168">
        <v>450</v>
      </c>
      <c r="DH3" s="1168">
        <v>452</v>
      </c>
      <c r="DI3" s="1168">
        <v>453</v>
      </c>
      <c r="DJ3" s="1168">
        <v>454</v>
      </c>
      <c r="DL3" s="1165"/>
      <c r="DM3" s="1167" t="s">
        <v>2497</v>
      </c>
      <c r="DN3" s="1167" t="s">
        <v>473</v>
      </c>
      <c r="DO3" s="1167" t="s">
        <v>2531</v>
      </c>
      <c r="DP3" s="1167" t="s">
        <v>287</v>
      </c>
      <c r="DQ3" s="991" t="s">
        <v>473</v>
      </c>
      <c r="DR3" s="1165"/>
      <c r="DT3" s="1167" t="s">
        <v>3668</v>
      </c>
      <c r="DU3" s="1168" t="s">
        <v>2394</v>
      </c>
      <c r="DV3" s="1168">
        <v>400</v>
      </c>
      <c r="DW3" s="1168">
        <v>401</v>
      </c>
      <c r="DX3" s="1168">
        <v>402</v>
      </c>
      <c r="DY3" s="1168">
        <v>403</v>
      </c>
      <c r="DZ3" s="1168">
        <v>405</v>
      </c>
      <c r="EA3" s="1168">
        <v>409</v>
      </c>
      <c r="EB3" s="1168">
        <v>410</v>
      </c>
      <c r="EC3" s="1168">
        <v>416</v>
      </c>
      <c r="ED3" s="1168">
        <v>422</v>
      </c>
      <c r="EE3" s="1168">
        <v>423</v>
      </c>
      <c r="EF3" s="1168">
        <v>440</v>
      </c>
      <c r="EG3" s="1168">
        <v>441</v>
      </c>
      <c r="EH3" s="1168">
        <v>442</v>
      </c>
      <c r="EI3" s="1168">
        <v>443</v>
      </c>
      <c r="EJ3" s="1168">
        <v>446</v>
      </c>
      <c r="EK3" s="1168">
        <v>453</v>
      </c>
      <c r="EM3" s="1165"/>
      <c r="EN3" s="1167" t="s">
        <v>2497</v>
      </c>
      <c r="EO3" s="1167" t="s">
        <v>473</v>
      </c>
      <c r="EP3" s="1167" t="s">
        <v>2531</v>
      </c>
      <c r="EQ3" s="1167" t="s">
        <v>287</v>
      </c>
      <c r="ER3" s="991" t="s">
        <v>473</v>
      </c>
      <c r="ES3" s="1165"/>
      <c r="EU3" s="1167" t="s">
        <v>3668</v>
      </c>
      <c r="EV3" s="1168" t="s">
        <v>2394</v>
      </c>
      <c r="EW3" s="1168">
        <v>501</v>
      </c>
      <c r="EX3" s="1168">
        <v>506</v>
      </c>
      <c r="EY3" s="1168">
        <v>507</v>
      </c>
      <c r="EZ3" s="1168">
        <v>508</v>
      </c>
      <c r="FA3" s="1168">
        <v>509</v>
      </c>
      <c r="FB3" s="1168">
        <v>510</v>
      </c>
      <c r="FD3" s="1165"/>
      <c r="FE3" s="1167" t="s">
        <v>2497</v>
      </c>
      <c r="FF3" s="1167" t="s">
        <v>473</v>
      </c>
      <c r="FG3" s="1167" t="s">
        <v>2531</v>
      </c>
      <c r="FH3" s="1167" t="s">
        <v>287</v>
      </c>
      <c r="FI3" s="991" t="s">
        <v>473</v>
      </c>
      <c r="FJ3" s="1165"/>
      <c r="FL3" s="1167" t="s">
        <v>3668</v>
      </c>
      <c r="FM3" s="1168" t="s">
        <v>2394</v>
      </c>
      <c r="FN3" s="1168">
        <v>305</v>
      </c>
      <c r="FO3" s="1168">
        <v>317</v>
      </c>
      <c r="FP3" s="1168">
        <v>509</v>
      </c>
      <c r="FQ3" s="1168">
        <v>510</v>
      </c>
      <c r="FR3" s="1168">
        <v>511</v>
      </c>
      <c r="FS3" s="1168">
        <v>516</v>
      </c>
      <c r="FT3" s="1168">
        <v>521</v>
      </c>
      <c r="FU3" s="1168">
        <v>523</v>
      </c>
      <c r="FV3" s="1168">
        <v>524</v>
      </c>
      <c r="FW3" s="1168">
        <v>550</v>
      </c>
      <c r="FX3" s="1168">
        <v>551</v>
      </c>
      <c r="FZ3" s="1165"/>
      <c r="GA3" s="1167" t="s">
        <v>2497</v>
      </c>
      <c r="GB3" s="1167" t="s">
        <v>473</v>
      </c>
      <c r="GC3" s="1167" t="s">
        <v>2531</v>
      </c>
      <c r="GD3" s="1167" t="s">
        <v>287</v>
      </c>
      <c r="GE3" s="991" t="s">
        <v>473</v>
      </c>
      <c r="GF3" s="1165"/>
      <c r="GH3" s="1167" t="s">
        <v>3668</v>
      </c>
      <c r="GI3" s="1168" t="s">
        <v>2394</v>
      </c>
      <c r="GJ3" s="1168">
        <v>511</v>
      </c>
      <c r="GK3" s="1168" t="s">
        <v>3669</v>
      </c>
      <c r="GL3" s="1168">
        <v>512</v>
      </c>
      <c r="GM3" s="1168">
        <v>514</v>
      </c>
      <c r="GN3" s="1168">
        <v>515</v>
      </c>
      <c r="GO3" s="1168">
        <v>517</v>
      </c>
      <c r="GP3" s="1168">
        <v>519</v>
      </c>
      <c r="GQ3" s="1168">
        <v>521</v>
      </c>
      <c r="GS3" s="1165"/>
      <c r="GT3" s="1167" t="s">
        <v>2497</v>
      </c>
      <c r="GU3" s="1167" t="s">
        <v>473</v>
      </c>
      <c r="GV3" s="1167" t="s">
        <v>2531</v>
      </c>
      <c r="GW3" s="1167" t="s">
        <v>287</v>
      </c>
      <c r="GX3" s="991" t="s">
        <v>473</v>
      </c>
      <c r="GY3" s="1165"/>
      <c r="HA3" s="1167" t="s">
        <v>3668</v>
      </c>
      <c r="HB3" s="1168" t="s">
        <v>2394</v>
      </c>
      <c r="HC3" s="1168">
        <v>508</v>
      </c>
      <c r="HD3" s="1168">
        <v>535</v>
      </c>
      <c r="HE3" s="1168">
        <v>559</v>
      </c>
      <c r="HF3" s="1168">
        <v>560</v>
      </c>
      <c r="HG3" s="1168">
        <v>571</v>
      </c>
      <c r="HH3" s="1168">
        <v>572</v>
      </c>
      <c r="HJ3" s="1165"/>
      <c r="HK3" s="1167" t="s">
        <v>2497</v>
      </c>
      <c r="HL3" s="1167" t="s">
        <v>473</v>
      </c>
      <c r="HM3" s="1167" t="s">
        <v>2531</v>
      </c>
      <c r="HN3" s="1167" t="s">
        <v>287</v>
      </c>
      <c r="HO3" s="991" t="s">
        <v>473</v>
      </c>
      <c r="HP3" s="1165"/>
      <c r="HR3" s="1167" t="s">
        <v>3668</v>
      </c>
      <c r="HS3" s="1168" t="s">
        <v>2394</v>
      </c>
      <c r="HT3" s="1168">
        <v>260</v>
      </c>
      <c r="HU3" s="1168">
        <v>535</v>
      </c>
      <c r="HV3" s="1168">
        <v>601</v>
      </c>
      <c r="HW3" s="1168">
        <v>602</v>
      </c>
      <c r="HX3" s="1168">
        <v>611</v>
      </c>
      <c r="HY3" s="1168">
        <v>612</v>
      </c>
      <c r="HZ3" s="1168">
        <v>615</v>
      </c>
      <c r="IA3" s="1168">
        <v>640</v>
      </c>
      <c r="IB3" s="1168">
        <v>821</v>
      </c>
      <c r="IC3" s="1168">
        <v>903</v>
      </c>
      <c r="ID3" s="1168">
        <v>904</v>
      </c>
      <c r="IE3" s="1168">
        <v>944</v>
      </c>
      <c r="IG3" s="1165"/>
      <c r="IH3" s="1167" t="s">
        <v>2497</v>
      </c>
      <c r="II3" s="1167" t="s">
        <v>473</v>
      </c>
      <c r="IJ3" s="1167" t="s">
        <v>2531</v>
      </c>
      <c r="IK3" s="1167" t="s">
        <v>287</v>
      </c>
      <c r="IL3" s="991" t="s">
        <v>473</v>
      </c>
      <c r="IM3" s="1165"/>
      <c r="IO3" s="1167" t="s">
        <v>3668</v>
      </c>
      <c r="IP3" s="1168" t="s">
        <v>2394</v>
      </c>
      <c r="IQ3" s="1168">
        <v>611</v>
      </c>
      <c r="IR3" s="1168">
        <v>612</v>
      </c>
      <c r="IS3" s="1168">
        <v>613</v>
      </c>
      <c r="IT3" s="1168">
        <v>614</v>
      </c>
      <c r="IU3" s="1168">
        <v>616</v>
      </c>
      <c r="IV3" s="1168">
        <v>620</v>
      </c>
      <c r="IW3" s="1168">
        <v>621</v>
      </c>
      <c r="IX3" s="1168">
        <v>622</v>
      </c>
      <c r="IY3" s="1168">
        <v>623</v>
      </c>
      <c r="IZ3" s="1168">
        <v>624</v>
      </c>
      <c r="JA3" s="1168">
        <v>625</v>
      </c>
      <c r="JB3" s="1168">
        <v>626</v>
      </c>
      <c r="JC3" s="1168">
        <v>627</v>
      </c>
      <c r="JD3" s="1168">
        <v>628</v>
      </c>
      <c r="JE3" s="1168">
        <v>629</v>
      </c>
      <c r="JF3" s="1168">
        <v>630</v>
      </c>
      <c r="JG3" s="1168">
        <v>632</v>
      </c>
      <c r="JH3" s="1168">
        <v>640</v>
      </c>
      <c r="JJ3" s="1165"/>
      <c r="JK3" s="1167" t="s">
        <v>2497</v>
      </c>
      <c r="JL3" s="1167" t="s">
        <v>473</v>
      </c>
      <c r="JM3" s="1167" t="s">
        <v>2531</v>
      </c>
      <c r="JN3" s="1167" t="s">
        <v>287</v>
      </c>
      <c r="JO3" s="991" t="s">
        <v>473</v>
      </c>
      <c r="JP3" s="1165"/>
      <c r="JR3" s="1167" t="s">
        <v>3668</v>
      </c>
      <c r="JS3" s="1168" t="s">
        <v>2394</v>
      </c>
      <c r="JT3" s="1168">
        <v>309</v>
      </c>
      <c r="JU3" s="1168">
        <v>311</v>
      </c>
      <c r="JV3" s="1168">
        <v>404</v>
      </c>
      <c r="JW3" s="1168">
        <v>443</v>
      </c>
      <c r="JX3" s="1168">
        <v>515</v>
      </c>
      <c r="JY3" s="1168">
        <v>701</v>
      </c>
      <c r="JZ3" s="1168">
        <v>703</v>
      </c>
      <c r="KA3" s="1168">
        <v>710</v>
      </c>
      <c r="KB3" s="1168">
        <v>713</v>
      </c>
      <c r="KC3" s="1168">
        <v>735</v>
      </c>
      <c r="KE3" s="1167" t="s">
        <v>2531</v>
      </c>
      <c r="KF3" s="1167" t="s">
        <v>287</v>
      </c>
      <c r="KG3" s="991" t="s">
        <v>473</v>
      </c>
      <c r="KH3" s="1165"/>
      <c r="KJ3" s="1167" t="s">
        <v>3668</v>
      </c>
      <c r="KK3" s="1168" t="s">
        <v>2394</v>
      </c>
      <c r="KL3" s="1168">
        <v>273</v>
      </c>
      <c r="KM3" s="1168">
        <v>310</v>
      </c>
      <c r="KN3" s="1168">
        <v>312</v>
      </c>
      <c r="KO3" s="1168">
        <v>406</v>
      </c>
      <c r="KP3" s="1168">
        <v>441</v>
      </c>
      <c r="KQ3" s="1168">
        <v>717</v>
      </c>
      <c r="KR3" s="1168">
        <v>755</v>
      </c>
      <c r="KT3" s="1167" t="s">
        <v>2531</v>
      </c>
      <c r="KU3" s="1167" t="s">
        <v>287</v>
      </c>
      <c r="KV3" s="991" t="s">
        <v>473</v>
      </c>
      <c r="KW3" s="1165"/>
      <c r="KY3" s="1167" t="s">
        <v>3668</v>
      </c>
      <c r="KZ3" s="1168" t="s">
        <v>2394</v>
      </c>
      <c r="LA3" s="1168">
        <v>560</v>
      </c>
      <c r="LB3" s="1168">
        <v>615</v>
      </c>
      <c r="LC3" s="1168">
        <v>802</v>
      </c>
      <c r="LD3" s="1168">
        <v>803</v>
      </c>
      <c r="LE3" s="1168">
        <v>804</v>
      </c>
      <c r="LF3" s="1168">
        <v>806</v>
      </c>
      <c r="LG3" s="1168">
        <v>807</v>
      </c>
      <c r="LH3" s="1168">
        <v>809</v>
      </c>
      <c r="LI3" s="1168">
        <v>810</v>
      </c>
      <c r="LJ3" s="1168">
        <v>850</v>
      </c>
      <c r="LK3" s="1168">
        <v>851</v>
      </c>
      <c r="LM3" s="1165"/>
      <c r="LN3" s="1167" t="s">
        <v>2497</v>
      </c>
      <c r="LO3" s="1167" t="s">
        <v>473</v>
      </c>
      <c r="LP3" s="1167" t="s">
        <v>2531</v>
      </c>
      <c r="LQ3" s="1167" t="s">
        <v>287</v>
      </c>
      <c r="LR3" s="991" t="s">
        <v>473</v>
      </c>
      <c r="LS3" s="1165"/>
      <c r="LU3" s="1167" t="s">
        <v>3668</v>
      </c>
      <c r="LV3" s="1168" t="s">
        <v>2394</v>
      </c>
      <c r="LW3" s="1168">
        <v>215</v>
      </c>
      <c r="LX3" s="1168">
        <v>216</v>
      </c>
      <c r="LY3" s="1168">
        <v>571</v>
      </c>
      <c r="LZ3" s="1168">
        <v>623</v>
      </c>
      <c r="MA3" s="1168">
        <v>801</v>
      </c>
      <c r="MB3" s="1168">
        <v>803</v>
      </c>
      <c r="MC3" s="1168">
        <v>806</v>
      </c>
      <c r="MD3" s="1168">
        <v>812</v>
      </c>
      <c r="ME3" s="1168" t="s">
        <v>3670</v>
      </c>
      <c r="MF3" s="1168" t="s">
        <v>3671</v>
      </c>
      <c r="MG3" s="1168" t="s">
        <v>3672</v>
      </c>
      <c r="MH3" s="1168">
        <v>815</v>
      </c>
      <c r="MI3" s="1168" t="s">
        <v>3673</v>
      </c>
      <c r="MJ3" s="1168" t="s">
        <v>3674</v>
      </c>
      <c r="MK3" s="1168">
        <v>816</v>
      </c>
      <c r="ML3" s="1168" t="s">
        <v>3675</v>
      </c>
      <c r="MM3" s="1168">
        <v>821</v>
      </c>
      <c r="MN3" s="1168">
        <v>823</v>
      </c>
      <c r="MO3" s="1168">
        <v>840</v>
      </c>
      <c r="MQ3" s="1165"/>
      <c r="MR3" s="1167" t="s">
        <v>2497</v>
      </c>
      <c r="MS3" s="1167" t="s">
        <v>473</v>
      </c>
      <c r="MT3" s="1167" t="s">
        <v>2531</v>
      </c>
      <c r="MU3" s="1167" t="s">
        <v>287</v>
      </c>
      <c r="MV3" s="991" t="s">
        <v>473</v>
      </c>
      <c r="MW3" s="1165"/>
      <c r="MY3" s="1167" t="s">
        <v>3668</v>
      </c>
      <c r="MZ3" s="1168" t="s">
        <v>2394</v>
      </c>
      <c r="NA3" s="1168">
        <v>218</v>
      </c>
      <c r="NB3" s="1168">
        <v>250</v>
      </c>
      <c r="NC3" s="1168">
        <v>251</v>
      </c>
      <c r="ND3" s="1168">
        <v>811</v>
      </c>
      <c r="NE3" s="1168" t="s">
        <v>3676</v>
      </c>
      <c r="NF3" s="1168" t="s">
        <v>3677</v>
      </c>
      <c r="NG3" s="1168" t="s">
        <v>3678</v>
      </c>
      <c r="NH3" s="1168" t="s">
        <v>3679</v>
      </c>
      <c r="NI3" s="1168">
        <v>813</v>
      </c>
      <c r="NJ3" s="1168" t="s">
        <v>3671</v>
      </c>
      <c r="NK3" s="1168" t="s">
        <v>3673</v>
      </c>
      <c r="NL3" s="1168" t="s">
        <v>3675</v>
      </c>
      <c r="NM3" s="1168">
        <v>821</v>
      </c>
      <c r="NN3" s="1168" t="s">
        <v>3680</v>
      </c>
      <c r="NO3" s="1168">
        <v>823</v>
      </c>
      <c r="NP3" s="1168">
        <v>896</v>
      </c>
      <c r="NR3" s="1165"/>
      <c r="NS3" s="1167" t="s">
        <v>2497</v>
      </c>
      <c r="NT3" s="1167" t="s">
        <v>473</v>
      </c>
      <c r="NU3" s="1167" t="s">
        <v>2531</v>
      </c>
      <c r="NV3" s="1167" t="s">
        <v>287</v>
      </c>
      <c r="NW3" s="991" t="s">
        <v>473</v>
      </c>
      <c r="NX3" s="1165"/>
      <c r="NZ3" s="1165"/>
      <c r="OA3" s="1167" t="s">
        <v>2531</v>
      </c>
      <c r="OB3" s="1167" t="s">
        <v>287</v>
      </c>
      <c r="OC3" s="991" t="s">
        <v>473</v>
      </c>
      <c r="OD3" s="1165"/>
      <c r="OF3" s="1167" t="s">
        <v>3668</v>
      </c>
      <c r="OG3" s="1168" t="s">
        <v>2394</v>
      </c>
      <c r="OH3" s="1168">
        <v>940</v>
      </c>
      <c r="OI3" s="1168">
        <v>941</v>
      </c>
      <c r="OJ3" s="1168">
        <v>944</v>
      </c>
      <c r="OK3" s="1168">
        <v>945</v>
      </c>
      <c r="OL3" s="1168">
        <v>948</v>
      </c>
      <c r="OM3" s="1168">
        <v>949</v>
      </c>
      <c r="ON3" s="1168">
        <v>950</v>
      </c>
      <c r="OO3" s="1168">
        <v>951</v>
      </c>
      <c r="OQ3" s="1165"/>
      <c r="OR3" s="1167" t="s">
        <v>2497</v>
      </c>
      <c r="OS3" s="1167" t="s">
        <v>473</v>
      </c>
      <c r="OT3" s="1167" t="s">
        <v>2531</v>
      </c>
      <c r="OU3" s="1167" t="s">
        <v>287</v>
      </c>
      <c r="OV3" s="991" t="s">
        <v>473</v>
      </c>
      <c r="OW3" s="1165"/>
      <c r="OY3" s="1167" t="s">
        <v>3668</v>
      </c>
      <c r="OZ3" s="1168" t="s">
        <v>2394</v>
      </c>
      <c r="PA3" s="1168">
        <v>211</v>
      </c>
      <c r="PB3" s="1168">
        <v>274</v>
      </c>
      <c r="PC3" s="1168">
        <v>400</v>
      </c>
      <c r="PD3" s="1168">
        <v>524</v>
      </c>
      <c r="PE3" s="1168">
        <v>626</v>
      </c>
      <c r="PF3" s="1168">
        <v>811</v>
      </c>
      <c r="PG3" s="1168">
        <v>850</v>
      </c>
      <c r="PH3" s="1168">
        <v>904</v>
      </c>
      <c r="PI3" s="1168">
        <v>905</v>
      </c>
      <c r="PJ3" s="1168">
        <v>906</v>
      </c>
      <c r="PK3" s="1168">
        <v>941</v>
      </c>
      <c r="PM3" s="1165"/>
      <c r="PN3" s="1167" t="s">
        <v>2497</v>
      </c>
      <c r="PO3" s="1167" t="s">
        <v>473</v>
      </c>
      <c r="PP3" s="1167" t="s">
        <v>2531</v>
      </c>
      <c r="PQ3" s="1167" t="s">
        <v>287</v>
      </c>
      <c r="PR3" s="991" t="s">
        <v>473</v>
      </c>
      <c r="PS3" s="1165"/>
      <c r="PU3" s="1167" t="s">
        <v>3668</v>
      </c>
      <c r="PV3" s="1168" t="s">
        <v>2394</v>
      </c>
      <c r="PW3" s="1168">
        <v>906</v>
      </c>
      <c r="PX3" s="1168">
        <v>909</v>
      </c>
      <c r="PY3" s="1168">
        <v>914</v>
      </c>
      <c r="PZ3" s="1168">
        <v>916</v>
      </c>
      <c r="QB3" s="1165"/>
      <c r="QC3" s="1167" t="s">
        <v>2497</v>
      </c>
      <c r="QD3" s="1167" t="s">
        <v>473</v>
      </c>
      <c r="QE3" s="1167" t="s">
        <v>2531</v>
      </c>
      <c r="QF3" s="1167" t="s">
        <v>287</v>
      </c>
      <c r="QG3" s="991" t="s">
        <v>473</v>
      </c>
      <c r="QH3" s="1165"/>
    </row>
    <row r="4" spans="1:451" ht="12" customHeight="1">
      <c r="H4" s="1167" t="s">
        <v>2481</v>
      </c>
      <c r="I4" s="1168" t="s">
        <v>225</v>
      </c>
      <c r="J4" s="1169">
        <f ca="1">SUM(J10:J35)</f>
        <v>34714.125912720003</v>
      </c>
      <c r="K4" s="1169">
        <f ca="1">SUM(K10:K35)</f>
        <v>34714.125912720003</v>
      </c>
      <c r="M4" s="1167" t="s">
        <v>3681</v>
      </c>
      <c r="N4" s="1170">
        <f t="shared" ref="N4:N14" ca="1" si="0">VLOOKUP(P4,INDIRECT(LU_WORK),2,FALSE())</f>
        <v>31.662569699999999</v>
      </c>
      <c r="O4" s="1171">
        <f t="shared" ref="O4:O14" ca="1" si="1">N4/4.1868*3600/1000000</f>
        <v>2.7224909458297506E-2</v>
      </c>
      <c r="P4" s="1165" t="s">
        <v>3073</v>
      </c>
      <c r="R4" s="1167" t="s">
        <v>2481</v>
      </c>
      <c r="S4" s="1168" t="s">
        <v>225</v>
      </c>
      <c r="T4" s="1169">
        <f t="shared" ref="T4:AD4" ca="1" si="2">SUM(T10:T35)</f>
        <v>34714.125912720003</v>
      </c>
      <c r="U4" s="1169">
        <f t="shared" ca="1" si="2"/>
        <v>147916.18141699999</v>
      </c>
      <c r="V4" s="1169">
        <f t="shared" ca="1" si="2"/>
        <v>38183.71782852849</v>
      </c>
      <c r="W4" s="1169">
        <f t="shared" ca="1" si="2"/>
        <v>4048.2804257999996</v>
      </c>
      <c r="X4" s="1169">
        <f t="shared" ca="1" si="2"/>
        <v>25742.122513899998</v>
      </c>
      <c r="Y4" s="1169">
        <f t="shared" ca="1" si="2"/>
        <v>272686.47268499463</v>
      </c>
      <c r="Z4" s="1169">
        <f t="shared" ca="1" si="2"/>
        <v>20656.037119984267</v>
      </c>
      <c r="AA4" s="1169">
        <f t="shared" ca="1" si="2"/>
        <v>252030.63789438846</v>
      </c>
      <c r="AB4" s="1169">
        <f t="shared" ca="1" si="2"/>
        <v>161.00687607999998</v>
      </c>
      <c r="AC4" s="1169">
        <f t="shared" ca="1" si="2"/>
        <v>38022.710927328495</v>
      </c>
      <c r="AD4" s="1169">
        <f t="shared" ca="1" si="2"/>
        <v>161.03291512000001</v>
      </c>
      <c r="AF4" s="1167" t="s">
        <v>3682</v>
      </c>
      <c r="AG4" s="1170">
        <f t="shared" ref="AG4:AG20" ca="1" si="3">VLOOKUP(AI4,INDIRECT(LU_WORK),2,FALSE())</f>
        <v>79.999744000000007</v>
      </c>
      <c r="AH4" s="1171">
        <f t="shared" ref="AH4:AH20" ca="1" si="4">AG4/4.1868*3600/1000000</f>
        <v>6.8787398108340489E-2</v>
      </c>
      <c r="AI4" s="1165" t="s">
        <v>3143</v>
      </c>
      <c r="AK4" s="1167" t="s">
        <v>2481</v>
      </c>
      <c r="AL4" s="1168" t="s">
        <v>225</v>
      </c>
      <c r="AM4" s="1169">
        <f t="shared" ref="AM4:BB4" ca="1" si="5">SUM(AM10:AM35)</f>
        <v>147907.19902999999</v>
      </c>
      <c r="AN4" s="1169">
        <f t="shared" ca="1" si="5"/>
        <v>147916.18141699999</v>
      </c>
      <c r="AO4" s="1169">
        <f t="shared" ca="1" si="5"/>
        <v>252030.63789438846</v>
      </c>
      <c r="AP4" s="1169">
        <f t="shared" ca="1" si="5"/>
        <v>252030.74709438847</v>
      </c>
      <c r="AQ4" s="1169">
        <f t="shared" ca="1" si="5"/>
        <v>14705.965916864405</v>
      </c>
      <c r="AR4" s="1169">
        <f t="shared" ca="1" si="5"/>
        <v>16513.233867197247</v>
      </c>
      <c r="AS4" s="1169">
        <f t="shared" ca="1" si="5"/>
        <v>4140.5290403974777</v>
      </c>
      <c r="AT4" s="1169">
        <f t="shared" ca="1" si="5"/>
        <v>13616.468921167527</v>
      </c>
      <c r="AU4" s="1169">
        <f t="shared" ca="1" si="5"/>
        <v>17593.748476268494</v>
      </c>
      <c r="AV4" s="1169">
        <f t="shared" ca="1" si="5"/>
        <v>237325.02726832186</v>
      </c>
      <c r="AW4" s="1169">
        <f t="shared" ca="1" si="5"/>
        <v>13609.460492767528</v>
      </c>
      <c r="AX4" s="1169">
        <f t="shared" ca="1" si="5"/>
        <v>35343.738035359638</v>
      </c>
      <c r="AY4" s="1169">
        <f t="shared" ca="1" si="5"/>
        <v>60.712668987000001</v>
      </c>
      <c r="AZ4" s="1169">
        <f t="shared" ca="1" si="5"/>
        <v>158730.44171400002</v>
      </c>
      <c r="BA4" s="1169">
        <f t="shared" ca="1" si="5"/>
        <v>158791.15438360002</v>
      </c>
      <c r="BB4" s="1169">
        <f t="shared" ca="1" si="5"/>
        <v>395849.75672818167</v>
      </c>
      <c r="BD4" s="1165" t="s">
        <v>3085</v>
      </c>
      <c r="BE4" s="1167" t="s">
        <v>3683</v>
      </c>
      <c r="BF4" s="1171">
        <f ca="1">VLOOKUP(BD4,INDIRECT(LU_HEAT),2,FALSE())</f>
        <v>-8.9823875900000001</v>
      </c>
      <c r="BG4" s="1167" t="s">
        <v>3684</v>
      </c>
      <c r="BH4" s="1170">
        <f t="shared" ref="BH4:BH9" ca="1" si="6">VLOOKUP(BJ4,INDIRECT(LU_WORK),2,FALSE())</f>
        <v>55.999820800000002</v>
      </c>
      <c r="BI4" s="1171">
        <f t="shared" ref="BI4:BI9" ca="1" si="7">BH4/4.1868*3600/1000000</f>
        <v>4.8151178675838353E-2</v>
      </c>
      <c r="BJ4" s="1165" t="s">
        <v>3177</v>
      </c>
      <c r="BL4" s="1167" t="s">
        <v>2481</v>
      </c>
      <c r="BM4" s="1168" t="s">
        <v>225</v>
      </c>
      <c r="BN4" s="1169">
        <f ca="1">SUM(BN10:BN35)</f>
        <v>43445.111674274129</v>
      </c>
      <c r="BO4" s="1169">
        <f ca="1">SUM(BO10:BO35)</f>
        <v>41283.363535479562</v>
      </c>
      <c r="BP4" s="1169">
        <f ca="1">SUM(BP10:BP35)</f>
        <v>111.81125726467205</v>
      </c>
      <c r="BQ4" s="1169">
        <f ca="1">SUM(BQ10:BQ35)</f>
        <v>111.71262777400001</v>
      </c>
      <c r="BR4" s="1169">
        <f ca="1">SUM(BR10:BR35)</f>
        <v>0.14371677029999999</v>
      </c>
      <c r="BT4" s="1165" t="s">
        <v>3685</v>
      </c>
      <c r="BU4" s="1167" t="s">
        <v>3686</v>
      </c>
      <c r="BV4" s="1171">
        <f ca="1">VLOOKUP(BT4,INDIRECT(LU_HEAT),2,FALSE())</f>
        <v>0.37701446799999999</v>
      </c>
      <c r="BW4" s="1167" t="s">
        <v>3687</v>
      </c>
      <c r="BX4" s="1170">
        <f ca="1">VLOOKUP(BZ4,INDIRECT(LU_WORK),2,FALSE())</f>
        <v>99.406025700000001</v>
      </c>
      <c r="BY4" s="1171">
        <f ca="1">BX4/4.1868*3600/1000000</f>
        <v>8.5473796818572659E-2</v>
      </c>
      <c r="BZ4" s="1165" t="s">
        <v>3688</v>
      </c>
      <c r="CB4" s="1167" t="s">
        <v>2481</v>
      </c>
      <c r="CC4" s="1168" t="s">
        <v>225</v>
      </c>
      <c r="CD4" s="1169">
        <f t="shared" ref="CD4:CO4" ca="1" si="8">SUM(CD10:CD35)</f>
        <v>395849.75672818167</v>
      </c>
      <c r="CE4" s="1169">
        <f t="shared" ca="1" si="8"/>
        <v>395838.83077818173</v>
      </c>
      <c r="CF4" s="1169">
        <f t="shared" ca="1" si="8"/>
        <v>43445.111674274129</v>
      </c>
      <c r="CG4" s="1169">
        <f t="shared" ca="1" si="8"/>
        <v>41283.363535479562</v>
      </c>
      <c r="CH4" s="1169">
        <f t="shared" ca="1" si="8"/>
        <v>409567.50197516836</v>
      </c>
      <c r="CI4" s="1169">
        <f t="shared" ca="1" si="8"/>
        <v>502.70682296000001</v>
      </c>
      <c r="CJ4" s="1169">
        <f t="shared" ca="1" si="8"/>
        <v>0.63707284799999997</v>
      </c>
      <c r="CK4" s="1169">
        <f t="shared" ca="1" si="8"/>
        <v>410125.50238664728</v>
      </c>
      <c r="CL4" s="1169">
        <f t="shared" ca="1" si="8"/>
        <v>1107.5986774959038</v>
      </c>
      <c r="CM4" s="1169">
        <f t="shared" ca="1" si="8"/>
        <v>13728.559087686419</v>
      </c>
      <c r="CN4" s="1169">
        <f t="shared" ca="1" si="8"/>
        <v>438622.63313381094</v>
      </c>
      <c r="CO4" s="1169">
        <f t="shared" ca="1" si="8"/>
        <v>28497.030722080934</v>
      </c>
      <c r="CQ4" s="1165" t="s">
        <v>3117</v>
      </c>
      <c r="CR4" s="1167" t="s">
        <v>3689</v>
      </c>
      <c r="CS4" s="1171">
        <f ca="1">VLOOKUP(CQ4,INDIRECT(LU_HEAT),2,FALSE())</f>
        <v>10.925946400000001</v>
      </c>
      <c r="CT4" s="1167" t="s">
        <v>3690</v>
      </c>
      <c r="CU4" s="1170">
        <f ca="1">VLOOKUP(CW4,INDIRECT(LU_WORK),2,FALSE())</f>
        <v>74.569999999999993</v>
      </c>
      <c r="CV4" s="1171">
        <f ca="1">CU4/4.1868*3600/1000000</f>
        <v>6.4118658641444545E-2</v>
      </c>
      <c r="CW4" s="1165" t="s">
        <v>3249</v>
      </c>
      <c r="CY4" s="1167" t="s">
        <v>2481</v>
      </c>
      <c r="CZ4" s="1168" t="s">
        <v>225</v>
      </c>
      <c r="DA4" s="1169">
        <f t="shared" ref="DA4:DJ4" ca="1" si="9">SUM(DA10:DA35)</f>
        <v>820.59062512903552</v>
      </c>
      <c r="DB4" s="1169">
        <f t="shared" ca="1" si="9"/>
        <v>4.1705213253000002</v>
      </c>
      <c r="DC4" s="1169">
        <f t="shared" ca="1" si="9"/>
        <v>-5.41014471E-4</v>
      </c>
      <c r="DD4" s="1169">
        <f t="shared" ca="1" si="9"/>
        <v>0.33219670304000004</v>
      </c>
      <c r="DE4" s="1169">
        <f t="shared" ca="1" si="9"/>
        <v>763.243365459453</v>
      </c>
      <c r="DF4" s="1169">
        <f t="shared" ca="1" si="9"/>
        <v>91.312412017007631</v>
      </c>
      <c r="DG4" s="1169">
        <f t="shared" ca="1" si="9"/>
        <v>1778.78367673</v>
      </c>
      <c r="DH4" s="1169">
        <f t="shared" ca="1" si="9"/>
        <v>1778.8224190699998</v>
      </c>
      <c r="DI4" s="1169">
        <f t="shared" ca="1" si="9"/>
        <v>1694.11658889</v>
      </c>
      <c r="DJ4" s="1169">
        <f t="shared" ca="1" si="9"/>
        <v>84.705829494399993</v>
      </c>
      <c r="DL4" s="1165" t="s">
        <v>3691</v>
      </c>
      <c r="DM4" s="1167" t="s">
        <v>3692</v>
      </c>
      <c r="DN4" s="1171">
        <f ca="1">VLOOKUP(DL4,INDIRECT(LU_HEAT),2,FALSE())</f>
        <v>1.17206583</v>
      </c>
      <c r="DO4" s="1167" t="s">
        <v>3693</v>
      </c>
      <c r="DP4" s="1170">
        <f ca="1">VLOOKUP(DR4,INDIRECT(LU_WORK),2,FALSE())</f>
        <v>1408.1699100000001</v>
      </c>
      <c r="DQ4" s="1171">
        <f ca="1">DP4/4.1868*3600/1000000</f>
        <v>1.2108081771281172</v>
      </c>
      <c r="DR4" s="1165" t="s">
        <v>3694</v>
      </c>
      <c r="DT4" s="1167" t="s">
        <v>2481</v>
      </c>
      <c r="DU4" s="1168" t="s">
        <v>225</v>
      </c>
      <c r="DV4" s="1169">
        <f t="shared" ref="DV4:EK4" ca="1" si="10">SUM(DV10:DV35)</f>
        <v>12009.892376100001</v>
      </c>
      <c r="DW4" s="1169">
        <f t="shared" ca="1" si="10"/>
        <v>2876.0715234900003</v>
      </c>
      <c r="DX4" s="1169">
        <f t="shared" ca="1" si="10"/>
        <v>16411.812462620801</v>
      </c>
      <c r="DY4" s="1169">
        <f t="shared" ca="1" si="10"/>
        <v>820.59062512903552</v>
      </c>
      <c r="DZ4" s="1169">
        <f t="shared" ca="1" si="10"/>
        <v>-5.41014471E-4</v>
      </c>
      <c r="EA4" s="1169">
        <f t="shared" ca="1" si="10"/>
        <v>763.243365459453</v>
      </c>
      <c r="EB4" s="1169">
        <f t="shared" ca="1" si="10"/>
        <v>15591.221842659716</v>
      </c>
      <c r="EC4" s="1169">
        <f t="shared" ca="1" si="10"/>
        <v>83.368769763999993</v>
      </c>
      <c r="ED4" s="1169">
        <f t="shared" ca="1" si="10"/>
        <v>13728.559087686419</v>
      </c>
      <c r="EE4" s="1169">
        <f t="shared" ca="1" si="10"/>
        <v>1825.4830834989061</v>
      </c>
      <c r="EF4" s="1169">
        <f t="shared" ca="1" si="10"/>
        <v>0.25972252800000001</v>
      </c>
      <c r="EG4" s="1169">
        <f t="shared" ca="1" si="10"/>
        <v>6.3449570241999993</v>
      </c>
      <c r="EH4" s="1169">
        <f t="shared" ca="1" si="10"/>
        <v>-1.81593112E-2</v>
      </c>
      <c r="EI4" s="1169">
        <f t="shared" ca="1" si="10"/>
        <v>83.10711246999999</v>
      </c>
      <c r="EJ4" s="1169">
        <f t="shared" ca="1" si="10"/>
        <v>3.7958445709999997E-2</v>
      </c>
      <c r="EK4" s="1169">
        <f t="shared" ca="1" si="10"/>
        <v>1694.11658889</v>
      </c>
      <c r="EM4" s="1165" t="s">
        <v>3168</v>
      </c>
      <c r="EN4" s="1167" t="s">
        <v>3695</v>
      </c>
      <c r="EO4" s="1171">
        <f ca="1">VLOOKUP(EM4,INDIRECT(LU_HEAT),2,FALSE())</f>
        <v>8.0851384300000007</v>
      </c>
      <c r="EP4" s="1167" t="s">
        <v>3696</v>
      </c>
      <c r="EQ4" s="1170">
        <f t="shared" ref="EQ4:EQ12" ca="1" si="11">VLOOKUP(ES4,INDIRECT(LU_WORK),2,FALSE())</f>
        <v>1.29877219</v>
      </c>
      <c r="ER4" s="1171">
        <f t="shared" ref="ER4:ER12" ca="1" si="12">EQ4/4.1868*3600/1000000</f>
        <v>1.1167430696474635E-3</v>
      </c>
      <c r="ES4" s="1165" t="s">
        <v>3311</v>
      </c>
      <c r="EU4" s="1167" t="s">
        <v>2481</v>
      </c>
      <c r="EV4" s="1168" t="s">
        <v>225</v>
      </c>
      <c r="EW4" s="1169">
        <f t="shared" ref="EW4:FB4" ca="1" si="13">SUM(EW10:EW35)</f>
        <v>438622.63313381094</v>
      </c>
      <c r="EX4" s="1169">
        <f t="shared" ca="1" si="13"/>
        <v>438652.97697381093</v>
      </c>
      <c r="EY4" s="1169">
        <f t="shared" ca="1" si="13"/>
        <v>378309.48146179889</v>
      </c>
      <c r="EZ4" s="1169">
        <f t="shared" ca="1" si="13"/>
        <v>378279.1376217989</v>
      </c>
      <c r="FA4" s="1169">
        <f t="shared" ca="1" si="13"/>
        <v>101.61697170499598</v>
      </c>
      <c r="FB4" s="1169">
        <f t="shared" ca="1" si="13"/>
        <v>60274.570284382273</v>
      </c>
      <c r="FD4" s="1165" t="s">
        <v>3210</v>
      </c>
      <c r="FE4" s="1167" t="s">
        <v>3697</v>
      </c>
      <c r="FF4" s="1171">
        <f ca="1">VLOOKUP(FD4,INDIRECT(LU_HEAT),2,FALSE())</f>
        <v>0.46168611500000001</v>
      </c>
      <c r="FG4" s="1167" t="s">
        <v>3698</v>
      </c>
      <c r="FH4" s="1170">
        <f ca="1">VLOOKUP(FJ4,INDIRECT(LU_WORK),2,FALSE())</f>
        <v>309.75045299999999</v>
      </c>
      <c r="FI4" s="1171">
        <f ca="1">FH4/4.1868*3600/1000000</f>
        <v>0.2663374488392089</v>
      </c>
      <c r="FJ4" s="1165" t="s">
        <v>3377</v>
      </c>
      <c r="FL4" s="1167" t="s">
        <v>2481</v>
      </c>
      <c r="FM4" s="1168" t="s">
        <v>225</v>
      </c>
      <c r="FN4" s="1169">
        <f t="shared" ref="FN4:FX4" ca="1" si="14">SUM(FN10:FN35)</f>
        <v>111.81125726467205</v>
      </c>
      <c r="FO4" s="1169">
        <f t="shared" ca="1" si="14"/>
        <v>1107.5986774959038</v>
      </c>
      <c r="FP4" s="1169">
        <f t="shared" ca="1" si="14"/>
        <v>101.61697170499598</v>
      </c>
      <c r="FQ4" s="1169">
        <f t="shared" ca="1" si="14"/>
        <v>60274.570284382273</v>
      </c>
      <c r="FR4" s="1169">
        <f t="shared" ca="1" si="14"/>
        <v>29808.768214424857</v>
      </c>
      <c r="FS4" s="1169">
        <f t="shared" ca="1" si="14"/>
        <v>38022.710927328495</v>
      </c>
      <c r="FT4" s="1169">
        <f t="shared" ca="1" si="14"/>
        <v>7574.1009878000004</v>
      </c>
      <c r="FU4" s="1169">
        <f t="shared" ca="1" si="14"/>
        <v>1321.0269064068784</v>
      </c>
      <c r="FV4" s="1169">
        <f t="shared" ca="1" si="14"/>
        <v>28159.588556999999</v>
      </c>
      <c r="FW4" s="1169">
        <f t="shared" ca="1" si="14"/>
        <v>983.58882495947319</v>
      </c>
      <c r="FX4" s="1169">
        <f t="shared" ca="1" si="14"/>
        <v>28497.030722080934</v>
      </c>
      <c r="FZ4" s="1165" t="s">
        <v>3212</v>
      </c>
      <c r="GA4" s="1167" t="s">
        <v>3699</v>
      </c>
      <c r="GB4" s="1171">
        <f ca="1">VLOOKUP(FZ4,INDIRECT(LU_HEAT),2,FALSE())</f>
        <v>23.1402316</v>
      </c>
      <c r="GC4" s="1167" t="s">
        <v>3700</v>
      </c>
      <c r="GD4" s="1170">
        <f ca="1">VLOOKUP(GF4,INDIRECT(LU_WORK),2,FALSE())</f>
        <v>223.10911300000001</v>
      </c>
      <c r="GE4" s="1171">
        <f ca="1">GD4/4.1868*3600/1000000</f>
        <v>0.19183930610490113</v>
      </c>
      <c r="GF4" s="1165" t="s">
        <v>3374</v>
      </c>
      <c r="GH4" s="1167" t="s">
        <v>2481</v>
      </c>
      <c r="GI4" s="1168" t="s">
        <v>225</v>
      </c>
      <c r="GJ4" s="1169">
        <f t="shared" ref="GJ4:GQ4" ca="1" si="15">SUM(GJ10:GJ35)</f>
        <v>29808.768214424857</v>
      </c>
      <c r="GK4" s="1169">
        <f t="shared" ca="1" si="15"/>
        <v>29809.068702224857</v>
      </c>
      <c r="GL4" s="1169">
        <f t="shared" ca="1" si="15"/>
        <v>7576.4447778000012</v>
      </c>
      <c r="GM4" s="1169">
        <f t="shared" ca="1" si="15"/>
        <v>22232.623880754854</v>
      </c>
      <c r="GN4" s="1169">
        <f t="shared" ca="1" si="15"/>
        <v>22227.211534554855</v>
      </c>
      <c r="GO4" s="1169">
        <f t="shared" ca="1" si="15"/>
        <v>7573.8894989</v>
      </c>
      <c r="GP4" s="1169">
        <f t="shared" ca="1" si="15"/>
        <v>22232.409525054856</v>
      </c>
      <c r="GQ4" s="1169">
        <f t="shared" ca="1" si="15"/>
        <v>7574.1009878000004</v>
      </c>
      <c r="GS4" s="1165" t="s">
        <v>3214</v>
      </c>
      <c r="GT4" s="1167" t="s">
        <v>3701</v>
      </c>
      <c r="GU4" s="1171">
        <f ca="1">VLOOKUP(GS4,INDIRECT(LU_HEAT),2,FALSE())</f>
        <v>2.5565325300000001</v>
      </c>
      <c r="GV4" s="1167" t="s">
        <v>3702</v>
      </c>
      <c r="GW4" s="1170">
        <f ca="1">VLOOKUP(GY4,INDIRECT(LU_WORK),2,FALSE())</f>
        <v>151.29999799999999</v>
      </c>
      <c r="GX4" s="1171">
        <f ca="1">GW4/4.1868*3600/1000000</f>
        <v>0.13009458125537401</v>
      </c>
      <c r="GY4" s="1165" t="s">
        <v>3376</v>
      </c>
      <c r="HA4" s="1167" t="s">
        <v>2481</v>
      </c>
      <c r="HB4" s="1168" t="s">
        <v>225</v>
      </c>
      <c r="HC4" s="1169">
        <f t="shared" ref="HC4:HH4" ca="1" si="16">SUM(HC10:HC35)</f>
        <v>378279.1376217989</v>
      </c>
      <c r="HD4" s="1169">
        <f t="shared" ca="1" si="16"/>
        <v>364224.10042580246</v>
      </c>
      <c r="HE4" s="1169">
        <f t="shared" ca="1" si="16"/>
        <v>661.47970916700001</v>
      </c>
      <c r="HF4" s="1169">
        <f t="shared" ca="1" si="16"/>
        <v>595.68586949309815</v>
      </c>
      <c r="HG4" s="1169">
        <f t="shared" ca="1" si="16"/>
        <v>14120.99016650147</v>
      </c>
      <c r="HH4" s="1169">
        <f t="shared" ca="1" si="16"/>
        <v>364224.03163580247</v>
      </c>
      <c r="HJ4" s="1165" t="s">
        <v>3188</v>
      </c>
      <c r="HK4" s="1167" t="s">
        <v>3703</v>
      </c>
      <c r="HL4" s="1171">
        <f ca="1">VLOOKUP(HJ4,INDIRECT(LU_HEAT),2,FALSE())</f>
        <v>9.3387812900000006E-2</v>
      </c>
      <c r="HM4" s="1167" t="s">
        <v>3704</v>
      </c>
      <c r="HN4" s="1170">
        <f t="shared" ref="HN4:HN13" ca="1" si="17">VLOOKUP(HP4,INDIRECT(LU_WORK),2,FALSE())</f>
        <v>6.9982173599999999</v>
      </c>
      <c r="HO4" s="1171">
        <f t="shared" ref="HO4:HO13" ca="1" si="18">HN4/4.1868*3600/1000000</f>
        <v>6.0173838005159082E-3</v>
      </c>
      <c r="HP4" s="1165" t="s">
        <v>3705</v>
      </c>
      <c r="HR4" s="1167" t="s">
        <v>2481</v>
      </c>
      <c r="HS4" s="1168" t="s">
        <v>225</v>
      </c>
      <c r="HT4" s="1169">
        <f t="shared" ref="HT4:IE4" ca="1" si="19">SUM(HT10:HT35)</f>
        <v>35343.738035359638</v>
      </c>
      <c r="HU4" s="1169">
        <f t="shared" ca="1" si="19"/>
        <v>364224.10042580246</v>
      </c>
      <c r="HV4" s="1169">
        <f t="shared" ca="1" si="19"/>
        <v>421965.25054022536</v>
      </c>
      <c r="HW4" s="1169">
        <f t="shared" ca="1" si="19"/>
        <v>421958.53659022535</v>
      </c>
      <c r="HX4" s="1169">
        <f t="shared" ca="1" si="19"/>
        <v>375402.10163586371</v>
      </c>
      <c r="HY4" s="1169">
        <f t="shared" ca="1" si="19"/>
        <v>28704.077470259137</v>
      </c>
      <c r="HZ4" s="1169">
        <f t="shared" ca="1" si="19"/>
        <v>1459.5374806393734</v>
      </c>
      <c r="IA4" s="1169">
        <f t="shared" ca="1" si="19"/>
        <v>9.765671203722059</v>
      </c>
      <c r="IB4" s="1169">
        <f t="shared" ca="1" si="19"/>
        <v>4930.7994302999996</v>
      </c>
      <c r="IC4" s="1169">
        <f t="shared" ca="1" si="19"/>
        <v>154083.88231799999</v>
      </c>
      <c r="ID4" s="1169">
        <f t="shared" ca="1" si="19"/>
        <v>154090.596269</v>
      </c>
      <c r="IE4" s="1169">
        <f t="shared" ca="1" si="19"/>
        <v>17314.109067080641</v>
      </c>
      <c r="IG4" s="1165" t="s">
        <v>3706</v>
      </c>
      <c r="IH4" s="1167" t="s">
        <v>3346</v>
      </c>
      <c r="II4" s="1171">
        <f ca="1">VLOOKUP(IG4,INDIRECT(LU_HEAT),2,FALSE())</f>
        <v>6.7139514800000004</v>
      </c>
      <c r="IJ4" s="1167" t="s">
        <v>3707</v>
      </c>
      <c r="IK4" s="1170">
        <f ca="1">VLOOKUP(IM4,INDIRECT(LU_WORK),2,FALSE())</f>
        <v>24.8051414</v>
      </c>
      <c r="IL4" s="1171">
        <f ca="1">IK4/4.1868*3600/1000000</f>
        <v>2.132858245915735E-2</v>
      </c>
      <c r="IM4" s="1165" t="s">
        <v>3708</v>
      </c>
      <c r="IO4" s="1167" t="s">
        <v>2481</v>
      </c>
      <c r="IP4" s="1168" t="s">
        <v>225</v>
      </c>
      <c r="IQ4" s="1169">
        <f t="shared" ref="IQ4:JH4" ca="1" si="20">SUM(IQ10:IQ35)</f>
        <v>375402.10163586371</v>
      </c>
      <c r="IR4" s="1169">
        <f t="shared" ca="1" si="20"/>
        <v>28704.077470259137</v>
      </c>
      <c r="IS4" s="1169">
        <f t="shared" ca="1" si="20"/>
        <v>94149.047402890297</v>
      </c>
      <c r="IT4" s="1169">
        <f t="shared" ca="1" si="20"/>
        <v>122853.33060218516</v>
      </c>
      <c r="IU4" s="1169">
        <f t="shared" ca="1" si="20"/>
        <v>114738.06825891403</v>
      </c>
      <c r="IV4" s="1169">
        <f t="shared" ca="1" si="20"/>
        <v>2754238.7862468353</v>
      </c>
      <c r="IW4" s="1169">
        <f t="shared" ca="1" si="20"/>
        <v>2259577.1405087248</v>
      </c>
      <c r="IX4" s="1169">
        <f t="shared" ca="1" si="20"/>
        <v>12048.338138878204</v>
      </c>
      <c r="IY4" s="1169">
        <f t="shared" ca="1" si="20"/>
        <v>8115.2634215772459</v>
      </c>
      <c r="IZ4" s="1169">
        <f t="shared" ca="1" si="20"/>
        <v>400517.62568570243</v>
      </c>
      <c r="JA4" s="1169">
        <f t="shared" ca="1" si="20"/>
        <v>2353726.1226388137</v>
      </c>
      <c r="JB4" s="1169">
        <f t="shared" ca="1" si="20"/>
        <v>395189.65998</v>
      </c>
      <c r="JC4" s="1169">
        <f t="shared" ca="1" si="20"/>
        <v>5319.410339221743</v>
      </c>
      <c r="JD4" s="1169">
        <f t="shared" ca="1" si="20"/>
        <v>320320.54842000001</v>
      </c>
      <c r="JE4" s="1169">
        <f t="shared" ca="1" si="20"/>
        <v>80197.080596702566</v>
      </c>
      <c r="JF4" s="1169">
        <f t="shared" ca="1" si="20"/>
        <v>12187.826240800001</v>
      </c>
      <c r="JG4" s="1169">
        <f t="shared" ca="1" si="20"/>
        <v>2420.7406056</v>
      </c>
      <c r="JH4" s="1169">
        <f t="shared" ca="1" si="20"/>
        <v>9.765671203722059</v>
      </c>
      <c r="JJ4" s="1165" t="s">
        <v>2514</v>
      </c>
      <c r="JK4" s="1167" t="s">
        <v>3709</v>
      </c>
      <c r="JL4" s="1171">
        <f ca="1">VLOOKUP(JJ4,INDIRECT(LU_HEAT),2,FALSE())</f>
        <v>25.845648600000001</v>
      </c>
      <c r="JM4" s="1167" t="s">
        <v>3710</v>
      </c>
      <c r="JN4" s="1170">
        <f t="shared" ref="JN4:JN13" ca="1" si="21">VLOOKUP(JP4,INDIRECT(LU_WORK),2,FALSE())</f>
        <v>4292.0204599999997</v>
      </c>
      <c r="JO4" s="1171">
        <f t="shared" ref="JO4:JO13" ca="1" si="22">JN4/4.1868*3600/1000000</f>
        <v>3.6904733104041272</v>
      </c>
      <c r="JP4" s="1165" t="s">
        <v>3711</v>
      </c>
      <c r="JR4" s="1167" t="s">
        <v>2481</v>
      </c>
      <c r="JS4" s="1168" t="s">
        <v>225</v>
      </c>
      <c r="JT4" s="1169">
        <f t="shared" ref="JT4:KC4" ca="1" si="23">SUM(JT10:JT35)</f>
        <v>111.71268140500001</v>
      </c>
      <c r="JU4" s="1169">
        <f t="shared" ca="1" si="23"/>
        <v>502.70706430000001</v>
      </c>
      <c r="JV4" s="1169">
        <f t="shared" ca="1" si="23"/>
        <v>4.1705213253000002</v>
      </c>
      <c r="JW4" s="1169">
        <f t="shared" ca="1" si="23"/>
        <v>83.10711246999999</v>
      </c>
      <c r="JX4" s="1169">
        <f t="shared" ca="1" si="23"/>
        <v>22227.211534554855</v>
      </c>
      <c r="JY4" s="1169">
        <f t="shared" ca="1" si="23"/>
        <v>4.390377505</v>
      </c>
      <c r="JZ4" s="1169">
        <f t="shared" ca="1" si="23"/>
        <v>22231.355940984857</v>
      </c>
      <c r="KA4" s="1169">
        <f t="shared" ca="1" si="23"/>
        <v>161.03291512000001</v>
      </c>
      <c r="KB4" s="1169">
        <f t="shared" ca="1" si="23"/>
        <v>8436.4341294000005</v>
      </c>
      <c r="KC4" s="1169">
        <f t="shared" ca="1" si="23"/>
        <v>701.69708474999993</v>
      </c>
      <c r="KE4" s="1167" t="s">
        <v>3712</v>
      </c>
      <c r="KF4" s="1170">
        <f t="shared" ref="KF4:KF9" ca="1" si="24">VLOOKUP(KH4,INDIRECT(LU_WORK),2,FALSE())</f>
        <v>4.5553200599999997</v>
      </c>
      <c r="KG4" s="1171">
        <f t="shared" ref="KG4:KG9" ca="1" si="25">KF4/4.1868*3600/1000000</f>
        <v>3.9168702149613077E-3</v>
      </c>
      <c r="KH4" s="1165" t="s">
        <v>3410</v>
      </c>
      <c r="KJ4" s="1167" t="s">
        <v>2481</v>
      </c>
      <c r="KK4" s="1168" t="s">
        <v>225</v>
      </c>
      <c r="KL4" s="1169">
        <f t="shared" ref="KL4:KR4" ca="1" si="26">SUM(KL10:KL35)</f>
        <v>60.712668987000001</v>
      </c>
      <c r="KM4" s="1169">
        <f t="shared" ca="1" si="26"/>
        <v>0.14371677029999999</v>
      </c>
      <c r="KN4" s="1169">
        <f t="shared" ca="1" si="26"/>
        <v>0.63707284799999997</v>
      </c>
      <c r="KO4" s="1169">
        <f t="shared" ca="1" si="26"/>
        <v>0.33219670304000004</v>
      </c>
      <c r="KP4" s="1169">
        <f t="shared" ca="1" si="26"/>
        <v>6.3449570241999993</v>
      </c>
      <c r="KQ4" s="1169">
        <f t="shared" ca="1" si="26"/>
        <v>67.356775189999993</v>
      </c>
      <c r="KR4" s="1169">
        <f t="shared" ca="1" si="26"/>
        <v>0.78078962299999999</v>
      </c>
      <c r="KT4" s="1167" t="s">
        <v>3713</v>
      </c>
      <c r="KU4" s="1170">
        <f ca="1">VLOOKUP(KW4,INDIRECT(LU_WORK),2,FALSE())</f>
        <v>5.0737408300000002E-2</v>
      </c>
      <c r="KV4" s="1171">
        <f ca="1">KU4/4.1868*3600/1000000</f>
        <v>4.3626318400687881E-5</v>
      </c>
      <c r="KW4" s="1165" t="s">
        <v>3408</v>
      </c>
      <c r="KY4" s="1167" t="s">
        <v>2481</v>
      </c>
      <c r="KZ4" s="1168" t="s">
        <v>225</v>
      </c>
      <c r="LA4" s="1169">
        <f t="shared" ref="LA4:LK4" ca="1" si="27">SUM(LA10:LA35)</f>
        <v>595.68586949309815</v>
      </c>
      <c r="LB4" s="1169">
        <f t="shared" ca="1" si="27"/>
        <v>1459.5374806393734</v>
      </c>
      <c r="LC4" s="1169">
        <f t="shared" ca="1" si="27"/>
        <v>17585.906575437755</v>
      </c>
      <c r="LD4" s="1169">
        <f t="shared" ca="1" si="27"/>
        <v>17599.018153437755</v>
      </c>
      <c r="LE4" s="1169">
        <f t="shared" ca="1" si="27"/>
        <v>15530.560794200002</v>
      </c>
      <c r="LF4" s="1169">
        <f t="shared" ca="1" si="27"/>
        <v>63231.267907650596</v>
      </c>
      <c r="LG4" s="1169">
        <f t="shared" ca="1" si="27"/>
        <v>63218.1563306506</v>
      </c>
      <c r="LH4" s="1169">
        <f t="shared" ca="1" si="27"/>
        <v>-14.854987899999999</v>
      </c>
      <c r="LI4" s="1169">
        <f t="shared" ca="1" si="27"/>
        <v>67176.398354650592</v>
      </c>
      <c r="LJ4" s="1169">
        <f t="shared" ca="1" si="27"/>
        <v>3766.7238013000001</v>
      </c>
      <c r="LK4" s="1169">
        <f t="shared" ca="1" si="27"/>
        <v>-2.8461631399999998</v>
      </c>
      <c r="LM4" s="1165" t="s">
        <v>3714</v>
      </c>
      <c r="LN4" s="1167" t="s">
        <v>3715</v>
      </c>
      <c r="LO4" s="1171">
        <f ca="1">VLOOKUP(LM4,INDIRECT(LU_HEAT),2,FALSE())</f>
        <v>13.111578</v>
      </c>
      <c r="LP4" s="1167" t="s">
        <v>3716</v>
      </c>
      <c r="LQ4" s="1170">
        <f ca="1">VLOOKUP(LS4,INDIRECT(LU_WORK),2,FALSE())</f>
        <v>142.38882699999999</v>
      </c>
      <c r="LR4" s="1171">
        <f ca="1">LQ4/4.1868*3600/1000000</f>
        <v>0.12243235339638864</v>
      </c>
      <c r="LS4" s="1165" t="s">
        <v>3717</v>
      </c>
      <c r="LU4" s="1167" t="s">
        <v>2481</v>
      </c>
      <c r="LV4" s="1168" t="s">
        <v>225</v>
      </c>
      <c r="LW4" s="1169">
        <f t="shared" ref="LW4:MO4" ca="1" si="28">SUM(LW10:LW35)</f>
        <v>4048.2366443999999</v>
      </c>
      <c r="LX4" s="1169">
        <f t="shared" ca="1" si="28"/>
        <v>25741.8441174</v>
      </c>
      <c r="LY4" s="1169">
        <f t="shared" ca="1" si="28"/>
        <v>14120.99016650147</v>
      </c>
      <c r="LZ4" s="1169">
        <f t="shared" ca="1" si="28"/>
        <v>8115.2634215772459</v>
      </c>
      <c r="MA4" s="1169">
        <f t="shared" ca="1" si="28"/>
        <v>22236.253611400043</v>
      </c>
      <c r="MB4" s="1169">
        <f t="shared" ca="1" si="28"/>
        <v>17599.018153437755</v>
      </c>
      <c r="MC4" s="1169">
        <f t="shared" ca="1" si="28"/>
        <v>63231.267907650596</v>
      </c>
      <c r="MD4" s="1169">
        <f t="shared" ca="1" si="28"/>
        <v>247459.36485800002</v>
      </c>
      <c r="ME4" s="1169">
        <f t="shared" ca="1" si="28"/>
        <v>32230.2528155</v>
      </c>
      <c r="MF4" s="1169">
        <f t="shared" ca="1" si="28"/>
        <v>254947.57532500001</v>
      </c>
      <c r="MG4" s="1169">
        <f t="shared" ca="1" si="28"/>
        <v>254964.50680800001</v>
      </c>
      <c r="MH4" s="1169">
        <f t="shared" ca="1" si="28"/>
        <v>79810.272887999992</v>
      </c>
      <c r="MI4" s="1169">
        <f t="shared" ca="1" si="28"/>
        <v>64.242888007999994</v>
      </c>
      <c r="MJ4" s="1169">
        <f t="shared" ca="1" si="28"/>
        <v>105527.65269800001</v>
      </c>
      <c r="MK4" s="1169">
        <f t="shared" ca="1" si="28"/>
        <v>105477.51811999999</v>
      </c>
      <c r="ML4" s="1169">
        <f t="shared" ca="1" si="28"/>
        <v>105477.53522200001</v>
      </c>
      <c r="MM4" s="1169">
        <f t="shared" ca="1" si="28"/>
        <v>4930.7994302999996</v>
      </c>
      <c r="MN4" s="1169">
        <f t="shared" ca="1" si="28"/>
        <v>32214.532068999997</v>
      </c>
      <c r="MO4" s="1169">
        <f t="shared" ca="1" si="28"/>
        <v>6.1223954269999995E-9</v>
      </c>
      <c r="MQ4" s="1165" t="s">
        <v>2509</v>
      </c>
      <c r="MR4" s="1167" t="s">
        <v>3718</v>
      </c>
      <c r="MS4" s="1171">
        <f ca="1">VLOOKUP(MQ4,INDIRECT(LU_HEAT),2,FALSE())</f>
        <v>144.60307399999999</v>
      </c>
      <c r="MT4" s="1167" t="s">
        <v>3719</v>
      </c>
      <c r="MU4" s="1170">
        <f ca="1">VLOOKUP(MW4,INDIRECT(LU_WORK),2,FALSE())</f>
        <v>-12804.9555</v>
      </c>
      <c r="MV4" s="1171">
        <f ca="1">MU4/4.1868*3600/1000000</f>
        <v>-11.010279879621669</v>
      </c>
      <c r="MW4" s="1165" t="s">
        <v>3448</v>
      </c>
      <c r="MY4" s="1167" t="s">
        <v>2481</v>
      </c>
      <c r="MZ4" s="1168" t="s">
        <v>225</v>
      </c>
      <c r="NA4" s="1169">
        <f t="shared" ref="NA4:NP4" ca="1" si="29">SUM(NA10:NA35)</f>
        <v>20656.037119984267</v>
      </c>
      <c r="NB4" s="1169">
        <f t="shared" ca="1" si="29"/>
        <v>16513.233867197247</v>
      </c>
      <c r="NC4" s="1169">
        <f t="shared" ca="1" si="29"/>
        <v>4140.5290403974777</v>
      </c>
      <c r="ND4" s="1169">
        <f t="shared" ca="1" si="29"/>
        <v>37417.626905999998</v>
      </c>
      <c r="NE4" s="1169">
        <f t="shared" ca="1" si="29"/>
        <v>217462.822663</v>
      </c>
      <c r="NF4" s="1169">
        <f t="shared" ca="1" si="29"/>
        <v>254882.66042999999</v>
      </c>
      <c r="NG4" s="1169">
        <f t="shared" ca="1" si="29"/>
        <v>37419.829725999996</v>
      </c>
      <c r="NH4" s="1169">
        <f t="shared" ca="1" si="29"/>
        <v>0</v>
      </c>
      <c r="NI4" s="1169">
        <f t="shared" ca="1" si="29"/>
        <v>254947.09362</v>
      </c>
      <c r="NJ4" s="1169">
        <f t="shared" ca="1" si="29"/>
        <v>254947.57532500001</v>
      </c>
      <c r="NK4" s="1169">
        <f t="shared" ca="1" si="29"/>
        <v>64.242888007999994</v>
      </c>
      <c r="NL4" s="1169">
        <f t="shared" ca="1" si="29"/>
        <v>105477.53522200001</v>
      </c>
      <c r="NM4" s="1169">
        <f t="shared" ca="1" si="29"/>
        <v>4930.7994302999996</v>
      </c>
      <c r="NN4" s="1169">
        <f t="shared" ca="1" si="29"/>
        <v>2719.2349308900002</v>
      </c>
      <c r="NO4" s="1169">
        <f t="shared" ca="1" si="29"/>
        <v>32214.532068999997</v>
      </c>
      <c r="NP4" s="1169">
        <f t="shared" ca="1" si="29"/>
        <v>79770.747978999992</v>
      </c>
      <c r="NR4" s="1165" t="s">
        <v>2512</v>
      </c>
      <c r="NS4" s="1167" t="s">
        <v>3348</v>
      </c>
      <c r="NT4" s="1171">
        <f ca="1">VLOOKUP(NR4,INDIRECT(LU_HEAT),2,FALSE())</f>
        <v>-2.2028198899999998</v>
      </c>
      <c r="NU4" s="1167" t="s">
        <v>3720</v>
      </c>
      <c r="NV4" s="1170">
        <f ca="1">VLOOKUP(NX4,INDIRECT(LU_WORK),2,FALSE())</f>
        <v>8.1681760800000003</v>
      </c>
      <c r="NW4" s="1171">
        <f ca="1">NV4/4.1868*3600/1000000</f>
        <v>7.023367222699914E-3</v>
      </c>
      <c r="NX4" s="1165" t="s">
        <v>3721</v>
      </c>
      <c r="NZ4" s="1165"/>
      <c r="OA4" s="1167" t="s">
        <v>3722</v>
      </c>
      <c r="OB4" s="1170">
        <f ca="1">VLOOKUP(OD4,INDIRECT(LU_WORK),2,FALSE())</f>
        <v>10</v>
      </c>
      <c r="OC4" s="1171">
        <f ca="1">OB4/4.1868*3600/1000000</f>
        <v>8.5984522785898555E-3</v>
      </c>
      <c r="OD4" s="1165" t="s">
        <v>3723</v>
      </c>
      <c r="OF4" s="1167" t="s">
        <v>2481</v>
      </c>
      <c r="OG4" s="1168" t="s">
        <v>225</v>
      </c>
      <c r="OH4" s="1169">
        <f t="shared" ref="OH4:OO4" ca="1" si="30">SUM(OH10:OH35)</f>
        <v>11686559.91765915</v>
      </c>
      <c r="OI4" s="1169">
        <f t="shared" ca="1" si="30"/>
        <v>161134.644891</v>
      </c>
      <c r="OJ4" s="1169">
        <f t="shared" ca="1" si="30"/>
        <v>17313.047775745559</v>
      </c>
      <c r="OK4" s="1169">
        <f t="shared" ca="1" si="30"/>
        <v>11686656.97795915</v>
      </c>
      <c r="OL4" s="1169">
        <f t="shared" ca="1" si="30"/>
        <v>355383.56235299999</v>
      </c>
      <c r="OM4" s="1169">
        <f t="shared" ca="1" si="30"/>
        <v>500010.79980099999</v>
      </c>
      <c r="ON4" s="1169">
        <f t="shared" ca="1" si="30"/>
        <v>1300290.74792</v>
      </c>
      <c r="OO4" s="1169">
        <f t="shared" ca="1" si="30"/>
        <v>1300303.9681599999</v>
      </c>
      <c r="OQ4" s="1165" t="s">
        <v>3320</v>
      </c>
      <c r="OR4" s="1167" t="s">
        <v>3724</v>
      </c>
      <c r="OS4" s="1171">
        <f ca="1">VLOOKUP(OQ4,INDIRECT(LU_HEAT),2,FALSE())</f>
        <v>13.220241100000001</v>
      </c>
      <c r="OT4" s="1167" t="s">
        <v>3725</v>
      </c>
      <c r="OU4" s="1170">
        <f ca="1">VLOOKUP(OW4,INDIRECT(LU_WORK),2,FALSE())</f>
        <v>998.68135900000004</v>
      </c>
      <c r="OV4" s="1171">
        <f ca="1">OU4/4.1868*3600/1000000</f>
        <v>0.8587114006878761</v>
      </c>
      <c r="OW4" s="1165" t="s">
        <v>2543</v>
      </c>
      <c r="OY4" s="1167" t="s">
        <v>2481</v>
      </c>
      <c r="OZ4" s="1168" t="s">
        <v>225</v>
      </c>
      <c r="PA4" s="1169">
        <f t="shared" ref="PA4:PK4" ca="1" si="31">SUM(PA10:PA35)</f>
        <v>147907.21576199998</v>
      </c>
      <c r="PB4" s="1169">
        <f t="shared" ca="1" si="31"/>
        <v>158730.45967100002</v>
      </c>
      <c r="PC4" s="1169">
        <f t="shared" ca="1" si="31"/>
        <v>12009.893734699999</v>
      </c>
      <c r="PD4" s="1169">
        <f t="shared" ca="1" si="31"/>
        <v>28159.591743000001</v>
      </c>
      <c r="PE4" s="1169">
        <f t="shared" ca="1" si="31"/>
        <v>395189.65998</v>
      </c>
      <c r="PF4" s="1169">
        <f t="shared" ca="1" si="31"/>
        <v>37417.637660999993</v>
      </c>
      <c r="PG4" s="1169">
        <f t="shared" ca="1" si="31"/>
        <v>3766.7249151999999</v>
      </c>
      <c r="PH4" s="1169">
        <f t="shared" ca="1" si="31"/>
        <v>154090.596269</v>
      </c>
      <c r="PI4" s="1169">
        <f t="shared" ca="1" si="31"/>
        <v>549278.68747999996</v>
      </c>
      <c r="PJ4" s="1169">
        <f t="shared" ca="1" si="31"/>
        <v>152.498587724</v>
      </c>
      <c r="PK4" s="1169">
        <f t="shared" ca="1" si="31"/>
        <v>161134.644891</v>
      </c>
      <c r="PM4" s="1165" t="s">
        <v>2526</v>
      </c>
      <c r="PN4" s="1167" t="s">
        <v>3726</v>
      </c>
      <c r="PO4" s="1171">
        <f ca="1">VLOOKUP(PM4,INDIRECT(LU_HEAT),2,FALSE())</f>
        <v>1.6431673600000001</v>
      </c>
      <c r="PP4" s="1167" t="s">
        <v>3727</v>
      </c>
      <c r="PQ4" s="1170">
        <f ca="1">VLOOKUP(PS4,INDIRECT(LU_WORK),2,FALSE())</f>
        <v>72.266240100000005</v>
      </c>
      <c r="PR4" s="1171">
        <f ca="1">PQ4/4.1868*3600/1000000</f>
        <v>6.2137781685296649E-2</v>
      </c>
      <c r="PS4" s="1165" t="s">
        <v>3728</v>
      </c>
      <c r="PU4" s="1167" t="s">
        <v>2481</v>
      </c>
      <c r="PV4" s="1168" t="s">
        <v>225</v>
      </c>
      <c r="PW4" s="1169">
        <f ca="1">SUM(PW10:PW35)</f>
        <v>152.498587724</v>
      </c>
      <c r="PX4" s="1169">
        <f ca="1">SUM(PX10:PX35)</f>
        <v>152.59009883300001</v>
      </c>
      <c r="PY4" s="1169">
        <f ca="1">SUM(PY10:PY35)</f>
        <v>152.498587724</v>
      </c>
      <c r="PZ4" s="1169">
        <f ca="1">SUM(PZ10:PZ35)</f>
        <v>152.498587724</v>
      </c>
      <c r="QB4" s="1165" t="s">
        <v>3328</v>
      </c>
      <c r="QC4" s="1167" t="s">
        <v>3729</v>
      </c>
      <c r="QD4" s="1171">
        <f ca="1">VLOOKUP(QB4,INDIRECT(LU_HEAT),2,FALSE())</f>
        <v>-9.1511108499999994E-2</v>
      </c>
      <c r="QE4" s="1167" t="s">
        <v>3730</v>
      </c>
      <c r="QF4" s="1170">
        <f ca="1">VLOOKUP(QH4,INDIRECT(LU_WORK),2,FALSE())</f>
        <v>250</v>
      </c>
      <c r="QG4" s="1171">
        <f ca="1">QF4/4.1868*3600/1000000</f>
        <v>0.21496130696474636</v>
      </c>
      <c r="QH4" s="1165" t="s">
        <v>3453</v>
      </c>
      <c r="QI4" s="1172"/>
    </row>
    <row r="5" spans="1:451" ht="12" customHeight="1">
      <c r="H5" s="1167" t="s">
        <v>3731</v>
      </c>
      <c r="I5" s="1168" t="s">
        <v>3732</v>
      </c>
      <c r="J5" s="597">
        <f ca="1">SUM(J28:J35)/J4</f>
        <v>0.97030624800083776</v>
      </c>
      <c r="K5" s="597">
        <f ca="1">SUM(K28:K35)/K4</f>
        <v>0.97030624800083776</v>
      </c>
      <c r="M5" s="1167" t="s">
        <v>3733</v>
      </c>
      <c r="N5" s="1170">
        <f t="shared" ca="1" si="0"/>
        <v>79.156424099999995</v>
      </c>
      <c r="O5" s="1171">
        <f t="shared" ca="1" si="1"/>
        <v>6.8062273516766969E-2</v>
      </c>
      <c r="P5" s="1165" t="s">
        <v>3076</v>
      </c>
      <c r="R5" s="1167" t="s">
        <v>3731</v>
      </c>
      <c r="S5" s="1168" t="s">
        <v>3732</v>
      </c>
      <c r="T5" s="597">
        <f t="shared" ref="T5:AD5" ca="1" si="32">SUM(T28:T35)/T4</f>
        <v>0.97030624800083776</v>
      </c>
      <c r="U5" s="597">
        <f t="shared" ca="1" si="32"/>
        <v>0.95075915733339167</v>
      </c>
      <c r="V5" s="597">
        <f t="shared" ca="1" si="32"/>
        <v>0.9503339700035498</v>
      </c>
      <c r="W5" s="597">
        <f t="shared" ca="1" si="32"/>
        <v>0.95019674414967015</v>
      </c>
      <c r="X5" s="597">
        <f t="shared" ca="1" si="32"/>
        <v>0.95019674414152389</v>
      </c>
      <c r="Y5" s="597">
        <f t="shared" ca="1" si="32"/>
        <v>0.95689603164130677</v>
      </c>
      <c r="Z5" s="597">
        <f t="shared" ca="1" si="32"/>
        <v>0.95015235587447056</v>
      </c>
      <c r="AA5" s="597">
        <f t="shared" ca="1" si="32"/>
        <v>0.95744796529584775</v>
      </c>
      <c r="AB5" s="597">
        <f t="shared" ca="1" si="32"/>
        <v>0.86095746576142129</v>
      </c>
      <c r="AC5" s="597">
        <f t="shared" ca="1" si="32"/>
        <v>0.9507124340126748</v>
      </c>
      <c r="AD5" s="597">
        <f t="shared" ca="1" si="32"/>
        <v>0.86095963608858994</v>
      </c>
      <c r="AF5" s="1167" t="s">
        <v>3734</v>
      </c>
      <c r="AG5" s="1170">
        <f t="shared" ca="1" si="3"/>
        <v>79.999744000000007</v>
      </c>
      <c r="AH5" s="1171">
        <f t="shared" ca="1" si="4"/>
        <v>6.8787398108340489E-2</v>
      </c>
      <c r="AI5" s="1165" t="s">
        <v>3145</v>
      </c>
      <c r="AK5" s="1167" t="s">
        <v>3731</v>
      </c>
      <c r="AL5" s="1168" t="s">
        <v>3732</v>
      </c>
      <c r="AM5" s="597">
        <f t="shared" ref="AM5:BB5" ca="1" si="33">SUM(AM28:AM35)/AM4</f>
        <v>0.95081689682647219</v>
      </c>
      <c r="AN5" s="597">
        <f t="shared" ca="1" si="33"/>
        <v>0.95075915733339167</v>
      </c>
      <c r="AO5" s="597">
        <f t="shared" ca="1" si="33"/>
        <v>0.95744796529584775</v>
      </c>
      <c r="AP5" s="597">
        <f t="shared" ca="1" si="33"/>
        <v>0.95744755045234542</v>
      </c>
      <c r="AQ5" s="597">
        <f t="shared" ca="1" si="33"/>
        <v>0.95017493429458466</v>
      </c>
      <c r="AR5" s="597">
        <f t="shared" ca="1" si="33"/>
        <v>0.95014570058278724</v>
      </c>
      <c r="AS5" s="597">
        <f t="shared" ca="1" si="33"/>
        <v>0.95070076856025532</v>
      </c>
      <c r="AT5" s="597">
        <f t="shared" ca="1" si="33"/>
        <v>0.95008519213266385</v>
      </c>
      <c r="AU5" s="597">
        <f t="shared" ca="1" si="33"/>
        <v>0.95070205714468636</v>
      </c>
      <c r="AV5" s="597">
        <f t="shared" ca="1" si="33"/>
        <v>0.95789721132627126</v>
      </c>
      <c r="AW5" s="597">
        <f t="shared" ca="1" si="33"/>
        <v>0.95057445502787552</v>
      </c>
      <c r="AX5" s="597">
        <f t="shared" ca="1" si="33"/>
        <v>0.950652771865096</v>
      </c>
      <c r="AY5" s="597">
        <f t="shared" ca="1" si="33"/>
        <v>0</v>
      </c>
      <c r="AZ5" s="597">
        <f t="shared" ca="1" si="33"/>
        <v>0.95081689668534808</v>
      </c>
      <c r="BA5" s="597">
        <f t="shared" ca="1" si="33"/>
        <v>0.95045335860085811</v>
      </c>
      <c r="BB5" s="597">
        <f t="shared" ca="1" si="33"/>
        <v>0.95504155245409095</v>
      </c>
      <c r="BD5" s="1165" t="s">
        <v>3087</v>
      </c>
      <c r="BE5" s="1167" t="s">
        <v>3735</v>
      </c>
      <c r="BF5" s="1171">
        <f ca="1">VLOOKUP(BD5,INDIRECT(LU_HEAT),2,FALSE())</f>
        <v>7.00842835</v>
      </c>
      <c r="BG5" s="1167" t="s">
        <v>3736</v>
      </c>
      <c r="BH5" s="1170">
        <f t="shared" ca="1" si="6"/>
        <v>102.47890200000001</v>
      </c>
      <c r="BI5" s="1171">
        <f t="shared" ca="1" si="7"/>
        <v>8.8115994840928635E-2</v>
      </c>
      <c r="BJ5" s="1165" t="s">
        <v>3179</v>
      </c>
      <c r="BL5" s="1167" t="s">
        <v>3731</v>
      </c>
      <c r="BM5" s="1168" t="s">
        <v>3732</v>
      </c>
      <c r="BN5" s="597">
        <f ca="1">SUM(BN28:BN35)/BN4</f>
        <v>0.95750751759355512</v>
      </c>
      <c r="BO5" s="597">
        <f ca="1">SUM(BO28:BO35)/BO4</f>
        <v>0.95455761360487767</v>
      </c>
      <c r="BP5" s="597">
        <f ca="1">SUM(BP28:BP35)/BP4</f>
        <v>0.62508895298256206</v>
      </c>
      <c r="BQ5" s="597">
        <f ca="1">SUM(BQ28:BQ35)/BQ4</f>
        <v>0.94706498368328318</v>
      </c>
      <c r="BR5" s="597">
        <f ca="1">SUM(BR28:BR35)/BR4</f>
        <v>0</v>
      </c>
      <c r="BT5" s="1165"/>
      <c r="BU5" s="1167"/>
      <c r="BV5" s="1173"/>
      <c r="BW5" s="1167" t="s">
        <v>3737</v>
      </c>
      <c r="BX5" s="1170">
        <f ca="1">VLOOKUP(BZ5,INDIRECT(LU_WORK),2,FALSE())</f>
        <v>7.4569999999999999</v>
      </c>
      <c r="BY5" s="1171">
        <f ca="1">BX5/4.1868*3600/1000000</f>
        <v>6.4118658641444531E-3</v>
      </c>
      <c r="BZ5" s="1165" t="s">
        <v>3738</v>
      </c>
      <c r="CB5" s="1167" t="s">
        <v>3731</v>
      </c>
      <c r="CC5" s="1168" t="s">
        <v>3732</v>
      </c>
      <c r="CD5" s="597">
        <f t="shared" ref="CD5:CO5" ca="1" si="34">SUM(CD28:CD35)/CD4</f>
        <v>0.95504155245409095</v>
      </c>
      <c r="CE5" s="597">
        <f t="shared" ca="1" si="34"/>
        <v>0.95506791352692832</v>
      </c>
      <c r="CF5" s="597">
        <f t="shared" ca="1" si="34"/>
        <v>0.95750751759355512</v>
      </c>
      <c r="CG5" s="597">
        <f t="shared" ca="1" si="34"/>
        <v>0.95455761360487767</v>
      </c>
      <c r="CH5" s="597">
        <f t="shared" ca="1" si="34"/>
        <v>0.95492555517251276</v>
      </c>
      <c r="CI5" s="597">
        <f t="shared" ca="1" si="34"/>
        <v>0.94706498351601365</v>
      </c>
      <c r="CJ5" s="597">
        <f t="shared" ca="1" si="34"/>
        <v>0</v>
      </c>
      <c r="CK5" s="597">
        <f t="shared" ca="1" si="34"/>
        <v>0.95428772539271933</v>
      </c>
      <c r="CL5" s="597">
        <f t="shared" ca="1" si="34"/>
        <v>0.63148077721895457</v>
      </c>
      <c r="CM5" s="597">
        <f t="shared" ca="1" si="34"/>
        <v>0.95082870799661023</v>
      </c>
      <c r="CN5" s="597">
        <f t="shared" ca="1" si="34"/>
        <v>0.95408953370272687</v>
      </c>
      <c r="CO5" s="597">
        <f t="shared" ca="1" si="34"/>
        <v>0.95124052687861393</v>
      </c>
      <c r="CQ5" s="1165" t="s">
        <v>3739</v>
      </c>
      <c r="CR5" s="1167" t="s">
        <v>3740</v>
      </c>
      <c r="CS5" s="1171">
        <f ca="1">VLOOKUP(CQ5,INDIRECT(LU_HEAT),2,FALSE())</f>
        <v>4.2904358900000004</v>
      </c>
      <c r="CT5" s="1167" t="s">
        <v>3741</v>
      </c>
      <c r="CU5" s="1170">
        <f ca="1">VLOOKUP(CW5,INDIRECT(LU_WORK),2,FALSE())</f>
        <v>106.469607</v>
      </c>
      <c r="CV5" s="1171">
        <f ca="1">CU5/4.1868*3600/1000000</f>
        <v>9.1547383490971621E-2</v>
      </c>
      <c r="CW5" s="1165" t="s">
        <v>3258</v>
      </c>
      <c r="CY5" s="1167" t="s">
        <v>3731</v>
      </c>
      <c r="CZ5" s="1168" t="s">
        <v>3732</v>
      </c>
      <c r="DA5" s="597">
        <f t="shared" ref="DA5:DJ5" ca="1" si="35">SUM(DA28:DA35)/DA4</f>
        <v>0.95749713796260938</v>
      </c>
      <c r="DB5" s="597">
        <f t="shared" ca="1" si="35"/>
        <v>0.94706498346843493</v>
      </c>
      <c r="DC5" s="597">
        <f t="shared" ca="1" si="35"/>
        <v>0</v>
      </c>
      <c r="DD5" s="597">
        <f t="shared" ca="1" si="35"/>
        <v>0</v>
      </c>
      <c r="DE5" s="597">
        <f t="shared" ca="1" si="35"/>
        <v>0.95154149995501291</v>
      </c>
      <c r="DF5" s="597">
        <f t="shared" ca="1" si="35"/>
        <v>0.40292015605884407</v>
      </c>
      <c r="DG5" s="597">
        <f t="shared" ca="1" si="35"/>
        <v>0.35875872336153941</v>
      </c>
      <c r="DH5" s="597">
        <f t="shared" ca="1" si="35"/>
        <v>0.35875090967969614</v>
      </c>
      <c r="DI5" s="597">
        <f t="shared" ca="1" si="35"/>
        <v>0.35875091005289872</v>
      </c>
      <c r="DJ5" s="597">
        <f t="shared" ca="1" si="35"/>
        <v>0.35875090984155944</v>
      </c>
      <c r="DL5" s="1165" t="s">
        <v>3742</v>
      </c>
      <c r="DM5" s="1167" t="s">
        <v>3743</v>
      </c>
      <c r="DN5" s="1171">
        <f ca="1">VLOOKUP(DL5,INDIRECT(LU_HEAT),2,FALSE())</f>
        <v>0.46765228399999997</v>
      </c>
      <c r="DO5" s="1167" t="s">
        <v>3744</v>
      </c>
      <c r="DP5" s="1170">
        <f ca="1">VLOOKUP(DR5,INDIRECT(LU_WORK),2,FALSE())</f>
        <v>7.0772369799999998E-2</v>
      </c>
      <c r="DQ5" s="1171">
        <f ca="1">DP5/4.1868*3600/1000000</f>
        <v>6.0853284436801384E-5</v>
      </c>
      <c r="DR5" s="1165" t="s">
        <v>3745</v>
      </c>
      <c r="DT5" s="1167" t="s">
        <v>3731</v>
      </c>
      <c r="DU5" s="1168" t="s">
        <v>3732</v>
      </c>
      <c r="DV5" s="597">
        <f t="shared" ref="DV5:EK5" ca="1" si="36">SUM(DV28:DV35)/DV4</f>
        <v>0.95081689680454784</v>
      </c>
      <c r="DW5" s="597">
        <f t="shared" ca="1" si="36"/>
        <v>0.98908010693284509</v>
      </c>
      <c r="DX5" s="597">
        <f t="shared" ca="1" si="36"/>
        <v>0.95749713785667956</v>
      </c>
      <c r="DY5" s="597">
        <f t="shared" ca="1" si="36"/>
        <v>0.95749713796260938</v>
      </c>
      <c r="DZ5" s="597">
        <f t="shared" ca="1" si="36"/>
        <v>0</v>
      </c>
      <c r="EA5" s="597">
        <f t="shared" ca="1" si="36"/>
        <v>0.95154149995501291</v>
      </c>
      <c r="EB5" s="597">
        <f t="shared" ca="1" si="36"/>
        <v>0.95749713785442048</v>
      </c>
      <c r="EC5" s="597">
        <f t="shared" ca="1" si="36"/>
        <v>0.94409256994922497</v>
      </c>
      <c r="ED5" s="597">
        <f t="shared" ca="1" si="36"/>
        <v>0.95082870799661023</v>
      </c>
      <c r="EE5" s="597">
        <f t="shared" ca="1" si="36"/>
        <v>0.40359381013154239</v>
      </c>
      <c r="EF5" s="597">
        <f t="shared" ca="1" si="36"/>
        <v>0</v>
      </c>
      <c r="EG5" s="597">
        <f t="shared" ca="1" si="36"/>
        <v>0</v>
      </c>
      <c r="EH5" s="597">
        <f t="shared" ca="1" si="36"/>
        <v>0</v>
      </c>
      <c r="EI5" s="597">
        <f t="shared" ca="1" si="36"/>
        <v>0.94706498349839741</v>
      </c>
      <c r="EJ5" s="597">
        <f t="shared" ca="1" si="36"/>
        <v>0</v>
      </c>
      <c r="EK5" s="597">
        <f t="shared" ca="1" si="36"/>
        <v>0.35875091005289872</v>
      </c>
      <c r="EM5" s="1165" t="s">
        <v>3746</v>
      </c>
      <c r="EN5" s="1167" t="s">
        <v>3352</v>
      </c>
      <c r="EO5" s="1171">
        <f ca="1">VLOOKUP(EM5,INDIRECT(LU_HEAT),2,FALSE())</f>
        <v>-0.44759874399999999</v>
      </c>
      <c r="EP5" s="1167" t="s">
        <v>3747</v>
      </c>
      <c r="EQ5" s="1170">
        <f t="shared" ca="1" si="11"/>
        <v>1.79504449</v>
      </c>
      <c r="ER5" s="1171">
        <f t="shared" ca="1" si="12"/>
        <v>1.5434604385210662E-3</v>
      </c>
      <c r="ES5" s="1165" t="s">
        <v>3315</v>
      </c>
      <c r="EU5" s="1167" t="s">
        <v>3731</v>
      </c>
      <c r="EV5" s="1168" t="s">
        <v>3732</v>
      </c>
      <c r="EW5" s="597">
        <f t="shared" ref="EW5:FB5" ca="1" si="37">SUM(EW28:EW35)/EW4</f>
        <v>0.95408953370272687</v>
      </c>
      <c r="EX5" s="597">
        <f t="shared" ca="1" si="37"/>
        <v>0.95402353451504074</v>
      </c>
      <c r="EY5" s="597">
        <f t="shared" ca="1" si="37"/>
        <v>0.9528354565768381</v>
      </c>
      <c r="EZ5" s="597">
        <f t="shared" ca="1" si="37"/>
        <v>0.95291188872380361</v>
      </c>
      <c r="FA5" s="597">
        <f t="shared" ca="1" si="37"/>
        <v>0.86935156814006287</v>
      </c>
      <c r="FB5" s="597">
        <f t="shared" ca="1" si="37"/>
        <v>0.96110573469312344</v>
      </c>
      <c r="FD5" s="1165" t="s">
        <v>3222</v>
      </c>
      <c r="FE5" s="1167" t="s">
        <v>3748</v>
      </c>
      <c r="FF5" s="1171">
        <f ca="1">VLOOKUP(FD5,INDIRECT(LU_HEAT),2,FALSE())</f>
        <v>30.343841900000001</v>
      </c>
      <c r="FG5" s="1167" t="s">
        <v>3749</v>
      </c>
      <c r="FH5" s="1170">
        <f ca="1">VLOOKUP(FJ5,INDIRECT(LU_WORK),2,FALSE())</f>
        <v>0.50988591599999999</v>
      </c>
      <c r="FI5" s="1171">
        <f ca="1">FH5/4.1868*3600/1000000</f>
        <v>4.3842297162510752E-4</v>
      </c>
      <c r="FJ5" s="1165" t="s">
        <v>3378</v>
      </c>
      <c r="FL5" s="1167" t="s">
        <v>3731</v>
      </c>
      <c r="FM5" s="1168" t="s">
        <v>3732</v>
      </c>
      <c r="FN5" s="597">
        <f t="shared" ref="FN5:FX5" ca="1" si="38">SUM(FN28:FN35)/FN4</f>
        <v>0.62508895298256206</v>
      </c>
      <c r="FO5" s="597">
        <f t="shared" ca="1" si="38"/>
        <v>0.63148077721895457</v>
      </c>
      <c r="FP5" s="597">
        <f t="shared" ca="1" si="38"/>
        <v>0.86935156814006287</v>
      </c>
      <c r="FQ5" s="597">
        <f t="shared" ca="1" si="38"/>
        <v>0.96110573469312344</v>
      </c>
      <c r="FR5" s="597">
        <f t="shared" ca="1" si="38"/>
        <v>0.97762131599580659</v>
      </c>
      <c r="FS5" s="597">
        <f t="shared" ca="1" si="38"/>
        <v>0.9507124340126748</v>
      </c>
      <c r="FT5" s="597">
        <f t="shared" ca="1" si="38"/>
        <v>0.97174741686905386</v>
      </c>
      <c r="FU5" s="597">
        <f t="shared" ca="1" si="38"/>
        <v>0.64923744125788396</v>
      </c>
      <c r="FV5" s="597">
        <f t="shared" ca="1" si="38"/>
        <v>0.95081689655384838</v>
      </c>
      <c r="FW5" s="597">
        <f t="shared" ca="1" si="38"/>
        <v>0.53349755918752018</v>
      </c>
      <c r="FX5" s="597">
        <f t="shared" ca="1" si="38"/>
        <v>0.95124052687861393</v>
      </c>
      <c r="FZ5" s="1165" t="s">
        <v>3226</v>
      </c>
      <c r="GA5" s="1167" t="s">
        <v>3750</v>
      </c>
      <c r="GB5" s="1171">
        <f ca="1">VLOOKUP(FZ5,INDIRECT(LU_HEAT),2,FALSE())</f>
        <v>-5.9378448099999996</v>
      </c>
      <c r="GC5" s="1167" t="s">
        <v>3751</v>
      </c>
      <c r="GD5" s="1170">
        <f ca="1">VLOOKUP(GF5,INDIRECT(LU_WORK),2,FALSE())</f>
        <v>8.3841263799999997</v>
      </c>
      <c r="GE5" s="1171">
        <f ca="1">GD5/4.1868*3600/1000000</f>
        <v>7.209051057609629E-3</v>
      </c>
      <c r="GF5" s="1165" t="s">
        <v>3379</v>
      </c>
      <c r="GH5" s="1167" t="s">
        <v>3731</v>
      </c>
      <c r="GI5" s="1168" t="s">
        <v>3732</v>
      </c>
      <c r="GJ5" s="597">
        <f t="shared" ref="GJ5:GQ5" ca="1" si="39">SUM(GJ28:GJ35)/GJ4</f>
        <v>0.97762131599580659</v>
      </c>
      <c r="GK5" s="597">
        <f t="shared" ca="1" si="39"/>
        <v>0.9776114611666803</v>
      </c>
      <c r="GL5" s="597">
        <f t="shared" ca="1" si="39"/>
        <v>0.97144716761694438</v>
      </c>
      <c r="GM5" s="597">
        <f t="shared" ca="1" si="39"/>
        <v>0.97971213212736008</v>
      </c>
      <c r="GN5" s="597">
        <f t="shared" ca="1" si="39"/>
        <v>0.9799506929215096</v>
      </c>
      <c r="GO5" s="597">
        <f t="shared" ca="1" si="39"/>
        <v>0.9717749144701614</v>
      </c>
      <c r="GP5" s="597">
        <f t="shared" ca="1" si="39"/>
        <v>0.97972157810664728</v>
      </c>
      <c r="GQ5" s="597">
        <f t="shared" ca="1" si="39"/>
        <v>0.97174741686905386</v>
      </c>
      <c r="GS5" s="1165" t="s">
        <v>3216</v>
      </c>
      <c r="GT5" s="1167" t="s">
        <v>3752</v>
      </c>
      <c r="GU5" s="1171">
        <f ca="1">VLOOKUP(GS5,INDIRECT(LU_HEAT),2,FALSE())</f>
        <v>-0.30048771899999999</v>
      </c>
      <c r="GV5" s="1167"/>
      <c r="GW5" s="1170"/>
      <c r="GX5" s="1173"/>
      <c r="GY5" s="1165"/>
      <c r="HA5" s="1167" t="s">
        <v>3731</v>
      </c>
      <c r="HB5" s="1168" t="s">
        <v>3732</v>
      </c>
      <c r="HC5" s="597">
        <f t="shared" ref="HC5:HH5" ca="1" si="40">SUM(HC28:HC35)/HC4</f>
        <v>0.95291188872380361</v>
      </c>
      <c r="HD5" s="597">
        <f t="shared" ca="1" si="40"/>
        <v>0.95284559873763452</v>
      </c>
      <c r="HE5" s="597">
        <f t="shared" ca="1" si="40"/>
        <v>0.35866985746058938</v>
      </c>
      <c r="HF5" s="597">
        <f t="shared" ca="1" si="40"/>
        <v>0.29358152370494944</v>
      </c>
      <c r="HG5" s="597">
        <f t="shared" ca="1" si="40"/>
        <v>0.95458797699805042</v>
      </c>
      <c r="HH5" s="597">
        <f t="shared" ca="1" si="40"/>
        <v>0.95284577869898524</v>
      </c>
      <c r="HJ5" s="1165" t="s">
        <v>3190</v>
      </c>
      <c r="HK5" s="1167" t="s">
        <v>3753</v>
      </c>
      <c r="HL5" s="1171">
        <f ca="1">VLOOKUP(HJ5,INDIRECT(LU_HEAT),2,FALSE())</f>
        <v>0.73391689599999999</v>
      </c>
      <c r="HM5" s="1167" t="s">
        <v>3754</v>
      </c>
      <c r="HN5" s="1170">
        <f t="shared" ca="1" si="17"/>
        <v>10.9971987</v>
      </c>
      <c r="HO5" s="1171">
        <f t="shared" ca="1" si="18"/>
        <v>9.4558888220120374E-3</v>
      </c>
      <c r="HP5" s="1165" t="s">
        <v>3755</v>
      </c>
      <c r="HR5" s="1167" t="s">
        <v>3731</v>
      </c>
      <c r="HS5" s="1168" t="s">
        <v>3732</v>
      </c>
      <c r="HT5" s="597">
        <f t="shared" ref="HT5:IE5" ca="1" si="41">SUM(HT28:HT35)/HT4</f>
        <v>0.950652771865096</v>
      </c>
      <c r="HU5" s="597">
        <f t="shared" ca="1" si="41"/>
        <v>0.95284559873763452</v>
      </c>
      <c r="HV5" s="597">
        <f t="shared" ca="1" si="41"/>
        <v>0.95255368639362192</v>
      </c>
      <c r="HW5" s="597">
        <f t="shared" ca="1" si="41"/>
        <v>0.95256884285395682</v>
      </c>
      <c r="HX5" s="597">
        <f t="shared" ca="1" si="41"/>
        <v>0.95082868980437996</v>
      </c>
      <c r="HY5" s="597">
        <f t="shared" ca="1" si="41"/>
        <v>0.95086718434017292</v>
      </c>
      <c r="HZ5" s="597">
        <f t="shared" ca="1" si="41"/>
        <v>0.51464478599002528</v>
      </c>
      <c r="IA5" s="597">
        <f t="shared" ca="1" si="41"/>
        <v>0.9163979576764355</v>
      </c>
      <c r="IB5" s="597">
        <f t="shared" ca="1" si="41"/>
        <v>0.95075630357059016</v>
      </c>
      <c r="IC5" s="597">
        <f t="shared" ca="1" si="41"/>
        <v>0.95083466093899804</v>
      </c>
      <c r="ID5" s="597">
        <f t="shared" ca="1" si="41"/>
        <v>0.9507932316923261</v>
      </c>
      <c r="IE5" s="597">
        <f t="shared" ca="1" si="41"/>
        <v>0.9508206940489019</v>
      </c>
      <c r="IG5" s="1165" t="s">
        <v>2516</v>
      </c>
      <c r="IH5" s="1167" t="s">
        <v>3756</v>
      </c>
      <c r="II5" s="1171">
        <f ca="1">VLOOKUP(IG5,INDIRECT(LU_HEAT),2,FALSE())</f>
        <v>-2.09306663</v>
      </c>
      <c r="IJ5" s="1167" t="s">
        <v>3757</v>
      </c>
      <c r="IK5" s="1170">
        <f ca="1">VLOOKUP(IM5,INDIRECT(LU_WORK),2,FALSE())</f>
        <v>4.25887875</v>
      </c>
      <c r="IL5" s="1171">
        <f ca="1">IK5/4.1868*3600/1000000</f>
        <v>3.6619765692175411E-3</v>
      </c>
      <c r="IM5" s="1165" t="s">
        <v>3758</v>
      </c>
      <c r="IO5" s="1167" t="s">
        <v>3731</v>
      </c>
      <c r="IP5" s="1168" t="s">
        <v>3732</v>
      </c>
      <c r="IQ5" s="597">
        <f t="shared" ref="IQ5:JH5" ca="1" si="42">SUM(IQ28:IQ35)/IQ4</f>
        <v>0.95082868980437996</v>
      </c>
      <c r="IR5" s="597">
        <f t="shared" ca="1" si="42"/>
        <v>0.95086718434017292</v>
      </c>
      <c r="IS5" s="597">
        <f t="shared" ca="1" si="42"/>
        <v>0.95071845926671994</v>
      </c>
      <c r="IT5" s="597">
        <f t="shared" ca="1" si="42"/>
        <v>0.95075161364403615</v>
      </c>
      <c r="IU5" s="597">
        <f t="shared" ca="1" si="42"/>
        <v>0.95073600637844824</v>
      </c>
      <c r="IV5" s="597">
        <f t="shared" ca="1" si="42"/>
        <v>0.95071719949025579</v>
      </c>
      <c r="IW5" s="597">
        <f t="shared" ca="1" si="42"/>
        <v>0.95071845913454733</v>
      </c>
      <c r="IX5" s="597">
        <f t="shared" ca="1" si="42"/>
        <v>0.36050894041815224</v>
      </c>
      <c r="IY5" s="597">
        <f t="shared" ca="1" si="42"/>
        <v>0.95097222290746086</v>
      </c>
      <c r="IZ5" s="597">
        <f t="shared" ca="1" si="42"/>
        <v>0.95070893378836618</v>
      </c>
      <c r="JA5" s="597">
        <f t="shared" ca="1" si="42"/>
        <v>0.95071848554768235</v>
      </c>
      <c r="JB5" s="597">
        <f t="shared" ca="1" si="42"/>
        <v>0.95082219767343223</v>
      </c>
      <c r="JC5" s="597">
        <f t="shared" ca="1" si="42"/>
        <v>0.94214093353968964</v>
      </c>
      <c r="JD5" s="597">
        <f t="shared" ca="1" si="42"/>
        <v>0.95082385598520502</v>
      </c>
      <c r="JE5" s="597">
        <f t="shared" ca="1" si="42"/>
        <v>0.95024987333810307</v>
      </c>
      <c r="JF5" s="597">
        <f t="shared" ca="1" si="42"/>
        <v>0.35875872396036002</v>
      </c>
      <c r="JG5" s="597">
        <f t="shared" ca="1" si="42"/>
        <v>0.93019795875315647</v>
      </c>
      <c r="JH5" s="597">
        <f t="shared" ca="1" si="42"/>
        <v>0.9163979576764355</v>
      </c>
      <c r="JJ5" s="1165"/>
      <c r="JK5" s="1167"/>
      <c r="JL5" s="1173"/>
      <c r="JM5" s="1" t="s">
        <v>3759</v>
      </c>
      <c r="JN5" s="1170">
        <f t="shared" ca="1" si="21"/>
        <v>0.57975231100000002</v>
      </c>
      <c r="JO5" s="1171">
        <f t="shared" ca="1" si="22"/>
        <v>4.9849725795356832E-4</v>
      </c>
      <c r="JP5" s="1165" t="s">
        <v>3760</v>
      </c>
      <c r="JR5" s="1167" t="s">
        <v>3731</v>
      </c>
      <c r="JS5" s="1168" t="s">
        <v>3732</v>
      </c>
      <c r="JT5" s="597">
        <f t="shared" ref="JT5:KC5" ca="1" si="43">SUM(JT28:JT35)/JT4</f>
        <v>0.94706452901653004</v>
      </c>
      <c r="JU5" s="597">
        <f t="shared" ca="1" si="43"/>
        <v>0.94706452884831671</v>
      </c>
      <c r="JV5" s="597">
        <f t="shared" ca="1" si="43"/>
        <v>0.94706498346843493</v>
      </c>
      <c r="JW5" s="597">
        <f t="shared" ca="1" si="43"/>
        <v>0.94706498349839741</v>
      </c>
      <c r="JX5" s="597">
        <f t="shared" ca="1" si="43"/>
        <v>0.9799506929215096</v>
      </c>
      <c r="JY5" s="597">
        <f t="shared" ca="1" si="43"/>
        <v>0</v>
      </c>
      <c r="JZ5" s="597">
        <f t="shared" ca="1" si="43"/>
        <v>0.97976800887994187</v>
      </c>
      <c r="KA5" s="597">
        <f t="shared" ca="1" si="43"/>
        <v>0.86095963608858994</v>
      </c>
      <c r="KB5" s="597">
        <f t="shared" ca="1" si="43"/>
        <v>0.95082847764384748</v>
      </c>
      <c r="KC5" s="597">
        <f t="shared" ca="1" si="43"/>
        <v>0.94706498351317259</v>
      </c>
      <c r="KE5" s="1167" t="s">
        <v>3761</v>
      </c>
      <c r="KF5" s="1170">
        <f t="shared" ca="1" si="24"/>
        <v>0.52796473899999996</v>
      </c>
      <c r="KG5" s="1171">
        <f t="shared" ca="1" si="25"/>
        <v>4.5396796130696475E-4</v>
      </c>
      <c r="KH5" s="1165" t="s">
        <v>3411</v>
      </c>
      <c r="KJ5" s="1167" t="s">
        <v>3731</v>
      </c>
      <c r="KK5" s="1168" t="s">
        <v>3732</v>
      </c>
      <c r="KL5" s="597">
        <f t="shared" ref="KL5:KR5" ca="1" si="44">SUM(KL28:KL35)/KL4</f>
        <v>0</v>
      </c>
      <c r="KM5" s="597">
        <f t="shared" ca="1" si="44"/>
        <v>0</v>
      </c>
      <c r="KN5" s="597">
        <f t="shared" ca="1" si="44"/>
        <v>0</v>
      </c>
      <c r="KO5" s="597">
        <f t="shared" ca="1" si="44"/>
        <v>0</v>
      </c>
      <c r="KP5" s="597">
        <f t="shared" ca="1" si="44"/>
        <v>0</v>
      </c>
      <c r="KQ5" s="597">
        <f t="shared" ca="1" si="44"/>
        <v>0</v>
      </c>
      <c r="KR5" s="597">
        <f t="shared" ca="1" si="44"/>
        <v>0</v>
      </c>
      <c r="KT5" s="1167" t="s">
        <v>3762</v>
      </c>
      <c r="KU5" s="1170">
        <f ca="1">VLOOKUP(KW5,INDIRECT(LU_WORK),2,FALSE())</f>
        <v>0.203218446</v>
      </c>
      <c r="KV5" s="1171">
        <f ca="1">KU5/4.1868*3600/1000000</f>
        <v>1.7473641100601892E-4</v>
      </c>
      <c r="KW5" s="1165" t="s">
        <v>3415</v>
      </c>
      <c r="KY5" s="1167" t="s">
        <v>3731</v>
      </c>
      <c r="KZ5" s="1168" t="s">
        <v>3732</v>
      </c>
      <c r="LA5" s="597">
        <f t="shared" ref="LA5:LK5" ca="1" si="45">SUM(LA28:LA35)/LA4</f>
        <v>0.29358152370494944</v>
      </c>
      <c r="LB5" s="597">
        <f t="shared" ca="1" si="45"/>
        <v>0.51464478599002528</v>
      </c>
      <c r="LC5" s="597">
        <f t="shared" ca="1" si="45"/>
        <v>0.36948620548563432</v>
      </c>
      <c r="LD5" s="597">
        <f t="shared" ca="1" si="45"/>
        <v>0.36921093176519654</v>
      </c>
      <c r="LE5" s="597">
        <f t="shared" ca="1" si="45"/>
        <v>0.35875872377260198</v>
      </c>
      <c r="LF5" s="597">
        <f t="shared" ca="1" si="45"/>
        <v>0.80174199217451081</v>
      </c>
      <c r="LG5" s="597">
        <f t="shared" ca="1" si="45"/>
        <v>0.80190827512983054</v>
      </c>
      <c r="LH5" s="597">
        <f t="shared" ca="1" si="45"/>
        <v>0</v>
      </c>
      <c r="LI5" s="597">
        <f t="shared" ca="1" si="45"/>
        <v>0.81056431326569323</v>
      </c>
      <c r="LJ5" s="597">
        <f t="shared" ca="1" si="45"/>
        <v>0.95081707046424213</v>
      </c>
      <c r="LK5" s="597">
        <f t="shared" ca="1" si="45"/>
        <v>0</v>
      </c>
      <c r="LM5" s="1165"/>
      <c r="LN5" s="1167"/>
      <c r="LO5" s="1173"/>
      <c r="LP5" s="1167" t="s">
        <v>3763</v>
      </c>
      <c r="LQ5" s="1170">
        <f ca="1">VLOOKUP(LS5,INDIRECT(LU_WORK),2,FALSE())</f>
        <v>595.94988499999999</v>
      </c>
      <c r="LR5" s="1171">
        <f ca="1">LQ5/4.1868*3600/1000000</f>
        <v>0.51242466466036118</v>
      </c>
      <c r="LS5" s="1165" t="s">
        <v>3764</v>
      </c>
      <c r="LU5" s="1167" t="s">
        <v>3731</v>
      </c>
      <c r="LV5" s="1168" t="s">
        <v>3732</v>
      </c>
      <c r="LW5" s="597">
        <f t="shared" ref="LW5:MO5" ca="1" si="46">SUM(LW28:LW35)/LW4</f>
        <v>0.95020702046189898</v>
      </c>
      <c r="LX5" s="597">
        <f t="shared" ca="1" si="46"/>
        <v>0.95020702046231398</v>
      </c>
      <c r="LY5" s="597">
        <f t="shared" ca="1" si="46"/>
        <v>0.95458797699805042</v>
      </c>
      <c r="LZ5" s="597">
        <f t="shared" ca="1" si="46"/>
        <v>0.95097222290746086</v>
      </c>
      <c r="MA5" s="597">
        <f t="shared" ca="1" si="46"/>
        <v>0.95326838423868765</v>
      </c>
      <c r="MB5" s="597">
        <f t="shared" ca="1" si="46"/>
        <v>0.36921093176519654</v>
      </c>
      <c r="MC5" s="597">
        <f t="shared" ca="1" si="46"/>
        <v>0.80174199217451081</v>
      </c>
      <c r="MD5" s="597">
        <f t="shared" ca="1" si="46"/>
        <v>0.95013226569509213</v>
      </c>
      <c r="ME5" s="597">
        <f t="shared" ca="1" si="46"/>
        <v>0.95020702056894168</v>
      </c>
      <c r="MF5" s="597">
        <f t="shared" ca="1" si="46"/>
        <v>0.95074330748589553</v>
      </c>
      <c r="MG5" s="597">
        <f t="shared" ca="1" si="46"/>
        <v>0.95068468562383657</v>
      </c>
      <c r="MH5" s="597">
        <f t="shared" ca="1" si="46"/>
        <v>0.95022020794772455</v>
      </c>
      <c r="MI5" s="597">
        <f t="shared" ca="1" si="46"/>
        <v>0.95022020791466044</v>
      </c>
      <c r="MJ5" s="597">
        <f t="shared" ca="1" si="46"/>
        <v>0.95035366025819601</v>
      </c>
      <c r="MK5" s="597">
        <f t="shared" ca="1" si="46"/>
        <v>0.95080537338680415</v>
      </c>
      <c r="ML5" s="597">
        <f t="shared" ca="1" si="46"/>
        <v>0.95080521922437078</v>
      </c>
      <c r="MM5" s="597">
        <f t="shared" ca="1" si="46"/>
        <v>0.95075630357059016</v>
      </c>
      <c r="MN5" s="597">
        <f t="shared" ca="1" si="46"/>
        <v>0.95067072321285695</v>
      </c>
      <c r="MO5" s="597">
        <f t="shared" ca="1" si="46"/>
        <v>0</v>
      </c>
      <c r="MQ5" s="1165" t="s">
        <v>3765</v>
      </c>
      <c r="MR5" s="1167" t="s">
        <v>2045</v>
      </c>
      <c r="MS5" s="1171">
        <f ca="1">VLOOKUP(MQ5,INDIRECT(LU_HEAT),2,FALSE())</f>
        <v>15.7207469</v>
      </c>
      <c r="MT5" s="1167" t="s">
        <v>3766</v>
      </c>
      <c r="MU5" s="1170">
        <f ca="1">VLOOKUP(MW5,INDIRECT(LU_WORK),2,FALSE())</f>
        <v>19.889084700000002</v>
      </c>
      <c r="MV5" s="1171">
        <f ca="1">MU5/4.1868*3600/1000000</f>
        <v>1.7101534565778162E-2</v>
      </c>
      <c r="MW5" s="1165" t="s">
        <v>3426</v>
      </c>
      <c r="MY5" s="1167" t="s">
        <v>3731</v>
      </c>
      <c r="MZ5" s="1168" t="s">
        <v>3732</v>
      </c>
      <c r="NA5" s="597">
        <f t="shared" ref="NA5:NG5" ca="1" si="47">SUM(NA28:NA35)/NA4</f>
        <v>0.95015235587447056</v>
      </c>
      <c r="NB5" s="597">
        <f t="shared" ca="1" si="47"/>
        <v>0.95014570058278724</v>
      </c>
      <c r="NC5" s="597">
        <f t="shared" ca="1" si="47"/>
        <v>0.95070076856025532</v>
      </c>
      <c r="ND5" s="597">
        <f t="shared" ca="1" si="47"/>
        <v>0.95081706248706799</v>
      </c>
      <c r="NE5" s="597">
        <f t="shared" ca="1" si="47"/>
        <v>0.95074337520395613</v>
      </c>
      <c r="NF5" s="597">
        <f t="shared" ca="1" si="47"/>
        <v>0.95074594557032344</v>
      </c>
      <c r="NG5" s="597">
        <f t="shared" ca="1" si="47"/>
        <v>0.95076109005595533</v>
      </c>
      <c r="NH5" s="597">
        <v>0</v>
      </c>
      <c r="NI5" s="597">
        <f t="shared" ref="NI5:NP5" ca="1" si="48">SUM(NI28:NI35)/NI4</f>
        <v>0.95074510384998989</v>
      </c>
      <c r="NJ5" s="597">
        <f t="shared" ca="1" si="48"/>
        <v>0.95074330748589553</v>
      </c>
      <c r="NK5" s="597">
        <f t="shared" ca="1" si="48"/>
        <v>0.95022020791466044</v>
      </c>
      <c r="NL5" s="597">
        <f t="shared" ca="1" si="48"/>
        <v>0.95080521922437078</v>
      </c>
      <c r="NM5" s="597">
        <f t="shared" ca="1" si="48"/>
        <v>0.95075630357059016</v>
      </c>
      <c r="NN5" s="597">
        <f t="shared" ca="1" si="48"/>
        <v>0.95026968822964475</v>
      </c>
      <c r="NO5" s="597">
        <f t="shared" ca="1" si="48"/>
        <v>0.95067072321285695</v>
      </c>
      <c r="NP5" s="597">
        <f t="shared" ca="1" si="48"/>
        <v>0.95069102423315011</v>
      </c>
      <c r="NR5" s="1165"/>
      <c r="NS5" s="1167"/>
      <c r="NT5" s="1173"/>
      <c r="NU5" s="1167" t="s">
        <v>3767</v>
      </c>
      <c r="NV5" s="1170">
        <f ca="1">VLOOKUP(NX5,INDIRECT(LU_WORK),2,FALSE())</f>
        <v>9.4109250800000002</v>
      </c>
      <c r="NW5" s="1171">
        <f ca="1">NV5/4.1868*3600/1000000</f>
        <v>8.0919390197764403E-3</v>
      </c>
      <c r="NX5" s="1165" t="s">
        <v>3427</v>
      </c>
      <c r="NZ5" s="1165"/>
      <c r="OA5" s="1167" t="s">
        <v>3768</v>
      </c>
      <c r="OB5" s="1170">
        <f ca="1">VLOOKUP(OD5,INDIRECT(LU_WORK),2,FALSE())</f>
        <v>10</v>
      </c>
      <c r="OC5" s="1171">
        <f ca="1">OB5/4.1868*3600/1000000</f>
        <v>8.5984522785898555E-3</v>
      </c>
      <c r="OD5" s="1165" t="s">
        <v>3769</v>
      </c>
      <c r="OF5" s="1167" t="s">
        <v>3731</v>
      </c>
      <c r="OG5" s="1168" t="s">
        <v>3732</v>
      </c>
      <c r="OH5" s="597">
        <f t="shared" ref="OH5:OO5" ca="1" si="49">SUM(OH28:OH35)/OH4</f>
        <v>0.95082064168509639</v>
      </c>
      <c r="OI5" s="597">
        <f t="shared" ca="1" si="49"/>
        <v>0.95081689666203717</v>
      </c>
      <c r="OJ5" s="597">
        <f t="shared" ca="1" si="49"/>
        <v>0.95082069391973978</v>
      </c>
      <c r="OK5" s="597">
        <f t="shared" ca="1" si="49"/>
        <v>0.95081274490700984</v>
      </c>
      <c r="OL5" s="597">
        <f t="shared" ca="1" si="49"/>
        <v>0.35875872298606248</v>
      </c>
      <c r="OM5" s="597">
        <f t="shared" ca="1" si="49"/>
        <v>0.52982172806154293</v>
      </c>
      <c r="ON5" s="597">
        <f t="shared" ca="1" si="49"/>
        <v>0.95084256500152187</v>
      </c>
      <c r="OO5" s="597">
        <f t="shared" ca="1" si="49"/>
        <v>0.9508328977489261</v>
      </c>
      <c r="OQ5" s="1165" t="s">
        <v>3770</v>
      </c>
      <c r="OR5" s="1167" t="s">
        <v>3771</v>
      </c>
      <c r="OS5" s="1171">
        <f ca="1">VLOOKUP(OQ5,INDIRECT(LU_HEAT),2,FALSE())</f>
        <v>97.060327700000002</v>
      </c>
      <c r="OT5" s="1167" t="s">
        <v>3772</v>
      </c>
      <c r="OU5" s="1170">
        <f ca="1">VLOOKUP(OW5,INDIRECT(LU_WORK),2,FALSE())</f>
        <v>186</v>
      </c>
      <c r="OV5" s="1171">
        <f ca="1">OU5/4.1868*3600/1000000</f>
        <v>0.1599312123817713</v>
      </c>
      <c r="OW5" s="1165" t="s">
        <v>3449</v>
      </c>
      <c r="OY5" s="1167" t="s">
        <v>3731</v>
      </c>
      <c r="OZ5" s="1168" t="s">
        <v>3732</v>
      </c>
      <c r="PA5" s="597">
        <f t="shared" ref="PA5:PK5" ca="1" si="50">SUM(PA28:PA35)/PA4</f>
        <v>0.95081678926533519</v>
      </c>
      <c r="PB5" s="597">
        <f t="shared" ca="1" si="50"/>
        <v>0.95081678912049217</v>
      </c>
      <c r="PC5" s="597">
        <f t="shared" ca="1" si="50"/>
        <v>0.95081678924490887</v>
      </c>
      <c r="PD5" s="597">
        <f t="shared" ca="1" si="50"/>
        <v>0.95081678897762134</v>
      </c>
      <c r="PE5" s="597">
        <f t="shared" ca="1" si="50"/>
        <v>0.95082219767343223</v>
      </c>
      <c r="PF5" s="597">
        <f t="shared" ca="1" si="50"/>
        <v>0.9508167891924898</v>
      </c>
      <c r="PG5" s="597">
        <f t="shared" ca="1" si="50"/>
        <v>0.95081678928758107</v>
      </c>
      <c r="PH5" s="597">
        <f t="shared" ca="1" si="50"/>
        <v>0.9507932316923261</v>
      </c>
      <c r="PI5" s="597">
        <f t="shared" ca="1" si="50"/>
        <v>0.95081678918957935</v>
      </c>
      <c r="PJ5" s="597">
        <f t="shared" ca="1" si="50"/>
        <v>0.95082847758845257</v>
      </c>
      <c r="PK5" s="597">
        <f t="shared" ca="1" si="50"/>
        <v>0.95081689666203717</v>
      </c>
      <c r="PM5" s="1165"/>
      <c r="PN5" s="1165"/>
      <c r="PO5" s="1172"/>
      <c r="PP5" s="1165"/>
      <c r="PQ5" s="1174"/>
      <c r="PR5" s="1172"/>
      <c r="PS5" s="1165"/>
      <c r="PU5" s="1167" t="s">
        <v>3731</v>
      </c>
      <c r="PV5" s="1168" t="s">
        <v>3732</v>
      </c>
      <c r="PW5" s="597">
        <f ca="1">SUM(PW28:PW35)/PW4</f>
        <v>0.95082847758845257</v>
      </c>
      <c r="PX5" s="597">
        <f ca="1">SUM(PX28:PX35)/PX4</f>
        <v>0.95025824813635595</v>
      </c>
      <c r="PY5" s="597">
        <f ca="1">SUM(PY28:PY35)/PY4</f>
        <v>0.95082847758845257</v>
      </c>
      <c r="PZ5" s="597">
        <f ca="1">SUM(PZ28:PZ35)/PZ4</f>
        <v>0.95082847758845257</v>
      </c>
      <c r="QB5" s="1165"/>
      <c r="QC5" s="1165"/>
      <c r="QD5" s="1172"/>
      <c r="QE5" s="1165"/>
      <c r="QF5" s="1174"/>
      <c r="QG5" s="1172"/>
      <c r="QH5" s="1165"/>
      <c r="QI5" s="1172"/>
    </row>
    <row r="6" spans="1:451" ht="12" customHeight="1">
      <c r="H6" s="1167" t="s">
        <v>3773</v>
      </c>
      <c r="I6" s="1168" t="s">
        <v>3732</v>
      </c>
      <c r="J6" s="597">
        <f ca="1">SUM(J12:J17)/J4</f>
        <v>2.0060791936714925E-3</v>
      </c>
      <c r="K6" s="597">
        <f ca="1">SUM(K12:K17)/K4</f>
        <v>2.0060791936714925E-3</v>
      </c>
      <c r="M6" s="1167" t="s">
        <v>3774</v>
      </c>
      <c r="N6" s="1170">
        <f t="shared" ca="1" si="0"/>
        <v>15.831284800000001</v>
      </c>
      <c r="O6" s="1171">
        <f t="shared" ca="1" si="1"/>
        <v>1.3612454686156492E-2</v>
      </c>
      <c r="P6" s="1165" t="s">
        <v>3078</v>
      </c>
      <c r="R6" s="1167" t="s">
        <v>3773</v>
      </c>
      <c r="S6" s="1168" t="s">
        <v>3732</v>
      </c>
      <c r="T6" s="597">
        <f t="shared" ref="T6:AD6" ca="1" si="51">SUM(T12:T17)/T4</f>
        <v>2.0060791936714925E-3</v>
      </c>
      <c r="U6" s="597">
        <f t="shared" ca="1" si="51"/>
        <v>0</v>
      </c>
      <c r="V6" s="597">
        <f t="shared" ca="1" si="51"/>
        <v>5.0207853878586996E-4</v>
      </c>
      <c r="W6" s="597">
        <f t="shared" ca="1" si="51"/>
        <v>0</v>
      </c>
      <c r="X6" s="597">
        <f t="shared" ca="1" si="51"/>
        <v>0</v>
      </c>
      <c r="Y6" s="597">
        <f t="shared" ca="1" si="51"/>
        <v>9.887389683033898E-4</v>
      </c>
      <c r="Z6" s="597">
        <f t="shared" ca="1" si="51"/>
        <v>3.7459757129096501E-5</v>
      </c>
      <c r="AA6" s="597">
        <f t="shared" ca="1" si="51"/>
        <v>1.0667035331057965E-3</v>
      </c>
      <c r="AB6" s="597">
        <f t="shared" ca="1" si="51"/>
        <v>0.11662413840431307</v>
      </c>
      <c r="AC6" s="597">
        <f t="shared" ca="1" si="51"/>
        <v>1.0360572488176147E-5</v>
      </c>
      <c r="AD6" s="597">
        <f t="shared" ca="1" si="51"/>
        <v>0.11662443287451554</v>
      </c>
      <c r="AF6" s="1167" t="s">
        <v>3775</v>
      </c>
      <c r="AG6" s="1170">
        <f t="shared" ca="1" si="3"/>
        <v>159.99948800000001</v>
      </c>
      <c r="AH6" s="1171">
        <f t="shared" ca="1" si="4"/>
        <v>0.13757479621668098</v>
      </c>
      <c r="AI6" s="1165" t="s">
        <v>3147</v>
      </c>
      <c r="AK6" s="1167" t="s">
        <v>3773</v>
      </c>
      <c r="AL6" s="1168" t="s">
        <v>3732</v>
      </c>
      <c r="AM6" s="597">
        <f t="shared" ref="AM6:BB6" ca="1" si="52">SUM(AM12:AM17)/AM4</f>
        <v>0</v>
      </c>
      <c r="AN6" s="597">
        <f t="shared" ca="1" si="52"/>
        <v>0</v>
      </c>
      <c r="AO6" s="597">
        <f t="shared" ca="1" si="52"/>
        <v>1.0667035331057965E-3</v>
      </c>
      <c r="AP6" s="597">
        <f t="shared" ca="1" si="52"/>
        <v>1.0667030709239906E-3</v>
      </c>
      <c r="AQ6" s="597">
        <f t="shared" ca="1" si="52"/>
        <v>3.2684941110226371E-5</v>
      </c>
      <c r="AR6" s="597">
        <f t="shared" ca="1" si="52"/>
        <v>3.5357434574808194E-5</v>
      </c>
      <c r="AS6" s="597">
        <f t="shared" ca="1" si="52"/>
        <v>4.5864802657630533E-5</v>
      </c>
      <c r="AT6" s="597">
        <f t="shared" ca="1" si="52"/>
        <v>3.5112284524706847E-5</v>
      </c>
      <c r="AU6" s="597">
        <f t="shared" ca="1" si="52"/>
        <v>3.3331378315919136E-5</v>
      </c>
      <c r="AV6" s="597">
        <f t="shared" ca="1" si="52"/>
        <v>1.1307754246556558E-3</v>
      </c>
      <c r="AW6" s="597">
        <f t="shared" ca="1" si="52"/>
        <v>3.5130366206356354E-5</v>
      </c>
      <c r="AX6" s="597">
        <f t="shared" ca="1" si="52"/>
        <v>3.5492390860624694E-5</v>
      </c>
      <c r="AY6" s="597">
        <f t="shared" ca="1" si="52"/>
        <v>0</v>
      </c>
      <c r="AZ6" s="597">
        <f t="shared" ca="1" si="52"/>
        <v>0</v>
      </c>
      <c r="BA6" s="597">
        <f t="shared" ca="1" si="52"/>
        <v>0</v>
      </c>
      <c r="BB6" s="597">
        <f t="shared" ca="1" si="52"/>
        <v>6.7456620551648147E-4</v>
      </c>
      <c r="BD6" s="1165"/>
      <c r="BE6" s="1167"/>
      <c r="BF6" s="1173"/>
      <c r="BG6" s="1167" t="s">
        <v>3776</v>
      </c>
      <c r="BH6" s="1170">
        <f t="shared" ca="1" si="6"/>
        <v>89.999712000000002</v>
      </c>
      <c r="BI6" s="1171">
        <f t="shared" ca="1" si="7"/>
        <v>7.7385822871883059E-2</v>
      </c>
      <c r="BJ6" s="1165" t="s">
        <v>3181</v>
      </c>
      <c r="BL6" s="1167" t="s">
        <v>3773</v>
      </c>
      <c r="BM6" s="1168" t="s">
        <v>3732</v>
      </c>
      <c r="BN6" s="597">
        <f ca="1">SUM(BN12:BN17)/BN4</f>
        <v>9.6565057835245932E-4</v>
      </c>
      <c r="BO6" s="597">
        <f ca="1">SUM(BO12:BO17)/BO4</f>
        <v>1.4588480850570885E-3</v>
      </c>
      <c r="BP6" s="597">
        <f ca="1">SUM(BP12:BP17)/BP4</f>
        <v>6.2135466329926144E-3</v>
      </c>
      <c r="BQ6" s="597">
        <f ca="1">SUM(BQ12:BQ17)/BQ4</f>
        <v>0</v>
      </c>
      <c r="BR6" s="597">
        <f ca="1">SUM(BR12:BR17)/BR4</f>
        <v>1.3967622260155954</v>
      </c>
      <c r="BT6" s="1165"/>
      <c r="BU6" s="1167"/>
      <c r="BV6" s="1173"/>
      <c r="BW6" s="1167" t="s">
        <v>3777</v>
      </c>
      <c r="BX6" s="1170">
        <f ca="1">VLOOKUP(BZ6,INDIRECT(LU_WORK),2,FALSE())</f>
        <v>7.45654109</v>
      </c>
      <c r="BY6" s="1171">
        <f ca="1">BX6/4.1868*3600/1000000</f>
        <v>6.4114712725709365E-3</v>
      </c>
      <c r="BZ6" s="1165" t="s">
        <v>3778</v>
      </c>
      <c r="CB6" s="1167" t="s">
        <v>3773</v>
      </c>
      <c r="CC6" s="1168" t="s">
        <v>3732</v>
      </c>
      <c r="CD6" s="597">
        <f t="shared" ref="CD6:CO6" ca="1" si="53">SUM(CD12:CD17)/CD4</f>
        <v>6.7456620551648147E-4</v>
      </c>
      <c r="CE6" s="597">
        <f t="shared" ca="1" si="53"/>
        <v>6.7458482490412124E-4</v>
      </c>
      <c r="CF6" s="597">
        <f t="shared" ca="1" si="53"/>
        <v>9.6565057835245932E-4</v>
      </c>
      <c r="CG6" s="597">
        <f t="shared" ca="1" si="53"/>
        <v>1.4588480850570885E-3</v>
      </c>
      <c r="CH6" s="597">
        <f t="shared" ca="1" si="53"/>
        <v>6.5197279340522803E-4</v>
      </c>
      <c r="CI6" s="597">
        <f t="shared" ca="1" si="53"/>
        <v>0</v>
      </c>
      <c r="CJ6" s="597">
        <f t="shared" ca="1" si="53"/>
        <v>1.396762225534371</v>
      </c>
      <c r="CK6" s="597">
        <f t="shared" ca="1" si="53"/>
        <v>1.4890119943401557E-3</v>
      </c>
      <c r="CL6" s="597">
        <f t="shared" ca="1" si="53"/>
        <v>6.4834999051882718E-3</v>
      </c>
      <c r="CM6" s="597">
        <f t="shared" ca="1" si="53"/>
        <v>0</v>
      </c>
      <c r="CN6" s="597">
        <f t="shared" ca="1" si="53"/>
        <v>1.4132662234289893E-3</v>
      </c>
      <c r="CO6" s="597">
        <f t="shared" ca="1" si="53"/>
        <v>3.2314802726106265E-4</v>
      </c>
      <c r="CQ6" s="1165" t="s">
        <v>3779</v>
      </c>
      <c r="CR6" s="1167" t="s">
        <v>3780</v>
      </c>
      <c r="CS6" s="1171">
        <f ca="1">VLOOKUP(CQ6,INDIRECT(LU_HEAT),2,FALSE())</f>
        <v>6.3824211799999997</v>
      </c>
      <c r="CT6" s="1167" t="s">
        <v>3781</v>
      </c>
      <c r="CU6" s="1170">
        <f ca="1">VLOOKUP(CW6,INDIRECT(LU_WORK),2,FALSE())</f>
        <v>55.931412700000003</v>
      </c>
      <c r="CV6" s="1171">
        <f ca="1">CU6/4.1868*3600/1000000</f>
        <v>4.8092358297506452E-2</v>
      </c>
      <c r="CW6" s="1165" t="s">
        <v>3260</v>
      </c>
      <c r="CY6" s="1167" t="s">
        <v>3773</v>
      </c>
      <c r="CZ6" s="1168" t="s">
        <v>3732</v>
      </c>
      <c r="DA6" s="597">
        <f t="shared" ref="DA6:DJ6" ca="1" si="54">SUM(DA12:DA17)/DA4</f>
        <v>8.1778802663566423E-4</v>
      </c>
      <c r="DB6" s="597">
        <f t="shared" ca="1" si="54"/>
        <v>0</v>
      </c>
      <c r="DC6" s="597">
        <f t="shared" ca="1" si="54"/>
        <v>0</v>
      </c>
      <c r="DD6" s="597">
        <f t="shared" ca="1" si="54"/>
        <v>0</v>
      </c>
      <c r="DE6" s="597">
        <f t="shared" ca="1" si="54"/>
        <v>8.7923356870063779E-5</v>
      </c>
      <c r="DF6" s="597">
        <f t="shared" ca="1" si="54"/>
        <v>1.3245285972456068E-16</v>
      </c>
      <c r="DG6" s="597">
        <f t="shared" ca="1" si="54"/>
        <v>0</v>
      </c>
      <c r="DH6" s="597">
        <f t="shared" ca="1" si="54"/>
        <v>0</v>
      </c>
      <c r="DI6" s="597">
        <f t="shared" ca="1" si="54"/>
        <v>0</v>
      </c>
      <c r="DJ6" s="597">
        <f t="shared" ca="1" si="54"/>
        <v>0</v>
      </c>
      <c r="DL6" s="1165"/>
      <c r="DM6" s="1167"/>
      <c r="DN6" s="1173"/>
      <c r="DO6" s="1167" t="s">
        <v>3782</v>
      </c>
      <c r="DP6" s="1170">
        <f ca="1">VLOOKUP(DR6,INDIRECT(LU_WORK),2,FALSE())</f>
        <v>232.34081599999999</v>
      </c>
      <c r="DQ6" s="1171">
        <f ca="1">DP6/4.1868*3600/1000000</f>
        <v>0.1997771418744626</v>
      </c>
      <c r="DR6" s="1165" t="s">
        <v>3783</v>
      </c>
      <c r="DT6" s="1167" t="s">
        <v>3773</v>
      </c>
      <c r="DU6" s="1168" t="s">
        <v>3732</v>
      </c>
      <c r="DV6" s="597">
        <f t="shared" ref="DV6:EK6" ca="1" si="55">SUM(DV12:DV17)/DV4</f>
        <v>0</v>
      </c>
      <c r="DW6" s="597">
        <f t="shared" ca="1" si="55"/>
        <v>4.6665681609036188E-3</v>
      </c>
      <c r="DX6" s="597">
        <f t="shared" ca="1" si="55"/>
        <v>8.1778803106410459E-4</v>
      </c>
      <c r="DY6" s="597">
        <f t="shared" ca="1" si="55"/>
        <v>8.1778802663566423E-4</v>
      </c>
      <c r="DZ6" s="597">
        <f t="shared" ca="1" si="55"/>
        <v>0</v>
      </c>
      <c r="EA6" s="597">
        <f t="shared" ca="1" si="55"/>
        <v>8.7923356870063779E-5</v>
      </c>
      <c r="EB6" s="597">
        <f t="shared" ca="1" si="55"/>
        <v>8.1778803025644824E-4</v>
      </c>
      <c r="EC6" s="597">
        <f t="shared" ca="1" si="55"/>
        <v>4.4842951390346017E-3</v>
      </c>
      <c r="ED6" s="597">
        <f t="shared" ca="1" si="55"/>
        <v>0</v>
      </c>
      <c r="EE6" s="597">
        <f t="shared" ca="1" si="55"/>
        <v>0</v>
      </c>
      <c r="EF6" s="597">
        <f t="shared" ca="1" si="55"/>
        <v>1.439421415919685</v>
      </c>
      <c r="EG6" s="597">
        <f t="shared" ca="1" si="55"/>
        <v>0</v>
      </c>
      <c r="EH6" s="597">
        <f t="shared" ca="1" si="55"/>
        <v>0</v>
      </c>
      <c r="EI6" s="597">
        <f t="shared" ca="1" si="55"/>
        <v>0</v>
      </c>
      <c r="EJ6" s="597">
        <f t="shared" ca="1" si="55"/>
        <v>0</v>
      </c>
      <c r="EK6" s="597">
        <f t="shared" ca="1" si="55"/>
        <v>0</v>
      </c>
      <c r="EM6" s="1165"/>
      <c r="EN6" s="1167"/>
      <c r="EO6" s="1173"/>
      <c r="EP6" s="1167" t="s">
        <v>3784</v>
      </c>
      <c r="EQ6" s="1170">
        <f t="shared" ca="1" si="11"/>
        <v>1.30342002E-2</v>
      </c>
      <c r="ER6" s="1171">
        <f t="shared" ca="1" si="12"/>
        <v>1.1207394840928634E-5</v>
      </c>
      <c r="ES6" s="1165" t="s">
        <v>3317</v>
      </c>
      <c r="EU6" s="1167" t="s">
        <v>3773</v>
      </c>
      <c r="EV6" s="1168" t="s">
        <v>3732</v>
      </c>
      <c r="EW6" s="597">
        <f t="shared" ref="EW6:FB6" ca="1" si="56">SUM(EW12:EW17)/EW4</f>
        <v>1.4132662234289893E-3</v>
      </c>
      <c r="EX6" s="597">
        <f t="shared" ca="1" si="56"/>
        <v>1.4131684606725229E-3</v>
      </c>
      <c r="EY6" s="597">
        <f t="shared" ca="1" si="56"/>
        <v>3.9024717928437086E-4</v>
      </c>
      <c r="EZ6" s="597">
        <f t="shared" ca="1" si="56"/>
        <v>3.9027848314649528E-4</v>
      </c>
      <c r="FA6" s="597">
        <f t="shared" ca="1" si="56"/>
        <v>1.4038821429765775E-2</v>
      </c>
      <c r="FB6" s="597">
        <f t="shared" ca="1" si="56"/>
        <v>7.8114163079775001E-3</v>
      </c>
      <c r="FD6" s="1165" t="s">
        <v>3224</v>
      </c>
      <c r="FE6" s="1167" t="s">
        <v>3785</v>
      </c>
      <c r="FF6" s="1171">
        <f ca="1">VLOOKUP(FD6,INDIRECT(LU_HEAT),2,FALSE())</f>
        <v>-33.105315699999998</v>
      </c>
      <c r="FG6" s="1167" t="s">
        <v>3786</v>
      </c>
      <c r="FH6" s="1170">
        <f ca="1">VLOOKUP(FJ6,INDIRECT(LU_WORK),2,FALSE())</f>
        <v>55.912636800000001</v>
      </c>
      <c r="FI6" s="1171">
        <f ca="1">FH6/4.1868*3600/1000000</f>
        <v>4.8076213929492698E-2</v>
      </c>
      <c r="FJ6" s="1165" t="s">
        <v>3381</v>
      </c>
      <c r="FL6" s="1167" t="s">
        <v>3773</v>
      </c>
      <c r="FM6" s="1168" t="s">
        <v>3732</v>
      </c>
      <c r="FN6" s="597">
        <f t="shared" ref="FN6:FX6" ca="1" si="57">SUM(FN12:FN17)/FN4</f>
        <v>6.2135466329926144E-3</v>
      </c>
      <c r="FO6" s="597">
        <f t="shared" ca="1" si="57"/>
        <v>6.4834999051882718E-3</v>
      </c>
      <c r="FP6" s="597">
        <f t="shared" ca="1" si="57"/>
        <v>1.4038821429765775E-2</v>
      </c>
      <c r="FQ6" s="597">
        <f t="shared" ca="1" si="57"/>
        <v>7.8114163079775001E-3</v>
      </c>
      <c r="FR6" s="597">
        <f t="shared" ca="1" si="57"/>
        <v>1.9647502096936283E-2</v>
      </c>
      <c r="FS6" s="597">
        <f t="shared" ca="1" si="57"/>
        <v>1.0360572488176147E-5</v>
      </c>
      <c r="FT6" s="597">
        <f t="shared" ca="1" si="57"/>
        <v>1.5213938153928769E-2</v>
      </c>
      <c r="FU6" s="597">
        <f t="shared" ca="1" si="57"/>
        <v>7.0418269722764869E-3</v>
      </c>
      <c r="FV6" s="597">
        <f t="shared" ca="1" si="57"/>
        <v>0</v>
      </c>
      <c r="FW6" s="597">
        <f t="shared" ca="1" si="57"/>
        <v>9.5246751206084563E-5</v>
      </c>
      <c r="FX6" s="597">
        <f t="shared" ca="1" si="57"/>
        <v>3.2314802726106265E-4</v>
      </c>
      <c r="FZ6" s="1165"/>
      <c r="GA6" s="1167"/>
      <c r="GB6" s="1173"/>
      <c r="GC6" s="1167" t="s">
        <v>3787</v>
      </c>
      <c r="GD6" s="1170">
        <f ca="1">VLOOKUP(GF6,INDIRECT(LU_WORK),2,FALSE())</f>
        <v>12.768148099999999</v>
      </c>
      <c r="GE6" s="1171">
        <f ca="1">GD6/4.1868*3600/1000000</f>
        <v>1.0978631212381771E-2</v>
      </c>
      <c r="GF6" s="1165" t="s">
        <v>3380</v>
      </c>
      <c r="GH6" s="1167" t="s">
        <v>3773</v>
      </c>
      <c r="GI6" s="1168" t="s">
        <v>3732</v>
      </c>
      <c r="GJ6" s="597">
        <f t="shared" ref="GJ6:GQ6" ca="1" si="58">SUM(GJ12:GJ17)/GJ4</f>
        <v>1.9647502096936283E-2</v>
      </c>
      <c r="GK6" s="597">
        <f t="shared" ca="1" si="58"/>
        <v>1.9647304041950413E-2</v>
      </c>
      <c r="GL6" s="597">
        <f t="shared" ca="1" si="58"/>
        <v>1.5209234196181958E-2</v>
      </c>
      <c r="GM6" s="597">
        <f t="shared" ca="1" si="58"/>
        <v>2.1159711805641697E-2</v>
      </c>
      <c r="GN6" s="597">
        <f t="shared" ca="1" si="58"/>
        <v>2.1164864214687981E-2</v>
      </c>
      <c r="GO6" s="597">
        <f t="shared" ca="1" si="58"/>
        <v>1.5214365487737285E-2</v>
      </c>
      <c r="GP6" s="597">
        <f t="shared" ca="1" si="58"/>
        <v>2.1159915818833825E-2</v>
      </c>
      <c r="GQ6" s="597">
        <f t="shared" ca="1" si="58"/>
        <v>1.5213938153928769E-2</v>
      </c>
      <c r="GS6" s="1165" t="s">
        <v>3198</v>
      </c>
      <c r="GT6" s="1167" t="s">
        <v>3788</v>
      </c>
      <c r="GU6" s="1171">
        <f ca="1">VLOOKUP(GS6,INDIRECT(LU_HEAT),2,FALSE())</f>
        <v>0.214355673</v>
      </c>
      <c r="GV6" s="1167"/>
      <c r="GW6" s="1170"/>
      <c r="GX6" s="1173"/>
      <c r="GY6" s="1165"/>
      <c r="HA6" s="1167" t="s">
        <v>3773</v>
      </c>
      <c r="HB6" s="1168" t="s">
        <v>3732</v>
      </c>
      <c r="HC6" s="597">
        <f t="shared" ref="HC6:HH6" ca="1" si="59">SUM(HC12:HC17)/HC4</f>
        <v>3.9027848314649528E-4</v>
      </c>
      <c r="HD6" s="597">
        <f t="shared" ca="1" si="59"/>
        <v>3.9025133241685553E-4</v>
      </c>
      <c r="HE6" s="597">
        <f t="shared" ca="1" si="59"/>
        <v>0</v>
      </c>
      <c r="HF6" s="597">
        <f t="shared" ca="1" si="59"/>
        <v>4.2312982977572173E-5</v>
      </c>
      <c r="HG6" s="597">
        <f t="shared" ca="1" si="59"/>
        <v>3.873710123186942E-4</v>
      </c>
      <c r="HH6" s="597">
        <f t="shared" ca="1" si="59"/>
        <v>3.9025140612256086E-4</v>
      </c>
      <c r="HJ6" s="1165"/>
      <c r="HK6" s="1167"/>
      <c r="HL6" s="1173"/>
      <c r="HM6" s="1167" t="s">
        <v>3789</v>
      </c>
      <c r="HN6" s="1170">
        <f t="shared" ca="1" si="17"/>
        <v>112.02137999999999</v>
      </c>
      <c r="HO6" s="1171">
        <f t="shared" ca="1" si="18"/>
        <v>9.6321049011177981E-2</v>
      </c>
      <c r="HP6" s="1165" t="s">
        <v>3349</v>
      </c>
      <c r="HR6" s="1167" t="s">
        <v>3773</v>
      </c>
      <c r="HS6" s="1168" t="s">
        <v>3732</v>
      </c>
      <c r="HT6" s="597">
        <f t="shared" ref="HT6:IE6" ca="1" si="60">SUM(HT12:HT17)/HT4</f>
        <v>3.5492390860624694E-5</v>
      </c>
      <c r="HU6" s="597">
        <f t="shared" ca="1" si="60"/>
        <v>3.9025133241685553E-4</v>
      </c>
      <c r="HV6" s="597">
        <f t="shared" ca="1" si="60"/>
        <v>3.3982270812103402E-4</v>
      </c>
      <c r="HW6" s="597">
        <f t="shared" ca="1" si="60"/>
        <v>3.3982811517521905E-4</v>
      </c>
      <c r="HX6" s="597">
        <f t="shared" ca="1" si="60"/>
        <v>6.6706405907408117E-5</v>
      </c>
      <c r="HY6" s="597">
        <f t="shared" ca="1" si="60"/>
        <v>6.6709106563403285E-5</v>
      </c>
      <c r="HZ6" s="597">
        <f t="shared" ca="1" si="60"/>
        <v>8.5214768053367516E-6</v>
      </c>
      <c r="IA6" s="597">
        <f t="shared" ca="1" si="60"/>
        <v>3.9935598204369899E-6</v>
      </c>
      <c r="IB6" s="597">
        <f t="shared" ca="1" si="60"/>
        <v>0</v>
      </c>
      <c r="IC6" s="597">
        <f t="shared" ca="1" si="60"/>
        <v>0</v>
      </c>
      <c r="ID6" s="597">
        <f t="shared" ca="1" si="60"/>
        <v>0</v>
      </c>
      <c r="IE6" s="597">
        <f t="shared" ca="1" si="60"/>
        <v>0</v>
      </c>
      <c r="IG6" s="1165"/>
      <c r="IH6" s="1167"/>
      <c r="II6" s="1173"/>
      <c r="IJ6" s="1167" t="s">
        <v>3790</v>
      </c>
      <c r="IK6" s="1170">
        <f ca="1">VLOOKUP(IM6,INDIRECT(LU_WORK),2,FALSE())</f>
        <v>200</v>
      </c>
      <c r="IL6" s="1171">
        <f ca="1">IK6/4.1868*3600/1000000</f>
        <v>0.1719690455717971</v>
      </c>
      <c r="IM6" s="1165" t="s">
        <v>3791</v>
      </c>
      <c r="IO6" s="1167" t="s">
        <v>3773</v>
      </c>
      <c r="IP6" s="1168" t="s">
        <v>3732</v>
      </c>
      <c r="IQ6" s="597">
        <f t="shared" ref="IQ6:JH6" ca="1" si="61">SUM(IQ12:IQ17)/IQ4</f>
        <v>6.6706405907408117E-5</v>
      </c>
      <c r="IR6" s="597">
        <f t="shared" ca="1" si="61"/>
        <v>6.6709106563403285E-5</v>
      </c>
      <c r="IS6" s="597">
        <f t="shared" ca="1" si="61"/>
        <v>1.4128068441338437E-4</v>
      </c>
      <c r="IT6" s="597">
        <f t="shared" ca="1" si="61"/>
        <v>1.2385716484304539E-4</v>
      </c>
      <c r="IU6" s="597">
        <f t="shared" ca="1" si="61"/>
        <v>1.2385513120714365E-4</v>
      </c>
      <c r="IV6" s="597">
        <f t="shared" ca="1" si="61"/>
        <v>1.4128076936546235E-4</v>
      </c>
      <c r="IW6" s="597">
        <f t="shared" ca="1" si="61"/>
        <v>1.4128068449885674E-4</v>
      </c>
      <c r="IX6" s="597">
        <f t="shared" ca="1" si="61"/>
        <v>4.4720808939956513E-7</v>
      </c>
      <c r="IY6" s="597">
        <f t="shared" ca="1" si="61"/>
        <v>1.2388590391335707E-4</v>
      </c>
      <c r="IZ6" s="597">
        <f t="shared" ca="1" si="61"/>
        <v>1.4127954117703928E-4</v>
      </c>
      <c r="JA6" s="597">
        <f t="shared" ca="1" si="61"/>
        <v>1.4128068816306443E-4</v>
      </c>
      <c r="JB6" s="597">
        <f t="shared" ca="1" si="61"/>
        <v>0</v>
      </c>
      <c r="JC6" s="597">
        <f t="shared" ca="1" si="61"/>
        <v>1.0637439814954353E-2</v>
      </c>
      <c r="JD6" s="597">
        <f t="shared" ca="1" si="61"/>
        <v>0</v>
      </c>
      <c r="JE6" s="597">
        <f t="shared" ca="1" si="61"/>
        <v>7.0557364394284179E-4</v>
      </c>
      <c r="JF6" s="597">
        <f t="shared" ca="1" si="61"/>
        <v>0</v>
      </c>
      <c r="JG6" s="597">
        <f t="shared" ca="1" si="61"/>
        <v>2.3254948989483749E-2</v>
      </c>
      <c r="JH6" s="597">
        <f t="shared" ca="1" si="61"/>
        <v>3.9935598204369899E-6</v>
      </c>
      <c r="JJ6" s="1165"/>
      <c r="JK6" s="1167"/>
      <c r="JL6" s="1173"/>
      <c r="JM6" s="1167" t="s">
        <v>3792</v>
      </c>
      <c r="JN6" s="1170">
        <f t="shared" ca="1" si="21"/>
        <v>2168.4339</v>
      </c>
      <c r="JO6" s="1171">
        <f t="shared" ca="1" si="22"/>
        <v>1.8645175408426486</v>
      </c>
      <c r="JP6" s="1165" t="s">
        <v>3793</v>
      </c>
      <c r="JR6" s="1167" t="s">
        <v>3773</v>
      </c>
      <c r="JS6" s="1168" t="s">
        <v>3732</v>
      </c>
      <c r="JT6" s="597">
        <f t="shared" ref="JT6:KC6" ca="1" si="62">SUM(JT12:JT17)/JT4</f>
        <v>0</v>
      </c>
      <c r="JU6" s="597">
        <f t="shared" ca="1" si="62"/>
        <v>0</v>
      </c>
      <c r="JV6" s="597">
        <f t="shared" ca="1" si="62"/>
        <v>0</v>
      </c>
      <c r="JW6" s="597">
        <f t="shared" ca="1" si="62"/>
        <v>0</v>
      </c>
      <c r="JX6" s="597">
        <f t="shared" ca="1" si="62"/>
        <v>2.1164864214687981E-2</v>
      </c>
      <c r="JY6" s="597">
        <f t="shared" ca="1" si="62"/>
        <v>0</v>
      </c>
      <c r="JZ6" s="597">
        <f t="shared" ca="1" si="62"/>
        <v>2.1160918625423238E-2</v>
      </c>
      <c r="KA6" s="597">
        <f t="shared" ca="1" si="62"/>
        <v>0.11662443287451554</v>
      </c>
      <c r="KB6" s="597">
        <f t="shared" ca="1" si="62"/>
        <v>0</v>
      </c>
      <c r="KC6" s="597">
        <f t="shared" ca="1" si="62"/>
        <v>0</v>
      </c>
      <c r="KE6" s="1167" t="s">
        <v>3794</v>
      </c>
      <c r="KF6" s="1170">
        <f t="shared" ca="1" si="24"/>
        <v>0</v>
      </c>
      <c r="KG6" s="1171">
        <f t="shared" ca="1" si="25"/>
        <v>0</v>
      </c>
      <c r="KH6" s="1165" t="s">
        <v>3412</v>
      </c>
      <c r="KJ6" s="1167" t="s">
        <v>3773</v>
      </c>
      <c r="KK6" s="1168" t="s">
        <v>3732</v>
      </c>
      <c r="KL6" s="597">
        <f t="shared" ref="KL6:KR6" ca="1" si="63">SUM(KL12:KL17)/KL4</f>
        <v>0</v>
      </c>
      <c r="KM6" s="597">
        <f t="shared" ca="1" si="63"/>
        <v>1.3967622260155954</v>
      </c>
      <c r="KN6" s="597">
        <f t="shared" ca="1" si="63"/>
        <v>1.396762225534371</v>
      </c>
      <c r="KO6" s="597">
        <f t="shared" ca="1" si="63"/>
        <v>0</v>
      </c>
      <c r="KP6" s="597">
        <f t="shared" ca="1" si="63"/>
        <v>0</v>
      </c>
      <c r="KQ6" s="597">
        <f t="shared" ca="1" si="63"/>
        <v>0</v>
      </c>
      <c r="KR6" s="597">
        <f t="shared" ca="1" si="63"/>
        <v>1.3967622236188455</v>
      </c>
      <c r="KT6" s="1167" t="s">
        <v>3795</v>
      </c>
      <c r="KU6" s="1170">
        <f ca="1">VLOOKUP(KW6,INDIRECT(LU_WORK),2,FALSE())</f>
        <v>2.5662544399999998</v>
      </c>
      <c r="KV6" s="1171">
        <f ca="1">KU6/4.1868*3600/1000000</f>
        <v>2.2065816337059328E-3</v>
      </c>
      <c r="KW6" s="1165" t="s">
        <v>3417</v>
      </c>
      <c r="KY6" s="1167" t="s">
        <v>3773</v>
      </c>
      <c r="KZ6" s="1168" t="s">
        <v>3732</v>
      </c>
      <c r="LA6" s="597">
        <f t="shared" ref="LA6:LK6" ca="1" si="64">SUM(LA12:LA17)/LA4</f>
        <v>4.2312982977572173E-5</v>
      </c>
      <c r="LB6" s="597">
        <f t="shared" ca="1" si="64"/>
        <v>8.5214768053367516E-6</v>
      </c>
      <c r="LC6" s="597">
        <f t="shared" ca="1" si="64"/>
        <v>2.1405015761999619E-6</v>
      </c>
      <c r="LD6" s="597">
        <f t="shared" ca="1" si="64"/>
        <v>2.1389068648853433E-6</v>
      </c>
      <c r="LE6" s="597">
        <f t="shared" ca="1" si="64"/>
        <v>0</v>
      </c>
      <c r="LF6" s="597">
        <f t="shared" ca="1" si="64"/>
        <v>1.4483348838304248E-5</v>
      </c>
      <c r="LG6" s="597">
        <f t="shared" ca="1" si="64"/>
        <v>1.4486352714951931E-5</v>
      </c>
      <c r="LH6" s="597">
        <f t="shared" ca="1" si="64"/>
        <v>0</v>
      </c>
      <c r="LI6" s="597">
        <f t="shared" ca="1" si="64"/>
        <v>1.363277182203049E-5</v>
      </c>
      <c r="LJ6" s="597">
        <f t="shared" ca="1" si="64"/>
        <v>0</v>
      </c>
      <c r="LK6" s="597">
        <f t="shared" ca="1" si="64"/>
        <v>0</v>
      </c>
      <c r="LM6" s="1165"/>
      <c r="LN6" s="1165"/>
      <c r="LO6" s="1172"/>
      <c r="LP6" s="1165"/>
      <c r="LQ6" s="1174"/>
      <c r="LR6" s="1172"/>
      <c r="LS6" s="1165"/>
      <c r="LU6" s="1167" t="s">
        <v>3773</v>
      </c>
      <c r="LV6" s="1168" t="s">
        <v>3732</v>
      </c>
      <c r="LW6" s="597">
        <f t="shared" ref="LW6:MO6" ca="1" si="65">SUM(LW12:LW17)/LW4</f>
        <v>0</v>
      </c>
      <c r="LX6" s="597">
        <f t="shared" ca="1" si="65"/>
        <v>0</v>
      </c>
      <c r="LY6" s="597">
        <f t="shared" ca="1" si="65"/>
        <v>3.873710123186942E-4</v>
      </c>
      <c r="LZ6" s="597">
        <f t="shared" ca="1" si="65"/>
        <v>1.2388590391335707E-4</v>
      </c>
      <c r="MA6" s="597">
        <f t="shared" ca="1" si="65"/>
        <v>2.9121043111773507E-4</v>
      </c>
      <c r="MB6" s="597">
        <f t="shared" ca="1" si="65"/>
        <v>2.1389068648853433E-6</v>
      </c>
      <c r="MC6" s="597">
        <f t="shared" ca="1" si="65"/>
        <v>1.4483348838304248E-5</v>
      </c>
      <c r="MD6" s="597">
        <f t="shared" ca="1" si="65"/>
        <v>0</v>
      </c>
      <c r="ME6" s="597">
        <f t="shared" ca="1" si="65"/>
        <v>0</v>
      </c>
      <c r="MF6" s="597">
        <f t="shared" ca="1" si="65"/>
        <v>0</v>
      </c>
      <c r="MG6" s="597">
        <f t="shared" ca="1" si="65"/>
        <v>0</v>
      </c>
      <c r="MH6" s="597">
        <f t="shared" ca="1" si="65"/>
        <v>0</v>
      </c>
      <c r="MI6" s="597">
        <f t="shared" ca="1" si="65"/>
        <v>0</v>
      </c>
      <c r="MJ6" s="597">
        <f t="shared" ca="1" si="65"/>
        <v>0</v>
      </c>
      <c r="MK6" s="597">
        <f t="shared" ca="1" si="65"/>
        <v>0</v>
      </c>
      <c r="ML6" s="597">
        <f t="shared" ca="1" si="65"/>
        <v>0</v>
      </c>
      <c r="MM6" s="597">
        <f t="shared" ca="1" si="65"/>
        <v>0</v>
      </c>
      <c r="MN6" s="597">
        <f t="shared" ca="1" si="65"/>
        <v>0</v>
      </c>
      <c r="MO6" s="597">
        <f t="shared" ca="1" si="65"/>
        <v>0</v>
      </c>
      <c r="MQ6" s="1165" t="s">
        <v>2513</v>
      </c>
      <c r="MR6" s="1167" t="s">
        <v>3350</v>
      </c>
      <c r="MS6" s="1171">
        <f ca="1">VLOOKUP(MQ6,INDIRECT(LU_HEAT),2,FALSE())</f>
        <v>50.134577399999998</v>
      </c>
      <c r="MT6" s="1167" t="s">
        <v>3796</v>
      </c>
      <c r="MU6" s="1170">
        <f ca="1">MU7-MU4</f>
        <v>-28350.920300000002</v>
      </c>
      <c r="MV6" s="1171">
        <f ca="1">MU6/4.1868*3600/1000000</f>
        <v>-24.377403525365434</v>
      </c>
      <c r="MW6" s="1175" t="s">
        <v>3797</v>
      </c>
      <c r="MY6" s="1167" t="s">
        <v>3773</v>
      </c>
      <c r="MZ6" s="1168" t="s">
        <v>3732</v>
      </c>
      <c r="NA6" s="597">
        <f t="shared" ref="NA6:NG6" ca="1" si="66">SUM(NA12:NA17)/NA4</f>
        <v>3.7459757129096501E-5</v>
      </c>
      <c r="NB6" s="597">
        <f t="shared" ca="1" si="66"/>
        <v>3.5357434574808194E-5</v>
      </c>
      <c r="NC6" s="597">
        <f t="shared" ca="1" si="66"/>
        <v>4.5864802657630533E-5</v>
      </c>
      <c r="ND6" s="597">
        <f t="shared" ca="1" si="66"/>
        <v>0</v>
      </c>
      <c r="NE6" s="597">
        <f t="shared" ca="1" si="66"/>
        <v>0</v>
      </c>
      <c r="NF6" s="597">
        <f t="shared" ca="1" si="66"/>
        <v>0</v>
      </c>
      <c r="NG6" s="597">
        <f t="shared" ca="1" si="66"/>
        <v>0</v>
      </c>
      <c r="NH6" s="597">
        <v>0</v>
      </c>
      <c r="NI6" s="597">
        <f t="shared" ref="NI6:NP6" ca="1" si="67">SUM(NI12:NI17)/NI4</f>
        <v>0</v>
      </c>
      <c r="NJ6" s="597">
        <f t="shared" ca="1" si="67"/>
        <v>0</v>
      </c>
      <c r="NK6" s="597">
        <f t="shared" ca="1" si="67"/>
        <v>0</v>
      </c>
      <c r="NL6" s="597">
        <f t="shared" ca="1" si="67"/>
        <v>0</v>
      </c>
      <c r="NM6" s="597">
        <f t="shared" ca="1" si="67"/>
        <v>0</v>
      </c>
      <c r="NN6" s="597">
        <f t="shared" ca="1" si="67"/>
        <v>0</v>
      </c>
      <c r="NO6" s="597">
        <f t="shared" ca="1" si="67"/>
        <v>0</v>
      </c>
      <c r="NP6" s="597">
        <f t="shared" ca="1" si="67"/>
        <v>0</v>
      </c>
      <c r="NR6" s="1165"/>
      <c r="NS6" s="1167"/>
      <c r="NT6" s="1173"/>
      <c r="NU6" s="1167" t="s">
        <v>3798</v>
      </c>
      <c r="NV6" s="1170">
        <f ca="1">VLOOKUP(NX6,INDIRECT(LU_WORK),2,FALSE())</f>
        <v>560.22322399999996</v>
      </c>
      <c r="NW6" s="1171">
        <f ca="1">NV6/4.1868*3600/1000000</f>
        <v>0.48170526569217542</v>
      </c>
      <c r="NX6" s="1165" t="s">
        <v>3428</v>
      </c>
      <c r="NZ6" s="1165"/>
      <c r="OA6" s="1167" t="s">
        <v>3799</v>
      </c>
      <c r="OB6" s="1170">
        <f ca="1">VLOOKUP(OD6,INDIRECT(LU_WORK),2,FALSE())</f>
        <v>10</v>
      </c>
      <c r="OC6" s="1171">
        <f ca="1">OB6/4.1868*3600/1000000</f>
        <v>8.5984522785898555E-3</v>
      </c>
      <c r="OD6" s="1165" t="s">
        <v>3800</v>
      </c>
      <c r="OF6" s="1167" t="s">
        <v>3773</v>
      </c>
      <c r="OG6" s="1168" t="s">
        <v>3732</v>
      </c>
      <c r="OH6" s="597">
        <f t="shared" ref="OH6:OO6" ca="1" si="68">SUM(OH12:OH17)/OH4</f>
        <v>0</v>
      </c>
      <c r="OI6" s="597">
        <f t="shared" ca="1" si="68"/>
        <v>0</v>
      </c>
      <c r="OJ6" s="597">
        <f t="shared" ca="1" si="68"/>
        <v>0</v>
      </c>
      <c r="OK6" s="597">
        <f t="shared" ca="1" si="68"/>
        <v>0</v>
      </c>
      <c r="OL6" s="597">
        <f t="shared" ca="1" si="68"/>
        <v>0</v>
      </c>
      <c r="OM6" s="597">
        <f t="shared" ca="1" si="68"/>
        <v>0</v>
      </c>
      <c r="ON6" s="597">
        <f t="shared" ca="1" si="68"/>
        <v>0</v>
      </c>
      <c r="OO6" s="597">
        <f t="shared" ca="1" si="68"/>
        <v>0</v>
      </c>
      <c r="OQ6" s="1165"/>
      <c r="OR6" s="1167"/>
      <c r="OS6" s="1173"/>
      <c r="OT6" s="1167" t="s">
        <v>3801</v>
      </c>
      <c r="OU6" s="1170">
        <f ca="1">VLOOKUP(OW6,INDIRECT(LU_WORK),2,FALSE())</f>
        <v>2448.1927900000001</v>
      </c>
      <c r="OV6" s="1171">
        <f ca="1">OU6/4.1868*3600/1000000</f>
        <v>2.1050668873602754</v>
      </c>
      <c r="OW6" s="1165" t="s">
        <v>3450</v>
      </c>
      <c r="OY6" s="1167" t="s">
        <v>3773</v>
      </c>
      <c r="OZ6" s="1168" t="s">
        <v>3732</v>
      </c>
      <c r="PA6" s="597">
        <f t="shared" ref="PA6:PK6" ca="1" si="69">SUM(PA12:PA17)/PA4</f>
        <v>0</v>
      </c>
      <c r="PB6" s="597">
        <f t="shared" ca="1" si="69"/>
        <v>0</v>
      </c>
      <c r="PC6" s="597">
        <f t="shared" ca="1" si="69"/>
        <v>0</v>
      </c>
      <c r="PD6" s="597">
        <f t="shared" ca="1" si="69"/>
        <v>0</v>
      </c>
      <c r="PE6" s="597">
        <f t="shared" ca="1" si="69"/>
        <v>0</v>
      </c>
      <c r="PF6" s="597">
        <f t="shared" ca="1" si="69"/>
        <v>0</v>
      </c>
      <c r="PG6" s="597">
        <f t="shared" ca="1" si="69"/>
        <v>0</v>
      </c>
      <c r="PH6" s="597">
        <f t="shared" ca="1" si="69"/>
        <v>0</v>
      </c>
      <c r="PI6" s="597">
        <f t="shared" ca="1" si="69"/>
        <v>0</v>
      </c>
      <c r="PJ6" s="597">
        <f t="shared" ca="1" si="69"/>
        <v>0</v>
      </c>
      <c r="PK6" s="597">
        <f t="shared" ca="1" si="69"/>
        <v>0</v>
      </c>
      <c r="PM6" s="1165"/>
      <c r="PN6" s="1165"/>
      <c r="PO6" s="1172"/>
      <c r="PP6" s="1165"/>
      <c r="PQ6" s="1174"/>
      <c r="PR6" s="1172"/>
      <c r="PS6" s="1165"/>
      <c r="PU6" s="1167" t="s">
        <v>3773</v>
      </c>
      <c r="PV6" s="1168" t="s">
        <v>3732</v>
      </c>
      <c r="PW6" s="597">
        <f ca="1">SUM(PW12:PW17)/PW4</f>
        <v>0</v>
      </c>
      <c r="PX6" s="597">
        <f ca="1">SUM(PX12:PX17)/PX4</f>
        <v>0</v>
      </c>
      <c r="PY6" s="597">
        <f ca="1">SUM(PY12:PY17)/PY4</f>
        <v>0</v>
      </c>
      <c r="PZ6" s="597">
        <f ca="1">SUM(PZ12:PZ17)/PZ4</f>
        <v>0</v>
      </c>
      <c r="QB6" s="1165"/>
      <c r="QC6" s="1165"/>
      <c r="QD6" s="1172"/>
      <c r="QE6" s="1165"/>
      <c r="QF6" s="1174"/>
      <c r="QG6" s="1172"/>
      <c r="QH6" s="1165"/>
      <c r="QI6" s="1172"/>
    </row>
    <row r="7" spans="1:451" ht="12" customHeight="1">
      <c r="H7" s="1167" t="s">
        <v>2485</v>
      </c>
      <c r="I7" s="1168" t="s">
        <v>3802</v>
      </c>
      <c r="J7" s="1176">
        <f t="shared" ref="J7:K9" ca="1" si="70">J90</f>
        <v>0</v>
      </c>
      <c r="K7" s="1176">
        <f t="shared" ca="1" si="70"/>
        <v>0</v>
      </c>
      <c r="M7" s="1167" t="s">
        <v>3803</v>
      </c>
      <c r="N7" s="1170">
        <f t="shared" ca="1" si="0"/>
        <v>95.6252104</v>
      </c>
      <c r="O7" s="1171">
        <f t="shared" ca="1" si="1"/>
        <v>8.2222880825451414E-2</v>
      </c>
      <c r="P7" s="1165" t="s">
        <v>3080</v>
      </c>
      <c r="R7" s="1167" t="s">
        <v>2485</v>
      </c>
      <c r="S7" s="1168" t="s">
        <v>3802</v>
      </c>
      <c r="T7" s="1176">
        <f t="shared" ref="T7:AD7" ca="1" si="71">T90</f>
        <v>0</v>
      </c>
      <c r="U7" s="1176">
        <f t="shared" ca="1" si="71"/>
        <v>0</v>
      </c>
      <c r="V7" s="1176">
        <f t="shared" ca="1" si="71"/>
        <v>1.0591012800000001E-11</v>
      </c>
      <c r="W7" s="1176">
        <f t="shared" ca="1" si="71"/>
        <v>0</v>
      </c>
      <c r="X7" s="1176">
        <f t="shared" ca="1" si="71"/>
        <v>0</v>
      </c>
      <c r="Y7" s="1176">
        <f t="shared" ca="1" si="71"/>
        <v>1.5524323300000001E-3</v>
      </c>
      <c r="Z7" s="1176">
        <f t="shared" ca="1" si="71"/>
        <v>5.0300819199999999E-10</v>
      </c>
      <c r="AA7" s="1176">
        <f t="shared" ca="1" si="71"/>
        <v>1.6985354000000001E-3</v>
      </c>
      <c r="AB7" s="1176">
        <f t="shared" ca="1" si="71"/>
        <v>0</v>
      </c>
      <c r="AC7" s="1176">
        <f t="shared" ca="1" si="71"/>
        <v>1.07306562E-11</v>
      </c>
      <c r="AD7" s="1176">
        <f t="shared" ca="1" si="71"/>
        <v>0</v>
      </c>
      <c r="AF7" s="1167" t="s">
        <v>3804</v>
      </c>
      <c r="AG7" s="1170">
        <f t="shared" ca="1" si="3"/>
        <v>74.999759999999995</v>
      </c>
      <c r="AH7" s="1171">
        <f t="shared" ca="1" si="4"/>
        <v>6.4488185726569211E-2</v>
      </c>
      <c r="AI7" s="1165" t="s">
        <v>3149</v>
      </c>
      <c r="AK7" s="1167" t="s">
        <v>2485</v>
      </c>
      <c r="AL7" s="1168" t="s">
        <v>3802</v>
      </c>
      <c r="AM7" s="1176">
        <f t="shared" ref="AM7:BB7" ca="1" si="72">AM90</f>
        <v>0</v>
      </c>
      <c r="AN7" s="1176">
        <f t="shared" ca="1" si="72"/>
        <v>0</v>
      </c>
      <c r="AO7" s="1176">
        <f t="shared" ca="1" si="72"/>
        <v>1.6985354000000001E-3</v>
      </c>
      <c r="AP7" s="1176">
        <f t="shared" ca="1" si="72"/>
        <v>1.6985354000000001E-3</v>
      </c>
      <c r="AQ7" s="1176">
        <f t="shared" ca="1" si="72"/>
        <v>3.7407426300000001E-11</v>
      </c>
      <c r="AR7" s="1176">
        <f t="shared" ca="1" si="72"/>
        <v>4.5955839700000002E-17</v>
      </c>
      <c r="AS7" s="1176">
        <f t="shared" ca="1" si="72"/>
        <v>2.5106452100000002E-9</v>
      </c>
      <c r="AT7" s="1176">
        <f t="shared" ca="1" si="72"/>
        <v>5.6737483199999998E-19</v>
      </c>
      <c r="AU7" s="1176">
        <f t="shared" ca="1" si="72"/>
        <v>3.1277293000000002E-11</v>
      </c>
      <c r="AV7" s="1176">
        <f t="shared" ca="1" si="72"/>
        <v>1.82048433E-3</v>
      </c>
      <c r="AW7" s="1176">
        <f t="shared" ca="1" si="72"/>
        <v>5.6737483199999998E-19</v>
      </c>
      <c r="AX7" s="1176">
        <f t="shared" ca="1" si="72"/>
        <v>3.0940584999999999E-10</v>
      </c>
      <c r="AY7" s="1176">
        <f t="shared" ca="1" si="72"/>
        <v>0</v>
      </c>
      <c r="AZ7" s="1176">
        <f t="shared" ca="1" si="72"/>
        <v>0</v>
      </c>
      <c r="BA7" s="1176">
        <f t="shared" ca="1" si="72"/>
        <v>0</v>
      </c>
      <c r="BB7" s="1176">
        <f t="shared" ca="1" si="72"/>
        <v>1.0263192900000001E-3</v>
      </c>
      <c r="BD7" s="1165"/>
      <c r="BE7" s="1167"/>
      <c r="BF7" s="1173"/>
      <c r="BG7" s="1167" t="s">
        <v>3805</v>
      </c>
      <c r="BH7" s="1170">
        <f t="shared" ca="1" si="6"/>
        <v>127</v>
      </c>
      <c r="BI7" s="1171">
        <f t="shared" ca="1" si="7"/>
        <v>0.10920034393809114</v>
      </c>
      <c r="BJ7" s="1165" t="s">
        <v>3187</v>
      </c>
      <c r="BL7" s="1167" t="s">
        <v>2485</v>
      </c>
      <c r="BM7" s="1168" t="s">
        <v>3802</v>
      </c>
      <c r="BN7" s="1176">
        <f t="shared" ref="BN7:BR9" ca="1" si="73">BN90</f>
        <v>8.2674847699999998E-3</v>
      </c>
      <c r="BO7" s="1176">
        <f t="shared" ca="1" si="73"/>
        <v>4.0792896499999999E-4</v>
      </c>
      <c r="BP7" s="1176">
        <f t="shared" ca="1" si="73"/>
        <v>1.09304235E-16</v>
      </c>
      <c r="BQ7" s="1176">
        <f t="shared" ca="1" si="73"/>
        <v>0</v>
      </c>
      <c r="BR7" s="1176">
        <f t="shared" ca="1" si="73"/>
        <v>0</v>
      </c>
      <c r="BT7" s="1165"/>
      <c r="BU7" s="1167"/>
      <c r="BV7" s="1173"/>
      <c r="BW7" s="1167" t="s">
        <v>3806</v>
      </c>
      <c r="BX7" s="1170">
        <f ca="1">VLOOKUP(BZ7,INDIRECT(LU_WORK),2,FALSE())</f>
        <v>14.9139974</v>
      </c>
      <c r="BY7" s="1171">
        <f ca="1">BX7/4.1868*3600/1000000</f>
        <v>1.2823729492691316E-2</v>
      </c>
      <c r="BZ7" s="1165" t="s">
        <v>3807</v>
      </c>
      <c r="CB7" s="1167" t="s">
        <v>2485</v>
      </c>
      <c r="CC7" s="1168" t="s">
        <v>3802</v>
      </c>
      <c r="CD7" s="1176">
        <f t="shared" ref="CD7:CO7" ca="1" si="74">CD90</f>
        <v>1.0263192900000001E-3</v>
      </c>
      <c r="CE7" s="1176">
        <f t="shared" ca="1" si="74"/>
        <v>1.0263192900000001E-3</v>
      </c>
      <c r="CF7" s="1176">
        <f t="shared" ca="1" si="74"/>
        <v>8.2674847699999998E-3</v>
      </c>
      <c r="CG7" s="1176">
        <f t="shared" ca="1" si="74"/>
        <v>4.0792896499999999E-4</v>
      </c>
      <c r="CH7" s="1176">
        <f t="shared" ca="1" si="74"/>
        <v>9.8897108600000004E-4</v>
      </c>
      <c r="CI7" s="1176">
        <f t="shared" ca="1" si="74"/>
        <v>0</v>
      </c>
      <c r="CJ7" s="1176">
        <f t="shared" ca="1" si="74"/>
        <v>0</v>
      </c>
      <c r="CK7" s="1176">
        <f t="shared" ca="1" si="74"/>
        <v>1.43365131E-4</v>
      </c>
      <c r="CL7" s="1176">
        <f t="shared" ca="1" si="74"/>
        <v>3.82053389E-17</v>
      </c>
      <c r="CM7" s="1176">
        <f t="shared" ca="1" si="74"/>
        <v>0</v>
      </c>
      <c r="CN7" s="1176">
        <f t="shared" ca="1" si="74"/>
        <v>1.33501681E-4</v>
      </c>
      <c r="CO7" s="1176">
        <f t="shared" ca="1" si="74"/>
        <v>0</v>
      </c>
      <c r="CQ7" s="1165"/>
      <c r="CR7" s="1167"/>
      <c r="CS7" s="1173"/>
      <c r="CT7" s="1167" t="s">
        <v>3808</v>
      </c>
      <c r="CU7" s="1170">
        <f ca="1">VLOOKUP(CW7,INDIRECT(LU_WORK),2,FALSE())</f>
        <v>1355.4754399999999</v>
      </c>
      <c r="CV7" s="1171">
        <f ca="1">CU7/4.1868*3600/1000000</f>
        <v>1.1654990885640586</v>
      </c>
      <c r="CW7" s="1" t="s">
        <v>3809</v>
      </c>
      <c r="CY7" s="1167" t="s">
        <v>2485</v>
      </c>
      <c r="CZ7" s="1168" t="s">
        <v>3802</v>
      </c>
      <c r="DA7" s="1176">
        <f t="shared" ref="DA7:DJ7" ca="1" si="75">DA90</f>
        <v>1.7858556500000001E-2</v>
      </c>
      <c r="DB7" s="1176">
        <f t="shared" ca="1" si="75"/>
        <v>0</v>
      </c>
      <c r="DC7" s="1176">
        <f t="shared" ca="1" si="75"/>
        <v>0</v>
      </c>
      <c r="DD7" s="1176">
        <f t="shared" ca="1" si="75"/>
        <v>0</v>
      </c>
      <c r="DE7" s="1176">
        <f t="shared" ca="1" si="75"/>
        <v>1.6881090100000001E-3</v>
      </c>
      <c r="DF7" s="1176">
        <f t="shared" ca="1" si="75"/>
        <v>2.20539784E-16</v>
      </c>
      <c r="DG7" s="1176">
        <f t="shared" ca="1" si="75"/>
        <v>0</v>
      </c>
      <c r="DH7" s="1176">
        <f t="shared" ca="1" si="75"/>
        <v>0</v>
      </c>
      <c r="DI7" s="1176">
        <f t="shared" ca="1" si="75"/>
        <v>0</v>
      </c>
      <c r="DJ7" s="1176">
        <f t="shared" ca="1" si="75"/>
        <v>0</v>
      </c>
      <c r="DL7" s="1165"/>
      <c r="DM7" s="1165"/>
      <c r="DN7" s="1172"/>
      <c r="DO7" s="1165"/>
      <c r="DP7" s="1174"/>
      <c r="DQ7" s="1172"/>
      <c r="DR7" s="1165"/>
      <c r="DT7" s="1167" t="s">
        <v>2485</v>
      </c>
      <c r="DU7" s="1168" t="s">
        <v>3802</v>
      </c>
      <c r="DV7" s="1176">
        <f t="shared" ref="DV7:EK7" ca="1" si="76">DV90</f>
        <v>0</v>
      </c>
      <c r="DW7" s="1176">
        <f t="shared" ca="1" si="76"/>
        <v>0.36169587399999997</v>
      </c>
      <c r="DX7" s="1176">
        <f t="shared" ca="1" si="76"/>
        <v>1.7858556500000001E-2</v>
      </c>
      <c r="DY7" s="1176">
        <f t="shared" ca="1" si="76"/>
        <v>1.7858556500000001E-2</v>
      </c>
      <c r="DZ7" s="1176">
        <f t="shared" ca="1" si="76"/>
        <v>0</v>
      </c>
      <c r="EA7" s="1176">
        <f t="shared" ca="1" si="76"/>
        <v>1.6881090100000001E-3</v>
      </c>
      <c r="EB7" s="1176">
        <f t="shared" ca="1" si="76"/>
        <v>1.7858556500000001E-2</v>
      </c>
      <c r="EC7" s="1176">
        <f t="shared" ca="1" si="76"/>
        <v>0</v>
      </c>
      <c r="ED7" s="1176">
        <f t="shared" ca="1" si="76"/>
        <v>0</v>
      </c>
      <c r="EE7" s="1176">
        <f t="shared" ca="1" si="76"/>
        <v>0</v>
      </c>
      <c r="EF7" s="1176">
        <f t="shared" ca="1" si="76"/>
        <v>0</v>
      </c>
      <c r="EG7" s="1176">
        <f t="shared" ca="1" si="76"/>
        <v>0</v>
      </c>
      <c r="EH7" s="1176">
        <f t="shared" ca="1" si="76"/>
        <v>0</v>
      </c>
      <c r="EI7" s="1176">
        <f t="shared" ca="1" si="76"/>
        <v>0</v>
      </c>
      <c r="EJ7" s="1176">
        <f t="shared" ca="1" si="76"/>
        <v>0</v>
      </c>
      <c r="EK7" s="1176">
        <f t="shared" ca="1" si="76"/>
        <v>0</v>
      </c>
      <c r="EM7" s="1165"/>
      <c r="EN7" s="1167"/>
      <c r="EO7" s="1173"/>
      <c r="EP7" s="1167" t="s">
        <v>3810</v>
      </c>
      <c r="EQ7" s="1170">
        <f t="shared" ca="1" si="11"/>
        <v>0.745</v>
      </c>
      <c r="ER7" s="1171">
        <f t="shared" ca="1" si="12"/>
        <v>6.4058469475494415E-4</v>
      </c>
      <c r="ES7" s="1165" t="s">
        <v>3319</v>
      </c>
      <c r="EU7" s="1167" t="s">
        <v>2485</v>
      </c>
      <c r="EV7" s="1168" t="s">
        <v>3802</v>
      </c>
      <c r="EW7" s="1176">
        <f t="shared" ref="EW7:FB9" ca="1" si="77">EW90</f>
        <v>1.33501681E-4</v>
      </c>
      <c r="EX7" s="1176">
        <f t="shared" ca="1" si="77"/>
        <v>1.33501681E-4</v>
      </c>
      <c r="EY7" s="1176">
        <f t="shared" ca="1" si="77"/>
        <v>1.5090505899999999E-4</v>
      </c>
      <c r="EZ7" s="1176">
        <f t="shared" ca="1" si="77"/>
        <v>1.5090505899999999E-4</v>
      </c>
      <c r="FA7" s="1176">
        <f t="shared" ca="1" si="77"/>
        <v>8.8309992500000001E-23</v>
      </c>
      <c r="FB7" s="1176">
        <f t="shared" ca="1" si="77"/>
        <v>8.6702596400000008E-12</v>
      </c>
      <c r="FD7" s="1165"/>
      <c r="FE7" s="1165"/>
      <c r="FF7" s="1172"/>
      <c r="FG7" s="1165"/>
      <c r="FH7" s="1174"/>
      <c r="FI7" s="1172"/>
      <c r="FJ7" s="1165"/>
      <c r="FL7" s="1167" t="s">
        <v>2485</v>
      </c>
      <c r="FM7" s="1168" t="s">
        <v>3802</v>
      </c>
      <c r="FN7" s="1176">
        <f t="shared" ref="FN7:FX7" ca="1" si="78">FN90</f>
        <v>1.09304235E-16</v>
      </c>
      <c r="FO7" s="1176">
        <f t="shared" ca="1" si="78"/>
        <v>3.82053389E-17</v>
      </c>
      <c r="FP7" s="1176">
        <f t="shared" ca="1" si="78"/>
        <v>8.8309992500000001E-23</v>
      </c>
      <c r="FQ7" s="1176">
        <f t="shared" ca="1" si="78"/>
        <v>8.6702596400000008E-12</v>
      </c>
      <c r="FR7" s="1176">
        <f t="shared" ca="1" si="78"/>
        <v>0</v>
      </c>
      <c r="FS7" s="1176">
        <f t="shared" ca="1" si="78"/>
        <v>1.07306562E-11</v>
      </c>
      <c r="FT7" s="1176">
        <f t="shared" ca="1" si="78"/>
        <v>0</v>
      </c>
      <c r="FU7" s="1176">
        <f t="shared" ca="1" si="78"/>
        <v>4.35479311E-17</v>
      </c>
      <c r="FV7" s="1176">
        <f t="shared" ca="1" si="78"/>
        <v>0</v>
      </c>
      <c r="FW7" s="1176">
        <f t="shared" ca="1" si="78"/>
        <v>0</v>
      </c>
      <c r="FX7" s="1176">
        <f t="shared" ca="1" si="78"/>
        <v>0</v>
      </c>
      <c r="FZ7" s="1165"/>
      <c r="GA7" s="1167"/>
      <c r="GB7" s="1173"/>
      <c r="GC7" s="1167" t="s">
        <v>3811</v>
      </c>
      <c r="GD7" s="1170">
        <f ca="1">VLOOKUP(GF7,INDIRECT(LU_WORK),2,FALSE())</f>
        <v>4.7228944799999999</v>
      </c>
      <c r="GE7" s="1171">
        <f ca="1">GD7/4.1868*3600/1000000</f>
        <v>4.0609582803095437E-3</v>
      </c>
      <c r="GF7" s="1165" t="s">
        <v>3382</v>
      </c>
      <c r="GH7" s="1167" t="s">
        <v>2485</v>
      </c>
      <c r="GI7" s="1168" t="s">
        <v>3802</v>
      </c>
      <c r="GJ7" s="1176">
        <f t="shared" ref="GJ7:GQ9" ca="1" si="79">GJ90</f>
        <v>0</v>
      </c>
      <c r="GK7" s="1176">
        <f t="shared" ca="1" si="79"/>
        <v>0</v>
      </c>
      <c r="GL7" s="1176">
        <f t="shared" ca="1" si="79"/>
        <v>0</v>
      </c>
      <c r="GM7" s="1176">
        <f t="shared" ca="1" si="79"/>
        <v>0</v>
      </c>
      <c r="GN7" s="1176">
        <f t="shared" ca="1" si="79"/>
        <v>0</v>
      </c>
      <c r="GO7" s="1176">
        <f t="shared" ca="1" si="79"/>
        <v>0</v>
      </c>
      <c r="GP7" s="1176">
        <f t="shared" ca="1" si="79"/>
        <v>0</v>
      </c>
      <c r="GQ7" s="1176">
        <f t="shared" ca="1" si="79"/>
        <v>0</v>
      </c>
      <c r="GS7" s="1165" t="s">
        <v>3218</v>
      </c>
      <c r="GT7" s="1167" t="s">
        <v>3812</v>
      </c>
      <c r="GU7" s="1171">
        <f ca="1">VLOOKUP(GS7,INDIRECT(LU_HEAT),2,FALSE())</f>
        <v>5.1979905000000004</v>
      </c>
      <c r="GV7" s="1167"/>
      <c r="GW7" s="1170"/>
      <c r="GX7" s="1173"/>
      <c r="GY7" s="1165"/>
      <c r="HA7" s="1167" t="s">
        <v>2485</v>
      </c>
      <c r="HB7" s="1168" t="s">
        <v>3802</v>
      </c>
      <c r="HC7" s="1176">
        <f t="shared" ref="HC7:HH9" ca="1" si="80">HC90</f>
        <v>1.5090505899999999E-4</v>
      </c>
      <c r="HD7" s="1176">
        <f t="shared" ca="1" si="80"/>
        <v>1.5090505899999999E-4</v>
      </c>
      <c r="HE7" s="1176">
        <f t="shared" ca="1" si="80"/>
        <v>0</v>
      </c>
      <c r="HF7" s="1176">
        <f t="shared" ca="1" si="80"/>
        <v>4.8219281400000002E-16</v>
      </c>
      <c r="HG7" s="1176">
        <f t="shared" ca="1" si="80"/>
        <v>1.50159066E-4</v>
      </c>
      <c r="HH7" s="1176">
        <f t="shared" ca="1" si="80"/>
        <v>1.5090505899999999E-4</v>
      </c>
      <c r="HJ7" s="1165"/>
      <c r="HK7" s="1167"/>
      <c r="HL7" s="1173"/>
      <c r="HM7" s="1167" t="s">
        <v>3813</v>
      </c>
      <c r="HN7" s="1170">
        <f t="shared" ca="1" si="17"/>
        <v>1044.10375</v>
      </c>
      <c r="HO7" s="1171">
        <f t="shared" ca="1" si="18"/>
        <v>0.89776762682717104</v>
      </c>
      <c r="HP7" s="1165" t="s">
        <v>2537</v>
      </c>
      <c r="HR7" s="1167" t="s">
        <v>2485</v>
      </c>
      <c r="HS7" s="1168" t="s">
        <v>3802</v>
      </c>
      <c r="HT7" s="1176">
        <f t="shared" ref="HT7:IE7" ca="1" si="81">HT90</f>
        <v>3.0940584999999999E-10</v>
      </c>
      <c r="HU7" s="1176">
        <f t="shared" ca="1" si="81"/>
        <v>1.5090505899999999E-4</v>
      </c>
      <c r="HV7" s="1176">
        <f t="shared" ca="1" si="81"/>
        <v>1.2949958999999999E-4</v>
      </c>
      <c r="HW7" s="1176">
        <f t="shared" ca="1" si="81"/>
        <v>1.2949958999999999E-4</v>
      </c>
      <c r="HX7" s="1176">
        <f t="shared" ca="1" si="81"/>
        <v>1.17564666E-5</v>
      </c>
      <c r="HY7" s="1176">
        <f t="shared" ca="1" si="81"/>
        <v>1.17564666E-5</v>
      </c>
      <c r="HZ7" s="1176">
        <f t="shared" ca="1" si="81"/>
        <v>7.1927618499999994E-18</v>
      </c>
      <c r="IA7" s="1176">
        <f t="shared" ca="1" si="81"/>
        <v>9.2739565500000004E-16</v>
      </c>
      <c r="IB7" s="1176">
        <f t="shared" ca="1" si="81"/>
        <v>0</v>
      </c>
      <c r="IC7" s="1176">
        <f t="shared" ca="1" si="81"/>
        <v>0</v>
      </c>
      <c r="ID7" s="1176">
        <f t="shared" ca="1" si="81"/>
        <v>0</v>
      </c>
      <c r="IE7" s="1176">
        <f t="shared" ca="1" si="81"/>
        <v>0</v>
      </c>
      <c r="IG7" s="1165"/>
      <c r="IH7" s="1165"/>
      <c r="II7" s="1172"/>
      <c r="IJ7" s="1165"/>
      <c r="IK7" s="1174"/>
      <c r="IL7" s="1172"/>
      <c r="IM7" s="1165"/>
      <c r="IO7" s="1167" t="s">
        <v>2485</v>
      </c>
      <c r="IP7" s="1168" t="s">
        <v>3802</v>
      </c>
      <c r="IQ7" s="1176">
        <f t="shared" ref="IQ7:JH7" ca="1" si="82">IQ90</f>
        <v>1.17564666E-5</v>
      </c>
      <c r="IR7" s="1176">
        <f t="shared" ca="1" si="82"/>
        <v>1.17564666E-5</v>
      </c>
      <c r="IS7" s="1176">
        <f t="shared" ca="1" si="82"/>
        <v>7.0907317099999994E-8</v>
      </c>
      <c r="IT7" s="1176">
        <f t="shared" ca="1" si="82"/>
        <v>2.7956747100000001E-6</v>
      </c>
      <c r="IU7" s="1176">
        <f t="shared" ca="1" si="82"/>
        <v>2.7956747100000001E-6</v>
      </c>
      <c r="IV7" s="1176">
        <f t="shared" ca="1" si="82"/>
        <v>7.0907457199999994E-8</v>
      </c>
      <c r="IW7" s="1176">
        <f t="shared" ca="1" si="82"/>
        <v>7.0907317099999994E-8</v>
      </c>
      <c r="IX7" s="1176">
        <f t="shared" ca="1" si="82"/>
        <v>4.9854342199999997E-21</v>
      </c>
      <c r="IY7" s="1176">
        <f t="shared" ca="1" si="82"/>
        <v>2.7956747100000001E-6</v>
      </c>
      <c r="IZ7" s="1176">
        <f t="shared" ca="1" si="82"/>
        <v>7.0907457199999994E-8</v>
      </c>
      <c r="JA7" s="1176">
        <f t="shared" ca="1" si="82"/>
        <v>7.0907317099999994E-8</v>
      </c>
      <c r="JB7" s="1176">
        <f t="shared" ca="1" si="82"/>
        <v>0</v>
      </c>
      <c r="JC7" s="1176">
        <f t="shared" ca="1" si="82"/>
        <v>4.51197438E-6</v>
      </c>
      <c r="JD7" s="1176">
        <f t="shared" ca="1" si="82"/>
        <v>0</v>
      </c>
      <c r="JE7" s="1176">
        <f t="shared" ca="1" si="82"/>
        <v>3.5064449799999998E-7</v>
      </c>
      <c r="JF7" s="1176">
        <f t="shared" ca="1" si="82"/>
        <v>0</v>
      </c>
      <c r="JG7" s="1176">
        <f t="shared" ca="1" si="82"/>
        <v>0</v>
      </c>
      <c r="JH7" s="1176">
        <f t="shared" ca="1" si="82"/>
        <v>9.2739565500000004E-16</v>
      </c>
      <c r="JJ7" s="1165"/>
      <c r="JK7" s="1167"/>
      <c r="JL7" s="1173"/>
      <c r="JM7" s="1167" t="s">
        <v>3814</v>
      </c>
      <c r="JN7" s="1170">
        <f t="shared" ca="1" si="21"/>
        <v>75.5090869</v>
      </c>
      <c r="JO7" s="1171">
        <f t="shared" ca="1" si="22"/>
        <v>6.4926128030954433E-2</v>
      </c>
      <c r="JP7" s="1165" t="s">
        <v>3815</v>
      </c>
      <c r="JR7" s="1167" t="s">
        <v>2485</v>
      </c>
      <c r="JS7" s="1168" t="s">
        <v>3802</v>
      </c>
      <c r="JT7" s="1176">
        <f t="shared" ref="JT7:KC7" ca="1" si="83">JT90</f>
        <v>0</v>
      </c>
      <c r="JU7" s="1176">
        <f t="shared" ca="1" si="83"/>
        <v>0</v>
      </c>
      <c r="JV7" s="1176">
        <f t="shared" ca="1" si="83"/>
        <v>0</v>
      </c>
      <c r="JW7" s="1176">
        <f t="shared" ca="1" si="83"/>
        <v>0</v>
      </c>
      <c r="JX7" s="1176">
        <f t="shared" ca="1" si="83"/>
        <v>0</v>
      </c>
      <c r="JY7" s="1176">
        <f t="shared" ca="1" si="83"/>
        <v>0</v>
      </c>
      <c r="JZ7" s="1176">
        <f t="shared" ca="1" si="83"/>
        <v>0</v>
      </c>
      <c r="KA7" s="1176">
        <f t="shared" ca="1" si="83"/>
        <v>0</v>
      </c>
      <c r="KB7" s="1176">
        <f t="shared" ca="1" si="83"/>
        <v>0</v>
      </c>
      <c r="KC7" s="1176">
        <f t="shared" ca="1" si="83"/>
        <v>0</v>
      </c>
      <c r="KE7" s="1167" t="s">
        <v>3816</v>
      </c>
      <c r="KF7" s="1170">
        <f t="shared" ca="1" si="24"/>
        <v>0.380235869</v>
      </c>
      <c r="KG7" s="1171">
        <f t="shared" ca="1" si="25"/>
        <v>3.2694399742046437E-4</v>
      </c>
      <c r="KH7" s="1165" t="s">
        <v>3413</v>
      </c>
      <c r="KJ7" s="1167" t="s">
        <v>2485</v>
      </c>
      <c r="KK7" s="1168" t="s">
        <v>3802</v>
      </c>
      <c r="KL7" s="1176">
        <f t="shared" ref="KL7:KR9" ca="1" si="84">KL90</f>
        <v>0</v>
      </c>
      <c r="KM7" s="1176">
        <f t="shared" ca="1" si="84"/>
        <v>0</v>
      </c>
      <c r="KN7" s="1176">
        <f t="shared" ca="1" si="84"/>
        <v>0</v>
      </c>
      <c r="KO7" s="1176">
        <f t="shared" ca="1" si="84"/>
        <v>0</v>
      </c>
      <c r="KP7" s="1176">
        <f t="shared" ca="1" si="84"/>
        <v>0</v>
      </c>
      <c r="KQ7" s="1176">
        <f t="shared" ca="1" si="84"/>
        <v>0</v>
      </c>
      <c r="KR7" s="1176">
        <f t="shared" ca="1" si="84"/>
        <v>0</v>
      </c>
      <c r="KT7" s="1165"/>
      <c r="KU7" s="1174"/>
      <c r="KV7" s="1172"/>
      <c r="KW7" s="1165"/>
      <c r="KY7" s="1167" t="s">
        <v>2485</v>
      </c>
      <c r="KZ7" s="1168" t="s">
        <v>3802</v>
      </c>
      <c r="LA7" s="1176">
        <f t="shared" ref="LA7:LK7" ca="1" si="85">LA90</f>
        <v>4.8219281400000002E-16</v>
      </c>
      <c r="LB7" s="1176">
        <f t="shared" ca="1" si="85"/>
        <v>7.1927618499999994E-18</v>
      </c>
      <c r="LC7" s="1176">
        <f t="shared" ca="1" si="85"/>
        <v>1.87086732E-17</v>
      </c>
      <c r="LD7" s="1176">
        <f t="shared" ca="1" si="85"/>
        <v>1.87086732E-17</v>
      </c>
      <c r="LE7" s="1176">
        <f t="shared" ca="1" si="85"/>
        <v>0</v>
      </c>
      <c r="LF7" s="1176">
        <f t="shared" ca="1" si="85"/>
        <v>0</v>
      </c>
      <c r="LG7" s="1176">
        <f t="shared" ca="1" si="85"/>
        <v>0</v>
      </c>
      <c r="LH7" s="1176">
        <f t="shared" ca="1" si="85"/>
        <v>0</v>
      </c>
      <c r="LI7" s="1176">
        <f t="shared" ca="1" si="85"/>
        <v>0</v>
      </c>
      <c r="LJ7" s="1176">
        <f t="shared" ca="1" si="85"/>
        <v>0</v>
      </c>
      <c r="LK7" s="1176">
        <f t="shared" ca="1" si="85"/>
        <v>0</v>
      </c>
      <c r="LM7" s="1165"/>
      <c r="LN7" s="1165"/>
      <c r="LO7" s="1172"/>
      <c r="LP7" s="1165"/>
      <c r="LQ7" s="1174"/>
      <c r="LR7" s="1172"/>
      <c r="LS7" s="1165"/>
      <c r="LU7" s="1167" t="s">
        <v>2485</v>
      </c>
      <c r="LV7" s="1168" t="s">
        <v>3802</v>
      </c>
      <c r="LW7" s="1176">
        <f t="shared" ref="LW7:MO7" ca="1" si="86">LW90</f>
        <v>0</v>
      </c>
      <c r="LX7" s="1176">
        <f t="shared" ca="1" si="86"/>
        <v>0</v>
      </c>
      <c r="LY7" s="1176">
        <f t="shared" ca="1" si="86"/>
        <v>1.50159066E-4</v>
      </c>
      <c r="LZ7" s="1176">
        <f t="shared" ca="1" si="86"/>
        <v>2.7956747100000001E-6</v>
      </c>
      <c r="MA7" s="1176">
        <f t="shared" ca="1" si="86"/>
        <v>9.4985939900000006E-5</v>
      </c>
      <c r="MB7" s="1176">
        <f t="shared" ca="1" si="86"/>
        <v>1.87086732E-17</v>
      </c>
      <c r="MC7" s="1176">
        <f t="shared" ca="1" si="86"/>
        <v>0</v>
      </c>
      <c r="MD7" s="1176">
        <f t="shared" ca="1" si="86"/>
        <v>0</v>
      </c>
      <c r="ME7" s="1176">
        <f t="shared" ca="1" si="86"/>
        <v>0</v>
      </c>
      <c r="MF7" s="1176">
        <f t="shared" ca="1" si="86"/>
        <v>0</v>
      </c>
      <c r="MG7" s="1176">
        <f t="shared" ca="1" si="86"/>
        <v>0</v>
      </c>
      <c r="MH7" s="1176">
        <f t="shared" ca="1" si="86"/>
        <v>0</v>
      </c>
      <c r="MI7" s="1176">
        <f t="shared" ca="1" si="86"/>
        <v>0</v>
      </c>
      <c r="MJ7" s="1176">
        <f t="shared" ca="1" si="86"/>
        <v>0</v>
      </c>
      <c r="MK7" s="1176">
        <f t="shared" ca="1" si="86"/>
        <v>0</v>
      </c>
      <c r="ML7" s="1176">
        <f t="shared" ca="1" si="86"/>
        <v>0</v>
      </c>
      <c r="MM7" s="1176">
        <f t="shared" ca="1" si="86"/>
        <v>0</v>
      </c>
      <c r="MN7" s="1176">
        <f t="shared" ca="1" si="86"/>
        <v>0</v>
      </c>
      <c r="MO7" s="1176">
        <f t="shared" ca="1" si="86"/>
        <v>0</v>
      </c>
      <c r="MQ7" s="1165"/>
      <c r="MR7" s="1167"/>
      <c r="MS7" s="1173"/>
      <c r="MT7" s="1167" t="s">
        <v>3465</v>
      </c>
      <c r="MU7" s="1170">
        <f ca="1">VLOOKUP(MW7,INDIRECT(LU_WORK),2,FALSE())</f>
        <v>-41155.875800000002</v>
      </c>
      <c r="MV7" s="1171">
        <f ca="1">MU7/4.1868*3600/1000000</f>
        <v>-35.387683404987101</v>
      </c>
      <c r="MW7" s="1165" t="s">
        <v>3459</v>
      </c>
      <c r="MY7" s="1167" t="s">
        <v>2485</v>
      </c>
      <c r="MZ7" s="1168" t="s">
        <v>3802</v>
      </c>
      <c r="NA7" s="1176">
        <f t="shared" ref="NA7:NP7" ca="1" si="87">NA90</f>
        <v>5.0300819199999999E-10</v>
      </c>
      <c r="NB7" s="1176">
        <f t="shared" ca="1" si="87"/>
        <v>4.5955839700000002E-17</v>
      </c>
      <c r="NC7" s="1176">
        <f t="shared" ca="1" si="87"/>
        <v>2.5106452100000002E-9</v>
      </c>
      <c r="ND7" s="1176">
        <f t="shared" ca="1" si="87"/>
        <v>0</v>
      </c>
      <c r="NE7" s="1176">
        <f t="shared" ca="1" si="87"/>
        <v>0</v>
      </c>
      <c r="NF7" s="1176">
        <f t="shared" ca="1" si="87"/>
        <v>0</v>
      </c>
      <c r="NG7" s="1176">
        <f t="shared" ca="1" si="87"/>
        <v>0</v>
      </c>
      <c r="NH7" s="1176">
        <f t="shared" ca="1" si="87"/>
        <v>0</v>
      </c>
      <c r="NI7" s="1176">
        <f t="shared" ca="1" si="87"/>
        <v>0</v>
      </c>
      <c r="NJ7" s="1176">
        <f t="shared" ca="1" si="87"/>
        <v>0</v>
      </c>
      <c r="NK7" s="1176">
        <f t="shared" ca="1" si="87"/>
        <v>0</v>
      </c>
      <c r="NL7" s="1176">
        <f t="shared" ca="1" si="87"/>
        <v>0</v>
      </c>
      <c r="NM7" s="1176">
        <f t="shared" ca="1" si="87"/>
        <v>0</v>
      </c>
      <c r="NN7" s="1176">
        <f t="shared" ca="1" si="87"/>
        <v>0</v>
      </c>
      <c r="NO7" s="1176">
        <f t="shared" ca="1" si="87"/>
        <v>0</v>
      </c>
      <c r="NP7" s="1176">
        <f t="shared" ca="1" si="87"/>
        <v>0</v>
      </c>
      <c r="NR7" s="1165"/>
      <c r="NS7" s="1167"/>
      <c r="NT7" s="1173"/>
      <c r="NU7" s="1167" t="s">
        <v>3817</v>
      </c>
      <c r="NV7" s="1170">
        <f ca="1">VLOOKUP(NX7,INDIRECT(LU_WORK),2,FALSE())</f>
        <v>1.9769419100000001</v>
      </c>
      <c r="NW7" s="1171">
        <f ca="1">NV7/4.1868*3600/1000000</f>
        <v>1.699864067067928E-3</v>
      </c>
      <c r="NX7" s="1165" t="s">
        <v>3818</v>
      </c>
      <c r="NZ7" s="1165"/>
      <c r="OA7" s="1167" t="s">
        <v>3819</v>
      </c>
      <c r="OB7" s="1170">
        <f ca="1">VLOOKUP(OD7,INDIRECT(LU_WORK),2,FALSE())</f>
        <v>0.74570000000000003</v>
      </c>
      <c r="OC7" s="1171">
        <f ca="1">OB7/4.1868*3600/1000000</f>
        <v>6.411865864144454E-4</v>
      </c>
      <c r="OD7" s="1165" t="s">
        <v>3820</v>
      </c>
      <c r="OF7" s="1167" t="s">
        <v>2485</v>
      </c>
      <c r="OG7" s="1168" t="s">
        <v>3802</v>
      </c>
      <c r="OH7" s="1176">
        <f t="shared" ref="OH7:OO9" ca="1" si="88">OH90</f>
        <v>0</v>
      </c>
      <c r="OI7" s="1176">
        <f t="shared" ca="1" si="88"/>
        <v>0</v>
      </c>
      <c r="OJ7" s="1176">
        <f t="shared" ca="1" si="88"/>
        <v>0</v>
      </c>
      <c r="OK7" s="1176">
        <f t="shared" ca="1" si="88"/>
        <v>0</v>
      </c>
      <c r="OL7" s="1176">
        <f t="shared" ca="1" si="88"/>
        <v>0</v>
      </c>
      <c r="OM7" s="1176">
        <f t="shared" ca="1" si="88"/>
        <v>0</v>
      </c>
      <c r="ON7" s="1176">
        <f t="shared" ca="1" si="88"/>
        <v>0</v>
      </c>
      <c r="OO7" s="1176">
        <f t="shared" ca="1" si="88"/>
        <v>0</v>
      </c>
      <c r="OQ7" s="1165"/>
      <c r="OR7" s="1167"/>
      <c r="OS7" s="1173"/>
      <c r="OT7" s="1167" t="s">
        <v>3821</v>
      </c>
      <c r="OU7" s="1170">
        <f ca="1">VLOOKUP(OW7,INDIRECT(LU_WORK),2,FALSE())</f>
        <v>1488.11691</v>
      </c>
      <c r="OV7" s="1171">
        <f ca="1">OU7/4.1868*3600/1000000</f>
        <v>1.2795502235597593</v>
      </c>
      <c r="OW7" s="1165" t="s">
        <v>2544</v>
      </c>
      <c r="OY7" s="1167" t="s">
        <v>2485</v>
      </c>
      <c r="OZ7" s="1168" t="s">
        <v>3802</v>
      </c>
      <c r="PA7" s="1176">
        <f t="shared" ref="PA7:PK7" ca="1" si="89">PA90</f>
        <v>0</v>
      </c>
      <c r="PB7" s="1176">
        <f t="shared" ca="1" si="89"/>
        <v>0</v>
      </c>
      <c r="PC7" s="1176">
        <f t="shared" ca="1" si="89"/>
        <v>0</v>
      </c>
      <c r="PD7" s="1176">
        <f t="shared" ca="1" si="89"/>
        <v>0</v>
      </c>
      <c r="PE7" s="1176">
        <f t="shared" ca="1" si="89"/>
        <v>0</v>
      </c>
      <c r="PF7" s="1176">
        <f t="shared" ca="1" si="89"/>
        <v>0</v>
      </c>
      <c r="PG7" s="1176">
        <f t="shared" ca="1" si="89"/>
        <v>0</v>
      </c>
      <c r="PH7" s="1176">
        <f t="shared" ca="1" si="89"/>
        <v>0</v>
      </c>
      <c r="PI7" s="1176">
        <f t="shared" ca="1" si="89"/>
        <v>0</v>
      </c>
      <c r="PJ7" s="1176">
        <f t="shared" ca="1" si="89"/>
        <v>0</v>
      </c>
      <c r="PK7" s="1176">
        <f t="shared" ca="1" si="89"/>
        <v>0</v>
      </c>
      <c r="PM7" s="1165"/>
      <c r="PN7" s="1165"/>
      <c r="PO7" s="1172"/>
      <c r="PP7" s="1165"/>
      <c r="PQ7" s="1174"/>
      <c r="PR7" s="1172"/>
      <c r="PS7" s="1165"/>
      <c r="PU7" s="1167" t="s">
        <v>2485</v>
      </c>
      <c r="PV7" s="1168" t="s">
        <v>3802</v>
      </c>
      <c r="PW7" s="1176">
        <f t="shared" ref="PW7:PZ9" ca="1" si="90">PW90</f>
        <v>0</v>
      </c>
      <c r="PX7" s="1176">
        <f t="shared" ca="1" si="90"/>
        <v>0</v>
      </c>
      <c r="PY7" s="1176">
        <f t="shared" ca="1" si="90"/>
        <v>0</v>
      </c>
      <c r="PZ7" s="1176">
        <f t="shared" ca="1" si="90"/>
        <v>0</v>
      </c>
      <c r="QB7" s="1165"/>
      <c r="QC7" s="1165"/>
      <c r="QD7" s="1172"/>
      <c r="QE7" s="1165"/>
      <c r="QF7" s="1174"/>
      <c r="QG7" s="1172"/>
      <c r="QH7" s="1165"/>
      <c r="QI7" s="1172"/>
    </row>
    <row r="8" spans="1:451" ht="12" customHeight="1">
      <c r="H8" s="1167" t="s">
        <v>3822</v>
      </c>
      <c r="I8" s="1168" t="s">
        <v>3823</v>
      </c>
      <c r="J8" s="1177">
        <f t="shared" ca="1" si="70"/>
        <v>0</v>
      </c>
      <c r="K8" s="1177">
        <f t="shared" ca="1" si="70"/>
        <v>0</v>
      </c>
      <c r="M8" s="1167" t="s">
        <v>3824</v>
      </c>
      <c r="N8" s="1170">
        <f t="shared" ca="1" si="0"/>
        <v>15.831284800000001</v>
      </c>
      <c r="O8" s="1171">
        <f t="shared" ca="1" si="1"/>
        <v>1.3612454686156492E-2</v>
      </c>
      <c r="P8" s="1165" t="s">
        <v>3082</v>
      </c>
      <c r="R8" s="1167" t="s">
        <v>3822</v>
      </c>
      <c r="S8" s="1168" t="s">
        <v>3823</v>
      </c>
      <c r="T8" s="1177">
        <f t="shared" ref="T8:AD8" ca="1" si="91">T91</f>
        <v>0</v>
      </c>
      <c r="U8" s="1177">
        <f t="shared" ca="1" si="91"/>
        <v>0</v>
      </c>
      <c r="V8" s="1177">
        <f t="shared" ca="1" si="91"/>
        <v>2.3249171E-11</v>
      </c>
      <c r="W8" s="1177">
        <f t="shared" ca="1" si="91"/>
        <v>0</v>
      </c>
      <c r="X8" s="1177">
        <f t="shared" ca="1" si="91"/>
        <v>0</v>
      </c>
      <c r="Y8" s="1177">
        <f t="shared" ca="1" si="91"/>
        <v>5.2102237600000002E-4</v>
      </c>
      <c r="Z8" s="1177">
        <f t="shared" ca="1" si="91"/>
        <v>1.6881800199999999E-10</v>
      </c>
      <c r="AA8" s="1177">
        <f t="shared" ca="1" si="91"/>
        <v>5.7005702300000002E-4</v>
      </c>
      <c r="AB8" s="1177">
        <f t="shared" ca="1" si="91"/>
        <v>0</v>
      </c>
      <c r="AC8" s="1177">
        <f t="shared" ca="1" si="91"/>
        <v>2.3555713300000001E-11</v>
      </c>
      <c r="AD8" s="1177">
        <f t="shared" ca="1" si="91"/>
        <v>0</v>
      </c>
      <c r="AF8" s="1167" t="s">
        <v>3825</v>
      </c>
      <c r="AG8" s="1170">
        <f t="shared" ca="1" si="3"/>
        <v>79.999744000000007</v>
      </c>
      <c r="AH8" s="1171">
        <f t="shared" ca="1" si="4"/>
        <v>6.8787398108340489E-2</v>
      </c>
      <c r="AI8" s="1165" t="s">
        <v>3151</v>
      </c>
      <c r="AK8" s="1167" t="s">
        <v>3822</v>
      </c>
      <c r="AL8" s="1168" t="s">
        <v>3823</v>
      </c>
      <c r="AM8" s="1177">
        <f t="shared" ref="AM8:BB8" ca="1" si="92">AM91</f>
        <v>0</v>
      </c>
      <c r="AN8" s="1177">
        <f t="shared" ca="1" si="92"/>
        <v>0</v>
      </c>
      <c r="AO8" s="1177">
        <f t="shared" ca="1" si="92"/>
        <v>5.7005702300000002E-4</v>
      </c>
      <c r="AP8" s="1177">
        <f t="shared" ca="1" si="92"/>
        <v>5.7005702300000002E-4</v>
      </c>
      <c r="AQ8" s="1177">
        <f t="shared" ca="1" si="92"/>
        <v>1.2554560800000001E-11</v>
      </c>
      <c r="AR8" s="1177">
        <f t="shared" ca="1" si="92"/>
        <v>1.5423552E-17</v>
      </c>
      <c r="AS8" s="1177">
        <f t="shared" ca="1" si="92"/>
        <v>8.4261471900000004E-10</v>
      </c>
      <c r="AT8" s="1177">
        <f t="shared" ca="1" si="92"/>
        <v>1.9042052799999999E-19</v>
      </c>
      <c r="AU8" s="1177">
        <f t="shared" ca="1" si="92"/>
        <v>1.04971851E-11</v>
      </c>
      <c r="AV8" s="1177">
        <f t="shared" ca="1" si="92"/>
        <v>6.10985131E-4</v>
      </c>
      <c r="AW8" s="1177">
        <f t="shared" ca="1" si="92"/>
        <v>1.9042052799999999E-19</v>
      </c>
      <c r="AX8" s="1177">
        <f t="shared" ca="1" si="92"/>
        <v>1.0384180199999999E-10</v>
      </c>
      <c r="AY8" s="1177">
        <f t="shared" ca="1" si="92"/>
        <v>0</v>
      </c>
      <c r="AZ8" s="1177">
        <f t="shared" ca="1" si="92"/>
        <v>0</v>
      </c>
      <c r="BA8" s="1177">
        <f t="shared" ca="1" si="92"/>
        <v>0</v>
      </c>
      <c r="BB8" s="1177">
        <f t="shared" ca="1" si="92"/>
        <v>3.4100549899999998E-4</v>
      </c>
      <c r="BD8" s="1165"/>
      <c r="BE8" s="1167"/>
      <c r="BF8" s="1173"/>
      <c r="BG8" s="1167" t="s">
        <v>3826</v>
      </c>
      <c r="BH8" s="1170">
        <f t="shared" ca="1" si="6"/>
        <v>127</v>
      </c>
      <c r="BI8" s="1171">
        <f t="shared" ca="1" si="7"/>
        <v>0.10920034393809114</v>
      </c>
      <c r="BJ8" s="1165" t="s">
        <v>3189</v>
      </c>
      <c r="BL8" s="1167" t="s">
        <v>3822</v>
      </c>
      <c r="BM8" s="1168" t="s">
        <v>3823</v>
      </c>
      <c r="BN8" s="1177">
        <f t="shared" ca="1" si="73"/>
        <v>3.2848985100000002E-4</v>
      </c>
      <c r="BO8" s="1177">
        <f t="shared" ca="1" si="73"/>
        <v>3.24162738E-4</v>
      </c>
      <c r="BP8" s="1177">
        <f t="shared" ca="1" si="73"/>
        <v>8.6859142600000004E-17</v>
      </c>
      <c r="BQ8" s="1177">
        <f t="shared" ca="1" si="73"/>
        <v>0</v>
      </c>
      <c r="BR8" s="1177">
        <f t="shared" ca="1" si="73"/>
        <v>0</v>
      </c>
      <c r="BT8" s="1165"/>
      <c r="BU8" s="1165"/>
      <c r="BV8" s="1172"/>
      <c r="BW8" s="1165"/>
      <c r="BX8" s="1174"/>
      <c r="BY8" s="1172"/>
      <c r="BZ8" s="1165"/>
      <c r="CB8" s="1167" t="s">
        <v>3822</v>
      </c>
      <c r="CC8" s="1168" t="s">
        <v>3823</v>
      </c>
      <c r="CD8" s="1177">
        <f t="shared" ref="CD8:CO8" ca="1" si="93">CD91</f>
        <v>3.4100549899999998E-4</v>
      </c>
      <c r="CE8" s="1177">
        <f t="shared" ca="1" si="93"/>
        <v>3.4100549899999998E-4</v>
      </c>
      <c r="CF8" s="1177">
        <f t="shared" ca="1" si="93"/>
        <v>3.2848985100000002E-4</v>
      </c>
      <c r="CG8" s="1177">
        <f t="shared" ca="1" si="93"/>
        <v>3.24162738E-4</v>
      </c>
      <c r="CH8" s="1177">
        <f t="shared" ca="1" si="93"/>
        <v>3.2859616200000001E-4</v>
      </c>
      <c r="CI8" s="1177">
        <f t="shared" ca="1" si="93"/>
        <v>0</v>
      </c>
      <c r="CJ8" s="1177">
        <f t="shared" ca="1" si="93"/>
        <v>0</v>
      </c>
      <c r="CK8" s="1177">
        <f t="shared" ca="1" si="93"/>
        <v>3.1471215200000002E-4</v>
      </c>
      <c r="CL8" s="1177">
        <f t="shared" ca="1" si="93"/>
        <v>8.3867565100000004E-17</v>
      </c>
      <c r="CM8" s="1177">
        <f t="shared" ca="1" si="93"/>
        <v>0</v>
      </c>
      <c r="CN8" s="1177">
        <f t="shared" ca="1" si="93"/>
        <v>2.9306011199999998E-4</v>
      </c>
      <c r="CO8" s="1177">
        <f t="shared" ca="1" si="93"/>
        <v>0</v>
      </c>
      <c r="CQ8" s="1165"/>
      <c r="CR8" s="1167"/>
      <c r="CS8" s="1173"/>
      <c r="CT8" s="1167" t="s">
        <v>3827</v>
      </c>
      <c r="CU8" s="1170">
        <f ca="1">VLOOKUP(CW8,INDIRECT(LU_WORK),2,FALSE())</f>
        <v>14.9139974</v>
      </c>
      <c r="CV8" s="1171">
        <f ca="1">CU8/4.1868*3600/1000000</f>
        <v>1.2823729492691316E-2</v>
      </c>
      <c r="CW8" s="1165" t="s">
        <v>3270</v>
      </c>
      <c r="CY8" s="1167" t="s">
        <v>3822</v>
      </c>
      <c r="CZ8" s="1168" t="s">
        <v>3823</v>
      </c>
      <c r="DA8" s="1177">
        <f t="shared" ref="DA8:DJ8" ca="1" si="94">DA91</f>
        <v>0</v>
      </c>
      <c r="DB8" s="1177">
        <f t="shared" ca="1" si="94"/>
        <v>0</v>
      </c>
      <c r="DC8" s="1177">
        <f t="shared" ca="1" si="94"/>
        <v>0</v>
      </c>
      <c r="DD8" s="1177">
        <f t="shared" ca="1" si="94"/>
        <v>0</v>
      </c>
      <c r="DE8" s="1177">
        <f t="shared" ca="1" si="94"/>
        <v>0</v>
      </c>
      <c r="DF8" s="1177">
        <f t="shared" ca="1" si="94"/>
        <v>0</v>
      </c>
      <c r="DG8" s="1177">
        <f t="shared" ca="1" si="94"/>
        <v>0</v>
      </c>
      <c r="DH8" s="1177">
        <f t="shared" ca="1" si="94"/>
        <v>0</v>
      </c>
      <c r="DI8" s="1177">
        <f t="shared" ca="1" si="94"/>
        <v>0</v>
      </c>
      <c r="DJ8" s="1177">
        <f t="shared" ca="1" si="94"/>
        <v>0</v>
      </c>
      <c r="DL8" s="1165"/>
      <c r="DM8" s="1165"/>
      <c r="DN8" s="1172"/>
      <c r="DO8" s="1165"/>
      <c r="DP8" s="1174"/>
      <c r="DQ8" s="1172"/>
      <c r="DR8" s="1165"/>
      <c r="DT8" s="1167" t="s">
        <v>3822</v>
      </c>
      <c r="DU8" s="1168" t="s">
        <v>3823</v>
      </c>
      <c r="DV8" s="1177">
        <f t="shared" ref="DV8:EK8" ca="1" si="95">DV91</f>
        <v>0</v>
      </c>
      <c r="DW8" s="1177">
        <f t="shared" ca="1" si="95"/>
        <v>0</v>
      </c>
      <c r="DX8" s="1177">
        <f t="shared" ca="1" si="95"/>
        <v>0</v>
      </c>
      <c r="DY8" s="1177">
        <f t="shared" ca="1" si="95"/>
        <v>0</v>
      </c>
      <c r="DZ8" s="1177">
        <f t="shared" ca="1" si="95"/>
        <v>0</v>
      </c>
      <c r="EA8" s="1177">
        <f t="shared" ca="1" si="95"/>
        <v>0</v>
      </c>
      <c r="EB8" s="1177">
        <f t="shared" ca="1" si="95"/>
        <v>0</v>
      </c>
      <c r="EC8" s="1177">
        <f t="shared" ca="1" si="95"/>
        <v>0</v>
      </c>
      <c r="ED8" s="1177">
        <f t="shared" ca="1" si="95"/>
        <v>0</v>
      </c>
      <c r="EE8" s="1177">
        <f t="shared" ca="1" si="95"/>
        <v>0</v>
      </c>
      <c r="EF8" s="1177">
        <f t="shared" ca="1" si="95"/>
        <v>0</v>
      </c>
      <c r="EG8" s="1177">
        <f t="shared" ca="1" si="95"/>
        <v>0</v>
      </c>
      <c r="EH8" s="1177">
        <f t="shared" ca="1" si="95"/>
        <v>0</v>
      </c>
      <c r="EI8" s="1177">
        <f t="shared" ca="1" si="95"/>
        <v>0</v>
      </c>
      <c r="EJ8" s="1177">
        <f t="shared" ca="1" si="95"/>
        <v>0</v>
      </c>
      <c r="EK8" s="1177">
        <f t="shared" ca="1" si="95"/>
        <v>0</v>
      </c>
      <c r="EM8" s="1165"/>
      <c r="EN8" s="1167"/>
      <c r="EO8" s="1173"/>
      <c r="EP8" s="1167" t="s">
        <v>3828</v>
      </c>
      <c r="EQ8" s="1170">
        <f t="shared" ca="1" si="11"/>
        <v>3.21903898E-3</v>
      </c>
      <c r="ER8" s="1171">
        <f t="shared" ca="1" si="12"/>
        <v>2.7678753052450558E-6</v>
      </c>
      <c r="ES8" s="1165" t="s">
        <v>3321</v>
      </c>
      <c r="EU8" s="1167" t="s">
        <v>3822</v>
      </c>
      <c r="EV8" s="1168" t="s">
        <v>3823</v>
      </c>
      <c r="EW8" s="1177">
        <f t="shared" ca="1" si="77"/>
        <v>2.9306011199999998E-4</v>
      </c>
      <c r="EX8" s="1177">
        <f t="shared" ca="1" si="77"/>
        <v>2.9306011199999998E-4</v>
      </c>
      <c r="EY8" s="1177">
        <f t="shared" ca="1" si="77"/>
        <v>3.3126364600000001E-4</v>
      </c>
      <c r="EZ8" s="1177">
        <f t="shared" ca="1" si="77"/>
        <v>3.3126364600000001E-4</v>
      </c>
      <c r="FA8" s="1177">
        <f t="shared" ca="1" si="77"/>
        <v>1.93856258E-22</v>
      </c>
      <c r="FB8" s="1177">
        <f t="shared" ca="1" si="77"/>
        <v>1.90327736E-11</v>
      </c>
      <c r="FD8" s="1165"/>
      <c r="FE8" s="1165"/>
      <c r="FF8" s="1172"/>
      <c r="FG8" s="1165"/>
      <c r="FH8" s="1174"/>
      <c r="FI8" s="1172"/>
      <c r="FJ8" s="1165"/>
      <c r="FL8" s="1167" t="s">
        <v>3822</v>
      </c>
      <c r="FM8" s="1168" t="s">
        <v>3823</v>
      </c>
      <c r="FN8" s="1177">
        <f t="shared" ref="FN8:FX8" ca="1" si="96">FN91</f>
        <v>8.6859142600000004E-17</v>
      </c>
      <c r="FO8" s="1177">
        <f t="shared" ca="1" si="96"/>
        <v>8.3867565100000004E-17</v>
      </c>
      <c r="FP8" s="1177">
        <f t="shared" ca="1" si="96"/>
        <v>1.93856258E-22</v>
      </c>
      <c r="FQ8" s="1177">
        <f t="shared" ca="1" si="96"/>
        <v>1.90327736E-11</v>
      </c>
      <c r="FR8" s="1177">
        <f t="shared" ca="1" si="96"/>
        <v>0</v>
      </c>
      <c r="FS8" s="1177">
        <f t="shared" ca="1" si="96"/>
        <v>2.3555713300000001E-11</v>
      </c>
      <c r="FT8" s="1177">
        <f t="shared" ca="1" si="96"/>
        <v>0</v>
      </c>
      <c r="FU8" s="1177">
        <f t="shared" ca="1" si="96"/>
        <v>8.1745260999999995E-17</v>
      </c>
      <c r="FV8" s="1177">
        <f t="shared" ca="1" si="96"/>
        <v>0</v>
      </c>
      <c r="FW8" s="1177">
        <f t="shared" ca="1" si="96"/>
        <v>0</v>
      </c>
      <c r="FX8" s="1177">
        <f t="shared" ca="1" si="96"/>
        <v>0</v>
      </c>
      <c r="FZ8" s="1165"/>
      <c r="GA8" s="1165"/>
      <c r="GB8" s="1172"/>
      <c r="GC8" s="1165"/>
      <c r="GD8" s="1174"/>
      <c r="GE8" s="1172"/>
      <c r="GF8" s="1165"/>
      <c r="GH8" s="1167" t="s">
        <v>3822</v>
      </c>
      <c r="GI8" s="1168" t="s">
        <v>3823</v>
      </c>
      <c r="GJ8" s="1177">
        <f t="shared" ca="1" si="79"/>
        <v>0</v>
      </c>
      <c r="GK8" s="1177">
        <f t="shared" ca="1" si="79"/>
        <v>0</v>
      </c>
      <c r="GL8" s="1177">
        <f t="shared" ca="1" si="79"/>
        <v>0</v>
      </c>
      <c r="GM8" s="1177">
        <f t="shared" ca="1" si="79"/>
        <v>0</v>
      </c>
      <c r="GN8" s="1177">
        <f t="shared" ca="1" si="79"/>
        <v>0</v>
      </c>
      <c r="GO8" s="1177">
        <f t="shared" ca="1" si="79"/>
        <v>0</v>
      </c>
      <c r="GP8" s="1177">
        <f t="shared" ca="1" si="79"/>
        <v>0</v>
      </c>
      <c r="GQ8" s="1177">
        <f t="shared" ca="1" si="79"/>
        <v>0</v>
      </c>
      <c r="GS8" s="1165"/>
      <c r="GT8" s="1165"/>
      <c r="GU8" s="1172"/>
      <c r="GV8" s="1165"/>
      <c r="GW8" s="1174"/>
      <c r="GX8" s="1172"/>
      <c r="GY8" s="1165"/>
      <c r="HA8" s="1167" t="s">
        <v>3822</v>
      </c>
      <c r="HB8" s="1168" t="s">
        <v>3823</v>
      </c>
      <c r="HC8" s="1177">
        <f t="shared" ca="1" si="80"/>
        <v>3.3126364600000001E-4</v>
      </c>
      <c r="HD8" s="1177">
        <f t="shared" ca="1" si="80"/>
        <v>3.3126364600000001E-4</v>
      </c>
      <c r="HE8" s="1177">
        <f t="shared" ca="1" si="80"/>
        <v>0</v>
      </c>
      <c r="HF8" s="1177">
        <f t="shared" ca="1" si="80"/>
        <v>1.05849963E-15</v>
      </c>
      <c r="HG8" s="1177">
        <f t="shared" ca="1" si="80"/>
        <v>3.29626058E-4</v>
      </c>
      <c r="HH8" s="1177">
        <f t="shared" ca="1" si="80"/>
        <v>3.3126364600000001E-4</v>
      </c>
      <c r="HJ8" s="1165"/>
      <c r="HK8" s="1167"/>
      <c r="HL8" s="1173"/>
      <c r="HM8" s="1167" t="s">
        <v>3829</v>
      </c>
      <c r="HN8" s="1170">
        <f t="shared" ca="1" si="17"/>
        <v>37.003502099999999</v>
      </c>
      <c r="HO8" s="1171">
        <f t="shared" ca="1" si="18"/>
        <v>3.1817284694754949E-2</v>
      </c>
      <c r="HP8" s="1165" t="s">
        <v>3830</v>
      </c>
      <c r="HR8" s="1167" t="s">
        <v>3822</v>
      </c>
      <c r="HS8" s="1168" t="s">
        <v>3823</v>
      </c>
      <c r="HT8" s="1177">
        <f t="shared" ref="HT8:IE8" ca="1" si="97">HT91</f>
        <v>1.0384180199999999E-10</v>
      </c>
      <c r="HU8" s="1177">
        <f t="shared" ca="1" si="97"/>
        <v>3.3126364600000001E-4</v>
      </c>
      <c r="HV8" s="1177">
        <f t="shared" ca="1" si="97"/>
        <v>2.8427475500000001E-4</v>
      </c>
      <c r="HW8" s="1177">
        <f t="shared" ca="1" si="97"/>
        <v>2.8427475500000001E-4</v>
      </c>
      <c r="HX8" s="1177">
        <f t="shared" ca="1" si="97"/>
        <v>2.5807546399999999E-5</v>
      </c>
      <c r="HY8" s="1177">
        <f t="shared" ca="1" si="97"/>
        <v>2.5807546399999999E-5</v>
      </c>
      <c r="HZ8" s="1177">
        <f t="shared" ca="1" si="97"/>
        <v>1.57893984E-17</v>
      </c>
      <c r="IA8" s="1177">
        <f t="shared" ca="1" si="97"/>
        <v>2.0357992900000002E-15</v>
      </c>
      <c r="IB8" s="1177">
        <f t="shared" ca="1" si="97"/>
        <v>0</v>
      </c>
      <c r="IC8" s="1177">
        <f t="shared" ca="1" si="97"/>
        <v>0</v>
      </c>
      <c r="ID8" s="1177">
        <f t="shared" ca="1" si="97"/>
        <v>0</v>
      </c>
      <c r="IE8" s="1177">
        <f t="shared" ca="1" si="97"/>
        <v>0</v>
      </c>
      <c r="IG8" s="1165"/>
      <c r="IH8" s="1165"/>
      <c r="II8" s="1172"/>
      <c r="IJ8" s="1165"/>
      <c r="IK8" s="1174"/>
      <c r="IL8" s="1172"/>
      <c r="IM8" s="1165"/>
      <c r="IO8" s="1167" t="s">
        <v>3822</v>
      </c>
      <c r="IP8" s="1168" t="s">
        <v>3823</v>
      </c>
      <c r="IQ8" s="1177">
        <f t="shared" ref="IQ8:JH8" ca="1" si="98">IQ91</f>
        <v>2.5807546399999999E-5</v>
      </c>
      <c r="IR8" s="1177">
        <f t="shared" ca="1" si="98"/>
        <v>2.5807546399999999E-5</v>
      </c>
      <c r="IS8" s="1177">
        <f t="shared" ca="1" si="98"/>
        <v>1.5565424E-7</v>
      </c>
      <c r="IT8" s="1177">
        <f t="shared" ca="1" si="98"/>
        <v>6.13700588E-6</v>
      </c>
      <c r="IU8" s="1177">
        <f t="shared" ca="1" si="98"/>
        <v>6.13700588E-6</v>
      </c>
      <c r="IV8" s="1177">
        <f t="shared" ca="1" si="98"/>
        <v>1.55654547E-7</v>
      </c>
      <c r="IW8" s="1177">
        <f t="shared" ca="1" si="98"/>
        <v>1.5565424E-7</v>
      </c>
      <c r="IX8" s="1177">
        <f t="shared" ca="1" si="98"/>
        <v>1.09439195E-20</v>
      </c>
      <c r="IY8" s="1177">
        <f t="shared" ca="1" si="98"/>
        <v>6.13700588E-6</v>
      </c>
      <c r="IZ8" s="1177">
        <f t="shared" ca="1" si="98"/>
        <v>1.55654547E-7</v>
      </c>
      <c r="JA8" s="1177">
        <f t="shared" ca="1" si="98"/>
        <v>1.5565424E-7</v>
      </c>
      <c r="JB8" s="1177">
        <f t="shared" ca="1" si="98"/>
        <v>0</v>
      </c>
      <c r="JC8" s="1177">
        <f t="shared" ca="1" si="98"/>
        <v>9.90459054E-6</v>
      </c>
      <c r="JD8" s="1177">
        <f t="shared" ca="1" si="98"/>
        <v>0</v>
      </c>
      <c r="JE8" s="1177">
        <f t="shared" ca="1" si="98"/>
        <v>7.6972737099999999E-7</v>
      </c>
      <c r="JF8" s="1177">
        <f t="shared" ca="1" si="98"/>
        <v>0</v>
      </c>
      <c r="JG8" s="1177">
        <f t="shared" ca="1" si="98"/>
        <v>0</v>
      </c>
      <c r="JH8" s="1177">
        <f t="shared" ca="1" si="98"/>
        <v>2.0357992900000002E-15</v>
      </c>
      <c r="JJ8" s="1165"/>
      <c r="JK8" s="1167"/>
      <c r="JL8" s="1173"/>
      <c r="JM8" s="1167" t="s">
        <v>3831</v>
      </c>
      <c r="JN8" s="1170">
        <f t="shared" ca="1" si="21"/>
        <v>300.590281</v>
      </c>
      <c r="JO8" s="1171">
        <f t="shared" ca="1" si="22"/>
        <v>0.25846111865864146</v>
      </c>
      <c r="JP8" s="1165" t="s">
        <v>3832</v>
      </c>
      <c r="JR8" s="1167" t="s">
        <v>3822</v>
      </c>
      <c r="JS8" s="1168" t="s">
        <v>3823</v>
      </c>
      <c r="JT8" s="1177">
        <f t="shared" ref="JT8:KC8" ca="1" si="99">JT91</f>
        <v>0</v>
      </c>
      <c r="JU8" s="1177">
        <f t="shared" ca="1" si="99"/>
        <v>0</v>
      </c>
      <c r="JV8" s="1177">
        <f t="shared" ca="1" si="99"/>
        <v>0</v>
      </c>
      <c r="JW8" s="1177">
        <f t="shared" ca="1" si="99"/>
        <v>0</v>
      </c>
      <c r="JX8" s="1177">
        <f t="shared" ca="1" si="99"/>
        <v>0</v>
      </c>
      <c r="JY8" s="1177">
        <f t="shared" ca="1" si="99"/>
        <v>0</v>
      </c>
      <c r="JZ8" s="1177">
        <f t="shared" ca="1" si="99"/>
        <v>0</v>
      </c>
      <c r="KA8" s="1177">
        <f t="shared" ca="1" si="99"/>
        <v>0</v>
      </c>
      <c r="KB8" s="1177">
        <f t="shared" ca="1" si="99"/>
        <v>0</v>
      </c>
      <c r="KC8" s="1177">
        <f t="shared" ca="1" si="99"/>
        <v>0</v>
      </c>
      <c r="KE8" s="1167" t="s">
        <v>3833</v>
      </c>
      <c r="KF8" s="1170">
        <f t="shared" ca="1" si="24"/>
        <v>0.39178354500000001</v>
      </c>
      <c r="KG8" s="1171">
        <f t="shared" ca="1" si="25"/>
        <v>3.3687321152192607E-4</v>
      </c>
      <c r="KH8" s="1165" t="s">
        <v>3414</v>
      </c>
      <c r="KJ8" s="1167" t="s">
        <v>3822</v>
      </c>
      <c r="KK8" s="1168" t="s">
        <v>3823</v>
      </c>
      <c r="KL8" s="1177">
        <f t="shared" ca="1" si="84"/>
        <v>0</v>
      </c>
      <c r="KM8" s="1177">
        <f t="shared" ca="1" si="84"/>
        <v>0</v>
      </c>
      <c r="KN8" s="1177">
        <f t="shared" ca="1" si="84"/>
        <v>0</v>
      </c>
      <c r="KO8" s="1177">
        <f t="shared" ca="1" si="84"/>
        <v>0</v>
      </c>
      <c r="KP8" s="1177">
        <f t="shared" ca="1" si="84"/>
        <v>0</v>
      </c>
      <c r="KQ8" s="1177">
        <f t="shared" ca="1" si="84"/>
        <v>0</v>
      </c>
      <c r="KR8" s="1177">
        <f t="shared" ca="1" si="84"/>
        <v>0</v>
      </c>
      <c r="KT8" s="1165"/>
      <c r="KU8" s="1174"/>
      <c r="KV8" s="1172"/>
      <c r="KW8" s="1165"/>
      <c r="KY8" s="1167" t="s">
        <v>3822</v>
      </c>
      <c r="KZ8" s="1168" t="s">
        <v>3823</v>
      </c>
      <c r="LA8" s="1177">
        <f t="shared" ref="LA8:LK8" ca="1" si="100">LA91</f>
        <v>1.05849963E-15</v>
      </c>
      <c r="LB8" s="1177">
        <f t="shared" ca="1" si="100"/>
        <v>1.57893984E-17</v>
      </c>
      <c r="LC8" s="1177">
        <f t="shared" ca="1" si="100"/>
        <v>4.1068889900000002E-17</v>
      </c>
      <c r="LD8" s="1177">
        <f t="shared" ca="1" si="100"/>
        <v>4.1068889900000002E-17</v>
      </c>
      <c r="LE8" s="1177">
        <f t="shared" ca="1" si="100"/>
        <v>0</v>
      </c>
      <c r="LF8" s="1177">
        <f t="shared" ca="1" si="100"/>
        <v>0</v>
      </c>
      <c r="LG8" s="1177">
        <f t="shared" ca="1" si="100"/>
        <v>0</v>
      </c>
      <c r="LH8" s="1177">
        <f t="shared" ca="1" si="100"/>
        <v>0</v>
      </c>
      <c r="LI8" s="1177">
        <f t="shared" ca="1" si="100"/>
        <v>0</v>
      </c>
      <c r="LJ8" s="1177">
        <f t="shared" ca="1" si="100"/>
        <v>0</v>
      </c>
      <c r="LK8" s="1177">
        <f t="shared" ca="1" si="100"/>
        <v>0</v>
      </c>
      <c r="LM8" s="1165"/>
      <c r="LN8" s="1165"/>
      <c r="LO8" s="1172"/>
      <c r="LP8" s="1165"/>
      <c r="LQ8" s="1174"/>
      <c r="LR8" s="1172"/>
      <c r="LS8" s="1165"/>
      <c r="LU8" s="1167" t="s">
        <v>3822</v>
      </c>
      <c r="LV8" s="1168" t="s">
        <v>3823</v>
      </c>
      <c r="LW8" s="1177">
        <f t="shared" ref="LW8:MO8" ca="1" si="101">LW91</f>
        <v>0</v>
      </c>
      <c r="LX8" s="1177">
        <f t="shared" ca="1" si="101"/>
        <v>0</v>
      </c>
      <c r="LY8" s="1177">
        <f t="shared" ca="1" si="101"/>
        <v>3.29626058E-4</v>
      </c>
      <c r="LZ8" s="1177">
        <f t="shared" ca="1" si="101"/>
        <v>6.13700588E-6</v>
      </c>
      <c r="MA8" s="1177">
        <f t="shared" ca="1" si="101"/>
        <v>2.08511159E-4</v>
      </c>
      <c r="MB8" s="1177">
        <f t="shared" ca="1" si="101"/>
        <v>4.1068889900000002E-17</v>
      </c>
      <c r="MC8" s="1177">
        <f t="shared" ca="1" si="101"/>
        <v>0</v>
      </c>
      <c r="MD8" s="1177">
        <f t="shared" ca="1" si="101"/>
        <v>0</v>
      </c>
      <c r="ME8" s="1177">
        <f t="shared" ca="1" si="101"/>
        <v>0</v>
      </c>
      <c r="MF8" s="1177">
        <f t="shared" ca="1" si="101"/>
        <v>0</v>
      </c>
      <c r="MG8" s="1177">
        <f t="shared" ca="1" si="101"/>
        <v>0</v>
      </c>
      <c r="MH8" s="1177">
        <f t="shared" ca="1" si="101"/>
        <v>0</v>
      </c>
      <c r="MI8" s="1177">
        <f t="shared" ca="1" si="101"/>
        <v>0</v>
      </c>
      <c r="MJ8" s="1177">
        <f t="shared" ca="1" si="101"/>
        <v>0</v>
      </c>
      <c r="MK8" s="1177">
        <f t="shared" ca="1" si="101"/>
        <v>0</v>
      </c>
      <c r="ML8" s="1177">
        <f t="shared" ca="1" si="101"/>
        <v>0</v>
      </c>
      <c r="MM8" s="1177">
        <f t="shared" ca="1" si="101"/>
        <v>0</v>
      </c>
      <c r="MN8" s="1177">
        <f t="shared" ca="1" si="101"/>
        <v>0</v>
      </c>
      <c r="MO8" s="1177">
        <f t="shared" ca="1" si="101"/>
        <v>0</v>
      </c>
      <c r="MQ8" s="1165"/>
      <c r="MR8" s="1165"/>
      <c r="MS8" s="1172"/>
      <c r="MT8" s="1165"/>
      <c r="MU8" s="1174"/>
      <c r="MV8" s="1172"/>
      <c r="MW8" s="1165"/>
      <c r="MY8" s="1167" t="s">
        <v>3822</v>
      </c>
      <c r="MZ8" s="1168" t="s">
        <v>3823</v>
      </c>
      <c r="NA8" s="1177">
        <f t="shared" ref="NA8:NP8" ca="1" si="102">NA91</f>
        <v>1.6881800199999999E-10</v>
      </c>
      <c r="NB8" s="1177">
        <f t="shared" ca="1" si="102"/>
        <v>1.5423552E-17</v>
      </c>
      <c r="NC8" s="1177">
        <f t="shared" ca="1" si="102"/>
        <v>8.4261471900000004E-10</v>
      </c>
      <c r="ND8" s="1177">
        <f t="shared" ca="1" si="102"/>
        <v>0</v>
      </c>
      <c r="NE8" s="1177">
        <f t="shared" ca="1" si="102"/>
        <v>0</v>
      </c>
      <c r="NF8" s="1177">
        <f t="shared" ca="1" si="102"/>
        <v>0</v>
      </c>
      <c r="NG8" s="1177">
        <f t="shared" ca="1" si="102"/>
        <v>0</v>
      </c>
      <c r="NH8" s="1177">
        <f t="shared" ca="1" si="102"/>
        <v>0</v>
      </c>
      <c r="NI8" s="1177">
        <f t="shared" ca="1" si="102"/>
        <v>0</v>
      </c>
      <c r="NJ8" s="1177">
        <f t="shared" ca="1" si="102"/>
        <v>0</v>
      </c>
      <c r="NK8" s="1177">
        <f t="shared" ca="1" si="102"/>
        <v>0</v>
      </c>
      <c r="NL8" s="1177">
        <f t="shared" ca="1" si="102"/>
        <v>0</v>
      </c>
      <c r="NM8" s="1177">
        <f t="shared" ca="1" si="102"/>
        <v>0</v>
      </c>
      <c r="NN8" s="1177">
        <f t="shared" ca="1" si="102"/>
        <v>0</v>
      </c>
      <c r="NO8" s="1177">
        <f t="shared" ca="1" si="102"/>
        <v>0</v>
      </c>
      <c r="NP8" s="1177">
        <f t="shared" ca="1" si="102"/>
        <v>0</v>
      </c>
      <c r="NR8" s="1165"/>
      <c r="NS8" s="1165"/>
      <c r="NT8" s="1172"/>
      <c r="NU8" s="1165"/>
      <c r="NV8" s="1174"/>
      <c r="NW8" s="1172"/>
      <c r="NX8" s="1165"/>
      <c r="NZ8" s="1165"/>
      <c r="OA8" s="1165"/>
      <c r="OB8" s="1174"/>
      <c r="OC8" s="1172"/>
      <c r="OD8" s="1165"/>
      <c r="OF8" s="1167" t="s">
        <v>3822</v>
      </c>
      <c r="OG8" s="1168" t="s">
        <v>3823</v>
      </c>
      <c r="OH8" s="1177">
        <f t="shared" ca="1" si="88"/>
        <v>0</v>
      </c>
      <c r="OI8" s="1177">
        <f t="shared" ca="1" si="88"/>
        <v>0</v>
      </c>
      <c r="OJ8" s="1177">
        <f t="shared" ca="1" si="88"/>
        <v>0</v>
      </c>
      <c r="OK8" s="1177">
        <f t="shared" ca="1" si="88"/>
        <v>0</v>
      </c>
      <c r="OL8" s="1177">
        <f t="shared" ca="1" si="88"/>
        <v>0</v>
      </c>
      <c r="OM8" s="1177">
        <f t="shared" ca="1" si="88"/>
        <v>0</v>
      </c>
      <c r="ON8" s="1177">
        <f t="shared" ca="1" si="88"/>
        <v>0</v>
      </c>
      <c r="OO8" s="1177">
        <f t="shared" ca="1" si="88"/>
        <v>0</v>
      </c>
      <c r="OQ8" s="1165"/>
      <c r="OR8" s="1165"/>
      <c r="OS8" s="1172"/>
      <c r="OT8" s="1165"/>
      <c r="OU8" s="1174"/>
      <c r="OV8" s="1172"/>
      <c r="OW8" s="1165"/>
      <c r="OY8" s="1167" t="s">
        <v>3822</v>
      </c>
      <c r="OZ8" s="1168" t="s">
        <v>3823</v>
      </c>
      <c r="PA8" s="1177">
        <f t="shared" ref="PA8:PK8" ca="1" si="103">PA91</f>
        <v>0</v>
      </c>
      <c r="PB8" s="1177">
        <f t="shared" ca="1" si="103"/>
        <v>0</v>
      </c>
      <c r="PC8" s="1177">
        <f t="shared" ca="1" si="103"/>
        <v>0</v>
      </c>
      <c r="PD8" s="1177">
        <f t="shared" ca="1" si="103"/>
        <v>0</v>
      </c>
      <c r="PE8" s="1177">
        <f t="shared" ca="1" si="103"/>
        <v>0</v>
      </c>
      <c r="PF8" s="1177">
        <f t="shared" ca="1" si="103"/>
        <v>0</v>
      </c>
      <c r="PG8" s="1177">
        <f t="shared" ca="1" si="103"/>
        <v>0</v>
      </c>
      <c r="PH8" s="1177">
        <f t="shared" ca="1" si="103"/>
        <v>0</v>
      </c>
      <c r="PI8" s="1177">
        <f t="shared" ca="1" si="103"/>
        <v>0</v>
      </c>
      <c r="PJ8" s="1177">
        <f t="shared" ca="1" si="103"/>
        <v>0</v>
      </c>
      <c r="PK8" s="1177">
        <f t="shared" ca="1" si="103"/>
        <v>0</v>
      </c>
      <c r="PM8" s="1165"/>
      <c r="PN8" s="1165"/>
      <c r="PO8" s="1172"/>
      <c r="PP8" s="1165"/>
      <c r="PQ8" s="1174"/>
      <c r="PR8" s="1172"/>
      <c r="PS8" s="1165"/>
      <c r="PU8" s="1167" t="s">
        <v>3822</v>
      </c>
      <c r="PV8" s="1168" t="s">
        <v>3823</v>
      </c>
      <c r="PW8" s="1177">
        <f t="shared" ca="1" si="90"/>
        <v>0</v>
      </c>
      <c r="PX8" s="1177">
        <f t="shared" ca="1" si="90"/>
        <v>0</v>
      </c>
      <c r="PY8" s="1177">
        <f t="shared" ca="1" si="90"/>
        <v>0</v>
      </c>
      <c r="PZ8" s="1177">
        <f t="shared" ca="1" si="90"/>
        <v>0</v>
      </c>
      <c r="QB8" s="1165"/>
      <c r="QC8" s="1165"/>
      <c r="QD8" s="1172"/>
      <c r="QE8" s="1165"/>
      <c r="QF8" s="1174"/>
      <c r="QG8" s="1172"/>
      <c r="QH8" s="1165"/>
    </row>
    <row r="9" spans="1:451" ht="12" customHeight="1">
      <c r="H9" s="1167" t="s">
        <v>3834</v>
      </c>
      <c r="I9" s="1168"/>
      <c r="J9" s="1177">
        <f t="shared" ca="1" si="70"/>
        <v>0</v>
      </c>
      <c r="K9" s="1177">
        <f t="shared" ca="1" si="70"/>
        <v>0</v>
      </c>
      <c r="M9" s="1167" t="s">
        <v>3835</v>
      </c>
      <c r="N9" s="1170">
        <f t="shared" ca="1" si="0"/>
        <v>15.831284800000001</v>
      </c>
      <c r="O9" s="1171">
        <f t="shared" ca="1" si="1"/>
        <v>1.3612454686156492E-2</v>
      </c>
      <c r="P9" s="1165" t="s">
        <v>3084</v>
      </c>
      <c r="R9" s="1167" t="s">
        <v>3834</v>
      </c>
      <c r="S9" s="1168"/>
      <c r="T9" s="1177">
        <f t="shared" ref="T9:AD9" ca="1" si="104">T92</f>
        <v>0</v>
      </c>
      <c r="U9" s="1177">
        <f t="shared" ca="1" si="104"/>
        <v>0</v>
      </c>
      <c r="V9" s="1177">
        <f t="shared" ca="1" si="104"/>
        <v>9.7548969400000001E-12</v>
      </c>
      <c r="W9" s="1177">
        <f t="shared" ca="1" si="104"/>
        <v>0</v>
      </c>
      <c r="X9" s="1177">
        <f t="shared" ca="1" si="104"/>
        <v>0</v>
      </c>
      <c r="Y9" s="1177">
        <f t="shared" ca="1" si="104"/>
        <v>2.18610787E-4</v>
      </c>
      <c r="Z9" s="1177">
        <f t="shared" ca="1" si="104"/>
        <v>7.0832727900000004E-11</v>
      </c>
      <c r="AA9" s="1177">
        <f t="shared" ca="1" si="104"/>
        <v>2.3918476500000001E-4</v>
      </c>
      <c r="AB9" s="1177">
        <f t="shared" ca="1" si="104"/>
        <v>0</v>
      </c>
      <c r="AC9" s="1177">
        <f t="shared" ca="1" si="104"/>
        <v>9.8835160700000006E-12</v>
      </c>
      <c r="AD9" s="1177">
        <f t="shared" ca="1" si="104"/>
        <v>0</v>
      </c>
      <c r="AF9" s="1167" t="s">
        <v>3836</v>
      </c>
      <c r="AG9" s="1170">
        <f t="shared" ca="1" si="3"/>
        <v>19.999936000000002</v>
      </c>
      <c r="AH9" s="1171">
        <f t="shared" ca="1" si="4"/>
        <v>1.7196849527085122E-2</v>
      </c>
      <c r="AI9" s="1165" t="s">
        <v>3153</v>
      </c>
      <c r="AK9" s="1167" t="s">
        <v>3834</v>
      </c>
      <c r="AL9" s="1168"/>
      <c r="AM9" s="1177">
        <f t="shared" ref="AM9:BB9" ca="1" si="105">AM92</f>
        <v>0</v>
      </c>
      <c r="AN9" s="1177">
        <f t="shared" ca="1" si="105"/>
        <v>0</v>
      </c>
      <c r="AO9" s="1177">
        <f t="shared" ca="1" si="105"/>
        <v>2.3918476500000001E-4</v>
      </c>
      <c r="AP9" s="1177">
        <f t="shared" ca="1" si="105"/>
        <v>2.3918476500000001E-4</v>
      </c>
      <c r="AQ9" s="1177">
        <f t="shared" ca="1" si="105"/>
        <v>5.2676479000000001E-12</v>
      </c>
      <c r="AR9" s="1177">
        <f t="shared" ca="1" si="105"/>
        <v>6.4714204300000001E-18</v>
      </c>
      <c r="AS9" s="1177">
        <f t="shared" ca="1" si="105"/>
        <v>3.5354463700000001E-10</v>
      </c>
      <c r="AT9" s="1177">
        <f t="shared" ca="1" si="105"/>
        <v>7.9896724899999995E-20</v>
      </c>
      <c r="AU9" s="1177">
        <f t="shared" ca="1" si="105"/>
        <v>4.4044133300000004E-12</v>
      </c>
      <c r="AV9" s="1177">
        <f t="shared" ca="1" si="105"/>
        <v>2.5635739800000001E-4</v>
      </c>
      <c r="AW9" s="1177">
        <f t="shared" ca="1" si="105"/>
        <v>7.9896724899999995E-20</v>
      </c>
      <c r="AX9" s="1177">
        <f t="shared" ca="1" si="105"/>
        <v>4.3569986999999997E-11</v>
      </c>
      <c r="AY9" s="1177">
        <f t="shared" ca="1" si="105"/>
        <v>0</v>
      </c>
      <c r="AZ9" s="1177">
        <f t="shared" ca="1" si="105"/>
        <v>0</v>
      </c>
      <c r="BA9" s="1177">
        <f t="shared" ca="1" si="105"/>
        <v>0</v>
      </c>
      <c r="BB9" s="1177">
        <f t="shared" ca="1" si="105"/>
        <v>1.43079231E-4</v>
      </c>
      <c r="BD9" s="1165"/>
      <c r="BE9" s="1167"/>
      <c r="BF9" s="1173"/>
      <c r="BG9" s="1167" t="s">
        <v>3837</v>
      </c>
      <c r="BH9" s="1170">
        <f t="shared" ca="1" si="6"/>
        <v>90</v>
      </c>
      <c r="BI9" s="1171">
        <f t="shared" ca="1" si="7"/>
        <v>7.7386070507308682E-2</v>
      </c>
      <c r="BJ9" s="1165" t="s">
        <v>3191</v>
      </c>
      <c r="BL9" s="1167" t="s">
        <v>3834</v>
      </c>
      <c r="BM9" s="1168"/>
      <c r="BN9" s="1177">
        <f t="shared" ca="1" si="73"/>
        <v>1.3782791E-4</v>
      </c>
      <c r="BO9" s="1177">
        <f t="shared" ca="1" si="73"/>
        <v>1.36012338E-4</v>
      </c>
      <c r="BP9" s="1177">
        <f t="shared" ca="1" si="73"/>
        <v>3.6444395500000001E-17</v>
      </c>
      <c r="BQ9" s="1177">
        <f t="shared" ca="1" si="73"/>
        <v>0</v>
      </c>
      <c r="BR9" s="1177">
        <f t="shared" ca="1" si="73"/>
        <v>0</v>
      </c>
      <c r="BT9" s="1165"/>
      <c r="BU9" s="1165"/>
      <c r="BV9" s="1172"/>
      <c r="BW9" s="1165"/>
      <c r="BX9" s="1174"/>
      <c r="BY9" s="1172"/>
      <c r="BZ9" s="1165"/>
      <c r="CB9" s="1167" t="s">
        <v>3834</v>
      </c>
      <c r="CC9" s="1168"/>
      <c r="CD9" s="1177">
        <f t="shared" ref="CD9:CO9" ca="1" si="106">CD92</f>
        <v>1.43079231E-4</v>
      </c>
      <c r="CE9" s="1177">
        <f t="shared" ca="1" si="106"/>
        <v>1.43079231E-4</v>
      </c>
      <c r="CF9" s="1177">
        <f t="shared" ca="1" si="106"/>
        <v>1.3782791E-4</v>
      </c>
      <c r="CG9" s="1177">
        <f t="shared" ca="1" si="106"/>
        <v>1.36012338E-4</v>
      </c>
      <c r="CH9" s="1177">
        <f t="shared" ca="1" si="106"/>
        <v>1.3787251500000001E-4</v>
      </c>
      <c r="CI9" s="1177">
        <f t="shared" ca="1" si="106"/>
        <v>0</v>
      </c>
      <c r="CJ9" s="1177">
        <f t="shared" ca="1" si="106"/>
        <v>0</v>
      </c>
      <c r="CK9" s="1177">
        <f t="shared" ca="1" si="106"/>
        <v>1.3204705700000001E-4</v>
      </c>
      <c r="CL9" s="1177">
        <f t="shared" ca="1" si="106"/>
        <v>3.5189188199999998E-17</v>
      </c>
      <c r="CM9" s="1177">
        <f t="shared" ca="1" si="106"/>
        <v>0</v>
      </c>
      <c r="CN9" s="1177">
        <f t="shared" ca="1" si="106"/>
        <v>1.2296228500000001E-4</v>
      </c>
      <c r="CO9" s="1177">
        <f t="shared" ca="1" si="106"/>
        <v>0</v>
      </c>
      <c r="CQ9" s="1165"/>
      <c r="CR9" s="1165"/>
      <c r="CS9" s="1172"/>
      <c r="CT9" s="1165"/>
      <c r="CU9" s="1174"/>
      <c r="CV9" s="1172"/>
      <c r="CW9" s="1165"/>
      <c r="CY9" s="1167" t="s">
        <v>3834</v>
      </c>
      <c r="CZ9" s="1168"/>
      <c r="DA9" s="1177">
        <f t="shared" ref="DA9:DJ9" ca="1" si="107">DA92</f>
        <v>0</v>
      </c>
      <c r="DB9" s="1177">
        <f t="shared" ca="1" si="107"/>
        <v>0</v>
      </c>
      <c r="DC9" s="1177">
        <f t="shared" ca="1" si="107"/>
        <v>0</v>
      </c>
      <c r="DD9" s="1177">
        <f t="shared" ca="1" si="107"/>
        <v>0</v>
      </c>
      <c r="DE9" s="1177">
        <f t="shared" ca="1" si="107"/>
        <v>0</v>
      </c>
      <c r="DF9" s="1177">
        <f t="shared" ca="1" si="107"/>
        <v>0</v>
      </c>
      <c r="DG9" s="1177">
        <f t="shared" ca="1" si="107"/>
        <v>0</v>
      </c>
      <c r="DH9" s="1177">
        <f t="shared" ca="1" si="107"/>
        <v>0</v>
      </c>
      <c r="DI9" s="1177">
        <f t="shared" ca="1" si="107"/>
        <v>0</v>
      </c>
      <c r="DJ9" s="1177">
        <f t="shared" ca="1" si="107"/>
        <v>0</v>
      </c>
      <c r="DL9" s="1165"/>
      <c r="DM9" s="1165"/>
      <c r="DN9" s="1172"/>
      <c r="DO9" s="1165"/>
      <c r="DP9" s="1174"/>
      <c r="DQ9" s="1172"/>
      <c r="DR9" s="1165"/>
      <c r="DT9" s="1167" t="s">
        <v>3834</v>
      </c>
      <c r="DU9" s="1168"/>
      <c r="DV9" s="1177">
        <f t="shared" ref="DV9:EK9" ca="1" si="108">DV92</f>
        <v>0</v>
      </c>
      <c r="DW9" s="1177">
        <f t="shared" ca="1" si="108"/>
        <v>0</v>
      </c>
      <c r="DX9" s="1177">
        <f t="shared" ca="1" si="108"/>
        <v>0</v>
      </c>
      <c r="DY9" s="1177">
        <f t="shared" ca="1" si="108"/>
        <v>0</v>
      </c>
      <c r="DZ9" s="1177">
        <f t="shared" ca="1" si="108"/>
        <v>0</v>
      </c>
      <c r="EA9" s="1177">
        <f t="shared" ca="1" si="108"/>
        <v>0</v>
      </c>
      <c r="EB9" s="1177">
        <f t="shared" ca="1" si="108"/>
        <v>0</v>
      </c>
      <c r="EC9" s="1177">
        <f t="shared" ca="1" si="108"/>
        <v>0</v>
      </c>
      <c r="ED9" s="1177">
        <f t="shared" ca="1" si="108"/>
        <v>0</v>
      </c>
      <c r="EE9" s="1177">
        <f t="shared" ca="1" si="108"/>
        <v>0</v>
      </c>
      <c r="EF9" s="1177">
        <f t="shared" ca="1" si="108"/>
        <v>0</v>
      </c>
      <c r="EG9" s="1177">
        <f t="shared" ca="1" si="108"/>
        <v>0</v>
      </c>
      <c r="EH9" s="1177">
        <f t="shared" ca="1" si="108"/>
        <v>0</v>
      </c>
      <c r="EI9" s="1177">
        <f t="shared" ca="1" si="108"/>
        <v>0</v>
      </c>
      <c r="EJ9" s="1177">
        <f t="shared" ca="1" si="108"/>
        <v>0</v>
      </c>
      <c r="EK9" s="1177">
        <f t="shared" ca="1" si="108"/>
        <v>0</v>
      </c>
      <c r="EM9" s="1165"/>
      <c r="EN9" s="1167"/>
      <c r="EO9" s="1173"/>
      <c r="EP9" s="1167" t="s">
        <v>3838</v>
      </c>
      <c r="EQ9" s="1170">
        <f t="shared" ca="1" si="11"/>
        <v>2093.1605100000002</v>
      </c>
      <c r="ER9" s="1171">
        <f t="shared" ca="1" si="12"/>
        <v>1.7997940756663802</v>
      </c>
      <c r="ES9" s="1165" t="s">
        <v>3325</v>
      </c>
      <c r="EU9" s="1167" t="s">
        <v>3834</v>
      </c>
      <c r="EV9" s="1168"/>
      <c r="EW9" s="1177">
        <f t="shared" ca="1" si="77"/>
        <v>1.2296228500000001E-4</v>
      </c>
      <c r="EX9" s="1177">
        <f t="shared" ca="1" si="77"/>
        <v>1.2296228500000001E-4</v>
      </c>
      <c r="EY9" s="1177">
        <f t="shared" ca="1" si="77"/>
        <v>1.3899174000000001E-4</v>
      </c>
      <c r="EZ9" s="1177">
        <f t="shared" ca="1" si="77"/>
        <v>1.3899174000000001E-4</v>
      </c>
      <c r="FA9" s="1177">
        <f t="shared" ca="1" si="77"/>
        <v>8.1338290099999999E-23</v>
      </c>
      <c r="FB9" s="1177">
        <f t="shared" ca="1" si="77"/>
        <v>7.9857791200000004E-12</v>
      </c>
      <c r="FD9" s="1165"/>
      <c r="FE9" s="1165"/>
      <c r="FF9" s="1172"/>
      <c r="FG9" s="1165"/>
      <c r="FH9" s="1174"/>
      <c r="FI9" s="1172"/>
      <c r="FJ9" s="1165"/>
      <c r="FL9" s="1167" t="s">
        <v>3834</v>
      </c>
      <c r="FM9" s="1168"/>
      <c r="FN9" s="1177">
        <f t="shared" ref="FN9:FX9" ca="1" si="109">FN92</f>
        <v>3.6444395500000001E-17</v>
      </c>
      <c r="FO9" s="1177">
        <f t="shared" ca="1" si="109"/>
        <v>3.5189188199999998E-17</v>
      </c>
      <c r="FP9" s="1177">
        <f t="shared" ca="1" si="109"/>
        <v>8.1338290099999999E-23</v>
      </c>
      <c r="FQ9" s="1177">
        <f t="shared" ca="1" si="109"/>
        <v>7.9857791200000004E-12</v>
      </c>
      <c r="FR9" s="1177">
        <f t="shared" ca="1" si="109"/>
        <v>0</v>
      </c>
      <c r="FS9" s="1177">
        <f t="shared" ca="1" si="109"/>
        <v>9.8835160700000006E-12</v>
      </c>
      <c r="FT9" s="1177">
        <f t="shared" ca="1" si="109"/>
        <v>0</v>
      </c>
      <c r="FU9" s="1177">
        <f t="shared" ca="1" si="109"/>
        <v>3.4298710900000001E-17</v>
      </c>
      <c r="FV9" s="1177">
        <f t="shared" ca="1" si="109"/>
        <v>0</v>
      </c>
      <c r="FW9" s="1177">
        <f t="shared" ca="1" si="109"/>
        <v>0</v>
      </c>
      <c r="FX9" s="1177">
        <f t="shared" ca="1" si="109"/>
        <v>0</v>
      </c>
      <c r="FZ9" s="1165"/>
      <c r="GA9" s="1165"/>
      <c r="GB9" s="1172"/>
      <c r="GC9" s="1165"/>
      <c r="GD9" s="1174"/>
      <c r="GE9" s="1172"/>
      <c r="GF9" s="1165"/>
      <c r="GH9" s="1167" t="s">
        <v>3834</v>
      </c>
      <c r="GI9" s="1168"/>
      <c r="GJ9" s="1177">
        <f t="shared" ca="1" si="79"/>
        <v>0</v>
      </c>
      <c r="GK9" s="1177">
        <f t="shared" ca="1" si="79"/>
        <v>0</v>
      </c>
      <c r="GL9" s="1177">
        <f t="shared" ca="1" si="79"/>
        <v>0</v>
      </c>
      <c r="GM9" s="1177">
        <f t="shared" ca="1" si="79"/>
        <v>0</v>
      </c>
      <c r="GN9" s="1177">
        <f t="shared" ca="1" si="79"/>
        <v>0</v>
      </c>
      <c r="GO9" s="1177">
        <f t="shared" ca="1" si="79"/>
        <v>0</v>
      </c>
      <c r="GP9" s="1177">
        <f t="shared" ca="1" si="79"/>
        <v>0</v>
      </c>
      <c r="GQ9" s="1177">
        <f t="shared" ca="1" si="79"/>
        <v>0</v>
      </c>
      <c r="GS9" s="1165"/>
      <c r="GT9" s="1165"/>
      <c r="GU9" s="1172"/>
      <c r="GV9" s="1165"/>
      <c r="GW9" s="1174"/>
      <c r="GX9" s="1172"/>
      <c r="GY9" s="1165"/>
      <c r="HA9" s="1167" t="s">
        <v>3834</v>
      </c>
      <c r="HB9" s="1168"/>
      <c r="HC9" s="1177">
        <f t="shared" ca="1" si="80"/>
        <v>1.3899174000000001E-4</v>
      </c>
      <c r="HD9" s="1177">
        <f t="shared" ca="1" si="80"/>
        <v>1.3899174000000001E-4</v>
      </c>
      <c r="HE9" s="1177">
        <f t="shared" ca="1" si="80"/>
        <v>0</v>
      </c>
      <c r="HF9" s="1177">
        <f t="shared" ca="1" si="80"/>
        <v>4.4412571999999996E-16</v>
      </c>
      <c r="HG9" s="1177">
        <f t="shared" ca="1" si="80"/>
        <v>1.3830464E-4</v>
      </c>
      <c r="HH9" s="1177">
        <f t="shared" ca="1" si="80"/>
        <v>1.3899174000000001E-4</v>
      </c>
      <c r="HJ9" s="1165"/>
      <c r="HK9" s="1167"/>
      <c r="HL9" s="1173"/>
      <c r="HM9" s="1167" t="s">
        <v>3839</v>
      </c>
      <c r="HN9" s="1170">
        <f t="shared" ca="1" si="17"/>
        <v>76.618430399999994</v>
      </c>
      <c r="HO9" s="1171">
        <f t="shared" ca="1" si="18"/>
        <v>6.5879991745485811E-2</v>
      </c>
      <c r="HP9" s="1165" t="s">
        <v>3840</v>
      </c>
      <c r="HR9" s="1167" t="s">
        <v>3834</v>
      </c>
      <c r="HS9" s="1168"/>
      <c r="HT9" s="1177">
        <f t="shared" ref="HT9:IE9" ca="1" si="110">HT92</f>
        <v>4.3569986999999997E-11</v>
      </c>
      <c r="HU9" s="1177">
        <f t="shared" ca="1" si="110"/>
        <v>1.3899174000000001E-4</v>
      </c>
      <c r="HV9" s="1177">
        <f t="shared" ca="1" si="110"/>
        <v>1.1927612100000001E-4</v>
      </c>
      <c r="HW9" s="1177">
        <f t="shared" ca="1" si="110"/>
        <v>1.1927612100000001E-4</v>
      </c>
      <c r="HX9" s="1177">
        <f t="shared" ca="1" si="110"/>
        <v>1.08283412E-5</v>
      </c>
      <c r="HY9" s="1177">
        <f t="shared" ca="1" si="110"/>
        <v>1.08283412E-5</v>
      </c>
      <c r="HZ9" s="1177">
        <f t="shared" ca="1" si="110"/>
        <v>6.6249224000000002E-18</v>
      </c>
      <c r="IA9" s="1177">
        <f t="shared" ca="1" si="110"/>
        <v>8.5418152000000003E-16</v>
      </c>
      <c r="IB9" s="1177">
        <f t="shared" ca="1" si="110"/>
        <v>0</v>
      </c>
      <c r="IC9" s="1177">
        <f t="shared" ca="1" si="110"/>
        <v>0</v>
      </c>
      <c r="ID9" s="1177">
        <f t="shared" ca="1" si="110"/>
        <v>0</v>
      </c>
      <c r="IE9" s="1177">
        <f t="shared" ca="1" si="110"/>
        <v>0</v>
      </c>
      <c r="IG9" s="1165"/>
      <c r="IH9" s="1165"/>
      <c r="II9" s="1172"/>
      <c r="IJ9" s="1165"/>
      <c r="IK9" s="1174"/>
      <c r="IL9" s="1172"/>
      <c r="IM9" s="1165"/>
      <c r="IO9" s="1167" t="s">
        <v>3834</v>
      </c>
      <c r="IP9" s="1168"/>
      <c r="IQ9" s="1177">
        <f t="shared" ref="IQ9:JH9" ca="1" si="111">IQ92</f>
        <v>1.08283412E-5</v>
      </c>
      <c r="IR9" s="1177">
        <f t="shared" ca="1" si="111"/>
        <v>1.08283412E-5</v>
      </c>
      <c r="IS9" s="1177">
        <f t="shared" ca="1" si="111"/>
        <v>6.5309471300000006E-8</v>
      </c>
      <c r="IT9" s="1177">
        <f t="shared" ca="1" si="111"/>
        <v>2.5749675000000002E-6</v>
      </c>
      <c r="IU9" s="1177">
        <f t="shared" ca="1" si="111"/>
        <v>2.5749675000000002E-6</v>
      </c>
      <c r="IV9" s="1177">
        <f t="shared" ca="1" si="111"/>
        <v>6.5309600299999997E-8</v>
      </c>
      <c r="IW9" s="1177">
        <f t="shared" ca="1" si="111"/>
        <v>6.5309471300000006E-8</v>
      </c>
      <c r="IX9" s="1177">
        <f t="shared" ca="1" si="111"/>
        <v>4.5918543500000003E-21</v>
      </c>
      <c r="IY9" s="1177">
        <f t="shared" ca="1" si="111"/>
        <v>2.5749675000000002E-6</v>
      </c>
      <c r="IZ9" s="1177">
        <f t="shared" ca="1" si="111"/>
        <v>6.5309600299999997E-8</v>
      </c>
      <c r="JA9" s="1177">
        <f t="shared" ca="1" si="111"/>
        <v>6.5309471300000006E-8</v>
      </c>
      <c r="JB9" s="1177">
        <f t="shared" ca="1" si="111"/>
        <v>0</v>
      </c>
      <c r="JC9" s="1177">
        <f t="shared" ca="1" si="111"/>
        <v>4.1557722599999998E-6</v>
      </c>
      <c r="JD9" s="1177">
        <f t="shared" ca="1" si="111"/>
        <v>0</v>
      </c>
      <c r="JE9" s="1177">
        <f t="shared" ca="1" si="111"/>
        <v>3.22962533E-7</v>
      </c>
      <c r="JF9" s="1177">
        <f t="shared" ca="1" si="111"/>
        <v>0</v>
      </c>
      <c r="JG9" s="1177">
        <f t="shared" ca="1" si="111"/>
        <v>0</v>
      </c>
      <c r="JH9" s="1177">
        <f t="shared" ca="1" si="111"/>
        <v>8.5418152000000003E-16</v>
      </c>
      <c r="JJ9" s="1165"/>
      <c r="JK9" s="1167"/>
      <c r="JL9" s="1173"/>
      <c r="JM9" s="991" t="s">
        <v>3841</v>
      </c>
      <c r="JN9" s="1170">
        <f t="shared" ca="1" si="21"/>
        <v>4.7165466900000004</v>
      </c>
      <c r="JO9" s="1171">
        <f t="shared" ca="1" si="22"/>
        <v>4.055500163370594E-3</v>
      </c>
      <c r="JP9" s="1165" t="s">
        <v>3842</v>
      </c>
      <c r="JR9" s="1167" t="s">
        <v>3834</v>
      </c>
      <c r="JS9" s="1168"/>
      <c r="JT9" s="1177">
        <f t="shared" ref="JT9:KC9" ca="1" si="112">JT92</f>
        <v>0</v>
      </c>
      <c r="JU9" s="1177">
        <f t="shared" ca="1" si="112"/>
        <v>0</v>
      </c>
      <c r="JV9" s="1177">
        <f t="shared" ca="1" si="112"/>
        <v>0</v>
      </c>
      <c r="JW9" s="1177">
        <f t="shared" ca="1" si="112"/>
        <v>0</v>
      </c>
      <c r="JX9" s="1177">
        <f t="shared" ca="1" si="112"/>
        <v>0</v>
      </c>
      <c r="JY9" s="1177">
        <f t="shared" ca="1" si="112"/>
        <v>0</v>
      </c>
      <c r="JZ9" s="1177">
        <f t="shared" ca="1" si="112"/>
        <v>0</v>
      </c>
      <c r="KA9" s="1177">
        <f t="shared" ca="1" si="112"/>
        <v>0</v>
      </c>
      <c r="KB9" s="1177">
        <f t="shared" ca="1" si="112"/>
        <v>0</v>
      </c>
      <c r="KC9" s="1177">
        <f t="shared" ca="1" si="112"/>
        <v>0</v>
      </c>
      <c r="KE9" s="1167" t="s">
        <v>3843</v>
      </c>
      <c r="KF9" s="1170">
        <f t="shared" ca="1" si="24"/>
        <v>2.1996466699999999</v>
      </c>
      <c r="KG9" s="1171">
        <f t="shared" ca="1" si="25"/>
        <v>1.8913556921754085E-3</v>
      </c>
      <c r="KH9" s="1165" t="s">
        <v>3416</v>
      </c>
      <c r="KJ9" s="1167" t="s">
        <v>3834</v>
      </c>
      <c r="KK9" s="1168"/>
      <c r="KL9" s="1177">
        <f t="shared" ca="1" si="84"/>
        <v>0</v>
      </c>
      <c r="KM9" s="1177">
        <f t="shared" ca="1" si="84"/>
        <v>0</v>
      </c>
      <c r="KN9" s="1177">
        <f t="shared" ca="1" si="84"/>
        <v>0</v>
      </c>
      <c r="KO9" s="1177">
        <f t="shared" ca="1" si="84"/>
        <v>0</v>
      </c>
      <c r="KP9" s="1177">
        <f t="shared" ca="1" si="84"/>
        <v>0</v>
      </c>
      <c r="KQ9" s="1177">
        <f t="shared" ca="1" si="84"/>
        <v>0</v>
      </c>
      <c r="KR9" s="1177">
        <f t="shared" ca="1" si="84"/>
        <v>0</v>
      </c>
      <c r="KT9" s="1165"/>
      <c r="KU9" s="1174"/>
      <c r="KV9" s="1172"/>
      <c r="KW9" s="1165"/>
      <c r="KY9" s="1167" t="s">
        <v>3834</v>
      </c>
      <c r="KZ9" s="1168"/>
      <c r="LA9" s="1177">
        <f t="shared" ref="LA9:LK9" ca="1" si="113">LA92</f>
        <v>4.4412571999999996E-16</v>
      </c>
      <c r="LB9" s="1177">
        <f t="shared" ca="1" si="113"/>
        <v>6.6249224000000002E-18</v>
      </c>
      <c r="LC9" s="1177">
        <f t="shared" ca="1" si="113"/>
        <v>1.7231702100000002E-17</v>
      </c>
      <c r="LD9" s="1177">
        <f t="shared" ca="1" si="113"/>
        <v>1.7231702100000002E-17</v>
      </c>
      <c r="LE9" s="1177">
        <f t="shared" ca="1" si="113"/>
        <v>0</v>
      </c>
      <c r="LF9" s="1177">
        <f t="shared" ca="1" si="113"/>
        <v>0</v>
      </c>
      <c r="LG9" s="1177">
        <f t="shared" ca="1" si="113"/>
        <v>0</v>
      </c>
      <c r="LH9" s="1177">
        <f t="shared" ca="1" si="113"/>
        <v>0</v>
      </c>
      <c r="LI9" s="1177">
        <f t="shared" ca="1" si="113"/>
        <v>0</v>
      </c>
      <c r="LJ9" s="1177">
        <f t="shared" ca="1" si="113"/>
        <v>0</v>
      </c>
      <c r="LK9" s="1177">
        <f t="shared" ca="1" si="113"/>
        <v>0</v>
      </c>
      <c r="LM9" s="1165"/>
      <c r="LN9" s="1165"/>
      <c r="LO9" s="1172"/>
      <c r="LP9" s="1165"/>
      <c r="LQ9" s="1174"/>
      <c r="LR9" s="1172"/>
      <c r="LS9" s="1165"/>
      <c r="LU9" s="1167" t="s">
        <v>3834</v>
      </c>
      <c r="LV9" s="1168"/>
      <c r="LW9" s="1177">
        <f t="shared" ref="LW9:MO9" ca="1" si="114">LW92</f>
        <v>0</v>
      </c>
      <c r="LX9" s="1177">
        <f t="shared" ca="1" si="114"/>
        <v>0</v>
      </c>
      <c r="LY9" s="1177">
        <f t="shared" ca="1" si="114"/>
        <v>1.3830464E-4</v>
      </c>
      <c r="LZ9" s="1177">
        <f t="shared" ca="1" si="114"/>
        <v>2.5749675000000002E-6</v>
      </c>
      <c r="MA9" s="1177">
        <f t="shared" ca="1" si="114"/>
        <v>8.7487199399999995E-5</v>
      </c>
      <c r="MB9" s="1177">
        <f t="shared" ca="1" si="114"/>
        <v>1.7231702100000002E-17</v>
      </c>
      <c r="MC9" s="1177">
        <f t="shared" ca="1" si="114"/>
        <v>0</v>
      </c>
      <c r="MD9" s="1177">
        <f t="shared" ca="1" si="114"/>
        <v>0</v>
      </c>
      <c r="ME9" s="1177">
        <f t="shared" ca="1" si="114"/>
        <v>0</v>
      </c>
      <c r="MF9" s="1177">
        <f t="shared" ca="1" si="114"/>
        <v>0</v>
      </c>
      <c r="MG9" s="1177">
        <f t="shared" ca="1" si="114"/>
        <v>0</v>
      </c>
      <c r="MH9" s="1177">
        <f t="shared" ca="1" si="114"/>
        <v>0</v>
      </c>
      <c r="MI9" s="1177">
        <f t="shared" ca="1" si="114"/>
        <v>0</v>
      </c>
      <c r="MJ9" s="1177">
        <f t="shared" ca="1" si="114"/>
        <v>0</v>
      </c>
      <c r="MK9" s="1177">
        <f t="shared" ca="1" si="114"/>
        <v>0</v>
      </c>
      <c r="ML9" s="1177">
        <f t="shared" ca="1" si="114"/>
        <v>0</v>
      </c>
      <c r="MM9" s="1177">
        <f t="shared" ca="1" si="114"/>
        <v>0</v>
      </c>
      <c r="MN9" s="1177">
        <f t="shared" ca="1" si="114"/>
        <v>0</v>
      </c>
      <c r="MO9" s="1177">
        <f t="shared" ca="1" si="114"/>
        <v>0</v>
      </c>
      <c r="MQ9" s="1165"/>
      <c r="MR9" s="1165"/>
      <c r="MS9" s="1172"/>
      <c r="MT9" s="1165"/>
      <c r="MU9" s="1174"/>
      <c r="MV9" s="1172"/>
      <c r="MW9" s="1165"/>
      <c r="MY9" s="1167" t="s">
        <v>3834</v>
      </c>
      <c r="MZ9" s="1168"/>
      <c r="NA9" s="1177">
        <f t="shared" ref="NA9:NP9" ca="1" si="115">NA92</f>
        <v>7.0832727900000004E-11</v>
      </c>
      <c r="NB9" s="1177">
        <f t="shared" ca="1" si="115"/>
        <v>6.4714204300000001E-18</v>
      </c>
      <c r="NC9" s="1177">
        <f t="shared" ca="1" si="115"/>
        <v>3.5354463700000001E-10</v>
      </c>
      <c r="ND9" s="1177">
        <f t="shared" ca="1" si="115"/>
        <v>0</v>
      </c>
      <c r="NE9" s="1177">
        <f t="shared" ca="1" si="115"/>
        <v>0</v>
      </c>
      <c r="NF9" s="1177">
        <f t="shared" ca="1" si="115"/>
        <v>0</v>
      </c>
      <c r="NG9" s="1177">
        <f t="shared" ca="1" si="115"/>
        <v>0</v>
      </c>
      <c r="NH9" s="1177">
        <f t="shared" ca="1" si="115"/>
        <v>0</v>
      </c>
      <c r="NI9" s="1177">
        <f t="shared" ca="1" si="115"/>
        <v>0</v>
      </c>
      <c r="NJ9" s="1177">
        <f t="shared" ca="1" si="115"/>
        <v>0</v>
      </c>
      <c r="NK9" s="1177">
        <f t="shared" ca="1" si="115"/>
        <v>0</v>
      </c>
      <c r="NL9" s="1177">
        <f t="shared" ca="1" si="115"/>
        <v>0</v>
      </c>
      <c r="NM9" s="1177">
        <f t="shared" ca="1" si="115"/>
        <v>0</v>
      </c>
      <c r="NN9" s="1177">
        <f t="shared" ca="1" si="115"/>
        <v>0</v>
      </c>
      <c r="NO9" s="1177">
        <f t="shared" ca="1" si="115"/>
        <v>0</v>
      </c>
      <c r="NP9" s="1177">
        <f t="shared" ca="1" si="115"/>
        <v>0</v>
      </c>
      <c r="NR9" s="1165"/>
      <c r="NS9" s="1165"/>
      <c r="NT9" s="1172"/>
      <c r="NU9" s="1165"/>
      <c r="NV9" s="1174"/>
      <c r="NW9" s="1172"/>
      <c r="NX9" s="1165"/>
      <c r="NZ9" s="1165"/>
      <c r="OA9" s="1165"/>
      <c r="OB9" s="1174"/>
      <c r="OC9" s="1172"/>
      <c r="OD9" s="1165"/>
      <c r="OF9" s="1167" t="s">
        <v>3834</v>
      </c>
      <c r="OG9" s="1168"/>
      <c r="OH9" s="1177">
        <f t="shared" ca="1" si="88"/>
        <v>0</v>
      </c>
      <c r="OI9" s="1177">
        <f t="shared" ca="1" si="88"/>
        <v>0</v>
      </c>
      <c r="OJ9" s="1177">
        <f t="shared" ca="1" si="88"/>
        <v>0</v>
      </c>
      <c r="OK9" s="1177">
        <f t="shared" ca="1" si="88"/>
        <v>0</v>
      </c>
      <c r="OL9" s="1177">
        <f t="shared" ca="1" si="88"/>
        <v>0</v>
      </c>
      <c r="OM9" s="1177">
        <f t="shared" ca="1" si="88"/>
        <v>0</v>
      </c>
      <c r="ON9" s="1177">
        <f t="shared" ca="1" si="88"/>
        <v>0</v>
      </c>
      <c r="OO9" s="1177">
        <f t="shared" ca="1" si="88"/>
        <v>0</v>
      </c>
      <c r="OQ9" s="1165"/>
      <c r="OR9" s="1165"/>
      <c r="OS9" s="1172"/>
      <c r="OT9" s="1165"/>
      <c r="OU9" s="1174"/>
      <c r="OV9" s="1172"/>
      <c r="OW9" s="1165"/>
      <c r="OY9" s="1167" t="s">
        <v>3834</v>
      </c>
      <c r="OZ9" s="1168"/>
      <c r="PA9" s="1177">
        <f t="shared" ref="PA9:PK9" ca="1" si="116">PA92</f>
        <v>0</v>
      </c>
      <c r="PB9" s="1177">
        <f t="shared" ca="1" si="116"/>
        <v>0</v>
      </c>
      <c r="PC9" s="1177">
        <f t="shared" ca="1" si="116"/>
        <v>0</v>
      </c>
      <c r="PD9" s="1177">
        <f t="shared" ca="1" si="116"/>
        <v>0</v>
      </c>
      <c r="PE9" s="1177">
        <f t="shared" ca="1" si="116"/>
        <v>0</v>
      </c>
      <c r="PF9" s="1177">
        <f t="shared" ca="1" si="116"/>
        <v>0</v>
      </c>
      <c r="PG9" s="1177">
        <f t="shared" ca="1" si="116"/>
        <v>0</v>
      </c>
      <c r="PH9" s="1177">
        <f t="shared" ca="1" si="116"/>
        <v>0</v>
      </c>
      <c r="PI9" s="1177">
        <f t="shared" ca="1" si="116"/>
        <v>0</v>
      </c>
      <c r="PJ9" s="1177">
        <f t="shared" ca="1" si="116"/>
        <v>0</v>
      </c>
      <c r="PK9" s="1177">
        <f t="shared" ca="1" si="116"/>
        <v>0</v>
      </c>
      <c r="PM9" s="1165"/>
      <c r="PN9" s="1165"/>
      <c r="PO9" s="1172"/>
      <c r="PP9" s="1165"/>
      <c r="PQ9" s="1174"/>
      <c r="PR9" s="1172"/>
      <c r="PS9" s="1165"/>
      <c r="PU9" s="1167" t="s">
        <v>3834</v>
      </c>
      <c r="PV9" s="1168"/>
      <c r="PW9" s="1177">
        <f t="shared" ca="1" si="90"/>
        <v>0</v>
      </c>
      <c r="PX9" s="1177">
        <f t="shared" ca="1" si="90"/>
        <v>0</v>
      </c>
      <c r="PY9" s="1177">
        <f t="shared" ca="1" si="90"/>
        <v>0</v>
      </c>
      <c r="PZ9" s="1177">
        <f t="shared" ca="1" si="90"/>
        <v>0</v>
      </c>
      <c r="QB9" s="1165"/>
      <c r="QC9" s="1165"/>
      <c r="QD9" s="1172"/>
      <c r="QE9" s="1165"/>
      <c r="QF9" s="1174"/>
      <c r="QG9" s="1172"/>
      <c r="QH9" s="1165"/>
    </row>
    <row r="10" spans="1:451" ht="12" customHeight="1">
      <c r="H10" s="1167" t="s">
        <v>1261</v>
      </c>
      <c r="I10" s="1168" t="s">
        <v>225</v>
      </c>
      <c r="J10" s="1178">
        <f ca="1">J44</f>
        <v>1156.4257299999999</v>
      </c>
      <c r="K10" s="1178">
        <f ca="1">K44</f>
        <v>1156.4257299999999</v>
      </c>
      <c r="M10" s="1167" t="s">
        <v>3844</v>
      </c>
      <c r="N10" s="1170">
        <f t="shared" ca="1" si="0"/>
        <v>7.9156424100000002</v>
      </c>
      <c r="O10" s="1171">
        <f t="shared" ca="1" si="1"/>
        <v>6.8062273516766979E-3</v>
      </c>
      <c r="P10" s="1165" t="s">
        <v>3086</v>
      </c>
      <c r="R10" s="1167" t="s">
        <v>1261</v>
      </c>
      <c r="S10" s="1168" t="s">
        <v>225</v>
      </c>
      <c r="T10" s="1178">
        <f t="shared" ref="T10:AD10" ca="1" si="117">T44</f>
        <v>1156.4257299999999</v>
      </c>
      <c r="U10" s="1178">
        <f t="shared" ca="1" si="117"/>
        <v>7806.2990799999998</v>
      </c>
      <c r="V10" s="1178">
        <f t="shared" ca="1" si="117"/>
        <v>2013.2406599999999</v>
      </c>
      <c r="W10" s="1178">
        <f t="shared" ca="1" si="117"/>
        <v>213.52223699999999</v>
      </c>
      <c r="X10" s="1178">
        <f t="shared" ca="1" si="117"/>
        <v>1357.74082</v>
      </c>
      <c r="Y10" s="1178">
        <f t="shared" ca="1" si="117"/>
        <v>12410.050499999999</v>
      </c>
      <c r="Z10" s="1178">
        <f t="shared" ca="1" si="117"/>
        <v>1088.97264</v>
      </c>
      <c r="AA10" s="1178">
        <f t="shared" ca="1" si="117"/>
        <v>11321.077799999999</v>
      </c>
      <c r="AB10" s="1178">
        <f t="shared" ca="1" si="117"/>
        <v>7.69458325</v>
      </c>
      <c r="AC10" s="1178">
        <f t="shared" ca="1" si="117"/>
        <v>2005.5460800000001</v>
      </c>
      <c r="AD10" s="1178">
        <f t="shared" ca="1" si="117"/>
        <v>7.6958470800000001</v>
      </c>
      <c r="AF10" s="1167" t="s">
        <v>3845</v>
      </c>
      <c r="AG10" s="1170">
        <f t="shared" ca="1" si="3"/>
        <v>39.999872000000003</v>
      </c>
      <c r="AH10" s="1171">
        <f t="shared" ca="1" si="4"/>
        <v>3.4393699054170244E-2</v>
      </c>
      <c r="AI10" s="1165" t="s">
        <v>3155</v>
      </c>
      <c r="AK10" s="1167" t="s">
        <v>1261</v>
      </c>
      <c r="AL10" s="1168" t="s">
        <v>225</v>
      </c>
      <c r="AM10" s="1178">
        <f t="shared" ref="AM10:BB10" ca="1" si="118">AM44</f>
        <v>7806.2990799999998</v>
      </c>
      <c r="AN10" s="1178">
        <f t="shared" ca="1" si="118"/>
        <v>7806.2990799999998</v>
      </c>
      <c r="AO10" s="1178">
        <f t="shared" ca="1" si="118"/>
        <v>11321.077799999999</v>
      </c>
      <c r="AP10" s="1178">
        <f t="shared" ca="1" si="118"/>
        <v>11321.077799999999</v>
      </c>
      <c r="AQ10" s="1178">
        <f t="shared" ca="1" si="118"/>
        <v>775.39446999999996</v>
      </c>
      <c r="AR10" s="1178">
        <f t="shared" ca="1" si="118"/>
        <v>870.48297400000001</v>
      </c>
      <c r="AS10" s="1178">
        <f t="shared" ca="1" si="118"/>
        <v>218.48966899999999</v>
      </c>
      <c r="AT10" s="1178">
        <f t="shared" ca="1" si="118"/>
        <v>717.49127399999998</v>
      </c>
      <c r="AU10" s="1178">
        <f t="shared" ca="1" si="118"/>
        <v>928.38617099999999</v>
      </c>
      <c r="AV10" s="1178">
        <f t="shared" ca="1" si="118"/>
        <v>10545.6834</v>
      </c>
      <c r="AW10" s="1178">
        <f t="shared" ca="1" si="118"/>
        <v>717.49127399999998</v>
      </c>
      <c r="AX10" s="1178">
        <f t="shared" ca="1" si="118"/>
        <v>1864.3671099999999</v>
      </c>
      <c r="AY10" s="1178">
        <f t="shared" ca="1" si="118"/>
        <v>0</v>
      </c>
      <c r="AZ10" s="1178">
        <f t="shared" ca="1" si="118"/>
        <v>8377.5320800000009</v>
      </c>
      <c r="BA10" s="1178">
        <f t="shared" ca="1" si="118"/>
        <v>8377.5320800000009</v>
      </c>
      <c r="BB10" s="1178">
        <f t="shared" ca="1" si="118"/>
        <v>18923.216700000001</v>
      </c>
      <c r="BD10" s="1165"/>
      <c r="BE10" s="1165"/>
      <c r="BF10" s="1172"/>
      <c r="BG10" s="1165"/>
      <c r="BH10" s="1174"/>
      <c r="BI10" s="1172"/>
      <c r="BJ10" s="1165"/>
      <c r="BL10" s="1167" t="s">
        <v>1261</v>
      </c>
      <c r="BM10" s="1168" t="s">
        <v>225</v>
      </c>
      <c r="BN10" s="1178">
        <f ca="1">BN44</f>
        <v>1950.1744200000001</v>
      </c>
      <c r="BO10" s="1178">
        <f ca="1">BO44</f>
        <v>1955.71261</v>
      </c>
      <c r="BP10" s="1178">
        <f ca="1">BP44</f>
        <v>2.1029797800000001</v>
      </c>
      <c r="BQ10" s="1178">
        <f ca="1">BQ44</f>
        <v>5.8727434499999998</v>
      </c>
      <c r="BR10" s="1178">
        <f ca="1">BR44</f>
        <v>0</v>
      </c>
      <c r="BT10" s="1165"/>
      <c r="BU10" s="1165"/>
      <c r="BV10" s="1172"/>
      <c r="BW10" s="1165"/>
      <c r="BX10" s="1174"/>
      <c r="BY10" s="1172"/>
      <c r="BZ10" s="1165"/>
      <c r="CB10" s="1167" t="s">
        <v>1261</v>
      </c>
      <c r="CC10" s="1168" t="s">
        <v>225</v>
      </c>
      <c r="CD10" s="1178">
        <f t="shared" ref="CD10:CO10" ca="1" si="119">CD44</f>
        <v>18923.216700000001</v>
      </c>
      <c r="CE10" s="1178">
        <f t="shared" ca="1" si="119"/>
        <v>18923.216700000001</v>
      </c>
      <c r="CF10" s="1178">
        <f t="shared" ca="1" si="119"/>
        <v>1950.1744200000001</v>
      </c>
      <c r="CG10" s="1178">
        <f t="shared" ca="1" si="119"/>
        <v>1955.71261</v>
      </c>
      <c r="CH10" s="1178">
        <f t="shared" ca="1" si="119"/>
        <v>19647.7965</v>
      </c>
      <c r="CI10" s="1178">
        <f t="shared" ca="1" si="119"/>
        <v>26.427345500000001</v>
      </c>
      <c r="CJ10" s="1178">
        <f t="shared" ca="1" si="119"/>
        <v>0</v>
      </c>
      <c r="CK10" s="1178">
        <f t="shared" ca="1" si="119"/>
        <v>19518.2042</v>
      </c>
      <c r="CL10" s="1178">
        <f t="shared" ca="1" si="119"/>
        <v>20.460416899999998</v>
      </c>
      <c r="CM10" s="1178">
        <f t="shared" ca="1" si="119"/>
        <v>724.57980499999996</v>
      </c>
      <c r="CN10" s="1178">
        <f t="shared" ca="1" si="119"/>
        <v>20999.351999999999</v>
      </c>
      <c r="CO10" s="1178">
        <f t="shared" ca="1" si="119"/>
        <v>1481.14777</v>
      </c>
      <c r="CQ10" s="1165"/>
      <c r="CR10" s="1165"/>
      <c r="CS10" s="1172"/>
      <c r="CT10" s="1165"/>
      <c r="CU10" s="1174"/>
      <c r="CV10" s="1172"/>
      <c r="CW10" s="1165"/>
      <c r="CY10" s="1167" t="s">
        <v>1261</v>
      </c>
      <c r="CZ10" s="1168" t="s">
        <v>225</v>
      </c>
      <c r="DA10" s="1178">
        <f t="shared" ref="DA10:DJ10" ca="1" si="120">DA44</f>
        <v>36.902835099999997</v>
      </c>
      <c r="DB10" s="1178">
        <f t="shared" ca="1" si="120"/>
        <v>0.21924470300000001</v>
      </c>
      <c r="DC10" s="1178">
        <f t="shared" ca="1" si="120"/>
        <v>0</v>
      </c>
      <c r="DD10" s="1178">
        <f t="shared" ca="1" si="120"/>
        <v>0</v>
      </c>
      <c r="DE10" s="1178">
        <f t="shared" ca="1" si="120"/>
        <v>39.642343099999998</v>
      </c>
      <c r="DF10" s="1178">
        <f t="shared" ca="1" si="120"/>
        <v>2.0422447699999999</v>
      </c>
      <c r="DG10" s="1178">
        <f t="shared" ca="1" si="120"/>
        <v>35.422938799999997</v>
      </c>
      <c r="DH10" s="1178">
        <f t="shared" ca="1" si="120"/>
        <v>35.422938799999997</v>
      </c>
      <c r="DI10" s="1178">
        <f t="shared" ca="1" si="120"/>
        <v>33.7361322</v>
      </c>
      <c r="DJ10" s="1178">
        <f t="shared" ca="1" si="120"/>
        <v>1.6868066100000001</v>
      </c>
      <c r="DL10" s="1165"/>
      <c r="DM10" s="1165"/>
      <c r="DN10" s="1172"/>
      <c r="DO10" s="1165"/>
      <c r="DP10" s="1174"/>
      <c r="DQ10" s="1172"/>
      <c r="DR10" s="1165"/>
      <c r="DT10" s="1167" t="s">
        <v>1261</v>
      </c>
      <c r="DU10" s="1168" t="s">
        <v>225</v>
      </c>
      <c r="DV10" s="1178">
        <f t="shared" ref="DV10:EK10" ca="1" si="121">DV44</f>
        <v>633.86239799999998</v>
      </c>
      <c r="DW10" s="1178">
        <f t="shared" ca="1" si="121"/>
        <v>23.685436500000002</v>
      </c>
      <c r="DX10" s="1178">
        <f t="shared" ca="1" si="121"/>
        <v>738.05670199999997</v>
      </c>
      <c r="DY10" s="1178">
        <f t="shared" ca="1" si="121"/>
        <v>36.902835099999997</v>
      </c>
      <c r="DZ10" s="1178">
        <f t="shared" ca="1" si="121"/>
        <v>0</v>
      </c>
      <c r="EA10" s="1178">
        <f t="shared" ca="1" si="121"/>
        <v>39.642343099999998</v>
      </c>
      <c r="EB10" s="1178">
        <f t="shared" ca="1" si="121"/>
        <v>701.15386699999999</v>
      </c>
      <c r="EC10" s="1178">
        <f t="shared" ca="1" si="121"/>
        <v>4.36894881</v>
      </c>
      <c r="ED10" s="1178">
        <f t="shared" ca="1" si="121"/>
        <v>724.57980499999996</v>
      </c>
      <c r="EE10" s="1178">
        <f t="shared" ca="1" si="121"/>
        <v>40.896043400000003</v>
      </c>
      <c r="EF10" s="1178">
        <f t="shared" ca="1" si="121"/>
        <v>0</v>
      </c>
      <c r="EG10" s="1178">
        <f t="shared" ca="1" si="121"/>
        <v>0</v>
      </c>
      <c r="EH10" s="1178">
        <f t="shared" ca="1" si="121"/>
        <v>0</v>
      </c>
      <c r="EI10" s="1178">
        <f t="shared" ca="1" si="121"/>
        <v>4.36894881</v>
      </c>
      <c r="EJ10" s="1178">
        <f t="shared" ca="1" si="121"/>
        <v>0</v>
      </c>
      <c r="EK10" s="1178">
        <f t="shared" ca="1" si="121"/>
        <v>33.7361322</v>
      </c>
      <c r="EM10" s="1165"/>
      <c r="EN10" s="1167"/>
      <c r="EO10" s="1173"/>
      <c r="EP10" s="1167" t="s">
        <v>3846</v>
      </c>
      <c r="EQ10" s="1170">
        <f t="shared" ca="1" si="11"/>
        <v>5.5927490400000002</v>
      </c>
      <c r="ER10" s="1171">
        <f t="shared" ca="1" si="12"/>
        <v>4.8088985726569226E-3</v>
      </c>
      <c r="ES10" s="1" t="s">
        <v>3847</v>
      </c>
      <c r="EU10" s="1167" t="s">
        <v>1261</v>
      </c>
      <c r="EV10" s="1168" t="s">
        <v>225</v>
      </c>
      <c r="EW10" s="1178">
        <f t="shared" ref="EW10:FB10" ca="1" si="122">EW44</f>
        <v>20999.351999999999</v>
      </c>
      <c r="EX10" s="1178">
        <f t="shared" ca="1" si="122"/>
        <v>20999.351999999999</v>
      </c>
      <c r="EY10" s="1178">
        <f t="shared" ca="1" si="122"/>
        <v>18986.497500000001</v>
      </c>
      <c r="EZ10" s="1178">
        <f t="shared" ca="1" si="122"/>
        <v>18986.497500000001</v>
      </c>
      <c r="FA10" s="1178">
        <f t="shared" ca="1" si="122"/>
        <v>1.25557786</v>
      </c>
      <c r="FB10" s="1178">
        <f t="shared" ca="1" si="122"/>
        <v>2011.5989500000001</v>
      </c>
      <c r="FD10" s="1165"/>
      <c r="FE10" s="1165"/>
      <c r="FF10" s="1172"/>
      <c r="FG10" s="1165"/>
      <c r="FH10" s="1174"/>
      <c r="FI10" s="1172"/>
      <c r="FJ10" s="1165"/>
      <c r="FL10" s="1167" t="s">
        <v>1261</v>
      </c>
      <c r="FM10" s="1168" t="s">
        <v>225</v>
      </c>
      <c r="FN10" s="1178">
        <f t="shared" ref="FN10:FX10" ca="1" si="123">FN44</f>
        <v>2.1029797800000001</v>
      </c>
      <c r="FO10" s="1178">
        <f t="shared" ca="1" si="123"/>
        <v>20.460416899999998</v>
      </c>
      <c r="FP10" s="1178">
        <f t="shared" ca="1" si="123"/>
        <v>1.25557786</v>
      </c>
      <c r="FQ10" s="1178">
        <f t="shared" ca="1" si="123"/>
        <v>2011.5989500000001</v>
      </c>
      <c r="FR10" s="1178">
        <f t="shared" ca="1" si="123"/>
        <v>119.927762</v>
      </c>
      <c r="FS10" s="1178">
        <f t="shared" ca="1" si="123"/>
        <v>2005.5460800000001</v>
      </c>
      <c r="FT10" s="1178">
        <f t="shared" ca="1" si="123"/>
        <v>113.87499200000001</v>
      </c>
      <c r="FU10" s="1178">
        <f t="shared" ca="1" si="123"/>
        <v>23.818974499999999</v>
      </c>
      <c r="FV10" s="1178">
        <f t="shared" ca="1" si="123"/>
        <v>1486.21685</v>
      </c>
      <c r="FW10" s="1178">
        <f t="shared" ca="1" si="123"/>
        <v>28.888050700000001</v>
      </c>
      <c r="FX10" s="1178">
        <f t="shared" ca="1" si="123"/>
        <v>1481.14777</v>
      </c>
      <c r="FZ10" s="1165"/>
      <c r="GA10" s="1165"/>
      <c r="GB10" s="1172"/>
      <c r="GC10" s="1165"/>
      <c r="GD10" s="1174"/>
      <c r="GE10" s="1172"/>
      <c r="GF10" s="1165"/>
      <c r="GH10" s="1167" t="s">
        <v>1261</v>
      </c>
      <c r="GI10" s="1168" t="s">
        <v>225</v>
      </c>
      <c r="GJ10" s="1178">
        <f t="shared" ref="GJ10:GQ10" ca="1" si="124">GJ44</f>
        <v>119.927762</v>
      </c>
      <c r="GK10" s="1178">
        <f t="shared" ca="1" si="124"/>
        <v>119.927762</v>
      </c>
      <c r="GL10" s="1178">
        <f t="shared" ca="1" si="124"/>
        <v>113.87509799999999</v>
      </c>
      <c r="GM10" s="1178">
        <f t="shared" ca="1" si="124"/>
        <v>6.0526644300000001</v>
      </c>
      <c r="GN10" s="1178">
        <f t="shared" ca="1" si="124"/>
        <v>6.0526644300000001</v>
      </c>
      <c r="GO10" s="1178">
        <f t="shared" ca="1" si="124"/>
        <v>113.87509799999999</v>
      </c>
      <c r="GP10" s="1178">
        <f t="shared" ca="1" si="124"/>
        <v>6.0526644300000001</v>
      </c>
      <c r="GQ10" s="1178">
        <f t="shared" ca="1" si="124"/>
        <v>113.87499200000001</v>
      </c>
      <c r="GS10" s="1165"/>
      <c r="GT10" s="1165"/>
      <c r="GU10" s="1172"/>
      <c r="GV10" s="1165"/>
      <c r="GW10" s="1174"/>
      <c r="GX10" s="1172"/>
      <c r="GY10" s="1165"/>
      <c r="HA10" s="1167" t="s">
        <v>1261</v>
      </c>
      <c r="HB10" s="1168" t="s">
        <v>225</v>
      </c>
      <c r="HC10" s="1178">
        <f t="shared" ref="HC10:HH10" ca="1" si="125">HC44</f>
        <v>18986.497500000001</v>
      </c>
      <c r="HD10" s="1178">
        <f t="shared" ca="1" si="125"/>
        <v>18279.778600000001</v>
      </c>
      <c r="HE10" s="1178">
        <f t="shared" ca="1" si="125"/>
        <v>13.1695335</v>
      </c>
      <c r="HF10" s="1178">
        <f t="shared" ca="1" si="125"/>
        <v>9.6429894800000007</v>
      </c>
      <c r="HG10" s="1178">
        <f t="shared" ca="1" si="125"/>
        <v>710.24542799999995</v>
      </c>
      <c r="HH10" s="1178">
        <f t="shared" ca="1" si="125"/>
        <v>18279.778600000001</v>
      </c>
      <c r="HJ10" s="1165"/>
      <c r="HK10" s="1167"/>
      <c r="HL10" s="1173"/>
      <c r="HM10" s="1167" t="s">
        <v>3848</v>
      </c>
      <c r="HN10" s="1170">
        <f t="shared" ca="1" si="17"/>
        <v>7.4569999999999999</v>
      </c>
      <c r="HO10" s="1171">
        <f t="shared" ca="1" si="18"/>
        <v>6.4118658641444531E-3</v>
      </c>
      <c r="HP10" s="1165" t="s">
        <v>3849</v>
      </c>
      <c r="HR10" s="1167" t="s">
        <v>1261</v>
      </c>
      <c r="HS10" s="1168" t="s">
        <v>225</v>
      </c>
      <c r="HT10" s="1178">
        <f t="shared" ref="HT10:IE10" ca="1" si="126">HT44</f>
        <v>1864.3671099999999</v>
      </c>
      <c r="HU10" s="1178">
        <f t="shared" ca="1" si="126"/>
        <v>18279.778600000001</v>
      </c>
      <c r="HV10" s="1178">
        <f t="shared" ca="1" si="126"/>
        <v>21326.231199999998</v>
      </c>
      <c r="HW10" s="1178">
        <f t="shared" ca="1" si="126"/>
        <v>21326.231199999998</v>
      </c>
      <c r="HX10" s="1178">
        <f t="shared" ca="1" si="126"/>
        <v>19731.021700000001</v>
      </c>
      <c r="HY10" s="1178">
        <f t="shared" ca="1" si="126"/>
        <v>1508.7387699999999</v>
      </c>
      <c r="HZ10" s="1178">
        <f t="shared" ca="1" si="126"/>
        <v>41.663358799999997</v>
      </c>
      <c r="IA10" s="1178">
        <f t="shared" ca="1" si="126"/>
        <v>0.49675080599999999</v>
      </c>
      <c r="IB10" s="1178">
        <f t="shared" ca="1" si="126"/>
        <v>260.22291300000001</v>
      </c>
      <c r="IC10" s="1178">
        <f t="shared" ca="1" si="126"/>
        <v>8132.44625</v>
      </c>
      <c r="ID10" s="1178">
        <f t="shared" ca="1" si="126"/>
        <v>8132.44625</v>
      </c>
      <c r="IE10" s="1178">
        <f t="shared" ca="1" si="126"/>
        <v>913.813894</v>
      </c>
      <c r="IG10" s="1165"/>
      <c r="IH10" s="1165"/>
      <c r="II10" s="1172"/>
      <c r="IJ10" s="1165"/>
      <c r="IK10" s="1174"/>
      <c r="IL10" s="1172"/>
      <c r="IM10" s="1165"/>
      <c r="IO10" s="1167" t="s">
        <v>1261</v>
      </c>
      <c r="IP10" s="1168" t="s">
        <v>225</v>
      </c>
      <c r="IQ10" s="1178">
        <f t="shared" ref="IQ10:JH10" ca="1" si="127">IQ44</f>
        <v>19731.021700000001</v>
      </c>
      <c r="IR10" s="1178">
        <f t="shared" ca="1" si="127"/>
        <v>1508.7387699999999</v>
      </c>
      <c r="IS10" s="1178">
        <f t="shared" ca="1" si="127"/>
        <v>4967.6674400000002</v>
      </c>
      <c r="IT10" s="1178">
        <f t="shared" ca="1" si="127"/>
        <v>6476.4062100000001</v>
      </c>
      <c r="IU10" s="1178">
        <f t="shared" ca="1" si="127"/>
        <v>6048.49809</v>
      </c>
      <c r="IV10" s="1178">
        <f t="shared" ca="1" si="127"/>
        <v>145324.08499999999</v>
      </c>
      <c r="IW10" s="1178">
        <f t="shared" ca="1" si="127"/>
        <v>119224.019</v>
      </c>
      <c r="IX10" s="1178">
        <f t="shared" ca="1" si="127"/>
        <v>241.101585</v>
      </c>
      <c r="IY10" s="1178">
        <f t="shared" ca="1" si="127"/>
        <v>427.908119</v>
      </c>
      <c r="IZ10" s="1178">
        <f t="shared" ca="1" si="127"/>
        <v>21132.645400000001</v>
      </c>
      <c r="JA10" s="1178">
        <f t="shared" ca="1" si="127"/>
        <v>124191.686</v>
      </c>
      <c r="JB10" s="1178">
        <f t="shared" ca="1" si="127"/>
        <v>20857.577600000001</v>
      </c>
      <c r="JC10" s="1178">
        <f t="shared" ca="1" si="127"/>
        <v>274.57100200000002</v>
      </c>
      <c r="JD10" s="1178">
        <f t="shared" ca="1" si="127"/>
        <v>16906.116300000002</v>
      </c>
      <c r="JE10" s="1178">
        <f t="shared" ca="1" si="127"/>
        <v>4226.5290800000002</v>
      </c>
      <c r="JF10" s="1178">
        <f t="shared" ca="1" si="127"/>
        <v>242.71002100000001</v>
      </c>
      <c r="JG10" s="1178">
        <f t="shared" ca="1" si="127"/>
        <v>124.992116</v>
      </c>
      <c r="JH10" s="1178">
        <f t="shared" ca="1" si="127"/>
        <v>0.49675080599999999</v>
      </c>
      <c r="JJ10" s="1165"/>
      <c r="JK10" s="1167"/>
      <c r="JL10" s="1173"/>
      <c r="JM10" s="991" t="s">
        <v>3850</v>
      </c>
      <c r="JN10" s="1170">
        <f t="shared" ca="1" si="21"/>
        <v>4.4433184499999996</v>
      </c>
      <c r="JO10" s="1171">
        <f t="shared" ca="1" si="22"/>
        <v>3.8205661650902835E-3</v>
      </c>
      <c r="JP10" s="1165" t="s">
        <v>3851</v>
      </c>
      <c r="JR10" s="1167" t="s">
        <v>1261</v>
      </c>
      <c r="JS10" s="1168" t="s">
        <v>225</v>
      </c>
      <c r="JT10" s="1178">
        <f t="shared" ref="JT10:KC10" ca="1" si="128">JT44</f>
        <v>5.8727434499999998</v>
      </c>
      <c r="JU10" s="1178">
        <f t="shared" ca="1" si="128"/>
        <v>26.427345500000001</v>
      </c>
      <c r="JV10" s="1178">
        <f t="shared" ca="1" si="128"/>
        <v>0.21924470300000001</v>
      </c>
      <c r="JW10" s="1178">
        <f t="shared" ca="1" si="128"/>
        <v>4.36894881</v>
      </c>
      <c r="JX10" s="1178">
        <f t="shared" ca="1" si="128"/>
        <v>6.0526644300000001</v>
      </c>
      <c r="JY10" s="1178">
        <f t="shared" ca="1" si="128"/>
        <v>0</v>
      </c>
      <c r="JZ10" s="1178">
        <f t="shared" ca="1" si="128"/>
        <v>6.0526644300000001</v>
      </c>
      <c r="KA10" s="1178">
        <f t="shared" ca="1" si="128"/>
        <v>7.6958470800000001</v>
      </c>
      <c r="KB10" s="1178">
        <f t="shared" ca="1" si="128"/>
        <v>445.26656300000002</v>
      </c>
      <c r="KC10" s="1178">
        <f t="shared" ca="1" si="128"/>
        <v>36.888282500000003</v>
      </c>
      <c r="KE10" s="1165"/>
      <c r="KF10" s="1174"/>
      <c r="KG10" s="1172"/>
      <c r="KH10" s="1165"/>
      <c r="KJ10" s="1167" t="s">
        <v>1261</v>
      </c>
      <c r="KK10" s="1168" t="s">
        <v>225</v>
      </c>
      <c r="KL10" s="1178">
        <f t="shared" ref="KL10:KR10" ca="1" si="129">KL44</f>
        <v>0</v>
      </c>
      <c r="KM10" s="1178">
        <f t="shared" ca="1" si="129"/>
        <v>0</v>
      </c>
      <c r="KN10" s="1178">
        <f t="shared" ca="1" si="129"/>
        <v>0</v>
      </c>
      <c r="KO10" s="1178">
        <f t="shared" ca="1" si="129"/>
        <v>0</v>
      </c>
      <c r="KP10" s="1178">
        <f t="shared" ca="1" si="129"/>
        <v>0</v>
      </c>
      <c r="KQ10" s="1178">
        <f t="shared" ca="1" si="129"/>
        <v>0</v>
      </c>
      <c r="KR10" s="1178">
        <f t="shared" ca="1" si="129"/>
        <v>0</v>
      </c>
      <c r="KT10" s="1165"/>
      <c r="KU10" s="1174"/>
      <c r="KV10" s="1172"/>
      <c r="KW10" s="1165"/>
      <c r="KY10" s="1167" t="s">
        <v>1261</v>
      </c>
      <c r="KZ10" s="1168" t="s">
        <v>225</v>
      </c>
      <c r="LA10" s="1178">
        <f t="shared" ref="LA10:LK10" ca="1" si="130">LA44</f>
        <v>9.6429894800000007</v>
      </c>
      <c r="LB10" s="1178">
        <f t="shared" ca="1" si="130"/>
        <v>41.663358799999997</v>
      </c>
      <c r="LC10" s="1178">
        <f t="shared" ca="1" si="130"/>
        <v>360.58403700000002</v>
      </c>
      <c r="LD10" s="1178">
        <f t="shared" ca="1" si="130"/>
        <v>360.58403700000002</v>
      </c>
      <c r="LE10" s="1178">
        <f t="shared" ca="1" si="130"/>
        <v>309.27768900000001</v>
      </c>
      <c r="LF10" s="1178">
        <f t="shared" ca="1" si="130"/>
        <v>2814.0091499999999</v>
      </c>
      <c r="LG10" s="1178">
        <f t="shared" ca="1" si="130"/>
        <v>2814.0091499999999</v>
      </c>
      <c r="LH10" s="1178">
        <f t="shared" ca="1" si="130"/>
        <v>0</v>
      </c>
      <c r="LI10" s="1178">
        <f t="shared" ca="1" si="130"/>
        <v>3022.4782100000002</v>
      </c>
      <c r="LJ10" s="1178">
        <f t="shared" ca="1" si="130"/>
        <v>198.80153300000001</v>
      </c>
      <c r="LK10" s="1178">
        <f t="shared" ca="1" si="130"/>
        <v>0</v>
      </c>
      <c r="LM10" s="1165"/>
      <c r="LN10" s="1165"/>
      <c r="LO10" s="1172"/>
      <c r="LP10" s="1165"/>
      <c r="LQ10" s="1174"/>
      <c r="LR10" s="1172"/>
      <c r="LS10" s="1165"/>
      <c r="LU10" s="1167" t="s">
        <v>1261</v>
      </c>
      <c r="LV10" s="1168" t="s">
        <v>225</v>
      </c>
      <c r="LW10" s="1178">
        <f t="shared" ref="LW10:MO10" ca="1" si="131">LW44</f>
        <v>213.52223699999999</v>
      </c>
      <c r="LX10" s="1178">
        <f t="shared" ca="1" si="131"/>
        <v>1357.74082</v>
      </c>
      <c r="LY10" s="1178">
        <f t="shared" ca="1" si="131"/>
        <v>710.24542799999995</v>
      </c>
      <c r="LZ10" s="1178">
        <f t="shared" ca="1" si="131"/>
        <v>427.908119</v>
      </c>
      <c r="MA10" s="1178">
        <f t="shared" ca="1" si="131"/>
        <v>1138.15355</v>
      </c>
      <c r="MB10" s="1178">
        <f t="shared" ca="1" si="131"/>
        <v>360.58403700000002</v>
      </c>
      <c r="MC10" s="1178">
        <f t="shared" ca="1" si="131"/>
        <v>2814.0091499999999</v>
      </c>
      <c r="MD10" s="1178">
        <f t="shared" ca="1" si="131"/>
        <v>13051.094800000001</v>
      </c>
      <c r="ME10" s="1178">
        <f t="shared" ca="1" si="131"/>
        <v>1699.9687200000001</v>
      </c>
      <c r="MF10" s="1178">
        <f t="shared" ca="1" si="131"/>
        <v>13454.673000000001</v>
      </c>
      <c r="MG10" s="1178">
        <f t="shared" ca="1" si="131"/>
        <v>13454.7369</v>
      </c>
      <c r="MH10" s="1178">
        <f t="shared" ca="1" si="131"/>
        <v>4209.6117400000003</v>
      </c>
      <c r="MI10" s="1178">
        <f t="shared" ca="1" si="131"/>
        <v>3.3885063400000002</v>
      </c>
      <c r="MJ10" s="1178">
        <f t="shared" ca="1" si="131"/>
        <v>5566.8627699999997</v>
      </c>
      <c r="MK10" s="1178">
        <f t="shared" ca="1" si="131"/>
        <v>5566.8627699999997</v>
      </c>
      <c r="ML10" s="1178">
        <f t="shared" ca="1" si="131"/>
        <v>5566.8627699999997</v>
      </c>
      <c r="MM10" s="1178">
        <f t="shared" ca="1" si="131"/>
        <v>260.22291300000001</v>
      </c>
      <c r="MN10" s="1178">
        <f t="shared" ca="1" si="131"/>
        <v>1699.9687200000001</v>
      </c>
      <c r="MO10" s="1178">
        <f t="shared" ca="1" si="131"/>
        <v>0</v>
      </c>
      <c r="MQ10" s="1165"/>
      <c r="MR10" s="1165"/>
      <c r="MS10" s="1172"/>
      <c r="MT10" s="1165"/>
      <c r="MU10" s="1174"/>
      <c r="MV10" s="1172"/>
      <c r="MW10" s="1165"/>
      <c r="MY10" s="1167" t="s">
        <v>1261</v>
      </c>
      <c r="MZ10" s="1168" t="s">
        <v>225</v>
      </c>
      <c r="NA10" s="1178">
        <f t="shared" ref="NA10:NP10" ca="1" si="132">NA44</f>
        <v>1088.97264</v>
      </c>
      <c r="NB10" s="1178">
        <f t="shared" ca="1" si="132"/>
        <v>870.48297400000001</v>
      </c>
      <c r="NC10" s="1178">
        <f t="shared" ca="1" si="132"/>
        <v>218.48966899999999</v>
      </c>
      <c r="ND10" s="1178">
        <f t="shared" ca="1" si="132"/>
        <v>1974.8412499999999</v>
      </c>
      <c r="NE10" s="1178">
        <f t="shared" ca="1" si="132"/>
        <v>11476.4432</v>
      </c>
      <c r="NF10" s="1178">
        <f t="shared" ca="1" si="132"/>
        <v>13451.2845</v>
      </c>
      <c r="NG10" s="1178">
        <f t="shared" ca="1" si="132"/>
        <v>1974.8412499999999</v>
      </c>
      <c r="NH10" s="1178">
        <f t="shared" ca="1" si="132"/>
        <v>0</v>
      </c>
      <c r="NI10" s="1178">
        <f t="shared" ca="1" si="132"/>
        <v>13454.673000000001</v>
      </c>
      <c r="NJ10" s="1178">
        <f t="shared" ca="1" si="132"/>
        <v>13454.673000000001</v>
      </c>
      <c r="NK10" s="1178">
        <f t="shared" ca="1" si="132"/>
        <v>3.3885063400000002</v>
      </c>
      <c r="NL10" s="1178">
        <f t="shared" ca="1" si="132"/>
        <v>5566.8627699999997</v>
      </c>
      <c r="NM10" s="1178">
        <f t="shared" ca="1" si="132"/>
        <v>260.22291300000001</v>
      </c>
      <c r="NN10" s="1178">
        <f t="shared" ca="1" si="132"/>
        <v>143.43415899999999</v>
      </c>
      <c r="NO10" s="1178">
        <f t="shared" ca="1" si="132"/>
        <v>1699.9687200000001</v>
      </c>
      <c r="NP10" s="1178">
        <f t="shared" ca="1" si="132"/>
        <v>4209.6117400000003</v>
      </c>
      <c r="NR10" s="1165"/>
      <c r="NS10" s="1165"/>
      <c r="NT10" s="1172"/>
      <c r="NU10" s="1165"/>
      <c r="NV10" s="1174"/>
      <c r="NW10" s="1172"/>
      <c r="NX10" s="1165"/>
      <c r="NZ10" s="1165"/>
      <c r="OA10" s="1165"/>
      <c r="OB10" s="1174"/>
      <c r="OC10" s="1172"/>
      <c r="OD10" s="1165"/>
      <c r="OF10" s="1167" t="s">
        <v>1261</v>
      </c>
      <c r="OG10" s="1168" t="s">
        <v>225</v>
      </c>
      <c r="OH10" s="1178">
        <f t="shared" ref="OH10:OO10" ca="1" si="133">OH44</f>
        <v>616799.87100000004</v>
      </c>
      <c r="OI10" s="1178">
        <f t="shared" ca="1" si="133"/>
        <v>8504.4219799999992</v>
      </c>
      <c r="OJ10" s="1178">
        <f t="shared" ca="1" si="133"/>
        <v>913.75788299999999</v>
      </c>
      <c r="OK10" s="1178">
        <f t="shared" ca="1" si="133"/>
        <v>616799.87100000004</v>
      </c>
      <c r="OL10" s="1178">
        <f t="shared" ca="1" si="133"/>
        <v>7077.1563500000002</v>
      </c>
      <c r="OM10" s="1178">
        <f t="shared" ca="1" si="133"/>
        <v>14705.105100000001</v>
      </c>
      <c r="ON10" s="1178">
        <f t="shared" ca="1" si="133"/>
        <v>68629.063200000004</v>
      </c>
      <c r="OO10" s="1178">
        <f t="shared" ca="1" si="133"/>
        <v>68629.063200000004</v>
      </c>
      <c r="OQ10" s="1165"/>
      <c r="OR10" s="1165"/>
      <c r="OS10" s="1172"/>
      <c r="OT10" s="1165"/>
      <c r="OU10" s="1174"/>
      <c r="OV10" s="1172"/>
      <c r="OW10" s="1165"/>
      <c r="OY10" s="1167" t="s">
        <v>1261</v>
      </c>
      <c r="OZ10" s="1168" t="s">
        <v>225</v>
      </c>
      <c r="PA10" s="1178">
        <f t="shared" ref="PA10:PK10" ca="1" si="134">PA44</f>
        <v>7806.2990799999998</v>
      </c>
      <c r="PB10" s="1178">
        <f t="shared" ca="1" si="134"/>
        <v>8377.5320800000009</v>
      </c>
      <c r="PC10" s="1178">
        <f t="shared" ca="1" si="134"/>
        <v>633.86239799999998</v>
      </c>
      <c r="PD10" s="1178">
        <f t="shared" ca="1" si="134"/>
        <v>1486.21685</v>
      </c>
      <c r="PE10" s="1178">
        <f t="shared" ca="1" si="134"/>
        <v>20857.577600000001</v>
      </c>
      <c r="PF10" s="1178">
        <f t="shared" ca="1" si="134"/>
        <v>1974.8412499999999</v>
      </c>
      <c r="PG10" s="1178">
        <f t="shared" ca="1" si="134"/>
        <v>198.80153300000001</v>
      </c>
      <c r="PH10" s="1178">
        <f t="shared" ca="1" si="134"/>
        <v>8132.44625</v>
      </c>
      <c r="PI10" s="1178">
        <f t="shared" ca="1" si="134"/>
        <v>28990.0239</v>
      </c>
      <c r="PJ10" s="1178">
        <f t="shared" ca="1" si="134"/>
        <v>8.0487230800000003</v>
      </c>
      <c r="PK10" s="1178">
        <f t="shared" ca="1" si="134"/>
        <v>8504.4219799999992</v>
      </c>
      <c r="PM10" s="1165"/>
      <c r="PN10" s="1165"/>
      <c r="PO10" s="1172"/>
      <c r="PP10" s="1165"/>
      <c r="PQ10" s="1174"/>
      <c r="PR10" s="1172"/>
      <c r="PS10" s="1165"/>
      <c r="PU10" s="1167" t="s">
        <v>1261</v>
      </c>
      <c r="PV10" s="1168" t="s">
        <v>225</v>
      </c>
      <c r="PW10" s="1178">
        <f ca="1">PW44</f>
        <v>8.0487230800000003</v>
      </c>
      <c r="PX10" s="1178">
        <f ca="1">PX44</f>
        <v>8.0487230800000003</v>
      </c>
      <c r="PY10" s="1178">
        <f ca="1">PY44</f>
        <v>8.0487230800000003</v>
      </c>
      <c r="PZ10" s="1178">
        <f ca="1">PZ44</f>
        <v>8.0487230800000003</v>
      </c>
      <c r="QB10" s="1165"/>
      <c r="QC10" s="1165"/>
      <c r="QD10" s="1172"/>
      <c r="QE10" s="1165"/>
      <c r="QF10" s="1174"/>
      <c r="QG10" s="1172"/>
      <c r="QH10" s="1165"/>
    </row>
    <row r="11" spans="1:451" ht="12" customHeight="1">
      <c r="H11" s="1167" t="s">
        <v>3852</v>
      </c>
      <c r="I11" s="1168" t="s">
        <v>225</v>
      </c>
      <c r="J11" s="1178">
        <f ca="1">J43</f>
        <v>-195.27237</v>
      </c>
      <c r="K11" s="1178">
        <f ca="1">K43</f>
        <v>-195.27237</v>
      </c>
      <c r="M11" s="1167" t="s">
        <v>3853</v>
      </c>
      <c r="N11" s="1170">
        <f t="shared" ca="1" si="0"/>
        <v>3.9578212100000001</v>
      </c>
      <c r="O11" s="1171">
        <f t="shared" ca="1" si="1"/>
        <v>3.4031136801375757E-3</v>
      </c>
      <c r="P11" s="1165" t="s">
        <v>3088</v>
      </c>
      <c r="R11" s="1167" t="s">
        <v>3852</v>
      </c>
      <c r="S11" s="1168" t="s">
        <v>225</v>
      </c>
      <c r="T11" s="1178">
        <f t="shared" ref="T11:AD11" ca="1" si="135">T43</f>
        <v>-195.27237</v>
      </c>
      <c r="U11" s="1178">
        <f t="shared" ca="1" si="135"/>
        <v>-522.78166299999998</v>
      </c>
      <c r="V11" s="1178">
        <f t="shared" ca="1" si="135"/>
        <v>-137.75170199999999</v>
      </c>
      <c r="W11" s="1178">
        <f t="shared" ca="1" si="135"/>
        <v>-11.9046912</v>
      </c>
      <c r="X11" s="1178">
        <f t="shared" ca="1" si="135"/>
        <v>-75.699306100000001</v>
      </c>
      <c r="Y11" s="1178">
        <f t="shared" ca="1" si="135"/>
        <v>-939.96998900000006</v>
      </c>
      <c r="Z11" s="1178">
        <f t="shared" ca="1" si="135"/>
        <v>-62.232644200000003</v>
      </c>
      <c r="AA11" s="1178">
        <f t="shared" ca="1" si="135"/>
        <v>-877.53513799999996</v>
      </c>
      <c r="AB11" s="1178">
        <f t="shared" ca="1" si="135"/>
        <v>-4.08506737</v>
      </c>
      <c r="AC11" s="1178">
        <f t="shared" ca="1" si="135"/>
        <v>-133.66663500000001</v>
      </c>
      <c r="AD11" s="1178">
        <f t="shared" ca="1" si="135"/>
        <v>-4.0861443599999996</v>
      </c>
      <c r="AF11" s="1167" t="s">
        <v>3854</v>
      </c>
      <c r="AG11" s="1170">
        <f t="shared" ca="1" si="3"/>
        <v>79.999744000000007</v>
      </c>
      <c r="AH11" s="1171">
        <f t="shared" ca="1" si="4"/>
        <v>6.8787398108340489E-2</v>
      </c>
      <c r="AI11" s="1165" t="s">
        <v>3159</v>
      </c>
      <c r="AK11" s="1167" t="s">
        <v>3852</v>
      </c>
      <c r="AL11" s="1168" t="s">
        <v>225</v>
      </c>
      <c r="AM11" s="1178">
        <f t="shared" ref="AM11:BB11" ca="1" si="136">AM43</f>
        <v>-531.76405</v>
      </c>
      <c r="AN11" s="1178">
        <f t="shared" ca="1" si="136"/>
        <v>-522.78166299999998</v>
      </c>
      <c r="AO11" s="1178">
        <f t="shared" ca="1" si="136"/>
        <v>-877.53513799999996</v>
      </c>
      <c r="AP11" s="1178">
        <f t="shared" ca="1" si="136"/>
        <v>-877.42593799999997</v>
      </c>
      <c r="AQ11" s="1178">
        <f t="shared" ca="1" si="136"/>
        <v>-44.455126300000003</v>
      </c>
      <c r="AR11" s="1178">
        <f t="shared" ca="1" si="136"/>
        <v>-49.871912899999998</v>
      </c>
      <c r="AS11" s="1178">
        <f t="shared" ca="1" si="136"/>
        <v>-14.6349167</v>
      </c>
      <c r="AT11" s="1178">
        <f t="shared" ca="1" si="136"/>
        <v>-41.140844700000002</v>
      </c>
      <c r="AU11" s="1178">
        <f t="shared" ca="1" si="136"/>
        <v>-62.168582100000002</v>
      </c>
      <c r="AV11" s="1178">
        <f t="shared" ca="1" si="136"/>
        <v>-832.72534399999995</v>
      </c>
      <c r="AW11" s="1178">
        <f t="shared" ca="1" si="136"/>
        <v>-48.149273100000002</v>
      </c>
      <c r="AX11" s="1178">
        <f t="shared" ca="1" si="136"/>
        <v>-124.952772</v>
      </c>
      <c r="AY11" s="1178">
        <f t="shared" ca="1" si="136"/>
        <v>-0.976681613</v>
      </c>
      <c r="AZ11" s="1178">
        <f t="shared" ca="1" si="136"/>
        <v>-570.67636600000003</v>
      </c>
      <c r="BA11" s="1178">
        <f t="shared" ca="1" si="136"/>
        <v>-571.65304700000002</v>
      </c>
      <c r="BB11" s="1178">
        <f t="shared" ca="1" si="136"/>
        <v>-1404.1791499999999</v>
      </c>
      <c r="BD11" s="1165"/>
      <c r="BE11" s="1165"/>
      <c r="BF11" s="1172"/>
      <c r="BG11" s="1172"/>
      <c r="BH11" s="1165"/>
      <c r="BI11" s="1165"/>
      <c r="BL11" s="1167" t="s">
        <v>3852</v>
      </c>
      <c r="BM11" s="1168" t="s">
        <v>225</v>
      </c>
      <c r="BN11" s="1178">
        <f ca="1">BN43</f>
        <v>-147.16309899999999</v>
      </c>
      <c r="BO11" s="1178">
        <f ca="1">BO43</f>
        <v>-143.84629100000001</v>
      </c>
      <c r="BP11" s="1178">
        <f ca="1">BP43</f>
        <v>-4.1774507099999996</v>
      </c>
      <c r="BQ11" s="1178">
        <f ca="1">BQ43</f>
        <v>-0.53772706199999998</v>
      </c>
      <c r="BR11" s="1178">
        <f ca="1">BR43</f>
        <v>-5.7021385700000003E-2</v>
      </c>
      <c r="BT11" s="1165"/>
      <c r="BU11" s="1165"/>
      <c r="BV11" s="1172"/>
      <c r="BW11" s="1172"/>
      <c r="BX11" s="1165"/>
      <c r="BY11" s="1165"/>
      <c r="CB11" s="1167" t="s">
        <v>3852</v>
      </c>
      <c r="CC11" s="1168" t="s">
        <v>225</v>
      </c>
      <c r="CD11" s="1178">
        <f t="shared" ref="CD11:CO11" ca="1" si="137">CD43</f>
        <v>-1404.1791499999999</v>
      </c>
      <c r="CE11" s="1178">
        <f t="shared" ca="1" si="137"/>
        <v>-1415.1051</v>
      </c>
      <c r="CF11" s="1178">
        <f t="shared" ca="1" si="137"/>
        <v>-147.16309899999999</v>
      </c>
      <c r="CG11" s="1178">
        <f t="shared" ca="1" si="137"/>
        <v>-143.84629100000001</v>
      </c>
      <c r="CH11" s="1178">
        <f t="shared" ca="1" si="137"/>
        <v>-1465.0608500000001</v>
      </c>
      <c r="CI11" s="1178">
        <f t="shared" ca="1" si="137"/>
        <v>-2.41977178</v>
      </c>
      <c r="CJ11" s="1178">
        <f t="shared" ca="1" si="137"/>
        <v>-0.25276644100000001</v>
      </c>
      <c r="CK11" s="1178">
        <f t="shared" ca="1" si="137"/>
        <v>-1433.23423</v>
      </c>
      <c r="CL11" s="1178">
        <f t="shared" ca="1" si="137"/>
        <v>-40.689744500000003</v>
      </c>
      <c r="CM11" s="1178">
        <f t="shared" ca="1" si="137"/>
        <v>-50.0679643</v>
      </c>
      <c r="CN11" s="1178">
        <f t="shared" ca="1" si="137"/>
        <v>-1534.6590699999999</v>
      </c>
      <c r="CO11" s="1178">
        <f t="shared" ca="1" si="137"/>
        <v>-101.52463299999999</v>
      </c>
      <c r="CQ11" s="1165"/>
      <c r="CR11" s="1165"/>
      <c r="CS11" s="1172"/>
      <c r="CT11" s="1172"/>
      <c r="CU11" s="1165"/>
      <c r="CV11" s="1165"/>
      <c r="CY11" s="1167" t="s">
        <v>3852</v>
      </c>
      <c r="CZ11" s="1168" t="s">
        <v>225</v>
      </c>
      <c r="DA11" s="1178">
        <f t="shared" ref="DA11:DJ11" ca="1" si="138">DA43</f>
        <v>-2.6994494200000001</v>
      </c>
      <c r="DB11" s="1178">
        <f t="shared" ca="1" si="138"/>
        <v>-2.0074742100000001E-2</v>
      </c>
      <c r="DC11" s="1178">
        <f t="shared" ca="1" si="138"/>
        <v>-5.41014471E-4</v>
      </c>
      <c r="DD11" s="1178">
        <f t="shared" ca="1" si="138"/>
        <v>-3.6734259600000002E-3</v>
      </c>
      <c r="DE11" s="1178">
        <f t="shared" ca="1" si="138"/>
        <v>-2.7670866300000001</v>
      </c>
      <c r="DF11" s="1178">
        <f t="shared" ca="1" si="138"/>
        <v>-0.320046422</v>
      </c>
      <c r="DG11" s="1178">
        <f t="shared" ca="1" si="138"/>
        <v>-2.04593107</v>
      </c>
      <c r="DH11" s="1178">
        <f t="shared" ca="1" si="138"/>
        <v>-2.0071887300000002</v>
      </c>
      <c r="DI11" s="1178">
        <f t="shared" ca="1" si="138"/>
        <v>-1.9116083100000001</v>
      </c>
      <c r="DJ11" s="1178">
        <f t="shared" ca="1" si="138"/>
        <v>-9.5580415599999996E-2</v>
      </c>
      <c r="DL11" s="1165"/>
      <c r="DM11" s="1165"/>
      <c r="DN11" s="1172"/>
      <c r="DO11" s="1172"/>
      <c r="DP11" s="1165"/>
      <c r="DQ11" s="1165"/>
      <c r="DT11" s="1167" t="s">
        <v>3852</v>
      </c>
      <c r="DU11" s="1168" t="s">
        <v>225</v>
      </c>
      <c r="DV11" s="1178">
        <f t="shared" ref="DV11:EK11" ca="1" si="139">DV43</f>
        <v>-43.178621900000003</v>
      </c>
      <c r="DW11" s="1178">
        <f t="shared" ca="1" si="139"/>
        <v>-5.7004268099999997</v>
      </c>
      <c r="DX11" s="1178">
        <f t="shared" ca="1" si="139"/>
        <v>-53.988988399999997</v>
      </c>
      <c r="DY11" s="1178">
        <f t="shared" ca="1" si="139"/>
        <v>-2.6994494200000001</v>
      </c>
      <c r="DZ11" s="1178">
        <f t="shared" ca="1" si="139"/>
        <v>-5.41014471E-4</v>
      </c>
      <c r="EA11" s="1178">
        <f t="shared" ca="1" si="139"/>
        <v>-2.7670866300000001</v>
      </c>
      <c r="EB11" s="1178">
        <f t="shared" ca="1" si="139"/>
        <v>-51.289538899999997</v>
      </c>
      <c r="EC11" s="1178">
        <f t="shared" ca="1" si="139"/>
        <v>-0.51222771899999997</v>
      </c>
      <c r="ED11" s="1178">
        <f t="shared" ca="1" si="139"/>
        <v>-50.0679643</v>
      </c>
      <c r="EE11" s="1178">
        <f t="shared" ca="1" si="139"/>
        <v>-7.2234200900000003</v>
      </c>
      <c r="EF11" s="1178">
        <f t="shared" ca="1" si="139"/>
        <v>-0.114127641</v>
      </c>
      <c r="EG11" s="1178">
        <f t="shared" ca="1" si="139"/>
        <v>-7.0162435800000006E-2</v>
      </c>
      <c r="EH11" s="1178">
        <f t="shared" ca="1" si="139"/>
        <v>-1.81593112E-2</v>
      </c>
      <c r="EI11" s="1178">
        <f t="shared" ca="1" si="139"/>
        <v>-0.400034844</v>
      </c>
      <c r="EJ11" s="1178">
        <f t="shared" ca="1" si="139"/>
        <v>-9.3304103900000001E-3</v>
      </c>
      <c r="EK11" s="1178">
        <f t="shared" ca="1" si="139"/>
        <v>-1.9116083100000001</v>
      </c>
      <c r="EM11" s="1165"/>
      <c r="EN11" s="1167"/>
      <c r="EO11" s="1173"/>
      <c r="EP11" s="1167" t="s">
        <v>3855</v>
      </c>
      <c r="EQ11" s="1170">
        <f t="shared" ca="1" si="11"/>
        <v>2.23709962</v>
      </c>
      <c r="ER11" s="1171">
        <f t="shared" ca="1" si="12"/>
        <v>1.9235594325021498E-3</v>
      </c>
      <c r="ES11" s="1165" t="s">
        <v>3856</v>
      </c>
      <c r="EU11" s="1167" t="s">
        <v>3852</v>
      </c>
      <c r="EV11" s="1168" t="s">
        <v>225</v>
      </c>
      <c r="EW11" s="1178">
        <f t="shared" ref="EW11:FB11" ca="1" si="140">EW43</f>
        <v>-1534.6590699999999</v>
      </c>
      <c r="EX11" s="1178">
        <f t="shared" ca="1" si="140"/>
        <v>-1504.3152299999999</v>
      </c>
      <c r="EY11" s="1178">
        <f t="shared" ca="1" si="140"/>
        <v>-1329.87168</v>
      </c>
      <c r="EZ11" s="1178">
        <f t="shared" ca="1" si="140"/>
        <v>-1360.21552</v>
      </c>
      <c r="FA11" s="1178">
        <f t="shared" ca="1" si="140"/>
        <v>-1.26120717</v>
      </c>
      <c r="FB11" s="1178">
        <f t="shared" ca="1" si="140"/>
        <v>-140.49063599999999</v>
      </c>
      <c r="FD11" s="1165"/>
      <c r="FE11" s="1165"/>
      <c r="FF11" s="1172"/>
      <c r="FG11" s="1172"/>
      <c r="FH11" s="1165"/>
      <c r="FI11" s="1165"/>
      <c r="FL11" s="1167" t="s">
        <v>3852</v>
      </c>
      <c r="FM11" s="1168" t="s">
        <v>225</v>
      </c>
      <c r="FN11" s="1178">
        <f t="shared" ref="FN11:FX11" ca="1" si="141">FN43</f>
        <v>-4.1774507099999996</v>
      </c>
      <c r="FO11" s="1178">
        <f t="shared" ca="1" si="141"/>
        <v>-40.689744500000003</v>
      </c>
      <c r="FP11" s="1178">
        <f t="shared" ca="1" si="141"/>
        <v>-1.26120717</v>
      </c>
      <c r="FQ11" s="1178">
        <f t="shared" ca="1" si="141"/>
        <v>-140.49063599999999</v>
      </c>
      <c r="FR11" s="1178">
        <f t="shared" ca="1" si="141"/>
        <v>-39.138154399999998</v>
      </c>
      <c r="FS11" s="1178">
        <f t="shared" ca="1" si="141"/>
        <v>-133.66663500000001</v>
      </c>
      <c r="FT11" s="1178">
        <f t="shared" ca="1" si="141"/>
        <v>-15.118978200000001</v>
      </c>
      <c r="FU11" s="1178">
        <f t="shared" ca="1" si="141"/>
        <v>-46.128402399999999</v>
      </c>
      <c r="FV11" s="1178">
        <f t="shared" ca="1" si="141"/>
        <v>-101.240893</v>
      </c>
      <c r="FW11" s="1178">
        <f t="shared" ca="1" si="141"/>
        <v>-45.840601700000001</v>
      </c>
      <c r="FX11" s="1178">
        <f t="shared" ca="1" si="141"/>
        <v>-101.52463299999999</v>
      </c>
      <c r="FZ11" s="1165"/>
      <c r="GA11" s="1165"/>
      <c r="GB11" s="1172"/>
      <c r="GC11" s="1172"/>
      <c r="GD11" s="1165"/>
      <c r="GE11" s="1165"/>
      <c r="GH11" s="1167" t="s">
        <v>3852</v>
      </c>
      <c r="GI11" s="1168" t="s">
        <v>225</v>
      </c>
      <c r="GJ11" s="1178">
        <f t="shared" ref="GJ11:GQ11" ca="1" si="142">GJ43</f>
        <v>-39.138154399999998</v>
      </c>
      <c r="GK11" s="1178">
        <f t="shared" ca="1" si="142"/>
        <v>-38.837666599999999</v>
      </c>
      <c r="GL11" s="1178">
        <f t="shared" ca="1" si="142"/>
        <v>-12.7780632</v>
      </c>
      <c r="GM11" s="1178">
        <f t="shared" ca="1" si="142"/>
        <v>-26.059603500000001</v>
      </c>
      <c r="GN11" s="1178">
        <f t="shared" ca="1" si="142"/>
        <v>-31.4719497</v>
      </c>
      <c r="GO11" s="1178">
        <f t="shared" ca="1" si="142"/>
        <v>-15.333342099999999</v>
      </c>
      <c r="GP11" s="1178">
        <f t="shared" ca="1" si="142"/>
        <v>-26.2739592</v>
      </c>
      <c r="GQ11" s="1178">
        <f t="shared" ca="1" si="142"/>
        <v>-15.118978200000001</v>
      </c>
      <c r="GS11" s="1165"/>
      <c r="GT11" s="1165"/>
      <c r="GU11" s="1172"/>
      <c r="GV11" s="1172"/>
      <c r="GW11" s="1165"/>
      <c r="GX11" s="1165"/>
      <c r="HA11" s="1167" t="s">
        <v>3852</v>
      </c>
      <c r="HB11" s="1168" t="s">
        <v>225</v>
      </c>
      <c r="HC11" s="1178">
        <f t="shared" ref="HC11:HH11" ca="1" si="143">HC43</f>
        <v>-1360.21552</v>
      </c>
      <c r="HD11" s="1178">
        <f t="shared" ca="1" si="143"/>
        <v>-1284.2477799999999</v>
      </c>
      <c r="HE11" s="1178">
        <f t="shared" ca="1" si="143"/>
        <v>-0.59678513300000002</v>
      </c>
      <c r="HF11" s="1178">
        <f t="shared" ca="1" si="143"/>
        <v>-0.47473970100000001</v>
      </c>
      <c r="HG11" s="1178">
        <f t="shared" ca="1" si="143"/>
        <v>-75.931155700000005</v>
      </c>
      <c r="HH11" s="1178">
        <f t="shared" ca="1" si="143"/>
        <v>-1284.31657</v>
      </c>
      <c r="HJ11" s="1165"/>
      <c r="HK11" s="1167"/>
      <c r="HL11" s="1173"/>
      <c r="HM11" s="1167" t="s">
        <v>3857</v>
      </c>
      <c r="HN11" s="1170">
        <f t="shared" ca="1" si="17"/>
        <v>11.1854981</v>
      </c>
      <c r="HO11" s="1171">
        <f t="shared" ca="1" si="18"/>
        <v>9.617797162510747E-3</v>
      </c>
      <c r="HP11" s="1165" t="s">
        <v>3858</v>
      </c>
      <c r="HR11" s="1167" t="s">
        <v>3852</v>
      </c>
      <c r="HS11" s="1168" t="s">
        <v>225</v>
      </c>
      <c r="HT11" s="1178">
        <f t="shared" ref="HT11:IE11" ca="1" si="144">HT43</f>
        <v>-124.952772</v>
      </c>
      <c r="HU11" s="1178">
        <f t="shared" ca="1" si="144"/>
        <v>-1284.2477799999999</v>
      </c>
      <c r="HV11" s="1178">
        <f t="shared" ca="1" si="144"/>
        <v>-1489.48568</v>
      </c>
      <c r="HW11" s="1178">
        <f t="shared" ca="1" si="144"/>
        <v>-1496.1996300000001</v>
      </c>
      <c r="HX11" s="1178">
        <f t="shared" ca="1" si="144"/>
        <v>-1350.6967400000001</v>
      </c>
      <c r="HY11" s="1178">
        <f t="shared" ca="1" si="144"/>
        <v>-104.44354300000001</v>
      </c>
      <c r="HZ11" s="1178">
        <f t="shared" ca="1" si="144"/>
        <v>-38.830446000000002</v>
      </c>
      <c r="IA11" s="1178">
        <f t="shared" ca="1" si="144"/>
        <v>-3.5033245099999999E-2</v>
      </c>
      <c r="IB11" s="1178">
        <f t="shared" ca="1" si="144"/>
        <v>-17.412122700000001</v>
      </c>
      <c r="IC11" s="1178">
        <f t="shared" ca="1" si="144"/>
        <v>-556.85993199999996</v>
      </c>
      <c r="ID11" s="1178">
        <f t="shared" ca="1" si="144"/>
        <v>-550.14598100000001</v>
      </c>
      <c r="IE11" s="1178">
        <f t="shared" ca="1" si="144"/>
        <v>-62.328388199999999</v>
      </c>
      <c r="IG11" s="1165"/>
      <c r="IH11" s="1165"/>
      <c r="II11" s="1172"/>
      <c r="IJ11" s="1172"/>
      <c r="IK11" s="1165"/>
      <c r="IL11" s="1165"/>
      <c r="IO11" s="1167" t="s">
        <v>3852</v>
      </c>
      <c r="IP11" s="1168" t="s">
        <v>225</v>
      </c>
      <c r="IQ11" s="1178">
        <f t="shared" ref="IQ11:JH11" ca="1" si="145">IQ43</f>
        <v>-1350.6967400000001</v>
      </c>
      <c r="IR11" s="1178">
        <f t="shared" ca="1" si="145"/>
        <v>-104.44354300000001</v>
      </c>
      <c r="IS11" s="1178">
        <f t="shared" ca="1" si="145"/>
        <v>-341.682817</v>
      </c>
      <c r="IT11" s="1178">
        <f t="shared" ca="1" si="145"/>
        <v>-445.92033099999998</v>
      </c>
      <c r="IU11" s="1178">
        <f t="shared" ca="1" si="145"/>
        <v>-414.57401399999998</v>
      </c>
      <c r="IV11" s="1178">
        <f t="shared" ca="1" si="145"/>
        <v>-9991.9358800000009</v>
      </c>
      <c r="IW11" s="1178">
        <f t="shared" ca="1" si="145"/>
        <v>-8200.3876099999998</v>
      </c>
      <c r="IX11" s="1178">
        <f t="shared" ca="1" si="145"/>
        <v>-22.205802800000001</v>
      </c>
      <c r="IY11" s="1178">
        <f t="shared" ca="1" si="145"/>
        <v>-31.345817700000001</v>
      </c>
      <c r="IZ11" s="1178">
        <f t="shared" ca="1" si="145"/>
        <v>-1449.5188700000001</v>
      </c>
      <c r="JA11" s="1178">
        <f t="shared" ca="1" si="145"/>
        <v>-8542.1353600000002</v>
      </c>
      <c r="JB11" s="1178">
        <f t="shared" ca="1" si="145"/>
        <v>-1423.0186200000001</v>
      </c>
      <c r="JC11" s="1178">
        <f t="shared" ca="1" si="145"/>
        <v>-25.254449699999999</v>
      </c>
      <c r="JD11" s="1178">
        <f t="shared" ca="1" si="145"/>
        <v>-1153.9868799999999</v>
      </c>
      <c r="JE11" s="1178">
        <f t="shared" ca="1" si="145"/>
        <v>-295.52843899999999</v>
      </c>
      <c r="JF11" s="1178">
        <f t="shared" ca="1" si="145"/>
        <v>-14.0182602</v>
      </c>
      <c r="JG11" s="1178">
        <f t="shared" ca="1" si="145"/>
        <v>-12.3136797</v>
      </c>
      <c r="JH11" s="1178">
        <f t="shared" ca="1" si="145"/>
        <v>-3.5033245099999999E-2</v>
      </c>
      <c r="JJ11" s="1165"/>
      <c r="JK11" s="1167"/>
      <c r="JL11" s="1173"/>
      <c r="JM11" s="1167" t="s">
        <v>3859</v>
      </c>
      <c r="JN11" s="1170">
        <f t="shared" ca="1" si="21"/>
        <v>46.513581299999998</v>
      </c>
      <c r="JO11" s="1171">
        <f t="shared" ca="1" si="22"/>
        <v>3.999448091143594E-2</v>
      </c>
      <c r="JP11" s="1165" t="s">
        <v>3860</v>
      </c>
      <c r="JR11" s="1167" t="s">
        <v>3852</v>
      </c>
      <c r="JS11" s="1168" t="s">
        <v>225</v>
      </c>
      <c r="JT11" s="1178">
        <f t="shared" ref="JT11:KC11" ca="1" si="146">JT43</f>
        <v>-0.53767343099999998</v>
      </c>
      <c r="JU11" s="1178">
        <f t="shared" ca="1" si="146"/>
        <v>-2.4195304399999999</v>
      </c>
      <c r="JV11" s="1178">
        <f t="shared" ca="1" si="146"/>
        <v>-2.0074742100000001E-2</v>
      </c>
      <c r="JW11" s="1178">
        <f t="shared" ca="1" si="146"/>
        <v>-0.400034844</v>
      </c>
      <c r="JX11" s="1178">
        <f t="shared" ca="1" si="146"/>
        <v>-31.4719497</v>
      </c>
      <c r="JY11" s="1178">
        <f t="shared" ca="1" si="146"/>
        <v>-0.249452125</v>
      </c>
      <c r="JZ11" s="1178">
        <f t="shared" ca="1" si="146"/>
        <v>-31.967372900000001</v>
      </c>
      <c r="KA11" s="1178">
        <f t="shared" ca="1" si="146"/>
        <v>-4.0861443599999996</v>
      </c>
      <c r="KB11" s="1178">
        <f t="shared" ca="1" si="146"/>
        <v>-30.434253600000002</v>
      </c>
      <c r="KC11" s="1178">
        <f t="shared" ca="1" si="146"/>
        <v>-3.37760843</v>
      </c>
      <c r="KE11" s="1172"/>
      <c r="KF11" s="1165"/>
      <c r="KG11" s="1165"/>
      <c r="KJ11" s="1167" t="s">
        <v>3852</v>
      </c>
      <c r="KK11" s="1168" t="s">
        <v>225</v>
      </c>
      <c r="KL11" s="1178">
        <f t="shared" ref="KL11:KR11" ca="1" si="147">KL43</f>
        <v>-0.976681613</v>
      </c>
      <c r="KM11" s="1178">
        <f t="shared" ca="1" si="147"/>
        <v>-5.7021385700000003E-2</v>
      </c>
      <c r="KN11" s="1178">
        <f t="shared" ca="1" si="147"/>
        <v>-0.25276644100000001</v>
      </c>
      <c r="KO11" s="1178">
        <f t="shared" ca="1" si="147"/>
        <v>-3.6734259600000002E-3</v>
      </c>
      <c r="KP11" s="1178">
        <f t="shared" ca="1" si="147"/>
        <v>-7.0162435800000006E-2</v>
      </c>
      <c r="KQ11" s="1178">
        <f t="shared" ca="1" si="147"/>
        <v>-1.0835650100000001</v>
      </c>
      <c r="KR11" s="1178">
        <f t="shared" ca="1" si="147"/>
        <v>-0.30978782700000002</v>
      </c>
      <c r="KT11" s="1172"/>
      <c r="KU11" s="1165"/>
      <c r="KV11" s="1165"/>
      <c r="KY11" s="1167" t="s">
        <v>3852</v>
      </c>
      <c r="KZ11" s="1168" t="s">
        <v>225</v>
      </c>
      <c r="LA11" s="1178">
        <f t="shared" ref="LA11:LK11" ca="1" si="148">LA43</f>
        <v>-0.47473970100000001</v>
      </c>
      <c r="LB11" s="1178">
        <f t="shared" ca="1" si="148"/>
        <v>-38.830446000000002</v>
      </c>
      <c r="LC11" s="1178">
        <f t="shared" ca="1" si="148"/>
        <v>-57.045778200000001</v>
      </c>
      <c r="LD11" s="1178">
        <f t="shared" ca="1" si="148"/>
        <v>-43.934200199999999</v>
      </c>
      <c r="LE11" s="1178">
        <f t="shared" ca="1" si="148"/>
        <v>-17.863024800000002</v>
      </c>
      <c r="LF11" s="1178">
        <f t="shared" ca="1" si="148"/>
        <v>-306.032444</v>
      </c>
      <c r="LG11" s="1178">
        <f t="shared" ca="1" si="148"/>
        <v>-319.14402100000001</v>
      </c>
      <c r="LH11" s="1178">
        <f t="shared" ca="1" si="148"/>
        <v>-14.854987899999999</v>
      </c>
      <c r="LI11" s="1178">
        <f t="shared" ca="1" si="148"/>
        <v>-320.16579300000001</v>
      </c>
      <c r="LJ11" s="1178">
        <f t="shared" ca="1" si="148"/>
        <v>-13.543021700000001</v>
      </c>
      <c r="LK11" s="1178">
        <f t="shared" ca="1" si="148"/>
        <v>-2.8461631399999998</v>
      </c>
      <c r="LM11" s="1165"/>
      <c r="LN11" s="1165"/>
      <c r="LO11" s="1172"/>
      <c r="LP11" s="1172"/>
      <c r="LQ11" s="1165"/>
      <c r="LR11" s="1165"/>
      <c r="LU11" s="1167" t="s">
        <v>3852</v>
      </c>
      <c r="LV11" s="1168" t="s">
        <v>225</v>
      </c>
      <c r="LW11" s="1178">
        <f t="shared" ref="LW11:MO11" ca="1" si="149">LW43</f>
        <v>-11.948472600000001</v>
      </c>
      <c r="LX11" s="1178">
        <f t="shared" ca="1" si="149"/>
        <v>-75.977702600000001</v>
      </c>
      <c r="LY11" s="1178">
        <f t="shared" ca="1" si="149"/>
        <v>-75.931155700000005</v>
      </c>
      <c r="LZ11" s="1178">
        <f t="shared" ca="1" si="149"/>
        <v>-31.345817700000001</v>
      </c>
      <c r="MA11" s="1178">
        <f t="shared" ca="1" si="149"/>
        <v>-107.276973</v>
      </c>
      <c r="MB11" s="1178">
        <f t="shared" ca="1" si="149"/>
        <v>-43.934200199999999</v>
      </c>
      <c r="MC11" s="1178">
        <f t="shared" ca="1" si="149"/>
        <v>-306.032444</v>
      </c>
      <c r="MD11" s="1178">
        <f t="shared" ca="1" si="149"/>
        <v>-710.856942</v>
      </c>
      <c r="ME11" s="1178">
        <f t="shared" ca="1" si="149"/>
        <v>-95.128404500000002</v>
      </c>
      <c r="MF11" s="1178">
        <f t="shared" ca="1" si="149"/>
        <v>-896.798675</v>
      </c>
      <c r="MG11" s="1178">
        <f t="shared" ca="1" si="149"/>
        <v>-881.08209199999999</v>
      </c>
      <c r="MH11" s="1178">
        <f t="shared" ca="1" si="149"/>
        <v>-236.67295200000001</v>
      </c>
      <c r="MI11" s="1178">
        <f t="shared" ca="1" si="149"/>
        <v>-0.19050873199999999</v>
      </c>
      <c r="MJ11" s="1178">
        <f t="shared" ca="1" si="149"/>
        <v>-327.80107199999998</v>
      </c>
      <c r="MK11" s="1178">
        <f t="shared" ca="1" si="149"/>
        <v>-377.93565000000001</v>
      </c>
      <c r="ML11" s="1178">
        <f t="shared" ca="1" si="149"/>
        <v>-377.91854799999999</v>
      </c>
      <c r="MM11" s="1178">
        <f t="shared" ca="1" si="149"/>
        <v>-17.412122700000001</v>
      </c>
      <c r="MN11" s="1178">
        <f t="shared" ca="1" si="149"/>
        <v>-110.84915100000001</v>
      </c>
      <c r="MO11" s="1178">
        <f t="shared" ca="1" si="149"/>
        <v>-1.10945973E-10</v>
      </c>
      <c r="MQ11" s="1165"/>
      <c r="MR11" s="1165"/>
      <c r="MS11" s="1172"/>
      <c r="MT11" s="1172"/>
      <c r="MU11" s="1165"/>
      <c r="MV11" s="1165"/>
      <c r="MY11" s="1167" t="s">
        <v>3852</v>
      </c>
      <c r="MZ11" s="1168" t="s">
        <v>225</v>
      </c>
      <c r="NA11" s="1178">
        <f t="shared" ref="NA11:NP11" ca="1" si="150">NA43</f>
        <v>-62.232644200000003</v>
      </c>
      <c r="NB11" s="1178">
        <f t="shared" ca="1" si="150"/>
        <v>-49.871912899999998</v>
      </c>
      <c r="NC11" s="1178">
        <f t="shared" ca="1" si="150"/>
        <v>-14.6349167</v>
      </c>
      <c r="ND11" s="1178">
        <f t="shared" ca="1" si="150"/>
        <v>-134.532444</v>
      </c>
      <c r="NE11" s="1178">
        <f t="shared" ca="1" si="150"/>
        <v>-764.95853699999998</v>
      </c>
      <c r="NF11" s="1178">
        <f t="shared" ca="1" si="150"/>
        <v>-897.28007000000002</v>
      </c>
      <c r="NG11" s="1178">
        <f t="shared" ca="1" si="150"/>
        <v>-132.329624</v>
      </c>
      <c r="NH11" s="1178">
        <f t="shared" ca="1" si="150"/>
        <v>0</v>
      </c>
      <c r="NI11" s="1178">
        <f t="shared" ca="1" si="150"/>
        <v>-897.28038000000004</v>
      </c>
      <c r="NJ11" s="1178">
        <f t="shared" ca="1" si="150"/>
        <v>-896.798675</v>
      </c>
      <c r="NK11" s="1178">
        <f t="shared" ca="1" si="150"/>
        <v>-0.19050873199999999</v>
      </c>
      <c r="NL11" s="1178">
        <f t="shared" ca="1" si="150"/>
        <v>-377.91854799999999</v>
      </c>
      <c r="NM11" s="1178">
        <f t="shared" ca="1" si="150"/>
        <v>-17.412122700000001</v>
      </c>
      <c r="NN11" s="1178">
        <f t="shared" ca="1" si="150"/>
        <v>-8.2057581099999997</v>
      </c>
      <c r="NO11" s="1178">
        <f t="shared" ca="1" si="150"/>
        <v>-110.84915100000001</v>
      </c>
      <c r="NP11" s="1178">
        <f t="shared" ca="1" si="150"/>
        <v>-276.19786099999999</v>
      </c>
      <c r="NR11" s="1165"/>
      <c r="NS11" s="1165"/>
      <c r="NT11" s="1172"/>
      <c r="NU11" s="1172"/>
      <c r="NV11" s="1165"/>
      <c r="NW11" s="1165"/>
      <c r="NZ11" s="1165"/>
      <c r="OA11" s="1172"/>
      <c r="OB11" s="1165"/>
      <c r="OC11" s="1165"/>
      <c r="OF11" s="1167" t="s">
        <v>3852</v>
      </c>
      <c r="OG11" s="1168" t="s">
        <v>225</v>
      </c>
      <c r="OH11" s="1178">
        <f t="shared" ref="OH11:OO11" ca="1" si="151">OH43</f>
        <v>-42069.250500000002</v>
      </c>
      <c r="OI11" s="1178">
        <f t="shared" ca="1" si="151"/>
        <v>-579.32008900000005</v>
      </c>
      <c r="OJ11" s="1178">
        <f t="shared" ca="1" si="151"/>
        <v>-62.324567899999998</v>
      </c>
      <c r="OK11" s="1178">
        <f t="shared" ca="1" si="151"/>
        <v>-41972.190199999997</v>
      </c>
      <c r="OL11" s="1178">
        <f t="shared" ca="1" si="151"/>
        <v>-408.75699700000001</v>
      </c>
      <c r="OM11" s="1178">
        <f t="shared" ca="1" si="151"/>
        <v>-829.09099900000001</v>
      </c>
      <c r="ON11" s="1178">
        <f t="shared" ca="1" si="151"/>
        <v>-4710.1052799999998</v>
      </c>
      <c r="OO11" s="1178">
        <f t="shared" ca="1" si="151"/>
        <v>-4696.8850400000001</v>
      </c>
      <c r="OQ11" s="1165"/>
      <c r="OR11" s="1165"/>
      <c r="OS11" s="1172"/>
      <c r="OT11" s="1172"/>
      <c r="OU11" s="1165"/>
      <c r="OV11" s="1165"/>
      <c r="OY11" s="1167" t="s">
        <v>3852</v>
      </c>
      <c r="OZ11" s="1168" t="s">
        <v>225</v>
      </c>
      <c r="PA11" s="1178">
        <f t="shared" ref="PA11:PK11" ca="1" si="152">PA43</f>
        <v>-531.74731799999995</v>
      </c>
      <c r="PB11" s="1178">
        <f t="shared" ca="1" si="152"/>
        <v>-570.65840900000001</v>
      </c>
      <c r="PC11" s="1178">
        <f t="shared" ca="1" si="152"/>
        <v>-43.1772633</v>
      </c>
      <c r="PD11" s="1178">
        <f t="shared" ca="1" si="152"/>
        <v>-101.237707</v>
      </c>
      <c r="PE11" s="1178">
        <f t="shared" ca="1" si="152"/>
        <v>-1423.0186200000001</v>
      </c>
      <c r="PF11" s="1178">
        <f t="shared" ca="1" si="152"/>
        <v>-134.52168900000001</v>
      </c>
      <c r="PG11" s="1178">
        <f t="shared" ca="1" si="152"/>
        <v>-13.541907800000001</v>
      </c>
      <c r="PH11" s="1178">
        <f t="shared" ca="1" si="152"/>
        <v>-550.14598100000001</v>
      </c>
      <c r="PI11" s="1178">
        <f t="shared" ca="1" si="152"/>
        <v>-1974.73442</v>
      </c>
      <c r="PJ11" s="1178">
        <f t="shared" ca="1" si="152"/>
        <v>-0.55013535599999996</v>
      </c>
      <c r="PK11" s="1178">
        <f t="shared" ca="1" si="152"/>
        <v>-579.32008900000005</v>
      </c>
      <c r="PM11" s="1165"/>
      <c r="PN11" s="1165"/>
      <c r="PO11" s="1172"/>
      <c r="PP11" s="1172"/>
      <c r="PQ11" s="1165"/>
      <c r="PR11" s="1165"/>
      <c r="PU11" s="1167" t="s">
        <v>3852</v>
      </c>
      <c r="PV11" s="1168" t="s">
        <v>225</v>
      </c>
      <c r="PW11" s="1178">
        <f ca="1">PW43</f>
        <v>-0.55013535599999996</v>
      </c>
      <c r="PX11" s="1178">
        <f ca="1">PX43</f>
        <v>-0.45862424699999998</v>
      </c>
      <c r="PY11" s="1178">
        <f ca="1">PY43</f>
        <v>-0.55013535599999996</v>
      </c>
      <c r="PZ11" s="1178">
        <f ca="1">PZ43</f>
        <v>-0.55013535599999996</v>
      </c>
      <c r="QB11" s="1165"/>
      <c r="QC11" s="1165"/>
      <c r="QD11" s="1172"/>
      <c r="QE11" s="1172"/>
      <c r="QF11" s="1165"/>
      <c r="QG11" s="1165"/>
    </row>
    <row r="12" spans="1:451" ht="12" customHeight="1">
      <c r="H12" s="1167" t="s">
        <v>3861</v>
      </c>
      <c r="I12" s="1168" t="s">
        <v>225</v>
      </c>
      <c r="J12" s="1178">
        <f ca="1">J45</f>
        <v>0</v>
      </c>
      <c r="K12" s="1178">
        <f ca="1">K45</f>
        <v>0</v>
      </c>
      <c r="M12" s="1167" t="s">
        <v>3862</v>
      </c>
      <c r="N12" s="1170">
        <f t="shared" ca="1" si="0"/>
        <v>316.625697</v>
      </c>
      <c r="O12" s="1171">
        <f t="shared" ca="1" si="1"/>
        <v>0.27224909458297508</v>
      </c>
      <c r="P12" s="1165" t="s">
        <v>3092</v>
      </c>
      <c r="R12" s="1167" t="s">
        <v>3861</v>
      </c>
      <c r="S12" s="1168" t="s">
        <v>225</v>
      </c>
      <c r="T12" s="1178">
        <f t="shared" ref="T12:AD12" ca="1" si="153">T45</f>
        <v>0</v>
      </c>
      <c r="U12" s="1178">
        <f t="shared" ca="1" si="153"/>
        <v>0</v>
      </c>
      <c r="V12" s="1178">
        <f t="shared" ca="1" si="153"/>
        <v>0.39393477700000001</v>
      </c>
      <c r="W12" s="1178">
        <f t="shared" ca="1" si="153"/>
        <v>0</v>
      </c>
      <c r="X12" s="1178">
        <f t="shared" ca="1" si="153"/>
        <v>0</v>
      </c>
      <c r="Y12" s="1178">
        <f t="shared" ca="1" si="153"/>
        <v>0.39393477700000001</v>
      </c>
      <c r="Z12" s="1178">
        <f t="shared" ca="1" si="153"/>
        <v>0.177119203</v>
      </c>
      <c r="AA12" s="1178">
        <f t="shared" ca="1" si="153"/>
        <v>0.21681557400000001</v>
      </c>
      <c r="AB12" s="1178">
        <f t="shared" ca="1" si="153"/>
        <v>0</v>
      </c>
      <c r="AC12" s="1178">
        <f t="shared" ca="1" si="153"/>
        <v>0.39393477700000001</v>
      </c>
      <c r="AD12" s="1178">
        <f t="shared" ca="1" si="153"/>
        <v>0</v>
      </c>
      <c r="AF12" s="1167" t="s">
        <v>3863</v>
      </c>
      <c r="AG12" s="1170">
        <f t="shared" ca="1" si="3"/>
        <v>29.999904000000001</v>
      </c>
      <c r="AH12" s="1171">
        <f t="shared" ca="1" si="4"/>
        <v>2.5795274290627692E-2</v>
      </c>
      <c r="AI12" s="1165" t="s">
        <v>3161</v>
      </c>
      <c r="AK12" s="1167" t="s">
        <v>3861</v>
      </c>
      <c r="AL12" s="1168" t="s">
        <v>225</v>
      </c>
      <c r="AM12" s="1178">
        <f t="shared" ref="AM12:BB12" ca="1" si="154">AM45</f>
        <v>0</v>
      </c>
      <c r="AN12" s="1178">
        <f t="shared" ca="1" si="154"/>
        <v>0</v>
      </c>
      <c r="AO12" s="1178">
        <f t="shared" ca="1" si="154"/>
        <v>0.21681557400000001</v>
      </c>
      <c r="AP12" s="1178">
        <f t="shared" ca="1" si="154"/>
        <v>0.21681557400000001</v>
      </c>
      <c r="AQ12" s="1178">
        <f t="shared" ca="1" si="154"/>
        <v>9.2666157900000004E-2</v>
      </c>
      <c r="AR12" s="1178">
        <f t="shared" ca="1" si="154"/>
        <v>0.17329512699999999</v>
      </c>
      <c r="AS12" s="1178">
        <f t="shared" ca="1" si="154"/>
        <v>3.8240756500000001E-3</v>
      </c>
      <c r="AT12" s="1178">
        <f t="shared" ca="1" si="154"/>
        <v>0.238756523</v>
      </c>
      <c r="AU12" s="1178">
        <f t="shared" ca="1" si="154"/>
        <v>2.7204762300000001E-2</v>
      </c>
      <c r="AV12" s="1178">
        <f t="shared" ca="1" si="154"/>
        <v>0.124149416</v>
      </c>
      <c r="AW12" s="1178">
        <f t="shared" ca="1" si="154"/>
        <v>0.238756523</v>
      </c>
      <c r="AX12" s="1178">
        <f t="shared" ca="1" si="154"/>
        <v>0.269785361</v>
      </c>
      <c r="AY12" s="1178">
        <f t="shared" ca="1" si="154"/>
        <v>0</v>
      </c>
      <c r="AZ12" s="1178">
        <f t="shared" ca="1" si="154"/>
        <v>0</v>
      </c>
      <c r="BA12" s="1178">
        <f t="shared" ca="1" si="154"/>
        <v>0</v>
      </c>
      <c r="BB12" s="1178">
        <f t="shared" ca="1" si="154"/>
        <v>0.124149416</v>
      </c>
      <c r="BD12" s="1165"/>
      <c r="BE12" s="1165"/>
      <c r="BF12" s="1172"/>
      <c r="BG12" s="1172"/>
      <c r="BH12" s="1165"/>
      <c r="BI12" s="1165"/>
      <c r="BL12" s="1167" t="s">
        <v>3861</v>
      </c>
      <c r="BM12" s="1168" t="s">
        <v>225</v>
      </c>
      <c r="BN12" s="1178">
        <f ca="1">BN45</f>
        <v>1.24141723E-2</v>
      </c>
      <c r="BO12" s="1178">
        <f ca="1">BO45</f>
        <v>43.615244199999999</v>
      </c>
      <c r="BP12" s="1178">
        <f ca="1">BP45</f>
        <v>0.69474446099999998</v>
      </c>
      <c r="BQ12" s="1178">
        <f ca="1">BQ45</f>
        <v>0</v>
      </c>
      <c r="BR12" s="1178">
        <f ca="1">BR45</f>
        <v>0</v>
      </c>
      <c r="BT12" s="1165"/>
      <c r="BU12" s="1165"/>
      <c r="BV12" s="1172"/>
      <c r="BW12" s="1172"/>
      <c r="BX12" s="1165"/>
      <c r="BY12" s="1165"/>
      <c r="CB12" s="1167" t="s">
        <v>3861</v>
      </c>
      <c r="CC12" s="1168" t="s">
        <v>225</v>
      </c>
      <c r="CD12" s="1178">
        <f t="shared" ref="CD12:CO12" ca="1" si="155">CD45</f>
        <v>0.124149416</v>
      </c>
      <c r="CE12" s="1178">
        <f t="shared" ca="1" si="155"/>
        <v>0.124149416</v>
      </c>
      <c r="CF12" s="1178">
        <f t="shared" ca="1" si="155"/>
        <v>1.24141723E-2</v>
      </c>
      <c r="CG12" s="1178">
        <f t="shared" ca="1" si="155"/>
        <v>43.615244199999999</v>
      </c>
      <c r="CH12" s="1178">
        <f t="shared" ca="1" si="155"/>
        <v>0.124149416</v>
      </c>
      <c r="CI12" s="1178">
        <f t="shared" ca="1" si="155"/>
        <v>0</v>
      </c>
      <c r="CJ12" s="1178">
        <f t="shared" ca="1" si="155"/>
        <v>0</v>
      </c>
      <c r="CK12" s="1178">
        <f t="shared" ca="1" si="155"/>
        <v>467.04773799999998</v>
      </c>
      <c r="CL12" s="1178">
        <f t="shared" ca="1" si="155"/>
        <v>7.1811159199999999</v>
      </c>
      <c r="CM12" s="1178">
        <f t="shared" ca="1" si="155"/>
        <v>0</v>
      </c>
      <c r="CN12" s="1178">
        <f t="shared" ca="1" si="155"/>
        <v>476.25649800000002</v>
      </c>
      <c r="CO12" s="1178">
        <f t="shared" ca="1" si="155"/>
        <v>9.2087592600000008</v>
      </c>
      <c r="CQ12" s="1165"/>
      <c r="CR12" s="1165"/>
      <c r="CS12" s="1172"/>
      <c r="CT12" s="1172"/>
      <c r="CU12" s="1165"/>
      <c r="CV12" s="1165"/>
      <c r="CY12" s="1167" t="s">
        <v>3861</v>
      </c>
      <c r="CZ12" s="1168" t="s">
        <v>225</v>
      </c>
      <c r="DA12" s="1178">
        <f t="shared" ref="DA12:DJ12" ca="1" si="156">DA45</f>
        <v>0</v>
      </c>
      <c r="DB12" s="1178">
        <f t="shared" ca="1" si="156"/>
        <v>0</v>
      </c>
      <c r="DC12" s="1178">
        <f t="shared" ca="1" si="156"/>
        <v>0</v>
      </c>
      <c r="DD12" s="1178">
        <f t="shared" ca="1" si="156"/>
        <v>0</v>
      </c>
      <c r="DE12" s="1178">
        <f t="shared" ca="1" si="156"/>
        <v>0</v>
      </c>
      <c r="DF12" s="1178">
        <f t="shared" ca="1" si="156"/>
        <v>0</v>
      </c>
      <c r="DG12" s="1178">
        <f t="shared" ca="1" si="156"/>
        <v>0</v>
      </c>
      <c r="DH12" s="1178">
        <f t="shared" ca="1" si="156"/>
        <v>0</v>
      </c>
      <c r="DI12" s="1178">
        <f t="shared" ca="1" si="156"/>
        <v>0</v>
      </c>
      <c r="DJ12" s="1178">
        <f t="shared" ca="1" si="156"/>
        <v>0</v>
      </c>
      <c r="DL12" s="1165"/>
      <c r="DM12" s="1165"/>
      <c r="DN12" s="1172"/>
      <c r="DO12" s="1172"/>
      <c r="DP12" s="1165"/>
      <c r="DQ12" s="1165"/>
      <c r="DT12" s="1167" t="s">
        <v>3861</v>
      </c>
      <c r="DU12" s="1168" t="s">
        <v>225</v>
      </c>
      <c r="DV12" s="1178">
        <f t="shared" ref="DV12:EK12" ca="1" si="157">DV45</f>
        <v>0</v>
      </c>
      <c r="DW12" s="1178">
        <f t="shared" ca="1" si="157"/>
        <v>0</v>
      </c>
      <c r="DX12" s="1178">
        <f t="shared" ca="1" si="157"/>
        <v>0</v>
      </c>
      <c r="DY12" s="1178">
        <f t="shared" ca="1" si="157"/>
        <v>0</v>
      </c>
      <c r="DZ12" s="1178">
        <f t="shared" ca="1" si="157"/>
        <v>0</v>
      </c>
      <c r="EA12" s="1178">
        <f t="shared" ca="1" si="157"/>
        <v>0</v>
      </c>
      <c r="EB12" s="1178">
        <f t="shared" ca="1" si="157"/>
        <v>0</v>
      </c>
      <c r="EC12" s="1178">
        <f t="shared" ca="1" si="157"/>
        <v>0</v>
      </c>
      <c r="ED12" s="1178">
        <f t="shared" ca="1" si="157"/>
        <v>0</v>
      </c>
      <c r="EE12" s="1178">
        <f t="shared" ca="1" si="157"/>
        <v>0</v>
      </c>
      <c r="EF12" s="1178">
        <f t="shared" ca="1" si="157"/>
        <v>0</v>
      </c>
      <c r="EG12" s="1178">
        <f t="shared" ca="1" si="157"/>
        <v>0</v>
      </c>
      <c r="EH12" s="1178">
        <f t="shared" ca="1" si="157"/>
        <v>0</v>
      </c>
      <c r="EI12" s="1178">
        <f t="shared" ca="1" si="157"/>
        <v>0</v>
      </c>
      <c r="EJ12" s="1178">
        <f t="shared" ca="1" si="157"/>
        <v>0</v>
      </c>
      <c r="EK12" s="1178">
        <f t="shared" ca="1" si="157"/>
        <v>0</v>
      </c>
      <c r="EM12" s="1165"/>
      <c r="EN12" s="1167"/>
      <c r="EO12" s="1173"/>
      <c r="EP12" s="1167" t="s">
        <v>3864</v>
      </c>
      <c r="EQ12" s="1170">
        <f t="shared" ca="1" si="11"/>
        <v>7.4569999999999999</v>
      </c>
      <c r="ER12" s="1171">
        <f t="shared" ca="1" si="12"/>
        <v>6.4118658641444531E-3</v>
      </c>
      <c r="ES12" s="1165" t="s">
        <v>3333</v>
      </c>
      <c r="EU12" s="1167" t="s">
        <v>3861</v>
      </c>
      <c r="EV12" s="1168" t="s">
        <v>225</v>
      </c>
      <c r="EW12" s="1178">
        <f t="shared" ref="EW12:FB12" ca="1" si="158">EW45</f>
        <v>476.25649800000002</v>
      </c>
      <c r="EX12" s="1178">
        <f t="shared" ca="1" si="158"/>
        <v>476.25649800000002</v>
      </c>
      <c r="EY12" s="1178">
        <f t="shared" ca="1" si="158"/>
        <v>4.0001560500000002</v>
      </c>
      <c r="EZ12" s="1178">
        <f t="shared" ca="1" si="158"/>
        <v>4.0001560500000002</v>
      </c>
      <c r="FA12" s="1178">
        <f t="shared" ca="1" si="158"/>
        <v>1.42658252</v>
      </c>
      <c r="FB12" s="1178">
        <f t="shared" ca="1" si="158"/>
        <v>470.82975900000002</v>
      </c>
      <c r="FD12" s="1165"/>
      <c r="FE12" s="1165"/>
      <c r="FF12" s="1172"/>
      <c r="FG12" s="1172"/>
      <c r="FH12" s="1165"/>
      <c r="FI12" s="1165"/>
      <c r="FL12" s="1167" t="s">
        <v>3861</v>
      </c>
      <c r="FM12" s="1168" t="s">
        <v>225</v>
      </c>
      <c r="FN12" s="1178">
        <f t="shared" ref="FN12:FX12" ca="1" si="159">FN45</f>
        <v>0.69474446099999998</v>
      </c>
      <c r="FO12" s="1178">
        <f t="shared" ca="1" si="159"/>
        <v>7.1811159199999999</v>
      </c>
      <c r="FP12" s="1178">
        <f t="shared" ca="1" si="159"/>
        <v>1.42658252</v>
      </c>
      <c r="FQ12" s="1178">
        <f t="shared" ca="1" si="159"/>
        <v>470.82975900000002</v>
      </c>
      <c r="FR12" s="1178">
        <f t="shared" ca="1" si="159"/>
        <v>585.66783599999997</v>
      </c>
      <c r="FS12" s="1178">
        <f t="shared" ca="1" si="159"/>
        <v>0.39393477700000001</v>
      </c>
      <c r="FT12" s="1178">
        <f t="shared" ca="1" si="159"/>
        <v>115.231904</v>
      </c>
      <c r="FU12" s="1178">
        <f t="shared" ca="1" si="159"/>
        <v>9.3024429000000008</v>
      </c>
      <c r="FV12" s="1178">
        <f t="shared" ca="1" si="159"/>
        <v>0</v>
      </c>
      <c r="FW12" s="1178">
        <f t="shared" ca="1" si="159"/>
        <v>9.3683640100000007E-2</v>
      </c>
      <c r="FX12" s="1178">
        <f t="shared" ca="1" si="159"/>
        <v>9.2087592600000008</v>
      </c>
      <c r="FZ12" s="1165"/>
      <c r="GA12" s="1165"/>
      <c r="GB12" s="1172"/>
      <c r="GC12" s="1172"/>
      <c r="GD12" s="1165"/>
      <c r="GE12" s="1165"/>
      <c r="GH12" s="1167" t="s">
        <v>3861</v>
      </c>
      <c r="GI12" s="1168" t="s">
        <v>225</v>
      </c>
      <c r="GJ12" s="1178">
        <f t="shared" ref="GJ12:GQ12" ca="1" si="160">GJ45</f>
        <v>585.66783599999997</v>
      </c>
      <c r="GK12" s="1178">
        <f t="shared" ca="1" si="160"/>
        <v>585.66783599999997</v>
      </c>
      <c r="GL12" s="1178">
        <f t="shared" ca="1" si="160"/>
        <v>115.23192299999999</v>
      </c>
      <c r="GM12" s="1178">
        <f t="shared" ca="1" si="160"/>
        <v>470.43591400000003</v>
      </c>
      <c r="GN12" s="1178">
        <f t="shared" ca="1" si="160"/>
        <v>470.43591400000003</v>
      </c>
      <c r="GO12" s="1178">
        <f t="shared" ca="1" si="160"/>
        <v>115.23192299999999</v>
      </c>
      <c r="GP12" s="1178">
        <f t="shared" ca="1" si="160"/>
        <v>470.43591400000003</v>
      </c>
      <c r="GQ12" s="1178">
        <f t="shared" ca="1" si="160"/>
        <v>115.231904</v>
      </c>
      <c r="GS12" s="1165"/>
      <c r="GT12" s="1165"/>
      <c r="GU12" s="1172"/>
      <c r="GV12" s="1172"/>
      <c r="GW12" s="1165"/>
      <c r="GX12" s="1165"/>
      <c r="HA12" s="1167" t="s">
        <v>3861</v>
      </c>
      <c r="HB12" s="1168" t="s">
        <v>225</v>
      </c>
      <c r="HC12" s="1178">
        <f t="shared" ref="HC12:HH12" ca="1" si="161">HC45</f>
        <v>4.0001560500000002</v>
      </c>
      <c r="HD12" s="1178">
        <f t="shared" ca="1" si="161"/>
        <v>3.8512615100000001</v>
      </c>
      <c r="HE12" s="1178">
        <f t="shared" ca="1" si="161"/>
        <v>0</v>
      </c>
      <c r="HF12" s="1178">
        <f t="shared" ca="1" si="161"/>
        <v>2.5205245300000002E-2</v>
      </c>
      <c r="HG12" s="1178">
        <f t="shared" ca="1" si="161"/>
        <v>0.123689295</v>
      </c>
      <c r="HH12" s="1178">
        <f t="shared" ca="1" si="161"/>
        <v>3.8512615100000001</v>
      </c>
      <c r="HJ12" s="1165"/>
      <c r="HK12" s="1167"/>
      <c r="HL12" s="1173"/>
      <c r="HM12" s="1167" t="s">
        <v>3865</v>
      </c>
      <c r="HN12" s="1170">
        <f t="shared" ca="1" si="17"/>
        <v>36.999774100000003</v>
      </c>
      <c r="HO12" s="1171">
        <f t="shared" ca="1" si="18"/>
        <v>3.181407919174549E-2</v>
      </c>
      <c r="HP12" s="1165" t="s">
        <v>3356</v>
      </c>
      <c r="HR12" s="1167" t="s">
        <v>3861</v>
      </c>
      <c r="HS12" s="1168" t="s">
        <v>225</v>
      </c>
      <c r="HT12" s="1178">
        <f t="shared" ref="HT12:IE12" ca="1" si="162">HT45</f>
        <v>0.269785361</v>
      </c>
      <c r="HU12" s="1178">
        <f t="shared" ca="1" si="162"/>
        <v>3.8512615100000001</v>
      </c>
      <c r="HV12" s="1178">
        <f t="shared" ca="1" si="162"/>
        <v>4.1210468699999998</v>
      </c>
      <c r="HW12" s="1178">
        <f t="shared" ca="1" si="162"/>
        <v>4.1210468699999998</v>
      </c>
      <c r="HX12" s="1178">
        <f t="shared" ca="1" si="162"/>
        <v>0.33313220199999999</v>
      </c>
      <c r="HY12" s="1178">
        <f t="shared" ca="1" si="162"/>
        <v>2.5473058400000002E-2</v>
      </c>
      <c r="HZ12" s="1178">
        <f t="shared" ca="1" si="162"/>
        <v>1.22918778E-2</v>
      </c>
      <c r="IA12" s="1178">
        <f t="shared" ca="1" si="162"/>
        <v>2.9201221999999999E-6</v>
      </c>
      <c r="IB12" s="1178">
        <f t="shared" ca="1" si="162"/>
        <v>0</v>
      </c>
      <c r="IC12" s="1178">
        <f t="shared" ca="1" si="162"/>
        <v>0</v>
      </c>
      <c r="ID12" s="1178">
        <f t="shared" ca="1" si="162"/>
        <v>0</v>
      </c>
      <c r="IE12" s="1178">
        <f t="shared" ca="1" si="162"/>
        <v>0</v>
      </c>
      <c r="IG12" s="1165"/>
      <c r="IH12" s="1165"/>
      <c r="II12" s="1172"/>
      <c r="IJ12" s="1172"/>
      <c r="IK12" s="1165"/>
      <c r="IL12" s="1165"/>
      <c r="IO12" s="1167" t="s">
        <v>3861</v>
      </c>
      <c r="IP12" s="1168" t="s">
        <v>225</v>
      </c>
      <c r="IQ12" s="1178">
        <f t="shared" ref="IQ12:JH12" ca="1" si="163">IQ45</f>
        <v>0.33313220199999999</v>
      </c>
      <c r="IR12" s="1178">
        <f t="shared" ca="1" si="163"/>
        <v>2.5473058400000002E-2</v>
      </c>
      <c r="IS12" s="1178">
        <f t="shared" ca="1" si="163"/>
        <v>4.8909153000000003E-4</v>
      </c>
      <c r="IT12" s="1178">
        <f t="shared" ca="1" si="163"/>
        <v>2.5962149899999998E-2</v>
      </c>
      <c r="IU12" s="1178">
        <f t="shared" ca="1" si="163"/>
        <v>2.42467827E-2</v>
      </c>
      <c r="IV12" s="1178">
        <f t="shared" ca="1" si="163"/>
        <v>1.4307904600000001E-2</v>
      </c>
      <c r="IW12" s="1178">
        <f t="shared" ca="1" si="163"/>
        <v>1.17381967E-2</v>
      </c>
      <c r="IX12" s="1178">
        <f t="shared" ca="1" si="163"/>
        <v>4.5678262299999998E-4</v>
      </c>
      <c r="IY12" s="1178">
        <f t="shared" ca="1" si="163"/>
        <v>1.7153671900000001E-3</v>
      </c>
      <c r="IZ12" s="1178">
        <f t="shared" ca="1" si="163"/>
        <v>2.0806177699999998E-3</v>
      </c>
      <c r="JA12" s="1178">
        <f t="shared" ca="1" si="163"/>
        <v>1.22272883E-2</v>
      </c>
      <c r="JB12" s="1178">
        <f t="shared" ca="1" si="163"/>
        <v>0</v>
      </c>
      <c r="JC12" s="1178">
        <f t="shared" ca="1" si="163"/>
        <v>2.0776976499999999E-3</v>
      </c>
      <c r="JD12" s="1178">
        <f t="shared" ca="1" si="163"/>
        <v>0</v>
      </c>
      <c r="JE12" s="1178">
        <f t="shared" ca="1" si="163"/>
        <v>2.0806177699999998E-3</v>
      </c>
      <c r="JF12" s="1178">
        <f t="shared" ca="1" si="163"/>
        <v>0</v>
      </c>
      <c r="JG12" s="1178">
        <f t="shared" ca="1" si="163"/>
        <v>0</v>
      </c>
      <c r="JH12" s="1178">
        <f t="shared" ca="1" si="163"/>
        <v>2.9201221999999999E-6</v>
      </c>
      <c r="JJ12" s="1165"/>
      <c r="JK12" s="1167"/>
      <c r="JL12" s="1173"/>
      <c r="JM12" s="1167" t="s">
        <v>3866</v>
      </c>
      <c r="JN12" s="1170">
        <f t="shared" ca="1" si="21"/>
        <v>0.38851095699999999</v>
      </c>
      <c r="JO12" s="1171">
        <f t="shared" ca="1" si="22"/>
        <v>3.3405929234737747E-4</v>
      </c>
      <c r="JP12" s="1165" t="s">
        <v>3867</v>
      </c>
      <c r="JR12" s="1167" t="s">
        <v>3861</v>
      </c>
      <c r="JS12" s="1168" t="s">
        <v>225</v>
      </c>
      <c r="JT12" s="1178">
        <f t="shared" ref="JT12:KC12" ca="1" si="164">JT45</f>
        <v>0</v>
      </c>
      <c r="JU12" s="1178">
        <f t="shared" ca="1" si="164"/>
        <v>0</v>
      </c>
      <c r="JV12" s="1178">
        <f t="shared" ca="1" si="164"/>
        <v>0</v>
      </c>
      <c r="JW12" s="1178">
        <f t="shared" ca="1" si="164"/>
        <v>0</v>
      </c>
      <c r="JX12" s="1178">
        <f t="shared" ca="1" si="164"/>
        <v>470.43591400000003</v>
      </c>
      <c r="JY12" s="1178">
        <f t="shared" ca="1" si="164"/>
        <v>0</v>
      </c>
      <c r="JZ12" s="1178">
        <f t="shared" ca="1" si="164"/>
        <v>470.43591400000003</v>
      </c>
      <c r="KA12" s="1178">
        <f t="shared" ca="1" si="164"/>
        <v>0</v>
      </c>
      <c r="KB12" s="1178">
        <f t="shared" ca="1" si="164"/>
        <v>0</v>
      </c>
      <c r="KC12" s="1178">
        <f t="shared" ca="1" si="164"/>
        <v>0</v>
      </c>
      <c r="KE12" s="1172"/>
      <c r="KF12" s="1165"/>
      <c r="KG12" s="1165"/>
      <c r="KJ12" s="1167" t="s">
        <v>3861</v>
      </c>
      <c r="KK12" s="1168" t="s">
        <v>225</v>
      </c>
      <c r="KL12" s="1178">
        <f t="shared" ref="KL12:KR12" ca="1" si="165">KL45</f>
        <v>0</v>
      </c>
      <c r="KM12" s="1178">
        <f t="shared" ca="1" si="165"/>
        <v>0</v>
      </c>
      <c r="KN12" s="1178">
        <f t="shared" ca="1" si="165"/>
        <v>0</v>
      </c>
      <c r="KO12" s="1178">
        <f t="shared" ca="1" si="165"/>
        <v>0</v>
      </c>
      <c r="KP12" s="1178">
        <f t="shared" ca="1" si="165"/>
        <v>0</v>
      </c>
      <c r="KQ12" s="1178">
        <f t="shared" ca="1" si="165"/>
        <v>0</v>
      </c>
      <c r="KR12" s="1178">
        <f t="shared" ca="1" si="165"/>
        <v>0</v>
      </c>
      <c r="KT12" s="1172"/>
      <c r="KU12" s="1165"/>
      <c r="KV12" s="1165"/>
      <c r="KY12" s="1167" t="s">
        <v>3861</v>
      </c>
      <c r="KZ12" s="1168" t="s">
        <v>225</v>
      </c>
      <c r="LA12" s="1178">
        <f t="shared" ref="LA12:LK12" ca="1" si="166">LA45</f>
        <v>2.5205245300000002E-2</v>
      </c>
      <c r="LB12" s="1178">
        <f t="shared" ca="1" si="166"/>
        <v>1.22918778E-2</v>
      </c>
      <c r="LC12" s="1178">
        <f t="shared" ca="1" si="166"/>
        <v>3.7497123E-2</v>
      </c>
      <c r="LD12" s="1178">
        <f t="shared" ca="1" si="166"/>
        <v>3.7497123E-2</v>
      </c>
      <c r="LE12" s="1178">
        <f t="shared" ca="1" si="166"/>
        <v>0</v>
      </c>
      <c r="LF12" s="1178">
        <f t="shared" ca="1" si="166"/>
        <v>0</v>
      </c>
      <c r="LG12" s="1178">
        <f t="shared" ca="1" si="166"/>
        <v>0</v>
      </c>
      <c r="LH12" s="1178">
        <f t="shared" ca="1" si="166"/>
        <v>0</v>
      </c>
      <c r="LI12" s="1178">
        <f t="shared" ca="1" si="166"/>
        <v>0</v>
      </c>
      <c r="LJ12" s="1178">
        <f t="shared" ca="1" si="166"/>
        <v>0</v>
      </c>
      <c r="LK12" s="1178">
        <f t="shared" ca="1" si="166"/>
        <v>0</v>
      </c>
      <c r="LM12" s="1165"/>
      <c r="LN12" s="1165"/>
      <c r="LO12" s="1172"/>
      <c r="LP12" s="1172"/>
      <c r="LQ12" s="1165"/>
      <c r="LR12" s="1165"/>
      <c r="LU12" s="1167" t="s">
        <v>3861</v>
      </c>
      <c r="LV12" s="1168" t="s">
        <v>225</v>
      </c>
      <c r="LW12" s="1178">
        <f t="shared" ref="LW12:MO12" ca="1" si="167">LW45</f>
        <v>0</v>
      </c>
      <c r="LX12" s="1178">
        <f t="shared" ca="1" si="167"/>
        <v>0</v>
      </c>
      <c r="LY12" s="1178">
        <f t="shared" ca="1" si="167"/>
        <v>0.123689295</v>
      </c>
      <c r="LZ12" s="1178">
        <f t="shared" ca="1" si="167"/>
        <v>1.7153671900000001E-3</v>
      </c>
      <c r="MA12" s="1178">
        <f t="shared" ca="1" si="167"/>
        <v>0.125404662</v>
      </c>
      <c r="MB12" s="1178">
        <f t="shared" ca="1" si="167"/>
        <v>3.7497123E-2</v>
      </c>
      <c r="MC12" s="1178">
        <f t="shared" ca="1" si="167"/>
        <v>0</v>
      </c>
      <c r="MD12" s="1178">
        <f t="shared" ca="1" si="167"/>
        <v>0</v>
      </c>
      <c r="ME12" s="1178">
        <f t="shared" ca="1" si="167"/>
        <v>0</v>
      </c>
      <c r="MF12" s="1178">
        <f t="shared" ca="1" si="167"/>
        <v>0</v>
      </c>
      <c r="MG12" s="1178">
        <f t="shared" ca="1" si="167"/>
        <v>0</v>
      </c>
      <c r="MH12" s="1178">
        <f t="shared" ca="1" si="167"/>
        <v>0</v>
      </c>
      <c r="MI12" s="1178">
        <f t="shared" ca="1" si="167"/>
        <v>0</v>
      </c>
      <c r="MJ12" s="1178">
        <f t="shared" ca="1" si="167"/>
        <v>0</v>
      </c>
      <c r="MK12" s="1178">
        <f t="shared" ca="1" si="167"/>
        <v>0</v>
      </c>
      <c r="ML12" s="1178">
        <f t="shared" ca="1" si="167"/>
        <v>0</v>
      </c>
      <c r="MM12" s="1178">
        <f t="shared" ca="1" si="167"/>
        <v>0</v>
      </c>
      <c r="MN12" s="1178">
        <f t="shared" ca="1" si="167"/>
        <v>0</v>
      </c>
      <c r="MO12" s="1178">
        <f t="shared" ca="1" si="167"/>
        <v>0</v>
      </c>
      <c r="MQ12" s="1165"/>
      <c r="MR12" s="1165"/>
      <c r="MS12" s="1172"/>
      <c r="MT12" s="1172"/>
      <c r="MU12" s="1165"/>
      <c r="MV12" s="1165"/>
      <c r="MY12" s="1167" t="s">
        <v>3861</v>
      </c>
      <c r="MZ12" s="1168" t="s">
        <v>225</v>
      </c>
      <c r="NA12" s="1178">
        <f t="shared" ref="NA12:NP12" ca="1" si="168">NA45</f>
        <v>0.177119203</v>
      </c>
      <c r="NB12" s="1178">
        <f t="shared" ca="1" si="168"/>
        <v>0.17329512699999999</v>
      </c>
      <c r="NC12" s="1178">
        <f t="shared" ca="1" si="168"/>
        <v>3.8240756500000001E-3</v>
      </c>
      <c r="ND12" s="1178">
        <f t="shared" ca="1" si="168"/>
        <v>0</v>
      </c>
      <c r="NE12" s="1178">
        <f t="shared" ca="1" si="168"/>
        <v>0</v>
      </c>
      <c r="NF12" s="1178">
        <f t="shared" ca="1" si="168"/>
        <v>0</v>
      </c>
      <c r="NG12" s="1178">
        <f t="shared" ca="1" si="168"/>
        <v>0</v>
      </c>
      <c r="NH12" s="1178">
        <f t="shared" ca="1" si="168"/>
        <v>0</v>
      </c>
      <c r="NI12" s="1178">
        <f t="shared" ca="1" si="168"/>
        <v>0</v>
      </c>
      <c r="NJ12" s="1178">
        <f t="shared" ca="1" si="168"/>
        <v>0</v>
      </c>
      <c r="NK12" s="1178">
        <f t="shared" ca="1" si="168"/>
        <v>0</v>
      </c>
      <c r="NL12" s="1178">
        <f t="shared" ca="1" si="168"/>
        <v>0</v>
      </c>
      <c r="NM12" s="1178">
        <f t="shared" ca="1" si="168"/>
        <v>0</v>
      </c>
      <c r="NN12" s="1178">
        <f t="shared" ca="1" si="168"/>
        <v>0</v>
      </c>
      <c r="NO12" s="1178">
        <f t="shared" ca="1" si="168"/>
        <v>0</v>
      </c>
      <c r="NP12" s="1178">
        <f t="shared" ca="1" si="168"/>
        <v>0</v>
      </c>
      <c r="NR12" s="1165"/>
      <c r="NS12" s="1165"/>
      <c r="NT12" s="1172"/>
      <c r="NU12" s="1172"/>
      <c r="NV12" s="1165"/>
      <c r="NW12" s="1165"/>
      <c r="NZ12" s="1165"/>
      <c r="OA12" s="1172"/>
      <c r="OB12" s="1165"/>
      <c r="OC12" s="1165"/>
      <c r="OF12" s="1167" t="s">
        <v>3861</v>
      </c>
      <c r="OG12" s="1168" t="s">
        <v>225</v>
      </c>
      <c r="OH12" s="1178">
        <f t="shared" ref="OH12:OO12" ca="1" si="169">OH45</f>
        <v>0</v>
      </c>
      <c r="OI12" s="1178">
        <f t="shared" ca="1" si="169"/>
        <v>0</v>
      </c>
      <c r="OJ12" s="1178">
        <f t="shared" ca="1" si="169"/>
        <v>0</v>
      </c>
      <c r="OK12" s="1178">
        <f t="shared" ca="1" si="169"/>
        <v>0</v>
      </c>
      <c r="OL12" s="1178">
        <f t="shared" ca="1" si="169"/>
        <v>0</v>
      </c>
      <c r="OM12" s="1178">
        <f t="shared" ca="1" si="169"/>
        <v>0</v>
      </c>
      <c r="ON12" s="1178">
        <f t="shared" ca="1" si="169"/>
        <v>0</v>
      </c>
      <c r="OO12" s="1178">
        <f t="shared" ca="1" si="169"/>
        <v>0</v>
      </c>
      <c r="OQ12" s="1165"/>
      <c r="OR12" s="1165"/>
      <c r="OS12" s="1172"/>
      <c r="OT12" s="1172"/>
      <c r="OU12" s="1165"/>
      <c r="OV12" s="1165"/>
      <c r="OY12" s="1167" t="s">
        <v>3861</v>
      </c>
      <c r="OZ12" s="1168" t="s">
        <v>225</v>
      </c>
      <c r="PA12" s="1178">
        <f t="shared" ref="PA12:PK12" ca="1" si="170">PA45</f>
        <v>0</v>
      </c>
      <c r="PB12" s="1178">
        <f t="shared" ca="1" si="170"/>
        <v>0</v>
      </c>
      <c r="PC12" s="1178">
        <f t="shared" ca="1" si="170"/>
        <v>0</v>
      </c>
      <c r="PD12" s="1178">
        <f t="shared" ca="1" si="170"/>
        <v>0</v>
      </c>
      <c r="PE12" s="1178">
        <f t="shared" ca="1" si="170"/>
        <v>0</v>
      </c>
      <c r="PF12" s="1178">
        <f t="shared" ca="1" si="170"/>
        <v>0</v>
      </c>
      <c r="PG12" s="1178">
        <f t="shared" ca="1" si="170"/>
        <v>0</v>
      </c>
      <c r="PH12" s="1178">
        <f t="shared" ca="1" si="170"/>
        <v>0</v>
      </c>
      <c r="PI12" s="1178">
        <f t="shared" ca="1" si="170"/>
        <v>0</v>
      </c>
      <c r="PJ12" s="1178">
        <f t="shared" ca="1" si="170"/>
        <v>0</v>
      </c>
      <c r="PK12" s="1178">
        <f t="shared" ca="1" si="170"/>
        <v>0</v>
      </c>
      <c r="PM12" s="1165"/>
      <c r="PN12" s="1165"/>
      <c r="PO12" s="1172"/>
      <c r="PP12" s="1172"/>
      <c r="PQ12" s="1165"/>
      <c r="PR12" s="1165"/>
      <c r="PU12" s="1167" t="s">
        <v>3861</v>
      </c>
      <c r="PV12" s="1168" t="s">
        <v>225</v>
      </c>
      <c r="PW12" s="1178">
        <f ca="1">PW45</f>
        <v>0</v>
      </c>
      <c r="PX12" s="1178">
        <f ca="1">PX45</f>
        <v>0</v>
      </c>
      <c r="PY12" s="1178">
        <f ca="1">PY45</f>
        <v>0</v>
      </c>
      <c r="PZ12" s="1178">
        <f ca="1">PZ45</f>
        <v>0</v>
      </c>
      <c r="QB12" s="1165"/>
      <c r="QC12" s="1165"/>
      <c r="QD12" s="1165"/>
      <c r="QE12" s="1165"/>
      <c r="QF12" s="1165"/>
      <c r="QG12" s="1165"/>
    </row>
    <row r="13" spans="1:451" ht="12" customHeight="1">
      <c r="H13" s="1167" t="s">
        <v>3868</v>
      </c>
      <c r="I13" s="1168" t="s">
        <v>225</v>
      </c>
      <c r="J13" s="1178">
        <f ca="1">J48</f>
        <v>0</v>
      </c>
      <c r="K13" s="1178">
        <f ca="1">K48</f>
        <v>0</v>
      </c>
      <c r="M13" s="1167" t="s">
        <v>3869</v>
      </c>
      <c r="N13" s="1170">
        <f t="shared" ca="1" si="0"/>
        <v>158.312848</v>
      </c>
      <c r="O13" s="1171">
        <f t="shared" ca="1" si="1"/>
        <v>0.13612454686156494</v>
      </c>
      <c r="P13" s="1165" t="s">
        <v>3094</v>
      </c>
      <c r="R13" s="1167" t="s">
        <v>3868</v>
      </c>
      <c r="S13" s="1168" t="s">
        <v>225</v>
      </c>
      <c r="T13" s="1178">
        <f t="shared" ref="T13:AD13" ca="1" si="171">T48</f>
        <v>0</v>
      </c>
      <c r="U13" s="1178">
        <f t="shared" ca="1" si="171"/>
        <v>0</v>
      </c>
      <c r="V13" s="1178">
        <f t="shared" ca="1" si="171"/>
        <v>1.9843268699999999E-8</v>
      </c>
      <c r="W13" s="1178">
        <f t="shared" ca="1" si="171"/>
        <v>0</v>
      </c>
      <c r="X13" s="1178">
        <f t="shared" ca="1" si="171"/>
        <v>0</v>
      </c>
      <c r="Y13" s="1178">
        <f t="shared" ca="1" si="171"/>
        <v>2.77501015</v>
      </c>
      <c r="Z13" s="1178">
        <f t="shared" ca="1" si="171"/>
        <v>7.7341365600000002E-8</v>
      </c>
      <c r="AA13" s="1178">
        <f t="shared" ca="1" si="171"/>
        <v>2.77501007</v>
      </c>
      <c r="AB13" s="1178">
        <f t="shared" ca="1" si="171"/>
        <v>0</v>
      </c>
      <c r="AC13" s="1178">
        <f t="shared" ca="1" si="171"/>
        <v>1.9843268699999999E-8</v>
      </c>
      <c r="AD13" s="1178">
        <f t="shared" ca="1" si="171"/>
        <v>0</v>
      </c>
      <c r="AF13" s="1167" t="s">
        <v>3870</v>
      </c>
      <c r="AG13" s="1170">
        <f t="shared" ca="1" si="3"/>
        <v>1999.9936</v>
      </c>
      <c r="AH13" s="1171">
        <f t="shared" ca="1" si="4"/>
        <v>1.7196849527085125</v>
      </c>
      <c r="AI13" s="1165" t="s">
        <v>3163</v>
      </c>
      <c r="AK13" s="1167" t="s">
        <v>3868</v>
      </c>
      <c r="AL13" s="1168" t="s">
        <v>225</v>
      </c>
      <c r="AM13" s="1178">
        <f t="shared" ref="AM13:BB13" ca="1" si="172">AM48</f>
        <v>0</v>
      </c>
      <c r="AN13" s="1178">
        <f t="shared" ca="1" si="172"/>
        <v>0</v>
      </c>
      <c r="AO13" s="1178">
        <f t="shared" ca="1" si="172"/>
        <v>2.77501007</v>
      </c>
      <c r="AP13" s="1178">
        <f t="shared" ca="1" si="172"/>
        <v>2.77501007</v>
      </c>
      <c r="AQ13" s="1178">
        <f t="shared" ca="1" si="172"/>
        <v>4.0939150500000003E-9</v>
      </c>
      <c r="AR13" s="1178">
        <f t="shared" ca="1" si="172"/>
        <v>5.6503759100000001E-15</v>
      </c>
      <c r="AS13" s="1178">
        <f t="shared" ca="1" si="172"/>
        <v>7.734136E-8</v>
      </c>
      <c r="AT13" s="1178">
        <f t="shared" ca="1" si="172"/>
        <v>5.7589900799999999E-17</v>
      </c>
      <c r="AU13" s="1178">
        <f t="shared" ca="1" si="172"/>
        <v>4.0939206399999998E-9</v>
      </c>
      <c r="AV13" s="1178">
        <f t="shared" ca="1" si="172"/>
        <v>2.77501007</v>
      </c>
      <c r="AW13" s="1178">
        <f t="shared" ca="1" si="172"/>
        <v>5.7589900799999999E-17</v>
      </c>
      <c r="AX13" s="1178">
        <f t="shared" ca="1" si="172"/>
        <v>8.1435280700000003E-8</v>
      </c>
      <c r="AY13" s="1178">
        <f t="shared" ca="1" si="172"/>
        <v>0</v>
      </c>
      <c r="AZ13" s="1178">
        <f t="shared" ca="1" si="172"/>
        <v>0</v>
      </c>
      <c r="BA13" s="1178">
        <f t="shared" ca="1" si="172"/>
        <v>0</v>
      </c>
      <c r="BB13" s="1178">
        <f t="shared" ca="1" si="172"/>
        <v>2.74725997</v>
      </c>
      <c r="BE13" s="1165"/>
      <c r="BF13" s="1174"/>
      <c r="BG13" s="1172"/>
      <c r="BH13" s="1165"/>
      <c r="BI13" s="1165"/>
      <c r="BL13" s="1167" t="s">
        <v>3868</v>
      </c>
      <c r="BM13" s="1168" t="s">
        <v>225</v>
      </c>
      <c r="BN13" s="1178">
        <f ca="1">BN48</f>
        <v>0.274725997</v>
      </c>
      <c r="BO13" s="1178">
        <f ca="1">BO48</f>
        <v>0.274725997</v>
      </c>
      <c r="BP13" s="1178">
        <f ca="1">BP48</f>
        <v>1.67996733E-15</v>
      </c>
      <c r="BQ13" s="1178">
        <f ca="1">BQ48</f>
        <v>0</v>
      </c>
      <c r="BR13" s="1178">
        <f ca="1">BR48</f>
        <v>0</v>
      </c>
      <c r="BU13" s="1165"/>
      <c r="BV13" s="1174"/>
      <c r="BW13" s="1172"/>
      <c r="BX13" s="1165"/>
      <c r="BY13" s="1165"/>
      <c r="CB13" s="1167" t="s">
        <v>3868</v>
      </c>
      <c r="CC13" s="1168" t="s">
        <v>225</v>
      </c>
      <c r="CD13" s="1178">
        <f t="shared" ref="CD13:CO13" ca="1" si="173">CD48</f>
        <v>2.74725997</v>
      </c>
      <c r="CE13" s="1178">
        <f t="shared" ca="1" si="173"/>
        <v>2.74725997</v>
      </c>
      <c r="CF13" s="1178">
        <f t="shared" ca="1" si="173"/>
        <v>0.274725997</v>
      </c>
      <c r="CG13" s="1178">
        <f t="shared" ca="1" si="173"/>
        <v>0.274725997</v>
      </c>
      <c r="CH13" s="1178">
        <f t="shared" ca="1" si="173"/>
        <v>2.74725997</v>
      </c>
      <c r="CI13" s="1178">
        <f t="shared" ca="1" si="173"/>
        <v>0</v>
      </c>
      <c r="CJ13" s="1178">
        <f t="shared" ca="1" si="173"/>
        <v>0</v>
      </c>
      <c r="CK13" s="1178">
        <f t="shared" ca="1" si="173"/>
        <v>2.66484217</v>
      </c>
      <c r="CL13" s="1178">
        <f t="shared" ca="1" si="173"/>
        <v>1.5795059499999999E-14</v>
      </c>
      <c r="CM13" s="1178">
        <f t="shared" ca="1" si="173"/>
        <v>0</v>
      </c>
      <c r="CN13" s="1178">
        <f t="shared" ca="1" si="173"/>
        <v>2.66484217</v>
      </c>
      <c r="CO13" s="1178">
        <f t="shared" ca="1" si="173"/>
        <v>0</v>
      </c>
      <c r="CR13" s="1165"/>
      <c r="CS13" s="1174"/>
      <c r="CT13" s="1172"/>
      <c r="CU13" s="1165"/>
      <c r="CV13" s="1165"/>
      <c r="CY13" s="1167" t="s">
        <v>3868</v>
      </c>
      <c r="CZ13" s="1168" t="s">
        <v>225</v>
      </c>
      <c r="DA13" s="1178">
        <f t="shared" ref="DA13:DJ13" ca="1" si="174">DA48</f>
        <v>0</v>
      </c>
      <c r="DB13" s="1178">
        <f t="shared" ca="1" si="174"/>
        <v>0</v>
      </c>
      <c r="DC13" s="1178">
        <f t="shared" ca="1" si="174"/>
        <v>0</v>
      </c>
      <c r="DD13" s="1178">
        <f t="shared" ca="1" si="174"/>
        <v>0</v>
      </c>
      <c r="DE13" s="1178">
        <f t="shared" ca="1" si="174"/>
        <v>0</v>
      </c>
      <c r="DF13" s="1178">
        <f t="shared" ca="1" si="174"/>
        <v>0</v>
      </c>
      <c r="DG13" s="1178">
        <f t="shared" ca="1" si="174"/>
        <v>0</v>
      </c>
      <c r="DH13" s="1178">
        <f t="shared" ca="1" si="174"/>
        <v>0</v>
      </c>
      <c r="DI13" s="1178">
        <f t="shared" ca="1" si="174"/>
        <v>0</v>
      </c>
      <c r="DJ13" s="1178">
        <f t="shared" ca="1" si="174"/>
        <v>0</v>
      </c>
      <c r="DM13" s="1165"/>
      <c r="DN13" s="1174"/>
      <c r="DO13" s="1172"/>
      <c r="DP13" s="1165"/>
      <c r="DQ13" s="1165"/>
      <c r="DT13" s="1167" t="s">
        <v>3868</v>
      </c>
      <c r="DU13" s="1168" t="s">
        <v>225</v>
      </c>
      <c r="DV13" s="1178">
        <f t="shared" ref="DV13:EK13" ca="1" si="175">DV48</f>
        <v>0</v>
      </c>
      <c r="DW13" s="1178">
        <f t="shared" ca="1" si="175"/>
        <v>0</v>
      </c>
      <c r="DX13" s="1178">
        <f t="shared" ca="1" si="175"/>
        <v>0</v>
      </c>
      <c r="DY13" s="1178">
        <f t="shared" ca="1" si="175"/>
        <v>0</v>
      </c>
      <c r="DZ13" s="1178">
        <f t="shared" ca="1" si="175"/>
        <v>0</v>
      </c>
      <c r="EA13" s="1178">
        <f t="shared" ca="1" si="175"/>
        <v>0</v>
      </c>
      <c r="EB13" s="1178">
        <f t="shared" ca="1" si="175"/>
        <v>0</v>
      </c>
      <c r="EC13" s="1178">
        <f t="shared" ca="1" si="175"/>
        <v>0</v>
      </c>
      <c r="ED13" s="1178">
        <f t="shared" ca="1" si="175"/>
        <v>0</v>
      </c>
      <c r="EE13" s="1178">
        <f t="shared" ca="1" si="175"/>
        <v>0</v>
      </c>
      <c r="EF13" s="1178">
        <f t="shared" ca="1" si="175"/>
        <v>0</v>
      </c>
      <c r="EG13" s="1178">
        <f t="shared" ca="1" si="175"/>
        <v>0</v>
      </c>
      <c r="EH13" s="1178">
        <f t="shared" ca="1" si="175"/>
        <v>0</v>
      </c>
      <c r="EI13" s="1178">
        <f t="shared" ca="1" si="175"/>
        <v>0</v>
      </c>
      <c r="EJ13" s="1178">
        <f t="shared" ca="1" si="175"/>
        <v>0</v>
      </c>
      <c r="EK13" s="1178">
        <f t="shared" ca="1" si="175"/>
        <v>0</v>
      </c>
      <c r="EN13" s="1165"/>
      <c r="EO13" s="1174"/>
      <c r="EP13" s="1172"/>
      <c r="EQ13" s="1165"/>
      <c r="ER13" s="1165"/>
      <c r="EU13" s="1167" t="s">
        <v>3868</v>
      </c>
      <c r="EV13" s="1168" t="s">
        <v>225</v>
      </c>
      <c r="EW13" s="1178">
        <f t="shared" ref="EW13:FB13" ca="1" si="176">EW48</f>
        <v>2.66484217</v>
      </c>
      <c r="EX13" s="1178">
        <f t="shared" ca="1" si="176"/>
        <v>2.66484217</v>
      </c>
      <c r="EY13" s="1178">
        <f t="shared" ca="1" si="176"/>
        <v>2.6648421500000001</v>
      </c>
      <c r="EZ13" s="1178">
        <f t="shared" ca="1" si="176"/>
        <v>2.6648421500000001</v>
      </c>
      <c r="FA13" s="1178">
        <f t="shared" ca="1" si="176"/>
        <v>1.1824396099999999E-21</v>
      </c>
      <c r="FB13" s="1178">
        <f t="shared" ca="1" si="176"/>
        <v>1.9843270000000001E-8</v>
      </c>
      <c r="FE13" s="1165"/>
      <c r="FF13" s="1174"/>
      <c r="FG13" s="1172"/>
      <c r="FH13" s="1165"/>
      <c r="FI13" s="1165"/>
      <c r="FL13" s="1167" t="s">
        <v>3868</v>
      </c>
      <c r="FM13" s="1168" t="s">
        <v>225</v>
      </c>
      <c r="FN13" s="1178">
        <f t="shared" ref="FN13:FX13" ca="1" si="177">FN48</f>
        <v>1.67996733E-15</v>
      </c>
      <c r="FO13" s="1178">
        <f t="shared" ca="1" si="177"/>
        <v>1.5795059499999999E-14</v>
      </c>
      <c r="FP13" s="1178">
        <f t="shared" ca="1" si="177"/>
        <v>1.1824396099999999E-21</v>
      </c>
      <c r="FQ13" s="1178">
        <f t="shared" ca="1" si="177"/>
        <v>1.9843270000000001E-8</v>
      </c>
      <c r="FR13" s="1178">
        <f t="shared" ca="1" si="177"/>
        <v>0</v>
      </c>
      <c r="FS13" s="1178">
        <f t="shared" ca="1" si="177"/>
        <v>1.9843268699999999E-8</v>
      </c>
      <c r="FT13" s="1178">
        <f t="shared" ca="1" si="177"/>
        <v>0</v>
      </c>
      <c r="FU13" s="1178">
        <f t="shared" ca="1" si="177"/>
        <v>1.7475028000000001E-14</v>
      </c>
      <c r="FV13" s="1178">
        <f t="shared" ca="1" si="177"/>
        <v>0</v>
      </c>
      <c r="FW13" s="1178">
        <f t="shared" ca="1" si="177"/>
        <v>0</v>
      </c>
      <c r="FX13" s="1178">
        <f t="shared" ca="1" si="177"/>
        <v>0</v>
      </c>
      <c r="GA13" s="1165"/>
      <c r="GB13" s="1174"/>
      <c r="GC13" s="1172"/>
      <c r="GD13" s="1165"/>
      <c r="GE13" s="1165"/>
      <c r="GH13" s="1167" t="s">
        <v>3868</v>
      </c>
      <c r="GI13" s="1168" t="s">
        <v>225</v>
      </c>
      <c r="GJ13" s="1178">
        <f t="shared" ref="GJ13:GQ13" ca="1" si="178">GJ48</f>
        <v>0</v>
      </c>
      <c r="GK13" s="1178">
        <f t="shared" ca="1" si="178"/>
        <v>0</v>
      </c>
      <c r="GL13" s="1178">
        <f t="shared" ca="1" si="178"/>
        <v>0</v>
      </c>
      <c r="GM13" s="1178">
        <f t="shared" ca="1" si="178"/>
        <v>0</v>
      </c>
      <c r="GN13" s="1178">
        <f t="shared" ca="1" si="178"/>
        <v>0</v>
      </c>
      <c r="GO13" s="1178">
        <f t="shared" ca="1" si="178"/>
        <v>0</v>
      </c>
      <c r="GP13" s="1178">
        <f t="shared" ca="1" si="178"/>
        <v>0</v>
      </c>
      <c r="GQ13" s="1178">
        <f t="shared" ca="1" si="178"/>
        <v>0</v>
      </c>
      <c r="GT13" s="1165"/>
      <c r="GU13" s="1174"/>
      <c r="GV13" s="1172"/>
      <c r="GW13" s="1165"/>
      <c r="GX13" s="1165"/>
      <c r="HA13" s="1167" t="s">
        <v>3868</v>
      </c>
      <c r="HB13" s="1168" t="s">
        <v>225</v>
      </c>
      <c r="HC13" s="1178">
        <f t="shared" ref="HC13:HH13" ca="1" si="179">HC48</f>
        <v>2.6648421500000001</v>
      </c>
      <c r="HD13" s="1178">
        <f t="shared" ca="1" si="179"/>
        <v>2.56565091</v>
      </c>
      <c r="HE13" s="1178">
        <f t="shared" ca="1" si="179"/>
        <v>0</v>
      </c>
      <c r="HF13" s="1178">
        <f t="shared" ca="1" si="179"/>
        <v>1.8710050399999999E-13</v>
      </c>
      <c r="HG13" s="1178">
        <f t="shared" ca="1" si="179"/>
        <v>9.9191242099999993E-2</v>
      </c>
      <c r="HH13" s="1178">
        <f t="shared" ca="1" si="179"/>
        <v>2.56565091</v>
      </c>
      <c r="HK13" s="1167"/>
      <c r="HL13" s="1170"/>
      <c r="HM13" s="1167" t="s">
        <v>3871</v>
      </c>
      <c r="HN13" s="1170">
        <f t="shared" ca="1" si="17"/>
        <v>6</v>
      </c>
      <c r="HO13" s="1171">
        <f t="shared" ca="1" si="18"/>
        <v>5.1590713671539126E-3</v>
      </c>
      <c r="HP13" s="1165" t="s">
        <v>3357</v>
      </c>
      <c r="HR13" s="1167" t="s">
        <v>3868</v>
      </c>
      <c r="HS13" s="1168" t="s">
        <v>225</v>
      </c>
      <c r="HT13" s="1178">
        <f t="shared" ref="HT13:IE13" ca="1" si="180">HT48</f>
        <v>8.1435280700000003E-8</v>
      </c>
      <c r="HU13" s="1178">
        <f t="shared" ca="1" si="180"/>
        <v>2.56565091</v>
      </c>
      <c r="HV13" s="1178">
        <f t="shared" ca="1" si="180"/>
        <v>2.56565099</v>
      </c>
      <c r="HW13" s="1178">
        <f t="shared" ca="1" si="180"/>
        <v>2.56565099</v>
      </c>
      <c r="HX13" s="1178">
        <f t="shared" ca="1" si="180"/>
        <v>0.21450629700000001</v>
      </c>
      <c r="HY13" s="1178">
        <f t="shared" ca="1" si="180"/>
        <v>1.6402291400000001E-2</v>
      </c>
      <c r="HZ13" s="1178">
        <f t="shared" ca="1" si="180"/>
        <v>4.9503048499999999E-15</v>
      </c>
      <c r="IA13" s="1178">
        <f t="shared" ca="1" si="180"/>
        <v>7.2730995499999999E-16</v>
      </c>
      <c r="IB13" s="1178">
        <f t="shared" ca="1" si="180"/>
        <v>0</v>
      </c>
      <c r="IC13" s="1178">
        <f t="shared" ca="1" si="180"/>
        <v>0</v>
      </c>
      <c r="ID13" s="1178">
        <f t="shared" ca="1" si="180"/>
        <v>0</v>
      </c>
      <c r="IE13" s="1178">
        <f t="shared" ca="1" si="180"/>
        <v>0</v>
      </c>
      <c r="IH13" s="1165"/>
      <c r="II13" s="1174"/>
      <c r="IJ13" s="1172"/>
      <c r="IK13" s="1165"/>
      <c r="IL13" s="1165"/>
      <c r="IO13" s="1167" t="s">
        <v>3868</v>
      </c>
      <c r="IP13" s="1168" t="s">
        <v>225</v>
      </c>
      <c r="IQ13" s="1178">
        <f t="shared" ref="IQ13:JH13" ca="1" si="181">IQ48</f>
        <v>0.21450629700000001</v>
      </c>
      <c r="IR13" s="1178">
        <f t="shared" ca="1" si="181"/>
        <v>1.6402291400000001E-2</v>
      </c>
      <c r="IS13" s="1178">
        <f t="shared" ca="1" si="181"/>
        <v>3.2533869499999998E-4</v>
      </c>
      <c r="IT13" s="1178">
        <f t="shared" ca="1" si="181"/>
        <v>1.6727630100000002E-2</v>
      </c>
      <c r="IU13" s="1178">
        <f t="shared" ca="1" si="181"/>
        <v>1.56224047E-2</v>
      </c>
      <c r="IV13" s="1178">
        <f t="shared" ca="1" si="181"/>
        <v>9.5174732300000002E-3</v>
      </c>
      <c r="IW13" s="1178">
        <f t="shared" ca="1" si="181"/>
        <v>7.80812867E-3</v>
      </c>
      <c r="IX13" s="1178">
        <f t="shared" ca="1" si="181"/>
        <v>3.5481316699999999E-17</v>
      </c>
      <c r="IY13" s="1178">
        <f t="shared" ca="1" si="181"/>
        <v>1.1052254099999999E-3</v>
      </c>
      <c r="IZ13" s="1178">
        <f t="shared" ca="1" si="181"/>
        <v>1.38400587E-3</v>
      </c>
      <c r="JA13" s="1178">
        <f t="shared" ca="1" si="181"/>
        <v>8.1334673600000004E-3</v>
      </c>
      <c r="JB13" s="1178">
        <f t="shared" ca="1" si="181"/>
        <v>0</v>
      </c>
      <c r="JC13" s="1178">
        <f t="shared" ca="1" si="181"/>
        <v>1.38400587E-3</v>
      </c>
      <c r="JD13" s="1178">
        <f t="shared" ca="1" si="181"/>
        <v>0</v>
      </c>
      <c r="JE13" s="1178">
        <f t="shared" ca="1" si="181"/>
        <v>1.38400587E-3</v>
      </c>
      <c r="JF13" s="1178">
        <f t="shared" ca="1" si="181"/>
        <v>0</v>
      </c>
      <c r="JG13" s="1178">
        <f t="shared" ca="1" si="181"/>
        <v>0</v>
      </c>
      <c r="JH13" s="1178">
        <f t="shared" ca="1" si="181"/>
        <v>7.2730995499999999E-16</v>
      </c>
      <c r="JK13" s="1167"/>
      <c r="JL13" s="1170"/>
      <c r="JM13" s="1173" t="s">
        <v>3872</v>
      </c>
      <c r="JN13" s="1170">
        <f t="shared" ca="1" si="21"/>
        <v>234.89546000000001</v>
      </c>
      <c r="JO13" s="1171">
        <f t="shared" ca="1" si="22"/>
        <v>0.2019737403267412</v>
      </c>
      <c r="JP13" s="1165" t="s">
        <v>3873</v>
      </c>
      <c r="JR13" s="1167" t="s">
        <v>3868</v>
      </c>
      <c r="JS13" s="1168" t="s">
        <v>225</v>
      </c>
      <c r="JT13" s="1178">
        <f t="shared" ref="JT13:KC13" ca="1" si="182">JT48</f>
        <v>0</v>
      </c>
      <c r="JU13" s="1178">
        <f t="shared" ca="1" si="182"/>
        <v>0</v>
      </c>
      <c r="JV13" s="1178">
        <f t="shared" ca="1" si="182"/>
        <v>0</v>
      </c>
      <c r="JW13" s="1178">
        <f t="shared" ca="1" si="182"/>
        <v>0</v>
      </c>
      <c r="JX13" s="1178">
        <f t="shared" ca="1" si="182"/>
        <v>0</v>
      </c>
      <c r="JY13" s="1178">
        <f t="shared" ca="1" si="182"/>
        <v>0</v>
      </c>
      <c r="JZ13" s="1178">
        <f t="shared" ca="1" si="182"/>
        <v>0</v>
      </c>
      <c r="KA13" s="1178">
        <f t="shared" ca="1" si="182"/>
        <v>0</v>
      </c>
      <c r="KB13" s="1178">
        <f t="shared" ca="1" si="182"/>
        <v>0</v>
      </c>
      <c r="KC13" s="1178">
        <f t="shared" ca="1" si="182"/>
        <v>0</v>
      </c>
      <c r="KE13" s="1172"/>
      <c r="KF13" s="1165"/>
      <c r="KG13" s="1165"/>
      <c r="KJ13" s="1167" t="s">
        <v>3868</v>
      </c>
      <c r="KK13" s="1168" t="s">
        <v>225</v>
      </c>
      <c r="KL13" s="1178">
        <f t="shared" ref="KL13:KR13" ca="1" si="183">KL48</f>
        <v>0</v>
      </c>
      <c r="KM13" s="1178">
        <f t="shared" ca="1" si="183"/>
        <v>0</v>
      </c>
      <c r="KN13" s="1178">
        <f t="shared" ca="1" si="183"/>
        <v>0</v>
      </c>
      <c r="KO13" s="1178">
        <f t="shared" ca="1" si="183"/>
        <v>0</v>
      </c>
      <c r="KP13" s="1178">
        <f t="shared" ca="1" si="183"/>
        <v>0</v>
      </c>
      <c r="KQ13" s="1178">
        <f t="shared" ca="1" si="183"/>
        <v>0</v>
      </c>
      <c r="KR13" s="1178">
        <f t="shared" ca="1" si="183"/>
        <v>0</v>
      </c>
      <c r="KT13" s="1172"/>
      <c r="KU13" s="1165"/>
      <c r="KV13" s="1165"/>
      <c r="KY13" s="1167" t="s">
        <v>3868</v>
      </c>
      <c r="KZ13" s="1168" t="s">
        <v>225</v>
      </c>
      <c r="LA13" s="1178">
        <f t="shared" ref="LA13:LK13" ca="1" si="184">LA48</f>
        <v>1.8710050399999999E-13</v>
      </c>
      <c r="LB13" s="1178">
        <f t="shared" ca="1" si="184"/>
        <v>4.9503048499999999E-15</v>
      </c>
      <c r="LC13" s="1178">
        <f t="shared" ca="1" si="184"/>
        <v>1.9205080800000001E-13</v>
      </c>
      <c r="LD13" s="1178">
        <f t="shared" ca="1" si="184"/>
        <v>1.9205080800000001E-13</v>
      </c>
      <c r="LE13" s="1178">
        <f t="shared" ca="1" si="184"/>
        <v>0</v>
      </c>
      <c r="LF13" s="1178">
        <f t="shared" ca="1" si="184"/>
        <v>0</v>
      </c>
      <c r="LG13" s="1178">
        <f t="shared" ca="1" si="184"/>
        <v>0</v>
      </c>
      <c r="LH13" s="1178">
        <f t="shared" ca="1" si="184"/>
        <v>0</v>
      </c>
      <c r="LI13" s="1178">
        <f t="shared" ca="1" si="184"/>
        <v>0</v>
      </c>
      <c r="LJ13" s="1178">
        <f t="shared" ca="1" si="184"/>
        <v>0</v>
      </c>
      <c r="LK13" s="1178">
        <f t="shared" ca="1" si="184"/>
        <v>0</v>
      </c>
      <c r="LN13" s="1165"/>
      <c r="LO13" s="1174"/>
      <c r="LP13" s="1172"/>
      <c r="LQ13" s="1165"/>
      <c r="LR13" s="1165"/>
      <c r="LU13" s="1167" t="s">
        <v>3868</v>
      </c>
      <c r="LV13" s="1168" t="s">
        <v>225</v>
      </c>
      <c r="LW13" s="1178">
        <f t="shared" ref="LW13:MO13" ca="1" si="185">LW48</f>
        <v>0</v>
      </c>
      <c r="LX13" s="1178">
        <f t="shared" ca="1" si="185"/>
        <v>0</v>
      </c>
      <c r="LY13" s="1178">
        <f t="shared" ca="1" si="185"/>
        <v>9.9191242099999993E-2</v>
      </c>
      <c r="LZ13" s="1178">
        <f t="shared" ca="1" si="185"/>
        <v>1.1052254099999999E-3</v>
      </c>
      <c r="MA13" s="1178">
        <f t="shared" ca="1" si="185"/>
        <v>0.100296467</v>
      </c>
      <c r="MB13" s="1178">
        <f t="shared" ca="1" si="185"/>
        <v>1.9205080800000001E-13</v>
      </c>
      <c r="MC13" s="1178">
        <f t="shared" ca="1" si="185"/>
        <v>0</v>
      </c>
      <c r="MD13" s="1178">
        <f t="shared" ca="1" si="185"/>
        <v>0</v>
      </c>
      <c r="ME13" s="1178">
        <f t="shared" ca="1" si="185"/>
        <v>0</v>
      </c>
      <c r="MF13" s="1178">
        <f t="shared" ca="1" si="185"/>
        <v>0</v>
      </c>
      <c r="MG13" s="1178">
        <f t="shared" ca="1" si="185"/>
        <v>0</v>
      </c>
      <c r="MH13" s="1178">
        <f t="shared" ca="1" si="185"/>
        <v>0</v>
      </c>
      <c r="MI13" s="1178">
        <f t="shared" ca="1" si="185"/>
        <v>0</v>
      </c>
      <c r="MJ13" s="1178">
        <f t="shared" ca="1" si="185"/>
        <v>0</v>
      </c>
      <c r="MK13" s="1178">
        <f t="shared" ca="1" si="185"/>
        <v>0</v>
      </c>
      <c r="ML13" s="1178">
        <f t="shared" ca="1" si="185"/>
        <v>0</v>
      </c>
      <c r="MM13" s="1178">
        <f t="shared" ca="1" si="185"/>
        <v>0</v>
      </c>
      <c r="MN13" s="1178">
        <f t="shared" ca="1" si="185"/>
        <v>0</v>
      </c>
      <c r="MO13" s="1178">
        <f t="shared" ca="1" si="185"/>
        <v>0</v>
      </c>
      <c r="MR13" s="1165"/>
      <c r="MS13" s="1174"/>
      <c r="MT13" s="1172"/>
      <c r="MU13" s="1165"/>
      <c r="MV13" s="1165"/>
      <c r="MY13" s="1167" t="s">
        <v>3868</v>
      </c>
      <c r="MZ13" s="1168" t="s">
        <v>225</v>
      </c>
      <c r="NA13" s="1178">
        <f t="shared" ref="NA13:NP13" ca="1" si="186">NA48</f>
        <v>7.7341365600000002E-8</v>
      </c>
      <c r="NB13" s="1178">
        <f t="shared" ca="1" si="186"/>
        <v>5.6503759100000001E-15</v>
      </c>
      <c r="NC13" s="1178">
        <f t="shared" ca="1" si="186"/>
        <v>7.734136E-8</v>
      </c>
      <c r="ND13" s="1178">
        <f t="shared" ca="1" si="186"/>
        <v>0</v>
      </c>
      <c r="NE13" s="1178">
        <f t="shared" ca="1" si="186"/>
        <v>0</v>
      </c>
      <c r="NF13" s="1178">
        <f t="shared" ca="1" si="186"/>
        <v>0</v>
      </c>
      <c r="NG13" s="1178">
        <f t="shared" ca="1" si="186"/>
        <v>0</v>
      </c>
      <c r="NH13" s="1178">
        <f t="shared" ca="1" si="186"/>
        <v>0</v>
      </c>
      <c r="NI13" s="1178">
        <f t="shared" ca="1" si="186"/>
        <v>0</v>
      </c>
      <c r="NJ13" s="1178">
        <f t="shared" ca="1" si="186"/>
        <v>0</v>
      </c>
      <c r="NK13" s="1178">
        <f t="shared" ca="1" si="186"/>
        <v>0</v>
      </c>
      <c r="NL13" s="1178">
        <f t="shared" ca="1" si="186"/>
        <v>0</v>
      </c>
      <c r="NM13" s="1178">
        <f t="shared" ca="1" si="186"/>
        <v>0</v>
      </c>
      <c r="NN13" s="1178">
        <f t="shared" ca="1" si="186"/>
        <v>0</v>
      </c>
      <c r="NO13" s="1178">
        <f t="shared" ca="1" si="186"/>
        <v>0</v>
      </c>
      <c r="NP13" s="1178">
        <f t="shared" ca="1" si="186"/>
        <v>0</v>
      </c>
      <c r="NS13" s="1165"/>
      <c r="NT13" s="1174"/>
      <c r="NU13" s="1172"/>
      <c r="NV13" s="1165"/>
      <c r="NW13" s="1165"/>
      <c r="NZ13" s="1165"/>
      <c r="OA13" s="1172"/>
      <c r="OB13" s="1165"/>
      <c r="OC13" s="1165"/>
      <c r="OF13" s="1167" t="s">
        <v>3868</v>
      </c>
      <c r="OG13" s="1168" t="s">
        <v>225</v>
      </c>
      <c r="OH13" s="1178">
        <f t="shared" ref="OH13:OO13" ca="1" si="187">OH48</f>
        <v>0</v>
      </c>
      <c r="OI13" s="1178">
        <f t="shared" ca="1" si="187"/>
        <v>0</v>
      </c>
      <c r="OJ13" s="1178">
        <f t="shared" ca="1" si="187"/>
        <v>0</v>
      </c>
      <c r="OK13" s="1178">
        <f t="shared" ca="1" si="187"/>
        <v>0</v>
      </c>
      <c r="OL13" s="1178">
        <f t="shared" ca="1" si="187"/>
        <v>0</v>
      </c>
      <c r="OM13" s="1178">
        <f t="shared" ca="1" si="187"/>
        <v>0</v>
      </c>
      <c r="ON13" s="1178">
        <f t="shared" ca="1" si="187"/>
        <v>0</v>
      </c>
      <c r="OO13" s="1178">
        <f t="shared" ca="1" si="187"/>
        <v>0</v>
      </c>
      <c r="OR13" s="1165"/>
      <c r="OS13" s="1174"/>
      <c r="OT13" s="1172"/>
      <c r="OU13" s="1165"/>
      <c r="OV13" s="1165"/>
      <c r="OY13" s="1167" t="s">
        <v>3868</v>
      </c>
      <c r="OZ13" s="1168" t="s">
        <v>225</v>
      </c>
      <c r="PA13" s="1178">
        <f t="shared" ref="PA13:PK13" ca="1" si="188">PA48</f>
        <v>0</v>
      </c>
      <c r="PB13" s="1178">
        <f t="shared" ca="1" si="188"/>
        <v>0</v>
      </c>
      <c r="PC13" s="1178">
        <f t="shared" ca="1" si="188"/>
        <v>0</v>
      </c>
      <c r="PD13" s="1178">
        <f t="shared" ca="1" si="188"/>
        <v>0</v>
      </c>
      <c r="PE13" s="1178">
        <f t="shared" ca="1" si="188"/>
        <v>0</v>
      </c>
      <c r="PF13" s="1178">
        <f t="shared" ca="1" si="188"/>
        <v>0</v>
      </c>
      <c r="PG13" s="1178">
        <f t="shared" ca="1" si="188"/>
        <v>0</v>
      </c>
      <c r="PH13" s="1178">
        <f t="shared" ca="1" si="188"/>
        <v>0</v>
      </c>
      <c r="PI13" s="1178">
        <f t="shared" ca="1" si="188"/>
        <v>0</v>
      </c>
      <c r="PJ13" s="1178">
        <f t="shared" ca="1" si="188"/>
        <v>0</v>
      </c>
      <c r="PK13" s="1178">
        <f t="shared" ca="1" si="188"/>
        <v>0</v>
      </c>
      <c r="PN13" s="1165"/>
      <c r="PO13" s="1174"/>
      <c r="PP13" s="1172"/>
      <c r="PQ13" s="1165"/>
      <c r="PR13" s="1165"/>
      <c r="PU13" s="1167" t="s">
        <v>3868</v>
      </c>
      <c r="PV13" s="1168" t="s">
        <v>225</v>
      </c>
      <c r="PW13" s="1178">
        <f ca="1">PW48</f>
        <v>0</v>
      </c>
      <c r="PX13" s="1178">
        <f ca="1">PX48</f>
        <v>0</v>
      </c>
      <c r="PY13" s="1178">
        <f ca="1">PY48</f>
        <v>0</v>
      </c>
      <c r="PZ13" s="1178">
        <f ca="1">PZ48</f>
        <v>0</v>
      </c>
      <c r="QB13" s="1165"/>
      <c r="QC13" s="1165"/>
      <c r="QD13" s="1172"/>
      <c r="QE13" s="1165"/>
      <c r="QF13" s="1172"/>
      <c r="QG13" s="1165"/>
    </row>
    <row r="14" spans="1:451" ht="12" customHeight="1">
      <c r="A14" s="1179"/>
      <c r="H14" s="1167" t="s">
        <v>3874</v>
      </c>
      <c r="I14" s="1168" t="s">
        <v>225</v>
      </c>
      <c r="J14" s="1178">
        <f ca="1">J46+J47+J49+J50+J51</f>
        <v>0</v>
      </c>
      <c r="K14" s="1178">
        <f ca="1">K46+K47+K49+K50+K51</f>
        <v>0</v>
      </c>
      <c r="M14" s="1167" t="s">
        <v>3875</v>
      </c>
      <c r="N14" s="1170">
        <f t="shared" ca="1" si="0"/>
        <v>118.73463599999999</v>
      </c>
      <c r="O14" s="1171">
        <f t="shared" ca="1" si="1"/>
        <v>0.10209341014617368</v>
      </c>
      <c r="P14" s="1165" t="s">
        <v>3096</v>
      </c>
      <c r="R14" s="1167" t="s">
        <v>3874</v>
      </c>
      <c r="S14" s="1168" t="s">
        <v>225</v>
      </c>
      <c r="T14" s="1178">
        <f t="shared" ref="T14:AD14" ca="1" si="189">T46+T47+T49+T50+T51</f>
        <v>0</v>
      </c>
      <c r="U14" s="1178">
        <f t="shared" ca="1" si="189"/>
        <v>0</v>
      </c>
      <c r="V14" s="1178">
        <f t="shared" ca="1" si="189"/>
        <v>1.3599643461E-6</v>
      </c>
      <c r="W14" s="1178">
        <f t="shared" ca="1" si="189"/>
        <v>0</v>
      </c>
      <c r="X14" s="1178">
        <f t="shared" ca="1" si="189"/>
        <v>0</v>
      </c>
      <c r="Y14" s="1178">
        <f t="shared" ca="1" si="189"/>
        <v>150.6837895122521</v>
      </c>
      <c r="Z14" s="1178">
        <f t="shared" ca="1" si="189"/>
        <v>3.0176579244400618E-5</v>
      </c>
      <c r="AA14" s="1178">
        <f t="shared" ca="1" si="189"/>
        <v>150.68375962225181</v>
      </c>
      <c r="AB14" s="1178">
        <f t="shared" ca="1" si="189"/>
        <v>0</v>
      </c>
      <c r="AC14" s="1178">
        <f t="shared" ca="1" si="189"/>
        <v>1.3599643461E-6</v>
      </c>
      <c r="AD14" s="1178">
        <f t="shared" ca="1" si="189"/>
        <v>0</v>
      </c>
      <c r="AF14" s="1167" t="s">
        <v>3876</v>
      </c>
      <c r="AG14" s="1170">
        <f t="shared" ca="1" si="3"/>
        <v>44.999856000000001</v>
      </c>
      <c r="AH14" s="1171">
        <f t="shared" ca="1" si="4"/>
        <v>3.8692911435941529E-2</v>
      </c>
      <c r="AI14" s="1165" t="s">
        <v>3165</v>
      </c>
      <c r="AK14" s="1167" t="s">
        <v>3874</v>
      </c>
      <c r="AL14" s="1168" t="s">
        <v>225</v>
      </c>
      <c r="AM14" s="1178">
        <f t="shared" ref="AM14:BB14" ca="1" si="190">AM46+AM47+AM49+AM50+AM51</f>
        <v>0</v>
      </c>
      <c r="AN14" s="1178">
        <f t="shared" ca="1" si="190"/>
        <v>0</v>
      </c>
      <c r="AO14" s="1178">
        <f t="shared" ca="1" si="190"/>
        <v>150.68375962225181</v>
      </c>
      <c r="AP14" s="1178">
        <f t="shared" ca="1" si="190"/>
        <v>150.68375962225181</v>
      </c>
      <c r="AQ14" s="1178">
        <f t="shared" ca="1" si="190"/>
        <v>4.8161617562120559E-6</v>
      </c>
      <c r="AR14" s="1178">
        <f t="shared" ca="1" si="190"/>
        <v>5.9185547592200003E-11</v>
      </c>
      <c r="AS14" s="1178">
        <f t="shared" ca="1" si="190"/>
        <v>3.0176519775000002E-5</v>
      </c>
      <c r="AT14" s="1178">
        <f t="shared" ca="1" si="190"/>
        <v>1.852004272134E-12</v>
      </c>
      <c r="AU14" s="1178">
        <f t="shared" ca="1" si="190"/>
        <v>4.8162190074300003E-6</v>
      </c>
      <c r="AV14" s="1178">
        <f t="shared" ca="1" si="190"/>
        <v>150.68375501225174</v>
      </c>
      <c r="AW14" s="1178">
        <f t="shared" ca="1" si="190"/>
        <v>1.852004272134E-12</v>
      </c>
      <c r="AX14" s="1178">
        <f t="shared" ca="1" si="190"/>
        <v>3.4992740588999997E-5</v>
      </c>
      <c r="AY14" s="1178">
        <f t="shared" ca="1" si="190"/>
        <v>0</v>
      </c>
      <c r="AZ14" s="1178">
        <f t="shared" ca="1" si="190"/>
        <v>0</v>
      </c>
      <c r="BA14" s="1178">
        <f t="shared" ca="1" si="190"/>
        <v>0</v>
      </c>
      <c r="BB14" s="1178">
        <f t="shared" ca="1" si="190"/>
        <v>149.37398077225174</v>
      </c>
      <c r="BE14" s="1165"/>
      <c r="BF14" s="1174"/>
      <c r="BG14" s="1172"/>
      <c r="BH14" s="1165"/>
      <c r="BI14" s="1165"/>
      <c r="BL14" s="1167" t="s">
        <v>3874</v>
      </c>
      <c r="BM14" s="1168" t="s">
        <v>225</v>
      </c>
      <c r="BN14" s="1178">
        <f ca="1">BN46+BN47+BN49+BN50+BN51</f>
        <v>29.542684233900001</v>
      </c>
      <c r="BO14" s="1178">
        <f ca="1">BO46+BO47+BO49+BO50+BO51</f>
        <v>4.0309244517999998</v>
      </c>
      <c r="BP14" s="1178">
        <f ca="1">BP46+BP47+BP49+BP50+BP51</f>
        <v>9.6603285889589991E-11</v>
      </c>
      <c r="BQ14" s="1178">
        <f ca="1">BQ46+BQ47+BQ49+BQ50+BQ51</f>
        <v>0</v>
      </c>
      <c r="BR14" s="1178">
        <f ca="1">BR46+BR47+BR49+BR50+BR51</f>
        <v>0</v>
      </c>
      <c r="BU14" s="1165"/>
      <c r="BV14" s="1174"/>
      <c r="BW14" s="1172"/>
      <c r="BX14" s="1165"/>
      <c r="BY14" s="1165"/>
      <c r="CB14" s="1167" t="s">
        <v>3874</v>
      </c>
      <c r="CC14" s="1168" t="s">
        <v>225</v>
      </c>
      <c r="CD14" s="1178">
        <f t="shared" ref="CD14:CO14" ca="1" si="191">CD46+CD47+CD49+CD50+CD51</f>
        <v>149.37398077225174</v>
      </c>
      <c r="CE14" s="1178">
        <f t="shared" ca="1" si="191"/>
        <v>149.37398077225174</v>
      </c>
      <c r="CF14" s="1178">
        <f t="shared" ca="1" si="191"/>
        <v>29.542684233900001</v>
      </c>
      <c r="CG14" s="1178">
        <f t="shared" ca="1" si="191"/>
        <v>4.0309244517999998</v>
      </c>
      <c r="CH14" s="1178">
        <f t="shared" ca="1" si="191"/>
        <v>149.37398077225174</v>
      </c>
      <c r="CI14" s="1178">
        <f t="shared" ca="1" si="191"/>
        <v>0</v>
      </c>
      <c r="CJ14" s="1178">
        <f t="shared" ca="1" si="191"/>
        <v>0</v>
      </c>
      <c r="CK14" s="1178">
        <f t="shared" ca="1" si="191"/>
        <v>18.750746518</v>
      </c>
      <c r="CL14" s="1178">
        <f t="shared" ca="1" si="191"/>
        <v>4.2501026568419997E-10</v>
      </c>
      <c r="CM14" s="1178">
        <f t="shared" ca="1" si="191"/>
        <v>0</v>
      </c>
      <c r="CN14" s="1178">
        <f t="shared" ca="1" si="191"/>
        <v>18.750746519</v>
      </c>
      <c r="CO14" s="1178">
        <f t="shared" ca="1" si="191"/>
        <v>5.2154982380000006E-10</v>
      </c>
      <c r="CR14" s="1165"/>
      <c r="CS14" s="1174"/>
      <c r="CT14" s="1172"/>
      <c r="CU14" s="1165"/>
      <c r="CV14" s="1165"/>
      <c r="CY14" s="1167" t="s">
        <v>3874</v>
      </c>
      <c r="CZ14" s="1168" t="s">
        <v>225</v>
      </c>
      <c r="DA14" s="1178">
        <f t="shared" ref="DA14:DJ14" ca="1" si="192">DA46+DA47+DA49+DA50+DA51</f>
        <v>0.67106918800000004</v>
      </c>
      <c r="DB14" s="1178">
        <f t="shared" ca="1" si="192"/>
        <v>0</v>
      </c>
      <c r="DC14" s="1178">
        <f t="shared" ca="1" si="192"/>
        <v>0</v>
      </c>
      <c r="DD14" s="1178">
        <f t="shared" ca="1" si="192"/>
        <v>0</v>
      </c>
      <c r="DE14" s="1178">
        <f t="shared" ca="1" si="192"/>
        <v>6.7106918799999998E-2</v>
      </c>
      <c r="DF14" s="1178">
        <f t="shared" ca="1" si="192"/>
        <v>1.2094590100000001E-14</v>
      </c>
      <c r="DG14" s="1178">
        <f t="shared" ca="1" si="192"/>
        <v>0</v>
      </c>
      <c r="DH14" s="1178">
        <f t="shared" ca="1" si="192"/>
        <v>0</v>
      </c>
      <c r="DI14" s="1178">
        <f t="shared" ca="1" si="192"/>
        <v>0</v>
      </c>
      <c r="DJ14" s="1178">
        <f t="shared" ca="1" si="192"/>
        <v>0</v>
      </c>
      <c r="DM14" s="1165"/>
      <c r="DN14" s="1174"/>
      <c r="DO14" s="1172"/>
      <c r="DP14" s="1165"/>
      <c r="DQ14" s="1165"/>
      <c r="DT14" s="1167" t="s">
        <v>3874</v>
      </c>
      <c r="DU14" s="1168" t="s">
        <v>225</v>
      </c>
      <c r="DV14" s="1178">
        <f t="shared" ref="DV14:EK14" ca="1" si="193">DV46+DV47+DV49+DV50+DV51</f>
        <v>0</v>
      </c>
      <c r="DW14" s="1178">
        <f t="shared" ca="1" si="193"/>
        <v>13.421383799999999</v>
      </c>
      <c r="DX14" s="1178">
        <f t="shared" ca="1" si="193"/>
        <v>13.421383799999999</v>
      </c>
      <c r="DY14" s="1178">
        <f t="shared" ca="1" si="193"/>
        <v>0.67106918800000004</v>
      </c>
      <c r="DZ14" s="1178">
        <f t="shared" ca="1" si="193"/>
        <v>0</v>
      </c>
      <c r="EA14" s="1178">
        <f t="shared" ca="1" si="193"/>
        <v>6.7106918799999998E-2</v>
      </c>
      <c r="EB14" s="1178">
        <f t="shared" ca="1" si="193"/>
        <v>12.750314599999999</v>
      </c>
      <c r="EC14" s="1178">
        <f t="shared" ca="1" si="193"/>
        <v>0</v>
      </c>
      <c r="ED14" s="1178">
        <f t="shared" ca="1" si="193"/>
        <v>0</v>
      </c>
      <c r="EE14" s="1178">
        <f t="shared" ca="1" si="193"/>
        <v>0</v>
      </c>
      <c r="EF14" s="1178">
        <f t="shared" ca="1" si="193"/>
        <v>0</v>
      </c>
      <c r="EG14" s="1178">
        <f t="shared" ca="1" si="193"/>
        <v>0</v>
      </c>
      <c r="EH14" s="1178">
        <f t="shared" ca="1" si="193"/>
        <v>0</v>
      </c>
      <c r="EI14" s="1178">
        <f t="shared" ca="1" si="193"/>
        <v>0</v>
      </c>
      <c r="EJ14" s="1178">
        <f t="shared" ca="1" si="193"/>
        <v>0</v>
      </c>
      <c r="EK14" s="1178">
        <f t="shared" ca="1" si="193"/>
        <v>0</v>
      </c>
      <c r="EN14" s="1165"/>
      <c r="EO14" s="1174"/>
      <c r="EP14" s="1172"/>
      <c r="EQ14" s="1165"/>
      <c r="ER14" s="1165"/>
      <c r="EU14" s="1167" t="s">
        <v>3874</v>
      </c>
      <c r="EV14" s="1168" t="s">
        <v>225</v>
      </c>
      <c r="EW14" s="1178">
        <f t="shared" ref="EW14:FB14" ca="1" si="194">EW46+EW47+EW49+EW50+EW51</f>
        <v>18.750746519</v>
      </c>
      <c r="EX14" s="1178">
        <f t="shared" ca="1" si="194"/>
        <v>18.750746519</v>
      </c>
      <c r="EY14" s="1178">
        <f t="shared" ca="1" si="194"/>
        <v>18.750745175999999</v>
      </c>
      <c r="EZ14" s="1178">
        <f t="shared" ca="1" si="194"/>
        <v>18.750745175999999</v>
      </c>
      <c r="FA14" s="1178">
        <f t="shared" ca="1" si="194"/>
        <v>1.0786765876712E-16</v>
      </c>
      <c r="FB14" s="1178">
        <f t="shared" ca="1" si="194"/>
        <v>1.3599644336E-6</v>
      </c>
      <c r="FE14" s="1165"/>
      <c r="FF14" s="1174"/>
      <c r="FG14" s="1172"/>
      <c r="FH14" s="1165"/>
      <c r="FI14" s="1165"/>
      <c r="FL14" s="1167" t="s">
        <v>3874</v>
      </c>
      <c r="FM14" s="1168" t="s">
        <v>225</v>
      </c>
      <c r="FN14" s="1178">
        <f t="shared" ref="FN14:FX14" ca="1" si="195">FN46+FN47+FN49+FN50+FN51</f>
        <v>9.6603285889589991E-11</v>
      </c>
      <c r="FO14" s="1178">
        <f t="shared" ca="1" si="195"/>
        <v>4.2501026568419997E-10</v>
      </c>
      <c r="FP14" s="1178">
        <f t="shared" ca="1" si="195"/>
        <v>1.0786765876712E-16</v>
      </c>
      <c r="FQ14" s="1178">
        <f t="shared" ca="1" si="195"/>
        <v>1.3599644336E-6</v>
      </c>
      <c r="FR14" s="1178">
        <f t="shared" ca="1" si="195"/>
        <v>0</v>
      </c>
      <c r="FS14" s="1178">
        <f t="shared" ca="1" si="195"/>
        <v>1.3599643461E-6</v>
      </c>
      <c r="FT14" s="1178">
        <f t="shared" ca="1" si="195"/>
        <v>0</v>
      </c>
      <c r="FU14" s="1178">
        <f t="shared" ca="1" si="195"/>
        <v>5.2161366007800002E-10</v>
      </c>
      <c r="FV14" s="1178">
        <f t="shared" ca="1" si="195"/>
        <v>0</v>
      </c>
      <c r="FW14" s="1178">
        <f t="shared" ca="1" si="195"/>
        <v>0</v>
      </c>
      <c r="FX14" s="1178">
        <f t="shared" ca="1" si="195"/>
        <v>5.2154982380000006E-10</v>
      </c>
      <c r="FZ14" s="1165"/>
      <c r="GA14" s="1165"/>
      <c r="GB14" s="1172"/>
      <c r="GC14" s="1165"/>
      <c r="GD14" s="1172"/>
      <c r="GE14" s="1165"/>
      <c r="GH14" s="1167" t="s">
        <v>3874</v>
      </c>
      <c r="GI14" s="1168" t="s">
        <v>225</v>
      </c>
      <c r="GJ14" s="1178">
        <f t="shared" ref="GJ14:GQ14" ca="1" si="196">GJ46+GJ47+GJ49+GJ50+GJ51</f>
        <v>0</v>
      </c>
      <c r="GK14" s="1178">
        <f t="shared" ca="1" si="196"/>
        <v>0</v>
      </c>
      <c r="GL14" s="1178">
        <f t="shared" ca="1" si="196"/>
        <v>0</v>
      </c>
      <c r="GM14" s="1178">
        <f t="shared" ca="1" si="196"/>
        <v>0</v>
      </c>
      <c r="GN14" s="1178">
        <f t="shared" ca="1" si="196"/>
        <v>0</v>
      </c>
      <c r="GO14" s="1178">
        <f t="shared" ca="1" si="196"/>
        <v>0</v>
      </c>
      <c r="GP14" s="1178">
        <f t="shared" ca="1" si="196"/>
        <v>0</v>
      </c>
      <c r="GQ14" s="1178">
        <f t="shared" ca="1" si="196"/>
        <v>0</v>
      </c>
      <c r="GT14" s="1165"/>
      <c r="GU14" s="1174"/>
      <c r="GV14" s="1172"/>
      <c r="GW14" s="1165"/>
      <c r="GX14" s="1165"/>
      <c r="HA14" s="1167" t="s">
        <v>3874</v>
      </c>
      <c r="HB14" s="1168" t="s">
        <v>225</v>
      </c>
      <c r="HC14" s="1178">
        <f t="shared" ref="HC14:HH14" ca="1" si="197">HC46+HC47+HC49+HC50+HC51</f>
        <v>18.750745175999999</v>
      </c>
      <c r="HD14" s="1178">
        <f t="shared" ca="1" si="197"/>
        <v>18.052801491</v>
      </c>
      <c r="HE14" s="1178">
        <f t="shared" ca="1" si="197"/>
        <v>0</v>
      </c>
      <c r="HF14" s="1178">
        <f t="shared" ca="1" si="197"/>
        <v>6.2092778300900005E-10</v>
      </c>
      <c r="HG14" s="1178">
        <f t="shared" ca="1" si="197"/>
        <v>0.69794366730000001</v>
      </c>
      <c r="HH14" s="1178">
        <f t="shared" ca="1" si="197"/>
        <v>18.052801491</v>
      </c>
      <c r="HK14" s="1165"/>
      <c r="HL14" s="1174"/>
      <c r="HM14" s="1172"/>
      <c r="HN14" s="1165"/>
      <c r="HO14" s="1165"/>
      <c r="HR14" s="1167" t="s">
        <v>3874</v>
      </c>
      <c r="HS14" s="1168" t="s">
        <v>225</v>
      </c>
      <c r="HT14" s="1178">
        <f t="shared" ref="HT14:IE14" ca="1" si="198">HT46+HT47+HT49+HT50+HT51</f>
        <v>3.4992740588999997E-5</v>
      </c>
      <c r="HU14" s="1178">
        <f t="shared" ca="1" si="198"/>
        <v>18.052801491</v>
      </c>
      <c r="HV14" s="1178">
        <f t="shared" ca="1" si="198"/>
        <v>18.052836491000001</v>
      </c>
      <c r="HW14" s="1178">
        <f t="shared" ca="1" si="198"/>
        <v>18.052836491000001</v>
      </c>
      <c r="HX14" s="1178">
        <f t="shared" ca="1" si="198"/>
        <v>1.509342905</v>
      </c>
      <c r="HY14" s="1178">
        <f t="shared" ca="1" si="198"/>
        <v>0.11541237909</v>
      </c>
      <c r="HZ14" s="1178">
        <f t="shared" ca="1" si="198"/>
        <v>8.3830367635049997E-11</v>
      </c>
      <c r="IA14" s="1178">
        <f t="shared" ca="1" si="198"/>
        <v>2.3910331565699999E-13</v>
      </c>
      <c r="IB14" s="1178">
        <f t="shared" ca="1" si="198"/>
        <v>0</v>
      </c>
      <c r="IC14" s="1178">
        <f t="shared" ca="1" si="198"/>
        <v>0</v>
      </c>
      <c r="ID14" s="1178">
        <f t="shared" ca="1" si="198"/>
        <v>0</v>
      </c>
      <c r="IE14" s="1178">
        <f t="shared" ca="1" si="198"/>
        <v>0</v>
      </c>
      <c r="IH14" s="1165"/>
      <c r="II14" s="1174"/>
      <c r="IJ14" s="1172"/>
      <c r="IK14" s="1165"/>
      <c r="IL14" s="1165"/>
      <c r="IO14" s="1167" t="s">
        <v>3874</v>
      </c>
      <c r="IP14" s="1168" t="s">
        <v>225</v>
      </c>
      <c r="IQ14" s="1178">
        <f t="shared" ref="IQ14:JH14" ca="1" si="199">IQ46+IQ47+IQ49+IQ50+IQ51</f>
        <v>1.509342905</v>
      </c>
      <c r="IR14" s="1178">
        <f t="shared" ca="1" si="199"/>
        <v>0.11541237909</v>
      </c>
      <c r="IS14" s="1178">
        <f t="shared" ca="1" si="199"/>
        <v>2.289199227E-3</v>
      </c>
      <c r="IT14" s="1178">
        <f t="shared" ca="1" si="199"/>
        <v>0.11770157834</v>
      </c>
      <c r="IU14" s="1178">
        <f t="shared" ca="1" si="199"/>
        <v>0.10992481773</v>
      </c>
      <c r="IV14" s="1178">
        <f t="shared" ca="1" si="199"/>
        <v>6.6968340200000004E-2</v>
      </c>
      <c r="IW14" s="1178">
        <f t="shared" ca="1" si="199"/>
        <v>5.4940781410000007E-2</v>
      </c>
      <c r="IX14" s="1178">
        <f t="shared" ca="1" si="199"/>
        <v>2.0679254153179998E-12</v>
      </c>
      <c r="IY14" s="1178">
        <f t="shared" ca="1" si="199"/>
        <v>7.7767606499999998E-3</v>
      </c>
      <c r="IZ14" s="1178">
        <f t="shared" ca="1" si="199"/>
        <v>9.7383594860000009E-3</v>
      </c>
      <c r="JA14" s="1178">
        <f t="shared" ca="1" si="199"/>
        <v>5.7229980679999994E-2</v>
      </c>
      <c r="JB14" s="1178">
        <f t="shared" ca="1" si="199"/>
        <v>0</v>
      </c>
      <c r="JC14" s="1178">
        <f t="shared" ca="1" si="199"/>
        <v>9.7383594860000009E-3</v>
      </c>
      <c r="JD14" s="1178">
        <f t="shared" ca="1" si="199"/>
        <v>0</v>
      </c>
      <c r="JE14" s="1178">
        <f t="shared" ca="1" si="199"/>
        <v>9.7383594860000009E-3</v>
      </c>
      <c r="JF14" s="1178">
        <f t="shared" ca="1" si="199"/>
        <v>0</v>
      </c>
      <c r="JG14" s="1178">
        <f t="shared" ca="1" si="199"/>
        <v>0</v>
      </c>
      <c r="JH14" s="1178">
        <f t="shared" ca="1" si="199"/>
        <v>2.3910331565699999E-13</v>
      </c>
      <c r="JK14" s="1165"/>
      <c r="JL14" s="1174"/>
      <c r="JM14" s="1172"/>
      <c r="JN14" s="1165"/>
      <c r="JO14" s="1165"/>
      <c r="JR14" s="1167" t="s">
        <v>3874</v>
      </c>
      <c r="JS14" s="1168" t="s">
        <v>225</v>
      </c>
      <c r="JT14" s="1178">
        <f t="shared" ref="JT14:KC14" ca="1" si="200">JT46+JT47+JT49+JT50+JT51</f>
        <v>0</v>
      </c>
      <c r="JU14" s="1178">
        <f t="shared" ca="1" si="200"/>
        <v>0</v>
      </c>
      <c r="JV14" s="1178">
        <f t="shared" ca="1" si="200"/>
        <v>0</v>
      </c>
      <c r="JW14" s="1178">
        <f t="shared" ca="1" si="200"/>
        <v>0</v>
      </c>
      <c r="JX14" s="1178">
        <f t="shared" ca="1" si="200"/>
        <v>0</v>
      </c>
      <c r="JY14" s="1178">
        <f t="shared" ca="1" si="200"/>
        <v>0</v>
      </c>
      <c r="JZ14" s="1178">
        <f t="shared" ca="1" si="200"/>
        <v>0</v>
      </c>
      <c r="KA14" s="1178">
        <f t="shared" ca="1" si="200"/>
        <v>0</v>
      </c>
      <c r="KB14" s="1178">
        <f t="shared" ca="1" si="200"/>
        <v>0</v>
      </c>
      <c r="KC14" s="1178">
        <f t="shared" ca="1" si="200"/>
        <v>0</v>
      </c>
      <c r="KE14" s="1172"/>
      <c r="KF14" s="1165"/>
      <c r="KG14" s="1165"/>
      <c r="KJ14" s="1167" t="s">
        <v>3874</v>
      </c>
      <c r="KK14" s="1168" t="s">
        <v>225</v>
      </c>
      <c r="KL14" s="1178">
        <f t="shared" ref="KL14:KR14" ca="1" si="201">KL46+KL47+KL49+KL50+KL51</f>
        <v>0</v>
      </c>
      <c r="KM14" s="1178">
        <f t="shared" ca="1" si="201"/>
        <v>0</v>
      </c>
      <c r="KN14" s="1178">
        <f t="shared" ca="1" si="201"/>
        <v>0</v>
      </c>
      <c r="KO14" s="1178">
        <f t="shared" ca="1" si="201"/>
        <v>0</v>
      </c>
      <c r="KP14" s="1178">
        <f t="shared" ca="1" si="201"/>
        <v>0</v>
      </c>
      <c r="KQ14" s="1178">
        <f t="shared" ca="1" si="201"/>
        <v>0</v>
      </c>
      <c r="KR14" s="1178">
        <f t="shared" ca="1" si="201"/>
        <v>0</v>
      </c>
      <c r="KT14" s="1172"/>
      <c r="KU14" s="1165"/>
      <c r="KV14" s="1165"/>
      <c r="KY14" s="1167" t="s">
        <v>3874</v>
      </c>
      <c r="KZ14" s="1168" t="s">
        <v>225</v>
      </c>
      <c r="LA14" s="1178">
        <f t="shared" ref="LA14:LK14" ca="1" si="202">LA46+LA47+LA49+LA50+LA51</f>
        <v>6.2092778300900005E-10</v>
      </c>
      <c r="LB14" s="1178">
        <f t="shared" ca="1" si="202"/>
        <v>8.3830367635049997E-11</v>
      </c>
      <c r="LC14" s="1178">
        <f t="shared" ca="1" si="202"/>
        <v>7.0475815024400007E-10</v>
      </c>
      <c r="LD14" s="1178">
        <f t="shared" ca="1" si="202"/>
        <v>7.0475815024400007E-10</v>
      </c>
      <c r="LE14" s="1178">
        <f t="shared" ca="1" si="202"/>
        <v>0</v>
      </c>
      <c r="LF14" s="1178">
        <f t="shared" ca="1" si="202"/>
        <v>0</v>
      </c>
      <c r="LG14" s="1178">
        <f t="shared" ca="1" si="202"/>
        <v>0</v>
      </c>
      <c r="LH14" s="1178">
        <f t="shared" ca="1" si="202"/>
        <v>0</v>
      </c>
      <c r="LI14" s="1178">
        <f t="shared" ca="1" si="202"/>
        <v>0</v>
      </c>
      <c r="LJ14" s="1178">
        <f t="shared" ca="1" si="202"/>
        <v>0</v>
      </c>
      <c r="LK14" s="1178">
        <f t="shared" ca="1" si="202"/>
        <v>0</v>
      </c>
      <c r="LN14" s="1165"/>
      <c r="LO14" s="1174"/>
      <c r="LP14" s="1172"/>
      <c r="LQ14" s="1165"/>
      <c r="LR14" s="1165"/>
      <c r="LU14" s="1167" t="s">
        <v>3874</v>
      </c>
      <c r="LV14" s="1168" t="s">
        <v>225</v>
      </c>
      <c r="LW14" s="1178">
        <f t="shared" ref="LW14:MO14" ca="1" si="203">LW46+LW47+LW49+LW50+LW51</f>
        <v>0</v>
      </c>
      <c r="LX14" s="1178">
        <f t="shared" ca="1" si="203"/>
        <v>0</v>
      </c>
      <c r="LY14" s="1178">
        <f t="shared" ca="1" si="203"/>
        <v>0.69794366730000001</v>
      </c>
      <c r="LZ14" s="1178">
        <f t="shared" ca="1" si="203"/>
        <v>7.7767606499999998E-3</v>
      </c>
      <c r="MA14" s="1178">
        <f t="shared" ca="1" si="203"/>
        <v>0.70572042800000001</v>
      </c>
      <c r="MB14" s="1178">
        <f t="shared" ca="1" si="203"/>
        <v>7.0475815024400007E-10</v>
      </c>
      <c r="MC14" s="1178">
        <f t="shared" ca="1" si="203"/>
        <v>0</v>
      </c>
      <c r="MD14" s="1178">
        <f t="shared" ca="1" si="203"/>
        <v>0</v>
      </c>
      <c r="ME14" s="1178">
        <f t="shared" ca="1" si="203"/>
        <v>0</v>
      </c>
      <c r="MF14" s="1178">
        <f t="shared" ca="1" si="203"/>
        <v>0</v>
      </c>
      <c r="MG14" s="1178">
        <f t="shared" ca="1" si="203"/>
        <v>0</v>
      </c>
      <c r="MH14" s="1178">
        <f t="shared" ca="1" si="203"/>
        <v>0</v>
      </c>
      <c r="MI14" s="1178">
        <f t="shared" ca="1" si="203"/>
        <v>0</v>
      </c>
      <c r="MJ14" s="1178">
        <f t="shared" ca="1" si="203"/>
        <v>0</v>
      </c>
      <c r="MK14" s="1178">
        <f t="shared" ca="1" si="203"/>
        <v>0</v>
      </c>
      <c r="ML14" s="1178">
        <f t="shared" ca="1" si="203"/>
        <v>0</v>
      </c>
      <c r="MM14" s="1178">
        <f t="shared" ca="1" si="203"/>
        <v>0</v>
      </c>
      <c r="MN14" s="1178">
        <f t="shared" ca="1" si="203"/>
        <v>0</v>
      </c>
      <c r="MO14" s="1178">
        <f t="shared" ca="1" si="203"/>
        <v>0</v>
      </c>
      <c r="MR14" s="1165"/>
      <c r="MS14" s="1174"/>
      <c r="MT14" s="1172"/>
      <c r="MU14" s="1165"/>
      <c r="MV14" s="1165"/>
      <c r="MY14" s="1167" t="s">
        <v>3874</v>
      </c>
      <c r="MZ14" s="1168" t="s">
        <v>225</v>
      </c>
      <c r="NA14" s="1178">
        <f t="shared" ref="NA14:NP14" ca="1" si="204">NA46+NA47+NA49+NA50+NA51</f>
        <v>3.0176579244400618E-5</v>
      </c>
      <c r="NB14" s="1178">
        <f t="shared" ca="1" si="204"/>
        <v>5.9185547592200003E-11</v>
      </c>
      <c r="NC14" s="1178">
        <f t="shared" ca="1" si="204"/>
        <v>3.0176519775000002E-5</v>
      </c>
      <c r="ND14" s="1178">
        <f t="shared" ca="1" si="204"/>
        <v>0</v>
      </c>
      <c r="NE14" s="1178">
        <f t="shared" ca="1" si="204"/>
        <v>0</v>
      </c>
      <c r="NF14" s="1178">
        <f t="shared" ca="1" si="204"/>
        <v>0</v>
      </c>
      <c r="NG14" s="1178">
        <f t="shared" ca="1" si="204"/>
        <v>0</v>
      </c>
      <c r="NH14" s="1178">
        <f t="shared" ca="1" si="204"/>
        <v>0</v>
      </c>
      <c r="NI14" s="1178">
        <f t="shared" ca="1" si="204"/>
        <v>0</v>
      </c>
      <c r="NJ14" s="1178">
        <f t="shared" ca="1" si="204"/>
        <v>0</v>
      </c>
      <c r="NK14" s="1178">
        <f t="shared" ca="1" si="204"/>
        <v>0</v>
      </c>
      <c r="NL14" s="1178">
        <f t="shared" ca="1" si="204"/>
        <v>0</v>
      </c>
      <c r="NM14" s="1178">
        <f t="shared" ca="1" si="204"/>
        <v>0</v>
      </c>
      <c r="NN14" s="1178">
        <f t="shared" ca="1" si="204"/>
        <v>0</v>
      </c>
      <c r="NO14" s="1178">
        <f t="shared" ca="1" si="204"/>
        <v>0</v>
      </c>
      <c r="NP14" s="1178">
        <f t="shared" ca="1" si="204"/>
        <v>0</v>
      </c>
      <c r="NS14" s="1165"/>
      <c r="NT14" s="1174"/>
      <c r="NU14" s="1172"/>
      <c r="NV14" s="1165"/>
      <c r="NW14" s="1165"/>
      <c r="NZ14" s="1165"/>
      <c r="OA14" s="1172"/>
      <c r="OB14" s="1165"/>
      <c r="OC14" s="1165"/>
      <c r="OF14" s="1167" t="s">
        <v>3874</v>
      </c>
      <c r="OG14" s="1168" t="s">
        <v>225</v>
      </c>
      <c r="OH14" s="1178">
        <f t="shared" ref="OH14:OO14" ca="1" si="205">OH46+OH47+OH49+OH50+OH51</f>
        <v>0</v>
      </c>
      <c r="OI14" s="1178">
        <f t="shared" ca="1" si="205"/>
        <v>0</v>
      </c>
      <c r="OJ14" s="1178">
        <f t="shared" ca="1" si="205"/>
        <v>0</v>
      </c>
      <c r="OK14" s="1178">
        <f t="shared" ca="1" si="205"/>
        <v>0</v>
      </c>
      <c r="OL14" s="1178">
        <f t="shared" ca="1" si="205"/>
        <v>0</v>
      </c>
      <c r="OM14" s="1178">
        <f t="shared" ca="1" si="205"/>
        <v>0</v>
      </c>
      <c r="ON14" s="1178">
        <f t="shared" ca="1" si="205"/>
        <v>0</v>
      </c>
      <c r="OO14" s="1178">
        <f t="shared" ca="1" si="205"/>
        <v>0</v>
      </c>
      <c r="OR14" s="1165"/>
      <c r="OS14" s="1174"/>
      <c r="OT14" s="1172"/>
      <c r="OU14" s="1165"/>
      <c r="OV14" s="1165"/>
      <c r="OY14" s="1167" t="s">
        <v>3874</v>
      </c>
      <c r="OZ14" s="1168" t="s">
        <v>225</v>
      </c>
      <c r="PA14" s="1178">
        <f t="shared" ref="PA14:PK14" ca="1" si="206">PA46+PA47+PA49+PA50+PA51</f>
        <v>0</v>
      </c>
      <c r="PB14" s="1178">
        <f t="shared" ca="1" si="206"/>
        <v>0</v>
      </c>
      <c r="PC14" s="1178">
        <f t="shared" ca="1" si="206"/>
        <v>0</v>
      </c>
      <c r="PD14" s="1178">
        <f t="shared" ca="1" si="206"/>
        <v>0</v>
      </c>
      <c r="PE14" s="1178">
        <f t="shared" ca="1" si="206"/>
        <v>0</v>
      </c>
      <c r="PF14" s="1178">
        <f t="shared" ca="1" si="206"/>
        <v>0</v>
      </c>
      <c r="PG14" s="1178">
        <f t="shared" ca="1" si="206"/>
        <v>0</v>
      </c>
      <c r="PH14" s="1178">
        <f t="shared" ca="1" si="206"/>
        <v>0</v>
      </c>
      <c r="PI14" s="1178">
        <f t="shared" ca="1" si="206"/>
        <v>0</v>
      </c>
      <c r="PJ14" s="1178">
        <f t="shared" ca="1" si="206"/>
        <v>0</v>
      </c>
      <c r="PK14" s="1178">
        <f t="shared" ca="1" si="206"/>
        <v>0</v>
      </c>
      <c r="PN14" s="1165"/>
      <c r="PO14" s="1174"/>
      <c r="PP14" s="1172"/>
      <c r="PQ14" s="1165"/>
      <c r="PR14" s="1165"/>
      <c r="PU14" s="1167" t="s">
        <v>3874</v>
      </c>
      <c r="PV14" s="1168" t="s">
        <v>225</v>
      </c>
      <c r="PW14" s="1178">
        <f ca="1">PW46+PW47+PW49+PW50+PW51</f>
        <v>0</v>
      </c>
      <c r="PX14" s="1178">
        <f ca="1">PX46+PX47+PX49+PX50+PX51</f>
        <v>0</v>
      </c>
      <c r="PY14" s="1178">
        <f ca="1">PY46+PY47+PY49+PY50+PY51</f>
        <v>0</v>
      </c>
      <c r="PZ14" s="1178">
        <f ca="1">PZ46+PZ47+PZ49+PZ50+PZ51</f>
        <v>0</v>
      </c>
      <c r="QC14" s="1165"/>
      <c r="QD14" s="1174"/>
      <c r="QE14" s="1172"/>
      <c r="QF14" s="1165"/>
      <c r="QG14" s="1165"/>
    </row>
    <row r="15" spans="1:451" ht="12" customHeight="1">
      <c r="A15" s="1179"/>
      <c r="H15" s="1167" t="s">
        <v>3877</v>
      </c>
      <c r="I15" s="1168" t="s">
        <v>225</v>
      </c>
      <c r="J15" s="1178">
        <f ca="1">J52+J53+J54+J55+J56</f>
        <v>1.87457352</v>
      </c>
      <c r="K15" s="1178">
        <f ca="1">K52+K53+K54+K55+K56</f>
        <v>1.87457352</v>
      </c>
      <c r="R15" s="1167" t="s">
        <v>3877</v>
      </c>
      <c r="S15" s="1168" t="s">
        <v>225</v>
      </c>
      <c r="T15" s="1178">
        <f t="shared" ref="T15:AD15" ca="1" si="207">T52+T53+T54+T55+T56</f>
        <v>1.87457352</v>
      </c>
      <c r="U15" s="1178">
        <f t="shared" ca="1" si="207"/>
        <v>0</v>
      </c>
      <c r="V15" s="1178">
        <f t="shared" ca="1" si="207"/>
        <v>3.54698227592E-7</v>
      </c>
      <c r="W15" s="1178">
        <f t="shared" ca="1" si="207"/>
        <v>0</v>
      </c>
      <c r="X15" s="1178">
        <f t="shared" ca="1" si="207"/>
        <v>0</v>
      </c>
      <c r="Y15" s="1178">
        <f t="shared" ca="1" si="207"/>
        <v>3.7468449736</v>
      </c>
      <c r="Z15" s="1178">
        <f t="shared" ca="1" si="207"/>
        <v>7.2125273815999993E-7</v>
      </c>
      <c r="AA15" s="1178">
        <f t="shared" ca="1" si="207"/>
        <v>3.7468442515999998</v>
      </c>
      <c r="AB15" s="1178">
        <f t="shared" ca="1" si="207"/>
        <v>0</v>
      </c>
      <c r="AC15" s="1178">
        <f t="shared" ca="1" si="207"/>
        <v>3.54698227592E-7</v>
      </c>
      <c r="AD15" s="1178">
        <f t="shared" ca="1" si="207"/>
        <v>0</v>
      </c>
      <c r="AF15" s="1167" t="s">
        <v>3878</v>
      </c>
      <c r="AG15" s="1170">
        <f t="shared" ca="1" si="3"/>
        <v>29.999904000000001</v>
      </c>
      <c r="AH15" s="1171">
        <f t="shared" ca="1" si="4"/>
        <v>2.5795274290627692E-2</v>
      </c>
      <c r="AI15" s="1165" t="s">
        <v>3167</v>
      </c>
      <c r="AK15" s="1167" t="s">
        <v>3877</v>
      </c>
      <c r="AL15" s="1168" t="s">
        <v>225</v>
      </c>
      <c r="AM15" s="1178">
        <f t="shared" ref="AM15:BB15" ca="1" si="208">AM52+AM53+AM54+AM55+AM56</f>
        <v>0</v>
      </c>
      <c r="AN15" s="1178">
        <f t="shared" ca="1" si="208"/>
        <v>0</v>
      </c>
      <c r="AO15" s="1178">
        <f t="shared" ca="1" si="208"/>
        <v>3.7468442515999998</v>
      </c>
      <c r="AP15" s="1178">
        <f t="shared" ca="1" si="208"/>
        <v>3.7468442515999998</v>
      </c>
      <c r="AQ15" s="1178">
        <f t="shared" ca="1" si="208"/>
        <v>1.14702666816E-7</v>
      </c>
      <c r="AR15" s="1178">
        <f t="shared" ca="1" si="208"/>
        <v>1.4071277529419999E-12</v>
      </c>
      <c r="AS15" s="1178">
        <f t="shared" ca="1" si="208"/>
        <v>7.2125133056000009E-7</v>
      </c>
      <c r="AT15" s="1178">
        <f t="shared" ca="1" si="208"/>
        <v>4.4025218599170004E-14</v>
      </c>
      <c r="AU15" s="1178">
        <f t="shared" ca="1" si="208"/>
        <v>1.14704029363E-7</v>
      </c>
      <c r="AV15" s="1178">
        <f t="shared" ca="1" si="208"/>
        <v>3.7468441315000001</v>
      </c>
      <c r="AW15" s="1178">
        <f t="shared" ca="1" si="208"/>
        <v>4.4025218599170004E-14</v>
      </c>
      <c r="AX15" s="1178">
        <f t="shared" ca="1" si="208"/>
        <v>8.3595540493999993E-7</v>
      </c>
      <c r="AY15" s="1178">
        <f t="shared" ca="1" si="208"/>
        <v>0</v>
      </c>
      <c r="AZ15" s="1178">
        <f t="shared" ca="1" si="208"/>
        <v>0</v>
      </c>
      <c r="BA15" s="1178">
        <f t="shared" ca="1" si="208"/>
        <v>0</v>
      </c>
      <c r="BB15" s="1178">
        <f t="shared" ca="1" si="208"/>
        <v>3.7468441315000001</v>
      </c>
      <c r="BE15" s="1165"/>
      <c r="BF15" s="1174"/>
      <c r="BG15" s="1172"/>
      <c r="BH15" s="1165"/>
      <c r="BI15" s="1165"/>
      <c r="BL15" s="1167" t="s">
        <v>3877</v>
      </c>
      <c r="BM15" s="1168" t="s">
        <v>225</v>
      </c>
      <c r="BN15" s="1178">
        <f ca="1">BN52+BN53+BN54+BN55+BN56</f>
        <v>1.01950940555</v>
      </c>
      <c r="BO15" s="1178">
        <f ca="1">BO52+BO53+BO54+BO55+BO56</f>
        <v>1.01950940555</v>
      </c>
      <c r="BP15" s="1178">
        <f ca="1">BP52+BP53+BP54+BP55+BP56</f>
        <v>9.7411504394804002E-12</v>
      </c>
      <c r="BQ15" s="1178">
        <f ca="1">BQ52+BQ53+BQ54+BQ55+BQ56</f>
        <v>0</v>
      </c>
      <c r="BR15" s="1178">
        <f ca="1">BR52+BR53+BR54+BR55+BR56</f>
        <v>0</v>
      </c>
      <c r="BU15" s="1165"/>
      <c r="BV15" s="1174"/>
      <c r="BW15" s="1172"/>
      <c r="BX15" s="1165"/>
      <c r="BY15" s="1165"/>
      <c r="CB15" s="1167" t="s">
        <v>3877</v>
      </c>
      <c r="CC15" s="1168" t="s">
        <v>225</v>
      </c>
      <c r="CD15" s="1178">
        <f t="shared" ref="CD15:CO15" ca="1" si="209">CD52+CD53+CD54+CD55+CD56</f>
        <v>3.7468441315000001</v>
      </c>
      <c r="CE15" s="1178">
        <f t="shared" ca="1" si="209"/>
        <v>3.7468441315000001</v>
      </c>
      <c r="CF15" s="1178">
        <f t="shared" ca="1" si="209"/>
        <v>1.01950940555</v>
      </c>
      <c r="CG15" s="1178">
        <f t="shared" ca="1" si="209"/>
        <v>1.01950940555</v>
      </c>
      <c r="CH15" s="1178">
        <f t="shared" ca="1" si="209"/>
        <v>3.7468441315000001</v>
      </c>
      <c r="CI15" s="1178">
        <f t="shared" ca="1" si="209"/>
        <v>0</v>
      </c>
      <c r="CJ15" s="1178">
        <f t="shared" ca="1" si="209"/>
        <v>0</v>
      </c>
      <c r="CK15" s="1178">
        <f t="shared" ca="1" si="209"/>
        <v>10.1950940555</v>
      </c>
      <c r="CL15" s="1178">
        <f t="shared" ca="1" si="209"/>
        <v>9.4418902063847003E-11</v>
      </c>
      <c r="CM15" s="1178">
        <f t="shared" ca="1" si="209"/>
        <v>0</v>
      </c>
      <c r="CN15" s="1178">
        <f t="shared" ca="1" si="209"/>
        <v>10.1950940555</v>
      </c>
      <c r="CO15" s="1178">
        <f t="shared" ca="1" si="209"/>
        <v>1.0411272699999999E-10</v>
      </c>
      <c r="CQ15" s="1165"/>
      <c r="CR15" s="1165"/>
      <c r="CS15" s="1172"/>
      <c r="CT15" s="1165"/>
      <c r="CU15" s="1172"/>
      <c r="CV15" s="1165"/>
      <c r="CY15" s="1167" t="s">
        <v>3877</v>
      </c>
      <c r="CZ15" s="1168" t="s">
        <v>225</v>
      </c>
      <c r="DA15" s="1178">
        <f t="shared" ref="DA15:DJ15" ca="1" si="210">DA52+DA53+DA54+DA55+DA56</f>
        <v>0</v>
      </c>
      <c r="DB15" s="1178">
        <f t="shared" ca="1" si="210"/>
        <v>0</v>
      </c>
      <c r="DC15" s="1178">
        <f t="shared" ca="1" si="210"/>
        <v>0</v>
      </c>
      <c r="DD15" s="1178">
        <f t="shared" ca="1" si="210"/>
        <v>0</v>
      </c>
      <c r="DE15" s="1178">
        <f t="shared" ca="1" si="210"/>
        <v>0</v>
      </c>
      <c r="DF15" s="1178">
        <f t="shared" ca="1" si="210"/>
        <v>0</v>
      </c>
      <c r="DG15" s="1178">
        <f t="shared" ca="1" si="210"/>
        <v>0</v>
      </c>
      <c r="DH15" s="1178">
        <f t="shared" ca="1" si="210"/>
        <v>0</v>
      </c>
      <c r="DI15" s="1178">
        <f t="shared" ca="1" si="210"/>
        <v>0</v>
      </c>
      <c r="DJ15" s="1178">
        <f t="shared" ca="1" si="210"/>
        <v>0</v>
      </c>
      <c r="DM15" s="1165"/>
      <c r="DN15" s="1174"/>
      <c r="DO15" s="1172"/>
      <c r="DP15" s="1165"/>
      <c r="DQ15" s="1165"/>
      <c r="DT15" s="1167" t="s">
        <v>3877</v>
      </c>
      <c r="DU15" s="1168" t="s">
        <v>225</v>
      </c>
      <c r="DV15" s="1178">
        <f t="shared" ref="DV15:EK15" ca="1" si="211">DV52+DV53+DV54+DV55+DV56</f>
        <v>0</v>
      </c>
      <c r="DW15" s="1178">
        <f t="shared" ca="1" si="211"/>
        <v>0</v>
      </c>
      <c r="DX15" s="1178">
        <f t="shared" ca="1" si="211"/>
        <v>0</v>
      </c>
      <c r="DY15" s="1178">
        <f t="shared" ca="1" si="211"/>
        <v>0</v>
      </c>
      <c r="DZ15" s="1178">
        <f t="shared" ca="1" si="211"/>
        <v>0</v>
      </c>
      <c r="EA15" s="1178">
        <f t="shared" ca="1" si="211"/>
        <v>0</v>
      </c>
      <c r="EB15" s="1178">
        <f t="shared" ca="1" si="211"/>
        <v>0</v>
      </c>
      <c r="EC15" s="1178">
        <f t="shared" ca="1" si="211"/>
        <v>0</v>
      </c>
      <c r="ED15" s="1178">
        <f t="shared" ca="1" si="211"/>
        <v>0</v>
      </c>
      <c r="EE15" s="1178">
        <f t="shared" ca="1" si="211"/>
        <v>0</v>
      </c>
      <c r="EF15" s="1178">
        <f t="shared" ca="1" si="211"/>
        <v>0</v>
      </c>
      <c r="EG15" s="1178">
        <f t="shared" ca="1" si="211"/>
        <v>0</v>
      </c>
      <c r="EH15" s="1178">
        <f t="shared" ca="1" si="211"/>
        <v>0</v>
      </c>
      <c r="EI15" s="1178">
        <f t="shared" ca="1" si="211"/>
        <v>0</v>
      </c>
      <c r="EJ15" s="1178">
        <f t="shared" ca="1" si="211"/>
        <v>0</v>
      </c>
      <c r="EK15" s="1178">
        <f t="shared" ca="1" si="211"/>
        <v>0</v>
      </c>
      <c r="EM15" s="1165"/>
      <c r="EN15" s="1165"/>
      <c r="EO15" s="1165"/>
      <c r="EP15" s="1165"/>
      <c r="EQ15" s="1165"/>
      <c r="ER15" s="1165"/>
      <c r="EU15" s="1167" t="s">
        <v>3877</v>
      </c>
      <c r="EV15" s="1168" t="s">
        <v>225</v>
      </c>
      <c r="EW15" s="1178">
        <f t="shared" ref="EW15:FB15" ca="1" si="212">EW52+EW53+EW54+EW55+EW56</f>
        <v>10.1950940555</v>
      </c>
      <c r="EX15" s="1178">
        <f t="shared" ca="1" si="212"/>
        <v>10.1950940555</v>
      </c>
      <c r="EY15" s="1178">
        <f t="shared" ca="1" si="212"/>
        <v>10.195093703</v>
      </c>
      <c r="EZ15" s="1178">
        <f t="shared" ca="1" si="212"/>
        <v>10.195093703</v>
      </c>
      <c r="FA15" s="1178">
        <f t="shared" ca="1" si="212"/>
        <v>7.8273167061101002E-18</v>
      </c>
      <c r="FB15" s="1178">
        <f t="shared" ca="1" si="212"/>
        <v>3.5469825010800001E-7</v>
      </c>
      <c r="FE15" s="1165"/>
      <c r="FF15" s="1174"/>
      <c r="FG15" s="1172"/>
      <c r="FH15" s="1165"/>
      <c r="FI15" s="1165"/>
      <c r="FL15" s="1167" t="s">
        <v>3877</v>
      </c>
      <c r="FM15" s="1168" t="s">
        <v>225</v>
      </c>
      <c r="FN15" s="1178">
        <f t="shared" ref="FN15:FX15" ca="1" si="213">FN52+FN53+FN54+FN55+FN56</f>
        <v>9.7411504394804002E-12</v>
      </c>
      <c r="FO15" s="1178">
        <f t="shared" ca="1" si="213"/>
        <v>9.4418902063847003E-11</v>
      </c>
      <c r="FP15" s="1178">
        <f t="shared" ca="1" si="213"/>
        <v>7.8273167061101002E-18</v>
      </c>
      <c r="FQ15" s="1178">
        <f t="shared" ca="1" si="213"/>
        <v>3.5469825010800001E-7</v>
      </c>
      <c r="FR15" s="1178">
        <f t="shared" ca="1" si="213"/>
        <v>0</v>
      </c>
      <c r="FS15" s="1178">
        <f t="shared" ca="1" si="213"/>
        <v>3.54698227592E-7</v>
      </c>
      <c r="FT15" s="1178">
        <f t="shared" ca="1" si="213"/>
        <v>0</v>
      </c>
      <c r="FU15" s="1178">
        <f t="shared" ca="1" si="213"/>
        <v>1.0416006054656499E-10</v>
      </c>
      <c r="FV15" s="1178">
        <f t="shared" ca="1" si="213"/>
        <v>0</v>
      </c>
      <c r="FW15" s="1178">
        <f t="shared" ca="1" si="213"/>
        <v>0</v>
      </c>
      <c r="FX15" s="1178">
        <f t="shared" ca="1" si="213"/>
        <v>1.0411272699999999E-10</v>
      </c>
      <c r="FZ15" s="1165"/>
      <c r="GA15" s="1165"/>
      <c r="GB15" s="1172"/>
      <c r="GC15" s="1165"/>
      <c r="GD15" s="1172"/>
      <c r="GE15" s="1165"/>
      <c r="GH15" s="1167" t="s">
        <v>3877</v>
      </c>
      <c r="GI15" s="1168" t="s">
        <v>225</v>
      </c>
      <c r="GJ15" s="1178">
        <f t="shared" ref="GJ15:GQ15" ca="1" si="214">GJ52+GJ53+GJ54+GJ55+GJ56</f>
        <v>0</v>
      </c>
      <c r="GK15" s="1178">
        <f t="shared" ca="1" si="214"/>
        <v>0</v>
      </c>
      <c r="GL15" s="1178">
        <f t="shared" ca="1" si="214"/>
        <v>0</v>
      </c>
      <c r="GM15" s="1178">
        <f t="shared" ca="1" si="214"/>
        <v>0</v>
      </c>
      <c r="GN15" s="1178">
        <f t="shared" ca="1" si="214"/>
        <v>0</v>
      </c>
      <c r="GO15" s="1178">
        <f t="shared" ca="1" si="214"/>
        <v>0</v>
      </c>
      <c r="GP15" s="1178">
        <f t="shared" ca="1" si="214"/>
        <v>0</v>
      </c>
      <c r="GQ15" s="1178">
        <f t="shared" ca="1" si="214"/>
        <v>0</v>
      </c>
      <c r="GT15" s="1165"/>
      <c r="GU15" s="1174"/>
      <c r="GV15" s="1172"/>
      <c r="GW15" s="1165"/>
      <c r="GX15" s="1165"/>
      <c r="HA15" s="1167" t="s">
        <v>3877</v>
      </c>
      <c r="HB15" s="1168" t="s">
        <v>225</v>
      </c>
      <c r="HC15" s="1178">
        <f t="shared" ref="HC15:HH15" ca="1" si="215">HC52+HC53+HC54+HC55+HC56</f>
        <v>10.195093703</v>
      </c>
      <c r="HD15" s="1178">
        <f t="shared" ca="1" si="215"/>
        <v>9.8156100555000005</v>
      </c>
      <c r="HE15" s="1178">
        <f t="shared" ca="1" si="215"/>
        <v>0</v>
      </c>
      <c r="HF15" s="1178">
        <f t="shared" ca="1" si="215"/>
        <v>1.1590714681141E-10</v>
      </c>
      <c r="HG15" s="1178">
        <f t="shared" ca="1" si="215"/>
        <v>0.37948364363999998</v>
      </c>
      <c r="HH15" s="1178">
        <f t="shared" ca="1" si="215"/>
        <v>9.8156100555000005</v>
      </c>
      <c r="HK15" s="1165"/>
      <c r="HL15" s="1174"/>
      <c r="HM15" s="1172"/>
      <c r="HN15" s="1165"/>
      <c r="HO15" s="1165"/>
      <c r="HR15" s="1167" t="s">
        <v>3877</v>
      </c>
      <c r="HS15" s="1168" t="s">
        <v>225</v>
      </c>
      <c r="HT15" s="1178">
        <f t="shared" ref="HT15:IE15" ca="1" si="216">HT52+HT53+HT54+HT55+HT56</f>
        <v>8.3595540493999993E-7</v>
      </c>
      <c r="HU15" s="1178">
        <f t="shared" ca="1" si="216"/>
        <v>9.8156100555000005</v>
      </c>
      <c r="HV15" s="1178">
        <f t="shared" ca="1" si="216"/>
        <v>9.8156108925999987</v>
      </c>
      <c r="HW15" s="1178">
        <f t="shared" ca="1" si="216"/>
        <v>9.8156108925999987</v>
      </c>
      <c r="HX15" s="1178">
        <f t="shared" ca="1" si="216"/>
        <v>0.82065345569999992</v>
      </c>
      <c r="HY15" s="1178">
        <f t="shared" ca="1" si="216"/>
        <v>6.2751524168000006E-2</v>
      </c>
      <c r="HZ15" s="1178">
        <f t="shared" ca="1" si="216"/>
        <v>1.8219616172541999E-11</v>
      </c>
      <c r="IA15" s="1178">
        <f t="shared" ca="1" si="216"/>
        <v>4.8809754113200002E-14</v>
      </c>
      <c r="IB15" s="1178">
        <f t="shared" ca="1" si="216"/>
        <v>0</v>
      </c>
      <c r="IC15" s="1178">
        <f t="shared" ca="1" si="216"/>
        <v>0</v>
      </c>
      <c r="ID15" s="1178">
        <f t="shared" ca="1" si="216"/>
        <v>0</v>
      </c>
      <c r="IE15" s="1178">
        <f t="shared" ca="1" si="216"/>
        <v>0</v>
      </c>
      <c r="IH15" s="1165"/>
      <c r="II15" s="1174"/>
      <c r="IJ15" s="1172"/>
      <c r="IK15" s="1165"/>
      <c r="IL15" s="1165"/>
      <c r="IO15" s="1167" t="s">
        <v>3877</v>
      </c>
      <c r="IP15" s="1168" t="s">
        <v>225</v>
      </c>
      <c r="IQ15" s="1178">
        <f t="shared" ref="IQ15:JH15" ca="1" si="217">IQ52+IQ53+IQ54+IQ55+IQ56</f>
        <v>0.82065345569999992</v>
      </c>
      <c r="IR15" s="1178">
        <f t="shared" ca="1" si="217"/>
        <v>6.2751524168000006E-2</v>
      </c>
      <c r="IS15" s="1178">
        <f t="shared" ca="1" si="217"/>
        <v>1.24467359351E-3</v>
      </c>
      <c r="IT15" s="1178">
        <f t="shared" ca="1" si="217"/>
        <v>6.3996197731000001E-2</v>
      </c>
      <c r="IU15" s="1178">
        <f t="shared" ca="1" si="217"/>
        <v>5.976785075600001E-2</v>
      </c>
      <c r="IV15" s="1178">
        <f t="shared" ca="1" si="217"/>
        <v>3.6411738899999997E-2</v>
      </c>
      <c r="IW15" s="1178">
        <f t="shared" ca="1" si="217"/>
        <v>2.9872166302E-2</v>
      </c>
      <c r="IX15" s="1178">
        <f t="shared" ca="1" si="217"/>
        <v>4.8615647206096802E-13</v>
      </c>
      <c r="IY15" s="1178">
        <f t="shared" ca="1" si="217"/>
        <v>4.2283469720000005E-3</v>
      </c>
      <c r="IZ15" s="1178">
        <f t="shared" ca="1" si="217"/>
        <v>5.2948990872000003E-3</v>
      </c>
      <c r="JA15" s="1178">
        <f t="shared" ca="1" si="217"/>
        <v>3.1116839872999999E-2</v>
      </c>
      <c r="JB15" s="1178">
        <f t="shared" ca="1" si="217"/>
        <v>0</v>
      </c>
      <c r="JC15" s="1178">
        <f t="shared" ca="1" si="217"/>
        <v>5.2948990872000003E-3</v>
      </c>
      <c r="JD15" s="1178">
        <f t="shared" ca="1" si="217"/>
        <v>0</v>
      </c>
      <c r="JE15" s="1178">
        <f t="shared" ca="1" si="217"/>
        <v>5.2948990872000003E-3</v>
      </c>
      <c r="JF15" s="1178">
        <f t="shared" ca="1" si="217"/>
        <v>0</v>
      </c>
      <c r="JG15" s="1178">
        <f t="shared" ca="1" si="217"/>
        <v>0</v>
      </c>
      <c r="JH15" s="1178">
        <f t="shared" ca="1" si="217"/>
        <v>4.8809754113200002E-14</v>
      </c>
      <c r="JK15" s="1165"/>
      <c r="JL15" s="1174"/>
      <c r="JM15" s="1172"/>
      <c r="JN15" s="1165"/>
      <c r="JO15" s="1165"/>
      <c r="JR15" s="1167" t="s">
        <v>3877</v>
      </c>
      <c r="JS15" s="1168" t="s">
        <v>225</v>
      </c>
      <c r="JT15" s="1178">
        <f t="shared" ref="JT15:KC15" ca="1" si="218">JT52+JT53+JT54+JT55+JT56</f>
        <v>0</v>
      </c>
      <c r="JU15" s="1178">
        <f t="shared" ca="1" si="218"/>
        <v>0</v>
      </c>
      <c r="JV15" s="1178">
        <f t="shared" ca="1" si="218"/>
        <v>0</v>
      </c>
      <c r="JW15" s="1178">
        <f t="shared" ca="1" si="218"/>
        <v>0</v>
      </c>
      <c r="JX15" s="1178">
        <f t="shared" ca="1" si="218"/>
        <v>0</v>
      </c>
      <c r="JY15" s="1178">
        <f t="shared" ca="1" si="218"/>
        <v>0</v>
      </c>
      <c r="JZ15" s="1178">
        <f t="shared" ca="1" si="218"/>
        <v>0</v>
      </c>
      <c r="KA15" s="1178">
        <f t="shared" ca="1" si="218"/>
        <v>0</v>
      </c>
      <c r="KB15" s="1178">
        <f t="shared" ca="1" si="218"/>
        <v>0</v>
      </c>
      <c r="KC15" s="1178">
        <f t="shared" ca="1" si="218"/>
        <v>0</v>
      </c>
      <c r="KE15" s="1172"/>
      <c r="KF15" s="1165"/>
      <c r="KG15" s="1165"/>
      <c r="KJ15" s="1167" t="s">
        <v>3877</v>
      </c>
      <c r="KK15" s="1168" t="s">
        <v>225</v>
      </c>
      <c r="KL15" s="1178">
        <f t="shared" ref="KL15:KR15" ca="1" si="219">KL52+KL53+KL54+KL55+KL56</f>
        <v>0</v>
      </c>
      <c r="KM15" s="1178">
        <f t="shared" ca="1" si="219"/>
        <v>0</v>
      </c>
      <c r="KN15" s="1178">
        <f t="shared" ca="1" si="219"/>
        <v>0</v>
      </c>
      <c r="KO15" s="1178">
        <f t="shared" ca="1" si="219"/>
        <v>0</v>
      </c>
      <c r="KP15" s="1178">
        <f t="shared" ca="1" si="219"/>
        <v>0</v>
      </c>
      <c r="KQ15" s="1178">
        <f t="shared" ca="1" si="219"/>
        <v>0</v>
      </c>
      <c r="KR15" s="1178">
        <f t="shared" ca="1" si="219"/>
        <v>0</v>
      </c>
      <c r="KT15" s="1172"/>
      <c r="KU15" s="1165"/>
      <c r="KV15" s="1165"/>
      <c r="KY15" s="1167" t="s">
        <v>3877</v>
      </c>
      <c r="KZ15" s="1168" t="s">
        <v>225</v>
      </c>
      <c r="LA15" s="1178">
        <f t="shared" ref="LA15:LK15" ca="1" si="220">LA52+LA53+LA54+LA55+LA56</f>
        <v>1.1590714681141E-10</v>
      </c>
      <c r="LB15" s="1178">
        <f t="shared" ca="1" si="220"/>
        <v>1.8219616172541999E-11</v>
      </c>
      <c r="LC15" s="1178">
        <f t="shared" ca="1" si="220"/>
        <v>1.3412676218402001E-10</v>
      </c>
      <c r="LD15" s="1178">
        <f t="shared" ca="1" si="220"/>
        <v>1.3412676218402001E-10</v>
      </c>
      <c r="LE15" s="1178">
        <f t="shared" ca="1" si="220"/>
        <v>0</v>
      </c>
      <c r="LF15" s="1178">
        <f t="shared" ca="1" si="220"/>
        <v>0</v>
      </c>
      <c r="LG15" s="1178">
        <f t="shared" ca="1" si="220"/>
        <v>0</v>
      </c>
      <c r="LH15" s="1178">
        <f t="shared" ca="1" si="220"/>
        <v>0</v>
      </c>
      <c r="LI15" s="1178">
        <f t="shared" ca="1" si="220"/>
        <v>0</v>
      </c>
      <c r="LJ15" s="1178">
        <f t="shared" ca="1" si="220"/>
        <v>0</v>
      </c>
      <c r="LK15" s="1178">
        <f t="shared" ca="1" si="220"/>
        <v>0</v>
      </c>
      <c r="LN15" s="1165"/>
      <c r="LO15" s="1174"/>
      <c r="LP15" s="1172"/>
      <c r="LQ15" s="1165"/>
      <c r="LR15" s="1165"/>
      <c r="LU15" s="1167" t="s">
        <v>3877</v>
      </c>
      <c r="LV15" s="1168" t="s">
        <v>225</v>
      </c>
      <c r="LW15" s="1178">
        <f t="shared" ref="LW15:MO15" ca="1" si="221">LW52+LW53+LW54+LW55+LW56</f>
        <v>0</v>
      </c>
      <c r="LX15" s="1178">
        <f t="shared" ca="1" si="221"/>
        <v>0</v>
      </c>
      <c r="LY15" s="1178">
        <f t="shared" ca="1" si="221"/>
        <v>0.37948364363999998</v>
      </c>
      <c r="LZ15" s="1178">
        <f t="shared" ca="1" si="221"/>
        <v>4.2283469720000005E-3</v>
      </c>
      <c r="MA15" s="1178">
        <f t="shared" ca="1" si="221"/>
        <v>0.38371199090000002</v>
      </c>
      <c r="MB15" s="1178">
        <f t="shared" ca="1" si="221"/>
        <v>1.3412676218402001E-10</v>
      </c>
      <c r="MC15" s="1178">
        <f t="shared" ca="1" si="221"/>
        <v>0</v>
      </c>
      <c r="MD15" s="1178">
        <f t="shared" ca="1" si="221"/>
        <v>0</v>
      </c>
      <c r="ME15" s="1178">
        <f t="shared" ca="1" si="221"/>
        <v>0</v>
      </c>
      <c r="MF15" s="1178">
        <f t="shared" ca="1" si="221"/>
        <v>0</v>
      </c>
      <c r="MG15" s="1178">
        <f t="shared" ca="1" si="221"/>
        <v>0</v>
      </c>
      <c r="MH15" s="1178">
        <f t="shared" ca="1" si="221"/>
        <v>0</v>
      </c>
      <c r="MI15" s="1178">
        <f t="shared" ca="1" si="221"/>
        <v>0</v>
      </c>
      <c r="MJ15" s="1178">
        <f t="shared" ca="1" si="221"/>
        <v>0</v>
      </c>
      <c r="MK15" s="1178">
        <f t="shared" ca="1" si="221"/>
        <v>0</v>
      </c>
      <c r="ML15" s="1178">
        <f t="shared" ca="1" si="221"/>
        <v>0</v>
      </c>
      <c r="MM15" s="1178">
        <f t="shared" ca="1" si="221"/>
        <v>0</v>
      </c>
      <c r="MN15" s="1178">
        <f t="shared" ca="1" si="221"/>
        <v>0</v>
      </c>
      <c r="MO15" s="1178">
        <f t="shared" ca="1" si="221"/>
        <v>0</v>
      </c>
      <c r="MR15" s="1165"/>
      <c r="MS15" s="1174"/>
      <c r="MT15" s="1172"/>
      <c r="MU15" s="1165"/>
      <c r="MV15" s="1165"/>
      <c r="MY15" s="1167" t="s">
        <v>3877</v>
      </c>
      <c r="MZ15" s="1168" t="s">
        <v>225</v>
      </c>
      <c r="NA15" s="1178">
        <f t="shared" ref="NA15:NP15" ca="1" si="222">NA52+NA53+NA54+NA55+NA56</f>
        <v>7.2125273815999993E-7</v>
      </c>
      <c r="NB15" s="1178">
        <f t="shared" ca="1" si="222"/>
        <v>1.4071277529419999E-12</v>
      </c>
      <c r="NC15" s="1178">
        <f t="shared" ca="1" si="222"/>
        <v>7.2125133056000009E-7</v>
      </c>
      <c r="ND15" s="1178">
        <f t="shared" ca="1" si="222"/>
        <v>0</v>
      </c>
      <c r="NE15" s="1178">
        <f t="shared" ca="1" si="222"/>
        <v>0</v>
      </c>
      <c r="NF15" s="1178">
        <f t="shared" ca="1" si="222"/>
        <v>0</v>
      </c>
      <c r="NG15" s="1178">
        <f t="shared" ca="1" si="222"/>
        <v>0</v>
      </c>
      <c r="NH15" s="1178">
        <f t="shared" ca="1" si="222"/>
        <v>0</v>
      </c>
      <c r="NI15" s="1178">
        <f t="shared" ca="1" si="222"/>
        <v>0</v>
      </c>
      <c r="NJ15" s="1178">
        <f t="shared" ca="1" si="222"/>
        <v>0</v>
      </c>
      <c r="NK15" s="1178">
        <f t="shared" ca="1" si="222"/>
        <v>0</v>
      </c>
      <c r="NL15" s="1178">
        <f t="shared" ca="1" si="222"/>
        <v>0</v>
      </c>
      <c r="NM15" s="1178">
        <f t="shared" ca="1" si="222"/>
        <v>0</v>
      </c>
      <c r="NN15" s="1178">
        <f t="shared" ca="1" si="222"/>
        <v>0</v>
      </c>
      <c r="NO15" s="1178">
        <f t="shared" ca="1" si="222"/>
        <v>0</v>
      </c>
      <c r="NP15" s="1178">
        <f t="shared" ca="1" si="222"/>
        <v>0</v>
      </c>
      <c r="NS15" s="1165"/>
      <c r="NT15" s="1174"/>
      <c r="NU15" s="1172"/>
      <c r="NV15" s="1165"/>
      <c r="NW15" s="1165"/>
      <c r="NZ15" s="1165"/>
      <c r="OA15" s="1172"/>
      <c r="OB15" s="1165"/>
      <c r="OC15" s="1165"/>
      <c r="OF15" s="1167" t="s">
        <v>3877</v>
      </c>
      <c r="OG15" s="1168" t="s">
        <v>225</v>
      </c>
      <c r="OH15" s="1178">
        <f t="shared" ref="OH15:OO15" ca="1" si="223">OH52+OH53+OH54+OH55+OH56</f>
        <v>0</v>
      </c>
      <c r="OI15" s="1178">
        <f t="shared" ca="1" si="223"/>
        <v>0</v>
      </c>
      <c r="OJ15" s="1178">
        <f t="shared" ca="1" si="223"/>
        <v>0</v>
      </c>
      <c r="OK15" s="1178">
        <f t="shared" ca="1" si="223"/>
        <v>0</v>
      </c>
      <c r="OL15" s="1178">
        <f t="shared" ca="1" si="223"/>
        <v>0</v>
      </c>
      <c r="OM15" s="1178">
        <f t="shared" ca="1" si="223"/>
        <v>0</v>
      </c>
      <c r="ON15" s="1178">
        <f t="shared" ca="1" si="223"/>
        <v>0</v>
      </c>
      <c r="OO15" s="1178">
        <f t="shared" ca="1" si="223"/>
        <v>0</v>
      </c>
      <c r="OR15" s="1165"/>
      <c r="OS15" s="1174"/>
      <c r="OT15" s="1172"/>
      <c r="OU15" s="1165"/>
      <c r="OV15" s="1165"/>
      <c r="OY15" s="1167" t="s">
        <v>3877</v>
      </c>
      <c r="OZ15" s="1168" t="s">
        <v>225</v>
      </c>
      <c r="PA15" s="1178">
        <f t="shared" ref="PA15:PK15" ca="1" si="224">PA52+PA53+PA54+PA55+PA56</f>
        <v>0</v>
      </c>
      <c r="PB15" s="1178">
        <f t="shared" ca="1" si="224"/>
        <v>0</v>
      </c>
      <c r="PC15" s="1178">
        <f t="shared" ca="1" si="224"/>
        <v>0</v>
      </c>
      <c r="PD15" s="1178">
        <f t="shared" ca="1" si="224"/>
        <v>0</v>
      </c>
      <c r="PE15" s="1178">
        <f t="shared" ca="1" si="224"/>
        <v>0</v>
      </c>
      <c r="PF15" s="1178">
        <f t="shared" ca="1" si="224"/>
        <v>0</v>
      </c>
      <c r="PG15" s="1178">
        <f t="shared" ca="1" si="224"/>
        <v>0</v>
      </c>
      <c r="PH15" s="1178">
        <f t="shared" ca="1" si="224"/>
        <v>0</v>
      </c>
      <c r="PI15" s="1178">
        <f t="shared" ca="1" si="224"/>
        <v>0</v>
      </c>
      <c r="PJ15" s="1178">
        <f t="shared" ca="1" si="224"/>
        <v>0</v>
      </c>
      <c r="PK15" s="1178">
        <f t="shared" ca="1" si="224"/>
        <v>0</v>
      </c>
      <c r="PN15" s="1165"/>
      <c r="PO15" s="1174"/>
      <c r="PP15" s="1172"/>
      <c r="PQ15" s="1165"/>
      <c r="PR15" s="1165"/>
      <c r="PU15" s="1167" t="s">
        <v>3877</v>
      </c>
      <c r="PV15" s="1168" t="s">
        <v>225</v>
      </c>
      <c r="PW15" s="1178">
        <f ca="1">PW52+PW53+PW54+PW55+PW56</f>
        <v>0</v>
      </c>
      <c r="PX15" s="1178">
        <f ca="1">PX52+PX53+PX54+PX55+PX56</f>
        <v>0</v>
      </c>
      <c r="PY15" s="1178">
        <f ca="1">PY52+PY53+PY54+PY55+PY56</f>
        <v>0</v>
      </c>
      <c r="PZ15" s="1178">
        <f ca="1">PZ52+PZ53+PZ54+PZ55+PZ56</f>
        <v>0</v>
      </c>
      <c r="QC15" s="1165"/>
      <c r="QD15" s="1174"/>
      <c r="QE15" s="1172"/>
      <c r="QF15" s="1165"/>
      <c r="QG15" s="1165"/>
    </row>
    <row r="16" spans="1:451" ht="12" customHeight="1">
      <c r="A16" s="1179"/>
      <c r="H16" s="1167" t="s">
        <v>3879</v>
      </c>
      <c r="I16" s="1168" t="s">
        <v>225</v>
      </c>
      <c r="J16" s="1178">
        <f ca="1">J58+J57+J62+J74+J75+J69</f>
        <v>67.764712200000005</v>
      </c>
      <c r="K16" s="1178">
        <f ca="1">K58+K57+K62+K74+K75+K69</f>
        <v>67.764712200000005</v>
      </c>
      <c r="R16" s="1167" t="s">
        <v>3879</v>
      </c>
      <c r="S16" s="1168" t="s">
        <v>225</v>
      </c>
      <c r="T16" s="1178">
        <f t="shared" ref="T16:AD16" ca="1" si="225">T58+T57+T62+T74+T75+T69</f>
        <v>67.764712200000005</v>
      </c>
      <c r="U16" s="1178">
        <f t="shared" ca="1" si="225"/>
        <v>0</v>
      </c>
      <c r="V16" s="1178">
        <f t="shared" ca="1" si="225"/>
        <v>5.4125371179999998E-7</v>
      </c>
      <c r="W16" s="1178">
        <f t="shared" ca="1" si="225"/>
        <v>0</v>
      </c>
      <c r="X16" s="1178">
        <f t="shared" ca="1" si="225"/>
        <v>0</v>
      </c>
      <c r="Y16" s="1178">
        <f t="shared" ca="1" si="225"/>
        <v>93.238874060000001</v>
      </c>
      <c r="Z16" s="1178">
        <f t="shared" ca="1" si="225"/>
        <v>0.59605562793486444</v>
      </c>
      <c r="AA16" s="1178">
        <f t="shared" ca="1" si="225"/>
        <v>92.642818474999999</v>
      </c>
      <c r="AB16" s="1178">
        <f t="shared" ca="1" si="225"/>
        <v>0</v>
      </c>
      <c r="AC16" s="1178">
        <f t="shared" ca="1" si="225"/>
        <v>5.4125371179999998E-7</v>
      </c>
      <c r="AD16" s="1178">
        <f t="shared" ca="1" si="225"/>
        <v>0</v>
      </c>
      <c r="AF16" s="1167" t="s">
        <v>3880</v>
      </c>
      <c r="AG16" s="1170">
        <f t="shared" ca="1" si="3"/>
        <v>1999.9936</v>
      </c>
      <c r="AH16" s="1171">
        <f t="shared" ca="1" si="4"/>
        <v>1.7196849527085125</v>
      </c>
      <c r="AI16" s="1165" t="s">
        <v>3169</v>
      </c>
      <c r="AK16" s="1167" t="s">
        <v>3879</v>
      </c>
      <c r="AL16" s="1168" t="s">
        <v>225</v>
      </c>
      <c r="AM16" s="1178">
        <f t="shared" ref="AM16:BB16" ca="1" si="226">AM58+AM57+AM62+AM74+AM75+AM69</f>
        <v>0</v>
      </c>
      <c r="AN16" s="1178">
        <f t="shared" ca="1" si="226"/>
        <v>0</v>
      </c>
      <c r="AO16" s="1178">
        <f t="shared" ca="1" si="226"/>
        <v>92.642818474999999</v>
      </c>
      <c r="AP16" s="1178">
        <f t="shared" ca="1" si="226"/>
        <v>92.642818474999999</v>
      </c>
      <c r="AQ16" s="1178">
        <f t="shared" ca="1" si="226"/>
        <v>0.38785583081037117</v>
      </c>
      <c r="AR16" s="1178">
        <f t="shared" ca="1" si="226"/>
        <v>0.41057024600030928</v>
      </c>
      <c r="AS16" s="1178">
        <f t="shared" ca="1" si="226"/>
        <v>0.18548538193455308</v>
      </c>
      <c r="AT16" s="1178">
        <f t="shared" ca="1" si="226"/>
        <v>0.23934879800000677</v>
      </c>
      <c r="AU16" s="1178">
        <f t="shared" ca="1" si="226"/>
        <v>0.55907727981067357</v>
      </c>
      <c r="AV16" s="1178">
        <f t="shared" ca="1" si="226"/>
        <v>92.254962660999993</v>
      </c>
      <c r="AW16" s="1178">
        <f t="shared" ca="1" si="226"/>
        <v>0.23934879800000677</v>
      </c>
      <c r="AX16" s="1178">
        <f t="shared" ca="1" si="226"/>
        <v>0.98391145974523719</v>
      </c>
      <c r="AY16" s="1178">
        <f t="shared" ca="1" si="226"/>
        <v>0</v>
      </c>
      <c r="AZ16" s="1178">
        <f t="shared" ca="1" si="226"/>
        <v>0</v>
      </c>
      <c r="BA16" s="1178">
        <f t="shared" ca="1" si="226"/>
        <v>0</v>
      </c>
      <c r="BB16" s="1178">
        <f t="shared" ca="1" si="226"/>
        <v>86.904626160999996</v>
      </c>
      <c r="BE16" s="1165"/>
      <c r="BF16" s="1174"/>
      <c r="BG16" s="1172"/>
      <c r="BH16" s="1165"/>
      <c r="BI16" s="1165"/>
      <c r="BL16" s="1167" t="s">
        <v>3879</v>
      </c>
      <c r="BM16" s="1168" t="s">
        <v>225</v>
      </c>
      <c r="BN16" s="1178">
        <f ca="1">BN58+BN57+BN62+BN74+BN75+BN69</f>
        <v>8.6904626160999996</v>
      </c>
      <c r="BO16" s="1178">
        <f ca="1">BO58+BO57+BO62+BO74+BO75+BO69</f>
        <v>8.6904626160999996</v>
      </c>
      <c r="BP16" s="1178">
        <f ca="1">BP58+BP57+BP62+BP74+BP75+BP69</f>
        <v>1.2279927113000001E-12</v>
      </c>
      <c r="BQ16" s="1178">
        <f ca="1">BQ58+BQ57+BQ62+BQ74+BQ75+BQ69</f>
        <v>0</v>
      </c>
      <c r="BR16" s="1178">
        <f ca="1">BR58+BR57+BR62+BR74+BR75+BR69</f>
        <v>0</v>
      </c>
      <c r="BU16" s="1165"/>
      <c r="BV16" s="1174"/>
      <c r="BW16" s="1172"/>
      <c r="BX16" s="1165"/>
      <c r="BY16" s="1165"/>
      <c r="CB16" s="1167" t="s">
        <v>3879</v>
      </c>
      <c r="CC16" s="1168" t="s">
        <v>225</v>
      </c>
      <c r="CD16" s="1178">
        <f t="shared" ref="CD16:CO16" ca="1" si="227">CD58+CD57+CD62+CD74+CD75+CD69</f>
        <v>86.904626160999996</v>
      </c>
      <c r="CE16" s="1178">
        <f t="shared" ca="1" si="227"/>
        <v>86.904626160999996</v>
      </c>
      <c r="CF16" s="1178">
        <f t="shared" ca="1" si="227"/>
        <v>8.6904626160999996</v>
      </c>
      <c r="CG16" s="1178">
        <f t="shared" ca="1" si="227"/>
        <v>8.6904626160999996</v>
      </c>
      <c r="CH16" s="1178">
        <f t="shared" ca="1" si="227"/>
        <v>86.904626160999996</v>
      </c>
      <c r="CI16" s="1178">
        <f t="shared" ca="1" si="227"/>
        <v>0</v>
      </c>
      <c r="CJ16" s="1178">
        <f t="shared" ca="1" si="227"/>
        <v>0</v>
      </c>
      <c r="CK16" s="1178">
        <f t="shared" ca="1" si="227"/>
        <v>86.904626160999996</v>
      </c>
      <c r="CL16" s="1178">
        <f t="shared" ca="1" si="227"/>
        <v>1.1902672472E-11</v>
      </c>
      <c r="CM16" s="1178">
        <f t="shared" ca="1" si="227"/>
        <v>0</v>
      </c>
      <c r="CN16" s="1178">
        <f t="shared" ca="1" si="227"/>
        <v>86.904626160999996</v>
      </c>
      <c r="CO16" s="1178">
        <f t="shared" ca="1" si="227"/>
        <v>1.26875724E-11</v>
      </c>
      <c r="CQ16" s="1165"/>
      <c r="CR16" s="1165"/>
      <c r="CS16" s="1172"/>
      <c r="CT16" s="1165"/>
      <c r="CU16" s="1172"/>
      <c r="CV16" s="1165"/>
      <c r="CY16" s="1167" t="s">
        <v>3879</v>
      </c>
      <c r="CZ16" s="1168" t="s">
        <v>225</v>
      </c>
      <c r="DA16" s="1178">
        <f t="shared" ref="DA16:DJ16" ca="1" si="228">DA58+DA57+DA62+DA74+DA75+DA69</f>
        <v>0</v>
      </c>
      <c r="DB16" s="1178">
        <f t="shared" ca="1" si="228"/>
        <v>0</v>
      </c>
      <c r="DC16" s="1178">
        <f t="shared" ca="1" si="228"/>
        <v>0</v>
      </c>
      <c r="DD16" s="1178">
        <f t="shared" ca="1" si="228"/>
        <v>0</v>
      </c>
      <c r="DE16" s="1178">
        <f t="shared" ca="1" si="228"/>
        <v>0</v>
      </c>
      <c r="DF16" s="1178">
        <f t="shared" ca="1" si="228"/>
        <v>0</v>
      </c>
      <c r="DG16" s="1178">
        <f t="shared" ca="1" si="228"/>
        <v>0</v>
      </c>
      <c r="DH16" s="1178">
        <f t="shared" ca="1" si="228"/>
        <v>0</v>
      </c>
      <c r="DI16" s="1178">
        <f t="shared" ca="1" si="228"/>
        <v>0</v>
      </c>
      <c r="DJ16" s="1178">
        <f t="shared" ca="1" si="228"/>
        <v>0</v>
      </c>
      <c r="DM16" s="1165"/>
      <c r="DN16" s="1174"/>
      <c r="DO16" s="1172"/>
      <c r="DP16" s="1165"/>
      <c r="DQ16" s="1165"/>
      <c r="DT16" s="1167" t="s">
        <v>3879</v>
      </c>
      <c r="DU16" s="1168" t="s">
        <v>225</v>
      </c>
      <c r="DV16" s="1178">
        <f t="shared" ref="DV16:EK16" ca="1" si="229">DV58+DV57+DV62+DV74+DV75+DV69</f>
        <v>0</v>
      </c>
      <c r="DW16" s="1178">
        <f t="shared" ca="1" si="229"/>
        <v>0</v>
      </c>
      <c r="DX16" s="1178">
        <f t="shared" ca="1" si="229"/>
        <v>0</v>
      </c>
      <c r="DY16" s="1178">
        <f t="shared" ca="1" si="229"/>
        <v>0</v>
      </c>
      <c r="DZ16" s="1178">
        <f t="shared" ca="1" si="229"/>
        <v>0</v>
      </c>
      <c r="EA16" s="1178">
        <f t="shared" ca="1" si="229"/>
        <v>0</v>
      </c>
      <c r="EB16" s="1178">
        <f t="shared" ca="1" si="229"/>
        <v>0</v>
      </c>
      <c r="EC16" s="1178">
        <f t="shared" ca="1" si="229"/>
        <v>0.37385016900000001</v>
      </c>
      <c r="ED16" s="1178">
        <f t="shared" ca="1" si="229"/>
        <v>0</v>
      </c>
      <c r="EE16" s="1178">
        <f t="shared" ca="1" si="229"/>
        <v>0</v>
      </c>
      <c r="EF16" s="1178">
        <f t="shared" ca="1" si="229"/>
        <v>0.37385016900000001</v>
      </c>
      <c r="EG16" s="1178">
        <f t="shared" ca="1" si="229"/>
        <v>0</v>
      </c>
      <c r="EH16" s="1178">
        <f t="shared" ca="1" si="229"/>
        <v>0</v>
      </c>
      <c r="EI16" s="1178">
        <f t="shared" ca="1" si="229"/>
        <v>0</v>
      </c>
      <c r="EJ16" s="1178">
        <f t="shared" ca="1" si="229"/>
        <v>0</v>
      </c>
      <c r="EK16" s="1178">
        <f t="shared" ca="1" si="229"/>
        <v>0</v>
      </c>
      <c r="EM16" s="1165"/>
      <c r="EN16" s="1165"/>
      <c r="EO16" s="1172"/>
      <c r="EP16" s="1165"/>
      <c r="EQ16" s="1172"/>
      <c r="ER16" s="1165"/>
      <c r="EU16" s="1167" t="s">
        <v>3879</v>
      </c>
      <c r="EV16" s="1168" t="s">
        <v>225</v>
      </c>
      <c r="EW16" s="1178">
        <f t="shared" ref="EW16:FB16" ca="1" si="230">EW58+EW57+EW62+EW74+EW75+EW69</f>
        <v>86.904626160999996</v>
      </c>
      <c r="EX16" s="1178">
        <f t="shared" ca="1" si="230"/>
        <v>86.904626160999996</v>
      </c>
      <c r="EY16" s="1178">
        <f t="shared" ca="1" si="230"/>
        <v>86.904625623999991</v>
      </c>
      <c r="EZ16" s="1178">
        <f t="shared" ca="1" si="230"/>
        <v>86.904625623999991</v>
      </c>
      <c r="FA16" s="1178">
        <f t="shared" ca="1" si="230"/>
        <v>9.8354356879999998E-19</v>
      </c>
      <c r="FB16" s="1178">
        <f t="shared" ca="1" si="230"/>
        <v>5.4125374719999998E-7</v>
      </c>
      <c r="FE16" s="1165"/>
      <c r="FF16" s="1174"/>
      <c r="FG16" s="1172"/>
      <c r="FH16" s="1165"/>
      <c r="FI16" s="1165"/>
      <c r="FL16" s="1167" t="s">
        <v>3879</v>
      </c>
      <c r="FM16" s="1168" t="s">
        <v>225</v>
      </c>
      <c r="FN16" s="1178">
        <f t="shared" ref="FN16:FX16" ca="1" si="231">FN58+FN57+FN62+FN74+FN75+FN69</f>
        <v>1.2279927113000001E-12</v>
      </c>
      <c r="FO16" s="1178">
        <f t="shared" ca="1" si="231"/>
        <v>1.1902672472E-11</v>
      </c>
      <c r="FP16" s="1178">
        <f t="shared" ca="1" si="231"/>
        <v>9.8354356879999998E-19</v>
      </c>
      <c r="FQ16" s="1178">
        <f t="shared" ca="1" si="231"/>
        <v>5.4125374719999998E-7</v>
      </c>
      <c r="FR16" s="1178">
        <f t="shared" ca="1" si="231"/>
        <v>0</v>
      </c>
      <c r="FS16" s="1178">
        <f t="shared" ca="1" si="231"/>
        <v>5.4125371179999998E-7</v>
      </c>
      <c r="FT16" s="1178">
        <f t="shared" ca="1" si="231"/>
        <v>0</v>
      </c>
      <c r="FU16" s="1178">
        <f t="shared" ca="1" si="231"/>
        <v>1.3130666162999999E-11</v>
      </c>
      <c r="FV16" s="1178">
        <f t="shared" ca="1" si="231"/>
        <v>0</v>
      </c>
      <c r="FW16" s="1178">
        <f t="shared" ca="1" si="231"/>
        <v>0</v>
      </c>
      <c r="FX16" s="1178">
        <f t="shared" ca="1" si="231"/>
        <v>1.26875724E-11</v>
      </c>
      <c r="FZ16" s="1165"/>
      <c r="GA16" s="1165"/>
      <c r="GB16" s="1172"/>
      <c r="GC16" s="1165"/>
      <c r="GD16" s="1172"/>
      <c r="GE16" s="1165"/>
      <c r="GH16" s="1167" t="s">
        <v>3879</v>
      </c>
      <c r="GI16" s="1168" t="s">
        <v>225</v>
      </c>
      <c r="GJ16" s="1178">
        <f t="shared" ref="GJ16:GQ16" ca="1" si="232">GJ58+GJ57+GJ62+GJ74+GJ75+GJ69</f>
        <v>0</v>
      </c>
      <c r="GK16" s="1178">
        <f t="shared" ca="1" si="232"/>
        <v>0</v>
      </c>
      <c r="GL16" s="1178">
        <f t="shared" ca="1" si="232"/>
        <v>0</v>
      </c>
      <c r="GM16" s="1178">
        <f t="shared" ca="1" si="232"/>
        <v>0</v>
      </c>
      <c r="GN16" s="1178">
        <f t="shared" ca="1" si="232"/>
        <v>0</v>
      </c>
      <c r="GO16" s="1178">
        <f t="shared" ca="1" si="232"/>
        <v>0</v>
      </c>
      <c r="GP16" s="1178">
        <f t="shared" ca="1" si="232"/>
        <v>0</v>
      </c>
      <c r="GQ16" s="1178">
        <f t="shared" ca="1" si="232"/>
        <v>0</v>
      </c>
      <c r="GT16" s="1165"/>
      <c r="GU16" s="1174"/>
      <c r="GV16" s="1172"/>
      <c r="GW16" s="1165"/>
      <c r="GX16" s="1165"/>
      <c r="HA16" s="1167" t="s">
        <v>3879</v>
      </c>
      <c r="HB16" s="1168" t="s">
        <v>225</v>
      </c>
      <c r="HC16" s="1178">
        <f t="shared" ref="HC16:HH16" ca="1" si="233">HC58+HC57+HC62+HC74+HC75+HC69</f>
        <v>86.904625623999991</v>
      </c>
      <c r="HD16" s="1178">
        <f t="shared" ca="1" si="233"/>
        <v>83.669845755000011</v>
      </c>
      <c r="HE16" s="1178">
        <f t="shared" ca="1" si="233"/>
        <v>0</v>
      </c>
      <c r="HF16" s="1178">
        <f t="shared" ca="1" si="233"/>
        <v>1.8819709439999998E-11</v>
      </c>
      <c r="HG16" s="1178">
        <f t="shared" ca="1" si="233"/>
        <v>3.2347798729999999</v>
      </c>
      <c r="HH16" s="1178">
        <f t="shared" ca="1" si="233"/>
        <v>83.669845755000011</v>
      </c>
      <c r="HK16" s="1165"/>
      <c r="HL16" s="1174"/>
      <c r="HM16" s="1172"/>
      <c r="HN16" s="1165"/>
      <c r="HO16" s="1165"/>
      <c r="HR16" s="1167" t="s">
        <v>3879</v>
      </c>
      <c r="HS16" s="1168" t="s">
        <v>225</v>
      </c>
      <c r="HT16" s="1178">
        <f t="shared" ref="HT16:IE16" ca="1" si="234">HT58+HT57+HT62+HT74+HT75+HT69</f>
        <v>0.98391145974523719</v>
      </c>
      <c r="HU16" s="1178">
        <f t="shared" ca="1" si="234"/>
        <v>83.669845755000011</v>
      </c>
      <c r="HV16" s="1178">
        <f t="shared" ca="1" si="234"/>
        <v>84.653757126000002</v>
      </c>
      <c r="HW16" s="1178">
        <f t="shared" ca="1" si="234"/>
        <v>84.653757126000002</v>
      </c>
      <c r="HX16" s="1178">
        <f t="shared" ca="1" si="234"/>
        <v>5.5658738133000005</v>
      </c>
      <c r="HY16" s="1178">
        <f t="shared" ca="1" si="234"/>
        <v>0.42559628785000003</v>
      </c>
      <c r="HZ16" s="1178">
        <f t="shared" ca="1" si="234"/>
        <v>1.0949276238488226E-4</v>
      </c>
      <c r="IA16" s="1178">
        <f t="shared" ca="1" si="234"/>
        <v>3.5551983829501699E-8</v>
      </c>
      <c r="IB16" s="1178">
        <f t="shared" ca="1" si="234"/>
        <v>0</v>
      </c>
      <c r="IC16" s="1178">
        <f t="shared" ca="1" si="234"/>
        <v>0</v>
      </c>
      <c r="ID16" s="1178">
        <f t="shared" ca="1" si="234"/>
        <v>0</v>
      </c>
      <c r="IE16" s="1178">
        <f t="shared" ca="1" si="234"/>
        <v>0</v>
      </c>
      <c r="IH16" s="1165"/>
      <c r="II16" s="1174"/>
      <c r="IJ16" s="1172"/>
      <c r="IK16" s="1165"/>
      <c r="IL16" s="1165"/>
      <c r="IO16" s="1167" t="s">
        <v>3879</v>
      </c>
      <c r="IP16" s="1168" t="s">
        <v>225</v>
      </c>
      <c r="IQ16" s="1178">
        <f t="shared" ref="IQ16:JH16" ca="1" si="235">IQ58+IQ57+IQ62+IQ74+IQ75+IQ69</f>
        <v>5.5658738133000005</v>
      </c>
      <c r="IR16" s="1178">
        <f t="shared" ca="1" si="235"/>
        <v>0.42559628785000003</v>
      </c>
      <c r="IS16" s="1178">
        <f t="shared" ca="1" si="235"/>
        <v>8.7523013520000009E-3</v>
      </c>
      <c r="IT16" s="1178">
        <f t="shared" ca="1" si="235"/>
        <v>0.43434858992999997</v>
      </c>
      <c r="IU16" s="1178">
        <f t="shared" ca="1" si="235"/>
        <v>0.40565037657000003</v>
      </c>
      <c r="IV16" s="1178">
        <f t="shared" ca="1" si="235"/>
        <v>0.25604022858999997</v>
      </c>
      <c r="IW16" s="1178">
        <f t="shared" ca="1" si="235"/>
        <v>0.21005523272999999</v>
      </c>
      <c r="IX16" s="1178">
        <f t="shared" ca="1" si="235"/>
        <v>3.9613553486656994E-6</v>
      </c>
      <c r="IY16" s="1178">
        <f t="shared" ca="1" si="235"/>
        <v>2.8698213449999999E-2</v>
      </c>
      <c r="IZ16" s="1178">
        <f t="shared" ca="1" si="235"/>
        <v>3.7232695128000003E-2</v>
      </c>
      <c r="JA16" s="1178">
        <f t="shared" ca="1" si="235"/>
        <v>0.21880753379999998</v>
      </c>
      <c r="JB16" s="1178">
        <f t="shared" ca="1" si="235"/>
        <v>0</v>
      </c>
      <c r="JC16" s="1178">
        <f t="shared" ca="1" si="235"/>
        <v>3.7232659576000006E-2</v>
      </c>
      <c r="JD16" s="1178">
        <f t="shared" ca="1" si="235"/>
        <v>0</v>
      </c>
      <c r="JE16" s="1178">
        <f t="shared" ca="1" si="235"/>
        <v>3.7232695128000003E-2</v>
      </c>
      <c r="JF16" s="1178">
        <f t="shared" ca="1" si="235"/>
        <v>0</v>
      </c>
      <c r="JG16" s="1178">
        <f t="shared" ca="1" si="235"/>
        <v>56.294199300000002</v>
      </c>
      <c r="JH16" s="1178">
        <f t="shared" ca="1" si="235"/>
        <v>3.5551983829501699E-8</v>
      </c>
      <c r="JK16" s="1165"/>
      <c r="JL16" s="1174"/>
      <c r="JM16" s="1172"/>
      <c r="JN16" s="1165"/>
      <c r="JO16" s="1165"/>
      <c r="JR16" s="1167" t="s">
        <v>3879</v>
      </c>
      <c r="JS16" s="1168" t="s">
        <v>225</v>
      </c>
      <c r="JT16" s="1178">
        <f t="shared" ref="JT16:KC16" ca="1" si="236">JT58+JT57+JT62+JT74+JT75+JT69</f>
        <v>0</v>
      </c>
      <c r="JU16" s="1178">
        <f t="shared" ca="1" si="236"/>
        <v>0</v>
      </c>
      <c r="JV16" s="1178">
        <f t="shared" ca="1" si="236"/>
        <v>0</v>
      </c>
      <c r="JW16" s="1178">
        <f t="shared" ca="1" si="236"/>
        <v>0</v>
      </c>
      <c r="JX16" s="1178">
        <f t="shared" ca="1" si="236"/>
        <v>0</v>
      </c>
      <c r="JY16" s="1178">
        <f t="shared" ca="1" si="236"/>
        <v>0</v>
      </c>
      <c r="JZ16" s="1178">
        <f t="shared" ca="1" si="236"/>
        <v>0</v>
      </c>
      <c r="KA16" s="1178">
        <f t="shared" ca="1" si="236"/>
        <v>0</v>
      </c>
      <c r="KB16" s="1178">
        <f t="shared" ca="1" si="236"/>
        <v>0</v>
      </c>
      <c r="KC16" s="1178">
        <f t="shared" ca="1" si="236"/>
        <v>0</v>
      </c>
      <c r="KE16" s="1172"/>
      <c r="KF16" s="1165"/>
      <c r="KG16" s="1165"/>
      <c r="KJ16" s="1167" t="s">
        <v>3879</v>
      </c>
      <c r="KK16" s="1168" t="s">
        <v>225</v>
      </c>
      <c r="KL16" s="1178">
        <f t="shared" ref="KL16:KR16" ca="1" si="237">KL58+KL57+KL62+KL74+KL75+KL69</f>
        <v>0</v>
      </c>
      <c r="KM16" s="1178">
        <f t="shared" ca="1" si="237"/>
        <v>0</v>
      </c>
      <c r="KN16" s="1178">
        <f t="shared" ca="1" si="237"/>
        <v>0</v>
      </c>
      <c r="KO16" s="1178">
        <f t="shared" ca="1" si="237"/>
        <v>0</v>
      </c>
      <c r="KP16" s="1178">
        <f t="shared" ca="1" si="237"/>
        <v>0</v>
      </c>
      <c r="KQ16" s="1178">
        <f t="shared" ca="1" si="237"/>
        <v>0</v>
      </c>
      <c r="KR16" s="1178">
        <f t="shared" ca="1" si="237"/>
        <v>0</v>
      </c>
      <c r="KT16" s="1172"/>
      <c r="KU16" s="1165"/>
      <c r="KV16" s="1165"/>
      <c r="KY16" s="1167" t="s">
        <v>3879</v>
      </c>
      <c r="KZ16" s="1168" t="s">
        <v>225</v>
      </c>
      <c r="LA16" s="1178">
        <f t="shared" ref="LA16:LK16" ca="1" si="238">LA58+LA57+LA62+LA74+LA75+LA69</f>
        <v>1.8819709439999998E-11</v>
      </c>
      <c r="LB16" s="1178">
        <f t="shared" ca="1" si="238"/>
        <v>1.0949276238488226E-4</v>
      </c>
      <c r="LC16" s="1178">
        <f t="shared" ca="1" si="238"/>
        <v>1.0949278120459177E-4</v>
      </c>
      <c r="LD16" s="1178">
        <f t="shared" ca="1" si="238"/>
        <v>1.0949278120459177E-4</v>
      </c>
      <c r="LE16" s="1178">
        <f t="shared" ca="1" si="238"/>
        <v>0</v>
      </c>
      <c r="LF16" s="1178">
        <f t="shared" ca="1" si="238"/>
        <v>0</v>
      </c>
      <c r="LG16" s="1178">
        <f t="shared" ca="1" si="238"/>
        <v>0</v>
      </c>
      <c r="LH16" s="1178">
        <f t="shared" ca="1" si="238"/>
        <v>0</v>
      </c>
      <c r="LI16" s="1178">
        <f t="shared" ca="1" si="238"/>
        <v>0</v>
      </c>
      <c r="LJ16" s="1178">
        <f t="shared" ca="1" si="238"/>
        <v>0</v>
      </c>
      <c r="LK16" s="1178">
        <f t="shared" ca="1" si="238"/>
        <v>0</v>
      </c>
      <c r="LN16" s="1165"/>
      <c r="LO16" s="1174"/>
      <c r="LP16" s="1172"/>
      <c r="LQ16" s="1165"/>
      <c r="LR16" s="1165"/>
      <c r="LU16" s="1167" t="s">
        <v>3879</v>
      </c>
      <c r="LV16" s="1168" t="s">
        <v>225</v>
      </c>
      <c r="LW16" s="1178">
        <f t="shared" ref="LW16:MO16" ca="1" si="239">LW58+LW57+LW62+LW74+LW75+LW69</f>
        <v>0</v>
      </c>
      <c r="LX16" s="1178">
        <f t="shared" ca="1" si="239"/>
        <v>0</v>
      </c>
      <c r="LY16" s="1178">
        <f t="shared" ca="1" si="239"/>
        <v>3.2347798729999999</v>
      </c>
      <c r="LZ16" s="1178">
        <f t="shared" ca="1" si="239"/>
        <v>2.8698213449999999E-2</v>
      </c>
      <c r="MA16" s="1178">
        <f t="shared" ca="1" si="239"/>
        <v>3.2634780873140001</v>
      </c>
      <c r="MB16" s="1178">
        <f t="shared" ca="1" si="239"/>
        <v>1.0949278120459177E-4</v>
      </c>
      <c r="MC16" s="1178">
        <f t="shared" ca="1" si="239"/>
        <v>0</v>
      </c>
      <c r="MD16" s="1178">
        <f t="shared" ca="1" si="239"/>
        <v>0</v>
      </c>
      <c r="ME16" s="1178">
        <f t="shared" ca="1" si="239"/>
        <v>0</v>
      </c>
      <c r="MF16" s="1178">
        <f t="shared" ca="1" si="239"/>
        <v>0</v>
      </c>
      <c r="MG16" s="1178">
        <f t="shared" ca="1" si="239"/>
        <v>0</v>
      </c>
      <c r="MH16" s="1178">
        <f t="shared" ca="1" si="239"/>
        <v>0</v>
      </c>
      <c r="MI16" s="1178">
        <f t="shared" ca="1" si="239"/>
        <v>0</v>
      </c>
      <c r="MJ16" s="1178">
        <f t="shared" ca="1" si="239"/>
        <v>0</v>
      </c>
      <c r="MK16" s="1178">
        <f t="shared" ca="1" si="239"/>
        <v>0</v>
      </c>
      <c r="ML16" s="1178">
        <f t="shared" ca="1" si="239"/>
        <v>0</v>
      </c>
      <c r="MM16" s="1178">
        <f t="shared" ca="1" si="239"/>
        <v>0</v>
      </c>
      <c r="MN16" s="1178">
        <f t="shared" ca="1" si="239"/>
        <v>0</v>
      </c>
      <c r="MO16" s="1178">
        <f t="shared" ca="1" si="239"/>
        <v>0</v>
      </c>
      <c r="MQ16" s="1165"/>
      <c r="MR16" s="1165"/>
      <c r="MS16" s="1165"/>
      <c r="MT16" s="1165"/>
      <c r="MU16" s="1165"/>
      <c r="MV16" s="1165"/>
      <c r="MY16" s="1167" t="s">
        <v>3879</v>
      </c>
      <c r="MZ16" s="1168" t="s">
        <v>225</v>
      </c>
      <c r="NA16" s="1178">
        <f t="shared" ref="NA16:NP16" ca="1" si="240">NA58+NA57+NA62+NA74+NA75+NA69</f>
        <v>0.59605562793486444</v>
      </c>
      <c r="NB16" s="1178">
        <f t="shared" ca="1" si="240"/>
        <v>0.41057024600030928</v>
      </c>
      <c r="NC16" s="1178">
        <f t="shared" ca="1" si="240"/>
        <v>0.18548538193455308</v>
      </c>
      <c r="ND16" s="1178">
        <f t="shared" ca="1" si="240"/>
        <v>0</v>
      </c>
      <c r="NE16" s="1178">
        <f t="shared" ca="1" si="240"/>
        <v>0</v>
      </c>
      <c r="NF16" s="1178">
        <f t="shared" ca="1" si="240"/>
        <v>0</v>
      </c>
      <c r="NG16" s="1178">
        <f t="shared" ca="1" si="240"/>
        <v>0</v>
      </c>
      <c r="NH16" s="1178">
        <f t="shared" ca="1" si="240"/>
        <v>0</v>
      </c>
      <c r="NI16" s="1178">
        <f t="shared" ca="1" si="240"/>
        <v>0</v>
      </c>
      <c r="NJ16" s="1178">
        <f t="shared" ca="1" si="240"/>
        <v>0</v>
      </c>
      <c r="NK16" s="1178">
        <f t="shared" ca="1" si="240"/>
        <v>0</v>
      </c>
      <c r="NL16" s="1178">
        <f t="shared" ca="1" si="240"/>
        <v>0</v>
      </c>
      <c r="NM16" s="1178">
        <f t="shared" ca="1" si="240"/>
        <v>0</v>
      </c>
      <c r="NN16" s="1178">
        <f t="shared" ca="1" si="240"/>
        <v>0</v>
      </c>
      <c r="NO16" s="1178">
        <f t="shared" ca="1" si="240"/>
        <v>0</v>
      </c>
      <c r="NP16" s="1178">
        <f t="shared" ca="1" si="240"/>
        <v>0</v>
      </c>
      <c r="NS16" s="1165"/>
      <c r="NT16" s="1174"/>
      <c r="NU16" s="1172"/>
      <c r="NV16" s="1165"/>
      <c r="NW16" s="1165"/>
      <c r="NZ16" s="1165"/>
      <c r="OA16" s="1172"/>
      <c r="OB16" s="1165"/>
      <c r="OC16" s="1165"/>
      <c r="OF16" s="1167" t="s">
        <v>3879</v>
      </c>
      <c r="OG16" s="1168" t="s">
        <v>225</v>
      </c>
      <c r="OH16" s="1178">
        <f t="shared" ref="OH16:OO16" ca="1" si="241">OH58+OH57+OH62+OH74+OH75+OH69</f>
        <v>0</v>
      </c>
      <c r="OI16" s="1178">
        <f t="shared" ca="1" si="241"/>
        <v>0</v>
      </c>
      <c r="OJ16" s="1178">
        <f t="shared" ca="1" si="241"/>
        <v>0</v>
      </c>
      <c r="OK16" s="1178">
        <f t="shared" ca="1" si="241"/>
        <v>0</v>
      </c>
      <c r="OL16" s="1178">
        <f t="shared" ca="1" si="241"/>
        <v>0</v>
      </c>
      <c r="OM16" s="1178">
        <f t="shared" ca="1" si="241"/>
        <v>0</v>
      </c>
      <c r="ON16" s="1178">
        <f t="shared" ca="1" si="241"/>
        <v>0</v>
      </c>
      <c r="OO16" s="1178">
        <f t="shared" ca="1" si="241"/>
        <v>0</v>
      </c>
      <c r="OR16" s="1165"/>
      <c r="OS16" s="1174"/>
      <c r="OT16" s="1172"/>
      <c r="OU16" s="1165"/>
      <c r="OV16" s="1165"/>
      <c r="OY16" s="1167" t="s">
        <v>3879</v>
      </c>
      <c r="OZ16" s="1168" t="s">
        <v>225</v>
      </c>
      <c r="PA16" s="1178">
        <f t="shared" ref="PA16:PK16" ca="1" si="242">PA58+PA57+PA62+PA74+PA75+PA69</f>
        <v>0</v>
      </c>
      <c r="PB16" s="1178">
        <f t="shared" ca="1" si="242"/>
        <v>0</v>
      </c>
      <c r="PC16" s="1178">
        <f t="shared" ca="1" si="242"/>
        <v>0</v>
      </c>
      <c r="PD16" s="1178">
        <f t="shared" ca="1" si="242"/>
        <v>0</v>
      </c>
      <c r="PE16" s="1178">
        <f t="shared" ca="1" si="242"/>
        <v>0</v>
      </c>
      <c r="PF16" s="1178">
        <f t="shared" ca="1" si="242"/>
        <v>0</v>
      </c>
      <c r="PG16" s="1178">
        <f t="shared" ca="1" si="242"/>
        <v>0</v>
      </c>
      <c r="PH16" s="1178">
        <f t="shared" ca="1" si="242"/>
        <v>0</v>
      </c>
      <c r="PI16" s="1178">
        <f t="shared" ca="1" si="242"/>
        <v>0</v>
      </c>
      <c r="PJ16" s="1178">
        <f t="shared" ca="1" si="242"/>
        <v>0</v>
      </c>
      <c r="PK16" s="1178">
        <f t="shared" ca="1" si="242"/>
        <v>0</v>
      </c>
      <c r="PN16" s="1165"/>
      <c r="PO16" s="1174"/>
      <c r="PP16" s="1172"/>
      <c r="PQ16" s="1165"/>
      <c r="PR16" s="1165"/>
      <c r="PU16" s="1167" t="s">
        <v>3879</v>
      </c>
      <c r="PV16" s="1168" t="s">
        <v>225</v>
      </c>
      <c r="PW16" s="1178">
        <f ca="1">PW58+PW57+PW62+PW74+PW75+PW69</f>
        <v>0</v>
      </c>
      <c r="PX16" s="1178">
        <f ca="1">PX58+PX57+PX62+PX74+PX75+PX69</f>
        <v>0</v>
      </c>
      <c r="PY16" s="1178">
        <f ca="1">PY58+PY57+PY62+PY74+PY75+PY69</f>
        <v>0</v>
      </c>
      <c r="PZ16" s="1178">
        <f ca="1">PZ58+PZ57+PZ62+PZ74+PZ75+PZ69</f>
        <v>0</v>
      </c>
      <c r="QC16" s="1165"/>
      <c r="QD16" s="1174"/>
      <c r="QE16" s="1172"/>
      <c r="QF16" s="1165"/>
      <c r="QG16" s="1165"/>
    </row>
    <row r="17" spans="1:449" ht="12" customHeight="1">
      <c r="A17" s="1179"/>
      <c r="H17" s="1167" t="s">
        <v>3881</v>
      </c>
      <c r="I17" s="1168" t="s">
        <v>225</v>
      </c>
      <c r="J17" s="1178">
        <f ca="1">J68+J70+J71+J72+J73</f>
        <v>0</v>
      </c>
      <c r="K17" s="1178">
        <f ca="1">K68+K70+K71+K72+K73</f>
        <v>0</v>
      </c>
      <c r="R17" s="1167" t="s">
        <v>3881</v>
      </c>
      <c r="S17" s="1168" t="s">
        <v>225</v>
      </c>
      <c r="T17" s="1178">
        <f t="shared" ref="T17:AD17" ca="1" si="243">T68+T70+T71+T72+T73</f>
        <v>0</v>
      </c>
      <c r="U17" s="1178">
        <f t="shared" ca="1" si="243"/>
        <v>0</v>
      </c>
      <c r="V17" s="1178">
        <f t="shared" ca="1" si="243"/>
        <v>18.777288200000001</v>
      </c>
      <c r="W17" s="1178">
        <f t="shared" ca="1" si="243"/>
        <v>0</v>
      </c>
      <c r="X17" s="1178">
        <f t="shared" ca="1" si="243"/>
        <v>0</v>
      </c>
      <c r="Y17" s="1178">
        <f t="shared" ca="1" si="243"/>
        <v>18.777288200000001</v>
      </c>
      <c r="Z17" s="1178">
        <f t="shared" ca="1" si="243"/>
        <v>5.6432765599999997E-4</v>
      </c>
      <c r="AA17" s="1178">
        <f t="shared" ca="1" si="243"/>
        <v>18.7767239</v>
      </c>
      <c r="AB17" s="1178">
        <f t="shared" ca="1" si="243"/>
        <v>18.777288200000001</v>
      </c>
      <c r="AC17" s="1178">
        <f t="shared" ca="1" si="243"/>
        <v>0</v>
      </c>
      <c r="AD17" s="1178">
        <f t="shared" ca="1" si="243"/>
        <v>18.780372400000001</v>
      </c>
      <c r="AF17" s="1167" t="s">
        <v>3882</v>
      </c>
      <c r="AG17" s="1170">
        <f t="shared" ca="1" si="3"/>
        <v>82.0269859</v>
      </c>
      <c r="AH17" s="1171">
        <f t="shared" ca="1" si="4"/>
        <v>7.0530512381771285E-2</v>
      </c>
      <c r="AI17" s="1165" t="s">
        <v>3171</v>
      </c>
      <c r="AK17" s="1167" t="s">
        <v>3881</v>
      </c>
      <c r="AL17" s="1168" t="s">
        <v>225</v>
      </c>
      <c r="AM17" s="1178">
        <f t="shared" ref="AM17:BB17" ca="1" si="244">AM68+AM70+AM71+AM72+AM73</f>
        <v>0</v>
      </c>
      <c r="AN17" s="1178">
        <f t="shared" ca="1" si="244"/>
        <v>0</v>
      </c>
      <c r="AO17" s="1178">
        <f t="shared" ca="1" si="244"/>
        <v>18.7767239</v>
      </c>
      <c r="AP17" s="1178">
        <f t="shared" ca="1" si="244"/>
        <v>18.7767239</v>
      </c>
      <c r="AQ17" s="1178">
        <f t="shared" ca="1" si="244"/>
        <v>1.36706293E-4</v>
      </c>
      <c r="AR17" s="1178">
        <f t="shared" ca="1" si="244"/>
        <v>2.13017026E-7</v>
      </c>
      <c r="AS17" s="1178">
        <f t="shared" ca="1" si="244"/>
        <v>5.6411463900000005E-4</v>
      </c>
      <c r="AT17" s="1178">
        <f t="shared" ca="1" si="244"/>
        <v>9.9799593999999993E-9</v>
      </c>
      <c r="AU17" s="1178">
        <f t="shared" ca="1" si="244"/>
        <v>1.3690933000000001E-4</v>
      </c>
      <c r="AV17" s="1178">
        <f t="shared" ca="1" si="244"/>
        <v>18.776587200000002</v>
      </c>
      <c r="AW17" s="1178">
        <f t="shared" ca="1" si="244"/>
        <v>9.9799593999999993E-9</v>
      </c>
      <c r="AX17" s="1178">
        <f t="shared" ca="1" si="244"/>
        <v>7.0103394999999999E-4</v>
      </c>
      <c r="AY17" s="1178">
        <f t="shared" ca="1" si="244"/>
        <v>0</v>
      </c>
      <c r="AZ17" s="1178">
        <f t="shared" ca="1" si="244"/>
        <v>0</v>
      </c>
      <c r="BA17" s="1178">
        <f t="shared" ca="1" si="244"/>
        <v>0</v>
      </c>
      <c r="BB17" s="1178">
        <f t="shared" ca="1" si="244"/>
        <v>24.130007899999999</v>
      </c>
      <c r="BE17" s="1165"/>
      <c r="BF17" s="1174"/>
      <c r="BG17" s="1172"/>
      <c r="BH17" s="1165"/>
      <c r="BI17" s="1165"/>
      <c r="BL17" s="1167" t="s">
        <v>3881</v>
      </c>
      <c r="BM17" s="1168" t="s">
        <v>225</v>
      </c>
      <c r="BN17" s="1178">
        <f ca="1">BN68+BN70+BN71+BN72+BN73</f>
        <v>2.4130007899999999</v>
      </c>
      <c r="BO17" s="1178">
        <f ca="1">BO68+BO70+BO71+BO72+BO73</f>
        <v>2.5952891679999999</v>
      </c>
      <c r="BP17" s="1178">
        <f ca="1">BP68+BP70+BP71+BP72+BP73</f>
        <v>0</v>
      </c>
      <c r="BQ17" s="1178">
        <f ca="1">BQ68+BQ70+BQ71+BQ72+BQ73</f>
        <v>0</v>
      </c>
      <c r="BR17" s="1178">
        <f ca="1">BR68+BR70+BR71+BR72+BR73</f>
        <v>0.200738156</v>
      </c>
      <c r="BU17" s="1165"/>
      <c r="BV17" s="1174"/>
      <c r="BW17" s="1172"/>
      <c r="BX17" s="1165"/>
      <c r="BY17" s="1165"/>
      <c r="CB17" s="1167" t="s">
        <v>3881</v>
      </c>
      <c r="CC17" s="1168" t="s">
        <v>225</v>
      </c>
      <c r="CD17" s="1178">
        <f t="shared" ref="CD17:CO17" ca="1" si="245">CD68+CD70+CD71+CD72+CD73</f>
        <v>24.130007899999999</v>
      </c>
      <c r="CE17" s="1178">
        <f t="shared" ca="1" si="245"/>
        <v>24.130007899999999</v>
      </c>
      <c r="CF17" s="1178">
        <f t="shared" ca="1" si="245"/>
        <v>2.4130007899999999</v>
      </c>
      <c r="CG17" s="1178">
        <f t="shared" ca="1" si="245"/>
        <v>2.5952891679999999</v>
      </c>
      <c r="CH17" s="1178">
        <f t="shared" ca="1" si="245"/>
        <v>24.130007899999999</v>
      </c>
      <c r="CI17" s="1178">
        <f t="shared" ca="1" si="245"/>
        <v>0</v>
      </c>
      <c r="CJ17" s="1178">
        <f t="shared" ca="1" si="245"/>
        <v>0.88983928899999998</v>
      </c>
      <c r="CK17" s="1178">
        <f t="shared" ca="1" si="245"/>
        <v>25.118745334</v>
      </c>
      <c r="CL17" s="1178">
        <f t="shared" ca="1" si="245"/>
        <v>0</v>
      </c>
      <c r="CM17" s="1178">
        <f t="shared" ca="1" si="245"/>
        <v>0</v>
      </c>
      <c r="CN17" s="1178">
        <f t="shared" ca="1" si="245"/>
        <v>25.118745334</v>
      </c>
      <c r="CO17" s="1178">
        <f t="shared" ca="1" si="245"/>
        <v>0</v>
      </c>
      <c r="CQ17" s="1165"/>
      <c r="CR17" s="1165"/>
      <c r="CS17" s="1172"/>
      <c r="CT17" s="1165"/>
      <c r="CU17" s="1172"/>
      <c r="CV17" s="1165"/>
      <c r="CY17" s="1167" t="s">
        <v>3881</v>
      </c>
      <c r="CZ17" s="1168" t="s">
        <v>225</v>
      </c>
      <c r="DA17" s="1178">
        <f t="shared" ref="DA17:DJ17" ca="1" si="246">DA68+DA70+DA71+DA72+DA73</f>
        <v>0</v>
      </c>
      <c r="DB17" s="1178">
        <f t="shared" ca="1" si="246"/>
        <v>0</v>
      </c>
      <c r="DC17" s="1178">
        <f t="shared" ca="1" si="246"/>
        <v>0</v>
      </c>
      <c r="DD17" s="1178">
        <f t="shared" ca="1" si="246"/>
        <v>0</v>
      </c>
      <c r="DE17" s="1178">
        <f t="shared" ca="1" si="246"/>
        <v>0</v>
      </c>
      <c r="DF17" s="1178">
        <f t="shared" ca="1" si="246"/>
        <v>0</v>
      </c>
      <c r="DG17" s="1178">
        <f t="shared" ca="1" si="246"/>
        <v>0</v>
      </c>
      <c r="DH17" s="1178">
        <f t="shared" ca="1" si="246"/>
        <v>0</v>
      </c>
      <c r="DI17" s="1178">
        <f t="shared" ca="1" si="246"/>
        <v>0</v>
      </c>
      <c r="DJ17" s="1178">
        <f t="shared" ca="1" si="246"/>
        <v>0</v>
      </c>
      <c r="DM17" s="1165"/>
      <c r="DN17" s="1174"/>
      <c r="DO17" s="1172"/>
      <c r="DP17" s="1165"/>
      <c r="DQ17" s="1165"/>
      <c r="DT17" s="1167" t="s">
        <v>3881</v>
      </c>
      <c r="DU17" s="1168" t="s">
        <v>225</v>
      </c>
      <c r="DV17" s="1178">
        <f t="shared" ref="DV17:EK17" ca="1" si="247">DV68+DV70+DV71+DV72+DV73</f>
        <v>0</v>
      </c>
      <c r="DW17" s="1178">
        <f t="shared" ca="1" si="247"/>
        <v>0</v>
      </c>
      <c r="DX17" s="1178">
        <f t="shared" ca="1" si="247"/>
        <v>0</v>
      </c>
      <c r="DY17" s="1178">
        <f t="shared" ca="1" si="247"/>
        <v>0</v>
      </c>
      <c r="DZ17" s="1178">
        <f t="shared" ca="1" si="247"/>
        <v>0</v>
      </c>
      <c r="EA17" s="1178">
        <f t="shared" ca="1" si="247"/>
        <v>0</v>
      </c>
      <c r="EB17" s="1178">
        <f t="shared" ca="1" si="247"/>
        <v>0</v>
      </c>
      <c r="EC17" s="1178">
        <f t="shared" ca="1" si="247"/>
        <v>0</v>
      </c>
      <c r="ED17" s="1178">
        <f t="shared" ca="1" si="247"/>
        <v>0</v>
      </c>
      <c r="EE17" s="1178">
        <f t="shared" ca="1" si="247"/>
        <v>0</v>
      </c>
      <c r="EF17" s="1178">
        <f t="shared" ca="1" si="247"/>
        <v>0</v>
      </c>
      <c r="EG17" s="1178">
        <f t="shared" ca="1" si="247"/>
        <v>0</v>
      </c>
      <c r="EH17" s="1178">
        <f t="shared" ca="1" si="247"/>
        <v>0</v>
      </c>
      <c r="EI17" s="1178">
        <f t="shared" ca="1" si="247"/>
        <v>0</v>
      </c>
      <c r="EJ17" s="1178">
        <f t="shared" ca="1" si="247"/>
        <v>0</v>
      </c>
      <c r="EK17" s="1178">
        <f t="shared" ca="1" si="247"/>
        <v>0</v>
      </c>
      <c r="EM17" s="1165"/>
      <c r="EN17" s="1165"/>
      <c r="EO17" s="1172"/>
      <c r="EP17" s="1165"/>
      <c r="EQ17" s="1172"/>
      <c r="ER17" s="1165"/>
      <c r="EU17" s="1167" t="s">
        <v>3881</v>
      </c>
      <c r="EV17" s="1168" t="s">
        <v>225</v>
      </c>
      <c r="EW17" s="1178">
        <f t="shared" ref="EW17:FB17" ca="1" si="248">EW68+EW70+EW71+EW72+EW73</f>
        <v>25.118745334</v>
      </c>
      <c r="EX17" s="1178">
        <f t="shared" ca="1" si="248"/>
        <v>25.118745334</v>
      </c>
      <c r="EY17" s="1178">
        <f t="shared" ca="1" si="248"/>
        <v>25.118745334</v>
      </c>
      <c r="EZ17" s="1178">
        <f t="shared" ca="1" si="248"/>
        <v>25.118745334</v>
      </c>
      <c r="FA17" s="1178">
        <f t="shared" ca="1" si="248"/>
        <v>0</v>
      </c>
      <c r="FB17" s="1178">
        <f t="shared" ca="1" si="248"/>
        <v>0</v>
      </c>
      <c r="FE17" s="1165"/>
      <c r="FF17" s="1174"/>
      <c r="FG17" s="1172"/>
      <c r="FH17" s="1165"/>
      <c r="FI17" s="1165"/>
      <c r="FL17" s="1167" t="s">
        <v>3881</v>
      </c>
      <c r="FM17" s="1168" t="s">
        <v>225</v>
      </c>
      <c r="FN17" s="1178">
        <f t="shared" ref="FN17:FX17" ca="1" si="249">FN68+FN70+FN71+FN72+FN73</f>
        <v>0</v>
      </c>
      <c r="FO17" s="1178">
        <f t="shared" ca="1" si="249"/>
        <v>0</v>
      </c>
      <c r="FP17" s="1178">
        <f t="shared" ca="1" si="249"/>
        <v>0</v>
      </c>
      <c r="FQ17" s="1178">
        <f t="shared" ca="1" si="249"/>
        <v>0</v>
      </c>
      <c r="FR17" s="1178">
        <f t="shared" ca="1" si="249"/>
        <v>0</v>
      </c>
      <c r="FS17" s="1178">
        <f t="shared" ca="1" si="249"/>
        <v>0</v>
      </c>
      <c r="FT17" s="1178">
        <f t="shared" ca="1" si="249"/>
        <v>0</v>
      </c>
      <c r="FU17" s="1178">
        <f t="shared" ca="1" si="249"/>
        <v>0</v>
      </c>
      <c r="FV17" s="1178">
        <f t="shared" ca="1" si="249"/>
        <v>0</v>
      </c>
      <c r="FW17" s="1178">
        <f t="shared" ca="1" si="249"/>
        <v>0</v>
      </c>
      <c r="FX17" s="1178">
        <f t="shared" ca="1" si="249"/>
        <v>0</v>
      </c>
      <c r="FZ17" s="1165"/>
      <c r="GA17" s="1165"/>
      <c r="GB17" s="1172"/>
      <c r="GC17" s="1165"/>
      <c r="GD17" s="1172"/>
      <c r="GE17" s="1165"/>
      <c r="GH17" s="1167" t="s">
        <v>3881</v>
      </c>
      <c r="GI17" s="1168" t="s">
        <v>225</v>
      </c>
      <c r="GJ17" s="1178">
        <f t="shared" ref="GJ17:GQ17" ca="1" si="250">GJ68+GJ70+GJ71+GJ72+GJ73</f>
        <v>0</v>
      </c>
      <c r="GK17" s="1178">
        <f t="shared" ca="1" si="250"/>
        <v>0</v>
      </c>
      <c r="GL17" s="1178">
        <f t="shared" ca="1" si="250"/>
        <v>0</v>
      </c>
      <c r="GM17" s="1178">
        <f t="shared" ca="1" si="250"/>
        <v>0</v>
      </c>
      <c r="GN17" s="1178">
        <f t="shared" ca="1" si="250"/>
        <v>0</v>
      </c>
      <c r="GO17" s="1178">
        <f t="shared" ca="1" si="250"/>
        <v>0</v>
      </c>
      <c r="GP17" s="1178">
        <f t="shared" ca="1" si="250"/>
        <v>0</v>
      </c>
      <c r="GQ17" s="1178">
        <f t="shared" ca="1" si="250"/>
        <v>0</v>
      </c>
      <c r="GT17" s="1165"/>
      <c r="GU17" s="1174"/>
      <c r="GV17" s="1172"/>
      <c r="GW17" s="1165"/>
      <c r="GX17" s="1165"/>
      <c r="HA17" s="1167" t="s">
        <v>3881</v>
      </c>
      <c r="HB17" s="1168" t="s">
        <v>225</v>
      </c>
      <c r="HC17" s="1178">
        <f t="shared" ref="HC17:HH17" ca="1" si="251">HC68+HC70+HC71+HC72+HC73</f>
        <v>25.118745334</v>
      </c>
      <c r="HD17" s="1178">
        <f t="shared" ca="1" si="251"/>
        <v>24.183770768000002</v>
      </c>
      <c r="HE17" s="1178">
        <f t="shared" ca="1" si="251"/>
        <v>0</v>
      </c>
      <c r="HF17" s="1178">
        <f t="shared" ca="1" si="251"/>
        <v>0</v>
      </c>
      <c r="HG17" s="1178">
        <f t="shared" ca="1" si="251"/>
        <v>0.93497453469999992</v>
      </c>
      <c r="HH17" s="1178">
        <f t="shared" ca="1" si="251"/>
        <v>24.183770768000002</v>
      </c>
      <c r="HK17" s="1165"/>
      <c r="HL17" s="1174"/>
      <c r="HM17" s="1172"/>
      <c r="HN17" s="1165"/>
      <c r="HO17" s="1165"/>
      <c r="HR17" s="1167" t="s">
        <v>3881</v>
      </c>
      <c r="HS17" s="1168" t="s">
        <v>225</v>
      </c>
      <c r="HT17" s="1178">
        <f t="shared" ref="HT17:IE17" ca="1" si="252">HT68+HT70+HT71+HT72+HT73</f>
        <v>7.0103394999999999E-4</v>
      </c>
      <c r="HU17" s="1178">
        <f t="shared" ca="1" si="252"/>
        <v>24.183770768000002</v>
      </c>
      <c r="HV17" s="1178">
        <f t="shared" ca="1" si="252"/>
        <v>24.184471801950004</v>
      </c>
      <c r="HW17" s="1178">
        <f t="shared" ca="1" si="252"/>
        <v>24.184471801950004</v>
      </c>
      <c r="HX17" s="1178">
        <f t="shared" ca="1" si="252"/>
        <v>16.598216297216002</v>
      </c>
      <c r="HY17" s="1178">
        <f t="shared" ca="1" si="252"/>
        <v>1.2691878218596999</v>
      </c>
      <c r="HZ17" s="1178">
        <f t="shared" ca="1" si="252"/>
        <v>3.604412334823995E-5</v>
      </c>
      <c r="IA17" s="1178">
        <f t="shared" ca="1" si="252"/>
        <v>3.604411766631307E-5</v>
      </c>
      <c r="IB17" s="1178">
        <f t="shared" ca="1" si="252"/>
        <v>0</v>
      </c>
      <c r="IC17" s="1178">
        <f t="shared" ca="1" si="252"/>
        <v>0</v>
      </c>
      <c r="ID17" s="1178">
        <f t="shared" ca="1" si="252"/>
        <v>0</v>
      </c>
      <c r="IE17" s="1178">
        <f t="shared" ca="1" si="252"/>
        <v>0</v>
      </c>
      <c r="IH17" s="1165"/>
      <c r="II17" s="1174"/>
      <c r="IJ17" s="1172"/>
      <c r="IK17" s="1165"/>
      <c r="IL17" s="1165"/>
      <c r="IO17" s="1167" t="s">
        <v>3881</v>
      </c>
      <c r="IP17" s="1168" t="s">
        <v>225</v>
      </c>
      <c r="IQ17" s="1178">
        <f t="shared" ref="IQ17:JH17" ca="1" si="253">IQ68+IQ70+IQ71+IQ72+IQ73</f>
        <v>16.598216297216002</v>
      </c>
      <c r="IR17" s="1178">
        <f t="shared" ca="1" si="253"/>
        <v>1.2691878218596999</v>
      </c>
      <c r="IS17" s="1178">
        <f t="shared" ca="1" si="253"/>
        <v>13.288341249550999</v>
      </c>
      <c r="IT17" s="1178">
        <f t="shared" ca="1" si="253"/>
        <v>14.557529073910999</v>
      </c>
      <c r="IU17" s="1178">
        <f t="shared" ca="1" si="253"/>
        <v>13.595686266206</v>
      </c>
      <c r="IV17" s="1178">
        <f t="shared" ca="1" si="253"/>
        <v>388.73772905163003</v>
      </c>
      <c r="IW17" s="1178">
        <f t="shared" ca="1" si="253"/>
        <v>318.92019058323001</v>
      </c>
      <c r="IX17" s="1178">
        <f t="shared" ca="1" si="253"/>
        <v>4.9273702986248509E-3</v>
      </c>
      <c r="IY17" s="1178">
        <f t="shared" ca="1" si="253"/>
        <v>0.96184283080510002</v>
      </c>
      <c r="IZ17" s="1178">
        <f t="shared" ca="1" si="253"/>
        <v>56.529215812852001</v>
      </c>
      <c r="JA17" s="1178">
        <f t="shared" ca="1" si="253"/>
        <v>332.20853124377999</v>
      </c>
      <c r="JB17" s="1178">
        <f t="shared" ca="1" si="253"/>
        <v>0</v>
      </c>
      <c r="JC17" s="1178">
        <f t="shared" ca="1" si="253"/>
        <v>56.529179712848006</v>
      </c>
      <c r="JD17" s="1178">
        <f t="shared" ca="1" si="253"/>
        <v>0</v>
      </c>
      <c r="JE17" s="1178">
        <f t="shared" ca="1" si="253"/>
        <v>56.529215812852001</v>
      </c>
      <c r="JF17" s="1178">
        <f t="shared" ca="1" si="253"/>
        <v>0</v>
      </c>
      <c r="JG17" s="1178">
        <f t="shared" ca="1" si="253"/>
        <v>0</v>
      </c>
      <c r="JH17" s="1178">
        <f t="shared" ca="1" si="253"/>
        <v>3.604411766631307E-5</v>
      </c>
      <c r="JK17" s="1165"/>
      <c r="JL17" s="1174"/>
      <c r="JM17" s="1172"/>
      <c r="JN17" s="1165"/>
      <c r="JO17" s="1165"/>
      <c r="JR17" s="1167" t="s">
        <v>3881</v>
      </c>
      <c r="JS17" s="1168" t="s">
        <v>225</v>
      </c>
      <c r="JT17" s="1178">
        <f t="shared" ref="JT17:KC17" ca="1" si="254">JT68+JT70+JT71+JT72+JT73</f>
        <v>0</v>
      </c>
      <c r="JU17" s="1178">
        <f t="shared" ca="1" si="254"/>
        <v>0</v>
      </c>
      <c r="JV17" s="1178">
        <f t="shared" ca="1" si="254"/>
        <v>0</v>
      </c>
      <c r="JW17" s="1178">
        <f t="shared" ca="1" si="254"/>
        <v>0</v>
      </c>
      <c r="JX17" s="1178">
        <f t="shared" ca="1" si="254"/>
        <v>0</v>
      </c>
      <c r="JY17" s="1178">
        <f t="shared" ca="1" si="254"/>
        <v>0</v>
      </c>
      <c r="JZ17" s="1178">
        <f t="shared" ca="1" si="254"/>
        <v>0</v>
      </c>
      <c r="KA17" s="1178">
        <f t="shared" ca="1" si="254"/>
        <v>18.780372400000001</v>
      </c>
      <c r="KB17" s="1178">
        <f t="shared" ca="1" si="254"/>
        <v>0</v>
      </c>
      <c r="KC17" s="1178">
        <f t="shared" ca="1" si="254"/>
        <v>0</v>
      </c>
      <c r="KE17" s="1165"/>
      <c r="KF17" s="1165"/>
      <c r="KG17" s="1165"/>
      <c r="KJ17" s="1167" t="s">
        <v>3881</v>
      </c>
      <c r="KK17" s="1168" t="s">
        <v>225</v>
      </c>
      <c r="KL17" s="1178">
        <f t="shared" ref="KL17:KR17" ca="1" si="255">KL68+KL70+KL71+KL72+KL73</f>
        <v>0</v>
      </c>
      <c r="KM17" s="1178">
        <f t="shared" ca="1" si="255"/>
        <v>0.200738156</v>
      </c>
      <c r="KN17" s="1178">
        <f t="shared" ca="1" si="255"/>
        <v>0.88983928899999998</v>
      </c>
      <c r="KO17" s="1178">
        <f t="shared" ca="1" si="255"/>
        <v>0</v>
      </c>
      <c r="KP17" s="1178">
        <f t="shared" ca="1" si="255"/>
        <v>0</v>
      </c>
      <c r="KQ17" s="1178">
        <f t="shared" ca="1" si="255"/>
        <v>0</v>
      </c>
      <c r="KR17" s="1178">
        <f t="shared" ca="1" si="255"/>
        <v>1.0905774500000001</v>
      </c>
      <c r="KT17" s="1172"/>
      <c r="KU17" s="1165"/>
      <c r="KV17" s="1165"/>
      <c r="KY17" s="1167" t="s">
        <v>3881</v>
      </c>
      <c r="KZ17" s="1168" t="s">
        <v>225</v>
      </c>
      <c r="LA17" s="1178">
        <f t="shared" ref="LA17:LK17" ca="1" si="256">LA68+LA70+LA71+LA72+LA73</f>
        <v>0</v>
      </c>
      <c r="LB17" s="1178">
        <f t="shared" ca="1" si="256"/>
        <v>3.604412334823995E-5</v>
      </c>
      <c r="LC17" s="1178">
        <f t="shared" ca="1" si="256"/>
        <v>3.604412334823995E-5</v>
      </c>
      <c r="LD17" s="1178">
        <f t="shared" ca="1" si="256"/>
        <v>3.604412334823995E-5</v>
      </c>
      <c r="LE17" s="1178">
        <f t="shared" ca="1" si="256"/>
        <v>0</v>
      </c>
      <c r="LF17" s="1178">
        <f t="shared" ca="1" si="256"/>
        <v>0.91580051059477596</v>
      </c>
      <c r="LG17" s="1178">
        <f t="shared" ca="1" si="256"/>
        <v>0.91580051059477596</v>
      </c>
      <c r="LH17" s="1178">
        <f t="shared" ca="1" si="256"/>
        <v>0</v>
      </c>
      <c r="LI17" s="1178">
        <f t="shared" ca="1" si="256"/>
        <v>0.91580051059477596</v>
      </c>
      <c r="LJ17" s="1178">
        <f t="shared" ca="1" si="256"/>
        <v>0</v>
      </c>
      <c r="LK17" s="1178">
        <f t="shared" ca="1" si="256"/>
        <v>0</v>
      </c>
      <c r="LN17" s="1165"/>
      <c r="LO17" s="1174"/>
      <c r="LP17" s="1172"/>
      <c r="LQ17" s="1165"/>
      <c r="LR17" s="1165"/>
      <c r="LU17" s="1167" t="s">
        <v>3881</v>
      </c>
      <c r="LV17" s="1168" t="s">
        <v>225</v>
      </c>
      <c r="LW17" s="1178">
        <f t="shared" ref="LW17:MO17" ca="1" si="257">LW68+LW70+LW71+LW72+LW73</f>
        <v>0</v>
      </c>
      <c r="LX17" s="1178">
        <f t="shared" ca="1" si="257"/>
        <v>0</v>
      </c>
      <c r="LY17" s="1178">
        <f t="shared" ca="1" si="257"/>
        <v>0.93497453469999992</v>
      </c>
      <c r="LZ17" s="1178">
        <f t="shared" ca="1" si="257"/>
        <v>0.96184283080510002</v>
      </c>
      <c r="MA17" s="1178">
        <f t="shared" ca="1" si="257"/>
        <v>1.8968173654050999</v>
      </c>
      <c r="MB17" s="1178">
        <f t="shared" ca="1" si="257"/>
        <v>3.604412334823995E-5</v>
      </c>
      <c r="MC17" s="1178">
        <f t="shared" ca="1" si="257"/>
        <v>0.91580051059477596</v>
      </c>
      <c r="MD17" s="1178">
        <f t="shared" ca="1" si="257"/>
        <v>0</v>
      </c>
      <c r="ME17" s="1178">
        <f t="shared" ca="1" si="257"/>
        <v>0</v>
      </c>
      <c r="MF17" s="1178">
        <f t="shared" ca="1" si="257"/>
        <v>0</v>
      </c>
      <c r="MG17" s="1178">
        <f t="shared" ca="1" si="257"/>
        <v>0</v>
      </c>
      <c r="MH17" s="1178">
        <f t="shared" ca="1" si="257"/>
        <v>0</v>
      </c>
      <c r="MI17" s="1178">
        <f t="shared" ca="1" si="257"/>
        <v>0</v>
      </c>
      <c r="MJ17" s="1178">
        <f t="shared" ca="1" si="257"/>
        <v>0</v>
      </c>
      <c r="MK17" s="1178">
        <f t="shared" ca="1" si="257"/>
        <v>0</v>
      </c>
      <c r="ML17" s="1178">
        <f t="shared" ca="1" si="257"/>
        <v>0</v>
      </c>
      <c r="MM17" s="1178">
        <f t="shared" ca="1" si="257"/>
        <v>0</v>
      </c>
      <c r="MN17" s="1178">
        <f t="shared" ca="1" si="257"/>
        <v>0</v>
      </c>
      <c r="MO17" s="1178">
        <f t="shared" ca="1" si="257"/>
        <v>0</v>
      </c>
      <c r="MQ17" s="1165"/>
      <c r="MR17" s="1165"/>
      <c r="MS17" s="1172"/>
      <c r="MT17" s="1165"/>
      <c r="MU17" s="1172"/>
      <c r="MV17" s="1165"/>
      <c r="MY17" s="1167" t="s">
        <v>3881</v>
      </c>
      <c r="MZ17" s="1168" t="s">
        <v>225</v>
      </c>
      <c r="NA17" s="1178">
        <f t="shared" ref="NA17:NP17" ca="1" si="258">NA68+NA70+NA71+NA72+NA73</f>
        <v>5.6432765599999997E-4</v>
      </c>
      <c r="NB17" s="1178">
        <f t="shared" ca="1" si="258"/>
        <v>2.13017026E-7</v>
      </c>
      <c r="NC17" s="1178">
        <f t="shared" ca="1" si="258"/>
        <v>5.6411463900000005E-4</v>
      </c>
      <c r="ND17" s="1178">
        <f t="shared" ca="1" si="258"/>
        <v>0</v>
      </c>
      <c r="NE17" s="1178">
        <f t="shared" ca="1" si="258"/>
        <v>0</v>
      </c>
      <c r="NF17" s="1178">
        <f t="shared" ca="1" si="258"/>
        <v>0</v>
      </c>
      <c r="NG17" s="1178">
        <f t="shared" ca="1" si="258"/>
        <v>0</v>
      </c>
      <c r="NH17" s="1178">
        <f t="shared" ca="1" si="258"/>
        <v>0</v>
      </c>
      <c r="NI17" s="1178">
        <f t="shared" ca="1" si="258"/>
        <v>0</v>
      </c>
      <c r="NJ17" s="1178">
        <f t="shared" ca="1" si="258"/>
        <v>0</v>
      </c>
      <c r="NK17" s="1178">
        <f t="shared" ca="1" si="258"/>
        <v>0</v>
      </c>
      <c r="NL17" s="1178">
        <f t="shared" ca="1" si="258"/>
        <v>0</v>
      </c>
      <c r="NM17" s="1178">
        <f t="shared" ca="1" si="258"/>
        <v>0</v>
      </c>
      <c r="NN17" s="1178">
        <f t="shared" ca="1" si="258"/>
        <v>0</v>
      </c>
      <c r="NO17" s="1178">
        <f t="shared" ca="1" si="258"/>
        <v>0</v>
      </c>
      <c r="NP17" s="1178">
        <f t="shared" ca="1" si="258"/>
        <v>0</v>
      </c>
      <c r="NR17" s="1165"/>
      <c r="NS17" s="1165"/>
      <c r="NT17" s="1165"/>
      <c r="NU17" s="1165"/>
      <c r="NV17" s="1165"/>
      <c r="NW17" s="1165"/>
      <c r="NZ17" s="1165"/>
      <c r="OA17" s="1172"/>
      <c r="OB17" s="1165"/>
      <c r="OC17" s="1165"/>
      <c r="OF17" s="1167" t="s">
        <v>3881</v>
      </c>
      <c r="OG17" s="1168" t="s">
        <v>225</v>
      </c>
      <c r="OH17" s="1178">
        <f t="shared" ref="OH17:OO17" ca="1" si="259">OH68+OH70+OH71+OH72+OH73</f>
        <v>0</v>
      </c>
      <c r="OI17" s="1178">
        <f t="shared" ca="1" si="259"/>
        <v>0</v>
      </c>
      <c r="OJ17" s="1178">
        <f t="shared" ca="1" si="259"/>
        <v>0</v>
      </c>
      <c r="OK17" s="1178">
        <f t="shared" ca="1" si="259"/>
        <v>0</v>
      </c>
      <c r="OL17" s="1178">
        <f t="shared" ca="1" si="259"/>
        <v>0</v>
      </c>
      <c r="OM17" s="1178">
        <f t="shared" ca="1" si="259"/>
        <v>0</v>
      </c>
      <c r="ON17" s="1178">
        <f t="shared" ca="1" si="259"/>
        <v>0</v>
      </c>
      <c r="OO17" s="1178">
        <f t="shared" ca="1" si="259"/>
        <v>0</v>
      </c>
      <c r="OR17" s="1165"/>
      <c r="OS17" s="1174"/>
      <c r="OT17" s="1172"/>
      <c r="OU17" s="1165"/>
      <c r="OV17" s="1165"/>
      <c r="OY17" s="1167" t="s">
        <v>3881</v>
      </c>
      <c r="OZ17" s="1168" t="s">
        <v>225</v>
      </c>
      <c r="PA17" s="1178">
        <f t="shared" ref="PA17:PK17" ca="1" si="260">PA68+PA70+PA71+PA72+PA73</f>
        <v>0</v>
      </c>
      <c r="PB17" s="1178">
        <f t="shared" ca="1" si="260"/>
        <v>0</v>
      </c>
      <c r="PC17" s="1178">
        <f t="shared" ca="1" si="260"/>
        <v>0</v>
      </c>
      <c r="PD17" s="1178">
        <f t="shared" ca="1" si="260"/>
        <v>0</v>
      </c>
      <c r="PE17" s="1178">
        <f t="shared" ca="1" si="260"/>
        <v>0</v>
      </c>
      <c r="PF17" s="1178">
        <f t="shared" ca="1" si="260"/>
        <v>0</v>
      </c>
      <c r="PG17" s="1178">
        <f t="shared" ca="1" si="260"/>
        <v>0</v>
      </c>
      <c r="PH17" s="1178">
        <f t="shared" ca="1" si="260"/>
        <v>0</v>
      </c>
      <c r="PI17" s="1178">
        <f t="shared" ca="1" si="260"/>
        <v>0</v>
      </c>
      <c r="PJ17" s="1178">
        <f t="shared" ca="1" si="260"/>
        <v>0</v>
      </c>
      <c r="PK17" s="1178">
        <f t="shared" ca="1" si="260"/>
        <v>0</v>
      </c>
      <c r="PN17" s="1165"/>
      <c r="PO17" s="1174"/>
      <c r="PP17" s="1172"/>
      <c r="PQ17" s="1165"/>
      <c r="PR17" s="1165"/>
      <c r="PU17" s="1167" t="s">
        <v>3881</v>
      </c>
      <c r="PV17" s="1168" t="s">
        <v>225</v>
      </c>
      <c r="PW17" s="1178">
        <f ca="1">PW68+PW70+PW71+PW72+PW73</f>
        <v>0</v>
      </c>
      <c r="PX17" s="1178">
        <f ca="1">PX68+PX70+PX71+PX72+PX73</f>
        <v>0</v>
      </c>
      <c r="PY17" s="1178">
        <f ca="1">PY68+PY70+PY71+PY72+PY73</f>
        <v>0</v>
      </c>
      <c r="PZ17" s="1178">
        <f ca="1">PZ68+PZ70+PZ71+PZ72+PZ73</f>
        <v>0</v>
      </c>
      <c r="QC17" s="1165"/>
      <c r="QD17" s="1174"/>
      <c r="QE17" s="1172"/>
      <c r="QF17" s="1165"/>
      <c r="QG17" s="1165"/>
    </row>
    <row r="18" spans="1:449" ht="12" customHeight="1">
      <c r="A18" s="1179"/>
      <c r="H18" s="1167" t="s">
        <v>142</v>
      </c>
      <c r="I18" s="1168" t="s">
        <v>225</v>
      </c>
      <c r="J18" s="1178">
        <f ca="1">J66</f>
        <v>0</v>
      </c>
      <c r="K18" s="1178">
        <f ca="1">K66</f>
        <v>0</v>
      </c>
      <c r="R18" s="1167" t="s">
        <v>142</v>
      </c>
      <c r="S18" s="1168" t="s">
        <v>225</v>
      </c>
      <c r="T18" s="1178">
        <f t="shared" ref="T18:AD18" ca="1" si="261">T66</f>
        <v>0</v>
      </c>
      <c r="U18" s="1178">
        <f t="shared" ca="1" si="261"/>
        <v>0</v>
      </c>
      <c r="V18" s="1178">
        <f t="shared" ca="1" si="261"/>
        <v>1.7180964199999998E-5</v>
      </c>
      <c r="W18" s="1178">
        <f t="shared" ca="1" si="261"/>
        <v>0</v>
      </c>
      <c r="X18" s="1178">
        <f t="shared" ca="1" si="261"/>
        <v>0</v>
      </c>
      <c r="Y18" s="1178">
        <f t="shared" ca="1" si="261"/>
        <v>1.7180964199999998E-5</v>
      </c>
      <c r="Z18" s="1178">
        <f t="shared" ca="1" si="261"/>
        <v>1.4837483299999999E-10</v>
      </c>
      <c r="AA18" s="1178">
        <f t="shared" ca="1" si="261"/>
        <v>1.71808158E-5</v>
      </c>
      <c r="AB18" s="1178">
        <f t="shared" ca="1" si="261"/>
        <v>0</v>
      </c>
      <c r="AC18" s="1178">
        <f t="shared" ca="1" si="261"/>
        <v>1.7180964199999998E-5</v>
      </c>
      <c r="AD18" s="1178">
        <f t="shared" ca="1" si="261"/>
        <v>0</v>
      </c>
      <c r="AF18" s="1167" t="s">
        <v>3883</v>
      </c>
      <c r="AG18" s="1170">
        <f t="shared" ca="1" si="3"/>
        <v>1</v>
      </c>
      <c r="AH18" s="1171">
        <f t="shared" ca="1" si="4"/>
        <v>8.598452278589854E-4</v>
      </c>
      <c r="AI18" s="1165" t="s">
        <v>3173</v>
      </c>
      <c r="AK18" s="1167" t="s">
        <v>142</v>
      </c>
      <c r="AL18" s="1168" t="s">
        <v>225</v>
      </c>
      <c r="AM18" s="1178">
        <f t="shared" ref="AM18:BB18" ca="1" si="262">AM66</f>
        <v>0</v>
      </c>
      <c r="AN18" s="1178">
        <f t="shared" ca="1" si="262"/>
        <v>0</v>
      </c>
      <c r="AO18" s="1178">
        <f t="shared" ca="1" si="262"/>
        <v>1.71808158E-5</v>
      </c>
      <c r="AP18" s="1178">
        <f t="shared" ca="1" si="262"/>
        <v>1.71808158E-5</v>
      </c>
      <c r="AQ18" s="1178">
        <f t="shared" ca="1" si="262"/>
        <v>3.2543591999999997E-11</v>
      </c>
      <c r="AR18" s="1178">
        <f t="shared" ca="1" si="262"/>
        <v>1.4717939500000001E-14</v>
      </c>
      <c r="AS18" s="1178">
        <f t="shared" ca="1" si="262"/>
        <v>1.4836011499999999E-10</v>
      </c>
      <c r="AT18" s="1178">
        <f t="shared" ca="1" si="262"/>
        <v>6.2337318400000001E-16</v>
      </c>
      <c r="AU18" s="1178">
        <f t="shared" ca="1" si="262"/>
        <v>3.2557686599999998E-11</v>
      </c>
      <c r="AV18" s="1178">
        <f t="shared" ca="1" si="262"/>
        <v>1.7180783300000002E-5</v>
      </c>
      <c r="AW18" s="1178">
        <f t="shared" ca="1" si="262"/>
        <v>6.2337318400000001E-16</v>
      </c>
      <c r="AX18" s="1178">
        <f t="shared" ca="1" si="262"/>
        <v>1.80918425E-10</v>
      </c>
      <c r="AY18" s="1178">
        <f t="shared" ca="1" si="262"/>
        <v>0</v>
      </c>
      <c r="AZ18" s="1178">
        <f t="shared" ca="1" si="262"/>
        <v>0</v>
      </c>
      <c r="BA18" s="1178">
        <f t="shared" ca="1" si="262"/>
        <v>0</v>
      </c>
      <c r="BB18" s="1178">
        <f t="shared" ca="1" si="262"/>
        <v>1.7180783300000002E-5</v>
      </c>
      <c r="BE18" s="1165"/>
      <c r="BF18" s="1174"/>
      <c r="BG18" s="1172"/>
      <c r="BH18" s="1165"/>
      <c r="BI18" s="1165"/>
      <c r="BL18" s="1167" t="s">
        <v>142</v>
      </c>
      <c r="BM18" s="1168" t="s">
        <v>225</v>
      </c>
      <c r="BN18" s="1178">
        <f ca="1">BN66</f>
        <v>1.71807866E-6</v>
      </c>
      <c r="BO18" s="1178">
        <f ca="1">BO66</f>
        <v>0.362370996</v>
      </c>
      <c r="BP18" s="1178">
        <f ca="1">BP66</f>
        <v>2.3121933100000001E-10</v>
      </c>
      <c r="BQ18" s="1178">
        <f ca="1">BQ66</f>
        <v>0</v>
      </c>
      <c r="BR18" s="1178">
        <f ca="1">BR66</f>
        <v>0</v>
      </c>
      <c r="BU18" s="1165"/>
      <c r="BV18" s="1174"/>
      <c r="BW18" s="1172"/>
      <c r="BX18" s="1165"/>
      <c r="BY18" s="1165"/>
      <c r="CB18" s="1167" t="s">
        <v>142</v>
      </c>
      <c r="CC18" s="1168" t="s">
        <v>225</v>
      </c>
      <c r="CD18" s="1178">
        <f t="shared" ref="CD18:CO18" ca="1" si="263">CD66</f>
        <v>1.7180783300000002E-5</v>
      </c>
      <c r="CE18" s="1178">
        <f t="shared" ca="1" si="263"/>
        <v>1.7180783300000002E-5</v>
      </c>
      <c r="CF18" s="1178">
        <f t="shared" ca="1" si="263"/>
        <v>1.71807866E-6</v>
      </c>
      <c r="CG18" s="1178">
        <f t="shared" ca="1" si="263"/>
        <v>0.362370996</v>
      </c>
      <c r="CH18" s="1178">
        <f t="shared" ca="1" si="263"/>
        <v>1.7180783300000002E-5</v>
      </c>
      <c r="CI18" s="1178">
        <f t="shared" ca="1" si="263"/>
        <v>0</v>
      </c>
      <c r="CJ18" s="1178">
        <f t="shared" ca="1" si="263"/>
        <v>0</v>
      </c>
      <c r="CK18" s="1178">
        <f t="shared" ca="1" si="263"/>
        <v>3.8760370499999999</v>
      </c>
      <c r="CL18" s="1178">
        <f t="shared" ca="1" si="263"/>
        <v>2.39721687E-9</v>
      </c>
      <c r="CM18" s="1178">
        <f t="shared" ca="1" si="263"/>
        <v>0</v>
      </c>
      <c r="CN18" s="1178">
        <f t="shared" ca="1" si="263"/>
        <v>3.8760370499999999</v>
      </c>
      <c r="CO18" s="1178">
        <f t="shared" ca="1" si="263"/>
        <v>2.6284548800000002E-9</v>
      </c>
      <c r="CQ18" s="1165"/>
      <c r="CR18" s="1165"/>
      <c r="CS18" s="1172"/>
      <c r="CY18" s="1167" t="s">
        <v>142</v>
      </c>
      <c r="CZ18" s="1168" t="s">
        <v>225</v>
      </c>
      <c r="DA18" s="1178">
        <f t="shared" ref="DA18:DJ18" ca="1" si="264">DA66</f>
        <v>0</v>
      </c>
      <c r="DB18" s="1178">
        <f t="shared" ca="1" si="264"/>
        <v>0</v>
      </c>
      <c r="DC18" s="1178">
        <f t="shared" ca="1" si="264"/>
        <v>0</v>
      </c>
      <c r="DD18" s="1178">
        <f t="shared" ca="1" si="264"/>
        <v>0</v>
      </c>
      <c r="DE18" s="1178">
        <f t="shared" ca="1" si="264"/>
        <v>0</v>
      </c>
      <c r="DF18" s="1178">
        <f t="shared" ca="1" si="264"/>
        <v>0</v>
      </c>
      <c r="DG18" s="1178">
        <f t="shared" ca="1" si="264"/>
        <v>0</v>
      </c>
      <c r="DH18" s="1178">
        <f t="shared" ca="1" si="264"/>
        <v>0</v>
      </c>
      <c r="DI18" s="1178">
        <f t="shared" ca="1" si="264"/>
        <v>0</v>
      </c>
      <c r="DJ18" s="1178">
        <f t="shared" ca="1" si="264"/>
        <v>0</v>
      </c>
      <c r="DM18" s="1165"/>
      <c r="DN18" s="1174"/>
      <c r="DO18" s="1172"/>
      <c r="DP18" s="1165"/>
      <c r="DQ18" s="1165"/>
      <c r="DT18" s="1167" t="s">
        <v>142</v>
      </c>
      <c r="DU18" s="1168" t="s">
        <v>225</v>
      </c>
      <c r="DV18" s="1178">
        <f t="shared" ref="DV18:EK18" ca="1" si="265">DV66</f>
        <v>0</v>
      </c>
      <c r="DW18" s="1178">
        <f t="shared" ca="1" si="265"/>
        <v>0</v>
      </c>
      <c r="DX18" s="1178">
        <f t="shared" ca="1" si="265"/>
        <v>0</v>
      </c>
      <c r="DY18" s="1178">
        <f t="shared" ca="1" si="265"/>
        <v>0</v>
      </c>
      <c r="DZ18" s="1178">
        <f t="shared" ca="1" si="265"/>
        <v>0</v>
      </c>
      <c r="EA18" s="1178">
        <f t="shared" ca="1" si="265"/>
        <v>0</v>
      </c>
      <c r="EB18" s="1178">
        <f t="shared" ca="1" si="265"/>
        <v>0</v>
      </c>
      <c r="EC18" s="1178">
        <f t="shared" ca="1" si="265"/>
        <v>0</v>
      </c>
      <c r="ED18" s="1178">
        <f t="shared" ca="1" si="265"/>
        <v>0</v>
      </c>
      <c r="EE18" s="1178">
        <f t="shared" ca="1" si="265"/>
        <v>0</v>
      </c>
      <c r="EF18" s="1178">
        <f t="shared" ca="1" si="265"/>
        <v>0</v>
      </c>
      <c r="EG18" s="1178">
        <f t="shared" ca="1" si="265"/>
        <v>0</v>
      </c>
      <c r="EH18" s="1178">
        <f t="shared" ca="1" si="265"/>
        <v>0</v>
      </c>
      <c r="EI18" s="1178">
        <f t="shared" ca="1" si="265"/>
        <v>0</v>
      </c>
      <c r="EJ18" s="1178">
        <f t="shared" ca="1" si="265"/>
        <v>0</v>
      </c>
      <c r="EK18" s="1178">
        <f t="shared" ca="1" si="265"/>
        <v>0</v>
      </c>
      <c r="EM18" s="1165"/>
      <c r="EN18" s="1165"/>
      <c r="EO18" s="1172"/>
      <c r="EP18" s="1165"/>
      <c r="EQ18" s="1172"/>
      <c r="ER18" s="1165"/>
      <c r="EU18" s="1167" t="s">
        <v>142</v>
      </c>
      <c r="EV18" s="1168" t="s">
        <v>225</v>
      </c>
      <c r="EW18" s="1178">
        <f t="shared" ref="EW18:FB18" ca="1" si="266">EW66</f>
        <v>3.8760370499999999</v>
      </c>
      <c r="EX18" s="1178">
        <f t="shared" ca="1" si="266"/>
        <v>3.8760370499999999</v>
      </c>
      <c r="EY18" s="1178">
        <f t="shared" ca="1" si="266"/>
        <v>3.8760198699999999</v>
      </c>
      <c r="EZ18" s="1178">
        <f t="shared" ca="1" si="266"/>
        <v>3.8760198699999999</v>
      </c>
      <c r="FA18" s="1178">
        <f t="shared" ca="1" si="266"/>
        <v>1.86747893E-14</v>
      </c>
      <c r="FB18" s="1178">
        <f t="shared" ca="1" si="266"/>
        <v>1.7180965299999999E-5</v>
      </c>
      <c r="FE18" s="1165"/>
      <c r="FF18" s="1174"/>
      <c r="FG18" s="1172"/>
      <c r="FH18" s="1165"/>
      <c r="FI18" s="1165"/>
      <c r="FL18" s="1167" t="s">
        <v>142</v>
      </c>
      <c r="FM18" s="1168" t="s">
        <v>225</v>
      </c>
      <c r="FN18" s="1178">
        <f t="shared" ref="FN18:FX18" ca="1" si="267">FN66</f>
        <v>2.3121933100000001E-10</v>
      </c>
      <c r="FO18" s="1178">
        <f t="shared" ca="1" si="267"/>
        <v>2.39721687E-9</v>
      </c>
      <c r="FP18" s="1178">
        <f t="shared" ca="1" si="267"/>
        <v>1.86747893E-14</v>
      </c>
      <c r="FQ18" s="1178">
        <f t="shared" ca="1" si="267"/>
        <v>1.7180965299999999E-5</v>
      </c>
      <c r="FR18" s="1178">
        <f t="shared" ca="1" si="267"/>
        <v>0</v>
      </c>
      <c r="FS18" s="1178">
        <f t="shared" ca="1" si="267"/>
        <v>1.7180964199999998E-5</v>
      </c>
      <c r="FT18" s="1178">
        <f t="shared" ca="1" si="267"/>
        <v>0</v>
      </c>
      <c r="FU18" s="1178">
        <f t="shared" ca="1" si="267"/>
        <v>2.6284548800000002E-9</v>
      </c>
      <c r="FV18" s="1178">
        <f t="shared" ca="1" si="267"/>
        <v>0</v>
      </c>
      <c r="FW18" s="1178">
        <f t="shared" ca="1" si="267"/>
        <v>0</v>
      </c>
      <c r="FX18" s="1178">
        <f t="shared" ca="1" si="267"/>
        <v>2.6284548800000002E-9</v>
      </c>
      <c r="GA18" s="1165"/>
      <c r="GB18" s="1174"/>
      <c r="GC18" s="1172"/>
      <c r="GD18" s="1165"/>
      <c r="GE18" s="1165"/>
      <c r="GH18" s="1167" t="s">
        <v>142</v>
      </c>
      <c r="GI18" s="1168" t="s">
        <v>225</v>
      </c>
      <c r="GJ18" s="1178">
        <f t="shared" ref="GJ18:GQ18" ca="1" si="268">GJ66</f>
        <v>0</v>
      </c>
      <c r="GK18" s="1178">
        <f t="shared" ca="1" si="268"/>
        <v>0</v>
      </c>
      <c r="GL18" s="1178">
        <f t="shared" ca="1" si="268"/>
        <v>0</v>
      </c>
      <c r="GM18" s="1178">
        <f t="shared" ca="1" si="268"/>
        <v>0</v>
      </c>
      <c r="GN18" s="1178">
        <f t="shared" ca="1" si="268"/>
        <v>0</v>
      </c>
      <c r="GO18" s="1178">
        <f t="shared" ca="1" si="268"/>
        <v>0</v>
      </c>
      <c r="GP18" s="1178">
        <f t="shared" ca="1" si="268"/>
        <v>0</v>
      </c>
      <c r="GQ18" s="1178">
        <f t="shared" ca="1" si="268"/>
        <v>0</v>
      </c>
      <c r="GT18" s="1165"/>
      <c r="GU18" s="1174"/>
      <c r="GV18" s="1172"/>
      <c r="GW18" s="1165"/>
      <c r="GX18" s="1165"/>
      <c r="HA18" s="1167" t="s">
        <v>142</v>
      </c>
      <c r="HB18" s="1168" t="s">
        <v>225</v>
      </c>
      <c r="HC18" s="1178">
        <f t="shared" ref="HC18:HH18" ca="1" si="269">HC66</f>
        <v>3.8760198699999999</v>
      </c>
      <c r="HD18" s="1178">
        <f t="shared" ca="1" si="269"/>
        <v>3.7317459500000001</v>
      </c>
      <c r="HE18" s="1178">
        <f t="shared" ca="1" si="269"/>
        <v>0</v>
      </c>
      <c r="HF18" s="1178">
        <f t="shared" ca="1" si="269"/>
        <v>5.5443238999999997E-9</v>
      </c>
      <c r="HG18" s="1178">
        <f t="shared" ca="1" si="269"/>
        <v>0.144273916</v>
      </c>
      <c r="HH18" s="1178">
        <f t="shared" ca="1" si="269"/>
        <v>3.7317459500000001</v>
      </c>
      <c r="HK18" s="1165"/>
      <c r="HL18" s="1174"/>
      <c r="HM18" s="1172"/>
      <c r="HN18" s="1165"/>
      <c r="HO18" s="1165"/>
      <c r="HR18" s="1167" t="s">
        <v>142</v>
      </c>
      <c r="HS18" s="1168" t="s">
        <v>225</v>
      </c>
      <c r="HT18" s="1178">
        <f t="shared" ref="HT18:IE18" ca="1" si="270">HT66</f>
        <v>1.80918425E-10</v>
      </c>
      <c r="HU18" s="1178">
        <f t="shared" ca="1" si="270"/>
        <v>3.7317459500000001</v>
      </c>
      <c r="HV18" s="1178">
        <f t="shared" ca="1" si="270"/>
        <v>3.7317459500000001</v>
      </c>
      <c r="HW18" s="1178">
        <f t="shared" ca="1" si="270"/>
        <v>3.7317459500000001</v>
      </c>
      <c r="HX18" s="1178">
        <f t="shared" ca="1" si="270"/>
        <v>0.31199996000000002</v>
      </c>
      <c r="HY18" s="1178">
        <f t="shared" ca="1" si="270"/>
        <v>2.38571749E-2</v>
      </c>
      <c r="HZ18" s="1178">
        <f t="shared" ca="1" si="270"/>
        <v>5.1369838799999997E-10</v>
      </c>
      <c r="IA18" s="1178">
        <f t="shared" ca="1" si="270"/>
        <v>3.0784579800000001E-12</v>
      </c>
      <c r="IB18" s="1178">
        <f t="shared" ca="1" si="270"/>
        <v>0</v>
      </c>
      <c r="IC18" s="1178">
        <f t="shared" ca="1" si="270"/>
        <v>0</v>
      </c>
      <c r="ID18" s="1178">
        <f t="shared" ca="1" si="270"/>
        <v>0</v>
      </c>
      <c r="IE18" s="1178">
        <f t="shared" ca="1" si="270"/>
        <v>0</v>
      </c>
      <c r="IH18" s="1165"/>
      <c r="II18" s="1174"/>
      <c r="IJ18" s="1172"/>
      <c r="IK18" s="1165"/>
      <c r="IL18" s="1165"/>
      <c r="IO18" s="1167" t="s">
        <v>142</v>
      </c>
      <c r="IP18" s="1168" t="s">
        <v>225</v>
      </c>
      <c r="IQ18" s="1178">
        <f t="shared" ref="IQ18:JH18" ca="1" si="271">IQ66</f>
        <v>0.31199996000000002</v>
      </c>
      <c r="IR18" s="1178">
        <f t="shared" ca="1" si="271"/>
        <v>2.38571749E-2</v>
      </c>
      <c r="IS18" s="1178">
        <f t="shared" ca="1" si="271"/>
        <v>4.7320596600000002E-4</v>
      </c>
      <c r="IT18" s="1178">
        <f t="shared" ca="1" si="271"/>
        <v>2.43303809E-2</v>
      </c>
      <c r="IU18" s="1178">
        <f t="shared" ca="1" si="271"/>
        <v>2.27228277E-2</v>
      </c>
      <c r="IV18" s="1178">
        <f t="shared" ca="1" si="271"/>
        <v>1.38431892E-2</v>
      </c>
      <c r="IW18" s="1178">
        <f t="shared" ca="1" si="271"/>
        <v>1.13569432E-2</v>
      </c>
      <c r="IX18" s="1178">
        <f t="shared" ca="1" si="271"/>
        <v>9.4235315599999993E-12</v>
      </c>
      <c r="IY18" s="1178">
        <f t="shared" ca="1" si="271"/>
        <v>1.6075531999999999E-3</v>
      </c>
      <c r="IZ18" s="1178">
        <f t="shared" ca="1" si="271"/>
        <v>2.0130400899999999E-3</v>
      </c>
      <c r="JA18" s="1178">
        <f t="shared" ca="1" si="271"/>
        <v>1.1830149200000001E-2</v>
      </c>
      <c r="JB18" s="1178">
        <f t="shared" ca="1" si="271"/>
        <v>0</v>
      </c>
      <c r="JC18" s="1178">
        <f t="shared" ca="1" si="271"/>
        <v>2.0130400799999999E-3</v>
      </c>
      <c r="JD18" s="1178">
        <f t="shared" ca="1" si="271"/>
        <v>0</v>
      </c>
      <c r="JE18" s="1178">
        <f t="shared" ca="1" si="271"/>
        <v>2.0130400899999999E-3</v>
      </c>
      <c r="JF18" s="1178">
        <f t="shared" ca="1" si="271"/>
        <v>0</v>
      </c>
      <c r="JG18" s="1178">
        <f t="shared" ca="1" si="271"/>
        <v>0</v>
      </c>
      <c r="JH18" s="1178">
        <f t="shared" ca="1" si="271"/>
        <v>3.0784579800000001E-12</v>
      </c>
      <c r="JK18" s="1165"/>
      <c r="JL18" s="1174"/>
      <c r="JM18" s="1172"/>
      <c r="JN18" s="1165"/>
      <c r="JO18" s="1165"/>
      <c r="JR18" s="1167" t="s">
        <v>142</v>
      </c>
      <c r="JS18" s="1168" t="s">
        <v>225</v>
      </c>
      <c r="JT18" s="1178">
        <f t="shared" ref="JT18:KC18" ca="1" si="272">JT66</f>
        <v>0</v>
      </c>
      <c r="JU18" s="1178">
        <f t="shared" ca="1" si="272"/>
        <v>0</v>
      </c>
      <c r="JV18" s="1178">
        <f t="shared" ca="1" si="272"/>
        <v>0</v>
      </c>
      <c r="JW18" s="1178">
        <f t="shared" ca="1" si="272"/>
        <v>0</v>
      </c>
      <c r="JX18" s="1178">
        <f t="shared" ca="1" si="272"/>
        <v>0</v>
      </c>
      <c r="JY18" s="1178">
        <f t="shared" ca="1" si="272"/>
        <v>0</v>
      </c>
      <c r="JZ18" s="1178">
        <f t="shared" ca="1" si="272"/>
        <v>0</v>
      </c>
      <c r="KA18" s="1178">
        <f t="shared" ca="1" si="272"/>
        <v>0</v>
      </c>
      <c r="KB18" s="1178">
        <f t="shared" ca="1" si="272"/>
        <v>0</v>
      </c>
      <c r="KC18" s="1178">
        <f t="shared" ca="1" si="272"/>
        <v>0</v>
      </c>
      <c r="KE18" s="1165"/>
      <c r="KF18" s="1165"/>
      <c r="KG18" s="1165"/>
      <c r="KJ18" s="1167" t="s">
        <v>142</v>
      </c>
      <c r="KK18" s="1168" t="s">
        <v>225</v>
      </c>
      <c r="KL18" s="1178">
        <f t="shared" ref="KL18:KR18" ca="1" si="273">KL66</f>
        <v>0</v>
      </c>
      <c r="KM18" s="1178">
        <f t="shared" ca="1" si="273"/>
        <v>0</v>
      </c>
      <c r="KN18" s="1178">
        <f t="shared" ca="1" si="273"/>
        <v>0</v>
      </c>
      <c r="KO18" s="1178">
        <f t="shared" ca="1" si="273"/>
        <v>0</v>
      </c>
      <c r="KP18" s="1178">
        <f t="shared" ca="1" si="273"/>
        <v>0</v>
      </c>
      <c r="KQ18" s="1178">
        <f t="shared" ca="1" si="273"/>
        <v>0</v>
      </c>
      <c r="KR18" s="1178">
        <f t="shared" ca="1" si="273"/>
        <v>0</v>
      </c>
      <c r="KT18" s="1172"/>
      <c r="KU18" s="1165"/>
      <c r="KV18" s="1165"/>
      <c r="KY18" s="1167" t="s">
        <v>142</v>
      </c>
      <c r="KZ18" s="1168" t="s">
        <v>225</v>
      </c>
      <c r="LA18" s="1178">
        <f t="shared" ref="LA18:LK18" ca="1" si="274">LA66</f>
        <v>5.5443238999999997E-9</v>
      </c>
      <c r="LB18" s="1178">
        <f t="shared" ca="1" si="274"/>
        <v>5.1369838799999997E-10</v>
      </c>
      <c r="LC18" s="1178">
        <f t="shared" ca="1" si="274"/>
        <v>6.0580222900000002E-9</v>
      </c>
      <c r="LD18" s="1178">
        <f t="shared" ca="1" si="274"/>
        <v>6.0580222900000002E-9</v>
      </c>
      <c r="LE18" s="1178">
        <f t="shared" ca="1" si="274"/>
        <v>0</v>
      </c>
      <c r="LF18" s="1178">
        <f t="shared" ca="1" si="274"/>
        <v>0</v>
      </c>
      <c r="LG18" s="1178">
        <f t="shared" ca="1" si="274"/>
        <v>0</v>
      </c>
      <c r="LH18" s="1178">
        <f t="shared" ca="1" si="274"/>
        <v>0</v>
      </c>
      <c r="LI18" s="1178">
        <f t="shared" ca="1" si="274"/>
        <v>0</v>
      </c>
      <c r="LJ18" s="1178">
        <f t="shared" ca="1" si="274"/>
        <v>0</v>
      </c>
      <c r="LK18" s="1178">
        <f t="shared" ca="1" si="274"/>
        <v>0</v>
      </c>
      <c r="LN18" s="1165"/>
      <c r="LO18" s="1174"/>
      <c r="LP18" s="1172"/>
      <c r="LQ18" s="1165"/>
      <c r="LR18" s="1165"/>
      <c r="LU18" s="1167" t="s">
        <v>142</v>
      </c>
      <c r="LV18" s="1168" t="s">
        <v>225</v>
      </c>
      <c r="LW18" s="1178">
        <f t="shared" ref="LW18:MO18" ca="1" si="275">LW66</f>
        <v>0</v>
      </c>
      <c r="LX18" s="1178">
        <f t="shared" ca="1" si="275"/>
        <v>0</v>
      </c>
      <c r="LY18" s="1178">
        <f t="shared" ca="1" si="275"/>
        <v>0.144273916</v>
      </c>
      <c r="LZ18" s="1178">
        <f t="shared" ca="1" si="275"/>
        <v>1.6075531999999999E-3</v>
      </c>
      <c r="MA18" s="1178">
        <f t="shared" ca="1" si="275"/>
        <v>0.14588146900000001</v>
      </c>
      <c r="MB18" s="1178">
        <f t="shared" ca="1" si="275"/>
        <v>6.0580222900000002E-9</v>
      </c>
      <c r="MC18" s="1178">
        <f t="shared" ca="1" si="275"/>
        <v>0</v>
      </c>
      <c r="MD18" s="1178">
        <f t="shared" ca="1" si="275"/>
        <v>0</v>
      </c>
      <c r="ME18" s="1178">
        <f t="shared" ca="1" si="275"/>
        <v>0</v>
      </c>
      <c r="MF18" s="1178">
        <f t="shared" ca="1" si="275"/>
        <v>0</v>
      </c>
      <c r="MG18" s="1178">
        <f t="shared" ca="1" si="275"/>
        <v>0</v>
      </c>
      <c r="MH18" s="1178">
        <f t="shared" ca="1" si="275"/>
        <v>0</v>
      </c>
      <c r="MI18" s="1178">
        <f t="shared" ca="1" si="275"/>
        <v>0</v>
      </c>
      <c r="MJ18" s="1178">
        <f t="shared" ca="1" si="275"/>
        <v>0</v>
      </c>
      <c r="MK18" s="1178">
        <f t="shared" ca="1" si="275"/>
        <v>0</v>
      </c>
      <c r="ML18" s="1178">
        <f t="shared" ca="1" si="275"/>
        <v>0</v>
      </c>
      <c r="MM18" s="1178">
        <f t="shared" ca="1" si="275"/>
        <v>0</v>
      </c>
      <c r="MN18" s="1178">
        <f t="shared" ca="1" si="275"/>
        <v>0</v>
      </c>
      <c r="MO18" s="1178">
        <f t="shared" ca="1" si="275"/>
        <v>0</v>
      </c>
      <c r="MQ18" s="1165"/>
      <c r="MR18" s="1165"/>
      <c r="MS18" s="1172"/>
      <c r="MT18" s="1165"/>
      <c r="MU18" s="1172"/>
      <c r="MV18" s="1165"/>
      <c r="MY18" s="1167" t="s">
        <v>142</v>
      </c>
      <c r="MZ18" s="1168" t="s">
        <v>225</v>
      </c>
      <c r="NA18" s="1178">
        <f t="shared" ref="NA18:NP18" ca="1" si="276">NA66</f>
        <v>1.4837483299999999E-10</v>
      </c>
      <c r="NB18" s="1178">
        <f t="shared" ca="1" si="276"/>
        <v>1.4717939500000001E-14</v>
      </c>
      <c r="NC18" s="1178">
        <f t="shared" ca="1" si="276"/>
        <v>1.4836011499999999E-10</v>
      </c>
      <c r="ND18" s="1178">
        <f t="shared" ca="1" si="276"/>
        <v>0</v>
      </c>
      <c r="NE18" s="1178">
        <f t="shared" ca="1" si="276"/>
        <v>0</v>
      </c>
      <c r="NF18" s="1178">
        <f t="shared" ca="1" si="276"/>
        <v>0</v>
      </c>
      <c r="NG18" s="1178">
        <f t="shared" ca="1" si="276"/>
        <v>0</v>
      </c>
      <c r="NH18" s="1178">
        <f t="shared" ca="1" si="276"/>
        <v>0</v>
      </c>
      <c r="NI18" s="1178">
        <f t="shared" ca="1" si="276"/>
        <v>0</v>
      </c>
      <c r="NJ18" s="1178">
        <f t="shared" ca="1" si="276"/>
        <v>0</v>
      </c>
      <c r="NK18" s="1178">
        <f t="shared" ca="1" si="276"/>
        <v>0</v>
      </c>
      <c r="NL18" s="1178">
        <f t="shared" ca="1" si="276"/>
        <v>0</v>
      </c>
      <c r="NM18" s="1178">
        <f t="shared" ca="1" si="276"/>
        <v>0</v>
      </c>
      <c r="NN18" s="1178">
        <f t="shared" ca="1" si="276"/>
        <v>0</v>
      </c>
      <c r="NO18" s="1178">
        <f t="shared" ca="1" si="276"/>
        <v>0</v>
      </c>
      <c r="NP18" s="1178">
        <f t="shared" ca="1" si="276"/>
        <v>0</v>
      </c>
      <c r="NR18" s="1165"/>
      <c r="NS18" s="1165"/>
      <c r="NT18" s="1172"/>
      <c r="NU18" s="1165"/>
      <c r="NV18" s="1172"/>
      <c r="NW18" s="1165"/>
      <c r="NZ18" s="1165"/>
      <c r="OA18" s="1172"/>
      <c r="OB18" s="1165"/>
      <c r="OC18" s="1165"/>
      <c r="OF18" s="1167" t="s">
        <v>142</v>
      </c>
      <c r="OG18" s="1168" t="s">
        <v>225</v>
      </c>
      <c r="OH18" s="1178">
        <f t="shared" ref="OH18:OO18" ca="1" si="277">OH66</f>
        <v>0</v>
      </c>
      <c r="OI18" s="1178">
        <f t="shared" ca="1" si="277"/>
        <v>0</v>
      </c>
      <c r="OJ18" s="1178">
        <f t="shared" ca="1" si="277"/>
        <v>0</v>
      </c>
      <c r="OK18" s="1178">
        <f t="shared" ca="1" si="277"/>
        <v>0</v>
      </c>
      <c r="OL18" s="1178">
        <f t="shared" ca="1" si="277"/>
        <v>0</v>
      </c>
      <c r="OM18" s="1178">
        <f t="shared" ca="1" si="277"/>
        <v>0</v>
      </c>
      <c r="ON18" s="1178">
        <f t="shared" ca="1" si="277"/>
        <v>0</v>
      </c>
      <c r="OO18" s="1178">
        <f t="shared" ca="1" si="277"/>
        <v>0</v>
      </c>
      <c r="OR18" s="1165"/>
      <c r="OS18" s="1174"/>
      <c r="OT18" s="1172"/>
      <c r="OU18" s="1165"/>
      <c r="OV18" s="1165"/>
      <c r="OY18" s="1167" t="s">
        <v>142</v>
      </c>
      <c r="OZ18" s="1168" t="s">
        <v>225</v>
      </c>
      <c r="PA18" s="1178">
        <f t="shared" ref="PA18:PK18" ca="1" si="278">PA66</f>
        <v>0</v>
      </c>
      <c r="PB18" s="1178">
        <f t="shared" ca="1" si="278"/>
        <v>0</v>
      </c>
      <c r="PC18" s="1178">
        <f t="shared" ca="1" si="278"/>
        <v>0</v>
      </c>
      <c r="PD18" s="1178">
        <f t="shared" ca="1" si="278"/>
        <v>0</v>
      </c>
      <c r="PE18" s="1178">
        <f t="shared" ca="1" si="278"/>
        <v>0</v>
      </c>
      <c r="PF18" s="1178">
        <f t="shared" ca="1" si="278"/>
        <v>0</v>
      </c>
      <c r="PG18" s="1178">
        <f t="shared" ca="1" si="278"/>
        <v>0</v>
      </c>
      <c r="PH18" s="1178">
        <f t="shared" ca="1" si="278"/>
        <v>0</v>
      </c>
      <c r="PI18" s="1178">
        <f t="shared" ca="1" si="278"/>
        <v>0</v>
      </c>
      <c r="PJ18" s="1178">
        <f t="shared" ca="1" si="278"/>
        <v>0</v>
      </c>
      <c r="PK18" s="1178">
        <f t="shared" ca="1" si="278"/>
        <v>0</v>
      </c>
      <c r="PN18" s="1165"/>
      <c r="PO18" s="1174"/>
      <c r="PP18" s="1172"/>
      <c r="PQ18" s="1165"/>
      <c r="PR18" s="1165"/>
      <c r="PU18" s="1167" t="s">
        <v>142</v>
      </c>
      <c r="PV18" s="1168" t="s">
        <v>225</v>
      </c>
      <c r="PW18" s="1178">
        <f ca="1">PW66</f>
        <v>0</v>
      </c>
      <c r="PX18" s="1178">
        <f ca="1">PX66</f>
        <v>0</v>
      </c>
      <c r="PY18" s="1178">
        <f ca="1">PY66</f>
        <v>0</v>
      </c>
      <c r="PZ18" s="1178">
        <f ca="1">PZ66</f>
        <v>0</v>
      </c>
      <c r="QC18" s="1165"/>
      <c r="QD18" s="1174"/>
      <c r="QE18" s="1172"/>
      <c r="QF18" s="1165"/>
      <c r="QG18" s="1165"/>
    </row>
    <row r="19" spans="1:449" ht="12" customHeight="1">
      <c r="A19" s="1179"/>
      <c r="H19" s="1167" t="s">
        <v>3884</v>
      </c>
      <c r="I19" s="1168" t="s">
        <v>225</v>
      </c>
      <c r="J19" s="1178">
        <f ca="1">J61</f>
        <v>0</v>
      </c>
      <c r="K19" s="1178">
        <f ca="1">K61</f>
        <v>0</v>
      </c>
      <c r="R19" s="1167" t="s">
        <v>3884</v>
      </c>
      <c r="S19" s="1168" t="s">
        <v>225</v>
      </c>
      <c r="T19" s="1178">
        <f t="shared" ref="T19:AD19" ca="1" si="279">T61</f>
        <v>0</v>
      </c>
      <c r="U19" s="1178">
        <f t="shared" ca="1" si="279"/>
        <v>0</v>
      </c>
      <c r="V19" s="1178">
        <f t="shared" ca="1" si="279"/>
        <v>1.7575008999999999</v>
      </c>
      <c r="W19" s="1178">
        <f t="shared" ca="1" si="279"/>
        <v>0</v>
      </c>
      <c r="X19" s="1178">
        <f t="shared" ca="1" si="279"/>
        <v>0</v>
      </c>
      <c r="Y19" s="1178">
        <f t="shared" ca="1" si="279"/>
        <v>6.90909379</v>
      </c>
      <c r="Z19" s="1178">
        <f t="shared" ca="1" si="279"/>
        <v>2.1347573</v>
      </c>
      <c r="AA19" s="1178">
        <f t="shared" ca="1" si="279"/>
        <v>4.7743364799999997</v>
      </c>
      <c r="AB19" s="1178">
        <f t="shared" ca="1" si="279"/>
        <v>0</v>
      </c>
      <c r="AC19" s="1178">
        <f t="shared" ca="1" si="279"/>
        <v>1.7575008999999999</v>
      </c>
      <c r="AD19" s="1178">
        <f t="shared" ca="1" si="279"/>
        <v>0</v>
      </c>
      <c r="AF19" s="1167" t="s">
        <v>3885</v>
      </c>
      <c r="AG19" s="1170">
        <f t="shared" ca="1" si="3"/>
        <v>65.166478900000001</v>
      </c>
      <c r="AH19" s="1171">
        <f t="shared" ca="1" si="4"/>
        <v>5.6033085898538268E-2</v>
      </c>
      <c r="AI19" s="1165" t="s">
        <v>3175</v>
      </c>
      <c r="AK19" s="1167" t="s">
        <v>3884</v>
      </c>
      <c r="AL19" s="1168" t="s">
        <v>225</v>
      </c>
      <c r="AM19" s="1178">
        <f t="shared" ref="AM19:BB19" ca="1" si="280">AM61</f>
        <v>0</v>
      </c>
      <c r="AN19" s="1178">
        <f t="shared" ca="1" si="280"/>
        <v>0</v>
      </c>
      <c r="AO19" s="1178">
        <f t="shared" ca="1" si="280"/>
        <v>4.7743364799999997</v>
      </c>
      <c r="AP19" s="1178">
        <f t="shared" ca="1" si="280"/>
        <v>4.7743364799999997</v>
      </c>
      <c r="AQ19" s="1178">
        <f t="shared" ca="1" si="280"/>
        <v>1.30291147</v>
      </c>
      <c r="AR19" s="1178">
        <f t="shared" ca="1" si="280"/>
        <v>2.0604087899999999</v>
      </c>
      <c r="AS19" s="1178">
        <f t="shared" ca="1" si="280"/>
        <v>7.4348516899999995E-2</v>
      </c>
      <c r="AT19" s="1178">
        <f t="shared" ca="1" si="280"/>
        <v>2.8348560900000002</v>
      </c>
      <c r="AU19" s="1178">
        <f t="shared" ca="1" si="280"/>
        <v>0.52846416299999999</v>
      </c>
      <c r="AV19" s="1178">
        <f t="shared" ca="1" si="280"/>
        <v>3.4714250199999999</v>
      </c>
      <c r="AW19" s="1178">
        <f t="shared" ca="1" si="280"/>
        <v>2.8348560900000002</v>
      </c>
      <c r="AX19" s="1178">
        <f t="shared" ca="1" si="280"/>
        <v>3.4376687700000002</v>
      </c>
      <c r="AY19" s="1178">
        <f t="shared" ca="1" si="280"/>
        <v>0</v>
      </c>
      <c r="AZ19" s="1178">
        <f t="shared" ca="1" si="280"/>
        <v>0</v>
      </c>
      <c r="BA19" s="1178">
        <f t="shared" ca="1" si="280"/>
        <v>0</v>
      </c>
      <c r="BB19" s="1178">
        <f t="shared" ca="1" si="280"/>
        <v>3.4714250199999999</v>
      </c>
      <c r="BE19" s="1165"/>
      <c r="BF19" s="1174"/>
      <c r="BL19" s="1167" t="s">
        <v>3884</v>
      </c>
      <c r="BM19" s="1168" t="s">
        <v>225</v>
      </c>
      <c r="BN19" s="1178">
        <f ca="1">BN61</f>
        <v>0.34714249600000002</v>
      </c>
      <c r="BO19" s="1178">
        <f ca="1">BO61</f>
        <v>0.34464091699999999</v>
      </c>
      <c r="BP19" s="1178">
        <f ca="1">BP61</f>
        <v>2.5015795700000002E-3</v>
      </c>
      <c r="BQ19" s="1178">
        <f ca="1">BQ61</f>
        <v>0</v>
      </c>
      <c r="BR19" s="1178">
        <f ca="1">BR61</f>
        <v>0</v>
      </c>
      <c r="BU19" s="1165"/>
      <c r="BV19" s="1174"/>
      <c r="CB19" s="1167" t="s">
        <v>3884</v>
      </c>
      <c r="CC19" s="1168" t="s">
        <v>225</v>
      </c>
      <c r="CD19" s="1178">
        <f t="shared" ref="CD19:CO19" ca="1" si="281">CD61</f>
        <v>3.4714250199999999</v>
      </c>
      <c r="CE19" s="1178">
        <f t="shared" ca="1" si="281"/>
        <v>3.4714250199999999</v>
      </c>
      <c r="CF19" s="1178">
        <f t="shared" ca="1" si="281"/>
        <v>0.34714249600000002</v>
      </c>
      <c r="CG19" s="1178">
        <f t="shared" ca="1" si="281"/>
        <v>0.34464091699999999</v>
      </c>
      <c r="CH19" s="1178">
        <f t="shared" ca="1" si="281"/>
        <v>3.4714250199999999</v>
      </c>
      <c r="CI19" s="1178">
        <f t="shared" ca="1" si="281"/>
        <v>0</v>
      </c>
      <c r="CJ19" s="1178">
        <f t="shared" ca="1" si="281"/>
        <v>0</v>
      </c>
      <c r="CK19" s="1178">
        <f t="shared" ca="1" si="281"/>
        <v>3.44491894</v>
      </c>
      <c r="CL19" s="1178">
        <f t="shared" ca="1" si="281"/>
        <v>2.4004445499999999E-2</v>
      </c>
      <c r="CM19" s="1178">
        <f t="shared" ca="1" si="281"/>
        <v>0</v>
      </c>
      <c r="CN19" s="1178">
        <f t="shared" ca="1" si="281"/>
        <v>3.4728828699999998</v>
      </c>
      <c r="CO19" s="1178">
        <f t="shared" ca="1" si="281"/>
        <v>2.79639307E-2</v>
      </c>
      <c r="CQ19" s="1165"/>
      <c r="CR19" s="1165"/>
      <c r="CS19" s="1172"/>
      <c r="CT19" s="1165"/>
      <c r="CU19" s="1172"/>
      <c r="CV19" s="1165"/>
      <c r="CY19" s="1167" t="s">
        <v>3884</v>
      </c>
      <c r="CZ19" s="1168" t="s">
        <v>225</v>
      </c>
      <c r="DA19" s="1178">
        <f t="shared" ref="DA19:DJ19" ca="1" si="282">DA61</f>
        <v>0</v>
      </c>
      <c r="DB19" s="1178">
        <f t="shared" ca="1" si="282"/>
        <v>0</v>
      </c>
      <c r="DC19" s="1178">
        <f t="shared" ca="1" si="282"/>
        <v>0</v>
      </c>
      <c r="DD19" s="1178">
        <f t="shared" ca="1" si="282"/>
        <v>0</v>
      </c>
      <c r="DE19" s="1178">
        <f t="shared" ca="1" si="282"/>
        <v>0</v>
      </c>
      <c r="DF19" s="1178">
        <f t="shared" ca="1" si="282"/>
        <v>0</v>
      </c>
      <c r="DG19" s="1178">
        <f t="shared" ca="1" si="282"/>
        <v>0</v>
      </c>
      <c r="DH19" s="1178">
        <f t="shared" ca="1" si="282"/>
        <v>0</v>
      </c>
      <c r="DI19" s="1178">
        <f t="shared" ca="1" si="282"/>
        <v>0</v>
      </c>
      <c r="DJ19" s="1178">
        <f t="shared" ca="1" si="282"/>
        <v>0</v>
      </c>
      <c r="DM19" s="1165"/>
      <c r="DN19" s="1174"/>
      <c r="DT19" s="1167" t="s">
        <v>3884</v>
      </c>
      <c r="DU19" s="1168" t="s">
        <v>225</v>
      </c>
      <c r="DV19" s="1178">
        <f t="shared" ref="DV19:EK19" ca="1" si="283">DV61</f>
        <v>0</v>
      </c>
      <c r="DW19" s="1178">
        <f t="shared" ca="1" si="283"/>
        <v>0</v>
      </c>
      <c r="DX19" s="1178">
        <f t="shared" ca="1" si="283"/>
        <v>0</v>
      </c>
      <c r="DY19" s="1178">
        <f t="shared" ca="1" si="283"/>
        <v>0</v>
      </c>
      <c r="DZ19" s="1178">
        <f t="shared" ca="1" si="283"/>
        <v>0</v>
      </c>
      <c r="EA19" s="1178">
        <f t="shared" ca="1" si="283"/>
        <v>0</v>
      </c>
      <c r="EB19" s="1178">
        <f t="shared" ca="1" si="283"/>
        <v>0</v>
      </c>
      <c r="EC19" s="1178">
        <f t="shared" ca="1" si="283"/>
        <v>0</v>
      </c>
      <c r="ED19" s="1178">
        <f t="shared" ca="1" si="283"/>
        <v>0</v>
      </c>
      <c r="EE19" s="1178">
        <f t="shared" ca="1" si="283"/>
        <v>0</v>
      </c>
      <c r="EF19" s="1178">
        <f t="shared" ca="1" si="283"/>
        <v>0</v>
      </c>
      <c r="EG19" s="1178">
        <f t="shared" ca="1" si="283"/>
        <v>0</v>
      </c>
      <c r="EH19" s="1178">
        <f t="shared" ca="1" si="283"/>
        <v>0</v>
      </c>
      <c r="EI19" s="1178">
        <f t="shared" ca="1" si="283"/>
        <v>0</v>
      </c>
      <c r="EJ19" s="1178">
        <f t="shared" ca="1" si="283"/>
        <v>0</v>
      </c>
      <c r="EK19" s="1178">
        <f t="shared" ca="1" si="283"/>
        <v>0</v>
      </c>
      <c r="EM19" s="1165"/>
      <c r="EN19" s="1165"/>
      <c r="EO19" s="1172"/>
      <c r="EP19" s="1165"/>
      <c r="EQ19" s="1172"/>
      <c r="ER19" s="1165"/>
      <c r="EU19" s="1167" t="s">
        <v>3884</v>
      </c>
      <c r="EV19" s="1168" t="s">
        <v>225</v>
      </c>
      <c r="EW19" s="1178">
        <f t="shared" ref="EW19:FB19" ca="1" si="284">EW61</f>
        <v>3.4728828699999998</v>
      </c>
      <c r="EX19" s="1178">
        <f t="shared" ca="1" si="284"/>
        <v>3.4728828699999998</v>
      </c>
      <c r="EY19" s="1178">
        <f t="shared" ca="1" si="284"/>
        <v>1.7138640000000001</v>
      </c>
      <c r="EZ19" s="1178">
        <f t="shared" ca="1" si="284"/>
        <v>1.7138640000000001</v>
      </c>
      <c r="FA19" s="1178">
        <f t="shared" ca="1" si="284"/>
        <v>1.5174380600000001E-3</v>
      </c>
      <c r="FB19" s="1178">
        <f t="shared" ca="1" si="284"/>
        <v>1.75750144</v>
      </c>
      <c r="FE19" s="1165"/>
      <c r="FF19" s="1174"/>
      <c r="FL19" s="1167" t="s">
        <v>3884</v>
      </c>
      <c r="FM19" s="1168" t="s">
        <v>225</v>
      </c>
      <c r="FN19" s="1178">
        <f t="shared" ref="FN19:FX19" ca="1" si="285">FN61</f>
        <v>2.5015795700000002E-3</v>
      </c>
      <c r="FO19" s="1178">
        <f t="shared" ca="1" si="285"/>
        <v>2.4004445499999999E-2</v>
      </c>
      <c r="FP19" s="1178">
        <f t="shared" ca="1" si="285"/>
        <v>1.5174380600000001E-3</v>
      </c>
      <c r="FQ19" s="1178">
        <f t="shared" ca="1" si="285"/>
        <v>1.75750144</v>
      </c>
      <c r="FR19" s="1178">
        <f t="shared" ca="1" si="285"/>
        <v>4.2360485299999998E-7</v>
      </c>
      <c r="FS19" s="1178">
        <f t="shared" ca="1" si="285"/>
        <v>1.7575008999999999</v>
      </c>
      <c r="FT19" s="1178">
        <f t="shared" ca="1" si="285"/>
        <v>0</v>
      </c>
      <c r="FU19" s="1178">
        <f t="shared" ca="1" si="285"/>
        <v>2.80234631E-2</v>
      </c>
      <c r="FV19" s="1178">
        <f t="shared" ca="1" si="285"/>
        <v>0</v>
      </c>
      <c r="FW19" s="1178">
        <f t="shared" ca="1" si="285"/>
        <v>5.9532430700000003E-5</v>
      </c>
      <c r="FX19" s="1178">
        <f t="shared" ca="1" si="285"/>
        <v>2.79639307E-2</v>
      </c>
      <c r="GA19" s="1165"/>
      <c r="GB19" s="1174"/>
      <c r="GH19" s="1167" t="s">
        <v>3884</v>
      </c>
      <c r="GI19" s="1168" t="s">
        <v>225</v>
      </c>
      <c r="GJ19" s="1178">
        <f t="shared" ref="GJ19:GQ19" ca="1" si="286">GJ61</f>
        <v>4.2360485299999998E-7</v>
      </c>
      <c r="GK19" s="1178">
        <f t="shared" ca="1" si="286"/>
        <v>4.2360485299999998E-7</v>
      </c>
      <c r="GL19" s="1178">
        <f t="shared" ca="1" si="286"/>
        <v>0</v>
      </c>
      <c r="GM19" s="1178">
        <f t="shared" ca="1" si="286"/>
        <v>4.2360485299999998E-7</v>
      </c>
      <c r="GN19" s="1178">
        <f t="shared" ca="1" si="286"/>
        <v>4.2360485299999998E-7</v>
      </c>
      <c r="GO19" s="1178">
        <f t="shared" ca="1" si="286"/>
        <v>0</v>
      </c>
      <c r="GP19" s="1178">
        <f t="shared" ca="1" si="286"/>
        <v>4.2360485299999998E-7</v>
      </c>
      <c r="GQ19" s="1178">
        <f t="shared" ca="1" si="286"/>
        <v>0</v>
      </c>
      <c r="GS19" s="1165"/>
      <c r="GT19" s="1165"/>
      <c r="GU19" s="1165"/>
      <c r="GV19" s="1165"/>
      <c r="GW19" s="1165"/>
      <c r="GX19" s="1165"/>
      <c r="HA19" s="1167" t="s">
        <v>3884</v>
      </c>
      <c r="HB19" s="1168" t="s">
        <v>225</v>
      </c>
      <c r="HC19" s="1178">
        <f t="shared" ref="HC19:HH19" ca="1" si="287">HC61</f>
        <v>1.7138640000000001</v>
      </c>
      <c r="HD19" s="1178">
        <f t="shared" ca="1" si="287"/>
        <v>1.65007024</v>
      </c>
      <c r="HE19" s="1178">
        <f t="shared" ca="1" si="287"/>
        <v>0</v>
      </c>
      <c r="HF19" s="1178">
        <f t="shared" ca="1" si="287"/>
        <v>6.7795124099999998E-3</v>
      </c>
      <c r="HG19" s="1178">
        <f t="shared" ca="1" si="287"/>
        <v>5.7014246900000003E-2</v>
      </c>
      <c r="HH19" s="1178">
        <f t="shared" ca="1" si="287"/>
        <v>1.65007024</v>
      </c>
      <c r="HJ19" s="1165"/>
      <c r="HK19" s="1165"/>
      <c r="HL19" s="1165"/>
      <c r="HM19" s="1165"/>
      <c r="HN19" s="1165"/>
      <c r="HO19" s="1165"/>
      <c r="HR19" s="1167" t="s">
        <v>3884</v>
      </c>
      <c r="HS19" s="1168" t="s">
        <v>225</v>
      </c>
      <c r="HT19" s="1178">
        <f t="shared" ref="HT19:IE19" ca="1" si="288">HT61</f>
        <v>3.4376687700000002</v>
      </c>
      <c r="HU19" s="1178">
        <f t="shared" ca="1" si="288"/>
        <v>1.65007024</v>
      </c>
      <c r="HV19" s="1178">
        <f t="shared" ca="1" si="288"/>
        <v>5.08773901</v>
      </c>
      <c r="HW19" s="1178">
        <f t="shared" ca="1" si="288"/>
        <v>5.08773901</v>
      </c>
      <c r="HX19" s="1178">
        <f t="shared" ca="1" si="288"/>
        <v>0.41648805300000002</v>
      </c>
      <c r="HY19" s="1178">
        <f t="shared" ca="1" si="288"/>
        <v>3.1846889699999999E-2</v>
      </c>
      <c r="HZ19" s="1178">
        <f t="shared" ca="1" si="288"/>
        <v>9.5635418000000003E-3</v>
      </c>
      <c r="IA19" s="1178">
        <f t="shared" ca="1" si="288"/>
        <v>1.97398849E-6</v>
      </c>
      <c r="IB19" s="1178">
        <f t="shared" ca="1" si="288"/>
        <v>0</v>
      </c>
      <c r="IC19" s="1178">
        <f t="shared" ca="1" si="288"/>
        <v>0</v>
      </c>
      <c r="ID19" s="1178">
        <f t="shared" ca="1" si="288"/>
        <v>0</v>
      </c>
      <c r="IE19" s="1178">
        <f t="shared" ca="1" si="288"/>
        <v>0</v>
      </c>
      <c r="IH19" s="1165"/>
      <c r="II19" s="1174"/>
      <c r="IO19" s="1167" t="s">
        <v>3884</v>
      </c>
      <c r="IP19" s="1168" t="s">
        <v>225</v>
      </c>
      <c r="IQ19" s="1178">
        <f t="shared" ref="IQ19:JH19" ca="1" si="289">IQ61</f>
        <v>0.41648805300000002</v>
      </c>
      <c r="IR19" s="1178">
        <f t="shared" ca="1" si="289"/>
        <v>3.1846889699999999E-2</v>
      </c>
      <c r="IS19" s="1178">
        <f t="shared" ca="1" si="289"/>
        <v>6.1853586700000003E-4</v>
      </c>
      <c r="IT19" s="1178">
        <f t="shared" ca="1" si="289"/>
        <v>3.24654256E-2</v>
      </c>
      <c r="IU19" s="1178">
        <f t="shared" ca="1" si="289"/>
        <v>3.0320375E-2</v>
      </c>
      <c r="IV19" s="1178">
        <f t="shared" ca="1" si="289"/>
        <v>1.8094675800000001E-2</v>
      </c>
      <c r="IW19" s="1178">
        <f t="shared" ca="1" si="289"/>
        <v>1.48448608E-2</v>
      </c>
      <c r="IX19" s="1178">
        <f t="shared" ca="1" si="289"/>
        <v>3.7145574199999999E-4</v>
      </c>
      <c r="IY19" s="1178">
        <f t="shared" ca="1" si="289"/>
        <v>2.14505063E-3</v>
      </c>
      <c r="IZ19" s="1178">
        <f t="shared" ca="1" si="289"/>
        <v>2.6312800599999999E-3</v>
      </c>
      <c r="JA19" s="1178">
        <f t="shared" ca="1" si="289"/>
        <v>1.54633967E-2</v>
      </c>
      <c r="JB19" s="1178">
        <f t="shared" ca="1" si="289"/>
        <v>0</v>
      </c>
      <c r="JC19" s="1178">
        <f t="shared" ca="1" si="289"/>
        <v>2.6293060699999998E-3</v>
      </c>
      <c r="JD19" s="1178">
        <f t="shared" ca="1" si="289"/>
        <v>0</v>
      </c>
      <c r="JE19" s="1178">
        <f t="shared" ca="1" si="289"/>
        <v>2.6312800599999999E-3</v>
      </c>
      <c r="JF19" s="1178">
        <f t="shared" ca="1" si="289"/>
        <v>0</v>
      </c>
      <c r="JG19" s="1178">
        <f t="shared" ca="1" si="289"/>
        <v>0</v>
      </c>
      <c r="JH19" s="1178">
        <f t="shared" ca="1" si="289"/>
        <v>1.97398849E-6</v>
      </c>
      <c r="JK19" s="1165"/>
      <c r="JL19" s="1174"/>
      <c r="JR19" s="1167" t="s">
        <v>3884</v>
      </c>
      <c r="JS19" s="1168" t="s">
        <v>225</v>
      </c>
      <c r="JT19" s="1178">
        <f t="shared" ref="JT19:KC19" ca="1" si="290">JT61</f>
        <v>0</v>
      </c>
      <c r="JU19" s="1178">
        <f t="shared" ca="1" si="290"/>
        <v>0</v>
      </c>
      <c r="JV19" s="1178">
        <f t="shared" ca="1" si="290"/>
        <v>0</v>
      </c>
      <c r="JW19" s="1178">
        <f t="shared" ca="1" si="290"/>
        <v>0</v>
      </c>
      <c r="JX19" s="1178">
        <f t="shared" ca="1" si="290"/>
        <v>4.2360485299999998E-7</v>
      </c>
      <c r="JY19" s="1178">
        <f t="shared" ca="1" si="290"/>
        <v>0</v>
      </c>
      <c r="JZ19" s="1178">
        <f t="shared" ca="1" si="290"/>
        <v>4.2360485299999998E-7</v>
      </c>
      <c r="KA19" s="1178">
        <f t="shared" ca="1" si="290"/>
        <v>0</v>
      </c>
      <c r="KB19" s="1178">
        <f t="shared" ca="1" si="290"/>
        <v>0</v>
      </c>
      <c r="KC19" s="1178">
        <f t="shared" ca="1" si="290"/>
        <v>0</v>
      </c>
      <c r="KE19" s="1165"/>
      <c r="KJ19" s="1167" t="s">
        <v>3884</v>
      </c>
      <c r="KK19" s="1168" t="s">
        <v>225</v>
      </c>
      <c r="KL19" s="1178">
        <f t="shared" ref="KL19:KR19" ca="1" si="291">KL61</f>
        <v>0</v>
      </c>
      <c r="KM19" s="1178">
        <f t="shared" ca="1" si="291"/>
        <v>0</v>
      </c>
      <c r="KN19" s="1178">
        <f t="shared" ca="1" si="291"/>
        <v>0</v>
      </c>
      <c r="KO19" s="1178">
        <f t="shared" ca="1" si="291"/>
        <v>0</v>
      </c>
      <c r="KP19" s="1178">
        <f t="shared" ca="1" si="291"/>
        <v>0</v>
      </c>
      <c r="KQ19" s="1178">
        <f t="shared" ca="1" si="291"/>
        <v>0</v>
      </c>
      <c r="KR19" s="1178">
        <f t="shared" ca="1" si="291"/>
        <v>0</v>
      </c>
      <c r="KY19" s="1167" t="s">
        <v>3884</v>
      </c>
      <c r="KZ19" s="1168" t="s">
        <v>225</v>
      </c>
      <c r="LA19" s="1178">
        <f t="shared" ref="LA19:LK19" ca="1" si="292">LA61</f>
        <v>6.7795124099999998E-3</v>
      </c>
      <c r="LB19" s="1178">
        <f t="shared" ca="1" si="292"/>
        <v>9.5635418000000003E-3</v>
      </c>
      <c r="LC19" s="1178">
        <f t="shared" ca="1" si="292"/>
        <v>1.6343054199999998E-2</v>
      </c>
      <c r="LD19" s="1178">
        <f t="shared" ca="1" si="292"/>
        <v>1.6343054199999998E-2</v>
      </c>
      <c r="LE19" s="1178">
        <f t="shared" ca="1" si="292"/>
        <v>0</v>
      </c>
      <c r="LF19" s="1178">
        <f t="shared" ca="1" si="292"/>
        <v>0</v>
      </c>
      <c r="LG19" s="1178">
        <f t="shared" ca="1" si="292"/>
        <v>0</v>
      </c>
      <c r="LH19" s="1178">
        <f t="shared" ca="1" si="292"/>
        <v>0</v>
      </c>
      <c r="LI19" s="1178">
        <f t="shared" ca="1" si="292"/>
        <v>0</v>
      </c>
      <c r="LJ19" s="1178">
        <f t="shared" ca="1" si="292"/>
        <v>0</v>
      </c>
      <c r="LK19" s="1178">
        <f t="shared" ca="1" si="292"/>
        <v>0</v>
      </c>
      <c r="LN19" s="1165"/>
      <c r="LO19" s="1174"/>
      <c r="LU19" s="1167" t="s">
        <v>3884</v>
      </c>
      <c r="LV19" s="1168" t="s">
        <v>225</v>
      </c>
      <c r="LW19" s="1178">
        <f t="shared" ref="LW19:MO19" ca="1" si="293">LW61</f>
        <v>0</v>
      </c>
      <c r="LX19" s="1178">
        <f t="shared" ca="1" si="293"/>
        <v>0</v>
      </c>
      <c r="LY19" s="1178">
        <f t="shared" ca="1" si="293"/>
        <v>5.7014246900000003E-2</v>
      </c>
      <c r="LZ19" s="1178">
        <f t="shared" ca="1" si="293"/>
        <v>2.14505063E-3</v>
      </c>
      <c r="MA19" s="1178">
        <f t="shared" ca="1" si="293"/>
        <v>5.9159297499999999E-2</v>
      </c>
      <c r="MB19" s="1178">
        <f t="shared" ca="1" si="293"/>
        <v>1.6343054199999998E-2</v>
      </c>
      <c r="MC19" s="1178">
        <f t="shared" ca="1" si="293"/>
        <v>0</v>
      </c>
      <c r="MD19" s="1178">
        <f t="shared" ca="1" si="293"/>
        <v>0</v>
      </c>
      <c r="ME19" s="1178">
        <f t="shared" ca="1" si="293"/>
        <v>0</v>
      </c>
      <c r="MF19" s="1178">
        <f t="shared" ca="1" si="293"/>
        <v>0</v>
      </c>
      <c r="MG19" s="1178">
        <f t="shared" ca="1" si="293"/>
        <v>0</v>
      </c>
      <c r="MH19" s="1178">
        <f t="shared" ca="1" si="293"/>
        <v>0</v>
      </c>
      <c r="MI19" s="1178">
        <f t="shared" ca="1" si="293"/>
        <v>0</v>
      </c>
      <c r="MJ19" s="1178">
        <f t="shared" ca="1" si="293"/>
        <v>0</v>
      </c>
      <c r="MK19" s="1178">
        <f t="shared" ca="1" si="293"/>
        <v>0</v>
      </c>
      <c r="ML19" s="1178">
        <f t="shared" ca="1" si="293"/>
        <v>0</v>
      </c>
      <c r="MM19" s="1178">
        <f t="shared" ca="1" si="293"/>
        <v>0</v>
      </c>
      <c r="MN19" s="1178">
        <f t="shared" ca="1" si="293"/>
        <v>0</v>
      </c>
      <c r="MO19" s="1178">
        <f t="shared" ca="1" si="293"/>
        <v>0</v>
      </c>
      <c r="MQ19" s="1165"/>
      <c r="MR19" s="1165"/>
      <c r="MS19" s="1172"/>
      <c r="MT19" s="1165"/>
      <c r="MU19" s="1172"/>
      <c r="MV19" s="1165"/>
      <c r="MY19" s="1167" t="s">
        <v>3884</v>
      </c>
      <c r="MZ19" s="1168" t="s">
        <v>225</v>
      </c>
      <c r="NA19" s="1178">
        <f t="shared" ref="NA19:NP19" ca="1" si="294">NA61</f>
        <v>2.1347573</v>
      </c>
      <c r="NB19" s="1178">
        <f t="shared" ca="1" si="294"/>
        <v>2.0604087899999999</v>
      </c>
      <c r="NC19" s="1178">
        <f t="shared" ca="1" si="294"/>
        <v>7.4348516899999995E-2</v>
      </c>
      <c r="ND19" s="1178">
        <f t="shared" ca="1" si="294"/>
        <v>0</v>
      </c>
      <c r="NE19" s="1178">
        <f t="shared" ca="1" si="294"/>
        <v>0</v>
      </c>
      <c r="NF19" s="1178">
        <f t="shared" ca="1" si="294"/>
        <v>0</v>
      </c>
      <c r="NG19" s="1178">
        <f t="shared" ca="1" si="294"/>
        <v>0</v>
      </c>
      <c r="NH19" s="1178">
        <f t="shared" ca="1" si="294"/>
        <v>0</v>
      </c>
      <c r="NI19" s="1178">
        <f t="shared" ca="1" si="294"/>
        <v>0</v>
      </c>
      <c r="NJ19" s="1178">
        <f t="shared" ca="1" si="294"/>
        <v>0</v>
      </c>
      <c r="NK19" s="1178">
        <f t="shared" ca="1" si="294"/>
        <v>0</v>
      </c>
      <c r="NL19" s="1178">
        <f t="shared" ca="1" si="294"/>
        <v>0</v>
      </c>
      <c r="NM19" s="1178">
        <f t="shared" ca="1" si="294"/>
        <v>0</v>
      </c>
      <c r="NN19" s="1178">
        <f t="shared" ca="1" si="294"/>
        <v>0</v>
      </c>
      <c r="NO19" s="1178">
        <f t="shared" ca="1" si="294"/>
        <v>0</v>
      </c>
      <c r="NP19" s="1178">
        <f t="shared" ca="1" si="294"/>
        <v>0</v>
      </c>
      <c r="NR19" s="1165"/>
      <c r="NS19" s="1165"/>
      <c r="NT19" s="1172"/>
      <c r="NU19" s="1165"/>
      <c r="NV19" s="1172"/>
      <c r="NW19" s="1165"/>
      <c r="NZ19" s="1165"/>
      <c r="OF19" s="1167" t="s">
        <v>3884</v>
      </c>
      <c r="OG19" s="1168" t="s">
        <v>225</v>
      </c>
      <c r="OH19" s="1178">
        <f t="shared" ref="OH19:OO19" ca="1" si="295">OH61</f>
        <v>0</v>
      </c>
      <c r="OI19" s="1178">
        <f t="shared" ca="1" si="295"/>
        <v>0</v>
      </c>
      <c r="OJ19" s="1178">
        <f t="shared" ca="1" si="295"/>
        <v>0</v>
      </c>
      <c r="OK19" s="1178">
        <f t="shared" ca="1" si="295"/>
        <v>0</v>
      </c>
      <c r="OL19" s="1178">
        <f t="shared" ca="1" si="295"/>
        <v>0</v>
      </c>
      <c r="OM19" s="1178">
        <f t="shared" ca="1" si="295"/>
        <v>0</v>
      </c>
      <c r="ON19" s="1178">
        <f t="shared" ca="1" si="295"/>
        <v>0</v>
      </c>
      <c r="OO19" s="1178">
        <f t="shared" ca="1" si="295"/>
        <v>0</v>
      </c>
      <c r="OR19" s="1165"/>
      <c r="OS19" s="1174"/>
      <c r="OY19" s="1167" t="s">
        <v>3884</v>
      </c>
      <c r="OZ19" s="1168" t="s">
        <v>225</v>
      </c>
      <c r="PA19" s="1178">
        <f t="shared" ref="PA19:PK19" ca="1" si="296">PA61</f>
        <v>0</v>
      </c>
      <c r="PB19" s="1178">
        <f t="shared" ca="1" si="296"/>
        <v>0</v>
      </c>
      <c r="PC19" s="1178">
        <f t="shared" ca="1" si="296"/>
        <v>0</v>
      </c>
      <c r="PD19" s="1178">
        <f t="shared" ca="1" si="296"/>
        <v>0</v>
      </c>
      <c r="PE19" s="1178">
        <f t="shared" ca="1" si="296"/>
        <v>0</v>
      </c>
      <c r="PF19" s="1178">
        <f t="shared" ca="1" si="296"/>
        <v>0</v>
      </c>
      <c r="PG19" s="1178">
        <f t="shared" ca="1" si="296"/>
        <v>0</v>
      </c>
      <c r="PH19" s="1178">
        <f t="shared" ca="1" si="296"/>
        <v>0</v>
      </c>
      <c r="PI19" s="1178">
        <f t="shared" ca="1" si="296"/>
        <v>0</v>
      </c>
      <c r="PJ19" s="1178">
        <f t="shared" ca="1" si="296"/>
        <v>0</v>
      </c>
      <c r="PK19" s="1178">
        <f t="shared" ca="1" si="296"/>
        <v>0</v>
      </c>
      <c r="PN19" s="1165"/>
      <c r="PO19" s="1174"/>
      <c r="PU19" s="1167" t="s">
        <v>3884</v>
      </c>
      <c r="PV19" s="1168" t="s">
        <v>225</v>
      </c>
      <c r="PW19" s="1178">
        <f ca="1">PW61</f>
        <v>0</v>
      </c>
      <c r="PX19" s="1178">
        <f ca="1">PX61</f>
        <v>0</v>
      </c>
      <c r="PY19" s="1178">
        <f ca="1">PY61</f>
        <v>0</v>
      </c>
      <c r="PZ19" s="1178">
        <f ca="1">PZ61</f>
        <v>0</v>
      </c>
      <c r="QC19" s="1165"/>
      <c r="QD19" s="1174"/>
    </row>
    <row r="20" spans="1:449" ht="12" customHeight="1">
      <c r="A20" s="1179"/>
      <c r="H20" s="1167" t="s">
        <v>140</v>
      </c>
      <c r="I20" s="1168" t="s">
        <v>225</v>
      </c>
      <c r="J20" s="1178">
        <f ca="1">J67</f>
        <v>0</v>
      </c>
      <c r="K20" s="1178">
        <f ca="1">K67</f>
        <v>0</v>
      </c>
      <c r="R20" s="1167" t="s">
        <v>140</v>
      </c>
      <c r="S20" s="1168" t="s">
        <v>225</v>
      </c>
      <c r="T20" s="1178">
        <f t="shared" ref="T20:AD20" ca="1" si="297">T67</f>
        <v>0</v>
      </c>
      <c r="U20" s="1178">
        <f t="shared" ca="1" si="297"/>
        <v>0</v>
      </c>
      <c r="V20" s="1178">
        <f t="shared" ca="1" si="297"/>
        <v>5.9200062599999996E-10</v>
      </c>
      <c r="W20" s="1178">
        <f t="shared" ca="1" si="297"/>
        <v>0</v>
      </c>
      <c r="X20" s="1178">
        <f t="shared" ca="1" si="297"/>
        <v>0</v>
      </c>
      <c r="Y20" s="1178">
        <f t="shared" ca="1" si="297"/>
        <v>5.9200062599999996E-10</v>
      </c>
      <c r="Z20" s="1178">
        <f t="shared" ca="1" si="297"/>
        <v>2.2078922799999999E-10</v>
      </c>
      <c r="AA20" s="1178">
        <f t="shared" ca="1" si="297"/>
        <v>3.71211397E-10</v>
      </c>
      <c r="AB20" s="1178">
        <f t="shared" ca="1" si="297"/>
        <v>0</v>
      </c>
      <c r="AC20" s="1178">
        <f t="shared" ca="1" si="297"/>
        <v>5.9200062599999996E-10</v>
      </c>
      <c r="AD20" s="1178">
        <f t="shared" ca="1" si="297"/>
        <v>0</v>
      </c>
      <c r="AF20" s="1167" t="s">
        <v>3886</v>
      </c>
      <c r="AG20" s="1170">
        <f t="shared" ca="1" si="3"/>
        <v>170</v>
      </c>
      <c r="AH20" s="1171">
        <f t="shared" ca="1" si="4"/>
        <v>0.14617368873602754</v>
      </c>
      <c r="AI20" s="1165" t="s">
        <v>3185</v>
      </c>
      <c r="AK20" s="1167" t="s">
        <v>140</v>
      </c>
      <c r="AL20" s="1168" t="s">
        <v>225</v>
      </c>
      <c r="AM20" s="1178">
        <f t="shared" ref="AM20:BB20" ca="1" si="298">AM67</f>
        <v>0</v>
      </c>
      <c r="AN20" s="1178">
        <f t="shared" ca="1" si="298"/>
        <v>0</v>
      </c>
      <c r="AO20" s="1178">
        <f t="shared" ca="1" si="298"/>
        <v>3.71211397E-10</v>
      </c>
      <c r="AP20" s="1178">
        <f t="shared" ca="1" si="298"/>
        <v>3.71211397E-10</v>
      </c>
      <c r="AQ20" s="1178">
        <f t="shared" ca="1" si="298"/>
        <v>1.5912511299999999E-10</v>
      </c>
      <c r="AR20" s="1178">
        <f t="shared" ca="1" si="298"/>
        <v>2.16948838E-10</v>
      </c>
      <c r="AS20" s="1178">
        <f t="shared" ca="1" si="298"/>
        <v>3.8403902100000002E-12</v>
      </c>
      <c r="AT20" s="1178">
        <f t="shared" ca="1" si="298"/>
        <v>3.44558709E-10</v>
      </c>
      <c r="AU20" s="1178">
        <f t="shared" ca="1" si="298"/>
        <v>3.1515242599999998E-11</v>
      </c>
      <c r="AV20" s="1178">
        <f t="shared" ca="1" si="298"/>
        <v>2.1208628399999999E-10</v>
      </c>
      <c r="AW20" s="1178">
        <f t="shared" ca="1" si="298"/>
        <v>3.44558709E-10</v>
      </c>
      <c r="AX20" s="1178">
        <f t="shared" ca="1" si="298"/>
        <v>3.7991434200000002E-10</v>
      </c>
      <c r="AY20" s="1178">
        <f t="shared" ca="1" si="298"/>
        <v>61.689350599999997</v>
      </c>
      <c r="AZ20" s="1178">
        <f t="shared" ca="1" si="298"/>
        <v>0</v>
      </c>
      <c r="BA20" s="1178">
        <f t="shared" ca="1" si="298"/>
        <v>61.689350599999997</v>
      </c>
      <c r="BB20" s="1178">
        <f t="shared" ca="1" si="298"/>
        <v>0</v>
      </c>
      <c r="BE20" s="1165"/>
      <c r="BF20" s="1174"/>
      <c r="BL20" s="1167" t="s">
        <v>140</v>
      </c>
      <c r="BM20" s="1168" t="s">
        <v>225</v>
      </c>
      <c r="BN20" s="1178">
        <f ca="1">BN67</f>
        <v>1.1817662099999999E-3</v>
      </c>
      <c r="BO20" s="1178">
        <f ca="1">BO67</f>
        <v>1.1579083100000001E-3</v>
      </c>
      <c r="BP20" s="1178">
        <f ca="1">BP67</f>
        <v>2.3857907500000001E-5</v>
      </c>
      <c r="BQ20" s="1178">
        <f ca="1">BQ67</f>
        <v>0</v>
      </c>
      <c r="BR20" s="1178">
        <f ca="1">BR67</f>
        <v>0</v>
      </c>
      <c r="BU20" s="1165"/>
      <c r="BV20" s="1174"/>
      <c r="CB20" s="1167" t="s">
        <v>140</v>
      </c>
      <c r="CC20" s="1168" t="s">
        <v>225</v>
      </c>
      <c r="CD20" s="1178">
        <f t="shared" ref="CD20:CO20" ca="1" si="299">CD67</f>
        <v>0</v>
      </c>
      <c r="CE20" s="1178">
        <f t="shared" ca="1" si="299"/>
        <v>0</v>
      </c>
      <c r="CF20" s="1178">
        <f t="shared" ca="1" si="299"/>
        <v>1.1817662099999999E-3</v>
      </c>
      <c r="CG20" s="1178">
        <f t="shared" ca="1" si="299"/>
        <v>1.1579083100000001E-3</v>
      </c>
      <c r="CH20" s="1178">
        <f t="shared" ca="1" si="299"/>
        <v>1.1817662099999999E-2</v>
      </c>
      <c r="CI20" s="1178">
        <f t="shared" ca="1" si="299"/>
        <v>0</v>
      </c>
      <c r="CJ20" s="1178">
        <f t="shared" ca="1" si="299"/>
        <v>0</v>
      </c>
      <c r="CK20" s="1178">
        <f t="shared" ca="1" si="299"/>
        <v>1.1562290100000001E-2</v>
      </c>
      <c r="CL20" s="1178">
        <f t="shared" ca="1" si="299"/>
        <v>2.3151416500000001E-4</v>
      </c>
      <c r="CM20" s="1178">
        <f t="shared" ca="1" si="299"/>
        <v>1.1817662099999999E-2</v>
      </c>
      <c r="CN20" s="1178">
        <f t="shared" ca="1" si="299"/>
        <v>1.1914944800000001E-2</v>
      </c>
      <c r="CO20" s="1178">
        <f t="shared" ca="1" si="299"/>
        <v>3.5265472099999998E-4</v>
      </c>
      <c r="CR20" s="1165"/>
      <c r="CS20" s="1174"/>
      <c r="CT20" s="1165"/>
      <c r="CY20" s="1167" t="s">
        <v>140</v>
      </c>
      <c r="CZ20" s="1168" t="s">
        <v>225</v>
      </c>
      <c r="DA20" s="1178">
        <f t="shared" ref="DA20:DJ20" ca="1" si="300">DA67</f>
        <v>6.5653678599999994E-5</v>
      </c>
      <c r="DB20" s="1178">
        <f t="shared" ca="1" si="300"/>
        <v>0</v>
      </c>
      <c r="DC20" s="1178">
        <f t="shared" ca="1" si="300"/>
        <v>0</v>
      </c>
      <c r="DD20" s="1178">
        <f t="shared" ca="1" si="300"/>
        <v>0.33587012900000002</v>
      </c>
      <c r="DE20" s="1178">
        <f t="shared" ca="1" si="300"/>
        <v>1.7528912000000001E-2</v>
      </c>
      <c r="DF20" s="1178">
        <f t="shared" ca="1" si="300"/>
        <v>1.6425735699999999E-2</v>
      </c>
      <c r="DG20" s="1178">
        <f t="shared" ca="1" si="300"/>
        <v>0</v>
      </c>
      <c r="DH20" s="1178">
        <f t="shared" ca="1" si="300"/>
        <v>0</v>
      </c>
      <c r="DI20" s="1178">
        <f t="shared" ca="1" si="300"/>
        <v>0</v>
      </c>
      <c r="DJ20" s="1178">
        <f t="shared" ca="1" si="300"/>
        <v>0</v>
      </c>
      <c r="DM20" s="1165"/>
      <c r="DN20" s="1174"/>
      <c r="DT20" s="1167" t="s">
        <v>140</v>
      </c>
      <c r="DU20" s="1168" t="s">
        <v>225</v>
      </c>
      <c r="DV20" s="1178">
        <f t="shared" ref="DV20:EK20" ca="1" si="301">DV67</f>
        <v>0</v>
      </c>
      <c r="DW20" s="1178">
        <f t="shared" ca="1" si="301"/>
        <v>0</v>
      </c>
      <c r="DX20" s="1178">
        <f t="shared" ca="1" si="301"/>
        <v>1.31307357E-3</v>
      </c>
      <c r="DY20" s="1178">
        <f t="shared" ca="1" si="301"/>
        <v>6.5653678599999994E-5</v>
      </c>
      <c r="DZ20" s="1178">
        <f t="shared" ca="1" si="301"/>
        <v>0</v>
      </c>
      <c r="EA20" s="1178">
        <f t="shared" ca="1" si="301"/>
        <v>1.7528912000000001E-2</v>
      </c>
      <c r="EB20" s="1178">
        <f t="shared" ca="1" si="301"/>
        <v>1.24741989E-3</v>
      </c>
      <c r="EC20" s="1178">
        <f t="shared" ca="1" si="301"/>
        <v>0</v>
      </c>
      <c r="ED20" s="1178">
        <f t="shared" ca="1" si="301"/>
        <v>1.1817662099999999E-2</v>
      </c>
      <c r="EE20" s="1178">
        <f t="shared" ca="1" si="301"/>
        <v>1.2054306900000001E-2</v>
      </c>
      <c r="EF20" s="1178">
        <f t="shared" ca="1" si="301"/>
        <v>0</v>
      </c>
      <c r="EG20" s="1178">
        <f t="shared" ca="1" si="301"/>
        <v>6.4151194599999997</v>
      </c>
      <c r="EH20" s="1178">
        <f t="shared" ca="1" si="301"/>
        <v>0</v>
      </c>
      <c r="EI20" s="1178">
        <f t="shared" ca="1" si="301"/>
        <v>0</v>
      </c>
      <c r="EJ20" s="1178">
        <f t="shared" ca="1" si="301"/>
        <v>0</v>
      </c>
      <c r="EK20" s="1178">
        <f t="shared" ca="1" si="301"/>
        <v>0</v>
      </c>
      <c r="EM20" s="1165"/>
      <c r="EN20" s="1165"/>
      <c r="EO20" s="1172"/>
      <c r="EP20" s="1165"/>
      <c r="EQ20" s="1172"/>
      <c r="ER20" s="1165"/>
      <c r="EU20" s="1167" t="s">
        <v>140</v>
      </c>
      <c r="EV20" s="1168" t="s">
        <v>225</v>
      </c>
      <c r="EW20" s="1178">
        <f t="shared" ref="EW20:FB20" ca="1" si="302">EW67</f>
        <v>1.1914944800000001E-2</v>
      </c>
      <c r="EX20" s="1178">
        <f t="shared" ca="1" si="302"/>
        <v>1.1914944800000001E-2</v>
      </c>
      <c r="EY20" s="1178">
        <f t="shared" ca="1" si="302"/>
        <v>4.3105865899999999E-5</v>
      </c>
      <c r="EZ20" s="1178">
        <f t="shared" ca="1" si="302"/>
        <v>4.3105865899999999E-5</v>
      </c>
      <c r="FA20" s="1178">
        <f t="shared" ca="1" si="302"/>
        <v>1.0292554000000001E-4</v>
      </c>
      <c r="FB20" s="1178">
        <f t="shared" ca="1" si="302"/>
        <v>1.1768913400000001E-2</v>
      </c>
      <c r="FE20" s="1165"/>
      <c r="FF20" s="1174"/>
      <c r="FL20" s="1167" t="s">
        <v>140</v>
      </c>
      <c r="FM20" s="1168" t="s">
        <v>225</v>
      </c>
      <c r="FN20" s="1178">
        <f t="shared" ref="FN20:FX20" ca="1" si="303">FN67</f>
        <v>2.3857907500000001E-5</v>
      </c>
      <c r="FO20" s="1178">
        <f t="shared" ca="1" si="303"/>
        <v>2.3151416500000001E-4</v>
      </c>
      <c r="FP20" s="1178">
        <f t="shared" ca="1" si="303"/>
        <v>1.0292554000000001E-4</v>
      </c>
      <c r="FQ20" s="1178">
        <f t="shared" ca="1" si="303"/>
        <v>1.1768913400000001E-2</v>
      </c>
      <c r="FR20" s="1178">
        <f t="shared" ca="1" si="303"/>
        <v>1.1768915E-2</v>
      </c>
      <c r="FS20" s="1178">
        <f t="shared" ca="1" si="303"/>
        <v>5.9200062599999996E-10</v>
      </c>
      <c r="FT20" s="1178">
        <f t="shared" ca="1" si="303"/>
        <v>0</v>
      </c>
      <c r="FU20" s="1178">
        <f t="shared" ca="1" si="303"/>
        <v>3.5829761299999998E-4</v>
      </c>
      <c r="FV20" s="1178">
        <f t="shared" ca="1" si="303"/>
        <v>0</v>
      </c>
      <c r="FW20" s="1178">
        <f t="shared" ca="1" si="303"/>
        <v>5.64289246E-6</v>
      </c>
      <c r="FX20" s="1178">
        <f t="shared" ca="1" si="303"/>
        <v>3.5265472099999998E-4</v>
      </c>
      <c r="GA20" s="1165"/>
      <c r="GB20" s="1174"/>
      <c r="GH20" s="1167" t="s">
        <v>140</v>
      </c>
      <c r="GI20" s="1168" t="s">
        <v>225</v>
      </c>
      <c r="GJ20" s="1178">
        <f t="shared" ref="GJ20:GQ20" ca="1" si="304">GJ67</f>
        <v>1.1768915E-2</v>
      </c>
      <c r="GK20" s="1178">
        <f t="shared" ca="1" si="304"/>
        <v>1.1768915E-2</v>
      </c>
      <c r="GL20" s="1178">
        <f t="shared" ca="1" si="304"/>
        <v>0</v>
      </c>
      <c r="GM20" s="1178">
        <f t="shared" ca="1" si="304"/>
        <v>1.1768915E-2</v>
      </c>
      <c r="GN20" s="1178">
        <f t="shared" ca="1" si="304"/>
        <v>1.1768915E-2</v>
      </c>
      <c r="GO20" s="1178">
        <f t="shared" ca="1" si="304"/>
        <v>0</v>
      </c>
      <c r="GP20" s="1178">
        <f t="shared" ca="1" si="304"/>
        <v>1.1768915E-2</v>
      </c>
      <c r="GQ20" s="1178">
        <f t="shared" ca="1" si="304"/>
        <v>0</v>
      </c>
      <c r="GS20" s="1165"/>
      <c r="GT20" s="1165"/>
      <c r="GU20" s="1172"/>
      <c r="GV20" s="1165"/>
      <c r="GW20" s="1172"/>
      <c r="GX20" s="1165"/>
      <c r="HA20" s="1167" t="s">
        <v>140</v>
      </c>
      <c r="HB20" s="1168" t="s">
        <v>225</v>
      </c>
      <c r="HC20" s="1178">
        <f t="shared" ref="HC20:HH20" ca="1" si="305">HC67</f>
        <v>4.3105865899999999E-5</v>
      </c>
      <c r="HD20" s="1178">
        <f t="shared" ca="1" si="305"/>
        <v>4.1501371400000003E-5</v>
      </c>
      <c r="HE20" s="1178">
        <f t="shared" ca="1" si="305"/>
        <v>0</v>
      </c>
      <c r="HF20" s="1178">
        <f t="shared" ca="1" si="305"/>
        <v>3.2260661199999999E-7</v>
      </c>
      <c r="HG20" s="1178">
        <f t="shared" ca="1" si="305"/>
        <v>1.28188782E-6</v>
      </c>
      <c r="HH20" s="1178">
        <f t="shared" ca="1" si="305"/>
        <v>4.1501371400000003E-5</v>
      </c>
      <c r="HJ20" s="1165"/>
      <c r="HK20" s="1165"/>
      <c r="HL20" s="1172"/>
      <c r="HM20" s="1165"/>
      <c r="HN20" s="1172"/>
      <c r="HO20" s="1165"/>
      <c r="HR20" s="1167" t="s">
        <v>140</v>
      </c>
      <c r="HS20" s="1168" t="s">
        <v>225</v>
      </c>
      <c r="HT20" s="1178">
        <f t="shared" ref="HT20:IE20" ca="1" si="306">HT67</f>
        <v>3.7991434200000002E-10</v>
      </c>
      <c r="HU20" s="1178">
        <f t="shared" ca="1" si="306"/>
        <v>4.1501371400000003E-5</v>
      </c>
      <c r="HV20" s="1178">
        <f t="shared" ca="1" si="306"/>
        <v>4.1501751299999997E-5</v>
      </c>
      <c r="HW20" s="1178">
        <f t="shared" ca="1" si="306"/>
        <v>4.1501751299999997E-5</v>
      </c>
      <c r="HX20" s="1178">
        <f t="shared" ca="1" si="306"/>
        <v>37.170490800000003</v>
      </c>
      <c r="HY20" s="1178">
        <f t="shared" ca="1" si="306"/>
        <v>2.8422532500000002</v>
      </c>
      <c r="HZ20" s="1178">
        <f t="shared" ca="1" si="306"/>
        <v>1.5988706699999999</v>
      </c>
      <c r="IA20" s="1178">
        <f t="shared" ca="1" si="306"/>
        <v>3.3167329899999999E-4</v>
      </c>
      <c r="IB20" s="1178">
        <f t="shared" ca="1" si="306"/>
        <v>0</v>
      </c>
      <c r="IC20" s="1178">
        <f t="shared" ca="1" si="306"/>
        <v>0</v>
      </c>
      <c r="ID20" s="1178">
        <f t="shared" ca="1" si="306"/>
        <v>0</v>
      </c>
      <c r="IE20" s="1178">
        <f t="shared" ca="1" si="306"/>
        <v>0</v>
      </c>
      <c r="IH20" s="1165"/>
      <c r="II20" s="1174"/>
      <c r="IO20" s="1167" t="s">
        <v>140</v>
      </c>
      <c r="IP20" s="1168" t="s">
        <v>225</v>
      </c>
      <c r="IQ20" s="1178">
        <f t="shared" ref="IQ20:JH20" ca="1" si="307">IQ67</f>
        <v>37.170490800000003</v>
      </c>
      <c r="IR20" s="1178">
        <f t="shared" ca="1" si="307"/>
        <v>2.8422532500000002</v>
      </c>
      <c r="IS20" s="1178">
        <f t="shared" ca="1" si="307"/>
        <v>3.8199917100000001E-2</v>
      </c>
      <c r="IT20" s="1178">
        <f t="shared" ca="1" si="307"/>
        <v>2.8804531600000001</v>
      </c>
      <c r="IU20" s="1178">
        <f t="shared" ca="1" si="307"/>
        <v>2.6901362999999998</v>
      </c>
      <c r="IV20" s="1178">
        <f t="shared" ca="1" si="307"/>
        <v>1.11750204</v>
      </c>
      <c r="IW20" s="1178">
        <f t="shared" ca="1" si="307"/>
        <v>0.91679801000000005</v>
      </c>
      <c r="IX20" s="1178">
        <f t="shared" ca="1" si="307"/>
        <v>3.13591748E-2</v>
      </c>
      <c r="IY20" s="1178">
        <f t="shared" ca="1" si="307"/>
        <v>0.19031686</v>
      </c>
      <c r="IZ20" s="1178">
        <f t="shared" ca="1" si="307"/>
        <v>0.16250419999999999</v>
      </c>
      <c r="JA20" s="1178">
        <f t="shared" ca="1" si="307"/>
        <v>0.95499792699999997</v>
      </c>
      <c r="JB20" s="1178">
        <f t="shared" ca="1" si="307"/>
        <v>0</v>
      </c>
      <c r="JC20" s="1178">
        <f t="shared" ca="1" si="307"/>
        <v>0.16217252700000001</v>
      </c>
      <c r="JD20" s="1178">
        <f t="shared" ca="1" si="307"/>
        <v>0</v>
      </c>
      <c r="JE20" s="1178">
        <f t="shared" ca="1" si="307"/>
        <v>0.16250419999999999</v>
      </c>
      <c r="JF20" s="1178">
        <f t="shared" ca="1" si="307"/>
        <v>0</v>
      </c>
      <c r="JG20" s="1178">
        <f t="shared" ca="1" si="307"/>
        <v>0</v>
      </c>
      <c r="JH20" s="1178">
        <f t="shared" ca="1" si="307"/>
        <v>3.3167329899999999E-4</v>
      </c>
      <c r="JK20" s="1165"/>
      <c r="JL20" s="1174"/>
      <c r="JR20" s="1167" t="s">
        <v>140</v>
      </c>
      <c r="JS20" s="1168" t="s">
        <v>225</v>
      </c>
      <c r="JT20" s="1178">
        <f t="shared" ref="JT20:KC20" ca="1" si="308">JT67</f>
        <v>0</v>
      </c>
      <c r="JU20" s="1178">
        <f t="shared" ca="1" si="308"/>
        <v>0</v>
      </c>
      <c r="JV20" s="1178">
        <f t="shared" ca="1" si="308"/>
        <v>0</v>
      </c>
      <c r="JW20" s="1178">
        <f t="shared" ca="1" si="308"/>
        <v>0</v>
      </c>
      <c r="JX20" s="1178">
        <f t="shared" ca="1" si="308"/>
        <v>1.1768915E-2</v>
      </c>
      <c r="JY20" s="1178">
        <f t="shared" ca="1" si="308"/>
        <v>0</v>
      </c>
      <c r="JZ20" s="1178">
        <f t="shared" ca="1" si="308"/>
        <v>1.1768915E-2</v>
      </c>
      <c r="KA20" s="1178">
        <f t="shared" ca="1" si="308"/>
        <v>0</v>
      </c>
      <c r="KB20" s="1178">
        <f t="shared" ca="1" si="308"/>
        <v>0</v>
      </c>
      <c r="KC20" s="1178">
        <f t="shared" ca="1" si="308"/>
        <v>0</v>
      </c>
      <c r="KE20" s="1165"/>
      <c r="KJ20" s="1167" t="s">
        <v>140</v>
      </c>
      <c r="KK20" s="1168" t="s">
        <v>225</v>
      </c>
      <c r="KL20" s="1178">
        <f t="shared" ref="KL20:KR20" ca="1" si="309">KL67</f>
        <v>61.689350599999997</v>
      </c>
      <c r="KM20" s="1178">
        <f t="shared" ca="1" si="309"/>
        <v>0</v>
      </c>
      <c r="KN20" s="1178">
        <f t="shared" ca="1" si="309"/>
        <v>0</v>
      </c>
      <c r="KO20" s="1178">
        <f t="shared" ca="1" si="309"/>
        <v>0.33587012900000002</v>
      </c>
      <c r="KP20" s="1178">
        <f t="shared" ca="1" si="309"/>
        <v>6.4151194599999997</v>
      </c>
      <c r="KQ20" s="1178">
        <f t="shared" ca="1" si="309"/>
        <v>68.440340199999994</v>
      </c>
      <c r="KR20" s="1178">
        <f t="shared" ca="1" si="309"/>
        <v>0</v>
      </c>
      <c r="KY20" s="1167" t="s">
        <v>140</v>
      </c>
      <c r="KZ20" s="1168" t="s">
        <v>225</v>
      </c>
      <c r="LA20" s="1178">
        <f t="shared" ref="LA20:LK20" ca="1" si="310">LA67</f>
        <v>3.2260661199999999E-7</v>
      </c>
      <c r="LB20" s="1178">
        <f t="shared" ca="1" si="310"/>
        <v>1.5988706699999999</v>
      </c>
      <c r="LC20" s="1178">
        <f t="shared" ca="1" si="310"/>
        <v>1.59887099</v>
      </c>
      <c r="LD20" s="1178">
        <f t="shared" ca="1" si="310"/>
        <v>1.59887099</v>
      </c>
      <c r="LE20" s="1178">
        <f t="shared" ca="1" si="310"/>
        <v>0</v>
      </c>
      <c r="LF20" s="1178">
        <f t="shared" ca="1" si="310"/>
        <v>1.78918914</v>
      </c>
      <c r="LG20" s="1178">
        <f t="shared" ca="1" si="310"/>
        <v>1.78918914</v>
      </c>
      <c r="LH20" s="1178">
        <f t="shared" ca="1" si="310"/>
        <v>0</v>
      </c>
      <c r="LI20" s="1178">
        <f t="shared" ca="1" si="310"/>
        <v>1.78918914</v>
      </c>
      <c r="LJ20" s="1178">
        <f t="shared" ca="1" si="310"/>
        <v>0</v>
      </c>
      <c r="LK20" s="1178">
        <f t="shared" ca="1" si="310"/>
        <v>0</v>
      </c>
      <c r="LN20" s="1165"/>
      <c r="LO20" s="1174"/>
      <c r="LU20" s="1167" t="s">
        <v>140</v>
      </c>
      <c r="LV20" s="1168" t="s">
        <v>225</v>
      </c>
      <c r="LW20" s="1178">
        <f t="shared" ref="LW20:MO20" ca="1" si="311">LW67</f>
        <v>0</v>
      </c>
      <c r="LX20" s="1178">
        <f t="shared" ca="1" si="311"/>
        <v>0</v>
      </c>
      <c r="LY20" s="1178">
        <f t="shared" ca="1" si="311"/>
        <v>1.28188782E-6</v>
      </c>
      <c r="LZ20" s="1178">
        <f t="shared" ca="1" si="311"/>
        <v>0.19031686</v>
      </c>
      <c r="MA20" s="1178">
        <f t="shared" ca="1" si="311"/>
        <v>0.190318142</v>
      </c>
      <c r="MB20" s="1178">
        <f t="shared" ca="1" si="311"/>
        <v>1.59887099</v>
      </c>
      <c r="MC20" s="1178">
        <f t="shared" ca="1" si="311"/>
        <v>1.78918914</v>
      </c>
      <c r="MD20" s="1178">
        <f t="shared" ca="1" si="311"/>
        <v>0</v>
      </c>
      <c r="ME20" s="1178">
        <f t="shared" ca="1" si="311"/>
        <v>0</v>
      </c>
      <c r="MF20" s="1178">
        <f t="shared" ca="1" si="311"/>
        <v>0</v>
      </c>
      <c r="MG20" s="1178">
        <f t="shared" ca="1" si="311"/>
        <v>0</v>
      </c>
      <c r="MH20" s="1178">
        <f t="shared" ca="1" si="311"/>
        <v>0</v>
      </c>
      <c r="MI20" s="1178">
        <f t="shared" ca="1" si="311"/>
        <v>0</v>
      </c>
      <c r="MJ20" s="1178">
        <f t="shared" ca="1" si="311"/>
        <v>0</v>
      </c>
      <c r="MK20" s="1178">
        <f t="shared" ca="1" si="311"/>
        <v>0</v>
      </c>
      <c r="ML20" s="1178">
        <f t="shared" ca="1" si="311"/>
        <v>0</v>
      </c>
      <c r="MM20" s="1178">
        <f t="shared" ca="1" si="311"/>
        <v>0</v>
      </c>
      <c r="MN20" s="1178">
        <f t="shared" ca="1" si="311"/>
        <v>0</v>
      </c>
      <c r="MO20" s="1178">
        <f t="shared" ca="1" si="311"/>
        <v>0</v>
      </c>
      <c r="MQ20" s="1165"/>
      <c r="MR20" s="1165"/>
      <c r="MS20" s="1172"/>
      <c r="MT20" s="1165"/>
      <c r="MU20" s="1172"/>
      <c r="MV20" s="1165"/>
      <c r="MY20" s="1167" t="s">
        <v>140</v>
      </c>
      <c r="MZ20" s="1168" t="s">
        <v>225</v>
      </c>
      <c r="NA20" s="1178">
        <f t="shared" ref="NA20:NP20" ca="1" si="312">NA67</f>
        <v>2.2078922799999999E-10</v>
      </c>
      <c r="NB20" s="1178">
        <f t="shared" ca="1" si="312"/>
        <v>2.16948838E-10</v>
      </c>
      <c r="NC20" s="1178">
        <f t="shared" ca="1" si="312"/>
        <v>3.8403902100000002E-12</v>
      </c>
      <c r="ND20" s="1178">
        <f t="shared" ca="1" si="312"/>
        <v>0</v>
      </c>
      <c r="NE20" s="1178">
        <f t="shared" ca="1" si="312"/>
        <v>0</v>
      </c>
      <c r="NF20" s="1178">
        <f t="shared" ca="1" si="312"/>
        <v>0</v>
      </c>
      <c r="NG20" s="1178">
        <f t="shared" ca="1" si="312"/>
        <v>0</v>
      </c>
      <c r="NH20" s="1178">
        <f t="shared" ca="1" si="312"/>
        <v>0</v>
      </c>
      <c r="NI20" s="1178">
        <f t="shared" ca="1" si="312"/>
        <v>0</v>
      </c>
      <c r="NJ20" s="1178">
        <f t="shared" ca="1" si="312"/>
        <v>0</v>
      </c>
      <c r="NK20" s="1178">
        <f t="shared" ca="1" si="312"/>
        <v>0</v>
      </c>
      <c r="NL20" s="1178">
        <f t="shared" ca="1" si="312"/>
        <v>0</v>
      </c>
      <c r="NM20" s="1178">
        <f t="shared" ca="1" si="312"/>
        <v>0</v>
      </c>
      <c r="NN20" s="1178">
        <f t="shared" ca="1" si="312"/>
        <v>0</v>
      </c>
      <c r="NO20" s="1178">
        <f t="shared" ca="1" si="312"/>
        <v>0</v>
      </c>
      <c r="NP20" s="1178">
        <f t="shared" ca="1" si="312"/>
        <v>0</v>
      </c>
      <c r="NR20" s="1165"/>
      <c r="NS20" s="1165"/>
      <c r="NT20" s="1172"/>
      <c r="NU20" s="1165"/>
      <c r="NV20" s="1172"/>
      <c r="NW20" s="1165"/>
      <c r="NZ20" s="1165"/>
      <c r="OF20" s="1167" t="s">
        <v>140</v>
      </c>
      <c r="OG20" s="1168" t="s">
        <v>225</v>
      </c>
      <c r="OH20" s="1178">
        <f t="shared" ref="OH20:OO20" ca="1" si="313">OH67</f>
        <v>0</v>
      </c>
      <c r="OI20" s="1178">
        <f t="shared" ca="1" si="313"/>
        <v>0</v>
      </c>
      <c r="OJ20" s="1178">
        <f t="shared" ca="1" si="313"/>
        <v>0</v>
      </c>
      <c r="OK20" s="1178">
        <f t="shared" ca="1" si="313"/>
        <v>0</v>
      </c>
      <c r="OL20" s="1178">
        <f t="shared" ca="1" si="313"/>
        <v>0</v>
      </c>
      <c r="OM20" s="1178">
        <f t="shared" ca="1" si="313"/>
        <v>0</v>
      </c>
      <c r="ON20" s="1178">
        <f t="shared" ca="1" si="313"/>
        <v>0</v>
      </c>
      <c r="OO20" s="1178">
        <f t="shared" ca="1" si="313"/>
        <v>0</v>
      </c>
      <c r="OR20" s="1165"/>
      <c r="OS20" s="1174"/>
      <c r="OY20" s="1167" t="s">
        <v>140</v>
      </c>
      <c r="OZ20" s="1168" t="s">
        <v>225</v>
      </c>
      <c r="PA20" s="1178">
        <f t="shared" ref="PA20:PK20" ca="1" si="314">PA67</f>
        <v>0</v>
      </c>
      <c r="PB20" s="1178">
        <f t="shared" ca="1" si="314"/>
        <v>0</v>
      </c>
      <c r="PC20" s="1178">
        <f t="shared" ca="1" si="314"/>
        <v>0</v>
      </c>
      <c r="PD20" s="1178">
        <f t="shared" ca="1" si="314"/>
        <v>0</v>
      </c>
      <c r="PE20" s="1178">
        <f t="shared" ca="1" si="314"/>
        <v>0</v>
      </c>
      <c r="PF20" s="1178">
        <f t="shared" ca="1" si="314"/>
        <v>0</v>
      </c>
      <c r="PG20" s="1178">
        <f t="shared" ca="1" si="314"/>
        <v>0</v>
      </c>
      <c r="PH20" s="1178">
        <f t="shared" ca="1" si="314"/>
        <v>0</v>
      </c>
      <c r="PI20" s="1178">
        <f t="shared" ca="1" si="314"/>
        <v>0</v>
      </c>
      <c r="PJ20" s="1178">
        <f t="shared" ca="1" si="314"/>
        <v>0</v>
      </c>
      <c r="PK20" s="1178">
        <f t="shared" ca="1" si="314"/>
        <v>0</v>
      </c>
      <c r="PN20" s="1165"/>
      <c r="PO20" s="1174"/>
      <c r="PU20" s="1167" t="s">
        <v>140</v>
      </c>
      <c r="PV20" s="1168" t="s">
        <v>225</v>
      </c>
      <c r="PW20" s="1178">
        <f ca="1">PW67</f>
        <v>0</v>
      </c>
      <c r="PX20" s="1178">
        <f ca="1">PX67</f>
        <v>0</v>
      </c>
      <c r="PY20" s="1178">
        <f ca="1">PY67</f>
        <v>0</v>
      </c>
      <c r="PZ20" s="1178">
        <f ca="1">PZ67</f>
        <v>0</v>
      </c>
      <c r="QC20" s="1165"/>
      <c r="QD20" s="1174"/>
    </row>
    <row r="21" spans="1:449" ht="12" customHeight="1">
      <c r="A21" s="1179"/>
      <c r="H21" s="1167" t="s">
        <v>3887</v>
      </c>
      <c r="I21" s="1168" t="s">
        <v>225</v>
      </c>
      <c r="J21" s="1178">
        <f ca="1">J60+J59</f>
        <v>0</v>
      </c>
      <c r="K21" s="1178">
        <f ca="1">K60+K59</f>
        <v>0</v>
      </c>
      <c r="R21" s="1167" t="s">
        <v>3887</v>
      </c>
      <c r="S21" s="1168" t="s">
        <v>225</v>
      </c>
      <c r="T21" s="1178">
        <f t="shared" ref="T21:AD21" ca="1" si="315">T60+T59</f>
        <v>0</v>
      </c>
      <c r="U21" s="1178">
        <f t="shared" ca="1" si="315"/>
        <v>0</v>
      </c>
      <c r="V21" s="1178">
        <f t="shared" ca="1" si="315"/>
        <v>4.4613101469999994E-3</v>
      </c>
      <c r="W21" s="1178">
        <f t="shared" ca="1" si="315"/>
        <v>0</v>
      </c>
      <c r="X21" s="1178">
        <f t="shared" ca="1" si="315"/>
        <v>0</v>
      </c>
      <c r="Y21" s="1178">
        <f t="shared" ca="1" si="315"/>
        <v>7.2522144100000006</v>
      </c>
      <c r="Z21" s="1178">
        <f t="shared" ca="1" si="315"/>
        <v>6.2526310059999998E-3</v>
      </c>
      <c r="AA21" s="1178">
        <f t="shared" ca="1" si="315"/>
        <v>7.2459617700000001</v>
      </c>
      <c r="AB21" s="1178">
        <f t="shared" ca="1" si="315"/>
        <v>0</v>
      </c>
      <c r="AC21" s="1178">
        <f t="shared" ca="1" si="315"/>
        <v>4.4613101469999994E-3</v>
      </c>
      <c r="AD21" s="1178">
        <f t="shared" ca="1" si="315"/>
        <v>0</v>
      </c>
      <c r="AK21" s="1167" t="s">
        <v>3887</v>
      </c>
      <c r="AL21" s="1168" t="s">
        <v>225</v>
      </c>
      <c r="AM21" s="1178">
        <f t="shared" ref="AM21:BB21" ca="1" si="316">AM60+AM59</f>
        <v>0</v>
      </c>
      <c r="AN21" s="1178">
        <f t="shared" ca="1" si="316"/>
        <v>0</v>
      </c>
      <c r="AO21" s="1178">
        <f t="shared" ca="1" si="316"/>
        <v>7.2459617700000001</v>
      </c>
      <c r="AP21" s="1178">
        <f t="shared" ca="1" si="316"/>
        <v>7.2459617700000001</v>
      </c>
      <c r="AQ21" s="1178">
        <f t="shared" ca="1" si="316"/>
        <v>2.7954649E-3</v>
      </c>
      <c r="AR21" s="1178">
        <f t="shared" ca="1" si="316"/>
        <v>3.6989060980600002E-4</v>
      </c>
      <c r="AS21" s="1178">
        <f t="shared" ca="1" si="316"/>
        <v>5.8827403909999998E-3</v>
      </c>
      <c r="AT21" s="1178">
        <f t="shared" ca="1" si="316"/>
        <v>3.9297082705500001E-5</v>
      </c>
      <c r="AU21" s="1178">
        <f t="shared" ca="1" si="316"/>
        <v>3.1260584319999997E-3</v>
      </c>
      <c r="AV21" s="1178">
        <f t="shared" ca="1" si="316"/>
        <v>7.2431663099999994</v>
      </c>
      <c r="AW21" s="1178">
        <f t="shared" ca="1" si="316"/>
        <v>3.9297082705500001E-5</v>
      </c>
      <c r="AX21" s="1178">
        <f t="shared" ca="1" si="316"/>
        <v>9.0480959059999998E-3</v>
      </c>
      <c r="AY21" s="1178">
        <f t="shared" ca="1" si="316"/>
        <v>0</v>
      </c>
      <c r="AZ21" s="1178">
        <f t="shared" ca="1" si="316"/>
        <v>0</v>
      </c>
      <c r="BA21" s="1178">
        <f t="shared" ca="1" si="316"/>
        <v>0</v>
      </c>
      <c r="BB21" s="1178">
        <f t="shared" ca="1" si="316"/>
        <v>7.2431663099999994</v>
      </c>
      <c r="BG21" s="1165"/>
      <c r="BL21" s="1167" t="s">
        <v>3887</v>
      </c>
      <c r="BM21" s="1168" t="s">
        <v>225</v>
      </c>
      <c r="BN21" s="1178">
        <f ca="1">BN60+BN59</f>
        <v>0.72431663099999999</v>
      </c>
      <c r="BO21" s="1178">
        <f ca="1">BO60+BO59</f>
        <v>0.72431570000000001</v>
      </c>
      <c r="BP21" s="1178">
        <f ca="1">BP60+BP59</f>
        <v>9.3084830510000001E-7</v>
      </c>
      <c r="BQ21" s="1178">
        <f ca="1">BQ60+BQ59</f>
        <v>0</v>
      </c>
      <c r="BR21" s="1178">
        <f ca="1">BR60+BR59</f>
        <v>0</v>
      </c>
      <c r="BW21" s="1165"/>
      <c r="CB21" s="1167" t="s">
        <v>3887</v>
      </c>
      <c r="CC21" s="1168" t="s">
        <v>225</v>
      </c>
      <c r="CD21" s="1178">
        <f t="shared" ref="CD21:CO21" ca="1" si="317">CD60+CD59</f>
        <v>7.2431663099999994</v>
      </c>
      <c r="CE21" s="1178">
        <f t="shared" ca="1" si="317"/>
        <v>7.2431663099999994</v>
      </c>
      <c r="CF21" s="1178">
        <f t="shared" ca="1" si="317"/>
        <v>0.72431663099999999</v>
      </c>
      <c r="CG21" s="1178">
        <f t="shared" ca="1" si="317"/>
        <v>0.72431570000000001</v>
      </c>
      <c r="CH21" s="1178">
        <f t="shared" ca="1" si="317"/>
        <v>7.2431663099999994</v>
      </c>
      <c r="CI21" s="1178">
        <f t="shared" ca="1" si="317"/>
        <v>0</v>
      </c>
      <c r="CJ21" s="1178">
        <f t="shared" ca="1" si="317"/>
        <v>0</v>
      </c>
      <c r="CK21" s="1178">
        <f t="shared" ca="1" si="317"/>
        <v>7.2431564299999991</v>
      </c>
      <c r="CL21" s="1178">
        <f t="shared" ca="1" si="317"/>
        <v>8.9460342329999987E-6</v>
      </c>
      <c r="CM21" s="1178">
        <f t="shared" ca="1" si="317"/>
        <v>0</v>
      </c>
      <c r="CN21" s="1178">
        <f t="shared" ca="1" si="317"/>
        <v>7.2431663099999994</v>
      </c>
      <c r="CO21" s="1178">
        <f t="shared" ca="1" si="317"/>
        <v>9.8801974659999998E-6</v>
      </c>
      <c r="CT21" s="1165"/>
      <c r="CY21" s="1167" t="s">
        <v>3887</v>
      </c>
      <c r="CZ21" s="1168" t="s">
        <v>225</v>
      </c>
      <c r="DA21" s="1178">
        <f t="shared" ref="DA21:DJ21" ca="1" si="318">DA60+DA59</f>
        <v>0</v>
      </c>
      <c r="DB21" s="1178">
        <f t="shared" ca="1" si="318"/>
        <v>0</v>
      </c>
      <c r="DC21" s="1178">
        <f t="shared" ca="1" si="318"/>
        <v>0</v>
      </c>
      <c r="DD21" s="1178">
        <f t="shared" ca="1" si="318"/>
        <v>0</v>
      </c>
      <c r="DE21" s="1178">
        <f t="shared" ca="1" si="318"/>
        <v>0</v>
      </c>
      <c r="DF21" s="1178">
        <f t="shared" ca="1" si="318"/>
        <v>0</v>
      </c>
      <c r="DG21" s="1178">
        <f t="shared" ca="1" si="318"/>
        <v>0</v>
      </c>
      <c r="DH21" s="1178">
        <f t="shared" ca="1" si="318"/>
        <v>0</v>
      </c>
      <c r="DI21" s="1178">
        <f t="shared" ca="1" si="318"/>
        <v>0</v>
      </c>
      <c r="DJ21" s="1178">
        <f t="shared" ca="1" si="318"/>
        <v>0</v>
      </c>
      <c r="DO21" s="1165"/>
      <c r="DT21" s="1167" t="s">
        <v>3887</v>
      </c>
      <c r="DU21" s="1168" t="s">
        <v>225</v>
      </c>
      <c r="DV21" s="1178">
        <f t="shared" ref="DV21:EK21" ca="1" si="319">DV60+DV59</f>
        <v>0</v>
      </c>
      <c r="DW21" s="1178">
        <f t="shared" ca="1" si="319"/>
        <v>0</v>
      </c>
      <c r="DX21" s="1178">
        <f t="shared" ca="1" si="319"/>
        <v>0</v>
      </c>
      <c r="DY21" s="1178">
        <f t="shared" ca="1" si="319"/>
        <v>0</v>
      </c>
      <c r="DZ21" s="1178">
        <f t="shared" ca="1" si="319"/>
        <v>0</v>
      </c>
      <c r="EA21" s="1178">
        <f t="shared" ca="1" si="319"/>
        <v>0</v>
      </c>
      <c r="EB21" s="1178">
        <f t="shared" ca="1" si="319"/>
        <v>0</v>
      </c>
      <c r="EC21" s="1178">
        <f t="shared" ca="1" si="319"/>
        <v>0</v>
      </c>
      <c r="ED21" s="1178">
        <f t="shared" ca="1" si="319"/>
        <v>0</v>
      </c>
      <c r="EE21" s="1178">
        <f t="shared" ca="1" si="319"/>
        <v>0</v>
      </c>
      <c r="EF21" s="1178">
        <f t="shared" ca="1" si="319"/>
        <v>0</v>
      </c>
      <c r="EG21" s="1178">
        <f t="shared" ca="1" si="319"/>
        <v>0</v>
      </c>
      <c r="EH21" s="1178">
        <f t="shared" ca="1" si="319"/>
        <v>0</v>
      </c>
      <c r="EI21" s="1178">
        <f t="shared" ca="1" si="319"/>
        <v>0</v>
      </c>
      <c r="EJ21" s="1178">
        <f t="shared" ca="1" si="319"/>
        <v>0</v>
      </c>
      <c r="EK21" s="1178">
        <f t="shared" ca="1" si="319"/>
        <v>0</v>
      </c>
      <c r="EM21" s="1165"/>
      <c r="EN21" s="1165"/>
      <c r="EO21" s="1172"/>
      <c r="EP21" s="1165"/>
      <c r="EQ21" s="1172"/>
      <c r="ER21" s="1165"/>
      <c r="EU21" s="1167" t="s">
        <v>3887</v>
      </c>
      <c r="EV21" s="1168" t="s">
        <v>225</v>
      </c>
      <c r="EW21" s="1178">
        <f t="shared" ref="EW21:FB21" ca="1" si="320">EW60+EW59</f>
        <v>7.2431663099999994</v>
      </c>
      <c r="EX21" s="1178">
        <f t="shared" ca="1" si="320"/>
        <v>7.2431663099999994</v>
      </c>
      <c r="EY21" s="1178">
        <f t="shared" ca="1" si="320"/>
        <v>7.2387049999999995</v>
      </c>
      <c r="EZ21" s="1178">
        <f t="shared" ca="1" si="320"/>
        <v>7.2387049999999995</v>
      </c>
      <c r="FA21" s="1178">
        <f t="shared" ca="1" si="320"/>
        <v>3.3149288450799999E-9</v>
      </c>
      <c r="FB21" s="1178">
        <f t="shared" ca="1" si="320"/>
        <v>4.4613104340000004E-3</v>
      </c>
      <c r="FD21" s="1165"/>
      <c r="FE21" s="1165"/>
      <c r="FF21" s="1165"/>
      <c r="FG21" s="1165"/>
      <c r="FH21" s="1165"/>
      <c r="FI21" s="1165"/>
      <c r="FL21" s="1167" t="s">
        <v>3887</v>
      </c>
      <c r="FM21" s="1168" t="s">
        <v>225</v>
      </c>
      <c r="FN21" s="1178">
        <f t="shared" ref="FN21:FX21" ca="1" si="321">FN60+FN59</f>
        <v>9.3084830510000001E-7</v>
      </c>
      <c r="FO21" s="1178">
        <f t="shared" ca="1" si="321"/>
        <v>8.9460342329999987E-6</v>
      </c>
      <c r="FP21" s="1178">
        <f t="shared" ca="1" si="321"/>
        <v>3.3149288450799999E-9</v>
      </c>
      <c r="FQ21" s="1178">
        <f t="shared" ca="1" si="321"/>
        <v>4.4613104340000004E-3</v>
      </c>
      <c r="FR21" s="1178">
        <f t="shared" ca="1" si="321"/>
        <v>0</v>
      </c>
      <c r="FS21" s="1178">
        <f t="shared" ca="1" si="321"/>
        <v>4.4613101469999994E-3</v>
      </c>
      <c r="FT21" s="1178">
        <f t="shared" ca="1" si="321"/>
        <v>0</v>
      </c>
      <c r="FU21" s="1178">
        <f t="shared" ca="1" si="321"/>
        <v>9.8801974659999998E-6</v>
      </c>
      <c r="FV21" s="1178">
        <f t="shared" ca="1" si="321"/>
        <v>0</v>
      </c>
      <c r="FW21" s="1178">
        <f t="shared" ca="1" si="321"/>
        <v>1.1840416200182815E-21</v>
      </c>
      <c r="FX21" s="1178">
        <f t="shared" ca="1" si="321"/>
        <v>9.8801974659999998E-6</v>
      </c>
      <c r="GC21" s="1165"/>
      <c r="GH21" s="1167" t="s">
        <v>3887</v>
      </c>
      <c r="GI21" s="1168" t="s">
        <v>225</v>
      </c>
      <c r="GJ21" s="1178">
        <f t="shared" ref="GJ21:GQ21" ca="1" si="322">GJ60+GJ59</f>
        <v>0</v>
      </c>
      <c r="GK21" s="1178">
        <f t="shared" ca="1" si="322"/>
        <v>0</v>
      </c>
      <c r="GL21" s="1178">
        <f t="shared" ca="1" si="322"/>
        <v>0</v>
      </c>
      <c r="GM21" s="1178">
        <f t="shared" ca="1" si="322"/>
        <v>0</v>
      </c>
      <c r="GN21" s="1178">
        <f t="shared" ca="1" si="322"/>
        <v>0</v>
      </c>
      <c r="GO21" s="1178">
        <f t="shared" ca="1" si="322"/>
        <v>0</v>
      </c>
      <c r="GP21" s="1178">
        <f t="shared" ca="1" si="322"/>
        <v>0</v>
      </c>
      <c r="GQ21" s="1178">
        <f t="shared" ca="1" si="322"/>
        <v>0</v>
      </c>
      <c r="GS21" s="1165"/>
      <c r="GT21" s="1165"/>
      <c r="GU21" s="1172"/>
      <c r="GV21" s="1165"/>
      <c r="GW21" s="1172"/>
      <c r="GX21" s="1165"/>
      <c r="HA21" s="1167" t="s">
        <v>3887</v>
      </c>
      <c r="HB21" s="1168" t="s">
        <v>225</v>
      </c>
      <c r="HC21" s="1178">
        <f t="shared" ref="HC21:HH21" ca="1" si="323">HC60+HC59</f>
        <v>7.2387049999999995</v>
      </c>
      <c r="HD21" s="1178">
        <f t="shared" ca="1" si="323"/>
        <v>6.9692646000000007</v>
      </c>
      <c r="HE21" s="1178">
        <f t="shared" ca="1" si="323"/>
        <v>0</v>
      </c>
      <c r="HF21" s="1178">
        <f t="shared" ca="1" si="323"/>
        <v>1.0987274343E-5</v>
      </c>
      <c r="HG21" s="1178">
        <f t="shared" ca="1" si="323"/>
        <v>0.26942941500000001</v>
      </c>
      <c r="HH21" s="1178">
        <f t="shared" ca="1" si="323"/>
        <v>6.9692646000000007</v>
      </c>
      <c r="HJ21" s="1165"/>
      <c r="HK21" s="1165"/>
      <c r="HL21" s="1172"/>
      <c r="HM21" s="1165"/>
      <c r="HN21" s="1172"/>
      <c r="HO21" s="1165"/>
      <c r="HR21" s="1167" t="s">
        <v>3887</v>
      </c>
      <c r="HS21" s="1168" t="s">
        <v>225</v>
      </c>
      <c r="HT21" s="1178">
        <f t="shared" ref="HT21:IE21" ca="1" si="324">HT60+HT59</f>
        <v>9.0480959059999998E-3</v>
      </c>
      <c r="HU21" s="1178">
        <f t="shared" ca="1" si="324"/>
        <v>6.9692646000000007</v>
      </c>
      <c r="HV21" s="1178">
        <f t="shared" ca="1" si="324"/>
        <v>6.978312690000001</v>
      </c>
      <c r="HW21" s="1178">
        <f t="shared" ca="1" si="324"/>
        <v>6.978312690000001</v>
      </c>
      <c r="HX21" s="1178">
        <f t="shared" ca="1" si="324"/>
        <v>0.58343317900000002</v>
      </c>
      <c r="HY21" s="1178">
        <f t="shared" ca="1" si="324"/>
        <v>4.4612401199999999E-2</v>
      </c>
      <c r="HZ21" s="1178">
        <f t="shared" ca="1" si="324"/>
        <v>2.5766494122000003E-6</v>
      </c>
      <c r="IA21" s="1178">
        <f t="shared" ca="1" si="324"/>
        <v>1.3586939469999999E-8</v>
      </c>
      <c r="IB21" s="1178">
        <f t="shared" ca="1" si="324"/>
        <v>0</v>
      </c>
      <c r="IC21" s="1178">
        <f t="shared" ca="1" si="324"/>
        <v>0</v>
      </c>
      <c r="ID21" s="1178">
        <f t="shared" ca="1" si="324"/>
        <v>0</v>
      </c>
      <c r="IE21" s="1178">
        <f t="shared" ca="1" si="324"/>
        <v>0</v>
      </c>
      <c r="IJ21" s="1165"/>
      <c r="IO21" s="1167" t="s">
        <v>3887</v>
      </c>
      <c r="IP21" s="1168" t="s">
        <v>225</v>
      </c>
      <c r="IQ21" s="1178">
        <f t="shared" ref="IQ21:JH21" ca="1" si="325">IQ60+IQ59</f>
        <v>0.58343317900000002</v>
      </c>
      <c r="IR21" s="1178">
        <f t="shared" ca="1" si="325"/>
        <v>4.4612401199999999E-2</v>
      </c>
      <c r="IS21" s="1178">
        <f t="shared" ca="1" si="325"/>
        <v>8.650789161200001E-2</v>
      </c>
      <c r="IT21" s="1178">
        <f t="shared" ca="1" si="325"/>
        <v>0.13112029319999999</v>
      </c>
      <c r="IU21" s="1178">
        <f t="shared" ca="1" si="325"/>
        <v>0.12245693320000001</v>
      </c>
      <c r="IV21" s="1178">
        <f t="shared" ca="1" si="325"/>
        <v>2.5307058606999999</v>
      </c>
      <c r="IW21" s="1178">
        <f t="shared" ca="1" si="325"/>
        <v>2.0761893954799997</v>
      </c>
      <c r="IX21" s="1178">
        <f t="shared" ca="1" si="325"/>
        <v>1.5809504040000001E-7</v>
      </c>
      <c r="IY21" s="1178">
        <f t="shared" ca="1" si="325"/>
        <v>8.6633599000000006E-3</v>
      </c>
      <c r="IZ21" s="1178">
        <f t="shared" ca="1" si="325"/>
        <v>0.36800857539000004</v>
      </c>
      <c r="JA21" s="1178">
        <f t="shared" ca="1" si="325"/>
        <v>2.1626972852900002</v>
      </c>
      <c r="JB21" s="1178">
        <f t="shared" ca="1" si="325"/>
        <v>0</v>
      </c>
      <c r="JC21" s="1178">
        <f t="shared" ca="1" si="325"/>
        <v>0.36800856137000004</v>
      </c>
      <c r="JD21" s="1178">
        <f t="shared" ca="1" si="325"/>
        <v>0</v>
      </c>
      <c r="JE21" s="1178">
        <f t="shared" ca="1" si="325"/>
        <v>0.36800857539000004</v>
      </c>
      <c r="JF21" s="1178">
        <f t="shared" ca="1" si="325"/>
        <v>0</v>
      </c>
      <c r="JG21" s="1178">
        <f t="shared" ca="1" si="325"/>
        <v>0</v>
      </c>
      <c r="JH21" s="1178">
        <f t="shared" ca="1" si="325"/>
        <v>1.3586939469999999E-8</v>
      </c>
      <c r="JM21" s="1165"/>
      <c r="JR21" s="1167" t="s">
        <v>3887</v>
      </c>
      <c r="JS21" s="1168" t="s">
        <v>225</v>
      </c>
      <c r="JT21" s="1178">
        <f t="shared" ref="JT21:KC21" ca="1" si="326">JT60+JT59</f>
        <v>0</v>
      </c>
      <c r="JU21" s="1178">
        <f t="shared" ca="1" si="326"/>
        <v>0</v>
      </c>
      <c r="JV21" s="1178">
        <f t="shared" ca="1" si="326"/>
        <v>0</v>
      </c>
      <c r="JW21" s="1178">
        <f t="shared" ca="1" si="326"/>
        <v>0</v>
      </c>
      <c r="JX21" s="1178">
        <f t="shared" ca="1" si="326"/>
        <v>0</v>
      </c>
      <c r="JY21" s="1178">
        <f t="shared" ca="1" si="326"/>
        <v>0</v>
      </c>
      <c r="JZ21" s="1178">
        <f t="shared" ca="1" si="326"/>
        <v>0</v>
      </c>
      <c r="KA21" s="1178">
        <f t="shared" ca="1" si="326"/>
        <v>0</v>
      </c>
      <c r="KB21" s="1178">
        <f t="shared" ca="1" si="326"/>
        <v>0</v>
      </c>
      <c r="KC21" s="1178">
        <f t="shared" ca="1" si="326"/>
        <v>0</v>
      </c>
      <c r="KE21" s="1165"/>
      <c r="KJ21" s="1167" t="s">
        <v>3887</v>
      </c>
      <c r="KK21" s="1168" t="s">
        <v>225</v>
      </c>
      <c r="KL21" s="1178">
        <f t="shared" ref="KL21:KR21" ca="1" si="327">KL60+KL59</f>
        <v>0</v>
      </c>
      <c r="KM21" s="1178">
        <f t="shared" ca="1" si="327"/>
        <v>0</v>
      </c>
      <c r="KN21" s="1178">
        <f t="shared" ca="1" si="327"/>
        <v>0</v>
      </c>
      <c r="KO21" s="1178">
        <f t="shared" ca="1" si="327"/>
        <v>0</v>
      </c>
      <c r="KP21" s="1178">
        <f t="shared" ca="1" si="327"/>
        <v>0</v>
      </c>
      <c r="KQ21" s="1178">
        <f t="shared" ca="1" si="327"/>
        <v>0</v>
      </c>
      <c r="KR21" s="1178">
        <f t="shared" ca="1" si="327"/>
        <v>0</v>
      </c>
      <c r="KT21" s="1165"/>
      <c r="KY21" s="1167" t="s">
        <v>3887</v>
      </c>
      <c r="KZ21" s="1168" t="s">
        <v>225</v>
      </c>
      <c r="LA21" s="1178">
        <f t="shared" ref="LA21:LK21" ca="1" si="328">LA60+LA59</f>
        <v>1.0987274343E-5</v>
      </c>
      <c r="LB21" s="1178">
        <f t="shared" ca="1" si="328"/>
        <v>2.5766494122000003E-6</v>
      </c>
      <c r="LC21" s="1178">
        <f t="shared" ca="1" si="328"/>
        <v>1.3563923824999999E-5</v>
      </c>
      <c r="LD21" s="1178">
        <f t="shared" ca="1" si="328"/>
        <v>1.3563923824999999E-5</v>
      </c>
      <c r="LE21" s="1178">
        <f t="shared" ca="1" si="328"/>
        <v>0</v>
      </c>
      <c r="LF21" s="1178">
        <f t="shared" ca="1" si="328"/>
        <v>0</v>
      </c>
      <c r="LG21" s="1178">
        <f t="shared" ca="1" si="328"/>
        <v>0</v>
      </c>
      <c r="LH21" s="1178">
        <f t="shared" ca="1" si="328"/>
        <v>0</v>
      </c>
      <c r="LI21" s="1178">
        <f t="shared" ca="1" si="328"/>
        <v>0</v>
      </c>
      <c r="LJ21" s="1178">
        <f t="shared" ca="1" si="328"/>
        <v>0</v>
      </c>
      <c r="LK21" s="1178">
        <f t="shared" ca="1" si="328"/>
        <v>0</v>
      </c>
      <c r="LP21" s="1165"/>
      <c r="LU21" s="1167" t="s">
        <v>3887</v>
      </c>
      <c r="LV21" s="1168" t="s">
        <v>225</v>
      </c>
      <c r="LW21" s="1178">
        <f t="shared" ref="LW21:MO21" ca="1" si="329">LW60+LW59</f>
        <v>0</v>
      </c>
      <c r="LX21" s="1178">
        <f t="shared" ca="1" si="329"/>
        <v>0</v>
      </c>
      <c r="LY21" s="1178">
        <f t="shared" ca="1" si="329"/>
        <v>0.26942941500000001</v>
      </c>
      <c r="LZ21" s="1178">
        <f t="shared" ca="1" si="329"/>
        <v>8.6633599000000006E-3</v>
      </c>
      <c r="MA21" s="1178">
        <f t="shared" ca="1" si="329"/>
        <v>0.27809277499999996</v>
      </c>
      <c r="MB21" s="1178">
        <f t="shared" ca="1" si="329"/>
        <v>1.3563923824999999E-5</v>
      </c>
      <c r="MC21" s="1178">
        <f t="shared" ca="1" si="329"/>
        <v>0</v>
      </c>
      <c r="MD21" s="1178">
        <f t="shared" ca="1" si="329"/>
        <v>0</v>
      </c>
      <c r="ME21" s="1178">
        <f t="shared" ca="1" si="329"/>
        <v>0</v>
      </c>
      <c r="MF21" s="1178">
        <f t="shared" ca="1" si="329"/>
        <v>0</v>
      </c>
      <c r="MG21" s="1178">
        <f t="shared" ca="1" si="329"/>
        <v>0</v>
      </c>
      <c r="MH21" s="1178">
        <f t="shared" ca="1" si="329"/>
        <v>0</v>
      </c>
      <c r="MI21" s="1178">
        <f t="shared" ca="1" si="329"/>
        <v>0</v>
      </c>
      <c r="MJ21" s="1178">
        <f t="shared" ca="1" si="329"/>
        <v>0</v>
      </c>
      <c r="MK21" s="1178">
        <f t="shared" ca="1" si="329"/>
        <v>0</v>
      </c>
      <c r="ML21" s="1178">
        <f t="shared" ca="1" si="329"/>
        <v>0</v>
      </c>
      <c r="MM21" s="1178">
        <f t="shared" ca="1" si="329"/>
        <v>0</v>
      </c>
      <c r="MN21" s="1178">
        <f t="shared" ca="1" si="329"/>
        <v>0</v>
      </c>
      <c r="MO21" s="1178">
        <f t="shared" ca="1" si="329"/>
        <v>0</v>
      </c>
      <c r="MQ21" s="1175"/>
      <c r="MR21" s="1165"/>
      <c r="MS21" s="1165"/>
      <c r="MT21" s="1165"/>
      <c r="MU21" s="1165"/>
      <c r="MV21" s="1165"/>
      <c r="MY21" s="1167" t="s">
        <v>3887</v>
      </c>
      <c r="MZ21" s="1168" t="s">
        <v>225</v>
      </c>
      <c r="NA21" s="1178">
        <f t="shared" ref="NA21:NP21" ca="1" si="330">NA60+NA59</f>
        <v>6.2526310059999998E-3</v>
      </c>
      <c r="NB21" s="1178">
        <f t="shared" ca="1" si="330"/>
        <v>3.6989060980600002E-4</v>
      </c>
      <c r="NC21" s="1178">
        <f t="shared" ca="1" si="330"/>
        <v>5.8827403909999998E-3</v>
      </c>
      <c r="ND21" s="1178">
        <f t="shared" ca="1" si="330"/>
        <v>0</v>
      </c>
      <c r="NE21" s="1178">
        <f t="shared" ca="1" si="330"/>
        <v>0</v>
      </c>
      <c r="NF21" s="1178">
        <f t="shared" ca="1" si="330"/>
        <v>0</v>
      </c>
      <c r="NG21" s="1178">
        <f t="shared" ca="1" si="330"/>
        <v>0</v>
      </c>
      <c r="NH21" s="1178">
        <f t="shared" ca="1" si="330"/>
        <v>0</v>
      </c>
      <c r="NI21" s="1178">
        <f t="shared" ca="1" si="330"/>
        <v>0</v>
      </c>
      <c r="NJ21" s="1178">
        <f t="shared" ca="1" si="330"/>
        <v>0</v>
      </c>
      <c r="NK21" s="1178">
        <f t="shared" ca="1" si="330"/>
        <v>0</v>
      </c>
      <c r="NL21" s="1178">
        <f t="shared" ca="1" si="330"/>
        <v>0</v>
      </c>
      <c r="NM21" s="1178">
        <f t="shared" ca="1" si="330"/>
        <v>0</v>
      </c>
      <c r="NN21" s="1178">
        <f t="shared" ca="1" si="330"/>
        <v>0</v>
      </c>
      <c r="NO21" s="1178">
        <f t="shared" ca="1" si="330"/>
        <v>0</v>
      </c>
      <c r="NP21" s="1178">
        <f t="shared" ca="1" si="330"/>
        <v>0</v>
      </c>
      <c r="NR21" s="1165"/>
      <c r="NS21" s="1165"/>
      <c r="NT21" s="1172"/>
      <c r="NU21" s="1165"/>
      <c r="NV21" s="1172"/>
      <c r="NW21" s="1165"/>
      <c r="NZ21" s="1165"/>
      <c r="OA21" s="1165"/>
      <c r="OF21" s="1167" t="s">
        <v>3887</v>
      </c>
      <c r="OG21" s="1168" t="s">
        <v>225</v>
      </c>
      <c r="OH21" s="1178">
        <f t="shared" ref="OH21:OO21" ca="1" si="331">OH60+OH59</f>
        <v>0</v>
      </c>
      <c r="OI21" s="1178">
        <f t="shared" ca="1" si="331"/>
        <v>0</v>
      </c>
      <c r="OJ21" s="1178">
        <f t="shared" ca="1" si="331"/>
        <v>0</v>
      </c>
      <c r="OK21" s="1178">
        <f t="shared" ca="1" si="331"/>
        <v>0</v>
      </c>
      <c r="OL21" s="1178">
        <f t="shared" ca="1" si="331"/>
        <v>0</v>
      </c>
      <c r="OM21" s="1178">
        <f t="shared" ca="1" si="331"/>
        <v>0</v>
      </c>
      <c r="ON21" s="1178">
        <f t="shared" ca="1" si="331"/>
        <v>0</v>
      </c>
      <c r="OO21" s="1178">
        <f t="shared" ca="1" si="331"/>
        <v>0</v>
      </c>
      <c r="OT21" s="1165"/>
      <c r="OY21" s="1167" t="s">
        <v>3887</v>
      </c>
      <c r="OZ21" s="1168" t="s">
        <v>225</v>
      </c>
      <c r="PA21" s="1178">
        <f t="shared" ref="PA21:PK21" ca="1" si="332">PA60+PA59</f>
        <v>0</v>
      </c>
      <c r="PB21" s="1178">
        <f t="shared" ca="1" si="332"/>
        <v>0</v>
      </c>
      <c r="PC21" s="1178">
        <f t="shared" ca="1" si="332"/>
        <v>0</v>
      </c>
      <c r="PD21" s="1178">
        <f t="shared" ca="1" si="332"/>
        <v>0</v>
      </c>
      <c r="PE21" s="1178">
        <f t="shared" ca="1" si="332"/>
        <v>0</v>
      </c>
      <c r="PF21" s="1178">
        <f t="shared" ca="1" si="332"/>
        <v>0</v>
      </c>
      <c r="PG21" s="1178">
        <f t="shared" ca="1" si="332"/>
        <v>0</v>
      </c>
      <c r="PH21" s="1178">
        <f t="shared" ca="1" si="332"/>
        <v>0</v>
      </c>
      <c r="PI21" s="1178">
        <f t="shared" ca="1" si="332"/>
        <v>0</v>
      </c>
      <c r="PJ21" s="1178">
        <f t="shared" ca="1" si="332"/>
        <v>0</v>
      </c>
      <c r="PK21" s="1178">
        <f t="shared" ca="1" si="332"/>
        <v>0</v>
      </c>
      <c r="PP21" s="1165"/>
      <c r="PU21" s="1167" t="s">
        <v>3887</v>
      </c>
      <c r="PV21" s="1168" t="s">
        <v>225</v>
      </c>
      <c r="PW21" s="1178">
        <f ca="1">PW60+PW59</f>
        <v>0</v>
      </c>
      <c r="PX21" s="1178">
        <f ca="1">PX60+PX59</f>
        <v>0</v>
      </c>
      <c r="PY21" s="1178">
        <f ca="1">PY60+PY59</f>
        <v>0</v>
      </c>
      <c r="PZ21" s="1178">
        <f ca="1">PZ60+PZ59</f>
        <v>0</v>
      </c>
      <c r="QE21" s="1165"/>
    </row>
    <row r="22" spans="1:449" ht="12" customHeight="1">
      <c r="A22" s="1179"/>
      <c r="H22" s="1167" t="s">
        <v>3888</v>
      </c>
      <c r="I22" s="1168" t="s">
        <v>225</v>
      </c>
      <c r="J22" s="1178">
        <f ca="1">J64+J76+J77+J65+J63</f>
        <v>0</v>
      </c>
      <c r="K22" s="1178">
        <f ca="1">K64+K76+K77+K65+K63</f>
        <v>0</v>
      </c>
      <c r="R22" s="1167" t="s">
        <v>3888</v>
      </c>
      <c r="S22" s="1168" t="s">
        <v>225</v>
      </c>
      <c r="T22" s="1178">
        <f t="shared" ref="T22:AD22" ca="1" si="333">T64+T76+T77+T65+T63</f>
        <v>0</v>
      </c>
      <c r="U22" s="1178">
        <f t="shared" ca="1" si="333"/>
        <v>0</v>
      </c>
      <c r="V22" s="1178">
        <f t="shared" ca="1" si="333"/>
        <v>1.1512348193862E-2</v>
      </c>
      <c r="W22" s="1178">
        <f t="shared" ca="1" si="333"/>
        <v>0</v>
      </c>
      <c r="X22" s="1178">
        <f t="shared" ca="1" si="333"/>
        <v>0</v>
      </c>
      <c r="Y22" s="1178">
        <f t="shared" ca="1" si="333"/>
        <v>1.1512348193862E-2</v>
      </c>
      <c r="Z22" s="1178">
        <f t="shared" ca="1" si="333"/>
        <v>1.1535562291182061E-5</v>
      </c>
      <c r="AA22" s="1178">
        <f t="shared" ca="1" si="333"/>
        <v>1.1500812566279E-2</v>
      </c>
      <c r="AB22" s="1178">
        <f t="shared" ca="1" si="333"/>
        <v>0</v>
      </c>
      <c r="AC22" s="1178">
        <f t="shared" ca="1" si="333"/>
        <v>1.1512348193862E-2</v>
      </c>
      <c r="AD22" s="1178">
        <f t="shared" ca="1" si="333"/>
        <v>0</v>
      </c>
      <c r="AK22" s="1167" t="s">
        <v>3888</v>
      </c>
      <c r="AL22" s="1168" t="s">
        <v>225</v>
      </c>
      <c r="AM22" s="1178">
        <f t="shared" ref="AM22:BB22" ca="1" si="334">AM64+AM76+AM77+AM65+AM63</f>
        <v>0</v>
      </c>
      <c r="AN22" s="1178">
        <f t="shared" ca="1" si="334"/>
        <v>0</v>
      </c>
      <c r="AO22" s="1178">
        <f t="shared" ca="1" si="334"/>
        <v>1.1500812566279E-2</v>
      </c>
      <c r="AP22" s="1178">
        <f t="shared" ca="1" si="334"/>
        <v>1.1500812566279E-2</v>
      </c>
      <c r="AQ22" s="1178">
        <f t="shared" ca="1" si="334"/>
        <v>3.8043130378079829E-6</v>
      </c>
      <c r="AR22" s="1178">
        <f t="shared" ca="1" si="334"/>
        <v>1.94802572556763E-7</v>
      </c>
      <c r="AS22" s="1178">
        <f t="shared" ca="1" si="334"/>
        <v>1.1340759599535E-5</v>
      </c>
      <c r="AT22" s="1178">
        <f t="shared" ca="1" si="334"/>
        <v>1.32224537016151E-8</v>
      </c>
      <c r="AU22" s="1178">
        <f t="shared" ca="1" si="334"/>
        <v>3.9858931518959996E-6</v>
      </c>
      <c r="AV22" s="1178">
        <f t="shared" ca="1" si="334"/>
        <v>1.1497008280668001E-2</v>
      </c>
      <c r="AW22" s="1178">
        <f t="shared" ca="1" si="334"/>
        <v>1.32224537016151E-8</v>
      </c>
      <c r="AX22" s="1178">
        <f t="shared" ca="1" si="334"/>
        <v>1.5339875245829998E-5</v>
      </c>
      <c r="AY22" s="1178">
        <f t="shared" ca="1" si="334"/>
        <v>0</v>
      </c>
      <c r="AZ22" s="1178">
        <f t="shared" ca="1" si="334"/>
        <v>0</v>
      </c>
      <c r="BA22" s="1178">
        <f t="shared" ca="1" si="334"/>
        <v>0</v>
      </c>
      <c r="BB22" s="1178">
        <f t="shared" ca="1" si="334"/>
        <v>1.1497008280668001E-2</v>
      </c>
      <c r="BG22" s="1165"/>
      <c r="BL22" s="1167" t="s">
        <v>3888</v>
      </c>
      <c r="BM22" s="1168" t="s">
        <v>225</v>
      </c>
      <c r="BN22" s="1178">
        <f ca="1">BN64+BN76+BN77+BN65+BN63</f>
        <v>4.6345126358774504E-2</v>
      </c>
      <c r="BO22" s="1178">
        <f ca="1">BO64+BO76+BO77+BO65+BO63</f>
        <v>1.3163763199999998</v>
      </c>
      <c r="BP22" s="1178">
        <f ca="1">BP64+BP76+BP77+BP65+BP63</f>
        <v>1.4128644900772002E-7</v>
      </c>
      <c r="BQ22" s="1178">
        <f ca="1">BQ64+BQ76+BQ77+BQ65+BQ63</f>
        <v>0.578493386</v>
      </c>
      <c r="BR22" s="1178">
        <f ca="1">BR64+BR76+BR77+BR65+BR63</f>
        <v>0</v>
      </c>
      <c r="BW22" s="1165"/>
      <c r="CB22" s="1167" t="s">
        <v>3888</v>
      </c>
      <c r="CC22" s="1168" t="s">
        <v>225</v>
      </c>
      <c r="CD22" s="1178">
        <f t="shared" ref="CD22:CO22" ca="1" si="335">CD64+CD76+CD77+CD65+CD63</f>
        <v>1.1497008280668001E-2</v>
      </c>
      <c r="CE22" s="1178">
        <f t="shared" ca="1" si="335"/>
        <v>1.1497008280668001E-2</v>
      </c>
      <c r="CF22" s="1178">
        <f t="shared" ca="1" si="335"/>
        <v>4.6345126358774504E-2</v>
      </c>
      <c r="CG22" s="1178">
        <f t="shared" ca="1" si="335"/>
        <v>1.3163763199999998</v>
      </c>
      <c r="CH22" s="1178">
        <f t="shared" ca="1" si="335"/>
        <v>0.46345126158066796</v>
      </c>
      <c r="CI22" s="1178">
        <f t="shared" ca="1" si="335"/>
        <v>2.6032202400000002</v>
      </c>
      <c r="CJ22" s="1178">
        <f t="shared" ca="1" si="335"/>
        <v>0</v>
      </c>
      <c r="CK22" s="1178">
        <f t="shared" ca="1" si="335"/>
        <v>25.669525049999997</v>
      </c>
      <c r="CL22" s="1178">
        <f t="shared" ca="1" si="335"/>
        <v>4.0996640097282799E-6</v>
      </c>
      <c r="CM22" s="1178">
        <f t="shared" ca="1" si="335"/>
        <v>0.45195425299999997</v>
      </c>
      <c r="CN22" s="1178">
        <f t="shared" ca="1" si="335"/>
        <v>25.669529259999997</v>
      </c>
      <c r="CO22" s="1178">
        <f t="shared" ca="1" si="335"/>
        <v>4.2447479098383198E-6</v>
      </c>
      <c r="CT22" s="1165"/>
      <c r="CY22" s="1167" t="s">
        <v>3888</v>
      </c>
      <c r="CZ22" s="1168" t="s">
        <v>225</v>
      </c>
      <c r="DA22" s="1178">
        <f t="shared" ref="DA22:DJ22" ca="1" si="336">DA64+DA76+DA77+DA65+DA63</f>
        <v>2.5108569600000002E-3</v>
      </c>
      <c r="DB22" s="1178">
        <f t="shared" ca="1" si="336"/>
        <v>2.1596654400000002E-2</v>
      </c>
      <c r="DC22" s="1178">
        <f t="shared" ca="1" si="336"/>
        <v>0</v>
      </c>
      <c r="DD22" s="1178">
        <f t="shared" ca="1" si="336"/>
        <v>0</v>
      </c>
      <c r="DE22" s="1178">
        <f t="shared" ca="1" si="336"/>
        <v>2.4107288000000001E-2</v>
      </c>
      <c r="DF22" s="1178">
        <f t="shared" ca="1" si="336"/>
        <v>2.2330492200000001E-7</v>
      </c>
      <c r="DG22" s="1178">
        <f t="shared" ca="1" si="336"/>
        <v>0</v>
      </c>
      <c r="DH22" s="1178">
        <f t="shared" ca="1" si="336"/>
        <v>0</v>
      </c>
      <c r="DI22" s="1178">
        <f t="shared" ca="1" si="336"/>
        <v>0</v>
      </c>
      <c r="DJ22" s="1178">
        <f t="shared" ca="1" si="336"/>
        <v>0</v>
      </c>
      <c r="DO22" s="1165"/>
      <c r="DT22" s="1167" t="s">
        <v>3888</v>
      </c>
      <c r="DU22" s="1168" t="s">
        <v>225</v>
      </c>
      <c r="DV22" s="1178">
        <f t="shared" ref="DV22:EK22" ca="1" si="337">DV64+DV76+DV77+DV65+DV63</f>
        <v>0</v>
      </c>
      <c r="DW22" s="1178">
        <f t="shared" ca="1" si="337"/>
        <v>0</v>
      </c>
      <c r="DX22" s="1178">
        <f t="shared" ca="1" si="337"/>
        <v>5.0217139299999998E-2</v>
      </c>
      <c r="DY22" s="1178">
        <f t="shared" ca="1" si="337"/>
        <v>2.5108569600000002E-3</v>
      </c>
      <c r="DZ22" s="1178">
        <f t="shared" ca="1" si="337"/>
        <v>0</v>
      </c>
      <c r="EA22" s="1178">
        <f t="shared" ca="1" si="337"/>
        <v>2.4107288000000001E-2</v>
      </c>
      <c r="EB22" s="1178">
        <f t="shared" ca="1" si="337"/>
        <v>4.77062823E-2</v>
      </c>
      <c r="EC22" s="1178">
        <f t="shared" ca="1" si="337"/>
        <v>0.43036240399999998</v>
      </c>
      <c r="ED22" s="1178">
        <f t="shared" ca="1" si="337"/>
        <v>0.45195425299999997</v>
      </c>
      <c r="EE22" s="1178">
        <f t="shared" ca="1" si="337"/>
        <v>4.5819057199999997E-6</v>
      </c>
      <c r="EF22" s="1178">
        <f t="shared" ca="1" si="337"/>
        <v>0</v>
      </c>
      <c r="EG22" s="1178">
        <f t="shared" ca="1" si="337"/>
        <v>0</v>
      </c>
      <c r="EH22" s="1178">
        <f t="shared" ca="1" si="337"/>
        <v>0</v>
      </c>
      <c r="EI22" s="1178">
        <f t="shared" ca="1" si="337"/>
        <v>0.43036240399999998</v>
      </c>
      <c r="EJ22" s="1178">
        <f t="shared" ca="1" si="337"/>
        <v>0</v>
      </c>
      <c r="EK22" s="1178">
        <f t="shared" ca="1" si="337"/>
        <v>0</v>
      </c>
      <c r="EM22" s="1165"/>
      <c r="EN22" s="1165"/>
      <c r="EO22" s="1172"/>
      <c r="EP22" s="1165"/>
      <c r="EQ22" s="1172"/>
      <c r="ER22" s="1165"/>
      <c r="EU22" s="1167" t="s">
        <v>3888</v>
      </c>
      <c r="EV22" s="1168" t="s">
        <v>225</v>
      </c>
      <c r="EW22" s="1178">
        <f t="shared" ref="EW22:FB22" ca="1" si="338">EW64+EW76+EW77+EW65+EW63</f>
        <v>25.669529259999997</v>
      </c>
      <c r="EX22" s="1178">
        <f t="shared" ca="1" si="338"/>
        <v>25.669529259999997</v>
      </c>
      <c r="EY22" s="1178">
        <f t="shared" ca="1" si="338"/>
        <v>25.658016929999999</v>
      </c>
      <c r="EZ22" s="1178">
        <f t="shared" ca="1" si="338"/>
        <v>25.658016929999999</v>
      </c>
      <c r="FA22" s="1178">
        <f t="shared" ca="1" si="338"/>
        <v>3.7974580199734054E-9</v>
      </c>
      <c r="FB22" s="1178">
        <f t="shared" ca="1" si="338"/>
        <v>1.1512348895987999E-2</v>
      </c>
      <c r="FD22" s="1165"/>
      <c r="FE22" s="1165"/>
      <c r="FF22" s="1172"/>
      <c r="FG22" s="1165"/>
      <c r="FH22" s="1172"/>
      <c r="FI22" s="1165"/>
      <c r="FL22" s="1167" t="s">
        <v>3888</v>
      </c>
      <c r="FM22" s="1168" t="s">
        <v>225</v>
      </c>
      <c r="FN22" s="1178">
        <f t="shared" ref="FN22:FX22" ca="1" si="339">FN64+FN76+FN77+FN65+FN63</f>
        <v>1.4128644900772002E-7</v>
      </c>
      <c r="FO22" s="1178">
        <f t="shared" ca="1" si="339"/>
        <v>4.0996640097282799E-6</v>
      </c>
      <c r="FP22" s="1178">
        <f t="shared" ca="1" si="339"/>
        <v>3.7974580199734054E-9</v>
      </c>
      <c r="FQ22" s="1178">
        <f t="shared" ca="1" si="339"/>
        <v>1.1512348895987999E-2</v>
      </c>
      <c r="FR22" s="1178">
        <f t="shared" ca="1" si="339"/>
        <v>0</v>
      </c>
      <c r="FS22" s="1178">
        <f t="shared" ca="1" si="339"/>
        <v>1.1512348193862E-2</v>
      </c>
      <c r="FT22" s="1178">
        <f t="shared" ca="1" si="339"/>
        <v>0</v>
      </c>
      <c r="FU22" s="1178">
        <f t="shared" ca="1" si="339"/>
        <v>4.2447479098383198E-6</v>
      </c>
      <c r="FV22" s="1178">
        <f t="shared" ca="1" si="339"/>
        <v>0</v>
      </c>
      <c r="FW22" s="1178">
        <f t="shared" ca="1" si="339"/>
        <v>2.8417758E-27</v>
      </c>
      <c r="FX22" s="1178">
        <f t="shared" ca="1" si="339"/>
        <v>4.2447479098383198E-6</v>
      </c>
      <c r="GC22" s="1165"/>
      <c r="GH22" s="1167" t="s">
        <v>3888</v>
      </c>
      <c r="GI22" s="1168" t="s">
        <v>225</v>
      </c>
      <c r="GJ22" s="1178">
        <f t="shared" ref="GJ22:GQ22" ca="1" si="340">GJ64+GJ76+GJ77+GJ65+GJ63</f>
        <v>0</v>
      </c>
      <c r="GK22" s="1178">
        <f t="shared" ca="1" si="340"/>
        <v>0</v>
      </c>
      <c r="GL22" s="1178">
        <f t="shared" ca="1" si="340"/>
        <v>0</v>
      </c>
      <c r="GM22" s="1178">
        <f t="shared" ca="1" si="340"/>
        <v>0</v>
      </c>
      <c r="GN22" s="1178">
        <f t="shared" ca="1" si="340"/>
        <v>0</v>
      </c>
      <c r="GO22" s="1178">
        <f t="shared" ca="1" si="340"/>
        <v>0</v>
      </c>
      <c r="GP22" s="1178">
        <f t="shared" ca="1" si="340"/>
        <v>0</v>
      </c>
      <c r="GQ22" s="1178">
        <f t="shared" ca="1" si="340"/>
        <v>0</v>
      </c>
      <c r="GS22" s="1165"/>
      <c r="GT22" s="1165"/>
      <c r="GU22" s="1172"/>
      <c r="GV22" s="1165"/>
      <c r="GW22" s="1172"/>
      <c r="GX22" s="1165"/>
      <c r="HA22" s="1167" t="s">
        <v>3888</v>
      </c>
      <c r="HB22" s="1168" t="s">
        <v>225</v>
      </c>
      <c r="HC22" s="1178">
        <f t="shared" ref="HC22:HH22" ca="1" si="341">HC64+HC76+HC77+HC65+HC63</f>
        <v>25.658016929999999</v>
      </c>
      <c r="HD22" s="1178">
        <f t="shared" ca="1" si="341"/>
        <v>24.702969459999998</v>
      </c>
      <c r="HE22" s="1178">
        <f t="shared" ca="1" si="341"/>
        <v>0</v>
      </c>
      <c r="HF22" s="1178">
        <f t="shared" ca="1" si="341"/>
        <v>7.6249058781931997E-6</v>
      </c>
      <c r="HG22" s="1178">
        <f t="shared" ca="1" si="341"/>
        <v>0.95503977519999994</v>
      </c>
      <c r="HH22" s="1178">
        <f t="shared" ca="1" si="341"/>
        <v>24.702969459999998</v>
      </c>
      <c r="HJ22" s="1165"/>
      <c r="HK22" s="1165"/>
      <c r="HL22" s="1172"/>
      <c r="HM22" s="1165"/>
      <c r="HN22" s="1172"/>
      <c r="HO22" s="1165"/>
      <c r="HR22" s="1167" t="s">
        <v>3888</v>
      </c>
      <c r="HS22" s="1168" t="s">
        <v>225</v>
      </c>
      <c r="HT22" s="1178">
        <f t="shared" ref="HT22:IE22" ca="1" si="342">HT64+HT76+HT77+HT65+HT63</f>
        <v>1.5339875245829998E-5</v>
      </c>
      <c r="HU22" s="1178">
        <f t="shared" ca="1" si="342"/>
        <v>24.702969459999998</v>
      </c>
      <c r="HV22" s="1178">
        <f t="shared" ca="1" si="342"/>
        <v>24.702984860000001</v>
      </c>
      <c r="HW22" s="1178">
        <f t="shared" ca="1" si="342"/>
        <v>24.702984860000001</v>
      </c>
      <c r="HX22" s="1178">
        <f t="shared" ca="1" si="342"/>
        <v>2.0653408419999999</v>
      </c>
      <c r="HY22" s="1178">
        <f t="shared" ca="1" si="342"/>
        <v>0.15792693560000001</v>
      </c>
      <c r="HZ22" s="1178">
        <f t="shared" ca="1" si="342"/>
        <v>8.602775111748601E-7</v>
      </c>
      <c r="IA22" s="1178">
        <f t="shared" ca="1" si="342"/>
        <v>3.1157059839288999E-9</v>
      </c>
      <c r="IB22" s="1178">
        <f t="shared" ca="1" si="342"/>
        <v>0</v>
      </c>
      <c r="IC22" s="1178">
        <f t="shared" ca="1" si="342"/>
        <v>0</v>
      </c>
      <c r="ID22" s="1178">
        <f t="shared" ca="1" si="342"/>
        <v>0</v>
      </c>
      <c r="IE22" s="1178">
        <f t="shared" ca="1" si="342"/>
        <v>0</v>
      </c>
      <c r="IJ22" s="1165"/>
      <c r="IO22" s="1167" t="s">
        <v>3888</v>
      </c>
      <c r="IP22" s="1168" t="s">
        <v>225</v>
      </c>
      <c r="IQ22" s="1178">
        <f t="shared" ref="IQ22:JH22" ca="1" si="343">IQ64+IQ76+IQ77+IQ65+IQ63</f>
        <v>2.0653408419999999</v>
      </c>
      <c r="IR22" s="1178">
        <f t="shared" ca="1" si="343"/>
        <v>0.15792693560000001</v>
      </c>
      <c r="IS22" s="1178">
        <f t="shared" ca="1" si="343"/>
        <v>3.1324729150000001E-3</v>
      </c>
      <c r="IT22" s="1178">
        <f t="shared" ca="1" si="343"/>
        <v>0.1610594088</v>
      </c>
      <c r="IU22" s="1178">
        <f t="shared" ca="1" si="343"/>
        <v>0.15041791609999999</v>
      </c>
      <c r="IV22" s="1178">
        <f t="shared" ca="1" si="343"/>
        <v>9.1637507620000003E-2</v>
      </c>
      <c r="IW22" s="1178">
        <f t="shared" ca="1" si="343"/>
        <v>7.5179350000000006E-2</v>
      </c>
      <c r="IX22" s="1178">
        <f t="shared" ca="1" si="343"/>
        <v>1.6684346697299099E-8</v>
      </c>
      <c r="IY22" s="1178">
        <f t="shared" ca="1" si="343"/>
        <v>1.064149258E-2</v>
      </c>
      <c r="IZ22" s="1178">
        <f t="shared" ca="1" si="343"/>
        <v>1.3325684781E-2</v>
      </c>
      <c r="JA22" s="1178">
        <f t="shared" ca="1" si="343"/>
        <v>7.8311822860000005E-2</v>
      </c>
      <c r="JB22" s="1178">
        <f t="shared" ca="1" si="343"/>
        <v>0</v>
      </c>
      <c r="JC22" s="1178">
        <f t="shared" ca="1" si="343"/>
        <v>1.3325681673E-2</v>
      </c>
      <c r="JD22" s="1178">
        <f t="shared" ca="1" si="343"/>
        <v>0</v>
      </c>
      <c r="JE22" s="1178">
        <f t="shared" ca="1" si="343"/>
        <v>1.3325684781E-2</v>
      </c>
      <c r="JF22" s="1178">
        <f t="shared" ca="1" si="343"/>
        <v>0</v>
      </c>
      <c r="JG22" s="1178">
        <f t="shared" ca="1" si="343"/>
        <v>0</v>
      </c>
      <c r="JH22" s="1178">
        <f t="shared" ca="1" si="343"/>
        <v>3.1157059839288999E-9</v>
      </c>
      <c r="JM22" s="1165"/>
      <c r="JR22" s="1167" t="s">
        <v>3888</v>
      </c>
      <c r="JS22" s="1168" t="s">
        <v>225</v>
      </c>
      <c r="JT22" s="1178">
        <f t="shared" ref="JT22:KC22" ca="1" si="344">JT64+JT76+JT77+JT65+JT63</f>
        <v>0.578493386</v>
      </c>
      <c r="JU22" s="1178">
        <f t="shared" ca="1" si="344"/>
        <v>2.6032202400000002</v>
      </c>
      <c r="JV22" s="1178">
        <f t="shared" ca="1" si="344"/>
        <v>2.1596654400000002E-2</v>
      </c>
      <c r="JW22" s="1178">
        <f t="shared" ca="1" si="344"/>
        <v>0.43036240399999998</v>
      </c>
      <c r="JX22" s="1178">
        <f t="shared" ca="1" si="344"/>
        <v>0</v>
      </c>
      <c r="JY22" s="1178">
        <f t="shared" ca="1" si="344"/>
        <v>4.6398296300000004</v>
      </c>
      <c r="JZ22" s="1178">
        <f t="shared" ca="1" si="344"/>
        <v>4.6398296300000004</v>
      </c>
      <c r="KA22" s="1178">
        <f t="shared" ca="1" si="344"/>
        <v>0</v>
      </c>
      <c r="KB22" s="1178">
        <f t="shared" ca="1" si="344"/>
        <v>0</v>
      </c>
      <c r="KC22" s="1178">
        <f t="shared" ca="1" si="344"/>
        <v>3.6336726800000001</v>
      </c>
      <c r="KE22" s="1165"/>
      <c r="KJ22" s="1167" t="s">
        <v>3888</v>
      </c>
      <c r="KK22" s="1168" t="s">
        <v>225</v>
      </c>
      <c r="KL22" s="1178">
        <f t="shared" ref="KL22:KR22" ca="1" si="345">KL64+KL76+KL77+KL65+KL63</f>
        <v>0</v>
      </c>
      <c r="KM22" s="1178">
        <f t="shared" ca="1" si="345"/>
        <v>0</v>
      </c>
      <c r="KN22" s="1178">
        <f t="shared" ca="1" si="345"/>
        <v>0</v>
      </c>
      <c r="KO22" s="1178">
        <f t="shared" ca="1" si="345"/>
        <v>0</v>
      </c>
      <c r="KP22" s="1178">
        <f t="shared" ca="1" si="345"/>
        <v>0</v>
      </c>
      <c r="KQ22" s="1178">
        <f t="shared" ca="1" si="345"/>
        <v>0</v>
      </c>
      <c r="KR22" s="1178">
        <f t="shared" ca="1" si="345"/>
        <v>0</v>
      </c>
      <c r="KT22" s="1165"/>
      <c r="KY22" s="1167" t="s">
        <v>3888</v>
      </c>
      <c r="KZ22" s="1168" t="s">
        <v>225</v>
      </c>
      <c r="LA22" s="1178">
        <f t="shared" ref="LA22:LK22" ca="1" si="346">LA64+LA76+LA77+LA65+LA63</f>
        <v>7.6249058781931997E-6</v>
      </c>
      <c r="LB22" s="1178">
        <f t="shared" ca="1" si="346"/>
        <v>8.602775111748601E-7</v>
      </c>
      <c r="LC22" s="1178">
        <f t="shared" ca="1" si="346"/>
        <v>8.4851833903880001E-6</v>
      </c>
      <c r="LD22" s="1178">
        <f t="shared" ca="1" si="346"/>
        <v>8.4851833903880001E-6</v>
      </c>
      <c r="LE22" s="1178">
        <f t="shared" ca="1" si="346"/>
        <v>0</v>
      </c>
      <c r="LF22" s="1178">
        <f t="shared" ca="1" si="346"/>
        <v>0</v>
      </c>
      <c r="LG22" s="1178">
        <f t="shared" ca="1" si="346"/>
        <v>0</v>
      </c>
      <c r="LH22" s="1178">
        <f t="shared" ca="1" si="346"/>
        <v>0</v>
      </c>
      <c r="LI22" s="1178">
        <f t="shared" ca="1" si="346"/>
        <v>0</v>
      </c>
      <c r="LJ22" s="1178">
        <f t="shared" ca="1" si="346"/>
        <v>0</v>
      </c>
      <c r="LK22" s="1178">
        <f t="shared" ca="1" si="346"/>
        <v>0</v>
      </c>
      <c r="LP22" s="1165"/>
      <c r="LU22" s="1167" t="s">
        <v>3888</v>
      </c>
      <c r="LV22" s="1168" t="s">
        <v>225</v>
      </c>
      <c r="LW22" s="1178">
        <f t="shared" ref="LW22:MO22" ca="1" si="347">LW64+LW76+LW77+LW65+LW63</f>
        <v>0</v>
      </c>
      <c r="LX22" s="1178">
        <f t="shared" ca="1" si="347"/>
        <v>0</v>
      </c>
      <c r="LY22" s="1178">
        <f t="shared" ca="1" si="347"/>
        <v>0.95503977519999994</v>
      </c>
      <c r="LZ22" s="1178">
        <f t="shared" ca="1" si="347"/>
        <v>1.064149258E-2</v>
      </c>
      <c r="MA22" s="1178">
        <f t="shared" ca="1" si="347"/>
        <v>0.96568126830000001</v>
      </c>
      <c r="MB22" s="1178">
        <f t="shared" ca="1" si="347"/>
        <v>8.4851833903880001E-6</v>
      </c>
      <c r="MC22" s="1178">
        <f t="shared" ca="1" si="347"/>
        <v>0</v>
      </c>
      <c r="MD22" s="1178">
        <f t="shared" ca="1" si="347"/>
        <v>0</v>
      </c>
      <c r="ME22" s="1178">
        <f t="shared" ca="1" si="347"/>
        <v>0</v>
      </c>
      <c r="MF22" s="1178">
        <f t="shared" ca="1" si="347"/>
        <v>0</v>
      </c>
      <c r="MG22" s="1178">
        <f t="shared" ca="1" si="347"/>
        <v>0</v>
      </c>
      <c r="MH22" s="1178">
        <f t="shared" ca="1" si="347"/>
        <v>0</v>
      </c>
      <c r="MI22" s="1178">
        <f t="shared" ca="1" si="347"/>
        <v>0</v>
      </c>
      <c r="MJ22" s="1178">
        <f t="shared" ca="1" si="347"/>
        <v>0</v>
      </c>
      <c r="MK22" s="1178">
        <f t="shared" ca="1" si="347"/>
        <v>0</v>
      </c>
      <c r="ML22" s="1178">
        <f t="shared" ca="1" si="347"/>
        <v>0</v>
      </c>
      <c r="MM22" s="1178">
        <f t="shared" ca="1" si="347"/>
        <v>0</v>
      </c>
      <c r="MN22" s="1178">
        <f t="shared" ca="1" si="347"/>
        <v>0</v>
      </c>
      <c r="MO22" s="1178">
        <f t="shared" ca="1" si="347"/>
        <v>0</v>
      </c>
      <c r="MT22" s="1165"/>
      <c r="MY22" s="1167" t="s">
        <v>3888</v>
      </c>
      <c r="MZ22" s="1168" t="s">
        <v>225</v>
      </c>
      <c r="NA22" s="1178">
        <f t="shared" ref="NA22:NP22" ca="1" si="348">NA64+NA76+NA77+NA65+NA63</f>
        <v>1.1535562291182061E-5</v>
      </c>
      <c r="NB22" s="1178">
        <f t="shared" ca="1" si="348"/>
        <v>1.94802572556763E-7</v>
      </c>
      <c r="NC22" s="1178">
        <f t="shared" ca="1" si="348"/>
        <v>1.1340759599535E-5</v>
      </c>
      <c r="ND22" s="1178">
        <f t="shared" ca="1" si="348"/>
        <v>0</v>
      </c>
      <c r="NE22" s="1178">
        <f t="shared" ca="1" si="348"/>
        <v>0</v>
      </c>
      <c r="NF22" s="1178">
        <f t="shared" ca="1" si="348"/>
        <v>0</v>
      </c>
      <c r="NG22" s="1178">
        <f t="shared" ca="1" si="348"/>
        <v>0</v>
      </c>
      <c r="NH22" s="1178">
        <f t="shared" ca="1" si="348"/>
        <v>0</v>
      </c>
      <c r="NI22" s="1178">
        <f t="shared" ca="1" si="348"/>
        <v>0</v>
      </c>
      <c r="NJ22" s="1178">
        <f t="shared" ca="1" si="348"/>
        <v>0</v>
      </c>
      <c r="NK22" s="1178">
        <f t="shared" ca="1" si="348"/>
        <v>0</v>
      </c>
      <c r="NL22" s="1178">
        <f t="shared" ca="1" si="348"/>
        <v>0</v>
      </c>
      <c r="NM22" s="1178">
        <f t="shared" ca="1" si="348"/>
        <v>0</v>
      </c>
      <c r="NN22" s="1178">
        <f t="shared" ca="1" si="348"/>
        <v>0</v>
      </c>
      <c r="NO22" s="1178">
        <f t="shared" ca="1" si="348"/>
        <v>0</v>
      </c>
      <c r="NP22" s="1178">
        <f t="shared" ca="1" si="348"/>
        <v>0</v>
      </c>
      <c r="NU22" s="1165"/>
      <c r="NZ22" s="1165"/>
      <c r="OA22" s="1165"/>
      <c r="OF22" s="1167" t="s">
        <v>3888</v>
      </c>
      <c r="OG22" s="1168" t="s">
        <v>225</v>
      </c>
      <c r="OH22" s="1178">
        <f t="shared" ref="OH22:OO22" ca="1" si="349">OH64+OH76+OH77+OH65+OH63</f>
        <v>0</v>
      </c>
      <c r="OI22" s="1178">
        <f t="shared" ca="1" si="349"/>
        <v>0</v>
      </c>
      <c r="OJ22" s="1178">
        <f t="shared" ca="1" si="349"/>
        <v>0</v>
      </c>
      <c r="OK22" s="1178">
        <f t="shared" ca="1" si="349"/>
        <v>0</v>
      </c>
      <c r="OL22" s="1178">
        <f t="shared" ca="1" si="349"/>
        <v>0</v>
      </c>
      <c r="OM22" s="1178">
        <f t="shared" ca="1" si="349"/>
        <v>0</v>
      </c>
      <c r="ON22" s="1178">
        <f t="shared" ca="1" si="349"/>
        <v>0</v>
      </c>
      <c r="OO22" s="1178">
        <f t="shared" ca="1" si="349"/>
        <v>0</v>
      </c>
      <c r="OQ22" s="1165"/>
      <c r="OR22" s="1165"/>
      <c r="OS22" s="1165"/>
      <c r="OT22" s="1165"/>
      <c r="OU22" s="1165"/>
      <c r="OV22" s="1165"/>
      <c r="OY22" s="1167" t="s">
        <v>3888</v>
      </c>
      <c r="OZ22" s="1168" t="s">
        <v>225</v>
      </c>
      <c r="PA22" s="1178">
        <f t="shared" ref="PA22:PK22" ca="1" si="350">PA64+PA76+PA77+PA65+PA63</f>
        <v>0</v>
      </c>
      <c r="PB22" s="1178">
        <f t="shared" ca="1" si="350"/>
        <v>0</v>
      </c>
      <c r="PC22" s="1178">
        <f t="shared" ca="1" si="350"/>
        <v>0</v>
      </c>
      <c r="PD22" s="1178">
        <f t="shared" ca="1" si="350"/>
        <v>0</v>
      </c>
      <c r="PE22" s="1178">
        <f t="shared" ca="1" si="350"/>
        <v>0</v>
      </c>
      <c r="PF22" s="1178">
        <f t="shared" ca="1" si="350"/>
        <v>0</v>
      </c>
      <c r="PG22" s="1178">
        <f t="shared" ca="1" si="350"/>
        <v>0</v>
      </c>
      <c r="PH22" s="1178">
        <f t="shared" ca="1" si="350"/>
        <v>0</v>
      </c>
      <c r="PI22" s="1178">
        <f t="shared" ca="1" si="350"/>
        <v>0</v>
      </c>
      <c r="PJ22" s="1178">
        <f t="shared" ca="1" si="350"/>
        <v>0</v>
      </c>
      <c r="PK22" s="1178">
        <f t="shared" ca="1" si="350"/>
        <v>0</v>
      </c>
      <c r="PP22" s="1165"/>
      <c r="PU22" s="1167" t="s">
        <v>3888</v>
      </c>
      <c r="PV22" s="1168" t="s">
        <v>225</v>
      </c>
      <c r="PW22" s="1178">
        <f ca="1">PW64+PW76+PW77+PW65+PW63</f>
        <v>0</v>
      </c>
      <c r="PX22" s="1178">
        <f ca="1">PX64+PX76+PX77+PX65+PX63</f>
        <v>0</v>
      </c>
      <c r="PY22" s="1178">
        <f ca="1">PY64+PY76+PY77+PY65+PY63</f>
        <v>0</v>
      </c>
      <c r="PZ22" s="1178">
        <f ca="1">PZ64+PZ76+PZ77+PZ65+PZ63</f>
        <v>0</v>
      </c>
      <c r="QE22" s="1165"/>
    </row>
    <row r="23" spans="1:449" ht="12" customHeight="1">
      <c r="A23" s="1179"/>
      <c r="H23" s="1167" t="s">
        <v>3889</v>
      </c>
      <c r="I23" s="1168" t="s">
        <v>225</v>
      </c>
      <c r="J23" s="1178">
        <f ca="1">J83</f>
        <v>0</v>
      </c>
      <c r="K23" s="1178">
        <f ca="1">K83</f>
        <v>0</v>
      </c>
      <c r="R23" s="1167" t="s">
        <v>3889</v>
      </c>
      <c r="S23" s="1168" t="s">
        <v>225</v>
      </c>
      <c r="T23" s="1178">
        <f t="shared" ref="T23:AD23" ca="1" si="351">T83</f>
        <v>0</v>
      </c>
      <c r="U23" s="1178">
        <f t="shared" ca="1" si="351"/>
        <v>0</v>
      </c>
      <c r="V23" s="1178">
        <f t="shared" ca="1" si="351"/>
        <v>0</v>
      </c>
      <c r="W23" s="1178">
        <f t="shared" ca="1" si="351"/>
        <v>0</v>
      </c>
      <c r="X23" s="1178">
        <f t="shared" ca="1" si="351"/>
        <v>0</v>
      </c>
      <c r="Y23" s="1178">
        <f t="shared" ca="1" si="351"/>
        <v>0</v>
      </c>
      <c r="Z23" s="1178">
        <f t="shared" ca="1" si="351"/>
        <v>0</v>
      </c>
      <c r="AA23" s="1178">
        <f t="shared" ca="1" si="351"/>
        <v>0</v>
      </c>
      <c r="AB23" s="1178">
        <f t="shared" ca="1" si="351"/>
        <v>0</v>
      </c>
      <c r="AC23" s="1178">
        <f t="shared" ca="1" si="351"/>
        <v>0</v>
      </c>
      <c r="AD23" s="1178">
        <f t="shared" ca="1" si="351"/>
        <v>0</v>
      </c>
      <c r="AF23" s="1165"/>
      <c r="AG23" s="1165"/>
      <c r="AH23" s="1165"/>
      <c r="AI23" s="1165"/>
      <c r="AK23" s="1167" t="s">
        <v>3889</v>
      </c>
      <c r="AL23" s="1168" t="s">
        <v>225</v>
      </c>
      <c r="AM23" s="1178">
        <f t="shared" ref="AM23:BB23" ca="1" si="352">AM83</f>
        <v>0</v>
      </c>
      <c r="AN23" s="1178">
        <f t="shared" ca="1" si="352"/>
        <v>0</v>
      </c>
      <c r="AO23" s="1178">
        <f t="shared" ca="1" si="352"/>
        <v>0</v>
      </c>
      <c r="AP23" s="1178">
        <f t="shared" ca="1" si="352"/>
        <v>0</v>
      </c>
      <c r="AQ23" s="1178">
        <f t="shared" ca="1" si="352"/>
        <v>0</v>
      </c>
      <c r="AR23" s="1178">
        <f t="shared" ca="1" si="352"/>
        <v>0</v>
      </c>
      <c r="AS23" s="1178">
        <f t="shared" ca="1" si="352"/>
        <v>0</v>
      </c>
      <c r="AT23" s="1178">
        <f t="shared" ca="1" si="352"/>
        <v>0</v>
      </c>
      <c r="AU23" s="1178">
        <f t="shared" ca="1" si="352"/>
        <v>0</v>
      </c>
      <c r="AV23" s="1178">
        <f t="shared" ca="1" si="352"/>
        <v>0</v>
      </c>
      <c r="AW23" s="1178">
        <f t="shared" ca="1" si="352"/>
        <v>0</v>
      </c>
      <c r="AX23" s="1178">
        <f t="shared" ca="1" si="352"/>
        <v>0</v>
      </c>
      <c r="AY23" s="1178">
        <f t="shared" ca="1" si="352"/>
        <v>0</v>
      </c>
      <c r="AZ23" s="1178">
        <f t="shared" ca="1" si="352"/>
        <v>0</v>
      </c>
      <c r="BA23" s="1178">
        <f t="shared" ca="1" si="352"/>
        <v>0</v>
      </c>
      <c r="BB23" s="1178">
        <f t="shared" ca="1" si="352"/>
        <v>0</v>
      </c>
      <c r="BD23" s="1165"/>
      <c r="BE23" s="1165"/>
      <c r="BF23" s="1165"/>
      <c r="BG23" s="1165"/>
      <c r="BL23" s="1167" t="s">
        <v>3889</v>
      </c>
      <c r="BM23" s="1168" t="s">
        <v>225</v>
      </c>
      <c r="BN23" s="1178">
        <f t="shared" ref="BN23:BR24" ca="1" si="353">BN83</f>
        <v>0</v>
      </c>
      <c r="BO23" s="1178">
        <f t="shared" ca="1" si="353"/>
        <v>0</v>
      </c>
      <c r="BP23" s="1178">
        <f t="shared" ca="1" si="353"/>
        <v>0</v>
      </c>
      <c r="BQ23" s="1178">
        <f t="shared" ca="1" si="353"/>
        <v>0</v>
      </c>
      <c r="BR23" s="1178">
        <f t="shared" ca="1" si="353"/>
        <v>0</v>
      </c>
      <c r="BT23" s="1165"/>
      <c r="BU23" s="1165"/>
      <c r="BV23" s="1165"/>
      <c r="BW23" s="1165"/>
      <c r="CB23" s="1167" t="s">
        <v>3889</v>
      </c>
      <c r="CC23" s="1168" t="s">
        <v>225</v>
      </c>
      <c r="CD23" s="1178">
        <f t="shared" ref="CD23:CO23" ca="1" si="354">CD83</f>
        <v>0</v>
      </c>
      <c r="CE23" s="1178">
        <f t="shared" ca="1" si="354"/>
        <v>0</v>
      </c>
      <c r="CF23" s="1178">
        <f t="shared" ca="1" si="354"/>
        <v>0</v>
      </c>
      <c r="CG23" s="1178">
        <f t="shared" ca="1" si="354"/>
        <v>0</v>
      </c>
      <c r="CH23" s="1178">
        <f t="shared" ca="1" si="354"/>
        <v>0</v>
      </c>
      <c r="CI23" s="1178">
        <f t="shared" ca="1" si="354"/>
        <v>0</v>
      </c>
      <c r="CJ23" s="1178">
        <f t="shared" ca="1" si="354"/>
        <v>0</v>
      </c>
      <c r="CK23" s="1178">
        <f t="shared" ca="1" si="354"/>
        <v>0</v>
      </c>
      <c r="CL23" s="1178">
        <f t="shared" ca="1" si="354"/>
        <v>0</v>
      </c>
      <c r="CM23" s="1178">
        <f t="shared" ca="1" si="354"/>
        <v>0</v>
      </c>
      <c r="CN23" s="1178">
        <f t="shared" ca="1" si="354"/>
        <v>0</v>
      </c>
      <c r="CO23" s="1178">
        <f t="shared" ca="1" si="354"/>
        <v>0</v>
      </c>
      <c r="CQ23" s="1165"/>
      <c r="CR23" s="1165"/>
      <c r="CS23" s="1165"/>
      <c r="CT23" s="1165"/>
      <c r="CY23" s="1167" t="s">
        <v>3889</v>
      </c>
      <c r="CZ23" s="1168" t="s">
        <v>225</v>
      </c>
      <c r="DA23" s="1178">
        <f t="shared" ref="DA23:DJ23" ca="1" si="355">DA83</f>
        <v>0</v>
      </c>
      <c r="DB23" s="1178">
        <f t="shared" ca="1" si="355"/>
        <v>0</v>
      </c>
      <c r="DC23" s="1178">
        <f t="shared" ca="1" si="355"/>
        <v>0</v>
      </c>
      <c r="DD23" s="1178">
        <f t="shared" ca="1" si="355"/>
        <v>0</v>
      </c>
      <c r="DE23" s="1178">
        <f t="shared" ca="1" si="355"/>
        <v>0</v>
      </c>
      <c r="DF23" s="1178">
        <f t="shared" ca="1" si="355"/>
        <v>0</v>
      </c>
      <c r="DG23" s="1178">
        <f t="shared" ca="1" si="355"/>
        <v>0</v>
      </c>
      <c r="DH23" s="1178">
        <f t="shared" ca="1" si="355"/>
        <v>0</v>
      </c>
      <c r="DI23" s="1178">
        <f t="shared" ca="1" si="355"/>
        <v>0</v>
      </c>
      <c r="DJ23" s="1178">
        <f t="shared" ca="1" si="355"/>
        <v>0</v>
      </c>
      <c r="DL23" s="1165"/>
      <c r="DM23" s="1165"/>
      <c r="DN23" s="1165"/>
      <c r="DO23" s="1165"/>
      <c r="DT23" s="1167" t="s">
        <v>3889</v>
      </c>
      <c r="DU23" s="1168" t="s">
        <v>225</v>
      </c>
      <c r="DV23" s="1178">
        <f t="shared" ref="DV23:EK23" ca="1" si="356">DV83</f>
        <v>0</v>
      </c>
      <c r="DW23" s="1178">
        <f t="shared" ca="1" si="356"/>
        <v>0</v>
      </c>
      <c r="DX23" s="1178">
        <f t="shared" ca="1" si="356"/>
        <v>0</v>
      </c>
      <c r="DY23" s="1178">
        <f t="shared" ca="1" si="356"/>
        <v>0</v>
      </c>
      <c r="DZ23" s="1178">
        <f t="shared" ca="1" si="356"/>
        <v>0</v>
      </c>
      <c r="EA23" s="1178">
        <f t="shared" ca="1" si="356"/>
        <v>0</v>
      </c>
      <c r="EB23" s="1178">
        <f t="shared" ca="1" si="356"/>
        <v>0</v>
      </c>
      <c r="EC23" s="1178">
        <f t="shared" ca="1" si="356"/>
        <v>0</v>
      </c>
      <c r="ED23" s="1178">
        <f t="shared" ca="1" si="356"/>
        <v>0</v>
      </c>
      <c r="EE23" s="1178">
        <f t="shared" ca="1" si="356"/>
        <v>0</v>
      </c>
      <c r="EF23" s="1178">
        <f t="shared" ca="1" si="356"/>
        <v>0</v>
      </c>
      <c r="EG23" s="1178">
        <f t="shared" ca="1" si="356"/>
        <v>0</v>
      </c>
      <c r="EH23" s="1178">
        <f t="shared" ca="1" si="356"/>
        <v>0</v>
      </c>
      <c r="EI23" s="1178">
        <f t="shared" ca="1" si="356"/>
        <v>0</v>
      </c>
      <c r="EJ23" s="1178">
        <f t="shared" ca="1" si="356"/>
        <v>0</v>
      </c>
      <c r="EK23" s="1178">
        <f t="shared" ca="1" si="356"/>
        <v>0</v>
      </c>
      <c r="EM23" s="1165"/>
      <c r="EN23" s="1165"/>
      <c r="EO23" s="1172"/>
      <c r="EP23" s="1165"/>
      <c r="EQ23" s="1172"/>
      <c r="ER23" s="1165"/>
      <c r="EU23" s="1167" t="s">
        <v>3889</v>
      </c>
      <c r="EV23" s="1168" t="s">
        <v>225</v>
      </c>
      <c r="EW23" s="1178">
        <f t="shared" ref="EW23:FB24" ca="1" si="357">EW83</f>
        <v>0</v>
      </c>
      <c r="EX23" s="1178">
        <f t="shared" ca="1" si="357"/>
        <v>0</v>
      </c>
      <c r="EY23" s="1178">
        <f t="shared" ca="1" si="357"/>
        <v>0</v>
      </c>
      <c r="EZ23" s="1178">
        <f t="shared" ca="1" si="357"/>
        <v>0</v>
      </c>
      <c r="FA23" s="1178">
        <f t="shared" ca="1" si="357"/>
        <v>0</v>
      </c>
      <c r="FB23" s="1178">
        <f t="shared" ca="1" si="357"/>
        <v>0</v>
      </c>
      <c r="FD23" s="1165"/>
      <c r="FE23" s="1165"/>
      <c r="FF23" s="1172"/>
      <c r="FG23" s="1165"/>
      <c r="FH23" s="1172"/>
      <c r="FI23" s="1165"/>
      <c r="FL23" s="1167" t="s">
        <v>3889</v>
      </c>
      <c r="FM23" s="1168" t="s">
        <v>225</v>
      </c>
      <c r="FN23" s="1178">
        <f t="shared" ref="FN23:FX23" ca="1" si="358">FN83</f>
        <v>0</v>
      </c>
      <c r="FO23" s="1178">
        <f t="shared" ca="1" si="358"/>
        <v>0</v>
      </c>
      <c r="FP23" s="1178">
        <f t="shared" ca="1" si="358"/>
        <v>0</v>
      </c>
      <c r="FQ23" s="1178">
        <f t="shared" ca="1" si="358"/>
        <v>0</v>
      </c>
      <c r="FR23" s="1178">
        <f t="shared" ca="1" si="358"/>
        <v>0</v>
      </c>
      <c r="FS23" s="1178">
        <f t="shared" ca="1" si="358"/>
        <v>0</v>
      </c>
      <c r="FT23" s="1178">
        <f t="shared" ca="1" si="358"/>
        <v>0</v>
      </c>
      <c r="FU23" s="1178">
        <f t="shared" ca="1" si="358"/>
        <v>0</v>
      </c>
      <c r="FV23" s="1178">
        <f t="shared" ca="1" si="358"/>
        <v>0</v>
      </c>
      <c r="FW23" s="1178">
        <f t="shared" ca="1" si="358"/>
        <v>0</v>
      </c>
      <c r="FX23" s="1178">
        <f t="shared" ca="1" si="358"/>
        <v>0</v>
      </c>
      <c r="FZ23" s="1165"/>
      <c r="GA23" s="1165"/>
      <c r="GB23" s="1165"/>
      <c r="GC23" s="1165"/>
      <c r="GH23" s="1167" t="s">
        <v>3889</v>
      </c>
      <c r="GI23" s="1168" t="s">
        <v>225</v>
      </c>
      <c r="GJ23" s="1178">
        <f t="shared" ref="GJ23:GQ24" ca="1" si="359">GJ83</f>
        <v>0</v>
      </c>
      <c r="GK23" s="1178">
        <f t="shared" ca="1" si="359"/>
        <v>0</v>
      </c>
      <c r="GL23" s="1178">
        <f t="shared" ca="1" si="359"/>
        <v>0</v>
      </c>
      <c r="GM23" s="1178">
        <f t="shared" ca="1" si="359"/>
        <v>0</v>
      </c>
      <c r="GN23" s="1178">
        <f t="shared" ca="1" si="359"/>
        <v>0</v>
      </c>
      <c r="GO23" s="1178">
        <f t="shared" ca="1" si="359"/>
        <v>0</v>
      </c>
      <c r="GP23" s="1178">
        <f t="shared" ca="1" si="359"/>
        <v>0</v>
      </c>
      <c r="GQ23" s="1178">
        <f t="shared" ca="1" si="359"/>
        <v>0</v>
      </c>
      <c r="GS23" s="1165"/>
      <c r="GT23" s="1165"/>
      <c r="GU23" s="1172"/>
      <c r="GV23" s="1165"/>
      <c r="GW23" s="1172"/>
      <c r="GX23" s="1165"/>
      <c r="HA23" s="1167" t="s">
        <v>3889</v>
      </c>
      <c r="HB23" s="1168" t="s">
        <v>225</v>
      </c>
      <c r="HC23" s="1178">
        <f t="shared" ref="HC23:HH24" ca="1" si="360">HC83</f>
        <v>0</v>
      </c>
      <c r="HD23" s="1178">
        <f t="shared" ca="1" si="360"/>
        <v>0</v>
      </c>
      <c r="HE23" s="1178">
        <f t="shared" ca="1" si="360"/>
        <v>0</v>
      </c>
      <c r="HF23" s="1178">
        <f t="shared" ca="1" si="360"/>
        <v>0</v>
      </c>
      <c r="HG23" s="1178">
        <f t="shared" ca="1" si="360"/>
        <v>0</v>
      </c>
      <c r="HH23" s="1178">
        <f t="shared" ca="1" si="360"/>
        <v>0</v>
      </c>
      <c r="HJ23" s="1165"/>
      <c r="HK23" s="1165"/>
      <c r="HL23" s="1172"/>
      <c r="HM23" s="1165"/>
      <c r="HN23" s="1172"/>
      <c r="HO23" s="1165"/>
      <c r="HR23" s="1167" t="s">
        <v>3889</v>
      </c>
      <c r="HS23" s="1168" t="s">
        <v>225</v>
      </c>
      <c r="HT23" s="1178">
        <f t="shared" ref="HT23:IE23" ca="1" si="361">HT83</f>
        <v>0</v>
      </c>
      <c r="HU23" s="1178">
        <f t="shared" ca="1" si="361"/>
        <v>0</v>
      </c>
      <c r="HV23" s="1178">
        <f t="shared" ca="1" si="361"/>
        <v>0</v>
      </c>
      <c r="HW23" s="1178">
        <f t="shared" ca="1" si="361"/>
        <v>0</v>
      </c>
      <c r="HX23" s="1178">
        <f t="shared" ca="1" si="361"/>
        <v>0</v>
      </c>
      <c r="HY23" s="1178">
        <f t="shared" ca="1" si="361"/>
        <v>0</v>
      </c>
      <c r="HZ23" s="1178">
        <f t="shared" ca="1" si="361"/>
        <v>0</v>
      </c>
      <c r="IA23" s="1178">
        <f t="shared" ca="1" si="361"/>
        <v>0</v>
      </c>
      <c r="IB23" s="1178">
        <f t="shared" ca="1" si="361"/>
        <v>0</v>
      </c>
      <c r="IC23" s="1178">
        <f t="shared" ca="1" si="361"/>
        <v>0</v>
      </c>
      <c r="ID23" s="1178">
        <f t="shared" ca="1" si="361"/>
        <v>0</v>
      </c>
      <c r="IE23" s="1178">
        <f t="shared" ca="1" si="361"/>
        <v>0</v>
      </c>
      <c r="IG23" s="1165"/>
      <c r="IH23" s="1165"/>
      <c r="II23" s="1165"/>
      <c r="IJ23" s="1165"/>
      <c r="IO23" s="1167" t="s">
        <v>3889</v>
      </c>
      <c r="IP23" s="1168" t="s">
        <v>225</v>
      </c>
      <c r="IQ23" s="1178">
        <f t="shared" ref="IQ23:JH23" ca="1" si="362">IQ83</f>
        <v>0</v>
      </c>
      <c r="IR23" s="1178">
        <f t="shared" ca="1" si="362"/>
        <v>0</v>
      </c>
      <c r="IS23" s="1178">
        <f t="shared" ca="1" si="362"/>
        <v>0</v>
      </c>
      <c r="IT23" s="1178">
        <f t="shared" ca="1" si="362"/>
        <v>0</v>
      </c>
      <c r="IU23" s="1178">
        <f t="shared" ca="1" si="362"/>
        <v>0</v>
      </c>
      <c r="IV23" s="1178">
        <f t="shared" ca="1" si="362"/>
        <v>0</v>
      </c>
      <c r="IW23" s="1178">
        <f t="shared" ca="1" si="362"/>
        <v>0</v>
      </c>
      <c r="IX23" s="1178">
        <f t="shared" ca="1" si="362"/>
        <v>0</v>
      </c>
      <c r="IY23" s="1178">
        <f t="shared" ca="1" si="362"/>
        <v>0</v>
      </c>
      <c r="IZ23" s="1178">
        <f t="shared" ca="1" si="362"/>
        <v>0</v>
      </c>
      <c r="JA23" s="1178">
        <f t="shared" ca="1" si="362"/>
        <v>0</v>
      </c>
      <c r="JB23" s="1178">
        <f t="shared" ca="1" si="362"/>
        <v>0</v>
      </c>
      <c r="JC23" s="1178">
        <f t="shared" ca="1" si="362"/>
        <v>0</v>
      </c>
      <c r="JD23" s="1178">
        <f t="shared" ca="1" si="362"/>
        <v>0</v>
      </c>
      <c r="JE23" s="1178">
        <f t="shared" ca="1" si="362"/>
        <v>0</v>
      </c>
      <c r="JF23" s="1178">
        <f t="shared" ca="1" si="362"/>
        <v>0</v>
      </c>
      <c r="JG23" s="1178">
        <f t="shared" ca="1" si="362"/>
        <v>0</v>
      </c>
      <c r="JH23" s="1178">
        <f t="shared" ca="1" si="362"/>
        <v>0</v>
      </c>
      <c r="JJ23" s="1165"/>
      <c r="JK23" s="1165"/>
      <c r="JL23" s="1165"/>
      <c r="JM23" s="1165"/>
      <c r="JR23" s="1167" t="s">
        <v>3889</v>
      </c>
      <c r="JS23" s="1168" t="s">
        <v>225</v>
      </c>
      <c r="JT23" s="1178">
        <f t="shared" ref="JT23:KC23" ca="1" si="363">JT83</f>
        <v>0</v>
      </c>
      <c r="JU23" s="1178">
        <f t="shared" ca="1" si="363"/>
        <v>0</v>
      </c>
      <c r="JV23" s="1178">
        <f t="shared" ca="1" si="363"/>
        <v>0</v>
      </c>
      <c r="JW23" s="1178">
        <f t="shared" ca="1" si="363"/>
        <v>0</v>
      </c>
      <c r="JX23" s="1178">
        <f t="shared" ca="1" si="363"/>
        <v>0</v>
      </c>
      <c r="JY23" s="1178">
        <f t="shared" ca="1" si="363"/>
        <v>0</v>
      </c>
      <c r="JZ23" s="1178">
        <f t="shared" ca="1" si="363"/>
        <v>0</v>
      </c>
      <c r="KA23" s="1178">
        <f t="shared" ca="1" si="363"/>
        <v>0</v>
      </c>
      <c r="KB23" s="1178">
        <f t="shared" ca="1" si="363"/>
        <v>0</v>
      </c>
      <c r="KC23" s="1178">
        <f t="shared" ca="1" si="363"/>
        <v>0</v>
      </c>
      <c r="KE23" s="1165"/>
      <c r="KJ23" s="1167" t="s">
        <v>3889</v>
      </c>
      <c r="KK23" s="1168" t="s">
        <v>225</v>
      </c>
      <c r="KL23" s="1178">
        <f t="shared" ref="KL23:KR24" ca="1" si="364">KL83</f>
        <v>0</v>
      </c>
      <c r="KM23" s="1178">
        <f t="shared" ca="1" si="364"/>
        <v>0</v>
      </c>
      <c r="KN23" s="1178">
        <f t="shared" ca="1" si="364"/>
        <v>0</v>
      </c>
      <c r="KO23" s="1178">
        <f t="shared" ca="1" si="364"/>
        <v>0</v>
      </c>
      <c r="KP23" s="1178">
        <f t="shared" ca="1" si="364"/>
        <v>0</v>
      </c>
      <c r="KQ23" s="1178">
        <f t="shared" ca="1" si="364"/>
        <v>0</v>
      </c>
      <c r="KR23" s="1178">
        <f t="shared" ca="1" si="364"/>
        <v>0</v>
      </c>
      <c r="KT23" s="1165"/>
      <c r="KY23" s="1167" t="s">
        <v>3889</v>
      </c>
      <c r="KZ23" s="1168" t="s">
        <v>225</v>
      </c>
      <c r="LA23" s="1178">
        <f t="shared" ref="LA23:LK23" ca="1" si="365">LA83</f>
        <v>0</v>
      </c>
      <c r="LB23" s="1178">
        <f t="shared" ca="1" si="365"/>
        <v>0</v>
      </c>
      <c r="LC23" s="1178">
        <f t="shared" ca="1" si="365"/>
        <v>0</v>
      </c>
      <c r="LD23" s="1178">
        <f t="shared" ca="1" si="365"/>
        <v>0</v>
      </c>
      <c r="LE23" s="1178">
        <f t="shared" ca="1" si="365"/>
        <v>0</v>
      </c>
      <c r="LF23" s="1178">
        <f t="shared" ca="1" si="365"/>
        <v>2.2120680699999999</v>
      </c>
      <c r="LG23" s="1178">
        <f t="shared" ca="1" si="365"/>
        <v>2.2120680699999999</v>
      </c>
      <c r="LH23" s="1178">
        <f t="shared" ca="1" si="365"/>
        <v>0</v>
      </c>
      <c r="LI23" s="1178">
        <f t="shared" ca="1" si="365"/>
        <v>2.2120680699999999</v>
      </c>
      <c r="LJ23" s="1178">
        <f t="shared" ca="1" si="365"/>
        <v>0</v>
      </c>
      <c r="LK23" s="1178">
        <f t="shared" ca="1" si="365"/>
        <v>0</v>
      </c>
      <c r="LM23" s="1165"/>
      <c r="LN23" s="1165"/>
      <c r="LO23" s="1165"/>
      <c r="LP23" s="1165"/>
      <c r="LU23" s="1167" t="s">
        <v>3889</v>
      </c>
      <c r="LV23" s="1168" t="s">
        <v>225</v>
      </c>
      <c r="LW23" s="1178">
        <f t="shared" ref="LW23:MO23" ca="1" si="366">LW83</f>
        <v>0</v>
      </c>
      <c r="LX23" s="1178">
        <f t="shared" ca="1" si="366"/>
        <v>0</v>
      </c>
      <c r="LY23" s="1178">
        <f t="shared" ca="1" si="366"/>
        <v>0</v>
      </c>
      <c r="LZ23" s="1178">
        <f t="shared" ca="1" si="366"/>
        <v>0</v>
      </c>
      <c r="MA23" s="1178">
        <f t="shared" ca="1" si="366"/>
        <v>0</v>
      </c>
      <c r="MB23" s="1178">
        <f t="shared" ca="1" si="366"/>
        <v>0</v>
      </c>
      <c r="MC23" s="1178">
        <f t="shared" ca="1" si="366"/>
        <v>2.2120680699999999</v>
      </c>
      <c r="MD23" s="1178">
        <f t="shared" ca="1" si="366"/>
        <v>0</v>
      </c>
      <c r="ME23" s="1178">
        <f t="shared" ca="1" si="366"/>
        <v>0</v>
      </c>
      <c r="MF23" s="1178">
        <f t="shared" ca="1" si="366"/>
        <v>0</v>
      </c>
      <c r="MG23" s="1178">
        <f t="shared" ca="1" si="366"/>
        <v>0</v>
      </c>
      <c r="MH23" s="1178">
        <f t="shared" ca="1" si="366"/>
        <v>0</v>
      </c>
      <c r="MI23" s="1178">
        <f t="shared" ca="1" si="366"/>
        <v>0</v>
      </c>
      <c r="MJ23" s="1178">
        <f t="shared" ca="1" si="366"/>
        <v>0</v>
      </c>
      <c r="MK23" s="1178">
        <f t="shared" ca="1" si="366"/>
        <v>0</v>
      </c>
      <c r="ML23" s="1178">
        <f t="shared" ca="1" si="366"/>
        <v>0</v>
      </c>
      <c r="MM23" s="1178">
        <f t="shared" ca="1" si="366"/>
        <v>0</v>
      </c>
      <c r="MN23" s="1178">
        <f t="shared" ca="1" si="366"/>
        <v>0</v>
      </c>
      <c r="MO23" s="1178">
        <f t="shared" ca="1" si="366"/>
        <v>0</v>
      </c>
      <c r="MQ23" s="1165"/>
      <c r="MR23" s="1165"/>
      <c r="MS23" s="1165"/>
      <c r="MT23" s="1165"/>
      <c r="MY23" s="1167" t="s">
        <v>3889</v>
      </c>
      <c r="MZ23" s="1168" t="s">
        <v>225</v>
      </c>
      <c r="NA23" s="1178">
        <f t="shared" ref="NA23:NP23" ca="1" si="367">NA83</f>
        <v>0</v>
      </c>
      <c r="NB23" s="1178">
        <f t="shared" ca="1" si="367"/>
        <v>0</v>
      </c>
      <c r="NC23" s="1178">
        <f t="shared" ca="1" si="367"/>
        <v>0</v>
      </c>
      <c r="ND23" s="1178">
        <f t="shared" ca="1" si="367"/>
        <v>0</v>
      </c>
      <c r="NE23" s="1178">
        <f t="shared" ca="1" si="367"/>
        <v>0</v>
      </c>
      <c r="NF23" s="1178">
        <f t="shared" ca="1" si="367"/>
        <v>0</v>
      </c>
      <c r="NG23" s="1178">
        <f t="shared" ca="1" si="367"/>
        <v>0</v>
      </c>
      <c r="NH23" s="1178">
        <f t="shared" ca="1" si="367"/>
        <v>0</v>
      </c>
      <c r="NI23" s="1178">
        <f t="shared" ca="1" si="367"/>
        <v>0</v>
      </c>
      <c r="NJ23" s="1178">
        <f t="shared" ca="1" si="367"/>
        <v>0</v>
      </c>
      <c r="NK23" s="1178">
        <f t="shared" ca="1" si="367"/>
        <v>0</v>
      </c>
      <c r="NL23" s="1178">
        <f t="shared" ca="1" si="367"/>
        <v>0</v>
      </c>
      <c r="NM23" s="1178">
        <f t="shared" ca="1" si="367"/>
        <v>0</v>
      </c>
      <c r="NN23" s="1178">
        <f t="shared" ca="1" si="367"/>
        <v>0</v>
      </c>
      <c r="NO23" s="1178">
        <f t="shared" ca="1" si="367"/>
        <v>0</v>
      </c>
      <c r="NP23" s="1178">
        <f t="shared" ca="1" si="367"/>
        <v>0</v>
      </c>
      <c r="NR23" s="1165"/>
      <c r="NS23" s="1165"/>
      <c r="NT23" s="1165"/>
      <c r="NU23" s="1165"/>
      <c r="NZ23" s="1165"/>
      <c r="OA23" s="1165"/>
      <c r="OF23" s="1167" t="s">
        <v>3889</v>
      </c>
      <c r="OG23" s="1168" t="s">
        <v>225</v>
      </c>
      <c r="OH23" s="1178">
        <f t="shared" ref="OH23:OO24" ca="1" si="368">OH83</f>
        <v>0</v>
      </c>
      <c r="OI23" s="1178">
        <f t="shared" ca="1" si="368"/>
        <v>0</v>
      </c>
      <c r="OJ23" s="1178">
        <f t="shared" ca="1" si="368"/>
        <v>0</v>
      </c>
      <c r="OK23" s="1178">
        <f t="shared" ca="1" si="368"/>
        <v>0</v>
      </c>
      <c r="OL23" s="1178">
        <f t="shared" ca="1" si="368"/>
        <v>0</v>
      </c>
      <c r="OM23" s="1178">
        <f t="shared" ca="1" si="368"/>
        <v>0</v>
      </c>
      <c r="ON23" s="1178">
        <f t="shared" ca="1" si="368"/>
        <v>0</v>
      </c>
      <c r="OO23" s="1178">
        <f t="shared" ca="1" si="368"/>
        <v>0</v>
      </c>
      <c r="OQ23" s="1165"/>
      <c r="OR23" s="1165"/>
      <c r="OS23" s="1172"/>
      <c r="OT23" s="1165"/>
      <c r="OU23" s="1172"/>
      <c r="OV23" s="1165"/>
      <c r="OY23" s="1167" t="s">
        <v>3889</v>
      </c>
      <c r="OZ23" s="1168" t="s">
        <v>225</v>
      </c>
      <c r="PA23" s="1178">
        <f t="shared" ref="PA23:PK23" ca="1" si="369">PA83</f>
        <v>0</v>
      </c>
      <c r="PB23" s="1178">
        <f t="shared" ca="1" si="369"/>
        <v>0</v>
      </c>
      <c r="PC23" s="1178">
        <f t="shared" ca="1" si="369"/>
        <v>0</v>
      </c>
      <c r="PD23" s="1178">
        <f t="shared" ca="1" si="369"/>
        <v>0</v>
      </c>
      <c r="PE23" s="1178">
        <f t="shared" ca="1" si="369"/>
        <v>0</v>
      </c>
      <c r="PF23" s="1178">
        <f t="shared" ca="1" si="369"/>
        <v>0</v>
      </c>
      <c r="PG23" s="1178">
        <f t="shared" ca="1" si="369"/>
        <v>0</v>
      </c>
      <c r="PH23" s="1178">
        <f t="shared" ca="1" si="369"/>
        <v>0</v>
      </c>
      <c r="PI23" s="1178">
        <f t="shared" ca="1" si="369"/>
        <v>0</v>
      </c>
      <c r="PJ23" s="1178">
        <f t="shared" ca="1" si="369"/>
        <v>0</v>
      </c>
      <c r="PK23" s="1178">
        <f t="shared" ca="1" si="369"/>
        <v>0</v>
      </c>
      <c r="PM23" s="1165"/>
      <c r="PN23" s="1165"/>
      <c r="PO23" s="1165"/>
      <c r="PP23" s="1165"/>
      <c r="PU23" s="1167" t="s">
        <v>3889</v>
      </c>
      <c r="PV23" s="1168" t="s">
        <v>225</v>
      </c>
      <c r="PW23" s="1178">
        <f t="shared" ref="PW23:PZ24" ca="1" si="370">PW83</f>
        <v>0</v>
      </c>
      <c r="PX23" s="1178">
        <f t="shared" ca="1" si="370"/>
        <v>0</v>
      </c>
      <c r="PY23" s="1178">
        <f t="shared" ca="1" si="370"/>
        <v>0</v>
      </c>
      <c r="PZ23" s="1178">
        <f t="shared" ca="1" si="370"/>
        <v>0</v>
      </c>
      <c r="QB23" s="1165"/>
      <c r="QC23" s="1165"/>
      <c r="QD23" s="1165"/>
      <c r="QE23" s="1165"/>
    </row>
    <row r="24" spans="1:449" ht="12" customHeight="1">
      <c r="A24" s="1179"/>
      <c r="H24" s="1167" t="s">
        <v>3890</v>
      </c>
      <c r="I24" s="1168" t="s">
        <v>225</v>
      </c>
      <c r="J24" s="1178">
        <f ca="1">J84</f>
        <v>0</v>
      </c>
      <c r="K24" s="1178">
        <f ca="1">K84</f>
        <v>0</v>
      </c>
      <c r="R24" s="1167" t="s">
        <v>3890</v>
      </c>
      <c r="S24" s="1168" t="s">
        <v>225</v>
      </c>
      <c r="T24" s="1178">
        <f t="shared" ref="T24:AD24" ca="1" si="371">T84</f>
        <v>0</v>
      </c>
      <c r="U24" s="1178">
        <f t="shared" ca="1" si="371"/>
        <v>0</v>
      </c>
      <c r="V24" s="1178">
        <f t="shared" ca="1" si="371"/>
        <v>0</v>
      </c>
      <c r="W24" s="1178">
        <f t="shared" ca="1" si="371"/>
        <v>0</v>
      </c>
      <c r="X24" s="1178">
        <f t="shared" ca="1" si="371"/>
        <v>0</v>
      </c>
      <c r="Y24" s="1178">
        <f t="shared" ca="1" si="371"/>
        <v>0</v>
      </c>
      <c r="Z24" s="1178">
        <f t="shared" ca="1" si="371"/>
        <v>0</v>
      </c>
      <c r="AA24" s="1178">
        <f t="shared" ca="1" si="371"/>
        <v>0</v>
      </c>
      <c r="AB24" s="1178">
        <f t="shared" ca="1" si="371"/>
        <v>0</v>
      </c>
      <c r="AC24" s="1178">
        <f t="shared" ca="1" si="371"/>
        <v>0</v>
      </c>
      <c r="AD24" s="1178">
        <f t="shared" ca="1" si="371"/>
        <v>0</v>
      </c>
      <c r="AF24" s="1165"/>
      <c r="AG24" s="1172"/>
      <c r="AH24" s="1165"/>
      <c r="AI24" s="1165"/>
      <c r="AK24" s="1167" t="s">
        <v>3890</v>
      </c>
      <c r="AL24" s="1168" t="s">
        <v>225</v>
      </c>
      <c r="AM24" s="1178">
        <f t="shared" ref="AM24:BB24" ca="1" si="372">AM84</f>
        <v>0</v>
      </c>
      <c r="AN24" s="1178">
        <f t="shared" ca="1" si="372"/>
        <v>0</v>
      </c>
      <c r="AO24" s="1178">
        <f t="shared" ca="1" si="372"/>
        <v>0</v>
      </c>
      <c r="AP24" s="1178">
        <f t="shared" ca="1" si="372"/>
        <v>0</v>
      </c>
      <c r="AQ24" s="1178">
        <f t="shared" ca="1" si="372"/>
        <v>0</v>
      </c>
      <c r="AR24" s="1178">
        <f t="shared" ca="1" si="372"/>
        <v>0</v>
      </c>
      <c r="AS24" s="1178">
        <f t="shared" ca="1" si="372"/>
        <v>0</v>
      </c>
      <c r="AT24" s="1178">
        <f t="shared" ca="1" si="372"/>
        <v>0</v>
      </c>
      <c r="AU24" s="1178">
        <f t="shared" ca="1" si="372"/>
        <v>0</v>
      </c>
      <c r="AV24" s="1178">
        <f t="shared" ca="1" si="372"/>
        <v>0</v>
      </c>
      <c r="AW24" s="1178">
        <f t="shared" ca="1" si="372"/>
        <v>0</v>
      </c>
      <c r="AX24" s="1178">
        <f t="shared" ca="1" si="372"/>
        <v>0</v>
      </c>
      <c r="AY24" s="1178">
        <f t="shared" ca="1" si="372"/>
        <v>0</v>
      </c>
      <c r="AZ24" s="1178">
        <f t="shared" ca="1" si="372"/>
        <v>0</v>
      </c>
      <c r="BA24" s="1178">
        <f t="shared" ca="1" si="372"/>
        <v>0</v>
      </c>
      <c r="BB24" s="1178">
        <f t="shared" ca="1" si="372"/>
        <v>0</v>
      </c>
      <c r="BD24" s="1165"/>
      <c r="BE24" s="1165"/>
      <c r="BF24" s="1172"/>
      <c r="BG24" s="1165"/>
      <c r="BL24" s="1167" t="s">
        <v>3890</v>
      </c>
      <c r="BM24" s="1168" t="s">
        <v>225</v>
      </c>
      <c r="BN24" s="1178">
        <f t="shared" ca="1" si="353"/>
        <v>1.93863808E-3</v>
      </c>
      <c r="BO24" s="1178">
        <f t="shared" ca="1" si="353"/>
        <v>1.1678861899999999</v>
      </c>
      <c r="BP24" s="1178">
        <f t="shared" ca="1" si="353"/>
        <v>42.769257600000003</v>
      </c>
      <c r="BQ24" s="1178">
        <f t="shared" ca="1" si="353"/>
        <v>0</v>
      </c>
      <c r="BR24" s="1178">
        <f t="shared" ca="1" si="353"/>
        <v>0</v>
      </c>
      <c r="BT24" s="1165"/>
      <c r="BU24" s="1165"/>
      <c r="BV24" s="1172"/>
      <c r="BW24" s="1165"/>
      <c r="CB24" s="1167" t="s">
        <v>3890</v>
      </c>
      <c r="CC24" s="1168" t="s">
        <v>225</v>
      </c>
      <c r="CD24" s="1178">
        <f t="shared" ref="CD24:CO24" ca="1" si="373">CD84</f>
        <v>0</v>
      </c>
      <c r="CE24" s="1178">
        <f t="shared" ca="1" si="373"/>
        <v>0</v>
      </c>
      <c r="CF24" s="1178">
        <f t="shared" ca="1" si="373"/>
        <v>1.93863808E-3</v>
      </c>
      <c r="CG24" s="1178">
        <f t="shared" ca="1" si="373"/>
        <v>1.1678861899999999</v>
      </c>
      <c r="CH24" s="1178">
        <f t="shared" ca="1" si="373"/>
        <v>1.9386380799999998E-2</v>
      </c>
      <c r="CI24" s="1178">
        <f t="shared" ca="1" si="373"/>
        <v>0</v>
      </c>
      <c r="CJ24" s="1178">
        <f t="shared" ca="1" si="373"/>
        <v>0</v>
      </c>
      <c r="CK24" s="1178">
        <f t="shared" ca="1" si="373"/>
        <v>11.8195397</v>
      </c>
      <c r="CL24" s="1178">
        <f t="shared" ca="1" si="373"/>
        <v>416.35402599999998</v>
      </c>
      <c r="CM24" s="1178">
        <f t="shared" ca="1" si="373"/>
        <v>1.9386380799999998E-2</v>
      </c>
      <c r="CN24" s="1178">
        <f t="shared" ca="1" si="373"/>
        <v>12.459211</v>
      </c>
      <c r="CO24" s="1178">
        <f t="shared" ca="1" si="373"/>
        <v>0.63967137100000004</v>
      </c>
      <c r="CQ24" s="1165"/>
      <c r="CR24" s="1165"/>
      <c r="CS24" s="1172"/>
      <c r="CT24" s="1165"/>
      <c r="CY24" s="1167" t="s">
        <v>3890</v>
      </c>
      <c r="CZ24" s="1168" t="s">
        <v>225</v>
      </c>
      <c r="DA24" s="1178">
        <f t="shared" ref="DA24:DJ24" ca="1" si="374">DA84</f>
        <v>1.07702116E-4</v>
      </c>
      <c r="DB24" s="1178">
        <f t="shared" ca="1" si="374"/>
        <v>0</v>
      </c>
      <c r="DC24" s="1178">
        <f t="shared" ca="1" si="374"/>
        <v>0</v>
      </c>
      <c r="DD24" s="1178">
        <f t="shared" ca="1" si="374"/>
        <v>0</v>
      </c>
      <c r="DE24" s="1178">
        <f t="shared" ca="1" si="374"/>
        <v>8.82130207E-4</v>
      </c>
      <c r="DF24" s="1178">
        <f t="shared" ca="1" si="374"/>
        <v>2.1606608299999999</v>
      </c>
      <c r="DG24" s="1178">
        <f t="shared" ca="1" si="374"/>
        <v>0</v>
      </c>
      <c r="DH24" s="1178">
        <f t="shared" ca="1" si="374"/>
        <v>0</v>
      </c>
      <c r="DI24" s="1178">
        <f t="shared" ca="1" si="374"/>
        <v>0</v>
      </c>
      <c r="DJ24" s="1178">
        <f t="shared" ca="1" si="374"/>
        <v>0</v>
      </c>
      <c r="DL24" s="1165"/>
      <c r="DM24" s="1165"/>
      <c r="DN24" s="1172"/>
      <c r="DO24" s="1165"/>
      <c r="DT24" s="1167" t="s">
        <v>3890</v>
      </c>
      <c r="DU24" s="1168" t="s">
        <v>225</v>
      </c>
      <c r="DV24" s="1178">
        <f t="shared" ref="DV24:EK24" ca="1" si="375">DV84</f>
        <v>0</v>
      </c>
      <c r="DW24" s="1178">
        <f t="shared" ca="1" si="375"/>
        <v>0</v>
      </c>
      <c r="DX24" s="1178">
        <f t="shared" ca="1" si="375"/>
        <v>2.1540423200000001E-3</v>
      </c>
      <c r="DY24" s="1178">
        <f t="shared" ca="1" si="375"/>
        <v>1.07702116E-4</v>
      </c>
      <c r="DZ24" s="1178">
        <f t="shared" ca="1" si="375"/>
        <v>0</v>
      </c>
      <c r="EA24" s="1178">
        <f t="shared" ca="1" si="375"/>
        <v>8.82130207E-4</v>
      </c>
      <c r="EB24" s="1178">
        <f t="shared" ca="1" si="375"/>
        <v>2.0463401999999999E-3</v>
      </c>
      <c r="EC24" s="1178">
        <f t="shared" ca="1" si="375"/>
        <v>0</v>
      </c>
      <c r="ED24" s="1178">
        <f t="shared" ca="1" si="375"/>
        <v>1.9386380799999998E-2</v>
      </c>
      <c r="EE24" s="1178">
        <f t="shared" ca="1" si="375"/>
        <v>51.969959299999999</v>
      </c>
      <c r="EF24" s="1178">
        <f t="shared" ca="1" si="375"/>
        <v>0</v>
      </c>
      <c r="EG24" s="1178">
        <f t="shared" ca="1" si="375"/>
        <v>0</v>
      </c>
      <c r="EH24" s="1178">
        <f t="shared" ca="1" si="375"/>
        <v>0</v>
      </c>
      <c r="EI24" s="1178">
        <f t="shared" ca="1" si="375"/>
        <v>0</v>
      </c>
      <c r="EJ24" s="1178">
        <f t="shared" ca="1" si="375"/>
        <v>0</v>
      </c>
      <c r="EK24" s="1178">
        <f t="shared" ca="1" si="375"/>
        <v>0</v>
      </c>
      <c r="EM24" s="1165"/>
      <c r="EN24" s="1165"/>
      <c r="EO24" s="1172"/>
      <c r="EP24" s="1165"/>
      <c r="EU24" s="1167" t="s">
        <v>3890</v>
      </c>
      <c r="EV24" s="1168" t="s">
        <v>225</v>
      </c>
      <c r="EW24" s="1178">
        <f t="shared" ca="1" si="357"/>
        <v>12.459211</v>
      </c>
      <c r="EX24" s="1178">
        <f t="shared" ca="1" si="357"/>
        <v>12.459211</v>
      </c>
      <c r="EY24" s="1178">
        <f t="shared" ca="1" si="357"/>
        <v>5.63194309E-19</v>
      </c>
      <c r="EZ24" s="1178">
        <f t="shared" ca="1" si="357"/>
        <v>5.63194309E-19</v>
      </c>
      <c r="FA24" s="1178">
        <f t="shared" ca="1" si="357"/>
        <v>11.8474258</v>
      </c>
      <c r="FB24" s="1178">
        <f t="shared" ca="1" si="357"/>
        <v>0.61178686999999998</v>
      </c>
      <c r="FD24" s="1165"/>
      <c r="FE24" s="1165"/>
      <c r="FF24" s="1172"/>
      <c r="FG24" s="1165"/>
      <c r="FH24" s="1172"/>
      <c r="FI24" s="1165"/>
      <c r="FL24" s="1167" t="s">
        <v>3890</v>
      </c>
      <c r="FM24" s="1168" t="s">
        <v>225</v>
      </c>
      <c r="FN24" s="1178">
        <f t="shared" ref="FN24:FX24" ca="1" si="376">FN84</f>
        <v>42.769257600000003</v>
      </c>
      <c r="FO24" s="1178">
        <f t="shared" ca="1" si="376"/>
        <v>416.35402599999998</v>
      </c>
      <c r="FP24" s="1178">
        <f t="shared" ca="1" si="376"/>
        <v>11.8474258</v>
      </c>
      <c r="FQ24" s="1178">
        <f t="shared" ca="1" si="376"/>
        <v>0.61178686999999998</v>
      </c>
      <c r="FR24" s="1178">
        <f t="shared" ca="1" si="376"/>
        <v>0.61178698200000003</v>
      </c>
      <c r="FS24" s="1178">
        <f t="shared" ca="1" si="376"/>
        <v>0</v>
      </c>
      <c r="FT24" s="1178">
        <f t="shared" ca="1" si="376"/>
        <v>0</v>
      </c>
      <c r="FU24" s="1178">
        <f t="shared" ca="1" si="376"/>
        <v>470.97071</v>
      </c>
      <c r="FV24" s="1178">
        <f t="shared" ca="1" si="376"/>
        <v>0</v>
      </c>
      <c r="FW24" s="1178">
        <f t="shared" ca="1" si="376"/>
        <v>470.33103799999998</v>
      </c>
      <c r="FX24" s="1178">
        <f t="shared" ca="1" si="376"/>
        <v>0.63967137100000004</v>
      </c>
      <c r="FZ24" s="1165"/>
      <c r="GA24" s="1165"/>
      <c r="GB24" s="1172"/>
      <c r="GC24" s="1165"/>
      <c r="GH24" s="1167" t="s">
        <v>3890</v>
      </c>
      <c r="GI24" s="1168" t="s">
        <v>225</v>
      </c>
      <c r="GJ24" s="1178">
        <f t="shared" ca="1" si="359"/>
        <v>0.61178698200000003</v>
      </c>
      <c r="GK24" s="1178">
        <f t="shared" ca="1" si="359"/>
        <v>0.61178698200000003</v>
      </c>
      <c r="GL24" s="1178">
        <f t="shared" ca="1" si="359"/>
        <v>0</v>
      </c>
      <c r="GM24" s="1178">
        <f t="shared" ca="1" si="359"/>
        <v>0.61178698200000003</v>
      </c>
      <c r="GN24" s="1178">
        <f t="shared" ca="1" si="359"/>
        <v>0.61178698200000003</v>
      </c>
      <c r="GO24" s="1178">
        <f t="shared" ca="1" si="359"/>
        <v>0</v>
      </c>
      <c r="GP24" s="1178">
        <f t="shared" ca="1" si="359"/>
        <v>0.61178698200000003</v>
      </c>
      <c r="GQ24" s="1178">
        <f t="shared" ca="1" si="359"/>
        <v>0</v>
      </c>
      <c r="GS24" s="1165"/>
      <c r="GT24" s="1165"/>
      <c r="GU24" s="1172"/>
      <c r="GV24" s="1165"/>
      <c r="HA24" s="1167" t="s">
        <v>3890</v>
      </c>
      <c r="HB24" s="1168" t="s">
        <v>225</v>
      </c>
      <c r="HC24" s="1178">
        <f t="shared" ca="1" si="360"/>
        <v>5.63194309E-19</v>
      </c>
      <c r="HD24" s="1178">
        <f t="shared" ca="1" si="360"/>
        <v>5.4223098800000004E-19</v>
      </c>
      <c r="HE24" s="1178">
        <f t="shared" ca="1" si="360"/>
        <v>0</v>
      </c>
      <c r="HF24" s="1178">
        <f t="shared" ca="1" si="360"/>
        <v>0</v>
      </c>
      <c r="HG24" s="1178">
        <f t="shared" ca="1" si="360"/>
        <v>0</v>
      </c>
      <c r="HH24" s="1178">
        <f t="shared" ca="1" si="360"/>
        <v>5.4223098800000004E-19</v>
      </c>
      <c r="HJ24" s="1165"/>
      <c r="HK24" s="1165"/>
      <c r="HL24" s="1172"/>
      <c r="HM24" s="1165"/>
      <c r="HN24" s="1172"/>
      <c r="HO24" s="1165"/>
      <c r="HR24" s="1167" t="s">
        <v>3890</v>
      </c>
      <c r="HS24" s="1168" t="s">
        <v>225</v>
      </c>
      <c r="HT24" s="1178">
        <f t="shared" ref="HT24:IE24" ca="1" si="377">HT84</f>
        <v>0</v>
      </c>
      <c r="HU24" s="1178">
        <f t="shared" ca="1" si="377"/>
        <v>5.4223098800000004E-19</v>
      </c>
      <c r="HV24" s="1178">
        <f t="shared" ca="1" si="377"/>
        <v>5.4223098800000004E-19</v>
      </c>
      <c r="HW24" s="1178">
        <f t="shared" ca="1" si="377"/>
        <v>5.4223098800000004E-19</v>
      </c>
      <c r="HX24" s="1178">
        <f t="shared" ca="1" si="377"/>
        <v>4.0946040699999999</v>
      </c>
      <c r="HY24" s="1178">
        <f t="shared" ca="1" si="377"/>
        <v>0.31309518600000003</v>
      </c>
      <c r="HZ24" s="1178">
        <f t="shared" ca="1" si="377"/>
        <v>324.31199099999998</v>
      </c>
      <c r="IA24" s="1178">
        <f t="shared" ca="1" si="377"/>
        <v>7.0917571499999998E-2</v>
      </c>
      <c r="IB24" s="1178">
        <f t="shared" ca="1" si="377"/>
        <v>0</v>
      </c>
      <c r="IC24" s="1178">
        <f t="shared" ca="1" si="377"/>
        <v>0</v>
      </c>
      <c r="ID24" s="1178">
        <f t="shared" ca="1" si="377"/>
        <v>0</v>
      </c>
      <c r="IE24" s="1178">
        <f t="shared" ca="1" si="377"/>
        <v>0</v>
      </c>
      <c r="IG24" s="1165"/>
      <c r="IH24" s="1165"/>
      <c r="II24" s="1172"/>
      <c r="IJ24" s="1165"/>
      <c r="IO24" s="1167" t="s">
        <v>3890</v>
      </c>
      <c r="IP24" s="1168" t="s">
        <v>225</v>
      </c>
      <c r="IQ24" s="1178">
        <f t="shared" ref="IQ24:JH24" ca="1" si="378">IQ84</f>
        <v>4.0946040699999999</v>
      </c>
      <c r="IR24" s="1178">
        <f t="shared" ca="1" si="378"/>
        <v>0.31309518600000003</v>
      </c>
      <c r="IS24" s="1178">
        <f t="shared" ca="1" si="378"/>
        <v>3.4423249099999997E-2</v>
      </c>
      <c r="IT24" s="1178">
        <f t="shared" ca="1" si="378"/>
        <v>0.34751843500000001</v>
      </c>
      <c r="IU24" s="1178">
        <f t="shared" ca="1" si="378"/>
        <v>0.32455725000000002</v>
      </c>
      <c r="IV24" s="1178">
        <f t="shared" ca="1" si="378"/>
        <v>1.0070196600000001</v>
      </c>
      <c r="IW24" s="1178">
        <f t="shared" ca="1" si="378"/>
        <v>0.82615797800000002</v>
      </c>
      <c r="IX24" s="1178">
        <f t="shared" ca="1" si="378"/>
        <v>87.6213166</v>
      </c>
      <c r="IY24" s="1178">
        <f t="shared" ca="1" si="378"/>
        <v>2.2961184799999999E-2</v>
      </c>
      <c r="IZ24" s="1178">
        <f t="shared" ca="1" si="378"/>
        <v>0.14643814399999999</v>
      </c>
      <c r="JA24" s="1178">
        <f t="shared" ca="1" si="378"/>
        <v>0.86058122699999995</v>
      </c>
      <c r="JB24" s="1178">
        <f t="shared" ca="1" si="378"/>
        <v>0</v>
      </c>
      <c r="JC24" s="1178">
        <f t="shared" ca="1" si="378"/>
        <v>7.5520572699999997E-2</v>
      </c>
      <c r="JD24" s="1178">
        <f t="shared" ca="1" si="378"/>
        <v>0</v>
      </c>
      <c r="JE24" s="1178">
        <f t="shared" ca="1" si="378"/>
        <v>0.14643814399999999</v>
      </c>
      <c r="JF24" s="1178">
        <f t="shared" ca="1" si="378"/>
        <v>0</v>
      </c>
      <c r="JG24" s="1178">
        <f t="shared" ca="1" si="378"/>
        <v>0</v>
      </c>
      <c r="JH24" s="1178">
        <f t="shared" ca="1" si="378"/>
        <v>7.0917571499999998E-2</v>
      </c>
      <c r="JJ24" s="1165"/>
      <c r="JK24" s="1165"/>
      <c r="JL24" s="1172"/>
      <c r="JM24" s="1165"/>
      <c r="JR24" s="1167" t="s">
        <v>3890</v>
      </c>
      <c r="JS24" s="1168" t="s">
        <v>225</v>
      </c>
      <c r="JT24" s="1178">
        <f t="shared" ref="JT24:KC24" ca="1" si="379">JT84</f>
        <v>0</v>
      </c>
      <c r="JU24" s="1178">
        <f t="shared" ca="1" si="379"/>
        <v>0</v>
      </c>
      <c r="JV24" s="1178">
        <f t="shared" ca="1" si="379"/>
        <v>0</v>
      </c>
      <c r="JW24" s="1178">
        <f t="shared" ca="1" si="379"/>
        <v>0</v>
      </c>
      <c r="JX24" s="1178">
        <f t="shared" ca="1" si="379"/>
        <v>0.61178698200000003</v>
      </c>
      <c r="JY24" s="1178">
        <f t="shared" ca="1" si="379"/>
        <v>0</v>
      </c>
      <c r="JZ24" s="1178">
        <f t="shared" ca="1" si="379"/>
        <v>0.61178698200000003</v>
      </c>
      <c r="KA24" s="1178">
        <f t="shared" ca="1" si="379"/>
        <v>0</v>
      </c>
      <c r="KB24" s="1178">
        <f t="shared" ca="1" si="379"/>
        <v>0</v>
      </c>
      <c r="KC24" s="1178">
        <f t="shared" ca="1" si="379"/>
        <v>0</v>
      </c>
      <c r="KE24" s="1165"/>
      <c r="KJ24" s="1167" t="s">
        <v>3890</v>
      </c>
      <c r="KK24" s="1168" t="s">
        <v>225</v>
      </c>
      <c r="KL24" s="1178">
        <f t="shared" ca="1" si="364"/>
        <v>0</v>
      </c>
      <c r="KM24" s="1178">
        <f t="shared" ca="1" si="364"/>
        <v>0</v>
      </c>
      <c r="KN24" s="1178">
        <f t="shared" ca="1" si="364"/>
        <v>0</v>
      </c>
      <c r="KO24" s="1178">
        <f t="shared" ca="1" si="364"/>
        <v>0</v>
      </c>
      <c r="KP24" s="1178">
        <f t="shared" ca="1" si="364"/>
        <v>0</v>
      </c>
      <c r="KQ24" s="1178">
        <f t="shared" ca="1" si="364"/>
        <v>0</v>
      </c>
      <c r="KR24" s="1178">
        <f t="shared" ca="1" si="364"/>
        <v>0</v>
      </c>
      <c r="KT24" s="1165"/>
      <c r="KY24" s="1167" t="s">
        <v>3890</v>
      </c>
      <c r="KZ24" s="1168" t="s">
        <v>225</v>
      </c>
      <c r="LA24" s="1178">
        <f t="shared" ref="LA24:LK24" ca="1" si="380">LA84</f>
        <v>0</v>
      </c>
      <c r="LB24" s="1178">
        <f t="shared" ca="1" si="380"/>
        <v>324.31199099999998</v>
      </c>
      <c r="LC24" s="1178">
        <f t="shared" ca="1" si="380"/>
        <v>324.31199099999998</v>
      </c>
      <c r="LD24" s="1178">
        <f t="shared" ca="1" si="380"/>
        <v>324.31199099999998</v>
      </c>
      <c r="LE24" s="1178">
        <f t="shared" ca="1" si="380"/>
        <v>0</v>
      </c>
      <c r="LF24" s="1178">
        <f t="shared" ca="1" si="380"/>
        <v>1667.7310199999999</v>
      </c>
      <c r="LG24" s="1178">
        <f t="shared" ca="1" si="380"/>
        <v>1667.7310199999999</v>
      </c>
      <c r="LH24" s="1178">
        <f t="shared" ca="1" si="380"/>
        <v>0</v>
      </c>
      <c r="LI24" s="1178">
        <f t="shared" ca="1" si="380"/>
        <v>1667.7310199999999</v>
      </c>
      <c r="LJ24" s="1178">
        <f t="shared" ca="1" si="380"/>
        <v>0</v>
      </c>
      <c r="LK24" s="1178">
        <f t="shared" ca="1" si="380"/>
        <v>0</v>
      </c>
      <c r="LM24" s="1165"/>
      <c r="LN24" s="1165"/>
      <c r="LO24" s="1172"/>
      <c r="LP24" s="1165"/>
      <c r="LU24" s="1167" t="s">
        <v>3890</v>
      </c>
      <c r="LV24" s="1168" t="s">
        <v>225</v>
      </c>
      <c r="LW24" s="1178">
        <f t="shared" ref="LW24:MO24" ca="1" si="381">LW84</f>
        <v>0</v>
      </c>
      <c r="LX24" s="1178">
        <f t="shared" ca="1" si="381"/>
        <v>0</v>
      </c>
      <c r="LY24" s="1178">
        <f t="shared" ca="1" si="381"/>
        <v>0</v>
      </c>
      <c r="LZ24" s="1178">
        <f t="shared" ca="1" si="381"/>
        <v>2.2961184799999999E-2</v>
      </c>
      <c r="MA24" s="1178">
        <f t="shared" ca="1" si="381"/>
        <v>2.2961184799999999E-2</v>
      </c>
      <c r="MB24" s="1178">
        <f t="shared" ca="1" si="381"/>
        <v>324.31199099999998</v>
      </c>
      <c r="MC24" s="1178">
        <f t="shared" ca="1" si="381"/>
        <v>1667.7310199999999</v>
      </c>
      <c r="MD24" s="1178">
        <f t="shared" ca="1" si="381"/>
        <v>0</v>
      </c>
      <c r="ME24" s="1178">
        <f t="shared" ca="1" si="381"/>
        <v>0</v>
      </c>
      <c r="MF24" s="1178">
        <f t="shared" ca="1" si="381"/>
        <v>0</v>
      </c>
      <c r="MG24" s="1178">
        <f t="shared" ca="1" si="381"/>
        <v>0</v>
      </c>
      <c r="MH24" s="1178">
        <f t="shared" ca="1" si="381"/>
        <v>0</v>
      </c>
      <c r="MI24" s="1178">
        <f t="shared" ca="1" si="381"/>
        <v>0</v>
      </c>
      <c r="MJ24" s="1178">
        <f t="shared" ca="1" si="381"/>
        <v>0</v>
      </c>
      <c r="MK24" s="1178">
        <f t="shared" ca="1" si="381"/>
        <v>0</v>
      </c>
      <c r="ML24" s="1178">
        <f t="shared" ca="1" si="381"/>
        <v>0</v>
      </c>
      <c r="MM24" s="1178">
        <f t="shared" ca="1" si="381"/>
        <v>0</v>
      </c>
      <c r="MN24" s="1178">
        <f t="shared" ca="1" si="381"/>
        <v>0</v>
      </c>
      <c r="MO24" s="1178">
        <f t="shared" ca="1" si="381"/>
        <v>0</v>
      </c>
      <c r="MQ24" s="1165"/>
      <c r="MR24" s="1165"/>
      <c r="MS24" s="1172"/>
      <c r="MT24" s="1165"/>
      <c r="MY24" s="1167" t="s">
        <v>3890</v>
      </c>
      <c r="MZ24" s="1168" t="s">
        <v>225</v>
      </c>
      <c r="NA24" s="1178">
        <f t="shared" ref="NA24:NP24" ca="1" si="382">NA84</f>
        <v>0</v>
      </c>
      <c r="NB24" s="1178">
        <f t="shared" ca="1" si="382"/>
        <v>0</v>
      </c>
      <c r="NC24" s="1178">
        <f t="shared" ca="1" si="382"/>
        <v>0</v>
      </c>
      <c r="ND24" s="1178">
        <f t="shared" ca="1" si="382"/>
        <v>0</v>
      </c>
      <c r="NE24" s="1178">
        <f t="shared" ca="1" si="382"/>
        <v>0</v>
      </c>
      <c r="NF24" s="1178">
        <f t="shared" ca="1" si="382"/>
        <v>0</v>
      </c>
      <c r="NG24" s="1178">
        <f t="shared" ca="1" si="382"/>
        <v>0</v>
      </c>
      <c r="NH24" s="1178">
        <f t="shared" ca="1" si="382"/>
        <v>0</v>
      </c>
      <c r="NI24" s="1178">
        <f t="shared" ca="1" si="382"/>
        <v>0</v>
      </c>
      <c r="NJ24" s="1178">
        <f t="shared" ca="1" si="382"/>
        <v>0</v>
      </c>
      <c r="NK24" s="1178">
        <f t="shared" ca="1" si="382"/>
        <v>0</v>
      </c>
      <c r="NL24" s="1178">
        <f t="shared" ca="1" si="382"/>
        <v>0</v>
      </c>
      <c r="NM24" s="1178">
        <f t="shared" ca="1" si="382"/>
        <v>0</v>
      </c>
      <c r="NN24" s="1178">
        <f t="shared" ca="1" si="382"/>
        <v>0</v>
      </c>
      <c r="NO24" s="1178">
        <f t="shared" ca="1" si="382"/>
        <v>0</v>
      </c>
      <c r="NP24" s="1178">
        <f t="shared" ca="1" si="382"/>
        <v>0</v>
      </c>
      <c r="NR24" s="1165"/>
      <c r="NS24" s="1165"/>
      <c r="NT24" s="1172"/>
      <c r="NU24" s="1165"/>
      <c r="NZ24" s="1165"/>
      <c r="OA24" s="1165"/>
      <c r="OF24" s="1167" t="s">
        <v>3890</v>
      </c>
      <c r="OG24" s="1168" t="s">
        <v>225</v>
      </c>
      <c r="OH24" s="1178">
        <f t="shared" ca="1" si="368"/>
        <v>0</v>
      </c>
      <c r="OI24" s="1178">
        <f t="shared" ca="1" si="368"/>
        <v>0</v>
      </c>
      <c r="OJ24" s="1178">
        <f t="shared" ca="1" si="368"/>
        <v>0</v>
      </c>
      <c r="OK24" s="1178">
        <f t="shared" ca="1" si="368"/>
        <v>0</v>
      </c>
      <c r="OL24" s="1178">
        <f t="shared" ca="1" si="368"/>
        <v>0</v>
      </c>
      <c r="OM24" s="1178">
        <f t="shared" ca="1" si="368"/>
        <v>0</v>
      </c>
      <c r="ON24" s="1178">
        <f t="shared" ca="1" si="368"/>
        <v>0</v>
      </c>
      <c r="OO24" s="1178">
        <f t="shared" ca="1" si="368"/>
        <v>0</v>
      </c>
      <c r="OQ24" s="1165"/>
      <c r="OR24" s="1165"/>
      <c r="OS24" s="1172"/>
      <c r="OT24" s="1165"/>
      <c r="OU24" s="1172"/>
      <c r="OV24" s="1165"/>
      <c r="OY24" s="1167" t="s">
        <v>3890</v>
      </c>
      <c r="OZ24" s="1168" t="s">
        <v>225</v>
      </c>
      <c r="PA24" s="1178">
        <f t="shared" ref="PA24:PK24" ca="1" si="383">PA84</f>
        <v>0</v>
      </c>
      <c r="PB24" s="1178">
        <f t="shared" ca="1" si="383"/>
        <v>0</v>
      </c>
      <c r="PC24" s="1178">
        <f t="shared" ca="1" si="383"/>
        <v>0</v>
      </c>
      <c r="PD24" s="1178">
        <f t="shared" ca="1" si="383"/>
        <v>0</v>
      </c>
      <c r="PE24" s="1178">
        <f t="shared" ca="1" si="383"/>
        <v>0</v>
      </c>
      <c r="PF24" s="1178">
        <f t="shared" ca="1" si="383"/>
        <v>0</v>
      </c>
      <c r="PG24" s="1178">
        <f t="shared" ca="1" si="383"/>
        <v>0</v>
      </c>
      <c r="PH24" s="1178">
        <f t="shared" ca="1" si="383"/>
        <v>0</v>
      </c>
      <c r="PI24" s="1178">
        <f t="shared" ca="1" si="383"/>
        <v>0</v>
      </c>
      <c r="PJ24" s="1178">
        <f t="shared" ca="1" si="383"/>
        <v>0</v>
      </c>
      <c r="PK24" s="1178">
        <f t="shared" ca="1" si="383"/>
        <v>0</v>
      </c>
      <c r="PM24" s="1165"/>
      <c r="PN24" s="1165"/>
      <c r="PO24" s="1172"/>
      <c r="PP24" s="1165"/>
      <c r="PU24" s="1167" t="s">
        <v>3890</v>
      </c>
      <c r="PV24" s="1168" t="s">
        <v>225</v>
      </c>
      <c r="PW24" s="1178">
        <f t="shared" ca="1" si="370"/>
        <v>0</v>
      </c>
      <c r="PX24" s="1178">
        <f t="shared" ca="1" si="370"/>
        <v>0</v>
      </c>
      <c r="PY24" s="1178">
        <f t="shared" ca="1" si="370"/>
        <v>0</v>
      </c>
      <c r="PZ24" s="1178">
        <f t="shared" ca="1" si="370"/>
        <v>0</v>
      </c>
      <c r="QB24" s="1165"/>
      <c r="QC24" s="1165"/>
      <c r="QD24" s="1172"/>
      <c r="QE24" s="1165"/>
    </row>
    <row r="25" spans="1:449" ht="12" customHeight="1">
      <c r="A25" s="1179"/>
      <c r="H25" s="1167" t="s">
        <v>2688</v>
      </c>
      <c r="I25" s="1168" t="s">
        <v>225</v>
      </c>
      <c r="J25" s="1178">
        <f ca="1">J78</f>
        <v>0</v>
      </c>
      <c r="K25" s="1178">
        <f ca="1">K78</f>
        <v>0</v>
      </c>
      <c r="R25" s="1167" t="s">
        <v>2688</v>
      </c>
      <c r="S25" s="1168" t="s">
        <v>225</v>
      </c>
      <c r="T25" s="1178">
        <f t="shared" ref="T25:AD25" ca="1" si="384">T78</f>
        <v>0</v>
      </c>
      <c r="U25" s="1178">
        <f t="shared" ca="1" si="384"/>
        <v>0</v>
      </c>
      <c r="V25" s="1178">
        <f t="shared" ca="1" si="384"/>
        <v>5.5035043699999999E-8</v>
      </c>
      <c r="W25" s="1178">
        <f t="shared" ca="1" si="384"/>
        <v>0</v>
      </c>
      <c r="X25" s="1178">
        <f t="shared" ca="1" si="384"/>
        <v>0</v>
      </c>
      <c r="Y25" s="1178">
        <f t="shared" ca="1" si="384"/>
        <v>5.5035043699999999E-8</v>
      </c>
      <c r="Z25" s="1178">
        <f t="shared" ca="1" si="384"/>
        <v>1.4023114600000001E-13</v>
      </c>
      <c r="AA25" s="1178">
        <f t="shared" ca="1" si="384"/>
        <v>5.5034903400000002E-8</v>
      </c>
      <c r="AB25" s="1178">
        <f t="shared" ca="1" si="384"/>
        <v>0</v>
      </c>
      <c r="AC25" s="1178">
        <f t="shared" ca="1" si="384"/>
        <v>5.5035043699999999E-8</v>
      </c>
      <c r="AD25" s="1178">
        <f t="shared" ca="1" si="384"/>
        <v>0</v>
      </c>
      <c r="AF25" s="1165"/>
      <c r="AG25" s="1172"/>
      <c r="AH25" s="1165"/>
      <c r="AI25" s="1165"/>
      <c r="AK25" s="1167" t="s">
        <v>2688</v>
      </c>
      <c r="AL25" s="1168" t="s">
        <v>225</v>
      </c>
      <c r="AM25" s="1178">
        <f t="shared" ref="AM25:BB25" ca="1" si="385">AM78</f>
        <v>0</v>
      </c>
      <c r="AN25" s="1178">
        <f t="shared" ca="1" si="385"/>
        <v>0</v>
      </c>
      <c r="AO25" s="1178">
        <f t="shared" ca="1" si="385"/>
        <v>5.5034903400000002E-8</v>
      </c>
      <c r="AP25" s="1178">
        <f t="shared" ca="1" si="385"/>
        <v>5.5034903400000002E-8</v>
      </c>
      <c r="AQ25" s="1178">
        <f t="shared" ca="1" si="385"/>
        <v>2.4977962799999999E-14</v>
      </c>
      <c r="AR25" s="1178">
        <f t="shared" ca="1" si="385"/>
        <v>0</v>
      </c>
      <c r="AS25" s="1178">
        <f t="shared" ca="1" si="385"/>
        <v>0</v>
      </c>
      <c r="AT25" s="1178">
        <f t="shared" ca="1" si="385"/>
        <v>0</v>
      </c>
      <c r="AU25" s="1178">
        <f t="shared" ca="1" si="385"/>
        <v>0</v>
      </c>
      <c r="AV25" s="1178">
        <f t="shared" ca="1" si="385"/>
        <v>5.5034878499999999E-8</v>
      </c>
      <c r="AW25" s="1178">
        <f t="shared" ca="1" si="385"/>
        <v>0</v>
      </c>
      <c r="AX25" s="1178">
        <f t="shared" ca="1" si="385"/>
        <v>0</v>
      </c>
      <c r="AY25" s="1178">
        <f t="shared" ca="1" si="385"/>
        <v>0</v>
      </c>
      <c r="AZ25" s="1178">
        <f t="shared" ca="1" si="385"/>
        <v>0</v>
      </c>
      <c r="BA25" s="1178">
        <f t="shared" ca="1" si="385"/>
        <v>0</v>
      </c>
      <c r="BB25" s="1178">
        <f t="shared" ca="1" si="385"/>
        <v>5.5034878499999999E-8</v>
      </c>
      <c r="BD25" s="1165"/>
      <c r="BE25" s="1165"/>
      <c r="BF25" s="1172"/>
      <c r="BG25" s="1165"/>
      <c r="BL25" s="1167" t="s">
        <v>2688</v>
      </c>
      <c r="BM25" s="1168" t="s">
        <v>225</v>
      </c>
      <c r="BN25" s="1178">
        <f t="shared" ref="BN25:BR26" ca="1" si="386">BN78</f>
        <v>4.7288911000000003E-3</v>
      </c>
      <c r="BO25" s="1178">
        <f t="shared" ca="1" si="386"/>
        <v>4.7288911000000003E-3</v>
      </c>
      <c r="BP25" s="1178">
        <f t="shared" ca="1" si="386"/>
        <v>2.4524868099999999E-13</v>
      </c>
      <c r="BQ25" s="1178">
        <f t="shared" ca="1" si="386"/>
        <v>0</v>
      </c>
      <c r="BR25" s="1178">
        <f t="shared" ca="1" si="386"/>
        <v>0</v>
      </c>
      <c r="BT25" s="1165"/>
      <c r="BU25" s="1165"/>
      <c r="BV25" s="1172"/>
      <c r="BW25" s="1165"/>
      <c r="CB25" s="1167" t="s">
        <v>2688</v>
      </c>
      <c r="CC25" s="1168" t="s">
        <v>225</v>
      </c>
      <c r="CD25" s="1178">
        <f t="shared" ref="CD25:CO25" ca="1" si="387">CD78</f>
        <v>5.5034878499999999E-8</v>
      </c>
      <c r="CE25" s="1178">
        <f t="shared" ca="1" si="387"/>
        <v>5.5034878499999999E-8</v>
      </c>
      <c r="CF25" s="1178">
        <f t="shared" ca="1" si="387"/>
        <v>4.7288911000000003E-3</v>
      </c>
      <c r="CG25" s="1178">
        <f t="shared" ca="1" si="387"/>
        <v>4.7288911000000003E-3</v>
      </c>
      <c r="CH25" s="1178">
        <f t="shared" ca="1" si="387"/>
        <v>4.7288911000000003E-2</v>
      </c>
      <c r="CI25" s="1178">
        <f t="shared" ca="1" si="387"/>
        <v>0</v>
      </c>
      <c r="CJ25" s="1178">
        <f t="shared" ca="1" si="387"/>
        <v>0</v>
      </c>
      <c r="CK25" s="1178">
        <f t="shared" ca="1" si="387"/>
        <v>4.7288911000000003E-2</v>
      </c>
      <c r="CL25" s="1178">
        <f t="shared" ca="1" si="387"/>
        <v>2.3737425400000001E-12</v>
      </c>
      <c r="CM25" s="1178">
        <f t="shared" ca="1" si="387"/>
        <v>4.7288855999999997E-2</v>
      </c>
      <c r="CN25" s="1178">
        <f t="shared" ca="1" si="387"/>
        <v>4.7288911000000003E-2</v>
      </c>
      <c r="CO25" s="1178">
        <f t="shared" ca="1" si="387"/>
        <v>2.6189990999999999E-12</v>
      </c>
      <c r="CQ25" s="1165"/>
      <c r="CR25" s="1165"/>
      <c r="CS25" s="1172"/>
      <c r="CT25" s="1165"/>
      <c r="CY25" s="1167" t="s">
        <v>2688</v>
      </c>
      <c r="CZ25" s="1168" t="s">
        <v>225</v>
      </c>
      <c r="DA25" s="1178">
        <f t="shared" ref="DA25:DJ25" ca="1" si="388">DA78</f>
        <v>2.6271586700000001E-4</v>
      </c>
      <c r="DB25" s="1178">
        <f t="shared" ca="1" si="388"/>
        <v>0</v>
      </c>
      <c r="DC25" s="1178">
        <f t="shared" ca="1" si="388"/>
        <v>0</v>
      </c>
      <c r="DD25" s="1178">
        <f t="shared" ca="1" si="388"/>
        <v>0</v>
      </c>
      <c r="DE25" s="1178">
        <f t="shared" ca="1" si="388"/>
        <v>2.6271586600000002E-4</v>
      </c>
      <c r="DF25" s="1178">
        <f t="shared" ca="1" si="388"/>
        <v>5.0948387700000002E-13</v>
      </c>
      <c r="DG25" s="1178">
        <f t="shared" ca="1" si="388"/>
        <v>0</v>
      </c>
      <c r="DH25" s="1178">
        <f t="shared" ca="1" si="388"/>
        <v>0</v>
      </c>
      <c r="DI25" s="1178">
        <f t="shared" ca="1" si="388"/>
        <v>0</v>
      </c>
      <c r="DJ25" s="1178">
        <f t="shared" ca="1" si="388"/>
        <v>0</v>
      </c>
      <c r="DL25" s="1165"/>
      <c r="DM25" s="1165"/>
      <c r="DN25" s="1172"/>
      <c r="DO25" s="1165"/>
      <c r="DT25" s="1167" t="s">
        <v>2688</v>
      </c>
      <c r="DU25" s="1168" t="s">
        <v>225</v>
      </c>
      <c r="DV25" s="1178">
        <f t="shared" ref="DV25:EK25" ca="1" si="389">DV78</f>
        <v>0</v>
      </c>
      <c r="DW25" s="1178">
        <f t="shared" ca="1" si="389"/>
        <v>0</v>
      </c>
      <c r="DX25" s="1178">
        <f t="shared" ca="1" si="389"/>
        <v>5.2543173300000001E-3</v>
      </c>
      <c r="DY25" s="1178">
        <f t="shared" ca="1" si="389"/>
        <v>2.6271586700000001E-4</v>
      </c>
      <c r="DZ25" s="1178">
        <f t="shared" ca="1" si="389"/>
        <v>0</v>
      </c>
      <c r="EA25" s="1178">
        <f t="shared" ca="1" si="389"/>
        <v>2.6271586600000002E-4</v>
      </c>
      <c r="EB25" s="1178">
        <f t="shared" ca="1" si="389"/>
        <v>4.9916014599999999E-3</v>
      </c>
      <c r="EC25" s="1178">
        <f t="shared" ca="1" si="389"/>
        <v>0</v>
      </c>
      <c r="ED25" s="1178">
        <f t="shared" ca="1" si="389"/>
        <v>4.7288855999999997E-2</v>
      </c>
      <c r="EE25" s="1178">
        <f t="shared" ca="1" si="389"/>
        <v>1.00370176E-10</v>
      </c>
      <c r="EF25" s="1178">
        <f t="shared" ca="1" si="389"/>
        <v>0</v>
      </c>
      <c r="EG25" s="1178">
        <f t="shared" ca="1" si="389"/>
        <v>0</v>
      </c>
      <c r="EH25" s="1178">
        <f t="shared" ca="1" si="389"/>
        <v>0</v>
      </c>
      <c r="EI25" s="1178">
        <f t="shared" ca="1" si="389"/>
        <v>0</v>
      </c>
      <c r="EJ25" s="1178">
        <f t="shared" ca="1" si="389"/>
        <v>4.7288856099999999E-2</v>
      </c>
      <c r="EK25" s="1178">
        <f t="shared" ca="1" si="389"/>
        <v>0</v>
      </c>
      <c r="EM25" s="1165"/>
      <c r="EN25" s="1165"/>
      <c r="EO25" s="1172"/>
      <c r="EP25" s="1165"/>
      <c r="EU25" s="1167" t="s">
        <v>2688</v>
      </c>
      <c r="EV25" s="1168" t="s">
        <v>225</v>
      </c>
      <c r="EW25" s="1178">
        <f t="shared" ref="EW25:FB26" ca="1" si="390">EW78</f>
        <v>4.7288911000000003E-2</v>
      </c>
      <c r="EX25" s="1178">
        <f t="shared" ca="1" si="390"/>
        <v>4.7288911000000003E-2</v>
      </c>
      <c r="EY25" s="1178">
        <f t="shared" ca="1" si="390"/>
        <v>4.7288855999999997E-2</v>
      </c>
      <c r="EZ25" s="1178">
        <f t="shared" ca="1" si="390"/>
        <v>4.7288855999999997E-2</v>
      </c>
      <c r="FA25" s="1178">
        <f t="shared" ca="1" si="390"/>
        <v>7.8790774699999997E-18</v>
      </c>
      <c r="FB25" s="1178">
        <f t="shared" ca="1" si="390"/>
        <v>5.5035047199999998E-8</v>
      </c>
      <c r="FD25" s="1165"/>
      <c r="FE25" s="1165"/>
      <c r="FF25" s="1172"/>
      <c r="FG25" s="1165"/>
      <c r="FL25" s="1167" t="s">
        <v>2688</v>
      </c>
      <c r="FM25" s="1168" t="s">
        <v>225</v>
      </c>
      <c r="FN25" s="1178">
        <f t="shared" ref="FN25:FX25" ca="1" si="391">FN78</f>
        <v>2.4524868099999999E-13</v>
      </c>
      <c r="FO25" s="1178">
        <f t="shared" ca="1" si="391"/>
        <v>2.3737425400000001E-12</v>
      </c>
      <c r="FP25" s="1178">
        <f t="shared" ca="1" si="391"/>
        <v>7.8790774699999997E-18</v>
      </c>
      <c r="FQ25" s="1178">
        <f t="shared" ca="1" si="391"/>
        <v>5.5035047199999998E-8</v>
      </c>
      <c r="FR25" s="1178">
        <f t="shared" ca="1" si="391"/>
        <v>0</v>
      </c>
      <c r="FS25" s="1178">
        <f t="shared" ca="1" si="391"/>
        <v>5.5035043699999999E-8</v>
      </c>
      <c r="FT25" s="1178">
        <f t="shared" ca="1" si="391"/>
        <v>0</v>
      </c>
      <c r="FU25" s="1178">
        <f t="shared" ca="1" si="391"/>
        <v>2.6189990999999999E-12</v>
      </c>
      <c r="FV25" s="1178">
        <f t="shared" ca="1" si="391"/>
        <v>0</v>
      </c>
      <c r="FW25" s="1178">
        <f t="shared" ca="1" si="391"/>
        <v>0</v>
      </c>
      <c r="FX25" s="1178">
        <f t="shared" ca="1" si="391"/>
        <v>2.6189990999999999E-12</v>
      </c>
      <c r="FZ25" s="1165"/>
      <c r="GA25" s="1165"/>
      <c r="GB25" s="1172"/>
      <c r="GC25" s="1165"/>
      <c r="GH25" s="1167" t="s">
        <v>2688</v>
      </c>
      <c r="GI25" s="1168" t="s">
        <v>225</v>
      </c>
      <c r="GJ25" s="1178">
        <f t="shared" ref="GJ25:GQ26" ca="1" si="392">GJ78</f>
        <v>0</v>
      </c>
      <c r="GK25" s="1178">
        <f t="shared" ca="1" si="392"/>
        <v>0</v>
      </c>
      <c r="GL25" s="1178">
        <f t="shared" ca="1" si="392"/>
        <v>0</v>
      </c>
      <c r="GM25" s="1178">
        <f t="shared" ca="1" si="392"/>
        <v>0</v>
      </c>
      <c r="GN25" s="1178">
        <f t="shared" ca="1" si="392"/>
        <v>0</v>
      </c>
      <c r="GO25" s="1178">
        <f t="shared" ca="1" si="392"/>
        <v>0</v>
      </c>
      <c r="GP25" s="1178">
        <f t="shared" ca="1" si="392"/>
        <v>0</v>
      </c>
      <c r="GQ25" s="1178">
        <f t="shared" ca="1" si="392"/>
        <v>0</v>
      </c>
      <c r="GS25" s="1165"/>
      <c r="GT25" s="1165"/>
      <c r="GU25" s="1172"/>
      <c r="GV25" s="1165"/>
      <c r="HA25" s="1167" t="s">
        <v>2688</v>
      </c>
      <c r="HB25" s="1168" t="s">
        <v>225</v>
      </c>
      <c r="HC25" s="1178">
        <f t="shared" ref="HC25:HH26" ca="1" si="393">HC78</f>
        <v>4.7288855999999997E-2</v>
      </c>
      <c r="HD25" s="1178">
        <f t="shared" ca="1" si="393"/>
        <v>4.5528661499999998E-2</v>
      </c>
      <c r="HE25" s="1178">
        <f t="shared" ca="1" si="393"/>
        <v>0</v>
      </c>
      <c r="HF25" s="1178">
        <f t="shared" ca="1" si="393"/>
        <v>9.7295185400000002E-12</v>
      </c>
      <c r="HG25" s="1178">
        <f t="shared" ca="1" si="393"/>
        <v>1.7601944400000001E-3</v>
      </c>
      <c r="HH25" s="1178">
        <f t="shared" ca="1" si="393"/>
        <v>4.5528661499999998E-2</v>
      </c>
      <c r="HJ25" s="1165"/>
      <c r="HK25" s="1165"/>
      <c r="HL25" s="1172"/>
      <c r="HM25" s="1165"/>
      <c r="HN25" s="1172"/>
      <c r="HO25" s="1165"/>
      <c r="HR25" s="1167" t="s">
        <v>2688</v>
      </c>
      <c r="HS25" s="1168" t="s">
        <v>225</v>
      </c>
      <c r="HT25" s="1178">
        <f t="shared" ref="HT25:IE25" ca="1" si="394">HT78</f>
        <v>0</v>
      </c>
      <c r="HU25" s="1178">
        <f t="shared" ca="1" si="394"/>
        <v>4.5528661499999998E-2</v>
      </c>
      <c r="HV25" s="1178">
        <f t="shared" ca="1" si="394"/>
        <v>4.5528661499999998E-2</v>
      </c>
      <c r="HW25" s="1178">
        <f t="shared" ca="1" si="394"/>
        <v>4.5528661499999998E-2</v>
      </c>
      <c r="HX25" s="1178">
        <f t="shared" ca="1" si="394"/>
        <v>3.8065133000000002E-3</v>
      </c>
      <c r="HY25" s="1178">
        <f t="shared" ca="1" si="394"/>
        <v>2.9106623500000002E-4</v>
      </c>
      <c r="HZ25" s="1178">
        <f t="shared" ca="1" si="394"/>
        <v>9.8881297699999994E-13</v>
      </c>
      <c r="IA25" s="1178">
        <f t="shared" ca="1" si="394"/>
        <v>4.3416547599999999E-13</v>
      </c>
      <c r="IB25" s="1178">
        <f t="shared" ca="1" si="394"/>
        <v>0</v>
      </c>
      <c r="IC25" s="1178">
        <f t="shared" ca="1" si="394"/>
        <v>0</v>
      </c>
      <c r="ID25" s="1178">
        <f t="shared" ca="1" si="394"/>
        <v>0</v>
      </c>
      <c r="IE25" s="1178">
        <f t="shared" ca="1" si="394"/>
        <v>0</v>
      </c>
      <c r="IG25" s="1165"/>
      <c r="IH25" s="1165"/>
      <c r="II25" s="1172"/>
      <c r="IJ25" s="1165"/>
      <c r="IO25" s="1167" t="s">
        <v>2688</v>
      </c>
      <c r="IP25" s="1168" t="s">
        <v>225</v>
      </c>
      <c r="IQ25" s="1178">
        <f t="shared" ref="IQ25:JH25" ca="1" si="395">IQ78</f>
        <v>3.8065133000000002E-3</v>
      </c>
      <c r="IR25" s="1178">
        <f t="shared" ca="1" si="395"/>
        <v>2.9106623500000002E-4</v>
      </c>
      <c r="IS25" s="1178">
        <f t="shared" ca="1" si="395"/>
        <v>3.24418431E-4</v>
      </c>
      <c r="IT25" s="1178">
        <f t="shared" ca="1" si="395"/>
        <v>6.1548466599999996E-4</v>
      </c>
      <c r="IU25" s="1178">
        <f t="shared" ca="1" si="395"/>
        <v>5.7481845699999996E-4</v>
      </c>
      <c r="IV25" s="1178">
        <f t="shared" ca="1" si="395"/>
        <v>9.4905518000000001E-3</v>
      </c>
      <c r="IW25" s="1178">
        <f t="shared" ca="1" si="395"/>
        <v>7.7860423500000003E-3</v>
      </c>
      <c r="IX25" s="1178">
        <f t="shared" ca="1" si="395"/>
        <v>4.4875035500000002E-13</v>
      </c>
      <c r="IY25" s="1178">
        <f t="shared" ca="1" si="395"/>
        <v>4.0666208599999999E-5</v>
      </c>
      <c r="IZ25" s="1178">
        <f t="shared" ca="1" si="395"/>
        <v>1.3800910200000001E-3</v>
      </c>
      <c r="JA25" s="1178">
        <f t="shared" ca="1" si="395"/>
        <v>8.1104607800000002E-3</v>
      </c>
      <c r="JB25" s="1178">
        <f t="shared" ca="1" si="395"/>
        <v>0</v>
      </c>
      <c r="JC25" s="1178">
        <f t="shared" ca="1" si="395"/>
        <v>1.3800910200000001E-3</v>
      </c>
      <c r="JD25" s="1178">
        <f t="shared" ca="1" si="395"/>
        <v>0</v>
      </c>
      <c r="JE25" s="1178">
        <f t="shared" ca="1" si="395"/>
        <v>1.3800910200000001E-3</v>
      </c>
      <c r="JF25" s="1178">
        <f t="shared" ca="1" si="395"/>
        <v>0</v>
      </c>
      <c r="JG25" s="1178">
        <f t="shared" ca="1" si="395"/>
        <v>0</v>
      </c>
      <c r="JH25" s="1178">
        <f t="shared" ca="1" si="395"/>
        <v>4.3416547599999999E-13</v>
      </c>
      <c r="JJ25" s="1165"/>
      <c r="JK25" s="1165"/>
      <c r="JL25" s="1172"/>
      <c r="JM25" s="1165"/>
      <c r="JR25" s="1167" t="s">
        <v>2688</v>
      </c>
      <c r="JS25" s="1168" t="s">
        <v>225</v>
      </c>
      <c r="JT25" s="1178">
        <f t="shared" ref="JT25:KC25" ca="1" si="396">JT78</f>
        <v>0</v>
      </c>
      <c r="JU25" s="1178">
        <f t="shared" ca="1" si="396"/>
        <v>0</v>
      </c>
      <c r="JV25" s="1178">
        <f t="shared" ca="1" si="396"/>
        <v>0</v>
      </c>
      <c r="JW25" s="1178">
        <f t="shared" ca="1" si="396"/>
        <v>0</v>
      </c>
      <c r="JX25" s="1178">
        <f t="shared" ca="1" si="396"/>
        <v>0</v>
      </c>
      <c r="JY25" s="1178">
        <f t="shared" ca="1" si="396"/>
        <v>0</v>
      </c>
      <c r="JZ25" s="1178">
        <f t="shared" ca="1" si="396"/>
        <v>0</v>
      </c>
      <c r="KA25" s="1178">
        <f t="shared" ca="1" si="396"/>
        <v>0</v>
      </c>
      <c r="KB25" s="1178">
        <f t="shared" ca="1" si="396"/>
        <v>0</v>
      </c>
      <c r="KC25" s="1178">
        <f t="shared" ca="1" si="396"/>
        <v>0</v>
      </c>
      <c r="KE25" s="1165"/>
      <c r="KJ25" s="1167" t="s">
        <v>2688</v>
      </c>
      <c r="KK25" s="1168" t="s">
        <v>225</v>
      </c>
      <c r="KL25" s="1178">
        <f t="shared" ref="KL25:KR26" ca="1" si="397">KL78</f>
        <v>0</v>
      </c>
      <c r="KM25" s="1178">
        <f t="shared" ca="1" si="397"/>
        <v>0</v>
      </c>
      <c r="KN25" s="1178">
        <f t="shared" ca="1" si="397"/>
        <v>0</v>
      </c>
      <c r="KO25" s="1178">
        <f t="shared" ca="1" si="397"/>
        <v>0</v>
      </c>
      <c r="KP25" s="1178">
        <f t="shared" ca="1" si="397"/>
        <v>0</v>
      </c>
      <c r="KQ25" s="1178">
        <f t="shared" ca="1" si="397"/>
        <v>0</v>
      </c>
      <c r="KR25" s="1178">
        <f t="shared" ca="1" si="397"/>
        <v>0</v>
      </c>
      <c r="KT25" s="1165"/>
      <c r="KY25" s="1167" t="s">
        <v>2688</v>
      </c>
      <c r="KZ25" s="1168" t="s">
        <v>225</v>
      </c>
      <c r="LA25" s="1178">
        <f t="shared" ref="LA25:LK25" ca="1" si="398">LA78</f>
        <v>9.7295185400000002E-12</v>
      </c>
      <c r="LB25" s="1178">
        <f t="shared" ca="1" si="398"/>
        <v>9.8881297699999994E-13</v>
      </c>
      <c r="LC25" s="1178">
        <f t="shared" ca="1" si="398"/>
        <v>1.0718331499999999E-11</v>
      </c>
      <c r="LD25" s="1178">
        <f t="shared" ca="1" si="398"/>
        <v>1.0718331499999999E-11</v>
      </c>
      <c r="LE25" s="1178">
        <f t="shared" ca="1" si="398"/>
        <v>0</v>
      </c>
      <c r="LF25" s="1178">
        <f t="shared" ca="1" si="398"/>
        <v>0</v>
      </c>
      <c r="LG25" s="1178">
        <f t="shared" ca="1" si="398"/>
        <v>0</v>
      </c>
      <c r="LH25" s="1178">
        <f t="shared" ca="1" si="398"/>
        <v>0</v>
      </c>
      <c r="LI25" s="1178">
        <f t="shared" ca="1" si="398"/>
        <v>0</v>
      </c>
      <c r="LJ25" s="1178">
        <f t="shared" ca="1" si="398"/>
        <v>0</v>
      </c>
      <c r="LK25" s="1178">
        <f t="shared" ca="1" si="398"/>
        <v>0</v>
      </c>
      <c r="LM25" s="1165"/>
      <c r="LN25" s="1165"/>
      <c r="LO25" s="1172"/>
      <c r="LP25" s="1165"/>
      <c r="LU25" s="1167" t="s">
        <v>2688</v>
      </c>
      <c r="LV25" s="1168" t="s">
        <v>225</v>
      </c>
      <c r="LW25" s="1178">
        <f t="shared" ref="LW25:MO25" ca="1" si="399">LW78</f>
        <v>0</v>
      </c>
      <c r="LX25" s="1178">
        <f t="shared" ca="1" si="399"/>
        <v>0</v>
      </c>
      <c r="LY25" s="1178">
        <f t="shared" ca="1" si="399"/>
        <v>1.7601944400000001E-3</v>
      </c>
      <c r="LZ25" s="1178">
        <f t="shared" ca="1" si="399"/>
        <v>4.0666208599999999E-5</v>
      </c>
      <c r="MA25" s="1178">
        <f t="shared" ca="1" si="399"/>
        <v>1.8008606500000001E-3</v>
      </c>
      <c r="MB25" s="1178">
        <f t="shared" ca="1" si="399"/>
        <v>1.0718331499999999E-11</v>
      </c>
      <c r="MC25" s="1178">
        <f t="shared" ca="1" si="399"/>
        <v>0</v>
      </c>
      <c r="MD25" s="1178">
        <f t="shared" ca="1" si="399"/>
        <v>0</v>
      </c>
      <c r="ME25" s="1178">
        <f t="shared" ca="1" si="399"/>
        <v>0</v>
      </c>
      <c r="MF25" s="1178">
        <f t="shared" ca="1" si="399"/>
        <v>0</v>
      </c>
      <c r="MG25" s="1178">
        <f t="shared" ca="1" si="399"/>
        <v>0</v>
      </c>
      <c r="MH25" s="1178">
        <f t="shared" ca="1" si="399"/>
        <v>0</v>
      </c>
      <c r="MI25" s="1178">
        <f t="shared" ca="1" si="399"/>
        <v>0</v>
      </c>
      <c r="MJ25" s="1178">
        <f t="shared" ca="1" si="399"/>
        <v>0</v>
      </c>
      <c r="MK25" s="1178">
        <f t="shared" ca="1" si="399"/>
        <v>0</v>
      </c>
      <c r="ML25" s="1178">
        <f t="shared" ca="1" si="399"/>
        <v>0</v>
      </c>
      <c r="MM25" s="1178">
        <f t="shared" ca="1" si="399"/>
        <v>0</v>
      </c>
      <c r="MN25" s="1178">
        <f t="shared" ca="1" si="399"/>
        <v>0</v>
      </c>
      <c r="MO25" s="1178">
        <f t="shared" ca="1" si="399"/>
        <v>0</v>
      </c>
      <c r="MQ25" s="1165"/>
      <c r="MR25" s="1165"/>
      <c r="MS25" s="1172"/>
      <c r="MT25" s="1165"/>
      <c r="MY25" s="1167" t="s">
        <v>2688</v>
      </c>
      <c r="MZ25" s="1168" t="s">
        <v>225</v>
      </c>
      <c r="NA25" s="1178">
        <f t="shared" ref="NA25:NP25" ca="1" si="400">NA78</f>
        <v>1.4023114600000001E-13</v>
      </c>
      <c r="NB25" s="1178">
        <f t="shared" ca="1" si="400"/>
        <v>0</v>
      </c>
      <c r="NC25" s="1178">
        <f t="shared" ca="1" si="400"/>
        <v>0</v>
      </c>
      <c r="ND25" s="1178">
        <f t="shared" ca="1" si="400"/>
        <v>0</v>
      </c>
      <c r="NE25" s="1178">
        <f t="shared" ca="1" si="400"/>
        <v>0</v>
      </c>
      <c r="NF25" s="1178">
        <f t="shared" ca="1" si="400"/>
        <v>0</v>
      </c>
      <c r="NG25" s="1178">
        <f t="shared" ca="1" si="400"/>
        <v>0</v>
      </c>
      <c r="NH25" s="1178">
        <f t="shared" ca="1" si="400"/>
        <v>0</v>
      </c>
      <c r="NI25" s="1178">
        <f t="shared" ca="1" si="400"/>
        <v>0</v>
      </c>
      <c r="NJ25" s="1178">
        <f t="shared" ca="1" si="400"/>
        <v>0</v>
      </c>
      <c r="NK25" s="1178">
        <f t="shared" ca="1" si="400"/>
        <v>0</v>
      </c>
      <c r="NL25" s="1178">
        <f t="shared" ca="1" si="400"/>
        <v>0</v>
      </c>
      <c r="NM25" s="1178">
        <f t="shared" ca="1" si="400"/>
        <v>0</v>
      </c>
      <c r="NN25" s="1178">
        <f t="shared" ca="1" si="400"/>
        <v>0</v>
      </c>
      <c r="NO25" s="1178">
        <f t="shared" ca="1" si="400"/>
        <v>0</v>
      </c>
      <c r="NP25" s="1178">
        <f t="shared" ca="1" si="400"/>
        <v>0</v>
      </c>
      <c r="NR25" s="1165"/>
      <c r="NS25" s="1165"/>
      <c r="NT25" s="1172"/>
      <c r="NU25" s="1165"/>
      <c r="NZ25" s="1165"/>
      <c r="OA25" s="1165"/>
      <c r="OF25" s="1167" t="s">
        <v>2688</v>
      </c>
      <c r="OG25" s="1168" t="s">
        <v>225</v>
      </c>
      <c r="OH25" s="1178">
        <f t="shared" ref="OH25:OO26" ca="1" si="401">OH78</f>
        <v>0</v>
      </c>
      <c r="OI25" s="1178">
        <f t="shared" ca="1" si="401"/>
        <v>0</v>
      </c>
      <c r="OJ25" s="1178">
        <f t="shared" ca="1" si="401"/>
        <v>0</v>
      </c>
      <c r="OK25" s="1178">
        <f t="shared" ca="1" si="401"/>
        <v>0</v>
      </c>
      <c r="OL25" s="1178">
        <f t="shared" ca="1" si="401"/>
        <v>0</v>
      </c>
      <c r="OM25" s="1178">
        <f t="shared" ca="1" si="401"/>
        <v>0</v>
      </c>
      <c r="ON25" s="1178">
        <f t="shared" ca="1" si="401"/>
        <v>0</v>
      </c>
      <c r="OO25" s="1178">
        <f t="shared" ca="1" si="401"/>
        <v>0</v>
      </c>
      <c r="OQ25" s="1165"/>
      <c r="OR25" s="1165"/>
      <c r="OS25" s="1172"/>
      <c r="OT25" s="1165"/>
      <c r="OU25" s="1172"/>
      <c r="OV25" s="1165"/>
      <c r="OY25" s="1167" t="s">
        <v>2688</v>
      </c>
      <c r="OZ25" s="1168" t="s">
        <v>225</v>
      </c>
      <c r="PA25" s="1178">
        <f t="shared" ref="PA25:PK25" ca="1" si="402">PA78</f>
        <v>0</v>
      </c>
      <c r="PB25" s="1178">
        <f t="shared" ca="1" si="402"/>
        <v>0</v>
      </c>
      <c r="PC25" s="1178">
        <f t="shared" ca="1" si="402"/>
        <v>0</v>
      </c>
      <c r="PD25" s="1178">
        <f t="shared" ca="1" si="402"/>
        <v>0</v>
      </c>
      <c r="PE25" s="1178">
        <f t="shared" ca="1" si="402"/>
        <v>0</v>
      </c>
      <c r="PF25" s="1178">
        <f t="shared" ca="1" si="402"/>
        <v>0</v>
      </c>
      <c r="PG25" s="1178">
        <f t="shared" ca="1" si="402"/>
        <v>0</v>
      </c>
      <c r="PH25" s="1178">
        <f t="shared" ca="1" si="402"/>
        <v>0</v>
      </c>
      <c r="PI25" s="1178">
        <f t="shared" ca="1" si="402"/>
        <v>0</v>
      </c>
      <c r="PJ25" s="1178">
        <f t="shared" ca="1" si="402"/>
        <v>0</v>
      </c>
      <c r="PK25" s="1178">
        <f t="shared" ca="1" si="402"/>
        <v>0</v>
      </c>
      <c r="PM25" s="1165"/>
      <c r="PN25" s="1165"/>
      <c r="PO25" s="1172"/>
      <c r="PP25" s="1165"/>
      <c r="PU25" s="1167" t="s">
        <v>2688</v>
      </c>
      <c r="PV25" s="1168" t="s">
        <v>225</v>
      </c>
      <c r="PW25" s="1178">
        <f t="shared" ref="PW25:PZ26" ca="1" si="403">PW78</f>
        <v>0</v>
      </c>
      <c r="PX25" s="1178">
        <f t="shared" ca="1" si="403"/>
        <v>0</v>
      </c>
      <c r="PY25" s="1178">
        <f t="shared" ca="1" si="403"/>
        <v>0</v>
      </c>
      <c r="PZ25" s="1178">
        <f t="shared" ca="1" si="403"/>
        <v>0</v>
      </c>
      <c r="QB25" s="1165"/>
      <c r="QC25" s="1165"/>
      <c r="QD25" s="1172"/>
      <c r="QE25" s="1165"/>
    </row>
    <row r="26" spans="1:449" ht="12" customHeight="1">
      <c r="A26" s="1179"/>
      <c r="H26" s="1167" t="s">
        <v>2689</v>
      </c>
      <c r="I26" s="1168" t="s">
        <v>225</v>
      </c>
      <c r="J26" s="1178">
        <f ca="1">J79</f>
        <v>0</v>
      </c>
      <c r="K26" s="1178">
        <f ca="1">K79</f>
        <v>0</v>
      </c>
      <c r="R26" s="1167" t="s">
        <v>2689</v>
      </c>
      <c r="S26" s="1168" t="s">
        <v>225</v>
      </c>
      <c r="T26" s="1178">
        <f t="shared" ref="T26:AD26" ca="1" si="404">T79</f>
        <v>0</v>
      </c>
      <c r="U26" s="1178">
        <f t="shared" ca="1" si="404"/>
        <v>0</v>
      </c>
      <c r="V26" s="1178">
        <f t="shared" ca="1" si="404"/>
        <v>0</v>
      </c>
      <c r="W26" s="1178">
        <f t="shared" ca="1" si="404"/>
        <v>0</v>
      </c>
      <c r="X26" s="1178">
        <f t="shared" ca="1" si="404"/>
        <v>0</v>
      </c>
      <c r="Y26" s="1178">
        <f t="shared" ca="1" si="404"/>
        <v>0</v>
      </c>
      <c r="Z26" s="1178">
        <f t="shared" ca="1" si="404"/>
        <v>0</v>
      </c>
      <c r="AA26" s="1178">
        <f t="shared" ca="1" si="404"/>
        <v>0</v>
      </c>
      <c r="AB26" s="1178">
        <f t="shared" ca="1" si="404"/>
        <v>0</v>
      </c>
      <c r="AC26" s="1178">
        <f t="shared" ca="1" si="404"/>
        <v>0</v>
      </c>
      <c r="AD26" s="1178">
        <f t="shared" ca="1" si="404"/>
        <v>0</v>
      </c>
      <c r="AF26" s="1165"/>
      <c r="AG26" s="1172"/>
      <c r="AH26" s="1165"/>
      <c r="AI26" s="1165"/>
      <c r="AK26" s="1167" t="s">
        <v>2689</v>
      </c>
      <c r="AL26" s="1168" t="s">
        <v>225</v>
      </c>
      <c r="AM26" s="1178">
        <f t="shared" ref="AM26:BB26" ca="1" si="405">AM79</f>
        <v>0</v>
      </c>
      <c r="AN26" s="1178">
        <f t="shared" ca="1" si="405"/>
        <v>0</v>
      </c>
      <c r="AO26" s="1178">
        <f t="shared" ca="1" si="405"/>
        <v>0</v>
      </c>
      <c r="AP26" s="1178">
        <f t="shared" ca="1" si="405"/>
        <v>0</v>
      </c>
      <c r="AQ26" s="1178">
        <f t="shared" ca="1" si="405"/>
        <v>0</v>
      </c>
      <c r="AR26" s="1178">
        <f t="shared" ca="1" si="405"/>
        <v>0</v>
      </c>
      <c r="AS26" s="1178">
        <f t="shared" ca="1" si="405"/>
        <v>0</v>
      </c>
      <c r="AT26" s="1178">
        <f t="shared" ca="1" si="405"/>
        <v>0</v>
      </c>
      <c r="AU26" s="1178">
        <f t="shared" ca="1" si="405"/>
        <v>0</v>
      </c>
      <c r="AV26" s="1178">
        <f t="shared" ca="1" si="405"/>
        <v>0</v>
      </c>
      <c r="AW26" s="1178">
        <f t="shared" ca="1" si="405"/>
        <v>0</v>
      </c>
      <c r="AX26" s="1178">
        <f t="shared" ca="1" si="405"/>
        <v>0</v>
      </c>
      <c r="AY26" s="1178">
        <f t="shared" ca="1" si="405"/>
        <v>0</v>
      </c>
      <c r="AZ26" s="1178">
        <f t="shared" ca="1" si="405"/>
        <v>0</v>
      </c>
      <c r="BA26" s="1178">
        <f t="shared" ca="1" si="405"/>
        <v>0</v>
      </c>
      <c r="BB26" s="1178">
        <f t="shared" ca="1" si="405"/>
        <v>0</v>
      </c>
      <c r="BD26" s="1165"/>
      <c r="BE26" s="1165"/>
      <c r="BF26" s="1172"/>
      <c r="BG26" s="1165"/>
      <c r="BL26" s="1167" t="s">
        <v>2689</v>
      </c>
      <c r="BM26" s="1168" t="s">
        <v>225</v>
      </c>
      <c r="BN26" s="1178">
        <f t="shared" ca="1" si="386"/>
        <v>2.4630796099999998E-4</v>
      </c>
      <c r="BO26" s="1178">
        <f t="shared" ca="1" si="386"/>
        <v>6.0533269500000003E-4</v>
      </c>
      <c r="BP26" s="1178">
        <f t="shared" ca="1" si="386"/>
        <v>0.526594589</v>
      </c>
      <c r="BQ26" s="1178">
        <f t="shared" ca="1" si="386"/>
        <v>0</v>
      </c>
      <c r="BR26" s="1178">
        <f t="shared" ca="1" si="386"/>
        <v>0</v>
      </c>
      <c r="BT26" s="1165"/>
      <c r="BU26" s="1165"/>
      <c r="BV26" s="1172"/>
      <c r="BW26" s="1165"/>
      <c r="CB26" s="1167" t="s">
        <v>2689</v>
      </c>
      <c r="CC26" s="1168" t="s">
        <v>225</v>
      </c>
      <c r="CD26" s="1178">
        <f t="shared" ref="CD26:CO26" ca="1" si="406">CD79</f>
        <v>0</v>
      </c>
      <c r="CE26" s="1178">
        <f t="shared" ca="1" si="406"/>
        <v>0</v>
      </c>
      <c r="CF26" s="1178">
        <f t="shared" ca="1" si="406"/>
        <v>2.4630796099999998E-4</v>
      </c>
      <c r="CG26" s="1178">
        <f t="shared" ca="1" si="406"/>
        <v>6.0533269500000003E-4</v>
      </c>
      <c r="CH26" s="1178">
        <f t="shared" ca="1" si="406"/>
        <v>2.4630796100000001E-3</v>
      </c>
      <c r="CI26" s="1178">
        <f t="shared" ca="1" si="406"/>
        <v>0</v>
      </c>
      <c r="CJ26" s="1178">
        <f t="shared" ca="1" si="406"/>
        <v>0</v>
      </c>
      <c r="CK26" s="1178">
        <f t="shared" ca="1" si="406"/>
        <v>5.7944081400000003E-3</v>
      </c>
      <c r="CL26" s="1178">
        <f t="shared" ca="1" si="406"/>
        <v>4.8357305300000002</v>
      </c>
      <c r="CM26" s="1178">
        <f t="shared" ca="1" si="406"/>
        <v>2.4630796100000001E-3</v>
      </c>
      <c r="CN26" s="1178">
        <f t="shared" ca="1" si="406"/>
        <v>6.0994106399999996E-3</v>
      </c>
      <c r="CO26" s="1178">
        <f t="shared" ca="1" si="406"/>
        <v>3.0500250100000002E-4</v>
      </c>
      <c r="CQ26" s="1165"/>
      <c r="CR26" s="1165"/>
      <c r="CS26" s="1172"/>
      <c r="CT26" s="1165"/>
      <c r="CY26" s="1167" t="s">
        <v>2689</v>
      </c>
      <c r="CZ26" s="1168" t="s">
        <v>225</v>
      </c>
      <c r="DA26" s="1178">
        <f t="shared" ref="DA26:DJ26" ca="1" si="407">DA79</f>
        <v>1.3683775600000001E-5</v>
      </c>
      <c r="DB26" s="1178">
        <f t="shared" ca="1" si="407"/>
        <v>0</v>
      </c>
      <c r="DC26" s="1178">
        <f t="shared" ca="1" si="407"/>
        <v>0</v>
      </c>
      <c r="DD26" s="1178">
        <f t="shared" ca="1" si="407"/>
        <v>0</v>
      </c>
      <c r="DE26" s="1178">
        <f t="shared" ca="1" si="407"/>
        <v>1.4236418499999999E-4</v>
      </c>
      <c r="DF26" s="1178">
        <f t="shared" ca="1" si="407"/>
        <v>8.9680379800000001</v>
      </c>
      <c r="DG26" s="1178">
        <f t="shared" ca="1" si="407"/>
        <v>232.52302700000001</v>
      </c>
      <c r="DH26" s="1178">
        <f t="shared" ca="1" si="407"/>
        <v>232.52302700000001</v>
      </c>
      <c r="DI26" s="1178">
        <f t="shared" ca="1" si="407"/>
        <v>221.450501</v>
      </c>
      <c r="DJ26" s="1178">
        <f t="shared" ca="1" si="407"/>
        <v>11.0725251</v>
      </c>
      <c r="DL26" s="1165"/>
      <c r="DM26" s="1165"/>
      <c r="DN26" s="1172"/>
      <c r="DO26" s="1165"/>
      <c r="DT26" s="1167" t="s">
        <v>2689</v>
      </c>
      <c r="DU26" s="1168" t="s">
        <v>225</v>
      </c>
      <c r="DV26" s="1178">
        <f t="shared" ref="DV26:EK26" ca="1" si="408">DV79</f>
        <v>0</v>
      </c>
      <c r="DW26" s="1178">
        <f t="shared" ca="1" si="408"/>
        <v>0</v>
      </c>
      <c r="DX26" s="1178">
        <f t="shared" ca="1" si="408"/>
        <v>2.7367551199999998E-4</v>
      </c>
      <c r="DY26" s="1178">
        <f t="shared" ca="1" si="408"/>
        <v>1.3683775600000001E-5</v>
      </c>
      <c r="DZ26" s="1178">
        <f t="shared" ca="1" si="408"/>
        <v>0</v>
      </c>
      <c r="EA26" s="1178">
        <f t="shared" ca="1" si="408"/>
        <v>1.4236418499999999E-4</v>
      </c>
      <c r="EB26" s="1178">
        <f t="shared" ca="1" si="408"/>
        <v>2.5999173599999998E-4</v>
      </c>
      <c r="EC26" s="1178">
        <f t="shared" ca="1" si="408"/>
        <v>0</v>
      </c>
      <c r="ED26" s="1178">
        <f t="shared" ca="1" si="408"/>
        <v>2.4630796100000001E-3</v>
      </c>
      <c r="EE26" s="1178">
        <f t="shared" ca="1" si="408"/>
        <v>170.00500299999999</v>
      </c>
      <c r="EF26" s="1178">
        <f t="shared" ca="1" si="408"/>
        <v>0</v>
      </c>
      <c r="EG26" s="1178">
        <f t="shared" ca="1" si="408"/>
        <v>0</v>
      </c>
      <c r="EH26" s="1178">
        <f t="shared" ca="1" si="408"/>
        <v>0</v>
      </c>
      <c r="EI26" s="1178">
        <f t="shared" ca="1" si="408"/>
        <v>0</v>
      </c>
      <c r="EJ26" s="1178">
        <f t="shared" ca="1" si="408"/>
        <v>0</v>
      </c>
      <c r="EK26" s="1178">
        <f t="shared" ca="1" si="408"/>
        <v>221.450501</v>
      </c>
      <c r="EM26" s="1165"/>
      <c r="EN26" s="1165"/>
      <c r="EO26" s="1172"/>
      <c r="EP26" s="1165"/>
      <c r="EU26" s="1167" t="s">
        <v>2689</v>
      </c>
      <c r="EV26" s="1168" t="s">
        <v>225</v>
      </c>
      <c r="EW26" s="1178">
        <f t="shared" ca="1" si="390"/>
        <v>6.0994106399999996E-3</v>
      </c>
      <c r="EX26" s="1178">
        <f t="shared" ca="1" si="390"/>
        <v>6.0994106399999996E-3</v>
      </c>
      <c r="EY26" s="1178">
        <f t="shared" ca="1" si="390"/>
        <v>0</v>
      </c>
      <c r="EZ26" s="1178">
        <f t="shared" ca="1" si="390"/>
        <v>0</v>
      </c>
      <c r="FA26" s="1178">
        <f t="shared" ca="1" si="390"/>
        <v>6.0949086600000004E-3</v>
      </c>
      <c r="FB26" s="1178">
        <f t="shared" ca="1" si="390"/>
        <v>4.5033899000000002E-6</v>
      </c>
      <c r="FD26" s="1165"/>
      <c r="FE26" s="1165"/>
      <c r="FF26" s="1172"/>
      <c r="FG26" s="1165"/>
      <c r="FL26" s="1167" t="s">
        <v>2689</v>
      </c>
      <c r="FM26" s="1168" t="s">
        <v>225</v>
      </c>
      <c r="FN26" s="1178">
        <f t="shared" ref="FN26:FX26" ca="1" si="409">FN79</f>
        <v>0.526594589</v>
      </c>
      <c r="FO26" s="1178">
        <f t="shared" ca="1" si="409"/>
        <v>4.8357305300000002</v>
      </c>
      <c r="FP26" s="1178">
        <f t="shared" ca="1" si="409"/>
        <v>6.0949086600000004E-3</v>
      </c>
      <c r="FQ26" s="1178">
        <f t="shared" ca="1" si="409"/>
        <v>4.5033899000000002E-6</v>
      </c>
      <c r="FR26" s="1178">
        <f t="shared" ca="1" si="409"/>
        <v>4.50339073E-6</v>
      </c>
      <c r="FS26" s="1178">
        <f t="shared" ca="1" si="409"/>
        <v>0</v>
      </c>
      <c r="FT26" s="1178">
        <f t="shared" ca="1" si="409"/>
        <v>0</v>
      </c>
      <c r="FU26" s="1178">
        <f t="shared" ca="1" si="409"/>
        <v>5.3684200300000002</v>
      </c>
      <c r="FV26" s="1178">
        <f t="shared" ca="1" si="409"/>
        <v>0</v>
      </c>
      <c r="FW26" s="1178">
        <f t="shared" ca="1" si="409"/>
        <v>5.3681150300000002</v>
      </c>
      <c r="FX26" s="1178">
        <f t="shared" ca="1" si="409"/>
        <v>3.0500250100000002E-4</v>
      </c>
      <c r="FZ26" s="1165"/>
      <c r="GA26" s="1165"/>
      <c r="GB26" s="1172"/>
      <c r="GC26" s="1165"/>
      <c r="GH26" s="1167" t="s">
        <v>2689</v>
      </c>
      <c r="GI26" s="1168" t="s">
        <v>225</v>
      </c>
      <c r="GJ26" s="1178">
        <f t="shared" ca="1" si="392"/>
        <v>4.50339073E-6</v>
      </c>
      <c r="GK26" s="1178">
        <f t="shared" ca="1" si="392"/>
        <v>4.50339073E-6</v>
      </c>
      <c r="GL26" s="1178">
        <f t="shared" ca="1" si="392"/>
        <v>0</v>
      </c>
      <c r="GM26" s="1178">
        <f t="shared" ca="1" si="392"/>
        <v>4.50339073E-6</v>
      </c>
      <c r="GN26" s="1178">
        <f t="shared" ca="1" si="392"/>
        <v>4.50339073E-6</v>
      </c>
      <c r="GO26" s="1178">
        <f t="shared" ca="1" si="392"/>
        <v>0</v>
      </c>
      <c r="GP26" s="1178">
        <f t="shared" ca="1" si="392"/>
        <v>4.50339073E-6</v>
      </c>
      <c r="GQ26" s="1178">
        <f t="shared" ca="1" si="392"/>
        <v>0</v>
      </c>
      <c r="GS26" s="1165"/>
      <c r="GT26" s="1165"/>
      <c r="GU26" s="1172"/>
      <c r="GV26" s="1165"/>
      <c r="HA26" s="1167" t="s">
        <v>2689</v>
      </c>
      <c r="HB26" s="1168" t="s">
        <v>225</v>
      </c>
      <c r="HC26" s="1178">
        <f t="shared" ca="1" si="393"/>
        <v>0</v>
      </c>
      <c r="HD26" s="1178">
        <f t="shared" ca="1" si="393"/>
        <v>0</v>
      </c>
      <c r="HE26" s="1178">
        <f t="shared" ca="1" si="393"/>
        <v>86.447366799999998</v>
      </c>
      <c r="HF26" s="1178">
        <f t="shared" ca="1" si="393"/>
        <v>86.430605799999995</v>
      </c>
      <c r="HG26" s="1178">
        <f t="shared" ca="1" si="393"/>
        <v>1.67610004E-2</v>
      </c>
      <c r="HH26" s="1178">
        <f t="shared" ca="1" si="393"/>
        <v>0</v>
      </c>
      <c r="HJ26" s="1165"/>
      <c r="HK26" s="1165"/>
      <c r="HL26" s="1172"/>
      <c r="HM26" s="1165"/>
      <c r="HN26" s="1172"/>
      <c r="HO26" s="1165"/>
      <c r="HR26" s="1167" t="s">
        <v>2689</v>
      </c>
      <c r="HS26" s="1168" t="s">
        <v>225</v>
      </c>
      <c r="HT26" s="1178">
        <f t="shared" ref="HT26:IE26" ca="1" si="410">HT79</f>
        <v>0</v>
      </c>
      <c r="HU26" s="1178">
        <f t="shared" ca="1" si="410"/>
        <v>0</v>
      </c>
      <c r="HV26" s="1178">
        <f t="shared" ca="1" si="410"/>
        <v>3.4838694100000002E-3</v>
      </c>
      <c r="HW26" s="1178">
        <f t="shared" ca="1" si="410"/>
        <v>3.4838694100000002E-3</v>
      </c>
      <c r="HX26" s="1178">
        <f t="shared" ca="1" si="410"/>
        <v>1.88868695E-2</v>
      </c>
      <c r="HY26" s="1178">
        <f t="shared" ca="1" si="410"/>
        <v>1.44419041E-3</v>
      </c>
      <c r="HZ26" s="1178">
        <f t="shared" ca="1" si="410"/>
        <v>35.725131400000002</v>
      </c>
      <c r="IA26" s="1178">
        <f t="shared" ca="1" si="410"/>
        <v>8.1709386800000006E-2</v>
      </c>
      <c r="IB26" s="1178">
        <f t="shared" ca="1" si="410"/>
        <v>0</v>
      </c>
      <c r="IC26" s="1178">
        <f t="shared" ca="1" si="410"/>
        <v>0</v>
      </c>
      <c r="ID26" s="1178">
        <f t="shared" ca="1" si="410"/>
        <v>0</v>
      </c>
      <c r="IE26" s="1178">
        <f t="shared" ca="1" si="410"/>
        <v>3.4838694100000002E-3</v>
      </c>
      <c r="IG26" s="1165"/>
      <c r="IH26" s="1165"/>
      <c r="II26" s="1172"/>
      <c r="IJ26" s="1165"/>
      <c r="IO26" s="1167" t="s">
        <v>2689</v>
      </c>
      <c r="IP26" s="1168" t="s">
        <v>225</v>
      </c>
      <c r="IQ26" s="1178">
        <f t="shared" ref="IQ26:JH26" ca="1" si="411">IQ79</f>
        <v>1.88868695E-2</v>
      </c>
      <c r="IR26" s="1178">
        <f t="shared" ca="1" si="411"/>
        <v>1.44419041E-3</v>
      </c>
      <c r="IS26" s="1178">
        <f t="shared" ca="1" si="411"/>
        <v>2.0650388799999999E-2</v>
      </c>
      <c r="IT26" s="1178">
        <f t="shared" ca="1" si="411"/>
        <v>2.2094579199999999E-2</v>
      </c>
      <c r="IU26" s="1178">
        <f t="shared" ca="1" si="411"/>
        <v>2.0634749500000001E-2</v>
      </c>
      <c r="IV26" s="1178">
        <f t="shared" ca="1" si="411"/>
        <v>0.60410543800000005</v>
      </c>
      <c r="IW26" s="1178">
        <f t="shared" ca="1" si="411"/>
        <v>0.49560933000000001</v>
      </c>
      <c r="IX26" s="1178">
        <f t="shared" ca="1" si="411"/>
        <v>1396.48092</v>
      </c>
      <c r="IY26" s="1178">
        <f t="shared" ca="1" si="411"/>
        <v>1.4598296499999999E-3</v>
      </c>
      <c r="IZ26" s="1178">
        <f t="shared" ca="1" si="411"/>
        <v>8.7847420199999998E-2</v>
      </c>
      <c r="JA26" s="1178">
        <f t="shared" ca="1" si="411"/>
        <v>0.51625971900000001</v>
      </c>
      <c r="JB26" s="1178">
        <f t="shared" ca="1" si="411"/>
        <v>0</v>
      </c>
      <c r="JC26" s="1178">
        <f t="shared" ca="1" si="411"/>
        <v>6.1380334300000002E-3</v>
      </c>
      <c r="JD26" s="1178">
        <f t="shared" ca="1" si="411"/>
        <v>0</v>
      </c>
      <c r="JE26" s="1178">
        <f t="shared" ca="1" si="411"/>
        <v>8.7847420199999998E-2</v>
      </c>
      <c r="JF26" s="1178">
        <f t="shared" ca="1" si="411"/>
        <v>1593.1955499999999</v>
      </c>
      <c r="JG26" s="1178">
        <f t="shared" ca="1" si="411"/>
        <v>0</v>
      </c>
      <c r="JH26" s="1178">
        <f t="shared" ca="1" si="411"/>
        <v>8.1709386800000006E-2</v>
      </c>
      <c r="JJ26" s="1165"/>
      <c r="JK26" s="1165"/>
      <c r="JL26" s="1172"/>
      <c r="JM26" s="1165"/>
      <c r="JR26" s="1167" t="s">
        <v>2689</v>
      </c>
      <c r="JS26" s="1168" t="s">
        <v>225</v>
      </c>
      <c r="JT26" s="1178">
        <f t="shared" ref="JT26:KC26" ca="1" si="412">JT79</f>
        <v>0</v>
      </c>
      <c r="JU26" s="1178">
        <f t="shared" ca="1" si="412"/>
        <v>0</v>
      </c>
      <c r="JV26" s="1178">
        <f t="shared" ca="1" si="412"/>
        <v>0</v>
      </c>
      <c r="JW26" s="1178">
        <f t="shared" ca="1" si="412"/>
        <v>0</v>
      </c>
      <c r="JX26" s="1178">
        <f t="shared" ca="1" si="412"/>
        <v>4.50339073E-6</v>
      </c>
      <c r="JY26" s="1178">
        <f t="shared" ca="1" si="412"/>
        <v>0</v>
      </c>
      <c r="JZ26" s="1178">
        <f t="shared" ca="1" si="412"/>
        <v>4.50339073E-6</v>
      </c>
      <c r="KA26" s="1178">
        <f t="shared" ca="1" si="412"/>
        <v>0</v>
      </c>
      <c r="KB26" s="1178">
        <f t="shared" ca="1" si="412"/>
        <v>0</v>
      </c>
      <c r="KC26" s="1178">
        <f t="shared" ca="1" si="412"/>
        <v>0</v>
      </c>
      <c r="KE26" s="1165"/>
      <c r="KJ26" s="1167" t="s">
        <v>2689</v>
      </c>
      <c r="KK26" s="1168" t="s">
        <v>225</v>
      </c>
      <c r="KL26" s="1178">
        <f t="shared" ca="1" si="397"/>
        <v>0</v>
      </c>
      <c r="KM26" s="1178">
        <f t="shared" ca="1" si="397"/>
        <v>0</v>
      </c>
      <c r="KN26" s="1178">
        <f t="shared" ca="1" si="397"/>
        <v>0</v>
      </c>
      <c r="KO26" s="1178">
        <f t="shared" ca="1" si="397"/>
        <v>0</v>
      </c>
      <c r="KP26" s="1178">
        <f t="shared" ca="1" si="397"/>
        <v>0</v>
      </c>
      <c r="KQ26" s="1178">
        <f t="shared" ca="1" si="397"/>
        <v>0</v>
      </c>
      <c r="KR26" s="1178">
        <f t="shared" ca="1" si="397"/>
        <v>0</v>
      </c>
      <c r="KT26" s="1165"/>
      <c r="KY26" s="1167" t="s">
        <v>2689</v>
      </c>
      <c r="KZ26" s="1168" t="s">
        <v>225</v>
      </c>
      <c r="LA26" s="1178">
        <f t="shared" ref="LA26:LK26" ca="1" si="413">LA79</f>
        <v>86.430605799999995</v>
      </c>
      <c r="LB26" s="1178">
        <f t="shared" ca="1" si="413"/>
        <v>35.725131400000002</v>
      </c>
      <c r="LC26" s="1178">
        <f t="shared" ca="1" si="413"/>
        <v>2152.3143500000001</v>
      </c>
      <c r="LD26" s="1178">
        <f t="shared" ca="1" si="413"/>
        <v>2152.3143500000001</v>
      </c>
      <c r="LE26" s="1178">
        <f t="shared" ca="1" si="413"/>
        <v>2030.15861</v>
      </c>
      <c r="LF26" s="1178">
        <f t="shared" ca="1" si="413"/>
        <v>358.66478000000001</v>
      </c>
      <c r="LG26" s="1178">
        <f t="shared" ca="1" si="413"/>
        <v>358.66478000000001</v>
      </c>
      <c r="LH26" s="1178">
        <f t="shared" ca="1" si="413"/>
        <v>0</v>
      </c>
      <c r="LI26" s="1178">
        <f t="shared" ca="1" si="413"/>
        <v>353.83101599999998</v>
      </c>
      <c r="LJ26" s="1178">
        <f t="shared" ca="1" si="413"/>
        <v>0</v>
      </c>
      <c r="LK26" s="1178">
        <f t="shared" ca="1" si="413"/>
        <v>0</v>
      </c>
      <c r="LM26" s="1165"/>
      <c r="LN26" s="1165"/>
      <c r="LO26" s="1172"/>
      <c r="LP26" s="1165"/>
      <c r="LU26" s="1167" t="s">
        <v>2689</v>
      </c>
      <c r="LV26" s="1168" t="s">
        <v>225</v>
      </c>
      <c r="LW26" s="1178">
        <f t="shared" ref="LW26:MO26" ca="1" si="414">LW79</f>
        <v>0</v>
      </c>
      <c r="LX26" s="1178">
        <f t="shared" ca="1" si="414"/>
        <v>0</v>
      </c>
      <c r="LY26" s="1178">
        <f t="shared" ca="1" si="414"/>
        <v>1.67610004E-2</v>
      </c>
      <c r="LZ26" s="1178">
        <f t="shared" ca="1" si="414"/>
        <v>1.4598296499999999E-3</v>
      </c>
      <c r="MA26" s="1178">
        <f t="shared" ca="1" si="414"/>
        <v>1.8220830100000002E-2</v>
      </c>
      <c r="MB26" s="1178">
        <f t="shared" ca="1" si="414"/>
        <v>2152.3143500000001</v>
      </c>
      <c r="MC26" s="1178">
        <f t="shared" ca="1" si="414"/>
        <v>358.66478000000001</v>
      </c>
      <c r="MD26" s="1178">
        <f t="shared" ca="1" si="414"/>
        <v>0</v>
      </c>
      <c r="ME26" s="1178">
        <f t="shared" ca="1" si="414"/>
        <v>0</v>
      </c>
      <c r="MF26" s="1178">
        <f t="shared" ca="1" si="414"/>
        <v>0</v>
      </c>
      <c r="MG26" s="1178">
        <f t="shared" ca="1" si="414"/>
        <v>0</v>
      </c>
      <c r="MH26" s="1178">
        <f t="shared" ca="1" si="414"/>
        <v>0</v>
      </c>
      <c r="MI26" s="1178">
        <f t="shared" ca="1" si="414"/>
        <v>0</v>
      </c>
      <c r="MJ26" s="1178">
        <f t="shared" ca="1" si="414"/>
        <v>0</v>
      </c>
      <c r="MK26" s="1178">
        <f t="shared" ca="1" si="414"/>
        <v>0</v>
      </c>
      <c r="ML26" s="1178">
        <f t="shared" ca="1" si="414"/>
        <v>0</v>
      </c>
      <c r="MM26" s="1178">
        <f t="shared" ca="1" si="414"/>
        <v>0</v>
      </c>
      <c r="MN26" s="1178">
        <f t="shared" ca="1" si="414"/>
        <v>0</v>
      </c>
      <c r="MO26" s="1178">
        <f t="shared" ca="1" si="414"/>
        <v>0</v>
      </c>
      <c r="MQ26" s="1165"/>
      <c r="MR26" s="1165"/>
      <c r="MS26" s="1172"/>
      <c r="MT26" s="1165"/>
      <c r="MY26" s="1167" t="s">
        <v>2689</v>
      </c>
      <c r="MZ26" s="1168" t="s">
        <v>225</v>
      </c>
      <c r="NA26" s="1178">
        <f t="shared" ref="NA26:NP26" ca="1" si="415">NA79</f>
        <v>0</v>
      </c>
      <c r="NB26" s="1178">
        <f t="shared" ca="1" si="415"/>
        <v>0</v>
      </c>
      <c r="NC26" s="1178">
        <f t="shared" ca="1" si="415"/>
        <v>0</v>
      </c>
      <c r="ND26" s="1178">
        <f t="shared" ca="1" si="415"/>
        <v>0</v>
      </c>
      <c r="NE26" s="1178">
        <f t="shared" ca="1" si="415"/>
        <v>0</v>
      </c>
      <c r="NF26" s="1178">
        <f t="shared" ca="1" si="415"/>
        <v>0</v>
      </c>
      <c r="NG26" s="1178">
        <f t="shared" ca="1" si="415"/>
        <v>0</v>
      </c>
      <c r="NH26" s="1178">
        <f t="shared" ca="1" si="415"/>
        <v>0</v>
      </c>
      <c r="NI26" s="1178">
        <f t="shared" ca="1" si="415"/>
        <v>0</v>
      </c>
      <c r="NJ26" s="1178">
        <f t="shared" ca="1" si="415"/>
        <v>0</v>
      </c>
      <c r="NK26" s="1178">
        <f t="shared" ca="1" si="415"/>
        <v>0</v>
      </c>
      <c r="NL26" s="1178">
        <f t="shared" ca="1" si="415"/>
        <v>0</v>
      </c>
      <c r="NM26" s="1178">
        <f t="shared" ca="1" si="415"/>
        <v>0</v>
      </c>
      <c r="NN26" s="1178">
        <f t="shared" ca="1" si="415"/>
        <v>0</v>
      </c>
      <c r="NO26" s="1178">
        <f t="shared" ca="1" si="415"/>
        <v>0</v>
      </c>
      <c r="NP26" s="1178">
        <f t="shared" ca="1" si="415"/>
        <v>0</v>
      </c>
      <c r="NR26" s="1165"/>
      <c r="NS26" s="1165"/>
      <c r="NT26" s="1172"/>
      <c r="NU26" s="1165"/>
      <c r="NZ26" s="1165"/>
      <c r="OA26" s="1165"/>
      <c r="OF26" s="1167" t="s">
        <v>2689</v>
      </c>
      <c r="OG26" s="1168" t="s">
        <v>225</v>
      </c>
      <c r="OH26" s="1178">
        <f t="shared" ca="1" si="401"/>
        <v>2.3190957399999999</v>
      </c>
      <c r="OI26" s="1178">
        <f t="shared" ca="1" si="401"/>
        <v>0</v>
      </c>
      <c r="OJ26" s="1178">
        <f t="shared" ca="1" si="401"/>
        <v>3.48365587E-3</v>
      </c>
      <c r="OK26" s="1178">
        <f t="shared" ca="1" si="401"/>
        <v>2.3190957399999999</v>
      </c>
      <c r="OL26" s="1178">
        <f t="shared" ca="1" si="401"/>
        <v>46455.824000000001</v>
      </c>
      <c r="OM26" s="1178">
        <f t="shared" ca="1" si="401"/>
        <v>46455.820699999997</v>
      </c>
      <c r="ON26" s="1178">
        <f t="shared" ca="1" si="401"/>
        <v>0</v>
      </c>
      <c r="OO26" s="1178">
        <f t="shared" ca="1" si="401"/>
        <v>0</v>
      </c>
      <c r="OQ26" s="1165"/>
      <c r="OR26" s="1165"/>
      <c r="OS26" s="1172"/>
      <c r="OT26" s="1165"/>
      <c r="OU26" s="1172"/>
      <c r="OV26" s="1165"/>
      <c r="OY26" s="1167" t="s">
        <v>2689</v>
      </c>
      <c r="OZ26" s="1168" t="s">
        <v>225</v>
      </c>
      <c r="PA26" s="1178">
        <f t="shared" ref="PA26:PK26" ca="1" si="416">PA79</f>
        <v>0</v>
      </c>
      <c r="PB26" s="1178">
        <f t="shared" ca="1" si="416"/>
        <v>0</v>
      </c>
      <c r="PC26" s="1178">
        <f t="shared" ca="1" si="416"/>
        <v>0</v>
      </c>
      <c r="PD26" s="1178">
        <f t="shared" ca="1" si="416"/>
        <v>0</v>
      </c>
      <c r="PE26" s="1178">
        <f t="shared" ca="1" si="416"/>
        <v>0</v>
      </c>
      <c r="PF26" s="1178">
        <f t="shared" ca="1" si="416"/>
        <v>0</v>
      </c>
      <c r="PG26" s="1178">
        <f t="shared" ca="1" si="416"/>
        <v>0</v>
      </c>
      <c r="PH26" s="1178">
        <f t="shared" ca="1" si="416"/>
        <v>0</v>
      </c>
      <c r="PI26" s="1178">
        <f t="shared" ca="1" si="416"/>
        <v>0</v>
      </c>
      <c r="PJ26" s="1178">
        <f t="shared" ca="1" si="416"/>
        <v>0</v>
      </c>
      <c r="PK26" s="1178">
        <f t="shared" ca="1" si="416"/>
        <v>0</v>
      </c>
      <c r="PM26" s="1165"/>
      <c r="PN26" s="1165"/>
      <c r="PO26" s="1172"/>
      <c r="PP26" s="1165"/>
      <c r="PU26" s="1167" t="s">
        <v>2689</v>
      </c>
      <c r="PV26" s="1168" t="s">
        <v>225</v>
      </c>
      <c r="PW26" s="1178">
        <f t="shared" ca="1" si="403"/>
        <v>0</v>
      </c>
      <c r="PX26" s="1178">
        <f t="shared" ca="1" si="403"/>
        <v>0</v>
      </c>
      <c r="PY26" s="1178">
        <f t="shared" ca="1" si="403"/>
        <v>0</v>
      </c>
      <c r="PZ26" s="1178">
        <f t="shared" ca="1" si="403"/>
        <v>0</v>
      </c>
      <c r="QB26" s="1165"/>
      <c r="QC26" s="1165"/>
      <c r="QD26" s="1172"/>
      <c r="QE26" s="1165"/>
    </row>
    <row r="27" spans="1:449" ht="12" customHeight="1">
      <c r="A27" s="1179"/>
      <c r="H27" s="1167" t="s">
        <v>3891</v>
      </c>
      <c r="I27" s="1168" t="s">
        <v>225</v>
      </c>
      <c r="J27" s="1178">
        <f ca="1">J82+J80+J81+J85+J86</f>
        <v>0</v>
      </c>
      <c r="K27" s="1178">
        <f ca="1">K82+K80+K81+K85+K86</f>
        <v>0</v>
      </c>
      <c r="R27" s="1167" t="s">
        <v>3891</v>
      </c>
      <c r="S27" s="1168" t="s">
        <v>225</v>
      </c>
      <c r="T27" s="1178">
        <f t="shared" ref="T27:AD27" ca="1" si="417">T82+T80+T81+T85+T86</f>
        <v>0</v>
      </c>
      <c r="U27" s="1178">
        <f t="shared" ca="1" si="417"/>
        <v>0</v>
      </c>
      <c r="V27" s="1178">
        <f t="shared" ca="1" si="417"/>
        <v>0</v>
      </c>
      <c r="W27" s="1178">
        <f t="shared" ca="1" si="417"/>
        <v>0</v>
      </c>
      <c r="X27" s="1178">
        <f t="shared" ca="1" si="417"/>
        <v>0</v>
      </c>
      <c r="Y27" s="1178">
        <f t="shared" ca="1" si="417"/>
        <v>0</v>
      </c>
      <c r="Z27" s="1178">
        <f t="shared" ca="1" si="417"/>
        <v>0</v>
      </c>
      <c r="AA27" s="1178">
        <f t="shared" ca="1" si="417"/>
        <v>0</v>
      </c>
      <c r="AB27" s="1178">
        <f t="shared" ca="1" si="417"/>
        <v>0</v>
      </c>
      <c r="AC27" s="1178">
        <f t="shared" ca="1" si="417"/>
        <v>0</v>
      </c>
      <c r="AD27" s="1178">
        <f t="shared" ca="1" si="417"/>
        <v>0</v>
      </c>
      <c r="AF27" s="1165"/>
      <c r="AG27" s="1172"/>
      <c r="AH27" s="1165"/>
      <c r="AI27" s="1165"/>
      <c r="AK27" s="1167" t="s">
        <v>3891</v>
      </c>
      <c r="AL27" s="1168" t="s">
        <v>225</v>
      </c>
      <c r="AM27" s="1178">
        <f t="shared" ref="AM27:BB27" ca="1" si="418">AM82+AM80+AM81+AM85+AM86</f>
        <v>0</v>
      </c>
      <c r="AN27" s="1178">
        <f t="shared" ca="1" si="418"/>
        <v>0</v>
      </c>
      <c r="AO27" s="1178">
        <f t="shared" ca="1" si="418"/>
        <v>0</v>
      </c>
      <c r="AP27" s="1178">
        <f t="shared" ca="1" si="418"/>
        <v>0</v>
      </c>
      <c r="AQ27" s="1178">
        <f t="shared" ca="1" si="418"/>
        <v>0</v>
      </c>
      <c r="AR27" s="1178">
        <f t="shared" ca="1" si="418"/>
        <v>0</v>
      </c>
      <c r="AS27" s="1178">
        <f t="shared" ca="1" si="418"/>
        <v>0</v>
      </c>
      <c r="AT27" s="1178">
        <f t="shared" ca="1" si="418"/>
        <v>0</v>
      </c>
      <c r="AU27" s="1178">
        <f t="shared" ca="1" si="418"/>
        <v>0</v>
      </c>
      <c r="AV27" s="1178">
        <f t="shared" ca="1" si="418"/>
        <v>0</v>
      </c>
      <c r="AW27" s="1178">
        <f t="shared" ca="1" si="418"/>
        <v>0</v>
      </c>
      <c r="AX27" s="1178">
        <f t="shared" ca="1" si="418"/>
        <v>0</v>
      </c>
      <c r="AY27" s="1178">
        <f t="shared" ca="1" si="418"/>
        <v>0</v>
      </c>
      <c r="AZ27" s="1178">
        <f t="shared" ca="1" si="418"/>
        <v>0</v>
      </c>
      <c r="BA27" s="1178">
        <f t="shared" ca="1" si="418"/>
        <v>0</v>
      </c>
      <c r="BB27" s="1178">
        <f t="shared" ca="1" si="418"/>
        <v>0</v>
      </c>
      <c r="BD27" s="1165"/>
      <c r="BE27" s="1165"/>
      <c r="BF27" s="1172"/>
      <c r="BG27" s="1165"/>
      <c r="BL27" s="1167" t="s">
        <v>3891</v>
      </c>
      <c r="BM27" s="1168" t="s">
        <v>225</v>
      </c>
      <c r="BN27" s="1178">
        <f ca="1">BN82+BN80+BN81+BN85+BN86</f>
        <v>6.2367549099999996E-4</v>
      </c>
      <c r="BO27" s="1178">
        <f ca="1">BO82+BO80+BO81+BO85+BO86</f>
        <v>3.7600831799999998E-7</v>
      </c>
      <c r="BP27" s="1178">
        <f ca="1">BP82+BP80+BP81+BP85+BP86</f>
        <v>6.2329948300000003E-4</v>
      </c>
      <c r="BQ27" s="1178">
        <f ca="1">BQ82+BQ80+BQ81+BQ85+BQ86</f>
        <v>0</v>
      </c>
      <c r="BR27" s="1178">
        <f ca="1">BR82+BR80+BR81+BR85+BR86</f>
        <v>0</v>
      </c>
      <c r="BT27" s="1165"/>
      <c r="BU27" s="1165"/>
      <c r="BV27" s="1172"/>
      <c r="BW27" s="1165"/>
      <c r="CB27" s="1167" t="s">
        <v>3891</v>
      </c>
      <c r="CC27" s="1168" t="s">
        <v>225</v>
      </c>
      <c r="CD27" s="1178">
        <f t="shared" ref="CD27:CO27" ca="1" si="419">CD82+CD80+CD81+CD85+CD86</f>
        <v>0</v>
      </c>
      <c r="CE27" s="1178">
        <f t="shared" ca="1" si="419"/>
        <v>0</v>
      </c>
      <c r="CF27" s="1178">
        <f t="shared" ca="1" si="419"/>
        <v>6.2367549099999996E-4</v>
      </c>
      <c r="CG27" s="1178">
        <f t="shared" ca="1" si="419"/>
        <v>3.7600831799999998E-7</v>
      </c>
      <c r="CH27" s="1178">
        <f t="shared" ca="1" si="419"/>
        <v>6.2367549099999996E-3</v>
      </c>
      <c r="CI27" s="1178">
        <f t="shared" ca="1" si="419"/>
        <v>0</v>
      </c>
      <c r="CJ27" s="1178">
        <f t="shared" ca="1" si="419"/>
        <v>0</v>
      </c>
      <c r="CK27" s="1178">
        <f t="shared" ca="1" si="419"/>
        <v>3.5296201899999998E-6</v>
      </c>
      <c r="CL27" s="1178">
        <f t="shared" ca="1" si="419"/>
        <v>5.6099258100000002E-3</v>
      </c>
      <c r="CM27" s="1178">
        <f t="shared" ca="1" si="419"/>
        <v>6.2367549099999996E-3</v>
      </c>
      <c r="CN27" s="1178">
        <f t="shared" ca="1" si="419"/>
        <v>3.7151005799999998E-6</v>
      </c>
      <c r="CO27" s="1178">
        <f t="shared" ca="1" si="419"/>
        <v>1.85480388E-7</v>
      </c>
      <c r="CQ27" s="1165"/>
      <c r="CR27" s="1165"/>
      <c r="CS27" s="1172"/>
      <c r="CT27" s="1165"/>
      <c r="CY27" s="1167" t="s">
        <v>3891</v>
      </c>
      <c r="CZ27" s="1168" t="s">
        <v>225</v>
      </c>
      <c r="DA27" s="1178">
        <f t="shared" ref="DA27:DJ27" ca="1" si="420">DA82+DA80+DA81+DA85+DA86</f>
        <v>3.4648638400000003E-5</v>
      </c>
      <c r="DB27" s="1178">
        <f t="shared" ca="1" si="420"/>
        <v>0</v>
      </c>
      <c r="DC27" s="1178">
        <f t="shared" ca="1" si="420"/>
        <v>0</v>
      </c>
      <c r="DD27" s="1178">
        <f t="shared" ca="1" si="420"/>
        <v>0</v>
      </c>
      <c r="DE27" s="1178">
        <f t="shared" ca="1" si="420"/>
        <v>3.4186039499999998E-4</v>
      </c>
      <c r="DF27" s="1178">
        <f t="shared" ca="1" si="420"/>
        <v>41.653477600000002</v>
      </c>
      <c r="DG27" s="1178">
        <f t="shared" ca="1" si="420"/>
        <v>874.72948099999996</v>
      </c>
      <c r="DH27" s="1178">
        <f t="shared" ca="1" si="420"/>
        <v>874.72948099999996</v>
      </c>
      <c r="DI27" s="1178">
        <f t="shared" ca="1" si="420"/>
        <v>833.07569599999999</v>
      </c>
      <c r="DJ27" s="1178">
        <f t="shared" ca="1" si="420"/>
        <v>41.653784799999997</v>
      </c>
      <c r="DL27" s="1165"/>
      <c r="DM27" s="1165"/>
      <c r="DN27" s="1172"/>
      <c r="DO27" s="1165"/>
      <c r="DT27" s="1167" t="s">
        <v>3891</v>
      </c>
      <c r="DU27" s="1168" t="s">
        <v>225</v>
      </c>
      <c r="DV27" s="1178">
        <f t="shared" ref="DV27:EK27" ca="1" si="421">DV82+DV80+DV81+DV85+DV86</f>
        <v>0</v>
      </c>
      <c r="DW27" s="1178">
        <f t="shared" ca="1" si="421"/>
        <v>0</v>
      </c>
      <c r="DX27" s="1178">
        <f t="shared" ca="1" si="421"/>
        <v>6.92972768E-4</v>
      </c>
      <c r="DY27" s="1178">
        <f t="shared" ca="1" si="421"/>
        <v>3.4648638400000003E-5</v>
      </c>
      <c r="DZ27" s="1178">
        <f t="shared" ca="1" si="421"/>
        <v>0</v>
      </c>
      <c r="EA27" s="1178">
        <f t="shared" ca="1" si="421"/>
        <v>3.4186039499999998E-4</v>
      </c>
      <c r="EB27" s="1178">
        <f t="shared" ca="1" si="421"/>
        <v>6.5832412899999998E-4</v>
      </c>
      <c r="EC27" s="1178">
        <f t="shared" ca="1" si="421"/>
        <v>0</v>
      </c>
      <c r="ED27" s="1178">
        <f t="shared" ca="1" si="421"/>
        <v>6.2367549099999996E-3</v>
      </c>
      <c r="EE27" s="1178">
        <f t="shared" ca="1" si="421"/>
        <v>833.06976599999996</v>
      </c>
      <c r="EF27" s="1178">
        <f t="shared" ca="1" si="421"/>
        <v>0</v>
      </c>
      <c r="EG27" s="1178">
        <f t="shared" ca="1" si="421"/>
        <v>0</v>
      </c>
      <c r="EH27" s="1178">
        <f t="shared" ca="1" si="421"/>
        <v>0</v>
      </c>
      <c r="EI27" s="1178">
        <f t="shared" ca="1" si="421"/>
        <v>0</v>
      </c>
      <c r="EJ27" s="1178">
        <f t="shared" ca="1" si="421"/>
        <v>0</v>
      </c>
      <c r="EK27" s="1178">
        <f t="shared" ca="1" si="421"/>
        <v>833.07569599999999</v>
      </c>
      <c r="EM27" s="1165"/>
      <c r="EN27" s="1165"/>
      <c r="EO27" s="1172"/>
      <c r="EP27" s="1165"/>
      <c r="EU27" s="1167" t="s">
        <v>3891</v>
      </c>
      <c r="EV27" s="1168" t="s">
        <v>225</v>
      </c>
      <c r="EW27" s="1178">
        <f t="shared" ref="EW27:FB27" ca="1" si="422">EW82+EW80+EW81+EW85+EW86</f>
        <v>3.7151005799999998E-6</v>
      </c>
      <c r="EX27" s="1178">
        <f t="shared" ca="1" si="422"/>
        <v>3.7151005799999998E-6</v>
      </c>
      <c r="EY27" s="1178">
        <f t="shared" ca="1" si="422"/>
        <v>2.9595940099999999E-19</v>
      </c>
      <c r="EZ27" s="1178">
        <f t="shared" ca="1" si="422"/>
        <v>2.9595940099999999E-19</v>
      </c>
      <c r="FA27" s="1178">
        <f t="shared" ca="1" si="422"/>
        <v>3.7142409200000002E-6</v>
      </c>
      <c r="FB27" s="1178">
        <f t="shared" ca="1" si="422"/>
        <v>8.5991382400000002E-10</v>
      </c>
      <c r="FD27" s="1165"/>
      <c r="FE27" s="1165"/>
      <c r="FF27" s="1172"/>
      <c r="FG27" s="1165"/>
      <c r="FL27" s="1167" t="s">
        <v>3891</v>
      </c>
      <c r="FM27" s="1168" t="s">
        <v>225</v>
      </c>
      <c r="FN27" s="1178">
        <f t="shared" ref="FN27:FX27" ca="1" si="423">FN82+FN80+FN81+FN85+FN86</f>
        <v>6.2329948300000003E-4</v>
      </c>
      <c r="FO27" s="1178">
        <f t="shared" ca="1" si="423"/>
        <v>5.6099258100000002E-3</v>
      </c>
      <c r="FP27" s="1178">
        <f t="shared" ca="1" si="423"/>
        <v>3.7142409200000002E-6</v>
      </c>
      <c r="FQ27" s="1178">
        <f t="shared" ca="1" si="423"/>
        <v>8.5991382400000002E-10</v>
      </c>
      <c r="FR27" s="1178">
        <f t="shared" ca="1" si="423"/>
        <v>8.5991398200000002E-10</v>
      </c>
      <c r="FS27" s="1178">
        <f t="shared" ca="1" si="423"/>
        <v>0</v>
      </c>
      <c r="FT27" s="1178">
        <f t="shared" ca="1" si="423"/>
        <v>0</v>
      </c>
      <c r="FU27" s="1178">
        <f t="shared" ca="1" si="423"/>
        <v>6.23693953E-3</v>
      </c>
      <c r="FV27" s="1178">
        <f t="shared" ca="1" si="423"/>
        <v>0</v>
      </c>
      <c r="FW27" s="1178">
        <f t="shared" ca="1" si="423"/>
        <v>6.2367540500000004E-3</v>
      </c>
      <c r="FX27" s="1178">
        <f t="shared" ca="1" si="423"/>
        <v>1.85480388E-7</v>
      </c>
      <c r="FZ27" s="1165"/>
      <c r="GA27" s="1165"/>
      <c r="GB27" s="1172"/>
      <c r="GC27" s="1165"/>
      <c r="GH27" s="1167" t="s">
        <v>3891</v>
      </c>
      <c r="GI27" s="1168" t="s">
        <v>225</v>
      </c>
      <c r="GJ27" s="1178">
        <f t="shared" ref="GJ27:GQ27" ca="1" si="424">GJ82+GJ80+GJ81+GJ85+GJ86</f>
        <v>8.5991398200000002E-10</v>
      </c>
      <c r="GK27" s="1178">
        <f t="shared" ca="1" si="424"/>
        <v>8.5991398200000002E-10</v>
      </c>
      <c r="GL27" s="1178">
        <f t="shared" ca="1" si="424"/>
        <v>0</v>
      </c>
      <c r="GM27" s="1178">
        <f t="shared" ca="1" si="424"/>
        <v>8.5991398200000002E-10</v>
      </c>
      <c r="GN27" s="1178">
        <f t="shared" ca="1" si="424"/>
        <v>8.5991398200000002E-10</v>
      </c>
      <c r="GO27" s="1178">
        <f t="shared" ca="1" si="424"/>
        <v>0</v>
      </c>
      <c r="GP27" s="1178">
        <f t="shared" ca="1" si="424"/>
        <v>8.5991398200000002E-10</v>
      </c>
      <c r="GQ27" s="1178">
        <f t="shared" ca="1" si="424"/>
        <v>0</v>
      </c>
      <c r="GS27" s="1165"/>
      <c r="GT27" s="1165"/>
      <c r="GU27" s="1172"/>
      <c r="GV27" s="1165"/>
      <c r="HA27" s="1167" t="s">
        <v>3891</v>
      </c>
      <c r="HB27" s="1168" t="s">
        <v>225</v>
      </c>
      <c r="HC27" s="1178">
        <f t="shared" ref="HC27:HH27" ca="1" si="425">HC82+HC80+HC81+HC85+HC86</f>
        <v>2.9595940099999999E-19</v>
      </c>
      <c r="HD27" s="1178">
        <f t="shared" ca="1" si="425"/>
        <v>2.84943146E-19</v>
      </c>
      <c r="HE27" s="1178">
        <f t="shared" ca="1" si="425"/>
        <v>325.20676099999997</v>
      </c>
      <c r="HF27" s="1178">
        <f t="shared" ca="1" si="425"/>
        <v>325.17264499999999</v>
      </c>
      <c r="HG27" s="1178">
        <f t="shared" ca="1" si="425"/>
        <v>3.41158659E-2</v>
      </c>
      <c r="HH27" s="1178">
        <f t="shared" ca="1" si="425"/>
        <v>2.84943146E-19</v>
      </c>
      <c r="HJ27" s="1165"/>
      <c r="HK27" s="1165"/>
      <c r="HL27" s="1172"/>
      <c r="HM27" s="1165"/>
      <c r="HN27" s="1172"/>
      <c r="HO27" s="1165"/>
      <c r="HR27" s="1167" t="s">
        <v>3891</v>
      </c>
      <c r="HS27" s="1168" t="s">
        <v>225</v>
      </c>
      <c r="HT27" s="1178">
        <f t="shared" ref="HT27:IE27" ca="1" si="426">HT82+HT80+HT81+HT85+HT86</f>
        <v>0</v>
      </c>
      <c r="HU27" s="1178">
        <f t="shared" ca="1" si="426"/>
        <v>2.84943146E-19</v>
      </c>
      <c r="HV27" s="1178">
        <f t="shared" ca="1" si="426"/>
        <v>6.8774112299999999E-3</v>
      </c>
      <c r="HW27" s="1178">
        <f t="shared" ca="1" si="426"/>
        <v>6.8774112299999999E-3</v>
      </c>
      <c r="HX27" s="1178">
        <f t="shared" ca="1" si="426"/>
        <v>8.9814523677122295</v>
      </c>
      <c r="HY27" s="1178">
        <f t="shared" ca="1" si="426"/>
        <v>0.68676957482133194</v>
      </c>
      <c r="HZ27" s="1178">
        <f t="shared" ca="1" si="426"/>
        <v>343.90321600727299</v>
      </c>
      <c r="IA27" s="1178">
        <f t="shared" ca="1" si="426"/>
        <v>0.20171287430580001</v>
      </c>
      <c r="IB27" s="1178">
        <f t="shared" ca="1" si="426"/>
        <v>0</v>
      </c>
      <c r="IC27" s="1178">
        <f t="shared" ca="1" si="426"/>
        <v>0</v>
      </c>
      <c r="ID27" s="1178">
        <f t="shared" ca="1" si="426"/>
        <v>0</v>
      </c>
      <c r="IE27" s="1178">
        <f t="shared" ca="1" si="426"/>
        <v>6.8774112299999999E-3</v>
      </c>
      <c r="IG27" s="1165"/>
      <c r="IH27" s="1165"/>
      <c r="II27" s="1172"/>
      <c r="IJ27" s="1165"/>
      <c r="IO27" s="1167" t="s">
        <v>3891</v>
      </c>
      <c r="IP27" s="1168" t="s">
        <v>225</v>
      </c>
      <c r="IQ27" s="1178">
        <f t="shared" ref="IQ27:JH27" ca="1" si="427">IQ82+IQ80+IQ81+IQ85+IQ86</f>
        <v>8.9814523677122295</v>
      </c>
      <c r="IR27" s="1178">
        <f t="shared" ca="1" si="427"/>
        <v>0.68676957482133194</v>
      </c>
      <c r="IS27" s="1178">
        <f t="shared" ca="1" si="427"/>
        <v>0.33971965131947002</v>
      </c>
      <c r="IT27" s="1178">
        <f t="shared" ca="1" si="427"/>
        <v>1.0264892261</v>
      </c>
      <c r="IU27" s="1178">
        <f t="shared" ca="1" si="427"/>
        <v>0.95866718770000003</v>
      </c>
      <c r="IV27" s="1178">
        <f t="shared" ca="1" si="427"/>
        <v>9.9381651427689004</v>
      </c>
      <c r="IW27" s="1178">
        <f t="shared" ca="1" si="427"/>
        <v>8.1532716248672994</v>
      </c>
      <c r="IX27" s="1178">
        <f t="shared" ca="1" si="427"/>
        <v>6001.7693849119996</v>
      </c>
      <c r="IY27" s="1178">
        <f t="shared" ca="1" si="427"/>
        <v>6.7822038879999991E-2</v>
      </c>
      <c r="IZ27" s="1178">
        <f t="shared" ca="1" si="427"/>
        <v>1.4451817745756999</v>
      </c>
      <c r="JA27" s="1178">
        <f t="shared" ca="1" si="427"/>
        <v>8.4929912804868</v>
      </c>
      <c r="JB27" s="1178">
        <f t="shared" ca="1" si="427"/>
        <v>0</v>
      </c>
      <c r="JC27" s="1178">
        <f t="shared" ca="1" si="427"/>
        <v>1.243468898832804</v>
      </c>
      <c r="JD27" s="1178">
        <f t="shared" ca="1" si="427"/>
        <v>0</v>
      </c>
      <c r="JE27" s="1178">
        <f t="shared" ca="1" si="427"/>
        <v>1.4451817745756999</v>
      </c>
      <c r="JF27" s="1178">
        <f t="shared" ca="1" si="427"/>
        <v>5993.4499400000004</v>
      </c>
      <c r="JG27" s="1178">
        <f t="shared" ca="1" si="427"/>
        <v>0</v>
      </c>
      <c r="JH27" s="1178">
        <f t="shared" ca="1" si="427"/>
        <v>0.20171287430580001</v>
      </c>
      <c r="JJ27" s="1165"/>
      <c r="JK27" s="1165"/>
      <c r="JL27" s="1172"/>
      <c r="JM27" s="1165"/>
      <c r="JR27" s="1167" t="s">
        <v>3891</v>
      </c>
      <c r="JS27" s="1168" t="s">
        <v>225</v>
      </c>
      <c r="JT27" s="1178">
        <f t="shared" ref="JT27:KC27" ca="1" si="428">JT82+JT80+JT81+JT85+JT86</f>
        <v>0</v>
      </c>
      <c r="JU27" s="1178">
        <f t="shared" ca="1" si="428"/>
        <v>0</v>
      </c>
      <c r="JV27" s="1178">
        <f t="shared" ca="1" si="428"/>
        <v>0</v>
      </c>
      <c r="JW27" s="1178">
        <f t="shared" ca="1" si="428"/>
        <v>0</v>
      </c>
      <c r="JX27" s="1178">
        <f t="shared" ca="1" si="428"/>
        <v>8.5991398200000002E-10</v>
      </c>
      <c r="JY27" s="1178">
        <f t="shared" ca="1" si="428"/>
        <v>0</v>
      </c>
      <c r="JZ27" s="1178">
        <f t="shared" ca="1" si="428"/>
        <v>8.5991398200000002E-10</v>
      </c>
      <c r="KA27" s="1178">
        <f t="shared" ca="1" si="428"/>
        <v>0</v>
      </c>
      <c r="KB27" s="1178">
        <f t="shared" ca="1" si="428"/>
        <v>0</v>
      </c>
      <c r="KC27" s="1178">
        <f t="shared" ca="1" si="428"/>
        <v>0</v>
      </c>
      <c r="KE27" s="1165"/>
      <c r="KJ27" s="1167" t="s">
        <v>3891</v>
      </c>
      <c r="KK27" s="1168" t="s">
        <v>225</v>
      </c>
      <c r="KL27" s="1178">
        <f t="shared" ref="KL27:KR27" ca="1" si="429">KL82+KL80+KL81+KL85+KL86</f>
        <v>0</v>
      </c>
      <c r="KM27" s="1178">
        <f t="shared" ca="1" si="429"/>
        <v>0</v>
      </c>
      <c r="KN27" s="1178">
        <f t="shared" ca="1" si="429"/>
        <v>0</v>
      </c>
      <c r="KO27" s="1178">
        <f t="shared" ca="1" si="429"/>
        <v>0</v>
      </c>
      <c r="KP27" s="1178">
        <f t="shared" ca="1" si="429"/>
        <v>0</v>
      </c>
      <c r="KQ27" s="1178">
        <f t="shared" ca="1" si="429"/>
        <v>0</v>
      </c>
      <c r="KR27" s="1178">
        <f t="shared" ca="1" si="429"/>
        <v>0</v>
      </c>
      <c r="KT27" s="1165"/>
      <c r="KY27" s="1167" t="s">
        <v>3891</v>
      </c>
      <c r="KZ27" s="1168" t="s">
        <v>225</v>
      </c>
      <c r="LA27" s="1178">
        <f t="shared" ref="LA27:LK27" ca="1" si="430">LA82+LA80+LA81+LA85+LA86</f>
        <v>325.17264499999999</v>
      </c>
      <c r="LB27" s="1178">
        <f t="shared" ca="1" si="430"/>
        <v>343.90321600727299</v>
      </c>
      <c r="LC27" s="1178">
        <f t="shared" ca="1" si="430"/>
        <v>8306.339206294273</v>
      </c>
      <c r="LD27" s="1178">
        <f t="shared" ca="1" si="430"/>
        <v>8306.339206294273</v>
      </c>
      <c r="LE27" s="1178">
        <f t="shared" ca="1" si="430"/>
        <v>7637.2633500000002</v>
      </c>
      <c r="LF27" s="1178">
        <f t="shared" ca="1" si="430"/>
        <v>7996.8156439300001</v>
      </c>
      <c r="LG27" s="1178">
        <f t="shared" ca="1" si="430"/>
        <v>7996.8156439300001</v>
      </c>
      <c r="LH27" s="1178">
        <f t="shared" ca="1" si="430"/>
        <v>0</v>
      </c>
      <c r="LI27" s="1178">
        <f t="shared" ca="1" si="430"/>
        <v>7996.8156439300001</v>
      </c>
      <c r="LJ27" s="1178">
        <f t="shared" ca="1" si="430"/>
        <v>0</v>
      </c>
      <c r="LK27" s="1178">
        <f t="shared" ca="1" si="430"/>
        <v>0</v>
      </c>
      <c r="LM27" s="1165"/>
      <c r="LN27" s="1165"/>
      <c r="LO27" s="1172"/>
      <c r="LP27" s="1165"/>
      <c r="LU27" s="1167" t="s">
        <v>3891</v>
      </c>
      <c r="LV27" s="1168" t="s">
        <v>225</v>
      </c>
      <c r="LW27" s="1178">
        <f t="shared" ref="LW27:MO27" ca="1" si="431">LW82+LW80+LW81+LW85+LW86</f>
        <v>0</v>
      </c>
      <c r="LX27" s="1178">
        <f t="shared" ca="1" si="431"/>
        <v>0</v>
      </c>
      <c r="LY27" s="1178">
        <f t="shared" ca="1" si="431"/>
        <v>3.41158659E-2</v>
      </c>
      <c r="LZ27" s="1178">
        <f t="shared" ca="1" si="431"/>
        <v>6.7822038879999991E-2</v>
      </c>
      <c r="MA27" s="1178">
        <f t="shared" ca="1" si="431"/>
        <v>0.101937911073</v>
      </c>
      <c r="MB27" s="1178">
        <f t="shared" ca="1" si="431"/>
        <v>8306.339206294273</v>
      </c>
      <c r="MC27" s="1178">
        <f t="shared" ca="1" si="431"/>
        <v>7996.8156439300001</v>
      </c>
      <c r="MD27" s="1178">
        <f t="shared" ca="1" si="431"/>
        <v>0</v>
      </c>
      <c r="ME27" s="1178">
        <f t="shared" ca="1" si="431"/>
        <v>0</v>
      </c>
      <c r="MF27" s="1178">
        <f t="shared" ca="1" si="431"/>
        <v>0</v>
      </c>
      <c r="MG27" s="1178">
        <f t="shared" ca="1" si="431"/>
        <v>0</v>
      </c>
      <c r="MH27" s="1178">
        <f t="shared" ca="1" si="431"/>
        <v>0</v>
      </c>
      <c r="MI27" s="1178">
        <f t="shared" ca="1" si="431"/>
        <v>0</v>
      </c>
      <c r="MJ27" s="1178">
        <f t="shared" ca="1" si="431"/>
        <v>0</v>
      </c>
      <c r="MK27" s="1178">
        <f t="shared" ca="1" si="431"/>
        <v>0</v>
      </c>
      <c r="ML27" s="1178">
        <f t="shared" ca="1" si="431"/>
        <v>0</v>
      </c>
      <c r="MM27" s="1178">
        <f t="shared" ca="1" si="431"/>
        <v>0</v>
      </c>
      <c r="MN27" s="1178">
        <f t="shared" ca="1" si="431"/>
        <v>0</v>
      </c>
      <c r="MO27" s="1178">
        <f t="shared" ca="1" si="431"/>
        <v>6.2333413999999999E-9</v>
      </c>
      <c r="MQ27" s="1165"/>
      <c r="MR27" s="1165"/>
      <c r="MS27" s="1172"/>
      <c r="MT27" s="1165"/>
      <c r="MY27" s="1167" t="s">
        <v>3891</v>
      </c>
      <c r="MZ27" s="1168" t="s">
        <v>225</v>
      </c>
      <c r="NA27" s="1178">
        <f t="shared" ref="NA27:NP27" ca="1" si="432">NA82+NA80+NA81+NA85+NA86</f>
        <v>0</v>
      </c>
      <c r="NB27" s="1178">
        <f t="shared" ca="1" si="432"/>
        <v>0</v>
      </c>
      <c r="NC27" s="1178">
        <f t="shared" ca="1" si="432"/>
        <v>0</v>
      </c>
      <c r="ND27" s="1178">
        <f t="shared" ca="1" si="432"/>
        <v>0</v>
      </c>
      <c r="NE27" s="1178">
        <f t="shared" ca="1" si="432"/>
        <v>0</v>
      </c>
      <c r="NF27" s="1178">
        <f t="shared" ca="1" si="432"/>
        <v>0</v>
      </c>
      <c r="NG27" s="1178">
        <f t="shared" ca="1" si="432"/>
        <v>0</v>
      </c>
      <c r="NH27" s="1178">
        <f t="shared" ca="1" si="432"/>
        <v>0</v>
      </c>
      <c r="NI27" s="1178">
        <f t="shared" ca="1" si="432"/>
        <v>0</v>
      </c>
      <c r="NJ27" s="1178">
        <f t="shared" ca="1" si="432"/>
        <v>0</v>
      </c>
      <c r="NK27" s="1178">
        <f t="shared" ca="1" si="432"/>
        <v>0</v>
      </c>
      <c r="NL27" s="1178">
        <f t="shared" ca="1" si="432"/>
        <v>0</v>
      </c>
      <c r="NM27" s="1178">
        <f t="shared" ca="1" si="432"/>
        <v>0</v>
      </c>
      <c r="NN27" s="1178">
        <f t="shared" ca="1" si="432"/>
        <v>0</v>
      </c>
      <c r="NO27" s="1178">
        <f t="shared" ca="1" si="432"/>
        <v>0</v>
      </c>
      <c r="NP27" s="1178">
        <f t="shared" ca="1" si="432"/>
        <v>0</v>
      </c>
      <c r="NR27" s="1165"/>
      <c r="NS27" s="1165"/>
      <c r="NT27" s="1172"/>
      <c r="NU27" s="1165"/>
      <c r="NZ27" s="1165"/>
      <c r="OA27" s="1165"/>
      <c r="OF27" s="1167" t="s">
        <v>3891</v>
      </c>
      <c r="OG27" s="1168" t="s">
        <v>225</v>
      </c>
      <c r="OH27" s="1178">
        <f t="shared" ref="OH27:OO27" ca="1" si="433">OH82+OH80+OH81+OH85+OH86</f>
        <v>4.5780634100000004</v>
      </c>
      <c r="OI27" s="1178">
        <f t="shared" ca="1" si="433"/>
        <v>0</v>
      </c>
      <c r="OJ27" s="1178">
        <f t="shared" ca="1" si="433"/>
        <v>6.8769896899999999E-3</v>
      </c>
      <c r="OK27" s="1178">
        <f t="shared" ca="1" si="433"/>
        <v>4.5780634100000004</v>
      </c>
      <c r="OL27" s="1178">
        <f t="shared" ca="1" si="433"/>
        <v>174762.386</v>
      </c>
      <c r="OM27" s="1178">
        <f t="shared" ca="1" si="433"/>
        <v>174762.37899999999</v>
      </c>
      <c r="ON27" s="1178">
        <f t="shared" ca="1" si="433"/>
        <v>0</v>
      </c>
      <c r="OO27" s="1178">
        <f t="shared" ca="1" si="433"/>
        <v>0</v>
      </c>
      <c r="OQ27" s="1165"/>
      <c r="OR27" s="1165"/>
      <c r="OS27" s="1172"/>
      <c r="OT27" s="1165"/>
      <c r="OY27" s="1167" t="s">
        <v>3891</v>
      </c>
      <c r="OZ27" s="1168" t="s">
        <v>225</v>
      </c>
      <c r="PA27" s="1178">
        <f t="shared" ref="PA27:PK27" ca="1" si="434">PA82+PA80+PA81+PA85+PA86</f>
        <v>0</v>
      </c>
      <c r="PB27" s="1178">
        <f t="shared" ca="1" si="434"/>
        <v>0</v>
      </c>
      <c r="PC27" s="1178">
        <f t="shared" ca="1" si="434"/>
        <v>0</v>
      </c>
      <c r="PD27" s="1178">
        <f t="shared" ca="1" si="434"/>
        <v>0</v>
      </c>
      <c r="PE27" s="1178">
        <f t="shared" ca="1" si="434"/>
        <v>0</v>
      </c>
      <c r="PF27" s="1178">
        <f t="shared" ca="1" si="434"/>
        <v>0</v>
      </c>
      <c r="PG27" s="1178">
        <f t="shared" ca="1" si="434"/>
        <v>0</v>
      </c>
      <c r="PH27" s="1178">
        <f t="shared" ca="1" si="434"/>
        <v>0</v>
      </c>
      <c r="PI27" s="1178">
        <f t="shared" ca="1" si="434"/>
        <v>0</v>
      </c>
      <c r="PJ27" s="1178">
        <f t="shared" ca="1" si="434"/>
        <v>0</v>
      </c>
      <c r="PK27" s="1178">
        <f t="shared" ca="1" si="434"/>
        <v>0</v>
      </c>
      <c r="PM27" s="1165"/>
      <c r="PN27" s="1165"/>
      <c r="PO27" s="1172"/>
      <c r="PP27" s="1165"/>
      <c r="PU27" s="1167" t="s">
        <v>3891</v>
      </c>
      <c r="PV27" s="1168" t="s">
        <v>225</v>
      </c>
      <c r="PW27" s="1178">
        <f ca="1">PW82+PW80+PW81+PW85+PW86</f>
        <v>0</v>
      </c>
      <c r="PX27" s="1178">
        <f ca="1">PX82+PX80+PX81+PX85+PX86</f>
        <v>0</v>
      </c>
      <c r="PY27" s="1178">
        <f ca="1">PY82+PY80+PY81+PY85+PY86</f>
        <v>0</v>
      </c>
      <c r="PZ27" s="1178">
        <f ca="1">PZ82+PZ80+PZ81+PZ85+PZ86</f>
        <v>0</v>
      </c>
      <c r="QB27" s="1165"/>
      <c r="QC27" s="1165"/>
      <c r="QD27" s="1172"/>
      <c r="QE27" s="1165"/>
    </row>
    <row r="28" spans="1:449" ht="12" customHeight="1">
      <c r="A28" s="1179"/>
      <c r="H28" s="1167" t="s">
        <v>3892</v>
      </c>
      <c r="I28" s="1168" t="s">
        <v>225</v>
      </c>
      <c r="J28" s="1178">
        <f ca="1">J93</f>
        <v>0</v>
      </c>
      <c r="K28" s="1178">
        <f ca="1">K93</f>
        <v>0</v>
      </c>
      <c r="R28" s="1167" t="s">
        <v>3892</v>
      </c>
      <c r="S28" s="1168" t="s">
        <v>225</v>
      </c>
      <c r="T28" s="1178">
        <f t="shared" ref="T28:AD28" ca="1" si="435">T93</f>
        <v>0</v>
      </c>
      <c r="U28" s="1178">
        <f t="shared" ca="1" si="435"/>
        <v>0</v>
      </c>
      <c r="V28" s="1178">
        <f t="shared" ca="1" si="435"/>
        <v>0</v>
      </c>
      <c r="W28" s="1178">
        <f t="shared" ca="1" si="435"/>
        <v>0</v>
      </c>
      <c r="X28" s="1178">
        <f t="shared" ca="1" si="435"/>
        <v>0</v>
      </c>
      <c r="Y28" s="1178">
        <f t="shared" ca="1" si="435"/>
        <v>0</v>
      </c>
      <c r="Z28" s="1178">
        <f t="shared" ca="1" si="435"/>
        <v>0</v>
      </c>
      <c r="AA28" s="1178">
        <f t="shared" ca="1" si="435"/>
        <v>0</v>
      </c>
      <c r="AB28" s="1178">
        <f t="shared" ca="1" si="435"/>
        <v>0</v>
      </c>
      <c r="AC28" s="1178">
        <f t="shared" ca="1" si="435"/>
        <v>0</v>
      </c>
      <c r="AD28" s="1178">
        <f t="shared" ca="1" si="435"/>
        <v>0</v>
      </c>
      <c r="AF28" s="1165"/>
      <c r="AG28" s="1172"/>
      <c r="AH28" s="1165"/>
      <c r="AI28" s="1165"/>
      <c r="AK28" s="1167" t="s">
        <v>3892</v>
      </c>
      <c r="AL28" s="1168" t="s">
        <v>225</v>
      </c>
      <c r="AM28" s="1178">
        <f t="shared" ref="AM28:BB28" ca="1" si="436">AM93</f>
        <v>0</v>
      </c>
      <c r="AN28" s="1178">
        <f t="shared" ca="1" si="436"/>
        <v>0</v>
      </c>
      <c r="AO28" s="1178">
        <f t="shared" ca="1" si="436"/>
        <v>0</v>
      </c>
      <c r="AP28" s="1178">
        <f t="shared" ca="1" si="436"/>
        <v>0</v>
      </c>
      <c r="AQ28" s="1178">
        <f t="shared" ca="1" si="436"/>
        <v>0</v>
      </c>
      <c r="AR28" s="1178">
        <f t="shared" ca="1" si="436"/>
        <v>0</v>
      </c>
      <c r="AS28" s="1178">
        <f t="shared" ca="1" si="436"/>
        <v>0</v>
      </c>
      <c r="AT28" s="1178">
        <f t="shared" ca="1" si="436"/>
        <v>0</v>
      </c>
      <c r="AU28" s="1178">
        <f t="shared" ca="1" si="436"/>
        <v>0</v>
      </c>
      <c r="AV28" s="1178">
        <f t="shared" ca="1" si="436"/>
        <v>0</v>
      </c>
      <c r="AW28" s="1178">
        <f t="shared" ca="1" si="436"/>
        <v>0</v>
      </c>
      <c r="AX28" s="1178">
        <f t="shared" ca="1" si="436"/>
        <v>0</v>
      </c>
      <c r="AY28" s="1178">
        <f t="shared" ca="1" si="436"/>
        <v>0</v>
      </c>
      <c r="AZ28" s="1178">
        <f t="shared" ca="1" si="436"/>
        <v>0</v>
      </c>
      <c r="BA28" s="1178">
        <f t="shared" ca="1" si="436"/>
        <v>0</v>
      </c>
      <c r="BB28" s="1178">
        <f t="shared" ca="1" si="436"/>
        <v>0</v>
      </c>
      <c r="BD28" s="1165"/>
      <c r="BE28" s="1165"/>
      <c r="BF28" s="1172"/>
      <c r="BG28" s="1165"/>
      <c r="BL28" s="1167" t="s">
        <v>3892</v>
      </c>
      <c r="BM28" s="1168" t="s">
        <v>225</v>
      </c>
      <c r="BN28" s="1178">
        <f ca="1">BN93</f>
        <v>0</v>
      </c>
      <c r="BO28" s="1178">
        <f ca="1">BO93</f>
        <v>0</v>
      </c>
      <c r="BP28" s="1178">
        <f ca="1">BP93</f>
        <v>0</v>
      </c>
      <c r="BQ28" s="1178">
        <f ca="1">BQ93</f>
        <v>0</v>
      </c>
      <c r="BR28" s="1178">
        <f ca="1">BR93</f>
        <v>0</v>
      </c>
      <c r="BT28" s="1165"/>
      <c r="BU28" s="1165"/>
      <c r="BV28" s="1172"/>
      <c r="BW28" s="1165"/>
      <c r="CB28" s="1167" t="s">
        <v>3892</v>
      </c>
      <c r="CC28" s="1168" t="s">
        <v>225</v>
      </c>
      <c r="CD28" s="1178">
        <f t="shared" ref="CD28:CO28" ca="1" si="437">CD93</f>
        <v>0</v>
      </c>
      <c r="CE28" s="1178">
        <f t="shared" ca="1" si="437"/>
        <v>0</v>
      </c>
      <c r="CF28" s="1178">
        <f t="shared" ca="1" si="437"/>
        <v>0</v>
      </c>
      <c r="CG28" s="1178">
        <f t="shared" ca="1" si="437"/>
        <v>0</v>
      </c>
      <c r="CH28" s="1178">
        <f t="shared" ca="1" si="437"/>
        <v>0</v>
      </c>
      <c r="CI28" s="1178">
        <f t="shared" ca="1" si="437"/>
        <v>0</v>
      </c>
      <c r="CJ28" s="1178">
        <f t="shared" ca="1" si="437"/>
        <v>0</v>
      </c>
      <c r="CK28" s="1178">
        <f t="shared" ca="1" si="437"/>
        <v>0</v>
      </c>
      <c r="CL28" s="1178">
        <f t="shared" ca="1" si="437"/>
        <v>0</v>
      </c>
      <c r="CM28" s="1178">
        <f t="shared" ca="1" si="437"/>
        <v>0</v>
      </c>
      <c r="CN28" s="1178">
        <f t="shared" ca="1" si="437"/>
        <v>0</v>
      </c>
      <c r="CO28" s="1178">
        <f t="shared" ca="1" si="437"/>
        <v>0</v>
      </c>
      <c r="CQ28" s="1165"/>
      <c r="CR28" s="1165"/>
      <c r="CS28" s="1172"/>
      <c r="CT28" s="1165"/>
      <c r="CY28" s="1167" t="s">
        <v>3892</v>
      </c>
      <c r="CZ28" s="1168" t="s">
        <v>225</v>
      </c>
      <c r="DA28" s="1178">
        <f t="shared" ref="DA28:DJ28" ca="1" si="438">DA93</f>
        <v>0</v>
      </c>
      <c r="DB28" s="1178">
        <f t="shared" ca="1" si="438"/>
        <v>0</v>
      </c>
      <c r="DC28" s="1178">
        <f t="shared" ca="1" si="438"/>
        <v>0</v>
      </c>
      <c r="DD28" s="1178">
        <f t="shared" ca="1" si="438"/>
        <v>0</v>
      </c>
      <c r="DE28" s="1178">
        <f t="shared" ca="1" si="438"/>
        <v>0</v>
      </c>
      <c r="DF28" s="1178">
        <f t="shared" ca="1" si="438"/>
        <v>0</v>
      </c>
      <c r="DG28" s="1178">
        <f t="shared" ca="1" si="438"/>
        <v>0</v>
      </c>
      <c r="DH28" s="1178">
        <f t="shared" ca="1" si="438"/>
        <v>0</v>
      </c>
      <c r="DI28" s="1178">
        <f t="shared" ca="1" si="438"/>
        <v>0</v>
      </c>
      <c r="DJ28" s="1178">
        <f t="shared" ca="1" si="438"/>
        <v>0</v>
      </c>
      <c r="DL28" s="1165"/>
      <c r="DM28" s="1165"/>
      <c r="DN28" s="1172"/>
      <c r="DO28" s="1165"/>
      <c r="DT28" s="1167" t="s">
        <v>3892</v>
      </c>
      <c r="DU28" s="1168" t="s">
        <v>225</v>
      </c>
      <c r="DV28" s="1178">
        <f t="shared" ref="DV28:EK28" ca="1" si="439">DV93</f>
        <v>0</v>
      </c>
      <c r="DW28" s="1178">
        <f t="shared" ca="1" si="439"/>
        <v>0</v>
      </c>
      <c r="DX28" s="1178">
        <f t="shared" ca="1" si="439"/>
        <v>0</v>
      </c>
      <c r="DY28" s="1178">
        <f t="shared" ca="1" si="439"/>
        <v>0</v>
      </c>
      <c r="DZ28" s="1178">
        <f t="shared" ca="1" si="439"/>
        <v>0</v>
      </c>
      <c r="EA28" s="1178">
        <f t="shared" ca="1" si="439"/>
        <v>0</v>
      </c>
      <c r="EB28" s="1178">
        <f t="shared" ca="1" si="439"/>
        <v>0</v>
      </c>
      <c r="EC28" s="1178">
        <f t="shared" ca="1" si="439"/>
        <v>0</v>
      </c>
      <c r="ED28" s="1178">
        <f t="shared" ca="1" si="439"/>
        <v>0</v>
      </c>
      <c r="EE28" s="1178">
        <f t="shared" ca="1" si="439"/>
        <v>0</v>
      </c>
      <c r="EF28" s="1178">
        <f t="shared" ca="1" si="439"/>
        <v>0</v>
      </c>
      <c r="EG28" s="1178">
        <f t="shared" ca="1" si="439"/>
        <v>0</v>
      </c>
      <c r="EH28" s="1178">
        <f t="shared" ca="1" si="439"/>
        <v>0</v>
      </c>
      <c r="EI28" s="1178">
        <f t="shared" ca="1" si="439"/>
        <v>0</v>
      </c>
      <c r="EJ28" s="1178">
        <f t="shared" ca="1" si="439"/>
        <v>0</v>
      </c>
      <c r="EK28" s="1178">
        <f t="shared" ca="1" si="439"/>
        <v>0</v>
      </c>
      <c r="EM28" s="1165"/>
      <c r="EN28" s="1165"/>
      <c r="EO28" s="1172"/>
      <c r="EP28" s="1165"/>
      <c r="EU28" s="1167" t="s">
        <v>3892</v>
      </c>
      <c r="EV28" s="1168" t="s">
        <v>225</v>
      </c>
      <c r="EW28" s="1178">
        <f t="shared" ref="EW28:FB28" ca="1" si="440">EW93</f>
        <v>0</v>
      </c>
      <c r="EX28" s="1178">
        <f t="shared" ca="1" si="440"/>
        <v>0</v>
      </c>
      <c r="EY28" s="1178">
        <f t="shared" ca="1" si="440"/>
        <v>0</v>
      </c>
      <c r="EZ28" s="1178">
        <f t="shared" ca="1" si="440"/>
        <v>0</v>
      </c>
      <c r="FA28" s="1178">
        <f t="shared" ca="1" si="440"/>
        <v>0</v>
      </c>
      <c r="FB28" s="1178">
        <f t="shared" ca="1" si="440"/>
        <v>0</v>
      </c>
      <c r="FD28" s="1165"/>
      <c r="FE28" s="1165"/>
      <c r="FF28" s="1172"/>
      <c r="FG28" s="1165"/>
      <c r="FL28" s="1167" t="s">
        <v>3892</v>
      </c>
      <c r="FM28" s="1168" t="s">
        <v>225</v>
      </c>
      <c r="FN28" s="1178">
        <f t="shared" ref="FN28:FX28" ca="1" si="441">FN93</f>
        <v>0</v>
      </c>
      <c r="FO28" s="1178">
        <f t="shared" ca="1" si="441"/>
        <v>0</v>
      </c>
      <c r="FP28" s="1178">
        <f t="shared" ca="1" si="441"/>
        <v>0</v>
      </c>
      <c r="FQ28" s="1178">
        <f t="shared" ca="1" si="441"/>
        <v>0</v>
      </c>
      <c r="FR28" s="1178">
        <f t="shared" ca="1" si="441"/>
        <v>0</v>
      </c>
      <c r="FS28" s="1178">
        <f t="shared" ca="1" si="441"/>
        <v>0</v>
      </c>
      <c r="FT28" s="1178">
        <f t="shared" ca="1" si="441"/>
        <v>0</v>
      </c>
      <c r="FU28" s="1178">
        <f t="shared" ca="1" si="441"/>
        <v>0</v>
      </c>
      <c r="FV28" s="1178">
        <f t="shared" ca="1" si="441"/>
        <v>0</v>
      </c>
      <c r="FW28" s="1178">
        <f t="shared" ca="1" si="441"/>
        <v>0</v>
      </c>
      <c r="FX28" s="1178">
        <f t="shared" ca="1" si="441"/>
        <v>0</v>
      </c>
      <c r="FZ28" s="1165"/>
      <c r="GA28" s="1165"/>
      <c r="GB28" s="1172"/>
      <c r="GC28" s="1165"/>
      <c r="GH28" s="1167" t="s">
        <v>3892</v>
      </c>
      <c r="GI28" s="1168" t="s">
        <v>225</v>
      </c>
      <c r="GJ28" s="1178">
        <f t="shared" ref="GJ28:GQ28" ca="1" si="442">GJ93</f>
        <v>0</v>
      </c>
      <c r="GK28" s="1178">
        <f t="shared" ca="1" si="442"/>
        <v>0</v>
      </c>
      <c r="GL28" s="1178">
        <f t="shared" ca="1" si="442"/>
        <v>0</v>
      </c>
      <c r="GM28" s="1178">
        <f t="shared" ca="1" si="442"/>
        <v>0</v>
      </c>
      <c r="GN28" s="1178">
        <f t="shared" ca="1" si="442"/>
        <v>0</v>
      </c>
      <c r="GO28" s="1178">
        <f t="shared" ca="1" si="442"/>
        <v>0</v>
      </c>
      <c r="GP28" s="1178">
        <f t="shared" ca="1" si="442"/>
        <v>0</v>
      </c>
      <c r="GQ28" s="1178">
        <f t="shared" ca="1" si="442"/>
        <v>0</v>
      </c>
      <c r="GS28" s="1165"/>
      <c r="GT28" s="1165"/>
      <c r="GU28" s="1172"/>
      <c r="GV28" s="1165"/>
      <c r="HA28" s="1167" t="s">
        <v>3892</v>
      </c>
      <c r="HB28" s="1168" t="s">
        <v>225</v>
      </c>
      <c r="HC28" s="1178">
        <f t="shared" ref="HC28:HH28" ca="1" si="443">HC93</f>
        <v>0</v>
      </c>
      <c r="HD28" s="1178">
        <f t="shared" ca="1" si="443"/>
        <v>0</v>
      </c>
      <c r="HE28" s="1178">
        <f t="shared" ca="1" si="443"/>
        <v>0</v>
      </c>
      <c r="HF28" s="1178">
        <f t="shared" ca="1" si="443"/>
        <v>0</v>
      </c>
      <c r="HG28" s="1178">
        <f t="shared" ca="1" si="443"/>
        <v>0</v>
      </c>
      <c r="HH28" s="1178">
        <f t="shared" ca="1" si="443"/>
        <v>0</v>
      </c>
      <c r="HJ28" s="1165"/>
      <c r="HK28" s="1165"/>
      <c r="HL28" s="1172"/>
      <c r="HM28" s="1165"/>
      <c r="HN28" s="1172"/>
      <c r="HO28" s="1165"/>
      <c r="HR28" s="1167" t="s">
        <v>3892</v>
      </c>
      <c r="HS28" s="1168" t="s">
        <v>225</v>
      </c>
      <c r="HT28" s="1178">
        <f t="shared" ref="HT28:IE28" ca="1" si="444">HT93</f>
        <v>0</v>
      </c>
      <c r="HU28" s="1178">
        <f t="shared" ca="1" si="444"/>
        <v>0</v>
      </c>
      <c r="HV28" s="1178">
        <f t="shared" ca="1" si="444"/>
        <v>0</v>
      </c>
      <c r="HW28" s="1178">
        <f t="shared" ca="1" si="444"/>
        <v>0</v>
      </c>
      <c r="HX28" s="1178">
        <f t="shared" ca="1" si="444"/>
        <v>0</v>
      </c>
      <c r="HY28" s="1178">
        <f t="shared" ca="1" si="444"/>
        <v>0</v>
      </c>
      <c r="HZ28" s="1178">
        <f t="shared" ca="1" si="444"/>
        <v>0</v>
      </c>
      <c r="IA28" s="1178">
        <f t="shared" ca="1" si="444"/>
        <v>0</v>
      </c>
      <c r="IB28" s="1178">
        <f t="shared" ca="1" si="444"/>
        <v>0</v>
      </c>
      <c r="IC28" s="1178">
        <f t="shared" ca="1" si="444"/>
        <v>0</v>
      </c>
      <c r="ID28" s="1178">
        <f t="shared" ca="1" si="444"/>
        <v>0</v>
      </c>
      <c r="IE28" s="1178">
        <f t="shared" ca="1" si="444"/>
        <v>0</v>
      </c>
      <c r="IG28" s="1165"/>
      <c r="IH28" s="1165"/>
      <c r="II28" s="1172"/>
      <c r="IJ28" s="1165"/>
      <c r="IO28" s="1167" t="s">
        <v>3892</v>
      </c>
      <c r="IP28" s="1168" t="s">
        <v>225</v>
      </c>
      <c r="IQ28" s="1178">
        <f t="shared" ref="IQ28:JH28" ca="1" si="445">IQ93</f>
        <v>0</v>
      </c>
      <c r="IR28" s="1178">
        <f t="shared" ca="1" si="445"/>
        <v>0</v>
      </c>
      <c r="IS28" s="1178">
        <f t="shared" ca="1" si="445"/>
        <v>0</v>
      </c>
      <c r="IT28" s="1178">
        <f t="shared" ca="1" si="445"/>
        <v>0</v>
      </c>
      <c r="IU28" s="1178">
        <f t="shared" ca="1" si="445"/>
        <v>0</v>
      </c>
      <c r="IV28" s="1178">
        <f t="shared" ca="1" si="445"/>
        <v>0</v>
      </c>
      <c r="IW28" s="1178">
        <f t="shared" ca="1" si="445"/>
        <v>0</v>
      </c>
      <c r="IX28" s="1178">
        <f t="shared" ca="1" si="445"/>
        <v>0</v>
      </c>
      <c r="IY28" s="1178">
        <f t="shared" ca="1" si="445"/>
        <v>0</v>
      </c>
      <c r="IZ28" s="1178">
        <f t="shared" ca="1" si="445"/>
        <v>0</v>
      </c>
      <c r="JA28" s="1178">
        <f t="shared" ca="1" si="445"/>
        <v>0</v>
      </c>
      <c r="JB28" s="1178">
        <f t="shared" ca="1" si="445"/>
        <v>0</v>
      </c>
      <c r="JC28" s="1178">
        <f t="shared" ca="1" si="445"/>
        <v>0</v>
      </c>
      <c r="JD28" s="1178">
        <f t="shared" ca="1" si="445"/>
        <v>0</v>
      </c>
      <c r="JE28" s="1178">
        <f t="shared" ca="1" si="445"/>
        <v>0</v>
      </c>
      <c r="JF28" s="1178">
        <f t="shared" ca="1" si="445"/>
        <v>0</v>
      </c>
      <c r="JG28" s="1178">
        <f t="shared" ca="1" si="445"/>
        <v>0</v>
      </c>
      <c r="JH28" s="1178">
        <f t="shared" ca="1" si="445"/>
        <v>0</v>
      </c>
      <c r="JJ28" s="1165"/>
      <c r="JK28" s="1165"/>
      <c r="JL28" s="1172"/>
      <c r="JM28" s="1165"/>
      <c r="JR28" s="1167" t="s">
        <v>3892</v>
      </c>
      <c r="JS28" s="1168" t="s">
        <v>225</v>
      </c>
      <c r="JT28" s="1178">
        <f t="shared" ref="JT28:KC28" ca="1" si="446">JT93</f>
        <v>0</v>
      </c>
      <c r="JU28" s="1178">
        <f t="shared" ca="1" si="446"/>
        <v>0</v>
      </c>
      <c r="JV28" s="1178">
        <f t="shared" ca="1" si="446"/>
        <v>0</v>
      </c>
      <c r="JW28" s="1178">
        <f t="shared" ca="1" si="446"/>
        <v>0</v>
      </c>
      <c r="JX28" s="1178">
        <f t="shared" ca="1" si="446"/>
        <v>0</v>
      </c>
      <c r="JY28" s="1178">
        <f t="shared" ca="1" si="446"/>
        <v>0</v>
      </c>
      <c r="JZ28" s="1178">
        <f t="shared" ca="1" si="446"/>
        <v>0</v>
      </c>
      <c r="KA28" s="1178">
        <f t="shared" ca="1" si="446"/>
        <v>0</v>
      </c>
      <c r="KB28" s="1178">
        <f t="shared" ca="1" si="446"/>
        <v>0</v>
      </c>
      <c r="KC28" s="1178">
        <f t="shared" ca="1" si="446"/>
        <v>0</v>
      </c>
      <c r="KE28" s="1165"/>
      <c r="KJ28" s="1167" t="s">
        <v>3892</v>
      </c>
      <c r="KK28" s="1168" t="s">
        <v>225</v>
      </c>
      <c r="KL28" s="1178">
        <f t="shared" ref="KL28:KR28" ca="1" si="447">KL93</f>
        <v>0</v>
      </c>
      <c r="KM28" s="1178">
        <f t="shared" ca="1" si="447"/>
        <v>0</v>
      </c>
      <c r="KN28" s="1178">
        <f t="shared" ca="1" si="447"/>
        <v>0</v>
      </c>
      <c r="KO28" s="1178">
        <f t="shared" ca="1" si="447"/>
        <v>0</v>
      </c>
      <c r="KP28" s="1178">
        <f t="shared" ca="1" si="447"/>
        <v>0</v>
      </c>
      <c r="KQ28" s="1178">
        <f t="shared" ca="1" si="447"/>
        <v>0</v>
      </c>
      <c r="KR28" s="1178">
        <f t="shared" ca="1" si="447"/>
        <v>0</v>
      </c>
      <c r="KT28" s="1165"/>
      <c r="KY28" s="1167" t="s">
        <v>3892</v>
      </c>
      <c r="KZ28" s="1168" t="s">
        <v>225</v>
      </c>
      <c r="LA28" s="1178">
        <f t="shared" ref="LA28:LK28" ca="1" si="448">LA93</f>
        <v>0</v>
      </c>
      <c r="LB28" s="1178">
        <f t="shared" ca="1" si="448"/>
        <v>0</v>
      </c>
      <c r="LC28" s="1178">
        <f t="shared" ca="1" si="448"/>
        <v>0</v>
      </c>
      <c r="LD28" s="1178">
        <f t="shared" ca="1" si="448"/>
        <v>0</v>
      </c>
      <c r="LE28" s="1178">
        <f t="shared" ca="1" si="448"/>
        <v>0</v>
      </c>
      <c r="LF28" s="1178">
        <f t="shared" ca="1" si="448"/>
        <v>0</v>
      </c>
      <c r="LG28" s="1178">
        <f t="shared" ca="1" si="448"/>
        <v>0</v>
      </c>
      <c r="LH28" s="1178">
        <f t="shared" ca="1" si="448"/>
        <v>0</v>
      </c>
      <c r="LI28" s="1178">
        <f t="shared" ca="1" si="448"/>
        <v>0</v>
      </c>
      <c r="LJ28" s="1178">
        <f t="shared" ca="1" si="448"/>
        <v>0</v>
      </c>
      <c r="LK28" s="1178">
        <f t="shared" ca="1" si="448"/>
        <v>0</v>
      </c>
      <c r="LM28" s="1165"/>
      <c r="LN28" s="1165"/>
      <c r="LO28" s="1172"/>
      <c r="LP28" s="1165"/>
      <c r="LU28" s="1167" t="s">
        <v>3892</v>
      </c>
      <c r="LV28" s="1168" t="s">
        <v>225</v>
      </c>
      <c r="LW28" s="1178">
        <f t="shared" ref="LW28:MO28" ca="1" si="449">LW93</f>
        <v>0</v>
      </c>
      <c r="LX28" s="1178">
        <f t="shared" ca="1" si="449"/>
        <v>0</v>
      </c>
      <c r="LY28" s="1178">
        <f t="shared" ca="1" si="449"/>
        <v>0</v>
      </c>
      <c r="LZ28" s="1178">
        <f t="shared" ca="1" si="449"/>
        <v>0</v>
      </c>
      <c r="MA28" s="1178">
        <f t="shared" ca="1" si="449"/>
        <v>0</v>
      </c>
      <c r="MB28" s="1178">
        <f t="shared" ca="1" si="449"/>
        <v>0</v>
      </c>
      <c r="MC28" s="1178">
        <f t="shared" ca="1" si="449"/>
        <v>0</v>
      </c>
      <c r="MD28" s="1178">
        <f t="shared" ca="1" si="449"/>
        <v>0</v>
      </c>
      <c r="ME28" s="1178">
        <f t="shared" ca="1" si="449"/>
        <v>0</v>
      </c>
      <c r="MF28" s="1178">
        <f t="shared" ca="1" si="449"/>
        <v>0</v>
      </c>
      <c r="MG28" s="1178">
        <f t="shared" ca="1" si="449"/>
        <v>0</v>
      </c>
      <c r="MH28" s="1178">
        <f t="shared" ca="1" si="449"/>
        <v>0</v>
      </c>
      <c r="MI28" s="1178">
        <f t="shared" ca="1" si="449"/>
        <v>0</v>
      </c>
      <c r="MJ28" s="1178">
        <f t="shared" ca="1" si="449"/>
        <v>0</v>
      </c>
      <c r="MK28" s="1178">
        <f t="shared" ca="1" si="449"/>
        <v>0</v>
      </c>
      <c r="ML28" s="1178">
        <f t="shared" ca="1" si="449"/>
        <v>0</v>
      </c>
      <c r="MM28" s="1178">
        <f t="shared" ca="1" si="449"/>
        <v>0</v>
      </c>
      <c r="MN28" s="1178">
        <f t="shared" ca="1" si="449"/>
        <v>0</v>
      </c>
      <c r="MO28" s="1178">
        <f t="shared" ca="1" si="449"/>
        <v>0</v>
      </c>
      <c r="MQ28" s="1165"/>
      <c r="MR28" s="1165"/>
      <c r="MS28" s="1172"/>
      <c r="MT28" s="1165"/>
      <c r="MY28" s="1167" t="s">
        <v>3892</v>
      </c>
      <c r="MZ28" s="1168" t="s">
        <v>225</v>
      </c>
      <c r="NA28" s="1178">
        <f t="shared" ref="NA28:NP28" ca="1" si="450">NA93</f>
        <v>0</v>
      </c>
      <c r="NB28" s="1178">
        <f t="shared" ca="1" si="450"/>
        <v>0</v>
      </c>
      <c r="NC28" s="1178">
        <f t="shared" ca="1" si="450"/>
        <v>0</v>
      </c>
      <c r="ND28" s="1178">
        <f t="shared" ca="1" si="450"/>
        <v>0</v>
      </c>
      <c r="NE28" s="1178">
        <f t="shared" ca="1" si="450"/>
        <v>0</v>
      </c>
      <c r="NF28" s="1178">
        <f t="shared" ca="1" si="450"/>
        <v>0</v>
      </c>
      <c r="NG28" s="1178">
        <f t="shared" ca="1" si="450"/>
        <v>0</v>
      </c>
      <c r="NH28" s="1178">
        <f t="shared" ca="1" si="450"/>
        <v>0</v>
      </c>
      <c r="NI28" s="1178">
        <f t="shared" ca="1" si="450"/>
        <v>0</v>
      </c>
      <c r="NJ28" s="1178">
        <f t="shared" ca="1" si="450"/>
        <v>0</v>
      </c>
      <c r="NK28" s="1178">
        <f t="shared" ca="1" si="450"/>
        <v>0</v>
      </c>
      <c r="NL28" s="1178">
        <f t="shared" ca="1" si="450"/>
        <v>0</v>
      </c>
      <c r="NM28" s="1178">
        <f t="shared" ca="1" si="450"/>
        <v>0</v>
      </c>
      <c r="NN28" s="1178">
        <f t="shared" ca="1" si="450"/>
        <v>0</v>
      </c>
      <c r="NO28" s="1178">
        <f t="shared" ca="1" si="450"/>
        <v>0</v>
      </c>
      <c r="NP28" s="1178">
        <f t="shared" ca="1" si="450"/>
        <v>0</v>
      </c>
      <c r="NR28" s="1165"/>
      <c r="NS28" s="1165"/>
      <c r="NT28" s="1172"/>
      <c r="NU28" s="1165"/>
      <c r="NZ28" s="1165"/>
      <c r="OA28" s="1165"/>
      <c r="OF28" s="1167" t="s">
        <v>3892</v>
      </c>
      <c r="OG28" s="1168" t="s">
        <v>225</v>
      </c>
      <c r="OH28" s="1178">
        <f t="shared" ref="OH28:OO28" ca="1" si="451">OH93</f>
        <v>0</v>
      </c>
      <c r="OI28" s="1178">
        <f t="shared" ca="1" si="451"/>
        <v>0</v>
      </c>
      <c r="OJ28" s="1178">
        <f t="shared" ca="1" si="451"/>
        <v>0</v>
      </c>
      <c r="OK28" s="1178">
        <f t="shared" ca="1" si="451"/>
        <v>0</v>
      </c>
      <c r="OL28" s="1178">
        <f t="shared" ca="1" si="451"/>
        <v>0</v>
      </c>
      <c r="OM28" s="1178">
        <f t="shared" ca="1" si="451"/>
        <v>0</v>
      </c>
      <c r="ON28" s="1178">
        <f t="shared" ca="1" si="451"/>
        <v>0</v>
      </c>
      <c r="OO28" s="1178">
        <f t="shared" ca="1" si="451"/>
        <v>0</v>
      </c>
      <c r="OQ28" s="1165"/>
      <c r="OR28" s="1165"/>
      <c r="OS28" s="1172"/>
      <c r="OT28" s="1165"/>
      <c r="OY28" s="1167" t="s">
        <v>3892</v>
      </c>
      <c r="OZ28" s="1168" t="s">
        <v>225</v>
      </c>
      <c r="PA28" s="1178">
        <f t="shared" ref="PA28:PK28" ca="1" si="452">PA93</f>
        <v>0</v>
      </c>
      <c r="PB28" s="1178">
        <f t="shared" ca="1" si="452"/>
        <v>0</v>
      </c>
      <c r="PC28" s="1178">
        <f t="shared" ca="1" si="452"/>
        <v>0</v>
      </c>
      <c r="PD28" s="1178">
        <f t="shared" ca="1" si="452"/>
        <v>0</v>
      </c>
      <c r="PE28" s="1178">
        <f t="shared" ca="1" si="452"/>
        <v>0</v>
      </c>
      <c r="PF28" s="1178">
        <f t="shared" ca="1" si="452"/>
        <v>0</v>
      </c>
      <c r="PG28" s="1178">
        <f t="shared" ca="1" si="452"/>
        <v>0</v>
      </c>
      <c r="PH28" s="1178">
        <f t="shared" ca="1" si="452"/>
        <v>0</v>
      </c>
      <c r="PI28" s="1178">
        <f t="shared" ca="1" si="452"/>
        <v>0</v>
      </c>
      <c r="PJ28" s="1178">
        <f t="shared" ca="1" si="452"/>
        <v>0</v>
      </c>
      <c r="PK28" s="1178">
        <f t="shared" ca="1" si="452"/>
        <v>0</v>
      </c>
      <c r="PM28" s="1165"/>
      <c r="PN28" s="1165"/>
      <c r="PO28" s="1172"/>
      <c r="PP28" s="1165"/>
      <c r="PU28" s="1167" t="s">
        <v>3892</v>
      </c>
      <c r="PV28" s="1168" t="s">
        <v>225</v>
      </c>
      <c r="PW28" s="1178">
        <f ca="1">PW93</f>
        <v>0</v>
      </c>
      <c r="PX28" s="1178">
        <f ca="1">PX93</f>
        <v>0</v>
      </c>
      <c r="PY28" s="1178">
        <f ca="1">PY93</f>
        <v>0</v>
      </c>
      <c r="PZ28" s="1178">
        <f ca="1">PZ93</f>
        <v>0</v>
      </c>
      <c r="QB28" s="1165"/>
      <c r="QC28" s="1165"/>
      <c r="QD28" s="1172"/>
      <c r="QE28" s="1165"/>
    </row>
    <row r="29" spans="1:449" ht="12" customHeight="1">
      <c r="A29" s="1179"/>
      <c r="H29" s="1167" t="s">
        <v>3893</v>
      </c>
      <c r="I29" s="1168" t="s">
        <v>225</v>
      </c>
      <c r="J29" s="1178">
        <f ca="1">J96</f>
        <v>0</v>
      </c>
      <c r="K29" s="1178">
        <f ca="1">K96</f>
        <v>0</v>
      </c>
      <c r="R29" s="1167" t="s">
        <v>3893</v>
      </c>
      <c r="S29" s="1168" t="s">
        <v>225</v>
      </c>
      <c r="T29" s="1178">
        <f t="shared" ref="T29:AD29" ca="1" si="453">T96</f>
        <v>0</v>
      </c>
      <c r="U29" s="1178">
        <f t="shared" ca="1" si="453"/>
        <v>0</v>
      </c>
      <c r="V29" s="1178">
        <f t="shared" ca="1" si="453"/>
        <v>18.148197</v>
      </c>
      <c r="W29" s="1178">
        <f t="shared" ca="1" si="453"/>
        <v>0</v>
      </c>
      <c r="X29" s="1178">
        <f t="shared" ca="1" si="453"/>
        <v>0</v>
      </c>
      <c r="Y29" s="1178">
        <f t="shared" ca="1" si="453"/>
        <v>18.148197</v>
      </c>
      <c r="Z29" s="1178">
        <f t="shared" ca="1" si="453"/>
        <v>8.1597116500000002</v>
      </c>
      <c r="AA29" s="1178">
        <f t="shared" ca="1" si="453"/>
        <v>9.9884853600000003</v>
      </c>
      <c r="AB29" s="1178">
        <f t="shared" ca="1" si="453"/>
        <v>0</v>
      </c>
      <c r="AC29" s="1178">
        <f t="shared" ca="1" si="453"/>
        <v>18.148197</v>
      </c>
      <c r="AD29" s="1178">
        <f t="shared" ca="1" si="453"/>
        <v>0</v>
      </c>
      <c r="AF29" s="1165"/>
      <c r="AG29" s="1172"/>
      <c r="AH29" s="1165"/>
      <c r="AI29" s="1165"/>
      <c r="AK29" s="1167" t="s">
        <v>3893</v>
      </c>
      <c r="AL29" s="1168" t="s">
        <v>225</v>
      </c>
      <c r="AM29" s="1178">
        <f t="shared" ref="AM29:BB29" ca="1" si="454">AM96</f>
        <v>0</v>
      </c>
      <c r="AN29" s="1178">
        <f t="shared" ca="1" si="454"/>
        <v>0</v>
      </c>
      <c r="AO29" s="1178">
        <f t="shared" ca="1" si="454"/>
        <v>9.9884853600000003</v>
      </c>
      <c r="AP29" s="1178">
        <f t="shared" ca="1" si="454"/>
        <v>9.9884853600000003</v>
      </c>
      <c r="AQ29" s="1178">
        <f t="shared" ca="1" si="454"/>
        <v>4.26904094</v>
      </c>
      <c r="AR29" s="1178">
        <f t="shared" ca="1" si="454"/>
        <v>7.9835401600000004</v>
      </c>
      <c r="AS29" s="1178">
        <f t="shared" ca="1" si="454"/>
        <v>0.17617149400000001</v>
      </c>
      <c r="AT29" s="1178">
        <f t="shared" ca="1" si="454"/>
        <v>10.999283800000001</v>
      </c>
      <c r="AU29" s="1178">
        <f t="shared" ca="1" si="454"/>
        <v>1.25329728</v>
      </c>
      <c r="AV29" s="1178">
        <f t="shared" ca="1" si="454"/>
        <v>5.7194444200000003</v>
      </c>
      <c r="AW29" s="1178">
        <f t="shared" ca="1" si="454"/>
        <v>10.999283800000001</v>
      </c>
      <c r="AX29" s="1178">
        <f t="shared" ca="1" si="454"/>
        <v>12.428752599999999</v>
      </c>
      <c r="AY29" s="1178">
        <f t="shared" ca="1" si="454"/>
        <v>0</v>
      </c>
      <c r="AZ29" s="1178">
        <f t="shared" ca="1" si="454"/>
        <v>0</v>
      </c>
      <c r="BA29" s="1178">
        <f t="shared" ca="1" si="454"/>
        <v>0</v>
      </c>
      <c r="BB29" s="1178">
        <f t="shared" ca="1" si="454"/>
        <v>5.7194444200000003</v>
      </c>
      <c r="BD29" s="1165"/>
      <c r="BE29" s="1165"/>
      <c r="BF29" s="1172"/>
      <c r="BG29" s="1165"/>
      <c r="BL29" s="1167" t="s">
        <v>3893</v>
      </c>
      <c r="BM29" s="1168" t="s">
        <v>225</v>
      </c>
      <c r="BN29" s="1178">
        <f ca="1">BN96</f>
        <v>0.57190899900000003</v>
      </c>
      <c r="BO29" s="1178">
        <f ca="1">BO96</f>
        <v>2009.3124299999999</v>
      </c>
      <c r="BP29" s="1178">
        <f ca="1">BP96</f>
        <v>32.006210400000001</v>
      </c>
      <c r="BQ29" s="1178">
        <f ca="1">BQ96</f>
        <v>0</v>
      </c>
      <c r="BR29" s="1178">
        <f ca="1">BR96</f>
        <v>0</v>
      </c>
      <c r="BT29" s="1165"/>
      <c r="BU29" s="1165"/>
      <c r="BV29" s="1172"/>
      <c r="BW29" s="1165"/>
      <c r="CB29" s="1167" t="s">
        <v>3893</v>
      </c>
      <c r="CC29" s="1168" t="s">
        <v>225</v>
      </c>
      <c r="CD29" s="1178">
        <f t="shared" ref="CD29:CO29" ca="1" si="455">CD96</f>
        <v>5.7194444200000003</v>
      </c>
      <c r="CE29" s="1178">
        <f t="shared" ca="1" si="455"/>
        <v>5.7194444200000003</v>
      </c>
      <c r="CF29" s="1178">
        <f t="shared" ca="1" si="455"/>
        <v>0.57190899900000003</v>
      </c>
      <c r="CG29" s="1178">
        <f t="shared" ca="1" si="455"/>
        <v>2009.3124299999999</v>
      </c>
      <c r="CH29" s="1178">
        <f t="shared" ca="1" si="455"/>
        <v>5.7194444200000003</v>
      </c>
      <c r="CI29" s="1178">
        <f t="shared" ca="1" si="455"/>
        <v>0</v>
      </c>
      <c r="CJ29" s="1178">
        <f t="shared" ca="1" si="455"/>
        <v>0</v>
      </c>
      <c r="CK29" s="1178">
        <f t="shared" ca="1" si="455"/>
        <v>21516.440900000001</v>
      </c>
      <c r="CL29" s="1178">
        <f t="shared" ca="1" si="455"/>
        <v>330.82711699999999</v>
      </c>
      <c r="CM29" s="1178">
        <f t="shared" ca="1" si="455"/>
        <v>0</v>
      </c>
      <c r="CN29" s="1178">
        <f t="shared" ca="1" si="455"/>
        <v>21940.679599999999</v>
      </c>
      <c r="CO29" s="1178">
        <f t="shared" ca="1" si="455"/>
        <v>424.238699</v>
      </c>
      <c r="CQ29" s="1165"/>
      <c r="CR29" s="1165"/>
      <c r="CS29" s="1172"/>
      <c r="CT29" s="1165"/>
      <c r="CY29" s="1167" t="s">
        <v>3893</v>
      </c>
      <c r="CZ29" s="1168" t="s">
        <v>225</v>
      </c>
      <c r="DA29" s="1178">
        <f t="shared" ref="DA29:DJ29" ca="1" si="456">DA96</f>
        <v>0</v>
      </c>
      <c r="DB29" s="1178">
        <f t="shared" ca="1" si="456"/>
        <v>0</v>
      </c>
      <c r="DC29" s="1178">
        <f t="shared" ca="1" si="456"/>
        <v>0</v>
      </c>
      <c r="DD29" s="1178">
        <f t="shared" ca="1" si="456"/>
        <v>0</v>
      </c>
      <c r="DE29" s="1178">
        <f t="shared" ca="1" si="456"/>
        <v>0</v>
      </c>
      <c r="DF29" s="1178">
        <f t="shared" ca="1" si="456"/>
        <v>0</v>
      </c>
      <c r="DG29" s="1178">
        <f t="shared" ca="1" si="456"/>
        <v>0</v>
      </c>
      <c r="DH29" s="1178">
        <f t="shared" ca="1" si="456"/>
        <v>0</v>
      </c>
      <c r="DI29" s="1178">
        <f t="shared" ca="1" si="456"/>
        <v>0</v>
      </c>
      <c r="DJ29" s="1178">
        <f t="shared" ca="1" si="456"/>
        <v>0</v>
      </c>
      <c r="DL29" s="1165"/>
      <c r="DM29" s="1165"/>
      <c r="DN29" s="1172"/>
      <c r="DO29" s="1165"/>
      <c r="DT29" s="1167" t="s">
        <v>3893</v>
      </c>
      <c r="DU29" s="1168" t="s">
        <v>225</v>
      </c>
      <c r="DV29" s="1178">
        <f t="shared" ref="DV29:EK29" ca="1" si="457">DV96</f>
        <v>0</v>
      </c>
      <c r="DW29" s="1178">
        <f t="shared" ca="1" si="457"/>
        <v>0</v>
      </c>
      <c r="DX29" s="1178">
        <f t="shared" ca="1" si="457"/>
        <v>0</v>
      </c>
      <c r="DY29" s="1178">
        <f t="shared" ca="1" si="457"/>
        <v>0</v>
      </c>
      <c r="DZ29" s="1178">
        <f t="shared" ca="1" si="457"/>
        <v>0</v>
      </c>
      <c r="EA29" s="1178">
        <f t="shared" ca="1" si="457"/>
        <v>0</v>
      </c>
      <c r="EB29" s="1178">
        <f t="shared" ca="1" si="457"/>
        <v>0</v>
      </c>
      <c r="EC29" s="1178">
        <f t="shared" ca="1" si="457"/>
        <v>0</v>
      </c>
      <c r="ED29" s="1178">
        <f t="shared" ca="1" si="457"/>
        <v>0</v>
      </c>
      <c r="EE29" s="1178">
        <f t="shared" ca="1" si="457"/>
        <v>0</v>
      </c>
      <c r="EF29" s="1178">
        <f t="shared" ca="1" si="457"/>
        <v>0</v>
      </c>
      <c r="EG29" s="1178">
        <f t="shared" ca="1" si="457"/>
        <v>0</v>
      </c>
      <c r="EH29" s="1178">
        <f t="shared" ca="1" si="457"/>
        <v>0</v>
      </c>
      <c r="EI29" s="1178">
        <f t="shared" ca="1" si="457"/>
        <v>0</v>
      </c>
      <c r="EJ29" s="1178">
        <f t="shared" ca="1" si="457"/>
        <v>0</v>
      </c>
      <c r="EK29" s="1178">
        <f t="shared" ca="1" si="457"/>
        <v>0</v>
      </c>
      <c r="EM29" s="1165"/>
      <c r="EN29" s="1165"/>
      <c r="EO29" s="1172"/>
      <c r="EP29" s="1165"/>
      <c r="EU29" s="1167" t="s">
        <v>3893</v>
      </c>
      <c r="EV29" s="1168" t="s">
        <v>225</v>
      </c>
      <c r="EW29" s="1178">
        <f t="shared" ref="EW29:FB29" ca="1" si="458">EW96</f>
        <v>21940.679599999999</v>
      </c>
      <c r="EX29" s="1178">
        <f t="shared" ca="1" si="458"/>
        <v>21940.679599999999</v>
      </c>
      <c r="EY29" s="1178">
        <f t="shared" ca="1" si="458"/>
        <v>184.28334899999999</v>
      </c>
      <c r="EZ29" s="1178">
        <f t="shared" ca="1" si="458"/>
        <v>184.28334899999999</v>
      </c>
      <c r="FA29" s="1178">
        <f t="shared" ca="1" si="458"/>
        <v>65.721287099999998</v>
      </c>
      <c r="FB29" s="1178">
        <f t="shared" ca="1" si="458"/>
        <v>21690.674999999999</v>
      </c>
      <c r="FD29" s="1165"/>
      <c r="FE29" s="1165"/>
      <c r="FF29" s="1172"/>
      <c r="FG29" s="1165"/>
      <c r="FL29" s="1167" t="s">
        <v>3893</v>
      </c>
      <c r="FM29" s="1168" t="s">
        <v>225</v>
      </c>
      <c r="FN29" s="1178">
        <f t="shared" ref="FN29:FX29" ca="1" si="459">FN96</f>
        <v>32.006210400000001</v>
      </c>
      <c r="FO29" s="1178">
        <f t="shared" ca="1" si="459"/>
        <v>330.82711699999999</v>
      </c>
      <c r="FP29" s="1178">
        <f t="shared" ca="1" si="459"/>
        <v>65.721287099999998</v>
      </c>
      <c r="FQ29" s="1178">
        <f t="shared" ca="1" si="459"/>
        <v>21690.674999999999</v>
      </c>
      <c r="FR29" s="1178">
        <f t="shared" ca="1" si="459"/>
        <v>26981.154999999999</v>
      </c>
      <c r="FS29" s="1178">
        <f t="shared" ca="1" si="459"/>
        <v>18.148197</v>
      </c>
      <c r="FT29" s="1178">
        <f t="shared" ca="1" si="459"/>
        <v>5308.6232</v>
      </c>
      <c r="FU29" s="1178">
        <f t="shared" ca="1" si="459"/>
        <v>428.55461400000002</v>
      </c>
      <c r="FV29" s="1178">
        <f t="shared" ca="1" si="459"/>
        <v>0</v>
      </c>
      <c r="FW29" s="1178">
        <f t="shared" ca="1" si="459"/>
        <v>4.31591536</v>
      </c>
      <c r="FX29" s="1178">
        <f t="shared" ca="1" si="459"/>
        <v>424.238699</v>
      </c>
      <c r="FZ29" s="1165"/>
      <c r="GA29" s="1165"/>
      <c r="GB29" s="1172"/>
      <c r="GC29" s="1165"/>
      <c r="GH29" s="1167" t="s">
        <v>3893</v>
      </c>
      <c r="GI29" s="1168" t="s">
        <v>225</v>
      </c>
      <c r="GJ29" s="1178">
        <f t="shared" ref="GJ29:GQ29" ca="1" si="460">GJ96</f>
        <v>26981.154999999999</v>
      </c>
      <c r="GK29" s="1178">
        <f t="shared" ca="1" si="460"/>
        <v>26981.154999999999</v>
      </c>
      <c r="GL29" s="1178">
        <f t="shared" ca="1" si="460"/>
        <v>5308.6240500000004</v>
      </c>
      <c r="GM29" s="1178">
        <f t="shared" ca="1" si="460"/>
        <v>21672.530900000002</v>
      </c>
      <c r="GN29" s="1178">
        <f t="shared" ca="1" si="460"/>
        <v>21672.530900000002</v>
      </c>
      <c r="GO29" s="1178">
        <f t="shared" ca="1" si="460"/>
        <v>5308.6240500000004</v>
      </c>
      <c r="GP29" s="1178">
        <f t="shared" ca="1" si="460"/>
        <v>21672.530900000002</v>
      </c>
      <c r="GQ29" s="1178">
        <f t="shared" ca="1" si="460"/>
        <v>5308.6232</v>
      </c>
      <c r="GS29" s="1165"/>
      <c r="GT29" s="1165"/>
      <c r="GU29" s="1172"/>
      <c r="GV29" s="1165"/>
      <c r="HA29" s="1167" t="s">
        <v>3893</v>
      </c>
      <c r="HB29" s="1168" t="s">
        <v>225</v>
      </c>
      <c r="HC29" s="1178">
        <f t="shared" ref="HC29:HH29" ca="1" si="461">HC96</f>
        <v>184.28334899999999</v>
      </c>
      <c r="HD29" s="1178">
        <f t="shared" ca="1" si="461"/>
        <v>177.42392000000001</v>
      </c>
      <c r="HE29" s="1178">
        <f t="shared" ca="1" si="461"/>
        <v>0</v>
      </c>
      <c r="HF29" s="1178">
        <f t="shared" ca="1" si="461"/>
        <v>1.1611814499999999</v>
      </c>
      <c r="HG29" s="1178">
        <f t="shared" ca="1" si="461"/>
        <v>5.6982470899999997</v>
      </c>
      <c r="HH29" s="1178">
        <f t="shared" ca="1" si="461"/>
        <v>177.42392000000001</v>
      </c>
      <c r="HJ29" s="1165"/>
      <c r="HK29" s="1165"/>
      <c r="HL29" s="1172"/>
      <c r="HM29" s="1165"/>
      <c r="HN29" s="1172"/>
      <c r="HO29" s="1165"/>
      <c r="HR29" s="1167" t="s">
        <v>3893</v>
      </c>
      <c r="HS29" s="1168" t="s">
        <v>225</v>
      </c>
      <c r="HT29" s="1178">
        <f t="shared" ref="HT29:IE29" ca="1" si="462">HT96</f>
        <v>12.428752599999999</v>
      </c>
      <c r="HU29" s="1178">
        <f t="shared" ca="1" si="462"/>
        <v>177.42392000000001</v>
      </c>
      <c r="HV29" s="1178">
        <f t="shared" ca="1" si="462"/>
        <v>189.85267300000001</v>
      </c>
      <c r="HW29" s="1178">
        <f t="shared" ca="1" si="462"/>
        <v>189.85267300000001</v>
      </c>
      <c r="HX29" s="1178">
        <f t="shared" ca="1" si="462"/>
        <v>15.347080699999999</v>
      </c>
      <c r="HY29" s="1178">
        <f t="shared" ca="1" si="462"/>
        <v>1.1735193500000001</v>
      </c>
      <c r="HZ29" s="1178">
        <f t="shared" ca="1" si="462"/>
        <v>0.56627501000000002</v>
      </c>
      <c r="IA29" s="1178">
        <f t="shared" ca="1" si="462"/>
        <v>1.34527226E-4</v>
      </c>
      <c r="IB29" s="1178">
        <f t="shared" ca="1" si="462"/>
        <v>0</v>
      </c>
      <c r="IC29" s="1178">
        <f t="shared" ca="1" si="462"/>
        <v>0</v>
      </c>
      <c r="ID29" s="1178">
        <f t="shared" ca="1" si="462"/>
        <v>0</v>
      </c>
      <c r="IE29" s="1178">
        <f t="shared" ca="1" si="462"/>
        <v>0</v>
      </c>
      <c r="IG29" s="1165"/>
      <c r="IH29" s="1165"/>
      <c r="II29" s="1172"/>
      <c r="IJ29" s="1165"/>
      <c r="IO29" s="1167" t="s">
        <v>3893</v>
      </c>
      <c r="IP29" s="1168" t="s">
        <v>225</v>
      </c>
      <c r="IQ29" s="1178">
        <f t="shared" ref="IQ29:JH29" ca="1" si="463">IQ96</f>
        <v>15.347080699999999</v>
      </c>
      <c r="IR29" s="1178">
        <f t="shared" ca="1" si="463"/>
        <v>1.1735193500000001</v>
      </c>
      <c r="IS29" s="1178">
        <f t="shared" ca="1" si="463"/>
        <v>2.2531977299999999E-2</v>
      </c>
      <c r="IT29" s="1178">
        <f t="shared" ca="1" si="463"/>
        <v>1.19605132</v>
      </c>
      <c r="IU29" s="1178">
        <f t="shared" ca="1" si="463"/>
        <v>1.1170260000000001</v>
      </c>
      <c r="IV29" s="1178">
        <f t="shared" ca="1" si="463"/>
        <v>0.65915143099999995</v>
      </c>
      <c r="IW29" s="1178">
        <f t="shared" ca="1" si="463"/>
        <v>0.54076745400000004</v>
      </c>
      <c r="IX29" s="1178">
        <f t="shared" ca="1" si="463"/>
        <v>2.10435369E-2</v>
      </c>
      <c r="IY29" s="1178">
        <f t="shared" ca="1" si="463"/>
        <v>7.9025319799999993E-2</v>
      </c>
      <c r="IZ29" s="1178">
        <f t="shared" ca="1" si="463"/>
        <v>9.5852063400000007E-2</v>
      </c>
      <c r="JA29" s="1178">
        <f t="shared" ca="1" si="463"/>
        <v>0.56329943199999999</v>
      </c>
      <c r="JB29" s="1178">
        <f t="shared" ca="1" si="463"/>
        <v>0</v>
      </c>
      <c r="JC29" s="1178">
        <f t="shared" ca="1" si="463"/>
        <v>9.5717536199999995E-2</v>
      </c>
      <c r="JD29" s="1178">
        <f t="shared" ca="1" si="463"/>
        <v>0</v>
      </c>
      <c r="JE29" s="1178">
        <f t="shared" ca="1" si="463"/>
        <v>9.5852063400000007E-2</v>
      </c>
      <c r="JF29" s="1178">
        <f t="shared" ca="1" si="463"/>
        <v>0</v>
      </c>
      <c r="JG29" s="1178">
        <f t="shared" ca="1" si="463"/>
        <v>0</v>
      </c>
      <c r="JH29" s="1178">
        <f t="shared" ca="1" si="463"/>
        <v>1.34527226E-4</v>
      </c>
      <c r="JJ29" s="1165"/>
      <c r="JK29" s="1165"/>
      <c r="JL29" s="1172"/>
      <c r="JM29" s="1165"/>
      <c r="JR29" s="1167" t="s">
        <v>3893</v>
      </c>
      <c r="JS29" s="1168" t="s">
        <v>225</v>
      </c>
      <c r="JT29" s="1178">
        <f t="shared" ref="JT29:KC29" ca="1" si="464">JT96</f>
        <v>0</v>
      </c>
      <c r="JU29" s="1178">
        <f t="shared" ca="1" si="464"/>
        <v>0</v>
      </c>
      <c r="JV29" s="1178">
        <f t="shared" ca="1" si="464"/>
        <v>0</v>
      </c>
      <c r="JW29" s="1178">
        <f t="shared" ca="1" si="464"/>
        <v>0</v>
      </c>
      <c r="JX29" s="1178">
        <f t="shared" ca="1" si="464"/>
        <v>21672.530900000002</v>
      </c>
      <c r="JY29" s="1178">
        <f t="shared" ca="1" si="464"/>
        <v>0</v>
      </c>
      <c r="JZ29" s="1178">
        <f t="shared" ca="1" si="464"/>
        <v>21672.530900000002</v>
      </c>
      <c r="KA29" s="1178">
        <f t="shared" ca="1" si="464"/>
        <v>0</v>
      </c>
      <c r="KB29" s="1178">
        <f t="shared" ca="1" si="464"/>
        <v>0</v>
      </c>
      <c r="KC29" s="1178">
        <f t="shared" ca="1" si="464"/>
        <v>0</v>
      </c>
      <c r="KE29" s="1165"/>
      <c r="KJ29" s="1167" t="s">
        <v>3893</v>
      </c>
      <c r="KK29" s="1168" t="s">
        <v>225</v>
      </c>
      <c r="KL29" s="1178">
        <f t="shared" ref="KL29:KR29" ca="1" si="465">KL96</f>
        <v>0</v>
      </c>
      <c r="KM29" s="1178">
        <f t="shared" ca="1" si="465"/>
        <v>0</v>
      </c>
      <c r="KN29" s="1178">
        <f t="shared" ca="1" si="465"/>
        <v>0</v>
      </c>
      <c r="KO29" s="1178">
        <f t="shared" ca="1" si="465"/>
        <v>0</v>
      </c>
      <c r="KP29" s="1178">
        <f t="shared" ca="1" si="465"/>
        <v>0</v>
      </c>
      <c r="KQ29" s="1178">
        <f t="shared" ca="1" si="465"/>
        <v>0</v>
      </c>
      <c r="KR29" s="1178">
        <f t="shared" ca="1" si="465"/>
        <v>0</v>
      </c>
      <c r="KT29" s="1165"/>
      <c r="KY29" s="1167" t="s">
        <v>3893</v>
      </c>
      <c r="KZ29" s="1168" t="s">
        <v>225</v>
      </c>
      <c r="LA29" s="1178">
        <f t="shared" ref="LA29:LK29" ca="1" si="466">LA96</f>
        <v>1.1611814499999999</v>
      </c>
      <c r="LB29" s="1178">
        <f t="shared" ca="1" si="466"/>
        <v>0.56627501000000002</v>
      </c>
      <c r="LC29" s="1178">
        <f t="shared" ca="1" si="466"/>
        <v>1.72745646</v>
      </c>
      <c r="LD29" s="1178">
        <f t="shared" ca="1" si="466"/>
        <v>1.72745646</v>
      </c>
      <c r="LE29" s="1178">
        <f t="shared" ca="1" si="466"/>
        <v>0</v>
      </c>
      <c r="LF29" s="1178">
        <f t="shared" ca="1" si="466"/>
        <v>0</v>
      </c>
      <c r="LG29" s="1178">
        <f t="shared" ca="1" si="466"/>
        <v>0</v>
      </c>
      <c r="LH29" s="1178">
        <f t="shared" ca="1" si="466"/>
        <v>0</v>
      </c>
      <c r="LI29" s="1178">
        <f t="shared" ca="1" si="466"/>
        <v>0</v>
      </c>
      <c r="LJ29" s="1178">
        <f t="shared" ca="1" si="466"/>
        <v>0</v>
      </c>
      <c r="LK29" s="1178">
        <f t="shared" ca="1" si="466"/>
        <v>0</v>
      </c>
      <c r="LM29" s="1165"/>
      <c r="LN29" s="1165"/>
      <c r="LO29" s="1172"/>
      <c r="LP29" s="1165"/>
      <c r="LU29" s="1167" t="s">
        <v>3893</v>
      </c>
      <c r="LV29" s="1168" t="s">
        <v>225</v>
      </c>
      <c r="LW29" s="1178">
        <f t="shared" ref="LW29:MO29" ca="1" si="467">LW96</f>
        <v>0</v>
      </c>
      <c r="LX29" s="1178">
        <f t="shared" ca="1" si="467"/>
        <v>0</v>
      </c>
      <c r="LY29" s="1178">
        <f t="shared" ca="1" si="467"/>
        <v>5.6982470899999997</v>
      </c>
      <c r="LZ29" s="1178">
        <f t="shared" ca="1" si="467"/>
        <v>7.9025319799999993E-2</v>
      </c>
      <c r="MA29" s="1178">
        <f t="shared" ca="1" si="467"/>
        <v>5.7772724100000001</v>
      </c>
      <c r="MB29" s="1178">
        <f t="shared" ca="1" si="467"/>
        <v>1.72745646</v>
      </c>
      <c r="MC29" s="1178">
        <f t="shared" ca="1" si="467"/>
        <v>0</v>
      </c>
      <c r="MD29" s="1178">
        <f t="shared" ca="1" si="467"/>
        <v>0</v>
      </c>
      <c r="ME29" s="1178">
        <f t="shared" ca="1" si="467"/>
        <v>0</v>
      </c>
      <c r="MF29" s="1178">
        <f t="shared" ca="1" si="467"/>
        <v>0</v>
      </c>
      <c r="MG29" s="1178">
        <f t="shared" ca="1" si="467"/>
        <v>0</v>
      </c>
      <c r="MH29" s="1178">
        <f t="shared" ca="1" si="467"/>
        <v>0</v>
      </c>
      <c r="MI29" s="1178">
        <f t="shared" ca="1" si="467"/>
        <v>0</v>
      </c>
      <c r="MJ29" s="1178">
        <f t="shared" ca="1" si="467"/>
        <v>0</v>
      </c>
      <c r="MK29" s="1178">
        <f t="shared" ca="1" si="467"/>
        <v>0</v>
      </c>
      <c r="ML29" s="1178">
        <f t="shared" ca="1" si="467"/>
        <v>0</v>
      </c>
      <c r="MM29" s="1178">
        <f t="shared" ca="1" si="467"/>
        <v>0</v>
      </c>
      <c r="MN29" s="1178">
        <f t="shared" ca="1" si="467"/>
        <v>0</v>
      </c>
      <c r="MO29" s="1178">
        <f t="shared" ca="1" si="467"/>
        <v>0</v>
      </c>
      <c r="MQ29" s="1165"/>
      <c r="MR29" s="1165"/>
      <c r="MS29" s="1172"/>
      <c r="MT29" s="1165"/>
      <c r="MY29" s="1167" t="s">
        <v>3893</v>
      </c>
      <c r="MZ29" s="1168" t="s">
        <v>225</v>
      </c>
      <c r="NA29" s="1178">
        <f t="shared" ref="NA29:NP29" ca="1" si="468">NA96</f>
        <v>8.1597116500000002</v>
      </c>
      <c r="NB29" s="1178">
        <f t="shared" ca="1" si="468"/>
        <v>7.9835401600000004</v>
      </c>
      <c r="NC29" s="1178">
        <f t="shared" ca="1" si="468"/>
        <v>0.17617149400000001</v>
      </c>
      <c r="ND29" s="1178">
        <f t="shared" ca="1" si="468"/>
        <v>0</v>
      </c>
      <c r="NE29" s="1178">
        <f t="shared" ca="1" si="468"/>
        <v>0</v>
      </c>
      <c r="NF29" s="1178">
        <f t="shared" ca="1" si="468"/>
        <v>0</v>
      </c>
      <c r="NG29" s="1178">
        <f t="shared" ca="1" si="468"/>
        <v>0</v>
      </c>
      <c r="NH29" s="1178">
        <f t="shared" ca="1" si="468"/>
        <v>0</v>
      </c>
      <c r="NI29" s="1178">
        <f t="shared" ca="1" si="468"/>
        <v>0</v>
      </c>
      <c r="NJ29" s="1178">
        <f t="shared" ca="1" si="468"/>
        <v>0</v>
      </c>
      <c r="NK29" s="1178">
        <f t="shared" ca="1" si="468"/>
        <v>0</v>
      </c>
      <c r="NL29" s="1178">
        <f t="shared" ca="1" si="468"/>
        <v>0</v>
      </c>
      <c r="NM29" s="1178">
        <f t="shared" ca="1" si="468"/>
        <v>0</v>
      </c>
      <c r="NN29" s="1178">
        <f t="shared" ca="1" si="468"/>
        <v>0</v>
      </c>
      <c r="NO29" s="1178">
        <f t="shared" ca="1" si="468"/>
        <v>0</v>
      </c>
      <c r="NP29" s="1178">
        <f t="shared" ca="1" si="468"/>
        <v>0</v>
      </c>
      <c r="NR29" s="1165"/>
      <c r="NS29" s="1165"/>
      <c r="NT29" s="1172"/>
      <c r="NU29" s="1165"/>
      <c r="NZ29" s="1165"/>
      <c r="OA29" s="1165"/>
      <c r="OF29" s="1167" t="s">
        <v>3893</v>
      </c>
      <c r="OG29" s="1168" t="s">
        <v>225</v>
      </c>
      <c r="OH29" s="1178">
        <f t="shared" ref="OH29:OO29" ca="1" si="469">OH96</f>
        <v>0</v>
      </c>
      <c r="OI29" s="1178">
        <f t="shared" ca="1" si="469"/>
        <v>0</v>
      </c>
      <c r="OJ29" s="1178">
        <f t="shared" ca="1" si="469"/>
        <v>0</v>
      </c>
      <c r="OK29" s="1178">
        <f t="shared" ca="1" si="469"/>
        <v>0</v>
      </c>
      <c r="OL29" s="1178">
        <f t="shared" ca="1" si="469"/>
        <v>0</v>
      </c>
      <c r="OM29" s="1178">
        <f t="shared" ca="1" si="469"/>
        <v>0</v>
      </c>
      <c r="ON29" s="1178">
        <f t="shared" ca="1" si="469"/>
        <v>0</v>
      </c>
      <c r="OO29" s="1178">
        <f t="shared" ca="1" si="469"/>
        <v>0</v>
      </c>
      <c r="OQ29" s="1165"/>
      <c r="OR29" s="1165"/>
      <c r="OS29" s="1172"/>
      <c r="OT29" s="1165"/>
      <c r="OY29" s="1167" t="s">
        <v>3893</v>
      </c>
      <c r="OZ29" s="1168" t="s">
        <v>225</v>
      </c>
      <c r="PA29" s="1178">
        <f t="shared" ref="PA29:PK29" ca="1" si="470">PA96</f>
        <v>0</v>
      </c>
      <c r="PB29" s="1178">
        <f t="shared" ca="1" si="470"/>
        <v>0</v>
      </c>
      <c r="PC29" s="1178">
        <f t="shared" ca="1" si="470"/>
        <v>0</v>
      </c>
      <c r="PD29" s="1178">
        <f t="shared" ca="1" si="470"/>
        <v>0</v>
      </c>
      <c r="PE29" s="1178">
        <f t="shared" ca="1" si="470"/>
        <v>0</v>
      </c>
      <c r="PF29" s="1178">
        <f t="shared" ca="1" si="470"/>
        <v>0</v>
      </c>
      <c r="PG29" s="1178">
        <f t="shared" ca="1" si="470"/>
        <v>0</v>
      </c>
      <c r="PH29" s="1178">
        <f t="shared" ca="1" si="470"/>
        <v>0</v>
      </c>
      <c r="PI29" s="1178">
        <f t="shared" ca="1" si="470"/>
        <v>0</v>
      </c>
      <c r="PJ29" s="1178">
        <f t="shared" ca="1" si="470"/>
        <v>0</v>
      </c>
      <c r="PK29" s="1178">
        <f t="shared" ca="1" si="470"/>
        <v>0</v>
      </c>
      <c r="PM29" s="1165"/>
      <c r="PN29" s="1165"/>
      <c r="PO29" s="1172"/>
      <c r="PP29" s="1165"/>
      <c r="PU29" s="1167" t="s">
        <v>3893</v>
      </c>
      <c r="PV29" s="1168" t="s">
        <v>225</v>
      </c>
      <c r="PW29" s="1178">
        <f ca="1">PW96</f>
        <v>0</v>
      </c>
      <c r="PX29" s="1178">
        <f ca="1">PX96</f>
        <v>0</v>
      </c>
      <c r="PY29" s="1178">
        <f ca="1">PY96</f>
        <v>0</v>
      </c>
      <c r="PZ29" s="1178">
        <f ca="1">PZ96</f>
        <v>0</v>
      </c>
      <c r="QB29" s="1165"/>
      <c r="QC29" s="1165"/>
      <c r="QD29" s="1172"/>
      <c r="QE29" s="1165"/>
    </row>
    <row r="30" spans="1:449" ht="12" customHeight="1">
      <c r="A30" s="1179"/>
      <c r="H30" s="1167" t="s">
        <v>3894</v>
      </c>
      <c r="I30" s="1168" t="s">
        <v>225</v>
      </c>
      <c r="J30" s="1178">
        <f ca="1">J94+J95+J97</f>
        <v>20833.333299999998</v>
      </c>
      <c r="K30" s="1178">
        <f ca="1">K94+K95+K97</f>
        <v>20833.333299999998</v>
      </c>
      <c r="R30" s="1167" t="s">
        <v>3894</v>
      </c>
      <c r="S30" s="1168" t="s">
        <v>225</v>
      </c>
      <c r="T30" s="1178">
        <f t="shared" ref="T30:AD30" ca="1" si="471">T94+T95+T97</f>
        <v>20833.333299999998</v>
      </c>
      <c r="U30" s="1178">
        <f t="shared" ca="1" si="471"/>
        <v>140632.66399999999</v>
      </c>
      <c r="V30" s="1178">
        <f t="shared" ca="1" si="471"/>
        <v>36269.09420388133</v>
      </c>
      <c r="W30" s="1178">
        <f t="shared" ca="1" si="471"/>
        <v>3846.6628799999999</v>
      </c>
      <c r="X30" s="1178">
        <f t="shared" ca="1" si="471"/>
        <v>24460.080999999998</v>
      </c>
      <c r="Y30" s="1178">
        <f t="shared" ca="1" si="471"/>
        <v>227120.78000000003</v>
      </c>
      <c r="Z30" s="1178">
        <f t="shared" ca="1" si="471"/>
        <v>19618.1471989477</v>
      </c>
      <c r="AA30" s="1178">
        <f t="shared" ca="1" si="471"/>
        <v>207502.6329</v>
      </c>
      <c r="AB30" s="1178">
        <f t="shared" ca="1" si="471"/>
        <v>138.62007199999999</v>
      </c>
      <c r="AC30" s="1178">
        <f t="shared" ca="1" si="471"/>
        <v>36130.47410388133</v>
      </c>
      <c r="AD30" s="1178">
        <f t="shared" ca="1" si="471"/>
        <v>138.64284000000001</v>
      </c>
      <c r="AF30" s="1165"/>
      <c r="AG30" s="1172"/>
      <c r="AH30" s="1165"/>
      <c r="AI30" s="1165"/>
      <c r="AK30" s="1167" t="s">
        <v>3894</v>
      </c>
      <c r="AL30" s="1168" t="s">
        <v>225</v>
      </c>
      <c r="AM30" s="1178">
        <f t="shared" ref="AM30:BB30" ca="1" si="472">AM94+AM95+AM97</f>
        <v>140632.66399999999</v>
      </c>
      <c r="AN30" s="1178">
        <f t="shared" ca="1" si="472"/>
        <v>140632.66399999999</v>
      </c>
      <c r="AO30" s="1178">
        <f t="shared" ca="1" si="472"/>
        <v>207502.6329</v>
      </c>
      <c r="AP30" s="1178">
        <f t="shared" ca="1" si="472"/>
        <v>207502.6329</v>
      </c>
      <c r="AQ30" s="1178">
        <f t="shared" ca="1" si="472"/>
        <v>13968.948505237604</v>
      </c>
      <c r="AR30" s="1178">
        <f t="shared" ca="1" si="472"/>
        <v>15681.994500000008</v>
      </c>
      <c r="AS30" s="1178">
        <f t="shared" ca="1" si="472"/>
        <v>3936.1526689476937</v>
      </c>
      <c r="AT30" s="1178">
        <f t="shared" ca="1" si="472"/>
        <v>12925.806200000001</v>
      </c>
      <c r="AU30" s="1178">
        <f t="shared" ca="1" si="472"/>
        <v>16725.136805237613</v>
      </c>
      <c r="AV30" s="1178">
        <f t="shared" ca="1" si="472"/>
        <v>193533.68489</v>
      </c>
      <c r="AW30" s="1178">
        <f t="shared" ca="1" si="472"/>
        <v>12925.806200000001</v>
      </c>
      <c r="AX30" s="1178">
        <f t="shared" ca="1" si="472"/>
        <v>33587.095704185303</v>
      </c>
      <c r="AY30" s="1178">
        <f t="shared" ca="1" si="472"/>
        <v>0</v>
      </c>
      <c r="AZ30" s="1178">
        <f t="shared" ca="1" si="472"/>
        <v>150923.58600000001</v>
      </c>
      <c r="BA30" s="1178">
        <f t="shared" ca="1" si="472"/>
        <v>150923.58600000001</v>
      </c>
      <c r="BB30" s="1178">
        <f t="shared" ca="1" si="472"/>
        <v>344457.29289000004</v>
      </c>
      <c r="BD30" s="1165"/>
      <c r="BE30" s="1165"/>
      <c r="BF30" s="1172"/>
      <c r="BG30" s="1165"/>
      <c r="BL30" s="1167" t="s">
        <v>3894</v>
      </c>
      <c r="BM30" s="1168" t="s">
        <v>225</v>
      </c>
      <c r="BN30" s="1178">
        <f ca="1">BN94+BN95+BN97</f>
        <v>38101.791729999997</v>
      </c>
      <c r="BO30" s="1178">
        <f ca="1">BO94+BO95+BO97</f>
        <v>35381.152976999998</v>
      </c>
      <c r="BP30" s="1178">
        <f ca="1">BP94+BP95+BP97</f>
        <v>37.885769500000912</v>
      </c>
      <c r="BQ30" s="1178">
        <f ca="1">BQ94+BQ95+BQ97</f>
        <v>105.79911800000001</v>
      </c>
      <c r="BR30" s="1178">
        <f ca="1">BR94+BR95+BR97</f>
        <v>0</v>
      </c>
      <c r="BT30" s="1165"/>
      <c r="BU30" s="1165"/>
      <c r="BV30" s="1172"/>
      <c r="BW30" s="1165"/>
      <c r="CB30" s="1167" t="s">
        <v>3894</v>
      </c>
      <c r="CC30" s="1168" t="s">
        <v>225</v>
      </c>
      <c r="CD30" s="1178">
        <f t="shared" ref="CD30:CO30" ca="1" si="473">CD94+CD95+CD97</f>
        <v>344457.29289000004</v>
      </c>
      <c r="CE30" s="1178">
        <f t="shared" ca="1" si="473"/>
        <v>344457.29289000004</v>
      </c>
      <c r="CF30" s="1178">
        <f t="shared" ca="1" si="473"/>
        <v>38101.791729999997</v>
      </c>
      <c r="CG30" s="1178">
        <f t="shared" ca="1" si="473"/>
        <v>35381.152976999998</v>
      </c>
      <c r="CH30" s="1178">
        <f t="shared" ca="1" si="473"/>
        <v>357510.80089000001</v>
      </c>
      <c r="CI30" s="1178">
        <f t="shared" ca="1" si="473"/>
        <v>476.09602899999999</v>
      </c>
      <c r="CJ30" s="1178">
        <f t="shared" ca="1" si="473"/>
        <v>0</v>
      </c>
      <c r="CK30" s="1178">
        <f t="shared" ca="1" si="473"/>
        <v>352147.155615</v>
      </c>
      <c r="CL30" s="1178">
        <f t="shared" ca="1" si="473"/>
        <v>368.60013900000308</v>
      </c>
      <c r="CM30" s="1178">
        <f t="shared" ca="1" si="473"/>
        <v>13053.508099999999</v>
      </c>
      <c r="CN30" s="1178">
        <f t="shared" ca="1" si="473"/>
        <v>378830.44761500001</v>
      </c>
      <c r="CO30" s="1178">
        <f t="shared" ca="1" si="473"/>
        <v>26683.291799999999</v>
      </c>
      <c r="CQ30" s="1165"/>
      <c r="CR30" s="1165"/>
      <c r="CS30" s="1172"/>
      <c r="CY30" s="1167" t="s">
        <v>3894</v>
      </c>
      <c r="CZ30" s="1168" t="s">
        <v>225</v>
      </c>
      <c r="DA30" s="1178">
        <f t="shared" ref="DA30:DJ30" ca="1" si="474">DA94+DA95+DA97</f>
        <v>785.71317499999998</v>
      </c>
      <c r="DB30" s="1178">
        <f t="shared" ca="1" si="474"/>
        <v>3.9497547100000001</v>
      </c>
      <c r="DC30" s="1178">
        <f t="shared" ca="1" si="474"/>
        <v>0</v>
      </c>
      <c r="DD30" s="1178">
        <f t="shared" ca="1" si="474"/>
        <v>0</v>
      </c>
      <c r="DE30" s="1178">
        <f t="shared" ca="1" si="474"/>
        <v>726.25773679999998</v>
      </c>
      <c r="DF30" s="1178">
        <f t="shared" ca="1" si="474"/>
        <v>36.791611300002181</v>
      </c>
      <c r="DG30" s="1178">
        <f t="shared" ca="1" si="474"/>
        <v>638.15416100000004</v>
      </c>
      <c r="DH30" s="1178">
        <f t="shared" ca="1" si="474"/>
        <v>638.15416100000004</v>
      </c>
      <c r="DI30" s="1178">
        <f t="shared" ca="1" si="474"/>
        <v>607.76586799999995</v>
      </c>
      <c r="DJ30" s="1178">
        <f t="shared" ca="1" si="474"/>
        <v>30.388293399999998</v>
      </c>
      <c r="DL30" s="1165"/>
      <c r="DM30" s="1165"/>
      <c r="DN30" s="1172"/>
      <c r="DO30" s="1165"/>
      <c r="DT30" s="1167" t="s">
        <v>3894</v>
      </c>
      <c r="DU30" s="1168" t="s">
        <v>225</v>
      </c>
      <c r="DV30" s="1178">
        <f t="shared" ref="DV30:EK30" ca="1" si="475">DV94+DV95+DV97</f>
        <v>11419.2086</v>
      </c>
      <c r="DW30" s="1178">
        <f t="shared" ca="1" si="475"/>
        <v>2844.6651300000003</v>
      </c>
      <c r="DX30" s="1178">
        <f t="shared" ca="1" si="475"/>
        <v>15714.26346</v>
      </c>
      <c r="DY30" s="1178">
        <f t="shared" ca="1" si="475"/>
        <v>785.71317499999998</v>
      </c>
      <c r="DZ30" s="1178">
        <f t="shared" ca="1" si="475"/>
        <v>0</v>
      </c>
      <c r="EA30" s="1178">
        <f t="shared" ca="1" si="475"/>
        <v>726.25773679999998</v>
      </c>
      <c r="EB30" s="1178">
        <f t="shared" ca="1" si="475"/>
        <v>14928.550290000001</v>
      </c>
      <c r="EC30" s="1178">
        <f t="shared" ca="1" si="475"/>
        <v>78.707836099999994</v>
      </c>
      <c r="ED30" s="1178">
        <f t="shared" ca="1" si="475"/>
        <v>13053.508099999999</v>
      </c>
      <c r="EE30" s="1178">
        <f t="shared" ca="1" si="475"/>
        <v>736.75367300000005</v>
      </c>
      <c r="EF30" s="1178">
        <f t="shared" ca="1" si="475"/>
        <v>0</v>
      </c>
      <c r="EG30" s="1178">
        <f t="shared" ca="1" si="475"/>
        <v>0</v>
      </c>
      <c r="EH30" s="1178">
        <f t="shared" ca="1" si="475"/>
        <v>0</v>
      </c>
      <c r="EI30" s="1178">
        <f t="shared" ca="1" si="475"/>
        <v>78.707836099999994</v>
      </c>
      <c r="EJ30" s="1178">
        <f t="shared" ca="1" si="475"/>
        <v>0</v>
      </c>
      <c r="EK30" s="1178">
        <f t="shared" ca="1" si="475"/>
        <v>607.76586799999995</v>
      </c>
      <c r="EM30" s="1165"/>
      <c r="EN30" s="1165"/>
      <c r="EO30" s="1172"/>
      <c r="EP30" s="1165"/>
      <c r="EU30" s="1167" t="s">
        <v>3894</v>
      </c>
      <c r="EV30" s="1168" t="s">
        <v>225</v>
      </c>
      <c r="EW30" s="1178">
        <f t="shared" ref="EW30:FB30" ca="1" si="476">EW94+EW95+EW97</f>
        <v>378830.44761500001</v>
      </c>
      <c r="EX30" s="1178">
        <f t="shared" ca="1" si="476"/>
        <v>378830.44761500001</v>
      </c>
      <c r="EY30" s="1178">
        <f t="shared" ca="1" si="476"/>
        <v>342568.309611</v>
      </c>
      <c r="EZ30" s="1178">
        <f t="shared" ca="1" si="476"/>
        <v>342568.309611</v>
      </c>
      <c r="FA30" s="1178">
        <f t="shared" ca="1" si="476"/>
        <v>22.619586600000002</v>
      </c>
      <c r="FB30" s="1178">
        <f t="shared" ca="1" si="476"/>
        <v>36239.518403881331</v>
      </c>
      <c r="FD30" s="1165"/>
      <c r="FE30" s="1165"/>
      <c r="FF30" s="1172"/>
      <c r="FG30" s="1165"/>
      <c r="FL30" s="1167" t="s">
        <v>3894</v>
      </c>
      <c r="FM30" s="1168" t="s">
        <v>225</v>
      </c>
      <c r="FN30" s="1178">
        <f t="shared" ref="FN30:FX30" ca="1" si="477">FN94+FN95+FN97</f>
        <v>37.885769500000912</v>
      </c>
      <c r="FO30" s="1178">
        <f t="shared" ca="1" si="477"/>
        <v>368.60013900000308</v>
      </c>
      <c r="FP30" s="1178">
        <f t="shared" ca="1" si="477"/>
        <v>22.619586600000002</v>
      </c>
      <c r="FQ30" s="1178">
        <f t="shared" ca="1" si="477"/>
        <v>36239.518403881331</v>
      </c>
      <c r="FR30" s="1178">
        <f t="shared" ca="1" si="477"/>
        <v>2160.5322099999998</v>
      </c>
      <c r="FS30" s="1178">
        <f t="shared" ca="1" si="477"/>
        <v>36130.47410388133</v>
      </c>
      <c r="FT30" s="1178">
        <f t="shared" ca="1" si="477"/>
        <v>2051.4898699999999</v>
      </c>
      <c r="FU30" s="1178">
        <f t="shared" ca="1" si="477"/>
        <v>429.105495000004</v>
      </c>
      <c r="FV30" s="1178">
        <f t="shared" ca="1" si="477"/>
        <v>26774.6126</v>
      </c>
      <c r="FW30" s="1178">
        <f t="shared" ca="1" si="477"/>
        <v>520.42632200000003</v>
      </c>
      <c r="FX30" s="1178">
        <f t="shared" ca="1" si="477"/>
        <v>26683.291799999999</v>
      </c>
      <c r="FZ30" s="1165"/>
      <c r="GA30" s="1165"/>
      <c r="GB30" s="1172"/>
      <c r="GC30" s="1165"/>
      <c r="GH30" s="1167" t="s">
        <v>3894</v>
      </c>
      <c r="GI30" s="1168" t="s">
        <v>225</v>
      </c>
      <c r="GJ30" s="1178">
        <f t="shared" ref="GJ30:GQ30" ca="1" si="478">GJ94+GJ95+GJ97</f>
        <v>2160.5322099999998</v>
      </c>
      <c r="GK30" s="1178">
        <f t="shared" ca="1" si="478"/>
        <v>2160.5322099999998</v>
      </c>
      <c r="GL30" s="1178">
        <f t="shared" ca="1" si="478"/>
        <v>2051.4917700000001</v>
      </c>
      <c r="GM30" s="1178">
        <f t="shared" ca="1" si="478"/>
        <v>109.04044500000001</v>
      </c>
      <c r="GN30" s="1178">
        <f t="shared" ca="1" si="478"/>
        <v>109.04044500000001</v>
      </c>
      <c r="GO30" s="1178">
        <f t="shared" ca="1" si="478"/>
        <v>2051.4917700000001</v>
      </c>
      <c r="GP30" s="1178">
        <f t="shared" ca="1" si="478"/>
        <v>109.04044500000001</v>
      </c>
      <c r="GQ30" s="1178">
        <f t="shared" ca="1" si="478"/>
        <v>2051.4898699999999</v>
      </c>
      <c r="GS30" s="1165"/>
      <c r="GT30" s="1165"/>
      <c r="GU30" s="1172"/>
      <c r="GV30" s="1165"/>
      <c r="HA30" s="1167" t="s">
        <v>3894</v>
      </c>
      <c r="HB30" s="1168" t="s">
        <v>225</v>
      </c>
      <c r="HC30" s="1178">
        <f t="shared" ref="HC30:HH30" ca="1" si="479">HC94+HC95+HC97</f>
        <v>342568.309611</v>
      </c>
      <c r="HD30" s="1178">
        <f t="shared" ca="1" si="479"/>
        <v>329817.16986000002</v>
      </c>
      <c r="HE30" s="1178">
        <f t="shared" ca="1" si="479"/>
        <v>237.25283300000001</v>
      </c>
      <c r="HF30" s="1178">
        <f t="shared" ca="1" si="479"/>
        <v>173.72115500003662</v>
      </c>
      <c r="HG30" s="1178">
        <f t="shared" ca="1" si="479"/>
        <v>12814.671950600001</v>
      </c>
      <c r="HH30" s="1178">
        <f t="shared" ca="1" si="479"/>
        <v>329817.16986000002</v>
      </c>
      <c r="HJ30" s="1165"/>
      <c r="HK30" s="1165"/>
      <c r="HL30" s="1172"/>
      <c r="HR30" s="1167" t="s">
        <v>3894</v>
      </c>
      <c r="HS30" s="1168" t="s">
        <v>225</v>
      </c>
      <c r="HT30" s="1178">
        <f t="shared" ref="HT30:IE30" ca="1" si="480">HT94+HT95+HT97</f>
        <v>33587.095704185303</v>
      </c>
      <c r="HU30" s="1178">
        <f t="shared" ca="1" si="480"/>
        <v>329817.16986000002</v>
      </c>
      <c r="HV30" s="1178">
        <f t="shared" ca="1" si="480"/>
        <v>384699.86696499999</v>
      </c>
      <c r="HW30" s="1178">
        <f t="shared" ca="1" si="480"/>
        <v>384699.86696499999</v>
      </c>
      <c r="HX30" s="1178">
        <f t="shared" ca="1" si="480"/>
        <v>355501.83831740002</v>
      </c>
      <c r="HY30" s="1178">
        <f t="shared" ca="1" si="480"/>
        <v>27183.559679440001</v>
      </c>
      <c r="HZ30" s="1178">
        <f t="shared" ca="1" si="480"/>
        <v>750.57707400000106</v>
      </c>
      <c r="IA30" s="1178">
        <f t="shared" ca="1" si="480"/>
        <v>8.9491048600001424</v>
      </c>
      <c r="IB30" s="1178">
        <f t="shared" ca="1" si="480"/>
        <v>4687.9886399999996</v>
      </c>
      <c r="IC30" s="1178">
        <f t="shared" ca="1" si="480"/>
        <v>146508.296</v>
      </c>
      <c r="ID30" s="1178">
        <f t="shared" ca="1" si="480"/>
        <v>146508.296</v>
      </c>
      <c r="IE30" s="1178">
        <f t="shared" ca="1" si="480"/>
        <v>16462.6132</v>
      </c>
      <c r="IG30" s="1165"/>
      <c r="IH30" s="1165"/>
      <c r="II30" s="1172"/>
      <c r="IJ30" s="1165"/>
      <c r="IO30" s="1167" t="s">
        <v>3894</v>
      </c>
      <c r="IP30" s="1168" t="s">
        <v>225</v>
      </c>
      <c r="IQ30" s="1178">
        <f t="shared" ref="IQ30:JH30" ca="1" si="481">IQ94+IQ95+IQ97</f>
        <v>355501.83831740002</v>
      </c>
      <c r="IR30" s="1178">
        <f t="shared" ca="1" si="481"/>
        <v>27183.559679440001</v>
      </c>
      <c r="IS30" s="1178">
        <f t="shared" ca="1" si="481"/>
        <v>89493.983536075088</v>
      </c>
      <c r="IT30" s="1178">
        <f t="shared" ca="1" si="481"/>
        <v>116677.54291552</v>
      </c>
      <c r="IU30" s="1178">
        <f t="shared" ca="1" si="481"/>
        <v>108968.44273402001</v>
      </c>
      <c r="IV30" s="1178">
        <f t="shared" ca="1" si="481"/>
        <v>2618055.95161269</v>
      </c>
      <c r="IW30" s="1178">
        <f t="shared" ca="1" si="481"/>
        <v>2147855.6072658002</v>
      </c>
      <c r="IX30" s="1178">
        <f t="shared" ca="1" si="481"/>
        <v>4343.5125600000001</v>
      </c>
      <c r="IY30" s="1178">
        <f t="shared" ca="1" si="481"/>
        <v>7709.1007615010003</v>
      </c>
      <c r="IZ30" s="1178">
        <f t="shared" ca="1" si="481"/>
        <v>380710.79471080896</v>
      </c>
      <c r="JA30" s="1178">
        <f t="shared" ca="1" si="481"/>
        <v>2237349.5909018801</v>
      </c>
      <c r="JB30" s="1178">
        <f t="shared" ca="1" si="481"/>
        <v>375755.10100000002</v>
      </c>
      <c r="JC30" s="1178">
        <f t="shared" ca="1" si="481"/>
        <v>4946.7441908089995</v>
      </c>
      <c r="JD30" s="1178">
        <f t="shared" ca="1" si="481"/>
        <v>304568.41899999999</v>
      </c>
      <c r="JE30" s="1178">
        <f t="shared" ca="1" si="481"/>
        <v>76142.375510808997</v>
      </c>
      <c r="JF30" s="1178">
        <f t="shared" ca="1" si="481"/>
        <v>4372.4889899999998</v>
      </c>
      <c r="JG30" s="1178">
        <f t="shared" ca="1" si="481"/>
        <v>2251.7679699999999</v>
      </c>
      <c r="JH30" s="1178">
        <f t="shared" ca="1" si="481"/>
        <v>8.9491048600001424</v>
      </c>
      <c r="JJ30" s="1165"/>
      <c r="JK30" s="1165"/>
      <c r="JL30" s="1172"/>
      <c r="JM30" s="1165"/>
      <c r="JR30" s="1167" t="s">
        <v>3894</v>
      </c>
      <c r="JS30" s="1168" t="s">
        <v>225</v>
      </c>
      <c r="JT30" s="1178">
        <f t="shared" ref="JT30:KC30" ca="1" si="482">JT94+JT95+JT97</f>
        <v>105.79911800000001</v>
      </c>
      <c r="JU30" s="1178">
        <f t="shared" ca="1" si="482"/>
        <v>476.09602899999999</v>
      </c>
      <c r="JV30" s="1178">
        <f t="shared" ca="1" si="482"/>
        <v>3.9497547100000001</v>
      </c>
      <c r="JW30" s="1178">
        <f t="shared" ca="1" si="482"/>
        <v>78.707836099999994</v>
      </c>
      <c r="JX30" s="1178">
        <f t="shared" ca="1" si="482"/>
        <v>109.04044500000001</v>
      </c>
      <c r="JY30" s="1178">
        <f t="shared" ca="1" si="482"/>
        <v>0</v>
      </c>
      <c r="JZ30" s="1178">
        <f t="shared" ca="1" si="482"/>
        <v>109.04044500000001</v>
      </c>
      <c r="KA30" s="1178">
        <f t="shared" ca="1" si="482"/>
        <v>138.64284000000001</v>
      </c>
      <c r="KB30" s="1178">
        <f t="shared" ca="1" si="482"/>
        <v>8021.6018199999999</v>
      </c>
      <c r="KC30" s="1178">
        <f t="shared" ca="1" si="482"/>
        <v>664.55273799999998</v>
      </c>
      <c r="KE30" s="1165"/>
      <c r="KJ30" s="1167" t="s">
        <v>3894</v>
      </c>
      <c r="KK30" s="1168" t="s">
        <v>225</v>
      </c>
      <c r="KL30" s="1178">
        <f t="shared" ref="KL30:KR30" ca="1" si="483">KL94+KL95+KL97</f>
        <v>0</v>
      </c>
      <c r="KM30" s="1178">
        <f t="shared" ca="1" si="483"/>
        <v>0</v>
      </c>
      <c r="KN30" s="1178">
        <f t="shared" ca="1" si="483"/>
        <v>0</v>
      </c>
      <c r="KO30" s="1178">
        <f t="shared" ca="1" si="483"/>
        <v>0</v>
      </c>
      <c r="KP30" s="1178">
        <f t="shared" ca="1" si="483"/>
        <v>0</v>
      </c>
      <c r="KQ30" s="1178">
        <f t="shared" ca="1" si="483"/>
        <v>0</v>
      </c>
      <c r="KR30" s="1178">
        <f t="shared" ca="1" si="483"/>
        <v>0</v>
      </c>
      <c r="KT30" s="1165"/>
      <c r="KY30" s="1167" t="s">
        <v>3894</v>
      </c>
      <c r="KZ30" s="1168" t="s">
        <v>225</v>
      </c>
      <c r="LA30" s="1178">
        <f t="shared" ref="LA30:LK30" ca="1" si="484">LA94+LA95+LA97</f>
        <v>173.72115500003662</v>
      </c>
      <c r="LB30" s="1178">
        <f t="shared" ca="1" si="484"/>
        <v>750.57707400000106</v>
      </c>
      <c r="LC30" s="1178">
        <f t="shared" ca="1" si="484"/>
        <v>6496.0224000000371</v>
      </c>
      <c r="LD30" s="1178">
        <f t="shared" ca="1" si="484"/>
        <v>6496.0224000000371</v>
      </c>
      <c r="LE30" s="1178">
        <f t="shared" ca="1" si="484"/>
        <v>5571.7241700000004</v>
      </c>
      <c r="LF30" s="1178">
        <f t="shared" ca="1" si="484"/>
        <v>50695.162700000001</v>
      </c>
      <c r="LG30" s="1178">
        <f t="shared" ca="1" si="484"/>
        <v>50695.162700000001</v>
      </c>
      <c r="LH30" s="1178">
        <f t="shared" ca="1" si="484"/>
        <v>0</v>
      </c>
      <c r="LI30" s="1178">
        <f t="shared" ca="1" si="484"/>
        <v>54450.7912</v>
      </c>
      <c r="LJ30" s="1178">
        <f t="shared" ca="1" si="484"/>
        <v>3581.4652900000001</v>
      </c>
      <c r="LK30" s="1178">
        <f t="shared" ca="1" si="484"/>
        <v>0</v>
      </c>
      <c r="LM30" s="1165"/>
      <c r="LN30" s="1165"/>
      <c r="LO30" s="1172"/>
      <c r="LP30" s="1165"/>
      <c r="LU30" s="1167" t="s">
        <v>3894</v>
      </c>
      <c r="LV30" s="1168" t="s">
        <v>225</v>
      </c>
      <c r="LW30" s="1178">
        <f t="shared" ref="LW30:MO30" ca="1" si="485">LW94+LW95+LW97</f>
        <v>3846.6628799999999</v>
      </c>
      <c r="LX30" s="1178">
        <f t="shared" ca="1" si="485"/>
        <v>24460.080999999998</v>
      </c>
      <c r="LY30" s="1178">
        <f t="shared" ca="1" si="485"/>
        <v>12814.671950600001</v>
      </c>
      <c r="LZ30" s="1178">
        <f t="shared" ca="1" si="485"/>
        <v>7709.1007615010003</v>
      </c>
      <c r="MA30" s="1178">
        <f t="shared" ca="1" si="485"/>
        <v>20523.772732100002</v>
      </c>
      <c r="MB30" s="1178">
        <f t="shared" ca="1" si="485"/>
        <v>6496.0224000000371</v>
      </c>
      <c r="MC30" s="1178">
        <f t="shared" ca="1" si="485"/>
        <v>50695.162700000001</v>
      </c>
      <c r="MD30" s="1178">
        <f t="shared" ca="1" si="485"/>
        <v>235119.12700000001</v>
      </c>
      <c r="ME30" s="1178">
        <f t="shared" ca="1" si="485"/>
        <v>30625.412499999999</v>
      </c>
      <c r="MF30" s="1178">
        <f t="shared" ca="1" si="485"/>
        <v>242389.701</v>
      </c>
      <c r="MG30" s="1178">
        <f t="shared" ca="1" si="485"/>
        <v>242390.85200000001</v>
      </c>
      <c r="MH30" s="1178">
        <f t="shared" ca="1" si="485"/>
        <v>75837.334099999993</v>
      </c>
      <c r="MI30" s="1178">
        <f t="shared" ca="1" si="485"/>
        <v>61.0448904</v>
      </c>
      <c r="MJ30" s="1178">
        <f t="shared" ca="1" si="485"/>
        <v>100288.591</v>
      </c>
      <c r="MK30" s="1178">
        <f t="shared" ca="1" si="485"/>
        <v>100288.591</v>
      </c>
      <c r="ML30" s="1178">
        <f t="shared" ca="1" si="485"/>
        <v>100288.591</v>
      </c>
      <c r="MM30" s="1178">
        <f t="shared" ca="1" si="485"/>
        <v>4687.9886399999996</v>
      </c>
      <c r="MN30" s="1178">
        <f t="shared" ca="1" si="485"/>
        <v>30625.412499999999</v>
      </c>
      <c r="MO30" s="1178">
        <f t="shared" ca="1" si="485"/>
        <v>0</v>
      </c>
      <c r="MQ30" s="1165"/>
      <c r="MR30" s="1165"/>
      <c r="MS30" s="1172"/>
      <c r="MT30" s="1165"/>
      <c r="MY30" s="1167" t="s">
        <v>3894</v>
      </c>
      <c r="MZ30" s="1168" t="s">
        <v>225</v>
      </c>
      <c r="NA30" s="1178">
        <f t="shared" ref="NA30:NP30" ca="1" si="486">NA94+NA95+NA97</f>
        <v>19618.1471989477</v>
      </c>
      <c r="NB30" s="1178">
        <f t="shared" ca="1" si="486"/>
        <v>15681.994500000008</v>
      </c>
      <c r="NC30" s="1178">
        <f t="shared" ca="1" si="486"/>
        <v>3936.1526689476937</v>
      </c>
      <c r="ND30" s="1178">
        <f t="shared" ca="1" si="486"/>
        <v>35577.318099999997</v>
      </c>
      <c r="NE30" s="1178">
        <f t="shared" ca="1" si="486"/>
        <v>206751.33799999999</v>
      </c>
      <c r="NF30" s="1178">
        <f t="shared" ca="1" si="486"/>
        <v>242328.65599999999</v>
      </c>
      <c r="NG30" s="1178">
        <f t="shared" ca="1" si="486"/>
        <v>35577.318099999997</v>
      </c>
      <c r="NH30" s="1178">
        <f t="shared" ca="1" si="486"/>
        <v>0</v>
      </c>
      <c r="NI30" s="1178">
        <f t="shared" ca="1" si="486"/>
        <v>242389.701</v>
      </c>
      <c r="NJ30" s="1178">
        <f t="shared" ca="1" si="486"/>
        <v>242389.701</v>
      </c>
      <c r="NK30" s="1178">
        <f t="shared" ca="1" si="486"/>
        <v>61.0448904</v>
      </c>
      <c r="NL30" s="1178">
        <f t="shared" ca="1" si="486"/>
        <v>100288.591</v>
      </c>
      <c r="NM30" s="1178">
        <f t="shared" ca="1" si="486"/>
        <v>4687.9886399999996</v>
      </c>
      <c r="NN30" s="1178">
        <f t="shared" ca="1" si="486"/>
        <v>2584.0065300000001</v>
      </c>
      <c r="NO30" s="1178">
        <f t="shared" ca="1" si="486"/>
        <v>30625.412499999999</v>
      </c>
      <c r="NP30" s="1178">
        <f t="shared" ca="1" si="486"/>
        <v>75837.334099999993</v>
      </c>
      <c r="NR30" s="1165"/>
      <c r="NS30" s="1165"/>
      <c r="NT30" s="1172"/>
      <c r="NU30" s="1165"/>
      <c r="NZ30" s="1165"/>
      <c r="OA30" s="1165"/>
      <c r="OF30" s="1167" t="s">
        <v>3894</v>
      </c>
      <c r="OG30" s="1168" t="s">
        <v>225</v>
      </c>
      <c r="OH30" s="1178">
        <f t="shared" ref="OH30:OO30" ca="1" si="487">OH94+OH95+OH97</f>
        <v>11111822.4</v>
      </c>
      <c r="OI30" s="1178">
        <f t="shared" ca="1" si="487"/>
        <v>153209.54300000001</v>
      </c>
      <c r="OJ30" s="1178">
        <f t="shared" ca="1" si="487"/>
        <v>16461.6041</v>
      </c>
      <c r="OK30" s="1178">
        <f t="shared" ca="1" si="487"/>
        <v>11111822.4</v>
      </c>
      <c r="OL30" s="1178">
        <f t="shared" ca="1" si="487"/>
        <v>127496.95299999999</v>
      </c>
      <c r="OM30" s="1178">
        <f t="shared" ca="1" si="487"/>
        <v>264916.58600000001</v>
      </c>
      <c r="ON30" s="1178">
        <f t="shared" ca="1" si="487"/>
        <v>1236371.79</v>
      </c>
      <c r="OO30" s="1178">
        <f t="shared" ca="1" si="487"/>
        <v>1236371.79</v>
      </c>
      <c r="OQ30" s="1165"/>
      <c r="OR30" s="1165"/>
      <c r="OS30" s="1172"/>
      <c r="OT30" s="1165"/>
      <c r="OY30" s="1167" t="s">
        <v>3894</v>
      </c>
      <c r="OZ30" s="1168" t="s">
        <v>225</v>
      </c>
      <c r="PA30" s="1178">
        <f t="shared" ref="PA30:PK30" ca="1" si="488">PA94+PA95+PA97</f>
        <v>140632.66399999999</v>
      </c>
      <c r="PB30" s="1178">
        <f t="shared" ca="1" si="488"/>
        <v>150923.58600000001</v>
      </c>
      <c r="PC30" s="1178">
        <f t="shared" ca="1" si="488"/>
        <v>11419.2086</v>
      </c>
      <c r="PD30" s="1178">
        <f t="shared" ca="1" si="488"/>
        <v>26774.6126</v>
      </c>
      <c r="PE30" s="1178">
        <f t="shared" ca="1" si="488"/>
        <v>375755.10100000002</v>
      </c>
      <c r="PF30" s="1178">
        <f t="shared" ca="1" si="488"/>
        <v>35577.318099999997</v>
      </c>
      <c r="PG30" s="1178">
        <f t="shared" ca="1" si="488"/>
        <v>3581.4652900000001</v>
      </c>
      <c r="PH30" s="1178">
        <f t="shared" ca="1" si="488"/>
        <v>146508.296</v>
      </c>
      <c r="PI30" s="1178">
        <f t="shared" ca="1" si="488"/>
        <v>522263.39799999999</v>
      </c>
      <c r="PJ30" s="1178">
        <f t="shared" ca="1" si="488"/>
        <v>145</v>
      </c>
      <c r="PK30" s="1178">
        <f t="shared" ca="1" si="488"/>
        <v>153209.54300000001</v>
      </c>
      <c r="PM30" s="1165"/>
      <c r="PN30" s="1165"/>
      <c r="PO30" s="1172"/>
      <c r="PP30" s="1165"/>
      <c r="PU30" s="1167" t="s">
        <v>3894</v>
      </c>
      <c r="PV30" s="1168" t="s">
        <v>225</v>
      </c>
      <c r="PW30" s="1178">
        <f ca="1">PW94+PW95+PW97</f>
        <v>145</v>
      </c>
      <c r="PX30" s="1178">
        <f ca="1">PX94+PX95+PX97</f>
        <v>145</v>
      </c>
      <c r="PY30" s="1178">
        <f ca="1">PY94+PY95+PY97</f>
        <v>145</v>
      </c>
      <c r="PZ30" s="1178">
        <f ca="1">PZ94+PZ95+PZ97</f>
        <v>145</v>
      </c>
      <c r="QB30" s="1165"/>
      <c r="QC30" s="1165"/>
      <c r="QD30" s="1172"/>
      <c r="QE30" s="1165"/>
    </row>
    <row r="31" spans="1:449" ht="12" customHeight="1">
      <c r="A31" s="1179"/>
      <c r="H31" s="1167" t="s">
        <v>3895</v>
      </c>
      <c r="I31" s="1168" t="s">
        <v>225</v>
      </c>
      <c r="J31" s="1178">
        <f ca="1">J99</f>
        <v>0</v>
      </c>
      <c r="K31" s="1178">
        <f ca="1">K99</f>
        <v>0</v>
      </c>
      <c r="R31" s="1167" t="s">
        <v>3895</v>
      </c>
      <c r="S31" s="1168" t="s">
        <v>225</v>
      </c>
      <c r="T31" s="1178">
        <f t="shared" ref="T31:AD31" ca="1" si="489">T99</f>
        <v>0</v>
      </c>
      <c r="U31" s="1178">
        <f t="shared" ca="1" si="489"/>
        <v>0</v>
      </c>
      <c r="V31" s="1178">
        <f t="shared" ca="1" si="489"/>
        <v>3.57491725E-6</v>
      </c>
      <c r="W31" s="1178">
        <f t="shared" ca="1" si="489"/>
        <v>0</v>
      </c>
      <c r="X31" s="1178">
        <f t="shared" ca="1" si="489"/>
        <v>0</v>
      </c>
      <c r="Y31" s="1178">
        <f t="shared" ca="1" si="489"/>
        <v>499.93939</v>
      </c>
      <c r="Z31" s="1178">
        <f t="shared" ca="1" si="489"/>
        <v>1.3933641E-5</v>
      </c>
      <c r="AA31" s="1178">
        <f t="shared" ca="1" si="489"/>
        <v>499.93937599999998</v>
      </c>
      <c r="AB31" s="1178">
        <f t="shared" ca="1" si="489"/>
        <v>0</v>
      </c>
      <c r="AC31" s="1178">
        <f t="shared" ca="1" si="489"/>
        <v>3.57491725E-6</v>
      </c>
      <c r="AD31" s="1178">
        <f t="shared" ca="1" si="489"/>
        <v>0</v>
      </c>
      <c r="AF31" s="1165"/>
      <c r="AG31" s="1172"/>
      <c r="AH31" s="1165"/>
      <c r="AI31" s="1165"/>
      <c r="AK31" s="1167" t="s">
        <v>3895</v>
      </c>
      <c r="AL31" s="1168" t="s">
        <v>225</v>
      </c>
      <c r="AM31" s="1178">
        <f t="shared" ref="AM31:BB31" ca="1" si="490">AM99</f>
        <v>0</v>
      </c>
      <c r="AN31" s="1178">
        <f t="shared" ca="1" si="490"/>
        <v>0</v>
      </c>
      <c r="AO31" s="1178">
        <f t="shared" ca="1" si="490"/>
        <v>499.93937599999998</v>
      </c>
      <c r="AP31" s="1178">
        <f t="shared" ca="1" si="490"/>
        <v>499.93937599999998</v>
      </c>
      <c r="AQ31" s="1178">
        <f t="shared" ca="1" si="490"/>
        <v>7.3755023700000005E-7</v>
      </c>
      <c r="AR31" s="1178">
        <f t="shared" ca="1" si="490"/>
        <v>1.01795862E-12</v>
      </c>
      <c r="AS31" s="1178">
        <f t="shared" ca="1" si="490"/>
        <v>1.3933639999999999E-5</v>
      </c>
      <c r="AT31" s="1178">
        <f t="shared" ca="1" si="490"/>
        <v>1.03752629E-14</v>
      </c>
      <c r="AU31" s="1178">
        <f t="shared" ca="1" si="490"/>
        <v>7.37551245E-7</v>
      </c>
      <c r="AV31" s="1178">
        <f t="shared" ca="1" si="490"/>
        <v>499.93937599999998</v>
      </c>
      <c r="AW31" s="1178">
        <f t="shared" ca="1" si="490"/>
        <v>1.03752629E-14</v>
      </c>
      <c r="AX31" s="1178">
        <f t="shared" ca="1" si="490"/>
        <v>1.46711912E-5</v>
      </c>
      <c r="AY31" s="1178">
        <f t="shared" ca="1" si="490"/>
        <v>0</v>
      </c>
      <c r="AZ31" s="1178">
        <f t="shared" ca="1" si="490"/>
        <v>0</v>
      </c>
      <c r="BA31" s="1178">
        <f t="shared" ca="1" si="490"/>
        <v>0</v>
      </c>
      <c r="BB31" s="1178">
        <f t="shared" ca="1" si="490"/>
        <v>494.93998199999999</v>
      </c>
      <c r="BD31" s="1165"/>
      <c r="BE31" s="1165"/>
      <c r="BF31" s="1172"/>
      <c r="BL31" s="1167" t="s">
        <v>3895</v>
      </c>
      <c r="BM31" s="1168" t="s">
        <v>225</v>
      </c>
      <c r="BN31" s="1178">
        <f ca="1">BN99</f>
        <v>49.4939982</v>
      </c>
      <c r="BO31" s="1178">
        <f ca="1">BO99</f>
        <v>49.4939982</v>
      </c>
      <c r="BP31" s="1178">
        <f ca="1">BP99</f>
        <v>3.0265901800000001E-13</v>
      </c>
      <c r="BQ31" s="1178">
        <f ca="1">BQ99</f>
        <v>0</v>
      </c>
      <c r="BR31" s="1178">
        <f ca="1">BR99</f>
        <v>0</v>
      </c>
      <c r="BT31" s="1165"/>
      <c r="BU31" s="1165"/>
      <c r="BV31" s="1172"/>
      <c r="CB31" s="1167" t="s">
        <v>3895</v>
      </c>
      <c r="CC31" s="1168" t="s">
        <v>225</v>
      </c>
      <c r="CD31" s="1178">
        <f t="shared" ref="CD31:CO31" ca="1" si="491">CD99</f>
        <v>494.93998199999999</v>
      </c>
      <c r="CE31" s="1178">
        <f t="shared" ca="1" si="491"/>
        <v>494.93998199999999</v>
      </c>
      <c r="CF31" s="1178">
        <f t="shared" ca="1" si="491"/>
        <v>49.4939982</v>
      </c>
      <c r="CG31" s="1178">
        <f t="shared" ca="1" si="491"/>
        <v>49.4939982</v>
      </c>
      <c r="CH31" s="1178">
        <f t="shared" ca="1" si="491"/>
        <v>494.93998199999999</v>
      </c>
      <c r="CI31" s="1178">
        <f t="shared" ca="1" si="491"/>
        <v>0</v>
      </c>
      <c r="CJ31" s="1178">
        <f t="shared" ca="1" si="491"/>
        <v>0</v>
      </c>
      <c r="CK31" s="1178">
        <f t="shared" ca="1" si="491"/>
        <v>480.09178200000002</v>
      </c>
      <c r="CL31" s="1178">
        <f t="shared" ca="1" si="491"/>
        <v>2.8456012800000001E-12</v>
      </c>
      <c r="CM31" s="1178">
        <f t="shared" ca="1" si="491"/>
        <v>0</v>
      </c>
      <c r="CN31" s="1178">
        <f t="shared" ca="1" si="491"/>
        <v>480.09178200000002</v>
      </c>
      <c r="CO31" s="1178">
        <f t="shared" ca="1" si="491"/>
        <v>0</v>
      </c>
      <c r="CQ31" s="1165"/>
      <c r="CR31" s="1165"/>
      <c r="CS31" s="1172"/>
      <c r="CY31" s="1167" t="s">
        <v>3895</v>
      </c>
      <c r="CZ31" s="1168" t="s">
        <v>225</v>
      </c>
      <c r="DA31" s="1178">
        <f t="shared" ref="DA31:DJ31" ca="1" si="492">DA99</f>
        <v>0</v>
      </c>
      <c r="DB31" s="1178">
        <f t="shared" ca="1" si="492"/>
        <v>0</v>
      </c>
      <c r="DC31" s="1178">
        <f t="shared" ca="1" si="492"/>
        <v>0</v>
      </c>
      <c r="DD31" s="1178">
        <f t="shared" ca="1" si="492"/>
        <v>0</v>
      </c>
      <c r="DE31" s="1178">
        <f t="shared" ca="1" si="492"/>
        <v>0</v>
      </c>
      <c r="DF31" s="1178">
        <f t="shared" ca="1" si="492"/>
        <v>0</v>
      </c>
      <c r="DG31" s="1178">
        <f t="shared" ca="1" si="492"/>
        <v>0</v>
      </c>
      <c r="DH31" s="1178">
        <f t="shared" ca="1" si="492"/>
        <v>0</v>
      </c>
      <c r="DI31" s="1178">
        <f t="shared" ca="1" si="492"/>
        <v>0</v>
      </c>
      <c r="DJ31" s="1178">
        <f t="shared" ca="1" si="492"/>
        <v>0</v>
      </c>
      <c r="DL31" s="1165"/>
      <c r="DM31" s="1165"/>
      <c r="DN31" s="1172"/>
      <c r="DT31" s="1167" t="s">
        <v>3895</v>
      </c>
      <c r="DU31" s="1168" t="s">
        <v>225</v>
      </c>
      <c r="DV31" s="1178">
        <f t="shared" ref="DV31:EK31" ca="1" si="493">DV99</f>
        <v>0</v>
      </c>
      <c r="DW31" s="1178">
        <f t="shared" ca="1" si="493"/>
        <v>0</v>
      </c>
      <c r="DX31" s="1178">
        <f t="shared" ca="1" si="493"/>
        <v>0</v>
      </c>
      <c r="DY31" s="1178">
        <f t="shared" ca="1" si="493"/>
        <v>0</v>
      </c>
      <c r="DZ31" s="1178">
        <f t="shared" ca="1" si="493"/>
        <v>0</v>
      </c>
      <c r="EA31" s="1178">
        <f t="shared" ca="1" si="493"/>
        <v>0</v>
      </c>
      <c r="EB31" s="1178">
        <f t="shared" ca="1" si="493"/>
        <v>0</v>
      </c>
      <c r="EC31" s="1178">
        <f t="shared" ca="1" si="493"/>
        <v>0</v>
      </c>
      <c r="ED31" s="1178">
        <f t="shared" ca="1" si="493"/>
        <v>0</v>
      </c>
      <c r="EE31" s="1178">
        <f t="shared" ca="1" si="493"/>
        <v>0</v>
      </c>
      <c r="EF31" s="1178">
        <f t="shared" ca="1" si="493"/>
        <v>0</v>
      </c>
      <c r="EG31" s="1178">
        <f t="shared" ca="1" si="493"/>
        <v>0</v>
      </c>
      <c r="EH31" s="1178">
        <f t="shared" ca="1" si="493"/>
        <v>0</v>
      </c>
      <c r="EI31" s="1178">
        <f t="shared" ca="1" si="493"/>
        <v>0</v>
      </c>
      <c r="EJ31" s="1178">
        <f t="shared" ca="1" si="493"/>
        <v>0</v>
      </c>
      <c r="EK31" s="1178">
        <f t="shared" ca="1" si="493"/>
        <v>0</v>
      </c>
      <c r="EM31" s="1165"/>
      <c r="EN31" s="1165"/>
      <c r="EO31" s="1172"/>
      <c r="EU31" s="1167" t="s">
        <v>3895</v>
      </c>
      <c r="EV31" s="1168" t="s">
        <v>225</v>
      </c>
      <c r="EW31" s="1178">
        <f t="shared" ref="EW31:FB31" ca="1" si="494">EW99</f>
        <v>480.09178200000002</v>
      </c>
      <c r="EX31" s="1178">
        <f t="shared" ca="1" si="494"/>
        <v>480.09178200000002</v>
      </c>
      <c r="EY31" s="1178">
        <f t="shared" ca="1" si="494"/>
        <v>480.09177899999997</v>
      </c>
      <c r="EZ31" s="1178">
        <f t="shared" ca="1" si="494"/>
        <v>480.09177899999997</v>
      </c>
      <c r="FA31" s="1178">
        <f t="shared" ca="1" si="494"/>
        <v>2.1302557699999999E-19</v>
      </c>
      <c r="FB31" s="1178">
        <f t="shared" ca="1" si="494"/>
        <v>3.5749174800000002E-6</v>
      </c>
      <c r="FD31" s="1165"/>
      <c r="FE31" s="1165"/>
      <c r="FF31" s="1172"/>
      <c r="FL31" s="1167" t="s">
        <v>3895</v>
      </c>
      <c r="FM31" s="1168" t="s">
        <v>225</v>
      </c>
      <c r="FN31" s="1178">
        <f t="shared" ref="FN31:FX31" ca="1" si="495">FN99</f>
        <v>3.0265901800000001E-13</v>
      </c>
      <c r="FO31" s="1178">
        <f t="shared" ca="1" si="495"/>
        <v>2.8456012800000001E-12</v>
      </c>
      <c r="FP31" s="1178">
        <f t="shared" ca="1" si="495"/>
        <v>2.1302557699999999E-19</v>
      </c>
      <c r="FQ31" s="1178">
        <f t="shared" ca="1" si="495"/>
        <v>3.5749174800000002E-6</v>
      </c>
      <c r="FR31" s="1178">
        <f t="shared" ca="1" si="495"/>
        <v>0</v>
      </c>
      <c r="FS31" s="1178">
        <f t="shared" ca="1" si="495"/>
        <v>3.57491725E-6</v>
      </c>
      <c r="FT31" s="1178">
        <f t="shared" ca="1" si="495"/>
        <v>0</v>
      </c>
      <c r="FU31" s="1178">
        <f t="shared" ca="1" si="495"/>
        <v>3.1482605100000001E-12</v>
      </c>
      <c r="FV31" s="1178">
        <f t="shared" ca="1" si="495"/>
        <v>0</v>
      </c>
      <c r="FW31" s="1178">
        <f t="shared" ca="1" si="495"/>
        <v>0</v>
      </c>
      <c r="FX31" s="1178">
        <f t="shared" ca="1" si="495"/>
        <v>0</v>
      </c>
      <c r="FZ31" s="1165"/>
      <c r="GA31" s="1165"/>
      <c r="GB31" s="1172"/>
      <c r="GH31" s="1167" t="s">
        <v>3895</v>
      </c>
      <c r="GI31" s="1168" t="s">
        <v>225</v>
      </c>
      <c r="GJ31" s="1178">
        <f t="shared" ref="GJ31:GQ31" ca="1" si="496">GJ99</f>
        <v>0</v>
      </c>
      <c r="GK31" s="1178">
        <f t="shared" ca="1" si="496"/>
        <v>0</v>
      </c>
      <c r="GL31" s="1178">
        <f t="shared" ca="1" si="496"/>
        <v>0</v>
      </c>
      <c r="GM31" s="1178">
        <f t="shared" ca="1" si="496"/>
        <v>0</v>
      </c>
      <c r="GN31" s="1178">
        <f t="shared" ca="1" si="496"/>
        <v>0</v>
      </c>
      <c r="GO31" s="1178">
        <f t="shared" ca="1" si="496"/>
        <v>0</v>
      </c>
      <c r="GP31" s="1178">
        <f t="shared" ca="1" si="496"/>
        <v>0</v>
      </c>
      <c r="GQ31" s="1178">
        <f t="shared" ca="1" si="496"/>
        <v>0</v>
      </c>
      <c r="GS31" s="1165"/>
      <c r="GT31" s="1165"/>
      <c r="GU31" s="1172"/>
      <c r="HA31" s="1167" t="s">
        <v>3895</v>
      </c>
      <c r="HB31" s="1168" t="s">
        <v>225</v>
      </c>
      <c r="HC31" s="1178">
        <f t="shared" ref="HC31:HH31" ca="1" si="497">HC99</f>
        <v>480.09177899999997</v>
      </c>
      <c r="HD31" s="1178">
        <f t="shared" ca="1" si="497"/>
        <v>462.22171500000002</v>
      </c>
      <c r="HE31" s="1178">
        <f t="shared" ca="1" si="497"/>
        <v>0</v>
      </c>
      <c r="HF31" s="1178">
        <f t="shared" ca="1" si="497"/>
        <v>3.3707592700000002E-11</v>
      </c>
      <c r="HG31" s="1178">
        <f t="shared" ca="1" si="497"/>
        <v>17.870063999999999</v>
      </c>
      <c r="HH31" s="1178">
        <f t="shared" ca="1" si="497"/>
        <v>462.22171500000002</v>
      </c>
      <c r="HJ31" s="1165"/>
      <c r="HK31" s="1165"/>
      <c r="HL31" s="1172"/>
      <c r="HR31" s="1167" t="s">
        <v>3895</v>
      </c>
      <c r="HS31" s="1168" t="s">
        <v>225</v>
      </c>
      <c r="HT31" s="1178">
        <f t="shared" ref="HT31:IE31" ca="1" si="498">HT99</f>
        <v>1.46711912E-5</v>
      </c>
      <c r="HU31" s="1178">
        <f t="shared" ca="1" si="498"/>
        <v>462.22171500000002</v>
      </c>
      <c r="HV31" s="1178">
        <f t="shared" ca="1" si="498"/>
        <v>462.22172899999998</v>
      </c>
      <c r="HW31" s="1178">
        <f t="shared" ca="1" si="498"/>
        <v>462.22172899999998</v>
      </c>
      <c r="HX31" s="1178">
        <f t="shared" ca="1" si="498"/>
        <v>38.644956899999997</v>
      </c>
      <c r="HY31" s="1178">
        <f t="shared" ca="1" si="498"/>
        <v>2.9549987600000001</v>
      </c>
      <c r="HZ31" s="1178">
        <f t="shared" ca="1" si="498"/>
        <v>8.9183543699999997E-13</v>
      </c>
      <c r="IA31" s="1178">
        <f t="shared" ca="1" si="498"/>
        <v>1.31030474E-13</v>
      </c>
      <c r="IB31" s="1178">
        <f t="shared" ca="1" si="498"/>
        <v>0</v>
      </c>
      <c r="IC31" s="1178">
        <f t="shared" ca="1" si="498"/>
        <v>0</v>
      </c>
      <c r="ID31" s="1178">
        <f t="shared" ca="1" si="498"/>
        <v>0</v>
      </c>
      <c r="IE31" s="1178">
        <f t="shared" ca="1" si="498"/>
        <v>0</v>
      </c>
      <c r="IG31" s="1165"/>
      <c r="IH31" s="1165"/>
      <c r="II31" s="1172"/>
      <c r="IO31" s="1167" t="s">
        <v>3895</v>
      </c>
      <c r="IP31" s="1168" t="s">
        <v>225</v>
      </c>
      <c r="IQ31" s="1178">
        <f t="shared" ref="IQ31:JH31" ca="1" si="499">IQ99</f>
        <v>38.644956899999997</v>
      </c>
      <c r="IR31" s="1178">
        <f t="shared" ca="1" si="499"/>
        <v>2.9549987600000001</v>
      </c>
      <c r="IS31" s="1178">
        <f t="shared" ca="1" si="499"/>
        <v>5.8612264400000003E-2</v>
      </c>
      <c r="IT31" s="1178">
        <f t="shared" ca="1" si="499"/>
        <v>3.0136110299999999</v>
      </c>
      <c r="IU31" s="1178">
        <f t="shared" ca="1" si="499"/>
        <v>2.8144961799999999</v>
      </c>
      <c r="IV31" s="1178">
        <f t="shared" ca="1" si="499"/>
        <v>1.7146459000000001</v>
      </c>
      <c r="IW31" s="1178">
        <f t="shared" ca="1" si="499"/>
        <v>1.40669435</v>
      </c>
      <c r="IX31" s="1178">
        <f t="shared" ca="1" si="499"/>
        <v>6.3922316999999998E-15</v>
      </c>
      <c r="IY31" s="1178">
        <f t="shared" ca="1" si="499"/>
        <v>0.19911484600000001</v>
      </c>
      <c r="IZ31" s="1178">
        <f t="shared" ca="1" si="499"/>
        <v>0.24933928599999999</v>
      </c>
      <c r="JA31" s="1178">
        <f t="shared" ca="1" si="499"/>
        <v>1.4653066100000001</v>
      </c>
      <c r="JB31" s="1178">
        <f t="shared" ca="1" si="499"/>
        <v>0</v>
      </c>
      <c r="JC31" s="1178">
        <f t="shared" ca="1" si="499"/>
        <v>0.24933928599999999</v>
      </c>
      <c r="JD31" s="1178">
        <f t="shared" ca="1" si="499"/>
        <v>0</v>
      </c>
      <c r="JE31" s="1178">
        <f t="shared" ca="1" si="499"/>
        <v>0.24933928599999999</v>
      </c>
      <c r="JF31" s="1178">
        <f t="shared" ca="1" si="499"/>
        <v>0</v>
      </c>
      <c r="JG31" s="1178">
        <f t="shared" ca="1" si="499"/>
        <v>0</v>
      </c>
      <c r="JH31" s="1178">
        <f t="shared" ca="1" si="499"/>
        <v>1.31030474E-13</v>
      </c>
      <c r="JJ31" s="1165"/>
      <c r="JK31" s="1165"/>
      <c r="JL31" s="1172"/>
      <c r="JR31" s="1167" t="s">
        <v>3895</v>
      </c>
      <c r="JS31" s="1168" t="s">
        <v>225</v>
      </c>
      <c r="JT31" s="1178">
        <f t="shared" ref="JT31:KC31" ca="1" si="500">JT99</f>
        <v>0</v>
      </c>
      <c r="JU31" s="1178">
        <f t="shared" ca="1" si="500"/>
        <v>0</v>
      </c>
      <c r="JV31" s="1178">
        <f t="shared" ca="1" si="500"/>
        <v>0</v>
      </c>
      <c r="JW31" s="1178">
        <f t="shared" ca="1" si="500"/>
        <v>0</v>
      </c>
      <c r="JX31" s="1178">
        <f t="shared" ca="1" si="500"/>
        <v>0</v>
      </c>
      <c r="JY31" s="1178">
        <f t="shared" ca="1" si="500"/>
        <v>0</v>
      </c>
      <c r="JZ31" s="1178">
        <f t="shared" ca="1" si="500"/>
        <v>0</v>
      </c>
      <c r="KA31" s="1178">
        <f t="shared" ca="1" si="500"/>
        <v>0</v>
      </c>
      <c r="KB31" s="1178">
        <f t="shared" ca="1" si="500"/>
        <v>0</v>
      </c>
      <c r="KC31" s="1178">
        <f t="shared" ca="1" si="500"/>
        <v>0</v>
      </c>
      <c r="KJ31" s="1167" t="s">
        <v>3895</v>
      </c>
      <c r="KK31" s="1168" t="s">
        <v>225</v>
      </c>
      <c r="KL31" s="1178">
        <f t="shared" ref="KL31:KR31" ca="1" si="501">KL99</f>
        <v>0</v>
      </c>
      <c r="KM31" s="1178">
        <f t="shared" ca="1" si="501"/>
        <v>0</v>
      </c>
      <c r="KN31" s="1178">
        <f t="shared" ca="1" si="501"/>
        <v>0</v>
      </c>
      <c r="KO31" s="1178">
        <f t="shared" ca="1" si="501"/>
        <v>0</v>
      </c>
      <c r="KP31" s="1178">
        <f t="shared" ca="1" si="501"/>
        <v>0</v>
      </c>
      <c r="KQ31" s="1178">
        <f t="shared" ca="1" si="501"/>
        <v>0</v>
      </c>
      <c r="KR31" s="1178">
        <f t="shared" ca="1" si="501"/>
        <v>0</v>
      </c>
      <c r="KY31" s="1167" t="s">
        <v>3895</v>
      </c>
      <c r="KZ31" s="1168" t="s">
        <v>225</v>
      </c>
      <c r="LA31" s="1178">
        <f t="shared" ref="LA31:LK31" ca="1" si="502">LA99</f>
        <v>3.3707592700000002E-11</v>
      </c>
      <c r="LB31" s="1178">
        <f t="shared" ca="1" si="502"/>
        <v>8.9183543699999997E-13</v>
      </c>
      <c r="LC31" s="1178">
        <f t="shared" ca="1" si="502"/>
        <v>3.4599428099999998E-11</v>
      </c>
      <c r="LD31" s="1178">
        <f t="shared" ca="1" si="502"/>
        <v>3.4599428099999998E-11</v>
      </c>
      <c r="LE31" s="1178">
        <f t="shared" ca="1" si="502"/>
        <v>0</v>
      </c>
      <c r="LF31" s="1178">
        <f t="shared" ca="1" si="502"/>
        <v>0</v>
      </c>
      <c r="LG31" s="1178">
        <f t="shared" ca="1" si="502"/>
        <v>0</v>
      </c>
      <c r="LH31" s="1178">
        <f t="shared" ca="1" si="502"/>
        <v>0</v>
      </c>
      <c r="LI31" s="1178">
        <f t="shared" ca="1" si="502"/>
        <v>0</v>
      </c>
      <c r="LJ31" s="1178">
        <f t="shared" ca="1" si="502"/>
        <v>0</v>
      </c>
      <c r="LK31" s="1178">
        <f t="shared" ca="1" si="502"/>
        <v>0</v>
      </c>
      <c r="LM31" s="1165"/>
      <c r="LN31" s="1165"/>
      <c r="LO31" s="1172"/>
      <c r="LU31" s="1167" t="s">
        <v>3895</v>
      </c>
      <c r="LV31" s="1168" t="s">
        <v>225</v>
      </c>
      <c r="LW31" s="1178">
        <f t="shared" ref="LW31:MO31" ca="1" si="503">LW99</f>
        <v>0</v>
      </c>
      <c r="LX31" s="1178">
        <f t="shared" ca="1" si="503"/>
        <v>0</v>
      </c>
      <c r="LY31" s="1178">
        <f t="shared" ca="1" si="503"/>
        <v>17.870063999999999</v>
      </c>
      <c r="LZ31" s="1178">
        <f t="shared" ca="1" si="503"/>
        <v>0.19911484600000001</v>
      </c>
      <c r="MA31" s="1178">
        <f t="shared" ca="1" si="503"/>
        <v>18.069178900000001</v>
      </c>
      <c r="MB31" s="1178">
        <f t="shared" ca="1" si="503"/>
        <v>3.4599428099999998E-11</v>
      </c>
      <c r="MC31" s="1178">
        <f t="shared" ca="1" si="503"/>
        <v>0</v>
      </c>
      <c r="MD31" s="1178">
        <f t="shared" ca="1" si="503"/>
        <v>0</v>
      </c>
      <c r="ME31" s="1178">
        <f t="shared" ca="1" si="503"/>
        <v>0</v>
      </c>
      <c r="MF31" s="1178">
        <f t="shared" ca="1" si="503"/>
        <v>0</v>
      </c>
      <c r="MG31" s="1178">
        <f t="shared" ca="1" si="503"/>
        <v>0</v>
      </c>
      <c r="MH31" s="1178">
        <f t="shared" ca="1" si="503"/>
        <v>0</v>
      </c>
      <c r="MI31" s="1178">
        <f t="shared" ca="1" si="503"/>
        <v>0</v>
      </c>
      <c r="MJ31" s="1178">
        <f t="shared" ca="1" si="503"/>
        <v>0</v>
      </c>
      <c r="MK31" s="1178">
        <f t="shared" ca="1" si="503"/>
        <v>0</v>
      </c>
      <c r="ML31" s="1178">
        <f t="shared" ca="1" si="503"/>
        <v>0</v>
      </c>
      <c r="MM31" s="1178">
        <f t="shared" ca="1" si="503"/>
        <v>0</v>
      </c>
      <c r="MN31" s="1178">
        <f t="shared" ca="1" si="503"/>
        <v>0</v>
      </c>
      <c r="MO31" s="1178">
        <f t="shared" ca="1" si="503"/>
        <v>0</v>
      </c>
      <c r="MQ31" s="1165"/>
      <c r="MR31" s="1165"/>
      <c r="MS31" s="1172"/>
      <c r="MY31" s="1167" t="s">
        <v>3895</v>
      </c>
      <c r="MZ31" s="1168" t="s">
        <v>225</v>
      </c>
      <c r="NA31" s="1178">
        <f t="shared" ref="NA31:NP31" ca="1" si="504">NA99</f>
        <v>1.3933641E-5</v>
      </c>
      <c r="NB31" s="1178">
        <f t="shared" ca="1" si="504"/>
        <v>1.01795862E-12</v>
      </c>
      <c r="NC31" s="1178">
        <f t="shared" ca="1" si="504"/>
        <v>1.3933639999999999E-5</v>
      </c>
      <c r="ND31" s="1178">
        <f t="shared" ca="1" si="504"/>
        <v>0</v>
      </c>
      <c r="NE31" s="1178">
        <f t="shared" ca="1" si="504"/>
        <v>0</v>
      </c>
      <c r="NF31" s="1178">
        <f t="shared" ca="1" si="504"/>
        <v>0</v>
      </c>
      <c r="NG31" s="1178">
        <f t="shared" ca="1" si="504"/>
        <v>0</v>
      </c>
      <c r="NH31" s="1178">
        <f t="shared" ca="1" si="504"/>
        <v>0</v>
      </c>
      <c r="NI31" s="1178">
        <f t="shared" ca="1" si="504"/>
        <v>0</v>
      </c>
      <c r="NJ31" s="1178">
        <f t="shared" ca="1" si="504"/>
        <v>0</v>
      </c>
      <c r="NK31" s="1178">
        <f t="shared" ca="1" si="504"/>
        <v>0</v>
      </c>
      <c r="NL31" s="1178">
        <f t="shared" ca="1" si="504"/>
        <v>0</v>
      </c>
      <c r="NM31" s="1178">
        <f t="shared" ca="1" si="504"/>
        <v>0</v>
      </c>
      <c r="NN31" s="1178">
        <f t="shared" ca="1" si="504"/>
        <v>0</v>
      </c>
      <c r="NO31" s="1178">
        <f t="shared" ca="1" si="504"/>
        <v>0</v>
      </c>
      <c r="NP31" s="1178">
        <f t="shared" ca="1" si="504"/>
        <v>0</v>
      </c>
      <c r="NR31" s="1165"/>
      <c r="NS31" s="1165"/>
      <c r="NT31" s="1172"/>
      <c r="NZ31" s="1165"/>
      <c r="OF31" s="1167" t="s">
        <v>3895</v>
      </c>
      <c r="OG31" s="1168" t="s">
        <v>225</v>
      </c>
      <c r="OH31" s="1178">
        <f t="shared" ref="OH31:OO31" ca="1" si="505">OH99</f>
        <v>0</v>
      </c>
      <c r="OI31" s="1178">
        <f t="shared" ca="1" si="505"/>
        <v>0</v>
      </c>
      <c r="OJ31" s="1178">
        <f t="shared" ca="1" si="505"/>
        <v>0</v>
      </c>
      <c r="OK31" s="1178">
        <f t="shared" ca="1" si="505"/>
        <v>0</v>
      </c>
      <c r="OL31" s="1178">
        <f t="shared" ca="1" si="505"/>
        <v>0</v>
      </c>
      <c r="OM31" s="1178">
        <f t="shared" ca="1" si="505"/>
        <v>0</v>
      </c>
      <c r="ON31" s="1178">
        <f t="shared" ca="1" si="505"/>
        <v>0</v>
      </c>
      <c r="OO31" s="1178">
        <f t="shared" ca="1" si="505"/>
        <v>0</v>
      </c>
      <c r="OQ31" s="1165"/>
      <c r="OR31" s="1165"/>
      <c r="OS31" s="1172"/>
      <c r="OY31" s="1167" t="s">
        <v>3895</v>
      </c>
      <c r="OZ31" s="1168" t="s">
        <v>225</v>
      </c>
      <c r="PA31" s="1178">
        <f t="shared" ref="PA31:PK31" ca="1" si="506">PA99</f>
        <v>0</v>
      </c>
      <c r="PB31" s="1178">
        <f t="shared" ca="1" si="506"/>
        <v>0</v>
      </c>
      <c r="PC31" s="1178">
        <f t="shared" ca="1" si="506"/>
        <v>0</v>
      </c>
      <c r="PD31" s="1178">
        <f t="shared" ca="1" si="506"/>
        <v>0</v>
      </c>
      <c r="PE31" s="1178">
        <f t="shared" ca="1" si="506"/>
        <v>0</v>
      </c>
      <c r="PF31" s="1178">
        <f t="shared" ca="1" si="506"/>
        <v>0</v>
      </c>
      <c r="PG31" s="1178">
        <f t="shared" ca="1" si="506"/>
        <v>0</v>
      </c>
      <c r="PH31" s="1178">
        <f t="shared" ca="1" si="506"/>
        <v>0</v>
      </c>
      <c r="PI31" s="1178">
        <f t="shared" ca="1" si="506"/>
        <v>0</v>
      </c>
      <c r="PJ31" s="1178">
        <f t="shared" ca="1" si="506"/>
        <v>0</v>
      </c>
      <c r="PK31" s="1178">
        <f t="shared" ca="1" si="506"/>
        <v>0</v>
      </c>
      <c r="PM31" s="1165"/>
      <c r="PN31" s="1165"/>
      <c r="PO31" s="1172"/>
      <c r="PU31" s="1167" t="s">
        <v>3895</v>
      </c>
      <c r="PV31" s="1168" t="s">
        <v>225</v>
      </c>
      <c r="PW31" s="1178">
        <f ca="1">PW99</f>
        <v>0</v>
      </c>
      <c r="PX31" s="1178">
        <f ca="1">PX99</f>
        <v>0</v>
      </c>
      <c r="PY31" s="1178">
        <f ca="1">PY99</f>
        <v>0</v>
      </c>
      <c r="PZ31" s="1178">
        <f ca="1">PZ99</f>
        <v>0</v>
      </c>
      <c r="QB31" s="1165"/>
      <c r="QC31" s="1165"/>
      <c r="QD31" s="1172"/>
    </row>
    <row r="32" spans="1:449" ht="12" customHeight="1">
      <c r="A32" s="1179"/>
      <c r="H32" s="1167" t="s">
        <v>3896</v>
      </c>
      <c r="I32" s="1168" t="s">
        <v>225</v>
      </c>
      <c r="J32" s="1178">
        <f ca="1">J98</f>
        <v>0</v>
      </c>
      <c r="K32" s="1178">
        <f ca="1">K98</f>
        <v>0</v>
      </c>
      <c r="R32" s="1167" t="s">
        <v>3896</v>
      </c>
      <c r="S32" s="1168" t="s">
        <v>225</v>
      </c>
      <c r="T32" s="1178">
        <f t="shared" ref="T32:AD32" ca="1" si="507">T98</f>
        <v>0</v>
      </c>
      <c r="U32" s="1178">
        <f t="shared" ca="1" si="507"/>
        <v>0</v>
      </c>
      <c r="V32" s="1178">
        <f t="shared" ca="1" si="507"/>
        <v>8.5202194499999994E-6</v>
      </c>
      <c r="W32" s="1178">
        <f t="shared" ca="1" si="507"/>
        <v>0</v>
      </c>
      <c r="X32" s="1178">
        <f t="shared" ca="1" si="507"/>
        <v>0</v>
      </c>
      <c r="Y32" s="1178">
        <f t="shared" ca="1" si="507"/>
        <v>1191.5222100000001</v>
      </c>
      <c r="Z32" s="1178">
        <f t="shared" ca="1" si="507"/>
        <v>3.3208511000000002E-5</v>
      </c>
      <c r="AA32" s="1178">
        <f t="shared" ca="1" si="507"/>
        <v>1191.5221799999999</v>
      </c>
      <c r="AB32" s="1178">
        <f t="shared" ca="1" si="507"/>
        <v>0</v>
      </c>
      <c r="AC32" s="1178">
        <f t="shared" ca="1" si="507"/>
        <v>8.5202194499999994E-6</v>
      </c>
      <c r="AD32" s="1178">
        <f t="shared" ca="1" si="507"/>
        <v>0</v>
      </c>
      <c r="AF32" s="1165"/>
      <c r="AG32" s="1172"/>
      <c r="AH32" s="1165"/>
      <c r="AI32" s="1165"/>
      <c r="AK32" s="1167" t="s">
        <v>3896</v>
      </c>
      <c r="AL32" s="1168" t="s">
        <v>225</v>
      </c>
      <c r="AM32" s="1178">
        <f t="shared" ref="AM32:BB32" ca="1" si="508">AM98</f>
        <v>0</v>
      </c>
      <c r="AN32" s="1178">
        <f t="shared" ca="1" si="508"/>
        <v>0</v>
      </c>
      <c r="AO32" s="1178">
        <f t="shared" ca="1" si="508"/>
        <v>1191.5221799999999</v>
      </c>
      <c r="AP32" s="1178">
        <f t="shared" ca="1" si="508"/>
        <v>1191.5221799999999</v>
      </c>
      <c r="AQ32" s="1178">
        <f t="shared" ca="1" si="508"/>
        <v>1.7578280700000001E-6</v>
      </c>
      <c r="AR32" s="1178">
        <f t="shared" ca="1" si="508"/>
        <v>2.4261347000000002E-12</v>
      </c>
      <c r="AS32" s="1178">
        <f t="shared" ca="1" si="508"/>
        <v>3.3208508599999997E-5</v>
      </c>
      <c r="AT32" s="1178">
        <f t="shared" ca="1" si="508"/>
        <v>2.4727710000000001E-14</v>
      </c>
      <c r="AU32" s="1178">
        <f t="shared" ca="1" si="508"/>
        <v>1.7578304699999999E-6</v>
      </c>
      <c r="AV32" s="1178">
        <f t="shared" ca="1" si="508"/>
        <v>1191.5221799999999</v>
      </c>
      <c r="AW32" s="1178">
        <f t="shared" ca="1" si="508"/>
        <v>2.4727710000000001E-14</v>
      </c>
      <c r="AX32" s="1178">
        <f t="shared" ca="1" si="508"/>
        <v>3.4966339100000003E-5</v>
      </c>
      <c r="AY32" s="1178">
        <f t="shared" ca="1" si="508"/>
        <v>0</v>
      </c>
      <c r="AZ32" s="1178">
        <f t="shared" ca="1" si="508"/>
        <v>0</v>
      </c>
      <c r="BA32" s="1178">
        <f t="shared" ca="1" si="508"/>
        <v>0</v>
      </c>
      <c r="BB32" s="1178">
        <f t="shared" ca="1" si="508"/>
        <v>1179.6069600000001</v>
      </c>
      <c r="BD32" s="1165"/>
      <c r="BE32" s="1165"/>
      <c r="BF32" s="1172"/>
      <c r="BL32" s="1167" t="s">
        <v>3896</v>
      </c>
      <c r="BM32" s="1168" t="s">
        <v>225</v>
      </c>
      <c r="BN32" s="1178">
        <f ca="1">BN98</f>
        <v>117.960696</v>
      </c>
      <c r="BO32" s="1178">
        <f ca="1">BO98</f>
        <v>117.960696</v>
      </c>
      <c r="BP32" s="1178">
        <f ca="1">BP98</f>
        <v>7.21337325E-13</v>
      </c>
      <c r="BQ32" s="1178">
        <f ca="1">BQ98</f>
        <v>0</v>
      </c>
      <c r="BR32" s="1178">
        <f ca="1">BR98</f>
        <v>0</v>
      </c>
      <c r="BT32" s="1165"/>
      <c r="BU32" s="1165"/>
      <c r="BV32" s="1172"/>
      <c r="CB32" s="1167" t="s">
        <v>3896</v>
      </c>
      <c r="CC32" s="1168" t="s">
        <v>225</v>
      </c>
      <c r="CD32" s="1178">
        <f t="shared" ref="CD32:CO32" ca="1" si="509">CD98</f>
        <v>1179.6069600000001</v>
      </c>
      <c r="CE32" s="1178">
        <f t="shared" ca="1" si="509"/>
        <v>1179.6069600000001</v>
      </c>
      <c r="CF32" s="1178">
        <f t="shared" ca="1" si="509"/>
        <v>117.960696</v>
      </c>
      <c r="CG32" s="1178">
        <f t="shared" ca="1" si="509"/>
        <v>117.960696</v>
      </c>
      <c r="CH32" s="1178">
        <f t="shared" ca="1" si="509"/>
        <v>1179.6069600000001</v>
      </c>
      <c r="CI32" s="1178">
        <f t="shared" ca="1" si="509"/>
        <v>0</v>
      </c>
      <c r="CJ32" s="1178">
        <f t="shared" ca="1" si="509"/>
        <v>0</v>
      </c>
      <c r="CK32" s="1178">
        <f t="shared" ca="1" si="509"/>
        <v>1144.21875</v>
      </c>
      <c r="CL32" s="1178">
        <f t="shared" ca="1" si="509"/>
        <v>6.7820163800000004E-12</v>
      </c>
      <c r="CM32" s="1178">
        <f t="shared" ca="1" si="509"/>
        <v>0</v>
      </c>
      <c r="CN32" s="1178">
        <f t="shared" ca="1" si="509"/>
        <v>1144.21875</v>
      </c>
      <c r="CO32" s="1178">
        <f t="shared" ca="1" si="509"/>
        <v>0</v>
      </c>
      <c r="CQ32" s="1165"/>
      <c r="CR32" s="1165"/>
      <c r="CS32" s="1172"/>
      <c r="CY32" s="1167" t="s">
        <v>3896</v>
      </c>
      <c r="CZ32" s="1168" t="s">
        <v>225</v>
      </c>
      <c r="DA32" s="1178">
        <f t="shared" ref="DA32:DJ32" ca="1" si="510">DA98</f>
        <v>0</v>
      </c>
      <c r="DB32" s="1178">
        <f t="shared" ca="1" si="510"/>
        <v>0</v>
      </c>
      <c r="DC32" s="1178">
        <f t="shared" ca="1" si="510"/>
        <v>0</v>
      </c>
      <c r="DD32" s="1178">
        <f t="shared" ca="1" si="510"/>
        <v>0</v>
      </c>
      <c r="DE32" s="1178">
        <f t="shared" ca="1" si="510"/>
        <v>0</v>
      </c>
      <c r="DF32" s="1178">
        <f t="shared" ca="1" si="510"/>
        <v>0</v>
      </c>
      <c r="DG32" s="1178">
        <f t="shared" ca="1" si="510"/>
        <v>0</v>
      </c>
      <c r="DH32" s="1178">
        <f t="shared" ca="1" si="510"/>
        <v>0</v>
      </c>
      <c r="DI32" s="1178">
        <f t="shared" ca="1" si="510"/>
        <v>0</v>
      </c>
      <c r="DJ32" s="1178">
        <f t="shared" ca="1" si="510"/>
        <v>0</v>
      </c>
      <c r="DL32" s="1165"/>
      <c r="DM32" s="1165"/>
      <c r="DN32" s="1172"/>
      <c r="DT32" s="1167" t="s">
        <v>3896</v>
      </c>
      <c r="DU32" s="1168" t="s">
        <v>225</v>
      </c>
      <c r="DV32" s="1178">
        <f t="shared" ref="DV32:EK32" ca="1" si="511">DV98</f>
        <v>0</v>
      </c>
      <c r="DW32" s="1178">
        <f t="shared" ca="1" si="511"/>
        <v>0</v>
      </c>
      <c r="DX32" s="1178">
        <f t="shared" ca="1" si="511"/>
        <v>0</v>
      </c>
      <c r="DY32" s="1178">
        <f t="shared" ca="1" si="511"/>
        <v>0</v>
      </c>
      <c r="DZ32" s="1178">
        <f t="shared" ca="1" si="511"/>
        <v>0</v>
      </c>
      <c r="EA32" s="1178">
        <f t="shared" ca="1" si="511"/>
        <v>0</v>
      </c>
      <c r="EB32" s="1178">
        <f t="shared" ca="1" si="511"/>
        <v>0</v>
      </c>
      <c r="EC32" s="1178">
        <f t="shared" ca="1" si="511"/>
        <v>0</v>
      </c>
      <c r="ED32" s="1178">
        <f t="shared" ca="1" si="511"/>
        <v>0</v>
      </c>
      <c r="EE32" s="1178">
        <f t="shared" ca="1" si="511"/>
        <v>0</v>
      </c>
      <c r="EF32" s="1178">
        <f t="shared" ca="1" si="511"/>
        <v>0</v>
      </c>
      <c r="EG32" s="1178">
        <f t="shared" ca="1" si="511"/>
        <v>0</v>
      </c>
      <c r="EH32" s="1178">
        <f t="shared" ca="1" si="511"/>
        <v>0</v>
      </c>
      <c r="EI32" s="1178">
        <f t="shared" ca="1" si="511"/>
        <v>0</v>
      </c>
      <c r="EJ32" s="1178">
        <f t="shared" ca="1" si="511"/>
        <v>0</v>
      </c>
      <c r="EK32" s="1178">
        <f t="shared" ca="1" si="511"/>
        <v>0</v>
      </c>
      <c r="EM32" s="1165"/>
      <c r="EN32" s="1165"/>
      <c r="EO32" s="1172"/>
      <c r="EU32" s="1167" t="s">
        <v>3896</v>
      </c>
      <c r="EV32" s="1168" t="s">
        <v>225</v>
      </c>
      <c r="EW32" s="1178">
        <f t="shared" ref="EW32:FB32" ca="1" si="512">EW98</f>
        <v>1144.21875</v>
      </c>
      <c r="EX32" s="1178">
        <f t="shared" ca="1" si="512"/>
        <v>1144.21875</v>
      </c>
      <c r="EY32" s="1178">
        <f t="shared" ca="1" si="512"/>
        <v>1144.21874</v>
      </c>
      <c r="EZ32" s="1178">
        <f t="shared" ca="1" si="512"/>
        <v>1144.21874</v>
      </c>
      <c r="FA32" s="1178">
        <f t="shared" ca="1" si="512"/>
        <v>5.0771095899999997E-19</v>
      </c>
      <c r="FB32" s="1178">
        <f t="shared" ca="1" si="512"/>
        <v>8.5202199999999999E-6</v>
      </c>
      <c r="FD32" s="1165"/>
      <c r="FE32" s="1165"/>
      <c r="FF32" s="1172"/>
      <c r="FL32" s="1167" t="s">
        <v>3896</v>
      </c>
      <c r="FM32" s="1168" t="s">
        <v>225</v>
      </c>
      <c r="FN32" s="1178">
        <f t="shared" ref="FN32:FX32" ca="1" si="513">FN98</f>
        <v>7.21337325E-13</v>
      </c>
      <c r="FO32" s="1178">
        <f t="shared" ca="1" si="513"/>
        <v>6.7820163800000004E-12</v>
      </c>
      <c r="FP32" s="1178">
        <f t="shared" ca="1" si="513"/>
        <v>5.0771095899999997E-19</v>
      </c>
      <c r="FQ32" s="1178">
        <f t="shared" ca="1" si="513"/>
        <v>8.5202199999999999E-6</v>
      </c>
      <c r="FR32" s="1178">
        <f t="shared" ca="1" si="513"/>
        <v>0</v>
      </c>
      <c r="FS32" s="1178">
        <f t="shared" ca="1" si="513"/>
        <v>8.5202194499999994E-6</v>
      </c>
      <c r="FT32" s="1178">
        <f t="shared" ca="1" si="513"/>
        <v>0</v>
      </c>
      <c r="FU32" s="1178">
        <f t="shared" ca="1" si="513"/>
        <v>7.5033542100000004E-12</v>
      </c>
      <c r="FV32" s="1178">
        <f t="shared" ca="1" si="513"/>
        <v>0</v>
      </c>
      <c r="FW32" s="1178">
        <f t="shared" ca="1" si="513"/>
        <v>0</v>
      </c>
      <c r="FX32" s="1178">
        <f t="shared" ca="1" si="513"/>
        <v>0</v>
      </c>
      <c r="FZ32" s="1165"/>
      <c r="GA32" s="1165"/>
      <c r="GB32" s="1172"/>
      <c r="GH32" s="1167" t="s">
        <v>3896</v>
      </c>
      <c r="GI32" s="1168" t="s">
        <v>225</v>
      </c>
      <c r="GJ32" s="1178">
        <f t="shared" ref="GJ32:GQ32" ca="1" si="514">GJ98</f>
        <v>0</v>
      </c>
      <c r="GK32" s="1178">
        <f t="shared" ca="1" si="514"/>
        <v>0</v>
      </c>
      <c r="GL32" s="1178">
        <f t="shared" ca="1" si="514"/>
        <v>0</v>
      </c>
      <c r="GM32" s="1178">
        <f t="shared" ca="1" si="514"/>
        <v>0</v>
      </c>
      <c r="GN32" s="1178">
        <f t="shared" ca="1" si="514"/>
        <v>0</v>
      </c>
      <c r="GO32" s="1178">
        <f t="shared" ca="1" si="514"/>
        <v>0</v>
      </c>
      <c r="GP32" s="1178">
        <f t="shared" ca="1" si="514"/>
        <v>0</v>
      </c>
      <c r="GQ32" s="1178">
        <f t="shared" ca="1" si="514"/>
        <v>0</v>
      </c>
      <c r="GS32" s="1165"/>
      <c r="GT32" s="1165"/>
      <c r="GU32" s="1172"/>
      <c r="HA32" s="1167" t="s">
        <v>3896</v>
      </c>
      <c r="HB32" s="1168" t="s">
        <v>225</v>
      </c>
      <c r="HC32" s="1178">
        <f t="shared" ref="HC32:HH32" ca="1" si="515">HC98</f>
        <v>1144.21874</v>
      </c>
      <c r="HD32" s="1178">
        <f t="shared" ca="1" si="515"/>
        <v>1101.62842</v>
      </c>
      <c r="HE32" s="1178">
        <f t="shared" ca="1" si="515"/>
        <v>0</v>
      </c>
      <c r="HF32" s="1178">
        <f t="shared" ca="1" si="515"/>
        <v>8.0336429199999998E-11</v>
      </c>
      <c r="HG32" s="1178">
        <f t="shared" ca="1" si="515"/>
        <v>42.590319299999997</v>
      </c>
      <c r="HH32" s="1178">
        <f t="shared" ca="1" si="515"/>
        <v>1101.62842</v>
      </c>
      <c r="HJ32" s="1165"/>
      <c r="HK32" s="1165"/>
      <c r="HL32" s="1172"/>
      <c r="HR32" s="1167" t="s">
        <v>3896</v>
      </c>
      <c r="HS32" s="1168" t="s">
        <v>225</v>
      </c>
      <c r="HT32" s="1178">
        <f t="shared" ref="HT32:IE32" ca="1" si="516">HT98</f>
        <v>3.4966339100000003E-5</v>
      </c>
      <c r="HU32" s="1178">
        <f t="shared" ca="1" si="516"/>
        <v>1101.62842</v>
      </c>
      <c r="HV32" s="1178">
        <f t="shared" ca="1" si="516"/>
        <v>1101.6284599999999</v>
      </c>
      <c r="HW32" s="1178">
        <f t="shared" ca="1" si="516"/>
        <v>1101.6284599999999</v>
      </c>
      <c r="HX32" s="1178">
        <f t="shared" ca="1" si="516"/>
        <v>92.103813900000006</v>
      </c>
      <c r="HY32" s="1178">
        <f t="shared" ca="1" si="516"/>
        <v>7.04274705</v>
      </c>
      <c r="HZ32" s="1178">
        <f t="shared" ca="1" si="516"/>
        <v>2.1255411299999999E-12</v>
      </c>
      <c r="IA32" s="1178">
        <f t="shared" ca="1" si="516"/>
        <v>3.1228929700000002E-13</v>
      </c>
      <c r="IB32" s="1178">
        <f t="shared" ca="1" si="516"/>
        <v>0</v>
      </c>
      <c r="IC32" s="1178">
        <f t="shared" ca="1" si="516"/>
        <v>0</v>
      </c>
      <c r="ID32" s="1178">
        <f t="shared" ca="1" si="516"/>
        <v>0</v>
      </c>
      <c r="IE32" s="1178">
        <f t="shared" ca="1" si="516"/>
        <v>0</v>
      </c>
      <c r="IG32" s="1165"/>
      <c r="IH32" s="1165"/>
      <c r="II32" s="1172"/>
      <c r="IO32" s="1167" t="s">
        <v>3896</v>
      </c>
      <c r="IP32" s="1168" t="s">
        <v>225</v>
      </c>
      <c r="IQ32" s="1178">
        <f t="shared" ref="IQ32:JH32" ca="1" si="517">IQ98</f>
        <v>92.103813900000006</v>
      </c>
      <c r="IR32" s="1178">
        <f t="shared" ca="1" si="517"/>
        <v>7.04274705</v>
      </c>
      <c r="IS32" s="1178">
        <f t="shared" ca="1" si="517"/>
        <v>0.13969256399999999</v>
      </c>
      <c r="IT32" s="1178">
        <f t="shared" ca="1" si="517"/>
        <v>7.1824396100000003</v>
      </c>
      <c r="IU32" s="1178">
        <f t="shared" ca="1" si="517"/>
        <v>6.7078825599999998</v>
      </c>
      <c r="IV32" s="1178">
        <f t="shared" ca="1" si="517"/>
        <v>4.0865727200000004</v>
      </c>
      <c r="IW32" s="1178">
        <f t="shared" ca="1" si="517"/>
        <v>3.35262152</v>
      </c>
      <c r="IX32" s="1178">
        <f t="shared" ca="1" si="517"/>
        <v>1.5234818899999999E-14</v>
      </c>
      <c r="IY32" s="1178">
        <f t="shared" ca="1" si="517"/>
        <v>0.47455704999999998</v>
      </c>
      <c r="IZ32" s="1178">
        <f t="shared" ca="1" si="517"/>
        <v>0.59425863199999995</v>
      </c>
      <c r="JA32" s="1178">
        <f t="shared" ca="1" si="517"/>
        <v>3.4923140899999998</v>
      </c>
      <c r="JB32" s="1178">
        <f t="shared" ca="1" si="517"/>
        <v>0</v>
      </c>
      <c r="JC32" s="1178">
        <f t="shared" ca="1" si="517"/>
        <v>0.59425863199999995</v>
      </c>
      <c r="JD32" s="1178">
        <f t="shared" ca="1" si="517"/>
        <v>0</v>
      </c>
      <c r="JE32" s="1178">
        <f t="shared" ca="1" si="517"/>
        <v>0.59425863199999995</v>
      </c>
      <c r="JF32" s="1178">
        <f t="shared" ca="1" si="517"/>
        <v>0</v>
      </c>
      <c r="JG32" s="1178">
        <f t="shared" ca="1" si="517"/>
        <v>0</v>
      </c>
      <c r="JH32" s="1178">
        <f t="shared" ca="1" si="517"/>
        <v>3.1228929700000002E-13</v>
      </c>
      <c r="JJ32" s="1165"/>
      <c r="JK32" s="1165"/>
      <c r="JL32" s="1172"/>
      <c r="JR32" s="1167" t="s">
        <v>3896</v>
      </c>
      <c r="JS32" s="1168" t="s">
        <v>225</v>
      </c>
      <c r="JT32" s="1178">
        <f t="shared" ref="JT32:KC32" ca="1" si="518">JT98</f>
        <v>0</v>
      </c>
      <c r="JU32" s="1178">
        <f t="shared" ca="1" si="518"/>
        <v>0</v>
      </c>
      <c r="JV32" s="1178">
        <f t="shared" ca="1" si="518"/>
        <v>0</v>
      </c>
      <c r="JW32" s="1178">
        <f t="shared" ca="1" si="518"/>
        <v>0</v>
      </c>
      <c r="JX32" s="1178">
        <f t="shared" ca="1" si="518"/>
        <v>0</v>
      </c>
      <c r="JY32" s="1178">
        <f t="shared" ca="1" si="518"/>
        <v>0</v>
      </c>
      <c r="JZ32" s="1178">
        <f t="shared" ca="1" si="518"/>
        <v>0</v>
      </c>
      <c r="KA32" s="1178">
        <f t="shared" ca="1" si="518"/>
        <v>0</v>
      </c>
      <c r="KB32" s="1178">
        <f t="shared" ca="1" si="518"/>
        <v>0</v>
      </c>
      <c r="KC32" s="1178">
        <f t="shared" ca="1" si="518"/>
        <v>0</v>
      </c>
      <c r="KJ32" s="1167" t="s">
        <v>3896</v>
      </c>
      <c r="KK32" s="1168" t="s">
        <v>225</v>
      </c>
      <c r="KL32" s="1178">
        <f t="shared" ref="KL32:KR32" ca="1" si="519">KL98</f>
        <v>0</v>
      </c>
      <c r="KM32" s="1178">
        <f t="shared" ca="1" si="519"/>
        <v>0</v>
      </c>
      <c r="KN32" s="1178">
        <f t="shared" ca="1" si="519"/>
        <v>0</v>
      </c>
      <c r="KO32" s="1178">
        <f t="shared" ca="1" si="519"/>
        <v>0</v>
      </c>
      <c r="KP32" s="1178">
        <f t="shared" ca="1" si="519"/>
        <v>0</v>
      </c>
      <c r="KQ32" s="1178">
        <f t="shared" ca="1" si="519"/>
        <v>0</v>
      </c>
      <c r="KR32" s="1178">
        <f t="shared" ca="1" si="519"/>
        <v>0</v>
      </c>
      <c r="KY32" s="1167" t="s">
        <v>3896</v>
      </c>
      <c r="KZ32" s="1168" t="s">
        <v>225</v>
      </c>
      <c r="LA32" s="1178">
        <f t="shared" ref="LA32:LK32" ca="1" si="520">LA98</f>
        <v>8.0336429199999998E-11</v>
      </c>
      <c r="LB32" s="1178">
        <f t="shared" ca="1" si="520"/>
        <v>2.1255411299999999E-12</v>
      </c>
      <c r="LC32" s="1178">
        <f t="shared" ca="1" si="520"/>
        <v>8.2461970299999996E-11</v>
      </c>
      <c r="LD32" s="1178">
        <f t="shared" ca="1" si="520"/>
        <v>8.2461970299999996E-11</v>
      </c>
      <c r="LE32" s="1178">
        <f t="shared" ca="1" si="520"/>
        <v>0</v>
      </c>
      <c r="LF32" s="1178">
        <f t="shared" ca="1" si="520"/>
        <v>0</v>
      </c>
      <c r="LG32" s="1178">
        <f t="shared" ca="1" si="520"/>
        <v>0</v>
      </c>
      <c r="LH32" s="1178">
        <f t="shared" ca="1" si="520"/>
        <v>0</v>
      </c>
      <c r="LI32" s="1178">
        <f t="shared" ca="1" si="520"/>
        <v>0</v>
      </c>
      <c r="LJ32" s="1178">
        <f t="shared" ca="1" si="520"/>
        <v>0</v>
      </c>
      <c r="LK32" s="1178">
        <f t="shared" ca="1" si="520"/>
        <v>0</v>
      </c>
      <c r="LM32" s="1165"/>
      <c r="LN32" s="1165"/>
      <c r="LO32" s="1172"/>
      <c r="LU32" s="1167" t="s">
        <v>3896</v>
      </c>
      <c r="LV32" s="1168" t="s">
        <v>225</v>
      </c>
      <c r="LW32" s="1178">
        <f t="shared" ref="LW32:MO32" ca="1" si="521">LW98</f>
        <v>0</v>
      </c>
      <c r="LX32" s="1178">
        <f t="shared" ca="1" si="521"/>
        <v>0</v>
      </c>
      <c r="LY32" s="1178">
        <f t="shared" ca="1" si="521"/>
        <v>42.590319299999997</v>
      </c>
      <c r="LZ32" s="1178">
        <f t="shared" ca="1" si="521"/>
        <v>0.47455704999999998</v>
      </c>
      <c r="MA32" s="1178">
        <f t="shared" ca="1" si="521"/>
        <v>43.064876400000003</v>
      </c>
      <c r="MB32" s="1178">
        <f t="shared" ca="1" si="521"/>
        <v>8.2461970299999996E-11</v>
      </c>
      <c r="MC32" s="1178">
        <f t="shared" ca="1" si="521"/>
        <v>0</v>
      </c>
      <c r="MD32" s="1178">
        <f t="shared" ca="1" si="521"/>
        <v>0</v>
      </c>
      <c r="ME32" s="1178">
        <f t="shared" ca="1" si="521"/>
        <v>0</v>
      </c>
      <c r="MF32" s="1178">
        <f t="shared" ca="1" si="521"/>
        <v>0</v>
      </c>
      <c r="MG32" s="1178">
        <f t="shared" ca="1" si="521"/>
        <v>0</v>
      </c>
      <c r="MH32" s="1178">
        <f t="shared" ca="1" si="521"/>
        <v>0</v>
      </c>
      <c r="MI32" s="1178">
        <f t="shared" ca="1" si="521"/>
        <v>0</v>
      </c>
      <c r="MJ32" s="1178">
        <f t="shared" ca="1" si="521"/>
        <v>0</v>
      </c>
      <c r="MK32" s="1178">
        <f t="shared" ca="1" si="521"/>
        <v>0</v>
      </c>
      <c r="ML32" s="1178">
        <f t="shared" ca="1" si="521"/>
        <v>0</v>
      </c>
      <c r="MM32" s="1178">
        <f t="shared" ca="1" si="521"/>
        <v>0</v>
      </c>
      <c r="MN32" s="1178">
        <f t="shared" ca="1" si="521"/>
        <v>0</v>
      </c>
      <c r="MO32" s="1178">
        <f t="shared" ca="1" si="521"/>
        <v>0</v>
      </c>
      <c r="MQ32" s="1165"/>
      <c r="MR32" s="1165"/>
      <c r="MS32" s="1172"/>
      <c r="MY32" s="1167" t="s">
        <v>3896</v>
      </c>
      <c r="MZ32" s="1168" t="s">
        <v>225</v>
      </c>
      <c r="NA32" s="1178">
        <f t="shared" ref="NA32:NP32" ca="1" si="522">NA98</f>
        <v>3.3208511000000002E-5</v>
      </c>
      <c r="NB32" s="1178">
        <f t="shared" ca="1" si="522"/>
        <v>2.4261347000000002E-12</v>
      </c>
      <c r="NC32" s="1178">
        <f t="shared" ca="1" si="522"/>
        <v>3.3208508599999997E-5</v>
      </c>
      <c r="ND32" s="1178">
        <f t="shared" ca="1" si="522"/>
        <v>0</v>
      </c>
      <c r="NE32" s="1178">
        <f t="shared" ca="1" si="522"/>
        <v>0</v>
      </c>
      <c r="NF32" s="1178">
        <f t="shared" ca="1" si="522"/>
        <v>0</v>
      </c>
      <c r="NG32" s="1178">
        <f t="shared" ca="1" si="522"/>
        <v>0</v>
      </c>
      <c r="NH32" s="1178">
        <f t="shared" ca="1" si="522"/>
        <v>0</v>
      </c>
      <c r="NI32" s="1178">
        <f t="shared" ca="1" si="522"/>
        <v>0</v>
      </c>
      <c r="NJ32" s="1178">
        <f t="shared" ca="1" si="522"/>
        <v>0</v>
      </c>
      <c r="NK32" s="1178">
        <f t="shared" ca="1" si="522"/>
        <v>0</v>
      </c>
      <c r="NL32" s="1178">
        <f t="shared" ca="1" si="522"/>
        <v>0</v>
      </c>
      <c r="NM32" s="1178">
        <f t="shared" ca="1" si="522"/>
        <v>0</v>
      </c>
      <c r="NN32" s="1178">
        <f t="shared" ca="1" si="522"/>
        <v>0</v>
      </c>
      <c r="NO32" s="1178">
        <f t="shared" ca="1" si="522"/>
        <v>0</v>
      </c>
      <c r="NP32" s="1178">
        <f t="shared" ca="1" si="522"/>
        <v>0</v>
      </c>
      <c r="NR32" s="1165"/>
      <c r="NS32" s="1165"/>
      <c r="NT32" s="1172"/>
      <c r="NZ32" s="1165"/>
      <c r="OF32" s="1167" t="s">
        <v>3896</v>
      </c>
      <c r="OG32" s="1168" t="s">
        <v>225</v>
      </c>
      <c r="OH32" s="1178">
        <f t="shared" ref="OH32:OO32" ca="1" si="523">OH98</f>
        <v>0</v>
      </c>
      <c r="OI32" s="1178">
        <f t="shared" ca="1" si="523"/>
        <v>0</v>
      </c>
      <c r="OJ32" s="1178">
        <f t="shared" ca="1" si="523"/>
        <v>0</v>
      </c>
      <c r="OK32" s="1178">
        <f t="shared" ca="1" si="523"/>
        <v>0</v>
      </c>
      <c r="OL32" s="1178">
        <f t="shared" ca="1" si="523"/>
        <v>0</v>
      </c>
      <c r="OM32" s="1178">
        <f t="shared" ca="1" si="523"/>
        <v>0</v>
      </c>
      <c r="ON32" s="1178">
        <f t="shared" ca="1" si="523"/>
        <v>0</v>
      </c>
      <c r="OO32" s="1178">
        <f t="shared" ca="1" si="523"/>
        <v>0</v>
      </c>
      <c r="OQ32" s="1165"/>
      <c r="OR32" s="1165"/>
      <c r="OS32" s="1172"/>
      <c r="OY32" s="1167" t="s">
        <v>3896</v>
      </c>
      <c r="OZ32" s="1168" t="s">
        <v>225</v>
      </c>
      <c r="PA32" s="1178">
        <f t="shared" ref="PA32:PK32" ca="1" si="524">PA98</f>
        <v>0</v>
      </c>
      <c r="PB32" s="1178">
        <f t="shared" ca="1" si="524"/>
        <v>0</v>
      </c>
      <c r="PC32" s="1178">
        <f t="shared" ca="1" si="524"/>
        <v>0</v>
      </c>
      <c r="PD32" s="1178">
        <f t="shared" ca="1" si="524"/>
        <v>0</v>
      </c>
      <c r="PE32" s="1178">
        <f t="shared" ca="1" si="524"/>
        <v>0</v>
      </c>
      <c r="PF32" s="1178">
        <f t="shared" ca="1" si="524"/>
        <v>0</v>
      </c>
      <c r="PG32" s="1178">
        <f t="shared" ca="1" si="524"/>
        <v>0</v>
      </c>
      <c r="PH32" s="1178">
        <f t="shared" ca="1" si="524"/>
        <v>0</v>
      </c>
      <c r="PI32" s="1178">
        <f t="shared" ca="1" si="524"/>
        <v>0</v>
      </c>
      <c r="PJ32" s="1178">
        <f t="shared" ca="1" si="524"/>
        <v>0</v>
      </c>
      <c r="PK32" s="1178">
        <f t="shared" ca="1" si="524"/>
        <v>0</v>
      </c>
      <c r="PM32" s="1165"/>
      <c r="PN32" s="1165"/>
      <c r="PO32" s="1172"/>
      <c r="PU32" s="1167" t="s">
        <v>3896</v>
      </c>
      <c r="PV32" s="1168" t="s">
        <v>225</v>
      </c>
      <c r="PW32" s="1178">
        <f ca="1">PW98</f>
        <v>0</v>
      </c>
      <c r="PX32" s="1178">
        <f ca="1">PX98</f>
        <v>0</v>
      </c>
      <c r="PY32" s="1178">
        <f ca="1">PY98</f>
        <v>0</v>
      </c>
      <c r="PZ32" s="1178">
        <f ca="1">PZ98</f>
        <v>0</v>
      </c>
      <c r="QB32" s="1165"/>
      <c r="QC32" s="1165"/>
      <c r="QD32" s="1172"/>
    </row>
    <row r="33" spans="1:442" ht="12" customHeight="1">
      <c r="A33" s="1179"/>
      <c r="H33" s="1167" t="s">
        <v>3897</v>
      </c>
      <c r="I33" s="1168" t="s">
        <v>225</v>
      </c>
      <c r="J33" s="1178">
        <f ca="1">J100+J102+J103</f>
        <v>641.66666699999996</v>
      </c>
      <c r="K33" s="1178">
        <f ca="1">K100+K102+K103</f>
        <v>641.66666699999996</v>
      </c>
      <c r="R33" s="1167" t="s">
        <v>3897</v>
      </c>
      <c r="S33" s="1168" t="s">
        <v>225</v>
      </c>
      <c r="T33" s="1178">
        <f t="shared" ref="T33:AD33" ca="1" si="525">T100+T102+T103</f>
        <v>641.66666699999996</v>
      </c>
      <c r="U33" s="1178">
        <f t="shared" ca="1" si="525"/>
        <v>0</v>
      </c>
      <c r="V33" s="1178">
        <f t="shared" ca="1" si="525"/>
        <v>2.52590535E-4</v>
      </c>
      <c r="W33" s="1178">
        <f t="shared" ca="1" si="525"/>
        <v>0</v>
      </c>
      <c r="X33" s="1178">
        <f t="shared" ca="1" si="525"/>
        <v>0</v>
      </c>
      <c r="Y33" s="1178">
        <f t="shared" ca="1" si="525"/>
        <v>16642.746544536923</v>
      </c>
      <c r="Z33" s="1178">
        <f t="shared" ca="1" si="525"/>
        <v>3.9401592076926534E-3</v>
      </c>
      <c r="AA33" s="1178">
        <f t="shared" ca="1" si="525"/>
        <v>16642.742644536826</v>
      </c>
      <c r="AB33" s="1178">
        <f t="shared" ca="1" si="525"/>
        <v>0</v>
      </c>
      <c r="AC33" s="1178">
        <f t="shared" ca="1" si="525"/>
        <v>2.52590535E-4</v>
      </c>
      <c r="AD33" s="1178">
        <f t="shared" ca="1" si="525"/>
        <v>0</v>
      </c>
      <c r="AK33" s="1167" t="s">
        <v>3897</v>
      </c>
      <c r="AL33" s="1168" t="s">
        <v>225</v>
      </c>
      <c r="AM33" s="1178">
        <f t="shared" ref="AM33:BB33" ca="1" si="526">AM100+AM102+AM103</f>
        <v>0</v>
      </c>
      <c r="AN33" s="1178">
        <f t="shared" ca="1" si="526"/>
        <v>0</v>
      </c>
      <c r="AO33" s="1178">
        <f t="shared" ca="1" si="526"/>
        <v>16642.742644536826</v>
      </c>
      <c r="AP33" s="1178">
        <f t="shared" ca="1" si="526"/>
        <v>16642.742644536826</v>
      </c>
      <c r="AQ33" s="1178">
        <f t="shared" ca="1" si="526"/>
        <v>6.3931789172310359E-4</v>
      </c>
      <c r="AR33" s="1178">
        <f t="shared" ca="1" si="526"/>
        <v>7.9132273300000003E-9</v>
      </c>
      <c r="AS33" s="1178">
        <f t="shared" ca="1" si="526"/>
        <v>3.9401511900000004E-3</v>
      </c>
      <c r="AT33" s="1178">
        <f t="shared" ca="1" si="526"/>
        <v>2.47768035E-10</v>
      </c>
      <c r="AU33" s="1178">
        <f t="shared" ca="1" si="526"/>
        <v>6.39325529E-4</v>
      </c>
      <c r="AV33" s="1178">
        <f t="shared" ca="1" si="526"/>
        <v>16642.742044536797</v>
      </c>
      <c r="AW33" s="1178">
        <f t="shared" ca="1" si="526"/>
        <v>2.47768035E-10</v>
      </c>
      <c r="AX33" s="1178">
        <f t="shared" ca="1" si="526"/>
        <v>4.5794769700000003E-3</v>
      </c>
      <c r="AY33" s="1178">
        <f t="shared" ca="1" si="526"/>
        <v>0</v>
      </c>
      <c r="AZ33" s="1178">
        <f t="shared" ca="1" si="526"/>
        <v>0</v>
      </c>
      <c r="BA33" s="1178">
        <f t="shared" ca="1" si="526"/>
        <v>0</v>
      </c>
      <c r="BB33" s="1178">
        <f t="shared" ca="1" si="526"/>
        <v>16476.314544536795</v>
      </c>
      <c r="BL33" s="1167" t="s">
        <v>3897</v>
      </c>
      <c r="BM33" s="1168" t="s">
        <v>225</v>
      </c>
      <c r="BN33" s="1178">
        <f ca="1">BN100+BN102+BN103</f>
        <v>1680.7399870000002</v>
      </c>
      <c r="BO33" s="1178">
        <f ca="1">BO100+BO102+BO103</f>
        <v>201.16695399999998</v>
      </c>
      <c r="BP33" s="1178">
        <f ca="1">BP100+BP102+BP103</f>
        <v>1.091533497E-8</v>
      </c>
      <c r="BQ33" s="1178">
        <f ca="1">BQ100+BQ102+BQ103</f>
        <v>0</v>
      </c>
      <c r="BR33" s="1178">
        <f ca="1">BR100+BR102+BR103</f>
        <v>0</v>
      </c>
      <c r="CB33" s="1167" t="s">
        <v>3897</v>
      </c>
      <c r="CC33" s="1168" t="s">
        <v>225</v>
      </c>
      <c r="CD33" s="1178">
        <f t="shared" ref="CD33:CO33" ca="1" si="527">CD100+CD102+CD103</f>
        <v>16476.314544536795</v>
      </c>
      <c r="CE33" s="1178">
        <f t="shared" ca="1" si="527"/>
        <v>16476.314544536795</v>
      </c>
      <c r="CF33" s="1178">
        <f t="shared" ca="1" si="527"/>
        <v>1680.7399870000002</v>
      </c>
      <c r="CG33" s="1178">
        <f t="shared" ca="1" si="527"/>
        <v>201.16695399999998</v>
      </c>
      <c r="CH33" s="1178">
        <f t="shared" ca="1" si="527"/>
        <v>16476.314544536795</v>
      </c>
      <c r="CI33" s="1178">
        <f t="shared" ca="1" si="527"/>
        <v>0</v>
      </c>
      <c r="CJ33" s="1178">
        <f t="shared" ca="1" si="527"/>
        <v>0</v>
      </c>
      <c r="CK33" s="1178">
        <f t="shared" ca="1" si="527"/>
        <v>1393.0047299999999</v>
      </c>
      <c r="CL33" s="1178">
        <f t="shared" ca="1" si="527"/>
        <v>8.6048761400000005E-8</v>
      </c>
      <c r="CM33" s="1178">
        <f t="shared" ca="1" si="527"/>
        <v>0</v>
      </c>
      <c r="CN33" s="1178">
        <f t="shared" ca="1" si="527"/>
        <v>1393.0047299999999</v>
      </c>
      <c r="CO33" s="1178">
        <f t="shared" ca="1" si="527"/>
        <v>9.6964128400000002E-8</v>
      </c>
      <c r="CY33" s="1167" t="s">
        <v>3897</v>
      </c>
      <c r="CZ33" s="1168" t="s">
        <v>225</v>
      </c>
      <c r="DA33" s="1178">
        <f t="shared" ref="DA33:DJ33" ca="1" si="528">DA100+DA102+DA103</f>
        <v>0</v>
      </c>
      <c r="DB33" s="1178">
        <f t="shared" ca="1" si="528"/>
        <v>0</v>
      </c>
      <c r="DC33" s="1178">
        <f t="shared" ca="1" si="528"/>
        <v>0</v>
      </c>
      <c r="DD33" s="1178">
        <f t="shared" ca="1" si="528"/>
        <v>0</v>
      </c>
      <c r="DE33" s="1178">
        <f t="shared" ca="1" si="528"/>
        <v>0</v>
      </c>
      <c r="DF33" s="1178">
        <f t="shared" ca="1" si="528"/>
        <v>0</v>
      </c>
      <c r="DG33" s="1178">
        <f t="shared" ca="1" si="528"/>
        <v>0</v>
      </c>
      <c r="DH33" s="1178">
        <f t="shared" ca="1" si="528"/>
        <v>0</v>
      </c>
      <c r="DI33" s="1178">
        <f t="shared" ca="1" si="528"/>
        <v>0</v>
      </c>
      <c r="DJ33" s="1178">
        <f t="shared" ca="1" si="528"/>
        <v>0</v>
      </c>
      <c r="DT33" s="1167" t="s">
        <v>3897</v>
      </c>
      <c r="DU33" s="1168" t="s">
        <v>225</v>
      </c>
      <c r="DV33" s="1178">
        <f t="shared" ref="DV33:EK33" ca="1" si="529">DV100+DV102+DV103</f>
        <v>0</v>
      </c>
      <c r="DW33" s="1178">
        <f t="shared" ca="1" si="529"/>
        <v>0</v>
      </c>
      <c r="DX33" s="1178">
        <f t="shared" ca="1" si="529"/>
        <v>0</v>
      </c>
      <c r="DY33" s="1178">
        <f t="shared" ca="1" si="529"/>
        <v>0</v>
      </c>
      <c r="DZ33" s="1178">
        <f t="shared" ca="1" si="529"/>
        <v>0</v>
      </c>
      <c r="EA33" s="1178">
        <f t="shared" ca="1" si="529"/>
        <v>0</v>
      </c>
      <c r="EB33" s="1178">
        <f t="shared" ca="1" si="529"/>
        <v>0</v>
      </c>
      <c r="EC33" s="1178">
        <f t="shared" ca="1" si="529"/>
        <v>0</v>
      </c>
      <c r="ED33" s="1178">
        <f t="shared" ca="1" si="529"/>
        <v>0</v>
      </c>
      <c r="EE33" s="1178">
        <f t="shared" ca="1" si="529"/>
        <v>0</v>
      </c>
      <c r="EF33" s="1178">
        <f t="shared" ca="1" si="529"/>
        <v>0</v>
      </c>
      <c r="EG33" s="1178">
        <f t="shared" ca="1" si="529"/>
        <v>0</v>
      </c>
      <c r="EH33" s="1178">
        <f t="shared" ca="1" si="529"/>
        <v>0</v>
      </c>
      <c r="EI33" s="1178">
        <f t="shared" ca="1" si="529"/>
        <v>0</v>
      </c>
      <c r="EJ33" s="1178">
        <f t="shared" ca="1" si="529"/>
        <v>0</v>
      </c>
      <c r="EK33" s="1178">
        <f t="shared" ca="1" si="529"/>
        <v>0</v>
      </c>
      <c r="EU33" s="1167" t="s">
        <v>3897</v>
      </c>
      <c r="EV33" s="1168" t="s">
        <v>225</v>
      </c>
      <c r="EW33" s="1178">
        <f t="shared" ref="EW33:FB33" ca="1" si="530">EW100+EW102+EW103</f>
        <v>1393.0047299999999</v>
      </c>
      <c r="EX33" s="1178">
        <f t="shared" ca="1" si="530"/>
        <v>1393.0047299999999</v>
      </c>
      <c r="EY33" s="1178">
        <f t="shared" ca="1" si="530"/>
        <v>1393.004475</v>
      </c>
      <c r="EZ33" s="1178">
        <f t="shared" ca="1" si="530"/>
        <v>1393.004475</v>
      </c>
      <c r="FA33" s="1178">
        <f t="shared" ca="1" si="530"/>
        <v>3.1996111790000004E-14</v>
      </c>
      <c r="FB33" s="1178">
        <f t="shared" ca="1" si="530"/>
        <v>2.5259055099999999E-4</v>
      </c>
      <c r="FL33" s="1167" t="s">
        <v>3897</v>
      </c>
      <c r="FM33" s="1168" t="s">
        <v>225</v>
      </c>
      <c r="FN33" s="1178">
        <f t="shared" ref="FN33:FX33" ca="1" si="531">FN100+FN102+FN103</f>
        <v>1.091533497E-8</v>
      </c>
      <c r="FO33" s="1178">
        <f t="shared" ca="1" si="531"/>
        <v>8.6048761400000005E-8</v>
      </c>
      <c r="FP33" s="1178">
        <f t="shared" ca="1" si="531"/>
        <v>3.1996111790000004E-14</v>
      </c>
      <c r="FQ33" s="1178">
        <f t="shared" ca="1" si="531"/>
        <v>2.5259055099999999E-4</v>
      </c>
      <c r="FR33" s="1178">
        <f t="shared" ca="1" si="531"/>
        <v>0</v>
      </c>
      <c r="FS33" s="1178">
        <f t="shared" ca="1" si="531"/>
        <v>2.52590535E-4</v>
      </c>
      <c r="FT33" s="1178">
        <f t="shared" ca="1" si="531"/>
        <v>0</v>
      </c>
      <c r="FU33" s="1178">
        <f t="shared" ca="1" si="531"/>
        <v>9.6964128400000002E-8</v>
      </c>
      <c r="FV33" s="1178">
        <f t="shared" ca="1" si="531"/>
        <v>0</v>
      </c>
      <c r="FW33" s="1178">
        <f t="shared" ca="1" si="531"/>
        <v>0</v>
      </c>
      <c r="FX33" s="1178">
        <f t="shared" ca="1" si="531"/>
        <v>9.6964128400000002E-8</v>
      </c>
      <c r="GH33" s="1167" t="s">
        <v>3897</v>
      </c>
      <c r="GI33" s="1168" t="s">
        <v>225</v>
      </c>
      <c r="GJ33" s="1178">
        <f t="shared" ref="GJ33:GQ33" ca="1" si="532">GJ100+GJ102+GJ103</f>
        <v>0</v>
      </c>
      <c r="GK33" s="1178">
        <f t="shared" ca="1" si="532"/>
        <v>0</v>
      </c>
      <c r="GL33" s="1178">
        <f t="shared" ca="1" si="532"/>
        <v>0</v>
      </c>
      <c r="GM33" s="1178">
        <f t="shared" ca="1" si="532"/>
        <v>0</v>
      </c>
      <c r="GN33" s="1178">
        <f t="shared" ca="1" si="532"/>
        <v>0</v>
      </c>
      <c r="GO33" s="1178">
        <f t="shared" ca="1" si="532"/>
        <v>0</v>
      </c>
      <c r="GP33" s="1178">
        <f t="shared" ca="1" si="532"/>
        <v>0</v>
      </c>
      <c r="GQ33" s="1178">
        <f t="shared" ca="1" si="532"/>
        <v>0</v>
      </c>
      <c r="HA33" s="1167" t="s">
        <v>3897</v>
      </c>
      <c r="HB33" s="1168" t="s">
        <v>225</v>
      </c>
      <c r="HC33" s="1178">
        <f t="shared" ref="HC33:HH33" ca="1" si="533">HC100+HC102+HC103</f>
        <v>1393.004475</v>
      </c>
      <c r="HD33" s="1178">
        <f t="shared" ca="1" si="533"/>
        <v>1341.1538070000001</v>
      </c>
      <c r="HE33" s="1178">
        <f t="shared" ca="1" si="533"/>
        <v>0</v>
      </c>
      <c r="HF33" s="1178">
        <f t="shared" ca="1" si="533"/>
        <v>1.396785677E-7</v>
      </c>
      <c r="HG33" s="1178">
        <f t="shared" ca="1" si="533"/>
        <v>51.850667399999999</v>
      </c>
      <c r="HH33" s="1178">
        <f t="shared" ca="1" si="533"/>
        <v>1341.1538070000001</v>
      </c>
      <c r="HR33" s="1167" t="s">
        <v>3897</v>
      </c>
      <c r="HS33" s="1168" t="s">
        <v>225</v>
      </c>
      <c r="HT33" s="1178">
        <f t="shared" ref="HT33:IE33" ca="1" si="534">HT100+HT102+HT103</f>
        <v>4.5794769700000003E-3</v>
      </c>
      <c r="HU33" s="1178">
        <f t="shared" ca="1" si="534"/>
        <v>1341.1538070000001</v>
      </c>
      <c r="HV33" s="1178">
        <f t="shared" ca="1" si="534"/>
        <v>1341.1583869999999</v>
      </c>
      <c r="HW33" s="1178">
        <f t="shared" ca="1" si="534"/>
        <v>1341.1583869999999</v>
      </c>
      <c r="HX33" s="1178">
        <f t="shared" ca="1" si="534"/>
        <v>112.130185</v>
      </c>
      <c r="HY33" s="1178">
        <f t="shared" ca="1" si="534"/>
        <v>8.5740698000000002</v>
      </c>
      <c r="HZ33" s="1178">
        <f t="shared" ca="1" si="534"/>
        <v>1.7227696500000001E-8</v>
      </c>
      <c r="IA33" s="1178">
        <f t="shared" ca="1" si="534"/>
        <v>5.1497395299999996E-11</v>
      </c>
      <c r="IB33" s="1178">
        <f t="shared" ca="1" si="534"/>
        <v>0</v>
      </c>
      <c r="IC33" s="1178">
        <f t="shared" ca="1" si="534"/>
        <v>0</v>
      </c>
      <c r="ID33" s="1178">
        <f t="shared" ca="1" si="534"/>
        <v>0</v>
      </c>
      <c r="IE33" s="1178">
        <f t="shared" ca="1" si="534"/>
        <v>0</v>
      </c>
      <c r="IO33" s="1167" t="s">
        <v>3897</v>
      </c>
      <c r="IP33" s="1168" t="s">
        <v>225</v>
      </c>
      <c r="IQ33" s="1178">
        <f t="shared" ref="IQ33:JH33" ca="1" si="535">IQ100+IQ102+IQ103</f>
        <v>112.130185</v>
      </c>
      <c r="IR33" s="1178">
        <f t="shared" ca="1" si="535"/>
        <v>8.5740698000000002</v>
      </c>
      <c r="IS33" s="1178">
        <f t="shared" ca="1" si="535"/>
        <v>0.17006627959999998</v>
      </c>
      <c r="IT33" s="1178">
        <f t="shared" ca="1" si="535"/>
        <v>8.7441360800000005</v>
      </c>
      <c r="IU33" s="1178">
        <f t="shared" ca="1" si="535"/>
        <v>8.1663948600000005</v>
      </c>
      <c r="IV33" s="1178">
        <f t="shared" ca="1" si="535"/>
        <v>4.9751268300000007</v>
      </c>
      <c r="IW33" s="1178">
        <f t="shared" ca="1" si="535"/>
        <v>4.0815907219999996</v>
      </c>
      <c r="IX33" s="1178">
        <f t="shared" ca="1" si="535"/>
        <v>4.0181316099999999E-10</v>
      </c>
      <c r="IY33" s="1178">
        <f t="shared" ca="1" si="535"/>
        <v>0.57774121899999997</v>
      </c>
      <c r="IZ33" s="1178">
        <f t="shared" ca="1" si="535"/>
        <v>0.72346982699999995</v>
      </c>
      <c r="JA33" s="1178">
        <f t="shared" ca="1" si="535"/>
        <v>4.2516569999999998</v>
      </c>
      <c r="JB33" s="1178">
        <f t="shared" ca="1" si="535"/>
        <v>0</v>
      </c>
      <c r="JC33" s="1178">
        <f t="shared" ca="1" si="535"/>
        <v>0.72346982699999995</v>
      </c>
      <c r="JD33" s="1178">
        <f t="shared" ca="1" si="535"/>
        <v>0</v>
      </c>
      <c r="JE33" s="1178">
        <f t="shared" ca="1" si="535"/>
        <v>0.72346982699999995</v>
      </c>
      <c r="JF33" s="1178">
        <f t="shared" ca="1" si="535"/>
        <v>0</v>
      </c>
      <c r="JG33" s="1178">
        <f t="shared" ca="1" si="535"/>
        <v>0</v>
      </c>
      <c r="JH33" s="1178">
        <f t="shared" ca="1" si="535"/>
        <v>5.1497395299999996E-11</v>
      </c>
      <c r="JR33" s="1167" t="s">
        <v>3897</v>
      </c>
      <c r="JS33" s="1168" t="s">
        <v>225</v>
      </c>
      <c r="JT33" s="1178">
        <f t="shared" ref="JT33:KC33" ca="1" si="536">JT100+JT102+JT103</f>
        <v>0</v>
      </c>
      <c r="JU33" s="1178">
        <f t="shared" ca="1" si="536"/>
        <v>0</v>
      </c>
      <c r="JV33" s="1178">
        <f t="shared" ca="1" si="536"/>
        <v>0</v>
      </c>
      <c r="JW33" s="1178">
        <f t="shared" ca="1" si="536"/>
        <v>0</v>
      </c>
      <c r="JX33" s="1178">
        <f t="shared" ca="1" si="536"/>
        <v>0</v>
      </c>
      <c r="JY33" s="1178">
        <f t="shared" ca="1" si="536"/>
        <v>0</v>
      </c>
      <c r="JZ33" s="1178">
        <f t="shared" ca="1" si="536"/>
        <v>0</v>
      </c>
      <c r="KA33" s="1178">
        <f t="shared" ca="1" si="536"/>
        <v>0</v>
      </c>
      <c r="KB33" s="1178">
        <f t="shared" ca="1" si="536"/>
        <v>0</v>
      </c>
      <c r="KC33" s="1178">
        <f t="shared" ca="1" si="536"/>
        <v>0</v>
      </c>
      <c r="KJ33" s="1167" t="s">
        <v>3897</v>
      </c>
      <c r="KK33" s="1168" t="s">
        <v>225</v>
      </c>
      <c r="KL33" s="1178">
        <f t="shared" ref="KL33:KR33" ca="1" si="537">KL100+KL102+KL103</f>
        <v>0</v>
      </c>
      <c r="KM33" s="1178">
        <f t="shared" ca="1" si="537"/>
        <v>0</v>
      </c>
      <c r="KN33" s="1178">
        <f t="shared" ca="1" si="537"/>
        <v>0</v>
      </c>
      <c r="KO33" s="1178">
        <f t="shared" ca="1" si="537"/>
        <v>0</v>
      </c>
      <c r="KP33" s="1178">
        <f t="shared" ca="1" si="537"/>
        <v>0</v>
      </c>
      <c r="KQ33" s="1178">
        <f t="shared" ca="1" si="537"/>
        <v>0</v>
      </c>
      <c r="KR33" s="1178">
        <f t="shared" ca="1" si="537"/>
        <v>0</v>
      </c>
      <c r="KY33" s="1167" t="s">
        <v>3897</v>
      </c>
      <c r="KZ33" s="1168" t="s">
        <v>225</v>
      </c>
      <c r="LA33" s="1178">
        <f t="shared" ref="LA33:LK33" ca="1" si="538">LA100+LA102+LA103</f>
        <v>1.396785677E-7</v>
      </c>
      <c r="LB33" s="1178">
        <f t="shared" ca="1" si="538"/>
        <v>1.7227696500000001E-8</v>
      </c>
      <c r="LC33" s="1178">
        <f t="shared" ca="1" si="538"/>
        <v>1.5690626419999998E-7</v>
      </c>
      <c r="LD33" s="1178">
        <f t="shared" ca="1" si="538"/>
        <v>1.5690626419999998E-7</v>
      </c>
      <c r="LE33" s="1178">
        <f t="shared" ca="1" si="538"/>
        <v>0</v>
      </c>
      <c r="LF33" s="1178">
        <f t="shared" ca="1" si="538"/>
        <v>0</v>
      </c>
      <c r="LG33" s="1178">
        <f t="shared" ca="1" si="538"/>
        <v>0</v>
      </c>
      <c r="LH33" s="1178">
        <f t="shared" ca="1" si="538"/>
        <v>0</v>
      </c>
      <c r="LI33" s="1178">
        <f t="shared" ca="1" si="538"/>
        <v>0</v>
      </c>
      <c r="LJ33" s="1178">
        <f t="shared" ca="1" si="538"/>
        <v>0</v>
      </c>
      <c r="LK33" s="1178">
        <f t="shared" ca="1" si="538"/>
        <v>0</v>
      </c>
      <c r="LU33" s="1167" t="s">
        <v>3897</v>
      </c>
      <c r="LV33" s="1168" t="s">
        <v>225</v>
      </c>
      <c r="LW33" s="1178">
        <f t="shared" ref="LW33:MO33" ca="1" si="539">LW100+LW102+LW103</f>
        <v>0</v>
      </c>
      <c r="LX33" s="1178">
        <f t="shared" ca="1" si="539"/>
        <v>0</v>
      </c>
      <c r="LY33" s="1178">
        <f t="shared" ca="1" si="539"/>
        <v>51.850667399999999</v>
      </c>
      <c r="LZ33" s="1178">
        <f t="shared" ca="1" si="539"/>
        <v>0.57774121899999997</v>
      </c>
      <c r="MA33" s="1178">
        <f t="shared" ca="1" si="539"/>
        <v>52.428408599999997</v>
      </c>
      <c r="MB33" s="1178">
        <f t="shared" ca="1" si="539"/>
        <v>1.5690626419999998E-7</v>
      </c>
      <c r="MC33" s="1178">
        <f t="shared" ca="1" si="539"/>
        <v>0</v>
      </c>
      <c r="MD33" s="1178">
        <f t="shared" ca="1" si="539"/>
        <v>0</v>
      </c>
      <c r="ME33" s="1178">
        <f t="shared" ca="1" si="539"/>
        <v>0</v>
      </c>
      <c r="MF33" s="1178">
        <f t="shared" ca="1" si="539"/>
        <v>0</v>
      </c>
      <c r="MG33" s="1178">
        <f t="shared" ca="1" si="539"/>
        <v>0</v>
      </c>
      <c r="MH33" s="1178">
        <f t="shared" ca="1" si="539"/>
        <v>0</v>
      </c>
      <c r="MI33" s="1178">
        <f t="shared" ca="1" si="539"/>
        <v>0</v>
      </c>
      <c r="MJ33" s="1178">
        <f t="shared" ca="1" si="539"/>
        <v>0</v>
      </c>
      <c r="MK33" s="1178">
        <f t="shared" ca="1" si="539"/>
        <v>0</v>
      </c>
      <c r="ML33" s="1178">
        <f t="shared" ca="1" si="539"/>
        <v>0</v>
      </c>
      <c r="MM33" s="1178">
        <f t="shared" ca="1" si="539"/>
        <v>0</v>
      </c>
      <c r="MN33" s="1178">
        <f t="shared" ca="1" si="539"/>
        <v>0</v>
      </c>
      <c r="MO33" s="1178">
        <f t="shared" ca="1" si="539"/>
        <v>0</v>
      </c>
      <c r="MY33" s="1167" t="s">
        <v>3897</v>
      </c>
      <c r="MZ33" s="1168" t="s">
        <v>225</v>
      </c>
      <c r="NA33" s="1178">
        <f t="shared" ref="NA33:NP33" ca="1" si="540">NA100+NA102+NA103</f>
        <v>3.9401592076926534E-3</v>
      </c>
      <c r="NB33" s="1178">
        <f t="shared" ca="1" si="540"/>
        <v>7.9132273300000003E-9</v>
      </c>
      <c r="NC33" s="1178">
        <f t="shared" ca="1" si="540"/>
        <v>3.9401511900000004E-3</v>
      </c>
      <c r="ND33" s="1178">
        <f t="shared" ca="1" si="540"/>
        <v>0</v>
      </c>
      <c r="NE33" s="1178">
        <f t="shared" ca="1" si="540"/>
        <v>0</v>
      </c>
      <c r="NF33" s="1178">
        <f t="shared" ca="1" si="540"/>
        <v>0</v>
      </c>
      <c r="NG33" s="1178">
        <f t="shared" ca="1" si="540"/>
        <v>0</v>
      </c>
      <c r="NH33" s="1178">
        <f t="shared" ca="1" si="540"/>
        <v>0</v>
      </c>
      <c r="NI33" s="1178">
        <f t="shared" ca="1" si="540"/>
        <v>0</v>
      </c>
      <c r="NJ33" s="1178">
        <f t="shared" ca="1" si="540"/>
        <v>0</v>
      </c>
      <c r="NK33" s="1178">
        <f t="shared" ca="1" si="540"/>
        <v>0</v>
      </c>
      <c r="NL33" s="1178">
        <f t="shared" ca="1" si="540"/>
        <v>0</v>
      </c>
      <c r="NM33" s="1178">
        <f t="shared" ca="1" si="540"/>
        <v>0</v>
      </c>
      <c r="NN33" s="1178">
        <f t="shared" ca="1" si="540"/>
        <v>0</v>
      </c>
      <c r="NO33" s="1178">
        <f t="shared" ca="1" si="540"/>
        <v>0</v>
      </c>
      <c r="NP33" s="1178">
        <f t="shared" ca="1" si="540"/>
        <v>0</v>
      </c>
      <c r="NZ33" s="1165"/>
      <c r="OF33" s="1167" t="s">
        <v>3897</v>
      </c>
      <c r="OG33" s="1168" t="s">
        <v>225</v>
      </c>
      <c r="OH33" s="1178">
        <f t="shared" ref="OH33:OO33" ca="1" si="541">OH100+OH102+OH103</f>
        <v>0</v>
      </c>
      <c r="OI33" s="1178">
        <f t="shared" ca="1" si="541"/>
        <v>0</v>
      </c>
      <c r="OJ33" s="1178">
        <f t="shared" ca="1" si="541"/>
        <v>0</v>
      </c>
      <c r="OK33" s="1178">
        <f t="shared" ca="1" si="541"/>
        <v>0</v>
      </c>
      <c r="OL33" s="1178">
        <f t="shared" ca="1" si="541"/>
        <v>0</v>
      </c>
      <c r="OM33" s="1178">
        <f t="shared" ca="1" si="541"/>
        <v>0</v>
      </c>
      <c r="ON33" s="1178">
        <f t="shared" ca="1" si="541"/>
        <v>0</v>
      </c>
      <c r="OO33" s="1178">
        <f t="shared" ca="1" si="541"/>
        <v>0</v>
      </c>
      <c r="OY33" s="1167" t="s">
        <v>3897</v>
      </c>
      <c r="OZ33" s="1168" t="s">
        <v>225</v>
      </c>
      <c r="PA33" s="1178">
        <f t="shared" ref="PA33:PK33" ca="1" si="542">PA100+PA102+PA103</f>
        <v>0</v>
      </c>
      <c r="PB33" s="1178">
        <f t="shared" ca="1" si="542"/>
        <v>0</v>
      </c>
      <c r="PC33" s="1178">
        <f t="shared" ca="1" si="542"/>
        <v>0</v>
      </c>
      <c r="PD33" s="1178">
        <f t="shared" ca="1" si="542"/>
        <v>0</v>
      </c>
      <c r="PE33" s="1178">
        <f t="shared" ca="1" si="542"/>
        <v>0</v>
      </c>
      <c r="PF33" s="1178">
        <f t="shared" ca="1" si="542"/>
        <v>0</v>
      </c>
      <c r="PG33" s="1178">
        <f t="shared" ca="1" si="542"/>
        <v>0</v>
      </c>
      <c r="PH33" s="1178">
        <f t="shared" ca="1" si="542"/>
        <v>0</v>
      </c>
      <c r="PI33" s="1178">
        <f t="shared" ca="1" si="542"/>
        <v>0</v>
      </c>
      <c r="PJ33" s="1178">
        <f t="shared" ca="1" si="542"/>
        <v>0</v>
      </c>
      <c r="PK33" s="1178">
        <f t="shared" ca="1" si="542"/>
        <v>0</v>
      </c>
      <c r="PU33" s="1167" t="s">
        <v>3897</v>
      </c>
      <c r="PV33" s="1168" t="s">
        <v>225</v>
      </c>
      <c r="PW33" s="1178">
        <f ca="1">PW100+PW102+PW103</f>
        <v>0</v>
      </c>
      <c r="PX33" s="1178">
        <f ca="1">PX100+PX102+PX103</f>
        <v>0</v>
      </c>
      <c r="PY33" s="1178">
        <f ca="1">PY100+PY102+PY103</f>
        <v>0</v>
      </c>
      <c r="PZ33" s="1178">
        <f ca="1">PZ100+PZ102+PZ103</f>
        <v>0</v>
      </c>
    </row>
    <row r="34" spans="1:442" ht="12" customHeight="1">
      <c r="A34" s="1179"/>
      <c r="H34" s="1167" t="s">
        <v>3898</v>
      </c>
      <c r="I34" s="1168" t="s">
        <v>225</v>
      </c>
      <c r="J34" s="1178">
        <f ca="1">J104+J105+J106</f>
        <v>0</v>
      </c>
      <c r="K34" s="1178">
        <f ca="1">K104+K105+K106</f>
        <v>0</v>
      </c>
      <c r="R34" s="1167" t="s">
        <v>3898</v>
      </c>
      <c r="S34" s="1168" t="s">
        <v>225</v>
      </c>
      <c r="T34" s="1178">
        <f t="shared" ref="T34:AD34" ca="1" si="543">T104+T105+T106</f>
        <v>0</v>
      </c>
      <c r="U34" s="1178">
        <f t="shared" ca="1" si="543"/>
        <v>0</v>
      </c>
      <c r="V34" s="1178">
        <f t="shared" ca="1" si="543"/>
        <v>8.7400781439999999E-6</v>
      </c>
      <c r="W34" s="1178">
        <f t="shared" ca="1" si="543"/>
        <v>0</v>
      </c>
      <c r="X34" s="1178">
        <f t="shared" ca="1" si="543"/>
        <v>0</v>
      </c>
      <c r="Y34" s="1178">
        <f t="shared" ca="1" si="543"/>
        <v>128.2098503</v>
      </c>
      <c r="Z34" s="1178">
        <f t="shared" ca="1" si="543"/>
        <v>3.4687153099999998E-6</v>
      </c>
      <c r="AA34" s="1178">
        <f t="shared" ca="1" si="543"/>
        <v>128.2098469</v>
      </c>
      <c r="AB34" s="1178">
        <f t="shared" ca="1" si="543"/>
        <v>0</v>
      </c>
      <c r="AC34" s="1178">
        <f t="shared" ca="1" si="543"/>
        <v>8.7400781439999999E-6</v>
      </c>
      <c r="AD34" s="1178">
        <f t="shared" ca="1" si="543"/>
        <v>0</v>
      </c>
      <c r="AK34" s="1167" t="s">
        <v>3898</v>
      </c>
      <c r="AL34" s="1168" t="s">
        <v>225</v>
      </c>
      <c r="AM34" s="1178">
        <f t="shared" ref="AM34:BB34" ca="1" si="544">AM104+AM105+AM106</f>
        <v>0</v>
      </c>
      <c r="AN34" s="1178">
        <f t="shared" ca="1" si="544"/>
        <v>0</v>
      </c>
      <c r="AO34" s="1178">
        <f t="shared" ca="1" si="544"/>
        <v>128.2098469</v>
      </c>
      <c r="AP34" s="1178">
        <f t="shared" ca="1" si="544"/>
        <v>128.2098469</v>
      </c>
      <c r="AQ34" s="1178">
        <f t="shared" ca="1" si="544"/>
        <v>1.8575403309999999E-7</v>
      </c>
      <c r="AR34" s="1178">
        <f t="shared" ca="1" si="544"/>
        <v>2.5341607610000002E-13</v>
      </c>
      <c r="AS34" s="1178">
        <f t="shared" ca="1" si="544"/>
        <v>3.4687150489999998E-6</v>
      </c>
      <c r="AT34" s="1178">
        <f t="shared" ca="1" si="544"/>
        <v>2.6130381350000003E-15</v>
      </c>
      <c r="AU34" s="1178">
        <f t="shared" ca="1" si="544"/>
        <v>1.8575428349999998E-7</v>
      </c>
      <c r="AV34" s="1178">
        <f t="shared" ca="1" si="544"/>
        <v>128.20984669999999</v>
      </c>
      <c r="AW34" s="1178">
        <f t="shared" ca="1" si="544"/>
        <v>2.6130381350000003E-15</v>
      </c>
      <c r="AX34" s="1178">
        <f t="shared" ca="1" si="544"/>
        <v>3.6544693360000001E-6</v>
      </c>
      <c r="AY34" s="1178">
        <f t="shared" ca="1" si="544"/>
        <v>0</v>
      </c>
      <c r="AZ34" s="1178">
        <f t="shared" ca="1" si="544"/>
        <v>0</v>
      </c>
      <c r="BA34" s="1178">
        <f t="shared" ca="1" si="544"/>
        <v>0</v>
      </c>
      <c r="BB34" s="1178">
        <f t="shared" ca="1" si="544"/>
        <v>128.20984669999999</v>
      </c>
      <c r="BL34" s="1167" t="s">
        <v>3898</v>
      </c>
      <c r="BM34" s="1168" t="s">
        <v>225</v>
      </c>
      <c r="BN34" s="1178">
        <f ca="1">BN104+BN105+BN106</f>
        <v>117.37445695</v>
      </c>
      <c r="BO34" s="1178">
        <f ca="1">BO104+BO105+BO106</f>
        <v>117.37445695</v>
      </c>
      <c r="BP34" s="1178">
        <f ca="1">BP104+BP105+BP106</f>
        <v>7.1775243450000003E-13</v>
      </c>
      <c r="BQ34" s="1178">
        <f ca="1">BQ104+BQ105+BQ106</f>
        <v>0</v>
      </c>
      <c r="BR34" s="1178">
        <f ca="1">BR104+BR105+BR106</f>
        <v>0</v>
      </c>
      <c r="CB34" s="1167" t="s">
        <v>3898</v>
      </c>
      <c r="CC34" s="1168" t="s">
        <v>225</v>
      </c>
      <c r="CD34" s="1178">
        <f t="shared" ref="CD34:CO34" ca="1" si="545">CD104+CD105+CD106</f>
        <v>128.20984669999999</v>
      </c>
      <c r="CE34" s="1178">
        <f t="shared" ca="1" si="545"/>
        <v>128.20984669999999</v>
      </c>
      <c r="CF34" s="1178">
        <f t="shared" ca="1" si="545"/>
        <v>117.37445695</v>
      </c>
      <c r="CG34" s="1178">
        <f t="shared" ca="1" si="545"/>
        <v>117.37445695</v>
      </c>
      <c r="CH34" s="1178">
        <f t="shared" ca="1" si="545"/>
        <v>128.20984669999999</v>
      </c>
      <c r="CI34" s="1178">
        <f t="shared" ca="1" si="545"/>
        <v>0</v>
      </c>
      <c r="CJ34" s="1178">
        <f t="shared" ca="1" si="545"/>
        <v>0</v>
      </c>
      <c r="CK34" s="1178">
        <f t="shared" ca="1" si="545"/>
        <v>1173.7445694999999</v>
      </c>
      <c r="CL34" s="1178">
        <f t="shared" ca="1" si="545"/>
        <v>6.9570218837000006E-12</v>
      </c>
      <c r="CM34" s="1178">
        <f t="shared" ca="1" si="545"/>
        <v>0</v>
      </c>
      <c r="CN34" s="1178">
        <f t="shared" ca="1" si="545"/>
        <v>1173.7445694999999</v>
      </c>
      <c r="CO34" s="1178">
        <f t="shared" ca="1" si="545"/>
        <v>0</v>
      </c>
      <c r="CY34" s="1167" t="s">
        <v>3898</v>
      </c>
      <c r="CZ34" s="1168" t="s">
        <v>225</v>
      </c>
      <c r="DA34" s="1178">
        <f t="shared" ref="DA34:DJ34" ca="1" si="546">DA104+DA105+DA106</f>
        <v>0</v>
      </c>
      <c r="DB34" s="1178">
        <f t="shared" ca="1" si="546"/>
        <v>0</v>
      </c>
      <c r="DC34" s="1178">
        <f t="shared" ca="1" si="546"/>
        <v>0</v>
      </c>
      <c r="DD34" s="1178">
        <f t="shared" ca="1" si="546"/>
        <v>0</v>
      </c>
      <c r="DE34" s="1178">
        <f t="shared" ca="1" si="546"/>
        <v>0</v>
      </c>
      <c r="DF34" s="1178">
        <f t="shared" ca="1" si="546"/>
        <v>0</v>
      </c>
      <c r="DG34" s="1178">
        <f t="shared" ca="1" si="546"/>
        <v>0</v>
      </c>
      <c r="DH34" s="1178">
        <f t="shared" ca="1" si="546"/>
        <v>0</v>
      </c>
      <c r="DI34" s="1178">
        <f t="shared" ca="1" si="546"/>
        <v>0</v>
      </c>
      <c r="DJ34" s="1178">
        <f t="shared" ca="1" si="546"/>
        <v>0</v>
      </c>
      <c r="DT34" s="1167" t="s">
        <v>3898</v>
      </c>
      <c r="DU34" s="1168" t="s">
        <v>225</v>
      </c>
      <c r="DV34" s="1178">
        <f t="shared" ref="DV34:EK34" ca="1" si="547">DV104+DV105+DV106</f>
        <v>0</v>
      </c>
      <c r="DW34" s="1178">
        <f t="shared" ca="1" si="547"/>
        <v>0</v>
      </c>
      <c r="DX34" s="1178">
        <f t="shared" ca="1" si="547"/>
        <v>0</v>
      </c>
      <c r="DY34" s="1178">
        <f t="shared" ca="1" si="547"/>
        <v>0</v>
      </c>
      <c r="DZ34" s="1178">
        <f t="shared" ca="1" si="547"/>
        <v>0</v>
      </c>
      <c r="EA34" s="1178">
        <f t="shared" ca="1" si="547"/>
        <v>0</v>
      </c>
      <c r="EB34" s="1178">
        <f t="shared" ca="1" si="547"/>
        <v>0</v>
      </c>
      <c r="EC34" s="1178">
        <f t="shared" ca="1" si="547"/>
        <v>0</v>
      </c>
      <c r="ED34" s="1178">
        <f t="shared" ca="1" si="547"/>
        <v>0</v>
      </c>
      <c r="EE34" s="1178">
        <f t="shared" ca="1" si="547"/>
        <v>0</v>
      </c>
      <c r="EF34" s="1178">
        <f t="shared" ca="1" si="547"/>
        <v>0</v>
      </c>
      <c r="EG34" s="1178">
        <f t="shared" ca="1" si="547"/>
        <v>0</v>
      </c>
      <c r="EH34" s="1178">
        <f t="shared" ca="1" si="547"/>
        <v>0</v>
      </c>
      <c r="EI34" s="1178">
        <f t="shared" ca="1" si="547"/>
        <v>0</v>
      </c>
      <c r="EJ34" s="1178">
        <f t="shared" ca="1" si="547"/>
        <v>0</v>
      </c>
      <c r="EK34" s="1178">
        <f t="shared" ca="1" si="547"/>
        <v>0</v>
      </c>
      <c r="EU34" s="1167" t="s">
        <v>3898</v>
      </c>
      <c r="EV34" s="1168" t="s">
        <v>225</v>
      </c>
      <c r="EW34" s="1178">
        <f t="shared" ref="EW34:FB34" ca="1" si="548">EW104+EW105+EW106</f>
        <v>1173.7445694999999</v>
      </c>
      <c r="EX34" s="1178">
        <f t="shared" ca="1" si="548"/>
        <v>1173.7445694999999</v>
      </c>
      <c r="EY34" s="1178">
        <f t="shared" ca="1" si="548"/>
        <v>1173.7445592999998</v>
      </c>
      <c r="EZ34" s="1178">
        <f t="shared" ca="1" si="548"/>
        <v>1173.7445592999998</v>
      </c>
      <c r="FA34" s="1178">
        <f t="shared" ca="1" si="548"/>
        <v>5.2081210862000002E-19</v>
      </c>
      <c r="FB34" s="1178">
        <f t="shared" ca="1" si="548"/>
        <v>8.7400787137000013E-6</v>
      </c>
      <c r="FL34" s="1167" t="s">
        <v>3898</v>
      </c>
      <c r="FM34" s="1168" t="s">
        <v>225</v>
      </c>
      <c r="FN34" s="1178">
        <f t="shared" ref="FN34:FX34" ca="1" si="549">FN104+FN105+FN106</f>
        <v>7.1775243450000003E-13</v>
      </c>
      <c r="FO34" s="1178">
        <f t="shared" ca="1" si="549"/>
        <v>6.9570218837000006E-12</v>
      </c>
      <c r="FP34" s="1178">
        <f t="shared" ca="1" si="549"/>
        <v>5.2081210862000002E-19</v>
      </c>
      <c r="FQ34" s="1178">
        <f t="shared" ca="1" si="549"/>
        <v>8.7400787137000013E-6</v>
      </c>
      <c r="FR34" s="1178">
        <f t="shared" ca="1" si="549"/>
        <v>0</v>
      </c>
      <c r="FS34" s="1178">
        <f t="shared" ca="1" si="549"/>
        <v>8.7400781439999999E-6</v>
      </c>
      <c r="FT34" s="1178">
        <f t="shared" ca="1" si="549"/>
        <v>0</v>
      </c>
      <c r="FU34" s="1178">
        <f t="shared" ca="1" si="549"/>
        <v>7.6747748305000002E-12</v>
      </c>
      <c r="FV34" s="1178">
        <f t="shared" ca="1" si="549"/>
        <v>0</v>
      </c>
      <c r="FW34" s="1178">
        <f t="shared" ca="1" si="549"/>
        <v>0</v>
      </c>
      <c r="FX34" s="1178">
        <f t="shared" ca="1" si="549"/>
        <v>0</v>
      </c>
      <c r="GH34" s="1167" t="s">
        <v>3898</v>
      </c>
      <c r="GI34" s="1168" t="s">
        <v>225</v>
      </c>
      <c r="GJ34" s="1178">
        <f t="shared" ref="GJ34:GQ34" ca="1" si="550">GJ104+GJ105+GJ106</f>
        <v>0</v>
      </c>
      <c r="GK34" s="1178">
        <f t="shared" ca="1" si="550"/>
        <v>0</v>
      </c>
      <c r="GL34" s="1178">
        <f t="shared" ca="1" si="550"/>
        <v>0</v>
      </c>
      <c r="GM34" s="1178">
        <f t="shared" ca="1" si="550"/>
        <v>0</v>
      </c>
      <c r="GN34" s="1178">
        <f t="shared" ca="1" si="550"/>
        <v>0</v>
      </c>
      <c r="GO34" s="1178">
        <f t="shared" ca="1" si="550"/>
        <v>0</v>
      </c>
      <c r="GP34" s="1178">
        <f t="shared" ca="1" si="550"/>
        <v>0</v>
      </c>
      <c r="GQ34" s="1178">
        <f t="shared" ca="1" si="550"/>
        <v>0</v>
      </c>
      <c r="HA34" s="1167" t="s">
        <v>3898</v>
      </c>
      <c r="HB34" s="1168" t="s">
        <v>225</v>
      </c>
      <c r="HC34" s="1178">
        <f t="shared" ref="HC34:HH34" ca="1" si="551">HC104+HC105+HC106</f>
        <v>1173.7445592999998</v>
      </c>
      <c r="HD34" s="1178">
        <f t="shared" ca="1" si="551"/>
        <v>1130.0552173000001</v>
      </c>
      <c r="HE34" s="1178">
        <f t="shared" ca="1" si="551"/>
        <v>0</v>
      </c>
      <c r="HF34" s="1178">
        <f t="shared" ca="1" si="551"/>
        <v>8.3803268957000002E-11</v>
      </c>
      <c r="HG34" s="1178">
        <f t="shared" ca="1" si="551"/>
        <v>43.689334630000005</v>
      </c>
      <c r="HH34" s="1178">
        <f t="shared" ca="1" si="551"/>
        <v>1130.0552173000001</v>
      </c>
      <c r="HR34" s="1167" t="s">
        <v>3898</v>
      </c>
      <c r="HS34" s="1168" t="s">
        <v>225</v>
      </c>
      <c r="HT34" s="1178">
        <f t="shared" ref="HT34:IE34" ca="1" si="552">HT104+HT105+HT106</f>
        <v>3.6544693360000001E-6</v>
      </c>
      <c r="HU34" s="1178">
        <f t="shared" ca="1" si="552"/>
        <v>1130.0552173000001</v>
      </c>
      <c r="HV34" s="1178">
        <f t="shared" ca="1" si="552"/>
        <v>1130.0552284</v>
      </c>
      <c r="HW34" s="1178">
        <f t="shared" ca="1" si="552"/>
        <v>1130.0552284</v>
      </c>
      <c r="HX34" s="1178">
        <f t="shared" ca="1" si="552"/>
        <v>94.480489949000003</v>
      </c>
      <c r="HY34" s="1178">
        <f t="shared" ca="1" si="552"/>
        <v>7.2244803234999999</v>
      </c>
      <c r="HZ34" s="1178">
        <f t="shared" ca="1" si="552"/>
        <v>2.1803892651000001E-12</v>
      </c>
      <c r="IA34" s="1178">
        <f t="shared" ca="1" si="552"/>
        <v>3.2034770924999999E-13</v>
      </c>
      <c r="IB34" s="1178">
        <f t="shared" ca="1" si="552"/>
        <v>0</v>
      </c>
      <c r="IC34" s="1178">
        <f t="shared" ca="1" si="552"/>
        <v>0</v>
      </c>
      <c r="ID34" s="1178">
        <f t="shared" ca="1" si="552"/>
        <v>0</v>
      </c>
      <c r="IE34" s="1178">
        <f t="shared" ca="1" si="552"/>
        <v>0</v>
      </c>
      <c r="IO34" s="1167" t="s">
        <v>3898</v>
      </c>
      <c r="IP34" s="1168" t="s">
        <v>225</v>
      </c>
      <c r="IQ34" s="1178">
        <f t="shared" ref="IQ34:JH34" ca="1" si="553">IQ104+IQ105+IQ106</f>
        <v>94.480489949000003</v>
      </c>
      <c r="IR34" s="1178">
        <f t="shared" ca="1" si="553"/>
        <v>7.2244803234999999</v>
      </c>
      <c r="IS34" s="1178">
        <f t="shared" ca="1" si="553"/>
        <v>0.14329723484000001</v>
      </c>
      <c r="IT34" s="1178">
        <f t="shared" ca="1" si="553"/>
        <v>7.3677775608000005</v>
      </c>
      <c r="IU34" s="1178">
        <f t="shared" ca="1" si="553"/>
        <v>6.8809748937000004</v>
      </c>
      <c r="IV34" s="1178">
        <f t="shared" ca="1" si="553"/>
        <v>4.1920239439000007</v>
      </c>
      <c r="IW34" s="1178">
        <f t="shared" ca="1" si="553"/>
        <v>3.4391336341000001</v>
      </c>
      <c r="IX34" s="1178">
        <f t="shared" ca="1" si="553"/>
        <v>1.5627942981999999E-14</v>
      </c>
      <c r="IY34" s="1178">
        <f t="shared" ca="1" si="553"/>
        <v>0.48680267061999999</v>
      </c>
      <c r="IZ34" s="1178">
        <f t="shared" ca="1" si="553"/>
        <v>0.60959306985000006</v>
      </c>
      <c r="JA34" s="1178">
        <f t="shared" ca="1" si="553"/>
        <v>3.5824308709000001</v>
      </c>
      <c r="JB34" s="1178">
        <f t="shared" ca="1" si="553"/>
        <v>0</v>
      </c>
      <c r="JC34" s="1178">
        <f t="shared" ca="1" si="553"/>
        <v>0.60959306985000006</v>
      </c>
      <c r="JD34" s="1178">
        <f t="shared" ca="1" si="553"/>
        <v>0</v>
      </c>
      <c r="JE34" s="1178">
        <f t="shared" ca="1" si="553"/>
        <v>0.60959306985000006</v>
      </c>
      <c r="JF34" s="1178">
        <f t="shared" ca="1" si="553"/>
        <v>0</v>
      </c>
      <c r="JG34" s="1178">
        <f t="shared" ca="1" si="553"/>
        <v>0</v>
      </c>
      <c r="JH34" s="1178">
        <f t="shared" ca="1" si="553"/>
        <v>3.2034770924999999E-13</v>
      </c>
      <c r="JR34" s="1167" t="s">
        <v>3898</v>
      </c>
      <c r="JS34" s="1168" t="s">
        <v>225</v>
      </c>
      <c r="JT34" s="1178">
        <f t="shared" ref="JT34:KC34" ca="1" si="554">JT104+JT105+JT106</f>
        <v>0</v>
      </c>
      <c r="JU34" s="1178">
        <f t="shared" ca="1" si="554"/>
        <v>0</v>
      </c>
      <c r="JV34" s="1178">
        <f t="shared" ca="1" si="554"/>
        <v>0</v>
      </c>
      <c r="JW34" s="1178">
        <f t="shared" ca="1" si="554"/>
        <v>0</v>
      </c>
      <c r="JX34" s="1178">
        <f t="shared" ca="1" si="554"/>
        <v>0</v>
      </c>
      <c r="JY34" s="1178">
        <f t="shared" ca="1" si="554"/>
        <v>0</v>
      </c>
      <c r="JZ34" s="1178">
        <f t="shared" ca="1" si="554"/>
        <v>0</v>
      </c>
      <c r="KA34" s="1178">
        <f t="shared" ca="1" si="554"/>
        <v>0</v>
      </c>
      <c r="KB34" s="1178">
        <f t="shared" ca="1" si="554"/>
        <v>0</v>
      </c>
      <c r="KC34" s="1178">
        <f t="shared" ca="1" si="554"/>
        <v>0</v>
      </c>
      <c r="KJ34" s="1167" t="s">
        <v>3898</v>
      </c>
      <c r="KK34" s="1168" t="s">
        <v>225</v>
      </c>
      <c r="KL34" s="1178">
        <f t="shared" ref="KL34:KR34" ca="1" si="555">KL104+KL105+KL106</f>
        <v>0</v>
      </c>
      <c r="KM34" s="1178">
        <f t="shared" ca="1" si="555"/>
        <v>0</v>
      </c>
      <c r="KN34" s="1178">
        <f t="shared" ca="1" si="555"/>
        <v>0</v>
      </c>
      <c r="KO34" s="1178">
        <f t="shared" ca="1" si="555"/>
        <v>0</v>
      </c>
      <c r="KP34" s="1178">
        <f t="shared" ca="1" si="555"/>
        <v>0</v>
      </c>
      <c r="KQ34" s="1178">
        <f t="shared" ca="1" si="555"/>
        <v>0</v>
      </c>
      <c r="KR34" s="1178">
        <f t="shared" ca="1" si="555"/>
        <v>0</v>
      </c>
      <c r="KY34" s="1167" t="s">
        <v>3898</v>
      </c>
      <c r="KZ34" s="1168" t="s">
        <v>225</v>
      </c>
      <c r="LA34" s="1178">
        <f t="shared" ref="LA34:LK34" ca="1" si="556">LA104+LA105+LA106</f>
        <v>8.3803268957000002E-11</v>
      </c>
      <c r="LB34" s="1178">
        <f t="shared" ca="1" si="556"/>
        <v>2.1803892651000001E-12</v>
      </c>
      <c r="LC34" s="1178">
        <f t="shared" ca="1" si="556"/>
        <v>8.5983658135000001E-11</v>
      </c>
      <c r="LD34" s="1178">
        <f t="shared" ca="1" si="556"/>
        <v>8.5983658135000001E-11</v>
      </c>
      <c r="LE34" s="1178">
        <f t="shared" ca="1" si="556"/>
        <v>0</v>
      </c>
      <c r="LF34" s="1178">
        <f t="shared" ca="1" si="556"/>
        <v>0</v>
      </c>
      <c r="LG34" s="1178">
        <f t="shared" ca="1" si="556"/>
        <v>0</v>
      </c>
      <c r="LH34" s="1178">
        <f t="shared" ca="1" si="556"/>
        <v>0</v>
      </c>
      <c r="LI34" s="1178">
        <f t="shared" ca="1" si="556"/>
        <v>0</v>
      </c>
      <c r="LJ34" s="1178">
        <f t="shared" ca="1" si="556"/>
        <v>0</v>
      </c>
      <c r="LK34" s="1178">
        <f t="shared" ca="1" si="556"/>
        <v>0</v>
      </c>
      <c r="LU34" s="1167" t="s">
        <v>3898</v>
      </c>
      <c r="LV34" s="1168" t="s">
        <v>225</v>
      </c>
      <c r="LW34" s="1178">
        <f t="shared" ref="LW34:MO34" ca="1" si="557">LW104+LW105+LW106</f>
        <v>0</v>
      </c>
      <c r="LX34" s="1178">
        <f t="shared" ca="1" si="557"/>
        <v>0</v>
      </c>
      <c r="LY34" s="1178">
        <f t="shared" ca="1" si="557"/>
        <v>43.689334630000005</v>
      </c>
      <c r="LZ34" s="1178">
        <f t="shared" ca="1" si="557"/>
        <v>0.48680267061999999</v>
      </c>
      <c r="MA34" s="1178">
        <f t="shared" ca="1" si="557"/>
        <v>44.176137320999999</v>
      </c>
      <c r="MB34" s="1178">
        <f t="shared" ca="1" si="557"/>
        <v>8.5983658135000001E-11</v>
      </c>
      <c r="MC34" s="1178">
        <f t="shared" ca="1" si="557"/>
        <v>0</v>
      </c>
      <c r="MD34" s="1178">
        <f t="shared" ca="1" si="557"/>
        <v>0</v>
      </c>
      <c r="ME34" s="1178">
        <f t="shared" ca="1" si="557"/>
        <v>0</v>
      </c>
      <c r="MF34" s="1178">
        <f t="shared" ca="1" si="557"/>
        <v>0</v>
      </c>
      <c r="MG34" s="1178">
        <f t="shared" ca="1" si="557"/>
        <v>0</v>
      </c>
      <c r="MH34" s="1178">
        <f t="shared" ca="1" si="557"/>
        <v>0</v>
      </c>
      <c r="MI34" s="1178">
        <f t="shared" ca="1" si="557"/>
        <v>0</v>
      </c>
      <c r="MJ34" s="1178">
        <f t="shared" ca="1" si="557"/>
        <v>0</v>
      </c>
      <c r="MK34" s="1178">
        <f t="shared" ca="1" si="557"/>
        <v>0</v>
      </c>
      <c r="ML34" s="1178">
        <f t="shared" ca="1" si="557"/>
        <v>0</v>
      </c>
      <c r="MM34" s="1178">
        <f t="shared" ca="1" si="557"/>
        <v>0</v>
      </c>
      <c r="MN34" s="1178">
        <f t="shared" ca="1" si="557"/>
        <v>0</v>
      </c>
      <c r="MO34" s="1178">
        <f t="shared" ca="1" si="557"/>
        <v>0</v>
      </c>
      <c r="MY34" s="1167" t="s">
        <v>3898</v>
      </c>
      <c r="MZ34" s="1168" t="s">
        <v>225</v>
      </c>
      <c r="NA34" s="1178">
        <f t="shared" ref="NA34:NP34" ca="1" si="558">NA104+NA105+NA106</f>
        <v>3.4687153099999998E-6</v>
      </c>
      <c r="NB34" s="1178">
        <f t="shared" ca="1" si="558"/>
        <v>2.5341607610000002E-13</v>
      </c>
      <c r="NC34" s="1178">
        <f t="shared" ca="1" si="558"/>
        <v>3.4687150489999998E-6</v>
      </c>
      <c r="ND34" s="1178">
        <f t="shared" ca="1" si="558"/>
        <v>0</v>
      </c>
      <c r="NE34" s="1178">
        <f t="shared" ca="1" si="558"/>
        <v>0</v>
      </c>
      <c r="NF34" s="1178">
        <f t="shared" ca="1" si="558"/>
        <v>0</v>
      </c>
      <c r="NG34" s="1178">
        <f t="shared" ca="1" si="558"/>
        <v>0</v>
      </c>
      <c r="NH34" s="1178">
        <f t="shared" ca="1" si="558"/>
        <v>0</v>
      </c>
      <c r="NI34" s="1178">
        <f t="shared" ca="1" si="558"/>
        <v>0</v>
      </c>
      <c r="NJ34" s="1178">
        <f t="shared" ca="1" si="558"/>
        <v>0</v>
      </c>
      <c r="NK34" s="1178">
        <f t="shared" ca="1" si="558"/>
        <v>0</v>
      </c>
      <c r="NL34" s="1178">
        <f t="shared" ca="1" si="558"/>
        <v>0</v>
      </c>
      <c r="NM34" s="1178">
        <f t="shared" ca="1" si="558"/>
        <v>0</v>
      </c>
      <c r="NN34" s="1178">
        <f t="shared" ca="1" si="558"/>
        <v>0</v>
      </c>
      <c r="NO34" s="1178">
        <f t="shared" ca="1" si="558"/>
        <v>0</v>
      </c>
      <c r="NP34" s="1178">
        <f t="shared" ca="1" si="558"/>
        <v>0</v>
      </c>
      <c r="NZ34" s="1165"/>
      <c r="OF34" s="1167" t="s">
        <v>3898</v>
      </c>
      <c r="OG34" s="1168" t="s">
        <v>225</v>
      </c>
      <c r="OH34" s="1178">
        <f t="shared" ref="OH34:OO34" ca="1" si="559">OH104+OH105+OH106</f>
        <v>0</v>
      </c>
      <c r="OI34" s="1178">
        <f t="shared" ca="1" si="559"/>
        <v>0</v>
      </c>
      <c r="OJ34" s="1178">
        <f t="shared" ca="1" si="559"/>
        <v>0</v>
      </c>
      <c r="OK34" s="1178">
        <f t="shared" ca="1" si="559"/>
        <v>0</v>
      </c>
      <c r="OL34" s="1178">
        <f t="shared" ca="1" si="559"/>
        <v>0</v>
      </c>
      <c r="OM34" s="1178">
        <f t="shared" ca="1" si="559"/>
        <v>0</v>
      </c>
      <c r="ON34" s="1178">
        <f t="shared" ca="1" si="559"/>
        <v>0</v>
      </c>
      <c r="OO34" s="1178">
        <f t="shared" ca="1" si="559"/>
        <v>0</v>
      </c>
      <c r="OY34" s="1167" t="s">
        <v>3898</v>
      </c>
      <c r="OZ34" s="1168" t="s">
        <v>225</v>
      </c>
      <c r="PA34" s="1178">
        <f t="shared" ref="PA34:PK34" ca="1" si="560">PA104+PA105+PA106</f>
        <v>0</v>
      </c>
      <c r="PB34" s="1178">
        <f t="shared" ca="1" si="560"/>
        <v>0</v>
      </c>
      <c r="PC34" s="1178">
        <f t="shared" ca="1" si="560"/>
        <v>0</v>
      </c>
      <c r="PD34" s="1178">
        <f t="shared" ca="1" si="560"/>
        <v>0</v>
      </c>
      <c r="PE34" s="1178">
        <f t="shared" ca="1" si="560"/>
        <v>0</v>
      </c>
      <c r="PF34" s="1178">
        <f t="shared" ca="1" si="560"/>
        <v>0</v>
      </c>
      <c r="PG34" s="1178">
        <f t="shared" ca="1" si="560"/>
        <v>0</v>
      </c>
      <c r="PH34" s="1178">
        <f t="shared" ca="1" si="560"/>
        <v>0</v>
      </c>
      <c r="PI34" s="1178">
        <f t="shared" ca="1" si="560"/>
        <v>0</v>
      </c>
      <c r="PJ34" s="1178">
        <f t="shared" ca="1" si="560"/>
        <v>0</v>
      </c>
      <c r="PK34" s="1178">
        <f t="shared" ca="1" si="560"/>
        <v>0</v>
      </c>
      <c r="PU34" s="1167" t="s">
        <v>3898</v>
      </c>
      <c r="PV34" s="1168" t="s">
        <v>225</v>
      </c>
      <c r="PW34" s="1178">
        <f ca="1">PW104+PW105+PW106</f>
        <v>0</v>
      </c>
      <c r="PX34" s="1178">
        <f ca="1">PX104+PX105+PX106</f>
        <v>0</v>
      </c>
      <c r="PY34" s="1178">
        <f ca="1">PY104+PY105+PY106</f>
        <v>0</v>
      </c>
      <c r="PZ34" s="1178">
        <f ca="1">PZ104+PZ105+PZ106</f>
        <v>0</v>
      </c>
    </row>
    <row r="35" spans="1:442" ht="12" customHeight="1">
      <c r="A35" s="1179"/>
      <c r="H35" s="1167" t="s">
        <v>3899</v>
      </c>
      <c r="I35" s="1168" t="s">
        <v>225</v>
      </c>
      <c r="J35" s="1178">
        <f ca="1">J107+J101+J110+J109+J108</f>
        <v>12208.3333</v>
      </c>
      <c r="K35" s="1178">
        <f ca="1">K107+K101+K110+K109+K108</f>
        <v>12208.3333</v>
      </c>
      <c r="R35" s="1167" t="s">
        <v>3899</v>
      </c>
      <c r="S35" s="1168" t="s">
        <v>225</v>
      </c>
      <c r="T35" s="1178">
        <f t="shared" ref="T35:AD35" ca="1" si="561">T107+T101+T110+T109+T108</f>
        <v>12208.3333</v>
      </c>
      <c r="U35" s="1178">
        <f t="shared" ca="1" si="561"/>
        <v>0</v>
      </c>
      <c r="V35" s="1178">
        <f t="shared" ca="1" si="561"/>
        <v>4.1479173723349999E-2</v>
      </c>
      <c r="W35" s="1178">
        <f t="shared" ca="1" si="561"/>
        <v>0</v>
      </c>
      <c r="X35" s="1178">
        <f t="shared" ca="1" si="561"/>
        <v>0</v>
      </c>
      <c r="Y35" s="1178">
        <f t="shared" ca="1" si="561"/>
        <v>15331.257402699999</v>
      </c>
      <c r="Z35" s="1178">
        <f t="shared" ca="1" si="561"/>
        <v>7.1431215789799996E-2</v>
      </c>
      <c r="AA35" s="1178">
        <f t="shared" ca="1" si="561"/>
        <v>15331.186011400001</v>
      </c>
      <c r="AB35" s="1178">
        <f t="shared" ca="1" si="561"/>
        <v>0</v>
      </c>
      <c r="AC35" s="1178">
        <f t="shared" ca="1" si="561"/>
        <v>4.1479173723349999E-2</v>
      </c>
      <c r="AD35" s="1178">
        <f t="shared" ca="1" si="561"/>
        <v>0</v>
      </c>
      <c r="AK35" s="1167" t="s">
        <v>3899</v>
      </c>
      <c r="AL35" s="1168" t="s">
        <v>225</v>
      </c>
      <c r="AM35" s="1178">
        <f t="shared" ref="AM35:BB35" ca="1" si="562">AM107+AM101+AM110+AM109+AM108</f>
        <v>0</v>
      </c>
      <c r="AN35" s="1178">
        <f t="shared" ca="1" si="562"/>
        <v>0</v>
      </c>
      <c r="AO35" s="1178">
        <f t="shared" ca="1" si="562"/>
        <v>15331.186011400001</v>
      </c>
      <c r="AP35" s="1178">
        <f t="shared" ca="1" si="562"/>
        <v>15331.186011400001</v>
      </c>
      <c r="AQ35" s="1178">
        <f t="shared" ca="1" si="562"/>
        <v>2.2010618409780001E-2</v>
      </c>
      <c r="AR35" s="1178">
        <f t="shared" ca="1" si="562"/>
        <v>1.2146761452172869E-4</v>
      </c>
      <c r="AS35" s="1178">
        <f t="shared" ca="1" si="562"/>
        <v>7.1309748191500003E-2</v>
      </c>
      <c r="AT35" s="1178">
        <f t="shared" ca="1" si="562"/>
        <v>7.3356474701804216E-6</v>
      </c>
      <c r="AU35" s="1178">
        <f t="shared" ca="1" si="562"/>
        <v>2.2124750370300001E-2</v>
      </c>
      <c r="AV35" s="1178">
        <f t="shared" ca="1" si="562"/>
        <v>15331.1640166</v>
      </c>
      <c r="AW35" s="1178">
        <f t="shared" ca="1" si="562"/>
        <v>7.3356474701804216E-6</v>
      </c>
      <c r="AX35" s="1178">
        <f t="shared" ca="1" si="562"/>
        <v>9.3441834199100002E-2</v>
      </c>
      <c r="AY35" s="1178">
        <f t="shared" ca="1" si="562"/>
        <v>0</v>
      </c>
      <c r="AZ35" s="1178">
        <f t="shared" ca="1" si="562"/>
        <v>0</v>
      </c>
      <c r="BA35" s="1178">
        <f t="shared" ca="1" si="562"/>
        <v>0</v>
      </c>
      <c r="BB35" s="1178">
        <f t="shared" ca="1" si="562"/>
        <v>15310.882536599998</v>
      </c>
      <c r="BL35" s="1167" t="s">
        <v>3899</v>
      </c>
      <c r="BM35" s="1168" t="s">
        <v>225</v>
      </c>
      <c r="BN35" s="1178">
        <f ca="1">BN107+BN101+BN110+BN109+BN108</f>
        <v>1531.0882536600002</v>
      </c>
      <c r="BO35" s="1178">
        <f ca="1">BO107+BO101+BO110+BO109+BO108</f>
        <v>1530.88746586</v>
      </c>
      <c r="BP35" s="1178">
        <f ca="1">BP107+BP101+BP110+BP109+BP108</f>
        <v>1.82431975425506E-6</v>
      </c>
      <c r="BQ35" s="1178">
        <f ca="1">BQ107+BQ101+BQ110+BQ109+BQ108</f>
        <v>0</v>
      </c>
      <c r="BR35" s="1178">
        <f ca="1">BR107+BR101+BR110+BR109+BR108</f>
        <v>0</v>
      </c>
      <c r="CB35" s="1167" t="s">
        <v>3899</v>
      </c>
      <c r="CC35" s="1168" t="s">
        <v>225</v>
      </c>
      <c r="CD35" s="1178">
        <f t="shared" ref="CD35:CO35" ca="1" si="563">CD107+CD101+CD110+CD109+CD108</f>
        <v>15310.882536599998</v>
      </c>
      <c r="CE35" s="1178">
        <f t="shared" ca="1" si="563"/>
        <v>15310.882536599998</v>
      </c>
      <c r="CF35" s="1178">
        <f t="shared" ca="1" si="563"/>
        <v>1531.0882536600002</v>
      </c>
      <c r="CG35" s="1178">
        <f t="shared" ca="1" si="563"/>
        <v>1530.88746586</v>
      </c>
      <c r="CH35" s="1178">
        <f t="shared" ca="1" si="563"/>
        <v>15310.882536599998</v>
      </c>
      <c r="CI35" s="1178">
        <f t="shared" ca="1" si="563"/>
        <v>0</v>
      </c>
      <c r="CJ35" s="1178">
        <f t="shared" ca="1" si="563"/>
        <v>0</v>
      </c>
      <c r="CK35" s="1178">
        <f t="shared" ca="1" si="563"/>
        <v>13523.0764516</v>
      </c>
      <c r="CL35" s="1178">
        <f t="shared" ca="1" si="563"/>
        <v>1.7625731081583897E-5</v>
      </c>
      <c r="CM35" s="1178">
        <f t="shared" ca="1" si="563"/>
        <v>0</v>
      </c>
      <c r="CN35" s="1178">
        <f t="shared" ca="1" si="563"/>
        <v>13523.076471599999</v>
      </c>
      <c r="CO35" s="1178">
        <f t="shared" ca="1" si="563"/>
        <v>1.9451353660840001E-5</v>
      </c>
      <c r="CY35" s="1167" t="s">
        <v>3899</v>
      </c>
      <c r="CZ35" s="1168" t="s">
        <v>225</v>
      </c>
      <c r="DA35" s="1178">
        <f t="shared" ref="DA35:DJ35" ca="1" si="564">DA107+DA101+DA110+DA109+DA108</f>
        <v>0</v>
      </c>
      <c r="DB35" s="1178">
        <f t="shared" ca="1" si="564"/>
        <v>0</v>
      </c>
      <c r="DC35" s="1178">
        <f t="shared" ca="1" si="564"/>
        <v>0</v>
      </c>
      <c r="DD35" s="1178">
        <f t="shared" ca="1" si="564"/>
        <v>0</v>
      </c>
      <c r="DE35" s="1178">
        <f t="shared" ca="1" si="564"/>
        <v>0</v>
      </c>
      <c r="DF35" s="1178">
        <f t="shared" ca="1" si="564"/>
        <v>0</v>
      </c>
      <c r="DG35" s="1178">
        <f t="shared" ca="1" si="564"/>
        <v>0</v>
      </c>
      <c r="DH35" s="1178">
        <f t="shared" ca="1" si="564"/>
        <v>0</v>
      </c>
      <c r="DI35" s="1178">
        <f t="shared" ca="1" si="564"/>
        <v>0</v>
      </c>
      <c r="DJ35" s="1178">
        <f t="shared" ca="1" si="564"/>
        <v>0</v>
      </c>
      <c r="DT35" s="1167" t="s">
        <v>3899</v>
      </c>
      <c r="DU35" s="1168" t="s">
        <v>225</v>
      </c>
      <c r="DV35" s="1178">
        <f t="shared" ref="DV35:EK35" ca="1" si="565">DV107+DV101+DV110+DV109+DV108</f>
        <v>0</v>
      </c>
      <c r="DW35" s="1178">
        <f t="shared" ca="1" si="565"/>
        <v>0</v>
      </c>
      <c r="DX35" s="1178">
        <f t="shared" ca="1" si="565"/>
        <v>0</v>
      </c>
      <c r="DY35" s="1178">
        <f t="shared" ca="1" si="565"/>
        <v>0</v>
      </c>
      <c r="DZ35" s="1178">
        <f t="shared" ca="1" si="565"/>
        <v>0</v>
      </c>
      <c r="EA35" s="1178">
        <f t="shared" ca="1" si="565"/>
        <v>0</v>
      </c>
      <c r="EB35" s="1178">
        <f t="shared" ca="1" si="565"/>
        <v>0</v>
      </c>
      <c r="EC35" s="1178">
        <f t="shared" ca="1" si="565"/>
        <v>0</v>
      </c>
      <c r="ED35" s="1178">
        <f t="shared" ca="1" si="565"/>
        <v>0</v>
      </c>
      <c r="EE35" s="1178">
        <f t="shared" ca="1" si="565"/>
        <v>0</v>
      </c>
      <c r="EF35" s="1178">
        <f t="shared" ca="1" si="565"/>
        <v>0</v>
      </c>
      <c r="EG35" s="1178">
        <f t="shared" ca="1" si="565"/>
        <v>0</v>
      </c>
      <c r="EH35" s="1178">
        <f t="shared" ca="1" si="565"/>
        <v>0</v>
      </c>
      <c r="EI35" s="1178">
        <f t="shared" ca="1" si="565"/>
        <v>0</v>
      </c>
      <c r="EJ35" s="1178">
        <f t="shared" ca="1" si="565"/>
        <v>0</v>
      </c>
      <c r="EK35" s="1178">
        <f t="shared" ca="1" si="565"/>
        <v>0</v>
      </c>
      <c r="EU35" s="1167" t="s">
        <v>3899</v>
      </c>
      <c r="EV35" s="1168" t="s">
        <v>225</v>
      </c>
      <c r="EW35" s="1178">
        <f t="shared" ref="EW35:FB35" ca="1" si="566">EW107+EW101+EW110+EW109+EW108</f>
        <v>13523.076471599999</v>
      </c>
      <c r="EX35" s="1178">
        <f t="shared" ca="1" si="566"/>
        <v>13523.076471599999</v>
      </c>
      <c r="EY35" s="1178">
        <f t="shared" ca="1" si="566"/>
        <v>13523.034982700001</v>
      </c>
      <c r="EZ35" s="1178">
        <f t="shared" ca="1" si="566"/>
        <v>13523.034982700001</v>
      </c>
      <c r="FA35" s="1178">
        <f t="shared" ca="1" si="566"/>
        <v>1.3826098475206996E-9</v>
      </c>
      <c r="FB35" s="1178">
        <f t="shared" ca="1" si="566"/>
        <v>4.1479176433659996E-2</v>
      </c>
      <c r="FL35" s="1167" t="s">
        <v>3899</v>
      </c>
      <c r="FM35" s="1168" t="s">
        <v>225</v>
      </c>
      <c r="FN35" s="1178">
        <f t="shared" ref="FN35:FX35" ca="1" si="567">FN107+FN101+FN110+FN109+FN108</f>
        <v>1.82431975425506E-6</v>
      </c>
      <c r="FO35" s="1178">
        <f t="shared" ca="1" si="567"/>
        <v>1.7625731081583897E-5</v>
      </c>
      <c r="FP35" s="1178">
        <f t="shared" ca="1" si="567"/>
        <v>1.3826098475206996E-9</v>
      </c>
      <c r="FQ35" s="1178">
        <f t="shared" ca="1" si="567"/>
        <v>4.1479176433659996E-2</v>
      </c>
      <c r="FR35" s="1178">
        <f t="shared" ca="1" si="567"/>
        <v>0</v>
      </c>
      <c r="FS35" s="1178">
        <f t="shared" ca="1" si="567"/>
        <v>4.1479173723349999E-2</v>
      </c>
      <c r="FT35" s="1178">
        <f t="shared" ca="1" si="567"/>
        <v>0</v>
      </c>
      <c r="FU35" s="1178">
        <f t="shared" ca="1" si="567"/>
        <v>1.9451433487584401E-5</v>
      </c>
      <c r="FV35" s="1178">
        <f t="shared" ca="1" si="567"/>
        <v>0</v>
      </c>
      <c r="FW35" s="1178">
        <f t="shared" ca="1" si="567"/>
        <v>2.78152555E-30</v>
      </c>
      <c r="FX35" s="1178">
        <f t="shared" ca="1" si="567"/>
        <v>1.9451353660840001E-5</v>
      </c>
      <c r="GH35" s="1167" t="s">
        <v>3899</v>
      </c>
      <c r="GI35" s="1168" t="s">
        <v>225</v>
      </c>
      <c r="GJ35" s="1178">
        <f t="shared" ref="GJ35:GQ35" ca="1" si="568">GJ107+GJ101+GJ110+GJ109+GJ108</f>
        <v>0</v>
      </c>
      <c r="GK35" s="1178">
        <f t="shared" ca="1" si="568"/>
        <v>0</v>
      </c>
      <c r="GL35" s="1178">
        <f t="shared" ca="1" si="568"/>
        <v>0</v>
      </c>
      <c r="GM35" s="1178">
        <f t="shared" ca="1" si="568"/>
        <v>0</v>
      </c>
      <c r="GN35" s="1178">
        <f t="shared" ca="1" si="568"/>
        <v>0</v>
      </c>
      <c r="GO35" s="1178">
        <f t="shared" ca="1" si="568"/>
        <v>0</v>
      </c>
      <c r="GP35" s="1178">
        <f t="shared" ca="1" si="568"/>
        <v>0</v>
      </c>
      <c r="GQ35" s="1178">
        <f t="shared" ca="1" si="568"/>
        <v>0</v>
      </c>
      <c r="HA35" s="1167" t="s">
        <v>3899</v>
      </c>
      <c r="HB35" s="1168" t="s">
        <v>225</v>
      </c>
      <c r="HC35" s="1178">
        <f t="shared" ref="HC35:HH35" ca="1" si="569">HC107+HC101+HC110+HC109+HC108</f>
        <v>13523.034982700001</v>
      </c>
      <c r="HD35" s="1178">
        <f t="shared" ca="1" si="569"/>
        <v>13019.678105600002</v>
      </c>
      <c r="HE35" s="1178">
        <f t="shared" ca="1" si="569"/>
        <v>0</v>
      </c>
      <c r="HF35" s="1178">
        <f t="shared" ca="1" si="569"/>
        <v>2.8625378389730005E-5</v>
      </c>
      <c r="HG35" s="1178">
        <f t="shared" ca="1" si="569"/>
        <v>503.35685322999996</v>
      </c>
      <c r="HH35" s="1178">
        <f t="shared" ca="1" si="569"/>
        <v>13019.678105600002</v>
      </c>
      <c r="HR35" s="1167" t="s">
        <v>3899</v>
      </c>
      <c r="HS35" s="1168" t="s">
        <v>225</v>
      </c>
      <c r="HT35" s="1178">
        <f t="shared" ref="HT35:IE35" ca="1" si="570">HT107+HT101+HT110+HT109+HT108</f>
        <v>9.3441834199100002E-2</v>
      </c>
      <c r="HU35" s="1178">
        <f t="shared" ca="1" si="570"/>
        <v>13019.678105600002</v>
      </c>
      <c r="HV35" s="1178">
        <f t="shared" ca="1" si="570"/>
        <v>13019.771489700001</v>
      </c>
      <c r="HW35" s="1178">
        <f t="shared" ca="1" si="570"/>
        <v>13019.771489700001</v>
      </c>
      <c r="HX35" s="1178">
        <f t="shared" ca="1" si="570"/>
        <v>1088.5436043899999</v>
      </c>
      <c r="HY35" s="1178">
        <f t="shared" ca="1" si="570"/>
        <v>83.235828503999997</v>
      </c>
      <c r="HZ35" s="1178">
        <f t="shared" ca="1" si="570"/>
        <v>5.3408369884753004E-6</v>
      </c>
      <c r="IA35" s="1178">
        <f t="shared" ca="1" si="570"/>
        <v>1.75915206788019E-6</v>
      </c>
      <c r="IB35" s="1178">
        <f t="shared" ca="1" si="570"/>
        <v>0</v>
      </c>
      <c r="IC35" s="1178">
        <f t="shared" ca="1" si="570"/>
        <v>0</v>
      </c>
      <c r="ID35" s="1178">
        <f t="shared" ca="1" si="570"/>
        <v>0</v>
      </c>
      <c r="IE35" s="1178">
        <f t="shared" ca="1" si="570"/>
        <v>0</v>
      </c>
      <c r="IO35" s="1167" t="s">
        <v>3899</v>
      </c>
      <c r="IP35" s="1168" t="s">
        <v>225</v>
      </c>
      <c r="IQ35" s="1178">
        <f t="shared" ref="IQ35:JH35" ca="1" si="571">IQ107+IQ101+IQ110+IQ109+IQ108</f>
        <v>1088.5436043899999</v>
      </c>
      <c r="IR35" s="1178">
        <f t="shared" ca="1" si="571"/>
        <v>83.235828503999997</v>
      </c>
      <c r="IS35" s="1178">
        <f t="shared" ca="1" si="571"/>
        <v>14.719551910000002</v>
      </c>
      <c r="IT35" s="1178">
        <f t="shared" ca="1" si="571"/>
        <v>97.955380450999996</v>
      </c>
      <c r="IU35" s="1178">
        <f t="shared" ca="1" si="571"/>
        <v>91.483287543999992</v>
      </c>
      <c r="IV35" s="1178">
        <f t="shared" ca="1" si="571"/>
        <v>430.60645451700003</v>
      </c>
      <c r="IW35" s="1178">
        <f t="shared" ca="1" si="571"/>
        <v>353.26924662099998</v>
      </c>
      <c r="IX35" s="1178">
        <f t="shared" ca="1" si="571"/>
        <v>1.2709291482659312E-5</v>
      </c>
      <c r="IY35" s="1178">
        <f t="shared" ca="1" si="571"/>
        <v>6.4720928904999999</v>
      </c>
      <c r="IZ35" s="1178">
        <f t="shared" ca="1" si="571"/>
        <v>62.617655415000002</v>
      </c>
      <c r="JA35" s="1178">
        <f t="shared" ca="1" si="571"/>
        <v>367.98879930900006</v>
      </c>
      <c r="JB35" s="1178">
        <f t="shared" ca="1" si="571"/>
        <v>0</v>
      </c>
      <c r="JC35" s="1178">
        <f t="shared" ca="1" si="571"/>
        <v>62.617653714999996</v>
      </c>
      <c r="JD35" s="1178">
        <f t="shared" ca="1" si="571"/>
        <v>0</v>
      </c>
      <c r="JE35" s="1178">
        <f t="shared" ca="1" si="571"/>
        <v>62.617655415000002</v>
      </c>
      <c r="JF35" s="1178">
        <f t="shared" ca="1" si="571"/>
        <v>0</v>
      </c>
      <c r="JG35" s="1178">
        <f t="shared" ca="1" si="571"/>
        <v>0</v>
      </c>
      <c r="JH35" s="1178">
        <f t="shared" ca="1" si="571"/>
        <v>1.75915206788019E-6</v>
      </c>
      <c r="JR35" s="1167" t="s">
        <v>3899</v>
      </c>
      <c r="JS35" s="1168" t="s">
        <v>225</v>
      </c>
      <c r="JT35" s="1178">
        <f t="shared" ref="JT35:KC35" ca="1" si="572">JT107+JT101+JT110+JT109+JT108</f>
        <v>0</v>
      </c>
      <c r="JU35" s="1178">
        <f t="shared" ca="1" si="572"/>
        <v>0</v>
      </c>
      <c r="JV35" s="1178">
        <f t="shared" ca="1" si="572"/>
        <v>0</v>
      </c>
      <c r="JW35" s="1178">
        <f t="shared" ca="1" si="572"/>
        <v>0</v>
      </c>
      <c r="JX35" s="1178">
        <f t="shared" ca="1" si="572"/>
        <v>0</v>
      </c>
      <c r="JY35" s="1178">
        <f t="shared" ca="1" si="572"/>
        <v>0</v>
      </c>
      <c r="JZ35" s="1178">
        <f t="shared" ca="1" si="572"/>
        <v>0</v>
      </c>
      <c r="KA35" s="1178">
        <f t="shared" ca="1" si="572"/>
        <v>0</v>
      </c>
      <c r="KB35" s="1178">
        <f t="shared" ca="1" si="572"/>
        <v>0</v>
      </c>
      <c r="KC35" s="1178">
        <f t="shared" ca="1" si="572"/>
        <v>0</v>
      </c>
      <c r="KJ35" s="1167" t="s">
        <v>3899</v>
      </c>
      <c r="KK35" s="1168" t="s">
        <v>225</v>
      </c>
      <c r="KL35" s="1178">
        <f t="shared" ref="KL35:KR35" ca="1" si="573">KL107+KL101+KL110+KL109+KL108</f>
        <v>0</v>
      </c>
      <c r="KM35" s="1178">
        <f t="shared" ca="1" si="573"/>
        <v>0</v>
      </c>
      <c r="KN35" s="1178">
        <f t="shared" ca="1" si="573"/>
        <v>0</v>
      </c>
      <c r="KO35" s="1178">
        <f t="shared" ca="1" si="573"/>
        <v>0</v>
      </c>
      <c r="KP35" s="1178">
        <f t="shared" ca="1" si="573"/>
        <v>0</v>
      </c>
      <c r="KQ35" s="1178">
        <f t="shared" ca="1" si="573"/>
        <v>0</v>
      </c>
      <c r="KR35" s="1178">
        <f t="shared" ca="1" si="573"/>
        <v>0</v>
      </c>
      <c r="KY35" s="1167" t="s">
        <v>3899</v>
      </c>
      <c r="KZ35" s="1168" t="s">
        <v>225</v>
      </c>
      <c r="LA35" s="1178">
        <f t="shared" ref="LA35:LK35" ca="1" si="574">LA107+LA101+LA110+LA109+LA108</f>
        <v>2.8625378389730005E-5</v>
      </c>
      <c r="LB35" s="1178">
        <f t="shared" ca="1" si="574"/>
        <v>5.3408369884753004E-6</v>
      </c>
      <c r="LC35" s="1178">
        <f t="shared" ca="1" si="574"/>
        <v>3.3966215458219997E-5</v>
      </c>
      <c r="LD35" s="1178">
        <f t="shared" ca="1" si="574"/>
        <v>3.3966215458219997E-5</v>
      </c>
      <c r="LE35" s="1178">
        <f t="shared" ca="1" si="574"/>
        <v>0</v>
      </c>
      <c r="LF35" s="1178">
        <f t="shared" ca="1" si="574"/>
        <v>0</v>
      </c>
      <c r="LG35" s="1178">
        <f t="shared" ca="1" si="574"/>
        <v>0</v>
      </c>
      <c r="LH35" s="1178">
        <f t="shared" ca="1" si="574"/>
        <v>0</v>
      </c>
      <c r="LI35" s="1178">
        <f t="shared" ca="1" si="574"/>
        <v>0</v>
      </c>
      <c r="LJ35" s="1178">
        <f t="shared" ca="1" si="574"/>
        <v>0</v>
      </c>
      <c r="LK35" s="1178">
        <f t="shared" ca="1" si="574"/>
        <v>0</v>
      </c>
      <c r="LU35" s="1167" t="s">
        <v>3899</v>
      </c>
      <c r="LV35" s="1168" t="s">
        <v>225</v>
      </c>
      <c r="LW35" s="1178">
        <f t="shared" ref="LW35:MO35" ca="1" si="575">LW107+LW101+LW110+LW109+LW108</f>
        <v>0</v>
      </c>
      <c r="LX35" s="1178">
        <f t="shared" ca="1" si="575"/>
        <v>0</v>
      </c>
      <c r="LY35" s="1178">
        <f t="shared" ca="1" si="575"/>
        <v>503.35685322999996</v>
      </c>
      <c r="LZ35" s="1178">
        <f t="shared" ca="1" si="575"/>
        <v>6.4720928904999999</v>
      </c>
      <c r="MA35" s="1178">
        <f t="shared" ca="1" si="575"/>
        <v>509.82894593000003</v>
      </c>
      <c r="MB35" s="1178">
        <f t="shared" ca="1" si="575"/>
        <v>3.3966215458219997E-5</v>
      </c>
      <c r="MC35" s="1178">
        <f t="shared" ca="1" si="575"/>
        <v>0</v>
      </c>
      <c r="MD35" s="1178">
        <f t="shared" ca="1" si="575"/>
        <v>0</v>
      </c>
      <c r="ME35" s="1178">
        <f t="shared" ca="1" si="575"/>
        <v>0</v>
      </c>
      <c r="MF35" s="1178">
        <f t="shared" ca="1" si="575"/>
        <v>0</v>
      </c>
      <c r="MG35" s="1178">
        <f t="shared" ca="1" si="575"/>
        <v>0</v>
      </c>
      <c r="MH35" s="1178">
        <f t="shared" ca="1" si="575"/>
        <v>0</v>
      </c>
      <c r="MI35" s="1178">
        <f t="shared" ca="1" si="575"/>
        <v>0</v>
      </c>
      <c r="MJ35" s="1178">
        <f t="shared" ca="1" si="575"/>
        <v>0</v>
      </c>
      <c r="MK35" s="1178">
        <f t="shared" ca="1" si="575"/>
        <v>0</v>
      </c>
      <c r="ML35" s="1178">
        <f t="shared" ca="1" si="575"/>
        <v>0</v>
      </c>
      <c r="MM35" s="1178">
        <f t="shared" ca="1" si="575"/>
        <v>0</v>
      </c>
      <c r="MN35" s="1178">
        <f t="shared" ca="1" si="575"/>
        <v>0</v>
      </c>
      <c r="MO35" s="1178">
        <f t="shared" ca="1" si="575"/>
        <v>0</v>
      </c>
      <c r="MY35" s="1167" t="s">
        <v>3899</v>
      </c>
      <c r="MZ35" s="1168" t="s">
        <v>225</v>
      </c>
      <c r="NA35" s="1178">
        <f t="shared" ref="NA35:NP35" ca="1" si="576">NA107+NA101+NA110+NA109+NA108</f>
        <v>7.1431215789799996E-2</v>
      </c>
      <c r="NB35" s="1178">
        <f t="shared" ca="1" si="576"/>
        <v>1.2146761452172869E-4</v>
      </c>
      <c r="NC35" s="1178">
        <f t="shared" ca="1" si="576"/>
        <v>7.1309748191500003E-2</v>
      </c>
      <c r="ND35" s="1178">
        <f t="shared" ca="1" si="576"/>
        <v>0</v>
      </c>
      <c r="NE35" s="1178">
        <f t="shared" ca="1" si="576"/>
        <v>0</v>
      </c>
      <c r="NF35" s="1178">
        <f t="shared" ca="1" si="576"/>
        <v>0</v>
      </c>
      <c r="NG35" s="1178">
        <f t="shared" ca="1" si="576"/>
        <v>0</v>
      </c>
      <c r="NH35" s="1178">
        <f t="shared" ca="1" si="576"/>
        <v>0</v>
      </c>
      <c r="NI35" s="1178">
        <f t="shared" ca="1" si="576"/>
        <v>0</v>
      </c>
      <c r="NJ35" s="1178">
        <f t="shared" ca="1" si="576"/>
        <v>0</v>
      </c>
      <c r="NK35" s="1178">
        <f t="shared" ca="1" si="576"/>
        <v>0</v>
      </c>
      <c r="NL35" s="1178">
        <f t="shared" ca="1" si="576"/>
        <v>0</v>
      </c>
      <c r="NM35" s="1178">
        <f t="shared" ca="1" si="576"/>
        <v>0</v>
      </c>
      <c r="NN35" s="1178">
        <f t="shared" ca="1" si="576"/>
        <v>0</v>
      </c>
      <c r="NO35" s="1178">
        <f t="shared" ca="1" si="576"/>
        <v>0</v>
      </c>
      <c r="NP35" s="1178">
        <f t="shared" ca="1" si="576"/>
        <v>0</v>
      </c>
      <c r="NZ35" s="1165"/>
      <c r="OF35" s="1167" t="s">
        <v>3899</v>
      </c>
      <c r="OG35" s="1168" t="s">
        <v>225</v>
      </c>
      <c r="OH35" s="1178">
        <f t="shared" ref="OH35:OO35" ca="1" si="577">OH107+OH101+OH110+OH109+OH108</f>
        <v>0</v>
      </c>
      <c r="OI35" s="1178">
        <f t="shared" ca="1" si="577"/>
        <v>0</v>
      </c>
      <c r="OJ35" s="1178">
        <f t="shared" ca="1" si="577"/>
        <v>0</v>
      </c>
      <c r="OK35" s="1178">
        <f t="shared" ca="1" si="577"/>
        <v>0</v>
      </c>
      <c r="OL35" s="1178">
        <f t="shared" ca="1" si="577"/>
        <v>0</v>
      </c>
      <c r="OM35" s="1178">
        <f t="shared" ca="1" si="577"/>
        <v>0</v>
      </c>
      <c r="ON35" s="1178">
        <f t="shared" ca="1" si="577"/>
        <v>0</v>
      </c>
      <c r="OO35" s="1178">
        <f t="shared" ca="1" si="577"/>
        <v>0</v>
      </c>
      <c r="OY35" s="1167" t="s">
        <v>3899</v>
      </c>
      <c r="OZ35" s="1168" t="s">
        <v>225</v>
      </c>
      <c r="PA35" s="1178">
        <f t="shared" ref="PA35:PK35" ca="1" si="578">PA107+PA101+PA110+PA109+PA108</f>
        <v>0</v>
      </c>
      <c r="PB35" s="1178">
        <f t="shared" ca="1" si="578"/>
        <v>0</v>
      </c>
      <c r="PC35" s="1178">
        <f t="shared" ca="1" si="578"/>
        <v>0</v>
      </c>
      <c r="PD35" s="1178">
        <f t="shared" ca="1" si="578"/>
        <v>0</v>
      </c>
      <c r="PE35" s="1178">
        <f t="shared" ca="1" si="578"/>
        <v>0</v>
      </c>
      <c r="PF35" s="1178">
        <f t="shared" ca="1" si="578"/>
        <v>0</v>
      </c>
      <c r="PG35" s="1178">
        <f t="shared" ca="1" si="578"/>
        <v>0</v>
      </c>
      <c r="PH35" s="1178">
        <f t="shared" ca="1" si="578"/>
        <v>0</v>
      </c>
      <c r="PI35" s="1178">
        <f t="shared" ca="1" si="578"/>
        <v>0</v>
      </c>
      <c r="PJ35" s="1178">
        <f t="shared" ca="1" si="578"/>
        <v>0</v>
      </c>
      <c r="PK35" s="1178">
        <f t="shared" ca="1" si="578"/>
        <v>0</v>
      </c>
      <c r="PU35" s="1167" t="s">
        <v>3899</v>
      </c>
      <c r="PV35" s="1168" t="s">
        <v>225</v>
      </c>
      <c r="PW35" s="1178">
        <f ca="1">PW107+PW101+PW110+PW109+PW108</f>
        <v>0</v>
      </c>
      <c r="PX35" s="1178">
        <f ca="1">PX107+PX101+PX110+PX109+PX108</f>
        <v>0</v>
      </c>
      <c r="PY35" s="1178">
        <f ca="1">PY107+PY101+PY110+PY109+PY108</f>
        <v>0</v>
      </c>
      <c r="PZ35" s="1178">
        <f ca="1">PZ107+PZ101+PZ110+PZ109+PZ108</f>
        <v>0</v>
      </c>
    </row>
    <row r="36" spans="1:442" ht="12" customHeight="1">
      <c r="A36" s="1179"/>
      <c r="H36" s="1167" t="s">
        <v>3900</v>
      </c>
      <c r="I36" s="1168" t="s">
        <v>2324</v>
      </c>
      <c r="J36" s="1178">
        <f ca="1">(J112+J113)*3600</f>
        <v>0</v>
      </c>
      <c r="K36" s="1178">
        <f ca="1">(K112+K113)*3600</f>
        <v>0</v>
      </c>
      <c r="R36" s="1167" t="s">
        <v>3900</v>
      </c>
      <c r="S36" s="1168" t="s">
        <v>2324</v>
      </c>
      <c r="T36" s="1178">
        <f t="shared" ref="T36:AD36" ca="1" si="579">(T112+T113)*3600</f>
        <v>0</v>
      </c>
      <c r="U36" s="1178">
        <f t="shared" ca="1" si="579"/>
        <v>0</v>
      </c>
      <c r="V36" s="1178">
        <f t="shared" ca="1" si="579"/>
        <v>0</v>
      </c>
      <c r="W36" s="1178">
        <f t="shared" ca="1" si="579"/>
        <v>0</v>
      </c>
      <c r="X36" s="1178">
        <f t="shared" ca="1" si="579"/>
        <v>0</v>
      </c>
      <c r="Y36" s="1178">
        <f t="shared" ca="1" si="579"/>
        <v>0</v>
      </c>
      <c r="Z36" s="1178">
        <f t="shared" ca="1" si="579"/>
        <v>0</v>
      </c>
      <c r="AA36" s="1178">
        <f t="shared" ca="1" si="579"/>
        <v>0</v>
      </c>
      <c r="AB36" s="1178">
        <f t="shared" ca="1" si="579"/>
        <v>0</v>
      </c>
      <c r="AC36" s="1178">
        <f t="shared" ca="1" si="579"/>
        <v>0</v>
      </c>
      <c r="AD36" s="1178">
        <f t="shared" ca="1" si="579"/>
        <v>0</v>
      </c>
      <c r="AK36" s="1167" t="s">
        <v>3900</v>
      </c>
      <c r="AL36" s="1168" t="s">
        <v>2324</v>
      </c>
      <c r="AM36" s="1178">
        <f t="shared" ref="AM36:BB36" ca="1" si="580">(AM112+AM113)*3600</f>
        <v>0</v>
      </c>
      <c r="AN36" s="1178">
        <f t="shared" ca="1" si="580"/>
        <v>0</v>
      </c>
      <c r="AO36" s="1178">
        <f t="shared" ca="1" si="580"/>
        <v>0</v>
      </c>
      <c r="AP36" s="1178">
        <f t="shared" ca="1" si="580"/>
        <v>0</v>
      </c>
      <c r="AQ36" s="1178">
        <f t="shared" ca="1" si="580"/>
        <v>0</v>
      </c>
      <c r="AR36" s="1178">
        <f t="shared" ca="1" si="580"/>
        <v>0</v>
      </c>
      <c r="AS36" s="1178">
        <f t="shared" ca="1" si="580"/>
        <v>0</v>
      </c>
      <c r="AT36" s="1178">
        <f t="shared" ca="1" si="580"/>
        <v>0</v>
      </c>
      <c r="AU36" s="1178">
        <f t="shared" ca="1" si="580"/>
        <v>0</v>
      </c>
      <c r="AV36" s="1178">
        <f t="shared" ca="1" si="580"/>
        <v>0</v>
      </c>
      <c r="AW36" s="1178">
        <f t="shared" ca="1" si="580"/>
        <v>0</v>
      </c>
      <c r="AX36" s="1178">
        <f t="shared" ca="1" si="580"/>
        <v>0</v>
      </c>
      <c r="AY36" s="1178">
        <f t="shared" ca="1" si="580"/>
        <v>0</v>
      </c>
      <c r="AZ36" s="1178">
        <f t="shared" ca="1" si="580"/>
        <v>0</v>
      </c>
      <c r="BA36" s="1178">
        <f t="shared" ca="1" si="580"/>
        <v>0</v>
      </c>
      <c r="BB36" s="1178">
        <f t="shared" ca="1" si="580"/>
        <v>0</v>
      </c>
      <c r="BL36" s="1167" t="s">
        <v>3900</v>
      </c>
      <c r="BM36" s="1168" t="s">
        <v>2324</v>
      </c>
      <c r="BN36" s="1178">
        <f ca="1">(BN112+BN113)*3600</f>
        <v>28.375106673772798</v>
      </c>
      <c r="BO36" s="1178">
        <f ca="1">(BO112+BO113)*3600</f>
        <v>69.731712223715661</v>
      </c>
      <c r="BP36" s="1178">
        <f ca="1">(BP112+BP113)*3600</f>
        <v>60661.453559911279</v>
      </c>
      <c r="BQ36" s="1178">
        <f ca="1">(BQ112+BQ113)*3600</f>
        <v>0</v>
      </c>
      <c r="BR36" s="1178">
        <f ca="1">(BR112+BR113)*3600</f>
        <v>0</v>
      </c>
      <c r="CB36" s="1167" t="s">
        <v>3900</v>
      </c>
      <c r="CC36" s="1168" t="s">
        <v>2324</v>
      </c>
      <c r="CD36" s="1178">
        <f t="shared" ref="CD36:CO36" ca="1" si="581">(CD112+CD113)*3600</f>
        <v>0</v>
      </c>
      <c r="CE36" s="1178">
        <f t="shared" ca="1" si="581"/>
        <v>0</v>
      </c>
      <c r="CF36" s="1178">
        <f t="shared" ca="1" si="581"/>
        <v>28.375106673772798</v>
      </c>
      <c r="CG36" s="1178">
        <f t="shared" ca="1" si="581"/>
        <v>69.731712223715661</v>
      </c>
      <c r="CH36" s="1178">
        <f t="shared" ca="1" si="581"/>
        <v>283.73771759096161</v>
      </c>
      <c r="CI36" s="1178">
        <f t="shared" ca="1" si="581"/>
        <v>0</v>
      </c>
      <c r="CJ36" s="1178">
        <f t="shared" ca="1" si="581"/>
        <v>0</v>
      </c>
      <c r="CK36" s="1178">
        <f t="shared" ca="1" si="581"/>
        <v>667.49078608952368</v>
      </c>
      <c r="CL36" s="1178">
        <f t="shared" ca="1" si="581"/>
        <v>557055.29589656729</v>
      </c>
      <c r="CM36" s="1178">
        <f t="shared" ca="1" si="581"/>
        <v>283.78411035948</v>
      </c>
      <c r="CN36" s="1178">
        <f t="shared" ca="1" si="581"/>
        <v>702.62575647680478</v>
      </c>
      <c r="CO36" s="1178">
        <f t="shared" ca="1" si="581"/>
        <v>35.134971197260732</v>
      </c>
      <c r="CY36" s="1167" t="s">
        <v>3900</v>
      </c>
      <c r="CZ36" s="1168" t="s">
        <v>2324</v>
      </c>
      <c r="DA36" s="1178">
        <f t="shared" ref="DA36:DJ36" ca="1" si="582">(DA112+DA113)*3600</f>
        <v>1.5807573436679998</v>
      </c>
      <c r="DB36" s="1178">
        <f t="shared" ca="1" si="582"/>
        <v>0</v>
      </c>
      <c r="DC36" s="1178">
        <f t="shared" ca="1" si="582"/>
        <v>0</v>
      </c>
      <c r="DD36" s="1178">
        <f t="shared" ca="1" si="582"/>
        <v>0</v>
      </c>
      <c r="DE36" s="1178">
        <f t="shared" ca="1" si="582"/>
        <v>16.447040835119996</v>
      </c>
      <c r="DF36" s="1178">
        <f t="shared" ca="1" si="582"/>
        <v>1035727.8632532</v>
      </c>
      <c r="DG36" s="1178">
        <f t="shared" ca="1" si="582"/>
        <v>26788355.565191999</v>
      </c>
      <c r="DH36" s="1178">
        <f t="shared" ca="1" si="582"/>
        <v>26788355.565191999</v>
      </c>
      <c r="DI36" s="1178">
        <f t="shared" ca="1" si="582"/>
        <v>25512848.529192001</v>
      </c>
      <c r="DJ36" s="1178">
        <f t="shared" ca="1" si="582"/>
        <v>1278214.467192</v>
      </c>
      <c r="DT36" s="1167" t="s">
        <v>3900</v>
      </c>
      <c r="DU36" s="1168" t="s">
        <v>2324</v>
      </c>
      <c r="DV36" s="1178">
        <f t="shared" ref="DV36:EK36" ca="1" si="583">(DV112+DV113)*3600</f>
        <v>0</v>
      </c>
      <c r="DW36" s="1178">
        <f t="shared" ca="1" si="583"/>
        <v>0</v>
      </c>
      <c r="DX36" s="1178">
        <f t="shared" ca="1" si="583"/>
        <v>31.530682166868001</v>
      </c>
      <c r="DY36" s="1178">
        <f t="shared" ca="1" si="583"/>
        <v>1.5807573436679998</v>
      </c>
      <c r="DZ36" s="1178">
        <f t="shared" ca="1" si="583"/>
        <v>0</v>
      </c>
      <c r="EA36" s="1178">
        <f t="shared" ca="1" si="583"/>
        <v>16.447040835119996</v>
      </c>
      <c r="EB36" s="1178">
        <f t="shared" ca="1" si="583"/>
        <v>29.954370362867998</v>
      </c>
      <c r="EC36" s="1178">
        <f t="shared" ca="1" si="583"/>
        <v>0</v>
      </c>
      <c r="ED36" s="1178">
        <f t="shared" ca="1" si="583"/>
        <v>283.78411035948</v>
      </c>
      <c r="EE36" s="1178">
        <f t="shared" ca="1" si="583"/>
        <v>19586483.725229997</v>
      </c>
      <c r="EF36" s="1178">
        <f t="shared" ca="1" si="583"/>
        <v>0</v>
      </c>
      <c r="EG36" s="1178">
        <f t="shared" ca="1" si="583"/>
        <v>0</v>
      </c>
      <c r="EH36" s="1178">
        <f t="shared" ca="1" si="583"/>
        <v>0</v>
      </c>
      <c r="EI36" s="1178">
        <f t="shared" ca="1" si="583"/>
        <v>0</v>
      </c>
      <c r="EJ36" s="1178">
        <f t="shared" ca="1" si="583"/>
        <v>0</v>
      </c>
      <c r="EK36" s="1178">
        <f t="shared" ca="1" si="583"/>
        <v>25512848.529192001</v>
      </c>
      <c r="EU36" s="1167" t="s">
        <v>3900</v>
      </c>
      <c r="EV36" s="1168" t="s">
        <v>2324</v>
      </c>
      <c r="EW36" s="1178">
        <f t="shared" ref="EW36:FB36" ca="1" si="584">(EW112+EW113)*3600</f>
        <v>702.62575647680478</v>
      </c>
      <c r="EX36" s="1178">
        <f t="shared" ca="1" si="584"/>
        <v>702.62575647680478</v>
      </c>
      <c r="EY36" s="1178">
        <f t="shared" ca="1" si="584"/>
        <v>8.0981536680000004E-20</v>
      </c>
      <c r="EZ36" s="1178">
        <f t="shared" ca="1" si="584"/>
        <v>8.0981536680000004E-20</v>
      </c>
      <c r="FA36" s="1178">
        <f t="shared" ca="1" si="584"/>
        <v>702.10776077155435</v>
      </c>
      <c r="FB36" s="1178">
        <f t="shared" ca="1" si="584"/>
        <v>0.51877106429190312</v>
      </c>
      <c r="FL36" s="1167" t="s">
        <v>3900</v>
      </c>
      <c r="FM36" s="1168" t="s">
        <v>2324</v>
      </c>
      <c r="FN36" s="1178">
        <f t="shared" ref="FN36:FX36" ca="1" si="585">(FN112+FN113)*3600</f>
        <v>60661.453559911279</v>
      </c>
      <c r="FO36" s="1178">
        <f t="shared" ca="1" si="585"/>
        <v>557055.29589656729</v>
      </c>
      <c r="FP36" s="1178">
        <f t="shared" ca="1" si="585"/>
        <v>702.10776077155435</v>
      </c>
      <c r="FQ36" s="1178">
        <f t="shared" ca="1" si="585"/>
        <v>0.51877106429190312</v>
      </c>
      <c r="FR36" s="1178">
        <f t="shared" ca="1" si="585"/>
        <v>0.51877115937307461</v>
      </c>
      <c r="FS36" s="1178">
        <f t="shared" ca="1" si="585"/>
        <v>0</v>
      </c>
      <c r="FT36" s="1178">
        <f t="shared" ca="1" si="585"/>
        <v>0</v>
      </c>
      <c r="FU36" s="1178">
        <f t="shared" ca="1" si="585"/>
        <v>618418.82530608575</v>
      </c>
      <c r="FV36" s="1178">
        <f t="shared" ca="1" si="585"/>
        <v>0</v>
      </c>
      <c r="FW36" s="1178">
        <f t="shared" ca="1" si="585"/>
        <v>618383.68979667488</v>
      </c>
      <c r="FX36" s="1178">
        <f t="shared" ca="1" si="585"/>
        <v>35.134971197260732</v>
      </c>
      <c r="GH36" s="1167" t="s">
        <v>3900</v>
      </c>
      <c r="GI36" s="1168" t="s">
        <v>2324</v>
      </c>
      <c r="GJ36" s="1178">
        <f t="shared" ref="GJ36:GQ36" ca="1" si="586">(GJ112+GJ113)*3600</f>
        <v>0.51877115937307461</v>
      </c>
      <c r="GK36" s="1178">
        <f t="shared" ca="1" si="586"/>
        <v>0.51877115937307461</v>
      </c>
      <c r="GL36" s="1178">
        <f t="shared" ca="1" si="586"/>
        <v>0</v>
      </c>
      <c r="GM36" s="1178">
        <f t="shared" ca="1" si="586"/>
        <v>0.51877116037644366</v>
      </c>
      <c r="GN36" s="1178">
        <f t="shared" ca="1" si="586"/>
        <v>0.51877116037644366</v>
      </c>
      <c r="GO36" s="1178">
        <f t="shared" ca="1" si="586"/>
        <v>0</v>
      </c>
      <c r="GP36" s="1178">
        <f t="shared" ca="1" si="586"/>
        <v>0.51877116037644366</v>
      </c>
      <c r="GQ36" s="1178">
        <f t="shared" ca="1" si="586"/>
        <v>0</v>
      </c>
      <c r="HA36" s="1167" t="s">
        <v>3900</v>
      </c>
      <c r="HB36" s="1168" t="s">
        <v>2324</v>
      </c>
      <c r="HC36" s="1178">
        <f t="shared" ref="HC36:HH36" ca="1" si="587">(HC112+HC113)*3600</f>
        <v>8.0981536680000004E-20</v>
      </c>
      <c r="HD36" s="1178">
        <f t="shared" ca="1" si="587"/>
        <v>8.0981536680000004E-20</v>
      </c>
      <c r="HE36" s="1178">
        <f t="shared" ca="1" si="587"/>
        <v>9961070.6131919995</v>
      </c>
      <c r="HF36" s="1178">
        <f t="shared" ca="1" si="587"/>
        <v>9959153.7410819996</v>
      </c>
      <c r="HG36" s="1178">
        <f t="shared" ca="1" si="587"/>
        <v>1931.0444787697199</v>
      </c>
      <c r="HH36" s="1178">
        <f t="shared" ca="1" si="587"/>
        <v>8.0981536680000004E-20</v>
      </c>
      <c r="HR36" s="1167" t="s">
        <v>3900</v>
      </c>
      <c r="HS36" s="1168" t="s">
        <v>2324</v>
      </c>
      <c r="HT36" s="1178">
        <f t="shared" ref="HT36:IE36" ca="1" si="588">(HT112+HT113)*3600</f>
        <v>0</v>
      </c>
      <c r="HU36" s="1178">
        <f t="shared" ca="1" si="588"/>
        <v>8.0981536680000004E-20</v>
      </c>
      <c r="HV36" s="1178">
        <f t="shared" ca="1" si="588"/>
        <v>401.32839869979119</v>
      </c>
      <c r="HW36" s="1178">
        <f t="shared" ca="1" si="588"/>
        <v>401.32839869979119</v>
      </c>
      <c r="HX36" s="1178">
        <f t="shared" ca="1" si="588"/>
        <v>2175.6857801104575</v>
      </c>
      <c r="HY36" s="1178">
        <f t="shared" ca="1" si="588"/>
        <v>166.36449687045726</v>
      </c>
      <c r="HZ36" s="1178">
        <f t="shared" ca="1" si="588"/>
        <v>4115381.6755975033</v>
      </c>
      <c r="IA36" s="1178">
        <f t="shared" ca="1" si="588"/>
        <v>10329.572466</v>
      </c>
      <c r="IB36" s="1178">
        <f t="shared" ca="1" si="588"/>
        <v>0</v>
      </c>
      <c r="IC36" s="1178">
        <f t="shared" ca="1" si="588"/>
        <v>0</v>
      </c>
      <c r="ID36" s="1178">
        <f t="shared" ca="1" si="588"/>
        <v>0</v>
      </c>
      <c r="IE36" s="1178">
        <f t="shared" ca="1" si="588"/>
        <v>401.36883724116001</v>
      </c>
      <c r="IO36" s="1167" t="s">
        <v>3900</v>
      </c>
      <c r="IP36" s="1168" t="s">
        <v>2324</v>
      </c>
      <c r="IQ36" s="1178">
        <f t="shared" ref="IQ36:JH36" ca="1" si="589">(IQ112+IQ113)*3600</f>
        <v>2175.6857801104575</v>
      </c>
      <c r="IR36" s="1178">
        <f t="shared" ca="1" si="589"/>
        <v>166.36449687045726</v>
      </c>
      <c r="IS36" s="1178">
        <f t="shared" ca="1" si="589"/>
        <v>2378.8862286695999</v>
      </c>
      <c r="IT36" s="1178">
        <f t="shared" ca="1" si="589"/>
        <v>2545.2389347077597</v>
      </c>
      <c r="IU36" s="1178">
        <f t="shared" ca="1" si="589"/>
        <v>2377.0728655077596</v>
      </c>
      <c r="IV36" s="1178">
        <f t="shared" ca="1" si="589"/>
        <v>69590.387412692275</v>
      </c>
      <c r="IW36" s="1178">
        <f t="shared" ca="1" si="589"/>
        <v>57092.104332669602</v>
      </c>
      <c r="IX36" s="1178">
        <f t="shared" ca="1" si="589"/>
        <v>160871303.39882758</v>
      </c>
      <c r="IY36" s="1178">
        <f t="shared" ca="1" si="589"/>
        <v>168.20493190776</v>
      </c>
      <c r="IZ36" s="1178">
        <f t="shared" ca="1" si="589"/>
        <v>10119.693960692281</v>
      </c>
      <c r="JA36" s="1178">
        <f t="shared" ca="1" si="589"/>
        <v>59470.940052669604</v>
      </c>
      <c r="JB36" s="1178">
        <f t="shared" ca="1" si="589"/>
        <v>0</v>
      </c>
      <c r="JC36" s="1178">
        <f t="shared" ca="1" si="589"/>
        <v>707.15452770288005</v>
      </c>
      <c r="JD36" s="1178">
        <f t="shared" ca="1" si="589"/>
        <v>0</v>
      </c>
      <c r="JE36" s="1178">
        <f t="shared" ca="1" si="589"/>
        <v>10119.884147315281</v>
      </c>
      <c r="JF36" s="1178">
        <f t="shared" ca="1" si="589"/>
        <v>183531952.65319201</v>
      </c>
      <c r="JG36" s="1178">
        <f t="shared" ca="1" si="589"/>
        <v>0</v>
      </c>
      <c r="JH36" s="1178">
        <f t="shared" ca="1" si="589"/>
        <v>10329.572466</v>
      </c>
      <c r="JR36" s="1167" t="s">
        <v>3900</v>
      </c>
      <c r="JS36" s="1168" t="s">
        <v>2324</v>
      </c>
      <c r="JT36" s="1178">
        <f t="shared" ref="JT36:KC36" ca="1" si="590">(JT112+JT113)*3600</f>
        <v>0</v>
      </c>
      <c r="JU36" s="1178">
        <f t="shared" ca="1" si="590"/>
        <v>0</v>
      </c>
      <c r="JV36" s="1178">
        <f t="shared" ca="1" si="590"/>
        <v>0</v>
      </c>
      <c r="JW36" s="1178">
        <f t="shared" ca="1" si="590"/>
        <v>0</v>
      </c>
      <c r="JX36" s="1178">
        <f t="shared" ca="1" si="590"/>
        <v>0.51877116037644366</v>
      </c>
      <c r="JY36" s="1178">
        <f t="shared" ca="1" si="590"/>
        <v>0</v>
      </c>
      <c r="JZ36" s="1178">
        <f t="shared" ca="1" si="590"/>
        <v>0.51877116029344106</v>
      </c>
      <c r="KA36" s="1178">
        <f t="shared" ca="1" si="590"/>
        <v>0</v>
      </c>
      <c r="KB36" s="1178">
        <f t="shared" ca="1" si="590"/>
        <v>0</v>
      </c>
      <c r="KC36" s="1178">
        <f t="shared" ca="1" si="590"/>
        <v>0</v>
      </c>
      <c r="KJ36" s="1167" t="s">
        <v>3900</v>
      </c>
      <c r="KK36" s="1168" t="s">
        <v>2324</v>
      </c>
      <c r="KL36" s="1178">
        <f t="shared" ref="KL36:KR36" ca="1" si="591">(KL112+KL113)*3600</f>
        <v>0</v>
      </c>
      <c r="KM36" s="1178">
        <f t="shared" ca="1" si="591"/>
        <v>0</v>
      </c>
      <c r="KN36" s="1178">
        <f t="shared" ca="1" si="591"/>
        <v>0</v>
      </c>
      <c r="KO36" s="1178">
        <f t="shared" ca="1" si="591"/>
        <v>0</v>
      </c>
      <c r="KP36" s="1178">
        <f t="shared" ca="1" si="591"/>
        <v>0</v>
      </c>
      <c r="KQ36" s="1178">
        <f t="shared" ca="1" si="591"/>
        <v>0</v>
      </c>
      <c r="KR36" s="1178">
        <f t="shared" ca="1" si="591"/>
        <v>0</v>
      </c>
      <c r="KY36" s="1167" t="s">
        <v>3900</v>
      </c>
      <c r="KZ36" s="1168" t="s">
        <v>2324</v>
      </c>
      <c r="LA36" s="1178">
        <f t="shared" ref="LA36:LK36" ca="1" si="592">(LA112+LA113)*3600</f>
        <v>9959153.7410819996</v>
      </c>
      <c r="LB36" s="1178">
        <f t="shared" ca="1" si="592"/>
        <v>4115381.6755975033</v>
      </c>
      <c r="LC36" s="1178">
        <f t="shared" ca="1" si="592"/>
        <v>247939837.10799837</v>
      </c>
      <c r="LD36" s="1178">
        <f t="shared" ca="1" si="592"/>
        <v>247939837.10799837</v>
      </c>
      <c r="LE36" s="1178">
        <f t="shared" ca="1" si="592"/>
        <v>233868209.25319201</v>
      </c>
      <c r="LF36" s="1178">
        <f t="shared" ca="1" si="592"/>
        <v>41318870.325836398</v>
      </c>
      <c r="LG36" s="1178">
        <f t="shared" ca="1" si="592"/>
        <v>41318870.325836398</v>
      </c>
      <c r="LH36" s="1178">
        <f t="shared" ca="1" si="592"/>
        <v>0</v>
      </c>
      <c r="LI36" s="1178">
        <f t="shared" ca="1" si="592"/>
        <v>40762023.054065995</v>
      </c>
      <c r="LJ36" s="1178">
        <f t="shared" ca="1" si="592"/>
        <v>0</v>
      </c>
      <c r="LK36" s="1178">
        <f t="shared" ca="1" si="592"/>
        <v>0</v>
      </c>
      <c r="LU36" s="1167" t="s">
        <v>3900</v>
      </c>
      <c r="LV36" s="1168" t="s">
        <v>2324</v>
      </c>
      <c r="LW36" s="1178">
        <f t="shared" ref="LW36:MO36" ca="1" si="593">(LW112+LW113)*3600</f>
        <v>0</v>
      </c>
      <c r="LX36" s="1178">
        <f t="shared" ca="1" si="593"/>
        <v>0</v>
      </c>
      <c r="LY36" s="1178">
        <f t="shared" ca="1" si="593"/>
        <v>1931.0444787697199</v>
      </c>
      <c r="LZ36" s="1178">
        <f t="shared" ca="1" si="593"/>
        <v>168.20493190776</v>
      </c>
      <c r="MA36" s="1178">
        <f t="shared" ca="1" si="593"/>
        <v>2099.1343236699595</v>
      </c>
      <c r="MB36" s="1178">
        <f t="shared" ca="1" si="593"/>
        <v>247939837.10799837</v>
      </c>
      <c r="MC36" s="1178">
        <f t="shared" ca="1" si="593"/>
        <v>41318870.325836398</v>
      </c>
      <c r="MD36" s="1178">
        <f t="shared" ca="1" si="593"/>
        <v>0</v>
      </c>
      <c r="ME36" s="1178">
        <f t="shared" ca="1" si="593"/>
        <v>0</v>
      </c>
      <c r="MF36" s="1178">
        <f t="shared" ca="1" si="593"/>
        <v>0</v>
      </c>
      <c r="MG36" s="1178">
        <f t="shared" ca="1" si="593"/>
        <v>0</v>
      </c>
      <c r="MH36" s="1178">
        <f t="shared" ca="1" si="593"/>
        <v>0</v>
      </c>
      <c r="MI36" s="1178">
        <f t="shared" ca="1" si="593"/>
        <v>0</v>
      </c>
      <c r="MJ36" s="1178">
        <f t="shared" ca="1" si="593"/>
        <v>0</v>
      </c>
      <c r="MK36" s="1178">
        <f t="shared" ca="1" si="593"/>
        <v>0</v>
      </c>
      <c r="ML36" s="1178">
        <f t="shared" ca="1" si="593"/>
        <v>0</v>
      </c>
      <c r="MM36" s="1178">
        <f t="shared" ca="1" si="593"/>
        <v>0</v>
      </c>
      <c r="MN36" s="1178">
        <f t="shared" ca="1" si="593"/>
        <v>0</v>
      </c>
      <c r="MO36" s="1178">
        <f t="shared" ca="1" si="593"/>
        <v>0</v>
      </c>
      <c r="MY36" s="1167" t="s">
        <v>3900</v>
      </c>
      <c r="MZ36" s="1168" t="s">
        <v>2324</v>
      </c>
      <c r="NA36" s="1178">
        <f t="shared" ref="NA36:NP36" ca="1" si="594">(NA112+NA113)*3600</f>
        <v>0</v>
      </c>
      <c r="NB36" s="1178">
        <f t="shared" ca="1" si="594"/>
        <v>0</v>
      </c>
      <c r="NC36" s="1178">
        <f t="shared" ca="1" si="594"/>
        <v>0</v>
      </c>
      <c r="ND36" s="1178">
        <f t="shared" ca="1" si="594"/>
        <v>0</v>
      </c>
      <c r="NE36" s="1178">
        <f t="shared" ca="1" si="594"/>
        <v>0</v>
      </c>
      <c r="NF36" s="1178">
        <f t="shared" ca="1" si="594"/>
        <v>0</v>
      </c>
      <c r="NG36" s="1178">
        <f t="shared" ca="1" si="594"/>
        <v>0</v>
      </c>
      <c r="NH36" s="1178">
        <f t="shared" ca="1" si="594"/>
        <v>0</v>
      </c>
      <c r="NI36" s="1178">
        <f t="shared" ca="1" si="594"/>
        <v>0</v>
      </c>
      <c r="NJ36" s="1178">
        <f t="shared" ca="1" si="594"/>
        <v>0</v>
      </c>
      <c r="NK36" s="1178">
        <f t="shared" ca="1" si="594"/>
        <v>0</v>
      </c>
      <c r="NL36" s="1178">
        <f t="shared" ca="1" si="594"/>
        <v>0</v>
      </c>
      <c r="NM36" s="1178">
        <f t="shared" ca="1" si="594"/>
        <v>0</v>
      </c>
      <c r="NN36" s="1178">
        <f t="shared" ca="1" si="594"/>
        <v>0</v>
      </c>
      <c r="NO36" s="1178">
        <f t="shared" ca="1" si="594"/>
        <v>0</v>
      </c>
      <c r="NP36" s="1178">
        <f t="shared" ca="1" si="594"/>
        <v>0</v>
      </c>
      <c r="NZ36" s="1165"/>
      <c r="OF36" s="1167" t="s">
        <v>3900</v>
      </c>
      <c r="OG36" s="1168" t="s">
        <v>2324</v>
      </c>
      <c r="OH36" s="1178">
        <f t="shared" ref="OH36:OO36" ca="1" si="595">(OH112+OH113)*3600</f>
        <v>267149.85206876928</v>
      </c>
      <c r="OI36" s="1178">
        <f t="shared" ca="1" si="595"/>
        <v>0</v>
      </c>
      <c r="OJ36" s="1178">
        <f t="shared" ca="1" si="595"/>
        <v>401.34423844116003</v>
      </c>
      <c r="OK36" s="1178">
        <f t="shared" ca="1" si="595"/>
        <v>267149.85206876928</v>
      </c>
      <c r="OL36" s="1178">
        <f t="shared" ca="1" si="595"/>
        <v>5351512939.4131927</v>
      </c>
      <c r="OM36" s="1178">
        <f t="shared" ca="1" si="595"/>
        <v>5351512523.4415903</v>
      </c>
      <c r="ON36" s="1178">
        <f t="shared" ca="1" si="595"/>
        <v>0</v>
      </c>
      <c r="OO36" s="1178">
        <f t="shared" ca="1" si="595"/>
        <v>0</v>
      </c>
      <c r="OY36" s="1167" t="s">
        <v>3900</v>
      </c>
      <c r="OZ36" s="1168" t="s">
        <v>2324</v>
      </c>
      <c r="PA36" s="1178">
        <f t="shared" ref="PA36:PK36" ca="1" si="596">(PA112+PA113)*3600</f>
        <v>0</v>
      </c>
      <c r="PB36" s="1178">
        <f t="shared" ca="1" si="596"/>
        <v>0</v>
      </c>
      <c r="PC36" s="1178">
        <f t="shared" ca="1" si="596"/>
        <v>0</v>
      </c>
      <c r="PD36" s="1178">
        <f t="shared" ca="1" si="596"/>
        <v>0</v>
      </c>
      <c r="PE36" s="1178">
        <f t="shared" ca="1" si="596"/>
        <v>0</v>
      </c>
      <c r="PF36" s="1178">
        <f t="shared" ca="1" si="596"/>
        <v>0</v>
      </c>
      <c r="PG36" s="1178">
        <f t="shared" ca="1" si="596"/>
        <v>0</v>
      </c>
      <c r="PH36" s="1178">
        <f t="shared" ca="1" si="596"/>
        <v>0</v>
      </c>
      <c r="PI36" s="1178">
        <f t="shared" ca="1" si="596"/>
        <v>0</v>
      </c>
      <c r="PJ36" s="1178">
        <f t="shared" ca="1" si="596"/>
        <v>0</v>
      </c>
      <c r="PK36" s="1178">
        <f t="shared" ca="1" si="596"/>
        <v>0</v>
      </c>
      <c r="PU36" s="1167" t="s">
        <v>3900</v>
      </c>
      <c r="PV36" s="1168" t="s">
        <v>2324</v>
      </c>
      <c r="PW36" s="1178">
        <f ca="1">(PW112+PW113)*3600</f>
        <v>0</v>
      </c>
      <c r="PX36" s="1178">
        <f ca="1">(PX112+PX113)*3600</f>
        <v>0</v>
      </c>
      <c r="PY36" s="1178">
        <f ca="1">(PY112+PY113)*3600</f>
        <v>0</v>
      </c>
      <c r="PZ36" s="1178">
        <f ca="1">(PZ112+PZ113)*3600</f>
        <v>0</v>
      </c>
    </row>
    <row r="37" spans="1:442" ht="12" customHeight="1">
      <c r="A37" s="1179"/>
      <c r="H37" s="1167" t="s">
        <v>2291</v>
      </c>
      <c r="I37" s="1168" t="s">
        <v>225</v>
      </c>
      <c r="J37" s="1178">
        <f ca="1">J111*J41</f>
        <v>0</v>
      </c>
      <c r="K37" s="1178">
        <f ca="1">K111*K41</f>
        <v>0</v>
      </c>
      <c r="R37" s="1167" t="s">
        <v>2291</v>
      </c>
      <c r="S37" s="1168" t="s">
        <v>225</v>
      </c>
      <c r="T37" s="1178">
        <f t="shared" ref="T37:AD37" ca="1" si="597">T111*T41</f>
        <v>0</v>
      </c>
      <c r="U37" s="1178">
        <f t="shared" ca="1" si="597"/>
        <v>0</v>
      </c>
      <c r="V37" s="1178">
        <f t="shared" ca="1" si="597"/>
        <v>0</v>
      </c>
      <c r="W37" s="1178">
        <f t="shared" ca="1" si="597"/>
        <v>0</v>
      </c>
      <c r="X37" s="1178">
        <f t="shared" ca="1" si="597"/>
        <v>0</v>
      </c>
      <c r="Y37" s="1178">
        <f t="shared" ca="1" si="597"/>
        <v>0</v>
      </c>
      <c r="Z37" s="1178">
        <f t="shared" ca="1" si="597"/>
        <v>0</v>
      </c>
      <c r="AA37" s="1178">
        <f t="shared" ca="1" si="597"/>
        <v>0</v>
      </c>
      <c r="AB37" s="1178">
        <f t="shared" ca="1" si="597"/>
        <v>0</v>
      </c>
      <c r="AC37" s="1178">
        <f t="shared" ca="1" si="597"/>
        <v>0</v>
      </c>
      <c r="AD37" s="1178">
        <f t="shared" ca="1" si="597"/>
        <v>0</v>
      </c>
      <c r="AK37" s="1167" t="s">
        <v>2291</v>
      </c>
      <c r="AL37" s="1168" t="s">
        <v>225</v>
      </c>
      <c r="AM37" s="1178">
        <f t="shared" ref="AM37:BB37" ca="1" si="598">AM111*AM41</f>
        <v>0</v>
      </c>
      <c r="AN37" s="1178">
        <f t="shared" ca="1" si="598"/>
        <v>0</v>
      </c>
      <c r="AO37" s="1178">
        <f t="shared" ca="1" si="598"/>
        <v>0</v>
      </c>
      <c r="AP37" s="1178">
        <f t="shared" ca="1" si="598"/>
        <v>0</v>
      </c>
      <c r="AQ37" s="1178">
        <f t="shared" ca="1" si="598"/>
        <v>0</v>
      </c>
      <c r="AR37" s="1178">
        <f t="shared" ca="1" si="598"/>
        <v>0</v>
      </c>
      <c r="AS37" s="1178">
        <f t="shared" ca="1" si="598"/>
        <v>0</v>
      </c>
      <c r="AT37" s="1178">
        <f t="shared" ca="1" si="598"/>
        <v>0</v>
      </c>
      <c r="AU37" s="1178">
        <f t="shared" ca="1" si="598"/>
        <v>0</v>
      </c>
      <c r="AV37" s="1178">
        <f t="shared" ca="1" si="598"/>
        <v>0</v>
      </c>
      <c r="AW37" s="1178">
        <f t="shared" ca="1" si="598"/>
        <v>0</v>
      </c>
      <c r="AX37" s="1178">
        <f t="shared" ca="1" si="598"/>
        <v>0</v>
      </c>
      <c r="AY37" s="1178">
        <f t="shared" ca="1" si="598"/>
        <v>0</v>
      </c>
      <c r="AZ37" s="1178">
        <f t="shared" ca="1" si="598"/>
        <v>0</v>
      </c>
      <c r="BA37" s="1178">
        <f t="shared" ca="1" si="598"/>
        <v>0</v>
      </c>
      <c r="BB37" s="1178">
        <f t="shared" ca="1" si="598"/>
        <v>0</v>
      </c>
      <c r="BL37" s="1167" t="s">
        <v>2291</v>
      </c>
      <c r="BM37" s="1168" t="s">
        <v>225</v>
      </c>
      <c r="BN37" s="1178">
        <f ca="1">BN111*BN41</f>
        <v>0</v>
      </c>
      <c r="BO37" s="1178">
        <f ca="1">BO111*BO41</f>
        <v>0</v>
      </c>
      <c r="BP37" s="1178">
        <f ca="1">BP111*BP41</f>
        <v>0</v>
      </c>
      <c r="BQ37" s="1178">
        <f ca="1">BQ111*BQ41</f>
        <v>0</v>
      </c>
      <c r="BR37" s="1178">
        <f ca="1">BR111*BR41</f>
        <v>0</v>
      </c>
      <c r="CB37" s="1167" t="s">
        <v>2291</v>
      </c>
      <c r="CC37" s="1168" t="s">
        <v>225</v>
      </c>
      <c r="CD37" s="1178">
        <f t="shared" ref="CD37:CO37" ca="1" si="599">CD111*CD41</f>
        <v>0</v>
      </c>
      <c r="CE37" s="1178">
        <f t="shared" ca="1" si="599"/>
        <v>0</v>
      </c>
      <c r="CF37" s="1178">
        <f t="shared" ca="1" si="599"/>
        <v>0</v>
      </c>
      <c r="CG37" s="1178">
        <f t="shared" ca="1" si="599"/>
        <v>0</v>
      </c>
      <c r="CH37" s="1178">
        <f t="shared" ca="1" si="599"/>
        <v>0</v>
      </c>
      <c r="CI37" s="1178">
        <f t="shared" ca="1" si="599"/>
        <v>0</v>
      </c>
      <c r="CJ37" s="1178">
        <f t="shared" ca="1" si="599"/>
        <v>0</v>
      </c>
      <c r="CK37" s="1178">
        <f t="shared" ca="1" si="599"/>
        <v>0</v>
      </c>
      <c r="CL37" s="1178">
        <f t="shared" ca="1" si="599"/>
        <v>0</v>
      </c>
      <c r="CM37" s="1178">
        <f t="shared" ca="1" si="599"/>
        <v>0</v>
      </c>
      <c r="CN37" s="1178">
        <f t="shared" ca="1" si="599"/>
        <v>0</v>
      </c>
      <c r="CO37" s="1178">
        <f t="shared" ca="1" si="599"/>
        <v>0</v>
      </c>
      <c r="CY37" s="1167" t="s">
        <v>2291</v>
      </c>
      <c r="CZ37" s="1168" t="s">
        <v>225</v>
      </c>
      <c r="DA37" s="1178">
        <f t="shared" ref="DA37:DJ37" ca="1" si="600">DA111*DA41</f>
        <v>0</v>
      </c>
      <c r="DB37" s="1178">
        <f t="shared" ca="1" si="600"/>
        <v>0</v>
      </c>
      <c r="DC37" s="1178">
        <f t="shared" ca="1" si="600"/>
        <v>0</v>
      </c>
      <c r="DD37" s="1178">
        <f t="shared" ca="1" si="600"/>
        <v>0</v>
      </c>
      <c r="DE37" s="1178">
        <f t="shared" ca="1" si="600"/>
        <v>0</v>
      </c>
      <c r="DF37" s="1178">
        <f t="shared" ca="1" si="600"/>
        <v>0</v>
      </c>
      <c r="DG37" s="1178">
        <f t="shared" ca="1" si="600"/>
        <v>0</v>
      </c>
      <c r="DH37" s="1178">
        <f t="shared" ca="1" si="600"/>
        <v>0</v>
      </c>
      <c r="DI37" s="1178">
        <f t="shared" ca="1" si="600"/>
        <v>0</v>
      </c>
      <c r="DJ37" s="1178">
        <f t="shared" ca="1" si="600"/>
        <v>0</v>
      </c>
      <c r="DT37" s="1167" t="s">
        <v>2291</v>
      </c>
      <c r="DU37" s="1168" t="s">
        <v>225</v>
      </c>
      <c r="DV37" s="1178">
        <f t="shared" ref="DV37:EK37" ca="1" si="601">DV111*DV41</f>
        <v>0</v>
      </c>
      <c r="DW37" s="1178">
        <f t="shared" ca="1" si="601"/>
        <v>0</v>
      </c>
      <c r="DX37" s="1178">
        <f t="shared" ca="1" si="601"/>
        <v>0</v>
      </c>
      <c r="DY37" s="1178">
        <f t="shared" ca="1" si="601"/>
        <v>0</v>
      </c>
      <c r="DZ37" s="1178">
        <f t="shared" ca="1" si="601"/>
        <v>0</v>
      </c>
      <c r="EA37" s="1178">
        <f t="shared" ca="1" si="601"/>
        <v>0</v>
      </c>
      <c r="EB37" s="1178">
        <f t="shared" ca="1" si="601"/>
        <v>0</v>
      </c>
      <c r="EC37" s="1178">
        <f t="shared" ca="1" si="601"/>
        <v>0</v>
      </c>
      <c r="ED37" s="1178">
        <f t="shared" ca="1" si="601"/>
        <v>0</v>
      </c>
      <c r="EE37" s="1178">
        <f t="shared" ca="1" si="601"/>
        <v>0</v>
      </c>
      <c r="EF37" s="1178">
        <f t="shared" ca="1" si="601"/>
        <v>0</v>
      </c>
      <c r="EG37" s="1178">
        <f t="shared" ca="1" si="601"/>
        <v>0</v>
      </c>
      <c r="EH37" s="1178">
        <f t="shared" ca="1" si="601"/>
        <v>0</v>
      </c>
      <c r="EI37" s="1178">
        <f t="shared" ca="1" si="601"/>
        <v>0</v>
      </c>
      <c r="EJ37" s="1178">
        <f t="shared" ca="1" si="601"/>
        <v>0</v>
      </c>
      <c r="EK37" s="1178">
        <f t="shared" ca="1" si="601"/>
        <v>0</v>
      </c>
      <c r="EU37" s="1167" t="s">
        <v>2291</v>
      </c>
      <c r="EV37" s="1168" t="s">
        <v>225</v>
      </c>
      <c r="EW37" s="1178">
        <f t="shared" ref="EW37:FB37" ca="1" si="602">EW111*EW41</f>
        <v>0</v>
      </c>
      <c r="EX37" s="1178">
        <f t="shared" ca="1" si="602"/>
        <v>0</v>
      </c>
      <c r="EY37" s="1178">
        <f t="shared" ca="1" si="602"/>
        <v>0</v>
      </c>
      <c r="EZ37" s="1178">
        <f t="shared" ca="1" si="602"/>
        <v>0</v>
      </c>
      <c r="FA37" s="1178">
        <f t="shared" ca="1" si="602"/>
        <v>0</v>
      </c>
      <c r="FB37" s="1178">
        <f t="shared" ca="1" si="602"/>
        <v>0</v>
      </c>
      <c r="FL37" s="1167" t="s">
        <v>2291</v>
      </c>
      <c r="FM37" s="1168" t="s">
        <v>225</v>
      </c>
      <c r="FN37" s="1178">
        <f t="shared" ref="FN37:FX37" ca="1" si="603">FN111*FN41</f>
        <v>0</v>
      </c>
      <c r="FO37" s="1178">
        <f t="shared" ca="1" si="603"/>
        <v>0</v>
      </c>
      <c r="FP37" s="1178">
        <f t="shared" ca="1" si="603"/>
        <v>0</v>
      </c>
      <c r="FQ37" s="1178">
        <f t="shared" ca="1" si="603"/>
        <v>0</v>
      </c>
      <c r="FR37" s="1178">
        <f t="shared" ca="1" si="603"/>
        <v>0</v>
      </c>
      <c r="FS37" s="1178">
        <f t="shared" ca="1" si="603"/>
        <v>0</v>
      </c>
      <c r="FT37" s="1178">
        <f t="shared" ca="1" si="603"/>
        <v>0</v>
      </c>
      <c r="FU37" s="1178">
        <f t="shared" ca="1" si="603"/>
        <v>0</v>
      </c>
      <c r="FV37" s="1178">
        <f t="shared" ca="1" si="603"/>
        <v>0</v>
      </c>
      <c r="FW37" s="1178">
        <f t="shared" ca="1" si="603"/>
        <v>0</v>
      </c>
      <c r="FX37" s="1178">
        <f t="shared" ca="1" si="603"/>
        <v>0</v>
      </c>
      <c r="GH37" s="1167" t="s">
        <v>2291</v>
      </c>
      <c r="GI37" s="1168" t="s">
        <v>225</v>
      </c>
      <c r="GJ37" s="1178">
        <f t="shared" ref="GJ37:GQ37" ca="1" si="604">GJ111*GJ41</f>
        <v>0</v>
      </c>
      <c r="GK37" s="1178">
        <f t="shared" ca="1" si="604"/>
        <v>0</v>
      </c>
      <c r="GL37" s="1178">
        <f t="shared" ca="1" si="604"/>
        <v>0</v>
      </c>
      <c r="GM37" s="1178">
        <f t="shared" ca="1" si="604"/>
        <v>0</v>
      </c>
      <c r="GN37" s="1178">
        <f t="shared" ca="1" si="604"/>
        <v>0</v>
      </c>
      <c r="GO37" s="1178">
        <f t="shared" ca="1" si="604"/>
        <v>0</v>
      </c>
      <c r="GP37" s="1178">
        <f t="shared" ca="1" si="604"/>
        <v>0</v>
      </c>
      <c r="GQ37" s="1178">
        <f t="shared" ca="1" si="604"/>
        <v>0</v>
      </c>
      <c r="HA37" s="1167" t="s">
        <v>2291</v>
      </c>
      <c r="HB37" s="1168" t="s">
        <v>225</v>
      </c>
      <c r="HC37" s="1178">
        <f t="shared" ref="HC37:HH37" ca="1" si="605">HC111*HC41</f>
        <v>0</v>
      </c>
      <c r="HD37" s="1178">
        <f t="shared" ca="1" si="605"/>
        <v>0</v>
      </c>
      <c r="HE37" s="1178">
        <f t="shared" ca="1" si="605"/>
        <v>0</v>
      </c>
      <c r="HF37" s="1178">
        <f t="shared" ca="1" si="605"/>
        <v>0</v>
      </c>
      <c r="HG37" s="1178">
        <f t="shared" ca="1" si="605"/>
        <v>0</v>
      </c>
      <c r="HH37" s="1178">
        <f t="shared" ca="1" si="605"/>
        <v>0</v>
      </c>
      <c r="HR37" s="1167" t="s">
        <v>2291</v>
      </c>
      <c r="HS37" s="1168" t="s">
        <v>225</v>
      </c>
      <c r="HT37" s="1178">
        <f t="shared" ref="HT37:IE37" ca="1" si="606">HT111*HT41</f>
        <v>0</v>
      </c>
      <c r="HU37" s="1178">
        <f t="shared" ca="1" si="606"/>
        <v>0</v>
      </c>
      <c r="HV37" s="1178">
        <f t="shared" ca="1" si="606"/>
        <v>0</v>
      </c>
      <c r="HW37" s="1178">
        <f t="shared" ca="1" si="606"/>
        <v>0</v>
      </c>
      <c r="HX37" s="1178">
        <f t="shared" ca="1" si="606"/>
        <v>0</v>
      </c>
      <c r="HY37" s="1178">
        <f t="shared" ca="1" si="606"/>
        <v>0</v>
      </c>
      <c r="HZ37" s="1178">
        <f t="shared" ca="1" si="606"/>
        <v>0</v>
      </c>
      <c r="IA37" s="1178">
        <f t="shared" ca="1" si="606"/>
        <v>0</v>
      </c>
      <c r="IB37" s="1178">
        <f t="shared" ca="1" si="606"/>
        <v>0</v>
      </c>
      <c r="IC37" s="1178">
        <f t="shared" ca="1" si="606"/>
        <v>0</v>
      </c>
      <c r="ID37" s="1178">
        <f t="shared" ca="1" si="606"/>
        <v>0</v>
      </c>
      <c r="IE37" s="1178">
        <f t="shared" ca="1" si="606"/>
        <v>0</v>
      </c>
      <c r="IO37" s="1167" t="s">
        <v>2291</v>
      </c>
      <c r="IP37" s="1168" t="s">
        <v>225</v>
      </c>
      <c r="IQ37" s="1178">
        <f t="shared" ref="IQ37:JH37" ca="1" si="607">IQ111*IQ41</f>
        <v>0</v>
      </c>
      <c r="IR37" s="1178">
        <f t="shared" ca="1" si="607"/>
        <v>0</v>
      </c>
      <c r="IS37" s="1178">
        <f t="shared" ca="1" si="607"/>
        <v>0</v>
      </c>
      <c r="IT37" s="1178">
        <f t="shared" ca="1" si="607"/>
        <v>0</v>
      </c>
      <c r="IU37" s="1178">
        <f t="shared" ca="1" si="607"/>
        <v>0</v>
      </c>
      <c r="IV37" s="1178">
        <f t="shared" ca="1" si="607"/>
        <v>0</v>
      </c>
      <c r="IW37" s="1178">
        <f t="shared" ca="1" si="607"/>
        <v>0</v>
      </c>
      <c r="IX37" s="1178">
        <f t="shared" ca="1" si="607"/>
        <v>0</v>
      </c>
      <c r="IY37" s="1178">
        <f t="shared" ca="1" si="607"/>
        <v>0</v>
      </c>
      <c r="IZ37" s="1178">
        <f t="shared" ca="1" si="607"/>
        <v>0</v>
      </c>
      <c r="JA37" s="1178">
        <f t="shared" ca="1" si="607"/>
        <v>0</v>
      </c>
      <c r="JB37" s="1178">
        <f t="shared" ca="1" si="607"/>
        <v>0</v>
      </c>
      <c r="JC37" s="1178">
        <f t="shared" ca="1" si="607"/>
        <v>0</v>
      </c>
      <c r="JD37" s="1178">
        <f t="shared" ca="1" si="607"/>
        <v>0</v>
      </c>
      <c r="JE37" s="1178">
        <f t="shared" ca="1" si="607"/>
        <v>0</v>
      </c>
      <c r="JF37" s="1178">
        <f t="shared" ca="1" si="607"/>
        <v>0</v>
      </c>
      <c r="JG37" s="1178">
        <f t="shared" ca="1" si="607"/>
        <v>0</v>
      </c>
      <c r="JH37" s="1178">
        <f t="shared" ca="1" si="607"/>
        <v>0</v>
      </c>
      <c r="JR37" s="1167" t="s">
        <v>2291</v>
      </c>
      <c r="JS37" s="1168" t="s">
        <v>225</v>
      </c>
      <c r="JT37" s="1178">
        <f t="shared" ref="JT37:KC37" ca="1" si="608">JT111*JT41</f>
        <v>0</v>
      </c>
      <c r="JU37" s="1178">
        <f t="shared" ca="1" si="608"/>
        <v>0</v>
      </c>
      <c r="JV37" s="1178">
        <f t="shared" ca="1" si="608"/>
        <v>0</v>
      </c>
      <c r="JW37" s="1178">
        <f t="shared" ca="1" si="608"/>
        <v>0</v>
      </c>
      <c r="JX37" s="1178">
        <f t="shared" ca="1" si="608"/>
        <v>0</v>
      </c>
      <c r="JY37" s="1178">
        <f t="shared" ca="1" si="608"/>
        <v>0</v>
      </c>
      <c r="JZ37" s="1178">
        <f t="shared" ca="1" si="608"/>
        <v>0</v>
      </c>
      <c r="KA37" s="1178">
        <f t="shared" ca="1" si="608"/>
        <v>0</v>
      </c>
      <c r="KB37" s="1178">
        <f t="shared" ca="1" si="608"/>
        <v>0</v>
      </c>
      <c r="KC37" s="1178">
        <f t="shared" ca="1" si="608"/>
        <v>0</v>
      </c>
      <c r="KJ37" s="1167" t="s">
        <v>2291</v>
      </c>
      <c r="KK37" s="1168" t="s">
        <v>225</v>
      </c>
      <c r="KL37" s="1178">
        <f t="shared" ref="KL37:KR37" ca="1" si="609">KL111*KL41</f>
        <v>0</v>
      </c>
      <c r="KM37" s="1178">
        <f t="shared" ca="1" si="609"/>
        <v>0</v>
      </c>
      <c r="KN37" s="1178">
        <f t="shared" ca="1" si="609"/>
        <v>0</v>
      </c>
      <c r="KO37" s="1178">
        <f t="shared" ca="1" si="609"/>
        <v>0</v>
      </c>
      <c r="KP37" s="1178">
        <f t="shared" ca="1" si="609"/>
        <v>0</v>
      </c>
      <c r="KQ37" s="1178">
        <f t="shared" ca="1" si="609"/>
        <v>0</v>
      </c>
      <c r="KR37" s="1178">
        <f t="shared" ca="1" si="609"/>
        <v>0</v>
      </c>
      <c r="KY37" s="1167" t="s">
        <v>2291</v>
      </c>
      <c r="KZ37" s="1168" t="s">
        <v>225</v>
      </c>
      <c r="LA37" s="1178">
        <f t="shared" ref="LA37:LK37" ca="1" si="610">LA111*LA41</f>
        <v>0</v>
      </c>
      <c r="LB37" s="1178">
        <f t="shared" ca="1" si="610"/>
        <v>0</v>
      </c>
      <c r="LC37" s="1178">
        <f t="shared" ca="1" si="610"/>
        <v>0</v>
      </c>
      <c r="LD37" s="1178">
        <f t="shared" ca="1" si="610"/>
        <v>0</v>
      </c>
      <c r="LE37" s="1178">
        <f t="shared" ca="1" si="610"/>
        <v>0</v>
      </c>
      <c r="LF37" s="1178">
        <f t="shared" ca="1" si="610"/>
        <v>0</v>
      </c>
      <c r="LG37" s="1178">
        <f t="shared" ca="1" si="610"/>
        <v>0</v>
      </c>
      <c r="LH37" s="1178">
        <f t="shared" ca="1" si="610"/>
        <v>0</v>
      </c>
      <c r="LI37" s="1178">
        <f t="shared" ca="1" si="610"/>
        <v>0</v>
      </c>
      <c r="LJ37" s="1178">
        <f t="shared" ca="1" si="610"/>
        <v>0</v>
      </c>
      <c r="LK37" s="1178">
        <f t="shared" ca="1" si="610"/>
        <v>0</v>
      </c>
      <c r="LU37" s="1167" t="s">
        <v>2291</v>
      </c>
      <c r="LV37" s="1168" t="s">
        <v>225</v>
      </c>
      <c r="LW37" s="1178">
        <f t="shared" ref="LW37:MO37" ca="1" si="611">LW111*LW41</f>
        <v>0</v>
      </c>
      <c r="LX37" s="1178">
        <f t="shared" ca="1" si="611"/>
        <v>0</v>
      </c>
      <c r="LY37" s="1178">
        <f t="shared" ca="1" si="611"/>
        <v>0</v>
      </c>
      <c r="LZ37" s="1178">
        <f t="shared" ca="1" si="611"/>
        <v>0</v>
      </c>
      <c r="MA37" s="1178">
        <f t="shared" ca="1" si="611"/>
        <v>0</v>
      </c>
      <c r="MB37" s="1178">
        <f t="shared" ca="1" si="611"/>
        <v>0</v>
      </c>
      <c r="MC37" s="1178">
        <f t="shared" ca="1" si="611"/>
        <v>0</v>
      </c>
      <c r="MD37" s="1178">
        <f t="shared" ca="1" si="611"/>
        <v>0</v>
      </c>
      <c r="ME37" s="1178">
        <f t="shared" ca="1" si="611"/>
        <v>0</v>
      </c>
      <c r="MF37" s="1178">
        <f t="shared" ca="1" si="611"/>
        <v>0</v>
      </c>
      <c r="MG37" s="1178">
        <f t="shared" ca="1" si="611"/>
        <v>0</v>
      </c>
      <c r="MH37" s="1178">
        <f t="shared" ca="1" si="611"/>
        <v>0</v>
      </c>
      <c r="MI37" s="1178">
        <f t="shared" ca="1" si="611"/>
        <v>0</v>
      </c>
      <c r="MJ37" s="1178">
        <f t="shared" ca="1" si="611"/>
        <v>0</v>
      </c>
      <c r="MK37" s="1178">
        <f t="shared" ca="1" si="611"/>
        <v>0</v>
      </c>
      <c r="ML37" s="1178">
        <f t="shared" ca="1" si="611"/>
        <v>0</v>
      </c>
      <c r="MM37" s="1178">
        <f t="shared" ca="1" si="611"/>
        <v>0</v>
      </c>
      <c r="MN37" s="1178">
        <f t="shared" ca="1" si="611"/>
        <v>0</v>
      </c>
      <c r="MO37" s="1178">
        <f t="shared" ca="1" si="611"/>
        <v>0</v>
      </c>
      <c r="MY37" s="1167" t="s">
        <v>2291</v>
      </c>
      <c r="MZ37" s="1168" t="s">
        <v>225</v>
      </c>
      <c r="NA37" s="1178">
        <f t="shared" ref="NA37:NP37" ca="1" si="612">NA111*NA41</f>
        <v>0</v>
      </c>
      <c r="NB37" s="1178">
        <f t="shared" ca="1" si="612"/>
        <v>0</v>
      </c>
      <c r="NC37" s="1178">
        <f t="shared" ca="1" si="612"/>
        <v>0</v>
      </c>
      <c r="ND37" s="1178">
        <f t="shared" ca="1" si="612"/>
        <v>0</v>
      </c>
      <c r="NE37" s="1178">
        <f t="shared" ca="1" si="612"/>
        <v>0</v>
      </c>
      <c r="NF37" s="1178">
        <f t="shared" ca="1" si="612"/>
        <v>0</v>
      </c>
      <c r="NG37" s="1178">
        <f t="shared" ca="1" si="612"/>
        <v>0</v>
      </c>
      <c r="NH37" s="1178">
        <f t="shared" ca="1" si="612"/>
        <v>0</v>
      </c>
      <c r="NI37" s="1178">
        <f t="shared" ca="1" si="612"/>
        <v>0</v>
      </c>
      <c r="NJ37" s="1178">
        <f t="shared" ca="1" si="612"/>
        <v>0</v>
      </c>
      <c r="NK37" s="1178">
        <f t="shared" ca="1" si="612"/>
        <v>0</v>
      </c>
      <c r="NL37" s="1178">
        <f t="shared" ca="1" si="612"/>
        <v>0</v>
      </c>
      <c r="NM37" s="1178">
        <f t="shared" ca="1" si="612"/>
        <v>0</v>
      </c>
      <c r="NN37" s="1178">
        <f t="shared" ca="1" si="612"/>
        <v>0</v>
      </c>
      <c r="NO37" s="1178">
        <f t="shared" ca="1" si="612"/>
        <v>0</v>
      </c>
      <c r="NP37" s="1178">
        <f t="shared" ca="1" si="612"/>
        <v>0</v>
      </c>
      <c r="NZ37" s="1165"/>
      <c r="OF37" s="1167" t="s">
        <v>2291</v>
      </c>
      <c r="OG37" s="1168" t="s">
        <v>225</v>
      </c>
      <c r="OH37" s="1178">
        <f t="shared" ref="OH37:OO37" ca="1" si="613">OH111*OH41</f>
        <v>0</v>
      </c>
      <c r="OI37" s="1178">
        <f t="shared" ca="1" si="613"/>
        <v>0</v>
      </c>
      <c r="OJ37" s="1178">
        <f t="shared" ca="1" si="613"/>
        <v>0</v>
      </c>
      <c r="OK37" s="1178">
        <f t="shared" ca="1" si="613"/>
        <v>0</v>
      </c>
      <c r="OL37" s="1178">
        <f t="shared" ca="1" si="613"/>
        <v>0</v>
      </c>
      <c r="OM37" s="1178">
        <f t="shared" ca="1" si="613"/>
        <v>0</v>
      </c>
      <c r="ON37" s="1178">
        <f t="shared" ca="1" si="613"/>
        <v>0</v>
      </c>
      <c r="OO37" s="1178">
        <f t="shared" ca="1" si="613"/>
        <v>0</v>
      </c>
      <c r="OY37" s="1167" t="s">
        <v>2291</v>
      </c>
      <c r="OZ37" s="1168" t="s">
        <v>225</v>
      </c>
      <c r="PA37" s="1178">
        <f t="shared" ref="PA37:PK37" ca="1" si="614">PA111*PA41</f>
        <v>0</v>
      </c>
      <c r="PB37" s="1178">
        <f t="shared" ca="1" si="614"/>
        <v>0</v>
      </c>
      <c r="PC37" s="1178">
        <f t="shared" ca="1" si="614"/>
        <v>0</v>
      </c>
      <c r="PD37" s="1178">
        <f t="shared" ca="1" si="614"/>
        <v>0</v>
      </c>
      <c r="PE37" s="1178">
        <f t="shared" ca="1" si="614"/>
        <v>0</v>
      </c>
      <c r="PF37" s="1178">
        <f t="shared" ca="1" si="614"/>
        <v>0</v>
      </c>
      <c r="PG37" s="1178">
        <f t="shared" ca="1" si="614"/>
        <v>0</v>
      </c>
      <c r="PH37" s="1178">
        <f t="shared" ca="1" si="614"/>
        <v>0</v>
      </c>
      <c r="PI37" s="1178">
        <f t="shared" ca="1" si="614"/>
        <v>0</v>
      </c>
      <c r="PJ37" s="1178">
        <f t="shared" ca="1" si="614"/>
        <v>0</v>
      </c>
      <c r="PK37" s="1178">
        <f t="shared" ca="1" si="614"/>
        <v>0</v>
      </c>
      <c r="PU37" s="1167" t="s">
        <v>2291</v>
      </c>
      <c r="PV37" s="1168" t="s">
        <v>225</v>
      </c>
      <c r="PW37" s="1178">
        <f ca="1">PW111*PW41</f>
        <v>0</v>
      </c>
      <c r="PX37" s="1178">
        <f ca="1">PX111*PX41</f>
        <v>0</v>
      </c>
      <c r="PY37" s="1178">
        <f ca="1">PY111*PY41</f>
        <v>0</v>
      </c>
      <c r="PZ37" s="1178">
        <f ca="1">PZ111*PZ41</f>
        <v>0</v>
      </c>
    </row>
    <row r="38" spans="1:442" ht="12" customHeight="1">
      <c r="A38" s="1179"/>
      <c r="H38" s="1167" t="s">
        <v>3901</v>
      </c>
      <c r="I38" s="1168" t="s">
        <v>473</v>
      </c>
      <c r="J38" s="1177">
        <f ca="1">J190</f>
        <v>-104246.70412363658</v>
      </c>
      <c r="K38" s="1177">
        <f ca="1">K190</f>
        <v>-104246.70412363658</v>
      </c>
      <c r="R38" s="1167" t="s">
        <v>3901</v>
      </c>
      <c r="S38" s="1168" t="s">
        <v>473</v>
      </c>
      <c r="T38" s="1177">
        <f t="shared" ref="T38:AD38" ca="1" si="615">T190</f>
        <v>-104246.70412363658</v>
      </c>
      <c r="U38" s="1177">
        <f t="shared" ca="1" si="615"/>
        <v>-141220.276441428</v>
      </c>
      <c r="V38" s="1177">
        <f t="shared" ca="1" si="615"/>
        <v>-38451.015990318861</v>
      </c>
      <c r="W38" s="1177">
        <f t="shared" ca="1" si="615"/>
        <v>-3862.7341899435255</v>
      </c>
      <c r="X38" s="1177">
        <f t="shared" ca="1" si="615"/>
        <v>-24562.274915937509</v>
      </c>
      <c r="Y38" s="1177">
        <f t="shared" ca="1" si="615"/>
        <v>-312448.64334119245</v>
      </c>
      <c r="Z38" s="1177">
        <f t="shared" ca="1" si="615"/>
        <v>-19950.090060874936</v>
      </c>
      <c r="AA38" s="1177">
        <f t="shared" ca="1" si="615"/>
        <v>-292498.55386292539</v>
      </c>
      <c r="AB38" s="1177">
        <f t="shared" ca="1" si="615"/>
        <v>-1980.8698563580804</v>
      </c>
      <c r="AC38" s="1177">
        <f t="shared" ca="1" si="615"/>
        <v>-36470.146073874828</v>
      </c>
      <c r="AD38" s="1177">
        <f t="shared" ca="1" si="615"/>
        <v>-1981.1952123696858</v>
      </c>
      <c r="AK38" s="1167" t="s">
        <v>3901</v>
      </c>
      <c r="AL38" s="1168" t="s">
        <v>473</v>
      </c>
      <c r="AM38" s="1177">
        <f t="shared" ref="AM38:BB38" ca="1" si="616">AM190</f>
        <v>-141220.28166469102</v>
      </c>
      <c r="AN38" s="1177">
        <f t="shared" ca="1" si="616"/>
        <v>-141220.276441428</v>
      </c>
      <c r="AO38" s="1177">
        <f t="shared" ca="1" si="616"/>
        <v>-292498.55386292539</v>
      </c>
      <c r="AP38" s="1177">
        <f t="shared" ca="1" si="616"/>
        <v>-292498.55379942554</v>
      </c>
      <c r="AQ38" s="1177">
        <f t="shared" ca="1" si="616"/>
        <v>-14180.456554187222</v>
      </c>
      <c r="AR38" s="1177">
        <f t="shared" ca="1" si="616"/>
        <v>-15978.216007281975</v>
      </c>
      <c r="AS38" s="1177">
        <f t="shared" ca="1" si="616"/>
        <v>-3971.8753659376571</v>
      </c>
      <c r="AT38" s="1177">
        <f t="shared" ca="1" si="616"/>
        <v>-13277.631185808144</v>
      </c>
      <c r="AU38" s="1177">
        <f t="shared" ca="1" si="616"/>
        <v>-16881.046598930749</v>
      </c>
      <c r="AV38" s="1177">
        <f t="shared" ca="1" si="616"/>
        <v>-278318.09610504535</v>
      </c>
      <c r="AW38" s="1177">
        <f t="shared" ca="1" si="616"/>
        <v>-13277.635261213161</v>
      </c>
      <c r="AX38" s="1177">
        <f t="shared" ca="1" si="616"/>
        <v>-34130.557236170745</v>
      </c>
      <c r="AY38" s="1177">
        <f t="shared" ca="1" si="616"/>
        <v>-1050.5664943633235</v>
      </c>
      <c r="AZ38" s="1177">
        <f t="shared" ca="1" si="616"/>
        <v>-151554.20311733932</v>
      </c>
      <c r="BA38" s="1177">
        <f t="shared" ca="1" si="616"/>
        <v>-152604.76942170228</v>
      </c>
      <c r="BB38" s="1177">
        <f t="shared" ca="1" si="616"/>
        <v>-430922.22728007025</v>
      </c>
      <c r="BL38" s="1167" t="s">
        <v>3901</v>
      </c>
      <c r="BM38" s="1168" t="s">
        <v>473</v>
      </c>
      <c r="BN38" s="1177">
        <f ca="1">BN190</f>
        <v>-44491.861452132231</v>
      </c>
      <c r="BO38" s="1177">
        <f ca="1">BO190</f>
        <v>-42748.381945428511</v>
      </c>
      <c r="BP38" s="1177">
        <f ca="1">BP190</f>
        <v>-1970.7255091233233</v>
      </c>
      <c r="BQ38" s="1177">
        <f ca="1">BQ190</f>
        <v>-210.98983758417293</v>
      </c>
      <c r="BR38" s="1177">
        <f ca="1">BR190</f>
        <v>-26.508731447980416</v>
      </c>
      <c r="CB38" s="1167" t="s">
        <v>3901</v>
      </c>
      <c r="CC38" s="1168" t="s">
        <v>473</v>
      </c>
      <c r="CD38" s="1177">
        <f t="shared" ref="CD38:CO38" ca="1" si="617">CD190</f>
        <v>-430922.22728007025</v>
      </c>
      <c r="CE38" s="1177">
        <f t="shared" ca="1" si="617"/>
        <v>-430922.2336335163</v>
      </c>
      <c r="CF38" s="1177">
        <f t="shared" ca="1" si="617"/>
        <v>-44491.861452132231</v>
      </c>
      <c r="CG38" s="1177">
        <f t="shared" ca="1" si="617"/>
        <v>-42748.381945428511</v>
      </c>
      <c r="CH38" s="1177">
        <f t="shared" ca="1" si="617"/>
        <v>-444819.85050325759</v>
      </c>
      <c r="CI38" s="1177">
        <f t="shared" ca="1" si="617"/>
        <v>-949.45426712098845</v>
      </c>
      <c r="CJ38" s="1177">
        <f t="shared" ca="1" si="617"/>
        <v>-117.50885406940557</v>
      </c>
      <c r="CK38" s="1177">
        <f t="shared" ca="1" si="617"/>
        <v>-424953.79824610578</v>
      </c>
      <c r="CL38" s="1177">
        <f t="shared" ca="1" si="617"/>
        <v>-19194.080140188238</v>
      </c>
      <c r="CM38" s="1177">
        <f t="shared" ca="1" si="617"/>
        <v>-13897.616835408042</v>
      </c>
      <c r="CN38" s="1177">
        <f t="shared" ca="1" si="617"/>
        <v>-452205.3829155587</v>
      </c>
      <c r="CO38" s="1177">
        <f t="shared" ca="1" si="617"/>
        <v>-27251.585526516974</v>
      </c>
      <c r="CY38" s="1167" t="s">
        <v>3901</v>
      </c>
      <c r="CZ38" s="1168" t="s">
        <v>473</v>
      </c>
      <c r="DA38" s="1177">
        <f t="shared" ref="DA38:DJ38" ca="1" si="618">DA190</f>
        <v>-793.35469629795273</v>
      </c>
      <c r="DB38" s="1177">
        <f t="shared" ca="1" si="618"/>
        <v>-7.8767963525819411</v>
      </c>
      <c r="DC38" s="1177">
        <f t="shared" ca="1" si="618"/>
        <v>-0.4890618886002161</v>
      </c>
      <c r="DD38" s="1177">
        <f t="shared" ca="1" si="618"/>
        <v>-5.7198501885254833</v>
      </c>
      <c r="DE38" s="1177">
        <f t="shared" ca="1" si="618"/>
        <v>-773.10113555214957</v>
      </c>
      <c r="DF38" s="1177">
        <f t="shared" ca="1" si="618"/>
        <v>-45592.19463537306</v>
      </c>
      <c r="DG38" s="1177">
        <f t="shared" ca="1" si="618"/>
        <v>-956718.8913960068</v>
      </c>
      <c r="DH38" s="1177">
        <f t="shared" ca="1" si="618"/>
        <v>-956718.89137347811</v>
      </c>
      <c r="DI38" s="1177">
        <f t="shared" ca="1" si="618"/>
        <v>-911160.84764620662</v>
      </c>
      <c r="DJ38" s="1177">
        <f t="shared" ca="1" si="618"/>
        <v>-45558.042575876454</v>
      </c>
      <c r="DT38" s="1167" t="s">
        <v>3901</v>
      </c>
      <c r="DU38" s="1168" t="s">
        <v>473</v>
      </c>
      <c r="DV38" s="1177">
        <f t="shared" ref="DV38:EK38" ca="1" si="619">DV190</f>
        <v>-11466.922470303201</v>
      </c>
      <c r="DW38" s="1177">
        <f t="shared" ca="1" si="619"/>
        <v>-2855.9920697543944</v>
      </c>
      <c r="DX38" s="1177">
        <f t="shared" ca="1" si="619"/>
        <v>-15867.093905807869</v>
      </c>
      <c r="DY38" s="1177">
        <f t="shared" ca="1" si="619"/>
        <v>-793.35469629795273</v>
      </c>
      <c r="DZ38" s="1177">
        <f t="shared" ca="1" si="619"/>
        <v>-0.4890618886002161</v>
      </c>
      <c r="EA38" s="1177">
        <f t="shared" ca="1" si="619"/>
        <v>-773.10113555214957</v>
      </c>
      <c r="EB38" s="1177">
        <f t="shared" ca="1" si="619"/>
        <v>-15073.73924552702</v>
      </c>
      <c r="EC38" s="1177">
        <f t="shared" ca="1" si="619"/>
        <v>-224.31637317337777</v>
      </c>
      <c r="ED38" s="1177">
        <f t="shared" ca="1" si="619"/>
        <v>-13897.616835408042</v>
      </c>
      <c r="EE38" s="1177">
        <f t="shared" ca="1" si="619"/>
        <v>-911925.78124778275</v>
      </c>
      <c r="EF38" s="1177">
        <f t="shared" ca="1" si="619"/>
        <v>-67.353311458320135</v>
      </c>
      <c r="EG38" s="1177">
        <f t="shared" ca="1" si="619"/>
        <v>-109.24913874283914</v>
      </c>
      <c r="EH38" s="1177">
        <f t="shared" ca="1" si="619"/>
        <v>-16.415507359649574</v>
      </c>
      <c r="EI38" s="1177">
        <f t="shared" ca="1" si="619"/>
        <v>-156.96306304012515</v>
      </c>
      <c r="EJ38" s="1177">
        <f t="shared" ca="1" si="619"/>
        <v>-13.35752394023041</v>
      </c>
      <c r="EK38" s="1177">
        <f t="shared" ca="1" si="619"/>
        <v>-911160.84764620662</v>
      </c>
      <c r="EU38" s="1167" t="s">
        <v>3901</v>
      </c>
      <c r="EV38" s="1168" t="s">
        <v>473</v>
      </c>
      <c r="EW38" s="1177">
        <f t="shared" ref="EW38:FB38" ca="1" si="620">EW190</f>
        <v>-452205.3829155587</v>
      </c>
      <c r="EX38" s="1177">
        <f t="shared" ca="1" si="620"/>
        <v>-452205.36527059885</v>
      </c>
      <c r="EY38" s="1177">
        <f t="shared" ca="1" si="620"/>
        <v>-393228.73729593831</v>
      </c>
      <c r="EZ38" s="1177">
        <f t="shared" ca="1" si="620"/>
        <v>-393228.75494089816</v>
      </c>
      <c r="FA38" s="1177">
        <f t="shared" ca="1" si="620"/>
        <v>-610.59009422757492</v>
      </c>
      <c r="FB38" s="1177">
        <f t="shared" ca="1" si="620"/>
        <v>-58366.019727450068</v>
      </c>
      <c r="FL38" s="1167" t="s">
        <v>3901</v>
      </c>
      <c r="FM38" s="1168" t="s">
        <v>473</v>
      </c>
      <c r="FN38" s="1177">
        <f t="shared" ref="FN38:FX38" ca="1" si="621">FN190</f>
        <v>-1970.7255091233233</v>
      </c>
      <c r="FO38" s="1177">
        <f t="shared" ca="1" si="621"/>
        <v>-19194.080140188238</v>
      </c>
      <c r="FP38" s="1177">
        <f t="shared" ca="1" si="621"/>
        <v>-610.59009422757492</v>
      </c>
      <c r="FQ38" s="1177">
        <f t="shared" ca="1" si="621"/>
        <v>-58366.019727450068</v>
      </c>
      <c r="FR38" s="1177">
        <f t="shared" ca="1" si="621"/>
        <v>-29285.814884068306</v>
      </c>
      <c r="FS38" s="1177">
        <f t="shared" ca="1" si="621"/>
        <v>-36470.146073874828</v>
      </c>
      <c r="FT38" s="1177">
        <f t="shared" ca="1" si="621"/>
        <v>-7389.9282896272643</v>
      </c>
      <c r="FU38" s="1177">
        <f t="shared" ca="1" si="621"/>
        <v>-21775.395756565809</v>
      </c>
      <c r="FV38" s="1177">
        <f t="shared" ca="1" si="621"/>
        <v>-26886.487287495598</v>
      </c>
      <c r="FW38" s="1177">
        <f t="shared" ca="1" si="621"/>
        <v>-21410.297615254018</v>
      </c>
      <c r="FX38" s="1177">
        <f t="shared" ca="1" si="621"/>
        <v>-27251.585526516974</v>
      </c>
      <c r="GH38" s="1167" t="s">
        <v>3901</v>
      </c>
      <c r="GI38" s="1168" t="s">
        <v>473</v>
      </c>
      <c r="GJ38" s="1177">
        <f t="shared" ref="GJ38:GQ38" ca="1" si="622">GJ190</f>
        <v>-29285.814884068306</v>
      </c>
      <c r="GK38" s="1177">
        <f t="shared" ca="1" si="622"/>
        <v>-29285.814709334485</v>
      </c>
      <c r="GL38" s="1177">
        <f t="shared" ca="1" si="622"/>
        <v>-7389.9296897246495</v>
      </c>
      <c r="GM38" s="1177">
        <f t="shared" ca="1" si="622"/>
        <v>-21895.885039438774</v>
      </c>
      <c r="GN38" s="1177">
        <f t="shared" ca="1" si="622"/>
        <v>-21895.888186721102</v>
      </c>
      <c r="GO38" s="1177">
        <f t="shared" ca="1" si="622"/>
        <v>-7389.9311756207526</v>
      </c>
      <c r="GP38" s="1177">
        <f t="shared" ca="1" si="622"/>
        <v>-21895.885164086732</v>
      </c>
      <c r="GQ38" s="1177">
        <f t="shared" ca="1" si="622"/>
        <v>-7389.9282896272643</v>
      </c>
      <c r="HA38" s="1167" t="s">
        <v>3901</v>
      </c>
      <c r="HB38" s="1168" t="s">
        <v>473</v>
      </c>
      <c r="HC38" s="1177">
        <f t="shared" ref="HC38:HH38" ca="1" si="623">HC190</f>
        <v>-393228.75494089816</v>
      </c>
      <c r="HD38" s="1177">
        <f t="shared" ca="1" si="623"/>
        <v>-356707.39789759764</v>
      </c>
      <c r="HE38" s="1177">
        <f t="shared" ca="1" si="623"/>
        <v>-355688.7684720541</v>
      </c>
      <c r="HF38" s="1177">
        <f t="shared" ca="1" si="623"/>
        <v>-355589.25620587682</v>
      </c>
      <c r="HG38" s="1177">
        <f t="shared" ca="1" si="623"/>
        <v>-36620.869474765139</v>
      </c>
      <c r="HH38" s="1177">
        <f t="shared" ca="1" si="623"/>
        <v>-356707.39793759905</v>
      </c>
      <c r="HR38" s="1167" t="s">
        <v>3901</v>
      </c>
      <c r="HS38" s="1168" t="s">
        <v>473</v>
      </c>
      <c r="HT38" s="1177">
        <f t="shared" ref="HT38:IE38" ca="1" si="624">HT190</f>
        <v>-34130.557236170745</v>
      </c>
      <c r="HU38" s="1177">
        <f t="shared" ca="1" si="624"/>
        <v>-356707.39789759764</v>
      </c>
      <c r="HV38" s="1177">
        <f t="shared" ca="1" si="624"/>
        <v>-412230.10739572108</v>
      </c>
      <c r="HW38" s="1177">
        <f t="shared" ca="1" si="624"/>
        <v>-412230.11129988672</v>
      </c>
      <c r="HX38" s="1177">
        <f t="shared" ca="1" si="624"/>
        <v>-361589.75037578319</v>
      </c>
      <c r="HY38" s="1177">
        <f t="shared" ca="1" si="624"/>
        <v>-28763.071956197542</v>
      </c>
      <c r="HZ38" s="1177">
        <f t="shared" ca="1" si="624"/>
        <v>-22077.641421019325</v>
      </c>
      <c r="IA38" s="1177">
        <f t="shared" ca="1" si="624"/>
        <v>-216.87679886903041</v>
      </c>
      <c r="IB38" s="1177">
        <f t="shared" ca="1" si="624"/>
        <v>-4707.5766870584293</v>
      </c>
      <c r="IC38" s="1177">
        <f t="shared" ca="1" si="624"/>
        <v>-147120.46600201647</v>
      </c>
      <c r="ID38" s="1177">
        <f t="shared" ca="1" si="624"/>
        <v>-147120.46209785025</v>
      </c>
      <c r="IE38" s="1177">
        <f t="shared" ca="1" si="624"/>
        <v>-16538.970352754382</v>
      </c>
      <c r="IO38" s="1167" t="s">
        <v>3901</v>
      </c>
      <c r="IP38" s="1168" t="s">
        <v>473</v>
      </c>
      <c r="IQ38" s="1177">
        <f t="shared" ref="IQ38:JH38" ca="1" si="625">IQ190</f>
        <v>-361589.75037578319</v>
      </c>
      <c r="IR38" s="1177">
        <f t="shared" ca="1" si="625"/>
        <v>-28763.071956197542</v>
      </c>
      <c r="IS38" s="1177">
        <f t="shared" ca="1" si="625"/>
        <v>-91996.43308513597</v>
      </c>
      <c r="IT38" s="1177">
        <f t="shared" ca="1" si="625"/>
        <v>-120759.50512037902</v>
      </c>
      <c r="IU38" s="1177">
        <f t="shared" ca="1" si="625"/>
        <v>-110964.0398826609</v>
      </c>
      <c r="IV38" s="1177">
        <f t="shared" ca="1" si="625"/>
        <v>-2687386.7800985598</v>
      </c>
      <c r="IW38" s="1177">
        <f t="shared" ca="1" si="625"/>
        <v>-2207914.397256766</v>
      </c>
      <c r="IX38" s="1177">
        <f t="shared" ca="1" si="625"/>
        <v>-6552831.435021041</v>
      </c>
      <c r="IY38" s="1177">
        <f t="shared" ca="1" si="625"/>
        <v>-9795.4649196295231</v>
      </c>
      <c r="IZ38" s="1177">
        <f t="shared" ca="1" si="625"/>
        <v>-387480.40709014278</v>
      </c>
      <c r="JA38" s="1177">
        <f t="shared" ca="1" si="625"/>
        <v>-2299910.8321757233</v>
      </c>
      <c r="JB38" s="1177">
        <f t="shared" ca="1" si="625"/>
        <v>-377325.15242945444</v>
      </c>
      <c r="JC38" s="1177">
        <f t="shared" ca="1" si="625"/>
        <v>-9938.3770366584213</v>
      </c>
      <c r="JD38" s="1177">
        <f t="shared" ca="1" si="625"/>
        <v>-305841.02502036403</v>
      </c>
      <c r="JE38" s="1177">
        <f t="shared" ca="1" si="625"/>
        <v>-81639.382166821728</v>
      </c>
      <c r="JF38" s="1177">
        <f t="shared" ca="1" si="625"/>
        <v>-6555222.9699826771</v>
      </c>
      <c r="JG38" s="1177">
        <f t="shared" ca="1" si="625"/>
        <v>-4512.9748344183772</v>
      </c>
      <c r="JH38" s="1177">
        <f t="shared" ca="1" si="625"/>
        <v>-216.87679886903041</v>
      </c>
      <c r="JR38" s="1167" t="s">
        <v>3901</v>
      </c>
      <c r="JS38" s="1168" t="s">
        <v>473</v>
      </c>
      <c r="JT38" s="1177">
        <f t="shared" ref="JT38:KC38" ca="1" si="626">JT190</f>
        <v>-210.98983755298647</v>
      </c>
      <c r="JU38" s="1177">
        <f t="shared" ca="1" si="626"/>
        <v>-949.45426698064909</v>
      </c>
      <c r="JV38" s="1177">
        <f t="shared" ca="1" si="626"/>
        <v>-7.8767963525819411</v>
      </c>
      <c r="JW38" s="1177">
        <f t="shared" ca="1" si="626"/>
        <v>-156.96306304012515</v>
      </c>
      <c r="JX38" s="1177">
        <f t="shared" ca="1" si="626"/>
        <v>-21895.888186721102</v>
      </c>
      <c r="JY38" s="1177">
        <f t="shared" ca="1" si="626"/>
        <v>-464.97051603353322</v>
      </c>
      <c r="JZ38" s="1177">
        <f t="shared" ca="1" si="626"/>
        <v>-22360.85887178695</v>
      </c>
      <c r="KA38" s="1177">
        <f t="shared" ca="1" si="626"/>
        <v>-1981.1952123696858</v>
      </c>
      <c r="KB38" s="1177">
        <f t="shared" ca="1" si="626"/>
        <v>-8055.1192347868791</v>
      </c>
      <c r="KC38" s="1177">
        <f t="shared" ca="1" si="626"/>
        <v>-1325.2839637188156</v>
      </c>
      <c r="KJ38" s="1167" t="s">
        <v>3901</v>
      </c>
      <c r="KK38" s="1168" t="s">
        <v>473</v>
      </c>
      <c r="KL38" s="1177">
        <f t="shared" ref="KL38:KR38" ca="1" si="627">KL190</f>
        <v>-1050.5664943633235</v>
      </c>
      <c r="KM38" s="1177">
        <f t="shared" ca="1" si="627"/>
        <v>-26.508731447980416</v>
      </c>
      <c r="KN38" s="1177">
        <f t="shared" ca="1" si="627"/>
        <v>-117.50885406940557</v>
      </c>
      <c r="KO38" s="1177">
        <f t="shared" ca="1" si="627"/>
        <v>-5.7198501885254833</v>
      </c>
      <c r="KP38" s="1177">
        <f t="shared" ca="1" si="627"/>
        <v>-109.24913874283914</v>
      </c>
      <c r="KQ38" s="1177">
        <f t="shared" ca="1" si="627"/>
        <v>-1165.5354991318416</v>
      </c>
      <c r="KR38" s="1177">
        <f t="shared" ca="1" si="627"/>
        <v>-144.01758531738517</v>
      </c>
      <c r="KY38" s="1167" t="s">
        <v>3901</v>
      </c>
      <c r="KZ38" s="1168" t="s">
        <v>473</v>
      </c>
      <c r="LA38" s="1177">
        <f t="shared" ref="LA38:LK38" ca="1" si="628">LA190</f>
        <v>-355589.25620587682</v>
      </c>
      <c r="LB38" s="1177">
        <f t="shared" ca="1" si="628"/>
        <v>-22077.641421019325</v>
      </c>
      <c r="LC38" s="1177">
        <f t="shared" ca="1" si="628"/>
        <v>-8730779.8324539438</v>
      </c>
      <c r="LD38" s="1177">
        <f t="shared" ca="1" si="628"/>
        <v>-8730779.8248295542</v>
      </c>
      <c r="LE38" s="1177">
        <f t="shared" ca="1" si="628"/>
        <v>-8353112.9190146243</v>
      </c>
      <c r="LF38" s="1177">
        <f t="shared" ca="1" si="628"/>
        <v>-8811963.0387435816</v>
      </c>
      <c r="LG38" s="1177">
        <f t="shared" ca="1" si="628"/>
        <v>-8811963.0463679731</v>
      </c>
      <c r="LH38" s="1177">
        <f t="shared" ca="1" si="628"/>
        <v>-5725.581958183735</v>
      </c>
      <c r="LI38" s="1177">
        <f t="shared" ca="1" si="628"/>
        <v>-8810729.9891728014</v>
      </c>
      <c r="LJ38" s="1177">
        <f t="shared" ca="1" si="628"/>
        <v>-3596.4300376357123</v>
      </c>
      <c r="LK38" s="1177">
        <f t="shared" ca="1" si="628"/>
        <v>-895.36797704545052</v>
      </c>
      <c r="LU38" s="1167" t="s">
        <v>3901</v>
      </c>
      <c r="LV38" s="1168" t="s">
        <v>473</v>
      </c>
      <c r="LW38" s="1177">
        <f t="shared" ref="LW38:MO38" ca="1" si="629">LW190</f>
        <v>-3862.7342154024336</v>
      </c>
      <c r="LX38" s="1177">
        <f t="shared" ca="1" si="629"/>
        <v>-24562.27507782523</v>
      </c>
      <c r="LY38" s="1177">
        <f t="shared" ca="1" si="629"/>
        <v>-36620.869474765139</v>
      </c>
      <c r="LZ38" s="1177">
        <f t="shared" ca="1" si="629"/>
        <v>-9795.4649196295231</v>
      </c>
      <c r="MA38" s="1177">
        <f t="shared" ca="1" si="629"/>
        <v>-46416.334414574041</v>
      </c>
      <c r="MB38" s="1177">
        <f t="shared" ca="1" si="629"/>
        <v>-8730779.8248295542</v>
      </c>
      <c r="MC38" s="1177">
        <f t="shared" ca="1" si="629"/>
        <v>-8811963.0387435816</v>
      </c>
      <c r="MD38" s="1177">
        <f t="shared" ca="1" si="629"/>
        <v>-236101.44204034272</v>
      </c>
      <c r="ME38" s="1177">
        <f t="shared" ca="1" si="629"/>
        <v>-30753.365297370714</v>
      </c>
      <c r="MF38" s="1177">
        <f t="shared" ca="1" si="629"/>
        <v>-243402.4874495487</v>
      </c>
      <c r="MG38" s="1177">
        <f t="shared" ca="1" si="629"/>
        <v>-243403.63411720199</v>
      </c>
      <c r="MH38" s="1177">
        <f t="shared" ca="1" si="629"/>
        <v>-76154.182690053727</v>
      </c>
      <c r="MI38" s="1177">
        <f t="shared" ca="1" si="629"/>
        <v>-61.299936119676822</v>
      </c>
      <c r="MJ38" s="1177">
        <f t="shared" ca="1" si="629"/>
        <v>-100707.60562689534</v>
      </c>
      <c r="MK38" s="1177">
        <f t="shared" ca="1" si="629"/>
        <v>-100707.63478018035</v>
      </c>
      <c r="ML38" s="1177">
        <f t="shared" ca="1" si="629"/>
        <v>-100707.63477023553</v>
      </c>
      <c r="MM38" s="1177">
        <f t="shared" ca="1" si="629"/>
        <v>-4707.5766870584293</v>
      </c>
      <c r="MN38" s="1177">
        <f t="shared" ca="1" si="629"/>
        <v>-30753.374438993556</v>
      </c>
      <c r="MO38" s="1177">
        <f t="shared" ca="1" si="629"/>
        <v>-1.0002269349815594E-7</v>
      </c>
      <c r="MY38" s="1167" t="s">
        <v>3901</v>
      </c>
      <c r="MZ38" s="1168" t="s">
        <v>473</v>
      </c>
      <c r="NA38" s="1177">
        <f t="shared" ref="NA38:NP38" ca="1" si="630">NA190</f>
        <v>-19950.090060874936</v>
      </c>
      <c r="NB38" s="1177">
        <f t="shared" ca="1" si="630"/>
        <v>-15978.216007281975</v>
      </c>
      <c r="NC38" s="1177">
        <f t="shared" ca="1" si="630"/>
        <v>-3971.8753659376571</v>
      </c>
      <c r="ND38" s="1177">
        <f t="shared" ca="1" si="630"/>
        <v>-35725.973899579381</v>
      </c>
      <c r="NE38" s="1177">
        <f t="shared" ca="1" si="630"/>
        <v>-207615.21528029177</v>
      </c>
      <c r="NF38" s="1177">
        <f t="shared" ca="1" si="630"/>
        <v>-243341.18779416321</v>
      </c>
      <c r="NG38" s="1177">
        <f t="shared" ca="1" si="630"/>
        <v>-35725.972618638327</v>
      </c>
      <c r="NH38" s="1177">
        <f t="shared" ca="1" si="630"/>
        <v>0</v>
      </c>
      <c r="NI38" s="1177">
        <f t="shared" ca="1" si="630"/>
        <v>-243402.48772966041</v>
      </c>
      <c r="NJ38" s="1177">
        <f t="shared" ca="1" si="630"/>
        <v>-243402.4874495487</v>
      </c>
      <c r="NK38" s="1177">
        <f t="shared" ca="1" si="630"/>
        <v>-61.299936119676822</v>
      </c>
      <c r="NL38" s="1177">
        <f t="shared" ca="1" si="630"/>
        <v>-100707.63477023553</v>
      </c>
      <c r="NM38" s="1177">
        <f t="shared" ca="1" si="630"/>
        <v>-4707.5766870584293</v>
      </c>
      <c r="NN38" s="1177">
        <f t="shared" ca="1" si="630"/>
        <v>-2594.8025987157907</v>
      </c>
      <c r="NO38" s="1177">
        <f t="shared" ca="1" si="630"/>
        <v>-30753.374438993556</v>
      </c>
      <c r="NP38" s="1177">
        <f t="shared" ca="1" si="630"/>
        <v>-76154.205673810313</v>
      </c>
      <c r="NZ38" s="1165"/>
      <c r="OF38" s="1167" t="s">
        <v>3901</v>
      </c>
      <c r="OG38" s="1168" t="s">
        <v>473</v>
      </c>
      <c r="OH38" s="1177">
        <f t="shared" ref="OH38:OO38" ca="1" si="631">OH190</f>
        <v>-11163290.950870179</v>
      </c>
      <c r="OI38" s="1177">
        <f t="shared" ca="1" si="631"/>
        <v>-153849.71172988703</v>
      </c>
      <c r="OJ38" s="1177">
        <f t="shared" ca="1" si="631"/>
        <v>-16537.956591002323</v>
      </c>
      <c r="OK38" s="1177">
        <f t="shared" ca="1" si="631"/>
        <v>-11163290.894429559</v>
      </c>
      <c r="OL38" s="1177">
        <f t="shared" ca="1" si="631"/>
        <v>-191143067.03974542</v>
      </c>
      <c r="OM38" s="1177">
        <f t="shared" ca="1" si="631"/>
        <v>-191281053.72600859</v>
      </c>
      <c r="ON38" s="1177">
        <f t="shared" ca="1" si="631"/>
        <v>-1241537.8499608345</v>
      </c>
      <c r="OO38" s="1177">
        <f t="shared" ca="1" si="631"/>
        <v>-1241537.8422732577</v>
      </c>
      <c r="OY38" s="1167" t="s">
        <v>3901</v>
      </c>
      <c r="OZ38" s="1168" t="s">
        <v>473</v>
      </c>
      <c r="PA38" s="1177">
        <f t="shared" ref="PA38:PK38" ca="1" si="632">PA190</f>
        <v>-141220.28165496135</v>
      </c>
      <c r="PB38" s="1177">
        <f t="shared" ca="1" si="632"/>
        <v>-151554.20310689733</v>
      </c>
      <c r="PC38" s="1177">
        <f t="shared" ca="1" si="632"/>
        <v>-11466.922469513174</v>
      </c>
      <c r="PD38" s="1177">
        <f t="shared" ca="1" si="632"/>
        <v>-26886.487285642936</v>
      </c>
      <c r="PE38" s="1177">
        <f t="shared" ca="1" si="632"/>
        <v>-377325.15242945444</v>
      </c>
      <c r="PF38" s="1177">
        <f t="shared" ca="1" si="632"/>
        <v>-35725.973893325347</v>
      </c>
      <c r="PG38" s="1177">
        <f t="shared" ca="1" si="632"/>
        <v>-3596.4300369879788</v>
      </c>
      <c r="PH38" s="1177">
        <f t="shared" ca="1" si="632"/>
        <v>-147120.46209785025</v>
      </c>
      <c r="PI38" s="1177">
        <f t="shared" ca="1" si="632"/>
        <v>-524445.6164442962</v>
      </c>
      <c r="PJ38" s="1177">
        <f t="shared" ca="1" si="632"/>
        <v>-145.60586716389278</v>
      </c>
      <c r="PK38" s="1177">
        <f t="shared" ca="1" si="632"/>
        <v>-153849.71172988703</v>
      </c>
      <c r="PU38" s="1167" t="s">
        <v>3901</v>
      </c>
      <c r="PV38" s="1168" t="s">
        <v>473</v>
      </c>
      <c r="PW38" s="1177">
        <f ca="1">PW190</f>
        <v>-145.60586716389278</v>
      </c>
      <c r="PX38" s="1177">
        <f ca="1">PX190</f>
        <v>-145.60581395013193</v>
      </c>
      <c r="PY38" s="1177">
        <f ca="1">PY190</f>
        <v>-145.60586716389278</v>
      </c>
      <c r="PZ38" s="1177">
        <f ca="1">PZ190</f>
        <v>-145.60586716389278</v>
      </c>
    </row>
    <row r="39" spans="1:442" ht="12" customHeight="1">
      <c r="A39" s="1179"/>
    </row>
    <row r="40" spans="1:442" ht="12" customHeight="1">
      <c r="A40" s="1" t="s">
        <v>3902</v>
      </c>
    </row>
    <row r="41" spans="1:442" ht="12" customHeight="1">
      <c r="A41" s="1">
        <v>2</v>
      </c>
      <c r="B41" s="12" t="s">
        <v>2647</v>
      </c>
      <c r="C41" s="1" t="s">
        <v>2653</v>
      </c>
      <c r="D41" s="1" t="s">
        <v>93</v>
      </c>
      <c r="J41" s="1180">
        <f t="shared" ref="J41:K60" ca="1" si="633">VLOOKUP(J$1,INDIRECT(LU_MAT),$A41,FALSE())</f>
        <v>0</v>
      </c>
      <c r="K41" s="1180">
        <f t="shared" ca="1" si="633"/>
        <v>0</v>
      </c>
      <c r="T41" s="1180">
        <f t="shared" ref="T41:AD50" ca="1" si="634">VLOOKUP(T$1,INDIRECT(LU_MAT),$A41,FALSE())</f>
        <v>0</v>
      </c>
      <c r="U41" s="1180">
        <f t="shared" ca="1" si="634"/>
        <v>0</v>
      </c>
      <c r="V41" s="1180">
        <f t="shared" ca="1" si="634"/>
        <v>0</v>
      </c>
      <c r="W41" s="1180">
        <f t="shared" ca="1" si="634"/>
        <v>0</v>
      </c>
      <c r="X41" s="1180">
        <f t="shared" ca="1" si="634"/>
        <v>0</v>
      </c>
      <c r="Y41" s="1180">
        <f t="shared" ca="1" si="634"/>
        <v>0</v>
      </c>
      <c r="Z41" s="1180">
        <f t="shared" ca="1" si="634"/>
        <v>0</v>
      </c>
      <c r="AA41" s="1180">
        <f t="shared" ca="1" si="634"/>
        <v>0</v>
      </c>
      <c r="AB41" s="1180">
        <f t="shared" ca="1" si="634"/>
        <v>0</v>
      </c>
      <c r="AC41" s="1180">
        <f t="shared" ca="1" si="634"/>
        <v>0</v>
      </c>
      <c r="AD41" s="1180">
        <f t="shared" ca="1" si="634"/>
        <v>0</v>
      </c>
      <c r="AM41" s="1180">
        <f t="shared" ref="AM41:BB50" ca="1" si="635">VLOOKUP(AM$1,INDIRECT(LU_MAT),$A41,FALSE())</f>
        <v>0</v>
      </c>
      <c r="AN41" s="1180">
        <f t="shared" ca="1" si="635"/>
        <v>0</v>
      </c>
      <c r="AO41" s="1180">
        <f t="shared" ca="1" si="635"/>
        <v>0</v>
      </c>
      <c r="AP41" s="1180">
        <f t="shared" ca="1" si="635"/>
        <v>0</v>
      </c>
      <c r="AQ41" s="1180">
        <f t="shared" ca="1" si="635"/>
        <v>0</v>
      </c>
      <c r="AR41" s="1180">
        <f t="shared" ca="1" si="635"/>
        <v>0</v>
      </c>
      <c r="AS41" s="1180">
        <f t="shared" ca="1" si="635"/>
        <v>0</v>
      </c>
      <c r="AT41" s="1180">
        <f t="shared" ca="1" si="635"/>
        <v>0</v>
      </c>
      <c r="AU41" s="1180">
        <f t="shared" ca="1" si="635"/>
        <v>0</v>
      </c>
      <c r="AV41" s="1180">
        <f t="shared" ca="1" si="635"/>
        <v>0</v>
      </c>
      <c r="AW41" s="1180">
        <f t="shared" ca="1" si="635"/>
        <v>0</v>
      </c>
      <c r="AX41" s="1180">
        <f t="shared" ca="1" si="635"/>
        <v>0</v>
      </c>
      <c r="AY41" s="1180">
        <f t="shared" ca="1" si="635"/>
        <v>0</v>
      </c>
      <c r="AZ41" s="1180">
        <f t="shared" ca="1" si="635"/>
        <v>0</v>
      </c>
      <c r="BA41" s="1180">
        <f t="shared" ca="1" si="635"/>
        <v>0</v>
      </c>
      <c r="BB41" s="1180">
        <f t="shared" ca="1" si="635"/>
        <v>0</v>
      </c>
      <c r="BN41" s="1180">
        <f t="shared" ref="BN41:BR50" ca="1" si="636">VLOOKUP(BN$1,INDIRECT(LU_MAT),$A41,FALSE())</f>
        <v>0</v>
      </c>
      <c r="BO41" s="1180">
        <f t="shared" ca="1" si="636"/>
        <v>0</v>
      </c>
      <c r="BP41" s="1180">
        <f t="shared" ca="1" si="636"/>
        <v>0</v>
      </c>
      <c r="BQ41" s="1180">
        <f t="shared" ca="1" si="636"/>
        <v>0</v>
      </c>
      <c r="BR41" s="1180">
        <f t="shared" ca="1" si="636"/>
        <v>0</v>
      </c>
      <c r="CD41" s="1180">
        <f t="shared" ref="CD41:CO50" ca="1" si="637">VLOOKUP(CD$1,INDIRECT(LU_MAT),$A41,FALSE())</f>
        <v>0</v>
      </c>
      <c r="CE41" s="1180">
        <f t="shared" ca="1" si="637"/>
        <v>0</v>
      </c>
      <c r="CF41" s="1180">
        <f t="shared" ca="1" si="637"/>
        <v>0</v>
      </c>
      <c r="CG41" s="1180">
        <f t="shared" ca="1" si="637"/>
        <v>0</v>
      </c>
      <c r="CH41" s="1180">
        <f t="shared" ca="1" si="637"/>
        <v>0</v>
      </c>
      <c r="CI41" s="1180">
        <f t="shared" ca="1" si="637"/>
        <v>0</v>
      </c>
      <c r="CJ41" s="1180">
        <f t="shared" ca="1" si="637"/>
        <v>0</v>
      </c>
      <c r="CK41" s="1180">
        <f t="shared" ca="1" si="637"/>
        <v>0</v>
      </c>
      <c r="CL41" s="1180">
        <f t="shared" ca="1" si="637"/>
        <v>0</v>
      </c>
      <c r="CM41" s="1180">
        <f t="shared" ca="1" si="637"/>
        <v>0</v>
      </c>
      <c r="CN41" s="1180">
        <f t="shared" ca="1" si="637"/>
        <v>0</v>
      </c>
      <c r="CO41" s="1180">
        <f t="shared" ca="1" si="637"/>
        <v>0</v>
      </c>
      <c r="DA41" s="1180">
        <f t="shared" ref="DA41:DJ50" ca="1" si="638">VLOOKUP(DA$1,INDIRECT(LU_MAT),$A41,FALSE())</f>
        <v>0</v>
      </c>
      <c r="DB41" s="1180">
        <f t="shared" ca="1" si="638"/>
        <v>0</v>
      </c>
      <c r="DC41" s="1180">
        <f t="shared" ca="1" si="638"/>
        <v>0</v>
      </c>
      <c r="DD41" s="1180">
        <f t="shared" ca="1" si="638"/>
        <v>0</v>
      </c>
      <c r="DE41" s="1180">
        <f t="shared" ca="1" si="638"/>
        <v>0</v>
      </c>
      <c r="DF41" s="1180">
        <f t="shared" ca="1" si="638"/>
        <v>0</v>
      </c>
      <c r="DG41" s="1180">
        <f t="shared" ca="1" si="638"/>
        <v>0</v>
      </c>
      <c r="DH41" s="1180">
        <f t="shared" ca="1" si="638"/>
        <v>0</v>
      </c>
      <c r="DI41" s="1180">
        <f t="shared" ca="1" si="638"/>
        <v>0</v>
      </c>
      <c r="DJ41" s="1180">
        <f t="shared" ca="1" si="638"/>
        <v>0</v>
      </c>
      <c r="DV41" s="1180">
        <f t="shared" ref="DV41:EK50" ca="1" si="639">VLOOKUP(DV$1,INDIRECT(LU_MAT),$A41,FALSE())</f>
        <v>0</v>
      </c>
      <c r="DW41" s="1180">
        <f t="shared" ca="1" si="639"/>
        <v>0</v>
      </c>
      <c r="DX41" s="1180">
        <f t="shared" ca="1" si="639"/>
        <v>0</v>
      </c>
      <c r="DY41" s="1180">
        <f t="shared" ca="1" si="639"/>
        <v>0</v>
      </c>
      <c r="DZ41" s="1180">
        <f t="shared" ca="1" si="639"/>
        <v>0</v>
      </c>
      <c r="EA41" s="1180">
        <f t="shared" ca="1" si="639"/>
        <v>0</v>
      </c>
      <c r="EB41" s="1180">
        <f t="shared" ca="1" si="639"/>
        <v>0</v>
      </c>
      <c r="EC41" s="1180">
        <f t="shared" ca="1" si="639"/>
        <v>0</v>
      </c>
      <c r="ED41" s="1180">
        <f t="shared" ca="1" si="639"/>
        <v>0</v>
      </c>
      <c r="EE41" s="1180">
        <f t="shared" ca="1" si="639"/>
        <v>0</v>
      </c>
      <c r="EF41" s="1180">
        <f t="shared" ca="1" si="639"/>
        <v>0</v>
      </c>
      <c r="EG41" s="1180">
        <f t="shared" ca="1" si="639"/>
        <v>0</v>
      </c>
      <c r="EH41" s="1180">
        <f t="shared" ca="1" si="639"/>
        <v>0</v>
      </c>
      <c r="EI41" s="1180">
        <f t="shared" ca="1" si="639"/>
        <v>0</v>
      </c>
      <c r="EJ41" s="1180">
        <f t="shared" ca="1" si="639"/>
        <v>0</v>
      </c>
      <c r="EK41" s="1180">
        <f t="shared" ca="1" si="639"/>
        <v>0</v>
      </c>
      <c r="EW41" s="1180">
        <f t="shared" ref="EW41:FB50" ca="1" si="640">VLOOKUP(EW$1,INDIRECT(LU_MAT),$A41,FALSE())</f>
        <v>0</v>
      </c>
      <c r="EX41" s="1180">
        <f t="shared" ca="1" si="640"/>
        <v>0</v>
      </c>
      <c r="EY41" s="1180">
        <f t="shared" ca="1" si="640"/>
        <v>0</v>
      </c>
      <c r="EZ41" s="1180">
        <f t="shared" ca="1" si="640"/>
        <v>0</v>
      </c>
      <c r="FA41" s="1180">
        <f t="shared" ca="1" si="640"/>
        <v>0</v>
      </c>
      <c r="FB41" s="1180">
        <f t="shared" ca="1" si="640"/>
        <v>0</v>
      </c>
      <c r="FN41" s="1180">
        <f t="shared" ref="FN41:FX50" ca="1" si="641">VLOOKUP(FN$1,INDIRECT(LU_MAT),$A41,FALSE())</f>
        <v>0</v>
      </c>
      <c r="FO41" s="1180">
        <f t="shared" ca="1" si="641"/>
        <v>0</v>
      </c>
      <c r="FP41" s="1180">
        <f t="shared" ca="1" si="641"/>
        <v>0</v>
      </c>
      <c r="FQ41" s="1180">
        <f t="shared" ca="1" si="641"/>
        <v>0</v>
      </c>
      <c r="FR41" s="1180">
        <f t="shared" ca="1" si="641"/>
        <v>0</v>
      </c>
      <c r="FS41" s="1180">
        <f t="shared" ca="1" si="641"/>
        <v>0</v>
      </c>
      <c r="FT41" s="1180">
        <f t="shared" ca="1" si="641"/>
        <v>0</v>
      </c>
      <c r="FU41" s="1180">
        <f t="shared" ca="1" si="641"/>
        <v>0</v>
      </c>
      <c r="FV41" s="1180">
        <f t="shared" ca="1" si="641"/>
        <v>0</v>
      </c>
      <c r="FW41" s="1180">
        <f t="shared" ca="1" si="641"/>
        <v>0</v>
      </c>
      <c r="FX41" s="1180">
        <f t="shared" ca="1" si="641"/>
        <v>0</v>
      </c>
      <c r="GJ41" s="1180">
        <f t="shared" ref="GJ41:GQ50" ca="1" si="642">VLOOKUP(GJ$1,INDIRECT(LU_MAT),$A41,FALSE())</f>
        <v>0</v>
      </c>
      <c r="GK41" s="1180">
        <f t="shared" ca="1" si="642"/>
        <v>0</v>
      </c>
      <c r="GL41" s="1180">
        <f t="shared" ca="1" si="642"/>
        <v>0</v>
      </c>
      <c r="GM41" s="1180">
        <f t="shared" ca="1" si="642"/>
        <v>0</v>
      </c>
      <c r="GN41" s="1180">
        <f t="shared" ca="1" si="642"/>
        <v>0</v>
      </c>
      <c r="GO41" s="1180">
        <f t="shared" ca="1" si="642"/>
        <v>0</v>
      </c>
      <c r="GP41" s="1180">
        <f t="shared" ca="1" si="642"/>
        <v>0</v>
      </c>
      <c r="GQ41" s="1180">
        <f t="shared" ca="1" si="642"/>
        <v>0</v>
      </c>
      <c r="HC41" s="1180">
        <f t="shared" ref="HC41:HH50" ca="1" si="643">VLOOKUP(HC$1,INDIRECT(LU_MAT),$A41,FALSE())</f>
        <v>0</v>
      </c>
      <c r="HD41" s="1180">
        <f t="shared" ca="1" si="643"/>
        <v>0</v>
      </c>
      <c r="HE41" s="1180">
        <f t="shared" ca="1" si="643"/>
        <v>0</v>
      </c>
      <c r="HF41" s="1180">
        <f t="shared" ca="1" si="643"/>
        <v>0</v>
      </c>
      <c r="HG41" s="1180">
        <f t="shared" ca="1" si="643"/>
        <v>0</v>
      </c>
      <c r="HH41" s="1180">
        <f t="shared" ca="1" si="643"/>
        <v>0</v>
      </c>
      <c r="HT41" s="1180">
        <f t="shared" ref="HT41:IE50" ca="1" si="644">VLOOKUP(HT$1,INDIRECT(LU_MAT),$A41,FALSE())</f>
        <v>0</v>
      </c>
      <c r="HU41" s="1180">
        <f t="shared" ca="1" si="644"/>
        <v>0</v>
      </c>
      <c r="HV41" s="1180">
        <f t="shared" ca="1" si="644"/>
        <v>0</v>
      </c>
      <c r="HW41" s="1180">
        <f t="shared" ca="1" si="644"/>
        <v>0</v>
      </c>
      <c r="HX41" s="1180">
        <f t="shared" ca="1" si="644"/>
        <v>0</v>
      </c>
      <c r="HY41" s="1180">
        <f t="shared" ca="1" si="644"/>
        <v>0</v>
      </c>
      <c r="HZ41" s="1180">
        <f t="shared" ca="1" si="644"/>
        <v>0</v>
      </c>
      <c r="IA41" s="1180">
        <f t="shared" ca="1" si="644"/>
        <v>0</v>
      </c>
      <c r="IB41" s="1180">
        <f t="shared" ca="1" si="644"/>
        <v>0</v>
      </c>
      <c r="IC41" s="1180">
        <f t="shared" ca="1" si="644"/>
        <v>0</v>
      </c>
      <c r="ID41" s="1180">
        <f t="shared" ca="1" si="644"/>
        <v>0</v>
      </c>
      <c r="IE41" s="1180">
        <f t="shared" ca="1" si="644"/>
        <v>0</v>
      </c>
      <c r="IQ41" s="1180">
        <f t="shared" ref="IQ41:IZ50" ca="1" si="645">VLOOKUP(IQ$1,INDIRECT(LU_MAT),$A41,FALSE())</f>
        <v>0</v>
      </c>
      <c r="IR41" s="1180">
        <f t="shared" ca="1" si="645"/>
        <v>0</v>
      </c>
      <c r="IS41" s="1180">
        <f t="shared" ca="1" si="645"/>
        <v>0</v>
      </c>
      <c r="IT41" s="1180">
        <f t="shared" ca="1" si="645"/>
        <v>0</v>
      </c>
      <c r="IU41" s="1180">
        <f t="shared" ca="1" si="645"/>
        <v>0</v>
      </c>
      <c r="IV41" s="1180">
        <f t="shared" ca="1" si="645"/>
        <v>0</v>
      </c>
      <c r="IW41" s="1180">
        <f t="shared" ca="1" si="645"/>
        <v>0</v>
      </c>
      <c r="IX41" s="1180">
        <f t="shared" ca="1" si="645"/>
        <v>0</v>
      </c>
      <c r="IY41" s="1180">
        <f t="shared" ca="1" si="645"/>
        <v>0</v>
      </c>
      <c r="IZ41" s="1180">
        <f t="shared" ca="1" si="645"/>
        <v>0</v>
      </c>
      <c r="JA41" s="1180">
        <f t="shared" ref="JA41:JH50" ca="1" si="646">VLOOKUP(JA$1,INDIRECT(LU_MAT),$A41,FALSE())</f>
        <v>0</v>
      </c>
      <c r="JB41" s="1180">
        <f t="shared" ca="1" si="646"/>
        <v>0</v>
      </c>
      <c r="JC41" s="1180">
        <f t="shared" ca="1" si="646"/>
        <v>0</v>
      </c>
      <c r="JD41" s="1180">
        <f t="shared" ca="1" si="646"/>
        <v>0</v>
      </c>
      <c r="JE41" s="1180">
        <f t="shared" ca="1" si="646"/>
        <v>0</v>
      </c>
      <c r="JF41" s="1180">
        <f t="shared" ca="1" si="646"/>
        <v>0</v>
      </c>
      <c r="JG41" s="1180">
        <f t="shared" ca="1" si="646"/>
        <v>0</v>
      </c>
      <c r="JH41" s="1180">
        <f t="shared" ca="1" si="646"/>
        <v>0</v>
      </c>
      <c r="JT41" s="1180">
        <f t="shared" ref="JT41:KC50" ca="1" si="647">VLOOKUP(JT$1,INDIRECT(LU_MAT),$A41,FALSE())</f>
        <v>0</v>
      </c>
      <c r="JU41" s="1180">
        <f t="shared" ca="1" si="647"/>
        <v>0</v>
      </c>
      <c r="JV41" s="1180">
        <f t="shared" ca="1" si="647"/>
        <v>0</v>
      </c>
      <c r="JW41" s="1180">
        <f t="shared" ca="1" si="647"/>
        <v>0</v>
      </c>
      <c r="JX41" s="1180">
        <f t="shared" ca="1" si="647"/>
        <v>0</v>
      </c>
      <c r="JY41" s="1180">
        <f t="shared" ca="1" si="647"/>
        <v>0</v>
      </c>
      <c r="JZ41" s="1180">
        <f t="shared" ca="1" si="647"/>
        <v>0</v>
      </c>
      <c r="KA41" s="1180">
        <f t="shared" ca="1" si="647"/>
        <v>0</v>
      </c>
      <c r="KB41" s="1180">
        <f t="shared" ca="1" si="647"/>
        <v>0</v>
      </c>
      <c r="KC41" s="1180">
        <f t="shared" ca="1" si="647"/>
        <v>0</v>
      </c>
      <c r="KL41" s="1180">
        <f t="shared" ref="KL41:KR50" ca="1" si="648">VLOOKUP(KL$1,INDIRECT(LU_MAT),$A41,FALSE())</f>
        <v>0</v>
      </c>
      <c r="KM41" s="1180">
        <f t="shared" ca="1" si="648"/>
        <v>0</v>
      </c>
      <c r="KN41" s="1180">
        <f t="shared" ca="1" si="648"/>
        <v>0</v>
      </c>
      <c r="KO41" s="1180">
        <f t="shared" ca="1" si="648"/>
        <v>0</v>
      </c>
      <c r="KP41" s="1180">
        <f t="shared" ca="1" si="648"/>
        <v>0</v>
      </c>
      <c r="KQ41" s="1180">
        <f t="shared" ca="1" si="648"/>
        <v>0</v>
      </c>
      <c r="KR41" s="1180">
        <f t="shared" ca="1" si="648"/>
        <v>0</v>
      </c>
      <c r="LA41" s="1180">
        <f t="shared" ref="LA41:LK50" ca="1" si="649">VLOOKUP(LA$1,INDIRECT(LU_MAT),$A41,FALSE())</f>
        <v>0</v>
      </c>
      <c r="LB41" s="1180">
        <f t="shared" ca="1" si="649"/>
        <v>0</v>
      </c>
      <c r="LC41" s="1180">
        <f t="shared" ca="1" si="649"/>
        <v>0</v>
      </c>
      <c r="LD41" s="1180">
        <f t="shared" ca="1" si="649"/>
        <v>0</v>
      </c>
      <c r="LE41" s="1180">
        <f t="shared" ca="1" si="649"/>
        <v>0</v>
      </c>
      <c r="LF41" s="1180">
        <f t="shared" ca="1" si="649"/>
        <v>0</v>
      </c>
      <c r="LG41" s="1180">
        <f t="shared" ca="1" si="649"/>
        <v>0</v>
      </c>
      <c r="LH41" s="1180">
        <f t="shared" ca="1" si="649"/>
        <v>0</v>
      </c>
      <c r="LI41" s="1180">
        <f t="shared" ca="1" si="649"/>
        <v>0</v>
      </c>
      <c r="LJ41" s="1180">
        <f t="shared" ca="1" si="649"/>
        <v>0</v>
      </c>
      <c r="LK41" s="1180">
        <f t="shared" ca="1" si="649"/>
        <v>0</v>
      </c>
      <c r="LW41" s="1180">
        <f t="shared" ref="LW41:MF50" ca="1" si="650">VLOOKUP(LW$1,INDIRECT(LU_MAT),$A41,FALSE())</f>
        <v>0</v>
      </c>
      <c r="LX41" s="1180">
        <f t="shared" ca="1" si="650"/>
        <v>0</v>
      </c>
      <c r="LY41" s="1180">
        <f t="shared" ca="1" si="650"/>
        <v>0</v>
      </c>
      <c r="LZ41" s="1180">
        <f t="shared" ca="1" si="650"/>
        <v>0</v>
      </c>
      <c r="MA41" s="1180">
        <f t="shared" ca="1" si="650"/>
        <v>0</v>
      </c>
      <c r="MB41" s="1180">
        <f t="shared" ca="1" si="650"/>
        <v>0</v>
      </c>
      <c r="MC41" s="1180">
        <f t="shared" ca="1" si="650"/>
        <v>0</v>
      </c>
      <c r="MD41" s="1180">
        <f t="shared" ca="1" si="650"/>
        <v>0</v>
      </c>
      <c r="ME41" s="1180">
        <f t="shared" ca="1" si="650"/>
        <v>0</v>
      </c>
      <c r="MF41" s="1180">
        <f t="shared" ca="1" si="650"/>
        <v>0</v>
      </c>
      <c r="MG41" s="1180">
        <f t="shared" ref="MG41:MO50" ca="1" si="651">VLOOKUP(MG$1,INDIRECT(LU_MAT),$A41,FALSE())</f>
        <v>0</v>
      </c>
      <c r="MH41" s="1180">
        <f t="shared" ca="1" si="651"/>
        <v>0</v>
      </c>
      <c r="MI41" s="1180">
        <f t="shared" ca="1" si="651"/>
        <v>0</v>
      </c>
      <c r="MJ41" s="1180">
        <f t="shared" ca="1" si="651"/>
        <v>0</v>
      </c>
      <c r="MK41" s="1180">
        <f t="shared" ca="1" si="651"/>
        <v>0</v>
      </c>
      <c r="ML41" s="1180">
        <f t="shared" ca="1" si="651"/>
        <v>0</v>
      </c>
      <c r="MM41" s="1180">
        <f t="shared" ca="1" si="651"/>
        <v>0</v>
      </c>
      <c r="MN41" s="1180">
        <f t="shared" ca="1" si="651"/>
        <v>0</v>
      </c>
      <c r="MO41" s="1180">
        <f t="shared" ca="1" si="651"/>
        <v>0</v>
      </c>
      <c r="NA41" s="1180">
        <f t="shared" ref="NA41:NP50" ca="1" si="652">VLOOKUP(NA$1,INDIRECT(LU_MAT),$A41,FALSE())</f>
        <v>0</v>
      </c>
      <c r="NB41" s="1180">
        <f t="shared" ca="1" si="652"/>
        <v>0</v>
      </c>
      <c r="NC41" s="1180">
        <f t="shared" ca="1" si="652"/>
        <v>0</v>
      </c>
      <c r="ND41" s="1180">
        <f t="shared" ca="1" si="652"/>
        <v>0</v>
      </c>
      <c r="NE41" s="1180">
        <f t="shared" ca="1" si="652"/>
        <v>0</v>
      </c>
      <c r="NF41" s="1180">
        <f t="shared" ca="1" si="652"/>
        <v>0</v>
      </c>
      <c r="NG41" s="1180">
        <f t="shared" ca="1" si="652"/>
        <v>0</v>
      </c>
      <c r="NH41" s="1180">
        <f t="shared" ca="1" si="652"/>
        <v>0</v>
      </c>
      <c r="NI41" s="1180">
        <f t="shared" ca="1" si="652"/>
        <v>0</v>
      </c>
      <c r="NJ41" s="1180">
        <f t="shared" ca="1" si="652"/>
        <v>0</v>
      </c>
      <c r="NK41" s="1180">
        <f t="shared" ca="1" si="652"/>
        <v>0</v>
      </c>
      <c r="NL41" s="1180">
        <f t="shared" ca="1" si="652"/>
        <v>0</v>
      </c>
      <c r="NM41" s="1180">
        <f t="shared" ca="1" si="652"/>
        <v>0</v>
      </c>
      <c r="NN41" s="1180">
        <f t="shared" ca="1" si="652"/>
        <v>0</v>
      </c>
      <c r="NO41" s="1180">
        <f t="shared" ca="1" si="652"/>
        <v>0</v>
      </c>
      <c r="NP41" s="1180">
        <f t="shared" ca="1" si="652"/>
        <v>0</v>
      </c>
      <c r="OH41" s="1180">
        <f t="shared" ref="OH41:OO50" ca="1" si="653">VLOOKUP(OH$1,INDIRECT(LU_MAT),$A41,FALSE())</f>
        <v>0</v>
      </c>
      <c r="OI41" s="1180">
        <f t="shared" ca="1" si="653"/>
        <v>0</v>
      </c>
      <c r="OJ41" s="1180">
        <f t="shared" ca="1" si="653"/>
        <v>0</v>
      </c>
      <c r="OK41" s="1180">
        <f t="shared" ca="1" si="653"/>
        <v>0</v>
      </c>
      <c r="OL41" s="1180">
        <f t="shared" ca="1" si="653"/>
        <v>0</v>
      </c>
      <c r="OM41" s="1180">
        <f t="shared" ca="1" si="653"/>
        <v>0</v>
      </c>
      <c r="ON41" s="1180">
        <f t="shared" ca="1" si="653"/>
        <v>0</v>
      </c>
      <c r="OO41" s="1180">
        <f t="shared" ca="1" si="653"/>
        <v>0</v>
      </c>
      <c r="PA41" s="1180">
        <f t="shared" ref="PA41:PK50" ca="1" si="654">VLOOKUP(PA$1,INDIRECT(LU_MAT),$A41,FALSE())</f>
        <v>0</v>
      </c>
      <c r="PB41" s="1180">
        <f t="shared" ca="1" si="654"/>
        <v>0</v>
      </c>
      <c r="PC41" s="1180">
        <f t="shared" ca="1" si="654"/>
        <v>0</v>
      </c>
      <c r="PD41" s="1180">
        <f t="shared" ca="1" si="654"/>
        <v>0</v>
      </c>
      <c r="PE41" s="1180">
        <f t="shared" ca="1" si="654"/>
        <v>0</v>
      </c>
      <c r="PF41" s="1180">
        <f t="shared" ca="1" si="654"/>
        <v>0</v>
      </c>
      <c r="PG41" s="1180">
        <f t="shared" ca="1" si="654"/>
        <v>0</v>
      </c>
      <c r="PH41" s="1180">
        <f t="shared" ca="1" si="654"/>
        <v>0</v>
      </c>
      <c r="PI41" s="1180">
        <f t="shared" ca="1" si="654"/>
        <v>0</v>
      </c>
      <c r="PJ41" s="1180">
        <f t="shared" ca="1" si="654"/>
        <v>0</v>
      </c>
      <c r="PK41" s="1180">
        <f t="shared" ca="1" si="654"/>
        <v>0</v>
      </c>
      <c r="PW41" s="1180">
        <f t="shared" ref="PW41:PZ60" ca="1" si="655">VLOOKUP(PW$1,INDIRECT(LU_MAT),$A41,FALSE())</f>
        <v>0</v>
      </c>
      <c r="PX41" s="1180">
        <f t="shared" ca="1" si="655"/>
        <v>0</v>
      </c>
      <c r="PY41" s="1180">
        <f t="shared" ca="1" si="655"/>
        <v>0</v>
      </c>
      <c r="PZ41" s="1180">
        <f t="shared" ca="1" si="655"/>
        <v>0</v>
      </c>
    </row>
    <row r="42" spans="1:442" ht="12" customHeight="1">
      <c r="A42" s="1">
        <v>3</v>
      </c>
      <c r="B42" s="12" t="s">
        <v>2647</v>
      </c>
      <c r="C42" s="1" t="s">
        <v>2718</v>
      </c>
      <c r="D42" s="1" t="s">
        <v>95</v>
      </c>
      <c r="J42" s="1180">
        <f t="shared" ca="1" si="633"/>
        <v>104166.667</v>
      </c>
      <c r="K42" s="1180">
        <f t="shared" ca="1" si="633"/>
        <v>104166.667</v>
      </c>
      <c r="T42" s="1180">
        <f t="shared" ca="1" si="634"/>
        <v>104166.667</v>
      </c>
      <c r="U42" s="1180">
        <f t="shared" ca="1" si="634"/>
        <v>140632.66399999999</v>
      </c>
      <c r="V42" s="1180">
        <f t="shared" ca="1" si="634"/>
        <v>38299.388800000001</v>
      </c>
      <c r="W42" s="1180">
        <f t="shared" ca="1" si="634"/>
        <v>3846.6628799999999</v>
      </c>
      <c r="X42" s="1180">
        <f t="shared" ca="1" si="634"/>
        <v>24460.080999999998</v>
      </c>
      <c r="Y42" s="1180">
        <f t="shared" ca="1" si="634"/>
        <v>311405.33899999998</v>
      </c>
      <c r="Z42" s="1180">
        <f t="shared" ca="1" si="634"/>
        <v>19868.082699999999</v>
      </c>
      <c r="AA42" s="1180">
        <f t="shared" ca="1" si="634"/>
        <v>291537.25699999998</v>
      </c>
      <c r="AB42" s="1180">
        <f t="shared" ca="1" si="634"/>
        <v>1980.28674</v>
      </c>
      <c r="AC42" s="1180">
        <f t="shared" ca="1" si="634"/>
        <v>36319.101999999999</v>
      </c>
      <c r="AD42" s="1180">
        <f t="shared" ca="1" si="634"/>
        <v>1980.6120000000001</v>
      </c>
      <c r="AM42" s="1180">
        <f t="shared" ca="1" si="635"/>
        <v>140632.66399999999</v>
      </c>
      <c r="AN42" s="1180">
        <f t="shared" ca="1" si="635"/>
        <v>140632.66399999999</v>
      </c>
      <c r="AO42" s="1180">
        <f t="shared" ca="1" si="635"/>
        <v>291537.25699999998</v>
      </c>
      <c r="AP42" s="1180">
        <f t="shared" ca="1" si="635"/>
        <v>291537.25699999998</v>
      </c>
      <c r="AQ42" s="1180">
        <f t="shared" ca="1" si="635"/>
        <v>14122.071</v>
      </c>
      <c r="AR42" s="1180">
        <f t="shared" ca="1" si="635"/>
        <v>15912.6561</v>
      </c>
      <c r="AS42" s="1180">
        <f t="shared" ca="1" si="635"/>
        <v>3955.42659</v>
      </c>
      <c r="AT42" s="1180">
        <f t="shared" ca="1" si="635"/>
        <v>13223.572700000001</v>
      </c>
      <c r="AU42" s="1180">
        <f t="shared" ca="1" si="635"/>
        <v>16811.154399999999</v>
      </c>
      <c r="AV42" s="1180">
        <f t="shared" ca="1" si="635"/>
        <v>277415.185</v>
      </c>
      <c r="AW42" s="1180">
        <f t="shared" ca="1" si="635"/>
        <v>13223.572700000001</v>
      </c>
      <c r="AX42" s="1180">
        <f t="shared" ca="1" si="635"/>
        <v>33990.153700000003</v>
      </c>
      <c r="AY42" s="1180">
        <f t="shared" ca="1" si="635"/>
        <v>1050.60419</v>
      </c>
      <c r="AZ42" s="1180">
        <f t="shared" ca="1" si="635"/>
        <v>150923.58600000001</v>
      </c>
      <c r="BA42" s="1180">
        <f t="shared" ca="1" si="635"/>
        <v>151974.19</v>
      </c>
      <c r="BB42" s="1180">
        <f t="shared" ca="1" si="635"/>
        <v>429389.701</v>
      </c>
      <c r="BN42" s="1180">
        <f t="shared" ca="1" si="636"/>
        <v>44322.619299999998</v>
      </c>
      <c r="BO42" s="1180">
        <f t="shared" ca="1" si="636"/>
        <v>42590.406600000002</v>
      </c>
      <c r="BP42" s="1180">
        <f t="shared" ca="1" si="636"/>
        <v>1969.2672299999999</v>
      </c>
      <c r="BQ42" s="1180">
        <f t="shared" ca="1" si="636"/>
        <v>210.54550800000001</v>
      </c>
      <c r="BR42" s="1180">
        <f t="shared" ca="1" si="636"/>
        <v>26.5087382</v>
      </c>
      <c r="CD42" s="1180">
        <f t="shared" ca="1" si="637"/>
        <v>429389.701</v>
      </c>
      <c r="CE42" s="1180">
        <f t="shared" ca="1" si="637"/>
        <v>429389.701</v>
      </c>
      <c r="CF42" s="1180">
        <f t="shared" ca="1" si="637"/>
        <v>44322.619299999998</v>
      </c>
      <c r="CG42" s="1180">
        <f t="shared" ca="1" si="637"/>
        <v>42590.406600000002</v>
      </c>
      <c r="CH42" s="1180">
        <f t="shared" ca="1" si="637"/>
        <v>443226.18400000001</v>
      </c>
      <c r="CI42" s="1180">
        <f t="shared" ca="1" si="637"/>
        <v>947.45478400000002</v>
      </c>
      <c r="CJ42" s="1180">
        <f t="shared" ca="1" si="637"/>
        <v>117.50888399999999</v>
      </c>
      <c r="CK42" s="1180">
        <f t="shared" ca="1" si="637"/>
        <v>423378.65399999998</v>
      </c>
      <c r="CL42" s="1180">
        <f t="shared" ca="1" si="637"/>
        <v>19180.291499999999</v>
      </c>
      <c r="CM42" s="1180">
        <f t="shared" ca="1" si="637"/>
        <v>13836.482900000001</v>
      </c>
      <c r="CN42" s="1180">
        <f t="shared" ca="1" si="637"/>
        <v>450517.04</v>
      </c>
      <c r="CO42" s="1180">
        <f t="shared" ca="1" si="637"/>
        <v>27138.3868</v>
      </c>
      <c r="DA42" s="1180">
        <f t="shared" ca="1" si="638"/>
        <v>790.06303600000001</v>
      </c>
      <c r="DB42" s="1180">
        <f t="shared" ca="1" si="638"/>
        <v>7.8602083800000004</v>
      </c>
      <c r="DC42" s="1180">
        <f t="shared" ca="1" si="638"/>
        <v>0.489061574</v>
      </c>
      <c r="DD42" s="1180">
        <f t="shared" ca="1" si="638"/>
        <v>5.7200563799999999</v>
      </c>
      <c r="DE42" s="1180">
        <f t="shared" ca="1" si="638"/>
        <v>769.70806000000005</v>
      </c>
      <c r="DF42" s="1180">
        <f t="shared" ca="1" si="638"/>
        <v>1585.9873700000001</v>
      </c>
      <c r="DG42" s="1180">
        <f t="shared" ca="1" si="638"/>
        <v>32582.828799999999</v>
      </c>
      <c r="DH42" s="1180">
        <f t="shared" ca="1" si="638"/>
        <v>32582.828799999999</v>
      </c>
      <c r="DI42" s="1180">
        <f t="shared" ca="1" si="638"/>
        <v>31031.265500000001</v>
      </c>
      <c r="DJ42" s="1180">
        <f t="shared" ca="1" si="638"/>
        <v>1551.5632800000001</v>
      </c>
      <c r="DV42" s="1180">
        <f t="shared" ca="1" si="639"/>
        <v>11419.2086</v>
      </c>
      <c r="DW42" s="1180">
        <f t="shared" ca="1" si="639"/>
        <v>2844.6651299999999</v>
      </c>
      <c r="DX42" s="1180">
        <f t="shared" ca="1" si="639"/>
        <v>15801.260700000001</v>
      </c>
      <c r="DY42" s="1180">
        <f t="shared" ca="1" si="639"/>
        <v>790.06303600000001</v>
      </c>
      <c r="DZ42" s="1180">
        <f t="shared" ca="1" si="639"/>
        <v>0.489061574</v>
      </c>
      <c r="EA42" s="1180">
        <f t="shared" ca="1" si="639"/>
        <v>769.70806000000005</v>
      </c>
      <c r="EB42" s="1180">
        <f t="shared" ca="1" si="639"/>
        <v>15011.197700000001</v>
      </c>
      <c r="EC42" s="1180">
        <f t="shared" ca="1" si="639"/>
        <v>223.984489</v>
      </c>
      <c r="ED42" s="1180">
        <f t="shared" ca="1" si="639"/>
        <v>13836.482900000001</v>
      </c>
      <c r="EE42" s="1180">
        <f t="shared" ca="1" si="639"/>
        <v>31801.300500000001</v>
      </c>
      <c r="EF42" s="1180">
        <f t="shared" ca="1" si="639"/>
        <v>67.351979200000002</v>
      </c>
      <c r="EG42" s="1180">
        <f t="shared" ca="1" si="639"/>
        <v>109.253077</v>
      </c>
      <c r="EH42" s="1180">
        <f t="shared" ca="1" si="639"/>
        <v>16.4154968</v>
      </c>
      <c r="EI42" s="1180">
        <f t="shared" ca="1" si="639"/>
        <v>156.63251</v>
      </c>
      <c r="EJ42" s="1180">
        <f t="shared" ca="1" si="639"/>
        <v>13.357530000000001</v>
      </c>
      <c r="EK42" s="1180">
        <f t="shared" ca="1" si="639"/>
        <v>31031.265500000001</v>
      </c>
      <c r="EW42" s="1180">
        <f t="shared" ca="1" si="640"/>
        <v>450517.04</v>
      </c>
      <c r="EX42" s="1180">
        <f t="shared" ca="1" si="640"/>
        <v>450517.04</v>
      </c>
      <c r="EY42" s="1180">
        <f t="shared" ca="1" si="640"/>
        <v>391779.15399999998</v>
      </c>
      <c r="EZ42" s="1180">
        <f t="shared" ca="1" si="640"/>
        <v>391779.15399999998</v>
      </c>
      <c r="FA42" s="1180">
        <f t="shared" ca="1" si="640"/>
        <v>610.086457</v>
      </c>
      <c r="FB42" s="1180">
        <f t="shared" ca="1" si="640"/>
        <v>58127.8004</v>
      </c>
      <c r="FN42" s="1180">
        <f t="shared" ca="1" si="641"/>
        <v>1969.2672299999999</v>
      </c>
      <c r="FO42" s="1180">
        <f t="shared" ca="1" si="641"/>
        <v>19180.291499999999</v>
      </c>
      <c r="FP42" s="1180">
        <f t="shared" ca="1" si="641"/>
        <v>610.086457</v>
      </c>
      <c r="FQ42" s="1180">
        <f t="shared" ca="1" si="641"/>
        <v>58127.8004</v>
      </c>
      <c r="FR42" s="1180">
        <f t="shared" ca="1" si="641"/>
        <v>29168.814399999999</v>
      </c>
      <c r="FS42" s="1180">
        <f t="shared" ca="1" si="641"/>
        <v>36319.101999999999</v>
      </c>
      <c r="FT42" s="1180">
        <f t="shared" ca="1" si="641"/>
        <v>7360.1130700000003</v>
      </c>
      <c r="FU42" s="1180">
        <f t="shared" ca="1" si="641"/>
        <v>21759.645199999999</v>
      </c>
      <c r="FV42" s="1180">
        <f t="shared" ca="1" si="641"/>
        <v>26774.6126</v>
      </c>
      <c r="FW42" s="1180">
        <f t="shared" ca="1" si="641"/>
        <v>21395.8711</v>
      </c>
      <c r="FX42" s="1180">
        <f t="shared" ca="1" si="641"/>
        <v>27138.3868</v>
      </c>
      <c r="GJ42" s="1180">
        <f t="shared" ca="1" si="642"/>
        <v>29168.814399999999</v>
      </c>
      <c r="GK42" s="1180">
        <f t="shared" ca="1" si="642"/>
        <v>29168.814399999999</v>
      </c>
      <c r="GL42" s="1180">
        <f t="shared" ca="1" si="642"/>
        <v>7360.11582</v>
      </c>
      <c r="GM42" s="1180">
        <f t="shared" ca="1" si="642"/>
        <v>21808.6986</v>
      </c>
      <c r="GN42" s="1180">
        <f t="shared" ca="1" si="642"/>
        <v>21808.6986</v>
      </c>
      <c r="GO42" s="1180">
        <f t="shared" ca="1" si="642"/>
        <v>7360.11582</v>
      </c>
      <c r="GP42" s="1180">
        <f t="shared" ca="1" si="642"/>
        <v>21808.6986</v>
      </c>
      <c r="GQ42" s="1180">
        <f t="shared" ca="1" si="642"/>
        <v>7360.1130700000003</v>
      </c>
      <c r="HC42" s="1180">
        <f t="shared" ca="1" si="643"/>
        <v>391779.15399999998</v>
      </c>
      <c r="HD42" s="1180">
        <f t="shared" ca="1" si="643"/>
        <v>355311.76899999997</v>
      </c>
      <c r="HE42" s="1180">
        <f t="shared" ca="1" si="643"/>
        <v>12113.6379</v>
      </c>
      <c r="HF42" s="1180">
        <f t="shared" ca="1" si="643"/>
        <v>12050.428900000001</v>
      </c>
      <c r="HG42" s="1180">
        <f t="shared" ca="1" si="643"/>
        <v>36530.594100000002</v>
      </c>
      <c r="HH42" s="1180">
        <f t="shared" ca="1" si="643"/>
        <v>355311.76899999997</v>
      </c>
      <c r="HT42" s="1180">
        <f t="shared" ca="1" si="644"/>
        <v>33990.153700000003</v>
      </c>
      <c r="HU42" s="1180">
        <f t="shared" ca="1" si="644"/>
        <v>355311.76899999997</v>
      </c>
      <c r="HV42" s="1180">
        <f t="shared" ca="1" si="644"/>
        <v>410597.82799999998</v>
      </c>
      <c r="HW42" s="1180">
        <f t="shared" ca="1" si="644"/>
        <v>410597.82799999998</v>
      </c>
      <c r="HX42" s="1180">
        <f t="shared" ca="1" si="644"/>
        <v>360102.83199999999</v>
      </c>
      <c r="HY42" s="1180">
        <f t="shared" ca="1" si="644"/>
        <v>28649.373599999999</v>
      </c>
      <c r="HZ42" s="1180">
        <f t="shared" ca="1" si="644"/>
        <v>21866.071199999998</v>
      </c>
      <c r="IA42" s="1180">
        <f t="shared" ca="1" si="644"/>
        <v>20.444040600000001</v>
      </c>
      <c r="IB42" s="1180">
        <f t="shared" ca="1" si="644"/>
        <v>4687.9886399999996</v>
      </c>
      <c r="IC42" s="1180">
        <f t="shared" ca="1" si="644"/>
        <v>146508.296</v>
      </c>
      <c r="ID42" s="1180">
        <f t="shared" ca="1" si="644"/>
        <v>146508.296</v>
      </c>
      <c r="IE42" s="1180">
        <f t="shared" ca="1" si="644"/>
        <v>16462.917300000001</v>
      </c>
      <c r="IQ42" s="1180">
        <f t="shared" ca="1" si="645"/>
        <v>360102.83199999999</v>
      </c>
      <c r="IR42" s="1180">
        <f t="shared" ca="1" si="645"/>
        <v>28649.373599999999</v>
      </c>
      <c r="IS42" s="1180">
        <f t="shared" ca="1" si="645"/>
        <v>91574.288199999995</v>
      </c>
      <c r="IT42" s="1180">
        <f t="shared" ca="1" si="645"/>
        <v>120223.662</v>
      </c>
      <c r="IU42" s="1180">
        <f t="shared" ca="1" si="645"/>
        <v>110463.602</v>
      </c>
      <c r="IV42" s="1180">
        <f t="shared" ca="1" si="645"/>
        <v>2675037.36</v>
      </c>
      <c r="IW42" s="1180">
        <f t="shared" ca="1" si="645"/>
        <v>2197782.92</v>
      </c>
      <c r="IX42" s="1180">
        <f t="shared" ca="1" si="645"/>
        <v>221065.59599999999</v>
      </c>
      <c r="IY42" s="1180">
        <f t="shared" ca="1" si="645"/>
        <v>9760.0596800000003</v>
      </c>
      <c r="IZ42" s="1180">
        <f t="shared" ca="1" si="645"/>
        <v>385684.58899999998</v>
      </c>
      <c r="JA42" s="1180">
        <f t="shared" ca="1" si="646"/>
        <v>2289357.21</v>
      </c>
      <c r="JB42" s="1180">
        <f t="shared" ca="1" si="646"/>
        <v>375755.10100000002</v>
      </c>
      <c r="JC42" s="1180">
        <f t="shared" ca="1" si="646"/>
        <v>9909.0438400000003</v>
      </c>
      <c r="JD42" s="1180">
        <f t="shared" ca="1" si="646"/>
        <v>304568.41899999999</v>
      </c>
      <c r="JE42" s="1180">
        <f t="shared" ca="1" si="646"/>
        <v>81116.170100000003</v>
      </c>
      <c r="JF42" s="1180">
        <f t="shared" ca="1" si="646"/>
        <v>223250.22500000001</v>
      </c>
      <c r="JG42" s="1180">
        <f t="shared" ca="1" si="646"/>
        <v>4503.3732499999996</v>
      </c>
      <c r="JH42" s="1180">
        <f t="shared" ca="1" si="646"/>
        <v>20.444040600000001</v>
      </c>
      <c r="JT42" s="1180">
        <f t="shared" ca="1" si="647"/>
        <v>210.54550800000001</v>
      </c>
      <c r="JU42" s="1180">
        <f t="shared" ca="1" si="647"/>
        <v>947.45478400000002</v>
      </c>
      <c r="JV42" s="1180">
        <f t="shared" ca="1" si="647"/>
        <v>7.8602083800000004</v>
      </c>
      <c r="JW42" s="1180">
        <f t="shared" ca="1" si="647"/>
        <v>156.63251</v>
      </c>
      <c r="JX42" s="1180">
        <f t="shared" ca="1" si="647"/>
        <v>21808.6986</v>
      </c>
      <c r="JY42" s="1180">
        <f t="shared" ca="1" si="647"/>
        <v>464.92967399999998</v>
      </c>
      <c r="JZ42" s="1180">
        <f t="shared" ca="1" si="647"/>
        <v>22273.6283</v>
      </c>
      <c r="KA42" s="1180">
        <f t="shared" ca="1" si="647"/>
        <v>1980.6120000000001</v>
      </c>
      <c r="KB42" s="1180">
        <f t="shared" ca="1" si="647"/>
        <v>8021.6018199999999</v>
      </c>
      <c r="KC42" s="1180">
        <f t="shared" ca="1" si="647"/>
        <v>1322.4930099999999</v>
      </c>
      <c r="KL42" s="1180">
        <f t="shared" ca="1" si="648"/>
        <v>1050.60419</v>
      </c>
      <c r="KM42" s="1180">
        <f t="shared" ca="1" si="648"/>
        <v>26.5087382</v>
      </c>
      <c r="KN42" s="1180">
        <f t="shared" ca="1" si="648"/>
        <v>117.50888399999999</v>
      </c>
      <c r="KO42" s="1180">
        <f t="shared" ca="1" si="648"/>
        <v>5.7200563799999999</v>
      </c>
      <c r="KP42" s="1180">
        <f t="shared" ca="1" si="648"/>
        <v>109.253077</v>
      </c>
      <c r="KQ42" s="1180">
        <f t="shared" ca="1" si="648"/>
        <v>1165.5773200000001</v>
      </c>
      <c r="KR42" s="1180">
        <f t="shared" ca="1" si="648"/>
        <v>144.01762199999999</v>
      </c>
      <c r="LA42" s="1180">
        <f t="shared" ca="1" si="649"/>
        <v>12050.428900000001</v>
      </c>
      <c r="LB42" s="1180">
        <f t="shared" ca="1" si="649"/>
        <v>21866.071199999998</v>
      </c>
      <c r="LC42" s="1180">
        <f t="shared" ca="1" si="649"/>
        <v>318397.18800000002</v>
      </c>
      <c r="LD42" s="1180">
        <f t="shared" ca="1" si="649"/>
        <v>318397.18800000002</v>
      </c>
      <c r="LE42" s="1180">
        <f t="shared" ca="1" si="649"/>
        <v>284480.68800000002</v>
      </c>
      <c r="LF42" s="1180">
        <f t="shared" ca="1" si="649"/>
        <v>364687.82199999999</v>
      </c>
      <c r="LG42" s="1180">
        <f t="shared" ca="1" si="649"/>
        <v>364687.82199999999</v>
      </c>
      <c r="LH42" s="1180">
        <f t="shared" ca="1" si="649"/>
        <v>5725.5733200000004</v>
      </c>
      <c r="LI42" s="1180">
        <f t="shared" ca="1" si="649"/>
        <v>363439.08</v>
      </c>
      <c r="LJ42" s="1180">
        <f t="shared" ca="1" si="649"/>
        <v>3581.4652900000001</v>
      </c>
      <c r="LK42" s="1180">
        <f t="shared" ca="1" si="649"/>
        <v>895.36632199999997</v>
      </c>
      <c r="LW42" s="1180">
        <f t="shared" ca="1" si="650"/>
        <v>3846.6628799999999</v>
      </c>
      <c r="LX42" s="1180">
        <f t="shared" ca="1" si="650"/>
        <v>24460.080999999998</v>
      </c>
      <c r="LY42" s="1180">
        <f t="shared" ca="1" si="650"/>
        <v>36530.594100000002</v>
      </c>
      <c r="LZ42" s="1180">
        <f t="shared" ca="1" si="650"/>
        <v>9760.0596800000003</v>
      </c>
      <c r="MA42" s="1180">
        <f t="shared" ca="1" si="650"/>
        <v>46290.6538</v>
      </c>
      <c r="MB42" s="1180">
        <f t="shared" ca="1" si="650"/>
        <v>318397.18800000002</v>
      </c>
      <c r="MC42" s="1180">
        <f t="shared" ca="1" si="650"/>
        <v>364687.82199999999</v>
      </c>
      <c r="MD42" s="1180">
        <f t="shared" ca="1" si="650"/>
        <v>235119.12700000001</v>
      </c>
      <c r="ME42" s="1180">
        <f t="shared" ca="1" si="650"/>
        <v>30625.412499999999</v>
      </c>
      <c r="MF42" s="1180">
        <f t="shared" ca="1" si="650"/>
        <v>242389.701</v>
      </c>
      <c r="MG42" s="1180">
        <f t="shared" ca="1" si="651"/>
        <v>242390.85200000001</v>
      </c>
      <c r="MH42" s="1180">
        <f t="shared" ca="1" si="651"/>
        <v>75837.334099999993</v>
      </c>
      <c r="MI42" s="1180">
        <f t="shared" ca="1" si="651"/>
        <v>61.0448904</v>
      </c>
      <c r="MJ42" s="1180">
        <f t="shared" ca="1" si="651"/>
        <v>100288.591</v>
      </c>
      <c r="MK42" s="1180">
        <f t="shared" ca="1" si="651"/>
        <v>100288.591</v>
      </c>
      <c r="ML42" s="1180">
        <f t="shared" ca="1" si="651"/>
        <v>100288.591</v>
      </c>
      <c r="MM42" s="1180">
        <f t="shared" ca="1" si="651"/>
        <v>4687.9886399999996</v>
      </c>
      <c r="MN42" s="1180">
        <f t="shared" ca="1" si="651"/>
        <v>30625.412499999999</v>
      </c>
      <c r="MO42" s="1180">
        <f t="shared" ca="1" si="651"/>
        <v>9.9999999999999995E-8</v>
      </c>
      <c r="NA42" s="1180">
        <f t="shared" ca="1" si="652"/>
        <v>19868.082699999999</v>
      </c>
      <c r="NB42" s="1180">
        <f t="shared" ca="1" si="652"/>
        <v>15912.6561</v>
      </c>
      <c r="NC42" s="1180">
        <f t="shared" ca="1" si="652"/>
        <v>3955.42659</v>
      </c>
      <c r="ND42" s="1180">
        <f t="shared" ca="1" si="652"/>
        <v>35577.318099999997</v>
      </c>
      <c r="NE42" s="1180">
        <f t="shared" ca="1" si="652"/>
        <v>206751.33799999999</v>
      </c>
      <c r="NF42" s="1180">
        <f t="shared" ca="1" si="652"/>
        <v>242328.65599999999</v>
      </c>
      <c r="NG42" s="1180">
        <f t="shared" ca="1" si="652"/>
        <v>35577.318099999997</v>
      </c>
      <c r="NH42" s="1180">
        <f t="shared" ca="1" si="652"/>
        <v>0</v>
      </c>
      <c r="NI42" s="1180">
        <f t="shared" ca="1" si="652"/>
        <v>242389.701</v>
      </c>
      <c r="NJ42" s="1180">
        <f t="shared" ca="1" si="652"/>
        <v>242389.701</v>
      </c>
      <c r="NK42" s="1180">
        <f t="shared" ca="1" si="652"/>
        <v>61.0448904</v>
      </c>
      <c r="NL42" s="1180">
        <f t="shared" ca="1" si="652"/>
        <v>100288.591</v>
      </c>
      <c r="NM42" s="1180">
        <f t="shared" ca="1" si="652"/>
        <v>4687.9886399999996</v>
      </c>
      <c r="NN42" s="1180">
        <f t="shared" ca="1" si="652"/>
        <v>2584.0065300000001</v>
      </c>
      <c r="NO42" s="1180">
        <f t="shared" ca="1" si="652"/>
        <v>30625.412499999999</v>
      </c>
      <c r="NP42" s="1180">
        <f t="shared" ca="1" si="652"/>
        <v>75837.334099999993</v>
      </c>
      <c r="OH42" s="1180">
        <f t="shared" ca="1" si="653"/>
        <v>11112024.800000001</v>
      </c>
      <c r="OI42" s="1180">
        <f t="shared" ca="1" si="653"/>
        <v>153209.54300000001</v>
      </c>
      <c r="OJ42" s="1180">
        <f t="shared" ca="1" si="653"/>
        <v>16461.908200000002</v>
      </c>
      <c r="OK42" s="1180">
        <f t="shared" ca="1" si="653"/>
        <v>11112024.800000001</v>
      </c>
      <c r="OL42" s="1180">
        <f t="shared" ca="1" si="653"/>
        <v>6509730.1699999999</v>
      </c>
      <c r="OM42" s="1180">
        <f t="shared" ca="1" si="653"/>
        <v>6647149.5099999998</v>
      </c>
      <c r="ON42" s="1180">
        <f t="shared" ca="1" si="653"/>
        <v>1236371.79</v>
      </c>
      <c r="OO42" s="1180">
        <f t="shared" ca="1" si="653"/>
        <v>1236371.79</v>
      </c>
      <c r="PA42" s="1180">
        <f t="shared" ca="1" si="654"/>
        <v>140632.66399999999</v>
      </c>
      <c r="PB42" s="1180">
        <f t="shared" ca="1" si="654"/>
        <v>150923.58600000001</v>
      </c>
      <c r="PC42" s="1180">
        <f t="shared" ca="1" si="654"/>
        <v>11419.2086</v>
      </c>
      <c r="PD42" s="1180">
        <f t="shared" ca="1" si="654"/>
        <v>26774.6126</v>
      </c>
      <c r="PE42" s="1180">
        <f t="shared" ca="1" si="654"/>
        <v>375755.10100000002</v>
      </c>
      <c r="PF42" s="1180">
        <f t="shared" ca="1" si="654"/>
        <v>35577.318099999997</v>
      </c>
      <c r="PG42" s="1180">
        <f t="shared" ca="1" si="654"/>
        <v>3581.4652900000001</v>
      </c>
      <c r="PH42" s="1180">
        <f t="shared" ca="1" si="654"/>
        <v>146508.296</v>
      </c>
      <c r="PI42" s="1180">
        <f t="shared" ca="1" si="654"/>
        <v>522263.39799999999</v>
      </c>
      <c r="PJ42" s="1180">
        <f t="shared" ca="1" si="654"/>
        <v>145</v>
      </c>
      <c r="PK42" s="1180">
        <f t="shared" ca="1" si="654"/>
        <v>153209.54300000001</v>
      </c>
      <c r="PW42" s="1180">
        <f t="shared" ca="1" si="655"/>
        <v>145</v>
      </c>
      <c r="PX42" s="1180">
        <f t="shared" ca="1" si="655"/>
        <v>145</v>
      </c>
      <c r="PY42" s="1180">
        <f t="shared" ca="1" si="655"/>
        <v>145</v>
      </c>
      <c r="PZ42" s="1180">
        <f t="shared" ca="1" si="655"/>
        <v>145</v>
      </c>
    </row>
    <row r="43" spans="1:442" ht="12" customHeight="1">
      <c r="A43" s="1">
        <v>4</v>
      </c>
      <c r="B43" s="1" t="s">
        <v>2648</v>
      </c>
      <c r="C43" s="1" t="s">
        <v>2655</v>
      </c>
      <c r="D43" s="1" t="s">
        <v>93</v>
      </c>
      <c r="J43" s="1180">
        <f t="shared" ca="1" si="633"/>
        <v>-195.27237</v>
      </c>
      <c r="K43" s="1180">
        <f t="shared" ca="1" si="633"/>
        <v>-195.27237</v>
      </c>
      <c r="T43" s="1180">
        <f t="shared" ca="1" si="634"/>
        <v>-195.27237</v>
      </c>
      <c r="U43" s="1180">
        <f t="shared" ca="1" si="634"/>
        <v>-522.78166299999998</v>
      </c>
      <c r="V43" s="1180">
        <f t="shared" ca="1" si="634"/>
        <v>-137.75170199999999</v>
      </c>
      <c r="W43" s="1180">
        <f t="shared" ca="1" si="634"/>
        <v>-11.9046912</v>
      </c>
      <c r="X43" s="1180">
        <f t="shared" ca="1" si="634"/>
        <v>-75.699306100000001</v>
      </c>
      <c r="Y43" s="1180">
        <f t="shared" ca="1" si="634"/>
        <v>-939.96998900000006</v>
      </c>
      <c r="Z43" s="1180">
        <f t="shared" ca="1" si="634"/>
        <v>-62.232644200000003</v>
      </c>
      <c r="AA43" s="1180">
        <f t="shared" ca="1" si="634"/>
        <v>-877.53513799999996</v>
      </c>
      <c r="AB43" s="1180">
        <f t="shared" ca="1" si="634"/>
        <v>-4.08506737</v>
      </c>
      <c r="AC43" s="1180">
        <f t="shared" ca="1" si="634"/>
        <v>-133.66663500000001</v>
      </c>
      <c r="AD43" s="1180">
        <f t="shared" ca="1" si="634"/>
        <v>-4.0861443599999996</v>
      </c>
      <c r="AM43" s="1180">
        <f t="shared" ca="1" si="635"/>
        <v>-531.76405</v>
      </c>
      <c r="AN43" s="1180">
        <f t="shared" ca="1" si="635"/>
        <v>-522.78166299999998</v>
      </c>
      <c r="AO43" s="1180">
        <f t="shared" ca="1" si="635"/>
        <v>-877.53513799999996</v>
      </c>
      <c r="AP43" s="1180">
        <f t="shared" ca="1" si="635"/>
        <v>-877.42593799999997</v>
      </c>
      <c r="AQ43" s="1180">
        <f t="shared" ca="1" si="635"/>
        <v>-44.455126300000003</v>
      </c>
      <c r="AR43" s="1180">
        <f t="shared" ca="1" si="635"/>
        <v>-49.871912899999998</v>
      </c>
      <c r="AS43" s="1180">
        <f t="shared" ca="1" si="635"/>
        <v>-14.6349167</v>
      </c>
      <c r="AT43" s="1180">
        <f t="shared" ca="1" si="635"/>
        <v>-41.140844700000002</v>
      </c>
      <c r="AU43" s="1180">
        <f t="shared" ca="1" si="635"/>
        <v>-62.168582100000002</v>
      </c>
      <c r="AV43" s="1180">
        <f t="shared" ca="1" si="635"/>
        <v>-832.72534399999995</v>
      </c>
      <c r="AW43" s="1180">
        <f t="shared" ca="1" si="635"/>
        <v>-48.149273100000002</v>
      </c>
      <c r="AX43" s="1180">
        <f t="shared" ca="1" si="635"/>
        <v>-124.952772</v>
      </c>
      <c r="AY43" s="1180">
        <f t="shared" ca="1" si="635"/>
        <v>-0.976681613</v>
      </c>
      <c r="AZ43" s="1180">
        <f t="shared" ca="1" si="635"/>
        <v>-570.67636600000003</v>
      </c>
      <c r="BA43" s="1180">
        <f t="shared" ca="1" si="635"/>
        <v>-571.65304700000002</v>
      </c>
      <c r="BB43" s="1180">
        <f t="shared" ca="1" si="635"/>
        <v>-1404.1791499999999</v>
      </c>
      <c r="BN43" s="1180">
        <f t="shared" ca="1" si="636"/>
        <v>-147.16309899999999</v>
      </c>
      <c r="BO43" s="1180">
        <f t="shared" ca="1" si="636"/>
        <v>-143.84629100000001</v>
      </c>
      <c r="BP43" s="1180">
        <f t="shared" ca="1" si="636"/>
        <v>-4.1774507099999996</v>
      </c>
      <c r="BQ43" s="1180">
        <f t="shared" ca="1" si="636"/>
        <v>-0.53772706199999998</v>
      </c>
      <c r="BR43" s="1180">
        <f t="shared" ca="1" si="636"/>
        <v>-5.7021385700000003E-2</v>
      </c>
      <c r="CD43" s="1180">
        <f t="shared" ca="1" si="637"/>
        <v>-1404.1791499999999</v>
      </c>
      <c r="CE43" s="1180">
        <f t="shared" ca="1" si="637"/>
        <v>-1415.1051</v>
      </c>
      <c r="CF43" s="1180">
        <f t="shared" ca="1" si="637"/>
        <v>-147.16309899999999</v>
      </c>
      <c r="CG43" s="1180">
        <f t="shared" ca="1" si="637"/>
        <v>-143.84629100000001</v>
      </c>
      <c r="CH43" s="1180">
        <f t="shared" ca="1" si="637"/>
        <v>-1465.0608500000001</v>
      </c>
      <c r="CI43" s="1180">
        <f t="shared" ca="1" si="637"/>
        <v>-2.41977178</v>
      </c>
      <c r="CJ43" s="1180">
        <f t="shared" ca="1" si="637"/>
        <v>-0.25276644100000001</v>
      </c>
      <c r="CK43" s="1180">
        <f t="shared" ca="1" si="637"/>
        <v>-1433.23423</v>
      </c>
      <c r="CL43" s="1180">
        <f t="shared" ca="1" si="637"/>
        <v>-40.689744500000003</v>
      </c>
      <c r="CM43" s="1180">
        <f t="shared" ca="1" si="637"/>
        <v>-50.0679643</v>
      </c>
      <c r="CN43" s="1180">
        <f t="shared" ca="1" si="637"/>
        <v>-1534.6590699999999</v>
      </c>
      <c r="CO43" s="1180">
        <f t="shared" ca="1" si="637"/>
        <v>-101.52463299999999</v>
      </c>
      <c r="DA43" s="1180">
        <f t="shared" ca="1" si="638"/>
        <v>-2.6994494200000001</v>
      </c>
      <c r="DB43" s="1180">
        <f t="shared" ca="1" si="638"/>
        <v>-2.0074742100000001E-2</v>
      </c>
      <c r="DC43" s="1180">
        <f t="shared" ca="1" si="638"/>
        <v>-5.41014471E-4</v>
      </c>
      <c r="DD43" s="1180">
        <f t="shared" ca="1" si="638"/>
        <v>-3.6734259600000002E-3</v>
      </c>
      <c r="DE43" s="1180">
        <f t="shared" ca="1" si="638"/>
        <v>-2.7670866300000001</v>
      </c>
      <c r="DF43" s="1180">
        <f t="shared" ca="1" si="638"/>
        <v>-0.320046422</v>
      </c>
      <c r="DG43" s="1180">
        <f t="shared" ca="1" si="638"/>
        <v>-2.04593107</v>
      </c>
      <c r="DH43" s="1180">
        <f t="shared" ca="1" si="638"/>
        <v>-2.0071887300000002</v>
      </c>
      <c r="DI43" s="1180">
        <f t="shared" ca="1" si="638"/>
        <v>-1.9116083100000001</v>
      </c>
      <c r="DJ43" s="1180">
        <f t="shared" ca="1" si="638"/>
        <v>-9.5580415599999996E-2</v>
      </c>
      <c r="DV43" s="1180">
        <f t="shared" ca="1" si="639"/>
        <v>-43.178621900000003</v>
      </c>
      <c r="DW43" s="1180">
        <f t="shared" ca="1" si="639"/>
        <v>-5.7004268099999997</v>
      </c>
      <c r="DX43" s="1180">
        <f t="shared" ca="1" si="639"/>
        <v>-53.988988399999997</v>
      </c>
      <c r="DY43" s="1180">
        <f t="shared" ca="1" si="639"/>
        <v>-2.6994494200000001</v>
      </c>
      <c r="DZ43" s="1180">
        <f t="shared" ca="1" si="639"/>
        <v>-5.41014471E-4</v>
      </c>
      <c r="EA43" s="1180">
        <f t="shared" ca="1" si="639"/>
        <v>-2.7670866300000001</v>
      </c>
      <c r="EB43" s="1180">
        <f t="shared" ca="1" si="639"/>
        <v>-51.289538899999997</v>
      </c>
      <c r="EC43" s="1180">
        <f t="shared" ca="1" si="639"/>
        <v>-0.51222771899999997</v>
      </c>
      <c r="ED43" s="1180">
        <f t="shared" ca="1" si="639"/>
        <v>-50.0679643</v>
      </c>
      <c r="EE43" s="1180">
        <f t="shared" ca="1" si="639"/>
        <v>-7.2234200900000003</v>
      </c>
      <c r="EF43" s="1180">
        <f t="shared" ca="1" si="639"/>
        <v>-0.114127641</v>
      </c>
      <c r="EG43" s="1180">
        <f t="shared" ca="1" si="639"/>
        <v>-7.0162435800000006E-2</v>
      </c>
      <c r="EH43" s="1180">
        <f t="shared" ca="1" si="639"/>
        <v>-1.81593112E-2</v>
      </c>
      <c r="EI43" s="1180">
        <f t="shared" ca="1" si="639"/>
        <v>-0.400034844</v>
      </c>
      <c r="EJ43" s="1180">
        <f t="shared" ca="1" si="639"/>
        <v>-9.3304103900000001E-3</v>
      </c>
      <c r="EK43" s="1180">
        <f t="shared" ca="1" si="639"/>
        <v>-1.9116083100000001</v>
      </c>
      <c r="EW43" s="1180">
        <f t="shared" ca="1" si="640"/>
        <v>-1534.6590699999999</v>
      </c>
      <c r="EX43" s="1180">
        <f t="shared" ca="1" si="640"/>
        <v>-1504.3152299999999</v>
      </c>
      <c r="EY43" s="1180">
        <f t="shared" ca="1" si="640"/>
        <v>-1329.87168</v>
      </c>
      <c r="EZ43" s="1180">
        <f t="shared" ca="1" si="640"/>
        <v>-1360.21552</v>
      </c>
      <c r="FA43" s="1180">
        <f t="shared" ca="1" si="640"/>
        <v>-1.26120717</v>
      </c>
      <c r="FB43" s="1180">
        <f t="shared" ca="1" si="640"/>
        <v>-140.49063599999999</v>
      </c>
      <c r="FN43" s="1180">
        <f t="shared" ca="1" si="641"/>
        <v>-4.1774507099999996</v>
      </c>
      <c r="FO43" s="1180">
        <f t="shared" ca="1" si="641"/>
        <v>-40.689744500000003</v>
      </c>
      <c r="FP43" s="1180">
        <f t="shared" ca="1" si="641"/>
        <v>-1.26120717</v>
      </c>
      <c r="FQ43" s="1180">
        <f t="shared" ca="1" si="641"/>
        <v>-140.49063599999999</v>
      </c>
      <c r="FR43" s="1180">
        <f t="shared" ca="1" si="641"/>
        <v>-39.138154399999998</v>
      </c>
      <c r="FS43" s="1180">
        <f t="shared" ca="1" si="641"/>
        <v>-133.66663500000001</v>
      </c>
      <c r="FT43" s="1180">
        <f t="shared" ca="1" si="641"/>
        <v>-15.118978200000001</v>
      </c>
      <c r="FU43" s="1180">
        <f t="shared" ca="1" si="641"/>
        <v>-46.128402399999999</v>
      </c>
      <c r="FV43" s="1180">
        <f t="shared" ca="1" si="641"/>
        <v>-101.240893</v>
      </c>
      <c r="FW43" s="1180">
        <f t="shared" ca="1" si="641"/>
        <v>-45.840601700000001</v>
      </c>
      <c r="FX43" s="1180">
        <f t="shared" ca="1" si="641"/>
        <v>-101.52463299999999</v>
      </c>
      <c r="GJ43" s="1180">
        <f t="shared" ca="1" si="642"/>
        <v>-39.138154399999998</v>
      </c>
      <c r="GK43" s="1180">
        <f t="shared" ca="1" si="642"/>
        <v>-38.837666599999999</v>
      </c>
      <c r="GL43" s="1180">
        <f t="shared" ca="1" si="642"/>
        <v>-12.7780632</v>
      </c>
      <c r="GM43" s="1180">
        <f t="shared" ca="1" si="642"/>
        <v>-26.059603500000001</v>
      </c>
      <c r="GN43" s="1180">
        <f t="shared" ca="1" si="642"/>
        <v>-31.4719497</v>
      </c>
      <c r="GO43" s="1180">
        <f t="shared" ca="1" si="642"/>
        <v>-15.333342099999999</v>
      </c>
      <c r="GP43" s="1180">
        <f t="shared" ca="1" si="642"/>
        <v>-26.2739592</v>
      </c>
      <c r="GQ43" s="1180">
        <f t="shared" ca="1" si="642"/>
        <v>-15.118978200000001</v>
      </c>
      <c r="HC43" s="1180">
        <f t="shared" ca="1" si="643"/>
        <v>-1360.21552</v>
      </c>
      <c r="HD43" s="1180">
        <f t="shared" ca="1" si="643"/>
        <v>-1284.2477799999999</v>
      </c>
      <c r="HE43" s="1180">
        <f t="shared" ca="1" si="643"/>
        <v>-0.59678513300000002</v>
      </c>
      <c r="HF43" s="1180">
        <f t="shared" ca="1" si="643"/>
        <v>-0.47473970100000001</v>
      </c>
      <c r="HG43" s="1180">
        <f t="shared" ca="1" si="643"/>
        <v>-75.931155700000005</v>
      </c>
      <c r="HH43" s="1180">
        <f t="shared" ca="1" si="643"/>
        <v>-1284.31657</v>
      </c>
      <c r="HT43" s="1180">
        <f t="shared" ca="1" si="644"/>
        <v>-124.952772</v>
      </c>
      <c r="HU43" s="1180">
        <f t="shared" ca="1" si="644"/>
        <v>-1284.2477799999999</v>
      </c>
      <c r="HV43" s="1180">
        <f t="shared" ca="1" si="644"/>
        <v>-1489.48568</v>
      </c>
      <c r="HW43" s="1180">
        <f t="shared" ca="1" si="644"/>
        <v>-1496.1996300000001</v>
      </c>
      <c r="HX43" s="1180">
        <f t="shared" ca="1" si="644"/>
        <v>-1350.6967400000001</v>
      </c>
      <c r="HY43" s="1180">
        <f t="shared" ca="1" si="644"/>
        <v>-104.44354300000001</v>
      </c>
      <c r="HZ43" s="1180">
        <f t="shared" ca="1" si="644"/>
        <v>-38.830446000000002</v>
      </c>
      <c r="IA43" s="1180">
        <f t="shared" ca="1" si="644"/>
        <v>-3.5033245099999999E-2</v>
      </c>
      <c r="IB43" s="1180">
        <f t="shared" ca="1" si="644"/>
        <v>-17.412122700000001</v>
      </c>
      <c r="IC43" s="1180">
        <f t="shared" ca="1" si="644"/>
        <v>-556.85993199999996</v>
      </c>
      <c r="ID43" s="1180">
        <f t="shared" ca="1" si="644"/>
        <v>-550.14598100000001</v>
      </c>
      <c r="IE43" s="1180">
        <f t="shared" ca="1" si="644"/>
        <v>-62.328388199999999</v>
      </c>
      <c r="IQ43" s="1180">
        <f t="shared" ca="1" si="645"/>
        <v>-1350.6967400000001</v>
      </c>
      <c r="IR43" s="1180">
        <f t="shared" ca="1" si="645"/>
        <v>-104.44354300000001</v>
      </c>
      <c r="IS43" s="1180">
        <f t="shared" ca="1" si="645"/>
        <v>-341.682817</v>
      </c>
      <c r="IT43" s="1180">
        <f t="shared" ca="1" si="645"/>
        <v>-445.92033099999998</v>
      </c>
      <c r="IU43" s="1180">
        <f t="shared" ca="1" si="645"/>
        <v>-414.57401399999998</v>
      </c>
      <c r="IV43" s="1180">
        <f t="shared" ca="1" si="645"/>
        <v>-9991.9358800000009</v>
      </c>
      <c r="IW43" s="1180">
        <f t="shared" ca="1" si="645"/>
        <v>-8200.3876099999998</v>
      </c>
      <c r="IX43" s="1180">
        <f t="shared" ca="1" si="645"/>
        <v>-22.205802800000001</v>
      </c>
      <c r="IY43" s="1180">
        <f t="shared" ca="1" si="645"/>
        <v>-31.345817700000001</v>
      </c>
      <c r="IZ43" s="1180">
        <f t="shared" ca="1" si="645"/>
        <v>-1449.5188700000001</v>
      </c>
      <c r="JA43" s="1180">
        <f t="shared" ca="1" si="646"/>
        <v>-8542.1353600000002</v>
      </c>
      <c r="JB43" s="1180">
        <f t="shared" ca="1" si="646"/>
        <v>-1423.0186200000001</v>
      </c>
      <c r="JC43" s="1180">
        <f t="shared" ca="1" si="646"/>
        <v>-25.254449699999999</v>
      </c>
      <c r="JD43" s="1180">
        <f t="shared" ca="1" si="646"/>
        <v>-1153.9868799999999</v>
      </c>
      <c r="JE43" s="1180">
        <f t="shared" ca="1" si="646"/>
        <v>-295.52843899999999</v>
      </c>
      <c r="JF43" s="1180">
        <f t="shared" ca="1" si="646"/>
        <v>-14.0182602</v>
      </c>
      <c r="JG43" s="1180">
        <f t="shared" ca="1" si="646"/>
        <v>-12.3136797</v>
      </c>
      <c r="JH43" s="1180">
        <f t="shared" ca="1" si="646"/>
        <v>-3.5033245099999999E-2</v>
      </c>
      <c r="JT43" s="1180">
        <f t="shared" ca="1" si="647"/>
        <v>-0.53767343099999998</v>
      </c>
      <c r="JU43" s="1180">
        <f t="shared" ca="1" si="647"/>
        <v>-2.4195304399999999</v>
      </c>
      <c r="JV43" s="1180">
        <f t="shared" ca="1" si="647"/>
        <v>-2.0074742100000001E-2</v>
      </c>
      <c r="JW43" s="1180">
        <f t="shared" ca="1" si="647"/>
        <v>-0.400034844</v>
      </c>
      <c r="JX43" s="1180">
        <f t="shared" ca="1" si="647"/>
        <v>-31.4719497</v>
      </c>
      <c r="JY43" s="1180">
        <f t="shared" ca="1" si="647"/>
        <v>-0.249452125</v>
      </c>
      <c r="JZ43" s="1180">
        <f t="shared" ca="1" si="647"/>
        <v>-31.967372900000001</v>
      </c>
      <c r="KA43" s="1180">
        <f t="shared" ca="1" si="647"/>
        <v>-4.0861443599999996</v>
      </c>
      <c r="KB43" s="1180">
        <f t="shared" ca="1" si="647"/>
        <v>-30.434253600000002</v>
      </c>
      <c r="KC43" s="1180">
        <f t="shared" ca="1" si="647"/>
        <v>-3.37760843</v>
      </c>
      <c r="KL43" s="1180">
        <f t="shared" ca="1" si="648"/>
        <v>-0.976681613</v>
      </c>
      <c r="KM43" s="1180">
        <f t="shared" ca="1" si="648"/>
        <v>-5.7021385700000003E-2</v>
      </c>
      <c r="KN43" s="1180">
        <f t="shared" ca="1" si="648"/>
        <v>-0.25276644100000001</v>
      </c>
      <c r="KO43" s="1180">
        <f t="shared" ca="1" si="648"/>
        <v>-3.6734259600000002E-3</v>
      </c>
      <c r="KP43" s="1180">
        <f t="shared" ca="1" si="648"/>
        <v>-7.0162435800000006E-2</v>
      </c>
      <c r="KQ43" s="1180">
        <f t="shared" ca="1" si="648"/>
        <v>-1.0835650100000001</v>
      </c>
      <c r="KR43" s="1180">
        <f t="shared" ca="1" si="648"/>
        <v>-0.30978782700000002</v>
      </c>
      <c r="LA43" s="1180">
        <f t="shared" ca="1" si="649"/>
        <v>-0.47473970100000001</v>
      </c>
      <c r="LB43" s="1180">
        <f t="shared" ca="1" si="649"/>
        <v>-38.830446000000002</v>
      </c>
      <c r="LC43" s="1180">
        <f t="shared" ca="1" si="649"/>
        <v>-57.045778200000001</v>
      </c>
      <c r="LD43" s="1180">
        <f t="shared" ca="1" si="649"/>
        <v>-43.934200199999999</v>
      </c>
      <c r="LE43" s="1180">
        <f t="shared" ca="1" si="649"/>
        <v>-17.863024800000002</v>
      </c>
      <c r="LF43" s="1180">
        <f t="shared" ca="1" si="649"/>
        <v>-306.032444</v>
      </c>
      <c r="LG43" s="1180">
        <f t="shared" ca="1" si="649"/>
        <v>-319.14402100000001</v>
      </c>
      <c r="LH43" s="1180">
        <f t="shared" ca="1" si="649"/>
        <v>-14.854987899999999</v>
      </c>
      <c r="LI43" s="1180">
        <f t="shared" ca="1" si="649"/>
        <v>-320.16579300000001</v>
      </c>
      <c r="LJ43" s="1180">
        <f t="shared" ca="1" si="649"/>
        <v>-13.543021700000001</v>
      </c>
      <c r="LK43" s="1180">
        <f t="shared" ca="1" si="649"/>
        <v>-2.8461631399999998</v>
      </c>
      <c r="LW43" s="1180">
        <f t="shared" ca="1" si="650"/>
        <v>-11.948472600000001</v>
      </c>
      <c r="LX43" s="1180">
        <f t="shared" ca="1" si="650"/>
        <v>-75.977702600000001</v>
      </c>
      <c r="LY43" s="1180">
        <f t="shared" ca="1" si="650"/>
        <v>-75.931155700000005</v>
      </c>
      <c r="LZ43" s="1180">
        <f t="shared" ca="1" si="650"/>
        <v>-31.345817700000001</v>
      </c>
      <c r="MA43" s="1180">
        <f t="shared" ca="1" si="650"/>
        <v>-107.276973</v>
      </c>
      <c r="MB43" s="1180">
        <f t="shared" ca="1" si="650"/>
        <v>-43.934200199999999</v>
      </c>
      <c r="MC43" s="1180">
        <f t="shared" ca="1" si="650"/>
        <v>-306.032444</v>
      </c>
      <c r="MD43" s="1180">
        <f t="shared" ca="1" si="650"/>
        <v>-710.856942</v>
      </c>
      <c r="ME43" s="1180">
        <f t="shared" ca="1" si="650"/>
        <v>-95.128404500000002</v>
      </c>
      <c r="MF43" s="1180">
        <f t="shared" ca="1" si="650"/>
        <v>-896.798675</v>
      </c>
      <c r="MG43" s="1180">
        <f t="shared" ca="1" si="651"/>
        <v>-881.08209199999999</v>
      </c>
      <c r="MH43" s="1180">
        <f t="shared" ca="1" si="651"/>
        <v>-236.67295200000001</v>
      </c>
      <c r="MI43" s="1180">
        <f t="shared" ca="1" si="651"/>
        <v>-0.19050873199999999</v>
      </c>
      <c r="MJ43" s="1180">
        <f t="shared" ca="1" si="651"/>
        <v>-327.80107199999998</v>
      </c>
      <c r="MK43" s="1180">
        <f t="shared" ca="1" si="651"/>
        <v>-377.93565000000001</v>
      </c>
      <c r="ML43" s="1180">
        <f t="shared" ca="1" si="651"/>
        <v>-377.91854799999999</v>
      </c>
      <c r="MM43" s="1180">
        <f t="shared" ca="1" si="651"/>
        <v>-17.412122700000001</v>
      </c>
      <c r="MN43" s="1180">
        <f t="shared" ca="1" si="651"/>
        <v>-110.84915100000001</v>
      </c>
      <c r="MO43" s="1180">
        <f t="shared" ca="1" si="651"/>
        <v>-1.10945973E-10</v>
      </c>
      <c r="NA43" s="1180">
        <f t="shared" ca="1" si="652"/>
        <v>-62.232644200000003</v>
      </c>
      <c r="NB43" s="1180">
        <f t="shared" ca="1" si="652"/>
        <v>-49.871912899999998</v>
      </c>
      <c r="NC43" s="1180">
        <f t="shared" ca="1" si="652"/>
        <v>-14.6349167</v>
      </c>
      <c r="ND43" s="1180">
        <f t="shared" ca="1" si="652"/>
        <v>-134.532444</v>
      </c>
      <c r="NE43" s="1180">
        <f t="shared" ca="1" si="652"/>
        <v>-764.95853699999998</v>
      </c>
      <c r="NF43" s="1180">
        <f t="shared" ca="1" si="652"/>
        <v>-897.28007000000002</v>
      </c>
      <c r="NG43" s="1180">
        <f t="shared" ca="1" si="652"/>
        <v>-132.329624</v>
      </c>
      <c r="NH43" s="1180">
        <f t="shared" ca="1" si="652"/>
        <v>0</v>
      </c>
      <c r="NI43" s="1180">
        <f t="shared" ca="1" si="652"/>
        <v>-897.28038000000004</v>
      </c>
      <c r="NJ43" s="1180">
        <f t="shared" ca="1" si="652"/>
        <v>-896.798675</v>
      </c>
      <c r="NK43" s="1180">
        <f t="shared" ca="1" si="652"/>
        <v>-0.19050873199999999</v>
      </c>
      <c r="NL43" s="1180">
        <f t="shared" ca="1" si="652"/>
        <v>-377.91854799999999</v>
      </c>
      <c r="NM43" s="1180">
        <f t="shared" ca="1" si="652"/>
        <v>-17.412122700000001</v>
      </c>
      <c r="NN43" s="1180">
        <f t="shared" ca="1" si="652"/>
        <v>-8.2057581099999997</v>
      </c>
      <c r="NO43" s="1180">
        <f t="shared" ca="1" si="652"/>
        <v>-110.84915100000001</v>
      </c>
      <c r="NP43" s="1180">
        <f t="shared" ca="1" si="652"/>
        <v>-276.19786099999999</v>
      </c>
      <c r="OH43" s="1180">
        <f t="shared" ca="1" si="653"/>
        <v>-42069.250500000002</v>
      </c>
      <c r="OI43" s="1180">
        <f t="shared" ca="1" si="653"/>
        <v>-579.32008900000005</v>
      </c>
      <c r="OJ43" s="1180">
        <f t="shared" ca="1" si="653"/>
        <v>-62.324567899999998</v>
      </c>
      <c r="OK43" s="1180">
        <f t="shared" ca="1" si="653"/>
        <v>-41972.190199999997</v>
      </c>
      <c r="OL43" s="1180">
        <f t="shared" ca="1" si="653"/>
        <v>-408.75699700000001</v>
      </c>
      <c r="OM43" s="1180">
        <f t="shared" ca="1" si="653"/>
        <v>-829.09099900000001</v>
      </c>
      <c r="ON43" s="1180">
        <f t="shared" ca="1" si="653"/>
        <v>-4710.1052799999998</v>
      </c>
      <c r="OO43" s="1180">
        <f t="shared" ca="1" si="653"/>
        <v>-4696.8850400000001</v>
      </c>
      <c r="PA43" s="1180">
        <f t="shared" ca="1" si="654"/>
        <v>-531.74731799999995</v>
      </c>
      <c r="PB43" s="1180">
        <f t="shared" ca="1" si="654"/>
        <v>-570.65840900000001</v>
      </c>
      <c r="PC43" s="1180">
        <f t="shared" ca="1" si="654"/>
        <v>-43.1772633</v>
      </c>
      <c r="PD43" s="1180">
        <f t="shared" ca="1" si="654"/>
        <v>-101.237707</v>
      </c>
      <c r="PE43" s="1180">
        <f t="shared" ca="1" si="654"/>
        <v>-1423.0186200000001</v>
      </c>
      <c r="PF43" s="1180">
        <f t="shared" ca="1" si="654"/>
        <v>-134.52168900000001</v>
      </c>
      <c r="PG43" s="1180">
        <f t="shared" ca="1" si="654"/>
        <v>-13.541907800000001</v>
      </c>
      <c r="PH43" s="1180">
        <f t="shared" ca="1" si="654"/>
        <v>-550.14598100000001</v>
      </c>
      <c r="PI43" s="1180">
        <f t="shared" ca="1" si="654"/>
        <v>-1974.73442</v>
      </c>
      <c r="PJ43" s="1180">
        <f t="shared" ca="1" si="654"/>
        <v>-0.55013535599999996</v>
      </c>
      <c r="PK43" s="1180">
        <f t="shared" ca="1" si="654"/>
        <v>-579.32008900000005</v>
      </c>
      <c r="PW43" s="1180">
        <f t="shared" ca="1" si="655"/>
        <v>-0.55013535599999996</v>
      </c>
      <c r="PX43" s="1180">
        <f t="shared" ca="1" si="655"/>
        <v>-0.45862424699999998</v>
      </c>
      <c r="PY43" s="1180">
        <f t="shared" ca="1" si="655"/>
        <v>-0.55013535599999996</v>
      </c>
      <c r="PZ43" s="1180">
        <f t="shared" ca="1" si="655"/>
        <v>-0.55013535599999996</v>
      </c>
    </row>
    <row r="44" spans="1:442" ht="12" customHeight="1">
      <c r="A44" s="1">
        <v>5</v>
      </c>
      <c r="B44" s="1" t="s">
        <v>2648</v>
      </c>
      <c r="C44" s="1" t="s">
        <v>2656</v>
      </c>
      <c r="D44" s="1" t="s">
        <v>93</v>
      </c>
      <c r="J44" s="1180">
        <f t="shared" ca="1" si="633"/>
        <v>1156.4257299999999</v>
      </c>
      <c r="K44" s="1180">
        <f t="shared" ca="1" si="633"/>
        <v>1156.4257299999999</v>
      </c>
      <c r="T44" s="1180">
        <f t="shared" ca="1" si="634"/>
        <v>1156.4257299999999</v>
      </c>
      <c r="U44" s="1180">
        <f t="shared" ca="1" si="634"/>
        <v>7806.2990799999998</v>
      </c>
      <c r="V44" s="1180">
        <f t="shared" ca="1" si="634"/>
        <v>2013.2406599999999</v>
      </c>
      <c r="W44" s="1180">
        <f t="shared" ca="1" si="634"/>
        <v>213.52223699999999</v>
      </c>
      <c r="X44" s="1180">
        <f t="shared" ca="1" si="634"/>
        <v>1357.74082</v>
      </c>
      <c r="Y44" s="1180">
        <f t="shared" ca="1" si="634"/>
        <v>12410.050499999999</v>
      </c>
      <c r="Z44" s="1180">
        <f t="shared" ca="1" si="634"/>
        <v>1088.97264</v>
      </c>
      <c r="AA44" s="1180">
        <f t="shared" ca="1" si="634"/>
        <v>11321.077799999999</v>
      </c>
      <c r="AB44" s="1180">
        <f t="shared" ca="1" si="634"/>
        <v>7.69458325</v>
      </c>
      <c r="AC44" s="1180">
        <f t="shared" ca="1" si="634"/>
        <v>2005.5460800000001</v>
      </c>
      <c r="AD44" s="1180">
        <f t="shared" ca="1" si="634"/>
        <v>7.6958470800000001</v>
      </c>
      <c r="AM44" s="1180">
        <f t="shared" ca="1" si="635"/>
        <v>7806.2990799999998</v>
      </c>
      <c r="AN44" s="1180">
        <f t="shared" ca="1" si="635"/>
        <v>7806.2990799999998</v>
      </c>
      <c r="AO44" s="1180">
        <f t="shared" ca="1" si="635"/>
        <v>11321.077799999999</v>
      </c>
      <c r="AP44" s="1180">
        <f t="shared" ca="1" si="635"/>
        <v>11321.077799999999</v>
      </c>
      <c r="AQ44" s="1180">
        <f t="shared" ca="1" si="635"/>
        <v>775.39446999999996</v>
      </c>
      <c r="AR44" s="1180">
        <f t="shared" ca="1" si="635"/>
        <v>870.48297400000001</v>
      </c>
      <c r="AS44" s="1180">
        <f t="shared" ca="1" si="635"/>
        <v>218.48966899999999</v>
      </c>
      <c r="AT44" s="1180">
        <f t="shared" ca="1" si="635"/>
        <v>717.49127399999998</v>
      </c>
      <c r="AU44" s="1180">
        <f t="shared" ca="1" si="635"/>
        <v>928.38617099999999</v>
      </c>
      <c r="AV44" s="1180">
        <f t="shared" ca="1" si="635"/>
        <v>10545.6834</v>
      </c>
      <c r="AW44" s="1180">
        <f t="shared" ca="1" si="635"/>
        <v>717.49127399999998</v>
      </c>
      <c r="AX44" s="1180">
        <f t="shared" ca="1" si="635"/>
        <v>1864.3671099999999</v>
      </c>
      <c r="AY44" s="1180">
        <f t="shared" ca="1" si="635"/>
        <v>0</v>
      </c>
      <c r="AZ44" s="1180">
        <f t="shared" ca="1" si="635"/>
        <v>8377.5320800000009</v>
      </c>
      <c r="BA44" s="1180">
        <f t="shared" ca="1" si="635"/>
        <v>8377.5320800000009</v>
      </c>
      <c r="BB44" s="1180">
        <f t="shared" ca="1" si="635"/>
        <v>18923.216700000001</v>
      </c>
      <c r="BN44" s="1180">
        <f t="shared" ca="1" si="636"/>
        <v>1950.1744200000001</v>
      </c>
      <c r="BO44" s="1180">
        <f t="shared" ca="1" si="636"/>
        <v>1955.71261</v>
      </c>
      <c r="BP44" s="1180">
        <f t="shared" ca="1" si="636"/>
        <v>2.1029797800000001</v>
      </c>
      <c r="BQ44" s="1180">
        <f t="shared" ca="1" si="636"/>
        <v>5.8727434499999998</v>
      </c>
      <c r="BR44" s="1180">
        <f t="shared" ca="1" si="636"/>
        <v>0</v>
      </c>
      <c r="CD44" s="1180">
        <f t="shared" ca="1" si="637"/>
        <v>18923.216700000001</v>
      </c>
      <c r="CE44" s="1180">
        <f t="shared" ca="1" si="637"/>
        <v>18923.216700000001</v>
      </c>
      <c r="CF44" s="1180">
        <f t="shared" ca="1" si="637"/>
        <v>1950.1744200000001</v>
      </c>
      <c r="CG44" s="1180">
        <f t="shared" ca="1" si="637"/>
        <v>1955.71261</v>
      </c>
      <c r="CH44" s="1180">
        <f t="shared" ca="1" si="637"/>
        <v>19647.7965</v>
      </c>
      <c r="CI44" s="1180">
        <f t="shared" ca="1" si="637"/>
        <v>26.427345500000001</v>
      </c>
      <c r="CJ44" s="1180">
        <f t="shared" ca="1" si="637"/>
        <v>0</v>
      </c>
      <c r="CK44" s="1180">
        <f t="shared" ca="1" si="637"/>
        <v>19518.2042</v>
      </c>
      <c r="CL44" s="1180">
        <f t="shared" ca="1" si="637"/>
        <v>20.460416899999998</v>
      </c>
      <c r="CM44" s="1180">
        <f t="shared" ca="1" si="637"/>
        <v>724.57980499999996</v>
      </c>
      <c r="CN44" s="1180">
        <f t="shared" ca="1" si="637"/>
        <v>20999.351999999999</v>
      </c>
      <c r="CO44" s="1180">
        <f t="shared" ca="1" si="637"/>
        <v>1481.14777</v>
      </c>
      <c r="DA44" s="1180">
        <f t="shared" ca="1" si="638"/>
        <v>36.902835099999997</v>
      </c>
      <c r="DB44" s="1180">
        <f t="shared" ca="1" si="638"/>
        <v>0.21924470300000001</v>
      </c>
      <c r="DC44" s="1180">
        <f t="shared" ca="1" si="638"/>
        <v>0</v>
      </c>
      <c r="DD44" s="1180">
        <f t="shared" ca="1" si="638"/>
        <v>0</v>
      </c>
      <c r="DE44" s="1180">
        <f t="shared" ca="1" si="638"/>
        <v>39.642343099999998</v>
      </c>
      <c r="DF44" s="1180">
        <f t="shared" ca="1" si="638"/>
        <v>2.0422447699999999</v>
      </c>
      <c r="DG44" s="1180">
        <f t="shared" ca="1" si="638"/>
        <v>35.422938799999997</v>
      </c>
      <c r="DH44" s="1180">
        <f t="shared" ca="1" si="638"/>
        <v>35.422938799999997</v>
      </c>
      <c r="DI44" s="1180">
        <f t="shared" ca="1" si="638"/>
        <v>33.7361322</v>
      </c>
      <c r="DJ44" s="1180">
        <f t="shared" ca="1" si="638"/>
        <v>1.6868066100000001</v>
      </c>
      <c r="DV44" s="1180">
        <f t="shared" ca="1" si="639"/>
        <v>633.86239799999998</v>
      </c>
      <c r="DW44" s="1180">
        <f t="shared" ca="1" si="639"/>
        <v>23.685436500000002</v>
      </c>
      <c r="DX44" s="1180">
        <f t="shared" ca="1" si="639"/>
        <v>738.05670199999997</v>
      </c>
      <c r="DY44" s="1180">
        <f t="shared" ca="1" si="639"/>
        <v>36.902835099999997</v>
      </c>
      <c r="DZ44" s="1180">
        <f t="shared" ca="1" si="639"/>
        <v>0</v>
      </c>
      <c r="EA44" s="1180">
        <f t="shared" ca="1" si="639"/>
        <v>39.642343099999998</v>
      </c>
      <c r="EB44" s="1180">
        <f t="shared" ca="1" si="639"/>
        <v>701.15386699999999</v>
      </c>
      <c r="EC44" s="1180">
        <f t="shared" ca="1" si="639"/>
        <v>4.36894881</v>
      </c>
      <c r="ED44" s="1180">
        <f t="shared" ca="1" si="639"/>
        <v>724.57980499999996</v>
      </c>
      <c r="EE44" s="1180">
        <f t="shared" ca="1" si="639"/>
        <v>40.896043400000003</v>
      </c>
      <c r="EF44" s="1180">
        <f t="shared" ca="1" si="639"/>
        <v>0</v>
      </c>
      <c r="EG44" s="1180">
        <f t="shared" ca="1" si="639"/>
        <v>0</v>
      </c>
      <c r="EH44" s="1180">
        <f t="shared" ca="1" si="639"/>
        <v>0</v>
      </c>
      <c r="EI44" s="1180">
        <f t="shared" ca="1" si="639"/>
        <v>4.36894881</v>
      </c>
      <c r="EJ44" s="1180">
        <f t="shared" ca="1" si="639"/>
        <v>0</v>
      </c>
      <c r="EK44" s="1180">
        <f t="shared" ca="1" si="639"/>
        <v>33.7361322</v>
      </c>
      <c r="EW44" s="1180">
        <f t="shared" ca="1" si="640"/>
        <v>20999.351999999999</v>
      </c>
      <c r="EX44" s="1180">
        <f t="shared" ca="1" si="640"/>
        <v>20999.351999999999</v>
      </c>
      <c r="EY44" s="1180">
        <f t="shared" ca="1" si="640"/>
        <v>18986.497500000001</v>
      </c>
      <c r="EZ44" s="1180">
        <f t="shared" ca="1" si="640"/>
        <v>18986.497500000001</v>
      </c>
      <c r="FA44" s="1180">
        <f t="shared" ca="1" si="640"/>
        <v>1.25557786</v>
      </c>
      <c r="FB44" s="1180">
        <f t="shared" ca="1" si="640"/>
        <v>2011.5989500000001</v>
      </c>
      <c r="FN44" s="1180">
        <f t="shared" ca="1" si="641"/>
        <v>2.1029797800000001</v>
      </c>
      <c r="FO44" s="1180">
        <f t="shared" ca="1" si="641"/>
        <v>20.460416899999998</v>
      </c>
      <c r="FP44" s="1180">
        <f t="shared" ca="1" si="641"/>
        <v>1.25557786</v>
      </c>
      <c r="FQ44" s="1180">
        <f t="shared" ca="1" si="641"/>
        <v>2011.5989500000001</v>
      </c>
      <c r="FR44" s="1180">
        <f t="shared" ca="1" si="641"/>
        <v>119.927762</v>
      </c>
      <c r="FS44" s="1180">
        <f t="shared" ca="1" si="641"/>
        <v>2005.5460800000001</v>
      </c>
      <c r="FT44" s="1180">
        <f t="shared" ca="1" si="641"/>
        <v>113.87499200000001</v>
      </c>
      <c r="FU44" s="1180">
        <f t="shared" ca="1" si="641"/>
        <v>23.818974499999999</v>
      </c>
      <c r="FV44" s="1180">
        <f t="shared" ca="1" si="641"/>
        <v>1486.21685</v>
      </c>
      <c r="FW44" s="1180">
        <f t="shared" ca="1" si="641"/>
        <v>28.888050700000001</v>
      </c>
      <c r="FX44" s="1180">
        <f t="shared" ca="1" si="641"/>
        <v>1481.14777</v>
      </c>
      <c r="GJ44" s="1180">
        <f t="shared" ca="1" si="642"/>
        <v>119.927762</v>
      </c>
      <c r="GK44" s="1180">
        <f t="shared" ca="1" si="642"/>
        <v>119.927762</v>
      </c>
      <c r="GL44" s="1180">
        <f t="shared" ca="1" si="642"/>
        <v>113.87509799999999</v>
      </c>
      <c r="GM44" s="1180">
        <f t="shared" ca="1" si="642"/>
        <v>6.0526644300000001</v>
      </c>
      <c r="GN44" s="1180">
        <f t="shared" ca="1" si="642"/>
        <v>6.0526644300000001</v>
      </c>
      <c r="GO44" s="1180">
        <f t="shared" ca="1" si="642"/>
        <v>113.87509799999999</v>
      </c>
      <c r="GP44" s="1180">
        <f t="shared" ca="1" si="642"/>
        <v>6.0526644300000001</v>
      </c>
      <c r="GQ44" s="1180">
        <f t="shared" ca="1" si="642"/>
        <v>113.87499200000001</v>
      </c>
      <c r="HC44" s="1180">
        <f t="shared" ca="1" si="643"/>
        <v>18986.497500000001</v>
      </c>
      <c r="HD44" s="1180">
        <f t="shared" ca="1" si="643"/>
        <v>18279.778600000001</v>
      </c>
      <c r="HE44" s="1180">
        <f t="shared" ca="1" si="643"/>
        <v>13.1695335</v>
      </c>
      <c r="HF44" s="1180">
        <f t="shared" ca="1" si="643"/>
        <v>9.6429894800000007</v>
      </c>
      <c r="HG44" s="1180">
        <f t="shared" ca="1" si="643"/>
        <v>710.24542799999995</v>
      </c>
      <c r="HH44" s="1180">
        <f t="shared" ca="1" si="643"/>
        <v>18279.778600000001</v>
      </c>
      <c r="HT44" s="1180">
        <f t="shared" ca="1" si="644"/>
        <v>1864.3671099999999</v>
      </c>
      <c r="HU44" s="1180">
        <f t="shared" ca="1" si="644"/>
        <v>18279.778600000001</v>
      </c>
      <c r="HV44" s="1180">
        <f t="shared" ca="1" si="644"/>
        <v>21326.231199999998</v>
      </c>
      <c r="HW44" s="1180">
        <f t="shared" ca="1" si="644"/>
        <v>21326.231199999998</v>
      </c>
      <c r="HX44" s="1180">
        <f t="shared" ca="1" si="644"/>
        <v>19731.021700000001</v>
      </c>
      <c r="HY44" s="1180">
        <f t="shared" ca="1" si="644"/>
        <v>1508.7387699999999</v>
      </c>
      <c r="HZ44" s="1180">
        <f t="shared" ca="1" si="644"/>
        <v>41.663358799999997</v>
      </c>
      <c r="IA44" s="1180">
        <f t="shared" ca="1" si="644"/>
        <v>0.49675080599999999</v>
      </c>
      <c r="IB44" s="1180">
        <f t="shared" ca="1" si="644"/>
        <v>260.22291300000001</v>
      </c>
      <c r="IC44" s="1180">
        <f t="shared" ca="1" si="644"/>
        <v>8132.44625</v>
      </c>
      <c r="ID44" s="1180">
        <f t="shared" ca="1" si="644"/>
        <v>8132.44625</v>
      </c>
      <c r="IE44" s="1180">
        <f t="shared" ca="1" si="644"/>
        <v>913.813894</v>
      </c>
      <c r="IQ44" s="1180">
        <f t="shared" ca="1" si="645"/>
        <v>19731.021700000001</v>
      </c>
      <c r="IR44" s="1180">
        <f t="shared" ca="1" si="645"/>
        <v>1508.7387699999999</v>
      </c>
      <c r="IS44" s="1180">
        <f t="shared" ca="1" si="645"/>
        <v>4967.6674400000002</v>
      </c>
      <c r="IT44" s="1180">
        <f t="shared" ca="1" si="645"/>
        <v>6476.4062100000001</v>
      </c>
      <c r="IU44" s="1180">
        <f t="shared" ca="1" si="645"/>
        <v>6048.49809</v>
      </c>
      <c r="IV44" s="1180">
        <f t="shared" ca="1" si="645"/>
        <v>145324.08499999999</v>
      </c>
      <c r="IW44" s="1180">
        <f t="shared" ca="1" si="645"/>
        <v>119224.019</v>
      </c>
      <c r="IX44" s="1180">
        <f t="shared" ca="1" si="645"/>
        <v>241.101585</v>
      </c>
      <c r="IY44" s="1180">
        <f t="shared" ca="1" si="645"/>
        <v>427.908119</v>
      </c>
      <c r="IZ44" s="1180">
        <f t="shared" ca="1" si="645"/>
        <v>21132.645400000001</v>
      </c>
      <c r="JA44" s="1180">
        <f t="shared" ca="1" si="646"/>
        <v>124191.686</v>
      </c>
      <c r="JB44" s="1180">
        <f t="shared" ca="1" si="646"/>
        <v>20857.577600000001</v>
      </c>
      <c r="JC44" s="1180">
        <f t="shared" ca="1" si="646"/>
        <v>274.57100200000002</v>
      </c>
      <c r="JD44" s="1180">
        <f t="shared" ca="1" si="646"/>
        <v>16906.116300000002</v>
      </c>
      <c r="JE44" s="1180">
        <f t="shared" ca="1" si="646"/>
        <v>4226.5290800000002</v>
      </c>
      <c r="JF44" s="1180">
        <f t="shared" ca="1" si="646"/>
        <v>242.71002100000001</v>
      </c>
      <c r="JG44" s="1180">
        <f t="shared" ca="1" si="646"/>
        <v>124.992116</v>
      </c>
      <c r="JH44" s="1180">
        <f t="shared" ca="1" si="646"/>
        <v>0.49675080599999999</v>
      </c>
      <c r="JT44" s="1180">
        <f t="shared" ca="1" si="647"/>
        <v>5.8727434499999998</v>
      </c>
      <c r="JU44" s="1180">
        <f t="shared" ca="1" si="647"/>
        <v>26.427345500000001</v>
      </c>
      <c r="JV44" s="1180">
        <f t="shared" ca="1" si="647"/>
        <v>0.21924470300000001</v>
      </c>
      <c r="JW44" s="1180">
        <f t="shared" ca="1" si="647"/>
        <v>4.36894881</v>
      </c>
      <c r="JX44" s="1180">
        <f t="shared" ca="1" si="647"/>
        <v>6.0526644300000001</v>
      </c>
      <c r="JY44" s="1180">
        <f t="shared" ca="1" si="647"/>
        <v>0</v>
      </c>
      <c r="JZ44" s="1180">
        <f t="shared" ca="1" si="647"/>
        <v>6.0526644300000001</v>
      </c>
      <c r="KA44" s="1180">
        <f t="shared" ca="1" si="647"/>
        <v>7.6958470800000001</v>
      </c>
      <c r="KB44" s="1180">
        <f t="shared" ca="1" si="647"/>
        <v>445.26656300000002</v>
      </c>
      <c r="KC44" s="1180">
        <f t="shared" ca="1" si="647"/>
        <v>36.888282500000003</v>
      </c>
      <c r="KL44" s="1180">
        <f t="shared" ca="1" si="648"/>
        <v>0</v>
      </c>
      <c r="KM44" s="1180">
        <f t="shared" ca="1" si="648"/>
        <v>0</v>
      </c>
      <c r="KN44" s="1180">
        <f t="shared" ca="1" si="648"/>
        <v>0</v>
      </c>
      <c r="KO44" s="1180">
        <f t="shared" ca="1" si="648"/>
        <v>0</v>
      </c>
      <c r="KP44" s="1180">
        <f t="shared" ca="1" si="648"/>
        <v>0</v>
      </c>
      <c r="KQ44" s="1180">
        <f t="shared" ca="1" si="648"/>
        <v>0</v>
      </c>
      <c r="KR44" s="1180">
        <f t="shared" ca="1" si="648"/>
        <v>0</v>
      </c>
      <c r="LA44" s="1180">
        <f t="shared" ca="1" si="649"/>
        <v>9.6429894800000007</v>
      </c>
      <c r="LB44" s="1180">
        <f t="shared" ca="1" si="649"/>
        <v>41.663358799999997</v>
      </c>
      <c r="LC44" s="1180">
        <f t="shared" ca="1" si="649"/>
        <v>360.58403700000002</v>
      </c>
      <c r="LD44" s="1180">
        <f t="shared" ca="1" si="649"/>
        <v>360.58403700000002</v>
      </c>
      <c r="LE44" s="1180">
        <f t="shared" ca="1" si="649"/>
        <v>309.27768900000001</v>
      </c>
      <c r="LF44" s="1180">
        <f t="shared" ca="1" si="649"/>
        <v>2814.0091499999999</v>
      </c>
      <c r="LG44" s="1180">
        <f t="shared" ca="1" si="649"/>
        <v>2814.0091499999999</v>
      </c>
      <c r="LH44" s="1180">
        <f t="shared" ca="1" si="649"/>
        <v>0</v>
      </c>
      <c r="LI44" s="1180">
        <f t="shared" ca="1" si="649"/>
        <v>3022.4782100000002</v>
      </c>
      <c r="LJ44" s="1180">
        <f t="shared" ca="1" si="649"/>
        <v>198.80153300000001</v>
      </c>
      <c r="LK44" s="1180">
        <f t="shared" ca="1" si="649"/>
        <v>0</v>
      </c>
      <c r="LW44" s="1180">
        <f t="shared" ca="1" si="650"/>
        <v>213.52223699999999</v>
      </c>
      <c r="LX44" s="1180">
        <f t="shared" ca="1" si="650"/>
        <v>1357.74082</v>
      </c>
      <c r="LY44" s="1180">
        <f t="shared" ca="1" si="650"/>
        <v>710.24542799999995</v>
      </c>
      <c r="LZ44" s="1180">
        <f t="shared" ca="1" si="650"/>
        <v>427.908119</v>
      </c>
      <c r="MA44" s="1180">
        <f t="shared" ca="1" si="650"/>
        <v>1138.15355</v>
      </c>
      <c r="MB44" s="1180">
        <f t="shared" ca="1" si="650"/>
        <v>360.58403700000002</v>
      </c>
      <c r="MC44" s="1180">
        <f t="shared" ca="1" si="650"/>
        <v>2814.0091499999999</v>
      </c>
      <c r="MD44" s="1180">
        <f t="shared" ca="1" si="650"/>
        <v>13051.094800000001</v>
      </c>
      <c r="ME44" s="1180">
        <f t="shared" ca="1" si="650"/>
        <v>1699.9687200000001</v>
      </c>
      <c r="MF44" s="1180">
        <f t="shared" ca="1" si="650"/>
        <v>13454.673000000001</v>
      </c>
      <c r="MG44" s="1180">
        <f t="shared" ca="1" si="651"/>
        <v>13454.7369</v>
      </c>
      <c r="MH44" s="1180">
        <f t="shared" ca="1" si="651"/>
        <v>4209.6117400000003</v>
      </c>
      <c r="MI44" s="1180">
        <f t="shared" ca="1" si="651"/>
        <v>3.3885063400000002</v>
      </c>
      <c r="MJ44" s="1180">
        <f t="shared" ca="1" si="651"/>
        <v>5566.8627699999997</v>
      </c>
      <c r="MK44" s="1180">
        <f t="shared" ca="1" si="651"/>
        <v>5566.8627699999997</v>
      </c>
      <c r="ML44" s="1180">
        <f t="shared" ca="1" si="651"/>
        <v>5566.8627699999997</v>
      </c>
      <c r="MM44" s="1180">
        <f t="shared" ca="1" si="651"/>
        <v>260.22291300000001</v>
      </c>
      <c r="MN44" s="1180">
        <f t="shared" ca="1" si="651"/>
        <v>1699.9687200000001</v>
      </c>
      <c r="MO44" s="1180">
        <f t="shared" ca="1" si="651"/>
        <v>0</v>
      </c>
      <c r="NA44" s="1180">
        <f t="shared" ca="1" si="652"/>
        <v>1088.97264</v>
      </c>
      <c r="NB44" s="1180">
        <f t="shared" ca="1" si="652"/>
        <v>870.48297400000001</v>
      </c>
      <c r="NC44" s="1180">
        <f t="shared" ca="1" si="652"/>
        <v>218.48966899999999</v>
      </c>
      <c r="ND44" s="1180">
        <f t="shared" ca="1" si="652"/>
        <v>1974.8412499999999</v>
      </c>
      <c r="NE44" s="1180">
        <f t="shared" ca="1" si="652"/>
        <v>11476.4432</v>
      </c>
      <c r="NF44" s="1180">
        <f t="shared" ca="1" si="652"/>
        <v>13451.2845</v>
      </c>
      <c r="NG44" s="1180">
        <f t="shared" ca="1" si="652"/>
        <v>1974.8412499999999</v>
      </c>
      <c r="NH44" s="1180">
        <f t="shared" ca="1" si="652"/>
        <v>0</v>
      </c>
      <c r="NI44" s="1180">
        <f t="shared" ca="1" si="652"/>
        <v>13454.673000000001</v>
      </c>
      <c r="NJ44" s="1180">
        <f t="shared" ca="1" si="652"/>
        <v>13454.673000000001</v>
      </c>
      <c r="NK44" s="1180">
        <f t="shared" ca="1" si="652"/>
        <v>3.3885063400000002</v>
      </c>
      <c r="NL44" s="1180">
        <f t="shared" ca="1" si="652"/>
        <v>5566.8627699999997</v>
      </c>
      <c r="NM44" s="1180">
        <f t="shared" ca="1" si="652"/>
        <v>260.22291300000001</v>
      </c>
      <c r="NN44" s="1180">
        <f t="shared" ca="1" si="652"/>
        <v>143.43415899999999</v>
      </c>
      <c r="NO44" s="1180">
        <f t="shared" ca="1" si="652"/>
        <v>1699.9687200000001</v>
      </c>
      <c r="NP44" s="1180">
        <f t="shared" ca="1" si="652"/>
        <v>4209.6117400000003</v>
      </c>
      <c r="OH44" s="1180">
        <f t="shared" ca="1" si="653"/>
        <v>616799.87100000004</v>
      </c>
      <c r="OI44" s="1180">
        <f t="shared" ca="1" si="653"/>
        <v>8504.4219799999992</v>
      </c>
      <c r="OJ44" s="1180">
        <f t="shared" ca="1" si="653"/>
        <v>913.75788299999999</v>
      </c>
      <c r="OK44" s="1180">
        <f t="shared" ca="1" si="653"/>
        <v>616799.87100000004</v>
      </c>
      <c r="OL44" s="1180">
        <f t="shared" ca="1" si="653"/>
        <v>7077.1563500000002</v>
      </c>
      <c r="OM44" s="1180">
        <f t="shared" ca="1" si="653"/>
        <v>14705.105100000001</v>
      </c>
      <c r="ON44" s="1180">
        <f t="shared" ca="1" si="653"/>
        <v>68629.063200000004</v>
      </c>
      <c r="OO44" s="1180">
        <f t="shared" ca="1" si="653"/>
        <v>68629.063200000004</v>
      </c>
      <c r="PA44" s="1180">
        <f t="shared" ca="1" si="654"/>
        <v>7806.2990799999998</v>
      </c>
      <c r="PB44" s="1180">
        <f t="shared" ca="1" si="654"/>
        <v>8377.5320800000009</v>
      </c>
      <c r="PC44" s="1180">
        <f t="shared" ca="1" si="654"/>
        <v>633.86239799999998</v>
      </c>
      <c r="PD44" s="1180">
        <f t="shared" ca="1" si="654"/>
        <v>1486.21685</v>
      </c>
      <c r="PE44" s="1180">
        <f t="shared" ca="1" si="654"/>
        <v>20857.577600000001</v>
      </c>
      <c r="PF44" s="1180">
        <f t="shared" ca="1" si="654"/>
        <v>1974.8412499999999</v>
      </c>
      <c r="PG44" s="1180">
        <f t="shared" ca="1" si="654"/>
        <v>198.80153300000001</v>
      </c>
      <c r="PH44" s="1180">
        <f t="shared" ca="1" si="654"/>
        <v>8132.44625</v>
      </c>
      <c r="PI44" s="1180">
        <f t="shared" ca="1" si="654"/>
        <v>28990.0239</v>
      </c>
      <c r="PJ44" s="1180">
        <f t="shared" ca="1" si="654"/>
        <v>8.0487230800000003</v>
      </c>
      <c r="PK44" s="1180">
        <f t="shared" ca="1" si="654"/>
        <v>8504.4219799999992</v>
      </c>
      <c r="PW44" s="1180">
        <f t="shared" ca="1" si="655"/>
        <v>8.0487230800000003</v>
      </c>
      <c r="PX44" s="1180">
        <f t="shared" ca="1" si="655"/>
        <v>8.0487230800000003</v>
      </c>
      <c r="PY44" s="1180">
        <f t="shared" ca="1" si="655"/>
        <v>8.0487230800000003</v>
      </c>
      <c r="PZ44" s="1180">
        <f t="shared" ca="1" si="655"/>
        <v>8.0487230800000003</v>
      </c>
    </row>
    <row r="45" spans="1:442" ht="12" customHeight="1">
      <c r="A45" s="1">
        <v>6</v>
      </c>
      <c r="B45" s="1" t="s">
        <v>2648</v>
      </c>
      <c r="C45" s="1" t="s">
        <v>2657</v>
      </c>
      <c r="D45" s="1" t="s">
        <v>93</v>
      </c>
      <c r="J45" s="1180">
        <f t="shared" ca="1" si="633"/>
        <v>0</v>
      </c>
      <c r="K45" s="1180">
        <f t="shared" ca="1" si="633"/>
        <v>0</v>
      </c>
      <c r="T45" s="1180">
        <f t="shared" ca="1" si="634"/>
        <v>0</v>
      </c>
      <c r="U45" s="1180">
        <f t="shared" ca="1" si="634"/>
        <v>0</v>
      </c>
      <c r="V45" s="1180">
        <f t="shared" ca="1" si="634"/>
        <v>0.39393477700000001</v>
      </c>
      <c r="W45" s="1180">
        <f t="shared" ca="1" si="634"/>
        <v>0</v>
      </c>
      <c r="X45" s="1180">
        <f t="shared" ca="1" si="634"/>
        <v>0</v>
      </c>
      <c r="Y45" s="1180">
        <f t="shared" ca="1" si="634"/>
        <v>0.39393477700000001</v>
      </c>
      <c r="Z45" s="1180">
        <f t="shared" ca="1" si="634"/>
        <v>0.177119203</v>
      </c>
      <c r="AA45" s="1180">
        <f t="shared" ca="1" si="634"/>
        <v>0.21681557400000001</v>
      </c>
      <c r="AB45" s="1180">
        <f t="shared" ca="1" si="634"/>
        <v>0</v>
      </c>
      <c r="AC45" s="1180">
        <f t="shared" ca="1" si="634"/>
        <v>0.39393477700000001</v>
      </c>
      <c r="AD45" s="1180">
        <f t="shared" ca="1" si="634"/>
        <v>0</v>
      </c>
      <c r="AM45" s="1180">
        <f t="shared" ca="1" si="635"/>
        <v>0</v>
      </c>
      <c r="AN45" s="1180">
        <f t="shared" ca="1" si="635"/>
        <v>0</v>
      </c>
      <c r="AO45" s="1180">
        <f t="shared" ca="1" si="635"/>
        <v>0.21681557400000001</v>
      </c>
      <c r="AP45" s="1180">
        <f t="shared" ca="1" si="635"/>
        <v>0.21681557400000001</v>
      </c>
      <c r="AQ45" s="1180">
        <f t="shared" ca="1" si="635"/>
        <v>9.2666157900000004E-2</v>
      </c>
      <c r="AR45" s="1180">
        <f t="shared" ca="1" si="635"/>
        <v>0.17329512699999999</v>
      </c>
      <c r="AS45" s="1180">
        <f t="shared" ca="1" si="635"/>
        <v>3.8240756500000001E-3</v>
      </c>
      <c r="AT45" s="1180">
        <f t="shared" ca="1" si="635"/>
        <v>0.238756523</v>
      </c>
      <c r="AU45" s="1180">
        <f t="shared" ca="1" si="635"/>
        <v>2.7204762300000001E-2</v>
      </c>
      <c r="AV45" s="1180">
        <f t="shared" ca="1" si="635"/>
        <v>0.124149416</v>
      </c>
      <c r="AW45" s="1180">
        <f t="shared" ca="1" si="635"/>
        <v>0.238756523</v>
      </c>
      <c r="AX45" s="1180">
        <f t="shared" ca="1" si="635"/>
        <v>0.269785361</v>
      </c>
      <c r="AY45" s="1180">
        <f t="shared" ca="1" si="635"/>
        <v>0</v>
      </c>
      <c r="AZ45" s="1180">
        <f t="shared" ca="1" si="635"/>
        <v>0</v>
      </c>
      <c r="BA45" s="1180">
        <f t="shared" ca="1" si="635"/>
        <v>0</v>
      </c>
      <c r="BB45" s="1180">
        <f t="shared" ca="1" si="635"/>
        <v>0.124149416</v>
      </c>
      <c r="BN45" s="1180">
        <f t="shared" ca="1" si="636"/>
        <v>1.24141723E-2</v>
      </c>
      <c r="BO45" s="1180">
        <f t="shared" ca="1" si="636"/>
        <v>43.615244199999999</v>
      </c>
      <c r="BP45" s="1180">
        <f t="shared" ca="1" si="636"/>
        <v>0.69474446099999998</v>
      </c>
      <c r="BQ45" s="1180">
        <f t="shared" ca="1" si="636"/>
        <v>0</v>
      </c>
      <c r="BR45" s="1180">
        <f t="shared" ca="1" si="636"/>
        <v>0</v>
      </c>
      <c r="CD45" s="1180">
        <f t="shared" ca="1" si="637"/>
        <v>0.124149416</v>
      </c>
      <c r="CE45" s="1180">
        <f t="shared" ca="1" si="637"/>
        <v>0.124149416</v>
      </c>
      <c r="CF45" s="1180">
        <f t="shared" ca="1" si="637"/>
        <v>1.24141723E-2</v>
      </c>
      <c r="CG45" s="1180">
        <f t="shared" ca="1" si="637"/>
        <v>43.615244199999999</v>
      </c>
      <c r="CH45" s="1180">
        <f t="shared" ca="1" si="637"/>
        <v>0.124149416</v>
      </c>
      <c r="CI45" s="1180">
        <f t="shared" ca="1" si="637"/>
        <v>0</v>
      </c>
      <c r="CJ45" s="1180">
        <f t="shared" ca="1" si="637"/>
        <v>0</v>
      </c>
      <c r="CK45" s="1180">
        <f t="shared" ca="1" si="637"/>
        <v>467.04773799999998</v>
      </c>
      <c r="CL45" s="1180">
        <f t="shared" ca="1" si="637"/>
        <v>7.1811159199999999</v>
      </c>
      <c r="CM45" s="1180">
        <f t="shared" ca="1" si="637"/>
        <v>0</v>
      </c>
      <c r="CN45" s="1180">
        <f t="shared" ca="1" si="637"/>
        <v>476.25649800000002</v>
      </c>
      <c r="CO45" s="1180">
        <f t="shared" ca="1" si="637"/>
        <v>9.2087592600000008</v>
      </c>
      <c r="DA45" s="1180">
        <f t="shared" ca="1" si="638"/>
        <v>0</v>
      </c>
      <c r="DB45" s="1180">
        <f t="shared" ca="1" si="638"/>
        <v>0</v>
      </c>
      <c r="DC45" s="1180">
        <f t="shared" ca="1" si="638"/>
        <v>0</v>
      </c>
      <c r="DD45" s="1180">
        <f t="shared" ca="1" si="638"/>
        <v>0</v>
      </c>
      <c r="DE45" s="1180">
        <f t="shared" ca="1" si="638"/>
        <v>0</v>
      </c>
      <c r="DF45" s="1180">
        <f t="shared" ca="1" si="638"/>
        <v>0</v>
      </c>
      <c r="DG45" s="1180">
        <f t="shared" ca="1" si="638"/>
        <v>0</v>
      </c>
      <c r="DH45" s="1180">
        <f t="shared" ca="1" si="638"/>
        <v>0</v>
      </c>
      <c r="DI45" s="1180">
        <f t="shared" ca="1" si="638"/>
        <v>0</v>
      </c>
      <c r="DJ45" s="1180">
        <f t="shared" ca="1" si="638"/>
        <v>0</v>
      </c>
      <c r="DV45" s="1180">
        <f t="shared" ca="1" si="639"/>
        <v>0</v>
      </c>
      <c r="DW45" s="1180">
        <f t="shared" ca="1" si="639"/>
        <v>0</v>
      </c>
      <c r="DX45" s="1180">
        <f t="shared" ca="1" si="639"/>
        <v>0</v>
      </c>
      <c r="DY45" s="1180">
        <f t="shared" ca="1" si="639"/>
        <v>0</v>
      </c>
      <c r="DZ45" s="1180">
        <f t="shared" ca="1" si="639"/>
        <v>0</v>
      </c>
      <c r="EA45" s="1180">
        <f t="shared" ca="1" si="639"/>
        <v>0</v>
      </c>
      <c r="EB45" s="1180">
        <f t="shared" ca="1" si="639"/>
        <v>0</v>
      </c>
      <c r="EC45" s="1180">
        <f t="shared" ca="1" si="639"/>
        <v>0</v>
      </c>
      <c r="ED45" s="1180">
        <f t="shared" ca="1" si="639"/>
        <v>0</v>
      </c>
      <c r="EE45" s="1180">
        <f t="shared" ca="1" si="639"/>
        <v>0</v>
      </c>
      <c r="EF45" s="1180">
        <f t="shared" ca="1" si="639"/>
        <v>0</v>
      </c>
      <c r="EG45" s="1180">
        <f t="shared" ca="1" si="639"/>
        <v>0</v>
      </c>
      <c r="EH45" s="1180">
        <f t="shared" ca="1" si="639"/>
        <v>0</v>
      </c>
      <c r="EI45" s="1180">
        <f t="shared" ca="1" si="639"/>
        <v>0</v>
      </c>
      <c r="EJ45" s="1180">
        <f t="shared" ca="1" si="639"/>
        <v>0</v>
      </c>
      <c r="EK45" s="1180">
        <f t="shared" ca="1" si="639"/>
        <v>0</v>
      </c>
      <c r="EW45" s="1180">
        <f t="shared" ca="1" si="640"/>
        <v>476.25649800000002</v>
      </c>
      <c r="EX45" s="1180">
        <f t="shared" ca="1" si="640"/>
        <v>476.25649800000002</v>
      </c>
      <c r="EY45" s="1180">
        <f t="shared" ca="1" si="640"/>
        <v>4.0001560500000002</v>
      </c>
      <c r="EZ45" s="1180">
        <f t="shared" ca="1" si="640"/>
        <v>4.0001560500000002</v>
      </c>
      <c r="FA45" s="1180">
        <f t="shared" ca="1" si="640"/>
        <v>1.42658252</v>
      </c>
      <c r="FB45" s="1180">
        <f t="shared" ca="1" si="640"/>
        <v>470.82975900000002</v>
      </c>
      <c r="FN45" s="1180">
        <f t="shared" ca="1" si="641"/>
        <v>0.69474446099999998</v>
      </c>
      <c r="FO45" s="1180">
        <f t="shared" ca="1" si="641"/>
        <v>7.1811159199999999</v>
      </c>
      <c r="FP45" s="1180">
        <f t="shared" ca="1" si="641"/>
        <v>1.42658252</v>
      </c>
      <c r="FQ45" s="1180">
        <f t="shared" ca="1" si="641"/>
        <v>470.82975900000002</v>
      </c>
      <c r="FR45" s="1180">
        <f t="shared" ca="1" si="641"/>
        <v>585.66783599999997</v>
      </c>
      <c r="FS45" s="1180">
        <f t="shared" ca="1" si="641"/>
        <v>0.39393477700000001</v>
      </c>
      <c r="FT45" s="1180">
        <f t="shared" ca="1" si="641"/>
        <v>115.231904</v>
      </c>
      <c r="FU45" s="1180">
        <f t="shared" ca="1" si="641"/>
        <v>9.3024429000000008</v>
      </c>
      <c r="FV45" s="1180">
        <f t="shared" ca="1" si="641"/>
        <v>0</v>
      </c>
      <c r="FW45" s="1180">
        <f t="shared" ca="1" si="641"/>
        <v>9.3683640100000007E-2</v>
      </c>
      <c r="FX45" s="1180">
        <f t="shared" ca="1" si="641"/>
        <v>9.2087592600000008</v>
      </c>
      <c r="GJ45" s="1180">
        <f t="shared" ca="1" si="642"/>
        <v>585.66783599999997</v>
      </c>
      <c r="GK45" s="1180">
        <f t="shared" ca="1" si="642"/>
        <v>585.66783599999997</v>
      </c>
      <c r="GL45" s="1180">
        <f t="shared" ca="1" si="642"/>
        <v>115.23192299999999</v>
      </c>
      <c r="GM45" s="1180">
        <f t="shared" ca="1" si="642"/>
        <v>470.43591400000003</v>
      </c>
      <c r="GN45" s="1180">
        <f t="shared" ca="1" si="642"/>
        <v>470.43591400000003</v>
      </c>
      <c r="GO45" s="1180">
        <f t="shared" ca="1" si="642"/>
        <v>115.23192299999999</v>
      </c>
      <c r="GP45" s="1180">
        <f t="shared" ca="1" si="642"/>
        <v>470.43591400000003</v>
      </c>
      <c r="GQ45" s="1180">
        <f t="shared" ca="1" si="642"/>
        <v>115.231904</v>
      </c>
      <c r="HC45" s="1180">
        <f t="shared" ca="1" si="643"/>
        <v>4.0001560500000002</v>
      </c>
      <c r="HD45" s="1180">
        <f t="shared" ca="1" si="643"/>
        <v>3.8512615100000001</v>
      </c>
      <c r="HE45" s="1180">
        <f t="shared" ca="1" si="643"/>
        <v>0</v>
      </c>
      <c r="HF45" s="1180">
        <f t="shared" ca="1" si="643"/>
        <v>2.5205245300000002E-2</v>
      </c>
      <c r="HG45" s="1180">
        <f t="shared" ca="1" si="643"/>
        <v>0.123689295</v>
      </c>
      <c r="HH45" s="1180">
        <f t="shared" ca="1" si="643"/>
        <v>3.8512615100000001</v>
      </c>
      <c r="HT45" s="1180">
        <f t="shared" ca="1" si="644"/>
        <v>0.269785361</v>
      </c>
      <c r="HU45" s="1180">
        <f t="shared" ca="1" si="644"/>
        <v>3.8512615100000001</v>
      </c>
      <c r="HV45" s="1180">
        <f t="shared" ca="1" si="644"/>
        <v>4.1210468699999998</v>
      </c>
      <c r="HW45" s="1180">
        <f t="shared" ca="1" si="644"/>
        <v>4.1210468699999998</v>
      </c>
      <c r="HX45" s="1180">
        <f t="shared" ca="1" si="644"/>
        <v>0.33313220199999999</v>
      </c>
      <c r="HY45" s="1180">
        <f t="shared" ca="1" si="644"/>
        <v>2.5473058400000002E-2</v>
      </c>
      <c r="HZ45" s="1180">
        <f t="shared" ca="1" si="644"/>
        <v>1.22918778E-2</v>
      </c>
      <c r="IA45" s="1180">
        <f t="shared" ca="1" si="644"/>
        <v>2.9201221999999999E-6</v>
      </c>
      <c r="IB45" s="1180">
        <f t="shared" ca="1" si="644"/>
        <v>0</v>
      </c>
      <c r="IC45" s="1180">
        <f t="shared" ca="1" si="644"/>
        <v>0</v>
      </c>
      <c r="ID45" s="1180">
        <f t="shared" ca="1" si="644"/>
        <v>0</v>
      </c>
      <c r="IE45" s="1180">
        <f t="shared" ca="1" si="644"/>
        <v>0</v>
      </c>
      <c r="IQ45" s="1180">
        <f t="shared" ca="1" si="645"/>
        <v>0.33313220199999999</v>
      </c>
      <c r="IR45" s="1180">
        <f t="shared" ca="1" si="645"/>
        <v>2.5473058400000002E-2</v>
      </c>
      <c r="IS45" s="1180">
        <f t="shared" ca="1" si="645"/>
        <v>4.8909153000000003E-4</v>
      </c>
      <c r="IT45" s="1180">
        <f t="shared" ca="1" si="645"/>
        <v>2.5962149899999998E-2</v>
      </c>
      <c r="IU45" s="1180">
        <f t="shared" ca="1" si="645"/>
        <v>2.42467827E-2</v>
      </c>
      <c r="IV45" s="1180">
        <f t="shared" ca="1" si="645"/>
        <v>1.4307904600000001E-2</v>
      </c>
      <c r="IW45" s="1180">
        <f t="shared" ca="1" si="645"/>
        <v>1.17381967E-2</v>
      </c>
      <c r="IX45" s="1180">
        <f t="shared" ca="1" si="645"/>
        <v>4.5678262299999998E-4</v>
      </c>
      <c r="IY45" s="1180">
        <f t="shared" ca="1" si="645"/>
        <v>1.7153671900000001E-3</v>
      </c>
      <c r="IZ45" s="1180">
        <f t="shared" ca="1" si="645"/>
        <v>2.0806177699999998E-3</v>
      </c>
      <c r="JA45" s="1180">
        <f t="shared" ca="1" si="646"/>
        <v>1.22272883E-2</v>
      </c>
      <c r="JB45" s="1180">
        <f t="shared" ca="1" si="646"/>
        <v>0</v>
      </c>
      <c r="JC45" s="1180">
        <f t="shared" ca="1" si="646"/>
        <v>2.0776976499999999E-3</v>
      </c>
      <c r="JD45" s="1180">
        <f t="shared" ca="1" si="646"/>
        <v>0</v>
      </c>
      <c r="JE45" s="1180">
        <f t="shared" ca="1" si="646"/>
        <v>2.0806177699999998E-3</v>
      </c>
      <c r="JF45" s="1180">
        <f t="shared" ca="1" si="646"/>
        <v>0</v>
      </c>
      <c r="JG45" s="1180">
        <f t="shared" ca="1" si="646"/>
        <v>0</v>
      </c>
      <c r="JH45" s="1180">
        <f t="shared" ca="1" si="646"/>
        <v>2.9201221999999999E-6</v>
      </c>
      <c r="JT45" s="1180">
        <f t="shared" ca="1" si="647"/>
        <v>0</v>
      </c>
      <c r="JU45" s="1180">
        <f t="shared" ca="1" si="647"/>
        <v>0</v>
      </c>
      <c r="JV45" s="1180">
        <f t="shared" ca="1" si="647"/>
        <v>0</v>
      </c>
      <c r="JW45" s="1180">
        <f t="shared" ca="1" si="647"/>
        <v>0</v>
      </c>
      <c r="JX45" s="1180">
        <f t="shared" ca="1" si="647"/>
        <v>470.43591400000003</v>
      </c>
      <c r="JY45" s="1180">
        <f t="shared" ca="1" si="647"/>
        <v>0</v>
      </c>
      <c r="JZ45" s="1180">
        <f t="shared" ca="1" si="647"/>
        <v>470.43591400000003</v>
      </c>
      <c r="KA45" s="1180">
        <f t="shared" ca="1" si="647"/>
        <v>0</v>
      </c>
      <c r="KB45" s="1180">
        <f t="shared" ca="1" si="647"/>
        <v>0</v>
      </c>
      <c r="KC45" s="1180">
        <f t="shared" ca="1" si="647"/>
        <v>0</v>
      </c>
      <c r="KL45" s="1180">
        <f t="shared" ca="1" si="648"/>
        <v>0</v>
      </c>
      <c r="KM45" s="1180">
        <f t="shared" ca="1" si="648"/>
        <v>0</v>
      </c>
      <c r="KN45" s="1180">
        <f t="shared" ca="1" si="648"/>
        <v>0</v>
      </c>
      <c r="KO45" s="1180">
        <f t="shared" ca="1" si="648"/>
        <v>0</v>
      </c>
      <c r="KP45" s="1180">
        <f t="shared" ca="1" si="648"/>
        <v>0</v>
      </c>
      <c r="KQ45" s="1180">
        <f t="shared" ca="1" si="648"/>
        <v>0</v>
      </c>
      <c r="KR45" s="1180">
        <f t="shared" ca="1" si="648"/>
        <v>0</v>
      </c>
      <c r="LA45" s="1180">
        <f t="shared" ca="1" si="649"/>
        <v>2.5205245300000002E-2</v>
      </c>
      <c r="LB45" s="1180">
        <f t="shared" ca="1" si="649"/>
        <v>1.22918778E-2</v>
      </c>
      <c r="LC45" s="1180">
        <f t="shared" ca="1" si="649"/>
        <v>3.7497123E-2</v>
      </c>
      <c r="LD45" s="1180">
        <f t="shared" ca="1" si="649"/>
        <v>3.7497123E-2</v>
      </c>
      <c r="LE45" s="1180">
        <f t="shared" ca="1" si="649"/>
        <v>0</v>
      </c>
      <c r="LF45" s="1180">
        <f t="shared" ca="1" si="649"/>
        <v>0</v>
      </c>
      <c r="LG45" s="1180">
        <f t="shared" ca="1" si="649"/>
        <v>0</v>
      </c>
      <c r="LH45" s="1180">
        <f t="shared" ca="1" si="649"/>
        <v>0</v>
      </c>
      <c r="LI45" s="1180">
        <f t="shared" ca="1" si="649"/>
        <v>0</v>
      </c>
      <c r="LJ45" s="1180">
        <f t="shared" ca="1" si="649"/>
        <v>0</v>
      </c>
      <c r="LK45" s="1180">
        <f t="shared" ca="1" si="649"/>
        <v>0</v>
      </c>
      <c r="LW45" s="1180">
        <f t="shared" ca="1" si="650"/>
        <v>0</v>
      </c>
      <c r="LX45" s="1180">
        <f t="shared" ca="1" si="650"/>
        <v>0</v>
      </c>
      <c r="LY45" s="1180">
        <f t="shared" ca="1" si="650"/>
        <v>0.123689295</v>
      </c>
      <c r="LZ45" s="1180">
        <f t="shared" ca="1" si="650"/>
        <v>1.7153671900000001E-3</v>
      </c>
      <c r="MA45" s="1180">
        <f t="shared" ca="1" si="650"/>
        <v>0.125404662</v>
      </c>
      <c r="MB45" s="1180">
        <f t="shared" ca="1" si="650"/>
        <v>3.7497123E-2</v>
      </c>
      <c r="MC45" s="1180">
        <f t="shared" ca="1" si="650"/>
        <v>0</v>
      </c>
      <c r="MD45" s="1180">
        <f t="shared" ca="1" si="650"/>
        <v>0</v>
      </c>
      <c r="ME45" s="1180">
        <f t="shared" ca="1" si="650"/>
        <v>0</v>
      </c>
      <c r="MF45" s="1180">
        <f t="shared" ca="1" si="650"/>
        <v>0</v>
      </c>
      <c r="MG45" s="1180">
        <f t="shared" ca="1" si="651"/>
        <v>0</v>
      </c>
      <c r="MH45" s="1180">
        <f t="shared" ca="1" si="651"/>
        <v>0</v>
      </c>
      <c r="MI45" s="1180">
        <f t="shared" ca="1" si="651"/>
        <v>0</v>
      </c>
      <c r="MJ45" s="1180">
        <f t="shared" ca="1" si="651"/>
        <v>0</v>
      </c>
      <c r="MK45" s="1180">
        <f t="shared" ca="1" si="651"/>
        <v>0</v>
      </c>
      <c r="ML45" s="1180">
        <f t="shared" ca="1" si="651"/>
        <v>0</v>
      </c>
      <c r="MM45" s="1180">
        <f t="shared" ca="1" si="651"/>
        <v>0</v>
      </c>
      <c r="MN45" s="1180">
        <f t="shared" ca="1" si="651"/>
        <v>0</v>
      </c>
      <c r="MO45" s="1180">
        <f t="shared" ca="1" si="651"/>
        <v>0</v>
      </c>
      <c r="NA45" s="1180">
        <f t="shared" ca="1" si="652"/>
        <v>0.177119203</v>
      </c>
      <c r="NB45" s="1180">
        <f t="shared" ca="1" si="652"/>
        <v>0.17329512699999999</v>
      </c>
      <c r="NC45" s="1180">
        <f t="shared" ca="1" si="652"/>
        <v>3.8240756500000001E-3</v>
      </c>
      <c r="ND45" s="1180">
        <f t="shared" ca="1" si="652"/>
        <v>0</v>
      </c>
      <c r="NE45" s="1180">
        <f t="shared" ca="1" si="652"/>
        <v>0</v>
      </c>
      <c r="NF45" s="1180">
        <f t="shared" ca="1" si="652"/>
        <v>0</v>
      </c>
      <c r="NG45" s="1180">
        <f t="shared" ca="1" si="652"/>
        <v>0</v>
      </c>
      <c r="NH45" s="1180">
        <f t="shared" ca="1" si="652"/>
        <v>0</v>
      </c>
      <c r="NI45" s="1180">
        <f t="shared" ca="1" si="652"/>
        <v>0</v>
      </c>
      <c r="NJ45" s="1180">
        <f t="shared" ca="1" si="652"/>
        <v>0</v>
      </c>
      <c r="NK45" s="1180">
        <f t="shared" ca="1" si="652"/>
        <v>0</v>
      </c>
      <c r="NL45" s="1180">
        <f t="shared" ca="1" si="652"/>
        <v>0</v>
      </c>
      <c r="NM45" s="1180">
        <f t="shared" ca="1" si="652"/>
        <v>0</v>
      </c>
      <c r="NN45" s="1180">
        <f t="shared" ca="1" si="652"/>
        <v>0</v>
      </c>
      <c r="NO45" s="1180">
        <f t="shared" ca="1" si="652"/>
        <v>0</v>
      </c>
      <c r="NP45" s="1180">
        <f t="shared" ca="1" si="652"/>
        <v>0</v>
      </c>
      <c r="OH45" s="1180">
        <f t="shared" ca="1" si="653"/>
        <v>0</v>
      </c>
      <c r="OI45" s="1180">
        <f t="shared" ca="1" si="653"/>
        <v>0</v>
      </c>
      <c r="OJ45" s="1180">
        <f t="shared" ca="1" si="653"/>
        <v>0</v>
      </c>
      <c r="OK45" s="1180">
        <f t="shared" ca="1" si="653"/>
        <v>0</v>
      </c>
      <c r="OL45" s="1180">
        <f t="shared" ca="1" si="653"/>
        <v>0</v>
      </c>
      <c r="OM45" s="1180">
        <f t="shared" ca="1" si="653"/>
        <v>0</v>
      </c>
      <c r="ON45" s="1180">
        <f t="shared" ca="1" si="653"/>
        <v>0</v>
      </c>
      <c r="OO45" s="1180">
        <f t="shared" ca="1" si="653"/>
        <v>0</v>
      </c>
      <c r="PA45" s="1180">
        <f t="shared" ca="1" si="654"/>
        <v>0</v>
      </c>
      <c r="PB45" s="1180">
        <f t="shared" ca="1" si="654"/>
        <v>0</v>
      </c>
      <c r="PC45" s="1180">
        <f t="shared" ca="1" si="654"/>
        <v>0</v>
      </c>
      <c r="PD45" s="1180">
        <f t="shared" ca="1" si="654"/>
        <v>0</v>
      </c>
      <c r="PE45" s="1180">
        <f t="shared" ca="1" si="654"/>
        <v>0</v>
      </c>
      <c r="PF45" s="1180">
        <f t="shared" ca="1" si="654"/>
        <v>0</v>
      </c>
      <c r="PG45" s="1180">
        <f t="shared" ca="1" si="654"/>
        <v>0</v>
      </c>
      <c r="PH45" s="1180">
        <f t="shared" ca="1" si="654"/>
        <v>0</v>
      </c>
      <c r="PI45" s="1180">
        <f t="shared" ca="1" si="654"/>
        <v>0</v>
      </c>
      <c r="PJ45" s="1180">
        <f t="shared" ca="1" si="654"/>
        <v>0</v>
      </c>
      <c r="PK45" s="1180">
        <f t="shared" ca="1" si="654"/>
        <v>0</v>
      </c>
      <c r="PW45" s="1180">
        <f t="shared" ca="1" si="655"/>
        <v>0</v>
      </c>
      <c r="PX45" s="1180">
        <f t="shared" ca="1" si="655"/>
        <v>0</v>
      </c>
      <c r="PY45" s="1180">
        <f t="shared" ca="1" si="655"/>
        <v>0</v>
      </c>
      <c r="PZ45" s="1180">
        <f t="shared" ca="1" si="655"/>
        <v>0</v>
      </c>
    </row>
    <row r="46" spans="1:442" ht="12" customHeight="1">
      <c r="A46" s="1">
        <v>7</v>
      </c>
      <c r="B46" s="1" t="s">
        <v>2648</v>
      </c>
      <c r="C46" s="1" t="s">
        <v>2658</v>
      </c>
      <c r="D46" s="1" t="s">
        <v>93</v>
      </c>
      <c r="J46" s="1180">
        <f t="shared" ca="1" si="633"/>
        <v>0</v>
      </c>
      <c r="K46" s="1180">
        <f t="shared" ca="1" si="633"/>
        <v>0</v>
      </c>
      <c r="T46" s="1180">
        <f t="shared" ca="1" si="634"/>
        <v>0</v>
      </c>
      <c r="U46" s="1180">
        <f t="shared" ca="1" si="634"/>
        <v>0</v>
      </c>
      <c r="V46" s="1180">
        <f t="shared" ca="1" si="634"/>
        <v>2.1544083400000001E-8</v>
      </c>
      <c r="W46" s="1180">
        <f t="shared" ca="1" si="634"/>
        <v>0</v>
      </c>
      <c r="X46" s="1180">
        <f t="shared" ca="1" si="634"/>
        <v>0</v>
      </c>
      <c r="Y46" s="1180">
        <f t="shared" ca="1" si="634"/>
        <v>19.706326099999998</v>
      </c>
      <c r="Z46" s="1180">
        <f t="shared" ca="1" si="634"/>
        <v>5.4922832400000001E-7</v>
      </c>
      <c r="AA46" s="1180">
        <f t="shared" ca="1" si="634"/>
        <v>19.7063256</v>
      </c>
      <c r="AB46" s="1180">
        <f t="shared" ca="1" si="634"/>
        <v>0</v>
      </c>
      <c r="AC46" s="1180">
        <f t="shared" ca="1" si="634"/>
        <v>2.1544083400000001E-8</v>
      </c>
      <c r="AD46" s="1180">
        <f t="shared" ca="1" si="634"/>
        <v>0</v>
      </c>
      <c r="AM46" s="1180">
        <f t="shared" ca="1" si="635"/>
        <v>0</v>
      </c>
      <c r="AN46" s="1180">
        <f t="shared" ca="1" si="635"/>
        <v>0</v>
      </c>
      <c r="AO46" s="1180">
        <f t="shared" ca="1" si="635"/>
        <v>19.7063256</v>
      </c>
      <c r="AP46" s="1180">
        <f t="shared" ca="1" si="635"/>
        <v>19.7063256</v>
      </c>
      <c r="AQ46" s="1180">
        <f t="shared" ca="1" si="635"/>
        <v>2.90723351E-8</v>
      </c>
      <c r="AR46" s="1180">
        <f t="shared" ca="1" si="635"/>
        <v>4.0125312900000003E-14</v>
      </c>
      <c r="AS46" s="1180">
        <f t="shared" ca="1" si="635"/>
        <v>5.4922828399999997E-7</v>
      </c>
      <c r="AT46" s="1180">
        <f t="shared" ca="1" si="635"/>
        <v>4.0896620399999999E-16</v>
      </c>
      <c r="AU46" s="1180">
        <f t="shared" ca="1" si="635"/>
        <v>2.9072374899999999E-8</v>
      </c>
      <c r="AV46" s="1180">
        <f t="shared" ca="1" si="635"/>
        <v>19.706325499999998</v>
      </c>
      <c r="AW46" s="1180">
        <f t="shared" ca="1" si="635"/>
        <v>4.0896620399999999E-16</v>
      </c>
      <c r="AX46" s="1180">
        <f t="shared" ca="1" si="635"/>
        <v>5.7830066E-7</v>
      </c>
      <c r="AY46" s="1180">
        <f t="shared" ca="1" si="635"/>
        <v>0</v>
      </c>
      <c r="AZ46" s="1180">
        <f t="shared" ca="1" si="635"/>
        <v>0</v>
      </c>
      <c r="BA46" s="1180">
        <f t="shared" ca="1" si="635"/>
        <v>0</v>
      </c>
      <c r="BB46" s="1180">
        <f t="shared" ca="1" si="635"/>
        <v>19.706325499999998</v>
      </c>
      <c r="BN46" s="1180">
        <f t="shared" ca="1" si="636"/>
        <v>16.479195000000001</v>
      </c>
      <c r="BO46" s="1180">
        <f t="shared" ca="1" si="636"/>
        <v>0.82395974800000005</v>
      </c>
      <c r="BP46" s="1180">
        <f t="shared" ca="1" si="636"/>
        <v>5.0385674399999998E-15</v>
      </c>
      <c r="BQ46" s="1180">
        <f t="shared" ca="1" si="636"/>
        <v>0</v>
      </c>
      <c r="BR46" s="1180">
        <f t="shared" ca="1" si="636"/>
        <v>0</v>
      </c>
      <c r="CD46" s="1180">
        <f t="shared" ca="1" si="637"/>
        <v>19.706325499999998</v>
      </c>
      <c r="CE46" s="1180">
        <f t="shared" ca="1" si="637"/>
        <v>19.706325499999998</v>
      </c>
      <c r="CF46" s="1180">
        <f t="shared" ca="1" si="637"/>
        <v>16.479195000000001</v>
      </c>
      <c r="CG46" s="1180">
        <f t="shared" ca="1" si="637"/>
        <v>0.82395974800000005</v>
      </c>
      <c r="CH46" s="1180">
        <f t="shared" ca="1" si="637"/>
        <v>19.706325499999998</v>
      </c>
      <c r="CI46" s="1180">
        <f t="shared" ca="1" si="637"/>
        <v>0</v>
      </c>
      <c r="CJ46" s="1180">
        <f t="shared" ca="1" si="637"/>
        <v>0</v>
      </c>
      <c r="CK46" s="1180">
        <f t="shared" ca="1" si="637"/>
        <v>2.8932522600000001</v>
      </c>
      <c r="CL46" s="1180">
        <f t="shared" ca="1" si="637"/>
        <v>1.7148892399999999E-14</v>
      </c>
      <c r="CM46" s="1180">
        <f t="shared" ca="1" si="637"/>
        <v>0</v>
      </c>
      <c r="CN46" s="1180">
        <f t="shared" ca="1" si="637"/>
        <v>2.8932522600000001</v>
      </c>
      <c r="CO46" s="1180">
        <f t="shared" ca="1" si="637"/>
        <v>0</v>
      </c>
      <c r="DA46" s="1180">
        <f t="shared" ca="1" si="638"/>
        <v>0.67106918800000004</v>
      </c>
      <c r="DB46" s="1180">
        <f t="shared" ca="1" si="638"/>
        <v>0</v>
      </c>
      <c r="DC46" s="1180">
        <f t="shared" ca="1" si="638"/>
        <v>0</v>
      </c>
      <c r="DD46" s="1180">
        <f t="shared" ca="1" si="638"/>
        <v>0</v>
      </c>
      <c r="DE46" s="1180">
        <f t="shared" ca="1" si="638"/>
        <v>6.7106918799999998E-2</v>
      </c>
      <c r="DF46" s="1180">
        <f t="shared" ca="1" si="638"/>
        <v>1.2094590100000001E-14</v>
      </c>
      <c r="DG46" s="1180">
        <f t="shared" ca="1" si="638"/>
        <v>0</v>
      </c>
      <c r="DH46" s="1180">
        <f t="shared" ca="1" si="638"/>
        <v>0</v>
      </c>
      <c r="DI46" s="1180">
        <f t="shared" ca="1" si="638"/>
        <v>0</v>
      </c>
      <c r="DJ46" s="1180">
        <f t="shared" ca="1" si="638"/>
        <v>0</v>
      </c>
      <c r="DV46" s="1180">
        <f t="shared" ca="1" si="639"/>
        <v>0</v>
      </c>
      <c r="DW46" s="1180">
        <f t="shared" ca="1" si="639"/>
        <v>13.421383799999999</v>
      </c>
      <c r="DX46" s="1180">
        <f t="shared" ca="1" si="639"/>
        <v>13.421383799999999</v>
      </c>
      <c r="DY46" s="1180">
        <f t="shared" ca="1" si="639"/>
        <v>0.67106918800000004</v>
      </c>
      <c r="DZ46" s="1180">
        <f t="shared" ca="1" si="639"/>
        <v>0</v>
      </c>
      <c r="EA46" s="1180">
        <f t="shared" ca="1" si="639"/>
        <v>6.7106918799999998E-2</v>
      </c>
      <c r="EB46" s="1180">
        <f t="shared" ca="1" si="639"/>
        <v>12.750314599999999</v>
      </c>
      <c r="EC46" s="1180">
        <f t="shared" ca="1" si="639"/>
        <v>0</v>
      </c>
      <c r="ED46" s="1180">
        <f t="shared" ca="1" si="639"/>
        <v>0</v>
      </c>
      <c r="EE46" s="1180">
        <f t="shared" ca="1" si="639"/>
        <v>0</v>
      </c>
      <c r="EF46" s="1180">
        <f t="shared" ca="1" si="639"/>
        <v>0</v>
      </c>
      <c r="EG46" s="1180">
        <f t="shared" ca="1" si="639"/>
        <v>0</v>
      </c>
      <c r="EH46" s="1180">
        <f t="shared" ca="1" si="639"/>
        <v>0</v>
      </c>
      <c r="EI46" s="1180">
        <f t="shared" ca="1" si="639"/>
        <v>0</v>
      </c>
      <c r="EJ46" s="1180">
        <f t="shared" ca="1" si="639"/>
        <v>0</v>
      </c>
      <c r="EK46" s="1180">
        <f t="shared" ca="1" si="639"/>
        <v>0</v>
      </c>
      <c r="EW46" s="1180">
        <f t="shared" ca="1" si="640"/>
        <v>2.8932522600000001</v>
      </c>
      <c r="EX46" s="1180">
        <f t="shared" ca="1" si="640"/>
        <v>2.8932522600000001</v>
      </c>
      <c r="EY46" s="1180">
        <f t="shared" ca="1" si="640"/>
        <v>2.8932522399999998</v>
      </c>
      <c r="EZ46" s="1180">
        <f t="shared" ca="1" si="640"/>
        <v>2.8932522399999998</v>
      </c>
      <c r="FA46" s="1180">
        <f t="shared" ca="1" si="640"/>
        <v>1.28378938E-21</v>
      </c>
      <c r="FB46" s="1180">
        <f t="shared" ca="1" si="640"/>
        <v>2.1544084800000001E-8</v>
      </c>
      <c r="FN46" s="1180">
        <f t="shared" ca="1" si="641"/>
        <v>5.0385674399999998E-15</v>
      </c>
      <c r="FO46" s="1180">
        <f t="shared" ca="1" si="641"/>
        <v>1.7148892399999999E-14</v>
      </c>
      <c r="FP46" s="1180">
        <f t="shared" ca="1" si="641"/>
        <v>1.28378938E-21</v>
      </c>
      <c r="FQ46" s="1180">
        <f t="shared" ca="1" si="641"/>
        <v>2.1544084800000001E-8</v>
      </c>
      <c r="FR46" s="1180">
        <f t="shared" ca="1" si="641"/>
        <v>0</v>
      </c>
      <c r="FS46" s="1180">
        <f t="shared" ca="1" si="641"/>
        <v>2.1544083400000001E-8</v>
      </c>
      <c r="FT46" s="1180">
        <f t="shared" ca="1" si="641"/>
        <v>0</v>
      </c>
      <c r="FU46" s="1180">
        <f t="shared" ca="1" si="641"/>
        <v>2.2187461200000001E-14</v>
      </c>
      <c r="FV46" s="1180">
        <f t="shared" ca="1" si="641"/>
        <v>0</v>
      </c>
      <c r="FW46" s="1180">
        <f t="shared" ca="1" si="641"/>
        <v>0</v>
      </c>
      <c r="FX46" s="1180">
        <f t="shared" ca="1" si="641"/>
        <v>0</v>
      </c>
      <c r="GJ46" s="1180">
        <f t="shared" ca="1" si="642"/>
        <v>0</v>
      </c>
      <c r="GK46" s="1180">
        <f t="shared" ca="1" si="642"/>
        <v>0</v>
      </c>
      <c r="GL46" s="1180">
        <f t="shared" ca="1" si="642"/>
        <v>0</v>
      </c>
      <c r="GM46" s="1180">
        <f t="shared" ca="1" si="642"/>
        <v>0</v>
      </c>
      <c r="GN46" s="1180">
        <f t="shared" ca="1" si="642"/>
        <v>0</v>
      </c>
      <c r="GO46" s="1180">
        <f t="shared" ca="1" si="642"/>
        <v>0</v>
      </c>
      <c r="GP46" s="1180">
        <f t="shared" ca="1" si="642"/>
        <v>0</v>
      </c>
      <c r="GQ46" s="1180">
        <f t="shared" ca="1" si="642"/>
        <v>0</v>
      </c>
      <c r="HC46" s="1180">
        <f t="shared" ca="1" si="643"/>
        <v>2.8932522399999998</v>
      </c>
      <c r="HD46" s="1180">
        <f t="shared" ca="1" si="643"/>
        <v>2.7855590700000001</v>
      </c>
      <c r="HE46" s="1180">
        <f t="shared" ca="1" si="643"/>
        <v>0</v>
      </c>
      <c r="HF46" s="1180">
        <f t="shared" ca="1" si="643"/>
        <v>2.0313734199999999E-13</v>
      </c>
      <c r="HG46" s="1180">
        <f t="shared" ca="1" si="643"/>
        <v>0.10769316399999999</v>
      </c>
      <c r="HH46" s="1180">
        <f t="shared" ca="1" si="643"/>
        <v>2.7855590700000001</v>
      </c>
      <c r="HT46" s="1180">
        <f t="shared" ca="1" si="644"/>
        <v>5.7830066E-7</v>
      </c>
      <c r="HU46" s="1180">
        <f t="shared" ca="1" si="644"/>
        <v>2.7855590700000001</v>
      </c>
      <c r="HV46" s="1180">
        <f t="shared" ca="1" si="644"/>
        <v>2.7855596500000002</v>
      </c>
      <c r="HW46" s="1180">
        <f t="shared" ca="1" si="644"/>
        <v>2.7855596500000002</v>
      </c>
      <c r="HX46" s="1180">
        <f t="shared" ca="1" si="644"/>
        <v>0.232892194</v>
      </c>
      <c r="HY46" s="1180">
        <f t="shared" ca="1" si="644"/>
        <v>1.7808174699999998E-2</v>
      </c>
      <c r="HZ46" s="1180">
        <f t="shared" ca="1" si="644"/>
        <v>5.3746084500000003E-15</v>
      </c>
      <c r="IA46" s="1180">
        <f t="shared" ca="1" si="644"/>
        <v>7.8964959700000004E-16</v>
      </c>
      <c r="IB46" s="1180">
        <f t="shared" ca="1" si="644"/>
        <v>0</v>
      </c>
      <c r="IC46" s="1180">
        <f t="shared" ca="1" si="644"/>
        <v>0</v>
      </c>
      <c r="ID46" s="1180">
        <f t="shared" ca="1" si="644"/>
        <v>0</v>
      </c>
      <c r="IE46" s="1180">
        <f t="shared" ca="1" si="644"/>
        <v>0</v>
      </c>
      <c r="IQ46" s="1180">
        <f t="shared" ca="1" si="645"/>
        <v>0.232892194</v>
      </c>
      <c r="IR46" s="1180">
        <f t="shared" ca="1" si="645"/>
        <v>1.7808174699999998E-2</v>
      </c>
      <c r="IS46" s="1180">
        <f t="shared" ca="1" si="645"/>
        <v>3.5322432600000002E-4</v>
      </c>
      <c r="IT46" s="1180">
        <f t="shared" ca="1" si="645"/>
        <v>1.81613991E-2</v>
      </c>
      <c r="IU46" s="1180">
        <f t="shared" ca="1" si="645"/>
        <v>1.6961441899999999E-2</v>
      </c>
      <c r="IV46" s="1180">
        <f t="shared" ca="1" si="645"/>
        <v>1.0333240800000001E-2</v>
      </c>
      <c r="IW46" s="1180">
        <f t="shared" ca="1" si="645"/>
        <v>8.4773838300000008E-3</v>
      </c>
      <c r="IX46" s="1180">
        <f t="shared" ca="1" si="645"/>
        <v>3.8522513300000002E-17</v>
      </c>
      <c r="IY46" s="1180">
        <f t="shared" ca="1" si="645"/>
        <v>1.1999571799999999E-3</v>
      </c>
      <c r="IZ46" s="1180">
        <f t="shared" ca="1" si="645"/>
        <v>1.5026326299999999E-3</v>
      </c>
      <c r="JA46" s="1180">
        <f t="shared" ca="1" si="646"/>
        <v>8.8306081500000005E-3</v>
      </c>
      <c r="JB46" s="1180">
        <f t="shared" ca="1" si="646"/>
        <v>0</v>
      </c>
      <c r="JC46" s="1180">
        <f t="shared" ca="1" si="646"/>
        <v>1.5026326299999999E-3</v>
      </c>
      <c r="JD46" s="1180">
        <f t="shared" ca="1" si="646"/>
        <v>0</v>
      </c>
      <c r="JE46" s="1180">
        <f t="shared" ca="1" si="646"/>
        <v>1.5026326299999999E-3</v>
      </c>
      <c r="JF46" s="1180">
        <f t="shared" ca="1" si="646"/>
        <v>0</v>
      </c>
      <c r="JG46" s="1180">
        <f t="shared" ca="1" si="646"/>
        <v>0</v>
      </c>
      <c r="JH46" s="1180">
        <f t="shared" ca="1" si="646"/>
        <v>7.8964959700000004E-16</v>
      </c>
      <c r="JT46" s="1180">
        <f t="shared" ca="1" si="647"/>
        <v>0</v>
      </c>
      <c r="JU46" s="1180">
        <f t="shared" ca="1" si="647"/>
        <v>0</v>
      </c>
      <c r="JV46" s="1180">
        <f t="shared" ca="1" si="647"/>
        <v>0</v>
      </c>
      <c r="JW46" s="1180">
        <f t="shared" ca="1" si="647"/>
        <v>0</v>
      </c>
      <c r="JX46" s="1180">
        <f t="shared" ca="1" si="647"/>
        <v>0</v>
      </c>
      <c r="JY46" s="1180">
        <f t="shared" ca="1" si="647"/>
        <v>0</v>
      </c>
      <c r="JZ46" s="1180">
        <f t="shared" ca="1" si="647"/>
        <v>0</v>
      </c>
      <c r="KA46" s="1180">
        <f t="shared" ca="1" si="647"/>
        <v>0</v>
      </c>
      <c r="KB46" s="1180">
        <f t="shared" ca="1" si="647"/>
        <v>0</v>
      </c>
      <c r="KC46" s="1180">
        <f t="shared" ca="1" si="647"/>
        <v>0</v>
      </c>
      <c r="KL46" s="1180">
        <f t="shared" ca="1" si="648"/>
        <v>0</v>
      </c>
      <c r="KM46" s="1180">
        <f t="shared" ca="1" si="648"/>
        <v>0</v>
      </c>
      <c r="KN46" s="1180">
        <f t="shared" ca="1" si="648"/>
        <v>0</v>
      </c>
      <c r="KO46" s="1180">
        <f t="shared" ca="1" si="648"/>
        <v>0</v>
      </c>
      <c r="KP46" s="1180">
        <f t="shared" ca="1" si="648"/>
        <v>0</v>
      </c>
      <c r="KQ46" s="1180">
        <f t="shared" ca="1" si="648"/>
        <v>0</v>
      </c>
      <c r="KR46" s="1180">
        <f t="shared" ca="1" si="648"/>
        <v>0</v>
      </c>
      <c r="LA46" s="1180">
        <f t="shared" ca="1" si="649"/>
        <v>2.0313734199999999E-13</v>
      </c>
      <c r="LB46" s="1180">
        <f t="shared" ca="1" si="649"/>
        <v>5.3746084500000003E-15</v>
      </c>
      <c r="LC46" s="1180">
        <f t="shared" ca="1" si="649"/>
        <v>2.08511951E-13</v>
      </c>
      <c r="LD46" s="1180">
        <f t="shared" ca="1" si="649"/>
        <v>2.08511951E-13</v>
      </c>
      <c r="LE46" s="1180">
        <f t="shared" ca="1" si="649"/>
        <v>0</v>
      </c>
      <c r="LF46" s="1180">
        <f t="shared" ca="1" si="649"/>
        <v>0</v>
      </c>
      <c r="LG46" s="1180">
        <f t="shared" ca="1" si="649"/>
        <v>0</v>
      </c>
      <c r="LH46" s="1180">
        <f t="shared" ca="1" si="649"/>
        <v>0</v>
      </c>
      <c r="LI46" s="1180">
        <f t="shared" ca="1" si="649"/>
        <v>0</v>
      </c>
      <c r="LJ46" s="1180">
        <f t="shared" ca="1" si="649"/>
        <v>0</v>
      </c>
      <c r="LK46" s="1180">
        <f t="shared" ca="1" si="649"/>
        <v>0</v>
      </c>
      <c r="LW46" s="1180">
        <f t="shared" ca="1" si="650"/>
        <v>0</v>
      </c>
      <c r="LX46" s="1180">
        <f t="shared" ca="1" si="650"/>
        <v>0</v>
      </c>
      <c r="LY46" s="1180">
        <f t="shared" ca="1" si="650"/>
        <v>0.10769316399999999</v>
      </c>
      <c r="LZ46" s="1180">
        <f t="shared" ca="1" si="650"/>
        <v>1.1999571799999999E-3</v>
      </c>
      <c r="MA46" s="1180">
        <f t="shared" ca="1" si="650"/>
        <v>0.108893121</v>
      </c>
      <c r="MB46" s="1180">
        <f t="shared" ca="1" si="650"/>
        <v>2.08511951E-13</v>
      </c>
      <c r="MC46" s="1180">
        <f t="shared" ca="1" si="650"/>
        <v>0</v>
      </c>
      <c r="MD46" s="1180">
        <f t="shared" ca="1" si="650"/>
        <v>0</v>
      </c>
      <c r="ME46" s="1180">
        <f t="shared" ca="1" si="650"/>
        <v>0</v>
      </c>
      <c r="MF46" s="1180">
        <f t="shared" ca="1" si="650"/>
        <v>0</v>
      </c>
      <c r="MG46" s="1180">
        <f t="shared" ca="1" si="651"/>
        <v>0</v>
      </c>
      <c r="MH46" s="1180">
        <f t="shared" ca="1" si="651"/>
        <v>0</v>
      </c>
      <c r="MI46" s="1180">
        <f t="shared" ca="1" si="651"/>
        <v>0</v>
      </c>
      <c r="MJ46" s="1180">
        <f t="shared" ca="1" si="651"/>
        <v>0</v>
      </c>
      <c r="MK46" s="1180">
        <f t="shared" ca="1" si="651"/>
        <v>0</v>
      </c>
      <c r="ML46" s="1180">
        <f t="shared" ca="1" si="651"/>
        <v>0</v>
      </c>
      <c r="MM46" s="1180">
        <f t="shared" ca="1" si="651"/>
        <v>0</v>
      </c>
      <c r="MN46" s="1180">
        <f t="shared" ca="1" si="651"/>
        <v>0</v>
      </c>
      <c r="MO46" s="1180">
        <f t="shared" ca="1" si="651"/>
        <v>0</v>
      </c>
      <c r="NA46" s="1180">
        <f t="shared" ca="1" si="652"/>
        <v>5.4922832400000001E-7</v>
      </c>
      <c r="NB46" s="1180">
        <f t="shared" ca="1" si="652"/>
        <v>4.0125312900000003E-14</v>
      </c>
      <c r="NC46" s="1180">
        <f t="shared" ca="1" si="652"/>
        <v>5.4922828399999997E-7</v>
      </c>
      <c r="ND46" s="1180">
        <f t="shared" ca="1" si="652"/>
        <v>0</v>
      </c>
      <c r="NE46" s="1180">
        <f t="shared" ca="1" si="652"/>
        <v>0</v>
      </c>
      <c r="NF46" s="1180">
        <f t="shared" ca="1" si="652"/>
        <v>0</v>
      </c>
      <c r="NG46" s="1180">
        <f t="shared" ca="1" si="652"/>
        <v>0</v>
      </c>
      <c r="NH46" s="1180">
        <f t="shared" ca="1" si="652"/>
        <v>0</v>
      </c>
      <c r="NI46" s="1180">
        <f t="shared" ca="1" si="652"/>
        <v>0</v>
      </c>
      <c r="NJ46" s="1180">
        <f t="shared" ca="1" si="652"/>
        <v>0</v>
      </c>
      <c r="NK46" s="1180">
        <f t="shared" ca="1" si="652"/>
        <v>0</v>
      </c>
      <c r="NL46" s="1180">
        <f t="shared" ca="1" si="652"/>
        <v>0</v>
      </c>
      <c r="NM46" s="1180">
        <f t="shared" ca="1" si="652"/>
        <v>0</v>
      </c>
      <c r="NN46" s="1180">
        <f t="shared" ca="1" si="652"/>
        <v>0</v>
      </c>
      <c r="NO46" s="1180">
        <f t="shared" ca="1" si="652"/>
        <v>0</v>
      </c>
      <c r="NP46" s="1180">
        <f t="shared" ca="1" si="652"/>
        <v>0</v>
      </c>
      <c r="OH46" s="1180">
        <f t="shared" ca="1" si="653"/>
        <v>0</v>
      </c>
      <c r="OI46" s="1180">
        <f t="shared" ca="1" si="653"/>
        <v>0</v>
      </c>
      <c r="OJ46" s="1180">
        <f t="shared" ca="1" si="653"/>
        <v>0</v>
      </c>
      <c r="OK46" s="1180">
        <f t="shared" ca="1" si="653"/>
        <v>0</v>
      </c>
      <c r="OL46" s="1180">
        <f t="shared" ca="1" si="653"/>
        <v>0</v>
      </c>
      <c r="OM46" s="1180">
        <f t="shared" ca="1" si="653"/>
        <v>0</v>
      </c>
      <c r="ON46" s="1180">
        <f t="shared" ca="1" si="653"/>
        <v>0</v>
      </c>
      <c r="OO46" s="1180">
        <f t="shared" ca="1" si="653"/>
        <v>0</v>
      </c>
      <c r="PA46" s="1180">
        <f t="shared" ca="1" si="654"/>
        <v>0</v>
      </c>
      <c r="PB46" s="1180">
        <f t="shared" ca="1" si="654"/>
        <v>0</v>
      </c>
      <c r="PC46" s="1180">
        <f t="shared" ca="1" si="654"/>
        <v>0</v>
      </c>
      <c r="PD46" s="1180">
        <f t="shared" ca="1" si="654"/>
        <v>0</v>
      </c>
      <c r="PE46" s="1180">
        <f t="shared" ca="1" si="654"/>
        <v>0</v>
      </c>
      <c r="PF46" s="1180">
        <f t="shared" ca="1" si="654"/>
        <v>0</v>
      </c>
      <c r="PG46" s="1180">
        <f t="shared" ca="1" si="654"/>
        <v>0</v>
      </c>
      <c r="PH46" s="1180">
        <f t="shared" ca="1" si="654"/>
        <v>0</v>
      </c>
      <c r="PI46" s="1180">
        <f t="shared" ca="1" si="654"/>
        <v>0</v>
      </c>
      <c r="PJ46" s="1180">
        <f t="shared" ca="1" si="654"/>
        <v>0</v>
      </c>
      <c r="PK46" s="1180">
        <f t="shared" ca="1" si="654"/>
        <v>0</v>
      </c>
      <c r="PW46" s="1180">
        <f t="shared" ca="1" si="655"/>
        <v>0</v>
      </c>
      <c r="PX46" s="1180">
        <f t="shared" ca="1" si="655"/>
        <v>0</v>
      </c>
      <c r="PY46" s="1180">
        <f t="shared" ca="1" si="655"/>
        <v>0</v>
      </c>
      <c r="PZ46" s="1180">
        <f t="shared" ca="1" si="655"/>
        <v>0</v>
      </c>
    </row>
    <row r="47" spans="1:442" ht="12" customHeight="1">
      <c r="A47" s="1">
        <v>8</v>
      </c>
      <c r="B47" s="1" t="s">
        <v>2648</v>
      </c>
      <c r="C47" s="1" t="s">
        <v>2659</v>
      </c>
      <c r="D47" s="1" t="s">
        <v>93</v>
      </c>
      <c r="J47" s="1180">
        <f t="shared" ca="1" si="633"/>
        <v>0</v>
      </c>
      <c r="K47" s="1180">
        <f t="shared" ca="1" si="633"/>
        <v>0</v>
      </c>
      <c r="T47" s="1180">
        <f t="shared" ca="1" si="634"/>
        <v>0</v>
      </c>
      <c r="U47" s="1180">
        <f t="shared" ca="1" si="634"/>
        <v>0</v>
      </c>
      <c r="V47" s="1180">
        <f t="shared" ca="1" si="634"/>
        <v>4.72931237E-8</v>
      </c>
      <c r="W47" s="1180">
        <f t="shared" ca="1" si="634"/>
        <v>0</v>
      </c>
      <c r="X47" s="1180">
        <f t="shared" ca="1" si="634"/>
        <v>0</v>
      </c>
      <c r="Y47" s="1180">
        <f t="shared" ca="1" si="634"/>
        <v>6.61377419</v>
      </c>
      <c r="Z47" s="1180">
        <f t="shared" ca="1" si="634"/>
        <v>1.8433025500000001E-7</v>
      </c>
      <c r="AA47" s="1180">
        <f t="shared" ca="1" si="634"/>
        <v>6.6137740000000003</v>
      </c>
      <c r="AB47" s="1180">
        <f t="shared" ca="1" si="634"/>
        <v>0</v>
      </c>
      <c r="AC47" s="1180">
        <f t="shared" ca="1" si="634"/>
        <v>4.72931237E-8</v>
      </c>
      <c r="AD47" s="1180">
        <f t="shared" ca="1" si="634"/>
        <v>0</v>
      </c>
      <c r="AM47" s="1180">
        <f t="shared" ca="1" si="635"/>
        <v>0</v>
      </c>
      <c r="AN47" s="1180">
        <f t="shared" ca="1" si="635"/>
        <v>0</v>
      </c>
      <c r="AO47" s="1180">
        <f t="shared" ca="1" si="635"/>
        <v>6.6137740000000003</v>
      </c>
      <c r="AP47" s="1180">
        <f t="shared" ca="1" si="635"/>
        <v>6.6137740000000003</v>
      </c>
      <c r="AQ47" s="1180">
        <f t="shared" ca="1" si="635"/>
        <v>9.7571642000000003E-9</v>
      </c>
      <c r="AR47" s="1180">
        <f t="shared" ca="1" si="635"/>
        <v>1.34667293E-14</v>
      </c>
      <c r="AS47" s="1180">
        <f t="shared" ca="1" si="635"/>
        <v>1.8433024100000001E-7</v>
      </c>
      <c r="AT47" s="1180">
        <f t="shared" ca="1" si="635"/>
        <v>1.3725593E-16</v>
      </c>
      <c r="AU47" s="1180">
        <f t="shared" ca="1" si="635"/>
        <v>9.7571775300000008E-9</v>
      </c>
      <c r="AV47" s="1180">
        <f t="shared" ca="1" si="635"/>
        <v>6.6137739900000003</v>
      </c>
      <c r="AW47" s="1180">
        <f t="shared" ca="1" si="635"/>
        <v>1.3725593E-16</v>
      </c>
      <c r="AX47" s="1180">
        <f t="shared" ca="1" si="635"/>
        <v>1.9408741899999999E-7</v>
      </c>
      <c r="AY47" s="1180">
        <f t="shared" ca="1" si="635"/>
        <v>0</v>
      </c>
      <c r="AZ47" s="1180">
        <f t="shared" ca="1" si="635"/>
        <v>0</v>
      </c>
      <c r="BA47" s="1180">
        <f t="shared" ca="1" si="635"/>
        <v>0</v>
      </c>
      <c r="BB47" s="1180">
        <f t="shared" ca="1" si="635"/>
        <v>6.54763625</v>
      </c>
      <c r="BN47" s="1180">
        <f t="shared" ca="1" si="636"/>
        <v>0.65476362499999996</v>
      </c>
      <c r="BO47" s="1180">
        <f t="shared" ca="1" si="636"/>
        <v>0.65476362499999996</v>
      </c>
      <c r="BP47" s="1180">
        <f t="shared" ca="1" si="636"/>
        <v>4.0039221500000002E-15</v>
      </c>
      <c r="BQ47" s="1180">
        <f t="shared" ca="1" si="636"/>
        <v>0</v>
      </c>
      <c r="BR47" s="1180">
        <f t="shared" ca="1" si="636"/>
        <v>0</v>
      </c>
      <c r="CD47" s="1180">
        <f t="shared" ca="1" si="637"/>
        <v>6.54763625</v>
      </c>
      <c r="CE47" s="1180">
        <f t="shared" ca="1" si="637"/>
        <v>6.54763625</v>
      </c>
      <c r="CF47" s="1180">
        <f t="shared" ca="1" si="637"/>
        <v>0.65476362499999996</v>
      </c>
      <c r="CG47" s="1180">
        <f t="shared" ca="1" si="637"/>
        <v>0.65476362499999996</v>
      </c>
      <c r="CH47" s="1180">
        <f t="shared" ca="1" si="637"/>
        <v>6.54763625</v>
      </c>
      <c r="CI47" s="1180">
        <f t="shared" ca="1" si="637"/>
        <v>0</v>
      </c>
      <c r="CJ47" s="1180">
        <f t="shared" ca="1" si="637"/>
        <v>0</v>
      </c>
      <c r="CK47" s="1180">
        <f t="shared" ca="1" si="637"/>
        <v>6.3512071600000004</v>
      </c>
      <c r="CL47" s="1180">
        <f t="shared" ca="1" si="637"/>
        <v>3.7644891800000001E-14</v>
      </c>
      <c r="CM47" s="1180">
        <f t="shared" ca="1" si="637"/>
        <v>0</v>
      </c>
      <c r="CN47" s="1180">
        <f t="shared" ca="1" si="637"/>
        <v>6.3512071600000004</v>
      </c>
      <c r="CO47" s="1180">
        <f t="shared" ca="1" si="637"/>
        <v>0</v>
      </c>
      <c r="DA47" s="1180">
        <f t="shared" ca="1" si="638"/>
        <v>0</v>
      </c>
      <c r="DB47" s="1180">
        <f t="shared" ca="1" si="638"/>
        <v>0</v>
      </c>
      <c r="DC47" s="1180">
        <f t="shared" ca="1" si="638"/>
        <v>0</v>
      </c>
      <c r="DD47" s="1180">
        <f t="shared" ca="1" si="638"/>
        <v>0</v>
      </c>
      <c r="DE47" s="1180">
        <f t="shared" ca="1" si="638"/>
        <v>0</v>
      </c>
      <c r="DF47" s="1180">
        <f t="shared" ca="1" si="638"/>
        <v>0</v>
      </c>
      <c r="DG47" s="1180">
        <f t="shared" ca="1" si="638"/>
        <v>0</v>
      </c>
      <c r="DH47" s="1180">
        <f t="shared" ca="1" si="638"/>
        <v>0</v>
      </c>
      <c r="DI47" s="1180">
        <f t="shared" ca="1" si="638"/>
        <v>0</v>
      </c>
      <c r="DJ47" s="1180">
        <f t="shared" ca="1" si="638"/>
        <v>0</v>
      </c>
      <c r="DV47" s="1180">
        <f t="shared" ca="1" si="639"/>
        <v>0</v>
      </c>
      <c r="DW47" s="1180">
        <f t="shared" ca="1" si="639"/>
        <v>0</v>
      </c>
      <c r="DX47" s="1180">
        <f t="shared" ca="1" si="639"/>
        <v>0</v>
      </c>
      <c r="DY47" s="1180">
        <f t="shared" ca="1" si="639"/>
        <v>0</v>
      </c>
      <c r="DZ47" s="1180">
        <f t="shared" ca="1" si="639"/>
        <v>0</v>
      </c>
      <c r="EA47" s="1180">
        <f t="shared" ca="1" si="639"/>
        <v>0</v>
      </c>
      <c r="EB47" s="1180">
        <f t="shared" ca="1" si="639"/>
        <v>0</v>
      </c>
      <c r="EC47" s="1180">
        <f t="shared" ca="1" si="639"/>
        <v>0</v>
      </c>
      <c r="ED47" s="1180">
        <f t="shared" ca="1" si="639"/>
        <v>0</v>
      </c>
      <c r="EE47" s="1180">
        <f t="shared" ca="1" si="639"/>
        <v>0</v>
      </c>
      <c r="EF47" s="1180">
        <f t="shared" ca="1" si="639"/>
        <v>0</v>
      </c>
      <c r="EG47" s="1180">
        <f t="shared" ca="1" si="639"/>
        <v>0</v>
      </c>
      <c r="EH47" s="1180">
        <f t="shared" ca="1" si="639"/>
        <v>0</v>
      </c>
      <c r="EI47" s="1180">
        <f t="shared" ca="1" si="639"/>
        <v>0</v>
      </c>
      <c r="EJ47" s="1180">
        <f t="shared" ca="1" si="639"/>
        <v>0</v>
      </c>
      <c r="EK47" s="1180">
        <f t="shared" ca="1" si="639"/>
        <v>0</v>
      </c>
      <c r="EW47" s="1180">
        <f t="shared" ca="1" si="640"/>
        <v>6.3512071600000004</v>
      </c>
      <c r="EX47" s="1180">
        <f t="shared" ca="1" si="640"/>
        <v>6.3512071600000004</v>
      </c>
      <c r="EY47" s="1180">
        <f t="shared" ca="1" si="640"/>
        <v>6.3512071199999998</v>
      </c>
      <c r="EZ47" s="1180">
        <f t="shared" ca="1" si="640"/>
        <v>6.3512071199999998</v>
      </c>
      <c r="FA47" s="1180">
        <f t="shared" ca="1" si="640"/>
        <v>2.8181477399999999E-21</v>
      </c>
      <c r="FB47" s="1180">
        <f t="shared" ca="1" si="640"/>
        <v>4.7293126799999999E-8</v>
      </c>
      <c r="FN47" s="1180">
        <f t="shared" ca="1" si="641"/>
        <v>4.0039221500000002E-15</v>
      </c>
      <c r="FO47" s="1180">
        <f t="shared" ca="1" si="641"/>
        <v>3.7644891800000001E-14</v>
      </c>
      <c r="FP47" s="1180">
        <f t="shared" ca="1" si="641"/>
        <v>2.8181477399999999E-21</v>
      </c>
      <c r="FQ47" s="1180">
        <f t="shared" ca="1" si="641"/>
        <v>4.7293126799999999E-8</v>
      </c>
      <c r="FR47" s="1180">
        <f t="shared" ca="1" si="641"/>
        <v>0</v>
      </c>
      <c r="FS47" s="1180">
        <f t="shared" ca="1" si="641"/>
        <v>4.72931237E-8</v>
      </c>
      <c r="FT47" s="1180">
        <f t="shared" ca="1" si="641"/>
        <v>0</v>
      </c>
      <c r="FU47" s="1180">
        <f t="shared" ca="1" si="641"/>
        <v>4.1648816800000003E-14</v>
      </c>
      <c r="FV47" s="1180">
        <f t="shared" ca="1" si="641"/>
        <v>0</v>
      </c>
      <c r="FW47" s="1180">
        <f t="shared" ca="1" si="641"/>
        <v>0</v>
      </c>
      <c r="FX47" s="1180">
        <f t="shared" ca="1" si="641"/>
        <v>0</v>
      </c>
      <c r="GJ47" s="1180">
        <f t="shared" ca="1" si="642"/>
        <v>0</v>
      </c>
      <c r="GK47" s="1180">
        <f t="shared" ca="1" si="642"/>
        <v>0</v>
      </c>
      <c r="GL47" s="1180">
        <f t="shared" ca="1" si="642"/>
        <v>0</v>
      </c>
      <c r="GM47" s="1180">
        <f t="shared" ca="1" si="642"/>
        <v>0</v>
      </c>
      <c r="GN47" s="1180">
        <f t="shared" ca="1" si="642"/>
        <v>0</v>
      </c>
      <c r="GO47" s="1180">
        <f t="shared" ca="1" si="642"/>
        <v>0</v>
      </c>
      <c r="GP47" s="1180">
        <f t="shared" ca="1" si="642"/>
        <v>0</v>
      </c>
      <c r="GQ47" s="1180">
        <f t="shared" ca="1" si="642"/>
        <v>0</v>
      </c>
      <c r="HC47" s="1180">
        <f t="shared" ca="1" si="643"/>
        <v>6.3512071199999998</v>
      </c>
      <c r="HD47" s="1180">
        <f t="shared" ca="1" si="643"/>
        <v>6.1148013199999998</v>
      </c>
      <c r="HE47" s="1180">
        <f t="shared" ca="1" si="643"/>
        <v>0</v>
      </c>
      <c r="HF47" s="1180">
        <f t="shared" ca="1" si="643"/>
        <v>4.4592286699999998E-13</v>
      </c>
      <c r="HG47" s="1180">
        <f t="shared" ca="1" si="643"/>
        <v>0.236405794</v>
      </c>
      <c r="HH47" s="1180">
        <f t="shared" ca="1" si="643"/>
        <v>6.1148013199999998</v>
      </c>
      <c r="HT47" s="1180">
        <f t="shared" ca="1" si="644"/>
        <v>1.9408741899999999E-7</v>
      </c>
      <c r="HU47" s="1180">
        <f t="shared" ca="1" si="644"/>
        <v>6.1148013199999998</v>
      </c>
      <c r="HV47" s="1180">
        <f t="shared" ca="1" si="644"/>
        <v>6.1148015200000003</v>
      </c>
      <c r="HW47" s="1180">
        <f t="shared" ca="1" si="644"/>
        <v>6.1148015200000003</v>
      </c>
      <c r="HX47" s="1180">
        <f t="shared" ca="1" si="644"/>
        <v>0.511240009</v>
      </c>
      <c r="HY47" s="1180">
        <f t="shared" ca="1" si="644"/>
        <v>3.9092127800000001E-2</v>
      </c>
      <c r="HZ47" s="1180">
        <f t="shared" ca="1" si="644"/>
        <v>1.17982266E-14</v>
      </c>
      <c r="IA47" s="1180">
        <f t="shared" ca="1" si="644"/>
        <v>1.7334220600000001E-15</v>
      </c>
      <c r="IB47" s="1180">
        <f t="shared" ca="1" si="644"/>
        <v>0</v>
      </c>
      <c r="IC47" s="1180">
        <f t="shared" ca="1" si="644"/>
        <v>0</v>
      </c>
      <c r="ID47" s="1180">
        <f t="shared" ca="1" si="644"/>
        <v>0</v>
      </c>
      <c r="IE47" s="1180">
        <f t="shared" ca="1" si="644"/>
        <v>0</v>
      </c>
      <c r="IQ47" s="1180">
        <f t="shared" ca="1" si="645"/>
        <v>0.511240009</v>
      </c>
      <c r="IR47" s="1180">
        <f t="shared" ca="1" si="645"/>
        <v>3.9092127800000001E-2</v>
      </c>
      <c r="IS47" s="1180">
        <f t="shared" ca="1" si="645"/>
        <v>7.7539055499999999E-4</v>
      </c>
      <c r="IT47" s="1180">
        <f t="shared" ca="1" si="645"/>
        <v>3.9867518300000002E-2</v>
      </c>
      <c r="IU47" s="1180">
        <f t="shared" ca="1" si="645"/>
        <v>3.7233397799999998E-2</v>
      </c>
      <c r="IV47" s="1180">
        <f t="shared" ca="1" si="645"/>
        <v>2.26833112E-2</v>
      </c>
      <c r="IW47" s="1180">
        <f t="shared" ca="1" si="645"/>
        <v>1.8609373299999999E-2</v>
      </c>
      <c r="IX47" s="1180">
        <f t="shared" ca="1" si="645"/>
        <v>8.4563804699999999E-17</v>
      </c>
      <c r="IY47" s="1180">
        <f t="shared" ca="1" si="645"/>
        <v>2.6341205600000001E-3</v>
      </c>
      <c r="IZ47" s="1180">
        <f t="shared" ca="1" si="645"/>
        <v>3.2985473199999998E-3</v>
      </c>
      <c r="JA47" s="1180">
        <f t="shared" ca="1" si="646"/>
        <v>1.9384763900000001E-2</v>
      </c>
      <c r="JB47" s="1180">
        <f t="shared" ca="1" si="646"/>
        <v>0</v>
      </c>
      <c r="JC47" s="1180">
        <f t="shared" ca="1" si="646"/>
        <v>3.2985473199999998E-3</v>
      </c>
      <c r="JD47" s="1180">
        <f t="shared" ca="1" si="646"/>
        <v>0</v>
      </c>
      <c r="JE47" s="1180">
        <f t="shared" ca="1" si="646"/>
        <v>3.2985473199999998E-3</v>
      </c>
      <c r="JF47" s="1180">
        <f t="shared" ca="1" si="646"/>
        <v>0</v>
      </c>
      <c r="JG47" s="1180">
        <f t="shared" ca="1" si="646"/>
        <v>0</v>
      </c>
      <c r="JH47" s="1180">
        <f t="shared" ca="1" si="646"/>
        <v>1.7334220600000001E-15</v>
      </c>
      <c r="JT47" s="1180">
        <f t="shared" ca="1" si="647"/>
        <v>0</v>
      </c>
      <c r="JU47" s="1180">
        <f t="shared" ca="1" si="647"/>
        <v>0</v>
      </c>
      <c r="JV47" s="1180">
        <f t="shared" ca="1" si="647"/>
        <v>0</v>
      </c>
      <c r="JW47" s="1180">
        <f t="shared" ca="1" si="647"/>
        <v>0</v>
      </c>
      <c r="JX47" s="1180">
        <f t="shared" ca="1" si="647"/>
        <v>0</v>
      </c>
      <c r="JY47" s="1180">
        <f t="shared" ca="1" si="647"/>
        <v>0</v>
      </c>
      <c r="JZ47" s="1180">
        <f t="shared" ca="1" si="647"/>
        <v>0</v>
      </c>
      <c r="KA47" s="1180">
        <f t="shared" ca="1" si="647"/>
        <v>0</v>
      </c>
      <c r="KB47" s="1180">
        <f t="shared" ca="1" si="647"/>
        <v>0</v>
      </c>
      <c r="KC47" s="1180">
        <f t="shared" ca="1" si="647"/>
        <v>0</v>
      </c>
      <c r="KL47" s="1180">
        <f t="shared" ca="1" si="648"/>
        <v>0</v>
      </c>
      <c r="KM47" s="1180">
        <f t="shared" ca="1" si="648"/>
        <v>0</v>
      </c>
      <c r="KN47" s="1180">
        <f t="shared" ca="1" si="648"/>
        <v>0</v>
      </c>
      <c r="KO47" s="1180">
        <f t="shared" ca="1" si="648"/>
        <v>0</v>
      </c>
      <c r="KP47" s="1180">
        <f t="shared" ca="1" si="648"/>
        <v>0</v>
      </c>
      <c r="KQ47" s="1180">
        <f t="shared" ca="1" si="648"/>
        <v>0</v>
      </c>
      <c r="KR47" s="1180">
        <f t="shared" ca="1" si="648"/>
        <v>0</v>
      </c>
      <c r="LA47" s="1180">
        <f t="shared" ca="1" si="649"/>
        <v>4.4592286699999998E-13</v>
      </c>
      <c r="LB47" s="1180">
        <f t="shared" ca="1" si="649"/>
        <v>1.17982266E-14</v>
      </c>
      <c r="LC47" s="1180">
        <f t="shared" ca="1" si="649"/>
        <v>4.5772109300000004E-13</v>
      </c>
      <c r="LD47" s="1180">
        <f t="shared" ca="1" si="649"/>
        <v>4.5772109300000004E-13</v>
      </c>
      <c r="LE47" s="1180">
        <f t="shared" ca="1" si="649"/>
        <v>0</v>
      </c>
      <c r="LF47" s="1180">
        <f t="shared" ca="1" si="649"/>
        <v>0</v>
      </c>
      <c r="LG47" s="1180">
        <f t="shared" ca="1" si="649"/>
        <v>0</v>
      </c>
      <c r="LH47" s="1180">
        <f t="shared" ca="1" si="649"/>
        <v>0</v>
      </c>
      <c r="LI47" s="1180">
        <f t="shared" ca="1" si="649"/>
        <v>0</v>
      </c>
      <c r="LJ47" s="1180">
        <f t="shared" ca="1" si="649"/>
        <v>0</v>
      </c>
      <c r="LK47" s="1180">
        <f t="shared" ca="1" si="649"/>
        <v>0</v>
      </c>
      <c r="LW47" s="1180">
        <f t="shared" ca="1" si="650"/>
        <v>0</v>
      </c>
      <c r="LX47" s="1180">
        <f t="shared" ca="1" si="650"/>
        <v>0</v>
      </c>
      <c r="LY47" s="1180">
        <f t="shared" ca="1" si="650"/>
        <v>0.236405794</v>
      </c>
      <c r="LZ47" s="1180">
        <f t="shared" ca="1" si="650"/>
        <v>2.6341205600000001E-3</v>
      </c>
      <c r="MA47" s="1180">
        <f t="shared" ca="1" si="650"/>
        <v>0.23903991399999999</v>
      </c>
      <c r="MB47" s="1180">
        <f t="shared" ca="1" si="650"/>
        <v>4.5772109300000004E-13</v>
      </c>
      <c r="MC47" s="1180">
        <f t="shared" ca="1" si="650"/>
        <v>0</v>
      </c>
      <c r="MD47" s="1180">
        <f t="shared" ca="1" si="650"/>
        <v>0</v>
      </c>
      <c r="ME47" s="1180">
        <f t="shared" ca="1" si="650"/>
        <v>0</v>
      </c>
      <c r="MF47" s="1180">
        <f t="shared" ca="1" si="650"/>
        <v>0</v>
      </c>
      <c r="MG47" s="1180">
        <f t="shared" ca="1" si="651"/>
        <v>0</v>
      </c>
      <c r="MH47" s="1180">
        <f t="shared" ca="1" si="651"/>
        <v>0</v>
      </c>
      <c r="MI47" s="1180">
        <f t="shared" ca="1" si="651"/>
        <v>0</v>
      </c>
      <c r="MJ47" s="1180">
        <f t="shared" ca="1" si="651"/>
        <v>0</v>
      </c>
      <c r="MK47" s="1180">
        <f t="shared" ca="1" si="651"/>
        <v>0</v>
      </c>
      <c r="ML47" s="1180">
        <f t="shared" ca="1" si="651"/>
        <v>0</v>
      </c>
      <c r="MM47" s="1180">
        <f t="shared" ca="1" si="651"/>
        <v>0</v>
      </c>
      <c r="MN47" s="1180">
        <f t="shared" ca="1" si="651"/>
        <v>0</v>
      </c>
      <c r="MO47" s="1180">
        <f t="shared" ca="1" si="651"/>
        <v>0</v>
      </c>
      <c r="NA47" s="1180">
        <f t="shared" ca="1" si="652"/>
        <v>1.8433025500000001E-7</v>
      </c>
      <c r="NB47" s="1180">
        <f t="shared" ca="1" si="652"/>
        <v>1.34667293E-14</v>
      </c>
      <c r="NC47" s="1180">
        <f t="shared" ca="1" si="652"/>
        <v>1.8433024100000001E-7</v>
      </c>
      <c r="ND47" s="1180">
        <f t="shared" ca="1" si="652"/>
        <v>0</v>
      </c>
      <c r="NE47" s="1180">
        <f t="shared" ca="1" si="652"/>
        <v>0</v>
      </c>
      <c r="NF47" s="1180">
        <f t="shared" ca="1" si="652"/>
        <v>0</v>
      </c>
      <c r="NG47" s="1180">
        <f t="shared" ca="1" si="652"/>
        <v>0</v>
      </c>
      <c r="NH47" s="1180">
        <f t="shared" ca="1" si="652"/>
        <v>0</v>
      </c>
      <c r="NI47" s="1180">
        <f t="shared" ca="1" si="652"/>
        <v>0</v>
      </c>
      <c r="NJ47" s="1180">
        <f t="shared" ca="1" si="652"/>
        <v>0</v>
      </c>
      <c r="NK47" s="1180">
        <f t="shared" ca="1" si="652"/>
        <v>0</v>
      </c>
      <c r="NL47" s="1180">
        <f t="shared" ca="1" si="652"/>
        <v>0</v>
      </c>
      <c r="NM47" s="1180">
        <f t="shared" ca="1" si="652"/>
        <v>0</v>
      </c>
      <c r="NN47" s="1180">
        <f t="shared" ca="1" si="652"/>
        <v>0</v>
      </c>
      <c r="NO47" s="1180">
        <f t="shared" ca="1" si="652"/>
        <v>0</v>
      </c>
      <c r="NP47" s="1180">
        <f t="shared" ca="1" si="652"/>
        <v>0</v>
      </c>
      <c r="OH47" s="1180">
        <f t="shared" ca="1" si="653"/>
        <v>0</v>
      </c>
      <c r="OI47" s="1180">
        <f t="shared" ca="1" si="653"/>
        <v>0</v>
      </c>
      <c r="OJ47" s="1180">
        <f t="shared" ca="1" si="653"/>
        <v>0</v>
      </c>
      <c r="OK47" s="1180">
        <f t="shared" ca="1" si="653"/>
        <v>0</v>
      </c>
      <c r="OL47" s="1180">
        <f t="shared" ca="1" si="653"/>
        <v>0</v>
      </c>
      <c r="OM47" s="1180">
        <f t="shared" ca="1" si="653"/>
        <v>0</v>
      </c>
      <c r="ON47" s="1180">
        <f t="shared" ca="1" si="653"/>
        <v>0</v>
      </c>
      <c r="OO47" s="1180">
        <f t="shared" ca="1" si="653"/>
        <v>0</v>
      </c>
      <c r="PA47" s="1180">
        <f t="shared" ca="1" si="654"/>
        <v>0</v>
      </c>
      <c r="PB47" s="1180">
        <f t="shared" ca="1" si="654"/>
        <v>0</v>
      </c>
      <c r="PC47" s="1180">
        <f t="shared" ca="1" si="654"/>
        <v>0</v>
      </c>
      <c r="PD47" s="1180">
        <f t="shared" ca="1" si="654"/>
        <v>0</v>
      </c>
      <c r="PE47" s="1180">
        <f t="shared" ca="1" si="654"/>
        <v>0</v>
      </c>
      <c r="PF47" s="1180">
        <f t="shared" ca="1" si="654"/>
        <v>0</v>
      </c>
      <c r="PG47" s="1180">
        <f t="shared" ca="1" si="654"/>
        <v>0</v>
      </c>
      <c r="PH47" s="1180">
        <f t="shared" ca="1" si="654"/>
        <v>0</v>
      </c>
      <c r="PI47" s="1180">
        <f t="shared" ca="1" si="654"/>
        <v>0</v>
      </c>
      <c r="PJ47" s="1180">
        <f t="shared" ca="1" si="654"/>
        <v>0</v>
      </c>
      <c r="PK47" s="1180">
        <f t="shared" ca="1" si="654"/>
        <v>0</v>
      </c>
      <c r="PW47" s="1180">
        <f t="shared" ca="1" si="655"/>
        <v>0</v>
      </c>
      <c r="PX47" s="1180">
        <f t="shared" ca="1" si="655"/>
        <v>0</v>
      </c>
      <c r="PY47" s="1180">
        <f t="shared" ca="1" si="655"/>
        <v>0</v>
      </c>
      <c r="PZ47" s="1180">
        <f t="shared" ca="1" si="655"/>
        <v>0</v>
      </c>
    </row>
    <row r="48" spans="1:442" ht="12" customHeight="1">
      <c r="A48" s="1">
        <v>9</v>
      </c>
      <c r="B48" s="1" t="s">
        <v>2648</v>
      </c>
      <c r="C48" s="1" t="s">
        <v>2660</v>
      </c>
      <c r="D48" s="1" t="s">
        <v>93</v>
      </c>
      <c r="J48" s="1180">
        <f t="shared" ca="1" si="633"/>
        <v>0</v>
      </c>
      <c r="K48" s="1180">
        <f t="shared" ca="1" si="633"/>
        <v>0</v>
      </c>
      <c r="T48" s="1180">
        <f t="shared" ca="1" si="634"/>
        <v>0</v>
      </c>
      <c r="U48" s="1180">
        <f t="shared" ca="1" si="634"/>
        <v>0</v>
      </c>
      <c r="V48" s="1180">
        <f t="shared" ca="1" si="634"/>
        <v>1.9843268699999999E-8</v>
      </c>
      <c r="W48" s="1180">
        <f t="shared" ca="1" si="634"/>
        <v>0</v>
      </c>
      <c r="X48" s="1180">
        <f t="shared" ca="1" si="634"/>
        <v>0</v>
      </c>
      <c r="Y48" s="1180">
        <f t="shared" ca="1" si="634"/>
        <v>2.77501015</v>
      </c>
      <c r="Z48" s="1180">
        <f t="shared" ca="1" si="634"/>
        <v>7.7341365600000002E-8</v>
      </c>
      <c r="AA48" s="1180">
        <f t="shared" ca="1" si="634"/>
        <v>2.77501007</v>
      </c>
      <c r="AB48" s="1180">
        <f t="shared" ca="1" si="634"/>
        <v>0</v>
      </c>
      <c r="AC48" s="1180">
        <f t="shared" ca="1" si="634"/>
        <v>1.9843268699999999E-8</v>
      </c>
      <c r="AD48" s="1180">
        <f t="shared" ca="1" si="634"/>
        <v>0</v>
      </c>
      <c r="AM48" s="1180">
        <f t="shared" ca="1" si="635"/>
        <v>0</v>
      </c>
      <c r="AN48" s="1180">
        <f t="shared" ca="1" si="635"/>
        <v>0</v>
      </c>
      <c r="AO48" s="1180">
        <f t="shared" ca="1" si="635"/>
        <v>2.77501007</v>
      </c>
      <c r="AP48" s="1180">
        <f t="shared" ca="1" si="635"/>
        <v>2.77501007</v>
      </c>
      <c r="AQ48" s="1180">
        <f t="shared" ca="1" si="635"/>
        <v>4.0939150500000003E-9</v>
      </c>
      <c r="AR48" s="1180">
        <f t="shared" ca="1" si="635"/>
        <v>5.6503759100000001E-15</v>
      </c>
      <c r="AS48" s="1180">
        <f t="shared" ca="1" si="635"/>
        <v>7.734136E-8</v>
      </c>
      <c r="AT48" s="1180">
        <f t="shared" ca="1" si="635"/>
        <v>5.7589900799999999E-17</v>
      </c>
      <c r="AU48" s="1180">
        <f t="shared" ca="1" si="635"/>
        <v>4.0939206399999998E-9</v>
      </c>
      <c r="AV48" s="1180">
        <f t="shared" ca="1" si="635"/>
        <v>2.77501007</v>
      </c>
      <c r="AW48" s="1180">
        <f t="shared" ca="1" si="635"/>
        <v>5.7589900799999999E-17</v>
      </c>
      <c r="AX48" s="1180">
        <f t="shared" ca="1" si="635"/>
        <v>8.1435280700000003E-8</v>
      </c>
      <c r="AY48" s="1180">
        <f t="shared" ca="1" si="635"/>
        <v>0</v>
      </c>
      <c r="AZ48" s="1180">
        <f t="shared" ca="1" si="635"/>
        <v>0</v>
      </c>
      <c r="BA48" s="1180">
        <f t="shared" ca="1" si="635"/>
        <v>0</v>
      </c>
      <c r="BB48" s="1180">
        <f t="shared" ca="1" si="635"/>
        <v>2.74725997</v>
      </c>
      <c r="BN48" s="1180">
        <f t="shared" ca="1" si="636"/>
        <v>0.274725997</v>
      </c>
      <c r="BO48" s="1180">
        <f t="shared" ca="1" si="636"/>
        <v>0.274725997</v>
      </c>
      <c r="BP48" s="1180">
        <f t="shared" ca="1" si="636"/>
        <v>1.67996733E-15</v>
      </c>
      <c r="BQ48" s="1180">
        <f t="shared" ca="1" si="636"/>
        <v>0</v>
      </c>
      <c r="BR48" s="1180">
        <f t="shared" ca="1" si="636"/>
        <v>0</v>
      </c>
      <c r="CD48" s="1180">
        <f t="shared" ca="1" si="637"/>
        <v>2.74725997</v>
      </c>
      <c r="CE48" s="1180">
        <f t="shared" ca="1" si="637"/>
        <v>2.74725997</v>
      </c>
      <c r="CF48" s="1180">
        <f t="shared" ca="1" si="637"/>
        <v>0.274725997</v>
      </c>
      <c r="CG48" s="1180">
        <f t="shared" ca="1" si="637"/>
        <v>0.274725997</v>
      </c>
      <c r="CH48" s="1180">
        <f t="shared" ca="1" si="637"/>
        <v>2.74725997</v>
      </c>
      <c r="CI48" s="1180">
        <f t="shared" ca="1" si="637"/>
        <v>0</v>
      </c>
      <c r="CJ48" s="1180">
        <f t="shared" ca="1" si="637"/>
        <v>0</v>
      </c>
      <c r="CK48" s="1180">
        <f t="shared" ca="1" si="637"/>
        <v>2.66484217</v>
      </c>
      <c r="CL48" s="1180">
        <f t="shared" ca="1" si="637"/>
        <v>1.5795059499999999E-14</v>
      </c>
      <c r="CM48" s="1180">
        <f t="shared" ca="1" si="637"/>
        <v>0</v>
      </c>
      <c r="CN48" s="1180">
        <f t="shared" ca="1" si="637"/>
        <v>2.66484217</v>
      </c>
      <c r="CO48" s="1180">
        <f t="shared" ca="1" si="637"/>
        <v>0</v>
      </c>
      <c r="DA48" s="1180">
        <f t="shared" ca="1" si="638"/>
        <v>0</v>
      </c>
      <c r="DB48" s="1180">
        <f t="shared" ca="1" si="638"/>
        <v>0</v>
      </c>
      <c r="DC48" s="1180">
        <f t="shared" ca="1" si="638"/>
        <v>0</v>
      </c>
      <c r="DD48" s="1180">
        <f t="shared" ca="1" si="638"/>
        <v>0</v>
      </c>
      <c r="DE48" s="1180">
        <f t="shared" ca="1" si="638"/>
        <v>0</v>
      </c>
      <c r="DF48" s="1180">
        <f t="shared" ca="1" si="638"/>
        <v>0</v>
      </c>
      <c r="DG48" s="1180">
        <f t="shared" ca="1" si="638"/>
        <v>0</v>
      </c>
      <c r="DH48" s="1180">
        <f t="shared" ca="1" si="638"/>
        <v>0</v>
      </c>
      <c r="DI48" s="1180">
        <f t="shared" ca="1" si="638"/>
        <v>0</v>
      </c>
      <c r="DJ48" s="1180">
        <f t="shared" ca="1" si="638"/>
        <v>0</v>
      </c>
      <c r="DV48" s="1180">
        <f t="shared" ca="1" si="639"/>
        <v>0</v>
      </c>
      <c r="DW48" s="1180">
        <f t="shared" ca="1" si="639"/>
        <v>0</v>
      </c>
      <c r="DX48" s="1180">
        <f t="shared" ca="1" si="639"/>
        <v>0</v>
      </c>
      <c r="DY48" s="1180">
        <f t="shared" ca="1" si="639"/>
        <v>0</v>
      </c>
      <c r="DZ48" s="1180">
        <f t="shared" ca="1" si="639"/>
        <v>0</v>
      </c>
      <c r="EA48" s="1180">
        <f t="shared" ca="1" si="639"/>
        <v>0</v>
      </c>
      <c r="EB48" s="1180">
        <f t="shared" ca="1" si="639"/>
        <v>0</v>
      </c>
      <c r="EC48" s="1180">
        <f t="shared" ca="1" si="639"/>
        <v>0</v>
      </c>
      <c r="ED48" s="1180">
        <f t="shared" ca="1" si="639"/>
        <v>0</v>
      </c>
      <c r="EE48" s="1180">
        <f t="shared" ca="1" si="639"/>
        <v>0</v>
      </c>
      <c r="EF48" s="1180">
        <f t="shared" ca="1" si="639"/>
        <v>0</v>
      </c>
      <c r="EG48" s="1180">
        <f t="shared" ca="1" si="639"/>
        <v>0</v>
      </c>
      <c r="EH48" s="1180">
        <f t="shared" ca="1" si="639"/>
        <v>0</v>
      </c>
      <c r="EI48" s="1180">
        <f t="shared" ca="1" si="639"/>
        <v>0</v>
      </c>
      <c r="EJ48" s="1180">
        <f t="shared" ca="1" si="639"/>
        <v>0</v>
      </c>
      <c r="EK48" s="1180">
        <f t="shared" ca="1" si="639"/>
        <v>0</v>
      </c>
      <c r="EW48" s="1180">
        <f t="shared" ca="1" si="640"/>
        <v>2.66484217</v>
      </c>
      <c r="EX48" s="1180">
        <f t="shared" ca="1" si="640"/>
        <v>2.66484217</v>
      </c>
      <c r="EY48" s="1180">
        <f t="shared" ca="1" si="640"/>
        <v>2.6648421500000001</v>
      </c>
      <c r="EZ48" s="1180">
        <f t="shared" ca="1" si="640"/>
        <v>2.6648421500000001</v>
      </c>
      <c r="FA48" s="1180">
        <f t="shared" ca="1" si="640"/>
        <v>1.1824396099999999E-21</v>
      </c>
      <c r="FB48" s="1180">
        <f t="shared" ca="1" si="640"/>
        <v>1.9843270000000001E-8</v>
      </c>
      <c r="FN48" s="1180">
        <f t="shared" ca="1" si="641"/>
        <v>1.67996733E-15</v>
      </c>
      <c r="FO48" s="1180">
        <f t="shared" ca="1" si="641"/>
        <v>1.5795059499999999E-14</v>
      </c>
      <c r="FP48" s="1180">
        <f t="shared" ca="1" si="641"/>
        <v>1.1824396099999999E-21</v>
      </c>
      <c r="FQ48" s="1180">
        <f t="shared" ca="1" si="641"/>
        <v>1.9843270000000001E-8</v>
      </c>
      <c r="FR48" s="1180">
        <f t="shared" ca="1" si="641"/>
        <v>0</v>
      </c>
      <c r="FS48" s="1180">
        <f t="shared" ca="1" si="641"/>
        <v>1.9843268699999999E-8</v>
      </c>
      <c r="FT48" s="1180">
        <f t="shared" ca="1" si="641"/>
        <v>0</v>
      </c>
      <c r="FU48" s="1180">
        <f t="shared" ca="1" si="641"/>
        <v>1.7475028000000001E-14</v>
      </c>
      <c r="FV48" s="1180">
        <f t="shared" ca="1" si="641"/>
        <v>0</v>
      </c>
      <c r="FW48" s="1180">
        <f t="shared" ca="1" si="641"/>
        <v>0</v>
      </c>
      <c r="FX48" s="1180">
        <f t="shared" ca="1" si="641"/>
        <v>0</v>
      </c>
      <c r="GJ48" s="1180">
        <f t="shared" ca="1" si="642"/>
        <v>0</v>
      </c>
      <c r="GK48" s="1180">
        <f t="shared" ca="1" si="642"/>
        <v>0</v>
      </c>
      <c r="GL48" s="1180">
        <f t="shared" ca="1" si="642"/>
        <v>0</v>
      </c>
      <c r="GM48" s="1180">
        <f t="shared" ca="1" si="642"/>
        <v>0</v>
      </c>
      <c r="GN48" s="1180">
        <f t="shared" ca="1" si="642"/>
        <v>0</v>
      </c>
      <c r="GO48" s="1180">
        <f t="shared" ca="1" si="642"/>
        <v>0</v>
      </c>
      <c r="GP48" s="1180">
        <f t="shared" ca="1" si="642"/>
        <v>0</v>
      </c>
      <c r="GQ48" s="1180">
        <f t="shared" ca="1" si="642"/>
        <v>0</v>
      </c>
      <c r="HC48" s="1180">
        <f t="shared" ca="1" si="643"/>
        <v>2.6648421500000001</v>
      </c>
      <c r="HD48" s="1180">
        <f t="shared" ca="1" si="643"/>
        <v>2.56565091</v>
      </c>
      <c r="HE48" s="1180">
        <f t="shared" ca="1" si="643"/>
        <v>0</v>
      </c>
      <c r="HF48" s="1180">
        <f t="shared" ca="1" si="643"/>
        <v>1.8710050399999999E-13</v>
      </c>
      <c r="HG48" s="1180">
        <f t="shared" ca="1" si="643"/>
        <v>9.9191242099999993E-2</v>
      </c>
      <c r="HH48" s="1180">
        <f t="shared" ca="1" si="643"/>
        <v>2.56565091</v>
      </c>
      <c r="HT48" s="1180">
        <f t="shared" ca="1" si="644"/>
        <v>8.1435280700000003E-8</v>
      </c>
      <c r="HU48" s="1180">
        <f t="shared" ca="1" si="644"/>
        <v>2.56565091</v>
      </c>
      <c r="HV48" s="1180">
        <f t="shared" ca="1" si="644"/>
        <v>2.56565099</v>
      </c>
      <c r="HW48" s="1180">
        <f t="shared" ca="1" si="644"/>
        <v>2.56565099</v>
      </c>
      <c r="HX48" s="1180">
        <f t="shared" ca="1" si="644"/>
        <v>0.21450629700000001</v>
      </c>
      <c r="HY48" s="1180">
        <f t="shared" ca="1" si="644"/>
        <v>1.6402291400000001E-2</v>
      </c>
      <c r="HZ48" s="1180">
        <f t="shared" ca="1" si="644"/>
        <v>4.9503048499999999E-15</v>
      </c>
      <c r="IA48" s="1180">
        <f t="shared" ca="1" si="644"/>
        <v>7.2730995499999999E-16</v>
      </c>
      <c r="IB48" s="1180">
        <f t="shared" ca="1" si="644"/>
        <v>0</v>
      </c>
      <c r="IC48" s="1180">
        <f t="shared" ca="1" si="644"/>
        <v>0</v>
      </c>
      <c r="ID48" s="1180">
        <f t="shared" ca="1" si="644"/>
        <v>0</v>
      </c>
      <c r="IE48" s="1180">
        <f t="shared" ca="1" si="644"/>
        <v>0</v>
      </c>
      <c r="IQ48" s="1180">
        <f t="shared" ca="1" si="645"/>
        <v>0.21450629700000001</v>
      </c>
      <c r="IR48" s="1180">
        <f t="shared" ca="1" si="645"/>
        <v>1.6402291400000001E-2</v>
      </c>
      <c r="IS48" s="1180">
        <f t="shared" ca="1" si="645"/>
        <v>3.2533869499999998E-4</v>
      </c>
      <c r="IT48" s="1180">
        <f t="shared" ca="1" si="645"/>
        <v>1.6727630100000002E-2</v>
      </c>
      <c r="IU48" s="1180">
        <f t="shared" ca="1" si="645"/>
        <v>1.56224047E-2</v>
      </c>
      <c r="IV48" s="1180">
        <f t="shared" ca="1" si="645"/>
        <v>9.5174732300000002E-3</v>
      </c>
      <c r="IW48" s="1180">
        <f t="shared" ca="1" si="645"/>
        <v>7.80812867E-3</v>
      </c>
      <c r="IX48" s="1180">
        <f t="shared" ca="1" si="645"/>
        <v>3.5481316699999999E-17</v>
      </c>
      <c r="IY48" s="1180">
        <f t="shared" ca="1" si="645"/>
        <v>1.1052254099999999E-3</v>
      </c>
      <c r="IZ48" s="1180">
        <f t="shared" ca="1" si="645"/>
        <v>1.38400587E-3</v>
      </c>
      <c r="JA48" s="1180">
        <f t="shared" ca="1" si="646"/>
        <v>8.1334673600000004E-3</v>
      </c>
      <c r="JB48" s="1180">
        <f t="shared" ca="1" si="646"/>
        <v>0</v>
      </c>
      <c r="JC48" s="1180">
        <f t="shared" ca="1" si="646"/>
        <v>1.38400587E-3</v>
      </c>
      <c r="JD48" s="1180">
        <f t="shared" ca="1" si="646"/>
        <v>0</v>
      </c>
      <c r="JE48" s="1180">
        <f t="shared" ca="1" si="646"/>
        <v>1.38400587E-3</v>
      </c>
      <c r="JF48" s="1180">
        <f t="shared" ca="1" si="646"/>
        <v>0</v>
      </c>
      <c r="JG48" s="1180">
        <f t="shared" ca="1" si="646"/>
        <v>0</v>
      </c>
      <c r="JH48" s="1180">
        <f t="shared" ca="1" si="646"/>
        <v>7.2730995499999999E-16</v>
      </c>
      <c r="JT48" s="1180">
        <f t="shared" ca="1" si="647"/>
        <v>0</v>
      </c>
      <c r="JU48" s="1180">
        <f t="shared" ca="1" si="647"/>
        <v>0</v>
      </c>
      <c r="JV48" s="1180">
        <f t="shared" ca="1" si="647"/>
        <v>0</v>
      </c>
      <c r="JW48" s="1180">
        <f t="shared" ca="1" si="647"/>
        <v>0</v>
      </c>
      <c r="JX48" s="1180">
        <f t="shared" ca="1" si="647"/>
        <v>0</v>
      </c>
      <c r="JY48" s="1180">
        <f t="shared" ca="1" si="647"/>
        <v>0</v>
      </c>
      <c r="JZ48" s="1180">
        <f t="shared" ca="1" si="647"/>
        <v>0</v>
      </c>
      <c r="KA48" s="1180">
        <f t="shared" ca="1" si="647"/>
        <v>0</v>
      </c>
      <c r="KB48" s="1180">
        <f t="shared" ca="1" si="647"/>
        <v>0</v>
      </c>
      <c r="KC48" s="1180">
        <f t="shared" ca="1" si="647"/>
        <v>0</v>
      </c>
      <c r="KL48" s="1180">
        <f t="shared" ca="1" si="648"/>
        <v>0</v>
      </c>
      <c r="KM48" s="1180">
        <f t="shared" ca="1" si="648"/>
        <v>0</v>
      </c>
      <c r="KN48" s="1180">
        <f t="shared" ca="1" si="648"/>
        <v>0</v>
      </c>
      <c r="KO48" s="1180">
        <f t="shared" ca="1" si="648"/>
        <v>0</v>
      </c>
      <c r="KP48" s="1180">
        <f t="shared" ca="1" si="648"/>
        <v>0</v>
      </c>
      <c r="KQ48" s="1180">
        <f t="shared" ca="1" si="648"/>
        <v>0</v>
      </c>
      <c r="KR48" s="1180">
        <f t="shared" ca="1" si="648"/>
        <v>0</v>
      </c>
      <c r="LA48" s="1180">
        <f t="shared" ca="1" si="649"/>
        <v>1.8710050399999999E-13</v>
      </c>
      <c r="LB48" s="1180">
        <f t="shared" ca="1" si="649"/>
        <v>4.9503048499999999E-15</v>
      </c>
      <c r="LC48" s="1180">
        <f t="shared" ca="1" si="649"/>
        <v>1.9205080800000001E-13</v>
      </c>
      <c r="LD48" s="1180">
        <f t="shared" ca="1" si="649"/>
        <v>1.9205080800000001E-13</v>
      </c>
      <c r="LE48" s="1180">
        <f t="shared" ca="1" si="649"/>
        <v>0</v>
      </c>
      <c r="LF48" s="1180">
        <f t="shared" ca="1" si="649"/>
        <v>0</v>
      </c>
      <c r="LG48" s="1180">
        <f t="shared" ca="1" si="649"/>
        <v>0</v>
      </c>
      <c r="LH48" s="1180">
        <f t="shared" ca="1" si="649"/>
        <v>0</v>
      </c>
      <c r="LI48" s="1180">
        <f t="shared" ca="1" si="649"/>
        <v>0</v>
      </c>
      <c r="LJ48" s="1180">
        <f t="shared" ca="1" si="649"/>
        <v>0</v>
      </c>
      <c r="LK48" s="1180">
        <f t="shared" ca="1" si="649"/>
        <v>0</v>
      </c>
      <c r="LW48" s="1180">
        <f t="shared" ca="1" si="650"/>
        <v>0</v>
      </c>
      <c r="LX48" s="1180">
        <f t="shared" ca="1" si="650"/>
        <v>0</v>
      </c>
      <c r="LY48" s="1180">
        <f t="shared" ca="1" si="650"/>
        <v>9.9191242099999993E-2</v>
      </c>
      <c r="LZ48" s="1180">
        <f t="shared" ca="1" si="650"/>
        <v>1.1052254099999999E-3</v>
      </c>
      <c r="MA48" s="1180">
        <f t="shared" ca="1" si="650"/>
        <v>0.100296467</v>
      </c>
      <c r="MB48" s="1180">
        <f t="shared" ca="1" si="650"/>
        <v>1.9205080800000001E-13</v>
      </c>
      <c r="MC48" s="1180">
        <f t="shared" ca="1" si="650"/>
        <v>0</v>
      </c>
      <c r="MD48" s="1180">
        <f t="shared" ca="1" si="650"/>
        <v>0</v>
      </c>
      <c r="ME48" s="1180">
        <f t="shared" ca="1" si="650"/>
        <v>0</v>
      </c>
      <c r="MF48" s="1180">
        <f t="shared" ca="1" si="650"/>
        <v>0</v>
      </c>
      <c r="MG48" s="1180">
        <f t="shared" ca="1" si="651"/>
        <v>0</v>
      </c>
      <c r="MH48" s="1180">
        <f t="shared" ca="1" si="651"/>
        <v>0</v>
      </c>
      <c r="MI48" s="1180">
        <f t="shared" ca="1" si="651"/>
        <v>0</v>
      </c>
      <c r="MJ48" s="1180">
        <f t="shared" ca="1" si="651"/>
        <v>0</v>
      </c>
      <c r="MK48" s="1180">
        <f t="shared" ca="1" si="651"/>
        <v>0</v>
      </c>
      <c r="ML48" s="1180">
        <f t="shared" ca="1" si="651"/>
        <v>0</v>
      </c>
      <c r="MM48" s="1180">
        <f t="shared" ca="1" si="651"/>
        <v>0</v>
      </c>
      <c r="MN48" s="1180">
        <f t="shared" ca="1" si="651"/>
        <v>0</v>
      </c>
      <c r="MO48" s="1180">
        <f t="shared" ca="1" si="651"/>
        <v>0</v>
      </c>
      <c r="NA48" s="1180">
        <f t="shared" ca="1" si="652"/>
        <v>7.7341365600000002E-8</v>
      </c>
      <c r="NB48" s="1180">
        <f t="shared" ca="1" si="652"/>
        <v>5.6503759100000001E-15</v>
      </c>
      <c r="NC48" s="1180">
        <f t="shared" ca="1" si="652"/>
        <v>7.734136E-8</v>
      </c>
      <c r="ND48" s="1180">
        <f t="shared" ca="1" si="652"/>
        <v>0</v>
      </c>
      <c r="NE48" s="1180">
        <f t="shared" ca="1" si="652"/>
        <v>0</v>
      </c>
      <c r="NF48" s="1180">
        <f t="shared" ca="1" si="652"/>
        <v>0</v>
      </c>
      <c r="NG48" s="1180">
        <f t="shared" ca="1" si="652"/>
        <v>0</v>
      </c>
      <c r="NH48" s="1180">
        <f t="shared" ca="1" si="652"/>
        <v>0</v>
      </c>
      <c r="NI48" s="1180">
        <f t="shared" ca="1" si="652"/>
        <v>0</v>
      </c>
      <c r="NJ48" s="1180">
        <f t="shared" ca="1" si="652"/>
        <v>0</v>
      </c>
      <c r="NK48" s="1180">
        <f t="shared" ca="1" si="652"/>
        <v>0</v>
      </c>
      <c r="NL48" s="1180">
        <f t="shared" ca="1" si="652"/>
        <v>0</v>
      </c>
      <c r="NM48" s="1180">
        <f t="shared" ca="1" si="652"/>
        <v>0</v>
      </c>
      <c r="NN48" s="1180">
        <f t="shared" ca="1" si="652"/>
        <v>0</v>
      </c>
      <c r="NO48" s="1180">
        <f t="shared" ca="1" si="652"/>
        <v>0</v>
      </c>
      <c r="NP48" s="1180">
        <f t="shared" ca="1" si="652"/>
        <v>0</v>
      </c>
      <c r="OH48" s="1180">
        <f t="shared" ca="1" si="653"/>
        <v>0</v>
      </c>
      <c r="OI48" s="1180">
        <f t="shared" ca="1" si="653"/>
        <v>0</v>
      </c>
      <c r="OJ48" s="1180">
        <f t="shared" ca="1" si="653"/>
        <v>0</v>
      </c>
      <c r="OK48" s="1180">
        <f t="shared" ca="1" si="653"/>
        <v>0</v>
      </c>
      <c r="OL48" s="1180">
        <f t="shared" ca="1" si="653"/>
        <v>0</v>
      </c>
      <c r="OM48" s="1180">
        <f t="shared" ca="1" si="653"/>
        <v>0</v>
      </c>
      <c r="ON48" s="1180">
        <f t="shared" ca="1" si="653"/>
        <v>0</v>
      </c>
      <c r="OO48" s="1180">
        <f t="shared" ca="1" si="653"/>
        <v>0</v>
      </c>
      <c r="PA48" s="1180">
        <f t="shared" ca="1" si="654"/>
        <v>0</v>
      </c>
      <c r="PB48" s="1180">
        <f t="shared" ca="1" si="654"/>
        <v>0</v>
      </c>
      <c r="PC48" s="1180">
        <f t="shared" ca="1" si="654"/>
        <v>0</v>
      </c>
      <c r="PD48" s="1180">
        <f t="shared" ca="1" si="654"/>
        <v>0</v>
      </c>
      <c r="PE48" s="1180">
        <f t="shared" ca="1" si="654"/>
        <v>0</v>
      </c>
      <c r="PF48" s="1180">
        <f t="shared" ca="1" si="654"/>
        <v>0</v>
      </c>
      <c r="PG48" s="1180">
        <f t="shared" ca="1" si="654"/>
        <v>0</v>
      </c>
      <c r="PH48" s="1180">
        <f t="shared" ca="1" si="654"/>
        <v>0</v>
      </c>
      <c r="PI48" s="1180">
        <f t="shared" ca="1" si="654"/>
        <v>0</v>
      </c>
      <c r="PJ48" s="1180">
        <f t="shared" ca="1" si="654"/>
        <v>0</v>
      </c>
      <c r="PK48" s="1180">
        <f t="shared" ca="1" si="654"/>
        <v>0</v>
      </c>
      <c r="PW48" s="1180">
        <f t="shared" ca="1" si="655"/>
        <v>0</v>
      </c>
      <c r="PX48" s="1180">
        <f t="shared" ca="1" si="655"/>
        <v>0</v>
      </c>
      <c r="PY48" s="1180">
        <f t="shared" ca="1" si="655"/>
        <v>0</v>
      </c>
      <c r="PZ48" s="1180">
        <f t="shared" ca="1" si="655"/>
        <v>0</v>
      </c>
    </row>
    <row r="49" spans="1:442" ht="12" customHeight="1">
      <c r="A49" s="1">
        <v>10</v>
      </c>
      <c r="B49" s="1" t="s">
        <v>2648</v>
      </c>
      <c r="C49" s="1" t="s">
        <v>2661</v>
      </c>
      <c r="D49" s="1" t="s">
        <v>93</v>
      </c>
      <c r="J49" s="1180">
        <f t="shared" ca="1" si="633"/>
        <v>0</v>
      </c>
      <c r="K49" s="1180">
        <f t="shared" ca="1" si="633"/>
        <v>0</v>
      </c>
      <c r="T49" s="1180">
        <f t="shared" ca="1" si="634"/>
        <v>0</v>
      </c>
      <c r="U49" s="1180">
        <f t="shared" ca="1" si="634"/>
        <v>0</v>
      </c>
      <c r="V49" s="1180">
        <f t="shared" ca="1" si="634"/>
        <v>7.1972692800000003E-7</v>
      </c>
      <c r="W49" s="1180">
        <f t="shared" ca="1" si="634"/>
        <v>0</v>
      </c>
      <c r="X49" s="1180">
        <f t="shared" ca="1" si="634"/>
        <v>0</v>
      </c>
      <c r="Y49" s="1180">
        <f t="shared" ca="1" si="634"/>
        <v>110.854534</v>
      </c>
      <c r="Z49" s="1180">
        <f t="shared" ca="1" si="634"/>
        <v>2.6244737000000001E-5</v>
      </c>
      <c r="AA49" s="1180">
        <f t="shared" ca="1" si="634"/>
        <v>110.854508</v>
      </c>
      <c r="AB49" s="1180">
        <f t="shared" ca="1" si="634"/>
        <v>0</v>
      </c>
      <c r="AC49" s="1180">
        <f t="shared" ca="1" si="634"/>
        <v>7.1972692800000003E-7</v>
      </c>
      <c r="AD49" s="1180">
        <f t="shared" ca="1" si="634"/>
        <v>0</v>
      </c>
      <c r="AM49" s="1180">
        <f t="shared" ca="1" si="635"/>
        <v>0</v>
      </c>
      <c r="AN49" s="1180">
        <f t="shared" ca="1" si="635"/>
        <v>0</v>
      </c>
      <c r="AO49" s="1180">
        <f t="shared" ca="1" si="635"/>
        <v>110.854508</v>
      </c>
      <c r="AP49" s="1180">
        <f t="shared" ca="1" si="635"/>
        <v>110.854508</v>
      </c>
      <c r="AQ49" s="1180">
        <f t="shared" ca="1" si="635"/>
        <v>4.25838874E-6</v>
      </c>
      <c r="AR49" s="1180">
        <f t="shared" ca="1" si="635"/>
        <v>5.2708676000000003E-11</v>
      </c>
      <c r="AS49" s="1180">
        <f t="shared" ca="1" si="635"/>
        <v>2.6244684300000001E-5</v>
      </c>
      <c r="AT49" s="1180">
        <f t="shared" ca="1" si="635"/>
        <v>1.6503412000000001E-12</v>
      </c>
      <c r="AU49" s="1180">
        <f t="shared" ca="1" si="635"/>
        <v>4.2584398000000001E-6</v>
      </c>
      <c r="AV49" s="1180">
        <f t="shared" ca="1" si="635"/>
        <v>110.85450400000001</v>
      </c>
      <c r="AW49" s="1180">
        <f t="shared" ca="1" si="635"/>
        <v>1.6503412000000001E-12</v>
      </c>
      <c r="AX49" s="1180">
        <f t="shared" ca="1" si="635"/>
        <v>3.0503125699999999E-5</v>
      </c>
      <c r="AY49" s="1180">
        <f t="shared" ca="1" si="635"/>
        <v>0</v>
      </c>
      <c r="AZ49" s="1180">
        <f t="shared" ca="1" si="635"/>
        <v>0</v>
      </c>
      <c r="BA49" s="1180">
        <f t="shared" ca="1" si="635"/>
        <v>0</v>
      </c>
      <c r="BB49" s="1180">
        <f t="shared" ca="1" si="635"/>
        <v>109.745959</v>
      </c>
      <c r="BN49" s="1180">
        <f t="shared" ca="1" si="636"/>
        <v>10.974595900000001</v>
      </c>
      <c r="BO49" s="1180">
        <f t="shared" ca="1" si="636"/>
        <v>1.1194087800000001</v>
      </c>
      <c r="BP49" s="1180">
        <f t="shared" ca="1" si="636"/>
        <v>3.6870535200000003E-11</v>
      </c>
      <c r="BQ49" s="1180">
        <f t="shared" ca="1" si="636"/>
        <v>0</v>
      </c>
      <c r="BR49" s="1180">
        <f t="shared" ca="1" si="636"/>
        <v>0</v>
      </c>
      <c r="CD49" s="1180">
        <f t="shared" ca="1" si="637"/>
        <v>109.745959</v>
      </c>
      <c r="CE49" s="1180">
        <f t="shared" ca="1" si="637"/>
        <v>109.745959</v>
      </c>
      <c r="CF49" s="1180">
        <f t="shared" ca="1" si="637"/>
        <v>10.974595900000001</v>
      </c>
      <c r="CG49" s="1180">
        <f t="shared" ca="1" si="637"/>
        <v>1.1194087800000001</v>
      </c>
      <c r="CH49" s="1180">
        <f t="shared" ca="1" si="637"/>
        <v>109.745959</v>
      </c>
      <c r="CI49" s="1180">
        <f t="shared" ca="1" si="637"/>
        <v>0</v>
      </c>
      <c r="CJ49" s="1180">
        <f t="shared" ca="1" si="637"/>
        <v>0</v>
      </c>
      <c r="CK49" s="1180">
        <f t="shared" ca="1" si="637"/>
        <v>7.0732655400000004</v>
      </c>
      <c r="CL49" s="1180">
        <f t="shared" ca="1" si="637"/>
        <v>2.2581843399999999E-10</v>
      </c>
      <c r="CM49" s="1180">
        <f t="shared" ca="1" si="637"/>
        <v>0</v>
      </c>
      <c r="CN49" s="1180">
        <f t="shared" ca="1" si="637"/>
        <v>7.0732655400000004</v>
      </c>
      <c r="CO49" s="1180">
        <f t="shared" ca="1" si="637"/>
        <v>2.6268898800000001E-10</v>
      </c>
      <c r="DA49" s="1180">
        <f t="shared" ca="1" si="638"/>
        <v>0</v>
      </c>
      <c r="DB49" s="1180">
        <f t="shared" ca="1" si="638"/>
        <v>0</v>
      </c>
      <c r="DC49" s="1180">
        <f t="shared" ca="1" si="638"/>
        <v>0</v>
      </c>
      <c r="DD49" s="1180">
        <f t="shared" ca="1" si="638"/>
        <v>0</v>
      </c>
      <c r="DE49" s="1180">
        <f t="shared" ca="1" si="638"/>
        <v>0</v>
      </c>
      <c r="DF49" s="1180">
        <f t="shared" ca="1" si="638"/>
        <v>0</v>
      </c>
      <c r="DG49" s="1180">
        <f t="shared" ca="1" si="638"/>
        <v>0</v>
      </c>
      <c r="DH49" s="1180">
        <f t="shared" ca="1" si="638"/>
        <v>0</v>
      </c>
      <c r="DI49" s="1180">
        <f t="shared" ca="1" si="638"/>
        <v>0</v>
      </c>
      <c r="DJ49" s="1180">
        <f t="shared" ca="1" si="638"/>
        <v>0</v>
      </c>
      <c r="DV49" s="1180">
        <f t="shared" ca="1" si="639"/>
        <v>0</v>
      </c>
      <c r="DW49" s="1180">
        <f t="shared" ca="1" si="639"/>
        <v>0</v>
      </c>
      <c r="DX49" s="1180">
        <f t="shared" ca="1" si="639"/>
        <v>0</v>
      </c>
      <c r="DY49" s="1180">
        <f t="shared" ca="1" si="639"/>
        <v>0</v>
      </c>
      <c r="DZ49" s="1180">
        <f t="shared" ca="1" si="639"/>
        <v>0</v>
      </c>
      <c r="EA49" s="1180">
        <f t="shared" ca="1" si="639"/>
        <v>0</v>
      </c>
      <c r="EB49" s="1180">
        <f t="shared" ca="1" si="639"/>
        <v>0</v>
      </c>
      <c r="EC49" s="1180">
        <f t="shared" ca="1" si="639"/>
        <v>0</v>
      </c>
      <c r="ED49" s="1180">
        <f t="shared" ca="1" si="639"/>
        <v>0</v>
      </c>
      <c r="EE49" s="1180">
        <f t="shared" ca="1" si="639"/>
        <v>0</v>
      </c>
      <c r="EF49" s="1180">
        <f t="shared" ca="1" si="639"/>
        <v>0</v>
      </c>
      <c r="EG49" s="1180">
        <f t="shared" ca="1" si="639"/>
        <v>0</v>
      </c>
      <c r="EH49" s="1180">
        <f t="shared" ca="1" si="639"/>
        <v>0</v>
      </c>
      <c r="EI49" s="1180">
        <f t="shared" ca="1" si="639"/>
        <v>0</v>
      </c>
      <c r="EJ49" s="1180">
        <f t="shared" ca="1" si="639"/>
        <v>0</v>
      </c>
      <c r="EK49" s="1180">
        <f t="shared" ca="1" si="639"/>
        <v>0</v>
      </c>
      <c r="EW49" s="1180">
        <f t="shared" ca="1" si="640"/>
        <v>7.0732655400000004</v>
      </c>
      <c r="EX49" s="1180">
        <f t="shared" ca="1" si="640"/>
        <v>7.0732655400000004</v>
      </c>
      <c r="EY49" s="1180">
        <f t="shared" ca="1" si="640"/>
        <v>7.0732648200000003</v>
      </c>
      <c r="EZ49" s="1180">
        <f t="shared" ca="1" si="640"/>
        <v>7.0732648200000003</v>
      </c>
      <c r="FA49" s="1180">
        <f t="shared" ca="1" si="640"/>
        <v>1.8721148899999998E-17</v>
      </c>
      <c r="FB49" s="1180">
        <f t="shared" ca="1" si="640"/>
        <v>7.1972697499999999E-7</v>
      </c>
      <c r="FN49" s="1180">
        <f t="shared" ca="1" si="641"/>
        <v>3.6870535200000003E-11</v>
      </c>
      <c r="FO49" s="1180">
        <f t="shared" ca="1" si="641"/>
        <v>2.2581843399999999E-10</v>
      </c>
      <c r="FP49" s="1180">
        <f t="shared" ca="1" si="641"/>
        <v>1.8721148899999998E-17</v>
      </c>
      <c r="FQ49" s="1180">
        <f t="shared" ca="1" si="641"/>
        <v>7.1972697499999999E-7</v>
      </c>
      <c r="FR49" s="1180">
        <f t="shared" ca="1" si="641"/>
        <v>0</v>
      </c>
      <c r="FS49" s="1180">
        <f t="shared" ca="1" si="641"/>
        <v>7.1972692800000003E-7</v>
      </c>
      <c r="FT49" s="1180">
        <f t="shared" ca="1" si="641"/>
        <v>0</v>
      </c>
      <c r="FU49" s="1180">
        <f t="shared" ca="1" si="641"/>
        <v>2.6268898800000001E-10</v>
      </c>
      <c r="FV49" s="1180">
        <f t="shared" ca="1" si="641"/>
        <v>0</v>
      </c>
      <c r="FW49" s="1180">
        <f t="shared" ca="1" si="641"/>
        <v>0</v>
      </c>
      <c r="FX49" s="1180">
        <f t="shared" ca="1" si="641"/>
        <v>2.6268898800000001E-10</v>
      </c>
      <c r="GJ49" s="1180">
        <f t="shared" ca="1" si="642"/>
        <v>0</v>
      </c>
      <c r="GK49" s="1180">
        <f t="shared" ca="1" si="642"/>
        <v>0</v>
      </c>
      <c r="GL49" s="1180">
        <f t="shared" ca="1" si="642"/>
        <v>0</v>
      </c>
      <c r="GM49" s="1180">
        <f t="shared" ca="1" si="642"/>
        <v>0</v>
      </c>
      <c r="GN49" s="1180">
        <f t="shared" ca="1" si="642"/>
        <v>0</v>
      </c>
      <c r="GO49" s="1180">
        <f t="shared" ca="1" si="642"/>
        <v>0</v>
      </c>
      <c r="GP49" s="1180">
        <f t="shared" ca="1" si="642"/>
        <v>0</v>
      </c>
      <c r="GQ49" s="1180">
        <f t="shared" ca="1" si="642"/>
        <v>0</v>
      </c>
      <c r="HC49" s="1180">
        <f t="shared" ca="1" si="643"/>
        <v>7.0732648200000003</v>
      </c>
      <c r="HD49" s="1180">
        <f t="shared" ca="1" si="643"/>
        <v>6.8099824599999996</v>
      </c>
      <c r="HE49" s="1180">
        <f t="shared" ca="1" si="643"/>
        <v>0</v>
      </c>
      <c r="HF49" s="1180">
        <f t="shared" ca="1" si="643"/>
        <v>2.7610046400000002E-10</v>
      </c>
      <c r="HG49" s="1180">
        <f t="shared" ca="1" si="643"/>
        <v>0.26328235700000002</v>
      </c>
      <c r="HH49" s="1180">
        <f t="shared" ca="1" si="643"/>
        <v>6.8099824599999996</v>
      </c>
      <c r="HT49" s="1180">
        <f t="shared" ca="1" si="644"/>
        <v>3.0503125699999999E-5</v>
      </c>
      <c r="HU49" s="1180">
        <f t="shared" ca="1" si="644"/>
        <v>6.8099824599999996</v>
      </c>
      <c r="HV49" s="1180">
        <f t="shared" ca="1" si="644"/>
        <v>6.8100129699999998</v>
      </c>
      <c r="HW49" s="1180">
        <f t="shared" ca="1" si="644"/>
        <v>6.8100129699999998</v>
      </c>
      <c r="HX49" s="1180">
        <f t="shared" ca="1" si="644"/>
        <v>0.56936452900000001</v>
      </c>
      <c r="HY49" s="1180">
        <f t="shared" ca="1" si="644"/>
        <v>4.3536637500000003E-2</v>
      </c>
      <c r="HZ49" s="1180">
        <f t="shared" ca="1" si="644"/>
        <v>4.35630455E-11</v>
      </c>
      <c r="IA49" s="1180">
        <f t="shared" ca="1" si="644"/>
        <v>1.12062744E-13</v>
      </c>
      <c r="IB49" s="1180">
        <f t="shared" ca="1" si="644"/>
        <v>0</v>
      </c>
      <c r="IC49" s="1180">
        <f t="shared" ca="1" si="644"/>
        <v>0</v>
      </c>
      <c r="ID49" s="1180">
        <f t="shared" ca="1" si="644"/>
        <v>0</v>
      </c>
      <c r="IE49" s="1180">
        <f t="shared" ca="1" si="644"/>
        <v>0</v>
      </c>
      <c r="IQ49" s="1180">
        <f t="shared" ca="1" si="645"/>
        <v>0.56936452900000001</v>
      </c>
      <c r="IR49" s="1180">
        <f t="shared" ca="1" si="645"/>
        <v>4.3536637500000003E-2</v>
      </c>
      <c r="IS49" s="1180">
        <f t="shared" ca="1" si="645"/>
        <v>8.6354720099999995E-4</v>
      </c>
      <c r="IT49" s="1180">
        <f t="shared" ca="1" si="645"/>
        <v>4.4400184699999998E-2</v>
      </c>
      <c r="IU49" s="1180">
        <f t="shared" ca="1" si="645"/>
        <v>4.1466582500000002E-2</v>
      </c>
      <c r="IV49" s="1180">
        <f t="shared" ca="1" si="645"/>
        <v>2.5262249800000001E-2</v>
      </c>
      <c r="IW49" s="1180">
        <f t="shared" ca="1" si="645"/>
        <v>2.0725132800000001E-2</v>
      </c>
      <c r="IX49" s="1180">
        <f t="shared" ca="1" si="645"/>
        <v>1.16302655E-12</v>
      </c>
      <c r="IY49" s="1180">
        <f t="shared" ca="1" si="645"/>
        <v>2.9336022000000001E-3</v>
      </c>
      <c r="IZ49" s="1180">
        <f t="shared" ca="1" si="645"/>
        <v>3.6735697700000002E-3</v>
      </c>
      <c r="JA49" s="1180">
        <f t="shared" ca="1" si="646"/>
        <v>2.1588679999999999E-2</v>
      </c>
      <c r="JB49" s="1180">
        <f t="shared" ca="1" si="646"/>
        <v>0</v>
      </c>
      <c r="JC49" s="1180">
        <f t="shared" ca="1" si="646"/>
        <v>3.6735697700000002E-3</v>
      </c>
      <c r="JD49" s="1180">
        <f t="shared" ca="1" si="646"/>
        <v>0</v>
      </c>
      <c r="JE49" s="1180">
        <f t="shared" ca="1" si="646"/>
        <v>3.6735697700000002E-3</v>
      </c>
      <c r="JF49" s="1180">
        <f t="shared" ca="1" si="646"/>
        <v>0</v>
      </c>
      <c r="JG49" s="1180">
        <f t="shared" ca="1" si="646"/>
        <v>0</v>
      </c>
      <c r="JH49" s="1180">
        <f t="shared" ca="1" si="646"/>
        <v>1.12062744E-13</v>
      </c>
      <c r="JT49" s="1180">
        <f t="shared" ca="1" si="647"/>
        <v>0</v>
      </c>
      <c r="JU49" s="1180">
        <f t="shared" ca="1" si="647"/>
        <v>0</v>
      </c>
      <c r="JV49" s="1180">
        <f t="shared" ca="1" si="647"/>
        <v>0</v>
      </c>
      <c r="JW49" s="1180">
        <f t="shared" ca="1" si="647"/>
        <v>0</v>
      </c>
      <c r="JX49" s="1180">
        <f t="shared" ca="1" si="647"/>
        <v>0</v>
      </c>
      <c r="JY49" s="1180">
        <f t="shared" ca="1" si="647"/>
        <v>0</v>
      </c>
      <c r="JZ49" s="1180">
        <f t="shared" ca="1" si="647"/>
        <v>0</v>
      </c>
      <c r="KA49" s="1180">
        <f t="shared" ca="1" si="647"/>
        <v>0</v>
      </c>
      <c r="KB49" s="1180">
        <f t="shared" ca="1" si="647"/>
        <v>0</v>
      </c>
      <c r="KC49" s="1180">
        <f t="shared" ca="1" si="647"/>
        <v>0</v>
      </c>
      <c r="KL49" s="1180">
        <f t="shared" ca="1" si="648"/>
        <v>0</v>
      </c>
      <c r="KM49" s="1180">
        <f t="shared" ca="1" si="648"/>
        <v>0</v>
      </c>
      <c r="KN49" s="1180">
        <f t="shared" ca="1" si="648"/>
        <v>0</v>
      </c>
      <c r="KO49" s="1180">
        <f t="shared" ca="1" si="648"/>
        <v>0</v>
      </c>
      <c r="KP49" s="1180">
        <f t="shared" ca="1" si="648"/>
        <v>0</v>
      </c>
      <c r="KQ49" s="1180">
        <f t="shared" ca="1" si="648"/>
        <v>0</v>
      </c>
      <c r="KR49" s="1180">
        <f t="shared" ca="1" si="648"/>
        <v>0</v>
      </c>
      <c r="LA49" s="1180">
        <f t="shared" ca="1" si="649"/>
        <v>2.7610046400000002E-10</v>
      </c>
      <c r="LB49" s="1180">
        <f t="shared" ca="1" si="649"/>
        <v>4.35630455E-11</v>
      </c>
      <c r="LC49" s="1180">
        <f t="shared" ca="1" si="649"/>
        <v>3.1966350899999999E-10</v>
      </c>
      <c r="LD49" s="1180">
        <f t="shared" ca="1" si="649"/>
        <v>3.1966350899999999E-10</v>
      </c>
      <c r="LE49" s="1180">
        <f t="shared" ca="1" si="649"/>
        <v>0</v>
      </c>
      <c r="LF49" s="1180">
        <f t="shared" ca="1" si="649"/>
        <v>0</v>
      </c>
      <c r="LG49" s="1180">
        <f t="shared" ca="1" si="649"/>
        <v>0</v>
      </c>
      <c r="LH49" s="1180">
        <f t="shared" ca="1" si="649"/>
        <v>0</v>
      </c>
      <c r="LI49" s="1180">
        <f t="shared" ca="1" si="649"/>
        <v>0</v>
      </c>
      <c r="LJ49" s="1180">
        <f t="shared" ca="1" si="649"/>
        <v>0</v>
      </c>
      <c r="LK49" s="1180">
        <f t="shared" ca="1" si="649"/>
        <v>0</v>
      </c>
      <c r="LW49" s="1180">
        <f t="shared" ca="1" si="650"/>
        <v>0</v>
      </c>
      <c r="LX49" s="1180">
        <f t="shared" ca="1" si="650"/>
        <v>0</v>
      </c>
      <c r="LY49" s="1180">
        <f t="shared" ca="1" si="650"/>
        <v>0.26328235700000002</v>
      </c>
      <c r="LZ49" s="1180">
        <f t="shared" ca="1" si="650"/>
        <v>2.9336022000000001E-3</v>
      </c>
      <c r="MA49" s="1180">
        <f t="shared" ca="1" si="650"/>
        <v>0.26621595999999997</v>
      </c>
      <c r="MB49" s="1180">
        <f t="shared" ca="1" si="650"/>
        <v>3.1966350899999999E-10</v>
      </c>
      <c r="MC49" s="1180">
        <f t="shared" ca="1" si="650"/>
        <v>0</v>
      </c>
      <c r="MD49" s="1180">
        <f t="shared" ca="1" si="650"/>
        <v>0</v>
      </c>
      <c r="ME49" s="1180">
        <f t="shared" ca="1" si="650"/>
        <v>0</v>
      </c>
      <c r="MF49" s="1180">
        <f t="shared" ca="1" si="650"/>
        <v>0</v>
      </c>
      <c r="MG49" s="1180">
        <f t="shared" ca="1" si="651"/>
        <v>0</v>
      </c>
      <c r="MH49" s="1180">
        <f t="shared" ca="1" si="651"/>
        <v>0</v>
      </c>
      <c r="MI49" s="1180">
        <f t="shared" ca="1" si="651"/>
        <v>0</v>
      </c>
      <c r="MJ49" s="1180">
        <f t="shared" ca="1" si="651"/>
        <v>0</v>
      </c>
      <c r="MK49" s="1180">
        <f t="shared" ca="1" si="651"/>
        <v>0</v>
      </c>
      <c r="ML49" s="1180">
        <f t="shared" ca="1" si="651"/>
        <v>0</v>
      </c>
      <c r="MM49" s="1180">
        <f t="shared" ca="1" si="651"/>
        <v>0</v>
      </c>
      <c r="MN49" s="1180">
        <f t="shared" ca="1" si="651"/>
        <v>0</v>
      </c>
      <c r="MO49" s="1180">
        <f t="shared" ca="1" si="651"/>
        <v>0</v>
      </c>
      <c r="NA49" s="1180">
        <f t="shared" ca="1" si="652"/>
        <v>2.6244737000000001E-5</v>
      </c>
      <c r="NB49" s="1180">
        <f t="shared" ca="1" si="652"/>
        <v>5.2708676000000003E-11</v>
      </c>
      <c r="NC49" s="1180">
        <f t="shared" ca="1" si="652"/>
        <v>2.6244684300000001E-5</v>
      </c>
      <c r="ND49" s="1180">
        <f t="shared" ca="1" si="652"/>
        <v>0</v>
      </c>
      <c r="NE49" s="1180">
        <f t="shared" ca="1" si="652"/>
        <v>0</v>
      </c>
      <c r="NF49" s="1180">
        <f t="shared" ca="1" si="652"/>
        <v>0</v>
      </c>
      <c r="NG49" s="1180">
        <f t="shared" ca="1" si="652"/>
        <v>0</v>
      </c>
      <c r="NH49" s="1180">
        <f t="shared" ca="1" si="652"/>
        <v>0</v>
      </c>
      <c r="NI49" s="1180">
        <f t="shared" ca="1" si="652"/>
        <v>0</v>
      </c>
      <c r="NJ49" s="1180">
        <f t="shared" ca="1" si="652"/>
        <v>0</v>
      </c>
      <c r="NK49" s="1180">
        <f t="shared" ca="1" si="652"/>
        <v>0</v>
      </c>
      <c r="NL49" s="1180">
        <f t="shared" ca="1" si="652"/>
        <v>0</v>
      </c>
      <c r="NM49" s="1180">
        <f t="shared" ca="1" si="652"/>
        <v>0</v>
      </c>
      <c r="NN49" s="1180">
        <f t="shared" ca="1" si="652"/>
        <v>0</v>
      </c>
      <c r="NO49" s="1180">
        <f t="shared" ca="1" si="652"/>
        <v>0</v>
      </c>
      <c r="NP49" s="1180">
        <f t="shared" ca="1" si="652"/>
        <v>0</v>
      </c>
      <c r="OH49" s="1180">
        <f t="shared" ca="1" si="653"/>
        <v>0</v>
      </c>
      <c r="OI49" s="1180">
        <f t="shared" ca="1" si="653"/>
        <v>0</v>
      </c>
      <c r="OJ49" s="1180">
        <f t="shared" ca="1" si="653"/>
        <v>0</v>
      </c>
      <c r="OK49" s="1180">
        <f t="shared" ca="1" si="653"/>
        <v>0</v>
      </c>
      <c r="OL49" s="1180">
        <f t="shared" ca="1" si="653"/>
        <v>0</v>
      </c>
      <c r="OM49" s="1180">
        <f t="shared" ca="1" si="653"/>
        <v>0</v>
      </c>
      <c r="ON49" s="1180">
        <f t="shared" ca="1" si="653"/>
        <v>0</v>
      </c>
      <c r="OO49" s="1180">
        <f t="shared" ca="1" si="653"/>
        <v>0</v>
      </c>
      <c r="PA49" s="1180">
        <f t="shared" ca="1" si="654"/>
        <v>0</v>
      </c>
      <c r="PB49" s="1180">
        <f t="shared" ca="1" si="654"/>
        <v>0</v>
      </c>
      <c r="PC49" s="1180">
        <f t="shared" ca="1" si="654"/>
        <v>0</v>
      </c>
      <c r="PD49" s="1180">
        <f t="shared" ca="1" si="654"/>
        <v>0</v>
      </c>
      <c r="PE49" s="1180">
        <f t="shared" ca="1" si="654"/>
        <v>0</v>
      </c>
      <c r="PF49" s="1180">
        <f t="shared" ca="1" si="654"/>
        <v>0</v>
      </c>
      <c r="PG49" s="1180">
        <f t="shared" ca="1" si="654"/>
        <v>0</v>
      </c>
      <c r="PH49" s="1180">
        <f t="shared" ca="1" si="654"/>
        <v>0</v>
      </c>
      <c r="PI49" s="1180">
        <f t="shared" ca="1" si="654"/>
        <v>0</v>
      </c>
      <c r="PJ49" s="1180">
        <f t="shared" ca="1" si="654"/>
        <v>0</v>
      </c>
      <c r="PK49" s="1180">
        <f t="shared" ca="1" si="654"/>
        <v>0</v>
      </c>
      <c r="PW49" s="1180">
        <f t="shared" ca="1" si="655"/>
        <v>0</v>
      </c>
      <c r="PX49" s="1180">
        <f t="shared" ca="1" si="655"/>
        <v>0</v>
      </c>
      <c r="PY49" s="1180">
        <f t="shared" ca="1" si="655"/>
        <v>0</v>
      </c>
      <c r="PZ49" s="1180">
        <f t="shared" ca="1" si="655"/>
        <v>0</v>
      </c>
    </row>
    <row r="50" spans="1:442" ht="12" customHeight="1">
      <c r="A50" s="1">
        <v>11</v>
      </c>
      <c r="B50" s="1" t="s">
        <v>2648</v>
      </c>
      <c r="C50" s="1" t="s">
        <v>2662</v>
      </c>
      <c r="D50" s="1" t="s">
        <v>93</v>
      </c>
      <c r="J50" s="1180">
        <f t="shared" ca="1" si="633"/>
        <v>0</v>
      </c>
      <c r="K50" s="1180">
        <f t="shared" ca="1" si="633"/>
        <v>0</v>
      </c>
      <c r="T50" s="1180">
        <f t="shared" ca="1" si="634"/>
        <v>0</v>
      </c>
      <c r="U50" s="1180">
        <f t="shared" ca="1" si="634"/>
        <v>0</v>
      </c>
      <c r="V50" s="1180">
        <f t="shared" ca="1" si="634"/>
        <v>1.49148122E-7</v>
      </c>
      <c r="W50" s="1180">
        <f t="shared" ca="1" si="634"/>
        <v>0</v>
      </c>
      <c r="X50" s="1180">
        <f t="shared" ca="1" si="634"/>
        <v>0</v>
      </c>
      <c r="Y50" s="1180">
        <f t="shared" ca="1" si="634"/>
        <v>13.509154799999999</v>
      </c>
      <c r="Z50" s="1180">
        <f t="shared" ca="1" si="634"/>
        <v>3.1982833799999998E-6</v>
      </c>
      <c r="AA50" s="1180">
        <f t="shared" ca="1" si="634"/>
        <v>13.509151599999999</v>
      </c>
      <c r="AB50" s="1180">
        <f t="shared" ca="1" si="634"/>
        <v>0</v>
      </c>
      <c r="AC50" s="1180">
        <f t="shared" ca="1" si="634"/>
        <v>1.49148122E-7</v>
      </c>
      <c r="AD50" s="1180">
        <f t="shared" ca="1" si="634"/>
        <v>0</v>
      </c>
      <c r="AM50" s="1180">
        <f t="shared" ca="1" si="635"/>
        <v>0</v>
      </c>
      <c r="AN50" s="1180">
        <f t="shared" ca="1" si="635"/>
        <v>0</v>
      </c>
      <c r="AO50" s="1180">
        <f t="shared" ca="1" si="635"/>
        <v>13.509151599999999</v>
      </c>
      <c r="AP50" s="1180">
        <f t="shared" ca="1" si="635"/>
        <v>13.509151599999999</v>
      </c>
      <c r="AQ50" s="1180">
        <f t="shared" ca="1" si="635"/>
        <v>5.1894343300000003E-7</v>
      </c>
      <c r="AR50" s="1180">
        <f t="shared" ca="1" si="635"/>
        <v>6.4232795500000002E-12</v>
      </c>
      <c r="AS50" s="1180">
        <f t="shared" ca="1" si="635"/>
        <v>3.19827695E-6</v>
      </c>
      <c r="AT50" s="1180">
        <f t="shared" ca="1" si="635"/>
        <v>2.0111685E-13</v>
      </c>
      <c r="AU50" s="1180">
        <f t="shared" ca="1" si="635"/>
        <v>5.1894965500000004E-7</v>
      </c>
      <c r="AV50" s="1180">
        <f t="shared" ca="1" si="635"/>
        <v>13.5091511</v>
      </c>
      <c r="AW50" s="1180">
        <f t="shared" ca="1" si="635"/>
        <v>2.0111685E-13</v>
      </c>
      <c r="AX50" s="1180">
        <f t="shared" ca="1" si="635"/>
        <v>3.7172268099999998E-6</v>
      </c>
      <c r="AY50" s="1180">
        <f t="shared" ca="1" si="635"/>
        <v>0</v>
      </c>
      <c r="AZ50" s="1180">
        <f t="shared" ca="1" si="635"/>
        <v>0</v>
      </c>
      <c r="BA50" s="1180">
        <f t="shared" ca="1" si="635"/>
        <v>0</v>
      </c>
      <c r="BB50" s="1180">
        <f t="shared" ca="1" si="635"/>
        <v>13.374059600000001</v>
      </c>
      <c r="BN50" s="1180">
        <f t="shared" ca="1" si="636"/>
        <v>1.3374059599999999</v>
      </c>
      <c r="BO50" s="1180">
        <f t="shared" ca="1" si="636"/>
        <v>1.33606855</v>
      </c>
      <c r="BP50" s="1180">
        <f t="shared" ca="1" si="636"/>
        <v>4.4006768E-11</v>
      </c>
      <c r="BQ50" s="1180">
        <f t="shared" ca="1" si="636"/>
        <v>0</v>
      </c>
      <c r="BR50" s="1180">
        <f t="shared" ca="1" si="636"/>
        <v>0</v>
      </c>
      <c r="CD50" s="1180">
        <f t="shared" ca="1" si="637"/>
        <v>13.374059600000001</v>
      </c>
      <c r="CE50" s="1180">
        <f t="shared" ca="1" si="637"/>
        <v>13.374059600000001</v>
      </c>
      <c r="CF50" s="1180">
        <f t="shared" ca="1" si="637"/>
        <v>1.3374059599999999</v>
      </c>
      <c r="CG50" s="1180">
        <f t="shared" ca="1" si="637"/>
        <v>1.33606855</v>
      </c>
      <c r="CH50" s="1180">
        <f t="shared" ca="1" si="637"/>
        <v>13.374059600000001</v>
      </c>
      <c r="CI50" s="1180">
        <f t="shared" ca="1" si="637"/>
        <v>0</v>
      </c>
      <c r="CJ50" s="1180">
        <f t="shared" ca="1" si="637"/>
        <v>0</v>
      </c>
      <c r="CK50" s="1180">
        <f t="shared" ca="1" si="637"/>
        <v>1.46578407</v>
      </c>
      <c r="CL50" s="1180">
        <f t="shared" ca="1" si="637"/>
        <v>4.6796074900000002E-11</v>
      </c>
      <c r="CM50" s="1180">
        <f t="shared" ca="1" si="637"/>
        <v>0</v>
      </c>
      <c r="CN50" s="1180">
        <f t="shared" ca="1" si="637"/>
        <v>1.46578407</v>
      </c>
      <c r="CO50" s="1180">
        <f t="shared" ca="1" si="637"/>
        <v>9.0802846800000001E-11</v>
      </c>
      <c r="DA50" s="1180">
        <f t="shared" ca="1" si="638"/>
        <v>0</v>
      </c>
      <c r="DB50" s="1180">
        <f t="shared" ca="1" si="638"/>
        <v>0</v>
      </c>
      <c r="DC50" s="1180">
        <f t="shared" ca="1" si="638"/>
        <v>0</v>
      </c>
      <c r="DD50" s="1180">
        <f t="shared" ca="1" si="638"/>
        <v>0</v>
      </c>
      <c r="DE50" s="1180">
        <f t="shared" ca="1" si="638"/>
        <v>0</v>
      </c>
      <c r="DF50" s="1180">
        <f t="shared" ca="1" si="638"/>
        <v>0</v>
      </c>
      <c r="DG50" s="1180">
        <f t="shared" ca="1" si="638"/>
        <v>0</v>
      </c>
      <c r="DH50" s="1180">
        <f t="shared" ca="1" si="638"/>
        <v>0</v>
      </c>
      <c r="DI50" s="1180">
        <f t="shared" ca="1" si="638"/>
        <v>0</v>
      </c>
      <c r="DJ50" s="1180">
        <f t="shared" ca="1" si="638"/>
        <v>0</v>
      </c>
      <c r="DV50" s="1180">
        <f t="shared" ca="1" si="639"/>
        <v>0</v>
      </c>
      <c r="DW50" s="1180">
        <f t="shared" ca="1" si="639"/>
        <v>0</v>
      </c>
      <c r="DX50" s="1180">
        <f t="shared" ca="1" si="639"/>
        <v>0</v>
      </c>
      <c r="DY50" s="1180">
        <f t="shared" ca="1" si="639"/>
        <v>0</v>
      </c>
      <c r="DZ50" s="1180">
        <f t="shared" ca="1" si="639"/>
        <v>0</v>
      </c>
      <c r="EA50" s="1180">
        <f t="shared" ca="1" si="639"/>
        <v>0</v>
      </c>
      <c r="EB50" s="1180">
        <f t="shared" ca="1" si="639"/>
        <v>0</v>
      </c>
      <c r="EC50" s="1180">
        <f t="shared" ca="1" si="639"/>
        <v>0</v>
      </c>
      <c r="ED50" s="1180">
        <f t="shared" ca="1" si="639"/>
        <v>0</v>
      </c>
      <c r="EE50" s="1180">
        <f t="shared" ca="1" si="639"/>
        <v>0</v>
      </c>
      <c r="EF50" s="1180">
        <f t="shared" ca="1" si="639"/>
        <v>0</v>
      </c>
      <c r="EG50" s="1180">
        <f t="shared" ca="1" si="639"/>
        <v>0</v>
      </c>
      <c r="EH50" s="1180">
        <f t="shared" ca="1" si="639"/>
        <v>0</v>
      </c>
      <c r="EI50" s="1180">
        <f t="shared" ca="1" si="639"/>
        <v>0</v>
      </c>
      <c r="EJ50" s="1180">
        <f t="shared" ca="1" si="639"/>
        <v>0</v>
      </c>
      <c r="EK50" s="1180">
        <f t="shared" ca="1" si="639"/>
        <v>0</v>
      </c>
      <c r="EW50" s="1180">
        <f t="shared" ca="1" si="640"/>
        <v>1.46578407</v>
      </c>
      <c r="EX50" s="1180">
        <f t="shared" ca="1" si="640"/>
        <v>1.46578407</v>
      </c>
      <c r="EY50" s="1180">
        <f t="shared" ca="1" si="640"/>
        <v>1.46578393</v>
      </c>
      <c r="EZ50" s="1180">
        <f t="shared" ca="1" si="640"/>
        <v>1.46578393</v>
      </c>
      <c r="FA50" s="1180">
        <f t="shared" ca="1" si="640"/>
        <v>3.8795605300000002E-18</v>
      </c>
      <c r="FB50" s="1180">
        <f t="shared" ca="1" si="640"/>
        <v>1.4914813100000001E-7</v>
      </c>
      <c r="FN50" s="1180">
        <f t="shared" ca="1" si="641"/>
        <v>4.4006768E-11</v>
      </c>
      <c r="FO50" s="1180">
        <f t="shared" ca="1" si="641"/>
        <v>4.6796074900000002E-11</v>
      </c>
      <c r="FP50" s="1180">
        <f t="shared" ca="1" si="641"/>
        <v>3.8795605300000002E-18</v>
      </c>
      <c r="FQ50" s="1180">
        <f t="shared" ca="1" si="641"/>
        <v>1.4914813100000001E-7</v>
      </c>
      <c r="FR50" s="1180">
        <f t="shared" ca="1" si="641"/>
        <v>0</v>
      </c>
      <c r="FS50" s="1180">
        <f t="shared" ca="1" si="641"/>
        <v>1.49148122E-7</v>
      </c>
      <c r="FT50" s="1180">
        <f t="shared" ca="1" si="641"/>
        <v>0</v>
      </c>
      <c r="FU50" s="1180">
        <f t="shared" ca="1" si="641"/>
        <v>9.0802846800000001E-11</v>
      </c>
      <c r="FV50" s="1180">
        <f t="shared" ca="1" si="641"/>
        <v>0</v>
      </c>
      <c r="FW50" s="1180">
        <f t="shared" ca="1" si="641"/>
        <v>0</v>
      </c>
      <c r="FX50" s="1180">
        <f t="shared" ca="1" si="641"/>
        <v>9.0802846800000001E-11</v>
      </c>
      <c r="GJ50" s="1180">
        <f t="shared" ca="1" si="642"/>
        <v>0</v>
      </c>
      <c r="GK50" s="1180">
        <f t="shared" ca="1" si="642"/>
        <v>0</v>
      </c>
      <c r="GL50" s="1180">
        <f t="shared" ca="1" si="642"/>
        <v>0</v>
      </c>
      <c r="GM50" s="1180">
        <f t="shared" ca="1" si="642"/>
        <v>0</v>
      </c>
      <c r="GN50" s="1180">
        <f t="shared" ca="1" si="642"/>
        <v>0</v>
      </c>
      <c r="GO50" s="1180">
        <f t="shared" ca="1" si="642"/>
        <v>0</v>
      </c>
      <c r="GP50" s="1180">
        <f t="shared" ca="1" si="642"/>
        <v>0</v>
      </c>
      <c r="GQ50" s="1180">
        <f t="shared" ca="1" si="642"/>
        <v>0</v>
      </c>
      <c r="HC50" s="1180">
        <f t="shared" ca="1" si="643"/>
        <v>1.46578393</v>
      </c>
      <c r="HD50" s="1180">
        <f t="shared" ca="1" si="643"/>
        <v>1.4112242500000001</v>
      </c>
      <c r="HE50" s="1180">
        <f t="shared" ca="1" si="643"/>
        <v>0</v>
      </c>
      <c r="HF50" s="1180">
        <f t="shared" ca="1" si="643"/>
        <v>5.7215957799999997E-11</v>
      </c>
      <c r="HG50" s="1180">
        <f t="shared" ca="1" si="643"/>
        <v>5.4559677500000001E-2</v>
      </c>
      <c r="HH50" s="1180">
        <f t="shared" ca="1" si="643"/>
        <v>1.4112242500000001</v>
      </c>
      <c r="HT50" s="1180">
        <f t="shared" ca="1" si="644"/>
        <v>3.7172268099999998E-6</v>
      </c>
      <c r="HU50" s="1180">
        <f t="shared" ca="1" si="644"/>
        <v>1.4112242500000001</v>
      </c>
      <c r="HV50" s="1180">
        <f t="shared" ca="1" si="644"/>
        <v>1.4112279599999999</v>
      </c>
      <c r="HW50" s="1180">
        <f t="shared" ca="1" si="644"/>
        <v>1.4112279599999999</v>
      </c>
      <c r="HX50" s="1180">
        <f t="shared" ca="1" si="644"/>
        <v>0.11798849</v>
      </c>
      <c r="HY50" s="1180">
        <f t="shared" ca="1" si="644"/>
        <v>9.0220269200000005E-3</v>
      </c>
      <c r="HZ50" s="1180">
        <f t="shared" ca="1" si="644"/>
        <v>9.0274993999999993E-12</v>
      </c>
      <c r="IA50" s="1180">
        <f t="shared" ca="1" si="644"/>
        <v>2.3222581E-14</v>
      </c>
      <c r="IB50" s="1180">
        <f t="shared" ca="1" si="644"/>
        <v>0</v>
      </c>
      <c r="IC50" s="1180">
        <f t="shared" ca="1" si="644"/>
        <v>0</v>
      </c>
      <c r="ID50" s="1180">
        <f t="shared" ca="1" si="644"/>
        <v>0</v>
      </c>
      <c r="IE50" s="1180">
        <f t="shared" ca="1" si="644"/>
        <v>0</v>
      </c>
      <c r="IQ50" s="1180">
        <f t="shared" ca="1" si="645"/>
        <v>0.11798849</v>
      </c>
      <c r="IR50" s="1180">
        <f t="shared" ca="1" si="645"/>
        <v>9.0220269200000005E-3</v>
      </c>
      <c r="IS50" s="1180">
        <f t="shared" ca="1" si="645"/>
        <v>1.78951489E-4</v>
      </c>
      <c r="IT50" s="1180">
        <f t="shared" ca="1" si="645"/>
        <v>9.2009784099999995E-3</v>
      </c>
      <c r="IU50" s="1180">
        <f t="shared" ca="1" si="645"/>
        <v>8.5930527699999999E-3</v>
      </c>
      <c r="IV50" s="1180">
        <f t="shared" ca="1" si="645"/>
        <v>5.2350551400000001E-3</v>
      </c>
      <c r="IW50" s="1180">
        <f t="shared" ca="1" si="645"/>
        <v>4.29483573E-3</v>
      </c>
      <c r="IX50" s="1180">
        <f t="shared" ca="1" si="645"/>
        <v>2.4101210999999999E-13</v>
      </c>
      <c r="IY50" s="1180">
        <f t="shared" ca="1" si="645"/>
        <v>6.07925636E-4</v>
      </c>
      <c r="IZ50" s="1180">
        <f t="shared" ca="1" si="645"/>
        <v>7.6126791699999996E-4</v>
      </c>
      <c r="JA50" s="1180">
        <f t="shared" ca="1" si="646"/>
        <v>4.4737872199999999E-3</v>
      </c>
      <c r="JB50" s="1180">
        <f t="shared" ca="1" si="646"/>
        <v>0</v>
      </c>
      <c r="JC50" s="1180">
        <f t="shared" ca="1" si="646"/>
        <v>7.6126791699999996E-4</v>
      </c>
      <c r="JD50" s="1180">
        <f t="shared" ca="1" si="646"/>
        <v>0</v>
      </c>
      <c r="JE50" s="1180">
        <f t="shared" ca="1" si="646"/>
        <v>7.6126791699999996E-4</v>
      </c>
      <c r="JF50" s="1180">
        <f t="shared" ca="1" si="646"/>
        <v>0</v>
      </c>
      <c r="JG50" s="1180">
        <f t="shared" ca="1" si="646"/>
        <v>0</v>
      </c>
      <c r="JH50" s="1180">
        <f t="shared" ca="1" si="646"/>
        <v>2.3222581E-14</v>
      </c>
      <c r="JT50" s="1180">
        <f t="shared" ca="1" si="647"/>
        <v>0</v>
      </c>
      <c r="JU50" s="1180">
        <f t="shared" ca="1" si="647"/>
        <v>0</v>
      </c>
      <c r="JV50" s="1180">
        <f t="shared" ca="1" si="647"/>
        <v>0</v>
      </c>
      <c r="JW50" s="1180">
        <f t="shared" ca="1" si="647"/>
        <v>0</v>
      </c>
      <c r="JX50" s="1180">
        <f t="shared" ca="1" si="647"/>
        <v>0</v>
      </c>
      <c r="JY50" s="1180">
        <f t="shared" ca="1" si="647"/>
        <v>0</v>
      </c>
      <c r="JZ50" s="1180">
        <f t="shared" ca="1" si="647"/>
        <v>0</v>
      </c>
      <c r="KA50" s="1180">
        <f t="shared" ca="1" si="647"/>
        <v>0</v>
      </c>
      <c r="KB50" s="1180">
        <f t="shared" ca="1" si="647"/>
        <v>0</v>
      </c>
      <c r="KC50" s="1180">
        <f t="shared" ca="1" si="647"/>
        <v>0</v>
      </c>
      <c r="KL50" s="1180">
        <f t="shared" ca="1" si="648"/>
        <v>0</v>
      </c>
      <c r="KM50" s="1180">
        <f t="shared" ca="1" si="648"/>
        <v>0</v>
      </c>
      <c r="KN50" s="1180">
        <f t="shared" ca="1" si="648"/>
        <v>0</v>
      </c>
      <c r="KO50" s="1180">
        <f t="shared" ca="1" si="648"/>
        <v>0</v>
      </c>
      <c r="KP50" s="1180">
        <f t="shared" ca="1" si="648"/>
        <v>0</v>
      </c>
      <c r="KQ50" s="1180">
        <f t="shared" ca="1" si="648"/>
        <v>0</v>
      </c>
      <c r="KR50" s="1180">
        <f t="shared" ca="1" si="648"/>
        <v>0</v>
      </c>
      <c r="LA50" s="1180">
        <f t="shared" ca="1" si="649"/>
        <v>5.7215957799999997E-11</v>
      </c>
      <c r="LB50" s="1180">
        <f t="shared" ca="1" si="649"/>
        <v>9.0274993999999993E-12</v>
      </c>
      <c r="LC50" s="1180">
        <f t="shared" ca="1" si="649"/>
        <v>6.6243457200000001E-11</v>
      </c>
      <c r="LD50" s="1180">
        <f t="shared" ca="1" si="649"/>
        <v>6.6243457200000001E-11</v>
      </c>
      <c r="LE50" s="1180">
        <f t="shared" ca="1" si="649"/>
        <v>0</v>
      </c>
      <c r="LF50" s="1180">
        <f t="shared" ca="1" si="649"/>
        <v>0</v>
      </c>
      <c r="LG50" s="1180">
        <f t="shared" ca="1" si="649"/>
        <v>0</v>
      </c>
      <c r="LH50" s="1180">
        <f t="shared" ca="1" si="649"/>
        <v>0</v>
      </c>
      <c r="LI50" s="1180">
        <f t="shared" ca="1" si="649"/>
        <v>0</v>
      </c>
      <c r="LJ50" s="1180">
        <f t="shared" ca="1" si="649"/>
        <v>0</v>
      </c>
      <c r="LK50" s="1180">
        <f t="shared" ca="1" si="649"/>
        <v>0</v>
      </c>
      <c r="LW50" s="1180">
        <f t="shared" ca="1" si="650"/>
        <v>0</v>
      </c>
      <c r="LX50" s="1180">
        <f t="shared" ca="1" si="650"/>
        <v>0</v>
      </c>
      <c r="LY50" s="1180">
        <f t="shared" ca="1" si="650"/>
        <v>5.4559677500000001E-2</v>
      </c>
      <c r="LZ50" s="1180">
        <f t="shared" ca="1" si="650"/>
        <v>6.07925636E-4</v>
      </c>
      <c r="MA50" s="1180">
        <f t="shared" ca="1" si="650"/>
        <v>5.5167603099999997E-2</v>
      </c>
      <c r="MB50" s="1180">
        <f t="shared" ca="1" si="650"/>
        <v>6.6243457200000001E-11</v>
      </c>
      <c r="MC50" s="1180">
        <f t="shared" ca="1" si="650"/>
        <v>0</v>
      </c>
      <c r="MD50" s="1180">
        <f t="shared" ca="1" si="650"/>
        <v>0</v>
      </c>
      <c r="ME50" s="1180">
        <f t="shared" ca="1" si="650"/>
        <v>0</v>
      </c>
      <c r="MF50" s="1180">
        <f t="shared" ca="1" si="650"/>
        <v>0</v>
      </c>
      <c r="MG50" s="1180">
        <f t="shared" ca="1" si="651"/>
        <v>0</v>
      </c>
      <c r="MH50" s="1180">
        <f t="shared" ca="1" si="651"/>
        <v>0</v>
      </c>
      <c r="MI50" s="1180">
        <f t="shared" ca="1" si="651"/>
        <v>0</v>
      </c>
      <c r="MJ50" s="1180">
        <f t="shared" ca="1" si="651"/>
        <v>0</v>
      </c>
      <c r="MK50" s="1180">
        <f t="shared" ca="1" si="651"/>
        <v>0</v>
      </c>
      <c r="ML50" s="1180">
        <f t="shared" ca="1" si="651"/>
        <v>0</v>
      </c>
      <c r="MM50" s="1180">
        <f t="shared" ca="1" si="651"/>
        <v>0</v>
      </c>
      <c r="MN50" s="1180">
        <f t="shared" ca="1" si="651"/>
        <v>0</v>
      </c>
      <c r="MO50" s="1180">
        <f t="shared" ca="1" si="651"/>
        <v>0</v>
      </c>
      <c r="NA50" s="1180">
        <f t="shared" ca="1" si="652"/>
        <v>3.1982833799999998E-6</v>
      </c>
      <c r="NB50" s="1180">
        <f t="shared" ca="1" si="652"/>
        <v>6.4232795500000002E-12</v>
      </c>
      <c r="NC50" s="1180">
        <f t="shared" ca="1" si="652"/>
        <v>3.19827695E-6</v>
      </c>
      <c r="ND50" s="1180">
        <f t="shared" ca="1" si="652"/>
        <v>0</v>
      </c>
      <c r="NE50" s="1180">
        <f t="shared" ca="1" si="652"/>
        <v>0</v>
      </c>
      <c r="NF50" s="1180">
        <f t="shared" ca="1" si="652"/>
        <v>0</v>
      </c>
      <c r="NG50" s="1180">
        <f t="shared" ca="1" si="652"/>
        <v>0</v>
      </c>
      <c r="NH50" s="1180">
        <f t="shared" ca="1" si="652"/>
        <v>0</v>
      </c>
      <c r="NI50" s="1180">
        <f t="shared" ca="1" si="652"/>
        <v>0</v>
      </c>
      <c r="NJ50" s="1180">
        <f t="shared" ca="1" si="652"/>
        <v>0</v>
      </c>
      <c r="NK50" s="1180">
        <f t="shared" ca="1" si="652"/>
        <v>0</v>
      </c>
      <c r="NL50" s="1180">
        <f t="shared" ca="1" si="652"/>
        <v>0</v>
      </c>
      <c r="NM50" s="1180">
        <f t="shared" ca="1" si="652"/>
        <v>0</v>
      </c>
      <c r="NN50" s="1180">
        <f t="shared" ca="1" si="652"/>
        <v>0</v>
      </c>
      <c r="NO50" s="1180">
        <f t="shared" ca="1" si="652"/>
        <v>0</v>
      </c>
      <c r="NP50" s="1180">
        <f t="shared" ca="1" si="652"/>
        <v>0</v>
      </c>
      <c r="OH50" s="1180">
        <f t="shared" ca="1" si="653"/>
        <v>0</v>
      </c>
      <c r="OI50" s="1180">
        <f t="shared" ca="1" si="653"/>
        <v>0</v>
      </c>
      <c r="OJ50" s="1180">
        <f t="shared" ca="1" si="653"/>
        <v>0</v>
      </c>
      <c r="OK50" s="1180">
        <f t="shared" ca="1" si="653"/>
        <v>0</v>
      </c>
      <c r="OL50" s="1180">
        <f t="shared" ca="1" si="653"/>
        <v>0</v>
      </c>
      <c r="OM50" s="1180">
        <f t="shared" ca="1" si="653"/>
        <v>0</v>
      </c>
      <c r="ON50" s="1180">
        <f t="shared" ca="1" si="653"/>
        <v>0</v>
      </c>
      <c r="OO50" s="1180">
        <f t="shared" ca="1" si="653"/>
        <v>0</v>
      </c>
      <c r="PA50" s="1180">
        <f t="shared" ca="1" si="654"/>
        <v>0</v>
      </c>
      <c r="PB50" s="1180">
        <f t="shared" ca="1" si="654"/>
        <v>0</v>
      </c>
      <c r="PC50" s="1180">
        <f t="shared" ca="1" si="654"/>
        <v>0</v>
      </c>
      <c r="PD50" s="1180">
        <f t="shared" ca="1" si="654"/>
        <v>0</v>
      </c>
      <c r="PE50" s="1180">
        <f t="shared" ca="1" si="654"/>
        <v>0</v>
      </c>
      <c r="PF50" s="1180">
        <f t="shared" ca="1" si="654"/>
        <v>0</v>
      </c>
      <c r="PG50" s="1180">
        <f t="shared" ca="1" si="654"/>
        <v>0</v>
      </c>
      <c r="PH50" s="1180">
        <f t="shared" ca="1" si="654"/>
        <v>0</v>
      </c>
      <c r="PI50" s="1180">
        <f t="shared" ca="1" si="654"/>
        <v>0</v>
      </c>
      <c r="PJ50" s="1180">
        <f t="shared" ca="1" si="654"/>
        <v>0</v>
      </c>
      <c r="PK50" s="1180">
        <f t="shared" ca="1" si="654"/>
        <v>0</v>
      </c>
      <c r="PW50" s="1180">
        <f t="shared" ca="1" si="655"/>
        <v>0</v>
      </c>
      <c r="PX50" s="1180">
        <f t="shared" ca="1" si="655"/>
        <v>0</v>
      </c>
      <c r="PY50" s="1180">
        <f t="shared" ca="1" si="655"/>
        <v>0</v>
      </c>
      <c r="PZ50" s="1180">
        <f t="shared" ca="1" si="655"/>
        <v>0</v>
      </c>
    </row>
    <row r="51" spans="1:442" ht="12" customHeight="1">
      <c r="A51" s="1">
        <v>12</v>
      </c>
      <c r="B51" s="1" t="s">
        <v>2648</v>
      </c>
      <c r="C51" s="1" t="s">
        <v>2663</v>
      </c>
      <c r="D51" s="1" t="s">
        <v>93</v>
      </c>
      <c r="J51" s="1180">
        <f t="shared" ca="1" si="633"/>
        <v>0</v>
      </c>
      <c r="K51" s="1180">
        <f t="shared" ca="1" si="633"/>
        <v>0</v>
      </c>
      <c r="T51" s="1180">
        <f t="shared" ref="T51:AD60" ca="1" si="656">VLOOKUP(T$1,INDIRECT(LU_MAT),$A51,FALSE())</f>
        <v>0</v>
      </c>
      <c r="U51" s="1180">
        <f t="shared" ca="1" si="656"/>
        <v>0</v>
      </c>
      <c r="V51" s="1180">
        <f t="shared" ca="1" si="656"/>
        <v>4.2225208900000002E-7</v>
      </c>
      <c r="W51" s="1180">
        <f t="shared" ca="1" si="656"/>
        <v>0</v>
      </c>
      <c r="X51" s="1180">
        <f t="shared" ca="1" si="656"/>
        <v>0</v>
      </c>
      <c r="Y51" s="1180">
        <f t="shared" ca="1" si="656"/>
        <v>4.2225208900000002E-7</v>
      </c>
      <c r="Z51" s="1180">
        <f t="shared" ca="1" si="656"/>
        <v>2.85400615E-13</v>
      </c>
      <c r="AA51" s="1180">
        <f t="shared" ca="1" si="656"/>
        <v>4.2225180299999999E-7</v>
      </c>
      <c r="AB51" s="1180">
        <f t="shared" ca="1" si="656"/>
        <v>0</v>
      </c>
      <c r="AC51" s="1180">
        <f t="shared" ca="1" si="656"/>
        <v>4.2225208900000002E-7</v>
      </c>
      <c r="AD51" s="1180">
        <f t="shared" ca="1" si="656"/>
        <v>0</v>
      </c>
      <c r="AM51" s="1180">
        <f t="shared" ref="AM51:BB60" ca="1" si="657">VLOOKUP(AM$1,INDIRECT(LU_MAT),$A51,FALSE())</f>
        <v>0</v>
      </c>
      <c r="AN51" s="1180">
        <f t="shared" ca="1" si="657"/>
        <v>0</v>
      </c>
      <c r="AO51" s="1180">
        <f t="shared" ca="1" si="657"/>
        <v>4.2225180299999999E-7</v>
      </c>
      <c r="AP51" s="1180">
        <f t="shared" ca="1" si="657"/>
        <v>4.2225180299999999E-7</v>
      </c>
      <c r="AQ51" s="1180">
        <f t="shared" ca="1" si="657"/>
        <v>8.3912056099999998E-14</v>
      </c>
      <c r="AR51" s="1180">
        <f t="shared" ca="1" si="657"/>
        <v>0</v>
      </c>
      <c r="AS51" s="1180">
        <f t="shared" ca="1" si="657"/>
        <v>0</v>
      </c>
      <c r="AT51" s="1180">
        <f t="shared" ca="1" si="657"/>
        <v>0</v>
      </c>
      <c r="AU51" s="1180">
        <f t="shared" ca="1" si="657"/>
        <v>0</v>
      </c>
      <c r="AV51" s="1180">
        <f t="shared" ca="1" si="657"/>
        <v>4.22251719E-7</v>
      </c>
      <c r="AW51" s="1180">
        <f t="shared" ca="1" si="657"/>
        <v>0</v>
      </c>
      <c r="AX51" s="1180">
        <f t="shared" ca="1" si="657"/>
        <v>0</v>
      </c>
      <c r="AY51" s="1180">
        <f t="shared" ca="1" si="657"/>
        <v>0</v>
      </c>
      <c r="AZ51" s="1180">
        <f t="shared" ca="1" si="657"/>
        <v>0</v>
      </c>
      <c r="BA51" s="1180">
        <f t="shared" ca="1" si="657"/>
        <v>0</v>
      </c>
      <c r="BB51" s="1180">
        <f t="shared" ca="1" si="657"/>
        <v>4.22251719E-7</v>
      </c>
      <c r="BN51" s="1180">
        <f t="shared" ref="BN51:BR60" ca="1" si="658">VLOOKUP(BN$1,INDIRECT(LU_MAT),$A51,FALSE())</f>
        <v>9.6723748900000003E-2</v>
      </c>
      <c r="BO51" s="1180">
        <f t="shared" ca="1" si="658"/>
        <v>9.6723748799999995E-2</v>
      </c>
      <c r="BP51" s="1180">
        <f t="shared" ca="1" si="658"/>
        <v>1.57169402E-11</v>
      </c>
      <c r="BQ51" s="1180">
        <f t="shared" ca="1" si="658"/>
        <v>0</v>
      </c>
      <c r="BR51" s="1180">
        <f t="shared" ca="1" si="658"/>
        <v>0</v>
      </c>
      <c r="CD51" s="1180">
        <f t="shared" ref="CD51:CO60" ca="1" si="659">VLOOKUP(CD$1,INDIRECT(LU_MAT),$A51,FALSE())</f>
        <v>4.22251719E-7</v>
      </c>
      <c r="CE51" s="1180">
        <f t="shared" ca="1" si="659"/>
        <v>4.22251719E-7</v>
      </c>
      <c r="CF51" s="1180">
        <f t="shared" ca="1" si="659"/>
        <v>9.6723748900000003E-2</v>
      </c>
      <c r="CG51" s="1180">
        <f t="shared" ca="1" si="659"/>
        <v>9.6723748799999995E-2</v>
      </c>
      <c r="CH51" s="1180">
        <f t="shared" ca="1" si="659"/>
        <v>4.22251719E-7</v>
      </c>
      <c r="CI51" s="1180">
        <f t="shared" ca="1" si="659"/>
        <v>0</v>
      </c>
      <c r="CJ51" s="1180">
        <f t="shared" ca="1" si="659"/>
        <v>0</v>
      </c>
      <c r="CK51" s="1180">
        <f t="shared" ca="1" si="659"/>
        <v>0.96723748799999998</v>
      </c>
      <c r="CL51" s="1180">
        <f t="shared" ca="1" si="659"/>
        <v>1.5234096300000001E-10</v>
      </c>
      <c r="CM51" s="1180">
        <f t="shared" ca="1" si="659"/>
        <v>0</v>
      </c>
      <c r="CN51" s="1180">
        <f t="shared" ca="1" si="659"/>
        <v>0.96723748899999995</v>
      </c>
      <c r="CO51" s="1180">
        <f t="shared" ca="1" si="659"/>
        <v>1.6805798900000001E-10</v>
      </c>
      <c r="DA51" s="1180">
        <f t="shared" ref="DA51:DJ60" ca="1" si="660">VLOOKUP(DA$1,INDIRECT(LU_MAT),$A51,FALSE())</f>
        <v>0</v>
      </c>
      <c r="DB51" s="1180">
        <f t="shared" ca="1" si="660"/>
        <v>0</v>
      </c>
      <c r="DC51" s="1180">
        <f t="shared" ca="1" si="660"/>
        <v>0</v>
      </c>
      <c r="DD51" s="1180">
        <f t="shared" ca="1" si="660"/>
        <v>0</v>
      </c>
      <c r="DE51" s="1180">
        <f t="shared" ca="1" si="660"/>
        <v>0</v>
      </c>
      <c r="DF51" s="1180">
        <f t="shared" ca="1" si="660"/>
        <v>0</v>
      </c>
      <c r="DG51" s="1180">
        <f t="shared" ca="1" si="660"/>
        <v>0</v>
      </c>
      <c r="DH51" s="1180">
        <f t="shared" ca="1" si="660"/>
        <v>0</v>
      </c>
      <c r="DI51" s="1180">
        <f t="shared" ca="1" si="660"/>
        <v>0</v>
      </c>
      <c r="DJ51" s="1180">
        <f t="shared" ca="1" si="660"/>
        <v>0</v>
      </c>
      <c r="DV51" s="1180">
        <f t="shared" ref="DV51:EK60" ca="1" si="661">VLOOKUP(DV$1,INDIRECT(LU_MAT),$A51,FALSE())</f>
        <v>0</v>
      </c>
      <c r="DW51" s="1180">
        <f t="shared" ca="1" si="661"/>
        <v>0</v>
      </c>
      <c r="DX51" s="1180">
        <f t="shared" ca="1" si="661"/>
        <v>0</v>
      </c>
      <c r="DY51" s="1180">
        <f t="shared" ca="1" si="661"/>
        <v>0</v>
      </c>
      <c r="DZ51" s="1180">
        <f t="shared" ca="1" si="661"/>
        <v>0</v>
      </c>
      <c r="EA51" s="1180">
        <f t="shared" ca="1" si="661"/>
        <v>0</v>
      </c>
      <c r="EB51" s="1180">
        <f t="shared" ca="1" si="661"/>
        <v>0</v>
      </c>
      <c r="EC51" s="1180">
        <f t="shared" ca="1" si="661"/>
        <v>0</v>
      </c>
      <c r="ED51" s="1180">
        <f t="shared" ca="1" si="661"/>
        <v>0</v>
      </c>
      <c r="EE51" s="1180">
        <f t="shared" ca="1" si="661"/>
        <v>0</v>
      </c>
      <c r="EF51" s="1180">
        <f t="shared" ca="1" si="661"/>
        <v>0</v>
      </c>
      <c r="EG51" s="1180">
        <f t="shared" ca="1" si="661"/>
        <v>0</v>
      </c>
      <c r="EH51" s="1180">
        <f t="shared" ca="1" si="661"/>
        <v>0</v>
      </c>
      <c r="EI51" s="1180">
        <f t="shared" ca="1" si="661"/>
        <v>0</v>
      </c>
      <c r="EJ51" s="1180">
        <f t="shared" ca="1" si="661"/>
        <v>0</v>
      </c>
      <c r="EK51" s="1180">
        <f t="shared" ca="1" si="661"/>
        <v>0</v>
      </c>
      <c r="EW51" s="1180">
        <f t="shared" ref="EW51:FB60" ca="1" si="662">VLOOKUP(EW$1,INDIRECT(LU_MAT),$A51,FALSE())</f>
        <v>0.96723748899999995</v>
      </c>
      <c r="EX51" s="1180">
        <f t="shared" ca="1" si="662"/>
        <v>0.96723748899999995</v>
      </c>
      <c r="EY51" s="1180">
        <f t="shared" ca="1" si="662"/>
        <v>0.96723706600000003</v>
      </c>
      <c r="EZ51" s="1180">
        <f t="shared" ca="1" si="662"/>
        <v>0.96723706600000003</v>
      </c>
      <c r="FA51" s="1180">
        <f t="shared" ca="1" si="662"/>
        <v>8.5262847399999995E-17</v>
      </c>
      <c r="FB51" s="1180">
        <f t="shared" ca="1" si="662"/>
        <v>4.2225211600000001E-7</v>
      </c>
      <c r="FN51" s="1180">
        <f t="shared" ref="FN51:FX60" ca="1" si="663">VLOOKUP(FN$1,INDIRECT(LU_MAT),$A51,FALSE())</f>
        <v>1.57169402E-11</v>
      </c>
      <c r="FO51" s="1180">
        <f t="shared" ca="1" si="663"/>
        <v>1.5234096300000001E-10</v>
      </c>
      <c r="FP51" s="1180">
        <f t="shared" ca="1" si="663"/>
        <v>8.5262847399999995E-17</v>
      </c>
      <c r="FQ51" s="1180">
        <f t="shared" ca="1" si="663"/>
        <v>4.2225211600000001E-7</v>
      </c>
      <c r="FR51" s="1180">
        <f t="shared" ca="1" si="663"/>
        <v>0</v>
      </c>
      <c r="FS51" s="1180">
        <f t="shared" ca="1" si="663"/>
        <v>4.2225208900000002E-7</v>
      </c>
      <c r="FT51" s="1180">
        <f t="shared" ca="1" si="663"/>
        <v>0</v>
      </c>
      <c r="FU51" s="1180">
        <f t="shared" ca="1" si="663"/>
        <v>1.6805798900000001E-10</v>
      </c>
      <c r="FV51" s="1180">
        <f t="shared" ca="1" si="663"/>
        <v>0</v>
      </c>
      <c r="FW51" s="1180">
        <f t="shared" ca="1" si="663"/>
        <v>0</v>
      </c>
      <c r="FX51" s="1180">
        <f t="shared" ca="1" si="663"/>
        <v>1.6805798900000001E-10</v>
      </c>
      <c r="GJ51" s="1180">
        <f t="shared" ref="GJ51:GQ60" ca="1" si="664">VLOOKUP(GJ$1,INDIRECT(LU_MAT),$A51,FALSE())</f>
        <v>0</v>
      </c>
      <c r="GK51" s="1180">
        <f t="shared" ca="1" si="664"/>
        <v>0</v>
      </c>
      <c r="GL51" s="1180">
        <f t="shared" ca="1" si="664"/>
        <v>0</v>
      </c>
      <c r="GM51" s="1180">
        <f t="shared" ca="1" si="664"/>
        <v>0</v>
      </c>
      <c r="GN51" s="1180">
        <f t="shared" ca="1" si="664"/>
        <v>0</v>
      </c>
      <c r="GO51" s="1180">
        <f t="shared" ca="1" si="664"/>
        <v>0</v>
      </c>
      <c r="GP51" s="1180">
        <f t="shared" ca="1" si="664"/>
        <v>0</v>
      </c>
      <c r="GQ51" s="1180">
        <f t="shared" ca="1" si="664"/>
        <v>0</v>
      </c>
      <c r="HC51" s="1180">
        <f t="shared" ref="HC51:HH60" ca="1" si="665">VLOOKUP(HC$1,INDIRECT(LU_MAT),$A51,FALSE())</f>
        <v>0.96723706600000003</v>
      </c>
      <c r="HD51" s="1180">
        <f t="shared" ca="1" si="665"/>
        <v>0.93123439100000005</v>
      </c>
      <c r="HE51" s="1180">
        <f t="shared" ca="1" si="665"/>
        <v>0</v>
      </c>
      <c r="HF51" s="1180">
        <f t="shared" ca="1" si="665"/>
        <v>2.8696230100000001E-10</v>
      </c>
      <c r="HG51" s="1180">
        <f t="shared" ca="1" si="665"/>
        <v>3.6002674800000002E-2</v>
      </c>
      <c r="HH51" s="1180">
        <f t="shared" ca="1" si="665"/>
        <v>0.93123439100000005</v>
      </c>
      <c r="HT51" s="1180">
        <f t="shared" ref="HT51:IE60" ca="1" si="666">VLOOKUP(HT$1,INDIRECT(LU_MAT),$A51,FALSE())</f>
        <v>0</v>
      </c>
      <c r="HU51" s="1180">
        <f t="shared" ca="1" si="666"/>
        <v>0.93123439100000005</v>
      </c>
      <c r="HV51" s="1180">
        <f t="shared" ca="1" si="666"/>
        <v>0.93123439100000005</v>
      </c>
      <c r="HW51" s="1180">
        <f t="shared" ca="1" si="666"/>
        <v>0.93123439100000005</v>
      </c>
      <c r="HX51" s="1180">
        <f t="shared" ca="1" si="666"/>
        <v>7.7857682999999997E-2</v>
      </c>
      <c r="HY51" s="1180">
        <f t="shared" ca="1" si="666"/>
        <v>5.9534121700000001E-3</v>
      </c>
      <c r="HZ51" s="1180">
        <f t="shared" ca="1" si="666"/>
        <v>3.1222649899999998E-11</v>
      </c>
      <c r="IA51" s="1180">
        <f t="shared" ca="1" si="666"/>
        <v>1.0129491899999999E-13</v>
      </c>
      <c r="IB51" s="1180">
        <f t="shared" ca="1" si="666"/>
        <v>0</v>
      </c>
      <c r="IC51" s="1180">
        <f t="shared" ca="1" si="666"/>
        <v>0</v>
      </c>
      <c r="ID51" s="1180">
        <f t="shared" ca="1" si="666"/>
        <v>0</v>
      </c>
      <c r="IE51" s="1180">
        <f t="shared" ca="1" si="666"/>
        <v>0</v>
      </c>
      <c r="IQ51" s="1180">
        <f t="shared" ref="IQ51:IZ60" ca="1" si="667">VLOOKUP(IQ$1,INDIRECT(LU_MAT),$A51,FALSE())</f>
        <v>7.7857682999999997E-2</v>
      </c>
      <c r="IR51" s="1180">
        <f t="shared" ca="1" si="667"/>
        <v>5.9534121700000001E-3</v>
      </c>
      <c r="IS51" s="1180">
        <f t="shared" ca="1" si="667"/>
        <v>1.18085656E-4</v>
      </c>
      <c r="IT51" s="1180">
        <f t="shared" ca="1" si="667"/>
        <v>6.0714978299999996E-3</v>
      </c>
      <c r="IU51" s="1180">
        <f t="shared" ca="1" si="667"/>
        <v>5.6703427599999997E-3</v>
      </c>
      <c r="IV51" s="1180">
        <f t="shared" ca="1" si="667"/>
        <v>3.4544832600000002E-3</v>
      </c>
      <c r="IW51" s="1180">
        <f t="shared" ca="1" si="667"/>
        <v>2.8340557499999999E-3</v>
      </c>
      <c r="IX51" s="1180">
        <f t="shared" ca="1" si="667"/>
        <v>6.6376366899999998E-13</v>
      </c>
      <c r="IY51" s="1180">
        <f t="shared" ca="1" si="667"/>
        <v>4.0115507400000002E-4</v>
      </c>
      <c r="IZ51" s="1180">
        <f t="shared" ca="1" si="667"/>
        <v>5.0234184899999998E-4</v>
      </c>
      <c r="JA51" s="1180">
        <f t="shared" ref="JA51:JH60" ca="1" si="668">VLOOKUP(JA$1,INDIRECT(LU_MAT),$A51,FALSE())</f>
        <v>2.9521414099999998E-3</v>
      </c>
      <c r="JB51" s="1180">
        <f t="shared" ca="1" si="668"/>
        <v>0</v>
      </c>
      <c r="JC51" s="1180">
        <f t="shared" ca="1" si="668"/>
        <v>5.0234184899999998E-4</v>
      </c>
      <c r="JD51" s="1180">
        <f t="shared" ca="1" si="668"/>
        <v>0</v>
      </c>
      <c r="JE51" s="1180">
        <f t="shared" ca="1" si="668"/>
        <v>5.0234184899999998E-4</v>
      </c>
      <c r="JF51" s="1180">
        <f t="shared" ca="1" si="668"/>
        <v>0</v>
      </c>
      <c r="JG51" s="1180">
        <f t="shared" ca="1" si="668"/>
        <v>0</v>
      </c>
      <c r="JH51" s="1180">
        <f t="shared" ca="1" si="668"/>
        <v>1.0129491899999999E-13</v>
      </c>
      <c r="JT51" s="1180">
        <f t="shared" ref="JT51:KC60" ca="1" si="669">VLOOKUP(JT$1,INDIRECT(LU_MAT),$A51,FALSE())</f>
        <v>0</v>
      </c>
      <c r="JU51" s="1180">
        <f t="shared" ca="1" si="669"/>
        <v>0</v>
      </c>
      <c r="JV51" s="1180">
        <f t="shared" ca="1" si="669"/>
        <v>0</v>
      </c>
      <c r="JW51" s="1180">
        <f t="shared" ca="1" si="669"/>
        <v>0</v>
      </c>
      <c r="JX51" s="1180">
        <f t="shared" ca="1" si="669"/>
        <v>0</v>
      </c>
      <c r="JY51" s="1180">
        <f t="shared" ca="1" si="669"/>
        <v>0</v>
      </c>
      <c r="JZ51" s="1180">
        <f t="shared" ca="1" si="669"/>
        <v>0</v>
      </c>
      <c r="KA51" s="1180">
        <f t="shared" ca="1" si="669"/>
        <v>0</v>
      </c>
      <c r="KB51" s="1180">
        <f t="shared" ca="1" si="669"/>
        <v>0</v>
      </c>
      <c r="KC51" s="1180">
        <f t="shared" ca="1" si="669"/>
        <v>0</v>
      </c>
      <c r="KL51" s="1180">
        <f t="shared" ref="KL51:KR60" ca="1" si="670">VLOOKUP(KL$1,INDIRECT(LU_MAT),$A51,FALSE())</f>
        <v>0</v>
      </c>
      <c r="KM51" s="1180">
        <f t="shared" ca="1" si="670"/>
        <v>0</v>
      </c>
      <c r="KN51" s="1180">
        <f t="shared" ca="1" si="670"/>
        <v>0</v>
      </c>
      <c r="KO51" s="1180">
        <f t="shared" ca="1" si="670"/>
        <v>0</v>
      </c>
      <c r="KP51" s="1180">
        <f t="shared" ca="1" si="670"/>
        <v>0</v>
      </c>
      <c r="KQ51" s="1180">
        <f t="shared" ca="1" si="670"/>
        <v>0</v>
      </c>
      <c r="KR51" s="1180">
        <f t="shared" ca="1" si="670"/>
        <v>0</v>
      </c>
      <c r="LA51" s="1180">
        <f t="shared" ref="LA51:LK60" ca="1" si="671">VLOOKUP(LA$1,INDIRECT(LU_MAT),$A51,FALSE())</f>
        <v>2.8696230100000001E-10</v>
      </c>
      <c r="LB51" s="1180">
        <f t="shared" ca="1" si="671"/>
        <v>3.1222649899999998E-11</v>
      </c>
      <c r="LC51" s="1180">
        <f t="shared" ca="1" si="671"/>
        <v>3.18184951E-10</v>
      </c>
      <c r="LD51" s="1180">
        <f t="shared" ca="1" si="671"/>
        <v>3.18184951E-10</v>
      </c>
      <c r="LE51" s="1180">
        <f t="shared" ca="1" si="671"/>
        <v>0</v>
      </c>
      <c r="LF51" s="1180">
        <f t="shared" ca="1" si="671"/>
        <v>0</v>
      </c>
      <c r="LG51" s="1180">
        <f t="shared" ca="1" si="671"/>
        <v>0</v>
      </c>
      <c r="LH51" s="1180">
        <f t="shared" ca="1" si="671"/>
        <v>0</v>
      </c>
      <c r="LI51" s="1180">
        <f t="shared" ca="1" si="671"/>
        <v>0</v>
      </c>
      <c r="LJ51" s="1180">
        <f t="shared" ca="1" si="671"/>
        <v>0</v>
      </c>
      <c r="LK51" s="1180">
        <f t="shared" ca="1" si="671"/>
        <v>0</v>
      </c>
      <c r="LW51" s="1180">
        <f t="shared" ref="LW51:MF60" ca="1" si="672">VLOOKUP(LW$1,INDIRECT(LU_MAT),$A51,FALSE())</f>
        <v>0</v>
      </c>
      <c r="LX51" s="1180">
        <f t="shared" ca="1" si="672"/>
        <v>0</v>
      </c>
      <c r="LY51" s="1180">
        <f t="shared" ca="1" si="672"/>
        <v>3.6002674800000002E-2</v>
      </c>
      <c r="LZ51" s="1180">
        <f t="shared" ca="1" si="672"/>
        <v>4.0115507400000002E-4</v>
      </c>
      <c r="MA51" s="1180">
        <f t="shared" ca="1" si="672"/>
        <v>3.6403829899999997E-2</v>
      </c>
      <c r="MB51" s="1180">
        <f t="shared" ca="1" si="672"/>
        <v>3.18184951E-10</v>
      </c>
      <c r="MC51" s="1180">
        <f t="shared" ca="1" si="672"/>
        <v>0</v>
      </c>
      <c r="MD51" s="1180">
        <f t="shared" ca="1" si="672"/>
        <v>0</v>
      </c>
      <c r="ME51" s="1180">
        <f t="shared" ca="1" si="672"/>
        <v>0</v>
      </c>
      <c r="MF51" s="1180">
        <f t="shared" ca="1" si="672"/>
        <v>0</v>
      </c>
      <c r="MG51" s="1180">
        <f t="shared" ref="MG51:MO60" ca="1" si="673">VLOOKUP(MG$1,INDIRECT(LU_MAT),$A51,FALSE())</f>
        <v>0</v>
      </c>
      <c r="MH51" s="1180">
        <f t="shared" ca="1" si="673"/>
        <v>0</v>
      </c>
      <c r="MI51" s="1180">
        <f t="shared" ca="1" si="673"/>
        <v>0</v>
      </c>
      <c r="MJ51" s="1180">
        <f t="shared" ca="1" si="673"/>
        <v>0</v>
      </c>
      <c r="MK51" s="1180">
        <f t="shared" ca="1" si="673"/>
        <v>0</v>
      </c>
      <c r="ML51" s="1180">
        <f t="shared" ca="1" si="673"/>
        <v>0</v>
      </c>
      <c r="MM51" s="1180">
        <f t="shared" ca="1" si="673"/>
        <v>0</v>
      </c>
      <c r="MN51" s="1180">
        <f t="shared" ca="1" si="673"/>
        <v>0</v>
      </c>
      <c r="MO51" s="1180">
        <f t="shared" ca="1" si="673"/>
        <v>0</v>
      </c>
      <c r="NA51" s="1180">
        <f t="shared" ref="NA51:NP60" ca="1" si="674">VLOOKUP(NA$1,INDIRECT(LU_MAT),$A51,FALSE())</f>
        <v>2.85400615E-13</v>
      </c>
      <c r="NB51" s="1180">
        <f t="shared" ca="1" si="674"/>
        <v>0</v>
      </c>
      <c r="NC51" s="1180">
        <f t="shared" ca="1" si="674"/>
        <v>0</v>
      </c>
      <c r="ND51" s="1180">
        <f t="shared" ca="1" si="674"/>
        <v>0</v>
      </c>
      <c r="NE51" s="1180">
        <f t="shared" ca="1" si="674"/>
        <v>0</v>
      </c>
      <c r="NF51" s="1180">
        <f t="shared" ca="1" si="674"/>
        <v>0</v>
      </c>
      <c r="NG51" s="1180">
        <f t="shared" ca="1" si="674"/>
        <v>0</v>
      </c>
      <c r="NH51" s="1180">
        <f t="shared" ca="1" si="674"/>
        <v>0</v>
      </c>
      <c r="NI51" s="1180">
        <f t="shared" ca="1" si="674"/>
        <v>0</v>
      </c>
      <c r="NJ51" s="1180">
        <f t="shared" ca="1" si="674"/>
        <v>0</v>
      </c>
      <c r="NK51" s="1180">
        <f t="shared" ca="1" si="674"/>
        <v>0</v>
      </c>
      <c r="NL51" s="1180">
        <f t="shared" ca="1" si="674"/>
        <v>0</v>
      </c>
      <c r="NM51" s="1180">
        <f t="shared" ca="1" si="674"/>
        <v>0</v>
      </c>
      <c r="NN51" s="1180">
        <f t="shared" ca="1" si="674"/>
        <v>0</v>
      </c>
      <c r="NO51" s="1180">
        <f t="shared" ca="1" si="674"/>
        <v>0</v>
      </c>
      <c r="NP51" s="1180">
        <f t="shared" ca="1" si="674"/>
        <v>0</v>
      </c>
      <c r="OH51" s="1180">
        <f t="shared" ref="OH51:OO60" ca="1" si="675">VLOOKUP(OH$1,INDIRECT(LU_MAT),$A51,FALSE())</f>
        <v>0</v>
      </c>
      <c r="OI51" s="1180">
        <f t="shared" ca="1" si="675"/>
        <v>0</v>
      </c>
      <c r="OJ51" s="1180">
        <f t="shared" ca="1" si="675"/>
        <v>0</v>
      </c>
      <c r="OK51" s="1180">
        <f t="shared" ca="1" si="675"/>
        <v>0</v>
      </c>
      <c r="OL51" s="1180">
        <f t="shared" ca="1" si="675"/>
        <v>0</v>
      </c>
      <c r="OM51" s="1180">
        <f t="shared" ca="1" si="675"/>
        <v>0</v>
      </c>
      <c r="ON51" s="1180">
        <f t="shared" ca="1" si="675"/>
        <v>0</v>
      </c>
      <c r="OO51" s="1180">
        <f t="shared" ca="1" si="675"/>
        <v>0</v>
      </c>
      <c r="PA51" s="1180">
        <f t="shared" ref="PA51:PK60" ca="1" si="676">VLOOKUP(PA$1,INDIRECT(LU_MAT),$A51,FALSE())</f>
        <v>0</v>
      </c>
      <c r="PB51" s="1180">
        <f t="shared" ca="1" si="676"/>
        <v>0</v>
      </c>
      <c r="PC51" s="1180">
        <f t="shared" ca="1" si="676"/>
        <v>0</v>
      </c>
      <c r="PD51" s="1180">
        <f t="shared" ca="1" si="676"/>
        <v>0</v>
      </c>
      <c r="PE51" s="1180">
        <f t="shared" ca="1" si="676"/>
        <v>0</v>
      </c>
      <c r="PF51" s="1180">
        <f t="shared" ca="1" si="676"/>
        <v>0</v>
      </c>
      <c r="PG51" s="1180">
        <f t="shared" ca="1" si="676"/>
        <v>0</v>
      </c>
      <c r="PH51" s="1180">
        <f t="shared" ca="1" si="676"/>
        <v>0</v>
      </c>
      <c r="PI51" s="1180">
        <f t="shared" ca="1" si="676"/>
        <v>0</v>
      </c>
      <c r="PJ51" s="1180">
        <f t="shared" ca="1" si="676"/>
        <v>0</v>
      </c>
      <c r="PK51" s="1180">
        <f t="shared" ca="1" si="676"/>
        <v>0</v>
      </c>
      <c r="PW51" s="1180">
        <f t="shared" ca="1" si="655"/>
        <v>0</v>
      </c>
      <c r="PX51" s="1180">
        <f t="shared" ca="1" si="655"/>
        <v>0</v>
      </c>
      <c r="PY51" s="1180">
        <f t="shared" ca="1" si="655"/>
        <v>0</v>
      </c>
      <c r="PZ51" s="1180">
        <f t="shared" ca="1" si="655"/>
        <v>0</v>
      </c>
    </row>
    <row r="52" spans="1:442" ht="12" customHeight="1">
      <c r="A52" s="1">
        <v>13</v>
      </c>
      <c r="B52" s="1" t="s">
        <v>2648</v>
      </c>
      <c r="C52" s="1" t="s">
        <v>2664</v>
      </c>
      <c r="D52" s="1" t="s">
        <v>93</v>
      </c>
      <c r="J52" s="1180">
        <f t="shared" ca="1" si="633"/>
        <v>1.87457352</v>
      </c>
      <c r="K52" s="1180">
        <f t="shared" ca="1" si="633"/>
        <v>1.87457352</v>
      </c>
      <c r="T52" s="1180">
        <f t="shared" ca="1" si="656"/>
        <v>1.87457352</v>
      </c>
      <c r="U52" s="1180">
        <f t="shared" ca="1" si="656"/>
        <v>0</v>
      </c>
      <c r="V52" s="1180">
        <f t="shared" ca="1" si="656"/>
        <v>0</v>
      </c>
      <c r="W52" s="1180">
        <f t="shared" ca="1" si="656"/>
        <v>0</v>
      </c>
      <c r="X52" s="1180">
        <f t="shared" ca="1" si="656"/>
        <v>0</v>
      </c>
      <c r="Y52" s="1180">
        <f t="shared" ca="1" si="656"/>
        <v>0</v>
      </c>
      <c r="Z52" s="1180">
        <f t="shared" ca="1" si="656"/>
        <v>0</v>
      </c>
      <c r="AA52" s="1180">
        <f t="shared" ca="1" si="656"/>
        <v>0</v>
      </c>
      <c r="AB52" s="1180">
        <f t="shared" ca="1" si="656"/>
        <v>0</v>
      </c>
      <c r="AC52" s="1180">
        <f t="shared" ca="1" si="656"/>
        <v>0</v>
      </c>
      <c r="AD52" s="1180">
        <f t="shared" ca="1" si="656"/>
        <v>0</v>
      </c>
      <c r="AM52" s="1180">
        <f t="shared" ca="1" si="657"/>
        <v>0</v>
      </c>
      <c r="AN52" s="1180">
        <f t="shared" ca="1" si="657"/>
        <v>0</v>
      </c>
      <c r="AO52" s="1180">
        <f t="shared" ca="1" si="657"/>
        <v>0</v>
      </c>
      <c r="AP52" s="1180">
        <f t="shared" ca="1" si="657"/>
        <v>0</v>
      </c>
      <c r="AQ52" s="1180">
        <f t="shared" ca="1" si="657"/>
        <v>0</v>
      </c>
      <c r="AR52" s="1180">
        <f t="shared" ca="1" si="657"/>
        <v>0</v>
      </c>
      <c r="AS52" s="1180">
        <f t="shared" ca="1" si="657"/>
        <v>0</v>
      </c>
      <c r="AT52" s="1180">
        <f t="shared" ca="1" si="657"/>
        <v>0</v>
      </c>
      <c r="AU52" s="1180">
        <f t="shared" ca="1" si="657"/>
        <v>0</v>
      </c>
      <c r="AV52" s="1180">
        <f t="shared" ca="1" si="657"/>
        <v>0</v>
      </c>
      <c r="AW52" s="1180">
        <f t="shared" ca="1" si="657"/>
        <v>0</v>
      </c>
      <c r="AX52" s="1180">
        <f t="shared" ca="1" si="657"/>
        <v>0</v>
      </c>
      <c r="AY52" s="1180">
        <f t="shared" ca="1" si="657"/>
        <v>0</v>
      </c>
      <c r="AZ52" s="1180">
        <f t="shared" ca="1" si="657"/>
        <v>0</v>
      </c>
      <c r="BA52" s="1180">
        <f t="shared" ca="1" si="657"/>
        <v>0</v>
      </c>
      <c r="BB52" s="1180">
        <f t="shared" ca="1" si="657"/>
        <v>0</v>
      </c>
      <c r="BN52" s="1180">
        <f t="shared" ca="1" si="658"/>
        <v>0</v>
      </c>
      <c r="BO52" s="1180">
        <f t="shared" ca="1" si="658"/>
        <v>0</v>
      </c>
      <c r="BP52" s="1180">
        <f t="shared" ca="1" si="658"/>
        <v>0</v>
      </c>
      <c r="BQ52" s="1180">
        <f t="shared" ca="1" si="658"/>
        <v>0</v>
      </c>
      <c r="BR52" s="1180">
        <f t="shared" ca="1" si="658"/>
        <v>0</v>
      </c>
      <c r="CD52" s="1180">
        <f t="shared" ca="1" si="659"/>
        <v>0</v>
      </c>
      <c r="CE52" s="1180">
        <f t="shared" ca="1" si="659"/>
        <v>0</v>
      </c>
      <c r="CF52" s="1180">
        <f t="shared" ca="1" si="659"/>
        <v>0</v>
      </c>
      <c r="CG52" s="1180">
        <f t="shared" ca="1" si="659"/>
        <v>0</v>
      </c>
      <c r="CH52" s="1180">
        <f t="shared" ca="1" si="659"/>
        <v>0</v>
      </c>
      <c r="CI52" s="1180">
        <f t="shared" ca="1" si="659"/>
        <v>0</v>
      </c>
      <c r="CJ52" s="1180">
        <f t="shared" ca="1" si="659"/>
        <v>0</v>
      </c>
      <c r="CK52" s="1180">
        <f t="shared" ca="1" si="659"/>
        <v>0</v>
      </c>
      <c r="CL52" s="1180">
        <f t="shared" ca="1" si="659"/>
        <v>0</v>
      </c>
      <c r="CM52" s="1180">
        <f t="shared" ca="1" si="659"/>
        <v>0</v>
      </c>
      <c r="CN52" s="1180">
        <f t="shared" ca="1" si="659"/>
        <v>0</v>
      </c>
      <c r="CO52" s="1180">
        <f t="shared" ca="1" si="659"/>
        <v>0</v>
      </c>
      <c r="DA52" s="1180">
        <f t="shared" ca="1" si="660"/>
        <v>0</v>
      </c>
      <c r="DB52" s="1180">
        <f t="shared" ca="1" si="660"/>
        <v>0</v>
      </c>
      <c r="DC52" s="1180">
        <f t="shared" ca="1" si="660"/>
        <v>0</v>
      </c>
      <c r="DD52" s="1180">
        <f t="shared" ca="1" si="660"/>
        <v>0</v>
      </c>
      <c r="DE52" s="1180">
        <f t="shared" ca="1" si="660"/>
        <v>0</v>
      </c>
      <c r="DF52" s="1180">
        <f t="shared" ca="1" si="660"/>
        <v>0</v>
      </c>
      <c r="DG52" s="1180">
        <f t="shared" ca="1" si="660"/>
        <v>0</v>
      </c>
      <c r="DH52" s="1180">
        <f t="shared" ca="1" si="660"/>
        <v>0</v>
      </c>
      <c r="DI52" s="1180">
        <f t="shared" ca="1" si="660"/>
        <v>0</v>
      </c>
      <c r="DJ52" s="1180">
        <f t="shared" ca="1" si="660"/>
        <v>0</v>
      </c>
      <c r="DV52" s="1180">
        <f t="shared" ca="1" si="661"/>
        <v>0</v>
      </c>
      <c r="DW52" s="1180">
        <f t="shared" ca="1" si="661"/>
        <v>0</v>
      </c>
      <c r="DX52" s="1180">
        <f t="shared" ca="1" si="661"/>
        <v>0</v>
      </c>
      <c r="DY52" s="1180">
        <f t="shared" ca="1" si="661"/>
        <v>0</v>
      </c>
      <c r="DZ52" s="1180">
        <f t="shared" ca="1" si="661"/>
        <v>0</v>
      </c>
      <c r="EA52" s="1180">
        <f t="shared" ca="1" si="661"/>
        <v>0</v>
      </c>
      <c r="EB52" s="1180">
        <f t="shared" ca="1" si="661"/>
        <v>0</v>
      </c>
      <c r="EC52" s="1180">
        <f t="shared" ca="1" si="661"/>
        <v>0</v>
      </c>
      <c r="ED52" s="1180">
        <f t="shared" ca="1" si="661"/>
        <v>0</v>
      </c>
      <c r="EE52" s="1180">
        <f t="shared" ca="1" si="661"/>
        <v>0</v>
      </c>
      <c r="EF52" s="1180">
        <f t="shared" ca="1" si="661"/>
        <v>0</v>
      </c>
      <c r="EG52" s="1180">
        <f t="shared" ca="1" si="661"/>
        <v>0</v>
      </c>
      <c r="EH52" s="1180">
        <f t="shared" ca="1" si="661"/>
        <v>0</v>
      </c>
      <c r="EI52" s="1180">
        <f t="shared" ca="1" si="661"/>
        <v>0</v>
      </c>
      <c r="EJ52" s="1180">
        <f t="shared" ca="1" si="661"/>
        <v>0</v>
      </c>
      <c r="EK52" s="1180">
        <f t="shared" ca="1" si="661"/>
        <v>0</v>
      </c>
      <c r="EW52" s="1180">
        <f t="shared" ca="1" si="662"/>
        <v>0</v>
      </c>
      <c r="EX52" s="1180">
        <f t="shared" ca="1" si="662"/>
        <v>0</v>
      </c>
      <c r="EY52" s="1180">
        <f t="shared" ca="1" si="662"/>
        <v>0</v>
      </c>
      <c r="EZ52" s="1180">
        <f t="shared" ca="1" si="662"/>
        <v>0</v>
      </c>
      <c r="FA52" s="1180">
        <f t="shared" ca="1" si="662"/>
        <v>0</v>
      </c>
      <c r="FB52" s="1180">
        <f t="shared" ca="1" si="662"/>
        <v>0</v>
      </c>
      <c r="FN52" s="1180">
        <f t="shared" ca="1" si="663"/>
        <v>0</v>
      </c>
      <c r="FO52" s="1180">
        <f t="shared" ca="1" si="663"/>
        <v>0</v>
      </c>
      <c r="FP52" s="1180">
        <f t="shared" ca="1" si="663"/>
        <v>0</v>
      </c>
      <c r="FQ52" s="1180">
        <f t="shared" ca="1" si="663"/>
        <v>0</v>
      </c>
      <c r="FR52" s="1180">
        <f t="shared" ca="1" si="663"/>
        <v>0</v>
      </c>
      <c r="FS52" s="1180">
        <f t="shared" ca="1" si="663"/>
        <v>0</v>
      </c>
      <c r="FT52" s="1180">
        <f t="shared" ca="1" si="663"/>
        <v>0</v>
      </c>
      <c r="FU52" s="1180">
        <f t="shared" ca="1" si="663"/>
        <v>0</v>
      </c>
      <c r="FV52" s="1180">
        <f t="shared" ca="1" si="663"/>
        <v>0</v>
      </c>
      <c r="FW52" s="1180">
        <f t="shared" ca="1" si="663"/>
        <v>0</v>
      </c>
      <c r="FX52" s="1180">
        <f t="shared" ca="1" si="663"/>
        <v>0</v>
      </c>
      <c r="GJ52" s="1180">
        <f t="shared" ca="1" si="664"/>
        <v>0</v>
      </c>
      <c r="GK52" s="1180">
        <f t="shared" ca="1" si="664"/>
        <v>0</v>
      </c>
      <c r="GL52" s="1180">
        <f t="shared" ca="1" si="664"/>
        <v>0</v>
      </c>
      <c r="GM52" s="1180">
        <f t="shared" ca="1" si="664"/>
        <v>0</v>
      </c>
      <c r="GN52" s="1180">
        <f t="shared" ca="1" si="664"/>
        <v>0</v>
      </c>
      <c r="GO52" s="1180">
        <f t="shared" ca="1" si="664"/>
        <v>0</v>
      </c>
      <c r="GP52" s="1180">
        <f t="shared" ca="1" si="664"/>
        <v>0</v>
      </c>
      <c r="GQ52" s="1180">
        <f t="shared" ca="1" si="664"/>
        <v>0</v>
      </c>
      <c r="HC52" s="1180">
        <f t="shared" ca="1" si="665"/>
        <v>0</v>
      </c>
      <c r="HD52" s="1180">
        <f t="shared" ca="1" si="665"/>
        <v>0</v>
      </c>
      <c r="HE52" s="1180">
        <f t="shared" ca="1" si="665"/>
        <v>0</v>
      </c>
      <c r="HF52" s="1180">
        <f t="shared" ca="1" si="665"/>
        <v>0</v>
      </c>
      <c r="HG52" s="1180">
        <f t="shared" ca="1" si="665"/>
        <v>0</v>
      </c>
      <c r="HH52" s="1180">
        <f t="shared" ca="1" si="665"/>
        <v>0</v>
      </c>
      <c r="HT52" s="1180">
        <f t="shared" ca="1" si="666"/>
        <v>0</v>
      </c>
      <c r="HU52" s="1180">
        <f t="shared" ca="1" si="666"/>
        <v>0</v>
      </c>
      <c r="HV52" s="1180">
        <f t="shared" ca="1" si="666"/>
        <v>0</v>
      </c>
      <c r="HW52" s="1180">
        <f t="shared" ca="1" si="666"/>
        <v>0</v>
      </c>
      <c r="HX52" s="1180">
        <f t="shared" ca="1" si="666"/>
        <v>0</v>
      </c>
      <c r="HY52" s="1180">
        <f t="shared" ca="1" si="666"/>
        <v>0</v>
      </c>
      <c r="HZ52" s="1180">
        <f t="shared" ca="1" si="666"/>
        <v>0</v>
      </c>
      <c r="IA52" s="1180">
        <f t="shared" ca="1" si="666"/>
        <v>0</v>
      </c>
      <c r="IB52" s="1180">
        <f t="shared" ca="1" si="666"/>
        <v>0</v>
      </c>
      <c r="IC52" s="1180">
        <f t="shared" ca="1" si="666"/>
        <v>0</v>
      </c>
      <c r="ID52" s="1180">
        <f t="shared" ca="1" si="666"/>
        <v>0</v>
      </c>
      <c r="IE52" s="1180">
        <f t="shared" ca="1" si="666"/>
        <v>0</v>
      </c>
      <c r="IQ52" s="1180">
        <f t="shared" ca="1" si="667"/>
        <v>0</v>
      </c>
      <c r="IR52" s="1180">
        <f t="shared" ca="1" si="667"/>
        <v>0</v>
      </c>
      <c r="IS52" s="1180">
        <f t="shared" ca="1" si="667"/>
        <v>0</v>
      </c>
      <c r="IT52" s="1180">
        <f t="shared" ca="1" si="667"/>
        <v>0</v>
      </c>
      <c r="IU52" s="1180">
        <f t="shared" ca="1" si="667"/>
        <v>0</v>
      </c>
      <c r="IV52" s="1180">
        <f t="shared" ca="1" si="667"/>
        <v>0</v>
      </c>
      <c r="IW52" s="1180">
        <f t="shared" ca="1" si="667"/>
        <v>0</v>
      </c>
      <c r="IX52" s="1180">
        <f t="shared" ca="1" si="667"/>
        <v>0</v>
      </c>
      <c r="IY52" s="1180">
        <f t="shared" ca="1" si="667"/>
        <v>0</v>
      </c>
      <c r="IZ52" s="1180">
        <f t="shared" ca="1" si="667"/>
        <v>0</v>
      </c>
      <c r="JA52" s="1180">
        <f t="shared" ca="1" si="668"/>
        <v>0</v>
      </c>
      <c r="JB52" s="1180">
        <f t="shared" ca="1" si="668"/>
        <v>0</v>
      </c>
      <c r="JC52" s="1180">
        <f t="shared" ca="1" si="668"/>
        <v>0</v>
      </c>
      <c r="JD52" s="1180">
        <f t="shared" ca="1" si="668"/>
        <v>0</v>
      </c>
      <c r="JE52" s="1180">
        <f t="shared" ca="1" si="668"/>
        <v>0</v>
      </c>
      <c r="JF52" s="1180">
        <f t="shared" ca="1" si="668"/>
        <v>0</v>
      </c>
      <c r="JG52" s="1180">
        <f t="shared" ca="1" si="668"/>
        <v>0</v>
      </c>
      <c r="JH52" s="1180">
        <f t="shared" ca="1" si="668"/>
        <v>0</v>
      </c>
      <c r="JT52" s="1180">
        <f t="shared" ca="1" si="669"/>
        <v>0</v>
      </c>
      <c r="JU52" s="1180">
        <f t="shared" ca="1" si="669"/>
        <v>0</v>
      </c>
      <c r="JV52" s="1180">
        <f t="shared" ca="1" si="669"/>
        <v>0</v>
      </c>
      <c r="JW52" s="1180">
        <f t="shared" ca="1" si="669"/>
        <v>0</v>
      </c>
      <c r="JX52" s="1180">
        <f t="shared" ca="1" si="669"/>
        <v>0</v>
      </c>
      <c r="JY52" s="1180">
        <f t="shared" ca="1" si="669"/>
        <v>0</v>
      </c>
      <c r="JZ52" s="1180">
        <f t="shared" ca="1" si="669"/>
        <v>0</v>
      </c>
      <c r="KA52" s="1180">
        <f t="shared" ca="1" si="669"/>
        <v>0</v>
      </c>
      <c r="KB52" s="1180">
        <f t="shared" ca="1" si="669"/>
        <v>0</v>
      </c>
      <c r="KC52" s="1180">
        <f t="shared" ca="1" si="669"/>
        <v>0</v>
      </c>
      <c r="KL52" s="1180">
        <f t="shared" ca="1" si="670"/>
        <v>0</v>
      </c>
      <c r="KM52" s="1180">
        <f t="shared" ca="1" si="670"/>
        <v>0</v>
      </c>
      <c r="KN52" s="1180">
        <f t="shared" ca="1" si="670"/>
        <v>0</v>
      </c>
      <c r="KO52" s="1180">
        <f t="shared" ca="1" si="670"/>
        <v>0</v>
      </c>
      <c r="KP52" s="1180">
        <f t="shared" ca="1" si="670"/>
        <v>0</v>
      </c>
      <c r="KQ52" s="1180">
        <f t="shared" ca="1" si="670"/>
        <v>0</v>
      </c>
      <c r="KR52" s="1180">
        <f t="shared" ca="1" si="670"/>
        <v>0</v>
      </c>
      <c r="LA52" s="1180">
        <f t="shared" ca="1" si="671"/>
        <v>0</v>
      </c>
      <c r="LB52" s="1180">
        <f t="shared" ca="1" si="671"/>
        <v>0</v>
      </c>
      <c r="LC52" s="1180">
        <f t="shared" ca="1" si="671"/>
        <v>0</v>
      </c>
      <c r="LD52" s="1180">
        <f t="shared" ca="1" si="671"/>
        <v>0</v>
      </c>
      <c r="LE52" s="1180">
        <f t="shared" ca="1" si="671"/>
        <v>0</v>
      </c>
      <c r="LF52" s="1180">
        <f t="shared" ca="1" si="671"/>
        <v>0</v>
      </c>
      <c r="LG52" s="1180">
        <f t="shared" ca="1" si="671"/>
        <v>0</v>
      </c>
      <c r="LH52" s="1180">
        <f t="shared" ca="1" si="671"/>
        <v>0</v>
      </c>
      <c r="LI52" s="1180">
        <f t="shared" ca="1" si="671"/>
        <v>0</v>
      </c>
      <c r="LJ52" s="1180">
        <f t="shared" ca="1" si="671"/>
        <v>0</v>
      </c>
      <c r="LK52" s="1180">
        <f t="shared" ca="1" si="671"/>
        <v>0</v>
      </c>
      <c r="LW52" s="1180">
        <f t="shared" ca="1" si="672"/>
        <v>0</v>
      </c>
      <c r="LX52" s="1180">
        <f t="shared" ca="1" si="672"/>
        <v>0</v>
      </c>
      <c r="LY52" s="1180">
        <f t="shared" ca="1" si="672"/>
        <v>0</v>
      </c>
      <c r="LZ52" s="1180">
        <f t="shared" ca="1" si="672"/>
        <v>0</v>
      </c>
      <c r="MA52" s="1180">
        <f t="shared" ca="1" si="672"/>
        <v>0</v>
      </c>
      <c r="MB52" s="1180">
        <f t="shared" ca="1" si="672"/>
        <v>0</v>
      </c>
      <c r="MC52" s="1180">
        <f t="shared" ca="1" si="672"/>
        <v>0</v>
      </c>
      <c r="MD52" s="1180">
        <f t="shared" ca="1" si="672"/>
        <v>0</v>
      </c>
      <c r="ME52" s="1180">
        <f t="shared" ca="1" si="672"/>
        <v>0</v>
      </c>
      <c r="MF52" s="1180">
        <f t="shared" ca="1" si="672"/>
        <v>0</v>
      </c>
      <c r="MG52" s="1180">
        <f t="shared" ca="1" si="673"/>
        <v>0</v>
      </c>
      <c r="MH52" s="1180">
        <f t="shared" ca="1" si="673"/>
        <v>0</v>
      </c>
      <c r="MI52" s="1180">
        <f t="shared" ca="1" si="673"/>
        <v>0</v>
      </c>
      <c r="MJ52" s="1180">
        <f t="shared" ca="1" si="673"/>
        <v>0</v>
      </c>
      <c r="MK52" s="1180">
        <f t="shared" ca="1" si="673"/>
        <v>0</v>
      </c>
      <c r="ML52" s="1180">
        <f t="shared" ca="1" si="673"/>
        <v>0</v>
      </c>
      <c r="MM52" s="1180">
        <f t="shared" ca="1" si="673"/>
        <v>0</v>
      </c>
      <c r="MN52" s="1180">
        <f t="shared" ca="1" si="673"/>
        <v>0</v>
      </c>
      <c r="MO52" s="1180">
        <f t="shared" ca="1" si="673"/>
        <v>0</v>
      </c>
      <c r="NA52" s="1180">
        <f t="shared" ca="1" si="674"/>
        <v>0</v>
      </c>
      <c r="NB52" s="1180">
        <f t="shared" ca="1" si="674"/>
        <v>0</v>
      </c>
      <c r="NC52" s="1180">
        <f t="shared" ca="1" si="674"/>
        <v>0</v>
      </c>
      <c r="ND52" s="1180">
        <f t="shared" ca="1" si="674"/>
        <v>0</v>
      </c>
      <c r="NE52" s="1180">
        <f t="shared" ca="1" si="674"/>
        <v>0</v>
      </c>
      <c r="NF52" s="1180">
        <f t="shared" ca="1" si="674"/>
        <v>0</v>
      </c>
      <c r="NG52" s="1180">
        <f t="shared" ca="1" si="674"/>
        <v>0</v>
      </c>
      <c r="NH52" s="1180">
        <f t="shared" ca="1" si="674"/>
        <v>0</v>
      </c>
      <c r="NI52" s="1180">
        <f t="shared" ca="1" si="674"/>
        <v>0</v>
      </c>
      <c r="NJ52" s="1180">
        <f t="shared" ca="1" si="674"/>
        <v>0</v>
      </c>
      <c r="NK52" s="1180">
        <f t="shared" ca="1" si="674"/>
        <v>0</v>
      </c>
      <c r="NL52" s="1180">
        <f t="shared" ca="1" si="674"/>
        <v>0</v>
      </c>
      <c r="NM52" s="1180">
        <f t="shared" ca="1" si="674"/>
        <v>0</v>
      </c>
      <c r="NN52" s="1180">
        <f t="shared" ca="1" si="674"/>
        <v>0</v>
      </c>
      <c r="NO52" s="1180">
        <f t="shared" ca="1" si="674"/>
        <v>0</v>
      </c>
      <c r="NP52" s="1180">
        <f t="shared" ca="1" si="674"/>
        <v>0</v>
      </c>
      <c r="OH52" s="1180">
        <f t="shared" ca="1" si="675"/>
        <v>0</v>
      </c>
      <c r="OI52" s="1180">
        <f t="shared" ca="1" si="675"/>
        <v>0</v>
      </c>
      <c r="OJ52" s="1180">
        <f t="shared" ca="1" si="675"/>
        <v>0</v>
      </c>
      <c r="OK52" s="1180">
        <f t="shared" ca="1" si="675"/>
        <v>0</v>
      </c>
      <c r="OL52" s="1180">
        <f t="shared" ca="1" si="675"/>
        <v>0</v>
      </c>
      <c r="OM52" s="1180">
        <f t="shared" ca="1" si="675"/>
        <v>0</v>
      </c>
      <c r="ON52" s="1180">
        <f t="shared" ca="1" si="675"/>
        <v>0</v>
      </c>
      <c r="OO52" s="1180">
        <f t="shared" ca="1" si="675"/>
        <v>0</v>
      </c>
      <c r="PA52" s="1180">
        <f t="shared" ca="1" si="676"/>
        <v>0</v>
      </c>
      <c r="PB52" s="1180">
        <f t="shared" ca="1" si="676"/>
        <v>0</v>
      </c>
      <c r="PC52" s="1180">
        <f t="shared" ca="1" si="676"/>
        <v>0</v>
      </c>
      <c r="PD52" s="1180">
        <f t="shared" ca="1" si="676"/>
        <v>0</v>
      </c>
      <c r="PE52" s="1180">
        <f t="shared" ca="1" si="676"/>
        <v>0</v>
      </c>
      <c r="PF52" s="1180">
        <f t="shared" ca="1" si="676"/>
        <v>0</v>
      </c>
      <c r="PG52" s="1180">
        <f t="shared" ca="1" si="676"/>
        <v>0</v>
      </c>
      <c r="PH52" s="1180">
        <f t="shared" ca="1" si="676"/>
        <v>0</v>
      </c>
      <c r="PI52" s="1180">
        <f t="shared" ca="1" si="676"/>
        <v>0</v>
      </c>
      <c r="PJ52" s="1180">
        <f t="shared" ca="1" si="676"/>
        <v>0</v>
      </c>
      <c r="PK52" s="1180">
        <f t="shared" ca="1" si="676"/>
        <v>0</v>
      </c>
      <c r="PW52" s="1180">
        <f t="shared" ca="1" si="655"/>
        <v>0</v>
      </c>
      <c r="PX52" s="1180">
        <f t="shared" ca="1" si="655"/>
        <v>0</v>
      </c>
      <c r="PY52" s="1180">
        <f t="shared" ca="1" si="655"/>
        <v>0</v>
      </c>
      <c r="PZ52" s="1180">
        <f t="shared" ca="1" si="655"/>
        <v>0</v>
      </c>
    </row>
    <row r="53" spans="1:442" ht="12" customHeight="1">
      <c r="A53" s="1">
        <v>14</v>
      </c>
      <c r="B53" s="1" t="s">
        <v>2648</v>
      </c>
      <c r="C53" s="1" t="s">
        <v>2665</v>
      </c>
      <c r="D53" s="1" t="s">
        <v>93</v>
      </c>
      <c r="J53" s="1180">
        <f t="shared" ca="1" si="633"/>
        <v>0</v>
      </c>
      <c r="K53" s="1180">
        <f t="shared" ca="1" si="633"/>
        <v>0</v>
      </c>
      <c r="T53" s="1180">
        <f t="shared" ca="1" si="656"/>
        <v>0</v>
      </c>
      <c r="U53" s="1180">
        <f t="shared" ca="1" si="656"/>
        <v>0</v>
      </c>
      <c r="V53" s="1180">
        <f t="shared" ca="1" si="656"/>
        <v>5.2039400400000002E-8</v>
      </c>
      <c r="W53" s="1180">
        <f t="shared" ca="1" si="656"/>
        <v>0</v>
      </c>
      <c r="X53" s="1180">
        <f t="shared" ca="1" si="656"/>
        <v>0</v>
      </c>
      <c r="Y53" s="1180">
        <f t="shared" ca="1" si="656"/>
        <v>0.54035619099999999</v>
      </c>
      <c r="Z53" s="1180">
        <f t="shared" ca="1" si="656"/>
        <v>1.46193275E-8</v>
      </c>
      <c r="AA53" s="1180">
        <f t="shared" ca="1" si="656"/>
        <v>0.54035617599999997</v>
      </c>
      <c r="AB53" s="1180">
        <f t="shared" ca="1" si="656"/>
        <v>0</v>
      </c>
      <c r="AC53" s="1180">
        <f t="shared" ca="1" si="656"/>
        <v>5.2039400400000002E-8</v>
      </c>
      <c r="AD53" s="1180">
        <f t="shared" ca="1" si="656"/>
        <v>0</v>
      </c>
      <c r="AM53" s="1180">
        <f t="shared" ca="1" si="657"/>
        <v>0</v>
      </c>
      <c r="AN53" s="1180">
        <f t="shared" ca="1" si="657"/>
        <v>0</v>
      </c>
      <c r="AO53" s="1180">
        <f t="shared" ca="1" si="657"/>
        <v>0.54035617599999997</v>
      </c>
      <c r="AP53" s="1180">
        <f t="shared" ca="1" si="657"/>
        <v>0.54035617599999997</v>
      </c>
      <c r="AQ53" s="1180">
        <f t="shared" ca="1" si="657"/>
        <v>7.8288322899999996E-10</v>
      </c>
      <c r="AR53" s="1180">
        <f t="shared" ca="1" si="657"/>
        <v>1.0680532400000001E-15</v>
      </c>
      <c r="AS53" s="1180">
        <f t="shared" ca="1" si="657"/>
        <v>1.46193264E-8</v>
      </c>
      <c r="AT53" s="1180">
        <f t="shared" ca="1" si="657"/>
        <v>1.1012970799999999E-17</v>
      </c>
      <c r="AU53" s="1180">
        <f t="shared" ca="1" si="657"/>
        <v>7.8288428599999999E-10</v>
      </c>
      <c r="AV53" s="1180">
        <f t="shared" ca="1" si="657"/>
        <v>0.54035617599999997</v>
      </c>
      <c r="AW53" s="1180">
        <f t="shared" ca="1" si="657"/>
        <v>1.1012970799999999E-17</v>
      </c>
      <c r="AX53" s="1180">
        <f t="shared" ca="1" si="657"/>
        <v>1.5402210700000001E-8</v>
      </c>
      <c r="AY53" s="1180">
        <f t="shared" ca="1" si="657"/>
        <v>0</v>
      </c>
      <c r="AZ53" s="1180">
        <f t="shared" ca="1" si="657"/>
        <v>0</v>
      </c>
      <c r="BA53" s="1180">
        <f t="shared" ca="1" si="657"/>
        <v>0</v>
      </c>
      <c r="BB53" s="1180">
        <f t="shared" ca="1" si="657"/>
        <v>0.54035617599999997</v>
      </c>
      <c r="BN53" s="1180">
        <f t="shared" ca="1" si="658"/>
        <v>0.69886060999999999</v>
      </c>
      <c r="BO53" s="1180">
        <f t="shared" ca="1" si="658"/>
        <v>0.69886060999999999</v>
      </c>
      <c r="BP53" s="1180">
        <f t="shared" ca="1" si="658"/>
        <v>4.2735780799999999E-15</v>
      </c>
      <c r="BQ53" s="1180">
        <f t="shared" ca="1" si="658"/>
        <v>0</v>
      </c>
      <c r="BR53" s="1180">
        <f t="shared" ca="1" si="658"/>
        <v>0</v>
      </c>
      <c r="CD53" s="1180">
        <f t="shared" ca="1" si="659"/>
        <v>0.54035617599999997</v>
      </c>
      <c r="CE53" s="1180">
        <f t="shared" ca="1" si="659"/>
        <v>0.54035617599999997</v>
      </c>
      <c r="CF53" s="1180">
        <f t="shared" ca="1" si="659"/>
        <v>0.69886060999999999</v>
      </c>
      <c r="CG53" s="1180">
        <f t="shared" ca="1" si="659"/>
        <v>0.69886060999999999</v>
      </c>
      <c r="CH53" s="1180">
        <f t="shared" ca="1" si="659"/>
        <v>0.54035617599999997</v>
      </c>
      <c r="CI53" s="1180">
        <f t="shared" ca="1" si="659"/>
        <v>0</v>
      </c>
      <c r="CJ53" s="1180">
        <f t="shared" ca="1" si="659"/>
        <v>0</v>
      </c>
      <c r="CK53" s="1180">
        <f t="shared" ca="1" si="659"/>
        <v>6.9886061000000002</v>
      </c>
      <c r="CL53" s="1180">
        <f t="shared" ca="1" si="659"/>
        <v>4.1422884500000003E-14</v>
      </c>
      <c r="CM53" s="1180">
        <f t="shared" ca="1" si="659"/>
        <v>0</v>
      </c>
      <c r="CN53" s="1180">
        <f t="shared" ca="1" si="659"/>
        <v>6.9886061000000002</v>
      </c>
      <c r="CO53" s="1180">
        <f t="shared" ca="1" si="659"/>
        <v>0</v>
      </c>
      <c r="DA53" s="1180">
        <f t="shared" ca="1" si="660"/>
        <v>0</v>
      </c>
      <c r="DB53" s="1180">
        <f t="shared" ca="1" si="660"/>
        <v>0</v>
      </c>
      <c r="DC53" s="1180">
        <f t="shared" ca="1" si="660"/>
        <v>0</v>
      </c>
      <c r="DD53" s="1180">
        <f t="shared" ca="1" si="660"/>
        <v>0</v>
      </c>
      <c r="DE53" s="1180">
        <f t="shared" ca="1" si="660"/>
        <v>0</v>
      </c>
      <c r="DF53" s="1180">
        <f t="shared" ca="1" si="660"/>
        <v>0</v>
      </c>
      <c r="DG53" s="1180">
        <f t="shared" ca="1" si="660"/>
        <v>0</v>
      </c>
      <c r="DH53" s="1180">
        <f t="shared" ca="1" si="660"/>
        <v>0</v>
      </c>
      <c r="DI53" s="1180">
        <f t="shared" ca="1" si="660"/>
        <v>0</v>
      </c>
      <c r="DJ53" s="1180">
        <f t="shared" ca="1" si="660"/>
        <v>0</v>
      </c>
      <c r="DV53" s="1180">
        <f t="shared" ca="1" si="661"/>
        <v>0</v>
      </c>
      <c r="DW53" s="1180">
        <f t="shared" ca="1" si="661"/>
        <v>0</v>
      </c>
      <c r="DX53" s="1180">
        <f t="shared" ca="1" si="661"/>
        <v>0</v>
      </c>
      <c r="DY53" s="1180">
        <f t="shared" ca="1" si="661"/>
        <v>0</v>
      </c>
      <c r="DZ53" s="1180">
        <f t="shared" ca="1" si="661"/>
        <v>0</v>
      </c>
      <c r="EA53" s="1180">
        <f t="shared" ca="1" si="661"/>
        <v>0</v>
      </c>
      <c r="EB53" s="1180">
        <f t="shared" ca="1" si="661"/>
        <v>0</v>
      </c>
      <c r="EC53" s="1180">
        <f t="shared" ca="1" si="661"/>
        <v>0</v>
      </c>
      <c r="ED53" s="1180">
        <f t="shared" ca="1" si="661"/>
        <v>0</v>
      </c>
      <c r="EE53" s="1180">
        <f t="shared" ca="1" si="661"/>
        <v>0</v>
      </c>
      <c r="EF53" s="1180">
        <f t="shared" ca="1" si="661"/>
        <v>0</v>
      </c>
      <c r="EG53" s="1180">
        <f t="shared" ca="1" si="661"/>
        <v>0</v>
      </c>
      <c r="EH53" s="1180">
        <f t="shared" ca="1" si="661"/>
        <v>0</v>
      </c>
      <c r="EI53" s="1180">
        <f t="shared" ca="1" si="661"/>
        <v>0</v>
      </c>
      <c r="EJ53" s="1180">
        <f t="shared" ca="1" si="661"/>
        <v>0</v>
      </c>
      <c r="EK53" s="1180">
        <f t="shared" ca="1" si="661"/>
        <v>0</v>
      </c>
      <c r="EW53" s="1180">
        <f t="shared" ca="1" si="662"/>
        <v>6.9886061000000002</v>
      </c>
      <c r="EX53" s="1180">
        <f t="shared" ca="1" si="662"/>
        <v>6.9886061000000002</v>
      </c>
      <c r="EY53" s="1180">
        <f t="shared" ca="1" si="662"/>
        <v>6.9886060499999996</v>
      </c>
      <c r="EZ53" s="1180">
        <f t="shared" ca="1" si="662"/>
        <v>6.9886060499999996</v>
      </c>
      <c r="FA53" s="1180">
        <f t="shared" ca="1" si="662"/>
        <v>3.1009733999999998E-21</v>
      </c>
      <c r="FB53" s="1180">
        <f t="shared" ca="1" si="662"/>
        <v>5.20394038E-8</v>
      </c>
      <c r="FN53" s="1180">
        <f t="shared" ca="1" si="663"/>
        <v>4.2735780799999999E-15</v>
      </c>
      <c r="FO53" s="1180">
        <f t="shared" ca="1" si="663"/>
        <v>4.1422884500000003E-14</v>
      </c>
      <c r="FP53" s="1180">
        <f t="shared" ca="1" si="663"/>
        <v>3.1009733999999998E-21</v>
      </c>
      <c r="FQ53" s="1180">
        <f t="shared" ca="1" si="663"/>
        <v>5.20394038E-8</v>
      </c>
      <c r="FR53" s="1180">
        <f t="shared" ca="1" si="663"/>
        <v>0</v>
      </c>
      <c r="FS53" s="1180">
        <f t="shared" ca="1" si="663"/>
        <v>5.2039400400000002E-8</v>
      </c>
      <c r="FT53" s="1180">
        <f t="shared" ca="1" si="663"/>
        <v>0</v>
      </c>
      <c r="FU53" s="1180">
        <f t="shared" ca="1" si="663"/>
        <v>4.5696465699999999E-14</v>
      </c>
      <c r="FV53" s="1180">
        <f t="shared" ca="1" si="663"/>
        <v>0</v>
      </c>
      <c r="FW53" s="1180">
        <f t="shared" ca="1" si="663"/>
        <v>0</v>
      </c>
      <c r="FX53" s="1180">
        <f t="shared" ca="1" si="663"/>
        <v>0</v>
      </c>
      <c r="GJ53" s="1180">
        <f t="shared" ca="1" si="664"/>
        <v>0</v>
      </c>
      <c r="GK53" s="1180">
        <f t="shared" ca="1" si="664"/>
        <v>0</v>
      </c>
      <c r="GL53" s="1180">
        <f t="shared" ca="1" si="664"/>
        <v>0</v>
      </c>
      <c r="GM53" s="1180">
        <f t="shared" ca="1" si="664"/>
        <v>0</v>
      </c>
      <c r="GN53" s="1180">
        <f t="shared" ca="1" si="664"/>
        <v>0</v>
      </c>
      <c r="GO53" s="1180">
        <f t="shared" ca="1" si="664"/>
        <v>0</v>
      </c>
      <c r="GP53" s="1180">
        <f t="shared" ca="1" si="664"/>
        <v>0</v>
      </c>
      <c r="GQ53" s="1180">
        <f t="shared" ca="1" si="664"/>
        <v>0</v>
      </c>
      <c r="HC53" s="1180">
        <f t="shared" ca="1" si="665"/>
        <v>6.9886060499999996</v>
      </c>
      <c r="HD53" s="1180">
        <f t="shared" ca="1" si="665"/>
        <v>6.7284748700000003</v>
      </c>
      <c r="HE53" s="1180">
        <f t="shared" ca="1" si="665"/>
        <v>0</v>
      </c>
      <c r="HF53" s="1180">
        <f t="shared" ca="1" si="665"/>
        <v>4.9897401300000002E-13</v>
      </c>
      <c r="HG53" s="1180">
        <f t="shared" ca="1" si="665"/>
        <v>0.26013117299999999</v>
      </c>
      <c r="HH53" s="1180">
        <f t="shared" ca="1" si="665"/>
        <v>6.7284748700000003</v>
      </c>
      <c r="HT53" s="1180">
        <f t="shared" ca="1" si="666"/>
        <v>1.5402210700000001E-8</v>
      </c>
      <c r="HU53" s="1180">
        <f t="shared" ca="1" si="666"/>
        <v>6.7284748700000003</v>
      </c>
      <c r="HV53" s="1180">
        <f t="shared" ca="1" si="666"/>
        <v>6.7284748900000002</v>
      </c>
      <c r="HW53" s="1180">
        <f t="shared" ca="1" si="666"/>
        <v>6.7284748900000002</v>
      </c>
      <c r="HX53" s="1180">
        <f t="shared" ca="1" si="666"/>
        <v>0.56254737799999999</v>
      </c>
      <c r="HY53" s="1180">
        <f t="shared" ca="1" si="666"/>
        <v>4.30153619E-2</v>
      </c>
      <c r="HZ53" s="1180">
        <f t="shared" ca="1" si="666"/>
        <v>1.29822809E-14</v>
      </c>
      <c r="IA53" s="1180">
        <f t="shared" ca="1" si="666"/>
        <v>1.9073859999999999E-15</v>
      </c>
      <c r="IB53" s="1180">
        <f t="shared" ca="1" si="666"/>
        <v>0</v>
      </c>
      <c r="IC53" s="1180">
        <f t="shared" ca="1" si="666"/>
        <v>0</v>
      </c>
      <c r="ID53" s="1180">
        <f t="shared" ca="1" si="666"/>
        <v>0</v>
      </c>
      <c r="IE53" s="1180">
        <f t="shared" ca="1" si="666"/>
        <v>0</v>
      </c>
      <c r="IQ53" s="1180">
        <f t="shared" ca="1" si="667"/>
        <v>0.56254737799999999</v>
      </c>
      <c r="IR53" s="1180">
        <f t="shared" ca="1" si="667"/>
        <v>4.30153619E-2</v>
      </c>
      <c r="IS53" s="1180">
        <f t="shared" ca="1" si="667"/>
        <v>8.5320772299999996E-4</v>
      </c>
      <c r="IT53" s="1180">
        <f t="shared" ca="1" si="667"/>
        <v>4.3868569599999997E-2</v>
      </c>
      <c r="IU53" s="1180">
        <f t="shared" ca="1" si="667"/>
        <v>4.0970092200000002E-2</v>
      </c>
      <c r="IV53" s="1180">
        <f t="shared" ca="1" si="667"/>
        <v>2.4959778200000001E-2</v>
      </c>
      <c r="IW53" s="1180">
        <f t="shared" ca="1" si="667"/>
        <v>2.0476985400000002E-2</v>
      </c>
      <c r="IX53" s="1180">
        <f t="shared" ca="1" si="667"/>
        <v>9.3050516000000004E-17</v>
      </c>
      <c r="IY53" s="1180">
        <f t="shared" ca="1" si="667"/>
        <v>2.8984774100000001E-3</v>
      </c>
      <c r="IZ53" s="1180">
        <f t="shared" ca="1" si="667"/>
        <v>3.6295851500000001E-3</v>
      </c>
      <c r="JA53" s="1180">
        <f t="shared" ca="1" si="668"/>
        <v>2.1330193099999999E-2</v>
      </c>
      <c r="JB53" s="1180">
        <f t="shared" ca="1" si="668"/>
        <v>0</v>
      </c>
      <c r="JC53" s="1180">
        <f t="shared" ca="1" si="668"/>
        <v>3.6295851500000001E-3</v>
      </c>
      <c r="JD53" s="1180">
        <f t="shared" ca="1" si="668"/>
        <v>0</v>
      </c>
      <c r="JE53" s="1180">
        <f t="shared" ca="1" si="668"/>
        <v>3.6295851500000001E-3</v>
      </c>
      <c r="JF53" s="1180">
        <f t="shared" ca="1" si="668"/>
        <v>0</v>
      </c>
      <c r="JG53" s="1180">
        <f t="shared" ca="1" si="668"/>
        <v>0</v>
      </c>
      <c r="JH53" s="1180">
        <f t="shared" ca="1" si="668"/>
        <v>1.9073859999999999E-15</v>
      </c>
      <c r="JT53" s="1180">
        <f t="shared" ca="1" si="669"/>
        <v>0</v>
      </c>
      <c r="JU53" s="1180">
        <f t="shared" ca="1" si="669"/>
        <v>0</v>
      </c>
      <c r="JV53" s="1180">
        <f t="shared" ca="1" si="669"/>
        <v>0</v>
      </c>
      <c r="JW53" s="1180">
        <f t="shared" ca="1" si="669"/>
        <v>0</v>
      </c>
      <c r="JX53" s="1180">
        <f t="shared" ca="1" si="669"/>
        <v>0</v>
      </c>
      <c r="JY53" s="1180">
        <f t="shared" ca="1" si="669"/>
        <v>0</v>
      </c>
      <c r="JZ53" s="1180">
        <f t="shared" ca="1" si="669"/>
        <v>0</v>
      </c>
      <c r="KA53" s="1180">
        <f t="shared" ca="1" si="669"/>
        <v>0</v>
      </c>
      <c r="KB53" s="1180">
        <f t="shared" ca="1" si="669"/>
        <v>0</v>
      </c>
      <c r="KC53" s="1180">
        <f t="shared" ca="1" si="669"/>
        <v>0</v>
      </c>
      <c r="KL53" s="1180">
        <f t="shared" ca="1" si="670"/>
        <v>0</v>
      </c>
      <c r="KM53" s="1180">
        <f t="shared" ca="1" si="670"/>
        <v>0</v>
      </c>
      <c r="KN53" s="1180">
        <f t="shared" ca="1" si="670"/>
        <v>0</v>
      </c>
      <c r="KO53" s="1180">
        <f t="shared" ca="1" si="670"/>
        <v>0</v>
      </c>
      <c r="KP53" s="1180">
        <f t="shared" ca="1" si="670"/>
        <v>0</v>
      </c>
      <c r="KQ53" s="1180">
        <f t="shared" ca="1" si="670"/>
        <v>0</v>
      </c>
      <c r="KR53" s="1180">
        <f t="shared" ca="1" si="670"/>
        <v>0</v>
      </c>
      <c r="LA53" s="1180">
        <f t="shared" ca="1" si="671"/>
        <v>4.9897401300000002E-13</v>
      </c>
      <c r="LB53" s="1180">
        <f t="shared" ca="1" si="671"/>
        <v>1.29822809E-14</v>
      </c>
      <c r="LC53" s="1180">
        <f t="shared" ca="1" si="671"/>
        <v>5.1195629400000005E-13</v>
      </c>
      <c r="LD53" s="1180">
        <f t="shared" ca="1" si="671"/>
        <v>5.1195629400000005E-13</v>
      </c>
      <c r="LE53" s="1180">
        <f t="shared" ca="1" si="671"/>
        <v>0</v>
      </c>
      <c r="LF53" s="1180">
        <f t="shared" ca="1" si="671"/>
        <v>0</v>
      </c>
      <c r="LG53" s="1180">
        <f t="shared" ca="1" si="671"/>
        <v>0</v>
      </c>
      <c r="LH53" s="1180">
        <f t="shared" ca="1" si="671"/>
        <v>0</v>
      </c>
      <c r="LI53" s="1180">
        <f t="shared" ca="1" si="671"/>
        <v>0</v>
      </c>
      <c r="LJ53" s="1180">
        <f t="shared" ca="1" si="671"/>
        <v>0</v>
      </c>
      <c r="LK53" s="1180">
        <f t="shared" ca="1" si="671"/>
        <v>0</v>
      </c>
      <c r="LW53" s="1180">
        <f t="shared" ca="1" si="672"/>
        <v>0</v>
      </c>
      <c r="LX53" s="1180">
        <f t="shared" ca="1" si="672"/>
        <v>0</v>
      </c>
      <c r="LY53" s="1180">
        <f t="shared" ca="1" si="672"/>
        <v>0.26013117299999999</v>
      </c>
      <c r="LZ53" s="1180">
        <f t="shared" ca="1" si="672"/>
        <v>2.8984774100000001E-3</v>
      </c>
      <c r="MA53" s="1180">
        <f t="shared" ca="1" si="672"/>
        <v>0.26302965099999998</v>
      </c>
      <c r="MB53" s="1180">
        <f t="shared" ca="1" si="672"/>
        <v>5.1195629400000005E-13</v>
      </c>
      <c r="MC53" s="1180">
        <f t="shared" ca="1" si="672"/>
        <v>0</v>
      </c>
      <c r="MD53" s="1180">
        <f t="shared" ca="1" si="672"/>
        <v>0</v>
      </c>
      <c r="ME53" s="1180">
        <f t="shared" ca="1" si="672"/>
        <v>0</v>
      </c>
      <c r="MF53" s="1180">
        <f t="shared" ca="1" si="672"/>
        <v>0</v>
      </c>
      <c r="MG53" s="1180">
        <f t="shared" ca="1" si="673"/>
        <v>0</v>
      </c>
      <c r="MH53" s="1180">
        <f t="shared" ca="1" si="673"/>
        <v>0</v>
      </c>
      <c r="MI53" s="1180">
        <f t="shared" ca="1" si="673"/>
        <v>0</v>
      </c>
      <c r="MJ53" s="1180">
        <f t="shared" ca="1" si="673"/>
        <v>0</v>
      </c>
      <c r="MK53" s="1180">
        <f t="shared" ca="1" si="673"/>
        <v>0</v>
      </c>
      <c r="ML53" s="1180">
        <f t="shared" ca="1" si="673"/>
        <v>0</v>
      </c>
      <c r="MM53" s="1180">
        <f t="shared" ca="1" si="673"/>
        <v>0</v>
      </c>
      <c r="MN53" s="1180">
        <f t="shared" ca="1" si="673"/>
        <v>0</v>
      </c>
      <c r="MO53" s="1180">
        <f t="shared" ca="1" si="673"/>
        <v>0</v>
      </c>
      <c r="NA53" s="1180">
        <f t="shared" ca="1" si="674"/>
        <v>1.46193275E-8</v>
      </c>
      <c r="NB53" s="1180">
        <f t="shared" ca="1" si="674"/>
        <v>1.0680532400000001E-15</v>
      </c>
      <c r="NC53" s="1180">
        <f t="shared" ca="1" si="674"/>
        <v>1.46193264E-8</v>
      </c>
      <c r="ND53" s="1180">
        <f t="shared" ca="1" si="674"/>
        <v>0</v>
      </c>
      <c r="NE53" s="1180">
        <f t="shared" ca="1" si="674"/>
        <v>0</v>
      </c>
      <c r="NF53" s="1180">
        <f t="shared" ca="1" si="674"/>
        <v>0</v>
      </c>
      <c r="NG53" s="1180">
        <f t="shared" ca="1" si="674"/>
        <v>0</v>
      </c>
      <c r="NH53" s="1180">
        <f t="shared" ca="1" si="674"/>
        <v>0</v>
      </c>
      <c r="NI53" s="1180">
        <f t="shared" ca="1" si="674"/>
        <v>0</v>
      </c>
      <c r="NJ53" s="1180">
        <f t="shared" ca="1" si="674"/>
        <v>0</v>
      </c>
      <c r="NK53" s="1180">
        <f t="shared" ca="1" si="674"/>
        <v>0</v>
      </c>
      <c r="NL53" s="1180">
        <f t="shared" ca="1" si="674"/>
        <v>0</v>
      </c>
      <c r="NM53" s="1180">
        <f t="shared" ca="1" si="674"/>
        <v>0</v>
      </c>
      <c r="NN53" s="1180">
        <f t="shared" ca="1" si="674"/>
        <v>0</v>
      </c>
      <c r="NO53" s="1180">
        <f t="shared" ca="1" si="674"/>
        <v>0</v>
      </c>
      <c r="NP53" s="1180">
        <f t="shared" ca="1" si="674"/>
        <v>0</v>
      </c>
      <c r="OH53" s="1180">
        <f t="shared" ca="1" si="675"/>
        <v>0</v>
      </c>
      <c r="OI53" s="1180">
        <f t="shared" ca="1" si="675"/>
        <v>0</v>
      </c>
      <c r="OJ53" s="1180">
        <f t="shared" ca="1" si="675"/>
        <v>0</v>
      </c>
      <c r="OK53" s="1180">
        <f t="shared" ca="1" si="675"/>
        <v>0</v>
      </c>
      <c r="OL53" s="1180">
        <f t="shared" ca="1" si="675"/>
        <v>0</v>
      </c>
      <c r="OM53" s="1180">
        <f t="shared" ca="1" si="675"/>
        <v>0</v>
      </c>
      <c r="ON53" s="1180">
        <f t="shared" ca="1" si="675"/>
        <v>0</v>
      </c>
      <c r="OO53" s="1180">
        <f t="shared" ca="1" si="675"/>
        <v>0</v>
      </c>
      <c r="PA53" s="1180">
        <f t="shared" ca="1" si="676"/>
        <v>0</v>
      </c>
      <c r="PB53" s="1180">
        <f t="shared" ca="1" si="676"/>
        <v>0</v>
      </c>
      <c r="PC53" s="1180">
        <f t="shared" ca="1" si="676"/>
        <v>0</v>
      </c>
      <c r="PD53" s="1180">
        <f t="shared" ca="1" si="676"/>
        <v>0</v>
      </c>
      <c r="PE53" s="1180">
        <f t="shared" ca="1" si="676"/>
        <v>0</v>
      </c>
      <c r="PF53" s="1180">
        <f t="shared" ca="1" si="676"/>
        <v>0</v>
      </c>
      <c r="PG53" s="1180">
        <f t="shared" ca="1" si="676"/>
        <v>0</v>
      </c>
      <c r="PH53" s="1180">
        <f t="shared" ca="1" si="676"/>
        <v>0</v>
      </c>
      <c r="PI53" s="1180">
        <f t="shared" ca="1" si="676"/>
        <v>0</v>
      </c>
      <c r="PJ53" s="1180">
        <f t="shared" ca="1" si="676"/>
        <v>0</v>
      </c>
      <c r="PK53" s="1180">
        <f t="shared" ca="1" si="676"/>
        <v>0</v>
      </c>
      <c r="PW53" s="1180">
        <f t="shared" ca="1" si="655"/>
        <v>0</v>
      </c>
      <c r="PX53" s="1180">
        <f t="shared" ca="1" si="655"/>
        <v>0</v>
      </c>
      <c r="PY53" s="1180">
        <f t="shared" ca="1" si="655"/>
        <v>0</v>
      </c>
      <c r="PZ53" s="1180">
        <f t="shared" ca="1" si="655"/>
        <v>0</v>
      </c>
    </row>
    <row r="54" spans="1:442" ht="12" customHeight="1">
      <c r="A54" s="1">
        <v>15</v>
      </c>
      <c r="B54" s="1" t="s">
        <v>2648</v>
      </c>
      <c r="C54" s="1" t="s">
        <v>2666</v>
      </c>
      <c r="D54" s="1" t="s">
        <v>93</v>
      </c>
      <c r="J54" s="1180">
        <f t="shared" ca="1" si="633"/>
        <v>0</v>
      </c>
      <c r="K54" s="1180">
        <f t="shared" ca="1" si="633"/>
        <v>0</v>
      </c>
      <c r="T54" s="1180">
        <f t="shared" ca="1" si="656"/>
        <v>0</v>
      </c>
      <c r="U54" s="1180">
        <f t="shared" ca="1" si="656"/>
        <v>0</v>
      </c>
      <c r="V54" s="1180">
        <f t="shared" ca="1" si="656"/>
        <v>1.3132874800000001E-9</v>
      </c>
      <c r="W54" s="1180">
        <f t="shared" ca="1" si="656"/>
        <v>0</v>
      </c>
      <c r="X54" s="1180">
        <f t="shared" ca="1" si="656"/>
        <v>0</v>
      </c>
      <c r="Y54" s="1180">
        <f t="shared" ca="1" si="656"/>
        <v>0.176367312</v>
      </c>
      <c r="Z54" s="1180">
        <f t="shared" ca="1" si="656"/>
        <v>4.7716146E-9</v>
      </c>
      <c r="AA54" s="1180">
        <f t="shared" ca="1" si="656"/>
        <v>0.176367307</v>
      </c>
      <c r="AB54" s="1180">
        <f t="shared" ca="1" si="656"/>
        <v>0</v>
      </c>
      <c r="AC54" s="1180">
        <f t="shared" ca="1" si="656"/>
        <v>1.3132874800000001E-9</v>
      </c>
      <c r="AD54" s="1180">
        <f t="shared" ca="1" si="656"/>
        <v>0</v>
      </c>
      <c r="AM54" s="1180">
        <f t="shared" ca="1" si="657"/>
        <v>0</v>
      </c>
      <c r="AN54" s="1180">
        <f t="shared" ca="1" si="657"/>
        <v>0</v>
      </c>
      <c r="AO54" s="1180">
        <f t="shared" ca="1" si="657"/>
        <v>0.176367307</v>
      </c>
      <c r="AP54" s="1180">
        <f t="shared" ca="1" si="657"/>
        <v>0.176367307</v>
      </c>
      <c r="AQ54" s="1180">
        <f t="shared" ca="1" si="657"/>
        <v>2.5552591599999999E-10</v>
      </c>
      <c r="AR54" s="1180">
        <f t="shared" ca="1" si="657"/>
        <v>3.4860279500000002E-16</v>
      </c>
      <c r="AS54" s="1180">
        <f t="shared" ca="1" si="657"/>
        <v>4.7716142499999999E-9</v>
      </c>
      <c r="AT54" s="1180">
        <f t="shared" ca="1" si="657"/>
        <v>3.5945327899999998E-18</v>
      </c>
      <c r="AU54" s="1180">
        <f t="shared" ca="1" si="657"/>
        <v>2.5552626099999998E-10</v>
      </c>
      <c r="AV54" s="1180">
        <f t="shared" ca="1" si="657"/>
        <v>0.176367307</v>
      </c>
      <c r="AW54" s="1180">
        <f t="shared" ca="1" si="657"/>
        <v>3.5945327899999998E-18</v>
      </c>
      <c r="AX54" s="1180">
        <f t="shared" ca="1" si="657"/>
        <v>5.0271405100000001E-9</v>
      </c>
      <c r="AY54" s="1180">
        <f t="shared" ca="1" si="657"/>
        <v>0</v>
      </c>
      <c r="AZ54" s="1180">
        <f t="shared" ca="1" si="657"/>
        <v>0</v>
      </c>
      <c r="BA54" s="1180">
        <f t="shared" ca="1" si="657"/>
        <v>0</v>
      </c>
      <c r="BB54" s="1180">
        <f t="shared" ca="1" si="657"/>
        <v>0.176367307</v>
      </c>
      <c r="BN54" s="1180">
        <f t="shared" ca="1" si="658"/>
        <v>1.7636730699999999E-2</v>
      </c>
      <c r="BO54" s="1180">
        <f t="shared" ca="1" si="658"/>
        <v>1.7636730699999999E-2</v>
      </c>
      <c r="BP54" s="1180">
        <f t="shared" ca="1" si="658"/>
        <v>1.07849755E-16</v>
      </c>
      <c r="BQ54" s="1180">
        <f t="shared" ca="1" si="658"/>
        <v>0</v>
      </c>
      <c r="BR54" s="1180">
        <f t="shared" ca="1" si="658"/>
        <v>0</v>
      </c>
      <c r="CD54" s="1180">
        <f t="shared" ca="1" si="659"/>
        <v>0.176367307</v>
      </c>
      <c r="CE54" s="1180">
        <f t="shared" ca="1" si="659"/>
        <v>0.176367307</v>
      </c>
      <c r="CF54" s="1180">
        <f t="shared" ca="1" si="659"/>
        <v>1.7636730699999999E-2</v>
      </c>
      <c r="CG54" s="1180">
        <f t="shared" ca="1" si="659"/>
        <v>1.7636730699999999E-2</v>
      </c>
      <c r="CH54" s="1180">
        <f t="shared" ca="1" si="659"/>
        <v>0.176367307</v>
      </c>
      <c r="CI54" s="1180">
        <f t="shared" ca="1" si="659"/>
        <v>0</v>
      </c>
      <c r="CJ54" s="1180">
        <f t="shared" ca="1" si="659"/>
        <v>0</v>
      </c>
      <c r="CK54" s="1180">
        <f t="shared" ca="1" si="659"/>
        <v>0.176367307</v>
      </c>
      <c r="CL54" s="1180">
        <f t="shared" ca="1" si="659"/>
        <v>1.04536476E-15</v>
      </c>
      <c r="CM54" s="1180">
        <f t="shared" ca="1" si="659"/>
        <v>0</v>
      </c>
      <c r="CN54" s="1180">
        <f t="shared" ca="1" si="659"/>
        <v>0.176367307</v>
      </c>
      <c r="CO54" s="1180">
        <f t="shared" ca="1" si="659"/>
        <v>0</v>
      </c>
      <c r="DA54" s="1180">
        <f t="shared" ca="1" si="660"/>
        <v>0</v>
      </c>
      <c r="DB54" s="1180">
        <f t="shared" ca="1" si="660"/>
        <v>0</v>
      </c>
      <c r="DC54" s="1180">
        <f t="shared" ca="1" si="660"/>
        <v>0</v>
      </c>
      <c r="DD54" s="1180">
        <f t="shared" ca="1" si="660"/>
        <v>0</v>
      </c>
      <c r="DE54" s="1180">
        <f t="shared" ca="1" si="660"/>
        <v>0</v>
      </c>
      <c r="DF54" s="1180">
        <f t="shared" ca="1" si="660"/>
        <v>0</v>
      </c>
      <c r="DG54" s="1180">
        <f t="shared" ca="1" si="660"/>
        <v>0</v>
      </c>
      <c r="DH54" s="1180">
        <f t="shared" ca="1" si="660"/>
        <v>0</v>
      </c>
      <c r="DI54" s="1180">
        <f t="shared" ca="1" si="660"/>
        <v>0</v>
      </c>
      <c r="DJ54" s="1180">
        <f t="shared" ca="1" si="660"/>
        <v>0</v>
      </c>
      <c r="DV54" s="1180">
        <f t="shared" ca="1" si="661"/>
        <v>0</v>
      </c>
      <c r="DW54" s="1180">
        <f t="shared" ca="1" si="661"/>
        <v>0</v>
      </c>
      <c r="DX54" s="1180">
        <f t="shared" ca="1" si="661"/>
        <v>0</v>
      </c>
      <c r="DY54" s="1180">
        <f t="shared" ca="1" si="661"/>
        <v>0</v>
      </c>
      <c r="DZ54" s="1180">
        <f t="shared" ca="1" si="661"/>
        <v>0</v>
      </c>
      <c r="EA54" s="1180">
        <f t="shared" ca="1" si="661"/>
        <v>0</v>
      </c>
      <c r="EB54" s="1180">
        <f t="shared" ca="1" si="661"/>
        <v>0</v>
      </c>
      <c r="EC54" s="1180">
        <f t="shared" ca="1" si="661"/>
        <v>0</v>
      </c>
      <c r="ED54" s="1180">
        <f t="shared" ca="1" si="661"/>
        <v>0</v>
      </c>
      <c r="EE54" s="1180">
        <f t="shared" ca="1" si="661"/>
        <v>0</v>
      </c>
      <c r="EF54" s="1180">
        <f t="shared" ca="1" si="661"/>
        <v>0</v>
      </c>
      <c r="EG54" s="1180">
        <f t="shared" ca="1" si="661"/>
        <v>0</v>
      </c>
      <c r="EH54" s="1180">
        <f t="shared" ca="1" si="661"/>
        <v>0</v>
      </c>
      <c r="EI54" s="1180">
        <f t="shared" ca="1" si="661"/>
        <v>0</v>
      </c>
      <c r="EJ54" s="1180">
        <f t="shared" ca="1" si="661"/>
        <v>0</v>
      </c>
      <c r="EK54" s="1180">
        <f t="shared" ca="1" si="661"/>
        <v>0</v>
      </c>
      <c r="EW54" s="1180">
        <f t="shared" ca="1" si="662"/>
        <v>0.176367307</v>
      </c>
      <c r="EX54" s="1180">
        <f t="shared" ca="1" si="662"/>
        <v>0.176367307</v>
      </c>
      <c r="EY54" s="1180">
        <f t="shared" ca="1" si="662"/>
        <v>0.176367305</v>
      </c>
      <c r="EZ54" s="1180">
        <f t="shared" ca="1" si="662"/>
        <v>0.176367305</v>
      </c>
      <c r="FA54" s="1180">
        <f t="shared" ca="1" si="662"/>
        <v>7.8257426300000001E-23</v>
      </c>
      <c r="FB54" s="1180">
        <f t="shared" ca="1" si="662"/>
        <v>1.31328756E-9</v>
      </c>
      <c r="FN54" s="1180">
        <f t="shared" ca="1" si="663"/>
        <v>1.07849755E-16</v>
      </c>
      <c r="FO54" s="1180">
        <f t="shared" ca="1" si="663"/>
        <v>1.04536476E-15</v>
      </c>
      <c r="FP54" s="1180">
        <f t="shared" ca="1" si="663"/>
        <v>7.8257426300000001E-23</v>
      </c>
      <c r="FQ54" s="1180">
        <f t="shared" ca="1" si="663"/>
        <v>1.31328756E-9</v>
      </c>
      <c r="FR54" s="1180">
        <f t="shared" ca="1" si="663"/>
        <v>0</v>
      </c>
      <c r="FS54" s="1180">
        <f t="shared" ca="1" si="663"/>
        <v>1.3132874800000001E-9</v>
      </c>
      <c r="FT54" s="1180">
        <f t="shared" ca="1" si="663"/>
        <v>0</v>
      </c>
      <c r="FU54" s="1180">
        <f t="shared" ca="1" si="663"/>
        <v>1.1532146E-15</v>
      </c>
      <c r="FV54" s="1180">
        <f t="shared" ca="1" si="663"/>
        <v>0</v>
      </c>
      <c r="FW54" s="1180">
        <f t="shared" ca="1" si="663"/>
        <v>0</v>
      </c>
      <c r="FX54" s="1180">
        <f t="shared" ca="1" si="663"/>
        <v>0</v>
      </c>
      <c r="GJ54" s="1180">
        <f t="shared" ca="1" si="664"/>
        <v>0</v>
      </c>
      <c r="GK54" s="1180">
        <f t="shared" ca="1" si="664"/>
        <v>0</v>
      </c>
      <c r="GL54" s="1180">
        <f t="shared" ca="1" si="664"/>
        <v>0</v>
      </c>
      <c r="GM54" s="1180">
        <f t="shared" ca="1" si="664"/>
        <v>0</v>
      </c>
      <c r="GN54" s="1180">
        <f t="shared" ca="1" si="664"/>
        <v>0</v>
      </c>
      <c r="GO54" s="1180">
        <f t="shared" ca="1" si="664"/>
        <v>0</v>
      </c>
      <c r="GP54" s="1180">
        <f t="shared" ca="1" si="664"/>
        <v>0</v>
      </c>
      <c r="GQ54" s="1180">
        <f t="shared" ca="1" si="664"/>
        <v>0</v>
      </c>
      <c r="HC54" s="1180">
        <f t="shared" ca="1" si="665"/>
        <v>0.176367305</v>
      </c>
      <c r="HD54" s="1180">
        <f t="shared" ca="1" si="665"/>
        <v>0.16980252900000001</v>
      </c>
      <c r="HE54" s="1180">
        <f t="shared" ca="1" si="665"/>
        <v>0</v>
      </c>
      <c r="HF54" s="1180">
        <f t="shared" ca="1" si="665"/>
        <v>1.25923112E-14</v>
      </c>
      <c r="HG54" s="1180">
        <f t="shared" ca="1" si="665"/>
        <v>6.56477612E-3</v>
      </c>
      <c r="HH54" s="1180">
        <f t="shared" ca="1" si="665"/>
        <v>0.16980252900000001</v>
      </c>
      <c r="HT54" s="1180">
        <f t="shared" ca="1" si="666"/>
        <v>5.0271405100000001E-9</v>
      </c>
      <c r="HU54" s="1180">
        <f t="shared" ca="1" si="666"/>
        <v>0.16980252900000001</v>
      </c>
      <c r="HV54" s="1180">
        <f t="shared" ca="1" si="666"/>
        <v>0.169802534</v>
      </c>
      <c r="HW54" s="1180">
        <f t="shared" ca="1" si="666"/>
        <v>0.169802534</v>
      </c>
      <c r="HX54" s="1180">
        <f t="shared" ca="1" si="666"/>
        <v>1.4196674899999999E-2</v>
      </c>
      <c r="HY54" s="1180">
        <f t="shared" ca="1" si="666"/>
        <v>1.0855532E-3</v>
      </c>
      <c r="HZ54" s="1180">
        <f t="shared" ca="1" si="666"/>
        <v>3.2762613200000001E-16</v>
      </c>
      <c r="IA54" s="1180">
        <f t="shared" ca="1" si="666"/>
        <v>4.8135570400000002E-17</v>
      </c>
      <c r="IB54" s="1180">
        <f t="shared" ca="1" si="666"/>
        <v>0</v>
      </c>
      <c r="IC54" s="1180">
        <f t="shared" ca="1" si="666"/>
        <v>0</v>
      </c>
      <c r="ID54" s="1180">
        <f t="shared" ca="1" si="666"/>
        <v>0</v>
      </c>
      <c r="IE54" s="1180">
        <f t="shared" ca="1" si="666"/>
        <v>0</v>
      </c>
      <c r="IQ54" s="1180">
        <f t="shared" ca="1" si="667"/>
        <v>1.4196674899999999E-2</v>
      </c>
      <c r="IR54" s="1180">
        <f t="shared" ca="1" si="667"/>
        <v>1.0855532E-3</v>
      </c>
      <c r="IS54" s="1180">
        <f t="shared" ca="1" si="667"/>
        <v>2.1531897800000001E-5</v>
      </c>
      <c r="IT54" s="1180">
        <f t="shared" ca="1" si="667"/>
        <v>1.1070851000000001E-3</v>
      </c>
      <c r="IU54" s="1180">
        <f t="shared" ca="1" si="667"/>
        <v>1.0339379399999999E-3</v>
      </c>
      <c r="IV54" s="1180">
        <f t="shared" ca="1" si="667"/>
        <v>6.29895135E-4</v>
      </c>
      <c r="IW54" s="1180">
        <f t="shared" ca="1" si="667"/>
        <v>5.1676554699999996E-4</v>
      </c>
      <c r="IX54" s="1180">
        <f t="shared" ca="1" si="667"/>
        <v>2.3482607400000001E-18</v>
      </c>
      <c r="IY54" s="1180">
        <f t="shared" ca="1" si="667"/>
        <v>7.3147157099999997E-5</v>
      </c>
      <c r="IZ54" s="1180">
        <f t="shared" ca="1" si="667"/>
        <v>9.1597690000000005E-5</v>
      </c>
      <c r="JA54" s="1180">
        <f t="shared" ca="1" si="668"/>
        <v>5.3829744500000004E-4</v>
      </c>
      <c r="JB54" s="1180">
        <f t="shared" ca="1" si="668"/>
        <v>0</v>
      </c>
      <c r="JC54" s="1180">
        <f t="shared" ca="1" si="668"/>
        <v>9.1597690000000005E-5</v>
      </c>
      <c r="JD54" s="1180">
        <f t="shared" ca="1" si="668"/>
        <v>0</v>
      </c>
      <c r="JE54" s="1180">
        <f t="shared" ca="1" si="668"/>
        <v>9.1597690000000005E-5</v>
      </c>
      <c r="JF54" s="1180">
        <f t="shared" ca="1" si="668"/>
        <v>0</v>
      </c>
      <c r="JG54" s="1180">
        <f t="shared" ca="1" si="668"/>
        <v>0</v>
      </c>
      <c r="JH54" s="1180">
        <f t="shared" ca="1" si="668"/>
        <v>4.8135570400000002E-17</v>
      </c>
      <c r="JT54" s="1180">
        <f t="shared" ca="1" si="669"/>
        <v>0</v>
      </c>
      <c r="JU54" s="1180">
        <f t="shared" ca="1" si="669"/>
        <v>0</v>
      </c>
      <c r="JV54" s="1180">
        <f t="shared" ca="1" si="669"/>
        <v>0</v>
      </c>
      <c r="JW54" s="1180">
        <f t="shared" ca="1" si="669"/>
        <v>0</v>
      </c>
      <c r="JX54" s="1180">
        <f t="shared" ca="1" si="669"/>
        <v>0</v>
      </c>
      <c r="JY54" s="1180">
        <f t="shared" ca="1" si="669"/>
        <v>0</v>
      </c>
      <c r="JZ54" s="1180">
        <f t="shared" ca="1" si="669"/>
        <v>0</v>
      </c>
      <c r="KA54" s="1180">
        <f t="shared" ca="1" si="669"/>
        <v>0</v>
      </c>
      <c r="KB54" s="1180">
        <f t="shared" ca="1" si="669"/>
        <v>0</v>
      </c>
      <c r="KC54" s="1180">
        <f t="shared" ca="1" si="669"/>
        <v>0</v>
      </c>
      <c r="KL54" s="1180">
        <f t="shared" ca="1" si="670"/>
        <v>0</v>
      </c>
      <c r="KM54" s="1180">
        <f t="shared" ca="1" si="670"/>
        <v>0</v>
      </c>
      <c r="KN54" s="1180">
        <f t="shared" ca="1" si="670"/>
        <v>0</v>
      </c>
      <c r="KO54" s="1180">
        <f t="shared" ca="1" si="670"/>
        <v>0</v>
      </c>
      <c r="KP54" s="1180">
        <f t="shared" ca="1" si="670"/>
        <v>0</v>
      </c>
      <c r="KQ54" s="1180">
        <f t="shared" ca="1" si="670"/>
        <v>0</v>
      </c>
      <c r="KR54" s="1180">
        <f t="shared" ca="1" si="670"/>
        <v>0</v>
      </c>
      <c r="LA54" s="1180">
        <f t="shared" ca="1" si="671"/>
        <v>1.25923112E-14</v>
      </c>
      <c r="LB54" s="1180">
        <f t="shared" ca="1" si="671"/>
        <v>3.2762613200000001E-16</v>
      </c>
      <c r="LC54" s="1180">
        <f t="shared" ca="1" si="671"/>
        <v>1.29199373E-14</v>
      </c>
      <c r="LD54" s="1180">
        <f t="shared" ca="1" si="671"/>
        <v>1.29199373E-14</v>
      </c>
      <c r="LE54" s="1180">
        <f t="shared" ca="1" si="671"/>
        <v>0</v>
      </c>
      <c r="LF54" s="1180">
        <f t="shared" ca="1" si="671"/>
        <v>0</v>
      </c>
      <c r="LG54" s="1180">
        <f t="shared" ca="1" si="671"/>
        <v>0</v>
      </c>
      <c r="LH54" s="1180">
        <f t="shared" ca="1" si="671"/>
        <v>0</v>
      </c>
      <c r="LI54" s="1180">
        <f t="shared" ca="1" si="671"/>
        <v>0</v>
      </c>
      <c r="LJ54" s="1180">
        <f t="shared" ca="1" si="671"/>
        <v>0</v>
      </c>
      <c r="LK54" s="1180">
        <f t="shared" ca="1" si="671"/>
        <v>0</v>
      </c>
      <c r="LW54" s="1180">
        <f t="shared" ca="1" si="672"/>
        <v>0</v>
      </c>
      <c r="LX54" s="1180">
        <f t="shared" ca="1" si="672"/>
        <v>0</v>
      </c>
      <c r="LY54" s="1180">
        <f t="shared" ca="1" si="672"/>
        <v>6.56477612E-3</v>
      </c>
      <c r="LZ54" s="1180">
        <f t="shared" ca="1" si="672"/>
        <v>7.3147157099999997E-5</v>
      </c>
      <c r="MA54" s="1180">
        <f t="shared" ca="1" si="672"/>
        <v>6.6379232700000002E-3</v>
      </c>
      <c r="MB54" s="1180">
        <f t="shared" ca="1" si="672"/>
        <v>1.29199373E-14</v>
      </c>
      <c r="MC54" s="1180">
        <f t="shared" ca="1" si="672"/>
        <v>0</v>
      </c>
      <c r="MD54" s="1180">
        <f t="shared" ca="1" si="672"/>
        <v>0</v>
      </c>
      <c r="ME54" s="1180">
        <f t="shared" ca="1" si="672"/>
        <v>0</v>
      </c>
      <c r="MF54" s="1180">
        <f t="shared" ca="1" si="672"/>
        <v>0</v>
      </c>
      <c r="MG54" s="1180">
        <f t="shared" ca="1" si="673"/>
        <v>0</v>
      </c>
      <c r="MH54" s="1180">
        <f t="shared" ca="1" si="673"/>
        <v>0</v>
      </c>
      <c r="MI54" s="1180">
        <f t="shared" ca="1" si="673"/>
        <v>0</v>
      </c>
      <c r="MJ54" s="1180">
        <f t="shared" ca="1" si="673"/>
        <v>0</v>
      </c>
      <c r="MK54" s="1180">
        <f t="shared" ca="1" si="673"/>
        <v>0</v>
      </c>
      <c r="ML54" s="1180">
        <f t="shared" ca="1" si="673"/>
        <v>0</v>
      </c>
      <c r="MM54" s="1180">
        <f t="shared" ca="1" si="673"/>
        <v>0</v>
      </c>
      <c r="MN54" s="1180">
        <f t="shared" ca="1" si="673"/>
        <v>0</v>
      </c>
      <c r="MO54" s="1180">
        <f t="shared" ca="1" si="673"/>
        <v>0</v>
      </c>
      <c r="NA54" s="1180">
        <f t="shared" ca="1" si="674"/>
        <v>4.7716146E-9</v>
      </c>
      <c r="NB54" s="1180">
        <f t="shared" ca="1" si="674"/>
        <v>3.4860279500000002E-16</v>
      </c>
      <c r="NC54" s="1180">
        <f t="shared" ca="1" si="674"/>
        <v>4.7716142499999999E-9</v>
      </c>
      <c r="ND54" s="1180">
        <f t="shared" ca="1" si="674"/>
        <v>0</v>
      </c>
      <c r="NE54" s="1180">
        <f t="shared" ca="1" si="674"/>
        <v>0</v>
      </c>
      <c r="NF54" s="1180">
        <f t="shared" ca="1" si="674"/>
        <v>0</v>
      </c>
      <c r="NG54" s="1180">
        <f t="shared" ca="1" si="674"/>
        <v>0</v>
      </c>
      <c r="NH54" s="1180">
        <f t="shared" ca="1" si="674"/>
        <v>0</v>
      </c>
      <c r="NI54" s="1180">
        <f t="shared" ca="1" si="674"/>
        <v>0</v>
      </c>
      <c r="NJ54" s="1180">
        <f t="shared" ca="1" si="674"/>
        <v>0</v>
      </c>
      <c r="NK54" s="1180">
        <f t="shared" ca="1" si="674"/>
        <v>0</v>
      </c>
      <c r="NL54" s="1180">
        <f t="shared" ca="1" si="674"/>
        <v>0</v>
      </c>
      <c r="NM54" s="1180">
        <f t="shared" ca="1" si="674"/>
        <v>0</v>
      </c>
      <c r="NN54" s="1180">
        <f t="shared" ca="1" si="674"/>
        <v>0</v>
      </c>
      <c r="NO54" s="1180">
        <f t="shared" ca="1" si="674"/>
        <v>0</v>
      </c>
      <c r="NP54" s="1180">
        <f t="shared" ca="1" si="674"/>
        <v>0</v>
      </c>
      <c r="OH54" s="1180">
        <f t="shared" ca="1" si="675"/>
        <v>0</v>
      </c>
      <c r="OI54" s="1180">
        <f t="shared" ca="1" si="675"/>
        <v>0</v>
      </c>
      <c r="OJ54" s="1180">
        <f t="shared" ca="1" si="675"/>
        <v>0</v>
      </c>
      <c r="OK54" s="1180">
        <f t="shared" ca="1" si="675"/>
        <v>0</v>
      </c>
      <c r="OL54" s="1180">
        <f t="shared" ca="1" si="675"/>
        <v>0</v>
      </c>
      <c r="OM54" s="1180">
        <f t="shared" ca="1" si="675"/>
        <v>0</v>
      </c>
      <c r="ON54" s="1180">
        <f t="shared" ca="1" si="675"/>
        <v>0</v>
      </c>
      <c r="OO54" s="1180">
        <f t="shared" ca="1" si="675"/>
        <v>0</v>
      </c>
      <c r="PA54" s="1180">
        <f t="shared" ca="1" si="676"/>
        <v>0</v>
      </c>
      <c r="PB54" s="1180">
        <f t="shared" ca="1" si="676"/>
        <v>0</v>
      </c>
      <c r="PC54" s="1180">
        <f t="shared" ca="1" si="676"/>
        <v>0</v>
      </c>
      <c r="PD54" s="1180">
        <f t="shared" ca="1" si="676"/>
        <v>0</v>
      </c>
      <c r="PE54" s="1180">
        <f t="shared" ca="1" si="676"/>
        <v>0</v>
      </c>
      <c r="PF54" s="1180">
        <f t="shared" ca="1" si="676"/>
        <v>0</v>
      </c>
      <c r="PG54" s="1180">
        <f t="shared" ca="1" si="676"/>
        <v>0</v>
      </c>
      <c r="PH54" s="1180">
        <f t="shared" ca="1" si="676"/>
        <v>0</v>
      </c>
      <c r="PI54" s="1180">
        <f t="shared" ca="1" si="676"/>
        <v>0</v>
      </c>
      <c r="PJ54" s="1180">
        <f t="shared" ca="1" si="676"/>
        <v>0</v>
      </c>
      <c r="PK54" s="1180">
        <f t="shared" ca="1" si="676"/>
        <v>0</v>
      </c>
      <c r="PW54" s="1180">
        <f t="shared" ca="1" si="655"/>
        <v>0</v>
      </c>
      <c r="PX54" s="1180">
        <f t="shared" ca="1" si="655"/>
        <v>0</v>
      </c>
      <c r="PY54" s="1180">
        <f t="shared" ca="1" si="655"/>
        <v>0</v>
      </c>
      <c r="PZ54" s="1180">
        <f t="shared" ca="1" si="655"/>
        <v>0</v>
      </c>
    </row>
    <row r="55" spans="1:442" ht="12" customHeight="1">
      <c r="A55" s="1">
        <v>16</v>
      </c>
      <c r="B55" s="1" t="s">
        <v>2648</v>
      </c>
      <c r="C55" s="1" t="s">
        <v>2667</v>
      </c>
      <c r="D55" s="1" t="s">
        <v>93</v>
      </c>
      <c r="J55" s="1180">
        <f t="shared" ca="1" si="633"/>
        <v>0</v>
      </c>
      <c r="K55" s="1180">
        <f t="shared" ca="1" si="633"/>
        <v>0</v>
      </c>
      <c r="T55" s="1180">
        <f t="shared" ca="1" si="656"/>
        <v>0</v>
      </c>
      <c r="U55" s="1180">
        <f t="shared" ca="1" si="656"/>
        <v>0</v>
      </c>
      <c r="V55" s="1180">
        <f t="shared" ca="1" si="656"/>
        <v>5.5102971200000005E-10</v>
      </c>
      <c r="W55" s="1180">
        <f t="shared" ca="1" si="656"/>
        <v>0</v>
      </c>
      <c r="X55" s="1180">
        <f t="shared" ca="1" si="656"/>
        <v>0</v>
      </c>
      <c r="Y55" s="1180">
        <f t="shared" ca="1" si="656"/>
        <v>7.4000270600000001E-2</v>
      </c>
      <c r="Z55" s="1180">
        <f t="shared" ca="1" si="656"/>
        <v>2.00207606E-9</v>
      </c>
      <c r="AA55" s="1180">
        <f t="shared" ca="1" si="656"/>
        <v>7.4000268600000002E-2</v>
      </c>
      <c r="AB55" s="1180">
        <f t="shared" ca="1" si="656"/>
        <v>0</v>
      </c>
      <c r="AC55" s="1180">
        <f t="shared" ca="1" si="656"/>
        <v>5.5102971200000005E-10</v>
      </c>
      <c r="AD55" s="1180">
        <f t="shared" ca="1" si="656"/>
        <v>0</v>
      </c>
      <c r="AM55" s="1180">
        <f t="shared" ca="1" si="657"/>
        <v>0</v>
      </c>
      <c r="AN55" s="1180">
        <f t="shared" ca="1" si="657"/>
        <v>0</v>
      </c>
      <c r="AO55" s="1180">
        <f t="shared" ca="1" si="657"/>
        <v>7.4000268600000002E-2</v>
      </c>
      <c r="AP55" s="1180">
        <f t="shared" ca="1" si="657"/>
        <v>7.4000268600000002E-2</v>
      </c>
      <c r="AQ55" s="1180">
        <f t="shared" ca="1" si="657"/>
        <v>1.07213671E-10</v>
      </c>
      <c r="AR55" s="1180">
        <f t="shared" ca="1" si="657"/>
        <v>1.4626690699999999E-16</v>
      </c>
      <c r="AS55" s="1180">
        <f t="shared" ca="1" si="657"/>
        <v>2.00207591E-9</v>
      </c>
      <c r="AT55" s="1180">
        <f t="shared" ca="1" si="657"/>
        <v>1.5081955799999999E-18</v>
      </c>
      <c r="AU55" s="1180">
        <f t="shared" ca="1" si="657"/>
        <v>1.07213816E-10</v>
      </c>
      <c r="AV55" s="1180">
        <f t="shared" ca="1" si="657"/>
        <v>7.4000268499999994E-2</v>
      </c>
      <c r="AW55" s="1180">
        <f t="shared" ca="1" si="657"/>
        <v>1.5081955799999999E-18</v>
      </c>
      <c r="AX55" s="1180">
        <f t="shared" ca="1" si="657"/>
        <v>2.1092897300000001E-9</v>
      </c>
      <c r="AY55" s="1180">
        <f t="shared" ca="1" si="657"/>
        <v>0</v>
      </c>
      <c r="AZ55" s="1180">
        <f t="shared" ca="1" si="657"/>
        <v>0</v>
      </c>
      <c r="BA55" s="1180">
        <f t="shared" ca="1" si="657"/>
        <v>0</v>
      </c>
      <c r="BB55" s="1180">
        <f t="shared" ca="1" si="657"/>
        <v>7.4000268499999994E-2</v>
      </c>
      <c r="BN55" s="1180">
        <f t="shared" ca="1" si="658"/>
        <v>7.4000268499999997E-3</v>
      </c>
      <c r="BO55" s="1180">
        <f t="shared" ca="1" si="658"/>
        <v>7.4000268499999997E-3</v>
      </c>
      <c r="BP55" s="1180">
        <f t="shared" ca="1" si="658"/>
        <v>4.5251645399999997E-17</v>
      </c>
      <c r="BQ55" s="1180">
        <f t="shared" ca="1" si="658"/>
        <v>0</v>
      </c>
      <c r="BR55" s="1180">
        <f t="shared" ca="1" si="658"/>
        <v>0</v>
      </c>
      <c r="CD55" s="1180">
        <f t="shared" ca="1" si="659"/>
        <v>7.4000268499999994E-2</v>
      </c>
      <c r="CE55" s="1180">
        <f t="shared" ca="1" si="659"/>
        <v>7.4000268499999994E-2</v>
      </c>
      <c r="CF55" s="1180">
        <f t="shared" ca="1" si="659"/>
        <v>7.4000268499999997E-3</v>
      </c>
      <c r="CG55" s="1180">
        <f t="shared" ca="1" si="659"/>
        <v>7.4000268499999997E-3</v>
      </c>
      <c r="CH55" s="1180">
        <f t="shared" ca="1" si="659"/>
        <v>7.4000268499999994E-2</v>
      </c>
      <c r="CI55" s="1180">
        <f t="shared" ca="1" si="659"/>
        <v>0</v>
      </c>
      <c r="CJ55" s="1180">
        <f t="shared" ca="1" si="659"/>
        <v>0</v>
      </c>
      <c r="CK55" s="1180">
        <f t="shared" ca="1" si="659"/>
        <v>7.4000268499999994E-2</v>
      </c>
      <c r="CL55" s="1180">
        <f t="shared" ca="1" si="659"/>
        <v>4.3861458699999999E-16</v>
      </c>
      <c r="CM55" s="1180">
        <f t="shared" ca="1" si="659"/>
        <v>0</v>
      </c>
      <c r="CN55" s="1180">
        <f t="shared" ca="1" si="659"/>
        <v>7.4000268499999994E-2</v>
      </c>
      <c r="CO55" s="1180">
        <f t="shared" ca="1" si="659"/>
        <v>0</v>
      </c>
      <c r="DA55" s="1180">
        <f t="shared" ca="1" si="660"/>
        <v>0</v>
      </c>
      <c r="DB55" s="1180">
        <f t="shared" ca="1" si="660"/>
        <v>0</v>
      </c>
      <c r="DC55" s="1180">
        <f t="shared" ca="1" si="660"/>
        <v>0</v>
      </c>
      <c r="DD55" s="1180">
        <f t="shared" ca="1" si="660"/>
        <v>0</v>
      </c>
      <c r="DE55" s="1180">
        <f t="shared" ca="1" si="660"/>
        <v>0</v>
      </c>
      <c r="DF55" s="1180">
        <f t="shared" ca="1" si="660"/>
        <v>0</v>
      </c>
      <c r="DG55" s="1180">
        <f t="shared" ca="1" si="660"/>
        <v>0</v>
      </c>
      <c r="DH55" s="1180">
        <f t="shared" ca="1" si="660"/>
        <v>0</v>
      </c>
      <c r="DI55" s="1180">
        <f t="shared" ca="1" si="660"/>
        <v>0</v>
      </c>
      <c r="DJ55" s="1180">
        <f t="shared" ca="1" si="660"/>
        <v>0</v>
      </c>
      <c r="DV55" s="1180">
        <f t="shared" ca="1" si="661"/>
        <v>0</v>
      </c>
      <c r="DW55" s="1180">
        <f t="shared" ca="1" si="661"/>
        <v>0</v>
      </c>
      <c r="DX55" s="1180">
        <f t="shared" ca="1" si="661"/>
        <v>0</v>
      </c>
      <c r="DY55" s="1180">
        <f t="shared" ca="1" si="661"/>
        <v>0</v>
      </c>
      <c r="DZ55" s="1180">
        <f t="shared" ca="1" si="661"/>
        <v>0</v>
      </c>
      <c r="EA55" s="1180">
        <f t="shared" ca="1" si="661"/>
        <v>0</v>
      </c>
      <c r="EB55" s="1180">
        <f t="shared" ca="1" si="661"/>
        <v>0</v>
      </c>
      <c r="EC55" s="1180">
        <f t="shared" ca="1" si="661"/>
        <v>0</v>
      </c>
      <c r="ED55" s="1180">
        <f t="shared" ca="1" si="661"/>
        <v>0</v>
      </c>
      <c r="EE55" s="1180">
        <f t="shared" ca="1" si="661"/>
        <v>0</v>
      </c>
      <c r="EF55" s="1180">
        <f t="shared" ca="1" si="661"/>
        <v>0</v>
      </c>
      <c r="EG55" s="1180">
        <f t="shared" ca="1" si="661"/>
        <v>0</v>
      </c>
      <c r="EH55" s="1180">
        <f t="shared" ca="1" si="661"/>
        <v>0</v>
      </c>
      <c r="EI55" s="1180">
        <f t="shared" ca="1" si="661"/>
        <v>0</v>
      </c>
      <c r="EJ55" s="1180">
        <f t="shared" ca="1" si="661"/>
        <v>0</v>
      </c>
      <c r="EK55" s="1180">
        <f t="shared" ca="1" si="661"/>
        <v>0</v>
      </c>
      <c r="EW55" s="1180">
        <f t="shared" ca="1" si="662"/>
        <v>7.4000268499999994E-2</v>
      </c>
      <c r="EX55" s="1180">
        <f t="shared" ca="1" si="662"/>
        <v>7.4000268499999994E-2</v>
      </c>
      <c r="EY55" s="1180">
        <f t="shared" ca="1" si="662"/>
        <v>7.4000267999999994E-2</v>
      </c>
      <c r="EZ55" s="1180">
        <f t="shared" ca="1" si="662"/>
        <v>7.4000267999999994E-2</v>
      </c>
      <c r="FA55" s="1180">
        <f t="shared" ca="1" si="662"/>
        <v>3.2835283799999998E-23</v>
      </c>
      <c r="FB55" s="1180">
        <f t="shared" ca="1" si="662"/>
        <v>5.5102974800000004E-10</v>
      </c>
      <c r="FN55" s="1180">
        <f t="shared" ca="1" si="663"/>
        <v>4.5251645399999997E-17</v>
      </c>
      <c r="FO55" s="1180">
        <f t="shared" ca="1" si="663"/>
        <v>4.3861458699999999E-16</v>
      </c>
      <c r="FP55" s="1180">
        <f t="shared" ca="1" si="663"/>
        <v>3.2835283799999998E-23</v>
      </c>
      <c r="FQ55" s="1180">
        <f t="shared" ca="1" si="663"/>
        <v>5.5102974800000004E-10</v>
      </c>
      <c r="FR55" s="1180">
        <f t="shared" ca="1" si="663"/>
        <v>0</v>
      </c>
      <c r="FS55" s="1180">
        <f t="shared" ca="1" si="663"/>
        <v>5.5102971200000005E-10</v>
      </c>
      <c r="FT55" s="1180">
        <f t="shared" ca="1" si="663"/>
        <v>0</v>
      </c>
      <c r="FU55" s="1180">
        <f t="shared" ca="1" si="663"/>
        <v>4.8386626499999999E-16</v>
      </c>
      <c r="FV55" s="1180">
        <f t="shared" ca="1" si="663"/>
        <v>0</v>
      </c>
      <c r="FW55" s="1180">
        <f t="shared" ca="1" si="663"/>
        <v>0</v>
      </c>
      <c r="FX55" s="1180">
        <f t="shared" ca="1" si="663"/>
        <v>0</v>
      </c>
      <c r="GJ55" s="1180">
        <f t="shared" ca="1" si="664"/>
        <v>0</v>
      </c>
      <c r="GK55" s="1180">
        <f t="shared" ca="1" si="664"/>
        <v>0</v>
      </c>
      <c r="GL55" s="1180">
        <f t="shared" ca="1" si="664"/>
        <v>0</v>
      </c>
      <c r="GM55" s="1180">
        <f t="shared" ca="1" si="664"/>
        <v>0</v>
      </c>
      <c r="GN55" s="1180">
        <f t="shared" ca="1" si="664"/>
        <v>0</v>
      </c>
      <c r="GO55" s="1180">
        <f t="shared" ca="1" si="664"/>
        <v>0</v>
      </c>
      <c r="GP55" s="1180">
        <f t="shared" ca="1" si="664"/>
        <v>0</v>
      </c>
      <c r="GQ55" s="1180">
        <f t="shared" ca="1" si="664"/>
        <v>0</v>
      </c>
      <c r="HC55" s="1180">
        <f t="shared" ca="1" si="665"/>
        <v>7.4000267999999994E-2</v>
      </c>
      <c r="HD55" s="1180">
        <f t="shared" ca="1" si="665"/>
        <v>7.1245816500000003E-2</v>
      </c>
      <c r="HE55" s="1180">
        <f t="shared" ca="1" si="665"/>
        <v>0</v>
      </c>
      <c r="HF55" s="1180">
        <f t="shared" ca="1" si="665"/>
        <v>5.2834872099999999E-15</v>
      </c>
      <c r="HG55" s="1180">
        <f t="shared" ca="1" si="665"/>
        <v>2.7544515199999999E-3</v>
      </c>
      <c r="HH55" s="1180">
        <f t="shared" ca="1" si="665"/>
        <v>7.1245816500000003E-2</v>
      </c>
      <c r="HT55" s="1180">
        <f t="shared" ca="1" si="666"/>
        <v>2.1092897300000001E-9</v>
      </c>
      <c r="HU55" s="1180">
        <f t="shared" ca="1" si="666"/>
        <v>7.1245816500000003E-2</v>
      </c>
      <c r="HV55" s="1180">
        <f t="shared" ca="1" si="666"/>
        <v>7.1245818599999997E-2</v>
      </c>
      <c r="HW55" s="1180">
        <f t="shared" ca="1" si="666"/>
        <v>7.1245818599999997E-2</v>
      </c>
      <c r="HX55" s="1180">
        <f t="shared" ca="1" si="666"/>
        <v>5.9566467999999997E-3</v>
      </c>
      <c r="HY55" s="1180">
        <f t="shared" ca="1" si="666"/>
        <v>4.5547686800000002E-4</v>
      </c>
      <c r="HZ55" s="1180">
        <f t="shared" ca="1" si="666"/>
        <v>1.3746550999999999E-16</v>
      </c>
      <c r="IA55" s="1180">
        <f t="shared" ca="1" si="666"/>
        <v>2.0196742800000001E-17</v>
      </c>
      <c r="IB55" s="1180">
        <f t="shared" ca="1" si="666"/>
        <v>0</v>
      </c>
      <c r="IC55" s="1180">
        <f t="shared" ca="1" si="666"/>
        <v>0</v>
      </c>
      <c r="ID55" s="1180">
        <f t="shared" ca="1" si="666"/>
        <v>0</v>
      </c>
      <c r="IE55" s="1180">
        <f t="shared" ca="1" si="666"/>
        <v>0</v>
      </c>
      <c r="IQ55" s="1180">
        <f t="shared" ca="1" si="667"/>
        <v>5.9566467999999997E-3</v>
      </c>
      <c r="IR55" s="1180">
        <f t="shared" ca="1" si="667"/>
        <v>4.5547686800000002E-4</v>
      </c>
      <c r="IS55" s="1180">
        <f t="shared" ca="1" si="667"/>
        <v>9.0343627099999999E-6</v>
      </c>
      <c r="IT55" s="1180">
        <f t="shared" ca="1" si="667"/>
        <v>4.6451123100000002E-4</v>
      </c>
      <c r="IU55" s="1180">
        <f t="shared" ca="1" si="667"/>
        <v>4.3382011599999999E-4</v>
      </c>
      <c r="IV55" s="1180">
        <f t="shared" ca="1" si="667"/>
        <v>2.6429166499999999E-4</v>
      </c>
      <c r="IW55" s="1180">
        <f t="shared" ca="1" si="667"/>
        <v>2.1682470500000001E-4</v>
      </c>
      <c r="IX55" s="1180">
        <f t="shared" ca="1" si="667"/>
        <v>9.8528422800000003E-19</v>
      </c>
      <c r="IY55" s="1180">
        <f t="shared" ca="1" si="667"/>
        <v>3.0691114899999998E-5</v>
      </c>
      <c r="IZ55" s="1180">
        <f t="shared" ca="1" si="667"/>
        <v>3.8432597199999997E-5</v>
      </c>
      <c r="JA55" s="1180">
        <f t="shared" ca="1" si="668"/>
        <v>2.2585906799999999E-4</v>
      </c>
      <c r="JB55" s="1180">
        <f t="shared" ca="1" si="668"/>
        <v>0</v>
      </c>
      <c r="JC55" s="1180">
        <f t="shared" ca="1" si="668"/>
        <v>3.8432597199999997E-5</v>
      </c>
      <c r="JD55" s="1180">
        <f t="shared" ca="1" si="668"/>
        <v>0</v>
      </c>
      <c r="JE55" s="1180">
        <f t="shared" ca="1" si="668"/>
        <v>3.8432597199999997E-5</v>
      </c>
      <c r="JF55" s="1180">
        <f t="shared" ca="1" si="668"/>
        <v>0</v>
      </c>
      <c r="JG55" s="1180">
        <f t="shared" ca="1" si="668"/>
        <v>0</v>
      </c>
      <c r="JH55" s="1180">
        <f t="shared" ca="1" si="668"/>
        <v>2.0196742800000001E-17</v>
      </c>
      <c r="JT55" s="1180">
        <f t="shared" ca="1" si="669"/>
        <v>0</v>
      </c>
      <c r="JU55" s="1180">
        <f t="shared" ca="1" si="669"/>
        <v>0</v>
      </c>
      <c r="JV55" s="1180">
        <f t="shared" ca="1" si="669"/>
        <v>0</v>
      </c>
      <c r="JW55" s="1180">
        <f t="shared" ca="1" si="669"/>
        <v>0</v>
      </c>
      <c r="JX55" s="1180">
        <f t="shared" ca="1" si="669"/>
        <v>0</v>
      </c>
      <c r="JY55" s="1180">
        <f t="shared" ca="1" si="669"/>
        <v>0</v>
      </c>
      <c r="JZ55" s="1180">
        <f t="shared" ca="1" si="669"/>
        <v>0</v>
      </c>
      <c r="KA55" s="1180">
        <f t="shared" ca="1" si="669"/>
        <v>0</v>
      </c>
      <c r="KB55" s="1180">
        <f t="shared" ca="1" si="669"/>
        <v>0</v>
      </c>
      <c r="KC55" s="1180">
        <f t="shared" ca="1" si="669"/>
        <v>0</v>
      </c>
      <c r="KL55" s="1180">
        <f t="shared" ca="1" si="670"/>
        <v>0</v>
      </c>
      <c r="KM55" s="1180">
        <f t="shared" ca="1" si="670"/>
        <v>0</v>
      </c>
      <c r="KN55" s="1180">
        <f t="shared" ca="1" si="670"/>
        <v>0</v>
      </c>
      <c r="KO55" s="1180">
        <f t="shared" ca="1" si="670"/>
        <v>0</v>
      </c>
      <c r="KP55" s="1180">
        <f t="shared" ca="1" si="670"/>
        <v>0</v>
      </c>
      <c r="KQ55" s="1180">
        <f t="shared" ca="1" si="670"/>
        <v>0</v>
      </c>
      <c r="KR55" s="1180">
        <f t="shared" ca="1" si="670"/>
        <v>0</v>
      </c>
      <c r="LA55" s="1180">
        <f t="shared" ca="1" si="671"/>
        <v>5.2834872099999999E-15</v>
      </c>
      <c r="LB55" s="1180">
        <f t="shared" ca="1" si="671"/>
        <v>1.3746550999999999E-16</v>
      </c>
      <c r="LC55" s="1180">
        <f t="shared" ca="1" si="671"/>
        <v>5.4209527200000002E-15</v>
      </c>
      <c r="LD55" s="1180">
        <f t="shared" ca="1" si="671"/>
        <v>5.4209527200000002E-15</v>
      </c>
      <c r="LE55" s="1180">
        <f t="shared" ca="1" si="671"/>
        <v>0</v>
      </c>
      <c r="LF55" s="1180">
        <f t="shared" ca="1" si="671"/>
        <v>0</v>
      </c>
      <c r="LG55" s="1180">
        <f t="shared" ca="1" si="671"/>
        <v>0</v>
      </c>
      <c r="LH55" s="1180">
        <f t="shared" ca="1" si="671"/>
        <v>0</v>
      </c>
      <c r="LI55" s="1180">
        <f t="shared" ca="1" si="671"/>
        <v>0</v>
      </c>
      <c r="LJ55" s="1180">
        <f t="shared" ca="1" si="671"/>
        <v>0</v>
      </c>
      <c r="LK55" s="1180">
        <f t="shared" ca="1" si="671"/>
        <v>0</v>
      </c>
      <c r="LW55" s="1180">
        <f t="shared" ca="1" si="672"/>
        <v>0</v>
      </c>
      <c r="LX55" s="1180">
        <f t="shared" ca="1" si="672"/>
        <v>0</v>
      </c>
      <c r="LY55" s="1180">
        <f t="shared" ca="1" si="672"/>
        <v>2.7544515199999999E-3</v>
      </c>
      <c r="LZ55" s="1180">
        <f t="shared" ca="1" si="672"/>
        <v>3.0691114899999998E-5</v>
      </c>
      <c r="MA55" s="1180">
        <f t="shared" ca="1" si="672"/>
        <v>2.7851426300000001E-3</v>
      </c>
      <c r="MB55" s="1180">
        <f t="shared" ca="1" si="672"/>
        <v>5.4209527200000002E-15</v>
      </c>
      <c r="MC55" s="1180">
        <f t="shared" ca="1" si="672"/>
        <v>0</v>
      </c>
      <c r="MD55" s="1180">
        <f t="shared" ca="1" si="672"/>
        <v>0</v>
      </c>
      <c r="ME55" s="1180">
        <f t="shared" ca="1" si="672"/>
        <v>0</v>
      </c>
      <c r="MF55" s="1180">
        <f t="shared" ca="1" si="672"/>
        <v>0</v>
      </c>
      <c r="MG55" s="1180">
        <f t="shared" ca="1" si="673"/>
        <v>0</v>
      </c>
      <c r="MH55" s="1180">
        <f t="shared" ca="1" si="673"/>
        <v>0</v>
      </c>
      <c r="MI55" s="1180">
        <f t="shared" ca="1" si="673"/>
        <v>0</v>
      </c>
      <c r="MJ55" s="1180">
        <f t="shared" ca="1" si="673"/>
        <v>0</v>
      </c>
      <c r="MK55" s="1180">
        <f t="shared" ca="1" si="673"/>
        <v>0</v>
      </c>
      <c r="ML55" s="1180">
        <f t="shared" ca="1" si="673"/>
        <v>0</v>
      </c>
      <c r="MM55" s="1180">
        <f t="shared" ca="1" si="673"/>
        <v>0</v>
      </c>
      <c r="MN55" s="1180">
        <f t="shared" ca="1" si="673"/>
        <v>0</v>
      </c>
      <c r="MO55" s="1180">
        <f t="shared" ca="1" si="673"/>
        <v>0</v>
      </c>
      <c r="NA55" s="1180">
        <f t="shared" ca="1" si="674"/>
        <v>2.00207606E-9</v>
      </c>
      <c r="NB55" s="1180">
        <f t="shared" ca="1" si="674"/>
        <v>1.4626690699999999E-16</v>
      </c>
      <c r="NC55" s="1180">
        <f t="shared" ca="1" si="674"/>
        <v>2.00207591E-9</v>
      </c>
      <c r="ND55" s="1180">
        <f t="shared" ca="1" si="674"/>
        <v>0</v>
      </c>
      <c r="NE55" s="1180">
        <f t="shared" ca="1" si="674"/>
        <v>0</v>
      </c>
      <c r="NF55" s="1180">
        <f t="shared" ca="1" si="674"/>
        <v>0</v>
      </c>
      <c r="NG55" s="1180">
        <f t="shared" ca="1" si="674"/>
        <v>0</v>
      </c>
      <c r="NH55" s="1180">
        <f t="shared" ca="1" si="674"/>
        <v>0</v>
      </c>
      <c r="NI55" s="1180">
        <f t="shared" ca="1" si="674"/>
        <v>0</v>
      </c>
      <c r="NJ55" s="1180">
        <f t="shared" ca="1" si="674"/>
        <v>0</v>
      </c>
      <c r="NK55" s="1180">
        <f t="shared" ca="1" si="674"/>
        <v>0</v>
      </c>
      <c r="NL55" s="1180">
        <f t="shared" ca="1" si="674"/>
        <v>0</v>
      </c>
      <c r="NM55" s="1180">
        <f t="shared" ca="1" si="674"/>
        <v>0</v>
      </c>
      <c r="NN55" s="1180">
        <f t="shared" ca="1" si="674"/>
        <v>0</v>
      </c>
      <c r="NO55" s="1180">
        <f t="shared" ca="1" si="674"/>
        <v>0</v>
      </c>
      <c r="NP55" s="1180">
        <f t="shared" ca="1" si="674"/>
        <v>0</v>
      </c>
      <c r="OH55" s="1180">
        <f t="shared" ca="1" si="675"/>
        <v>0</v>
      </c>
      <c r="OI55" s="1180">
        <f t="shared" ca="1" si="675"/>
        <v>0</v>
      </c>
      <c r="OJ55" s="1180">
        <f t="shared" ca="1" si="675"/>
        <v>0</v>
      </c>
      <c r="OK55" s="1180">
        <f t="shared" ca="1" si="675"/>
        <v>0</v>
      </c>
      <c r="OL55" s="1180">
        <f t="shared" ca="1" si="675"/>
        <v>0</v>
      </c>
      <c r="OM55" s="1180">
        <f t="shared" ca="1" si="675"/>
        <v>0</v>
      </c>
      <c r="ON55" s="1180">
        <f t="shared" ca="1" si="675"/>
        <v>0</v>
      </c>
      <c r="OO55" s="1180">
        <f t="shared" ca="1" si="675"/>
        <v>0</v>
      </c>
      <c r="PA55" s="1180">
        <f t="shared" ca="1" si="676"/>
        <v>0</v>
      </c>
      <c r="PB55" s="1180">
        <f t="shared" ca="1" si="676"/>
        <v>0</v>
      </c>
      <c r="PC55" s="1180">
        <f t="shared" ca="1" si="676"/>
        <v>0</v>
      </c>
      <c r="PD55" s="1180">
        <f t="shared" ca="1" si="676"/>
        <v>0</v>
      </c>
      <c r="PE55" s="1180">
        <f t="shared" ca="1" si="676"/>
        <v>0</v>
      </c>
      <c r="PF55" s="1180">
        <f t="shared" ca="1" si="676"/>
        <v>0</v>
      </c>
      <c r="PG55" s="1180">
        <f t="shared" ca="1" si="676"/>
        <v>0</v>
      </c>
      <c r="PH55" s="1180">
        <f t="shared" ca="1" si="676"/>
        <v>0</v>
      </c>
      <c r="PI55" s="1180">
        <f t="shared" ca="1" si="676"/>
        <v>0</v>
      </c>
      <c r="PJ55" s="1180">
        <f t="shared" ca="1" si="676"/>
        <v>0</v>
      </c>
      <c r="PK55" s="1180">
        <f t="shared" ca="1" si="676"/>
        <v>0</v>
      </c>
      <c r="PW55" s="1180">
        <f t="shared" ca="1" si="655"/>
        <v>0</v>
      </c>
      <c r="PX55" s="1180">
        <f t="shared" ca="1" si="655"/>
        <v>0</v>
      </c>
      <c r="PY55" s="1180">
        <f t="shared" ca="1" si="655"/>
        <v>0</v>
      </c>
      <c r="PZ55" s="1180">
        <f t="shared" ca="1" si="655"/>
        <v>0</v>
      </c>
    </row>
    <row r="56" spans="1:442" ht="12" customHeight="1">
      <c r="A56" s="1">
        <v>17</v>
      </c>
      <c r="B56" s="1" t="s">
        <v>2648</v>
      </c>
      <c r="C56" s="1" t="s">
        <v>2668</v>
      </c>
      <c r="D56" s="1" t="s">
        <v>93</v>
      </c>
      <c r="J56" s="1180">
        <f t="shared" ca="1" si="633"/>
        <v>0</v>
      </c>
      <c r="K56" s="1180">
        <f t="shared" ca="1" si="633"/>
        <v>0</v>
      </c>
      <c r="T56" s="1180">
        <f t="shared" ca="1" si="656"/>
        <v>0</v>
      </c>
      <c r="U56" s="1180">
        <f t="shared" ca="1" si="656"/>
        <v>0</v>
      </c>
      <c r="V56" s="1180">
        <f t="shared" ca="1" si="656"/>
        <v>3.0079450999999998E-7</v>
      </c>
      <c r="W56" s="1180">
        <f t="shared" ca="1" si="656"/>
        <v>0</v>
      </c>
      <c r="X56" s="1180">
        <f t="shared" ca="1" si="656"/>
        <v>0</v>
      </c>
      <c r="Y56" s="1180">
        <f t="shared" ca="1" si="656"/>
        <v>2.9561212000000001</v>
      </c>
      <c r="Z56" s="1180">
        <f t="shared" ca="1" si="656"/>
        <v>6.9985971999999996E-7</v>
      </c>
      <c r="AA56" s="1180">
        <f t="shared" ca="1" si="656"/>
        <v>2.9561204999999999</v>
      </c>
      <c r="AB56" s="1180">
        <f t="shared" ca="1" si="656"/>
        <v>0</v>
      </c>
      <c r="AC56" s="1180">
        <f t="shared" ca="1" si="656"/>
        <v>3.0079450999999998E-7</v>
      </c>
      <c r="AD56" s="1180">
        <f t="shared" ca="1" si="656"/>
        <v>0</v>
      </c>
      <c r="AM56" s="1180">
        <f t="shared" ca="1" si="657"/>
        <v>0</v>
      </c>
      <c r="AN56" s="1180">
        <f t="shared" ca="1" si="657"/>
        <v>0</v>
      </c>
      <c r="AO56" s="1180">
        <f t="shared" ca="1" si="657"/>
        <v>2.9561204999999999</v>
      </c>
      <c r="AP56" s="1180">
        <f t="shared" ca="1" si="657"/>
        <v>2.9561204999999999</v>
      </c>
      <c r="AQ56" s="1180">
        <f t="shared" ca="1" si="657"/>
        <v>1.13557044E-7</v>
      </c>
      <c r="AR56" s="1180">
        <f t="shared" ca="1" si="657"/>
        <v>1.4055648299999999E-12</v>
      </c>
      <c r="AS56" s="1180">
        <f t="shared" ca="1" si="657"/>
        <v>6.9985831400000005E-7</v>
      </c>
      <c r="AT56" s="1180">
        <f t="shared" ca="1" si="657"/>
        <v>4.4009102900000001E-14</v>
      </c>
      <c r="AU56" s="1180">
        <f t="shared" ca="1" si="657"/>
        <v>1.13558405E-7</v>
      </c>
      <c r="AV56" s="1180">
        <f t="shared" ca="1" si="657"/>
        <v>2.9561203800000002</v>
      </c>
      <c r="AW56" s="1180">
        <f t="shared" ca="1" si="657"/>
        <v>4.4009102900000001E-14</v>
      </c>
      <c r="AX56" s="1180">
        <f t="shared" ca="1" si="657"/>
        <v>8.1341676399999995E-7</v>
      </c>
      <c r="AY56" s="1180">
        <f t="shared" ca="1" si="657"/>
        <v>0</v>
      </c>
      <c r="AZ56" s="1180">
        <f t="shared" ca="1" si="657"/>
        <v>0</v>
      </c>
      <c r="BA56" s="1180">
        <f t="shared" ca="1" si="657"/>
        <v>0</v>
      </c>
      <c r="BB56" s="1180">
        <f t="shared" ca="1" si="657"/>
        <v>2.9561203800000002</v>
      </c>
      <c r="BN56" s="1180">
        <f t="shared" ca="1" si="658"/>
        <v>0.29561203800000002</v>
      </c>
      <c r="BO56" s="1180">
        <f t="shared" ca="1" si="658"/>
        <v>0.29561203800000002</v>
      </c>
      <c r="BP56" s="1180">
        <f t="shared" ca="1" si="658"/>
        <v>9.7367237600000004E-12</v>
      </c>
      <c r="BQ56" s="1180">
        <f t="shared" ca="1" si="658"/>
        <v>0</v>
      </c>
      <c r="BR56" s="1180">
        <f t="shared" ca="1" si="658"/>
        <v>0</v>
      </c>
      <c r="CD56" s="1180">
        <f t="shared" ca="1" si="659"/>
        <v>2.9561203800000002</v>
      </c>
      <c r="CE56" s="1180">
        <f t="shared" ca="1" si="659"/>
        <v>2.9561203800000002</v>
      </c>
      <c r="CF56" s="1180">
        <f t="shared" ca="1" si="659"/>
        <v>0.29561203800000002</v>
      </c>
      <c r="CG56" s="1180">
        <f t="shared" ca="1" si="659"/>
        <v>0.29561203800000002</v>
      </c>
      <c r="CH56" s="1180">
        <f t="shared" ca="1" si="659"/>
        <v>2.9561203800000002</v>
      </c>
      <c r="CI56" s="1180">
        <f t="shared" ca="1" si="659"/>
        <v>0</v>
      </c>
      <c r="CJ56" s="1180">
        <f t="shared" ca="1" si="659"/>
        <v>0</v>
      </c>
      <c r="CK56" s="1180">
        <f t="shared" ca="1" si="659"/>
        <v>2.9561203800000002</v>
      </c>
      <c r="CL56" s="1180">
        <f t="shared" ca="1" si="659"/>
        <v>9.4375995200000003E-11</v>
      </c>
      <c r="CM56" s="1180">
        <f t="shared" ca="1" si="659"/>
        <v>0</v>
      </c>
      <c r="CN56" s="1180">
        <f t="shared" ca="1" si="659"/>
        <v>2.9561203800000002</v>
      </c>
      <c r="CO56" s="1180">
        <f t="shared" ca="1" si="659"/>
        <v>1.0411272699999999E-10</v>
      </c>
      <c r="DA56" s="1180">
        <f t="shared" ca="1" si="660"/>
        <v>0</v>
      </c>
      <c r="DB56" s="1180">
        <f t="shared" ca="1" si="660"/>
        <v>0</v>
      </c>
      <c r="DC56" s="1180">
        <f t="shared" ca="1" si="660"/>
        <v>0</v>
      </c>
      <c r="DD56" s="1180">
        <f t="shared" ca="1" si="660"/>
        <v>0</v>
      </c>
      <c r="DE56" s="1180">
        <f t="shared" ca="1" si="660"/>
        <v>0</v>
      </c>
      <c r="DF56" s="1180">
        <f t="shared" ca="1" si="660"/>
        <v>0</v>
      </c>
      <c r="DG56" s="1180">
        <f t="shared" ca="1" si="660"/>
        <v>0</v>
      </c>
      <c r="DH56" s="1180">
        <f t="shared" ca="1" si="660"/>
        <v>0</v>
      </c>
      <c r="DI56" s="1180">
        <f t="shared" ca="1" si="660"/>
        <v>0</v>
      </c>
      <c r="DJ56" s="1180">
        <f t="shared" ca="1" si="660"/>
        <v>0</v>
      </c>
      <c r="DV56" s="1180">
        <f t="shared" ca="1" si="661"/>
        <v>0</v>
      </c>
      <c r="DW56" s="1180">
        <f t="shared" ca="1" si="661"/>
        <v>0</v>
      </c>
      <c r="DX56" s="1180">
        <f t="shared" ca="1" si="661"/>
        <v>0</v>
      </c>
      <c r="DY56" s="1180">
        <f t="shared" ca="1" si="661"/>
        <v>0</v>
      </c>
      <c r="DZ56" s="1180">
        <f t="shared" ca="1" si="661"/>
        <v>0</v>
      </c>
      <c r="EA56" s="1180">
        <f t="shared" ca="1" si="661"/>
        <v>0</v>
      </c>
      <c r="EB56" s="1180">
        <f t="shared" ca="1" si="661"/>
        <v>0</v>
      </c>
      <c r="EC56" s="1180">
        <f t="shared" ca="1" si="661"/>
        <v>0</v>
      </c>
      <c r="ED56" s="1180">
        <f t="shared" ca="1" si="661"/>
        <v>0</v>
      </c>
      <c r="EE56" s="1180">
        <f t="shared" ca="1" si="661"/>
        <v>0</v>
      </c>
      <c r="EF56" s="1180">
        <f t="shared" ca="1" si="661"/>
        <v>0</v>
      </c>
      <c r="EG56" s="1180">
        <f t="shared" ca="1" si="661"/>
        <v>0</v>
      </c>
      <c r="EH56" s="1180">
        <f t="shared" ca="1" si="661"/>
        <v>0</v>
      </c>
      <c r="EI56" s="1180">
        <f t="shared" ca="1" si="661"/>
        <v>0</v>
      </c>
      <c r="EJ56" s="1180">
        <f t="shared" ca="1" si="661"/>
        <v>0</v>
      </c>
      <c r="EK56" s="1180">
        <f t="shared" ca="1" si="661"/>
        <v>0</v>
      </c>
      <c r="EW56" s="1180">
        <f t="shared" ca="1" si="662"/>
        <v>2.9561203800000002</v>
      </c>
      <c r="EX56" s="1180">
        <f t="shared" ca="1" si="662"/>
        <v>2.9561203800000002</v>
      </c>
      <c r="EY56" s="1180">
        <f t="shared" ca="1" si="662"/>
        <v>2.9561200799999998</v>
      </c>
      <c r="EZ56" s="1180">
        <f t="shared" ca="1" si="662"/>
        <v>2.9561200799999998</v>
      </c>
      <c r="FA56" s="1180">
        <f t="shared" ca="1" si="662"/>
        <v>7.8241046399999999E-18</v>
      </c>
      <c r="FB56" s="1180">
        <f t="shared" ca="1" si="662"/>
        <v>3.00794529E-7</v>
      </c>
      <c r="FN56" s="1180">
        <f t="shared" ca="1" si="663"/>
        <v>9.7367237600000004E-12</v>
      </c>
      <c r="FO56" s="1180">
        <f t="shared" ca="1" si="663"/>
        <v>9.4375995200000003E-11</v>
      </c>
      <c r="FP56" s="1180">
        <f t="shared" ca="1" si="663"/>
        <v>7.8241046399999999E-18</v>
      </c>
      <c r="FQ56" s="1180">
        <f t="shared" ca="1" si="663"/>
        <v>3.00794529E-7</v>
      </c>
      <c r="FR56" s="1180">
        <f t="shared" ca="1" si="663"/>
        <v>0</v>
      </c>
      <c r="FS56" s="1180">
        <f t="shared" ca="1" si="663"/>
        <v>3.0079450999999998E-7</v>
      </c>
      <c r="FT56" s="1180">
        <f t="shared" ca="1" si="663"/>
        <v>0</v>
      </c>
      <c r="FU56" s="1180">
        <f t="shared" ca="1" si="663"/>
        <v>1.0411272699999999E-10</v>
      </c>
      <c r="FV56" s="1180">
        <f t="shared" ca="1" si="663"/>
        <v>0</v>
      </c>
      <c r="FW56" s="1180">
        <f t="shared" ca="1" si="663"/>
        <v>0</v>
      </c>
      <c r="FX56" s="1180">
        <f t="shared" ca="1" si="663"/>
        <v>1.0411272699999999E-10</v>
      </c>
      <c r="GJ56" s="1180">
        <f t="shared" ca="1" si="664"/>
        <v>0</v>
      </c>
      <c r="GK56" s="1180">
        <f t="shared" ca="1" si="664"/>
        <v>0</v>
      </c>
      <c r="GL56" s="1180">
        <f t="shared" ca="1" si="664"/>
        <v>0</v>
      </c>
      <c r="GM56" s="1180">
        <f t="shared" ca="1" si="664"/>
        <v>0</v>
      </c>
      <c r="GN56" s="1180">
        <f t="shared" ca="1" si="664"/>
        <v>0</v>
      </c>
      <c r="GO56" s="1180">
        <f t="shared" ca="1" si="664"/>
        <v>0</v>
      </c>
      <c r="GP56" s="1180">
        <f t="shared" ca="1" si="664"/>
        <v>0</v>
      </c>
      <c r="GQ56" s="1180">
        <f t="shared" ca="1" si="664"/>
        <v>0</v>
      </c>
      <c r="HC56" s="1180">
        <f t="shared" ca="1" si="665"/>
        <v>2.9561200799999998</v>
      </c>
      <c r="HD56" s="1180">
        <f t="shared" ca="1" si="665"/>
        <v>2.8460868399999999</v>
      </c>
      <c r="HE56" s="1180">
        <f t="shared" ca="1" si="665"/>
        <v>0</v>
      </c>
      <c r="HF56" s="1180">
        <f t="shared" ca="1" si="665"/>
        <v>1.15390297E-10</v>
      </c>
      <c r="HG56" s="1180">
        <f t="shared" ca="1" si="665"/>
        <v>0.110033243</v>
      </c>
      <c r="HH56" s="1180">
        <f t="shared" ca="1" si="665"/>
        <v>2.8460868399999999</v>
      </c>
      <c r="HT56" s="1180">
        <f t="shared" ca="1" si="666"/>
        <v>8.1341676399999995E-7</v>
      </c>
      <c r="HU56" s="1180">
        <f t="shared" ca="1" si="666"/>
        <v>2.8460868399999999</v>
      </c>
      <c r="HV56" s="1180">
        <f t="shared" ca="1" si="666"/>
        <v>2.8460876499999999</v>
      </c>
      <c r="HW56" s="1180">
        <f t="shared" ca="1" si="666"/>
        <v>2.8460876499999999</v>
      </c>
      <c r="HX56" s="1180">
        <f t="shared" ca="1" si="666"/>
        <v>0.23795275599999999</v>
      </c>
      <c r="HY56" s="1180">
        <f t="shared" ca="1" si="666"/>
        <v>1.8195132199999998E-2</v>
      </c>
      <c r="HZ56" s="1180">
        <f t="shared" ca="1" si="666"/>
        <v>1.8206168799999999E-11</v>
      </c>
      <c r="IA56" s="1180">
        <f t="shared" ca="1" si="666"/>
        <v>4.68340358E-14</v>
      </c>
      <c r="IB56" s="1180">
        <f t="shared" ca="1" si="666"/>
        <v>0</v>
      </c>
      <c r="IC56" s="1180">
        <f t="shared" ca="1" si="666"/>
        <v>0</v>
      </c>
      <c r="ID56" s="1180">
        <f t="shared" ca="1" si="666"/>
        <v>0</v>
      </c>
      <c r="IE56" s="1180">
        <f t="shared" ca="1" si="666"/>
        <v>0</v>
      </c>
      <c r="IQ56" s="1180">
        <f t="shared" ca="1" si="667"/>
        <v>0.23795275599999999</v>
      </c>
      <c r="IR56" s="1180">
        <f t="shared" ca="1" si="667"/>
        <v>1.8195132199999998E-2</v>
      </c>
      <c r="IS56" s="1180">
        <f t="shared" ca="1" si="667"/>
        <v>3.6089960999999998E-4</v>
      </c>
      <c r="IT56" s="1180">
        <f t="shared" ca="1" si="667"/>
        <v>1.8556031800000001E-2</v>
      </c>
      <c r="IU56" s="1180">
        <f t="shared" ca="1" si="667"/>
        <v>1.7330000500000001E-2</v>
      </c>
      <c r="IV56" s="1180">
        <f t="shared" ca="1" si="667"/>
        <v>1.0557773899999999E-2</v>
      </c>
      <c r="IW56" s="1180">
        <f t="shared" ca="1" si="667"/>
        <v>8.6615906500000003E-3</v>
      </c>
      <c r="IX56" s="1180">
        <f t="shared" ca="1" si="667"/>
        <v>4.8606008799999999E-13</v>
      </c>
      <c r="IY56" s="1180">
        <f t="shared" ca="1" si="667"/>
        <v>1.22603129E-3</v>
      </c>
      <c r="IZ56" s="1180">
        <f t="shared" ca="1" si="667"/>
        <v>1.5352836499999999E-3</v>
      </c>
      <c r="JA56" s="1180">
        <f t="shared" ca="1" si="668"/>
        <v>9.02249026E-3</v>
      </c>
      <c r="JB56" s="1180">
        <f t="shared" ca="1" si="668"/>
        <v>0</v>
      </c>
      <c r="JC56" s="1180">
        <f t="shared" ca="1" si="668"/>
        <v>1.5352836499999999E-3</v>
      </c>
      <c r="JD56" s="1180">
        <f t="shared" ca="1" si="668"/>
        <v>0</v>
      </c>
      <c r="JE56" s="1180">
        <f t="shared" ca="1" si="668"/>
        <v>1.5352836499999999E-3</v>
      </c>
      <c r="JF56" s="1180">
        <f t="shared" ca="1" si="668"/>
        <v>0</v>
      </c>
      <c r="JG56" s="1180">
        <f t="shared" ca="1" si="668"/>
        <v>0</v>
      </c>
      <c r="JH56" s="1180">
        <f t="shared" ca="1" si="668"/>
        <v>4.68340358E-14</v>
      </c>
      <c r="JT56" s="1180">
        <f t="shared" ca="1" si="669"/>
        <v>0</v>
      </c>
      <c r="JU56" s="1180">
        <f t="shared" ca="1" si="669"/>
        <v>0</v>
      </c>
      <c r="JV56" s="1180">
        <f t="shared" ca="1" si="669"/>
        <v>0</v>
      </c>
      <c r="JW56" s="1180">
        <f t="shared" ca="1" si="669"/>
        <v>0</v>
      </c>
      <c r="JX56" s="1180">
        <f t="shared" ca="1" si="669"/>
        <v>0</v>
      </c>
      <c r="JY56" s="1180">
        <f t="shared" ca="1" si="669"/>
        <v>0</v>
      </c>
      <c r="JZ56" s="1180">
        <f t="shared" ca="1" si="669"/>
        <v>0</v>
      </c>
      <c r="KA56" s="1180">
        <f t="shared" ca="1" si="669"/>
        <v>0</v>
      </c>
      <c r="KB56" s="1180">
        <f t="shared" ca="1" si="669"/>
        <v>0</v>
      </c>
      <c r="KC56" s="1180">
        <f t="shared" ca="1" si="669"/>
        <v>0</v>
      </c>
      <c r="KL56" s="1180">
        <f t="shared" ca="1" si="670"/>
        <v>0</v>
      </c>
      <c r="KM56" s="1180">
        <f t="shared" ca="1" si="670"/>
        <v>0</v>
      </c>
      <c r="KN56" s="1180">
        <f t="shared" ca="1" si="670"/>
        <v>0</v>
      </c>
      <c r="KO56" s="1180">
        <f t="shared" ca="1" si="670"/>
        <v>0</v>
      </c>
      <c r="KP56" s="1180">
        <f t="shared" ca="1" si="670"/>
        <v>0</v>
      </c>
      <c r="KQ56" s="1180">
        <f t="shared" ca="1" si="670"/>
        <v>0</v>
      </c>
      <c r="KR56" s="1180">
        <f t="shared" ca="1" si="670"/>
        <v>0</v>
      </c>
      <c r="LA56" s="1180">
        <f t="shared" ca="1" si="671"/>
        <v>1.15390297E-10</v>
      </c>
      <c r="LB56" s="1180">
        <f t="shared" ca="1" si="671"/>
        <v>1.8206168799999999E-11</v>
      </c>
      <c r="LC56" s="1180">
        <f t="shared" ca="1" si="671"/>
        <v>1.33596465E-10</v>
      </c>
      <c r="LD56" s="1180">
        <f t="shared" ca="1" si="671"/>
        <v>1.33596465E-10</v>
      </c>
      <c r="LE56" s="1180">
        <f t="shared" ca="1" si="671"/>
        <v>0</v>
      </c>
      <c r="LF56" s="1180">
        <f t="shared" ca="1" si="671"/>
        <v>0</v>
      </c>
      <c r="LG56" s="1180">
        <f t="shared" ca="1" si="671"/>
        <v>0</v>
      </c>
      <c r="LH56" s="1180">
        <f t="shared" ca="1" si="671"/>
        <v>0</v>
      </c>
      <c r="LI56" s="1180">
        <f t="shared" ca="1" si="671"/>
        <v>0</v>
      </c>
      <c r="LJ56" s="1180">
        <f t="shared" ca="1" si="671"/>
        <v>0</v>
      </c>
      <c r="LK56" s="1180">
        <f t="shared" ca="1" si="671"/>
        <v>0</v>
      </c>
      <c r="LW56" s="1180">
        <f t="shared" ca="1" si="672"/>
        <v>0</v>
      </c>
      <c r="LX56" s="1180">
        <f t="shared" ca="1" si="672"/>
        <v>0</v>
      </c>
      <c r="LY56" s="1180">
        <f t="shared" ca="1" si="672"/>
        <v>0.110033243</v>
      </c>
      <c r="LZ56" s="1180">
        <f t="shared" ca="1" si="672"/>
        <v>1.22603129E-3</v>
      </c>
      <c r="MA56" s="1180">
        <f t="shared" ca="1" si="672"/>
        <v>0.11125927400000001</v>
      </c>
      <c r="MB56" s="1180">
        <f t="shared" ca="1" si="672"/>
        <v>1.33596465E-10</v>
      </c>
      <c r="MC56" s="1180">
        <f t="shared" ca="1" si="672"/>
        <v>0</v>
      </c>
      <c r="MD56" s="1180">
        <f t="shared" ca="1" si="672"/>
        <v>0</v>
      </c>
      <c r="ME56" s="1180">
        <f t="shared" ca="1" si="672"/>
        <v>0</v>
      </c>
      <c r="MF56" s="1180">
        <f t="shared" ca="1" si="672"/>
        <v>0</v>
      </c>
      <c r="MG56" s="1180">
        <f t="shared" ca="1" si="673"/>
        <v>0</v>
      </c>
      <c r="MH56" s="1180">
        <f t="shared" ca="1" si="673"/>
        <v>0</v>
      </c>
      <c r="MI56" s="1180">
        <f t="shared" ca="1" si="673"/>
        <v>0</v>
      </c>
      <c r="MJ56" s="1180">
        <f t="shared" ca="1" si="673"/>
        <v>0</v>
      </c>
      <c r="MK56" s="1180">
        <f t="shared" ca="1" si="673"/>
        <v>0</v>
      </c>
      <c r="ML56" s="1180">
        <f t="shared" ca="1" si="673"/>
        <v>0</v>
      </c>
      <c r="MM56" s="1180">
        <f t="shared" ca="1" si="673"/>
        <v>0</v>
      </c>
      <c r="MN56" s="1180">
        <f t="shared" ca="1" si="673"/>
        <v>0</v>
      </c>
      <c r="MO56" s="1180">
        <f t="shared" ca="1" si="673"/>
        <v>0</v>
      </c>
      <c r="NA56" s="1180">
        <f t="shared" ca="1" si="674"/>
        <v>6.9985971999999996E-7</v>
      </c>
      <c r="NB56" s="1180">
        <f t="shared" ca="1" si="674"/>
        <v>1.4055648299999999E-12</v>
      </c>
      <c r="NC56" s="1180">
        <f t="shared" ca="1" si="674"/>
        <v>6.9985831400000005E-7</v>
      </c>
      <c r="ND56" s="1180">
        <f t="shared" ca="1" si="674"/>
        <v>0</v>
      </c>
      <c r="NE56" s="1180">
        <f t="shared" ca="1" si="674"/>
        <v>0</v>
      </c>
      <c r="NF56" s="1180">
        <f t="shared" ca="1" si="674"/>
        <v>0</v>
      </c>
      <c r="NG56" s="1180">
        <f t="shared" ca="1" si="674"/>
        <v>0</v>
      </c>
      <c r="NH56" s="1180">
        <f t="shared" ca="1" si="674"/>
        <v>0</v>
      </c>
      <c r="NI56" s="1180">
        <f t="shared" ca="1" si="674"/>
        <v>0</v>
      </c>
      <c r="NJ56" s="1180">
        <f t="shared" ca="1" si="674"/>
        <v>0</v>
      </c>
      <c r="NK56" s="1180">
        <f t="shared" ca="1" si="674"/>
        <v>0</v>
      </c>
      <c r="NL56" s="1180">
        <f t="shared" ca="1" si="674"/>
        <v>0</v>
      </c>
      <c r="NM56" s="1180">
        <f t="shared" ca="1" si="674"/>
        <v>0</v>
      </c>
      <c r="NN56" s="1180">
        <f t="shared" ca="1" si="674"/>
        <v>0</v>
      </c>
      <c r="NO56" s="1180">
        <f t="shared" ca="1" si="674"/>
        <v>0</v>
      </c>
      <c r="NP56" s="1180">
        <f t="shared" ca="1" si="674"/>
        <v>0</v>
      </c>
      <c r="OH56" s="1180">
        <f t="shared" ca="1" si="675"/>
        <v>0</v>
      </c>
      <c r="OI56" s="1180">
        <f t="shared" ca="1" si="675"/>
        <v>0</v>
      </c>
      <c r="OJ56" s="1180">
        <f t="shared" ca="1" si="675"/>
        <v>0</v>
      </c>
      <c r="OK56" s="1180">
        <f t="shared" ca="1" si="675"/>
        <v>0</v>
      </c>
      <c r="OL56" s="1180">
        <f t="shared" ca="1" si="675"/>
        <v>0</v>
      </c>
      <c r="OM56" s="1180">
        <f t="shared" ca="1" si="675"/>
        <v>0</v>
      </c>
      <c r="ON56" s="1180">
        <f t="shared" ca="1" si="675"/>
        <v>0</v>
      </c>
      <c r="OO56" s="1180">
        <f t="shared" ca="1" si="675"/>
        <v>0</v>
      </c>
      <c r="PA56" s="1180">
        <f t="shared" ca="1" si="676"/>
        <v>0</v>
      </c>
      <c r="PB56" s="1180">
        <f t="shared" ca="1" si="676"/>
        <v>0</v>
      </c>
      <c r="PC56" s="1180">
        <f t="shared" ca="1" si="676"/>
        <v>0</v>
      </c>
      <c r="PD56" s="1180">
        <f t="shared" ca="1" si="676"/>
        <v>0</v>
      </c>
      <c r="PE56" s="1180">
        <f t="shared" ca="1" si="676"/>
        <v>0</v>
      </c>
      <c r="PF56" s="1180">
        <f t="shared" ca="1" si="676"/>
        <v>0</v>
      </c>
      <c r="PG56" s="1180">
        <f t="shared" ca="1" si="676"/>
        <v>0</v>
      </c>
      <c r="PH56" s="1180">
        <f t="shared" ca="1" si="676"/>
        <v>0</v>
      </c>
      <c r="PI56" s="1180">
        <f t="shared" ca="1" si="676"/>
        <v>0</v>
      </c>
      <c r="PJ56" s="1180">
        <f t="shared" ca="1" si="676"/>
        <v>0</v>
      </c>
      <c r="PK56" s="1180">
        <f t="shared" ca="1" si="676"/>
        <v>0</v>
      </c>
      <c r="PW56" s="1180">
        <f t="shared" ca="1" si="655"/>
        <v>0</v>
      </c>
      <c r="PX56" s="1180">
        <f t="shared" ca="1" si="655"/>
        <v>0</v>
      </c>
      <c r="PY56" s="1180">
        <f t="shared" ca="1" si="655"/>
        <v>0</v>
      </c>
      <c r="PZ56" s="1180">
        <f t="shared" ca="1" si="655"/>
        <v>0</v>
      </c>
    </row>
    <row r="57" spans="1:442" ht="12" customHeight="1">
      <c r="A57" s="1">
        <v>18</v>
      </c>
      <c r="B57" s="1" t="s">
        <v>2648</v>
      </c>
      <c r="C57" s="1" t="s">
        <v>2669</v>
      </c>
      <c r="D57" s="1" t="s">
        <v>93</v>
      </c>
      <c r="J57" s="1180">
        <f t="shared" ca="1" si="633"/>
        <v>0</v>
      </c>
      <c r="K57" s="1180">
        <f t="shared" ca="1" si="633"/>
        <v>0</v>
      </c>
      <c r="T57" s="1180">
        <f t="shared" ca="1" si="656"/>
        <v>0</v>
      </c>
      <c r="U57" s="1180">
        <f t="shared" ca="1" si="656"/>
        <v>0</v>
      </c>
      <c r="V57" s="1180">
        <f t="shared" ca="1" si="656"/>
        <v>3.6655961799999999E-8</v>
      </c>
      <c r="W57" s="1180">
        <f t="shared" ca="1" si="656"/>
        <v>0</v>
      </c>
      <c r="X57" s="1180">
        <f t="shared" ca="1" si="656"/>
        <v>0</v>
      </c>
      <c r="Y57" s="1180">
        <f t="shared" ca="1" si="656"/>
        <v>0.36024415999999998</v>
      </c>
      <c r="Z57" s="1180">
        <f t="shared" ca="1" si="656"/>
        <v>8.5287564400000003E-8</v>
      </c>
      <c r="AA57" s="1180">
        <f t="shared" ca="1" si="656"/>
        <v>0.360244075</v>
      </c>
      <c r="AB57" s="1180">
        <f t="shared" ca="1" si="656"/>
        <v>0</v>
      </c>
      <c r="AC57" s="1180">
        <f t="shared" ca="1" si="656"/>
        <v>3.6655961799999999E-8</v>
      </c>
      <c r="AD57" s="1180">
        <f t="shared" ca="1" si="656"/>
        <v>0</v>
      </c>
      <c r="AM57" s="1180">
        <f t="shared" ca="1" si="657"/>
        <v>0</v>
      </c>
      <c r="AN57" s="1180">
        <f t="shared" ca="1" si="657"/>
        <v>0</v>
      </c>
      <c r="AO57" s="1180">
        <f t="shared" ca="1" si="657"/>
        <v>0.360244075</v>
      </c>
      <c r="AP57" s="1180">
        <f t="shared" ca="1" si="657"/>
        <v>0.360244075</v>
      </c>
      <c r="AQ57" s="1180">
        <f t="shared" ca="1" si="657"/>
        <v>1.3838492799999999E-8</v>
      </c>
      <c r="AR57" s="1180">
        <f t="shared" ca="1" si="657"/>
        <v>1.7128747000000001E-13</v>
      </c>
      <c r="AS57" s="1180">
        <f t="shared" ca="1" si="657"/>
        <v>8.5287393100000006E-8</v>
      </c>
      <c r="AT57" s="1180">
        <f t="shared" ca="1" si="657"/>
        <v>5.3631164900000001E-15</v>
      </c>
      <c r="AU57" s="1180">
        <f t="shared" ca="1" si="657"/>
        <v>1.3838658699999999E-8</v>
      </c>
      <c r="AV57" s="1180">
        <f t="shared" ca="1" si="657"/>
        <v>0.360244061</v>
      </c>
      <c r="AW57" s="1180">
        <f t="shared" ca="1" si="657"/>
        <v>5.3631164900000001E-15</v>
      </c>
      <c r="AX57" s="1180">
        <f t="shared" ca="1" si="657"/>
        <v>9.9126057199999995E-8</v>
      </c>
      <c r="AY57" s="1180">
        <f t="shared" ca="1" si="657"/>
        <v>0</v>
      </c>
      <c r="AZ57" s="1180">
        <f t="shared" ca="1" si="657"/>
        <v>0</v>
      </c>
      <c r="BA57" s="1180">
        <f t="shared" ca="1" si="657"/>
        <v>0</v>
      </c>
      <c r="BB57" s="1180">
        <f t="shared" ca="1" si="657"/>
        <v>0.360244061</v>
      </c>
      <c r="BN57" s="1180">
        <f t="shared" ca="1" si="658"/>
        <v>3.6024406100000003E-2</v>
      </c>
      <c r="BO57" s="1180">
        <f t="shared" ca="1" si="658"/>
        <v>3.6024406100000003E-2</v>
      </c>
      <c r="BP57" s="1180">
        <f t="shared" ca="1" si="658"/>
        <v>1.18655415E-12</v>
      </c>
      <c r="BQ57" s="1180">
        <f t="shared" ca="1" si="658"/>
        <v>0</v>
      </c>
      <c r="BR57" s="1180">
        <f t="shared" ca="1" si="658"/>
        <v>0</v>
      </c>
      <c r="CD57" s="1180">
        <f t="shared" ca="1" si="659"/>
        <v>0.360244061</v>
      </c>
      <c r="CE57" s="1180">
        <f t="shared" ca="1" si="659"/>
        <v>0.360244061</v>
      </c>
      <c r="CF57" s="1180">
        <f t="shared" ca="1" si="659"/>
        <v>3.6024406100000003E-2</v>
      </c>
      <c r="CG57" s="1180">
        <f t="shared" ca="1" si="659"/>
        <v>3.6024406100000003E-2</v>
      </c>
      <c r="CH57" s="1180">
        <f t="shared" ca="1" si="659"/>
        <v>0.360244061</v>
      </c>
      <c r="CI57" s="1180">
        <f t="shared" ca="1" si="659"/>
        <v>0</v>
      </c>
      <c r="CJ57" s="1180">
        <f t="shared" ca="1" si="659"/>
        <v>0</v>
      </c>
      <c r="CK57" s="1180">
        <f t="shared" ca="1" si="659"/>
        <v>0.360244061</v>
      </c>
      <c r="CL57" s="1180">
        <f t="shared" ca="1" si="659"/>
        <v>1.15010173E-11</v>
      </c>
      <c r="CM57" s="1180">
        <f t="shared" ca="1" si="659"/>
        <v>0</v>
      </c>
      <c r="CN57" s="1180">
        <f t="shared" ca="1" si="659"/>
        <v>0.360244061</v>
      </c>
      <c r="CO57" s="1180">
        <f t="shared" ca="1" si="659"/>
        <v>1.26875724E-11</v>
      </c>
      <c r="DA57" s="1180">
        <f t="shared" ca="1" si="660"/>
        <v>0</v>
      </c>
      <c r="DB57" s="1180">
        <f t="shared" ca="1" si="660"/>
        <v>0</v>
      </c>
      <c r="DC57" s="1180">
        <f t="shared" ca="1" si="660"/>
        <v>0</v>
      </c>
      <c r="DD57" s="1180">
        <f t="shared" ca="1" si="660"/>
        <v>0</v>
      </c>
      <c r="DE57" s="1180">
        <f t="shared" ca="1" si="660"/>
        <v>0</v>
      </c>
      <c r="DF57" s="1180">
        <f t="shared" ca="1" si="660"/>
        <v>0</v>
      </c>
      <c r="DG57" s="1180">
        <f t="shared" ca="1" si="660"/>
        <v>0</v>
      </c>
      <c r="DH57" s="1180">
        <f t="shared" ca="1" si="660"/>
        <v>0</v>
      </c>
      <c r="DI57" s="1180">
        <f t="shared" ca="1" si="660"/>
        <v>0</v>
      </c>
      <c r="DJ57" s="1180">
        <f t="shared" ca="1" si="660"/>
        <v>0</v>
      </c>
      <c r="DV57" s="1180">
        <f t="shared" ca="1" si="661"/>
        <v>0</v>
      </c>
      <c r="DW57" s="1180">
        <f t="shared" ca="1" si="661"/>
        <v>0</v>
      </c>
      <c r="DX57" s="1180">
        <f t="shared" ca="1" si="661"/>
        <v>0</v>
      </c>
      <c r="DY57" s="1180">
        <f t="shared" ca="1" si="661"/>
        <v>0</v>
      </c>
      <c r="DZ57" s="1180">
        <f t="shared" ca="1" si="661"/>
        <v>0</v>
      </c>
      <c r="EA57" s="1180">
        <f t="shared" ca="1" si="661"/>
        <v>0</v>
      </c>
      <c r="EB57" s="1180">
        <f t="shared" ca="1" si="661"/>
        <v>0</v>
      </c>
      <c r="EC57" s="1180">
        <f t="shared" ca="1" si="661"/>
        <v>0</v>
      </c>
      <c r="ED57" s="1180">
        <f t="shared" ca="1" si="661"/>
        <v>0</v>
      </c>
      <c r="EE57" s="1180">
        <f t="shared" ca="1" si="661"/>
        <v>0</v>
      </c>
      <c r="EF57" s="1180">
        <f t="shared" ca="1" si="661"/>
        <v>0</v>
      </c>
      <c r="EG57" s="1180">
        <f t="shared" ca="1" si="661"/>
        <v>0</v>
      </c>
      <c r="EH57" s="1180">
        <f t="shared" ca="1" si="661"/>
        <v>0</v>
      </c>
      <c r="EI57" s="1180">
        <f t="shared" ca="1" si="661"/>
        <v>0</v>
      </c>
      <c r="EJ57" s="1180">
        <f t="shared" ca="1" si="661"/>
        <v>0</v>
      </c>
      <c r="EK57" s="1180">
        <f t="shared" ca="1" si="661"/>
        <v>0</v>
      </c>
      <c r="EW57" s="1180">
        <f t="shared" ca="1" si="662"/>
        <v>0.360244061</v>
      </c>
      <c r="EX57" s="1180">
        <f t="shared" ca="1" si="662"/>
        <v>0.360244061</v>
      </c>
      <c r="EY57" s="1180">
        <f t="shared" ca="1" si="662"/>
        <v>0.360244024</v>
      </c>
      <c r="EZ57" s="1180">
        <f t="shared" ca="1" si="662"/>
        <v>0.360244024</v>
      </c>
      <c r="FA57" s="1180">
        <f t="shared" ca="1" si="662"/>
        <v>9.5347511699999996E-19</v>
      </c>
      <c r="FB57" s="1180">
        <f t="shared" ca="1" si="662"/>
        <v>3.6655964199999999E-8</v>
      </c>
      <c r="FN57" s="1180">
        <f t="shared" ca="1" si="663"/>
        <v>1.18655415E-12</v>
      </c>
      <c r="FO57" s="1180">
        <f t="shared" ca="1" si="663"/>
        <v>1.15010173E-11</v>
      </c>
      <c r="FP57" s="1180">
        <f t="shared" ca="1" si="663"/>
        <v>9.5347511699999996E-19</v>
      </c>
      <c r="FQ57" s="1180">
        <f t="shared" ca="1" si="663"/>
        <v>3.6655964199999999E-8</v>
      </c>
      <c r="FR57" s="1180">
        <f t="shared" ca="1" si="663"/>
        <v>0</v>
      </c>
      <c r="FS57" s="1180">
        <f t="shared" ca="1" si="663"/>
        <v>3.6655961799999999E-8</v>
      </c>
      <c r="FT57" s="1180">
        <f t="shared" ca="1" si="663"/>
        <v>0</v>
      </c>
      <c r="FU57" s="1180">
        <f t="shared" ca="1" si="663"/>
        <v>1.26875724E-11</v>
      </c>
      <c r="FV57" s="1180">
        <f t="shared" ca="1" si="663"/>
        <v>0</v>
      </c>
      <c r="FW57" s="1180">
        <f t="shared" ca="1" si="663"/>
        <v>0</v>
      </c>
      <c r="FX57" s="1180">
        <f t="shared" ca="1" si="663"/>
        <v>1.26875724E-11</v>
      </c>
      <c r="GJ57" s="1180">
        <f t="shared" ca="1" si="664"/>
        <v>0</v>
      </c>
      <c r="GK57" s="1180">
        <f t="shared" ca="1" si="664"/>
        <v>0</v>
      </c>
      <c r="GL57" s="1180">
        <f t="shared" ca="1" si="664"/>
        <v>0</v>
      </c>
      <c r="GM57" s="1180">
        <f t="shared" ca="1" si="664"/>
        <v>0</v>
      </c>
      <c r="GN57" s="1180">
        <f t="shared" ca="1" si="664"/>
        <v>0</v>
      </c>
      <c r="GO57" s="1180">
        <f t="shared" ca="1" si="664"/>
        <v>0</v>
      </c>
      <c r="GP57" s="1180">
        <f t="shared" ca="1" si="664"/>
        <v>0</v>
      </c>
      <c r="GQ57" s="1180">
        <f t="shared" ca="1" si="664"/>
        <v>0</v>
      </c>
      <c r="HC57" s="1180">
        <f t="shared" ca="1" si="665"/>
        <v>0.360244024</v>
      </c>
      <c r="HD57" s="1180">
        <f t="shared" ca="1" si="665"/>
        <v>0.346834955</v>
      </c>
      <c r="HE57" s="1180">
        <f t="shared" ca="1" si="665"/>
        <v>0</v>
      </c>
      <c r="HF57" s="1180">
        <f t="shared" ca="1" si="665"/>
        <v>1.4061899899999999E-11</v>
      </c>
      <c r="HG57" s="1180">
        <f t="shared" ca="1" si="665"/>
        <v>1.3409068999999999E-2</v>
      </c>
      <c r="HH57" s="1180">
        <f t="shared" ca="1" si="665"/>
        <v>0.346834955</v>
      </c>
      <c r="HT57" s="1180">
        <f t="shared" ca="1" si="666"/>
        <v>9.9126057199999995E-8</v>
      </c>
      <c r="HU57" s="1180">
        <f t="shared" ca="1" si="666"/>
        <v>0.346834955</v>
      </c>
      <c r="HV57" s="1180">
        <f t="shared" ca="1" si="666"/>
        <v>0.34683505399999998</v>
      </c>
      <c r="HW57" s="1180">
        <f t="shared" ca="1" si="666"/>
        <v>0.34683505399999998</v>
      </c>
      <c r="HX57" s="1180">
        <f t="shared" ca="1" si="666"/>
        <v>2.8997827E-2</v>
      </c>
      <c r="HY57" s="1180">
        <f t="shared" ca="1" si="666"/>
        <v>2.21732794E-3</v>
      </c>
      <c r="HZ57" s="1180">
        <f t="shared" ca="1" si="666"/>
        <v>2.2590001500000001E-12</v>
      </c>
      <c r="IA57" s="1180">
        <f t="shared" ca="1" si="666"/>
        <v>4.6034617000000002E-14</v>
      </c>
      <c r="IB57" s="1180">
        <f t="shared" ca="1" si="666"/>
        <v>0</v>
      </c>
      <c r="IC57" s="1180">
        <f t="shared" ca="1" si="666"/>
        <v>0</v>
      </c>
      <c r="ID57" s="1180">
        <f t="shared" ca="1" si="666"/>
        <v>0</v>
      </c>
      <c r="IE57" s="1180">
        <f t="shared" ca="1" si="666"/>
        <v>0</v>
      </c>
      <c r="IQ57" s="1180">
        <f t="shared" ca="1" si="667"/>
        <v>2.8997827E-2</v>
      </c>
      <c r="IR57" s="1180">
        <f t="shared" ca="1" si="667"/>
        <v>2.21732794E-3</v>
      </c>
      <c r="IS57" s="1180">
        <f t="shared" ca="1" si="667"/>
        <v>3.5473934799999998E-4</v>
      </c>
      <c r="IT57" s="1180">
        <f t="shared" ca="1" si="667"/>
        <v>2.5720672900000001E-3</v>
      </c>
      <c r="IU57" s="1180">
        <f t="shared" ca="1" si="667"/>
        <v>2.4021260499999999E-3</v>
      </c>
      <c r="IV57" s="1180">
        <f t="shared" ca="1" si="667"/>
        <v>1.0377561299999999E-2</v>
      </c>
      <c r="IW57" s="1180">
        <f t="shared" ca="1" si="667"/>
        <v>8.5137443600000005E-3</v>
      </c>
      <c r="IX57" s="1180">
        <f t="shared" ca="1" si="667"/>
        <v>4.7776343899999999E-13</v>
      </c>
      <c r="IY57" s="1180">
        <f t="shared" ca="1" si="667"/>
        <v>1.6994123600000001E-4</v>
      </c>
      <c r="IZ57" s="1180">
        <f t="shared" ca="1" si="667"/>
        <v>1.5090776099999999E-3</v>
      </c>
      <c r="JA57" s="1180">
        <f t="shared" ca="1" si="668"/>
        <v>8.8684837099999997E-3</v>
      </c>
      <c r="JB57" s="1180">
        <f t="shared" ca="1" si="668"/>
        <v>0</v>
      </c>
      <c r="JC57" s="1180">
        <f t="shared" ca="1" si="668"/>
        <v>1.5090776099999999E-3</v>
      </c>
      <c r="JD57" s="1180">
        <f t="shared" ca="1" si="668"/>
        <v>0</v>
      </c>
      <c r="JE57" s="1180">
        <f t="shared" ca="1" si="668"/>
        <v>1.5090776099999999E-3</v>
      </c>
      <c r="JF57" s="1180">
        <f t="shared" ca="1" si="668"/>
        <v>0</v>
      </c>
      <c r="JG57" s="1180">
        <f t="shared" ca="1" si="668"/>
        <v>0</v>
      </c>
      <c r="JH57" s="1180">
        <f t="shared" ca="1" si="668"/>
        <v>4.6034617000000002E-14</v>
      </c>
      <c r="JT57" s="1180">
        <f t="shared" ca="1" si="669"/>
        <v>0</v>
      </c>
      <c r="JU57" s="1180">
        <f t="shared" ca="1" si="669"/>
        <v>0</v>
      </c>
      <c r="JV57" s="1180">
        <f t="shared" ca="1" si="669"/>
        <v>0</v>
      </c>
      <c r="JW57" s="1180">
        <f t="shared" ca="1" si="669"/>
        <v>0</v>
      </c>
      <c r="JX57" s="1180">
        <f t="shared" ca="1" si="669"/>
        <v>0</v>
      </c>
      <c r="JY57" s="1180">
        <f t="shared" ca="1" si="669"/>
        <v>0</v>
      </c>
      <c r="JZ57" s="1180">
        <f t="shared" ca="1" si="669"/>
        <v>0</v>
      </c>
      <c r="KA57" s="1180">
        <f t="shared" ca="1" si="669"/>
        <v>0</v>
      </c>
      <c r="KB57" s="1180">
        <f t="shared" ca="1" si="669"/>
        <v>0</v>
      </c>
      <c r="KC57" s="1180">
        <f t="shared" ca="1" si="669"/>
        <v>0</v>
      </c>
      <c r="KL57" s="1180">
        <f t="shared" ca="1" si="670"/>
        <v>0</v>
      </c>
      <c r="KM57" s="1180">
        <f t="shared" ca="1" si="670"/>
        <v>0</v>
      </c>
      <c r="KN57" s="1180">
        <f t="shared" ca="1" si="670"/>
        <v>0</v>
      </c>
      <c r="KO57" s="1180">
        <f t="shared" ca="1" si="670"/>
        <v>0</v>
      </c>
      <c r="KP57" s="1180">
        <f t="shared" ca="1" si="670"/>
        <v>0</v>
      </c>
      <c r="KQ57" s="1180">
        <f t="shared" ca="1" si="670"/>
        <v>0</v>
      </c>
      <c r="KR57" s="1180">
        <f t="shared" ca="1" si="670"/>
        <v>0</v>
      </c>
      <c r="LA57" s="1180">
        <f t="shared" ca="1" si="671"/>
        <v>1.4061899899999999E-11</v>
      </c>
      <c r="LB57" s="1180">
        <f t="shared" ca="1" si="671"/>
        <v>2.2590001500000001E-12</v>
      </c>
      <c r="LC57" s="1180">
        <f t="shared" ca="1" si="671"/>
        <v>1.6320900100000001E-11</v>
      </c>
      <c r="LD57" s="1180">
        <f t="shared" ca="1" si="671"/>
        <v>1.6320900100000001E-11</v>
      </c>
      <c r="LE57" s="1180">
        <f t="shared" ca="1" si="671"/>
        <v>0</v>
      </c>
      <c r="LF57" s="1180">
        <f t="shared" ca="1" si="671"/>
        <v>0</v>
      </c>
      <c r="LG57" s="1180">
        <f t="shared" ca="1" si="671"/>
        <v>0</v>
      </c>
      <c r="LH57" s="1180">
        <f t="shared" ca="1" si="671"/>
        <v>0</v>
      </c>
      <c r="LI57" s="1180">
        <f t="shared" ca="1" si="671"/>
        <v>0</v>
      </c>
      <c r="LJ57" s="1180">
        <f t="shared" ca="1" si="671"/>
        <v>0</v>
      </c>
      <c r="LK57" s="1180">
        <f t="shared" ca="1" si="671"/>
        <v>0</v>
      </c>
      <c r="LW57" s="1180">
        <f t="shared" ca="1" si="672"/>
        <v>0</v>
      </c>
      <c r="LX57" s="1180">
        <f t="shared" ca="1" si="672"/>
        <v>0</v>
      </c>
      <c r="LY57" s="1180">
        <f t="shared" ca="1" si="672"/>
        <v>1.3409068999999999E-2</v>
      </c>
      <c r="LZ57" s="1180">
        <f t="shared" ca="1" si="672"/>
        <v>1.6994123600000001E-4</v>
      </c>
      <c r="MA57" s="1180">
        <f t="shared" ca="1" si="672"/>
        <v>1.35790102E-2</v>
      </c>
      <c r="MB57" s="1180">
        <f t="shared" ca="1" si="672"/>
        <v>1.6320900100000001E-11</v>
      </c>
      <c r="MC57" s="1180">
        <f t="shared" ca="1" si="672"/>
        <v>0</v>
      </c>
      <c r="MD57" s="1180">
        <f t="shared" ca="1" si="672"/>
        <v>0</v>
      </c>
      <c r="ME57" s="1180">
        <f t="shared" ca="1" si="672"/>
        <v>0</v>
      </c>
      <c r="MF57" s="1180">
        <f t="shared" ca="1" si="672"/>
        <v>0</v>
      </c>
      <c r="MG57" s="1180">
        <f t="shared" ca="1" si="673"/>
        <v>0</v>
      </c>
      <c r="MH57" s="1180">
        <f t="shared" ca="1" si="673"/>
        <v>0</v>
      </c>
      <c r="MI57" s="1180">
        <f t="shared" ca="1" si="673"/>
        <v>0</v>
      </c>
      <c r="MJ57" s="1180">
        <f t="shared" ca="1" si="673"/>
        <v>0</v>
      </c>
      <c r="MK57" s="1180">
        <f t="shared" ca="1" si="673"/>
        <v>0</v>
      </c>
      <c r="ML57" s="1180">
        <f t="shared" ca="1" si="673"/>
        <v>0</v>
      </c>
      <c r="MM57" s="1180">
        <f t="shared" ca="1" si="673"/>
        <v>0</v>
      </c>
      <c r="MN57" s="1180">
        <f t="shared" ca="1" si="673"/>
        <v>0</v>
      </c>
      <c r="MO57" s="1180">
        <f t="shared" ca="1" si="673"/>
        <v>0</v>
      </c>
      <c r="NA57" s="1180">
        <f t="shared" ca="1" si="674"/>
        <v>8.5287564400000003E-8</v>
      </c>
      <c r="NB57" s="1180">
        <f t="shared" ca="1" si="674"/>
        <v>1.7128747000000001E-13</v>
      </c>
      <c r="NC57" s="1180">
        <f t="shared" ca="1" si="674"/>
        <v>8.5287393100000006E-8</v>
      </c>
      <c r="ND57" s="1180">
        <f t="shared" ca="1" si="674"/>
        <v>0</v>
      </c>
      <c r="NE57" s="1180">
        <f t="shared" ca="1" si="674"/>
        <v>0</v>
      </c>
      <c r="NF57" s="1180">
        <f t="shared" ca="1" si="674"/>
        <v>0</v>
      </c>
      <c r="NG57" s="1180">
        <f t="shared" ca="1" si="674"/>
        <v>0</v>
      </c>
      <c r="NH57" s="1180">
        <f t="shared" ca="1" si="674"/>
        <v>0</v>
      </c>
      <c r="NI57" s="1180">
        <f t="shared" ca="1" si="674"/>
        <v>0</v>
      </c>
      <c r="NJ57" s="1180">
        <f t="shared" ca="1" si="674"/>
        <v>0</v>
      </c>
      <c r="NK57" s="1180">
        <f t="shared" ca="1" si="674"/>
        <v>0</v>
      </c>
      <c r="NL57" s="1180">
        <f t="shared" ca="1" si="674"/>
        <v>0</v>
      </c>
      <c r="NM57" s="1180">
        <f t="shared" ca="1" si="674"/>
        <v>0</v>
      </c>
      <c r="NN57" s="1180">
        <f t="shared" ca="1" si="674"/>
        <v>0</v>
      </c>
      <c r="NO57" s="1180">
        <f t="shared" ca="1" si="674"/>
        <v>0</v>
      </c>
      <c r="NP57" s="1180">
        <f t="shared" ca="1" si="674"/>
        <v>0</v>
      </c>
      <c r="OH57" s="1180">
        <f t="shared" ca="1" si="675"/>
        <v>0</v>
      </c>
      <c r="OI57" s="1180">
        <f t="shared" ca="1" si="675"/>
        <v>0</v>
      </c>
      <c r="OJ57" s="1180">
        <f t="shared" ca="1" si="675"/>
        <v>0</v>
      </c>
      <c r="OK57" s="1180">
        <f t="shared" ca="1" si="675"/>
        <v>0</v>
      </c>
      <c r="OL57" s="1180">
        <f t="shared" ca="1" si="675"/>
        <v>0</v>
      </c>
      <c r="OM57" s="1180">
        <f t="shared" ca="1" si="675"/>
        <v>0</v>
      </c>
      <c r="ON57" s="1180">
        <f t="shared" ca="1" si="675"/>
        <v>0</v>
      </c>
      <c r="OO57" s="1180">
        <f t="shared" ca="1" si="675"/>
        <v>0</v>
      </c>
      <c r="PA57" s="1180">
        <f t="shared" ca="1" si="676"/>
        <v>0</v>
      </c>
      <c r="PB57" s="1180">
        <f t="shared" ca="1" si="676"/>
        <v>0</v>
      </c>
      <c r="PC57" s="1180">
        <f t="shared" ca="1" si="676"/>
        <v>0</v>
      </c>
      <c r="PD57" s="1180">
        <f t="shared" ca="1" si="676"/>
        <v>0</v>
      </c>
      <c r="PE57" s="1180">
        <f t="shared" ca="1" si="676"/>
        <v>0</v>
      </c>
      <c r="PF57" s="1180">
        <f t="shared" ca="1" si="676"/>
        <v>0</v>
      </c>
      <c r="PG57" s="1180">
        <f t="shared" ca="1" si="676"/>
        <v>0</v>
      </c>
      <c r="PH57" s="1180">
        <f t="shared" ca="1" si="676"/>
        <v>0</v>
      </c>
      <c r="PI57" s="1180">
        <f t="shared" ca="1" si="676"/>
        <v>0</v>
      </c>
      <c r="PJ57" s="1180">
        <f t="shared" ca="1" si="676"/>
        <v>0</v>
      </c>
      <c r="PK57" s="1180">
        <f t="shared" ca="1" si="676"/>
        <v>0</v>
      </c>
      <c r="PW57" s="1180">
        <f t="shared" ca="1" si="655"/>
        <v>0</v>
      </c>
      <c r="PX57" s="1180">
        <f t="shared" ca="1" si="655"/>
        <v>0</v>
      </c>
      <c r="PY57" s="1180">
        <f t="shared" ca="1" si="655"/>
        <v>0</v>
      </c>
      <c r="PZ57" s="1180">
        <f t="shared" ca="1" si="655"/>
        <v>0</v>
      </c>
    </row>
    <row r="58" spans="1:442" ht="12" customHeight="1">
      <c r="A58" s="1">
        <v>19</v>
      </c>
      <c r="B58" s="1" t="s">
        <v>2648</v>
      </c>
      <c r="C58" s="1" t="s">
        <v>2670</v>
      </c>
      <c r="D58" s="1" t="s">
        <v>93</v>
      </c>
      <c r="J58" s="1180">
        <f t="shared" ca="1" si="633"/>
        <v>67.764712200000005</v>
      </c>
      <c r="K58" s="1180">
        <f t="shared" ca="1" si="633"/>
        <v>67.764712200000005</v>
      </c>
      <c r="T58" s="1180">
        <f t="shared" ca="1" si="656"/>
        <v>67.764712200000005</v>
      </c>
      <c r="U58" s="1180">
        <f t="shared" ca="1" si="656"/>
        <v>0</v>
      </c>
      <c r="V58" s="1180">
        <f t="shared" ca="1" si="656"/>
        <v>5.0459775E-7</v>
      </c>
      <c r="W58" s="1180">
        <f t="shared" ca="1" si="656"/>
        <v>0</v>
      </c>
      <c r="X58" s="1180">
        <f t="shared" ca="1" si="656"/>
        <v>0</v>
      </c>
      <c r="Y58" s="1180">
        <f t="shared" ca="1" si="656"/>
        <v>67.764712700000004</v>
      </c>
      <c r="Z58" s="1180">
        <f t="shared" ca="1" si="656"/>
        <v>1.8886473000000001E-6</v>
      </c>
      <c r="AA58" s="1180">
        <f t="shared" ca="1" si="656"/>
        <v>67.764710800000003</v>
      </c>
      <c r="AB58" s="1180">
        <f t="shared" ca="1" si="656"/>
        <v>0</v>
      </c>
      <c r="AC58" s="1180">
        <f t="shared" ca="1" si="656"/>
        <v>5.0459775E-7</v>
      </c>
      <c r="AD58" s="1180">
        <f t="shared" ca="1" si="656"/>
        <v>0</v>
      </c>
      <c r="AM58" s="1180">
        <f t="shared" ca="1" si="657"/>
        <v>0</v>
      </c>
      <c r="AN58" s="1180">
        <f t="shared" ca="1" si="657"/>
        <v>0</v>
      </c>
      <c r="AO58" s="1180">
        <f t="shared" ca="1" si="657"/>
        <v>67.764710800000003</v>
      </c>
      <c r="AP58" s="1180">
        <f t="shared" ca="1" si="657"/>
        <v>67.764710800000003</v>
      </c>
      <c r="AQ58" s="1180">
        <f t="shared" ca="1" si="657"/>
        <v>9.9971878400000004E-8</v>
      </c>
      <c r="AR58" s="1180">
        <f t="shared" ca="1" si="657"/>
        <v>1.37980072E-13</v>
      </c>
      <c r="AS58" s="1180">
        <f t="shared" ca="1" si="657"/>
        <v>1.88864716E-6</v>
      </c>
      <c r="AT58" s="1180">
        <f t="shared" ca="1" si="657"/>
        <v>1.4063239E-15</v>
      </c>
      <c r="AU58" s="1180">
        <f t="shared" ca="1" si="657"/>
        <v>9.9972014899999997E-8</v>
      </c>
      <c r="AV58" s="1180">
        <f t="shared" ca="1" si="657"/>
        <v>67.764710699999995</v>
      </c>
      <c r="AW58" s="1180">
        <f t="shared" ca="1" si="657"/>
        <v>1.4063239E-15</v>
      </c>
      <c r="AX58" s="1180">
        <f t="shared" ca="1" si="657"/>
        <v>1.98861918E-6</v>
      </c>
      <c r="AY58" s="1180">
        <f t="shared" ca="1" si="657"/>
        <v>0</v>
      </c>
      <c r="AZ58" s="1180">
        <f t="shared" ca="1" si="657"/>
        <v>0</v>
      </c>
      <c r="BA58" s="1180">
        <f t="shared" ca="1" si="657"/>
        <v>0</v>
      </c>
      <c r="BB58" s="1180">
        <f t="shared" ca="1" si="657"/>
        <v>67.764710699999995</v>
      </c>
      <c r="BN58" s="1180">
        <f t="shared" ca="1" si="658"/>
        <v>6.7764710700000004</v>
      </c>
      <c r="BO58" s="1180">
        <f t="shared" ca="1" si="658"/>
        <v>6.7764710700000004</v>
      </c>
      <c r="BP58" s="1180">
        <f t="shared" ca="1" si="658"/>
        <v>4.1438561300000002E-14</v>
      </c>
      <c r="BQ58" s="1180">
        <f t="shared" ca="1" si="658"/>
        <v>0</v>
      </c>
      <c r="BR58" s="1180">
        <f t="shared" ca="1" si="658"/>
        <v>0</v>
      </c>
      <c r="CD58" s="1180">
        <f t="shared" ca="1" si="659"/>
        <v>67.764710699999995</v>
      </c>
      <c r="CE58" s="1180">
        <f t="shared" ca="1" si="659"/>
        <v>67.764710699999995</v>
      </c>
      <c r="CF58" s="1180">
        <f t="shared" ca="1" si="659"/>
        <v>6.7764710700000004</v>
      </c>
      <c r="CG58" s="1180">
        <f t="shared" ca="1" si="659"/>
        <v>6.7764710700000004</v>
      </c>
      <c r="CH58" s="1180">
        <f t="shared" ca="1" si="659"/>
        <v>67.764710699999995</v>
      </c>
      <c r="CI58" s="1180">
        <f t="shared" ca="1" si="659"/>
        <v>0</v>
      </c>
      <c r="CJ58" s="1180">
        <f t="shared" ca="1" si="659"/>
        <v>0</v>
      </c>
      <c r="CK58" s="1180">
        <f t="shared" ca="1" si="659"/>
        <v>67.764710699999995</v>
      </c>
      <c r="CL58" s="1180">
        <f t="shared" ca="1" si="659"/>
        <v>4.0165517200000001E-13</v>
      </c>
      <c r="CM58" s="1180">
        <f t="shared" ca="1" si="659"/>
        <v>0</v>
      </c>
      <c r="CN58" s="1180">
        <f t="shared" ca="1" si="659"/>
        <v>67.764710699999995</v>
      </c>
      <c r="CO58" s="1180">
        <f t="shared" ca="1" si="659"/>
        <v>0</v>
      </c>
      <c r="DA58" s="1180">
        <f t="shared" ca="1" si="660"/>
        <v>0</v>
      </c>
      <c r="DB58" s="1180">
        <f t="shared" ca="1" si="660"/>
        <v>0</v>
      </c>
      <c r="DC58" s="1180">
        <f t="shared" ca="1" si="660"/>
        <v>0</v>
      </c>
      <c r="DD58" s="1180">
        <f t="shared" ca="1" si="660"/>
        <v>0</v>
      </c>
      <c r="DE58" s="1180">
        <f t="shared" ca="1" si="660"/>
        <v>0</v>
      </c>
      <c r="DF58" s="1180">
        <f t="shared" ca="1" si="660"/>
        <v>0</v>
      </c>
      <c r="DG58" s="1180">
        <f t="shared" ca="1" si="660"/>
        <v>0</v>
      </c>
      <c r="DH58" s="1180">
        <f t="shared" ca="1" si="660"/>
        <v>0</v>
      </c>
      <c r="DI58" s="1180">
        <f t="shared" ca="1" si="660"/>
        <v>0</v>
      </c>
      <c r="DJ58" s="1180">
        <f t="shared" ca="1" si="660"/>
        <v>0</v>
      </c>
      <c r="DV58" s="1180">
        <f t="shared" ca="1" si="661"/>
        <v>0</v>
      </c>
      <c r="DW58" s="1180">
        <f t="shared" ca="1" si="661"/>
        <v>0</v>
      </c>
      <c r="DX58" s="1180">
        <f t="shared" ca="1" si="661"/>
        <v>0</v>
      </c>
      <c r="DY58" s="1180">
        <f t="shared" ca="1" si="661"/>
        <v>0</v>
      </c>
      <c r="DZ58" s="1180">
        <f t="shared" ca="1" si="661"/>
        <v>0</v>
      </c>
      <c r="EA58" s="1180">
        <f t="shared" ca="1" si="661"/>
        <v>0</v>
      </c>
      <c r="EB58" s="1180">
        <f t="shared" ca="1" si="661"/>
        <v>0</v>
      </c>
      <c r="EC58" s="1180">
        <f t="shared" ca="1" si="661"/>
        <v>0</v>
      </c>
      <c r="ED58" s="1180">
        <f t="shared" ca="1" si="661"/>
        <v>0</v>
      </c>
      <c r="EE58" s="1180">
        <f t="shared" ca="1" si="661"/>
        <v>0</v>
      </c>
      <c r="EF58" s="1180">
        <f t="shared" ca="1" si="661"/>
        <v>0</v>
      </c>
      <c r="EG58" s="1180">
        <f t="shared" ca="1" si="661"/>
        <v>0</v>
      </c>
      <c r="EH58" s="1180">
        <f t="shared" ca="1" si="661"/>
        <v>0</v>
      </c>
      <c r="EI58" s="1180">
        <f t="shared" ca="1" si="661"/>
        <v>0</v>
      </c>
      <c r="EJ58" s="1180">
        <f t="shared" ca="1" si="661"/>
        <v>0</v>
      </c>
      <c r="EK58" s="1180">
        <f t="shared" ca="1" si="661"/>
        <v>0</v>
      </c>
      <c r="EW58" s="1180">
        <f t="shared" ca="1" si="662"/>
        <v>67.764710699999995</v>
      </c>
      <c r="EX58" s="1180">
        <f t="shared" ca="1" si="662"/>
        <v>67.764710699999995</v>
      </c>
      <c r="EY58" s="1180">
        <f t="shared" ca="1" si="662"/>
        <v>67.764710199999996</v>
      </c>
      <c r="EZ58" s="1180">
        <f t="shared" ca="1" si="662"/>
        <v>67.764710199999996</v>
      </c>
      <c r="FA58" s="1180">
        <f t="shared" ca="1" si="662"/>
        <v>3.0068451799999998E-20</v>
      </c>
      <c r="FB58" s="1180">
        <f t="shared" ca="1" si="662"/>
        <v>5.0459778300000001E-7</v>
      </c>
      <c r="FN58" s="1180">
        <f t="shared" ca="1" si="663"/>
        <v>4.1438561300000002E-14</v>
      </c>
      <c r="FO58" s="1180">
        <f t="shared" ca="1" si="663"/>
        <v>4.0165517200000001E-13</v>
      </c>
      <c r="FP58" s="1180">
        <f t="shared" ca="1" si="663"/>
        <v>3.0068451799999998E-20</v>
      </c>
      <c r="FQ58" s="1180">
        <f t="shared" ca="1" si="663"/>
        <v>5.0459778300000001E-7</v>
      </c>
      <c r="FR58" s="1180">
        <f t="shared" ca="1" si="663"/>
        <v>0</v>
      </c>
      <c r="FS58" s="1180">
        <f t="shared" ca="1" si="663"/>
        <v>5.0459775E-7</v>
      </c>
      <c r="FT58" s="1180">
        <f t="shared" ca="1" si="663"/>
        <v>0</v>
      </c>
      <c r="FU58" s="1180">
        <f t="shared" ca="1" si="663"/>
        <v>4.4309376300000002E-13</v>
      </c>
      <c r="FV58" s="1180">
        <f t="shared" ca="1" si="663"/>
        <v>0</v>
      </c>
      <c r="FW58" s="1180">
        <f t="shared" ca="1" si="663"/>
        <v>0</v>
      </c>
      <c r="FX58" s="1180">
        <f t="shared" ca="1" si="663"/>
        <v>0</v>
      </c>
      <c r="GJ58" s="1180">
        <f t="shared" ca="1" si="664"/>
        <v>0</v>
      </c>
      <c r="GK58" s="1180">
        <f t="shared" ca="1" si="664"/>
        <v>0</v>
      </c>
      <c r="GL58" s="1180">
        <f t="shared" ca="1" si="664"/>
        <v>0</v>
      </c>
      <c r="GM58" s="1180">
        <f t="shared" ca="1" si="664"/>
        <v>0</v>
      </c>
      <c r="GN58" s="1180">
        <f t="shared" ca="1" si="664"/>
        <v>0</v>
      </c>
      <c r="GO58" s="1180">
        <f t="shared" ca="1" si="664"/>
        <v>0</v>
      </c>
      <c r="GP58" s="1180">
        <f t="shared" ca="1" si="664"/>
        <v>0</v>
      </c>
      <c r="GQ58" s="1180">
        <f t="shared" ca="1" si="664"/>
        <v>0</v>
      </c>
      <c r="HC58" s="1180">
        <f t="shared" ca="1" si="665"/>
        <v>67.764710199999996</v>
      </c>
      <c r="HD58" s="1180">
        <f t="shared" ca="1" si="665"/>
        <v>65.242359800000003</v>
      </c>
      <c r="HE58" s="1180">
        <f t="shared" ca="1" si="665"/>
        <v>0</v>
      </c>
      <c r="HF58" s="1180">
        <f t="shared" ca="1" si="665"/>
        <v>4.75780954E-12</v>
      </c>
      <c r="HG58" s="1180">
        <f t="shared" ca="1" si="665"/>
        <v>2.5223504399999999</v>
      </c>
      <c r="HH58" s="1180">
        <f t="shared" ca="1" si="665"/>
        <v>65.242359800000003</v>
      </c>
      <c r="HT58" s="1180">
        <f t="shared" ca="1" si="666"/>
        <v>1.98861918E-6</v>
      </c>
      <c r="HU58" s="1180">
        <f t="shared" ca="1" si="666"/>
        <v>65.242359800000003</v>
      </c>
      <c r="HV58" s="1180">
        <f t="shared" ca="1" si="666"/>
        <v>65.242361700000004</v>
      </c>
      <c r="HW58" s="1180">
        <f t="shared" ca="1" si="666"/>
        <v>65.242361700000004</v>
      </c>
      <c r="HX58" s="1180">
        <f t="shared" ca="1" si="666"/>
        <v>5.4547159900000004</v>
      </c>
      <c r="HY58" s="1180">
        <f t="shared" ca="1" si="666"/>
        <v>0.41709657</v>
      </c>
      <c r="HZ58" s="1180">
        <f t="shared" ca="1" si="666"/>
        <v>1.25882118E-13</v>
      </c>
      <c r="IA58" s="1180">
        <f t="shared" ca="1" si="666"/>
        <v>1.84948847E-14</v>
      </c>
      <c r="IB58" s="1180">
        <f t="shared" ca="1" si="666"/>
        <v>0</v>
      </c>
      <c r="IC58" s="1180">
        <f t="shared" ca="1" si="666"/>
        <v>0</v>
      </c>
      <c r="ID58" s="1180">
        <f t="shared" ca="1" si="666"/>
        <v>0</v>
      </c>
      <c r="IE58" s="1180">
        <f t="shared" ca="1" si="666"/>
        <v>0</v>
      </c>
      <c r="IQ58" s="1180">
        <f t="shared" ca="1" si="667"/>
        <v>5.4547159900000004</v>
      </c>
      <c r="IR58" s="1180">
        <f t="shared" ca="1" si="667"/>
        <v>0.41709657</v>
      </c>
      <c r="IS58" s="1180">
        <f t="shared" ca="1" si="667"/>
        <v>8.2730912800000004E-3</v>
      </c>
      <c r="IT58" s="1180">
        <f t="shared" ca="1" si="667"/>
        <v>0.42536966199999998</v>
      </c>
      <c r="IU58" s="1180">
        <f t="shared" ca="1" si="667"/>
        <v>0.397264703</v>
      </c>
      <c r="IV58" s="1180">
        <f t="shared" ca="1" si="667"/>
        <v>0.242021395</v>
      </c>
      <c r="IW58" s="1180">
        <f t="shared" ca="1" si="667"/>
        <v>0.19855419099999999</v>
      </c>
      <c r="IX58" s="1180">
        <f t="shared" ca="1" si="667"/>
        <v>9.0226024900000003E-16</v>
      </c>
      <c r="IY58" s="1180">
        <f t="shared" ca="1" si="667"/>
        <v>2.81049591E-2</v>
      </c>
      <c r="IZ58" s="1180">
        <f t="shared" ca="1" si="667"/>
        <v>3.5194113300000003E-2</v>
      </c>
      <c r="JA58" s="1180">
        <f t="shared" ca="1" si="668"/>
        <v>0.206827282</v>
      </c>
      <c r="JB58" s="1180">
        <f t="shared" ca="1" si="668"/>
        <v>0</v>
      </c>
      <c r="JC58" s="1180">
        <f t="shared" ca="1" si="668"/>
        <v>3.5194113300000003E-2</v>
      </c>
      <c r="JD58" s="1180">
        <f t="shared" ca="1" si="668"/>
        <v>0</v>
      </c>
      <c r="JE58" s="1180">
        <f t="shared" ca="1" si="668"/>
        <v>3.5194113300000003E-2</v>
      </c>
      <c r="JF58" s="1180">
        <f t="shared" ca="1" si="668"/>
        <v>0</v>
      </c>
      <c r="JG58" s="1180">
        <f t="shared" ca="1" si="668"/>
        <v>0</v>
      </c>
      <c r="JH58" s="1180">
        <f t="shared" ca="1" si="668"/>
        <v>1.84948847E-14</v>
      </c>
      <c r="JT58" s="1180">
        <f t="shared" ca="1" si="669"/>
        <v>0</v>
      </c>
      <c r="JU58" s="1180">
        <f t="shared" ca="1" si="669"/>
        <v>0</v>
      </c>
      <c r="JV58" s="1180">
        <f t="shared" ca="1" si="669"/>
        <v>0</v>
      </c>
      <c r="JW58" s="1180">
        <f t="shared" ca="1" si="669"/>
        <v>0</v>
      </c>
      <c r="JX58" s="1180">
        <f t="shared" ca="1" si="669"/>
        <v>0</v>
      </c>
      <c r="JY58" s="1180">
        <f t="shared" ca="1" si="669"/>
        <v>0</v>
      </c>
      <c r="JZ58" s="1180">
        <f t="shared" ca="1" si="669"/>
        <v>0</v>
      </c>
      <c r="KA58" s="1180">
        <f t="shared" ca="1" si="669"/>
        <v>0</v>
      </c>
      <c r="KB58" s="1180">
        <f t="shared" ca="1" si="669"/>
        <v>0</v>
      </c>
      <c r="KC58" s="1180">
        <f t="shared" ca="1" si="669"/>
        <v>0</v>
      </c>
      <c r="KL58" s="1180">
        <f t="shared" ca="1" si="670"/>
        <v>0</v>
      </c>
      <c r="KM58" s="1180">
        <f t="shared" ca="1" si="670"/>
        <v>0</v>
      </c>
      <c r="KN58" s="1180">
        <f t="shared" ca="1" si="670"/>
        <v>0</v>
      </c>
      <c r="KO58" s="1180">
        <f t="shared" ca="1" si="670"/>
        <v>0</v>
      </c>
      <c r="KP58" s="1180">
        <f t="shared" ca="1" si="670"/>
        <v>0</v>
      </c>
      <c r="KQ58" s="1180">
        <f t="shared" ca="1" si="670"/>
        <v>0</v>
      </c>
      <c r="KR58" s="1180">
        <f t="shared" ca="1" si="670"/>
        <v>0</v>
      </c>
      <c r="LA58" s="1180">
        <f t="shared" ca="1" si="671"/>
        <v>4.75780954E-12</v>
      </c>
      <c r="LB58" s="1180">
        <f t="shared" ca="1" si="671"/>
        <v>1.25882118E-13</v>
      </c>
      <c r="LC58" s="1180">
        <f t="shared" ca="1" si="671"/>
        <v>4.88369166E-12</v>
      </c>
      <c r="LD58" s="1180">
        <f t="shared" ca="1" si="671"/>
        <v>4.88369166E-12</v>
      </c>
      <c r="LE58" s="1180">
        <f t="shared" ca="1" si="671"/>
        <v>0</v>
      </c>
      <c r="LF58" s="1180">
        <f t="shared" ca="1" si="671"/>
        <v>0</v>
      </c>
      <c r="LG58" s="1180">
        <f t="shared" ca="1" si="671"/>
        <v>0</v>
      </c>
      <c r="LH58" s="1180">
        <f t="shared" ca="1" si="671"/>
        <v>0</v>
      </c>
      <c r="LI58" s="1180">
        <f t="shared" ca="1" si="671"/>
        <v>0</v>
      </c>
      <c r="LJ58" s="1180">
        <f t="shared" ca="1" si="671"/>
        <v>0</v>
      </c>
      <c r="LK58" s="1180">
        <f t="shared" ca="1" si="671"/>
        <v>0</v>
      </c>
      <c r="LW58" s="1180">
        <f t="shared" ca="1" si="672"/>
        <v>0</v>
      </c>
      <c r="LX58" s="1180">
        <f t="shared" ca="1" si="672"/>
        <v>0</v>
      </c>
      <c r="LY58" s="1180">
        <f t="shared" ca="1" si="672"/>
        <v>2.5223504399999999</v>
      </c>
      <c r="LZ58" s="1180">
        <f t="shared" ca="1" si="672"/>
        <v>2.81049591E-2</v>
      </c>
      <c r="MA58" s="1180">
        <f t="shared" ca="1" si="672"/>
        <v>2.5504554000000002</v>
      </c>
      <c r="MB58" s="1180">
        <f t="shared" ca="1" si="672"/>
        <v>4.88369166E-12</v>
      </c>
      <c r="MC58" s="1180">
        <f t="shared" ca="1" si="672"/>
        <v>0</v>
      </c>
      <c r="MD58" s="1180">
        <f t="shared" ca="1" si="672"/>
        <v>0</v>
      </c>
      <c r="ME58" s="1180">
        <f t="shared" ca="1" si="672"/>
        <v>0</v>
      </c>
      <c r="MF58" s="1180">
        <f t="shared" ca="1" si="672"/>
        <v>0</v>
      </c>
      <c r="MG58" s="1180">
        <f t="shared" ca="1" si="673"/>
        <v>0</v>
      </c>
      <c r="MH58" s="1180">
        <f t="shared" ca="1" si="673"/>
        <v>0</v>
      </c>
      <c r="MI58" s="1180">
        <f t="shared" ca="1" si="673"/>
        <v>0</v>
      </c>
      <c r="MJ58" s="1180">
        <f t="shared" ca="1" si="673"/>
        <v>0</v>
      </c>
      <c r="MK58" s="1180">
        <f t="shared" ca="1" si="673"/>
        <v>0</v>
      </c>
      <c r="ML58" s="1180">
        <f t="shared" ca="1" si="673"/>
        <v>0</v>
      </c>
      <c r="MM58" s="1180">
        <f t="shared" ca="1" si="673"/>
        <v>0</v>
      </c>
      <c r="MN58" s="1180">
        <f t="shared" ca="1" si="673"/>
        <v>0</v>
      </c>
      <c r="MO58" s="1180">
        <f t="shared" ca="1" si="673"/>
        <v>0</v>
      </c>
      <c r="NA58" s="1180">
        <f t="shared" ca="1" si="674"/>
        <v>1.8886473000000001E-6</v>
      </c>
      <c r="NB58" s="1180">
        <f t="shared" ca="1" si="674"/>
        <v>1.37980072E-13</v>
      </c>
      <c r="NC58" s="1180">
        <f t="shared" ca="1" si="674"/>
        <v>1.88864716E-6</v>
      </c>
      <c r="ND58" s="1180">
        <f t="shared" ca="1" si="674"/>
        <v>0</v>
      </c>
      <c r="NE58" s="1180">
        <f t="shared" ca="1" si="674"/>
        <v>0</v>
      </c>
      <c r="NF58" s="1180">
        <f t="shared" ca="1" si="674"/>
        <v>0</v>
      </c>
      <c r="NG58" s="1180">
        <f t="shared" ca="1" si="674"/>
        <v>0</v>
      </c>
      <c r="NH58" s="1180">
        <f t="shared" ca="1" si="674"/>
        <v>0</v>
      </c>
      <c r="NI58" s="1180">
        <f t="shared" ca="1" si="674"/>
        <v>0</v>
      </c>
      <c r="NJ58" s="1180">
        <f t="shared" ca="1" si="674"/>
        <v>0</v>
      </c>
      <c r="NK58" s="1180">
        <f t="shared" ca="1" si="674"/>
        <v>0</v>
      </c>
      <c r="NL58" s="1180">
        <f t="shared" ca="1" si="674"/>
        <v>0</v>
      </c>
      <c r="NM58" s="1180">
        <f t="shared" ca="1" si="674"/>
        <v>0</v>
      </c>
      <c r="NN58" s="1180">
        <f t="shared" ca="1" si="674"/>
        <v>0</v>
      </c>
      <c r="NO58" s="1180">
        <f t="shared" ca="1" si="674"/>
        <v>0</v>
      </c>
      <c r="NP58" s="1180">
        <f t="shared" ca="1" si="674"/>
        <v>0</v>
      </c>
      <c r="OH58" s="1180">
        <f t="shared" ca="1" si="675"/>
        <v>0</v>
      </c>
      <c r="OI58" s="1180">
        <f t="shared" ca="1" si="675"/>
        <v>0</v>
      </c>
      <c r="OJ58" s="1180">
        <f t="shared" ca="1" si="675"/>
        <v>0</v>
      </c>
      <c r="OK58" s="1180">
        <f t="shared" ca="1" si="675"/>
        <v>0</v>
      </c>
      <c r="OL58" s="1180">
        <f t="shared" ca="1" si="675"/>
        <v>0</v>
      </c>
      <c r="OM58" s="1180">
        <f t="shared" ca="1" si="675"/>
        <v>0</v>
      </c>
      <c r="ON58" s="1180">
        <f t="shared" ca="1" si="675"/>
        <v>0</v>
      </c>
      <c r="OO58" s="1180">
        <f t="shared" ca="1" si="675"/>
        <v>0</v>
      </c>
      <c r="PA58" s="1180">
        <f t="shared" ca="1" si="676"/>
        <v>0</v>
      </c>
      <c r="PB58" s="1180">
        <f t="shared" ca="1" si="676"/>
        <v>0</v>
      </c>
      <c r="PC58" s="1180">
        <f t="shared" ca="1" si="676"/>
        <v>0</v>
      </c>
      <c r="PD58" s="1180">
        <f t="shared" ca="1" si="676"/>
        <v>0</v>
      </c>
      <c r="PE58" s="1180">
        <f t="shared" ca="1" si="676"/>
        <v>0</v>
      </c>
      <c r="PF58" s="1180">
        <f t="shared" ca="1" si="676"/>
        <v>0</v>
      </c>
      <c r="PG58" s="1180">
        <f t="shared" ca="1" si="676"/>
        <v>0</v>
      </c>
      <c r="PH58" s="1180">
        <f t="shared" ca="1" si="676"/>
        <v>0</v>
      </c>
      <c r="PI58" s="1180">
        <f t="shared" ca="1" si="676"/>
        <v>0</v>
      </c>
      <c r="PJ58" s="1180">
        <f t="shared" ca="1" si="676"/>
        <v>0</v>
      </c>
      <c r="PK58" s="1180">
        <f t="shared" ca="1" si="676"/>
        <v>0</v>
      </c>
      <c r="PW58" s="1180">
        <f t="shared" ca="1" si="655"/>
        <v>0</v>
      </c>
      <c r="PX58" s="1180">
        <f t="shared" ca="1" si="655"/>
        <v>0</v>
      </c>
      <c r="PY58" s="1180">
        <f t="shared" ca="1" si="655"/>
        <v>0</v>
      </c>
      <c r="PZ58" s="1180">
        <f t="shared" ca="1" si="655"/>
        <v>0</v>
      </c>
    </row>
    <row r="59" spans="1:442" ht="12" customHeight="1">
      <c r="A59" s="1">
        <v>20</v>
      </c>
      <c r="B59" s="1" t="s">
        <v>2648</v>
      </c>
      <c r="C59" s="1" t="s">
        <v>2671</v>
      </c>
      <c r="D59" s="1" t="s">
        <v>93</v>
      </c>
      <c r="J59" s="1180">
        <f t="shared" ca="1" si="633"/>
        <v>0</v>
      </c>
      <c r="K59" s="1180">
        <f t="shared" ca="1" si="633"/>
        <v>0</v>
      </c>
      <c r="T59" s="1180">
        <f t="shared" ca="1" si="656"/>
        <v>0</v>
      </c>
      <c r="U59" s="1180">
        <f t="shared" ca="1" si="656"/>
        <v>0</v>
      </c>
      <c r="V59" s="1180">
        <f t="shared" ca="1" si="656"/>
        <v>2.7158309699999998E-4</v>
      </c>
      <c r="W59" s="1180">
        <f t="shared" ca="1" si="656"/>
        <v>0</v>
      </c>
      <c r="X59" s="1180">
        <f t="shared" ca="1" si="656"/>
        <v>0</v>
      </c>
      <c r="Y59" s="1180">
        <f t="shared" ca="1" si="656"/>
        <v>4.31568562</v>
      </c>
      <c r="Z59" s="1180">
        <f t="shared" ca="1" si="656"/>
        <v>4.6340583599999998E-4</v>
      </c>
      <c r="AA59" s="1180">
        <f t="shared" ca="1" si="656"/>
        <v>4.3152222099999999</v>
      </c>
      <c r="AB59" s="1180">
        <f t="shared" ca="1" si="656"/>
        <v>0</v>
      </c>
      <c r="AC59" s="1180">
        <f t="shared" ca="1" si="656"/>
        <v>2.7158309699999998E-4</v>
      </c>
      <c r="AD59" s="1180">
        <f t="shared" ca="1" si="656"/>
        <v>0</v>
      </c>
      <c r="AM59" s="1180">
        <f t="shared" ca="1" si="657"/>
        <v>0</v>
      </c>
      <c r="AN59" s="1180">
        <f t="shared" ca="1" si="657"/>
        <v>0</v>
      </c>
      <c r="AO59" s="1180">
        <f t="shared" ca="1" si="657"/>
        <v>4.3152222099999999</v>
      </c>
      <c r="AP59" s="1180">
        <f t="shared" ca="1" si="657"/>
        <v>4.3152222099999999</v>
      </c>
      <c r="AQ59" s="1180">
        <f t="shared" ca="1" si="657"/>
        <v>1.4392315000000001E-4</v>
      </c>
      <c r="AR59" s="1180">
        <f t="shared" ca="1" si="657"/>
        <v>7.9833480599999999E-7</v>
      </c>
      <c r="AS59" s="1180">
        <f t="shared" ca="1" si="657"/>
        <v>4.6260750099999997E-4</v>
      </c>
      <c r="AT59" s="1180">
        <f t="shared" ca="1" si="657"/>
        <v>4.8213105500000002E-8</v>
      </c>
      <c r="AU59" s="1180">
        <f t="shared" ca="1" si="657"/>
        <v>1.44673272E-4</v>
      </c>
      <c r="AV59" s="1180">
        <f t="shared" ca="1" si="657"/>
        <v>4.3150782899999998</v>
      </c>
      <c r="AW59" s="1180">
        <f t="shared" ca="1" si="657"/>
        <v>4.8213105500000002E-8</v>
      </c>
      <c r="AX59" s="1180">
        <f t="shared" ca="1" si="657"/>
        <v>6.0732898600000004E-4</v>
      </c>
      <c r="AY59" s="1180">
        <f t="shared" ca="1" si="657"/>
        <v>0</v>
      </c>
      <c r="AZ59" s="1180">
        <f t="shared" ca="1" si="657"/>
        <v>0</v>
      </c>
      <c r="BA59" s="1180">
        <f t="shared" ca="1" si="657"/>
        <v>0</v>
      </c>
      <c r="BB59" s="1180">
        <f t="shared" ca="1" si="657"/>
        <v>4.3150782899999998</v>
      </c>
      <c r="BN59" s="1180">
        <f t="shared" ca="1" si="658"/>
        <v>0.43150782900000001</v>
      </c>
      <c r="BO59" s="1180">
        <f t="shared" ca="1" si="658"/>
        <v>0.43150781700000002</v>
      </c>
      <c r="BP59" s="1180">
        <f t="shared" ca="1" si="658"/>
        <v>1.1937336099999999E-8</v>
      </c>
      <c r="BQ59" s="1180">
        <f t="shared" ca="1" si="658"/>
        <v>0</v>
      </c>
      <c r="BR59" s="1180">
        <f t="shared" ca="1" si="658"/>
        <v>0</v>
      </c>
      <c r="CD59" s="1180">
        <f t="shared" ca="1" si="659"/>
        <v>4.3150782899999998</v>
      </c>
      <c r="CE59" s="1180">
        <f t="shared" ca="1" si="659"/>
        <v>4.3150782899999998</v>
      </c>
      <c r="CF59" s="1180">
        <f t="shared" ca="1" si="659"/>
        <v>0.43150782900000001</v>
      </c>
      <c r="CG59" s="1180">
        <f t="shared" ca="1" si="659"/>
        <v>0.43150781700000002</v>
      </c>
      <c r="CH59" s="1180">
        <f t="shared" ca="1" si="659"/>
        <v>4.3150782899999998</v>
      </c>
      <c r="CI59" s="1180">
        <f t="shared" ca="1" si="659"/>
        <v>0</v>
      </c>
      <c r="CJ59" s="1180">
        <f t="shared" ca="1" si="659"/>
        <v>0</v>
      </c>
      <c r="CK59" s="1180">
        <f t="shared" ca="1" si="659"/>
        <v>4.3150781599999997</v>
      </c>
      <c r="CL59" s="1180">
        <f t="shared" ca="1" si="659"/>
        <v>1.1570606299999999E-7</v>
      </c>
      <c r="CM59" s="1180">
        <f t="shared" ca="1" si="659"/>
        <v>0</v>
      </c>
      <c r="CN59" s="1180">
        <f t="shared" ca="1" si="659"/>
        <v>4.3150782899999998</v>
      </c>
      <c r="CO59" s="1180">
        <f t="shared" ca="1" si="659"/>
        <v>1.27652486E-7</v>
      </c>
      <c r="DA59" s="1180">
        <f t="shared" ca="1" si="660"/>
        <v>0</v>
      </c>
      <c r="DB59" s="1180">
        <f t="shared" ca="1" si="660"/>
        <v>0</v>
      </c>
      <c r="DC59" s="1180">
        <f t="shared" ca="1" si="660"/>
        <v>0</v>
      </c>
      <c r="DD59" s="1180">
        <f t="shared" ca="1" si="660"/>
        <v>0</v>
      </c>
      <c r="DE59" s="1180">
        <f t="shared" ca="1" si="660"/>
        <v>0</v>
      </c>
      <c r="DF59" s="1180">
        <f t="shared" ca="1" si="660"/>
        <v>0</v>
      </c>
      <c r="DG59" s="1180">
        <f t="shared" ca="1" si="660"/>
        <v>0</v>
      </c>
      <c r="DH59" s="1180">
        <f t="shared" ca="1" si="660"/>
        <v>0</v>
      </c>
      <c r="DI59" s="1180">
        <f t="shared" ca="1" si="660"/>
        <v>0</v>
      </c>
      <c r="DJ59" s="1180">
        <f t="shared" ca="1" si="660"/>
        <v>0</v>
      </c>
      <c r="DV59" s="1180">
        <f t="shared" ca="1" si="661"/>
        <v>0</v>
      </c>
      <c r="DW59" s="1180">
        <f t="shared" ca="1" si="661"/>
        <v>0</v>
      </c>
      <c r="DX59" s="1180">
        <f t="shared" ca="1" si="661"/>
        <v>0</v>
      </c>
      <c r="DY59" s="1180">
        <f t="shared" ca="1" si="661"/>
        <v>0</v>
      </c>
      <c r="DZ59" s="1180">
        <f t="shared" ca="1" si="661"/>
        <v>0</v>
      </c>
      <c r="EA59" s="1180">
        <f t="shared" ca="1" si="661"/>
        <v>0</v>
      </c>
      <c r="EB59" s="1180">
        <f t="shared" ca="1" si="661"/>
        <v>0</v>
      </c>
      <c r="EC59" s="1180">
        <f t="shared" ca="1" si="661"/>
        <v>0</v>
      </c>
      <c r="ED59" s="1180">
        <f t="shared" ca="1" si="661"/>
        <v>0</v>
      </c>
      <c r="EE59" s="1180">
        <f t="shared" ca="1" si="661"/>
        <v>0</v>
      </c>
      <c r="EF59" s="1180">
        <f t="shared" ca="1" si="661"/>
        <v>0</v>
      </c>
      <c r="EG59" s="1180">
        <f t="shared" ca="1" si="661"/>
        <v>0</v>
      </c>
      <c r="EH59" s="1180">
        <f t="shared" ca="1" si="661"/>
        <v>0</v>
      </c>
      <c r="EI59" s="1180">
        <f t="shared" ca="1" si="661"/>
        <v>0</v>
      </c>
      <c r="EJ59" s="1180">
        <f t="shared" ca="1" si="661"/>
        <v>0</v>
      </c>
      <c r="EK59" s="1180">
        <f t="shared" ca="1" si="661"/>
        <v>0</v>
      </c>
      <c r="EW59" s="1180">
        <f t="shared" ca="1" si="662"/>
        <v>4.3150782899999998</v>
      </c>
      <c r="EX59" s="1180">
        <f t="shared" ca="1" si="662"/>
        <v>4.3150782899999998</v>
      </c>
      <c r="EY59" s="1180">
        <f t="shared" ca="1" si="662"/>
        <v>4.31480671</v>
      </c>
      <c r="EZ59" s="1180">
        <f t="shared" ca="1" si="662"/>
        <v>4.31480671</v>
      </c>
      <c r="FA59" s="1180">
        <f t="shared" ca="1" si="662"/>
        <v>9.0871550799999992E-12</v>
      </c>
      <c r="FB59" s="1180">
        <f t="shared" ca="1" si="662"/>
        <v>2.7158311400000002E-4</v>
      </c>
      <c r="FN59" s="1180">
        <f t="shared" ca="1" si="663"/>
        <v>1.1937336099999999E-8</v>
      </c>
      <c r="FO59" s="1180">
        <f t="shared" ca="1" si="663"/>
        <v>1.1570606299999999E-7</v>
      </c>
      <c r="FP59" s="1180">
        <f t="shared" ca="1" si="663"/>
        <v>9.0871550799999992E-12</v>
      </c>
      <c r="FQ59" s="1180">
        <f t="shared" ca="1" si="663"/>
        <v>2.7158311400000002E-4</v>
      </c>
      <c r="FR59" s="1180">
        <f t="shared" ca="1" si="663"/>
        <v>0</v>
      </c>
      <c r="FS59" s="1180">
        <f t="shared" ca="1" si="663"/>
        <v>2.7158309699999998E-4</v>
      </c>
      <c r="FT59" s="1180">
        <f t="shared" ca="1" si="663"/>
        <v>0</v>
      </c>
      <c r="FU59" s="1180">
        <f t="shared" ca="1" si="663"/>
        <v>1.27652486E-7</v>
      </c>
      <c r="FV59" s="1180">
        <f t="shared" ca="1" si="663"/>
        <v>0</v>
      </c>
      <c r="FW59" s="1180">
        <f t="shared" ca="1" si="663"/>
        <v>1.8281502899999999E-32</v>
      </c>
      <c r="FX59" s="1180">
        <f t="shared" ca="1" si="663"/>
        <v>1.27652486E-7</v>
      </c>
      <c r="GJ59" s="1180">
        <f t="shared" ca="1" si="664"/>
        <v>0</v>
      </c>
      <c r="GK59" s="1180">
        <f t="shared" ca="1" si="664"/>
        <v>0</v>
      </c>
      <c r="GL59" s="1180">
        <f t="shared" ca="1" si="664"/>
        <v>0</v>
      </c>
      <c r="GM59" s="1180">
        <f t="shared" ca="1" si="664"/>
        <v>0</v>
      </c>
      <c r="GN59" s="1180">
        <f t="shared" ca="1" si="664"/>
        <v>0</v>
      </c>
      <c r="GO59" s="1180">
        <f t="shared" ca="1" si="664"/>
        <v>0</v>
      </c>
      <c r="GP59" s="1180">
        <f t="shared" ca="1" si="664"/>
        <v>0</v>
      </c>
      <c r="GQ59" s="1180">
        <f t="shared" ca="1" si="664"/>
        <v>0</v>
      </c>
      <c r="HC59" s="1180">
        <f t="shared" ca="1" si="665"/>
        <v>4.31480671</v>
      </c>
      <c r="HD59" s="1180">
        <f t="shared" ca="1" si="665"/>
        <v>4.1542001800000001</v>
      </c>
      <c r="HE59" s="1180">
        <f t="shared" ca="1" si="665"/>
        <v>0</v>
      </c>
      <c r="HF59" s="1180">
        <f t="shared" ca="1" si="665"/>
        <v>1.87965043E-7</v>
      </c>
      <c r="HG59" s="1180">
        <f t="shared" ca="1" si="665"/>
        <v>0.16060633699999999</v>
      </c>
      <c r="HH59" s="1180">
        <f t="shared" ca="1" si="665"/>
        <v>4.1542001800000001</v>
      </c>
      <c r="HT59" s="1180">
        <f t="shared" ca="1" si="666"/>
        <v>6.0732898600000004E-4</v>
      </c>
      <c r="HU59" s="1180">
        <f t="shared" ca="1" si="666"/>
        <v>4.1542001800000001</v>
      </c>
      <c r="HV59" s="1180">
        <f t="shared" ca="1" si="666"/>
        <v>4.1548075100000004</v>
      </c>
      <c r="HW59" s="1180">
        <f t="shared" ca="1" si="666"/>
        <v>4.1548075100000004</v>
      </c>
      <c r="HX59" s="1180">
        <f t="shared" ca="1" si="666"/>
        <v>0.34737083299999999</v>
      </c>
      <c r="HY59" s="1180">
        <f t="shared" ca="1" si="666"/>
        <v>2.6561819800000001E-2</v>
      </c>
      <c r="HZ59" s="1180">
        <f t="shared" ca="1" si="666"/>
        <v>3.5075682199999997E-8</v>
      </c>
      <c r="IA59" s="1180">
        <f t="shared" ca="1" si="666"/>
        <v>1.15618549E-8</v>
      </c>
      <c r="IB59" s="1180">
        <f t="shared" ca="1" si="666"/>
        <v>0</v>
      </c>
      <c r="IC59" s="1180">
        <f t="shared" ca="1" si="666"/>
        <v>0</v>
      </c>
      <c r="ID59" s="1180">
        <f t="shared" ca="1" si="666"/>
        <v>0</v>
      </c>
      <c r="IE59" s="1180">
        <f t="shared" ca="1" si="666"/>
        <v>0</v>
      </c>
      <c r="IQ59" s="1180">
        <f t="shared" ca="1" si="667"/>
        <v>0.34737083299999999</v>
      </c>
      <c r="IR59" s="1180">
        <f t="shared" ca="1" si="667"/>
        <v>2.6561819800000001E-2</v>
      </c>
      <c r="IS59" s="1180">
        <f t="shared" ca="1" si="667"/>
        <v>8.6149861800000005E-2</v>
      </c>
      <c r="IT59" s="1180">
        <f t="shared" ca="1" si="667"/>
        <v>0.11271168199999999</v>
      </c>
      <c r="IU59" s="1180">
        <f t="shared" ca="1" si="667"/>
        <v>0.10526461300000001</v>
      </c>
      <c r="IV59" s="1180">
        <f t="shared" ca="1" si="667"/>
        <v>2.5202320399999998</v>
      </c>
      <c r="IW59" s="1180">
        <f t="shared" ca="1" si="667"/>
        <v>2.0675966799999999</v>
      </c>
      <c r="IX59" s="1180">
        <f t="shared" ca="1" si="667"/>
        <v>8.3530405600000004E-8</v>
      </c>
      <c r="IY59" s="1180">
        <f t="shared" ca="1" si="667"/>
        <v>7.4470689599999999E-3</v>
      </c>
      <c r="IZ59" s="1180">
        <f t="shared" ca="1" si="667"/>
        <v>0.36648550000000002</v>
      </c>
      <c r="JA59" s="1180">
        <f t="shared" ca="1" si="668"/>
        <v>2.1537465400000002</v>
      </c>
      <c r="JB59" s="1180">
        <f t="shared" ca="1" si="668"/>
        <v>0</v>
      </c>
      <c r="JC59" s="1180">
        <f t="shared" ca="1" si="668"/>
        <v>0.36648548800000003</v>
      </c>
      <c r="JD59" s="1180">
        <f t="shared" ca="1" si="668"/>
        <v>0</v>
      </c>
      <c r="JE59" s="1180">
        <f t="shared" ca="1" si="668"/>
        <v>0.36648550000000002</v>
      </c>
      <c r="JF59" s="1180">
        <f t="shared" ca="1" si="668"/>
        <v>0</v>
      </c>
      <c r="JG59" s="1180">
        <f t="shared" ca="1" si="668"/>
        <v>0</v>
      </c>
      <c r="JH59" s="1180">
        <f t="shared" ca="1" si="668"/>
        <v>1.15618549E-8</v>
      </c>
      <c r="JT59" s="1180">
        <f t="shared" ca="1" si="669"/>
        <v>0</v>
      </c>
      <c r="JU59" s="1180">
        <f t="shared" ca="1" si="669"/>
        <v>0</v>
      </c>
      <c r="JV59" s="1180">
        <f t="shared" ca="1" si="669"/>
        <v>0</v>
      </c>
      <c r="JW59" s="1180">
        <f t="shared" ca="1" si="669"/>
        <v>0</v>
      </c>
      <c r="JX59" s="1180">
        <f t="shared" ca="1" si="669"/>
        <v>0</v>
      </c>
      <c r="JY59" s="1180">
        <f t="shared" ca="1" si="669"/>
        <v>0</v>
      </c>
      <c r="JZ59" s="1180">
        <f t="shared" ca="1" si="669"/>
        <v>0</v>
      </c>
      <c r="KA59" s="1180">
        <f t="shared" ca="1" si="669"/>
        <v>0</v>
      </c>
      <c r="KB59" s="1180">
        <f t="shared" ca="1" si="669"/>
        <v>0</v>
      </c>
      <c r="KC59" s="1180">
        <f t="shared" ca="1" si="669"/>
        <v>0</v>
      </c>
      <c r="KL59" s="1180">
        <f t="shared" ca="1" si="670"/>
        <v>0</v>
      </c>
      <c r="KM59" s="1180">
        <f t="shared" ca="1" si="670"/>
        <v>0</v>
      </c>
      <c r="KN59" s="1180">
        <f t="shared" ca="1" si="670"/>
        <v>0</v>
      </c>
      <c r="KO59" s="1180">
        <f t="shared" ca="1" si="670"/>
        <v>0</v>
      </c>
      <c r="KP59" s="1180">
        <f t="shared" ca="1" si="670"/>
        <v>0</v>
      </c>
      <c r="KQ59" s="1180">
        <f t="shared" ca="1" si="670"/>
        <v>0</v>
      </c>
      <c r="KR59" s="1180">
        <f t="shared" ca="1" si="670"/>
        <v>0</v>
      </c>
      <c r="LA59" s="1180">
        <f t="shared" ca="1" si="671"/>
        <v>1.87965043E-7</v>
      </c>
      <c r="LB59" s="1180">
        <f t="shared" ca="1" si="671"/>
        <v>3.5075682199999997E-8</v>
      </c>
      <c r="LC59" s="1180">
        <f t="shared" ca="1" si="671"/>
        <v>2.23040725E-7</v>
      </c>
      <c r="LD59" s="1180">
        <f t="shared" ca="1" si="671"/>
        <v>2.23040725E-7</v>
      </c>
      <c r="LE59" s="1180">
        <f t="shared" ca="1" si="671"/>
        <v>0</v>
      </c>
      <c r="LF59" s="1180">
        <f t="shared" ca="1" si="671"/>
        <v>0</v>
      </c>
      <c r="LG59" s="1180">
        <f t="shared" ca="1" si="671"/>
        <v>0</v>
      </c>
      <c r="LH59" s="1180">
        <f t="shared" ca="1" si="671"/>
        <v>0</v>
      </c>
      <c r="LI59" s="1180">
        <f t="shared" ca="1" si="671"/>
        <v>0</v>
      </c>
      <c r="LJ59" s="1180">
        <f t="shared" ca="1" si="671"/>
        <v>0</v>
      </c>
      <c r="LK59" s="1180">
        <f t="shared" ca="1" si="671"/>
        <v>0</v>
      </c>
      <c r="LW59" s="1180">
        <f t="shared" ca="1" si="672"/>
        <v>0</v>
      </c>
      <c r="LX59" s="1180">
        <f t="shared" ca="1" si="672"/>
        <v>0</v>
      </c>
      <c r="LY59" s="1180">
        <f t="shared" ca="1" si="672"/>
        <v>0.16060633699999999</v>
      </c>
      <c r="LZ59" s="1180">
        <f t="shared" ca="1" si="672"/>
        <v>7.4470689599999999E-3</v>
      </c>
      <c r="MA59" s="1180">
        <f t="shared" ca="1" si="672"/>
        <v>0.16805340599999999</v>
      </c>
      <c r="MB59" s="1180">
        <f t="shared" ca="1" si="672"/>
        <v>2.23040725E-7</v>
      </c>
      <c r="MC59" s="1180">
        <f t="shared" ca="1" si="672"/>
        <v>0</v>
      </c>
      <c r="MD59" s="1180">
        <f t="shared" ca="1" si="672"/>
        <v>0</v>
      </c>
      <c r="ME59" s="1180">
        <f t="shared" ca="1" si="672"/>
        <v>0</v>
      </c>
      <c r="MF59" s="1180">
        <f t="shared" ca="1" si="672"/>
        <v>0</v>
      </c>
      <c r="MG59" s="1180">
        <f t="shared" ca="1" si="673"/>
        <v>0</v>
      </c>
      <c r="MH59" s="1180">
        <f t="shared" ca="1" si="673"/>
        <v>0</v>
      </c>
      <c r="MI59" s="1180">
        <f t="shared" ca="1" si="673"/>
        <v>0</v>
      </c>
      <c r="MJ59" s="1180">
        <f t="shared" ca="1" si="673"/>
        <v>0</v>
      </c>
      <c r="MK59" s="1180">
        <f t="shared" ca="1" si="673"/>
        <v>0</v>
      </c>
      <c r="ML59" s="1180">
        <f t="shared" ca="1" si="673"/>
        <v>0</v>
      </c>
      <c r="MM59" s="1180">
        <f t="shared" ca="1" si="673"/>
        <v>0</v>
      </c>
      <c r="MN59" s="1180">
        <f t="shared" ca="1" si="673"/>
        <v>0</v>
      </c>
      <c r="MO59" s="1180">
        <f t="shared" ca="1" si="673"/>
        <v>0</v>
      </c>
      <c r="NA59" s="1180">
        <f t="shared" ca="1" si="674"/>
        <v>4.6340583599999998E-4</v>
      </c>
      <c r="NB59" s="1180">
        <f t="shared" ca="1" si="674"/>
        <v>7.9833480599999999E-7</v>
      </c>
      <c r="NC59" s="1180">
        <f t="shared" ca="1" si="674"/>
        <v>4.6260750099999997E-4</v>
      </c>
      <c r="ND59" s="1180">
        <f t="shared" ca="1" si="674"/>
        <v>0</v>
      </c>
      <c r="NE59" s="1180">
        <f t="shared" ca="1" si="674"/>
        <v>0</v>
      </c>
      <c r="NF59" s="1180">
        <f t="shared" ca="1" si="674"/>
        <v>0</v>
      </c>
      <c r="NG59" s="1180">
        <f t="shared" ca="1" si="674"/>
        <v>0</v>
      </c>
      <c r="NH59" s="1180">
        <f t="shared" ca="1" si="674"/>
        <v>0</v>
      </c>
      <c r="NI59" s="1180">
        <f t="shared" ca="1" si="674"/>
        <v>0</v>
      </c>
      <c r="NJ59" s="1180">
        <f t="shared" ca="1" si="674"/>
        <v>0</v>
      </c>
      <c r="NK59" s="1180">
        <f t="shared" ca="1" si="674"/>
        <v>0</v>
      </c>
      <c r="NL59" s="1180">
        <f t="shared" ca="1" si="674"/>
        <v>0</v>
      </c>
      <c r="NM59" s="1180">
        <f t="shared" ca="1" si="674"/>
        <v>0</v>
      </c>
      <c r="NN59" s="1180">
        <f t="shared" ca="1" si="674"/>
        <v>0</v>
      </c>
      <c r="NO59" s="1180">
        <f t="shared" ca="1" si="674"/>
        <v>0</v>
      </c>
      <c r="NP59" s="1180">
        <f t="shared" ca="1" si="674"/>
        <v>0</v>
      </c>
      <c r="OH59" s="1180">
        <f t="shared" ca="1" si="675"/>
        <v>0</v>
      </c>
      <c r="OI59" s="1180">
        <f t="shared" ca="1" si="675"/>
        <v>0</v>
      </c>
      <c r="OJ59" s="1180">
        <f t="shared" ca="1" si="675"/>
        <v>0</v>
      </c>
      <c r="OK59" s="1180">
        <f t="shared" ca="1" si="675"/>
        <v>0</v>
      </c>
      <c r="OL59" s="1180">
        <f t="shared" ca="1" si="675"/>
        <v>0</v>
      </c>
      <c r="OM59" s="1180">
        <f t="shared" ca="1" si="675"/>
        <v>0</v>
      </c>
      <c r="ON59" s="1180">
        <f t="shared" ca="1" si="675"/>
        <v>0</v>
      </c>
      <c r="OO59" s="1180">
        <f t="shared" ca="1" si="675"/>
        <v>0</v>
      </c>
      <c r="PA59" s="1180">
        <f t="shared" ca="1" si="676"/>
        <v>0</v>
      </c>
      <c r="PB59" s="1180">
        <f t="shared" ca="1" si="676"/>
        <v>0</v>
      </c>
      <c r="PC59" s="1180">
        <f t="shared" ca="1" si="676"/>
        <v>0</v>
      </c>
      <c r="PD59" s="1180">
        <f t="shared" ca="1" si="676"/>
        <v>0</v>
      </c>
      <c r="PE59" s="1180">
        <f t="shared" ca="1" si="676"/>
        <v>0</v>
      </c>
      <c r="PF59" s="1180">
        <f t="shared" ca="1" si="676"/>
        <v>0</v>
      </c>
      <c r="PG59" s="1180">
        <f t="shared" ca="1" si="676"/>
        <v>0</v>
      </c>
      <c r="PH59" s="1180">
        <f t="shared" ca="1" si="676"/>
        <v>0</v>
      </c>
      <c r="PI59" s="1180">
        <f t="shared" ca="1" si="676"/>
        <v>0</v>
      </c>
      <c r="PJ59" s="1180">
        <f t="shared" ca="1" si="676"/>
        <v>0</v>
      </c>
      <c r="PK59" s="1180">
        <f t="shared" ca="1" si="676"/>
        <v>0</v>
      </c>
      <c r="PW59" s="1180">
        <f t="shared" ca="1" si="655"/>
        <v>0</v>
      </c>
      <c r="PX59" s="1180">
        <f t="shared" ca="1" si="655"/>
        <v>0</v>
      </c>
      <c r="PY59" s="1180">
        <f t="shared" ca="1" si="655"/>
        <v>0</v>
      </c>
      <c r="PZ59" s="1180">
        <f t="shared" ca="1" si="655"/>
        <v>0</v>
      </c>
    </row>
    <row r="60" spans="1:442" ht="12" customHeight="1">
      <c r="A60" s="1">
        <v>21</v>
      </c>
      <c r="B60" s="1" t="s">
        <v>2648</v>
      </c>
      <c r="C60" s="1" t="s">
        <v>2672</v>
      </c>
      <c r="D60" s="1" t="s">
        <v>93</v>
      </c>
      <c r="J60" s="1180">
        <f t="shared" ca="1" si="633"/>
        <v>0</v>
      </c>
      <c r="K60" s="1180">
        <f t="shared" ca="1" si="633"/>
        <v>0</v>
      </c>
      <c r="T60" s="1180">
        <f t="shared" ca="1" si="656"/>
        <v>0</v>
      </c>
      <c r="U60" s="1180">
        <f t="shared" ca="1" si="656"/>
        <v>0</v>
      </c>
      <c r="V60" s="1180">
        <f t="shared" ca="1" si="656"/>
        <v>4.1897270499999997E-3</v>
      </c>
      <c r="W60" s="1180">
        <f t="shared" ca="1" si="656"/>
        <v>0</v>
      </c>
      <c r="X60" s="1180">
        <f t="shared" ca="1" si="656"/>
        <v>0</v>
      </c>
      <c r="Y60" s="1180">
        <f t="shared" ca="1" si="656"/>
        <v>2.9365287900000001</v>
      </c>
      <c r="Z60" s="1180">
        <f t="shared" ca="1" si="656"/>
        <v>5.7892251699999996E-3</v>
      </c>
      <c r="AA60" s="1180">
        <f t="shared" ca="1" si="656"/>
        <v>2.9307395600000001</v>
      </c>
      <c r="AB60" s="1180">
        <f t="shared" ca="1" si="656"/>
        <v>0</v>
      </c>
      <c r="AC60" s="1180">
        <f t="shared" ca="1" si="656"/>
        <v>4.1897270499999997E-3</v>
      </c>
      <c r="AD60" s="1180">
        <f t="shared" ca="1" si="656"/>
        <v>0</v>
      </c>
      <c r="AM60" s="1180">
        <f t="shared" ca="1" si="657"/>
        <v>0</v>
      </c>
      <c r="AN60" s="1180">
        <f t="shared" ca="1" si="657"/>
        <v>0</v>
      </c>
      <c r="AO60" s="1180">
        <f t="shared" ca="1" si="657"/>
        <v>2.9307395600000001</v>
      </c>
      <c r="AP60" s="1180">
        <f t="shared" ca="1" si="657"/>
        <v>2.9307395600000001</v>
      </c>
      <c r="AQ60" s="1180">
        <f t="shared" ca="1" si="657"/>
        <v>2.6515417499999999E-3</v>
      </c>
      <c r="AR60" s="1180">
        <f t="shared" ca="1" si="657"/>
        <v>3.6909227499999999E-4</v>
      </c>
      <c r="AS60" s="1180">
        <f t="shared" ca="1" si="657"/>
        <v>5.4201328900000002E-3</v>
      </c>
      <c r="AT60" s="1180">
        <f t="shared" ca="1" si="657"/>
        <v>3.9248869600000001E-5</v>
      </c>
      <c r="AU60" s="1180">
        <f t="shared" ca="1" si="657"/>
        <v>2.9813851599999998E-3</v>
      </c>
      <c r="AV60" s="1180">
        <f t="shared" ca="1" si="657"/>
        <v>2.9280880200000001</v>
      </c>
      <c r="AW60" s="1180">
        <f t="shared" ca="1" si="657"/>
        <v>3.9248869600000001E-5</v>
      </c>
      <c r="AX60" s="1180">
        <f t="shared" ca="1" si="657"/>
        <v>8.4407669200000004E-3</v>
      </c>
      <c r="AY60" s="1180">
        <f t="shared" ca="1" si="657"/>
        <v>0</v>
      </c>
      <c r="AZ60" s="1180">
        <f t="shared" ca="1" si="657"/>
        <v>0</v>
      </c>
      <c r="BA60" s="1180">
        <f t="shared" ca="1" si="657"/>
        <v>0</v>
      </c>
      <c r="BB60" s="1180">
        <f t="shared" ca="1" si="657"/>
        <v>2.9280880200000001</v>
      </c>
      <c r="BN60" s="1180">
        <f t="shared" ca="1" si="658"/>
        <v>0.29280880199999998</v>
      </c>
      <c r="BO60" s="1180">
        <f t="shared" ca="1" si="658"/>
        <v>0.29280788299999999</v>
      </c>
      <c r="BP60" s="1180">
        <f t="shared" ca="1" si="658"/>
        <v>9.1891096899999998E-7</v>
      </c>
      <c r="BQ60" s="1180">
        <f t="shared" ca="1" si="658"/>
        <v>0</v>
      </c>
      <c r="BR60" s="1180">
        <f t="shared" ca="1" si="658"/>
        <v>0</v>
      </c>
      <c r="CD60" s="1180">
        <f t="shared" ca="1" si="659"/>
        <v>2.9280880200000001</v>
      </c>
      <c r="CE60" s="1180">
        <f t="shared" ca="1" si="659"/>
        <v>2.9280880200000001</v>
      </c>
      <c r="CF60" s="1180">
        <f t="shared" ca="1" si="659"/>
        <v>0.29280880199999998</v>
      </c>
      <c r="CG60" s="1180">
        <f t="shared" ca="1" si="659"/>
        <v>0.29280788299999999</v>
      </c>
      <c r="CH60" s="1180">
        <f t="shared" ca="1" si="659"/>
        <v>2.9280880200000001</v>
      </c>
      <c r="CI60" s="1180">
        <f t="shared" ca="1" si="659"/>
        <v>0</v>
      </c>
      <c r="CJ60" s="1180">
        <f t="shared" ca="1" si="659"/>
        <v>0</v>
      </c>
      <c r="CK60" s="1180">
        <f t="shared" ca="1" si="659"/>
        <v>2.9280782699999999</v>
      </c>
      <c r="CL60" s="1180">
        <f t="shared" ca="1" si="659"/>
        <v>8.8303281699999995E-6</v>
      </c>
      <c r="CM60" s="1180">
        <f t="shared" ca="1" si="659"/>
        <v>0</v>
      </c>
      <c r="CN60" s="1180">
        <f t="shared" ca="1" si="659"/>
        <v>2.9280880200000001</v>
      </c>
      <c r="CO60" s="1180">
        <f t="shared" ca="1" si="659"/>
        <v>9.7525449800000003E-6</v>
      </c>
      <c r="DA60" s="1180">
        <f t="shared" ca="1" si="660"/>
        <v>0</v>
      </c>
      <c r="DB60" s="1180">
        <f t="shared" ca="1" si="660"/>
        <v>0</v>
      </c>
      <c r="DC60" s="1180">
        <f t="shared" ca="1" si="660"/>
        <v>0</v>
      </c>
      <c r="DD60" s="1180">
        <f t="shared" ca="1" si="660"/>
        <v>0</v>
      </c>
      <c r="DE60" s="1180">
        <f t="shared" ca="1" si="660"/>
        <v>0</v>
      </c>
      <c r="DF60" s="1180">
        <f t="shared" ca="1" si="660"/>
        <v>0</v>
      </c>
      <c r="DG60" s="1180">
        <f t="shared" ca="1" si="660"/>
        <v>0</v>
      </c>
      <c r="DH60" s="1180">
        <f t="shared" ca="1" si="660"/>
        <v>0</v>
      </c>
      <c r="DI60" s="1180">
        <f t="shared" ca="1" si="660"/>
        <v>0</v>
      </c>
      <c r="DJ60" s="1180">
        <f t="shared" ca="1" si="660"/>
        <v>0</v>
      </c>
      <c r="DV60" s="1180">
        <f t="shared" ca="1" si="661"/>
        <v>0</v>
      </c>
      <c r="DW60" s="1180">
        <f t="shared" ca="1" si="661"/>
        <v>0</v>
      </c>
      <c r="DX60" s="1180">
        <f t="shared" ca="1" si="661"/>
        <v>0</v>
      </c>
      <c r="DY60" s="1180">
        <f t="shared" ca="1" si="661"/>
        <v>0</v>
      </c>
      <c r="DZ60" s="1180">
        <f t="shared" ca="1" si="661"/>
        <v>0</v>
      </c>
      <c r="EA60" s="1180">
        <f t="shared" ca="1" si="661"/>
        <v>0</v>
      </c>
      <c r="EB60" s="1180">
        <f t="shared" ca="1" si="661"/>
        <v>0</v>
      </c>
      <c r="EC60" s="1180">
        <f t="shared" ca="1" si="661"/>
        <v>0</v>
      </c>
      <c r="ED60" s="1180">
        <f t="shared" ca="1" si="661"/>
        <v>0</v>
      </c>
      <c r="EE60" s="1180">
        <f t="shared" ca="1" si="661"/>
        <v>0</v>
      </c>
      <c r="EF60" s="1180">
        <f t="shared" ca="1" si="661"/>
        <v>0</v>
      </c>
      <c r="EG60" s="1180">
        <f t="shared" ca="1" si="661"/>
        <v>0</v>
      </c>
      <c r="EH60" s="1180">
        <f t="shared" ca="1" si="661"/>
        <v>0</v>
      </c>
      <c r="EI60" s="1180">
        <f t="shared" ca="1" si="661"/>
        <v>0</v>
      </c>
      <c r="EJ60" s="1180">
        <f t="shared" ca="1" si="661"/>
        <v>0</v>
      </c>
      <c r="EK60" s="1180">
        <f t="shared" ca="1" si="661"/>
        <v>0</v>
      </c>
      <c r="EW60" s="1180">
        <f t="shared" ca="1" si="662"/>
        <v>2.9280880200000001</v>
      </c>
      <c r="EX60" s="1180">
        <f t="shared" ca="1" si="662"/>
        <v>2.9280880200000001</v>
      </c>
      <c r="EY60" s="1180">
        <f t="shared" ca="1" si="662"/>
        <v>2.9238982899999999</v>
      </c>
      <c r="EZ60" s="1180">
        <f t="shared" ca="1" si="662"/>
        <v>2.9238982899999999</v>
      </c>
      <c r="FA60" s="1180">
        <f t="shared" ca="1" si="662"/>
        <v>3.3058416900000001E-9</v>
      </c>
      <c r="FB60" s="1180">
        <f t="shared" ca="1" si="662"/>
        <v>4.1897273200000003E-3</v>
      </c>
      <c r="FN60" s="1180">
        <f t="shared" ca="1" si="663"/>
        <v>9.1891096899999998E-7</v>
      </c>
      <c r="FO60" s="1180">
        <f t="shared" ca="1" si="663"/>
        <v>8.8303281699999995E-6</v>
      </c>
      <c r="FP60" s="1180">
        <f t="shared" ca="1" si="663"/>
        <v>3.3058416900000001E-9</v>
      </c>
      <c r="FQ60" s="1180">
        <f t="shared" ca="1" si="663"/>
        <v>4.1897273200000003E-3</v>
      </c>
      <c r="FR60" s="1180">
        <f t="shared" ca="1" si="663"/>
        <v>0</v>
      </c>
      <c r="FS60" s="1180">
        <f t="shared" ca="1" si="663"/>
        <v>4.1897270499999997E-3</v>
      </c>
      <c r="FT60" s="1180">
        <f t="shared" ca="1" si="663"/>
        <v>0</v>
      </c>
      <c r="FU60" s="1180">
        <f t="shared" ca="1" si="663"/>
        <v>9.7525449800000003E-6</v>
      </c>
      <c r="FV60" s="1180">
        <f t="shared" ca="1" si="663"/>
        <v>0</v>
      </c>
      <c r="FW60" s="1180">
        <f t="shared" ca="1" si="663"/>
        <v>1.18404162E-21</v>
      </c>
      <c r="FX60" s="1180">
        <f t="shared" ca="1" si="663"/>
        <v>9.7525449800000003E-6</v>
      </c>
      <c r="GJ60" s="1180">
        <f t="shared" ca="1" si="664"/>
        <v>0</v>
      </c>
      <c r="GK60" s="1180">
        <f t="shared" ca="1" si="664"/>
        <v>0</v>
      </c>
      <c r="GL60" s="1180">
        <f t="shared" ca="1" si="664"/>
        <v>0</v>
      </c>
      <c r="GM60" s="1180">
        <f t="shared" ca="1" si="664"/>
        <v>0</v>
      </c>
      <c r="GN60" s="1180">
        <f t="shared" ca="1" si="664"/>
        <v>0</v>
      </c>
      <c r="GO60" s="1180">
        <f t="shared" ca="1" si="664"/>
        <v>0</v>
      </c>
      <c r="GP60" s="1180">
        <f t="shared" ca="1" si="664"/>
        <v>0</v>
      </c>
      <c r="GQ60" s="1180">
        <f t="shared" ca="1" si="664"/>
        <v>0</v>
      </c>
      <c r="HC60" s="1180">
        <f t="shared" ca="1" si="665"/>
        <v>2.9238982899999999</v>
      </c>
      <c r="HD60" s="1180">
        <f t="shared" ca="1" si="665"/>
        <v>2.8150644200000001</v>
      </c>
      <c r="HE60" s="1180">
        <f t="shared" ca="1" si="665"/>
        <v>0</v>
      </c>
      <c r="HF60" s="1180">
        <f t="shared" ca="1" si="665"/>
        <v>1.07993093E-5</v>
      </c>
      <c r="HG60" s="1180">
        <f t="shared" ca="1" si="665"/>
        <v>0.108823078</v>
      </c>
      <c r="HH60" s="1180">
        <f t="shared" ca="1" si="665"/>
        <v>2.8150644200000001</v>
      </c>
      <c r="HT60" s="1180">
        <f t="shared" ca="1" si="666"/>
        <v>8.4407669200000004E-3</v>
      </c>
      <c r="HU60" s="1180">
        <f t="shared" ca="1" si="666"/>
        <v>2.8150644200000001</v>
      </c>
      <c r="HV60" s="1180">
        <f t="shared" ca="1" si="666"/>
        <v>2.8235051800000002</v>
      </c>
      <c r="HW60" s="1180">
        <f t="shared" ca="1" si="666"/>
        <v>2.8235051800000002</v>
      </c>
      <c r="HX60" s="1180">
        <f t="shared" ca="1" si="666"/>
        <v>0.23606234600000001</v>
      </c>
      <c r="HY60" s="1180">
        <f t="shared" ca="1" si="666"/>
        <v>1.8050581400000001E-2</v>
      </c>
      <c r="HZ60" s="1180">
        <f t="shared" ca="1" si="666"/>
        <v>2.5415737300000002E-6</v>
      </c>
      <c r="IA60" s="1180">
        <f t="shared" ca="1" si="666"/>
        <v>2.0250845700000001E-9</v>
      </c>
      <c r="IB60" s="1180">
        <f t="shared" ca="1" si="666"/>
        <v>0</v>
      </c>
      <c r="IC60" s="1180">
        <f t="shared" ca="1" si="666"/>
        <v>0</v>
      </c>
      <c r="ID60" s="1180">
        <f t="shared" ca="1" si="666"/>
        <v>0</v>
      </c>
      <c r="IE60" s="1180">
        <f t="shared" ca="1" si="666"/>
        <v>0</v>
      </c>
      <c r="IQ60" s="1180">
        <f t="shared" ca="1" si="667"/>
        <v>0.23606234600000001</v>
      </c>
      <c r="IR60" s="1180">
        <f t="shared" ca="1" si="667"/>
        <v>1.8050581400000001E-2</v>
      </c>
      <c r="IS60" s="1180">
        <f t="shared" ca="1" si="667"/>
        <v>3.5802981200000001E-4</v>
      </c>
      <c r="IT60" s="1180">
        <f t="shared" ca="1" si="667"/>
        <v>1.8408611200000001E-2</v>
      </c>
      <c r="IU60" s="1180">
        <f t="shared" ca="1" si="667"/>
        <v>1.71923202E-2</v>
      </c>
      <c r="IV60" s="1180">
        <f t="shared" ca="1" si="667"/>
        <v>1.0473820700000001E-2</v>
      </c>
      <c r="IW60" s="1180">
        <f t="shared" ca="1" si="667"/>
        <v>8.5927154800000006E-3</v>
      </c>
      <c r="IX60" s="1180">
        <f t="shared" ca="1" si="667"/>
        <v>7.4564634800000002E-8</v>
      </c>
      <c r="IY60" s="1180">
        <f t="shared" ca="1" si="667"/>
        <v>1.21629094E-3</v>
      </c>
      <c r="IZ60" s="1180">
        <f t="shared" ca="1" si="667"/>
        <v>1.52307539E-3</v>
      </c>
      <c r="JA60" s="1180">
        <f t="shared" ca="1" si="668"/>
        <v>8.9507452899999992E-3</v>
      </c>
      <c r="JB60" s="1180">
        <f t="shared" ca="1" si="668"/>
        <v>0</v>
      </c>
      <c r="JC60" s="1180">
        <f t="shared" ca="1" si="668"/>
        <v>1.52307337E-3</v>
      </c>
      <c r="JD60" s="1180">
        <f t="shared" ca="1" si="668"/>
        <v>0</v>
      </c>
      <c r="JE60" s="1180">
        <f t="shared" ca="1" si="668"/>
        <v>1.52307539E-3</v>
      </c>
      <c r="JF60" s="1180">
        <f t="shared" ca="1" si="668"/>
        <v>0</v>
      </c>
      <c r="JG60" s="1180">
        <f t="shared" ca="1" si="668"/>
        <v>0</v>
      </c>
      <c r="JH60" s="1180">
        <f t="shared" ca="1" si="668"/>
        <v>2.0250845700000001E-9</v>
      </c>
      <c r="JT60" s="1180">
        <f t="shared" ca="1" si="669"/>
        <v>0</v>
      </c>
      <c r="JU60" s="1180">
        <f t="shared" ca="1" si="669"/>
        <v>0</v>
      </c>
      <c r="JV60" s="1180">
        <f t="shared" ca="1" si="669"/>
        <v>0</v>
      </c>
      <c r="JW60" s="1180">
        <f t="shared" ca="1" si="669"/>
        <v>0</v>
      </c>
      <c r="JX60" s="1180">
        <f t="shared" ca="1" si="669"/>
        <v>0</v>
      </c>
      <c r="JY60" s="1180">
        <f t="shared" ca="1" si="669"/>
        <v>0</v>
      </c>
      <c r="JZ60" s="1180">
        <f t="shared" ca="1" si="669"/>
        <v>0</v>
      </c>
      <c r="KA60" s="1180">
        <f t="shared" ca="1" si="669"/>
        <v>0</v>
      </c>
      <c r="KB60" s="1180">
        <f t="shared" ca="1" si="669"/>
        <v>0</v>
      </c>
      <c r="KC60" s="1180">
        <f t="shared" ca="1" si="669"/>
        <v>0</v>
      </c>
      <c r="KL60" s="1180">
        <f t="shared" ca="1" si="670"/>
        <v>0</v>
      </c>
      <c r="KM60" s="1180">
        <f t="shared" ca="1" si="670"/>
        <v>0</v>
      </c>
      <c r="KN60" s="1180">
        <f t="shared" ca="1" si="670"/>
        <v>0</v>
      </c>
      <c r="KO60" s="1180">
        <f t="shared" ca="1" si="670"/>
        <v>0</v>
      </c>
      <c r="KP60" s="1180">
        <f t="shared" ca="1" si="670"/>
        <v>0</v>
      </c>
      <c r="KQ60" s="1180">
        <f t="shared" ca="1" si="670"/>
        <v>0</v>
      </c>
      <c r="KR60" s="1180">
        <f t="shared" ca="1" si="670"/>
        <v>0</v>
      </c>
      <c r="LA60" s="1180">
        <f t="shared" ca="1" si="671"/>
        <v>1.07993093E-5</v>
      </c>
      <c r="LB60" s="1180">
        <f t="shared" ca="1" si="671"/>
        <v>2.5415737300000002E-6</v>
      </c>
      <c r="LC60" s="1180">
        <f t="shared" ca="1" si="671"/>
        <v>1.33408831E-5</v>
      </c>
      <c r="LD60" s="1180">
        <f t="shared" ca="1" si="671"/>
        <v>1.33408831E-5</v>
      </c>
      <c r="LE60" s="1180">
        <f t="shared" ca="1" si="671"/>
        <v>0</v>
      </c>
      <c r="LF60" s="1180">
        <f t="shared" ca="1" si="671"/>
        <v>0</v>
      </c>
      <c r="LG60" s="1180">
        <f t="shared" ca="1" si="671"/>
        <v>0</v>
      </c>
      <c r="LH60" s="1180">
        <f t="shared" ca="1" si="671"/>
        <v>0</v>
      </c>
      <c r="LI60" s="1180">
        <f t="shared" ca="1" si="671"/>
        <v>0</v>
      </c>
      <c r="LJ60" s="1180">
        <f t="shared" ca="1" si="671"/>
        <v>0</v>
      </c>
      <c r="LK60" s="1180">
        <f t="shared" ca="1" si="671"/>
        <v>0</v>
      </c>
      <c r="LW60" s="1180">
        <f t="shared" ca="1" si="672"/>
        <v>0</v>
      </c>
      <c r="LX60" s="1180">
        <f t="shared" ca="1" si="672"/>
        <v>0</v>
      </c>
      <c r="LY60" s="1180">
        <f t="shared" ca="1" si="672"/>
        <v>0.108823078</v>
      </c>
      <c r="LZ60" s="1180">
        <f t="shared" ca="1" si="672"/>
        <v>1.21629094E-3</v>
      </c>
      <c r="MA60" s="1180">
        <f t="shared" ca="1" si="672"/>
        <v>0.110039369</v>
      </c>
      <c r="MB60" s="1180">
        <f t="shared" ca="1" si="672"/>
        <v>1.33408831E-5</v>
      </c>
      <c r="MC60" s="1180">
        <f t="shared" ca="1" si="672"/>
        <v>0</v>
      </c>
      <c r="MD60" s="1180">
        <f t="shared" ca="1" si="672"/>
        <v>0</v>
      </c>
      <c r="ME60" s="1180">
        <f t="shared" ca="1" si="672"/>
        <v>0</v>
      </c>
      <c r="MF60" s="1180">
        <f t="shared" ca="1" si="672"/>
        <v>0</v>
      </c>
      <c r="MG60" s="1180">
        <f t="shared" ca="1" si="673"/>
        <v>0</v>
      </c>
      <c r="MH60" s="1180">
        <f t="shared" ca="1" si="673"/>
        <v>0</v>
      </c>
      <c r="MI60" s="1180">
        <f t="shared" ca="1" si="673"/>
        <v>0</v>
      </c>
      <c r="MJ60" s="1180">
        <f t="shared" ca="1" si="673"/>
        <v>0</v>
      </c>
      <c r="MK60" s="1180">
        <f t="shared" ca="1" si="673"/>
        <v>0</v>
      </c>
      <c r="ML60" s="1180">
        <f t="shared" ca="1" si="673"/>
        <v>0</v>
      </c>
      <c r="MM60" s="1180">
        <f t="shared" ca="1" si="673"/>
        <v>0</v>
      </c>
      <c r="MN60" s="1180">
        <f t="shared" ca="1" si="673"/>
        <v>0</v>
      </c>
      <c r="MO60" s="1180">
        <f t="shared" ca="1" si="673"/>
        <v>0</v>
      </c>
      <c r="NA60" s="1180">
        <f t="shared" ca="1" si="674"/>
        <v>5.7892251699999996E-3</v>
      </c>
      <c r="NB60" s="1180">
        <f t="shared" ca="1" si="674"/>
        <v>3.6909227499999999E-4</v>
      </c>
      <c r="NC60" s="1180">
        <f t="shared" ca="1" si="674"/>
        <v>5.4201328900000002E-3</v>
      </c>
      <c r="ND60" s="1180">
        <f t="shared" ca="1" si="674"/>
        <v>0</v>
      </c>
      <c r="NE60" s="1180">
        <f t="shared" ca="1" si="674"/>
        <v>0</v>
      </c>
      <c r="NF60" s="1180">
        <f t="shared" ca="1" si="674"/>
        <v>0</v>
      </c>
      <c r="NG60" s="1180">
        <f t="shared" ca="1" si="674"/>
        <v>0</v>
      </c>
      <c r="NH60" s="1180">
        <f t="shared" ca="1" si="674"/>
        <v>0</v>
      </c>
      <c r="NI60" s="1180">
        <f t="shared" ca="1" si="674"/>
        <v>0</v>
      </c>
      <c r="NJ60" s="1180">
        <f t="shared" ca="1" si="674"/>
        <v>0</v>
      </c>
      <c r="NK60" s="1180">
        <f t="shared" ca="1" si="674"/>
        <v>0</v>
      </c>
      <c r="NL60" s="1180">
        <f t="shared" ca="1" si="674"/>
        <v>0</v>
      </c>
      <c r="NM60" s="1180">
        <f t="shared" ca="1" si="674"/>
        <v>0</v>
      </c>
      <c r="NN60" s="1180">
        <f t="shared" ca="1" si="674"/>
        <v>0</v>
      </c>
      <c r="NO60" s="1180">
        <f t="shared" ca="1" si="674"/>
        <v>0</v>
      </c>
      <c r="NP60" s="1180">
        <f t="shared" ca="1" si="674"/>
        <v>0</v>
      </c>
      <c r="OH60" s="1180">
        <f t="shared" ca="1" si="675"/>
        <v>0</v>
      </c>
      <c r="OI60" s="1180">
        <f t="shared" ca="1" si="675"/>
        <v>0</v>
      </c>
      <c r="OJ60" s="1180">
        <f t="shared" ca="1" si="675"/>
        <v>0</v>
      </c>
      <c r="OK60" s="1180">
        <f t="shared" ca="1" si="675"/>
        <v>0</v>
      </c>
      <c r="OL60" s="1180">
        <f t="shared" ca="1" si="675"/>
        <v>0</v>
      </c>
      <c r="OM60" s="1180">
        <f t="shared" ca="1" si="675"/>
        <v>0</v>
      </c>
      <c r="ON60" s="1180">
        <f t="shared" ca="1" si="675"/>
        <v>0</v>
      </c>
      <c r="OO60" s="1180">
        <f t="shared" ca="1" si="675"/>
        <v>0</v>
      </c>
      <c r="PA60" s="1180">
        <f t="shared" ca="1" si="676"/>
        <v>0</v>
      </c>
      <c r="PB60" s="1180">
        <f t="shared" ca="1" si="676"/>
        <v>0</v>
      </c>
      <c r="PC60" s="1180">
        <f t="shared" ca="1" si="676"/>
        <v>0</v>
      </c>
      <c r="PD60" s="1180">
        <f t="shared" ca="1" si="676"/>
        <v>0</v>
      </c>
      <c r="PE60" s="1180">
        <f t="shared" ca="1" si="676"/>
        <v>0</v>
      </c>
      <c r="PF60" s="1180">
        <f t="shared" ca="1" si="676"/>
        <v>0</v>
      </c>
      <c r="PG60" s="1180">
        <f t="shared" ca="1" si="676"/>
        <v>0</v>
      </c>
      <c r="PH60" s="1180">
        <f t="shared" ca="1" si="676"/>
        <v>0</v>
      </c>
      <c r="PI60" s="1180">
        <f t="shared" ca="1" si="676"/>
        <v>0</v>
      </c>
      <c r="PJ60" s="1180">
        <f t="shared" ca="1" si="676"/>
        <v>0</v>
      </c>
      <c r="PK60" s="1180">
        <f t="shared" ca="1" si="676"/>
        <v>0</v>
      </c>
      <c r="PW60" s="1180">
        <f t="shared" ca="1" si="655"/>
        <v>0</v>
      </c>
      <c r="PX60" s="1180">
        <f t="shared" ca="1" si="655"/>
        <v>0</v>
      </c>
      <c r="PY60" s="1180">
        <f t="shared" ca="1" si="655"/>
        <v>0</v>
      </c>
      <c r="PZ60" s="1180">
        <f t="shared" ca="1" si="655"/>
        <v>0</v>
      </c>
    </row>
    <row r="61" spans="1:442" ht="12" customHeight="1">
      <c r="A61" s="1">
        <v>22</v>
      </c>
      <c r="B61" s="1" t="s">
        <v>2648</v>
      </c>
      <c r="C61" s="1" t="s">
        <v>2673</v>
      </c>
      <c r="D61" s="1" t="s">
        <v>93</v>
      </c>
      <c r="J61" s="1180">
        <f t="shared" ref="J61:K80" ca="1" si="677">VLOOKUP(J$1,INDIRECT(LU_MAT),$A61,FALSE())</f>
        <v>0</v>
      </c>
      <c r="K61" s="1180">
        <f t="shared" ca="1" si="677"/>
        <v>0</v>
      </c>
      <c r="T61" s="1180">
        <f t="shared" ref="T61:AD70" ca="1" si="678">VLOOKUP(T$1,INDIRECT(LU_MAT),$A61,FALSE())</f>
        <v>0</v>
      </c>
      <c r="U61" s="1180">
        <f t="shared" ca="1" si="678"/>
        <v>0</v>
      </c>
      <c r="V61" s="1180">
        <f t="shared" ca="1" si="678"/>
        <v>1.7575008999999999</v>
      </c>
      <c r="W61" s="1180">
        <f t="shared" ca="1" si="678"/>
        <v>0</v>
      </c>
      <c r="X61" s="1180">
        <f t="shared" ca="1" si="678"/>
        <v>0</v>
      </c>
      <c r="Y61" s="1180">
        <f t="shared" ca="1" si="678"/>
        <v>6.90909379</v>
      </c>
      <c r="Z61" s="1180">
        <f t="shared" ca="1" si="678"/>
        <v>2.1347573</v>
      </c>
      <c r="AA61" s="1180">
        <f t="shared" ca="1" si="678"/>
        <v>4.7743364799999997</v>
      </c>
      <c r="AB61" s="1180">
        <f t="shared" ca="1" si="678"/>
        <v>0</v>
      </c>
      <c r="AC61" s="1180">
        <f t="shared" ca="1" si="678"/>
        <v>1.7575008999999999</v>
      </c>
      <c r="AD61" s="1180">
        <f t="shared" ca="1" si="678"/>
        <v>0</v>
      </c>
      <c r="AM61" s="1180">
        <f t="shared" ref="AM61:BB70" ca="1" si="679">VLOOKUP(AM$1,INDIRECT(LU_MAT),$A61,FALSE())</f>
        <v>0</v>
      </c>
      <c r="AN61" s="1180">
        <f t="shared" ca="1" si="679"/>
        <v>0</v>
      </c>
      <c r="AO61" s="1180">
        <f t="shared" ca="1" si="679"/>
        <v>4.7743364799999997</v>
      </c>
      <c r="AP61" s="1180">
        <f t="shared" ca="1" si="679"/>
        <v>4.7743364799999997</v>
      </c>
      <c r="AQ61" s="1180">
        <f t="shared" ca="1" si="679"/>
        <v>1.30291147</v>
      </c>
      <c r="AR61" s="1180">
        <f t="shared" ca="1" si="679"/>
        <v>2.0604087899999999</v>
      </c>
      <c r="AS61" s="1180">
        <f t="shared" ca="1" si="679"/>
        <v>7.4348516899999995E-2</v>
      </c>
      <c r="AT61" s="1180">
        <f t="shared" ca="1" si="679"/>
        <v>2.8348560900000002</v>
      </c>
      <c r="AU61" s="1180">
        <f t="shared" ca="1" si="679"/>
        <v>0.52846416299999999</v>
      </c>
      <c r="AV61" s="1180">
        <f t="shared" ca="1" si="679"/>
        <v>3.4714250199999999</v>
      </c>
      <c r="AW61" s="1180">
        <f t="shared" ca="1" si="679"/>
        <v>2.8348560900000002</v>
      </c>
      <c r="AX61" s="1180">
        <f t="shared" ca="1" si="679"/>
        <v>3.4376687700000002</v>
      </c>
      <c r="AY61" s="1180">
        <f t="shared" ca="1" si="679"/>
        <v>0</v>
      </c>
      <c r="AZ61" s="1180">
        <f t="shared" ca="1" si="679"/>
        <v>0</v>
      </c>
      <c r="BA61" s="1180">
        <f t="shared" ca="1" si="679"/>
        <v>0</v>
      </c>
      <c r="BB61" s="1180">
        <f t="shared" ca="1" si="679"/>
        <v>3.4714250199999999</v>
      </c>
      <c r="BN61" s="1180">
        <f t="shared" ref="BN61:BR70" ca="1" si="680">VLOOKUP(BN$1,INDIRECT(LU_MAT),$A61,FALSE())</f>
        <v>0.34714249600000002</v>
      </c>
      <c r="BO61" s="1180">
        <f t="shared" ca="1" si="680"/>
        <v>0.34464091699999999</v>
      </c>
      <c r="BP61" s="1180">
        <f t="shared" ca="1" si="680"/>
        <v>2.5015795700000002E-3</v>
      </c>
      <c r="BQ61" s="1180">
        <f t="shared" ca="1" si="680"/>
        <v>0</v>
      </c>
      <c r="BR61" s="1180">
        <f t="shared" ca="1" si="680"/>
        <v>0</v>
      </c>
      <c r="CD61" s="1180">
        <f t="shared" ref="CD61:CO70" ca="1" si="681">VLOOKUP(CD$1,INDIRECT(LU_MAT),$A61,FALSE())</f>
        <v>3.4714250199999999</v>
      </c>
      <c r="CE61" s="1180">
        <f t="shared" ca="1" si="681"/>
        <v>3.4714250199999999</v>
      </c>
      <c r="CF61" s="1180">
        <f t="shared" ca="1" si="681"/>
        <v>0.34714249600000002</v>
      </c>
      <c r="CG61" s="1180">
        <f t="shared" ca="1" si="681"/>
        <v>0.34464091699999999</v>
      </c>
      <c r="CH61" s="1180">
        <f t="shared" ca="1" si="681"/>
        <v>3.4714250199999999</v>
      </c>
      <c r="CI61" s="1180">
        <f t="shared" ca="1" si="681"/>
        <v>0</v>
      </c>
      <c r="CJ61" s="1180">
        <f t="shared" ca="1" si="681"/>
        <v>0</v>
      </c>
      <c r="CK61" s="1180">
        <f t="shared" ca="1" si="681"/>
        <v>3.44491894</v>
      </c>
      <c r="CL61" s="1180">
        <f t="shared" ca="1" si="681"/>
        <v>2.4004445499999999E-2</v>
      </c>
      <c r="CM61" s="1180">
        <f t="shared" ca="1" si="681"/>
        <v>0</v>
      </c>
      <c r="CN61" s="1180">
        <f t="shared" ca="1" si="681"/>
        <v>3.4728828699999998</v>
      </c>
      <c r="CO61" s="1180">
        <f t="shared" ca="1" si="681"/>
        <v>2.79639307E-2</v>
      </c>
      <c r="DA61" s="1180">
        <f t="shared" ref="DA61:DJ70" ca="1" si="682">VLOOKUP(DA$1,INDIRECT(LU_MAT),$A61,FALSE())</f>
        <v>0</v>
      </c>
      <c r="DB61" s="1180">
        <f t="shared" ca="1" si="682"/>
        <v>0</v>
      </c>
      <c r="DC61" s="1180">
        <f t="shared" ca="1" si="682"/>
        <v>0</v>
      </c>
      <c r="DD61" s="1180">
        <f t="shared" ca="1" si="682"/>
        <v>0</v>
      </c>
      <c r="DE61" s="1180">
        <f t="shared" ca="1" si="682"/>
        <v>0</v>
      </c>
      <c r="DF61" s="1180">
        <f t="shared" ca="1" si="682"/>
        <v>0</v>
      </c>
      <c r="DG61" s="1180">
        <f t="shared" ca="1" si="682"/>
        <v>0</v>
      </c>
      <c r="DH61" s="1180">
        <f t="shared" ca="1" si="682"/>
        <v>0</v>
      </c>
      <c r="DI61" s="1180">
        <f t="shared" ca="1" si="682"/>
        <v>0</v>
      </c>
      <c r="DJ61" s="1180">
        <f t="shared" ca="1" si="682"/>
        <v>0</v>
      </c>
      <c r="DV61" s="1180">
        <f t="shared" ref="DV61:EK70" ca="1" si="683">VLOOKUP(DV$1,INDIRECT(LU_MAT),$A61,FALSE())</f>
        <v>0</v>
      </c>
      <c r="DW61" s="1180">
        <f t="shared" ca="1" si="683"/>
        <v>0</v>
      </c>
      <c r="DX61" s="1180">
        <f t="shared" ca="1" si="683"/>
        <v>0</v>
      </c>
      <c r="DY61" s="1180">
        <f t="shared" ca="1" si="683"/>
        <v>0</v>
      </c>
      <c r="DZ61" s="1180">
        <f t="shared" ca="1" si="683"/>
        <v>0</v>
      </c>
      <c r="EA61" s="1180">
        <f t="shared" ca="1" si="683"/>
        <v>0</v>
      </c>
      <c r="EB61" s="1180">
        <f t="shared" ca="1" si="683"/>
        <v>0</v>
      </c>
      <c r="EC61" s="1180">
        <f t="shared" ca="1" si="683"/>
        <v>0</v>
      </c>
      <c r="ED61" s="1180">
        <f t="shared" ca="1" si="683"/>
        <v>0</v>
      </c>
      <c r="EE61" s="1180">
        <f t="shared" ca="1" si="683"/>
        <v>0</v>
      </c>
      <c r="EF61" s="1180">
        <f t="shared" ca="1" si="683"/>
        <v>0</v>
      </c>
      <c r="EG61" s="1180">
        <f t="shared" ca="1" si="683"/>
        <v>0</v>
      </c>
      <c r="EH61" s="1180">
        <f t="shared" ca="1" si="683"/>
        <v>0</v>
      </c>
      <c r="EI61" s="1180">
        <f t="shared" ca="1" si="683"/>
        <v>0</v>
      </c>
      <c r="EJ61" s="1180">
        <f t="shared" ca="1" si="683"/>
        <v>0</v>
      </c>
      <c r="EK61" s="1180">
        <f t="shared" ca="1" si="683"/>
        <v>0</v>
      </c>
      <c r="EW61" s="1180">
        <f t="shared" ref="EW61:FB70" ca="1" si="684">VLOOKUP(EW$1,INDIRECT(LU_MAT),$A61,FALSE())</f>
        <v>3.4728828699999998</v>
      </c>
      <c r="EX61" s="1180">
        <f t="shared" ca="1" si="684"/>
        <v>3.4728828699999998</v>
      </c>
      <c r="EY61" s="1180">
        <f t="shared" ca="1" si="684"/>
        <v>1.7138640000000001</v>
      </c>
      <c r="EZ61" s="1180">
        <f t="shared" ca="1" si="684"/>
        <v>1.7138640000000001</v>
      </c>
      <c r="FA61" s="1180">
        <f t="shared" ca="1" si="684"/>
        <v>1.5174380600000001E-3</v>
      </c>
      <c r="FB61" s="1180">
        <f t="shared" ca="1" si="684"/>
        <v>1.75750144</v>
      </c>
      <c r="FN61" s="1180">
        <f t="shared" ref="FN61:FX70" ca="1" si="685">VLOOKUP(FN$1,INDIRECT(LU_MAT),$A61,FALSE())</f>
        <v>2.5015795700000002E-3</v>
      </c>
      <c r="FO61" s="1180">
        <f t="shared" ca="1" si="685"/>
        <v>2.4004445499999999E-2</v>
      </c>
      <c r="FP61" s="1180">
        <f t="shared" ca="1" si="685"/>
        <v>1.5174380600000001E-3</v>
      </c>
      <c r="FQ61" s="1180">
        <f t="shared" ca="1" si="685"/>
        <v>1.75750144</v>
      </c>
      <c r="FR61" s="1180">
        <f t="shared" ca="1" si="685"/>
        <v>4.2360485299999998E-7</v>
      </c>
      <c r="FS61" s="1180">
        <f t="shared" ca="1" si="685"/>
        <v>1.7575008999999999</v>
      </c>
      <c r="FT61" s="1180">
        <f t="shared" ca="1" si="685"/>
        <v>0</v>
      </c>
      <c r="FU61" s="1180">
        <f t="shared" ca="1" si="685"/>
        <v>2.80234631E-2</v>
      </c>
      <c r="FV61" s="1180">
        <f t="shared" ca="1" si="685"/>
        <v>0</v>
      </c>
      <c r="FW61" s="1180">
        <f t="shared" ca="1" si="685"/>
        <v>5.9532430700000003E-5</v>
      </c>
      <c r="FX61" s="1180">
        <f t="shared" ca="1" si="685"/>
        <v>2.79639307E-2</v>
      </c>
      <c r="GJ61" s="1180">
        <f t="shared" ref="GJ61:GQ70" ca="1" si="686">VLOOKUP(GJ$1,INDIRECT(LU_MAT),$A61,FALSE())</f>
        <v>4.2360485299999998E-7</v>
      </c>
      <c r="GK61" s="1180">
        <f t="shared" ca="1" si="686"/>
        <v>4.2360485299999998E-7</v>
      </c>
      <c r="GL61" s="1180">
        <f t="shared" ca="1" si="686"/>
        <v>0</v>
      </c>
      <c r="GM61" s="1180">
        <f t="shared" ca="1" si="686"/>
        <v>4.2360485299999998E-7</v>
      </c>
      <c r="GN61" s="1180">
        <f t="shared" ca="1" si="686"/>
        <v>4.2360485299999998E-7</v>
      </c>
      <c r="GO61" s="1180">
        <f t="shared" ca="1" si="686"/>
        <v>0</v>
      </c>
      <c r="GP61" s="1180">
        <f t="shared" ca="1" si="686"/>
        <v>4.2360485299999998E-7</v>
      </c>
      <c r="GQ61" s="1180">
        <f t="shared" ca="1" si="686"/>
        <v>0</v>
      </c>
      <c r="HC61" s="1180">
        <f t="shared" ref="HC61:HH70" ca="1" si="687">VLOOKUP(HC$1,INDIRECT(LU_MAT),$A61,FALSE())</f>
        <v>1.7138640000000001</v>
      </c>
      <c r="HD61" s="1180">
        <f t="shared" ca="1" si="687"/>
        <v>1.65007024</v>
      </c>
      <c r="HE61" s="1180">
        <f t="shared" ca="1" si="687"/>
        <v>0</v>
      </c>
      <c r="HF61" s="1180">
        <f t="shared" ca="1" si="687"/>
        <v>6.7795124099999998E-3</v>
      </c>
      <c r="HG61" s="1180">
        <f t="shared" ca="1" si="687"/>
        <v>5.7014246900000003E-2</v>
      </c>
      <c r="HH61" s="1180">
        <f t="shared" ca="1" si="687"/>
        <v>1.65007024</v>
      </c>
      <c r="HT61" s="1180">
        <f t="shared" ref="HT61:IE70" ca="1" si="688">VLOOKUP(HT$1,INDIRECT(LU_MAT),$A61,FALSE())</f>
        <v>3.4376687700000002</v>
      </c>
      <c r="HU61" s="1180">
        <f t="shared" ca="1" si="688"/>
        <v>1.65007024</v>
      </c>
      <c r="HV61" s="1180">
        <f t="shared" ca="1" si="688"/>
        <v>5.08773901</v>
      </c>
      <c r="HW61" s="1180">
        <f t="shared" ca="1" si="688"/>
        <v>5.08773901</v>
      </c>
      <c r="HX61" s="1180">
        <f t="shared" ca="1" si="688"/>
        <v>0.41648805300000002</v>
      </c>
      <c r="HY61" s="1180">
        <f t="shared" ca="1" si="688"/>
        <v>3.1846889699999999E-2</v>
      </c>
      <c r="HZ61" s="1180">
        <f t="shared" ca="1" si="688"/>
        <v>9.5635418000000003E-3</v>
      </c>
      <c r="IA61" s="1180">
        <f t="shared" ca="1" si="688"/>
        <v>1.97398849E-6</v>
      </c>
      <c r="IB61" s="1180">
        <f t="shared" ca="1" si="688"/>
        <v>0</v>
      </c>
      <c r="IC61" s="1180">
        <f t="shared" ca="1" si="688"/>
        <v>0</v>
      </c>
      <c r="ID61" s="1180">
        <f t="shared" ca="1" si="688"/>
        <v>0</v>
      </c>
      <c r="IE61" s="1180">
        <f t="shared" ca="1" si="688"/>
        <v>0</v>
      </c>
      <c r="IQ61" s="1180">
        <f t="shared" ref="IQ61:IZ70" ca="1" si="689">VLOOKUP(IQ$1,INDIRECT(LU_MAT),$A61,FALSE())</f>
        <v>0.41648805300000002</v>
      </c>
      <c r="IR61" s="1180">
        <f t="shared" ca="1" si="689"/>
        <v>3.1846889699999999E-2</v>
      </c>
      <c r="IS61" s="1180">
        <f t="shared" ca="1" si="689"/>
        <v>6.1853586700000003E-4</v>
      </c>
      <c r="IT61" s="1180">
        <f t="shared" ca="1" si="689"/>
        <v>3.24654256E-2</v>
      </c>
      <c r="IU61" s="1180">
        <f t="shared" ca="1" si="689"/>
        <v>3.0320375E-2</v>
      </c>
      <c r="IV61" s="1180">
        <f t="shared" ca="1" si="689"/>
        <v>1.8094675800000001E-2</v>
      </c>
      <c r="IW61" s="1180">
        <f t="shared" ca="1" si="689"/>
        <v>1.48448608E-2</v>
      </c>
      <c r="IX61" s="1180">
        <f t="shared" ca="1" si="689"/>
        <v>3.7145574199999999E-4</v>
      </c>
      <c r="IY61" s="1180">
        <f t="shared" ca="1" si="689"/>
        <v>2.14505063E-3</v>
      </c>
      <c r="IZ61" s="1180">
        <f t="shared" ca="1" si="689"/>
        <v>2.6312800599999999E-3</v>
      </c>
      <c r="JA61" s="1180">
        <f t="shared" ref="JA61:JH70" ca="1" si="690">VLOOKUP(JA$1,INDIRECT(LU_MAT),$A61,FALSE())</f>
        <v>1.54633967E-2</v>
      </c>
      <c r="JB61" s="1180">
        <f t="shared" ca="1" si="690"/>
        <v>0</v>
      </c>
      <c r="JC61" s="1180">
        <f t="shared" ca="1" si="690"/>
        <v>2.6293060699999998E-3</v>
      </c>
      <c r="JD61" s="1180">
        <f t="shared" ca="1" si="690"/>
        <v>0</v>
      </c>
      <c r="JE61" s="1180">
        <f t="shared" ca="1" si="690"/>
        <v>2.6312800599999999E-3</v>
      </c>
      <c r="JF61" s="1180">
        <f t="shared" ca="1" si="690"/>
        <v>0</v>
      </c>
      <c r="JG61" s="1180">
        <f t="shared" ca="1" si="690"/>
        <v>0</v>
      </c>
      <c r="JH61" s="1180">
        <f t="shared" ca="1" si="690"/>
        <v>1.97398849E-6</v>
      </c>
      <c r="JT61" s="1180">
        <f t="shared" ref="JT61:KC70" ca="1" si="691">VLOOKUP(JT$1,INDIRECT(LU_MAT),$A61,FALSE())</f>
        <v>0</v>
      </c>
      <c r="JU61" s="1180">
        <f t="shared" ca="1" si="691"/>
        <v>0</v>
      </c>
      <c r="JV61" s="1180">
        <f t="shared" ca="1" si="691"/>
        <v>0</v>
      </c>
      <c r="JW61" s="1180">
        <f t="shared" ca="1" si="691"/>
        <v>0</v>
      </c>
      <c r="JX61" s="1180">
        <f t="shared" ca="1" si="691"/>
        <v>4.2360485299999998E-7</v>
      </c>
      <c r="JY61" s="1180">
        <f t="shared" ca="1" si="691"/>
        <v>0</v>
      </c>
      <c r="JZ61" s="1180">
        <f t="shared" ca="1" si="691"/>
        <v>4.2360485299999998E-7</v>
      </c>
      <c r="KA61" s="1180">
        <f t="shared" ca="1" si="691"/>
        <v>0</v>
      </c>
      <c r="KB61" s="1180">
        <f t="shared" ca="1" si="691"/>
        <v>0</v>
      </c>
      <c r="KC61" s="1180">
        <f t="shared" ca="1" si="691"/>
        <v>0</v>
      </c>
      <c r="KL61" s="1180">
        <f t="shared" ref="KL61:KR70" ca="1" si="692">VLOOKUP(KL$1,INDIRECT(LU_MAT),$A61,FALSE())</f>
        <v>0</v>
      </c>
      <c r="KM61" s="1180">
        <f t="shared" ca="1" si="692"/>
        <v>0</v>
      </c>
      <c r="KN61" s="1180">
        <f t="shared" ca="1" si="692"/>
        <v>0</v>
      </c>
      <c r="KO61" s="1180">
        <f t="shared" ca="1" si="692"/>
        <v>0</v>
      </c>
      <c r="KP61" s="1180">
        <f t="shared" ca="1" si="692"/>
        <v>0</v>
      </c>
      <c r="KQ61" s="1180">
        <f t="shared" ca="1" si="692"/>
        <v>0</v>
      </c>
      <c r="KR61" s="1180">
        <f t="shared" ca="1" si="692"/>
        <v>0</v>
      </c>
      <c r="LA61" s="1180">
        <f t="shared" ref="LA61:LK70" ca="1" si="693">VLOOKUP(LA$1,INDIRECT(LU_MAT),$A61,FALSE())</f>
        <v>6.7795124099999998E-3</v>
      </c>
      <c r="LB61" s="1180">
        <f t="shared" ca="1" si="693"/>
        <v>9.5635418000000003E-3</v>
      </c>
      <c r="LC61" s="1180">
        <f t="shared" ca="1" si="693"/>
        <v>1.6343054199999998E-2</v>
      </c>
      <c r="LD61" s="1180">
        <f t="shared" ca="1" si="693"/>
        <v>1.6343054199999998E-2</v>
      </c>
      <c r="LE61" s="1180">
        <f t="shared" ca="1" si="693"/>
        <v>0</v>
      </c>
      <c r="LF61" s="1180">
        <f t="shared" ca="1" si="693"/>
        <v>0</v>
      </c>
      <c r="LG61" s="1180">
        <f t="shared" ca="1" si="693"/>
        <v>0</v>
      </c>
      <c r="LH61" s="1180">
        <f t="shared" ca="1" si="693"/>
        <v>0</v>
      </c>
      <c r="LI61" s="1180">
        <f t="shared" ca="1" si="693"/>
        <v>0</v>
      </c>
      <c r="LJ61" s="1180">
        <f t="shared" ca="1" si="693"/>
        <v>0</v>
      </c>
      <c r="LK61" s="1180">
        <f t="shared" ca="1" si="693"/>
        <v>0</v>
      </c>
      <c r="LW61" s="1180">
        <f t="shared" ref="LW61:MF70" ca="1" si="694">VLOOKUP(LW$1,INDIRECT(LU_MAT),$A61,FALSE())</f>
        <v>0</v>
      </c>
      <c r="LX61" s="1180">
        <f t="shared" ca="1" si="694"/>
        <v>0</v>
      </c>
      <c r="LY61" s="1180">
        <f t="shared" ca="1" si="694"/>
        <v>5.7014246900000003E-2</v>
      </c>
      <c r="LZ61" s="1180">
        <f t="shared" ca="1" si="694"/>
        <v>2.14505063E-3</v>
      </c>
      <c r="MA61" s="1180">
        <f t="shared" ca="1" si="694"/>
        <v>5.9159297499999999E-2</v>
      </c>
      <c r="MB61" s="1180">
        <f t="shared" ca="1" si="694"/>
        <v>1.6343054199999998E-2</v>
      </c>
      <c r="MC61" s="1180">
        <f t="shared" ca="1" si="694"/>
        <v>0</v>
      </c>
      <c r="MD61" s="1180">
        <f t="shared" ca="1" si="694"/>
        <v>0</v>
      </c>
      <c r="ME61" s="1180">
        <f t="shared" ca="1" si="694"/>
        <v>0</v>
      </c>
      <c r="MF61" s="1180">
        <f t="shared" ca="1" si="694"/>
        <v>0</v>
      </c>
      <c r="MG61" s="1180">
        <f t="shared" ref="MG61:MO70" ca="1" si="695">VLOOKUP(MG$1,INDIRECT(LU_MAT),$A61,FALSE())</f>
        <v>0</v>
      </c>
      <c r="MH61" s="1180">
        <f t="shared" ca="1" si="695"/>
        <v>0</v>
      </c>
      <c r="MI61" s="1180">
        <f t="shared" ca="1" si="695"/>
        <v>0</v>
      </c>
      <c r="MJ61" s="1180">
        <f t="shared" ca="1" si="695"/>
        <v>0</v>
      </c>
      <c r="MK61" s="1180">
        <f t="shared" ca="1" si="695"/>
        <v>0</v>
      </c>
      <c r="ML61" s="1180">
        <f t="shared" ca="1" si="695"/>
        <v>0</v>
      </c>
      <c r="MM61" s="1180">
        <f t="shared" ca="1" si="695"/>
        <v>0</v>
      </c>
      <c r="MN61" s="1180">
        <f t="shared" ca="1" si="695"/>
        <v>0</v>
      </c>
      <c r="MO61" s="1180">
        <f t="shared" ca="1" si="695"/>
        <v>0</v>
      </c>
      <c r="NA61" s="1180">
        <f t="shared" ref="NA61:NP70" ca="1" si="696">VLOOKUP(NA$1,INDIRECT(LU_MAT),$A61,FALSE())</f>
        <v>2.1347573</v>
      </c>
      <c r="NB61" s="1180">
        <f t="shared" ca="1" si="696"/>
        <v>2.0604087899999999</v>
      </c>
      <c r="NC61" s="1180">
        <f t="shared" ca="1" si="696"/>
        <v>7.4348516899999995E-2</v>
      </c>
      <c r="ND61" s="1180">
        <f t="shared" ca="1" si="696"/>
        <v>0</v>
      </c>
      <c r="NE61" s="1180">
        <f t="shared" ca="1" si="696"/>
        <v>0</v>
      </c>
      <c r="NF61" s="1180">
        <f t="shared" ca="1" si="696"/>
        <v>0</v>
      </c>
      <c r="NG61" s="1180">
        <f t="shared" ca="1" si="696"/>
        <v>0</v>
      </c>
      <c r="NH61" s="1180">
        <f t="shared" ca="1" si="696"/>
        <v>0</v>
      </c>
      <c r="NI61" s="1180">
        <f t="shared" ca="1" si="696"/>
        <v>0</v>
      </c>
      <c r="NJ61" s="1180">
        <f t="shared" ca="1" si="696"/>
        <v>0</v>
      </c>
      <c r="NK61" s="1180">
        <f t="shared" ca="1" si="696"/>
        <v>0</v>
      </c>
      <c r="NL61" s="1180">
        <f t="shared" ca="1" si="696"/>
        <v>0</v>
      </c>
      <c r="NM61" s="1180">
        <f t="shared" ca="1" si="696"/>
        <v>0</v>
      </c>
      <c r="NN61" s="1180">
        <f t="shared" ca="1" si="696"/>
        <v>0</v>
      </c>
      <c r="NO61" s="1180">
        <f t="shared" ca="1" si="696"/>
        <v>0</v>
      </c>
      <c r="NP61" s="1180">
        <f t="shared" ca="1" si="696"/>
        <v>0</v>
      </c>
      <c r="OH61" s="1180">
        <f t="shared" ref="OH61:OO70" ca="1" si="697">VLOOKUP(OH$1,INDIRECT(LU_MAT),$A61,FALSE())</f>
        <v>0</v>
      </c>
      <c r="OI61" s="1180">
        <f t="shared" ca="1" si="697"/>
        <v>0</v>
      </c>
      <c r="OJ61" s="1180">
        <f t="shared" ca="1" si="697"/>
        <v>0</v>
      </c>
      <c r="OK61" s="1180">
        <f t="shared" ca="1" si="697"/>
        <v>0</v>
      </c>
      <c r="OL61" s="1180">
        <f t="shared" ca="1" si="697"/>
        <v>0</v>
      </c>
      <c r="OM61" s="1180">
        <f t="shared" ca="1" si="697"/>
        <v>0</v>
      </c>
      <c r="ON61" s="1180">
        <f t="shared" ca="1" si="697"/>
        <v>0</v>
      </c>
      <c r="OO61" s="1180">
        <f t="shared" ca="1" si="697"/>
        <v>0</v>
      </c>
      <c r="PA61" s="1180">
        <f t="shared" ref="PA61:PK70" ca="1" si="698">VLOOKUP(PA$1,INDIRECT(LU_MAT),$A61,FALSE())</f>
        <v>0</v>
      </c>
      <c r="PB61" s="1180">
        <f t="shared" ca="1" si="698"/>
        <v>0</v>
      </c>
      <c r="PC61" s="1180">
        <f t="shared" ca="1" si="698"/>
        <v>0</v>
      </c>
      <c r="PD61" s="1180">
        <f t="shared" ca="1" si="698"/>
        <v>0</v>
      </c>
      <c r="PE61" s="1180">
        <f t="shared" ca="1" si="698"/>
        <v>0</v>
      </c>
      <c r="PF61" s="1180">
        <f t="shared" ca="1" si="698"/>
        <v>0</v>
      </c>
      <c r="PG61" s="1180">
        <f t="shared" ca="1" si="698"/>
        <v>0</v>
      </c>
      <c r="PH61" s="1180">
        <f t="shared" ca="1" si="698"/>
        <v>0</v>
      </c>
      <c r="PI61" s="1180">
        <f t="shared" ca="1" si="698"/>
        <v>0</v>
      </c>
      <c r="PJ61" s="1180">
        <f t="shared" ca="1" si="698"/>
        <v>0</v>
      </c>
      <c r="PK61" s="1180">
        <f t="shared" ca="1" si="698"/>
        <v>0</v>
      </c>
      <c r="PW61" s="1180">
        <f t="shared" ref="PW61:PZ80" ca="1" si="699">VLOOKUP(PW$1,INDIRECT(LU_MAT),$A61,FALSE())</f>
        <v>0</v>
      </c>
      <c r="PX61" s="1180">
        <f t="shared" ca="1" si="699"/>
        <v>0</v>
      </c>
      <c r="PY61" s="1180">
        <f t="shared" ca="1" si="699"/>
        <v>0</v>
      </c>
      <c r="PZ61" s="1180">
        <f t="shared" ca="1" si="699"/>
        <v>0</v>
      </c>
    </row>
    <row r="62" spans="1:442" ht="12" customHeight="1">
      <c r="A62" s="1">
        <v>23</v>
      </c>
      <c r="B62" s="1" t="s">
        <v>2648</v>
      </c>
      <c r="C62" s="1" t="s">
        <v>2674</v>
      </c>
      <c r="D62" s="1" t="s">
        <v>93</v>
      </c>
      <c r="J62" s="1180">
        <f t="shared" ca="1" si="677"/>
        <v>0</v>
      </c>
      <c r="K62" s="1180">
        <f t="shared" ca="1" si="677"/>
        <v>0</v>
      </c>
      <c r="T62" s="1180">
        <f t="shared" ca="1" si="678"/>
        <v>0</v>
      </c>
      <c r="U62" s="1180">
        <f t="shared" ca="1" si="678"/>
        <v>0</v>
      </c>
      <c r="V62" s="1180">
        <f t="shared" ca="1" si="678"/>
        <v>0</v>
      </c>
      <c r="W62" s="1180">
        <f t="shared" ca="1" si="678"/>
        <v>0</v>
      </c>
      <c r="X62" s="1180">
        <f t="shared" ca="1" si="678"/>
        <v>0</v>
      </c>
      <c r="Y62" s="1180">
        <f t="shared" ca="1" si="678"/>
        <v>25.113917199999999</v>
      </c>
      <c r="Z62" s="1180">
        <f t="shared" ca="1" si="678"/>
        <v>0.59605365399999999</v>
      </c>
      <c r="AA62" s="1180">
        <f t="shared" ca="1" si="678"/>
        <v>24.517863599999998</v>
      </c>
      <c r="AB62" s="1180">
        <f t="shared" ca="1" si="678"/>
        <v>0</v>
      </c>
      <c r="AC62" s="1180">
        <f t="shared" ca="1" si="678"/>
        <v>0</v>
      </c>
      <c r="AD62" s="1180">
        <f t="shared" ca="1" si="678"/>
        <v>0</v>
      </c>
      <c r="AM62" s="1180">
        <f t="shared" ca="1" si="679"/>
        <v>0</v>
      </c>
      <c r="AN62" s="1180">
        <f t="shared" ca="1" si="679"/>
        <v>0</v>
      </c>
      <c r="AO62" s="1180">
        <f t="shared" ca="1" si="679"/>
        <v>24.517863599999998</v>
      </c>
      <c r="AP62" s="1180">
        <f t="shared" ca="1" si="679"/>
        <v>24.517863599999998</v>
      </c>
      <c r="AQ62" s="1180">
        <f t="shared" ca="1" si="679"/>
        <v>0.38785571699999999</v>
      </c>
      <c r="AR62" s="1180">
        <f t="shared" ca="1" si="679"/>
        <v>0.41057024600000003</v>
      </c>
      <c r="AS62" s="1180">
        <f t="shared" ca="1" si="679"/>
        <v>0.18548340799999999</v>
      </c>
      <c r="AT62" s="1180">
        <f t="shared" ca="1" si="679"/>
        <v>0.239348798</v>
      </c>
      <c r="AU62" s="1180">
        <f t="shared" ca="1" si="679"/>
        <v>0.55907716600000001</v>
      </c>
      <c r="AV62" s="1180">
        <f t="shared" ca="1" si="679"/>
        <v>24.130007899999999</v>
      </c>
      <c r="AW62" s="1180">
        <f t="shared" ca="1" si="679"/>
        <v>0.239348798</v>
      </c>
      <c r="AX62" s="1180">
        <f t="shared" ca="1" si="679"/>
        <v>0.98390937199999995</v>
      </c>
      <c r="AY62" s="1180">
        <f t="shared" ca="1" si="679"/>
        <v>0</v>
      </c>
      <c r="AZ62" s="1180">
        <f t="shared" ca="1" si="679"/>
        <v>0</v>
      </c>
      <c r="BA62" s="1180">
        <f t="shared" ca="1" si="679"/>
        <v>0</v>
      </c>
      <c r="BB62" s="1180">
        <f t="shared" ca="1" si="679"/>
        <v>0</v>
      </c>
      <c r="BN62" s="1180">
        <f t="shared" ca="1" si="680"/>
        <v>0</v>
      </c>
      <c r="BO62" s="1180">
        <f t="shared" ca="1" si="680"/>
        <v>0</v>
      </c>
      <c r="BP62" s="1180">
        <f t="shared" ca="1" si="680"/>
        <v>0</v>
      </c>
      <c r="BQ62" s="1180">
        <f t="shared" ca="1" si="680"/>
        <v>0</v>
      </c>
      <c r="BR62" s="1180">
        <f t="shared" ca="1" si="680"/>
        <v>0</v>
      </c>
      <c r="CD62" s="1180">
        <f t="shared" ca="1" si="681"/>
        <v>0</v>
      </c>
      <c r="CE62" s="1180">
        <f t="shared" ca="1" si="681"/>
        <v>0</v>
      </c>
      <c r="CF62" s="1180">
        <f t="shared" ca="1" si="681"/>
        <v>0</v>
      </c>
      <c r="CG62" s="1180">
        <f t="shared" ca="1" si="681"/>
        <v>0</v>
      </c>
      <c r="CH62" s="1180">
        <f t="shared" ca="1" si="681"/>
        <v>0</v>
      </c>
      <c r="CI62" s="1180">
        <f t="shared" ca="1" si="681"/>
        <v>0</v>
      </c>
      <c r="CJ62" s="1180">
        <f t="shared" ca="1" si="681"/>
        <v>0</v>
      </c>
      <c r="CK62" s="1180">
        <f t="shared" ca="1" si="681"/>
        <v>0</v>
      </c>
      <c r="CL62" s="1180">
        <f t="shared" ca="1" si="681"/>
        <v>0</v>
      </c>
      <c r="CM62" s="1180">
        <f t="shared" ca="1" si="681"/>
        <v>0</v>
      </c>
      <c r="CN62" s="1180">
        <f t="shared" ca="1" si="681"/>
        <v>0</v>
      </c>
      <c r="CO62" s="1180">
        <f t="shared" ca="1" si="681"/>
        <v>0</v>
      </c>
      <c r="DA62" s="1180">
        <f t="shared" ca="1" si="682"/>
        <v>0</v>
      </c>
      <c r="DB62" s="1180">
        <f t="shared" ca="1" si="682"/>
        <v>0</v>
      </c>
      <c r="DC62" s="1180">
        <f t="shared" ca="1" si="682"/>
        <v>0</v>
      </c>
      <c r="DD62" s="1180">
        <f t="shared" ca="1" si="682"/>
        <v>0</v>
      </c>
      <c r="DE62" s="1180">
        <f t="shared" ca="1" si="682"/>
        <v>0</v>
      </c>
      <c r="DF62" s="1180">
        <f t="shared" ca="1" si="682"/>
        <v>0</v>
      </c>
      <c r="DG62" s="1180">
        <f t="shared" ca="1" si="682"/>
        <v>0</v>
      </c>
      <c r="DH62" s="1180">
        <f t="shared" ca="1" si="682"/>
        <v>0</v>
      </c>
      <c r="DI62" s="1180">
        <f t="shared" ca="1" si="682"/>
        <v>0</v>
      </c>
      <c r="DJ62" s="1180">
        <f t="shared" ca="1" si="682"/>
        <v>0</v>
      </c>
      <c r="DV62" s="1180">
        <f t="shared" ca="1" si="683"/>
        <v>0</v>
      </c>
      <c r="DW62" s="1180">
        <f t="shared" ca="1" si="683"/>
        <v>0</v>
      </c>
      <c r="DX62" s="1180">
        <f t="shared" ca="1" si="683"/>
        <v>0</v>
      </c>
      <c r="DY62" s="1180">
        <f t="shared" ca="1" si="683"/>
        <v>0</v>
      </c>
      <c r="DZ62" s="1180">
        <f t="shared" ca="1" si="683"/>
        <v>0</v>
      </c>
      <c r="EA62" s="1180">
        <f t="shared" ca="1" si="683"/>
        <v>0</v>
      </c>
      <c r="EB62" s="1180">
        <f t="shared" ca="1" si="683"/>
        <v>0</v>
      </c>
      <c r="EC62" s="1180">
        <f t="shared" ca="1" si="683"/>
        <v>0</v>
      </c>
      <c r="ED62" s="1180">
        <f t="shared" ca="1" si="683"/>
        <v>0</v>
      </c>
      <c r="EE62" s="1180">
        <f t="shared" ca="1" si="683"/>
        <v>0</v>
      </c>
      <c r="EF62" s="1180">
        <f t="shared" ca="1" si="683"/>
        <v>0</v>
      </c>
      <c r="EG62" s="1180">
        <f t="shared" ca="1" si="683"/>
        <v>0</v>
      </c>
      <c r="EH62" s="1180">
        <f t="shared" ca="1" si="683"/>
        <v>0</v>
      </c>
      <c r="EI62" s="1180">
        <f t="shared" ca="1" si="683"/>
        <v>0</v>
      </c>
      <c r="EJ62" s="1180">
        <f t="shared" ca="1" si="683"/>
        <v>0</v>
      </c>
      <c r="EK62" s="1180">
        <f t="shared" ca="1" si="683"/>
        <v>0</v>
      </c>
      <c r="EW62" s="1180">
        <f t="shared" ca="1" si="684"/>
        <v>0</v>
      </c>
      <c r="EX62" s="1180">
        <f t="shared" ca="1" si="684"/>
        <v>0</v>
      </c>
      <c r="EY62" s="1180">
        <f t="shared" ca="1" si="684"/>
        <v>0</v>
      </c>
      <c r="EZ62" s="1180">
        <f t="shared" ca="1" si="684"/>
        <v>0</v>
      </c>
      <c r="FA62" s="1180">
        <f t="shared" ca="1" si="684"/>
        <v>0</v>
      </c>
      <c r="FB62" s="1180">
        <f t="shared" ca="1" si="684"/>
        <v>0</v>
      </c>
      <c r="FN62" s="1180">
        <f t="shared" ca="1" si="685"/>
        <v>0</v>
      </c>
      <c r="FO62" s="1180">
        <f t="shared" ca="1" si="685"/>
        <v>0</v>
      </c>
      <c r="FP62" s="1180">
        <f t="shared" ca="1" si="685"/>
        <v>0</v>
      </c>
      <c r="FQ62" s="1180">
        <f t="shared" ca="1" si="685"/>
        <v>0</v>
      </c>
      <c r="FR62" s="1180">
        <f t="shared" ca="1" si="685"/>
        <v>0</v>
      </c>
      <c r="FS62" s="1180">
        <f t="shared" ca="1" si="685"/>
        <v>0</v>
      </c>
      <c r="FT62" s="1180">
        <f t="shared" ca="1" si="685"/>
        <v>0</v>
      </c>
      <c r="FU62" s="1180">
        <f t="shared" ca="1" si="685"/>
        <v>0</v>
      </c>
      <c r="FV62" s="1180">
        <f t="shared" ca="1" si="685"/>
        <v>0</v>
      </c>
      <c r="FW62" s="1180">
        <f t="shared" ca="1" si="685"/>
        <v>0</v>
      </c>
      <c r="FX62" s="1180">
        <f t="shared" ca="1" si="685"/>
        <v>0</v>
      </c>
      <c r="GJ62" s="1180">
        <f t="shared" ca="1" si="686"/>
        <v>0</v>
      </c>
      <c r="GK62" s="1180">
        <f t="shared" ca="1" si="686"/>
        <v>0</v>
      </c>
      <c r="GL62" s="1180">
        <f t="shared" ca="1" si="686"/>
        <v>0</v>
      </c>
      <c r="GM62" s="1180">
        <f t="shared" ca="1" si="686"/>
        <v>0</v>
      </c>
      <c r="GN62" s="1180">
        <f t="shared" ca="1" si="686"/>
        <v>0</v>
      </c>
      <c r="GO62" s="1180">
        <f t="shared" ca="1" si="686"/>
        <v>0</v>
      </c>
      <c r="GP62" s="1180">
        <f t="shared" ca="1" si="686"/>
        <v>0</v>
      </c>
      <c r="GQ62" s="1180">
        <f t="shared" ca="1" si="686"/>
        <v>0</v>
      </c>
      <c r="HC62" s="1180">
        <f t="shared" ca="1" si="687"/>
        <v>0</v>
      </c>
      <c r="HD62" s="1180">
        <f t="shared" ca="1" si="687"/>
        <v>0</v>
      </c>
      <c r="HE62" s="1180">
        <f t="shared" ca="1" si="687"/>
        <v>0</v>
      </c>
      <c r="HF62" s="1180">
        <f t="shared" ca="1" si="687"/>
        <v>0</v>
      </c>
      <c r="HG62" s="1180">
        <f t="shared" ca="1" si="687"/>
        <v>0</v>
      </c>
      <c r="HH62" s="1180">
        <f t="shared" ca="1" si="687"/>
        <v>0</v>
      </c>
      <c r="HT62" s="1180">
        <f t="shared" ca="1" si="688"/>
        <v>0.98390937199999995</v>
      </c>
      <c r="HU62" s="1180">
        <f t="shared" ca="1" si="688"/>
        <v>0</v>
      </c>
      <c r="HV62" s="1180">
        <f t="shared" ca="1" si="688"/>
        <v>0.98390937199999995</v>
      </c>
      <c r="HW62" s="1180">
        <f t="shared" ca="1" si="688"/>
        <v>0.98390937199999995</v>
      </c>
      <c r="HX62" s="1180">
        <f t="shared" ca="1" si="688"/>
        <v>8.2159996299999996E-2</v>
      </c>
      <c r="HY62" s="1180">
        <f t="shared" ca="1" si="688"/>
        <v>6.28238991E-3</v>
      </c>
      <c r="HZ62" s="1180">
        <f t="shared" ca="1" si="688"/>
        <v>1.0949276E-4</v>
      </c>
      <c r="IA62" s="1180">
        <f t="shared" ca="1" si="688"/>
        <v>3.5551919300000002E-8</v>
      </c>
      <c r="IB62" s="1180">
        <f t="shared" ca="1" si="688"/>
        <v>0</v>
      </c>
      <c r="IC62" s="1180">
        <f t="shared" ca="1" si="688"/>
        <v>0</v>
      </c>
      <c r="ID62" s="1180">
        <f t="shared" ca="1" si="688"/>
        <v>0</v>
      </c>
      <c r="IE62" s="1180">
        <f t="shared" ca="1" si="688"/>
        <v>0</v>
      </c>
      <c r="IQ62" s="1180">
        <f t="shared" ca="1" si="689"/>
        <v>8.2159996299999996E-2</v>
      </c>
      <c r="IR62" s="1180">
        <f t="shared" ca="1" si="689"/>
        <v>6.28238991E-3</v>
      </c>
      <c r="IS62" s="1180">
        <f t="shared" ca="1" si="689"/>
        <v>1.2447072400000001E-4</v>
      </c>
      <c r="IT62" s="1180">
        <f t="shared" ca="1" si="689"/>
        <v>6.4068606400000004E-3</v>
      </c>
      <c r="IU62" s="1180">
        <f t="shared" ca="1" si="689"/>
        <v>5.9835475200000002E-3</v>
      </c>
      <c r="IV62" s="1180">
        <f t="shared" ca="1" si="689"/>
        <v>3.6412722899999998E-3</v>
      </c>
      <c r="IW62" s="1180">
        <f t="shared" ca="1" si="689"/>
        <v>2.9872973700000001E-3</v>
      </c>
      <c r="IX62" s="1180">
        <f t="shared" ca="1" si="689"/>
        <v>3.9613548699999999E-6</v>
      </c>
      <c r="IY62" s="1180">
        <f t="shared" ca="1" si="689"/>
        <v>4.2331311400000001E-4</v>
      </c>
      <c r="IZ62" s="1180">
        <f t="shared" ca="1" si="689"/>
        <v>5.2950421799999997E-4</v>
      </c>
      <c r="JA62" s="1180">
        <f t="shared" ca="1" si="690"/>
        <v>3.1117680900000001E-3</v>
      </c>
      <c r="JB62" s="1180">
        <f t="shared" ca="1" si="690"/>
        <v>0</v>
      </c>
      <c r="JC62" s="1180">
        <f t="shared" ca="1" si="690"/>
        <v>5.29468666E-4</v>
      </c>
      <c r="JD62" s="1180">
        <f t="shared" ca="1" si="690"/>
        <v>0</v>
      </c>
      <c r="JE62" s="1180">
        <f t="shared" ca="1" si="690"/>
        <v>5.2950421799999997E-4</v>
      </c>
      <c r="JF62" s="1180">
        <f t="shared" ca="1" si="690"/>
        <v>0</v>
      </c>
      <c r="JG62" s="1180">
        <f t="shared" ca="1" si="690"/>
        <v>0</v>
      </c>
      <c r="JH62" s="1180">
        <f t="shared" ca="1" si="690"/>
        <v>3.5551919300000002E-8</v>
      </c>
      <c r="JT62" s="1180">
        <f t="shared" ca="1" si="691"/>
        <v>0</v>
      </c>
      <c r="JU62" s="1180">
        <f t="shared" ca="1" si="691"/>
        <v>0</v>
      </c>
      <c r="JV62" s="1180">
        <f t="shared" ca="1" si="691"/>
        <v>0</v>
      </c>
      <c r="JW62" s="1180">
        <f t="shared" ca="1" si="691"/>
        <v>0</v>
      </c>
      <c r="JX62" s="1180">
        <f t="shared" ca="1" si="691"/>
        <v>0</v>
      </c>
      <c r="JY62" s="1180">
        <f t="shared" ca="1" si="691"/>
        <v>0</v>
      </c>
      <c r="JZ62" s="1180">
        <f t="shared" ca="1" si="691"/>
        <v>0</v>
      </c>
      <c r="KA62" s="1180">
        <f t="shared" ca="1" si="691"/>
        <v>0</v>
      </c>
      <c r="KB62" s="1180">
        <f t="shared" ca="1" si="691"/>
        <v>0</v>
      </c>
      <c r="KC62" s="1180">
        <f t="shared" ca="1" si="691"/>
        <v>0</v>
      </c>
      <c r="KL62" s="1180">
        <f t="shared" ca="1" si="692"/>
        <v>0</v>
      </c>
      <c r="KM62" s="1180">
        <f t="shared" ca="1" si="692"/>
        <v>0</v>
      </c>
      <c r="KN62" s="1180">
        <f t="shared" ca="1" si="692"/>
        <v>0</v>
      </c>
      <c r="KO62" s="1180">
        <f t="shared" ca="1" si="692"/>
        <v>0</v>
      </c>
      <c r="KP62" s="1180">
        <f t="shared" ca="1" si="692"/>
        <v>0</v>
      </c>
      <c r="KQ62" s="1180">
        <f t="shared" ca="1" si="692"/>
        <v>0</v>
      </c>
      <c r="KR62" s="1180">
        <f t="shared" ca="1" si="692"/>
        <v>0</v>
      </c>
      <c r="LA62" s="1180">
        <f t="shared" ca="1" si="693"/>
        <v>0</v>
      </c>
      <c r="LB62" s="1180">
        <f t="shared" ca="1" si="693"/>
        <v>1.0949276E-4</v>
      </c>
      <c r="LC62" s="1180">
        <f t="shared" ca="1" si="693"/>
        <v>1.0949276E-4</v>
      </c>
      <c r="LD62" s="1180">
        <f t="shared" ca="1" si="693"/>
        <v>1.0949276E-4</v>
      </c>
      <c r="LE62" s="1180">
        <f t="shared" ca="1" si="693"/>
        <v>0</v>
      </c>
      <c r="LF62" s="1180">
        <f t="shared" ca="1" si="693"/>
        <v>0</v>
      </c>
      <c r="LG62" s="1180">
        <f t="shared" ca="1" si="693"/>
        <v>0</v>
      </c>
      <c r="LH62" s="1180">
        <f t="shared" ca="1" si="693"/>
        <v>0</v>
      </c>
      <c r="LI62" s="1180">
        <f t="shared" ca="1" si="693"/>
        <v>0</v>
      </c>
      <c r="LJ62" s="1180">
        <f t="shared" ca="1" si="693"/>
        <v>0</v>
      </c>
      <c r="LK62" s="1180">
        <f t="shared" ca="1" si="693"/>
        <v>0</v>
      </c>
      <c r="LW62" s="1180">
        <f t="shared" ca="1" si="694"/>
        <v>0</v>
      </c>
      <c r="LX62" s="1180">
        <f t="shared" ca="1" si="694"/>
        <v>0</v>
      </c>
      <c r="LY62" s="1180">
        <f t="shared" ca="1" si="694"/>
        <v>0</v>
      </c>
      <c r="LZ62" s="1180">
        <f t="shared" ca="1" si="694"/>
        <v>4.2331311400000001E-4</v>
      </c>
      <c r="MA62" s="1180">
        <f t="shared" ca="1" si="694"/>
        <v>4.2331311400000001E-4</v>
      </c>
      <c r="MB62" s="1180">
        <f t="shared" ca="1" si="694"/>
        <v>1.0949276E-4</v>
      </c>
      <c r="MC62" s="1180">
        <f t="shared" ca="1" si="694"/>
        <v>0</v>
      </c>
      <c r="MD62" s="1180">
        <f t="shared" ca="1" si="694"/>
        <v>0</v>
      </c>
      <c r="ME62" s="1180">
        <f t="shared" ca="1" si="694"/>
        <v>0</v>
      </c>
      <c r="MF62" s="1180">
        <f t="shared" ca="1" si="694"/>
        <v>0</v>
      </c>
      <c r="MG62" s="1180">
        <f t="shared" ca="1" si="695"/>
        <v>0</v>
      </c>
      <c r="MH62" s="1180">
        <f t="shared" ca="1" si="695"/>
        <v>0</v>
      </c>
      <c r="MI62" s="1180">
        <f t="shared" ca="1" si="695"/>
        <v>0</v>
      </c>
      <c r="MJ62" s="1180">
        <f t="shared" ca="1" si="695"/>
        <v>0</v>
      </c>
      <c r="MK62" s="1180">
        <f t="shared" ca="1" si="695"/>
        <v>0</v>
      </c>
      <c r="ML62" s="1180">
        <f t="shared" ca="1" si="695"/>
        <v>0</v>
      </c>
      <c r="MM62" s="1180">
        <f t="shared" ca="1" si="695"/>
        <v>0</v>
      </c>
      <c r="MN62" s="1180">
        <f t="shared" ca="1" si="695"/>
        <v>0</v>
      </c>
      <c r="MO62" s="1180">
        <f t="shared" ca="1" si="695"/>
        <v>0</v>
      </c>
      <c r="NA62" s="1180">
        <f t="shared" ca="1" si="696"/>
        <v>0.59605365399999999</v>
      </c>
      <c r="NB62" s="1180">
        <f t="shared" ca="1" si="696"/>
        <v>0.41057024600000003</v>
      </c>
      <c r="NC62" s="1180">
        <f t="shared" ca="1" si="696"/>
        <v>0.18548340799999999</v>
      </c>
      <c r="ND62" s="1180">
        <f t="shared" ca="1" si="696"/>
        <v>0</v>
      </c>
      <c r="NE62" s="1180">
        <f t="shared" ca="1" si="696"/>
        <v>0</v>
      </c>
      <c r="NF62" s="1180">
        <f t="shared" ca="1" si="696"/>
        <v>0</v>
      </c>
      <c r="NG62" s="1180">
        <f t="shared" ca="1" si="696"/>
        <v>0</v>
      </c>
      <c r="NH62" s="1180">
        <f t="shared" ca="1" si="696"/>
        <v>0</v>
      </c>
      <c r="NI62" s="1180">
        <f t="shared" ca="1" si="696"/>
        <v>0</v>
      </c>
      <c r="NJ62" s="1180">
        <f t="shared" ca="1" si="696"/>
        <v>0</v>
      </c>
      <c r="NK62" s="1180">
        <f t="shared" ca="1" si="696"/>
        <v>0</v>
      </c>
      <c r="NL62" s="1180">
        <f t="shared" ca="1" si="696"/>
        <v>0</v>
      </c>
      <c r="NM62" s="1180">
        <f t="shared" ca="1" si="696"/>
        <v>0</v>
      </c>
      <c r="NN62" s="1180">
        <f t="shared" ca="1" si="696"/>
        <v>0</v>
      </c>
      <c r="NO62" s="1180">
        <f t="shared" ca="1" si="696"/>
        <v>0</v>
      </c>
      <c r="NP62" s="1180">
        <f t="shared" ca="1" si="696"/>
        <v>0</v>
      </c>
      <c r="OH62" s="1180">
        <f t="shared" ca="1" si="697"/>
        <v>0</v>
      </c>
      <c r="OI62" s="1180">
        <f t="shared" ca="1" si="697"/>
        <v>0</v>
      </c>
      <c r="OJ62" s="1180">
        <f t="shared" ca="1" si="697"/>
        <v>0</v>
      </c>
      <c r="OK62" s="1180">
        <f t="shared" ca="1" si="697"/>
        <v>0</v>
      </c>
      <c r="OL62" s="1180">
        <f t="shared" ca="1" si="697"/>
        <v>0</v>
      </c>
      <c r="OM62" s="1180">
        <f t="shared" ca="1" si="697"/>
        <v>0</v>
      </c>
      <c r="ON62" s="1180">
        <f t="shared" ca="1" si="697"/>
        <v>0</v>
      </c>
      <c r="OO62" s="1180">
        <f t="shared" ca="1" si="697"/>
        <v>0</v>
      </c>
      <c r="PA62" s="1180">
        <f t="shared" ca="1" si="698"/>
        <v>0</v>
      </c>
      <c r="PB62" s="1180">
        <f t="shared" ca="1" si="698"/>
        <v>0</v>
      </c>
      <c r="PC62" s="1180">
        <f t="shared" ca="1" si="698"/>
        <v>0</v>
      </c>
      <c r="PD62" s="1180">
        <f t="shared" ca="1" si="698"/>
        <v>0</v>
      </c>
      <c r="PE62" s="1180">
        <f t="shared" ca="1" si="698"/>
        <v>0</v>
      </c>
      <c r="PF62" s="1180">
        <f t="shared" ca="1" si="698"/>
        <v>0</v>
      </c>
      <c r="PG62" s="1180">
        <f t="shared" ca="1" si="698"/>
        <v>0</v>
      </c>
      <c r="PH62" s="1180">
        <f t="shared" ca="1" si="698"/>
        <v>0</v>
      </c>
      <c r="PI62" s="1180">
        <f t="shared" ca="1" si="698"/>
        <v>0</v>
      </c>
      <c r="PJ62" s="1180">
        <f t="shared" ca="1" si="698"/>
        <v>0</v>
      </c>
      <c r="PK62" s="1180">
        <f t="shared" ca="1" si="698"/>
        <v>0</v>
      </c>
      <c r="PW62" s="1180">
        <f t="shared" ca="1" si="699"/>
        <v>0</v>
      </c>
      <c r="PX62" s="1180">
        <f t="shared" ca="1" si="699"/>
        <v>0</v>
      </c>
      <c r="PY62" s="1180">
        <f t="shared" ca="1" si="699"/>
        <v>0</v>
      </c>
      <c r="PZ62" s="1180">
        <f t="shared" ca="1" si="699"/>
        <v>0</v>
      </c>
    </row>
    <row r="63" spans="1:442" ht="12" customHeight="1">
      <c r="A63" s="1">
        <v>24</v>
      </c>
      <c r="B63" s="1" t="s">
        <v>2648</v>
      </c>
      <c r="C63" s="1" t="s">
        <v>2675</v>
      </c>
      <c r="D63" s="1" t="s">
        <v>93</v>
      </c>
      <c r="J63" s="1180">
        <f t="shared" ca="1" si="677"/>
        <v>0</v>
      </c>
      <c r="K63" s="1180">
        <f t="shared" ca="1" si="677"/>
        <v>0</v>
      </c>
      <c r="T63" s="1180">
        <f t="shared" ca="1" si="678"/>
        <v>0</v>
      </c>
      <c r="U63" s="1180">
        <f t="shared" ca="1" si="678"/>
        <v>0</v>
      </c>
      <c r="V63" s="1180">
        <f t="shared" ca="1" si="678"/>
        <v>1.14791194E-2</v>
      </c>
      <c r="W63" s="1180">
        <f t="shared" ca="1" si="678"/>
        <v>0</v>
      </c>
      <c r="X63" s="1180">
        <f t="shared" ca="1" si="678"/>
        <v>0</v>
      </c>
      <c r="Y63" s="1180">
        <f t="shared" ca="1" si="678"/>
        <v>1.14791194E-2</v>
      </c>
      <c r="Z63" s="1180">
        <f t="shared" ca="1" si="678"/>
        <v>1.1534634800000001E-5</v>
      </c>
      <c r="AA63" s="1180">
        <f t="shared" ca="1" si="678"/>
        <v>1.14675847E-2</v>
      </c>
      <c r="AB63" s="1180">
        <f t="shared" ca="1" si="678"/>
        <v>0</v>
      </c>
      <c r="AC63" s="1180">
        <f t="shared" ca="1" si="678"/>
        <v>1.14791194E-2</v>
      </c>
      <c r="AD63" s="1180">
        <f t="shared" ca="1" si="678"/>
        <v>0</v>
      </c>
      <c r="AM63" s="1180">
        <f t="shared" ca="1" si="679"/>
        <v>0</v>
      </c>
      <c r="AN63" s="1180">
        <f t="shared" ca="1" si="679"/>
        <v>0</v>
      </c>
      <c r="AO63" s="1180">
        <f t="shared" ca="1" si="679"/>
        <v>1.14675847E-2</v>
      </c>
      <c r="AP63" s="1180">
        <f t="shared" ca="1" si="679"/>
        <v>1.14675847E-2</v>
      </c>
      <c r="AQ63" s="1180">
        <f t="shared" ca="1" si="679"/>
        <v>3.80402739E-6</v>
      </c>
      <c r="AR63" s="1180">
        <f t="shared" ca="1" si="679"/>
        <v>1.9480216300000001E-7</v>
      </c>
      <c r="AS63" s="1180">
        <f t="shared" ca="1" si="679"/>
        <v>1.13398326E-5</v>
      </c>
      <c r="AT63" s="1180">
        <f t="shared" ca="1" si="679"/>
        <v>1.32224293E-8</v>
      </c>
      <c r="AU63" s="1180">
        <f t="shared" ca="1" si="679"/>
        <v>3.9856071299999998E-6</v>
      </c>
      <c r="AV63" s="1180">
        <f t="shared" ca="1" si="679"/>
        <v>1.14637807E-2</v>
      </c>
      <c r="AW63" s="1180">
        <f t="shared" ca="1" si="679"/>
        <v>1.32224293E-8</v>
      </c>
      <c r="AX63" s="1180">
        <f t="shared" ca="1" si="679"/>
        <v>1.5338662199999999E-5</v>
      </c>
      <c r="AY63" s="1180">
        <f t="shared" ca="1" si="679"/>
        <v>0</v>
      </c>
      <c r="AZ63" s="1180">
        <f t="shared" ca="1" si="679"/>
        <v>0</v>
      </c>
      <c r="BA63" s="1180">
        <f t="shared" ca="1" si="679"/>
        <v>0</v>
      </c>
      <c r="BB63" s="1180">
        <f t="shared" ca="1" si="679"/>
        <v>1.14637807E-2</v>
      </c>
      <c r="BN63" s="1180">
        <f t="shared" ca="1" si="680"/>
        <v>4.6341803600000002E-2</v>
      </c>
      <c r="BO63" s="1180">
        <f t="shared" ca="1" si="680"/>
        <v>0.62483504899999998</v>
      </c>
      <c r="BP63" s="1180">
        <f t="shared" ca="1" si="680"/>
        <v>1.4005050300000001E-7</v>
      </c>
      <c r="BQ63" s="1180">
        <f t="shared" ca="1" si="680"/>
        <v>0.578493386</v>
      </c>
      <c r="BR63" s="1180">
        <f t="shared" ca="1" si="680"/>
        <v>0</v>
      </c>
      <c r="CD63" s="1180">
        <f t="shared" ca="1" si="681"/>
        <v>1.14637807E-2</v>
      </c>
      <c r="CE63" s="1180">
        <f t="shared" ca="1" si="681"/>
        <v>1.14637807E-2</v>
      </c>
      <c r="CF63" s="1180">
        <f t="shared" ca="1" si="681"/>
        <v>4.6341803600000002E-2</v>
      </c>
      <c r="CG63" s="1180">
        <f t="shared" ca="1" si="681"/>
        <v>0.62483504899999998</v>
      </c>
      <c r="CH63" s="1180">
        <f t="shared" ca="1" si="681"/>
        <v>0.46341803399999998</v>
      </c>
      <c r="CI63" s="1180">
        <f t="shared" ca="1" si="681"/>
        <v>2.6032202400000002</v>
      </c>
      <c r="CJ63" s="1180">
        <f t="shared" ca="1" si="681"/>
        <v>0</v>
      </c>
      <c r="CK63" s="1180">
        <f t="shared" ca="1" si="681"/>
        <v>18.8141988</v>
      </c>
      <c r="CL63" s="1180">
        <f t="shared" ca="1" si="681"/>
        <v>4.0874618499999997E-6</v>
      </c>
      <c r="CM63" s="1180">
        <f t="shared" ca="1" si="681"/>
        <v>0.45195425299999997</v>
      </c>
      <c r="CN63" s="1180">
        <f t="shared" ca="1" si="681"/>
        <v>18.814202999999999</v>
      </c>
      <c r="CO63" s="1180">
        <f t="shared" ca="1" si="681"/>
        <v>4.23130939E-6</v>
      </c>
      <c r="DA63" s="1180">
        <f t="shared" ca="1" si="682"/>
        <v>2.5108569600000002E-3</v>
      </c>
      <c r="DB63" s="1180">
        <f t="shared" ca="1" si="682"/>
        <v>2.1596654400000002E-2</v>
      </c>
      <c r="DC63" s="1180">
        <f t="shared" ca="1" si="682"/>
        <v>0</v>
      </c>
      <c r="DD63" s="1180">
        <f t="shared" ca="1" si="682"/>
        <v>0</v>
      </c>
      <c r="DE63" s="1180">
        <f t="shared" ca="1" si="682"/>
        <v>2.4107288000000001E-2</v>
      </c>
      <c r="DF63" s="1180">
        <f t="shared" ca="1" si="682"/>
        <v>2.2330492200000001E-7</v>
      </c>
      <c r="DG63" s="1180">
        <f t="shared" ca="1" si="682"/>
        <v>0</v>
      </c>
      <c r="DH63" s="1180">
        <f t="shared" ca="1" si="682"/>
        <v>0</v>
      </c>
      <c r="DI63" s="1180">
        <f t="shared" ca="1" si="682"/>
        <v>0</v>
      </c>
      <c r="DJ63" s="1180">
        <f t="shared" ca="1" si="682"/>
        <v>0</v>
      </c>
      <c r="DV63" s="1180">
        <f t="shared" ca="1" si="683"/>
        <v>0</v>
      </c>
      <c r="DW63" s="1180">
        <f t="shared" ca="1" si="683"/>
        <v>0</v>
      </c>
      <c r="DX63" s="1180">
        <f t="shared" ca="1" si="683"/>
        <v>5.0217139299999998E-2</v>
      </c>
      <c r="DY63" s="1180">
        <f t="shared" ca="1" si="683"/>
        <v>2.5108569600000002E-3</v>
      </c>
      <c r="DZ63" s="1180">
        <f t="shared" ca="1" si="683"/>
        <v>0</v>
      </c>
      <c r="EA63" s="1180">
        <f t="shared" ca="1" si="683"/>
        <v>2.4107288000000001E-2</v>
      </c>
      <c r="EB63" s="1180">
        <f t="shared" ca="1" si="683"/>
        <v>4.77062823E-2</v>
      </c>
      <c r="EC63" s="1180">
        <f t="shared" ca="1" si="683"/>
        <v>0.43036240399999998</v>
      </c>
      <c r="ED63" s="1180">
        <f t="shared" ca="1" si="683"/>
        <v>0.45195425299999997</v>
      </c>
      <c r="EE63" s="1180">
        <f t="shared" ca="1" si="683"/>
        <v>4.5819057199999997E-6</v>
      </c>
      <c r="EF63" s="1180">
        <f t="shared" ca="1" si="683"/>
        <v>0</v>
      </c>
      <c r="EG63" s="1180">
        <f t="shared" ca="1" si="683"/>
        <v>0</v>
      </c>
      <c r="EH63" s="1180">
        <f t="shared" ca="1" si="683"/>
        <v>0</v>
      </c>
      <c r="EI63" s="1180">
        <f t="shared" ca="1" si="683"/>
        <v>0.43036240399999998</v>
      </c>
      <c r="EJ63" s="1180">
        <f t="shared" ca="1" si="683"/>
        <v>0</v>
      </c>
      <c r="EK63" s="1180">
        <f t="shared" ca="1" si="683"/>
        <v>0</v>
      </c>
      <c r="EW63" s="1180">
        <f t="shared" ca="1" si="684"/>
        <v>18.814202999999999</v>
      </c>
      <c r="EX63" s="1180">
        <f t="shared" ca="1" si="684"/>
        <v>18.814202999999999</v>
      </c>
      <c r="EY63" s="1180">
        <f t="shared" ca="1" si="684"/>
        <v>18.8027239</v>
      </c>
      <c r="EZ63" s="1180">
        <f t="shared" ca="1" si="684"/>
        <v>18.8027239</v>
      </c>
      <c r="FA63" s="1180">
        <f t="shared" ca="1" si="684"/>
        <v>3.7970439E-9</v>
      </c>
      <c r="FB63" s="1180">
        <f t="shared" ca="1" si="684"/>
        <v>1.14791201E-2</v>
      </c>
      <c r="FN63" s="1180">
        <f t="shared" ca="1" si="685"/>
        <v>1.4005050300000001E-7</v>
      </c>
      <c r="FO63" s="1180">
        <f t="shared" ca="1" si="685"/>
        <v>4.0874618499999997E-6</v>
      </c>
      <c r="FP63" s="1180">
        <f t="shared" ca="1" si="685"/>
        <v>3.7970439E-9</v>
      </c>
      <c r="FQ63" s="1180">
        <f t="shared" ca="1" si="685"/>
        <v>1.14791201E-2</v>
      </c>
      <c r="FR63" s="1180">
        <f t="shared" ca="1" si="685"/>
        <v>0</v>
      </c>
      <c r="FS63" s="1180">
        <f t="shared" ca="1" si="685"/>
        <v>1.14791194E-2</v>
      </c>
      <c r="FT63" s="1180">
        <f t="shared" ca="1" si="685"/>
        <v>0</v>
      </c>
      <c r="FU63" s="1180">
        <f t="shared" ca="1" si="685"/>
        <v>4.23130939E-6</v>
      </c>
      <c r="FV63" s="1180">
        <f t="shared" ca="1" si="685"/>
        <v>0</v>
      </c>
      <c r="FW63" s="1180">
        <f t="shared" ca="1" si="685"/>
        <v>2.8417758E-27</v>
      </c>
      <c r="FX63" s="1180">
        <f t="shared" ca="1" si="685"/>
        <v>4.23130939E-6</v>
      </c>
      <c r="GJ63" s="1180">
        <f t="shared" ca="1" si="686"/>
        <v>0</v>
      </c>
      <c r="GK63" s="1180">
        <f t="shared" ca="1" si="686"/>
        <v>0</v>
      </c>
      <c r="GL63" s="1180">
        <f t="shared" ca="1" si="686"/>
        <v>0</v>
      </c>
      <c r="GM63" s="1180">
        <f t="shared" ca="1" si="686"/>
        <v>0</v>
      </c>
      <c r="GN63" s="1180">
        <f t="shared" ca="1" si="686"/>
        <v>0</v>
      </c>
      <c r="GO63" s="1180">
        <f t="shared" ca="1" si="686"/>
        <v>0</v>
      </c>
      <c r="GP63" s="1180">
        <f t="shared" ca="1" si="686"/>
        <v>0</v>
      </c>
      <c r="GQ63" s="1180">
        <f t="shared" ca="1" si="686"/>
        <v>0</v>
      </c>
      <c r="HC63" s="1180">
        <f t="shared" ca="1" si="687"/>
        <v>18.8027239</v>
      </c>
      <c r="HD63" s="1180">
        <f t="shared" ca="1" si="687"/>
        <v>18.1028454</v>
      </c>
      <c r="HE63" s="1180">
        <f t="shared" ca="1" si="687"/>
        <v>0</v>
      </c>
      <c r="HF63" s="1180">
        <f t="shared" ca="1" si="687"/>
        <v>7.60479742E-6</v>
      </c>
      <c r="HG63" s="1180">
        <f t="shared" ca="1" si="687"/>
        <v>0.699870824</v>
      </c>
      <c r="HH63" s="1180">
        <f t="shared" ca="1" si="687"/>
        <v>18.1028454</v>
      </c>
      <c r="HT63" s="1180">
        <f t="shared" ca="1" si="688"/>
        <v>1.5338662199999999E-5</v>
      </c>
      <c r="HU63" s="1180">
        <f t="shared" ca="1" si="688"/>
        <v>18.1028454</v>
      </c>
      <c r="HV63" s="1180">
        <f t="shared" ca="1" si="688"/>
        <v>18.102860799999998</v>
      </c>
      <c r="HW63" s="1180">
        <f t="shared" ca="1" si="688"/>
        <v>18.102860799999998</v>
      </c>
      <c r="HX63" s="1180">
        <f t="shared" ca="1" si="688"/>
        <v>1.51352449</v>
      </c>
      <c r="HY63" s="1180">
        <f t="shared" ca="1" si="688"/>
        <v>0.11573212500000001</v>
      </c>
      <c r="HZ63" s="1180">
        <f t="shared" ca="1" si="688"/>
        <v>8.5792955900000005E-7</v>
      </c>
      <c r="IA63" s="1180">
        <f t="shared" ca="1" si="688"/>
        <v>3.1076820099999998E-9</v>
      </c>
      <c r="IB63" s="1180">
        <f t="shared" ca="1" si="688"/>
        <v>0</v>
      </c>
      <c r="IC63" s="1180">
        <f t="shared" ca="1" si="688"/>
        <v>0</v>
      </c>
      <c r="ID63" s="1180">
        <f t="shared" ca="1" si="688"/>
        <v>0</v>
      </c>
      <c r="IE63" s="1180">
        <f t="shared" ca="1" si="688"/>
        <v>0</v>
      </c>
      <c r="IQ63" s="1180">
        <f t="shared" ca="1" si="689"/>
        <v>1.51352449</v>
      </c>
      <c r="IR63" s="1180">
        <f t="shared" ca="1" si="689"/>
        <v>0.11573212500000001</v>
      </c>
      <c r="IS63" s="1180">
        <f t="shared" ca="1" si="689"/>
        <v>2.2955407899999999E-3</v>
      </c>
      <c r="IT63" s="1180">
        <f t="shared" ca="1" si="689"/>
        <v>0.118027666</v>
      </c>
      <c r="IU63" s="1180">
        <f t="shared" ca="1" si="689"/>
        <v>0.11022936</v>
      </c>
      <c r="IV63" s="1180">
        <f t="shared" ca="1" si="689"/>
        <v>6.7153856499999998E-2</v>
      </c>
      <c r="IW63" s="1180">
        <f t="shared" ca="1" si="689"/>
        <v>5.5092979E-2</v>
      </c>
      <c r="IX63" s="1180">
        <f t="shared" ca="1" si="689"/>
        <v>1.6636569499999999E-8</v>
      </c>
      <c r="IY63" s="1180">
        <f t="shared" ca="1" si="689"/>
        <v>7.7983058700000002E-3</v>
      </c>
      <c r="IZ63" s="1180">
        <f t="shared" ca="1" si="689"/>
        <v>9.7653367799999998E-3</v>
      </c>
      <c r="JA63" s="1180">
        <f t="shared" ca="1" si="690"/>
        <v>5.7388519700000001E-2</v>
      </c>
      <c r="JB63" s="1180">
        <f t="shared" ca="1" si="690"/>
        <v>0</v>
      </c>
      <c r="JC63" s="1180">
        <f t="shared" ca="1" si="690"/>
        <v>9.7653336800000001E-3</v>
      </c>
      <c r="JD63" s="1180">
        <f t="shared" ca="1" si="690"/>
        <v>0</v>
      </c>
      <c r="JE63" s="1180">
        <f t="shared" ca="1" si="690"/>
        <v>9.7653367799999998E-3</v>
      </c>
      <c r="JF63" s="1180">
        <f t="shared" ca="1" si="690"/>
        <v>0</v>
      </c>
      <c r="JG63" s="1180">
        <f t="shared" ca="1" si="690"/>
        <v>0</v>
      </c>
      <c r="JH63" s="1180">
        <f t="shared" ca="1" si="690"/>
        <v>3.1076820099999998E-9</v>
      </c>
      <c r="JT63" s="1180">
        <f t="shared" ca="1" si="691"/>
        <v>0.578493386</v>
      </c>
      <c r="JU63" s="1180">
        <f t="shared" ca="1" si="691"/>
        <v>2.6032202400000002</v>
      </c>
      <c r="JV63" s="1180">
        <f t="shared" ca="1" si="691"/>
        <v>2.1596654400000002E-2</v>
      </c>
      <c r="JW63" s="1180">
        <f t="shared" ca="1" si="691"/>
        <v>0.43036240399999998</v>
      </c>
      <c r="JX63" s="1180">
        <f t="shared" ca="1" si="691"/>
        <v>0</v>
      </c>
      <c r="JY63" s="1180">
        <f t="shared" ca="1" si="691"/>
        <v>0</v>
      </c>
      <c r="JZ63" s="1180">
        <f t="shared" ca="1" si="691"/>
        <v>0</v>
      </c>
      <c r="KA63" s="1180">
        <f t="shared" ca="1" si="691"/>
        <v>0</v>
      </c>
      <c r="KB63" s="1180">
        <f t="shared" ca="1" si="691"/>
        <v>0</v>
      </c>
      <c r="KC63" s="1180">
        <f t="shared" ca="1" si="691"/>
        <v>3.6336726800000001</v>
      </c>
      <c r="KL63" s="1180">
        <f t="shared" ca="1" si="692"/>
        <v>0</v>
      </c>
      <c r="KM63" s="1180">
        <f t="shared" ca="1" si="692"/>
        <v>0</v>
      </c>
      <c r="KN63" s="1180">
        <f t="shared" ca="1" si="692"/>
        <v>0</v>
      </c>
      <c r="KO63" s="1180">
        <f t="shared" ca="1" si="692"/>
        <v>0</v>
      </c>
      <c r="KP63" s="1180">
        <f t="shared" ca="1" si="692"/>
        <v>0</v>
      </c>
      <c r="KQ63" s="1180">
        <f t="shared" ca="1" si="692"/>
        <v>0</v>
      </c>
      <c r="KR63" s="1180">
        <f t="shared" ca="1" si="692"/>
        <v>0</v>
      </c>
      <c r="LA63" s="1180">
        <f t="shared" ca="1" si="693"/>
        <v>7.60479742E-6</v>
      </c>
      <c r="LB63" s="1180">
        <f t="shared" ca="1" si="693"/>
        <v>8.5792955900000005E-7</v>
      </c>
      <c r="LC63" s="1180">
        <f t="shared" ca="1" si="693"/>
        <v>8.4627269800000003E-6</v>
      </c>
      <c r="LD63" s="1180">
        <f t="shared" ca="1" si="693"/>
        <v>8.4627269800000003E-6</v>
      </c>
      <c r="LE63" s="1180">
        <f t="shared" ca="1" si="693"/>
        <v>0</v>
      </c>
      <c r="LF63" s="1180">
        <f t="shared" ca="1" si="693"/>
        <v>0</v>
      </c>
      <c r="LG63" s="1180">
        <f t="shared" ca="1" si="693"/>
        <v>0</v>
      </c>
      <c r="LH63" s="1180">
        <f t="shared" ca="1" si="693"/>
        <v>0</v>
      </c>
      <c r="LI63" s="1180">
        <f t="shared" ca="1" si="693"/>
        <v>0</v>
      </c>
      <c r="LJ63" s="1180">
        <f t="shared" ca="1" si="693"/>
        <v>0</v>
      </c>
      <c r="LK63" s="1180">
        <f t="shared" ca="1" si="693"/>
        <v>0</v>
      </c>
      <c r="LW63" s="1180">
        <f t="shared" ca="1" si="694"/>
        <v>0</v>
      </c>
      <c r="LX63" s="1180">
        <f t="shared" ca="1" si="694"/>
        <v>0</v>
      </c>
      <c r="LY63" s="1180">
        <f t="shared" ca="1" si="694"/>
        <v>0.699870824</v>
      </c>
      <c r="LZ63" s="1180">
        <f t="shared" ca="1" si="694"/>
        <v>7.7983058700000002E-3</v>
      </c>
      <c r="MA63" s="1180">
        <f t="shared" ca="1" si="694"/>
        <v>0.70766912999999998</v>
      </c>
      <c r="MB63" s="1180">
        <f t="shared" ca="1" si="694"/>
        <v>8.4627269800000003E-6</v>
      </c>
      <c r="MC63" s="1180">
        <f t="shared" ca="1" si="694"/>
        <v>0</v>
      </c>
      <c r="MD63" s="1180">
        <f t="shared" ca="1" si="694"/>
        <v>0</v>
      </c>
      <c r="ME63" s="1180">
        <f t="shared" ca="1" si="694"/>
        <v>0</v>
      </c>
      <c r="MF63" s="1180">
        <f t="shared" ca="1" si="694"/>
        <v>0</v>
      </c>
      <c r="MG63" s="1180">
        <f t="shared" ca="1" si="695"/>
        <v>0</v>
      </c>
      <c r="MH63" s="1180">
        <f t="shared" ca="1" si="695"/>
        <v>0</v>
      </c>
      <c r="MI63" s="1180">
        <f t="shared" ca="1" si="695"/>
        <v>0</v>
      </c>
      <c r="MJ63" s="1180">
        <f t="shared" ca="1" si="695"/>
        <v>0</v>
      </c>
      <c r="MK63" s="1180">
        <f t="shared" ca="1" si="695"/>
        <v>0</v>
      </c>
      <c r="ML63" s="1180">
        <f t="shared" ca="1" si="695"/>
        <v>0</v>
      </c>
      <c r="MM63" s="1180">
        <f t="shared" ca="1" si="695"/>
        <v>0</v>
      </c>
      <c r="MN63" s="1180">
        <f t="shared" ca="1" si="695"/>
        <v>0</v>
      </c>
      <c r="MO63" s="1180">
        <f t="shared" ca="1" si="695"/>
        <v>0</v>
      </c>
      <c r="NA63" s="1180">
        <f t="shared" ca="1" si="696"/>
        <v>1.1534634800000001E-5</v>
      </c>
      <c r="NB63" s="1180">
        <f t="shared" ca="1" si="696"/>
        <v>1.9480216300000001E-7</v>
      </c>
      <c r="NC63" s="1180">
        <f t="shared" ca="1" si="696"/>
        <v>1.13398326E-5</v>
      </c>
      <c r="ND63" s="1180">
        <f t="shared" ca="1" si="696"/>
        <v>0</v>
      </c>
      <c r="NE63" s="1180">
        <f t="shared" ca="1" si="696"/>
        <v>0</v>
      </c>
      <c r="NF63" s="1180">
        <f t="shared" ca="1" si="696"/>
        <v>0</v>
      </c>
      <c r="NG63" s="1180">
        <f t="shared" ca="1" si="696"/>
        <v>0</v>
      </c>
      <c r="NH63" s="1180">
        <f t="shared" ca="1" si="696"/>
        <v>0</v>
      </c>
      <c r="NI63" s="1180">
        <f t="shared" ca="1" si="696"/>
        <v>0</v>
      </c>
      <c r="NJ63" s="1180">
        <f t="shared" ca="1" si="696"/>
        <v>0</v>
      </c>
      <c r="NK63" s="1180">
        <f t="shared" ca="1" si="696"/>
        <v>0</v>
      </c>
      <c r="NL63" s="1180">
        <f t="shared" ca="1" si="696"/>
        <v>0</v>
      </c>
      <c r="NM63" s="1180">
        <f t="shared" ca="1" si="696"/>
        <v>0</v>
      </c>
      <c r="NN63" s="1180">
        <f t="shared" ca="1" si="696"/>
        <v>0</v>
      </c>
      <c r="NO63" s="1180">
        <f t="shared" ca="1" si="696"/>
        <v>0</v>
      </c>
      <c r="NP63" s="1180">
        <f t="shared" ca="1" si="696"/>
        <v>0</v>
      </c>
      <c r="OH63" s="1180">
        <f t="shared" ca="1" si="697"/>
        <v>0</v>
      </c>
      <c r="OI63" s="1180">
        <f t="shared" ca="1" si="697"/>
        <v>0</v>
      </c>
      <c r="OJ63" s="1180">
        <f t="shared" ca="1" si="697"/>
        <v>0</v>
      </c>
      <c r="OK63" s="1180">
        <f t="shared" ca="1" si="697"/>
        <v>0</v>
      </c>
      <c r="OL63" s="1180">
        <f t="shared" ca="1" si="697"/>
        <v>0</v>
      </c>
      <c r="OM63" s="1180">
        <f t="shared" ca="1" si="697"/>
        <v>0</v>
      </c>
      <c r="ON63" s="1180">
        <f t="shared" ca="1" si="697"/>
        <v>0</v>
      </c>
      <c r="OO63" s="1180">
        <f t="shared" ca="1" si="697"/>
        <v>0</v>
      </c>
      <c r="PA63" s="1180">
        <f t="shared" ca="1" si="698"/>
        <v>0</v>
      </c>
      <c r="PB63" s="1180">
        <f t="shared" ca="1" si="698"/>
        <v>0</v>
      </c>
      <c r="PC63" s="1180">
        <f t="shared" ca="1" si="698"/>
        <v>0</v>
      </c>
      <c r="PD63" s="1180">
        <f t="shared" ca="1" si="698"/>
        <v>0</v>
      </c>
      <c r="PE63" s="1180">
        <f t="shared" ca="1" si="698"/>
        <v>0</v>
      </c>
      <c r="PF63" s="1180">
        <f t="shared" ca="1" si="698"/>
        <v>0</v>
      </c>
      <c r="PG63" s="1180">
        <f t="shared" ca="1" si="698"/>
        <v>0</v>
      </c>
      <c r="PH63" s="1180">
        <f t="shared" ca="1" si="698"/>
        <v>0</v>
      </c>
      <c r="PI63" s="1180">
        <f t="shared" ca="1" si="698"/>
        <v>0</v>
      </c>
      <c r="PJ63" s="1180">
        <f t="shared" ca="1" si="698"/>
        <v>0</v>
      </c>
      <c r="PK63" s="1180">
        <f t="shared" ca="1" si="698"/>
        <v>0</v>
      </c>
      <c r="PW63" s="1180">
        <f t="shared" ca="1" si="699"/>
        <v>0</v>
      </c>
      <c r="PX63" s="1180">
        <f t="shared" ca="1" si="699"/>
        <v>0</v>
      </c>
      <c r="PY63" s="1180">
        <f t="shared" ca="1" si="699"/>
        <v>0</v>
      </c>
      <c r="PZ63" s="1180">
        <f t="shared" ca="1" si="699"/>
        <v>0</v>
      </c>
    </row>
    <row r="64" spans="1:442" ht="12" customHeight="1">
      <c r="A64" s="1">
        <v>25</v>
      </c>
      <c r="B64" s="1" t="s">
        <v>2648</v>
      </c>
      <c r="C64" s="1" t="s">
        <v>2676</v>
      </c>
      <c r="D64" s="1" t="s">
        <v>93</v>
      </c>
      <c r="J64" s="1180">
        <f t="shared" ca="1" si="677"/>
        <v>0</v>
      </c>
      <c r="K64" s="1180">
        <f t="shared" ca="1" si="677"/>
        <v>0</v>
      </c>
      <c r="T64" s="1180">
        <f t="shared" ca="1" si="678"/>
        <v>0</v>
      </c>
      <c r="U64" s="1180">
        <f t="shared" ca="1" si="678"/>
        <v>0</v>
      </c>
      <c r="V64" s="1180">
        <f t="shared" ca="1" si="678"/>
        <v>4.1571756200000002E-7</v>
      </c>
      <c r="W64" s="1180">
        <f t="shared" ca="1" si="678"/>
        <v>0</v>
      </c>
      <c r="X64" s="1180">
        <f t="shared" ca="1" si="678"/>
        <v>0</v>
      </c>
      <c r="Y64" s="1180">
        <f t="shared" ca="1" si="678"/>
        <v>4.1571756200000002E-7</v>
      </c>
      <c r="Z64" s="1180">
        <f t="shared" ca="1" si="678"/>
        <v>8.2090061400000002E-14</v>
      </c>
      <c r="AA64" s="1180">
        <f t="shared" ca="1" si="678"/>
        <v>4.1571747899999998E-7</v>
      </c>
      <c r="AB64" s="1180">
        <f t="shared" ca="1" si="678"/>
        <v>0</v>
      </c>
      <c r="AC64" s="1180">
        <f t="shared" ca="1" si="678"/>
        <v>4.1571756200000002E-7</v>
      </c>
      <c r="AD64" s="1180">
        <f t="shared" ca="1" si="678"/>
        <v>0</v>
      </c>
      <c r="AM64" s="1180">
        <f t="shared" ca="1" si="679"/>
        <v>0</v>
      </c>
      <c r="AN64" s="1180">
        <f t="shared" ca="1" si="679"/>
        <v>0</v>
      </c>
      <c r="AO64" s="1180">
        <f t="shared" ca="1" si="679"/>
        <v>4.1571747899999998E-7</v>
      </c>
      <c r="AP64" s="1180">
        <f t="shared" ca="1" si="679"/>
        <v>4.1571747899999998E-7</v>
      </c>
      <c r="AQ64" s="1180">
        <f t="shared" ca="1" si="679"/>
        <v>1.1066983099999999E-14</v>
      </c>
      <c r="AR64" s="1180">
        <f t="shared" ca="1" si="679"/>
        <v>0</v>
      </c>
      <c r="AS64" s="1180">
        <f t="shared" ca="1" si="679"/>
        <v>0</v>
      </c>
      <c r="AT64" s="1180">
        <f t="shared" ca="1" si="679"/>
        <v>0</v>
      </c>
      <c r="AU64" s="1180">
        <f t="shared" ca="1" si="679"/>
        <v>0</v>
      </c>
      <c r="AV64" s="1180">
        <f t="shared" ca="1" si="679"/>
        <v>4.1571746799999999E-7</v>
      </c>
      <c r="AW64" s="1180">
        <f t="shared" ca="1" si="679"/>
        <v>0</v>
      </c>
      <c r="AX64" s="1180">
        <f t="shared" ca="1" si="679"/>
        <v>0</v>
      </c>
      <c r="AY64" s="1180">
        <f t="shared" ca="1" si="679"/>
        <v>0</v>
      </c>
      <c r="AZ64" s="1180">
        <f t="shared" ca="1" si="679"/>
        <v>0</v>
      </c>
      <c r="BA64" s="1180">
        <f t="shared" ca="1" si="679"/>
        <v>0</v>
      </c>
      <c r="BB64" s="1180">
        <f t="shared" ca="1" si="679"/>
        <v>4.1571746799999999E-7</v>
      </c>
      <c r="BN64" s="1180">
        <f t="shared" ca="1" si="680"/>
        <v>4.1571754499999999E-8</v>
      </c>
      <c r="BO64" s="1180">
        <f t="shared" ca="1" si="680"/>
        <v>0.50483145200000001</v>
      </c>
      <c r="BP64" s="1180">
        <f t="shared" ca="1" si="680"/>
        <v>8.3960771999999995E-13</v>
      </c>
      <c r="BQ64" s="1180">
        <f t="shared" ca="1" si="680"/>
        <v>0</v>
      </c>
      <c r="BR64" s="1180">
        <f t="shared" ca="1" si="680"/>
        <v>0</v>
      </c>
      <c r="CD64" s="1180">
        <f t="shared" ca="1" si="681"/>
        <v>4.1571746799999999E-7</v>
      </c>
      <c r="CE64" s="1180">
        <f t="shared" ca="1" si="681"/>
        <v>4.1571746799999999E-7</v>
      </c>
      <c r="CF64" s="1180">
        <f t="shared" ca="1" si="681"/>
        <v>4.1571754499999999E-8</v>
      </c>
      <c r="CG64" s="1180">
        <f t="shared" ca="1" si="681"/>
        <v>0.50483145200000001</v>
      </c>
      <c r="CH64" s="1180">
        <f t="shared" ca="1" si="681"/>
        <v>4.1571746799999999E-7</v>
      </c>
      <c r="CI64" s="1180">
        <f t="shared" ca="1" si="681"/>
        <v>0</v>
      </c>
      <c r="CJ64" s="1180">
        <f t="shared" ca="1" si="681"/>
        <v>0</v>
      </c>
      <c r="CK64" s="1180">
        <f t="shared" ca="1" si="681"/>
        <v>4.9619580599999997</v>
      </c>
      <c r="CL64" s="1180">
        <f t="shared" ca="1" si="681"/>
        <v>7.9989282800000006E-12</v>
      </c>
      <c r="CM64" s="1180">
        <f t="shared" ca="1" si="681"/>
        <v>0</v>
      </c>
      <c r="CN64" s="1180">
        <f t="shared" ca="1" si="681"/>
        <v>4.9619580599999997</v>
      </c>
      <c r="CO64" s="1180">
        <f t="shared" ca="1" si="681"/>
        <v>8.8385383199999992E-12</v>
      </c>
      <c r="DA64" s="1180">
        <f t="shared" ca="1" si="682"/>
        <v>0</v>
      </c>
      <c r="DB64" s="1180">
        <f t="shared" ca="1" si="682"/>
        <v>0</v>
      </c>
      <c r="DC64" s="1180">
        <f t="shared" ca="1" si="682"/>
        <v>0</v>
      </c>
      <c r="DD64" s="1180">
        <f t="shared" ca="1" si="682"/>
        <v>0</v>
      </c>
      <c r="DE64" s="1180">
        <f t="shared" ca="1" si="682"/>
        <v>0</v>
      </c>
      <c r="DF64" s="1180">
        <f t="shared" ca="1" si="682"/>
        <v>0</v>
      </c>
      <c r="DG64" s="1180">
        <f t="shared" ca="1" si="682"/>
        <v>0</v>
      </c>
      <c r="DH64" s="1180">
        <f t="shared" ca="1" si="682"/>
        <v>0</v>
      </c>
      <c r="DI64" s="1180">
        <f t="shared" ca="1" si="682"/>
        <v>0</v>
      </c>
      <c r="DJ64" s="1180">
        <f t="shared" ca="1" si="682"/>
        <v>0</v>
      </c>
      <c r="DV64" s="1180">
        <f t="shared" ca="1" si="683"/>
        <v>0</v>
      </c>
      <c r="DW64" s="1180">
        <f t="shared" ca="1" si="683"/>
        <v>0</v>
      </c>
      <c r="DX64" s="1180">
        <f t="shared" ca="1" si="683"/>
        <v>0</v>
      </c>
      <c r="DY64" s="1180">
        <f t="shared" ca="1" si="683"/>
        <v>0</v>
      </c>
      <c r="DZ64" s="1180">
        <f t="shared" ca="1" si="683"/>
        <v>0</v>
      </c>
      <c r="EA64" s="1180">
        <f t="shared" ca="1" si="683"/>
        <v>0</v>
      </c>
      <c r="EB64" s="1180">
        <f t="shared" ca="1" si="683"/>
        <v>0</v>
      </c>
      <c r="EC64" s="1180">
        <f t="shared" ca="1" si="683"/>
        <v>0</v>
      </c>
      <c r="ED64" s="1180">
        <f t="shared" ca="1" si="683"/>
        <v>0</v>
      </c>
      <c r="EE64" s="1180">
        <f t="shared" ca="1" si="683"/>
        <v>0</v>
      </c>
      <c r="EF64" s="1180">
        <f t="shared" ca="1" si="683"/>
        <v>0</v>
      </c>
      <c r="EG64" s="1180">
        <f t="shared" ca="1" si="683"/>
        <v>0</v>
      </c>
      <c r="EH64" s="1180">
        <f t="shared" ca="1" si="683"/>
        <v>0</v>
      </c>
      <c r="EI64" s="1180">
        <f t="shared" ca="1" si="683"/>
        <v>0</v>
      </c>
      <c r="EJ64" s="1180">
        <f t="shared" ca="1" si="683"/>
        <v>0</v>
      </c>
      <c r="EK64" s="1180">
        <f t="shared" ca="1" si="683"/>
        <v>0</v>
      </c>
      <c r="EW64" s="1180">
        <f t="shared" ca="1" si="684"/>
        <v>4.9619580599999997</v>
      </c>
      <c r="EX64" s="1180">
        <f t="shared" ca="1" si="684"/>
        <v>4.9619580599999997</v>
      </c>
      <c r="EY64" s="1180">
        <f t="shared" ca="1" si="684"/>
        <v>4.9619576399999996</v>
      </c>
      <c r="EZ64" s="1180">
        <f t="shared" ca="1" si="684"/>
        <v>4.9619576399999996</v>
      </c>
      <c r="FA64" s="1180">
        <f t="shared" ca="1" si="684"/>
        <v>2.3224053200000002E-18</v>
      </c>
      <c r="FB64" s="1180">
        <f t="shared" ca="1" si="684"/>
        <v>4.15717588E-7</v>
      </c>
      <c r="FN64" s="1180">
        <f t="shared" ca="1" si="685"/>
        <v>8.3960771999999995E-13</v>
      </c>
      <c r="FO64" s="1180">
        <f t="shared" ca="1" si="685"/>
        <v>7.9989282800000006E-12</v>
      </c>
      <c r="FP64" s="1180">
        <f t="shared" ca="1" si="685"/>
        <v>2.3224053200000002E-18</v>
      </c>
      <c r="FQ64" s="1180">
        <f t="shared" ca="1" si="685"/>
        <v>4.15717588E-7</v>
      </c>
      <c r="FR64" s="1180">
        <f t="shared" ca="1" si="685"/>
        <v>0</v>
      </c>
      <c r="FS64" s="1180">
        <f t="shared" ca="1" si="685"/>
        <v>4.1571756200000002E-7</v>
      </c>
      <c r="FT64" s="1180">
        <f t="shared" ca="1" si="685"/>
        <v>0</v>
      </c>
      <c r="FU64" s="1180">
        <f t="shared" ca="1" si="685"/>
        <v>8.8385383199999992E-12</v>
      </c>
      <c r="FV64" s="1180">
        <f t="shared" ca="1" si="685"/>
        <v>0</v>
      </c>
      <c r="FW64" s="1180">
        <f t="shared" ca="1" si="685"/>
        <v>0</v>
      </c>
      <c r="FX64" s="1180">
        <f t="shared" ca="1" si="685"/>
        <v>8.8385383199999992E-12</v>
      </c>
      <c r="GJ64" s="1180">
        <f t="shared" ca="1" si="686"/>
        <v>0</v>
      </c>
      <c r="GK64" s="1180">
        <f t="shared" ca="1" si="686"/>
        <v>0</v>
      </c>
      <c r="GL64" s="1180">
        <f t="shared" ca="1" si="686"/>
        <v>0</v>
      </c>
      <c r="GM64" s="1180">
        <f t="shared" ca="1" si="686"/>
        <v>0</v>
      </c>
      <c r="GN64" s="1180">
        <f t="shared" ca="1" si="686"/>
        <v>0</v>
      </c>
      <c r="GO64" s="1180">
        <f t="shared" ca="1" si="686"/>
        <v>0</v>
      </c>
      <c r="GP64" s="1180">
        <f t="shared" ca="1" si="686"/>
        <v>0</v>
      </c>
      <c r="GQ64" s="1180">
        <f t="shared" ca="1" si="686"/>
        <v>0</v>
      </c>
      <c r="HC64" s="1180">
        <f t="shared" ca="1" si="687"/>
        <v>4.9619576399999996</v>
      </c>
      <c r="HD64" s="1180">
        <f t="shared" ca="1" si="687"/>
        <v>4.7772627500000002</v>
      </c>
      <c r="HE64" s="1180">
        <f t="shared" ca="1" si="687"/>
        <v>0</v>
      </c>
      <c r="HF64" s="1180">
        <f t="shared" ca="1" si="687"/>
        <v>3.5567693199999999E-11</v>
      </c>
      <c r="HG64" s="1180">
        <f t="shared" ca="1" si="687"/>
        <v>0.184694895</v>
      </c>
      <c r="HH64" s="1180">
        <f t="shared" ca="1" si="687"/>
        <v>4.7772627500000002</v>
      </c>
      <c r="HT64" s="1180">
        <f t="shared" ca="1" si="688"/>
        <v>0</v>
      </c>
      <c r="HU64" s="1180">
        <f t="shared" ca="1" si="688"/>
        <v>4.7772627500000002</v>
      </c>
      <c r="HV64" s="1180">
        <f t="shared" ca="1" si="688"/>
        <v>4.7772627500000002</v>
      </c>
      <c r="HW64" s="1180">
        <f t="shared" ca="1" si="688"/>
        <v>4.7772627500000002</v>
      </c>
      <c r="HX64" s="1180">
        <f t="shared" ca="1" si="688"/>
        <v>0.399412449</v>
      </c>
      <c r="HY64" s="1180">
        <f t="shared" ca="1" si="688"/>
        <v>3.0541198299999999E-2</v>
      </c>
      <c r="HZ64" s="1180">
        <f t="shared" ca="1" si="688"/>
        <v>1.9018948600000001E-12</v>
      </c>
      <c r="IA64" s="1180">
        <f t="shared" ca="1" si="688"/>
        <v>4.1143158899999998E-14</v>
      </c>
      <c r="IB64" s="1180">
        <f t="shared" ca="1" si="688"/>
        <v>0</v>
      </c>
      <c r="IC64" s="1180">
        <f t="shared" ca="1" si="688"/>
        <v>0</v>
      </c>
      <c r="ID64" s="1180">
        <f t="shared" ca="1" si="688"/>
        <v>0</v>
      </c>
      <c r="IE64" s="1180">
        <f t="shared" ca="1" si="688"/>
        <v>0</v>
      </c>
      <c r="IQ64" s="1180">
        <f t="shared" ca="1" si="689"/>
        <v>0.399412449</v>
      </c>
      <c r="IR64" s="1180">
        <f t="shared" ca="1" si="689"/>
        <v>3.0541198299999999E-2</v>
      </c>
      <c r="IS64" s="1180">
        <f t="shared" ca="1" si="689"/>
        <v>6.0578326299999996E-4</v>
      </c>
      <c r="IT64" s="1180">
        <f t="shared" ca="1" si="689"/>
        <v>3.1146981599999998E-2</v>
      </c>
      <c r="IU64" s="1180">
        <f t="shared" ca="1" si="689"/>
        <v>2.9089042999999998E-2</v>
      </c>
      <c r="IV64" s="1180">
        <f t="shared" ca="1" si="689"/>
        <v>1.7721611599999999E-2</v>
      </c>
      <c r="IW64" s="1180">
        <f t="shared" ca="1" si="689"/>
        <v>1.4538798299999999E-2</v>
      </c>
      <c r="IX64" s="1180">
        <f t="shared" ca="1" si="689"/>
        <v>2.5312099099999999E-14</v>
      </c>
      <c r="IY64" s="1180">
        <f t="shared" ca="1" si="689"/>
        <v>2.0579385899999999E-3</v>
      </c>
      <c r="IZ64" s="1180">
        <f t="shared" ca="1" si="689"/>
        <v>2.57703004E-3</v>
      </c>
      <c r="JA64" s="1180">
        <f t="shared" ca="1" si="690"/>
        <v>1.51445816E-2</v>
      </c>
      <c r="JB64" s="1180">
        <f t="shared" ca="1" si="690"/>
        <v>0</v>
      </c>
      <c r="JC64" s="1180">
        <f t="shared" ca="1" si="690"/>
        <v>2.57703004E-3</v>
      </c>
      <c r="JD64" s="1180">
        <f t="shared" ca="1" si="690"/>
        <v>0</v>
      </c>
      <c r="JE64" s="1180">
        <f t="shared" ca="1" si="690"/>
        <v>2.57703004E-3</v>
      </c>
      <c r="JF64" s="1180">
        <f t="shared" ca="1" si="690"/>
        <v>0</v>
      </c>
      <c r="JG64" s="1180">
        <f t="shared" ca="1" si="690"/>
        <v>0</v>
      </c>
      <c r="JH64" s="1180">
        <f t="shared" ca="1" si="690"/>
        <v>4.1143158899999998E-14</v>
      </c>
      <c r="JT64" s="1180">
        <f t="shared" ca="1" si="691"/>
        <v>0</v>
      </c>
      <c r="JU64" s="1180">
        <f t="shared" ca="1" si="691"/>
        <v>0</v>
      </c>
      <c r="JV64" s="1180">
        <f t="shared" ca="1" si="691"/>
        <v>0</v>
      </c>
      <c r="JW64" s="1180">
        <f t="shared" ca="1" si="691"/>
        <v>0</v>
      </c>
      <c r="JX64" s="1180">
        <f t="shared" ca="1" si="691"/>
        <v>0</v>
      </c>
      <c r="JY64" s="1180">
        <f t="shared" ca="1" si="691"/>
        <v>0</v>
      </c>
      <c r="JZ64" s="1180">
        <f t="shared" ca="1" si="691"/>
        <v>0</v>
      </c>
      <c r="KA64" s="1180">
        <f t="shared" ca="1" si="691"/>
        <v>0</v>
      </c>
      <c r="KB64" s="1180">
        <f t="shared" ca="1" si="691"/>
        <v>0</v>
      </c>
      <c r="KC64" s="1180">
        <f t="shared" ca="1" si="691"/>
        <v>0</v>
      </c>
      <c r="KL64" s="1180">
        <f t="shared" ca="1" si="692"/>
        <v>0</v>
      </c>
      <c r="KM64" s="1180">
        <f t="shared" ca="1" si="692"/>
        <v>0</v>
      </c>
      <c r="KN64" s="1180">
        <f t="shared" ca="1" si="692"/>
        <v>0</v>
      </c>
      <c r="KO64" s="1180">
        <f t="shared" ca="1" si="692"/>
        <v>0</v>
      </c>
      <c r="KP64" s="1180">
        <f t="shared" ca="1" si="692"/>
        <v>0</v>
      </c>
      <c r="KQ64" s="1180">
        <f t="shared" ca="1" si="692"/>
        <v>0</v>
      </c>
      <c r="KR64" s="1180">
        <f t="shared" ca="1" si="692"/>
        <v>0</v>
      </c>
      <c r="LA64" s="1180">
        <f t="shared" ca="1" si="693"/>
        <v>3.5567693199999999E-11</v>
      </c>
      <c r="LB64" s="1180">
        <f t="shared" ca="1" si="693"/>
        <v>1.9018948600000001E-12</v>
      </c>
      <c r="LC64" s="1180">
        <f t="shared" ca="1" si="693"/>
        <v>3.7469588000000002E-11</v>
      </c>
      <c r="LD64" s="1180">
        <f t="shared" ca="1" si="693"/>
        <v>3.7469588000000002E-11</v>
      </c>
      <c r="LE64" s="1180">
        <f t="shared" ca="1" si="693"/>
        <v>0</v>
      </c>
      <c r="LF64" s="1180">
        <f t="shared" ca="1" si="693"/>
        <v>0</v>
      </c>
      <c r="LG64" s="1180">
        <f t="shared" ca="1" si="693"/>
        <v>0</v>
      </c>
      <c r="LH64" s="1180">
        <f t="shared" ca="1" si="693"/>
        <v>0</v>
      </c>
      <c r="LI64" s="1180">
        <f t="shared" ca="1" si="693"/>
        <v>0</v>
      </c>
      <c r="LJ64" s="1180">
        <f t="shared" ca="1" si="693"/>
        <v>0</v>
      </c>
      <c r="LK64" s="1180">
        <f t="shared" ca="1" si="693"/>
        <v>0</v>
      </c>
      <c r="LW64" s="1180">
        <f t="shared" ca="1" si="694"/>
        <v>0</v>
      </c>
      <c r="LX64" s="1180">
        <f t="shared" ca="1" si="694"/>
        <v>0</v>
      </c>
      <c r="LY64" s="1180">
        <f t="shared" ca="1" si="694"/>
        <v>0.184694895</v>
      </c>
      <c r="LZ64" s="1180">
        <f t="shared" ca="1" si="694"/>
        <v>2.0579385899999999E-3</v>
      </c>
      <c r="MA64" s="1180">
        <f t="shared" ca="1" si="694"/>
        <v>0.18675283400000001</v>
      </c>
      <c r="MB64" s="1180">
        <f t="shared" ca="1" si="694"/>
        <v>3.7469588000000002E-11</v>
      </c>
      <c r="MC64" s="1180">
        <f t="shared" ca="1" si="694"/>
        <v>0</v>
      </c>
      <c r="MD64" s="1180">
        <f t="shared" ca="1" si="694"/>
        <v>0</v>
      </c>
      <c r="ME64" s="1180">
        <f t="shared" ca="1" si="694"/>
        <v>0</v>
      </c>
      <c r="MF64" s="1180">
        <f t="shared" ca="1" si="694"/>
        <v>0</v>
      </c>
      <c r="MG64" s="1180">
        <f t="shared" ca="1" si="695"/>
        <v>0</v>
      </c>
      <c r="MH64" s="1180">
        <f t="shared" ca="1" si="695"/>
        <v>0</v>
      </c>
      <c r="MI64" s="1180">
        <f t="shared" ca="1" si="695"/>
        <v>0</v>
      </c>
      <c r="MJ64" s="1180">
        <f t="shared" ca="1" si="695"/>
        <v>0</v>
      </c>
      <c r="MK64" s="1180">
        <f t="shared" ca="1" si="695"/>
        <v>0</v>
      </c>
      <c r="ML64" s="1180">
        <f t="shared" ca="1" si="695"/>
        <v>0</v>
      </c>
      <c r="MM64" s="1180">
        <f t="shared" ca="1" si="695"/>
        <v>0</v>
      </c>
      <c r="MN64" s="1180">
        <f t="shared" ca="1" si="695"/>
        <v>0</v>
      </c>
      <c r="MO64" s="1180">
        <f t="shared" ca="1" si="695"/>
        <v>0</v>
      </c>
      <c r="NA64" s="1180">
        <f t="shared" ca="1" si="696"/>
        <v>8.2090061400000002E-14</v>
      </c>
      <c r="NB64" s="1180">
        <f t="shared" ca="1" si="696"/>
        <v>0</v>
      </c>
      <c r="NC64" s="1180">
        <f t="shared" ca="1" si="696"/>
        <v>0</v>
      </c>
      <c r="ND64" s="1180">
        <f t="shared" ca="1" si="696"/>
        <v>0</v>
      </c>
      <c r="NE64" s="1180">
        <f t="shared" ca="1" si="696"/>
        <v>0</v>
      </c>
      <c r="NF64" s="1180">
        <f t="shared" ca="1" si="696"/>
        <v>0</v>
      </c>
      <c r="NG64" s="1180">
        <f t="shared" ca="1" si="696"/>
        <v>0</v>
      </c>
      <c r="NH64" s="1180">
        <f t="shared" ca="1" si="696"/>
        <v>0</v>
      </c>
      <c r="NI64" s="1180">
        <f t="shared" ca="1" si="696"/>
        <v>0</v>
      </c>
      <c r="NJ64" s="1180">
        <f t="shared" ca="1" si="696"/>
        <v>0</v>
      </c>
      <c r="NK64" s="1180">
        <f t="shared" ca="1" si="696"/>
        <v>0</v>
      </c>
      <c r="NL64" s="1180">
        <f t="shared" ca="1" si="696"/>
        <v>0</v>
      </c>
      <c r="NM64" s="1180">
        <f t="shared" ca="1" si="696"/>
        <v>0</v>
      </c>
      <c r="NN64" s="1180">
        <f t="shared" ca="1" si="696"/>
        <v>0</v>
      </c>
      <c r="NO64" s="1180">
        <f t="shared" ca="1" si="696"/>
        <v>0</v>
      </c>
      <c r="NP64" s="1180">
        <f t="shared" ca="1" si="696"/>
        <v>0</v>
      </c>
      <c r="OH64" s="1180">
        <f t="shared" ca="1" si="697"/>
        <v>0</v>
      </c>
      <c r="OI64" s="1180">
        <f t="shared" ca="1" si="697"/>
        <v>0</v>
      </c>
      <c r="OJ64" s="1180">
        <f t="shared" ca="1" si="697"/>
        <v>0</v>
      </c>
      <c r="OK64" s="1180">
        <f t="shared" ca="1" si="697"/>
        <v>0</v>
      </c>
      <c r="OL64" s="1180">
        <f t="shared" ca="1" si="697"/>
        <v>0</v>
      </c>
      <c r="OM64" s="1180">
        <f t="shared" ca="1" si="697"/>
        <v>0</v>
      </c>
      <c r="ON64" s="1180">
        <f t="shared" ca="1" si="697"/>
        <v>0</v>
      </c>
      <c r="OO64" s="1180">
        <f t="shared" ca="1" si="697"/>
        <v>0</v>
      </c>
      <c r="PA64" s="1180">
        <f t="shared" ca="1" si="698"/>
        <v>0</v>
      </c>
      <c r="PB64" s="1180">
        <f t="shared" ca="1" si="698"/>
        <v>0</v>
      </c>
      <c r="PC64" s="1180">
        <f t="shared" ca="1" si="698"/>
        <v>0</v>
      </c>
      <c r="PD64" s="1180">
        <f t="shared" ca="1" si="698"/>
        <v>0</v>
      </c>
      <c r="PE64" s="1180">
        <f t="shared" ca="1" si="698"/>
        <v>0</v>
      </c>
      <c r="PF64" s="1180">
        <f t="shared" ca="1" si="698"/>
        <v>0</v>
      </c>
      <c r="PG64" s="1180">
        <f t="shared" ca="1" si="698"/>
        <v>0</v>
      </c>
      <c r="PH64" s="1180">
        <f t="shared" ca="1" si="698"/>
        <v>0</v>
      </c>
      <c r="PI64" s="1180">
        <f t="shared" ca="1" si="698"/>
        <v>0</v>
      </c>
      <c r="PJ64" s="1180">
        <f t="shared" ca="1" si="698"/>
        <v>0</v>
      </c>
      <c r="PK64" s="1180">
        <f t="shared" ca="1" si="698"/>
        <v>0</v>
      </c>
      <c r="PW64" s="1180">
        <f t="shared" ca="1" si="699"/>
        <v>0</v>
      </c>
      <c r="PX64" s="1180">
        <f t="shared" ca="1" si="699"/>
        <v>0</v>
      </c>
      <c r="PY64" s="1180">
        <f t="shared" ca="1" si="699"/>
        <v>0</v>
      </c>
      <c r="PZ64" s="1180">
        <f t="shared" ca="1" si="699"/>
        <v>0</v>
      </c>
    </row>
    <row r="65" spans="1:442" ht="12" customHeight="1">
      <c r="A65" s="1">
        <v>26</v>
      </c>
      <c r="B65" s="1" t="s">
        <v>2648</v>
      </c>
      <c r="C65" s="1" t="s">
        <v>2677</v>
      </c>
      <c r="D65" s="1" t="s">
        <v>93</v>
      </c>
      <c r="J65" s="1180">
        <f t="shared" ca="1" si="677"/>
        <v>0</v>
      </c>
      <c r="K65" s="1180">
        <f t="shared" ca="1" si="677"/>
        <v>0</v>
      </c>
      <c r="T65" s="1180">
        <f t="shared" ca="1" si="678"/>
        <v>0</v>
      </c>
      <c r="U65" s="1180">
        <f t="shared" ca="1" si="678"/>
        <v>0</v>
      </c>
      <c r="V65" s="1180">
        <f t="shared" ca="1" si="678"/>
        <v>3.2813076300000002E-5</v>
      </c>
      <c r="W65" s="1180">
        <f t="shared" ca="1" si="678"/>
        <v>0</v>
      </c>
      <c r="X65" s="1180">
        <f t="shared" ca="1" si="678"/>
        <v>0</v>
      </c>
      <c r="Y65" s="1180">
        <f t="shared" ca="1" si="678"/>
        <v>3.2813076300000002E-5</v>
      </c>
      <c r="Z65" s="1180">
        <f t="shared" ca="1" si="678"/>
        <v>9.2740909199999997E-10</v>
      </c>
      <c r="AA65" s="1180">
        <f t="shared" ca="1" si="678"/>
        <v>3.2812148800000001E-5</v>
      </c>
      <c r="AB65" s="1180">
        <f t="shared" ca="1" si="678"/>
        <v>0</v>
      </c>
      <c r="AC65" s="1180">
        <f t="shared" ca="1" si="678"/>
        <v>3.2813076300000002E-5</v>
      </c>
      <c r="AD65" s="1180">
        <f t="shared" ca="1" si="678"/>
        <v>0</v>
      </c>
      <c r="AM65" s="1180">
        <f t="shared" ca="1" si="679"/>
        <v>0</v>
      </c>
      <c r="AN65" s="1180">
        <f t="shared" ca="1" si="679"/>
        <v>0</v>
      </c>
      <c r="AO65" s="1180">
        <f t="shared" ca="1" si="679"/>
        <v>3.2812148800000001E-5</v>
      </c>
      <c r="AP65" s="1180">
        <f t="shared" ca="1" si="679"/>
        <v>3.2812148800000001E-5</v>
      </c>
      <c r="AQ65" s="1180">
        <f t="shared" ca="1" si="679"/>
        <v>2.8563674100000001E-10</v>
      </c>
      <c r="AR65" s="1180">
        <f t="shared" ca="1" si="679"/>
        <v>4.0955676300000001E-13</v>
      </c>
      <c r="AS65" s="1180">
        <f t="shared" ca="1" si="679"/>
        <v>9.26999535E-10</v>
      </c>
      <c r="AT65" s="1180">
        <f t="shared" ca="1" si="679"/>
        <v>2.4401615100000002E-14</v>
      </c>
      <c r="AU65" s="1180">
        <f t="shared" ca="1" si="679"/>
        <v>2.8602189600000002E-10</v>
      </c>
      <c r="AV65" s="1180">
        <f t="shared" ca="1" si="679"/>
        <v>3.2811863199999999E-5</v>
      </c>
      <c r="AW65" s="1180">
        <f t="shared" ca="1" si="679"/>
        <v>2.4401615100000002E-14</v>
      </c>
      <c r="AX65" s="1180">
        <f t="shared" ca="1" si="679"/>
        <v>1.2130458300000001E-9</v>
      </c>
      <c r="AY65" s="1180">
        <f t="shared" ca="1" si="679"/>
        <v>0</v>
      </c>
      <c r="AZ65" s="1180">
        <f t="shared" ca="1" si="679"/>
        <v>0</v>
      </c>
      <c r="BA65" s="1180">
        <f t="shared" ca="1" si="679"/>
        <v>0</v>
      </c>
      <c r="BB65" s="1180">
        <f t="shared" ca="1" si="679"/>
        <v>3.2811863199999999E-5</v>
      </c>
      <c r="BN65" s="1180">
        <f t="shared" ca="1" si="680"/>
        <v>3.28118702E-6</v>
      </c>
      <c r="BO65" s="1180">
        <f t="shared" ca="1" si="680"/>
        <v>0.186709819</v>
      </c>
      <c r="BP65" s="1180">
        <f t="shared" ca="1" si="680"/>
        <v>1.2351064E-9</v>
      </c>
      <c r="BQ65" s="1180">
        <f t="shared" ca="1" si="680"/>
        <v>0</v>
      </c>
      <c r="BR65" s="1180">
        <f t="shared" ca="1" si="680"/>
        <v>0</v>
      </c>
      <c r="CD65" s="1180">
        <f t="shared" ca="1" si="681"/>
        <v>3.2811863199999999E-5</v>
      </c>
      <c r="CE65" s="1180">
        <f t="shared" ca="1" si="681"/>
        <v>3.2811863199999999E-5</v>
      </c>
      <c r="CF65" s="1180">
        <f t="shared" ca="1" si="681"/>
        <v>3.28118702E-6</v>
      </c>
      <c r="CG65" s="1180">
        <f t="shared" ca="1" si="681"/>
        <v>0.186709819</v>
      </c>
      <c r="CH65" s="1180">
        <f t="shared" ca="1" si="681"/>
        <v>3.2811863199999999E-5</v>
      </c>
      <c r="CI65" s="1180">
        <f t="shared" ca="1" si="681"/>
        <v>0</v>
      </c>
      <c r="CJ65" s="1180">
        <f t="shared" ca="1" si="681"/>
        <v>0</v>
      </c>
      <c r="CK65" s="1180">
        <f t="shared" ca="1" si="681"/>
        <v>1.8933681899999999</v>
      </c>
      <c r="CL65" s="1180">
        <f t="shared" ca="1" si="681"/>
        <v>1.21941608E-8</v>
      </c>
      <c r="CM65" s="1180">
        <f t="shared" ca="1" si="681"/>
        <v>0</v>
      </c>
      <c r="CN65" s="1180">
        <f t="shared" ca="1" si="681"/>
        <v>1.8933682000000001</v>
      </c>
      <c r="CO65" s="1180">
        <f t="shared" ca="1" si="681"/>
        <v>1.3429681299999999E-8</v>
      </c>
      <c r="DA65" s="1180">
        <f t="shared" ca="1" si="682"/>
        <v>0</v>
      </c>
      <c r="DB65" s="1180">
        <f t="shared" ca="1" si="682"/>
        <v>0</v>
      </c>
      <c r="DC65" s="1180">
        <f t="shared" ca="1" si="682"/>
        <v>0</v>
      </c>
      <c r="DD65" s="1180">
        <f t="shared" ca="1" si="682"/>
        <v>0</v>
      </c>
      <c r="DE65" s="1180">
        <f t="shared" ca="1" si="682"/>
        <v>0</v>
      </c>
      <c r="DF65" s="1180">
        <f t="shared" ca="1" si="682"/>
        <v>0</v>
      </c>
      <c r="DG65" s="1180">
        <f t="shared" ca="1" si="682"/>
        <v>0</v>
      </c>
      <c r="DH65" s="1180">
        <f t="shared" ca="1" si="682"/>
        <v>0</v>
      </c>
      <c r="DI65" s="1180">
        <f t="shared" ca="1" si="682"/>
        <v>0</v>
      </c>
      <c r="DJ65" s="1180">
        <f t="shared" ca="1" si="682"/>
        <v>0</v>
      </c>
      <c r="DV65" s="1180">
        <f t="shared" ca="1" si="683"/>
        <v>0</v>
      </c>
      <c r="DW65" s="1180">
        <f t="shared" ca="1" si="683"/>
        <v>0</v>
      </c>
      <c r="DX65" s="1180">
        <f t="shared" ca="1" si="683"/>
        <v>0</v>
      </c>
      <c r="DY65" s="1180">
        <f t="shared" ca="1" si="683"/>
        <v>0</v>
      </c>
      <c r="DZ65" s="1180">
        <f t="shared" ca="1" si="683"/>
        <v>0</v>
      </c>
      <c r="EA65" s="1180">
        <f t="shared" ca="1" si="683"/>
        <v>0</v>
      </c>
      <c r="EB65" s="1180">
        <f t="shared" ca="1" si="683"/>
        <v>0</v>
      </c>
      <c r="EC65" s="1180">
        <f t="shared" ca="1" si="683"/>
        <v>0</v>
      </c>
      <c r="ED65" s="1180">
        <f t="shared" ca="1" si="683"/>
        <v>0</v>
      </c>
      <c r="EE65" s="1180">
        <f t="shared" ca="1" si="683"/>
        <v>0</v>
      </c>
      <c r="EF65" s="1180">
        <f t="shared" ca="1" si="683"/>
        <v>0</v>
      </c>
      <c r="EG65" s="1180">
        <f t="shared" ca="1" si="683"/>
        <v>0</v>
      </c>
      <c r="EH65" s="1180">
        <f t="shared" ca="1" si="683"/>
        <v>0</v>
      </c>
      <c r="EI65" s="1180">
        <f t="shared" ca="1" si="683"/>
        <v>0</v>
      </c>
      <c r="EJ65" s="1180">
        <f t="shared" ca="1" si="683"/>
        <v>0</v>
      </c>
      <c r="EK65" s="1180">
        <f t="shared" ca="1" si="683"/>
        <v>0</v>
      </c>
      <c r="EW65" s="1180">
        <f t="shared" ca="1" si="684"/>
        <v>1.8933682000000001</v>
      </c>
      <c r="EX65" s="1180">
        <f t="shared" ca="1" si="684"/>
        <v>1.8933682000000001</v>
      </c>
      <c r="EY65" s="1180">
        <f t="shared" ca="1" si="684"/>
        <v>1.8933353900000001</v>
      </c>
      <c r="EZ65" s="1180">
        <f t="shared" ca="1" si="684"/>
        <v>1.8933353900000001</v>
      </c>
      <c r="FA65" s="1180">
        <f t="shared" ca="1" si="684"/>
        <v>4.1411765099999998E-13</v>
      </c>
      <c r="FB65" s="1180">
        <f t="shared" ca="1" si="684"/>
        <v>3.2813078399999999E-5</v>
      </c>
      <c r="FN65" s="1180">
        <f t="shared" ca="1" si="685"/>
        <v>1.2351064E-9</v>
      </c>
      <c r="FO65" s="1180">
        <f t="shared" ca="1" si="685"/>
        <v>1.21941608E-8</v>
      </c>
      <c r="FP65" s="1180">
        <f t="shared" ca="1" si="685"/>
        <v>4.1411765099999998E-13</v>
      </c>
      <c r="FQ65" s="1180">
        <f t="shared" ca="1" si="685"/>
        <v>3.2813078399999999E-5</v>
      </c>
      <c r="FR65" s="1180">
        <f t="shared" ca="1" si="685"/>
        <v>0</v>
      </c>
      <c r="FS65" s="1180">
        <f t="shared" ca="1" si="685"/>
        <v>3.2813076300000002E-5</v>
      </c>
      <c r="FT65" s="1180">
        <f t="shared" ca="1" si="685"/>
        <v>0</v>
      </c>
      <c r="FU65" s="1180">
        <f t="shared" ca="1" si="685"/>
        <v>1.3429681299999999E-8</v>
      </c>
      <c r="FV65" s="1180">
        <f t="shared" ca="1" si="685"/>
        <v>0</v>
      </c>
      <c r="FW65" s="1180">
        <f t="shared" ca="1" si="685"/>
        <v>0</v>
      </c>
      <c r="FX65" s="1180">
        <f t="shared" ca="1" si="685"/>
        <v>1.3429681299999999E-8</v>
      </c>
      <c r="GJ65" s="1180">
        <f t="shared" ca="1" si="686"/>
        <v>0</v>
      </c>
      <c r="GK65" s="1180">
        <f t="shared" ca="1" si="686"/>
        <v>0</v>
      </c>
      <c r="GL65" s="1180">
        <f t="shared" ca="1" si="686"/>
        <v>0</v>
      </c>
      <c r="GM65" s="1180">
        <f t="shared" ca="1" si="686"/>
        <v>0</v>
      </c>
      <c r="GN65" s="1180">
        <f t="shared" ca="1" si="686"/>
        <v>0</v>
      </c>
      <c r="GO65" s="1180">
        <f t="shared" ca="1" si="686"/>
        <v>0</v>
      </c>
      <c r="GP65" s="1180">
        <f t="shared" ca="1" si="686"/>
        <v>0</v>
      </c>
      <c r="GQ65" s="1180">
        <f t="shared" ca="1" si="686"/>
        <v>0</v>
      </c>
      <c r="HC65" s="1180">
        <f t="shared" ca="1" si="687"/>
        <v>1.8933353900000001</v>
      </c>
      <c r="HD65" s="1180">
        <f t="shared" ca="1" si="687"/>
        <v>1.82286131</v>
      </c>
      <c r="HE65" s="1180">
        <f t="shared" ca="1" si="687"/>
        <v>0</v>
      </c>
      <c r="HF65" s="1180">
        <f t="shared" ca="1" si="687"/>
        <v>2.00728905E-8</v>
      </c>
      <c r="HG65" s="1180">
        <f t="shared" ca="1" si="687"/>
        <v>7.0474056199999996E-2</v>
      </c>
      <c r="HH65" s="1180">
        <f t="shared" ca="1" si="687"/>
        <v>1.82286131</v>
      </c>
      <c r="HT65" s="1180">
        <f t="shared" ca="1" si="688"/>
        <v>1.2130458300000001E-9</v>
      </c>
      <c r="HU65" s="1180">
        <f t="shared" ca="1" si="688"/>
        <v>1.82286131</v>
      </c>
      <c r="HV65" s="1180">
        <f t="shared" ca="1" si="688"/>
        <v>1.82286131</v>
      </c>
      <c r="HW65" s="1180">
        <f t="shared" ca="1" si="688"/>
        <v>1.82286131</v>
      </c>
      <c r="HX65" s="1180">
        <f t="shared" ca="1" si="688"/>
        <v>0.15240390300000001</v>
      </c>
      <c r="HY65" s="1180">
        <f t="shared" ca="1" si="688"/>
        <v>1.1653612299999999E-2</v>
      </c>
      <c r="HZ65" s="1180">
        <f t="shared" ca="1" si="688"/>
        <v>2.3460502800000002E-9</v>
      </c>
      <c r="IA65" s="1180">
        <f t="shared" ca="1" si="688"/>
        <v>7.9828307699999996E-12</v>
      </c>
      <c r="IB65" s="1180">
        <f t="shared" ca="1" si="688"/>
        <v>0</v>
      </c>
      <c r="IC65" s="1180">
        <f t="shared" ca="1" si="688"/>
        <v>0</v>
      </c>
      <c r="ID65" s="1180">
        <f t="shared" ca="1" si="688"/>
        <v>0</v>
      </c>
      <c r="IE65" s="1180">
        <f t="shared" ca="1" si="688"/>
        <v>0</v>
      </c>
      <c r="IQ65" s="1180">
        <f t="shared" ca="1" si="689"/>
        <v>0.15240390300000001</v>
      </c>
      <c r="IR65" s="1180">
        <f t="shared" ca="1" si="689"/>
        <v>1.1653612299999999E-2</v>
      </c>
      <c r="IS65" s="1180">
        <f t="shared" ca="1" si="689"/>
        <v>2.31148862E-4</v>
      </c>
      <c r="IT65" s="1180">
        <f t="shared" ca="1" si="689"/>
        <v>1.18847612E-2</v>
      </c>
      <c r="IU65" s="1180">
        <f t="shared" ca="1" si="689"/>
        <v>1.10995131E-2</v>
      </c>
      <c r="IV65" s="1180">
        <f t="shared" ca="1" si="689"/>
        <v>6.7620395199999997E-3</v>
      </c>
      <c r="IW65" s="1180">
        <f t="shared" ca="1" si="689"/>
        <v>5.5475727000000004E-3</v>
      </c>
      <c r="IX65" s="1180">
        <f t="shared" ca="1" si="689"/>
        <v>4.7751885199999999E-11</v>
      </c>
      <c r="IY65" s="1180">
        <f t="shared" ca="1" si="689"/>
        <v>7.8524811999999995E-4</v>
      </c>
      <c r="IZ65" s="1180">
        <f t="shared" ca="1" si="689"/>
        <v>9.8331796100000011E-4</v>
      </c>
      <c r="JA65" s="1180">
        <f t="shared" ca="1" si="690"/>
        <v>5.77872156E-3</v>
      </c>
      <c r="JB65" s="1180">
        <f t="shared" ca="1" si="690"/>
        <v>0</v>
      </c>
      <c r="JC65" s="1180">
        <f t="shared" ca="1" si="690"/>
        <v>9.8331795299999992E-4</v>
      </c>
      <c r="JD65" s="1180">
        <f t="shared" ca="1" si="690"/>
        <v>0</v>
      </c>
      <c r="JE65" s="1180">
        <f t="shared" ca="1" si="690"/>
        <v>9.8331796100000011E-4</v>
      </c>
      <c r="JF65" s="1180">
        <f t="shared" ca="1" si="690"/>
        <v>0</v>
      </c>
      <c r="JG65" s="1180">
        <f t="shared" ca="1" si="690"/>
        <v>0</v>
      </c>
      <c r="JH65" s="1180">
        <f t="shared" ca="1" si="690"/>
        <v>7.9828307699999996E-12</v>
      </c>
      <c r="JT65" s="1180">
        <f t="shared" ca="1" si="691"/>
        <v>0</v>
      </c>
      <c r="JU65" s="1180">
        <f t="shared" ca="1" si="691"/>
        <v>0</v>
      </c>
      <c r="JV65" s="1180">
        <f t="shared" ca="1" si="691"/>
        <v>0</v>
      </c>
      <c r="JW65" s="1180">
        <f t="shared" ca="1" si="691"/>
        <v>0</v>
      </c>
      <c r="JX65" s="1180">
        <f t="shared" ca="1" si="691"/>
        <v>0</v>
      </c>
      <c r="JY65" s="1180">
        <f t="shared" ca="1" si="691"/>
        <v>0</v>
      </c>
      <c r="JZ65" s="1180">
        <f t="shared" ca="1" si="691"/>
        <v>0</v>
      </c>
      <c r="KA65" s="1180">
        <f t="shared" ca="1" si="691"/>
        <v>0</v>
      </c>
      <c r="KB65" s="1180">
        <f t="shared" ca="1" si="691"/>
        <v>0</v>
      </c>
      <c r="KC65" s="1180">
        <f t="shared" ca="1" si="691"/>
        <v>0</v>
      </c>
      <c r="KL65" s="1180">
        <f t="shared" ca="1" si="692"/>
        <v>0</v>
      </c>
      <c r="KM65" s="1180">
        <f t="shared" ca="1" si="692"/>
        <v>0</v>
      </c>
      <c r="KN65" s="1180">
        <f t="shared" ca="1" si="692"/>
        <v>0</v>
      </c>
      <c r="KO65" s="1180">
        <f t="shared" ca="1" si="692"/>
        <v>0</v>
      </c>
      <c r="KP65" s="1180">
        <f t="shared" ca="1" si="692"/>
        <v>0</v>
      </c>
      <c r="KQ65" s="1180">
        <f t="shared" ca="1" si="692"/>
        <v>0</v>
      </c>
      <c r="KR65" s="1180">
        <f t="shared" ca="1" si="692"/>
        <v>0</v>
      </c>
      <c r="LA65" s="1180">
        <f t="shared" ca="1" si="693"/>
        <v>2.00728905E-8</v>
      </c>
      <c r="LB65" s="1180">
        <f t="shared" ca="1" si="693"/>
        <v>2.3460502800000002E-9</v>
      </c>
      <c r="LC65" s="1180">
        <f t="shared" ca="1" si="693"/>
        <v>2.2418940800000001E-8</v>
      </c>
      <c r="LD65" s="1180">
        <f t="shared" ca="1" si="693"/>
        <v>2.2418940800000001E-8</v>
      </c>
      <c r="LE65" s="1180">
        <f t="shared" ca="1" si="693"/>
        <v>0</v>
      </c>
      <c r="LF65" s="1180">
        <f t="shared" ca="1" si="693"/>
        <v>0</v>
      </c>
      <c r="LG65" s="1180">
        <f t="shared" ca="1" si="693"/>
        <v>0</v>
      </c>
      <c r="LH65" s="1180">
        <f t="shared" ca="1" si="693"/>
        <v>0</v>
      </c>
      <c r="LI65" s="1180">
        <f t="shared" ca="1" si="693"/>
        <v>0</v>
      </c>
      <c r="LJ65" s="1180">
        <f t="shared" ca="1" si="693"/>
        <v>0</v>
      </c>
      <c r="LK65" s="1180">
        <f t="shared" ca="1" si="693"/>
        <v>0</v>
      </c>
      <c r="LW65" s="1180">
        <f t="shared" ca="1" si="694"/>
        <v>0</v>
      </c>
      <c r="LX65" s="1180">
        <f t="shared" ca="1" si="694"/>
        <v>0</v>
      </c>
      <c r="LY65" s="1180">
        <f t="shared" ca="1" si="694"/>
        <v>7.0474056199999996E-2</v>
      </c>
      <c r="LZ65" s="1180">
        <f t="shared" ca="1" si="694"/>
        <v>7.8524811999999995E-4</v>
      </c>
      <c r="MA65" s="1180">
        <f t="shared" ca="1" si="694"/>
        <v>7.1259304300000006E-2</v>
      </c>
      <c r="MB65" s="1180">
        <f t="shared" ca="1" si="694"/>
        <v>2.2418940800000001E-8</v>
      </c>
      <c r="MC65" s="1180">
        <f t="shared" ca="1" si="694"/>
        <v>0</v>
      </c>
      <c r="MD65" s="1180">
        <f t="shared" ca="1" si="694"/>
        <v>0</v>
      </c>
      <c r="ME65" s="1180">
        <f t="shared" ca="1" si="694"/>
        <v>0</v>
      </c>
      <c r="MF65" s="1180">
        <f t="shared" ca="1" si="694"/>
        <v>0</v>
      </c>
      <c r="MG65" s="1180">
        <f t="shared" ca="1" si="695"/>
        <v>0</v>
      </c>
      <c r="MH65" s="1180">
        <f t="shared" ca="1" si="695"/>
        <v>0</v>
      </c>
      <c r="MI65" s="1180">
        <f t="shared" ca="1" si="695"/>
        <v>0</v>
      </c>
      <c r="MJ65" s="1180">
        <f t="shared" ca="1" si="695"/>
        <v>0</v>
      </c>
      <c r="MK65" s="1180">
        <f t="shared" ca="1" si="695"/>
        <v>0</v>
      </c>
      <c r="ML65" s="1180">
        <f t="shared" ca="1" si="695"/>
        <v>0</v>
      </c>
      <c r="MM65" s="1180">
        <f t="shared" ca="1" si="695"/>
        <v>0</v>
      </c>
      <c r="MN65" s="1180">
        <f t="shared" ca="1" si="695"/>
        <v>0</v>
      </c>
      <c r="MO65" s="1180">
        <f t="shared" ca="1" si="695"/>
        <v>0</v>
      </c>
      <c r="NA65" s="1180">
        <f t="shared" ca="1" si="696"/>
        <v>9.2740909199999997E-10</v>
      </c>
      <c r="NB65" s="1180">
        <f t="shared" ca="1" si="696"/>
        <v>4.0955676300000001E-13</v>
      </c>
      <c r="NC65" s="1180">
        <f t="shared" ca="1" si="696"/>
        <v>9.26999535E-10</v>
      </c>
      <c r="ND65" s="1180">
        <f t="shared" ca="1" si="696"/>
        <v>0</v>
      </c>
      <c r="NE65" s="1180">
        <f t="shared" ca="1" si="696"/>
        <v>0</v>
      </c>
      <c r="NF65" s="1180">
        <f t="shared" ca="1" si="696"/>
        <v>0</v>
      </c>
      <c r="NG65" s="1180">
        <f t="shared" ca="1" si="696"/>
        <v>0</v>
      </c>
      <c r="NH65" s="1180">
        <f t="shared" ca="1" si="696"/>
        <v>0</v>
      </c>
      <c r="NI65" s="1180">
        <f t="shared" ca="1" si="696"/>
        <v>0</v>
      </c>
      <c r="NJ65" s="1180">
        <f t="shared" ca="1" si="696"/>
        <v>0</v>
      </c>
      <c r="NK65" s="1180">
        <f t="shared" ca="1" si="696"/>
        <v>0</v>
      </c>
      <c r="NL65" s="1180">
        <f t="shared" ca="1" si="696"/>
        <v>0</v>
      </c>
      <c r="NM65" s="1180">
        <f t="shared" ca="1" si="696"/>
        <v>0</v>
      </c>
      <c r="NN65" s="1180">
        <f t="shared" ca="1" si="696"/>
        <v>0</v>
      </c>
      <c r="NO65" s="1180">
        <f t="shared" ca="1" si="696"/>
        <v>0</v>
      </c>
      <c r="NP65" s="1180">
        <f t="shared" ca="1" si="696"/>
        <v>0</v>
      </c>
      <c r="OH65" s="1180">
        <f t="shared" ca="1" si="697"/>
        <v>0</v>
      </c>
      <c r="OI65" s="1180">
        <f t="shared" ca="1" si="697"/>
        <v>0</v>
      </c>
      <c r="OJ65" s="1180">
        <f t="shared" ca="1" si="697"/>
        <v>0</v>
      </c>
      <c r="OK65" s="1180">
        <f t="shared" ca="1" si="697"/>
        <v>0</v>
      </c>
      <c r="OL65" s="1180">
        <f t="shared" ca="1" si="697"/>
        <v>0</v>
      </c>
      <c r="OM65" s="1180">
        <f t="shared" ca="1" si="697"/>
        <v>0</v>
      </c>
      <c r="ON65" s="1180">
        <f t="shared" ca="1" si="697"/>
        <v>0</v>
      </c>
      <c r="OO65" s="1180">
        <f t="shared" ca="1" si="697"/>
        <v>0</v>
      </c>
      <c r="PA65" s="1180">
        <f t="shared" ca="1" si="698"/>
        <v>0</v>
      </c>
      <c r="PB65" s="1180">
        <f t="shared" ca="1" si="698"/>
        <v>0</v>
      </c>
      <c r="PC65" s="1180">
        <f t="shared" ca="1" si="698"/>
        <v>0</v>
      </c>
      <c r="PD65" s="1180">
        <f t="shared" ca="1" si="698"/>
        <v>0</v>
      </c>
      <c r="PE65" s="1180">
        <f t="shared" ca="1" si="698"/>
        <v>0</v>
      </c>
      <c r="PF65" s="1180">
        <f t="shared" ca="1" si="698"/>
        <v>0</v>
      </c>
      <c r="PG65" s="1180">
        <f t="shared" ca="1" si="698"/>
        <v>0</v>
      </c>
      <c r="PH65" s="1180">
        <f t="shared" ca="1" si="698"/>
        <v>0</v>
      </c>
      <c r="PI65" s="1180">
        <f t="shared" ca="1" si="698"/>
        <v>0</v>
      </c>
      <c r="PJ65" s="1180">
        <f t="shared" ca="1" si="698"/>
        <v>0</v>
      </c>
      <c r="PK65" s="1180">
        <f t="shared" ca="1" si="698"/>
        <v>0</v>
      </c>
      <c r="PW65" s="1180">
        <f t="shared" ca="1" si="699"/>
        <v>0</v>
      </c>
      <c r="PX65" s="1180">
        <f t="shared" ca="1" si="699"/>
        <v>0</v>
      </c>
      <c r="PY65" s="1180">
        <f t="shared" ca="1" si="699"/>
        <v>0</v>
      </c>
      <c r="PZ65" s="1180">
        <f t="shared" ca="1" si="699"/>
        <v>0</v>
      </c>
    </row>
    <row r="66" spans="1:442" ht="12" customHeight="1">
      <c r="A66" s="1">
        <v>27</v>
      </c>
      <c r="B66" s="1" t="s">
        <v>2648</v>
      </c>
      <c r="C66" s="1" t="s">
        <v>2381</v>
      </c>
      <c r="D66" s="1" t="s">
        <v>93</v>
      </c>
      <c r="J66" s="1180">
        <f t="shared" ca="1" si="677"/>
        <v>0</v>
      </c>
      <c r="K66" s="1180">
        <f t="shared" ca="1" si="677"/>
        <v>0</v>
      </c>
      <c r="T66" s="1180">
        <f t="shared" ca="1" si="678"/>
        <v>0</v>
      </c>
      <c r="U66" s="1180">
        <f t="shared" ca="1" si="678"/>
        <v>0</v>
      </c>
      <c r="V66" s="1180">
        <f t="shared" ca="1" si="678"/>
        <v>1.7180964199999998E-5</v>
      </c>
      <c r="W66" s="1180">
        <f t="shared" ca="1" si="678"/>
        <v>0</v>
      </c>
      <c r="X66" s="1180">
        <f t="shared" ca="1" si="678"/>
        <v>0</v>
      </c>
      <c r="Y66" s="1180">
        <f t="shared" ca="1" si="678"/>
        <v>1.7180964199999998E-5</v>
      </c>
      <c r="Z66" s="1180">
        <f t="shared" ca="1" si="678"/>
        <v>1.4837483299999999E-10</v>
      </c>
      <c r="AA66" s="1180">
        <f t="shared" ca="1" si="678"/>
        <v>1.71808158E-5</v>
      </c>
      <c r="AB66" s="1180">
        <f t="shared" ca="1" si="678"/>
        <v>0</v>
      </c>
      <c r="AC66" s="1180">
        <f t="shared" ca="1" si="678"/>
        <v>1.7180964199999998E-5</v>
      </c>
      <c r="AD66" s="1180">
        <f t="shared" ca="1" si="678"/>
        <v>0</v>
      </c>
      <c r="AM66" s="1180">
        <f t="shared" ca="1" si="679"/>
        <v>0</v>
      </c>
      <c r="AN66" s="1180">
        <f t="shared" ca="1" si="679"/>
        <v>0</v>
      </c>
      <c r="AO66" s="1180">
        <f t="shared" ca="1" si="679"/>
        <v>1.71808158E-5</v>
      </c>
      <c r="AP66" s="1180">
        <f t="shared" ca="1" si="679"/>
        <v>1.71808158E-5</v>
      </c>
      <c r="AQ66" s="1180">
        <f t="shared" ca="1" si="679"/>
        <v>3.2543591999999997E-11</v>
      </c>
      <c r="AR66" s="1180">
        <f t="shared" ca="1" si="679"/>
        <v>1.4717939500000001E-14</v>
      </c>
      <c r="AS66" s="1180">
        <f t="shared" ca="1" si="679"/>
        <v>1.4836011499999999E-10</v>
      </c>
      <c r="AT66" s="1180">
        <f t="shared" ca="1" si="679"/>
        <v>6.2337318400000001E-16</v>
      </c>
      <c r="AU66" s="1180">
        <f t="shared" ca="1" si="679"/>
        <v>3.2557686599999998E-11</v>
      </c>
      <c r="AV66" s="1180">
        <f t="shared" ca="1" si="679"/>
        <v>1.7180783300000002E-5</v>
      </c>
      <c r="AW66" s="1180">
        <f t="shared" ca="1" si="679"/>
        <v>6.2337318400000001E-16</v>
      </c>
      <c r="AX66" s="1180">
        <f t="shared" ca="1" si="679"/>
        <v>1.80918425E-10</v>
      </c>
      <c r="AY66" s="1180">
        <f t="shared" ca="1" si="679"/>
        <v>0</v>
      </c>
      <c r="AZ66" s="1180">
        <f t="shared" ca="1" si="679"/>
        <v>0</v>
      </c>
      <c r="BA66" s="1180">
        <f t="shared" ca="1" si="679"/>
        <v>0</v>
      </c>
      <c r="BB66" s="1180">
        <f t="shared" ca="1" si="679"/>
        <v>1.7180783300000002E-5</v>
      </c>
      <c r="BN66" s="1180">
        <f t="shared" ca="1" si="680"/>
        <v>1.71807866E-6</v>
      </c>
      <c r="BO66" s="1180">
        <f t="shared" ca="1" si="680"/>
        <v>0.362370996</v>
      </c>
      <c r="BP66" s="1180">
        <f t="shared" ca="1" si="680"/>
        <v>2.3121933100000001E-10</v>
      </c>
      <c r="BQ66" s="1180">
        <f t="shared" ca="1" si="680"/>
        <v>0</v>
      </c>
      <c r="BR66" s="1180">
        <f t="shared" ca="1" si="680"/>
        <v>0</v>
      </c>
      <c r="CD66" s="1180">
        <f t="shared" ca="1" si="681"/>
        <v>1.7180783300000002E-5</v>
      </c>
      <c r="CE66" s="1180">
        <f t="shared" ca="1" si="681"/>
        <v>1.7180783300000002E-5</v>
      </c>
      <c r="CF66" s="1180">
        <f t="shared" ca="1" si="681"/>
        <v>1.71807866E-6</v>
      </c>
      <c r="CG66" s="1180">
        <f t="shared" ca="1" si="681"/>
        <v>0.362370996</v>
      </c>
      <c r="CH66" s="1180">
        <f t="shared" ca="1" si="681"/>
        <v>1.7180783300000002E-5</v>
      </c>
      <c r="CI66" s="1180">
        <f t="shared" ca="1" si="681"/>
        <v>0</v>
      </c>
      <c r="CJ66" s="1180">
        <f t="shared" ca="1" si="681"/>
        <v>0</v>
      </c>
      <c r="CK66" s="1180">
        <f t="shared" ca="1" si="681"/>
        <v>3.8760370499999999</v>
      </c>
      <c r="CL66" s="1180">
        <f t="shared" ca="1" si="681"/>
        <v>2.39721687E-9</v>
      </c>
      <c r="CM66" s="1180">
        <f t="shared" ca="1" si="681"/>
        <v>0</v>
      </c>
      <c r="CN66" s="1180">
        <f t="shared" ca="1" si="681"/>
        <v>3.8760370499999999</v>
      </c>
      <c r="CO66" s="1180">
        <f t="shared" ca="1" si="681"/>
        <v>2.6284548800000002E-9</v>
      </c>
      <c r="DA66" s="1180">
        <f t="shared" ca="1" si="682"/>
        <v>0</v>
      </c>
      <c r="DB66" s="1180">
        <f t="shared" ca="1" si="682"/>
        <v>0</v>
      </c>
      <c r="DC66" s="1180">
        <f t="shared" ca="1" si="682"/>
        <v>0</v>
      </c>
      <c r="DD66" s="1180">
        <f t="shared" ca="1" si="682"/>
        <v>0</v>
      </c>
      <c r="DE66" s="1180">
        <f t="shared" ca="1" si="682"/>
        <v>0</v>
      </c>
      <c r="DF66" s="1180">
        <f t="shared" ca="1" si="682"/>
        <v>0</v>
      </c>
      <c r="DG66" s="1180">
        <f t="shared" ca="1" si="682"/>
        <v>0</v>
      </c>
      <c r="DH66" s="1180">
        <f t="shared" ca="1" si="682"/>
        <v>0</v>
      </c>
      <c r="DI66" s="1180">
        <f t="shared" ca="1" si="682"/>
        <v>0</v>
      </c>
      <c r="DJ66" s="1180">
        <f t="shared" ca="1" si="682"/>
        <v>0</v>
      </c>
      <c r="DV66" s="1180">
        <f t="shared" ca="1" si="683"/>
        <v>0</v>
      </c>
      <c r="DW66" s="1180">
        <f t="shared" ca="1" si="683"/>
        <v>0</v>
      </c>
      <c r="DX66" s="1180">
        <f t="shared" ca="1" si="683"/>
        <v>0</v>
      </c>
      <c r="DY66" s="1180">
        <f t="shared" ca="1" si="683"/>
        <v>0</v>
      </c>
      <c r="DZ66" s="1180">
        <f t="shared" ca="1" si="683"/>
        <v>0</v>
      </c>
      <c r="EA66" s="1180">
        <f t="shared" ca="1" si="683"/>
        <v>0</v>
      </c>
      <c r="EB66" s="1180">
        <f t="shared" ca="1" si="683"/>
        <v>0</v>
      </c>
      <c r="EC66" s="1180">
        <f t="shared" ca="1" si="683"/>
        <v>0</v>
      </c>
      <c r="ED66" s="1180">
        <f t="shared" ca="1" si="683"/>
        <v>0</v>
      </c>
      <c r="EE66" s="1180">
        <f t="shared" ca="1" si="683"/>
        <v>0</v>
      </c>
      <c r="EF66" s="1180">
        <f t="shared" ca="1" si="683"/>
        <v>0</v>
      </c>
      <c r="EG66" s="1180">
        <f t="shared" ca="1" si="683"/>
        <v>0</v>
      </c>
      <c r="EH66" s="1180">
        <f t="shared" ca="1" si="683"/>
        <v>0</v>
      </c>
      <c r="EI66" s="1180">
        <f t="shared" ca="1" si="683"/>
        <v>0</v>
      </c>
      <c r="EJ66" s="1180">
        <f t="shared" ca="1" si="683"/>
        <v>0</v>
      </c>
      <c r="EK66" s="1180">
        <f t="shared" ca="1" si="683"/>
        <v>0</v>
      </c>
      <c r="EW66" s="1180">
        <f t="shared" ca="1" si="684"/>
        <v>3.8760370499999999</v>
      </c>
      <c r="EX66" s="1180">
        <f t="shared" ca="1" si="684"/>
        <v>3.8760370499999999</v>
      </c>
      <c r="EY66" s="1180">
        <f t="shared" ca="1" si="684"/>
        <v>3.8760198699999999</v>
      </c>
      <c r="EZ66" s="1180">
        <f t="shared" ca="1" si="684"/>
        <v>3.8760198699999999</v>
      </c>
      <c r="FA66" s="1180">
        <f t="shared" ca="1" si="684"/>
        <v>1.86747893E-14</v>
      </c>
      <c r="FB66" s="1180">
        <f t="shared" ca="1" si="684"/>
        <v>1.7180965299999999E-5</v>
      </c>
      <c r="FN66" s="1180">
        <f t="shared" ca="1" si="685"/>
        <v>2.3121933100000001E-10</v>
      </c>
      <c r="FO66" s="1180">
        <f t="shared" ca="1" si="685"/>
        <v>2.39721687E-9</v>
      </c>
      <c r="FP66" s="1180">
        <f t="shared" ca="1" si="685"/>
        <v>1.86747893E-14</v>
      </c>
      <c r="FQ66" s="1180">
        <f t="shared" ca="1" si="685"/>
        <v>1.7180965299999999E-5</v>
      </c>
      <c r="FR66" s="1180">
        <f t="shared" ca="1" si="685"/>
        <v>0</v>
      </c>
      <c r="FS66" s="1180">
        <f t="shared" ca="1" si="685"/>
        <v>1.7180964199999998E-5</v>
      </c>
      <c r="FT66" s="1180">
        <f t="shared" ca="1" si="685"/>
        <v>0</v>
      </c>
      <c r="FU66" s="1180">
        <f t="shared" ca="1" si="685"/>
        <v>2.6284548800000002E-9</v>
      </c>
      <c r="FV66" s="1180">
        <f t="shared" ca="1" si="685"/>
        <v>0</v>
      </c>
      <c r="FW66" s="1180">
        <f t="shared" ca="1" si="685"/>
        <v>0</v>
      </c>
      <c r="FX66" s="1180">
        <f t="shared" ca="1" si="685"/>
        <v>2.6284548800000002E-9</v>
      </c>
      <c r="GJ66" s="1180">
        <f t="shared" ca="1" si="686"/>
        <v>0</v>
      </c>
      <c r="GK66" s="1180">
        <f t="shared" ca="1" si="686"/>
        <v>0</v>
      </c>
      <c r="GL66" s="1180">
        <f t="shared" ca="1" si="686"/>
        <v>0</v>
      </c>
      <c r="GM66" s="1180">
        <f t="shared" ca="1" si="686"/>
        <v>0</v>
      </c>
      <c r="GN66" s="1180">
        <f t="shared" ca="1" si="686"/>
        <v>0</v>
      </c>
      <c r="GO66" s="1180">
        <f t="shared" ca="1" si="686"/>
        <v>0</v>
      </c>
      <c r="GP66" s="1180">
        <f t="shared" ca="1" si="686"/>
        <v>0</v>
      </c>
      <c r="GQ66" s="1180">
        <f t="shared" ca="1" si="686"/>
        <v>0</v>
      </c>
      <c r="HC66" s="1180">
        <f t="shared" ca="1" si="687"/>
        <v>3.8760198699999999</v>
      </c>
      <c r="HD66" s="1180">
        <f t="shared" ca="1" si="687"/>
        <v>3.7317459500000001</v>
      </c>
      <c r="HE66" s="1180">
        <f t="shared" ca="1" si="687"/>
        <v>0</v>
      </c>
      <c r="HF66" s="1180">
        <f t="shared" ca="1" si="687"/>
        <v>5.5443238999999997E-9</v>
      </c>
      <c r="HG66" s="1180">
        <f t="shared" ca="1" si="687"/>
        <v>0.144273916</v>
      </c>
      <c r="HH66" s="1180">
        <f t="shared" ca="1" si="687"/>
        <v>3.7317459500000001</v>
      </c>
      <c r="HT66" s="1180">
        <f t="shared" ca="1" si="688"/>
        <v>1.80918425E-10</v>
      </c>
      <c r="HU66" s="1180">
        <f t="shared" ca="1" si="688"/>
        <v>3.7317459500000001</v>
      </c>
      <c r="HV66" s="1180">
        <f t="shared" ca="1" si="688"/>
        <v>3.7317459500000001</v>
      </c>
      <c r="HW66" s="1180">
        <f t="shared" ca="1" si="688"/>
        <v>3.7317459500000001</v>
      </c>
      <c r="HX66" s="1180">
        <f t="shared" ca="1" si="688"/>
        <v>0.31199996000000002</v>
      </c>
      <c r="HY66" s="1180">
        <f t="shared" ca="1" si="688"/>
        <v>2.38571749E-2</v>
      </c>
      <c r="HZ66" s="1180">
        <f t="shared" ca="1" si="688"/>
        <v>5.1369838799999997E-10</v>
      </c>
      <c r="IA66" s="1180">
        <f t="shared" ca="1" si="688"/>
        <v>3.0784579800000001E-12</v>
      </c>
      <c r="IB66" s="1180">
        <f t="shared" ca="1" si="688"/>
        <v>0</v>
      </c>
      <c r="IC66" s="1180">
        <f t="shared" ca="1" si="688"/>
        <v>0</v>
      </c>
      <c r="ID66" s="1180">
        <f t="shared" ca="1" si="688"/>
        <v>0</v>
      </c>
      <c r="IE66" s="1180">
        <f t="shared" ca="1" si="688"/>
        <v>0</v>
      </c>
      <c r="IQ66" s="1180">
        <f t="shared" ca="1" si="689"/>
        <v>0.31199996000000002</v>
      </c>
      <c r="IR66" s="1180">
        <f t="shared" ca="1" si="689"/>
        <v>2.38571749E-2</v>
      </c>
      <c r="IS66" s="1180">
        <f t="shared" ca="1" si="689"/>
        <v>4.7320596600000002E-4</v>
      </c>
      <c r="IT66" s="1180">
        <f t="shared" ca="1" si="689"/>
        <v>2.43303809E-2</v>
      </c>
      <c r="IU66" s="1180">
        <f t="shared" ca="1" si="689"/>
        <v>2.27228277E-2</v>
      </c>
      <c r="IV66" s="1180">
        <f t="shared" ca="1" si="689"/>
        <v>1.38431892E-2</v>
      </c>
      <c r="IW66" s="1180">
        <f t="shared" ca="1" si="689"/>
        <v>1.13569432E-2</v>
      </c>
      <c r="IX66" s="1180">
        <f t="shared" ca="1" si="689"/>
        <v>9.4235315599999993E-12</v>
      </c>
      <c r="IY66" s="1180">
        <f t="shared" ca="1" si="689"/>
        <v>1.6075531999999999E-3</v>
      </c>
      <c r="IZ66" s="1180">
        <f t="shared" ca="1" si="689"/>
        <v>2.0130400899999999E-3</v>
      </c>
      <c r="JA66" s="1180">
        <f t="shared" ca="1" si="690"/>
        <v>1.1830149200000001E-2</v>
      </c>
      <c r="JB66" s="1180">
        <f t="shared" ca="1" si="690"/>
        <v>0</v>
      </c>
      <c r="JC66" s="1180">
        <f t="shared" ca="1" si="690"/>
        <v>2.0130400799999999E-3</v>
      </c>
      <c r="JD66" s="1180">
        <f t="shared" ca="1" si="690"/>
        <v>0</v>
      </c>
      <c r="JE66" s="1180">
        <f t="shared" ca="1" si="690"/>
        <v>2.0130400899999999E-3</v>
      </c>
      <c r="JF66" s="1180">
        <f t="shared" ca="1" si="690"/>
        <v>0</v>
      </c>
      <c r="JG66" s="1180">
        <f t="shared" ca="1" si="690"/>
        <v>0</v>
      </c>
      <c r="JH66" s="1180">
        <f t="shared" ca="1" si="690"/>
        <v>3.0784579800000001E-12</v>
      </c>
      <c r="JT66" s="1180">
        <f t="shared" ca="1" si="691"/>
        <v>0</v>
      </c>
      <c r="JU66" s="1180">
        <f t="shared" ca="1" si="691"/>
        <v>0</v>
      </c>
      <c r="JV66" s="1180">
        <f t="shared" ca="1" si="691"/>
        <v>0</v>
      </c>
      <c r="JW66" s="1180">
        <f t="shared" ca="1" si="691"/>
        <v>0</v>
      </c>
      <c r="JX66" s="1180">
        <f t="shared" ca="1" si="691"/>
        <v>0</v>
      </c>
      <c r="JY66" s="1180">
        <f t="shared" ca="1" si="691"/>
        <v>0</v>
      </c>
      <c r="JZ66" s="1180">
        <f t="shared" ca="1" si="691"/>
        <v>0</v>
      </c>
      <c r="KA66" s="1180">
        <f t="shared" ca="1" si="691"/>
        <v>0</v>
      </c>
      <c r="KB66" s="1180">
        <f t="shared" ca="1" si="691"/>
        <v>0</v>
      </c>
      <c r="KC66" s="1180">
        <f t="shared" ca="1" si="691"/>
        <v>0</v>
      </c>
      <c r="KL66" s="1180">
        <f t="shared" ca="1" si="692"/>
        <v>0</v>
      </c>
      <c r="KM66" s="1180">
        <f t="shared" ca="1" si="692"/>
        <v>0</v>
      </c>
      <c r="KN66" s="1180">
        <f t="shared" ca="1" si="692"/>
        <v>0</v>
      </c>
      <c r="KO66" s="1180">
        <f t="shared" ca="1" si="692"/>
        <v>0</v>
      </c>
      <c r="KP66" s="1180">
        <f t="shared" ca="1" si="692"/>
        <v>0</v>
      </c>
      <c r="KQ66" s="1180">
        <f t="shared" ca="1" si="692"/>
        <v>0</v>
      </c>
      <c r="KR66" s="1180">
        <f t="shared" ca="1" si="692"/>
        <v>0</v>
      </c>
      <c r="LA66" s="1180">
        <f t="shared" ca="1" si="693"/>
        <v>5.5443238999999997E-9</v>
      </c>
      <c r="LB66" s="1180">
        <f t="shared" ca="1" si="693"/>
        <v>5.1369838799999997E-10</v>
      </c>
      <c r="LC66" s="1180">
        <f t="shared" ca="1" si="693"/>
        <v>6.0580222900000002E-9</v>
      </c>
      <c r="LD66" s="1180">
        <f t="shared" ca="1" si="693"/>
        <v>6.0580222900000002E-9</v>
      </c>
      <c r="LE66" s="1180">
        <f t="shared" ca="1" si="693"/>
        <v>0</v>
      </c>
      <c r="LF66" s="1180">
        <f t="shared" ca="1" si="693"/>
        <v>0</v>
      </c>
      <c r="LG66" s="1180">
        <f t="shared" ca="1" si="693"/>
        <v>0</v>
      </c>
      <c r="LH66" s="1180">
        <f t="shared" ca="1" si="693"/>
        <v>0</v>
      </c>
      <c r="LI66" s="1180">
        <f t="shared" ca="1" si="693"/>
        <v>0</v>
      </c>
      <c r="LJ66" s="1180">
        <f t="shared" ca="1" si="693"/>
        <v>0</v>
      </c>
      <c r="LK66" s="1180">
        <f t="shared" ca="1" si="693"/>
        <v>0</v>
      </c>
      <c r="LW66" s="1180">
        <f t="shared" ca="1" si="694"/>
        <v>0</v>
      </c>
      <c r="LX66" s="1180">
        <f t="shared" ca="1" si="694"/>
        <v>0</v>
      </c>
      <c r="LY66" s="1180">
        <f t="shared" ca="1" si="694"/>
        <v>0.144273916</v>
      </c>
      <c r="LZ66" s="1180">
        <f t="shared" ca="1" si="694"/>
        <v>1.6075531999999999E-3</v>
      </c>
      <c r="MA66" s="1180">
        <f t="shared" ca="1" si="694"/>
        <v>0.14588146900000001</v>
      </c>
      <c r="MB66" s="1180">
        <f t="shared" ca="1" si="694"/>
        <v>6.0580222900000002E-9</v>
      </c>
      <c r="MC66" s="1180">
        <f t="shared" ca="1" si="694"/>
        <v>0</v>
      </c>
      <c r="MD66" s="1180">
        <f t="shared" ca="1" si="694"/>
        <v>0</v>
      </c>
      <c r="ME66" s="1180">
        <f t="shared" ca="1" si="694"/>
        <v>0</v>
      </c>
      <c r="MF66" s="1180">
        <f t="shared" ca="1" si="694"/>
        <v>0</v>
      </c>
      <c r="MG66" s="1180">
        <f t="shared" ca="1" si="695"/>
        <v>0</v>
      </c>
      <c r="MH66" s="1180">
        <f t="shared" ca="1" si="695"/>
        <v>0</v>
      </c>
      <c r="MI66" s="1180">
        <f t="shared" ca="1" si="695"/>
        <v>0</v>
      </c>
      <c r="MJ66" s="1180">
        <f t="shared" ca="1" si="695"/>
        <v>0</v>
      </c>
      <c r="MK66" s="1180">
        <f t="shared" ca="1" si="695"/>
        <v>0</v>
      </c>
      <c r="ML66" s="1180">
        <f t="shared" ca="1" si="695"/>
        <v>0</v>
      </c>
      <c r="MM66" s="1180">
        <f t="shared" ca="1" si="695"/>
        <v>0</v>
      </c>
      <c r="MN66" s="1180">
        <f t="shared" ca="1" si="695"/>
        <v>0</v>
      </c>
      <c r="MO66" s="1180">
        <f t="shared" ca="1" si="695"/>
        <v>0</v>
      </c>
      <c r="NA66" s="1180">
        <f t="shared" ca="1" si="696"/>
        <v>1.4837483299999999E-10</v>
      </c>
      <c r="NB66" s="1180">
        <f t="shared" ca="1" si="696"/>
        <v>1.4717939500000001E-14</v>
      </c>
      <c r="NC66" s="1180">
        <f t="shared" ca="1" si="696"/>
        <v>1.4836011499999999E-10</v>
      </c>
      <c r="ND66" s="1180">
        <f t="shared" ca="1" si="696"/>
        <v>0</v>
      </c>
      <c r="NE66" s="1180">
        <f t="shared" ca="1" si="696"/>
        <v>0</v>
      </c>
      <c r="NF66" s="1180">
        <f t="shared" ca="1" si="696"/>
        <v>0</v>
      </c>
      <c r="NG66" s="1180">
        <f t="shared" ca="1" si="696"/>
        <v>0</v>
      </c>
      <c r="NH66" s="1180">
        <f t="shared" ca="1" si="696"/>
        <v>0</v>
      </c>
      <c r="NI66" s="1180">
        <f t="shared" ca="1" si="696"/>
        <v>0</v>
      </c>
      <c r="NJ66" s="1180">
        <f t="shared" ca="1" si="696"/>
        <v>0</v>
      </c>
      <c r="NK66" s="1180">
        <f t="shared" ca="1" si="696"/>
        <v>0</v>
      </c>
      <c r="NL66" s="1180">
        <f t="shared" ca="1" si="696"/>
        <v>0</v>
      </c>
      <c r="NM66" s="1180">
        <f t="shared" ca="1" si="696"/>
        <v>0</v>
      </c>
      <c r="NN66" s="1180">
        <f t="shared" ca="1" si="696"/>
        <v>0</v>
      </c>
      <c r="NO66" s="1180">
        <f t="shared" ca="1" si="696"/>
        <v>0</v>
      </c>
      <c r="NP66" s="1180">
        <f t="shared" ca="1" si="696"/>
        <v>0</v>
      </c>
      <c r="OH66" s="1180">
        <f t="shared" ca="1" si="697"/>
        <v>0</v>
      </c>
      <c r="OI66" s="1180">
        <f t="shared" ca="1" si="697"/>
        <v>0</v>
      </c>
      <c r="OJ66" s="1180">
        <f t="shared" ca="1" si="697"/>
        <v>0</v>
      </c>
      <c r="OK66" s="1180">
        <f t="shared" ca="1" si="697"/>
        <v>0</v>
      </c>
      <c r="OL66" s="1180">
        <f t="shared" ca="1" si="697"/>
        <v>0</v>
      </c>
      <c r="OM66" s="1180">
        <f t="shared" ca="1" si="697"/>
        <v>0</v>
      </c>
      <c r="ON66" s="1180">
        <f t="shared" ca="1" si="697"/>
        <v>0</v>
      </c>
      <c r="OO66" s="1180">
        <f t="shared" ca="1" si="697"/>
        <v>0</v>
      </c>
      <c r="PA66" s="1180">
        <f t="shared" ca="1" si="698"/>
        <v>0</v>
      </c>
      <c r="PB66" s="1180">
        <f t="shared" ca="1" si="698"/>
        <v>0</v>
      </c>
      <c r="PC66" s="1180">
        <f t="shared" ca="1" si="698"/>
        <v>0</v>
      </c>
      <c r="PD66" s="1180">
        <f t="shared" ca="1" si="698"/>
        <v>0</v>
      </c>
      <c r="PE66" s="1180">
        <f t="shared" ca="1" si="698"/>
        <v>0</v>
      </c>
      <c r="PF66" s="1180">
        <f t="shared" ca="1" si="698"/>
        <v>0</v>
      </c>
      <c r="PG66" s="1180">
        <f t="shared" ca="1" si="698"/>
        <v>0</v>
      </c>
      <c r="PH66" s="1180">
        <f t="shared" ca="1" si="698"/>
        <v>0</v>
      </c>
      <c r="PI66" s="1180">
        <f t="shared" ca="1" si="698"/>
        <v>0</v>
      </c>
      <c r="PJ66" s="1180">
        <f t="shared" ca="1" si="698"/>
        <v>0</v>
      </c>
      <c r="PK66" s="1180">
        <f t="shared" ca="1" si="698"/>
        <v>0</v>
      </c>
      <c r="PW66" s="1180">
        <f t="shared" ca="1" si="699"/>
        <v>0</v>
      </c>
      <c r="PX66" s="1180">
        <f t="shared" ca="1" si="699"/>
        <v>0</v>
      </c>
      <c r="PY66" s="1180">
        <f t="shared" ca="1" si="699"/>
        <v>0</v>
      </c>
      <c r="PZ66" s="1180">
        <f t="shared" ca="1" si="699"/>
        <v>0</v>
      </c>
    </row>
    <row r="67" spans="1:442" ht="12" customHeight="1">
      <c r="A67" s="1">
        <v>28</v>
      </c>
      <c r="B67" s="1" t="s">
        <v>2648</v>
      </c>
      <c r="C67" s="1" t="s">
        <v>2678</v>
      </c>
      <c r="D67" s="1" t="s">
        <v>93</v>
      </c>
      <c r="J67" s="1180">
        <f t="shared" ca="1" si="677"/>
        <v>0</v>
      </c>
      <c r="K67" s="1180">
        <f t="shared" ca="1" si="677"/>
        <v>0</v>
      </c>
      <c r="T67" s="1180">
        <f t="shared" ca="1" si="678"/>
        <v>0</v>
      </c>
      <c r="U67" s="1180">
        <f t="shared" ca="1" si="678"/>
        <v>0</v>
      </c>
      <c r="V67" s="1180">
        <f t="shared" ca="1" si="678"/>
        <v>5.9200062599999996E-10</v>
      </c>
      <c r="W67" s="1180">
        <f t="shared" ca="1" si="678"/>
        <v>0</v>
      </c>
      <c r="X67" s="1180">
        <f t="shared" ca="1" si="678"/>
        <v>0</v>
      </c>
      <c r="Y67" s="1180">
        <f t="shared" ca="1" si="678"/>
        <v>5.9200062599999996E-10</v>
      </c>
      <c r="Z67" s="1180">
        <f t="shared" ca="1" si="678"/>
        <v>2.2078922799999999E-10</v>
      </c>
      <c r="AA67" s="1180">
        <f t="shared" ca="1" si="678"/>
        <v>3.71211397E-10</v>
      </c>
      <c r="AB67" s="1180">
        <f t="shared" ca="1" si="678"/>
        <v>0</v>
      </c>
      <c r="AC67" s="1180">
        <f t="shared" ca="1" si="678"/>
        <v>5.9200062599999996E-10</v>
      </c>
      <c r="AD67" s="1180">
        <f t="shared" ca="1" si="678"/>
        <v>0</v>
      </c>
      <c r="AM67" s="1180">
        <f t="shared" ca="1" si="679"/>
        <v>0</v>
      </c>
      <c r="AN67" s="1180">
        <f t="shared" ca="1" si="679"/>
        <v>0</v>
      </c>
      <c r="AO67" s="1180">
        <f t="shared" ca="1" si="679"/>
        <v>3.71211397E-10</v>
      </c>
      <c r="AP67" s="1180">
        <f t="shared" ca="1" si="679"/>
        <v>3.71211397E-10</v>
      </c>
      <c r="AQ67" s="1180">
        <f t="shared" ca="1" si="679"/>
        <v>1.5912511299999999E-10</v>
      </c>
      <c r="AR67" s="1180">
        <f t="shared" ca="1" si="679"/>
        <v>2.16948838E-10</v>
      </c>
      <c r="AS67" s="1180">
        <f t="shared" ca="1" si="679"/>
        <v>3.8403902100000002E-12</v>
      </c>
      <c r="AT67" s="1180">
        <f t="shared" ca="1" si="679"/>
        <v>3.44558709E-10</v>
      </c>
      <c r="AU67" s="1180">
        <f t="shared" ca="1" si="679"/>
        <v>3.1515242599999998E-11</v>
      </c>
      <c r="AV67" s="1180">
        <f t="shared" ca="1" si="679"/>
        <v>2.1208628399999999E-10</v>
      </c>
      <c r="AW67" s="1180">
        <f t="shared" ca="1" si="679"/>
        <v>3.44558709E-10</v>
      </c>
      <c r="AX67" s="1180">
        <f t="shared" ca="1" si="679"/>
        <v>3.7991434200000002E-10</v>
      </c>
      <c r="AY67" s="1180">
        <f t="shared" ca="1" si="679"/>
        <v>61.689350599999997</v>
      </c>
      <c r="AZ67" s="1180">
        <f t="shared" ca="1" si="679"/>
        <v>0</v>
      </c>
      <c r="BA67" s="1180">
        <f t="shared" ca="1" si="679"/>
        <v>61.689350599999997</v>
      </c>
      <c r="BB67" s="1180">
        <f t="shared" ca="1" si="679"/>
        <v>0</v>
      </c>
      <c r="BN67" s="1180">
        <f t="shared" ca="1" si="680"/>
        <v>1.1817662099999999E-3</v>
      </c>
      <c r="BO67" s="1180">
        <f t="shared" ca="1" si="680"/>
        <v>1.1579083100000001E-3</v>
      </c>
      <c r="BP67" s="1180">
        <f t="shared" ca="1" si="680"/>
        <v>2.3857907500000001E-5</v>
      </c>
      <c r="BQ67" s="1180">
        <f t="shared" ca="1" si="680"/>
        <v>0</v>
      </c>
      <c r="BR67" s="1180">
        <f t="shared" ca="1" si="680"/>
        <v>0</v>
      </c>
      <c r="CD67" s="1180">
        <f t="shared" ca="1" si="681"/>
        <v>0</v>
      </c>
      <c r="CE67" s="1180">
        <f t="shared" ca="1" si="681"/>
        <v>0</v>
      </c>
      <c r="CF67" s="1180">
        <f t="shared" ca="1" si="681"/>
        <v>1.1817662099999999E-3</v>
      </c>
      <c r="CG67" s="1180">
        <f t="shared" ca="1" si="681"/>
        <v>1.1579083100000001E-3</v>
      </c>
      <c r="CH67" s="1180">
        <f t="shared" ca="1" si="681"/>
        <v>1.1817662099999999E-2</v>
      </c>
      <c r="CI67" s="1180">
        <f t="shared" ca="1" si="681"/>
        <v>0</v>
      </c>
      <c r="CJ67" s="1180">
        <f t="shared" ca="1" si="681"/>
        <v>0</v>
      </c>
      <c r="CK67" s="1180">
        <f t="shared" ca="1" si="681"/>
        <v>1.1562290100000001E-2</v>
      </c>
      <c r="CL67" s="1180">
        <f t="shared" ca="1" si="681"/>
        <v>2.3151416500000001E-4</v>
      </c>
      <c r="CM67" s="1180">
        <f t="shared" ca="1" si="681"/>
        <v>1.1817662099999999E-2</v>
      </c>
      <c r="CN67" s="1180">
        <f t="shared" ca="1" si="681"/>
        <v>1.1914944800000001E-2</v>
      </c>
      <c r="CO67" s="1180">
        <f t="shared" ca="1" si="681"/>
        <v>3.5265472099999998E-4</v>
      </c>
      <c r="DA67" s="1180">
        <f t="shared" ca="1" si="682"/>
        <v>6.5653678599999994E-5</v>
      </c>
      <c r="DB67" s="1180">
        <f t="shared" ca="1" si="682"/>
        <v>0</v>
      </c>
      <c r="DC67" s="1180">
        <f t="shared" ca="1" si="682"/>
        <v>0</v>
      </c>
      <c r="DD67" s="1180">
        <f t="shared" ca="1" si="682"/>
        <v>0.33587012900000002</v>
      </c>
      <c r="DE67" s="1180">
        <f t="shared" ca="1" si="682"/>
        <v>1.7528912000000001E-2</v>
      </c>
      <c r="DF67" s="1180">
        <f t="shared" ca="1" si="682"/>
        <v>1.6425735699999999E-2</v>
      </c>
      <c r="DG67" s="1180">
        <f t="shared" ca="1" si="682"/>
        <v>0</v>
      </c>
      <c r="DH67" s="1180">
        <f t="shared" ca="1" si="682"/>
        <v>0</v>
      </c>
      <c r="DI67" s="1180">
        <f t="shared" ca="1" si="682"/>
        <v>0</v>
      </c>
      <c r="DJ67" s="1180">
        <f t="shared" ca="1" si="682"/>
        <v>0</v>
      </c>
      <c r="DV67" s="1180">
        <f t="shared" ca="1" si="683"/>
        <v>0</v>
      </c>
      <c r="DW67" s="1180">
        <f t="shared" ca="1" si="683"/>
        <v>0</v>
      </c>
      <c r="DX67" s="1180">
        <f t="shared" ca="1" si="683"/>
        <v>1.31307357E-3</v>
      </c>
      <c r="DY67" s="1180">
        <f t="shared" ca="1" si="683"/>
        <v>6.5653678599999994E-5</v>
      </c>
      <c r="DZ67" s="1180">
        <f t="shared" ca="1" si="683"/>
        <v>0</v>
      </c>
      <c r="EA67" s="1180">
        <f t="shared" ca="1" si="683"/>
        <v>1.7528912000000001E-2</v>
      </c>
      <c r="EB67" s="1180">
        <f t="shared" ca="1" si="683"/>
        <v>1.24741989E-3</v>
      </c>
      <c r="EC67" s="1180">
        <f t="shared" ca="1" si="683"/>
        <v>0</v>
      </c>
      <c r="ED67" s="1180">
        <f t="shared" ca="1" si="683"/>
        <v>1.1817662099999999E-2</v>
      </c>
      <c r="EE67" s="1180">
        <f t="shared" ca="1" si="683"/>
        <v>1.2054306900000001E-2</v>
      </c>
      <c r="EF67" s="1180">
        <f t="shared" ca="1" si="683"/>
        <v>0</v>
      </c>
      <c r="EG67" s="1180">
        <f t="shared" ca="1" si="683"/>
        <v>6.4151194599999997</v>
      </c>
      <c r="EH67" s="1180">
        <f t="shared" ca="1" si="683"/>
        <v>0</v>
      </c>
      <c r="EI67" s="1180">
        <f t="shared" ca="1" si="683"/>
        <v>0</v>
      </c>
      <c r="EJ67" s="1180">
        <f t="shared" ca="1" si="683"/>
        <v>0</v>
      </c>
      <c r="EK67" s="1180">
        <f t="shared" ca="1" si="683"/>
        <v>0</v>
      </c>
      <c r="EW67" s="1180">
        <f t="shared" ca="1" si="684"/>
        <v>1.1914944800000001E-2</v>
      </c>
      <c r="EX67" s="1180">
        <f t="shared" ca="1" si="684"/>
        <v>1.1914944800000001E-2</v>
      </c>
      <c r="EY67" s="1180">
        <f t="shared" ca="1" si="684"/>
        <v>4.3105865899999999E-5</v>
      </c>
      <c r="EZ67" s="1180">
        <f t="shared" ca="1" si="684"/>
        <v>4.3105865899999999E-5</v>
      </c>
      <c r="FA67" s="1180">
        <f t="shared" ca="1" si="684"/>
        <v>1.0292554000000001E-4</v>
      </c>
      <c r="FB67" s="1180">
        <f t="shared" ca="1" si="684"/>
        <v>1.1768913400000001E-2</v>
      </c>
      <c r="FN67" s="1180">
        <f t="shared" ca="1" si="685"/>
        <v>2.3857907500000001E-5</v>
      </c>
      <c r="FO67" s="1180">
        <f t="shared" ca="1" si="685"/>
        <v>2.3151416500000001E-4</v>
      </c>
      <c r="FP67" s="1180">
        <f t="shared" ca="1" si="685"/>
        <v>1.0292554000000001E-4</v>
      </c>
      <c r="FQ67" s="1180">
        <f t="shared" ca="1" si="685"/>
        <v>1.1768913400000001E-2</v>
      </c>
      <c r="FR67" s="1180">
        <f t="shared" ca="1" si="685"/>
        <v>1.1768915E-2</v>
      </c>
      <c r="FS67" s="1180">
        <f t="shared" ca="1" si="685"/>
        <v>5.9200062599999996E-10</v>
      </c>
      <c r="FT67" s="1180">
        <f t="shared" ca="1" si="685"/>
        <v>0</v>
      </c>
      <c r="FU67" s="1180">
        <f t="shared" ca="1" si="685"/>
        <v>3.5829761299999998E-4</v>
      </c>
      <c r="FV67" s="1180">
        <f t="shared" ca="1" si="685"/>
        <v>0</v>
      </c>
      <c r="FW67" s="1180">
        <f t="shared" ca="1" si="685"/>
        <v>5.64289246E-6</v>
      </c>
      <c r="FX67" s="1180">
        <f t="shared" ca="1" si="685"/>
        <v>3.5265472099999998E-4</v>
      </c>
      <c r="GJ67" s="1180">
        <f t="shared" ca="1" si="686"/>
        <v>1.1768915E-2</v>
      </c>
      <c r="GK67" s="1180">
        <f t="shared" ca="1" si="686"/>
        <v>1.1768915E-2</v>
      </c>
      <c r="GL67" s="1180">
        <f t="shared" ca="1" si="686"/>
        <v>0</v>
      </c>
      <c r="GM67" s="1180">
        <f t="shared" ca="1" si="686"/>
        <v>1.1768915E-2</v>
      </c>
      <c r="GN67" s="1180">
        <f t="shared" ca="1" si="686"/>
        <v>1.1768915E-2</v>
      </c>
      <c r="GO67" s="1180">
        <f t="shared" ca="1" si="686"/>
        <v>0</v>
      </c>
      <c r="GP67" s="1180">
        <f t="shared" ca="1" si="686"/>
        <v>1.1768915E-2</v>
      </c>
      <c r="GQ67" s="1180">
        <f t="shared" ca="1" si="686"/>
        <v>0</v>
      </c>
      <c r="HC67" s="1180">
        <f t="shared" ca="1" si="687"/>
        <v>4.3105865899999999E-5</v>
      </c>
      <c r="HD67" s="1180">
        <f t="shared" ca="1" si="687"/>
        <v>4.1501371400000003E-5</v>
      </c>
      <c r="HE67" s="1180">
        <f t="shared" ca="1" si="687"/>
        <v>0</v>
      </c>
      <c r="HF67" s="1180">
        <f t="shared" ca="1" si="687"/>
        <v>3.2260661199999999E-7</v>
      </c>
      <c r="HG67" s="1180">
        <f t="shared" ca="1" si="687"/>
        <v>1.28188782E-6</v>
      </c>
      <c r="HH67" s="1180">
        <f t="shared" ca="1" si="687"/>
        <v>4.1501371400000003E-5</v>
      </c>
      <c r="HT67" s="1180">
        <f t="shared" ca="1" si="688"/>
        <v>3.7991434200000002E-10</v>
      </c>
      <c r="HU67" s="1180">
        <f t="shared" ca="1" si="688"/>
        <v>4.1501371400000003E-5</v>
      </c>
      <c r="HV67" s="1180">
        <f t="shared" ca="1" si="688"/>
        <v>4.1501751299999997E-5</v>
      </c>
      <c r="HW67" s="1180">
        <f t="shared" ca="1" si="688"/>
        <v>4.1501751299999997E-5</v>
      </c>
      <c r="HX67" s="1180">
        <f t="shared" ca="1" si="688"/>
        <v>37.170490800000003</v>
      </c>
      <c r="HY67" s="1180">
        <f t="shared" ca="1" si="688"/>
        <v>2.8422532500000002</v>
      </c>
      <c r="HZ67" s="1180">
        <f t="shared" ca="1" si="688"/>
        <v>1.5988706699999999</v>
      </c>
      <c r="IA67" s="1180">
        <f t="shared" ca="1" si="688"/>
        <v>3.3167329899999999E-4</v>
      </c>
      <c r="IB67" s="1180">
        <f t="shared" ca="1" si="688"/>
        <v>0</v>
      </c>
      <c r="IC67" s="1180">
        <f t="shared" ca="1" si="688"/>
        <v>0</v>
      </c>
      <c r="ID67" s="1180">
        <f t="shared" ca="1" si="688"/>
        <v>0</v>
      </c>
      <c r="IE67" s="1180">
        <f t="shared" ca="1" si="688"/>
        <v>0</v>
      </c>
      <c r="IQ67" s="1180">
        <f t="shared" ca="1" si="689"/>
        <v>37.170490800000003</v>
      </c>
      <c r="IR67" s="1180">
        <f t="shared" ca="1" si="689"/>
        <v>2.8422532500000002</v>
      </c>
      <c r="IS67" s="1180">
        <f t="shared" ca="1" si="689"/>
        <v>3.8199917100000001E-2</v>
      </c>
      <c r="IT67" s="1180">
        <f t="shared" ca="1" si="689"/>
        <v>2.8804531600000001</v>
      </c>
      <c r="IU67" s="1180">
        <f t="shared" ca="1" si="689"/>
        <v>2.6901362999999998</v>
      </c>
      <c r="IV67" s="1180">
        <f t="shared" ca="1" si="689"/>
        <v>1.11750204</v>
      </c>
      <c r="IW67" s="1180">
        <f t="shared" ca="1" si="689"/>
        <v>0.91679801000000005</v>
      </c>
      <c r="IX67" s="1180">
        <f t="shared" ca="1" si="689"/>
        <v>3.13591748E-2</v>
      </c>
      <c r="IY67" s="1180">
        <f t="shared" ca="1" si="689"/>
        <v>0.19031686</v>
      </c>
      <c r="IZ67" s="1180">
        <f t="shared" ca="1" si="689"/>
        <v>0.16250419999999999</v>
      </c>
      <c r="JA67" s="1180">
        <f t="shared" ca="1" si="690"/>
        <v>0.95499792699999997</v>
      </c>
      <c r="JB67" s="1180">
        <f t="shared" ca="1" si="690"/>
        <v>0</v>
      </c>
      <c r="JC67" s="1180">
        <f t="shared" ca="1" si="690"/>
        <v>0.16217252700000001</v>
      </c>
      <c r="JD67" s="1180">
        <f t="shared" ca="1" si="690"/>
        <v>0</v>
      </c>
      <c r="JE67" s="1180">
        <f t="shared" ca="1" si="690"/>
        <v>0.16250419999999999</v>
      </c>
      <c r="JF67" s="1180">
        <f t="shared" ca="1" si="690"/>
        <v>0</v>
      </c>
      <c r="JG67" s="1180">
        <f t="shared" ca="1" si="690"/>
        <v>0</v>
      </c>
      <c r="JH67" s="1180">
        <f t="shared" ca="1" si="690"/>
        <v>3.3167329899999999E-4</v>
      </c>
      <c r="JT67" s="1180">
        <f t="shared" ca="1" si="691"/>
        <v>0</v>
      </c>
      <c r="JU67" s="1180">
        <f t="shared" ca="1" si="691"/>
        <v>0</v>
      </c>
      <c r="JV67" s="1180">
        <f t="shared" ca="1" si="691"/>
        <v>0</v>
      </c>
      <c r="JW67" s="1180">
        <f t="shared" ca="1" si="691"/>
        <v>0</v>
      </c>
      <c r="JX67" s="1180">
        <f t="shared" ca="1" si="691"/>
        <v>1.1768915E-2</v>
      </c>
      <c r="JY67" s="1180">
        <f t="shared" ca="1" si="691"/>
        <v>0</v>
      </c>
      <c r="JZ67" s="1180">
        <f t="shared" ca="1" si="691"/>
        <v>1.1768915E-2</v>
      </c>
      <c r="KA67" s="1180">
        <f t="shared" ca="1" si="691"/>
        <v>0</v>
      </c>
      <c r="KB67" s="1180">
        <f t="shared" ca="1" si="691"/>
        <v>0</v>
      </c>
      <c r="KC67" s="1180">
        <f t="shared" ca="1" si="691"/>
        <v>0</v>
      </c>
      <c r="KL67" s="1180">
        <f t="shared" ca="1" si="692"/>
        <v>61.689350599999997</v>
      </c>
      <c r="KM67" s="1180">
        <f t="shared" ca="1" si="692"/>
        <v>0</v>
      </c>
      <c r="KN67" s="1180">
        <f t="shared" ca="1" si="692"/>
        <v>0</v>
      </c>
      <c r="KO67" s="1180">
        <f t="shared" ca="1" si="692"/>
        <v>0.33587012900000002</v>
      </c>
      <c r="KP67" s="1180">
        <f t="shared" ca="1" si="692"/>
        <v>6.4151194599999997</v>
      </c>
      <c r="KQ67" s="1180">
        <f t="shared" ca="1" si="692"/>
        <v>68.440340199999994</v>
      </c>
      <c r="KR67" s="1180">
        <f t="shared" ca="1" si="692"/>
        <v>0</v>
      </c>
      <c r="LA67" s="1180">
        <f t="shared" ca="1" si="693"/>
        <v>3.2260661199999999E-7</v>
      </c>
      <c r="LB67" s="1180">
        <f t="shared" ca="1" si="693"/>
        <v>1.5988706699999999</v>
      </c>
      <c r="LC67" s="1180">
        <f t="shared" ca="1" si="693"/>
        <v>1.59887099</v>
      </c>
      <c r="LD67" s="1180">
        <f t="shared" ca="1" si="693"/>
        <v>1.59887099</v>
      </c>
      <c r="LE67" s="1180">
        <f t="shared" ca="1" si="693"/>
        <v>0</v>
      </c>
      <c r="LF67" s="1180">
        <f t="shared" ca="1" si="693"/>
        <v>1.78918914</v>
      </c>
      <c r="LG67" s="1180">
        <f t="shared" ca="1" si="693"/>
        <v>1.78918914</v>
      </c>
      <c r="LH67" s="1180">
        <f t="shared" ca="1" si="693"/>
        <v>0</v>
      </c>
      <c r="LI67" s="1180">
        <f t="shared" ca="1" si="693"/>
        <v>1.78918914</v>
      </c>
      <c r="LJ67" s="1180">
        <f t="shared" ca="1" si="693"/>
        <v>0</v>
      </c>
      <c r="LK67" s="1180">
        <f t="shared" ca="1" si="693"/>
        <v>0</v>
      </c>
      <c r="LW67" s="1180">
        <f t="shared" ca="1" si="694"/>
        <v>0</v>
      </c>
      <c r="LX67" s="1180">
        <f t="shared" ca="1" si="694"/>
        <v>0</v>
      </c>
      <c r="LY67" s="1180">
        <f t="shared" ca="1" si="694"/>
        <v>1.28188782E-6</v>
      </c>
      <c r="LZ67" s="1180">
        <f t="shared" ca="1" si="694"/>
        <v>0.19031686</v>
      </c>
      <c r="MA67" s="1180">
        <f t="shared" ca="1" si="694"/>
        <v>0.190318142</v>
      </c>
      <c r="MB67" s="1180">
        <f t="shared" ca="1" si="694"/>
        <v>1.59887099</v>
      </c>
      <c r="MC67" s="1180">
        <f t="shared" ca="1" si="694"/>
        <v>1.78918914</v>
      </c>
      <c r="MD67" s="1180">
        <f t="shared" ca="1" si="694"/>
        <v>0</v>
      </c>
      <c r="ME67" s="1180">
        <f t="shared" ca="1" si="694"/>
        <v>0</v>
      </c>
      <c r="MF67" s="1180">
        <f t="shared" ca="1" si="694"/>
        <v>0</v>
      </c>
      <c r="MG67" s="1180">
        <f t="shared" ca="1" si="695"/>
        <v>0</v>
      </c>
      <c r="MH67" s="1180">
        <f t="shared" ca="1" si="695"/>
        <v>0</v>
      </c>
      <c r="MI67" s="1180">
        <f t="shared" ca="1" si="695"/>
        <v>0</v>
      </c>
      <c r="MJ67" s="1180">
        <f t="shared" ca="1" si="695"/>
        <v>0</v>
      </c>
      <c r="MK67" s="1180">
        <f t="shared" ca="1" si="695"/>
        <v>0</v>
      </c>
      <c r="ML67" s="1180">
        <f t="shared" ca="1" si="695"/>
        <v>0</v>
      </c>
      <c r="MM67" s="1180">
        <f t="shared" ca="1" si="695"/>
        <v>0</v>
      </c>
      <c r="MN67" s="1180">
        <f t="shared" ca="1" si="695"/>
        <v>0</v>
      </c>
      <c r="MO67" s="1180">
        <f t="shared" ca="1" si="695"/>
        <v>0</v>
      </c>
      <c r="NA67" s="1180">
        <f t="shared" ca="1" si="696"/>
        <v>2.2078922799999999E-10</v>
      </c>
      <c r="NB67" s="1180">
        <f t="shared" ca="1" si="696"/>
        <v>2.16948838E-10</v>
      </c>
      <c r="NC67" s="1180">
        <f t="shared" ca="1" si="696"/>
        <v>3.8403902100000002E-12</v>
      </c>
      <c r="ND67" s="1180">
        <f t="shared" ca="1" si="696"/>
        <v>0</v>
      </c>
      <c r="NE67" s="1180">
        <f t="shared" ca="1" si="696"/>
        <v>0</v>
      </c>
      <c r="NF67" s="1180">
        <f t="shared" ca="1" si="696"/>
        <v>0</v>
      </c>
      <c r="NG67" s="1180">
        <f t="shared" ca="1" si="696"/>
        <v>0</v>
      </c>
      <c r="NH67" s="1180">
        <f t="shared" ca="1" si="696"/>
        <v>0</v>
      </c>
      <c r="NI67" s="1180">
        <f t="shared" ca="1" si="696"/>
        <v>0</v>
      </c>
      <c r="NJ67" s="1180">
        <f t="shared" ca="1" si="696"/>
        <v>0</v>
      </c>
      <c r="NK67" s="1180">
        <f t="shared" ca="1" si="696"/>
        <v>0</v>
      </c>
      <c r="NL67" s="1180">
        <f t="shared" ca="1" si="696"/>
        <v>0</v>
      </c>
      <c r="NM67" s="1180">
        <f t="shared" ca="1" si="696"/>
        <v>0</v>
      </c>
      <c r="NN67" s="1180">
        <f t="shared" ca="1" si="696"/>
        <v>0</v>
      </c>
      <c r="NO67" s="1180">
        <f t="shared" ca="1" si="696"/>
        <v>0</v>
      </c>
      <c r="NP67" s="1180">
        <f t="shared" ca="1" si="696"/>
        <v>0</v>
      </c>
      <c r="OH67" s="1180">
        <f t="shared" ca="1" si="697"/>
        <v>0</v>
      </c>
      <c r="OI67" s="1180">
        <f t="shared" ca="1" si="697"/>
        <v>0</v>
      </c>
      <c r="OJ67" s="1180">
        <f t="shared" ca="1" si="697"/>
        <v>0</v>
      </c>
      <c r="OK67" s="1180">
        <f t="shared" ca="1" si="697"/>
        <v>0</v>
      </c>
      <c r="OL67" s="1180">
        <f t="shared" ca="1" si="697"/>
        <v>0</v>
      </c>
      <c r="OM67" s="1180">
        <f t="shared" ca="1" si="697"/>
        <v>0</v>
      </c>
      <c r="ON67" s="1180">
        <f t="shared" ca="1" si="697"/>
        <v>0</v>
      </c>
      <c r="OO67" s="1180">
        <f t="shared" ca="1" si="697"/>
        <v>0</v>
      </c>
      <c r="PA67" s="1180">
        <f t="shared" ca="1" si="698"/>
        <v>0</v>
      </c>
      <c r="PB67" s="1180">
        <f t="shared" ca="1" si="698"/>
        <v>0</v>
      </c>
      <c r="PC67" s="1180">
        <f t="shared" ca="1" si="698"/>
        <v>0</v>
      </c>
      <c r="PD67" s="1180">
        <f t="shared" ca="1" si="698"/>
        <v>0</v>
      </c>
      <c r="PE67" s="1180">
        <f t="shared" ca="1" si="698"/>
        <v>0</v>
      </c>
      <c r="PF67" s="1180">
        <f t="shared" ca="1" si="698"/>
        <v>0</v>
      </c>
      <c r="PG67" s="1180">
        <f t="shared" ca="1" si="698"/>
        <v>0</v>
      </c>
      <c r="PH67" s="1180">
        <f t="shared" ca="1" si="698"/>
        <v>0</v>
      </c>
      <c r="PI67" s="1180">
        <f t="shared" ca="1" si="698"/>
        <v>0</v>
      </c>
      <c r="PJ67" s="1180">
        <f t="shared" ca="1" si="698"/>
        <v>0</v>
      </c>
      <c r="PK67" s="1180">
        <f t="shared" ca="1" si="698"/>
        <v>0</v>
      </c>
      <c r="PW67" s="1180">
        <f t="shared" ca="1" si="699"/>
        <v>0</v>
      </c>
      <c r="PX67" s="1180">
        <f t="shared" ca="1" si="699"/>
        <v>0</v>
      </c>
      <c r="PY67" s="1180">
        <f t="shared" ca="1" si="699"/>
        <v>0</v>
      </c>
      <c r="PZ67" s="1180">
        <f t="shared" ca="1" si="699"/>
        <v>0</v>
      </c>
    </row>
    <row r="68" spans="1:442" ht="12" customHeight="1">
      <c r="A68" s="1">
        <v>29</v>
      </c>
      <c r="B68" s="1" t="s">
        <v>2648</v>
      </c>
      <c r="C68" s="1" t="s">
        <v>2679</v>
      </c>
      <c r="D68" s="1" t="s">
        <v>93</v>
      </c>
      <c r="J68" s="1180">
        <f t="shared" ca="1" si="677"/>
        <v>0</v>
      </c>
      <c r="K68" s="1180">
        <f t="shared" ca="1" si="677"/>
        <v>0</v>
      </c>
      <c r="T68" s="1180">
        <f t="shared" ca="1" si="678"/>
        <v>0</v>
      </c>
      <c r="U68" s="1180">
        <f t="shared" ca="1" si="678"/>
        <v>0</v>
      </c>
      <c r="V68" s="1180">
        <f t="shared" ca="1" si="678"/>
        <v>18.777288200000001</v>
      </c>
      <c r="W68" s="1180">
        <f t="shared" ca="1" si="678"/>
        <v>0</v>
      </c>
      <c r="X68" s="1180">
        <f t="shared" ca="1" si="678"/>
        <v>0</v>
      </c>
      <c r="Y68" s="1180">
        <f t="shared" ca="1" si="678"/>
        <v>18.777288200000001</v>
      </c>
      <c r="Z68" s="1180">
        <f t="shared" ca="1" si="678"/>
        <v>5.6432765599999997E-4</v>
      </c>
      <c r="AA68" s="1180">
        <f t="shared" ca="1" si="678"/>
        <v>18.7767239</v>
      </c>
      <c r="AB68" s="1180">
        <f t="shared" ca="1" si="678"/>
        <v>18.777288200000001</v>
      </c>
      <c r="AC68" s="1180">
        <f t="shared" ca="1" si="678"/>
        <v>0</v>
      </c>
      <c r="AD68" s="1180">
        <f t="shared" ca="1" si="678"/>
        <v>18.780372400000001</v>
      </c>
      <c r="AM68" s="1180">
        <f t="shared" ca="1" si="679"/>
        <v>0</v>
      </c>
      <c r="AN68" s="1180">
        <f t="shared" ca="1" si="679"/>
        <v>0</v>
      </c>
      <c r="AO68" s="1180">
        <f t="shared" ca="1" si="679"/>
        <v>18.7767239</v>
      </c>
      <c r="AP68" s="1180">
        <f t="shared" ca="1" si="679"/>
        <v>18.7767239</v>
      </c>
      <c r="AQ68" s="1180">
        <f t="shared" ca="1" si="679"/>
        <v>1.36706293E-4</v>
      </c>
      <c r="AR68" s="1180">
        <f t="shared" ca="1" si="679"/>
        <v>2.13017026E-7</v>
      </c>
      <c r="AS68" s="1180">
        <f t="shared" ca="1" si="679"/>
        <v>5.6411463900000005E-4</v>
      </c>
      <c r="AT68" s="1180">
        <f t="shared" ca="1" si="679"/>
        <v>9.9799593999999993E-9</v>
      </c>
      <c r="AU68" s="1180">
        <f t="shared" ca="1" si="679"/>
        <v>1.3690933000000001E-4</v>
      </c>
      <c r="AV68" s="1180">
        <f t="shared" ca="1" si="679"/>
        <v>18.776587200000002</v>
      </c>
      <c r="AW68" s="1180">
        <f t="shared" ca="1" si="679"/>
        <v>9.9799593999999993E-9</v>
      </c>
      <c r="AX68" s="1180">
        <f t="shared" ca="1" si="679"/>
        <v>7.0103394999999999E-4</v>
      </c>
      <c r="AY68" s="1180">
        <f t="shared" ca="1" si="679"/>
        <v>0</v>
      </c>
      <c r="AZ68" s="1180">
        <f t="shared" ca="1" si="679"/>
        <v>0</v>
      </c>
      <c r="BA68" s="1180">
        <f t="shared" ca="1" si="679"/>
        <v>0</v>
      </c>
      <c r="BB68" s="1180">
        <f t="shared" ca="1" si="679"/>
        <v>0</v>
      </c>
      <c r="BN68" s="1180">
        <f t="shared" ca="1" si="680"/>
        <v>0</v>
      </c>
      <c r="BO68" s="1180">
        <f t="shared" ca="1" si="680"/>
        <v>0</v>
      </c>
      <c r="BP68" s="1180">
        <f t="shared" ca="1" si="680"/>
        <v>0</v>
      </c>
      <c r="BQ68" s="1180">
        <f t="shared" ca="1" si="680"/>
        <v>0</v>
      </c>
      <c r="BR68" s="1180">
        <f t="shared" ca="1" si="680"/>
        <v>0</v>
      </c>
      <c r="CD68" s="1180">
        <f t="shared" ca="1" si="681"/>
        <v>0</v>
      </c>
      <c r="CE68" s="1180">
        <f t="shared" ca="1" si="681"/>
        <v>0</v>
      </c>
      <c r="CF68" s="1180">
        <f t="shared" ca="1" si="681"/>
        <v>0</v>
      </c>
      <c r="CG68" s="1180">
        <f t="shared" ca="1" si="681"/>
        <v>0</v>
      </c>
      <c r="CH68" s="1180">
        <f t="shared" ca="1" si="681"/>
        <v>0</v>
      </c>
      <c r="CI68" s="1180">
        <f t="shared" ca="1" si="681"/>
        <v>0</v>
      </c>
      <c r="CJ68" s="1180">
        <f t="shared" ca="1" si="681"/>
        <v>0</v>
      </c>
      <c r="CK68" s="1180">
        <f t="shared" ca="1" si="681"/>
        <v>0</v>
      </c>
      <c r="CL68" s="1180">
        <f t="shared" ca="1" si="681"/>
        <v>0</v>
      </c>
      <c r="CM68" s="1180">
        <f t="shared" ca="1" si="681"/>
        <v>0</v>
      </c>
      <c r="CN68" s="1180">
        <f t="shared" ca="1" si="681"/>
        <v>0</v>
      </c>
      <c r="CO68" s="1180">
        <f t="shared" ca="1" si="681"/>
        <v>0</v>
      </c>
      <c r="DA68" s="1180">
        <f t="shared" ca="1" si="682"/>
        <v>0</v>
      </c>
      <c r="DB68" s="1180">
        <f t="shared" ca="1" si="682"/>
        <v>0</v>
      </c>
      <c r="DC68" s="1180">
        <f t="shared" ca="1" si="682"/>
        <v>0</v>
      </c>
      <c r="DD68" s="1180">
        <f t="shared" ca="1" si="682"/>
        <v>0</v>
      </c>
      <c r="DE68" s="1180">
        <f t="shared" ca="1" si="682"/>
        <v>0</v>
      </c>
      <c r="DF68" s="1180">
        <f t="shared" ca="1" si="682"/>
        <v>0</v>
      </c>
      <c r="DG68" s="1180">
        <f t="shared" ca="1" si="682"/>
        <v>0</v>
      </c>
      <c r="DH68" s="1180">
        <f t="shared" ca="1" si="682"/>
        <v>0</v>
      </c>
      <c r="DI68" s="1180">
        <f t="shared" ca="1" si="682"/>
        <v>0</v>
      </c>
      <c r="DJ68" s="1180">
        <f t="shared" ca="1" si="682"/>
        <v>0</v>
      </c>
      <c r="DV68" s="1180">
        <f t="shared" ca="1" si="683"/>
        <v>0</v>
      </c>
      <c r="DW68" s="1180">
        <f t="shared" ca="1" si="683"/>
        <v>0</v>
      </c>
      <c r="DX68" s="1180">
        <f t="shared" ca="1" si="683"/>
        <v>0</v>
      </c>
      <c r="DY68" s="1180">
        <f t="shared" ca="1" si="683"/>
        <v>0</v>
      </c>
      <c r="DZ68" s="1180">
        <f t="shared" ca="1" si="683"/>
        <v>0</v>
      </c>
      <c r="EA68" s="1180">
        <f t="shared" ca="1" si="683"/>
        <v>0</v>
      </c>
      <c r="EB68" s="1180">
        <f t="shared" ca="1" si="683"/>
        <v>0</v>
      </c>
      <c r="EC68" s="1180">
        <f t="shared" ca="1" si="683"/>
        <v>0</v>
      </c>
      <c r="ED68" s="1180">
        <f t="shared" ca="1" si="683"/>
        <v>0</v>
      </c>
      <c r="EE68" s="1180">
        <f t="shared" ca="1" si="683"/>
        <v>0</v>
      </c>
      <c r="EF68" s="1180">
        <f t="shared" ca="1" si="683"/>
        <v>0</v>
      </c>
      <c r="EG68" s="1180">
        <f t="shared" ca="1" si="683"/>
        <v>0</v>
      </c>
      <c r="EH68" s="1180">
        <f t="shared" ca="1" si="683"/>
        <v>0</v>
      </c>
      <c r="EI68" s="1180">
        <f t="shared" ca="1" si="683"/>
        <v>0</v>
      </c>
      <c r="EJ68" s="1180">
        <f t="shared" ca="1" si="683"/>
        <v>0</v>
      </c>
      <c r="EK68" s="1180">
        <f t="shared" ca="1" si="683"/>
        <v>0</v>
      </c>
      <c r="EW68" s="1180">
        <f t="shared" ca="1" si="684"/>
        <v>0</v>
      </c>
      <c r="EX68" s="1180">
        <f t="shared" ca="1" si="684"/>
        <v>0</v>
      </c>
      <c r="EY68" s="1180">
        <f t="shared" ca="1" si="684"/>
        <v>0</v>
      </c>
      <c r="EZ68" s="1180">
        <f t="shared" ca="1" si="684"/>
        <v>0</v>
      </c>
      <c r="FA68" s="1180">
        <f t="shared" ca="1" si="684"/>
        <v>0</v>
      </c>
      <c r="FB68" s="1180">
        <f t="shared" ca="1" si="684"/>
        <v>0</v>
      </c>
      <c r="FN68" s="1180">
        <f t="shared" ca="1" si="685"/>
        <v>0</v>
      </c>
      <c r="FO68" s="1180">
        <f t="shared" ca="1" si="685"/>
        <v>0</v>
      </c>
      <c r="FP68" s="1180">
        <f t="shared" ca="1" si="685"/>
        <v>0</v>
      </c>
      <c r="FQ68" s="1180">
        <f t="shared" ca="1" si="685"/>
        <v>0</v>
      </c>
      <c r="FR68" s="1180">
        <f t="shared" ca="1" si="685"/>
        <v>0</v>
      </c>
      <c r="FS68" s="1180">
        <f t="shared" ca="1" si="685"/>
        <v>0</v>
      </c>
      <c r="FT68" s="1180">
        <f t="shared" ca="1" si="685"/>
        <v>0</v>
      </c>
      <c r="FU68" s="1180">
        <f t="shared" ca="1" si="685"/>
        <v>0</v>
      </c>
      <c r="FV68" s="1180">
        <f t="shared" ca="1" si="685"/>
        <v>0</v>
      </c>
      <c r="FW68" s="1180">
        <f t="shared" ca="1" si="685"/>
        <v>0</v>
      </c>
      <c r="FX68" s="1180">
        <f t="shared" ca="1" si="685"/>
        <v>0</v>
      </c>
      <c r="GJ68" s="1180">
        <f t="shared" ca="1" si="686"/>
        <v>0</v>
      </c>
      <c r="GK68" s="1180">
        <f t="shared" ca="1" si="686"/>
        <v>0</v>
      </c>
      <c r="GL68" s="1180">
        <f t="shared" ca="1" si="686"/>
        <v>0</v>
      </c>
      <c r="GM68" s="1180">
        <f t="shared" ca="1" si="686"/>
        <v>0</v>
      </c>
      <c r="GN68" s="1180">
        <f t="shared" ca="1" si="686"/>
        <v>0</v>
      </c>
      <c r="GO68" s="1180">
        <f t="shared" ca="1" si="686"/>
        <v>0</v>
      </c>
      <c r="GP68" s="1180">
        <f t="shared" ca="1" si="686"/>
        <v>0</v>
      </c>
      <c r="GQ68" s="1180">
        <f t="shared" ca="1" si="686"/>
        <v>0</v>
      </c>
      <c r="HC68" s="1180">
        <f t="shared" ca="1" si="687"/>
        <v>0</v>
      </c>
      <c r="HD68" s="1180">
        <f t="shared" ca="1" si="687"/>
        <v>0</v>
      </c>
      <c r="HE68" s="1180">
        <f t="shared" ca="1" si="687"/>
        <v>0</v>
      </c>
      <c r="HF68" s="1180">
        <f t="shared" ca="1" si="687"/>
        <v>0</v>
      </c>
      <c r="HG68" s="1180">
        <f t="shared" ca="1" si="687"/>
        <v>0</v>
      </c>
      <c r="HH68" s="1180">
        <f t="shared" ca="1" si="687"/>
        <v>0</v>
      </c>
      <c r="HT68" s="1180">
        <f t="shared" ca="1" si="688"/>
        <v>7.0103394999999999E-4</v>
      </c>
      <c r="HU68" s="1180">
        <f t="shared" ca="1" si="688"/>
        <v>0</v>
      </c>
      <c r="HV68" s="1180">
        <f t="shared" ca="1" si="688"/>
        <v>7.0103394999999999E-4</v>
      </c>
      <c r="HW68" s="1180">
        <f t="shared" ca="1" si="688"/>
        <v>7.0103394999999999E-4</v>
      </c>
      <c r="HX68" s="1180">
        <f t="shared" ca="1" si="688"/>
        <v>6.2083521600000003E-4</v>
      </c>
      <c r="HY68" s="1180">
        <f t="shared" ca="1" si="688"/>
        <v>4.7472359699999999E-5</v>
      </c>
      <c r="HZ68" s="1180">
        <f t="shared" ca="1" si="688"/>
        <v>9.7482399500000004E-12</v>
      </c>
      <c r="IA68" s="1180">
        <f t="shared" ca="1" si="688"/>
        <v>4.0663130699999998E-12</v>
      </c>
      <c r="IB68" s="1180">
        <f t="shared" ca="1" si="688"/>
        <v>0</v>
      </c>
      <c r="IC68" s="1180">
        <f t="shared" ca="1" si="688"/>
        <v>0</v>
      </c>
      <c r="ID68" s="1180">
        <f t="shared" ca="1" si="688"/>
        <v>0</v>
      </c>
      <c r="IE68" s="1180">
        <f t="shared" ca="1" si="688"/>
        <v>0</v>
      </c>
      <c r="IQ68" s="1180">
        <f t="shared" ca="1" si="689"/>
        <v>6.2083521600000003E-4</v>
      </c>
      <c r="IR68" s="1180">
        <f t="shared" ca="1" si="689"/>
        <v>4.7472359699999999E-5</v>
      </c>
      <c r="IS68" s="1180">
        <f t="shared" ca="1" si="689"/>
        <v>1.5397055100000001E-4</v>
      </c>
      <c r="IT68" s="1180">
        <f t="shared" ca="1" si="689"/>
        <v>2.0144291099999999E-4</v>
      </c>
      <c r="IU68" s="1180">
        <f t="shared" ca="1" si="689"/>
        <v>1.8813320600000001E-4</v>
      </c>
      <c r="IV68" s="1180">
        <f t="shared" ca="1" si="689"/>
        <v>4.5042616299999999E-3</v>
      </c>
      <c r="IW68" s="1180">
        <f t="shared" ca="1" si="689"/>
        <v>3.6952932300000001E-3</v>
      </c>
      <c r="IX68" s="1180">
        <f t="shared" ca="1" si="689"/>
        <v>1.8624851000000002E-11</v>
      </c>
      <c r="IY68" s="1180">
        <f t="shared" ca="1" si="689"/>
        <v>1.3309705099999999E-5</v>
      </c>
      <c r="IZ68" s="1180">
        <f t="shared" ca="1" si="689"/>
        <v>6.54997852E-4</v>
      </c>
      <c r="JA68" s="1180">
        <f t="shared" ca="1" si="690"/>
        <v>3.8492637799999998E-3</v>
      </c>
      <c r="JB68" s="1180">
        <f t="shared" ca="1" si="690"/>
        <v>0</v>
      </c>
      <c r="JC68" s="1180">
        <f t="shared" ca="1" si="690"/>
        <v>6.5499784800000002E-4</v>
      </c>
      <c r="JD68" s="1180">
        <f t="shared" ca="1" si="690"/>
        <v>0</v>
      </c>
      <c r="JE68" s="1180">
        <f t="shared" ca="1" si="690"/>
        <v>6.54997852E-4</v>
      </c>
      <c r="JF68" s="1180">
        <f t="shared" ca="1" si="690"/>
        <v>0</v>
      </c>
      <c r="JG68" s="1180">
        <f t="shared" ca="1" si="690"/>
        <v>0</v>
      </c>
      <c r="JH68" s="1180">
        <f t="shared" ca="1" si="690"/>
        <v>4.0663130699999998E-12</v>
      </c>
      <c r="JT68" s="1180">
        <f t="shared" ca="1" si="691"/>
        <v>0</v>
      </c>
      <c r="JU68" s="1180">
        <f t="shared" ca="1" si="691"/>
        <v>0</v>
      </c>
      <c r="JV68" s="1180">
        <f t="shared" ca="1" si="691"/>
        <v>0</v>
      </c>
      <c r="JW68" s="1180">
        <f t="shared" ca="1" si="691"/>
        <v>0</v>
      </c>
      <c r="JX68" s="1180">
        <f t="shared" ca="1" si="691"/>
        <v>0</v>
      </c>
      <c r="JY68" s="1180">
        <f t="shared" ca="1" si="691"/>
        <v>0</v>
      </c>
      <c r="JZ68" s="1180">
        <f t="shared" ca="1" si="691"/>
        <v>0</v>
      </c>
      <c r="KA68" s="1180">
        <f t="shared" ca="1" si="691"/>
        <v>18.780372400000001</v>
      </c>
      <c r="KB68" s="1180">
        <f t="shared" ca="1" si="691"/>
        <v>0</v>
      </c>
      <c r="KC68" s="1180">
        <f t="shared" ca="1" si="691"/>
        <v>0</v>
      </c>
      <c r="KL68" s="1180">
        <f t="shared" ca="1" si="692"/>
        <v>0</v>
      </c>
      <c r="KM68" s="1180">
        <f t="shared" ca="1" si="692"/>
        <v>0</v>
      </c>
      <c r="KN68" s="1180">
        <f t="shared" ca="1" si="692"/>
        <v>0</v>
      </c>
      <c r="KO68" s="1180">
        <f t="shared" ca="1" si="692"/>
        <v>0</v>
      </c>
      <c r="KP68" s="1180">
        <f t="shared" ca="1" si="692"/>
        <v>0</v>
      </c>
      <c r="KQ68" s="1180">
        <f t="shared" ca="1" si="692"/>
        <v>0</v>
      </c>
      <c r="KR68" s="1180">
        <f t="shared" ca="1" si="692"/>
        <v>0</v>
      </c>
      <c r="LA68" s="1180">
        <f t="shared" ca="1" si="693"/>
        <v>0</v>
      </c>
      <c r="LB68" s="1180">
        <f t="shared" ca="1" si="693"/>
        <v>9.7482399500000004E-12</v>
      </c>
      <c r="LC68" s="1180">
        <f t="shared" ca="1" si="693"/>
        <v>9.7482399500000004E-12</v>
      </c>
      <c r="LD68" s="1180">
        <f t="shared" ca="1" si="693"/>
        <v>9.7482399500000004E-12</v>
      </c>
      <c r="LE68" s="1180">
        <f t="shared" ca="1" si="693"/>
        <v>0</v>
      </c>
      <c r="LF68" s="1180">
        <f t="shared" ca="1" si="693"/>
        <v>3.1789477600000001E-7</v>
      </c>
      <c r="LG68" s="1180">
        <f t="shared" ca="1" si="693"/>
        <v>3.1789477600000001E-7</v>
      </c>
      <c r="LH68" s="1180">
        <f t="shared" ca="1" si="693"/>
        <v>0</v>
      </c>
      <c r="LI68" s="1180">
        <f t="shared" ca="1" si="693"/>
        <v>3.1789477600000001E-7</v>
      </c>
      <c r="LJ68" s="1180">
        <f t="shared" ca="1" si="693"/>
        <v>0</v>
      </c>
      <c r="LK68" s="1180">
        <f t="shared" ca="1" si="693"/>
        <v>0</v>
      </c>
      <c r="LW68" s="1180">
        <f t="shared" ca="1" si="694"/>
        <v>0</v>
      </c>
      <c r="LX68" s="1180">
        <f t="shared" ca="1" si="694"/>
        <v>0</v>
      </c>
      <c r="LY68" s="1180">
        <f t="shared" ca="1" si="694"/>
        <v>0</v>
      </c>
      <c r="LZ68" s="1180">
        <f t="shared" ca="1" si="694"/>
        <v>1.3309705099999999E-5</v>
      </c>
      <c r="MA68" s="1180">
        <f t="shared" ca="1" si="694"/>
        <v>1.3309705099999999E-5</v>
      </c>
      <c r="MB68" s="1180">
        <f t="shared" ca="1" si="694"/>
        <v>9.7482399500000004E-12</v>
      </c>
      <c r="MC68" s="1180">
        <f t="shared" ca="1" si="694"/>
        <v>3.1789477600000001E-7</v>
      </c>
      <c r="MD68" s="1180">
        <f t="shared" ca="1" si="694"/>
        <v>0</v>
      </c>
      <c r="ME68" s="1180">
        <f t="shared" ca="1" si="694"/>
        <v>0</v>
      </c>
      <c r="MF68" s="1180">
        <f t="shared" ca="1" si="694"/>
        <v>0</v>
      </c>
      <c r="MG68" s="1180">
        <f t="shared" ca="1" si="695"/>
        <v>0</v>
      </c>
      <c r="MH68" s="1180">
        <f t="shared" ca="1" si="695"/>
        <v>0</v>
      </c>
      <c r="MI68" s="1180">
        <f t="shared" ca="1" si="695"/>
        <v>0</v>
      </c>
      <c r="MJ68" s="1180">
        <f t="shared" ca="1" si="695"/>
        <v>0</v>
      </c>
      <c r="MK68" s="1180">
        <f t="shared" ca="1" si="695"/>
        <v>0</v>
      </c>
      <c r="ML68" s="1180">
        <f t="shared" ca="1" si="695"/>
        <v>0</v>
      </c>
      <c r="MM68" s="1180">
        <f t="shared" ca="1" si="695"/>
        <v>0</v>
      </c>
      <c r="MN68" s="1180">
        <f t="shared" ca="1" si="695"/>
        <v>0</v>
      </c>
      <c r="MO68" s="1180">
        <f t="shared" ca="1" si="695"/>
        <v>0</v>
      </c>
      <c r="NA68" s="1180">
        <f t="shared" ca="1" si="696"/>
        <v>5.6432765599999997E-4</v>
      </c>
      <c r="NB68" s="1180">
        <f t="shared" ca="1" si="696"/>
        <v>2.13017026E-7</v>
      </c>
      <c r="NC68" s="1180">
        <f t="shared" ca="1" si="696"/>
        <v>5.6411463900000005E-4</v>
      </c>
      <c r="ND68" s="1180">
        <f t="shared" ca="1" si="696"/>
        <v>0</v>
      </c>
      <c r="NE68" s="1180">
        <f t="shared" ca="1" si="696"/>
        <v>0</v>
      </c>
      <c r="NF68" s="1180">
        <f t="shared" ca="1" si="696"/>
        <v>0</v>
      </c>
      <c r="NG68" s="1180">
        <f t="shared" ca="1" si="696"/>
        <v>0</v>
      </c>
      <c r="NH68" s="1180">
        <f t="shared" ca="1" si="696"/>
        <v>0</v>
      </c>
      <c r="NI68" s="1180">
        <f t="shared" ca="1" si="696"/>
        <v>0</v>
      </c>
      <c r="NJ68" s="1180">
        <f t="shared" ca="1" si="696"/>
        <v>0</v>
      </c>
      <c r="NK68" s="1180">
        <f t="shared" ca="1" si="696"/>
        <v>0</v>
      </c>
      <c r="NL68" s="1180">
        <f t="shared" ca="1" si="696"/>
        <v>0</v>
      </c>
      <c r="NM68" s="1180">
        <f t="shared" ca="1" si="696"/>
        <v>0</v>
      </c>
      <c r="NN68" s="1180">
        <f t="shared" ca="1" si="696"/>
        <v>0</v>
      </c>
      <c r="NO68" s="1180">
        <f t="shared" ca="1" si="696"/>
        <v>0</v>
      </c>
      <c r="NP68" s="1180">
        <f t="shared" ca="1" si="696"/>
        <v>0</v>
      </c>
      <c r="OH68" s="1180">
        <f t="shared" ca="1" si="697"/>
        <v>0</v>
      </c>
      <c r="OI68" s="1180">
        <f t="shared" ca="1" si="697"/>
        <v>0</v>
      </c>
      <c r="OJ68" s="1180">
        <f t="shared" ca="1" si="697"/>
        <v>0</v>
      </c>
      <c r="OK68" s="1180">
        <f t="shared" ca="1" si="697"/>
        <v>0</v>
      </c>
      <c r="OL68" s="1180">
        <f t="shared" ca="1" si="697"/>
        <v>0</v>
      </c>
      <c r="OM68" s="1180">
        <f t="shared" ca="1" si="697"/>
        <v>0</v>
      </c>
      <c r="ON68" s="1180">
        <f t="shared" ca="1" si="697"/>
        <v>0</v>
      </c>
      <c r="OO68" s="1180">
        <f t="shared" ca="1" si="697"/>
        <v>0</v>
      </c>
      <c r="PA68" s="1180">
        <f t="shared" ca="1" si="698"/>
        <v>0</v>
      </c>
      <c r="PB68" s="1180">
        <f t="shared" ca="1" si="698"/>
        <v>0</v>
      </c>
      <c r="PC68" s="1180">
        <f t="shared" ca="1" si="698"/>
        <v>0</v>
      </c>
      <c r="PD68" s="1180">
        <f t="shared" ca="1" si="698"/>
        <v>0</v>
      </c>
      <c r="PE68" s="1180">
        <f t="shared" ca="1" si="698"/>
        <v>0</v>
      </c>
      <c r="PF68" s="1180">
        <f t="shared" ca="1" si="698"/>
        <v>0</v>
      </c>
      <c r="PG68" s="1180">
        <f t="shared" ca="1" si="698"/>
        <v>0</v>
      </c>
      <c r="PH68" s="1180">
        <f t="shared" ca="1" si="698"/>
        <v>0</v>
      </c>
      <c r="PI68" s="1180">
        <f t="shared" ca="1" si="698"/>
        <v>0</v>
      </c>
      <c r="PJ68" s="1180">
        <f t="shared" ca="1" si="698"/>
        <v>0</v>
      </c>
      <c r="PK68" s="1180">
        <f t="shared" ca="1" si="698"/>
        <v>0</v>
      </c>
      <c r="PW68" s="1180">
        <f t="shared" ca="1" si="699"/>
        <v>0</v>
      </c>
      <c r="PX68" s="1180">
        <f t="shared" ca="1" si="699"/>
        <v>0</v>
      </c>
      <c r="PY68" s="1180">
        <f t="shared" ca="1" si="699"/>
        <v>0</v>
      </c>
      <c r="PZ68" s="1180">
        <f t="shared" ca="1" si="699"/>
        <v>0</v>
      </c>
    </row>
    <row r="69" spans="1:442" ht="12" customHeight="1">
      <c r="A69" s="1">
        <v>30</v>
      </c>
      <c r="B69" s="1" t="s">
        <v>2648</v>
      </c>
      <c r="C69" s="1" t="s">
        <v>2680</v>
      </c>
      <c r="D69" s="1" t="s">
        <v>93</v>
      </c>
      <c r="J69" s="1180">
        <f t="shared" ca="1" si="677"/>
        <v>0</v>
      </c>
      <c r="K69" s="1180">
        <f t="shared" ca="1" si="677"/>
        <v>0</v>
      </c>
      <c r="T69" s="1180">
        <f t="shared" ca="1" si="678"/>
        <v>0</v>
      </c>
      <c r="U69" s="1180">
        <f t="shared" ca="1" si="678"/>
        <v>0</v>
      </c>
      <c r="V69" s="1180">
        <f t="shared" ca="1" si="678"/>
        <v>0</v>
      </c>
      <c r="W69" s="1180">
        <f t="shared" ca="1" si="678"/>
        <v>0</v>
      </c>
      <c r="X69" s="1180">
        <f t="shared" ca="1" si="678"/>
        <v>0</v>
      </c>
      <c r="Y69" s="1180">
        <f t="shared" ca="1" si="678"/>
        <v>0</v>
      </c>
      <c r="Z69" s="1180">
        <f t="shared" ca="1" si="678"/>
        <v>0</v>
      </c>
      <c r="AA69" s="1180">
        <f t="shared" ca="1" si="678"/>
        <v>0</v>
      </c>
      <c r="AB69" s="1180">
        <f t="shared" ca="1" si="678"/>
        <v>0</v>
      </c>
      <c r="AC69" s="1180">
        <f t="shared" ca="1" si="678"/>
        <v>0</v>
      </c>
      <c r="AD69" s="1180">
        <f t="shared" ca="1" si="678"/>
        <v>0</v>
      </c>
      <c r="AM69" s="1180">
        <f t="shared" ca="1" si="679"/>
        <v>0</v>
      </c>
      <c r="AN69" s="1180">
        <f t="shared" ca="1" si="679"/>
        <v>0</v>
      </c>
      <c r="AO69" s="1180">
        <f t="shared" ca="1" si="679"/>
        <v>0</v>
      </c>
      <c r="AP69" s="1180">
        <f t="shared" ca="1" si="679"/>
        <v>0</v>
      </c>
      <c r="AQ69" s="1180">
        <f t="shared" ca="1" si="679"/>
        <v>0</v>
      </c>
      <c r="AR69" s="1180">
        <f t="shared" ca="1" si="679"/>
        <v>0</v>
      </c>
      <c r="AS69" s="1180">
        <f t="shared" ca="1" si="679"/>
        <v>0</v>
      </c>
      <c r="AT69" s="1180">
        <f t="shared" ca="1" si="679"/>
        <v>0</v>
      </c>
      <c r="AU69" s="1180">
        <f t="shared" ca="1" si="679"/>
        <v>0</v>
      </c>
      <c r="AV69" s="1180">
        <f t="shared" ca="1" si="679"/>
        <v>0</v>
      </c>
      <c r="AW69" s="1180">
        <f t="shared" ca="1" si="679"/>
        <v>0</v>
      </c>
      <c r="AX69" s="1180">
        <f t="shared" ca="1" si="679"/>
        <v>0</v>
      </c>
      <c r="AY69" s="1180">
        <f t="shared" ca="1" si="679"/>
        <v>0</v>
      </c>
      <c r="AZ69" s="1180">
        <f t="shared" ca="1" si="679"/>
        <v>0</v>
      </c>
      <c r="BA69" s="1180">
        <f t="shared" ca="1" si="679"/>
        <v>0</v>
      </c>
      <c r="BB69" s="1180">
        <f t="shared" ca="1" si="679"/>
        <v>18.779671400000002</v>
      </c>
      <c r="BN69" s="1180">
        <f t="shared" ca="1" si="680"/>
        <v>1.87796714</v>
      </c>
      <c r="BO69" s="1180">
        <f t="shared" ca="1" si="680"/>
        <v>1.87796714</v>
      </c>
      <c r="BP69" s="1180">
        <f t="shared" ca="1" si="680"/>
        <v>0</v>
      </c>
      <c r="BQ69" s="1180">
        <f t="shared" ca="1" si="680"/>
        <v>0</v>
      </c>
      <c r="BR69" s="1180">
        <f t="shared" ca="1" si="680"/>
        <v>0</v>
      </c>
      <c r="CD69" s="1180">
        <f t="shared" ca="1" si="681"/>
        <v>18.779671400000002</v>
      </c>
      <c r="CE69" s="1180">
        <f t="shared" ca="1" si="681"/>
        <v>18.779671400000002</v>
      </c>
      <c r="CF69" s="1180">
        <f t="shared" ca="1" si="681"/>
        <v>1.87796714</v>
      </c>
      <c r="CG69" s="1180">
        <f t="shared" ca="1" si="681"/>
        <v>1.87796714</v>
      </c>
      <c r="CH69" s="1180">
        <f t="shared" ca="1" si="681"/>
        <v>18.779671400000002</v>
      </c>
      <c r="CI69" s="1180">
        <f t="shared" ca="1" si="681"/>
        <v>0</v>
      </c>
      <c r="CJ69" s="1180">
        <f t="shared" ca="1" si="681"/>
        <v>0</v>
      </c>
      <c r="CK69" s="1180">
        <f t="shared" ca="1" si="681"/>
        <v>18.779671400000002</v>
      </c>
      <c r="CL69" s="1180">
        <f t="shared" ca="1" si="681"/>
        <v>0</v>
      </c>
      <c r="CM69" s="1180">
        <f t="shared" ca="1" si="681"/>
        <v>0</v>
      </c>
      <c r="CN69" s="1180">
        <f t="shared" ca="1" si="681"/>
        <v>18.779671400000002</v>
      </c>
      <c r="CO69" s="1180">
        <f t="shared" ca="1" si="681"/>
        <v>0</v>
      </c>
      <c r="DA69" s="1180">
        <f t="shared" ca="1" si="682"/>
        <v>0</v>
      </c>
      <c r="DB69" s="1180">
        <f t="shared" ca="1" si="682"/>
        <v>0</v>
      </c>
      <c r="DC69" s="1180">
        <f t="shared" ca="1" si="682"/>
        <v>0</v>
      </c>
      <c r="DD69" s="1180">
        <f t="shared" ca="1" si="682"/>
        <v>0</v>
      </c>
      <c r="DE69" s="1180">
        <f t="shared" ca="1" si="682"/>
        <v>0</v>
      </c>
      <c r="DF69" s="1180">
        <f t="shared" ca="1" si="682"/>
        <v>0</v>
      </c>
      <c r="DG69" s="1180">
        <f t="shared" ca="1" si="682"/>
        <v>0</v>
      </c>
      <c r="DH69" s="1180">
        <f t="shared" ca="1" si="682"/>
        <v>0</v>
      </c>
      <c r="DI69" s="1180">
        <f t="shared" ca="1" si="682"/>
        <v>0</v>
      </c>
      <c r="DJ69" s="1180">
        <f t="shared" ca="1" si="682"/>
        <v>0</v>
      </c>
      <c r="DV69" s="1180">
        <f t="shared" ca="1" si="683"/>
        <v>0</v>
      </c>
      <c r="DW69" s="1180">
        <f t="shared" ca="1" si="683"/>
        <v>0</v>
      </c>
      <c r="DX69" s="1180">
        <f t="shared" ca="1" si="683"/>
        <v>0</v>
      </c>
      <c r="DY69" s="1180">
        <f t="shared" ca="1" si="683"/>
        <v>0</v>
      </c>
      <c r="DZ69" s="1180">
        <f t="shared" ca="1" si="683"/>
        <v>0</v>
      </c>
      <c r="EA69" s="1180">
        <f t="shared" ca="1" si="683"/>
        <v>0</v>
      </c>
      <c r="EB69" s="1180">
        <f t="shared" ca="1" si="683"/>
        <v>0</v>
      </c>
      <c r="EC69" s="1180">
        <f t="shared" ca="1" si="683"/>
        <v>0</v>
      </c>
      <c r="ED69" s="1180">
        <f t="shared" ca="1" si="683"/>
        <v>0</v>
      </c>
      <c r="EE69" s="1180">
        <f t="shared" ca="1" si="683"/>
        <v>0</v>
      </c>
      <c r="EF69" s="1180">
        <f t="shared" ca="1" si="683"/>
        <v>0</v>
      </c>
      <c r="EG69" s="1180">
        <f t="shared" ca="1" si="683"/>
        <v>0</v>
      </c>
      <c r="EH69" s="1180">
        <f t="shared" ca="1" si="683"/>
        <v>0</v>
      </c>
      <c r="EI69" s="1180">
        <f t="shared" ca="1" si="683"/>
        <v>0</v>
      </c>
      <c r="EJ69" s="1180">
        <f t="shared" ca="1" si="683"/>
        <v>0</v>
      </c>
      <c r="EK69" s="1180">
        <f t="shared" ca="1" si="683"/>
        <v>0</v>
      </c>
      <c r="EW69" s="1180">
        <f t="shared" ca="1" si="684"/>
        <v>18.779671400000002</v>
      </c>
      <c r="EX69" s="1180">
        <f t="shared" ca="1" si="684"/>
        <v>18.779671400000002</v>
      </c>
      <c r="EY69" s="1180">
        <f t="shared" ca="1" si="684"/>
        <v>18.779671400000002</v>
      </c>
      <c r="EZ69" s="1180">
        <f t="shared" ca="1" si="684"/>
        <v>18.779671400000002</v>
      </c>
      <c r="FA69" s="1180">
        <f t="shared" ca="1" si="684"/>
        <v>0</v>
      </c>
      <c r="FB69" s="1180">
        <f t="shared" ca="1" si="684"/>
        <v>0</v>
      </c>
      <c r="FN69" s="1180">
        <f t="shared" ca="1" si="685"/>
        <v>0</v>
      </c>
      <c r="FO69" s="1180">
        <f t="shared" ca="1" si="685"/>
        <v>0</v>
      </c>
      <c r="FP69" s="1180">
        <f t="shared" ca="1" si="685"/>
        <v>0</v>
      </c>
      <c r="FQ69" s="1180">
        <f t="shared" ca="1" si="685"/>
        <v>0</v>
      </c>
      <c r="FR69" s="1180">
        <f t="shared" ca="1" si="685"/>
        <v>0</v>
      </c>
      <c r="FS69" s="1180">
        <f t="shared" ca="1" si="685"/>
        <v>0</v>
      </c>
      <c r="FT69" s="1180">
        <f t="shared" ca="1" si="685"/>
        <v>0</v>
      </c>
      <c r="FU69" s="1180">
        <f t="shared" ca="1" si="685"/>
        <v>0</v>
      </c>
      <c r="FV69" s="1180">
        <f t="shared" ca="1" si="685"/>
        <v>0</v>
      </c>
      <c r="FW69" s="1180">
        <f t="shared" ca="1" si="685"/>
        <v>0</v>
      </c>
      <c r="FX69" s="1180">
        <f t="shared" ca="1" si="685"/>
        <v>0</v>
      </c>
      <c r="GJ69" s="1180">
        <f t="shared" ca="1" si="686"/>
        <v>0</v>
      </c>
      <c r="GK69" s="1180">
        <f t="shared" ca="1" si="686"/>
        <v>0</v>
      </c>
      <c r="GL69" s="1180">
        <f t="shared" ca="1" si="686"/>
        <v>0</v>
      </c>
      <c r="GM69" s="1180">
        <f t="shared" ca="1" si="686"/>
        <v>0</v>
      </c>
      <c r="GN69" s="1180">
        <f t="shared" ca="1" si="686"/>
        <v>0</v>
      </c>
      <c r="GO69" s="1180">
        <f t="shared" ca="1" si="686"/>
        <v>0</v>
      </c>
      <c r="GP69" s="1180">
        <f t="shared" ca="1" si="686"/>
        <v>0</v>
      </c>
      <c r="GQ69" s="1180">
        <f t="shared" ca="1" si="686"/>
        <v>0</v>
      </c>
      <c r="HC69" s="1180">
        <f t="shared" ca="1" si="687"/>
        <v>18.779671400000002</v>
      </c>
      <c r="HD69" s="1180">
        <f t="shared" ca="1" si="687"/>
        <v>18.080651</v>
      </c>
      <c r="HE69" s="1180">
        <f t="shared" ca="1" si="687"/>
        <v>0</v>
      </c>
      <c r="HF69" s="1180">
        <f t="shared" ca="1" si="687"/>
        <v>0</v>
      </c>
      <c r="HG69" s="1180">
        <f t="shared" ca="1" si="687"/>
        <v>0.69902036400000001</v>
      </c>
      <c r="HH69" s="1180">
        <f t="shared" ca="1" si="687"/>
        <v>18.080651</v>
      </c>
      <c r="HT69" s="1180">
        <f t="shared" ca="1" si="688"/>
        <v>0</v>
      </c>
      <c r="HU69" s="1180">
        <f t="shared" ca="1" si="688"/>
        <v>18.080651</v>
      </c>
      <c r="HV69" s="1180">
        <f t="shared" ca="1" si="688"/>
        <v>18.080651</v>
      </c>
      <c r="HW69" s="1180">
        <f t="shared" ca="1" si="688"/>
        <v>18.080651</v>
      </c>
      <c r="HX69" s="1180">
        <f t="shared" ca="1" si="688"/>
        <v>0</v>
      </c>
      <c r="HY69" s="1180">
        <f t="shared" ca="1" si="688"/>
        <v>0</v>
      </c>
      <c r="HZ69" s="1180">
        <f t="shared" ca="1" si="688"/>
        <v>0</v>
      </c>
      <c r="IA69" s="1180">
        <f t="shared" ca="1" si="688"/>
        <v>0</v>
      </c>
      <c r="IB69" s="1180">
        <f t="shared" ca="1" si="688"/>
        <v>0</v>
      </c>
      <c r="IC69" s="1180">
        <f t="shared" ca="1" si="688"/>
        <v>0</v>
      </c>
      <c r="ID69" s="1180">
        <f t="shared" ca="1" si="688"/>
        <v>0</v>
      </c>
      <c r="IE69" s="1180">
        <f t="shared" ca="1" si="688"/>
        <v>0</v>
      </c>
      <c r="IQ69" s="1180">
        <f t="shared" ca="1" si="689"/>
        <v>0</v>
      </c>
      <c r="IR69" s="1180">
        <f t="shared" ca="1" si="689"/>
        <v>0</v>
      </c>
      <c r="IS69" s="1180">
        <f t="shared" ca="1" si="689"/>
        <v>0</v>
      </c>
      <c r="IT69" s="1180">
        <f t="shared" ca="1" si="689"/>
        <v>0</v>
      </c>
      <c r="IU69" s="1180">
        <f t="shared" ca="1" si="689"/>
        <v>0</v>
      </c>
      <c r="IV69" s="1180">
        <f t="shared" ca="1" si="689"/>
        <v>0</v>
      </c>
      <c r="IW69" s="1180">
        <f t="shared" ca="1" si="689"/>
        <v>0</v>
      </c>
      <c r="IX69" s="1180">
        <f t="shared" ca="1" si="689"/>
        <v>0</v>
      </c>
      <c r="IY69" s="1180">
        <f t="shared" ca="1" si="689"/>
        <v>0</v>
      </c>
      <c r="IZ69" s="1180">
        <f t="shared" ca="1" si="689"/>
        <v>0</v>
      </c>
      <c r="JA69" s="1180">
        <f t="shared" ca="1" si="690"/>
        <v>0</v>
      </c>
      <c r="JB69" s="1180">
        <f t="shared" ca="1" si="690"/>
        <v>0</v>
      </c>
      <c r="JC69" s="1180">
        <f t="shared" ca="1" si="690"/>
        <v>0</v>
      </c>
      <c r="JD69" s="1180">
        <f t="shared" ca="1" si="690"/>
        <v>0</v>
      </c>
      <c r="JE69" s="1180">
        <f t="shared" ca="1" si="690"/>
        <v>0</v>
      </c>
      <c r="JF69" s="1180">
        <f t="shared" ca="1" si="690"/>
        <v>0</v>
      </c>
      <c r="JG69" s="1180">
        <f t="shared" ca="1" si="690"/>
        <v>0</v>
      </c>
      <c r="JH69" s="1180">
        <f t="shared" ca="1" si="690"/>
        <v>0</v>
      </c>
      <c r="JT69" s="1180">
        <f t="shared" ca="1" si="691"/>
        <v>0</v>
      </c>
      <c r="JU69" s="1180">
        <f t="shared" ca="1" si="691"/>
        <v>0</v>
      </c>
      <c r="JV69" s="1180">
        <f t="shared" ca="1" si="691"/>
        <v>0</v>
      </c>
      <c r="JW69" s="1180">
        <f t="shared" ca="1" si="691"/>
        <v>0</v>
      </c>
      <c r="JX69" s="1180">
        <f t="shared" ca="1" si="691"/>
        <v>0</v>
      </c>
      <c r="JY69" s="1180">
        <f t="shared" ca="1" si="691"/>
        <v>0</v>
      </c>
      <c r="JZ69" s="1180">
        <f t="shared" ca="1" si="691"/>
        <v>0</v>
      </c>
      <c r="KA69" s="1180">
        <f t="shared" ca="1" si="691"/>
        <v>0</v>
      </c>
      <c r="KB69" s="1180">
        <f t="shared" ca="1" si="691"/>
        <v>0</v>
      </c>
      <c r="KC69" s="1180">
        <f t="shared" ca="1" si="691"/>
        <v>0</v>
      </c>
      <c r="KL69" s="1180">
        <f t="shared" ca="1" si="692"/>
        <v>0</v>
      </c>
      <c r="KM69" s="1180">
        <f t="shared" ca="1" si="692"/>
        <v>0</v>
      </c>
      <c r="KN69" s="1180">
        <f t="shared" ca="1" si="692"/>
        <v>0</v>
      </c>
      <c r="KO69" s="1180">
        <f t="shared" ca="1" si="692"/>
        <v>0</v>
      </c>
      <c r="KP69" s="1180">
        <f t="shared" ca="1" si="692"/>
        <v>0</v>
      </c>
      <c r="KQ69" s="1180">
        <f t="shared" ca="1" si="692"/>
        <v>0</v>
      </c>
      <c r="KR69" s="1180">
        <f t="shared" ca="1" si="692"/>
        <v>0</v>
      </c>
      <c r="LA69" s="1180">
        <f t="shared" ca="1" si="693"/>
        <v>0</v>
      </c>
      <c r="LB69" s="1180">
        <f t="shared" ca="1" si="693"/>
        <v>0</v>
      </c>
      <c r="LC69" s="1180">
        <f t="shared" ca="1" si="693"/>
        <v>0</v>
      </c>
      <c r="LD69" s="1180">
        <f t="shared" ca="1" si="693"/>
        <v>0</v>
      </c>
      <c r="LE69" s="1180">
        <f t="shared" ca="1" si="693"/>
        <v>0</v>
      </c>
      <c r="LF69" s="1180">
        <f t="shared" ca="1" si="693"/>
        <v>0</v>
      </c>
      <c r="LG69" s="1180">
        <f t="shared" ca="1" si="693"/>
        <v>0</v>
      </c>
      <c r="LH69" s="1180">
        <f t="shared" ca="1" si="693"/>
        <v>0</v>
      </c>
      <c r="LI69" s="1180">
        <f t="shared" ca="1" si="693"/>
        <v>0</v>
      </c>
      <c r="LJ69" s="1180">
        <f t="shared" ca="1" si="693"/>
        <v>0</v>
      </c>
      <c r="LK69" s="1180">
        <f t="shared" ca="1" si="693"/>
        <v>0</v>
      </c>
      <c r="LW69" s="1180">
        <f t="shared" ca="1" si="694"/>
        <v>0</v>
      </c>
      <c r="LX69" s="1180">
        <f t="shared" ca="1" si="694"/>
        <v>0</v>
      </c>
      <c r="LY69" s="1180">
        <f t="shared" ca="1" si="694"/>
        <v>0.69902036400000001</v>
      </c>
      <c r="LZ69" s="1180">
        <f t="shared" ca="1" si="694"/>
        <v>0</v>
      </c>
      <c r="MA69" s="1180">
        <f t="shared" ca="1" si="694"/>
        <v>0.69902036400000001</v>
      </c>
      <c r="MB69" s="1180">
        <f t="shared" ca="1" si="694"/>
        <v>0</v>
      </c>
      <c r="MC69" s="1180">
        <f t="shared" ca="1" si="694"/>
        <v>0</v>
      </c>
      <c r="MD69" s="1180">
        <f t="shared" ca="1" si="694"/>
        <v>0</v>
      </c>
      <c r="ME69" s="1180">
        <f t="shared" ca="1" si="694"/>
        <v>0</v>
      </c>
      <c r="MF69" s="1180">
        <f t="shared" ca="1" si="694"/>
        <v>0</v>
      </c>
      <c r="MG69" s="1180">
        <f t="shared" ca="1" si="695"/>
        <v>0</v>
      </c>
      <c r="MH69" s="1180">
        <f t="shared" ca="1" si="695"/>
        <v>0</v>
      </c>
      <c r="MI69" s="1180">
        <f t="shared" ca="1" si="695"/>
        <v>0</v>
      </c>
      <c r="MJ69" s="1180">
        <f t="shared" ca="1" si="695"/>
        <v>0</v>
      </c>
      <c r="MK69" s="1180">
        <f t="shared" ca="1" si="695"/>
        <v>0</v>
      </c>
      <c r="ML69" s="1180">
        <f t="shared" ca="1" si="695"/>
        <v>0</v>
      </c>
      <c r="MM69" s="1180">
        <f t="shared" ca="1" si="695"/>
        <v>0</v>
      </c>
      <c r="MN69" s="1180">
        <f t="shared" ca="1" si="695"/>
        <v>0</v>
      </c>
      <c r="MO69" s="1180">
        <f t="shared" ca="1" si="695"/>
        <v>0</v>
      </c>
      <c r="NA69" s="1180">
        <f t="shared" ca="1" si="696"/>
        <v>0</v>
      </c>
      <c r="NB69" s="1180">
        <f t="shared" ca="1" si="696"/>
        <v>0</v>
      </c>
      <c r="NC69" s="1180">
        <f t="shared" ca="1" si="696"/>
        <v>0</v>
      </c>
      <c r="ND69" s="1180">
        <f t="shared" ca="1" si="696"/>
        <v>0</v>
      </c>
      <c r="NE69" s="1180">
        <f t="shared" ca="1" si="696"/>
        <v>0</v>
      </c>
      <c r="NF69" s="1180">
        <f t="shared" ca="1" si="696"/>
        <v>0</v>
      </c>
      <c r="NG69" s="1180">
        <f t="shared" ca="1" si="696"/>
        <v>0</v>
      </c>
      <c r="NH69" s="1180">
        <f t="shared" ca="1" si="696"/>
        <v>0</v>
      </c>
      <c r="NI69" s="1180">
        <f t="shared" ca="1" si="696"/>
        <v>0</v>
      </c>
      <c r="NJ69" s="1180">
        <f t="shared" ca="1" si="696"/>
        <v>0</v>
      </c>
      <c r="NK69" s="1180">
        <f t="shared" ca="1" si="696"/>
        <v>0</v>
      </c>
      <c r="NL69" s="1180">
        <f t="shared" ca="1" si="696"/>
        <v>0</v>
      </c>
      <c r="NM69" s="1180">
        <f t="shared" ca="1" si="696"/>
        <v>0</v>
      </c>
      <c r="NN69" s="1180">
        <f t="shared" ca="1" si="696"/>
        <v>0</v>
      </c>
      <c r="NO69" s="1180">
        <f t="shared" ca="1" si="696"/>
        <v>0</v>
      </c>
      <c r="NP69" s="1180">
        <f t="shared" ca="1" si="696"/>
        <v>0</v>
      </c>
      <c r="OH69" s="1180">
        <f t="shared" ca="1" si="697"/>
        <v>0</v>
      </c>
      <c r="OI69" s="1180">
        <f t="shared" ca="1" si="697"/>
        <v>0</v>
      </c>
      <c r="OJ69" s="1180">
        <f t="shared" ca="1" si="697"/>
        <v>0</v>
      </c>
      <c r="OK69" s="1180">
        <f t="shared" ca="1" si="697"/>
        <v>0</v>
      </c>
      <c r="OL69" s="1180">
        <f t="shared" ca="1" si="697"/>
        <v>0</v>
      </c>
      <c r="OM69" s="1180">
        <f t="shared" ca="1" si="697"/>
        <v>0</v>
      </c>
      <c r="ON69" s="1180">
        <f t="shared" ca="1" si="697"/>
        <v>0</v>
      </c>
      <c r="OO69" s="1180">
        <f t="shared" ca="1" si="697"/>
        <v>0</v>
      </c>
      <c r="PA69" s="1180">
        <f t="shared" ca="1" si="698"/>
        <v>0</v>
      </c>
      <c r="PB69" s="1180">
        <f t="shared" ca="1" si="698"/>
        <v>0</v>
      </c>
      <c r="PC69" s="1180">
        <f t="shared" ca="1" si="698"/>
        <v>0</v>
      </c>
      <c r="PD69" s="1180">
        <f t="shared" ca="1" si="698"/>
        <v>0</v>
      </c>
      <c r="PE69" s="1180">
        <f t="shared" ca="1" si="698"/>
        <v>0</v>
      </c>
      <c r="PF69" s="1180">
        <f t="shared" ca="1" si="698"/>
        <v>0</v>
      </c>
      <c r="PG69" s="1180">
        <f t="shared" ca="1" si="698"/>
        <v>0</v>
      </c>
      <c r="PH69" s="1180">
        <f t="shared" ca="1" si="698"/>
        <v>0</v>
      </c>
      <c r="PI69" s="1180">
        <f t="shared" ca="1" si="698"/>
        <v>0</v>
      </c>
      <c r="PJ69" s="1180">
        <f t="shared" ca="1" si="698"/>
        <v>0</v>
      </c>
      <c r="PK69" s="1180">
        <f t="shared" ca="1" si="698"/>
        <v>0</v>
      </c>
      <c r="PW69" s="1180">
        <f t="shared" ca="1" si="699"/>
        <v>0</v>
      </c>
      <c r="PX69" s="1180">
        <f t="shared" ca="1" si="699"/>
        <v>0</v>
      </c>
      <c r="PY69" s="1180">
        <f t="shared" ca="1" si="699"/>
        <v>0</v>
      </c>
      <c r="PZ69" s="1180">
        <f t="shared" ca="1" si="699"/>
        <v>0</v>
      </c>
    </row>
    <row r="70" spans="1:442" ht="12" customHeight="1">
      <c r="A70" s="1">
        <v>31</v>
      </c>
      <c r="B70" s="1" t="s">
        <v>2648</v>
      </c>
      <c r="C70" s="1" t="s">
        <v>2346</v>
      </c>
      <c r="D70" s="1" t="s">
        <v>93</v>
      </c>
      <c r="J70" s="1180">
        <f t="shared" ca="1" si="677"/>
        <v>0</v>
      </c>
      <c r="K70" s="1180">
        <f t="shared" ca="1" si="677"/>
        <v>0</v>
      </c>
      <c r="T70" s="1180">
        <f t="shared" ca="1" si="678"/>
        <v>0</v>
      </c>
      <c r="U70" s="1180">
        <f t="shared" ca="1" si="678"/>
        <v>0</v>
      </c>
      <c r="V70" s="1180">
        <f t="shared" ca="1" si="678"/>
        <v>0</v>
      </c>
      <c r="W70" s="1180">
        <f t="shared" ca="1" si="678"/>
        <v>0</v>
      </c>
      <c r="X70" s="1180">
        <f t="shared" ca="1" si="678"/>
        <v>0</v>
      </c>
      <c r="Y70" s="1180">
        <f t="shared" ca="1" si="678"/>
        <v>0</v>
      </c>
      <c r="Z70" s="1180">
        <f t="shared" ca="1" si="678"/>
        <v>0</v>
      </c>
      <c r="AA70" s="1180">
        <f t="shared" ca="1" si="678"/>
        <v>0</v>
      </c>
      <c r="AB70" s="1180">
        <f t="shared" ca="1" si="678"/>
        <v>0</v>
      </c>
      <c r="AC70" s="1180">
        <f t="shared" ca="1" si="678"/>
        <v>0</v>
      </c>
      <c r="AD70" s="1180">
        <f t="shared" ca="1" si="678"/>
        <v>0</v>
      </c>
      <c r="AM70" s="1180">
        <f t="shared" ca="1" si="679"/>
        <v>0</v>
      </c>
      <c r="AN70" s="1180">
        <f t="shared" ca="1" si="679"/>
        <v>0</v>
      </c>
      <c r="AO70" s="1180">
        <f t="shared" ca="1" si="679"/>
        <v>0</v>
      </c>
      <c r="AP70" s="1180">
        <f t="shared" ca="1" si="679"/>
        <v>0</v>
      </c>
      <c r="AQ70" s="1180">
        <f t="shared" ca="1" si="679"/>
        <v>0</v>
      </c>
      <c r="AR70" s="1180">
        <f t="shared" ca="1" si="679"/>
        <v>0</v>
      </c>
      <c r="AS70" s="1180">
        <f t="shared" ca="1" si="679"/>
        <v>0</v>
      </c>
      <c r="AT70" s="1180">
        <f t="shared" ca="1" si="679"/>
        <v>0</v>
      </c>
      <c r="AU70" s="1180">
        <f t="shared" ca="1" si="679"/>
        <v>0</v>
      </c>
      <c r="AV70" s="1180">
        <f t="shared" ca="1" si="679"/>
        <v>0</v>
      </c>
      <c r="AW70" s="1180">
        <f t="shared" ca="1" si="679"/>
        <v>0</v>
      </c>
      <c r="AX70" s="1180">
        <f t="shared" ca="1" si="679"/>
        <v>0</v>
      </c>
      <c r="AY70" s="1180">
        <f t="shared" ca="1" si="679"/>
        <v>0</v>
      </c>
      <c r="AZ70" s="1180">
        <f t="shared" ca="1" si="679"/>
        <v>0</v>
      </c>
      <c r="BA70" s="1180">
        <f t="shared" ca="1" si="679"/>
        <v>0</v>
      </c>
      <c r="BB70" s="1180">
        <f t="shared" ca="1" si="679"/>
        <v>24.130007899999999</v>
      </c>
      <c r="BN70" s="1180">
        <f t="shared" ca="1" si="680"/>
        <v>2.4130007899999999</v>
      </c>
      <c r="BO70" s="1180">
        <f t="shared" ca="1" si="680"/>
        <v>2.4130007899999999</v>
      </c>
      <c r="BP70" s="1180">
        <f t="shared" ca="1" si="680"/>
        <v>0</v>
      </c>
      <c r="BQ70" s="1180">
        <f t="shared" ca="1" si="680"/>
        <v>0</v>
      </c>
      <c r="BR70" s="1180">
        <f t="shared" ca="1" si="680"/>
        <v>0</v>
      </c>
      <c r="CD70" s="1180">
        <f t="shared" ca="1" si="681"/>
        <v>24.130007899999999</v>
      </c>
      <c r="CE70" s="1180">
        <f t="shared" ca="1" si="681"/>
        <v>24.130007899999999</v>
      </c>
      <c r="CF70" s="1180">
        <f t="shared" ca="1" si="681"/>
        <v>2.4130007899999999</v>
      </c>
      <c r="CG70" s="1180">
        <f t="shared" ca="1" si="681"/>
        <v>2.4130007899999999</v>
      </c>
      <c r="CH70" s="1180">
        <f t="shared" ca="1" si="681"/>
        <v>24.130007899999999</v>
      </c>
      <c r="CI70" s="1180">
        <f t="shared" ca="1" si="681"/>
        <v>0</v>
      </c>
      <c r="CJ70" s="1180">
        <f t="shared" ca="1" si="681"/>
        <v>0</v>
      </c>
      <c r="CK70" s="1180">
        <f t="shared" ca="1" si="681"/>
        <v>24.130007899999999</v>
      </c>
      <c r="CL70" s="1180">
        <f t="shared" ca="1" si="681"/>
        <v>0</v>
      </c>
      <c r="CM70" s="1180">
        <f t="shared" ca="1" si="681"/>
        <v>0</v>
      </c>
      <c r="CN70" s="1180">
        <f t="shared" ca="1" si="681"/>
        <v>24.130007899999999</v>
      </c>
      <c r="CO70" s="1180">
        <f t="shared" ca="1" si="681"/>
        <v>0</v>
      </c>
      <c r="DA70" s="1180">
        <f t="shared" ca="1" si="682"/>
        <v>0</v>
      </c>
      <c r="DB70" s="1180">
        <f t="shared" ca="1" si="682"/>
        <v>0</v>
      </c>
      <c r="DC70" s="1180">
        <f t="shared" ca="1" si="682"/>
        <v>0</v>
      </c>
      <c r="DD70" s="1180">
        <f t="shared" ca="1" si="682"/>
        <v>0</v>
      </c>
      <c r="DE70" s="1180">
        <f t="shared" ca="1" si="682"/>
        <v>0</v>
      </c>
      <c r="DF70" s="1180">
        <f t="shared" ca="1" si="682"/>
        <v>0</v>
      </c>
      <c r="DG70" s="1180">
        <f t="shared" ca="1" si="682"/>
        <v>0</v>
      </c>
      <c r="DH70" s="1180">
        <f t="shared" ca="1" si="682"/>
        <v>0</v>
      </c>
      <c r="DI70" s="1180">
        <f t="shared" ca="1" si="682"/>
        <v>0</v>
      </c>
      <c r="DJ70" s="1180">
        <f t="shared" ca="1" si="682"/>
        <v>0</v>
      </c>
      <c r="DV70" s="1180">
        <f t="shared" ca="1" si="683"/>
        <v>0</v>
      </c>
      <c r="DW70" s="1180">
        <f t="shared" ca="1" si="683"/>
        <v>0</v>
      </c>
      <c r="DX70" s="1180">
        <f t="shared" ca="1" si="683"/>
        <v>0</v>
      </c>
      <c r="DY70" s="1180">
        <f t="shared" ca="1" si="683"/>
        <v>0</v>
      </c>
      <c r="DZ70" s="1180">
        <f t="shared" ca="1" si="683"/>
        <v>0</v>
      </c>
      <c r="EA70" s="1180">
        <f t="shared" ca="1" si="683"/>
        <v>0</v>
      </c>
      <c r="EB70" s="1180">
        <f t="shared" ca="1" si="683"/>
        <v>0</v>
      </c>
      <c r="EC70" s="1180">
        <f t="shared" ca="1" si="683"/>
        <v>0</v>
      </c>
      <c r="ED70" s="1180">
        <f t="shared" ca="1" si="683"/>
        <v>0</v>
      </c>
      <c r="EE70" s="1180">
        <f t="shared" ca="1" si="683"/>
        <v>0</v>
      </c>
      <c r="EF70" s="1180">
        <f t="shared" ca="1" si="683"/>
        <v>0</v>
      </c>
      <c r="EG70" s="1180">
        <f t="shared" ca="1" si="683"/>
        <v>0</v>
      </c>
      <c r="EH70" s="1180">
        <f t="shared" ca="1" si="683"/>
        <v>0</v>
      </c>
      <c r="EI70" s="1180">
        <f t="shared" ca="1" si="683"/>
        <v>0</v>
      </c>
      <c r="EJ70" s="1180">
        <f t="shared" ca="1" si="683"/>
        <v>0</v>
      </c>
      <c r="EK70" s="1180">
        <f t="shared" ca="1" si="683"/>
        <v>0</v>
      </c>
      <c r="EW70" s="1180">
        <f t="shared" ca="1" si="684"/>
        <v>24.130007899999999</v>
      </c>
      <c r="EX70" s="1180">
        <f t="shared" ca="1" si="684"/>
        <v>24.130007899999999</v>
      </c>
      <c r="EY70" s="1180">
        <f t="shared" ca="1" si="684"/>
        <v>24.130007899999999</v>
      </c>
      <c r="EZ70" s="1180">
        <f t="shared" ca="1" si="684"/>
        <v>24.130007899999999</v>
      </c>
      <c r="FA70" s="1180">
        <f t="shared" ca="1" si="684"/>
        <v>0</v>
      </c>
      <c r="FB70" s="1180">
        <f t="shared" ca="1" si="684"/>
        <v>0</v>
      </c>
      <c r="FN70" s="1180">
        <f t="shared" ca="1" si="685"/>
        <v>0</v>
      </c>
      <c r="FO70" s="1180">
        <f t="shared" ca="1" si="685"/>
        <v>0</v>
      </c>
      <c r="FP70" s="1180">
        <f t="shared" ca="1" si="685"/>
        <v>0</v>
      </c>
      <c r="FQ70" s="1180">
        <f t="shared" ca="1" si="685"/>
        <v>0</v>
      </c>
      <c r="FR70" s="1180">
        <f t="shared" ca="1" si="685"/>
        <v>0</v>
      </c>
      <c r="FS70" s="1180">
        <f t="shared" ca="1" si="685"/>
        <v>0</v>
      </c>
      <c r="FT70" s="1180">
        <f t="shared" ca="1" si="685"/>
        <v>0</v>
      </c>
      <c r="FU70" s="1180">
        <f t="shared" ca="1" si="685"/>
        <v>0</v>
      </c>
      <c r="FV70" s="1180">
        <f t="shared" ca="1" si="685"/>
        <v>0</v>
      </c>
      <c r="FW70" s="1180">
        <f t="shared" ca="1" si="685"/>
        <v>0</v>
      </c>
      <c r="FX70" s="1180">
        <f t="shared" ca="1" si="685"/>
        <v>0</v>
      </c>
      <c r="GJ70" s="1180">
        <f t="shared" ca="1" si="686"/>
        <v>0</v>
      </c>
      <c r="GK70" s="1180">
        <f t="shared" ca="1" si="686"/>
        <v>0</v>
      </c>
      <c r="GL70" s="1180">
        <f t="shared" ca="1" si="686"/>
        <v>0</v>
      </c>
      <c r="GM70" s="1180">
        <f t="shared" ca="1" si="686"/>
        <v>0</v>
      </c>
      <c r="GN70" s="1180">
        <f t="shared" ca="1" si="686"/>
        <v>0</v>
      </c>
      <c r="GO70" s="1180">
        <f t="shared" ca="1" si="686"/>
        <v>0</v>
      </c>
      <c r="GP70" s="1180">
        <f t="shared" ca="1" si="686"/>
        <v>0</v>
      </c>
      <c r="GQ70" s="1180">
        <f t="shared" ca="1" si="686"/>
        <v>0</v>
      </c>
      <c r="HC70" s="1180">
        <f t="shared" ca="1" si="687"/>
        <v>24.130007899999999</v>
      </c>
      <c r="HD70" s="1180">
        <f t="shared" ca="1" si="687"/>
        <v>23.231836300000001</v>
      </c>
      <c r="HE70" s="1180">
        <f t="shared" ca="1" si="687"/>
        <v>0</v>
      </c>
      <c r="HF70" s="1180">
        <f t="shared" ca="1" si="687"/>
        <v>0</v>
      </c>
      <c r="HG70" s="1180">
        <f t="shared" ca="1" si="687"/>
        <v>0.89817156899999995</v>
      </c>
      <c r="HH70" s="1180">
        <f t="shared" ca="1" si="687"/>
        <v>23.231836300000001</v>
      </c>
      <c r="HT70" s="1180">
        <f t="shared" ca="1" si="688"/>
        <v>0</v>
      </c>
      <c r="HU70" s="1180">
        <f t="shared" ca="1" si="688"/>
        <v>23.231836300000001</v>
      </c>
      <c r="HV70" s="1180">
        <f t="shared" ca="1" si="688"/>
        <v>23.231836300000001</v>
      </c>
      <c r="HW70" s="1180">
        <f t="shared" ca="1" si="688"/>
        <v>23.231836300000001</v>
      </c>
      <c r="HX70" s="1180">
        <f t="shared" ca="1" si="688"/>
        <v>15.7545629</v>
      </c>
      <c r="HY70" s="1180">
        <f t="shared" ca="1" si="688"/>
        <v>1.2046775999999999</v>
      </c>
      <c r="HZ70" s="1180">
        <f t="shared" ca="1" si="688"/>
        <v>0</v>
      </c>
      <c r="IA70" s="1180">
        <f t="shared" ca="1" si="688"/>
        <v>0</v>
      </c>
      <c r="IB70" s="1180">
        <f t="shared" ca="1" si="688"/>
        <v>0</v>
      </c>
      <c r="IC70" s="1180">
        <f t="shared" ca="1" si="688"/>
        <v>0</v>
      </c>
      <c r="ID70" s="1180">
        <f t="shared" ca="1" si="688"/>
        <v>0</v>
      </c>
      <c r="IE70" s="1180">
        <f t="shared" ca="1" si="688"/>
        <v>0</v>
      </c>
      <c r="IQ70" s="1180">
        <f t="shared" ca="1" si="689"/>
        <v>15.7545629</v>
      </c>
      <c r="IR70" s="1180">
        <f t="shared" ca="1" si="689"/>
        <v>1.2046775999999999</v>
      </c>
      <c r="IS70" s="1180">
        <f t="shared" ca="1" si="689"/>
        <v>4.9537957000000001E-2</v>
      </c>
      <c r="IT70" s="1180">
        <f t="shared" ca="1" si="689"/>
        <v>1.25421556</v>
      </c>
      <c r="IU70" s="1180">
        <f t="shared" ca="1" si="689"/>
        <v>1.1713472199999999</v>
      </c>
      <c r="IV70" s="1180">
        <f t="shared" ca="1" si="689"/>
        <v>1.44918569</v>
      </c>
      <c r="IW70" s="1180">
        <f t="shared" ca="1" si="689"/>
        <v>1.18891097</v>
      </c>
      <c r="IX70" s="1180">
        <f t="shared" ca="1" si="689"/>
        <v>0</v>
      </c>
      <c r="IY70" s="1180">
        <f t="shared" ca="1" si="689"/>
        <v>8.2868338099999994E-2</v>
      </c>
      <c r="IZ70" s="1180">
        <f t="shared" ca="1" si="689"/>
        <v>0.21073676199999999</v>
      </c>
      <c r="JA70" s="1180">
        <f t="shared" ca="1" si="690"/>
        <v>1.2384489299999999</v>
      </c>
      <c r="JB70" s="1180">
        <f t="shared" ca="1" si="690"/>
        <v>0</v>
      </c>
      <c r="JC70" s="1180">
        <f t="shared" ca="1" si="690"/>
        <v>0.21073676199999999</v>
      </c>
      <c r="JD70" s="1180">
        <f t="shared" ca="1" si="690"/>
        <v>0</v>
      </c>
      <c r="JE70" s="1180">
        <f t="shared" ca="1" si="690"/>
        <v>0.21073676199999999</v>
      </c>
      <c r="JF70" s="1180">
        <f t="shared" ca="1" si="690"/>
        <v>0</v>
      </c>
      <c r="JG70" s="1180">
        <f t="shared" ca="1" si="690"/>
        <v>0</v>
      </c>
      <c r="JH70" s="1180">
        <f t="shared" ca="1" si="690"/>
        <v>0</v>
      </c>
      <c r="JT70" s="1180">
        <f t="shared" ca="1" si="691"/>
        <v>0</v>
      </c>
      <c r="JU70" s="1180">
        <f t="shared" ca="1" si="691"/>
        <v>0</v>
      </c>
      <c r="JV70" s="1180">
        <f t="shared" ca="1" si="691"/>
        <v>0</v>
      </c>
      <c r="JW70" s="1180">
        <f t="shared" ca="1" si="691"/>
        <v>0</v>
      </c>
      <c r="JX70" s="1180">
        <f t="shared" ca="1" si="691"/>
        <v>0</v>
      </c>
      <c r="JY70" s="1180">
        <f t="shared" ca="1" si="691"/>
        <v>0</v>
      </c>
      <c r="JZ70" s="1180">
        <f t="shared" ca="1" si="691"/>
        <v>0</v>
      </c>
      <c r="KA70" s="1180">
        <f t="shared" ca="1" si="691"/>
        <v>0</v>
      </c>
      <c r="KB70" s="1180">
        <f t="shared" ca="1" si="691"/>
        <v>0</v>
      </c>
      <c r="KC70" s="1180">
        <f t="shared" ca="1" si="691"/>
        <v>0</v>
      </c>
      <c r="KL70" s="1180">
        <f t="shared" ca="1" si="692"/>
        <v>0</v>
      </c>
      <c r="KM70" s="1180">
        <f t="shared" ca="1" si="692"/>
        <v>0</v>
      </c>
      <c r="KN70" s="1180">
        <f t="shared" ca="1" si="692"/>
        <v>0</v>
      </c>
      <c r="KO70" s="1180">
        <f t="shared" ca="1" si="692"/>
        <v>0</v>
      </c>
      <c r="KP70" s="1180">
        <f t="shared" ca="1" si="692"/>
        <v>0</v>
      </c>
      <c r="KQ70" s="1180">
        <f t="shared" ca="1" si="692"/>
        <v>0</v>
      </c>
      <c r="KR70" s="1180">
        <f t="shared" ca="1" si="692"/>
        <v>0</v>
      </c>
      <c r="LA70" s="1180">
        <f t="shared" ca="1" si="693"/>
        <v>0</v>
      </c>
      <c r="LB70" s="1180">
        <f t="shared" ca="1" si="693"/>
        <v>0</v>
      </c>
      <c r="LC70" s="1180">
        <f t="shared" ca="1" si="693"/>
        <v>0</v>
      </c>
      <c r="LD70" s="1180">
        <f t="shared" ca="1" si="693"/>
        <v>0</v>
      </c>
      <c r="LE70" s="1180">
        <f t="shared" ca="1" si="693"/>
        <v>0</v>
      </c>
      <c r="LF70" s="1180">
        <f t="shared" ca="1" si="693"/>
        <v>0</v>
      </c>
      <c r="LG70" s="1180">
        <f t="shared" ca="1" si="693"/>
        <v>0</v>
      </c>
      <c r="LH70" s="1180">
        <f t="shared" ca="1" si="693"/>
        <v>0</v>
      </c>
      <c r="LI70" s="1180">
        <f t="shared" ca="1" si="693"/>
        <v>0</v>
      </c>
      <c r="LJ70" s="1180">
        <f t="shared" ca="1" si="693"/>
        <v>0</v>
      </c>
      <c r="LK70" s="1180">
        <f t="shared" ca="1" si="693"/>
        <v>0</v>
      </c>
      <c r="LW70" s="1180">
        <f t="shared" ca="1" si="694"/>
        <v>0</v>
      </c>
      <c r="LX70" s="1180">
        <f t="shared" ca="1" si="694"/>
        <v>0</v>
      </c>
      <c r="LY70" s="1180">
        <f t="shared" ca="1" si="694"/>
        <v>0.89817156899999995</v>
      </c>
      <c r="LZ70" s="1180">
        <f t="shared" ca="1" si="694"/>
        <v>8.2868338099999994E-2</v>
      </c>
      <c r="MA70" s="1180">
        <f t="shared" ca="1" si="694"/>
        <v>0.98103990699999999</v>
      </c>
      <c r="MB70" s="1180">
        <f t="shared" ca="1" si="694"/>
        <v>0</v>
      </c>
      <c r="MC70" s="1180">
        <f t="shared" ca="1" si="694"/>
        <v>0</v>
      </c>
      <c r="MD70" s="1180">
        <f t="shared" ca="1" si="694"/>
        <v>0</v>
      </c>
      <c r="ME70" s="1180">
        <f t="shared" ca="1" si="694"/>
        <v>0</v>
      </c>
      <c r="MF70" s="1180">
        <f t="shared" ca="1" si="694"/>
        <v>0</v>
      </c>
      <c r="MG70" s="1180">
        <f t="shared" ca="1" si="695"/>
        <v>0</v>
      </c>
      <c r="MH70" s="1180">
        <f t="shared" ca="1" si="695"/>
        <v>0</v>
      </c>
      <c r="MI70" s="1180">
        <f t="shared" ca="1" si="695"/>
        <v>0</v>
      </c>
      <c r="MJ70" s="1180">
        <f t="shared" ca="1" si="695"/>
        <v>0</v>
      </c>
      <c r="MK70" s="1180">
        <f t="shared" ca="1" si="695"/>
        <v>0</v>
      </c>
      <c r="ML70" s="1180">
        <f t="shared" ca="1" si="695"/>
        <v>0</v>
      </c>
      <c r="MM70" s="1180">
        <f t="shared" ca="1" si="695"/>
        <v>0</v>
      </c>
      <c r="MN70" s="1180">
        <f t="shared" ca="1" si="695"/>
        <v>0</v>
      </c>
      <c r="MO70" s="1180">
        <f t="shared" ca="1" si="695"/>
        <v>0</v>
      </c>
      <c r="NA70" s="1180">
        <f t="shared" ca="1" si="696"/>
        <v>0</v>
      </c>
      <c r="NB70" s="1180">
        <f t="shared" ca="1" si="696"/>
        <v>0</v>
      </c>
      <c r="NC70" s="1180">
        <f t="shared" ca="1" si="696"/>
        <v>0</v>
      </c>
      <c r="ND70" s="1180">
        <f t="shared" ca="1" si="696"/>
        <v>0</v>
      </c>
      <c r="NE70" s="1180">
        <f t="shared" ca="1" si="696"/>
        <v>0</v>
      </c>
      <c r="NF70" s="1180">
        <f t="shared" ca="1" si="696"/>
        <v>0</v>
      </c>
      <c r="NG70" s="1180">
        <f t="shared" ca="1" si="696"/>
        <v>0</v>
      </c>
      <c r="NH70" s="1180">
        <f t="shared" ca="1" si="696"/>
        <v>0</v>
      </c>
      <c r="NI70" s="1180">
        <f t="shared" ca="1" si="696"/>
        <v>0</v>
      </c>
      <c r="NJ70" s="1180">
        <f t="shared" ca="1" si="696"/>
        <v>0</v>
      </c>
      <c r="NK70" s="1180">
        <f t="shared" ca="1" si="696"/>
        <v>0</v>
      </c>
      <c r="NL70" s="1180">
        <f t="shared" ca="1" si="696"/>
        <v>0</v>
      </c>
      <c r="NM70" s="1180">
        <f t="shared" ca="1" si="696"/>
        <v>0</v>
      </c>
      <c r="NN70" s="1180">
        <f t="shared" ca="1" si="696"/>
        <v>0</v>
      </c>
      <c r="NO70" s="1180">
        <f t="shared" ca="1" si="696"/>
        <v>0</v>
      </c>
      <c r="NP70" s="1180">
        <f t="shared" ca="1" si="696"/>
        <v>0</v>
      </c>
      <c r="OH70" s="1180">
        <f t="shared" ca="1" si="697"/>
        <v>0</v>
      </c>
      <c r="OI70" s="1180">
        <f t="shared" ca="1" si="697"/>
        <v>0</v>
      </c>
      <c r="OJ70" s="1180">
        <f t="shared" ca="1" si="697"/>
        <v>0</v>
      </c>
      <c r="OK70" s="1180">
        <f t="shared" ca="1" si="697"/>
        <v>0</v>
      </c>
      <c r="OL70" s="1180">
        <f t="shared" ca="1" si="697"/>
        <v>0</v>
      </c>
      <c r="OM70" s="1180">
        <f t="shared" ca="1" si="697"/>
        <v>0</v>
      </c>
      <c r="ON70" s="1180">
        <f t="shared" ca="1" si="697"/>
        <v>0</v>
      </c>
      <c r="OO70" s="1180">
        <f t="shared" ca="1" si="697"/>
        <v>0</v>
      </c>
      <c r="PA70" s="1180">
        <f t="shared" ca="1" si="698"/>
        <v>0</v>
      </c>
      <c r="PB70" s="1180">
        <f t="shared" ca="1" si="698"/>
        <v>0</v>
      </c>
      <c r="PC70" s="1180">
        <f t="shared" ca="1" si="698"/>
        <v>0</v>
      </c>
      <c r="PD70" s="1180">
        <f t="shared" ca="1" si="698"/>
        <v>0</v>
      </c>
      <c r="PE70" s="1180">
        <f t="shared" ca="1" si="698"/>
        <v>0</v>
      </c>
      <c r="PF70" s="1180">
        <f t="shared" ca="1" si="698"/>
        <v>0</v>
      </c>
      <c r="PG70" s="1180">
        <f t="shared" ca="1" si="698"/>
        <v>0</v>
      </c>
      <c r="PH70" s="1180">
        <f t="shared" ca="1" si="698"/>
        <v>0</v>
      </c>
      <c r="PI70" s="1180">
        <f t="shared" ca="1" si="698"/>
        <v>0</v>
      </c>
      <c r="PJ70" s="1180">
        <f t="shared" ca="1" si="698"/>
        <v>0</v>
      </c>
      <c r="PK70" s="1180">
        <f t="shared" ca="1" si="698"/>
        <v>0</v>
      </c>
      <c r="PW70" s="1180">
        <f t="shared" ca="1" si="699"/>
        <v>0</v>
      </c>
      <c r="PX70" s="1180">
        <f t="shared" ca="1" si="699"/>
        <v>0</v>
      </c>
      <c r="PY70" s="1180">
        <f t="shared" ca="1" si="699"/>
        <v>0</v>
      </c>
      <c r="PZ70" s="1180">
        <f t="shared" ca="1" si="699"/>
        <v>0</v>
      </c>
    </row>
    <row r="71" spans="1:442" ht="12" customHeight="1">
      <c r="A71" s="1">
        <v>32</v>
      </c>
      <c r="B71" s="1" t="s">
        <v>2648</v>
      </c>
      <c r="C71" s="1" t="s">
        <v>2681</v>
      </c>
      <c r="D71" s="1" t="s">
        <v>93</v>
      </c>
      <c r="J71" s="1180">
        <f t="shared" ca="1" si="677"/>
        <v>0</v>
      </c>
      <c r="K71" s="1180">
        <f t="shared" ca="1" si="677"/>
        <v>0</v>
      </c>
      <c r="T71" s="1180">
        <f t="shared" ref="T71:AD80" ca="1" si="700">VLOOKUP(T$1,INDIRECT(LU_MAT),$A71,FALSE())</f>
        <v>0</v>
      </c>
      <c r="U71" s="1180">
        <f t="shared" ca="1" si="700"/>
        <v>0</v>
      </c>
      <c r="V71" s="1180">
        <f t="shared" ca="1" si="700"/>
        <v>0</v>
      </c>
      <c r="W71" s="1180">
        <f t="shared" ca="1" si="700"/>
        <v>0</v>
      </c>
      <c r="X71" s="1180">
        <f t="shared" ca="1" si="700"/>
        <v>0</v>
      </c>
      <c r="Y71" s="1180">
        <f t="shared" ca="1" si="700"/>
        <v>0</v>
      </c>
      <c r="Z71" s="1180">
        <f t="shared" ca="1" si="700"/>
        <v>0</v>
      </c>
      <c r="AA71" s="1180">
        <f t="shared" ca="1" si="700"/>
        <v>0</v>
      </c>
      <c r="AB71" s="1180">
        <f t="shared" ca="1" si="700"/>
        <v>0</v>
      </c>
      <c r="AC71" s="1180">
        <f t="shared" ca="1" si="700"/>
        <v>0</v>
      </c>
      <c r="AD71" s="1180">
        <f t="shared" ca="1" si="700"/>
        <v>0</v>
      </c>
      <c r="AM71" s="1180">
        <f t="shared" ref="AM71:BB80" ca="1" si="701">VLOOKUP(AM$1,INDIRECT(LU_MAT),$A71,FALSE())</f>
        <v>0</v>
      </c>
      <c r="AN71" s="1180">
        <f t="shared" ca="1" si="701"/>
        <v>0</v>
      </c>
      <c r="AO71" s="1180">
        <f t="shared" ca="1" si="701"/>
        <v>0</v>
      </c>
      <c r="AP71" s="1180">
        <f t="shared" ca="1" si="701"/>
        <v>0</v>
      </c>
      <c r="AQ71" s="1180">
        <f t="shared" ca="1" si="701"/>
        <v>0</v>
      </c>
      <c r="AR71" s="1180">
        <f t="shared" ca="1" si="701"/>
        <v>0</v>
      </c>
      <c r="AS71" s="1180">
        <f t="shared" ca="1" si="701"/>
        <v>0</v>
      </c>
      <c r="AT71" s="1180">
        <f t="shared" ca="1" si="701"/>
        <v>0</v>
      </c>
      <c r="AU71" s="1180">
        <f t="shared" ca="1" si="701"/>
        <v>0</v>
      </c>
      <c r="AV71" s="1180">
        <f t="shared" ca="1" si="701"/>
        <v>0</v>
      </c>
      <c r="AW71" s="1180">
        <f t="shared" ca="1" si="701"/>
        <v>0</v>
      </c>
      <c r="AX71" s="1180">
        <f t="shared" ca="1" si="701"/>
        <v>0</v>
      </c>
      <c r="AY71" s="1180">
        <f t="shared" ca="1" si="701"/>
        <v>0</v>
      </c>
      <c r="AZ71" s="1180">
        <f t="shared" ca="1" si="701"/>
        <v>0</v>
      </c>
      <c r="BA71" s="1180">
        <f t="shared" ca="1" si="701"/>
        <v>0</v>
      </c>
      <c r="BB71" s="1180">
        <f t="shared" ca="1" si="701"/>
        <v>0</v>
      </c>
      <c r="BN71" s="1180">
        <f t="shared" ref="BN71:BR80" ca="1" si="702">VLOOKUP(BN$1,INDIRECT(LU_MAT),$A71,FALSE())</f>
        <v>0</v>
      </c>
      <c r="BO71" s="1180">
        <f t="shared" ca="1" si="702"/>
        <v>0.182288378</v>
      </c>
      <c r="BP71" s="1180">
        <f t="shared" ca="1" si="702"/>
        <v>0</v>
      </c>
      <c r="BQ71" s="1180">
        <f t="shared" ca="1" si="702"/>
        <v>0</v>
      </c>
      <c r="BR71" s="1180">
        <f t="shared" ca="1" si="702"/>
        <v>0.200738156</v>
      </c>
      <c r="CD71" s="1180">
        <f t="shared" ref="CD71:CO80" ca="1" si="703">VLOOKUP(CD$1,INDIRECT(LU_MAT),$A71,FALSE())</f>
        <v>0</v>
      </c>
      <c r="CE71" s="1180">
        <f t="shared" ca="1" si="703"/>
        <v>0</v>
      </c>
      <c r="CF71" s="1180">
        <f t="shared" ca="1" si="703"/>
        <v>0</v>
      </c>
      <c r="CG71" s="1180">
        <f t="shared" ca="1" si="703"/>
        <v>0.182288378</v>
      </c>
      <c r="CH71" s="1180">
        <f t="shared" ca="1" si="703"/>
        <v>0</v>
      </c>
      <c r="CI71" s="1180">
        <f t="shared" ca="1" si="703"/>
        <v>0</v>
      </c>
      <c r="CJ71" s="1180">
        <f t="shared" ca="1" si="703"/>
        <v>0.88983928899999998</v>
      </c>
      <c r="CK71" s="1180">
        <f t="shared" ca="1" si="703"/>
        <v>0.98873743400000003</v>
      </c>
      <c r="CL71" s="1180">
        <f t="shared" ca="1" si="703"/>
        <v>0</v>
      </c>
      <c r="CM71" s="1180">
        <f t="shared" ca="1" si="703"/>
        <v>0</v>
      </c>
      <c r="CN71" s="1180">
        <f t="shared" ca="1" si="703"/>
        <v>0.98873743400000003</v>
      </c>
      <c r="CO71" s="1180">
        <f t="shared" ca="1" si="703"/>
        <v>0</v>
      </c>
      <c r="DA71" s="1180">
        <f t="shared" ref="DA71:DJ80" ca="1" si="704">VLOOKUP(DA$1,INDIRECT(LU_MAT),$A71,FALSE())</f>
        <v>0</v>
      </c>
      <c r="DB71" s="1180">
        <f t="shared" ca="1" si="704"/>
        <v>0</v>
      </c>
      <c r="DC71" s="1180">
        <f t="shared" ca="1" si="704"/>
        <v>0</v>
      </c>
      <c r="DD71" s="1180">
        <f t="shared" ca="1" si="704"/>
        <v>0</v>
      </c>
      <c r="DE71" s="1180">
        <f t="shared" ca="1" si="704"/>
        <v>0</v>
      </c>
      <c r="DF71" s="1180">
        <f t="shared" ca="1" si="704"/>
        <v>0</v>
      </c>
      <c r="DG71" s="1180">
        <f t="shared" ca="1" si="704"/>
        <v>0</v>
      </c>
      <c r="DH71" s="1180">
        <f t="shared" ca="1" si="704"/>
        <v>0</v>
      </c>
      <c r="DI71" s="1180">
        <f t="shared" ca="1" si="704"/>
        <v>0</v>
      </c>
      <c r="DJ71" s="1180">
        <f t="shared" ca="1" si="704"/>
        <v>0</v>
      </c>
      <c r="DV71" s="1180">
        <f t="shared" ref="DV71:EK80" ca="1" si="705">VLOOKUP(DV$1,INDIRECT(LU_MAT),$A71,FALSE())</f>
        <v>0</v>
      </c>
      <c r="DW71" s="1180">
        <f t="shared" ca="1" si="705"/>
        <v>0</v>
      </c>
      <c r="DX71" s="1180">
        <f t="shared" ca="1" si="705"/>
        <v>0</v>
      </c>
      <c r="DY71" s="1180">
        <f t="shared" ca="1" si="705"/>
        <v>0</v>
      </c>
      <c r="DZ71" s="1180">
        <f t="shared" ca="1" si="705"/>
        <v>0</v>
      </c>
      <c r="EA71" s="1180">
        <f t="shared" ca="1" si="705"/>
        <v>0</v>
      </c>
      <c r="EB71" s="1180">
        <f t="shared" ca="1" si="705"/>
        <v>0</v>
      </c>
      <c r="EC71" s="1180">
        <f t="shared" ca="1" si="705"/>
        <v>0</v>
      </c>
      <c r="ED71" s="1180">
        <f t="shared" ca="1" si="705"/>
        <v>0</v>
      </c>
      <c r="EE71" s="1180">
        <f t="shared" ca="1" si="705"/>
        <v>0</v>
      </c>
      <c r="EF71" s="1180">
        <f t="shared" ca="1" si="705"/>
        <v>0</v>
      </c>
      <c r="EG71" s="1180">
        <f t="shared" ca="1" si="705"/>
        <v>0</v>
      </c>
      <c r="EH71" s="1180">
        <f t="shared" ca="1" si="705"/>
        <v>0</v>
      </c>
      <c r="EI71" s="1180">
        <f t="shared" ca="1" si="705"/>
        <v>0</v>
      </c>
      <c r="EJ71" s="1180">
        <f t="shared" ca="1" si="705"/>
        <v>0</v>
      </c>
      <c r="EK71" s="1180">
        <f t="shared" ca="1" si="705"/>
        <v>0</v>
      </c>
      <c r="EW71" s="1180">
        <f t="shared" ref="EW71:FB80" ca="1" si="706">VLOOKUP(EW$1,INDIRECT(LU_MAT),$A71,FALSE())</f>
        <v>0.98873743400000003</v>
      </c>
      <c r="EX71" s="1180">
        <f t="shared" ca="1" si="706"/>
        <v>0.98873743400000003</v>
      </c>
      <c r="EY71" s="1180">
        <f t="shared" ca="1" si="706"/>
        <v>0.98873743400000003</v>
      </c>
      <c r="EZ71" s="1180">
        <f t="shared" ca="1" si="706"/>
        <v>0.98873743400000003</v>
      </c>
      <c r="FA71" s="1180">
        <f t="shared" ca="1" si="706"/>
        <v>0</v>
      </c>
      <c r="FB71" s="1180">
        <f t="shared" ca="1" si="706"/>
        <v>0</v>
      </c>
      <c r="FN71" s="1180">
        <f t="shared" ref="FN71:FX80" ca="1" si="707">VLOOKUP(FN$1,INDIRECT(LU_MAT),$A71,FALSE())</f>
        <v>0</v>
      </c>
      <c r="FO71" s="1180">
        <f t="shared" ca="1" si="707"/>
        <v>0</v>
      </c>
      <c r="FP71" s="1180">
        <f t="shared" ca="1" si="707"/>
        <v>0</v>
      </c>
      <c r="FQ71" s="1180">
        <f t="shared" ca="1" si="707"/>
        <v>0</v>
      </c>
      <c r="FR71" s="1180">
        <f t="shared" ca="1" si="707"/>
        <v>0</v>
      </c>
      <c r="FS71" s="1180">
        <f t="shared" ca="1" si="707"/>
        <v>0</v>
      </c>
      <c r="FT71" s="1180">
        <f t="shared" ca="1" si="707"/>
        <v>0</v>
      </c>
      <c r="FU71" s="1180">
        <f t="shared" ca="1" si="707"/>
        <v>0</v>
      </c>
      <c r="FV71" s="1180">
        <f t="shared" ca="1" si="707"/>
        <v>0</v>
      </c>
      <c r="FW71" s="1180">
        <f t="shared" ca="1" si="707"/>
        <v>0</v>
      </c>
      <c r="FX71" s="1180">
        <f t="shared" ca="1" si="707"/>
        <v>0</v>
      </c>
      <c r="GJ71" s="1180">
        <f t="shared" ref="GJ71:GQ80" ca="1" si="708">VLOOKUP(GJ$1,INDIRECT(LU_MAT),$A71,FALSE())</f>
        <v>0</v>
      </c>
      <c r="GK71" s="1180">
        <f t="shared" ca="1" si="708"/>
        <v>0</v>
      </c>
      <c r="GL71" s="1180">
        <f t="shared" ca="1" si="708"/>
        <v>0</v>
      </c>
      <c r="GM71" s="1180">
        <f t="shared" ca="1" si="708"/>
        <v>0</v>
      </c>
      <c r="GN71" s="1180">
        <f t="shared" ca="1" si="708"/>
        <v>0</v>
      </c>
      <c r="GO71" s="1180">
        <f t="shared" ca="1" si="708"/>
        <v>0</v>
      </c>
      <c r="GP71" s="1180">
        <f t="shared" ca="1" si="708"/>
        <v>0</v>
      </c>
      <c r="GQ71" s="1180">
        <f t="shared" ca="1" si="708"/>
        <v>0</v>
      </c>
      <c r="HC71" s="1180">
        <f t="shared" ref="HC71:HH80" ca="1" si="709">VLOOKUP(HC$1,INDIRECT(LU_MAT),$A71,FALSE())</f>
        <v>0.98873743400000003</v>
      </c>
      <c r="HD71" s="1180">
        <f t="shared" ca="1" si="709"/>
        <v>0.95193446800000003</v>
      </c>
      <c r="HE71" s="1180">
        <f t="shared" ca="1" si="709"/>
        <v>0</v>
      </c>
      <c r="HF71" s="1180">
        <f t="shared" ca="1" si="709"/>
        <v>0</v>
      </c>
      <c r="HG71" s="1180">
        <f t="shared" ca="1" si="709"/>
        <v>3.6802965700000002E-2</v>
      </c>
      <c r="HH71" s="1180">
        <f t="shared" ca="1" si="709"/>
        <v>0.95193446800000003</v>
      </c>
      <c r="HT71" s="1180">
        <f t="shared" ref="HT71:IE80" ca="1" si="710">VLOOKUP(HT$1,INDIRECT(LU_MAT),$A71,FALSE())</f>
        <v>0</v>
      </c>
      <c r="HU71" s="1180">
        <f t="shared" ca="1" si="710"/>
        <v>0.95193446800000003</v>
      </c>
      <c r="HV71" s="1180">
        <f t="shared" ca="1" si="710"/>
        <v>0.95193446800000003</v>
      </c>
      <c r="HW71" s="1180">
        <f t="shared" ca="1" si="710"/>
        <v>0.95193446800000003</v>
      </c>
      <c r="HX71" s="1180">
        <f t="shared" ca="1" si="710"/>
        <v>0.84303256199999999</v>
      </c>
      <c r="HY71" s="1180">
        <f t="shared" ca="1" si="710"/>
        <v>6.4462749499999999E-2</v>
      </c>
      <c r="HZ71" s="1180">
        <f t="shared" ca="1" si="710"/>
        <v>0</v>
      </c>
      <c r="IA71" s="1180">
        <f t="shared" ca="1" si="710"/>
        <v>0</v>
      </c>
      <c r="IB71" s="1180">
        <f t="shared" ca="1" si="710"/>
        <v>0</v>
      </c>
      <c r="IC71" s="1180">
        <f t="shared" ca="1" si="710"/>
        <v>0</v>
      </c>
      <c r="ID71" s="1180">
        <f t="shared" ca="1" si="710"/>
        <v>0</v>
      </c>
      <c r="IE71" s="1180">
        <f t="shared" ca="1" si="710"/>
        <v>0</v>
      </c>
      <c r="IQ71" s="1180">
        <f t="shared" ref="IQ71:IZ80" ca="1" si="711">VLOOKUP(IQ$1,INDIRECT(LU_MAT),$A71,FALSE())</f>
        <v>0.84303256199999999</v>
      </c>
      <c r="IR71" s="1180">
        <f t="shared" ca="1" si="711"/>
        <v>6.4462749499999999E-2</v>
      </c>
      <c r="IS71" s="1180">
        <f t="shared" ca="1" si="711"/>
        <v>0.20907672199999999</v>
      </c>
      <c r="IT71" s="1180">
        <f t="shared" ca="1" si="711"/>
        <v>0.27353947099999998</v>
      </c>
      <c r="IU71" s="1180">
        <f t="shared" ca="1" si="711"/>
        <v>0.255466213</v>
      </c>
      <c r="IV71" s="1180">
        <f t="shared" ca="1" si="711"/>
        <v>6.1163401000000004</v>
      </c>
      <c r="IW71" s="1180">
        <f t="shared" ca="1" si="711"/>
        <v>5.0178413199999996</v>
      </c>
      <c r="IX71" s="1180">
        <f t="shared" ca="1" si="711"/>
        <v>0</v>
      </c>
      <c r="IY71" s="1180">
        <f t="shared" ca="1" si="711"/>
        <v>1.8073257999999998E-2</v>
      </c>
      <c r="IZ71" s="1180">
        <f t="shared" ca="1" si="711"/>
        <v>0.88942205299999999</v>
      </c>
      <c r="JA71" s="1180">
        <f t="shared" ref="JA71:JH80" ca="1" si="712">VLOOKUP(JA$1,INDIRECT(LU_MAT),$A71,FALSE())</f>
        <v>5.2269180500000001</v>
      </c>
      <c r="JB71" s="1180">
        <f t="shared" ca="1" si="712"/>
        <v>0</v>
      </c>
      <c r="JC71" s="1180">
        <f t="shared" ca="1" si="712"/>
        <v>0.88942205299999999</v>
      </c>
      <c r="JD71" s="1180">
        <f t="shared" ca="1" si="712"/>
        <v>0</v>
      </c>
      <c r="JE71" s="1180">
        <f t="shared" ca="1" si="712"/>
        <v>0.88942205299999999</v>
      </c>
      <c r="JF71" s="1180">
        <f t="shared" ca="1" si="712"/>
        <v>0</v>
      </c>
      <c r="JG71" s="1180">
        <f t="shared" ca="1" si="712"/>
        <v>0</v>
      </c>
      <c r="JH71" s="1180">
        <f t="shared" ca="1" si="712"/>
        <v>0</v>
      </c>
      <c r="JT71" s="1180">
        <f t="shared" ref="JT71:KC80" ca="1" si="713">VLOOKUP(JT$1,INDIRECT(LU_MAT),$A71,FALSE())</f>
        <v>0</v>
      </c>
      <c r="JU71" s="1180">
        <f t="shared" ca="1" si="713"/>
        <v>0</v>
      </c>
      <c r="JV71" s="1180">
        <f t="shared" ca="1" si="713"/>
        <v>0</v>
      </c>
      <c r="JW71" s="1180">
        <f t="shared" ca="1" si="713"/>
        <v>0</v>
      </c>
      <c r="JX71" s="1180">
        <f t="shared" ca="1" si="713"/>
        <v>0</v>
      </c>
      <c r="JY71" s="1180">
        <f t="shared" ca="1" si="713"/>
        <v>0</v>
      </c>
      <c r="JZ71" s="1180">
        <f t="shared" ca="1" si="713"/>
        <v>0</v>
      </c>
      <c r="KA71" s="1180">
        <f t="shared" ca="1" si="713"/>
        <v>0</v>
      </c>
      <c r="KB71" s="1180">
        <f t="shared" ca="1" si="713"/>
        <v>0</v>
      </c>
      <c r="KC71" s="1180">
        <f t="shared" ca="1" si="713"/>
        <v>0</v>
      </c>
      <c r="KL71" s="1180">
        <f t="shared" ref="KL71:KR80" ca="1" si="714">VLOOKUP(KL$1,INDIRECT(LU_MAT),$A71,FALSE())</f>
        <v>0</v>
      </c>
      <c r="KM71" s="1180">
        <f t="shared" ca="1" si="714"/>
        <v>0.200738156</v>
      </c>
      <c r="KN71" s="1180">
        <f t="shared" ca="1" si="714"/>
        <v>0.88983928899999998</v>
      </c>
      <c r="KO71" s="1180">
        <f t="shared" ca="1" si="714"/>
        <v>0</v>
      </c>
      <c r="KP71" s="1180">
        <f t="shared" ca="1" si="714"/>
        <v>0</v>
      </c>
      <c r="KQ71" s="1180">
        <f t="shared" ca="1" si="714"/>
        <v>0</v>
      </c>
      <c r="KR71" s="1180">
        <f t="shared" ca="1" si="714"/>
        <v>1.0905774500000001</v>
      </c>
      <c r="LA71" s="1180">
        <f t="shared" ref="LA71:LK80" ca="1" si="715">VLOOKUP(LA$1,INDIRECT(LU_MAT),$A71,FALSE())</f>
        <v>0</v>
      </c>
      <c r="LB71" s="1180">
        <f t="shared" ca="1" si="715"/>
        <v>0</v>
      </c>
      <c r="LC71" s="1180">
        <f t="shared" ca="1" si="715"/>
        <v>0</v>
      </c>
      <c r="LD71" s="1180">
        <f t="shared" ca="1" si="715"/>
        <v>0</v>
      </c>
      <c r="LE71" s="1180">
        <f t="shared" ca="1" si="715"/>
        <v>0</v>
      </c>
      <c r="LF71" s="1180">
        <f t="shared" ca="1" si="715"/>
        <v>5.4876223699999997E-2</v>
      </c>
      <c r="LG71" s="1180">
        <f t="shared" ca="1" si="715"/>
        <v>5.4876223699999997E-2</v>
      </c>
      <c r="LH71" s="1180">
        <f t="shared" ca="1" si="715"/>
        <v>0</v>
      </c>
      <c r="LI71" s="1180">
        <f t="shared" ca="1" si="715"/>
        <v>5.4876223699999997E-2</v>
      </c>
      <c r="LJ71" s="1180">
        <f t="shared" ca="1" si="715"/>
        <v>0</v>
      </c>
      <c r="LK71" s="1180">
        <f t="shared" ca="1" si="715"/>
        <v>0</v>
      </c>
      <c r="LW71" s="1180">
        <f t="shared" ref="LW71:MF80" ca="1" si="716">VLOOKUP(LW$1,INDIRECT(LU_MAT),$A71,FALSE())</f>
        <v>0</v>
      </c>
      <c r="LX71" s="1180">
        <f t="shared" ca="1" si="716"/>
        <v>0</v>
      </c>
      <c r="LY71" s="1180">
        <f t="shared" ca="1" si="716"/>
        <v>3.6802965700000002E-2</v>
      </c>
      <c r="LZ71" s="1180">
        <f t="shared" ca="1" si="716"/>
        <v>1.8073257999999998E-2</v>
      </c>
      <c r="MA71" s="1180">
        <f t="shared" ca="1" si="716"/>
        <v>5.4876223699999997E-2</v>
      </c>
      <c r="MB71" s="1180">
        <f t="shared" ca="1" si="716"/>
        <v>0</v>
      </c>
      <c r="MC71" s="1180">
        <f t="shared" ca="1" si="716"/>
        <v>5.4876223699999997E-2</v>
      </c>
      <c r="MD71" s="1180">
        <f t="shared" ca="1" si="716"/>
        <v>0</v>
      </c>
      <c r="ME71" s="1180">
        <f t="shared" ca="1" si="716"/>
        <v>0</v>
      </c>
      <c r="MF71" s="1180">
        <f t="shared" ca="1" si="716"/>
        <v>0</v>
      </c>
      <c r="MG71" s="1180">
        <f t="shared" ref="MG71:MO80" ca="1" si="717">VLOOKUP(MG$1,INDIRECT(LU_MAT),$A71,FALSE())</f>
        <v>0</v>
      </c>
      <c r="MH71" s="1180">
        <f t="shared" ca="1" si="717"/>
        <v>0</v>
      </c>
      <c r="MI71" s="1180">
        <f t="shared" ca="1" si="717"/>
        <v>0</v>
      </c>
      <c r="MJ71" s="1180">
        <f t="shared" ca="1" si="717"/>
        <v>0</v>
      </c>
      <c r="MK71" s="1180">
        <f t="shared" ca="1" si="717"/>
        <v>0</v>
      </c>
      <c r="ML71" s="1180">
        <f t="shared" ca="1" si="717"/>
        <v>0</v>
      </c>
      <c r="MM71" s="1180">
        <f t="shared" ca="1" si="717"/>
        <v>0</v>
      </c>
      <c r="MN71" s="1180">
        <f t="shared" ca="1" si="717"/>
        <v>0</v>
      </c>
      <c r="MO71" s="1180">
        <f t="shared" ca="1" si="717"/>
        <v>0</v>
      </c>
      <c r="NA71" s="1180">
        <f t="shared" ref="NA71:NP80" ca="1" si="718">VLOOKUP(NA$1,INDIRECT(LU_MAT),$A71,FALSE())</f>
        <v>0</v>
      </c>
      <c r="NB71" s="1180">
        <f t="shared" ca="1" si="718"/>
        <v>0</v>
      </c>
      <c r="NC71" s="1180">
        <f t="shared" ca="1" si="718"/>
        <v>0</v>
      </c>
      <c r="ND71" s="1180">
        <f t="shared" ca="1" si="718"/>
        <v>0</v>
      </c>
      <c r="NE71" s="1180">
        <f t="shared" ca="1" si="718"/>
        <v>0</v>
      </c>
      <c r="NF71" s="1180">
        <f t="shared" ca="1" si="718"/>
        <v>0</v>
      </c>
      <c r="NG71" s="1180">
        <f t="shared" ca="1" si="718"/>
        <v>0</v>
      </c>
      <c r="NH71" s="1180">
        <f t="shared" ca="1" si="718"/>
        <v>0</v>
      </c>
      <c r="NI71" s="1180">
        <f t="shared" ca="1" si="718"/>
        <v>0</v>
      </c>
      <c r="NJ71" s="1180">
        <f t="shared" ca="1" si="718"/>
        <v>0</v>
      </c>
      <c r="NK71" s="1180">
        <f t="shared" ca="1" si="718"/>
        <v>0</v>
      </c>
      <c r="NL71" s="1180">
        <f t="shared" ca="1" si="718"/>
        <v>0</v>
      </c>
      <c r="NM71" s="1180">
        <f t="shared" ca="1" si="718"/>
        <v>0</v>
      </c>
      <c r="NN71" s="1180">
        <f t="shared" ca="1" si="718"/>
        <v>0</v>
      </c>
      <c r="NO71" s="1180">
        <f t="shared" ca="1" si="718"/>
        <v>0</v>
      </c>
      <c r="NP71" s="1180">
        <f t="shared" ca="1" si="718"/>
        <v>0</v>
      </c>
      <c r="OH71" s="1180">
        <f t="shared" ref="OH71:OO80" ca="1" si="719">VLOOKUP(OH$1,INDIRECT(LU_MAT),$A71,FALSE())</f>
        <v>0</v>
      </c>
      <c r="OI71" s="1180">
        <f t="shared" ca="1" si="719"/>
        <v>0</v>
      </c>
      <c r="OJ71" s="1180">
        <f t="shared" ca="1" si="719"/>
        <v>0</v>
      </c>
      <c r="OK71" s="1180">
        <f t="shared" ca="1" si="719"/>
        <v>0</v>
      </c>
      <c r="OL71" s="1180">
        <f t="shared" ca="1" si="719"/>
        <v>0</v>
      </c>
      <c r="OM71" s="1180">
        <f t="shared" ca="1" si="719"/>
        <v>0</v>
      </c>
      <c r="ON71" s="1180">
        <f t="shared" ca="1" si="719"/>
        <v>0</v>
      </c>
      <c r="OO71" s="1180">
        <f t="shared" ca="1" si="719"/>
        <v>0</v>
      </c>
      <c r="PA71" s="1180">
        <f t="shared" ref="PA71:PK80" ca="1" si="720">VLOOKUP(PA$1,INDIRECT(LU_MAT),$A71,FALSE())</f>
        <v>0</v>
      </c>
      <c r="PB71" s="1180">
        <f t="shared" ca="1" si="720"/>
        <v>0</v>
      </c>
      <c r="PC71" s="1180">
        <f t="shared" ca="1" si="720"/>
        <v>0</v>
      </c>
      <c r="PD71" s="1180">
        <f t="shared" ca="1" si="720"/>
        <v>0</v>
      </c>
      <c r="PE71" s="1180">
        <f t="shared" ca="1" si="720"/>
        <v>0</v>
      </c>
      <c r="PF71" s="1180">
        <f t="shared" ca="1" si="720"/>
        <v>0</v>
      </c>
      <c r="PG71" s="1180">
        <f t="shared" ca="1" si="720"/>
        <v>0</v>
      </c>
      <c r="PH71" s="1180">
        <f t="shared" ca="1" si="720"/>
        <v>0</v>
      </c>
      <c r="PI71" s="1180">
        <f t="shared" ca="1" si="720"/>
        <v>0</v>
      </c>
      <c r="PJ71" s="1180">
        <f t="shared" ca="1" si="720"/>
        <v>0</v>
      </c>
      <c r="PK71" s="1180">
        <f t="shared" ca="1" si="720"/>
        <v>0</v>
      </c>
      <c r="PW71" s="1180">
        <f t="shared" ca="1" si="699"/>
        <v>0</v>
      </c>
      <c r="PX71" s="1180">
        <f t="shared" ca="1" si="699"/>
        <v>0</v>
      </c>
      <c r="PY71" s="1180">
        <f t="shared" ca="1" si="699"/>
        <v>0</v>
      </c>
      <c r="PZ71" s="1180">
        <f t="shared" ca="1" si="699"/>
        <v>0</v>
      </c>
    </row>
    <row r="72" spans="1:442" ht="12" customHeight="1">
      <c r="A72" s="1">
        <v>33</v>
      </c>
      <c r="B72" s="1" t="s">
        <v>2648</v>
      </c>
      <c r="C72" s="1" t="s">
        <v>2682</v>
      </c>
      <c r="D72" s="1" t="s">
        <v>93</v>
      </c>
      <c r="J72" s="1180">
        <f t="shared" ca="1" si="677"/>
        <v>0</v>
      </c>
      <c r="K72" s="1180">
        <f t="shared" ca="1" si="677"/>
        <v>0</v>
      </c>
      <c r="T72" s="1180">
        <f t="shared" ca="1" si="700"/>
        <v>0</v>
      </c>
      <c r="U72" s="1180">
        <f t="shared" ca="1" si="700"/>
        <v>0</v>
      </c>
      <c r="V72" s="1180">
        <f t="shared" ca="1" si="700"/>
        <v>0</v>
      </c>
      <c r="W72" s="1180">
        <f t="shared" ca="1" si="700"/>
        <v>0</v>
      </c>
      <c r="X72" s="1180">
        <f t="shared" ca="1" si="700"/>
        <v>0</v>
      </c>
      <c r="Y72" s="1180">
        <f t="shared" ca="1" si="700"/>
        <v>0</v>
      </c>
      <c r="Z72" s="1180">
        <f t="shared" ca="1" si="700"/>
        <v>0</v>
      </c>
      <c r="AA72" s="1180">
        <f t="shared" ca="1" si="700"/>
        <v>0</v>
      </c>
      <c r="AB72" s="1180">
        <f t="shared" ca="1" si="700"/>
        <v>0</v>
      </c>
      <c r="AC72" s="1180">
        <f t="shared" ca="1" si="700"/>
        <v>0</v>
      </c>
      <c r="AD72" s="1180">
        <f t="shared" ca="1" si="700"/>
        <v>0</v>
      </c>
      <c r="AM72" s="1180">
        <f t="shared" ca="1" si="701"/>
        <v>0</v>
      </c>
      <c r="AN72" s="1180">
        <f t="shared" ca="1" si="701"/>
        <v>0</v>
      </c>
      <c r="AO72" s="1180">
        <f t="shared" ca="1" si="701"/>
        <v>0</v>
      </c>
      <c r="AP72" s="1180">
        <f t="shared" ca="1" si="701"/>
        <v>0</v>
      </c>
      <c r="AQ72" s="1180">
        <f t="shared" ca="1" si="701"/>
        <v>0</v>
      </c>
      <c r="AR72" s="1180">
        <f t="shared" ca="1" si="701"/>
        <v>0</v>
      </c>
      <c r="AS72" s="1180">
        <f t="shared" ca="1" si="701"/>
        <v>0</v>
      </c>
      <c r="AT72" s="1180">
        <f t="shared" ca="1" si="701"/>
        <v>0</v>
      </c>
      <c r="AU72" s="1180">
        <f t="shared" ca="1" si="701"/>
        <v>0</v>
      </c>
      <c r="AV72" s="1180">
        <f t="shared" ca="1" si="701"/>
        <v>0</v>
      </c>
      <c r="AW72" s="1180">
        <f t="shared" ca="1" si="701"/>
        <v>0</v>
      </c>
      <c r="AX72" s="1180">
        <f t="shared" ca="1" si="701"/>
        <v>0</v>
      </c>
      <c r="AY72" s="1180">
        <f t="shared" ca="1" si="701"/>
        <v>0</v>
      </c>
      <c r="AZ72" s="1180">
        <f t="shared" ca="1" si="701"/>
        <v>0</v>
      </c>
      <c r="BA72" s="1180">
        <f t="shared" ca="1" si="701"/>
        <v>0</v>
      </c>
      <c r="BB72" s="1180">
        <f t="shared" ca="1" si="701"/>
        <v>0</v>
      </c>
      <c r="BN72" s="1180">
        <f t="shared" ca="1" si="702"/>
        <v>0</v>
      </c>
      <c r="BO72" s="1180">
        <f t="shared" ca="1" si="702"/>
        <v>0</v>
      </c>
      <c r="BP72" s="1180">
        <f t="shared" ca="1" si="702"/>
        <v>0</v>
      </c>
      <c r="BQ72" s="1180">
        <f t="shared" ca="1" si="702"/>
        <v>0</v>
      </c>
      <c r="BR72" s="1180">
        <f t="shared" ca="1" si="702"/>
        <v>0</v>
      </c>
      <c r="CD72" s="1180">
        <f t="shared" ca="1" si="703"/>
        <v>0</v>
      </c>
      <c r="CE72" s="1180">
        <f t="shared" ca="1" si="703"/>
        <v>0</v>
      </c>
      <c r="CF72" s="1180">
        <f t="shared" ca="1" si="703"/>
        <v>0</v>
      </c>
      <c r="CG72" s="1180">
        <f t="shared" ca="1" si="703"/>
        <v>0</v>
      </c>
      <c r="CH72" s="1180">
        <f t="shared" ca="1" si="703"/>
        <v>0</v>
      </c>
      <c r="CI72" s="1180">
        <f t="shared" ca="1" si="703"/>
        <v>0</v>
      </c>
      <c r="CJ72" s="1180">
        <f t="shared" ca="1" si="703"/>
        <v>0</v>
      </c>
      <c r="CK72" s="1180">
        <f t="shared" ca="1" si="703"/>
        <v>0</v>
      </c>
      <c r="CL72" s="1180">
        <f t="shared" ca="1" si="703"/>
        <v>0</v>
      </c>
      <c r="CM72" s="1180">
        <f t="shared" ca="1" si="703"/>
        <v>0</v>
      </c>
      <c r="CN72" s="1180">
        <f t="shared" ca="1" si="703"/>
        <v>0</v>
      </c>
      <c r="CO72" s="1180">
        <f t="shared" ca="1" si="703"/>
        <v>0</v>
      </c>
      <c r="DA72" s="1180">
        <f t="shared" ca="1" si="704"/>
        <v>0</v>
      </c>
      <c r="DB72" s="1180">
        <f t="shared" ca="1" si="704"/>
        <v>0</v>
      </c>
      <c r="DC72" s="1180">
        <f t="shared" ca="1" si="704"/>
        <v>0</v>
      </c>
      <c r="DD72" s="1180">
        <f t="shared" ca="1" si="704"/>
        <v>0</v>
      </c>
      <c r="DE72" s="1180">
        <f t="shared" ca="1" si="704"/>
        <v>0</v>
      </c>
      <c r="DF72" s="1180">
        <f t="shared" ca="1" si="704"/>
        <v>0</v>
      </c>
      <c r="DG72" s="1180">
        <f t="shared" ca="1" si="704"/>
        <v>0</v>
      </c>
      <c r="DH72" s="1180">
        <f t="shared" ca="1" si="704"/>
        <v>0</v>
      </c>
      <c r="DI72" s="1180">
        <f t="shared" ca="1" si="704"/>
        <v>0</v>
      </c>
      <c r="DJ72" s="1180">
        <f t="shared" ca="1" si="704"/>
        <v>0</v>
      </c>
      <c r="DV72" s="1180">
        <f t="shared" ca="1" si="705"/>
        <v>0</v>
      </c>
      <c r="DW72" s="1180">
        <f t="shared" ca="1" si="705"/>
        <v>0</v>
      </c>
      <c r="DX72" s="1180">
        <f t="shared" ca="1" si="705"/>
        <v>0</v>
      </c>
      <c r="DY72" s="1180">
        <f t="shared" ca="1" si="705"/>
        <v>0</v>
      </c>
      <c r="DZ72" s="1180">
        <f t="shared" ca="1" si="705"/>
        <v>0</v>
      </c>
      <c r="EA72" s="1180">
        <f t="shared" ca="1" si="705"/>
        <v>0</v>
      </c>
      <c r="EB72" s="1180">
        <f t="shared" ca="1" si="705"/>
        <v>0</v>
      </c>
      <c r="EC72" s="1180">
        <f t="shared" ca="1" si="705"/>
        <v>0</v>
      </c>
      <c r="ED72" s="1180">
        <f t="shared" ca="1" si="705"/>
        <v>0</v>
      </c>
      <c r="EE72" s="1180">
        <f t="shared" ca="1" si="705"/>
        <v>0</v>
      </c>
      <c r="EF72" s="1180">
        <f t="shared" ca="1" si="705"/>
        <v>0</v>
      </c>
      <c r="EG72" s="1180">
        <f t="shared" ca="1" si="705"/>
        <v>0</v>
      </c>
      <c r="EH72" s="1180">
        <f t="shared" ca="1" si="705"/>
        <v>0</v>
      </c>
      <c r="EI72" s="1180">
        <f t="shared" ca="1" si="705"/>
        <v>0</v>
      </c>
      <c r="EJ72" s="1180">
        <f t="shared" ca="1" si="705"/>
        <v>0</v>
      </c>
      <c r="EK72" s="1180">
        <f t="shared" ca="1" si="705"/>
        <v>0</v>
      </c>
      <c r="EW72" s="1180">
        <f t="shared" ca="1" si="706"/>
        <v>0</v>
      </c>
      <c r="EX72" s="1180">
        <f t="shared" ca="1" si="706"/>
        <v>0</v>
      </c>
      <c r="EY72" s="1180">
        <f t="shared" ca="1" si="706"/>
        <v>0</v>
      </c>
      <c r="EZ72" s="1180">
        <f t="shared" ca="1" si="706"/>
        <v>0</v>
      </c>
      <c r="FA72" s="1180">
        <f t="shared" ca="1" si="706"/>
        <v>0</v>
      </c>
      <c r="FB72" s="1180">
        <f t="shared" ca="1" si="706"/>
        <v>0</v>
      </c>
      <c r="FN72" s="1180">
        <f t="shared" ca="1" si="707"/>
        <v>0</v>
      </c>
      <c r="FO72" s="1180">
        <f t="shared" ca="1" si="707"/>
        <v>0</v>
      </c>
      <c r="FP72" s="1180">
        <f t="shared" ca="1" si="707"/>
        <v>0</v>
      </c>
      <c r="FQ72" s="1180">
        <f t="shared" ca="1" si="707"/>
        <v>0</v>
      </c>
      <c r="FR72" s="1180">
        <f t="shared" ca="1" si="707"/>
        <v>0</v>
      </c>
      <c r="FS72" s="1180">
        <f t="shared" ca="1" si="707"/>
        <v>0</v>
      </c>
      <c r="FT72" s="1180">
        <f t="shared" ca="1" si="707"/>
        <v>0</v>
      </c>
      <c r="FU72" s="1180">
        <f t="shared" ca="1" si="707"/>
        <v>0</v>
      </c>
      <c r="FV72" s="1180">
        <f t="shared" ca="1" si="707"/>
        <v>0</v>
      </c>
      <c r="FW72" s="1180">
        <f t="shared" ca="1" si="707"/>
        <v>0</v>
      </c>
      <c r="FX72" s="1180">
        <f t="shared" ca="1" si="707"/>
        <v>0</v>
      </c>
      <c r="GJ72" s="1180">
        <f t="shared" ca="1" si="708"/>
        <v>0</v>
      </c>
      <c r="GK72" s="1180">
        <f t="shared" ca="1" si="708"/>
        <v>0</v>
      </c>
      <c r="GL72" s="1180">
        <f t="shared" ca="1" si="708"/>
        <v>0</v>
      </c>
      <c r="GM72" s="1180">
        <f t="shared" ca="1" si="708"/>
        <v>0</v>
      </c>
      <c r="GN72" s="1180">
        <f t="shared" ca="1" si="708"/>
        <v>0</v>
      </c>
      <c r="GO72" s="1180">
        <f t="shared" ca="1" si="708"/>
        <v>0</v>
      </c>
      <c r="GP72" s="1180">
        <f t="shared" ca="1" si="708"/>
        <v>0</v>
      </c>
      <c r="GQ72" s="1180">
        <f t="shared" ca="1" si="708"/>
        <v>0</v>
      </c>
      <c r="HC72" s="1180">
        <f t="shared" ca="1" si="709"/>
        <v>0</v>
      </c>
      <c r="HD72" s="1180">
        <f t="shared" ca="1" si="709"/>
        <v>0</v>
      </c>
      <c r="HE72" s="1180">
        <f t="shared" ca="1" si="709"/>
        <v>0</v>
      </c>
      <c r="HF72" s="1180">
        <f t="shared" ca="1" si="709"/>
        <v>0</v>
      </c>
      <c r="HG72" s="1180">
        <f t="shared" ca="1" si="709"/>
        <v>0</v>
      </c>
      <c r="HH72" s="1180">
        <f t="shared" ca="1" si="709"/>
        <v>0</v>
      </c>
      <c r="HT72" s="1180">
        <f t="shared" ca="1" si="710"/>
        <v>0</v>
      </c>
      <c r="HU72" s="1180">
        <f t="shared" ca="1" si="710"/>
        <v>0</v>
      </c>
      <c r="HV72" s="1180">
        <f t="shared" ca="1" si="710"/>
        <v>0</v>
      </c>
      <c r="HW72" s="1180">
        <f t="shared" ca="1" si="710"/>
        <v>0</v>
      </c>
      <c r="HX72" s="1180">
        <f t="shared" ca="1" si="710"/>
        <v>0</v>
      </c>
      <c r="HY72" s="1180">
        <f t="shared" ca="1" si="710"/>
        <v>0</v>
      </c>
      <c r="HZ72" s="1180">
        <f t="shared" ca="1" si="710"/>
        <v>0</v>
      </c>
      <c r="IA72" s="1180">
        <f t="shared" ca="1" si="710"/>
        <v>0</v>
      </c>
      <c r="IB72" s="1180">
        <f t="shared" ca="1" si="710"/>
        <v>0</v>
      </c>
      <c r="IC72" s="1180">
        <f t="shared" ca="1" si="710"/>
        <v>0</v>
      </c>
      <c r="ID72" s="1180">
        <f t="shared" ca="1" si="710"/>
        <v>0</v>
      </c>
      <c r="IE72" s="1180">
        <f t="shared" ca="1" si="710"/>
        <v>0</v>
      </c>
      <c r="IQ72" s="1180">
        <f t="shared" ca="1" si="711"/>
        <v>0</v>
      </c>
      <c r="IR72" s="1180">
        <f t="shared" ca="1" si="711"/>
        <v>0</v>
      </c>
      <c r="IS72" s="1180">
        <f t="shared" ca="1" si="711"/>
        <v>0</v>
      </c>
      <c r="IT72" s="1180">
        <f t="shared" ca="1" si="711"/>
        <v>0</v>
      </c>
      <c r="IU72" s="1180">
        <f t="shared" ca="1" si="711"/>
        <v>0</v>
      </c>
      <c r="IV72" s="1180">
        <f t="shared" ca="1" si="711"/>
        <v>0</v>
      </c>
      <c r="IW72" s="1180">
        <f t="shared" ca="1" si="711"/>
        <v>0</v>
      </c>
      <c r="IX72" s="1180">
        <f t="shared" ca="1" si="711"/>
        <v>0</v>
      </c>
      <c r="IY72" s="1180">
        <f t="shared" ca="1" si="711"/>
        <v>0</v>
      </c>
      <c r="IZ72" s="1180">
        <f t="shared" ca="1" si="711"/>
        <v>0</v>
      </c>
      <c r="JA72" s="1180">
        <f t="shared" ca="1" si="712"/>
        <v>0</v>
      </c>
      <c r="JB72" s="1180">
        <f t="shared" ca="1" si="712"/>
        <v>0</v>
      </c>
      <c r="JC72" s="1180">
        <f t="shared" ca="1" si="712"/>
        <v>0</v>
      </c>
      <c r="JD72" s="1180">
        <f t="shared" ca="1" si="712"/>
        <v>0</v>
      </c>
      <c r="JE72" s="1180">
        <f t="shared" ca="1" si="712"/>
        <v>0</v>
      </c>
      <c r="JF72" s="1180">
        <f t="shared" ca="1" si="712"/>
        <v>0</v>
      </c>
      <c r="JG72" s="1180">
        <f t="shared" ca="1" si="712"/>
        <v>0</v>
      </c>
      <c r="JH72" s="1180">
        <f t="shared" ca="1" si="712"/>
        <v>0</v>
      </c>
      <c r="JT72" s="1180">
        <f t="shared" ca="1" si="713"/>
        <v>0</v>
      </c>
      <c r="JU72" s="1180">
        <f t="shared" ca="1" si="713"/>
        <v>0</v>
      </c>
      <c r="JV72" s="1180">
        <f t="shared" ca="1" si="713"/>
        <v>0</v>
      </c>
      <c r="JW72" s="1180">
        <f t="shared" ca="1" si="713"/>
        <v>0</v>
      </c>
      <c r="JX72" s="1180">
        <f t="shared" ca="1" si="713"/>
        <v>0</v>
      </c>
      <c r="JY72" s="1180">
        <f t="shared" ca="1" si="713"/>
        <v>0</v>
      </c>
      <c r="JZ72" s="1180">
        <f t="shared" ca="1" si="713"/>
        <v>0</v>
      </c>
      <c r="KA72" s="1180">
        <f t="shared" ca="1" si="713"/>
        <v>0</v>
      </c>
      <c r="KB72" s="1180">
        <f t="shared" ca="1" si="713"/>
        <v>0</v>
      </c>
      <c r="KC72" s="1180">
        <f t="shared" ca="1" si="713"/>
        <v>0</v>
      </c>
      <c r="KL72" s="1180">
        <f t="shared" ca="1" si="714"/>
        <v>0</v>
      </c>
      <c r="KM72" s="1180">
        <f t="shared" ca="1" si="714"/>
        <v>0</v>
      </c>
      <c r="KN72" s="1180">
        <f t="shared" ca="1" si="714"/>
        <v>0</v>
      </c>
      <c r="KO72" s="1180">
        <f t="shared" ca="1" si="714"/>
        <v>0</v>
      </c>
      <c r="KP72" s="1180">
        <f t="shared" ca="1" si="714"/>
        <v>0</v>
      </c>
      <c r="KQ72" s="1180">
        <f t="shared" ca="1" si="714"/>
        <v>0</v>
      </c>
      <c r="KR72" s="1180">
        <f t="shared" ca="1" si="714"/>
        <v>0</v>
      </c>
      <c r="LA72" s="1180">
        <f t="shared" ca="1" si="715"/>
        <v>0</v>
      </c>
      <c r="LB72" s="1180">
        <f t="shared" ca="1" si="715"/>
        <v>0</v>
      </c>
      <c r="LC72" s="1180">
        <f t="shared" ca="1" si="715"/>
        <v>0</v>
      </c>
      <c r="LD72" s="1180">
        <f t="shared" ca="1" si="715"/>
        <v>0</v>
      </c>
      <c r="LE72" s="1180">
        <f t="shared" ca="1" si="715"/>
        <v>0</v>
      </c>
      <c r="LF72" s="1180">
        <f t="shared" ca="1" si="715"/>
        <v>0</v>
      </c>
      <c r="LG72" s="1180">
        <f t="shared" ca="1" si="715"/>
        <v>0</v>
      </c>
      <c r="LH72" s="1180">
        <f t="shared" ca="1" si="715"/>
        <v>0</v>
      </c>
      <c r="LI72" s="1180">
        <f t="shared" ca="1" si="715"/>
        <v>0</v>
      </c>
      <c r="LJ72" s="1180">
        <f t="shared" ca="1" si="715"/>
        <v>0</v>
      </c>
      <c r="LK72" s="1180">
        <f t="shared" ca="1" si="715"/>
        <v>0</v>
      </c>
      <c r="LW72" s="1180">
        <f t="shared" ca="1" si="716"/>
        <v>0</v>
      </c>
      <c r="LX72" s="1180">
        <f t="shared" ca="1" si="716"/>
        <v>0</v>
      </c>
      <c r="LY72" s="1180">
        <f t="shared" ca="1" si="716"/>
        <v>0</v>
      </c>
      <c r="LZ72" s="1180">
        <f t="shared" ca="1" si="716"/>
        <v>0</v>
      </c>
      <c r="MA72" s="1180">
        <f t="shared" ca="1" si="716"/>
        <v>0</v>
      </c>
      <c r="MB72" s="1180">
        <f t="shared" ca="1" si="716"/>
        <v>0</v>
      </c>
      <c r="MC72" s="1180">
        <f t="shared" ca="1" si="716"/>
        <v>0</v>
      </c>
      <c r="MD72" s="1180">
        <f t="shared" ca="1" si="716"/>
        <v>0</v>
      </c>
      <c r="ME72" s="1180">
        <f t="shared" ca="1" si="716"/>
        <v>0</v>
      </c>
      <c r="MF72" s="1180">
        <f t="shared" ca="1" si="716"/>
        <v>0</v>
      </c>
      <c r="MG72" s="1180">
        <f t="shared" ca="1" si="717"/>
        <v>0</v>
      </c>
      <c r="MH72" s="1180">
        <f t="shared" ca="1" si="717"/>
        <v>0</v>
      </c>
      <c r="MI72" s="1180">
        <f t="shared" ca="1" si="717"/>
        <v>0</v>
      </c>
      <c r="MJ72" s="1180">
        <f t="shared" ca="1" si="717"/>
        <v>0</v>
      </c>
      <c r="MK72" s="1180">
        <f t="shared" ca="1" si="717"/>
        <v>0</v>
      </c>
      <c r="ML72" s="1180">
        <f t="shared" ca="1" si="717"/>
        <v>0</v>
      </c>
      <c r="MM72" s="1180">
        <f t="shared" ca="1" si="717"/>
        <v>0</v>
      </c>
      <c r="MN72" s="1180">
        <f t="shared" ca="1" si="717"/>
        <v>0</v>
      </c>
      <c r="MO72" s="1180">
        <f t="shared" ca="1" si="717"/>
        <v>0</v>
      </c>
      <c r="NA72" s="1180">
        <f t="shared" ca="1" si="718"/>
        <v>0</v>
      </c>
      <c r="NB72" s="1180">
        <f t="shared" ca="1" si="718"/>
        <v>0</v>
      </c>
      <c r="NC72" s="1180">
        <f t="shared" ca="1" si="718"/>
        <v>0</v>
      </c>
      <c r="ND72" s="1180">
        <f t="shared" ca="1" si="718"/>
        <v>0</v>
      </c>
      <c r="NE72" s="1180">
        <f t="shared" ca="1" si="718"/>
        <v>0</v>
      </c>
      <c r="NF72" s="1180">
        <f t="shared" ca="1" si="718"/>
        <v>0</v>
      </c>
      <c r="NG72" s="1180">
        <f t="shared" ca="1" si="718"/>
        <v>0</v>
      </c>
      <c r="NH72" s="1180">
        <f t="shared" ca="1" si="718"/>
        <v>0</v>
      </c>
      <c r="NI72" s="1180">
        <f t="shared" ca="1" si="718"/>
        <v>0</v>
      </c>
      <c r="NJ72" s="1180">
        <f t="shared" ca="1" si="718"/>
        <v>0</v>
      </c>
      <c r="NK72" s="1180">
        <f t="shared" ca="1" si="718"/>
        <v>0</v>
      </c>
      <c r="NL72" s="1180">
        <f t="shared" ca="1" si="718"/>
        <v>0</v>
      </c>
      <c r="NM72" s="1180">
        <f t="shared" ca="1" si="718"/>
        <v>0</v>
      </c>
      <c r="NN72" s="1180">
        <f t="shared" ca="1" si="718"/>
        <v>0</v>
      </c>
      <c r="NO72" s="1180">
        <f t="shared" ca="1" si="718"/>
        <v>0</v>
      </c>
      <c r="NP72" s="1180">
        <f t="shared" ca="1" si="718"/>
        <v>0</v>
      </c>
      <c r="OH72" s="1180">
        <f t="shared" ca="1" si="719"/>
        <v>0</v>
      </c>
      <c r="OI72" s="1180">
        <f t="shared" ca="1" si="719"/>
        <v>0</v>
      </c>
      <c r="OJ72" s="1180">
        <f t="shared" ca="1" si="719"/>
        <v>0</v>
      </c>
      <c r="OK72" s="1180">
        <f t="shared" ca="1" si="719"/>
        <v>0</v>
      </c>
      <c r="OL72" s="1180">
        <f t="shared" ca="1" si="719"/>
        <v>0</v>
      </c>
      <c r="OM72" s="1180">
        <f t="shared" ca="1" si="719"/>
        <v>0</v>
      </c>
      <c r="ON72" s="1180">
        <f t="shared" ca="1" si="719"/>
        <v>0</v>
      </c>
      <c r="OO72" s="1180">
        <f t="shared" ca="1" si="719"/>
        <v>0</v>
      </c>
      <c r="PA72" s="1180">
        <f t="shared" ca="1" si="720"/>
        <v>0</v>
      </c>
      <c r="PB72" s="1180">
        <f t="shared" ca="1" si="720"/>
        <v>0</v>
      </c>
      <c r="PC72" s="1180">
        <f t="shared" ca="1" si="720"/>
        <v>0</v>
      </c>
      <c r="PD72" s="1180">
        <f t="shared" ca="1" si="720"/>
        <v>0</v>
      </c>
      <c r="PE72" s="1180">
        <f t="shared" ca="1" si="720"/>
        <v>0</v>
      </c>
      <c r="PF72" s="1180">
        <f t="shared" ca="1" si="720"/>
        <v>0</v>
      </c>
      <c r="PG72" s="1180">
        <f t="shared" ca="1" si="720"/>
        <v>0</v>
      </c>
      <c r="PH72" s="1180">
        <f t="shared" ca="1" si="720"/>
        <v>0</v>
      </c>
      <c r="PI72" s="1180">
        <f t="shared" ca="1" si="720"/>
        <v>0</v>
      </c>
      <c r="PJ72" s="1180">
        <f t="shared" ca="1" si="720"/>
        <v>0</v>
      </c>
      <c r="PK72" s="1180">
        <f t="shared" ca="1" si="720"/>
        <v>0</v>
      </c>
      <c r="PW72" s="1180">
        <f t="shared" ca="1" si="699"/>
        <v>0</v>
      </c>
      <c r="PX72" s="1180">
        <f t="shared" ca="1" si="699"/>
        <v>0</v>
      </c>
      <c r="PY72" s="1180">
        <f t="shared" ca="1" si="699"/>
        <v>0</v>
      </c>
      <c r="PZ72" s="1180">
        <f t="shared" ca="1" si="699"/>
        <v>0</v>
      </c>
    </row>
    <row r="73" spans="1:442" ht="12" customHeight="1">
      <c r="A73" s="1">
        <v>34</v>
      </c>
      <c r="B73" s="1" t="s">
        <v>2648</v>
      </c>
      <c r="C73" s="1" t="s">
        <v>2683</v>
      </c>
      <c r="D73" s="1" t="s">
        <v>93</v>
      </c>
      <c r="J73" s="1180">
        <f t="shared" ca="1" si="677"/>
        <v>0</v>
      </c>
      <c r="K73" s="1180">
        <f t="shared" ca="1" si="677"/>
        <v>0</v>
      </c>
      <c r="T73" s="1180">
        <f t="shared" ca="1" si="700"/>
        <v>0</v>
      </c>
      <c r="U73" s="1180">
        <f t="shared" ca="1" si="700"/>
        <v>0</v>
      </c>
      <c r="V73" s="1180">
        <f t="shared" ca="1" si="700"/>
        <v>0</v>
      </c>
      <c r="W73" s="1180">
        <f t="shared" ca="1" si="700"/>
        <v>0</v>
      </c>
      <c r="X73" s="1180">
        <f t="shared" ca="1" si="700"/>
        <v>0</v>
      </c>
      <c r="Y73" s="1180">
        <f t="shared" ca="1" si="700"/>
        <v>0</v>
      </c>
      <c r="Z73" s="1180">
        <f t="shared" ca="1" si="700"/>
        <v>0</v>
      </c>
      <c r="AA73" s="1180">
        <f t="shared" ca="1" si="700"/>
        <v>0</v>
      </c>
      <c r="AB73" s="1180">
        <f t="shared" ca="1" si="700"/>
        <v>0</v>
      </c>
      <c r="AC73" s="1180">
        <f t="shared" ca="1" si="700"/>
        <v>0</v>
      </c>
      <c r="AD73" s="1180">
        <f t="shared" ca="1" si="700"/>
        <v>0</v>
      </c>
      <c r="AM73" s="1180">
        <f t="shared" ca="1" si="701"/>
        <v>0</v>
      </c>
      <c r="AN73" s="1180">
        <f t="shared" ca="1" si="701"/>
        <v>0</v>
      </c>
      <c r="AO73" s="1180">
        <f t="shared" ca="1" si="701"/>
        <v>0</v>
      </c>
      <c r="AP73" s="1180">
        <f t="shared" ca="1" si="701"/>
        <v>0</v>
      </c>
      <c r="AQ73" s="1180">
        <f t="shared" ca="1" si="701"/>
        <v>0</v>
      </c>
      <c r="AR73" s="1180">
        <f t="shared" ca="1" si="701"/>
        <v>0</v>
      </c>
      <c r="AS73" s="1180">
        <f t="shared" ca="1" si="701"/>
        <v>0</v>
      </c>
      <c r="AT73" s="1180">
        <f t="shared" ca="1" si="701"/>
        <v>0</v>
      </c>
      <c r="AU73" s="1180">
        <f t="shared" ca="1" si="701"/>
        <v>0</v>
      </c>
      <c r="AV73" s="1180">
        <f t="shared" ca="1" si="701"/>
        <v>0</v>
      </c>
      <c r="AW73" s="1180">
        <f t="shared" ca="1" si="701"/>
        <v>0</v>
      </c>
      <c r="AX73" s="1180">
        <f t="shared" ca="1" si="701"/>
        <v>0</v>
      </c>
      <c r="AY73" s="1180">
        <f t="shared" ca="1" si="701"/>
        <v>0</v>
      </c>
      <c r="AZ73" s="1180">
        <f t="shared" ca="1" si="701"/>
        <v>0</v>
      </c>
      <c r="BA73" s="1180">
        <f t="shared" ca="1" si="701"/>
        <v>0</v>
      </c>
      <c r="BB73" s="1180">
        <f t="shared" ca="1" si="701"/>
        <v>0</v>
      </c>
      <c r="BN73" s="1180">
        <f t="shared" ca="1" si="702"/>
        <v>0</v>
      </c>
      <c r="BO73" s="1180">
        <f t="shared" ca="1" si="702"/>
        <v>0</v>
      </c>
      <c r="BP73" s="1180">
        <f t="shared" ca="1" si="702"/>
        <v>0</v>
      </c>
      <c r="BQ73" s="1180">
        <f t="shared" ca="1" si="702"/>
        <v>0</v>
      </c>
      <c r="BR73" s="1180">
        <f t="shared" ca="1" si="702"/>
        <v>0</v>
      </c>
      <c r="CD73" s="1180">
        <f t="shared" ca="1" si="703"/>
        <v>0</v>
      </c>
      <c r="CE73" s="1180">
        <f t="shared" ca="1" si="703"/>
        <v>0</v>
      </c>
      <c r="CF73" s="1180">
        <f t="shared" ca="1" si="703"/>
        <v>0</v>
      </c>
      <c r="CG73" s="1180">
        <f t="shared" ca="1" si="703"/>
        <v>0</v>
      </c>
      <c r="CH73" s="1180">
        <f t="shared" ca="1" si="703"/>
        <v>0</v>
      </c>
      <c r="CI73" s="1180">
        <f t="shared" ca="1" si="703"/>
        <v>0</v>
      </c>
      <c r="CJ73" s="1180">
        <f t="shared" ca="1" si="703"/>
        <v>0</v>
      </c>
      <c r="CK73" s="1180">
        <f t="shared" ca="1" si="703"/>
        <v>0</v>
      </c>
      <c r="CL73" s="1180">
        <f t="shared" ca="1" si="703"/>
        <v>0</v>
      </c>
      <c r="CM73" s="1180">
        <f t="shared" ca="1" si="703"/>
        <v>0</v>
      </c>
      <c r="CN73" s="1180">
        <f t="shared" ca="1" si="703"/>
        <v>0</v>
      </c>
      <c r="CO73" s="1180">
        <f t="shared" ca="1" si="703"/>
        <v>0</v>
      </c>
      <c r="DA73" s="1180">
        <f t="shared" ca="1" si="704"/>
        <v>0</v>
      </c>
      <c r="DB73" s="1180">
        <f t="shared" ca="1" si="704"/>
        <v>0</v>
      </c>
      <c r="DC73" s="1180">
        <f t="shared" ca="1" si="704"/>
        <v>0</v>
      </c>
      <c r="DD73" s="1180">
        <f t="shared" ca="1" si="704"/>
        <v>0</v>
      </c>
      <c r="DE73" s="1180">
        <f t="shared" ca="1" si="704"/>
        <v>0</v>
      </c>
      <c r="DF73" s="1180">
        <f t="shared" ca="1" si="704"/>
        <v>0</v>
      </c>
      <c r="DG73" s="1180">
        <f t="shared" ca="1" si="704"/>
        <v>0</v>
      </c>
      <c r="DH73" s="1180">
        <f t="shared" ca="1" si="704"/>
        <v>0</v>
      </c>
      <c r="DI73" s="1180">
        <f t="shared" ca="1" si="704"/>
        <v>0</v>
      </c>
      <c r="DJ73" s="1180">
        <f t="shared" ca="1" si="704"/>
        <v>0</v>
      </c>
      <c r="DV73" s="1180">
        <f t="shared" ca="1" si="705"/>
        <v>0</v>
      </c>
      <c r="DW73" s="1180">
        <f t="shared" ca="1" si="705"/>
        <v>0</v>
      </c>
      <c r="DX73" s="1180">
        <f t="shared" ca="1" si="705"/>
        <v>0</v>
      </c>
      <c r="DY73" s="1180">
        <f t="shared" ca="1" si="705"/>
        <v>0</v>
      </c>
      <c r="DZ73" s="1180">
        <f t="shared" ca="1" si="705"/>
        <v>0</v>
      </c>
      <c r="EA73" s="1180">
        <f t="shared" ca="1" si="705"/>
        <v>0</v>
      </c>
      <c r="EB73" s="1180">
        <f t="shared" ca="1" si="705"/>
        <v>0</v>
      </c>
      <c r="EC73" s="1180">
        <f t="shared" ca="1" si="705"/>
        <v>0</v>
      </c>
      <c r="ED73" s="1180">
        <f t="shared" ca="1" si="705"/>
        <v>0</v>
      </c>
      <c r="EE73" s="1180">
        <f t="shared" ca="1" si="705"/>
        <v>0</v>
      </c>
      <c r="EF73" s="1180">
        <f t="shared" ca="1" si="705"/>
        <v>0</v>
      </c>
      <c r="EG73" s="1180">
        <f t="shared" ca="1" si="705"/>
        <v>0</v>
      </c>
      <c r="EH73" s="1180">
        <f t="shared" ca="1" si="705"/>
        <v>0</v>
      </c>
      <c r="EI73" s="1180">
        <f t="shared" ca="1" si="705"/>
        <v>0</v>
      </c>
      <c r="EJ73" s="1180">
        <f t="shared" ca="1" si="705"/>
        <v>0</v>
      </c>
      <c r="EK73" s="1180">
        <f t="shared" ca="1" si="705"/>
        <v>0</v>
      </c>
      <c r="EW73" s="1180">
        <f t="shared" ca="1" si="706"/>
        <v>0</v>
      </c>
      <c r="EX73" s="1180">
        <f t="shared" ca="1" si="706"/>
        <v>0</v>
      </c>
      <c r="EY73" s="1180">
        <f t="shared" ca="1" si="706"/>
        <v>0</v>
      </c>
      <c r="EZ73" s="1180">
        <f t="shared" ca="1" si="706"/>
        <v>0</v>
      </c>
      <c r="FA73" s="1180">
        <f t="shared" ca="1" si="706"/>
        <v>0</v>
      </c>
      <c r="FB73" s="1180">
        <f t="shared" ca="1" si="706"/>
        <v>0</v>
      </c>
      <c r="FN73" s="1180">
        <f t="shared" ca="1" si="707"/>
        <v>0</v>
      </c>
      <c r="FO73" s="1180">
        <f t="shared" ca="1" si="707"/>
        <v>0</v>
      </c>
      <c r="FP73" s="1180">
        <f t="shared" ca="1" si="707"/>
        <v>0</v>
      </c>
      <c r="FQ73" s="1180">
        <f t="shared" ca="1" si="707"/>
        <v>0</v>
      </c>
      <c r="FR73" s="1180">
        <f t="shared" ca="1" si="707"/>
        <v>0</v>
      </c>
      <c r="FS73" s="1180">
        <f t="shared" ca="1" si="707"/>
        <v>0</v>
      </c>
      <c r="FT73" s="1180">
        <f t="shared" ca="1" si="707"/>
        <v>0</v>
      </c>
      <c r="FU73" s="1180">
        <f t="shared" ca="1" si="707"/>
        <v>0</v>
      </c>
      <c r="FV73" s="1180">
        <f t="shared" ca="1" si="707"/>
        <v>0</v>
      </c>
      <c r="FW73" s="1180">
        <f t="shared" ca="1" si="707"/>
        <v>0</v>
      </c>
      <c r="FX73" s="1180">
        <f t="shared" ca="1" si="707"/>
        <v>0</v>
      </c>
      <c r="GJ73" s="1180">
        <f t="shared" ca="1" si="708"/>
        <v>0</v>
      </c>
      <c r="GK73" s="1180">
        <f t="shared" ca="1" si="708"/>
        <v>0</v>
      </c>
      <c r="GL73" s="1180">
        <f t="shared" ca="1" si="708"/>
        <v>0</v>
      </c>
      <c r="GM73" s="1180">
        <f t="shared" ca="1" si="708"/>
        <v>0</v>
      </c>
      <c r="GN73" s="1180">
        <f t="shared" ca="1" si="708"/>
        <v>0</v>
      </c>
      <c r="GO73" s="1180">
        <f t="shared" ca="1" si="708"/>
        <v>0</v>
      </c>
      <c r="GP73" s="1180">
        <f t="shared" ca="1" si="708"/>
        <v>0</v>
      </c>
      <c r="GQ73" s="1180">
        <f t="shared" ca="1" si="708"/>
        <v>0</v>
      </c>
      <c r="HC73" s="1180">
        <f t="shared" ca="1" si="709"/>
        <v>0</v>
      </c>
      <c r="HD73" s="1180">
        <f t="shared" ca="1" si="709"/>
        <v>0</v>
      </c>
      <c r="HE73" s="1180">
        <f t="shared" ca="1" si="709"/>
        <v>0</v>
      </c>
      <c r="HF73" s="1180">
        <f t="shared" ca="1" si="709"/>
        <v>0</v>
      </c>
      <c r="HG73" s="1180">
        <f t="shared" ca="1" si="709"/>
        <v>0</v>
      </c>
      <c r="HH73" s="1180">
        <f t="shared" ca="1" si="709"/>
        <v>0</v>
      </c>
      <c r="HT73" s="1180">
        <f t="shared" ca="1" si="710"/>
        <v>0</v>
      </c>
      <c r="HU73" s="1180">
        <f t="shared" ca="1" si="710"/>
        <v>0</v>
      </c>
      <c r="HV73" s="1180">
        <f t="shared" ca="1" si="710"/>
        <v>0</v>
      </c>
      <c r="HW73" s="1180">
        <f t="shared" ca="1" si="710"/>
        <v>0</v>
      </c>
      <c r="HX73" s="1180">
        <f t="shared" ca="1" si="710"/>
        <v>0</v>
      </c>
      <c r="HY73" s="1180">
        <f t="shared" ca="1" si="710"/>
        <v>0</v>
      </c>
      <c r="HZ73" s="1180">
        <f t="shared" ca="1" si="710"/>
        <v>3.6044113600000001E-5</v>
      </c>
      <c r="IA73" s="1180">
        <f t="shared" ca="1" si="710"/>
        <v>3.6044113600000001E-5</v>
      </c>
      <c r="IB73" s="1180">
        <f t="shared" ca="1" si="710"/>
        <v>0</v>
      </c>
      <c r="IC73" s="1180">
        <f t="shared" ca="1" si="710"/>
        <v>0</v>
      </c>
      <c r="ID73" s="1180">
        <f t="shared" ca="1" si="710"/>
        <v>0</v>
      </c>
      <c r="IE73" s="1180">
        <f t="shared" ca="1" si="710"/>
        <v>0</v>
      </c>
      <c r="IQ73" s="1180">
        <f t="shared" ca="1" si="711"/>
        <v>0</v>
      </c>
      <c r="IR73" s="1180">
        <f t="shared" ca="1" si="711"/>
        <v>0</v>
      </c>
      <c r="IS73" s="1180">
        <f t="shared" ca="1" si="711"/>
        <v>13.0295726</v>
      </c>
      <c r="IT73" s="1180">
        <f t="shared" ca="1" si="711"/>
        <v>13.0295726</v>
      </c>
      <c r="IU73" s="1180">
        <f t="shared" ca="1" si="711"/>
        <v>12.1686847</v>
      </c>
      <c r="IV73" s="1180">
        <f t="shared" ca="1" si="711"/>
        <v>381.16769900000003</v>
      </c>
      <c r="IW73" s="1180">
        <f t="shared" ca="1" si="711"/>
        <v>312.709743</v>
      </c>
      <c r="IX73" s="1180">
        <f t="shared" ca="1" si="711"/>
        <v>4.9273702800000001E-3</v>
      </c>
      <c r="IY73" s="1180">
        <f t="shared" ca="1" si="711"/>
        <v>0.860887925</v>
      </c>
      <c r="IZ73" s="1180">
        <f t="shared" ca="1" si="711"/>
        <v>55.428401999999998</v>
      </c>
      <c r="JA73" s="1180">
        <f t="shared" ca="1" si="712"/>
        <v>325.73931499999998</v>
      </c>
      <c r="JB73" s="1180">
        <f t="shared" ca="1" si="712"/>
        <v>0</v>
      </c>
      <c r="JC73" s="1180">
        <f t="shared" ca="1" si="712"/>
        <v>55.428365900000003</v>
      </c>
      <c r="JD73" s="1180">
        <f t="shared" ca="1" si="712"/>
        <v>0</v>
      </c>
      <c r="JE73" s="1180">
        <f t="shared" ca="1" si="712"/>
        <v>55.428401999999998</v>
      </c>
      <c r="JF73" s="1180">
        <f t="shared" ca="1" si="712"/>
        <v>0</v>
      </c>
      <c r="JG73" s="1180">
        <f t="shared" ca="1" si="712"/>
        <v>0</v>
      </c>
      <c r="JH73" s="1180">
        <f t="shared" ca="1" si="712"/>
        <v>3.6044113600000001E-5</v>
      </c>
      <c r="JT73" s="1180">
        <f t="shared" ca="1" si="713"/>
        <v>0</v>
      </c>
      <c r="JU73" s="1180">
        <f t="shared" ca="1" si="713"/>
        <v>0</v>
      </c>
      <c r="JV73" s="1180">
        <f t="shared" ca="1" si="713"/>
        <v>0</v>
      </c>
      <c r="JW73" s="1180">
        <f t="shared" ca="1" si="713"/>
        <v>0</v>
      </c>
      <c r="JX73" s="1180">
        <f t="shared" ca="1" si="713"/>
        <v>0</v>
      </c>
      <c r="JY73" s="1180">
        <f t="shared" ca="1" si="713"/>
        <v>0</v>
      </c>
      <c r="JZ73" s="1180">
        <f t="shared" ca="1" si="713"/>
        <v>0</v>
      </c>
      <c r="KA73" s="1180">
        <f t="shared" ca="1" si="713"/>
        <v>0</v>
      </c>
      <c r="KB73" s="1180">
        <f t="shared" ca="1" si="713"/>
        <v>0</v>
      </c>
      <c r="KC73" s="1180">
        <f t="shared" ca="1" si="713"/>
        <v>0</v>
      </c>
      <c r="KL73" s="1180">
        <f t="shared" ca="1" si="714"/>
        <v>0</v>
      </c>
      <c r="KM73" s="1180">
        <f t="shared" ca="1" si="714"/>
        <v>0</v>
      </c>
      <c r="KN73" s="1180">
        <f t="shared" ca="1" si="714"/>
        <v>0</v>
      </c>
      <c r="KO73" s="1180">
        <f t="shared" ca="1" si="714"/>
        <v>0</v>
      </c>
      <c r="KP73" s="1180">
        <f t="shared" ca="1" si="714"/>
        <v>0</v>
      </c>
      <c r="KQ73" s="1180">
        <f t="shared" ca="1" si="714"/>
        <v>0</v>
      </c>
      <c r="KR73" s="1180">
        <f t="shared" ca="1" si="714"/>
        <v>0</v>
      </c>
      <c r="LA73" s="1180">
        <f t="shared" ca="1" si="715"/>
        <v>0</v>
      </c>
      <c r="LB73" s="1180">
        <f t="shared" ca="1" si="715"/>
        <v>3.6044113600000001E-5</v>
      </c>
      <c r="LC73" s="1180">
        <f t="shared" ca="1" si="715"/>
        <v>3.6044113600000001E-5</v>
      </c>
      <c r="LD73" s="1180">
        <f t="shared" ca="1" si="715"/>
        <v>3.6044113600000001E-5</v>
      </c>
      <c r="LE73" s="1180">
        <f t="shared" ca="1" si="715"/>
        <v>0</v>
      </c>
      <c r="LF73" s="1180">
        <f t="shared" ca="1" si="715"/>
        <v>0.86092396900000001</v>
      </c>
      <c r="LG73" s="1180">
        <f t="shared" ca="1" si="715"/>
        <v>0.86092396900000001</v>
      </c>
      <c r="LH73" s="1180">
        <f t="shared" ca="1" si="715"/>
        <v>0</v>
      </c>
      <c r="LI73" s="1180">
        <f t="shared" ca="1" si="715"/>
        <v>0.86092396900000001</v>
      </c>
      <c r="LJ73" s="1180">
        <f t="shared" ca="1" si="715"/>
        <v>0</v>
      </c>
      <c r="LK73" s="1180">
        <f t="shared" ca="1" si="715"/>
        <v>0</v>
      </c>
      <c r="LW73" s="1180">
        <f t="shared" ca="1" si="716"/>
        <v>0</v>
      </c>
      <c r="LX73" s="1180">
        <f t="shared" ca="1" si="716"/>
        <v>0</v>
      </c>
      <c r="LY73" s="1180">
        <f t="shared" ca="1" si="716"/>
        <v>0</v>
      </c>
      <c r="LZ73" s="1180">
        <f t="shared" ca="1" si="716"/>
        <v>0.860887925</v>
      </c>
      <c r="MA73" s="1180">
        <f t="shared" ca="1" si="716"/>
        <v>0.860887925</v>
      </c>
      <c r="MB73" s="1180">
        <f t="shared" ca="1" si="716"/>
        <v>3.6044113600000001E-5</v>
      </c>
      <c r="MC73" s="1180">
        <f t="shared" ca="1" si="716"/>
        <v>0.86092396900000001</v>
      </c>
      <c r="MD73" s="1180">
        <f t="shared" ca="1" si="716"/>
        <v>0</v>
      </c>
      <c r="ME73" s="1180">
        <f t="shared" ca="1" si="716"/>
        <v>0</v>
      </c>
      <c r="MF73" s="1180">
        <f t="shared" ca="1" si="716"/>
        <v>0</v>
      </c>
      <c r="MG73" s="1180">
        <f t="shared" ca="1" si="717"/>
        <v>0</v>
      </c>
      <c r="MH73" s="1180">
        <f t="shared" ca="1" si="717"/>
        <v>0</v>
      </c>
      <c r="MI73" s="1180">
        <f t="shared" ca="1" si="717"/>
        <v>0</v>
      </c>
      <c r="MJ73" s="1180">
        <f t="shared" ca="1" si="717"/>
        <v>0</v>
      </c>
      <c r="MK73" s="1180">
        <f t="shared" ca="1" si="717"/>
        <v>0</v>
      </c>
      <c r="ML73" s="1180">
        <f t="shared" ca="1" si="717"/>
        <v>0</v>
      </c>
      <c r="MM73" s="1180">
        <f t="shared" ca="1" si="717"/>
        <v>0</v>
      </c>
      <c r="MN73" s="1180">
        <f t="shared" ca="1" si="717"/>
        <v>0</v>
      </c>
      <c r="MO73" s="1180">
        <f t="shared" ca="1" si="717"/>
        <v>0</v>
      </c>
      <c r="NA73" s="1180">
        <f t="shared" ca="1" si="718"/>
        <v>0</v>
      </c>
      <c r="NB73" s="1180">
        <f t="shared" ca="1" si="718"/>
        <v>0</v>
      </c>
      <c r="NC73" s="1180">
        <f t="shared" ca="1" si="718"/>
        <v>0</v>
      </c>
      <c r="ND73" s="1180">
        <f t="shared" ca="1" si="718"/>
        <v>0</v>
      </c>
      <c r="NE73" s="1180">
        <f t="shared" ca="1" si="718"/>
        <v>0</v>
      </c>
      <c r="NF73" s="1180">
        <f t="shared" ca="1" si="718"/>
        <v>0</v>
      </c>
      <c r="NG73" s="1180">
        <f t="shared" ca="1" si="718"/>
        <v>0</v>
      </c>
      <c r="NH73" s="1180">
        <f t="shared" ca="1" si="718"/>
        <v>0</v>
      </c>
      <c r="NI73" s="1180">
        <f t="shared" ca="1" si="718"/>
        <v>0</v>
      </c>
      <c r="NJ73" s="1180">
        <f t="shared" ca="1" si="718"/>
        <v>0</v>
      </c>
      <c r="NK73" s="1180">
        <f t="shared" ca="1" si="718"/>
        <v>0</v>
      </c>
      <c r="NL73" s="1180">
        <f t="shared" ca="1" si="718"/>
        <v>0</v>
      </c>
      <c r="NM73" s="1180">
        <f t="shared" ca="1" si="718"/>
        <v>0</v>
      </c>
      <c r="NN73" s="1180">
        <f t="shared" ca="1" si="718"/>
        <v>0</v>
      </c>
      <c r="NO73" s="1180">
        <f t="shared" ca="1" si="718"/>
        <v>0</v>
      </c>
      <c r="NP73" s="1180">
        <f t="shared" ca="1" si="718"/>
        <v>0</v>
      </c>
      <c r="OH73" s="1180">
        <f t="shared" ca="1" si="719"/>
        <v>0</v>
      </c>
      <c r="OI73" s="1180">
        <f t="shared" ca="1" si="719"/>
        <v>0</v>
      </c>
      <c r="OJ73" s="1180">
        <f t="shared" ca="1" si="719"/>
        <v>0</v>
      </c>
      <c r="OK73" s="1180">
        <f t="shared" ca="1" si="719"/>
        <v>0</v>
      </c>
      <c r="OL73" s="1180">
        <f t="shared" ca="1" si="719"/>
        <v>0</v>
      </c>
      <c r="OM73" s="1180">
        <f t="shared" ca="1" si="719"/>
        <v>0</v>
      </c>
      <c r="ON73" s="1180">
        <f t="shared" ca="1" si="719"/>
        <v>0</v>
      </c>
      <c r="OO73" s="1180">
        <f t="shared" ca="1" si="719"/>
        <v>0</v>
      </c>
      <c r="PA73" s="1180">
        <f t="shared" ca="1" si="720"/>
        <v>0</v>
      </c>
      <c r="PB73" s="1180">
        <f t="shared" ca="1" si="720"/>
        <v>0</v>
      </c>
      <c r="PC73" s="1180">
        <f t="shared" ca="1" si="720"/>
        <v>0</v>
      </c>
      <c r="PD73" s="1180">
        <f t="shared" ca="1" si="720"/>
        <v>0</v>
      </c>
      <c r="PE73" s="1180">
        <f t="shared" ca="1" si="720"/>
        <v>0</v>
      </c>
      <c r="PF73" s="1180">
        <f t="shared" ca="1" si="720"/>
        <v>0</v>
      </c>
      <c r="PG73" s="1180">
        <f t="shared" ca="1" si="720"/>
        <v>0</v>
      </c>
      <c r="PH73" s="1180">
        <f t="shared" ca="1" si="720"/>
        <v>0</v>
      </c>
      <c r="PI73" s="1180">
        <f t="shared" ca="1" si="720"/>
        <v>0</v>
      </c>
      <c r="PJ73" s="1180">
        <f t="shared" ca="1" si="720"/>
        <v>0</v>
      </c>
      <c r="PK73" s="1180">
        <f t="shared" ca="1" si="720"/>
        <v>0</v>
      </c>
      <c r="PW73" s="1180">
        <f t="shared" ca="1" si="699"/>
        <v>0</v>
      </c>
      <c r="PX73" s="1180">
        <f t="shared" ca="1" si="699"/>
        <v>0</v>
      </c>
      <c r="PY73" s="1180">
        <f t="shared" ca="1" si="699"/>
        <v>0</v>
      </c>
      <c r="PZ73" s="1180">
        <f t="shared" ca="1" si="699"/>
        <v>0</v>
      </c>
    </row>
    <row r="74" spans="1:442" ht="12" customHeight="1">
      <c r="A74" s="1">
        <v>35</v>
      </c>
      <c r="B74" s="1" t="s">
        <v>2648</v>
      </c>
      <c r="C74" s="1" t="s">
        <v>2684</v>
      </c>
      <c r="D74" s="1" t="s">
        <v>93</v>
      </c>
      <c r="J74" s="1180">
        <f t="shared" ca="1" si="677"/>
        <v>0</v>
      </c>
      <c r="K74" s="1180">
        <f t="shared" ca="1" si="677"/>
        <v>0</v>
      </c>
      <c r="T74" s="1180">
        <f t="shared" ca="1" si="700"/>
        <v>0</v>
      </c>
      <c r="U74" s="1180">
        <f t="shared" ca="1" si="700"/>
        <v>0</v>
      </c>
      <c r="V74" s="1180">
        <f t="shared" ca="1" si="700"/>
        <v>0</v>
      </c>
      <c r="W74" s="1180">
        <f t="shared" ca="1" si="700"/>
        <v>0</v>
      </c>
      <c r="X74" s="1180">
        <f t="shared" ca="1" si="700"/>
        <v>0</v>
      </c>
      <c r="Y74" s="1180">
        <f t="shared" ca="1" si="700"/>
        <v>0</v>
      </c>
      <c r="Z74" s="1180">
        <f t="shared" ca="1" si="700"/>
        <v>0</v>
      </c>
      <c r="AA74" s="1180">
        <f t="shared" ca="1" si="700"/>
        <v>0</v>
      </c>
      <c r="AB74" s="1180">
        <f t="shared" ca="1" si="700"/>
        <v>0</v>
      </c>
      <c r="AC74" s="1180">
        <f t="shared" ca="1" si="700"/>
        <v>0</v>
      </c>
      <c r="AD74" s="1180">
        <f t="shared" ca="1" si="700"/>
        <v>0</v>
      </c>
      <c r="AM74" s="1180">
        <f t="shared" ca="1" si="701"/>
        <v>0</v>
      </c>
      <c r="AN74" s="1180">
        <f t="shared" ca="1" si="701"/>
        <v>0</v>
      </c>
      <c r="AO74" s="1180">
        <f t="shared" ca="1" si="701"/>
        <v>0</v>
      </c>
      <c r="AP74" s="1180">
        <f t="shared" ca="1" si="701"/>
        <v>0</v>
      </c>
      <c r="AQ74" s="1180">
        <f t="shared" ca="1" si="701"/>
        <v>0</v>
      </c>
      <c r="AR74" s="1180">
        <f t="shared" ca="1" si="701"/>
        <v>0</v>
      </c>
      <c r="AS74" s="1180">
        <f t="shared" ca="1" si="701"/>
        <v>0</v>
      </c>
      <c r="AT74" s="1180">
        <f t="shared" ca="1" si="701"/>
        <v>0</v>
      </c>
      <c r="AU74" s="1180">
        <f t="shared" ca="1" si="701"/>
        <v>0</v>
      </c>
      <c r="AV74" s="1180">
        <f t="shared" ca="1" si="701"/>
        <v>0</v>
      </c>
      <c r="AW74" s="1180">
        <f t="shared" ca="1" si="701"/>
        <v>0</v>
      </c>
      <c r="AX74" s="1180">
        <f t="shared" ca="1" si="701"/>
        <v>0</v>
      </c>
      <c r="AY74" s="1180">
        <f t="shared" ca="1" si="701"/>
        <v>0</v>
      </c>
      <c r="AZ74" s="1180">
        <f t="shared" ca="1" si="701"/>
        <v>0</v>
      </c>
      <c r="BA74" s="1180">
        <f t="shared" ca="1" si="701"/>
        <v>0</v>
      </c>
      <c r="BB74" s="1180">
        <f t="shared" ca="1" si="701"/>
        <v>0</v>
      </c>
      <c r="BN74" s="1180">
        <f t="shared" ca="1" si="702"/>
        <v>0</v>
      </c>
      <c r="BO74" s="1180">
        <f t="shared" ca="1" si="702"/>
        <v>0</v>
      </c>
      <c r="BP74" s="1180">
        <f t="shared" ca="1" si="702"/>
        <v>0</v>
      </c>
      <c r="BQ74" s="1180">
        <f t="shared" ca="1" si="702"/>
        <v>0</v>
      </c>
      <c r="BR74" s="1180">
        <f t="shared" ca="1" si="702"/>
        <v>0</v>
      </c>
      <c r="CD74" s="1180">
        <f t="shared" ca="1" si="703"/>
        <v>0</v>
      </c>
      <c r="CE74" s="1180">
        <f t="shared" ca="1" si="703"/>
        <v>0</v>
      </c>
      <c r="CF74" s="1180">
        <f t="shared" ca="1" si="703"/>
        <v>0</v>
      </c>
      <c r="CG74" s="1180">
        <f t="shared" ca="1" si="703"/>
        <v>0</v>
      </c>
      <c r="CH74" s="1180">
        <f t="shared" ca="1" si="703"/>
        <v>0</v>
      </c>
      <c r="CI74" s="1180">
        <f t="shared" ca="1" si="703"/>
        <v>0</v>
      </c>
      <c r="CJ74" s="1180">
        <f t="shared" ca="1" si="703"/>
        <v>0</v>
      </c>
      <c r="CK74" s="1180">
        <f t="shared" ca="1" si="703"/>
        <v>0</v>
      </c>
      <c r="CL74" s="1180">
        <f t="shared" ca="1" si="703"/>
        <v>0</v>
      </c>
      <c r="CM74" s="1180">
        <f t="shared" ca="1" si="703"/>
        <v>0</v>
      </c>
      <c r="CN74" s="1180">
        <f t="shared" ca="1" si="703"/>
        <v>0</v>
      </c>
      <c r="CO74" s="1180">
        <f t="shared" ca="1" si="703"/>
        <v>0</v>
      </c>
      <c r="DA74" s="1180">
        <f t="shared" ca="1" si="704"/>
        <v>0</v>
      </c>
      <c r="DB74" s="1180">
        <f t="shared" ca="1" si="704"/>
        <v>0</v>
      </c>
      <c r="DC74" s="1180">
        <f t="shared" ca="1" si="704"/>
        <v>0</v>
      </c>
      <c r="DD74" s="1180">
        <f t="shared" ca="1" si="704"/>
        <v>0</v>
      </c>
      <c r="DE74" s="1180">
        <f t="shared" ca="1" si="704"/>
        <v>0</v>
      </c>
      <c r="DF74" s="1180">
        <f t="shared" ca="1" si="704"/>
        <v>0</v>
      </c>
      <c r="DG74" s="1180">
        <f t="shared" ca="1" si="704"/>
        <v>0</v>
      </c>
      <c r="DH74" s="1180">
        <f t="shared" ca="1" si="704"/>
        <v>0</v>
      </c>
      <c r="DI74" s="1180">
        <f t="shared" ca="1" si="704"/>
        <v>0</v>
      </c>
      <c r="DJ74" s="1180">
        <f t="shared" ca="1" si="704"/>
        <v>0</v>
      </c>
      <c r="DV74" s="1180">
        <f t="shared" ca="1" si="705"/>
        <v>0</v>
      </c>
      <c r="DW74" s="1180">
        <f t="shared" ca="1" si="705"/>
        <v>0</v>
      </c>
      <c r="DX74" s="1180">
        <f t="shared" ca="1" si="705"/>
        <v>0</v>
      </c>
      <c r="DY74" s="1180">
        <f t="shared" ca="1" si="705"/>
        <v>0</v>
      </c>
      <c r="DZ74" s="1180">
        <f t="shared" ca="1" si="705"/>
        <v>0</v>
      </c>
      <c r="EA74" s="1180">
        <f t="shared" ca="1" si="705"/>
        <v>0</v>
      </c>
      <c r="EB74" s="1180">
        <f t="shared" ca="1" si="705"/>
        <v>0</v>
      </c>
      <c r="EC74" s="1180">
        <f t="shared" ca="1" si="705"/>
        <v>0</v>
      </c>
      <c r="ED74" s="1180">
        <f t="shared" ca="1" si="705"/>
        <v>0</v>
      </c>
      <c r="EE74" s="1180">
        <f t="shared" ca="1" si="705"/>
        <v>0</v>
      </c>
      <c r="EF74" s="1180">
        <f t="shared" ca="1" si="705"/>
        <v>0</v>
      </c>
      <c r="EG74" s="1180">
        <f t="shared" ca="1" si="705"/>
        <v>0</v>
      </c>
      <c r="EH74" s="1180">
        <f t="shared" ca="1" si="705"/>
        <v>0</v>
      </c>
      <c r="EI74" s="1180">
        <f t="shared" ca="1" si="705"/>
        <v>0</v>
      </c>
      <c r="EJ74" s="1180">
        <f t="shared" ca="1" si="705"/>
        <v>0</v>
      </c>
      <c r="EK74" s="1180">
        <f t="shared" ca="1" si="705"/>
        <v>0</v>
      </c>
      <c r="EW74" s="1180">
        <f t="shared" ca="1" si="706"/>
        <v>0</v>
      </c>
      <c r="EX74" s="1180">
        <f t="shared" ca="1" si="706"/>
        <v>0</v>
      </c>
      <c r="EY74" s="1180">
        <f t="shared" ca="1" si="706"/>
        <v>0</v>
      </c>
      <c r="EZ74" s="1180">
        <f t="shared" ca="1" si="706"/>
        <v>0</v>
      </c>
      <c r="FA74" s="1180">
        <f t="shared" ca="1" si="706"/>
        <v>0</v>
      </c>
      <c r="FB74" s="1180">
        <f t="shared" ca="1" si="706"/>
        <v>0</v>
      </c>
      <c r="FN74" s="1180">
        <f t="shared" ca="1" si="707"/>
        <v>0</v>
      </c>
      <c r="FO74" s="1180">
        <f t="shared" ca="1" si="707"/>
        <v>0</v>
      </c>
      <c r="FP74" s="1180">
        <f t="shared" ca="1" si="707"/>
        <v>0</v>
      </c>
      <c r="FQ74" s="1180">
        <f t="shared" ca="1" si="707"/>
        <v>0</v>
      </c>
      <c r="FR74" s="1180">
        <f t="shared" ca="1" si="707"/>
        <v>0</v>
      </c>
      <c r="FS74" s="1180">
        <f t="shared" ca="1" si="707"/>
        <v>0</v>
      </c>
      <c r="FT74" s="1180">
        <f t="shared" ca="1" si="707"/>
        <v>0</v>
      </c>
      <c r="FU74" s="1180">
        <f t="shared" ca="1" si="707"/>
        <v>0</v>
      </c>
      <c r="FV74" s="1180">
        <f t="shared" ca="1" si="707"/>
        <v>0</v>
      </c>
      <c r="FW74" s="1180">
        <f t="shared" ca="1" si="707"/>
        <v>0</v>
      </c>
      <c r="FX74" s="1180">
        <f t="shared" ca="1" si="707"/>
        <v>0</v>
      </c>
      <c r="GJ74" s="1180">
        <f t="shared" ca="1" si="708"/>
        <v>0</v>
      </c>
      <c r="GK74" s="1180">
        <f t="shared" ca="1" si="708"/>
        <v>0</v>
      </c>
      <c r="GL74" s="1180">
        <f t="shared" ca="1" si="708"/>
        <v>0</v>
      </c>
      <c r="GM74" s="1180">
        <f t="shared" ca="1" si="708"/>
        <v>0</v>
      </c>
      <c r="GN74" s="1180">
        <f t="shared" ca="1" si="708"/>
        <v>0</v>
      </c>
      <c r="GO74" s="1180">
        <f t="shared" ca="1" si="708"/>
        <v>0</v>
      </c>
      <c r="GP74" s="1180">
        <f t="shared" ca="1" si="708"/>
        <v>0</v>
      </c>
      <c r="GQ74" s="1180">
        <f t="shared" ca="1" si="708"/>
        <v>0</v>
      </c>
      <c r="HC74" s="1180">
        <f t="shared" ca="1" si="709"/>
        <v>0</v>
      </c>
      <c r="HD74" s="1180">
        <f t="shared" ca="1" si="709"/>
        <v>0</v>
      </c>
      <c r="HE74" s="1180">
        <f t="shared" ca="1" si="709"/>
        <v>0</v>
      </c>
      <c r="HF74" s="1180">
        <f t="shared" ca="1" si="709"/>
        <v>0</v>
      </c>
      <c r="HG74" s="1180">
        <f t="shared" ca="1" si="709"/>
        <v>0</v>
      </c>
      <c r="HH74" s="1180">
        <f t="shared" ca="1" si="709"/>
        <v>0</v>
      </c>
      <c r="HT74" s="1180">
        <f t="shared" ca="1" si="710"/>
        <v>0</v>
      </c>
      <c r="HU74" s="1180">
        <f t="shared" ca="1" si="710"/>
        <v>0</v>
      </c>
      <c r="HV74" s="1180">
        <f t="shared" ca="1" si="710"/>
        <v>0</v>
      </c>
      <c r="HW74" s="1180">
        <f t="shared" ca="1" si="710"/>
        <v>0</v>
      </c>
      <c r="HX74" s="1180">
        <f t="shared" ca="1" si="710"/>
        <v>0</v>
      </c>
      <c r="HY74" s="1180">
        <f t="shared" ca="1" si="710"/>
        <v>0</v>
      </c>
      <c r="HZ74" s="1180">
        <f t="shared" ca="1" si="710"/>
        <v>0</v>
      </c>
      <c r="IA74" s="1180">
        <f t="shared" ca="1" si="710"/>
        <v>0</v>
      </c>
      <c r="IB74" s="1180">
        <f t="shared" ca="1" si="710"/>
        <v>0</v>
      </c>
      <c r="IC74" s="1180">
        <f t="shared" ca="1" si="710"/>
        <v>0</v>
      </c>
      <c r="ID74" s="1180">
        <f t="shared" ca="1" si="710"/>
        <v>0</v>
      </c>
      <c r="IE74" s="1180">
        <f t="shared" ca="1" si="710"/>
        <v>0</v>
      </c>
      <c r="IQ74" s="1180">
        <f t="shared" ca="1" si="711"/>
        <v>0</v>
      </c>
      <c r="IR74" s="1180">
        <f t="shared" ca="1" si="711"/>
        <v>0</v>
      </c>
      <c r="IS74" s="1180">
        <f t="shared" ca="1" si="711"/>
        <v>0</v>
      </c>
      <c r="IT74" s="1180">
        <f t="shared" ca="1" si="711"/>
        <v>0</v>
      </c>
      <c r="IU74" s="1180">
        <f t="shared" ca="1" si="711"/>
        <v>0</v>
      </c>
      <c r="IV74" s="1180">
        <f t="shared" ca="1" si="711"/>
        <v>0</v>
      </c>
      <c r="IW74" s="1180">
        <f t="shared" ca="1" si="711"/>
        <v>0</v>
      </c>
      <c r="IX74" s="1180">
        <f t="shared" ca="1" si="711"/>
        <v>0</v>
      </c>
      <c r="IY74" s="1180">
        <f t="shared" ca="1" si="711"/>
        <v>0</v>
      </c>
      <c r="IZ74" s="1180">
        <f t="shared" ca="1" si="711"/>
        <v>0</v>
      </c>
      <c r="JA74" s="1180">
        <f t="shared" ca="1" si="712"/>
        <v>0</v>
      </c>
      <c r="JB74" s="1180">
        <f t="shared" ca="1" si="712"/>
        <v>0</v>
      </c>
      <c r="JC74" s="1180">
        <f t="shared" ca="1" si="712"/>
        <v>0</v>
      </c>
      <c r="JD74" s="1180">
        <f t="shared" ca="1" si="712"/>
        <v>0</v>
      </c>
      <c r="JE74" s="1180">
        <f t="shared" ca="1" si="712"/>
        <v>0</v>
      </c>
      <c r="JF74" s="1180">
        <f t="shared" ca="1" si="712"/>
        <v>0</v>
      </c>
      <c r="JG74" s="1180">
        <f t="shared" ca="1" si="712"/>
        <v>56.294199300000002</v>
      </c>
      <c r="JH74" s="1180">
        <f t="shared" ca="1" si="712"/>
        <v>0</v>
      </c>
      <c r="JT74" s="1180">
        <f t="shared" ca="1" si="713"/>
        <v>0</v>
      </c>
      <c r="JU74" s="1180">
        <f t="shared" ca="1" si="713"/>
        <v>0</v>
      </c>
      <c r="JV74" s="1180">
        <f t="shared" ca="1" si="713"/>
        <v>0</v>
      </c>
      <c r="JW74" s="1180">
        <f t="shared" ca="1" si="713"/>
        <v>0</v>
      </c>
      <c r="JX74" s="1180">
        <f t="shared" ca="1" si="713"/>
        <v>0</v>
      </c>
      <c r="JY74" s="1180">
        <f t="shared" ca="1" si="713"/>
        <v>0</v>
      </c>
      <c r="JZ74" s="1180">
        <f t="shared" ca="1" si="713"/>
        <v>0</v>
      </c>
      <c r="KA74" s="1180">
        <f t="shared" ca="1" si="713"/>
        <v>0</v>
      </c>
      <c r="KB74" s="1180">
        <f t="shared" ca="1" si="713"/>
        <v>0</v>
      </c>
      <c r="KC74" s="1180">
        <f t="shared" ca="1" si="713"/>
        <v>0</v>
      </c>
      <c r="KL74" s="1180">
        <f t="shared" ca="1" si="714"/>
        <v>0</v>
      </c>
      <c r="KM74" s="1180">
        <f t="shared" ca="1" si="714"/>
        <v>0</v>
      </c>
      <c r="KN74" s="1180">
        <f t="shared" ca="1" si="714"/>
        <v>0</v>
      </c>
      <c r="KO74" s="1180">
        <f t="shared" ca="1" si="714"/>
        <v>0</v>
      </c>
      <c r="KP74" s="1180">
        <f t="shared" ca="1" si="714"/>
        <v>0</v>
      </c>
      <c r="KQ74" s="1180">
        <f t="shared" ca="1" si="714"/>
        <v>0</v>
      </c>
      <c r="KR74" s="1180">
        <f t="shared" ca="1" si="714"/>
        <v>0</v>
      </c>
      <c r="LA74" s="1180">
        <f t="shared" ca="1" si="715"/>
        <v>0</v>
      </c>
      <c r="LB74" s="1180">
        <f t="shared" ca="1" si="715"/>
        <v>0</v>
      </c>
      <c r="LC74" s="1180">
        <f t="shared" ca="1" si="715"/>
        <v>0</v>
      </c>
      <c r="LD74" s="1180">
        <f t="shared" ca="1" si="715"/>
        <v>0</v>
      </c>
      <c r="LE74" s="1180">
        <f t="shared" ca="1" si="715"/>
        <v>0</v>
      </c>
      <c r="LF74" s="1180">
        <f t="shared" ca="1" si="715"/>
        <v>0</v>
      </c>
      <c r="LG74" s="1180">
        <f t="shared" ca="1" si="715"/>
        <v>0</v>
      </c>
      <c r="LH74" s="1180">
        <f t="shared" ca="1" si="715"/>
        <v>0</v>
      </c>
      <c r="LI74" s="1180">
        <f t="shared" ca="1" si="715"/>
        <v>0</v>
      </c>
      <c r="LJ74" s="1180">
        <f t="shared" ca="1" si="715"/>
        <v>0</v>
      </c>
      <c r="LK74" s="1180">
        <f t="shared" ca="1" si="715"/>
        <v>0</v>
      </c>
      <c r="LW74" s="1180">
        <f t="shared" ca="1" si="716"/>
        <v>0</v>
      </c>
      <c r="LX74" s="1180">
        <f t="shared" ca="1" si="716"/>
        <v>0</v>
      </c>
      <c r="LY74" s="1180">
        <f t="shared" ca="1" si="716"/>
        <v>0</v>
      </c>
      <c r="LZ74" s="1180">
        <f t="shared" ca="1" si="716"/>
        <v>0</v>
      </c>
      <c r="MA74" s="1180">
        <f t="shared" ca="1" si="716"/>
        <v>0</v>
      </c>
      <c r="MB74" s="1180">
        <f t="shared" ca="1" si="716"/>
        <v>0</v>
      </c>
      <c r="MC74" s="1180">
        <f t="shared" ca="1" si="716"/>
        <v>0</v>
      </c>
      <c r="MD74" s="1180">
        <f t="shared" ca="1" si="716"/>
        <v>0</v>
      </c>
      <c r="ME74" s="1180">
        <f t="shared" ca="1" si="716"/>
        <v>0</v>
      </c>
      <c r="MF74" s="1180">
        <f t="shared" ca="1" si="716"/>
        <v>0</v>
      </c>
      <c r="MG74" s="1180">
        <f t="shared" ca="1" si="717"/>
        <v>0</v>
      </c>
      <c r="MH74" s="1180">
        <f t="shared" ca="1" si="717"/>
        <v>0</v>
      </c>
      <c r="MI74" s="1180">
        <f t="shared" ca="1" si="717"/>
        <v>0</v>
      </c>
      <c r="MJ74" s="1180">
        <f t="shared" ca="1" si="717"/>
        <v>0</v>
      </c>
      <c r="MK74" s="1180">
        <f t="shared" ca="1" si="717"/>
        <v>0</v>
      </c>
      <c r="ML74" s="1180">
        <f t="shared" ca="1" si="717"/>
        <v>0</v>
      </c>
      <c r="MM74" s="1180">
        <f t="shared" ca="1" si="717"/>
        <v>0</v>
      </c>
      <c r="MN74" s="1180">
        <f t="shared" ca="1" si="717"/>
        <v>0</v>
      </c>
      <c r="MO74" s="1180">
        <f t="shared" ca="1" si="717"/>
        <v>0</v>
      </c>
      <c r="NA74" s="1180">
        <f t="shared" ca="1" si="718"/>
        <v>0</v>
      </c>
      <c r="NB74" s="1180">
        <f t="shared" ca="1" si="718"/>
        <v>0</v>
      </c>
      <c r="NC74" s="1180">
        <f t="shared" ca="1" si="718"/>
        <v>0</v>
      </c>
      <c r="ND74" s="1180">
        <f t="shared" ca="1" si="718"/>
        <v>0</v>
      </c>
      <c r="NE74" s="1180">
        <f t="shared" ca="1" si="718"/>
        <v>0</v>
      </c>
      <c r="NF74" s="1180">
        <f t="shared" ca="1" si="718"/>
        <v>0</v>
      </c>
      <c r="NG74" s="1180">
        <f t="shared" ca="1" si="718"/>
        <v>0</v>
      </c>
      <c r="NH74" s="1180">
        <f t="shared" ca="1" si="718"/>
        <v>0</v>
      </c>
      <c r="NI74" s="1180">
        <f t="shared" ca="1" si="718"/>
        <v>0</v>
      </c>
      <c r="NJ74" s="1180">
        <f t="shared" ca="1" si="718"/>
        <v>0</v>
      </c>
      <c r="NK74" s="1180">
        <f t="shared" ca="1" si="718"/>
        <v>0</v>
      </c>
      <c r="NL74" s="1180">
        <f t="shared" ca="1" si="718"/>
        <v>0</v>
      </c>
      <c r="NM74" s="1180">
        <f t="shared" ca="1" si="718"/>
        <v>0</v>
      </c>
      <c r="NN74" s="1180">
        <f t="shared" ca="1" si="718"/>
        <v>0</v>
      </c>
      <c r="NO74" s="1180">
        <f t="shared" ca="1" si="718"/>
        <v>0</v>
      </c>
      <c r="NP74" s="1180">
        <f t="shared" ca="1" si="718"/>
        <v>0</v>
      </c>
      <c r="OH74" s="1180">
        <f t="shared" ca="1" si="719"/>
        <v>0</v>
      </c>
      <c r="OI74" s="1180">
        <f t="shared" ca="1" si="719"/>
        <v>0</v>
      </c>
      <c r="OJ74" s="1180">
        <f t="shared" ca="1" si="719"/>
        <v>0</v>
      </c>
      <c r="OK74" s="1180">
        <f t="shared" ca="1" si="719"/>
        <v>0</v>
      </c>
      <c r="OL74" s="1180">
        <f t="shared" ca="1" si="719"/>
        <v>0</v>
      </c>
      <c r="OM74" s="1180">
        <f t="shared" ca="1" si="719"/>
        <v>0</v>
      </c>
      <c r="ON74" s="1180">
        <f t="shared" ca="1" si="719"/>
        <v>0</v>
      </c>
      <c r="OO74" s="1180">
        <f t="shared" ca="1" si="719"/>
        <v>0</v>
      </c>
      <c r="PA74" s="1180">
        <f t="shared" ca="1" si="720"/>
        <v>0</v>
      </c>
      <c r="PB74" s="1180">
        <f t="shared" ca="1" si="720"/>
        <v>0</v>
      </c>
      <c r="PC74" s="1180">
        <f t="shared" ca="1" si="720"/>
        <v>0</v>
      </c>
      <c r="PD74" s="1180">
        <f t="shared" ca="1" si="720"/>
        <v>0</v>
      </c>
      <c r="PE74" s="1180">
        <f t="shared" ca="1" si="720"/>
        <v>0</v>
      </c>
      <c r="PF74" s="1180">
        <f t="shared" ca="1" si="720"/>
        <v>0</v>
      </c>
      <c r="PG74" s="1180">
        <f t="shared" ca="1" si="720"/>
        <v>0</v>
      </c>
      <c r="PH74" s="1180">
        <f t="shared" ca="1" si="720"/>
        <v>0</v>
      </c>
      <c r="PI74" s="1180">
        <f t="shared" ca="1" si="720"/>
        <v>0</v>
      </c>
      <c r="PJ74" s="1180">
        <f t="shared" ca="1" si="720"/>
        <v>0</v>
      </c>
      <c r="PK74" s="1180">
        <f t="shared" ca="1" si="720"/>
        <v>0</v>
      </c>
      <c r="PW74" s="1180">
        <f t="shared" ca="1" si="699"/>
        <v>0</v>
      </c>
      <c r="PX74" s="1180">
        <f t="shared" ca="1" si="699"/>
        <v>0</v>
      </c>
      <c r="PY74" s="1180">
        <f t="shared" ca="1" si="699"/>
        <v>0</v>
      </c>
      <c r="PZ74" s="1180">
        <f t="shared" ca="1" si="699"/>
        <v>0</v>
      </c>
    </row>
    <row r="75" spans="1:442" ht="12" customHeight="1">
      <c r="A75" s="1">
        <v>36</v>
      </c>
      <c r="B75" s="1" t="s">
        <v>2648</v>
      </c>
      <c r="C75" s="1" t="s">
        <v>2685</v>
      </c>
      <c r="D75" s="1" t="s">
        <v>93</v>
      </c>
      <c r="J75" s="1180">
        <f t="shared" ca="1" si="677"/>
        <v>0</v>
      </c>
      <c r="K75" s="1180">
        <f t="shared" ca="1" si="677"/>
        <v>0</v>
      </c>
      <c r="T75" s="1180">
        <f t="shared" ca="1" si="700"/>
        <v>0</v>
      </c>
      <c r="U75" s="1180">
        <f t="shared" ca="1" si="700"/>
        <v>0</v>
      </c>
      <c r="V75" s="1180">
        <f t="shared" ca="1" si="700"/>
        <v>0</v>
      </c>
      <c r="W75" s="1180">
        <f t="shared" ca="1" si="700"/>
        <v>0</v>
      </c>
      <c r="X75" s="1180">
        <f t="shared" ca="1" si="700"/>
        <v>0</v>
      </c>
      <c r="Y75" s="1180">
        <f t="shared" ca="1" si="700"/>
        <v>0</v>
      </c>
      <c r="Z75" s="1180">
        <f t="shared" ca="1" si="700"/>
        <v>0</v>
      </c>
      <c r="AA75" s="1180">
        <f t="shared" ca="1" si="700"/>
        <v>0</v>
      </c>
      <c r="AB75" s="1180">
        <f t="shared" ca="1" si="700"/>
        <v>0</v>
      </c>
      <c r="AC75" s="1180">
        <f t="shared" ca="1" si="700"/>
        <v>0</v>
      </c>
      <c r="AD75" s="1180">
        <f t="shared" ca="1" si="700"/>
        <v>0</v>
      </c>
      <c r="AM75" s="1180">
        <f t="shared" ca="1" si="701"/>
        <v>0</v>
      </c>
      <c r="AN75" s="1180">
        <f t="shared" ca="1" si="701"/>
        <v>0</v>
      </c>
      <c r="AO75" s="1180">
        <f t="shared" ca="1" si="701"/>
        <v>0</v>
      </c>
      <c r="AP75" s="1180">
        <f t="shared" ca="1" si="701"/>
        <v>0</v>
      </c>
      <c r="AQ75" s="1180">
        <f t="shared" ca="1" si="701"/>
        <v>0</v>
      </c>
      <c r="AR75" s="1180">
        <f t="shared" ca="1" si="701"/>
        <v>0</v>
      </c>
      <c r="AS75" s="1180">
        <f t="shared" ca="1" si="701"/>
        <v>0</v>
      </c>
      <c r="AT75" s="1180">
        <f t="shared" ca="1" si="701"/>
        <v>0</v>
      </c>
      <c r="AU75" s="1180">
        <f t="shared" ca="1" si="701"/>
        <v>0</v>
      </c>
      <c r="AV75" s="1180">
        <f t="shared" ca="1" si="701"/>
        <v>0</v>
      </c>
      <c r="AW75" s="1180">
        <f t="shared" ca="1" si="701"/>
        <v>0</v>
      </c>
      <c r="AX75" s="1180">
        <f t="shared" ca="1" si="701"/>
        <v>0</v>
      </c>
      <c r="AY75" s="1180">
        <f t="shared" ca="1" si="701"/>
        <v>0</v>
      </c>
      <c r="AZ75" s="1180">
        <f t="shared" ca="1" si="701"/>
        <v>0</v>
      </c>
      <c r="BA75" s="1180">
        <f t="shared" ca="1" si="701"/>
        <v>0</v>
      </c>
      <c r="BB75" s="1180">
        <f t="shared" ca="1" si="701"/>
        <v>0</v>
      </c>
      <c r="BN75" s="1180">
        <f t="shared" ca="1" si="702"/>
        <v>0</v>
      </c>
      <c r="BO75" s="1180">
        <f t="shared" ca="1" si="702"/>
        <v>0</v>
      </c>
      <c r="BP75" s="1180">
        <f t="shared" ca="1" si="702"/>
        <v>0</v>
      </c>
      <c r="BQ75" s="1180">
        <f t="shared" ca="1" si="702"/>
        <v>0</v>
      </c>
      <c r="BR75" s="1180">
        <f t="shared" ca="1" si="702"/>
        <v>0</v>
      </c>
      <c r="CD75" s="1180">
        <f t="shared" ca="1" si="703"/>
        <v>0</v>
      </c>
      <c r="CE75" s="1180">
        <f t="shared" ca="1" si="703"/>
        <v>0</v>
      </c>
      <c r="CF75" s="1180">
        <f t="shared" ca="1" si="703"/>
        <v>0</v>
      </c>
      <c r="CG75" s="1180">
        <f t="shared" ca="1" si="703"/>
        <v>0</v>
      </c>
      <c r="CH75" s="1180">
        <f t="shared" ca="1" si="703"/>
        <v>0</v>
      </c>
      <c r="CI75" s="1180">
        <f t="shared" ca="1" si="703"/>
        <v>0</v>
      </c>
      <c r="CJ75" s="1180">
        <f t="shared" ca="1" si="703"/>
        <v>0</v>
      </c>
      <c r="CK75" s="1180">
        <f t="shared" ca="1" si="703"/>
        <v>0</v>
      </c>
      <c r="CL75" s="1180">
        <f t="shared" ca="1" si="703"/>
        <v>0</v>
      </c>
      <c r="CM75" s="1180">
        <f t="shared" ca="1" si="703"/>
        <v>0</v>
      </c>
      <c r="CN75" s="1180">
        <f t="shared" ca="1" si="703"/>
        <v>0</v>
      </c>
      <c r="CO75" s="1180">
        <f t="shared" ca="1" si="703"/>
        <v>0</v>
      </c>
      <c r="DA75" s="1180">
        <f t="shared" ca="1" si="704"/>
        <v>0</v>
      </c>
      <c r="DB75" s="1180">
        <f t="shared" ca="1" si="704"/>
        <v>0</v>
      </c>
      <c r="DC75" s="1180">
        <f t="shared" ca="1" si="704"/>
        <v>0</v>
      </c>
      <c r="DD75" s="1180">
        <f t="shared" ca="1" si="704"/>
        <v>0</v>
      </c>
      <c r="DE75" s="1180">
        <f t="shared" ca="1" si="704"/>
        <v>0</v>
      </c>
      <c r="DF75" s="1180">
        <f t="shared" ca="1" si="704"/>
        <v>0</v>
      </c>
      <c r="DG75" s="1180">
        <f t="shared" ca="1" si="704"/>
        <v>0</v>
      </c>
      <c r="DH75" s="1180">
        <f t="shared" ca="1" si="704"/>
        <v>0</v>
      </c>
      <c r="DI75" s="1180">
        <f t="shared" ca="1" si="704"/>
        <v>0</v>
      </c>
      <c r="DJ75" s="1180">
        <f t="shared" ca="1" si="704"/>
        <v>0</v>
      </c>
      <c r="DV75" s="1180">
        <f t="shared" ca="1" si="705"/>
        <v>0</v>
      </c>
      <c r="DW75" s="1180">
        <f t="shared" ca="1" si="705"/>
        <v>0</v>
      </c>
      <c r="DX75" s="1180">
        <f t="shared" ca="1" si="705"/>
        <v>0</v>
      </c>
      <c r="DY75" s="1180">
        <f t="shared" ca="1" si="705"/>
        <v>0</v>
      </c>
      <c r="DZ75" s="1180">
        <f t="shared" ca="1" si="705"/>
        <v>0</v>
      </c>
      <c r="EA75" s="1180">
        <f t="shared" ca="1" si="705"/>
        <v>0</v>
      </c>
      <c r="EB75" s="1180">
        <f t="shared" ca="1" si="705"/>
        <v>0</v>
      </c>
      <c r="EC75" s="1180">
        <f t="shared" ca="1" si="705"/>
        <v>0.37385016900000001</v>
      </c>
      <c r="ED75" s="1180">
        <f t="shared" ca="1" si="705"/>
        <v>0</v>
      </c>
      <c r="EE75" s="1180">
        <f t="shared" ca="1" si="705"/>
        <v>0</v>
      </c>
      <c r="EF75" s="1180">
        <f t="shared" ca="1" si="705"/>
        <v>0.37385016900000001</v>
      </c>
      <c r="EG75" s="1180">
        <f t="shared" ca="1" si="705"/>
        <v>0</v>
      </c>
      <c r="EH75" s="1180">
        <f t="shared" ca="1" si="705"/>
        <v>0</v>
      </c>
      <c r="EI75" s="1180">
        <f t="shared" ca="1" si="705"/>
        <v>0</v>
      </c>
      <c r="EJ75" s="1180">
        <f t="shared" ca="1" si="705"/>
        <v>0</v>
      </c>
      <c r="EK75" s="1180">
        <f t="shared" ca="1" si="705"/>
        <v>0</v>
      </c>
      <c r="EW75" s="1180">
        <f t="shared" ca="1" si="706"/>
        <v>0</v>
      </c>
      <c r="EX75" s="1180">
        <f t="shared" ca="1" si="706"/>
        <v>0</v>
      </c>
      <c r="EY75" s="1180">
        <f t="shared" ca="1" si="706"/>
        <v>0</v>
      </c>
      <c r="EZ75" s="1180">
        <f t="shared" ca="1" si="706"/>
        <v>0</v>
      </c>
      <c r="FA75" s="1180">
        <f t="shared" ca="1" si="706"/>
        <v>0</v>
      </c>
      <c r="FB75" s="1180">
        <f t="shared" ca="1" si="706"/>
        <v>0</v>
      </c>
      <c r="FN75" s="1180">
        <f t="shared" ca="1" si="707"/>
        <v>0</v>
      </c>
      <c r="FO75" s="1180">
        <f t="shared" ca="1" si="707"/>
        <v>0</v>
      </c>
      <c r="FP75" s="1180">
        <f t="shared" ca="1" si="707"/>
        <v>0</v>
      </c>
      <c r="FQ75" s="1180">
        <f t="shared" ca="1" si="707"/>
        <v>0</v>
      </c>
      <c r="FR75" s="1180">
        <f t="shared" ca="1" si="707"/>
        <v>0</v>
      </c>
      <c r="FS75" s="1180">
        <f t="shared" ca="1" si="707"/>
        <v>0</v>
      </c>
      <c r="FT75" s="1180">
        <f t="shared" ca="1" si="707"/>
        <v>0</v>
      </c>
      <c r="FU75" s="1180">
        <f t="shared" ca="1" si="707"/>
        <v>0</v>
      </c>
      <c r="FV75" s="1180">
        <f t="shared" ca="1" si="707"/>
        <v>0</v>
      </c>
      <c r="FW75" s="1180">
        <f t="shared" ca="1" si="707"/>
        <v>0</v>
      </c>
      <c r="FX75" s="1180">
        <f t="shared" ca="1" si="707"/>
        <v>0</v>
      </c>
      <c r="GJ75" s="1180">
        <f t="shared" ca="1" si="708"/>
        <v>0</v>
      </c>
      <c r="GK75" s="1180">
        <f t="shared" ca="1" si="708"/>
        <v>0</v>
      </c>
      <c r="GL75" s="1180">
        <f t="shared" ca="1" si="708"/>
        <v>0</v>
      </c>
      <c r="GM75" s="1180">
        <f t="shared" ca="1" si="708"/>
        <v>0</v>
      </c>
      <c r="GN75" s="1180">
        <f t="shared" ca="1" si="708"/>
        <v>0</v>
      </c>
      <c r="GO75" s="1180">
        <f t="shared" ca="1" si="708"/>
        <v>0</v>
      </c>
      <c r="GP75" s="1180">
        <f t="shared" ca="1" si="708"/>
        <v>0</v>
      </c>
      <c r="GQ75" s="1180">
        <f t="shared" ca="1" si="708"/>
        <v>0</v>
      </c>
      <c r="HC75" s="1180">
        <f t="shared" ca="1" si="709"/>
        <v>0</v>
      </c>
      <c r="HD75" s="1180">
        <f t="shared" ca="1" si="709"/>
        <v>0</v>
      </c>
      <c r="HE75" s="1180">
        <f t="shared" ca="1" si="709"/>
        <v>0</v>
      </c>
      <c r="HF75" s="1180">
        <f t="shared" ca="1" si="709"/>
        <v>0</v>
      </c>
      <c r="HG75" s="1180">
        <f t="shared" ca="1" si="709"/>
        <v>0</v>
      </c>
      <c r="HH75" s="1180">
        <f t="shared" ca="1" si="709"/>
        <v>0</v>
      </c>
      <c r="HT75" s="1180">
        <f t="shared" ca="1" si="710"/>
        <v>0</v>
      </c>
      <c r="HU75" s="1180">
        <f t="shared" ca="1" si="710"/>
        <v>0</v>
      </c>
      <c r="HV75" s="1180">
        <f t="shared" ca="1" si="710"/>
        <v>0</v>
      </c>
      <c r="HW75" s="1180">
        <f t="shared" ca="1" si="710"/>
        <v>0</v>
      </c>
      <c r="HX75" s="1180">
        <f t="shared" ca="1" si="710"/>
        <v>0</v>
      </c>
      <c r="HY75" s="1180">
        <f t="shared" ca="1" si="710"/>
        <v>0</v>
      </c>
      <c r="HZ75" s="1180">
        <f t="shared" ca="1" si="710"/>
        <v>0</v>
      </c>
      <c r="IA75" s="1180">
        <f t="shared" ca="1" si="710"/>
        <v>0</v>
      </c>
      <c r="IB75" s="1180">
        <f t="shared" ca="1" si="710"/>
        <v>0</v>
      </c>
      <c r="IC75" s="1180">
        <f t="shared" ca="1" si="710"/>
        <v>0</v>
      </c>
      <c r="ID75" s="1180">
        <f t="shared" ca="1" si="710"/>
        <v>0</v>
      </c>
      <c r="IE75" s="1180">
        <f t="shared" ca="1" si="710"/>
        <v>0</v>
      </c>
      <c r="IQ75" s="1180">
        <f t="shared" ca="1" si="711"/>
        <v>0</v>
      </c>
      <c r="IR75" s="1180">
        <f t="shared" ca="1" si="711"/>
        <v>0</v>
      </c>
      <c r="IS75" s="1180">
        <f t="shared" ca="1" si="711"/>
        <v>0</v>
      </c>
      <c r="IT75" s="1180">
        <f t="shared" ca="1" si="711"/>
        <v>0</v>
      </c>
      <c r="IU75" s="1180">
        <f t="shared" ca="1" si="711"/>
        <v>0</v>
      </c>
      <c r="IV75" s="1180">
        <f t="shared" ca="1" si="711"/>
        <v>0</v>
      </c>
      <c r="IW75" s="1180">
        <f t="shared" ca="1" si="711"/>
        <v>0</v>
      </c>
      <c r="IX75" s="1180">
        <f t="shared" ca="1" si="711"/>
        <v>0</v>
      </c>
      <c r="IY75" s="1180">
        <f t="shared" ca="1" si="711"/>
        <v>0</v>
      </c>
      <c r="IZ75" s="1180">
        <f t="shared" ca="1" si="711"/>
        <v>0</v>
      </c>
      <c r="JA75" s="1180">
        <f t="shared" ca="1" si="712"/>
        <v>0</v>
      </c>
      <c r="JB75" s="1180">
        <f t="shared" ca="1" si="712"/>
        <v>0</v>
      </c>
      <c r="JC75" s="1180">
        <f t="shared" ca="1" si="712"/>
        <v>0</v>
      </c>
      <c r="JD75" s="1180">
        <f t="shared" ca="1" si="712"/>
        <v>0</v>
      </c>
      <c r="JE75" s="1180">
        <f t="shared" ca="1" si="712"/>
        <v>0</v>
      </c>
      <c r="JF75" s="1180">
        <f t="shared" ca="1" si="712"/>
        <v>0</v>
      </c>
      <c r="JG75" s="1180">
        <f t="shared" ca="1" si="712"/>
        <v>0</v>
      </c>
      <c r="JH75" s="1180">
        <f t="shared" ca="1" si="712"/>
        <v>0</v>
      </c>
      <c r="JT75" s="1180">
        <f t="shared" ca="1" si="713"/>
        <v>0</v>
      </c>
      <c r="JU75" s="1180">
        <f t="shared" ca="1" si="713"/>
        <v>0</v>
      </c>
      <c r="JV75" s="1180">
        <f t="shared" ca="1" si="713"/>
        <v>0</v>
      </c>
      <c r="JW75" s="1180">
        <f t="shared" ca="1" si="713"/>
        <v>0</v>
      </c>
      <c r="JX75" s="1180">
        <f t="shared" ca="1" si="713"/>
        <v>0</v>
      </c>
      <c r="JY75" s="1180">
        <f t="shared" ca="1" si="713"/>
        <v>0</v>
      </c>
      <c r="JZ75" s="1180">
        <f t="shared" ca="1" si="713"/>
        <v>0</v>
      </c>
      <c r="KA75" s="1180">
        <f t="shared" ca="1" si="713"/>
        <v>0</v>
      </c>
      <c r="KB75" s="1180">
        <f t="shared" ca="1" si="713"/>
        <v>0</v>
      </c>
      <c r="KC75" s="1180">
        <f t="shared" ca="1" si="713"/>
        <v>0</v>
      </c>
      <c r="KL75" s="1180">
        <f t="shared" ca="1" si="714"/>
        <v>0</v>
      </c>
      <c r="KM75" s="1180">
        <f t="shared" ca="1" si="714"/>
        <v>0</v>
      </c>
      <c r="KN75" s="1180">
        <f t="shared" ca="1" si="714"/>
        <v>0</v>
      </c>
      <c r="KO75" s="1180">
        <f t="shared" ca="1" si="714"/>
        <v>0</v>
      </c>
      <c r="KP75" s="1180">
        <f t="shared" ca="1" si="714"/>
        <v>0</v>
      </c>
      <c r="KQ75" s="1180">
        <f t="shared" ca="1" si="714"/>
        <v>0</v>
      </c>
      <c r="KR75" s="1180">
        <f t="shared" ca="1" si="714"/>
        <v>0</v>
      </c>
      <c r="LA75" s="1180">
        <f t="shared" ca="1" si="715"/>
        <v>0</v>
      </c>
      <c r="LB75" s="1180">
        <f t="shared" ca="1" si="715"/>
        <v>0</v>
      </c>
      <c r="LC75" s="1180">
        <f t="shared" ca="1" si="715"/>
        <v>0</v>
      </c>
      <c r="LD75" s="1180">
        <f t="shared" ca="1" si="715"/>
        <v>0</v>
      </c>
      <c r="LE75" s="1180">
        <f t="shared" ca="1" si="715"/>
        <v>0</v>
      </c>
      <c r="LF75" s="1180">
        <f t="shared" ca="1" si="715"/>
        <v>0</v>
      </c>
      <c r="LG75" s="1180">
        <f t="shared" ca="1" si="715"/>
        <v>0</v>
      </c>
      <c r="LH75" s="1180">
        <f t="shared" ca="1" si="715"/>
        <v>0</v>
      </c>
      <c r="LI75" s="1180">
        <f t="shared" ca="1" si="715"/>
        <v>0</v>
      </c>
      <c r="LJ75" s="1180">
        <f t="shared" ca="1" si="715"/>
        <v>0</v>
      </c>
      <c r="LK75" s="1180">
        <f t="shared" ca="1" si="715"/>
        <v>0</v>
      </c>
      <c r="LW75" s="1180">
        <f t="shared" ca="1" si="716"/>
        <v>0</v>
      </c>
      <c r="LX75" s="1180">
        <f t="shared" ca="1" si="716"/>
        <v>0</v>
      </c>
      <c r="LY75" s="1180">
        <f t="shared" ca="1" si="716"/>
        <v>0</v>
      </c>
      <c r="LZ75" s="1180">
        <f t="shared" ca="1" si="716"/>
        <v>0</v>
      </c>
      <c r="MA75" s="1180">
        <f t="shared" ca="1" si="716"/>
        <v>0</v>
      </c>
      <c r="MB75" s="1180">
        <f t="shared" ca="1" si="716"/>
        <v>0</v>
      </c>
      <c r="MC75" s="1180">
        <f t="shared" ca="1" si="716"/>
        <v>0</v>
      </c>
      <c r="MD75" s="1180">
        <f t="shared" ca="1" si="716"/>
        <v>0</v>
      </c>
      <c r="ME75" s="1180">
        <f t="shared" ca="1" si="716"/>
        <v>0</v>
      </c>
      <c r="MF75" s="1180">
        <f t="shared" ca="1" si="716"/>
        <v>0</v>
      </c>
      <c r="MG75" s="1180">
        <f t="shared" ca="1" si="717"/>
        <v>0</v>
      </c>
      <c r="MH75" s="1180">
        <f t="shared" ca="1" si="717"/>
        <v>0</v>
      </c>
      <c r="MI75" s="1180">
        <f t="shared" ca="1" si="717"/>
        <v>0</v>
      </c>
      <c r="MJ75" s="1180">
        <f t="shared" ca="1" si="717"/>
        <v>0</v>
      </c>
      <c r="MK75" s="1180">
        <f t="shared" ca="1" si="717"/>
        <v>0</v>
      </c>
      <c r="ML75" s="1180">
        <f t="shared" ca="1" si="717"/>
        <v>0</v>
      </c>
      <c r="MM75" s="1180">
        <f t="shared" ca="1" si="717"/>
        <v>0</v>
      </c>
      <c r="MN75" s="1180">
        <f t="shared" ca="1" si="717"/>
        <v>0</v>
      </c>
      <c r="MO75" s="1180">
        <f t="shared" ca="1" si="717"/>
        <v>0</v>
      </c>
      <c r="NA75" s="1180">
        <f t="shared" ca="1" si="718"/>
        <v>0</v>
      </c>
      <c r="NB75" s="1180">
        <f t="shared" ca="1" si="718"/>
        <v>0</v>
      </c>
      <c r="NC75" s="1180">
        <f t="shared" ca="1" si="718"/>
        <v>0</v>
      </c>
      <c r="ND75" s="1180">
        <f t="shared" ca="1" si="718"/>
        <v>0</v>
      </c>
      <c r="NE75" s="1180">
        <f t="shared" ca="1" si="718"/>
        <v>0</v>
      </c>
      <c r="NF75" s="1180">
        <f t="shared" ca="1" si="718"/>
        <v>0</v>
      </c>
      <c r="NG75" s="1180">
        <f t="shared" ca="1" si="718"/>
        <v>0</v>
      </c>
      <c r="NH75" s="1180">
        <f t="shared" ca="1" si="718"/>
        <v>0</v>
      </c>
      <c r="NI75" s="1180">
        <f t="shared" ca="1" si="718"/>
        <v>0</v>
      </c>
      <c r="NJ75" s="1180">
        <f t="shared" ca="1" si="718"/>
        <v>0</v>
      </c>
      <c r="NK75" s="1180">
        <f t="shared" ca="1" si="718"/>
        <v>0</v>
      </c>
      <c r="NL75" s="1180">
        <f t="shared" ca="1" si="718"/>
        <v>0</v>
      </c>
      <c r="NM75" s="1180">
        <f t="shared" ca="1" si="718"/>
        <v>0</v>
      </c>
      <c r="NN75" s="1180">
        <f t="shared" ca="1" si="718"/>
        <v>0</v>
      </c>
      <c r="NO75" s="1180">
        <f t="shared" ca="1" si="718"/>
        <v>0</v>
      </c>
      <c r="NP75" s="1180">
        <f t="shared" ca="1" si="718"/>
        <v>0</v>
      </c>
      <c r="OH75" s="1180">
        <f t="shared" ca="1" si="719"/>
        <v>0</v>
      </c>
      <c r="OI75" s="1180">
        <f t="shared" ca="1" si="719"/>
        <v>0</v>
      </c>
      <c r="OJ75" s="1180">
        <f t="shared" ca="1" si="719"/>
        <v>0</v>
      </c>
      <c r="OK75" s="1180">
        <f t="shared" ca="1" si="719"/>
        <v>0</v>
      </c>
      <c r="OL75" s="1180">
        <f t="shared" ca="1" si="719"/>
        <v>0</v>
      </c>
      <c r="OM75" s="1180">
        <f t="shared" ca="1" si="719"/>
        <v>0</v>
      </c>
      <c r="ON75" s="1180">
        <f t="shared" ca="1" si="719"/>
        <v>0</v>
      </c>
      <c r="OO75" s="1180">
        <f t="shared" ca="1" si="719"/>
        <v>0</v>
      </c>
      <c r="PA75" s="1180">
        <f t="shared" ca="1" si="720"/>
        <v>0</v>
      </c>
      <c r="PB75" s="1180">
        <f t="shared" ca="1" si="720"/>
        <v>0</v>
      </c>
      <c r="PC75" s="1180">
        <f t="shared" ca="1" si="720"/>
        <v>0</v>
      </c>
      <c r="PD75" s="1180">
        <f t="shared" ca="1" si="720"/>
        <v>0</v>
      </c>
      <c r="PE75" s="1180">
        <f t="shared" ca="1" si="720"/>
        <v>0</v>
      </c>
      <c r="PF75" s="1180">
        <f t="shared" ca="1" si="720"/>
        <v>0</v>
      </c>
      <c r="PG75" s="1180">
        <f t="shared" ca="1" si="720"/>
        <v>0</v>
      </c>
      <c r="PH75" s="1180">
        <f t="shared" ca="1" si="720"/>
        <v>0</v>
      </c>
      <c r="PI75" s="1180">
        <f t="shared" ca="1" si="720"/>
        <v>0</v>
      </c>
      <c r="PJ75" s="1180">
        <f t="shared" ca="1" si="720"/>
        <v>0</v>
      </c>
      <c r="PK75" s="1180">
        <f t="shared" ca="1" si="720"/>
        <v>0</v>
      </c>
      <c r="PW75" s="1180">
        <f t="shared" ca="1" si="699"/>
        <v>0</v>
      </c>
      <c r="PX75" s="1180">
        <f t="shared" ca="1" si="699"/>
        <v>0</v>
      </c>
      <c r="PY75" s="1180">
        <f t="shared" ca="1" si="699"/>
        <v>0</v>
      </c>
      <c r="PZ75" s="1180">
        <f t="shared" ca="1" si="699"/>
        <v>0</v>
      </c>
    </row>
    <row r="76" spans="1:442" ht="12" customHeight="1">
      <c r="A76" s="1">
        <v>37</v>
      </c>
      <c r="B76" s="1" t="s">
        <v>2648</v>
      </c>
      <c r="C76" s="1" t="s">
        <v>2686</v>
      </c>
      <c r="D76" s="1" t="s">
        <v>93</v>
      </c>
      <c r="J76" s="1180">
        <f t="shared" ca="1" si="677"/>
        <v>0</v>
      </c>
      <c r="K76" s="1180">
        <f t="shared" ca="1" si="677"/>
        <v>0</v>
      </c>
      <c r="T76" s="1180">
        <f t="shared" ca="1" si="700"/>
        <v>0</v>
      </c>
      <c r="U76" s="1180">
        <f t="shared" ca="1" si="700"/>
        <v>0</v>
      </c>
      <c r="V76" s="1180">
        <f t="shared" ca="1" si="700"/>
        <v>0</v>
      </c>
      <c r="W76" s="1180">
        <f t="shared" ca="1" si="700"/>
        <v>0</v>
      </c>
      <c r="X76" s="1180">
        <f t="shared" ca="1" si="700"/>
        <v>0</v>
      </c>
      <c r="Y76" s="1180">
        <f t="shared" ca="1" si="700"/>
        <v>0</v>
      </c>
      <c r="Z76" s="1180">
        <f t="shared" ca="1" si="700"/>
        <v>0</v>
      </c>
      <c r="AA76" s="1180">
        <f t="shared" ca="1" si="700"/>
        <v>0</v>
      </c>
      <c r="AB76" s="1180">
        <f t="shared" ca="1" si="700"/>
        <v>0</v>
      </c>
      <c r="AC76" s="1180">
        <f t="shared" ca="1" si="700"/>
        <v>0</v>
      </c>
      <c r="AD76" s="1180">
        <f t="shared" ca="1" si="700"/>
        <v>0</v>
      </c>
      <c r="AM76" s="1180">
        <f t="shared" ca="1" si="701"/>
        <v>0</v>
      </c>
      <c r="AN76" s="1180">
        <f t="shared" ca="1" si="701"/>
        <v>0</v>
      </c>
      <c r="AO76" s="1180">
        <f t="shared" ca="1" si="701"/>
        <v>0</v>
      </c>
      <c r="AP76" s="1180">
        <f t="shared" ca="1" si="701"/>
        <v>0</v>
      </c>
      <c r="AQ76" s="1180">
        <f t="shared" ca="1" si="701"/>
        <v>0</v>
      </c>
      <c r="AR76" s="1180">
        <f t="shared" ca="1" si="701"/>
        <v>0</v>
      </c>
      <c r="AS76" s="1180">
        <f t="shared" ca="1" si="701"/>
        <v>0</v>
      </c>
      <c r="AT76" s="1180">
        <f t="shared" ca="1" si="701"/>
        <v>0</v>
      </c>
      <c r="AU76" s="1180">
        <f t="shared" ca="1" si="701"/>
        <v>0</v>
      </c>
      <c r="AV76" s="1180">
        <f t="shared" ca="1" si="701"/>
        <v>0</v>
      </c>
      <c r="AW76" s="1180">
        <f t="shared" ca="1" si="701"/>
        <v>0</v>
      </c>
      <c r="AX76" s="1180">
        <f t="shared" ca="1" si="701"/>
        <v>0</v>
      </c>
      <c r="AY76" s="1180">
        <f t="shared" ca="1" si="701"/>
        <v>0</v>
      </c>
      <c r="AZ76" s="1180">
        <f t="shared" ca="1" si="701"/>
        <v>0</v>
      </c>
      <c r="BA76" s="1180">
        <f t="shared" ca="1" si="701"/>
        <v>0</v>
      </c>
      <c r="BB76" s="1180">
        <f t="shared" ca="1" si="701"/>
        <v>0</v>
      </c>
      <c r="BN76" s="1180">
        <f t="shared" ca="1" si="702"/>
        <v>0</v>
      </c>
      <c r="BO76" s="1180">
        <f t="shared" ca="1" si="702"/>
        <v>0</v>
      </c>
      <c r="BP76" s="1180">
        <f t="shared" ca="1" si="702"/>
        <v>0</v>
      </c>
      <c r="BQ76" s="1180">
        <f t="shared" ca="1" si="702"/>
        <v>0</v>
      </c>
      <c r="BR76" s="1180">
        <f t="shared" ca="1" si="702"/>
        <v>0</v>
      </c>
      <c r="CD76" s="1180">
        <f t="shared" ca="1" si="703"/>
        <v>0</v>
      </c>
      <c r="CE76" s="1180">
        <f t="shared" ca="1" si="703"/>
        <v>0</v>
      </c>
      <c r="CF76" s="1180">
        <f t="shared" ca="1" si="703"/>
        <v>0</v>
      </c>
      <c r="CG76" s="1180">
        <f t="shared" ca="1" si="703"/>
        <v>0</v>
      </c>
      <c r="CH76" s="1180">
        <f t="shared" ca="1" si="703"/>
        <v>0</v>
      </c>
      <c r="CI76" s="1180">
        <f t="shared" ca="1" si="703"/>
        <v>0</v>
      </c>
      <c r="CJ76" s="1180">
        <f t="shared" ca="1" si="703"/>
        <v>0</v>
      </c>
      <c r="CK76" s="1180">
        <f t="shared" ca="1" si="703"/>
        <v>0</v>
      </c>
      <c r="CL76" s="1180">
        <f t="shared" ca="1" si="703"/>
        <v>0</v>
      </c>
      <c r="CM76" s="1180">
        <f t="shared" ca="1" si="703"/>
        <v>0</v>
      </c>
      <c r="CN76" s="1180">
        <f t="shared" ca="1" si="703"/>
        <v>0</v>
      </c>
      <c r="CO76" s="1180">
        <f t="shared" ca="1" si="703"/>
        <v>0</v>
      </c>
      <c r="DA76" s="1180">
        <f t="shared" ca="1" si="704"/>
        <v>0</v>
      </c>
      <c r="DB76" s="1180">
        <f t="shared" ca="1" si="704"/>
        <v>0</v>
      </c>
      <c r="DC76" s="1180">
        <f t="shared" ca="1" si="704"/>
        <v>0</v>
      </c>
      <c r="DD76" s="1180">
        <f t="shared" ca="1" si="704"/>
        <v>0</v>
      </c>
      <c r="DE76" s="1180">
        <f t="shared" ca="1" si="704"/>
        <v>0</v>
      </c>
      <c r="DF76" s="1180">
        <f t="shared" ca="1" si="704"/>
        <v>0</v>
      </c>
      <c r="DG76" s="1180">
        <f t="shared" ca="1" si="704"/>
        <v>0</v>
      </c>
      <c r="DH76" s="1180">
        <f t="shared" ca="1" si="704"/>
        <v>0</v>
      </c>
      <c r="DI76" s="1180">
        <f t="shared" ca="1" si="704"/>
        <v>0</v>
      </c>
      <c r="DJ76" s="1180">
        <f t="shared" ca="1" si="704"/>
        <v>0</v>
      </c>
      <c r="DV76" s="1180">
        <f t="shared" ca="1" si="705"/>
        <v>0</v>
      </c>
      <c r="DW76" s="1180">
        <f t="shared" ca="1" si="705"/>
        <v>0</v>
      </c>
      <c r="DX76" s="1180">
        <f t="shared" ca="1" si="705"/>
        <v>0</v>
      </c>
      <c r="DY76" s="1180">
        <f t="shared" ca="1" si="705"/>
        <v>0</v>
      </c>
      <c r="DZ76" s="1180">
        <f t="shared" ca="1" si="705"/>
        <v>0</v>
      </c>
      <c r="EA76" s="1180">
        <f t="shared" ca="1" si="705"/>
        <v>0</v>
      </c>
      <c r="EB76" s="1180">
        <f t="shared" ca="1" si="705"/>
        <v>0</v>
      </c>
      <c r="EC76" s="1180">
        <f t="shared" ca="1" si="705"/>
        <v>0</v>
      </c>
      <c r="ED76" s="1180">
        <f t="shared" ca="1" si="705"/>
        <v>0</v>
      </c>
      <c r="EE76" s="1180">
        <f t="shared" ca="1" si="705"/>
        <v>0</v>
      </c>
      <c r="EF76" s="1180">
        <f t="shared" ca="1" si="705"/>
        <v>0</v>
      </c>
      <c r="EG76" s="1180">
        <f t="shared" ca="1" si="705"/>
        <v>0</v>
      </c>
      <c r="EH76" s="1180">
        <f t="shared" ca="1" si="705"/>
        <v>0</v>
      </c>
      <c r="EI76" s="1180">
        <f t="shared" ca="1" si="705"/>
        <v>0</v>
      </c>
      <c r="EJ76" s="1180">
        <f t="shared" ca="1" si="705"/>
        <v>0</v>
      </c>
      <c r="EK76" s="1180">
        <f t="shared" ca="1" si="705"/>
        <v>0</v>
      </c>
      <c r="EW76" s="1180">
        <f t="shared" ca="1" si="706"/>
        <v>0</v>
      </c>
      <c r="EX76" s="1180">
        <f t="shared" ca="1" si="706"/>
        <v>0</v>
      </c>
      <c r="EY76" s="1180">
        <f t="shared" ca="1" si="706"/>
        <v>0</v>
      </c>
      <c r="EZ76" s="1180">
        <f t="shared" ca="1" si="706"/>
        <v>0</v>
      </c>
      <c r="FA76" s="1180">
        <f t="shared" ca="1" si="706"/>
        <v>0</v>
      </c>
      <c r="FB76" s="1180">
        <f t="shared" ca="1" si="706"/>
        <v>0</v>
      </c>
      <c r="FN76" s="1180">
        <f t="shared" ca="1" si="707"/>
        <v>0</v>
      </c>
      <c r="FO76" s="1180">
        <f t="shared" ca="1" si="707"/>
        <v>0</v>
      </c>
      <c r="FP76" s="1180">
        <f t="shared" ca="1" si="707"/>
        <v>0</v>
      </c>
      <c r="FQ76" s="1180">
        <f t="shared" ca="1" si="707"/>
        <v>0</v>
      </c>
      <c r="FR76" s="1180">
        <f t="shared" ca="1" si="707"/>
        <v>0</v>
      </c>
      <c r="FS76" s="1180">
        <f t="shared" ca="1" si="707"/>
        <v>0</v>
      </c>
      <c r="FT76" s="1180">
        <f t="shared" ca="1" si="707"/>
        <v>0</v>
      </c>
      <c r="FU76" s="1180">
        <f t="shared" ca="1" si="707"/>
        <v>0</v>
      </c>
      <c r="FV76" s="1180">
        <f t="shared" ca="1" si="707"/>
        <v>0</v>
      </c>
      <c r="FW76" s="1180">
        <f t="shared" ca="1" si="707"/>
        <v>0</v>
      </c>
      <c r="FX76" s="1180">
        <f t="shared" ca="1" si="707"/>
        <v>0</v>
      </c>
      <c r="GJ76" s="1180">
        <f t="shared" ca="1" si="708"/>
        <v>0</v>
      </c>
      <c r="GK76" s="1180">
        <f t="shared" ca="1" si="708"/>
        <v>0</v>
      </c>
      <c r="GL76" s="1180">
        <f t="shared" ca="1" si="708"/>
        <v>0</v>
      </c>
      <c r="GM76" s="1180">
        <f t="shared" ca="1" si="708"/>
        <v>0</v>
      </c>
      <c r="GN76" s="1180">
        <f t="shared" ca="1" si="708"/>
        <v>0</v>
      </c>
      <c r="GO76" s="1180">
        <f t="shared" ca="1" si="708"/>
        <v>0</v>
      </c>
      <c r="GP76" s="1180">
        <f t="shared" ca="1" si="708"/>
        <v>0</v>
      </c>
      <c r="GQ76" s="1180">
        <f t="shared" ca="1" si="708"/>
        <v>0</v>
      </c>
      <c r="HC76" s="1180">
        <f t="shared" ca="1" si="709"/>
        <v>0</v>
      </c>
      <c r="HD76" s="1180">
        <f t="shared" ca="1" si="709"/>
        <v>0</v>
      </c>
      <c r="HE76" s="1180">
        <f t="shared" ca="1" si="709"/>
        <v>0</v>
      </c>
      <c r="HF76" s="1180">
        <f t="shared" ca="1" si="709"/>
        <v>0</v>
      </c>
      <c r="HG76" s="1180">
        <f t="shared" ca="1" si="709"/>
        <v>0</v>
      </c>
      <c r="HH76" s="1180">
        <f t="shared" ca="1" si="709"/>
        <v>0</v>
      </c>
      <c r="HT76" s="1180">
        <f t="shared" ca="1" si="710"/>
        <v>0</v>
      </c>
      <c r="HU76" s="1180">
        <f t="shared" ca="1" si="710"/>
        <v>0</v>
      </c>
      <c r="HV76" s="1180">
        <f t="shared" ca="1" si="710"/>
        <v>0</v>
      </c>
      <c r="HW76" s="1180">
        <f t="shared" ca="1" si="710"/>
        <v>0</v>
      </c>
      <c r="HX76" s="1180">
        <f t="shared" ca="1" si="710"/>
        <v>0</v>
      </c>
      <c r="HY76" s="1180">
        <f t="shared" ca="1" si="710"/>
        <v>0</v>
      </c>
      <c r="HZ76" s="1180">
        <f t="shared" ca="1" si="710"/>
        <v>0</v>
      </c>
      <c r="IA76" s="1180">
        <f t="shared" ca="1" si="710"/>
        <v>0</v>
      </c>
      <c r="IB76" s="1180">
        <f t="shared" ca="1" si="710"/>
        <v>0</v>
      </c>
      <c r="IC76" s="1180">
        <f t="shared" ca="1" si="710"/>
        <v>0</v>
      </c>
      <c r="ID76" s="1180">
        <f t="shared" ca="1" si="710"/>
        <v>0</v>
      </c>
      <c r="IE76" s="1180">
        <f t="shared" ca="1" si="710"/>
        <v>0</v>
      </c>
      <c r="IQ76" s="1180">
        <f t="shared" ca="1" si="711"/>
        <v>0</v>
      </c>
      <c r="IR76" s="1180">
        <f t="shared" ca="1" si="711"/>
        <v>0</v>
      </c>
      <c r="IS76" s="1180">
        <f t="shared" ca="1" si="711"/>
        <v>0</v>
      </c>
      <c r="IT76" s="1180">
        <f t="shared" ca="1" si="711"/>
        <v>0</v>
      </c>
      <c r="IU76" s="1180">
        <f t="shared" ca="1" si="711"/>
        <v>0</v>
      </c>
      <c r="IV76" s="1180">
        <f t="shared" ca="1" si="711"/>
        <v>0</v>
      </c>
      <c r="IW76" s="1180">
        <f t="shared" ca="1" si="711"/>
        <v>0</v>
      </c>
      <c r="IX76" s="1180">
        <f t="shared" ca="1" si="711"/>
        <v>0</v>
      </c>
      <c r="IY76" s="1180">
        <f t="shared" ca="1" si="711"/>
        <v>0</v>
      </c>
      <c r="IZ76" s="1180">
        <f t="shared" ca="1" si="711"/>
        <v>0</v>
      </c>
      <c r="JA76" s="1180">
        <f t="shared" ca="1" si="712"/>
        <v>0</v>
      </c>
      <c r="JB76" s="1180">
        <f t="shared" ca="1" si="712"/>
        <v>0</v>
      </c>
      <c r="JC76" s="1180">
        <f t="shared" ca="1" si="712"/>
        <v>0</v>
      </c>
      <c r="JD76" s="1180">
        <f t="shared" ca="1" si="712"/>
        <v>0</v>
      </c>
      <c r="JE76" s="1180">
        <f t="shared" ca="1" si="712"/>
        <v>0</v>
      </c>
      <c r="JF76" s="1180">
        <f t="shared" ca="1" si="712"/>
        <v>0</v>
      </c>
      <c r="JG76" s="1180">
        <f t="shared" ca="1" si="712"/>
        <v>0</v>
      </c>
      <c r="JH76" s="1180">
        <f t="shared" ca="1" si="712"/>
        <v>0</v>
      </c>
      <c r="JT76" s="1180">
        <f t="shared" ca="1" si="713"/>
        <v>0</v>
      </c>
      <c r="JU76" s="1180">
        <f t="shared" ca="1" si="713"/>
        <v>0</v>
      </c>
      <c r="JV76" s="1180">
        <f t="shared" ca="1" si="713"/>
        <v>0</v>
      </c>
      <c r="JW76" s="1180">
        <f t="shared" ca="1" si="713"/>
        <v>0</v>
      </c>
      <c r="JX76" s="1180">
        <f t="shared" ca="1" si="713"/>
        <v>0</v>
      </c>
      <c r="JY76" s="1180">
        <f t="shared" ca="1" si="713"/>
        <v>0</v>
      </c>
      <c r="JZ76" s="1180">
        <f t="shared" ca="1" si="713"/>
        <v>0</v>
      </c>
      <c r="KA76" s="1180">
        <f t="shared" ca="1" si="713"/>
        <v>0</v>
      </c>
      <c r="KB76" s="1180">
        <f t="shared" ca="1" si="713"/>
        <v>0</v>
      </c>
      <c r="KC76" s="1180">
        <f t="shared" ca="1" si="713"/>
        <v>0</v>
      </c>
      <c r="KL76" s="1180">
        <f t="shared" ca="1" si="714"/>
        <v>0</v>
      </c>
      <c r="KM76" s="1180">
        <f t="shared" ca="1" si="714"/>
        <v>0</v>
      </c>
      <c r="KN76" s="1180">
        <f t="shared" ca="1" si="714"/>
        <v>0</v>
      </c>
      <c r="KO76" s="1180">
        <f t="shared" ca="1" si="714"/>
        <v>0</v>
      </c>
      <c r="KP76" s="1180">
        <f t="shared" ca="1" si="714"/>
        <v>0</v>
      </c>
      <c r="KQ76" s="1180">
        <f t="shared" ca="1" si="714"/>
        <v>0</v>
      </c>
      <c r="KR76" s="1180">
        <f t="shared" ca="1" si="714"/>
        <v>0</v>
      </c>
      <c r="LA76" s="1180">
        <f t="shared" ca="1" si="715"/>
        <v>0</v>
      </c>
      <c r="LB76" s="1180">
        <f t="shared" ca="1" si="715"/>
        <v>0</v>
      </c>
      <c r="LC76" s="1180">
        <f t="shared" ca="1" si="715"/>
        <v>0</v>
      </c>
      <c r="LD76" s="1180">
        <f t="shared" ca="1" si="715"/>
        <v>0</v>
      </c>
      <c r="LE76" s="1180">
        <f t="shared" ca="1" si="715"/>
        <v>0</v>
      </c>
      <c r="LF76" s="1180">
        <f t="shared" ca="1" si="715"/>
        <v>0</v>
      </c>
      <c r="LG76" s="1180">
        <f t="shared" ca="1" si="715"/>
        <v>0</v>
      </c>
      <c r="LH76" s="1180">
        <f t="shared" ca="1" si="715"/>
        <v>0</v>
      </c>
      <c r="LI76" s="1180">
        <f t="shared" ca="1" si="715"/>
        <v>0</v>
      </c>
      <c r="LJ76" s="1180">
        <f t="shared" ca="1" si="715"/>
        <v>0</v>
      </c>
      <c r="LK76" s="1180">
        <f t="shared" ca="1" si="715"/>
        <v>0</v>
      </c>
      <c r="LW76" s="1180">
        <f t="shared" ca="1" si="716"/>
        <v>0</v>
      </c>
      <c r="LX76" s="1180">
        <f t="shared" ca="1" si="716"/>
        <v>0</v>
      </c>
      <c r="LY76" s="1180">
        <f t="shared" ca="1" si="716"/>
        <v>0</v>
      </c>
      <c r="LZ76" s="1180">
        <f t="shared" ca="1" si="716"/>
        <v>0</v>
      </c>
      <c r="MA76" s="1180">
        <f t="shared" ca="1" si="716"/>
        <v>0</v>
      </c>
      <c r="MB76" s="1180">
        <f t="shared" ca="1" si="716"/>
        <v>0</v>
      </c>
      <c r="MC76" s="1180">
        <f t="shared" ca="1" si="716"/>
        <v>0</v>
      </c>
      <c r="MD76" s="1180">
        <f t="shared" ca="1" si="716"/>
        <v>0</v>
      </c>
      <c r="ME76" s="1180">
        <f t="shared" ca="1" si="716"/>
        <v>0</v>
      </c>
      <c r="MF76" s="1180">
        <f t="shared" ca="1" si="716"/>
        <v>0</v>
      </c>
      <c r="MG76" s="1180">
        <f t="shared" ca="1" si="717"/>
        <v>0</v>
      </c>
      <c r="MH76" s="1180">
        <f t="shared" ca="1" si="717"/>
        <v>0</v>
      </c>
      <c r="MI76" s="1180">
        <f t="shared" ca="1" si="717"/>
        <v>0</v>
      </c>
      <c r="MJ76" s="1180">
        <f t="shared" ca="1" si="717"/>
        <v>0</v>
      </c>
      <c r="MK76" s="1180">
        <f t="shared" ca="1" si="717"/>
        <v>0</v>
      </c>
      <c r="ML76" s="1180">
        <f t="shared" ca="1" si="717"/>
        <v>0</v>
      </c>
      <c r="MM76" s="1180">
        <f t="shared" ca="1" si="717"/>
        <v>0</v>
      </c>
      <c r="MN76" s="1180">
        <f t="shared" ca="1" si="717"/>
        <v>0</v>
      </c>
      <c r="MO76" s="1180">
        <f t="shared" ca="1" si="717"/>
        <v>0</v>
      </c>
      <c r="NA76" s="1180">
        <f t="shared" ca="1" si="718"/>
        <v>0</v>
      </c>
      <c r="NB76" s="1180">
        <f t="shared" ca="1" si="718"/>
        <v>0</v>
      </c>
      <c r="NC76" s="1180">
        <f t="shared" ca="1" si="718"/>
        <v>0</v>
      </c>
      <c r="ND76" s="1180">
        <f t="shared" ca="1" si="718"/>
        <v>0</v>
      </c>
      <c r="NE76" s="1180">
        <f t="shared" ca="1" si="718"/>
        <v>0</v>
      </c>
      <c r="NF76" s="1180">
        <f t="shared" ca="1" si="718"/>
        <v>0</v>
      </c>
      <c r="NG76" s="1180">
        <f t="shared" ca="1" si="718"/>
        <v>0</v>
      </c>
      <c r="NH76" s="1180">
        <f t="shared" ca="1" si="718"/>
        <v>0</v>
      </c>
      <c r="NI76" s="1180">
        <f t="shared" ca="1" si="718"/>
        <v>0</v>
      </c>
      <c r="NJ76" s="1180">
        <f t="shared" ca="1" si="718"/>
        <v>0</v>
      </c>
      <c r="NK76" s="1180">
        <f t="shared" ca="1" si="718"/>
        <v>0</v>
      </c>
      <c r="NL76" s="1180">
        <f t="shared" ca="1" si="718"/>
        <v>0</v>
      </c>
      <c r="NM76" s="1180">
        <f t="shared" ca="1" si="718"/>
        <v>0</v>
      </c>
      <c r="NN76" s="1180">
        <f t="shared" ca="1" si="718"/>
        <v>0</v>
      </c>
      <c r="NO76" s="1180">
        <f t="shared" ca="1" si="718"/>
        <v>0</v>
      </c>
      <c r="NP76" s="1180">
        <f t="shared" ca="1" si="718"/>
        <v>0</v>
      </c>
      <c r="OH76" s="1180">
        <f t="shared" ca="1" si="719"/>
        <v>0</v>
      </c>
      <c r="OI76" s="1180">
        <f t="shared" ca="1" si="719"/>
        <v>0</v>
      </c>
      <c r="OJ76" s="1180">
        <f t="shared" ca="1" si="719"/>
        <v>0</v>
      </c>
      <c r="OK76" s="1180">
        <f t="shared" ca="1" si="719"/>
        <v>0</v>
      </c>
      <c r="OL76" s="1180">
        <f t="shared" ca="1" si="719"/>
        <v>0</v>
      </c>
      <c r="OM76" s="1180">
        <f t="shared" ca="1" si="719"/>
        <v>0</v>
      </c>
      <c r="ON76" s="1180">
        <f t="shared" ca="1" si="719"/>
        <v>0</v>
      </c>
      <c r="OO76" s="1180">
        <f t="shared" ca="1" si="719"/>
        <v>0</v>
      </c>
      <c r="PA76" s="1180">
        <f t="shared" ca="1" si="720"/>
        <v>0</v>
      </c>
      <c r="PB76" s="1180">
        <f t="shared" ca="1" si="720"/>
        <v>0</v>
      </c>
      <c r="PC76" s="1180">
        <f t="shared" ca="1" si="720"/>
        <v>0</v>
      </c>
      <c r="PD76" s="1180">
        <f t="shared" ca="1" si="720"/>
        <v>0</v>
      </c>
      <c r="PE76" s="1180">
        <f t="shared" ca="1" si="720"/>
        <v>0</v>
      </c>
      <c r="PF76" s="1180">
        <f t="shared" ca="1" si="720"/>
        <v>0</v>
      </c>
      <c r="PG76" s="1180">
        <f t="shared" ca="1" si="720"/>
        <v>0</v>
      </c>
      <c r="PH76" s="1180">
        <f t="shared" ca="1" si="720"/>
        <v>0</v>
      </c>
      <c r="PI76" s="1180">
        <f t="shared" ca="1" si="720"/>
        <v>0</v>
      </c>
      <c r="PJ76" s="1180">
        <f t="shared" ca="1" si="720"/>
        <v>0</v>
      </c>
      <c r="PK76" s="1180">
        <f t="shared" ca="1" si="720"/>
        <v>0</v>
      </c>
      <c r="PW76" s="1180">
        <f t="shared" ca="1" si="699"/>
        <v>0</v>
      </c>
      <c r="PX76" s="1180">
        <f t="shared" ca="1" si="699"/>
        <v>0</v>
      </c>
      <c r="PY76" s="1180">
        <f t="shared" ca="1" si="699"/>
        <v>0</v>
      </c>
      <c r="PZ76" s="1180">
        <f t="shared" ca="1" si="699"/>
        <v>0</v>
      </c>
    </row>
    <row r="77" spans="1:442" ht="12" customHeight="1">
      <c r="A77" s="1">
        <v>38</v>
      </c>
      <c r="B77" s="1" t="s">
        <v>2648</v>
      </c>
      <c r="C77" s="1" t="s">
        <v>2687</v>
      </c>
      <c r="D77" s="1" t="s">
        <v>93</v>
      </c>
      <c r="J77" s="1180">
        <f t="shared" ca="1" si="677"/>
        <v>0</v>
      </c>
      <c r="K77" s="1180">
        <f t="shared" ca="1" si="677"/>
        <v>0</v>
      </c>
      <c r="T77" s="1180">
        <f t="shared" ca="1" si="700"/>
        <v>0</v>
      </c>
      <c r="U77" s="1180">
        <f t="shared" ca="1" si="700"/>
        <v>0</v>
      </c>
      <c r="V77" s="1180">
        <f t="shared" ca="1" si="700"/>
        <v>0</v>
      </c>
      <c r="W77" s="1180">
        <f t="shared" ca="1" si="700"/>
        <v>0</v>
      </c>
      <c r="X77" s="1180">
        <f t="shared" ca="1" si="700"/>
        <v>0</v>
      </c>
      <c r="Y77" s="1180">
        <f t="shared" ca="1" si="700"/>
        <v>0</v>
      </c>
      <c r="Z77" s="1180">
        <f t="shared" ca="1" si="700"/>
        <v>0</v>
      </c>
      <c r="AA77" s="1180">
        <f t="shared" ca="1" si="700"/>
        <v>0</v>
      </c>
      <c r="AB77" s="1180">
        <f t="shared" ca="1" si="700"/>
        <v>0</v>
      </c>
      <c r="AC77" s="1180">
        <f t="shared" ca="1" si="700"/>
        <v>0</v>
      </c>
      <c r="AD77" s="1180">
        <f t="shared" ca="1" si="700"/>
        <v>0</v>
      </c>
      <c r="AM77" s="1180">
        <f t="shared" ca="1" si="701"/>
        <v>0</v>
      </c>
      <c r="AN77" s="1180">
        <f t="shared" ca="1" si="701"/>
        <v>0</v>
      </c>
      <c r="AO77" s="1180">
        <f t="shared" ca="1" si="701"/>
        <v>0</v>
      </c>
      <c r="AP77" s="1180">
        <f t="shared" ca="1" si="701"/>
        <v>0</v>
      </c>
      <c r="AQ77" s="1180">
        <f t="shared" ca="1" si="701"/>
        <v>0</v>
      </c>
      <c r="AR77" s="1180">
        <f t="shared" ca="1" si="701"/>
        <v>0</v>
      </c>
      <c r="AS77" s="1180">
        <f t="shared" ca="1" si="701"/>
        <v>0</v>
      </c>
      <c r="AT77" s="1180">
        <f t="shared" ca="1" si="701"/>
        <v>0</v>
      </c>
      <c r="AU77" s="1180">
        <f t="shared" ca="1" si="701"/>
        <v>0</v>
      </c>
      <c r="AV77" s="1180">
        <f t="shared" ca="1" si="701"/>
        <v>0</v>
      </c>
      <c r="AW77" s="1180">
        <f t="shared" ca="1" si="701"/>
        <v>0</v>
      </c>
      <c r="AX77" s="1180">
        <f t="shared" ca="1" si="701"/>
        <v>0</v>
      </c>
      <c r="AY77" s="1180">
        <f t="shared" ca="1" si="701"/>
        <v>0</v>
      </c>
      <c r="AZ77" s="1180">
        <f t="shared" ca="1" si="701"/>
        <v>0</v>
      </c>
      <c r="BA77" s="1180">
        <f t="shared" ca="1" si="701"/>
        <v>0</v>
      </c>
      <c r="BB77" s="1180">
        <f t="shared" ca="1" si="701"/>
        <v>0</v>
      </c>
      <c r="BN77" s="1180">
        <f t="shared" ca="1" si="702"/>
        <v>0</v>
      </c>
      <c r="BO77" s="1180">
        <f t="shared" ca="1" si="702"/>
        <v>0</v>
      </c>
      <c r="BP77" s="1180">
        <f t="shared" ca="1" si="702"/>
        <v>0</v>
      </c>
      <c r="BQ77" s="1180">
        <f t="shared" ca="1" si="702"/>
        <v>0</v>
      </c>
      <c r="BR77" s="1180">
        <f t="shared" ca="1" si="702"/>
        <v>0</v>
      </c>
      <c r="CD77" s="1180">
        <f t="shared" ca="1" si="703"/>
        <v>0</v>
      </c>
      <c r="CE77" s="1180">
        <f t="shared" ca="1" si="703"/>
        <v>0</v>
      </c>
      <c r="CF77" s="1180">
        <f t="shared" ca="1" si="703"/>
        <v>0</v>
      </c>
      <c r="CG77" s="1180">
        <f t="shared" ca="1" si="703"/>
        <v>0</v>
      </c>
      <c r="CH77" s="1180">
        <f t="shared" ca="1" si="703"/>
        <v>0</v>
      </c>
      <c r="CI77" s="1180">
        <f t="shared" ca="1" si="703"/>
        <v>0</v>
      </c>
      <c r="CJ77" s="1180">
        <f t="shared" ca="1" si="703"/>
        <v>0</v>
      </c>
      <c r="CK77" s="1180">
        <f t="shared" ca="1" si="703"/>
        <v>0</v>
      </c>
      <c r="CL77" s="1180">
        <f t="shared" ca="1" si="703"/>
        <v>0</v>
      </c>
      <c r="CM77" s="1180">
        <f t="shared" ca="1" si="703"/>
        <v>0</v>
      </c>
      <c r="CN77" s="1180">
        <f t="shared" ca="1" si="703"/>
        <v>0</v>
      </c>
      <c r="CO77" s="1180">
        <f t="shared" ca="1" si="703"/>
        <v>0</v>
      </c>
      <c r="DA77" s="1180">
        <f t="shared" ca="1" si="704"/>
        <v>0</v>
      </c>
      <c r="DB77" s="1180">
        <f t="shared" ca="1" si="704"/>
        <v>0</v>
      </c>
      <c r="DC77" s="1180">
        <f t="shared" ca="1" si="704"/>
        <v>0</v>
      </c>
      <c r="DD77" s="1180">
        <f t="shared" ca="1" si="704"/>
        <v>0</v>
      </c>
      <c r="DE77" s="1180">
        <f t="shared" ca="1" si="704"/>
        <v>0</v>
      </c>
      <c r="DF77" s="1180">
        <f t="shared" ca="1" si="704"/>
        <v>0</v>
      </c>
      <c r="DG77" s="1180">
        <f t="shared" ca="1" si="704"/>
        <v>0</v>
      </c>
      <c r="DH77" s="1180">
        <f t="shared" ca="1" si="704"/>
        <v>0</v>
      </c>
      <c r="DI77" s="1180">
        <f t="shared" ca="1" si="704"/>
        <v>0</v>
      </c>
      <c r="DJ77" s="1180">
        <f t="shared" ca="1" si="704"/>
        <v>0</v>
      </c>
      <c r="DV77" s="1180">
        <f t="shared" ca="1" si="705"/>
        <v>0</v>
      </c>
      <c r="DW77" s="1180">
        <f t="shared" ca="1" si="705"/>
        <v>0</v>
      </c>
      <c r="DX77" s="1180">
        <f t="shared" ca="1" si="705"/>
        <v>0</v>
      </c>
      <c r="DY77" s="1180">
        <f t="shared" ca="1" si="705"/>
        <v>0</v>
      </c>
      <c r="DZ77" s="1180">
        <f t="shared" ca="1" si="705"/>
        <v>0</v>
      </c>
      <c r="EA77" s="1180">
        <f t="shared" ca="1" si="705"/>
        <v>0</v>
      </c>
      <c r="EB77" s="1180">
        <f t="shared" ca="1" si="705"/>
        <v>0</v>
      </c>
      <c r="EC77" s="1180">
        <f t="shared" ca="1" si="705"/>
        <v>0</v>
      </c>
      <c r="ED77" s="1180">
        <f t="shared" ca="1" si="705"/>
        <v>0</v>
      </c>
      <c r="EE77" s="1180">
        <f t="shared" ca="1" si="705"/>
        <v>0</v>
      </c>
      <c r="EF77" s="1180">
        <f t="shared" ca="1" si="705"/>
        <v>0</v>
      </c>
      <c r="EG77" s="1180">
        <f t="shared" ca="1" si="705"/>
        <v>0</v>
      </c>
      <c r="EH77" s="1180">
        <f t="shared" ca="1" si="705"/>
        <v>0</v>
      </c>
      <c r="EI77" s="1180">
        <f t="shared" ca="1" si="705"/>
        <v>0</v>
      </c>
      <c r="EJ77" s="1180">
        <f t="shared" ca="1" si="705"/>
        <v>0</v>
      </c>
      <c r="EK77" s="1180">
        <f t="shared" ca="1" si="705"/>
        <v>0</v>
      </c>
      <c r="EW77" s="1180">
        <f t="shared" ca="1" si="706"/>
        <v>0</v>
      </c>
      <c r="EX77" s="1180">
        <f t="shared" ca="1" si="706"/>
        <v>0</v>
      </c>
      <c r="EY77" s="1180">
        <f t="shared" ca="1" si="706"/>
        <v>0</v>
      </c>
      <c r="EZ77" s="1180">
        <f t="shared" ca="1" si="706"/>
        <v>0</v>
      </c>
      <c r="FA77" s="1180">
        <f t="shared" ca="1" si="706"/>
        <v>0</v>
      </c>
      <c r="FB77" s="1180">
        <f t="shared" ca="1" si="706"/>
        <v>0</v>
      </c>
      <c r="FN77" s="1180">
        <f t="shared" ca="1" si="707"/>
        <v>0</v>
      </c>
      <c r="FO77" s="1180">
        <f t="shared" ca="1" si="707"/>
        <v>0</v>
      </c>
      <c r="FP77" s="1180">
        <f t="shared" ca="1" si="707"/>
        <v>0</v>
      </c>
      <c r="FQ77" s="1180">
        <f t="shared" ca="1" si="707"/>
        <v>0</v>
      </c>
      <c r="FR77" s="1180">
        <f t="shared" ca="1" si="707"/>
        <v>0</v>
      </c>
      <c r="FS77" s="1180">
        <f t="shared" ca="1" si="707"/>
        <v>0</v>
      </c>
      <c r="FT77" s="1180">
        <f t="shared" ca="1" si="707"/>
        <v>0</v>
      </c>
      <c r="FU77" s="1180">
        <f t="shared" ca="1" si="707"/>
        <v>0</v>
      </c>
      <c r="FV77" s="1180">
        <f t="shared" ca="1" si="707"/>
        <v>0</v>
      </c>
      <c r="FW77" s="1180">
        <f t="shared" ca="1" si="707"/>
        <v>0</v>
      </c>
      <c r="FX77" s="1180">
        <f t="shared" ca="1" si="707"/>
        <v>0</v>
      </c>
      <c r="GJ77" s="1180">
        <f t="shared" ca="1" si="708"/>
        <v>0</v>
      </c>
      <c r="GK77" s="1180">
        <f t="shared" ca="1" si="708"/>
        <v>0</v>
      </c>
      <c r="GL77" s="1180">
        <f t="shared" ca="1" si="708"/>
        <v>0</v>
      </c>
      <c r="GM77" s="1180">
        <f t="shared" ca="1" si="708"/>
        <v>0</v>
      </c>
      <c r="GN77" s="1180">
        <f t="shared" ca="1" si="708"/>
        <v>0</v>
      </c>
      <c r="GO77" s="1180">
        <f t="shared" ca="1" si="708"/>
        <v>0</v>
      </c>
      <c r="GP77" s="1180">
        <f t="shared" ca="1" si="708"/>
        <v>0</v>
      </c>
      <c r="GQ77" s="1180">
        <f t="shared" ca="1" si="708"/>
        <v>0</v>
      </c>
      <c r="HC77" s="1180">
        <f t="shared" ca="1" si="709"/>
        <v>0</v>
      </c>
      <c r="HD77" s="1180">
        <f t="shared" ca="1" si="709"/>
        <v>0</v>
      </c>
      <c r="HE77" s="1180">
        <f t="shared" ca="1" si="709"/>
        <v>0</v>
      </c>
      <c r="HF77" s="1180">
        <f t="shared" ca="1" si="709"/>
        <v>0</v>
      </c>
      <c r="HG77" s="1180">
        <f t="shared" ca="1" si="709"/>
        <v>0</v>
      </c>
      <c r="HH77" s="1180">
        <f t="shared" ca="1" si="709"/>
        <v>0</v>
      </c>
      <c r="HT77" s="1180">
        <f t="shared" ca="1" si="710"/>
        <v>0</v>
      </c>
      <c r="HU77" s="1180">
        <f t="shared" ca="1" si="710"/>
        <v>0</v>
      </c>
      <c r="HV77" s="1180">
        <f t="shared" ca="1" si="710"/>
        <v>0</v>
      </c>
      <c r="HW77" s="1180">
        <f t="shared" ca="1" si="710"/>
        <v>0</v>
      </c>
      <c r="HX77" s="1180">
        <f t="shared" ca="1" si="710"/>
        <v>0</v>
      </c>
      <c r="HY77" s="1180">
        <f t="shared" ca="1" si="710"/>
        <v>0</v>
      </c>
      <c r="HZ77" s="1180">
        <f t="shared" ca="1" si="710"/>
        <v>0</v>
      </c>
      <c r="IA77" s="1180">
        <f t="shared" ca="1" si="710"/>
        <v>0</v>
      </c>
      <c r="IB77" s="1180">
        <f t="shared" ca="1" si="710"/>
        <v>0</v>
      </c>
      <c r="IC77" s="1180">
        <f t="shared" ca="1" si="710"/>
        <v>0</v>
      </c>
      <c r="ID77" s="1180">
        <f t="shared" ca="1" si="710"/>
        <v>0</v>
      </c>
      <c r="IE77" s="1180">
        <f t="shared" ca="1" si="710"/>
        <v>0</v>
      </c>
      <c r="IQ77" s="1180">
        <f t="shared" ca="1" si="711"/>
        <v>0</v>
      </c>
      <c r="IR77" s="1180">
        <f t="shared" ca="1" si="711"/>
        <v>0</v>
      </c>
      <c r="IS77" s="1180">
        <f t="shared" ca="1" si="711"/>
        <v>0</v>
      </c>
      <c r="IT77" s="1180">
        <f t="shared" ca="1" si="711"/>
        <v>0</v>
      </c>
      <c r="IU77" s="1180">
        <f t="shared" ca="1" si="711"/>
        <v>0</v>
      </c>
      <c r="IV77" s="1180">
        <f t="shared" ca="1" si="711"/>
        <v>0</v>
      </c>
      <c r="IW77" s="1180">
        <f t="shared" ca="1" si="711"/>
        <v>0</v>
      </c>
      <c r="IX77" s="1180">
        <f t="shared" ca="1" si="711"/>
        <v>0</v>
      </c>
      <c r="IY77" s="1180">
        <f t="shared" ca="1" si="711"/>
        <v>0</v>
      </c>
      <c r="IZ77" s="1180">
        <f t="shared" ca="1" si="711"/>
        <v>0</v>
      </c>
      <c r="JA77" s="1180">
        <f t="shared" ca="1" si="712"/>
        <v>0</v>
      </c>
      <c r="JB77" s="1180">
        <f t="shared" ca="1" si="712"/>
        <v>0</v>
      </c>
      <c r="JC77" s="1180">
        <f t="shared" ca="1" si="712"/>
        <v>0</v>
      </c>
      <c r="JD77" s="1180">
        <f t="shared" ca="1" si="712"/>
        <v>0</v>
      </c>
      <c r="JE77" s="1180">
        <f t="shared" ca="1" si="712"/>
        <v>0</v>
      </c>
      <c r="JF77" s="1180">
        <f t="shared" ca="1" si="712"/>
        <v>0</v>
      </c>
      <c r="JG77" s="1180">
        <f t="shared" ca="1" si="712"/>
        <v>0</v>
      </c>
      <c r="JH77" s="1180">
        <f t="shared" ca="1" si="712"/>
        <v>0</v>
      </c>
      <c r="JT77" s="1180">
        <f t="shared" ca="1" si="713"/>
        <v>0</v>
      </c>
      <c r="JU77" s="1180">
        <f t="shared" ca="1" si="713"/>
        <v>0</v>
      </c>
      <c r="JV77" s="1180">
        <f t="shared" ca="1" si="713"/>
        <v>0</v>
      </c>
      <c r="JW77" s="1180">
        <f t="shared" ca="1" si="713"/>
        <v>0</v>
      </c>
      <c r="JX77" s="1180">
        <f t="shared" ca="1" si="713"/>
        <v>0</v>
      </c>
      <c r="JY77" s="1180">
        <f t="shared" ca="1" si="713"/>
        <v>4.6398296300000004</v>
      </c>
      <c r="JZ77" s="1180">
        <f t="shared" ca="1" si="713"/>
        <v>4.6398296300000004</v>
      </c>
      <c r="KA77" s="1180">
        <f t="shared" ca="1" si="713"/>
        <v>0</v>
      </c>
      <c r="KB77" s="1180">
        <f t="shared" ca="1" si="713"/>
        <v>0</v>
      </c>
      <c r="KC77" s="1180">
        <f t="shared" ca="1" si="713"/>
        <v>0</v>
      </c>
      <c r="KL77" s="1180">
        <f t="shared" ca="1" si="714"/>
        <v>0</v>
      </c>
      <c r="KM77" s="1180">
        <f t="shared" ca="1" si="714"/>
        <v>0</v>
      </c>
      <c r="KN77" s="1180">
        <f t="shared" ca="1" si="714"/>
        <v>0</v>
      </c>
      <c r="KO77" s="1180">
        <f t="shared" ca="1" si="714"/>
        <v>0</v>
      </c>
      <c r="KP77" s="1180">
        <f t="shared" ca="1" si="714"/>
        <v>0</v>
      </c>
      <c r="KQ77" s="1180">
        <f t="shared" ca="1" si="714"/>
        <v>0</v>
      </c>
      <c r="KR77" s="1180">
        <f t="shared" ca="1" si="714"/>
        <v>0</v>
      </c>
      <c r="LA77" s="1180">
        <f t="shared" ca="1" si="715"/>
        <v>0</v>
      </c>
      <c r="LB77" s="1180">
        <f t="shared" ca="1" si="715"/>
        <v>0</v>
      </c>
      <c r="LC77" s="1180">
        <f t="shared" ca="1" si="715"/>
        <v>0</v>
      </c>
      <c r="LD77" s="1180">
        <f t="shared" ca="1" si="715"/>
        <v>0</v>
      </c>
      <c r="LE77" s="1180">
        <f t="shared" ca="1" si="715"/>
        <v>0</v>
      </c>
      <c r="LF77" s="1180">
        <f t="shared" ca="1" si="715"/>
        <v>0</v>
      </c>
      <c r="LG77" s="1180">
        <f t="shared" ca="1" si="715"/>
        <v>0</v>
      </c>
      <c r="LH77" s="1180">
        <f t="shared" ca="1" si="715"/>
        <v>0</v>
      </c>
      <c r="LI77" s="1180">
        <f t="shared" ca="1" si="715"/>
        <v>0</v>
      </c>
      <c r="LJ77" s="1180">
        <f t="shared" ca="1" si="715"/>
        <v>0</v>
      </c>
      <c r="LK77" s="1180">
        <f t="shared" ca="1" si="715"/>
        <v>0</v>
      </c>
      <c r="LW77" s="1180">
        <f t="shared" ca="1" si="716"/>
        <v>0</v>
      </c>
      <c r="LX77" s="1180">
        <f t="shared" ca="1" si="716"/>
        <v>0</v>
      </c>
      <c r="LY77" s="1180">
        <f t="shared" ca="1" si="716"/>
        <v>0</v>
      </c>
      <c r="LZ77" s="1180">
        <f t="shared" ca="1" si="716"/>
        <v>0</v>
      </c>
      <c r="MA77" s="1180">
        <f t="shared" ca="1" si="716"/>
        <v>0</v>
      </c>
      <c r="MB77" s="1180">
        <f t="shared" ca="1" si="716"/>
        <v>0</v>
      </c>
      <c r="MC77" s="1180">
        <f t="shared" ca="1" si="716"/>
        <v>0</v>
      </c>
      <c r="MD77" s="1180">
        <f t="shared" ca="1" si="716"/>
        <v>0</v>
      </c>
      <c r="ME77" s="1180">
        <f t="shared" ca="1" si="716"/>
        <v>0</v>
      </c>
      <c r="MF77" s="1180">
        <f t="shared" ca="1" si="716"/>
        <v>0</v>
      </c>
      <c r="MG77" s="1180">
        <f t="shared" ca="1" si="717"/>
        <v>0</v>
      </c>
      <c r="MH77" s="1180">
        <f t="shared" ca="1" si="717"/>
        <v>0</v>
      </c>
      <c r="MI77" s="1180">
        <f t="shared" ca="1" si="717"/>
        <v>0</v>
      </c>
      <c r="MJ77" s="1180">
        <f t="shared" ca="1" si="717"/>
        <v>0</v>
      </c>
      <c r="MK77" s="1180">
        <f t="shared" ca="1" si="717"/>
        <v>0</v>
      </c>
      <c r="ML77" s="1180">
        <f t="shared" ca="1" si="717"/>
        <v>0</v>
      </c>
      <c r="MM77" s="1180">
        <f t="shared" ca="1" si="717"/>
        <v>0</v>
      </c>
      <c r="MN77" s="1180">
        <f t="shared" ca="1" si="717"/>
        <v>0</v>
      </c>
      <c r="MO77" s="1180">
        <f t="shared" ca="1" si="717"/>
        <v>0</v>
      </c>
      <c r="NA77" s="1180">
        <f t="shared" ca="1" si="718"/>
        <v>0</v>
      </c>
      <c r="NB77" s="1180">
        <f t="shared" ca="1" si="718"/>
        <v>0</v>
      </c>
      <c r="NC77" s="1180">
        <f t="shared" ca="1" si="718"/>
        <v>0</v>
      </c>
      <c r="ND77" s="1180">
        <f t="shared" ca="1" si="718"/>
        <v>0</v>
      </c>
      <c r="NE77" s="1180">
        <f t="shared" ca="1" si="718"/>
        <v>0</v>
      </c>
      <c r="NF77" s="1180">
        <f t="shared" ca="1" si="718"/>
        <v>0</v>
      </c>
      <c r="NG77" s="1180">
        <f t="shared" ca="1" si="718"/>
        <v>0</v>
      </c>
      <c r="NH77" s="1180">
        <f t="shared" ca="1" si="718"/>
        <v>0</v>
      </c>
      <c r="NI77" s="1180">
        <f t="shared" ca="1" si="718"/>
        <v>0</v>
      </c>
      <c r="NJ77" s="1180">
        <f t="shared" ca="1" si="718"/>
        <v>0</v>
      </c>
      <c r="NK77" s="1180">
        <f t="shared" ca="1" si="718"/>
        <v>0</v>
      </c>
      <c r="NL77" s="1180">
        <f t="shared" ca="1" si="718"/>
        <v>0</v>
      </c>
      <c r="NM77" s="1180">
        <f t="shared" ca="1" si="718"/>
        <v>0</v>
      </c>
      <c r="NN77" s="1180">
        <f t="shared" ca="1" si="718"/>
        <v>0</v>
      </c>
      <c r="NO77" s="1180">
        <f t="shared" ca="1" si="718"/>
        <v>0</v>
      </c>
      <c r="NP77" s="1180">
        <f t="shared" ca="1" si="718"/>
        <v>0</v>
      </c>
      <c r="OH77" s="1180">
        <f t="shared" ca="1" si="719"/>
        <v>0</v>
      </c>
      <c r="OI77" s="1180">
        <f t="shared" ca="1" si="719"/>
        <v>0</v>
      </c>
      <c r="OJ77" s="1180">
        <f t="shared" ca="1" si="719"/>
        <v>0</v>
      </c>
      <c r="OK77" s="1180">
        <f t="shared" ca="1" si="719"/>
        <v>0</v>
      </c>
      <c r="OL77" s="1180">
        <f t="shared" ca="1" si="719"/>
        <v>0</v>
      </c>
      <c r="OM77" s="1180">
        <f t="shared" ca="1" si="719"/>
        <v>0</v>
      </c>
      <c r="ON77" s="1180">
        <f t="shared" ca="1" si="719"/>
        <v>0</v>
      </c>
      <c r="OO77" s="1180">
        <f t="shared" ca="1" si="719"/>
        <v>0</v>
      </c>
      <c r="PA77" s="1180">
        <f t="shared" ca="1" si="720"/>
        <v>0</v>
      </c>
      <c r="PB77" s="1180">
        <f t="shared" ca="1" si="720"/>
        <v>0</v>
      </c>
      <c r="PC77" s="1180">
        <f t="shared" ca="1" si="720"/>
        <v>0</v>
      </c>
      <c r="PD77" s="1180">
        <f t="shared" ca="1" si="720"/>
        <v>0</v>
      </c>
      <c r="PE77" s="1180">
        <f t="shared" ca="1" si="720"/>
        <v>0</v>
      </c>
      <c r="PF77" s="1180">
        <f t="shared" ca="1" si="720"/>
        <v>0</v>
      </c>
      <c r="PG77" s="1180">
        <f t="shared" ca="1" si="720"/>
        <v>0</v>
      </c>
      <c r="PH77" s="1180">
        <f t="shared" ca="1" si="720"/>
        <v>0</v>
      </c>
      <c r="PI77" s="1180">
        <f t="shared" ca="1" si="720"/>
        <v>0</v>
      </c>
      <c r="PJ77" s="1180">
        <f t="shared" ca="1" si="720"/>
        <v>0</v>
      </c>
      <c r="PK77" s="1180">
        <f t="shared" ca="1" si="720"/>
        <v>0</v>
      </c>
      <c r="PW77" s="1180">
        <f t="shared" ca="1" si="699"/>
        <v>0</v>
      </c>
      <c r="PX77" s="1180">
        <f t="shared" ca="1" si="699"/>
        <v>0</v>
      </c>
      <c r="PY77" s="1180">
        <f t="shared" ca="1" si="699"/>
        <v>0</v>
      </c>
      <c r="PZ77" s="1180">
        <f t="shared" ca="1" si="699"/>
        <v>0</v>
      </c>
    </row>
    <row r="78" spans="1:442" ht="12" customHeight="1">
      <c r="A78" s="1">
        <v>39</v>
      </c>
      <c r="B78" s="1" t="s">
        <v>2648</v>
      </c>
      <c r="C78" s="1" t="s">
        <v>2688</v>
      </c>
      <c r="D78" s="1" t="s">
        <v>93</v>
      </c>
      <c r="J78" s="1180">
        <f t="shared" ca="1" si="677"/>
        <v>0</v>
      </c>
      <c r="K78" s="1180">
        <f t="shared" ca="1" si="677"/>
        <v>0</v>
      </c>
      <c r="T78" s="1180">
        <f t="shared" ca="1" si="700"/>
        <v>0</v>
      </c>
      <c r="U78" s="1180">
        <f t="shared" ca="1" si="700"/>
        <v>0</v>
      </c>
      <c r="V78" s="1180">
        <f t="shared" ca="1" si="700"/>
        <v>5.5035043699999999E-8</v>
      </c>
      <c r="W78" s="1180">
        <f t="shared" ca="1" si="700"/>
        <v>0</v>
      </c>
      <c r="X78" s="1180">
        <f t="shared" ca="1" si="700"/>
        <v>0</v>
      </c>
      <c r="Y78" s="1180">
        <f t="shared" ca="1" si="700"/>
        <v>5.5035043699999999E-8</v>
      </c>
      <c r="Z78" s="1180">
        <f t="shared" ca="1" si="700"/>
        <v>1.4023114600000001E-13</v>
      </c>
      <c r="AA78" s="1180">
        <f t="shared" ca="1" si="700"/>
        <v>5.5034903400000002E-8</v>
      </c>
      <c r="AB78" s="1180">
        <f t="shared" ca="1" si="700"/>
        <v>0</v>
      </c>
      <c r="AC78" s="1180">
        <f t="shared" ca="1" si="700"/>
        <v>5.5035043699999999E-8</v>
      </c>
      <c r="AD78" s="1180">
        <f t="shared" ca="1" si="700"/>
        <v>0</v>
      </c>
      <c r="AM78" s="1180">
        <f t="shared" ca="1" si="701"/>
        <v>0</v>
      </c>
      <c r="AN78" s="1180">
        <f t="shared" ca="1" si="701"/>
        <v>0</v>
      </c>
      <c r="AO78" s="1180">
        <f t="shared" ca="1" si="701"/>
        <v>5.5034903400000002E-8</v>
      </c>
      <c r="AP78" s="1180">
        <f t="shared" ca="1" si="701"/>
        <v>5.5034903400000002E-8</v>
      </c>
      <c r="AQ78" s="1180">
        <f t="shared" ca="1" si="701"/>
        <v>2.4977962799999999E-14</v>
      </c>
      <c r="AR78" s="1180">
        <f t="shared" ca="1" si="701"/>
        <v>0</v>
      </c>
      <c r="AS78" s="1180">
        <f t="shared" ca="1" si="701"/>
        <v>0</v>
      </c>
      <c r="AT78" s="1180">
        <f t="shared" ca="1" si="701"/>
        <v>0</v>
      </c>
      <c r="AU78" s="1180">
        <f t="shared" ca="1" si="701"/>
        <v>0</v>
      </c>
      <c r="AV78" s="1180">
        <f t="shared" ca="1" si="701"/>
        <v>5.5034878499999999E-8</v>
      </c>
      <c r="AW78" s="1180">
        <f t="shared" ca="1" si="701"/>
        <v>0</v>
      </c>
      <c r="AX78" s="1180">
        <f t="shared" ca="1" si="701"/>
        <v>0</v>
      </c>
      <c r="AY78" s="1180">
        <f t="shared" ca="1" si="701"/>
        <v>0</v>
      </c>
      <c r="AZ78" s="1180">
        <f t="shared" ca="1" si="701"/>
        <v>0</v>
      </c>
      <c r="BA78" s="1180">
        <f t="shared" ca="1" si="701"/>
        <v>0</v>
      </c>
      <c r="BB78" s="1180">
        <f t="shared" ca="1" si="701"/>
        <v>5.5034878499999999E-8</v>
      </c>
      <c r="BN78" s="1180">
        <f t="shared" ca="1" si="702"/>
        <v>4.7288911000000003E-3</v>
      </c>
      <c r="BO78" s="1180">
        <f t="shared" ca="1" si="702"/>
        <v>4.7288911000000003E-3</v>
      </c>
      <c r="BP78" s="1180">
        <f t="shared" ca="1" si="702"/>
        <v>2.4524868099999999E-13</v>
      </c>
      <c r="BQ78" s="1180">
        <f t="shared" ca="1" si="702"/>
        <v>0</v>
      </c>
      <c r="BR78" s="1180">
        <f t="shared" ca="1" si="702"/>
        <v>0</v>
      </c>
      <c r="CD78" s="1180">
        <f t="shared" ca="1" si="703"/>
        <v>5.5034878499999999E-8</v>
      </c>
      <c r="CE78" s="1180">
        <f t="shared" ca="1" si="703"/>
        <v>5.5034878499999999E-8</v>
      </c>
      <c r="CF78" s="1180">
        <f t="shared" ca="1" si="703"/>
        <v>4.7288911000000003E-3</v>
      </c>
      <c r="CG78" s="1180">
        <f t="shared" ca="1" si="703"/>
        <v>4.7288911000000003E-3</v>
      </c>
      <c r="CH78" s="1180">
        <f t="shared" ca="1" si="703"/>
        <v>4.7288911000000003E-2</v>
      </c>
      <c r="CI78" s="1180">
        <f t="shared" ca="1" si="703"/>
        <v>0</v>
      </c>
      <c r="CJ78" s="1180">
        <f t="shared" ca="1" si="703"/>
        <v>0</v>
      </c>
      <c r="CK78" s="1180">
        <f t="shared" ca="1" si="703"/>
        <v>4.7288911000000003E-2</v>
      </c>
      <c r="CL78" s="1180">
        <f t="shared" ca="1" si="703"/>
        <v>2.3737425400000001E-12</v>
      </c>
      <c r="CM78" s="1180">
        <f t="shared" ca="1" si="703"/>
        <v>4.7288855999999997E-2</v>
      </c>
      <c r="CN78" s="1180">
        <f t="shared" ca="1" si="703"/>
        <v>4.7288911000000003E-2</v>
      </c>
      <c r="CO78" s="1180">
        <f t="shared" ca="1" si="703"/>
        <v>2.6189990999999999E-12</v>
      </c>
      <c r="DA78" s="1180">
        <f t="shared" ca="1" si="704"/>
        <v>2.6271586700000001E-4</v>
      </c>
      <c r="DB78" s="1180">
        <f t="shared" ca="1" si="704"/>
        <v>0</v>
      </c>
      <c r="DC78" s="1180">
        <f t="shared" ca="1" si="704"/>
        <v>0</v>
      </c>
      <c r="DD78" s="1180">
        <f t="shared" ca="1" si="704"/>
        <v>0</v>
      </c>
      <c r="DE78" s="1180">
        <f t="shared" ca="1" si="704"/>
        <v>2.6271586600000002E-4</v>
      </c>
      <c r="DF78" s="1180">
        <f t="shared" ca="1" si="704"/>
        <v>5.0948387700000002E-13</v>
      </c>
      <c r="DG78" s="1180">
        <f t="shared" ca="1" si="704"/>
        <v>0</v>
      </c>
      <c r="DH78" s="1180">
        <f t="shared" ca="1" si="704"/>
        <v>0</v>
      </c>
      <c r="DI78" s="1180">
        <f t="shared" ca="1" si="704"/>
        <v>0</v>
      </c>
      <c r="DJ78" s="1180">
        <f t="shared" ca="1" si="704"/>
        <v>0</v>
      </c>
      <c r="DV78" s="1180">
        <f t="shared" ca="1" si="705"/>
        <v>0</v>
      </c>
      <c r="DW78" s="1180">
        <f t="shared" ca="1" si="705"/>
        <v>0</v>
      </c>
      <c r="DX78" s="1180">
        <f t="shared" ca="1" si="705"/>
        <v>5.2543173300000001E-3</v>
      </c>
      <c r="DY78" s="1180">
        <f t="shared" ca="1" si="705"/>
        <v>2.6271586700000001E-4</v>
      </c>
      <c r="DZ78" s="1180">
        <f t="shared" ca="1" si="705"/>
        <v>0</v>
      </c>
      <c r="EA78" s="1180">
        <f t="shared" ca="1" si="705"/>
        <v>2.6271586600000002E-4</v>
      </c>
      <c r="EB78" s="1180">
        <f t="shared" ca="1" si="705"/>
        <v>4.9916014599999999E-3</v>
      </c>
      <c r="EC78" s="1180">
        <f t="shared" ca="1" si="705"/>
        <v>0</v>
      </c>
      <c r="ED78" s="1180">
        <f t="shared" ca="1" si="705"/>
        <v>4.7288855999999997E-2</v>
      </c>
      <c r="EE78" s="1180">
        <f t="shared" ca="1" si="705"/>
        <v>1.00370176E-10</v>
      </c>
      <c r="EF78" s="1180">
        <f t="shared" ca="1" si="705"/>
        <v>0</v>
      </c>
      <c r="EG78" s="1180">
        <f t="shared" ca="1" si="705"/>
        <v>0</v>
      </c>
      <c r="EH78" s="1180">
        <f t="shared" ca="1" si="705"/>
        <v>0</v>
      </c>
      <c r="EI78" s="1180">
        <f t="shared" ca="1" si="705"/>
        <v>0</v>
      </c>
      <c r="EJ78" s="1180">
        <f t="shared" ca="1" si="705"/>
        <v>4.7288856099999999E-2</v>
      </c>
      <c r="EK78" s="1180">
        <f t="shared" ca="1" si="705"/>
        <v>0</v>
      </c>
      <c r="EW78" s="1180">
        <f t="shared" ca="1" si="706"/>
        <v>4.7288911000000003E-2</v>
      </c>
      <c r="EX78" s="1180">
        <f t="shared" ca="1" si="706"/>
        <v>4.7288911000000003E-2</v>
      </c>
      <c r="EY78" s="1180">
        <f t="shared" ca="1" si="706"/>
        <v>4.7288855999999997E-2</v>
      </c>
      <c r="EZ78" s="1180">
        <f t="shared" ca="1" si="706"/>
        <v>4.7288855999999997E-2</v>
      </c>
      <c r="FA78" s="1180">
        <f t="shared" ca="1" si="706"/>
        <v>7.8790774699999997E-18</v>
      </c>
      <c r="FB78" s="1180">
        <f t="shared" ca="1" si="706"/>
        <v>5.5035047199999998E-8</v>
      </c>
      <c r="FN78" s="1180">
        <f t="shared" ca="1" si="707"/>
        <v>2.4524868099999999E-13</v>
      </c>
      <c r="FO78" s="1180">
        <f t="shared" ca="1" si="707"/>
        <v>2.3737425400000001E-12</v>
      </c>
      <c r="FP78" s="1180">
        <f t="shared" ca="1" si="707"/>
        <v>7.8790774699999997E-18</v>
      </c>
      <c r="FQ78" s="1180">
        <f t="shared" ca="1" si="707"/>
        <v>5.5035047199999998E-8</v>
      </c>
      <c r="FR78" s="1180">
        <f t="shared" ca="1" si="707"/>
        <v>0</v>
      </c>
      <c r="FS78" s="1180">
        <f t="shared" ca="1" si="707"/>
        <v>5.5035043699999999E-8</v>
      </c>
      <c r="FT78" s="1180">
        <f t="shared" ca="1" si="707"/>
        <v>0</v>
      </c>
      <c r="FU78" s="1180">
        <f t="shared" ca="1" si="707"/>
        <v>2.6189990999999999E-12</v>
      </c>
      <c r="FV78" s="1180">
        <f t="shared" ca="1" si="707"/>
        <v>0</v>
      </c>
      <c r="FW78" s="1180">
        <f t="shared" ca="1" si="707"/>
        <v>0</v>
      </c>
      <c r="FX78" s="1180">
        <f t="shared" ca="1" si="707"/>
        <v>2.6189990999999999E-12</v>
      </c>
      <c r="GJ78" s="1180">
        <f t="shared" ca="1" si="708"/>
        <v>0</v>
      </c>
      <c r="GK78" s="1180">
        <f t="shared" ca="1" si="708"/>
        <v>0</v>
      </c>
      <c r="GL78" s="1180">
        <f t="shared" ca="1" si="708"/>
        <v>0</v>
      </c>
      <c r="GM78" s="1180">
        <f t="shared" ca="1" si="708"/>
        <v>0</v>
      </c>
      <c r="GN78" s="1180">
        <f t="shared" ca="1" si="708"/>
        <v>0</v>
      </c>
      <c r="GO78" s="1180">
        <f t="shared" ca="1" si="708"/>
        <v>0</v>
      </c>
      <c r="GP78" s="1180">
        <f t="shared" ca="1" si="708"/>
        <v>0</v>
      </c>
      <c r="GQ78" s="1180">
        <f t="shared" ca="1" si="708"/>
        <v>0</v>
      </c>
      <c r="HC78" s="1180">
        <f t="shared" ca="1" si="709"/>
        <v>4.7288855999999997E-2</v>
      </c>
      <c r="HD78" s="1180">
        <f t="shared" ca="1" si="709"/>
        <v>4.5528661499999998E-2</v>
      </c>
      <c r="HE78" s="1180">
        <f t="shared" ca="1" si="709"/>
        <v>0</v>
      </c>
      <c r="HF78" s="1180">
        <f t="shared" ca="1" si="709"/>
        <v>9.7295185400000002E-12</v>
      </c>
      <c r="HG78" s="1180">
        <f t="shared" ca="1" si="709"/>
        <v>1.7601944400000001E-3</v>
      </c>
      <c r="HH78" s="1180">
        <f t="shared" ca="1" si="709"/>
        <v>4.5528661499999998E-2</v>
      </c>
      <c r="HT78" s="1180">
        <f t="shared" ca="1" si="710"/>
        <v>0</v>
      </c>
      <c r="HU78" s="1180">
        <f t="shared" ca="1" si="710"/>
        <v>4.5528661499999998E-2</v>
      </c>
      <c r="HV78" s="1180">
        <f t="shared" ca="1" si="710"/>
        <v>4.5528661499999998E-2</v>
      </c>
      <c r="HW78" s="1180">
        <f t="shared" ca="1" si="710"/>
        <v>4.5528661499999998E-2</v>
      </c>
      <c r="HX78" s="1180">
        <f t="shared" ca="1" si="710"/>
        <v>3.8065133000000002E-3</v>
      </c>
      <c r="HY78" s="1180">
        <f t="shared" ca="1" si="710"/>
        <v>2.9106623500000002E-4</v>
      </c>
      <c r="HZ78" s="1180">
        <f t="shared" ca="1" si="710"/>
        <v>9.8881297699999994E-13</v>
      </c>
      <c r="IA78" s="1180">
        <f t="shared" ca="1" si="710"/>
        <v>4.3416547599999999E-13</v>
      </c>
      <c r="IB78" s="1180">
        <f t="shared" ca="1" si="710"/>
        <v>0</v>
      </c>
      <c r="IC78" s="1180">
        <f t="shared" ca="1" si="710"/>
        <v>0</v>
      </c>
      <c r="ID78" s="1180">
        <f t="shared" ca="1" si="710"/>
        <v>0</v>
      </c>
      <c r="IE78" s="1180">
        <f t="shared" ca="1" si="710"/>
        <v>0</v>
      </c>
      <c r="IQ78" s="1180">
        <f t="shared" ca="1" si="711"/>
        <v>3.8065133000000002E-3</v>
      </c>
      <c r="IR78" s="1180">
        <f t="shared" ca="1" si="711"/>
        <v>2.9106623500000002E-4</v>
      </c>
      <c r="IS78" s="1180">
        <f t="shared" ca="1" si="711"/>
        <v>3.24418431E-4</v>
      </c>
      <c r="IT78" s="1180">
        <f t="shared" ca="1" si="711"/>
        <v>6.1548466599999996E-4</v>
      </c>
      <c r="IU78" s="1180">
        <f t="shared" ca="1" si="711"/>
        <v>5.7481845699999996E-4</v>
      </c>
      <c r="IV78" s="1180">
        <f t="shared" ca="1" si="711"/>
        <v>9.4905518000000001E-3</v>
      </c>
      <c r="IW78" s="1180">
        <f t="shared" ca="1" si="711"/>
        <v>7.7860423500000003E-3</v>
      </c>
      <c r="IX78" s="1180">
        <f t="shared" ca="1" si="711"/>
        <v>4.4875035500000002E-13</v>
      </c>
      <c r="IY78" s="1180">
        <f t="shared" ca="1" si="711"/>
        <v>4.0666208599999999E-5</v>
      </c>
      <c r="IZ78" s="1180">
        <f t="shared" ca="1" si="711"/>
        <v>1.3800910200000001E-3</v>
      </c>
      <c r="JA78" s="1180">
        <f t="shared" ca="1" si="712"/>
        <v>8.1104607800000002E-3</v>
      </c>
      <c r="JB78" s="1180">
        <f t="shared" ca="1" si="712"/>
        <v>0</v>
      </c>
      <c r="JC78" s="1180">
        <f t="shared" ca="1" si="712"/>
        <v>1.3800910200000001E-3</v>
      </c>
      <c r="JD78" s="1180">
        <f t="shared" ca="1" si="712"/>
        <v>0</v>
      </c>
      <c r="JE78" s="1180">
        <f t="shared" ca="1" si="712"/>
        <v>1.3800910200000001E-3</v>
      </c>
      <c r="JF78" s="1180">
        <f t="shared" ca="1" si="712"/>
        <v>0</v>
      </c>
      <c r="JG78" s="1180">
        <f t="shared" ca="1" si="712"/>
        <v>0</v>
      </c>
      <c r="JH78" s="1180">
        <f t="shared" ca="1" si="712"/>
        <v>4.3416547599999999E-13</v>
      </c>
      <c r="JT78" s="1180">
        <f t="shared" ca="1" si="713"/>
        <v>0</v>
      </c>
      <c r="JU78" s="1180">
        <f t="shared" ca="1" si="713"/>
        <v>0</v>
      </c>
      <c r="JV78" s="1180">
        <f t="shared" ca="1" si="713"/>
        <v>0</v>
      </c>
      <c r="JW78" s="1180">
        <f t="shared" ca="1" si="713"/>
        <v>0</v>
      </c>
      <c r="JX78" s="1180">
        <f t="shared" ca="1" si="713"/>
        <v>0</v>
      </c>
      <c r="JY78" s="1180">
        <f t="shared" ca="1" si="713"/>
        <v>0</v>
      </c>
      <c r="JZ78" s="1180">
        <f t="shared" ca="1" si="713"/>
        <v>0</v>
      </c>
      <c r="KA78" s="1180">
        <f t="shared" ca="1" si="713"/>
        <v>0</v>
      </c>
      <c r="KB78" s="1180">
        <f t="shared" ca="1" si="713"/>
        <v>0</v>
      </c>
      <c r="KC78" s="1180">
        <f t="shared" ca="1" si="713"/>
        <v>0</v>
      </c>
      <c r="KL78" s="1180">
        <f t="shared" ca="1" si="714"/>
        <v>0</v>
      </c>
      <c r="KM78" s="1180">
        <f t="shared" ca="1" si="714"/>
        <v>0</v>
      </c>
      <c r="KN78" s="1180">
        <f t="shared" ca="1" si="714"/>
        <v>0</v>
      </c>
      <c r="KO78" s="1180">
        <f t="shared" ca="1" si="714"/>
        <v>0</v>
      </c>
      <c r="KP78" s="1180">
        <f t="shared" ca="1" si="714"/>
        <v>0</v>
      </c>
      <c r="KQ78" s="1180">
        <f t="shared" ca="1" si="714"/>
        <v>0</v>
      </c>
      <c r="KR78" s="1180">
        <f t="shared" ca="1" si="714"/>
        <v>0</v>
      </c>
      <c r="LA78" s="1180">
        <f t="shared" ca="1" si="715"/>
        <v>9.7295185400000002E-12</v>
      </c>
      <c r="LB78" s="1180">
        <f t="shared" ca="1" si="715"/>
        <v>9.8881297699999994E-13</v>
      </c>
      <c r="LC78" s="1180">
        <f t="shared" ca="1" si="715"/>
        <v>1.0718331499999999E-11</v>
      </c>
      <c r="LD78" s="1180">
        <f t="shared" ca="1" si="715"/>
        <v>1.0718331499999999E-11</v>
      </c>
      <c r="LE78" s="1180">
        <f t="shared" ca="1" si="715"/>
        <v>0</v>
      </c>
      <c r="LF78" s="1180">
        <f t="shared" ca="1" si="715"/>
        <v>0</v>
      </c>
      <c r="LG78" s="1180">
        <f t="shared" ca="1" si="715"/>
        <v>0</v>
      </c>
      <c r="LH78" s="1180">
        <f t="shared" ca="1" si="715"/>
        <v>0</v>
      </c>
      <c r="LI78" s="1180">
        <f t="shared" ca="1" si="715"/>
        <v>0</v>
      </c>
      <c r="LJ78" s="1180">
        <f t="shared" ca="1" si="715"/>
        <v>0</v>
      </c>
      <c r="LK78" s="1180">
        <f t="shared" ca="1" si="715"/>
        <v>0</v>
      </c>
      <c r="LW78" s="1180">
        <f t="shared" ca="1" si="716"/>
        <v>0</v>
      </c>
      <c r="LX78" s="1180">
        <f t="shared" ca="1" si="716"/>
        <v>0</v>
      </c>
      <c r="LY78" s="1180">
        <f t="shared" ca="1" si="716"/>
        <v>1.7601944400000001E-3</v>
      </c>
      <c r="LZ78" s="1180">
        <f t="shared" ca="1" si="716"/>
        <v>4.0666208599999999E-5</v>
      </c>
      <c r="MA78" s="1180">
        <f t="shared" ca="1" si="716"/>
        <v>1.8008606500000001E-3</v>
      </c>
      <c r="MB78" s="1180">
        <f t="shared" ca="1" si="716"/>
        <v>1.0718331499999999E-11</v>
      </c>
      <c r="MC78" s="1180">
        <f t="shared" ca="1" si="716"/>
        <v>0</v>
      </c>
      <c r="MD78" s="1180">
        <f t="shared" ca="1" si="716"/>
        <v>0</v>
      </c>
      <c r="ME78" s="1180">
        <f t="shared" ca="1" si="716"/>
        <v>0</v>
      </c>
      <c r="MF78" s="1180">
        <f t="shared" ca="1" si="716"/>
        <v>0</v>
      </c>
      <c r="MG78" s="1180">
        <f t="shared" ca="1" si="717"/>
        <v>0</v>
      </c>
      <c r="MH78" s="1180">
        <f t="shared" ca="1" si="717"/>
        <v>0</v>
      </c>
      <c r="MI78" s="1180">
        <f t="shared" ca="1" si="717"/>
        <v>0</v>
      </c>
      <c r="MJ78" s="1180">
        <f t="shared" ca="1" si="717"/>
        <v>0</v>
      </c>
      <c r="MK78" s="1180">
        <f t="shared" ca="1" si="717"/>
        <v>0</v>
      </c>
      <c r="ML78" s="1180">
        <f t="shared" ca="1" si="717"/>
        <v>0</v>
      </c>
      <c r="MM78" s="1180">
        <f t="shared" ca="1" si="717"/>
        <v>0</v>
      </c>
      <c r="MN78" s="1180">
        <f t="shared" ca="1" si="717"/>
        <v>0</v>
      </c>
      <c r="MO78" s="1180">
        <f t="shared" ca="1" si="717"/>
        <v>0</v>
      </c>
      <c r="NA78" s="1180">
        <f t="shared" ca="1" si="718"/>
        <v>1.4023114600000001E-13</v>
      </c>
      <c r="NB78" s="1180">
        <f t="shared" ca="1" si="718"/>
        <v>0</v>
      </c>
      <c r="NC78" s="1180">
        <f t="shared" ca="1" si="718"/>
        <v>0</v>
      </c>
      <c r="ND78" s="1180">
        <f t="shared" ca="1" si="718"/>
        <v>0</v>
      </c>
      <c r="NE78" s="1180">
        <f t="shared" ca="1" si="718"/>
        <v>0</v>
      </c>
      <c r="NF78" s="1180">
        <f t="shared" ca="1" si="718"/>
        <v>0</v>
      </c>
      <c r="NG78" s="1180">
        <f t="shared" ca="1" si="718"/>
        <v>0</v>
      </c>
      <c r="NH78" s="1180">
        <f t="shared" ca="1" si="718"/>
        <v>0</v>
      </c>
      <c r="NI78" s="1180">
        <f t="shared" ca="1" si="718"/>
        <v>0</v>
      </c>
      <c r="NJ78" s="1180">
        <f t="shared" ca="1" si="718"/>
        <v>0</v>
      </c>
      <c r="NK78" s="1180">
        <f t="shared" ca="1" si="718"/>
        <v>0</v>
      </c>
      <c r="NL78" s="1180">
        <f t="shared" ca="1" si="718"/>
        <v>0</v>
      </c>
      <c r="NM78" s="1180">
        <f t="shared" ca="1" si="718"/>
        <v>0</v>
      </c>
      <c r="NN78" s="1180">
        <f t="shared" ca="1" si="718"/>
        <v>0</v>
      </c>
      <c r="NO78" s="1180">
        <f t="shared" ca="1" si="718"/>
        <v>0</v>
      </c>
      <c r="NP78" s="1180">
        <f t="shared" ca="1" si="718"/>
        <v>0</v>
      </c>
      <c r="OH78" s="1180">
        <f t="shared" ca="1" si="719"/>
        <v>0</v>
      </c>
      <c r="OI78" s="1180">
        <f t="shared" ca="1" si="719"/>
        <v>0</v>
      </c>
      <c r="OJ78" s="1180">
        <f t="shared" ca="1" si="719"/>
        <v>0</v>
      </c>
      <c r="OK78" s="1180">
        <f t="shared" ca="1" si="719"/>
        <v>0</v>
      </c>
      <c r="OL78" s="1180">
        <f t="shared" ca="1" si="719"/>
        <v>0</v>
      </c>
      <c r="OM78" s="1180">
        <f t="shared" ca="1" si="719"/>
        <v>0</v>
      </c>
      <c r="ON78" s="1180">
        <f t="shared" ca="1" si="719"/>
        <v>0</v>
      </c>
      <c r="OO78" s="1180">
        <f t="shared" ca="1" si="719"/>
        <v>0</v>
      </c>
      <c r="PA78" s="1180">
        <f t="shared" ca="1" si="720"/>
        <v>0</v>
      </c>
      <c r="PB78" s="1180">
        <f t="shared" ca="1" si="720"/>
        <v>0</v>
      </c>
      <c r="PC78" s="1180">
        <f t="shared" ca="1" si="720"/>
        <v>0</v>
      </c>
      <c r="PD78" s="1180">
        <f t="shared" ca="1" si="720"/>
        <v>0</v>
      </c>
      <c r="PE78" s="1180">
        <f t="shared" ca="1" si="720"/>
        <v>0</v>
      </c>
      <c r="PF78" s="1180">
        <f t="shared" ca="1" si="720"/>
        <v>0</v>
      </c>
      <c r="PG78" s="1180">
        <f t="shared" ca="1" si="720"/>
        <v>0</v>
      </c>
      <c r="PH78" s="1180">
        <f t="shared" ca="1" si="720"/>
        <v>0</v>
      </c>
      <c r="PI78" s="1180">
        <f t="shared" ca="1" si="720"/>
        <v>0</v>
      </c>
      <c r="PJ78" s="1180">
        <f t="shared" ca="1" si="720"/>
        <v>0</v>
      </c>
      <c r="PK78" s="1180">
        <f t="shared" ca="1" si="720"/>
        <v>0</v>
      </c>
      <c r="PW78" s="1180">
        <f t="shared" ca="1" si="699"/>
        <v>0</v>
      </c>
      <c r="PX78" s="1180">
        <f t="shared" ca="1" si="699"/>
        <v>0</v>
      </c>
      <c r="PY78" s="1180">
        <f t="shared" ca="1" si="699"/>
        <v>0</v>
      </c>
      <c r="PZ78" s="1180">
        <f t="shared" ca="1" si="699"/>
        <v>0</v>
      </c>
    </row>
    <row r="79" spans="1:442" ht="12" customHeight="1">
      <c r="A79" s="1">
        <v>40</v>
      </c>
      <c r="B79" s="1" t="s">
        <v>2648</v>
      </c>
      <c r="C79" s="1" t="s">
        <v>2689</v>
      </c>
      <c r="D79" s="1" t="s">
        <v>93</v>
      </c>
      <c r="J79" s="1180">
        <f t="shared" ca="1" si="677"/>
        <v>0</v>
      </c>
      <c r="K79" s="1180">
        <f t="shared" ca="1" si="677"/>
        <v>0</v>
      </c>
      <c r="T79" s="1180">
        <f t="shared" ca="1" si="700"/>
        <v>0</v>
      </c>
      <c r="U79" s="1180">
        <f t="shared" ca="1" si="700"/>
        <v>0</v>
      </c>
      <c r="V79" s="1180">
        <f t="shared" ca="1" si="700"/>
        <v>0</v>
      </c>
      <c r="W79" s="1180">
        <f t="shared" ca="1" si="700"/>
        <v>0</v>
      </c>
      <c r="X79" s="1180">
        <f t="shared" ca="1" si="700"/>
        <v>0</v>
      </c>
      <c r="Y79" s="1180">
        <f t="shared" ca="1" si="700"/>
        <v>0</v>
      </c>
      <c r="Z79" s="1180">
        <f t="shared" ca="1" si="700"/>
        <v>0</v>
      </c>
      <c r="AA79" s="1180">
        <f t="shared" ca="1" si="700"/>
        <v>0</v>
      </c>
      <c r="AB79" s="1180">
        <f t="shared" ca="1" si="700"/>
        <v>0</v>
      </c>
      <c r="AC79" s="1180">
        <f t="shared" ca="1" si="700"/>
        <v>0</v>
      </c>
      <c r="AD79" s="1180">
        <f t="shared" ca="1" si="700"/>
        <v>0</v>
      </c>
      <c r="AM79" s="1180">
        <f t="shared" ca="1" si="701"/>
        <v>0</v>
      </c>
      <c r="AN79" s="1180">
        <f t="shared" ca="1" si="701"/>
        <v>0</v>
      </c>
      <c r="AO79" s="1180">
        <f t="shared" ca="1" si="701"/>
        <v>0</v>
      </c>
      <c r="AP79" s="1180">
        <f t="shared" ca="1" si="701"/>
        <v>0</v>
      </c>
      <c r="AQ79" s="1180">
        <f t="shared" ca="1" si="701"/>
        <v>0</v>
      </c>
      <c r="AR79" s="1180">
        <f t="shared" ca="1" si="701"/>
        <v>0</v>
      </c>
      <c r="AS79" s="1180">
        <f t="shared" ca="1" si="701"/>
        <v>0</v>
      </c>
      <c r="AT79" s="1180">
        <f t="shared" ca="1" si="701"/>
        <v>0</v>
      </c>
      <c r="AU79" s="1180">
        <f t="shared" ca="1" si="701"/>
        <v>0</v>
      </c>
      <c r="AV79" s="1180">
        <f t="shared" ca="1" si="701"/>
        <v>0</v>
      </c>
      <c r="AW79" s="1180">
        <f t="shared" ca="1" si="701"/>
        <v>0</v>
      </c>
      <c r="AX79" s="1180">
        <f t="shared" ca="1" si="701"/>
        <v>0</v>
      </c>
      <c r="AY79" s="1180">
        <f t="shared" ca="1" si="701"/>
        <v>0</v>
      </c>
      <c r="AZ79" s="1180">
        <f t="shared" ca="1" si="701"/>
        <v>0</v>
      </c>
      <c r="BA79" s="1180">
        <f t="shared" ca="1" si="701"/>
        <v>0</v>
      </c>
      <c r="BB79" s="1180">
        <f t="shared" ca="1" si="701"/>
        <v>0</v>
      </c>
      <c r="BN79" s="1180">
        <f t="shared" ca="1" si="702"/>
        <v>2.4630796099999998E-4</v>
      </c>
      <c r="BO79" s="1180">
        <f t="shared" ca="1" si="702"/>
        <v>6.0533269500000003E-4</v>
      </c>
      <c r="BP79" s="1180">
        <f t="shared" ca="1" si="702"/>
        <v>0.526594589</v>
      </c>
      <c r="BQ79" s="1180">
        <f t="shared" ca="1" si="702"/>
        <v>0</v>
      </c>
      <c r="BR79" s="1180">
        <f t="shared" ca="1" si="702"/>
        <v>0</v>
      </c>
      <c r="CD79" s="1180">
        <f t="shared" ca="1" si="703"/>
        <v>0</v>
      </c>
      <c r="CE79" s="1180">
        <f t="shared" ca="1" si="703"/>
        <v>0</v>
      </c>
      <c r="CF79" s="1180">
        <f t="shared" ca="1" si="703"/>
        <v>2.4630796099999998E-4</v>
      </c>
      <c r="CG79" s="1180">
        <f t="shared" ca="1" si="703"/>
        <v>6.0533269500000003E-4</v>
      </c>
      <c r="CH79" s="1180">
        <f t="shared" ca="1" si="703"/>
        <v>2.4630796100000001E-3</v>
      </c>
      <c r="CI79" s="1180">
        <f t="shared" ca="1" si="703"/>
        <v>0</v>
      </c>
      <c r="CJ79" s="1180">
        <f t="shared" ca="1" si="703"/>
        <v>0</v>
      </c>
      <c r="CK79" s="1180">
        <f t="shared" ca="1" si="703"/>
        <v>5.7944081400000003E-3</v>
      </c>
      <c r="CL79" s="1180">
        <f t="shared" ca="1" si="703"/>
        <v>4.8357305300000002</v>
      </c>
      <c r="CM79" s="1180">
        <f t="shared" ca="1" si="703"/>
        <v>2.4630796100000001E-3</v>
      </c>
      <c r="CN79" s="1180">
        <f t="shared" ca="1" si="703"/>
        <v>6.0994106399999996E-3</v>
      </c>
      <c r="CO79" s="1180">
        <f t="shared" ca="1" si="703"/>
        <v>3.0500250100000002E-4</v>
      </c>
      <c r="DA79" s="1180">
        <f t="shared" ca="1" si="704"/>
        <v>1.3683775600000001E-5</v>
      </c>
      <c r="DB79" s="1180">
        <f t="shared" ca="1" si="704"/>
        <v>0</v>
      </c>
      <c r="DC79" s="1180">
        <f t="shared" ca="1" si="704"/>
        <v>0</v>
      </c>
      <c r="DD79" s="1180">
        <f t="shared" ca="1" si="704"/>
        <v>0</v>
      </c>
      <c r="DE79" s="1180">
        <f t="shared" ca="1" si="704"/>
        <v>1.4236418499999999E-4</v>
      </c>
      <c r="DF79" s="1180">
        <f t="shared" ca="1" si="704"/>
        <v>8.9680379800000001</v>
      </c>
      <c r="DG79" s="1180">
        <f t="shared" ca="1" si="704"/>
        <v>232.52302700000001</v>
      </c>
      <c r="DH79" s="1180">
        <f t="shared" ca="1" si="704"/>
        <v>232.52302700000001</v>
      </c>
      <c r="DI79" s="1180">
        <f t="shared" ca="1" si="704"/>
        <v>221.450501</v>
      </c>
      <c r="DJ79" s="1180">
        <f t="shared" ca="1" si="704"/>
        <v>11.0725251</v>
      </c>
      <c r="DV79" s="1180">
        <f t="shared" ca="1" si="705"/>
        <v>0</v>
      </c>
      <c r="DW79" s="1180">
        <f t="shared" ca="1" si="705"/>
        <v>0</v>
      </c>
      <c r="DX79" s="1180">
        <f t="shared" ca="1" si="705"/>
        <v>2.7367551199999998E-4</v>
      </c>
      <c r="DY79" s="1180">
        <f t="shared" ca="1" si="705"/>
        <v>1.3683775600000001E-5</v>
      </c>
      <c r="DZ79" s="1180">
        <f t="shared" ca="1" si="705"/>
        <v>0</v>
      </c>
      <c r="EA79" s="1180">
        <f t="shared" ca="1" si="705"/>
        <v>1.4236418499999999E-4</v>
      </c>
      <c r="EB79" s="1180">
        <f t="shared" ca="1" si="705"/>
        <v>2.5999173599999998E-4</v>
      </c>
      <c r="EC79" s="1180">
        <f t="shared" ca="1" si="705"/>
        <v>0</v>
      </c>
      <c r="ED79" s="1180">
        <f t="shared" ca="1" si="705"/>
        <v>2.4630796100000001E-3</v>
      </c>
      <c r="EE79" s="1180">
        <f t="shared" ca="1" si="705"/>
        <v>170.00500299999999</v>
      </c>
      <c r="EF79" s="1180">
        <f t="shared" ca="1" si="705"/>
        <v>0</v>
      </c>
      <c r="EG79" s="1180">
        <f t="shared" ca="1" si="705"/>
        <v>0</v>
      </c>
      <c r="EH79" s="1180">
        <f t="shared" ca="1" si="705"/>
        <v>0</v>
      </c>
      <c r="EI79" s="1180">
        <f t="shared" ca="1" si="705"/>
        <v>0</v>
      </c>
      <c r="EJ79" s="1180">
        <f t="shared" ca="1" si="705"/>
        <v>0</v>
      </c>
      <c r="EK79" s="1180">
        <f t="shared" ca="1" si="705"/>
        <v>221.450501</v>
      </c>
      <c r="EW79" s="1180">
        <f t="shared" ca="1" si="706"/>
        <v>6.0994106399999996E-3</v>
      </c>
      <c r="EX79" s="1180">
        <f t="shared" ca="1" si="706"/>
        <v>6.0994106399999996E-3</v>
      </c>
      <c r="EY79" s="1180">
        <f t="shared" ca="1" si="706"/>
        <v>0</v>
      </c>
      <c r="EZ79" s="1180">
        <f t="shared" ca="1" si="706"/>
        <v>0</v>
      </c>
      <c r="FA79" s="1180">
        <f t="shared" ca="1" si="706"/>
        <v>6.0949086600000004E-3</v>
      </c>
      <c r="FB79" s="1180">
        <f t="shared" ca="1" si="706"/>
        <v>4.5033899000000002E-6</v>
      </c>
      <c r="FN79" s="1180">
        <f t="shared" ca="1" si="707"/>
        <v>0.526594589</v>
      </c>
      <c r="FO79" s="1180">
        <f t="shared" ca="1" si="707"/>
        <v>4.8357305300000002</v>
      </c>
      <c r="FP79" s="1180">
        <f t="shared" ca="1" si="707"/>
        <v>6.0949086600000004E-3</v>
      </c>
      <c r="FQ79" s="1180">
        <f t="shared" ca="1" si="707"/>
        <v>4.5033899000000002E-6</v>
      </c>
      <c r="FR79" s="1180">
        <f t="shared" ca="1" si="707"/>
        <v>4.50339073E-6</v>
      </c>
      <c r="FS79" s="1180">
        <f t="shared" ca="1" si="707"/>
        <v>0</v>
      </c>
      <c r="FT79" s="1180">
        <f t="shared" ca="1" si="707"/>
        <v>0</v>
      </c>
      <c r="FU79" s="1180">
        <f t="shared" ca="1" si="707"/>
        <v>5.3684200300000002</v>
      </c>
      <c r="FV79" s="1180">
        <f t="shared" ca="1" si="707"/>
        <v>0</v>
      </c>
      <c r="FW79" s="1180">
        <f t="shared" ca="1" si="707"/>
        <v>5.3681150300000002</v>
      </c>
      <c r="FX79" s="1180">
        <f t="shared" ca="1" si="707"/>
        <v>3.0500250100000002E-4</v>
      </c>
      <c r="GJ79" s="1180">
        <f t="shared" ca="1" si="708"/>
        <v>4.50339073E-6</v>
      </c>
      <c r="GK79" s="1180">
        <f t="shared" ca="1" si="708"/>
        <v>4.50339073E-6</v>
      </c>
      <c r="GL79" s="1180">
        <f t="shared" ca="1" si="708"/>
        <v>0</v>
      </c>
      <c r="GM79" s="1180">
        <f t="shared" ca="1" si="708"/>
        <v>4.50339073E-6</v>
      </c>
      <c r="GN79" s="1180">
        <f t="shared" ca="1" si="708"/>
        <v>4.50339073E-6</v>
      </c>
      <c r="GO79" s="1180">
        <f t="shared" ca="1" si="708"/>
        <v>0</v>
      </c>
      <c r="GP79" s="1180">
        <f t="shared" ca="1" si="708"/>
        <v>4.50339073E-6</v>
      </c>
      <c r="GQ79" s="1180">
        <f t="shared" ca="1" si="708"/>
        <v>0</v>
      </c>
      <c r="HC79" s="1180">
        <f t="shared" ca="1" si="709"/>
        <v>0</v>
      </c>
      <c r="HD79" s="1180">
        <f t="shared" ca="1" si="709"/>
        <v>0</v>
      </c>
      <c r="HE79" s="1180">
        <f t="shared" ca="1" si="709"/>
        <v>86.447366799999998</v>
      </c>
      <c r="HF79" s="1180">
        <f t="shared" ca="1" si="709"/>
        <v>86.430605799999995</v>
      </c>
      <c r="HG79" s="1180">
        <f t="shared" ca="1" si="709"/>
        <v>1.67610004E-2</v>
      </c>
      <c r="HH79" s="1180">
        <f t="shared" ca="1" si="709"/>
        <v>0</v>
      </c>
      <c r="HT79" s="1180">
        <f t="shared" ca="1" si="710"/>
        <v>0</v>
      </c>
      <c r="HU79" s="1180">
        <f t="shared" ca="1" si="710"/>
        <v>0</v>
      </c>
      <c r="HV79" s="1180">
        <f t="shared" ca="1" si="710"/>
        <v>3.4838694100000002E-3</v>
      </c>
      <c r="HW79" s="1180">
        <f t="shared" ca="1" si="710"/>
        <v>3.4838694100000002E-3</v>
      </c>
      <c r="HX79" s="1180">
        <f t="shared" ca="1" si="710"/>
        <v>1.88868695E-2</v>
      </c>
      <c r="HY79" s="1180">
        <f t="shared" ca="1" si="710"/>
        <v>1.44419041E-3</v>
      </c>
      <c r="HZ79" s="1180">
        <f t="shared" ca="1" si="710"/>
        <v>35.725131400000002</v>
      </c>
      <c r="IA79" s="1180">
        <f t="shared" ca="1" si="710"/>
        <v>8.1709386800000006E-2</v>
      </c>
      <c r="IB79" s="1180">
        <f t="shared" ca="1" si="710"/>
        <v>0</v>
      </c>
      <c r="IC79" s="1180">
        <f t="shared" ca="1" si="710"/>
        <v>0</v>
      </c>
      <c r="ID79" s="1180">
        <f t="shared" ca="1" si="710"/>
        <v>0</v>
      </c>
      <c r="IE79" s="1180">
        <f t="shared" ca="1" si="710"/>
        <v>3.4838694100000002E-3</v>
      </c>
      <c r="IQ79" s="1180">
        <f t="shared" ca="1" si="711"/>
        <v>1.88868695E-2</v>
      </c>
      <c r="IR79" s="1180">
        <f t="shared" ca="1" si="711"/>
        <v>1.44419041E-3</v>
      </c>
      <c r="IS79" s="1180">
        <f t="shared" ca="1" si="711"/>
        <v>2.0650388799999999E-2</v>
      </c>
      <c r="IT79" s="1180">
        <f t="shared" ca="1" si="711"/>
        <v>2.2094579199999999E-2</v>
      </c>
      <c r="IU79" s="1180">
        <f t="shared" ca="1" si="711"/>
        <v>2.0634749500000001E-2</v>
      </c>
      <c r="IV79" s="1180">
        <f t="shared" ca="1" si="711"/>
        <v>0.60410543800000005</v>
      </c>
      <c r="IW79" s="1180">
        <f t="shared" ca="1" si="711"/>
        <v>0.49560933000000001</v>
      </c>
      <c r="IX79" s="1180">
        <f t="shared" ca="1" si="711"/>
        <v>1396.48092</v>
      </c>
      <c r="IY79" s="1180">
        <f t="shared" ca="1" si="711"/>
        <v>1.4598296499999999E-3</v>
      </c>
      <c r="IZ79" s="1180">
        <f t="shared" ca="1" si="711"/>
        <v>8.7847420199999998E-2</v>
      </c>
      <c r="JA79" s="1180">
        <f t="shared" ca="1" si="712"/>
        <v>0.51625971900000001</v>
      </c>
      <c r="JB79" s="1180">
        <f t="shared" ca="1" si="712"/>
        <v>0</v>
      </c>
      <c r="JC79" s="1180">
        <f t="shared" ca="1" si="712"/>
        <v>6.1380334300000002E-3</v>
      </c>
      <c r="JD79" s="1180">
        <f t="shared" ca="1" si="712"/>
        <v>0</v>
      </c>
      <c r="JE79" s="1180">
        <f t="shared" ca="1" si="712"/>
        <v>8.7847420199999998E-2</v>
      </c>
      <c r="JF79" s="1180">
        <f t="shared" ca="1" si="712"/>
        <v>1593.1955499999999</v>
      </c>
      <c r="JG79" s="1180">
        <f t="shared" ca="1" si="712"/>
        <v>0</v>
      </c>
      <c r="JH79" s="1180">
        <f t="shared" ca="1" si="712"/>
        <v>8.1709386800000006E-2</v>
      </c>
      <c r="JT79" s="1180">
        <f t="shared" ca="1" si="713"/>
        <v>0</v>
      </c>
      <c r="JU79" s="1180">
        <f t="shared" ca="1" si="713"/>
        <v>0</v>
      </c>
      <c r="JV79" s="1180">
        <f t="shared" ca="1" si="713"/>
        <v>0</v>
      </c>
      <c r="JW79" s="1180">
        <f t="shared" ca="1" si="713"/>
        <v>0</v>
      </c>
      <c r="JX79" s="1180">
        <f t="shared" ca="1" si="713"/>
        <v>4.50339073E-6</v>
      </c>
      <c r="JY79" s="1180">
        <f t="shared" ca="1" si="713"/>
        <v>0</v>
      </c>
      <c r="JZ79" s="1180">
        <f t="shared" ca="1" si="713"/>
        <v>4.50339073E-6</v>
      </c>
      <c r="KA79" s="1180">
        <f t="shared" ca="1" si="713"/>
        <v>0</v>
      </c>
      <c r="KB79" s="1180">
        <f t="shared" ca="1" si="713"/>
        <v>0</v>
      </c>
      <c r="KC79" s="1180">
        <f t="shared" ca="1" si="713"/>
        <v>0</v>
      </c>
      <c r="KL79" s="1180">
        <f t="shared" ca="1" si="714"/>
        <v>0</v>
      </c>
      <c r="KM79" s="1180">
        <f t="shared" ca="1" si="714"/>
        <v>0</v>
      </c>
      <c r="KN79" s="1180">
        <f t="shared" ca="1" si="714"/>
        <v>0</v>
      </c>
      <c r="KO79" s="1180">
        <f t="shared" ca="1" si="714"/>
        <v>0</v>
      </c>
      <c r="KP79" s="1180">
        <f t="shared" ca="1" si="714"/>
        <v>0</v>
      </c>
      <c r="KQ79" s="1180">
        <f t="shared" ca="1" si="714"/>
        <v>0</v>
      </c>
      <c r="KR79" s="1180">
        <f t="shared" ca="1" si="714"/>
        <v>0</v>
      </c>
      <c r="LA79" s="1180">
        <f t="shared" ca="1" si="715"/>
        <v>86.430605799999995</v>
      </c>
      <c r="LB79" s="1180">
        <f t="shared" ca="1" si="715"/>
        <v>35.725131400000002</v>
      </c>
      <c r="LC79" s="1180">
        <f t="shared" ca="1" si="715"/>
        <v>2152.3143500000001</v>
      </c>
      <c r="LD79" s="1180">
        <f t="shared" ca="1" si="715"/>
        <v>2152.3143500000001</v>
      </c>
      <c r="LE79" s="1180">
        <f t="shared" ca="1" si="715"/>
        <v>2030.15861</v>
      </c>
      <c r="LF79" s="1180">
        <f t="shared" ca="1" si="715"/>
        <v>358.66478000000001</v>
      </c>
      <c r="LG79" s="1180">
        <f t="shared" ca="1" si="715"/>
        <v>358.66478000000001</v>
      </c>
      <c r="LH79" s="1180">
        <f t="shared" ca="1" si="715"/>
        <v>0</v>
      </c>
      <c r="LI79" s="1180">
        <f t="shared" ca="1" si="715"/>
        <v>353.83101599999998</v>
      </c>
      <c r="LJ79" s="1180">
        <f t="shared" ca="1" si="715"/>
        <v>0</v>
      </c>
      <c r="LK79" s="1180">
        <f t="shared" ca="1" si="715"/>
        <v>0</v>
      </c>
      <c r="LW79" s="1180">
        <f t="shared" ca="1" si="716"/>
        <v>0</v>
      </c>
      <c r="LX79" s="1180">
        <f t="shared" ca="1" si="716"/>
        <v>0</v>
      </c>
      <c r="LY79" s="1180">
        <f t="shared" ca="1" si="716"/>
        <v>1.67610004E-2</v>
      </c>
      <c r="LZ79" s="1180">
        <f t="shared" ca="1" si="716"/>
        <v>1.4598296499999999E-3</v>
      </c>
      <c r="MA79" s="1180">
        <f t="shared" ca="1" si="716"/>
        <v>1.8220830100000002E-2</v>
      </c>
      <c r="MB79" s="1180">
        <f t="shared" ca="1" si="716"/>
        <v>2152.3143500000001</v>
      </c>
      <c r="MC79" s="1180">
        <f t="shared" ca="1" si="716"/>
        <v>358.66478000000001</v>
      </c>
      <c r="MD79" s="1180">
        <f t="shared" ca="1" si="716"/>
        <v>0</v>
      </c>
      <c r="ME79" s="1180">
        <f t="shared" ca="1" si="716"/>
        <v>0</v>
      </c>
      <c r="MF79" s="1180">
        <f t="shared" ca="1" si="716"/>
        <v>0</v>
      </c>
      <c r="MG79" s="1180">
        <f t="shared" ca="1" si="717"/>
        <v>0</v>
      </c>
      <c r="MH79" s="1180">
        <f t="shared" ca="1" si="717"/>
        <v>0</v>
      </c>
      <c r="MI79" s="1180">
        <f t="shared" ca="1" si="717"/>
        <v>0</v>
      </c>
      <c r="MJ79" s="1180">
        <f t="shared" ca="1" si="717"/>
        <v>0</v>
      </c>
      <c r="MK79" s="1180">
        <f t="shared" ca="1" si="717"/>
        <v>0</v>
      </c>
      <c r="ML79" s="1180">
        <f t="shared" ca="1" si="717"/>
        <v>0</v>
      </c>
      <c r="MM79" s="1180">
        <f t="shared" ca="1" si="717"/>
        <v>0</v>
      </c>
      <c r="MN79" s="1180">
        <f t="shared" ca="1" si="717"/>
        <v>0</v>
      </c>
      <c r="MO79" s="1180">
        <f t="shared" ca="1" si="717"/>
        <v>0</v>
      </c>
      <c r="NA79" s="1180">
        <f t="shared" ca="1" si="718"/>
        <v>0</v>
      </c>
      <c r="NB79" s="1180">
        <f t="shared" ca="1" si="718"/>
        <v>0</v>
      </c>
      <c r="NC79" s="1180">
        <f t="shared" ca="1" si="718"/>
        <v>0</v>
      </c>
      <c r="ND79" s="1180">
        <f t="shared" ca="1" si="718"/>
        <v>0</v>
      </c>
      <c r="NE79" s="1180">
        <f t="shared" ca="1" si="718"/>
        <v>0</v>
      </c>
      <c r="NF79" s="1180">
        <f t="shared" ca="1" si="718"/>
        <v>0</v>
      </c>
      <c r="NG79" s="1180">
        <f t="shared" ca="1" si="718"/>
        <v>0</v>
      </c>
      <c r="NH79" s="1180">
        <f t="shared" ca="1" si="718"/>
        <v>0</v>
      </c>
      <c r="NI79" s="1180">
        <f t="shared" ca="1" si="718"/>
        <v>0</v>
      </c>
      <c r="NJ79" s="1180">
        <f t="shared" ca="1" si="718"/>
        <v>0</v>
      </c>
      <c r="NK79" s="1180">
        <f t="shared" ca="1" si="718"/>
        <v>0</v>
      </c>
      <c r="NL79" s="1180">
        <f t="shared" ca="1" si="718"/>
        <v>0</v>
      </c>
      <c r="NM79" s="1180">
        <f t="shared" ca="1" si="718"/>
        <v>0</v>
      </c>
      <c r="NN79" s="1180">
        <f t="shared" ca="1" si="718"/>
        <v>0</v>
      </c>
      <c r="NO79" s="1180">
        <f t="shared" ca="1" si="718"/>
        <v>0</v>
      </c>
      <c r="NP79" s="1180">
        <f t="shared" ca="1" si="718"/>
        <v>0</v>
      </c>
      <c r="OH79" s="1180">
        <f t="shared" ca="1" si="719"/>
        <v>2.3190957399999999</v>
      </c>
      <c r="OI79" s="1180">
        <f t="shared" ca="1" si="719"/>
        <v>0</v>
      </c>
      <c r="OJ79" s="1180">
        <f t="shared" ca="1" si="719"/>
        <v>3.48365587E-3</v>
      </c>
      <c r="OK79" s="1180">
        <f t="shared" ca="1" si="719"/>
        <v>2.3190957399999999</v>
      </c>
      <c r="OL79" s="1180">
        <f t="shared" ca="1" si="719"/>
        <v>46455.824000000001</v>
      </c>
      <c r="OM79" s="1180">
        <f t="shared" ca="1" si="719"/>
        <v>46455.820699999997</v>
      </c>
      <c r="ON79" s="1180">
        <f t="shared" ca="1" si="719"/>
        <v>0</v>
      </c>
      <c r="OO79" s="1180">
        <f t="shared" ca="1" si="719"/>
        <v>0</v>
      </c>
      <c r="PA79" s="1180">
        <f t="shared" ca="1" si="720"/>
        <v>0</v>
      </c>
      <c r="PB79" s="1180">
        <f t="shared" ca="1" si="720"/>
        <v>0</v>
      </c>
      <c r="PC79" s="1180">
        <f t="shared" ca="1" si="720"/>
        <v>0</v>
      </c>
      <c r="PD79" s="1180">
        <f t="shared" ca="1" si="720"/>
        <v>0</v>
      </c>
      <c r="PE79" s="1180">
        <f t="shared" ca="1" si="720"/>
        <v>0</v>
      </c>
      <c r="PF79" s="1180">
        <f t="shared" ca="1" si="720"/>
        <v>0</v>
      </c>
      <c r="PG79" s="1180">
        <f t="shared" ca="1" si="720"/>
        <v>0</v>
      </c>
      <c r="PH79" s="1180">
        <f t="shared" ca="1" si="720"/>
        <v>0</v>
      </c>
      <c r="PI79" s="1180">
        <f t="shared" ca="1" si="720"/>
        <v>0</v>
      </c>
      <c r="PJ79" s="1180">
        <f t="shared" ca="1" si="720"/>
        <v>0</v>
      </c>
      <c r="PK79" s="1180">
        <f t="shared" ca="1" si="720"/>
        <v>0</v>
      </c>
      <c r="PW79" s="1180">
        <f t="shared" ca="1" si="699"/>
        <v>0</v>
      </c>
      <c r="PX79" s="1180">
        <f t="shared" ca="1" si="699"/>
        <v>0</v>
      </c>
      <c r="PY79" s="1180">
        <f t="shared" ca="1" si="699"/>
        <v>0</v>
      </c>
      <c r="PZ79" s="1180">
        <f t="shared" ca="1" si="699"/>
        <v>0</v>
      </c>
    </row>
    <row r="80" spans="1:442" ht="12" customHeight="1">
      <c r="A80" s="1">
        <v>41</v>
      </c>
      <c r="B80" s="1" t="s">
        <v>2648</v>
      </c>
      <c r="C80" s="1" t="s">
        <v>2690</v>
      </c>
      <c r="D80" s="1" t="s">
        <v>93</v>
      </c>
      <c r="J80" s="1180">
        <f t="shared" ca="1" si="677"/>
        <v>0</v>
      </c>
      <c r="K80" s="1180">
        <f t="shared" ca="1" si="677"/>
        <v>0</v>
      </c>
      <c r="T80" s="1180">
        <f t="shared" ca="1" si="700"/>
        <v>0</v>
      </c>
      <c r="U80" s="1180">
        <f t="shared" ca="1" si="700"/>
        <v>0</v>
      </c>
      <c r="V80" s="1180">
        <f t="shared" ca="1" si="700"/>
        <v>0</v>
      </c>
      <c r="W80" s="1180">
        <f t="shared" ca="1" si="700"/>
        <v>0</v>
      </c>
      <c r="X80" s="1180">
        <f t="shared" ca="1" si="700"/>
        <v>0</v>
      </c>
      <c r="Y80" s="1180">
        <f t="shared" ca="1" si="700"/>
        <v>0</v>
      </c>
      <c r="Z80" s="1180">
        <f t="shared" ca="1" si="700"/>
        <v>0</v>
      </c>
      <c r="AA80" s="1180">
        <f t="shared" ca="1" si="700"/>
        <v>0</v>
      </c>
      <c r="AB80" s="1180">
        <f t="shared" ca="1" si="700"/>
        <v>0</v>
      </c>
      <c r="AC80" s="1180">
        <f t="shared" ca="1" si="700"/>
        <v>0</v>
      </c>
      <c r="AD80" s="1180">
        <f t="shared" ca="1" si="700"/>
        <v>0</v>
      </c>
      <c r="AM80" s="1180">
        <f t="shared" ca="1" si="701"/>
        <v>0</v>
      </c>
      <c r="AN80" s="1180">
        <f t="shared" ca="1" si="701"/>
        <v>0</v>
      </c>
      <c r="AO80" s="1180">
        <f t="shared" ca="1" si="701"/>
        <v>0</v>
      </c>
      <c r="AP80" s="1180">
        <f t="shared" ca="1" si="701"/>
        <v>0</v>
      </c>
      <c r="AQ80" s="1180">
        <f t="shared" ca="1" si="701"/>
        <v>0</v>
      </c>
      <c r="AR80" s="1180">
        <f t="shared" ca="1" si="701"/>
        <v>0</v>
      </c>
      <c r="AS80" s="1180">
        <f t="shared" ca="1" si="701"/>
        <v>0</v>
      </c>
      <c r="AT80" s="1180">
        <f t="shared" ca="1" si="701"/>
        <v>0</v>
      </c>
      <c r="AU80" s="1180">
        <f t="shared" ca="1" si="701"/>
        <v>0</v>
      </c>
      <c r="AV80" s="1180">
        <f t="shared" ca="1" si="701"/>
        <v>0</v>
      </c>
      <c r="AW80" s="1180">
        <f t="shared" ca="1" si="701"/>
        <v>0</v>
      </c>
      <c r="AX80" s="1180">
        <f t="shared" ca="1" si="701"/>
        <v>0</v>
      </c>
      <c r="AY80" s="1180">
        <f t="shared" ca="1" si="701"/>
        <v>0</v>
      </c>
      <c r="AZ80" s="1180">
        <f t="shared" ca="1" si="701"/>
        <v>0</v>
      </c>
      <c r="BA80" s="1180">
        <f t="shared" ca="1" si="701"/>
        <v>0</v>
      </c>
      <c r="BB80" s="1180">
        <f t="shared" ca="1" si="701"/>
        <v>0</v>
      </c>
      <c r="BN80" s="1180">
        <f t="shared" ca="1" si="702"/>
        <v>6.2367549099999996E-4</v>
      </c>
      <c r="BO80" s="1180">
        <f t="shared" ca="1" si="702"/>
        <v>3.7600831799999998E-7</v>
      </c>
      <c r="BP80" s="1180">
        <f t="shared" ca="1" si="702"/>
        <v>6.2329948300000003E-4</v>
      </c>
      <c r="BQ80" s="1180">
        <f t="shared" ca="1" si="702"/>
        <v>0</v>
      </c>
      <c r="BR80" s="1180">
        <f t="shared" ca="1" si="702"/>
        <v>0</v>
      </c>
      <c r="CD80" s="1180">
        <f t="shared" ca="1" si="703"/>
        <v>0</v>
      </c>
      <c r="CE80" s="1180">
        <f t="shared" ca="1" si="703"/>
        <v>0</v>
      </c>
      <c r="CF80" s="1180">
        <f t="shared" ca="1" si="703"/>
        <v>6.2367549099999996E-4</v>
      </c>
      <c r="CG80" s="1180">
        <f t="shared" ca="1" si="703"/>
        <v>3.7600831799999998E-7</v>
      </c>
      <c r="CH80" s="1180">
        <f t="shared" ca="1" si="703"/>
        <v>6.2367549099999996E-3</v>
      </c>
      <c r="CI80" s="1180">
        <f t="shared" ca="1" si="703"/>
        <v>0</v>
      </c>
      <c r="CJ80" s="1180">
        <f t="shared" ca="1" si="703"/>
        <v>0</v>
      </c>
      <c r="CK80" s="1180">
        <f t="shared" ca="1" si="703"/>
        <v>3.5296201899999998E-6</v>
      </c>
      <c r="CL80" s="1180">
        <f t="shared" ca="1" si="703"/>
        <v>5.6099258100000002E-3</v>
      </c>
      <c r="CM80" s="1180">
        <f t="shared" ca="1" si="703"/>
        <v>6.2367549099999996E-3</v>
      </c>
      <c r="CN80" s="1180">
        <f t="shared" ca="1" si="703"/>
        <v>3.7151005799999998E-6</v>
      </c>
      <c r="CO80" s="1180">
        <f t="shared" ca="1" si="703"/>
        <v>1.85480388E-7</v>
      </c>
      <c r="DA80" s="1180">
        <f t="shared" ca="1" si="704"/>
        <v>3.4648638400000003E-5</v>
      </c>
      <c r="DB80" s="1180">
        <f t="shared" ca="1" si="704"/>
        <v>0</v>
      </c>
      <c r="DC80" s="1180">
        <f t="shared" ca="1" si="704"/>
        <v>0</v>
      </c>
      <c r="DD80" s="1180">
        <f t="shared" ca="1" si="704"/>
        <v>0</v>
      </c>
      <c r="DE80" s="1180">
        <f t="shared" ca="1" si="704"/>
        <v>3.4186039499999998E-4</v>
      </c>
      <c r="DF80" s="1180">
        <f t="shared" ca="1" si="704"/>
        <v>41.653477600000002</v>
      </c>
      <c r="DG80" s="1180">
        <f t="shared" ca="1" si="704"/>
        <v>874.72948099999996</v>
      </c>
      <c r="DH80" s="1180">
        <f t="shared" ca="1" si="704"/>
        <v>874.72948099999996</v>
      </c>
      <c r="DI80" s="1180">
        <f t="shared" ca="1" si="704"/>
        <v>833.07569599999999</v>
      </c>
      <c r="DJ80" s="1180">
        <f t="shared" ca="1" si="704"/>
        <v>41.653784799999997</v>
      </c>
      <c r="DV80" s="1180">
        <f t="shared" ca="1" si="705"/>
        <v>0</v>
      </c>
      <c r="DW80" s="1180">
        <f t="shared" ca="1" si="705"/>
        <v>0</v>
      </c>
      <c r="DX80" s="1180">
        <f t="shared" ca="1" si="705"/>
        <v>6.92972768E-4</v>
      </c>
      <c r="DY80" s="1180">
        <f t="shared" ca="1" si="705"/>
        <v>3.4648638400000003E-5</v>
      </c>
      <c r="DZ80" s="1180">
        <f t="shared" ca="1" si="705"/>
        <v>0</v>
      </c>
      <c r="EA80" s="1180">
        <f t="shared" ca="1" si="705"/>
        <v>3.4186039499999998E-4</v>
      </c>
      <c r="EB80" s="1180">
        <f t="shared" ca="1" si="705"/>
        <v>6.5832412899999998E-4</v>
      </c>
      <c r="EC80" s="1180">
        <f t="shared" ca="1" si="705"/>
        <v>0</v>
      </c>
      <c r="ED80" s="1180">
        <f t="shared" ca="1" si="705"/>
        <v>6.2367549099999996E-3</v>
      </c>
      <c r="EE80" s="1180">
        <f t="shared" ca="1" si="705"/>
        <v>833.06976599999996</v>
      </c>
      <c r="EF80" s="1180">
        <f t="shared" ca="1" si="705"/>
        <v>0</v>
      </c>
      <c r="EG80" s="1180">
        <f t="shared" ca="1" si="705"/>
        <v>0</v>
      </c>
      <c r="EH80" s="1180">
        <f t="shared" ca="1" si="705"/>
        <v>0</v>
      </c>
      <c r="EI80" s="1180">
        <f t="shared" ca="1" si="705"/>
        <v>0</v>
      </c>
      <c r="EJ80" s="1180">
        <f t="shared" ca="1" si="705"/>
        <v>0</v>
      </c>
      <c r="EK80" s="1180">
        <f t="shared" ca="1" si="705"/>
        <v>833.07569599999999</v>
      </c>
      <c r="EW80" s="1180">
        <f t="shared" ca="1" si="706"/>
        <v>3.7151005799999998E-6</v>
      </c>
      <c r="EX80" s="1180">
        <f t="shared" ca="1" si="706"/>
        <v>3.7151005799999998E-6</v>
      </c>
      <c r="EY80" s="1180">
        <f t="shared" ca="1" si="706"/>
        <v>2.9595940099999999E-19</v>
      </c>
      <c r="EZ80" s="1180">
        <f t="shared" ca="1" si="706"/>
        <v>2.9595940099999999E-19</v>
      </c>
      <c r="FA80" s="1180">
        <f t="shared" ca="1" si="706"/>
        <v>3.7142409200000002E-6</v>
      </c>
      <c r="FB80" s="1180">
        <f t="shared" ca="1" si="706"/>
        <v>8.5991382400000002E-10</v>
      </c>
      <c r="FN80" s="1180">
        <f t="shared" ca="1" si="707"/>
        <v>6.2329948300000003E-4</v>
      </c>
      <c r="FO80" s="1180">
        <f t="shared" ca="1" si="707"/>
        <v>5.6099258100000002E-3</v>
      </c>
      <c r="FP80" s="1180">
        <f t="shared" ca="1" si="707"/>
        <v>3.7142409200000002E-6</v>
      </c>
      <c r="FQ80" s="1180">
        <f t="shared" ca="1" si="707"/>
        <v>8.5991382400000002E-10</v>
      </c>
      <c r="FR80" s="1180">
        <f t="shared" ca="1" si="707"/>
        <v>8.5991398200000002E-10</v>
      </c>
      <c r="FS80" s="1180">
        <f t="shared" ca="1" si="707"/>
        <v>0</v>
      </c>
      <c r="FT80" s="1180">
        <f t="shared" ca="1" si="707"/>
        <v>0</v>
      </c>
      <c r="FU80" s="1180">
        <f t="shared" ca="1" si="707"/>
        <v>6.23693953E-3</v>
      </c>
      <c r="FV80" s="1180">
        <f t="shared" ca="1" si="707"/>
        <v>0</v>
      </c>
      <c r="FW80" s="1180">
        <f t="shared" ca="1" si="707"/>
        <v>6.2367540500000004E-3</v>
      </c>
      <c r="FX80" s="1180">
        <f t="shared" ca="1" si="707"/>
        <v>1.85480388E-7</v>
      </c>
      <c r="GJ80" s="1180">
        <f t="shared" ca="1" si="708"/>
        <v>8.5991398200000002E-10</v>
      </c>
      <c r="GK80" s="1180">
        <f t="shared" ca="1" si="708"/>
        <v>8.5991398200000002E-10</v>
      </c>
      <c r="GL80" s="1180">
        <f t="shared" ca="1" si="708"/>
        <v>0</v>
      </c>
      <c r="GM80" s="1180">
        <f t="shared" ca="1" si="708"/>
        <v>8.5991398200000002E-10</v>
      </c>
      <c r="GN80" s="1180">
        <f t="shared" ca="1" si="708"/>
        <v>8.5991398200000002E-10</v>
      </c>
      <c r="GO80" s="1180">
        <f t="shared" ca="1" si="708"/>
        <v>0</v>
      </c>
      <c r="GP80" s="1180">
        <f t="shared" ca="1" si="708"/>
        <v>8.5991398200000002E-10</v>
      </c>
      <c r="GQ80" s="1180">
        <f t="shared" ca="1" si="708"/>
        <v>0</v>
      </c>
      <c r="HC80" s="1180">
        <f t="shared" ca="1" si="709"/>
        <v>2.9595940099999999E-19</v>
      </c>
      <c r="HD80" s="1180">
        <f t="shared" ca="1" si="709"/>
        <v>2.84943146E-19</v>
      </c>
      <c r="HE80" s="1180">
        <f t="shared" ca="1" si="709"/>
        <v>325.20676099999997</v>
      </c>
      <c r="HF80" s="1180">
        <f t="shared" ca="1" si="709"/>
        <v>325.17264499999999</v>
      </c>
      <c r="HG80" s="1180">
        <f t="shared" ca="1" si="709"/>
        <v>3.41158659E-2</v>
      </c>
      <c r="HH80" s="1180">
        <f t="shared" ca="1" si="709"/>
        <v>2.84943146E-19</v>
      </c>
      <c r="HT80" s="1180">
        <f t="shared" ca="1" si="710"/>
        <v>0</v>
      </c>
      <c r="HU80" s="1180">
        <f t="shared" ca="1" si="710"/>
        <v>2.84943146E-19</v>
      </c>
      <c r="HV80" s="1180">
        <f t="shared" ca="1" si="710"/>
        <v>6.8774112299999999E-3</v>
      </c>
      <c r="HW80" s="1180">
        <f t="shared" ca="1" si="710"/>
        <v>6.8774112299999999E-3</v>
      </c>
      <c r="HX80" s="1180">
        <f t="shared" ca="1" si="710"/>
        <v>1.8207122300000001E-6</v>
      </c>
      <c r="HY80" s="1180">
        <f t="shared" ca="1" si="710"/>
        <v>1.3922133200000001E-7</v>
      </c>
      <c r="HZ80" s="1180">
        <f t="shared" ca="1" si="710"/>
        <v>0.19244971299999999</v>
      </c>
      <c r="IA80" s="1180">
        <f t="shared" ca="1" si="710"/>
        <v>0.18589532</v>
      </c>
      <c r="IB80" s="1180">
        <f t="shared" ca="1" si="710"/>
        <v>0</v>
      </c>
      <c r="IC80" s="1180">
        <f t="shared" ca="1" si="710"/>
        <v>0</v>
      </c>
      <c r="ID80" s="1180">
        <f t="shared" ca="1" si="710"/>
        <v>0</v>
      </c>
      <c r="IE80" s="1180">
        <f t="shared" ca="1" si="710"/>
        <v>6.8774112299999999E-3</v>
      </c>
      <c r="IQ80" s="1180">
        <f t="shared" ca="1" si="711"/>
        <v>1.8207122300000001E-6</v>
      </c>
      <c r="IR80" s="1180">
        <f t="shared" ca="1" si="711"/>
        <v>1.3922133200000001E-7</v>
      </c>
      <c r="IS80" s="1180">
        <f t="shared" ca="1" si="711"/>
        <v>4.55369251E-2</v>
      </c>
      <c r="IT80" s="1180">
        <f t="shared" ca="1" si="711"/>
        <v>4.5537064299999999E-2</v>
      </c>
      <c r="IU80" s="1180">
        <f t="shared" ca="1" si="711"/>
        <v>4.25283464E-2</v>
      </c>
      <c r="IV80" s="1180">
        <f t="shared" ca="1" si="711"/>
        <v>1.33213731</v>
      </c>
      <c r="IW80" s="1180">
        <f t="shared" ca="1" si="711"/>
        <v>1.0928861999999999</v>
      </c>
      <c r="IX80" s="1180">
        <f t="shared" ca="1" si="711"/>
        <v>5993.2532199999996</v>
      </c>
      <c r="IY80" s="1180">
        <f t="shared" ca="1" si="711"/>
        <v>3.0087179399999999E-3</v>
      </c>
      <c r="IZ80" s="1180">
        <f t="shared" ca="1" si="711"/>
        <v>0.193715895</v>
      </c>
      <c r="JA80" s="1180">
        <f t="shared" ca="1" si="712"/>
        <v>1.1384231300000001</v>
      </c>
      <c r="JB80" s="1180">
        <f t="shared" ca="1" si="712"/>
        <v>0</v>
      </c>
      <c r="JC80" s="1180">
        <f t="shared" ca="1" si="712"/>
        <v>7.8205754900000004E-3</v>
      </c>
      <c r="JD80" s="1180">
        <f t="shared" ca="1" si="712"/>
        <v>0</v>
      </c>
      <c r="JE80" s="1180">
        <f t="shared" ca="1" si="712"/>
        <v>0.193715895</v>
      </c>
      <c r="JF80" s="1180">
        <f t="shared" ca="1" si="712"/>
        <v>5993.4499400000004</v>
      </c>
      <c r="JG80" s="1180">
        <f t="shared" ca="1" si="712"/>
        <v>0</v>
      </c>
      <c r="JH80" s="1180">
        <f t="shared" ca="1" si="712"/>
        <v>0.18589532</v>
      </c>
      <c r="JT80" s="1180">
        <f t="shared" ca="1" si="713"/>
        <v>0</v>
      </c>
      <c r="JU80" s="1180">
        <f t="shared" ca="1" si="713"/>
        <v>0</v>
      </c>
      <c r="JV80" s="1180">
        <f t="shared" ca="1" si="713"/>
        <v>0</v>
      </c>
      <c r="JW80" s="1180">
        <f t="shared" ca="1" si="713"/>
        <v>0</v>
      </c>
      <c r="JX80" s="1180">
        <f t="shared" ca="1" si="713"/>
        <v>8.5991398200000002E-10</v>
      </c>
      <c r="JY80" s="1180">
        <f t="shared" ca="1" si="713"/>
        <v>0</v>
      </c>
      <c r="JZ80" s="1180">
        <f t="shared" ca="1" si="713"/>
        <v>8.5991398200000002E-10</v>
      </c>
      <c r="KA80" s="1180">
        <f t="shared" ca="1" si="713"/>
        <v>0</v>
      </c>
      <c r="KB80" s="1180">
        <f t="shared" ca="1" si="713"/>
        <v>0</v>
      </c>
      <c r="KC80" s="1180">
        <f t="shared" ca="1" si="713"/>
        <v>0</v>
      </c>
      <c r="KL80" s="1180">
        <f t="shared" ca="1" si="714"/>
        <v>0</v>
      </c>
      <c r="KM80" s="1180">
        <f t="shared" ca="1" si="714"/>
        <v>0</v>
      </c>
      <c r="KN80" s="1180">
        <f t="shared" ca="1" si="714"/>
        <v>0</v>
      </c>
      <c r="KO80" s="1180">
        <f t="shared" ca="1" si="714"/>
        <v>0</v>
      </c>
      <c r="KP80" s="1180">
        <f t="shared" ca="1" si="714"/>
        <v>0</v>
      </c>
      <c r="KQ80" s="1180">
        <f t="shared" ca="1" si="714"/>
        <v>0</v>
      </c>
      <c r="KR80" s="1180">
        <f t="shared" ca="1" si="714"/>
        <v>0</v>
      </c>
      <c r="LA80" s="1180">
        <f t="shared" ca="1" si="715"/>
        <v>325.17264499999999</v>
      </c>
      <c r="LB80" s="1180">
        <f t="shared" ca="1" si="715"/>
        <v>0.19244971299999999</v>
      </c>
      <c r="LC80" s="1180">
        <f t="shared" ca="1" si="715"/>
        <v>7962.6284400000004</v>
      </c>
      <c r="LD80" s="1180">
        <f t="shared" ca="1" si="715"/>
        <v>7962.6284400000004</v>
      </c>
      <c r="LE80" s="1180">
        <f t="shared" ca="1" si="715"/>
        <v>7637.2633500000002</v>
      </c>
      <c r="LF80" s="1180">
        <f t="shared" ca="1" si="715"/>
        <v>7995.4667900000004</v>
      </c>
      <c r="LG80" s="1180">
        <f t="shared" ca="1" si="715"/>
        <v>7995.4667900000004</v>
      </c>
      <c r="LH80" s="1180">
        <f t="shared" ca="1" si="715"/>
        <v>0</v>
      </c>
      <c r="LI80" s="1180">
        <f t="shared" ca="1" si="715"/>
        <v>7995.4667900000004</v>
      </c>
      <c r="LJ80" s="1180">
        <f t="shared" ca="1" si="715"/>
        <v>0</v>
      </c>
      <c r="LK80" s="1180">
        <f t="shared" ca="1" si="715"/>
        <v>0</v>
      </c>
      <c r="LW80" s="1180">
        <f t="shared" ca="1" si="716"/>
        <v>0</v>
      </c>
      <c r="LX80" s="1180">
        <f t="shared" ca="1" si="716"/>
        <v>0</v>
      </c>
      <c r="LY80" s="1180">
        <f t="shared" ca="1" si="716"/>
        <v>3.41158659E-2</v>
      </c>
      <c r="LZ80" s="1180">
        <f t="shared" ca="1" si="716"/>
        <v>3.0087179399999999E-3</v>
      </c>
      <c r="MA80" s="1180">
        <f t="shared" ca="1" si="716"/>
        <v>3.7124583900000001E-2</v>
      </c>
      <c r="MB80" s="1180">
        <f t="shared" ca="1" si="716"/>
        <v>7962.6284400000004</v>
      </c>
      <c r="MC80" s="1180">
        <f t="shared" ca="1" si="716"/>
        <v>7995.4667900000004</v>
      </c>
      <c r="MD80" s="1180">
        <f t="shared" ca="1" si="716"/>
        <v>0</v>
      </c>
      <c r="ME80" s="1180">
        <f t="shared" ca="1" si="716"/>
        <v>0</v>
      </c>
      <c r="MF80" s="1180">
        <f t="shared" ca="1" si="716"/>
        <v>0</v>
      </c>
      <c r="MG80" s="1180">
        <f t="shared" ca="1" si="717"/>
        <v>0</v>
      </c>
      <c r="MH80" s="1180">
        <f t="shared" ca="1" si="717"/>
        <v>0</v>
      </c>
      <c r="MI80" s="1180">
        <f t="shared" ca="1" si="717"/>
        <v>0</v>
      </c>
      <c r="MJ80" s="1180">
        <f t="shared" ca="1" si="717"/>
        <v>0</v>
      </c>
      <c r="MK80" s="1180">
        <f t="shared" ca="1" si="717"/>
        <v>0</v>
      </c>
      <c r="ML80" s="1180">
        <f t="shared" ca="1" si="717"/>
        <v>0</v>
      </c>
      <c r="MM80" s="1180">
        <f t="shared" ca="1" si="717"/>
        <v>0</v>
      </c>
      <c r="MN80" s="1180">
        <f t="shared" ca="1" si="717"/>
        <v>0</v>
      </c>
      <c r="MO80" s="1180">
        <f t="shared" ca="1" si="717"/>
        <v>0</v>
      </c>
      <c r="NA80" s="1180">
        <f t="shared" ca="1" si="718"/>
        <v>0</v>
      </c>
      <c r="NB80" s="1180">
        <f t="shared" ca="1" si="718"/>
        <v>0</v>
      </c>
      <c r="NC80" s="1180">
        <f t="shared" ca="1" si="718"/>
        <v>0</v>
      </c>
      <c r="ND80" s="1180">
        <f t="shared" ca="1" si="718"/>
        <v>0</v>
      </c>
      <c r="NE80" s="1180">
        <f t="shared" ca="1" si="718"/>
        <v>0</v>
      </c>
      <c r="NF80" s="1180">
        <f t="shared" ca="1" si="718"/>
        <v>0</v>
      </c>
      <c r="NG80" s="1180">
        <f t="shared" ca="1" si="718"/>
        <v>0</v>
      </c>
      <c r="NH80" s="1180">
        <f t="shared" ca="1" si="718"/>
        <v>0</v>
      </c>
      <c r="NI80" s="1180">
        <f t="shared" ca="1" si="718"/>
        <v>0</v>
      </c>
      <c r="NJ80" s="1180">
        <f t="shared" ca="1" si="718"/>
        <v>0</v>
      </c>
      <c r="NK80" s="1180">
        <f t="shared" ca="1" si="718"/>
        <v>0</v>
      </c>
      <c r="NL80" s="1180">
        <f t="shared" ca="1" si="718"/>
        <v>0</v>
      </c>
      <c r="NM80" s="1180">
        <f t="shared" ca="1" si="718"/>
        <v>0</v>
      </c>
      <c r="NN80" s="1180">
        <f t="shared" ca="1" si="718"/>
        <v>0</v>
      </c>
      <c r="NO80" s="1180">
        <f t="shared" ca="1" si="718"/>
        <v>0</v>
      </c>
      <c r="NP80" s="1180">
        <f t="shared" ca="1" si="718"/>
        <v>0</v>
      </c>
      <c r="OH80" s="1180">
        <f t="shared" ca="1" si="719"/>
        <v>4.5780634100000004</v>
      </c>
      <c r="OI80" s="1180">
        <f t="shared" ca="1" si="719"/>
        <v>0</v>
      </c>
      <c r="OJ80" s="1180">
        <f t="shared" ca="1" si="719"/>
        <v>6.8769896899999999E-3</v>
      </c>
      <c r="OK80" s="1180">
        <f t="shared" ca="1" si="719"/>
        <v>4.5780634100000004</v>
      </c>
      <c r="OL80" s="1180">
        <f t="shared" ca="1" si="719"/>
        <v>174762.386</v>
      </c>
      <c r="OM80" s="1180">
        <f t="shared" ca="1" si="719"/>
        <v>174762.37899999999</v>
      </c>
      <c r="ON80" s="1180">
        <f t="shared" ca="1" si="719"/>
        <v>0</v>
      </c>
      <c r="OO80" s="1180">
        <f t="shared" ca="1" si="719"/>
        <v>0</v>
      </c>
      <c r="PA80" s="1180">
        <f t="shared" ca="1" si="720"/>
        <v>0</v>
      </c>
      <c r="PB80" s="1180">
        <f t="shared" ca="1" si="720"/>
        <v>0</v>
      </c>
      <c r="PC80" s="1180">
        <f t="shared" ca="1" si="720"/>
        <v>0</v>
      </c>
      <c r="PD80" s="1180">
        <f t="shared" ca="1" si="720"/>
        <v>0</v>
      </c>
      <c r="PE80" s="1180">
        <f t="shared" ca="1" si="720"/>
        <v>0</v>
      </c>
      <c r="PF80" s="1180">
        <f t="shared" ca="1" si="720"/>
        <v>0</v>
      </c>
      <c r="PG80" s="1180">
        <f t="shared" ca="1" si="720"/>
        <v>0</v>
      </c>
      <c r="PH80" s="1180">
        <f t="shared" ca="1" si="720"/>
        <v>0</v>
      </c>
      <c r="PI80" s="1180">
        <f t="shared" ca="1" si="720"/>
        <v>0</v>
      </c>
      <c r="PJ80" s="1180">
        <f t="shared" ca="1" si="720"/>
        <v>0</v>
      </c>
      <c r="PK80" s="1180">
        <f t="shared" ca="1" si="720"/>
        <v>0</v>
      </c>
      <c r="PW80" s="1180">
        <f t="shared" ca="1" si="699"/>
        <v>0</v>
      </c>
      <c r="PX80" s="1180">
        <f t="shared" ca="1" si="699"/>
        <v>0</v>
      </c>
      <c r="PY80" s="1180">
        <f t="shared" ca="1" si="699"/>
        <v>0</v>
      </c>
      <c r="PZ80" s="1180">
        <f t="shared" ca="1" si="699"/>
        <v>0</v>
      </c>
    </row>
    <row r="81" spans="1:442" ht="12" customHeight="1">
      <c r="A81" s="1">
        <v>42</v>
      </c>
      <c r="B81" s="1" t="s">
        <v>2648</v>
      </c>
      <c r="C81" s="1" t="s">
        <v>2691</v>
      </c>
      <c r="D81" s="1" t="s">
        <v>93</v>
      </c>
      <c r="J81" s="1180">
        <f t="shared" ref="J81:K100" ca="1" si="721">VLOOKUP(J$1,INDIRECT(LU_MAT),$A81,FALSE())</f>
        <v>0</v>
      </c>
      <c r="K81" s="1180">
        <f t="shared" ca="1" si="721"/>
        <v>0</v>
      </c>
      <c r="T81" s="1180">
        <f t="shared" ref="T81:AD90" ca="1" si="722">VLOOKUP(T$1,INDIRECT(LU_MAT),$A81,FALSE())</f>
        <v>0</v>
      </c>
      <c r="U81" s="1180">
        <f t="shared" ca="1" si="722"/>
        <v>0</v>
      </c>
      <c r="V81" s="1180">
        <f t="shared" ca="1" si="722"/>
        <v>0</v>
      </c>
      <c r="W81" s="1180">
        <f t="shared" ca="1" si="722"/>
        <v>0</v>
      </c>
      <c r="X81" s="1180">
        <f t="shared" ca="1" si="722"/>
        <v>0</v>
      </c>
      <c r="Y81" s="1180">
        <f t="shared" ca="1" si="722"/>
        <v>0</v>
      </c>
      <c r="Z81" s="1180">
        <f t="shared" ca="1" si="722"/>
        <v>0</v>
      </c>
      <c r="AA81" s="1180">
        <f t="shared" ca="1" si="722"/>
        <v>0</v>
      </c>
      <c r="AB81" s="1180">
        <f t="shared" ca="1" si="722"/>
        <v>0</v>
      </c>
      <c r="AC81" s="1180">
        <f t="shared" ca="1" si="722"/>
        <v>0</v>
      </c>
      <c r="AD81" s="1180">
        <f t="shared" ca="1" si="722"/>
        <v>0</v>
      </c>
      <c r="AM81" s="1180">
        <f t="shared" ref="AM81:BB90" ca="1" si="723">VLOOKUP(AM$1,INDIRECT(LU_MAT),$A81,FALSE())</f>
        <v>0</v>
      </c>
      <c r="AN81" s="1180">
        <f t="shared" ca="1" si="723"/>
        <v>0</v>
      </c>
      <c r="AO81" s="1180">
        <f t="shared" ca="1" si="723"/>
        <v>0</v>
      </c>
      <c r="AP81" s="1180">
        <f t="shared" ca="1" si="723"/>
        <v>0</v>
      </c>
      <c r="AQ81" s="1180">
        <f t="shared" ca="1" si="723"/>
        <v>0</v>
      </c>
      <c r="AR81" s="1180">
        <f t="shared" ca="1" si="723"/>
        <v>0</v>
      </c>
      <c r="AS81" s="1180">
        <f t="shared" ca="1" si="723"/>
        <v>0</v>
      </c>
      <c r="AT81" s="1180">
        <f t="shared" ca="1" si="723"/>
        <v>0</v>
      </c>
      <c r="AU81" s="1180">
        <f t="shared" ca="1" si="723"/>
        <v>0</v>
      </c>
      <c r="AV81" s="1180">
        <f t="shared" ca="1" si="723"/>
        <v>0</v>
      </c>
      <c r="AW81" s="1180">
        <f t="shared" ca="1" si="723"/>
        <v>0</v>
      </c>
      <c r="AX81" s="1180">
        <f t="shared" ca="1" si="723"/>
        <v>0</v>
      </c>
      <c r="AY81" s="1180">
        <f t="shared" ca="1" si="723"/>
        <v>0</v>
      </c>
      <c r="AZ81" s="1180">
        <f t="shared" ca="1" si="723"/>
        <v>0</v>
      </c>
      <c r="BA81" s="1180">
        <f t="shared" ca="1" si="723"/>
        <v>0</v>
      </c>
      <c r="BB81" s="1180">
        <f t="shared" ca="1" si="723"/>
        <v>0</v>
      </c>
      <c r="BN81" s="1180">
        <f t="shared" ref="BN81:BR90" ca="1" si="724">VLOOKUP(BN$1,INDIRECT(LU_MAT),$A81,FALSE())</f>
        <v>0</v>
      </c>
      <c r="BO81" s="1180">
        <f t="shared" ca="1" si="724"/>
        <v>0</v>
      </c>
      <c r="BP81" s="1180">
        <f t="shared" ca="1" si="724"/>
        <v>0</v>
      </c>
      <c r="BQ81" s="1180">
        <f t="shared" ca="1" si="724"/>
        <v>0</v>
      </c>
      <c r="BR81" s="1180">
        <f t="shared" ca="1" si="724"/>
        <v>0</v>
      </c>
      <c r="CD81" s="1180">
        <f t="shared" ref="CD81:CO90" ca="1" si="725">VLOOKUP(CD$1,INDIRECT(LU_MAT),$A81,FALSE())</f>
        <v>0</v>
      </c>
      <c r="CE81" s="1180">
        <f t="shared" ca="1" si="725"/>
        <v>0</v>
      </c>
      <c r="CF81" s="1180">
        <f t="shared" ca="1" si="725"/>
        <v>0</v>
      </c>
      <c r="CG81" s="1180">
        <f t="shared" ca="1" si="725"/>
        <v>0</v>
      </c>
      <c r="CH81" s="1180">
        <f t="shared" ca="1" si="725"/>
        <v>0</v>
      </c>
      <c r="CI81" s="1180">
        <f t="shared" ca="1" si="725"/>
        <v>0</v>
      </c>
      <c r="CJ81" s="1180">
        <f t="shared" ca="1" si="725"/>
        <v>0</v>
      </c>
      <c r="CK81" s="1180">
        <f t="shared" ca="1" si="725"/>
        <v>0</v>
      </c>
      <c r="CL81" s="1180">
        <f t="shared" ca="1" si="725"/>
        <v>0</v>
      </c>
      <c r="CM81" s="1180">
        <f t="shared" ca="1" si="725"/>
        <v>0</v>
      </c>
      <c r="CN81" s="1180">
        <f t="shared" ca="1" si="725"/>
        <v>0</v>
      </c>
      <c r="CO81" s="1180">
        <f t="shared" ca="1" si="725"/>
        <v>0</v>
      </c>
      <c r="DA81" s="1180">
        <f t="shared" ref="DA81:DJ90" ca="1" si="726">VLOOKUP(DA$1,INDIRECT(LU_MAT),$A81,FALSE())</f>
        <v>0</v>
      </c>
      <c r="DB81" s="1180">
        <f t="shared" ca="1" si="726"/>
        <v>0</v>
      </c>
      <c r="DC81" s="1180">
        <f t="shared" ca="1" si="726"/>
        <v>0</v>
      </c>
      <c r="DD81" s="1180">
        <f t="shared" ca="1" si="726"/>
        <v>0</v>
      </c>
      <c r="DE81" s="1180">
        <f t="shared" ca="1" si="726"/>
        <v>0</v>
      </c>
      <c r="DF81" s="1180">
        <f t="shared" ca="1" si="726"/>
        <v>0</v>
      </c>
      <c r="DG81" s="1180">
        <f t="shared" ca="1" si="726"/>
        <v>0</v>
      </c>
      <c r="DH81" s="1180">
        <f t="shared" ca="1" si="726"/>
        <v>0</v>
      </c>
      <c r="DI81" s="1180">
        <f t="shared" ca="1" si="726"/>
        <v>0</v>
      </c>
      <c r="DJ81" s="1180">
        <f t="shared" ca="1" si="726"/>
        <v>0</v>
      </c>
      <c r="DV81" s="1180">
        <f t="shared" ref="DV81:EK90" ca="1" si="727">VLOOKUP(DV$1,INDIRECT(LU_MAT),$A81,FALSE())</f>
        <v>0</v>
      </c>
      <c r="DW81" s="1180">
        <f t="shared" ca="1" si="727"/>
        <v>0</v>
      </c>
      <c r="DX81" s="1180">
        <f t="shared" ca="1" si="727"/>
        <v>0</v>
      </c>
      <c r="DY81" s="1180">
        <f t="shared" ca="1" si="727"/>
        <v>0</v>
      </c>
      <c r="DZ81" s="1180">
        <f t="shared" ca="1" si="727"/>
        <v>0</v>
      </c>
      <c r="EA81" s="1180">
        <f t="shared" ca="1" si="727"/>
        <v>0</v>
      </c>
      <c r="EB81" s="1180">
        <f t="shared" ca="1" si="727"/>
        <v>0</v>
      </c>
      <c r="EC81" s="1180">
        <f t="shared" ca="1" si="727"/>
        <v>0</v>
      </c>
      <c r="ED81" s="1180">
        <f t="shared" ca="1" si="727"/>
        <v>0</v>
      </c>
      <c r="EE81" s="1180">
        <f t="shared" ca="1" si="727"/>
        <v>0</v>
      </c>
      <c r="EF81" s="1180">
        <f t="shared" ca="1" si="727"/>
        <v>0</v>
      </c>
      <c r="EG81" s="1180">
        <f t="shared" ca="1" si="727"/>
        <v>0</v>
      </c>
      <c r="EH81" s="1180">
        <f t="shared" ca="1" si="727"/>
        <v>0</v>
      </c>
      <c r="EI81" s="1180">
        <f t="shared" ca="1" si="727"/>
        <v>0</v>
      </c>
      <c r="EJ81" s="1180">
        <f t="shared" ca="1" si="727"/>
        <v>0</v>
      </c>
      <c r="EK81" s="1180">
        <f t="shared" ca="1" si="727"/>
        <v>0</v>
      </c>
      <c r="EW81" s="1180">
        <f t="shared" ref="EW81:FB90" ca="1" si="728">VLOOKUP(EW$1,INDIRECT(LU_MAT),$A81,FALSE())</f>
        <v>0</v>
      </c>
      <c r="EX81" s="1180">
        <f t="shared" ca="1" si="728"/>
        <v>0</v>
      </c>
      <c r="EY81" s="1180">
        <f t="shared" ca="1" si="728"/>
        <v>0</v>
      </c>
      <c r="EZ81" s="1180">
        <f t="shared" ca="1" si="728"/>
        <v>0</v>
      </c>
      <c r="FA81" s="1180">
        <f t="shared" ca="1" si="728"/>
        <v>0</v>
      </c>
      <c r="FB81" s="1180">
        <f t="shared" ca="1" si="728"/>
        <v>0</v>
      </c>
      <c r="FN81" s="1180">
        <f t="shared" ref="FN81:FX90" ca="1" si="729">VLOOKUP(FN$1,INDIRECT(LU_MAT),$A81,FALSE())</f>
        <v>0</v>
      </c>
      <c r="FO81" s="1180">
        <f t="shared" ca="1" si="729"/>
        <v>0</v>
      </c>
      <c r="FP81" s="1180">
        <f t="shared" ca="1" si="729"/>
        <v>0</v>
      </c>
      <c r="FQ81" s="1180">
        <f t="shared" ca="1" si="729"/>
        <v>0</v>
      </c>
      <c r="FR81" s="1180">
        <f t="shared" ca="1" si="729"/>
        <v>0</v>
      </c>
      <c r="FS81" s="1180">
        <f t="shared" ca="1" si="729"/>
        <v>0</v>
      </c>
      <c r="FT81" s="1180">
        <f t="shared" ca="1" si="729"/>
        <v>0</v>
      </c>
      <c r="FU81" s="1180">
        <f t="shared" ca="1" si="729"/>
        <v>0</v>
      </c>
      <c r="FV81" s="1180">
        <f t="shared" ca="1" si="729"/>
        <v>0</v>
      </c>
      <c r="FW81" s="1180">
        <f t="shared" ca="1" si="729"/>
        <v>0</v>
      </c>
      <c r="FX81" s="1180">
        <f t="shared" ca="1" si="729"/>
        <v>0</v>
      </c>
      <c r="GJ81" s="1180">
        <f t="shared" ref="GJ81:GQ90" ca="1" si="730">VLOOKUP(GJ$1,INDIRECT(LU_MAT),$A81,FALSE())</f>
        <v>0</v>
      </c>
      <c r="GK81" s="1180">
        <f t="shared" ca="1" si="730"/>
        <v>0</v>
      </c>
      <c r="GL81" s="1180">
        <f t="shared" ca="1" si="730"/>
        <v>0</v>
      </c>
      <c r="GM81" s="1180">
        <f t="shared" ca="1" si="730"/>
        <v>0</v>
      </c>
      <c r="GN81" s="1180">
        <f t="shared" ca="1" si="730"/>
        <v>0</v>
      </c>
      <c r="GO81" s="1180">
        <f t="shared" ca="1" si="730"/>
        <v>0</v>
      </c>
      <c r="GP81" s="1180">
        <f t="shared" ca="1" si="730"/>
        <v>0</v>
      </c>
      <c r="GQ81" s="1180">
        <f t="shared" ca="1" si="730"/>
        <v>0</v>
      </c>
      <c r="HC81" s="1180">
        <f t="shared" ref="HC81:HH90" ca="1" si="731">VLOOKUP(HC$1,INDIRECT(LU_MAT),$A81,FALSE())</f>
        <v>0</v>
      </c>
      <c r="HD81" s="1180">
        <f t="shared" ca="1" si="731"/>
        <v>0</v>
      </c>
      <c r="HE81" s="1180">
        <f t="shared" ca="1" si="731"/>
        <v>0</v>
      </c>
      <c r="HF81" s="1180">
        <f t="shared" ca="1" si="731"/>
        <v>0</v>
      </c>
      <c r="HG81" s="1180">
        <f t="shared" ca="1" si="731"/>
        <v>0</v>
      </c>
      <c r="HH81" s="1180">
        <f t="shared" ca="1" si="731"/>
        <v>0</v>
      </c>
      <c r="HT81" s="1180">
        <f t="shared" ref="HT81:IE90" ca="1" si="732">VLOOKUP(HT$1,INDIRECT(LU_MAT),$A81,FALSE())</f>
        <v>0</v>
      </c>
      <c r="HU81" s="1180">
        <f t="shared" ca="1" si="732"/>
        <v>0</v>
      </c>
      <c r="HV81" s="1180">
        <f t="shared" ca="1" si="732"/>
        <v>0</v>
      </c>
      <c r="HW81" s="1180">
        <f t="shared" ca="1" si="732"/>
        <v>0</v>
      </c>
      <c r="HX81" s="1180">
        <f t="shared" ca="1" si="732"/>
        <v>0</v>
      </c>
      <c r="HY81" s="1180">
        <f t="shared" ca="1" si="732"/>
        <v>0</v>
      </c>
      <c r="HZ81" s="1180">
        <f t="shared" ca="1" si="732"/>
        <v>0</v>
      </c>
      <c r="IA81" s="1180">
        <f t="shared" ca="1" si="732"/>
        <v>0</v>
      </c>
      <c r="IB81" s="1180">
        <f t="shared" ca="1" si="732"/>
        <v>0</v>
      </c>
      <c r="IC81" s="1180">
        <f t="shared" ca="1" si="732"/>
        <v>0</v>
      </c>
      <c r="ID81" s="1180">
        <f t="shared" ca="1" si="732"/>
        <v>0</v>
      </c>
      <c r="IE81" s="1180">
        <f t="shared" ca="1" si="732"/>
        <v>0</v>
      </c>
      <c r="IQ81" s="1180">
        <f t="shared" ref="IQ81:IZ90" ca="1" si="733">VLOOKUP(IQ$1,INDIRECT(LU_MAT),$A81,FALSE())</f>
        <v>0</v>
      </c>
      <c r="IR81" s="1180">
        <f t="shared" ca="1" si="733"/>
        <v>0</v>
      </c>
      <c r="IS81" s="1180">
        <f t="shared" ca="1" si="733"/>
        <v>0</v>
      </c>
      <c r="IT81" s="1180">
        <f t="shared" ca="1" si="733"/>
        <v>0</v>
      </c>
      <c r="IU81" s="1180">
        <f t="shared" ca="1" si="733"/>
        <v>0</v>
      </c>
      <c r="IV81" s="1180">
        <f t="shared" ca="1" si="733"/>
        <v>0</v>
      </c>
      <c r="IW81" s="1180">
        <f t="shared" ca="1" si="733"/>
        <v>0</v>
      </c>
      <c r="IX81" s="1180">
        <f t="shared" ca="1" si="733"/>
        <v>0</v>
      </c>
      <c r="IY81" s="1180">
        <f t="shared" ca="1" si="733"/>
        <v>0</v>
      </c>
      <c r="IZ81" s="1180">
        <f t="shared" ca="1" si="733"/>
        <v>0</v>
      </c>
      <c r="JA81" s="1180">
        <f t="shared" ref="JA81:JH90" ca="1" si="734">VLOOKUP(JA$1,INDIRECT(LU_MAT),$A81,FALSE())</f>
        <v>0</v>
      </c>
      <c r="JB81" s="1180">
        <f t="shared" ca="1" si="734"/>
        <v>0</v>
      </c>
      <c r="JC81" s="1180">
        <f t="shared" ca="1" si="734"/>
        <v>0</v>
      </c>
      <c r="JD81" s="1180">
        <f t="shared" ca="1" si="734"/>
        <v>0</v>
      </c>
      <c r="JE81" s="1180">
        <f t="shared" ca="1" si="734"/>
        <v>0</v>
      </c>
      <c r="JF81" s="1180">
        <f t="shared" ca="1" si="734"/>
        <v>0</v>
      </c>
      <c r="JG81" s="1180">
        <f t="shared" ca="1" si="734"/>
        <v>0</v>
      </c>
      <c r="JH81" s="1180">
        <f t="shared" ca="1" si="734"/>
        <v>0</v>
      </c>
      <c r="JT81" s="1180">
        <f t="shared" ref="JT81:KC90" ca="1" si="735">VLOOKUP(JT$1,INDIRECT(LU_MAT),$A81,FALSE())</f>
        <v>0</v>
      </c>
      <c r="JU81" s="1180">
        <f t="shared" ca="1" si="735"/>
        <v>0</v>
      </c>
      <c r="JV81" s="1180">
        <f t="shared" ca="1" si="735"/>
        <v>0</v>
      </c>
      <c r="JW81" s="1180">
        <f t="shared" ca="1" si="735"/>
        <v>0</v>
      </c>
      <c r="JX81" s="1180">
        <f t="shared" ca="1" si="735"/>
        <v>0</v>
      </c>
      <c r="JY81" s="1180">
        <f t="shared" ca="1" si="735"/>
        <v>0</v>
      </c>
      <c r="JZ81" s="1180">
        <f t="shared" ca="1" si="735"/>
        <v>0</v>
      </c>
      <c r="KA81" s="1180">
        <f t="shared" ca="1" si="735"/>
        <v>0</v>
      </c>
      <c r="KB81" s="1180">
        <f t="shared" ca="1" si="735"/>
        <v>0</v>
      </c>
      <c r="KC81" s="1180">
        <f t="shared" ca="1" si="735"/>
        <v>0</v>
      </c>
      <c r="KL81" s="1180">
        <f t="shared" ref="KL81:KR90" ca="1" si="736">VLOOKUP(KL$1,INDIRECT(LU_MAT),$A81,FALSE())</f>
        <v>0</v>
      </c>
      <c r="KM81" s="1180">
        <f t="shared" ca="1" si="736"/>
        <v>0</v>
      </c>
      <c r="KN81" s="1180">
        <f t="shared" ca="1" si="736"/>
        <v>0</v>
      </c>
      <c r="KO81" s="1180">
        <f t="shared" ca="1" si="736"/>
        <v>0</v>
      </c>
      <c r="KP81" s="1180">
        <f t="shared" ca="1" si="736"/>
        <v>0</v>
      </c>
      <c r="KQ81" s="1180">
        <f t="shared" ca="1" si="736"/>
        <v>0</v>
      </c>
      <c r="KR81" s="1180">
        <f t="shared" ca="1" si="736"/>
        <v>0</v>
      </c>
      <c r="LA81" s="1180">
        <f t="shared" ref="LA81:LK90" ca="1" si="737">VLOOKUP(LA$1,INDIRECT(LU_MAT),$A81,FALSE())</f>
        <v>0</v>
      </c>
      <c r="LB81" s="1180">
        <f t="shared" ca="1" si="737"/>
        <v>0</v>
      </c>
      <c r="LC81" s="1180">
        <f t="shared" ca="1" si="737"/>
        <v>0</v>
      </c>
      <c r="LD81" s="1180">
        <f t="shared" ca="1" si="737"/>
        <v>0</v>
      </c>
      <c r="LE81" s="1180">
        <f t="shared" ca="1" si="737"/>
        <v>0</v>
      </c>
      <c r="LF81" s="1180">
        <f t="shared" ca="1" si="737"/>
        <v>0</v>
      </c>
      <c r="LG81" s="1180">
        <f t="shared" ca="1" si="737"/>
        <v>0</v>
      </c>
      <c r="LH81" s="1180">
        <f t="shared" ca="1" si="737"/>
        <v>0</v>
      </c>
      <c r="LI81" s="1180">
        <f t="shared" ca="1" si="737"/>
        <v>0</v>
      </c>
      <c r="LJ81" s="1180">
        <f t="shared" ca="1" si="737"/>
        <v>0</v>
      </c>
      <c r="LK81" s="1180">
        <f t="shared" ca="1" si="737"/>
        <v>0</v>
      </c>
      <c r="LW81" s="1180">
        <f t="shared" ref="LW81:MF90" ca="1" si="738">VLOOKUP(LW$1,INDIRECT(LU_MAT),$A81,FALSE())</f>
        <v>0</v>
      </c>
      <c r="LX81" s="1180">
        <f t="shared" ca="1" si="738"/>
        <v>0</v>
      </c>
      <c r="LY81" s="1180">
        <f t="shared" ca="1" si="738"/>
        <v>0</v>
      </c>
      <c r="LZ81" s="1180">
        <f t="shared" ca="1" si="738"/>
        <v>0</v>
      </c>
      <c r="MA81" s="1180">
        <f t="shared" ca="1" si="738"/>
        <v>0</v>
      </c>
      <c r="MB81" s="1180">
        <f t="shared" ca="1" si="738"/>
        <v>0</v>
      </c>
      <c r="MC81" s="1180">
        <f t="shared" ca="1" si="738"/>
        <v>0</v>
      </c>
      <c r="MD81" s="1180">
        <f t="shared" ca="1" si="738"/>
        <v>0</v>
      </c>
      <c r="ME81" s="1180">
        <f t="shared" ca="1" si="738"/>
        <v>0</v>
      </c>
      <c r="MF81" s="1180">
        <f t="shared" ca="1" si="738"/>
        <v>0</v>
      </c>
      <c r="MG81" s="1180">
        <f t="shared" ref="MG81:MO90" ca="1" si="739">VLOOKUP(MG$1,INDIRECT(LU_MAT),$A81,FALSE())</f>
        <v>0</v>
      </c>
      <c r="MH81" s="1180">
        <f t="shared" ca="1" si="739"/>
        <v>0</v>
      </c>
      <c r="MI81" s="1180">
        <f t="shared" ca="1" si="739"/>
        <v>0</v>
      </c>
      <c r="MJ81" s="1180">
        <f t="shared" ca="1" si="739"/>
        <v>0</v>
      </c>
      <c r="MK81" s="1180">
        <f t="shared" ca="1" si="739"/>
        <v>0</v>
      </c>
      <c r="ML81" s="1180">
        <f t="shared" ca="1" si="739"/>
        <v>0</v>
      </c>
      <c r="MM81" s="1180">
        <f t="shared" ca="1" si="739"/>
        <v>0</v>
      </c>
      <c r="MN81" s="1180">
        <f t="shared" ca="1" si="739"/>
        <v>0</v>
      </c>
      <c r="MO81" s="1180">
        <f t="shared" ca="1" si="739"/>
        <v>0</v>
      </c>
      <c r="NA81" s="1180">
        <f t="shared" ref="NA81:NP90" ca="1" si="740">VLOOKUP(NA$1,INDIRECT(LU_MAT),$A81,FALSE())</f>
        <v>0</v>
      </c>
      <c r="NB81" s="1180">
        <f t="shared" ca="1" si="740"/>
        <v>0</v>
      </c>
      <c r="NC81" s="1180">
        <f t="shared" ca="1" si="740"/>
        <v>0</v>
      </c>
      <c r="ND81" s="1180">
        <f t="shared" ca="1" si="740"/>
        <v>0</v>
      </c>
      <c r="NE81" s="1180">
        <f t="shared" ca="1" si="740"/>
        <v>0</v>
      </c>
      <c r="NF81" s="1180">
        <f t="shared" ca="1" si="740"/>
        <v>0</v>
      </c>
      <c r="NG81" s="1180">
        <f t="shared" ca="1" si="740"/>
        <v>0</v>
      </c>
      <c r="NH81" s="1180">
        <f t="shared" ca="1" si="740"/>
        <v>0</v>
      </c>
      <c r="NI81" s="1180">
        <f t="shared" ca="1" si="740"/>
        <v>0</v>
      </c>
      <c r="NJ81" s="1180">
        <f t="shared" ca="1" si="740"/>
        <v>0</v>
      </c>
      <c r="NK81" s="1180">
        <f t="shared" ca="1" si="740"/>
        <v>0</v>
      </c>
      <c r="NL81" s="1180">
        <f t="shared" ca="1" si="740"/>
        <v>0</v>
      </c>
      <c r="NM81" s="1180">
        <f t="shared" ca="1" si="740"/>
        <v>0</v>
      </c>
      <c r="NN81" s="1180">
        <f t="shared" ca="1" si="740"/>
        <v>0</v>
      </c>
      <c r="NO81" s="1180">
        <f t="shared" ca="1" si="740"/>
        <v>0</v>
      </c>
      <c r="NP81" s="1180">
        <f t="shared" ca="1" si="740"/>
        <v>0</v>
      </c>
      <c r="OH81" s="1180">
        <f t="shared" ref="OH81:OO90" ca="1" si="741">VLOOKUP(OH$1,INDIRECT(LU_MAT),$A81,FALSE())</f>
        <v>0</v>
      </c>
      <c r="OI81" s="1180">
        <f t="shared" ca="1" si="741"/>
        <v>0</v>
      </c>
      <c r="OJ81" s="1180">
        <f t="shared" ca="1" si="741"/>
        <v>0</v>
      </c>
      <c r="OK81" s="1180">
        <f t="shared" ca="1" si="741"/>
        <v>0</v>
      </c>
      <c r="OL81" s="1180">
        <f t="shared" ca="1" si="741"/>
        <v>0</v>
      </c>
      <c r="OM81" s="1180">
        <f t="shared" ca="1" si="741"/>
        <v>0</v>
      </c>
      <c r="ON81" s="1180">
        <f t="shared" ca="1" si="741"/>
        <v>0</v>
      </c>
      <c r="OO81" s="1180">
        <f t="shared" ca="1" si="741"/>
        <v>0</v>
      </c>
      <c r="PA81" s="1180">
        <f t="shared" ref="PA81:PK90" ca="1" si="742">VLOOKUP(PA$1,INDIRECT(LU_MAT),$A81,FALSE())</f>
        <v>0</v>
      </c>
      <c r="PB81" s="1180">
        <f t="shared" ca="1" si="742"/>
        <v>0</v>
      </c>
      <c r="PC81" s="1180">
        <f t="shared" ca="1" si="742"/>
        <v>0</v>
      </c>
      <c r="PD81" s="1180">
        <f t="shared" ca="1" si="742"/>
        <v>0</v>
      </c>
      <c r="PE81" s="1180">
        <f t="shared" ca="1" si="742"/>
        <v>0</v>
      </c>
      <c r="PF81" s="1180">
        <f t="shared" ca="1" si="742"/>
        <v>0</v>
      </c>
      <c r="PG81" s="1180">
        <f t="shared" ca="1" si="742"/>
        <v>0</v>
      </c>
      <c r="PH81" s="1180">
        <f t="shared" ca="1" si="742"/>
        <v>0</v>
      </c>
      <c r="PI81" s="1180">
        <f t="shared" ca="1" si="742"/>
        <v>0</v>
      </c>
      <c r="PJ81" s="1180">
        <f t="shared" ca="1" si="742"/>
        <v>0</v>
      </c>
      <c r="PK81" s="1180">
        <f t="shared" ca="1" si="742"/>
        <v>0</v>
      </c>
      <c r="PW81" s="1180">
        <f t="shared" ref="PW81:PZ100" ca="1" si="743">VLOOKUP(PW$1,INDIRECT(LU_MAT),$A81,FALSE())</f>
        <v>0</v>
      </c>
      <c r="PX81" s="1180">
        <f t="shared" ca="1" si="743"/>
        <v>0</v>
      </c>
      <c r="PY81" s="1180">
        <f t="shared" ca="1" si="743"/>
        <v>0</v>
      </c>
      <c r="PZ81" s="1180">
        <f t="shared" ca="1" si="743"/>
        <v>0</v>
      </c>
    </row>
    <row r="82" spans="1:442" ht="12" customHeight="1">
      <c r="A82" s="1">
        <v>43</v>
      </c>
      <c r="B82" s="1" t="s">
        <v>2648</v>
      </c>
      <c r="C82" s="1" t="s">
        <v>2692</v>
      </c>
      <c r="D82" s="1" t="s">
        <v>93</v>
      </c>
      <c r="J82" s="1180">
        <f t="shared" ca="1" si="721"/>
        <v>0</v>
      </c>
      <c r="K82" s="1180">
        <f t="shared" ca="1" si="721"/>
        <v>0</v>
      </c>
      <c r="T82" s="1180">
        <f t="shared" ca="1" si="722"/>
        <v>0</v>
      </c>
      <c r="U82" s="1180">
        <f t="shared" ca="1" si="722"/>
        <v>0</v>
      </c>
      <c r="V82" s="1180">
        <f t="shared" ca="1" si="722"/>
        <v>0</v>
      </c>
      <c r="W82" s="1180">
        <f t="shared" ca="1" si="722"/>
        <v>0</v>
      </c>
      <c r="X82" s="1180">
        <f t="shared" ca="1" si="722"/>
        <v>0</v>
      </c>
      <c r="Y82" s="1180">
        <f t="shared" ca="1" si="722"/>
        <v>0</v>
      </c>
      <c r="Z82" s="1180">
        <f t="shared" ca="1" si="722"/>
        <v>0</v>
      </c>
      <c r="AA82" s="1180">
        <f t="shared" ca="1" si="722"/>
        <v>0</v>
      </c>
      <c r="AB82" s="1180">
        <f t="shared" ca="1" si="722"/>
        <v>0</v>
      </c>
      <c r="AC82" s="1180">
        <f t="shared" ca="1" si="722"/>
        <v>0</v>
      </c>
      <c r="AD82" s="1180">
        <f t="shared" ca="1" si="722"/>
        <v>0</v>
      </c>
      <c r="AM82" s="1180">
        <f t="shared" ca="1" si="723"/>
        <v>0</v>
      </c>
      <c r="AN82" s="1180">
        <f t="shared" ca="1" si="723"/>
        <v>0</v>
      </c>
      <c r="AO82" s="1180">
        <f t="shared" ca="1" si="723"/>
        <v>0</v>
      </c>
      <c r="AP82" s="1180">
        <f t="shared" ca="1" si="723"/>
        <v>0</v>
      </c>
      <c r="AQ82" s="1180">
        <f t="shared" ca="1" si="723"/>
        <v>0</v>
      </c>
      <c r="AR82" s="1180">
        <f t="shared" ca="1" si="723"/>
        <v>0</v>
      </c>
      <c r="AS82" s="1180">
        <f t="shared" ca="1" si="723"/>
        <v>0</v>
      </c>
      <c r="AT82" s="1180">
        <f t="shared" ca="1" si="723"/>
        <v>0</v>
      </c>
      <c r="AU82" s="1180">
        <f t="shared" ca="1" si="723"/>
        <v>0</v>
      </c>
      <c r="AV82" s="1180">
        <f t="shared" ca="1" si="723"/>
        <v>0</v>
      </c>
      <c r="AW82" s="1180">
        <f t="shared" ca="1" si="723"/>
        <v>0</v>
      </c>
      <c r="AX82" s="1180">
        <f t="shared" ca="1" si="723"/>
        <v>0</v>
      </c>
      <c r="AY82" s="1180">
        <f t="shared" ca="1" si="723"/>
        <v>0</v>
      </c>
      <c r="AZ82" s="1180">
        <f t="shared" ca="1" si="723"/>
        <v>0</v>
      </c>
      <c r="BA82" s="1180">
        <f t="shared" ca="1" si="723"/>
        <v>0</v>
      </c>
      <c r="BB82" s="1180">
        <f t="shared" ca="1" si="723"/>
        <v>0</v>
      </c>
      <c r="BN82" s="1180">
        <f t="shared" ca="1" si="724"/>
        <v>0</v>
      </c>
      <c r="BO82" s="1180">
        <f t="shared" ca="1" si="724"/>
        <v>0</v>
      </c>
      <c r="BP82" s="1180">
        <f t="shared" ca="1" si="724"/>
        <v>0</v>
      </c>
      <c r="BQ82" s="1180">
        <f t="shared" ca="1" si="724"/>
        <v>0</v>
      </c>
      <c r="BR82" s="1180">
        <f t="shared" ca="1" si="724"/>
        <v>0</v>
      </c>
      <c r="CD82" s="1180">
        <f t="shared" ca="1" si="725"/>
        <v>0</v>
      </c>
      <c r="CE82" s="1180">
        <f t="shared" ca="1" si="725"/>
        <v>0</v>
      </c>
      <c r="CF82" s="1180">
        <f t="shared" ca="1" si="725"/>
        <v>0</v>
      </c>
      <c r="CG82" s="1180">
        <f t="shared" ca="1" si="725"/>
        <v>0</v>
      </c>
      <c r="CH82" s="1180">
        <f t="shared" ca="1" si="725"/>
        <v>0</v>
      </c>
      <c r="CI82" s="1180">
        <f t="shared" ca="1" si="725"/>
        <v>0</v>
      </c>
      <c r="CJ82" s="1180">
        <f t="shared" ca="1" si="725"/>
        <v>0</v>
      </c>
      <c r="CK82" s="1180">
        <f t="shared" ca="1" si="725"/>
        <v>0</v>
      </c>
      <c r="CL82" s="1180">
        <f t="shared" ca="1" si="725"/>
        <v>0</v>
      </c>
      <c r="CM82" s="1180">
        <f t="shared" ca="1" si="725"/>
        <v>0</v>
      </c>
      <c r="CN82" s="1180">
        <f t="shared" ca="1" si="725"/>
        <v>0</v>
      </c>
      <c r="CO82" s="1180">
        <f t="shared" ca="1" si="725"/>
        <v>0</v>
      </c>
      <c r="DA82" s="1180">
        <f t="shared" ca="1" si="726"/>
        <v>0</v>
      </c>
      <c r="DB82" s="1180">
        <f t="shared" ca="1" si="726"/>
        <v>0</v>
      </c>
      <c r="DC82" s="1180">
        <f t="shared" ca="1" si="726"/>
        <v>0</v>
      </c>
      <c r="DD82" s="1180">
        <f t="shared" ca="1" si="726"/>
        <v>0</v>
      </c>
      <c r="DE82" s="1180">
        <f t="shared" ca="1" si="726"/>
        <v>0</v>
      </c>
      <c r="DF82" s="1180">
        <f t="shared" ca="1" si="726"/>
        <v>0</v>
      </c>
      <c r="DG82" s="1180">
        <f t="shared" ca="1" si="726"/>
        <v>0</v>
      </c>
      <c r="DH82" s="1180">
        <f t="shared" ca="1" si="726"/>
        <v>0</v>
      </c>
      <c r="DI82" s="1180">
        <f t="shared" ca="1" si="726"/>
        <v>0</v>
      </c>
      <c r="DJ82" s="1180">
        <f t="shared" ca="1" si="726"/>
        <v>0</v>
      </c>
      <c r="DV82" s="1180">
        <f t="shared" ca="1" si="727"/>
        <v>0</v>
      </c>
      <c r="DW82" s="1180">
        <f t="shared" ca="1" si="727"/>
        <v>0</v>
      </c>
      <c r="DX82" s="1180">
        <f t="shared" ca="1" si="727"/>
        <v>0</v>
      </c>
      <c r="DY82" s="1180">
        <f t="shared" ca="1" si="727"/>
        <v>0</v>
      </c>
      <c r="DZ82" s="1180">
        <f t="shared" ca="1" si="727"/>
        <v>0</v>
      </c>
      <c r="EA82" s="1180">
        <f t="shared" ca="1" si="727"/>
        <v>0</v>
      </c>
      <c r="EB82" s="1180">
        <f t="shared" ca="1" si="727"/>
        <v>0</v>
      </c>
      <c r="EC82" s="1180">
        <f t="shared" ca="1" si="727"/>
        <v>0</v>
      </c>
      <c r="ED82" s="1180">
        <f t="shared" ca="1" si="727"/>
        <v>0</v>
      </c>
      <c r="EE82" s="1180">
        <f t="shared" ca="1" si="727"/>
        <v>0</v>
      </c>
      <c r="EF82" s="1180">
        <f t="shared" ca="1" si="727"/>
        <v>0</v>
      </c>
      <c r="EG82" s="1180">
        <f t="shared" ca="1" si="727"/>
        <v>0</v>
      </c>
      <c r="EH82" s="1180">
        <f t="shared" ca="1" si="727"/>
        <v>0</v>
      </c>
      <c r="EI82" s="1180">
        <f t="shared" ca="1" si="727"/>
        <v>0</v>
      </c>
      <c r="EJ82" s="1180">
        <f t="shared" ca="1" si="727"/>
        <v>0</v>
      </c>
      <c r="EK82" s="1180">
        <f t="shared" ca="1" si="727"/>
        <v>0</v>
      </c>
      <c r="EW82" s="1180">
        <f t="shared" ca="1" si="728"/>
        <v>0</v>
      </c>
      <c r="EX82" s="1180">
        <f t="shared" ca="1" si="728"/>
        <v>0</v>
      </c>
      <c r="EY82" s="1180">
        <f t="shared" ca="1" si="728"/>
        <v>0</v>
      </c>
      <c r="EZ82" s="1180">
        <f t="shared" ca="1" si="728"/>
        <v>0</v>
      </c>
      <c r="FA82" s="1180">
        <f t="shared" ca="1" si="728"/>
        <v>0</v>
      </c>
      <c r="FB82" s="1180">
        <f t="shared" ca="1" si="728"/>
        <v>0</v>
      </c>
      <c r="FN82" s="1180">
        <f t="shared" ca="1" si="729"/>
        <v>0</v>
      </c>
      <c r="FO82" s="1180">
        <f t="shared" ca="1" si="729"/>
        <v>0</v>
      </c>
      <c r="FP82" s="1180">
        <f t="shared" ca="1" si="729"/>
        <v>0</v>
      </c>
      <c r="FQ82" s="1180">
        <f t="shared" ca="1" si="729"/>
        <v>0</v>
      </c>
      <c r="FR82" s="1180">
        <f t="shared" ca="1" si="729"/>
        <v>0</v>
      </c>
      <c r="FS82" s="1180">
        <f t="shared" ca="1" si="729"/>
        <v>0</v>
      </c>
      <c r="FT82" s="1180">
        <f t="shared" ca="1" si="729"/>
        <v>0</v>
      </c>
      <c r="FU82" s="1180">
        <f t="shared" ca="1" si="729"/>
        <v>0</v>
      </c>
      <c r="FV82" s="1180">
        <f t="shared" ca="1" si="729"/>
        <v>0</v>
      </c>
      <c r="FW82" s="1180">
        <f t="shared" ca="1" si="729"/>
        <v>0</v>
      </c>
      <c r="FX82" s="1180">
        <f t="shared" ca="1" si="729"/>
        <v>0</v>
      </c>
      <c r="GJ82" s="1180">
        <f t="shared" ca="1" si="730"/>
        <v>0</v>
      </c>
      <c r="GK82" s="1180">
        <f t="shared" ca="1" si="730"/>
        <v>0</v>
      </c>
      <c r="GL82" s="1180">
        <f t="shared" ca="1" si="730"/>
        <v>0</v>
      </c>
      <c r="GM82" s="1180">
        <f t="shared" ca="1" si="730"/>
        <v>0</v>
      </c>
      <c r="GN82" s="1180">
        <f t="shared" ca="1" si="730"/>
        <v>0</v>
      </c>
      <c r="GO82" s="1180">
        <f t="shared" ca="1" si="730"/>
        <v>0</v>
      </c>
      <c r="GP82" s="1180">
        <f t="shared" ca="1" si="730"/>
        <v>0</v>
      </c>
      <c r="GQ82" s="1180">
        <f t="shared" ca="1" si="730"/>
        <v>0</v>
      </c>
      <c r="HC82" s="1180">
        <f t="shared" ca="1" si="731"/>
        <v>0</v>
      </c>
      <c r="HD82" s="1180">
        <f t="shared" ca="1" si="731"/>
        <v>0</v>
      </c>
      <c r="HE82" s="1180">
        <f t="shared" ca="1" si="731"/>
        <v>0</v>
      </c>
      <c r="HF82" s="1180">
        <f t="shared" ca="1" si="731"/>
        <v>0</v>
      </c>
      <c r="HG82" s="1180">
        <f t="shared" ca="1" si="731"/>
        <v>0</v>
      </c>
      <c r="HH82" s="1180">
        <f t="shared" ca="1" si="731"/>
        <v>0</v>
      </c>
      <c r="HT82" s="1180">
        <f t="shared" ca="1" si="732"/>
        <v>0</v>
      </c>
      <c r="HU82" s="1180">
        <f t="shared" ca="1" si="732"/>
        <v>0</v>
      </c>
      <c r="HV82" s="1180">
        <f t="shared" ca="1" si="732"/>
        <v>0</v>
      </c>
      <c r="HW82" s="1180">
        <f t="shared" ca="1" si="732"/>
        <v>0</v>
      </c>
      <c r="HX82" s="1180">
        <f t="shared" ca="1" si="732"/>
        <v>0</v>
      </c>
      <c r="HY82" s="1180">
        <f t="shared" ca="1" si="732"/>
        <v>0</v>
      </c>
      <c r="HZ82" s="1180">
        <f t="shared" ca="1" si="732"/>
        <v>2.8228427299999999E-4</v>
      </c>
      <c r="IA82" s="1180">
        <f t="shared" ca="1" si="732"/>
        <v>2.8228427299999999E-4</v>
      </c>
      <c r="IB82" s="1180">
        <f t="shared" ca="1" si="732"/>
        <v>0</v>
      </c>
      <c r="IC82" s="1180">
        <f t="shared" ca="1" si="732"/>
        <v>0</v>
      </c>
      <c r="ID82" s="1180">
        <f t="shared" ca="1" si="732"/>
        <v>0</v>
      </c>
      <c r="IE82" s="1180">
        <f t="shared" ca="1" si="732"/>
        <v>0</v>
      </c>
      <c r="IQ82" s="1180">
        <f t="shared" ca="1" si="733"/>
        <v>0</v>
      </c>
      <c r="IR82" s="1180">
        <f t="shared" ca="1" si="733"/>
        <v>0</v>
      </c>
      <c r="IS82" s="1180">
        <f t="shared" ca="1" si="733"/>
        <v>2.6600010600000001E-2</v>
      </c>
      <c r="IT82" s="1180">
        <f t="shared" ca="1" si="733"/>
        <v>2.6600010600000001E-2</v>
      </c>
      <c r="IU82" s="1180">
        <f t="shared" ca="1" si="733"/>
        <v>2.4842498800000001E-2</v>
      </c>
      <c r="IV82" s="1180">
        <f t="shared" ca="1" si="733"/>
        <v>0.77815813199999995</v>
      </c>
      <c r="IW82" s="1180">
        <f t="shared" ca="1" si="733"/>
        <v>0.638400254</v>
      </c>
      <c r="IX82" s="1180">
        <f t="shared" ca="1" si="733"/>
        <v>4.9302549000000001E-2</v>
      </c>
      <c r="IY82" s="1180">
        <f t="shared" ca="1" si="733"/>
        <v>1.75751182E-3</v>
      </c>
      <c r="IZ82" s="1180">
        <f t="shared" ca="1" si="733"/>
        <v>0.113157704</v>
      </c>
      <c r="JA82" s="1180">
        <f t="shared" ca="1" si="734"/>
        <v>0.66500026499999998</v>
      </c>
      <c r="JB82" s="1180">
        <f t="shared" ca="1" si="734"/>
        <v>0</v>
      </c>
      <c r="JC82" s="1180">
        <f t="shared" ca="1" si="734"/>
        <v>0.11287542</v>
      </c>
      <c r="JD82" s="1180">
        <f t="shared" ca="1" si="734"/>
        <v>0</v>
      </c>
      <c r="JE82" s="1180">
        <f t="shared" ca="1" si="734"/>
        <v>0.113157704</v>
      </c>
      <c r="JF82" s="1180">
        <f t="shared" ca="1" si="734"/>
        <v>0</v>
      </c>
      <c r="JG82" s="1180">
        <f t="shared" ca="1" si="734"/>
        <v>0</v>
      </c>
      <c r="JH82" s="1180">
        <f t="shared" ca="1" si="734"/>
        <v>2.8228427299999999E-4</v>
      </c>
      <c r="JT82" s="1180">
        <f t="shared" ca="1" si="735"/>
        <v>0</v>
      </c>
      <c r="JU82" s="1180">
        <f t="shared" ca="1" si="735"/>
        <v>0</v>
      </c>
      <c r="JV82" s="1180">
        <f t="shared" ca="1" si="735"/>
        <v>0</v>
      </c>
      <c r="JW82" s="1180">
        <f t="shared" ca="1" si="735"/>
        <v>0</v>
      </c>
      <c r="JX82" s="1180">
        <f t="shared" ca="1" si="735"/>
        <v>0</v>
      </c>
      <c r="JY82" s="1180">
        <f t="shared" ca="1" si="735"/>
        <v>0</v>
      </c>
      <c r="JZ82" s="1180">
        <f t="shared" ca="1" si="735"/>
        <v>0</v>
      </c>
      <c r="KA82" s="1180">
        <f t="shared" ca="1" si="735"/>
        <v>0</v>
      </c>
      <c r="KB82" s="1180">
        <f t="shared" ca="1" si="735"/>
        <v>0</v>
      </c>
      <c r="KC82" s="1180">
        <f t="shared" ca="1" si="735"/>
        <v>0</v>
      </c>
      <c r="KL82" s="1180">
        <f t="shared" ca="1" si="736"/>
        <v>0</v>
      </c>
      <c r="KM82" s="1180">
        <f t="shared" ca="1" si="736"/>
        <v>0</v>
      </c>
      <c r="KN82" s="1180">
        <f t="shared" ca="1" si="736"/>
        <v>0</v>
      </c>
      <c r="KO82" s="1180">
        <f t="shared" ca="1" si="736"/>
        <v>0</v>
      </c>
      <c r="KP82" s="1180">
        <f t="shared" ca="1" si="736"/>
        <v>0</v>
      </c>
      <c r="KQ82" s="1180">
        <f t="shared" ca="1" si="736"/>
        <v>0</v>
      </c>
      <c r="KR82" s="1180">
        <f t="shared" ca="1" si="736"/>
        <v>0</v>
      </c>
      <c r="LA82" s="1180">
        <f t="shared" ca="1" si="737"/>
        <v>0</v>
      </c>
      <c r="LB82" s="1180">
        <f t="shared" ca="1" si="737"/>
        <v>2.8228427299999999E-4</v>
      </c>
      <c r="LC82" s="1180">
        <f t="shared" ca="1" si="737"/>
        <v>2.8228427299999999E-4</v>
      </c>
      <c r="LD82" s="1180">
        <f t="shared" ca="1" si="737"/>
        <v>2.8228427299999999E-4</v>
      </c>
      <c r="LE82" s="1180">
        <f t="shared" ca="1" si="737"/>
        <v>0</v>
      </c>
      <c r="LF82" s="1180">
        <f t="shared" ca="1" si="737"/>
        <v>1.34885393</v>
      </c>
      <c r="LG82" s="1180">
        <f t="shared" ca="1" si="737"/>
        <v>1.34885393</v>
      </c>
      <c r="LH82" s="1180">
        <f t="shared" ca="1" si="737"/>
        <v>0</v>
      </c>
      <c r="LI82" s="1180">
        <f t="shared" ca="1" si="737"/>
        <v>1.34885393</v>
      </c>
      <c r="LJ82" s="1180">
        <f t="shared" ca="1" si="737"/>
        <v>0</v>
      </c>
      <c r="LK82" s="1180">
        <f t="shared" ca="1" si="737"/>
        <v>0</v>
      </c>
      <c r="LW82" s="1180">
        <f t="shared" ca="1" si="738"/>
        <v>0</v>
      </c>
      <c r="LX82" s="1180">
        <f t="shared" ca="1" si="738"/>
        <v>0</v>
      </c>
      <c r="LY82" s="1180">
        <f t="shared" ca="1" si="738"/>
        <v>0</v>
      </c>
      <c r="LZ82" s="1180">
        <f t="shared" ca="1" si="738"/>
        <v>1.75751182E-3</v>
      </c>
      <c r="MA82" s="1180">
        <f t="shared" ca="1" si="738"/>
        <v>1.75751182E-3</v>
      </c>
      <c r="MB82" s="1180">
        <f t="shared" ca="1" si="738"/>
        <v>2.8228427299999999E-4</v>
      </c>
      <c r="MC82" s="1180">
        <f t="shared" ca="1" si="738"/>
        <v>1.34885393</v>
      </c>
      <c r="MD82" s="1180">
        <f t="shared" ca="1" si="738"/>
        <v>0</v>
      </c>
      <c r="ME82" s="1180">
        <f t="shared" ca="1" si="738"/>
        <v>0</v>
      </c>
      <c r="MF82" s="1180">
        <f t="shared" ca="1" si="738"/>
        <v>0</v>
      </c>
      <c r="MG82" s="1180">
        <f t="shared" ca="1" si="739"/>
        <v>0</v>
      </c>
      <c r="MH82" s="1180">
        <f t="shared" ca="1" si="739"/>
        <v>0</v>
      </c>
      <c r="MI82" s="1180">
        <f t="shared" ca="1" si="739"/>
        <v>0</v>
      </c>
      <c r="MJ82" s="1180">
        <f t="shared" ca="1" si="739"/>
        <v>0</v>
      </c>
      <c r="MK82" s="1180">
        <f t="shared" ca="1" si="739"/>
        <v>0</v>
      </c>
      <c r="ML82" s="1180">
        <f t="shared" ca="1" si="739"/>
        <v>0</v>
      </c>
      <c r="MM82" s="1180">
        <f t="shared" ca="1" si="739"/>
        <v>0</v>
      </c>
      <c r="MN82" s="1180">
        <f t="shared" ca="1" si="739"/>
        <v>0</v>
      </c>
      <c r="MO82" s="1180">
        <f t="shared" ca="1" si="739"/>
        <v>0</v>
      </c>
      <c r="NA82" s="1180">
        <f t="shared" ca="1" si="740"/>
        <v>0</v>
      </c>
      <c r="NB82" s="1180">
        <f t="shared" ca="1" si="740"/>
        <v>0</v>
      </c>
      <c r="NC82" s="1180">
        <f t="shared" ca="1" si="740"/>
        <v>0</v>
      </c>
      <c r="ND82" s="1180">
        <f t="shared" ca="1" si="740"/>
        <v>0</v>
      </c>
      <c r="NE82" s="1180">
        <f t="shared" ca="1" si="740"/>
        <v>0</v>
      </c>
      <c r="NF82" s="1180">
        <f t="shared" ca="1" si="740"/>
        <v>0</v>
      </c>
      <c r="NG82" s="1180">
        <f t="shared" ca="1" si="740"/>
        <v>0</v>
      </c>
      <c r="NH82" s="1180">
        <f t="shared" ca="1" si="740"/>
        <v>0</v>
      </c>
      <c r="NI82" s="1180">
        <f t="shared" ca="1" si="740"/>
        <v>0</v>
      </c>
      <c r="NJ82" s="1180">
        <f t="shared" ca="1" si="740"/>
        <v>0</v>
      </c>
      <c r="NK82" s="1180">
        <f t="shared" ca="1" si="740"/>
        <v>0</v>
      </c>
      <c r="NL82" s="1180">
        <f t="shared" ca="1" si="740"/>
        <v>0</v>
      </c>
      <c r="NM82" s="1180">
        <f t="shared" ca="1" si="740"/>
        <v>0</v>
      </c>
      <c r="NN82" s="1180">
        <f t="shared" ca="1" si="740"/>
        <v>0</v>
      </c>
      <c r="NO82" s="1180">
        <f t="shared" ca="1" si="740"/>
        <v>0</v>
      </c>
      <c r="NP82" s="1180">
        <f t="shared" ca="1" si="740"/>
        <v>0</v>
      </c>
      <c r="OH82" s="1180">
        <f t="shared" ca="1" si="741"/>
        <v>0</v>
      </c>
      <c r="OI82" s="1180">
        <f t="shared" ca="1" si="741"/>
        <v>0</v>
      </c>
      <c r="OJ82" s="1180">
        <f t="shared" ca="1" si="741"/>
        <v>0</v>
      </c>
      <c r="OK82" s="1180">
        <f t="shared" ca="1" si="741"/>
        <v>0</v>
      </c>
      <c r="OL82" s="1180">
        <f t="shared" ca="1" si="741"/>
        <v>0</v>
      </c>
      <c r="OM82" s="1180">
        <f t="shared" ca="1" si="741"/>
        <v>0</v>
      </c>
      <c r="ON82" s="1180">
        <f t="shared" ca="1" si="741"/>
        <v>0</v>
      </c>
      <c r="OO82" s="1180">
        <f t="shared" ca="1" si="741"/>
        <v>0</v>
      </c>
      <c r="PA82" s="1180">
        <f t="shared" ca="1" si="742"/>
        <v>0</v>
      </c>
      <c r="PB82" s="1180">
        <f t="shared" ca="1" si="742"/>
        <v>0</v>
      </c>
      <c r="PC82" s="1180">
        <f t="shared" ca="1" si="742"/>
        <v>0</v>
      </c>
      <c r="PD82" s="1180">
        <f t="shared" ca="1" si="742"/>
        <v>0</v>
      </c>
      <c r="PE82" s="1180">
        <f t="shared" ca="1" si="742"/>
        <v>0</v>
      </c>
      <c r="PF82" s="1180">
        <f t="shared" ca="1" si="742"/>
        <v>0</v>
      </c>
      <c r="PG82" s="1180">
        <f t="shared" ca="1" si="742"/>
        <v>0</v>
      </c>
      <c r="PH82" s="1180">
        <f t="shared" ca="1" si="742"/>
        <v>0</v>
      </c>
      <c r="PI82" s="1180">
        <f t="shared" ca="1" si="742"/>
        <v>0</v>
      </c>
      <c r="PJ82" s="1180">
        <f t="shared" ca="1" si="742"/>
        <v>0</v>
      </c>
      <c r="PK82" s="1180">
        <f t="shared" ca="1" si="742"/>
        <v>0</v>
      </c>
      <c r="PW82" s="1180">
        <f t="shared" ca="1" si="743"/>
        <v>0</v>
      </c>
      <c r="PX82" s="1180">
        <f t="shared" ca="1" si="743"/>
        <v>0</v>
      </c>
      <c r="PY82" s="1180">
        <f t="shared" ca="1" si="743"/>
        <v>0</v>
      </c>
      <c r="PZ82" s="1180">
        <f t="shared" ca="1" si="743"/>
        <v>0</v>
      </c>
    </row>
    <row r="83" spans="1:442" ht="12" customHeight="1">
      <c r="A83" s="1">
        <v>44</v>
      </c>
      <c r="B83" s="1" t="s">
        <v>2648</v>
      </c>
      <c r="C83" s="1" t="s">
        <v>1418</v>
      </c>
      <c r="D83" s="1" t="s">
        <v>93</v>
      </c>
      <c r="J83" s="1180">
        <f t="shared" ca="1" si="721"/>
        <v>0</v>
      </c>
      <c r="K83" s="1180">
        <f t="shared" ca="1" si="721"/>
        <v>0</v>
      </c>
      <c r="T83" s="1180">
        <f t="shared" ca="1" si="722"/>
        <v>0</v>
      </c>
      <c r="U83" s="1180">
        <f t="shared" ca="1" si="722"/>
        <v>0</v>
      </c>
      <c r="V83" s="1180">
        <f t="shared" ca="1" si="722"/>
        <v>0</v>
      </c>
      <c r="W83" s="1180">
        <f t="shared" ca="1" si="722"/>
        <v>0</v>
      </c>
      <c r="X83" s="1180">
        <f t="shared" ca="1" si="722"/>
        <v>0</v>
      </c>
      <c r="Y83" s="1180">
        <f t="shared" ca="1" si="722"/>
        <v>0</v>
      </c>
      <c r="Z83" s="1180">
        <f t="shared" ca="1" si="722"/>
        <v>0</v>
      </c>
      <c r="AA83" s="1180">
        <f t="shared" ca="1" si="722"/>
        <v>0</v>
      </c>
      <c r="AB83" s="1180">
        <f t="shared" ca="1" si="722"/>
        <v>0</v>
      </c>
      <c r="AC83" s="1180">
        <f t="shared" ca="1" si="722"/>
        <v>0</v>
      </c>
      <c r="AD83" s="1180">
        <f t="shared" ca="1" si="722"/>
        <v>0</v>
      </c>
      <c r="AM83" s="1180">
        <f t="shared" ca="1" si="723"/>
        <v>0</v>
      </c>
      <c r="AN83" s="1180">
        <f t="shared" ca="1" si="723"/>
        <v>0</v>
      </c>
      <c r="AO83" s="1180">
        <f t="shared" ca="1" si="723"/>
        <v>0</v>
      </c>
      <c r="AP83" s="1180">
        <f t="shared" ca="1" si="723"/>
        <v>0</v>
      </c>
      <c r="AQ83" s="1180">
        <f t="shared" ca="1" si="723"/>
        <v>0</v>
      </c>
      <c r="AR83" s="1180">
        <f t="shared" ca="1" si="723"/>
        <v>0</v>
      </c>
      <c r="AS83" s="1180">
        <f t="shared" ca="1" si="723"/>
        <v>0</v>
      </c>
      <c r="AT83" s="1180">
        <f t="shared" ca="1" si="723"/>
        <v>0</v>
      </c>
      <c r="AU83" s="1180">
        <f t="shared" ca="1" si="723"/>
        <v>0</v>
      </c>
      <c r="AV83" s="1180">
        <f t="shared" ca="1" si="723"/>
        <v>0</v>
      </c>
      <c r="AW83" s="1180">
        <f t="shared" ca="1" si="723"/>
        <v>0</v>
      </c>
      <c r="AX83" s="1180">
        <f t="shared" ca="1" si="723"/>
        <v>0</v>
      </c>
      <c r="AY83" s="1180">
        <f t="shared" ca="1" si="723"/>
        <v>0</v>
      </c>
      <c r="AZ83" s="1180">
        <f t="shared" ca="1" si="723"/>
        <v>0</v>
      </c>
      <c r="BA83" s="1180">
        <f t="shared" ca="1" si="723"/>
        <v>0</v>
      </c>
      <c r="BB83" s="1180">
        <f t="shared" ca="1" si="723"/>
        <v>0</v>
      </c>
      <c r="BN83" s="1180">
        <f t="shared" ca="1" si="724"/>
        <v>0</v>
      </c>
      <c r="BO83" s="1180">
        <f t="shared" ca="1" si="724"/>
        <v>0</v>
      </c>
      <c r="BP83" s="1180">
        <f t="shared" ca="1" si="724"/>
        <v>0</v>
      </c>
      <c r="BQ83" s="1180">
        <f t="shared" ca="1" si="724"/>
        <v>0</v>
      </c>
      <c r="BR83" s="1180">
        <f t="shared" ca="1" si="724"/>
        <v>0</v>
      </c>
      <c r="CD83" s="1180">
        <f t="shared" ca="1" si="725"/>
        <v>0</v>
      </c>
      <c r="CE83" s="1180">
        <f t="shared" ca="1" si="725"/>
        <v>0</v>
      </c>
      <c r="CF83" s="1180">
        <f t="shared" ca="1" si="725"/>
        <v>0</v>
      </c>
      <c r="CG83" s="1180">
        <f t="shared" ca="1" si="725"/>
        <v>0</v>
      </c>
      <c r="CH83" s="1180">
        <f t="shared" ca="1" si="725"/>
        <v>0</v>
      </c>
      <c r="CI83" s="1180">
        <f t="shared" ca="1" si="725"/>
        <v>0</v>
      </c>
      <c r="CJ83" s="1180">
        <f t="shared" ca="1" si="725"/>
        <v>0</v>
      </c>
      <c r="CK83" s="1180">
        <f t="shared" ca="1" si="725"/>
        <v>0</v>
      </c>
      <c r="CL83" s="1180">
        <f t="shared" ca="1" si="725"/>
        <v>0</v>
      </c>
      <c r="CM83" s="1180">
        <f t="shared" ca="1" si="725"/>
        <v>0</v>
      </c>
      <c r="CN83" s="1180">
        <f t="shared" ca="1" si="725"/>
        <v>0</v>
      </c>
      <c r="CO83" s="1180">
        <f t="shared" ca="1" si="725"/>
        <v>0</v>
      </c>
      <c r="DA83" s="1180">
        <f t="shared" ca="1" si="726"/>
        <v>0</v>
      </c>
      <c r="DB83" s="1180">
        <f t="shared" ca="1" si="726"/>
        <v>0</v>
      </c>
      <c r="DC83" s="1180">
        <f t="shared" ca="1" si="726"/>
        <v>0</v>
      </c>
      <c r="DD83" s="1180">
        <f t="shared" ca="1" si="726"/>
        <v>0</v>
      </c>
      <c r="DE83" s="1180">
        <f t="shared" ca="1" si="726"/>
        <v>0</v>
      </c>
      <c r="DF83" s="1180">
        <f t="shared" ca="1" si="726"/>
        <v>0</v>
      </c>
      <c r="DG83" s="1180">
        <f t="shared" ca="1" si="726"/>
        <v>0</v>
      </c>
      <c r="DH83" s="1180">
        <f t="shared" ca="1" si="726"/>
        <v>0</v>
      </c>
      <c r="DI83" s="1180">
        <f t="shared" ca="1" si="726"/>
        <v>0</v>
      </c>
      <c r="DJ83" s="1180">
        <f t="shared" ca="1" si="726"/>
        <v>0</v>
      </c>
      <c r="DV83" s="1180">
        <f t="shared" ca="1" si="727"/>
        <v>0</v>
      </c>
      <c r="DW83" s="1180">
        <f t="shared" ca="1" si="727"/>
        <v>0</v>
      </c>
      <c r="DX83" s="1180">
        <f t="shared" ca="1" si="727"/>
        <v>0</v>
      </c>
      <c r="DY83" s="1180">
        <f t="shared" ca="1" si="727"/>
        <v>0</v>
      </c>
      <c r="DZ83" s="1180">
        <f t="shared" ca="1" si="727"/>
        <v>0</v>
      </c>
      <c r="EA83" s="1180">
        <f t="shared" ca="1" si="727"/>
        <v>0</v>
      </c>
      <c r="EB83" s="1180">
        <f t="shared" ca="1" si="727"/>
        <v>0</v>
      </c>
      <c r="EC83" s="1180">
        <f t="shared" ca="1" si="727"/>
        <v>0</v>
      </c>
      <c r="ED83" s="1180">
        <f t="shared" ca="1" si="727"/>
        <v>0</v>
      </c>
      <c r="EE83" s="1180">
        <f t="shared" ca="1" si="727"/>
        <v>0</v>
      </c>
      <c r="EF83" s="1180">
        <f t="shared" ca="1" si="727"/>
        <v>0</v>
      </c>
      <c r="EG83" s="1180">
        <f t="shared" ca="1" si="727"/>
        <v>0</v>
      </c>
      <c r="EH83" s="1180">
        <f t="shared" ca="1" si="727"/>
        <v>0</v>
      </c>
      <c r="EI83" s="1180">
        <f t="shared" ca="1" si="727"/>
        <v>0</v>
      </c>
      <c r="EJ83" s="1180">
        <f t="shared" ca="1" si="727"/>
        <v>0</v>
      </c>
      <c r="EK83" s="1180">
        <f t="shared" ca="1" si="727"/>
        <v>0</v>
      </c>
      <c r="EW83" s="1180">
        <f t="shared" ca="1" si="728"/>
        <v>0</v>
      </c>
      <c r="EX83" s="1180">
        <f t="shared" ca="1" si="728"/>
        <v>0</v>
      </c>
      <c r="EY83" s="1180">
        <f t="shared" ca="1" si="728"/>
        <v>0</v>
      </c>
      <c r="EZ83" s="1180">
        <f t="shared" ca="1" si="728"/>
        <v>0</v>
      </c>
      <c r="FA83" s="1180">
        <f t="shared" ca="1" si="728"/>
        <v>0</v>
      </c>
      <c r="FB83" s="1180">
        <f t="shared" ca="1" si="728"/>
        <v>0</v>
      </c>
      <c r="FN83" s="1180">
        <f t="shared" ca="1" si="729"/>
        <v>0</v>
      </c>
      <c r="FO83" s="1180">
        <f t="shared" ca="1" si="729"/>
        <v>0</v>
      </c>
      <c r="FP83" s="1180">
        <f t="shared" ca="1" si="729"/>
        <v>0</v>
      </c>
      <c r="FQ83" s="1180">
        <f t="shared" ca="1" si="729"/>
        <v>0</v>
      </c>
      <c r="FR83" s="1180">
        <f t="shared" ca="1" si="729"/>
        <v>0</v>
      </c>
      <c r="FS83" s="1180">
        <f t="shared" ca="1" si="729"/>
        <v>0</v>
      </c>
      <c r="FT83" s="1180">
        <f t="shared" ca="1" si="729"/>
        <v>0</v>
      </c>
      <c r="FU83" s="1180">
        <f t="shared" ca="1" si="729"/>
        <v>0</v>
      </c>
      <c r="FV83" s="1180">
        <f t="shared" ca="1" si="729"/>
        <v>0</v>
      </c>
      <c r="FW83" s="1180">
        <f t="shared" ca="1" si="729"/>
        <v>0</v>
      </c>
      <c r="FX83" s="1180">
        <f t="shared" ca="1" si="729"/>
        <v>0</v>
      </c>
      <c r="GJ83" s="1180">
        <f t="shared" ca="1" si="730"/>
        <v>0</v>
      </c>
      <c r="GK83" s="1180">
        <f t="shared" ca="1" si="730"/>
        <v>0</v>
      </c>
      <c r="GL83" s="1180">
        <f t="shared" ca="1" si="730"/>
        <v>0</v>
      </c>
      <c r="GM83" s="1180">
        <f t="shared" ca="1" si="730"/>
        <v>0</v>
      </c>
      <c r="GN83" s="1180">
        <f t="shared" ca="1" si="730"/>
        <v>0</v>
      </c>
      <c r="GO83" s="1180">
        <f t="shared" ca="1" si="730"/>
        <v>0</v>
      </c>
      <c r="GP83" s="1180">
        <f t="shared" ca="1" si="730"/>
        <v>0</v>
      </c>
      <c r="GQ83" s="1180">
        <f t="shared" ca="1" si="730"/>
        <v>0</v>
      </c>
      <c r="HC83" s="1180">
        <f t="shared" ca="1" si="731"/>
        <v>0</v>
      </c>
      <c r="HD83" s="1180">
        <f t="shared" ca="1" si="731"/>
        <v>0</v>
      </c>
      <c r="HE83" s="1180">
        <f t="shared" ca="1" si="731"/>
        <v>0</v>
      </c>
      <c r="HF83" s="1180">
        <f t="shared" ca="1" si="731"/>
        <v>0</v>
      </c>
      <c r="HG83" s="1180">
        <f t="shared" ca="1" si="731"/>
        <v>0</v>
      </c>
      <c r="HH83" s="1180">
        <f t="shared" ca="1" si="731"/>
        <v>0</v>
      </c>
      <c r="HT83" s="1180">
        <f t="shared" ca="1" si="732"/>
        <v>0</v>
      </c>
      <c r="HU83" s="1180">
        <f t="shared" ca="1" si="732"/>
        <v>0</v>
      </c>
      <c r="HV83" s="1180">
        <f t="shared" ca="1" si="732"/>
        <v>0</v>
      </c>
      <c r="HW83" s="1180">
        <f t="shared" ca="1" si="732"/>
        <v>0</v>
      </c>
      <c r="HX83" s="1180">
        <f t="shared" ca="1" si="732"/>
        <v>0</v>
      </c>
      <c r="HY83" s="1180">
        <f t="shared" ca="1" si="732"/>
        <v>0</v>
      </c>
      <c r="HZ83" s="1180">
        <f t="shared" ca="1" si="732"/>
        <v>0</v>
      </c>
      <c r="IA83" s="1180">
        <f t="shared" ca="1" si="732"/>
        <v>0</v>
      </c>
      <c r="IB83" s="1180">
        <f t="shared" ca="1" si="732"/>
        <v>0</v>
      </c>
      <c r="IC83" s="1180">
        <f t="shared" ca="1" si="732"/>
        <v>0</v>
      </c>
      <c r="ID83" s="1180">
        <f t="shared" ca="1" si="732"/>
        <v>0</v>
      </c>
      <c r="IE83" s="1180">
        <f t="shared" ca="1" si="732"/>
        <v>0</v>
      </c>
      <c r="IQ83" s="1180">
        <f t="shared" ca="1" si="733"/>
        <v>0</v>
      </c>
      <c r="IR83" s="1180">
        <f t="shared" ca="1" si="733"/>
        <v>0</v>
      </c>
      <c r="IS83" s="1180">
        <f t="shared" ca="1" si="733"/>
        <v>0</v>
      </c>
      <c r="IT83" s="1180">
        <f t="shared" ca="1" si="733"/>
        <v>0</v>
      </c>
      <c r="IU83" s="1180">
        <f t="shared" ca="1" si="733"/>
        <v>0</v>
      </c>
      <c r="IV83" s="1180">
        <f t="shared" ca="1" si="733"/>
        <v>0</v>
      </c>
      <c r="IW83" s="1180">
        <f t="shared" ca="1" si="733"/>
        <v>0</v>
      </c>
      <c r="IX83" s="1180">
        <f t="shared" ca="1" si="733"/>
        <v>0</v>
      </c>
      <c r="IY83" s="1180">
        <f t="shared" ca="1" si="733"/>
        <v>0</v>
      </c>
      <c r="IZ83" s="1180">
        <f t="shared" ca="1" si="733"/>
        <v>0</v>
      </c>
      <c r="JA83" s="1180">
        <f t="shared" ca="1" si="734"/>
        <v>0</v>
      </c>
      <c r="JB83" s="1180">
        <f t="shared" ca="1" si="734"/>
        <v>0</v>
      </c>
      <c r="JC83" s="1180">
        <f t="shared" ca="1" si="734"/>
        <v>0</v>
      </c>
      <c r="JD83" s="1180">
        <f t="shared" ca="1" si="734"/>
        <v>0</v>
      </c>
      <c r="JE83" s="1180">
        <f t="shared" ca="1" si="734"/>
        <v>0</v>
      </c>
      <c r="JF83" s="1180">
        <f t="shared" ca="1" si="734"/>
        <v>0</v>
      </c>
      <c r="JG83" s="1180">
        <f t="shared" ca="1" si="734"/>
        <v>0</v>
      </c>
      <c r="JH83" s="1180">
        <f t="shared" ca="1" si="734"/>
        <v>0</v>
      </c>
      <c r="JT83" s="1180">
        <f t="shared" ca="1" si="735"/>
        <v>0</v>
      </c>
      <c r="JU83" s="1180">
        <f t="shared" ca="1" si="735"/>
        <v>0</v>
      </c>
      <c r="JV83" s="1180">
        <f t="shared" ca="1" si="735"/>
        <v>0</v>
      </c>
      <c r="JW83" s="1180">
        <f t="shared" ca="1" si="735"/>
        <v>0</v>
      </c>
      <c r="JX83" s="1180">
        <f t="shared" ca="1" si="735"/>
        <v>0</v>
      </c>
      <c r="JY83" s="1180">
        <f t="shared" ca="1" si="735"/>
        <v>0</v>
      </c>
      <c r="JZ83" s="1180">
        <f t="shared" ca="1" si="735"/>
        <v>0</v>
      </c>
      <c r="KA83" s="1180">
        <f t="shared" ca="1" si="735"/>
        <v>0</v>
      </c>
      <c r="KB83" s="1180">
        <f t="shared" ca="1" si="735"/>
        <v>0</v>
      </c>
      <c r="KC83" s="1180">
        <f t="shared" ca="1" si="735"/>
        <v>0</v>
      </c>
      <c r="KL83" s="1180">
        <f t="shared" ca="1" si="736"/>
        <v>0</v>
      </c>
      <c r="KM83" s="1180">
        <f t="shared" ca="1" si="736"/>
        <v>0</v>
      </c>
      <c r="KN83" s="1180">
        <f t="shared" ca="1" si="736"/>
        <v>0</v>
      </c>
      <c r="KO83" s="1180">
        <f t="shared" ca="1" si="736"/>
        <v>0</v>
      </c>
      <c r="KP83" s="1180">
        <f t="shared" ca="1" si="736"/>
        <v>0</v>
      </c>
      <c r="KQ83" s="1180">
        <f t="shared" ca="1" si="736"/>
        <v>0</v>
      </c>
      <c r="KR83" s="1180">
        <f t="shared" ca="1" si="736"/>
        <v>0</v>
      </c>
      <c r="LA83" s="1180">
        <f t="shared" ca="1" si="737"/>
        <v>0</v>
      </c>
      <c r="LB83" s="1180">
        <f t="shared" ca="1" si="737"/>
        <v>0</v>
      </c>
      <c r="LC83" s="1180">
        <f t="shared" ca="1" si="737"/>
        <v>0</v>
      </c>
      <c r="LD83" s="1180">
        <f t="shared" ca="1" si="737"/>
        <v>0</v>
      </c>
      <c r="LE83" s="1180">
        <f t="shared" ca="1" si="737"/>
        <v>0</v>
      </c>
      <c r="LF83" s="1180">
        <f t="shared" ca="1" si="737"/>
        <v>2.2120680699999999</v>
      </c>
      <c r="LG83" s="1180">
        <f t="shared" ca="1" si="737"/>
        <v>2.2120680699999999</v>
      </c>
      <c r="LH83" s="1180">
        <f t="shared" ca="1" si="737"/>
        <v>0</v>
      </c>
      <c r="LI83" s="1180">
        <f t="shared" ca="1" si="737"/>
        <v>2.2120680699999999</v>
      </c>
      <c r="LJ83" s="1180">
        <f t="shared" ca="1" si="737"/>
        <v>0</v>
      </c>
      <c r="LK83" s="1180">
        <f t="shared" ca="1" si="737"/>
        <v>0</v>
      </c>
      <c r="LW83" s="1180">
        <f t="shared" ca="1" si="738"/>
        <v>0</v>
      </c>
      <c r="LX83" s="1180">
        <f t="shared" ca="1" si="738"/>
        <v>0</v>
      </c>
      <c r="LY83" s="1180">
        <f t="shared" ca="1" si="738"/>
        <v>0</v>
      </c>
      <c r="LZ83" s="1180">
        <f t="shared" ca="1" si="738"/>
        <v>0</v>
      </c>
      <c r="MA83" s="1180">
        <f t="shared" ca="1" si="738"/>
        <v>0</v>
      </c>
      <c r="MB83" s="1180">
        <f t="shared" ca="1" si="738"/>
        <v>0</v>
      </c>
      <c r="MC83" s="1180">
        <f t="shared" ca="1" si="738"/>
        <v>2.2120680699999999</v>
      </c>
      <c r="MD83" s="1180">
        <f t="shared" ca="1" si="738"/>
        <v>0</v>
      </c>
      <c r="ME83" s="1180">
        <f t="shared" ca="1" si="738"/>
        <v>0</v>
      </c>
      <c r="MF83" s="1180">
        <f t="shared" ca="1" si="738"/>
        <v>0</v>
      </c>
      <c r="MG83" s="1180">
        <f t="shared" ca="1" si="739"/>
        <v>0</v>
      </c>
      <c r="MH83" s="1180">
        <f t="shared" ca="1" si="739"/>
        <v>0</v>
      </c>
      <c r="MI83" s="1180">
        <f t="shared" ca="1" si="739"/>
        <v>0</v>
      </c>
      <c r="MJ83" s="1180">
        <f t="shared" ca="1" si="739"/>
        <v>0</v>
      </c>
      <c r="MK83" s="1180">
        <f t="shared" ca="1" si="739"/>
        <v>0</v>
      </c>
      <c r="ML83" s="1180">
        <f t="shared" ca="1" si="739"/>
        <v>0</v>
      </c>
      <c r="MM83" s="1180">
        <f t="shared" ca="1" si="739"/>
        <v>0</v>
      </c>
      <c r="MN83" s="1180">
        <f t="shared" ca="1" si="739"/>
        <v>0</v>
      </c>
      <c r="MO83" s="1180">
        <f t="shared" ca="1" si="739"/>
        <v>0</v>
      </c>
      <c r="NA83" s="1180">
        <f t="shared" ca="1" si="740"/>
        <v>0</v>
      </c>
      <c r="NB83" s="1180">
        <f t="shared" ca="1" si="740"/>
        <v>0</v>
      </c>
      <c r="NC83" s="1180">
        <f t="shared" ca="1" si="740"/>
        <v>0</v>
      </c>
      <c r="ND83" s="1180">
        <f t="shared" ca="1" si="740"/>
        <v>0</v>
      </c>
      <c r="NE83" s="1180">
        <f t="shared" ca="1" si="740"/>
        <v>0</v>
      </c>
      <c r="NF83" s="1180">
        <f t="shared" ca="1" si="740"/>
        <v>0</v>
      </c>
      <c r="NG83" s="1180">
        <f t="shared" ca="1" si="740"/>
        <v>0</v>
      </c>
      <c r="NH83" s="1180">
        <f t="shared" ca="1" si="740"/>
        <v>0</v>
      </c>
      <c r="NI83" s="1180">
        <f t="shared" ca="1" si="740"/>
        <v>0</v>
      </c>
      <c r="NJ83" s="1180">
        <f t="shared" ca="1" si="740"/>
        <v>0</v>
      </c>
      <c r="NK83" s="1180">
        <f t="shared" ca="1" si="740"/>
        <v>0</v>
      </c>
      <c r="NL83" s="1180">
        <f t="shared" ca="1" si="740"/>
        <v>0</v>
      </c>
      <c r="NM83" s="1180">
        <f t="shared" ca="1" si="740"/>
        <v>0</v>
      </c>
      <c r="NN83" s="1180">
        <f t="shared" ca="1" si="740"/>
        <v>0</v>
      </c>
      <c r="NO83" s="1180">
        <f t="shared" ca="1" si="740"/>
        <v>0</v>
      </c>
      <c r="NP83" s="1180">
        <f t="shared" ca="1" si="740"/>
        <v>0</v>
      </c>
      <c r="OH83" s="1180">
        <f t="shared" ca="1" si="741"/>
        <v>0</v>
      </c>
      <c r="OI83" s="1180">
        <f t="shared" ca="1" si="741"/>
        <v>0</v>
      </c>
      <c r="OJ83" s="1180">
        <f t="shared" ca="1" si="741"/>
        <v>0</v>
      </c>
      <c r="OK83" s="1180">
        <f t="shared" ca="1" si="741"/>
        <v>0</v>
      </c>
      <c r="OL83" s="1180">
        <f t="shared" ca="1" si="741"/>
        <v>0</v>
      </c>
      <c r="OM83" s="1180">
        <f t="shared" ca="1" si="741"/>
        <v>0</v>
      </c>
      <c r="ON83" s="1180">
        <f t="shared" ca="1" si="741"/>
        <v>0</v>
      </c>
      <c r="OO83" s="1180">
        <f t="shared" ca="1" si="741"/>
        <v>0</v>
      </c>
      <c r="PA83" s="1180">
        <f t="shared" ca="1" si="742"/>
        <v>0</v>
      </c>
      <c r="PB83" s="1180">
        <f t="shared" ca="1" si="742"/>
        <v>0</v>
      </c>
      <c r="PC83" s="1180">
        <f t="shared" ca="1" si="742"/>
        <v>0</v>
      </c>
      <c r="PD83" s="1180">
        <f t="shared" ca="1" si="742"/>
        <v>0</v>
      </c>
      <c r="PE83" s="1180">
        <f t="shared" ca="1" si="742"/>
        <v>0</v>
      </c>
      <c r="PF83" s="1180">
        <f t="shared" ca="1" si="742"/>
        <v>0</v>
      </c>
      <c r="PG83" s="1180">
        <f t="shared" ca="1" si="742"/>
        <v>0</v>
      </c>
      <c r="PH83" s="1180">
        <f t="shared" ca="1" si="742"/>
        <v>0</v>
      </c>
      <c r="PI83" s="1180">
        <f t="shared" ca="1" si="742"/>
        <v>0</v>
      </c>
      <c r="PJ83" s="1180">
        <f t="shared" ca="1" si="742"/>
        <v>0</v>
      </c>
      <c r="PK83" s="1180">
        <f t="shared" ca="1" si="742"/>
        <v>0</v>
      </c>
      <c r="PW83" s="1180">
        <f t="shared" ca="1" si="743"/>
        <v>0</v>
      </c>
      <c r="PX83" s="1180">
        <f t="shared" ca="1" si="743"/>
        <v>0</v>
      </c>
      <c r="PY83" s="1180">
        <f t="shared" ca="1" si="743"/>
        <v>0</v>
      </c>
      <c r="PZ83" s="1180">
        <f t="shared" ca="1" si="743"/>
        <v>0</v>
      </c>
    </row>
    <row r="84" spans="1:442" ht="12" customHeight="1">
      <c r="A84" s="1">
        <v>45</v>
      </c>
      <c r="B84" s="1" t="s">
        <v>2648</v>
      </c>
      <c r="C84" s="1" t="s">
        <v>2693</v>
      </c>
      <c r="D84" s="1" t="s">
        <v>93</v>
      </c>
      <c r="J84" s="1180">
        <f t="shared" ca="1" si="721"/>
        <v>0</v>
      </c>
      <c r="K84" s="1180">
        <f t="shared" ca="1" si="721"/>
        <v>0</v>
      </c>
      <c r="T84" s="1180">
        <f t="shared" ca="1" si="722"/>
        <v>0</v>
      </c>
      <c r="U84" s="1180">
        <f t="shared" ca="1" si="722"/>
        <v>0</v>
      </c>
      <c r="V84" s="1180">
        <f t="shared" ca="1" si="722"/>
        <v>0</v>
      </c>
      <c r="W84" s="1180">
        <f t="shared" ca="1" si="722"/>
        <v>0</v>
      </c>
      <c r="X84" s="1180">
        <f t="shared" ca="1" si="722"/>
        <v>0</v>
      </c>
      <c r="Y84" s="1180">
        <f t="shared" ca="1" si="722"/>
        <v>0</v>
      </c>
      <c r="Z84" s="1180">
        <f t="shared" ca="1" si="722"/>
        <v>0</v>
      </c>
      <c r="AA84" s="1180">
        <f t="shared" ca="1" si="722"/>
        <v>0</v>
      </c>
      <c r="AB84" s="1180">
        <f t="shared" ca="1" si="722"/>
        <v>0</v>
      </c>
      <c r="AC84" s="1180">
        <f t="shared" ca="1" si="722"/>
        <v>0</v>
      </c>
      <c r="AD84" s="1180">
        <f t="shared" ca="1" si="722"/>
        <v>0</v>
      </c>
      <c r="AM84" s="1180">
        <f t="shared" ca="1" si="723"/>
        <v>0</v>
      </c>
      <c r="AN84" s="1180">
        <f t="shared" ca="1" si="723"/>
        <v>0</v>
      </c>
      <c r="AO84" s="1180">
        <f t="shared" ca="1" si="723"/>
        <v>0</v>
      </c>
      <c r="AP84" s="1180">
        <f t="shared" ca="1" si="723"/>
        <v>0</v>
      </c>
      <c r="AQ84" s="1180">
        <f t="shared" ca="1" si="723"/>
        <v>0</v>
      </c>
      <c r="AR84" s="1180">
        <f t="shared" ca="1" si="723"/>
        <v>0</v>
      </c>
      <c r="AS84" s="1180">
        <f t="shared" ca="1" si="723"/>
        <v>0</v>
      </c>
      <c r="AT84" s="1180">
        <f t="shared" ca="1" si="723"/>
        <v>0</v>
      </c>
      <c r="AU84" s="1180">
        <f t="shared" ca="1" si="723"/>
        <v>0</v>
      </c>
      <c r="AV84" s="1180">
        <f t="shared" ca="1" si="723"/>
        <v>0</v>
      </c>
      <c r="AW84" s="1180">
        <f t="shared" ca="1" si="723"/>
        <v>0</v>
      </c>
      <c r="AX84" s="1180">
        <f t="shared" ca="1" si="723"/>
        <v>0</v>
      </c>
      <c r="AY84" s="1180">
        <f t="shared" ca="1" si="723"/>
        <v>0</v>
      </c>
      <c r="AZ84" s="1180">
        <f t="shared" ca="1" si="723"/>
        <v>0</v>
      </c>
      <c r="BA84" s="1180">
        <f t="shared" ca="1" si="723"/>
        <v>0</v>
      </c>
      <c r="BB84" s="1180">
        <f t="shared" ca="1" si="723"/>
        <v>0</v>
      </c>
      <c r="BN84" s="1180">
        <f t="shared" ca="1" si="724"/>
        <v>1.93863808E-3</v>
      </c>
      <c r="BO84" s="1180">
        <f t="shared" ca="1" si="724"/>
        <v>1.1678861899999999</v>
      </c>
      <c r="BP84" s="1180">
        <f t="shared" ca="1" si="724"/>
        <v>42.769257600000003</v>
      </c>
      <c r="BQ84" s="1180">
        <f t="shared" ca="1" si="724"/>
        <v>0</v>
      </c>
      <c r="BR84" s="1180">
        <f t="shared" ca="1" si="724"/>
        <v>0</v>
      </c>
      <c r="CD84" s="1180">
        <f t="shared" ca="1" si="725"/>
        <v>0</v>
      </c>
      <c r="CE84" s="1180">
        <f t="shared" ca="1" si="725"/>
        <v>0</v>
      </c>
      <c r="CF84" s="1180">
        <f t="shared" ca="1" si="725"/>
        <v>1.93863808E-3</v>
      </c>
      <c r="CG84" s="1180">
        <f t="shared" ca="1" si="725"/>
        <v>1.1678861899999999</v>
      </c>
      <c r="CH84" s="1180">
        <f t="shared" ca="1" si="725"/>
        <v>1.9386380799999998E-2</v>
      </c>
      <c r="CI84" s="1180">
        <f t="shared" ca="1" si="725"/>
        <v>0</v>
      </c>
      <c r="CJ84" s="1180">
        <f t="shared" ca="1" si="725"/>
        <v>0</v>
      </c>
      <c r="CK84" s="1180">
        <f t="shared" ca="1" si="725"/>
        <v>11.8195397</v>
      </c>
      <c r="CL84" s="1180">
        <f t="shared" ca="1" si="725"/>
        <v>416.35402599999998</v>
      </c>
      <c r="CM84" s="1180">
        <f t="shared" ca="1" si="725"/>
        <v>1.9386380799999998E-2</v>
      </c>
      <c r="CN84" s="1180">
        <f t="shared" ca="1" si="725"/>
        <v>12.459211</v>
      </c>
      <c r="CO84" s="1180">
        <f t="shared" ca="1" si="725"/>
        <v>0.63967137100000004</v>
      </c>
      <c r="DA84" s="1180">
        <f t="shared" ca="1" si="726"/>
        <v>1.07702116E-4</v>
      </c>
      <c r="DB84" s="1180">
        <f t="shared" ca="1" si="726"/>
        <v>0</v>
      </c>
      <c r="DC84" s="1180">
        <f t="shared" ca="1" si="726"/>
        <v>0</v>
      </c>
      <c r="DD84" s="1180">
        <f t="shared" ca="1" si="726"/>
        <v>0</v>
      </c>
      <c r="DE84" s="1180">
        <f t="shared" ca="1" si="726"/>
        <v>8.82130207E-4</v>
      </c>
      <c r="DF84" s="1180">
        <f t="shared" ca="1" si="726"/>
        <v>2.1606608299999999</v>
      </c>
      <c r="DG84" s="1180">
        <f t="shared" ca="1" si="726"/>
        <v>0</v>
      </c>
      <c r="DH84" s="1180">
        <f t="shared" ca="1" si="726"/>
        <v>0</v>
      </c>
      <c r="DI84" s="1180">
        <f t="shared" ca="1" si="726"/>
        <v>0</v>
      </c>
      <c r="DJ84" s="1180">
        <f t="shared" ca="1" si="726"/>
        <v>0</v>
      </c>
      <c r="DV84" s="1180">
        <f t="shared" ca="1" si="727"/>
        <v>0</v>
      </c>
      <c r="DW84" s="1180">
        <f t="shared" ca="1" si="727"/>
        <v>0</v>
      </c>
      <c r="DX84" s="1180">
        <f t="shared" ca="1" si="727"/>
        <v>2.1540423200000001E-3</v>
      </c>
      <c r="DY84" s="1180">
        <f t="shared" ca="1" si="727"/>
        <v>1.07702116E-4</v>
      </c>
      <c r="DZ84" s="1180">
        <f t="shared" ca="1" si="727"/>
        <v>0</v>
      </c>
      <c r="EA84" s="1180">
        <f t="shared" ca="1" si="727"/>
        <v>8.82130207E-4</v>
      </c>
      <c r="EB84" s="1180">
        <f t="shared" ca="1" si="727"/>
        <v>2.0463401999999999E-3</v>
      </c>
      <c r="EC84" s="1180">
        <f t="shared" ca="1" si="727"/>
        <v>0</v>
      </c>
      <c r="ED84" s="1180">
        <f t="shared" ca="1" si="727"/>
        <v>1.9386380799999998E-2</v>
      </c>
      <c r="EE84" s="1180">
        <f t="shared" ca="1" si="727"/>
        <v>51.969959299999999</v>
      </c>
      <c r="EF84" s="1180">
        <f t="shared" ca="1" si="727"/>
        <v>0</v>
      </c>
      <c r="EG84" s="1180">
        <f t="shared" ca="1" si="727"/>
        <v>0</v>
      </c>
      <c r="EH84" s="1180">
        <f t="shared" ca="1" si="727"/>
        <v>0</v>
      </c>
      <c r="EI84" s="1180">
        <f t="shared" ca="1" si="727"/>
        <v>0</v>
      </c>
      <c r="EJ84" s="1180">
        <f t="shared" ca="1" si="727"/>
        <v>0</v>
      </c>
      <c r="EK84" s="1180">
        <f t="shared" ca="1" si="727"/>
        <v>0</v>
      </c>
      <c r="EW84" s="1180">
        <f t="shared" ca="1" si="728"/>
        <v>12.459211</v>
      </c>
      <c r="EX84" s="1180">
        <f t="shared" ca="1" si="728"/>
        <v>12.459211</v>
      </c>
      <c r="EY84" s="1180">
        <f t="shared" ca="1" si="728"/>
        <v>5.63194309E-19</v>
      </c>
      <c r="EZ84" s="1180">
        <f t="shared" ca="1" si="728"/>
        <v>5.63194309E-19</v>
      </c>
      <c r="FA84" s="1180">
        <f t="shared" ca="1" si="728"/>
        <v>11.8474258</v>
      </c>
      <c r="FB84" s="1180">
        <f t="shared" ca="1" si="728"/>
        <v>0.61178686999999998</v>
      </c>
      <c r="FN84" s="1180">
        <f t="shared" ca="1" si="729"/>
        <v>42.769257600000003</v>
      </c>
      <c r="FO84" s="1180">
        <f t="shared" ca="1" si="729"/>
        <v>416.35402599999998</v>
      </c>
      <c r="FP84" s="1180">
        <f t="shared" ca="1" si="729"/>
        <v>11.8474258</v>
      </c>
      <c r="FQ84" s="1180">
        <f t="shared" ca="1" si="729"/>
        <v>0.61178686999999998</v>
      </c>
      <c r="FR84" s="1180">
        <f t="shared" ca="1" si="729"/>
        <v>0.61178698200000003</v>
      </c>
      <c r="FS84" s="1180">
        <f t="shared" ca="1" si="729"/>
        <v>0</v>
      </c>
      <c r="FT84" s="1180">
        <f t="shared" ca="1" si="729"/>
        <v>0</v>
      </c>
      <c r="FU84" s="1180">
        <f t="shared" ca="1" si="729"/>
        <v>470.97071</v>
      </c>
      <c r="FV84" s="1180">
        <f t="shared" ca="1" si="729"/>
        <v>0</v>
      </c>
      <c r="FW84" s="1180">
        <f t="shared" ca="1" si="729"/>
        <v>470.33103799999998</v>
      </c>
      <c r="FX84" s="1180">
        <f t="shared" ca="1" si="729"/>
        <v>0.63967137100000004</v>
      </c>
      <c r="GJ84" s="1180">
        <f t="shared" ca="1" si="730"/>
        <v>0.61178698200000003</v>
      </c>
      <c r="GK84" s="1180">
        <f t="shared" ca="1" si="730"/>
        <v>0.61178698200000003</v>
      </c>
      <c r="GL84" s="1180">
        <f t="shared" ca="1" si="730"/>
        <v>0</v>
      </c>
      <c r="GM84" s="1180">
        <f t="shared" ca="1" si="730"/>
        <v>0.61178698200000003</v>
      </c>
      <c r="GN84" s="1180">
        <f t="shared" ca="1" si="730"/>
        <v>0.61178698200000003</v>
      </c>
      <c r="GO84" s="1180">
        <f t="shared" ca="1" si="730"/>
        <v>0</v>
      </c>
      <c r="GP84" s="1180">
        <f t="shared" ca="1" si="730"/>
        <v>0.61178698200000003</v>
      </c>
      <c r="GQ84" s="1180">
        <f t="shared" ca="1" si="730"/>
        <v>0</v>
      </c>
      <c r="HC84" s="1180">
        <f t="shared" ca="1" si="731"/>
        <v>5.63194309E-19</v>
      </c>
      <c r="HD84" s="1180">
        <f t="shared" ca="1" si="731"/>
        <v>5.4223098800000004E-19</v>
      </c>
      <c r="HE84" s="1180">
        <f t="shared" ca="1" si="731"/>
        <v>0</v>
      </c>
      <c r="HF84" s="1180">
        <f t="shared" ca="1" si="731"/>
        <v>0</v>
      </c>
      <c r="HG84" s="1180">
        <f t="shared" ca="1" si="731"/>
        <v>0</v>
      </c>
      <c r="HH84" s="1180">
        <f t="shared" ca="1" si="731"/>
        <v>5.4223098800000004E-19</v>
      </c>
      <c r="HT84" s="1180">
        <f t="shared" ca="1" si="732"/>
        <v>0</v>
      </c>
      <c r="HU84" s="1180">
        <f t="shared" ca="1" si="732"/>
        <v>5.4223098800000004E-19</v>
      </c>
      <c r="HV84" s="1180">
        <f t="shared" ca="1" si="732"/>
        <v>5.4223098800000004E-19</v>
      </c>
      <c r="HW84" s="1180">
        <f t="shared" ca="1" si="732"/>
        <v>5.4223098800000004E-19</v>
      </c>
      <c r="HX84" s="1180">
        <f t="shared" ca="1" si="732"/>
        <v>4.0946040699999999</v>
      </c>
      <c r="HY84" s="1180">
        <f t="shared" ca="1" si="732"/>
        <v>0.31309518600000003</v>
      </c>
      <c r="HZ84" s="1180">
        <f t="shared" ca="1" si="732"/>
        <v>324.31199099999998</v>
      </c>
      <c r="IA84" s="1180">
        <f t="shared" ca="1" si="732"/>
        <v>7.0917571499999998E-2</v>
      </c>
      <c r="IB84" s="1180">
        <f t="shared" ca="1" si="732"/>
        <v>0</v>
      </c>
      <c r="IC84" s="1180">
        <f t="shared" ca="1" si="732"/>
        <v>0</v>
      </c>
      <c r="ID84" s="1180">
        <f t="shared" ca="1" si="732"/>
        <v>0</v>
      </c>
      <c r="IE84" s="1180">
        <f t="shared" ca="1" si="732"/>
        <v>0</v>
      </c>
      <c r="IQ84" s="1180">
        <f t="shared" ca="1" si="733"/>
        <v>4.0946040699999999</v>
      </c>
      <c r="IR84" s="1180">
        <f t="shared" ca="1" si="733"/>
        <v>0.31309518600000003</v>
      </c>
      <c r="IS84" s="1180">
        <f t="shared" ca="1" si="733"/>
        <v>3.4423249099999997E-2</v>
      </c>
      <c r="IT84" s="1180">
        <f t="shared" ca="1" si="733"/>
        <v>0.34751843500000001</v>
      </c>
      <c r="IU84" s="1180">
        <f t="shared" ca="1" si="733"/>
        <v>0.32455725000000002</v>
      </c>
      <c r="IV84" s="1180">
        <f t="shared" ca="1" si="733"/>
        <v>1.0070196600000001</v>
      </c>
      <c r="IW84" s="1180">
        <f t="shared" ca="1" si="733"/>
        <v>0.82615797800000002</v>
      </c>
      <c r="IX84" s="1180">
        <f t="shared" ca="1" si="733"/>
        <v>87.6213166</v>
      </c>
      <c r="IY84" s="1180">
        <f t="shared" ca="1" si="733"/>
        <v>2.2961184799999999E-2</v>
      </c>
      <c r="IZ84" s="1180">
        <f t="shared" ca="1" si="733"/>
        <v>0.14643814399999999</v>
      </c>
      <c r="JA84" s="1180">
        <f t="shared" ca="1" si="734"/>
        <v>0.86058122699999995</v>
      </c>
      <c r="JB84" s="1180">
        <f t="shared" ca="1" si="734"/>
        <v>0</v>
      </c>
      <c r="JC84" s="1180">
        <f t="shared" ca="1" si="734"/>
        <v>7.5520572699999997E-2</v>
      </c>
      <c r="JD84" s="1180">
        <f t="shared" ca="1" si="734"/>
        <v>0</v>
      </c>
      <c r="JE84" s="1180">
        <f t="shared" ca="1" si="734"/>
        <v>0.14643814399999999</v>
      </c>
      <c r="JF84" s="1180">
        <f t="shared" ca="1" si="734"/>
        <v>0</v>
      </c>
      <c r="JG84" s="1180">
        <f t="shared" ca="1" si="734"/>
        <v>0</v>
      </c>
      <c r="JH84" s="1180">
        <f t="shared" ca="1" si="734"/>
        <v>7.0917571499999998E-2</v>
      </c>
      <c r="JT84" s="1180">
        <f t="shared" ca="1" si="735"/>
        <v>0</v>
      </c>
      <c r="JU84" s="1180">
        <f t="shared" ca="1" si="735"/>
        <v>0</v>
      </c>
      <c r="JV84" s="1180">
        <f t="shared" ca="1" si="735"/>
        <v>0</v>
      </c>
      <c r="JW84" s="1180">
        <f t="shared" ca="1" si="735"/>
        <v>0</v>
      </c>
      <c r="JX84" s="1180">
        <f t="shared" ca="1" si="735"/>
        <v>0.61178698200000003</v>
      </c>
      <c r="JY84" s="1180">
        <f t="shared" ca="1" si="735"/>
        <v>0</v>
      </c>
      <c r="JZ84" s="1180">
        <f t="shared" ca="1" si="735"/>
        <v>0.61178698200000003</v>
      </c>
      <c r="KA84" s="1180">
        <f t="shared" ca="1" si="735"/>
        <v>0</v>
      </c>
      <c r="KB84" s="1180">
        <f t="shared" ca="1" si="735"/>
        <v>0</v>
      </c>
      <c r="KC84" s="1180">
        <f t="shared" ca="1" si="735"/>
        <v>0</v>
      </c>
      <c r="KL84" s="1180">
        <f t="shared" ca="1" si="736"/>
        <v>0</v>
      </c>
      <c r="KM84" s="1180">
        <f t="shared" ca="1" si="736"/>
        <v>0</v>
      </c>
      <c r="KN84" s="1180">
        <f t="shared" ca="1" si="736"/>
        <v>0</v>
      </c>
      <c r="KO84" s="1180">
        <f t="shared" ca="1" si="736"/>
        <v>0</v>
      </c>
      <c r="KP84" s="1180">
        <f t="shared" ca="1" si="736"/>
        <v>0</v>
      </c>
      <c r="KQ84" s="1180">
        <f t="shared" ca="1" si="736"/>
        <v>0</v>
      </c>
      <c r="KR84" s="1180">
        <f t="shared" ca="1" si="736"/>
        <v>0</v>
      </c>
      <c r="LA84" s="1180">
        <f t="shared" ca="1" si="737"/>
        <v>0</v>
      </c>
      <c r="LB84" s="1180">
        <f t="shared" ca="1" si="737"/>
        <v>324.31199099999998</v>
      </c>
      <c r="LC84" s="1180">
        <f t="shared" ca="1" si="737"/>
        <v>324.31199099999998</v>
      </c>
      <c r="LD84" s="1180">
        <f t="shared" ca="1" si="737"/>
        <v>324.31199099999998</v>
      </c>
      <c r="LE84" s="1180">
        <f t="shared" ca="1" si="737"/>
        <v>0</v>
      </c>
      <c r="LF84" s="1180">
        <f t="shared" ca="1" si="737"/>
        <v>1667.7310199999999</v>
      </c>
      <c r="LG84" s="1180">
        <f t="shared" ca="1" si="737"/>
        <v>1667.7310199999999</v>
      </c>
      <c r="LH84" s="1180">
        <f t="shared" ca="1" si="737"/>
        <v>0</v>
      </c>
      <c r="LI84" s="1180">
        <f t="shared" ca="1" si="737"/>
        <v>1667.7310199999999</v>
      </c>
      <c r="LJ84" s="1180">
        <f t="shared" ca="1" si="737"/>
        <v>0</v>
      </c>
      <c r="LK84" s="1180">
        <f t="shared" ca="1" si="737"/>
        <v>0</v>
      </c>
      <c r="LW84" s="1180">
        <f t="shared" ca="1" si="738"/>
        <v>0</v>
      </c>
      <c r="LX84" s="1180">
        <f t="shared" ca="1" si="738"/>
        <v>0</v>
      </c>
      <c r="LY84" s="1180">
        <f t="shared" ca="1" si="738"/>
        <v>0</v>
      </c>
      <c r="LZ84" s="1180">
        <f t="shared" ca="1" si="738"/>
        <v>2.2961184799999999E-2</v>
      </c>
      <c r="MA84" s="1180">
        <f t="shared" ca="1" si="738"/>
        <v>2.2961184799999999E-2</v>
      </c>
      <c r="MB84" s="1180">
        <f t="shared" ca="1" si="738"/>
        <v>324.31199099999998</v>
      </c>
      <c r="MC84" s="1180">
        <f t="shared" ca="1" si="738"/>
        <v>1667.7310199999999</v>
      </c>
      <c r="MD84" s="1180">
        <f t="shared" ca="1" si="738"/>
        <v>0</v>
      </c>
      <c r="ME84" s="1180">
        <f t="shared" ca="1" si="738"/>
        <v>0</v>
      </c>
      <c r="MF84" s="1180">
        <f t="shared" ca="1" si="738"/>
        <v>0</v>
      </c>
      <c r="MG84" s="1180">
        <f t="shared" ca="1" si="739"/>
        <v>0</v>
      </c>
      <c r="MH84" s="1180">
        <f t="shared" ca="1" si="739"/>
        <v>0</v>
      </c>
      <c r="MI84" s="1180">
        <f t="shared" ca="1" si="739"/>
        <v>0</v>
      </c>
      <c r="MJ84" s="1180">
        <f t="shared" ca="1" si="739"/>
        <v>0</v>
      </c>
      <c r="MK84" s="1180">
        <f t="shared" ca="1" si="739"/>
        <v>0</v>
      </c>
      <c r="ML84" s="1180">
        <f t="shared" ca="1" si="739"/>
        <v>0</v>
      </c>
      <c r="MM84" s="1180">
        <f t="shared" ca="1" si="739"/>
        <v>0</v>
      </c>
      <c r="MN84" s="1180">
        <f t="shared" ca="1" si="739"/>
        <v>0</v>
      </c>
      <c r="MO84" s="1180">
        <f t="shared" ca="1" si="739"/>
        <v>0</v>
      </c>
      <c r="NA84" s="1180">
        <f t="shared" ca="1" si="740"/>
        <v>0</v>
      </c>
      <c r="NB84" s="1180">
        <f t="shared" ca="1" si="740"/>
        <v>0</v>
      </c>
      <c r="NC84" s="1180">
        <f t="shared" ca="1" si="740"/>
        <v>0</v>
      </c>
      <c r="ND84" s="1180">
        <f t="shared" ca="1" si="740"/>
        <v>0</v>
      </c>
      <c r="NE84" s="1180">
        <f t="shared" ca="1" si="740"/>
        <v>0</v>
      </c>
      <c r="NF84" s="1180">
        <f t="shared" ca="1" si="740"/>
        <v>0</v>
      </c>
      <c r="NG84" s="1180">
        <f t="shared" ca="1" si="740"/>
        <v>0</v>
      </c>
      <c r="NH84" s="1180">
        <f t="shared" ca="1" si="740"/>
        <v>0</v>
      </c>
      <c r="NI84" s="1180">
        <f t="shared" ca="1" si="740"/>
        <v>0</v>
      </c>
      <c r="NJ84" s="1180">
        <f t="shared" ca="1" si="740"/>
        <v>0</v>
      </c>
      <c r="NK84" s="1180">
        <f t="shared" ca="1" si="740"/>
        <v>0</v>
      </c>
      <c r="NL84" s="1180">
        <f t="shared" ca="1" si="740"/>
        <v>0</v>
      </c>
      <c r="NM84" s="1180">
        <f t="shared" ca="1" si="740"/>
        <v>0</v>
      </c>
      <c r="NN84" s="1180">
        <f t="shared" ca="1" si="740"/>
        <v>0</v>
      </c>
      <c r="NO84" s="1180">
        <f t="shared" ca="1" si="740"/>
        <v>0</v>
      </c>
      <c r="NP84" s="1180">
        <f t="shared" ca="1" si="740"/>
        <v>0</v>
      </c>
      <c r="OH84" s="1180">
        <f t="shared" ca="1" si="741"/>
        <v>0</v>
      </c>
      <c r="OI84" s="1180">
        <f t="shared" ca="1" si="741"/>
        <v>0</v>
      </c>
      <c r="OJ84" s="1180">
        <f t="shared" ca="1" si="741"/>
        <v>0</v>
      </c>
      <c r="OK84" s="1180">
        <f t="shared" ca="1" si="741"/>
        <v>0</v>
      </c>
      <c r="OL84" s="1180">
        <f t="shared" ca="1" si="741"/>
        <v>0</v>
      </c>
      <c r="OM84" s="1180">
        <f t="shared" ca="1" si="741"/>
        <v>0</v>
      </c>
      <c r="ON84" s="1180">
        <f t="shared" ca="1" si="741"/>
        <v>0</v>
      </c>
      <c r="OO84" s="1180">
        <f t="shared" ca="1" si="741"/>
        <v>0</v>
      </c>
      <c r="PA84" s="1180">
        <f t="shared" ca="1" si="742"/>
        <v>0</v>
      </c>
      <c r="PB84" s="1180">
        <f t="shared" ca="1" si="742"/>
        <v>0</v>
      </c>
      <c r="PC84" s="1180">
        <f t="shared" ca="1" si="742"/>
        <v>0</v>
      </c>
      <c r="PD84" s="1180">
        <f t="shared" ca="1" si="742"/>
        <v>0</v>
      </c>
      <c r="PE84" s="1180">
        <f t="shared" ca="1" si="742"/>
        <v>0</v>
      </c>
      <c r="PF84" s="1180">
        <f t="shared" ca="1" si="742"/>
        <v>0</v>
      </c>
      <c r="PG84" s="1180">
        <f t="shared" ca="1" si="742"/>
        <v>0</v>
      </c>
      <c r="PH84" s="1180">
        <f t="shared" ca="1" si="742"/>
        <v>0</v>
      </c>
      <c r="PI84" s="1180">
        <f t="shared" ca="1" si="742"/>
        <v>0</v>
      </c>
      <c r="PJ84" s="1180">
        <f t="shared" ca="1" si="742"/>
        <v>0</v>
      </c>
      <c r="PK84" s="1180">
        <f t="shared" ca="1" si="742"/>
        <v>0</v>
      </c>
      <c r="PW84" s="1180">
        <f t="shared" ca="1" si="743"/>
        <v>0</v>
      </c>
      <c r="PX84" s="1180">
        <f t="shared" ca="1" si="743"/>
        <v>0</v>
      </c>
      <c r="PY84" s="1180">
        <f t="shared" ca="1" si="743"/>
        <v>0</v>
      </c>
      <c r="PZ84" s="1180">
        <f t="shared" ca="1" si="743"/>
        <v>0</v>
      </c>
    </row>
    <row r="85" spans="1:442" ht="12" customHeight="1">
      <c r="A85" s="1">
        <v>46</v>
      </c>
      <c r="B85" s="1" t="s">
        <v>2648</v>
      </c>
      <c r="C85" s="1" t="s">
        <v>2694</v>
      </c>
      <c r="D85" s="1" t="s">
        <v>93</v>
      </c>
      <c r="J85" s="1180">
        <f t="shared" ca="1" si="721"/>
        <v>0</v>
      </c>
      <c r="K85" s="1180">
        <f t="shared" ca="1" si="721"/>
        <v>0</v>
      </c>
      <c r="T85" s="1180">
        <f t="shared" ca="1" si="722"/>
        <v>0</v>
      </c>
      <c r="U85" s="1180">
        <f t="shared" ca="1" si="722"/>
        <v>0</v>
      </c>
      <c r="V85" s="1180">
        <f t="shared" ca="1" si="722"/>
        <v>0</v>
      </c>
      <c r="W85" s="1180">
        <f t="shared" ca="1" si="722"/>
        <v>0</v>
      </c>
      <c r="X85" s="1180">
        <f t="shared" ca="1" si="722"/>
        <v>0</v>
      </c>
      <c r="Y85" s="1180">
        <f t="shared" ca="1" si="722"/>
        <v>0</v>
      </c>
      <c r="Z85" s="1180">
        <f t="shared" ca="1" si="722"/>
        <v>0</v>
      </c>
      <c r="AA85" s="1180">
        <f t="shared" ca="1" si="722"/>
        <v>0</v>
      </c>
      <c r="AB85" s="1180">
        <f t="shared" ca="1" si="722"/>
        <v>0</v>
      </c>
      <c r="AC85" s="1180">
        <f t="shared" ca="1" si="722"/>
        <v>0</v>
      </c>
      <c r="AD85" s="1180">
        <f t="shared" ca="1" si="722"/>
        <v>0</v>
      </c>
      <c r="AM85" s="1180">
        <f t="shared" ca="1" si="723"/>
        <v>0</v>
      </c>
      <c r="AN85" s="1180">
        <f t="shared" ca="1" si="723"/>
        <v>0</v>
      </c>
      <c r="AO85" s="1180">
        <f t="shared" ca="1" si="723"/>
        <v>0</v>
      </c>
      <c r="AP85" s="1180">
        <f t="shared" ca="1" si="723"/>
        <v>0</v>
      </c>
      <c r="AQ85" s="1180">
        <f t="shared" ca="1" si="723"/>
        <v>0</v>
      </c>
      <c r="AR85" s="1180">
        <f t="shared" ca="1" si="723"/>
        <v>0</v>
      </c>
      <c r="AS85" s="1180">
        <f t="shared" ca="1" si="723"/>
        <v>0</v>
      </c>
      <c r="AT85" s="1180">
        <f t="shared" ca="1" si="723"/>
        <v>0</v>
      </c>
      <c r="AU85" s="1180">
        <f t="shared" ca="1" si="723"/>
        <v>0</v>
      </c>
      <c r="AV85" s="1180">
        <f t="shared" ca="1" si="723"/>
        <v>0</v>
      </c>
      <c r="AW85" s="1180">
        <f t="shared" ca="1" si="723"/>
        <v>0</v>
      </c>
      <c r="AX85" s="1180">
        <f t="shared" ca="1" si="723"/>
        <v>0</v>
      </c>
      <c r="AY85" s="1180">
        <f t="shared" ca="1" si="723"/>
        <v>0</v>
      </c>
      <c r="AZ85" s="1180">
        <f t="shared" ca="1" si="723"/>
        <v>0</v>
      </c>
      <c r="BA85" s="1180">
        <f t="shared" ca="1" si="723"/>
        <v>0</v>
      </c>
      <c r="BB85" s="1180">
        <f t="shared" ca="1" si="723"/>
        <v>0</v>
      </c>
      <c r="BN85" s="1180">
        <f t="shared" ca="1" si="724"/>
        <v>0</v>
      </c>
      <c r="BO85" s="1180">
        <f t="shared" ca="1" si="724"/>
        <v>0</v>
      </c>
      <c r="BP85" s="1180">
        <f t="shared" ca="1" si="724"/>
        <v>0</v>
      </c>
      <c r="BQ85" s="1180">
        <f t="shared" ca="1" si="724"/>
        <v>0</v>
      </c>
      <c r="BR85" s="1180">
        <f t="shared" ca="1" si="724"/>
        <v>0</v>
      </c>
      <c r="CD85" s="1180">
        <f t="shared" ca="1" si="725"/>
        <v>0</v>
      </c>
      <c r="CE85" s="1180">
        <f t="shared" ca="1" si="725"/>
        <v>0</v>
      </c>
      <c r="CF85" s="1180">
        <f t="shared" ca="1" si="725"/>
        <v>0</v>
      </c>
      <c r="CG85" s="1180">
        <f t="shared" ca="1" si="725"/>
        <v>0</v>
      </c>
      <c r="CH85" s="1180">
        <f t="shared" ca="1" si="725"/>
        <v>0</v>
      </c>
      <c r="CI85" s="1180">
        <f t="shared" ca="1" si="725"/>
        <v>0</v>
      </c>
      <c r="CJ85" s="1180">
        <f t="shared" ca="1" si="725"/>
        <v>0</v>
      </c>
      <c r="CK85" s="1180">
        <f t="shared" ca="1" si="725"/>
        <v>0</v>
      </c>
      <c r="CL85" s="1180">
        <f t="shared" ca="1" si="725"/>
        <v>0</v>
      </c>
      <c r="CM85" s="1180">
        <f t="shared" ca="1" si="725"/>
        <v>0</v>
      </c>
      <c r="CN85" s="1180">
        <f t="shared" ca="1" si="725"/>
        <v>0</v>
      </c>
      <c r="CO85" s="1180">
        <f t="shared" ca="1" si="725"/>
        <v>0</v>
      </c>
      <c r="DA85" s="1180">
        <f t="shared" ca="1" si="726"/>
        <v>0</v>
      </c>
      <c r="DB85" s="1180">
        <f t="shared" ca="1" si="726"/>
        <v>0</v>
      </c>
      <c r="DC85" s="1180">
        <f t="shared" ca="1" si="726"/>
        <v>0</v>
      </c>
      <c r="DD85" s="1180">
        <f t="shared" ca="1" si="726"/>
        <v>0</v>
      </c>
      <c r="DE85" s="1180">
        <f t="shared" ca="1" si="726"/>
        <v>0</v>
      </c>
      <c r="DF85" s="1180">
        <f t="shared" ca="1" si="726"/>
        <v>0</v>
      </c>
      <c r="DG85" s="1180">
        <f t="shared" ca="1" si="726"/>
        <v>0</v>
      </c>
      <c r="DH85" s="1180">
        <f t="shared" ca="1" si="726"/>
        <v>0</v>
      </c>
      <c r="DI85" s="1180">
        <f t="shared" ca="1" si="726"/>
        <v>0</v>
      </c>
      <c r="DJ85" s="1180">
        <f t="shared" ca="1" si="726"/>
        <v>0</v>
      </c>
      <c r="DV85" s="1180">
        <f t="shared" ca="1" si="727"/>
        <v>0</v>
      </c>
      <c r="DW85" s="1180">
        <f t="shared" ca="1" si="727"/>
        <v>0</v>
      </c>
      <c r="DX85" s="1180">
        <f t="shared" ca="1" si="727"/>
        <v>0</v>
      </c>
      <c r="DY85" s="1180">
        <f t="shared" ca="1" si="727"/>
        <v>0</v>
      </c>
      <c r="DZ85" s="1180">
        <f t="shared" ca="1" si="727"/>
        <v>0</v>
      </c>
      <c r="EA85" s="1180">
        <f t="shared" ca="1" si="727"/>
        <v>0</v>
      </c>
      <c r="EB85" s="1180">
        <f t="shared" ca="1" si="727"/>
        <v>0</v>
      </c>
      <c r="EC85" s="1180">
        <f t="shared" ca="1" si="727"/>
        <v>0</v>
      </c>
      <c r="ED85" s="1180">
        <f t="shared" ca="1" si="727"/>
        <v>0</v>
      </c>
      <c r="EE85" s="1180">
        <f t="shared" ca="1" si="727"/>
        <v>0</v>
      </c>
      <c r="EF85" s="1180">
        <f t="shared" ca="1" si="727"/>
        <v>0</v>
      </c>
      <c r="EG85" s="1180">
        <f t="shared" ca="1" si="727"/>
        <v>0</v>
      </c>
      <c r="EH85" s="1180">
        <f t="shared" ca="1" si="727"/>
        <v>0</v>
      </c>
      <c r="EI85" s="1180">
        <f t="shared" ca="1" si="727"/>
        <v>0</v>
      </c>
      <c r="EJ85" s="1180">
        <f t="shared" ca="1" si="727"/>
        <v>0</v>
      </c>
      <c r="EK85" s="1180">
        <f t="shared" ca="1" si="727"/>
        <v>0</v>
      </c>
      <c r="EW85" s="1180">
        <f t="shared" ca="1" si="728"/>
        <v>0</v>
      </c>
      <c r="EX85" s="1180">
        <f t="shared" ca="1" si="728"/>
        <v>0</v>
      </c>
      <c r="EY85" s="1180">
        <f t="shared" ca="1" si="728"/>
        <v>0</v>
      </c>
      <c r="EZ85" s="1180">
        <f t="shared" ca="1" si="728"/>
        <v>0</v>
      </c>
      <c r="FA85" s="1180">
        <f t="shared" ca="1" si="728"/>
        <v>0</v>
      </c>
      <c r="FB85" s="1180">
        <f t="shared" ca="1" si="728"/>
        <v>0</v>
      </c>
      <c r="FN85" s="1180">
        <f t="shared" ca="1" si="729"/>
        <v>0</v>
      </c>
      <c r="FO85" s="1180">
        <f t="shared" ca="1" si="729"/>
        <v>0</v>
      </c>
      <c r="FP85" s="1180">
        <f t="shared" ca="1" si="729"/>
        <v>0</v>
      </c>
      <c r="FQ85" s="1180">
        <f t="shared" ca="1" si="729"/>
        <v>0</v>
      </c>
      <c r="FR85" s="1180">
        <f t="shared" ca="1" si="729"/>
        <v>0</v>
      </c>
      <c r="FS85" s="1180">
        <f t="shared" ca="1" si="729"/>
        <v>0</v>
      </c>
      <c r="FT85" s="1180">
        <f t="shared" ca="1" si="729"/>
        <v>0</v>
      </c>
      <c r="FU85" s="1180">
        <f t="shared" ca="1" si="729"/>
        <v>0</v>
      </c>
      <c r="FV85" s="1180">
        <f t="shared" ca="1" si="729"/>
        <v>0</v>
      </c>
      <c r="FW85" s="1180">
        <f t="shared" ca="1" si="729"/>
        <v>0</v>
      </c>
      <c r="FX85" s="1180">
        <f t="shared" ca="1" si="729"/>
        <v>0</v>
      </c>
      <c r="GJ85" s="1180">
        <f t="shared" ca="1" si="730"/>
        <v>0</v>
      </c>
      <c r="GK85" s="1180">
        <f t="shared" ca="1" si="730"/>
        <v>0</v>
      </c>
      <c r="GL85" s="1180">
        <f t="shared" ca="1" si="730"/>
        <v>0</v>
      </c>
      <c r="GM85" s="1180">
        <f t="shared" ca="1" si="730"/>
        <v>0</v>
      </c>
      <c r="GN85" s="1180">
        <f t="shared" ca="1" si="730"/>
        <v>0</v>
      </c>
      <c r="GO85" s="1180">
        <f t="shared" ca="1" si="730"/>
        <v>0</v>
      </c>
      <c r="GP85" s="1180">
        <f t="shared" ca="1" si="730"/>
        <v>0</v>
      </c>
      <c r="GQ85" s="1180">
        <f t="shared" ca="1" si="730"/>
        <v>0</v>
      </c>
      <c r="HC85" s="1180">
        <f t="shared" ca="1" si="731"/>
        <v>0</v>
      </c>
      <c r="HD85" s="1180">
        <f t="shared" ca="1" si="731"/>
        <v>0</v>
      </c>
      <c r="HE85" s="1180">
        <f t="shared" ca="1" si="731"/>
        <v>0</v>
      </c>
      <c r="HF85" s="1180">
        <f t="shared" ca="1" si="731"/>
        <v>0</v>
      </c>
      <c r="HG85" s="1180">
        <f t="shared" ca="1" si="731"/>
        <v>0</v>
      </c>
      <c r="HH85" s="1180">
        <f t="shared" ca="1" si="731"/>
        <v>0</v>
      </c>
      <c r="HT85" s="1180">
        <f t="shared" ca="1" si="732"/>
        <v>0</v>
      </c>
      <c r="HU85" s="1180">
        <f t="shared" ca="1" si="732"/>
        <v>0</v>
      </c>
      <c r="HV85" s="1180">
        <f t="shared" ca="1" si="732"/>
        <v>0</v>
      </c>
      <c r="HW85" s="1180">
        <f t="shared" ca="1" si="732"/>
        <v>0</v>
      </c>
      <c r="HX85" s="1180">
        <f t="shared" ca="1" si="732"/>
        <v>0.19143769699999999</v>
      </c>
      <c r="HY85" s="1180">
        <f t="shared" ca="1" si="732"/>
        <v>1.4638343599999999E-2</v>
      </c>
      <c r="HZ85" s="1180">
        <f t="shared" ca="1" si="732"/>
        <v>335.32688999999999</v>
      </c>
      <c r="IA85" s="1180">
        <f t="shared" ca="1" si="732"/>
        <v>1.3222232800000001E-5</v>
      </c>
      <c r="IB85" s="1180">
        <f t="shared" ca="1" si="732"/>
        <v>0</v>
      </c>
      <c r="IC85" s="1180">
        <f t="shared" ca="1" si="732"/>
        <v>0</v>
      </c>
      <c r="ID85" s="1180">
        <f t="shared" ca="1" si="732"/>
        <v>0</v>
      </c>
      <c r="IE85" s="1180">
        <f t="shared" ca="1" si="732"/>
        <v>0</v>
      </c>
      <c r="IQ85" s="1180">
        <f t="shared" ca="1" si="733"/>
        <v>0.19143769699999999</v>
      </c>
      <c r="IR85" s="1180">
        <f t="shared" ca="1" si="733"/>
        <v>1.4638343599999999E-2</v>
      </c>
      <c r="IS85" s="1180">
        <f t="shared" ca="1" si="733"/>
        <v>3.3346194699999999E-6</v>
      </c>
      <c r="IT85" s="1180">
        <f t="shared" ca="1" si="733"/>
        <v>1.4641678199999999E-2</v>
      </c>
      <c r="IU85" s="1180">
        <f t="shared" ca="1" si="733"/>
        <v>1.3674275499999999E-2</v>
      </c>
      <c r="IV85" s="1180">
        <f t="shared" ca="1" si="733"/>
        <v>9.7550768899999998E-5</v>
      </c>
      <c r="IW85" s="1180">
        <f t="shared" ca="1" si="733"/>
        <v>8.0030867299999998E-5</v>
      </c>
      <c r="IX85" s="1180">
        <f t="shared" ca="1" si="733"/>
        <v>0.20509445300000001</v>
      </c>
      <c r="IY85" s="1180">
        <f t="shared" ca="1" si="733"/>
        <v>9.6740271999999996E-4</v>
      </c>
      <c r="IZ85" s="1180">
        <f t="shared" ca="1" si="733"/>
        <v>1.41855757E-5</v>
      </c>
      <c r="JA85" s="1180">
        <f t="shared" ca="1" si="734"/>
        <v>8.3365486799999994E-5</v>
      </c>
      <c r="JB85" s="1180">
        <f t="shared" ca="1" si="734"/>
        <v>0</v>
      </c>
      <c r="JC85" s="1180">
        <f t="shared" ca="1" si="734"/>
        <v>9.63342804E-7</v>
      </c>
      <c r="JD85" s="1180">
        <f t="shared" ca="1" si="734"/>
        <v>0</v>
      </c>
      <c r="JE85" s="1180">
        <f t="shared" ca="1" si="734"/>
        <v>1.41855757E-5</v>
      </c>
      <c r="JF85" s="1180">
        <f t="shared" ca="1" si="734"/>
        <v>0</v>
      </c>
      <c r="JG85" s="1180">
        <f t="shared" ca="1" si="734"/>
        <v>0</v>
      </c>
      <c r="JH85" s="1180">
        <f t="shared" ca="1" si="734"/>
        <v>1.3222232800000001E-5</v>
      </c>
      <c r="JT85" s="1180">
        <f t="shared" ca="1" si="735"/>
        <v>0</v>
      </c>
      <c r="JU85" s="1180">
        <f t="shared" ca="1" si="735"/>
        <v>0</v>
      </c>
      <c r="JV85" s="1180">
        <f t="shared" ca="1" si="735"/>
        <v>0</v>
      </c>
      <c r="JW85" s="1180">
        <f t="shared" ca="1" si="735"/>
        <v>0</v>
      </c>
      <c r="JX85" s="1180">
        <f t="shared" ca="1" si="735"/>
        <v>0</v>
      </c>
      <c r="JY85" s="1180">
        <f t="shared" ca="1" si="735"/>
        <v>0</v>
      </c>
      <c r="JZ85" s="1180">
        <f t="shared" ca="1" si="735"/>
        <v>0</v>
      </c>
      <c r="KA85" s="1180">
        <f t="shared" ca="1" si="735"/>
        <v>0</v>
      </c>
      <c r="KB85" s="1180">
        <f t="shared" ca="1" si="735"/>
        <v>0</v>
      </c>
      <c r="KC85" s="1180">
        <f t="shared" ca="1" si="735"/>
        <v>0</v>
      </c>
      <c r="KL85" s="1180">
        <f t="shared" ca="1" si="736"/>
        <v>0</v>
      </c>
      <c r="KM85" s="1180">
        <f t="shared" ca="1" si="736"/>
        <v>0</v>
      </c>
      <c r="KN85" s="1180">
        <f t="shared" ca="1" si="736"/>
        <v>0</v>
      </c>
      <c r="KO85" s="1180">
        <f t="shared" ca="1" si="736"/>
        <v>0</v>
      </c>
      <c r="KP85" s="1180">
        <f t="shared" ca="1" si="736"/>
        <v>0</v>
      </c>
      <c r="KQ85" s="1180">
        <f t="shared" ca="1" si="736"/>
        <v>0</v>
      </c>
      <c r="KR85" s="1180">
        <f t="shared" ca="1" si="736"/>
        <v>0</v>
      </c>
      <c r="LA85" s="1180">
        <f t="shared" ca="1" si="737"/>
        <v>0</v>
      </c>
      <c r="LB85" s="1180">
        <f t="shared" ca="1" si="737"/>
        <v>335.32688999999999</v>
      </c>
      <c r="LC85" s="1180">
        <f t="shared" ca="1" si="737"/>
        <v>335.32688999999999</v>
      </c>
      <c r="LD85" s="1180">
        <f t="shared" ca="1" si="737"/>
        <v>335.32688999999999</v>
      </c>
      <c r="LE85" s="1180">
        <f t="shared" ca="1" si="737"/>
        <v>0</v>
      </c>
      <c r="LF85" s="1180">
        <f t="shared" ca="1" si="737"/>
        <v>0</v>
      </c>
      <c r="LG85" s="1180">
        <f t="shared" ca="1" si="737"/>
        <v>0</v>
      </c>
      <c r="LH85" s="1180">
        <f t="shared" ca="1" si="737"/>
        <v>0</v>
      </c>
      <c r="LI85" s="1180">
        <f t="shared" ca="1" si="737"/>
        <v>0</v>
      </c>
      <c r="LJ85" s="1180">
        <f t="shared" ca="1" si="737"/>
        <v>0</v>
      </c>
      <c r="LK85" s="1180">
        <f t="shared" ca="1" si="737"/>
        <v>0</v>
      </c>
      <c r="LW85" s="1180">
        <f t="shared" ca="1" si="738"/>
        <v>0</v>
      </c>
      <c r="LX85" s="1180">
        <f t="shared" ca="1" si="738"/>
        <v>0</v>
      </c>
      <c r="LY85" s="1180">
        <f t="shared" ca="1" si="738"/>
        <v>0</v>
      </c>
      <c r="LZ85" s="1180">
        <f t="shared" ca="1" si="738"/>
        <v>9.6740271999999996E-4</v>
      </c>
      <c r="MA85" s="1180">
        <f t="shared" ca="1" si="738"/>
        <v>9.6740895299999999E-4</v>
      </c>
      <c r="MB85" s="1180">
        <f t="shared" ca="1" si="738"/>
        <v>335.32688999999999</v>
      </c>
      <c r="MC85" s="1180">
        <f t="shared" ca="1" si="738"/>
        <v>0</v>
      </c>
      <c r="MD85" s="1180">
        <f t="shared" ca="1" si="738"/>
        <v>0</v>
      </c>
      <c r="ME85" s="1180">
        <f t="shared" ca="1" si="738"/>
        <v>0</v>
      </c>
      <c r="MF85" s="1180">
        <f t="shared" ca="1" si="738"/>
        <v>0</v>
      </c>
      <c r="MG85" s="1180">
        <f t="shared" ca="1" si="739"/>
        <v>0</v>
      </c>
      <c r="MH85" s="1180">
        <f t="shared" ca="1" si="739"/>
        <v>0</v>
      </c>
      <c r="MI85" s="1180">
        <f t="shared" ca="1" si="739"/>
        <v>0</v>
      </c>
      <c r="MJ85" s="1180">
        <f t="shared" ca="1" si="739"/>
        <v>0</v>
      </c>
      <c r="MK85" s="1180">
        <f t="shared" ca="1" si="739"/>
        <v>0</v>
      </c>
      <c r="ML85" s="1180">
        <f t="shared" ca="1" si="739"/>
        <v>0</v>
      </c>
      <c r="MM85" s="1180">
        <f t="shared" ca="1" si="739"/>
        <v>0</v>
      </c>
      <c r="MN85" s="1180">
        <f t="shared" ca="1" si="739"/>
        <v>0</v>
      </c>
      <c r="MO85" s="1180">
        <f t="shared" ca="1" si="739"/>
        <v>6.2333413999999999E-9</v>
      </c>
      <c r="NA85" s="1180">
        <f t="shared" ca="1" si="740"/>
        <v>0</v>
      </c>
      <c r="NB85" s="1180">
        <f t="shared" ca="1" si="740"/>
        <v>0</v>
      </c>
      <c r="NC85" s="1180">
        <f t="shared" ca="1" si="740"/>
        <v>0</v>
      </c>
      <c r="ND85" s="1180">
        <f t="shared" ca="1" si="740"/>
        <v>0</v>
      </c>
      <c r="NE85" s="1180">
        <f t="shared" ca="1" si="740"/>
        <v>0</v>
      </c>
      <c r="NF85" s="1180">
        <f t="shared" ca="1" si="740"/>
        <v>0</v>
      </c>
      <c r="NG85" s="1180">
        <f t="shared" ca="1" si="740"/>
        <v>0</v>
      </c>
      <c r="NH85" s="1180">
        <f t="shared" ca="1" si="740"/>
        <v>0</v>
      </c>
      <c r="NI85" s="1180">
        <f t="shared" ca="1" si="740"/>
        <v>0</v>
      </c>
      <c r="NJ85" s="1180">
        <f t="shared" ca="1" si="740"/>
        <v>0</v>
      </c>
      <c r="NK85" s="1180">
        <f t="shared" ca="1" si="740"/>
        <v>0</v>
      </c>
      <c r="NL85" s="1180">
        <f t="shared" ca="1" si="740"/>
        <v>0</v>
      </c>
      <c r="NM85" s="1180">
        <f t="shared" ca="1" si="740"/>
        <v>0</v>
      </c>
      <c r="NN85" s="1180">
        <f t="shared" ca="1" si="740"/>
        <v>0</v>
      </c>
      <c r="NO85" s="1180">
        <f t="shared" ca="1" si="740"/>
        <v>0</v>
      </c>
      <c r="NP85" s="1180">
        <f t="shared" ca="1" si="740"/>
        <v>0</v>
      </c>
      <c r="OH85" s="1180">
        <f t="shared" ca="1" si="741"/>
        <v>0</v>
      </c>
      <c r="OI85" s="1180">
        <f t="shared" ca="1" si="741"/>
        <v>0</v>
      </c>
      <c r="OJ85" s="1180">
        <f t="shared" ca="1" si="741"/>
        <v>0</v>
      </c>
      <c r="OK85" s="1180">
        <f t="shared" ca="1" si="741"/>
        <v>0</v>
      </c>
      <c r="OL85" s="1180">
        <f t="shared" ca="1" si="741"/>
        <v>0</v>
      </c>
      <c r="OM85" s="1180">
        <f t="shared" ca="1" si="741"/>
        <v>0</v>
      </c>
      <c r="ON85" s="1180">
        <f t="shared" ca="1" si="741"/>
        <v>0</v>
      </c>
      <c r="OO85" s="1180">
        <f t="shared" ca="1" si="741"/>
        <v>0</v>
      </c>
      <c r="PA85" s="1180">
        <f t="shared" ca="1" si="742"/>
        <v>0</v>
      </c>
      <c r="PB85" s="1180">
        <f t="shared" ca="1" si="742"/>
        <v>0</v>
      </c>
      <c r="PC85" s="1180">
        <f t="shared" ca="1" si="742"/>
        <v>0</v>
      </c>
      <c r="PD85" s="1180">
        <f t="shared" ca="1" si="742"/>
        <v>0</v>
      </c>
      <c r="PE85" s="1180">
        <f t="shared" ca="1" si="742"/>
        <v>0</v>
      </c>
      <c r="PF85" s="1180">
        <f t="shared" ca="1" si="742"/>
        <v>0</v>
      </c>
      <c r="PG85" s="1180">
        <f t="shared" ca="1" si="742"/>
        <v>0</v>
      </c>
      <c r="PH85" s="1180">
        <f t="shared" ca="1" si="742"/>
        <v>0</v>
      </c>
      <c r="PI85" s="1180">
        <f t="shared" ca="1" si="742"/>
        <v>0</v>
      </c>
      <c r="PJ85" s="1180">
        <f t="shared" ca="1" si="742"/>
        <v>0</v>
      </c>
      <c r="PK85" s="1180">
        <f t="shared" ca="1" si="742"/>
        <v>0</v>
      </c>
      <c r="PW85" s="1180">
        <f t="shared" ca="1" si="743"/>
        <v>0</v>
      </c>
      <c r="PX85" s="1180">
        <f t="shared" ca="1" si="743"/>
        <v>0</v>
      </c>
      <c r="PY85" s="1180">
        <f t="shared" ca="1" si="743"/>
        <v>0</v>
      </c>
      <c r="PZ85" s="1180">
        <f t="shared" ca="1" si="743"/>
        <v>0</v>
      </c>
    </row>
    <row r="86" spans="1:442" ht="12" customHeight="1">
      <c r="A86" s="1">
        <v>47</v>
      </c>
      <c r="B86" s="1" t="s">
        <v>2648</v>
      </c>
      <c r="C86" s="1" t="s">
        <v>2382</v>
      </c>
      <c r="D86" s="1" t="s">
        <v>93</v>
      </c>
      <c r="J86" s="1180">
        <f t="shared" ca="1" si="721"/>
        <v>0</v>
      </c>
      <c r="K86" s="1180">
        <f t="shared" ca="1" si="721"/>
        <v>0</v>
      </c>
      <c r="T86" s="1180">
        <f t="shared" ca="1" si="722"/>
        <v>0</v>
      </c>
      <c r="U86" s="1180">
        <f t="shared" ca="1" si="722"/>
        <v>0</v>
      </c>
      <c r="V86" s="1180">
        <f t="shared" ca="1" si="722"/>
        <v>0</v>
      </c>
      <c r="W86" s="1180">
        <f t="shared" ca="1" si="722"/>
        <v>0</v>
      </c>
      <c r="X86" s="1180">
        <f t="shared" ca="1" si="722"/>
        <v>0</v>
      </c>
      <c r="Y86" s="1180">
        <f t="shared" ca="1" si="722"/>
        <v>0</v>
      </c>
      <c r="Z86" s="1180">
        <f t="shared" ca="1" si="722"/>
        <v>0</v>
      </c>
      <c r="AA86" s="1180">
        <f t="shared" ca="1" si="722"/>
        <v>0</v>
      </c>
      <c r="AB86" s="1180">
        <f t="shared" ca="1" si="722"/>
        <v>0</v>
      </c>
      <c r="AC86" s="1180">
        <f t="shared" ca="1" si="722"/>
        <v>0</v>
      </c>
      <c r="AD86" s="1180">
        <f t="shared" ca="1" si="722"/>
        <v>0</v>
      </c>
      <c r="AM86" s="1180">
        <f t="shared" ca="1" si="723"/>
        <v>0</v>
      </c>
      <c r="AN86" s="1180">
        <f t="shared" ca="1" si="723"/>
        <v>0</v>
      </c>
      <c r="AO86" s="1180">
        <f t="shared" ca="1" si="723"/>
        <v>0</v>
      </c>
      <c r="AP86" s="1180">
        <f t="shared" ca="1" si="723"/>
        <v>0</v>
      </c>
      <c r="AQ86" s="1180">
        <f t="shared" ca="1" si="723"/>
        <v>0</v>
      </c>
      <c r="AR86" s="1180">
        <f t="shared" ca="1" si="723"/>
        <v>0</v>
      </c>
      <c r="AS86" s="1180">
        <f t="shared" ca="1" si="723"/>
        <v>0</v>
      </c>
      <c r="AT86" s="1180">
        <f t="shared" ca="1" si="723"/>
        <v>0</v>
      </c>
      <c r="AU86" s="1180">
        <f t="shared" ca="1" si="723"/>
        <v>0</v>
      </c>
      <c r="AV86" s="1180">
        <f t="shared" ca="1" si="723"/>
        <v>0</v>
      </c>
      <c r="AW86" s="1180">
        <f t="shared" ca="1" si="723"/>
        <v>0</v>
      </c>
      <c r="AX86" s="1180">
        <f t="shared" ca="1" si="723"/>
        <v>0</v>
      </c>
      <c r="AY86" s="1180">
        <f t="shared" ca="1" si="723"/>
        <v>0</v>
      </c>
      <c r="AZ86" s="1180">
        <f t="shared" ca="1" si="723"/>
        <v>0</v>
      </c>
      <c r="BA86" s="1180">
        <f t="shared" ca="1" si="723"/>
        <v>0</v>
      </c>
      <c r="BB86" s="1180">
        <f t="shared" ca="1" si="723"/>
        <v>0</v>
      </c>
      <c r="BN86" s="1180">
        <f t="shared" ca="1" si="724"/>
        <v>0</v>
      </c>
      <c r="BO86" s="1180">
        <f t="shared" ca="1" si="724"/>
        <v>0</v>
      </c>
      <c r="BP86" s="1180">
        <f t="shared" ca="1" si="724"/>
        <v>0</v>
      </c>
      <c r="BQ86" s="1180">
        <f t="shared" ca="1" si="724"/>
        <v>0</v>
      </c>
      <c r="BR86" s="1180">
        <f t="shared" ca="1" si="724"/>
        <v>0</v>
      </c>
      <c r="CD86" s="1180">
        <f t="shared" ca="1" si="725"/>
        <v>0</v>
      </c>
      <c r="CE86" s="1180">
        <f t="shared" ca="1" si="725"/>
        <v>0</v>
      </c>
      <c r="CF86" s="1180">
        <f t="shared" ca="1" si="725"/>
        <v>0</v>
      </c>
      <c r="CG86" s="1180">
        <f t="shared" ca="1" si="725"/>
        <v>0</v>
      </c>
      <c r="CH86" s="1180">
        <f t="shared" ca="1" si="725"/>
        <v>0</v>
      </c>
      <c r="CI86" s="1180">
        <f t="shared" ca="1" si="725"/>
        <v>0</v>
      </c>
      <c r="CJ86" s="1180">
        <f t="shared" ca="1" si="725"/>
        <v>0</v>
      </c>
      <c r="CK86" s="1180">
        <f t="shared" ca="1" si="725"/>
        <v>0</v>
      </c>
      <c r="CL86" s="1180">
        <f t="shared" ca="1" si="725"/>
        <v>0</v>
      </c>
      <c r="CM86" s="1180">
        <f t="shared" ca="1" si="725"/>
        <v>0</v>
      </c>
      <c r="CN86" s="1180">
        <f t="shared" ca="1" si="725"/>
        <v>0</v>
      </c>
      <c r="CO86" s="1180">
        <f t="shared" ca="1" si="725"/>
        <v>0</v>
      </c>
      <c r="DA86" s="1180">
        <f t="shared" ca="1" si="726"/>
        <v>0</v>
      </c>
      <c r="DB86" s="1180">
        <f t="shared" ca="1" si="726"/>
        <v>0</v>
      </c>
      <c r="DC86" s="1180">
        <f t="shared" ca="1" si="726"/>
        <v>0</v>
      </c>
      <c r="DD86" s="1180">
        <f t="shared" ca="1" si="726"/>
        <v>0</v>
      </c>
      <c r="DE86" s="1180">
        <f t="shared" ca="1" si="726"/>
        <v>0</v>
      </c>
      <c r="DF86" s="1180">
        <f t="shared" ca="1" si="726"/>
        <v>0</v>
      </c>
      <c r="DG86" s="1180">
        <f t="shared" ca="1" si="726"/>
        <v>0</v>
      </c>
      <c r="DH86" s="1180">
        <f t="shared" ca="1" si="726"/>
        <v>0</v>
      </c>
      <c r="DI86" s="1180">
        <f t="shared" ca="1" si="726"/>
        <v>0</v>
      </c>
      <c r="DJ86" s="1180">
        <f t="shared" ca="1" si="726"/>
        <v>0</v>
      </c>
      <c r="DV86" s="1180">
        <f t="shared" ca="1" si="727"/>
        <v>0</v>
      </c>
      <c r="DW86" s="1180">
        <f t="shared" ca="1" si="727"/>
        <v>0</v>
      </c>
      <c r="DX86" s="1180">
        <f t="shared" ca="1" si="727"/>
        <v>0</v>
      </c>
      <c r="DY86" s="1180">
        <f t="shared" ca="1" si="727"/>
        <v>0</v>
      </c>
      <c r="DZ86" s="1180">
        <f t="shared" ca="1" si="727"/>
        <v>0</v>
      </c>
      <c r="EA86" s="1180">
        <f t="shared" ca="1" si="727"/>
        <v>0</v>
      </c>
      <c r="EB86" s="1180">
        <f t="shared" ca="1" si="727"/>
        <v>0</v>
      </c>
      <c r="EC86" s="1180">
        <f t="shared" ca="1" si="727"/>
        <v>0</v>
      </c>
      <c r="ED86" s="1180">
        <f t="shared" ca="1" si="727"/>
        <v>0</v>
      </c>
      <c r="EE86" s="1180">
        <f t="shared" ca="1" si="727"/>
        <v>0</v>
      </c>
      <c r="EF86" s="1180">
        <f t="shared" ca="1" si="727"/>
        <v>0</v>
      </c>
      <c r="EG86" s="1180">
        <f t="shared" ca="1" si="727"/>
        <v>0</v>
      </c>
      <c r="EH86" s="1180">
        <f t="shared" ca="1" si="727"/>
        <v>0</v>
      </c>
      <c r="EI86" s="1180">
        <f t="shared" ca="1" si="727"/>
        <v>0</v>
      </c>
      <c r="EJ86" s="1180">
        <f t="shared" ca="1" si="727"/>
        <v>0</v>
      </c>
      <c r="EK86" s="1180">
        <f t="shared" ca="1" si="727"/>
        <v>0</v>
      </c>
      <c r="EW86" s="1180">
        <f t="shared" ca="1" si="728"/>
        <v>0</v>
      </c>
      <c r="EX86" s="1180">
        <f t="shared" ca="1" si="728"/>
        <v>0</v>
      </c>
      <c r="EY86" s="1180">
        <f t="shared" ca="1" si="728"/>
        <v>0</v>
      </c>
      <c r="EZ86" s="1180">
        <f t="shared" ca="1" si="728"/>
        <v>0</v>
      </c>
      <c r="FA86" s="1180">
        <f t="shared" ca="1" si="728"/>
        <v>0</v>
      </c>
      <c r="FB86" s="1180">
        <f t="shared" ca="1" si="728"/>
        <v>0</v>
      </c>
      <c r="FN86" s="1180">
        <f t="shared" ca="1" si="729"/>
        <v>0</v>
      </c>
      <c r="FO86" s="1180">
        <f t="shared" ca="1" si="729"/>
        <v>0</v>
      </c>
      <c r="FP86" s="1180">
        <f t="shared" ca="1" si="729"/>
        <v>0</v>
      </c>
      <c r="FQ86" s="1180">
        <f t="shared" ca="1" si="729"/>
        <v>0</v>
      </c>
      <c r="FR86" s="1180">
        <f t="shared" ca="1" si="729"/>
        <v>0</v>
      </c>
      <c r="FS86" s="1180">
        <f t="shared" ca="1" si="729"/>
        <v>0</v>
      </c>
      <c r="FT86" s="1180">
        <f t="shared" ca="1" si="729"/>
        <v>0</v>
      </c>
      <c r="FU86" s="1180">
        <f t="shared" ca="1" si="729"/>
        <v>0</v>
      </c>
      <c r="FV86" s="1180">
        <f t="shared" ca="1" si="729"/>
        <v>0</v>
      </c>
      <c r="FW86" s="1180">
        <f t="shared" ca="1" si="729"/>
        <v>0</v>
      </c>
      <c r="FX86" s="1180">
        <f t="shared" ca="1" si="729"/>
        <v>0</v>
      </c>
      <c r="GJ86" s="1180">
        <f t="shared" ca="1" si="730"/>
        <v>0</v>
      </c>
      <c r="GK86" s="1180">
        <f t="shared" ca="1" si="730"/>
        <v>0</v>
      </c>
      <c r="GL86" s="1180">
        <f t="shared" ca="1" si="730"/>
        <v>0</v>
      </c>
      <c r="GM86" s="1180">
        <f t="shared" ca="1" si="730"/>
        <v>0</v>
      </c>
      <c r="GN86" s="1180">
        <f t="shared" ca="1" si="730"/>
        <v>0</v>
      </c>
      <c r="GO86" s="1180">
        <f t="shared" ca="1" si="730"/>
        <v>0</v>
      </c>
      <c r="GP86" s="1180">
        <f t="shared" ca="1" si="730"/>
        <v>0</v>
      </c>
      <c r="GQ86" s="1180">
        <f t="shared" ca="1" si="730"/>
        <v>0</v>
      </c>
      <c r="HC86" s="1180">
        <f t="shared" ca="1" si="731"/>
        <v>0</v>
      </c>
      <c r="HD86" s="1180">
        <f t="shared" ca="1" si="731"/>
        <v>0</v>
      </c>
      <c r="HE86" s="1180">
        <f t="shared" ca="1" si="731"/>
        <v>0</v>
      </c>
      <c r="HF86" s="1180">
        <f t="shared" ca="1" si="731"/>
        <v>0</v>
      </c>
      <c r="HG86" s="1180">
        <f t="shared" ca="1" si="731"/>
        <v>0</v>
      </c>
      <c r="HH86" s="1180">
        <f t="shared" ca="1" si="731"/>
        <v>0</v>
      </c>
      <c r="HT86" s="1180">
        <f t="shared" ca="1" si="732"/>
        <v>0</v>
      </c>
      <c r="HU86" s="1180">
        <f t="shared" ca="1" si="732"/>
        <v>0</v>
      </c>
      <c r="HV86" s="1180">
        <f t="shared" ca="1" si="732"/>
        <v>0</v>
      </c>
      <c r="HW86" s="1180">
        <f t="shared" ca="1" si="732"/>
        <v>0</v>
      </c>
      <c r="HX86" s="1180">
        <f t="shared" ca="1" si="732"/>
        <v>8.7900128500000001</v>
      </c>
      <c r="HY86" s="1180">
        <f t="shared" ca="1" si="732"/>
        <v>0.67213109199999999</v>
      </c>
      <c r="HZ86" s="1180">
        <f t="shared" ca="1" si="732"/>
        <v>8.3835940099999995</v>
      </c>
      <c r="IA86" s="1180">
        <f t="shared" ca="1" si="732"/>
        <v>1.5522047799999999E-2</v>
      </c>
      <c r="IB86" s="1180">
        <f t="shared" ca="1" si="732"/>
        <v>0</v>
      </c>
      <c r="IC86" s="1180">
        <f t="shared" ca="1" si="732"/>
        <v>0</v>
      </c>
      <c r="ID86" s="1180">
        <f t="shared" ca="1" si="732"/>
        <v>0</v>
      </c>
      <c r="IE86" s="1180">
        <f t="shared" ca="1" si="732"/>
        <v>0</v>
      </c>
      <c r="IQ86" s="1180">
        <f t="shared" ca="1" si="733"/>
        <v>8.7900128500000001</v>
      </c>
      <c r="IR86" s="1180">
        <f t="shared" ca="1" si="733"/>
        <v>0.67213109199999999</v>
      </c>
      <c r="IS86" s="1180">
        <f t="shared" ca="1" si="733"/>
        <v>0.26757938100000001</v>
      </c>
      <c r="IT86" s="1180">
        <f t="shared" ca="1" si="733"/>
        <v>0.93971047299999999</v>
      </c>
      <c r="IU86" s="1180">
        <f t="shared" ca="1" si="733"/>
        <v>0.87762206700000001</v>
      </c>
      <c r="IV86" s="1180">
        <f t="shared" ca="1" si="733"/>
        <v>7.8277721500000004</v>
      </c>
      <c r="IW86" s="1180">
        <f t="shared" ca="1" si="733"/>
        <v>6.4219051399999998</v>
      </c>
      <c r="IX86" s="1180">
        <f t="shared" ca="1" si="733"/>
        <v>8.2617679099999997</v>
      </c>
      <c r="IY86" s="1180">
        <f t="shared" ca="1" si="733"/>
        <v>6.2088406399999997E-2</v>
      </c>
      <c r="IZ86" s="1180">
        <f t="shared" ca="1" si="733"/>
        <v>1.13829399</v>
      </c>
      <c r="JA86" s="1180">
        <f t="shared" ca="1" si="734"/>
        <v>6.6894845199999997</v>
      </c>
      <c r="JB86" s="1180">
        <f t="shared" ca="1" si="734"/>
        <v>0</v>
      </c>
      <c r="JC86" s="1180">
        <f t="shared" ca="1" si="734"/>
        <v>1.12277194</v>
      </c>
      <c r="JD86" s="1180">
        <f t="shared" ca="1" si="734"/>
        <v>0</v>
      </c>
      <c r="JE86" s="1180">
        <f t="shared" ca="1" si="734"/>
        <v>1.13829399</v>
      </c>
      <c r="JF86" s="1180">
        <f t="shared" ca="1" si="734"/>
        <v>0</v>
      </c>
      <c r="JG86" s="1180">
        <f t="shared" ca="1" si="734"/>
        <v>0</v>
      </c>
      <c r="JH86" s="1180">
        <f t="shared" ca="1" si="734"/>
        <v>1.5522047799999999E-2</v>
      </c>
      <c r="JT86" s="1180">
        <f t="shared" ca="1" si="735"/>
        <v>0</v>
      </c>
      <c r="JU86" s="1180">
        <f t="shared" ca="1" si="735"/>
        <v>0</v>
      </c>
      <c r="JV86" s="1180">
        <f t="shared" ca="1" si="735"/>
        <v>0</v>
      </c>
      <c r="JW86" s="1180">
        <f t="shared" ca="1" si="735"/>
        <v>0</v>
      </c>
      <c r="JX86" s="1180">
        <f t="shared" ca="1" si="735"/>
        <v>0</v>
      </c>
      <c r="JY86" s="1180">
        <f t="shared" ca="1" si="735"/>
        <v>0</v>
      </c>
      <c r="JZ86" s="1180">
        <f t="shared" ca="1" si="735"/>
        <v>0</v>
      </c>
      <c r="KA86" s="1180">
        <f t="shared" ca="1" si="735"/>
        <v>0</v>
      </c>
      <c r="KB86" s="1180">
        <f t="shared" ca="1" si="735"/>
        <v>0</v>
      </c>
      <c r="KC86" s="1180">
        <f t="shared" ca="1" si="735"/>
        <v>0</v>
      </c>
      <c r="KL86" s="1180">
        <f t="shared" ca="1" si="736"/>
        <v>0</v>
      </c>
      <c r="KM86" s="1180">
        <f t="shared" ca="1" si="736"/>
        <v>0</v>
      </c>
      <c r="KN86" s="1180">
        <f t="shared" ca="1" si="736"/>
        <v>0</v>
      </c>
      <c r="KO86" s="1180">
        <f t="shared" ca="1" si="736"/>
        <v>0</v>
      </c>
      <c r="KP86" s="1180">
        <f t="shared" ca="1" si="736"/>
        <v>0</v>
      </c>
      <c r="KQ86" s="1180">
        <f t="shared" ca="1" si="736"/>
        <v>0</v>
      </c>
      <c r="KR86" s="1180">
        <f t="shared" ca="1" si="736"/>
        <v>0</v>
      </c>
      <c r="LA86" s="1180">
        <f t="shared" ca="1" si="737"/>
        <v>0</v>
      </c>
      <c r="LB86" s="1180">
        <f t="shared" ca="1" si="737"/>
        <v>8.3835940099999995</v>
      </c>
      <c r="LC86" s="1180">
        <f t="shared" ca="1" si="737"/>
        <v>8.3835940099999995</v>
      </c>
      <c r="LD86" s="1180">
        <f t="shared" ca="1" si="737"/>
        <v>8.3835940099999995</v>
      </c>
      <c r="LE86" s="1180">
        <f t="shared" ca="1" si="737"/>
        <v>0</v>
      </c>
      <c r="LF86" s="1180">
        <f t="shared" ca="1" si="737"/>
        <v>0</v>
      </c>
      <c r="LG86" s="1180">
        <f t="shared" ca="1" si="737"/>
        <v>0</v>
      </c>
      <c r="LH86" s="1180">
        <f t="shared" ca="1" si="737"/>
        <v>0</v>
      </c>
      <c r="LI86" s="1180">
        <f t="shared" ca="1" si="737"/>
        <v>0</v>
      </c>
      <c r="LJ86" s="1180">
        <f t="shared" ca="1" si="737"/>
        <v>0</v>
      </c>
      <c r="LK86" s="1180">
        <f t="shared" ca="1" si="737"/>
        <v>0</v>
      </c>
      <c r="LW86" s="1180">
        <f t="shared" ca="1" si="738"/>
        <v>0</v>
      </c>
      <c r="LX86" s="1180">
        <f t="shared" ca="1" si="738"/>
        <v>0</v>
      </c>
      <c r="LY86" s="1180">
        <f t="shared" ca="1" si="738"/>
        <v>0</v>
      </c>
      <c r="LZ86" s="1180">
        <f t="shared" ca="1" si="738"/>
        <v>6.2088406399999997E-2</v>
      </c>
      <c r="MA86" s="1180">
        <f t="shared" ca="1" si="738"/>
        <v>6.2088406399999997E-2</v>
      </c>
      <c r="MB86" s="1180">
        <f t="shared" ca="1" si="738"/>
        <v>8.3835940099999995</v>
      </c>
      <c r="MC86" s="1180">
        <f t="shared" ca="1" si="738"/>
        <v>0</v>
      </c>
      <c r="MD86" s="1180">
        <f t="shared" ca="1" si="738"/>
        <v>0</v>
      </c>
      <c r="ME86" s="1180">
        <f t="shared" ca="1" si="738"/>
        <v>0</v>
      </c>
      <c r="MF86" s="1180">
        <f t="shared" ca="1" si="738"/>
        <v>0</v>
      </c>
      <c r="MG86" s="1180">
        <f t="shared" ca="1" si="739"/>
        <v>0</v>
      </c>
      <c r="MH86" s="1180">
        <f t="shared" ca="1" si="739"/>
        <v>0</v>
      </c>
      <c r="MI86" s="1180">
        <f t="shared" ca="1" si="739"/>
        <v>0</v>
      </c>
      <c r="MJ86" s="1180">
        <f t="shared" ca="1" si="739"/>
        <v>0</v>
      </c>
      <c r="MK86" s="1180">
        <f t="shared" ca="1" si="739"/>
        <v>0</v>
      </c>
      <c r="ML86" s="1180">
        <f t="shared" ca="1" si="739"/>
        <v>0</v>
      </c>
      <c r="MM86" s="1180">
        <f t="shared" ca="1" si="739"/>
        <v>0</v>
      </c>
      <c r="MN86" s="1180">
        <f t="shared" ca="1" si="739"/>
        <v>0</v>
      </c>
      <c r="MO86" s="1180">
        <f t="shared" ca="1" si="739"/>
        <v>0</v>
      </c>
      <c r="NA86" s="1180">
        <f t="shared" ca="1" si="740"/>
        <v>0</v>
      </c>
      <c r="NB86" s="1180">
        <f t="shared" ca="1" si="740"/>
        <v>0</v>
      </c>
      <c r="NC86" s="1180">
        <f t="shared" ca="1" si="740"/>
        <v>0</v>
      </c>
      <c r="ND86" s="1180">
        <f t="shared" ca="1" si="740"/>
        <v>0</v>
      </c>
      <c r="NE86" s="1180">
        <f t="shared" ca="1" si="740"/>
        <v>0</v>
      </c>
      <c r="NF86" s="1180">
        <f t="shared" ca="1" si="740"/>
        <v>0</v>
      </c>
      <c r="NG86" s="1180">
        <f t="shared" ca="1" si="740"/>
        <v>0</v>
      </c>
      <c r="NH86" s="1180">
        <f t="shared" ca="1" si="740"/>
        <v>0</v>
      </c>
      <c r="NI86" s="1180">
        <f t="shared" ca="1" si="740"/>
        <v>0</v>
      </c>
      <c r="NJ86" s="1180">
        <f t="shared" ca="1" si="740"/>
        <v>0</v>
      </c>
      <c r="NK86" s="1180">
        <f t="shared" ca="1" si="740"/>
        <v>0</v>
      </c>
      <c r="NL86" s="1180">
        <f t="shared" ca="1" si="740"/>
        <v>0</v>
      </c>
      <c r="NM86" s="1180">
        <f t="shared" ca="1" si="740"/>
        <v>0</v>
      </c>
      <c r="NN86" s="1180">
        <f t="shared" ca="1" si="740"/>
        <v>0</v>
      </c>
      <c r="NO86" s="1180">
        <f t="shared" ca="1" si="740"/>
        <v>0</v>
      </c>
      <c r="NP86" s="1180">
        <f t="shared" ca="1" si="740"/>
        <v>0</v>
      </c>
      <c r="OH86" s="1180">
        <f t="shared" ca="1" si="741"/>
        <v>0</v>
      </c>
      <c r="OI86" s="1180">
        <f t="shared" ca="1" si="741"/>
        <v>0</v>
      </c>
      <c r="OJ86" s="1180">
        <f t="shared" ca="1" si="741"/>
        <v>0</v>
      </c>
      <c r="OK86" s="1180">
        <f t="shared" ca="1" si="741"/>
        <v>0</v>
      </c>
      <c r="OL86" s="1180">
        <f t="shared" ca="1" si="741"/>
        <v>0</v>
      </c>
      <c r="OM86" s="1180">
        <f t="shared" ca="1" si="741"/>
        <v>0</v>
      </c>
      <c r="ON86" s="1180">
        <f t="shared" ca="1" si="741"/>
        <v>0</v>
      </c>
      <c r="OO86" s="1180">
        <f t="shared" ca="1" si="741"/>
        <v>0</v>
      </c>
      <c r="PA86" s="1180">
        <f t="shared" ca="1" si="742"/>
        <v>0</v>
      </c>
      <c r="PB86" s="1180">
        <f t="shared" ca="1" si="742"/>
        <v>0</v>
      </c>
      <c r="PC86" s="1180">
        <f t="shared" ca="1" si="742"/>
        <v>0</v>
      </c>
      <c r="PD86" s="1180">
        <f t="shared" ca="1" si="742"/>
        <v>0</v>
      </c>
      <c r="PE86" s="1180">
        <f t="shared" ca="1" si="742"/>
        <v>0</v>
      </c>
      <c r="PF86" s="1180">
        <f t="shared" ca="1" si="742"/>
        <v>0</v>
      </c>
      <c r="PG86" s="1180">
        <f t="shared" ca="1" si="742"/>
        <v>0</v>
      </c>
      <c r="PH86" s="1180">
        <f t="shared" ca="1" si="742"/>
        <v>0</v>
      </c>
      <c r="PI86" s="1180">
        <f t="shared" ca="1" si="742"/>
        <v>0</v>
      </c>
      <c r="PJ86" s="1180">
        <f t="shared" ca="1" si="742"/>
        <v>0</v>
      </c>
      <c r="PK86" s="1180">
        <f t="shared" ca="1" si="742"/>
        <v>0</v>
      </c>
      <c r="PW86" s="1180">
        <f t="shared" ca="1" si="743"/>
        <v>0</v>
      </c>
      <c r="PX86" s="1180">
        <f t="shared" ca="1" si="743"/>
        <v>0</v>
      </c>
      <c r="PY86" s="1180">
        <f t="shared" ca="1" si="743"/>
        <v>0</v>
      </c>
      <c r="PZ86" s="1180">
        <f t="shared" ca="1" si="743"/>
        <v>0</v>
      </c>
    </row>
    <row r="87" spans="1:442" ht="12" customHeight="1">
      <c r="A87" s="1">
        <v>66</v>
      </c>
      <c r="B87" s="1" t="s">
        <v>2648</v>
      </c>
      <c r="C87" s="1" t="s">
        <v>2711</v>
      </c>
      <c r="D87" s="1" t="s">
        <v>97</v>
      </c>
      <c r="J87" s="1180">
        <f t="shared" ca="1" si="721"/>
        <v>0</v>
      </c>
      <c r="K87" s="1180">
        <f t="shared" ca="1" si="721"/>
        <v>0</v>
      </c>
      <c r="T87" s="1180">
        <f t="shared" ca="1" si="722"/>
        <v>0</v>
      </c>
      <c r="U87" s="1180">
        <f t="shared" ca="1" si="722"/>
        <v>0</v>
      </c>
      <c r="V87" s="1180">
        <f t="shared" ca="1" si="722"/>
        <v>0</v>
      </c>
      <c r="W87" s="1180">
        <f t="shared" ca="1" si="722"/>
        <v>0</v>
      </c>
      <c r="X87" s="1180">
        <f t="shared" ca="1" si="722"/>
        <v>0</v>
      </c>
      <c r="Y87" s="1180">
        <f t="shared" ca="1" si="722"/>
        <v>0</v>
      </c>
      <c r="Z87" s="1180">
        <f t="shared" ca="1" si="722"/>
        <v>0</v>
      </c>
      <c r="AA87" s="1180">
        <f t="shared" ca="1" si="722"/>
        <v>0</v>
      </c>
      <c r="AB87" s="1180">
        <f t="shared" ca="1" si="722"/>
        <v>0</v>
      </c>
      <c r="AC87" s="1180">
        <f t="shared" ca="1" si="722"/>
        <v>0</v>
      </c>
      <c r="AD87" s="1180">
        <f t="shared" ca="1" si="722"/>
        <v>0</v>
      </c>
      <c r="AM87" s="1180">
        <f t="shared" ca="1" si="723"/>
        <v>0</v>
      </c>
      <c r="AN87" s="1180">
        <f t="shared" ca="1" si="723"/>
        <v>0</v>
      </c>
      <c r="AO87" s="1180">
        <f t="shared" ca="1" si="723"/>
        <v>0</v>
      </c>
      <c r="AP87" s="1180">
        <f t="shared" ca="1" si="723"/>
        <v>0</v>
      </c>
      <c r="AQ87" s="1180">
        <f t="shared" ca="1" si="723"/>
        <v>0</v>
      </c>
      <c r="AR87" s="1180">
        <f t="shared" ca="1" si="723"/>
        <v>0</v>
      </c>
      <c r="AS87" s="1180">
        <f t="shared" ca="1" si="723"/>
        <v>0</v>
      </c>
      <c r="AT87" s="1180">
        <f t="shared" ca="1" si="723"/>
        <v>0</v>
      </c>
      <c r="AU87" s="1180">
        <f t="shared" ca="1" si="723"/>
        <v>0</v>
      </c>
      <c r="AV87" s="1180">
        <f t="shared" ca="1" si="723"/>
        <v>0</v>
      </c>
      <c r="AW87" s="1180">
        <f t="shared" ca="1" si="723"/>
        <v>0</v>
      </c>
      <c r="AX87" s="1180">
        <f t="shared" ca="1" si="723"/>
        <v>0</v>
      </c>
      <c r="AY87" s="1180">
        <f t="shared" ca="1" si="723"/>
        <v>0</v>
      </c>
      <c r="AZ87" s="1180">
        <f t="shared" ca="1" si="723"/>
        <v>0</v>
      </c>
      <c r="BA87" s="1180">
        <f t="shared" ca="1" si="723"/>
        <v>0</v>
      </c>
      <c r="BB87" s="1180">
        <f t="shared" ca="1" si="723"/>
        <v>0</v>
      </c>
      <c r="BN87" s="1180">
        <f t="shared" ca="1" si="724"/>
        <v>0</v>
      </c>
      <c r="BO87" s="1180">
        <f t="shared" ca="1" si="724"/>
        <v>0</v>
      </c>
      <c r="BP87" s="1180">
        <f t="shared" ca="1" si="724"/>
        <v>0</v>
      </c>
      <c r="BQ87" s="1180">
        <f t="shared" ca="1" si="724"/>
        <v>0</v>
      </c>
      <c r="BR87" s="1180">
        <f t="shared" ca="1" si="724"/>
        <v>0</v>
      </c>
      <c r="CD87" s="1180">
        <f t="shared" ca="1" si="725"/>
        <v>0</v>
      </c>
      <c r="CE87" s="1180">
        <f t="shared" ca="1" si="725"/>
        <v>0</v>
      </c>
      <c r="CF87" s="1180">
        <f t="shared" ca="1" si="725"/>
        <v>0</v>
      </c>
      <c r="CG87" s="1180">
        <f t="shared" ca="1" si="725"/>
        <v>0</v>
      </c>
      <c r="CH87" s="1180">
        <f t="shared" ca="1" si="725"/>
        <v>0</v>
      </c>
      <c r="CI87" s="1180">
        <f t="shared" ca="1" si="725"/>
        <v>0</v>
      </c>
      <c r="CJ87" s="1180">
        <f t="shared" ca="1" si="725"/>
        <v>0</v>
      </c>
      <c r="CK87" s="1180">
        <f t="shared" ca="1" si="725"/>
        <v>0</v>
      </c>
      <c r="CL87" s="1180">
        <f t="shared" ca="1" si="725"/>
        <v>0</v>
      </c>
      <c r="CM87" s="1180">
        <f t="shared" ca="1" si="725"/>
        <v>0</v>
      </c>
      <c r="CN87" s="1180">
        <f t="shared" ca="1" si="725"/>
        <v>0</v>
      </c>
      <c r="CO87" s="1180">
        <f t="shared" ca="1" si="725"/>
        <v>0</v>
      </c>
      <c r="DA87" s="1180">
        <f t="shared" ca="1" si="726"/>
        <v>0</v>
      </c>
      <c r="DB87" s="1180">
        <f t="shared" ca="1" si="726"/>
        <v>0</v>
      </c>
      <c r="DC87" s="1180">
        <f t="shared" ca="1" si="726"/>
        <v>0</v>
      </c>
      <c r="DD87" s="1180">
        <f t="shared" ca="1" si="726"/>
        <v>0</v>
      </c>
      <c r="DE87" s="1180">
        <f t="shared" ca="1" si="726"/>
        <v>0</v>
      </c>
      <c r="DF87" s="1180">
        <f t="shared" ca="1" si="726"/>
        <v>0</v>
      </c>
      <c r="DG87" s="1180">
        <f t="shared" ca="1" si="726"/>
        <v>0</v>
      </c>
      <c r="DH87" s="1180">
        <f t="shared" ca="1" si="726"/>
        <v>0</v>
      </c>
      <c r="DI87" s="1180">
        <f t="shared" ca="1" si="726"/>
        <v>0</v>
      </c>
      <c r="DJ87" s="1180">
        <f t="shared" ca="1" si="726"/>
        <v>0</v>
      </c>
      <c r="DV87" s="1180">
        <f t="shared" ca="1" si="727"/>
        <v>0</v>
      </c>
      <c r="DW87" s="1180">
        <f t="shared" ca="1" si="727"/>
        <v>0</v>
      </c>
      <c r="DX87" s="1180">
        <f t="shared" ca="1" si="727"/>
        <v>0</v>
      </c>
      <c r="DY87" s="1180">
        <f t="shared" ca="1" si="727"/>
        <v>0</v>
      </c>
      <c r="DZ87" s="1180">
        <f t="shared" ca="1" si="727"/>
        <v>0</v>
      </c>
      <c r="EA87" s="1180">
        <f t="shared" ca="1" si="727"/>
        <v>0</v>
      </c>
      <c r="EB87" s="1180">
        <f t="shared" ca="1" si="727"/>
        <v>0</v>
      </c>
      <c r="EC87" s="1180">
        <f t="shared" ca="1" si="727"/>
        <v>0</v>
      </c>
      <c r="ED87" s="1180">
        <f t="shared" ca="1" si="727"/>
        <v>0</v>
      </c>
      <c r="EE87" s="1180">
        <f t="shared" ca="1" si="727"/>
        <v>0</v>
      </c>
      <c r="EF87" s="1180">
        <f t="shared" ca="1" si="727"/>
        <v>0</v>
      </c>
      <c r="EG87" s="1180">
        <f t="shared" ca="1" si="727"/>
        <v>0</v>
      </c>
      <c r="EH87" s="1180">
        <f t="shared" ca="1" si="727"/>
        <v>0</v>
      </c>
      <c r="EI87" s="1180">
        <f t="shared" ca="1" si="727"/>
        <v>0</v>
      </c>
      <c r="EJ87" s="1180">
        <f t="shared" ca="1" si="727"/>
        <v>0</v>
      </c>
      <c r="EK87" s="1180">
        <f t="shared" ca="1" si="727"/>
        <v>0</v>
      </c>
      <c r="EW87" s="1180">
        <f t="shared" ca="1" si="728"/>
        <v>0</v>
      </c>
      <c r="EX87" s="1180">
        <f t="shared" ca="1" si="728"/>
        <v>0</v>
      </c>
      <c r="EY87" s="1180">
        <f t="shared" ca="1" si="728"/>
        <v>0</v>
      </c>
      <c r="EZ87" s="1180">
        <f t="shared" ca="1" si="728"/>
        <v>0</v>
      </c>
      <c r="FA87" s="1180">
        <f t="shared" ca="1" si="728"/>
        <v>0</v>
      </c>
      <c r="FB87" s="1180">
        <f t="shared" ca="1" si="728"/>
        <v>0</v>
      </c>
      <c r="FN87" s="1180">
        <f t="shared" ca="1" si="729"/>
        <v>0</v>
      </c>
      <c r="FO87" s="1180">
        <f t="shared" ca="1" si="729"/>
        <v>0</v>
      </c>
      <c r="FP87" s="1180">
        <f t="shared" ca="1" si="729"/>
        <v>0</v>
      </c>
      <c r="FQ87" s="1180">
        <f t="shared" ca="1" si="729"/>
        <v>0</v>
      </c>
      <c r="FR87" s="1180">
        <f t="shared" ca="1" si="729"/>
        <v>0</v>
      </c>
      <c r="FS87" s="1180">
        <f t="shared" ca="1" si="729"/>
        <v>0</v>
      </c>
      <c r="FT87" s="1180">
        <f t="shared" ca="1" si="729"/>
        <v>0</v>
      </c>
      <c r="FU87" s="1180">
        <f t="shared" ca="1" si="729"/>
        <v>0</v>
      </c>
      <c r="FV87" s="1180">
        <f t="shared" ca="1" si="729"/>
        <v>0</v>
      </c>
      <c r="FW87" s="1180">
        <f t="shared" ca="1" si="729"/>
        <v>0</v>
      </c>
      <c r="FX87" s="1180">
        <f t="shared" ca="1" si="729"/>
        <v>0</v>
      </c>
      <c r="GJ87" s="1180">
        <f t="shared" ca="1" si="730"/>
        <v>0</v>
      </c>
      <c r="GK87" s="1180">
        <f t="shared" ca="1" si="730"/>
        <v>0</v>
      </c>
      <c r="GL87" s="1180">
        <f t="shared" ca="1" si="730"/>
        <v>0</v>
      </c>
      <c r="GM87" s="1180">
        <f t="shared" ca="1" si="730"/>
        <v>0</v>
      </c>
      <c r="GN87" s="1180">
        <f t="shared" ca="1" si="730"/>
        <v>0</v>
      </c>
      <c r="GO87" s="1180">
        <f t="shared" ca="1" si="730"/>
        <v>0</v>
      </c>
      <c r="GP87" s="1180">
        <f t="shared" ca="1" si="730"/>
        <v>0</v>
      </c>
      <c r="GQ87" s="1180">
        <f t="shared" ca="1" si="730"/>
        <v>0</v>
      </c>
      <c r="HC87" s="1180">
        <f t="shared" ca="1" si="731"/>
        <v>0</v>
      </c>
      <c r="HD87" s="1180">
        <f t="shared" ca="1" si="731"/>
        <v>0</v>
      </c>
      <c r="HE87" s="1180">
        <f t="shared" ca="1" si="731"/>
        <v>0</v>
      </c>
      <c r="HF87" s="1180">
        <f t="shared" ca="1" si="731"/>
        <v>0</v>
      </c>
      <c r="HG87" s="1180">
        <f t="shared" ca="1" si="731"/>
        <v>0</v>
      </c>
      <c r="HH87" s="1180">
        <f t="shared" ca="1" si="731"/>
        <v>0</v>
      </c>
      <c r="HT87" s="1180">
        <f t="shared" ca="1" si="732"/>
        <v>0</v>
      </c>
      <c r="HU87" s="1180">
        <f t="shared" ca="1" si="732"/>
        <v>0</v>
      </c>
      <c r="HV87" s="1180">
        <f t="shared" ca="1" si="732"/>
        <v>0</v>
      </c>
      <c r="HW87" s="1180">
        <f t="shared" ca="1" si="732"/>
        <v>0</v>
      </c>
      <c r="HX87" s="1180">
        <f t="shared" ca="1" si="732"/>
        <v>0</v>
      </c>
      <c r="HY87" s="1180">
        <f t="shared" ca="1" si="732"/>
        <v>0</v>
      </c>
      <c r="HZ87" s="1180">
        <f t="shared" ca="1" si="732"/>
        <v>0</v>
      </c>
      <c r="IA87" s="1180">
        <f t="shared" ca="1" si="732"/>
        <v>0</v>
      </c>
      <c r="IB87" s="1180">
        <f t="shared" ca="1" si="732"/>
        <v>0</v>
      </c>
      <c r="IC87" s="1180">
        <f t="shared" ca="1" si="732"/>
        <v>0</v>
      </c>
      <c r="ID87" s="1180">
        <f t="shared" ca="1" si="732"/>
        <v>0</v>
      </c>
      <c r="IE87" s="1180">
        <f t="shared" ca="1" si="732"/>
        <v>0</v>
      </c>
      <c r="IQ87" s="1180">
        <f t="shared" ca="1" si="733"/>
        <v>0</v>
      </c>
      <c r="IR87" s="1180">
        <f t="shared" ca="1" si="733"/>
        <v>0</v>
      </c>
      <c r="IS87" s="1180">
        <f t="shared" ca="1" si="733"/>
        <v>0</v>
      </c>
      <c r="IT87" s="1180">
        <f t="shared" ca="1" si="733"/>
        <v>0</v>
      </c>
      <c r="IU87" s="1180">
        <f t="shared" ca="1" si="733"/>
        <v>0</v>
      </c>
      <c r="IV87" s="1180">
        <f t="shared" ca="1" si="733"/>
        <v>0</v>
      </c>
      <c r="IW87" s="1180">
        <f t="shared" ca="1" si="733"/>
        <v>0</v>
      </c>
      <c r="IX87" s="1180">
        <f t="shared" ca="1" si="733"/>
        <v>0</v>
      </c>
      <c r="IY87" s="1180">
        <f t="shared" ca="1" si="733"/>
        <v>0</v>
      </c>
      <c r="IZ87" s="1180">
        <f t="shared" ca="1" si="733"/>
        <v>0</v>
      </c>
      <c r="JA87" s="1180">
        <f t="shared" ca="1" si="734"/>
        <v>0</v>
      </c>
      <c r="JB87" s="1180">
        <f t="shared" ca="1" si="734"/>
        <v>0</v>
      </c>
      <c r="JC87" s="1180">
        <f t="shared" ca="1" si="734"/>
        <v>0</v>
      </c>
      <c r="JD87" s="1180">
        <f t="shared" ca="1" si="734"/>
        <v>0</v>
      </c>
      <c r="JE87" s="1180">
        <f t="shared" ca="1" si="734"/>
        <v>0</v>
      </c>
      <c r="JF87" s="1180">
        <f t="shared" ca="1" si="734"/>
        <v>0</v>
      </c>
      <c r="JG87" s="1180">
        <f t="shared" ca="1" si="734"/>
        <v>0</v>
      </c>
      <c r="JH87" s="1180">
        <f t="shared" ca="1" si="734"/>
        <v>0</v>
      </c>
      <c r="JT87" s="1180">
        <f t="shared" ca="1" si="735"/>
        <v>0</v>
      </c>
      <c r="JU87" s="1180">
        <f t="shared" ca="1" si="735"/>
        <v>0</v>
      </c>
      <c r="JV87" s="1180">
        <f t="shared" ca="1" si="735"/>
        <v>0</v>
      </c>
      <c r="JW87" s="1180">
        <f t="shared" ca="1" si="735"/>
        <v>0</v>
      </c>
      <c r="JX87" s="1180">
        <f t="shared" ca="1" si="735"/>
        <v>0</v>
      </c>
      <c r="JY87" s="1180">
        <f t="shared" ca="1" si="735"/>
        <v>0</v>
      </c>
      <c r="JZ87" s="1180">
        <f t="shared" ca="1" si="735"/>
        <v>0</v>
      </c>
      <c r="KA87" s="1180">
        <f t="shared" ca="1" si="735"/>
        <v>0</v>
      </c>
      <c r="KB87" s="1180">
        <f t="shared" ca="1" si="735"/>
        <v>0</v>
      </c>
      <c r="KC87" s="1180">
        <f t="shared" ca="1" si="735"/>
        <v>0</v>
      </c>
      <c r="KL87" s="1180">
        <f t="shared" ca="1" si="736"/>
        <v>0</v>
      </c>
      <c r="KM87" s="1180">
        <f t="shared" ca="1" si="736"/>
        <v>0</v>
      </c>
      <c r="KN87" s="1180">
        <f t="shared" ca="1" si="736"/>
        <v>0</v>
      </c>
      <c r="KO87" s="1180">
        <f t="shared" ca="1" si="736"/>
        <v>0</v>
      </c>
      <c r="KP87" s="1180">
        <f t="shared" ca="1" si="736"/>
        <v>0</v>
      </c>
      <c r="KQ87" s="1180">
        <f t="shared" ca="1" si="736"/>
        <v>0</v>
      </c>
      <c r="KR87" s="1180">
        <f t="shared" ca="1" si="736"/>
        <v>0</v>
      </c>
      <c r="LA87" s="1180">
        <f t="shared" ca="1" si="737"/>
        <v>0</v>
      </c>
      <c r="LB87" s="1180">
        <f t="shared" ca="1" si="737"/>
        <v>0</v>
      </c>
      <c r="LC87" s="1180">
        <f t="shared" ca="1" si="737"/>
        <v>0</v>
      </c>
      <c r="LD87" s="1180">
        <f t="shared" ca="1" si="737"/>
        <v>0</v>
      </c>
      <c r="LE87" s="1180">
        <f t="shared" ca="1" si="737"/>
        <v>0</v>
      </c>
      <c r="LF87" s="1180">
        <f t="shared" ca="1" si="737"/>
        <v>0</v>
      </c>
      <c r="LG87" s="1180">
        <f t="shared" ca="1" si="737"/>
        <v>0</v>
      </c>
      <c r="LH87" s="1180">
        <f t="shared" ca="1" si="737"/>
        <v>0</v>
      </c>
      <c r="LI87" s="1180">
        <f t="shared" ca="1" si="737"/>
        <v>0</v>
      </c>
      <c r="LJ87" s="1180">
        <f t="shared" ca="1" si="737"/>
        <v>0</v>
      </c>
      <c r="LK87" s="1180">
        <f t="shared" ca="1" si="737"/>
        <v>0</v>
      </c>
      <c r="LW87" s="1180">
        <f t="shared" ca="1" si="738"/>
        <v>0</v>
      </c>
      <c r="LX87" s="1180">
        <f t="shared" ca="1" si="738"/>
        <v>0</v>
      </c>
      <c r="LY87" s="1180">
        <f t="shared" ca="1" si="738"/>
        <v>0</v>
      </c>
      <c r="LZ87" s="1180">
        <f t="shared" ca="1" si="738"/>
        <v>0</v>
      </c>
      <c r="MA87" s="1180">
        <f t="shared" ca="1" si="738"/>
        <v>0</v>
      </c>
      <c r="MB87" s="1180">
        <f t="shared" ca="1" si="738"/>
        <v>0</v>
      </c>
      <c r="MC87" s="1180">
        <f t="shared" ca="1" si="738"/>
        <v>0</v>
      </c>
      <c r="MD87" s="1180">
        <f t="shared" ca="1" si="738"/>
        <v>0</v>
      </c>
      <c r="ME87" s="1180">
        <f t="shared" ca="1" si="738"/>
        <v>0</v>
      </c>
      <c r="MF87" s="1180">
        <f t="shared" ca="1" si="738"/>
        <v>0</v>
      </c>
      <c r="MG87" s="1180">
        <f t="shared" ca="1" si="739"/>
        <v>0</v>
      </c>
      <c r="MH87" s="1180">
        <f t="shared" ca="1" si="739"/>
        <v>0</v>
      </c>
      <c r="MI87" s="1180">
        <f t="shared" ca="1" si="739"/>
        <v>0</v>
      </c>
      <c r="MJ87" s="1180">
        <f t="shared" ca="1" si="739"/>
        <v>0</v>
      </c>
      <c r="MK87" s="1180">
        <f t="shared" ca="1" si="739"/>
        <v>0</v>
      </c>
      <c r="ML87" s="1180">
        <f t="shared" ca="1" si="739"/>
        <v>0</v>
      </c>
      <c r="MM87" s="1180">
        <f t="shared" ca="1" si="739"/>
        <v>0</v>
      </c>
      <c r="MN87" s="1180">
        <f t="shared" ca="1" si="739"/>
        <v>0</v>
      </c>
      <c r="MO87" s="1180">
        <f t="shared" ca="1" si="739"/>
        <v>0</v>
      </c>
      <c r="NA87" s="1180">
        <f t="shared" ca="1" si="740"/>
        <v>0</v>
      </c>
      <c r="NB87" s="1180">
        <f t="shared" ca="1" si="740"/>
        <v>0</v>
      </c>
      <c r="NC87" s="1180">
        <f t="shared" ca="1" si="740"/>
        <v>0</v>
      </c>
      <c r="ND87" s="1180">
        <f t="shared" ca="1" si="740"/>
        <v>0</v>
      </c>
      <c r="NE87" s="1180">
        <f t="shared" ca="1" si="740"/>
        <v>0</v>
      </c>
      <c r="NF87" s="1180">
        <f t="shared" ca="1" si="740"/>
        <v>0</v>
      </c>
      <c r="NG87" s="1180">
        <f t="shared" ca="1" si="740"/>
        <v>0</v>
      </c>
      <c r="NH87" s="1180">
        <f t="shared" ca="1" si="740"/>
        <v>0</v>
      </c>
      <c r="NI87" s="1180">
        <f t="shared" ca="1" si="740"/>
        <v>0</v>
      </c>
      <c r="NJ87" s="1180">
        <f t="shared" ca="1" si="740"/>
        <v>0</v>
      </c>
      <c r="NK87" s="1180">
        <f t="shared" ca="1" si="740"/>
        <v>0</v>
      </c>
      <c r="NL87" s="1180">
        <f t="shared" ca="1" si="740"/>
        <v>0</v>
      </c>
      <c r="NM87" s="1180">
        <f t="shared" ca="1" si="740"/>
        <v>0</v>
      </c>
      <c r="NN87" s="1180">
        <f t="shared" ca="1" si="740"/>
        <v>0</v>
      </c>
      <c r="NO87" s="1180">
        <f t="shared" ca="1" si="740"/>
        <v>0</v>
      </c>
      <c r="NP87" s="1180">
        <f t="shared" ca="1" si="740"/>
        <v>0</v>
      </c>
      <c r="OH87" s="1180">
        <f t="shared" ca="1" si="741"/>
        <v>0</v>
      </c>
      <c r="OI87" s="1180">
        <f t="shared" ca="1" si="741"/>
        <v>0</v>
      </c>
      <c r="OJ87" s="1180">
        <f t="shared" ca="1" si="741"/>
        <v>0</v>
      </c>
      <c r="OK87" s="1180">
        <f t="shared" ca="1" si="741"/>
        <v>0</v>
      </c>
      <c r="OL87" s="1180">
        <f t="shared" ca="1" si="741"/>
        <v>0</v>
      </c>
      <c r="OM87" s="1180">
        <f t="shared" ca="1" si="741"/>
        <v>0</v>
      </c>
      <c r="ON87" s="1180">
        <f t="shared" ca="1" si="741"/>
        <v>0</v>
      </c>
      <c r="OO87" s="1180">
        <f t="shared" ca="1" si="741"/>
        <v>0</v>
      </c>
      <c r="PA87" s="1180">
        <f t="shared" ca="1" si="742"/>
        <v>0</v>
      </c>
      <c r="PB87" s="1180">
        <f t="shared" ca="1" si="742"/>
        <v>0</v>
      </c>
      <c r="PC87" s="1180">
        <f t="shared" ca="1" si="742"/>
        <v>0</v>
      </c>
      <c r="PD87" s="1180">
        <f t="shared" ca="1" si="742"/>
        <v>0</v>
      </c>
      <c r="PE87" s="1180">
        <f t="shared" ca="1" si="742"/>
        <v>0</v>
      </c>
      <c r="PF87" s="1180">
        <f t="shared" ca="1" si="742"/>
        <v>0</v>
      </c>
      <c r="PG87" s="1180">
        <f t="shared" ca="1" si="742"/>
        <v>0</v>
      </c>
      <c r="PH87" s="1180">
        <f t="shared" ca="1" si="742"/>
        <v>0</v>
      </c>
      <c r="PI87" s="1180">
        <f t="shared" ca="1" si="742"/>
        <v>0</v>
      </c>
      <c r="PJ87" s="1180">
        <f t="shared" ca="1" si="742"/>
        <v>0</v>
      </c>
      <c r="PK87" s="1180">
        <f t="shared" ca="1" si="742"/>
        <v>0</v>
      </c>
      <c r="PW87" s="1180">
        <f t="shared" ca="1" si="743"/>
        <v>0</v>
      </c>
      <c r="PX87" s="1180">
        <f t="shared" ca="1" si="743"/>
        <v>0</v>
      </c>
      <c r="PY87" s="1180">
        <f t="shared" ca="1" si="743"/>
        <v>0</v>
      </c>
      <c r="PZ87" s="1180">
        <f t="shared" ca="1" si="743"/>
        <v>0</v>
      </c>
    </row>
    <row r="88" spans="1:442" ht="12" customHeight="1">
      <c r="A88" s="1">
        <v>67</v>
      </c>
      <c r="B88" s="1" t="s">
        <v>2648</v>
      </c>
      <c r="C88" s="1" t="s">
        <v>2653</v>
      </c>
      <c r="D88" s="1" t="s">
        <v>93</v>
      </c>
      <c r="J88" s="1180">
        <f t="shared" ca="1" si="721"/>
        <v>0.94320098500000005</v>
      </c>
      <c r="K88" s="1180">
        <f t="shared" ca="1" si="721"/>
        <v>0.94320098500000005</v>
      </c>
      <c r="T88" s="1180">
        <f t="shared" ca="1" si="722"/>
        <v>0.94320098500000005</v>
      </c>
      <c r="U88" s="1180">
        <f t="shared" ca="1" si="722"/>
        <v>1</v>
      </c>
      <c r="V88" s="1180">
        <f t="shared" ca="1" si="722"/>
        <v>0.98970363400000005</v>
      </c>
      <c r="W88" s="1180">
        <f t="shared" ca="1" si="722"/>
        <v>1</v>
      </c>
      <c r="X88" s="1180">
        <f t="shared" ca="1" si="722"/>
        <v>1</v>
      </c>
      <c r="Y88" s="1180">
        <f t="shared" ca="1" si="722"/>
        <v>0.97764359700000003</v>
      </c>
      <c r="Z88" s="1180">
        <f t="shared" ca="1" si="722"/>
        <v>0.99733050199999995</v>
      </c>
      <c r="AA88" s="1180">
        <f t="shared" ca="1" si="722"/>
        <v>0.97579081499999998</v>
      </c>
      <c r="AB88" s="1180">
        <f t="shared" ca="1" si="722"/>
        <v>0.29067016499999998</v>
      </c>
      <c r="AC88" s="1180">
        <f t="shared" ca="1" si="722"/>
        <v>0.99892044899999999</v>
      </c>
      <c r="AD88" s="1180">
        <f t="shared" ca="1" si="722"/>
        <v>0.29067016499999998</v>
      </c>
      <c r="AM88" s="1180">
        <f t="shared" ca="1" si="723"/>
        <v>1</v>
      </c>
      <c r="AN88" s="1180">
        <f t="shared" ca="1" si="723"/>
        <v>1</v>
      </c>
      <c r="AO88" s="1180">
        <f t="shared" ca="1" si="723"/>
        <v>0.97579081499999998</v>
      </c>
      <c r="AP88" s="1180">
        <f t="shared" ca="1" si="723"/>
        <v>0.97579081499999998</v>
      </c>
      <c r="AQ88" s="1180">
        <f t="shared" ca="1" si="723"/>
        <v>0.99770146900000001</v>
      </c>
      <c r="AR88" s="1180">
        <f t="shared" ca="1" si="723"/>
        <v>0.99697106800000002</v>
      </c>
      <c r="AS88" s="1180">
        <f t="shared" ca="1" si="723"/>
        <v>0.99876509700000005</v>
      </c>
      <c r="AT88" s="1180">
        <f t="shared" ca="1" si="723"/>
        <v>0.99540374399999998</v>
      </c>
      <c r="AU88" s="1180">
        <f t="shared" ca="1" si="723"/>
        <v>0.99879718900000003</v>
      </c>
      <c r="AV88" s="1180">
        <f t="shared" ca="1" si="723"/>
        <v>0.97421770699999999</v>
      </c>
      <c r="AW88" s="1180">
        <f t="shared" ca="1" si="723"/>
        <v>0.99540374399999998</v>
      </c>
      <c r="AX88" s="1180">
        <f t="shared" ca="1" si="723"/>
        <v>0.99748475400000003</v>
      </c>
      <c r="AY88" s="1180">
        <f t="shared" ca="1" si="723"/>
        <v>0</v>
      </c>
      <c r="AZ88" s="1180">
        <f t="shared" ca="1" si="723"/>
        <v>1</v>
      </c>
      <c r="BA88" s="1180">
        <f t="shared" ca="1" si="723"/>
        <v>0.99269016099999996</v>
      </c>
      <c r="BB88" s="1180">
        <f t="shared" ca="1" si="723"/>
        <v>0.98553442999999996</v>
      </c>
      <c r="BN88" s="1180">
        <f t="shared" ca="1" si="724"/>
        <v>0.97838743500000003</v>
      </c>
      <c r="BO88" s="1180">
        <f t="shared" ca="1" si="724"/>
        <v>0.96824125699999997</v>
      </c>
      <c r="BP88" s="1180">
        <f t="shared" ca="1" si="724"/>
        <v>4.5621021999999997E-2</v>
      </c>
      <c r="BQ88" s="1180">
        <f t="shared" ca="1" si="724"/>
        <v>0.91032829800000004</v>
      </c>
      <c r="BR88" s="1180">
        <f t="shared" ca="1" si="724"/>
        <v>0</v>
      </c>
      <c r="CD88" s="1180">
        <f t="shared" ca="1" si="725"/>
        <v>0.98553442999999996</v>
      </c>
      <c r="CE88" s="1180">
        <f t="shared" ca="1" si="725"/>
        <v>0.98553442999999996</v>
      </c>
      <c r="CF88" s="1180">
        <f t="shared" ca="1" si="725"/>
        <v>0.97838743500000003</v>
      </c>
      <c r="CG88" s="1180">
        <f t="shared" ca="1" si="725"/>
        <v>0.96824125699999997</v>
      </c>
      <c r="CH88" s="1180">
        <f t="shared" ca="1" si="725"/>
        <v>0.986033779</v>
      </c>
      <c r="CI88" s="1180">
        <f t="shared" ca="1" si="725"/>
        <v>0.91032829800000004</v>
      </c>
      <c r="CJ88" s="1180">
        <f t="shared" ca="1" si="725"/>
        <v>0</v>
      </c>
      <c r="CK88" s="1180">
        <f t="shared" ca="1" si="725"/>
        <v>0.96715725100000005</v>
      </c>
      <c r="CL88" s="1180">
        <f t="shared" ca="1" si="725"/>
        <v>4.55829533E-2</v>
      </c>
      <c r="CM88" s="1180">
        <f t="shared" ca="1" si="725"/>
        <v>0.99925642400000003</v>
      </c>
      <c r="CN88" s="1180">
        <f t="shared" ca="1" si="725"/>
        <v>0.96896106400000004</v>
      </c>
      <c r="CO88" s="1180">
        <f t="shared" ca="1" si="725"/>
        <v>0.99337565100000003</v>
      </c>
      <c r="DA88" s="1180">
        <f t="shared" ca="1" si="726"/>
        <v>0.98206172800000002</v>
      </c>
      <c r="DB88" s="1180">
        <f t="shared" ca="1" si="726"/>
        <v>0.91032829800000004</v>
      </c>
      <c r="DC88" s="1180">
        <f t="shared" ca="1" si="726"/>
        <v>0</v>
      </c>
      <c r="DD88" s="1180">
        <f t="shared" ca="1" si="726"/>
        <v>0</v>
      </c>
      <c r="DE88" s="1180">
        <f t="shared" ca="1" si="726"/>
        <v>0.99722350299999996</v>
      </c>
      <c r="DF88" s="1180">
        <f t="shared" ca="1" si="726"/>
        <v>3.7239477899999998E-2</v>
      </c>
      <c r="DG88" s="1180">
        <f t="shared" ca="1" si="726"/>
        <v>3.1E-2</v>
      </c>
      <c r="DH88" s="1180">
        <f t="shared" ca="1" si="726"/>
        <v>3.1E-2</v>
      </c>
      <c r="DI88" s="1180">
        <f t="shared" ca="1" si="726"/>
        <v>3.1E-2</v>
      </c>
      <c r="DJ88" s="1180">
        <f t="shared" ca="1" si="726"/>
        <v>3.1E-2</v>
      </c>
      <c r="DV88" s="1180">
        <f t="shared" ca="1" si="727"/>
        <v>1</v>
      </c>
      <c r="DW88" s="1180">
        <f t="shared" ca="1" si="727"/>
        <v>0.63830412599999997</v>
      </c>
      <c r="DX88" s="1180">
        <f t="shared" ca="1" si="727"/>
        <v>0.98206172800000002</v>
      </c>
      <c r="DY88" s="1180">
        <f t="shared" ca="1" si="727"/>
        <v>0.98206172800000002</v>
      </c>
      <c r="DZ88" s="1180">
        <f t="shared" ca="1" si="727"/>
        <v>0</v>
      </c>
      <c r="EA88" s="1180">
        <f t="shared" ca="1" si="727"/>
        <v>0.99722350299999996</v>
      </c>
      <c r="EB88" s="1180">
        <f t="shared" ca="1" si="727"/>
        <v>0.98206172800000002</v>
      </c>
      <c r="EC88" s="1180">
        <f t="shared" ca="1" si="727"/>
        <v>0.84454137200000001</v>
      </c>
      <c r="ED88" s="1180">
        <f t="shared" ca="1" si="727"/>
        <v>0.99925642400000003</v>
      </c>
      <c r="EE88" s="1180">
        <f t="shared" ca="1" si="727"/>
        <v>3.7315506599999999E-2</v>
      </c>
      <c r="EF88" s="1180">
        <f t="shared" ca="1" si="727"/>
        <v>0</v>
      </c>
      <c r="EG88" s="1180">
        <f t="shared" ca="1" si="727"/>
        <v>0</v>
      </c>
      <c r="EH88" s="1180">
        <f t="shared" ca="1" si="727"/>
        <v>0</v>
      </c>
      <c r="EI88" s="1180">
        <f t="shared" ca="1" si="727"/>
        <v>0.91032829800000004</v>
      </c>
      <c r="EJ88" s="1180">
        <f t="shared" ca="1" si="727"/>
        <v>0</v>
      </c>
      <c r="EK88" s="1180">
        <f t="shared" ca="1" si="727"/>
        <v>3.1E-2</v>
      </c>
      <c r="EW88" s="1180">
        <f t="shared" ca="1" si="728"/>
        <v>0.96896106400000004</v>
      </c>
      <c r="EX88" s="1180">
        <f t="shared" ca="1" si="728"/>
        <v>0.96896106400000004</v>
      </c>
      <c r="EY88" s="1180">
        <f t="shared" ca="1" si="728"/>
        <v>0.99028991899999996</v>
      </c>
      <c r="EZ88" s="1180">
        <f t="shared" ca="1" si="728"/>
        <v>0.99028991899999996</v>
      </c>
      <c r="FA88" s="1180">
        <f t="shared" ca="1" si="728"/>
        <v>8.6369362899999996E-2</v>
      </c>
      <c r="FB88" s="1180">
        <f t="shared" ca="1" si="728"/>
        <v>0.80955331100000005</v>
      </c>
      <c r="FN88" s="1180">
        <f t="shared" ca="1" si="729"/>
        <v>4.5621021999999997E-2</v>
      </c>
      <c r="FO88" s="1180">
        <f t="shared" ca="1" si="729"/>
        <v>4.55829533E-2</v>
      </c>
      <c r="FP88" s="1180">
        <f t="shared" ca="1" si="729"/>
        <v>8.6369362899999996E-2</v>
      </c>
      <c r="FQ88" s="1180">
        <f t="shared" ca="1" si="729"/>
        <v>0.80955331100000005</v>
      </c>
      <c r="FR88" s="1180">
        <f t="shared" ca="1" si="729"/>
        <v>0.169816629</v>
      </c>
      <c r="FS88" s="1180">
        <f t="shared" ca="1" si="729"/>
        <v>0.99892044899999999</v>
      </c>
      <c r="FT88" s="1180">
        <f t="shared" ca="1" si="729"/>
        <v>0.497038692</v>
      </c>
      <c r="FU88" s="1180">
        <f t="shared" ca="1" si="729"/>
        <v>4.6750146499999999E-2</v>
      </c>
      <c r="FV88" s="1180">
        <f t="shared" ca="1" si="729"/>
        <v>1</v>
      </c>
      <c r="FW88" s="1180">
        <f t="shared" ca="1" si="729"/>
        <v>5.7239516300000001E-2</v>
      </c>
      <c r="FX88" s="1180">
        <f t="shared" ca="1" si="729"/>
        <v>0.99337565100000003</v>
      </c>
      <c r="GJ88" s="1180">
        <f t="shared" ca="1" si="730"/>
        <v>0.169816629</v>
      </c>
      <c r="GK88" s="1180">
        <f t="shared" ca="1" si="730"/>
        <v>0.169816629</v>
      </c>
      <c r="GL88" s="1180">
        <f t="shared" ca="1" si="730"/>
        <v>0.49703888400000001</v>
      </c>
      <c r="GM88" s="1180">
        <f t="shared" ca="1" si="730"/>
        <v>1.26860407E-2</v>
      </c>
      <c r="GN88" s="1180">
        <f t="shared" ca="1" si="730"/>
        <v>1.26860407E-2</v>
      </c>
      <c r="GO88" s="1180">
        <f t="shared" ca="1" si="730"/>
        <v>0.49703888400000001</v>
      </c>
      <c r="GP88" s="1180">
        <f t="shared" ca="1" si="730"/>
        <v>1.26860407E-2</v>
      </c>
      <c r="GQ88" s="1180">
        <f t="shared" ca="1" si="730"/>
        <v>0.497038692</v>
      </c>
      <c r="HC88" s="1180">
        <f t="shared" ca="1" si="731"/>
        <v>0.99028991899999996</v>
      </c>
      <c r="HD88" s="1180">
        <f t="shared" ca="1" si="731"/>
        <v>0.99028991899999996</v>
      </c>
      <c r="HE88" s="1180">
        <f t="shared" ca="1" si="731"/>
        <v>3.1E-2</v>
      </c>
      <c r="HF88" s="1180">
        <f t="shared" ca="1" si="731"/>
        <v>2.2889835000000001E-2</v>
      </c>
      <c r="HG88" s="1180">
        <f t="shared" ca="1" si="731"/>
        <v>0.99031160500000004</v>
      </c>
      <c r="HH88" s="1180">
        <f t="shared" ca="1" si="731"/>
        <v>0.99028991899999996</v>
      </c>
      <c r="HT88" s="1180">
        <f t="shared" ca="1" si="732"/>
        <v>0.99748475400000003</v>
      </c>
      <c r="HU88" s="1180">
        <f t="shared" ca="1" si="732"/>
        <v>0.99028991899999996</v>
      </c>
      <c r="HV88" s="1180">
        <f t="shared" ca="1" si="732"/>
        <v>0.99144823199999998</v>
      </c>
      <c r="HW88" s="1180">
        <f t="shared" ca="1" si="732"/>
        <v>0.99144823199999998</v>
      </c>
      <c r="HX88" s="1180">
        <f t="shared" ca="1" si="732"/>
        <v>0.99602779500000005</v>
      </c>
      <c r="HY88" s="1180">
        <f t="shared" ca="1" si="732"/>
        <v>0.99602779500000005</v>
      </c>
      <c r="HZ88" s="1180">
        <f t="shared" ca="1" si="732"/>
        <v>5.5757478999999999E-2</v>
      </c>
      <c r="IA88" s="1180">
        <f t="shared" ca="1" si="732"/>
        <v>0.583403754</v>
      </c>
      <c r="IB88" s="1180">
        <f t="shared" ca="1" si="732"/>
        <v>1</v>
      </c>
      <c r="IC88" s="1180">
        <f t="shared" ca="1" si="732"/>
        <v>1</v>
      </c>
      <c r="ID88" s="1180">
        <f t="shared" ca="1" si="732"/>
        <v>1</v>
      </c>
      <c r="IE88" s="1180">
        <f t="shared" ca="1" si="732"/>
        <v>0.99998866200000003</v>
      </c>
      <c r="IQ88" s="1180">
        <f t="shared" ca="1" si="733"/>
        <v>0.99602779500000005</v>
      </c>
      <c r="IR88" s="1180">
        <f t="shared" ca="1" si="733"/>
        <v>0.99602779500000005</v>
      </c>
      <c r="IS88" s="1180">
        <f t="shared" ca="1" si="733"/>
        <v>0.99722455300000001</v>
      </c>
      <c r="IT88" s="1180">
        <f t="shared" ca="1" si="733"/>
        <v>0.99694550000000004</v>
      </c>
      <c r="IU88" s="1180">
        <f t="shared" ca="1" si="733"/>
        <v>0.99694550000000004</v>
      </c>
      <c r="IV88" s="1180">
        <f t="shared" ca="1" si="733"/>
        <v>0.99722454800000004</v>
      </c>
      <c r="IW88" s="1180">
        <f t="shared" ca="1" si="733"/>
        <v>0.99722455300000001</v>
      </c>
      <c r="IX88" s="1180">
        <f t="shared" ca="1" si="733"/>
        <v>3.1202431799999999E-2</v>
      </c>
      <c r="IY88" s="1180">
        <f t="shared" ca="1" si="733"/>
        <v>0.99694550000000004</v>
      </c>
      <c r="IZ88" s="1180">
        <f t="shared" ca="1" si="733"/>
        <v>0.99722454800000004</v>
      </c>
      <c r="JA88" s="1180">
        <f t="shared" ca="1" si="734"/>
        <v>0.99722455300000001</v>
      </c>
      <c r="JB88" s="1180">
        <f t="shared" ca="1" si="734"/>
        <v>1</v>
      </c>
      <c r="JC88" s="1180">
        <f t="shared" ca="1" si="734"/>
        <v>0.82445788600000003</v>
      </c>
      <c r="JD88" s="1180">
        <f t="shared" ca="1" si="734"/>
        <v>1</v>
      </c>
      <c r="JE88" s="1180">
        <f t="shared" ca="1" si="734"/>
        <v>0.98627510900000004</v>
      </c>
      <c r="JF88" s="1180">
        <f t="shared" ca="1" si="734"/>
        <v>3.1E-2</v>
      </c>
      <c r="JG88" s="1180">
        <f t="shared" ca="1" si="734"/>
        <v>0.68947353199999994</v>
      </c>
      <c r="JH88" s="1180">
        <f t="shared" ca="1" si="734"/>
        <v>0.583403754</v>
      </c>
      <c r="JT88" s="1180">
        <f t="shared" ca="1" si="735"/>
        <v>0.91032829800000004</v>
      </c>
      <c r="JU88" s="1180">
        <f t="shared" ca="1" si="735"/>
        <v>0.91032829800000004</v>
      </c>
      <c r="JV88" s="1180">
        <f t="shared" ca="1" si="735"/>
        <v>0.91032829800000004</v>
      </c>
      <c r="JW88" s="1180">
        <f t="shared" ca="1" si="735"/>
        <v>0.91032829800000004</v>
      </c>
      <c r="JX88" s="1180">
        <f t="shared" ca="1" si="735"/>
        <v>1.26860407E-2</v>
      </c>
      <c r="JY88" s="1180">
        <f t="shared" ca="1" si="735"/>
        <v>0</v>
      </c>
      <c r="JZ88" s="1180">
        <f t="shared" ca="1" si="735"/>
        <v>1.25638595E-2</v>
      </c>
      <c r="KA88" s="1180">
        <f t="shared" ca="1" si="735"/>
        <v>0.29067016499999998</v>
      </c>
      <c r="KB88" s="1180">
        <f t="shared" ca="1" si="735"/>
        <v>1</v>
      </c>
      <c r="KC88" s="1180">
        <f t="shared" ca="1" si="735"/>
        <v>0.91032829800000004</v>
      </c>
      <c r="KL88" s="1180">
        <f t="shared" ca="1" si="736"/>
        <v>0</v>
      </c>
      <c r="KM88" s="1180">
        <f t="shared" ca="1" si="736"/>
        <v>0</v>
      </c>
      <c r="KN88" s="1180">
        <f t="shared" ca="1" si="736"/>
        <v>0</v>
      </c>
      <c r="KO88" s="1180">
        <f t="shared" ca="1" si="736"/>
        <v>0</v>
      </c>
      <c r="KP88" s="1180">
        <f t="shared" ca="1" si="736"/>
        <v>0</v>
      </c>
      <c r="KQ88" s="1180">
        <f t="shared" ca="1" si="736"/>
        <v>0</v>
      </c>
      <c r="KR88" s="1180">
        <f t="shared" ca="1" si="736"/>
        <v>0</v>
      </c>
      <c r="LA88" s="1180">
        <f t="shared" ca="1" si="737"/>
        <v>2.2889835000000001E-2</v>
      </c>
      <c r="LB88" s="1180">
        <f t="shared" ca="1" si="737"/>
        <v>5.5757478999999999E-2</v>
      </c>
      <c r="LC88" s="1180">
        <f t="shared" ca="1" si="737"/>
        <v>3.2353296300000001E-2</v>
      </c>
      <c r="LD88" s="1180">
        <f t="shared" ca="1" si="737"/>
        <v>3.2353296300000001E-2</v>
      </c>
      <c r="LE88" s="1180">
        <f t="shared" ca="1" si="737"/>
        <v>3.1E-2</v>
      </c>
      <c r="LF88" s="1180">
        <f t="shared" ca="1" si="737"/>
        <v>0.21894395799999999</v>
      </c>
      <c r="LG88" s="1180">
        <f t="shared" ca="1" si="737"/>
        <v>0.21894395799999999</v>
      </c>
      <c r="LH88" s="1180">
        <f t="shared" ca="1" si="737"/>
        <v>0</v>
      </c>
      <c r="LI88" s="1180">
        <f t="shared" ca="1" si="737"/>
        <v>0.23166764200000001</v>
      </c>
      <c r="LJ88" s="1180">
        <f t="shared" ca="1" si="737"/>
        <v>1</v>
      </c>
      <c r="LK88" s="1180">
        <f t="shared" ca="1" si="737"/>
        <v>0</v>
      </c>
      <c r="LW88" s="1180">
        <f t="shared" ca="1" si="738"/>
        <v>1</v>
      </c>
      <c r="LX88" s="1180">
        <f t="shared" ca="1" si="738"/>
        <v>1</v>
      </c>
      <c r="LY88" s="1180">
        <f t="shared" ca="1" si="738"/>
        <v>0.99031160500000004</v>
      </c>
      <c r="LZ88" s="1180">
        <f t="shared" ca="1" si="738"/>
        <v>0.99694550000000004</v>
      </c>
      <c r="MA88" s="1180">
        <f t="shared" ca="1" si="738"/>
        <v>0.99279534700000005</v>
      </c>
      <c r="MB88" s="1180">
        <f t="shared" ca="1" si="738"/>
        <v>3.2353296300000001E-2</v>
      </c>
      <c r="MC88" s="1180">
        <f t="shared" ca="1" si="738"/>
        <v>0.21894395799999999</v>
      </c>
      <c r="MD88" s="1180">
        <f t="shared" ca="1" si="738"/>
        <v>1</v>
      </c>
      <c r="ME88" s="1180">
        <f t="shared" ca="1" si="738"/>
        <v>1</v>
      </c>
      <c r="MF88" s="1180">
        <f t="shared" ca="1" si="738"/>
        <v>1</v>
      </c>
      <c r="MG88" s="1180">
        <f t="shared" ca="1" si="739"/>
        <v>1</v>
      </c>
      <c r="MH88" s="1180">
        <f t="shared" ca="1" si="739"/>
        <v>1</v>
      </c>
      <c r="MI88" s="1180">
        <f t="shared" ca="1" si="739"/>
        <v>1</v>
      </c>
      <c r="MJ88" s="1180">
        <f t="shared" ca="1" si="739"/>
        <v>1</v>
      </c>
      <c r="MK88" s="1180">
        <f t="shared" ca="1" si="739"/>
        <v>1</v>
      </c>
      <c r="ML88" s="1180">
        <f t="shared" ca="1" si="739"/>
        <v>1</v>
      </c>
      <c r="MM88" s="1180">
        <f t="shared" ca="1" si="739"/>
        <v>1</v>
      </c>
      <c r="MN88" s="1180">
        <f t="shared" ca="1" si="739"/>
        <v>1</v>
      </c>
      <c r="MO88" s="1180">
        <f t="shared" ca="1" si="739"/>
        <v>0</v>
      </c>
      <c r="NA88" s="1180">
        <f t="shared" ca="1" si="740"/>
        <v>0.99733050199999995</v>
      </c>
      <c r="NB88" s="1180">
        <f t="shared" ca="1" si="740"/>
        <v>0.99697106800000002</v>
      </c>
      <c r="NC88" s="1180">
        <f t="shared" ca="1" si="740"/>
        <v>0.99876509700000005</v>
      </c>
      <c r="ND88" s="1180">
        <f t="shared" ca="1" si="740"/>
        <v>1</v>
      </c>
      <c r="NE88" s="1180">
        <f t="shared" ca="1" si="740"/>
        <v>1</v>
      </c>
      <c r="NF88" s="1180">
        <f t="shared" ca="1" si="740"/>
        <v>1</v>
      </c>
      <c r="NG88" s="1180">
        <f t="shared" ca="1" si="740"/>
        <v>1</v>
      </c>
      <c r="NH88" s="1180">
        <f t="shared" ca="1" si="740"/>
        <v>0</v>
      </c>
      <c r="NI88" s="1180">
        <f t="shared" ca="1" si="740"/>
        <v>1</v>
      </c>
      <c r="NJ88" s="1180">
        <f t="shared" ca="1" si="740"/>
        <v>1</v>
      </c>
      <c r="NK88" s="1180">
        <f t="shared" ca="1" si="740"/>
        <v>1</v>
      </c>
      <c r="NL88" s="1180">
        <f t="shared" ca="1" si="740"/>
        <v>1</v>
      </c>
      <c r="NM88" s="1180">
        <f t="shared" ca="1" si="740"/>
        <v>1</v>
      </c>
      <c r="NN88" s="1180">
        <f t="shared" ca="1" si="740"/>
        <v>1</v>
      </c>
      <c r="NO88" s="1180">
        <f t="shared" ca="1" si="740"/>
        <v>1</v>
      </c>
      <c r="NP88" s="1180">
        <f t="shared" ca="1" si="740"/>
        <v>1</v>
      </c>
      <c r="OH88" s="1180">
        <f t="shared" ca="1" si="741"/>
        <v>0.99998881799999995</v>
      </c>
      <c r="OI88" s="1180">
        <f t="shared" ca="1" si="741"/>
        <v>1</v>
      </c>
      <c r="OJ88" s="1180">
        <f t="shared" ca="1" si="741"/>
        <v>0.99998866200000003</v>
      </c>
      <c r="OK88" s="1180">
        <f t="shared" ca="1" si="741"/>
        <v>0.99998881799999995</v>
      </c>
      <c r="OL88" s="1180">
        <f t="shared" ca="1" si="741"/>
        <v>3.1E-2</v>
      </c>
      <c r="OM88" s="1180">
        <f t="shared" ca="1" si="741"/>
        <v>6.2330023399999997E-2</v>
      </c>
      <c r="ON88" s="1180">
        <f t="shared" ca="1" si="741"/>
        <v>1</v>
      </c>
      <c r="OO88" s="1180">
        <f t="shared" ca="1" si="741"/>
        <v>1</v>
      </c>
      <c r="PA88" s="1180">
        <f t="shared" ca="1" si="742"/>
        <v>1</v>
      </c>
      <c r="PB88" s="1180">
        <f t="shared" ca="1" si="742"/>
        <v>1</v>
      </c>
      <c r="PC88" s="1180">
        <f t="shared" ca="1" si="742"/>
        <v>1</v>
      </c>
      <c r="PD88" s="1180">
        <f t="shared" ca="1" si="742"/>
        <v>1</v>
      </c>
      <c r="PE88" s="1180">
        <f t="shared" ca="1" si="742"/>
        <v>1</v>
      </c>
      <c r="PF88" s="1180">
        <f t="shared" ca="1" si="742"/>
        <v>1</v>
      </c>
      <c r="PG88" s="1180">
        <f t="shared" ca="1" si="742"/>
        <v>1</v>
      </c>
      <c r="PH88" s="1180">
        <f t="shared" ca="1" si="742"/>
        <v>1</v>
      </c>
      <c r="PI88" s="1180">
        <f t="shared" ca="1" si="742"/>
        <v>1</v>
      </c>
      <c r="PJ88" s="1180">
        <f t="shared" ca="1" si="742"/>
        <v>1</v>
      </c>
      <c r="PK88" s="1180">
        <f t="shared" ca="1" si="742"/>
        <v>1</v>
      </c>
      <c r="PW88" s="1180">
        <f t="shared" ca="1" si="743"/>
        <v>1</v>
      </c>
      <c r="PX88" s="1180">
        <f t="shared" ca="1" si="743"/>
        <v>1</v>
      </c>
      <c r="PY88" s="1180">
        <f t="shared" ca="1" si="743"/>
        <v>1</v>
      </c>
      <c r="PZ88" s="1180">
        <f t="shared" ca="1" si="743"/>
        <v>1</v>
      </c>
    </row>
    <row r="89" spans="1:442" ht="12" customHeight="1">
      <c r="A89" s="1">
        <v>68</v>
      </c>
      <c r="B89" s="1" t="s">
        <v>2648</v>
      </c>
      <c r="C89" s="1" t="s">
        <v>2712</v>
      </c>
      <c r="D89" s="1" t="s">
        <v>99</v>
      </c>
      <c r="J89" s="1180">
        <f t="shared" ca="1" si="721"/>
        <v>0</v>
      </c>
      <c r="K89" s="1180">
        <f t="shared" ca="1" si="721"/>
        <v>0</v>
      </c>
      <c r="T89" s="1180">
        <f t="shared" ca="1" si="722"/>
        <v>0</v>
      </c>
      <c r="U89" s="1180">
        <f t="shared" ca="1" si="722"/>
        <v>0</v>
      </c>
      <c r="V89" s="1180">
        <f t="shared" ca="1" si="722"/>
        <v>1.9365726499999999E-4</v>
      </c>
      <c r="W89" s="1180">
        <f t="shared" ca="1" si="722"/>
        <v>0</v>
      </c>
      <c r="X89" s="1180">
        <f t="shared" ca="1" si="722"/>
        <v>0</v>
      </c>
      <c r="Y89" s="1180">
        <f t="shared" ca="1" si="722"/>
        <v>3.1033541200000002E-5</v>
      </c>
      <c r="Z89" s="1180">
        <f t="shared" ca="1" si="722"/>
        <v>1.62213794E-4</v>
      </c>
      <c r="AA89" s="1180">
        <f t="shared" ca="1" si="722"/>
        <v>1.86878537E-5</v>
      </c>
      <c r="AB89" s="1180">
        <f t="shared" ca="1" si="722"/>
        <v>0</v>
      </c>
      <c r="AC89" s="1180">
        <f t="shared" ca="1" si="722"/>
        <v>1.9621065300000001E-4</v>
      </c>
      <c r="AD89" s="1180">
        <f t="shared" ca="1" si="722"/>
        <v>0</v>
      </c>
      <c r="AM89" s="1180">
        <f t="shared" ca="1" si="723"/>
        <v>0</v>
      </c>
      <c r="AN89" s="1180">
        <f t="shared" ca="1" si="723"/>
        <v>0</v>
      </c>
      <c r="AO89" s="1180">
        <f t="shared" ca="1" si="723"/>
        <v>1.86878537E-5</v>
      </c>
      <c r="AP89" s="1180">
        <f t="shared" ca="1" si="723"/>
        <v>1.86878537E-5</v>
      </c>
      <c r="AQ89" s="1180">
        <f t="shared" ca="1" si="723"/>
        <v>1.19233713E-4</v>
      </c>
      <c r="AR89" s="1180">
        <f t="shared" ca="1" si="723"/>
        <v>1.9847628699999999E-4</v>
      </c>
      <c r="AS89" s="1180">
        <f t="shared" ca="1" si="723"/>
        <v>1.7480704200000001E-5</v>
      </c>
      <c r="AT89" s="1180">
        <f t="shared" ca="1" si="723"/>
        <v>3.3123627499999998E-4</v>
      </c>
      <c r="AU89" s="1180">
        <f t="shared" ca="1" si="723"/>
        <v>2.92680362E-5</v>
      </c>
      <c r="AV89" s="1180">
        <f t="shared" ca="1" si="723"/>
        <v>1.14690111E-5</v>
      </c>
      <c r="AW89" s="1180">
        <f t="shared" ca="1" si="723"/>
        <v>3.3123627499999998E-4</v>
      </c>
      <c r="AX89" s="1180">
        <f t="shared" ca="1" si="723"/>
        <v>1.4434216399999999E-4</v>
      </c>
      <c r="AY89" s="1180">
        <f t="shared" ca="1" si="723"/>
        <v>0</v>
      </c>
      <c r="AZ89" s="1180">
        <f t="shared" ca="1" si="723"/>
        <v>0</v>
      </c>
      <c r="BA89" s="1180">
        <f t="shared" ca="1" si="723"/>
        <v>0</v>
      </c>
      <c r="BB89" s="1180">
        <f t="shared" ca="1" si="723"/>
        <v>6.4657888800000003E-6</v>
      </c>
      <c r="BN89" s="1180">
        <f t="shared" ca="1" si="724"/>
        <v>6.2280942999999998E-6</v>
      </c>
      <c r="BO89" s="1180">
        <f t="shared" ca="1" si="724"/>
        <v>2.15931925E-2</v>
      </c>
      <c r="BP89" s="1180">
        <f t="shared" ca="1" si="724"/>
        <v>1.5071448899999999E-2</v>
      </c>
      <c r="BQ89" s="1180">
        <f t="shared" ca="1" si="724"/>
        <v>0</v>
      </c>
      <c r="BR89" s="1180">
        <f t="shared" ca="1" si="724"/>
        <v>0</v>
      </c>
      <c r="CD89" s="1180">
        <f t="shared" ca="1" si="725"/>
        <v>6.4657888800000003E-6</v>
      </c>
      <c r="CE89" s="1180">
        <f t="shared" ca="1" si="725"/>
        <v>6.4657888800000003E-6</v>
      </c>
      <c r="CF89" s="1180">
        <f t="shared" ca="1" si="725"/>
        <v>6.2280942999999998E-6</v>
      </c>
      <c r="CG89" s="1180">
        <f t="shared" ca="1" si="725"/>
        <v>2.15931925E-2</v>
      </c>
      <c r="CH89" s="1180">
        <f t="shared" ca="1" si="725"/>
        <v>6.2304960300000001E-6</v>
      </c>
      <c r="CI89" s="1180">
        <f t="shared" ca="1" si="725"/>
        <v>0</v>
      </c>
      <c r="CJ89" s="1180">
        <f t="shared" ca="1" si="725"/>
        <v>0</v>
      </c>
      <c r="CK89" s="1180">
        <f t="shared" ca="1" si="725"/>
        <v>2.3142938799999999E-2</v>
      </c>
      <c r="CL89" s="1180">
        <f t="shared" ca="1" si="725"/>
        <v>1.5998524E-2</v>
      </c>
      <c r="CM89" s="1180">
        <f t="shared" ca="1" si="725"/>
        <v>0</v>
      </c>
      <c r="CN89" s="1180">
        <f t="shared" ca="1" si="725"/>
        <v>2.1975630600000001E-2</v>
      </c>
      <c r="CO89" s="1180">
        <f t="shared" ca="1" si="725"/>
        <v>6.1761273400000004E-3</v>
      </c>
      <c r="DA89" s="1180">
        <f t="shared" ca="1" si="726"/>
        <v>0</v>
      </c>
      <c r="DB89" s="1180">
        <f t="shared" ca="1" si="726"/>
        <v>0</v>
      </c>
      <c r="DC89" s="1180">
        <f t="shared" ca="1" si="726"/>
        <v>0</v>
      </c>
      <c r="DD89" s="1180">
        <f t="shared" ca="1" si="726"/>
        <v>0</v>
      </c>
      <c r="DE89" s="1180">
        <f t="shared" ca="1" si="726"/>
        <v>0</v>
      </c>
      <c r="DF89" s="1180">
        <f t="shared" ca="1" si="726"/>
        <v>0</v>
      </c>
      <c r="DG89" s="1180">
        <f t="shared" ca="1" si="726"/>
        <v>0</v>
      </c>
      <c r="DH89" s="1180">
        <f t="shared" ca="1" si="726"/>
        <v>0</v>
      </c>
      <c r="DI89" s="1180">
        <f t="shared" ca="1" si="726"/>
        <v>0</v>
      </c>
      <c r="DJ89" s="1180">
        <f t="shared" ca="1" si="726"/>
        <v>0</v>
      </c>
      <c r="DV89" s="1180">
        <f t="shared" ca="1" si="727"/>
        <v>0</v>
      </c>
      <c r="DW89" s="1180">
        <f t="shared" ca="1" si="727"/>
        <v>0</v>
      </c>
      <c r="DX89" s="1180">
        <f t="shared" ca="1" si="727"/>
        <v>0</v>
      </c>
      <c r="DY89" s="1180">
        <f t="shared" ca="1" si="727"/>
        <v>0</v>
      </c>
      <c r="DZ89" s="1180">
        <f t="shared" ca="1" si="727"/>
        <v>0</v>
      </c>
      <c r="EA89" s="1180">
        <f t="shared" ca="1" si="727"/>
        <v>0</v>
      </c>
      <c r="EB89" s="1180">
        <f t="shared" ca="1" si="727"/>
        <v>0</v>
      </c>
      <c r="EC89" s="1180">
        <f t="shared" ca="1" si="727"/>
        <v>0</v>
      </c>
      <c r="ED89" s="1180">
        <f t="shared" ca="1" si="727"/>
        <v>0</v>
      </c>
      <c r="EE89" s="1180">
        <f t="shared" ca="1" si="727"/>
        <v>0</v>
      </c>
      <c r="EF89" s="1180">
        <f t="shared" ca="1" si="727"/>
        <v>0</v>
      </c>
      <c r="EG89" s="1180">
        <f t="shared" ca="1" si="727"/>
        <v>0</v>
      </c>
      <c r="EH89" s="1180">
        <f t="shared" ca="1" si="727"/>
        <v>0</v>
      </c>
      <c r="EI89" s="1180">
        <f t="shared" ca="1" si="727"/>
        <v>0</v>
      </c>
      <c r="EJ89" s="1180">
        <f t="shared" ca="1" si="727"/>
        <v>0</v>
      </c>
      <c r="EK89" s="1180">
        <f t="shared" ca="1" si="727"/>
        <v>0</v>
      </c>
      <c r="EW89" s="1180">
        <f t="shared" ca="1" si="728"/>
        <v>2.1975630600000001E-2</v>
      </c>
      <c r="EX89" s="1180">
        <f t="shared" ca="1" si="728"/>
        <v>2.1975630600000001E-2</v>
      </c>
      <c r="EY89" s="1180">
        <f t="shared" ca="1" si="728"/>
        <v>2.0863849199999999E-4</v>
      </c>
      <c r="EZ89" s="1180">
        <f t="shared" ca="1" si="728"/>
        <v>2.0863849199999999E-4</v>
      </c>
      <c r="FA89" s="1180">
        <f t="shared" ca="1" si="728"/>
        <v>9.8132523299999996E-2</v>
      </c>
      <c r="FB89" s="1180">
        <f t="shared" ca="1" si="728"/>
        <v>0.18948199900000001</v>
      </c>
      <c r="FN89" s="1180">
        <f t="shared" ca="1" si="729"/>
        <v>1.5071448899999999E-2</v>
      </c>
      <c r="FO89" s="1180">
        <f t="shared" ca="1" si="729"/>
        <v>1.5998524E-2</v>
      </c>
      <c r="FP89" s="1180">
        <f t="shared" ca="1" si="729"/>
        <v>9.8132523299999996E-2</v>
      </c>
      <c r="FQ89" s="1180">
        <f t="shared" ca="1" si="729"/>
        <v>0.18948199900000001</v>
      </c>
      <c r="FR89" s="1180">
        <f t="shared" ca="1" si="729"/>
        <v>0.82930037000000001</v>
      </c>
      <c r="FS89" s="1180">
        <f t="shared" ca="1" si="729"/>
        <v>1.9621065300000001E-4</v>
      </c>
      <c r="FT89" s="1180">
        <f t="shared" ca="1" si="729"/>
        <v>0.50296130800000005</v>
      </c>
      <c r="FU89" s="1180">
        <f t="shared" ca="1" si="729"/>
        <v>1.82581567E-2</v>
      </c>
      <c r="FV89" s="1180">
        <f t="shared" ca="1" si="729"/>
        <v>0</v>
      </c>
      <c r="FW89" s="1180">
        <f t="shared" ca="1" si="729"/>
        <v>1.8562714000000001E-4</v>
      </c>
      <c r="FX89" s="1180">
        <f t="shared" ca="1" si="729"/>
        <v>6.1761273400000004E-3</v>
      </c>
      <c r="GJ89" s="1180">
        <f t="shared" ca="1" si="730"/>
        <v>0.82930037000000001</v>
      </c>
      <c r="GK89" s="1180">
        <f t="shared" ca="1" si="730"/>
        <v>0.82930037000000001</v>
      </c>
      <c r="GL89" s="1180">
        <f t="shared" ca="1" si="730"/>
        <v>0.50296111600000004</v>
      </c>
      <c r="GM89" s="1180">
        <f t="shared" ca="1" si="730"/>
        <v>0.98600694499999997</v>
      </c>
      <c r="GN89" s="1180">
        <f t="shared" ca="1" si="730"/>
        <v>0.98600694499999997</v>
      </c>
      <c r="GO89" s="1180">
        <f t="shared" ca="1" si="730"/>
        <v>0.50296111600000004</v>
      </c>
      <c r="GP89" s="1180">
        <f t="shared" ca="1" si="730"/>
        <v>0.98600694499999997</v>
      </c>
      <c r="GQ89" s="1180">
        <f t="shared" ca="1" si="730"/>
        <v>0.50296130800000005</v>
      </c>
      <c r="HC89" s="1180">
        <f t="shared" ca="1" si="731"/>
        <v>2.0863849199999999E-4</v>
      </c>
      <c r="HD89" s="1180">
        <f t="shared" ca="1" si="731"/>
        <v>2.0863849199999999E-4</v>
      </c>
      <c r="HE89" s="1180">
        <f t="shared" ca="1" si="731"/>
        <v>0</v>
      </c>
      <c r="HF89" s="1180">
        <f t="shared" ca="1" si="731"/>
        <v>5.98303986E-5</v>
      </c>
      <c r="HG89" s="1180">
        <f t="shared" ca="1" si="731"/>
        <v>1.7246284099999999E-4</v>
      </c>
      <c r="HH89" s="1180">
        <f t="shared" ca="1" si="731"/>
        <v>2.0863849199999999E-4</v>
      </c>
      <c r="HT89" s="1180">
        <f t="shared" ca="1" si="732"/>
        <v>1.4434216399999999E-4</v>
      </c>
      <c r="HU89" s="1180">
        <f t="shared" ca="1" si="732"/>
        <v>2.0863849199999999E-4</v>
      </c>
      <c r="HV89" s="1180">
        <f t="shared" ca="1" si="732"/>
        <v>1.9158587300000001E-4</v>
      </c>
      <c r="HW89" s="1180">
        <f t="shared" ca="1" si="732"/>
        <v>1.9158587300000001E-4</v>
      </c>
      <c r="HX89" s="1180">
        <f t="shared" ca="1" si="732"/>
        <v>1.6816611800000001E-5</v>
      </c>
      <c r="HY89" s="1180">
        <f t="shared" ca="1" si="732"/>
        <v>1.6816611800000001E-5</v>
      </c>
      <c r="HZ89" s="1180">
        <f t="shared" ca="1" si="732"/>
        <v>1.64500448E-5</v>
      </c>
      <c r="IA89" s="1180">
        <f t="shared" ca="1" si="732"/>
        <v>3.4295067700000002E-6</v>
      </c>
      <c r="IB89" s="1180">
        <f t="shared" ca="1" si="732"/>
        <v>0</v>
      </c>
      <c r="IC89" s="1180">
        <f t="shared" ca="1" si="732"/>
        <v>0</v>
      </c>
      <c r="ID89" s="1180">
        <f t="shared" ca="1" si="732"/>
        <v>0</v>
      </c>
      <c r="IE89" s="1180">
        <f t="shared" ca="1" si="732"/>
        <v>0</v>
      </c>
      <c r="IQ89" s="1180">
        <f t="shared" ca="1" si="733"/>
        <v>1.6816611800000001E-5</v>
      </c>
      <c r="IR89" s="1180">
        <f t="shared" ca="1" si="733"/>
        <v>1.6816611800000001E-5</v>
      </c>
      <c r="IS89" s="1180">
        <f t="shared" ca="1" si="733"/>
        <v>9.8181709599999999E-8</v>
      </c>
      <c r="IT89" s="1180">
        <f t="shared" ca="1" si="733"/>
        <v>3.99648319E-6</v>
      </c>
      <c r="IU89" s="1180">
        <f t="shared" ca="1" si="733"/>
        <v>3.99648319E-6</v>
      </c>
      <c r="IV89" s="1180">
        <f t="shared" ca="1" si="733"/>
        <v>9.8181892500000006E-8</v>
      </c>
      <c r="IW89" s="1180">
        <f t="shared" ca="1" si="733"/>
        <v>9.8181709599999999E-8</v>
      </c>
      <c r="IX89" s="1180">
        <f t="shared" ca="1" si="733"/>
        <v>5.9115034999999998E-8</v>
      </c>
      <c r="IY89" s="1180">
        <f t="shared" ca="1" si="733"/>
        <v>3.99648319E-6</v>
      </c>
      <c r="IZ89" s="1180">
        <f t="shared" ca="1" si="733"/>
        <v>9.8181892500000006E-8</v>
      </c>
      <c r="JA89" s="1180">
        <f t="shared" ca="1" si="734"/>
        <v>9.8181709599999999E-8</v>
      </c>
      <c r="JB89" s="1180">
        <f t="shared" ca="1" si="734"/>
        <v>0</v>
      </c>
      <c r="JC89" s="1180">
        <f t="shared" ca="1" si="734"/>
        <v>6.2387295199999996E-6</v>
      </c>
      <c r="JD89" s="1180">
        <f t="shared" ca="1" si="734"/>
        <v>0</v>
      </c>
      <c r="JE89" s="1180">
        <f t="shared" ca="1" si="734"/>
        <v>4.8551931900000004E-7</v>
      </c>
      <c r="JF89" s="1180">
        <f t="shared" ca="1" si="734"/>
        <v>0</v>
      </c>
      <c r="JG89" s="1180">
        <f t="shared" ca="1" si="734"/>
        <v>0</v>
      </c>
      <c r="JH89" s="1180">
        <f t="shared" ca="1" si="734"/>
        <v>3.4295067700000002E-6</v>
      </c>
      <c r="JT89" s="1180">
        <f t="shared" ca="1" si="735"/>
        <v>0</v>
      </c>
      <c r="JU89" s="1180">
        <f t="shared" ca="1" si="735"/>
        <v>0</v>
      </c>
      <c r="JV89" s="1180">
        <f t="shared" ca="1" si="735"/>
        <v>0</v>
      </c>
      <c r="JW89" s="1180">
        <f t="shared" ca="1" si="735"/>
        <v>0</v>
      </c>
      <c r="JX89" s="1180">
        <f t="shared" ca="1" si="735"/>
        <v>0.98600694499999997</v>
      </c>
      <c r="JY89" s="1180">
        <f t="shared" ca="1" si="735"/>
        <v>0</v>
      </c>
      <c r="JZ89" s="1180">
        <f t="shared" ca="1" si="735"/>
        <v>0.97651055600000003</v>
      </c>
      <c r="KA89" s="1180">
        <f t="shared" ca="1" si="735"/>
        <v>0</v>
      </c>
      <c r="KB89" s="1180">
        <f t="shared" ca="1" si="735"/>
        <v>0</v>
      </c>
      <c r="KC89" s="1180">
        <f t="shared" ca="1" si="735"/>
        <v>0</v>
      </c>
      <c r="KL89" s="1180">
        <f t="shared" ca="1" si="736"/>
        <v>0</v>
      </c>
      <c r="KM89" s="1180">
        <f t="shared" ca="1" si="736"/>
        <v>0</v>
      </c>
      <c r="KN89" s="1180">
        <f t="shared" ca="1" si="736"/>
        <v>0</v>
      </c>
      <c r="KO89" s="1180">
        <f t="shared" ca="1" si="736"/>
        <v>0</v>
      </c>
      <c r="KP89" s="1180">
        <f t="shared" ca="1" si="736"/>
        <v>0</v>
      </c>
      <c r="KQ89" s="1180">
        <f t="shared" ca="1" si="736"/>
        <v>0</v>
      </c>
      <c r="KR89" s="1180">
        <f t="shared" ca="1" si="736"/>
        <v>0</v>
      </c>
      <c r="LA89" s="1180">
        <f t="shared" ca="1" si="737"/>
        <v>5.98303986E-5</v>
      </c>
      <c r="LB89" s="1180">
        <f t="shared" ca="1" si="737"/>
        <v>1.64500448E-5</v>
      </c>
      <c r="LC89" s="1180">
        <f t="shared" ca="1" si="737"/>
        <v>3.36441829E-6</v>
      </c>
      <c r="LD89" s="1180">
        <f t="shared" ca="1" si="737"/>
        <v>3.36441829E-6</v>
      </c>
      <c r="LE89" s="1180">
        <f t="shared" ca="1" si="737"/>
        <v>0</v>
      </c>
      <c r="LF89" s="1180">
        <f t="shared" ca="1" si="737"/>
        <v>0</v>
      </c>
      <c r="LG89" s="1180">
        <f t="shared" ca="1" si="737"/>
        <v>0</v>
      </c>
      <c r="LH89" s="1180">
        <f t="shared" ca="1" si="737"/>
        <v>0</v>
      </c>
      <c r="LI89" s="1180">
        <f t="shared" ca="1" si="737"/>
        <v>0</v>
      </c>
      <c r="LJ89" s="1180">
        <f t="shared" ca="1" si="737"/>
        <v>0</v>
      </c>
      <c r="LK89" s="1180">
        <f t="shared" ca="1" si="737"/>
        <v>0</v>
      </c>
      <c r="LW89" s="1180">
        <f t="shared" ca="1" si="738"/>
        <v>0</v>
      </c>
      <c r="LX89" s="1180">
        <f t="shared" ca="1" si="738"/>
        <v>0</v>
      </c>
      <c r="LY89" s="1180">
        <f t="shared" ca="1" si="738"/>
        <v>1.7246284099999999E-4</v>
      </c>
      <c r="LZ89" s="1180">
        <f t="shared" ca="1" si="738"/>
        <v>3.99648319E-6</v>
      </c>
      <c r="MA89" s="1180">
        <f t="shared" ca="1" si="738"/>
        <v>1.0938872499999999E-4</v>
      </c>
      <c r="MB89" s="1180">
        <f t="shared" ca="1" si="738"/>
        <v>3.36441829E-6</v>
      </c>
      <c r="MC89" s="1180">
        <f t="shared" ca="1" si="738"/>
        <v>0</v>
      </c>
      <c r="MD89" s="1180">
        <f t="shared" ca="1" si="738"/>
        <v>0</v>
      </c>
      <c r="ME89" s="1180">
        <f t="shared" ca="1" si="738"/>
        <v>0</v>
      </c>
      <c r="MF89" s="1180">
        <f t="shared" ca="1" si="738"/>
        <v>0</v>
      </c>
      <c r="MG89" s="1180">
        <f t="shared" ca="1" si="739"/>
        <v>0</v>
      </c>
      <c r="MH89" s="1180">
        <f t="shared" ca="1" si="739"/>
        <v>0</v>
      </c>
      <c r="MI89" s="1180">
        <f t="shared" ca="1" si="739"/>
        <v>0</v>
      </c>
      <c r="MJ89" s="1180">
        <f t="shared" ca="1" si="739"/>
        <v>0</v>
      </c>
      <c r="MK89" s="1180">
        <f t="shared" ca="1" si="739"/>
        <v>0</v>
      </c>
      <c r="ML89" s="1180">
        <f t="shared" ca="1" si="739"/>
        <v>0</v>
      </c>
      <c r="MM89" s="1180">
        <f t="shared" ca="1" si="739"/>
        <v>0</v>
      </c>
      <c r="MN89" s="1180">
        <f t="shared" ca="1" si="739"/>
        <v>0</v>
      </c>
      <c r="MO89" s="1180">
        <f t="shared" ca="1" si="739"/>
        <v>0</v>
      </c>
      <c r="NA89" s="1180">
        <f t="shared" ca="1" si="740"/>
        <v>1.62213794E-4</v>
      </c>
      <c r="NB89" s="1180">
        <f t="shared" ca="1" si="740"/>
        <v>1.9847628699999999E-4</v>
      </c>
      <c r="NC89" s="1180">
        <f t="shared" ca="1" si="740"/>
        <v>1.7480704200000001E-5</v>
      </c>
      <c r="ND89" s="1180">
        <f t="shared" ca="1" si="740"/>
        <v>0</v>
      </c>
      <c r="NE89" s="1180">
        <f t="shared" ca="1" si="740"/>
        <v>0</v>
      </c>
      <c r="NF89" s="1180">
        <f t="shared" ca="1" si="740"/>
        <v>0</v>
      </c>
      <c r="NG89" s="1180">
        <f t="shared" ca="1" si="740"/>
        <v>0</v>
      </c>
      <c r="NH89" s="1180">
        <f t="shared" ca="1" si="740"/>
        <v>0</v>
      </c>
      <c r="NI89" s="1180">
        <f t="shared" ca="1" si="740"/>
        <v>0</v>
      </c>
      <c r="NJ89" s="1180">
        <f t="shared" ca="1" si="740"/>
        <v>0</v>
      </c>
      <c r="NK89" s="1180">
        <f t="shared" ca="1" si="740"/>
        <v>0</v>
      </c>
      <c r="NL89" s="1180">
        <f t="shared" ca="1" si="740"/>
        <v>0</v>
      </c>
      <c r="NM89" s="1180">
        <f t="shared" ca="1" si="740"/>
        <v>0</v>
      </c>
      <c r="NN89" s="1180">
        <f t="shared" ca="1" si="740"/>
        <v>0</v>
      </c>
      <c r="NO89" s="1180">
        <f t="shared" ca="1" si="740"/>
        <v>0</v>
      </c>
      <c r="NP89" s="1180">
        <f t="shared" ca="1" si="740"/>
        <v>0</v>
      </c>
      <c r="OH89" s="1180">
        <f t="shared" ca="1" si="741"/>
        <v>0</v>
      </c>
      <c r="OI89" s="1180">
        <f t="shared" ca="1" si="741"/>
        <v>0</v>
      </c>
      <c r="OJ89" s="1180">
        <f t="shared" ca="1" si="741"/>
        <v>0</v>
      </c>
      <c r="OK89" s="1180">
        <f t="shared" ca="1" si="741"/>
        <v>0</v>
      </c>
      <c r="OL89" s="1180">
        <f t="shared" ca="1" si="741"/>
        <v>0</v>
      </c>
      <c r="OM89" s="1180">
        <f t="shared" ca="1" si="741"/>
        <v>0</v>
      </c>
      <c r="ON89" s="1180">
        <f t="shared" ca="1" si="741"/>
        <v>0</v>
      </c>
      <c r="OO89" s="1180">
        <f t="shared" ca="1" si="741"/>
        <v>0</v>
      </c>
      <c r="PA89" s="1180">
        <f t="shared" ca="1" si="742"/>
        <v>0</v>
      </c>
      <c r="PB89" s="1180">
        <f t="shared" ca="1" si="742"/>
        <v>0</v>
      </c>
      <c r="PC89" s="1180">
        <f t="shared" ca="1" si="742"/>
        <v>0</v>
      </c>
      <c r="PD89" s="1180">
        <f t="shared" ca="1" si="742"/>
        <v>0</v>
      </c>
      <c r="PE89" s="1180">
        <f t="shared" ca="1" si="742"/>
        <v>0</v>
      </c>
      <c r="PF89" s="1180">
        <f t="shared" ca="1" si="742"/>
        <v>0</v>
      </c>
      <c r="PG89" s="1180">
        <f t="shared" ca="1" si="742"/>
        <v>0</v>
      </c>
      <c r="PH89" s="1180">
        <f t="shared" ca="1" si="742"/>
        <v>0</v>
      </c>
      <c r="PI89" s="1180">
        <f t="shared" ca="1" si="742"/>
        <v>0</v>
      </c>
      <c r="PJ89" s="1180">
        <f t="shared" ca="1" si="742"/>
        <v>0</v>
      </c>
      <c r="PK89" s="1180">
        <f t="shared" ca="1" si="742"/>
        <v>0</v>
      </c>
      <c r="PW89" s="1180">
        <f t="shared" ca="1" si="743"/>
        <v>0</v>
      </c>
      <c r="PX89" s="1180">
        <f t="shared" ca="1" si="743"/>
        <v>0</v>
      </c>
      <c r="PY89" s="1180">
        <f t="shared" ca="1" si="743"/>
        <v>0</v>
      </c>
      <c r="PZ89" s="1180">
        <f t="shared" ca="1" si="743"/>
        <v>0</v>
      </c>
    </row>
    <row r="90" spans="1:442" ht="12" customHeight="1">
      <c r="A90" s="1">
        <v>69</v>
      </c>
      <c r="B90" s="1" t="s">
        <v>2648</v>
      </c>
      <c r="C90" s="1" t="s">
        <v>2713</v>
      </c>
      <c r="D90" s="1" t="s">
        <v>67</v>
      </c>
      <c r="J90" s="1180">
        <f t="shared" ca="1" si="721"/>
        <v>0</v>
      </c>
      <c r="K90" s="1180">
        <f t="shared" ca="1" si="721"/>
        <v>0</v>
      </c>
      <c r="T90" s="1180">
        <f t="shared" ca="1" si="722"/>
        <v>0</v>
      </c>
      <c r="U90" s="1180">
        <f t="shared" ca="1" si="722"/>
        <v>0</v>
      </c>
      <c r="V90" s="1180">
        <f t="shared" ca="1" si="722"/>
        <v>1.0591012800000001E-11</v>
      </c>
      <c r="W90" s="1180">
        <f t="shared" ca="1" si="722"/>
        <v>0</v>
      </c>
      <c r="X90" s="1180">
        <f t="shared" ca="1" si="722"/>
        <v>0</v>
      </c>
      <c r="Y90" s="1180">
        <f t="shared" ca="1" si="722"/>
        <v>1.5524323300000001E-3</v>
      </c>
      <c r="Z90" s="1180">
        <f t="shared" ca="1" si="722"/>
        <v>5.0300819199999999E-10</v>
      </c>
      <c r="AA90" s="1180">
        <f t="shared" ca="1" si="722"/>
        <v>1.6985354000000001E-3</v>
      </c>
      <c r="AB90" s="1180">
        <f t="shared" ca="1" si="722"/>
        <v>0</v>
      </c>
      <c r="AC90" s="1180">
        <f t="shared" ca="1" si="722"/>
        <v>1.07306562E-11</v>
      </c>
      <c r="AD90" s="1180">
        <f t="shared" ca="1" si="722"/>
        <v>0</v>
      </c>
      <c r="AM90" s="1180">
        <f t="shared" ca="1" si="723"/>
        <v>0</v>
      </c>
      <c r="AN90" s="1180">
        <f t="shared" ca="1" si="723"/>
        <v>0</v>
      </c>
      <c r="AO90" s="1180">
        <f t="shared" ca="1" si="723"/>
        <v>1.6985354000000001E-3</v>
      </c>
      <c r="AP90" s="1180">
        <f t="shared" ca="1" si="723"/>
        <v>1.6985354000000001E-3</v>
      </c>
      <c r="AQ90" s="1180">
        <f t="shared" ca="1" si="723"/>
        <v>3.7407426300000001E-11</v>
      </c>
      <c r="AR90" s="1180">
        <f t="shared" ca="1" si="723"/>
        <v>4.5955839700000002E-17</v>
      </c>
      <c r="AS90" s="1180">
        <f t="shared" ca="1" si="723"/>
        <v>2.5106452100000002E-9</v>
      </c>
      <c r="AT90" s="1180">
        <f t="shared" ca="1" si="723"/>
        <v>5.6737483199999998E-19</v>
      </c>
      <c r="AU90" s="1180">
        <f t="shared" ca="1" si="723"/>
        <v>3.1277293000000002E-11</v>
      </c>
      <c r="AV90" s="1180">
        <f t="shared" ca="1" si="723"/>
        <v>1.82048433E-3</v>
      </c>
      <c r="AW90" s="1180">
        <f t="shared" ca="1" si="723"/>
        <v>5.6737483199999998E-19</v>
      </c>
      <c r="AX90" s="1180">
        <f t="shared" ca="1" si="723"/>
        <v>3.0940584999999999E-10</v>
      </c>
      <c r="AY90" s="1180">
        <f t="shared" ca="1" si="723"/>
        <v>0</v>
      </c>
      <c r="AZ90" s="1180">
        <f t="shared" ca="1" si="723"/>
        <v>0</v>
      </c>
      <c r="BA90" s="1180">
        <f t="shared" ca="1" si="723"/>
        <v>0</v>
      </c>
      <c r="BB90" s="1180">
        <f t="shared" ca="1" si="723"/>
        <v>1.0263192900000001E-3</v>
      </c>
      <c r="BN90" s="1180">
        <f t="shared" ca="1" si="724"/>
        <v>8.2674847699999998E-3</v>
      </c>
      <c r="BO90" s="1180">
        <f t="shared" ca="1" si="724"/>
        <v>4.0792896499999999E-4</v>
      </c>
      <c r="BP90" s="1180">
        <f t="shared" ca="1" si="724"/>
        <v>1.09304235E-16</v>
      </c>
      <c r="BQ90" s="1180">
        <f t="shared" ca="1" si="724"/>
        <v>0</v>
      </c>
      <c r="BR90" s="1180">
        <f t="shared" ca="1" si="724"/>
        <v>0</v>
      </c>
      <c r="CD90" s="1180">
        <f t="shared" ca="1" si="725"/>
        <v>1.0263192900000001E-3</v>
      </c>
      <c r="CE90" s="1180">
        <f t="shared" ca="1" si="725"/>
        <v>1.0263192900000001E-3</v>
      </c>
      <c r="CF90" s="1180">
        <f t="shared" ca="1" si="725"/>
        <v>8.2674847699999998E-3</v>
      </c>
      <c r="CG90" s="1180">
        <f t="shared" ca="1" si="725"/>
        <v>4.0792896499999999E-4</v>
      </c>
      <c r="CH90" s="1180">
        <f t="shared" ca="1" si="725"/>
        <v>9.8897108600000004E-4</v>
      </c>
      <c r="CI90" s="1180">
        <f t="shared" ca="1" si="725"/>
        <v>0</v>
      </c>
      <c r="CJ90" s="1180">
        <f t="shared" ca="1" si="725"/>
        <v>0</v>
      </c>
      <c r="CK90" s="1180">
        <f t="shared" ca="1" si="725"/>
        <v>1.43365131E-4</v>
      </c>
      <c r="CL90" s="1180">
        <f t="shared" ca="1" si="725"/>
        <v>3.82053389E-17</v>
      </c>
      <c r="CM90" s="1180">
        <f t="shared" ca="1" si="725"/>
        <v>0</v>
      </c>
      <c r="CN90" s="1180">
        <f t="shared" ca="1" si="725"/>
        <v>1.33501681E-4</v>
      </c>
      <c r="CO90" s="1180">
        <f t="shared" ca="1" si="725"/>
        <v>0</v>
      </c>
      <c r="DA90" s="1180">
        <f t="shared" ca="1" si="726"/>
        <v>1.7858556500000001E-2</v>
      </c>
      <c r="DB90" s="1180">
        <f t="shared" ca="1" si="726"/>
        <v>0</v>
      </c>
      <c r="DC90" s="1180">
        <f t="shared" ca="1" si="726"/>
        <v>0</v>
      </c>
      <c r="DD90" s="1180">
        <f t="shared" ca="1" si="726"/>
        <v>0</v>
      </c>
      <c r="DE90" s="1180">
        <f t="shared" ca="1" si="726"/>
        <v>1.6881090100000001E-3</v>
      </c>
      <c r="DF90" s="1180">
        <f t="shared" ca="1" si="726"/>
        <v>2.20539784E-16</v>
      </c>
      <c r="DG90" s="1180">
        <f t="shared" ca="1" si="726"/>
        <v>0</v>
      </c>
      <c r="DH90" s="1180">
        <f t="shared" ca="1" si="726"/>
        <v>0</v>
      </c>
      <c r="DI90" s="1180">
        <f t="shared" ca="1" si="726"/>
        <v>0</v>
      </c>
      <c r="DJ90" s="1180">
        <f t="shared" ca="1" si="726"/>
        <v>0</v>
      </c>
      <c r="DV90" s="1180">
        <f t="shared" ca="1" si="727"/>
        <v>0</v>
      </c>
      <c r="DW90" s="1180">
        <f t="shared" ca="1" si="727"/>
        <v>0.36169587399999997</v>
      </c>
      <c r="DX90" s="1180">
        <f t="shared" ca="1" si="727"/>
        <v>1.7858556500000001E-2</v>
      </c>
      <c r="DY90" s="1180">
        <f t="shared" ca="1" si="727"/>
        <v>1.7858556500000001E-2</v>
      </c>
      <c r="DZ90" s="1180">
        <f t="shared" ca="1" si="727"/>
        <v>0</v>
      </c>
      <c r="EA90" s="1180">
        <f t="shared" ca="1" si="727"/>
        <v>1.6881090100000001E-3</v>
      </c>
      <c r="EB90" s="1180">
        <f t="shared" ca="1" si="727"/>
        <v>1.7858556500000001E-2</v>
      </c>
      <c r="EC90" s="1180">
        <f t="shared" ca="1" si="727"/>
        <v>0</v>
      </c>
      <c r="ED90" s="1180">
        <f t="shared" ca="1" si="727"/>
        <v>0</v>
      </c>
      <c r="EE90" s="1180">
        <f t="shared" ca="1" si="727"/>
        <v>0</v>
      </c>
      <c r="EF90" s="1180">
        <f t="shared" ca="1" si="727"/>
        <v>0</v>
      </c>
      <c r="EG90" s="1180">
        <f t="shared" ca="1" si="727"/>
        <v>0</v>
      </c>
      <c r="EH90" s="1180">
        <f t="shared" ca="1" si="727"/>
        <v>0</v>
      </c>
      <c r="EI90" s="1180">
        <f t="shared" ca="1" si="727"/>
        <v>0</v>
      </c>
      <c r="EJ90" s="1180">
        <f t="shared" ca="1" si="727"/>
        <v>0</v>
      </c>
      <c r="EK90" s="1180">
        <f t="shared" ca="1" si="727"/>
        <v>0</v>
      </c>
      <c r="EW90" s="1180">
        <f t="shared" ca="1" si="728"/>
        <v>1.33501681E-4</v>
      </c>
      <c r="EX90" s="1180">
        <f t="shared" ca="1" si="728"/>
        <v>1.33501681E-4</v>
      </c>
      <c r="EY90" s="1180">
        <f t="shared" ca="1" si="728"/>
        <v>1.5090505899999999E-4</v>
      </c>
      <c r="EZ90" s="1180">
        <f t="shared" ca="1" si="728"/>
        <v>1.5090505899999999E-4</v>
      </c>
      <c r="FA90" s="1180">
        <f t="shared" ca="1" si="728"/>
        <v>8.8309992500000001E-23</v>
      </c>
      <c r="FB90" s="1180">
        <f t="shared" ca="1" si="728"/>
        <v>8.6702596400000008E-12</v>
      </c>
      <c r="FN90" s="1180">
        <f t="shared" ca="1" si="729"/>
        <v>1.09304235E-16</v>
      </c>
      <c r="FO90" s="1180">
        <f t="shared" ca="1" si="729"/>
        <v>3.82053389E-17</v>
      </c>
      <c r="FP90" s="1180">
        <f t="shared" ca="1" si="729"/>
        <v>8.8309992500000001E-23</v>
      </c>
      <c r="FQ90" s="1180">
        <f t="shared" ca="1" si="729"/>
        <v>8.6702596400000008E-12</v>
      </c>
      <c r="FR90" s="1180">
        <f t="shared" ca="1" si="729"/>
        <v>0</v>
      </c>
      <c r="FS90" s="1180">
        <f t="shared" ca="1" si="729"/>
        <v>1.07306562E-11</v>
      </c>
      <c r="FT90" s="1180">
        <f t="shared" ca="1" si="729"/>
        <v>0</v>
      </c>
      <c r="FU90" s="1180">
        <f t="shared" ca="1" si="729"/>
        <v>4.35479311E-17</v>
      </c>
      <c r="FV90" s="1180">
        <f t="shared" ca="1" si="729"/>
        <v>0</v>
      </c>
      <c r="FW90" s="1180">
        <f t="shared" ca="1" si="729"/>
        <v>0</v>
      </c>
      <c r="FX90" s="1180">
        <f t="shared" ca="1" si="729"/>
        <v>0</v>
      </c>
      <c r="GJ90" s="1180">
        <f t="shared" ca="1" si="730"/>
        <v>0</v>
      </c>
      <c r="GK90" s="1180">
        <f t="shared" ca="1" si="730"/>
        <v>0</v>
      </c>
      <c r="GL90" s="1180">
        <f t="shared" ca="1" si="730"/>
        <v>0</v>
      </c>
      <c r="GM90" s="1180">
        <f t="shared" ca="1" si="730"/>
        <v>0</v>
      </c>
      <c r="GN90" s="1180">
        <f t="shared" ca="1" si="730"/>
        <v>0</v>
      </c>
      <c r="GO90" s="1180">
        <f t="shared" ca="1" si="730"/>
        <v>0</v>
      </c>
      <c r="GP90" s="1180">
        <f t="shared" ca="1" si="730"/>
        <v>0</v>
      </c>
      <c r="GQ90" s="1180">
        <f t="shared" ca="1" si="730"/>
        <v>0</v>
      </c>
      <c r="HC90" s="1180">
        <f t="shared" ca="1" si="731"/>
        <v>1.5090505899999999E-4</v>
      </c>
      <c r="HD90" s="1180">
        <f t="shared" ca="1" si="731"/>
        <v>1.5090505899999999E-4</v>
      </c>
      <c r="HE90" s="1180">
        <f t="shared" ca="1" si="731"/>
        <v>0</v>
      </c>
      <c r="HF90" s="1180">
        <f t="shared" ca="1" si="731"/>
        <v>4.8219281400000002E-16</v>
      </c>
      <c r="HG90" s="1180">
        <f t="shared" ca="1" si="731"/>
        <v>1.50159066E-4</v>
      </c>
      <c r="HH90" s="1180">
        <f t="shared" ca="1" si="731"/>
        <v>1.5090505899999999E-4</v>
      </c>
      <c r="HT90" s="1180">
        <f t="shared" ca="1" si="732"/>
        <v>3.0940584999999999E-10</v>
      </c>
      <c r="HU90" s="1180">
        <f t="shared" ca="1" si="732"/>
        <v>1.5090505899999999E-4</v>
      </c>
      <c r="HV90" s="1180">
        <f t="shared" ca="1" si="732"/>
        <v>1.2949958999999999E-4</v>
      </c>
      <c r="HW90" s="1180">
        <f t="shared" ca="1" si="732"/>
        <v>1.2949958999999999E-4</v>
      </c>
      <c r="HX90" s="1180">
        <f t="shared" ca="1" si="732"/>
        <v>1.17564666E-5</v>
      </c>
      <c r="HY90" s="1180">
        <f t="shared" ca="1" si="732"/>
        <v>1.17564666E-5</v>
      </c>
      <c r="HZ90" s="1180">
        <f t="shared" ca="1" si="732"/>
        <v>7.1927618499999994E-18</v>
      </c>
      <c r="IA90" s="1180">
        <f t="shared" ca="1" si="732"/>
        <v>9.2739565500000004E-16</v>
      </c>
      <c r="IB90" s="1180">
        <f t="shared" ca="1" si="732"/>
        <v>0</v>
      </c>
      <c r="IC90" s="1180">
        <f t="shared" ca="1" si="732"/>
        <v>0</v>
      </c>
      <c r="ID90" s="1180">
        <f t="shared" ca="1" si="732"/>
        <v>0</v>
      </c>
      <c r="IE90" s="1180">
        <f t="shared" ca="1" si="732"/>
        <v>0</v>
      </c>
      <c r="IQ90" s="1180">
        <f t="shared" ca="1" si="733"/>
        <v>1.17564666E-5</v>
      </c>
      <c r="IR90" s="1180">
        <f t="shared" ca="1" si="733"/>
        <v>1.17564666E-5</v>
      </c>
      <c r="IS90" s="1180">
        <f t="shared" ca="1" si="733"/>
        <v>7.0907317099999994E-8</v>
      </c>
      <c r="IT90" s="1180">
        <f t="shared" ca="1" si="733"/>
        <v>2.7956747100000001E-6</v>
      </c>
      <c r="IU90" s="1180">
        <f t="shared" ca="1" si="733"/>
        <v>2.7956747100000001E-6</v>
      </c>
      <c r="IV90" s="1180">
        <f t="shared" ca="1" si="733"/>
        <v>7.0907457199999994E-8</v>
      </c>
      <c r="IW90" s="1180">
        <f t="shared" ca="1" si="733"/>
        <v>7.0907317099999994E-8</v>
      </c>
      <c r="IX90" s="1180">
        <f t="shared" ca="1" si="733"/>
        <v>4.9854342199999997E-21</v>
      </c>
      <c r="IY90" s="1180">
        <f t="shared" ca="1" si="733"/>
        <v>2.7956747100000001E-6</v>
      </c>
      <c r="IZ90" s="1180">
        <f t="shared" ca="1" si="733"/>
        <v>7.0907457199999994E-8</v>
      </c>
      <c r="JA90" s="1180">
        <f t="shared" ca="1" si="734"/>
        <v>7.0907317099999994E-8</v>
      </c>
      <c r="JB90" s="1180">
        <f t="shared" ca="1" si="734"/>
        <v>0</v>
      </c>
      <c r="JC90" s="1180">
        <f t="shared" ca="1" si="734"/>
        <v>4.51197438E-6</v>
      </c>
      <c r="JD90" s="1180">
        <f t="shared" ca="1" si="734"/>
        <v>0</v>
      </c>
      <c r="JE90" s="1180">
        <f t="shared" ca="1" si="734"/>
        <v>3.5064449799999998E-7</v>
      </c>
      <c r="JF90" s="1180">
        <f t="shared" ca="1" si="734"/>
        <v>0</v>
      </c>
      <c r="JG90" s="1180">
        <f t="shared" ca="1" si="734"/>
        <v>0</v>
      </c>
      <c r="JH90" s="1180">
        <f t="shared" ca="1" si="734"/>
        <v>9.2739565500000004E-16</v>
      </c>
      <c r="JT90" s="1180">
        <f t="shared" ca="1" si="735"/>
        <v>0</v>
      </c>
      <c r="JU90" s="1180">
        <f t="shared" ca="1" si="735"/>
        <v>0</v>
      </c>
      <c r="JV90" s="1180">
        <f t="shared" ca="1" si="735"/>
        <v>0</v>
      </c>
      <c r="JW90" s="1180">
        <f t="shared" ca="1" si="735"/>
        <v>0</v>
      </c>
      <c r="JX90" s="1180">
        <f t="shared" ca="1" si="735"/>
        <v>0</v>
      </c>
      <c r="JY90" s="1180">
        <f t="shared" ca="1" si="735"/>
        <v>0</v>
      </c>
      <c r="JZ90" s="1180">
        <f t="shared" ca="1" si="735"/>
        <v>0</v>
      </c>
      <c r="KA90" s="1180">
        <f t="shared" ca="1" si="735"/>
        <v>0</v>
      </c>
      <c r="KB90" s="1180">
        <f t="shared" ca="1" si="735"/>
        <v>0</v>
      </c>
      <c r="KC90" s="1180">
        <f t="shared" ca="1" si="735"/>
        <v>0</v>
      </c>
      <c r="KL90" s="1180">
        <f t="shared" ca="1" si="736"/>
        <v>0</v>
      </c>
      <c r="KM90" s="1180">
        <f t="shared" ca="1" si="736"/>
        <v>0</v>
      </c>
      <c r="KN90" s="1180">
        <f t="shared" ca="1" si="736"/>
        <v>0</v>
      </c>
      <c r="KO90" s="1180">
        <f t="shared" ca="1" si="736"/>
        <v>0</v>
      </c>
      <c r="KP90" s="1180">
        <f t="shared" ca="1" si="736"/>
        <v>0</v>
      </c>
      <c r="KQ90" s="1180">
        <f t="shared" ca="1" si="736"/>
        <v>0</v>
      </c>
      <c r="KR90" s="1180">
        <f t="shared" ca="1" si="736"/>
        <v>0</v>
      </c>
      <c r="LA90" s="1180">
        <f t="shared" ca="1" si="737"/>
        <v>4.8219281400000002E-16</v>
      </c>
      <c r="LB90" s="1180">
        <f t="shared" ca="1" si="737"/>
        <v>7.1927618499999994E-18</v>
      </c>
      <c r="LC90" s="1180">
        <f t="shared" ca="1" si="737"/>
        <v>1.87086732E-17</v>
      </c>
      <c r="LD90" s="1180">
        <f t="shared" ca="1" si="737"/>
        <v>1.87086732E-17</v>
      </c>
      <c r="LE90" s="1180">
        <f t="shared" ca="1" si="737"/>
        <v>0</v>
      </c>
      <c r="LF90" s="1180">
        <f t="shared" ca="1" si="737"/>
        <v>0</v>
      </c>
      <c r="LG90" s="1180">
        <f t="shared" ca="1" si="737"/>
        <v>0</v>
      </c>
      <c r="LH90" s="1180">
        <f t="shared" ca="1" si="737"/>
        <v>0</v>
      </c>
      <c r="LI90" s="1180">
        <f t="shared" ca="1" si="737"/>
        <v>0</v>
      </c>
      <c r="LJ90" s="1180">
        <f t="shared" ca="1" si="737"/>
        <v>0</v>
      </c>
      <c r="LK90" s="1180">
        <f t="shared" ca="1" si="737"/>
        <v>0</v>
      </c>
      <c r="LW90" s="1180">
        <f t="shared" ca="1" si="738"/>
        <v>0</v>
      </c>
      <c r="LX90" s="1180">
        <f t="shared" ca="1" si="738"/>
        <v>0</v>
      </c>
      <c r="LY90" s="1180">
        <f t="shared" ca="1" si="738"/>
        <v>1.50159066E-4</v>
      </c>
      <c r="LZ90" s="1180">
        <f t="shared" ca="1" si="738"/>
        <v>2.7956747100000001E-6</v>
      </c>
      <c r="MA90" s="1180">
        <f t="shared" ca="1" si="738"/>
        <v>9.4985939900000006E-5</v>
      </c>
      <c r="MB90" s="1180">
        <f t="shared" ca="1" si="738"/>
        <v>1.87086732E-17</v>
      </c>
      <c r="MC90" s="1180">
        <f t="shared" ca="1" si="738"/>
        <v>0</v>
      </c>
      <c r="MD90" s="1180">
        <f t="shared" ca="1" si="738"/>
        <v>0</v>
      </c>
      <c r="ME90" s="1180">
        <f t="shared" ca="1" si="738"/>
        <v>0</v>
      </c>
      <c r="MF90" s="1180">
        <f t="shared" ca="1" si="738"/>
        <v>0</v>
      </c>
      <c r="MG90" s="1180">
        <f t="shared" ca="1" si="739"/>
        <v>0</v>
      </c>
      <c r="MH90" s="1180">
        <f t="shared" ca="1" si="739"/>
        <v>0</v>
      </c>
      <c r="MI90" s="1180">
        <f t="shared" ca="1" si="739"/>
        <v>0</v>
      </c>
      <c r="MJ90" s="1180">
        <f t="shared" ca="1" si="739"/>
        <v>0</v>
      </c>
      <c r="MK90" s="1180">
        <f t="shared" ca="1" si="739"/>
        <v>0</v>
      </c>
      <c r="ML90" s="1180">
        <f t="shared" ca="1" si="739"/>
        <v>0</v>
      </c>
      <c r="MM90" s="1180">
        <f t="shared" ca="1" si="739"/>
        <v>0</v>
      </c>
      <c r="MN90" s="1180">
        <f t="shared" ca="1" si="739"/>
        <v>0</v>
      </c>
      <c r="MO90" s="1180">
        <f t="shared" ca="1" si="739"/>
        <v>0</v>
      </c>
      <c r="NA90" s="1180">
        <f t="shared" ca="1" si="740"/>
        <v>5.0300819199999999E-10</v>
      </c>
      <c r="NB90" s="1180">
        <f t="shared" ca="1" si="740"/>
        <v>4.5955839700000002E-17</v>
      </c>
      <c r="NC90" s="1180">
        <f t="shared" ca="1" si="740"/>
        <v>2.5106452100000002E-9</v>
      </c>
      <c r="ND90" s="1180">
        <f t="shared" ca="1" si="740"/>
        <v>0</v>
      </c>
      <c r="NE90" s="1180">
        <f t="shared" ca="1" si="740"/>
        <v>0</v>
      </c>
      <c r="NF90" s="1180">
        <f t="shared" ca="1" si="740"/>
        <v>0</v>
      </c>
      <c r="NG90" s="1180">
        <f t="shared" ca="1" si="740"/>
        <v>0</v>
      </c>
      <c r="NH90" s="1180">
        <f t="shared" ca="1" si="740"/>
        <v>0</v>
      </c>
      <c r="NI90" s="1180">
        <f t="shared" ca="1" si="740"/>
        <v>0</v>
      </c>
      <c r="NJ90" s="1180">
        <f t="shared" ca="1" si="740"/>
        <v>0</v>
      </c>
      <c r="NK90" s="1180">
        <f t="shared" ca="1" si="740"/>
        <v>0</v>
      </c>
      <c r="NL90" s="1180">
        <f t="shared" ca="1" si="740"/>
        <v>0</v>
      </c>
      <c r="NM90" s="1180">
        <f t="shared" ca="1" si="740"/>
        <v>0</v>
      </c>
      <c r="NN90" s="1180">
        <f t="shared" ca="1" si="740"/>
        <v>0</v>
      </c>
      <c r="NO90" s="1180">
        <f t="shared" ca="1" si="740"/>
        <v>0</v>
      </c>
      <c r="NP90" s="1180">
        <f t="shared" ca="1" si="740"/>
        <v>0</v>
      </c>
      <c r="OH90" s="1180">
        <f t="shared" ca="1" si="741"/>
        <v>0</v>
      </c>
      <c r="OI90" s="1180">
        <f t="shared" ca="1" si="741"/>
        <v>0</v>
      </c>
      <c r="OJ90" s="1180">
        <f t="shared" ca="1" si="741"/>
        <v>0</v>
      </c>
      <c r="OK90" s="1180">
        <f t="shared" ca="1" si="741"/>
        <v>0</v>
      </c>
      <c r="OL90" s="1180">
        <f t="shared" ca="1" si="741"/>
        <v>0</v>
      </c>
      <c r="OM90" s="1180">
        <f t="shared" ca="1" si="741"/>
        <v>0</v>
      </c>
      <c r="ON90" s="1180">
        <f t="shared" ca="1" si="741"/>
        <v>0</v>
      </c>
      <c r="OO90" s="1180">
        <f t="shared" ca="1" si="741"/>
        <v>0</v>
      </c>
      <c r="PA90" s="1180">
        <f t="shared" ca="1" si="742"/>
        <v>0</v>
      </c>
      <c r="PB90" s="1180">
        <f t="shared" ca="1" si="742"/>
        <v>0</v>
      </c>
      <c r="PC90" s="1180">
        <f t="shared" ca="1" si="742"/>
        <v>0</v>
      </c>
      <c r="PD90" s="1180">
        <f t="shared" ca="1" si="742"/>
        <v>0</v>
      </c>
      <c r="PE90" s="1180">
        <f t="shared" ca="1" si="742"/>
        <v>0</v>
      </c>
      <c r="PF90" s="1180">
        <f t="shared" ca="1" si="742"/>
        <v>0</v>
      </c>
      <c r="PG90" s="1180">
        <f t="shared" ca="1" si="742"/>
        <v>0</v>
      </c>
      <c r="PH90" s="1180">
        <f t="shared" ca="1" si="742"/>
        <v>0</v>
      </c>
      <c r="PI90" s="1180">
        <f t="shared" ca="1" si="742"/>
        <v>0</v>
      </c>
      <c r="PJ90" s="1180">
        <f t="shared" ca="1" si="742"/>
        <v>0</v>
      </c>
      <c r="PK90" s="1180">
        <f t="shared" ca="1" si="742"/>
        <v>0</v>
      </c>
      <c r="PW90" s="1180">
        <f t="shared" ca="1" si="743"/>
        <v>0</v>
      </c>
      <c r="PX90" s="1180">
        <f t="shared" ca="1" si="743"/>
        <v>0</v>
      </c>
      <c r="PY90" s="1180">
        <f t="shared" ca="1" si="743"/>
        <v>0</v>
      </c>
      <c r="PZ90" s="1180">
        <f t="shared" ca="1" si="743"/>
        <v>0</v>
      </c>
    </row>
    <row r="91" spans="1:442" ht="12" customHeight="1">
      <c r="A91" s="1">
        <v>70</v>
      </c>
      <c r="B91" s="1" t="s">
        <v>2648</v>
      </c>
      <c r="C91" s="1" t="s">
        <v>2714</v>
      </c>
      <c r="D91" s="1" t="s">
        <v>102</v>
      </c>
      <c r="J91" s="1180">
        <f t="shared" ca="1" si="721"/>
        <v>0</v>
      </c>
      <c r="K91" s="1180">
        <f t="shared" ca="1" si="721"/>
        <v>0</v>
      </c>
      <c r="T91" s="1180">
        <f t="shared" ref="T91:AD100" ca="1" si="744">VLOOKUP(T$1,INDIRECT(LU_MAT),$A91,FALSE())</f>
        <v>0</v>
      </c>
      <c r="U91" s="1180">
        <f t="shared" ca="1" si="744"/>
        <v>0</v>
      </c>
      <c r="V91" s="1180">
        <f t="shared" ca="1" si="744"/>
        <v>2.3249171E-11</v>
      </c>
      <c r="W91" s="1180">
        <f t="shared" ca="1" si="744"/>
        <v>0</v>
      </c>
      <c r="X91" s="1180">
        <f t="shared" ca="1" si="744"/>
        <v>0</v>
      </c>
      <c r="Y91" s="1180">
        <f t="shared" ca="1" si="744"/>
        <v>5.2102237600000002E-4</v>
      </c>
      <c r="Z91" s="1180">
        <f t="shared" ca="1" si="744"/>
        <v>1.6881800199999999E-10</v>
      </c>
      <c r="AA91" s="1180">
        <f t="shared" ca="1" si="744"/>
        <v>5.7005702300000002E-4</v>
      </c>
      <c r="AB91" s="1180">
        <f t="shared" ca="1" si="744"/>
        <v>0</v>
      </c>
      <c r="AC91" s="1180">
        <f t="shared" ca="1" si="744"/>
        <v>2.3555713300000001E-11</v>
      </c>
      <c r="AD91" s="1180">
        <f t="shared" ca="1" si="744"/>
        <v>0</v>
      </c>
      <c r="AM91" s="1180">
        <f t="shared" ref="AM91:BB100" ca="1" si="745">VLOOKUP(AM$1,INDIRECT(LU_MAT),$A91,FALSE())</f>
        <v>0</v>
      </c>
      <c r="AN91" s="1180">
        <f t="shared" ca="1" si="745"/>
        <v>0</v>
      </c>
      <c r="AO91" s="1180">
        <f t="shared" ca="1" si="745"/>
        <v>5.7005702300000002E-4</v>
      </c>
      <c r="AP91" s="1180">
        <f t="shared" ca="1" si="745"/>
        <v>5.7005702300000002E-4</v>
      </c>
      <c r="AQ91" s="1180">
        <f t="shared" ca="1" si="745"/>
        <v>1.2554560800000001E-11</v>
      </c>
      <c r="AR91" s="1180">
        <f t="shared" ca="1" si="745"/>
        <v>1.5423552E-17</v>
      </c>
      <c r="AS91" s="1180">
        <f t="shared" ca="1" si="745"/>
        <v>8.4261471900000004E-10</v>
      </c>
      <c r="AT91" s="1180">
        <f t="shared" ca="1" si="745"/>
        <v>1.9042052799999999E-19</v>
      </c>
      <c r="AU91" s="1180">
        <f t="shared" ca="1" si="745"/>
        <v>1.04971851E-11</v>
      </c>
      <c r="AV91" s="1180">
        <f t="shared" ca="1" si="745"/>
        <v>6.10985131E-4</v>
      </c>
      <c r="AW91" s="1180">
        <f t="shared" ca="1" si="745"/>
        <v>1.9042052799999999E-19</v>
      </c>
      <c r="AX91" s="1180">
        <f t="shared" ca="1" si="745"/>
        <v>1.0384180199999999E-10</v>
      </c>
      <c r="AY91" s="1180">
        <f t="shared" ca="1" si="745"/>
        <v>0</v>
      </c>
      <c r="AZ91" s="1180">
        <f t="shared" ca="1" si="745"/>
        <v>0</v>
      </c>
      <c r="BA91" s="1180">
        <f t="shared" ca="1" si="745"/>
        <v>0</v>
      </c>
      <c r="BB91" s="1180">
        <f t="shared" ca="1" si="745"/>
        <v>3.4100549899999998E-4</v>
      </c>
      <c r="BN91" s="1180">
        <f t="shared" ref="BN91:BR100" ca="1" si="746">VLOOKUP(BN$1,INDIRECT(LU_MAT),$A91,FALSE())</f>
        <v>3.2848985100000002E-4</v>
      </c>
      <c r="BO91" s="1180">
        <f t="shared" ca="1" si="746"/>
        <v>3.24162738E-4</v>
      </c>
      <c r="BP91" s="1180">
        <f t="shared" ca="1" si="746"/>
        <v>8.6859142600000004E-17</v>
      </c>
      <c r="BQ91" s="1180">
        <f t="shared" ca="1" si="746"/>
        <v>0</v>
      </c>
      <c r="BR91" s="1180">
        <f t="shared" ca="1" si="746"/>
        <v>0</v>
      </c>
      <c r="CD91" s="1180">
        <f t="shared" ref="CD91:CO100" ca="1" si="747">VLOOKUP(CD$1,INDIRECT(LU_MAT),$A91,FALSE())</f>
        <v>3.4100549899999998E-4</v>
      </c>
      <c r="CE91" s="1180">
        <f t="shared" ca="1" si="747"/>
        <v>3.4100549899999998E-4</v>
      </c>
      <c r="CF91" s="1180">
        <f t="shared" ca="1" si="747"/>
        <v>3.2848985100000002E-4</v>
      </c>
      <c r="CG91" s="1180">
        <f t="shared" ca="1" si="747"/>
        <v>3.24162738E-4</v>
      </c>
      <c r="CH91" s="1180">
        <f t="shared" ca="1" si="747"/>
        <v>3.2859616200000001E-4</v>
      </c>
      <c r="CI91" s="1180">
        <f t="shared" ca="1" si="747"/>
        <v>0</v>
      </c>
      <c r="CJ91" s="1180">
        <f t="shared" ca="1" si="747"/>
        <v>0</v>
      </c>
      <c r="CK91" s="1180">
        <f t="shared" ca="1" si="747"/>
        <v>3.1471215200000002E-4</v>
      </c>
      <c r="CL91" s="1180">
        <f t="shared" ca="1" si="747"/>
        <v>8.3867565100000004E-17</v>
      </c>
      <c r="CM91" s="1180">
        <f t="shared" ca="1" si="747"/>
        <v>0</v>
      </c>
      <c r="CN91" s="1180">
        <f t="shared" ca="1" si="747"/>
        <v>2.9306011199999998E-4</v>
      </c>
      <c r="CO91" s="1180">
        <f t="shared" ca="1" si="747"/>
        <v>0</v>
      </c>
      <c r="DA91" s="1180">
        <f t="shared" ref="DA91:DJ100" ca="1" si="748">VLOOKUP(DA$1,INDIRECT(LU_MAT),$A91,FALSE())</f>
        <v>0</v>
      </c>
      <c r="DB91" s="1180">
        <f t="shared" ca="1" si="748"/>
        <v>0</v>
      </c>
      <c r="DC91" s="1180">
        <f t="shared" ca="1" si="748"/>
        <v>0</v>
      </c>
      <c r="DD91" s="1180">
        <f t="shared" ca="1" si="748"/>
        <v>0</v>
      </c>
      <c r="DE91" s="1180">
        <f t="shared" ca="1" si="748"/>
        <v>0</v>
      </c>
      <c r="DF91" s="1180">
        <f t="shared" ca="1" si="748"/>
        <v>0</v>
      </c>
      <c r="DG91" s="1180">
        <f t="shared" ca="1" si="748"/>
        <v>0</v>
      </c>
      <c r="DH91" s="1180">
        <f t="shared" ca="1" si="748"/>
        <v>0</v>
      </c>
      <c r="DI91" s="1180">
        <f t="shared" ca="1" si="748"/>
        <v>0</v>
      </c>
      <c r="DJ91" s="1180">
        <f t="shared" ca="1" si="748"/>
        <v>0</v>
      </c>
      <c r="DV91" s="1180">
        <f t="shared" ref="DV91:EK100" ca="1" si="749">VLOOKUP(DV$1,INDIRECT(LU_MAT),$A91,FALSE())</f>
        <v>0</v>
      </c>
      <c r="DW91" s="1180">
        <f t="shared" ca="1" si="749"/>
        <v>0</v>
      </c>
      <c r="DX91" s="1180">
        <f t="shared" ca="1" si="749"/>
        <v>0</v>
      </c>
      <c r="DY91" s="1180">
        <f t="shared" ca="1" si="749"/>
        <v>0</v>
      </c>
      <c r="DZ91" s="1180">
        <f t="shared" ca="1" si="749"/>
        <v>0</v>
      </c>
      <c r="EA91" s="1180">
        <f t="shared" ca="1" si="749"/>
        <v>0</v>
      </c>
      <c r="EB91" s="1180">
        <f t="shared" ca="1" si="749"/>
        <v>0</v>
      </c>
      <c r="EC91" s="1180">
        <f t="shared" ca="1" si="749"/>
        <v>0</v>
      </c>
      <c r="ED91" s="1180">
        <f t="shared" ca="1" si="749"/>
        <v>0</v>
      </c>
      <c r="EE91" s="1180">
        <f t="shared" ca="1" si="749"/>
        <v>0</v>
      </c>
      <c r="EF91" s="1180">
        <f t="shared" ca="1" si="749"/>
        <v>0</v>
      </c>
      <c r="EG91" s="1180">
        <f t="shared" ca="1" si="749"/>
        <v>0</v>
      </c>
      <c r="EH91" s="1180">
        <f t="shared" ca="1" si="749"/>
        <v>0</v>
      </c>
      <c r="EI91" s="1180">
        <f t="shared" ca="1" si="749"/>
        <v>0</v>
      </c>
      <c r="EJ91" s="1180">
        <f t="shared" ca="1" si="749"/>
        <v>0</v>
      </c>
      <c r="EK91" s="1180">
        <f t="shared" ca="1" si="749"/>
        <v>0</v>
      </c>
      <c r="EW91" s="1180">
        <f t="shared" ref="EW91:FB100" ca="1" si="750">VLOOKUP(EW$1,INDIRECT(LU_MAT),$A91,FALSE())</f>
        <v>2.9306011199999998E-4</v>
      </c>
      <c r="EX91" s="1180">
        <f t="shared" ca="1" si="750"/>
        <v>2.9306011199999998E-4</v>
      </c>
      <c r="EY91" s="1180">
        <f t="shared" ca="1" si="750"/>
        <v>3.3126364600000001E-4</v>
      </c>
      <c r="EZ91" s="1180">
        <f t="shared" ca="1" si="750"/>
        <v>3.3126364600000001E-4</v>
      </c>
      <c r="FA91" s="1180">
        <f t="shared" ca="1" si="750"/>
        <v>1.93856258E-22</v>
      </c>
      <c r="FB91" s="1180">
        <f t="shared" ca="1" si="750"/>
        <v>1.90327736E-11</v>
      </c>
      <c r="FN91" s="1180">
        <f t="shared" ref="FN91:FX100" ca="1" si="751">VLOOKUP(FN$1,INDIRECT(LU_MAT),$A91,FALSE())</f>
        <v>8.6859142600000004E-17</v>
      </c>
      <c r="FO91" s="1180">
        <f t="shared" ca="1" si="751"/>
        <v>8.3867565100000004E-17</v>
      </c>
      <c r="FP91" s="1180">
        <f t="shared" ca="1" si="751"/>
        <v>1.93856258E-22</v>
      </c>
      <c r="FQ91" s="1180">
        <f t="shared" ca="1" si="751"/>
        <v>1.90327736E-11</v>
      </c>
      <c r="FR91" s="1180">
        <f t="shared" ca="1" si="751"/>
        <v>0</v>
      </c>
      <c r="FS91" s="1180">
        <f t="shared" ca="1" si="751"/>
        <v>2.3555713300000001E-11</v>
      </c>
      <c r="FT91" s="1180">
        <f t="shared" ca="1" si="751"/>
        <v>0</v>
      </c>
      <c r="FU91" s="1180">
        <f t="shared" ca="1" si="751"/>
        <v>8.1745260999999995E-17</v>
      </c>
      <c r="FV91" s="1180">
        <f t="shared" ca="1" si="751"/>
        <v>0</v>
      </c>
      <c r="FW91" s="1180">
        <f t="shared" ca="1" si="751"/>
        <v>0</v>
      </c>
      <c r="FX91" s="1180">
        <f t="shared" ca="1" si="751"/>
        <v>0</v>
      </c>
      <c r="GJ91" s="1180">
        <f t="shared" ref="GJ91:GQ100" ca="1" si="752">VLOOKUP(GJ$1,INDIRECT(LU_MAT),$A91,FALSE())</f>
        <v>0</v>
      </c>
      <c r="GK91" s="1180">
        <f t="shared" ca="1" si="752"/>
        <v>0</v>
      </c>
      <c r="GL91" s="1180">
        <f t="shared" ca="1" si="752"/>
        <v>0</v>
      </c>
      <c r="GM91" s="1180">
        <f t="shared" ca="1" si="752"/>
        <v>0</v>
      </c>
      <c r="GN91" s="1180">
        <f t="shared" ca="1" si="752"/>
        <v>0</v>
      </c>
      <c r="GO91" s="1180">
        <f t="shared" ca="1" si="752"/>
        <v>0</v>
      </c>
      <c r="GP91" s="1180">
        <f t="shared" ca="1" si="752"/>
        <v>0</v>
      </c>
      <c r="GQ91" s="1180">
        <f t="shared" ca="1" si="752"/>
        <v>0</v>
      </c>
      <c r="HC91" s="1180">
        <f t="shared" ref="HC91:HH100" ca="1" si="753">VLOOKUP(HC$1,INDIRECT(LU_MAT),$A91,FALSE())</f>
        <v>3.3126364600000001E-4</v>
      </c>
      <c r="HD91" s="1180">
        <f t="shared" ca="1" si="753"/>
        <v>3.3126364600000001E-4</v>
      </c>
      <c r="HE91" s="1180">
        <f t="shared" ca="1" si="753"/>
        <v>0</v>
      </c>
      <c r="HF91" s="1180">
        <f t="shared" ca="1" si="753"/>
        <v>1.05849963E-15</v>
      </c>
      <c r="HG91" s="1180">
        <f t="shared" ca="1" si="753"/>
        <v>3.29626058E-4</v>
      </c>
      <c r="HH91" s="1180">
        <f t="shared" ca="1" si="753"/>
        <v>3.3126364600000001E-4</v>
      </c>
      <c r="HT91" s="1180">
        <f t="shared" ref="HT91:IE100" ca="1" si="754">VLOOKUP(HT$1,INDIRECT(LU_MAT),$A91,FALSE())</f>
        <v>1.0384180199999999E-10</v>
      </c>
      <c r="HU91" s="1180">
        <f t="shared" ca="1" si="754"/>
        <v>3.3126364600000001E-4</v>
      </c>
      <c r="HV91" s="1180">
        <f t="shared" ca="1" si="754"/>
        <v>2.8427475500000001E-4</v>
      </c>
      <c r="HW91" s="1180">
        <f t="shared" ca="1" si="754"/>
        <v>2.8427475500000001E-4</v>
      </c>
      <c r="HX91" s="1180">
        <f t="shared" ca="1" si="754"/>
        <v>2.5807546399999999E-5</v>
      </c>
      <c r="HY91" s="1180">
        <f t="shared" ca="1" si="754"/>
        <v>2.5807546399999999E-5</v>
      </c>
      <c r="HZ91" s="1180">
        <f t="shared" ca="1" si="754"/>
        <v>1.57893984E-17</v>
      </c>
      <c r="IA91" s="1180">
        <f t="shared" ca="1" si="754"/>
        <v>2.0357992900000002E-15</v>
      </c>
      <c r="IB91" s="1180">
        <f t="shared" ca="1" si="754"/>
        <v>0</v>
      </c>
      <c r="IC91" s="1180">
        <f t="shared" ca="1" si="754"/>
        <v>0</v>
      </c>
      <c r="ID91" s="1180">
        <f t="shared" ca="1" si="754"/>
        <v>0</v>
      </c>
      <c r="IE91" s="1180">
        <f t="shared" ca="1" si="754"/>
        <v>0</v>
      </c>
      <c r="IQ91" s="1180">
        <f t="shared" ref="IQ91:IZ100" ca="1" si="755">VLOOKUP(IQ$1,INDIRECT(LU_MAT),$A91,FALSE())</f>
        <v>2.5807546399999999E-5</v>
      </c>
      <c r="IR91" s="1180">
        <f t="shared" ca="1" si="755"/>
        <v>2.5807546399999999E-5</v>
      </c>
      <c r="IS91" s="1180">
        <f t="shared" ca="1" si="755"/>
        <v>1.5565424E-7</v>
      </c>
      <c r="IT91" s="1180">
        <f t="shared" ca="1" si="755"/>
        <v>6.13700588E-6</v>
      </c>
      <c r="IU91" s="1180">
        <f t="shared" ca="1" si="755"/>
        <v>6.13700588E-6</v>
      </c>
      <c r="IV91" s="1180">
        <f t="shared" ca="1" si="755"/>
        <v>1.55654547E-7</v>
      </c>
      <c r="IW91" s="1180">
        <f t="shared" ca="1" si="755"/>
        <v>1.5565424E-7</v>
      </c>
      <c r="IX91" s="1180">
        <f t="shared" ca="1" si="755"/>
        <v>1.09439195E-20</v>
      </c>
      <c r="IY91" s="1180">
        <f t="shared" ca="1" si="755"/>
        <v>6.13700588E-6</v>
      </c>
      <c r="IZ91" s="1180">
        <f t="shared" ca="1" si="755"/>
        <v>1.55654547E-7</v>
      </c>
      <c r="JA91" s="1180">
        <f t="shared" ref="JA91:JH100" ca="1" si="756">VLOOKUP(JA$1,INDIRECT(LU_MAT),$A91,FALSE())</f>
        <v>1.5565424E-7</v>
      </c>
      <c r="JB91" s="1180">
        <f t="shared" ca="1" si="756"/>
        <v>0</v>
      </c>
      <c r="JC91" s="1180">
        <f t="shared" ca="1" si="756"/>
        <v>9.90459054E-6</v>
      </c>
      <c r="JD91" s="1180">
        <f t="shared" ca="1" si="756"/>
        <v>0</v>
      </c>
      <c r="JE91" s="1180">
        <f t="shared" ca="1" si="756"/>
        <v>7.6972737099999999E-7</v>
      </c>
      <c r="JF91" s="1180">
        <f t="shared" ca="1" si="756"/>
        <v>0</v>
      </c>
      <c r="JG91" s="1180">
        <f t="shared" ca="1" si="756"/>
        <v>0</v>
      </c>
      <c r="JH91" s="1180">
        <f t="shared" ca="1" si="756"/>
        <v>2.0357992900000002E-15</v>
      </c>
      <c r="JT91" s="1180">
        <f t="shared" ref="JT91:KC100" ca="1" si="757">VLOOKUP(JT$1,INDIRECT(LU_MAT),$A91,FALSE())</f>
        <v>0</v>
      </c>
      <c r="JU91" s="1180">
        <f t="shared" ca="1" si="757"/>
        <v>0</v>
      </c>
      <c r="JV91" s="1180">
        <f t="shared" ca="1" si="757"/>
        <v>0</v>
      </c>
      <c r="JW91" s="1180">
        <f t="shared" ca="1" si="757"/>
        <v>0</v>
      </c>
      <c r="JX91" s="1180">
        <f t="shared" ca="1" si="757"/>
        <v>0</v>
      </c>
      <c r="JY91" s="1180">
        <f t="shared" ca="1" si="757"/>
        <v>0</v>
      </c>
      <c r="JZ91" s="1180">
        <f t="shared" ca="1" si="757"/>
        <v>0</v>
      </c>
      <c r="KA91" s="1180">
        <f t="shared" ca="1" si="757"/>
        <v>0</v>
      </c>
      <c r="KB91" s="1180">
        <f t="shared" ca="1" si="757"/>
        <v>0</v>
      </c>
      <c r="KC91" s="1180">
        <f t="shared" ca="1" si="757"/>
        <v>0</v>
      </c>
      <c r="KL91" s="1180">
        <f t="shared" ref="KL91:KR100" ca="1" si="758">VLOOKUP(KL$1,INDIRECT(LU_MAT),$A91,FALSE())</f>
        <v>0</v>
      </c>
      <c r="KM91" s="1180">
        <f t="shared" ca="1" si="758"/>
        <v>0</v>
      </c>
      <c r="KN91" s="1180">
        <f t="shared" ca="1" si="758"/>
        <v>0</v>
      </c>
      <c r="KO91" s="1180">
        <f t="shared" ca="1" si="758"/>
        <v>0</v>
      </c>
      <c r="KP91" s="1180">
        <f t="shared" ca="1" si="758"/>
        <v>0</v>
      </c>
      <c r="KQ91" s="1180">
        <f t="shared" ca="1" si="758"/>
        <v>0</v>
      </c>
      <c r="KR91" s="1180">
        <f t="shared" ca="1" si="758"/>
        <v>0</v>
      </c>
      <c r="LA91" s="1180">
        <f t="shared" ref="LA91:LK100" ca="1" si="759">VLOOKUP(LA$1,INDIRECT(LU_MAT),$A91,FALSE())</f>
        <v>1.05849963E-15</v>
      </c>
      <c r="LB91" s="1180">
        <f t="shared" ca="1" si="759"/>
        <v>1.57893984E-17</v>
      </c>
      <c r="LC91" s="1180">
        <f t="shared" ca="1" si="759"/>
        <v>4.1068889900000002E-17</v>
      </c>
      <c r="LD91" s="1180">
        <f t="shared" ca="1" si="759"/>
        <v>4.1068889900000002E-17</v>
      </c>
      <c r="LE91" s="1180">
        <f t="shared" ca="1" si="759"/>
        <v>0</v>
      </c>
      <c r="LF91" s="1180">
        <f t="shared" ca="1" si="759"/>
        <v>0</v>
      </c>
      <c r="LG91" s="1180">
        <f t="shared" ca="1" si="759"/>
        <v>0</v>
      </c>
      <c r="LH91" s="1180">
        <f t="shared" ca="1" si="759"/>
        <v>0</v>
      </c>
      <c r="LI91" s="1180">
        <f t="shared" ca="1" si="759"/>
        <v>0</v>
      </c>
      <c r="LJ91" s="1180">
        <f t="shared" ca="1" si="759"/>
        <v>0</v>
      </c>
      <c r="LK91" s="1180">
        <f t="shared" ca="1" si="759"/>
        <v>0</v>
      </c>
      <c r="LW91" s="1180">
        <f t="shared" ref="LW91:MF100" ca="1" si="760">VLOOKUP(LW$1,INDIRECT(LU_MAT),$A91,FALSE())</f>
        <v>0</v>
      </c>
      <c r="LX91" s="1180">
        <f t="shared" ca="1" si="760"/>
        <v>0</v>
      </c>
      <c r="LY91" s="1180">
        <f t="shared" ca="1" si="760"/>
        <v>3.29626058E-4</v>
      </c>
      <c r="LZ91" s="1180">
        <f t="shared" ca="1" si="760"/>
        <v>6.13700588E-6</v>
      </c>
      <c r="MA91" s="1180">
        <f t="shared" ca="1" si="760"/>
        <v>2.08511159E-4</v>
      </c>
      <c r="MB91" s="1180">
        <f t="shared" ca="1" si="760"/>
        <v>4.1068889900000002E-17</v>
      </c>
      <c r="MC91" s="1180">
        <f t="shared" ca="1" si="760"/>
        <v>0</v>
      </c>
      <c r="MD91" s="1180">
        <f t="shared" ca="1" si="760"/>
        <v>0</v>
      </c>
      <c r="ME91" s="1180">
        <f t="shared" ca="1" si="760"/>
        <v>0</v>
      </c>
      <c r="MF91" s="1180">
        <f t="shared" ca="1" si="760"/>
        <v>0</v>
      </c>
      <c r="MG91" s="1180">
        <f t="shared" ref="MG91:MO100" ca="1" si="761">VLOOKUP(MG$1,INDIRECT(LU_MAT),$A91,FALSE())</f>
        <v>0</v>
      </c>
      <c r="MH91" s="1180">
        <f t="shared" ca="1" si="761"/>
        <v>0</v>
      </c>
      <c r="MI91" s="1180">
        <f t="shared" ca="1" si="761"/>
        <v>0</v>
      </c>
      <c r="MJ91" s="1180">
        <f t="shared" ca="1" si="761"/>
        <v>0</v>
      </c>
      <c r="MK91" s="1180">
        <f t="shared" ca="1" si="761"/>
        <v>0</v>
      </c>
      <c r="ML91" s="1180">
        <f t="shared" ca="1" si="761"/>
        <v>0</v>
      </c>
      <c r="MM91" s="1180">
        <f t="shared" ca="1" si="761"/>
        <v>0</v>
      </c>
      <c r="MN91" s="1180">
        <f t="shared" ca="1" si="761"/>
        <v>0</v>
      </c>
      <c r="MO91" s="1180">
        <f t="shared" ca="1" si="761"/>
        <v>0</v>
      </c>
      <c r="NA91" s="1180">
        <f t="shared" ref="NA91:NP100" ca="1" si="762">VLOOKUP(NA$1,INDIRECT(LU_MAT),$A91,FALSE())</f>
        <v>1.6881800199999999E-10</v>
      </c>
      <c r="NB91" s="1180">
        <f t="shared" ca="1" si="762"/>
        <v>1.5423552E-17</v>
      </c>
      <c r="NC91" s="1180">
        <f t="shared" ca="1" si="762"/>
        <v>8.4261471900000004E-10</v>
      </c>
      <c r="ND91" s="1180">
        <f t="shared" ca="1" si="762"/>
        <v>0</v>
      </c>
      <c r="NE91" s="1180">
        <f t="shared" ca="1" si="762"/>
        <v>0</v>
      </c>
      <c r="NF91" s="1180">
        <f t="shared" ca="1" si="762"/>
        <v>0</v>
      </c>
      <c r="NG91" s="1180">
        <f t="shared" ca="1" si="762"/>
        <v>0</v>
      </c>
      <c r="NH91" s="1180">
        <f t="shared" ca="1" si="762"/>
        <v>0</v>
      </c>
      <c r="NI91" s="1180">
        <f t="shared" ca="1" si="762"/>
        <v>0</v>
      </c>
      <c r="NJ91" s="1180">
        <f t="shared" ca="1" si="762"/>
        <v>0</v>
      </c>
      <c r="NK91" s="1180">
        <f t="shared" ca="1" si="762"/>
        <v>0</v>
      </c>
      <c r="NL91" s="1180">
        <f t="shared" ca="1" si="762"/>
        <v>0</v>
      </c>
      <c r="NM91" s="1180">
        <f t="shared" ca="1" si="762"/>
        <v>0</v>
      </c>
      <c r="NN91" s="1180">
        <f t="shared" ca="1" si="762"/>
        <v>0</v>
      </c>
      <c r="NO91" s="1180">
        <f t="shared" ca="1" si="762"/>
        <v>0</v>
      </c>
      <c r="NP91" s="1180">
        <f t="shared" ca="1" si="762"/>
        <v>0</v>
      </c>
      <c r="OH91" s="1180">
        <f t="shared" ref="OH91:OO100" ca="1" si="763">VLOOKUP(OH$1,INDIRECT(LU_MAT),$A91,FALSE())</f>
        <v>0</v>
      </c>
      <c r="OI91" s="1180">
        <f t="shared" ca="1" si="763"/>
        <v>0</v>
      </c>
      <c r="OJ91" s="1180">
        <f t="shared" ca="1" si="763"/>
        <v>0</v>
      </c>
      <c r="OK91" s="1180">
        <f t="shared" ca="1" si="763"/>
        <v>0</v>
      </c>
      <c r="OL91" s="1180">
        <f t="shared" ca="1" si="763"/>
        <v>0</v>
      </c>
      <c r="OM91" s="1180">
        <f t="shared" ca="1" si="763"/>
        <v>0</v>
      </c>
      <c r="ON91" s="1180">
        <f t="shared" ca="1" si="763"/>
        <v>0</v>
      </c>
      <c r="OO91" s="1180">
        <f t="shared" ca="1" si="763"/>
        <v>0</v>
      </c>
      <c r="PA91" s="1180">
        <f t="shared" ref="PA91:PK100" ca="1" si="764">VLOOKUP(PA$1,INDIRECT(LU_MAT),$A91,FALSE())</f>
        <v>0</v>
      </c>
      <c r="PB91" s="1180">
        <f t="shared" ca="1" si="764"/>
        <v>0</v>
      </c>
      <c r="PC91" s="1180">
        <f t="shared" ca="1" si="764"/>
        <v>0</v>
      </c>
      <c r="PD91" s="1180">
        <f t="shared" ca="1" si="764"/>
        <v>0</v>
      </c>
      <c r="PE91" s="1180">
        <f t="shared" ca="1" si="764"/>
        <v>0</v>
      </c>
      <c r="PF91" s="1180">
        <f t="shared" ca="1" si="764"/>
        <v>0</v>
      </c>
      <c r="PG91" s="1180">
        <f t="shared" ca="1" si="764"/>
        <v>0</v>
      </c>
      <c r="PH91" s="1180">
        <f t="shared" ca="1" si="764"/>
        <v>0</v>
      </c>
      <c r="PI91" s="1180">
        <f t="shared" ca="1" si="764"/>
        <v>0</v>
      </c>
      <c r="PJ91" s="1180">
        <f t="shared" ca="1" si="764"/>
        <v>0</v>
      </c>
      <c r="PK91" s="1180">
        <f t="shared" ca="1" si="764"/>
        <v>0</v>
      </c>
      <c r="PW91" s="1180">
        <f t="shared" ca="1" si="743"/>
        <v>0</v>
      </c>
      <c r="PX91" s="1180">
        <f t="shared" ca="1" si="743"/>
        <v>0</v>
      </c>
      <c r="PY91" s="1180">
        <f t="shared" ca="1" si="743"/>
        <v>0</v>
      </c>
      <c r="PZ91" s="1180">
        <f t="shared" ca="1" si="743"/>
        <v>0</v>
      </c>
    </row>
    <row r="92" spans="1:442" ht="12" customHeight="1">
      <c r="A92" s="1">
        <v>71</v>
      </c>
      <c r="B92" s="1" t="s">
        <v>2648</v>
      </c>
      <c r="C92" s="1" t="s">
        <v>2715</v>
      </c>
      <c r="J92" s="1180">
        <f t="shared" ca="1" si="721"/>
        <v>0</v>
      </c>
      <c r="K92" s="1180">
        <f t="shared" ca="1" si="721"/>
        <v>0</v>
      </c>
      <c r="T92" s="1180">
        <f t="shared" ca="1" si="744"/>
        <v>0</v>
      </c>
      <c r="U92" s="1180">
        <f t="shared" ca="1" si="744"/>
        <v>0</v>
      </c>
      <c r="V92" s="1180">
        <f t="shared" ca="1" si="744"/>
        <v>9.7548969400000001E-12</v>
      </c>
      <c r="W92" s="1180">
        <f t="shared" ca="1" si="744"/>
        <v>0</v>
      </c>
      <c r="X92" s="1180">
        <f t="shared" ca="1" si="744"/>
        <v>0</v>
      </c>
      <c r="Y92" s="1180">
        <f t="shared" ca="1" si="744"/>
        <v>2.18610787E-4</v>
      </c>
      <c r="Z92" s="1180">
        <f t="shared" ca="1" si="744"/>
        <v>7.0832727900000004E-11</v>
      </c>
      <c r="AA92" s="1180">
        <f t="shared" ca="1" si="744"/>
        <v>2.3918476500000001E-4</v>
      </c>
      <c r="AB92" s="1180">
        <f t="shared" ca="1" si="744"/>
        <v>0</v>
      </c>
      <c r="AC92" s="1180">
        <f t="shared" ca="1" si="744"/>
        <v>9.8835160700000006E-12</v>
      </c>
      <c r="AD92" s="1180">
        <f t="shared" ca="1" si="744"/>
        <v>0</v>
      </c>
      <c r="AM92" s="1180">
        <f t="shared" ca="1" si="745"/>
        <v>0</v>
      </c>
      <c r="AN92" s="1180">
        <f t="shared" ca="1" si="745"/>
        <v>0</v>
      </c>
      <c r="AO92" s="1180">
        <f t="shared" ca="1" si="745"/>
        <v>2.3918476500000001E-4</v>
      </c>
      <c r="AP92" s="1180">
        <f t="shared" ca="1" si="745"/>
        <v>2.3918476500000001E-4</v>
      </c>
      <c r="AQ92" s="1180">
        <f t="shared" ca="1" si="745"/>
        <v>5.2676479000000001E-12</v>
      </c>
      <c r="AR92" s="1180">
        <f t="shared" ca="1" si="745"/>
        <v>6.4714204300000001E-18</v>
      </c>
      <c r="AS92" s="1180">
        <f t="shared" ca="1" si="745"/>
        <v>3.5354463700000001E-10</v>
      </c>
      <c r="AT92" s="1180">
        <f t="shared" ca="1" si="745"/>
        <v>7.9896724899999995E-20</v>
      </c>
      <c r="AU92" s="1180">
        <f t="shared" ca="1" si="745"/>
        <v>4.4044133300000004E-12</v>
      </c>
      <c r="AV92" s="1180">
        <f t="shared" ca="1" si="745"/>
        <v>2.5635739800000001E-4</v>
      </c>
      <c r="AW92" s="1180">
        <f t="shared" ca="1" si="745"/>
        <v>7.9896724899999995E-20</v>
      </c>
      <c r="AX92" s="1180">
        <f t="shared" ca="1" si="745"/>
        <v>4.3569986999999997E-11</v>
      </c>
      <c r="AY92" s="1180">
        <f t="shared" ca="1" si="745"/>
        <v>0</v>
      </c>
      <c r="AZ92" s="1180">
        <f t="shared" ca="1" si="745"/>
        <v>0</v>
      </c>
      <c r="BA92" s="1180">
        <f t="shared" ca="1" si="745"/>
        <v>0</v>
      </c>
      <c r="BB92" s="1180">
        <f t="shared" ca="1" si="745"/>
        <v>1.43079231E-4</v>
      </c>
      <c r="BN92" s="1180">
        <f t="shared" ca="1" si="746"/>
        <v>1.3782791E-4</v>
      </c>
      <c r="BO92" s="1180">
        <f t="shared" ca="1" si="746"/>
        <v>1.36012338E-4</v>
      </c>
      <c r="BP92" s="1180">
        <f t="shared" ca="1" si="746"/>
        <v>3.6444395500000001E-17</v>
      </c>
      <c r="BQ92" s="1180">
        <f t="shared" ca="1" si="746"/>
        <v>0</v>
      </c>
      <c r="BR92" s="1180">
        <f t="shared" ca="1" si="746"/>
        <v>0</v>
      </c>
      <c r="CD92" s="1180">
        <f t="shared" ca="1" si="747"/>
        <v>1.43079231E-4</v>
      </c>
      <c r="CE92" s="1180">
        <f t="shared" ca="1" si="747"/>
        <v>1.43079231E-4</v>
      </c>
      <c r="CF92" s="1180">
        <f t="shared" ca="1" si="747"/>
        <v>1.3782791E-4</v>
      </c>
      <c r="CG92" s="1180">
        <f t="shared" ca="1" si="747"/>
        <v>1.36012338E-4</v>
      </c>
      <c r="CH92" s="1180">
        <f t="shared" ca="1" si="747"/>
        <v>1.3787251500000001E-4</v>
      </c>
      <c r="CI92" s="1180">
        <f t="shared" ca="1" si="747"/>
        <v>0</v>
      </c>
      <c r="CJ92" s="1180">
        <f t="shared" ca="1" si="747"/>
        <v>0</v>
      </c>
      <c r="CK92" s="1180">
        <f t="shared" ca="1" si="747"/>
        <v>1.3204705700000001E-4</v>
      </c>
      <c r="CL92" s="1180">
        <f t="shared" ca="1" si="747"/>
        <v>3.5189188199999998E-17</v>
      </c>
      <c r="CM92" s="1180">
        <f t="shared" ca="1" si="747"/>
        <v>0</v>
      </c>
      <c r="CN92" s="1180">
        <f t="shared" ca="1" si="747"/>
        <v>1.2296228500000001E-4</v>
      </c>
      <c r="CO92" s="1180">
        <f t="shared" ca="1" si="747"/>
        <v>0</v>
      </c>
      <c r="DA92" s="1180">
        <f t="shared" ca="1" si="748"/>
        <v>0</v>
      </c>
      <c r="DB92" s="1180">
        <f t="shared" ca="1" si="748"/>
        <v>0</v>
      </c>
      <c r="DC92" s="1180">
        <f t="shared" ca="1" si="748"/>
        <v>0</v>
      </c>
      <c r="DD92" s="1180">
        <f t="shared" ca="1" si="748"/>
        <v>0</v>
      </c>
      <c r="DE92" s="1180">
        <f t="shared" ca="1" si="748"/>
        <v>0</v>
      </c>
      <c r="DF92" s="1180">
        <f t="shared" ca="1" si="748"/>
        <v>0</v>
      </c>
      <c r="DG92" s="1180">
        <f t="shared" ca="1" si="748"/>
        <v>0</v>
      </c>
      <c r="DH92" s="1180">
        <f t="shared" ca="1" si="748"/>
        <v>0</v>
      </c>
      <c r="DI92" s="1180">
        <f t="shared" ca="1" si="748"/>
        <v>0</v>
      </c>
      <c r="DJ92" s="1180">
        <f t="shared" ca="1" si="748"/>
        <v>0</v>
      </c>
      <c r="DV92" s="1180">
        <f t="shared" ca="1" si="749"/>
        <v>0</v>
      </c>
      <c r="DW92" s="1180">
        <f t="shared" ca="1" si="749"/>
        <v>0</v>
      </c>
      <c r="DX92" s="1180">
        <f t="shared" ca="1" si="749"/>
        <v>0</v>
      </c>
      <c r="DY92" s="1180">
        <f t="shared" ca="1" si="749"/>
        <v>0</v>
      </c>
      <c r="DZ92" s="1180">
        <f t="shared" ca="1" si="749"/>
        <v>0</v>
      </c>
      <c r="EA92" s="1180">
        <f t="shared" ca="1" si="749"/>
        <v>0</v>
      </c>
      <c r="EB92" s="1180">
        <f t="shared" ca="1" si="749"/>
        <v>0</v>
      </c>
      <c r="EC92" s="1180">
        <f t="shared" ca="1" si="749"/>
        <v>0</v>
      </c>
      <c r="ED92" s="1180">
        <f t="shared" ca="1" si="749"/>
        <v>0</v>
      </c>
      <c r="EE92" s="1180">
        <f t="shared" ca="1" si="749"/>
        <v>0</v>
      </c>
      <c r="EF92" s="1180">
        <f t="shared" ca="1" si="749"/>
        <v>0</v>
      </c>
      <c r="EG92" s="1180">
        <f t="shared" ca="1" si="749"/>
        <v>0</v>
      </c>
      <c r="EH92" s="1180">
        <f t="shared" ca="1" si="749"/>
        <v>0</v>
      </c>
      <c r="EI92" s="1180">
        <f t="shared" ca="1" si="749"/>
        <v>0</v>
      </c>
      <c r="EJ92" s="1180">
        <f t="shared" ca="1" si="749"/>
        <v>0</v>
      </c>
      <c r="EK92" s="1180">
        <f t="shared" ca="1" si="749"/>
        <v>0</v>
      </c>
      <c r="EW92" s="1180">
        <f t="shared" ca="1" si="750"/>
        <v>1.2296228500000001E-4</v>
      </c>
      <c r="EX92" s="1180">
        <f t="shared" ca="1" si="750"/>
        <v>1.2296228500000001E-4</v>
      </c>
      <c r="EY92" s="1180">
        <f t="shared" ca="1" si="750"/>
        <v>1.3899174000000001E-4</v>
      </c>
      <c r="EZ92" s="1180">
        <f t="shared" ca="1" si="750"/>
        <v>1.3899174000000001E-4</v>
      </c>
      <c r="FA92" s="1180">
        <f t="shared" ca="1" si="750"/>
        <v>8.1338290099999999E-23</v>
      </c>
      <c r="FB92" s="1180">
        <f t="shared" ca="1" si="750"/>
        <v>7.9857791200000004E-12</v>
      </c>
      <c r="FN92" s="1180">
        <f t="shared" ca="1" si="751"/>
        <v>3.6444395500000001E-17</v>
      </c>
      <c r="FO92" s="1180">
        <f t="shared" ca="1" si="751"/>
        <v>3.5189188199999998E-17</v>
      </c>
      <c r="FP92" s="1180">
        <f t="shared" ca="1" si="751"/>
        <v>8.1338290099999999E-23</v>
      </c>
      <c r="FQ92" s="1180">
        <f t="shared" ca="1" si="751"/>
        <v>7.9857791200000004E-12</v>
      </c>
      <c r="FR92" s="1180">
        <f t="shared" ca="1" si="751"/>
        <v>0</v>
      </c>
      <c r="FS92" s="1180">
        <f t="shared" ca="1" si="751"/>
        <v>9.8835160700000006E-12</v>
      </c>
      <c r="FT92" s="1180">
        <f t="shared" ca="1" si="751"/>
        <v>0</v>
      </c>
      <c r="FU92" s="1180">
        <f t="shared" ca="1" si="751"/>
        <v>3.4298710900000001E-17</v>
      </c>
      <c r="FV92" s="1180">
        <f t="shared" ca="1" si="751"/>
        <v>0</v>
      </c>
      <c r="FW92" s="1180">
        <f t="shared" ca="1" si="751"/>
        <v>0</v>
      </c>
      <c r="FX92" s="1180">
        <f t="shared" ca="1" si="751"/>
        <v>0</v>
      </c>
      <c r="GJ92" s="1180">
        <f t="shared" ca="1" si="752"/>
        <v>0</v>
      </c>
      <c r="GK92" s="1180">
        <f t="shared" ca="1" si="752"/>
        <v>0</v>
      </c>
      <c r="GL92" s="1180">
        <f t="shared" ca="1" si="752"/>
        <v>0</v>
      </c>
      <c r="GM92" s="1180">
        <f t="shared" ca="1" si="752"/>
        <v>0</v>
      </c>
      <c r="GN92" s="1180">
        <f t="shared" ca="1" si="752"/>
        <v>0</v>
      </c>
      <c r="GO92" s="1180">
        <f t="shared" ca="1" si="752"/>
        <v>0</v>
      </c>
      <c r="GP92" s="1180">
        <f t="shared" ca="1" si="752"/>
        <v>0</v>
      </c>
      <c r="GQ92" s="1180">
        <f t="shared" ca="1" si="752"/>
        <v>0</v>
      </c>
      <c r="HC92" s="1180">
        <f t="shared" ca="1" si="753"/>
        <v>1.3899174000000001E-4</v>
      </c>
      <c r="HD92" s="1180">
        <f t="shared" ca="1" si="753"/>
        <v>1.3899174000000001E-4</v>
      </c>
      <c r="HE92" s="1180">
        <f t="shared" ca="1" si="753"/>
        <v>0</v>
      </c>
      <c r="HF92" s="1180">
        <f t="shared" ca="1" si="753"/>
        <v>4.4412571999999996E-16</v>
      </c>
      <c r="HG92" s="1180">
        <f t="shared" ca="1" si="753"/>
        <v>1.3830464E-4</v>
      </c>
      <c r="HH92" s="1180">
        <f t="shared" ca="1" si="753"/>
        <v>1.3899174000000001E-4</v>
      </c>
      <c r="HT92" s="1180">
        <f t="shared" ca="1" si="754"/>
        <v>4.3569986999999997E-11</v>
      </c>
      <c r="HU92" s="1180">
        <f t="shared" ca="1" si="754"/>
        <v>1.3899174000000001E-4</v>
      </c>
      <c r="HV92" s="1180">
        <f t="shared" ca="1" si="754"/>
        <v>1.1927612100000001E-4</v>
      </c>
      <c r="HW92" s="1180">
        <f t="shared" ca="1" si="754"/>
        <v>1.1927612100000001E-4</v>
      </c>
      <c r="HX92" s="1180">
        <f t="shared" ca="1" si="754"/>
        <v>1.08283412E-5</v>
      </c>
      <c r="HY92" s="1180">
        <f t="shared" ca="1" si="754"/>
        <v>1.08283412E-5</v>
      </c>
      <c r="HZ92" s="1180">
        <f t="shared" ca="1" si="754"/>
        <v>6.6249224000000002E-18</v>
      </c>
      <c r="IA92" s="1180">
        <f t="shared" ca="1" si="754"/>
        <v>8.5418152000000003E-16</v>
      </c>
      <c r="IB92" s="1180">
        <f t="shared" ca="1" si="754"/>
        <v>0</v>
      </c>
      <c r="IC92" s="1180">
        <f t="shared" ca="1" si="754"/>
        <v>0</v>
      </c>
      <c r="ID92" s="1180">
        <f t="shared" ca="1" si="754"/>
        <v>0</v>
      </c>
      <c r="IE92" s="1180">
        <f t="shared" ca="1" si="754"/>
        <v>0</v>
      </c>
      <c r="IQ92" s="1180">
        <f t="shared" ca="1" si="755"/>
        <v>1.08283412E-5</v>
      </c>
      <c r="IR92" s="1180">
        <f t="shared" ca="1" si="755"/>
        <v>1.08283412E-5</v>
      </c>
      <c r="IS92" s="1180">
        <f t="shared" ca="1" si="755"/>
        <v>6.5309471300000006E-8</v>
      </c>
      <c r="IT92" s="1180">
        <f t="shared" ca="1" si="755"/>
        <v>2.5749675000000002E-6</v>
      </c>
      <c r="IU92" s="1180">
        <f t="shared" ca="1" si="755"/>
        <v>2.5749675000000002E-6</v>
      </c>
      <c r="IV92" s="1180">
        <f t="shared" ca="1" si="755"/>
        <v>6.5309600299999997E-8</v>
      </c>
      <c r="IW92" s="1180">
        <f t="shared" ca="1" si="755"/>
        <v>6.5309471300000006E-8</v>
      </c>
      <c r="IX92" s="1180">
        <f t="shared" ca="1" si="755"/>
        <v>4.5918543500000003E-21</v>
      </c>
      <c r="IY92" s="1180">
        <f t="shared" ca="1" si="755"/>
        <v>2.5749675000000002E-6</v>
      </c>
      <c r="IZ92" s="1180">
        <f t="shared" ca="1" si="755"/>
        <v>6.5309600299999997E-8</v>
      </c>
      <c r="JA92" s="1180">
        <f t="shared" ca="1" si="756"/>
        <v>6.5309471300000006E-8</v>
      </c>
      <c r="JB92" s="1180">
        <f t="shared" ca="1" si="756"/>
        <v>0</v>
      </c>
      <c r="JC92" s="1180">
        <f t="shared" ca="1" si="756"/>
        <v>4.1557722599999998E-6</v>
      </c>
      <c r="JD92" s="1180">
        <f t="shared" ca="1" si="756"/>
        <v>0</v>
      </c>
      <c r="JE92" s="1180">
        <f t="shared" ca="1" si="756"/>
        <v>3.22962533E-7</v>
      </c>
      <c r="JF92" s="1180">
        <f t="shared" ca="1" si="756"/>
        <v>0</v>
      </c>
      <c r="JG92" s="1180">
        <f t="shared" ca="1" si="756"/>
        <v>0</v>
      </c>
      <c r="JH92" s="1180">
        <f t="shared" ca="1" si="756"/>
        <v>8.5418152000000003E-16</v>
      </c>
      <c r="JT92" s="1180">
        <f t="shared" ca="1" si="757"/>
        <v>0</v>
      </c>
      <c r="JU92" s="1180">
        <f t="shared" ca="1" si="757"/>
        <v>0</v>
      </c>
      <c r="JV92" s="1180">
        <f t="shared" ca="1" si="757"/>
        <v>0</v>
      </c>
      <c r="JW92" s="1180">
        <f t="shared" ca="1" si="757"/>
        <v>0</v>
      </c>
      <c r="JX92" s="1180">
        <f t="shared" ca="1" si="757"/>
        <v>0</v>
      </c>
      <c r="JY92" s="1180">
        <f t="shared" ca="1" si="757"/>
        <v>0</v>
      </c>
      <c r="JZ92" s="1180">
        <f t="shared" ca="1" si="757"/>
        <v>0</v>
      </c>
      <c r="KA92" s="1180">
        <f t="shared" ca="1" si="757"/>
        <v>0</v>
      </c>
      <c r="KB92" s="1180">
        <f t="shared" ca="1" si="757"/>
        <v>0</v>
      </c>
      <c r="KC92" s="1180">
        <f t="shared" ca="1" si="757"/>
        <v>0</v>
      </c>
      <c r="KL92" s="1180">
        <f t="shared" ca="1" si="758"/>
        <v>0</v>
      </c>
      <c r="KM92" s="1180">
        <f t="shared" ca="1" si="758"/>
        <v>0</v>
      </c>
      <c r="KN92" s="1180">
        <f t="shared" ca="1" si="758"/>
        <v>0</v>
      </c>
      <c r="KO92" s="1180">
        <f t="shared" ca="1" si="758"/>
        <v>0</v>
      </c>
      <c r="KP92" s="1180">
        <f t="shared" ca="1" si="758"/>
        <v>0</v>
      </c>
      <c r="KQ92" s="1180">
        <f t="shared" ca="1" si="758"/>
        <v>0</v>
      </c>
      <c r="KR92" s="1180">
        <f t="shared" ca="1" si="758"/>
        <v>0</v>
      </c>
      <c r="LA92" s="1180">
        <f t="shared" ca="1" si="759"/>
        <v>4.4412571999999996E-16</v>
      </c>
      <c r="LB92" s="1180">
        <f t="shared" ca="1" si="759"/>
        <v>6.6249224000000002E-18</v>
      </c>
      <c r="LC92" s="1180">
        <f t="shared" ca="1" si="759"/>
        <v>1.7231702100000002E-17</v>
      </c>
      <c r="LD92" s="1180">
        <f t="shared" ca="1" si="759"/>
        <v>1.7231702100000002E-17</v>
      </c>
      <c r="LE92" s="1180">
        <f t="shared" ca="1" si="759"/>
        <v>0</v>
      </c>
      <c r="LF92" s="1180">
        <f t="shared" ca="1" si="759"/>
        <v>0</v>
      </c>
      <c r="LG92" s="1180">
        <f t="shared" ca="1" si="759"/>
        <v>0</v>
      </c>
      <c r="LH92" s="1180">
        <f t="shared" ca="1" si="759"/>
        <v>0</v>
      </c>
      <c r="LI92" s="1180">
        <f t="shared" ca="1" si="759"/>
        <v>0</v>
      </c>
      <c r="LJ92" s="1180">
        <f t="shared" ca="1" si="759"/>
        <v>0</v>
      </c>
      <c r="LK92" s="1180">
        <f t="shared" ca="1" si="759"/>
        <v>0</v>
      </c>
      <c r="LW92" s="1180">
        <f t="shared" ca="1" si="760"/>
        <v>0</v>
      </c>
      <c r="LX92" s="1180">
        <f t="shared" ca="1" si="760"/>
        <v>0</v>
      </c>
      <c r="LY92" s="1180">
        <f t="shared" ca="1" si="760"/>
        <v>1.3830464E-4</v>
      </c>
      <c r="LZ92" s="1180">
        <f t="shared" ca="1" si="760"/>
        <v>2.5749675000000002E-6</v>
      </c>
      <c r="MA92" s="1180">
        <f t="shared" ca="1" si="760"/>
        <v>8.7487199399999995E-5</v>
      </c>
      <c r="MB92" s="1180">
        <f t="shared" ca="1" si="760"/>
        <v>1.7231702100000002E-17</v>
      </c>
      <c r="MC92" s="1180">
        <f t="shared" ca="1" si="760"/>
        <v>0</v>
      </c>
      <c r="MD92" s="1180">
        <f t="shared" ca="1" si="760"/>
        <v>0</v>
      </c>
      <c r="ME92" s="1180">
        <f t="shared" ca="1" si="760"/>
        <v>0</v>
      </c>
      <c r="MF92" s="1180">
        <f t="shared" ca="1" si="760"/>
        <v>0</v>
      </c>
      <c r="MG92" s="1180">
        <f t="shared" ca="1" si="761"/>
        <v>0</v>
      </c>
      <c r="MH92" s="1180">
        <f t="shared" ca="1" si="761"/>
        <v>0</v>
      </c>
      <c r="MI92" s="1180">
        <f t="shared" ca="1" si="761"/>
        <v>0</v>
      </c>
      <c r="MJ92" s="1180">
        <f t="shared" ca="1" si="761"/>
        <v>0</v>
      </c>
      <c r="MK92" s="1180">
        <f t="shared" ca="1" si="761"/>
        <v>0</v>
      </c>
      <c r="ML92" s="1180">
        <f t="shared" ca="1" si="761"/>
        <v>0</v>
      </c>
      <c r="MM92" s="1180">
        <f t="shared" ca="1" si="761"/>
        <v>0</v>
      </c>
      <c r="MN92" s="1180">
        <f t="shared" ca="1" si="761"/>
        <v>0</v>
      </c>
      <c r="MO92" s="1180">
        <f t="shared" ca="1" si="761"/>
        <v>0</v>
      </c>
      <c r="NA92" s="1180">
        <f t="shared" ca="1" si="762"/>
        <v>7.0832727900000004E-11</v>
      </c>
      <c r="NB92" s="1180">
        <f t="shared" ca="1" si="762"/>
        <v>6.4714204300000001E-18</v>
      </c>
      <c r="NC92" s="1180">
        <f t="shared" ca="1" si="762"/>
        <v>3.5354463700000001E-10</v>
      </c>
      <c r="ND92" s="1180">
        <f t="shared" ca="1" si="762"/>
        <v>0</v>
      </c>
      <c r="NE92" s="1180">
        <f t="shared" ca="1" si="762"/>
        <v>0</v>
      </c>
      <c r="NF92" s="1180">
        <f t="shared" ca="1" si="762"/>
        <v>0</v>
      </c>
      <c r="NG92" s="1180">
        <f t="shared" ca="1" si="762"/>
        <v>0</v>
      </c>
      <c r="NH92" s="1180">
        <f t="shared" ca="1" si="762"/>
        <v>0</v>
      </c>
      <c r="NI92" s="1180">
        <f t="shared" ca="1" si="762"/>
        <v>0</v>
      </c>
      <c r="NJ92" s="1180">
        <f t="shared" ca="1" si="762"/>
        <v>0</v>
      </c>
      <c r="NK92" s="1180">
        <f t="shared" ca="1" si="762"/>
        <v>0</v>
      </c>
      <c r="NL92" s="1180">
        <f t="shared" ca="1" si="762"/>
        <v>0</v>
      </c>
      <c r="NM92" s="1180">
        <f t="shared" ca="1" si="762"/>
        <v>0</v>
      </c>
      <c r="NN92" s="1180">
        <f t="shared" ca="1" si="762"/>
        <v>0</v>
      </c>
      <c r="NO92" s="1180">
        <f t="shared" ca="1" si="762"/>
        <v>0</v>
      </c>
      <c r="NP92" s="1180">
        <f t="shared" ca="1" si="762"/>
        <v>0</v>
      </c>
      <c r="OH92" s="1180">
        <f t="shared" ca="1" si="763"/>
        <v>0</v>
      </c>
      <c r="OI92" s="1180">
        <f t="shared" ca="1" si="763"/>
        <v>0</v>
      </c>
      <c r="OJ92" s="1180">
        <f t="shared" ca="1" si="763"/>
        <v>0</v>
      </c>
      <c r="OK92" s="1180">
        <f t="shared" ca="1" si="763"/>
        <v>0</v>
      </c>
      <c r="OL92" s="1180">
        <f t="shared" ca="1" si="763"/>
        <v>0</v>
      </c>
      <c r="OM92" s="1180">
        <f t="shared" ca="1" si="763"/>
        <v>0</v>
      </c>
      <c r="ON92" s="1180">
        <f t="shared" ca="1" si="763"/>
        <v>0</v>
      </c>
      <c r="OO92" s="1180">
        <f t="shared" ca="1" si="763"/>
        <v>0</v>
      </c>
      <c r="PA92" s="1180">
        <f t="shared" ca="1" si="764"/>
        <v>0</v>
      </c>
      <c r="PB92" s="1180">
        <f t="shared" ca="1" si="764"/>
        <v>0</v>
      </c>
      <c r="PC92" s="1180">
        <f t="shared" ca="1" si="764"/>
        <v>0</v>
      </c>
      <c r="PD92" s="1180">
        <f t="shared" ca="1" si="764"/>
        <v>0</v>
      </c>
      <c r="PE92" s="1180">
        <f t="shared" ca="1" si="764"/>
        <v>0</v>
      </c>
      <c r="PF92" s="1180">
        <f t="shared" ca="1" si="764"/>
        <v>0</v>
      </c>
      <c r="PG92" s="1180">
        <f t="shared" ca="1" si="764"/>
        <v>0</v>
      </c>
      <c r="PH92" s="1180">
        <f t="shared" ca="1" si="764"/>
        <v>0</v>
      </c>
      <c r="PI92" s="1180">
        <f t="shared" ca="1" si="764"/>
        <v>0</v>
      </c>
      <c r="PJ92" s="1180">
        <f t="shared" ca="1" si="764"/>
        <v>0</v>
      </c>
      <c r="PK92" s="1180">
        <f t="shared" ca="1" si="764"/>
        <v>0</v>
      </c>
      <c r="PW92" s="1180">
        <f t="shared" ca="1" si="743"/>
        <v>0</v>
      </c>
      <c r="PX92" s="1180">
        <f t="shared" ca="1" si="743"/>
        <v>0</v>
      </c>
      <c r="PY92" s="1180">
        <f t="shared" ca="1" si="743"/>
        <v>0</v>
      </c>
      <c r="PZ92" s="1180">
        <f t="shared" ca="1" si="743"/>
        <v>0</v>
      </c>
    </row>
    <row r="93" spans="1:442" ht="12" customHeight="1">
      <c r="A93" s="1">
        <v>127</v>
      </c>
      <c r="B93" s="1" t="s">
        <v>2649</v>
      </c>
      <c r="C93" s="1" t="s">
        <v>2695</v>
      </c>
      <c r="D93" s="1" t="s">
        <v>93</v>
      </c>
      <c r="J93" s="1180">
        <f t="shared" ca="1" si="721"/>
        <v>0</v>
      </c>
      <c r="K93" s="1180">
        <f t="shared" ca="1" si="721"/>
        <v>0</v>
      </c>
      <c r="T93" s="1180">
        <f t="shared" ca="1" si="744"/>
        <v>0</v>
      </c>
      <c r="U93" s="1180">
        <f t="shared" ca="1" si="744"/>
        <v>0</v>
      </c>
      <c r="V93" s="1180">
        <f t="shared" ca="1" si="744"/>
        <v>0</v>
      </c>
      <c r="W93" s="1180">
        <f t="shared" ca="1" si="744"/>
        <v>0</v>
      </c>
      <c r="X93" s="1180">
        <f t="shared" ca="1" si="744"/>
        <v>0</v>
      </c>
      <c r="Y93" s="1180">
        <f t="shared" ca="1" si="744"/>
        <v>0</v>
      </c>
      <c r="Z93" s="1180">
        <f t="shared" ca="1" si="744"/>
        <v>0</v>
      </c>
      <c r="AA93" s="1180">
        <f t="shared" ca="1" si="744"/>
        <v>0</v>
      </c>
      <c r="AB93" s="1180">
        <f t="shared" ca="1" si="744"/>
        <v>0</v>
      </c>
      <c r="AC93" s="1180">
        <f t="shared" ca="1" si="744"/>
        <v>0</v>
      </c>
      <c r="AD93" s="1180">
        <f t="shared" ca="1" si="744"/>
        <v>0</v>
      </c>
      <c r="AM93" s="1180">
        <f t="shared" ca="1" si="745"/>
        <v>0</v>
      </c>
      <c r="AN93" s="1180">
        <f t="shared" ca="1" si="745"/>
        <v>0</v>
      </c>
      <c r="AO93" s="1180">
        <f t="shared" ca="1" si="745"/>
        <v>0</v>
      </c>
      <c r="AP93" s="1180">
        <f t="shared" ca="1" si="745"/>
        <v>0</v>
      </c>
      <c r="AQ93" s="1180">
        <f t="shared" ca="1" si="745"/>
        <v>0</v>
      </c>
      <c r="AR93" s="1180">
        <f t="shared" ca="1" si="745"/>
        <v>0</v>
      </c>
      <c r="AS93" s="1180">
        <f t="shared" ca="1" si="745"/>
        <v>0</v>
      </c>
      <c r="AT93" s="1180">
        <f t="shared" ca="1" si="745"/>
        <v>0</v>
      </c>
      <c r="AU93" s="1180">
        <f t="shared" ca="1" si="745"/>
        <v>0</v>
      </c>
      <c r="AV93" s="1180">
        <f t="shared" ca="1" si="745"/>
        <v>0</v>
      </c>
      <c r="AW93" s="1180">
        <f t="shared" ca="1" si="745"/>
        <v>0</v>
      </c>
      <c r="AX93" s="1180">
        <f t="shared" ca="1" si="745"/>
        <v>0</v>
      </c>
      <c r="AY93" s="1180">
        <f t="shared" ca="1" si="745"/>
        <v>0</v>
      </c>
      <c r="AZ93" s="1180">
        <f t="shared" ca="1" si="745"/>
        <v>0</v>
      </c>
      <c r="BA93" s="1180">
        <f t="shared" ca="1" si="745"/>
        <v>0</v>
      </c>
      <c r="BB93" s="1180">
        <f t="shared" ca="1" si="745"/>
        <v>0</v>
      </c>
      <c r="BN93" s="1180">
        <f t="shared" ca="1" si="746"/>
        <v>0</v>
      </c>
      <c r="BO93" s="1180">
        <f t="shared" ca="1" si="746"/>
        <v>0</v>
      </c>
      <c r="BP93" s="1180">
        <f t="shared" ca="1" si="746"/>
        <v>0</v>
      </c>
      <c r="BQ93" s="1180">
        <f t="shared" ca="1" si="746"/>
        <v>0</v>
      </c>
      <c r="BR93" s="1180">
        <f t="shared" ca="1" si="746"/>
        <v>0</v>
      </c>
      <c r="CD93" s="1180">
        <f t="shared" ca="1" si="747"/>
        <v>0</v>
      </c>
      <c r="CE93" s="1180">
        <f t="shared" ca="1" si="747"/>
        <v>0</v>
      </c>
      <c r="CF93" s="1180">
        <f t="shared" ca="1" si="747"/>
        <v>0</v>
      </c>
      <c r="CG93" s="1180">
        <f t="shared" ca="1" si="747"/>
        <v>0</v>
      </c>
      <c r="CH93" s="1180">
        <f t="shared" ca="1" si="747"/>
        <v>0</v>
      </c>
      <c r="CI93" s="1180">
        <f t="shared" ca="1" si="747"/>
        <v>0</v>
      </c>
      <c r="CJ93" s="1180">
        <f t="shared" ca="1" si="747"/>
        <v>0</v>
      </c>
      <c r="CK93" s="1180">
        <f t="shared" ca="1" si="747"/>
        <v>0</v>
      </c>
      <c r="CL93" s="1180">
        <f t="shared" ca="1" si="747"/>
        <v>0</v>
      </c>
      <c r="CM93" s="1180">
        <f t="shared" ca="1" si="747"/>
        <v>0</v>
      </c>
      <c r="CN93" s="1180">
        <f t="shared" ca="1" si="747"/>
        <v>0</v>
      </c>
      <c r="CO93" s="1180">
        <f t="shared" ca="1" si="747"/>
        <v>0</v>
      </c>
      <c r="DA93" s="1180">
        <f t="shared" ca="1" si="748"/>
        <v>0</v>
      </c>
      <c r="DB93" s="1180">
        <f t="shared" ca="1" si="748"/>
        <v>0</v>
      </c>
      <c r="DC93" s="1180">
        <f t="shared" ca="1" si="748"/>
        <v>0</v>
      </c>
      <c r="DD93" s="1180">
        <f t="shared" ca="1" si="748"/>
        <v>0</v>
      </c>
      <c r="DE93" s="1180">
        <f t="shared" ca="1" si="748"/>
        <v>0</v>
      </c>
      <c r="DF93" s="1180">
        <f t="shared" ca="1" si="748"/>
        <v>0</v>
      </c>
      <c r="DG93" s="1180">
        <f t="shared" ca="1" si="748"/>
        <v>0</v>
      </c>
      <c r="DH93" s="1180">
        <f t="shared" ca="1" si="748"/>
        <v>0</v>
      </c>
      <c r="DI93" s="1180">
        <f t="shared" ca="1" si="748"/>
        <v>0</v>
      </c>
      <c r="DJ93" s="1180">
        <f t="shared" ca="1" si="748"/>
        <v>0</v>
      </c>
      <c r="DV93" s="1180">
        <f t="shared" ca="1" si="749"/>
        <v>0</v>
      </c>
      <c r="DW93" s="1180">
        <f t="shared" ca="1" si="749"/>
        <v>0</v>
      </c>
      <c r="DX93" s="1180">
        <f t="shared" ca="1" si="749"/>
        <v>0</v>
      </c>
      <c r="DY93" s="1180">
        <f t="shared" ca="1" si="749"/>
        <v>0</v>
      </c>
      <c r="DZ93" s="1180">
        <f t="shared" ca="1" si="749"/>
        <v>0</v>
      </c>
      <c r="EA93" s="1180">
        <f t="shared" ca="1" si="749"/>
        <v>0</v>
      </c>
      <c r="EB93" s="1180">
        <f t="shared" ca="1" si="749"/>
        <v>0</v>
      </c>
      <c r="EC93" s="1180">
        <f t="shared" ca="1" si="749"/>
        <v>0</v>
      </c>
      <c r="ED93" s="1180">
        <f t="shared" ca="1" si="749"/>
        <v>0</v>
      </c>
      <c r="EE93" s="1180">
        <f t="shared" ca="1" si="749"/>
        <v>0</v>
      </c>
      <c r="EF93" s="1180">
        <f t="shared" ca="1" si="749"/>
        <v>0</v>
      </c>
      <c r="EG93" s="1180">
        <f t="shared" ca="1" si="749"/>
        <v>0</v>
      </c>
      <c r="EH93" s="1180">
        <f t="shared" ca="1" si="749"/>
        <v>0</v>
      </c>
      <c r="EI93" s="1180">
        <f t="shared" ca="1" si="749"/>
        <v>0</v>
      </c>
      <c r="EJ93" s="1180">
        <f t="shared" ca="1" si="749"/>
        <v>0</v>
      </c>
      <c r="EK93" s="1180">
        <f t="shared" ca="1" si="749"/>
        <v>0</v>
      </c>
      <c r="EW93" s="1180">
        <f t="shared" ca="1" si="750"/>
        <v>0</v>
      </c>
      <c r="EX93" s="1180">
        <f t="shared" ca="1" si="750"/>
        <v>0</v>
      </c>
      <c r="EY93" s="1180">
        <f t="shared" ca="1" si="750"/>
        <v>0</v>
      </c>
      <c r="EZ93" s="1180">
        <f t="shared" ca="1" si="750"/>
        <v>0</v>
      </c>
      <c r="FA93" s="1180">
        <f t="shared" ca="1" si="750"/>
        <v>0</v>
      </c>
      <c r="FB93" s="1180">
        <f t="shared" ca="1" si="750"/>
        <v>0</v>
      </c>
      <c r="FN93" s="1180">
        <f t="shared" ca="1" si="751"/>
        <v>0</v>
      </c>
      <c r="FO93" s="1180">
        <f t="shared" ca="1" si="751"/>
        <v>0</v>
      </c>
      <c r="FP93" s="1180">
        <f t="shared" ca="1" si="751"/>
        <v>0</v>
      </c>
      <c r="FQ93" s="1180">
        <f t="shared" ca="1" si="751"/>
        <v>0</v>
      </c>
      <c r="FR93" s="1180">
        <f t="shared" ca="1" si="751"/>
        <v>0</v>
      </c>
      <c r="FS93" s="1180">
        <f t="shared" ca="1" si="751"/>
        <v>0</v>
      </c>
      <c r="FT93" s="1180">
        <f t="shared" ca="1" si="751"/>
        <v>0</v>
      </c>
      <c r="FU93" s="1180">
        <f t="shared" ca="1" si="751"/>
        <v>0</v>
      </c>
      <c r="FV93" s="1180">
        <f t="shared" ca="1" si="751"/>
        <v>0</v>
      </c>
      <c r="FW93" s="1180">
        <f t="shared" ca="1" si="751"/>
        <v>0</v>
      </c>
      <c r="FX93" s="1180">
        <f t="shared" ca="1" si="751"/>
        <v>0</v>
      </c>
      <c r="GJ93" s="1180">
        <f t="shared" ca="1" si="752"/>
        <v>0</v>
      </c>
      <c r="GK93" s="1180">
        <f t="shared" ca="1" si="752"/>
        <v>0</v>
      </c>
      <c r="GL93" s="1180">
        <f t="shared" ca="1" si="752"/>
        <v>0</v>
      </c>
      <c r="GM93" s="1180">
        <f t="shared" ca="1" si="752"/>
        <v>0</v>
      </c>
      <c r="GN93" s="1180">
        <f t="shared" ca="1" si="752"/>
        <v>0</v>
      </c>
      <c r="GO93" s="1180">
        <f t="shared" ca="1" si="752"/>
        <v>0</v>
      </c>
      <c r="GP93" s="1180">
        <f t="shared" ca="1" si="752"/>
        <v>0</v>
      </c>
      <c r="GQ93" s="1180">
        <f t="shared" ca="1" si="752"/>
        <v>0</v>
      </c>
      <c r="HC93" s="1180">
        <f t="shared" ca="1" si="753"/>
        <v>0</v>
      </c>
      <c r="HD93" s="1180">
        <f t="shared" ca="1" si="753"/>
        <v>0</v>
      </c>
      <c r="HE93" s="1180">
        <f t="shared" ca="1" si="753"/>
        <v>0</v>
      </c>
      <c r="HF93" s="1180">
        <f t="shared" ca="1" si="753"/>
        <v>0</v>
      </c>
      <c r="HG93" s="1180">
        <f t="shared" ca="1" si="753"/>
        <v>0</v>
      </c>
      <c r="HH93" s="1180">
        <f t="shared" ca="1" si="753"/>
        <v>0</v>
      </c>
      <c r="HT93" s="1180">
        <f t="shared" ca="1" si="754"/>
        <v>0</v>
      </c>
      <c r="HU93" s="1180">
        <f t="shared" ca="1" si="754"/>
        <v>0</v>
      </c>
      <c r="HV93" s="1180">
        <f t="shared" ca="1" si="754"/>
        <v>0</v>
      </c>
      <c r="HW93" s="1180">
        <f t="shared" ca="1" si="754"/>
        <v>0</v>
      </c>
      <c r="HX93" s="1180">
        <f t="shared" ca="1" si="754"/>
        <v>0</v>
      </c>
      <c r="HY93" s="1180">
        <f t="shared" ca="1" si="754"/>
        <v>0</v>
      </c>
      <c r="HZ93" s="1180">
        <f t="shared" ca="1" si="754"/>
        <v>0</v>
      </c>
      <c r="IA93" s="1180">
        <f t="shared" ca="1" si="754"/>
        <v>0</v>
      </c>
      <c r="IB93" s="1180">
        <f t="shared" ca="1" si="754"/>
        <v>0</v>
      </c>
      <c r="IC93" s="1180">
        <f t="shared" ca="1" si="754"/>
        <v>0</v>
      </c>
      <c r="ID93" s="1180">
        <f t="shared" ca="1" si="754"/>
        <v>0</v>
      </c>
      <c r="IE93" s="1180">
        <f t="shared" ca="1" si="754"/>
        <v>0</v>
      </c>
      <c r="IQ93" s="1180">
        <f t="shared" ca="1" si="755"/>
        <v>0</v>
      </c>
      <c r="IR93" s="1180">
        <f t="shared" ca="1" si="755"/>
        <v>0</v>
      </c>
      <c r="IS93" s="1180">
        <f t="shared" ca="1" si="755"/>
        <v>0</v>
      </c>
      <c r="IT93" s="1180">
        <f t="shared" ca="1" si="755"/>
        <v>0</v>
      </c>
      <c r="IU93" s="1180">
        <f t="shared" ca="1" si="755"/>
        <v>0</v>
      </c>
      <c r="IV93" s="1180">
        <f t="shared" ca="1" si="755"/>
        <v>0</v>
      </c>
      <c r="IW93" s="1180">
        <f t="shared" ca="1" si="755"/>
        <v>0</v>
      </c>
      <c r="IX93" s="1180">
        <f t="shared" ca="1" si="755"/>
        <v>0</v>
      </c>
      <c r="IY93" s="1180">
        <f t="shared" ca="1" si="755"/>
        <v>0</v>
      </c>
      <c r="IZ93" s="1180">
        <f t="shared" ca="1" si="755"/>
        <v>0</v>
      </c>
      <c r="JA93" s="1180">
        <f t="shared" ca="1" si="756"/>
        <v>0</v>
      </c>
      <c r="JB93" s="1180">
        <f t="shared" ca="1" si="756"/>
        <v>0</v>
      </c>
      <c r="JC93" s="1180">
        <f t="shared" ca="1" si="756"/>
        <v>0</v>
      </c>
      <c r="JD93" s="1180">
        <f t="shared" ca="1" si="756"/>
        <v>0</v>
      </c>
      <c r="JE93" s="1180">
        <f t="shared" ca="1" si="756"/>
        <v>0</v>
      </c>
      <c r="JF93" s="1180">
        <f t="shared" ca="1" si="756"/>
        <v>0</v>
      </c>
      <c r="JG93" s="1180">
        <f t="shared" ca="1" si="756"/>
        <v>0</v>
      </c>
      <c r="JH93" s="1180">
        <f t="shared" ca="1" si="756"/>
        <v>0</v>
      </c>
      <c r="JT93" s="1180">
        <f t="shared" ca="1" si="757"/>
        <v>0</v>
      </c>
      <c r="JU93" s="1180">
        <f t="shared" ca="1" si="757"/>
        <v>0</v>
      </c>
      <c r="JV93" s="1180">
        <f t="shared" ca="1" si="757"/>
        <v>0</v>
      </c>
      <c r="JW93" s="1180">
        <f t="shared" ca="1" si="757"/>
        <v>0</v>
      </c>
      <c r="JX93" s="1180">
        <f t="shared" ca="1" si="757"/>
        <v>0</v>
      </c>
      <c r="JY93" s="1180">
        <f t="shared" ca="1" si="757"/>
        <v>0</v>
      </c>
      <c r="JZ93" s="1180">
        <f t="shared" ca="1" si="757"/>
        <v>0</v>
      </c>
      <c r="KA93" s="1180">
        <f t="shared" ca="1" si="757"/>
        <v>0</v>
      </c>
      <c r="KB93" s="1180">
        <f t="shared" ca="1" si="757"/>
        <v>0</v>
      </c>
      <c r="KC93" s="1180">
        <f t="shared" ca="1" si="757"/>
        <v>0</v>
      </c>
      <c r="KL93" s="1180">
        <f t="shared" ca="1" si="758"/>
        <v>0</v>
      </c>
      <c r="KM93" s="1180">
        <f t="shared" ca="1" si="758"/>
        <v>0</v>
      </c>
      <c r="KN93" s="1180">
        <f t="shared" ca="1" si="758"/>
        <v>0</v>
      </c>
      <c r="KO93" s="1180">
        <f t="shared" ca="1" si="758"/>
        <v>0</v>
      </c>
      <c r="KP93" s="1180">
        <f t="shared" ca="1" si="758"/>
        <v>0</v>
      </c>
      <c r="KQ93" s="1180">
        <f t="shared" ca="1" si="758"/>
        <v>0</v>
      </c>
      <c r="KR93" s="1180">
        <f t="shared" ca="1" si="758"/>
        <v>0</v>
      </c>
      <c r="LA93" s="1180">
        <f t="shared" ca="1" si="759"/>
        <v>0</v>
      </c>
      <c r="LB93" s="1180">
        <f t="shared" ca="1" si="759"/>
        <v>0</v>
      </c>
      <c r="LC93" s="1180">
        <f t="shared" ca="1" si="759"/>
        <v>0</v>
      </c>
      <c r="LD93" s="1180">
        <f t="shared" ca="1" si="759"/>
        <v>0</v>
      </c>
      <c r="LE93" s="1180">
        <f t="shared" ca="1" si="759"/>
        <v>0</v>
      </c>
      <c r="LF93" s="1180">
        <f t="shared" ca="1" si="759"/>
        <v>0</v>
      </c>
      <c r="LG93" s="1180">
        <f t="shared" ca="1" si="759"/>
        <v>0</v>
      </c>
      <c r="LH93" s="1180">
        <f t="shared" ca="1" si="759"/>
        <v>0</v>
      </c>
      <c r="LI93" s="1180">
        <f t="shared" ca="1" si="759"/>
        <v>0</v>
      </c>
      <c r="LJ93" s="1180">
        <f t="shared" ca="1" si="759"/>
        <v>0</v>
      </c>
      <c r="LK93" s="1180">
        <f t="shared" ca="1" si="759"/>
        <v>0</v>
      </c>
      <c r="LW93" s="1180">
        <f t="shared" ca="1" si="760"/>
        <v>0</v>
      </c>
      <c r="LX93" s="1180">
        <f t="shared" ca="1" si="760"/>
        <v>0</v>
      </c>
      <c r="LY93" s="1180">
        <f t="shared" ca="1" si="760"/>
        <v>0</v>
      </c>
      <c r="LZ93" s="1180">
        <f t="shared" ca="1" si="760"/>
        <v>0</v>
      </c>
      <c r="MA93" s="1180">
        <f t="shared" ca="1" si="760"/>
        <v>0</v>
      </c>
      <c r="MB93" s="1180">
        <f t="shared" ca="1" si="760"/>
        <v>0</v>
      </c>
      <c r="MC93" s="1180">
        <f t="shared" ca="1" si="760"/>
        <v>0</v>
      </c>
      <c r="MD93" s="1180">
        <f t="shared" ca="1" si="760"/>
        <v>0</v>
      </c>
      <c r="ME93" s="1180">
        <f t="shared" ca="1" si="760"/>
        <v>0</v>
      </c>
      <c r="MF93" s="1180">
        <f t="shared" ca="1" si="760"/>
        <v>0</v>
      </c>
      <c r="MG93" s="1180">
        <f t="shared" ca="1" si="761"/>
        <v>0</v>
      </c>
      <c r="MH93" s="1180">
        <f t="shared" ca="1" si="761"/>
        <v>0</v>
      </c>
      <c r="MI93" s="1180">
        <f t="shared" ca="1" si="761"/>
        <v>0</v>
      </c>
      <c r="MJ93" s="1180">
        <f t="shared" ca="1" si="761"/>
        <v>0</v>
      </c>
      <c r="MK93" s="1180">
        <f t="shared" ca="1" si="761"/>
        <v>0</v>
      </c>
      <c r="ML93" s="1180">
        <f t="shared" ca="1" si="761"/>
        <v>0</v>
      </c>
      <c r="MM93" s="1180">
        <f t="shared" ca="1" si="761"/>
        <v>0</v>
      </c>
      <c r="MN93" s="1180">
        <f t="shared" ca="1" si="761"/>
        <v>0</v>
      </c>
      <c r="MO93" s="1180">
        <f t="shared" ca="1" si="761"/>
        <v>0</v>
      </c>
      <c r="NA93" s="1180">
        <f t="shared" ca="1" si="762"/>
        <v>0</v>
      </c>
      <c r="NB93" s="1180">
        <f t="shared" ca="1" si="762"/>
        <v>0</v>
      </c>
      <c r="NC93" s="1180">
        <f t="shared" ca="1" si="762"/>
        <v>0</v>
      </c>
      <c r="ND93" s="1180">
        <f t="shared" ca="1" si="762"/>
        <v>0</v>
      </c>
      <c r="NE93" s="1180">
        <f t="shared" ca="1" si="762"/>
        <v>0</v>
      </c>
      <c r="NF93" s="1180">
        <f t="shared" ca="1" si="762"/>
        <v>0</v>
      </c>
      <c r="NG93" s="1180">
        <f t="shared" ca="1" si="762"/>
        <v>0</v>
      </c>
      <c r="NH93" s="1180">
        <f t="shared" ca="1" si="762"/>
        <v>0</v>
      </c>
      <c r="NI93" s="1180">
        <f t="shared" ca="1" si="762"/>
        <v>0</v>
      </c>
      <c r="NJ93" s="1180">
        <f t="shared" ca="1" si="762"/>
        <v>0</v>
      </c>
      <c r="NK93" s="1180">
        <f t="shared" ca="1" si="762"/>
        <v>0</v>
      </c>
      <c r="NL93" s="1180">
        <f t="shared" ca="1" si="762"/>
        <v>0</v>
      </c>
      <c r="NM93" s="1180">
        <f t="shared" ca="1" si="762"/>
        <v>0</v>
      </c>
      <c r="NN93" s="1180">
        <f t="shared" ca="1" si="762"/>
        <v>0</v>
      </c>
      <c r="NO93" s="1180">
        <f t="shared" ca="1" si="762"/>
        <v>0</v>
      </c>
      <c r="NP93" s="1180">
        <f t="shared" ca="1" si="762"/>
        <v>0</v>
      </c>
      <c r="OH93" s="1180">
        <f t="shared" ca="1" si="763"/>
        <v>0</v>
      </c>
      <c r="OI93" s="1180">
        <f t="shared" ca="1" si="763"/>
        <v>0</v>
      </c>
      <c r="OJ93" s="1180">
        <f t="shared" ca="1" si="763"/>
        <v>0</v>
      </c>
      <c r="OK93" s="1180">
        <f t="shared" ca="1" si="763"/>
        <v>0</v>
      </c>
      <c r="OL93" s="1180">
        <f t="shared" ca="1" si="763"/>
        <v>0</v>
      </c>
      <c r="OM93" s="1180">
        <f t="shared" ca="1" si="763"/>
        <v>0</v>
      </c>
      <c r="ON93" s="1180">
        <f t="shared" ca="1" si="763"/>
        <v>0</v>
      </c>
      <c r="OO93" s="1180">
        <f t="shared" ca="1" si="763"/>
        <v>0</v>
      </c>
      <c r="PA93" s="1180">
        <f t="shared" ca="1" si="764"/>
        <v>0</v>
      </c>
      <c r="PB93" s="1180">
        <f t="shared" ca="1" si="764"/>
        <v>0</v>
      </c>
      <c r="PC93" s="1180">
        <f t="shared" ca="1" si="764"/>
        <v>0</v>
      </c>
      <c r="PD93" s="1180">
        <f t="shared" ca="1" si="764"/>
        <v>0</v>
      </c>
      <c r="PE93" s="1180">
        <f t="shared" ca="1" si="764"/>
        <v>0</v>
      </c>
      <c r="PF93" s="1180">
        <f t="shared" ca="1" si="764"/>
        <v>0</v>
      </c>
      <c r="PG93" s="1180">
        <f t="shared" ca="1" si="764"/>
        <v>0</v>
      </c>
      <c r="PH93" s="1180">
        <f t="shared" ca="1" si="764"/>
        <v>0</v>
      </c>
      <c r="PI93" s="1180">
        <f t="shared" ca="1" si="764"/>
        <v>0</v>
      </c>
      <c r="PJ93" s="1180">
        <f t="shared" ca="1" si="764"/>
        <v>0</v>
      </c>
      <c r="PK93" s="1180">
        <f t="shared" ca="1" si="764"/>
        <v>0</v>
      </c>
      <c r="PW93" s="1180">
        <f t="shared" ca="1" si="743"/>
        <v>0</v>
      </c>
      <c r="PX93" s="1180">
        <f t="shared" ca="1" si="743"/>
        <v>0</v>
      </c>
      <c r="PY93" s="1180">
        <f t="shared" ca="1" si="743"/>
        <v>0</v>
      </c>
      <c r="PZ93" s="1180">
        <f t="shared" ca="1" si="743"/>
        <v>0</v>
      </c>
    </row>
    <row r="94" spans="1:442" ht="12" customHeight="1">
      <c r="A94" s="1">
        <v>128</v>
      </c>
      <c r="B94" s="1" t="s">
        <v>2649</v>
      </c>
      <c r="C94" s="1" t="s">
        <v>2696</v>
      </c>
      <c r="D94" s="1" t="s">
        <v>93</v>
      </c>
      <c r="J94" s="1180">
        <f t="shared" ca="1" si="721"/>
        <v>0</v>
      </c>
      <c r="K94" s="1180">
        <f t="shared" ca="1" si="721"/>
        <v>0</v>
      </c>
      <c r="T94" s="1180">
        <f t="shared" ca="1" si="744"/>
        <v>0</v>
      </c>
      <c r="U94" s="1180">
        <f t="shared" ca="1" si="744"/>
        <v>0</v>
      </c>
      <c r="V94" s="1180">
        <f t="shared" ca="1" si="744"/>
        <v>0</v>
      </c>
      <c r="W94" s="1180">
        <f t="shared" ca="1" si="744"/>
        <v>0</v>
      </c>
      <c r="X94" s="1180">
        <f t="shared" ca="1" si="744"/>
        <v>0</v>
      </c>
      <c r="Y94" s="1180">
        <f t="shared" ca="1" si="744"/>
        <v>0</v>
      </c>
      <c r="Z94" s="1180">
        <f t="shared" ca="1" si="744"/>
        <v>0</v>
      </c>
      <c r="AA94" s="1180">
        <f t="shared" ca="1" si="744"/>
        <v>0</v>
      </c>
      <c r="AB94" s="1180">
        <f t="shared" ca="1" si="744"/>
        <v>0</v>
      </c>
      <c r="AC94" s="1180">
        <f t="shared" ca="1" si="744"/>
        <v>0</v>
      </c>
      <c r="AD94" s="1180">
        <f t="shared" ca="1" si="744"/>
        <v>0</v>
      </c>
      <c r="AM94" s="1180">
        <f t="shared" ca="1" si="745"/>
        <v>0</v>
      </c>
      <c r="AN94" s="1180">
        <f t="shared" ca="1" si="745"/>
        <v>0</v>
      </c>
      <c r="AO94" s="1180">
        <f t="shared" ca="1" si="745"/>
        <v>0</v>
      </c>
      <c r="AP94" s="1180">
        <f t="shared" ca="1" si="745"/>
        <v>0</v>
      </c>
      <c r="AQ94" s="1180">
        <f t="shared" ca="1" si="745"/>
        <v>0</v>
      </c>
      <c r="AR94" s="1180">
        <f t="shared" ca="1" si="745"/>
        <v>0</v>
      </c>
      <c r="AS94" s="1180">
        <f t="shared" ca="1" si="745"/>
        <v>0</v>
      </c>
      <c r="AT94" s="1180">
        <f t="shared" ca="1" si="745"/>
        <v>0</v>
      </c>
      <c r="AU94" s="1180">
        <f t="shared" ca="1" si="745"/>
        <v>0</v>
      </c>
      <c r="AV94" s="1180">
        <f t="shared" ca="1" si="745"/>
        <v>0</v>
      </c>
      <c r="AW94" s="1180">
        <f t="shared" ca="1" si="745"/>
        <v>0</v>
      </c>
      <c r="AX94" s="1180">
        <f t="shared" ca="1" si="745"/>
        <v>0</v>
      </c>
      <c r="AY94" s="1180">
        <f t="shared" ca="1" si="745"/>
        <v>0</v>
      </c>
      <c r="AZ94" s="1180">
        <f t="shared" ca="1" si="745"/>
        <v>0</v>
      </c>
      <c r="BA94" s="1180">
        <f t="shared" ca="1" si="745"/>
        <v>0</v>
      </c>
      <c r="BB94" s="1180">
        <f t="shared" ca="1" si="745"/>
        <v>0</v>
      </c>
      <c r="BN94" s="1180">
        <f t="shared" ca="1" si="746"/>
        <v>0</v>
      </c>
      <c r="BO94" s="1180">
        <f t="shared" ca="1" si="746"/>
        <v>0</v>
      </c>
      <c r="BP94" s="1180">
        <f t="shared" ca="1" si="746"/>
        <v>0</v>
      </c>
      <c r="BQ94" s="1180">
        <f t="shared" ca="1" si="746"/>
        <v>0</v>
      </c>
      <c r="BR94" s="1180">
        <f t="shared" ca="1" si="746"/>
        <v>0</v>
      </c>
      <c r="CD94" s="1180">
        <f t="shared" ca="1" si="747"/>
        <v>0</v>
      </c>
      <c r="CE94" s="1180">
        <f t="shared" ca="1" si="747"/>
        <v>0</v>
      </c>
      <c r="CF94" s="1180">
        <f t="shared" ca="1" si="747"/>
        <v>0</v>
      </c>
      <c r="CG94" s="1180">
        <f t="shared" ca="1" si="747"/>
        <v>0</v>
      </c>
      <c r="CH94" s="1180">
        <f t="shared" ca="1" si="747"/>
        <v>0</v>
      </c>
      <c r="CI94" s="1180">
        <f t="shared" ca="1" si="747"/>
        <v>0</v>
      </c>
      <c r="CJ94" s="1180">
        <f t="shared" ca="1" si="747"/>
        <v>0</v>
      </c>
      <c r="CK94" s="1180">
        <f t="shared" ca="1" si="747"/>
        <v>0</v>
      </c>
      <c r="CL94" s="1180">
        <f t="shared" ca="1" si="747"/>
        <v>0</v>
      </c>
      <c r="CM94" s="1180">
        <f t="shared" ca="1" si="747"/>
        <v>0</v>
      </c>
      <c r="CN94" s="1180">
        <f t="shared" ca="1" si="747"/>
        <v>0</v>
      </c>
      <c r="CO94" s="1180">
        <f t="shared" ca="1" si="747"/>
        <v>0</v>
      </c>
      <c r="DA94" s="1180">
        <f t="shared" ca="1" si="748"/>
        <v>0</v>
      </c>
      <c r="DB94" s="1180">
        <f t="shared" ca="1" si="748"/>
        <v>0</v>
      </c>
      <c r="DC94" s="1180">
        <f t="shared" ca="1" si="748"/>
        <v>0</v>
      </c>
      <c r="DD94" s="1180">
        <f t="shared" ca="1" si="748"/>
        <v>0</v>
      </c>
      <c r="DE94" s="1180">
        <f t="shared" ca="1" si="748"/>
        <v>0</v>
      </c>
      <c r="DF94" s="1180">
        <f t="shared" ca="1" si="748"/>
        <v>0</v>
      </c>
      <c r="DG94" s="1180">
        <f t="shared" ca="1" si="748"/>
        <v>0</v>
      </c>
      <c r="DH94" s="1180">
        <f t="shared" ca="1" si="748"/>
        <v>0</v>
      </c>
      <c r="DI94" s="1180">
        <f t="shared" ca="1" si="748"/>
        <v>0</v>
      </c>
      <c r="DJ94" s="1180">
        <f t="shared" ca="1" si="748"/>
        <v>0</v>
      </c>
      <c r="DV94" s="1180">
        <f t="shared" ca="1" si="749"/>
        <v>0</v>
      </c>
      <c r="DW94" s="1180">
        <f t="shared" ca="1" si="749"/>
        <v>0</v>
      </c>
      <c r="DX94" s="1180">
        <f t="shared" ca="1" si="749"/>
        <v>0</v>
      </c>
      <c r="DY94" s="1180">
        <f t="shared" ca="1" si="749"/>
        <v>0</v>
      </c>
      <c r="DZ94" s="1180">
        <f t="shared" ca="1" si="749"/>
        <v>0</v>
      </c>
      <c r="EA94" s="1180">
        <f t="shared" ca="1" si="749"/>
        <v>0</v>
      </c>
      <c r="EB94" s="1180">
        <f t="shared" ca="1" si="749"/>
        <v>0</v>
      </c>
      <c r="EC94" s="1180">
        <f t="shared" ca="1" si="749"/>
        <v>0</v>
      </c>
      <c r="ED94" s="1180">
        <f t="shared" ca="1" si="749"/>
        <v>0</v>
      </c>
      <c r="EE94" s="1180">
        <f t="shared" ca="1" si="749"/>
        <v>0</v>
      </c>
      <c r="EF94" s="1180">
        <f t="shared" ca="1" si="749"/>
        <v>0</v>
      </c>
      <c r="EG94" s="1180">
        <f t="shared" ca="1" si="749"/>
        <v>0</v>
      </c>
      <c r="EH94" s="1180">
        <f t="shared" ca="1" si="749"/>
        <v>0</v>
      </c>
      <c r="EI94" s="1180">
        <f t="shared" ca="1" si="749"/>
        <v>0</v>
      </c>
      <c r="EJ94" s="1180">
        <f t="shared" ca="1" si="749"/>
        <v>0</v>
      </c>
      <c r="EK94" s="1180">
        <f t="shared" ca="1" si="749"/>
        <v>0</v>
      </c>
      <c r="EW94" s="1180">
        <f t="shared" ca="1" si="750"/>
        <v>0</v>
      </c>
      <c r="EX94" s="1180">
        <f t="shared" ca="1" si="750"/>
        <v>0</v>
      </c>
      <c r="EY94" s="1180">
        <f t="shared" ca="1" si="750"/>
        <v>0</v>
      </c>
      <c r="EZ94" s="1180">
        <f t="shared" ca="1" si="750"/>
        <v>0</v>
      </c>
      <c r="FA94" s="1180">
        <f t="shared" ca="1" si="750"/>
        <v>0</v>
      </c>
      <c r="FB94" s="1180">
        <f t="shared" ca="1" si="750"/>
        <v>0</v>
      </c>
      <c r="FN94" s="1180">
        <f t="shared" ca="1" si="751"/>
        <v>0</v>
      </c>
      <c r="FO94" s="1180">
        <f t="shared" ca="1" si="751"/>
        <v>0</v>
      </c>
      <c r="FP94" s="1180">
        <f t="shared" ca="1" si="751"/>
        <v>0</v>
      </c>
      <c r="FQ94" s="1180">
        <f t="shared" ca="1" si="751"/>
        <v>0</v>
      </c>
      <c r="FR94" s="1180">
        <f t="shared" ca="1" si="751"/>
        <v>0</v>
      </c>
      <c r="FS94" s="1180">
        <f t="shared" ca="1" si="751"/>
        <v>0</v>
      </c>
      <c r="FT94" s="1180">
        <f t="shared" ca="1" si="751"/>
        <v>0</v>
      </c>
      <c r="FU94" s="1180">
        <f t="shared" ca="1" si="751"/>
        <v>0</v>
      </c>
      <c r="FV94" s="1180">
        <f t="shared" ca="1" si="751"/>
        <v>0</v>
      </c>
      <c r="FW94" s="1180">
        <f t="shared" ca="1" si="751"/>
        <v>0</v>
      </c>
      <c r="FX94" s="1180">
        <f t="shared" ca="1" si="751"/>
        <v>0</v>
      </c>
      <c r="GJ94" s="1180">
        <f t="shared" ca="1" si="752"/>
        <v>0</v>
      </c>
      <c r="GK94" s="1180">
        <f t="shared" ca="1" si="752"/>
        <v>0</v>
      </c>
      <c r="GL94" s="1180">
        <f t="shared" ca="1" si="752"/>
        <v>0</v>
      </c>
      <c r="GM94" s="1180">
        <f t="shared" ca="1" si="752"/>
        <v>0</v>
      </c>
      <c r="GN94" s="1180">
        <f t="shared" ca="1" si="752"/>
        <v>0</v>
      </c>
      <c r="GO94" s="1180">
        <f t="shared" ca="1" si="752"/>
        <v>0</v>
      </c>
      <c r="GP94" s="1180">
        <f t="shared" ca="1" si="752"/>
        <v>0</v>
      </c>
      <c r="GQ94" s="1180">
        <f t="shared" ca="1" si="752"/>
        <v>0</v>
      </c>
      <c r="HC94" s="1180">
        <f t="shared" ca="1" si="753"/>
        <v>0</v>
      </c>
      <c r="HD94" s="1180">
        <f t="shared" ca="1" si="753"/>
        <v>0</v>
      </c>
      <c r="HE94" s="1180">
        <f t="shared" ca="1" si="753"/>
        <v>0</v>
      </c>
      <c r="HF94" s="1180">
        <f t="shared" ca="1" si="753"/>
        <v>0</v>
      </c>
      <c r="HG94" s="1180">
        <f t="shared" ca="1" si="753"/>
        <v>0</v>
      </c>
      <c r="HH94" s="1180">
        <f t="shared" ca="1" si="753"/>
        <v>0</v>
      </c>
      <c r="HT94" s="1180">
        <f t="shared" ca="1" si="754"/>
        <v>0</v>
      </c>
      <c r="HU94" s="1180">
        <f t="shared" ca="1" si="754"/>
        <v>0</v>
      </c>
      <c r="HV94" s="1180">
        <f t="shared" ca="1" si="754"/>
        <v>0</v>
      </c>
      <c r="HW94" s="1180">
        <f t="shared" ca="1" si="754"/>
        <v>0</v>
      </c>
      <c r="HX94" s="1180">
        <f t="shared" ca="1" si="754"/>
        <v>0</v>
      </c>
      <c r="HY94" s="1180">
        <f t="shared" ca="1" si="754"/>
        <v>0</v>
      </c>
      <c r="HZ94" s="1180">
        <f t="shared" ca="1" si="754"/>
        <v>0</v>
      </c>
      <c r="IA94" s="1180">
        <f t="shared" ca="1" si="754"/>
        <v>0</v>
      </c>
      <c r="IB94" s="1180">
        <f t="shared" ca="1" si="754"/>
        <v>0</v>
      </c>
      <c r="IC94" s="1180">
        <f t="shared" ca="1" si="754"/>
        <v>0</v>
      </c>
      <c r="ID94" s="1180">
        <f t="shared" ca="1" si="754"/>
        <v>0</v>
      </c>
      <c r="IE94" s="1180">
        <f t="shared" ca="1" si="754"/>
        <v>0</v>
      </c>
      <c r="IQ94" s="1180">
        <f t="shared" ca="1" si="755"/>
        <v>0</v>
      </c>
      <c r="IR94" s="1180">
        <f t="shared" ca="1" si="755"/>
        <v>0</v>
      </c>
      <c r="IS94" s="1180">
        <f t="shared" ca="1" si="755"/>
        <v>0</v>
      </c>
      <c r="IT94" s="1180">
        <f t="shared" ca="1" si="755"/>
        <v>0</v>
      </c>
      <c r="IU94" s="1180">
        <f t="shared" ca="1" si="755"/>
        <v>0</v>
      </c>
      <c r="IV94" s="1180">
        <f t="shared" ca="1" si="755"/>
        <v>0</v>
      </c>
      <c r="IW94" s="1180">
        <f t="shared" ca="1" si="755"/>
        <v>0</v>
      </c>
      <c r="IX94" s="1180">
        <f t="shared" ca="1" si="755"/>
        <v>0</v>
      </c>
      <c r="IY94" s="1180">
        <f t="shared" ca="1" si="755"/>
        <v>0</v>
      </c>
      <c r="IZ94" s="1180">
        <f t="shared" ca="1" si="755"/>
        <v>0</v>
      </c>
      <c r="JA94" s="1180">
        <f t="shared" ca="1" si="756"/>
        <v>0</v>
      </c>
      <c r="JB94" s="1180">
        <f t="shared" ca="1" si="756"/>
        <v>0</v>
      </c>
      <c r="JC94" s="1180">
        <f t="shared" ca="1" si="756"/>
        <v>0</v>
      </c>
      <c r="JD94" s="1180">
        <f t="shared" ca="1" si="756"/>
        <v>0</v>
      </c>
      <c r="JE94" s="1180">
        <f t="shared" ca="1" si="756"/>
        <v>0</v>
      </c>
      <c r="JF94" s="1180">
        <f t="shared" ca="1" si="756"/>
        <v>0</v>
      </c>
      <c r="JG94" s="1180">
        <f t="shared" ca="1" si="756"/>
        <v>0</v>
      </c>
      <c r="JH94" s="1180">
        <f t="shared" ca="1" si="756"/>
        <v>0</v>
      </c>
      <c r="JT94" s="1180">
        <f t="shared" ca="1" si="757"/>
        <v>0</v>
      </c>
      <c r="JU94" s="1180">
        <f t="shared" ca="1" si="757"/>
        <v>0</v>
      </c>
      <c r="JV94" s="1180">
        <f t="shared" ca="1" si="757"/>
        <v>0</v>
      </c>
      <c r="JW94" s="1180">
        <f t="shared" ca="1" si="757"/>
        <v>0</v>
      </c>
      <c r="JX94" s="1180">
        <f t="shared" ca="1" si="757"/>
        <v>0</v>
      </c>
      <c r="JY94" s="1180">
        <f t="shared" ca="1" si="757"/>
        <v>0</v>
      </c>
      <c r="JZ94" s="1180">
        <f t="shared" ca="1" si="757"/>
        <v>0</v>
      </c>
      <c r="KA94" s="1180">
        <f t="shared" ca="1" si="757"/>
        <v>0</v>
      </c>
      <c r="KB94" s="1180">
        <f t="shared" ca="1" si="757"/>
        <v>0</v>
      </c>
      <c r="KC94" s="1180">
        <f t="shared" ca="1" si="757"/>
        <v>0</v>
      </c>
      <c r="KL94" s="1180">
        <f t="shared" ca="1" si="758"/>
        <v>0</v>
      </c>
      <c r="KM94" s="1180">
        <f t="shared" ca="1" si="758"/>
        <v>0</v>
      </c>
      <c r="KN94" s="1180">
        <f t="shared" ca="1" si="758"/>
        <v>0</v>
      </c>
      <c r="KO94" s="1180">
        <f t="shared" ca="1" si="758"/>
        <v>0</v>
      </c>
      <c r="KP94" s="1180">
        <f t="shared" ca="1" si="758"/>
        <v>0</v>
      </c>
      <c r="KQ94" s="1180">
        <f t="shared" ca="1" si="758"/>
        <v>0</v>
      </c>
      <c r="KR94" s="1180">
        <f t="shared" ca="1" si="758"/>
        <v>0</v>
      </c>
      <c r="LA94" s="1180">
        <f t="shared" ca="1" si="759"/>
        <v>0</v>
      </c>
      <c r="LB94" s="1180">
        <f t="shared" ca="1" si="759"/>
        <v>0</v>
      </c>
      <c r="LC94" s="1180">
        <f t="shared" ca="1" si="759"/>
        <v>0</v>
      </c>
      <c r="LD94" s="1180">
        <f t="shared" ca="1" si="759"/>
        <v>0</v>
      </c>
      <c r="LE94" s="1180">
        <f t="shared" ca="1" si="759"/>
        <v>0</v>
      </c>
      <c r="LF94" s="1180">
        <f t="shared" ca="1" si="759"/>
        <v>0</v>
      </c>
      <c r="LG94" s="1180">
        <f t="shared" ca="1" si="759"/>
        <v>0</v>
      </c>
      <c r="LH94" s="1180">
        <f t="shared" ca="1" si="759"/>
        <v>0</v>
      </c>
      <c r="LI94" s="1180">
        <f t="shared" ca="1" si="759"/>
        <v>0</v>
      </c>
      <c r="LJ94" s="1180">
        <f t="shared" ca="1" si="759"/>
        <v>0</v>
      </c>
      <c r="LK94" s="1180">
        <f t="shared" ca="1" si="759"/>
        <v>0</v>
      </c>
      <c r="LW94" s="1180">
        <f t="shared" ca="1" si="760"/>
        <v>0</v>
      </c>
      <c r="LX94" s="1180">
        <f t="shared" ca="1" si="760"/>
        <v>0</v>
      </c>
      <c r="LY94" s="1180">
        <f t="shared" ca="1" si="760"/>
        <v>0</v>
      </c>
      <c r="LZ94" s="1180">
        <f t="shared" ca="1" si="760"/>
        <v>0</v>
      </c>
      <c r="MA94" s="1180">
        <f t="shared" ca="1" si="760"/>
        <v>0</v>
      </c>
      <c r="MB94" s="1180">
        <f t="shared" ca="1" si="760"/>
        <v>0</v>
      </c>
      <c r="MC94" s="1180">
        <f t="shared" ca="1" si="760"/>
        <v>0</v>
      </c>
      <c r="MD94" s="1180">
        <f t="shared" ca="1" si="760"/>
        <v>0</v>
      </c>
      <c r="ME94" s="1180">
        <f t="shared" ca="1" si="760"/>
        <v>0</v>
      </c>
      <c r="MF94" s="1180">
        <f t="shared" ca="1" si="760"/>
        <v>0</v>
      </c>
      <c r="MG94" s="1180">
        <f t="shared" ca="1" si="761"/>
        <v>0</v>
      </c>
      <c r="MH94" s="1180">
        <f t="shared" ca="1" si="761"/>
        <v>0</v>
      </c>
      <c r="MI94" s="1180">
        <f t="shared" ca="1" si="761"/>
        <v>0</v>
      </c>
      <c r="MJ94" s="1180">
        <f t="shared" ca="1" si="761"/>
        <v>0</v>
      </c>
      <c r="MK94" s="1180">
        <f t="shared" ca="1" si="761"/>
        <v>0</v>
      </c>
      <c r="ML94" s="1180">
        <f t="shared" ca="1" si="761"/>
        <v>0</v>
      </c>
      <c r="MM94" s="1180">
        <f t="shared" ca="1" si="761"/>
        <v>0</v>
      </c>
      <c r="MN94" s="1180">
        <f t="shared" ca="1" si="761"/>
        <v>0</v>
      </c>
      <c r="MO94" s="1180">
        <f t="shared" ca="1" si="761"/>
        <v>0</v>
      </c>
      <c r="NA94" s="1180">
        <f t="shared" ca="1" si="762"/>
        <v>0</v>
      </c>
      <c r="NB94" s="1180">
        <f t="shared" ca="1" si="762"/>
        <v>0</v>
      </c>
      <c r="NC94" s="1180">
        <f t="shared" ca="1" si="762"/>
        <v>0</v>
      </c>
      <c r="ND94" s="1180">
        <f t="shared" ca="1" si="762"/>
        <v>0</v>
      </c>
      <c r="NE94" s="1180">
        <f t="shared" ca="1" si="762"/>
        <v>0</v>
      </c>
      <c r="NF94" s="1180">
        <f t="shared" ca="1" si="762"/>
        <v>0</v>
      </c>
      <c r="NG94" s="1180">
        <f t="shared" ca="1" si="762"/>
        <v>0</v>
      </c>
      <c r="NH94" s="1180">
        <f t="shared" ca="1" si="762"/>
        <v>0</v>
      </c>
      <c r="NI94" s="1180">
        <f t="shared" ca="1" si="762"/>
        <v>0</v>
      </c>
      <c r="NJ94" s="1180">
        <f t="shared" ca="1" si="762"/>
        <v>0</v>
      </c>
      <c r="NK94" s="1180">
        <f t="shared" ca="1" si="762"/>
        <v>0</v>
      </c>
      <c r="NL94" s="1180">
        <f t="shared" ca="1" si="762"/>
        <v>0</v>
      </c>
      <c r="NM94" s="1180">
        <f t="shared" ca="1" si="762"/>
        <v>0</v>
      </c>
      <c r="NN94" s="1180">
        <f t="shared" ca="1" si="762"/>
        <v>0</v>
      </c>
      <c r="NO94" s="1180">
        <f t="shared" ca="1" si="762"/>
        <v>0</v>
      </c>
      <c r="NP94" s="1180">
        <f t="shared" ca="1" si="762"/>
        <v>0</v>
      </c>
      <c r="OH94" s="1180">
        <f t="shared" ca="1" si="763"/>
        <v>0</v>
      </c>
      <c r="OI94" s="1180">
        <f t="shared" ca="1" si="763"/>
        <v>0</v>
      </c>
      <c r="OJ94" s="1180">
        <f t="shared" ca="1" si="763"/>
        <v>0</v>
      </c>
      <c r="OK94" s="1180">
        <f t="shared" ca="1" si="763"/>
        <v>0</v>
      </c>
      <c r="OL94" s="1180">
        <f t="shared" ca="1" si="763"/>
        <v>0</v>
      </c>
      <c r="OM94" s="1180">
        <f t="shared" ca="1" si="763"/>
        <v>0</v>
      </c>
      <c r="ON94" s="1180">
        <f t="shared" ca="1" si="763"/>
        <v>0</v>
      </c>
      <c r="OO94" s="1180">
        <f t="shared" ca="1" si="763"/>
        <v>0</v>
      </c>
      <c r="PA94" s="1180">
        <f t="shared" ca="1" si="764"/>
        <v>0</v>
      </c>
      <c r="PB94" s="1180">
        <f t="shared" ca="1" si="764"/>
        <v>0</v>
      </c>
      <c r="PC94" s="1180">
        <f t="shared" ca="1" si="764"/>
        <v>0</v>
      </c>
      <c r="PD94" s="1180">
        <f t="shared" ca="1" si="764"/>
        <v>0</v>
      </c>
      <c r="PE94" s="1180">
        <f t="shared" ca="1" si="764"/>
        <v>0</v>
      </c>
      <c r="PF94" s="1180">
        <f t="shared" ca="1" si="764"/>
        <v>0</v>
      </c>
      <c r="PG94" s="1180">
        <f t="shared" ca="1" si="764"/>
        <v>0</v>
      </c>
      <c r="PH94" s="1180">
        <f t="shared" ca="1" si="764"/>
        <v>0</v>
      </c>
      <c r="PI94" s="1180">
        <f t="shared" ca="1" si="764"/>
        <v>0</v>
      </c>
      <c r="PJ94" s="1180">
        <f t="shared" ca="1" si="764"/>
        <v>0</v>
      </c>
      <c r="PK94" s="1180">
        <f t="shared" ca="1" si="764"/>
        <v>0</v>
      </c>
      <c r="PW94" s="1180">
        <f t="shared" ca="1" si="743"/>
        <v>0</v>
      </c>
      <c r="PX94" s="1180">
        <f t="shared" ca="1" si="743"/>
        <v>0</v>
      </c>
      <c r="PY94" s="1180">
        <f t="shared" ca="1" si="743"/>
        <v>0</v>
      </c>
      <c r="PZ94" s="1180">
        <f t="shared" ca="1" si="743"/>
        <v>0</v>
      </c>
    </row>
    <row r="95" spans="1:442" ht="12" customHeight="1">
      <c r="A95" s="1">
        <v>129</v>
      </c>
      <c r="B95" s="1" t="s">
        <v>2649</v>
      </c>
      <c r="C95" s="1" t="s">
        <v>2697</v>
      </c>
      <c r="D95" s="1" t="s">
        <v>93</v>
      </c>
      <c r="J95" s="1180">
        <f t="shared" ca="1" si="721"/>
        <v>20833.333299999998</v>
      </c>
      <c r="K95" s="1180">
        <f t="shared" ca="1" si="721"/>
        <v>20833.333299999998</v>
      </c>
      <c r="T95" s="1180">
        <f t="shared" ca="1" si="744"/>
        <v>20833.333299999998</v>
      </c>
      <c r="U95" s="1180">
        <f t="shared" ca="1" si="744"/>
        <v>140632.66399999999</v>
      </c>
      <c r="V95" s="1180">
        <f t="shared" ca="1" si="744"/>
        <v>36269.0942</v>
      </c>
      <c r="W95" s="1180">
        <f t="shared" ca="1" si="744"/>
        <v>3846.6628799999999</v>
      </c>
      <c r="X95" s="1180">
        <f t="shared" ca="1" si="744"/>
        <v>24460.080999999998</v>
      </c>
      <c r="Y95" s="1180">
        <f t="shared" ca="1" si="744"/>
        <v>223570.53400000001</v>
      </c>
      <c r="Z95" s="1180">
        <f t="shared" ca="1" si="744"/>
        <v>19618.147099999998</v>
      </c>
      <c r="AA95" s="1180">
        <f t="shared" ca="1" si="744"/>
        <v>203952.38699999999</v>
      </c>
      <c r="AB95" s="1180">
        <f t="shared" ca="1" si="744"/>
        <v>138.62007199999999</v>
      </c>
      <c r="AC95" s="1180">
        <f t="shared" ca="1" si="744"/>
        <v>36130.474099999999</v>
      </c>
      <c r="AD95" s="1180">
        <f t="shared" ca="1" si="744"/>
        <v>138.64284000000001</v>
      </c>
      <c r="AM95" s="1180">
        <f t="shared" ca="1" si="745"/>
        <v>140632.66399999999</v>
      </c>
      <c r="AN95" s="1180">
        <f t="shared" ca="1" si="745"/>
        <v>140632.66399999999</v>
      </c>
      <c r="AO95" s="1180">
        <f t="shared" ca="1" si="745"/>
        <v>203952.38699999999</v>
      </c>
      <c r="AP95" s="1180">
        <f t="shared" ca="1" si="745"/>
        <v>203952.38699999999</v>
      </c>
      <c r="AQ95" s="1180">
        <f t="shared" ca="1" si="745"/>
        <v>13968.9485</v>
      </c>
      <c r="AR95" s="1180">
        <f t="shared" ca="1" si="745"/>
        <v>15681.994500000001</v>
      </c>
      <c r="AS95" s="1180">
        <f t="shared" ca="1" si="745"/>
        <v>3936.1525700000002</v>
      </c>
      <c r="AT95" s="1180">
        <f t="shared" ca="1" si="745"/>
        <v>12925.806200000001</v>
      </c>
      <c r="AU95" s="1180">
        <f t="shared" ca="1" si="745"/>
        <v>16725.1368</v>
      </c>
      <c r="AV95" s="1180">
        <f t="shared" ca="1" si="745"/>
        <v>189983.43900000001</v>
      </c>
      <c r="AW95" s="1180">
        <f t="shared" ca="1" si="745"/>
        <v>12925.806200000001</v>
      </c>
      <c r="AX95" s="1180">
        <f t="shared" ca="1" si="745"/>
        <v>33587.095600000001</v>
      </c>
      <c r="AY95" s="1180">
        <f t="shared" ca="1" si="745"/>
        <v>0</v>
      </c>
      <c r="AZ95" s="1180">
        <f t="shared" ca="1" si="745"/>
        <v>150923.58600000001</v>
      </c>
      <c r="BA95" s="1180">
        <f t="shared" ca="1" si="745"/>
        <v>150923.58600000001</v>
      </c>
      <c r="BB95" s="1180">
        <f t="shared" ca="1" si="745"/>
        <v>340907.04700000002</v>
      </c>
      <c r="BN95" s="1180">
        <f t="shared" ca="1" si="746"/>
        <v>35132.938199999997</v>
      </c>
      <c r="BO95" s="1180">
        <f t="shared" ca="1" si="746"/>
        <v>35232.710299999999</v>
      </c>
      <c r="BP95" s="1180">
        <f t="shared" ca="1" si="746"/>
        <v>37.885769500000002</v>
      </c>
      <c r="BQ95" s="1180">
        <f t="shared" ca="1" si="746"/>
        <v>105.79911800000001</v>
      </c>
      <c r="BR95" s="1180">
        <f t="shared" ca="1" si="746"/>
        <v>0</v>
      </c>
      <c r="CD95" s="1180">
        <f t="shared" ca="1" si="747"/>
        <v>340907.04700000002</v>
      </c>
      <c r="CE95" s="1180">
        <f t="shared" ca="1" si="747"/>
        <v>340907.04700000002</v>
      </c>
      <c r="CF95" s="1180">
        <f t="shared" ca="1" si="747"/>
        <v>35132.938199999997</v>
      </c>
      <c r="CG95" s="1180">
        <f t="shared" ca="1" si="747"/>
        <v>35232.710299999999</v>
      </c>
      <c r="CH95" s="1180">
        <f t="shared" ca="1" si="747"/>
        <v>353960.55499999999</v>
      </c>
      <c r="CI95" s="1180">
        <f t="shared" ca="1" si="747"/>
        <v>476.09602899999999</v>
      </c>
      <c r="CJ95" s="1180">
        <f t="shared" ca="1" si="747"/>
        <v>0</v>
      </c>
      <c r="CK95" s="1180">
        <f t="shared" ca="1" si="747"/>
        <v>351625.91399999999</v>
      </c>
      <c r="CL95" s="1180">
        <f t="shared" ca="1" si="747"/>
        <v>368.60013900000001</v>
      </c>
      <c r="CM95" s="1180">
        <f t="shared" ca="1" si="747"/>
        <v>13053.508099999999</v>
      </c>
      <c r="CN95" s="1180">
        <f t="shared" ca="1" si="747"/>
        <v>378309.20600000001</v>
      </c>
      <c r="CO95" s="1180">
        <f t="shared" ca="1" si="747"/>
        <v>26683.291799999999</v>
      </c>
      <c r="DA95" s="1180">
        <f t="shared" ca="1" si="748"/>
        <v>664.81490699999995</v>
      </c>
      <c r="DB95" s="1180">
        <f t="shared" ca="1" si="748"/>
        <v>3.9497547100000001</v>
      </c>
      <c r="DC95" s="1180">
        <f t="shared" ca="1" si="748"/>
        <v>0</v>
      </c>
      <c r="DD95" s="1180">
        <f t="shared" ca="1" si="748"/>
        <v>0</v>
      </c>
      <c r="DE95" s="1180">
        <f t="shared" ca="1" si="748"/>
        <v>714.16791000000001</v>
      </c>
      <c r="DF95" s="1180">
        <f t="shared" ca="1" si="748"/>
        <v>36.7916113</v>
      </c>
      <c r="DG95" s="1180">
        <f t="shared" ca="1" si="748"/>
        <v>638.15416100000004</v>
      </c>
      <c r="DH95" s="1180">
        <f t="shared" ca="1" si="748"/>
        <v>638.15416100000004</v>
      </c>
      <c r="DI95" s="1180">
        <f t="shared" ca="1" si="748"/>
        <v>607.76586799999995</v>
      </c>
      <c r="DJ95" s="1180">
        <f t="shared" ca="1" si="748"/>
        <v>30.388293399999998</v>
      </c>
      <c r="DV95" s="1180">
        <f t="shared" ca="1" si="749"/>
        <v>11419.2086</v>
      </c>
      <c r="DW95" s="1180">
        <f t="shared" ca="1" si="749"/>
        <v>426.69977</v>
      </c>
      <c r="DX95" s="1180">
        <f t="shared" ca="1" si="749"/>
        <v>13296.2981</v>
      </c>
      <c r="DY95" s="1180">
        <f t="shared" ca="1" si="749"/>
        <v>664.81490699999995</v>
      </c>
      <c r="DZ95" s="1180">
        <f t="shared" ca="1" si="749"/>
        <v>0</v>
      </c>
      <c r="EA95" s="1180">
        <f t="shared" ca="1" si="749"/>
        <v>714.16791000000001</v>
      </c>
      <c r="EB95" s="1180">
        <f t="shared" ca="1" si="749"/>
        <v>12631.483200000001</v>
      </c>
      <c r="EC95" s="1180">
        <f t="shared" ca="1" si="749"/>
        <v>78.707836099999994</v>
      </c>
      <c r="ED95" s="1180">
        <f t="shared" ca="1" si="749"/>
        <v>13053.508099999999</v>
      </c>
      <c r="EE95" s="1180">
        <f t="shared" ca="1" si="749"/>
        <v>736.75367300000005</v>
      </c>
      <c r="EF95" s="1180">
        <f t="shared" ca="1" si="749"/>
        <v>0</v>
      </c>
      <c r="EG95" s="1180">
        <f t="shared" ca="1" si="749"/>
        <v>0</v>
      </c>
      <c r="EH95" s="1180">
        <f t="shared" ca="1" si="749"/>
        <v>0</v>
      </c>
      <c r="EI95" s="1180">
        <f t="shared" ca="1" si="749"/>
        <v>78.707836099999994</v>
      </c>
      <c r="EJ95" s="1180">
        <f t="shared" ca="1" si="749"/>
        <v>0</v>
      </c>
      <c r="EK95" s="1180">
        <f t="shared" ca="1" si="749"/>
        <v>607.76586799999995</v>
      </c>
      <c r="EW95" s="1180">
        <f t="shared" ca="1" si="750"/>
        <v>378309.20600000001</v>
      </c>
      <c r="EX95" s="1180">
        <f t="shared" ca="1" si="750"/>
        <v>378309.20600000001</v>
      </c>
      <c r="EY95" s="1180">
        <f t="shared" ca="1" si="750"/>
        <v>342047.06800000003</v>
      </c>
      <c r="EZ95" s="1180">
        <f t="shared" ca="1" si="750"/>
        <v>342047.06800000003</v>
      </c>
      <c r="FA95" s="1180">
        <f t="shared" ca="1" si="750"/>
        <v>22.619586600000002</v>
      </c>
      <c r="FB95" s="1180">
        <f t="shared" ca="1" si="750"/>
        <v>36239.518400000001</v>
      </c>
      <c r="FN95" s="1180">
        <f t="shared" ca="1" si="751"/>
        <v>37.885769500000002</v>
      </c>
      <c r="FO95" s="1180">
        <f t="shared" ca="1" si="751"/>
        <v>368.60013900000001</v>
      </c>
      <c r="FP95" s="1180">
        <f t="shared" ca="1" si="751"/>
        <v>22.619586600000002</v>
      </c>
      <c r="FQ95" s="1180">
        <f t="shared" ca="1" si="751"/>
        <v>36239.518400000001</v>
      </c>
      <c r="FR95" s="1180">
        <f t="shared" ca="1" si="751"/>
        <v>2160.5322099999998</v>
      </c>
      <c r="FS95" s="1180">
        <f t="shared" ca="1" si="751"/>
        <v>36130.474099999999</v>
      </c>
      <c r="FT95" s="1180">
        <f t="shared" ca="1" si="751"/>
        <v>2051.4898699999999</v>
      </c>
      <c r="FU95" s="1180">
        <f t="shared" ca="1" si="751"/>
        <v>429.10549500000002</v>
      </c>
      <c r="FV95" s="1180">
        <f t="shared" ca="1" si="751"/>
        <v>26774.6126</v>
      </c>
      <c r="FW95" s="1180">
        <f t="shared" ca="1" si="751"/>
        <v>520.42632200000003</v>
      </c>
      <c r="FX95" s="1180">
        <f t="shared" ca="1" si="751"/>
        <v>26683.291799999999</v>
      </c>
      <c r="GJ95" s="1180">
        <f t="shared" ca="1" si="752"/>
        <v>2160.5322099999998</v>
      </c>
      <c r="GK95" s="1180">
        <f t="shared" ca="1" si="752"/>
        <v>2160.5322099999998</v>
      </c>
      <c r="GL95" s="1180">
        <f t="shared" ca="1" si="752"/>
        <v>2051.4917700000001</v>
      </c>
      <c r="GM95" s="1180">
        <f t="shared" ca="1" si="752"/>
        <v>109.04044500000001</v>
      </c>
      <c r="GN95" s="1180">
        <f t="shared" ca="1" si="752"/>
        <v>109.04044500000001</v>
      </c>
      <c r="GO95" s="1180">
        <f t="shared" ca="1" si="752"/>
        <v>2051.4917700000001</v>
      </c>
      <c r="GP95" s="1180">
        <f t="shared" ca="1" si="752"/>
        <v>109.04044500000001</v>
      </c>
      <c r="GQ95" s="1180">
        <f t="shared" ca="1" si="752"/>
        <v>2051.4898699999999</v>
      </c>
      <c r="HC95" s="1180">
        <f t="shared" ca="1" si="753"/>
        <v>342047.06800000003</v>
      </c>
      <c r="HD95" s="1180">
        <f t="shared" ca="1" si="753"/>
        <v>329315.33</v>
      </c>
      <c r="HE95" s="1180">
        <f t="shared" ca="1" si="753"/>
        <v>237.25283300000001</v>
      </c>
      <c r="HF95" s="1180">
        <f t="shared" ca="1" si="753"/>
        <v>173.72115500000001</v>
      </c>
      <c r="HG95" s="1180">
        <f t="shared" ca="1" si="753"/>
        <v>12795.270200000001</v>
      </c>
      <c r="HH95" s="1180">
        <f t="shared" ca="1" si="753"/>
        <v>329315.33</v>
      </c>
      <c r="HT95" s="1180">
        <f t="shared" ca="1" si="754"/>
        <v>33587.095600000001</v>
      </c>
      <c r="HU95" s="1180">
        <f t="shared" ca="1" si="754"/>
        <v>329315.33</v>
      </c>
      <c r="HV95" s="1180">
        <f t="shared" ca="1" si="754"/>
        <v>384198.027</v>
      </c>
      <c r="HW95" s="1180">
        <f t="shared" ca="1" si="754"/>
        <v>384198.027</v>
      </c>
      <c r="HX95" s="1180">
        <f t="shared" ca="1" si="754"/>
        <v>355459.88099999999</v>
      </c>
      <c r="HY95" s="1180">
        <f t="shared" ca="1" si="754"/>
        <v>27180.3514</v>
      </c>
      <c r="HZ95" s="1180">
        <f t="shared" ca="1" si="754"/>
        <v>750.57707400000004</v>
      </c>
      <c r="IA95" s="1180">
        <f t="shared" ca="1" si="754"/>
        <v>8.9491048600000003</v>
      </c>
      <c r="IB95" s="1180">
        <f t="shared" ca="1" si="754"/>
        <v>4687.9886399999996</v>
      </c>
      <c r="IC95" s="1180">
        <f t="shared" ca="1" si="754"/>
        <v>146508.296</v>
      </c>
      <c r="ID95" s="1180">
        <f t="shared" ca="1" si="754"/>
        <v>146508.296</v>
      </c>
      <c r="IE95" s="1180">
        <f t="shared" ca="1" si="754"/>
        <v>16462.6132</v>
      </c>
      <c r="IQ95" s="1180">
        <f t="shared" ca="1" si="755"/>
        <v>355459.88099999999</v>
      </c>
      <c r="IR95" s="1180">
        <f t="shared" ca="1" si="755"/>
        <v>27180.3514</v>
      </c>
      <c r="IS95" s="1180">
        <f t="shared" ca="1" si="755"/>
        <v>89493.919899999994</v>
      </c>
      <c r="IT95" s="1180">
        <f t="shared" ca="1" si="755"/>
        <v>116674.27099999999</v>
      </c>
      <c r="IU95" s="1180">
        <f t="shared" ca="1" si="755"/>
        <v>108965.387</v>
      </c>
      <c r="IV95" s="1180">
        <f t="shared" ca="1" si="755"/>
        <v>2618054.09</v>
      </c>
      <c r="IW95" s="1180">
        <f t="shared" ca="1" si="755"/>
        <v>2147854.08</v>
      </c>
      <c r="IX95" s="1180">
        <f t="shared" ca="1" si="755"/>
        <v>4343.5125600000001</v>
      </c>
      <c r="IY95" s="1180">
        <f t="shared" ca="1" si="755"/>
        <v>7708.8845799999999</v>
      </c>
      <c r="IZ95" s="1180">
        <f t="shared" ca="1" si="755"/>
        <v>380710.52399999998</v>
      </c>
      <c r="JA95" s="1180">
        <f t="shared" ca="1" si="756"/>
        <v>2237348</v>
      </c>
      <c r="JB95" s="1180">
        <f t="shared" ca="1" si="756"/>
        <v>375755.10100000002</v>
      </c>
      <c r="JC95" s="1180">
        <f t="shared" ca="1" si="756"/>
        <v>4946.4734799999997</v>
      </c>
      <c r="JD95" s="1180">
        <f t="shared" ca="1" si="756"/>
        <v>304568.41899999999</v>
      </c>
      <c r="JE95" s="1180">
        <f t="shared" ca="1" si="756"/>
        <v>76142.104800000001</v>
      </c>
      <c r="JF95" s="1180">
        <f t="shared" ca="1" si="756"/>
        <v>4372.4889899999998</v>
      </c>
      <c r="JG95" s="1180">
        <f t="shared" ca="1" si="756"/>
        <v>2251.7679699999999</v>
      </c>
      <c r="JH95" s="1180">
        <f t="shared" ca="1" si="756"/>
        <v>8.9491048600000003</v>
      </c>
      <c r="JT95" s="1180">
        <f t="shared" ca="1" si="757"/>
        <v>105.79911800000001</v>
      </c>
      <c r="JU95" s="1180">
        <f t="shared" ca="1" si="757"/>
        <v>476.09602899999999</v>
      </c>
      <c r="JV95" s="1180">
        <f t="shared" ca="1" si="757"/>
        <v>3.9497547100000001</v>
      </c>
      <c r="JW95" s="1180">
        <f t="shared" ca="1" si="757"/>
        <v>78.707836099999994</v>
      </c>
      <c r="JX95" s="1180">
        <f t="shared" ca="1" si="757"/>
        <v>109.04044500000001</v>
      </c>
      <c r="JY95" s="1180">
        <f t="shared" ca="1" si="757"/>
        <v>0</v>
      </c>
      <c r="JZ95" s="1180">
        <f t="shared" ca="1" si="757"/>
        <v>109.04044500000001</v>
      </c>
      <c r="KA95" s="1180">
        <f t="shared" ca="1" si="757"/>
        <v>138.64284000000001</v>
      </c>
      <c r="KB95" s="1180">
        <f t="shared" ca="1" si="757"/>
        <v>8021.6018199999999</v>
      </c>
      <c r="KC95" s="1180">
        <f t="shared" ca="1" si="757"/>
        <v>664.55273799999998</v>
      </c>
      <c r="KL95" s="1180">
        <f t="shared" ca="1" si="758"/>
        <v>0</v>
      </c>
      <c r="KM95" s="1180">
        <f t="shared" ca="1" si="758"/>
        <v>0</v>
      </c>
      <c r="KN95" s="1180">
        <f t="shared" ca="1" si="758"/>
        <v>0</v>
      </c>
      <c r="KO95" s="1180">
        <f t="shared" ca="1" si="758"/>
        <v>0</v>
      </c>
      <c r="KP95" s="1180">
        <f t="shared" ca="1" si="758"/>
        <v>0</v>
      </c>
      <c r="KQ95" s="1180">
        <f t="shared" ca="1" si="758"/>
        <v>0</v>
      </c>
      <c r="KR95" s="1180">
        <f t="shared" ca="1" si="758"/>
        <v>0</v>
      </c>
      <c r="LA95" s="1180">
        <f t="shared" ca="1" si="759"/>
        <v>173.72115500000001</v>
      </c>
      <c r="LB95" s="1180">
        <f t="shared" ca="1" si="759"/>
        <v>750.57707400000004</v>
      </c>
      <c r="LC95" s="1180">
        <f t="shared" ca="1" si="759"/>
        <v>6496.0223999999998</v>
      </c>
      <c r="LD95" s="1180">
        <f t="shared" ca="1" si="759"/>
        <v>6496.0223999999998</v>
      </c>
      <c r="LE95" s="1180">
        <f t="shared" ca="1" si="759"/>
        <v>5571.7241700000004</v>
      </c>
      <c r="LF95" s="1180">
        <f t="shared" ca="1" si="759"/>
        <v>50695.162700000001</v>
      </c>
      <c r="LG95" s="1180">
        <f t="shared" ca="1" si="759"/>
        <v>50695.162700000001</v>
      </c>
      <c r="LH95" s="1180">
        <f t="shared" ca="1" si="759"/>
        <v>0</v>
      </c>
      <c r="LI95" s="1180">
        <f t="shared" ca="1" si="759"/>
        <v>54450.7912</v>
      </c>
      <c r="LJ95" s="1180">
        <f t="shared" ca="1" si="759"/>
        <v>3581.4652900000001</v>
      </c>
      <c r="LK95" s="1180">
        <f t="shared" ca="1" si="759"/>
        <v>0</v>
      </c>
      <c r="LW95" s="1180">
        <f t="shared" ca="1" si="760"/>
        <v>3846.6628799999999</v>
      </c>
      <c r="LX95" s="1180">
        <f t="shared" ca="1" si="760"/>
        <v>24460.080999999998</v>
      </c>
      <c r="LY95" s="1180">
        <f t="shared" ca="1" si="760"/>
        <v>12795.270200000001</v>
      </c>
      <c r="LZ95" s="1180">
        <f t="shared" ca="1" si="760"/>
        <v>7708.8845799999999</v>
      </c>
      <c r="MA95" s="1180">
        <f t="shared" ca="1" si="760"/>
        <v>20504.1548</v>
      </c>
      <c r="MB95" s="1180">
        <f t="shared" ca="1" si="760"/>
        <v>6496.0223999999998</v>
      </c>
      <c r="MC95" s="1180">
        <f t="shared" ca="1" si="760"/>
        <v>50695.162700000001</v>
      </c>
      <c r="MD95" s="1180">
        <f t="shared" ca="1" si="760"/>
        <v>235119.12700000001</v>
      </c>
      <c r="ME95" s="1180">
        <f t="shared" ca="1" si="760"/>
        <v>30625.412499999999</v>
      </c>
      <c r="MF95" s="1180">
        <f t="shared" ca="1" si="760"/>
        <v>242389.701</v>
      </c>
      <c r="MG95" s="1180">
        <f t="shared" ca="1" si="761"/>
        <v>242390.85200000001</v>
      </c>
      <c r="MH95" s="1180">
        <f t="shared" ca="1" si="761"/>
        <v>75837.334099999993</v>
      </c>
      <c r="MI95" s="1180">
        <f t="shared" ca="1" si="761"/>
        <v>61.0448904</v>
      </c>
      <c r="MJ95" s="1180">
        <f t="shared" ca="1" si="761"/>
        <v>100288.591</v>
      </c>
      <c r="MK95" s="1180">
        <f t="shared" ca="1" si="761"/>
        <v>100288.591</v>
      </c>
      <c r="ML95" s="1180">
        <f t="shared" ca="1" si="761"/>
        <v>100288.591</v>
      </c>
      <c r="MM95" s="1180">
        <f t="shared" ca="1" si="761"/>
        <v>4687.9886399999996</v>
      </c>
      <c r="MN95" s="1180">
        <f t="shared" ca="1" si="761"/>
        <v>30625.412499999999</v>
      </c>
      <c r="MO95" s="1180">
        <f t="shared" ca="1" si="761"/>
        <v>0</v>
      </c>
      <c r="NA95" s="1180">
        <f t="shared" ca="1" si="762"/>
        <v>19618.147099999998</v>
      </c>
      <c r="NB95" s="1180">
        <f t="shared" ca="1" si="762"/>
        <v>15681.994500000001</v>
      </c>
      <c r="NC95" s="1180">
        <f t="shared" ca="1" si="762"/>
        <v>3936.1525700000002</v>
      </c>
      <c r="ND95" s="1180">
        <f t="shared" ca="1" si="762"/>
        <v>35577.318099999997</v>
      </c>
      <c r="NE95" s="1180">
        <f t="shared" ca="1" si="762"/>
        <v>206751.33799999999</v>
      </c>
      <c r="NF95" s="1180">
        <f t="shared" ca="1" si="762"/>
        <v>242328.65599999999</v>
      </c>
      <c r="NG95" s="1180">
        <f t="shared" ca="1" si="762"/>
        <v>35577.318099999997</v>
      </c>
      <c r="NH95" s="1180">
        <f t="shared" ca="1" si="762"/>
        <v>0</v>
      </c>
      <c r="NI95" s="1180">
        <f t="shared" ca="1" si="762"/>
        <v>242389.701</v>
      </c>
      <c r="NJ95" s="1180">
        <f t="shared" ca="1" si="762"/>
        <v>242389.701</v>
      </c>
      <c r="NK95" s="1180">
        <f t="shared" ca="1" si="762"/>
        <v>61.0448904</v>
      </c>
      <c r="NL95" s="1180">
        <f t="shared" ca="1" si="762"/>
        <v>100288.591</v>
      </c>
      <c r="NM95" s="1180">
        <f t="shared" ca="1" si="762"/>
        <v>4687.9886399999996</v>
      </c>
      <c r="NN95" s="1180">
        <f t="shared" ca="1" si="762"/>
        <v>2584.0065300000001</v>
      </c>
      <c r="NO95" s="1180">
        <f t="shared" ca="1" si="762"/>
        <v>30625.412499999999</v>
      </c>
      <c r="NP95" s="1180">
        <f t="shared" ca="1" si="762"/>
        <v>75837.334099999993</v>
      </c>
      <c r="OH95" s="1180">
        <f t="shared" ca="1" si="763"/>
        <v>11111822.4</v>
      </c>
      <c r="OI95" s="1180">
        <f t="shared" ca="1" si="763"/>
        <v>153209.54300000001</v>
      </c>
      <c r="OJ95" s="1180">
        <f t="shared" ca="1" si="763"/>
        <v>16461.6041</v>
      </c>
      <c r="OK95" s="1180">
        <f t="shared" ca="1" si="763"/>
        <v>11111822.4</v>
      </c>
      <c r="OL95" s="1180">
        <f t="shared" ca="1" si="763"/>
        <v>127496.95299999999</v>
      </c>
      <c r="OM95" s="1180">
        <f t="shared" ca="1" si="763"/>
        <v>264916.58600000001</v>
      </c>
      <c r="ON95" s="1180">
        <f t="shared" ca="1" si="763"/>
        <v>1236371.79</v>
      </c>
      <c r="OO95" s="1180">
        <f t="shared" ca="1" si="763"/>
        <v>1236371.79</v>
      </c>
      <c r="PA95" s="1180">
        <f t="shared" ca="1" si="764"/>
        <v>140632.66399999999</v>
      </c>
      <c r="PB95" s="1180">
        <f t="shared" ca="1" si="764"/>
        <v>150923.58600000001</v>
      </c>
      <c r="PC95" s="1180">
        <f t="shared" ca="1" si="764"/>
        <v>11419.2086</v>
      </c>
      <c r="PD95" s="1180">
        <f t="shared" ca="1" si="764"/>
        <v>26774.6126</v>
      </c>
      <c r="PE95" s="1180">
        <f t="shared" ca="1" si="764"/>
        <v>375755.10100000002</v>
      </c>
      <c r="PF95" s="1180">
        <f t="shared" ca="1" si="764"/>
        <v>35577.318099999997</v>
      </c>
      <c r="PG95" s="1180">
        <f t="shared" ca="1" si="764"/>
        <v>3581.4652900000001</v>
      </c>
      <c r="PH95" s="1180">
        <f t="shared" ca="1" si="764"/>
        <v>146508.296</v>
      </c>
      <c r="PI95" s="1180">
        <f t="shared" ca="1" si="764"/>
        <v>522263.39799999999</v>
      </c>
      <c r="PJ95" s="1180">
        <f t="shared" ca="1" si="764"/>
        <v>145</v>
      </c>
      <c r="PK95" s="1180">
        <f t="shared" ca="1" si="764"/>
        <v>153209.54300000001</v>
      </c>
      <c r="PW95" s="1180">
        <f t="shared" ca="1" si="743"/>
        <v>145</v>
      </c>
      <c r="PX95" s="1180">
        <f t="shared" ca="1" si="743"/>
        <v>145</v>
      </c>
      <c r="PY95" s="1180">
        <f t="shared" ca="1" si="743"/>
        <v>145</v>
      </c>
      <c r="PZ95" s="1180">
        <f t="shared" ca="1" si="743"/>
        <v>145</v>
      </c>
    </row>
    <row r="96" spans="1:442" ht="12" customHeight="1">
      <c r="A96" s="1">
        <v>130</v>
      </c>
      <c r="B96" s="1" t="s">
        <v>2649</v>
      </c>
      <c r="C96" s="1" t="s">
        <v>2698</v>
      </c>
      <c r="D96" s="1" t="s">
        <v>93</v>
      </c>
      <c r="J96" s="1180">
        <f t="shared" ca="1" si="721"/>
        <v>0</v>
      </c>
      <c r="K96" s="1180">
        <f t="shared" ca="1" si="721"/>
        <v>0</v>
      </c>
      <c r="T96" s="1180">
        <f t="shared" ca="1" si="744"/>
        <v>0</v>
      </c>
      <c r="U96" s="1180">
        <f t="shared" ca="1" si="744"/>
        <v>0</v>
      </c>
      <c r="V96" s="1180">
        <f t="shared" ca="1" si="744"/>
        <v>18.148197</v>
      </c>
      <c r="W96" s="1180">
        <f t="shared" ca="1" si="744"/>
        <v>0</v>
      </c>
      <c r="X96" s="1180">
        <f t="shared" ca="1" si="744"/>
        <v>0</v>
      </c>
      <c r="Y96" s="1180">
        <f t="shared" ca="1" si="744"/>
        <v>18.148197</v>
      </c>
      <c r="Z96" s="1180">
        <f t="shared" ca="1" si="744"/>
        <v>8.1597116500000002</v>
      </c>
      <c r="AA96" s="1180">
        <f t="shared" ca="1" si="744"/>
        <v>9.9884853600000003</v>
      </c>
      <c r="AB96" s="1180">
        <f t="shared" ca="1" si="744"/>
        <v>0</v>
      </c>
      <c r="AC96" s="1180">
        <f t="shared" ca="1" si="744"/>
        <v>18.148197</v>
      </c>
      <c r="AD96" s="1180">
        <f t="shared" ca="1" si="744"/>
        <v>0</v>
      </c>
      <c r="AM96" s="1180">
        <f t="shared" ca="1" si="745"/>
        <v>0</v>
      </c>
      <c r="AN96" s="1180">
        <f t="shared" ca="1" si="745"/>
        <v>0</v>
      </c>
      <c r="AO96" s="1180">
        <f t="shared" ca="1" si="745"/>
        <v>9.9884853600000003</v>
      </c>
      <c r="AP96" s="1180">
        <f t="shared" ca="1" si="745"/>
        <v>9.9884853600000003</v>
      </c>
      <c r="AQ96" s="1180">
        <f t="shared" ca="1" si="745"/>
        <v>4.26904094</v>
      </c>
      <c r="AR96" s="1180">
        <f t="shared" ca="1" si="745"/>
        <v>7.9835401600000004</v>
      </c>
      <c r="AS96" s="1180">
        <f t="shared" ca="1" si="745"/>
        <v>0.17617149400000001</v>
      </c>
      <c r="AT96" s="1180">
        <f t="shared" ca="1" si="745"/>
        <v>10.999283800000001</v>
      </c>
      <c r="AU96" s="1180">
        <f t="shared" ca="1" si="745"/>
        <v>1.25329728</v>
      </c>
      <c r="AV96" s="1180">
        <f t="shared" ca="1" si="745"/>
        <v>5.7194444200000003</v>
      </c>
      <c r="AW96" s="1180">
        <f t="shared" ca="1" si="745"/>
        <v>10.999283800000001</v>
      </c>
      <c r="AX96" s="1180">
        <f t="shared" ca="1" si="745"/>
        <v>12.428752599999999</v>
      </c>
      <c r="AY96" s="1180">
        <f t="shared" ca="1" si="745"/>
        <v>0</v>
      </c>
      <c r="AZ96" s="1180">
        <f t="shared" ca="1" si="745"/>
        <v>0</v>
      </c>
      <c r="BA96" s="1180">
        <f t="shared" ca="1" si="745"/>
        <v>0</v>
      </c>
      <c r="BB96" s="1180">
        <f t="shared" ca="1" si="745"/>
        <v>5.7194444200000003</v>
      </c>
      <c r="BN96" s="1180">
        <f t="shared" ca="1" si="746"/>
        <v>0.57190899900000003</v>
      </c>
      <c r="BO96" s="1180">
        <f t="shared" ca="1" si="746"/>
        <v>2009.3124299999999</v>
      </c>
      <c r="BP96" s="1180">
        <f t="shared" ca="1" si="746"/>
        <v>32.006210400000001</v>
      </c>
      <c r="BQ96" s="1180">
        <f t="shared" ca="1" si="746"/>
        <v>0</v>
      </c>
      <c r="BR96" s="1180">
        <f t="shared" ca="1" si="746"/>
        <v>0</v>
      </c>
      <c r="CD96" s="1180">
        <f t="shared" ca="1" si="747"/>
        <v>5.7194444200000003</v>
      </c>
      <c r="CE96" s="1180">
        <f t="shared" ca="1" si="747"/>
        <v>5.7194444200000003</v>
      </c>
      <c r="CF96" s="1180">
        <f t="shared" ca="1" si="747"/>
        <v>0.57190899900000003</v>
      </c>
      <c r="CG96" s="1180">
        <f t="shared" ca="1" si="747"/>
        <v>2009.3124299999999</v>
      </c>
      <c r="CH96" s="1180">
        <f t="shared" ca="1" si="747"/>
        <v>5.7194444200000003</v>
      </c>
      <c r="CI96" s="1180">
        <f t="shared" ca="1" si="747"/>
        <v>0</v>
      </c>
      <c r="CJ96" s="1180">
        <f t="shared" ca="1" si="747"/>
        <v>0</v>
      </c>
      <c r="CK96" s="1180">
        <f t="shared" ca="1" si="747"/>
        <v>21516.440900000001</v>
      </c>
      <c r="CL96" s="1180">
        <f t="shared" ca="1" si="747"/>
        <v>330.82711699999999</v>
      </c>
      <c r="CM96" s="1180">
        <f t="shared" ca="1" si="747"/>
        <v>0</v>
      </c>
      <c r="CN96" s="1180">
        <f t="shared" ca="1" si="747"/>
        <v>21940.679599999999</v>
      </c>
      <c r="CO96" s="1180">
        <f t="shared" ca="1" si="747"/>
        <v>424.238699</v>
      </c>
      <c r="DA96" s="1180">
        <f t="shared" ca="1" si="748"/>
        <v>0</v>
      </c>
      <c r="DB96" s="1180">
        <f t="shared" ca="1" si="748"/>
        <v>0</v>
      </c>
      <c r="DC96" s="1180">
        <f t="shared" ca="1" si="748"/>
        <v>0</v>
      </c>
      <c r="DD96" s="1180">
        <f t="shared" ca="1" si="748"/>
        <v>0</v>
      </c>
      <c r="DE96" s="1180">
        <f t="shared" ca="1" si="748"/>
        <v>0</v>
      </c>
      <c r="DF96" s="1180">
        <f t="shared" ca="1" si="748"/>
        <v>0</v>
      </c>
      <c r="DG96" s="1180">
        <f t="shared" ca="1" si="748"/>
        <v>0</v>
      </c>
      <c r="DH96" s="1180">
        <f t="shared" ca="1" si="748"/>
        <v>0</v>
      </c>
      <c r="DI96" s="1180">
        <f t="shared" ca="1" si="748"/>
        <v>0</v>
      </c>
      <c r="DJ96" s="1180">
        <f t="shared" ca="1" si="748"/>
        <v>0</v>
      </c>
      <c r="DV96" s="1180">
        <f t="shared" ca="1" si="749"/>
        <v>0</v>
      </c>
      <c r="DW96" s="1180">
        <f t="shared" ca="1" si="749"/>
        <v>0</v>
      </c>
      <c r="DX96" s="1180">
        <f t="shared" ca="1" si="749"/>
        <v>0</v>
      </c>
      <c r="DY96" s="1180">
        <f t="shared" ca="1" si="749"/>
        <v>0</v>
      </c>
      <c r="DZ96" s="1180">
        <f t="shared" ca="1" si="749"/>
        <v>0</v>
      </c>
      <c r="EA96" s="1180">
        <f t="shared" ca="1" si="749"/>
        <v>0</v>
      </c>
      <c r="EB96" s="1180">
        <f t="shared" ca="1" si="749"/>
        <v>0</v>
      </c>
      <c r="EC96" s="1180">
        <f t="shared" ca="1" si="749"/>
        <v>0</v>
      </c>
      <c r="ED96" s="1180">
        <f t="shared" ca="1" si="749"/>
        <v>0</v>
      </c>
      <c r="EE96" s="1180">
        <f t="shared" ca="1" si="749"/>
        <v>0</v>
      </c>
      <c r="EF96" s="1180">
        <f t="shared" ca="1" si="749"/>
        <v>0</v>
      </c>
      <c r="EG96" s="1180">
        <f t="shared" ca="1" si="749"/>
        <v>0</v>
      </c>
      <c r="EH96" s="1180">
        <f t="shared" ca="1" si="749"/>
        <v>0</v>
      </c>
      <c r="EI96" s="1180">
        <f t="shared" ca="1" si="749"/>
        <v>0</v>
      </c>
      <c r="EJ96" s="1180">
        <f t="shared" ca="1" si="749"/>
        <v>0</v>
      </c>
      <c r="EK96" s="1180">
        <f t="shared" ca="1" si="749"/>
        <v>0</v>
      </c>
      <c r="EW96" s="1180">
        <f t="shared" ca="1" si="750"/>
        <v>21940.679599999999</v>
      </c>
      <c r="EX96" s="1180">
        <f t="shared" ca="1" si="750"/>
        <v>21940.679599999999</v>
      </c>
      <c r="EY96" s="1180">
        <f t="shared" ca="1" si="750"/>
        <v>184.28334899999999</v>
      </c>
      <c r="EZ96" s="1180">
        <f t="shared" ca="1" si="750"/>
        <v>184.28334899999999</v>
      </c>
      <c r="FA96" s="1180">
        <f t="shared" ca="1" si="750"/>
        <v>65.721287099999998</v>
      </c>
      <c r="FB96" s="1180">
        <f t="shared" ca="1" si="750"/>
        <v>21690.674999999999</v>
      </c>
      <c r="FN96" s="1180">
        <f t="shared" ca="1" si="751"/>
        <v>32.006210400000001</v>
      </c>
      <c r="FO96" s="1180">
        <f t="shared" ca="1" si="751"/>
        <v>330.82711699999999</v>
      </c>
      <c r="FP96" s="1180">
        <f t="shared" ca="1" si="751"/>
        <v>65.721287099999998</v>
      </c>
      <c r="FQ96" s="1180">
        <f t="shared" ca="1" si="751"/>
        <v>21690.674999999999</v>
      </c>
      <c r="FR96" s="1180">
        <f t="shared" ca="1" si="751"/>
        <v>26981.154999999999</v>
      </c>
      <c r="FS96" s="1180">
        <f t="shared" ca="1" si="751"/>
        <v>18.148197</v>
      </c>
      <c r="FT96" s="1180">
        <f t="shared" ca="1" si="751"/>
        <v>5308.6232</v>
      </c>
      <c r="FU96" s="1180">
        <f t="shared" ca="1" si="751"/>
        <v>428.55461400000002</v>
      </c>
      <c r="FV96" s="1180">
        <f t="shared" ca="1" si="751"/>
        <v>0</v>
      </c>
      <c r="FW96" s="1180">
        <f t="shared" ca="1" si="751"/>
        <v>4.31591536</v>
      </c>
      <c r="FX96" s="1180">
        <f t="shared" ca="1" si="751"/>
        <v>424.238699</v>
      </c>
      <c r="GJ96" s="1180">
        <f t="shared" ca="1" si="752"/>
        <v>26981.154999999999</v>
      </c>
      <c r="GK96" s="1180">
        <f t="shared" ca="1" si="752"/>
        <v>26981.154999999999</v>
      </c>
      <c r="GL96" s="1180">
        <f t="shared" ca="1" si="752"/>
        <v>5308.6240500000004</v>
      </c>
      <c r="GM96" s="1180">
        <f t="shared" ca="1" si="752"/>
        <v>21672.530900000002</v>
      </c>
      <c r="GN96" s="1180">
        <f t="shared" ca="1" si="752"/>
        <v>21672.530900000002</v>
      </c>
      <c r="GO96" s="1180">
        <f t="shared" ca="1" si="752"/>
        <v>5308.6240500000004</v>
      </c>
      <c r="GP96" s="1180">
        <f t="shared" ca="1" si="752"/>
        <v>21672.530900000002</v>
      </c>
      <c r="GQ96" s="1180">
        <f t="shared" ca="1" si="752"/>
        <v>5308.6232</v>
      </c>
      <c r="HC96" s="1180">
        <f t="shared" ca="1" si="753"/>
        <v>184.28334899999999</v>
      </c>
      <c r="HD96" s="1180">
        <f t="shared" ca="1" si="753"/>
        <v>177.42392000000001</v>
      </c>
      <c r="HE96" s="1180">
        <f t="shared" ca="1" si="753"/>
        <v>0</v>
      </c>
      <c r="HF96" s="1180">
        <f t="shared" ca="1" si="753"/>
        <v>1.1611814499999999</v>
      </c>
      <c r="HG96" s="1180">
        <f t="shared" ca="1" si="753"/>
        <v>5.6982470899999997</v>
      </c>
      <c r="HH96" s="1180">
        <f t="shared" ca="1" si="753"/>
        <v>177.42392000000001</v>
      </c>
      <c r="HT96" s="1180">
        <f t="shared" ca="1" si="754"/>
        <v>12.428752599999999</v>
      </c>
      <c r="HU96" s="1180">
        <f t="shared" ca="1" si="754"/>
        <v>177.42392000000001</v>
      </c>
      <c r="HV96" s="1180">
        <f t="shared" ca="1" si="754"/>
        <v>189.85267300000001</v>
      </c>
      <c r="HW96" s="1180">
        <f t="shared" ca="1" si="754"/>
        <v>189.85267300000001</v>
      </c>
      <c r="HX96" s="1180">
        <f t="shared" ca="1" si="754"/>
        <v>15.347080699999999</v>
      </c>
      <c r="HY96" s="1180">
        <f t="shared" ca="1" si="754"/>
        <v>1.1735193500000001</v>
      </c>
      <c r="HZ96" s="1180">
        <f t="shared" ca="1" si="754"/>
        <v>0.56627501000000002</v>
      </c>
      <c r="IA96" s="1180">
        <f t="shared" ca="1" si="754"/>
        <v>1.34527226E-4</v>
      </c>
      <c r="IB96" s="1180">
        <f t="shared" ca="1" si="754"/>
        <v>0</v>
      </c>
      <c r="IC96" s="1180">
        <f t="shared" ca="1" si="754"/>
        <v>0</v>
      </c>
      <c r="ID96" s="1180">
        <f t="shared" ca="1" si="754"/>
        <v>0</v>
      </c>
      <c r="IE96" s="1180">
        <f t="shared" ca="1" si="754"/>
        <v>0</v>
      </c>
      <c r="IQ96" s="1180">
        <f t="shared" ca="1" si="755"/>
        <v>15.347080699999999</v>
      </c>
      <c r="IR96" s="1180">
        <f t="shared" ca="1" si="755"/>
        <v>1.1735193500000001</v>
      </c>
      <c r="IS96" s="1180">
        <f t="shared" ca="1" si="755"/>
        <v>2.2531977299999999E-2</v>
      </c>
      <c r="IT96" s="1180">
        <f t="shared" ca="1" si="755"/>
        <v>1.19605132</v>
      </c>
      <c r="IU96" s="1180">
        <f t="shared" ca="1" si="755"/>
        <v>1.1170260000000001</v>
      </c>
      <c r="IV96" s="1180">
        <f t="shared" ca="1" si="755"/>
        <v>0.65915143099999995</v>
      </c>
      <c r="IW96" s="1180">
        <f t="shared" ca="1" si="755"/>
        <v>0.54076745400000004</v>
      </c>
      <c r="IX96" s="1180">
        <f t="shared" ca="1" si="755"/>
        <v>2.10435369E-2</v>
      </c>
      <c r="IY96" s="1180">
        <f t="shared" ca="1" si="755"/>
        <v>7.9025319799999993E-2</v>
      </c>
      <c r="IZ96" s="1180">
        <f t="shared" ca="1" si="755"/>
        <v>9.5852063400000007E-2</v>
      </c>
      <c r="JA96" s="1180">
        <f t="shared" ca="1" si="756"/>
        <v>0.56329943199999999</v>
      </c>
      <c r="JB96" s="1180">
        <f t="shared" ca="1" si="756"/>
        <v>0</v>
      </c>
      <c r="JC96" s="1180">
        <f t="shared" ca="1" si="756"/>
        <v>9.5717536199999995E-2</v>
      </c>
      <c r="JD96" s="1180">
        <f t="shared" ca="1" si="756"/>
        <v>0</v>
      </c>
      <c r="JE96" s="1180">
        <f t="shared" ca="1" si="756"/>
        <v>9.5852063400000007E-2</v>
      </c>
      <c r="JF96" s="1180">
        <f t="shared" ca="1" si="756"/>
        <v>0</v>
      </c>
      <c r="JG96" s="1180">
        <f t="shared" ca="1" si="756"/>
        <v>0</v>
      </c>
      <c r="JH96" s="1180">
        <f t="shared" ca="1" si="756"/>
        <v>1.34527226E-4</v>
      </c>
      <c r="JT96" s="1180">
        <f t="shared" ca="1" si="757"/>
        <v>0</v>
      </c>
      <c r="JU96" s="1180">
        <f t="shared" ca="1" si="757"/>
        <v>0</v>
      </c>
      <c r="JV96" s="1180">
        <f t="shared" ca="1" si="757"/>
        <v>0</v>
      </c>
      <c r="JW96" s="1180">
        <f t="shared" ca="1" si="757"/>
        <v>0</v>
      </c>
      <c r="JX96" s="1180">
        <f t="shared" ca="1" si="757"/>
        <v>21672.530900000002</v>
      </c>
      <c r="JY96" s="1180">
        <f t="shared" ca="1" si="757"/>
        <v>0</v>
      </c>
      <c r="JZ96" s="1180">
        <f t="shared" ca="1" si="757"/>
        <v>21672.530900000002</v>
      </c>
      <c r="KA96" s="1180">
        <f t="shared" ca="1" si="757"/>
        <v>0</v>
      </c>
      <c r="KB96" s="1180">
        <f t="shared" ca="1" si="757"/>
        <v>0</v>
      </c>
      <c r="KC96" s="1180">
        <f t="shared" ca="1" si="757"/>
        <v>0</v>
      </c>
      <c r="KL96" s="1180">
        <f t="shared" ca="1" si="758"/>
        <v>0</v>
      </c>
      <c r="KM96" s="1180">
        <f t="shared" ca="1" si="758"/>
        <v>0</v>
      </c>
      <c r="KN96" s="1180">
        <f t="shared" ca="1" si="758"/>
        <v>0</v>
      </c>
      <c r="KO96" s="1180">
        <f t="shared" ca="1" si="758"/>
        <v>0</v>
      </c>
      <c r="KP96" s="1180">
        <f t="shared" ca="1" si="758"/>
        <v>0</v>
      </c>
      <c r="KQ96" s="1180">
        <f t="shared" ca="1" si="758"/>
        <v>0</v>
      </c>
      <c r="KR96" s="1180">
        <f t="shared" ca="1" si="758"/>
        <v>0</v>
      </c>
      <c r="LA96" s="1180">
        <f t="shared" ca="1" si="759"/>
        <v>1.1611814499999999</v>
      </c>
      <c r="LB96" s="1180">
        <f t="shared" ca="1" si="759"/>
        <v>0.56627501000000002</v>
      </c>
      <c r="LC96" s="1180">
        <f t="shared" ca="1" si="759"/>
        <v>1.72745646</v>
      </c>
      <c r="LD96" s="1180">
        <f t="shared" ca="1" si="759"/>
        <v>1.72745646</v>
      </c>
      <c r="LE96" s="1180">
        <f t="shared" ca="1" si="759"/>
        <v>0</v>
      </c>
      <c r="LF96" s="1180">
        <f t="shared" ca="1" si="759"/>
        <v>0</v>
      </c>
      <c r="LG96" s="1180">
        <f t="shared" ca="1" si="759"/>
        <v>0</v>
      </c>
      <c r="LH96" s="1180">
        <f t="shared" ca="1" si="759"/>
        <v>0</v>
      </c>
      <c r="LI96" s="1180">
        <f t="shared" ca="1" si="759"/>
        <v>0</v>
      </c>
      <c r="LJ96" s="1180">
        <f t="shared" ca="1" si="759"/>
        <v>0</v>
      </c>
      <c r="LK96" s="1180">
        <f t="shared" ca="1" si="759"/>
        <v>0</v>
      </c>
      <c r="LW96" s="1180">
        <f t="shared" ca="1" si="760"/>
        <v>0</v>
      </c>
      <c r="LX96" s="1180">
        <f t="shared" ca="1" si="760"/>
        <v>0</v>
      </c>
      <c r="LY96" s="1180">
        <f t="shared" ca="1" si="760"/>
        <v>5.6982470899999997</v>
      </c>
      <c r="LZ96" s="1180">
        <f t="shared" ca="1" si="760"/>
        <v>7.9025319799999993E-2</v>
      </c>
      <c r="MA96" s="1180">
        <f t="shared" ca="1" si="760"/>
        <v>5.7772724100000001</v>
      </c>
      <c r="MB96" s="1180">
        <f t="shared" ca="1" si="760"/>
        <v>1.72745646</v>
      </c>
      <c r="MC96" s="1180">
        <f t="shared" ca="1" si="760"/>
        <v>0</v>
      </c>
      <c r="MD96" s="1180">
        <f t="shared" ca="1" si="760"/>
        <v>0</v>
      </c>
      <c r="ME96" s="1180">
        <f t="shared" ca="1" si="760"/>
        <v>0</v>
      </c>
      <c r="MF96" s="1180">
        <f t="shared" ca="1" si="760"/>
        <v>0</v>
      </c>
      <c r="MG96" s="1180">
        <f t="shared" ca="1" si="761"/>
        <v>0</v>
      </c>
      <c r="MH96" s="1180">
        <f t="shared" ca="1" si="761"/>
        <v>0</v>
      </c>
      <c r="MI96" s="1180">
        <f t="shared" ca="1" si="761"/>
        <v>0</v>
      </c>
      <c r="MJ96" s="1180">
        <f t="shared" ca="1" si="761"/>
        <v>0</v>
      </c>
      <c r="MK96" s="1180">
        <f t="shared" ca="1" si="761"/>
        <v>0</v>
      </c>
      <c r="ML96" s="1180">
        <f t="shared" ca="1" si="761"/>
        <v>0</v>
      </c>
      <c r="MM96" s="1180">
        <f t="shared" ca="1" si="761"/>
        <v>0</v>
      </c>
      <c r="MN96" s="1180">
        <f t="shared" ca="1" si="761"/>
        <v>0</v>
      </c>
      <c r="MO96" s="1180">
        <f t="shared" ca="1" si="761"/>
        <v>0</v>
      </c>
      <c r="NA96" s="1180">
        <f t="shared" ca="1" si="762"/>
        <v>8.1597116500000002</v>
      </c>
      <c r="NB96" s="1180">
        <f t="shared" ca="1" si="762"/>
        <v>7.9835401600000004</v>
      </c>
      <c r="NC96" s="1180">
        <f t="shared" ca="1" si="762"/>
        <v>0.17617149400000001</v>
      </c>
      <c r="ND96" s="1180">
        <f t="shared" ca="1" si="762"/>
        <v>0</v>
      </c>
      <c r="NE96" s="1180">
        <f t="shared" ca="1" si="762"/>
        <v>0</v>
      </c>
      <c r="NF96" s="1180">
        <f t="shared" ca="1" si="762"/>
        <v>0</v>
      </c>
      <c r="NG96" s="1180">
        <f t="shared" ca="1" si="762"/>
        <v>0</v>
      </c>
      <c r="NH96" s="1180">
        <f t="shared" ca="1" si="762"/>
        <v>0</v>
      </c>
      <c r="NI96" s="1180">
        <f t="shared" ca="1" si="762"/>
        <v>0</v>
      </c>
      <c r="NJ96" s="1180">
        <f t="shared" ca="1" si="762"/>
        <v>0</v>
      </c>
      <c r="NK96" s="1180">
        <f t="shared" ca="1" si="762"/>
        <v>0</v>
      </c>
      <c r="NL96" s="1180">
        <f t="shared" ca="1" si="762"/>
        <v>0</v>
      </c>
      <c r="NM96" s="1180">
        <f t="shared" ca="1" si="762"/>
        <v>0</v>
      </c>
      <c r="NN96" s="1180">
        <f t="shared" ca="1" si="762"/>
        <v>0</v>
      </c>
      <c r="NO96" s="1180">
        <f t="shared" ca="1" si="762"/>
        <v>0</v>
      </c>
      <c r="NP96" s="1180">
        <f t="shared" ca="1" si="762"/>
        <v>0</v>
      </c>
      <c r="OH96" s="1180">
        <f t="shared" ca="1" si="763"/>
        <v>0</v>
      </c>
      <c r="OI96" s="1180">
        <f t="shared" ca="1" si="763"/>
        <v>0</v>
      </c>
      <c r="OJ96" s="1180">
        <f t="shared" ca="1" si="763"/>
        <v>0</v>
      </c>
      <c r="OK96" s="1180">
        <f t="shared" ca="1" si="763"/>
        <v>0</v>
      </c>
      <c r="OL96" s="1180">
        <f t="shared" ca="1" si="763"/>
        <v>0</v>
      </c>
      <c r="OM96" s="1180">
        <f t="shared" ca="1" si="763"/>
        <v>0</v>
      </c>
      <c r="ON96" s="1180">
        <f t="shared" ca="1" si="763"/>
        <v>0</v>
      </c>
      <c r="OO96" s="1180">
        <f t="shared" ca="1" si="763"/>
        <v>0</v>
      </c>
      <c r="PA96" s="1180">
        <f t="shared" ca="1" si="764"/>
        <v>0</v>
      </c>
      <c r="PB96" s="1180">
        <f t="shared" ca="1" si="764"/>
        <v>0</v>
      </c>
      <c r="PC96" s="1180">
        <f t="shared" ca="1" si="764"/>
        <v>0</v>
      </c>
      <c r="PD96" s="1180">
        <f t="shared" ca="1" si="764"/>
        <v>0</v>
      </c>
      <c r="PE96" s="1180">
        <f t="shared" ca="1" si="764"/>
        <v>0</v>
      </c>
      <c r="PF96" s="1180">
        <f t="shared" ca="1" si="764"/>
        <v>0</v>
      </c>
      <c r="PG96" s="1180">
        <f t="shared" ca="1" si="764"/>
        <v>0</v>
      </c>
      <c r="PH96" s="1180">
        <f t="shared" ca="1" si="764"/>
        <v>0</v>
      </c>
      <c r="PI96" s="1180">
        <f t="shared" ca="1" si="764"/>
        <v>0</v>
      </c>
      <c r="PJ96" s="1180">
        <f t="shared" ca="1" si="764"/>
        <v>0</v>
      </c>
      <c r="PK96" s="1180">
        <f t="shared" ca="1" si="764"/>
        <v>0</v>
      </c>
      <c r="PW96" s="1180">
        <f t="shared" ca="1" si="743"/>
        <v>0</v>
      </c>
      <c r="PX96" s="1180">
        <f t="shared" ca="1" si="743"/>
        <v>0</v>
      </c>
      <c r="PY96" s="1180">
        <f t="shared" ca="1" si="743"/>
        <v>0</v>
      </c>
      <c r="PZ96" s="1180">
        <f t="shared" ca="1" si="743"/>
        <v>0</v>
      </c>
    </row>
    <row r="97" spans="1:442" ht="12" customHeight="1">
      <c r="A97" s="1">
        <v>131</v>
      </c>
      <c r="B97" s="1" t="s">
        <v>2649</v>
      </c>
      <c r="C97" s="1" t="s">
        <v>2699</v>
      </c>
      <c r="D97" s="1" t="s">
        <v>93</v>
      </c>
      <c r="J97" s="1180">
        <f t="shared" ca="1" si="721"/>
        <v>0</v>
      </c>
      <c r="K97" s="1180">
        <f t="shared" ca="1" si="721"/>
        <v>0</v>
      </c>
      <c r="T97" s="1180">
        <f t="shared" ca="1" si="744"/>
        <v>0</v>
      </c>
      <c r="U97" s="1180">
        <f t="shared" ca="1" si="744"/>
        <v>0</v>
      </c>
      <c r="V97" s="1180">
        <f t="shared" ca="1" si="744"/>
        <v>3.8813320899999997E-6</v>
      </c>
      <c r="W97" s="1180">
        <f t="shared" ca="1" si="744"/>
        <v>0</v>
      </c>
      <c r="X97" s="1180">
        <f t="shared" ca="1" si="744"/>
        <v>0</v>
      </c>
      <c r="Y97" s="1180">
        <f t="shared" ca="1" si="744"/>
        <v>3550.2460000000001</v>
      </c>
      <c r="Z97" s="1180">
        <f t="shared" ca="1" si="744"/>
        <v>9.8947700700000003E-5</v>
      </c>
      <c r="AA97" s="1180">
        <f t="shared" ca="1" si="744"/>
        <v>3550.2458999999999</v>
      </c>
      <c r="AB97" s="1180">
        <f t="shared" ca="1" si="744"/>
        <v>0</v>
      </c>
      <c r="AC97" s="1180">
        <f t="shared" ca="1" si="744"/>
        <v>3.8813320899999997E-6</v>
      </c>
      <c r="AD97" s="1180">
        <f t="shared" ca="1" si="744"/>
        <v>0</v>
      </c>
      <c r="AM97" s="1180">
        <f t="shared" ca="1" si="745"/>
        <v>0</v>
      </c>
      <c r="AN97" s="1180">
        <f t="shared" ca="1" si="745"/>
        <v>0</v>
      </c>
      <c r="AO97" s="1180">
        <f t="shared" ca="1" si="745"/>
        <v>3550.2458999999999</v>
      </c>
      <c r="AP97" s="1180">
        <f t="shared" ca="1" si="745"/>
        <v>3550.2458999999999</v>
      </c>
      <c r="AQ97" s="1180">
        <f t="shared" ca="1" si="745"/>
        <v>5.2376044500000003E-6</v>
      </c>
      <c r="AR97" s="1180">
        <f t="shared" ca="1" si="745"/>
        <v>7.2288832800000003E-12</v>
      </c>
      <c r="AS97" s="1180">
        <f t="shared" ca="1" si="745"/>
        <v>9.8947693499999993E-5</v>
      </c>
      <c r="AT97" s="1180">
        <f t="shared" ca="1" si="745"/>
        <v>7.3678402500000002E-14</v>
      </c>
      <c r="AU97" s="1180">
        <f t="shared" ca="1" si="745"/>
        <v>5.23761161E-6</v>
      </c>
      <c r="AV97" s="1180">
        <f t="shared" ca="1" si="745"/>
        <v>3550.2458900000001</v>
      </c>
      <c r="AW97" s="1180">
        <f t="shared" ca="1" si="745"/>
        <v>7.3678402500000002E-14</v>
      </c>
      <c r="AX97" s="1180">
        <f t="shared" ca="1" si="745"/>
        <v>1.0418530499999999E-4</v>
      </c>
      <c r="AY97" s="1180">
        <f t="shared" ca="1" si="745"/>
        <v>0</v>
      </c>
      <c r="AZ97" s="1180">
        <f t="shared" ca="1" si="745"/>
        <v>0</v>
      </c>
      <c r="BA97" s="1180">
        <f t="shared" ca="1" si="745"/>
        <v>0</v>
      </c>
      <c r="BB97" s="1180">
        <f t="shared" ca="1" si="745"/>
        <v>3550.2458900000001</v>
      </c>
      <c r="BN97" s="1180">
        <f t="shared" ca="1" si="746"/>
        <v>2968.8535299999999</v>
      </c>
      <c r="BO97" s="1180">
        <f t="shared" ca="1" si="746"/>
        <v>148.442677</v>
      </c>
      <c r="BP97" s="1180">
        <f t="shared" ca="1" si="746"/>
        <v>9.0773662100000002E-13</v>
      </c>
      <c r="BQ97" s="1180">
        <f t="shared" ca="1" si="746"/>
        <v>0</v>
      </c>
      <c r="BR97" s="1180">
        <f t="shared" ca="1" si="746"/>
        <v>0</v>
      </c>
      <c r="CD97" s="1180">
        <f t="shared" ca="1" si="747"/>
        <v>3550.2458900000001</v>
      </c>
      <c r="CE97" s="1180">
        <f t="shared" ca="1" si="747"/>
        <v>3550.2458900000001</v>
      </c>
      <c r="CF97" s="1180">
        <f t="shared" ca="1" si="747"/>
        <v>2968.8535299999999</v>
      </c>
      <c r="CG97" s="1180">
        <f t="shared" ca="1" si="747"/>
        <v>148.442677</v>
      </c>
      <c r="CH97" s="1180">
        <f t="shared" ca="1" si="747"/>
        <v>3550.2458900000001</v>
      </c>
      <c r="CI97" s="1180">
        <f t="shared" ca="1" si="747"/>
        <v>0</v>
      </c>
      <c r="CJ97" s="1180">
        <f t="shared" ca="1" si="747"/>
        <v>0</v>
      </c>
      <c r="CK97" s="1180">
        <f t="shared" ca="1" si="747"/>
        <v>521.24161500000002</v>
      </c>
      <c r="CL97" s="1180">
        <f t="shared" ca="1" si="747"/>
        <v>3.0895046700000001E-12</v>
      </c>
      <c r="CM97" s="1180">
        <f t="shared" ca="1" si="747"/>
        <v>0</v>
      </c>
      <c r="CN97" s="1180">
        <f t="shared" ca="1" si="747"/>
        <v>521.24161500000002</v>
      </c>
      <c r="CO97" s="1180">
        <f t="shared" ca="1" si="747"/>
        <v>0</v>
      </c>
      <c r="DA97" s="1180">
        <f t="shared" ca="1" si="748"/>
        <v>120.898268</v>
      </c>
      <c r="DB97" s="1180">
        <f t="shared" ca="1" si="748"/>
        <v>0</v>
      </c>
      <c r="DC97" s="1180">
        <f t="shared" ca="1" si="748"/>
        <v>0</v>
      </c>
      <c r="DD97" s="1180">
        <f t="shared" ca="1" si="748"/>
        <v>0</v>
      </c>
      <c r="DE97" s="1180">
        <f t="shared" ca="1" si="748"/>
        <v>12.089826800000001</v>
      </c>
      <c r="DF97" s="1180">
        <f t="shared" ca="1" si="748"/>
        <v>2.1789332900000001E-12</v>
      </c>
      <c r="DG97" s="1180">
        <f t="shared" ca="1" si="748"/>
        <v>0</v>
      </c>
      <c r="DH97" s="1180">
        <f t="shared" ca="1" si="748"/>
        <v>0</v>
      </c>
      <c r="DI97" s="1180">
        <f t="shared" ca="1" si="748"/>
        <v>0</v>
      </c>
      <c r="DJ97" s="1180">
        <f t="shared" ca="1" si="748"/>
        <v>0</v>
      </c>
      <c r="DV97" s="1180">
        <f t="shared" ca="1" si="749"/>
        <v>0</v>
      </c>
      <c r="DW97" s="1180">
        <f t="shared" ca="1" si="749"/>
        <v>2417.9653600000001</v>
      </c>
      <c r="DX97" s="1180">
        <f t="shared" ca="1" si="749"/>
        <v>2417.9653600000001</v>
      </c>
      <c r="DY97" s="1180">
        <f t="shared" ca="1" si="749"/>
        <v>120.898268</v>
      </c>
      <c r="DZ97" s="1180">
        <f t="shared" ca="1" si="749"/>
        <v>0</v>
      </c>
      <c r="EA97" s="1180">
        <f t="shared" ca="1" si="749"/>
        <v>12.089826800000001</v>
      </c>
      <c r="EB97" s="1180">
        <f t="shared" ca="1" si="749"/>
        <v>2297.06709</v>
      </c>
      <c r="EC97" s="1180">
        <f t="shared" ca="1" si="749"/>
        <v>0</v>
      </c>
      <c r="ED97" s="1180">
        <f t="shared" ca="1" si="749"/>
        <v>0</v>
      </c>
      <c r="EE97" s="1180">
        <f t="shared" ca="1" si="749"/>
        <v>0</v>
      </c>
      <c r="EF97" s="1180">
        <f t="shared" ca="1" si="749"/>
        <v>0</v>
      </c>
      <c r="EG97" s="1180">
        <f t="shared" ca="1" si="749"/>
        <v>0</v>
      </c>
      <c r="EH97" s="1180">
        <f t="shared" ca="1" si="749"/>
        <v>0</v>
      </c>
      <c r="EI97" s="1180">
        <f t="shared" ca="1" si="749"/>
        <v>0</v>
      </c>
      <c r="EJ97" s="1180">
        <f t="shared" ca="1" si="749"/>
        <v>0</v>
      </c>
      <c r="EK97" s="1180">
        <f t="shared" ca="1" si="749"/>
        <v>0</v>
      </c>
      <c r="EW97" s="1180">
        <f t="shared" ca="1" si="750"/>
        <v>521.24161500000002</v>
      </c>
      <c r="EX97" s="1180">
        <f t="shared" ca="1" si="750"/>
        <v>521.24161500000002</v>
      </c>
      <c r="EY97" s="1180">
        <f t="shared" ca="1" si="750"/>
        <v>521.24161100000003</v>
      </c>
      <c r="EZ97" s="1180">
        <f t="shared" ca="1" si="750"/>
        <v>521.24161100000003</v>
      </c>
      <c r="FA97" s="1180">
        <f t="shared" ca="1" si="750"/>
        <v>2.3128451700000001E-19</v>
      </c>
      <c r="FB97" s="1180">
        <f t="shared" ca="1" si="750"/>
        <v>3.8813323399999996E-6</v>
      </c>
      <c r="FN97" s="1180">
        <f t="shared" ca="1" si="751"/>
        <v>9.0773662100000002E-13</v>
      </c>
      <c r="FO97" s="1180">
        <f t="shared" ca="1" si="751"/>
        <v>3.0895046700000001E-12</v>
      </c>
      <c r="FP97" s="1180">
        <f t="shared" ca="1" si="751"/>
        <v>2.3128451700000001E-19</v>
      </c>
      <c r="FQ97" s="1180">
        <f t="shared" ca="1" si="751"/>
        <v>3.8813323399999996E-6</v>
      </c>
      <c r="FR97" s="1180">
        <f t="shared" ca="1" si="751"/>
        <v>0</v>
      </c>
      <c r="FS97" s="1180">
        <f t="shared" ca="1" si="751"/>
        <v>3.8813320899999997E-6</v>
      </c>
      <c r="FT97" s="1180">
        <f t="shared" ca="1" si="751"/>
        <v>0</v>
      </c>
      <c r="FU97" s="1180">
        <f t="shared" ca="1" si="751"/>
        <v>3.9972415300000004E-12</v>
      </c>
      <c r="FV97" s="1180">
        <f t="shared" ca="1" si="751"/>
        <v>0</v>
      </c>
      <c r="FW97" s="1180">
        <f t="shared" ca="1" si="751"/>
        <v>0</v>
      </c>
      <c r="FX97" s="1180">
        <f t="shared" ca="1" si="751"/>
        <v>0</v>
      </c>
      <c r="GJ97" s="1180">
        <f t="shared" ca="1" si="752"/>
        <v>0</v>
      </c>
      <c r="GK97" s="1180">
        <f t="shared" ca="1" si="752"/>
        <v>0</v>
      </c>
      <c r="GL97" s="1180">
        <f t="shared" ca="1" si="752"/>
        <v>0</v>
      </c>
      <c r="GM97" s="1180">
        <f t="shared" ca="1" si="752"/>
        <v>0</v>
      </c>
      <c r="GN97" s="1180">
        <f t="shared" ca="1" si="752"/>
        <v>0</v>
      </c>
      <c r="GO97" s="1180">
        <f t="shared" ca="1" si="752"/>
        <v>0</v>
      </c>
      <c r="GP97" s="1180">
        <f t="shared" ca="1" si="752"/>
        <v>0</v>
      </c>
      <c r="GQ97" s="1180">
        <f t="shared" ca="1" si="752"/>
        <v>0</v>
      </c>
      <c r="HC97" s="1180">
        <f t="shared" ca="1" si="753"/>
        <v>521.24161100000003</v>
      </c>
      <c r="HD97" s="1180">
        <f t="shared" ca="1" si="753"/>
        <v>501.83985999999999</v>
      </c>
      <c r="HE97" s="1180">
        <f t="shared" ca="1" si="753"/>
        <v>0</v>
      </c>
      <c r="HF97" s="1180">
        <f t="shared" ca="1" si="753"/>
        <v>3.6596752299999998E-11</v>
      </c>
      <c r="HG97" s="1180">
        <f t="shared" ca="1" si="753"/>
        <v>19.4017506</v>
      </c>
      <c r="HH97" s="1180">
        <f t="shared" ca="1" si="753"/>
        <v>501.83985999999999</v>
      </c>
      <c r="HT97" s="1180">
        <f t="shared" ca="1" si="754"/>
        <v>1.0418530499999999E-4</v>
      </c>
      <c r="HU97" s="1180">
        <f t="shared" ca="1" si="754"/>
        <v>501.83985999999999</v>
      </c>
      <c r="HV97" s="1180">
        <f t="shared" ca="1" si="754"/>
        <v>501.83996500000001</v>
      </c>
      <c r="HW97" s="1180">
        <f t="shared" ca="1" si="754"/>
        <v>501.83996500000001</v>
      </c>
      <c r="HX97" s="1180">
        <f t="shared" ca="1" si="754"/>
        <v>41.957317400000001</v>
      </c>
      <c r="HY97" s="1180">
        <f t="shared" ca="1" si="754"/>
        <v>3.2082794400000001</v>
      </c>
      <c r="HZ97" s="1180">
        <f t="shared" ca="1" si="754"/>
        <v>9.6827698900000002E-13</v>
      </c>
      <c r="IA97" s="1180">
        <f t="shared" ca="1" si="754"/>
        <v>1.4226143899999999E-13</v>
      </c>
      <c r="IB97" s="1180">
        <f t="shared" ca="1" si="754"/>
        <v>0</v>
      </c>
      <c r="IC97" s="1180">
        <f t="shared" ca="1" si="754"/>
        <v>0</v>
      </c>
      <c r="ID97" s="1180">
        <f t="shared" ca="1" si="754"/>
        <v>0</v>
      </c>
      <c r="IE97" s="1180">
        <f t="shared" ca="1" si="754"/>
        <v>0</v>
      </c>
      <c r="IQ97" s="1180">
        <f t="shared" ca="1" si="755"/>
        <v>41.957317400000001</v>
      </c>
      <c r="IR97" s="1180">
        <f t="shared" ca="1" si="755"/>
        <v>3.2082794400000001</v>
      </c>
      <c r="IS97" s="1180">
        <f t="shared" ca="1" si="755"/>
        <v>6.3636075099999995E-2</v>
      </c>
      <c r="IT97" s="1180">
        <f t="shared" ca="1" si="755"/>
        <v>3.2719155199999999</v>
      </c>
      <c r="IU97" s="1180">
        <f t="shared" ca="1" si="755"/>
        <v>3.0557340200000001</v>
      </c>
      <c r="IV97" s="1180">
        <f t="shared" ca="1" si="755"/>
        <v>1.8616126900000001</v>
      </c>
      <c r="IW97" s="1180">
        <f t="shared" ca="1" si="755"/>
        <v>1.5272657999999999</v>
      </c>
      <c r="IX97" s="1180">
        <f t="shared" ca="1" si="755"/>
        <v>6.94012662E-15</v>
      </c>
      <c r="IY97" s="1180">
        <f t="shared" ca="1" si="755"/>
        <v>0.216181501</v>
      </c>
      <c r="IZ97" s="1180">
        <f t="shared" ca="1" si="755"/>
        <v>0.270710809</v>
      </c>
      <c r="JA97" s="1180">
        <f t="shared" ca="1" si="756"/>
        <v>1.5909018800000001</v>
      </c>
      <c r="JB97" s="1180">
        <f t="shared" ca="1" si="756"/>
        <v>0</v>
      </c>
      <c r="JC97" s="1180">
        <f t="shared" ca="1" si="756"/>
        <v>0.270710809</v>
      </c>
      <c r="JD97" s="1180">
        <f t="shared" ca="1" si="756"/>
        <v>0</v>
      </c>
      <c r="JE97" s="1180">
        <f t="shared" ca="1" si="756"/>
        <v>0.270710809</v>
      </c>
      <c r="JF97" s="1180">
        <f t="shared" ca="1" si="756"/>
        <v>0</v>
      </c>
      <c r="JG97" s="1180">
        <f t="shared" ca="1" si="756"/>
        <v>0</v>
      </c>
      <c r="JH97" s="1180">
        <f t="shared" ca="1" si="756"/>
        <v>1.4226143899999999E-13</v>
      </c>
      <c r="JT97" s="1180">
        <f t="shared" ca="1" si="757"/>
        <v>0</v>
      </c>
      <c r="JU97" s="1180">
        <f t="shared" ca="1" si="757"/>
        <v>0</v>
      </c>
      <c r="JV97" s="1180">
        <f t="shared" ca="1" si="757"/>
        <v>0</v>
      </c>
      <c r="JW97" s="1180">
        <f t="shared" ca="1" si="757"/>
        <v>0</v>
      </c>
      <c r="JX97" s="1180">
        <f t="shared" ca="1" si="757"/>
        <v>0</v>
      </c>
      <c r="JY97" s="1180">
        <f t="shared" ca="1" si="757"/>
        <v>0</v>
      </c>
      <c r="JZ97" s="1180">
        <f t="shared" ca="1" si="757"/>
        <v>0</v>
      </c>
      <c r="KA97" s="1180">
        <f t="shared" ca="1" si="757"/>
        <v>0</v>
      </c>
      <c r="KB97" s="1180">
        <f t="shared" ca="1" si="757"/>
        <v>0</v>
      </c>
      <c r="KC97" s="1180">
        <f t="shared" ca="1" si="757"/>
        <v>0</v>
      </c>
      <c r="KL97" s="1180">
        <f t="shared" ca="1" si="758"/>
        <v>0</v>
      </c>
      <c r="KM97" s="1180">
        <f t="shared" ca="1" si="758"/>
        <v>0</v>
      </c>
      <c r="KN97" s="1180">
        <f t="shared" ca="1" si="758"/>
        <v>0</v>
      </c>
      <c r="KO97" s="1180">
        <f t="shared" ca="1" si="758"/>
        <v>0</v>
      </c>
      <c r="KP97" s="1180">
        <f t="shared" ca="1" si="758"/>
        <v>0</v>
      </c>
      <c r="KQ97" s="1180">
        <f t="shared" ca="1" si="758"/>
        <v>0</v>
      </c>
      <c r="KR97" s="1180">
        <f t="shared" ca="1" si="758"/>
        <v>0</v>
      </c>
      <c r="LA97" s="1180">
        <f t="shared" ca="1" si="759"/>
        <v>3.6596752299999998E-11</v>
      </c>
      <c r="LB97" s="1180">
        <f t="shared" ca="1" si="759"/>
        <v>9.6827698900000002E-13</v>
      </c>
      <c r="LC97" s="1180">
        <f t="shared" ca="1" si="759"/>
        <v>3.7565029300000002E-11</v>
      </c>
      <c r="LD97" s="1180">
        <f t="shared" ca="1" si="759"/>
        <v>3.7565029300000002E-11</v>
      </c>
      <c r="LE97" s="1180">
        <f t="shared" ca="1" si="759"/>
        <v>0</v>
      </c>
      <c r="LF97" s="1180">
        <f t="shared" ca="1" si="759"/>
        <v>0</v>
      </c>
      <c r="LG97" s="1180">
        <f t="shared" ca="1" si="759"/>
        <v>0</v>
      </c>
      <c r="LH97" s="1180">
        <f t="shared" ca="1" si="759"/>
        <v>0</v>
      </c>
      <c r="LI97" s="1180">
        <f t="shared" ca="1" si="759"/>
        <v>0</v>
      </c>
      <c r="LJ97" s="1180">
        <f t="shared" ca="1" si="759"/>
        <v>0</v>
      </c>
      <c r="LK97" s="1180">
        <f t="shared" ca="1" si="759"/>
        <v>0</v>
      </c>
      <c r="LW97" s="1180">
        <f t="shared" ca="1" si="760"/>
        <v>0</v>
      </c>
      <c r="LX97" s="1180">
        <f t="shared" ca="1" si="760"/>
        <v>0</v>
      </c>
      <c r="LY97" s="1180">
        <f t="shared" ca="1" si="760"/>
        <v>19.4017506</v>
      </c>
      <c r="LZ97" s="1180">
        <f t="shared" ca="1" si="760"/>
        <v>0.216181501</v>
      </c>
      <c r="MA97" s="1180">
        <f t="shared" ca="1" si="760"/>
        <v>19.617932100000001</v>
      </c>
      <c r="MB97" s="1180">
        <f t="shared" ca="1" si="760"/>
        <v>3.7565029300000002E-11</v>
      </c>
      <c r="MC97" s="1180">
        <f t="shared" ca="1" si="760"/>
        <v>0</v>
      </c>
      <c r="MD97" s="1180">
        <f t="shared" ca="1" si="760"/>
        <v>0</v>
      </c>
      <c r="ME97" s="1180">
        <f t="shared" ca="1" si="760"/>
        <v>0</v>
      </c>
      <c r="MF97" s="1180">
        <f t="shared" ca="1" si="760"/>
        <v>0</v>
      </c>
      <c r="MG97" s="1180">
        <f t="shared" ca="1" si="761"/>
        <v>0</v>
      </c>
      <c r="MH97" s="1180">
        <f t="shared" ca="1" si="761"/>
        <v>0</v>
      </c>
      <c r="MI97" s="1180">
        <f t="shared" ca="1" si="761"/>
        <v>0</v>
      </c>
      <c r="MJ97" s="1180">
        <f t="shared" ca="1" si="761"/>
        <v>0</v>
      </c>
      <c r="MK97" s="1180">
        <f t="shared" ca="1" si="761"/>
        <v>0</v>
      </c>
      <c r="ML97" s="1180">
        <f t="shared" ca="1" si="761"/>
        <v>0</v>
      </c>
      <c r="MM97" s="1180">
        <f t="shared" ca="1" si="761"/>
        <v>0</v>
      </c>
      <c r="MN97" s="1180">
        <f t="shared" ca="1" si="761"/>
        <v>0</v>
      </c>
      <c r="MO97" s="1180">
        <f t="shared" ca="1" si="761"/>
        <v>0</v>
      </c>
      <c r="NA97" s="1180">
        <f t="shared" ca="1" si="762"/>
        <v>9.8947700700000003E-5</v>
      </c>
      <c r="NB97" s="1180">
        <f t="shared" ca="1" si="762"/>
        <v>7.2288832800000003E-12</v>
      </c>
      <c r="NC97" s="1180">
        <f t="shared" ca="1" si="762"/>
        <v>9.8947693499999993E-5</v>
      </c>
      <c r="ND97" s="1180">
        <f t="shared" ca="1" si="762"/>
        <v>0</v>
      </c>
      <c r="NE97" s="1180">
        <f t="shared" ca="1" si="762"/>
        <v>0</v>
      </c>
      <c r="NF97" s="1180">
        <f t="shared" ca="1" si="762"/>
        <v>0</v>
      </c>
      <c r="NG97" s="1180">
        <f t="shared" ca="1" si="762"/>
        <v>0</v>
      </c>
      <c r="NH97" s="1180">
        <f t="shared" ca="1" si="762"/>
        <v>0</v>
      </c>
      <c r="NI97" s="1180">
        <f t="shared" ca="1" si="762"/>
        <v>0</v>
      </c>
      <c r="NJ97" s="1180">
        <f t="shared" ca="1" si="762"/>
        <v>0</v>
      </c>
      <c r="NK97" s="1180">
        <f t="shared" ca="1" si="762"/>
        <v>0</v>
      </c>
      <c r="NL97" s="1180">
        <f t="shared" ca="1" si="762"/>
        <v>0</v>
      </c>
      <c r="NM97" s="1180">
        <f t="shared" ca="1" si="762"/>
        <v>0</v>
      </c>
      <c r="NN97" s="1180">
        <f t="shared" ca="1" si="762"/>
        <v>0</v>
      </c>
      <c r="NO97" s="1180">
        <f t="shared" ca="1" si="762"/>
        <v>0</v>
      </c>
      <c r="NP97" s="1180">
        <f t="shared" ca="1" si="762"/>
        <v>0</v>
      </c>
      <c r="OH97" s="1180">
        <f t="shared" ca="1" si="763"/>
        <v>0</v>
      </c>
      <c r="OI97" s="1180">
        <f t="shared" ca="1" si="763"/>
        <v>0</v>
      </c>
      <c r="OJ97" s="1180">
        <f t="shared" ca="1" si="763"/>
        <v>0</v>
      </c>
      <c r="OK97" s="1180">
        <f t="shared" ca="1" si="763"/>
        <v>0</v>
      </c>
      <c r="OL97" s="1180">
        <f t="shared" ca="1" si="763"/>
        <v>0</v>
      </c>
      <c r="OM97" s="1180">
        <f t="shared" ca="1" si="763"/>
        <v>0</v>
      </c>
      <c r="ON97" s="1180">
        <f t="shared" ca="1" si="763"/>
        <v>0</v>
      </c>
      <c r="OO97" s="1180">
        <f t="shared" ca="1" si="763"/>
        <v>0</v>
      </c>
      <c r="PA97" s="1180">
        <f t="shared" ca="1" si="764"/>
        <v>0</v>
      </c>
      <c r="PB97" s="1180">
        <f t="shared" ca="1" si="764"/>
        <v>0</v>
      </c>
      <c r="PC97" s="1180">
        <f t="shared" ca="1" si="764"/>
        <v>0</v>
      </c>
      <c r="PD97" s="1180">
        <f t="shared" ca="1" si="764"/>
        <v>0</v>
      </c>
      <c r="PE97" s="1180">
        <f t="shared" ca="1" si="764"/>
        <v>0</v>
      </c>
      <c r="PF97" s="1180">
        <f t="shared" ca="1" si="764"/>
        <v>0</v>
      </c>
      <c r="PG97" s="1180">
        <f t="shared" ca="1" si="764"/>
        <v>0</v>
      </c>
      <c r="PH97" s="1180">
        <f t="shared" ca="1" si="764"/>
        <v>0</v>
      </c>
      <c r="PI97" s="1180">
        <f t="shared" ca="1" si="764"/>
        <v>0</v>
      </c>
      <c r="PJ97" s="1180">
        <f t="shared" ca="1" si="764"/>
        <v>0</v>
      </c>
      <c r="PK97" s="1180">
        <f t="shared" ca="1" si="764"/>
        <v>0</v>
      </c>
      <c r="PW97" s="1180">
        <f t="shared" ca="1" si="743"/>
        <v>0</v>
      </c>
      <c r="PX97" s="1180">
        <f t="shared" ca="1" si="743"/>
        <v>0</v>
      </c>
      <c r="PY97" s="1180">
        <f t="shared" ca="1" si="743"/>
        <v>0</v>
      </c>
      <c r="PZ97" s="1180">
        <f t="shared" ca="1" si="743"/>
        <v>0</v>
      </c>
    </row>
    <row r="98" spans="1:442" ht="12" customHeight="1">
      <c r="A98" s="1">
        <v>132</v>
      </c>
      <c r="B98" s="1" t="s">
        <v>2649</v>
      </c>
      <c r="C98" s="1" t="s">
        <v>2700</v>
      </c>
      <c r="D98" s="1" t="s">
        <v>93</v>
      </c>
      <c r="J98" s="1180">
        <f t="shared" ca="1" si="721"/>
        <v>0</v>
      </c>
      <c r="K98" s="1180">
        <f t="shared" ca="1" si="721"/>
        <v>0</v>
      </c>
      <c r="T98" s="1180">
        <f t="shared" ca="1" si="744"/>
        <v>0</v>
      </c>
      <c r="U98" s="1180">
        <f t="shared" ca="1" si="744"/>
        <v>0</v>
      </c>
      <c r="V98" s="1180">
        <f t="shared" ca="1" si="744"/>
        <v>8.5202194499999994E-6</v>
      </c>
      <c r="W98" s="1180">
        <f t="shared" ca="1" si="744"/>
        <v>0</v>
      </c>
      <c r="X98" s="1180">
        <f t="shared" ca="1" si="744"/>
        <v>0</v>
      </c>
      <c r="Y98" s="1180">
        <f t="shared" ca="1" si="744"/>
        <v>1191.5222100000001</v>
      </c>
      <c r="Z98" s="1180">
        <f t="shared" ca="1" si="744"/>
        <v>3.3208511000000002E-5</v>
      </c>
      <c r="AA98" s="1180">
        <f t="shared" ca="1" si="744"/>
        <v>1191.5221799999999</v>
      </c>
      <c r="AB98" s="1180">
        <f t="shared" ca="1" si="744"/>
        <v>0</v>
      </c>
      <c r="AC98" s="1180">
        <f t="shared" ca="1" si="744"/>
        <v>8.5202194499999994E-6</v>
      </c>
      <c r="AD98" s="1180">
        <f t="shared" ca="1" si="744"/>
        <v>0</v>
      </c>
      <c r="AM98" s="1180">
        <f t="shared" ca="1" si="745"/>
        <v>0</v>
      </c>
      <c r="AN98" s="1180">
        <f t="shared" ca="1" si="745"/>
        <v>0</v>
      </c>
      <c r="AO98" s="1180">
        <f t="shared" ca="1" si="745"/>
        <v>1191.5221799999999</v>
      </c>
      <c r="AP98" s="1180">
        <f t="shared" ca="1" si="745"/>
        <v>1191.5221799999999</v>
      </c>
      <c r="AQ98" s="1180">
        <f t="shared" ca="1" si="745"/>
        <v>1.7578280700000001E-6</v>
      </c>
      <c r="AR98" s="1180">
        <f t="shared" ca="1" si="745"/>
        <v>2.4261347000000002E-12</v>
      </c>
      <c r="AS98" s="1180">
        <f t="shared" ca="1" si="745"/>
        <v>3.3208508599999997E-5</v>
      </c>
      <c r="AT98" s="1180">
        <f t="shared" ca="1" si="745"/>
        <v>2.4727710000000001E-14</v>
      </c>
      <c r="AU98" s="1180">
        <f t="shared" ca="1" si="745"/>
        <v>1.7578304699999999E-6</v>
      </c>
      <c r="AV98" s="1180">
        <f t="shared" ca="1" si="745"/>
        <v>1191.5221799999999</v>
      </c>
      <c r="AW98" s="1180">
        <f t="shared" ca="1" si="745"/>
        <v>2.4727710000000001E-14</v>
      </c>
      <c r="AX98" s="1180">
        <f t="shared" ca="1" si="745"/>
        <v>3.4966339100000003E-5</v>
      </c>
      <c r="AY98" s="1180">
        <f t="shared" ca="1" si="745"/>
        <v>0</v>
      </c>
      <c r="AZ98" s="1180">
        <f t="shared" ca="1" si="745"/>
        <v>0</v>
      </c>
      <c r="BA98" s="1180">
        <f t="shared" ca="1" si="745"/>
        <v>0</v>
      </c>
      <c r="BB98" s="1180">
        <f t="shared" ca="1" si="745"/>
        <v>1179.6069600000001</v>
      </c>
      <c r="BN98" s="1180">
        <f t="shared" ca="1" si="746"/>
        <v>117.960696</v>
      </c>
      <c r="BO98" s="1180">
        <f t="shared" ca="1" si="746"/>
        <v>117.960696</v>
      </c>
      <c r="BP98" s="1180">
        <f t="shared" ca="1" si="746"/>
        <v>7.21337325E-13</v>
      </c>
      <c r="BQ98" s="1180">
        <f t="shared" ca="1" si="746"/>
        <v>0</v>
      </c>
      <c r="BR98" s="1180">
        <f t="shared" ca="1" si="746"/>
        <v>0</v>
      </c>
      <c r="CD98" s="1180">
        <f t="shared" ca="1" si="747"/>
        <v>1179.6069600000001</v>
      </c>
      <c r="CE98" s="1180">
        <f t="shared" ca="1" si="747"/>
        <v>1179.6069600000001</v>
      </c>
      <c r="CF98" s="1180">
        <f t="shared" ca="1" si="747"/>
        <v>117.960696</v>
      </c>
      <c r="CG98" s="1180">
        <f t="shared" ca="1" si="747"/>
        <v>117.960696</v>
      </c>
      <c r="CH98" s="1180">
        <f t="shared" ca="1" si="747"/>
        <v>1179.6069600000001</v>
      </c>
      <c r="CI98" s="1180">
        <f t="shared" ca="1" si="747"/>
        <v>0</v>
      </c>
      <c r="CJ98" s="1180">
        <f t="shared" ca="1" si="747"/>
        <v>0</v>
      </c>
      <c r="CK98" s="1180">
        <f t="shared" ca="1" si="747"/>
        <v>1144.21875</v>
      </c>
      <c r="CL98" s="1180">
        <f t="shared" ca="1" si="747"/>
        <v>6.7820163800000004E-12</v>
      </c>
      <c r="CM98" s="1180">
        <f t="shared" ca="1" si="747"/>
        <v>0</v>
      </c>
      <c r="CN98" s="1180">
        <f t="shared" ca="1" si="747"/>
        <v>1144.21875</v>
      </c>
      <c r="CO98" s="1180">
        <f t="shared" ca="1" si="747"/>
        <v>0</v>
      </c>
      <c r="DA98" s="1180">
        <f t="shared" ca="1" si="748"/>
        <v>0</v>
      </c>
      <c r="DB98" s="1180">
        <f t="shared" ca="1" si="748"/>
        <v>0</v>
      </c>
      <c r="DC98" s="1180">
        <f t="shared" ca="1" si="748"/>
        <v>0</v>
      </c>
      <c r="DD98" s="1180">
        <f t="shared" ca="1" si="748"/>
        <v>0</v>
      </c>
      <c r="DE98" s="1180">
        <f t="shared" ca="1" si="748"/>
        <v>0</v>
      </c>
      <c r="DF98" s="1180">
        <f t="shared" ca="1" si="748"/>
        <v>0</v>
      </c>
      <c r="DG98" s="1180">
        <f t="shared" ca="1" si="748"/>
        <v>0</v>
      </c>
      <c r="DH98" s="1180">
        <f t="shared" ca="1" si="748"/>
        <v>0</v>
      </c>
      <c r="DI98" s="1180">
        <f t="shared" ca="1" si="748"/>
        <v>0</v>
      </c>
      <c r="DJ98" s="1180">
        <f t="shared" ca="1" si="748"/>
        <v>0</v>
      </c>
      <c r="DV98" s="1180">
        <f t="shared" ca="1" si="749"/>
        <v>0</v>
      </c>
      <c r="DW98" s="1180">
        <f t="shared" ca="1" si="749"/>
        <v>0</v>
      </c>
      <c r="DX98" s="1180">
        <f t="shared" ca="1" si="749"/>
        <v>0</v>
      </c>
      <c r="DY98" s="1180">
        <f t="shared" ca="1" si="749"/>
        <v>0</v>
      </c>
      <c r="DZ98" s="1180">
        <f t="shared" ca="1" si="749"/>
        <v>0</v>
      </c>
      <c r="EA98" s="1180">
        <f t="shared" ca="1" si="749"/>
        <v>0</v>
      </c>
      <c r="EB98" s="1180">
        <f t="shared" ca="1" si="749"/>
        <v>0</v>
      </c>
      <c r="EC98" s="1180">
        <f t="shared" ca="1" si="749"/>
        <v>0</v>
      </c>
      <c r="ED98" s="1180">
        <f t="shared" ca="1" si="749"/>
        <v>0</v>
      </c>
      <c r="EE98" s="1180">
        <f t="shared" ca="1" si="749"/>
        <v>0</v>
      </c>
      <c r="EF98" s="1180">
        <f t="shared" ca="1" si="749"/>
        <v>0</v>
      </c>
      <c r="EG98" s="1180">
        <f t="shared" ca="1" si="749"/>
        <v>0</v>
      </c>
      <c r="EH98" s="1180">
        <f t="shared" ca="1" si="749"/>
        <v>0</v>
      </c>
      <c r="EI98" s="1180">
        <f t="shared" ca="1" si="749"/>
        <v>0</v>
      </c>
      <c r="EJ98" s="1180">
        <f t="shared" ca="1" si="749"/>
        <v>0</v>
      </c>
      <c r="EK98" s="1180">
        <f t="shared" ca="1" si="749"/>
        <v>0</v>
      </c>
      <c r="EW98" s="1180">
        <f t="shared" ca="1" si="750"/>
        <v>1144.21875</v>
      </c>
      <c r="EX98" s="1180">
        <f t="shared" ca="1" si="750"/>
        <v>1144.21875</v>
      </c>
      <c r="EY98" s="1180">
        <f t="shared" ca="1" si="750"/>
        <v>1144.21874</v>
      </c>
      <c r="EZ98" s="1180">
        <f t="shared" ca="1" si="750"/>
        <v>1144.21874</v>
      </c>
      <c r="FA98" s="1180">
        <f t="shared" ca="1" si="750"/>
        <v>5.0771095899999997E-19</v>
      </c>
      <c r="FB98" s="1180">
        <f t="shared" ca="1" si="750"/>
        <v>8.5202199999999999E-6</v>
      </c>
      <c r="FN98" s="1180">
        <f t="shared" ca="1" si="751"/>
        <v>7.21337325E-13</v>
      </c>
      <c r="FO98" s="1180">
        <f t="shared" ca="1" si="751"/>
        <v>6.7820163800000004E-12</v>
      </c>
      <c r="FP98" s="1180">
        <f t="shared" ca="1" si="751"/>
        <v>5.0771095899999997E-19</v>
      </c>
      <c r="FQ98" s="1180">
        <f t="shared" ca="1" si="751"/>
        <v>8.5202199999999999E-6</v>
      </c>
      <c r="FR98" s="1180">
        <f t="shared" ca="1" si="751"/>
        <v>0</v>
      </c>
      <c r="FS98" s="1180">
        <f t="shared" ca="1" si="751"/>
        <v>8.5202194499999994E-6</v>
      </c>
      <c r="FT98" s="1180">
        <f t="shared" ca="1" si="751"/>
        <v>0</v>
      </c>
      <c r="FU98" s="1180">
        <f t="shared" ca="1" si="751"/>
        <v>7.5033542100000004E-12</v>
      </c>
      <c r="FV98" s="1180">
        <f t="shared" ca="1" si="751"/>
        <v>0</v>
      </c>
      <c r="FW98" s="1180">
        <f t="shared" ca="1" si="751"/>
        <v>0</v>
      </c>
      <c r="FX98" s="1180">
        <f t="shared" ca="1" si="751"/>
        <v>0</v>
      </c>
      <c r="GJ98" s="1180">
        <f t="shared" ca="1" si="752"/>
        <v>0</v>
      </c>
      <c r="GK98" s="1180">
        <f t="shared" ca="1" si="752"/>
        <v>0</v>
      </c>
      <c r="GL98" s="1180">
        <f t="shared" ca="1" si="752"/>
        <v>0</v>
      </c>
      <c r="GM98" s="1180">
        <f t="shared" ca="1" si="752"/>
        <v>0</v>
      </c>
      <c r="GN98" s="1180">
        <f t="shared" ca="1" si="752"/>
        <v>0</v>
      </c>
      <c r="GO98" s="1180">
        <f t="shared" ca="1" si="752"/>
        <v>0</v>
      </c>
      <c r="GP98" s="1180">
        <f t="shared" ca="1" si="752"/>
        <v>0</v>
      </c>
      <c r="GQ98" s="1180">
        <f t="shared" ca="1" si="752"/>
        <v>0</v>
      </c>
      <c r="HC98" s="1180">
        <f t="shared" ca="1" si="753"/>
        <v>1144.21874</v>
      </c>
      <c r="HD98" s="1180">
        <f t="shared" ca="1" si="753"/>
        <v>1101.62842</v>
      </c>
      <c r="HE98" s="1180">
        <f t="shared" ca="1" si="753"/>
        <v>0</v>
      </c>
      <c r="HF98" s="1180">
        <f t="shared" ca="1" si="753"/>
        <v>8.0336429199999998E-11</v>
      </c>
      <c r="HG98" s="1180">
        <f t="shared" ca="1" si="753"/>
        <v>42.590319299999997</v>
      </c>
      <c r="HH98" s="1180">
        <f t="shared" ca="1" si="753"/>
        <v>1101.62842</v>
      </c>
      <c r="HT98" s="1180">
        <f t="shared" ca="1" si="754"/>
        <v>3.4966339100000003E-5</v>
      </c>
      <c r="HU98" s="1180">
        <f t="shared" ca="1" si="754"/>
        <v>1101.62842</v>
      </c>
      <c r="HV98" s="1180">
        <f t="shared" ca="1" si="754"/>
        <v>1101.6284599999999</v>
      </c>
      <c r="HW98" s="1180">
        <f t="shared" ca="1" si="754"/>
        <v>1101.6284599999999</v>
      </c>
      <c r="HX98" s="1180">
        <f t="shared" ca="1" si="754"/>
        <v>92.103813900000006</v>
      </c>
      <c r="HY98" s="1180">
        <f t="shared" ca="1" si="754"/>
        <v>7.04274705</v>
      </c>
      <c r="HZ98" s="1180">
        <f t="shared" ca="1" si="754"/>
        <v>2.1255411299999999E-12</v>
      </c>
      <c r="IA98" s="1180">
        <f t="shared" ca="1" si="754"/>
        <v>3.1228929700000002E-13</v>
      </c>
      <c r="IB98" s="1180">
        <f t="shared" ca="1" si="754"/>
        <v>0</v>
      </c>
      <c r="IC98" s="1180">
        <f t="shared" ca="1" si="754"/>
        <v>0</v>
      </c>
      <c r="ID98" s="1180">
        <f t="shared" ca="1" si="754"/>
        <v>0</v>
      </c>
      <c r="IE98" s="1180">
        <f t="shared" ca="1" si="754"/>
        <v>0</v>
      </c>
      <c r="IQ98" s="1180">
        <f t="shared" ca="1" si="755"/>
        <v>92.103813900000006</v>
      </c>
      <c r="IR98" s="1180">
        <f t="shared" ca="1" si="755"/>
        <v>7.04274705</v>
      </c>
      <c r="IS98" s="1180">
        <f t="shared" ca="1" si="755"/>
        <v>0.13969256399999999</v>
      </c>
      <c r="IT98" s="1180">
        <f t="shared" ca="1" si="755"/>
        <v>7.1824396100000003</v>
      </c>
      <c r="IU98" s="1180">
        <f t="shared" ca="1" si="755"/>
        <v>6.7078825599999998</v>
      </c>
      <c r="IV98" s="1180">
        <f t="shared" ca="1" si="755"/>
        <v>4.0865727200000004</v>
      </c>
      <c r="IW98" s="1180">
        <f t="shared" ca="1" si="755"/>
        <v>3.35262152</v>
      </c>
      <c r="IX98" s="1180">
        <f t="shared" ca="1" si="755"/>
        <v>1.5234818899999999E-14</v>
      </c>
      <c r="IY98" s="1180">
        <f t="shared" ca="1" si="755"/>
        <v>0.47455704999999998</v>
      </c>
      <c r="IZ98" s="1180">
        <f t="shared" ca="1" si="755"/>
        <v>0.59425863199999995</v>
      </c>
      <c r="JA98" s="1180">
        <f t="shared" ca="1" si="756"/>
        <v>3.4923140899999998</v>
      </c>
      <c r="JB98" s="1180">
        <f t="shared" ca="1" si="756"/>
        <v>0</v>
      </c>
      <c r="JC98" s="1180">
        <f t="shared" ca="1" si="756"/>
        <v>0.59425863199999995</v>
      </c>
      <c r="JD98" s="1180">
        <f t="shared" ca="1" si="756"/>
        <v>0</v>
      </c>
      <c r="JE98" s="1180">
        <f t="shared" ca="1" si="756"/>
        <v>0.59425863199999995</v>
      </c>
      <c r="JF98" s="1180">
        <f t="shared" ca="1" si="756"/>
        <v>0</v>
      </c>
      <c r="JG98" s="1180">
        <f t="shared" ca="1" si="756"/>
        <v>0</v>
      </c>
      <c r="JH98" s="1180">
        <f t="shared" ca="1" si="756"/>
        <v>3.1228929700000002E-13</v>
      </c>
      <c r="JT98" s="1180">
        <f t="shared" ca="1" si="757"/>
        <v>0</v>
      </c>
      <c r="JU98" s="1180">
        <f t="shared" ca="1" si="757"/>
        <v>0</v>
      </c>
      <c r="JV98" s="1180">
        <f t="shared" ca="1" si="757"/>
        <v>0</v>
      </c>
      <c r="JW98" s="1180">
        <f t="shared" ca="1" si="757"/>
        <v>0</v>
      </c>
      <c r="JX98" s="1180">
        <f t="shared" ca="1" si="757"/>
        <v>0</v>
      </c>
      <c r="JY98" s="1180">
        <f t="shared" ca="1" si="757"/>
        <v>0</v>
      </c>
      <c r="JZ98" s="1180">
        <f t="shared" ca="1" si="757"/>
        <v>0</v>
      </c>
      <c r="KA98" s="1180">
        <f t="shared" ca="1" si="757"/>
        <v>0</v>
      </c>
      <c r="KB98" s="1180">
        <f t="shared" ca="1" si="757"/>
        <v>0</v>
      </c>
      <c r="KC98" s="1180">
        <f t="shared" ca="1" si="757"/>
        <v>0</v>
      </c>
      <c r="KL98" s="1180">
        <f t="shared" ca="1" si="758"/>
        <v>0</v>
      </c>
      <c r="KM98" s="1180">
        <f t="shared" ca="1" si="758"/>
        <v>0</v>
      </c>
      <c r="KN98" s="1180">
        <f t="shared" ca="1" si="758"/>
        <v>0</v>
      </c>
      <c r="KO98" s="1180">
        <f t="shared" ca="1" si="758"/>
        <v>0</v>
      </c>
      <c r="KP98" s="1180">
        <f t="shared" ca="1" si="758"/>
        <v>0</v>
      </c>
      <c r="KQ98" s="1180">
        <f t="shared" ca="1" si="758"/>
        <v>0</v>
      </c>
      <c r="KR98" s="1180">
        <f t="shared" ca="1" si="758"/>
        <v>0</v>
      </c>
      <c r="LA98" s="1180">
        <f t="shared" ca="1" si="759"/>
        <v>8.0336429199999998E-11</v>
      </c>
      <c r="LB98" s="1180">
        <f t="shared" ca="1" si="759"/>
        <v>2.1255411299999999E-12</v>
      </c>
      <c r="LC98" s="1180">
        <f t="shared" ca="1" si="759"/>
        <v>8.2461970299999996E-11</v>
      </c>
      <c r="LD98" s="1180">
        <f t="shared" ca="1" si="759"/>
        <v>8.2461970299999996E-11</v>
      </c>
      <c r="LE98" s="1180">
        <f t="shared" ca="1" si="759"/>
        <v>0</v>
      </c>
      <c r="LF98" s="1180">
        <f t="shared" ca="1" si="759"/>
        <v>0</v>
      </c>
      <c r="LG98" s="1180">
        <f t="shared" ca="1" si="759"/>
        <v>0</v>
      </c>
      <c r="LH98" s="1180">
        <f t="shared" ca="1" si="759"/>
        <v>0</v>
      </c>
      <c r="LI98" s="1180">
        <f t="shared" ca="1" si="759"/>
        <v>0</v>
      </c>
      <c r="LJ98" s="1180">
        <f t="shared" ca="1" si="759"/>
        <v>0</v>
      </c>
      <c r="LK98" s="1180">
        <f t="shared" ca="1" si="759"/>
        <v>0</v>
      </c>
      <c r="LW98" s="1180">
        <f t="shared" ca="1" si="760"/>
        <v>0</v>
      </c>
      <c r="LX98" s="1180">
        <f t="shared" ca="1" si="760"/>
        <v>0</v>
      </c>
      <c r="LY98" s="1180">
        <f t="shared" ca="1" si="760"/>
        <v>42.590319299999997</v>
      </c>
      <c r="LZ98" s="1180">
        <f t="shared" ca="1" si="760"/>
        <v>0.47455704999999998</v>
      </c>
      <c r="MA98" s="1180">
        <f t="shared" ca="1" si="760"/>
        <v>43.064876400000003</v>
      </c>
      <c r="MB98" s="1180">
        <f t="shared" ca="1" si="760"/>
        <v>8.2461970299999996E-11</v>
      </c>
      <c r="MC98" s="1180">
        <f t="shared" ca="1" si="760"/>
        <v>0</v>
      </c>
      <c r="MD98" s="1180">
        <f t="shared" ca="1" si="760"/>
        <v>0</v>
      </c>
      <c r="ME98" s="1180">
        <f t="shared" ca="1" si="760"/>
        <v>0</v>
      </c>
      <c r="MF98" s="1180">
        <f t="shared" ca="1" si="760"/>
        <v>0</v>
      </c>
      <c r="MG98" s="1180">
        <f t="shared" ca="1" si="761"/>
        <v>0</v>
      </c>
      <c r="MH98" s="1180">
        <f t="shared" ca="1" si="761"/>
        <v>0</v>
      </c>
      <c r="MI98" s="1180">
        <f t="shared" ca="1" si="761"/>
        <v>0</v>
      </c>
      <c r="MJ98" s="1180">
        <f t="shared" ca="1" si="761"/>
        <v>0</v>
      </c>
      <c r="MK98" s="1180">
        <f t="shared" ca="1" si="761"/>
        <v>0</v>
      </c>
      <c r="ML98" s="1180">
        <f t="shared" ca="1" si="761"/>
        <v>0</v>
      </c>
      <c r="MM98" s="1180">
        <f t="shared" ca="1" si="761"/>
        <v>0</v>
      </c>
      <c r="MN98" s="1180">
        <f t="shared" ca="1" si="761"/>
        <v>0</v>
      </c>
      <c r="MO98" s="1180">
        <f t="shared" ca="1" si="761"/>
        <v>0</v>
      </c>
      <c r="NA98" s="1180">
        <f t="shared" ca="1" si="762"/>
        <v>3.3208511000000002E-5</v>
      </c>
      <c r="NB98" s="1180">
        <f t="shared" ca="1" si="762"/>
        <v>2.4261347000000002E-12</v>
      </c>
      <c r="NC98" s="1180">
        <f t="shared" ca="1" si="762"/>
        <v>3.3208508599999997E-5</v>
      </c>
      <c r="ND98" s="1180">
        <f t="shared" ca="1" si="762"/>
        <v>0</v>
      </c>
      <c r="NE98" s="1180">
        <f t="shared" ca="1" si="762"/>
        <v>0</v>
      </c>
      <c r="NF98" s="1180">
        <f t="shared" ca="1" si="762"/>
        <v>0</v>
      </c>
      <c r="NG98" s="1180">
        <f t="shared" ca="1" si="762"/>
        <v>0</v>
      </c>
      <c r="NH98" s="1180">
        <f t="shared" ca="1" si="762"/>
        <v>0</v>
      </c>
      <c r="NI98" s="1180">
        <f t="shared" ca="1" si="762"/>
        <v>0</v>
      </c>
      <c r="NJ98" s="1180">
        <f t="shared" ca="1" si="762"/>
        <v>0</v>
      </c>
      <c r="NK98" s="1180">
        <f t="shared" ca="1" si="762"/>
        <v>0</v>
      </c>
      <c r="NL98" s="1180">
        <f t="shared" ca="1" si="762"/>
        <v>0</v>
      </c>
      <c r="NM98" s="1180">
        <f t="shared" ca="1" si="762"/>
        <v>0</v>
      </c>
      <c r="NN98" s="1180">
        <f t="shared" ca="1" si="762"/>
        <v>0</v>
      </c>
      <c r="NO98" s="1180">
        <f t="shared" ca="1" si="762"/>
        <v>0</v>
      </c>
      <c r="NP98" s="1180">
        <f t="shared" ca="1" si="762"/>
        <v>0</v>
      </c>
      <c r="OH98" s="1180">
        <f t="shared" ca="1" si="763"/>
        <v>0</v>
      </c>
      <c r="OI98" s="1180">
        <f t="shared" ca="1" si="763"/>
        <v>0</v>
      </c>
      <c r="OJ98" s="1180">
        <f t="shared" ca="1" si="763"/>
        <v>0</v>
      </c>
      <c r="OK98" s="1180">
        <f t="shared" ca="1" si="763"/>
        <v>0</v>
      </c>
      <c r="OL98" s="1180">
        <f t="shared" ca="1" si="763"/>
        <v>0</v>
      </c>
      <c r="OM98" s="1180">
        <f t="shared" ca="1" si="763"/>
        <v>0</v>
      </c>
      <c r="ON98" s="1180">
        <f t="shared" ca="1" si="763"/>
        <v>0</v>
      </c>
      <c r="OO98" s="1180">
        <f t="shared" ca="1" si="763"/>
        <v>0</v>
      </c>
      <c r="PA98" s="1180">
        <f t="shared" ca="1" si="764"/>
        <v>0</v>
      </c>
      <c r="PB98" s="1180">
        <f t="shared" ca="1" si="764"/>
        <v>0</v>
      </c>
      <c r="PC98" s="1180">
        <f t="shared" ca="1" si="764"/>
        <v>0</v>
      </c>
      <c r="PD98" s="1180">
        <f t="shared" ca="1" si="764"/>
        <v>0</v>
      </c>
      <c r="PE98" s="1180">
        <f t="shared" ca="1" si="764"/>
        <v>0</v>
      </c>
      <c r="PF98" s="1180">
        <f t="shared" ca="1" si="764"/>
        <v>0</v>
      </c>
      <c r="PG98" s="1180">
        <f t="shared" ca="1" si="764"/>
        <v>0</v>
      </c>
      <c r="PH98" s="1180">
        <f t="shared" ca="1" si="764"/>
        <v>0</v>
      </c>
      <c r="PI98" s="1180">
        <f t="shared" ca="1" si="764"/>
        <v>0</v>
      </c>
      <c r="PJ98" s="1180">
        <f t="shared" ca="1" si="764"/>
        <v>0</v>
      </c>
      <c r="PK98" s="1180">
        <f t="shared" ca="1" si="764"/>
        <v>0</v>
      </c>
      <c r="PW98" s="1180">
        <f t="shared" ca="1" si="743"/>
        <v>0</v>
      </c>
      <c r="PX98" s="1180">
        <f t="shared" ca="1" si="743"/>
        <v>0</v>
      </c>
      <c r="PY98" s="1180">
        <f t="shared" ca="1" si="743"/>
        <v>0</v>
      </c>
      <c r="PZ98" s="1180">
        <f t="shared" ca="1" si="743"/>
        <v>0</v>
      </c>
    </row>
    <row r="99" spans="1:442" ht="12" customHeight="1">
      <c r="A99" s="1">
        <v>133</v>
      </c>
      <c r="B99" s="1" t="s">
        <v>2649</v>
      </c>
      <c r="C99" s="1" t="s">
        <v>2701</v>
      </c>
      <c r="D99" s="1" t="s">
        <v>93</v>
      </c>
      <c r="J99" s="1180">
        <f t="shared" ca="1" si="721"/>
        <v>0</v>
      </c>
      <c r="K99" s="1180">
        <f t="shared" ca="1" si="721"/>
        <v>0</v>
      </c>
      <c r="T99" s="1180">
        <f t="shared" ca="1" si="744"/>
        <v>0</v>
      </c>
      <c r="U99" s="1180">
        <f t="shared" ca="1" si="744"/>
        <v>0</v>
      </c>
      <c r="V99" s="1180">
        <f t="shared" ca="1" si="744"/>
        <v>3.57491725E-6</v>
      </c>
      <c r="W99" s="1180">
        <f t="shared" ca="1" si="744"/>
        <v>0</v>
      </c>
      <c r="X99" s="1180">
        <f t="shared" ca="1" si="744"/>
        <v>0</v>
      </c>
      <c r="Y99" s="1180">
        <f t="shared" ca="1" si="744"/>
        <v>499.93939</v>
      </c>
      <c r="Z99" s="1180">
        <f t="shared" ca="1" si="744"/>
        <v>1.3933641E-5</v>
      </c>
      <c r="AA99" s="1180">
        <f t="shared" ca="1" si="744"/>
        <v>499.93937599999998</v>
      </c>
      <c r="AB99" s="1180">
        <f t="shared" ca="1" si="744"/>
        <v>0</v>
      </c>
      <c r="AC99" s="1180">
        <f t="shared" ca="1" si="744"/>
        <v>3.57491725E-6</v>
      </c>
      <c r="AD99" s="1180">
        <f t="shared" ca="1" si="744"/>
        <v>0</v>
      </c>
      <c r="AM99" s="1180">
        <f t="shared" ca="1" si="745"/>
        <v>0</v>
      </c>
      <c r="AN99" s="1180">
        <f t="shared" ca="1" si="745"/>
        <v>0</v>
      </c>
      <c r="AO99" s="1180">
        <f t="shared" ca="1" si="745"/>
        <v>499.93937599999998</v>
      </c>
      <c r="AP99" s="1180">
        <f t="shared" ca="1" si="745"/>
        <v>499.93937599999998</v>
      </c>
      <c r="AQ99" s="1180">
        <f t="shared" ca="1" si="745"/>
        <v>7.3755023700000005E-7</v>
      </c>
      <c r="AR99" s="1180">
        <f t="shared" ca="1" si="745"/>
        <v>1.01795862E-12</v>
      </c>
      <c r="AS99" s="1180">
        <f t="shared" ca="1" si="745"/>
        <v>1.3933639999999999E-5</v>
      </c>
      <c r="AT99" s="1180">
        <f t="shared" ca="1" si="745"/>
        <v>1.03752629E-14</v>
      </c>
      <c r="AU99" s="1180">
        <f t="shared" ca="1" si="745"/>
        <v>7.37551245E-7</v>
      </c>
      <c r="AV99" s="1180">
        <f t="shared" ca="1" si="745"/>
        <v>499.93937599999998</v>
      </c>
      <c r="AW99" s="1180">
        <f t="shared" ca="1" si="745"/>
        <v>1.03752629E-14</v>
      </c>
      <c r="AX99" s="1180">
        <f t="shared" ca="1" si="745"/>
        <v>1.46711912E-5</v>
      </c>
      <c r="AY99" s="1180">
        <f t="shared" ca="1" si="745"/>
        <v>0</v>
      </c>
      <c r="AZ99" s="1180">
        <f t="shared" ca="1" si="745"/>
        <v>0</v>
      </c>
      <c r="BA99" s="1180">
        <f t="shared" ca="1" si="745"/>
        <v>0</v>
      </c>
      <c r="BB99" s="1180">
        <f t="shared" ca="1" si="745"/>
        <v>494.93998199999999</v>
      </c>
      <c r="BN99" s="1180">
        <f t="shared" ca="1" si="746"/>
        <v>49.4939982</v>
      </c>
      <c r="BO99" s="1180">
        <f t="shared" ca="1" si="746"/>
        <v>49.4939982</v>
      </c>
      <c r="BP99" s="1180">
        <f t="shared" ca="1" si="746"/>
        <v>3.0265901800000001E-13</v>
      </c>
      <c r="BQ99" s="1180">
        <f t="shared" ca="1" si="746"/>
        <v>0</v>
      </c>
      <c r="BR99" s="1180">
        <f t="shared" ca="1" si="746"/>
        <v>0</v>
      </c>
      <c r="CD99" s="1180">
        <f t="shared" ca="1" si="747"/>
        <v>494.93998199999999</v>
      </c>
      <c r="CE99" s="1180">
        <f t="shared" ca="1" si="747"/>
        <v>494.93998199999999</v>
      </c>
      <c r="CF99" s="1180">
        <f t="shared" ca="1" si="747"/>
        <v>49.4939982</v>
      </c>
      <c r="CG99" s="1180">
        <f t="shared" ca="1" si="747"/>
        <v>49.4939982</v>
      </c>
      <c r="CH99" s="1180">
        <f t="shared" ca="1" si="747"/>
        <v>494.93998199999999</v>
      </c>
      <c r="CI99" s="1180">
        <f t="shared" ca="1" si="747"/>
        <v>0</v>
      </c>
      <c r="CJ99" s="1180">
        <f t="shared" ca="1" si="747"/>
        <v>0</v>
      </c>
      <c r="CK99" s="1180">
        <f t="shared" ca="1" si="747"/>
        <v>480.09178200000002</v>
      </c>
      <c r="CL99" s="1180">
        <f t="shared" ca="1" si="747"/>
        <v>2.8456012800000001E-12</v>
      </c>
      <c r="CM99" s="1180">
        <f t="shared" ca="1" si="747"/>
        <v>0</v>
      </c>
      <c r="CN99" s="1180">
        <f t="shared" ca="1" si="747"/>
        <v>480.09178200000002</v>
      </c>
      <c r="CO99" s="1180">
        <f t="shared" ca="1" si="747"/>
        <v>0</v>
      </c>
      <c r="DA99" s="1180">
        <f t="shared" ca="1" si="748"/>
        <v>0</v>
      </c>
      <c r="DB99" s="1180">
        <f t="shared" ca="1" si="748"/>
        <v>0</v>
      </c>
      <c r="DC99" s="1180">
        <f t="shared" ca="1" si="748"/>
        <v>0</v>
      </c>
      <c r="DD99" s="1180">
        <f t="shared" ca="1" si="748"/>
        <v>0</v>
      </c>
      <c r="DE99" s="1180">
        <f t="shared" ca="1" si="748"/>
        <v>0</v>
      </c>
      <c r="DF99" s="1180">
        <f t="shared" ca="1" si="748"/>
        <v>0</v>
      </c>
      <c r="DG99" s="1180">
        <f t="shared" ca="1" si="748"/>
        <v>0</v>
      </c>
      <c r="DH99" s="1180">
        <f t="shared" ca="1" si="748"/>
        <v>0</v>
      </c>
      <c r="DI99" s="1180">
        <f t="shared" ca="1" si="748"/>
        <v>0</v>
      </c>
      <c r="DJ99" s="1180">
        <f t="shared" ca="1" si="748"/>
        <v>0</v>
      </c>
      <c r="DV99" s="1180">
        <f t="shared" ca="1" si="749"/>
        <v>0</v>
      </c>
      <c r="DW99" s="1180">
        <f t="shared" ca="1" si="749"/>
        <v>0</v>
      </c>
      <c r="DX99" s="1180">
        <f t="shared" ca="1" si="749"/>
        <v>0</v>
      </c>
      <c r="DY99" s="1180">
        <f t="shared" ca="1" si="749"/>
        <v>0</v>
      </c>
      <c r="DZ99" s="1180">
        <f t="shared" ca="1" si="749"/>
        <v>0</v>
      </c>
      <c r="EA99" s="1180">
        <f t="shared" ca="1" si="749"/>
        <v>0</v>
      </c>
      <c r="EB99" s="1180">
        <f t="shared" ca="1" si="749"/>
        <v>0</v>
      </c>
      <c r="EC99" s="1180">
        <f t="shared" ca="1" si="749"/>
        <v>0</v>
      </c>
      <c r="ED99" s="1180">
        <f t="shared" ca="1" si="749"/>
        <v>0</v>
      </c>
      <c r="EE99" s="1180">
        <f t="shared" ca="1" si="749"/>
        <v>0</v>
      </c>
      <c r="EF99" s="1180">
        <f t="shared" ca="1" si="749"/>
        <v>0</v>
      </c>
      <c r="EG99" s="1180">
        <f t="shared" ca="1" si="749"/>
        <v>0</v>
      </c>
      <c r="EH99" s="1180">
        <f t="shared" ca="1" si="749"/>
        <v>0</v>
      </c>
      <c r="EI99" s="1180">
        <f t="shared" ca="1" si="749"/>
        <v>0</v>
      </c>
      <c r="EJ99" s="1180">
        <f t="shared" ca="1" si="749"/>
        <v>0</v>
      </c>
      <c r="EK99" s="1180">
        <f t="shared" ca="1" si="749"/>
        <v>0</v>
      </c>
      <c r="EW99" s="1180">
        <f t="shared" ca="1" si="750"/>
        <v>480.09178200000002</v>
      </c>
      <c r="EX99" s="1180">
        <f t="shared" ca="1" si="750"/>
        <v>480.09178200000002</v>
      </c>
      <c r="EY99" s="1180">
        <f t="shared" ca="1" si="750"/>
        <v>480.09177899999997</v>
      </c>
      <c r="EZ99" s="1180">
        <f t="shared" ca="1" si="750"/>
        <v>480.09177899999997</v>
      </c>
      <c r="FA99" s="1180">
        <f t="shared" ca="1" si="750"/>
        <v>2.1302557699999999E-19</v>
      </c>
      <c r="FB99" s="1180">
        <f t="shared" ca="1" si="750"/>
        <v>3.5749174800000002E-6</v>
      </c>
      <c r="FN99" s="1180">
        <f t="shared" ca="1" si="751"/>
        <v>3.0265901800000001E-13</v>
      </c>
      <c r="FO99" s="1180">
        <f t="shared" ca="1" si="751"/>
        <v>2.8456012800000001E-12</v>
      </c>
      <c r="FP99" s="1180">
        <f t="shared" ca="1" si="751"/>
        <v>2.1302557699999999E-19</v>
      </c>
      <c r="FQ99" s="1180">
        <f t="shared" ca="1" si="751"/>
        <v>3.5749174800000002E-6</v>
      </c>
      <c r="FR99" s="1180">
        <f t="shared" ca="1" si="751"/>
        <v>0</v>
      </c>
      <c r="FS99" s="1180">
        <f t="shared" ca="1" si="751"/>
        <v>3.57491725E-6</v>
      </c>
      <c r="FT99" s="1180">
        <f t="shared" ca="1" si="751"/>
        <v>0</v>
      </c>
      <c r="FU99" s="1180">
        <f t="shared" ca="1" si="751"/>
        <v>3.1482605100000001E-12</v>
      </c>
      <c r="FV99" s="1180">
        <f t="shared" ca="1" si="751"/>
        <v>0</v>
      </c>
      <c r="FW99" s="1180">
        <f t="shared" ca="1" si="751"/>
        <v>0</v>
      </c>
      <c r="FX99" s="1180">
        <f t="shared" ca="1" si="751"/>
        <v>0</v>
      </c>
      <c r="GJ99" s="1180">
        <f t="shared" ca="1" si="752"/>
        <v>0</v>
      </c>
      <c r="GK99" s="1180">
        <f t="shared" ca="1" si="752"/>
        <v>0</v>
      </c>
      <c r="GL99" s="1180">
        <f t="shared" ca="1" si="752"/>
        <v>0</v>
      </c>
      <c r="GM99" s="1180">
        <f t="shared" ca="1" si="752"/>
        <v>0</v>
      </c>
      <c r="GN99" s="1180">
        <f t="shared" ca="1" si="752"/>
        <v>0</v>
      </c>
      <c r="GO99" s="1180">
        <f t="shared" ca="1" si="752"/>
        <v>0</v>
      </c>
      <c r="GP99" s="1180">
        <f t="shared" ca="1" si="752"/>
        <v>0</v>
      </c>
      <c r="GQ99" s="1180">
        <f t="shared" ca="1" si="752"/>
        <v>0</v>
      </c>
      <c r="HC99" s="1180">
        <f t="shared" ca="1" si="753"/>
        <v>480.09177899999997</v>
      </c>
      <c r="HD99" s="1180">
        <f t="shared" ca="1" si="753"/>
        <v>462.22171500000002</v>
      </c>
      <c r="HE99" s="1180">
        <f t="shared" ca="1" si="753"/>
        <v>0</v>
      </c>
      <c r="HF99" s="1180">
        <f t="shared" ca="1" si="753"/>
        <v>3.3707592700000002E-11</v>
      </c>
      <c r="HG99" s="1180">
        <f t="shared" ca="1" si="753"/>
        <v>17.870063999999999</v>
      </c>
      <c r="HH99" s="1180">
        <f t="shared" ca="1" si="753"/>
        <v>462.22171500000002</v>
      </c>
      <c r="HT99" s="1180">
        <f t="shared" ca="1" si="754"/>
        <v>1.46711912E-5</v>
      </c>
      <c r="HU99" s="1180">
        <f t="shared" ca="1" si="754"/>
        <v>462.22171500000002</v>
      </c>
      <c r="HV99" s="1180">
        <f t="shared" ca="1" si="754"/>
        <v>462.22172899999998</v>
      </c>
      <c r="HW99" s="1180">
        <f t="shared" ca="1" si="754"/>
        <v>462.22172899999998</v>
      </c>
      <c r="HX99" s="1180">
        <f t="shared" ca="1" si="754"/>
        <v>38.644956899999997</v>
      </c>
      <c r="HY99" s="1180">
        <f t="shared" ca="1" si="754"/>
        <v>2.9549987600000001</v>
      </c>
      <c r="HZ99" s="1180">
        <f t="shared" ca="1" si="754"/>
        <v>8.9183543699999997E-13</v>
      </c>
      <c r="IA99" s="1180">
        <f t="shared" ca="1" si="754"/>
        <v>1.31030474E-13</v>
      </c>
      <c r="IB99" s="1180">
        <f t="shared" ca="1" si="754"/>
        <v>0</v>
      </c>
      <c r="IC99" s="1180">
        <f t="shared" ca="1" si="754"/>
        <v>0</v>
      </c>
      <c r="ID99" s="1180">
        <f t="shared" ca="1" si="754"/>
        <v>0</v>
      </c>
      <c r="IE99" s="1180">
        <f t="shared" ca="1" si="754"/>
        <v>0</v>
      </c>
      <c r="IQ99" s="1180">
        <f t="shared" ca="1" si="755"/>
        <v>38.644956899999997</v>
      </c>
      <c r="IR99" s="1180">
        <f t="shared" ca="1" si="755"/>
        <v>2.9549987600000001</v>
      </c>
      <c r="IS99" s="1180">
        <f t="shared" ca="1" si="755"/>
        <v>5.8612264400000003E-2</v>
      </c>
      <c r="IT99" s="1180">
        <f t="shared" ca="1" si="755"/>
        <v>3.0136110299999999</v>
      </c>
      <c r="IU99" s="1180">
        <f t="shared" ca="1" si="755"/>
        <v>2.8144961799999999</v>
      </c>
      <c r="IV99" s="1180">
        <f t="shared" ca="1" si="755"/>
        <v>1.7146459000000001</v>
      </c>
      <c r="IW99" s="1180">
        <f t="shared" ca="1" si="755"/>
        <v>1.40669435</v>
      </c>
      <c r="IX99" s="1180">
        <f t="shared" ca="1" si="755"/>
        <v>6.3922316999999998E-15</v>
      </c>
      <c r="IY99" s="1180">
        <f t="shared" ca="1" si="755"/>
        <v>0.19911484600000001</v>
      </c>
      <c r="IZ99" s="1180">
        <f t="shared" ca="1" si="755"/>
        <v>0.24933928599999999</v>
      </c>
      <c r="JA99" s="1180">
        <f t="shared" ca="1" si="756"/>
        <v>1.4653066100000001</v>
      </c>
      <c r="JB99" s="1180">
        <f t="shared" ca="1" si="756"/>
        <v>0</v>
      </c>
      <c r="JC99" s="1180">
        <f t="shared" ca="1" si="756"/>
        <v>0.24933928599999999</v>
      </c>
      <c r="JD99" s="1180">
        <f t="shared" ca="1" si="756"/>
        <v>0</v>
      </c>
      <c r="JE99" s="1180">
        <f t="shared" ca="1" si="756"/>
        <v>0.24933928599999999</v>
      </c>
      <c r="JF99" s="1180">
        <f t="shared" ca="1" si="756"/>
        <v>0</v>
      </c>
      <c r="JG99" s="1180">
        <f t="shared" ca="1" si="756"/>
        <v>0</v>
      </c>
      <c r="JH99" s="1180">
        <f t="shared" ca="1" si="756"/>
        <v>1.31030474E-13</v>
      </c>
      <c r="JT99" s="1180">
        <f t="shared" ca="1" si="757"/>
        <v>0</v>
      </c>
      <c r="JU99" s="1180">
        <f t="shared" ca="1" si="757"/>
        <v>0</v>
      </c>
      <c r="JV99" s="1180">
        <f t="shared" ca="1" si="757"/>
        <v>0</v>
      </c>
      <c r="JW99" s="1180">
        <f t="shared" ca="1" si="757"/>
        <v>0</v>
      </c>
      <c r="JX99" s="1180">
        <f t="shared" ca="1" si="757"/>
        <v>0</v>
      </c>
      <c r="JY99" s="1180">
        <f t="shared" ca="1" si="757"/>
        <v>0</v>
      </c>
      <c r="JZ99" s="1180">
        <f t="shared" ca="1" si="757"/>
        <v>0</v>
      </c>
      <c r="KA99" s="1180">
        <f t="shared" ca="1" si="757"/>
        <v>0</v>
      </c>
      <c r="KB99" s="1180">
        <f t="shared" ca="1" si="757"/>
        <v>0</v>
      </c>
      <c r="KC99" s="1180">
        <f t="shared" ca="1" si="757"/>
        <v>0</v>
      </c>
      <c r="KL99" s="1180">
        <f t="shared" ca="1" si="758"/>
        <v>0</v>
      </c>
      <c r="KM99" s="1180">
        <f t="shared" ca="1" si="758"/>
        <v>0</v>
      </c>
      <c r="KN99" s="1180">
        <f t="shared" ca="1" si="758"/>
        <v>0</v>
      </c>
      <c r="KO99" s="1180">
        <f t="shared" ca="1" si="758"/>
        <v>0</v>
      </c>
      <c r="KP99" s="1180">
        <f t="shared" ca="1" si="758"/>
        <v>0</v>
      </c>
      <c r="KQ99" s="1180">
        <f t="shared" ca="1" si="758"/>
        <v>0</v>
      </c>
      <c r="KR99" s="1180">
        <f t="shared" ca="1" si="758"/>
        <v>0</v>
      </c>
      <c r="LA99" s="1180">
        <f t="shared" ca="1" si="759"/>
        <v>3.3707592700000002E-11</v>
      </c>
      <c r="LB99" s="1180">
        <f t="shared" ca="1" si="759"/>
        <v>8.9183543699999997E-13</v>
      </c>
      <c r="LC99" s="1180">
        <f t="shared" ca="1" si="759"/>
        <v>3.4599428099999998E-11</v>
      </c>
      <c r="LD99" s="1180">
        <f t="shared" ca="1" si="759"/>
        <v>3.4599428099999998E-11</v>
      </c>
      <c r="LE99" s="1180">
        <f t="shared" ca="1" si="759"/>
        <v>0</v>
      </c>
      <c r="LF99" s="1180">
        <f t="shared" ca="1" si="759"/>
        <v>0</v>
      </c>
      <c r="LG99" s="1180">
        <f t="shared" ca="1" si="759"/>
        <v>0</v>
      </c>
      <c r="LH99" s="1180">
        <f t="shared" ca="1" si="759"/>
        <v>0</v>
      </c>
      <c r="LI99" s="1180">
        <f t="shared" ca="1" si="759"/>
        <v>0</v>
      </c>
      <c r="LJ99" s="1180">
        <f t="shared" ca="1" si="759"/>
        <v>0</v>
      </c>
      <c r="LK99" s="1180">
        <f t="shared" ca="1" si="759"/>
        <v>0</v>
      </c>
      <c r="LW99" s="1180">
        <f t="shared" ca="1" si="760"/>
        <v>0</v>
      </c>
      <c r="LX99" s="1180">
        <f t="shared" ca="1" si="760"/>
        <v>0</v>
      </c>
      <c r="LY99" s="1180">
        <f t="shared" ca="1" si="760"/>
        <v>17.870063999999999</v>
      </c>
      <c r="LZ99" s="1180">
        <f t="shared" ca="1" si="760"/>
        <v>0.19911484600000001</v>
      </c>
      <c r="MA99" s="1180">
        <f t="shared" ca="1" si="760"/>
        <v>18.069178900000001</v>
      </c>
      <c r="MB99" s="1180">
        <f t="shared" ca="1" si="760"/>
        <v>3.4599428099999998E-11</v>
      </c>
      <c r="MC99" s="1180">
        <f t="shared" ca="1" si="760"/>
        <v>0</v>
      </c>
      <c r="MD99" s="1180">
        <f t="shared" ca="1" si="760"/>
        <v>0</v>
      </c>
      <c r="ME99" s="1180">
        <f t="shared" ca="1" si="760"/>
        <v>0</v>
      </c>
      <c r="MF99" s="1180">
        <f t="shared" ca="1" si="760"/>
        <v>0</v>
      </c>
      <c r="MG99" s="1180">
        <f t="shared" ca="1" si="761"/>
        <v>0</v>
      </c>
      <c r="MH99" s="1180">
        <f t="shared" ca="1" si="761"/>
        <v>0</v>
      </c>
      <c r="MI99" s="1180">
        <f t="shared" ca="1" si="761"/>
        <v>0</v>
      </c>
      <c r="MJ99" s="1180">
        <f t="shared" ca="1" si="761"/>
        <v>0</v>
      </c>
      <c r="MK99" s="1180">
        <f t="shared" ca="1" si="761"/>
        <v>0</v>
      </c>
      <c r="ML99" s="1180">
        <f t="shared" ca="1" si="761"/>
        <v>0</v>
      </c>
      <c r="MM99" s="1180">
        <f t="shared" ca="1" si="761"/>
        <v>0</v>
      </c>
      <c r="MN99" s="1180">
        <f t="shared" ca="1" si="761"/>
        <v>0</v>
      </c>
      <c r="MO99" s="1180">
        <f t="shared" ca="1" si="761"/>
        <v>0</v>
      </c>
      <c r="NA99" s="1180">
        <f t="shared" ca="1" si="762"/>
        <v>1.3933641E-5</v>
      </c>
      <c r="NB99" s="1180">
        <f t="shared" ca="1" si="762"/>
        <v>1.01795862E-12</v>
      </c>
      <c r="NC99" s="1180">
        <f t="shared" ca="1" si="762"/>
        <v>1.3933639999999999E-5</v>
      </c>
      <c r="ND99" s="1180">
        <f t="shared" ca="1" si="762"/>
        <v>0</v>
      </c>
      <c r="NE99" s="1180">
        <f t="shared" ca="1" si="762"/>
        <v>0</v>
      </c>
      <c r="NF99" s="1180">
        <f t="shared" ca="1" si="762"/>
        <v>0</v>
      </c>
      <c r="NG99" s="1180">
        <f t="shared" ca="1" si="762"/>
        <v>0</v>
      </c>
      <c r="NH99" s="1180">
        <f t="shared" ca="1" si="762"/>
        <v>0</v>
      </c>
      <c r="NI99" s="1180">
        <f t="shared" ca="1" si="762"/>
        <v>0</v>
      </c>
      <c r="NJ99" s="1180">
        <f t="shared" ca="1" si="762"/>
        <v>0</v>
      </c>
      <c r="NK99" s="1180">
        <f t="shared" ca="1" si="762"/>
        <v>0</v>
      </c>
      <c r="NL99" s="1180">
        <f t="shared" ca="1" si="762"/>
        <v>0</v>
      </c>
      <c r="NM99" s="1180">
        <f t="shared" ca="1" si="762"/>
        <v>0</v>
      </c>
      <c r="NN99" s="1180">
        <f t="shared" ca="1" si="762"/>
        <v>0</v>
      </c>
      <c r="NO99" s="1180">
        <f t="shared" ca="1" si="762"/>
        <v>0</v>
      </c>
      <c r="NP99" s="1180">
        <f t="shared" ca="1" si="762"/>
        <v>0</v>
      </c>
      <c r="OH99" s="1180">
        <f t="shared" ca="1" si="763"/>
        <v>0</v>
      </c>
      <c r="OI99" s="1180">
        <f t="shared" ca="1" si="763"/>
        <v>0</v>
      </c>
      <c r="OJ99" s="1180">
        <f t="shared" ca="1" si="763"/>
        <v>0</v>
      </c>
      <c r="OK99" s="1180">
        <f t="shared" ca="1" si="763"/>
        <v>0</v>
      </c>
      <c r="OL99" s="1180">
        <f t="shared" ca="1" si="763"/>
        <v>0</v>
      </c>
      <c r="OM99" s="1180">
        <f t="shared" ca="1" si="763"/>
        <v>0</v>
      </c>
      <c r="ON99" s="1180">
        <f t="shared" ca="1" si="763"/>
        <v>0</v>
      </c>
      <c r="OO99" s="1180">
        <f t="shared" ca="1" si="763"/>
        <v>0</v>
      </c>
      <c r="PA99" s="1180">
        <f t="shared" ca="1" si="764"/>
        <v>0</v>
      </c>
      <c r="PB99" s="1180">
        <f t="shared" ca="1" si="764"/>
        <v>0</v>
      </c>
      <c r="PC99" s="1180">
        <f t="shared" ca="1" si="764"/>
        <v>0</v>
      </c>
      <c r="PD99" s="1180">
        <f t="shared" ca="1" si="764"/>
        <v>0</v>
      </c>
      <c r="PE99" s="1180">
        <f t="shared" ca="1" si="764"/>
        <v>0</v>
      </c>
      <c r="PF99" s="1180">
        <f t="shared" ca="1" si="764"/>
        <v>0</v>
      </c>
      <c r="PG99" s="1180">
        <f t="shared" ca="1" si="764"/>
        <v>0</v>
      </c>
      <c r="PH99" s="1180">
        <f t="shared" ca="1" si="764"/>
        <v>0</v>
      </c>
      <c r="PI99" s="1180">
        <f t="shared" ca="1" si="764"/>
        <v>0</v>
      </c>
      <c r="PJ99" s="1180">
        <f t="shared" ca="1" si="764"/>
        <v>0</v>
      </c>
      <c r="PK99" s="1180">
        <f t="shared" ca="1" si="764"/>
        <v>0</v>
      </c>
      <c r="PW99" s="1180">
        <f t="shared" ca="1" si="743"/>
        <v>0</v>
      </c>
      <c r="PX99" s="1180">
        <f t="shared" ca="1" si="743"/>
        <v>0</v>
      </c>
      <c r="PY99" s="1180">
        <f t="shared" ca="1" si="743"/>
        <v>0</v>
      </c>
      <c r="PZ99" s="1180">
        <f t="shared" ca="1" si="743"/>
        <v>0</v>
      </c>
    </row>
    <row r="100" spans="1:442" ht="12" customHeight="1">
      <c r="A100" s="1">
        <v>134</v>
      </c>
      <c r="B100" s="1" t="s">
        <v>2649</v>
      </c>
      <c r="C100" s="1" t="s">
        <v>2702</v>
      </c>
      <c r="D100" s="1" t="s">
        <v>93</v>
      </c>
      <c r="J100" s="1180">
        <f t="shared" ca="1" si="721"/>
        <v>0</v>
      </c>
      <c r="K100" s="1180">
        <f t="shared" ca="1" si="721"/>
        <v>0</v>
      </c>
      <c r="T100" s="1180">
        <f t="shared" ca="1" si="744"/>
        <v>0</v>
      </c>
      <c r="U100" s="1180">
        <f t="shared" ca="1" si="744"/>
        <v>0</v>
      </c>
      <c r="V100" s="1180">
        <f t="shared" ca="1" si="744"/>
        <v>1.08053611E-4</v>
      </c>
      <c r="W100" s="1180">
        <f t="shared" ca="1" si="744"/>
        <v>0</v>
      </c>
      <c r="X100" s="1180">
        <f t="shared" ca="1" si="744"/>
        <v>0</v>
      </c>
      <c r="Y100" s="1180">
        <f t="shared" ca="1" si="744"/>
        <v>16642.7464</v>
      </c>
      <c r="Z100" s="1180">
        <f t="shared" ca="1" si="744"/>
        <v>3.9401591099999999E-3</v>
      </c>
      <c r="AA100" s="1180">
        <f t="shared" ca="1" si="744"/>
        <v>16642.7425</v>
      </c>
      <c r="AB100" s="1180">
        <f t="shared" ca="1" si="744"/>
        <v>0</v>
      </c>
      <c r="AC100" s="1180">
        <f t="shared" ca="1" si="744"/>
        <v>1.08053611E-4</v>
      </c>
      <c r="AD100" s="1180">
        <f t="shared" ca="1" si="744"/>
        <v>0</v>
      </c>
      <c r="AM100" s="1180">
        <f t="shared" ca="1" si="745"/>
        <v>0</v>
      </c>
      <c r="AN100" s="1180">
        <f t="shared" ca="1" si="745"/>
        <v>0</v>
      </c>
      <c r="AO100" s="1180">
        <f t="shared" ca="1" si="745"/>
        <v>16642.7425</v>
      </c>
      <c r="AP100" s="1180">
        <f t="shared" ca="1" si="745"/>
        <v>16642.7425</v>
      </c>
      <c r="AQ100" s="1180">
        <f t="shared" ca="1" si="745"/>
        <v>6.3931786300000005E-4</v>
      </c>
      <c r="AR100" s="1180">
        <f t="shared" ca="1" si="745"/>
        <v>7.9132273300000003E-9</v>
      </c>
      <c r="AS100" s="1180">
        <f t="shared" ca="1" si="745"/>
        <v>3.9401511900000004E-3</v>
      </c>
      <c r="AT100" s="1180">
        <f t="shared" ca="1" si="745"/>
        <v>2.47768035E-10</v>
      </c>
      <c r="AU100" s="1180">
        <f t="shared" ca="1" si="745"/>
        <v>6.39325529E-4</v>
      </c>
      <c r="AV100" s="1180">
        <f t="shared" ca="1" si="745"/>
        <v>16642.741900000001</v>
      </c>
      <c r="AW100" s="1180">
        <f t="shared" ca="1" si="745"/>
        <v>2.47768035E-10</v>
      </c>
      <c r="AX100" s="1180">
        <f t="shared" ca="1" si="745"/>
        <v>4.5794769700000003E-3</v>
      </c>
      <c r="AY100" s="1180">
        <f t="shared" ca="1" si="745"/>
        <v>0</v>
      </c>
      <c r="AZ100" s="1180">
        <f t="shared" ca="1" si="745"/>
        <v>0</v>
      </c>
      <c r="BA100" s="1180">
        <f t="shared" ca="1" si="745"/>
        <v>0</v>
      </c>
      <c r="BB100" s="1180">
        <f t="shared" ca="1" si="745"/>
        <v>16476.314399999999</v>
      </c>
      <c r="BN100" s="1180">
        <f t="shared" ca="1" si="746"/>
        <v>1647.6314400000001</v>
      </c>
      <c r="BO100" s="1180">
        <f t="shared" ca="1" si="746"/>
        <v>168.05840699999999</v>
      </c>
      <c r="BP100" s="1180">
        <f t="shared" ca="1" si="746"/>
        <v>5.5354250699999999E-9</v>
      </c>
      <c r="BQ100" s="1180">
        <f t="shared" ca="1" si="746"/>
        <v>0</v>
      </c>
      <c r="BR100" s="1180">
        <f t="shared" ca="1" si="746"/>
        <v>0</v>
      </c>
      <c r="CD100" s="1180">
        <f t="shared" ca="1" si="747"/>
        <v>16476.314399999999</v>
      </c>
      <c r="CE100" s="1180">
        <f t="shared" ca="1" si="747"/>
        <v>16476.314399999999</v>
      </c>
      <c r="CF100" s="1180">
        <f t="shared" ca="1" si="747"/>
        <v>1647.6314400000001</v>
      </c>
      <c r="CG100" s="1180">
        <f t="shared" ca="1" si="747"/>
        <v>168.05840699999999</v>
      </c>
      <c r="CH100" s="1180">
        <f t="shared" ca="1" si="747"/>
        <v>16476.314399999999</v>
      </c>
      <c r="CI100" s="1180">
        <f t="shared" ca="1" si="747"/>
        <v>0</v>
      </c>
      <c r="CJ100" s="1180">
        <f t="shared" ca="1" si="747"/>
        <v>0</v>
      </c>
      <c r="CK100" s="1180">
        <f t="shared" ca="1" si="747"/>
        <v>1061.9192599999999</v>
      </c>
      <c r="CL100" s="1180">
        <f t="shared" ca="1" si="747"/>
        <v>3.3902437600000002E-8</v>
      </c>
      <c r="CM100" s="1180">
        <f t="shared" ca="1" si="747"/>
        <v>0</v>
      </c>
      <c r="CN100" s="1180">
        <f t="shared" ca="1" si="747"/>
        <v>1061.9192599999999</v>
      </c>
      <c r="CO100" s="1180">
        <f t="shared" ca="1" si="747"/>
        <v>3.9437865500000001E-8</v>
      </c>
      <c r="DA100" s="1180">
        <f t="shared" ca="1" si="748"/>
        <v>0</v>
      </c>
      <c r="DB100" s="1180">
        <f t="shared" ca="1" si="748"/>
        <v>0</v>
      </c>
      <c r="DC100" s="1180">
        <f t="shared" ca="1" si="748"/>
        <v>0</v>
      </c>
      <c r="DD100" s="1180">
        <f t="shared" ca="1" si="748"/>
        <v>0</v>
      </c>
      <c r="DE100" s="1180">
        <f t="shared" ca="1" si="748"/>
        <v>0</v>
      </c>
      <c r="DF100" s="1180">
        <f t="shared" ca="1" si="748"/>
        <v>0</v>
      </c>
      <c r="DG100" s="1180">
        <f t="shared" ca="1" si="748"/>
        <v>0</v>
      </c>
      <c r="DH100" s="1180">
        <f t="shared" ca="1" si="748"/>
        <v>0</v>
      </c>
      <c r="DI100" s="1180">
        <f t="shared" ca="1" si="748"/>
        <v>0</v>
      </c>
      <c r="DJ100" s="1180">
        <f t="shared" ca="1" si="748"/>
        <v>0</v>
      </c>
      <c r="DV100" s="1180">
        <f t="shared" ca="1" si="749"/>
        <v>0</v>
      </c>
      <c r="DW100" s="1180">
        <f t="shared" ca="1" si="749"/>
        <v>0</v>
      </c>
      <c r="DX100" s="1180">
        <f t="shared" ca="1" si="749"/>
        <v>0</v>
      </c>
      <c r="DY100" s="1180">
        <f t="shared" ca="1" si="749"/>
        <v>0</v>
      </c>
      <c r="DZ100" s="1180">
        <f t="shared" ca="1" si="749"/>
        <v>0</v>
      </c>
      <c r="EA100" s="1180">
        <f t="shared" ca="1" si="749"/>
        <v>0</v>
      </c>
      <c r="EB100" s="1180">
        <f t="shared" ca="1" si="749"/>
        <v>0</v>
      </c>
      <c r="EC100" s="1180">
        <f t="shared" ca="1" si="749"/>
        <v>0</v>
      </c>
      <c r="ED100" s="1180">
        <f t="shared" ca="1" si="749"/>
        <v>0</v>
      </c>
      <c r="EE100" s="1180">
        <f t="shared" ca="1" si="749"/>
        <v>0</v>
      </c>
      <c r="EF100" s="1180">
        <f t="shared" ca="1" si="749"/>
        <v>0</v>
      </c>
      <c r="EG100" s="1180">
        <f t="shared" ca="1" si="749"/>
        <v>0</v>
      </c>
      <c r="EH100" s="1180">
        <f t="shared" ca="1" si="749"/>
        <v>0</v>
      </c>
      <c r="EI100" s="1180">
        <f t="shared" ca="1" si="749"/>
        <v>0</v>
      </c>
      <c r="EJ100" s="1180">
        <f t="shared" ca="1" si="749"/>
        <v>0</v>
      </c>
      <c r="EK100" s="1180">
        <f t="shared" ca="1" si="749"/>
        <v>0</v>
      </c>
      <c r="EW100" s="1180">
        <f t="shared" ca="1" si="750"/>
        <v>1061.9192599999999</v>
      </c>
      <c r="EX100" s="1180">
        <f t="shared" ca="1" si="750"/>
        <v>1061.9192599999999</v>
      </c>
      <c r="EY100" s="1180">
        <f t="shared" ca="1" si="750"/>
        <v>1061.9191499999999</v>
      </c>
      <c r="EZ100" s="1180">
        <f t="shared" ca="1" si="750"/>
        <v>1061.9191499999999</v>
      </c>
      <c r="FA100" s="1180">
        <f t="shared" ca="1" si="750"/>
        <v>2.8106322900000001E-15</v>
      </c>
      <c r="FB100" s="1180">
        <f t="shared" ca="1" si="750"/>
        <v>1.08053618E-4</v>
      </c>
      <c r="FN100" s="1180">
        <f t="shared" ca="1" si="751"/>
        <v>5.5354250699999999E-9</v>
      </c>
      <c r="FO100" s="1180">
        <f t="shared" ca="1" si="751"/>
        <v>3.3902437600000002E-8</v>
      </c>
      <c r="FP100" s="1180">
        <f t="shared" ca="1" si="751"/>
        <v>2.8106322900000001E-15</v>
      </c>
      <c r="FQ100" s="1180">
        <f t="shared" ca="1" si="751"/>
        <v>1.08053618E-4</v>
      </c>
      <c r="FR100" s="1180">
        <f t="shared" ca="1" si="751"/>
        <v>0</v>
      </c>
      <c r="FS100" s="1180">
        <f t="shared" ca="1" si="751"/>
        <v>1.08053611E-4</v>
      </c>
      <c r="FT100" s="1180">
        <f t="shared" ca="1" si="751"/>
        <v>0</v>
      </c>
      <c r="FU100" s="1180">
        <f t="shared" ca="1" si="751"/>
        <v>3.9437865500000001E-8</v>
      </c>
      <c r="FV100" s="1180">
        <f t="shared" ca="1" si="751"/>
        <v>0</v>
      </c>
      <c r="FW100" s="1180">
        <f t="shared" ca="1" si="751"/>
        <v>0</v>
      </c>
      <c r="FX100" s="1180">
        <f t="shared" ca="1" si="751"/>
        <v>3.9437865500000001E-8</v>
      </c>
      <c r="GJ100" s="1180">
        <f t="shared" ca="1" si="752"/>
        <v>0</v>
      </c>
      <c r="GK100" s="1180">
        <f t="shared" ca="1" si="752"/>
        <v>0</v>
      </c>
      <c r="GL100" s="1180">
        <f t="shared" ca="1" si="752"/>
        <v>0</v>
      </c>
      <c r="GM100" s="1180">
        <f t="shared" ca="1" si="752"/>
        <v>0</v>
      </c>
      <c r="GN100" s="1180">
        <f t="shared" ca="1" si="752"/>
        <v>0</v>
      </c>
      <c r="GO100" s="1180">
        <f t="shared" ca="1" si="752"/>
        <v>0</v>
      </c>
      <c r="GP100" s="1180">
        <f t="shared" ca="1" si="752"/>
        <v>0</v>
      </c>
      <c r="GQ100" s="1180">
        <f t="shared" ca="1" si="752"/>
        <v>0</v>
      </c>
      <c r="HC100" s="1180">
        <f t="shared" ca="1" si="753"/>
        <v>1061.9191499999999</v>
      </c>
      <c r="HD100" s="1180">
        <f t="shared" ca="1" si="753"/>
        <v>1022.3922</v>
      </c>
      <c r="HE100" s="1180">
        <f t="shared" ca="1" si="753"/>
        <v>0</v>
      </c>
      <c r="HF100" s="1180">
        <f t="shared" ca="1" si="753"/>
        <v>4.1451349100000002E-8</v>
      </c>
      <c r="HG100" s="1180">
        <f t="shared" ca="1" si="753"/>
        <v>39.526948900000001</v>
      </c>
      <c r="HH100" s="1180">
        <f t="shared" ca="1" si="753"/>
        <v>1022.3922</v>
      </c>
      <c r="HT100" s="1180">
        <f t="shared" ca="1" si="754"/>
        <v>4.5794769700000003E-3</v>
      </c>
      <c r="HU100" s="1180">
        <f t="shared" ca="1" si="754"/>
        <v>1022.3922</v>
      </c>
      <c r="HV100" s="1180">
        <f t="shared" ca="1" si="754"/>
        <v>1022.39678</v>
      </c>
      <c r="HW100" s="1180">
        <f t="shared" ca="1" si="754"/>
        <v>1022.39678</v>
      </c>
      <c r="HX100" s="1180">
        <f t="shared" ca="1" si="754"/>
        <v>85.479493899999994</v>
      </c>
      <c r="HY100" s="1180">
        <f t="shared" ca="1" si="754"/>
        <v>6.5362163400000002</v>
      </c>
      <c r="HZ100" s="1180">
        <f t="shared" ca="1" si="754"/>
        <v>6.540181E-9</v>
      </c>
      <c r="IA100" s="1180">
        <f t="shared" ca="1" si="754"/>
        <v>1.68241366E-11</v>
      </c>
      <c r="IB100" s="1180">
        <f t="shared" ca="1" si="754"/>
        <v>0</v>
      </c>
      <c r="IC100" s="1180">
        <f t="shared" ca="1" si="754"/>
        <v>0</v>
      </c>
      <c r="ID100" s="1180">
        <f t="shared" ca="1" si="754"/>
        <v>0</v>
      </c>
      <c r="IE100" s="1180">
        <f t="shared" ca="1" si="754"/>
        <v>0</v>
      </c>
      <c r="IQ100" s="1180">
        <f t="shared" ca="1" si="755"/>
        <v>85.479493899999994</v>
      </c>
      <c r="IR100" s="1180">
        <f t="shared" ca="1" si="755"/>
        <v>6.5362163400000002</v>
      </c>
      <c r="IS100" s="1180">
        <f t="shared" ca="1" si="755"/>
        <v>0.12964555</v>
      </c>
      <c r="IT100" s="1180">
        <f t="shared" ca="1" si="755"/>
        <v>6.6658618900000004</v>
      </c>
      <c r="IU100" s="1180">
        <f t="shared" ca="1" si="755"/>
        <v>6.2254360799999997</v>
      </c>
      <c r="IV100" s="1180">
        <f t="shared" ca="1" si="755"/>
        <v>3.7926569300000001</v>
      </c>
      <c r="IW100" s="1180">
        <f t="shared" ca="1" si="755"/>
        <v>3.1114932099999999</v>
      </c>
      <c r="IX100" s="1180">
        <f t="shared" ca="1" si="755"/>
        <v>1.74606804E-10</v>
      </c>
      <c r="IY100" s="1180">
        <f t="shared" ca="1" si="755"/>
        <v>0.440425805</v>
      </c>
      <c r="IZ100" s="1180">
        <f t="shared" ca="1" si="755"/>
        <v>0.55151817199999997</v>
      </c>
      <c r="JA100" s="1180">
        <f t="shared" ca="1" si="756"/>
        <v>3.2411387600000001</v>
      </c>
      <c r="JB100" s="1180">
        <f t="shared" ca="1" si="756"/>
        <v>0</v>
      </c>
      <c r="JC100" s="1180">
        <f t="shared" ca="1" si="756"/>
        <v>0.55151817199999997</v>
      </c>
      <c r="JD100" s="1180">
        <f t="shared" ca="1" si="756"/>
        <v>0</v>
      </c>
      <c r="JE100" s="1180">
        <f t="shared" ca="1" si="756"/>
        <v>0.55151817199999997</v>
      </c>
      <c r="JF100" s="1180">
        <f t="shared" ca="1" si="756"/>
        <v>0</v>
      </c>
      <c r="JG100" s="1180">
        <f t="shared" ca="1" si="756"/>
        <v>0</v>
      </c>
      <c r="JH100" s="1180">
        <f t="shared" ca="1" si="756"/>
        <v>1.68241366E-11</v>
      </c>
      <c r="JT100" s="1180">
        <f t="shared" ca="1" si="757"/>
        <v>0</v>
      </c>
      <c r="JU100" s="1180">
        <f t="shared" ca="1" si="757"/>
        <v>0</v>
      </c>
      <c r="JV100" s="1180">
        <f t="shared" ca="1" si="757"/>
        <v>0</v>
      </c>
      <c r="JW100" s="1180">
        <f t="shared" ca="1" si="757"/>
        <v>0</v>
      </c>
      <c r="JX100" s="1180">
        <f t="shared" ca="1" si="757"/>
        <v>0</v>
      </c>
      <c r="JY100" s="1180">
        <f t="shared" ca="1" si="757"/>
        <v>0</v>
      </c>
      <c r="JZ100" s="1180">
        <f t="shared" ca="1" si="757"/>
        <v>0</v>
      </c>
      <c r="KA100" s="1180">
        <f t="shared" ca="1" si="757"/>
        <v>0</v>
      </c>
      <c r="KB100" s="1180">
        <f t="shared" ca="1" si="757"/>
        <v>0</v>
      </c>
      <c r="KC100" s="1180">
        <f t="shared" ca="1" si="757"/>
        <v>0</v>
      </c>
      <c r="KL100" s="1180">
        <f t="shared" ca="1" si="758"/>
        <v>0</v>
      </c>
      <c r="KM100" s="1180">
        <f t="shared" ca="1" si="758"/>
        <v>0</v>
      </c>
      <c r="KN100" s="1180">
        <f t="shared" ca="1" si="758"/>
        <v>0</v>
      </c>
      <c r="KO100" s="1180">
        <f t="shared" ca="1" si="758"/>
        <v>0</v>
      </c>
      <c r="KP100" s="1180">
        <f t="shared" ca="1" si="758"/>
        <v>0</v>
      </c>
      <c r="KQ100" s="1180">
        <f t="shared" ca="1" si="758"/>
        <v>0</v>
      </c>
      <c r="KR100" s="1180">
        <f t="shared" ca="1" si="758"/>
        <v>0</v>
      </c>
      <c r="LA100" s="1180">
        <f t="shared" ca="1" si="759"/>
        <v>4.1451349100000002E-8</v>
      </c>
      <c r="LB100" s="1180">
        <f t="shared" ca="1" si="759"/>
        <v>6.540181E-9</v>
      </c>
      <c r="LC100" s="1180">
        <f t="shared" ca="1" si="759"/>
        <v>4.7991530200000003E-8</v>
      </c>
      <c r="LD100" s="1180">
        <f t="shared" ca="1" si="759"/>
        <v>4.7991530200000003E-8</v>
      </c>
      <c r="LE100" s="1180">
        <f t="shared" ca="1" si="759"/>
        <v>0</v>
      </c>
      <c r="LF100" s="1180">
        <f t="shared" ca="1" si="759"/>
        <v>0</v>
      </c>
      <c r="LG100" s="1180">
        <f t="shared" ca="1" si="759"/>
        <v>0</v>
      </c>
      <c r="LH100" s="1180">
        <f t="shared" ca="1" si="759"/>
        <v>0</v>
      </c>
      <c r="LI100" s="1180">
        <f t="shared" ca="1" si="759"/>
        <v>0</v>
      </c>
      <c r="LJ100" s="1180">
        <f t="shared" ca="1" si="759"/>
        <v>0</v>
      </c>
      <c r="LK100" s="1180">
        <f t="shared" ca="1" si="759"/>
        <v>0</v>
      </c>
      <c r="LW100" s="1180">
        <f t="shared" ca="1" si="760"/>
        <v>0</v>
      </c>
      <c r="LX100" s="1180">
        <f t="shared" ca="1" si="760"/>
        <v>0</v>
      </c>
      <c r="LY100" s="1180">
        <f t="shared" ca="1" si="760"/>
        <v>39.526948900000001</v>
      </c>
      <c r="LZ100" s="1180">
        <f t="shared" ca="1" si="760"/>
        <v>0.440425805</v>
      </c>
      <c r="MA100" s="1180">
        <f t="shared" ca="1" si="760"/>
        <v>39.967374700000001</v>
      </c>
      <c r="MB100" s="1180">
        <f t="shared" ca="1" si="760"/>
        <v>4.7991530200000003E-8</v>
      </c>
      <c r="MC100" s="1180">
        <f t="shared" ca="1" si="760"/>
        <v>0</v>
      </c>
      <c r="MD100" s="1180">
        <f t="shared" ca="1" si="760"/>
        <v>0</v>
      </c>
      <c r="ME100" s="1180">
        <f t="shared" ca="1" si="760"/>
        <v>0</v>
      </c>
      <c r="MF100" s="1180">
        <f t="shared" ca="1" si="760"/>
        <v>0</v>
      </c>
      <c r="MG100" s="1180">
        <f t="shared" ca="1" si="761"/>
        <v>0</v>
      </c>
      <c r="MH100" s="1180">
        <f t="shared" ca="1" si="761"/>
        <v>0</v>
      </c>
      <c r="MI100" s="1180">
        <f t="shared" ca="1" si="761"/>
        <v>0</v>
      </c>
      <c r="MJ100" s="1180">
        <f t="shared" ca="1" si="761"/>
        <v>0</v>
      </c>
      <c r="MK100" s="1180">
        <f t="shared" ca="1" si="761"/>
        <v>0</v>
      </c>
      <c r="ML100" s="1180">
        <f t="shared" ca="1" si="761"/>
        <v>0</v>
      </c>
      <c r="MM100" s="1180">
        <f t="shared" ca="1" si="761"/>
        <v>0</v>
      </c>
      <c r="MN100" s="1180">
        <f t="shared" ca="1" si="761"/>
        <v>0</v>
      </c>
      <c r="MO100" s="1180">
        <f t="shared" ca="1" si="761"/>
        <v>0</v>
      </c>
      <c r="NA100" s="1180">
        <f t="shared" ca="1" si="762"/>
        <v>3.9401591099999999E-3</v>
      </c>
      <c r="NB100" s="1180">
        <f t="shared" ca="1" si="762"/>
        <v>7.9132273300000003E-9</v>
      </c>
      <c r="NC100" s="1180">
        <f t="shared" ca="1" si="762"/>
        <v>3.9401511900000004E-3</v>
      </c>
      <c r="ND100" s="1180">
        <f t="shared" ca="1" si="762"/>
        <v>0</v>
      </c>
      <c r="NE100" s="1180">
        <f t="shared" ca="1" si="762"/>
        <v>0</v>
      </c>
      <c r="NF100" s="1180">
        <f t="shared" ca="1" si="762"/>
        <v>0</v>
      </c>
      <c r="NG100" s="1180">
        <f t="shared" ca="1" si="762"/>
        <v>0</v>
      </c>
      <c r="NH100" s="1180">
        <f t="shared" ca="1" si="762"/>
        <v>0</v>
      </c>
      <c r="NI100" s="1180">
        <f t="shared" ca="1" si="762"/>
        <v>0</v>
      </c>
      <c r="NJ100" s="1180">
        <f t="shared" ca="1" si="762"/>
        <v>0</v>
      </c>
      <c r="NK100" s="1180">
        <f t="shared" ca="1" si="762"/>
        <v>0</v>
      </c>
      <c r="NL100" s="1180">
        <f t="shared" ca="1" si="762"/>
        <v>0</v>
      </c>
      <c r="NM100" s="1180">
        <f t="shared" ca="1" si="762"/>
        <v>0</v>
      </c>
      <c r="NN100" s="1180">
        <f t="shared" ca="1" si="762"/>
        <v>0</v>
      </c>
      <c r="NO100" s="1180">
        <f t="shared" ca="1" si="762"/>
        <v>0</v>
      </c>
      <c r="NP100" s="1180">
        <f t="shared" ca="1" si="762"/>
        <v>0</v>
      </c>
      <c r="OH100" s="1180">
        <f t="shared" ca="1" si="763"/>
        <v>0</v>
      </c>
      <c r="OI100" s="1180">
        <f t="shared" ca="1" si="763"/>
        <v>0</v>
      </c>
      <c r="OJ100" s="1180">
        <f t="shared" ca="1" si="763"/>
        <v>0</v>
      </c>
      <c r="OK100" s="1180">
        <f t="shared" ca="1" si="763"/>
        <v>0</v>
      </c>
      <c r="OL100" s="1180">
        <f t="shared" ca="1" si="763"/>
        <v>0</v>
      </c>
      <c r="OM100" s="1180">
        <f t="shared" ca="1" si="763"/>
        <v>0</v>
      </c>
      <c r="ON100" s="1180">
        <f t="shared" ca="1" si="763"/>
        <v>0</v>
      </c>
      <c r="OO100" s="1180">
        <f t="shared" ca="1" si="763"/>
        <v>0</v>
      </c>
      <c r="PA100" s="1180">
        <f t="shared" ca="1" si="764"/>
        <v>0</v>
      </c>
      <c r="PB100" s="1180">
        <f t="shared" ca="1" si="764"/>
        <v>0</v>
      </c>
      <c r="PC100" s="1180">
        <f t="shared" ca="1" si="764"/>
        <v>0</v>
      </c>
      <c r="PD100" s="1180">
        <f t="shared" ca="1" si="764"/>
        <v>0</v>
      </c>
      <c r="PE100" s="1180">
        <f t="shared" ca="1" si="764"/>
        <v>0</v>
      </c>
      <c r="PF100" s="1180">
        <f t="shared" ca="1" si="764"/>
        <v>0</v>
      </c>
      <c r="PG100" s="1180">
        <f t="shared" ca="1" si="764"/>
        <v>0</v>
      </c>
      <c r="PH100" s="1180">
        <f t="shared" ca="1" si="764"/>
        <v>0</v>
      </c>
      <c r="PI100" s="1180">
        <f t="shared" ca="1" si="764"/>
        <v>0</v>
      </c>
      <c r="PJ100" s="1180">
        <f t="shared" ca="1" si="764"/>
        <v>0</v>
      </c>
      <c r="PK100" s="1180">
        <f t="shared" ca="1" si="764"/>
        <v>0</v>
      </c>
      <c r="PW100" s="1180">
        <f t="shared" ca="1" si="743"/>
        <v>0</v>
      </c>
      <c r="PX100" s="1180">
        <f t="shared" ca="1" si="743"/>
        <v>0</v>
      </c>
      <c r="PY100" s="1180">
        <f t="shared" ca="1" si="743"/>
        <v>0</v>
      </c>
      <c r="PZ100" s="1180">
        <f t="shared" ca="1" si="743"/>
        <v>0</v>
      </c>
    </row>
    <row r="101" spans="1:442" ht="12" customHeight="1">
      <c r="A101" s="1">
        <v>135</v>
      </c>
      <c r="B101" s="1" t="s">
        <v>2649</v>
      </c>
      <c r="C101" s="1" t="s">
        <v>2703</v>
      </c>
      <c r="D101" s="1" t="s">
        <v>93</v>
      </c>
      <c r="J101" s="1180">
        <f t="shared" ref="J101:K113" ca="1" si="765">VLOOKUP(J$1,INDIRECT(LU_MAT),$A101,FALSE())</f>
        <v>0</v>
      </c>
      <c r="K101" s="1180">
        <f t="shared" ca="1" si="765"/>
        <v>0</v>
      </c>
      <c r="T101" s="1180">
        <f t="shared" ref="T101:AD113" ca="1" si="766">VLOOKUP(T$1,INDIRECT(LU_MAT),$A101,FALSE())</f>
        <v>0</v>
      </c>
      <c r="U101" s="1180">
        <f t="shared" ca="1" si="766"/>
        <v>0</v>
      </c>
      <c r="V101" s="1180">
        <f t="shared" ca="1" si="766"/>
        <v>2.23918163E-5</v>
      </c>
      <c r="W101" s="1180">
        <f t="shared" ca="1" si="766"/>
        <v>0</v>
      </c>
      <c r="X101" s="1180">
        <f t="shared" ca="1" si="766"/>
        <v>0</v>
      </c>
      <c r="Y101" s="1180">
        <f t="shared" ca="1" si="766"/>
        <v>2028.14832</v>
      </c>
      <c r="Z101" s="1180">
        <f t="shared" ca="1" si="766"/>
        <v>4.8016276100000001E-4</v>
      </c>
      <c r="AA101" s="1180">
        <f t="shared" ca="1" si="766"/>
        <v>2028.1478400000001</v>
      </c>
      <c r="AB101" s="1180">
        <f t="shared" ca="1" si="766"/>
        <v>0</v>
      </c>
      <c r="AC101" s="1180">
        <f t="shared" ca="1" si="766"/>
        <v>2.23918163E-5</v>
      </c>
      <c r="AD101" s="1180">
        <f t="shared" ca="1" si="766"/>
        <v>0</v>
      </c>
      <c r="AM101" s="1180">
        <f t="shared" ref="AM101:BB113" ca="1" si="767">VLOOKUP(AM$1,INDIRECT(LU_MAT),$A101,FALSE())</f>
        <v>0</v>
      </c>
      <c r="AN101" s="1180">
        <f t="shared" ca="1" si="767"/>
        <v>0</v>
      </c>
      <c r="AO101" s="1180">
        <f t="shared" ca="1" si="767"/>
        <v>2028.1478400000001</v>
      </c>
      <c r="AP101" s="1180">
        <f t="shared" ca="1" si="767"/>
        <v>2028.1478400000001</v>
      </c>
      <c r="AQ101" s="1180">
        <f t="shared" ca="1" si="767"/>
        <v>7.79097041E-5</v>
      </c>
      <c r="AR101" s="1180">
        <f t="shared" ca="1" si="767"/>
        <v>9.643359510000001E-10</v>
      </c>
      <c r="AS101" s="1180">
        <f t="shared" ca="1" si="767"/>
        <v>4.8016179600000002E-4</v>
      </c>
      <c r="AT101" s="1180">
        <f t="shared" ca="1" si="767"/>
        <v>3.0193954299999999E-11</v>
      </c>
      <c r="AU101" s="1180">
        <f t="shared" ca="1" si="767"/>
        <v>7.79106382E-5</v>
      </c>
      <c r="AV101" s="1180">
        <f t="shared" ca="1" si="767"/>
        <v>2028.1477600000001</v>
      </c>
      <c r="AW101" s="1180">
        <f t="shared" ca="1" si="767"/>
        <v>3.0193954299999999E-11</v>
      </c>
      <c r="AX101" s="1180">
        <f t="shared" ca="1" si="767"/>
        <v>5.5807246500000005E-4</v>
      </c>
      <c r="AY101" s="1180">
        <f t="shared" ca="1" si="767"/>
        <v>0</v>
      </c>
      <c r="AZ101" s="1180">
        <f t="shared" ca="1" si="767"/>
        <v>0</v>
      </c>
      <c r="BA101" s="1180">
        <f t="shared" ca="1" si="767"/>
        <v>0</v>
      </c>
      <c r="BB101" s="1180">
        <f t="shared" ca="1" si="767"/>
        <v>2007.86628</v>
      </c>
      <c r="BN101" s="1180">
        <f t="shared" ref="BN101:BR113" ca="1" si="768">VLOOKUP(BN$1,INDIRECT(LU_MAT),$A101,FALSE())</f>
        <v>200.78662800000001</v>
      </c>
      <c r="BO101" s="1180">
        <f t="shared" ca="1" si="768"/>
        <v>200.58584200000001</v>
      </c>
      <c r="BP101" s="1180">
        <f t="shared" ca="1" si="768"/>
        <v>6.6067976900000002E-9</v>
      </c>
      <c r="BQ101" s="1180">
        <f t="shared" ca="1" si="768"/>
        <v>0</v>
      </c>
      <c r="BR101" s="1180">
        <f t="shared" ca="1" si="768"/>
        <v>0</v>
      </c>
      <c r="CD101" s="1180">
        <f t="shared" ref="CD101:CO113" ca="1" si="769">VLOOKUP(CD$1,INDIRECT(LU_MAT),$A101,FALSE())</f>
        <v>2007.86628</v>
      </c>
      <c r="CE101" s="1180">
        <f t="shared" ca="1" si="769"/>
        <v>2007.86628</v>
      </c>
      <c r="CF101" s="1180">
        <f t="shared" ca="1" si="769"/>
        <v>200.78662800000001</v>
      </c>
      <c r="CG101" s="1180">
        <f t="shared" ca="1" si="769"/>
        <v>200.58584200000001</v>
      </c>
      <c r="CH101" s="1180">
        <f t="shared" ca="1" si="769"/>
        <v>2007.86628</v>
      </c>
      <c r="CI101" s="1180">
        <f t="shared" ca="1" si="769"/>
        <v>0</v>
      </c>
      <c r="CJ101" s="1180">
        <f t="shared" ca="1" si="769"/>
        <v>0</v>
      </c>
      <c r="CK101" s="1180">
        <f t="shared" ca="1" si="769"/>
        <v>220.060215</v>
      </c>
      <c r="CL101" s="1180">
        <f t="shared" ca="1" si="769"/>
        <v>7.0255602300000003E-9</v>
      </c>
      <c r="CM101" s="1180">
        <f t="shared" ca="1" si="769"/>
        <v>0</v>
      </c>
      <c r="CN101" s="1180">
        <f t="shared" ca="1" si="769"/>
        <v>220.060215</v>
      </c>
      <c r="CO101" s="1180">
        <f t="shared" ca="1" si="769"/>
        <v>1.3632358499999999E-8</v>
      </c>
      <c r="DA101" s="1180">
        <f t="shared" ref="DA101:DJ113" ca="1" si="770">VLOOKUP(DA$1,INDIRECT(LU_MAT),$A101,FALSE())</f>
        <v>0</v>
      </c>
      <c r="DB101" s="1180">
        <f t="shared" ca="1" si="770"/>
        <v>0</v>
      </c>
      <c r="DC101" s="1180">
        <f t="shared" ca="1" si="770"/>
        <v>0</v>
      </c>
      <c r="DD101" s="1180">
        <f t="shared" ca="1" si="770"/>
        <v>0</v>
      </c>
      <c r="DE101" s="1180">
        <f t="shared" ca="1" si="770"/>
        <v>0</v>
      </c>
      <c r="DF101" s="1180">
        <f t="shared" ca="1" si="770"/>
        <v>0</v>
      </c>
      <c r="DG101" s="1180">
        <f t="shared" ca="1" si="770"/>
        <v>0</v>
      </c>
      <c r="DH101" s="1180">
        <f t="shared" ca="1" si="770"/>
        <v>0</v>
      </c>
      <c r="DI101" s="1180">
        <f t="shared" ca="1" si="770"/>
        <v>0</v>
      </c>
      <c r="DJ101" s="1180">
        <f t="shared" ca="1" si="770"/>
        <v>0</v>
      </c>
      <c r="DV101" s="1180">
        <f t="shared" ref="DV101:EK113" ca="1" si="771">VLOOKUP(DV$1,INDIRECT(LU_MAT),$A101,FALSE())</f>
        <v>0</v>
      </c>
      <c r="DW101" s="1180">
        <f t="shared" ca="1" si="771"/>
        <v>0</v>
      </c>
      <c r="DX101" s="1180">
        <f t="shared" ca="1" si="771"/>
        <v>0</v>
      </c>
      <c r="DY101" s="1180">
        <f t="shared" ca="1" si="771"/>
        <v>0</v>
      </c>
      <c r="DZ101" s="1180">
        <f t="shared" ca="1" si="771"/>
        <v>0</v>
      </c>
      <c r="EA101" s="1180">
        <f t="shared" ca="1" si="771"/>
        <v>0</v>
      </c>
      <c r="EB101" s="1180">
        <f t="shared" ca="1" si="771"/>
        <v>0</v>
      </c>
      <c r="EC101" s="1180">
        <f t="shared" ca="1" si="771"/>
        <v>0</v>
      </c>
      <c r="ED101" s="1180">
        <f t="shared" ca="1" si="771"/>
        <v>0</v>
      </c>
      <c r="EE101" s="1180">
        <f t="shared" ca="1" si="771"/>
        <v>0</v>
      </c>
      <c r="EF101" s="1180">
        <f t="shared" ca="1" si="771"/>
        <v>0</v>
      </c>
      <c r="EG101" s="1180">
        <f t="shared" ca="1" si="771"/>
        <v>0</v>
      </c>
      <c r="EH101" s="1180">
        <f t="shared" ca="1" si="771"/>
        <v>0</v>
      </c>
      <c r="EI101" s="1180">
        <f t="shared" ca="1" si="771"/>
        <v>0</v>
      </c>
      <c r="EJ101" s="1180">
        <f t="shared" ca="1" si="771"/>
        <v>0</v>
      </c>
      <c r="EK101" s="1180">
        <f t="shared" ca="1" si="771"/>
        <v>0</v>
      </c>
      <c r="EW101" s="1180">
        <f t="shared" ref="EW101:FB113" ca="1" si="772">VLOOKUP(EW$1,INDIRECT(LU_MAT),$A101,FALSE())</f>
        <v>220.060215</v>
      </c>
      <c r="EX101" s="1180">
        <f t="shared" ca="1" si="772"/>
        <v>220.060215</v>
      </c>
      <c r="EY101" s="1180">
        <f t="shared" ca="1" si="772"/>
        <v>220.060193</v>
      </c>
      <c r="EZ101" s="1180">
        <f t="shared" ca="1" si="772"/>
        <v>220.060193</v>
      </c>
      <c r="FA101" s="1180">
        <f t="shared" ca="1" si="772"/>
        <v>5.8244385400000003E-16</v>
      </c>
      <c r="FB101" s="1180">
        <f t="shared" ca="1" si="772"/>
        <v>2.2391817800000001E-5</v>
      </c>
      <c r="FN101" s="1180">
        <f t="shared" ref="FN101:FX113" ca="1" si="773">VLOOKUP(FN$1,INDIRECT(LU_MAT),$A101,FALSE())</f>
        <v>6.6067976900000002E-9</v>
      </c>
      <c r="FO101" s="1180">
        <f t="shared" ca="1" si="773"/>
        <v>7.0255602300000003E-9</v>
      </c>
      <c r="FP101" s="1180">
        <f t="shared" ca="1" si="773"/>
        <v>5.8244385400000003E-16</v>
      </c>
      <c r="FQ101" s="1180">
        <f t="shared" ca="1" si="773"/>
        <v>2.2391817800000001E-5</v>
      </c>
      <c r="FR101" s="1180">
        <f t="shared" ca="1" si="773"/>
        <v>0</v>
      </c>
      <c r="FS101" s="1180">
        <f t="shared" ca="1" si="773"/>
        <v>2.23918163E-5</v>
      </c>
      <c r="FT101" s="1180">
        <f t="shared" ca="1" si="773"/>
        <v>0</v>
      </c>
      <c r="FU101" s="1180">
        <f t="shared" ca="1" si="773"/>
        <v>1.3632358499999999E-8</v>
      </c>
      <c r="FV101" s="1180">
        <f t="shared" ca="1" si="773"/>
        <v>0</v>
      </c>
      <c r="FW101" s="1180">
        <f t="shared" ca="1" si="773"/>
        <v>0</v>
      </c>
      <c r="FX101" s="1180">
        <f t="shared" ca="1" si="773"/>
        <v>1.3632358499999999E-8</v>
      </c>
      <c r="GJ101" s="1180">
        <f t="shared" ref="GJ101:GQ113" ca="1" si="774">VLOOKUP(GJ$1,INDIRECT(LU_MAT),$A101,FALSE())</f>
        <v>0</v>
      </c>
      <c r="GK101" s="1180">
        <f t="shared" ca="1" si="774"/>
        <v>0</v>
      </c>
      <c r="GL101" s="1180">
        <f t="shared" ca="1" si="774"/>
        <v>0</v>
      </c>
      <c r="GM101" s="1180">
        <f t="shared" ca="1" si="774"/>
        <v>0</v>
      </c>
      <c r="GN101" s="1180">
        <f t="shared" ca="1" si="774"/>
        <v>0</v>
      </c>
      <c r="GO101" s="1180">
        <f t="shared" ca="1" si="774"/>
        <v>0</v>
      </c>
      <c r="GP101" s="1180">
        <f t="shared" ca="1" si="774"/>
        <v>0</v>
      </c>
      <c r="GQ101" s="1180">
        <f t="shared" ca="1" si="774"/>
        <v>0</v>
      </c>
      <c r="HC101" s="1180">
        <f t="shared" ref="HC101:HH113" ca="1" si="775">VLOOKUP(HC$1,INDIRECT(LU_MAT),$A101,FALSE())</f>
        <v>220.060193</v>
      </c>
      <c r="HD101" s="1180">
        <f t="shared" ca="1" si="775"/>
        <v>211.86907199999999</v>
      </c>
      <c r="HE101" s="1180">
        <f t="shared" ca="1" si="775"/>
        <v>0</v>
      </c>
      <c r="HF101" s="1180">
        <f t="shared" ca="1" si="775"/>
        <v>8.5899118400000005E-9</v>
      </c>
      <c r="HG101" s="1180">
        <f t="shared" ca="1" si="775"/>
        <v>8.1911207600000004</v>
      </c>
      <c r="HH101" s="1180">
        <f t="shared" ca="1" si="775"/>
        <v>211.86907199999999</v>
      </c>
      <c r="HT101" s="1180">
        <f t="shared" ref="HT101:IE113" ca="1" si="776">VLOOKUP(HT$1,INDIRECT(LU_MAT),$A101,FALSE())</f>
        <v>5.5807246500000005E-4</v>
      </c>
      <c r="HU101" s="1180">
        <f t="shared" ca="1" si="776"/>
        <v>211.86907199999999</v>
      </c>
      <c r="HV101" s="1180">
        <f t="shared" ca="1" si="776"/>
        <v>211.86963</v>
      </c>
      <c r="HW101" s="1180">
        <f t="shared" ca="1" si="776"/>
        <v>211.86963</v>
      </c>
      <c r="HX101" s="1180">
        <f t="shared" ca="1" si="776"/>
        <v>17.713777199999999</v>
      </c>
      <c r="HY101" s="1180">
        <f t="shared" ca="1" si="776"/>
        <v>1.3544895299999999</v>
      </c>
      <c r="HZ101" s="1180">
        <f t="shared" ca="1" si="776"/>
        <v>1.35531112E-9</v>
      </c>
      <c r="IA101" s="1180">
        <f t="shared" ca="1" si="776"/>
        <v>3.4864385999999998E-12</v>
      </c>
      <c r="IB101" s="1180">
        <f t="shared" ca="1" si="776"/>
        <v>0</v>
      </c>
      <c r="IC101" s="1180">
        <f t="shared" ca="1" si="776"/>
        <v>0</v>
      </c>
      <c r="ID101" s="1180">
        <f t="shared" ca="1" si="776"/>
        <v>0</v>
      </c>
      <c r="IE101" s="1180">
        <f t="shared" ca="1" si="776"/>
        <v>0</v>
      </c>
      <c r="IQ101" s="1180">
        <f t="shared" ref="IQ101:IZ113" ca="1" si="777">VLOOKUP(IQ$1,INDIRECT(LU_MAT),$A101,FALSE())</f>
        <v>17.713777199999999</v>
      </c>
      <c r="IR101" s="1180">
        <f t="shared" ca="1" si="777"/>
        <v>1.3544895299999999</v>
      </c>
      <c r="IS101" s="1180">
        <f t="shared" ca="1" si="777"/>
        <v>2.6866237500000001E-2</v>
      </c>
      <c r="IT101" s="1180">
        <f t="shared" ca="1" si="777"/>
        <v>1.3813557700000001</v>
      </c>
      <c r="IU101" s="1180">
        <f t="shared" ca="1" si="777"/>
        <v>1.29008704</v>
      </c>
      <c r="IV101" s="1180">
        <f t="shared" ca="1" si="777"/>
        <v>0.78594615700000003</v>
      </c>
      <c r="IW101" s="1180">
        <f t="shared" ca="1" si="777"/>
        <v>0.64478970099999999</v>
      </c>
      <c r="IX101" s="1180">
        <f t="shared" ca="1" si="777"/>
        <v>3.61834854E-11</v>
      </c>
      <c r="IY101" s="1180">
        <f t="shared" ca="1" si="777"/>
        <v>9.1268726800000005E-2</v>
      </c>
      <c r="IZ101" s="1180">
        <f t="shared" ca="1" si="777"/>
        <v>0.114290218</v>
      </c>
      <c r="JA101" s="1180">
        <f t="shared" ref="JA101:JH113" ca="1" si="778">VLOOKUP(JA$1,INDIRECT(LU_MAT),$A101,FALSE())</f>
        <v>0.67165593899999998</v>
      </c>
      <c r="JB101" s="1180">
        <f t="shared" ca="1" si="778"/>
        <v>0</v>
      </c>
      <c r="JC101" s="1180">
        <f t="shared" ca="1" si="778"/>
        <v>0.114290218</v>
      </c>
      <c r="JD101" s="1180">
        <f t="shared" ca="1" si="778"/>
        <v>0</v>
      </c>
      <c r="JE101" s="1180">
        <f t="shared" ca="1" si="778"/>
        <v>0.114290218</v>
      </c>
      <c r="JF101" s="1180">
        <f t="shared" ca="1" si="778"/>
        <v>0</v>
      </c>
      <c r="JG101" s="1180">
        <f t="shared" ca="1" si="778"/>
        <v>0</v>
      </c>
      <c r="JH101" s="1180">
        <f t="shared" ca="1" si="778"/>
        <v>3.4864385999999998E-12</v>
      </c>
      <c r="JT101" s="1180">
        <f t="shared" ref="JT101:KC113" ca="1" si="779">VLOOKUP(JT$1,INDIRECT(LU_MAT),$A101,FALSE())</f>
        <v>0</v>
      </c>
      <c r="JU101" s="1180">
        <f t="shared" ca="1" si="779"/>
        <v>0</v>
      </c>
      <c r="JV101" s="1180">
        <f t="shared" ca="1" si="779"/>
        <v>0</v>
      </c>
      <c r="JW101" s="1180">
        <f t="shared" ca="1" si="779"/>
        <v>0</v>
      </c>
      <c r="JX101" s="1180">
        <f t="shared" ca="1" si="779"/>
        <v>0</v>
      </c>
      <c r="JY101" s="1180">
        <f t="shared" ca="1" si="779"/>
        <v>0</v>
      </c>
      <c r="JZ101" s="1180">
        <f t="shared" ca="1" si="779"/>
        <v>0</v>
      </c>
      <c r="KA101" s="1180">
        <f t="shared" ca="1" si="779"/>
        <v>0</v>
      </c>
      <c r="KB101" s="1180">
        <f t="shared" ca="1" si="779"/>
        <v>0</v>
      </c>
      <c r="KC101" s="1180">
        <f t="shared" ca="1" si="779"/>
        <v>0</v>
      </c>
      <c r="KL101" s="1180">
        <f t="shared" ref="KL101:KR113" ca="1" si="780">VLOOKUP(KL$1,INDIRECT(LU_MAT),$A101,FALSE())</f>
        <v>0</v>
      </c>
      <c r="KM101" s="1180">
        <f t="shared" ca="1" si="780"/>
        <v>0</v>
      </c>
      <c r="KN101" s="1180">
        <f t="shared" ca="1" si="780"/>
        <v>0</v>
      </c>
      <c r="KO101" s="1180">
        <f t="shared" ca="1" si="780"/>
        <v>0</v>
      </c>
      <c r="KP101" s="1180">
        <f t="shared" ca="1" si="780"/>
        <v>0</v>
      </c>
      <c r="KQ101" s="1180">
        <f t="shared" ca="1" si="780"/>
        <v>0</v>
      </c>
      <c r="KR101" s="1180">
        <f t="shared" ca="1" si="780"/>
        <v>0</v>
      </c>
      <c r="LA101" s="1180">
        <f t="shared" ref="LA101:LK113" ca="1" si="781">VLOOKUP(LA$1,INDIRECT(LU_MAT),$A101,FALSE())</f>
        <v>8.5899118400000005E-9</v>
      </c>
      <c r="LB101" s="1180">
        <f t="shared" ca="1" si="781"/>
        <v>1.35531112E-9</v>
      </c>
      <c r="LC101" s="1180">
        <f t="shared" ca="1" si="781"/>
        <v>9.9452229699999995E-9</v>
      </c>
      <c r="LD101" s="1180">
        <f t="shared" ca="1" si="781"/>
        <v>9.9452229699999995E-9</v>
      </c>
      <c r="LE101" s="1180">
        <f t="shared" ca="1" si="781"/>
        <v>0</v>
      </c>
      <c r="LF101" s="1180">
        <f t="shared" ca="1" si="781"/>
        <v>0</v>
      </c>
      <c r="LG101" s="1180">
        <f t="shared" ca="1" si="781"/>
        <v>0</v>
      </c>
      <c r="LH101" s="1180">
        <f t="shared" ca="1" si="781"/>
        <v>0</v>
      </c>
      <c r="LI101" s="1180">
        <f t="shared" ca="1" si="781"/>
        <v>0</v>
      </c>
      <c r="LJ101" s="1180">
        <f t="shared" ca="1" si="781"/>
        <v>0</v>
      </c>
      <c r="LK101" s="1180">
        <f t="shared" ca="1" si="781"/>
        <v>0</v>
      </c>
      <c r="LW101" s="1180">
        <f t="shared" ref="LW101:MF113" ca="1" si="782">VLOOKUP(LW$1,INDIRECT(LU_MAT),$A101,FALSE())</f>
        <v>0</v>
      </c>
      <c r="LX101" s="1180">
        <f t="shared" ca="1" si="782"/>
        <v>0</v>
      </c>
      <c r="LY101" s="1180">
        <f t="shared" ca="1" si="782"/>
        <v>8.1911207600000004</v>
      </c>
      <c r="LZ101" s="1180">
        <f t="shared" ca="1" si="782"/>
        <v>9.1268726800000005E-2</v>
      </c>
      <c r="MA101" s="1180">
        <f t="shared" ca="1" si="782"/>
        <v>8.2823894899999999</v>
      </c>
      <c r="MB101" s="1180">
        <f t="shared" ca="1" si="782"/>
        <v>9.9452229699999995E-9</v>
      </c>
      <c r="MC101" s="1180">
        <f t="shared" ca="1" si="782"/>
        <v>0</v>
      </c>
      <c r="MD101" s="1180">
        <f t="shared" ca="1" si="782"/>
        <v>0</v>
      </c>
      <c r="ME101" s="1180">
        <f t="shared" ca="1" si="782"/>
        <v>0</v>
      </c>
      <c r="MF101" s="1180">
        <f t="shared" ca="1" si="782"/>
        <v>0</v>
      </c>
      <c r="MG101" s="1180">
        <f t="shared" ref="MG101:MO113" ca="1" si="783">VLOOKUP(MG$1,INDIRECT(LU_MAT),$A101,FALSE())</f>
        <v>0</v>
      </c>
      <c r="MH101" s="1180">
        <f t="shared" ca="1" si="783"/>
        <v>0</v>
      </c>
      <c r="MI101" s="1180">
        <f t="shared" ca="1" si="783"/>
        <v>0</v>
      </c>
      <c r="MJ101" s="1180">
        <f t="shared" ca="1" si="783"/>
        <v>0</v>
      </c>
      <c r="MK101" s="1180">
        <f t="shared" ca="1" si="783"/>
        <v>0</v>
      </c>
      <c r="ML101" s="1180">
        <f t="shared" ca="1" si="783"/>
        <v>0</v>
      </c>
      <c r="MM101" s="1180">
        <f t="shared" ca="1" si="783"/>
        <v>0</v>
      </c>
      <c r="MN101" s="1180">
        <f t="shared" ca="1" si="783"/>
        <v>0</v>
      </c>
      <c r="MO101" s="1180">
        <f t="shared" ca="1" si="783"/>
        <v>0</v>
      </c>
      <c r="NA101" s="1180">
        <f t="shared" ref="NA101:NP113" ca="1" si="784">VLOOKUP(NA$1,INDIRECT(LU_MAT),$A101,FALSE())</f>
        <v>4.8016276100000001E-4</v>
      </c>
      <c r="NB101" s="1180">
        <f t="shared" ca="1" si="784"/>
        <v>9.643359510000001E-10</v>
      </c>
      <c r="NC101" s="1180">
        <f t="shared" ca="1" si="784"/>
        <v>4.8016179600000002E-4</v>
      </c>
      <c r="ND101" s="1180">
        <f t="shared" ca="1" si="784"/>
        <v>0</v>
      </c>
      <c r="NE101" s="1180">
        <f t="shared" ca="1" si="784"/>
        <v>0</v>
      </c>
      <c r="NF101" s="1180">
        <f t="shared" ca="1" si="784"/>
        <v>0</v>
      </c>
      <c r="NG101" s="1180">
        <f t="shared" ca="1" si="784"/>
        <v>0</v>
      </c>
      <c r="NH101" s="1180">
        <f t="shared" ca="1" si="784"/>
        <v>0</v>
      </c>
      <c r="NI101" s="1180">
        <f t="shared" ca="1" si="784"/>
        <v>0</v>
      </c>
      <c r="NJ101" s="1180">
        <f t="shared" ca="1" si="784"/>
        <v>0</v>
      </c>
      <c r="NK101" s="1180">
        <f t="shared" ca="1" si="784"/>
        <v>0</v>
      </c>
      <c r="NL101" s="1180">
        <f t="shared" ca="1" si="784"/>
        <v>0</v>
      </c>
      <c r="NM101" s="1180">
        <f t="shared" ca="1" si="784"/>
        <v>0</v>
      </c>
      <c r="NN101" s="1180">
        <f t="shared" ca="1" si="784"/>
        <v>0</v>
      </c>
      <c r="NO101" s="1180">
        <f t="shared" ca="1" si="784"/>
        <v>0</v>
      </c>
      <c r="NP101" s="1180">
        <f t="shared" ca="1" si="784"/>
        <v>0</v>
      </c>
      <c r="OH101" s="1180">
        <f t="shared" ref="OH101:OO113" ca="1" si="785">VLOOKUP(OH$1,INDIRECT(LU_MAT),$A101,FALSE())</f>
        <v>0</v>
      </c>
      <c r="OI101" s="1180">
        <f t="shared" ca="1" si="785"/>
        <v>0</v>
      </c>
      <c r="OJ101" s="1180">
        <f t="shared" ca="1" si="785"/>
        <v>0</v>
      </c>
      <c r="OK101" s="1180">
        <f t="shared" ca="1" si="785"/>
        <v>0</v>
      </c>
      <c r="OL101" s="1180">
        <f t="shared" ca="1" si="785"/>
        <v>0</v>
      </c>
      <c r="OM101" s="1180">
        <f t="shared" ca="1" si="785"/>
        <v>0</v>
      </c>
      <c r="ON101" s="1180">
        <f t="shared" ca="1" si="785"/>
        <v>0</v>
      </c>
      <c r="OO101" s="1180">
        <f t="shared" ca="1" si="785"/>
        <v>0</v>
      </c>
      <c r="PA101" s="1180">
        <f t="shared" ref="PA101:PK113" ca="1" si="786">VLOOKUP(PA$1,INDIRECT(LU_MAT),$A101,FALSE())</f>
        <v>0</v>
      </c>
      <c r="PB101" s="1180">
        <f t="shared" ca="1" si="786"/>
        <v>0</v>
      </c>
      <c r="PC101" s="1180">
        <f t="shared" ca="1" si="786"/>
        <v>0</v>
      </c>
      <c r="PD101" s="1180">
        <f t="shared" ca="1" si="786"/>
        <v>0</v>
      </c>
      <c r="PE101" s="1180">
        <f t="shared" ca="1" si="786"/>
        <v>0</v>
      </c>
      <c r="PF101" s="1180">
        <f t="shared" ca="1" si="786"/>
        <v>0</v>
      </c>
      <c r="PG101" s="1180">
        <f t="shared" ca="1" si="786"/>
        <v>0</v>
      </c>
      <c r="PH101" s="1180">
        <f t="shared" ca="1" si="786"/>
        <v>0</v>
      </c>
      <c r="PI101" s="1180">
        <f t="shared" ca="1" si="786"/>
        <v>0</v>
      </c>
      <c r="PJ101" s="1180">
        <f t="shared" ca="1" si="786"/>
        <v>0</v>
      </c>
      <c r="PK101" s="1180">
        <f t="shared" ca="1" si="786"/>
        <v>0</v>
      </c>
      <c r="PW101" s="1180">
        <f t="shared" ref="PW101:PZ113" ca="1" si="787">VLOOKUP(PW$1,INDIRECT(LU_MAT),$A101,FALSE())</f>
        <v>0</v>
      </c>
      <c r="PX101" s="1180">
        <f t="shared" ca="1" si="787"/>
        <v>0</v>
      </c>
      <c r="PY101" s="1180">
        <f t="shared" ca="1" si="787"/>
        <v>0</v>
      </c>
      <c r="PZ101" s="1180">
        <f t="shared" ca="1" si="787"/>
        <v>0</v>
      </c>
    </row>
    <row r="102" spans="1:442" ht="12" customHeight="1">
      <c r="A102" s="1">
        <v>136</v>
      </c>
      <c r="B102" s="1" t="s">
        <v>2649</v>
      </c>
      <c r="C102" s="1" t="s">
        <v>2704</v>
      </c>
      <c r="D102" s="1" t="s">
        <v>93</v>
      </c>
      <c r="J102" s="1180">
        <f t="shared" ca="1" si="765"/>
        <v>0</v>
      </c>
      <c r="K102" s="1180">
        <f t="shared" ca="1" si="765"/>
        <v>0</v>
      </c>
      <c r="T102" s="1180">
        <f t="shared" ca="1" si="766"/>
        <v>0</v>
      </c>
      <c r="U102" s="1180">
        <f t="shared" ca="1" si="766"/>
        <v>0</v>
      </c>
      <c r="V102" s="1180">
        <f t="shared" ca="1" si="766"/>
        <v>1.4453692400000001E-4</v>
      </c>
      <c r="W102" s="1180">
        <f t="shared" ca="1" si="766"/>
        <v>0</v>
      </c>
      <c r="X102" s="1180">
        <f t="shared" ca="1" si="766"/>
        <v>0</v>
      </c>
      <c r="Y102" s="1180">
        <f t="shared" ca="1" si="766"/>
        <v>1.4453692400000001E-4</v>
      </c>
      <c r="Z102" s="1180">
        <f t="shared" ca="1" si="766"/>
        <v>9.7692653300000004E-11</v>
      </c>
      <c r="AA102" s="1180">
        <f t="shared" ca="1" si="766"/>
        <v>1.4453682599999999E-4</v>
      </c>
      <c r="AB102" s="1180">
        <f t="shared" ca="1" si="766"/>
        <v>0</v>
      </c>
      <c r="AC102" s="1180">
        <f t="shared" ca="1" si="766"/>
        <v>1.4453692400000001E-4</v>
      </c>
      <c r="AD102" s="1180">
        <f t="shared" ca="1" si="766"/>
        <v>0</v>
      </c>
      <c r="AM102" s="1180">
        <f t="shared" ca="1" si="767"/>
        <v>0</v>
      </c>
      <c r="AN102" s="1180">
        <f t="shared" ca="1" si="767"/>
        <v>0</v>
      </c>
      <c r="AO102" s="1180">
        <f t="shared" ca="1" si="767"/>
        <v>1.4453682599999999E-4</v>
      </c>
      <c r="AP102" s="1180">
        <f t="shared" ca="1" si="767"/>
        <v>1.4453682599999999E-4</v>
      </c>
      <c r="AQ102" s="1180">
        <f t="shared" ca="1" si="767"/>
        <v>2.87231035E-11</v>
      </c>
      <c r="AR102" s="1180">
        <f t="shared" ca="1" si="767"/>
        <v>0</v>
      </c>
      <c r="AS102" s="1180">
        <f t="shared" ca="1" si="767"/>
        <v>0</v>
      </c>
      <c r="AT102" s="1180">
        <f t="shared" ca="1" si="767"/>
        <v>0</v>
      </c>
      <c r="AU102" s="1180">
        <f t="shared" ca="1" si="767"/>
        <v>0</v>
      </c>
      <c r="AV102" s="1180">
        <f t="shared" ca="1" si="767"/>
        <v>1.44536797E-4</v>
      </c>
      <c r="AW102" s="1180">
        <f t="shared" ca="1" si="767"/>
        <v>0</v>
      </c>
      <c r="AX102" s="1180">
        <f t="shared" ca="1" si="767"/>
        <v>0</v>
      </c>
      <c r="AY102" s="1180">
        <f t="shared" ca="1" si="767"/>
        <v>0</v>
      </c>
      <c r="AZ102" s="1180">
        <f t="shared" ca="1" si="767"/>
        <v>0</v>
      </c>
      <c r="BA102" s="1180">
        <f t="shared" ca="1" si="767"/>
        <v>0</v>
      </c>
      <c r="BB102" s="1180">
        <f t="shared" ca="1" si="767"/>
        <v>1.44536797E-4</v>
      </c>
      <c r="BN102" s="1180">
        <f t="shared" ca="1" si="768"/>
        <v>33.108547000000002</v>
      </c>
      <c r="BO102" s="1180">
        <f t="shared" ca="1" si="768"/>
        <v>33.108547000000002</v>
      </c>
      <c r="BP102" s="1180">
        <f t="shared" ca="1" si="768"/>
        <v>5.3799099000000003E-9</v>
      </c>
      <c r="BQ102" s="1180">
        <f t="shared" ca="1" si="768"/>
        <v>0</v>
      </c>
      <c r="BR102" s="1180">
        <f t="shared" ca="1" si="768"/>
        <v>0</v>
      </c>
      <c r="CD102" s="1180">
        <f t="shared" ca="1" si="769"/>
        <v>1.44536797E-4</v>
      </c>
      <c r="CE102" s="1180">
        <f t="shared" ca="1" si="769"/>
        <v>1.44536797E-4</v>
      </c>
      <c r="CF102" s="1180">
        <f t="shared" ca="1" si="769"/>
        <v>33.108547000000002</v>
      </c>
      <c r="CG102" s="1180">
        <f t="shared" ca="1" si="769"/>
        <v>33.108547000000002</v>
      </c>
      <c r="CH102" s="1180">
        <f t="shared" ca="1" si="769"/>
        <v>1.44536797E-4</v>
      </c>
      <c r="CI102" s="1180">
        <f t="shared" ca="1" si="769"/>
        <v>0</v>
      </c>
      <c r="CJ102" s="1180">
        <f t="shared" ca="1" si="769"/>
        <v>0</v>
      </c>
      <c r="CK102" s="1180">
        <f t="shared" ca="1" si="769"/>
        <v>331.08546999999999</v>
      </c>
      <c r="CL102" s="1180">
        <f t="shared" ca="1" si="769"/>
        <v>5.2146323800000003E-8</v>
      </c>
      <c r="CM102" s="1180">
        <f t="shared" ca="1" si="769"/>
        <v>0</v>
      </c>
      <c r="CN102" s="1180">
        <f t="shared" ca="1" si="769"/>
        <v>331.08546999999999</v>
      </c>
      <c r="CO102" s="1180">
        <f t="shared" ca="1" si="769"/>
        <v>5.7526262900000001E-8</v>
      </c>
      <c r="DA102" s="1180">
        <f t="shared" ca="1" si="770"/>
        <v>0</v>
      </c>
      <c r="DB102" s="1180">
        <f t="shared" ca="1" si="770"/>
        <v>0</v>
      </c>
      <c r="DC102" s="1180">
        <f t="shared" ca="1" si="770"/>
        <v>0</v>
      </c>
      <c r="DD102" s="1180">
        <f t="shared" ca="1" si="770"/>
        <v>0</v>
      </c>
      <c r="DE102" s="1180">
        <f t="shared" ca="1" si="770"/>
        <v>0</v>
      </c>
      <c r="DF102" s="1180">
        <f t="shared" ca="1" si="770"/>
        <v>0</v>
      </c>
      <c r="DG102" s="1180">
        <f t="shared" ca="1" si="770"/>
        <v>0</v>
      </c>
      <c r="DH102" s="1180">
        <f t="shared" ca="1" si="770"/>
        <v>0</v>
      </c>
      <c r="DI102" s="1180">
        <f t="shared" ca="1" si="770"/>
        <v>0</v>
      </c>
      <c r="DJ102" s="1180">
        <f t="shared" ca="1" si="770"/>
        <v>0</v>
      </c>
      <c r="DV102" s="1180">
        <f t="shared" ca="1" si="771"/>
        <v>0</v>
      </c>
      <c r="DW102" s="1180">
        <f t="shared" ca="1" si="771"/>
        <v>0</v>
      </c>
      <c r="DX102" s="1180">
        <f t="shared" ca="1" si="771"/>
        <v>0</v>
      </c>
      <c r="DY102" s="1180">
        <f t="shared" ca="1" si="771"/>
        <v>0</v>
      </c>
      <c r="DZ102" s="1180">
        <f t="shared" ca="1" si="771"/>
        <v>0</v>
      </c>
      <c r="EA102" s="1180">
        <f t="shared" ca="1" si="771"/>
        <v>0</v>
      </c>
      <c r="EB102" s="1180">
        <f t="shared" ca="1" si="771"/>
        <v>0</v>
      </c>
      <c r="EC102" s="1180">
        <f t="shared" ca="1" si="771"/>
        <v>0</v>
      </c>
      <c r="ED102" s="1180">
        <f t="shared" ca="1" si="771"/>
        <v>0</v>
      </c>
      <c r="EE102" s="1180">
        <f t="shared" ca="1" si="771"/>
        <v>0</v>
      </c>
      <c r="EF102" s="1180">
        <f t="shared" ca="1" si="771"/>
        <v>0</v>
      </c>
      <c r="EG102" s="1180">
        <f t="shared" ca="1" si="771"/>
        <v>0</v>
      </c>
      <c r="EH102" s="1180">
        <f t="shared" ca="1" si="771"/>
        <v>0</v>
      </c>
      <c r="EI102" s="1180">
        <f t="shared" ca="1" si="771"/>
        <v>0</v>
      </c>
      <c r="EJ102" s="1180">
        <f t="shared" ca="1" si="771"/>
        <v>0</v>
      </c>
      <c r="EK102" s="1180">
        <f t="shared" ca="1" si="771"/>
        <v>0</v>
      </c>
      <c r="EW102" s="1180">
        <f t="shared" ca="1" si="772"/>
        <v>331.08546999999999</v>
      </c>
      <c r="EX102" s="1180">
        <f t="shared" ca="1" si="772"/>
        <v>331.08546999999999</v>
      </c>
      <c r="EY102" s="1180">
        <f t="shared" ca="1" si="772"/>
        <v>331.08532500000001</v>
      </c>
      <c r="EZ102" s="1180">
        <f t="shared" ca="1" si="772"/>
        <v>331.08532500000001</v>
      </c>
      <c r="FA102" s="1180">
        <f t="shared" ca="1" si="772"/>
        <v>2.9185479500000003E-14</v>
      </c>
      <c r="FB102" s="1180">
        <f t="shared" ca="1" si="772"/>
        <v>1.44536933E-4</v>
      </c>
      <c r="FN102" s="1180">
        <f t="shared" ca="1" si="773"/>
        <v>5.3799099000000003E-9</v>
      </c>
      <c r="FO102" s="1180">
        <f t="shared" ca="1" si="773"/>
        <v>5.2146323800000003E-8</v>
      </c>
      <c r="FP102" s="1180">
        <f t="shared" ca="1" si="773"/>
        <v>2.9185479500000003E-14</v>
      </c>
      <c r="FQ102" s="1180">
        <f t="shared" ca="1" si="773"/>
        <v>1.44536933E-4</v>
      </c>
      <c r="FR102" s="1180">
        <f t="shared" ca="1" si="773"/>
        <v>0</v>
      </c>
      <c r="FS102" s="1180">
        <f t="shared" ca="1" si="773"/>
        <v>1.4453692400000001E-4</v>
      </c>
      <c r="FT102" s="1180">
        <f t="shared" ca="1" si="773"/>
        <v>0</v>
      </c>
      <c r="FU102" s="1180">
        <f t="shared" ca="1" si="773"/>
        <v>5.7526262900000001E-8</v>
      </c>
      <c r="FV102" s="1180">
        <f t="shared" ca="1" si="773"/>
        <v>0</v>
      </c>
      <c r="FW102" s="1180">
        <f t="shared" ca="1" si="773"/>
        <v>0</v>
      </c>
      <c r="FX102" s="1180">
        <f t="shared" ca="1" si="773"/>
        <v>5.7526262900000001E-8</v>
      </c>
      <c r="GJ102" s="1180">
        <f t="shared" ca="1" si="774"/>
        <v>0</v>
      </c>
      <c r="GK102" s="1180">
        <f t="shared" ca="1" si="774"/>
        <v>0</v>
      </c>
      <c r="GL102" s="1180">
        <f t="shared" ca="1" si="774"/>
        <v>0</v>
      </c>
      <c r="GM102" s="1180">
        <f t="shared" ca="1" si="774"/>
        <v>0</v>
      </c>
      <c r="GN102" s="1180">
        <f t="shared" ca="1" si="774"/>
        <v>0</v>
      </c>
      <c r="GO102" s="1180">
        <f t="shared" ca="1" si="774"/>
        <v>0</v>
      </c>
      <c r="GP102" s="1180">
        <f t="shared" ca="1" si="774"/>
        <v>0</v>
      </c>
      <c r="GQ102" s="1180">
        <f t="shared" ca="1" si="774"/>
        <v>0</v>
      </c>
      <c r="HC102" s="1180">
        <f t="shared" ca="1" si="775"/>
        <v>331.08532500000001</v>
      </c>
      <c r="HD102" s="1180">
        <f t="shared" ca="1" si="775"/>
        <v>318.76160700000003</v>
      </c>
      <c r="HE102" s="1180">
        <f t="shared" ca="1" si="775"/>
        <v>0</v>
      </c>
      <c r="HF102" s="1180">
        <f t="shared" ca="1" si="775"/>
        <v>9.8227218600000004E-8</v>
      </c>
      <c r="HG102" s="1180">
        <f t="shared" ca="1" si="775"/>
        <v>12.3237185</v>
      </c>
      <c r="HH102" s="1180">
        <f t="shared" ca="1" si="775"/>
        <v>318.76160700000003</v>
      </c>
      <c r="HT102" s="1180">
        <f t="shared" ca="1" si="776"/>
        <v>0</v>
      </c>
      <c r="HU102" s="1180">
        <f t="shared" ca="1" si="776"/>
        <v>318.76160700000003</v>
      </c>
      <c r="HV102" s="1180">
        <f t="shared" ca="1" si="776"/>
        <v>318.76160700000003</v>
      </c>
      <c r="HW102" s="1180">
        <f t="shared" ca="1" si="776"/>
        <v>318.76160700000003</v>
      </c>
      <c r="HX102" s="1180">
        <f t="shared" ca="1" si="776"/>
        <v>26.6506911</v>
      </c>
      <c r="HY102" s="1180">
        <f t="shared" ca="1" si="776"/>
        <v>2.03785346</v>
      </c>
      <c r="HZ102" s="1180">
        <f t="shared" ca="1" si="776"/>
        <v>1.0687515500000001E-8</v>
      </c>
      <c r="IA102" s="1180">
        <f t="shared" ca="1" si="776"/>
        <v>3.4673258699999999E-11</v>
      </c>
      <c r="IB102" s="1180">
        <f t="shared" ca="1" si="776"/>
        <v>0</v>
      </c>
      <c r="IC102" s="1180">
        <f t="shared" ca="1" si="776"/>
        <v>0</v>
      </c>
      <c r="ID102" s="1180">
        <f t="shared" ca="1" si="776"/>
        <v>0</v>
      </c>
      <c r="IE102" s="1180">
        <f t="shared" ca="1" si="776"/>
        <v>0</v>
      </c>
      <c r="IQ102" s="1180">
        <f t="shared" ca="1" si="777"/>
        <v>26.6506911</v>
      </c>
      <c r="IR102" s="1180">
        <f t="shared" ca="1" si="777"/>
        <v>2.03785346</v>
      </c>
      <c r="IS102" s="1180">
        <f t="shared" ca="1" si="777"/>
        <v>4.0420729599999997E-2</v>
      </c>
      <c r="IT102" s="1180">
        <f t="shared" ca="1" si="777"/>
        <v>2.0782741900000001</v>
      </c>
      <c r="IU102" s="1180">
        <f t="shared" ca="1" si="777"/>
        <v>1.9409587800000001</v>
      </c>
      <c r="IV102" s="1180">
        <f t="shared" ca="1" si="777"/>
        <v>1.1824699000000001</v>
      </c>
      <c r="IW102" s="1180">
        <f t="shared" ca="1" si="777"/>
        <v>0.97009751200000005</v>
      </c>
      <c r="IX102" s="1180">
        <f t="shared" ca="1" si="777"/>
        <v>2.2720635699999999E-10</v>
      </c>
      <c r="IY102" s="1180">
        <f t="shared" ca="1" si="777"/>
        <v>0.137315414</v>
      </c>
      <c r="IZ102" s="1180">
        <f t="shared" ca="1" si="777"/>
        <v>0.17195165500000001</v>
      </c>
      <c r="JA102" s="1180">
        <f t="shared" ca="1" si="778"/>
        <v>1.0105182399999999</v>
      </c>
      <c r="JB102" s="1180">
        <f t="shared" ca="1" si="778"/>
        <v>0</v>
      </c>
      <c r="JC102" s="1180">
        <f t="shared" ca="1" si="778"/>
        <v>0.17195165500000001</v>
      </c>
      <c r="JD102" s="1180">
        <f t="shared" ca="1" si="778"/>
        <v>0</v>
      </c>
      <c r="JE102" s="1180">
        <f t="shared" ca="1" si="778"/>
        <v>0.17195165500000001</v>
      </c>
      <c r="JF102" s="1180">
        <f t="shared" ca="1" si="778"/>
        <v>0</v>
      </c>
      <c r="JG102" s="1180">
        <f t="shared" ca="1" si="778"/>
        <v>0</v>
      </c>
      <c r="JH102" s="1180">
        <f t="shared" ca="1" si="778"/>
        <v>3.4673258699999999E-11</v>
      </c>
      <c r="JT102" s="1180">
        <f t="shared" ca="1" si="779"/>
        <v>0</v>
      </c>
      <c r="JU102" s="1180">
        <f t="shared" ca="1" si="779"/>
        <v>0</v>
      </c>
      <c r="JV102" s="1180">
        <f t="shared" ca="1" si="779"/>
        <v>0</v>
      </c>
      <c r="JW102" s="1180">
        <f t="shared" ca="1" si="779"/>
        <v>0</v>
      </c>
      <c r="JX102" s="1180">
        <f t="shared" ca="1" si="779"/>
        <v>0</v>
      </c>
      <c r="JY102" s="1180">
        <f t="shared" ca="1" si="779"/>
        <v>0</v>
      </c>
      <c r="JZ102" s="1180">
        <f t="shared" ca="1" si="779"/>
        <v>0</v>
      </c>
      <c r="KA102" s="1180">
        <f t="shared" ca="1" si="779"/>
        <v>0</v>
      </c>
      <c r="KB102" s="1180">
        <f t="shared" ca="1" si="779"/>
        <v>0</v>
      </c>
      <c r="KC102" s="1180">
        <f t="shared" ca="1" si="779"/>
        <v>0</v>
      </c>
      <c r="KL102" s="1180">
        <f t="shared" ca="1" si="780"/>
        <v>0</v>
      </c>
      <c r="KM102" s="1180">
        <f t="shared" ca="1" si="780"/>
        <v>0</v>
      </c>
      <c r="KN102" s="1180">
        <f t="shared" ca="1" si="780"/>
        <v>0</v>
      </c>
      <c r="KO102" s="1180">
        <f t="shared" ca="1" si="780"/>
        <v>0</v>
      </c>
      <c r="KP102" s="1180">
        <f t="shared" ca="1" si="780"/>
        <v>0</v>
      </c>
      <c r="KQ102" s="1180">
        <f t="shared" ca="1" si="780"/>
        <v>0</v>
      </c>
      <c r="KR102" s="1180">
        <f t="shared" ca="1" si="780"/>
        <v>0</v>
      </c>
      <c r="LA102" s="1180">
        <f t="shared" ca="1" si="781"/>
        <v>9.8227218600000004E-8</v>
      </c>
      <c r="LB102" s="1180">
        <f t="shared" ca="1" si="781"/>
        <v>1.0687515500000001E-8</v>
      </c>
      <c r="LC102" s="1180">
        <f t="shared" ca="1" si="781"/>
        <v>1.0891473399999999E-7</v>
      </c>
      <c r="LD102" s="1180">
        <f t="shared" ca="1" si="781"/>
        <v>1.0891473399999999E-7</v>
      </c>
      <c r="LE102" s="1180">
        <f t="shared" ca="1" si="781"/>
        <v>0</v>
      </c>
      <c r="LF102" s="1180">
        <f t="shared" ca="1" si="781"/>
        <v>0</v>
      </c>
      <c r="LG102" s="1180">
        <f t="shared" ca="1" si="781"/>
        <v>0</v>
      </c>
      <c r="LH102" s="1180">
        <f t="shared" ca="1" si="781"/>
        <v>0</v>
      </c>
      <c r="LI102" s="1180">
        <f t="shared" ca="1" si="781"/>
        <v>0</v>
      </c>
      <c r="LJ102" s="1180">
        <f t="shared" ca="1" si="781"/>
        <v>0</v>
      </c>
      <c r="LK102" s="1180">
        <f t="shared" ca="1" si="781"/>
        <v>0</v>
      </c>
      <c r="LW102" s="1180">
        <f t="shared" ca="1" si="782"/>
        <v>0</v>
      </c>
      <c r="LX102" s="1180">
        <f t="shared" ca="1" si="782"/>
        <v>0</v>
      </c>
      <c r="LY102" s="1180">
        <f t="shared" ca="1" si="782"/>
        <v>12.3237185</v>
      </c>
      <c r="LZ102" s="1180">
        <f t="shared" ca="1" si="782"/>
        <v>0.137315414</v>
      </c>
      <c r="MA102" s="1180">
        <f t="shared" ca="1" si="782"/>
        <v>12.4610339</v>
      </c>
      <c r="MB102" s="1180">
        <f t="shared" ca="1" si="782"/>
        <v>1.0891473399999999E-7</v>
      </c>
      <c r="MC102" s="1180">
        <f t="shared" ca="1" si="782"/>
        <v>0</v>
      </c>
      <c r="MD102" s="1180">
        <f t="shared" ca="1" si="782"/>
        <v>0</v>
      </c>
      <c r="ME102" s="1180">
        <f t="shared" ca="1" si="782"/>
        <v>0</v>
      </c>
      <c r="MF102" s="1180">
        <f t="shared" ca="1" si="782"/>
        <v>0</v>
      </c>
      <c r="MG102" s="1180">
        <f t="shared" ca="1" si="783"/>
        <v>0</v>
      </c>
      <c r="MH102" s="1180">
        <f t="shared" ca="1" si="783"/>
        <v>0</v>
      </c>
      <c r="MI102" s="1180">
        <f t="shared" ca="1" si="783"/>
        <v>0</v>
      </c>
      <c r="MJ102" s="1180">
        <f t="shared" ca="1" si="783"/>
        <v>0</v>
      </c>
      <c r="MK102" s="1180">
        <f t="shared" ca="1" si="783"/>
        <v>0</v>
      </c>
      <c r="ML102" s="1180">
        <f t="shared" ca="1" si="783"/>
        <v>0</v>
      </c>
      <c r="MM102" s="1180">
        <f t="shared" ca="1" si="783"/>
        <v>0</v>
      </c>
      <c r="MN102" s="1180">
        <f t="shared" ca="1" si="783"/>
        <v>0</v>
      </c>
      <c r="MO102" s="1180">
        <f t="shared" ca="1" si="783"/>
        <v>0</v>
      </c>
      <c r="NA102" s="1180">
        <f t="shared" ca="1" si="784"/>
        <v>9.7692653300000004E-11</v>
      </c>
      <c r="NB102" s="1180">
        <f t="shared" ca="1" si="784"/>
        <v>0</v>
      </c>
      <c r="NC102" s="1180">
        <f t="shared" ca="1" si="784"/>
        <v>0</v>
      </c>
      <c r="ND102" s="1180">
        <f t="shared" ca="1" si="784"/>
        <v>0</v>
      </c>
      <c r="NE102" s="1180">
        <f t="shared" ca="1" si="784"/>
        <v>0</v>
      </c>
      <c r="NF102" s="1180">
        <f t="shared" ca="1" si="784"/>
        <v>0</v>
      </c>
      <c r="NG102" s="1180">
        <f t="shared" ca="1" si="784"/>
        <v>0</v>
      </c>
      <c r="NH102" s="1180">
        <f t="shared" ca="1" si="784"/>
        <v>0</v>
      </c>
      <c r="NI102" s="1180">
        <f t="shared" ca="1" si="784"/>
        <v>0</v>
      </c>
      <c r="NJ102" s="1180">
        <f t="shared" ca="1" si="784"/>
        <v>0</v>
      </c>
      <c r="NK102" s="1180">
        <f t="shared" ca="1" si="784"/>
        <v>0</v>
      </c>
      <c r="NL102" s="1180">
        <f t="shared" ca="1" si="784"/>
        <v>0</v>
      </c>
      <c r="NM102" s="1180">
        <f t="shared" ca="1" si="784"/>
        <v>0</v>
      </c>
      <c r="NN102" s="1180">
        <f t="shared" ca="1" si="784"/>
        <v>0</v>
      </c>
      <c r="NO102" s="1180">
        <f t="shared" ca="1" si="784"/>
        <v>0</v>
      </c>
      <c r="NP102" s="1180">
        <f t="shared" ca="1" si="784"/>
        <v>0</v>
      </c>
      <c r="OH102" s="1180">
        <f t="shared" ca="1" si="785"/>
        <v>0</v>
      </c>
      <c r="OI102" s="1180">
        <f t="shared" ca="1" si="785"/>
        <v>0</v>
      </c>
      <c r="OJ102" s="1180">
        <f t="shared" ca="1" si="785"/>
        <v>0</v>
      </c>
      <c r="OK102" s="1180">
        <f t="shared" ca="1" si="785"/>
        <v>0</v>
      </c>
      <c r="OL102" s="1180">
        <f t="shared" ca="1" si="785"/>
        <v>0</v>
      </c>
      <c r="OM102" s="1180">
        <f t="shared" ca="1" si="785"/>
        <v>0</v>
      </c>
      <c r="ON102" s="1180">
        <f t="shared" ca="1" si="785"/>
        <v>0</v>
      </c>
      <c r="OO102" s="1180">
        <f t="shared" ca="1" si="785"/>
        <v>0</v>
      </c>
      <c r="PA102" s="1180">
        <f t="shared" ca="1" si="786"/>
        <v>0</v>
      </c>
      <c r="PB102" s="1180">
        <f t="shared" ca="1" si="786"/>
        <v>0</v>
      </c>
      <c r="PC102" s="1180">
        <f t="shared" ca="1" si="786"/>
        <v>0</v>
      </c>
      <c r="PD102" s="1180">
        <f t="shared" ca="1" si="786"/>
        <v>0</v>
      </c>
      <c r="PE102" s="1180">
        <f t="shared" ca="1" si="786"/>
        <v>0</v>
      </c>
      <c r="PF102" s="1180">
        <f t="shared" ca="1" si="786"/>
        <v>0</v>
      </c>
      <c r="PG102" s="1180">
        <f t="shared" ca="1" si="786"/>
        <v>0</v>
      </c>
      <c r="PH102" s="1180">
        <f t="shared" ca="1" si="786"/>
        <v>0</v>
      </c>
      <c r="PI102" s="1180">
        <f t="shared" ca="1" si="786"/>
        <v>0</v>
      </c>
      <c r="PJ102" s="1180">
        <f t="shared" ca="1" si="786"/>
        <v>0</v>
      </c>
      <c r="PK102" s="1180">
        <f t="shared" ca="1" si="786"/>
        <v>0</v>
      </c>
      <c r="PW102" s="1180">
        <f t="shared" ca="1" si="787"/>
        <v>0</v>
      </c>
      <c r="PX102" s="1180">
        <f t="shared" ca="1" si="787"/>
        <v>0</v>
      </c>
      <c r="PY102" s="1180">
        <f t="shared" ca="1" si="787"/>
        <v>0</v>
      </c>
      <c r="PZ102" s="1180">
        <f t="shared" ca="1" si="787"/>
        <v>0</v>
      </c>
    </row>
    <row r="103" spans="1:442" ht="12" customHeight="1">
      <c r="A103" s="1">
        <v>137</v>
      </c>
      <c r="B103" s="1" t="s">
        <v>2649</v>
      </c>
      <c r="C103" s="1" t="s">
        <v>2705</v>
      </c>
      <c r="D103" s="1" t="s">
        <v>93</v>
      </c>
      <c r="J103" s="1180">
        <f t="shared" ca="1" si="765"/>
        <v>641.66666699999996</v>
      </c>
      <c r="K103" s="1180">
        <f t="shared" ca="1" si="765"/>
        <v>641.66666699999996</v>
      </c>
      <c r="T103" s="1180">
        <f t="shared" ca="1" si="766"/>
        <v>641.66666699999996</v>
      </c>
      <c r="U103" s="1180">
        <f t="shared" ca="1" si="766"/>
        <v>0</v>
      </c>
      <c r="V103" s="1180">
        <f t="shared" ca="1" si="766"/>
        <v>0</v>
      </c>
      <c r="W103" s="1180">
        <f t="shared" ca="1" si="766"/>
        <v>0</v>
      </c>
      <c r="X103" s="1180">
        <f t="shared" ca="1" si="766"/>
        <v>0</v>
      </c>
      <c r="Y103" s="1180">
        <f t="shared" ca="1" si="766"/>
        <v>0</v>
      </c>
      <c r="Z103" s="1180">
        <f t="shared" ca="1" si="766"/>
        <v>0</v>
      </c>
      <c r="AA103" s="1180">
        <f t="shared" ca="1" si="766"/>
        <v>0</v>
      </c>
      <c r="AB103" s="1180">
        <f t="shared" ca="1" si="766"/>
        <v>0</v>
      </c>
      <c r="AC103" s="1180">
        <f t="shared" ca="1" si="766"/>
        <v>0</v>
      </c>
      <c r="AD103" s="1180">
        <f t="shared" ca="1" si="766"/>
        <v>0</v>
      </c>
      <c r="AM103" s="1180">
        <f t="shared" ca="1" si="767"/>
        <v>0</v>
      </c>
      <c r="AN103" s="1180">
        <f t="shared" ca="1" si="767"/>
        <v>0</v>
      </c>
      <c r="AO103" s="1180">
        <f t="shared" ca="1" si="767"/>
        <v>0</v>
      </c>
      <c r="AP103" s="1180">
        <f t="shared" ca="1" si="767"/>
        <v>0</v>
      </c>
      <c r="AQ103" s="1180">
        <f t="shared" ca="1" si="767"/>
        <v>0</v>
      </c>
      <c r="AR103" s="1180">
        <f t="shared" ca="1" si="767"/>
        <v>0</v>
      </c>
      <c r="AS103" s="1180">
        <f t="shared" ca="1" si="767"/>
        <v>0</v>
      </c>
      <c r="AT103" s="1180">
        <f t="shared" ca="1" si="767"/>
        <v>0</v>
      </c>
      <c r="AU103" s="1180">
        <f t="shared" ca="1" si="767"/>
        <v>0</v>
      </c>
      <c r="AV103" s="1180">
        <f t="shared" ca="1" si="767"/>
        <v>0</v>
      </c>
      <c r="AW103" s="1180">
        <f t="shared" ca="1" si="767"/>
        <v>0</v>
      </c>
      <c r="AX103" s="1180">
        <f t="shared" ca="1" si="767"/>
        <v>0</v>
      </c>
      <c r="AY103" s="1180">
        <f t="shared" ca="1" si="767"/>
        <v>0</v>
      </c>
      <c r="AZ103" s="1180">
        <f t="shared" ca="1" si="767"/>
        <v>0</v>
      </c>
      <c r="BA103" s="1180">
        <f t="shared" ca="1" si="767"/>
        <v>0</v>
      </c>
      <c r="BB103" s="1180">
        <f t="shared" ca="1" si="767"/>
        <v>0</v>
      </c>
      <c r="BN103" s="1180">
        <f t="shared" ca="1" si="768"/>
        <v>0</v>
      </c>
      <c r="BO103" s="1180">
        <f t="shared" ca="1" si="768"/>
        <v>0</v>
      </c>
      <c r="BP103" s="1180">
        <f t="shared" ca="1" si="768"/>
        <v>0</v>
      </c>
      <c r="BQ103" s="1180">
        <f t="shared" ca="1" si="768"/>
        <v>0</v>
      </c>
      <c r="BR103" s="1180">
        <f t="shared" ca="1" si="768"/>
        <v>0</v>
      </c>
      <c r="CD103" s="1180">
        <f t="shared" ca="1" si="769"/>
        <v>0</v>
      </c>
      <c r="CE103" s="1180">
        <f t="shared" ca="1" si="769"/>
        <v>0</v>
      </c>
      <c r="CF103" s="1180">
        <f t="shared" ca="1" si="769"/>
        <v>0</v>
      </c>
      <c r="CG103" s="1180">
        <f t="shared" ca="1" si="769"/>
        <v>0</v>
      </c>
      <c r="CH103" s="1180">
        <f t="shared" ca="1" si="769"/>
        <v>0</v>
      </c>
      <c r="CI103" s="1180">
        <f t="shared" ca="1" si="769"/>
        <v>0</v>
      </c>
      <c r="CJ103" s="1180">
        <f t="shared" ca="1" si="769"/>
        <v>0</v>
      </c>
      <c r="CK103" s="1180">
        <f t="shared" ca="1" si="769"/>
        <v>0</v>
      </c>
      <c r="CL103" s="1180">
        <f t="shared" ca="1" si="769"/>
        <v>0</v>
      </c>
      <c r="CM103" s="1180">
        <f t="shared" ca="1" si="769"/>
        <v>0</v>
      </c>
      <c r="CN103" s="1180">
        <f t="shared" ca="1" si="769"/>
        <v>0</v>
      </c>
      <c r="CO103" s="1180">
        <f t="shared" ca="1" si="769"/>
        <v>0</v>
      </c>
      <c r="DA103" s="1180">
        <f t="shared" ca="1" si="770"/>
        <v>0</v>
      </c>
      <c r="DB103" s="1180">
        <f t="shared" ca="1" si="770"/>
        <v>0</v>
      </c>
      <c r="DC103" s="1180">
        <f t="shared" ca="1" si="770"/>
        <v>0</v>
      </c>
      <c r="DD103" s="1180">
        <f t="shared" ca="1" si="770"/>
        <v>0</v>
      </c>
      <c r="DE103" s="1180">
        <f t="shared" ca="1" si="770"/>
        <v>0</v>
      </c>
      <c r="DF103" s="1180">
        <f t="shared" ca="1" si="770"/>
        <v>0</v>
      </c>
      <c r="DG103" s="1180">
        <f t="shared" ca="1" si="770"/>
        <v>0</v>
      </c>
      <c r="DH103" s="1180">
        <f t="shared" ca="1" si="770"/>
        <v>0</v>
      </c>
      <c r="DI103" s="1180">
        <f t="shared" ca="1" si="770"/>
        <v>0</v>
      </c>
      <c r="DJ103" s="1180">
        <f t="shared" ca="1" si="770"/>
        <v>0</v>
      </c>
      <c r="DV103" s="1180">
        <f t="shared" ca="1" si="771"/>
        <v>0</v>
      </c>
      <c r="DW103" s="1180">
        <f t="shared" ca="1" si="771"/>
        <v>0</v>
      </c>
      <c r="DX103" s="1180">
        <f t="shared" ca="1" si="771"/>
        <v>0</v>
      </c>
      <c r="DY103" s="1180">
        <f t="shared" ca="1" si="771"/>
        <v>0</v>
      </c>
      <c r="DZ103" s="1180">
        <f t="shared" ca="1" si="771"/>
        <v>0</v>
      </c>
      <c r="EA103" s="1180">
        <f t="shared" ca="1" si="771"/>
        <v>0</v>
      </c>
      <c r="EB103" s="1180">
        <f t="shared" ca="1" si="771"/>
        <v>0</v>
      </c>
      <c r="EC103" s="1180">
        <f t="shared" ca="1" si="771"/>
        <v>0</v>
      </c>
      <c r="ED103" s="1180">
        <f t="shared" ca="1" si="771"/>
        <v>0</v>
      </c>
      <c r="EE103" s="1180">
        <f t="shared" ca="1" si="771"/>
        <v>0</v>
      </c>
      <c r="EF103" s="1180">
        <f t="shared" ca="1" si="771"/>
        <v>0</v>
      </c>
      <c r="EG103" s="1180">
        <f t="shared" ca="1" si="771"/>
        <v>0</v>
      </c>
      <c r="EH103" s="1180">
        <f t="shared" ca="1" si="771"/>
        <v>0</v>
      </c>
      <c r="EI103" s="1180">
        <f t="shared" ca="1" si="771"/>
        <v>0</v>
      </c>
      <c r="EJ103" s="1180">
        <f t="shared" ca="1" si="771"/>
        <v>0</v>
      </c>
      <c r="EK103" s="1180">
        <f t="shared" ca="1" si="771"/>
        <v>0</v>
      </c>
      <c r="EW103" s="1180">
        <f t="shared" ca="1" si="772"/>
        <v>0</v>
      </c>
      <c r="EX103" s="1180">
        <f t="shared" ca="1" si="772"/>
        <v>0</v>
      </c>
      <c r="EY103" s="1180">
        <f t="shared" ca="1" si="772"/>
        <v>0</v>
      </c>
      <c r="EZ103" s="1180">
        <f t="shared" ca="1" si="772"/>
        <v>0</v>
      </c>
      <c r="FA103" s="1180">
        <f t="shared" ca="1" si="772"/>
        <v>0</v>
      </c>
      <c r="FB103" s="1180">
        <f t="shared" ca="1" si="772"/>
        <v>0</v>
      </c>
      <c r="FN103" s="1180">
        <f t="shared" ca="1" si="773"/>
        <v>0</v>
      </c>
      <c r="FO103" s="1180">
        <f t="shared" ca="1" si="773"/>
        <v>0</v>
      </c>
      <c r="FP103" s="1180">
        <f t="shared" ca="1" si="773"/>
        <v>0</v>
      </c>
      <c r="FQ103" s="1180">
        <f t="shared" ca="1" si="773"/>
        <v>0</v>
      </c>
      <c r="FR103" s="1180">
        <f t="shared" ca="1" si="773"/>
        <v>0</v>
      </c>
      <c r="FS103" s="1180">
        <f t="shared" ca="1" si="773"/>
        <v>0</v>
      </c>
      <c r="FT103" s="1180">
        <f t="shared" ca="1" si="773"/>
        <v>0</v>
      </c>
      <c r="FU103" s="1180">
        <f t="shared" ca="1" si="773"/>
        <v>0</v>
      </c>
      <c r="FV103" s="1180">
        <f t="shared" ca="1" si="773"/>
        <v>0</v>
      </c>
      <c r="FW103" s="1180">
        <f t="shared" ca="1" si="773"/>
        <v>0</v>
      </c>
      <c r="FX103" s="1180">
        <f t="shared" ca="1" si="773"/>
        <v>0</v>
      </c>
      <c r="GJ103" s="1180">
        <f t="shared" ca="1" si="774"/>
        <v>0</v>
      </c>
      <c r="GK103" s="1180">
        <f t="shared" ca="1" si="774"/>
        <v>0</v>
      </c>
      <c r="GL103" s="1180">
        <f t="shared" ca="1" si="774"/>
        <v>0</v>
      </c>
      <c r="GM103" s="1180">
        <f t="shared" ca="1" si="774"/>
        <v>0</v>
      </c>
      <c r="GN103" s="1180">
        <f t="shared" ca="1" si="774"/>
        <v>0</v>
      </c>
      <c r="GO103" s="1180">
        <f t="shared" ca="1" si="774"/>
        <v>0</v>
      </c>
      <c r="GP103" s="1180">
        <f t="shared" ca="1" si="774"/>
        <v>0</v>
      </c>
      <c r="GQ103" s="1180">
        <f t="shared" ca="1" si="774"/>
        <v>0</v>
      </c>
      <c r="HC103" s="1180">
        <f t="shared" ca="1" si="775"/>
        <v>0</v>
      </c>
      <c r="HD103" s="1180">
        <f t="shared" ca="1" si="775"/>
        <v>0</v>
      </c>
      <c r="HE103" s="1180">
        <f t="shared" ca="1" si="775"/>
        <v>0</v>
      </c>
      <c r="HF103" s="1180">
        <f t="shared" ca="1" si="775"/>
        <v>0</v>
      </c>
      <c r="HG103" s="1180">
        <f t="shared" ca="1" si="775"/>
        <v>0</v>
      </c>
      <c r="HH103" s="1180">
        <f t="shared" ca="1" si="775"/>
        <v>0</v>
      </c>
      <c r="HT103" s="1180">
        <f t="shared" ca="1" si="776"/>
        <v>0</v>
      </c>
      <c r="HU103" s="1180">
        <f t="shared" ca="1" si="776"/>
        <v>0</v>
      </c>
      <c r="HV103" s="1180">
        <f t="shared" ca="1" si="776"/>
        <v>0</v>
      </c>
      <c r="HW103" s="1180">
        <f t="shared" ca="1" si="776"/>
        <v>0</v>
      </c>
      <c r="HX103" s="1180">
        <f t="shared" ca="1" si="776"/>
        <v>0</v>
      </c>
      <c r="HY103" s="1180">
        <f t="shared" ca="1" si="776"/>
        <v>0</v>
      </c>
      <c r="HZ103" s="1180">
        <f t="shared" ca="1" si="776"/>
        <v>0</v>
      </c>
      <c r="IA103" s="1180">
        <f t="shared" ca="1" si="776"/>
        <v>0</v>
      </c>
      <c r="IB103" s="1180">
        <f t="shared" ca="1" si="776"/>
        <v>0</v>
      </c>
      <c r="IC103" s="1180">
        <f t="shared" ca="1" si="776"/>
        <v>0</v>
      </c>
      <c r="ID103" s="1180">
        <f t="shared" ca="1" si="776"/>
        <v>0</v>
      </c>
      <c r="IE103" s="1180">
        <f t="shared" ca="1" si="776"/>
        <v>0</v>
      </c>
      <c r="IQ103" s="1180">
        <f t="shared" ca="1" si="777"/>
        <v>0</v>
      </c>
      <c r="IR103" s="1180">
        <f t="shared" ca="1" si="777"/>
        <v>0</v>
      </c>
      <c r="IS103" s="1180">
        <f t="shared" ca="1" si="777"/>
        <v>0</v>
      </c>
      <c r="IT103" s="1180">
        <f t="shared" ca="1" si="777"/>
        <v>0</v>
      </c>
      <c r="IU103" s="1180">
        <f t="shared" ca="1" si="777"/>
        <v>0</v>
      </c>
      <c r="IV103" s="1180">
        <f t="shared" ca="1" si="777"/>
        <v>0</v>
      </c>
      <c r="IW103" s="1180">
        <f t="shared" ca="1" si="777"/>
        <v>0</v>
      </c>
      <c r="IX103" s="1180">
        <f t="shared" ca="1" si="777"/>
        <v>0</v>
      </c>
      <c r="IY103" s="1180">
        <f t="shared" ca="1" si="777"/>
        <v>0</v>
      </c>
      <c r="IZ103" s="1180">
        <f t="shared" ca="1" si="777"/>
        <v>0</v>
      </c>
      <c r="JA103" s="1180">
        <f t="shared" ca="1" si="778"/>
        <v>0</v>
      </c>
      <c r="JB103" s="1180">
        <f t="shared" ca="1" si="778"/>
        <v>0</v>
      </c>
      <c r="JC103" s="1180">
        <f t="shared" ca="1" si="778"/>
        <v>0</v>
      </c>
      <c r="JD103" s="1180">
        <f t="shared" ca="1" si="778"/>
        <v>0</v>
      </c>
      <c r="JE103" s="1180">
        <f t="shared" ca="1" si="778"/>
        <v>0</v>
      </c>
      <c r="JF103" s="1180">
        <f t="shared" ca="1" si="778"/>
        <v>0</v>
      </c>
      <c r="JG103" s="1180">
        <f t="shared" ca="1" si="778"/>
        <v>0</v>
      </c>
      <c r="JH103" s="1180">
        <f t="shared" ca="1" si="778"/>
        <v>0</v>
      </c>
      <c r="JT103" s="1180">
        <f t="shared" ca="1" si="779"/>
        <v>0</v>
      </c>
      <c r="JU103" s="1180">
        <f t="shared" ca="1" si="779"/>
        <v>0</v>
      </c>
      <c r="JV103" s="1180">
        <f t="shared" ca="1" si="779"/>
        <v>0</v>
      </c>
      <c r="JW103" s="1180">
        <f t="shared" ca="1" si="779"/>
        <v>0</v>
      </c>
      <c r="JX103" s="1180">
        <f t="shared" ca="1" si="779"/>
        <v>0</v>
      </c>
      <c r="JY103" s="1180">
        <f t="shared" ca="1" si="779"/>
        <v>0</v>
      </c>
      <c r="JZ103" s="1180">
        <f t="shared" ca="1" si="779"/>
        <v>0</v>
      </c>
      <c r="KA103" s="1180">
        <f t="shared" ca="1" si="779"/>
        <v>0</v>
      </c>
      <c r="KB103" s="1180">
        <f t="shared" ca="1" si="779"/>
        <v>0</v>
      </c>
      <c r="KC103" s="1180">
        <f t="shared" ca="1" si="779"/>
        <v>0</v>
      </c>
      <c r="KL103" s="1180">
        <f t="shared" ca="1" si="780"/>
        <v>0</v>
      </c>
      <c r="KM103" s="1180">
        <f t="shared" ca="1" si="780"/>
        <v>0</v>
      </c>
      <c r="KN103" s="1180">
        <f t="shared" ca="1" si="780"/>
        <v>0</v>
      </c>
      <c r="KO103" s="1180">
        <f t="shared" ca="1" si="780"/>
        <v>0</v>
      </c>
      <c r="KP103" s="1180">
        <f t="shared" ca="1" si="780"/>
        <v>0</v>
      </c>
      <c r="KQ103" s="1180">
        <f t="shared" ca="1" si="780"/>
        <v>0</v>
      </c>
      <c r="KR103" s="1180">
        <f t="shared" ca="1" si="780"/>
        <v>0</v>
      </c>
      <c r="LA103" s="1180">
        <f t="shared" ca="1" si="781"/>
        <v>0</v>
      </c>
      <c r="LB103" s="1180">
        <f t="shared" ca="1" si="781"/>
        <v>0</v>
      </c>
      <c r="LC103" s="1180">
        <f t="shared" ca="1" si="781"/>
        <v>0</v>
      </c>
      <c r="LD103" s="1180">
        <f t="shared" ca="1" si="781"/>
        <v>0</v>
      </c>
      <c r="LE103" s="1180">
        <f t="shared" ca="1" si="781"/>
        <v>0</v>
      </c>
      <c r="LF103" s="1180">
        <f t="shared" ca="1" si="781"/>
        <v>0</v>
      </c>
      <c r="LG103" s="1180">
        <f t="shared" ca="1" si="781"/>
        <v>0</v>
      </c>
      <c r="LH103" s="1180">
        <f t="shared" ca="1" si="781"/>
        <v>0</v>
      </c>
      <c r="LI103" s="1180">
        <f t="shared" ca="1" si="781"/>
        <v>0</v>
      </c>
      <c r="LJ103" s="1180">
        <f t="shared" ca="1" si="781"/>
        <v>0</v>
      </c>
      <c r="LK103" s="1180">
        <f t="shared" ca="1" si="781"/>
        <v>0</v>
      </c>
      <c r="LW103" s="1180">
        <f t="shared" ca="1" si="782"/>
        <v>0</v>
      </c>
      <c r="LX103" s="1180">
        <f t="shared" ca="1" si="782"/>
        <v>0</v>
      </c>
      <c r="LY103" s="1180">
        <f t="shared" ca="1" si="782"/>
        <v>0</v>
      </c>
      <c r="LZ103" s="1180">
        <f t="shared" ca="1" si="782"/>
        <v>0</v>
      </c>
      <c r="MA103" s="1180">
        <f t="shared" ca="1" si="782"/>
        <v>0</v>
      </c>
      <c r="MB103" s="1180">
        <f t="shared" ca="1" si="782"/>
        <v>0</v>
      </c>
      <c r="MC103" s="1180">
        <f t="shared" ca="1" si="782"/>
        <v>0</v>
      </c>
      <c r="MD103" s="1180">
        <f t="shared" ca="1" si="782"/>
        <v>0</v>
      </c>
      <c r="ME103" s="1180">
        <f t="shared" ca="1" si="782"/>
        <v>0</v>
      </c>
      <c r="MF103" s="1180">
        <f t="shared" ca="1" si="782"/>
        <v>0</v>
      </c>
      <c r="MG103" s="1180">
        <f t="shared" ca="1" si="783"/>
        <v>0</v>
      </c>
      <c r="MH103" s="1180">
        <f t="shared" ca="1" si="783"/>
        <v>0</v>
      </c>
      <c r="MI103" s="1180">
        <f t="shared" ca="1" si="783"/>
        <v>0</v>
      </c>
      <c r="MJ103" s="1180">
        <f t="shared" ca="1" si="783"/>
        <v>0</v>
      </c>
      <c r="MK103" s="1180">
        <f t="shared" ca="1" si="783"/>
        <v>0</v>
      </c>
      <c r="ML103" s="1180">
        <f t="shared" ca="1" si="783"/>
        <v>0</v>
      </c>
      <c r="MM103" s="1180">
        <f t="shared" ca="1" si="783"/>
        <v>0</v>
      </c>
      <c r="MN103" s="1180">
        <f t="shared" ca="1" si="783"/>
        <v>0</v>
      </c>
      <c r="MO103" s="1180">
        <f t="shared" ca="1" si="783"/>
        <v>0</v>
      </c>
      <c r="NA103" s="1180">
        <f t="shared" ca="1" si="784"/>
        <v>0</v>
      </c>
      <c r="NB103" s="1180">
        <f t="shared" ca="1" si="784"/>
        <v>0</v>
      </c>
      <c r="NC103" s="1180">
        <f t="shared" ca="1" si="784"/>
        <v>0</v>
      </c>
      <c r="ND103" s="1180">
        <f t="shared" ca="1" si="784"/>
        <v>0</v>
      </c>
      <c r="NE103" s="1180">
        <f t="shared" ca="1" si="784"/>
        <v>0</v>
      </c>
      <c r="NF103" s="1180">
        <f t="shared" ca="1" si="784"/>
        <v>0</v>
      </c>
      <c r="NG103" s="1180">
        <f t="shared" ca="1" si="784"/>
        <v>0</v>
      </c>
      <c r="NH103" s="1180">
        <f t="shared" ca="1" si="784"/>
        <v>0</v>
      </c>
      <c r="NI103" s="1180">
        <f t="shared" ca="1" si="784"/>
        <v>0</v>
      </c>
      <c r="NJ103" s="1180">
        <f t="shared" ca="1" si="784"/>
        <v>0</v>
      </c>
      <c r="NK103" s="1180">
        <f t="shared" ca="1" si="784"/>
        <v>0</v>
      </c>
      <c r="NL103" s="1180">
        <f t="shared" ca="1" si="784"/>
        <v>0</v>
      </c>
      <c r="NM103" s="1180">
        <f t="shared" ca="1" si="784"/>
        <v>0</v>
      </c>
      <c r="NN103" s="1180">
        <f t="shared" ca="1" si="784"/>
        <v>0</v>
      </c>
      <c r="NO103" s="1180">
        <f t="shared" ca="1" si="784"/>
        <v>0</v>
      </c>
      <c r="NP103" s="1180">
        <f t="shared" ca="1" si="784"/>
        <v>0</v>
      </c>
      <c r="OH103" s="1180">
        <f t="shared" ca="1" si="785"/>
        <v>0</v>
      </c>
      <c r="OI103" s="1180">
        <f t="shared" ca="1" si="785"/>
        <v>0</v>
      </c>
      <c r="OJ103" s="1180">
        <f t="shared" ca="1" si="785"/>
        <v>0</v>
      </c>
      <c r="OK103" s="1180">
        <f t="shared" ca="1" si="785"/>
        <v>0</v>
      </c>
      <c r="OL103" s="1180">
        <f t="shared" ca="1" si="785"/>
        <v>0</v>
      </c>
      <c r="OM103" s="1180">
        <f t="shared" ca="1" si="785"/>
        <v>0</v>
      </c>
      <c r="ON103" s="1180">
        <f t="shared" ca="1" si="785"/>
        <v>0</v>
      </c>
      <c r="OO103" s="1180">
        <f t="shared" ca="1" si="785"/>
        <v>0</v>
      </c>
      <c r="PA103" s="1180">
        <f t="shared" ca="1" si="786"/>
        <v>0</v>
      </c>
      <c r="PB103" s="1180">
        <f t="shared" ca="1" si="786"/>
        <v>0</v>
      </c>
      <c r="PC103" s="1180">
        <f t="shared" ca="1" si="786"/>
        <v>0</v>
      </c>
      <c r="PD103" s="1180">
        <f t="shared" ca="1" si="786"/>
        <v>0</v>
      </c>
      <c r="PE103" s="1180">
        <f t="shared" ca="1" si="786"/>
        <v>0</v>
      </c>
      <c r="PF103" s="1180">
        <f t="shared" ca="1" si="786"/>
        <v>0</v>
      </c>
      <c r="PG103" s="1180">
        <f t="shared" ca="1" si="786"/>
        <v>0</v>
      </c>
      <c r="PH103" s="1180">
        <f t="shared" ca="1" si="786"/>
        <v>0</v>
      </c>
      <c r="PI103" s="1180">
        <f t="shared" ca="1" si="786"/>
        <v>0</v>
      </c>
      <c r="PJ103" s="1180">
        <f t="shared" ca="1" si="786"/>
        <v>0</v>
      </c>
      <c r="PK103" s="1180">
        <f t="shared" ca="1" si="786"/>
        <v>0</v>
      </c>
      <c r="PW103" s="1180">
        <f t="shared" ca="1" si="787"/>
        <v>0</v>
      </c>
      <c r="PX103" s="1180">
        <f t="shared" ca="1" si="787"/>
        <v>0</v>
      </c>
      <c r="PY103" s="1180">
        <f t="shared" ca="1" si="787"/>
        <v>0</v>
      </c>
      <c r="PZ103" s="1180">
        <f t="shared" ca="1" si="787"/>
        <v>0</v>
      </c>
    </row>
    <row r="104" spans="1:442" ht="12" customHeight="1">
      <c r="A104" s="1">
        <v>138</v>
      </c>
      <c r="B104" s="1" t="s">
        <v>2649</v>
      </c>
      <c r="C104" s="1" t="s">
        <v>2706</v>
      </c>
      <c r="D104" s="1" t="s">
        <v>93</v>
      </c>
      <c r="J104" s="1180">
        <f t="shared" ca="1" si="765"/>
        <v>0</v>
      </c>
      <c r="K104" s="1180">
        <f t="shared" ca="1" si="765"/>
        <v>0</v>
      </c>
      <c r="T104" s="1180">
        <f t="shared" ca="1" si="766"/>
        <v>0</v>
      </c>
      <c r="U104" s="1180">
        <f t="shared" ca="1" si="766"/>
        <v>0</v>
      </c>
      <c r="V104" s="1180">
        <f t="shared" ca="1" si="766"/>
        <v>8.4377932800000001E-6</v>
      </c>
      <c r="W104" s="1180">
        <f t="shared" ca="1" si="766"/>
        <v>0</v>
      </c>
      <c r="X104" s="1180">
        <f t="shared" ca="1" si="766"/>
        <v>0</v>
      </c>
      <c r="Y104" s="1180">
        <f t="shared" ca="1" si="766"/>
        <v>87.614649600000007</v>
      </c>
      <c r="Z104" s="1180">
        <f t="shared" ca="1" si="766"/>
        <v>2.37041285E-6</v>
      </c>
      <c r="AA104" s="1180">
        <f t="shared" ca="1" si="766"/>
        <v>87.614647300000001</v>
      </c>
      <c r="AB104" s="1180">
        <f t="shared" ca="1" si="766"/>
        <v>0</v>
      </c>
      <c r="AC104" s="1180">
        <f t="shared" ca="1" si="766"/>
        <v>8.4377932800000001E-6</v>
      </c>
      <c r="AD104" s="1180">
        <f t="shared" ca="1" si="766"/>
        <v>0</v>
      </c>
      <c r="AM104" s="1180">
        <f t="shared" ca="1" si="767"/>
        <v>0</v>
      </c>
      <c r="AN104" s="1180">
        <f t="shared" ca="1" si="767"/>
        <v>0</v>
      </c>
      <c r="AO104" s="1180">
        <f t="shared" ca="1" si="767"/>
        <v>87.614647300000001</v>
      </c>
      <c r="AP104" s="1180">
        <f t="shared" ca="1" si="767"/>
        <v>87.614647300000001</v>
      </c>
      <c r="AQ104" s="1180">
        <f t="shared" ca="1" si="767"/>
        <v>1.2693856600000001E-7</v>
      </c>
      <c r="AR104" s="1180">
        <f t="shared" ca="1" si="767"/>
        <v>1.7317671499999999E-13</v>
      </c>
      <c r="AS104" s="1180">
        <f t="shared" ca="1" si="767"/>
        <v>2.3704126699999998E-6</v>
      </c>
      <c r="AT104" s="1180">
        <f t="shared" ca="1" si="767"/>
        <v>1.7856695100000002E-15</v>
      </c>
      <c r="AU104" s="1180">
        <f t="shared" ca="1" si="767"/>
        <v>1.2693873699999999E-7</v>
      </c>
      <c r="AV104" s="1180">
        <f t="shared" ca="1" si="767"/>
        <v>87.614647199999993</v>
      </c>
      <c r="AW104" s="1180">
        <f t="shared" ca="1" si="767"/>
        <v>1.7856695100000002E-15</v>
      </c>
      <c r="AX104" s="1180">
        <f t="shared" ca="1" si="767"/>
        <v>2.4973514100000001E-6</v>
      </c>
      <c r="AY104" s="1180">
        <f t="shared" ca="1" si="767"/>
        <v>0</v>
      </c>
      <c r="AZ104" s="1180">
        <f t="shared" ca="1" si="767"/>
        <v>0</v>
      </c>
      <c r="BA104" s="1180">
        <f t="shared" ca="1" si="767"/>
        <v>0</v>
      </c>
      <c r="BB104" s="1180">
        <f t="shared" ca="1" si="767"/>
        <v>87.614647199999993</v>
      </c>
      <c r="BN104" s="1180">
        <f t="shared" ca="1" si="768"/>
        <v>113.314937</v>
      </c>
      <c r="BO104" s="1180">
        <f t="shared" ca="1" si="768"/>
        <v>113.314937</v>
      </c>
      <c r="BP104" s="1180">
        <f t="shared" ca="1" si="768"/>
        <v>6.9292820600000004E-13</v>
      </c>
      <c r="BQ104" s="1180">
        <f t="shared" ca="1" si="768"/>
        <v>0</v>
      </c>
      <c r="BR104" s="1180">
        <f t="shared" ca="1" si="768"/>
        <v>0</v>
      </c>
      <c r="CD104" s="1180">
        <f t="shared" ca="1" si="769"/>
        <v>87.614647199999993</v>
      </c>
      <c r="CE104" s="1180">
        <f t="shared" ca="1" si="769"/>
        <v>87.614647199999993</v>
      </c>
      <c r="CF104" s="1180">
        <f t="shared" ca="1" si="769"/>
        <v>113.314937</v>
      </c>
      <c r="CG104" s="1180">
        <f t="shared" ca="1" si="769"/>
        <v>113.314937</v>
      </c>
      <c r="CH104" s="1180">
        <f t="shared" ca="1" si="769"/>
        <v>87.614647199999993</v>
      </c>
      <c r="CI104" s="1180">
        <f t="shared" ca="1" si="769"/>
        <v>0</v>
      </c>
      <c r="CJ104" s="1180">
        <f t="shared" ca="1" si="769"/>
        <v>0</v>
      </c>
      <c r="CK104" s="1180">
        <f t="shared" ca="1" si="769"/>
        <v>1133.1493700000001</v>
      </c>
      <c r="CL104" s="1180">
        <f t="shared" ca="1" si="769"/>
        <v>6.7164059099999998E-12</v>
      </c>
      <c r="CM104" s="1180">
        <f t="shared" ca="1" si="769"/>
        <v>0</v>
      </c>
      <c r="CN104" s="1180">
        <f t="shared" ca="1" si="769"/>
        <v>1133.1493700000001</v>
      </c>
      <c r="CO104" s="1180">
        <f t="shared" ca="1" si="769"/>
        <v>0</v>
      </c>
      <c r="DA104" s="1180">
        <f t="shared" ca="1" si="770"/>
        <v>0</v>
      </c>
      <c r="DB104" s="1180">
        <f t="shared" ca="1" si="770"/>
        <v>0</v>
      </c>
      <c r="DC104" s="1180">
        <f t="shared" ca="1" si="770"/>
        <v>0</v>
      </c>
      <c r="DD104" s="1180">
        <f t="shared" ca="1" si="770"/>
        <v>0</v>
      </c>
      <c r="DE104" s="1180">
        <f t="shared" ca="1" si="770"/>
        <v>0</v>
      </c>
      <c r="DF104" s="1180">
        <f t="shared" ca="1" si="770"/>
        <v>0</v>
      </c>
      <c r="DG104" s="1180">
        <f t="shared" ca="1" si="770"/>
        <v>0</v>
      </c>
      <c r="DH104" s="1180">
        <f t="shared" ca="1" si="770"/>
        <v>0</v>
      </c>
      <c r="DI104" s="1180">
        <f t="shared" ca="1" si="770"/>
        <v>0</v>
      </c>
      <c r="DJ104" s="1180">
        <f t="shared" ca="1" si="770"/>
        <v>0</v>
      </c>
      <c r="DV104" s="1180">
        <f t="shared" ca="1" si="771"/>
        <v>0</v>
      </c>
      <c r="DW104" s="1180">
        <f t="shared" ca="1" si="771"/>
        <v>0</v>
      </c>
      <c r="DX104" s="1180">
        <f t="shared" ca="1" si="771"/>
        <v>0</v>
      </c>
      <c r="DY104" s="1180">
        <f t="shared" ca="1" si="771"/>
        <v>0</v>
      </c>
      <c r="DZ104" s="1180">
        <f t="shared" ca="1" si="771"/>
        <v>0</v>
      </c>
      <c r="EA104" s="1180">
        <f t="shared" ca="1" si="771"/>
        <v>0</v>
      </c>
      <c r="EB104" s="1180">
        <f t="shared" ca="1" si="771"/>
        <v>0</v>
      </c>
      <c r="EC104" s="1180">
        <f t="shared" ca="1" si="771"/>
        <v>0</v>
      </c>
      <c r="ED104" s="1180">
        <f t="shared" ca="1" si="771"/>
        <v>0</v>
      </c>
      <c r="EE104" s="1180">
        <f t="shared" ca="1" si="771"/>
        <v>0</v>
      </c>
      <c r="EF104" s="1180">
        <f t="shared" ca="1" si="771"/>
        <v>0</v>
      </c>
      <c r="EG104" s="1180">
        <f t="shared" ca="1" si="771"/>
        <v>0</v>
      </c>
      <c r="EH104" s="1180">
        <f t="shared" ca="1" si="771"/>
        <v>0</v>
      </c>
      <c r="EI104" s="1180">
        <f t="shared" ca="1" si="771"/>
        <v>0</v>
      </c>
      <c r="EJ104" s="1180">
        <f t="shared" ca="1" si="771"/>
        <v>0</v>
      </c>
      <c r="EK104" s="1180">
        <f t="shared" ca="1" si="771"/>
        <v>0</v>
      </c>
      <c r="EW104" s="1180">
        <f t="shared" ca="1" si="772"/>
        <v>1133.1493700000001</v>
      </c>
      <c r="EX104" s="1180">
        <f t="shared" ca="1" si="772"/>
        <v>1133.1493700000001</v>
      </c>
      <c r="EY104" s="1180">
        <f t="shared" ca="1" si="772"/>
        <v>1133.1493599999999</v>
      </c>
      <c r="EZ104" s="1180">
        <f t="shared" ca="1" si="772"/>
        <v>1133.1493599999999</v>
      </c>
      <c r="FA104" s="1180">
        <f t="shared" ca="1" si="772"/>
        <v>5.0279926999999998E-19</v>
      </c>
      <c r="FB104" s="1180">
        <f t="shared" ca="1" si="772"/>
        <v>8.4377938300000006E-6</v>
      </c>
      <c r="FN104" s="1180">
        <f t="shared" ca="1" si="773"/>
        <v>6.9292820600000004E-13</v>
      </c>
      <c r="FO104" s="1180">
        <f t="shared" ca="1" si="773"/>
        <v>6.7164059099999998E-12</v>
      </c>
      <c r="FP104" s="1180">
        <f t="shared" ca="1" si="773"/>
        <v>5.0279926999999998E-19</v>
      </c>
      <c r="FQ104" s="1180">
        <f t="shared" ca="1" si="773"/>
        <v>8.4377938300000006E-6</v>
      </c>
      <c r="FR104" s="1180">
        <f t="shared" ca="1" si="773"/>
        <v>0</v>
      </c>
      <c r="FS104" s="1180">
        <f t="shared" ca="1" si="773"/>
        <v>8.4377932800000001E-6</v>
      </c>
      <c r="FT104" s="1180">
        <f t="shared" ca="1" si="773"/>
        <v>0</v>
      </c>
      <c r="FU104" s="1180">
        <f t="shared" ca="1" si="773"/>
        <v>7.4093346100000002E-12</v>
      </c>
      <c r="FV104" s="1180">
        <f t="shared" ca="1" si="773"/>
        <v>0</v>
      </c>
      <c r="FW104" s="1180">
        <f t="shared" ca="1" si="773"/>
        <v>0</v>
      </c>
      <c r="FX104" s="1180">
        <f t="shared" ca="1" si="773"/>
        <v>0</v>
      </c>
      <c r="GJ104" s="1180">
        <f t="shared" ca="1" si="774"/>
        <v>0</v>
      </c>
      <c r="GK104" s="1180">
        <f t="shared" ca="1" si="774"/>
        <v>0</v>
      </c>
      <c r="GL104" s="1180">
        <f t="shared" ca="1" si="774"/>
        <v>0</v>
      </c>
      <c r="GM104" s="1180">
        <f t="shared" ca="1" si="774"/>
        <v>0</v>
      </c>
      <c r="GN104" s="1180">
        <f t="shared" ca="1" si="774"/>
        <v>0</v>
      </c>
      <c r="GO104" s="1180">
        <f t="shared" ca="1" si="774"/>
        <v>0</v>
      </c>
      <c r="GP104" s="1180">
        <f t="shared" ca="1" si="774"/>
        <v>0</v>
      </c>
      <c r="GQ104" s="1180">
        <f t="shared" ca="1" si="774"/>
        <v>0</v>
      </c>
      <c r="HC104" s="1180">
        <f t="shared" ca="1" si="775"/>
        <v>1133.1493599999999</v>
      </c>
      <c r="HD104" s="1180">
        <f t="shared" ca="1" si="775"/>
        <v>1090.9710600000001</v>
      </c>
      <c r="HE104" s="1180">
        <f t="shared" ca="1" si="775"/>
        <v>0</v>
      </c>
      <c r="HF104" s="1180">
        <f t="shared" ca="1" si="775"/>
        <v>8.0904844100000001E-11</v>
      </c>
      <c r="HG104" s="1180">
        <f t="shared" ca="1" si="775"/>
        <v>42.1782927</v>
      </c>
      <c r="HH104" s="1180">
        <f t="shared" ca="1" si="775"/>
        <v>1090.9710600000001</v>
      </c>
      <c r="HT104" s="1180">
        <f t="shared" ca="1" si="776"/>
        <v>2.4973514100000001E-6</v>
      </c>
      <c r="HU104" s="1180">
        <f t="shared" ca="1" si="776"/>
        <v>1090.9710600000001</v>
      </c>
      <c r="HV104" s="1180">
        <f t="shared" ca="1" si="776"/>
        <v>1090.9710700000001</v>
      </c>
      <c r="HW104" s="1180">
        <f t="shared" ca="1" si="776"/>
        <v>1090.9710700000001</v>
      </c>
      <c r="HX104" s="1180">
        <f t="shared" ca="1" si="776"/>
        <v>91.212782000000004</v>
      </c>
      <c r="HY104" s="1180">
        <f t="shared" ca="1" si="776"/>
        <v>6.9746140099999998</v>
      </c>
      <c r="HZ104" s="1180">
        <f t="shared" ca="1" si="776"/>
        <v>2.1049781899999999E-12</v>
      </c>
      <c r="IA104" s="1180">
        <f t="shared" ca="1" si="776"/>
        <v>3.0926814399999998E-13</v>
      </c>
      <c r="IB104" s="1180">
        <f t="shared" ca="1" si="776"/>
        <v>0</v>
      </c>
      <c r="IC104" s="1180">
        <f t="shared" ca="1" si="776"/>
        <v>0</v>
      </c>
      <c r="ID104" s="1180">
        <f t="shared" ca="1" si="776"/>
        <v>0</v>
      </c>
      <c r="IE104" s="1180">
        <f t="shared" ca="1" si="776"/>
        <v>0</v>
      </c>
      <c r="IQ104" s="1180">
        <f t="shared" ca="1" si="777"/>
        <v>91.212782000000004</v>
      </c>
      <c r="IR104" s="1180">
        <f t="shared" ca="1" si="777"/>
        <v>6.9746140099999998</v>
      </c>
      <c r="IS104" s="1180">
        <f t="shared" ca="1" si="777"/>
        <v>0.138341148</v>
      </c>
      <c r="IT104" s="1180">
        <f t="shared" ca="1" si="777"/>
        <v>7.1129551600000003</v>
      </c>
      <c r="IU104" s="1180">
        <f t="shared" ca="1" si="777"/>
        <v>6.6429890800000004</v>
      </c>
      <c r="IV104" s="1180">
        <f t="shared" ca="1" si="777"/>
        <v>4.0470383500000002</v>
      </c>
      <c r="IW104" s="1180">
        <f t="shared" ca="1" si="777"/>
        <v>3.32018755</v>
      </c>
      <c r="IX104" s="1180">
        <f t="shared" ca="1" si="777"/>
        <v>1.5087434E-14</v>
      </c>
      <c r="IY104" s="1180">
        <f t="shared" ca="1" si="777"/>
        <v>0.46996608400000001</v>
      </c>
      <c r="IZ104" s="1180">
        <f t="shared" ca="1" si="777"/>
        <v>0.58850964699999997</v>
      </c>
      <c r="JA104" s="1180">
        <f t="shared" ca="1" si="778"/>
        <v>3.4585287</v>
      </c>
      <c r="JB104" s="1180">
        <f t="shared" ca="1" si="778"/>
        <v>0</v>
      </c>
      <c r="JC104" s="1180">
        <f t="shared" ca="1" si="778"/>
        <v>0.58850964699999997</v>
      </c>
      <c r="JD104" s="1180">
        <f t="shared" ca="1" si="778"/>
        <v>0</v>
      </c>
      <c r="JE104" s="1180">
        <f t="shared" ca="1" si="778"/>
        <v>0.58850964699999997</v>
      </c>
      <c r="JF104" s="1180">
        <f t="shared" ca="1" si="778"/>
        <v>0</v>
      </c>
      <c r="JG104" s="1180">
        <f t="shared" ca="1" si="778"/>
        <v>0</v>
      </c>
      <c r="JH104" s="1180">
        <f t="shared" ca="1" si="778"/>
        <v>3.0926814399999998E-13</v>
      </c>
      <c r="JT104" s="1180">
        <f t="shared" ca="1" si="779"/>
        <v>0</v>
      </c>
      <c r="JU104" s="1180">
        <f t="shared" ca="1" si="779"/>
        <v>0</v>
      </c>
      <c r="JV104" s="1180">
        <f t="shared" ca="1" si="779"/>
        <v>0</v>
      </c>
      <c r="JW104" s="1180">
        <f t="shared" ca="1" si="779"/>
        <v>0</v>
      </c>
      <c r="JX104" s="1180">
        <f t="shared" ca="1" si="779"/>
        <v>0</v>
      </c>
      <c r="JY104" s="1180">
        <f t="shared" ca="1" si="779"/>
        <v>0</v>
      </c>
      <c r="JZ104" s="1180">
        <f t="shared" ca="1" si="779"/>
        <v>0</v>
      </c>
      <c r="KA104" s="1180">
        <f t="shared" ca="1" si="779"/>
        <v>0</v>
      </c>
      <c r="KB104" s="1180">
        <f t="shared" ca="1" si="779"/>
        <v>0</v>
      </c>
      <c r="KC104" s="1180">
        <f t="shared" ca="1" si="779"/>
        <v>0</v>
      </c>
      <c r="KL104" s="1180">
        <f t="shared" ca="1" si="780"/>
        <v>0</v>
      </c>
      <c r="KM104" s="1180">
        <f t="shared" ca="1" si="780"/>
        <v>0</v>
      </c>
      <c r="KN104" s="1180">
        <f t="shared" ca="1" si="780"/>
        <v>0</v>
      </c>
      <c r="KO104" s="1180">
        <f t="shared" ca="1" si="780"/>
        <v>0</v>
      </c>
      <c r="KP104" s="1180">
        <f t="shared" ca="1" si="780"/>
        <v>0</v>
      </c>
      <c r="KQ104" s="1180">
        <f t="shared" ca="1" si="780"/>
        <v>0</v>
      </c>
      <c r="KR104" s="1180">
        <f t="shared" ca="1" si="780"/>
        <v>0</v>
      </c>
      <c r="LA104" s="1180">
        <f t="shared" ca="1" si="781"/>
        <v>8.0904844100000001E-11</v>
      </c>
      <c r="LB104" s="1180">
        <f t="shared" ca="1" si="781"/>
        <v>2.1049781899999999E-12</v>
      </c>
      <c r="LC104" s="1180">
        <f t="shared" ca="1" si="781"/>
        <v>8.30098222E-11</v>
      </c>
      <c r="LD104" s="1180">
        <f t="shared" ca="1" si="781"/>
        <v>8.30098222E-11</v>
      </c>
      <c r="LE104" s="1180">
        <f t="shared" ca="1" si="781"/>
        <v>0</v>
      </c>
      <c r="LF104" s="1180">
        <f t="shared" ca="1" si="781"/>
        <v>0</v>
      </c>
      <c r="LG104" s="1180">
        <f t="shared" ca="1" si="781"/>
        <v>0</v>
      </c>
      <c r="LH104" s="1180">
        <f t="shared" ca="1" si="781"/>
        <v>0</v>
      </c>
      <c r="LI104" s="1180">
        <f t="shared" ca="1" si="781"/>
        <v>0</v>
      </c>
      <c r="LJ104" s="1180">
        <f t="shared" ca="1" si="781"/>
        <v>0</v>
      </c>
      <c r="LK104" s="1180">
        <f t="shared" ca="1" si="781"/>
        <v>0</v>
      </c>
      <c r="LW104" s="1180">
        <f t="shared" ca="1" si="782"/>
        <v>0</v>
      </c>
      <c r="LX104" s="1180">
        <f t="shared" ca="1" si="782"/>
        <v>0</v>
      </c>
      <c r="LY104" s="1180">
        <f t="shared" ca="1" si="782"/>
        <v>42.1782927</v>
      </c>
      <c r="LZ104" s="1180">
        <f t="shared" ca="1" si="782"/>
        <v>0.46996608400000001</v>
      </c>
      <c r="MA104" s="1180">
        <f t="shared" ca="1" si="782"/>
        <v>42.648258800000001</v>
      </c>
      <c r="MB104" s="1180">
        <f t="shared" ca="1" si="782"/>
        <v>8.30098222E-11</v>
      </c>
      <c r="MC104" s="1180">
        <f t="shared" ca="1" si="782"/>
        <v>0</v>
      </c>
      <c r="MD104" s="1180">
        <f t="shared" ca="1" si="782"/>
        <v>0</v>
      </c>
      <c r="ME104" s="1180">
        <f t="shared" ca="1" si="782"/>
        <v>0</v>
      </c>
      <c r="MF104" s="1180">
        <f t="shared" ca="1" si="782"/>
        <v>0</v>
      </c>
      <c r="MG104" s="1180">
        <f t="shared" ca="1" si="783"/>
        <v>0</v>
      </c>
      <c r="MH104" s="1180">
        <f t="shared" ca="1" si="783"/>
        <v>0</v>
      </c>
      <c r="MI104" s="1180">
        <f t="shared" ca="1" si="783"/>
        <v>0</v>
      </c>
      <c r="MJ104" s="1180">
        <f t="shared" ca="1" si="783"/>
        <v>0</v>
      </c>
      <c r="MK104" s="1180">
        <f t="shared" ca="1" si="783"/>
        <v>0</v>
      </c>
      <c r="ML104" s="1180">
        <f t="shared" ca="1" si="783"/>
        <v>0</v>
      </c>
      <c r="MM104" s="1180">
        <f t="shared" ca="1" si="783"/>
        <v>0</v>
      </c>
      <c r="MN104" s="1180">
        <f t="shared" ca="1" si="783"/>
        <v>0</v>
      </c>
      <c r="MO104" s="1180">
        <f t="shared" ca="1" si="783"/>
        <v>0</v>
      </c>
      <c r="NA104" s="1180">
        <f t="shared" ca="1" si="784"/>
        <v>2.37041285E-6</v>
      </c>
      <c r="NB104" s="1180">
        <f t="shared" ca="1" si="784"/>
        <v>1.7317671499999999E-13</v>
      </c>
      <c r="NC104" s="1180">
        <f t="shared" ca="1" si="784"/>
        <v>2.3704126699999998E-6</v>
      </c>
      <c r="ND104" s="1180">
        <f t="shared" ca="1" si="784"/>
        <v>0</v>
      </c>
      <c r="NE104" s="1180">
        <f t="shared" ca="1" si="784"/>
        <v>0</v>
      </c>
      <c r="NF104" s="1180">
        <f t="shared" ca="1" si="784"/>
        <v>0</v>
      </c>
      <c r="NG104" s="1180">
        <f t="shared" ca="1" si="784"/>
        <v>0</v>
      </c>
      <c r="NH104" s="1180">
        <f t="shared" ca="1" si="784"/>
        <v>0</v>
      </c>
      <c r="NI104" s="1180">
        <f t="shared" ca="1" si="784"/>
        <v>0</v>
      </c>
      <c r="NJ104" s="1180">
        <f t="shared" ca="1" si="784"/>
        <v>0</v>
      </c>
      <c r="NK104" s="1180">
        <f t="shared" ca="1" si="784"/>
        <v>0</v>
      </c>
      <c r="NL104" s="1180">
        <f t="shared" ca="1" si="784"/>
        <v>0</v>
      </c>
      <c r="NM104" s="1180">
        <f t="shared" ca="1" si="784"/>
        <v>0</v>
      </c>
      <c r="NN104" s="1180">
        <f t="shared" ca="1" si="784"/>
        <v>0</v>
      </c>
      <c r="NO104" s="1180">
        <f t="shared" ca="1" si="784"/>
        <v>0</v>
      </c>
      <c r="NP104" s="1180">
        <f t="shared" ca="1" si="784"/>
        <v>0</v>
      </c>
      <c r="OH104" s="1180">
        <f t="shared" ca="1" si="785"/>
        <v>0</v>
      </c>
      <c r="OI104" s="1180">
        <f t="shared" ca="1" si="785"/>
        <v>0</v>
      </c>
      <c r="OJ104" s="1180">
        <f t="shared" ca="1" si="785"/>
        <v>0</v>
      </c>
      <c r="OK104" s="1180">
        <f t="shared" ca="1" si="785"/>
        <v>0</v>
      </c>
      <c r="OL104" s="1180">
        <f t="shared" ca="1" si="785"/>
        <v>0</v>
      </c>
      <c r="OM104" s="1180">
        <f t="shared" ca="1" si="785"/>
        <v>0</v>
      </c>
      <c r="ON104" s="1180">
        <f t="shared" ca="1" si="785"/>
        <v>0</v>
      </c>
      <c r="OO104" s="1180">
        <f t="shared" ca="1" si="785"/>
        <v>0</v>
      </c>
      <c r="PA104" s="1180">
        <f t="shared" ca="1" si="786"/>
        <v>0</v>
      </c>
      <c r="PB104" s="1180">
        <f t="shared" ca="1" si="786"/>
        <v>0</v>
      </c>
      <c r="PC104" s="1180">
        <f t="shared" ca="1" si="786"/>
        <v>0</v>
      </c>
      <c r="PD104" s="1180">
        <f t="shared" ca="1" si="786"/>
        <v>0</v>
      </c>
      <c r="PE104" s="1180">
        <f t="shared" ca="1" si="786"/>
        <v>0</v>
      </c>
      <c r="PF104" s="1180">
        <f t="shared" ca="1" si="786"/>
        <v>0</v>
      </c>
      <c r="PG104" s="1180">
        <f t="shared" ca="1" si="786"/>
        <v>0</v>
      </c>
      <c r="PH104" s="1180">
        <f t="shared" ca="1" si="786"/>
        <v>0</v>
      </c>
      <c r="PI104" s="1180">
        <f t="shared" ca="1" si="786"/>
        <v>0</v>
      </c>
      <c r="PJ104" s="1180">
        <f t="shared" ca="1" si="786"/>
        <v>0</v>
      </c>
      <c r="PK104" s="1180">
        <f t="shared" ca="1" si="786"/>
        <v>0</v>
      </c>
      <c r="PW104" s="1180">
        <f t="shared" ca="1" si="787"/>
        <v>0</v>
      </c>
      <c r="PX104" s="1180">
        <f t="shared" ca="1" si="787"/>
        <v>0</v>
      </c>
      <c r="PY104" s="1180">
        <f t="shared" ca="1" si="787"/>
        <v>0</v>
      </c>
      <c r="PZ104" s="1180">
        <f t="shared" ca="1" si="787"/>
        <v>0</v>
      </c>
    </row>
    <row r="105" spans="1:442" ht="12" customHeight="1">
      <c r="A105" s="1">
        <v>139</v>
      </c>
      <c r="B105" s="1" t="s">
        <v>2649</v>
      </c>
      <c r="C105" s="1" t="s">
        <v>2707</v>
      </c>
      <c r="D105" s="1" t="s">
        <v>93</v>
      </c>
      <c r="J105" s="1180">
        <f t="shared" ca="1" si="765"/>
        <v>0</v>
      </c>
      <c r="K105" s="1180">
        <f t="shared" ca="1" si="765"/>
        <v>0</v>
      </c>
      <c r="T105" s="1180">
        <f t="shared" ca="1" si="766"/>
        <v>0</v>
      </c>
      <c r="U105" s="1180">
        <f t="shared" ca="1" si="766"/>
        <v>0</v>
      </c>
      <c r="V105" s="1180">
        <f t="shared" ca="1" si="766"/>
        <v>2.12939584E-7</v>
      </c>
      <c r="W105" s="1180">
        <f t="shared" ca="1" si="766"/>
        <v>0</v>
      </c>
      <c r="X105" s="1180">
        <f t="shared" ca="1" si="766"/>
        <v>0</v>
      </c>
      <c r="Y105" s="1180">
        <f t="shared" ca="1" si="766"/>
        <v>28.596619199999999</v>
      </c>
      <c r="Z105" s="1180">
        <f t="shared" ca="1" si="766"/>
        <v>7.7368104299999995E-7</v>
      </c>
      <c r="AA105" s="1180">
        <f t="shared" ca="1" si="766"/>
        <v>28.596618400000001</v>
      </c>
      <c r="AB105" s="1180">
        <f t="shared" ca="1" si="766"/>
        <v>0</v>
      </c>
      <c r="AC105" s="1180">
        <f t="shared" ca="1" si="766"/>
        <v>2.12939584E-7</v>
      </c>
      <c r="AD105" s="1180">
        <f t="shared" ca="1" si="766"/>
        <v>0</v>
      </c>
      <c r="AM105" s="1180">
        <f t="shared" ca="1" si="767"/>
        <v>0</v>
      </c>
      <c r="AN105" s="1180">
        <f t="shared" ca="1" si="767"/>
        <v>0</v>
      </c>
      <c r="AO105" s="1180">
        <f t="shared" ca="1" si="767"/>
        <v>28.596618400000001</v>
      </c>
      <c r="AP105" s="1180">
        <f t="shared" ca="1" si="767"/>
        <v>28.596618400000001</v>
      </c>
      <c r="AQ105" s="1180">
        <f t="shared" ca="1" si="767"/>
        <v>4.1431585199999997E-8</v>
      </c>
      <c r="AR105" s="1180">
        <f t="shared" ca="1" si="767"/>
        <v>5.6523293800000002E-14</v>
      </c>
      <c r="AS105" s="1180">
        <f t="shared" ca="1" si="767"/>
        <v>7.7368098599999995E-7</v>
      </c>
      <c r="AT105" s="1180">
        <f t="shared" ca="1" si="767"/>
        <v>5.8282617400000002E-16</v>
      </c>
      <c r="AU105" s="1180">
        <f t="shared" ca="1" si="767"/>
        <v>4.14316411E-8</v>
      </c>
      <c r="AV105" s="1180">
        <f t="shared" ca="1" si="767"/>
        <v>28.596618400000001</v>
      </c>
      <c r="AW105" s="1180">
        <f t="shared" ca="1" si="767"/>
        <v>5.8282617400000002E-16</v>
      </c>
      <c r="AX105" s="1180">
        <f t="shared" ca="1" si="767"/>
        <v>8.15112628E-7</v>
      </c>
      <c r="AY105" s="1180">
        <f t="shared" ca="1" si="767"/>
        <v>0</v>
      </c>
      <c r="AZ105" s="1180">
        <f t="shared" ca="1" si="767"/>
        <v>0</v>
      </c>
      <c r="BA105" s="1180">
        <f t="shared" ca="1" si="767"/>
        <v>0</v>
      </c>
      <c r="BB105" s="1180">
        <f t="shared" ca="1" si="767"/>
        <v>28.596618400000001</v>
      </c>
      <c r="BN105" s="1180">
        <f t="shared" ca="1" si="768"/>
        <v>2.8596618399999998</v>
      </c>
      <c r="BO105" s="1180">
        <f t="shared" ca="1" si="768"/>
        <v>2.8596618399999998</v>
      </c>
      <c r="BP105" s="1180">
        <f t="shared" ca="1" si="768"/>
        <v>1.74870181E-14</v>
      </c>
      <c r="BQ105" s="1180">
        <f t="shared" ca="1" si="768"/>
        <v>0</v>
      </c>
      <c r="BR105" s="1180">
        <f t="shared" ca="1" si="768"/>
        <v>0</v>
      </c>
      <c r="CD105" s="1180">
        <f t="shared" ca="1" si="769"/>
        <v>28.596618400000001</v>
      </c>
      <c r="CE105" s="1180">
        <f t="shared" ca="1" si="769"/>
        <v>28.596618400000001</v>
      </c>
      <c r="CF105" s="1180">
        <f t="shared" ca="1" si="769"/>
        <v>2.8596618399999998</v>
      </c>
      <c r="CG105" s="1180">
        <f t="shared" ca="1" si="769"/>
        <v>2.8596618399999998</v>
      </c>
      <c r="CH105" s="1180">
        <f t="shared" ca="1" si="769"/>
        <v>28.596618400000001</v>
      </c>
      <c r="CI105" s="1180">
        <f t="shared" ca="1" si="769"/>
        <v>0</v>
      </c>
      <c r="CJ105" s="1180">
        <f t="shared" ca="1" si="769"/>
        <v>0</v>
      </c>
      <c r="CK105" s="1180">
        <f t="shared" ca="1" si="769"/>
        <v>28.596618400000001</v>
      </c>
      <c r="CL105" s="1180">
        <f t="shared" ca="1" si="769"/>
        <v>1.69497952E-13</v>
      </c>
      <c r="CM105" s="1180">
        <f t="shared" ca="1" si="769"/>
        <v>0</v>
      </c>
      <c r="CN105" s="1180">
        <f t="shared" ca="1" si="769"/>
        <v>28.596618400000001</v>
      </c>
      <c r="CO105" s="1180">
        <f t="shared" ca="1" si="769"/>
        <v>0</v>
      </c>
      <c r="DA105" s="1180">
        <f t="shared" ca="1" si="770"/>
        <v>0</v>
      </c>
      <c r="DB105" s="1180">
        <f t="shared" ca="1" si="770"/>
        <v>0</v>
      </c>
      <c r="DC105" s="1180">
        <f t="shared" ca="1" si="770"/>
        <v>0</v>
      </c>
      <c r="DD105" s="1180">
        <f t="shared" ca="1" si="770"/>
        <v>0</v>
      </c>
      <c r="DE105" s="1180">
        <f t="shared" ca="1" si="770"/>
        <v>0</v>
      </c>
      <c r="DF105" s="1180">
        <f t="shared" ca="1" si="770"/>
        <v>0</v>
      </c>
      <c r="DG105" s="1180">
        <f t="shared" ca="1" si="770"/>
        <v>0</v>
      </c>
      <c r="DH105" s="1180">
        <f t="shared" ca="1" si="770"/>
        <v>0</v>
      </c>
      <c r="DI105" s="1180">
        <f t="shared" ca="1" si="770"/>
        <v>0</v>
      </c>
      <c r="DJ105" s="1180">
        <f t="shared" ca="1" si="770"/>
        <v>0</v>
      </c>
      <c r="DV105" s="1180">
        <f t="shared" ca="1" si="771"/>
        <v>0</v>
      </c>
      <c r="DW105" s="1180">
        <f t="shared" ca="1" si="771"/>
        <v>0</v>
      </c>
      <c r="DX105" s="1180">
        <f t="shared" ca="1" si="771"/>
        <v>0</v>
      </c>
      <c r="DY105" s="1180">
        <f t="shared" ca="1" si="771"/>
        <v>0</v>
      </c>
      <c r="DZ105" s="1180">
        <f t="shared" ca="1" si="771"/>
        <v>0</v>
      </c>
      <c r="EA105" s="1180">
        <f t="shared" ca="1" si="771"/>
        <v>0</v>
      </c>
      <c r="EB105" s="1180">
        <f t="shared" ca="1" si="771"/>
        <v>0</v>
      </c>
      <c r="EC105" s="1180">
        <f t="shared" ca="1" si="771"/>
        <v>0</v>
      </c>
      <c r="ED105" s="1180">
        <f t="shared" ca="1" si="771"/>
        <v>0</v>
      </c>
      <c r="EE105" s="1180">
        <f t="shared" ca="1" si="771"/>
        <v>0</v>
      </c>
      <c r="EF105" s="1180">
        <f t="shared" ca="1" si="771"/>
        <v>0</v>
      </c>
      <c r="EG105" s="1180">
        <f t="shared" ca="1" si="771"/>
        <v>0</v>
      </c>
      <c r="EH105" s="1180">
        <f t="shared" ca="1" si="771"/>
        <v>0</v>
      </c>
      <c r="EI105" s="1180">
        <f t="shared" ca="1" si="771"/>
        <v>0</v>
      </c>
      <c r="EJ105" s="1180">
        <f t="shared" ca="1" si="771"/>
        <v>0</v>
      </c>
      <c r="EK105" s="1180">
        <f t="shared" ca="1" si="771"/>
        <v>0</v>
      </c>
      <c r="EW105" s="1180">
        <f t="shared" ca="1" si="772"/>
        <v>28.596618400000001</v>
      </c>
      <c r="EX105" s="1180">
        <f t="shared" ca="1" si="772"/>
        <v>28.596618400000001</v>
      </c>
      <c r="EY105" s="1180">
        <f t="shared" ca="1" si="772"/>
        <v>28.596618200000002</v>
      </c>
      <c r="EZ105" s="1180">
        <f t="shared" ca="1" si="772"/>
        <v>28.596618200000002</v>
      </c>
      <c r="FA105" s="1180">
        <f t="shared" ca="1" si="772"/>
        <v>1.2688846899999999E-20</v>
      </c>
      <c r="FB105" s="1180">
        <f t="shared" ca="1" si="772"/>
        <v>2.12939598E-7</v>
      </c>
      <c r="FN105" s="1180">
        <f t="shared" ca="1" si="773"/>
        <v>1.74870181E-14</v>
      </c>
      <c r="FO105" s="1180">
        <f t="shared" ca="1" si="773"/>
        <v>1.69497952E-13</v>
      </c>
      <c r="FP105" s="1180">
        <f t="shared" ca="1" si="773"/>
        <v>1.2688846899999999E-20</v>
      </c>
      <c r="FQ105" s="1180">
        <f t="shared" ca="1" si="773"/>
        <v>2.12939598E-7</v>
      </c>
      <c r="FR105" s="1180">
        <f t="shared" ca="1" si="773"/>
        <v>0</v>
      </c>
      <c r="FS105" s="1180">
        <f t="shared" ca="1" si="773"/>
        <v>2.12939584E-7</v>
      </c>
      <c r="FT105" s="1180">
        <f t="shared" ca="1" si="773"/>
        <v>0</v>
      </c>
      <c r="FU105" s="1180">
        <f t="shared" ca="1" si="773"/>
        <v>1.8698498299999999E-13</v>
      </c>
      <c r="FV105" s="1180">
        <f t="shared" ca="1" si="773"/>
        <v>0</v>
      </c>
      <c r="FW105" s="1180">
        <f t="shared" ca="1" si="773"/>
        <v>0</v>
      </c>
      <c r="FX105" s="1180">
        <f t="shared" ca="1" si="773"/>
        <v>0</v>
      </c>
      <c r="GJ105" s="1180">
        <f t="shared" ca="1" si="774"/>
        <v>0</v>
      </c>
      <c r="GK105" s="1180">
        <f t="shared" ca="1" si="774"/>
        <v>0</v>
      </c>
      <c r="GL105" s="1180">
        <f t="shared" ca="1" si="774"/>
        <v>0</v>
      </c>
      <c r="GM105" s="1180">
        <f t="shared" ca="1" si="774"/>
        <v>0</v>
      </c>
      <c r="GN105" s="1180">
        <f t="shared" ca="1" si="774"/>
        <v>0</v>
      </c>
      <c r="GO105" s="1180">
        <f t="shared" ca="1" si="774"/>
        <v>0</v>
      </c>
      <c r="GP105" s="1180">
        <f t="shared" ca="1" si="774"/>
        <v>0</v>
      </c>
      <c r="GQ105" s="1180">
        <f t="shared" ca="1" si="774"/>
        <v>0</v>
      </c>
      <c r="HC105" s="1180">
        <f t="shared" ca="1" si="775"/>
        <v>28.596618200000002</v>
      </c>
      <c r="HD105" s="1180">
        <f t="shared" ca="1" si="775"/>
        <v>27.532189599999999</v>
      </c>
      <c r="HE105" s="1180">
        <f t="shared" ca="1" si="775"/>
        <v>0</v>
      </c>
      <c r="HF105" s="1180">
        <f t="shared" ca="1" si="775"/>
        <v>2.0417475600000001E-12</v>
      </c>
      <c r="HG105" s="1180">
        <f t="shared" ca="1" si="775"/>
        <v>1.0644285499999999</v>
      </c>
      <c r="HH105" s="1180">
        <f t="shared" ca="1" si="775"/>
        <v>27.532189599999999</v>
      </c>
      <c r="HT105" s="1180">
        <f t="shared" ca="1" si="776"/>
        <v>8.15112628E-7</v>
      </c>
      <c r="HU105" s="1180">
        <f t="shared" ca="1" si="776"/>
        <v>27.532189599999999</v>
      </c>
      <c r="HV105" s="1180">
        <f t="shared" ca="1" si="776"/>
        <v>27.532190400000001</v>
      </c>
      <c r="HW105" s="1180">
        <f t="shared" ca="1" si="776"/>
        <v>27.532190400000001</v>
      </c>
      <c r="HX105" s="1180">
        <f t="shared" ca="1" si="776"/>
        <v>2.30188294</v>
      </c>
      <c r="HY105" s="1180">
        <f t="shared" ca="1" si="776"/>
        <v>0.17601420100000001</v>
      </c>
      <c r="HZ105" s="1180">
        <f t="shared" ca="1" si="776"/>
        <v>5.3122087400000001E-14</v>
      </c>
      <c r="IA105" s="1180">
        <f t="shared" ca="1" si="776"/>
        <v>7.8048168999999995E-15</v>
      </c>
      <c r="IB105" s="1180">
        <f t="shared" ca="1" si="776"/>
        <v>0</v>
      </c>
      <c r="IC105" s="1180">
        <f t="shared" ca="1" si="776"/>
        <v>0</v>
      </c>
      <c r="ID105" s="1180">
        <f t="shared" ca="1" si="776"/>
        <v>0</v>
      </c>
      <c r="IE105" s="1180">
        <f t="shared" ca="1" si="776"/>
        <v>0</v>
      </c>
      <c r="IQ105" s="1180">
        <f t="shared" ca="1" si="777"/>
        <v>2.30188294</v>
      </c>
      <c r="IR105" s="1180">
        <f t="shared" ca="1" si="777"/>
        <v>0.17601420100000001</v>
      </c>
      <c r="IS105" s="1180">
        <f t="shared" ca="1" si="777"/>
        <v>3.4912335900000001E-3</v>
      </c>
      <c r="IT105" s="1180">
        <f t="shared" ca="1" si="777"/>
        <v>0.17950543499999999</v>
      </c>
      <c r="IU105" s="1180">
        <f t="shared" ca="1" si="777"/>
        <v>0.16764517900000001</v>
      </c>
      <c r="IV105" s="1180">
        <f t="shared" ca="1" si="777"/>
        <v>0.102132709</v>
      </c>
      <c r="IW105" s="1180">
        <f t="shared" ca="1" si="777"/>
        <v>8.3789606000000003E-2</v>
      </c>
      <c r="IX105" s="1180">
        <f t="shared" ca="1" si="777"/>
        <v>3.80752633E-16</v>
      </c>
      <c r="IY105" s="1180">
        <f t="shared" ca="1" si="777"/>
        <v>1.1860255599999999E-2</v>
      </c>
      <c r="IZ105" s="1180">
        <f t="shared" ca="1" si="777"/>
        <v>1.4851869300000001E-2</v>
      </c>
      <c r="JA105" s="1180">
        <f t="shared" ca="1" si="778"/>
        <v>8.7280839599999993E-2</v>
      </c>
      <c r="JB105" s="1180">
        <f t="shared" ca="1" si="778"/>
        <v>0</v>
      </c>
      <c r="JC105" s="1180">
        <f t="shared" ca="1" si="778"/>
        <v>1.4851869300000001E-2</v>
      </c>
      <c r="JD105" s="1180">
        <f t="shared" ca="1" si="778"/>
        <v>0</v>
      </c>
      <c r="JE105" s="1180">
        <f t="shared" ca="1" si="778"/>
        <v>1.4851869300000001E-2</v>
      </c>
      <c r="JF105" s="1180">
        <f t="shared" ca="1" si="778"/>
        <v>0</v>
      </c>
      <c r="JG105" s="1180">
        <f t="shared" ca="1" si="778"/>
        <v>0</v>
      </c>
      <c r="JH105" s="1180">
        <f t="shared" ca="1" si="778"/>
        <v>7.8048168999999995E-15</v>
      </c>
      <c r="JT105" s="1180">
        <f t="shared" ca="1" si="779"/>
        <v>0</v>
      </c>
      <c r="JU105" s="1180">
        <f t="shared" ca="1" si="779"/>
        <v>0</v>
      </c>
      <c r="JV105" s="1180">
        <f t="shared" ca="1" si="779"/>
        <v>0</v>
      </c>
      <c r="JW105" s="1180">
        <f t="shared" ca="1" si="779"/>
        <v>0</v>
      </c>
      <c r="JX105" s="1180">
        <f t="shared" ca="1" si="779"/>
        <v>0</v>
      </c>
      <c r="JY105" s="1180">
        <f t="shared" ca="1" si="779"/>
        <v>0</v>
      </c>
      <c r="JZ105" s="1180">
        <f t="shared" ca="1" si="779"/>
        <v>0</v>
      </c>
      <c r="KA105" s="1180">
        <f t="shared" ca="1" si="779"/>
        <v>0</v>
      </c>
      <c r="KB105" s="1180">
        <f t="shared" ca="1" si="779"/>
        <v>0</v>
      </c>
      <c r="KC105" s="1180">
        <f t="shared" ca="1" si="779"/>
        <v>0</v>
      </c>
      <c r="KL105" s="1180">
        <f t="shared" ca="1" si="780"/>
        <v>0</v>
      </c>
      <c r="KM105" s="1180">
        <f t="shared" ca="1" si="780"/>
        <v>0</v>
      </c>
      <c r="KN105" s="1180">
        <f t="shared" ca="1" si="780"/>
        <v>0</v>
      </c>
      <c r="KO105" s="1180">
        <f t="shared" ca="1" si="780"/>
        <v>0</v>
      </c>
      <c r="KP105" s="1180">
        <f t="shared" ca="1" si="780"/>
        <v>0</v>
      </c>
      <c r="KQ105" s="1180">
        <f t="shared" ca="1" si="780"/>
        <v>0</v>
      </c>
      <c r="KR105" s="1180">
        <f t="shared" ca="1" si="780"/>
        <v>0</v>
      </c>
      <c r="LA105" s="1180">
        <f t="shared" ca="1" si="781"/>
        <v>2.0417475600000001E-12</v>
      </c>
      <c r="LB105" s="1180">
        <f t="shared" ca="1" si="781"/>
        <v>5.3122087400000001E-14</v>
      </c>
      <c r="LC105" s="1180">
        <f t="shared" ca="1" si="781"/>
        <v>2.0948696500000001E-12</v>
      </c>
      <c r="LD105" s="1180">
        <f t="shared" ca="1" si="781"/>
        <v>2.0948696500000001E-12</v>
      </c>
      <c r="LE105" s="1180">
        <f t="shared" ca="1" si="781"/>
        <v>0</v>
      </c>
      <c r="LF105" s="1180">
        <f t="shared" ca="1" si="781"/>
        <v>0</v>
      </c>
      <c r="LG105" s="1180">
        <f t="shared" ca="1" si="781"/>
        <v>0</v>
      </c>
      <c r="LH105" s="1180">
        <f t="shared" ca="1" si="781"/>
        <v>0</v>
      </c>
      <c r="LI105" s="1180">
        <f t="shared" ca="1" si="781"/>
        <v>0</v>
      </c>
      <c r="LJ105" s="1180">
        <f t="shared" ca="1" si="781"/>
        <v>0</v>
      </c>
      <c r="LK105" s="1180">
        <f t="shared" ca="1" si="781"/>
        <v>0</v>
      </c>
      <c r="LW105" s="1180">
        <f t="shared" ca="1" si="782"/>
        <v>0</v>
      </c>
      <c r="LX105" s="1180">
        <f t="shared" ca="1" si="782"/>
        <v>0</v>
      </c>
      <c r="LY105" s="1180">
        <f t="shared" ca="1" si="782"/>
        <v>1.0644285499999999</v>
      </c>
      <c r="LZ105" s="1180">
        <f t="shared" ca="1" si="782"/>
        <v>1.1860255599999999E-2</v>
      </c>
      <c r="MA105" s="1180">
        <f t="shared" ca="1" si="782"/>
        <v>1.0762888100000001</v>
      </c>
      <c r="MB105" s="1180">
        <f t="shared" ca="1" si="782"/>
        <v>2.0948696500000001E-12</v>
      </c>
      <c r="MC105" s="1180">
        <f t="shared" ca="1" si="782"/>
        <v>0</v>
      </c>
      <c r="MD105" s="1180">
        <f t="shared" ca="1" si="782"/>
        <v>0</v>
      </c>
      <c r="ME105" s="1180">
        <f t="shared" ca="1" si="782"/>
        <v>0</v>
      </c>
      <c r="MF105" s="1180">
        <f t="shared" ca="1" si="782"/>
        <v>0</v>
      </c>
      <c r="MG105" s="1180">
        <f t="shared" ca="1" si="783"/>
        <v>0</v>
      </c>
      <c r="MH105" s="1180">
        <f t="shared" ca="1" si="783"/>
        <v>0</v>
      </c>
      <c r="MI105" s="1180">
        <f t="shared" ca="1" si="783"/>
        <v>0</v>
      </c>
      <c r="MJ105" s="1180">
        <f t="shared" ca="1" si="783"/>
        <v>0</v>
      </c>
      <c r="MK105" s="1180">
        <f t="shared" ca="1" si="783"/>
        <v>0</v>
      </c>
      <c r="ML105" s="1180">
        <f t="shared" ca="1" si="783"/>
        <v>0</v>
      </c>
      <c r="MM105" s="1180">
        <f t="shared" ca="1" si="783"/>
        <v>0</v>
      </c>
      <c r="MN105" s="1180">
        <f t="shared" ca="1" si="783"/>
        <v>0</v>
      </c>
      <c r="MO105" s="1180">
        <f t="shared" ca="1" si="783"/>
        <v>0</v>
      </c>
      <c r="NA105" s="1180">
        <f t="shared" ca="1" si="784"/>
        <v>7.7368104299999995E-7</v>
      </c>
      <c r="NB105" s="1180">
        <f t="shared" ca="1" si="784"/>
        <v>5.6523293800000002E-14</v>
      </c>
      <c r="NC105" s="1180">
        <f t="shared" ca="1" si="784"/>
        <v>7.7368098599999995E-7</v>
      </c>
      <c r="ND105" s="1180">
        <f t="shared" ca="1" si="784"/>
        <v>0</v>
      </c>
      <c r="NE105" s="1180">
        <f t="shared" ca="1" si="784"/>
        <v>0</v>
      </c>
      <c r="NF105" s="1180">
        <f t="shared" ca="1" si="784"/>
        <v>0</v>
      </c>
      <c r="NG105" s="1180">
        <f t="shared" ca="1" si="784"/>
        <v>0</v>
      </c>
      <c r="NH105" s="1180">
        <f t="shared" ca="1" si="784"/>
        <v>0</v>
      </c>
      <c r="NI105" s="1180">
        <f t="shared" ca="1" si="784"/>
        <v>0</v>
      </c>
      <c r="NJ105" s="1180">
        <f t="shared" ca="1" si="784"/>
        <v>0</v>
      </c>
      <c r="NK105" s="1180">
        <f t="shared" ca="1" si="784"/>
        <v>0</v>
      </c>
      <c r="NL105" s="1180">
        <f t="shared" ca="1" si="784"/>
        <v>0</v>
      </c>
      <c r="NM105" s="1180">
        <f t="shared" ca="1" si="784"/>
        <v>0</v>
      </c>
      <c r="NN105" s="1180">
        <f t="shared" ca="1" si="784"/>
        <v>0</v>
      </c>
      <c r="NO105" s="1180">
        <f t="shared" ca="1" si="784"/>
        <v>0</v>
      </c>
      <c r="NP105" s="1180">
        <f t="shared" ca="1" si="784"/>
        <v>0</v>
      </c>
      <c r="OH105" s="1180">
        <f t="shared" ca="1" si="785"/>
        <v>0</v>
      </c>
      <c r="OI105" s="1180">
        <f t="shared" ca="1" si="785"/>
        <v>0</v>
      </c>
      <c r="OJ105" s="1180">
        <f t="shared" ca="1" si="785"/>
        <v>0</v>
      </c>
      <c r="OK105" s="1180">
        <f t="shared" ca="1" si="785"/>
        <v>0</v>
      </c>
      <c r="OL105" s="1180">
        <f t="shared" ca="1" si="785"/>
        <v>0</v>
      </c>
      <c r="OM105" s="1180">
        <f t="shared" ca="1" si="785"/>
        <v>0</v>
      </c>
      <c r="ON105" s="1180">
        <f t="shared" ca="1" si="785"/>
        <v>0</v>
      </c>
      <c r="OO105" s="1180">
        <f t="shared" ca="1" si="785"/>
        <v>0</v>
      </c>
      <c r="PA105" s="1180">
        <f t="shared" ca="1" si="786"/>
        <v>0</v>
      </c>
      <c r="PB105" s="1180">
        <f t="shared" ca="1" si="786"/>
        <v>0</v>
      </c>
      <c r="PC105" s="1180">
        <f t="shared" ca="1" si="786"/>
        <v>0</v>
      </c>
      <c r="PD105" s="1180">
        <f t="shared" ca="1" si="786"/>
        <v>0</v>
      </c>
      <c r="PE105" s="1180">
        <f t="shared" ca="1" si="786"/>
        <v>0</v>
      </c>
      <c r="PF105" s="1180">
        <f t="shared" ca="1" si="786"/>
        <v>0</v>
      </c>
      <c r="PG105" s="1180">
        <f t="shared" ca="1" si="786"/>
        <v>0</v>
      </c>
      <c r="PH105" s="1180">
        <f t="shared" ca="1" si="786"/>
        <v>0</v>
      </c>
      <c r="PI105" s="1180">
        <f t="shared" ca="1" si="786"/>
        <v>0</v>
      </c>
      <c r="PJ105" s="1180">
        <f t="shared" ca="1" si="786"/>
        <v>0</v>
      </c>
      <c r="PK105" s="1180">
        <f t="shared" ca="1" si="786"/>
        <v>0</v>
      </c>
      <c r="PW105" s="1180">
        <f t="shared" ca="1" si="787"/>
        <v>0</v>
      </c>
      <c r="PX105" s="1180">
        <f t="shared" ca="1" si="787"/>
        <v>0</v>
      </c>
      <c r="PY105" s="1180">
        <f t="shared" ca="1" si="787"/>
        <v>0</v>
      </c>
      <c r="PZ105" s="1180">
        <f t="shared" ca="1" si="787"/>
        <v>0</v>
      </c>
    </row>
    <row r="106" spans="1:442" ht="12" customHeight="1">
      <c r="A106" s="1">
        <v>140</v>
      </c>
      <c r="B106" s="1" t="s">
        <v>2649</v>
      </c>
      <c r="C106" s="1" t="s">
        <v>2708</v>
      </c>
      <c r="D106" s="1" t="s">
        <v>93</v>
      </c>
      <c r="J106" s="1180">
        <f t="shared" ca="1" si="765"/>
        <v>0</v>
      </c>
      <c r="K106" s="1180">
        <f t="shared" ca="1" si="765"/>
        <v>0</v>
      </c>
      <c r="T106" s="1180">
        <f t="shared" ca="1" si="766"/>
        <v>0</v>
      </c>
      <c r="U106" s="1180">
        <f t="shared" ca="1" si="766"/>
        <v>0</v>
      </c>
      <c r="V106" s="1180">
        <f t="shared" ca="1" si="766"/>
        <v>8.9345279999999994E-8</v>
      </c>
      <c r="W106" s="1180">
        <f t="shared" ca="1" si="766"/>
        <v>0</v>
      </c>
      <c r="X106" s="1180">
        <f t="shared" ca="1" si="766"/>
        <v>0</v>
      </c>
      <c r="Y106" s="1180">
        <f t="shared" ca="1" si="766"/>
        <v>11.9985815</v>
      </c>
      <c r="Z106" s="1180">
        <f t="shared" ca="1" si="766"/>
        <v>3.2462141700000001E-7</v>
      </c>
      <c r="AA106" s="1180">
        <f t="shared" ca="1" si="766"/>
        <v>11.9985812</v>
      </c>
      <c r="AB106" s="1180">
        <f t="shared" ca="1" si="766"/>
        <v>0</v>
      </c>
      <c r="AC106" s="1180">
        <f t="shared" ca="1" si="766"/>
        <v>8.9345279999999994E-8</v>
      </c>
      <c r="AD106" s="1180">
        <f t="shared" ca="1" si="766"/>
        <v>0</v>
      </c>
      <c r="AM106" s="1180">
        <f t="shared" ca="1" si="767"/>
        <v>0</v>
      </c>
      <c r="AN106" s="1180">
        <f t="shared" ca="1" si="767"/>
        <v>0</v>
      </c>
      <c r="AO106" s="1180">
        <f t="shared" ca="1" si="767"/>
        <v>11.9985812</v>
      </c>
      <c r="AP106" s="1180">
        <f t="shared" ca="1" si="767"/>
        <v>11.9985812</v>
      </c>
      <c r="AQ106" s="1180">
        <f t="shared" ca="1" si="767"/>
        <v>1.7383881899999999E-8</v>
      </c>
      <c r="AR106" s="1180">
        <f t="shared" ca="1" si="767"/>
        <v>2.37160673E-14</v>
      </c>
      <c r="AS106" s="1180">
        <f t="shared" ca="1" si="767"/>
        <v>3.2462139299999998E-7</v>
      </c>
      <c r="AT106" s="1180">
        <f t="shared" ca="1" si="767"/>
        <v>2.44542451E-16</v>
      </c>
      <c r="AU106" s="1180">
        <f t="shared" ca="1" si="767"/>
        <v>1.7383905400000002E-8</v>
      </c>
      <c r="AV106" s="1180">
        <f t="shared" ca="1" si="767"/>
        <v>11.998581100000001</v>
      </c>
      <c r="AW106" s="1180">
        <f t="shared" ca="1" si="767"/>
        <v>2.44542451E-16</v>
      </c>
      <c r="AX106" s="1180">
        <f t="shared" ca="1" si="767"/>
        <v>3.4200529800000002E-7</v>
      </c>
      <c r="AY106" s="1180">
        <f t="shared" ca="1" si="767"/>
        <v>0</v>
      </c>
      <c r="AZ106" s="1180">
        <f t="shared" ca="1" si="767"/>
        <v>0</v>
      </c>
      <c r="BA106" s="1180">
        <f t="shared" ca="1" si="767"/>
        <v>0</v>
      </c>
      <c r="BB106" s="1180">
        <f t="shared" ca="1" si="767"/>
        <v>11.998581100000001</v>
      </c>
      <c r="BN106" s="1180">
        <f t="shared" ca="1" si="768"/>
        <v>1.1998581100000001</v>
      </c>
      <c r="BO106" s="1180">
        <f t="shared" ca="1" si="768"/>
        <v>1.1998581100000001</v>
      </c>
      <c r="BP106" s="1180">
        <f t="shared" ca="1" si="768"/>
        <v>7.3372104000000007E-15</v>
      </c>
      <c r="BQ106" s="1180">
        <f t="shared" ca="1" si="768"/>
        <v>0</v>
      </c>
      <c r="BR106" s="1180">
        <f t="shared" ca="1" si="768"/>
        <v>0</v>
      </c>
      <c r="CD106" s="1180">
        <f t="shared" ca="1" si="769"/>
        <v>11.998581100000001</v>
      </c>
      <c r="CE106" s="1180">
        <f t="shared" ca="1" si="769"/>
        <v>11.998581100000001</v>
      </c>
      <c r="CF106" s="1180">
        <f t="shared" ca="1" si="769"/>
        <v>1.1998581100000001</v>
      </c>
      <c r="CG106" s="1180">
        <f t="shared" ca="1" si="769"/>
        <v>1.1998581100000001</v>
      </c>
      <c r="CH106" s="1180">
        <f t="shared" ca="1" si="769"/>
        <v>11.998581100000001</v>
      </c>
      <c r="CI106" s="1180">
        <f t="shared" ca="1" si="769"/>
        <v>0</v>
      </c>
      <c r="CJ106" s="1180">
        <f t="shared" ca="1" si="769"/>
        <v>0</v>
      </c>
      <c r="CK106" s="1180">
        <f t="shared" ca="1" si="769"/>
        <v>11.998581100000001</v>
      </c>
      <c r="CL106" s="1180">
        <f t="shared" ca="1" si="769"/>
        <v>7.1118021700000004E-14</v>
      </c>
      <c r="CM106" s="1180">
        <f t="shared" ca="1" si="769"/>
        <v>0</v>
      </c>
      <c r="CN106" s="1180">
        <f t="shared" ca="1" si="769"/>
        <v>11.998581100000001</v>
      </c>
      <c r="CO106" s="1180">
        <f t="shared" ca="1" si="769"/>
        <v>0</v>
      </c>
      <c r="DA106" s="1180">
        <f t="shared" ca="1" si="770"/>
        <v>0</v>
      </c>
      <c r="DB106" s="1180">
        <f t="shared" ca="1" si="770"/>
        <v>0</v>
      </c>
      <c r="DC106" s="1180">
        <f t="shared" ca="1" si="770"/>
        <v>0</v>
      </c>
      <c r="DD106" s="1180">
        <f t="shared" ca="1" si="770"/>
        <v>0</v>
      </c>
      <c r="DE106" s="1180">
        <f t="shared" ca="1" si="770"/>
        <v>0</v>
      </c>
      <c r="DF106" s="1180">
        <f t="shared" ca="1" si="770"/>
        <v>0</v>
      </c>
      <c r="DG106" s="1180">
        <f t="shared" ca="1" si="770"/>
        <v>0</v>
      </c>
      <c r="DH106" s="1180">
        <f t="shared" ca="1" si="770"/>
        <v>0</v>
      </c>
      <c r="DI106" s="1180">
        <f t="shared" ca="1" si="770"/>
        <v>0</v>
      </c>
      <c r="DJ106" s="1180">
        <f t="shared" ca="1" si="770"/>
        <v>0</v>
      </c>
      <c r="DV106" s="1180">
        <f t="shared" ca="1" si="771"/>
        <v>0</v>
      </c>
      <c r="DW106" s="1180">
        <f t="shared" ca="1" si="771"/>
        <v>0</v>
      </c>
      <c r="DX106" s="1180">
        <f t="shared" ca="1" si="771"/>
        <v>0</v>
      </c>
      <c r="DY106" s="1180">
        <f t="shared" ca="1" si="771"/>
        <v>0</v>
      </c>
      <c r="DZ106" s="1180">
        <f t="shared" ca="1" si="771"/>
        <v>0</v>
      </c>
      <c r="EA106" s="1180">
        <f t="shared" ca="1" si="771"/>
        <v>0</v>
      </c>
      <c r="EB106" s="1180">
        <f t="shared" ca="1" si="771"/>
        <v>0</v>
      </c>
      <c r="EC106" s="1180">
        <f t="shared" ca="1" si="771"/>
        <v>0</v>
      </c>
      <c r="ED106" s="1180">
        <f t="shared" ca="1" si="771"/>
        <v>0</v>
      </c>
      <c r="EE106" s="1180">
        <f t="shared" ca="1" si="771"/>
        <v>0</v>
      </c>
      <c r="EF106" s="1180">
        <f t="shared" ca="1" si="771"/>
        <v>0</v>
      </c>
      <c r="EG106" s="1180">
        <f t="shared" ca="1" si="771"/>
        <v>0</v>
      </c>
      <c r="EH106" s="1180">
        <f t="shared" ca="1" si="771"/>
        <v>0</v>
      </c>
      <c r="EI106" s="1180">
        <f t="shared" ca="1" si="771"/>
        <v>0</v>
      </c>
      <c r="EJ106" s="1180">
        <f t="shared" ca="1" si="771"/>
        <v>0</v>
      </c>
      <c r="EK106" s="1180">
        <f t="shared" ca="1" si="771"/>
        <v>0</v>
      </c>
      <c r="EW106" s="1180">
        <f t="shared" ca="1" si="772"/>
        <v>11.998581100000001</v>
      </c>
      <c r="EX106" s="1180">
        <f t="shared" ca="1" si="772"/>
        <v>11.998581100000001</v>
      </c>
      <c r="EY106" s="1180">
        <f t="shared" ca="1" si="772"/>
        <v>11.998581100000001</v>
      </c>
      <c r="EZ106" s="1180">
        <f t="shared" ca="1" si="772"/>
        <v>11.998581100000001</v>
      </c>
      <c r="FA106" s="1180">
        <f t="shared" ca="1" si="772"/>
        <v>5.32399172E-21</v>
      </c>
      <c r="FB106" s="1180">
        <f t="shared" ca="1" si="772"/>
        <v>8.9345285700000004E-8</v>
      </c>
      <c r="FN106" s="1180">
        <f t="shared" ca="1" si="773"/>
        <v>7.3372104000000007E-15</v>
      </c>
      <c r="FO106" s="1180">
        <f t="shared" ca="1" si="773"/>
        <v>7.1118021700000004E-14</v>
      </c>
      <c r="FP106" s="1180">
        <f t="shared" ca="1" si="773"/>
        <v>5.32399172E-21</v>
      </c>
      <c r="FQ106" s="1180">
        <f t="shared" ca="1" si="773"/>
        <v>8.9345285700000004E-8</v>
      </c>
      <c r="FR106" s="1180">
        <f t="shared" ca="1" si="773"/>
        <v>0</v>
      </c>
      <c r="FS106" s="1180">
        <f t="shared" ca="1" si="773"/>
        <v>8.9345279999999994E-8</v>
      </c>
      <c r="FT106" s="1180">
        <f t="shared" ca="1" si="773"/>
        <v>0</v>
      </c>
      <c r="FU106" s="1180">
        <f t="shared" ca="1" si="773"/>
        <v>7.8455237500000003E-14</v>
      </c>
      <c r="FV106" s="1180">
        <f t="shared" ca="1" si="773"/>
        <v>0</v>
      </c>
      <c r="FW106" s="1180">
        <f t="shared" ca="1" si="773"/>
        <v>0</v>
      </c>
      <c r="FX106" s="1180">
        <f t="shared" ca="1" si="773"/>
        <v>0</v>
      </c>
      <c r="GJ106" s="1180">
        <f t="shared" ca="1" si="774"/>
        <v>0</v>
      </c>
      <c r="GK106" s="1180">
        <f t="shared" ca="1" si="774"/>
        <v>0</v>
      </c>
      <c r="GL106" s="1180">
        <f t="shared" ca="1" si="774"/>
        <v>0</v>
      </c>
      <c r="GM106" s="1180">
        <f t="shared" ca="1" si="774"/>
        <v>0</v>
      </c>
      <c r="GN106" s="1180">
        <f t="shared" ca="1" si="774"/>
        <v>0</v>
      </c>
      <c r="GO106" s="1180">
        <f t="shared" ca="1" si="774"/>
        <v>0</v>
      </c>
      <c r="GP106" s="1180">
        <f t="shared" ca="1" si="774"/>
        <v>0</v>
      </c>
      <c r="GQ106" s="1180">
        <f t="shared" ca="1" si="774"/>
        <v>0</v>
      </c>
      <c r="HC106" s="1180">
        <f t="shared" ca="1" si="775"/>
        <v>11.998581100000001</v>
      </c>
      <c r="HD106" s="1180">
        <f t="shared" ca="1" si="775"/>
        <v>11.551967700000001</v>
      </c>
      <c r="HE106" s="1180">
        <f t="shared" ca="1" si="775"/>
        <v>0</v>
      </c>
      <c r="HF106" s="1180">
        <f t="shared" ca="1" si="775"/>
        <v>8.5667729699999999E-13</v>
      </c>
      <c r="HG106" s="1180">
        <f t="shared" ca="1" si="775"/>
        <v>0.44661338</v>
      </c>
      <c r="HH106" s="1180">
        <f t="shared" ca="1" si="775"/>
        <v>11.551967700000001</v>
      </c>
      <c r="HT106" s="1180">
        <f t="shared" ca="1" si="776"/>
        <v>3.4200529800000002E-7</v>
      </c>
      <c r="HU106" s="1180">
        <f t="shared" ca="1" si="776"/>
        <v>11.551967700000001</v>
      </c>
      <c r="HV106" s="1180">
        <f t="shared" ca="1" si="776"/>
        <v>11.551968</v>
      </c>
      <c r="HW106" s="1180">
        <f t="shared" ca="1" si="776"/>
        <v>11.551968</v>
      </c>
      <c r="HX106" s="1180">
        <f t="shared" ca="1" si="776"/>
        <v>0.96582500900000001</v>
      </c>
      <c r="HY106" s="1180">
        <f t="shared" ca="1" si="776"/>
        <v>7.3852112499999997E-2</v>
      </c>
      <c r="HZ106" s="1180">
        <f t="shared" ca="1" si="776"/>
        <v>2.2288987700000001E-14</v>
      </c>
      <c r="IA106" s="1180">
        <f t="shared" ca="1" si="776"/>
        <v>3.2747483500000001E-15</v>
      </c>
      <c r="IB106" s="1180">
        <f t="shared" ca="1" si="776"/>
        <v>0</v>
      </c>
      <c r="IC106" s="1180">
        <f t="shared" ca="1" si="776"/>
        <v>0</v>
      </c>
      <c r="ID106" s="1180">
        <f t="shared" ca="1" si="776"/>
        <v>0</v>
      </c>
      <c r="IE106" s="1180">
        <f t="shared" ca="1" si="776"/>
        <v>0</v>
      </c>
      <c r="IQ106" s="1180">
        <f t="shared" ca="1" si="777"/>
        <v>0.96582500900000001</v>
      </c>
      <c r="IR106" s="1180">
        <f t="shared" ca="1" si="777"/>
        <v>7.3852112499999997E-2</v>
      </c>
      <c r="IS106" s="1180">
        <f t="shared" ca="1" si="777"/>
        <v>1.46485325E-3</v>
      </c>
      <c r="IT106" s="1180">
        <f t="shared" ca="1" si="777"/>
        <v>7.5316965799999996E-2</v>
      </c>
      <c r="IU106" s="1180">
        <f t="shared" ca="1" si="777"/>
        <v>7.0340634700000002E-2</v>
      </c>
      <c r="IV106" s="1180">
        <f t="shared" ca="1" si="777"/>
        <v>4.2852884899999999E-2</v>
      </c>
      <c r="IW106" s="1180">
        <f t="shared" ca="1" si="777"/>
        <v>3.5156478099999999E-2</v>
      </c>
      <c r="IX106" s="1180">
        <f t="shared" ca="1" si="777"/>
        <v>1.59756349E-16</v>
      </c>
      <c r="IY106" s="1180">
        <f t="shared" ca="1" si="777"/>
        <v>4.9763310200000004E-3</v>
      </c>
      <c r="IZ106" s="1180">
        <f t="shared" ca="1" si="777"/>
        <v>6.2315535500000003E-3</v>
      </c>
      <c r="JA106" s="1180">
        <f t="shared" ca="1" si="778"/>
        <v>3.6621331299999997E-2</v>
      </c>
      <c r="JB106" s="1180">
        <f t="shared" ca="1" si="778"/>
        <v>0</v>
      </c>
      <c r="JC106" s="1180">
        <f t="shared" ca="1" si="778"/>
        <v>6.2315535500000003E-3</v>
      </c>
      <c r="JD106" s="1180">
        <f t="shared" ca="1" si="778"/>
        <v>0</v>
      </c>
      <c r="JE106" s="1180">
        <f t="shared" ca="1" si="778"/>
        <v>6.2315535500000003E-3</v>
      </c>
      <c r="JF106" s="1180">
        <f t="shared" ca="1" si="778"/>
        <v>0</v>
      </c>
      <c r="JG106" s="1180">
        <f t="shared" ca="1" si="778"/>
        <v>0</v>
      </c>
      <c r="JH106" s="1180">
        <f t="shared" ca="1" si="778"/>
        <v>3.2747483500000001E-15</v>
      </c>
      <c r="JT106" s="1180">
        <f t="shared" ca="1" si="779"/>
        <v>0</v>
      </c>
      <c r="JU106" s="1180">
        <f t="shared" ca="1" si="779"/>
        <v>0</v>
      </c>
      <c r="JV106" s="1180">
        <f t="shared" ca="1" si="779"/>
        <v>0</v>
      </c>
      <c r="JW106" s="1180">
        <f t="shared" ca="1" si="779"/>
        <v>0</v>
      </c>
      <c r="JX106" s="1180">
        <f t="shared" ca="1" si="779"/>
        <v>0</v>
      </c>
      <c r="JY106" s="1180">
        <f t="shared" ca="1" si="779"/>
        <v>0</v>
      </c>
      <c r="JZ106" s="1180">
        <f t="shared" ca="1" si="779"/>
        <v>0</v>
      </c>
      <c r="KA106" s="1180">
        <f t="shared" ca="1" si="779"/>
        <v>0</v>
      </c>
      <c r="KB106" s="1180">
        <f t="shared" ca="1" si="779"/>
        <v>0</v>
      </c>
      <c r="KC106" s="1180">
        <f t="shared" ca="1" si="779"/>
        <v>0</v>
      </c>
      <c r="KL106" s="1180">
        <f t="shared" ca="1" si="780"/>
        <v>0</v>
      </c>
      <c r="KM106" s="1180">
        <f t="shared" ca="1" si="780"/>
        <v>0</v>
      </c>
      <c r="KN106" s="1180">
        <f t="shared" ca="1" si="780"/>
        <v>0</v>
      </c>
      <c r="KO106" s="1180">
        <f t="shared" ca="1" si="780"/>
        <v>0</v>
      </c>
      <c r="KP106" s="1180">
        <f t="shared" ca="1" si="780"/>
        <v>0</v>
      </c>
      <c r="KQ106" s="1180">
        <f t="shared" ca="1" si="780"/>
        <v>0</v>
      </c>
      <c r="KR106" s="1180">
        <f t="shared" ca="1" si="780"/>
        <v>0</v>
      </c>
      <c r="LA106" s="1180">
        <f t="shared" ca="1" si="781"/>
        <v>8.5667729699999999E-13</v>
      </c>
      <c r="LB106" s="1180">
        <f t="shared" ca="1" si="781"/>
        <v>2.2288987700000001E-14</v>
      </c>
      <c r="LC106" s="1180">
        <f t="shared" ca="1" si="781"/>
        <v>8.78966285E-13</v>
      </c>
      <c r="LD106" s="1180">
        <f t="shared" ca="1" si="781"/>
        <v>8.78966285E-13</v>
      </c>
      <c r="LE106" s="1180">
        <f t="shared" ca="1" si="781"/>
        <v>0</v>
      </c>
      <c r="LF106" s="1180">
        <f t="shared" ca="1" si="781"/>
        <v>0</v>
      </c>
      <c r="LG106" s="1180">
        <f t="shared" ca="1" si="781"/>
        <v>0</v>
      </c>
      <c r="LH106" s="1180">
        <f t="shared" ca="1" si="781"/>
        <v>0</v>
      </c>
      <c r="LI106" s="1180">
        <f t="shared" ca="1" si="781"/>
        <v>0</v>
      </c>
      <c r="LJ106" s="1180">
        <f t="shared" ca="1" si="781"/>
        <v>0</v>
      </c>
      <c r="LK106" s="1180">
        <f t="shared" ca="1" si="781"/>
        <v>0</v>
      </c>
      <c r="LW106" s="1180">
        <f t="shared" ca="1" si="782"/>
        <v>0</v>
      </c>
      <c r="LX106" s="1180">
        <f t="shared" ca="1" si="782"/>
        <v>0</v>
      </c>
      <c r="LY106" s="1180">
        <f t="shared" ca="1" si="782"/>
        <v>0.44661338</v>
      </c>
      <c r="LZ106" s="1180">
        <f t="shared" ca="1" si="782"/>
        <v>4.9763310200000004E-3</v>
      </c>
      <c r="MA106" s="1180">
        <f t="shared" ca="1" si="782"/>
        <v>0.451589711</v>
      </c>
      <c r="MB106" s="1180">
        <f t="shared" ca="1" si="782"/>
        <v>8.78966285E-13</v>
      </c>
      <c r="MC106" s="1180">
        <f t="shared" ca="1" si="782"/>
        <v>0</v>
      </c>
      <c r="MD106" s="1180">
        <f t="shared" ca="1" si="782"/>
        <v>0</v>
      </c>
      <c r="ME106" s="1180">
        <f t="shared" ca="1" si="782"/>
        <v>0</v>
      </c>
      <c r="MF106" s="1180">
        <f t="shared" ca="1" si="782"/>
        <v>0</v>
      </c>
      <c r="MG106" s="1180">
        <f t="shared" ca="1" si="783"/>
        <v>0</v>
      </c>
      <c r="MH106" s="1180">
        <f t="shared" ca="1" si="783"/>
        <v>0</v>
      </c>
      <c r="MI106" s="1180">
        <f t="shared" ca="1" si="783"/>
        <v>0</v>
      </c>
      <c r="MJ106" s="1180">
        <f t="shared" ca="1" si="783"/>
        <v>0</v>
      </c>
      <c r="MK106" s="1180">
        <f t="shared" ca="1" si="783"/>
        <v>0</v>
      </c>
      <c r="ML106" s="1180">
        <f t="shared" ca="1" si="783"/>
        <v>0</v>
      </c>
      <c r="MM106" s="1180">
        <f t="shared" ca="1" si="783"/>
        <v>0</v>
      </c>
      <c r="MN106" s="1180">
        <f t="shared" ca="1" si="783"/>
        <v>0</v>
      </c>
      <c r="MO106" s="1180">
        <f t="shared" ca="1" si="783"/>
        <v>0</v>
      </c>
      <c r="NA106" s="1180">
        <f t="shared" ca="1" si="784"/>
        <v>3.2462141700000001E-7</v>
      </c>
      <c r="NB106" s="1180">
        <f t="shared" ca="1" si="784"/>
        <v>2.37160673E-14</v>
      </c>
      <c r="NC106" s="1180">
        <f t="shared" ca="1" si="784"/>
        <v>3.2462139299999998E-7</v>
      </c>
      <c r="ND106" s="1180">
        <f t="shared" ca="1" si="784"/>
        <v>0</v>
      </c>
      <c r="NE106" s="1180">
        <f t="shared" ca="1" si="784"/>
        <v>0</v>
      </c>
      <c r="NF106" s="1180">
        <f t="shared" ca="1" si="784"/>
        <v>0</v>
      </c>
      <c r="NG106" s="1180">
        <f t="shared" ca="1" si="784"/>
        <v>0</v>
      </c>
      <c r="NH106" s="1180">
        <f t="shared" ca="1" si="784"/>
        <v>0</v>
      </c>
      <c r="NI106" s="1180">
        <f t="shared" ca="1" si="784"/>
        <v>0</v>
      </c>
      <c r="NJ106" s="1180">
        <f t="shared" ca="1" si="784"/>
        <v>0</v>
      </c>
      <c r="NK106" s="1180">
        <f t="shared" ca="1" si="784"/>
        <v>0</v>
      </c>
      <c r="NL106" s="1180">
        <f t="shared" ca="1" si="784"/>
        <v>0</v>
      </c>
      <c r="NM106" s="1180">
        <f t="shared" ca="1" si="784"/>
        <v>0</v>
      </c>
      <c r="NN106" s="1180">
        <f t="shared" ca="1" si="784"/>
        <v>0</v>
      </c>
      <c r="NO106" s="1180">
        <f t="shared" ca="1" si="784"/>
        <v>0</v>
      </c>
      <c r="NP106" s="1180">
        <f t="shared" ca="1" si="784"/>
        <v>0</v>
      </c>
      <c r="OH106" s="1180">
        <f t="shared" ca="1" si="785"/>
        <v>0</v>
      </c>
      <c r="OI106" s="1180">
        <f t="shared" ca="1" si="785"/>
        <v>0</v>
      </c>
      <c r="OJ106" s="1180">
        <f t="shared" ca="1" si="785"/>
        <v>0</v>
      </c>
      <c r="OK106" s="1180">
        <f t="shared" ca="1" si="785"/>
        <v>0</v>
      </c>
      <c r="OL106" s="1180">
        <f t="shared" ca="1" si="785"/>
        <v>0</v>
      </c>
      <c r="OM106" s="1180">
        <f t="shared" ca="1" si="785"/>
        <v>0</v>
      </c>
      <c r="ON106" s="1180">
        <f t="shared" ca="1" si="785"/>
        <v>0</v>
      </c>
      <c r="OO106" s="1180">
        <f t="shared" ca="1" si="785"/>
        <v>0</v>
      </c>
      <c r="PA106" s="1180">
        <f t="shared" ca="1" si="786"/>
        <v>0</v>
      </c>
      <c r="PB106" s="1180">
        <f t="shared" ca="1" si="786"/>
        <v>0</v>
      </c>
      <c r="PC106" s="1180">
        <f t="shared" ca="1" si="786"/>
        <v>0</v>
      </c>
      <c r="PD106" s="1180">
        <f t="shared" ca="1" si="786"/>
        <v>0</v>
      </c>
      <c r="PE106" s="1180">
        <f t="shared" ca="1" si="786"/>
        <v>0</v>
      </c>
      <c r="PF106" s="1180">
        <f t="shared" ca="1" si="786"/>
        <v>0</v>
      </c>
      <c r="PG106" s="1180">
        <f t="shared" ca="1" si="786"/>
        <v>0</v>
      </c>
      <c r="PH106" s="1180">
        <f t="shared" ca="1" si="786"/>
        <v>0</v>
      </c>
      <c r="PI106" s="1180">
        <f t="shared" ca="1" si="786"/>
        <v>0</v>
      </c>
      <c r="PJ106" s="1180">
        <f t="shared" ca="1" si="786"/>
        <v>0</v>
      </c>
      <c r="PK106" s="1180">
        <f t="shared" ca="1" si="786"/>
        <v>0</v>
      </c>
      <c r="PW106" s="1180">
        <f t="shared" ca="1" si="787"/>
        <v>0</v>
      </c>
      <c r="PX106" s="1180">
        <f t="shared" ca="1" si="787"/>
        <v>0</v>
      </c>
      <c r="PY106" s="1180">
        <f t="shared" ca="1" si="787"/>
        <v>0</v>
      </c>
      <c r="PZ106" s="1180">
        <f t="shared" ca="1" si="787"/>
        <v>0</v>
      </c>
    </row>
    <row r="107" spans="1:442" ht="12" customHeight="1">
      <c r="A107" s="1">
        <v>141</v>
      </c>
      <c r="B107" s="1" t="s">
        <v>2649</v>
      </c>
      <c r="C107" s="1" t="s">
        <v>2709</v>
      </c>
      <c r="D107" s="1" t="s">
        <v>93</v>
      </c>
      <c r="J107" s="1180">
        <f t="shared" ca="1" si="765"/>
        <v>0</v>
      </c>
      <c r="K107" s="1180">
        <f t="shared" ca="1" si="765"/>
        <v>0</v>
      </c>
      <c r="T107" s="1180">
        <f t="shared" ca="1" si="766"/>
        <v>0</v>
      </c>
      <c r="U107" s="1180">
        <f t="shared" ca="1" si="766"/>
        <v>0</v>
      </c>
      <c r="V107" s="1180">
        <f t="shared" ca="1" si="766"/>
        <v>3.97398036E-5</v>
      </c>
      <c r="W107" s="1180">
        <f t="shared" ca="1" si="766"/>
        <v>0</v>
      </c>
      <c r="X107" s="1180">
        <f t="shared" ca="1" si="766"/>
        <v>0</v>
      </c>
      <c r="Y107" s="1180">
        <f t="shared" ca="1" si="766"/>
        <v>390.55126300000001</v>
      </c>
      <c r="Z107" s="1180">
        <f t="shared" ca="1" si="766"/>
        <v>9.2462750700000003E-5</v>
      </c>
      <c r="AA107" s="1180">
        <f t="shared" ca="1" si="766"/>
        <v>390.55117000000001</v>
      </c>
      <c r="AB107" s="1180">
        <f t="shared" ca="1" si="766"/>
        <v>0</v>
      </c>
      <c r="AC107" s="1180">
        <f t="shared" ca="1" si="766"/>
        <v>3.97398036E-5</v>
      </c>
      <c r="AD107" s="1180">
        <f t="shared" ca="1" si="766"/>
        <v>0</v>
      </c>
      <c r="AM107" s="1180">
        <f t="shared" ca="1" si="767"/>
        <v>0</v>
      </c>
      <c r="AN107" s="1180">
        <f t="shared" ca="1" si="767"/>
        <v>0</v>
      </c>
      <c r="AO107" s="1180">
        <f t="shared" ca="1" si="767"/>
        <v>390.55117000000001</v>
      </c>
      <c r="AP107" s="1180">
        <f t="shared" ca="1" si="767"/>
        <v>390.55117000000001</v>
      </c>
      <c r="AQ107" s="1180">
        <f t="shared" ca="1" si="767"/>
        <v>1.5002716E-5</v>
      </c>
      <c r="AR107" s="1180">
        <f t="shared" ca="1" si="767"/>
        <v>1.85697772E-10</v>
      </c>
      <c r="AS107" s="1180">
        <f t="shared" ca="1" si="767"/>
        <v>9.2462565000000002E-5</v>
      </c>
      <c r="AT107" s="1180">
        <f t="shared" ca="1" si="767"/>
        <v>5.8143119299999998E-12</v>
      </c>
      <c r="AU107" s="1180">
        <f t="shared" ca="1" si="767"/>
        <v>1.5002895900000001E-5</v>
      </c>
      <c r="AV107" s="1180">
        <f t="shared" ca="1" si="767"/>
        <v>390.55115499999999</v>
      </c>
      <c r="AW107" s="1180">
        <f t="shared" ca="1" si="767"/>
        <v>5.8143119299999998E-12</v>
      </c>
      <c r="AX107" s="1180">
        <f t="shared" ca="1" si="767"/>
        <v>1.0746546700000001E-4</v>
      </c>
      <c r="AY107" s="1180">
        <f t="shared" ca="1" si="767"/>
        <v>0</v>
      </c>
      <c r="AZ107" s="1180">
        <f t="shared" ca="1" si="767"/>
        <v>0</v>
      </c>
      <c r="BA107" s="1180">
        <f t="shared" ca="1" si="767"/>
        <v>0</v>
      </c>
      <c r="BB107" s="1180">
        <f t="shared" ca="1" si="767"/>
        <v>390.55115499999999</v>
      </c>
      <c r="BN107" s="1180">
        <f t="shared" ca="1" si="768"/>
        <v>39.055115499999999</v>
      </c>
      <c r="BO107" s="1180">
        <f t="shared" ca="1" si="768"/>
        <v>39.055115499999999</v>
      </c>
      <c r="BP107" s="1180">
        <f t="shared" ca="1" si="768"/>
        <v>1.2863781599999999E-9</v>
      </c>
      <c r="BQ107" s="1180">
        <f t="shared" ca="1" si="768"/>
        <v>0</v>
      </c>
      <c r="BR107" s="1180">
        <f t="shared" ca="1" si="768"/>
        <v>0</v>
      </c>
      <c r="CD107" s="1180">
        <f t="shared" ca="1" si="769"/>
        <v>390.55115499999999</v>
      </c>
      <c r="CE107" s="1180">
        <f t="shared" ca="1" si="769"/>
        <v>390.55115499999999</v>
      </c>
      <c r="CF107" s="1180">
        <f t="shared" ca="1" si="769"/>
        <v>39.055115499999999</v>
      </c>
      <c r="CG107" s="1180">
        <f t="shared" ca="1" si="769"/>
        <v>39.055115499999999</v>
      </c>
      <c r="CH107" s="1180">
        <f t="shared" ca="1" si="769"/>
        <v>390.55115499999999</v>
      </c>
      <c r="CI107" s="1180">
        <f t="shared" ca="1" si="769"/>
        <v>0</v>
      </c>
      <c r="CJ107" s="1180">
        <f t="shared" ca="1" si="769"/>
        <v>0</v>
      </c>
      <c r="CK107" s="1180">
        <f t="shared" ca="1" si="769"/>
        <v>390.55115499999999</v>
      </c>
      <c r="CL107" s="1180">
        <f t="shared" ca="1" si="769"/>
        <v>1.2468590300000001E-8</v>
      </c>
      <c r="CM107" s="1180">
        <f t="shared" ca="1" si="769"/>
        <v>0</v>
      </c>
      <c r="CN107" s="1180">
        <f t="shared" ca="1" si="769"/>
        <v>390.55115499999999</v>
      </c>
      <c r="CO107" s="1180">
        <f t="shared" ca="1" si="769"/>
        <v>1.37549695E-8</v>
      </c>
      <c r="DA107" s="1180">
        <f t="shared" ca="1" si="770"/>
        <v>0</v>
      </c>
      <c r="DB107" s="1180">
        <f t="shared" ca="1" si="770"/>
        <v>0</v>
      </c>
      <c r="DC107" s="1180">
        <f t="shared" ca="1" si="770"/>
        <v>0</v>
      </c>
      <c r="DD107" s="1180">
        <f t="shared" ca="1" si="770"/>
        <v>0</v>
      </c>
      <c r="DE107" s="1180">
        <f t="shared" ca="1" si="770"/>
        <v>0</v>
      </c>
      <c r="DF107" s="1180">
        <f t="shared" ca="1" si="770"/>
        <v>0</v>
      </c>
      <c r="DG107" s="1180">
        <f t="shared" ca="1" si="770"/>
        <v>0</v>
      </c>
      <c r="DH107" s="1180">
        <f t="shared" ca="1" si="770"/>
        <v>0</v>
      </c>
      <c r="DI107" s="1180">
        <f t="shared" ca="1" si="770"/>
        <v>0</v>
      </c>
      <c r="DJ107" s="1180">
        <f t="shared" ca="1" si="770"/>
        <v>0</v>
      </c>
      <c r="DV107" s="1180">
        <f t="shared" ca="1" si="771"/>
        <v>0</v>
      </c>
      <c r="DW107" s="1180">
        <f t="shared" ca="1" si="771"/>
        <v>0</v>
      </c>
      <c r="DX107" s="1180">
        <f t="shared" ca="1" si="771"/>
        <v>0</v>
      </c>
      <c r="DY107" s="1180">
        <f t="shared" ca="1" si="771"/>
        <v>0</v>
      </c>
      <c r="DZ107" s="1180">
        <f t="shared" ca="1" si="771"/>
        <v>0</v>
      </c>
      <c r="EA107" s="1180">
        <f t="shared" ca="1" si="771"/>
        <v>0</v>
      </c>
      <c r="EB107" s="1180">
        <f t="shared" ca="1" si="771"/>
        <v>0</v>
      </c>
      <c r="EC107" s="1180">
        <f t="shared" ca="1" si="771"/>
        <v>0</v>
      </c>
      <c r="ED107" s="1180">
        <f t="shared" ca="1" si="771"/>
        <v>0</v>
      </c>
      <c r="EE107" s="1180">
        <f t="shared" ca="1" si="771"/>
        <v>0</v>
      </c>
      <c r="EF107" s="1180">
        <f t="shared" ca="1" si="771"/>
        <v>0</v>
      </c>
      <c r="EG107" s="1180">
        <f t="shared" ca="1" si="771"/>
        <v>0</v>
      </c>
      <c r="EH107" s="1180">
        <f t="shared" ca="1" si="771"/>
        <v>0</v>
      </c>
      <c r="EI107" s="1180">
        <f t="shared" ca="1" si="771"/>
        <v>0</v>
      </c>
      <c r="EJ107" s="1180">
        <f t="shared" ca="1" si="771"/>
        <v>0</v>
      </c>
      <c r="EK107" s="1180">
        <f t="shared" ca="1" si="771"/>
        <v>0</v>
      </c>
      <c r="EW107" s="1180">
        <f t="shared" ca="1" si="772"/>
        <v>390.55115499999999</v>
      </c>
      <c r="EX107" s="1180">
        <f t="shared" ca="1" si="772"/>
        <v>390.55115499999999</v>
      </c>
      <c r="EY107" s="1180">
        <f t="shared" ca="1" si="772"/>
        <v>390.55111499999998</v>
      </c>
      <c r="EZ107" s="1180">
        <f t="shared" ca="1" si="772"/>
        <v>390.55111499999998</v>
      </c>
      <c r="FA107" s="1180">
        <f t="shared" ca="1" si="772"/>
        <v>1.03369035E-15</v>
      </c>
      <c r="FB107" s="1180">
        <f t="shared" ca="1" si="772"/>
        <v>3.9739806200000002E-5</v>
      </c>
      <c r="FN107" s="1180">
        <f t="shared" ca="1" si="773"/>
        <v>1.2863781599999999E-9</v>
      </c>
      <c r="FO107" s="1180">
        <f t="shared" ca="1" si="773"/>
        <v>1.2468590300000001E-8</v>
      </c>
      <c r="FP107" s="1180">
        <f t="shared" ca="1" si="773"/>
        <v>1.03369035E-15</v>
      </c>
      <c r="FQ107" s="1180">
        <f t="shared" ca="1" si="773"/>
        <v>3.9739806200000002E-5</v>
      </c>
      <c r="FR107" s="1180">
        <f t="shared" ca="1" si="773"/>
        <v>0</v>
      </c>
      <c r="FS107" s="1180">
        <f t="shared" ca="1" si="773"/>
        <v>3.97398036E-5</v>
      </c>
      <c r="FT107" s="1180">
        <f t="shared" ca="1" si="773"/>
        <v>0</v>
      </c>
      <c r="FU107" s="1180">
        <f t="shared" ca="1" si="773"/>
        <v>1.37549695E-8</v>
      </c>
      <c r="FV107" s="1180">
        <f t="shared" ca="1" si="773"/>
        <v>0</v>
      </c>
      <c r="FW107" s="1180">
        <f t="shared" ca="1" si="773"/>
        <v>0</v>
      </c>
      <c r="FX107" s="1180">
        <f t="shared" ca="1" si="773"/>
        <v>1.37549695E-8</v>
      </c>
      <c r="GJ107" s="1180">
        <f t="shared" ca="1" si="774"/>
        <v>0</v>
      </c>
      <c r="GK107" s="1180">
        <f t="shared" ca="1" si="774"/>
        <v>0</v>
      </c>
      <c r="GL107" s="1180">
        <f t="shared" ca="1" si="774"/>
        <v>0</v>
      </c>
      <c r="GM107" s="1180">
        <f t="shared" ca="1" si="774"/>
        <v>0</v>
      </c>
      <c r="GN107" s="1180">
        <f t="shared" ca="1" si="774"/>
        <v>0</v>
      </c>
      <c r="GO107" s="1180">
        <f t="shared" ca="1" si="774"/>
        <v>0</v>
      </c>
      <c r="GP107" s="1180">
        <f t="shared" ca="1" si="774"/>
        <v>0</v>
      </c>
      <c r="GQ107" s="1180">
        <f t="shared" ca="1" si="774"/>
        <v>0</v>
      </c>
      <c r="HC107" s="1180">
        <f t="shared" ca="1" si="775"/>
        <v>390.55111499999998</v>
      </c>
      <c r="HD107" s="1180">
        <f t="shared" ca="1" si="775"/>
        <v>376.01395000000002</v>
      </c>
      <c r="HE107" s="1180">
        <f t="shared" ca="1" si="775"/>
        <v>0</v>
      </c>
      <c r="HF107" s="1180">
        <f t="shared" ca="1" si="775"/>
        <v>1.5244918300000001E-8</v>
      </c>
      <c r="HG107" s="1180">
        <f t="shared" ca="1" si="775"/>
        <v>14.537165099999999</v>
      </c>
      <c r="HH107" s="1180">
        <f t="shared" ca="1" si="775"/>
        <v>376.01395000000002</v>
      </c>
      <c r="HT107" s="1180">
        <f t="shared" ca="1" si="776"/>
        <v>1.0746546700000001E-4</v>
      </c>
      <c r="HU107" s="1180">
        <f t="shared" ca="1" si="776"/>
        <v>376.01395000000002</v>
      </c>
      <c r="HV107" s="1180">
        <f t="shared" ca="1" si="776"/>
        <v>376.01405799999998</v>
      </c>
      <c r="HW107" s="1180">
        <f t="shared" ca="1" si="776"/>
        <v>376.01405799999998</v>
      </c>
      <c r="HX107" s="1180">
        <f t="shared" ca="1" si="776"/>
        <v>31.437394900000001</v>
      </c>
      <c r="HY107" s="1180">
        <f t="shared" ca="1" si="776"/>
        <v>2.4038702700000001</v>
      </c>
      <c r="HZ107" s="1180">
        <f t="shared" ca="1" si="776"/>
        <v>2.4053283900000001E-9</v>
      </c>
      <c r="IA107" s="1180">
        <f t="shared" ca="1" si="776"/>
        <v>6.1875310900000001E-12</v>
      </c>
      <c r="IB107" s="1180">
        <f t="shared" ca="1" si="776"/>
        <v>0</v>
      </c>
      <c r="IC107" s="1180">
        <f t="shared" ca="1" si="776"/>
        <v>0</v>
      </c>
      <c r="ID107" s="1180">
        <f t="shared" ca="1" si="776"/>
        <v>0</v>
      </c>
      <c r="IE107" s="1180">
        <f t="shared" ca="1" si="776"/>
        <v>0</v>
      </c>
      <c r="IQ107" s="1180">
        <f t="shared" ca="1" si="777"/>
        <v>31.437394900000001</v>
      </c>
      <c r="IR107" s="1180">
        <f t="shared" ca="1" si="777"/>
        <v>2.4038702700000001</v>
      </c>
      <c r="IS107" s="1180">
        <f t="shared" ca="1" si="777"/>
        <v>4.7680656199999998E-2</v>
      </c>
      <c r="IT107" s="1180">
        <f t="shared" ca="1" si="777"/>
        <v>2.4515509299999998</v>
      </c>
      <c r="IU107" s="1180">
        <f t="shared" ca="1" si="777"/>
        <v>2.2895724300000002</v>
      </c>
      <c r="IV107" s="1180">
        <f t="shared" ca="1" si="777"/>
        <v>1.3948521199999999</v>
      </c>
      <c r="IW107" s="1180">
        <f t="shared" ca="1" si="777"/>
        <v>1.14433575</v>
      </c>
      <c r="IX107" s="1180">
        <f t="shared" ca="1" si="777"/>
        <v>6.4216373000000006E-11</v>
      </c>
      <c r="IY107" s="1180">
        <f t="shared" ca="1" si="777"/>
        <v>0.161978497</v>
      </c>
      <c r="IZ107" s="1180">
        <f t="shared" ca="1" si="777"/>
        <v>0.202835719</v>
      </c>
      <c r="JA107" s="1180">
        <f t="shared" ca="1" si="778"/>
        <v>1.1920164099999999</v>
      </c>
      <c r="JB107" s="1180">
        <f t="shared" ca="1" si="778"/>
        <v>0</v>
      </c>
      <c r="JC107" s="1180">
        <f t="shared" ca="1" si="778"/>
        <v>0.202835719</v>
      </c>
      <c r="JD107" s="1180">
        <f t="shared" ca="1" si="778"/>
        <v>0</v>
      </c>
      <c r="JE107" s="1180">
        <f t="shared" ca="1" si="778"/>
        <v>0.202835719</v>
      </c>
      <c r="JF107" s="1180">
        <f t="shared" ca="1" si="778"/>
        <v>0</v>
      </c>
      <c r="JG107" s="1180">
        <f t="shared" ca="1" si="778"/>
        <v>0</v>
      </c>
      <c r="JH107" s="1180">
        <f t="shared" ca="1" si="778"/>
        <v>6.1875310900000001E-12</v>
      </c>
      <c r="JT107" s="1180">
        <f t="shared" ca="1" si="779"/>
        <v>0</v>
      </c>
      <c r="JU107" s="1180">
        <f t="shared" ca="1" si="779"/>
        <v>0</v>
      </c>
      <c r="JV107" s="1180">
        <f t="shared" ca="1" si="779"/>
        <v>0</v>
      </c>
      <c r="JW107" s="1180">
        <f t="shared" ca="1" si="779"/>
        <v>0</v>
      </c>
      <c r="JX107" s="1180">
        <f t="shared" ca="1" si="779"/>
        <v>0</v>
      </c>
      <c r="JY107" s="1180">
        <f t="shared" ca="1" si="779"/>
        <v>0</v>
      </c>
      <c r="JZ107" s="1180">
        <f t="shared" ca="1" si="779"/>
        <v>0</v>
      </c>
      <c r="KA107" s="1180">
        <f t="shared" ca="1" si="779"/>
        <v>0</v>
      </c>
      <c r="KB107" s="1180">
        <f t="shared" ca="1" si="779"/>
        <v>0</v>
      </c>
      <c r="KC107" s="1180">
        <f t="shared" ca="1" si="779"/>
        <v>0</v>
      </c>
      <c r="KL107" s="1180">
        <f t="shared" ca="1" si="780"/>
        <v>0</v>
      </c>
      <c r="KM107" s="1180">
        <f t="shared" ca="1" si="780"/>
        <v>0</v>
      </c>
      <c r="KN107" s="1180">
        <f t="shared" ca="1" si="780"/>
        <v>0</v>
      </c>
      <c r="KO107" s="1180">
        <f t="shared" ca="1" si="780"/>
        <v>0</v>
      </c>
      <c r="KP107" s="1180">
        <f t="shared" ca="1" si="780"/>
        <v>0</v>
      </c>
      <c r="KQ107" s="1180">
        <f t="shared" ca="1" si="780"/>
        <v>0</v>
      </c>
      <c r="KR107" s="1180">
        <f t="shared" ca="1" si="780"/>
        <v>0</v>
      </c>
      <c r="LA107" s="1180">
        <f t="shared" ca="1" si="781"/>
        <v>1.5244918300000001E-8</v>
      </c>
      <c r="LB107" s="1180">
        <f t="shared" ca="1" si="781"/>
        <v>2.4053283900000001E-9</v>
      </c>
      <c r="LC107" s="1180">
        <f t="shared" ca="1" si="781"/>
        <v>1.76502467E-8</v>
      </c>
      <c r="LD107" s="1180">
        <f t="shared" ca="1" si="781"/>
        <v>1.76502467E-8</v>
      </c>
      <c r="LE107" s="1180">
        <f t="shared" ca="1" si="781"/>
        <v>0</v>
      </c>
      <c r="LF107" s="1180">
        <f t="shared" ca="1" si="781"/>
        <v>0</v>
      </c>
      <c r="LG107" s="1180">
        <f t="shared" ca="1" si="781"/>
        <v>0</v>
      </c>
      <c r="LH107" s="1180">
        <f t="shared" ca="1" si="781"/>
        <v>0</v>
      </c>
      <c r="LI107" s="1180">
        <f t="shared" ca="1" si="781"/>
        <v>0</v>
      </c>
      <c r="LJ107" s="1180">
        <f t="shared" ca="1" si="781"/>
        <v>0</v>
      </c>
      <c r="LK107" s="1180">
        <f t="shared" ca="1" si="781"/>
        <v>0</v>
      </c>
      <c r="LW107" s="1180">
        <f t="shared" ca="1" si="782"/>
        <v>0</v>
      </c>
      <c r="LX107" s="1180">
        <f t="shared" ca="1" si="782"/>
        <v>0</v>
      </c>
      <c r="LY107" s="1180">
        <f t="shared" ca="1" si="782"/>
        <v>14.537165099999999</v>
      </c>
      <c r="LZ107" s="1180">
        <f t="shared" ca="1" si="782"/>
        <v>0.161978497</v>
      </c>
      <c r="MA107" s="1180">
        <f t="shared" ca="1" si="782"/>
        <v>14.699143599999999</v>
      </c>
      <c r="MB107" s="1180">
        <f t="shared" ca="1" si="782"/>
        <v>1.76502467E-8</v>
      </c>
      <c r="MC107" s="1180">
        <f t="shared" ca="1" si="782"/>
        <v>0</v>
      </c>
      <c r="MD107" s="1180">
        <f t="shared" ca="1" si="782"/>
        <v>0</v>
      </c>
      <c r="ME107" s="1180">
        <f t="shared" ca="1" si="782"/>
        <v>0</v>
      </c>
      <c r="MF107" s="1180">
        <f t="shared" ca="1" si="782"/>
        <v>0</v>
      </c>
      <c r="MG107" s="1180">
        <f t="shared" ca="1" si="783"/>
        <v>0</v>
      </c>
      <c r="MH107" s="1180">
        <f t="shared" ca="1" si="783"/>
        <v>0</v>
      </c>
      <c r="MI107" s="1180">
        <f t="shared" ca="1" si="783"/>
        <v>0</v>
      </c>
      <c r="MJ107" s="1180">
        <f t="shared" ca="1" si="783"/>
        <v>0</v>
      </c>
      <c r="MK107" s="1180">
        <f t="shared" ca="1" si="783"/>
        <v>0</v>
      </c>
      <c r="ML107" s="1180">
        <f t="shared" ca="1" si="783"/>
        <v>0</v>
      </c>
      <c r="MM107" s="1180">
        <f t="shared" ca="1" si="783"/>
        <v>0</v>
      </c>
      <c r="MN107" s="1180">
        <f t="shared" ca="1" si="783"/>
        <v>0</v>
      </c>
      <c r="MO107" s="1180">
        <f t="shared" ca="1" si="783"/>
        <v>0</v>
      </c>
      <c r="NA107" s="1180">
        <f t="shared" ca="1" si="784"/>
        <v>9.2462750700000003E-5</v>
      </c>
      <c r="NB107" s="1180">
        <f t="shared" ca="1" si="784"/>
        <v>1.85697772E-10</v>
      </c>
      <c r="NC107" s="1180">
        <f t="shared" ca="1" si="784"/>
        <v>9.2462565000000002E-5</v>
      </c>
      <c r="ND107" s="1180">
        <f t="shared" ca="1" si="784"/>
        <v>0</v>
      </c>
      <c r="NE107" s="1180">
        <f t="shared" ca="1" si="784"/>
        <v>0</v>
      </c>
      <c r="NF107" s="1180">
        <f t="shared" ca="1" si="784"/>
        <v>0</v>
      </c>
      <c r="NG107" s="1180">
        <f t="shared" ca="1" si="784"/>
        <v>0</v>
      </c>
      <c r="NH107" s="1180">
        <f t="shared" ca="1" si="784"/>
        <v>0</v>
      </c>
      <c r="NI107" s="1180">
        <f t="shared" ca="1" si="784"/>
        <v>0</v>
      </c>
      <c r="NJ107" s="1180">
        <f t="shared" ca="1" si="784"/>
        <v>0</v>
      </c>
      <c r="NK107" s="1180">
        <f t="shared" ca="1" si="784"/>
        <v>0</v>
      </c>
      <c r="NL107" s="1180">
        <f t="shared" ca="1" si="784"/>
        <v>0</v>
      </c>
      <c r="NM107" s="1180">
        <f t="shared" ca="1" si="784"/>
        <v>0</v>
      </c>
      <c r="NN107" s="1180">
        <f t="shared" ca="1" si="784"/>
        <v>0</v>
      </c>
      <c r="NO107" s="1180">
        <f t="shared" ca="1" si="784"/>
        <v>0</v>
      </c>
      <c r="NP107" s="1180">
        <f t="shared" ca="1" si="784"/>
        <v>0</v>
      </c>
      <c r="OH107" s="1180">
        <f t="shared" ca="1" si="785"/>
        <v>0</v>
      </c>
      <c r="OI107" s="1180">
        <f t="shared" ca="1" si="785"/>
        <v>0</v>
      </c>
      <c r="OJ107" s="1180">
        <f t="shared" ca="1" si="785"/>
        <v>0</v>
      </c>
      <c r="OK107" s="1180">
        <f t="shared" ca="1" si="785"/>
        <v>0</v>
      </c>
      <c r="OL107" s="1180">
        <f t="shared" ca="1" si="785"/>
        <v>0</v>
      </c>
      <c r="OM107" s="1180">
        <f t="shared" ca="1" si="785"/>
        <v>0</v>
      </c>
      <c r="ON107" s="1180">
        <f t="shared" ca="1" si="785"/>
        <v>0</v>
      </c>
      <c r="OO107" s="1180">
        <f t="shared" ca="1" si="785"/>
        <v>0</v>
      </c>
      <c r="PA107" s="1180">
        <f t="shared" ca="1" si="786"/>
        <v>0</v>
      </c>
      <c r="PB107" s="1180">
        <f t="shared" ca="1" si="786"/>
        <v>0</v>
      </c>
      <c r="PC107" s="1180">
        <f t="shared" ca="1" si="786"/>
        <v>0</v>
      </c>
      <c r="PD107" s="1180">
        <f t="shared" ca="1" si="786"/>
        <v>0</v>
      </c>
      <c r="PE107" s="1180">
        <f t="shared" ca="1" si="786"/>
        <v>0</v>
      </c>
      <c r="PF107" s="1180">
        <f t="shared" ca="1" si="786"/>
        <v>0</v>
      </c>
      <c r="PG107" s="1180">
        <f t="shared" ca="1" si="786"/>
        <v>0</v>
      </c>
      <c r="PH107" s="1180">
        <f t="shared" ca="1" si="786"/>
        <v>0</v>
      </c>
      <c r="PI107" s="1180">
        <f t="shared" ca="1" si="786"/>
        <v>0</v>
      </c>
      <c r="PJ107" s="1180">
        <f t="shared" ca="1" si="786"/>
        <v>0</v>
      </c>
      <c r="PK107" s="1180">
        <f t="shared" ca="1" si="786"/>
        <v>0</v>
      </c>
      <c r="PW107" s="1180">
        <f t="shared" ca="1" si="787"/>
        <v>0</v>
      </c>
      <c r="PX107" s="1180">
        <f t="shared" ca="1" si="787"/>
        <v>0</v>
      </c>
      <c r="PY107" s="1180">
        <f t="shared" ca="1" si="787"/>
        <v>0</v>
      </c>
      <c r="PZ107" s="1180">
        <f t="shared" ca="1" si="787"/>
        <v>0</v>
      </c>
    </row>
    <row r="108" spans="1:442" ht="12" customHeight="1">
      <c r="A108" s="1">
        <v>142</v>
      </c>
      <c r="B108" s="1" t="s">
        <v>2649</v>
      </c>
      <c r="C108" s="1" t="s">
        <v>2632</v>
      </c>
      <c r="D108" s="1" t="s">
        <v>93</v>
      </c>
      <c r="J108" s="1180">
        <f t="shared" ca="1" si="765"/>
        <v>0</v>
      </c>
      <c r="K108" s="1180">
        <f t="shared" ca="1" si="765"/>
        <v>0</v>
      </c>
      <c r="T108" s="1180">
        <f t="shared" ca="1" si="766"/>
        <v>0</v>
      </c>
      <c r="U108" s="1180">
        <f t="shared" ca="1" si="766"/>
        <v>0</v>
      </c>
      <c r="V108" s="1180">
        <f t="shared" ca="1" si="766"/>
        <v>4.8428434500000003E-6</v>
      </c>
      <c r="W108" s="1180">
        <f t="shared" ca="1" si="766"/>
        <v>0</v>
      </c>
      <c r="X108" s="1180">
        <f t="shared" ca="1" si="766"/>
        <v>0</v>
      </c>
      <c r="Y108" s="1180">
        <f t="shared" ca="1" si="766"/>
        <v>47.5940607</v>
      </c>
      <c r="Z108" s="1180">
        <f t="shared" ca="1" si="766"/>
        <v>1.12678621E-5</v>
      </c>
      <c r="AA108" s="1180">
        <f t="shared" ca="1" si="766"/>
        <v>47.594049400000003</v>
      </c>
      <c r="AB108" s="1180">
        <f t="shared" ca="1" si="766"/>
        <v>0</v>
      </c>
      <c r="AC108" s="1180">
        <f t="shared" ca="1" si="766"/>
        <v>4.8428434500000003E-6</v>
      </c>
      <c r="AD108" s="1180">
        <f t="shared" ca="1" si="766"/>
        <v>0</v>
      </c>
      <c r="AM108" s="1180">
        <f t="shared" ca="1" si="767"/>
        <v>0</v>
      </c>
      <c r="AN108" s="1180">
        <f t="shared" ca="1" si="767"/>
        <v>0</v>
      </c>
      <c r="AO108" s="1180">
        <f t="shared" ca="1" si="767"/>
        <v>47.594049400000003</v>
      </c>
      <c r="AP108" s="1180">
        <f t="shared" ca="1" si="767"/>
        <v>47.594049400000003</v>
      </c>
      <c r="AQ108" s="1180">
        <f t="shared" ca="1" si="767"/>
        <v>1.8282879799999999E-6</v>
      </c>
      <c r="AR108" s="1180">
        <f t="shared" ca="1" si="767"/>
        <v>2.2629835999999999E-11</v>
      </c>
      <c r="AS108" s="1180">
        <f t="shared" ca="1" si="767"/>
        <v>1.12678395E-5</v>
      </c>
      <c r="AT108" s="1180">
        <f t="shared" ca="1" si="767"/>
        <v>7.08554141E-13</v>
      </c>
      <c r="AU108" s="1180">
        <f t="shared" ca="1" si="767"/>
        <v>1.8283099000000001E-6</v>
      </c>
      <c r="AV108" s="1180">
        <f t="shared" ca="1" si="767"/>
        <v>47.594047600000003</v>
      </c>
      <c r="AW108" s="1180">
        <f t="shared" ca="1" si="767"/>
        <v>7.08554141E-13</v>
      </c>
      <c r="AX108" s="1180">
        <f t="shared" ca="1" si="767"/>
        <v>1.30961501E-5</v>
      </c>
      <c r="AY108" s="1180">
        <f t="shared" ca="1" si="767"/>
        <v>0</v>
      </c>
      <c r="AZ108" s="1180">
        <f t="shared" ca="1" si="767"/>
        <v>0</v>
      </c>
      <c r="BA108" s="1180">
        <f t="shared" ca="1" si="767"/>
        <v>0</v>
      </c>
      <c r="BB108" s="1180">
        <f t="shared" ca="1" si="767"/>
        <v>47.594047600000003</v>
      </c>
      <c r="BN108" s="1180">
        <f t="shared" ca="1" si="768"/>
        <v>4.7594047599999998</v>
      </c>
      <c r="BO108" s="1180">
        <f t="shared" ca="1" si="768"/>
        <v>4.7594047599999998</v>
      </c>
      <c r="BP108" s="1180">
        <f t="shared" ca="1" si="768"/>
        <v>1.5676293000000001E-10</v>
      </c>
      <c r="BQ108" s="1180">
        <f t="shared" ca="1" si="768"/>
        <v>0</v>
      </c>
      <c r="BR108" s="1180">
        <f t="shared" ca="1" si="768"/>
        <v>0</v>
      </c>
      <c r="CD108" s="1180">
        <f t="shared" ca="1" si="769"/>
        <v>47.594047600000003</v>
      </c>
      <c r="CE108" s="1180">
        <f t="shared" ca="1" si="769"/>
        <v>47.594047600000003</v>
      </c>
      <c r="CF108" s="1180">
        <f t="shared" ca="1" si="769"/>
        <v>4.7594047599999998</v>
      </c>
      <c r="CG108" s="1180">
        <f t="shared" ca="1" si="769"/>
        <v>4.7594047599999998</v>
      </c>
      <c r="CH108" s="1180">
        <f t="shared" ca="1" si="769"/>
        <v>47.594047600000003</v>
      </c>
      <c r="CI108" s="1180">
        <f t="shared" ca="1" si="769"/>
        <v>0</v>
      </c>
      <c r="CJ108" s="1180">
        <f t="shared" ca="1" si="769"/>
        <v>0</v>
      </c>
      <c r="CK108" s="1180">
        <f t="shared" ca="1" si="769"/>
        <v>47.594047600000003</v>
      </c>
      <c r="CL108" s="1180">
        <f t="shared" ca="1" si="769"/>
        <v>1.51946979E-9</v>
      </c>
      <c r="CM108" s="1180">
        <f t="shared" ca="1" si="769"/>
        <v>0</v>
      </c>
      <c r="CN108" s="1180">
        <f t="shared" ca="1" si="769"/>
        <v>47.594047600000003</v>
      </c>
      <c r="CO108" s="1180">
        <f t="shared" ca="1" si="769"/>
        <v>1.6762328399999999E-9</v>
      </c>
      <c r="DA108" s="1180">
        <f t="shared" ca="1" si="770"/>
        <v>0</v>
      </c>
      <c r="DB108" s="1180">
        <f t="shared" ca="1" si="770"/>
        <v>0</v>
      </c>
      <c r="DC108" s="1180">
        <f t="shared" ca="1" si="770"/>
        <v>0</v>
      </c>
      <c r="DD108" s="1180">
        <f t="shared" ca="1" si="770"/>
        <v>0</v>
      </c>
      <c r="DE108" s="1180">
        <f t="shared" ca="1" si="770"/>
        <v>0</v>
      </c>
      <c r="DF108" s="1180">
        <f t="shared" ca="1" si="770"/>
        <v>0</v>
      </c>
      <c r="DG108" s="1180">
        <f t="shared" ca="1" si="770"/>
        <v>0</v>
      </c>
      <c r="DH108" s="1180">
        <f t="shared" ca="1" si="770"/>
        <v>0</v>
      </c>
      <c r="DI108" s="1180">
        <f t="shared" ca="1" si="770"/>
        <v>0</v>
      </c>
      <c r="DJ108" s="1180">
        <f t="shared" ca="1" si="770"/>
        <v>0</v>
      </c>
      <c r="DV108" s="1180">
        <f t="shared" ca="1" si="771"/>
        <v>0</v>
      </c>
      <c r="DW108" s="1180">
        <f t="shared" ca="1" si="771"/>
        <v>0</v>
      </c>
      <c r="DX108" s="1180">
        <f t="shared" ca="1" si="771"/>
        <v>0</v>
      </c>
      <c r="DY108" s="1180">
        <f t="shared" ca="1" si="771"/>
        <v>0</v>
      </c>
      <c r="DZ108" s="1180">
        <f t="shared" ca="1" si="771"/>
        <v>0</v>
      </c>
      <c r="EA108" s="1180">
        <f t="shared" ca="1" si="771"/>
        <v>0</v>
      </c>
      <c r="EB108" s="1180">
        <f t="shared" ca="1" si="771"/>
        <v>0</v>
      </c>
      <c r="EC108" s="1180">
        <f t="shared" ca="1" si="771"/>
        <v>0</v>
      </c>
      <c r="ED108" s="1180">
        <f t="shared" ca="1" si="771"/>
        <v>0</v>
      </c>
      <c r="EE108" s="1180">
        <f t="shared" ca="1" si="771"/>
        <v>0</v>
      </c>
      <c r="EF108" s="1180">
        <f t="shared" ca="1" si="771"/>
        <v>0</v>
      </c>
      <c r="EG108" s="1180">
        <f t="shared" ca="1" si="771"/>
        <v>0</v>
      </c>
      <c r="EH108" s="1180">
        <f t="shared" ca="1" si="771"/>
        <v>0</v>
      </c>
      <c r="EI108" s="1180">
        <f t="shared" ca="1" si="771"/>
        <v>0</v>
      </c>
      <c r="EJ108" s="1180">
        <f t="shared" ca="1" si="771"/>
        <v>0</v>
      </c>
      <c r="EK108" s="1180">
        <f t="shared" ca="1" si="771"/>
        <v>0</v>
      </c>
      <c r="EW108" s="1180">
        <f t="shared" ca="1" si="772"/>
        <v>47.594047600000003</v>
      </c>
      <c r="EX108" s="1180">
        <f t="shared" ca="1" si="772"/>
        <v>47.594047600000003</v>
      </c>
      <c r="EY108" s="1180">
        <f t="shared" ca="1" si="772"/>
        <v>47.594042700000003</v>
      </c>
      <c r="EZ108" s="1180">
        <f t="shared" ca="1" si="772"/>
        <v>47.594042700000003</v>
      </c>
      <c r="FA108" s="1180">
        <f t="shared" ca="1" si="772"/>
        <v>1.2596943299999999E-16</v>
      </c>
      <c r="FB108" s="1180">
        <f t="shared" ca="1" si="772"/>
        <v>4.84284376E-6</v>
      </c>
      <c r="FN108" s="1180">
        <f t="shared" ca="1" si="773"/>
        <v>1.5676293000000001E-10</v>
      </c>
      <c r="FO108" s="1180">
        <f t="shared" ca="1" si="773"/>
        <v>1.51946979E-9</v>
      </c>
      <c r="FP108" s="1180">
        <f t="shared" ca="1" si="773"/>
        <v>1.2596943299999999E-16</v>
      </c>
      <c r="FQ108" s="1180">
        <f t="shared" ca="1" si="773"/>
        <v>4.84284376E-6</v>
      </c>
      <c r="FR108" s="1180">
        <f t="shared" ca="1" si="773"/>
        <v>0</v>
      </c>
      <c r="FS108" s="1180">
        <f t="shared" ca="1" si="773"/>
        <v>4.8428434500000003E-6</v>
      </c>
      <c r="FT108" s="1180">
        <f t="shared" ca="1" si="773"/>
        <v>0</v>
      </c>
      <c r="FU108" s="1180">
        <f t="shared" ca="1" si="773"/>
        <v>1.6762328399999999E-9</v>
      </c>
      <c r="FV108" s="1180">
        <f t="shared" ca="1" si="773"/>
        <v>0</v>
      </c>
      <c r="FW108" s="1180">
        <f t="shared" ca="1" si="773"/>
        <v>0</v>
      </c>
      <c r="FX108" s="1180">
        <f t="shared" ca="1" si="773"/>
        <v>1.6762328399999999E-9</v>
      </c>
      <c r="GJ108" s="1180">
        <f t="shared" ca="1" si="774"/>
        <v>0</v>
      </c>
      <c r="GK108" s="1180">
        <f t="shared" ca="1" si="774"/>
        <v>0</v>
      </c>
      <c r="GL108" s="1180">
        <f t="shared" ca="1" si="774"/>
        <v>0</v>
      </c>
      <c r="GM108" s="1180">
        <f t="shared" ca="1" si="774"/>
        <v>0</v>
      </c>
      <c r="GN108" s="1180">
        <f t="shared" ca="1" si="774"/>
        <v>0</v>
      </c>
      <c r="GO108" s="1180">
        <f t="shared" ca="1" si="774"/>
        <v>0</v>
      </c>
      <c r="GP108" s="1180">
        <f t="shared" ca="1" si="774"/>
        <v>0</v>
      </c>
      <c r="GQ108" s="1180">
        <f t="shared" ca="1" si="774"/>
        <v>0</v>
      </c>
      <c r="HC108" s="1180">
        <f t="shared" ca="1" si="775"/>
        <v>47.594042700000003</v>
      </c>
      <c r="HD108" s="1180">
        <f t="shared" ca="1" si="775"/>
        <v>45.8224886</v>
      </c>
      <c r="HE108" s="1180">
        <f t="shared" ca="1" si="775"/>
        <v>0</v>
      </c>
      <c r="HF108" s="1180">
        <f t="shared" ca="1" si="775"/>
        <v>1.8578036599999999E-9</v>
      </c>
      <c r="HG108" s="1180">
        <f t="shared" ca="1" si="775"/>
        <v>1.7715541699999999</v>
      </c>
      <c r="HH108" s="1180">
        <f t="shared" ca="1" si="775"/>
        <v>45.8224886</v>
      </c>
      <c r="HT108" s="1180">
        <f t="shared" ca="1" si="776"/>
        <v>1.30961501E-5</v>
      </c>
      <c r="HU108" s="1180">
        <f t="shared" ca="1" si="776"/>
        <v>45.8224886</v>
      </c>
      <c r="HV108" s="1180">
        <f t="shared" ca="1" si="776"/>
        <v>45.822501699999997</v>
      </c>
      <c r="HW108" s="1180">
        <f t="shared" ca="1" si="776"/>
        <v>45.822501699999997</v>
      </c>
      <c r="HX108" s="1180">
        <f t="shared" ca="1" si="776"/>
        <v>3.8310803899999999</v>
      </c>
      <c r="HY108" s="1180">
        <f t="shared" ca="1" si="776"/>
        <v>0.29294476400000002</v>
      </c>
      <c r="HZ108" s="1180">
        <f t="shared" ca="1" si="776"/>
        <v>2.9845033499999998E-10</v>
      </c>
      <c r="IA108" s="1180">
        <f t="shared" ca="1" si="776"/>
        <v>6.0819149800000002E-12</v>
      </c>
      <c r="IB108" s="1180">
        <f t="shared" ca="1" si="776"/>
        <v>0</v>
      </c>
      <c r="IC108" s="1180">
        <f t="shared" ca="1" si="776"/>
        <v>0</v>
      </c>
      <c r="ID108" s="1180">
        <f t="shared" ca="1" si="776"/>
        <v>0</v>
      </c>
      <c r="IE108" s="1180">
        <f t="shared" ca="1" si="776"/>
        <v>0</v>
      </c>
      <c r="IQ108" s="1180">
        <f t="shared" ca="1" si="777"/>
        <v>3.8310803899999999</v>
      </c>
      <c r="IR108" s="1180">
        <f t="shared" ca="1" si="777"/>
        <v>0.29294476400000002</v>
      </c>
      <c r="IS108" s="1180">
        <f t="shared" ca="1" si="777"/>
        <v>4.6866786299999998E-2</v>
      </c>
      <c r="IT108" s="1180">
        <f t="shared" ca="1" si="777"/>
        <v>0.33981155099999999</v>
      </c>
      <c r="IU108" s="1180">
        <f t="shared" ca="1" si="777"/>
        <v>0.31735957399999998</v>
      </c>
      <c r="IV108" s="1180">
        <f t="shared" ca="1" si="777"/>
        <v>1.37104314</v>
      </c>
      <c r="IW108" s="1180">
        <f t="shared" ca="1" si="777"/>
        <v>1.1248028699999999</v>
      </c>
      <c r="IX108" s="1180">
        <f t="shared" ca="1" si="777"/>
        <v>6.3120251799999994E-11</v>
      </c>
      <c r="IY108" s="1180">
        <f t="shared" ca="1" si="777"/>
        <v>2.2451976700000001E-2</v>
      </c>
      <c r="IZ108" s="1180">
        <f t="shared" ca="1" si="777"/>
        <v>0.19937347799999999</v>
      </c>
      <c r="JA108" s="1180">
        <f t="shared" ca="1" si="778"/>
        <v>1.1716696600000001</v>
      </c>
      <c r="JB108" s="1180">
        <f t="shared" ca="1" si="778"/>
        <v>0</v>
      </c>
      <c r="JC108" s="1180">
        <f t="shared" ca="1" si="778"/>
        <v>0.19937347799999999</v>
      </c>
      <c r="JD108" s="1180">
        <f t="shared" ca="1" si="778"/>
        <v>0</v>
      </c>
      <c r="JE108" s="1180">
        <f t="shared" ca="1" si="778"/>
        <v>0.19937347799999999</v>
      </c>
      <c r="JF108" s="1180">
        <f t="shared" ca="1" si="778"/>
        <v>0</v>
      </c>
      <c r="JG108" s="1180">
        <f t="shared" ca="1" si="778"/>
        <v>0</v>
      </c>
      <c r="JH108" s="1180">
        <f t="shared" ca="1" si="778"/>
        <v>6.0819149800000002E-12</v>
      </c>
      <c r="JT108" s="1180">
        <f t="shared" ca="1" si="779"/>
        <v>0</v>
      </c>
      <c r="JU108" s="1180">
        <f t="shared" ca="1" si="779"/>
        <v>0</v>
      </c>
      <c r="JV108" s="1180">
        <f t="shared" ca="1" si="779"/>
        <v>0</v>
      </c>
      <c r="JW108" s="1180">
        <f t="shared" ca="1" si="779"/>
        <v>0</v>
      </c>
      <c r="JX108" s="1180">
        <f t="shared" ca="1" si="779"/>
        <v>0</v>
      </c>
      <c r="JY108" s="1180">
        <f t="shared" ca="1" si="779"/>
        <v>0</v>
      </c>
      <c r="JZ108" s="1180">
        <f t="shared" ca="1" si="779"/>
        <v>0</v>
      </c>
      <c r="KA108" s="1180">
        <f t="shared" ca="1" si="779"/>
        <v>0</v>
      </c>
      <c r="KB108" s="1180">
        <f t="shared" ca="1" si="779"/>
        <v>0</v>
      </c>
      <c r="KC108" s="1180">
        <f t="shared" ca="1" si="779"/>
        <v>0</v>
      </c>
      <c r="KL108" s="1180">
        <f t="shared" ca="1" si="780"/>
        <v>0</v>
      </c>
      <c r="KM108" s="1180">
        <f t="shared" ca="1" si="780"/>
        <v>0</v>
      </c>
      <c r="KN108" s="1180">
        <f t="shared" ca="1" si="780"/>
        <v>0</v>
      </c>
      <c r="KO108" s="1180">
        <f t="shared" ca="1" si="780"/>
        <v>0</v>
      </c>
      <c r="KP108" s="1180">
        <f t="shared" ca="1" si="780"/>
        <v>0</v>
      </c>
      <c r="KQ108" s="1180">
        <f t="shared" ca="1" si="780"/>
        <v>0</v>
      </c>
      <c r="KR108" s="1180">
        <f t="shared" ca="1" si="780"/>
        <v>0</v>
      </c>
      <c r="LA108" s="1180">
        <f t="shared" ca="1" si="781"/>
        <v>1.8578036599999999E-9</v>
      </c>
      <c r="LB108" s="1180">
        <f t="shared" ca="1" si="781"/>
        <v>2.9845033499999998E-10</v>
      </c>
      <c r="LC108" s="1180">
        <f t="shared" ca="1" si="781"/>
        <v>2.1562539900000001E-9</v>
      </c>
      <c r="LD108" s="1180">
        <f t="shared" ca="1" si="781"/>
        <v>2.1562539900000001E-9</v>
      </c>
      <c r="LE108" s="1180">
        <f t="shared" ca="1" si="781"/>
        <v>0</v>
      </c>
      <c r="LF108" s="1180">
        <f t="shared" ca="1" si="781"/>
        <v>0</v>
      </c>
      <c r="LG108" s="1180">
        <f t="shared" ca="1" si="781"/>
        <v>0</v>
      </c>
      <c r="LH108" s="1180">
        <f t="shared" ca="1" si="781"/>
        <v>0</v>
      </c>
      <c r="LI108" s="1180">
        <f t="shared" ca="1" si="781"/>
        <v>0</v>
      </c>
      <c r="LJ108" s="1180">
        <f t="shared" ca="1" si="781"/>
        <v>0</v>
      </c>
      <c r="LK108" s="1180">
        <f t="shared" ca="1" si="781"/>
        <v>0</v>
      </c>
      <c r="LW108" s="1180">
        <f t="shared" ca="1" si="782"/>
        <v>0</v>
      </c>
      <c r="LX108" s="1180">
        <f t="shared" ca="1" si="782"/>
        <v>0</v>
      </c>
      <c r="LY108" s="1180">
        <f t="shared" ca="1" si="782"/>
        <v>1.7715541699999999</v>
      </c>
      <c r="LZ108" s="1180">
        <f t="shared" ca="1" si="782"/>
        <v>2.2451976700000001E-2</v>
      </c>
      <c r="MA108" s="1180">
        <f t="shared" ca="1" si="782"/>
        <v>1.79400614</v>
      </c>
      <c r="MB108" s="1180">
        <f t="shared" ca="1" si="782"/>
        <v>2.1562539900000001E-9</v>
      </c>
      <c r="MC108" s="1180">
        <f t="shared" ca="1" si="782"/>
        <v>0</v>
      </c>
      <c r="MD108" s="1180">
        <f t="shared" ca="1" si="782"/>
        <v>0</v>
      </c>
      <c r="ME108" s="1180">
        <f t="shared" ca="1" si="782"/>
        <v>0</v>
      </c>
      <c r="MF108" s="1180">
        <f t="shared" ca="1" si="782"/>
        <v>0</v>
      </c>
      <c r="MG108" s="1180">
        <f t="shared" ca="1" si="783"/>
        <v>0</v>
      </c>
      <c r="MH108" s="1180">
        <f t="shared" ca="1" si="783"/>
        <v>0</v>
      </c>
      <c r="MI108" s="1180">
        <f t="shared" ca="1" si="783"/>
        <v>0</v>
      </c>
      <c r="MJ108" s="1180">
        <f t="shared" ca="1" si="783"/>
        <v>0</v>
      </c>
      <c r="MK108" s="1180">
        <f t="shared" ca="1" si="783"/>
        <v>0</v>
      </c>
      <c r="ML108" s="1180">
        <f t="shared" ca="1" si="783"/>
        <v>0</v>
      </c>
      <c r="MM108" s="1180">
        <f t="shared" ca="1" si="783"/>
        <v>0</v>
      </c>
      <c r="MN108" s="1180">
        <f t="shared" ca="1" si="783"/>
        <v>0</v>
      </c>
      <c r="MO108" s="1180">
        <f t="shared" ca="1" si="783"/>
        <v>0</v>
      </c>
      <c r="NA108" s="1180">
        <f t="shared" ca="1" si="784"/>
        <v>1.12678621E-5</v>
      </c>
      <c r="NB108" s="1180">
        <f t="shared" ca="1" si="784"/>
        <v>2.2629835999999999E-11</v>
      </c>
      <c r="NC108" s="1180">
        <f t="shared" ca="1" si="784"/>
        <v>1.12678395E-5</v>
      </c>
      <c r="ND108" s="1180">
        <f t="shared" ca="1" si="784"/>
        <v>0</v>
      </c>
      <c r="NE108" s="1180">
        <f t="shared" ca="1" si="784"/>
        <v>0</v>
      </c>
      <c r="NF108" s="1180">
        <f t="shared" ca="1" si="784"/>
        <v>0</v>
      </c>
      <c r="NG108" s="1180">
        <f t="shared" ca="1" si="784"/>
        <v>0</v>
      </c>
      <c r="NH108" s="1180">
        <f t="shared" ca="1" si="784"/>
        <v>0</v>
      </c>
      <c r="NI108" s="1180">
        <f t="shared" ca="1" si="784"/>
        <v>0</v>
      </c>
      <c r="NJ108" s="1180">
        <f t="shared" ca="1" si="784"/>
        <v>0</v>
      </c>
      <c r="NK108" s="1180">
        <f t="shared" ca="1" si="784"/>
        <v>0</v>
      </c>
      <c r="NL108" s="1180">
        <f t="shared" ca="1" si="784"/>
        <v>0</v>
      </c>
      <c r="NM108" s="1180">
        <f t="shared" ca="1" si="784"/>
        <v>0</v>
      </c>
      <c r="NN108" s="1180">
        <f t="shared" ca="1" si="784"/>
        <v>0</v>
      </c>
      <c r="NO108" s="1180">
        <f t="shared" ca="1" si="784"/>
        <v>0</v>
      </c>
      <c r="NP108" s="1180">
        <f t="shared" ca="1" si="784"/>
        <v>0</v>
      </c>
      <c r="OH108" s="1180">
        <f t="shared" ca="1" si="785"/>
        <v>0</v>
      </c>
      <c r="OI108" s="1180">
        <f t="shared" ca="1" si="785"/>
        <v>0</v>
      </c>
      <c r="OJ108" s="1180">
        <f t="shared" ca="1" si="785"/>
        <v>0</v>
      </c>
      <c r="OK108" s="1180">
        <f t="shared" ca="1" si="785"/>
        <v>0</v>
      </c>
      <c r="OL108" s="1180">
        <f t="shared" ca="1" si="785"/>
        <v>0</v>
      </c>
      <c r="OM108" s="1180">
        <f t="shared" ca="1" si="785"/>
        <v>0</v>
      </c>
      <c r="ON108" s="1180">
        <f t="shared" ca="1" si="785"/>
        <v>0</v>
      </c>
      <c r="OO108" s="1180">
        <f t="shared" ca="1" si="785"/>
        <v>0</v>
      </c>
      <c r="PA108" s="1180">
        <f t="shared" ca="1" si="786"/>
        <v>0</v>
      </c>
      <c r="PB108" s="1180">
        <f t="shared" ca="1" si="786"/>
        <v>0</v>
      </c>
      <c r="PC108" s="1180">
        <f t="shared" ca="1" si="786"/>
        <v>0</v>
      </c>
      <c r="PD108" s="1180">
        <f t="shared" ca="1" si="786"/>
        <v>0</v>
      </c>
      <c r="PE108" s="1180">
        <f t="shared" ca="1" si="786"/>
        <v>0</v>
      </c>
      <c r="PF108" s="1180">
        <f t="shared" ca="1" si="786"/>
        <v>0</v>
      </c>
      <c r="PG108" s="1180">
        <f t="shared" ca="1" si="786"/>
        <v>0</v>
      </c>
      <c r="PH108" s="1180">
        <f t="shared" ca="1" si="786"/>
        <v>0</v>
      </c>
      <c r="PI108" s="1180">
        <f t="shared" ca="1" si="786"/>
        <v>0</v>
      </c>
      <c r="PJ108" s="1180">
        <f t="shared" ca="1" si="786"/>
        <v>0</v>
      </c>
      <c r="PK108" s="1180">
        <f t="shared" ca="1" si="786"/>
        <v>0</v>
      </c>
      <c r="PW108" s="1180">
        <f t="shared" ca="1" si="787"/>
        <v>0</v>
      </c>
      <c r="PX108" s="1180">
        <f t="shared" ca="1" si="787"/>
        <v>0</v>
      </c>
      <c r="PY108" s="1180">
        <f t="shared" ca="1" si="787"/>
        <v>0</v>
      </c>
      <c r="PZ108" s="1180">
        <f t="shared" ca="1" si="787"/>
        <v>0</v>
      </c>
    </row>
    <row r="109" spans="1:442" ht="12" customHeight="1">
      <c r="A109" s="1">
        <v>143</v>
      </c>
      <c r="B109" s="1" t="s">
        <v>2649</v>
      </c>
      <c r="C109" s="1" t="s">
        <v>2710</v>
      </c>
      <c r="D109" s="1" t="s">
        <v>93</v>
      </c>
      <c r="J109" s="1180">
        <f t="shared" ca="1" si="765"/>
        <v>12208.3333</v>
      </c>
      <c r="K109" s="1180">
        <f t="shared" ca="1" si="765"/>
        <v>12208.3333</v>
      </c>
      <c r="T109" s="1180">
        <f t="shared" ca="1" si="766"/>
        <v>12208.3333</v>
      </c>
      <c r="U109" s="1180">
        <f t="shared" ca="1" si="766"/>
        <v>0</v>
      </c>
      <c r="V109" s="1180">
        <f t="shared" ca="1" si="766"/>
        <v>9.090716E-5</v>
      </c>
      <c r="W109" s="1180">
        <f t="shared" ca="1" si="766"/>
        <v>0</v>
      </c>
      <c r="X109" s="1180">
        <f t="shared" ca="1" si="766"/>
        <v>0</v>
      </c>
      <c r="Y109" s="1180">
        <f t="shared" ca="1" si="766"/>
        <v>12208.3334</v>
      </c>
      <c r="Z109" s="1180">
        <f t="shared" ca="1" si="766"/>
        <v>3.40254316E-4</v>
      </c>
      <c r="AA109" s="1180">
        <f t="shared" ca="1" si="766"/>
        <v>12208.3331</v>
      </c>
      <c r="AB109" s="1180">
        <f t="shared" ca="1" si="766"/>
        <v>0</v>
      </c>
      <c r="AC109" s="1180">
        <f t="shared" ca="1" si="766"/>
        <v>9.090716E-5</v>
      </c>
      <c r="AD109" s="1180">
        <f t="shared" ca="1" si="766"/>
        <v>0</v>
      </c>
      <c r="AM109" s="1180">
        <f t="shared" ca="1" si="767"/>
        <v>0</v>
      </c>
      <c r="AN109" s="1180">
        <f t="shared" ca="1" si="767"/>
        <v>0</v>
      </c>
      <c r="AO109" s="1180">
        <f t="shared" ca="1" si="767"/>
        <v>12208.3331</v>
      </c>
      <c r="AP109" s="1180">
        <f t="shared" ca="1" si="767"/>
        <v>12208.3331</v>
      </c>
      <c r="AQ109" s="1180">
        <f t="shared" ca="1" si="767"/>
        <v>1.8010701700000001E-5</v>
      </c>
      <c r="AR109" s="1180">
        <f t="shared" ca="1" si="767"/>
        <v>2.4858169699999999E-11</v>
      </c>
      <c r="AS109" s="1180">
        <f t="shared" ca="1" si="767"/>
        <v>3.4025429099999999E-4</v>
      </c>
      <c r="AT109" s="1180">
        <f t="shared" ca="1" si="767"/>
        <v>2.5336005000000002E-13</v>
      </c>
      <c r="AU109" s="1180">
        <f t="shared" ca="1" si="767"/>
        <v>1.8010726299999999E-5</v>
      </c>
      <c r="AV109" s="1180">
        <f t="shared" ca="1" si="767"/>
        <v>12208.3331</v>
      </c>
      <c r="AW109" s="1180">
        <f t="shared" ca="1" si="767"/>
        <v>2.5336005000000002E-13</v>
      </c>
      <c r="AX109" s="1180">
        <f t="shared" ca="1" si="767"/>
        <v>3.5826501700000001E-4</v>
      </c>
      <c r="AY109" s="1180">
        <f t="shared" ca="1" si="767"/>
        <v>0</v>
      </c>
      <c r="AZ109" s="1180">
        <f t="shared" ca="1" si="767"/>
        <v>0</v>
      </c>
      <c r="BA109" s="1180">
        <f t="shared" ca="1" si="767"/>
        <v>0</v>
      </c>
      <c r="BB109" s="1180">
        <f t="shared" ca="1" si="767"/>
        <v>12208.3331</v>
      </c>
      <c r="BN109" s="1180">
        <f t="shared" ca="1" si="768"/>
        <v>1220.83331</v>
      </c>
      <c r="BO109" s="1180">
        <f t="shared" ca="1" si="768"/>
        <v>1220.83331</v>
      </c>
      <c r="BP109" s="1180">
        <f t="shared" ca="1" si="768"/>
        <v>7.4654750599999995E-12</v>
      </c>
      <c r="BQ109" s="1180">
        <f t="shared" ca="1" si="768"/>
        <v>0</v>
      </c>
      <c r="BR109" s="1180">
        <f t="shared" ca="1" si="768"/>
        <v>0</v>
      </c>
      <c r="CD109" s="1180">
        <f t="shared" ca="1" si="769"/>
        <v>12208.3331</v>
      </c>
      <c r="CE109" s="1180">
        <f t="shared" ca="1" si="769"/>
        <v>12208.3331</v>
      </c>
      <c r="CF109" s="1180">
        <f t="shared" ca="1" si="769"/>
        <v>1220.83331</v>
      </c>
      <c r="CG109" s="1180">
        <f t="shared" ca="1" si="769"/>
        <v>1220.83331</v>
      </c>
      <c r="CH109" s="1180">
        <f t="shared" ca="1" si="769"/>
        <v>12208.3331</v>
      </c>
      <c r="CI109" s="1180">
        <f t="shared" ca="1" si="769"/>
        <v>0</v>
      </c>
      <c r="CJ109" s="1180">
        <f t="shared" ca="1" si="769"/>
        <v>0</v>
      </c>
      <c r="CK109" s="1180">
        <f t="shared" ca="1" si="769"/>
        <v>12208.3331</v>
      </c>
      <c r="CL109" s="1180">
        <f t="shared" ca="1" si="769"/>
        <v>7.2361263900000005E-11</v>
      </c>
      <c r="CM109" s="1180">
        <f t="shared" ca="1" si="769"/>
        <v>0</v>
      </c>
      <c r="CN109" s="1180">
        <f t="shared" ca="1" si="769"/>
        <v>12208.3331</v>
      </c>
      <c r="CO109" s="1180">
        <f t="shared" ca="1" si="769"/>
        <v>0</v>
      </c>
      <c r="DA109" s="1180">
        <f t="shared" ca="1" si="770"/>
        <v>0</v>
      </c>
      <c r="DB109" s="1180">
        <f t="shared" ca="1" si="770"/>
        <v>0</v>
      </c>
      <c r="DC109" s="1180">
        <f t="shared" ca="1" si="770"/>
        <v>0</v>
      </c>
      <c r="DD109" s="1180">
        <f t="shared" ca="1" si="770"/>
        <v>0</v>
      </c>
      <c r="DE109" s="1180">
        <f t="shared" ca="1" si="770"/>
        <v>0</v>
      </c>
      <c r="DF109" s="1180">
        <f t="shared" ca="1" si="770"/>
        <v>0</v>
      </c>
      <c r="DG109" s="1180">
        <f t="shared" ca="1" si="770"/>
        <v>0</v>
      </c>
      <c r="DH109" s="1180">
        <f t="shared" ca="1" si="770"/>
        <v>0</v>
      </c>
      <c r="DI109" s="1180">
        <f t="shared" ca="1" si="770"/>
        <v>0</v>
      </c>
      <c r="DJ109" s="1180">
        <f t="shared" ca="1" si="770"/>
        <v>0</v>
      </c>
      <c r="DV109" s="1180">
        <f t="shared" ca="1" si="771"/>
        <v>0</v>
      </c>
      <c r="DW109" s="1180">
        <f t="shared" ca="1" si="771"/>
        <v>0</v>
      </c>
      <c r="DX109" s="1180">
        <f t="shared" ca="1" si="771"/>
        <v>0</v>
      </c>
      <c r="DY109" s="1180">
        <f t="shared" ca="1" si="771"/>
        <v>0</v>
      </c>
      <c r="DZ109" s="1180">
        <f t="shared" ca="1" si="771"/>
        <v>0</v>
      </c>
      <c r="EA109" s="1180">
        <f t="shared" ca="1" si="771"/>
        <v>0</v>
      </c>
      <c r="EB109" s="1180">
        <f t="shared" ca="1" si="771"/>
        <v>0</v>
      </c>
      <c r="EC109" s="1180">
        <f t="shared" ca="1" si="771"/>
        <v>0</v>
      </c>
      <c r="ED109" s="1180">
        <f t="shared" ca="1" si="771"/>
        <v>0</v>
      </c>
      <c r="EE109" s="1180">
        <f t="shared" ca="1" si="771"/>
        <v>0</v>
      </c>
      <c r="EF109" s="1180">
        <f t="shared" ca="1" si="771"/>
        <v>0</v>
      </c>
      <c r="EG109" s="1180">
        <f t="shared" ca="1" si="771"/>
        <v>0</v>
      </c>
      <c r="EH109" s="1180">
        <f t="shared" ca="1" si="771"/>
        <v>0</v>
      </c>
      <c r="EI109" s="1180">
        <f t="shared" ca="1" si="771"/>
        <v>0</v>
      </c>
      <c r="EJ109" s="1180">
        <f t="shared" ca="1" si="771"/>
        <v>0</v>
      </c>
      <c r="EK109" s="1180">
        <f t="shared" ca="1" si="771"/>
        <v>0</v>
      </c>
      <c r="EW109" s="1180">
        <f t="shared" ca="1" si="772"/>
        <v>12208.3331</v>
      </c>
      <c r="EX109" s="1180">
        <f t="shared" ca="1" si="772"/>
        <v>12208.3331</v>
      </c>
      <c r="EY109" s="1180">
        <f t="shared" ca="1" si="772"/>
        <v>12208.333000000001</v>
      </c>
      <c r="EZ109" s="1180">
        <f t="shared" ca="1" si="772"/>
        <v>12208.333000000001</v>
      </c>
      <c r="FA109" s="1180">
        <f t="shared" ca="1" si="772"/>
        <v>5.4170625099999999E-18</v>
      </c>
      <c r="FB109" s="1180">
        <f t="shared" ca="1" si="772"/>
        <v>9.0907165899999998E-5</v>
      </c>
      <c r="FN109" s="1180">
        <f t="shared" ca="1" si="773"/>
        <v>7.4654750599999995E-12</v>
      </c>
      <c r="FO109" s="1180">
        <f t="shared" ca="1" si="773"/>
        <v>7.2361263900000005E-11</v>
      </c>
      <c r="FP109" s="1180">
        <f t="shared" ca="1" si="773"/>
        <v>5.4170625099999999E-18</v>
      </c>
      <c r="FQ109" s="1180">
        <f t="shared" ca="1" si="773"/>
        <v>9.0907165899999998E-5</v>
      </c>
      <c r="FR109" s="1180">
        <f t="shared" ca="1" si="773"/>
        <v>0</v>
      </c>
      <c r="FS109" s="1180">
        <f t="shared" ca="1" si="773"/>
        <v>9.090716E-5</v>
      </c>
      <c r="FT109" s="1180">
        <f t="shared" ca="1" si="773"/>
        <v>0</v>
      </c>
      <c r="FU109" s="1180">
        <f t="shared" ca="1" si="773"/>
        <v>7.9826744400000005E-11</v>
      </c>
      <c r="FV109" s="1180">
        <f t="shared" ca="1" si="773"/>
        <v>0</v>
      </c>
      <c r="FW109" s="1180">
        <f t="shared" ca="1" si="773"/>
        <v>0</v>
      </c>
      <c r="FX109" s="1180">
        <f t="shared" ca="1" si="773"/>
        <v>0</v>
      </c>
      <c r="GJ109" s="1180">
        <f t="shared" ca="1" si="774"/>
        <v>0</v>
      </c>
      <c r="GK109" s="1180">
        <f t="shared" ca="1" si="774"/>
        <v>0</v>
      </c>
      <c r="GL109" s="1180">
        <f t="shared" ca="1" si="774"/>
        <v>0</v>
      </c>
      <c r="GM109" s="1180">
        <f t="shared" ca="1" si="774"/>
        <v>0</v>
      </c>
      <c r="GN109" s="1180">
        <f t="shared" ca="1" si="774"/>
        <v>0</v>
      </c>
      <c r="GO109" s="1180">
        <f t="shared" ca="1" si="774"/>
        <v>0</v>
      </c>
      <c r="GP109" s="1180">
        <f t="shared" ca="1" si="774"/>
        <v>0</v>
      </c>
      <c r="GQ109" s="1180">
        <f t="shared" ca="1" si="774"/>
        <v>0</v>
      </c>
      <c r="HC109" s="1180">
        <f t="shared" ca="1" si="775"/>
        <v>12208.333000000001</v>
      </c>
      <c r="HD109" s="1180">
        <f t="shared" ca="1" si="775"/>
        <v>11753.912200000001</v>
      </c>
      <c r="HE109" s="1180">
        <f t="shared" ca="1" si="775"/>
        <v>0</v>
      </c>
      <c r="HF109" s="1180">
        <f t="shared" ca="1" si="775"/>
        <v>8.5715593000000003E-10</v>
      </c>
      <c r="HG109" s="1180">
        <f t="shared" ca="1" si="775"/>
        <v>454.42080399999998</v>
      </c>
      <c r="HH109" s="1180">
        <f t="shared" ca="1" si="775"/>
        <v>11753.912200000001</v>
      </c>
      <c r="HT109" s="1180">
        <f t="shared" ca="1" si="776"/>
        <v>3.5826501700000001E-4</v>
      </c>
      <c r="HU109" s="1180">
        <f t="shared" ca="1" si="776"/>
        <v>11753.912200000001</v>
      </c>
      <c r="HV109" s="1180">
        <f t="shared" ca="1" si="776"/>
        <v>11753.9125</v>
      </c>
      <c r="HW109" s="1180">
        <f t="shared" ca="1" si="776"/>
        <v>11753.9125</v>
      </c>
      <c r="HX109" s="1180">
        <f t="shared" ca="1" si="776"/>
        <v>982.708977</v>
      </c>
      <c r="HY109" s="1180">
        <f t="shared" ca="1" si="776"/>
        <v>75.143150500000004</v>
      </c>
      <c r="HZ109" s="1180">
        <f t="shared" ca="1" si="776"/>
        <v>2.26786303E-11</v>
      </c>
      <c r="IA109" s="1180">
        <f t="shared" ca="1" si="776"/>
        <v>3.3319955199999999E-12</v>
      </c>
      <c r="IB109" s="1180">
        <f t="shared" ca="1" si="776"/>
        <v>0</v>
      </c>
      <c r="IC109" s="1180">
        <f t="shared" ca="1" si="776"/>
        <v>0</v>
      </c>
      <c r="ID109" s="1180">
        <f t="shared" ca="1" si="776"/>
        <v>0</v>
      </c>
      <c r="IE109" s="1180">
        <f t="shared" ca="1" si="776"/>
        <v>0</v>
      </c>
      <c r="IQ109" s="1180">
        <f t="shared" ca="1" si="777"/>
        <v>982.708977</v>
      </c>
      <c r="IR109" s="1180">
        <f t="shared" ca="1" si="777"/>
        <v>75.143150500000004</v>
      </c>
      <c r="IS109" s="1180">
        <f t="shared" ca="1" si="777"/>
        <v>1.49046093</v>
      </c>
      <c r="IT109" s="1180">
        <f t="shared" ca="1" si="777"/>
        <v>76.633611400000007</v>
      </c>
      <c r="IU109" s="1180">
        <f t="shared" ca="1" si="777"/>
        <v>71.570287199999996</v>
      </c>
      <c r="IV109" s="1180">
        <f t="shared" ca="1" si="777"/>
        <v>43.602013100000001</v>
      </c>
      <c r="IW109" s="1180">
        <f t="shared" ca="1" si="777"/>
        <v>35.771062299999997</v>
      </c>
      <c r="IX109" s="1180">
        <f t="shared" ca="1" si="777"/>
        <v>1.62549113E-13</v>
      </c>
      <c r="IY109" s="1180">
        <f t="shared" ca="1" si="777"/>
        <v>5.0633242300000001</v>
      </c>
      <c r="IZ109" s="1180">
        <f t="shared" ca="1" si="777"/>
        <v>6.3404898000000003</v>
      </c>
      <c r="JA109" s="1180">
        <f t="shared" ca="1" si="778"/>
        <v>37.2615233</v>
      </c>
      <c r="JB109" s="1180">
        <f t="shared" ca="1" si="778"/>
        <v>0</v>
      </c>
      <c r="JC109" s="1180">
        <f t="shared" ca="1" si="778"/>
        <v>6.3404898000000003</v>
      </c>
      <c r="JD109" s="1180">
        <f t="shared" ca="1" si="778"/>
        <v>0</v>
      </c>
      <c r="JE109" s="1180">
        <f t="shared" ca="1" si="778"/>
        <v>6.3404898000000003</v>
      </c>
      <c r="JF109" s="1180">
        <f t="shared" ca="1" si="778"/>
        <v>0</v>
      </c>
      <c r="JG109" s="1180">
        <f t="shared" ca="1" si="778"/>
        <v>0</v>
      </c>
      <c r="JH109" s="1180">
        <f t="shared" ca="1" si="778"/>
        <v>3.3319955199999999E-12</v>
      </c>
      <c r="JT109" s="1180">
        <f t="shared" ca="1" si="779"/>
        <v>0</v>
      </c>
      <c r="JU109" s="1180">
        <f t="shared" ca="1" si="779"/>
        <v>0</v>
      </c>
      <c r="JV109" s="1180">
        <f t="shared" ca="1" si="779"/>
        <v>0</v>
      </c>
      <c r="JW109" s="1180">
        <f t="shared" ca="1" si="779"/>
        <v>0</v>
      </c>
      <c r="JX109" s="1180">
        <f t="shared" ca="1" si="779"/>
        <v>0</v>
      </c>
      <c r="JY109" s="1180">
        <f t="shared" ca="1" si="779"/>
        <v>0</v>
      </c>
      <c r="JZ109" s="1180">
        <f t="shared" ca="1" si="779"/>
        <v>0</v>
      </c>
      <c r="KA109" s="1180">
        <f t="shared" ca="1" si="779"/>
        <v>0</v>
      </c>
      <c r="KB109" s="1180">
        <f t="shared" ca="1" si="779"/>
        <v>0</v>
      </c>
      <c r="KC109" s="1180">
        <f t="shared" ca="1" si="779"/>
        <v>0</v>
      </c>
      <c r="KL109" s="1180">
        <f t="shared" ca="1" si="780"/>
        <v>0</v>
      </c>
      <c r="KM109" s="1180">
        <f t="shared" ca="1" si="780"/>
        <v>0</v>
      </c>
      <c r="KN109" s="1180">
        <f t="shared" ca="1" si="780"/>
        <v>0</v>
      </c>
      <c r="KO109" s="1180">
        <f t="shared" ca="1" si="780"/>
        <v>0</v>
      </c>
      <c r="KP109" s="1180">
        <f t="shared" ca="1" si="780"/>
        <v>0</v>
      </c>
      <c r="KQ109" s="1180">
        <f t="shared" ca="1" si="780"/>
        <v>0</v>
      </c>
      <c r="KR109" s="1180">
        <f t="shared" ca="1" si="780"/>
        <v>0</v>
      </c>
      <c r="LA109" s="1180">
        <f t="shared" ca="1" si="781"/>
        <v>8.5715593000000003E-10</v>
      </c>
      <c r="LB109" s="1180">
        <f t="shared" ca="1" si="781"/>
        <v>2.26786303E-11</v>
      </c>
      <c r="LC109" s="1180">
        <f t="shared" ca="1" si="781"/>
        <v>8.7983456E-10</v>
      </c>
      <c r="LD109" s="1180">
        <f t="shared" ca="1" si="781"/>
        <v>8.7983456E-10</v>
      </c>
      <c r="LE109" s="1180">
        <f t="shared" ca="1" si="781"/>
        <v>0</v>
      </c>
      <c r="LF109" s="1180">
        <f t="shared" ca="1" si="781"/>
        <v>0</v>
      </c>
      <c r="LG109" s="1180">
        <f t="shared" ca="1" si="781"/>
        <v>0</v>
      </c>
      <c r="LH109" s="1180">
        <f t="shared" ca="1" si="781"/>
        <v>0</v>
      </c>
      <c r="LI109" s="1180">
        <f t="shared" ca="1" si="781"/>
        <v>0</v>
      </c>
      <c r="LJ109" s="1180">
        <f t="shared" ca="1" si="781"/>
        <v>0</v>
      </c>
      <c r="LK109" s="1180">
        <f t="shared" ca="1" si="781"/>
        <v>0</v>
      </c>
      <c r="LW109" s="1180">
        <f t="shared" ca="1" si="782"/>
        <v>0</v>
      </c>
      <c r="LX109" s="1180">
        <f t="shared" ca="1" si="782"/>
        <v>0</v>
      </c>
      <c r="LY109" s="1180">
        <f t="shared" ca="1" si="782"/>
        <v>454.42080399999998</v>
      </c>
      <c r="LZ109" s="1180">
        <f t="shared" ca="1" si="782"/>
        <v>5.0633242300000001</v>
      </c>
      <c r="MA109" s="1180">
        <f t="shared" ca="1" si="782"/>
        <v>459.484128</v>
      </c>
      <c r="MB109" s="1180">
        <f t="shared" ca="1" si="782"/>
        <v>8.7983456E-10</v>
      </c>
      <c r="MC109" s="1180">
        <f t="shared" ca="1" si="782"/>
        <v>0</v>
      </c>
      <c r="MD109" s="1180">
        <f t="shared" ca="1" si="782"/>
        <v>0</v>
      </c>
      <c r="ME109" s="1180">
        <f t="shared" ca="1" si="782"/>
        <v>0</v>
      </c>
      <c r="MF109" s="1180">
        <f t="shared" ca="1" si="782"/>
        <v>0</v>
      </c>
      <c r="MG109" s="1180">
        <f t="shared" ca="1" si="783"/>
        <v>0</v>
      </c>
      <c r="MH109" s="1180">
        <f t="shared" ca="1" si="783"/>
        <v>0</v>
      </c>
      <c r="MI109" s="1180">
        <f t="shared" ca="1" si="783"/>
        <v>0</v>
      </c>
      <c r="MJ109" s="1180">
        <f t="shared" ca="1" si="783"/>
        <v>0</v>
      </c>
      <c r="MK109" s="1180">
        <f t="shared" ca="1" si="783"/>
        <v>0</v>
      </c>
      <c r="ML109" s="1180">
        <f t="shared" ca="1" si="783"/>
        <v>0</v>
      </c>
      <c r="MM109" s="1180">
        <f t="shared" ca="1" si="783"/>
        <v>0</v>
      </c>
      <c r="MN109" s="1180">
        <f t="shared" ca="1" si="783"/>
        <v>0</v>
      </c>
      <c r="MO109" s="1180">
        <f t="shared" ca="1" si="783"/>
        <v>0</v>
      </c>
      <c r="NA109" s="1180">
        <f t="shared" ca="1" si="784"/>
        <v>3.40254316E-4</v>
      </c>
      <c r="NB109" s="1180">
        <f t="shared" ca="1" si="784"/>
        <v>2.4858169699999999E-11</v>
      </c>
      <c r="NC109" s="1180">
        <f t="shared" ca="1" si="784"/>
        <v>3.4025429099999999E-4</v>
      </c>
      <c r="ND109" s="1180">
        <f t="shared" ca="1" si="784"/>
        <v>0</v>
      </c>
      <c r="NE109" s="1180">
        <f t="shared" ca="1" si="784"/>
        <v>0</v>
      </c>
      <c r="NF109" s="1180">
        <f t="shared" ca="1" si="784"/>
        <v>0</v>
      </c>
      <c r="NG109" s="1180">
        <f t="shared" ca="1" si="784"/>
        <v>0</v>
      </c>
      <c r="NH109" s="1180">
        <f t="shared" ca="1" si="784"/>
        <v>0</v>
      </c>
      <c r="NI109" s="1180">
        <f t="shared" ca="1" si="784"/>
        <v>0</v>
      </c>
      <c r="NJ109" s="1180">
        <f t="shared" ca="1" si="784"/>
        <v>0</v>
      </c>
      <c r="NK109" s="1180">
        <f t="shared" ca="1" si="784"/>
        <v>0</v>
      </c>
      <c r="NL109" s="1180">
        <f t="shared" ca="1" si="784"/>
        <v>0</v>
      </c>
      <c r="NM109" s="1180">
        <f t="shared" ca="1" si="784"/>
        <v>0</v>
      </c>
      <c r="NN109" s="1180">
        <f t="shared" ca="1" si="784"/>
        <v>0</v>
      </c>
      <c r="NO109" s="1180">
        <f t="shared" ca="1" si="784"/>
        <v>0</v>
      </c>
      <c r="NP109" s="1180">
        <f t="shared" ca="1" si="784"/>
        <v>0</v>
      </c>
      <c r="OH109" s="1180">
        <f t="shared" ca="1" si="785"/>
        <v>0</v>
      </c>
      <c r="OI109" s="1180">
        <f t="shared" ca="1" si="785"/>
        <v>0</v>
      </c>
      <c r="OJ109" s="1180">
        <f t="shared" ca="1" si="785"/>
        <v>0</v>
      </c>
      <c r="OK109" s="1180">
        <f t="shared" ca="1" si="785"/>
        <v>0</v>
      </c>
      <c r="OL109" s="1180">
        <f t="shared" ca="1" si="785"/>
        <v>0</v>
      </c>
      <c r="OM109" s="1180">
        <f t="shared" ca="1" si="785"/>
        <v>0</v>
      </c>
      <c r="ON109" s="1180">
        <f t="shared" ca="1" si="785"/>
        <v>0</v>
      </c>
      <c r="OO109" s="1180">
        <f t="shared" ca="1" si="785"/>
        <v>0</v>
      </c>
      <c r="PA109" s="1180">
        <f t="shared" ca="1" si="786"/>
        <v>0</v>
      </c>
      <c r="PB109" s="1180">
        <f t="shared" ca="1" si="786"/>
        <v>0</v>
      </c>
      <c r="PC109" s="1180">
        <f t="shared" ca="1" si="786"/>
        <v>0</v>
      </c>
      <c r="PD109" s="1180">
        <f t="shared" ca="1" si="786"/>
        <v>0</v>
      </c>
      <c r="PE109" s="1180">
        <f t="shared" ca="1" si="786"/>
        <v>0</v>
      </c>
      <c r="PF109" s="1180">
        <f t="shared" ca="1" si="786"/>
        <v>0</v>
      </c>
      <c r="PG109" s="1180">
        <f t="shared" ca="1" si="786"/>
        <v>0</v>
      </c>
      <c r="PH109" s="1180">
        <f t="shared" ca="1" si="786"/>
        <v>0</v>
      </c>
      <c r="PI109" s="1180">
        <f t="shared" ca="1" si="786"/>
        <v>0</v>
      </c>
      <c r="PJ109" s="1180">
        <f t="shared" ca="1" si="786"/>
        <v>0</v>
      </c>
      <c r="PK109" s="1180">
        <f t="shared" ca="1" si="786"/>
        <v>0</v>
      </c>
      <c r="PW109" s="1180">
        <f t="shared" ca="1" si="787"/>
        <v>0</v>
      </c>
      <c r="PX109" s="1180">
        <f t="shared" ca="1" si="787"/>
        <v>0</v>
      </c>
      <c r="PY109" s="1180">
        <f t="shared" ca="1" si="787"/>
        <v>0</v>
      </c>
      <c r="PZ109" s="1180">
        <f t="shared" ca="1" si="787"/>
        <v>0</v>
      </c>
    </row>
    <row r="110" spans="1:442" ht="12" customHeight="1">
      <c r="A110" s="1">
        <v>144</v>
      </c>
      <c r="B110" s="1" t="s">
        <v>2649</v>
      </c>
      <c r="C110" s="1" t="s">
        <v>67</v>
      </c>
      <c r="D110" s="1" t="s">
        <v>93</v>
      </c>
      <c r="J110" s="1180">
        <f t="shared" ca="1" si="765"/>
        <v>0</v>
      </c>
      <c r="K110" s="1180">
        <f t="shared" ca="1" si="765"/>
        <v>0</v>
      </c>
      <c r="T110" s="1180">
        <f t="shared" ca="1" si="766"/>
        <v>0</v>
      </c>
      <c r="U110" s="1180">
        <f t="shared" ca="1" si="766"/>
        <v>0</v>
      </c>
      <c r="V110" s="1180">
        <f t="shared" ca="1" si="766"/>
        <v>4.1321292099999997E-2</v>
      </c>
      <c r="W110" s="1180">
        <f t="shared" ca="1" si="766"/>
        <v>0</v>
      </c>
      <c r="X110" s="1180">
        <f t="shared" ca="1" si="766"/>
        <v>0</v>
      </c>
      <c r="Y110" s="1180">
        <f t="shared" ca="1" si="766"/>
        <v>656.630359</v>
      </c>
      <c r="Z110" s="1180">
        <f t="shared" ca="1" si="766"/>
        <v>7.05070681E-2</v>
      </c>
      <c r="AA110" s="1180">
        <f t="shared" ca="1" si="766"/>
        <v>656.55985199999998</v>
      </c>
      <c r="AB110" s="1180">
        <f t="shared" ca="1" si="766"/>
        <v>0</v>
      </c>
      <c r="AC110" s="1180">
        <f t="shared" ca="1" si="766"/>
        <v>4.1321292099999997E-2</v>
      </c>
      <c r="AD110" s="1180">
        <f t="shared" ca="1" si="766"/>
        <v>0</v>
      </c>
      <c r="AM110" s="1180">
        <f t="shared" ca="1" si="767"/>
        <v>0</v>
      </c>
      <c r="AN110" s="1180">
        <f t="shared" ca="1" si="767"/>
        <v>0</v>
      </c>
      <c r="AO110" s="1180">
        <f t="shared" ca="1" si="767"/>
        <v>656.55985199999998</v>
      </c>
      <c r="AP110" s="1180">
        <f t="shared" ca="1" si="767"/>
        <v>656.55985199999998</v>
      </c>
      <c r="AQ110" s="1180">
        <f t="shared" ca="1" si="767"/>
        <v>2.1897867000000001E-2</v>
      </c>
      <c r="AR110" s="1180">
        <f t="shared" ca="1" si="767"/>
        <v>1.2146641700000001E-4</v>
      </c>
      <c r="AS110" s="1180">
        <f t="shared" ca="1" si="767"/>
        <v>7.0385601699999994E-2</v>
      </c>
      <c r="AT110" s="1180">
        <f t="shared" ca="1" si="767"/>
        <v>7.3356105000000001E-6</v>
      </c>
      <c r="AU110" s="1180">
        <f t="shared" ca="1" si="767"/>
        <v>2.2011997799999999E-2</v>
      </c>
      <c r="AV110" s="1180">
        <f t="shared" ca="1" si="767"/>
        <v>656.53795400000001</v>
      </c>
      <c r="AW110" s="1180">
        <f t="shared" ca="1" si="767"/>
        <v>7.3356105000000001E-6</v>
      </c>
      <c r="AX110" s="1180">
        <f t="shared" ca="1" si="767"/>
        <v>9.2404935100000002E-2</v>
      </c>
      <c r="AY110" s="1180">
        <f t="shared" ca="1" si="767"/>
        <v>0</v>
      </c>
      <c r="AZ110" s="1180">
        <f t="shared" ca="1" si="767"/>
        <v>0</v>
      </c>
      <c r="BA110" s="1180">
        <f t="shared" ca="1" si="767"/>
        <v>0</v>
      </c>
      <c r="BB110" s="1180">
        <f t="shared" ca="1" si="767"/>
        <v>656.53795400000001</v>
      </c>
      <c r="BN110" s="1180">
        <f t="shared" ca="1" si="768"/>
        <v>65.653795400000007</v>
      </c>
      <c r="BO110" s="1180">
        <f t="shared" ca="1" si="768"/>
        <v>65.6537936</v>
      </c>
      <c r="BP110" s="1180">
        <f t="shared" ca="1" si="768"/>
        <v>1.8162623500000001E-6</v>
      </c>
      <c r="BQ110" s="1180">
        <f t="shared" ca="1" si="768"/>
        <v>0</v>
      </c>
      <c r="BR110" s="1180">
        <f t="shared" ca="1" si="768"/>
        <v>0</v>
      </c>
      <c r="CD110" s="1180">
        <f t="shared" ca="1" si="769"/>
        <v>656.53795400000001</v>
      </c>
      <c r="CE110" s="1180">
        <f t="shared" ca="1" si="769"/>
        <v>656.53795400000001</v>
      </c>
      <c r="CF110" s="1180">
        <f t="shared" ca="1" si="769"/>
        <v>65.653795400000007</v>
      </c>
      <c r="CG110" s="1180">
        <f t="shared" ca="1" si="769"/>
        <v>65.6537936</v>
      </c>
      <c r="CH110" s="1180">
        <f t="shared" ca="1" si="769"/>
        <v>656.53795400000001</v>
      </c>
      <c r="CI110" s="1180">
        <f t="shared" ca="1" si="769"/>
        <v>0</v>
      </c>
      <c r="CJ110" s="1180">
        <f t="shared" ca="1" si="769"/>
        <v>0</v>
      </c>
      <c r="CK110" s="1180">
        <f t="shared" ca="1" si="769"/>
        <v>656.53793399999995</v>
      </c>
      <c r="CL110" s="1180">
        <f t="shared" ca="1" si="769"/>
        <v>1.7604645099999999E-5</v>
      </c>
      <c r="CM110" s="1180">
        <f t="shared" ca="1" si="769"/>
        <v>0</v>
      </c>
      <c r="CN110" s="1180">
        <f t="shared" ca="1" si="769"/>
        <v>656.53795400000001</v>
      </c>
      <c r="CO110" s="1180">
        <f t="shared" ca="1" si="769"/>
        <v>1.94222901E-5</v>
      </c>
      <c r="DA110" s="1180">
        <f t="shared" ca="1" si="770"/>
        <v>0</v>
      </c>
      <c r="DB110" s="1180">
        <f t="shared" ca="1" si="770"/>
        <v>0</v>
      </c>
      <c r="DC110" s="1180">
        <f t="shared" ca="1" si="770"/>
        <v>0</v>
      </c>
      <c r="DD110" s="1180">
        <f t="shared" ca="1" si="770"/>
        <v>0</v>
      </c>
      <c r="DE110" s="1180">
        <f t="shared" ca="1" si="770"/>
        <v>0</v>
      </c>
      <c r="DF110" s="1180">
        <f t="shared" ca="1" si="770"/>
        <v>0</v>
      </c>
      <c r="DG110" s="1180">
        <f t="shared" ca="1" si="770"/>
        <v>0</v>
      </c>
      <c r="DH110" s="1180">
        <f t="shared" ca="1" si="770"/>
        <v>0</v>
      </c>
      <c r="DI110" s="1180">
        <f t="shared" ca="1" si="770"/>
        <v>0</v>
      </c>
      <c r="DJ110" s="1180">
        <f t="shared" ca="1" si="770"/>
        <v>0</v>
      </c>
      <c r="DV110" s="1180">
        <f t="shared" ca="1" si="771"/>
        <v>0</v>
      </c>
      <c r="DW110" s="1180">
        <f t="shared" ca="1" si="771"/>
        <v>0</v>
      </c>
      <c r="DX110" s="1180">
        <f t="shared" ca="1" si="771"/>
        <v>0</v>
      </c>
      <c r="DY110" s="1180">
        <f t="shared" ca="1" si="771"/>
        <v>0</v>
      </c>
      <c r="DZ110" s="1180">
        <f t="shared" ca="1" si="771"/>
        <v>0</v>
      </c>
      <c r="EA110" s="1180">
        <f t="shared" ca="1" si="771"/>
        <v>0</v>
      </c>
      <c r="EB110" s="1180">
        <f t="shared" ca="1" si="771"/>
        <v>0</v>
      </c>
      <c r="EC110" s="1180">
        <f t="shared" ca="1" si="771"/>
        <v>0</v>
      </c>
      <c r="ED110" s="1180">
        <f t="shared" ca="1" si="771"/>
        <v>0</v>
      </c>
      <c r="EE110" s="1180">
        <f t="shared" ca="1" si="771"/>
        <v>0</v>
      </c>
      <c r="EF110" s="1180">
        <f t="shared" ca="1" si="771"/>
        <v>0</v>
      </c>
      <c r="EG110" s="1180">
        <f t="shared" ca="1" si="771"/>
        <v>0</v>
      </c>
      <c r="EH110" s="1180">
        <f t="shared" ca="1" si="771"/>
        <v>0</v>
      </c>
      <c r="EI110" s="1180">
        <f t="shared" ca="1" si="771"/>
        <v>0</v>
      </c>
      <c r="EJ110" s="1180">
        <f t="shared" ca="1" si="771"/>
        <v>0</v>
      </c>
      <c r="EK110" s="1180">
        <f t="shared" ca="1" si="771"/>
        <v>0</v>
      </c>
      <c r="EW110" s="1180">
        <f t="shared" ca="1" si="772"/>
        <v>656.53795400000001</v>
      </c>
      <c r="EX110" s="1180">
        <f t="shared" ca="1" si="772"/>
        <v>656.53795400000001</v>
      </c>
      <c r="EY110" s="1180">
        <f t="shared" ca="1" si="772"/>
        <v>656.49663199999998</v>
      </c>
      <c r="EZ110" s="1180">
        <f t="shared" ca="1" si="772"/>
        <v>656.49663199999998</v>
      </c>
      <c r="FA110" s="1180">
        <f t="shared" ca="1" si="772"/>
        <v>1.3826081000000001E-9</v>
      </c>
      <c r="FB110" s="1180">
        <f t="shared" ca="1" si="772"/>
        <v>4.1321294799999998E-2</v>
      </c>
      <c r="FN110" s="1180">
        <f t="shared" ca="1" si="773"/>
        <v>1.8162623500000001E-6</v>
      </c>
      <c r="FO110" s="1180">
        <f t="shared" ca="1" si="773"/>
        <v>1.7604645099999999E-5</v>
      </c>
      <c r="FP110" s="1180">
        <f t="shared" ca="1" si="773"/>
        <v>1.3826081000000001E-9</v>
      </c>
      <c r="FQ110" s="1180">
        <f t="shared" ca="1" si="773"/>
        <v>4.1321294799999998E-2</v>
      </c>
      <c r="FR110" s="1180">
        <f t="shared" ca="1" si="773"/>
        <v>0</v>
      </c>
      <c r="FS110" s="1180">
        <f t="shared" ca="1" si="773"/>
        <v>4.1321292099999997E-2</v>
      </c>
      <c r="FT110" s="1180">
        <f t="shared" ca="1" si="773"/>
        <v>0</v>
      </c>
      <c r="FU110" s="1180">
        <f t="shared" ca="1" si="773"/>
        <v>1.94222901E-5</v>
      </c>
      <c r="FV110" s="1180">
        <f t="shared" ca="1" si="773"/>
        <v>0</v>
      </c>
      <c r="FW110" s="1180">
        <f t="shared" ca="1" si="773"/>
        <v>2.78152555E-30</v>
      </c>
      <c r="FX110" s="1180">
        <f t="shared" ca="1" si="773"/>
        <v>1.94222901E-5</v>
      </c>
      <c r="GJ110" s="1180">
        <f t="shared" ca="1" si="774"/>
        <v>0</v>
      </c>
      <c r="GK110" s="1180">
        <f t="shared" ca="1" si="774"/>
        <v>0</v>
      </c>
      <c r="GL110" s="1180">
        <f t="shared" ca="1" si="774"/>
        <v>0</v>
      </c>
      <c r="GM110" s="1180">
        <f t="shared" ca="1" si="774"/>
        <v>0</v>
      </c>
      <c r="GN110" s="1180">
        <f t="shared" ca="1" si="774"/>
        <v>0</v>
      </c>
      <c r="GO110" s="1180">
        <f t="shared" ca="1" si="774"/>
        <v>0</v>
      </c>
      <c r="GP110" s="1180">
        <f t="shared" ca="1" si="774"/>
        <v>0</v>
      </c>
      <c r="GQ110" s="1180">
        <f t="shared" ca="1" si="774"/>
        <v>0</v>
      </c>
      <c r="HC110" s="1180">
        <f t="shared" ca="1" si="775"/>
        <v>656.49663199999998</v>
      </c>
      <c r="HD110" s="1180">
        <f t="shared" ca="1" si="775"/>
        <v>632.06039499999997</v>
      </c>
      <c r="HE110" s="1180">
        <f t="shared" ca="1" si="775"/>
        <v>0</v>
      </c>
      <c r="HF110" s="1180">
        <f t="shared" ca="1" si="775"/>
        <v>2.8598828600000001E-5</v>
      </c>
      <c r="HG110" s="1180">
        <f t="shared" ca="1" si="775"/>
        <v>24.4362092</v>
      </c>
      <c r="HH110" s="1180">
        <f t="shared" ca="1" si="775"/>
        <v>632.06039499999997</v>
      </c>
      <c r="HT110" s="1180">
        <f t="shared" ca="1" si="776"/>
        <v>9.2404935100000002E-2</v>
      </c>
      <c r="HU110" s="1180">
        <f t="shared" ca="1" si="776"/>
        <v>632.06039499999997</v>
      </c>
      <c r="HV110" s="1180">
        <f t="shared" ca="1" si="776"/>
        <v>632.15279999999996</v>
      </c>
      <c r="HW110" s="1180">
        <f t="shared" ca="1" si="776"/>
        <v>632.15279999999996</v>
      </c>
      <c r="HX110" s="1180">
        <f t="shared" ca="1" si="776"/>
        <v>52.852374900000001</v>
      </c>
      <c r="HY110" s="1180">
        <f t="shared" ca="1" si="776"/>
        <v>4.0413734400000001</v>
      </c>
      <c r="HZ110" s="1180">
        <f t="shared" ca="1" si="776"/>
        <v>5.3367552200000001E-6</v>
      </c>
      <c r="IA110" s="1180">
        <f t="shared" ca="1" si="776"/>
        <v>1.75913298E-6</v>
      </c>
      <c r="IB110" s="1180">
        <f t="shared" ca="1" si="776"/>
        <v>0</v>
      </c>
      <c r="IC110" s="1180">
        <f t="shared" ca="1" si="776"/>
        <v>0</v>
      </c>
      <c r="ID110" s="1180">
        <f t="shared" ca="1" si="776"/>
        <v>0</v>
      </c>
      <c r="IE110" s="1180">
        <f t="shared" ca="1" si="776"/>
        <v>0</v>
      </c>
      <c r="IQ110" s="1180">
        <f t="shared" ca="1" si="777"/>
        <v>52.852374900000001</v>
      </c>
      <c r="IR110" s="1180">
        <f t="shared" ca="1" si="777"/>
        <v>4.0413734400000001</v>
      </c>
      <c r="IS110" s="1180">
        <f t="shared" ca="1" si="777"/>
        <v>13.107677300000001</v>
      </c>
      <c r="IT110" s="1180">
        <f t="shared" ca="1" si="777"/>
        <v>17.149050800000001</v>
      </c>
      <c r="IU110" s="1180">
        <f t="shared" ca="1" si="777"/>
        <v>16.0159813</v>
      </c>
      <c r="IV110" s="1180">
        <f t="shared" ca="1" si="777"/>
        <v>383.45260000000002</v>
      </c>
      <c r="IW110" s="1180">
        <f t="shared" ca="1" si="777"/>
        <v>314.58425599999998</v>
      </c>
      <c r="IX110" s="1180">
        <f t="shared" ca="1" si="777"/>
        <v>1.27091278E-5</v>
      </c>
      <c r="IY110" s="1180">
        <f t="shared" ca="1" si="777"/>
        <v>1.13306946</v>
      </c>
      <c r="IZ110" s="1180">
        <f t="shared" ca="1" si="777"/>
        <v>55.760666200000003</v>
      </c>
      <c r="JA110" s="1180">
        <f t="shared" ca="1" si="778"/>
        <v>327.691934</v>
      </c>
      <c r="JB110" s="1180">
        <f t="shared" ca="1" si="778"/>
        <v>0</v>
      </c>
      <c r="JC110" s="1180">
        <f t="shared" ca="1" si="778"/>
        <v>55.760664499999997</v>
      </c>
      <c r="JD110" s="1180">
        <f t="shared" ca="1" si="778"/>
        <v>0</v>
      </c>
      <c r="JE110" s="1180">
        <f t="shared" ca="1" si="778"/>
        <v>55.760666200000003</v>
      </c>
      <c r="JF110" s="1180">
        <f t="shared" ca="1" si="778"/>
        <v>0</v>
      </c>
      <c r="JG110" s="1180">
        <f t="shared" ca="1" si="778"/>
        <v>0</v>
      </c>
      <c r="JH110" s="1180">
        <f t="shared" ca="1" si="778"/>
        <v>1.75913298E-6</v>
      </c>
      <c r="JT110" s="1180">
        <f t="shared" ca="1" si="779"/>
        <v>0</v>
      </c>
      <c r="JU110" s="1180">
        <f t="shared" ca="1" si="779"/>
        <v>0</v>
      </c>
      <c r="JV110" s="1180">
        <f t="shared" ca="1" si="779"/>
        <v>0</v>
      </c>
      <c r="JW110" s="1180">
        <f t="shared" ca="1" si="779"/>
        <v>0</v>
      </c>
      <c r="JX110" s="1180">
        <f t="shared" ca="1" si="779"/>
        <v>0</v>
      </c>
      <c r="JY110" s="1180">
        <f t="shared" ca="1" si="779"/>
        <v>0</v>
      </c>
      <c r="JZ110" s="1180">
        <f t="shared" ca="1" si="779"/>
        <v>0</v>
      </c>
      <c r="KA110" s="1180">
        <f t="shared" ca="1" si="779"/>
        <v>0</v>
      </c>
      <c r="KB110" s="1180">
        <f t="shared" ca="1" si="779"/>
        <v>0</v>
      </c>
      <c r="KC110" s="1180">
        <f t="shared" ca="1" si="779"/>
        <v>0</v>
      </c>
      <c r="KL110" s="1180">
        <f t="shared" ca="1" si="780"/>
        <v>0</v>
      </c>
      <c r="KM110" s="1180">
        <f t="shared" ca="1" si="780"/>
        <v>0</v>
      </c>
      <c r="KN110" s="1180">
        <f t="shared" ca="1" si="780"/>
        <v>0</v>
      </c>
      <c r="KO110" s="1180">
        <f t="shared" ca="1" si="780"/>
        <v>0</v>
      </c>
      <c r="KP110" s="1180">
        <f t="shared" ca="1" si="780"/>
        <v>0</v>
      </c>
      <c r="KQ110" s="1180">
        <f t="shared" ca="1" si="780"/>
        <v>0</v>
      </c>
      <c r="KR110" s="1180">
        <f t="shared" ca="1" si="780"/>
        <v>0</v>
      </c>
      <c r="LA110" s="1180">
        <f t="shared" ca="1" si="781"/>
        <v>2.8598828600000001E-5</v>
      </c>
      <c r="LB110" s="1180">
        <f t="shared" ca="1" si="781"/>
        <v>5.3367552200000001E-6</v>
      </c>
      <c r="LC110" s="1180">
        <f t="shared" ca="1" si="781"/>
        <v>3.3935583899999999E-5</v>
      </c>
      <c r="LD110" s="1180">
        <f t="shared" ca="1" si="781"/>
        <v>3.3935583899999999E-5</v>
      </c>
      <c r="LE110" s="1180">
        <f t="shared" ca="1" si="781"/>
        <v>0</v>
      </c>
      <c r="LF110" s="1180">
        <f t="shared" ca="1" si="781"/>
        <v>0</v>
      </c>
      <c r="LG110" s="1180">
        <f t="shared" ca="1" si="781"/>
        <v>0</v>
      </c>
      <c r="LH110" s="1180">
        <f t="shared" ca="1" si="781"/>
        <v>0</v>
      </c>
      <c r="LI110" s="1180">
        <f t="shared" ca="1" si="781"/>
        <v>0</v>
      </c>
      <c r="LJ110" s="1180">
        <f t="shared" ca="1" si="781"/>
        <v>0</v>
      </c>
      <c r="LK110" s="1180">
        <f t="shared" ca="1" si="781"/>
        <v>0</v>
      </c>
      <c r="LW110" s="1180">
        <f t="shared" ca="1" si="782"/>
        <v>0</v>
      </c>
      <c r="LX110" s="1180">
        <f t="shared" ca="1" si="782"/>
        <v>0</v>
      </c>
      <c r="LY110" s="1180">
        <f t="shared" ca="1" si="782"/>
        <v>24.4362092</v>
      </c>
      <c r="LZ110" s="1180">
        <f t="shared" ca="1" si="782"/>
        <v>1.13306946</v>
      </c>
      <c r="MA110" s="1180">
        <f t="shared" ca="1" si="782"/>
        <v>25.569278700000002</v>
      </c>
      <c r="MB110" s="1180">
        <f t="shared" ca="1" si="782"/>
        <v>3.3935583899999999E-5</v>
      </c>
      <c r="MC110" s="1180">
        <f t="shared" ca="1" si="782"/>
        <v>0</v>
      </c>
      <c r="MD110" s="1180">
        <f t="shared" ca="1" si="782"/>
        <v>0</v>
      </c>
      <c r="ME110" s="1180">
        <f t="shared" ca="1" si="782"/>
        <v>0</v>
      </c>
      <c r="MF110" s="1180">
        <f t="shared" ca="1" si="782"/>
        <v>0</v>
      </c>
      <c r="MG110" s="1180">
        <f t="shared" ca="1" si="783"/>
        <v>0</v>
      </c>
      <c r="MH110" s="1180">
        <f t="shared" ca="1" si="783"/>
        <v>0</v>
      </c>
      <c r="MI110" s="1180">
        <f t="shared" ca="1" si="783"/>
        <v>0</v>
      </c>
      <c r="MJ110" s="1180">
        <f t="shared" ca="1" si="783"/>
        <v>0</v>
      </c>
      <c r="MK110" s="1180">
        <f t="shared" ca="1" si="783"/>
        <v>0</v>
      </c>
      <c r="ML110" s="1180">
        <f t="shared" ca="1" si="783"/>
        <v>0</v>
      </c>
      <c r="MM110" s="1180">
        <f t="shared" ca="1" si="783"/>
        <v>0</v>
      </c>
      <c r="MN110" s="1180">
        <f t="shared" ca="1" si="783"/>
        <v>0</v>
      </c>
      <c r="MO110" s="1180">
        <f t="shared" ca="1" si="783"/>
        <v>0</v>
      </c>
      <c r="NA110" s="1180">
        <f t="shared" ca="1" si="784"/>
        <v>7.05070681E-2</v>
      </c>
      <c r="NB110" s="1180">
        <f t="shared" ca="1" si="784"/>
        <v>1.2146641700000001E-4</v>
      </c>
      <c r="NC110" s="1180">
        <f t="shared" ca="1" si="784"/>
        <v>7.0385601699999994E-2</v>
      </c>
      <c r="ND110" s="1180">
        <f t="shared" ca="1" si="784"/>
        <v>0</v>
      </c>
      <c r="NE110" s="1180">
        <f t="shared" ca="1" si="784"/>
        <v>0</v>
      </c>
      <c r="NF110" s="1180">
        <f t="shared" ca="1" si="784"/>
        <v>0</v>
      </c>
      <c r="NG110" s="1180">
        <f t="shared" ca="1" si="784"/>
        <v>0</v>
      </c>
      <c r="NH110" s="1180">
        <f t="shared" ca="1" si="784"/>
        <v>0</v>
      </c>
      <c r="NI110" s="1180">
        <f t="shared" ca="1" si="784"/>
        <v>0</v>
      </c>
      <c r="NJ110" s="1180">
        <f t="shared" ca="1" si="784"/>
        <v>0</v>
      </c>
      <c r="NK110" s="1180">
        <f t="shared" ca="1" si="784"/>
        <v>0</v>
      </c>
      <c r="NL110" s="1180">
        <f t="shared" ca="1" si="784"/>
        <v>0</v>
      </c>
      <c r="NM110" s="1180">
        <f t="shared" ca="1" si="784"/>
        <v>0</v>
      </c>
      <c r="NN110" s="1180">
        <f t="shared" ca="1" si="784"/>
        <v>0</v>
      </c>
      <c r="NO110" s="1180">
        <f t="shared" ca="1" si="784"/>
        <v>0</v>
      </c>
      <c r="NP110" s="1180">
        <f t="shared" ca="1" si="784"/>
        <v>0</v>
      </c>
      <c r="OH110" s="1180">
        <f t="shared" ca="1" si="785"/>
        <v>0</v>
      </c>
      <c r="OI110" s="1180">
        <f t="shared" ca="1" si="785"/>
        <v>0</v>
      </c>
      <c r="OJ110" s="1180">
        <f t="shared" ca="1" si="785"/>
        <v>0</v>
      </c>
      <c r="OK110" s="1180">
        <f t="shared" ca="1" si="785"/>
        <v>0</v>
      </c>
      <c r="OL110" s="1180">
        <f t="shared" ca="1" si="785"/>
        <v>0</v>
      </c>
      <c r="OM110" s="1180">
        <f t="shared" ca="1" si="785"/>
        <v>0</v>
      </c>
      <c r="ON110" s="1180">
        <f t="shared" ca="1" si="785"/>
        <v>0</v>
      </c>
      <c r="OO110" s="1180">
        <f t="shared" ca="1" si="785"/>
        <v>0</v>
      </c>
      <c r="PA110" s="1180">
        <f t="shared" ca="1" si="786"/>
        <v>0</v>
      </c>
      <c r="PB110" s="1180">
        <f t="shared" ca="1" si="786"/>
        <v>0</v>
      </c>
      <c r="PC110" s="1180">
        <f t="shared" ca="1" si="786"/>
        <v>0</v>
      </c>
      <c r="PD110" s="1180">
        <f t="shared" ca="1" si="786"/>
        <v>0</v>
      </c>
      <c r="PE110" s="1180">
        <f t="shared" ca="1" si="786"/>
        <v>0</v>
      </c>
      <c r="PF110" s="1180">
        <f t="shared" ca="1" si="786"/>
        <v>0</v>
      </c>
      <c r="PG110" s="1180">
        <f t="shared" ca="1" si="786"/>
        <v>0</v>
      </c>
      <c r="PH110" s="1180">
        <f t="shared" ca="1" si="786"/>
        <v>0</v>
      </c>
      <c r="PI110" s="1180">
        <f t="shared" ca="1" si="786"/>
        <v>0</v>
      </c>
      <c r="PJ110" s="1180">
        <f t="shared" ca="1" si="786"/>
        <v>0</v>
      </c>
      <c r="PK110" s="1180">
        <f t="shared" ca="1" si="786"/>
        <v>0</v>
      </c>
      <c r="PW110" s="1180">
        <f t="shared" ca="1" si="787"/>
        <v>0</v>
      </c>
      <c r="PX110" s="1180">
        <f t="shared" ca="1" si="787"/>
        <v>0</v>
      </c>
      <c r="PY110" s="1180">
        <f t="shared" ca="1" si="787"/>
        <v>0</v>
      </c>
      <c r="PZ110" s="1180">
        <f t="shared" ca="1" si="787"/>
        <v>0</v>
      </c>
    </row>
    <row r="111" spans="1:442" ht="12" customHeight="1">
      <c r="A111" s="1">
        <v>162</v>
      </c>
      <c r="B111" s="1" t="s">
        <v>2647</v>
      </c>
      <c r="C111" s="1" t="s">
        <v>2291</v>
      </c>
      <c r="D111" s="1" t="s">
        <v>2727</v>
      </c>
      <c r="J111" s="1180">
        <f t="shared" ca="1" si="765"/>
        <v>0</v>
      </c>
      <c r="K111" s="1180">
        <f t="shared" ca="1" si="765"/>
        <v>0</v>
      </c>
      <c r="T111" s="1180">
        <f t="shared" ca="1" si="766"/>
        <v>0</v>
      </c>
      <c r="U111" s="1180">
        <f t="shared" ca="1" si="766"/>
        <v>0</v>
      </c>
      <c r="V111" s="1180">
        <f t="shared" ca="1" si="766"/>
        <v>0</v>
      </c>
      <c r="W111" s="1180">
        <f t="shared" ca="1" si="766"/>
        <v>0</v>
      </c>
      <c r="X111" s="1180">
        <f t="shared" ca="1" si="766"/>
        <v>0</v>
      </c>
      <c r="Y111" s="1180">
        <f t="shared" ca="1" si="766"/>
        <v>0</v>
      </c>
      <c r="Z111" s="1180">
        <f t="shared" ca="1" si="766"/>
        <v>0</v>
      </c>
      <c r="AA111" s="1180">
        <f t="shared" ca="1" si="766"/>
        <v>0</v>
      </c>
      <c r="AB111" s="1180">
        <f t="shared" ca="1" si="766"/>
        <v>0</v>
      </c>
      <c r="AC111" s="1180">
        <f t="shared" ca="1" si="766"/>
        <v>0</v>
      </c>
      <c r="AD111" s="1180">
        <f t="shared" ca="1" si="766"/>
        <v>0</v>
      </c>
      <c r="AM111" s="1180">
        <f t="shared" ca="1" si="767"/>
        <v>0</v>
      </c>
      <c r="AN111" s="1180">
        <f t="shared" ca="1" si="767"/>
        <v>0</v>
      </c>
      <c r="AO111" s="1180">
        <f t="shared" ca="1" si="767"/>
        <v>0</v>
      </c>
      <c r="AP111" s="1180">
        <f t="shared" ca="1" si="767"/>
        <v>0</v>
      </c>
      <c r="AQ111" s="1180">
        <f t="shared" ca="1" si="767"/>
        <v>0</v>
      </c>
      <c r="AR111" s="1180">
        <f t="shared" ca="1" si="767"/>
        <v>0</v>
      </c>
      <c r="AS111" s="1180">
        <f t="shared" ca="1" si="767"/>
        <v>0</v>
      </c>
      <c r="AT111" s="1180">
        <f t="shared" ca="1" si="767"/>
        <v>0</v>
      </c>
      <c r="AU111" s="1180">
        <f t="shared" ca="1" si="767"/>
        <v>0</v>
      </c>
      <c r="AV111" s="1180">
        <f t="shared" ca="1" si="767"/>
        <v>0</v>
      </c>
      <c r="AW111" s="1180">
        <f t="shared" ca="1" si="767"/>
        <v>0</v>
      </c>
      <c r="AX111" s="1180">
        <f t="shared" ca="1" si="767"/>
        <v>0</v>
      </c>
      <c r="AY111" s="1180">
        <f t="shared" ca="1" si="767"/>
        <v>0</v>
      </c>
      <c r="AZ111" s="1180">
        <f t="shared" ca="1" si="767"/>
        <v>0</v>
      </c>
      <c r="BA111" s="1180">
        <f t="shared" ca="1" si="767"/>
        <v>0</v>
      </c>
      <c r="BB111" s="1180">
        <f t="shared" ca="1" si="767"/>
        <v>0</v>
      </c>
      <c r="BN111" s="1180">
        <f t="shared" ca="1" si="768"/>
        <v>0</v>
      </c>
      <c r="BO111" s="1180">
        <f t="shared" ca="1" si="768"/>
        <v>0</v>
      </c>
      <c r="BP111" s="1180">
        <f t="shared" ca="1" si="768"/>
        <v>0</v>
      </c>
      <c r="BQ111" s="1180">
        <f t="shared" ca="1" si="768"/>
        <v>0</v>
      </c>
      <c r="BR111" s="1180">
        <f t="shared" ca="1" si="768"/>
        <v>0</v>
      </c>
      <c r="CD111" s="1180">
        <f t="shared" ca="1" si="769"/>
        <v>0</v>
      </c>
      <c r="CE111" s="1180">
        <f t="shared" ca="1" si="769"/>
        <v>0</v>
      </c>
      <c r="CF111" s="1180">
        <f t="shared" ca="1" si="769"/>
        <v>0</v>
      </c>
      <c r="CG111" s="1180">
        <f t="shared" ca="1" si="769"/>
        <v>0</v>
      </c>
      <c r="CH111" s="1180">
        <f t="shared" ca="1" si="769"/>
        <v>0</v>
      </c>
      <c r="CI111" s="1180">
        <f t="shared" ca="1" si="769"/>
        <v>0</v>
      </c>
      <c r="CJ111" s="1180">
        <f t="shared" ca="1" si="769"/>
        <v>0</v>
      </c>
      <c r="CK111" s="1180">
        <f t="shared" ca="1" si="769"/>
        <v>0</v>
      </c>
      <c r="CL111" s="1180">
        <f t="shared" ca="1" si="769"/>
        <v>0</v>
      </c>
      <c r="CM111" s="1180">
        <f t="shared" ca="1" si="769"/>
        <v>0</v>
      </c>
      <c r="CN111" s="1180">
        <f t="shared" ca="1" si="769"/>
        <v>0</v>
      </c>
      <c r="CO111" s="1180">
        <f t="shared" ca="1" si="769"/>
        <v>0</v>
      </c>
      <c r="DA111" s="1180">
        <f t="shared" ca="1" si="770"/>
        <v>0</v>
      </c>
      <c r="DB111" s="1180">
        <f t="shared" ca="1" si="770"/>
        <v>0</v>
      </c>
      <c r="DC111" s="1180">
        <f t="shared" ca="1" si="770"/>
        <v>0</v>
      </c>
      <c r="DD111" s="1180">
        <f t="shared" ca="1" si="770"/>
        <v>0</v>
      </c>
      <c r="DE111" s="1180">
        <f t="shared" ca="1" si="770"/>
        <v>0</v>
      </c>
      <c r="DF111" s="1180">
        <f t="shared" ca="1" si="770"/>
        <v>0</v>
      </c>
      <c r="DG111" s="1180">
        <f t="shared" ca="1" si="770"/>
        <v>0</v>
      </c>
      <c r="DH111" s="1180">
        <f t="shared" ca="1" si="770"/>
        <v>0</v>
      </c>
      <c r="DI111" s="1180">
        <f t="shared" ca="1" si="770"/>
        <v>0</v>
      </c>
      <c r="DJ111" s="1180">
        <f t="shared" ca="1" si="770"/>
        <v>0</v>
      </c>
      <c r="DV111" s="1180">
        <f t="shared" ca="1" si="771"/>
        <v>0</v>
      </c>
      <c r="DW111" s="1180">
        <f t="shared" ca="1" si="771"/>
        <v>0</v>
      </c>
      <c r="DX111" s="1180">
        <f t="shared" ca="1" si="771"/>
        <v>0</v>
      </c>
      <c r="DY111" s="1180">
        <f t="shared" ca="1" si="771"/>
        <v>0</v>
      </c>
      <c r="DZ111" s="1180">
        <f t="shared" ca="1" si="771"/>
        <v>0</v>
      </c>
      <c r="EA111" s="1180">
        <f t="shared" ca="1" si="771"/>
        <v>0</v>
      </c>
      <c r="EB111" s="1180">
        <f t="shared" ca="1" si="771"/>
        <v>0</v>
      </c>
      <c r="EC111" s="1180">
        <f t="shared" ca="1" si="771"/>
        <v>0</v>
      </c>
      <c r="ED111" s="1180">
        <f t="shared" ca="1" si="771"/>
        <v>0</v>
      </c>
      <c r="EE111" s="1180">
        <f t="shared" ca="1" si="771"/>
        <v>0</v>
      </c>
      <c r="EF111" s="1180">
        <f t="shared" ca="1" si="771"/>
        <v>0</v>
      </c>
      <c r="EG111" s="1180">
        <f t="shared" ca="1" si="771"/>
        <v>0</v>
      </c>
      <c r="EH111" s="1180">
        <f t="shared" ca="1" si="771"/>
        <v>0</v>
      </c>
      <c r="EI111" s="1180">
        <f t="shared" ca="1" si="771"/>
        <v>0</v>
      </c>
      <c r="EJ111" s="1180">
        <f t="shared" ca="1" si="771"/>
        <v>0</v>
      </c>
      <c r="EK111" s="1180">
        <f t="shared" ca="1" si="771"/>
        <v>0</v>
      </c>
      <c r="EW111" s="1180">
        <f t="shared" ca="1" si="772"/>
        <v>0</v>
      </c>
      <c r="EX111" s="1180">
        <f t="shared" ca="1" si="772"/>
        <v>0</v>
      </c>
      <c r="EY111" s="1180">
        <f t="shared" ca="1" si="772"/>
        <v>0</v>
      </c>
      <c r="EZ111" s="1180">
        <f t="shared" ca="1" si="772"/>
        <v>0</v>
      </c>
      <c r="FA111" s="1180">
        <f t="shared" ca="1" si="772"/>
        <v>0</v>
      </c>
      <c r="FB111" s="1180">
        <f t="shared" ca="1" si="772"/>
        <v>0</v>
      </c>
      <c r="FN111" s="1180">
        <f t="shared" ca="1" si="773"/>
        <v>0</v>
      </c>
      <c r="FO111" s="1180">
        <f t="shared" ca="1" si="773"/>
        <v>0</v>
      </c>
      <c r="FP111" s="1180">
        <f t="shared" ca="1" si="773"/>
        <v>0</v>
      </c>
      <c r="FQ111" s="1180">
        <f t="shared" ca="1" si="773"/>
        <v>0</v>
      </c>
      <c r="FR111" s="1180">
        <f t="shared" ca="1" si="773"/>
        <v>0</v>
      </c>
      <c r="FS111" s="1180">
        <f t="shared" ca="1" si="773"/>
        <v>0</v>
      </c>
      <c r="FT111" s="1180">
        <f t="shared" ca="1" si="773"/>
        <v>0</v>
      </c>
      <c r="FU111" s="1180">
        <f t="shared" ca="1" si="773"/>
        <v>0</v>
      </c>
      <c r="FV111" s="1180">
        <f t="shared" ca="1" si="773"/>
        <v>0</v>
      </c>
      <c r="FW111" s="1180">
        <f t="shared" ca="1" si="773"/>
        <v>0</v>
      </c>
      <c r="FX111" s="1180">
        <f t="shared" ca="1" si="773"/>
        <v>0</v>
      </c>
      <c r="GJ111" s="1180">
        <f t="shared" ca="1" si="774"/>
        <v>0</v>
      </c>
      <c r="GK111" s="1180">
        <f t="shared" ca="1" si="774"/>
        <v>0</v>
      </c>
      <c r="GL111" s="1180">
        <f t="shared" ca="1" si="774"/>
        <v>0</v>
      </c>
      <c r="GM111" s="1180">
        <f t="shared" ca="1" si="774"/>
        <v>0</v>
      </c>
      <c r="GN111" s="1180">
        <f t="shared" ca="1" si="774"/>
        <v>0</v>
      </c>
      <c r="GO111" s="1180">
        <f t="shared" ca="1" si="774"/>
        <v>0</v>
      </c>
      <c r="GP111" s="1180">
        <f t="shared" ca="1" si="774"/>
        <v>0</v>
      </c>
      <c r="GQ111" s="1180">
        <f t="shared" ca="1" si="774"/>
        <v>0</v>
      </c>
      <c r="HC111" s="1180">
        <f t="shared" ca="1" si="775"/>
        <v>0</v>
      </c>
      <c r="HD111" s="1180">
        <f t="shared" ca="1" si="775"/>
        <v>0</v>
      </c>
      <c r="HE111" s="1180">
        <f t="shared" ca="1" si="775"/>
        <v>0</v>
      </c>
      <c r="HF111" s="1180">
        <f t="shared" ca="1" si="775"/>
        <v>0</v>
      </c>
      <c r="HG111" s="1180">
        <f t="shared" ca="1" si="775"/>
        <v>0</v>
      </c>
      <c r="HH111" s="1180">
        <f t="shared" ca="1" si="775"/>
        <v>0</v>
      </c>
      <c r="HT111" s="1180">
        <f t="shared" ca="1" si="776"/>
        <v>0</v>
      </c>
      <c r="HU111" s="1180">
        <f t="shared" ca="1" si="776"/>
        <v>0</v>
      </c>
      <c r="HV111" s="1180">
        <f t="shared" ca="1" si="776"/>
        <v>0</v>
      </c>
      <c r="HW111" s="1180">
        <f t="shared" ca="1" si="776"/>
        <v>0</v>
      </c>
      <c r="HX111" s="1180">
        <f t="shared" ca="1" si="776"/>
        <v>0</v>
      </c>
      <c r="HY111" s="1180">
        <f t="shared" ca="1" si="776"/>
        <v>0</v>
      </c>
      <c r="HZ111" s="1180">
        <f t="shared" ca="1" si="776"/>
        <v>0</v>
      </c>
      <c r="IA111" s="1180">
        <f t="shared" ca="1" si="776"/>
        <v>0</v>
      </c>
      <c r="IB111" s="1180">
        <f t="shared" ca="1" si="776"/>
        <v>0</v>
      </c>
      <c r="IC111" s="1180">
        <f t="shared" ca="1" si="776"/>
        <v>0</v>
      </c>
      <c r="ID111" s="1180">
        <f t="shared" ca="1" si="776"/>
        <v>0</v>
      </c>
      <c r="IE111" s="1180">
        <f t="shared" ca="1" si="776"/>
        <v>0</v>
      </c>
      <c r="IQ111" s="1180">
        <f t="shared" ca="1" si="777"/>
        <v>0</v>
      </c>
      <c r="IR111" s="1180">
        <f t="shared" ca="1" si="777"/>
        <v>0</v>
      </c>
      <c r="IS111" s="1180">
        <f t="shared" ca="1" si="777"/>
        <v>0</v>
      </c>
      <c r="IT111" s="1180">
        <f t="shared" ca="1" si="777"/>
        <v>0</v>
      </c>
      <c r="IU111" s="1180">
        <f t="shared" ca="1" si="777"/>
        <v>0</v>
      </c>
      <c r="IV111" s="1180">
        <f t="shared" ca="1" si="777"/>
        <v>0</v>
      </c>
      <c r="IW111" s="1180">
        <f t="shared" ca="1" si="777"/>
        <v>0</v>
      </c>
      <c r="IX111" s="1180">
        <f t="shared" ca="1" si="777"/>
        <v>0</v>
      </c>
      <c r="IY111" s="1180">
        <f t="shared" ca="1" si="777"/>
        <v>0</v>
      </c>
      <c r="IZ111" s="1180">
        <f t="shared" ca="1" si="777"/>
        <v>0</v>
      </c>
      <c r="JA111" s="1180">
        <f t="shared" ca="1" si="778"/>
        <v>0</v>
      </c>
      <c r="JB111" s="1180">
        <f t="shared" ca="1" si="778"/>
        <v>0</v>
      </c>
      <c r="JC111" s="1180">
        <f t="shared" ca="1" si="778"/>
        <v>0</v>
      </c>
      <c r="JD111" s="1180">
        <f t="shared" ca="1" si="778"/>
        <v>0</v>
      </c>
      <c r="JE111" s="1180">
        <f t="shared" ca="1" si="778"/>
        <v>0</v>
      </c>
      <c r="JF111" s="1180">
        <f t="shared" ca="1" si="778"/>
        <v>0</v>
      </c>
      <c r="JG111" s="1180">
        <f t="shared" ca="1" si="778"/>
        <v>0</v>
      </c>
      <c r="JH111" s="1180">
        <f t="shared" ca="1" si="778"/>
        <v>0</v>
      </c>
      <c r="JT111" s="1180">
        <f t="shared" ca="1" si="779"/>
        <v>0</v>
      </c>
      <c r="JU111" s="1180">
        <f t="shared" ca="1" si="779"/>
        <v>0</v>
      </c>
      <c r="JV111" s="1180">
        <f t="shared" ca="1" si="779"/>
        <v>0</v>
      </c>
      <c r="JW111" s="1180">
        <f t="shared" ca="1" si="779"/>
        <v>0</v>
      </c>
      <c r="JX111" s="1180">
        <f t="shared" ca="1" si="779"/>
        <v>0</v>
      </c>
      <c r="JY111" s="1180">
        <f t="shared" ca="1" si="779"/>
        <v>464.92967399999998</v>
      </c>
      <c r="JZ111" s="1180">
        <f t="shared" ca="1" si="779"/>
        <v>464.92967399999998</v>
      </c>
      <c r="KA111" s="1180">
        <f t="shared" ca="1" si="779"/>
        <v>0</v>
      </c>
      <c r="KB111" s="1180">
        <f t="shared" ca="1" si="779"/>
        <v>0</v>
      </c>
      <c r="KC111" s="1180">
        <f t="shared" ca="1" si="779"/>
        <v>0</v>
      </c>
      <c r="KL111" s="1180">
        <f t="shared" ca="1" si="780"/>
        <v>0</v>
      </c>
      <c r="KM111" s="1180">
        <f t="shared" ca="1" si="780"/>
        <v>0</v>
      </c>
      <c r="KN111" s="1180">
        <f t="shared" ca="1" si="780"/>
        <v>0</v>
      </c>
      <c r="KO111" s="1180">
        <f t="shared" ca="1" si="780"/>
        <v>0</v>
      </c>
      <c r="KP111" s="1180">
        <f t="shared" ca="1" si="780"/>
        <v>0</v>
      </c>
      <c r="KQ111" s="1180">
        <f t="shared" ca="1" si="780"/>
        <v>0</v>
      </c>
      <c r="KR111" s="1180">
        <f t="shared" ca="1" si="780"/>
        <v>0</v>
      </c>
      <c r="LA111" s="1180">
        <f t="shared" ca="1" si="781"/>
        <v>0</v>
      </c>
      <c r="LB111" s="1180">
        <f t="shared" ca="1" si="781"/>
        <v>0</v>
      </c>
      <c r="LC111" s="1180">
        <f t="shared" ca="1" si="781"/>
        <v>0</v>
      </c>
      <c r="LD111" s="1180">
        <f t="shared" ca="1" si="781"/>
        <v>0</v>
      </c>
      <c r="LE111" s="1180">
        <f t="shared" ca="1" si="781"/>
        <v>0</v>
      </c>
      <c r="LF111" s="1180">
        <f t="shared" ca="1" si="781"/>
        <v>0</v>
      </c>
      <c r="LG111" s="1180">
        <f t="shared" ca="1" si="781"/>
        <v>0</v>
      </c>
      <c r="LH111" s="1180">
        <f t="shared" ca="1" si="781"/>
        <v>0</v>
      </c>
      <c r="LI111" s="1180">
        <f t="shared" ca="1" si="781"/>
        <v>0</v>
      </c>
      <c r="LJ111" s="1180">
        <f t="shared" ca="1" si="781"/>
        <v>0</v>
      </c>
      <c r="LK111" s="1180">
        <f t="shared" ca="1" si="781"/>
        <v>0</v>
      </c>
      <c r="LW111" s="1180">
        <f t="shared" ca="1" si="782"/>
        <v>0</v>
      </c>
      <c r="LX111" s="1180">
        <f t="shared" ca="1" si="782"/>
        <v>0</v>
      </c>
      <c r="LY111" s="1180">
        <f t="shared" ca="1" si="782"/>
        <v>0</v>
      </c>
      <c r="LZ111" s="1180">
        <f t="shared" ca="1" si="782"/>
        <v>0</v>
      </c>
      <c r="MA111" s="1180">
        <f t="shared" ca="1" si="782"/>
        <v>0</v>
      </c>
      <c r="MB111" s="1180">
        <f t="shared" ca="1" si="782"/>
        <v>0</v>
      </c>
      <c r="MC111" s="1180">
        <f t="shared" ca="1" si="782"/>
        <v>0</v>
      </c>
      <c r="MD111" s="1180">
        <f t="shared" ca="1" si="782"/>
        <v>0</v>
      </c>
      <c r="ME111" s="1180">
        <f t="shared" ca="1" si="782"/>
        <v>0</v>
      </c>
      <c r="MF111" s="1180">
        <f t="shared" ca="1" si="782"/>
        <v>0</v>
      </c>
      <c r="MG111" s="1180">
        <f t="shared" ca="1" si="783"/>
        <v>0</v>
      </c>
      <c r="MH111" s="1180">
        <f t="shared" ca="1" si="783"/>
        <v>0</v>
      </c>
      <c r="MI111" s="1180">
        <f t="shared" ca="1" si="783"/>
        <v>0</v>
      </c>
      <c r="MJ111" s="1180">
        <f t="shared" ca="1" si="783"/>
        <v>0</v>
      </c>
      <c r="MK111" s="1180">
        <f t="shared" ca="1" si="783"/>
        <v>0</v>
      </c>
      <c r="ML111" s="1180">
        <f t="shared" ca="1" si="783"/>
        <v>0</v>
      </c>
      <c r="MM111" s="1180">
        <f t="shared" ca="1" si="783"/>
        <v>0</v>
      </c>
      <c r="MN111" s="1180">
        <f t="shared" ca="1" si="783"/>
        <v>0</v>
      </c>
      <c r="MO111" s="1180">
        <f t="shared" ca="1" si="783"/>
        <v>0</v>
      </c>
      <c r="NA111" s="1180">
        <f t="shared" ca="1" si="784"/>
        <v>0</v>
      </c>
      <c r="NB111" s="1180">
        <f t="shared" ca="1" si="784"/>
        <v>0</v>
      </c>
      <c r="NC111" s="1180">
        <f t="shared" ca="1" si="784"/>
        <v>0</v>
      </c>
      <c r="ND111" s="1180">
        <f t="shared" ca="1" si="784"/>
        <v>0</v>
      </c>
      <c r="NE111" s="1180">
        <f t="shared" ca="1" si="784"/>
        <v>0</v>
      </c>
      <c r="NF111" s="1180">
        <f t="shared" ca="1" si="784"/>
        <v>0</v>
      </c>
      <c r="NG111" s="1180">
        <f t="shared" ca="1" si="784"/>
        <v>0</v>
      </c>
      <c r="NH111" s="1180">
        <f t="shared" ca="1" si="784"/>
        <v>0</v>
      </c>
      <c r="NI111" s="1180">
        <f t="shared" ca="1" si="784"/>
        <v>0</v>
      </c>
      <c r="NJ111" s="1180">
        <f t="shared" ca="1" si="784"/>
        <v>0</v>
      </c>
      <c r="NK111" s="1180">
        <f t="shared" ca="1" si="784"/>
        <v>0</v>
      </c>
      <c r="NL111" s="1180">
        <f t="shared" ca="1" si="784"/>
        <v>0</v>
      </c>
      <c r="NM111" s="1180">
        <f t="shared" ca="1" si="784"/>
        <v>0</v>
      </c>
      <c r="NN111" s="1180">
        <f t="shared" ca="1" si="784"/>
        <v>0</v>
      </c>
      <c r="NO111" s="1180">
        <f t="shared" ca="1" si="784"/>
        <v>0</v>
      </c>
      <c r="NP111" s="1180">
        <f t="shared" ca="1" si="784"/>
        <v>0</v>
      </c>
      <c r="OH111" s="1180">
        <f t="shared" ca="1" si="785"/>
        <v>0</v>
      </c>
      <c r="OI111" s="1180">
        <f t="shared" ca="1" si="785"/>
        <v>0</v>
      </c>
      <c r="OJ111" s="1180">
        <f t="shared" ca="1" si="785"/>
        <v>0</v>
      </c>
      <c r="OK111" s="1180">
        <f t="shared" ca="1" si="785"/>
        <v>0</v>
      </c>
      <c r="OL111" s="1180">
        <f t="shared" ca="1" si="785"/>
        <v>0</v>
      </c>
      <c r="OM111" s="1180">
        <f t="shared" ca="1" si="785"/>
        <v>0</v>
      </c>
      <c r="ON111" s="1180">
        <f t="shared" ca="1" si="785"/>
        <v>0</v>
      </c>
      <c r="OO111" s="1180">
        <f t="shared" ca="1" si="785"/>
        <v>0</v>
      </c>
      <c r="PA111" s="1180">
        <f t="shared" ca="1" si="786"/>
        <v>0</v>
      </c>
      <c r="PB111" s="1180">
        <f t="shared" ca="1" si="786"/>
        <v>0</v>
      </c>
      <c r="PC111" s="1180">
        <f t="shared" ca="1" si="786"/>
        <v>0</v>
      </c>
      <c r="PD111" s="1180">
        <f t="shared" ca="1" si="786"/>
        <v>0</v>
      </c>
      <c r="PE111" s="1180">
        <f t="shared" ca="1" si="786"/>
        <v>0</v>
      </c>
      <c r="PF111" s="1180">
        <f t="shared" ca="1" si="786"/>
        <v>0</v>
      </c>
      <c r="PG111" s="1180">
        <f t="shared" ca="1" si="786"/>
        <v>0</v>
      </c>
      <c r="PH111" s="1180">
        <f t="shared" ca="1" si="786"/>
        <v>0</v>
      </c>
      <c r="PI111" s="1180">
        <f t="shared" ca="1" si="786"/>
        <v>0</v>
      </c>
      <c r="PJ111" s="1180">
        <f t="shared" ca="1" si="786"/>
        <v>0</v>
      </c>
      <c r="PK111" s="1180">
        <f t="shared" ca="1" si="786"/>
        <v>0</v>
      </c>
      <c r="PW111" s="1180">
        <f t="shared" ca="1" si="787"/>
        <v>0</v>
      </c>
      <c r="PX111" s="1180">
        <f t="shared" ca="1" si="787"/>
        <v>0</v>
      </c>
      <c r="PY111" s="1180">
        <f t="shared" ca="1" si="787"/>
        <v>0</v>
      </c>
      <c r="PZ111" s="1180">
        <f t="shared" ca="1" si="787"/>
        <v>0</v>
      </c>
    </row>
    <row r="112" spans="1:442" ht="12" customHeight="1">
      <c r="A112" s="1">
        <v>164</v>
      </c>
      <c r="B112" s="1" t="s">
        <v>2648</v>
      </c>
      <c r="C112" s="1" t="s">
        <v>2634</v>
      </c>
      <c r="D112" s="1" t="s">
        <v>2729</v>
      </c>
      <c r="J112" s="1180">
        <f t="shared" ca="1" si="765"/>
        <v>0</v>
      </c>
      <c r="K112" s="1180">
        <f t="shared" ca="1" si="765"/>
        <v>0</v>
      </c>
      <c r="T112" s="1180">
        <f t="shared" ca="1" si="766"/>
        <v>0</v>
      </c>
      <c r="U112" s="1180">
        <f t="shared" ca="1" si="766"/>
        <v>0</v>
      </c>
      <c r="V112" s="1180">
        <f t="shared" ca="1" si="766"/>
        <v>0</v>
      </c>
      <c r="W112" s="1180">
        <f t="shared" ca="1" si="766"/>
        <v>0</v>
      </c>
      <c r="X112" s="1180">
        <f t="shared" ca="1" si="766"/>
        <v>0</v>
      </c>
      <c r="Y112" s="1180">
        <f t="shared" ca="1" si="766"/>
        <v>0</v>
      </c>
      <c r="Z112" s="1180">
        <f t="shared" ca="1" si="766"/>
        <v>0</v>
      </c>
      <c r="AA112" s="1180">
        <f t="shared" ca="1" si="766"/>
        <v>0</v>
      </c>
      <c r="AB112" s="1180">
        <f t="shared" ca="1" si="766"/>
        <v>0</v>
      </c>
      <c r="AC112" s="1180">
        <f t="shared" ca="1" si="766"/>
        <v>0</v>
      </c>
      <c r="AD112" s="1180">
        <f t="shared" ca="1" si="766"/>
        <v>0</v>
      </c>
      <c r="AM112" s="1180">
        <f t="shared" ca="1" si="767"/>
        <v>0</v>
      </c>
      <c r="AN112" s="1180">
        <f t="shared" ca="1" si="767"/>
        <v>0</v>
      </c>
      <c r="AO112" s="1180">
        <f t="shared" ca="1" si="767"/>
        <v>0</v>
      </c>
      <c r="AP112" s="1180">
        <f t="shared" ca="1" si="767"/>
        <v>0</v>
      </c>
      <c r="AQ112" s="1180">
        <f t="shared" ca="1" si="767"/>
        <v>0</v>
      </c>
      <c r="AR112" s="1180">
        <f t="shared" ca="1" si="767"/>
        <v>0</v>
      </c>
      <c r="AS112" s="1180">
        <f t="shared" ca="1" si="767"/>
        <v>0</v>
      </c>
      <c r="AT112" s="1180">
        <f t="shared" ca="1" si="767"/>
        <v>0</v>
      </c>
      <c r="AU112" s="1180">
        <f t="shared" ca="1" si="767"/>
        <v>0</v>
      </c>
      <c r="AV112" s="1180">
        <f t="shared" ca="1" si="767"/>
        <v>0</v>
      </c>
      <c r="AW112" s="1180">
        <f t="shared" ca="1" si="767"/>
        <v>0</v>
      </c>
      <c r="AX112" s="1180">
        <f t="shared" ca="1" si="767"/>
        <v>0</v>
      </c>
      <c r="AY112" s="1180">
        <f t="shared" ca="1" si="767"/>
        <v>0</v>
      </c>
      <c r="AZ112" s="1180">
        <f t="shared" ca="1" si="767"/>
        <v>0</v>
      </c>
      <c r="BA112" s="1180">
        <f t="shared" ca="1" si="767"/>
        <v>0</v>
      </c>
      <c r="BB112" s="1180">
        <f t="shared" ca="1" si="767"/>
        <v>0</v>
      </c>
      <c r="BN112" s="1180">
        <f t="shared" ca="1" si="768"/>
        <v>7.88155917E-3</v>
      </c>
      <c r="BO112" s="1180">
        <f t="shared" ca="1" si="768"/>
        <v>1.93699198E-2</v>
      </c>
      <c r="BP112" s="1180">
        <f t="shared" ca="1" si="768"/>
        <v>16.850394900000001</v>
      </c>
      <c r="BQ112" s="1180">
        <f t="shared" ca="1" si="768"/>
        <v>0</v>
      </c>
      <c r="BR112" s="1180">
        <f t="shared" ca="1" si="768"/>
        <v>0</v>
      </c>
      <c r="CD112" s="1180">
        <f t="shared" ca="1" si="769"/>
        <v>0</v>
      </c>
      <c r="CE112" s="1180">
        <f t="shared" ca="1" si="769"/>
        <v>0</v>
      </c>
      <c r="CF112" s="1180">
        <f t="shared" ca="1" si="769"/>
        <v>7.88155917E-3</v>
      </c>
      <c r="CG112" s="1180">
        <f t="shared" ca="1" si="769"/>
        <v>1.93699198E-2</v>
      </c>
      <c r="CH112" s="1180">
        <f t="shared" ca="1" si="769"/>
        <v>7.8815591700000007E-2</v>
      </c>
      <c r="CI112" s="1180">
        <f t="shared" ca="1" si="769"/>
        <v>0</v>
      </c>
      <c r="CJ112" s="1180">
        <f t="shared" ca="1" si="769"/>
        <v>0</v>
      </c>
      <c r="CK112" s="1180">
        <f t="shared" ca="1" si="769"/>
        <v>0.18541410699999999</v>
      </c>
      <c r="CL112" s="1180">
        <f t="shared" ca="1" si="769"/>
        <v>154.737574</v>
      </c>
      <c r="CM112" s="1180">
        <f t="shared" ca="1" si="769"/>
        <v>7.8815591700000007E-2</v>
      </c>
      <c r="CN112" s="1180">
        <f t="shared" ca="1" si="769"/>
        <v>0.195173821</v>
      </c>
      <c r="CO112" s="1180">
        <f t="shared" ca="1" si="769"/>
        <v>9.7597140299999999E-3</v>
      </c>
      <c r="DA112" s="1180">
        <f t="shared" ca="1" si="770"/>
        <v>4.3786439799999998E-4</v>
      </c>
      <c r="DB112" s="1180">
        <f t="shared" ca="1" si="770"/>
        <v>0</v>
      </c>
      <c r="DC112" s="1180">
        <f t="shared" ca="1" si="770"/>
        <v>0</v>
      </c>
      <c r="DD112" s="1180">
        <f t="shared" ca="1" si="770"/>
        <v>0</v>
      </c>
      <c r="DE112" s="1180">
        <f t="shared" ca="1" si="770"/>
        <v>4.5554830799999996E-3</v>
      </c>
      <c r="DF112" s="1180">
        <f t="shared" ca="1" si="770"/>
        <v>286.966454</v>
      </c>
      <c r="DG112" s="1180">
        <f t="shared" ca="1" si="770"/>
        <v>7440.4578199999996</v>
      </c>
      <c r="DH112" s="1180">
        <f t="shared" ca="1" si="770"/>
        <v>7440.4578199999996</v>
      </c>
      <c r="DI112" s="1180">
        <f t="shared" ca="1" si="770"/>
        <v>7086.15031</v>
      </c>
      <c r="DJ112" s="1180">
        <f t="shared" ca="1" si="770"/>
        <v>354.30751500000002</v>
      </c>
      <c r="DV112" s="1180">
        <f t="shared" ca="1" si="771"/>
        <v>0</v>
      </c>
      <c r="DW112" s="1180">
        <f t="shared" ca="1" si="771"/>
        <v>0</v>
      </c>
      <c r="DX112" s="1180">
        <f t="shared" ca="1" si="771"/>
        <v>8.7572879600000004E-3</v>
      </c>
      <c r="DY112" s="1180">
        <f t="shared" ca="1" si="771"/>
        <v>4.3786439799999998E-4</v>
      </c>
      <c r="DZ112" s="1180">
        <f t="shared" ca="1" si="771"/>
        <v>0</v>
      </c>
      <c r="EA112" s="1180">
        <f t="shared" ca="1" si="771"/>
        <v>4.5554830799999996E-3</v>
      </c>
      <c r="EB112" s="1180">
        <f t="shared" ca="1" si="771"/>
        <v>8.3194235699999997E-3</v>
      </c>
      <c r="EC112" s="1180">
        <f t="shared" ca="1" si="771"/>
        <v>0</v>
      </c>
      <c r="ED112" s="1180">
        <f t="shared" ca="1" si="771"/>
        <v>7.8815591700000007E-2</v>
      </c>
      <c r="EE112" s="1180">
        <f t="shared" ca="1" si="771"/>
        <v>5439.9560799999999</v>
      </c>
      <c r="EF112" s="1180">
        <f t="shared" ca="1" si="771"/>
        <v>0</v>
      </c>
      <c r="EG112" s="1180">
        <f t="shared" ca="1" si="771"/>
        <v>0</v>
      </c>
      <c r="EH112" s="1180">
        <f t="shared" ca="1" si="771"/>
        <v>0</v>
      </c>
      <c r="EI112" s="1180">
        <f t="shared" ca="1" si="771"/>
        <v>0</v>
      </c>
      <c r="EJ112" s="1180">
        <f t="shared" ca="1" si="771"/>
        <v>0</v>
      </c>
      <c r="EK112" s="1180">
        <f t="shared" ca="1" si="771"/>
        <v>7086.15031</v>
      </c>
      <c r="EW112" s="1180">
        <f t="shared" ca="1" si="772"/>
        <v>0.195173821</v>
      </c>
      <c r="EX112" s="1180">
        <f t="shared" ca="1" si="772"/>
        <v>0.195173821</v>
      </c>
      <c r="EY112" s="1180">
        <f t="shared" ca="1" si="772"/>
        <v>0</v>
      </c>
      <c r="EZ112" s="1180">
        <f t="shared" ca="1" si="772"/>
        <v>0</v>
      </c>
      <c r="FA112" s="1180">
        <f t="shared" ca="1" si="772"/>
        <v>0.19502976299999999</v>
      </c>
      <c r="FB112" s="1180">
        <f t="shared" ca="1" si="772"/>
        <v>1.4410307300000001E-4</v>
      </c>
      <c r="FN112" s="1180">
        <f t="shared" ca="1" si="773"/>
        <v>16.850394900000001</v>
      </c>
      <c r="FO112" s="1180">
        <f t="shared" ca="1" si="773"/>
        <v>154.737574</v>
      </c>
      <c r="FP112" s="1180">
        <f t="shared" ca="1" si="773"/>
        <v>0.19502976299999999</v>
      </c>
      <c r="FQ112" s="1180">
        <f t="shared" ca="1" si="773"/>
        <v>1.4410307300000001E-4</v>
      </c>
      <c r="FR112" s="1180">
        <f t="shared" ca="1" si="773"/>
        <v>1.4410309900000001E-4</v>
      </c>
      <c r="FS112" s="1180">
        <f t="shared" ca="1" si="773"/>
        <v>0</v>
      </c>
      <c r="FT112" s="1180">
        <f t="shared" ca="1" si="773"/>
        <v>0</v>
      </c>
      <c r="FU112" s="1180">
        <f t="shared" ca="1" si="773"/>
        <v>171.78299899999999</v>
      </c>
      <c r="FV112" s="1180">
        <f t="shared" ca="1" si="773"/>
        <v>0</v>
      </c>
      <c r="FW112" s="1180">
        <f t="shared" ca="1" si="773"/>
        <v>171.77323899999999</v>
      </c>
      <c r="FX112" s="1180">
        <f t="shared" ca="1" si="773"/>
        <v>9.7597140299999999E-3</v>
      </c>
      <c r="GJ112" s="1180">
        <f t="shared" ca="1" si="774"/>
        <v>1.4410309900000001E-4</v>
      </c>
      <c r="GK112" s="1180">
        <f t="shared" ca="1" si="774"/>
        <v>1.4410309900000001E-4</v>
      </c>
      <c r="GL112" s="1180">
        <f t="shared" ca="1" si="774"/>
        <v>0</v>
      </c>
      <c r="GM112" s="1180">
        <f t="shared" ca="1" si="774"/>
        <v>1.4410309900000001E-4</v>
      </c>
      <c r="GN112" s="1180">
        <f t="shared" ca="1" si="774"/>
        <v>1.4410309900000001E-4</v>
      </c>
      <c r="GO112" s="1180">
        <f t="shared" ca="1" si="774"/>
        <v>0</v>
      </c>
      <c r="GP112" s="1180">
        <f t="shared" ca="1" si="774"/>
        <v>1.4410309900000001E-4</v>
      </c>
      <c r="GQ112" s="1180">
        <f t="shared" ca="1" si="774"/>
        <v>0</v>
      </c>
      <c r="HC112" s="1180">
        <f t="shared" ca="1" si="775"/>
        <v>0</v>
      </c>
      <c r="HD112" s="1180">
        <f t="shared" ca="1" si="775"/>
        <v>0</v>
      </c>
      <c r="HE112" s="1180">
        <f t="shared" ca="1" si="775"/>
        <v>2766.212</v>
      </c>
      <c r="HF112" s="1180">
        <f t="shared" ca="1" si="775"/>
        <v>2765.6756700000001</v>
      </c>
      <c r="HG112" s="1180">
        <f t="shared" ca="1" si="775"/>
        <v>0.53633189999999997</v>
      </c>
      <c r="HH112" s="1180">
        <f t="shared" ca="1" si="775"/>
        <v>0</v>
      </c>
      <c r="HT112" s="1180">
        <f t="shared" ca="1" si="776"/>
        <v>0</v>
      </c>
      <c r="HU112" s="1180">
        <f t="shared" ca="1" si="776"/>
        <v>0</v>
      </c>
      <c r="HV112" s="1180">
        <f t="shared" ca="1" si="776"/>
        <v>0.111479641</v>
      </c>
      <c r="HW112" s="1180">
        <f t="shared" ca="1" si="776"/>
        <v>0.111479641</v>
      </c>
      <c r="HX112" s="1180">
        <f t="shared" ca="1" si="776"/>
        <v>0.60435716100000003</v>
      </c>
      <c r="HY112" s="1180">
        <f t="shared" ca="1" si="776"/>
        <v>4.6212360100000002E-2</v>
      </c>
      <c r="HZ112" s="1180">
        <f t="shared" ca="1" si="776"/>
        <v>1143.1613299999999</v>
      </c>
      <c r="IA112" s="1180">
        <f t="shared" ca="1" si="776"/>
        <v>2.6146023199999999</v>
      </c>
      <c r="IB112" s="1180">
        <f t="shared" ca="1" si="776"/>
        <v>0</v>
      </c>
      <c r="IC112" s="1180">
        <f t="shared" ca="1" si="776"/>
        <v>0</v>
      </c>
      <c r="ID112" s="1180">
        <f t="shared" ca="1" si="776"/>
        <v>0</v>
      </c>
      <c r="IE112" s="1180">
        <f t="shared" ca="1" si="776"/>
        <v>0.111479641</v>
      </c>
      <c r="IQ112" s="1180">
        <f t="shared" ca="1" si="777"/>
        <v>0.60435716100000003</v>
      </c>
      <c r="IR112" s="1180">
        <f t="shared" ca="1" si="777"/>
        <v>4.6212360100000002E-2</v>
      </c>
      <c r="IS112" s="1180">
        <f t="shared" ca="1" si="777"/>
        <v>0.66078766</v>
      </c>
      <c r="IT112" s="1180">
        <f t="shared" ca="1" si="777"/>
        <v>0.70700001999999995</v>
      </c>
      <c r="IU112" s="1180">
        <f t="shared" ca="1" si="777"/>
        <v>0.66028722299999998</v>
      </c>
      <c r="IV112" s="1180">
        <f t="shared" ca="1" si="777"/>
        <v>19.330649099999999</v>
      </c>
      <c r="IW112" s="1180">
        <f t="shared" ca="1" si="777"/>
        <v>15.8589038</v>
      </c>
      <c r="IX112" s="1180">
        <f t="shared" ca="1" si="777"/>
        <v>44685.7137</v>
      </c>
      <c r="IY112" s="1180">
        <f t="shared" ca="1" si="777"/>
        <v>4.6712797E-2</v>
      </c>
      <c r="IZ112" s="1180">
        <f t="shared" ca="1" si="777"/>
        <v>2.8110120300000001</v>
      </c>
      <c r="JA112" s="1180">
        <f t="shared" ca="1" si="778"/>
        <v>16.5196915</v>
      </c>
      <c r="JB112" s="1180">
        <f t="shared" ca="1" si="778"/>
        <v>0</v>
      </c>
      <c r="JC112" s="1180">
        <f t="shared" ca="1" si="778"/>
        <v>0.19640970399999999</v>
      </c>
      <c r="JD112" s="1180">
        <f t="shared" ca="1" si="778"/>
        <v>0</v>
      </c>
      <c r="JE112" s="1180">
        <f t="shared" ca="1" si="778"/>
        <v>2.8110120300000001</v>
      </c>
      <c r="JF112" s="1180">
        <f t="shared" ca="1" si="778"/>
        <v>50980.3459</v>
      </c>
      <c r="JG112" s="1180">
        <f t="shared" ca="1" si="778"/>
        <v>0</v>
      </c>
      <c r="JH112" s="1180">
        <f t="shared" ca="1" si="778"/>
        <v>2.6146023199999999</v>
      </c>
      <c r="JT112" s="1180">
        <f t="shared" ca="1" si="779"/>
        <v>0</v>
      </c>
      <c r="JU112" s="1180">
        <f t="shared" ca="1" si="779"/>
        <v>0</v>
      </c>
      <c r="JV112" s="1180">
        <f t="shared" ca="1" si="779"/>
        <v>0</v>
      </c>
      <c r="JW112" s="1180">
        <f t="shared" ca="1" si="779"/>
        <v>0</v>
      </c>
      <c r="JX112" s="1180">
        <f t="shared" ca="1" si="779"/>
        <v>1.4410309900000001E-4</v>
      </c>
      <c r="JY112" s="1180">
        <f t="shared" ca="1" si="779"/>
        <v>0</v>
      </c>
      <c r="JZ112" s="1180">
        <f t="shared" ca="1" si="779"/>
        <v>1.4410309900000001E-4</v>
      </c>
      <c r="KA112" s="1180">
        <f t="shared" ca="1" si="779"/>
        <v>0</v>
      </c>
      <c r="KB112" s="1180">
        <f t="shared" ca="1" si="779"/>
        <v>0</v>
      </c>
      <c r="KC112" s="1180">
        <f t="shared" ca="1" si="779"/>
        <v>0</v>
      </c>
      <c r="KL112" s="1180">
        <f t="shared" ca="1" si="780"/>
        <v>0</v>
      </c>
      <c r="KM112" s="1180">
        <f t="shared" ca="1" si="780"/>
        <v>0</v>
      </c>
      <c r="KN112" s="1180">
        <f t="shared" ca="1" si="780"/>
        <v>0</v>
      </c>
      <c r="KO112" s="1180">
        <f t="shared" ca="1" si="780"/>
        <v>0</v>
      </c>
      <c r="KP112" s="1180">
        <f t="shared" ca="1" si="780"/>
        <v>0</v>
      </c>
      <c r="KQ112" s="1180">
        <f t="shared" ca="1" si="780"/>
        <v>0</v>
      </c>
      <c r="KR112" s="1180">
        <f t="shared" ca="1" si="780"/>
        <v>0</v>
      </c>
      <c r="LA112" s="1180">
        <f t="shared" ca="1" si="781"/>
        <v>2765.6756700000001</v>
      </c>
      <c r="LB112" s="1180">
        <f t="shared" ca="1" si="781"/>
        <v>1143.1613299999999</v>
      </c>
      <c r="LC112" s="1180">
        <f t="shared" ca="1" si="781"/>
        <v>68871.4764</v>
      </c>
      <c r="LD112" s="1180">
        <f t="shared" ca="1" si="781"/>
        <v>68871.4764</v>
      </c>
      <c r="LE112" s="1180">
        <f t="shared" ca="1" si="781"/>
        <v>64962.6394</v>
      </c>
      <c r="LF112" s="1180">
        <f t="shared" ca="1" si="781"/>
        <v>11476.8426</v>
      </c>
      <c r="LG112" s="1180">
        <f t="shared" ca="1" si="781"/>
        <v>11476.8426</v>
      </c>
      <c r="LH112" s="1180">
        <f t="shared" ca="1" si="781"/>
        <v>0</v>
      </c>
      <c r="LI112" s="1180">
        <f t="shared" ca="1" si="781"/>
        <v>11322.1679</v>
      </c>
      <c r="LJ112" s="1180">
        <f t="shared" ca="1" si="781"/>
        <v>0</v>
      </c>
      <c r="LK112" s="1180">
        <f t="shared" ca="1" si="781"/>
        <v>0</v>
      </c>
      <c r="LW112" s="1180">
        <f t="shared" ca="1" si="782"/>
        <v>0</v>
      </c>
      <c r="LX112" s="1180">
        <f t="shared" ca="1" si="782"/>
        <v>0</v>
      </c>
      <c r="LY112" s="1180">
        <f t="shared" ca="1" si="782"/>
        <v>0.53633189999999997</v>
      </c>
      <c r="LZ112" s="1180">
        <f t="shared" ca="1" si="782"/>
        <v>4.6712797E-2</v>
      </c>
      <c r="MA112" s="1180">
        <f t="shared" ca="1" si="782"/>
        <v>0.58304469699999995</v>
      </c>
      <c r="MB112" s="1180">
        <f t="shared" ca="1" si="782"/>
        <v>68871.4764</v>
      </c>
      <c r="MC112" s="1180">
        <f t="shared" ca="1" si="782"/>
        <v>11476.8426</v>
      </c>
      <c r="MD112" s="1180">
        <f t="shared" ca="1" si="782"/>
        <v>0</v>
      </c>
      <c r="ME112" s="1180">
        <f t="shared" ca="1" si="782"/>
        <v>0</v>
      </c>
      <c r="MF112" s="1180">
        <f t="shared" ca="1" si="782"/>
        <v>0</v>
      </c>
      <c r="MG112" s="1180">
        <f t="shared" ca="1" si="783"/>
        <v>0</v>
      </c>
      <c r="MH112" s="1180">
        <f t="shared" ca="1" si="783"/>
        <v>0</v>
      </c>
      <c r="MI112" s="1180">
        <f t="shared" ca="1" si="783"/>
        <v>0</v>
      </c>
      <c r="MJ112" s="1180">
        <f t="shared" ca="1" si="783"/>
        <v>0</v>
      </c>
      <c r="MK112" s="1180">
        <f t="shared" ca="1" si="783"/>
        <v>0</v>
      </c>
      <c r="ML112" s="1180">
        <f t="shared" ca="1" si="783"/>
        <v>0</v>
      </c>
      <c r="MM112" s="1180">
        <f t="shared" ca="1" si="783"/>
        <v>0</v>
      </c>
      <c r="MN112" s="1180">
        <f t="shared" ca="1" si="783"/>
        <v>0</v>
      </c>
      <c r="MO112" s="1180">
        <f t="shared" ca="1" si="783"/>
        <v>0</v>
      </c>
      <c r="NA112" s="1180">
        <f t="shared" ca="1" si="784"/>
        <v>0</v>
      </c>
      <c r="NB112" s="1180">
        <f t="shared" ca="1" si="784"/>
        <v>0</v>
      </c>
      <c r="NC112" s="1180">
        <f t="shared" ca="1" si="784"/>
        <v>0</v>
      </c>
      <c r="ND112" s="1180">
        <f t="shared" ca="1" si="784"/>
        <v>0</v>
      </c>
      <c r="NE112" s="1180">
        <f t="shared" ca="1" si="784"/>
        <v>0</v>
      </c>
      <c r="NF112" s="1180">
        <f t="shared" ca="1" si="784"/>
        <v>0</v>
      </c>
      <c r="NG112" s="1180">
        <f t="shared" ca="1" si="784"/>
        <v>0</v>
      </c>
      <c r="NH112" s="1180">
        <f t="shared" ca="1" si="784"/>
        <v>0</v>
      </c>
      <c r="NI112" s="1180">
        <f t="shared" ca="1" si="784"/>
        <v>0</v>
      </c>
      <c r="NJ112" s="1180">
        <f t="shared" ca="1" si="784"/>
        <v>0</v>
      </c>
      <c r="NK112" s="1180">
        <f t="shared" ca="1" si="784"/>
        <v>0</v>
      </c>
      <c r="NL112" s="1180">
        <f t="shared" ca="1" si="784"/>
        <v>0</v>
      </c>
      <c r="NM112" s="1180">
        <f t="shared" ca="1" si="784"/>
        <v>0</v>
      </c>
      <c r="NN112" s="1180">
        <f t="shared" ca="1" si="784"/>
        <v>0</v>
      </c>
      <c r="NO112" s="1180">
        <f t="shared" ca="1" si="784"/>
        <v>0</v>
      </c>
      <c r="NP112" s="1180">
        <f t="shared" ca="1" si="784"/>
        <v>0</v>
      </c>
      <c r="OH112" s="1180">
        <f t="shared" ca="1" si="785"/>
        <v>74.208280700000003</v>
      </c>
      <c r="OI112" s="1180">
        <f t="shared" ca="1" si="785"/>
        <v>0</v>
      </c>
      <c r="OJ112" s="1180">
        <f t="shared" ca="1" si="785"/>
        <v>0.11147280800000001</v>
      </c>
      <c r="OK112" s="1180">
        <f t="shared" ca="1" si="785"/>
        <v>74.208280700000003</v>
      </c>
      <c r="OL112" s="1180">
        <f t="shared" ca="1" si="785"/>
        <v>1486530.62</v>
      </c>
      <c r="OM112" s="1180">
        <f t="shared" ca="1" si="785"/>
        <v>1486530.52</v>
      </c>
      <c r="ON112" s="1180">
        <f t="shared" ca="1" si="785"/>
        <v>0</v>
      </c>
      <c r="OO112" s="1180">
        <f t="shared" ca="1" si="785"/>
        <v>0</v>
      </c>
      <c r="PA112" s="1180">
        <f t="shared" ca="1" si="786"/>
        <v>0</v>
      </c>
      <c r="PB112" s="1180">
        <f t="shared" ca="1" si="786"/>
        <v>0</v>
      </c>
      <c r="PC112" s="1180">
        <f t="shared" ca="1" si="786"/>
        <v>0</v>
      </c>
      <c r="PD112" s="1180">
        <f t="shared" ca="1" si="786"/>
        <v>0</v>
      </c>
      <c r="PE112" s="1180">
        <f t="shared" ca="1" si="786"/>
        <v>0</v>
      </c>
      <c r="PF112" s="1180">
        <f t="shared" ca="1" si="786"/>
        <v>0</v>
      </c>
      <c r="PG112" s="1180">
        <f t="shared" ca="1" si="786"/>
        <v>0</v>
      </c>
      <c r="PH112" s="1180">
        <f t="shared" ca="1" si="786"/>
        <v>0</v>
      </c>
      <c r="PI112" s="1180">
        <f t="shared" ca="1" si="786"/>
        <v>0</v>
      </c>
      <c r="PJ112" s="1180">
        <f t="shared" ca="1" si="786"/>
        <v>0</v>
      </c>
      <c r="PK112" s="1180">
        <f t="shared" ca="1" si="786"/>
        <v>0</v>
      </c>
      <c r="PW112" s="1180">
        <f t="shared" ca="1" si="787"/>
        <v>0</v>
      </c>
      <c r="PX112" s="1180">
        <f t="shared" ca="1" si="787"/>
        <v>0</v>
      </c>
      <c r="PY112" s="1180">
        <f t="shared" ca="1" si="787"/>
        <v>0</v>
      </c>
      <c r="PZ112" s="1180">
        <f t="shared" ca="1" si="787"/>
        <v>0</v>
      </c>
    </row>
    <row r="113" spans="1:442" ht="12" customHeight="1">
      <c r="A113" s="1">
        <v>227</v>
      </c>
      <c r="B113" s="1" t="s">
        <v>2649</v>
      </c>
      <c r="C113" s="1" t="s">
        <v>2634</v>
      </c>
      <c r="D113" s="1" t="s">
        <v>2729</v>
      </c>
      <c r="J113" s="1180">
        <f t="shared" ca="1" si="765"/>
        <v>0</v>
      </c>
      <c r="K113" s="1180">
        <f t="shared" ca="1" si="765"/>
        <v>0</v>
      </c>
      <c r="T113" s="1180">
        <f t="shared" ca="1" si="766"/>
        <v>0</v>
      </c>
      <c r="U113" s="1180">
        <f t="shared" ca="1" si="766"/>
        <v>0</v>
      </c>
      <c r="V113" s="1180">
        <f t="shared" ca="1" si="766"/>
        <v>0</v>
      </c>
      <c r="W113" s="1180">
        <f t="shared" ca="1" si="766"/>
        <v>0</v>
      </c>
      <c r="X113" s="1180">
        <f t="shared" ca="1" si="766"/>
        <v>0</v>
      </c>
      <c r="Y113" s="1180">
        <f t="shared" ca="1" si="766"/>
        <v>0</v>
      </c>
      <c r="Z113" s="1180">
        <f t="shared" ca="1" si="766"/>
        <v>0</v>
      </c>
      <c r="AA113" s="1180">
        <f t="shared" ca="1" si="766"/>
        <v>0</v>
      </c>
      <c r="AB113" s="1180">
        <f t="shared" ca="1" si="766"/>
        <v>0</v>
      </c>
      <c r="AC113" s="1180">
        <f t="shared" ca="1" si="766"/>
        <v>0</v>
      </c>
      <c r="AD113" s="1180">
        <f t="shared" ca="1" si="766"/>
        <v>0</v>
      </c>
      <c r="AM113" s="1180">
        <f t="shared" ca="1" si="767"/>
        <v>0</v>
      </c>
      <c r="AN113" s="1180">
        <f t="shared" ca="1" si="767"/>
        <v>0</v>
      </c>
      <c r="AO113" s="1180">
        <f t="shared" ca="1" si="767"/>
        <v>0</v>
      </c>
      <c r="AP113" s="1180">
        <f t="shared" ca="1" si="767"/>
        <v>0</v>
      </c>
      <c r="AQ113" s="1180">
        <f t="shared" ca="1" si="767"/>
        <v>0</v>
      </c>
      <c r="AR113" s="1180">
        <f t="shared" ca="1" si="767"/>
        <v>0</v>
      </c>
      <c r="AS113" s="1180">
        <f t="shared" ca="1" si="767"/>
        <v>0</v>
      </c>
      <c r="AT113" s="1180">
        <f t="shared" ca="1" si="767"/>
        <v>0</v>
      </c>
      <c r="AU113" s="1180">
        <f t="shared" ca="1" si="767"/>
        <v>0</v>
      </c>
      <c r="AV113" s="1180">
        <f t="shared" ca="1" si="767"/>
        <v>0</v>
      </c>
      <c r="AW113" s="1180">
        <f t="shared" ca="1" si="767"/>
        <v>0</v>
      </c>
      <c r="AX113" s="1180">
        <f t="shared" ca="1" si="767"/>
        <v>0</v>
      </c>
      <c r="AY113" s="1180">
        <f t="shared" ca="1" si="767"/>
        <v>0</v>
      </c>
      <c r="AZ113" s="1180">
        <f t="shared" ca="1" si="767"/>
        <v>0</v>
      </c>
      <c r="BA113" s="1180">
        <f t="shared" ca="1" si="767"/>
        <v>0</v>
      </c>
      <c r="BB113" s="1180">
        <f t="shared" ca="1" si="767"/>
        <v>0</v>
      </c>
      <c r="BN113" s="1180">
        <f t="shared" ca="1" si="768"/>
        <v>4.1490604800000001E-7</v>
      </c>
      <c r="BO113" s="1180">
        <f t="shared" ca="1" si="768"/>
        <v>2.6214323600000002E-10</v>
      </c>
      <c r="BP113" s="1180">
        <f t="shared" ca="1" si="768"/>
        <v>8.8666420200000003E-6</v>
      </c>
      <c r="BQ113" s="1180">
        <f t="shared" ca="1" si="768"/>
        <v>0</v>
      </c>
      <c r="BR113" s="1180">
        <f t="shared" ca="1" si="768"/>
        <v>0</v>
      </c>
      <c r="CD113" s="1180">
        <f t="shared" ca="1" si="769"/>
        <v>0</v>
      </c>
      <c r="CE113" s="1180">
        <f t="shared" ca="1" si="769"/>
        <v>0</v>
      </c>
      <c r="CF113" s="1180">
        <f t="shared" ca="1" si="769"/>
        <v>4.1490604800000001E-7</v>
      </c>
      <c r="CG113" s="1180">
        <f t="shared" ca="1" si="769"/>
        <v>2.6214323600000002E-10</v>
      </c>
      <c r="CH113" s="1180">
        <f t="shared" ca="1" si="769"/>
        <v>4.4096415599999999E-7</v>
      </c>
      <c r="CI113" s="1180">
        <f t="shared" ca="1" si="769"/>
        <v>0</v>
      </c>
      <c r="CJ113" s="1180">
        <f t="shared" ca="1" si="769"/>
        <v>0</v>
      </c>
      <c r="CK113" s="1180">
        <f t="shared" ca="1" si="769"/>
        <v>2.47089907E-10</v>
      </c>
      <c r="CL113" s="1180">
        <f t="shared" ca="1" si="769"/>
        <v>8.1934909200000005E-6</v>
      </c>
      <c r="CM113" s="1180">
        <f t="shared" ca="1" si="769"/>
        <v>1.33278443E-5</v>
      </c>
      <c r="CN113" s="1180">
        <f t="shared" ca="1" si="769"/>
        <v>2.43556897E-10</v>
      </c>
      <c r="CO113" s="1180">
        <f t="shared" ca="1" si="769"/>
        <v>1.9146131300000001E-10</v>
      </c>
      <c r="DA113" s="1180">
        <f t="shared" ca="1" si="770"/>
        <v>1.2348641299999999E-6</v>
      </c>
      <c r="DB113" s="1180">
        <f t="shared" ca="1" si="770"/>
        <v>0</v>
      </c>
      <c r="DC113" s="1180">
        <f t="shared" ca="1" si="770"/>
        <v>0</v>
      </c>
      <c r="DD113" s="1180">
        <f t="shared" ca="1" si="770"/>
        <v>0</v>
      </c>
      <c r="DE113" s="1180">
        <f t="shared" ca="1" si="770"/>
        <v>1.31393742E-5</v>
      </c>
      <c r="DF113" s="1180">
        <f t="shared" ca="1" si="770"/>
        <v>0.73573023699999995</v>
      </c>
      <c r="DG113" s="1180">
        <f t="shared" ca="1" si="770"/>
        <v>0.75205922000000003</v>
      </c>
      <c r="DH113" s="1180">
        <f t="shared" ca="1" si="770"/>
        <v>0.75205922000000003</v>
      </c>
      <c r="DI113" s="1180">
        <f t="shared" ca="1" si="770"/>
        <v>0.75205922000000003</v>
      </c>
      <c r="DJ113" s="1180">
        <f t="shared" ca="1" si="770"/>
        <v>0.75205922000000003</v>
      </c>
      <c r="DV113" s="1180">
        <f t="shared" ca="1" si="771"/>
        <v>0</v>
      </c>
      <c r="DW113" s="1180">
        <f t="shared" ca="1" si="771"/>
        <v>0</v>
      </c>
      <c r="DX113" s="1180">
        <f t="shared" ca="1" si="771"/>
        <v>1.2348641299999999E-6</v>
      </c>
      <c r="DY113" s="1180">
        <f t="shared" ca="1" si="771"/>
        <v>1.2348641299999999E-6</v>
      </c>
      <c r="DZ113" s="1180">
        <f t="shared" ca="1" si="771"/>
        <v>0</v>
      </c>
      <c r="EA113" s="1180">
        <f t="shared" ca="1" si="771"/>
        <v>1.31393742E-5</v>
      </c>
      <c r="EB113" s="1180">
        <f t="shared" ca="1" si="771"/>
        <v>1.2348641299999999E-6</v>
      </c>
      <c r="EC113" s="1180">
        <f t="shared" ca="1" si="771"/>
        <v>0</v>
      </c>
      <c r="ED113" s="1180">
        <f t="shared" ca="1" si="771"/>
        <v>1.33278443E-5</v>
      </c>
      <c r="EE113" s="1180">
        <f t="shared" ca="1" si="771"/>
        <v>0.73384367500000003</v>
      </c>
      <c r="EF113" s="1180">
        <f t="shared" ca="1" si="771"/>
        <v>0</v>
      </c>
      <c r="EG113" s="1180">
        <f t="shared" ca="1" si="771"/>
        <v>0</v>
      </c>
      <c r="EH113" s="1180">
        <f t="shared" ca="1" si="771"/>
        <v>0</v>
      </c>
      <c r="EI113" s="1180">
        <f t="shared" ca="1" si="771"/>
        <v>0</v>
      </c>
      <c r="EJ113" s="1180">
        <f t="shared" ca="1" si="771"/>
        <v>0</v>
      </c>
      <c r="EK113" s="1180">
        <f t="shared" ca="1" si="771"/>
        <v>0.75205922000000003</v>
      </c>
      <c r="EW113" s="1180">
        <f t="shared" ca="1" si="772"/>
        <v>2.43556897E-10</v>
      </c>
      <c r="EX113" s="1180">
        <f t="shared" ca="1" si="772"/>
        <v>2.43556897E-10</v>
      </c>
      <c r="EY113" s="1180">
        <f t="shared" ca="1" si="772"/>
        <v>2.24948713E-23</v>
      </c>
      <c r="EZ113" s="1180">
        <f t="shared" ca="1" si="772"/>
        <v>2.24948713E-23</v>
      </c>
      <c r="FA113" s="1180">
        <f t="shared" ca="1" si="772"/>
        <v>1.7054765399999999E-7</v>
      </c>
      <c r="FB113" s="1180">
        <f t="shared" ca="1" si="772"/>
        <v>4.14417517E-13</v>
      </c>
      <c r="FN113" s="1180">
        <f t="shared" ca="1" si="773"/>
        <v>8.8666420200000003E-6</v>
      </c>
      <c r="FO113" s="1180">
        <f t="shared" ca="1" si="773"/>
        <v>8.1934909200000005E-6</v>
      </c>
      <c r="FP113" s="1180">
        <f t="shared" ca="1" si="773"/>
        <v>1.7054765399999999E-7</v>
      </c>
      <c r="FQ113" s="1180">
        <f t="shared" ca="1" si="773"/>
        <v>4.14417517E-13</v>
      </c>
      <c r="FR113" s="1180">
        <f t="shared" ca="1" si="773"/>
        <v>8.2585403600000002E-13</v>
      </c>
      <c r="FS113" s="1180">
        <f t="shared" ca="1" si="773"/>
        <v>0</v>
      </c>
      <c r="FT113" s="1180">
        <f t="shared" ca="1" si="773"/>
        <v>0</v>
      </c>
      <c r="FU113" s="1180">
        <f t="shared" ca="1" si="773"/>
        <v>8.0294682699999994E-6</v>
      </c>
      <c r="FV113" s="1180">
        <f t="shared" ca="1" si="773"/>
        <v>0</v>
      </c>
      <c r="FW113" s="1180">
        <f t="shared" ca="1" si="773"/>
        <v>8.1657430199999994E-6</v>
      </c>
      <c r="FX113" s="1180">
        <f t="shared" ca="1" si="773"/>
        <v>1.9146131300000001E-10</v>
      </c>
      <c r="GJ113" s="1180">
        <f t="shared" ca="1" si="774"/>
        <v>8.2585403600000002E-13</v>
      </c>
      <c r="GK113" s="1180">
        <f t="shared" ca="1" si="774"/>
        <v>8.2585403600000002E-13</v>
      </c>
      <c r="GL113" s="1180">
        <f t="shared" ca="1" si="774"/>
        <v>0</v>
      </c>
      <c r="GM113" s="1180">
        <f t="shared" ca="1" si="774"/>
        <v>1.1045676599999999E-12</v>
      </c>
      <c r="GN113" s="1180">
        <f t="shared" ca="1" si="774"/>
        <v>1.1045676599999999E-12</v>
      </c>
      <c r="GO113" s="1180">
        <f t="shared" ca="1" si="774"/>
        <v>0</v>
      </c>
      <c r="GP113" s="1180">
        <f t="shared" ca="1" si="774"/>
        <v>1.1045676599999999E-12</v>
      </c>
      <c r="GQ113" s="1180">
        <f t="shared" ca="1" si="774"/>
        <v>0</v>
      </c>
      <c r="HC113" s="1180">
        <f t="shared" ca="1" si="775"/>
        <v>2.24948713E-23</v>
      </c>
      <c r="HD113" s="1180">
        <f t="shared" ca="1" si="775"/>
        <v>2.24948713E-23</v>
      </c>
      <c r="HE113" s="1180">
        <f t="shared" ca="1" si="775"/>
        <v>0.75205922000000003</v>
      </c>
      <c r="HF113" s="1180">
        <f t="shared" ca="1" si="775"/>
        <v>0.75592474499999995</v>
      </c>
      <c r="HG113" s="1180">
        <f t="shared" ca="1" si="775"/>
        <v>6.9344102699999999E-5</v>
      </c>
      <c r="HH113" s="1180">
        <f t="shared" ca="1" si="775"/>
        <v>2.24948713E-23</v>
      </c>
      <c r="HT113" s="1180">
        <f t="shared" ca="1" si="776"/>
        <v>0</v>
      </c>
      <c r="HU113" s="1180">
        <f t="shared" ca="1" si="776"/>
        <v>2.24948713E-23</v>
      </c>
      <c r="HV113" s="1180">
        <f t="shared" ca="1" si="776"/>
        <v>4.6974994199999998E-7</v>
      </c>
      <c r="HW113" s="1180">
        <f t="shared" ca="1" si="776"/>
        <v>4.6974994199999998E-7</v>
      </c>
      <c r="HX113" s="1180">
        <f t="shared" ca="1" si="776"/>
        <v>1.4179367899999999E-10</v>
      </c>
      <c r="HY113" s="1180">
        <f t="shared" ca="1" si="776"/>
        <v>1.4179367899999999E-10</v>
      </c>
      <c r="HZ113" s="1180">
        <f t="shared" ca="1" si="776"/>
        <v>2.4655486199999998E-4</v>
      </c>
      <c r="IA113" s="1180">
        <f t="shared" ca="1" si="776"/>
        <v>0.25472336499999998</v>
      </c>
      <c r="IB113" s="1180">
        <f t="shared" ca="1" si="776"/>
        <v>0</v>
      </c>
      <c r="IC113" s="1180">
        <f t="shared" ca="1" si="776"/>
        <v>0</v>
      </c>
      <c r="ID113" s="1180">
        <f t="shared" ca="1" si="776"/>
        <v>0</v>
      </c>
      <c r="IE113" s="1180">
        <f t="shared" ca="1" si="776"/>
        <v>1.17026781E-5</v>
      </c>
      <c r="IQ113" s="1180">
        <f t="shared" ca="1" si="777"/>
        <v>1.4179367899999999E-10</v>
      </c>
      <c r="IR113" s="1180">
        <f t="shared" ca="1" si="777"/>
        <v>1.4179367899999999E-10</v>
      </c>
      <c r="IS113" s="1180">
        <f t="shared" ca="1" si="777"/>
        <v>1.4070186E-5</v>
      </c>
      <c r="IT113" s="1180">
        <f t="shared" ca="1" si="777"/>
        <v>1.07951966E-5</v>
      </c>
      <c r="IU113" s="1180">
        <f t="shared" ca="1" si="777"/>
        <v>1.07951966E-5</v>
      </c>
      <c r="IV113" s="1180">
        <f t="shared" ca="1" si="777"/>
        <v>1.4070192299999999E-5</v>
      </c>
      <c r="IW113" s="1180">
        <f t="shared" ca="1" si="777"/>
        <v>1.4070186E-5</v>
      </c>
      <c r="IX113" s="1180">
        <f t="shared" ca="1" si="777"/>
        <v>0.75946634099999999</v>
      </c>
      <c r="IY113" s="1180">
        <f t="shared" ca="1" si="777"/>
        <v>1.07951966E-5</v>
      </c>
      <c r="IZ113" s="1180">
        <f t="shared" ca="1" si="777"/>
        <v>1.4070192299999999E-5</v>
      </c>
      <c r="JA113" s="1180">
        <f t="shared" ca="1" si="778"/>
        <v>1.4070186E-5</v>
      </c>
      <c r="JB113" s="1180">
        <f t="shared" ca="1" si="778"/>
        <v>0</v>
      </c>
      <c r="JC113" s="1180">
        <f t="shared" ca="1" si="778"/>
        <v>2.2109250800000001E-5</v>
      </c>
      <c r="JD113" s="1180">
        <f t="shared" ca="1" si="778"/>
        <v>0</v>
      </c>
      <c r="JE113" s="1180">
        <f t="shared" ca="1" si="778"/>
        <v>6.6899809800000004E-5</v>
      </c>
      <c r="JF113" s="1180">
        <f t="shared" ca="1" si="778"/>
        <v>0.75205922000000003</v>
      </c>
      <c r="JG113" s="1180">
        <f t="shared" ca="1" si="778"/>
        <v>0</v>
      </c>
      <c r="JH113" s="1180">
        <f t="shared" ca="1" si="778"/>
        <v>0.25472336499999998</v>
      </c>
      <c r="JT113" s="1180">
        <f t="shared" ca="1" si="779"/>
        <v>0</v>
      </c>
      <c r="JU113" s="1180">
        <f t="shared" ca="1" si="779"/>
        <v>0</v>
      </c>
      <c r="JV113" s="1180">
        <f t="shared" ca="1" si="779"/>
        <v>0</v>
      </c>
      <c r="JW113" s="1180">
        <f t="shared" ca="1" si="779"/>
        <v>0</v>
      </c>
      <c r="JX113" s="1180">
        <f t="shared" ca="1" si="779"/>
        <v>1.1045676599999999E-12</v>
      </c>
      <c r="JY113" s="1180">
        <f t="shared" ca="1" si="779"/>
        <v>0</v>
      </c>
      <c r="JZ113" s="1180">
        <f t="shared" ca="1" si="779"/>
        <v>1.08151141E-12</v>
      </c>
      <c r="KA113" s="1180">
        <f t="shared" ca="1" si="779"/>
        <v>0</v>
      </c>
      <c r="KB113" s="1180">
        <f t="shared" ca="1" si="779"/>
        <v>0</v>
      </c>
      <c r="KC113" s="1180">
        <f t="shared" ca="1" si="779"/>
        <v>0</v>
      </c>
      <c r="KL113" s="1180">
        <f t="shared" ca="1" si="780"/>
        <v>0</v>
      </c>
      <c r="KM113" s="1180">
        <f t="shared" ca="1" si="780"/>
        <v>0</v>
      </c>
      <c r="KN113" s="1180">
        <f t="shared" ca="1" si="780"/>
        <v>0</v>
      </c>
      <c r="KO113" s="1180">
        <f t="shared" ca="1" si="780"/>
        <v>0</v>
      </c>
      <c r="KP113" s="1180">
        <f t="shared" ca="1" si="780"/>
        <v>0</v>
      </c>
      <c r="KQ113" s="1180">
        <f t="shared" ca="1" si="780"/>
        <v>0</v>
      </c>
      <c r="KR113" s="1180">
        <f t="shared" ca="1" si="780"/>
        <v>0</v>
      </c>
      <c r="LA113" s="1180">
        <f t="shared" ca="1" si="781"/>
        <v>0.75592474499999995</v>
      </c>
      <c r="LB113" s="1180">
        <f t="shared" ca="1" si="781"/>
        <v>2.4655486199999998E-4</v>
      </c>
      <c r="LC113" s="1180">
        <f t="shared" ca="1" si="781"/>
        <v>0.70057444400000002</v>
      </c>
      <c r="LD113" s="1180">
        <f t="shared" ca="1" si="781"/>
        <v>0.70057444400000002</v>
      </c>
      <c r="LE113" s="1180">
        <f t="shared" ca="1" si="781"/>
        <v>0.75205922000000003</v>
      </c>
      <c r="LF113" s="1180">
        <f t="shared" ca="1" si="781"/>
        <v>0.62137939900000005</v>
      </c>
      <c r="LG113" s="1180">
        <f t="shared" ca="1" si="781"/>
        <v>0.62137939900000005</v>
      </c>
      <c r="LH113" s="1180">
        <f t="shared" ca="1" si="781"/>
        <v>0</v>
      </c>
      <c r="LI113" s="1180">
        <f t="shared" ca="1" si="781"/>
        <v>0.61628168500000002</v>
      </c>
      <c r="LJ113" s="1180">
        <f t="shared" ca="1" si="781"/>
        <v>0</v>
      </c>
      <c r="LK113" s="1180">
        <f t="shared" ca="1" si="781"/>
        <v>0</v>
      </c>
      <c r="LW113" s="1180">
        <f t="shared" ca="1" si="782"/>
        <v>0</v>
      </c>
      <c r="LX113" s="1180">
        <f t="shared" ca="1" si="782"/>
        <v>0</v>
      </c>
      <c r="LY113" s="1180">
        <f t="shared" ca="1" si="782"/>
        <v>6.9344102699999999E-5</v>
      </c>
      <c r="LZ113" s="1180">
        <f t="shared" ca="1" si="782"/>
        <v>1.07951966E-5</v>
      </c>
      <c r="MA113" s="1180">
        <f t="shared" ca="1" si="782"/>
        <v>4.8170686100000003E-5</v>
      </c>
      <c r="MB113" s="1180">
        <f t="shared" ca="1" si="782"/>
        <v>0.70057444400000002</v>
      </c>
      <c r="MC113" s="1180">
        <f t="shared" ca="1" si="782"/>
        <v>0.62137939900000005</v>
      </c>
      <c r="MD113" s="1180">
        <f t="shared" ca="1" si="782"/>
        <v>0</v>
      </c>
      <c r="ME113" s="1180">
        <f t="shared" ca="1" si="782"/>
        <v>0</v>
      </c>
      <c r="MF113" s="1180">
        <f t="shared" ca="1" si="782"/>
        <v>0</v>
      </c>
      <c r="MG113" s="1180">
        <f t="shared" ca="1" si="783"/>
        <v>0</v>
      </c>
      <c r="MH113" s="1180">
        <f t="shared" ca="1" si="783"/>
        <v>0</v>
      </c>
      <c r="MI113" s="1180">
        <f t="shared" ca="1" si="783"/>
        <v>0</v>
      </c>
      <c r="MJ113" s="1180">
        <f t="shared" ca="1" si="783"/>
        <v>0</v>
      </c>
      <c r="MK113" s="1180">
        <f t="shared" ca="1" si="783"/>
        <v>0</v>
      </c>
      <c r="ML113" s="1180">
        <f t="shared" ca="1" si="783"/>
        <v>0</v>
      </c>
      <c r="MM113" s="1180">
        <f t="shared" ca="1" si="783"/>
        <v>0</v>
      </c>
      <c r="MN113" s="1180">
        <f t="shared" ca="1" si="783"/>
        <v>0</v>
      </c>
      <c r="MO113" s="1180">
        <f t="shared" ca="1" si="783"/>
        <v>0</v>
      </c>
      <c r="NA113" s="1180">
        <f t="shared" ca="1" si="784"/>
        <v>0</v>
      </c>
      <c r="NB113" s="1180">
        <f t="shared" ca="1" si="784"/>
        <v>0</v>
      </c>
      <c r="NC113" s="1180">
        <f t="shared" ca="1" si="784"/>
        <v>0</v>
      </c>
      <c r="ND113" s="1180">
        <f t="shared" ca="1" si="784"/>
        <v>0</v>
      </c>
      <c r="NE113" s="1180">
        <f t="shared" ca="1" si="784"/>
        <v>0</v>
      </c>
      <c r="NF113" s="1180">
        <f t="shared" ca="1" si="784"/>
        <v>0</v>
      </c>
      <c r="NG113" s="1180">
        <f t="shared" ca="1" si="784"/>
        <v>0</v>
      </c>
      <c r="NH113" s="1180">
        <f t="shared" ca="1" si="784"/>
        <v>0</v>
      </c>
      <c r="NI113" s="1180">
        <f t="shared" ca="1" si="784"/>
        <v>0</v>
      </c>
      <c r="NJ113" s="1180">
        <f t="shared" ca="1" si="784"/>
        <v>0</v>
      </c>
      <c r="NK113" s="1180">
        <f t="shared" ca="1" si="784"/>
        <v>0</v>
      </c>
      <c r="NL113" s="1180">
        <f t="shared" ca="1" si="784"/>
        <v>0</v>
      </c>
      <c r="NM113" s="1180">
        <f t="shared" ca="1" si="784"/>
        <v>0</v>
      </c>
      <c r="NN113" s="1180">
        <f t="shared" ca="1" si="784"/>
        <v>0</v>
      </c>
      <c r="NO113" s="1180">
        <f t="shared" ca="1" si="784"/>
        <v>0</v>
      </c>
      <c r="NP113" s="1180">
        <f t="shared" ca="1" si="784"/>
        <v>0</v>
      </c>
      <c r="OH113" s="1180">
        <f t="shared" ca="1" si="785"/>
        <v>1.1541324799999999E-5</v>
      </c>
      <c r="OI113" s="1180">
        <f t="shared" ca="1" si="785"/>
        <v>0</v>
      </c>
      <c r="OJ113" s="1180">
        <f t="shared" ca="1" si="785"/>
        <v>1.17026781E-5</v>
      </c>
      <c r="OK113" s="1180">
        <f t="shared" ca="1" si="785"/>
        <v>1.1541324799999999E-5</v>
      </c>
      <c r="OL113" s="1180">
        <f t="shared" ca="1" si="785"/>
        <v>0.75205922000000003</v>
      </c>
      <c r="OM113" s="1180">
        <f t="shared" ca="1" si="785"/>
        <v>0.73651155300000004</v>
      </c>
      <c r="ON113" s="1180">
        <f t="shared" ca="1" si="785"/>
        <v>0</v>
      </c>
      <c r="OO113" s="1180">
        <f t="shared" ca="1" si="785"/>
        <v>0</v>
      </c>
      <c r="PA113" s="1180">
        <f t="shared" ca="1" si="786"/>
        <v>0</v>
      </c>
      <c r="PB113" s="1180">
        <f t="shared" ca="1" si="786"/>
        <v>0</v>
      </c>
      <c r="PC113" s="1180">
        <f t="shared" ca="1" si="786"/>
        <v>0</v>
      </c>
      <c r="PD113" s="1180">
        <f t="shared" ca="1" si="786"/>
        <v>0</v>
      </c>
      <c r="PE113" s="1180">
        <f t="shared" ca="1" si="786"/>
        <v>0</v>
      </c>
      <c r="PF113" s="1180">
        <f t="shared" ca="1" si="786"/>
        <v>0</v>
      </c>
      <c r="PG113" s="1180">
        <f t="shared" ca="1" si="786"/>
        <v>0</v>
      </c>
      <c r="PH113" s="1180">
        <f t="shared" ca="1" si="786"/>
        <v>0</v>
      </c>
      <c r="PI113" s="1180">
        <f t="shared" ca="1" si="786"/>
        <v>0</v>
      </c>
      <c r="PJ113" s="1180">
        <f t="shared" ca="1" si="786"/>
        <v>0</v>
      </c>
      <c r="PK113" s="1180">
        <f t="shared" ca="1" si="786"/>
        <v>0</v>
      </c>
      <c r="PW113" s="1180">
        <f t="shared" ca="1" si="787"/>
        <v>0</v>
      </c>
      <c r="PX113" s="1180">
        <f t="shared" ca="1" si="787"/>
        <v>0</v>
      </c>
      <c r="PY113" s="1180">
        <f t="shared" ca="1" si="787"/>
        <v>0</v>
      </c>
      <c r="PZ113" s="1180">
        <f t="shared" ca="1" si="787"/>
        <v>0</v>
      </c>
    </row>
    <row r="114" spans="1:442" ht="12" customHeight="1">
      <c r="A114" s="1179"/>
    </row>
    <row r="115" spans="1:442" ht="12" customHeight="1">
      <c r="A115" s="1">
        <v>4</v>
      </c>
      <c r="B115" s="1" t="s">
        <v>2648</v>
      </c>
      <c r="C115" s="1" t="s">
        <v>2655</v>
      </c>
      <c r="D115" s="1" t="s">
        <v>93</v>
      </c>
      <c r="E115" s="1181">
        <v>18.015280000000001</v>
      </c>
      <c r="F115" s="1">
        <v>0</v>
      </c>
      <c r="J115" s="1180">
        <f t="shared" ref="J115:K134" ca="1" si="788">VLOOKUP(J$1,INDIRECT(LU_MAT),$A115,FALSE())*$F115/$E115</f>
        <v>0</v>
      </c>
      <c r="K115" s="1180">
        <f t="shared" ca="1" si="788"/>
        <v>0</v>
      </c>
      <c r="T115" s="1180">
        <f t="shared" ref="T115:AD124" ca="1" si="789">VLOOKUP(T$1,INDIRECT(LU_MAT),$A115,FALSE())*$F115/$E115</f>
        <v>0</v>
      </c>
      <c r="U115" s="1180">
        <f t="shared" ca="1" si="789"/>
        <v>0</v>
      </c>
      <c r="V115" s="1180">
        <f t="shared" ca="1" si="789"/>
        <v>0</v>
      </c>
      <c r="W115" s="1180">
        <f t="shared" ca="1" si="789"/>
        <v>0</v>
      </c>
      <c r="X115" s="1180">
        <f t="shared" ca="1" si="789"/>
        <v>0</v>
      </c>
      <c r="Y115" s="1180">
        <f t="shared" ca="1" si="789"/>
        <v>0</v>
      </c>
      <c r="Z115" s="1180">
        <f t="shared" ca="1" si="789"/>
        <v>0</v>
      </c>
      <c r="AA115" s="1180">
        <f t="shared" ca="1" si="789"/>
        <v>0</v>
      </c>
      <c r="AB115" s="1180">
        <f t="shared" ca="1" si="789"/>
        <v>0</v>
      </c>
      <c r="AC115" s="1180">
        <f t="shared" ca="1" si="789"/>
        <v>0</v>
      </c>
      <c r="AD115" s="1180">
        <f t="shared" ca="1" si="789"/>
        <v>0</v>
      </c>
      <c r="AM115" s="1180">
        <f t="shared" ref="AM115:BB124" ca="1" si="790">VLOOKUP(AM$1,INDIRECT(LU_MAT),$A115,FALSE())*$F115/$E115</f>
        <v>0</v>
      </c>
      <c r="AN115" s="1180">
        <f t="shared" ca="1" si="790"/>
        <v>0</v>
      </c>
      <c r="AO115" s="1180">
        <f t="shared" ca="1" si="790"/>
        <v>0</v>
      </c>
      <c r="AP115" s="1180">
        <f t="shared" ca="1" si="790"/>
        <v>0</v>
      </c>
      <c r="AQ115" s="1180">
        <f t="shared" ca="1" si="790"/>
        <v>0</v>
      </c>
      <c r="AR115" s="1180">
        <f t="shared" ca="1" si="790"/>
        <v>0</v>
      </c>
      <c r="AS115" s="1180">
        <f t="shared" ca="1" si="790"/>
        <v>0</v>
      </c>
      <c r="AT115" s="1180">
        <f t="shared" ca="1" si="790"/>
        <v>0</v>
      </c>
      <c r="AU115" s="1180">
        <f t="shared" ca="1" si="790"/>
        <v>0</v>
      </c>
      <c r="AV115" s="1180">
        <f t="shared" ca="1" si="790"/>
        <v>0</v>
      </c>
      <c r="AW115" s="1180">
        <f t="shared" ca="1" si="790"/>
        <v>0</v>
      </c>
      <c r="AX115" s="1180">
        <f t="shared" ca="1" si="790"/>
        <v>0</v>
      </c>
      <c r="AY115" s="1180">
        <f t="shared" ca="1" si="790"/>
        <v>0</v>
      </c>
      <c r="AZ115" s="1180">
        <f t="shared" ca="1" si="790"/>
        <v>0</v>
      </c>
      <c r="BA115" s="1180">
        <f t="shared" ca="1" si="790"/>
        <v>0</v>
      </c>
      <c r="BB115" s="1180">
        <f t="shared" ca="1" si="790"/>
        <v>0</v>
      </c>
      <c r="BN115" s="1180">
        <f t="shared" ref="BN115:BR124" ca="1" si="791">VLOOKUP(BN$1,INDIRECT(LU_MAT),$A115,FALSE())*$F115/$E115</f>
        <v>0</v>
      </c>
      <c r="BO115" s="1180">
        <f t="shared" ca="1" si="791"/>
        <v>0</v>
      </c>
      <c r="BP115" s="1180">
        <f t="shared" ca="1" si="791"/>
        <v>0</v>
      </c>
      <c r="BQ115" s="1180">
        <f t="shared" ca="1" si="791"/>
        <v>0</v>
      </c>
      <c r="BR115" s="1180">
        <f t="shared" ca="1" si="791"/>
        <v>0</v>
      </c>
      <c r="CD115" s="1180">
        <f t="shared" ref="CD115:CO124" ca="1" si="792">VLOOKUP(CD$1,INDIRECT(LU_MAT),$A115,FALSE())*$F115/$E115</f>
        <v>0</v>
      </c>
      <c r="CE115" s="1180">
        <f t="shared" ca="1" si="792"/>
        <v>0</v>
      </c>
      <c r="CF115" s="1180">
        <f t="shared" ca="1" si="792"/>
        <v>0</v>
      </c>
      <c r="CG115" s="1180">
        <f t="shared" ca="1" si="792"/>
        <v>0</v>
      </c>
      <c r="CH115" s="1180">
        <f t="shared" ca="1" si="792"/>
        <v>0</v>
      </c>
      <c r="CI115" s="1180">
        <f t="shared" ca="1" si="792"/>
        <v>0</v>
      </c>
      <c r="CJ115" s="1180">
        <f t="shared" ca="1" si="792"/>
        <v>0</v>
      </c>
      <c r="CK115" s="1180">
        <f t="shared" ca="1" si="792"/>
        <v>0</v>
      </c>
      <c r="CL115" s="1180">
        <f t="shared" ca="1" si="792"/>
        <v>0</v>
      </c>
      <c r="CM115" s="1180">
        <f t="shared" ca="1" si="792"/>
        <v>0</v>
      </c>
      <c r="CN115" s="1180">
        <f t="shared" ca="1" si="792"/>
        <v>0</v>
      </c>
      <c r="CO115" s="1180">
        <f t="shared" ca="1" si="792"/>
        <v>0</v>
      </c>
      <c r="DA115" s="1180">
        <f t="shared" ref="DA115:DJ124" ca="1" si="793">VLOOKUP(DA$1,INDIRECT(LU_MAT),$A115,FALSE())*$F115/$E115</f>
        <v>0</v>
      </c>
      <c r="DB115" s="1180">
        <f t="shared" ca="1" si="793"/>
        <v>0</v>
      </c>
      <c r="DC115" s="1180">
        <f t="shared" ca="1" si="793"/>
        <v>0</v>
      </c>
      <c r="DD115" s="1180">
        <f t="shared" ca="1" si="793"/>
        <v>0</v>
      </c>
      <c r="DE115" s="1180">
        <f t="shared" ca="1" si="793"/>
        <v>0</v>
      </c>
      <c r="DF115" s="1180">
        <f t="shared" ca="1" si="793"/>
        <v>0</v>
      </c>
      <c r="DG115" s="1180">
        <f t="shared" ca="1" si="793"/>
        <v>0</v>
      </c>
      <c r="DH115" s="1180">
        <f t="shared" ca="1" si="793"/>
        <v>0</v>
      </c>
      <c r="DI115" s="1180">
        <f t="shared" ca="1" si="793"/>
        <v>0</v>
      </c>
      <c r="DJ115" s="1180">
        <f t="shared" ca="1" si="793"/>
        <v>0</v>
      </c>
      <c r="DV115" s="1180">
        <f t="shared" ref="DV115:EK124" ca="1" si="794">VLOOKUP(DV$1,INDIRECT(LU_MAT),$A115,FALSE())*$F115/$E115</f>
        <v>0</v>
      </c>
      <c r="DW115" s="1180">
        <f t="shared" ca="1" si="794"/>
        <v>0</v>
      </c>
      <c r="DX115" s="1180">
        <f t="shared" ca="1" si="794"/>
        <v>0</v>
      </c>
      <c r="DY115" s="1180">
        <f t="shared" ca="1" si="794"/>
        <v>0</v>
      </c>
      <c r="DZ115" s="1180">
        <f t="shared" ca="1" si="794"/>
        <v>0</v>
      </c>
      <c r="EA115" s="1180">
        <f t="shared" ca="1" si="794"/>
        <v>0</v>
      </c>
      <c r="EB115" s="1180">
        <f t="shared" ca="1" si="794"/>
        <v>0</v>
      </c>
      <c r="EC115" s="1180">
        <f t="shared" ca="1" si="794"/>
        <v>0</v>
      </c>
      <c r="ED115" s="1180">
        <f t="shared" ca="1" si="794"/>
        <v>0</v>
      </c>
      <c r="EE115" s="1180">
        <f t="shared" ca="1" si="794"/>
        <v>0</v>
      </c>
      <c r="EF115" s="1180">
        <f t="shared" ca="1" si="794"/>
        <v>0</v>
      </c>
      <c r="EG115" s="1180">
        <f t="shared" ca="1" si="794"/>
        <v>0</v>
      </c>
      <c r="EH115" s="1180">
        <f t="shared" ca="1" si="794"/>
        <v>0</v>
      </c>
      <c r="EI115" s="1180">
        <f t="shared" ca="1" si="794"/>
        <v>0</v>
      </c>
      <c r="EJ115" s="1180">
        <f t="shared" ca="1" si="794"/>
        <v>0</v>
      </c>
      <c r="EK115" s="1180">
        <f t="shared" ca="1" si="794"/>
        <v>0</v>
      </c>
      <c r="EW115" s="1180">
        <f t="shared" ref="EW115:FB124" ca="1" si="795">VLOOKUP(EW$1,INDIRECT(LU_MAT),$A115,FALSE())*$F115/$E115</f>
        <v>0</v>
      </c>
      <c r="EX115" s="1180">
        <f t="shared" ca="1" si="795"/>
        <v>0</v>
      </c>
      <c r="EY115" s="1180">
        <f t="shared" ca="1" si="795"/>
        <v>0</v>
      </c>
      <c r="EZ115" s="1180">
        <f t="shared" ca="1" si="795"/>
        <v>0</v>
      </c>
      <c r="FA115" s="1180">
        <f t="shared" ca="1" si="795"/>
        <v>0</v>
      </c>
      <c r="FB115" s="1180">
        <f t="shared" ca="1" si="795"/>
        <v>0</v>
      </c>
      <c r="FN115" s="1180">
        <f t="shared" ref="FN115:FX124" ca="1" si="796">VLOOKUP(FN$1,INDIRECT(LU_MAT),$A115,FALSE())*$F115/$E115</f>
        <v>0</v>
      </c>
      <c r="FO115" s="1180">
        <f t="shared" ca="1" si="796"/>
        <v>0</v>
      </c>
      <c r="FP115" s="1180">
        <f t="shared" ca="1" si="796"/>
        <v>0</v>
      </c>
      <c r="FQ115" s="1180">
        <f t="shared" ca="1" si="796"/>
        <v>0</v>
      </c>
      <c r="FR115" s="1180">
        <f t="shared" ca="1" si="796"/>
        <v>0</v>
      </c>
      <c r="FS115" s="1180">
        <f t="shared" ca="1" si="796"/>
        <v>0</v>
      </c>
      <c r="FT115" s="1180">
        <f t="shared" ca="1" si="796"/>
        <v>0</v>
      </c>
      <c r="FU115" s="1180">
        <f t="shared" ca="1" si="796"/>
        <v>0</v>
      </c>
      <c r="FV115" s="1180">
        <f t="shared" ca="1" si="796"/>
        <v>0</v>
      </c>
      <c r="FW115" s="1180">
        <f t="shared" ca="1" si="796"/>
        <v>0</v>
      </c>
      <c r="FX115" s="1180">
        <f t="shared" ca="1" si="796"/>
        <v>0</v>
      </c>
      <c r="GJ115" s="1180">
        <f t="shared" ref="GJ115:GQ124" ca="1" si="797">VLOOKUP(GJ$1,INDIRECT(LU_MAT),$A115,FALSE())*$F115/$E115</f>
        <v>0</v>
      </c>
      <c r="GK115" s="1180">
        <f t="shared" ca="1" si="797"/>
        <v>0</v>
      </c>
      <c r="GL115" s="1180">
        <f t="shared" ca="1" si="797"/>
        <v>0</v>
      </c>
      <c r="GM115" s="1180">
        <f t="shared" ca="1" si="797"/>
        <v>0</v>
      </c>
      <c r="GN115" s="1180">
        <f t="shared" ca="1" si="797"/>
        <v>0</v>
      </c>
      <c r="GO115" s="1180">
        <f t="shared" ca="1" si="797"/>
        <v>0</v>
      </c>
      <c r="GP115" s="1180">
        <f t="shared" ca="1" si="797"/>
        <v>0</v>
      </c>
      <c r="GQ115" s="1180">
        <f t="shared" ca="1" si="797"/>
        <v>0</v>
      </c>
      <c r="HC115" s="1180">
        <f t="shared" ref="HC115:HH124" ca="1" si="798">VLOOKUP(HC$1,INDIRECT(LU_MAT),$A115,FALSE())*$F115/$E115</f>
        <v>0</v>
      </c>
      <c r="HD115" s="1180">
        <f t="shared" ca="1" si="798"/>
        <v>0</v>
      </c>
      <c r="HE115" s="1180">
        <f t="shared" ca="1" si="798"/>
        <v>0</v>
      </c>
      <c r="HF115" s="1180">
        <f t="shared" ca="1" si="798"/>
        <v>0</v>
      </c>
      <c r="HG115" s="1180">
        <f t="shared" ca="1" si="798"/>
        <v>0</v>
      </c>
      <c r="HH115" s="1180">
        <f t="shared" ca="1" si="798"/>
        <v>0</v>
      </c>
      <c r="HT115" s="1180">
        <f t="shared" ref="HT115:IE124" ca="1" si="799">VLOOKUP(HT$1,INDIRECT(LU_MAT),$A115,FALSE())*$F115/$E115</f>
        <v>0</v>
      </c>
      <c r="HU115" s="1180">
        <f t="shared" ca="1" si="799"/>
        <v>0</v>
      </c>
      <c r="HV115" s="1180">
        <f t="shared" ca="1" si="799"/>
        <v>0</v>
      </c>
      <c r="HW115" s="1180">
        <f t="shared" ca="1" si="799"/>
        <v>0</v>
      </c>
      <c r="HX115" s="1180">
        <f t="shared" ca="1" si="799"/>
        <v>0</v>
      </c>
      <c r="HY115" s="1180">
        <f t="shared" ca="1" si="799"/>
        <v>0</v>
      </c>
      <c r="HZ115" s="1180">
        <f t="shared" ca="1" si="799"/>
        <v>0</v>
      </c>
      <c r="IA115" s="1180">
        <f t="shared" ca="1" si="799"/>
        <v>0</v>
      </c>
      <c r="IB115" s="1180">
        <f t="shared" ca="1" si="799"/>
        <v>0</v>
      </c>
      <c r="IC115" s="1180">
        <f t="shared" ca="1" si="799"/>
        <v>0</v>
      </c>
      <c r="ID115" s="1180">
        <f t="shared" ca="1" si="799"/>
        <v>0</v>
      </c>
      <c r="IE115" s="1180">
        <f t="shared" ca="1" si="799"/>
        <v>0</v>
      </c>
      <c r="IQ115" s="1180">
        <f t="shared" ref="IQ115:IZ124" ca="1" si="800">VLOOKUP(IQ$1,INDIRECT(LU_MAT),$A115,FALSE())*$F115/$E115</f>
        <v>0</v>
      </c>
      <c r="IR115" s="1180">
        <f t="shared" ca="1" si="800"/>
        <v>0</v>
      </c>
      <c r="IS115" s="1180">
        <f t="shared" ca="1" si="800"/>
        <v>0</v>
      </c>
      <c r="IT115" s="1180">
        <f t="shared" ca="1" si="800"/>
        <v>0</v>
      </c>
      <c r="IU115" s="1180">
        <f t="shared" ca="1" si="800"/>
        <v>0</v>
      </c>
      <c r="IV115" s="1180">
        <f t="shared" ca="1" si="800"/>
        <v>0</v>
      </c>
      <c r="IW115" s="1180">
        <f t="shared" ca="1" si="800"/>
        <v>0</v>
      </c>
      <c r="IX115" s="1180">
        <f t="shared" ca="1" si="800"/>
        <v>0</v>
      </c>
      <c r="IY115" s="1180">
        <f t="shared" ca="1" si="800"/>
        <v>0</v>
      </c>
      <c r="IZ115" s="1180">
        <f t="shared" ca="1" si="800"/>
        <v>0</v>
      </c>
      <c r="JA115" s="1180">
        <f t="shared" ref="JA115:JH124" ca="1" si="801">VLOOKUP(JA$1,INDIRECT(LU_MAT),$A115,FALSE())*$F115/$E115</f>
        <v>0</v>
      </c>
      <c r="JB115" s="1180">
        <f t="shared" ca="1" si="801"/>
        <v>0</v>
      </c>
      <c r="JC115" s="1180">
        <f t="shared" ca="1" si="801"/>
        <v>0</v>
      </c>
      <c r="JD115" s="1180">
        <f t="shared" ca="1" si="801"/>
        <v>0</v>
      </c>
      <c r="JE115" s="1180">
        <f t="shared" ca="1" si="801"/>
        <v>0</v>
      </c>
      <c r="JF115" s="1180">
        <f t="shared" ca="1" si="801"/>
        <v>0</v>
      </c>
      <c r="JG115" s="1180">
        <f t="shared" ca="1" si="801"/>
        <v>0</v>
      </c>
      <c r="JH115" s="1180">
        <f t="shared" ca="1" si="801"/>
        <v>0</v>
      </c>
      <c r="JT115" s="1180">
        <f t="shared" ref="JT115:KC124" ca="1" si="802">VLOOKUP(JT$1,INDIRECT(LU_MAT),$A115,FALSE())*$F115/$E115</f>
        <v>0</v>
      </c>
      <c r="JU115" s="1180">
        <f t="shared" ca="1" si="802"/>
        <v>0</v>
      </c>
      <c r="JV115" s="1180">
        <f t="shared" ca="1" si="802"/>
        <v>0</v>
      </c>
      <c r="JW115" s="1180">
        <f t="shared" ca="1" si="802"/>
        <v>0</v>
      </c>
      <c r="JX115" s="1180">
        <f t="shared" ca="1" si="802"/>
        <v>0</v>
      </c>
      <c r="JY115" s="1180">
        <f t="shared" ca="1" si="802"/>
        <v>0</v>
      </c>
      <c r="JZ115" s="1180">
        <f t="shared" ca="1" si="802"/>
        <v>0</v>
      </c>
      <c r="KA115" s="1180">
        <f t="shared" ca="1" si="802"/>
        <v>0</v>
      </c>
      <c r="KB115" s="1180">
        <f t="shared" ca="1" si="802"/>
        <v>0</v>
      </c>
      <c r="KC115" s="1180">
        <f t="shared" ca="1" si="802"/>
        <v>0</v>
      </c>
      <c r="KL115" s="1180">
        <f t="shared" ref="KL115:KR124" ca="1" si="803">VLOOKUP(KL$1,INDIRECT(LU_MAT),$A115,FALSE())*$F115/$E115</f>
        <v>0</v>
      </c>
      <c r="KM115" s="1180">
        <f t="shared" ca="1" si="803"/>
        <v>0</v>
      </c>
      <c r="KN115" s="1180">
        <f t="shared" ca="1" si="803"/>
        <v>0</v>
      </c>
      <c r="KO115" s="1180">
        <f t="shared" ca="1" si="803"/>
        <v>0</v>
      </c>
      <c r="KP115" s="1180">
        <f t="shared" ca="1" si="803"/>
        <v>0</v>
      </c>
      <c r="KQ115" s="1180">
        <f t="shared" ca="1" si="803"/>
        <v>0</v>
      </c>
      <c r="KR115" s="1180">
        <f t="shared" ca="1" si="803"/>
        <v>0</v>
      </c>
      <c r="LA115" s="1180">
        <f t="shared" ref="LA115:LK124" ca="1" si="804">VLOOKUP(LA$1,INDIRECT(LU_MAT),$A115,FALSE())*$F115/$E115</f>
        <v>0</v>
      </c>
      <c r="LB115" s="1180">
        <f t="shared" ca="1" si="804"/>
        <v>0</v>
      </c>
      <c r="LC115" s="1180">
        <f t="shared" ca="1" si="804"/>
        <v>0</v>
      </c>
      <c r="LD115" s="1180">
        <f t="shared" ca="1" si="804"/>
        <v>0</v>
      </c>
      <c r="LE115" s="1180">
        <f t="shared" ca="1" si="804"/>
        <v>0</v>
      </c>
      <c r="LF115" s="1180">
        <f t="shared" ca="1" si="804"/>
        <v>0</v>
      </c>
      <c r="LG115" s="1180">
        <f t="shared" ca="1" si="804"/>
        <v>0</v>
      </c>
      <c r="LH115" s="1180">
        <f t="shared" ca="1" si="804"/>
        <v>0</v>
      </c>
      <c r="LI115" s="1180">
        <f t="shared" ca="1" si="804"/>
        <v>0</v>
      </c>
      <c r="LJ115" s="1180">
        <f t="shared" ca="1" si="804"/>
        <v>0</v>
      </c>
      <c r="LK115" s="1180">
        <f t="shared" ca="1" si="804"/>
        <v>0</v>
      </c>
      <c r="LW115" s="1180">
        <f t="shared" ref="LW115:MF124" ca="1" si="805">VLOOKUP(LW$1,INDIRECT(LU_MAT),$A115,FALSE())*$F115/$E115</f>
        <v>0</v>
      </c>
      <c r="LX115" s="1180">
        <f t="shared" ca="1" si="805"/>
        <v>0</v>
      </c>
      <c r="LY115" s="1180">
        <f t="shared" ca="1" si="805"/>
        <v>0</v>
      </c>
      <c r="LZ115" s="1180">
        <f t="shared" ca="1" si="805"/>
        <v>0</v>
      </c>
      <c r="MA115" s="1180">
        <f t="shared" ca="1" si="805"/>
        <v>0</v>
      </c>
      <c r="MB115" s="1180">
        <f t="shared" ca="1" si="805"/>
        <v>0</v>
      </c>
      <c r="MC115" s="1180">
        <f t="shared" ca="1" si="805"/>
        <v>0</v>
      </c>
      <c r="MD115" s="1180">
        <f t="shared" ca="1" si="805"/>
        <v>0</v>
      </c>
      <c r="ME115" s="1180">
        <f t="shared" ca="1" si="805"/>
        <v>0</v>
      </c>
      <c r="MF115" s="1180">
        <f t="shared" ca="1" si="805"/>
        <v>0</v>
      </c>
      <c r="MG115" s="1180">
        <f t="shared" ref="MG115:MO124" ca="1" si="806">VLOOKUP(MG$1,INDIRECT(LU_MAT),$A115,FALSE())*$F115/$E115</f>
        <v>0</v>
      </c>
      <c r="MH115" s="1180">
        <f t="shared" ca="1" si="806"/>
        <v>0</v>
      </c>
      <c r="MI115" s="1180">
        <f t="shared" ca="1" si="806"/>
        <v>0</v>
      </c>
      <c r="MJ115" s="1180">
        <f t="shared" ca="1" si="806"/>
        <v>0</v>
      </c>
      <c r="MK115" s="1180">
        <f t="shared" ca="1" si="806"/>
        <v>0</v>
      </c>
      <c r="ML115" s="1180">
        <f t="shared" ca="1" si="806"/>
        <v>0</v>
      </c>
      <c r="MM115" s="1180">
        <f t="shared" ca="1" si="806"/>
        <v>0</v>
      </c>
      <c r="MN115" s="1180">
        <f t="shared" ca="1" si="806"/>
        <v>0</v>
      </c>
      <c r="MO115" s="1180">
        <f t="shared" ca="1" si="806"/>
        <v>0</v>
      </c>
      <c r="NA115" s="1180">
        <f t="shared" ref="NA115:NP124" ca="1" si="807">VLOOKUP(NA$1,INDIRECT(LU_MAT),$A115,FALSE())*$F115/$E115</f>
        <v>0</v>
      </c>
      <c r="NB115" s="1180">
        <f t="shared" ca="1" si="807"/>
        <v>0</v>
      </c>
      <c r="NC115" s="1180">
        <f t="shared" ca="1" si="807"/>
        <v>0</v>
      </c>
      <c r="ND115" s="1180">
        <f t="shared" ca="1" si="807"/>
        <v>0</v>
      </c>
      <c r="NE115" s="1180">
        <f t="shared" ca="1" si="807"/>
        <v>0</v>
      </c>
      <c r="NF115" s="1180">
        <f t="shared" ca="1" si="807"/>
        <v>0</v>
      </c>
      <c r="NG115" s="1180">
        <f t="shared" ca="1" si="807"/>
        <v>0</v>
      </c>
      <c r="NH115" s="1180">
        <f t="shared" ca="1" si="807"/>
        <v>0</v>
      </c>
      <c r="NI115" s="1180">
        <f t="shared" ca="1" si="807"/>
        <v>0</v>
      </c>
      <c r="NJ115" s="1180">
        <f t="shared" ca="1" si="807"/>
        <v>0</v>
      </c>
      <c r="NK115" s="1180">
        <f t="shared" ca="1" si="807"/>
        <v>0</v>
      </c>
      <c r="NL115" s="1180">
        <f t="shared" ca="1" si="807"/>
        <v>0</v>
      </c>
      <c r="NM115" s="1180">
        <f t="shared" ca="1" si="807"/>
        <v>0</v>
      </c>
      <c r="NN115" s="1180">
        <f t="shared" ca="1" si="807"/>
        <v>0</v>
      </c>
      <c r="NO115" s="1180">
        <f t="shared" ca="1" si="807"/>
        <v>0</v>
      </c>
      <c r="NP115" s="1180">
        <f t="shared" ca="1" si="807"/>
        <v>0</v>
      </c>
      <c r="OH115" s="1180">
        <f t="shared" ref="OH115:OO124" ca="1" si="808">VLOOKUP(OH$1,INDIRECT(LU_MAT),$A115,FALSE())*$F115/$E115</f>
        <v>0</v>
      </c>
      <c r="OI115" s="1180">
        <f t="shared" ca="1" si="808"/>
        <v>0</v>
      </c>
      <c r="OJ115" s="1180">
        <f t="shared" ca="1" si="808"/>
        <v>0</v>
      </c>
      <c r="OK115" s="1180">
        <f t="shared" ca="1" si="808"/>
        <v>0</v>
      </c>
      <c r="OL115" s="1180">
        <f t="shared" ca="1" si="808"/>
        <v>0</v>
      </c>
      <c r="OM115" s="1180">
        <f t="shared" ca="1" si="808"/>
        <v>0</v>
      </c>
      <c r="ON115" s="1180">
        <f t="shared" ca="1" si="808"/>
        <v>0</v>
      </c>
      <c r="OO115" s="1180">
        <f t="shared" ca="1" si="808"/>
        <v>0</v>
      </c>
      <c r="PA115" s="1180">
        <f t="shared" ref="PA115:PK124" ca="1" si="809">VLOOKUP(PA$1,INDIRECT(LU_MAT),$A115,FALSE())*$F115/$E115</f>
        <v>0</v>
      </c>
      <c r="PB115" s="1180">
        <f t="shared" ca="1" si="809"/>
        <v>0</v>
      </c>
      <c r="PC115" s="1180">
        <f t="shared" ca="1" si="809"/>
        <v>0</v>
      </c>
      <c r="PD115" s="1180">
        <f t="shared" ca="1" si="809"/>
        <v>0</v>
      </c>
      <c r="PE115" s="1180">
        <f t="shared" ca="1" si="809"/>
        <v>0</v>
      </c>
      <c r="PF115" s="1180">
        <f t="shared" ca="1" si="809"/>
        <v>0</v>
      </c>
      <c r="PG115" s="1180">
        <f t="shared" ca="1" si="809"/>
        <v>0</v>
      </c>
      <c r="PH115" s="1180">
        <f t="shared" ca="1" si="809"/>
        <v>0</v>
      </c>
      <c r="PI115" s="1180">
        <f t="shared" ca="1" si="809"/>
        <v>0</v>
      </c>
      <c r="PJ115" s="1180">
        <f t="shared" ca="1" si="809"/>
        <v>0</v>
      </c>
      <c r="PK115" s="1180">
        <f t="shared" ca="1" si="809"/>
        <v>0</v>
      </c>
      <c r="PW115" s="1180">
        <f t="shared" ref="PW115:PZ134" ca="1" si="810">VLOOKUP(PW$1,INDIRECT(LU_MAT),$A115,FALSE())*$F115/$E115</f>
        <v>0</v>
      </c>
      <c r="PX115" s="1180">
        <f t="shared" ca="1" si="810"/>
        <v>0</v>
      </c>
      <c r="PY115" s="1180">
        <f t="shared" ca="1" si="810"/>
        <v>0</v>
      </c>
      <c r="PZ115" s="1180">
        <f t="shared" ca="1" si="810"/>
        <v>0</v>
      </c>
    </row>
    <row r="116" spans="1:442" ht="12" customHeight="1">
      <c r="A116" s="1">
        <v>5</v>
      </c>
      <c r="B116" s="1" t="s">
        <v>2648</v>
      </c>
      <c r="C116" s="1" t="s">
        <v>2656</v>
      </c>
      <c r="D116" s="1" t="s">
        <v>93</v>
      </c>
      <c r="E116" s="1181">
        <v>46.069040000000001</v>
      </c>
      <c r="F116" s="1">
        <v>-0.29496760951000001</v>
      </c>
      <c r="J116" s="1180">
        <f t="shared" ca="1" si="788"/>
        <v>-7.4042813384858173</v>
      </c>
      <c r="K116" s="1180">
        <f t="shared" ca="1" si="788"/>
        <v>-7.4042813384858173</v>
      </c>
      <c r="T116" s="1180">
        <f t="shared" ca="1" si="789"/>
        <v>-7.4042813384858173</v>
      </c>
      <c r="U116" s="1180">
        <f t="shared" ca="1" si="789"/>
        <v>-49.981622771989869</v>
      </c>
      <c r="V116" s="1180">
        <f t="shared" ca="1" si="789"/>
        <v>-12.890235716840087</v>
      </c>
      <c r="W116" s="1180">
        <f t="shared" ca="1" si="789"/>
        <v>-1.3671251631272905</v>
      </c>
      <c r="X116" s="1180">
        <f t="shared" ca="1" si="789"/>
        <v>-8.6932474392682639</v>
      </c>
      <c r="Y116" s="1180">
        <f t="shared" ca="1" si="789"/>
        <v>-79.458198605470827</v>
      </c>
      <c r="Z116" s="1180">
        <f t="shared" ca="1" si="789"/>
        <v>-6.972397437467631</v>
      </c>
      <c r="AA116" s="1180">
        <f t="shared" ca="1" si="789"/>
        <v>-72.485800783839423</v>
      </c>
      <c r="AB116" s="1180">
        <f t="shared" ca="1" si="789"/>
        <v>-4.9266336512073759E-2</v>
      </c>
      <c r="AC116" s="1180">
        <f t="shared" ca="1" si="789"/>
        <v>-12.840969401136887</v>
      </c>
      <c r="AD116" s="1180">
        <f t="shared" ca="1" si="789"/>
        <v>-4.927442847391901E-2</v>
      </c>
      <c r="AM116" s="1180">
        <f t="shared" ca="1" si="790"/>
        <v>-49.981622771989869</v>
      </c>
      <c r="AN116" s="1180">
        <f t="shared" ca="1" si="790"/>
        <v>-49.981622771989869</v>
      </c>
      <c r="AO116" s="1180">
        <f t="shared" ca="1" si="790"/>
        <v>-72.485800783839423</v>
      </c>
      <c r="AP116" s="1180">
        <f t="shared" ca="1" si="790"/>
        <v>-72.485800783839423</v>
      </c>
      <c r="AQ116" s="1180">
        <f t="shared" ca="1" si="790"/>
        <v>-4.9646411829543968</v>
      </c>
      <c r="AR116" s="1180">
        <f t="shared" ca="1" si="790"/>
        <v>-5.5734671692732363</v>
      </c>
      <c r="AS116" s="1180">
        <f t="shared" ca="1" si="790"/>
        <v>-1.3989302874025842</v>
      </c>
      <c r="AT116" s="1180">
        <f t="shared" ca="1" si="790"/>
        <v>-4.5939026716437859</v>
      </c>
      <c r="AU116" s="1180">
        <f t="shared" ca="1" si="790"/>
        <v>-5.9442056869865771</v>
      </c>
      <c r="AV116" s="1180">
        <f t="shared" ca="1" si="790"/>
        <v>-67.521160049076116</v>
      </c>
      <c r="AW116" s="1180">
        <f t="shared" ca="1" si="790"/>
        <v>-4.5939026716437859</v>
      </c>
      <c r="AX116" s="1180">
        <f t="shared" ca="1" si="790"/>
        <v>-11.937038620422028</v>
      </c>
      <c r="AY116" s="1180">
        <f t="shared" ca="1" si="790"/>
        <v>0</v>
      </c>
      <c r="AZ116" s="1180">
        <f t="shared" ca="1" si="790"/>
        <v>-53.639073252469302</v>
      </c>
      <c r="BA116" s="1180">
        <f t="shared" ca="1" si="790"/>
        <v>-53.639073252469302</v>
      </c>
      <c r="BB116" s="1180">
        <f t="shared" ca="1" si="790"/>
        <v>-121.16024111287561</v>
      </c>
      <c r="BN116" s="1180">
        <f t="shared" ca="1" si="791"/>
        <v>-12.486439630496983</v>
      </c>
      <c r="BO116" s="1180">
        <f t="shared" ca="1" si="791"/>
        <v>-12.52189916395616</v>
      </c>
      <c r="BP116" s="1180">
        <f t="shared" ca="1" si="791"/>
        <v>-1.3464811043478781E-2</v>
      </c>
      <c r="BQ116" s="1180">
        <f t="shared" ca="1" si="791"/>
        <v>-3.7601588761389651E-2</v>
      </c>
      <c r="BR116" s="1180">
        <f t="shared" ca="1" si="791"/>
        <v>0</v>
      </c>
      <c r="CD116" s="1180">
        <f t="shared" ca="1" si="792"/>
        <v>-121.16024111287561</v>
      </c>
      <c r="CE116" s="1180">
        <f t="shared" ca="1" si="792"/>
        <v>-121.16024111287561</v>
      </c>
      <c r="CF116" s="1180">
        <f t="shared" ca="1" si="792"/>
        <v>-12.486439630496983</v>
      </c>
      <c r="CG116" s="1180">
        <f t="shared" ca="1" si="792"/>
        <v>-12.52189916395616</v>
      </c>
      <c r="CH116" s="1180">
        <f t="shared" ca="1" si="792"/>
        <v>-125.7995297002921</v>
      </c>
      <c r="CI116" s="1180">
        <f t="shared" ca="1" si="792"/>
        <v>-0.16920714926618519</v>
      </c>
      <c r="CJ116" s="1180">
        <f t="shared" ca="1" si="792"/>
        <v>0</v>
      </c>
      <c r="CK116" s="1180">
        <f t="shared" ca="1" si="792"/>
        <v>-124.9697852354215</v>
      </c>
      <c r="CL116" s="1180">
        <f t="shared" ca="1" si="792"/>
        <v>-0.13100251844993957</v>
      </c>
      <c r="CM116" s="1180">
        <f t="shared" ca="1" si="792"/>
        <v>-4.6392886194301406</v>
      </c>
      <c r="CN116" s="1180">
        <f t="shared" ca="1" si="792"/>
        <v>-134.45317420764655</v>
      </c>
      <c r="CO116" s="1180">
        <f t="shared" ca="1" si="792"/>
        <v>-9.48338878014318</v>
      </c>
      <c r="DA116" s="1180">
        <f t="shared" ca="1" si="793"/>
        <v>-0.23627887738899533</v>
      </c>
      <c r="DB116" s="1180">
        <f t="shared" ca="1" si="793"/>
        <v>-1.4037645660000715E-3</v>
      </c>
      <c r="DC116" s="1180">
        <f t="shared" ca="1" si="793"/>
        <v>0</v>
      </c>
      <c r="DD116" s="1180">
        <f t="shared" ca="1" si="793"/>
        <v>0</v>
      </c>
      <c r="DE116" s="1180">
        <f t="shared" ca="1" si="793"/>
        <v>-0.25381920655568774</v>
      </c>
      <c r="DF116" s="1180">
        <f t="shared" ca="1" si="793"/>
        <v>-1.307594119263609E-2</v>
      </c>
      <c r="DG116" s="1180">
        <f t="shared" ca="1" si="793"/>
        <v>-0.2268035014329586</v>
      </c>
      <c r="DH116" s="1180">
        <f t="shared" ca="1" si="793"/>
        <v>-0.2268035014329586</v>
      </c>
      <c r="DI116" s="1180">
        <f t="shared" ca="1" si="793"/>
        <v>-0.21600333475903422</v>
      </c>
      <c r="DJ116" s="1180">
        <f t="shared" ca="1" si="793"/>
        <v>-1.0800166737951712E-2</v>
      </c>
      <c r="DV116" s="1180">
        <f t="shared" ca="1" si="794"/>
        <v>-4.0584495855858114</v>
      </c>
      <c r="DW116" s="1180">
        <f t="shared" ca="1" si="794"/>
        <v>-0.15165144714554291</v>
      </c>
      <c r="DX116" s="1180">
        <f t="shared" ca="1" si="794"/>
        <v>-4.7255775477799062</v>
      </c>
      <c r="DY116" s="1180">
        <f t="shared" ca="1" si="794"/>
        <v>-0.23627887738899533</v>
      </c>
      <c r="DZ116" s="1180">
        <f t="shared" ca="1" si="794"/>
        <v>0</v>
      </c>
      <c r="EA116" s="1180">
        <f t="shared" ca="1" si="794"/>
        <v>-0.25381920655568774</v>
      </c>
      <c r="EB116" s="1180">
        <f t="shared" ca="1" si="794"/>
        <v>-4.4892986710311842</v>
      </c>
      <c r="EC116" s="1180">
        <f t="shared" ca="1" si="794"/>
        <v>-2.7973198194650013E-2</v>
      </c>
      <c r="ED116" s="1180">
        <f t="shared" ca="1" si="794"/>
        <v>-4.6392886194301406</v>
      </c>
      <c r="EE116" s="1180">
        <f t="shared" ca="1" si="794"/>
        <v>-0.2618463106701423</v>
      </c>
      <c r="EF116" s="1180">
        <f t="shared" ca="1" si="794"/>
        <v>0</v>
      </c>
      <c r="EG116" s="1180">
        <f t="shared" ca="1" si="794"/>
        <v>0</v>
      </c>
      <c r="EH116" s="1180">
        <f t="shared" ca="1" si="794"/>
        <v>0</v>
      </c>
      <c r="EI116" s="1180">
        <f t="shared" ca="1" si="794"/>
        <v>-2.7973198194650013E-2</v>
      </c>
      <c r="EJ116" s="1180">
        <f t="shared" ca="1" si="794"/>
        <v>0</v>
      </c>
      <c r="EK116" s="1180">
        <f t="shared" ca="1" si="794"/>
        <v>-0.21600333475903422</v>
      </c>
      <c r="EW116" s="1180">
        <f t="shared" ca="1" si="795"/>
        <v>-134.45317420764655</v>
      </c>
      <c r="EX116" s="1180">
        <f t="shared" ca="1" si="795"/>
        <v>-134.45317420764655</v>
      </c>
      <c r="EY116" s="1180">
        <f t="shared" ca="1" si="795"/>
        <v>-121.56541096889781</v>
      </c>
      <c r="EZ116" s="1180">
        <f t="shared" ca="1" si="795"/>
        <v>-121.56541096889781</v>
      </c>
      <c r="FA116" s="1180">
        <f t="shared" ca="1" si="795"/>
        <v>-8.0391256235832452E-3</v>
      </c>
      <c r="FB116" s="1180">
        <f t="shared" ca="1" si="795"/>
        <v>-12.879724291505228</v>
      </c>
      <c r="FN116" s="1180">
        <f t="shared" ca="1" si="796"/>
        <v>-1.3464811043478781E-2</v>
      </c>
      <c r="FO116" s="1180">
        <f t="shared" ca="1" si="796"/>
        <v>-0.13100251844993957</v>
      </c>
      <c r="FP116" s="1180">
        <f t="shared" ca="1" si="796"/>
        <v>-8.0391256235832452E-3</v>
      </c>
      <c r="FQ116" s="1180">
        <f t="shared" ca="1" si="796"/>
        <v>-12.879724291505228</v>
      </c>
      <c r="FR116" s="1180">
        <f t="shared" ca="1" si="796"/>
        <v>-0.76786504062216654</v>
      </c>
      <c r="FS116" s="1180">
        <f t="shared" ca="1" si="796"/>
        <v>-12.840969401136887</v>
      </c>
      <c r="FT116" s="1180">
        <f t="shared" ca="1" si="796"/>
        <v>-0.72911079052679151</v>
      </c>
      <c r="FU116" s="1180">
        <f t="shared" ca="1" si="796"/>
        <v>-0.15250645486089243</v>
      </c>
      <c r="FV116" s="1180">
        <f t="shared" ca="1" si="796"/>
        <v>-9.515844729084483</v>
      </c>
      <c r="FW116" s="1180">
        <f t="shared" ca="1" si="796"/>
        <v>-0.18496237947182495</v>
      </c>
      <c r="FX116" s="1180">
        <f t="shared" ca="1" si="796"/>
        <v>-9.48338878014318</v>
      </c>
      <c r="GJ116" s="1180">
        <f t="shared" ca="1" si="797"/>
        <v>-0.76786504062216654</v>
      </c>
      <c r="GK116" s="1180">
        <f t="shared" ca="1" si="797"/>
        <v>-0.76786504062216654</v>
      </c>
      <c r="GL116" s="1180">
        <f t="shared" ca="1" si="797"/>
        <v>-0.7291114692161369</v>
      </c>
      <c r="GM116" s="1180">
        <f t="shared" ca="1" si="797"/>
        <v>-3.8753574159203372E-2</v>
      </c>
      <c r="GN116" s="1180">
        <f t="shared" ca="1" si="797"/>
        <v>-3.8753574159203372E-2</v>
      </c>
      <c r="GO116" s="1180">
        <f t="shared" ca="1" si="797"/>
        <v>-0.7291114692161369</v>
      </c>
      <c r="GP116" s="1180">
        <f t="shared" ca="1" si="797"/>
        <v>-3.8753574159203372E-2</v>
      </c>
      <c r="GQ116" s="1180">
        <f t="shared" ca="1" si="797"/>
        <v>-0.72911079052679151</v>
      </c>
      <c r="HC116" s="1180">
        <f t="shared" ca="1" si="798"/>
        <v>-121.56541096889781</v>
      </c>
      <c r="HD116" s="1180">
        <f t="shared" ca="1" si="798"/>
        <v>-117.04048089593478</v>
      </c>
      <c r="HE116" s="1180">
        <f t="shared" ca="1" si="798"/>
        <v>-8.4320962947282238E-2</v>
      </c>
      <c r="HF116" s="1180">
        <f t="shared" ca="1" si="798"/>
        <v>-6.1741454899986586E-2</v>
      </c>
      <c r="HG116" s="1180">
        <f t="shared" ca="1" si="798"/>
        <v>-4.5475094784385952</v>
      </c>
      <c r="HH116" s="1180">
        <f t="shared" ca="1" si="798"/>
        <v>-117.04048089593478</v>
      </c>
      <c r="HT116" s="1180">
        <f t="shared" ca="1" si="799"/>
        <v>-11.937038620422028</v>
      </c>
      <c r="HU116" s="1180">
        <f t="shared" ca="1" si="799"/>
        <v>-117.04048089593478</v>
      </c>
      <c r="HV116" s="1180">
        <f t="shared" ca="1" si="799"/>
        <v>-136.54609336164978</v>
      </c>
      <c r="HW116" s="1180">
        <f t="shared" ca="1" si="799"/>
        <v>-136.54609336164978</v>
      </c>
      <c r="HX116" s="1180">
        <f t="shared" ca="1" si="799"/>
        <v>-126.33239815804578</v>
      </c>
      <c r="HY116" s="1180">
        <f t="shared" ca="1" si="799"/>
        <v>-9.6600464946080429</v>
      </c>
      <c r="HZ116" s="1180">
        <f t="shared" ca="1" si="799"/>
        <v>-0.26675922375186073</v>
      </c>
      <c r="IA116" s="1180">
        <f t="shared" ca="1" si="799"/>
        <v>-3.1805611266912822E-3</v>
      </c>
      <c r="IB116" s="1180">
        <f t="shared" ca="1" si="799"/>
        <v>-1.6661369671983333</v>
      </c>
      <c r="IC116" s="1180">
        <f t="shared" ca="1" si="799"/>
        <v>-52.06985493578906</v>
      </c>
      <c r="ID116" s="1180">
        <f t="shared" ca="1" si="799"/>
        <v>-52.06985493578906</v>
      </c>
      <c r="IE116" s="1180">
        <f t="shared" ca="1" si="799"/>
        <v>-5.8509033366053318</v>
      </c>
      <c r="IQ116" s="1180">
        <f t="shared" ca="1" si="800"/>
        <v>-126.33239815804578</v>
      </c>
      <c r="IR116" s="1180">
        <f t="shared" ca="1" si="800"/>
        <v>-9.6600464946080429</v>
      </c>
      <c r="IS116" s="1180">
        <f t="shared" ca="1" si="800"/>
        <v>-31.806631733968441</v>
      </c>
      <c r="IT116" s="1180">
        <f t="shared" ca="1" si="800"/>
        <v>-41.466678228576477</v>
      </c>
      <c r="IU116" s="1180">
        <f t="shared" ca="1" si="800"/>
        <v>-38.726898210448944</v>
      </c>
      <c r="IV116" s="1180">
        <f t="shared" ca="1" si="800"/>
        <v>-930.4708315319366</v>
      </c>
      <c r="IW116" s="1180">
        <f t="shared" ca="1" si="800"/>
        <v>-763.35916443244355</v>
      </c>
      <c r="IX116" s="1180">
        <f t="shared" ca="1" si="800"/>
        <v>-1.5437082729859808</v>
      </c>
      <c r="IY116" s="1180">
        <f t="shared" ca="1" si="800"/>
        <v>-2.739780011724807</v>
      </c>
      <c r="IZ116" s="1180">
        <f t="shared" ca="1" si="800"/>
        <v>-135.30661581531757</v>
      </c>
      <c r="JA116" s="1180">
        <f t="shared" ca="1" si="801"/>
        <v>-795.16579334921096</v>
      </c>
      <c r="JB116" s="1180">
        <f t="shared" ca="1" si="801"/>
        <v>-133.54543104960126</v>
      </c>
      <c r="JC116" s="1180">
        <f t="shared" ca="1" si="801"/>
        <v>-1.7580039024191829</v>
      </c>
      <c r="JD116" s="1180">
        <f t="shared" ca="1" si="801"/>
        <v>-108.24529252419947</v>
      </c>
      <c r="JE116" s="1180">
        <f t="shared" ca="1" si="801"/>
        <v>-27.061323163063516</v>
      </c>
      <c r="JF116" s="1180">
        <f t="shared" ca="1" si="801"/>
        <v>-1.5540066538936324</v>
      </c>
      <c r="JG116" s="1180">
        <f t="shared" ca="1" si="801"/>
        <v>-0.80029073026302744</v>
      </c>
      <c r="JH116" s="1180">
        <f t="shared" ca="1" si="801"/>
        <v>-3.1805611266912822E-3</v>
      </c>
      <c r="JT116" s="1180">
        <f t="shared" ca="1" si="802"/>
        <v>-3.7601588761389651E-2</v>
      </c>
      <c r="JU116" s="1180">
        <f t="shared" ca="1" si="802"/>
        <v>-0.16920714926618519</v>
      </c>
      <c r="JV116" s="1180">
        <f t="shared" ca="1" si="802"/>
        <v>-1.4037645660000715E-3</v>
      </c>
      <c r="JW116" s="1180">
        <f t="shared" ca="1" si="802"/>
        <v>-2.7973198194650013E-2</v>
      </c>
      <c r="JX116" s="1180">
        <f t="shared" ca="1" si="802"/>
        <v>-3.8753574159203372E-2</v>
      </c>
      <c r="JY116" s="1180">
        <f t="shared" ca="1" si="802"/>
        <v>0</v>
      </c>
      <c r="JZ116" s="1180">
        <f t="shared" ca="1" si="802"/>
        <v>-3.8753574159203372E-2</v>
      </c>
      <c r="KA116" s="1180">
        <f t="shared" ca="1" si="802"/>
        <v>-4.927442847391901E-2</v>
      </c>
      <c r="KB116" s="1180">
        <f t="shared" ca="1" si="802"/>
        <v>-2.8509214362366531</v>
      </c>
      <c r="KC116" s="1180">
        <f t="shared" ca="1" si="802"/>
        <v>-0.23618570102512593</v>
      </c>
      <c r="KL116" s="1180">
        <f t="shared" ca="1" si="803"/>
        <v>0</v>
      </c>
      <c r="KM116" s="1180">
        <f t="shared" ca="1" si="803"/>
        <v>0</v>
      </c>
      <c r="KN116" s="1180">
        <f t="shared" ca="1" si="803"/>
        <v>0</v>
      </c>
      <c r="KO116" s="1180">
        <f t="shared" ca="1" si="803"/>
        <v>0</v>
      </c>
      <c r="KP116" s="1180">
        <f t="shared" ca="1" si="803"/>
        <v>0</v>
      </c>
      <c r="KQ116" s="1180">
        <f t="shared" ca="1" si="803"/>
        <v>0</v>
      </c>
      <c r="KR116" s="1180">
        <f t="shared" ca="1" si="803"/>
        <v>0</v>
      </c>
      <c r="LA116" s="1180">
        <f t="shared" ca="1" si="804"/>
        <v>-6.1741454899986586E-2</v>
      </c>
      <c r="LB116" s="1180">
        <f t="shared" ca="1" si="804"/>
        <v>-0.26675922375186073</v>
      </c>
      <c r="LC116" s="1180">
        <f t="shared" ca="1" si="804"/>
        <v>-2.3087221140565419</v>
      </c>
      <c r="LD116" s="1180">
        <f t="shared" ca="1" si="804"/>
        <v>-2.3087221140565419</v>
      </c>
      <c r="LE116" s="1180">
        <f t="shared" ca="1" si="804"/>
        <v>-1.9802214371974589</v>
      </c>
      <c r="LF116" s="1180">
        <f t="shared" ca="1" si="804"/>
        <v>-18.01733989062431</v>
      </c>
      <c r="LG116" s="1180">
        <f t="shared" ca="1" si="804"/>
        <v>-18.01733989062431</v>
      </c>
      <c r="LH116" s="1180">
        <f t="shared" ca="1" si="804"/>
        <v>0</v>
      </c>
      <c r="LI116" s="1180">
        <f t="shared" ca="1" si="804"/>
        <v>-19.35211092742032</v>
      </c>
      <c r="LJ116" s="1180">
        <f t="shared" ca="1" si="804"/>
        <v>-1.2728724747885647</v>
      </c>
      <c r="LK116" s="1180">
        <f t="shared" ca="1" si="804"/>
        <v>0</v>
      </c>
      <c r="LW116" s="1180">
        <f t="shared" ca="1" si="805"/>
        <v>-1.3671251631272905</v>
      </c>
      <c r="LX116" s="1180">
        <f t="shared" ca="1" si="805"/>
        <v>-8.6932474392682639</v>
      </c>
      <c r="LY116" s="1180">
        <f t="shared" ca="1" si="805"/>
        <v>-4.5475094784385952</v>
      </c>
      <c r="LZ116" s="1180">
        <f t="shared" ca="1" si="805"/>
        <v>-2.739780011724807</v>
      </c>
      <c r="MA116" s="1180">
        <f t="shared" ca="1" si="805"/>
        <v>-7.2872895093715924</v>
      </c>
      <c r="MB116" s="1180">
        <f t="shared" ca="1" si="805"/>
        <v>-2.3087221140565419</v>
      </c>
      <c r="MC116" s="1180">
        <f t="shared" ca="1" si="805"/>
        <v>-18.01733989062431</v>
      </c>
      <c r="MD116" s="1180">
        <f t="shared" ca="1" si="805"/>
        <v>-83.562631968115497</v>
      </c>
      <c r="ME116" s="1180">
        <f t="shared" ca="1" si="805"/>
        <v>-10.88444017023525</v>
      </c>
      <c r="MF116" s="1180">
        <f t="shared" ca="1" si="805"/>
        <v>-86.146634085466957</v>
      </c>
      <c r="MG116" s="1180">
        <f t="shared" ca="1" si="806"/>
        <v>-86.147043219893192</v>
      </c>
      <c r="MH116" s="1180">
        <f t="shared" ca="1" si="806"/>
        <v>-26.953006008222264</v>
      </c>
      <c r="MI116" s="1180">
        <f t="shared" ca="1" si="806"/>
        <v>-2.1695690097281804E-2</v>
      </c>
      <c r="MJ116" s="1180">
        <f t="shared" ca="1" si="806"/>
        <v>-35.643117454522972</v>
      </c>
      <c r="MK116" s="1180">
        <f t="shared" ca="1" si="806"/>
        <v>-35.643117454522972</v>
      </c>
      <c r="ML116" s="1180">
        <f t="shared" ca="1" si="806"/>
        <v>-35.643117454522972</v>
      </c>
      <c r="MM116" s="1180">
        <f t="shared" ca="1" si="806"/>
        <v>-1.6661369671983333</v>
      </c>
      <c r="MN116" s="1180">
        <f t="shared" ca="1" si="806"/>
        <v>-10.88444017023525</v>
      </c>
      <c r="MO116" s="1180">
        <f t="shared" ca="1" si="806"/>
        <v>0</v>
      </c>
      <c r="NA116" s="1180">
        <f t="shared" ca="1" si="807"/>
        <v>-6.972397437467631</v>
      </c>
      <c r="NB116" s="1180">
        <f t="shared" ca="1" si="807"/>
        <v>-5.5734671692732363</v>
      </c>
      <c r="NC116" s="1180">
        <f t="shared" ca="1" si="807"/>
        <v>-1.3989302874025842</v>
      </c>
      <c r="ND116" s="1180">
        <f t="shared" ca="1" si="807"/>
        <v>-12.644374674927898</v>
      </c>
      <c r="NE116" s="1180">
        <f t="shared" ca="1" si="807"/>
        <v>-73.480563440898592</v>
      </c>
      <c r="NF116" s="1180">
        <f t="shared" ca="1" si="807"/>
        <v>-86.124938435962974</v>
      </c>
      <c r="NG116" s="1180">
        <f t="shared" ca="1" si="807"/>
        <v>-12.644374674927898</v>
      </c>
      <c r="NH116" s="1180">
        <f t="shared" ca="1" si="807"/>
        <v>0</v>
      </c>
      <c r="NI116" s="1180">
        <f t="shared" ca="1" si="807"/>
        <v>-86.146634085466957</v>
      </c>
      <c r="NJ116" s="1180">
        <f t="shared" ca="1" si="807"/>
        <v>-86.146634085466957</v>
      </c>
      <c r="NK116" s="1180">
        <f t="shared" ca="1" si="807"/>
        <v>-2.1695690097281804E-2</v>
      </c>
      <c r="NL116" s="1180">
        <f t="shared" ca="1" si="807"/>
        <v>-35.643117454522972</v>
      </c>
      <c r="NM116" s="1180">
        <f t="shared" ca="1" si="807"/>
        <v>-1.6661369671983333</v>
      </c>
      <c r="NN116" s="1180">
        <f t="shared" ca="1" si="807"/>
        <v>-0.91837014624804969</v>
      </c>
      <c r="NO116" s="1180">
        <f t="shared" ca="1" si="807"/>
        <v>-10.88444017023525</v>
      </c>
      <c r="NP116" s="1180">
        <f t="shared" ca="1" si="807"/>
        <v>-26.953006008222264</v>
      </c>
      <c r="OH116" s="1180">
        <f t="shared" ca="1" si="808"/>
        <v>-3949.2028376312242</v>
      </c>
      <c r="OI116" s="1180">
        <f t="shared" ca="1" si="808"/>
        <v>-54.451514980665991</v>
      </c>
      <c r="OJ116" s="1180">
        <f t="shared" ca="1" si="808"/>
        <v>-5.8505447133135018</v>
      </c>
      <c r="OK116" s="1180">
        <f t="shared" ca="1" si="808"/>
        <v>-3949.2028376312242</v>
      </c>
      <c r="OL116" s="1180">
        <f t="shared" ca="1" si="808"/>
        <v>-45.313118977257112</v>
      </c>
      <c r="OM116" s="1180">
        <f t="shared" ca="1" si="808"/>
        <v>-94.152812798797399</v>
      </c>
      <c r="ON116" s="1180">
        <f t="shared" ca="1" si="808"/>
        <v>-439.41333952291416</v>
      </c>
      <c r="OO116" s="1180">
        <f t="shared" ca="1" si="808"/>
        <v>-439.41333952291416</v>
      </c>
      <c r="PA116" s="1180">
        <f t="shared" ca="1" si="809"/>
        <v>-49.981622771989869</v>
      </c>
      <c r="PB116" s="1180">
        <f t="shared" ca="1" si="809"/>
        <v>-53.639073252469302</v>
      </c>
      <c r="PC116" s="1180">
        <f t="shared" ca="1" si="809"/>
        <v>-4.0584495855858114</v>
      </c>
      <c r="PD116" s="1180">
        <f t="shared" ca="1" si="809"/>
        <v>-9.515844729084483</v>
      </c>
      <c r="PE116" s="1180">
        <f t="shared" ca="1" si="809"/>
        <v>-133.54543104960126</v>
      </c>
      <c r="PF116" s="1180">
        <f t="shared" ca="1" si="809"/>
        <v>-12.644374674927898</v>
      </c>
      <c r="PG116" s="1180">
        <f t="shared" ca="1" si="809"/>
        <v>-1.2728724747885647</v>
      </c>
      <c r="PH116" s="1180">
        <f t="shared" ca="1" si="809"/>
        <v>-52.06985493578906</v>
      </c>
      <c r="PI116" s="1180">
        <f t="shared" ca="1" si="809"/>
        <v>-185.61528630552681</v>
      </c>
      <c r="PJ116" s="1180">
        <f t="shared" ca="1" si="809"/>
        <v>-5.1533798110739111E-2</v>
      </c>
      <c r="PK116" s="1180">
        <f t="shared" ca="1" si="809"/>
        <v>-54.451514980665991</v>
      </c>
      <c r="PW116" s="1180">
        <f t="shared" ca="1" si="810"/>
        <v>-5.1533798110739111E-2</v>
      </c>
      <c r="PX116" s="1180">
        <f t="shared" ca="1" si="810"/>
        <v>-5.1533798110739111E-2</v>
      </c>
      <c r="PY116" s="1180">
        <f t="shared" ca="1" si="810"/>
        <v>-5.1533798110739111E-2</v>
      </c>
      <c r="PZ116" s="1180">
        <f t="shared" ca="1" si="810"/>
        <v>-5.1533798110739111E-2</v>
      </c>
    </row>
    <row r="117" spans="1:442" ht="12" customHeight="1">
      <c r="A117" s="1">
        <v>6</v>
      </c>
      <c r="B117" s="1" t="s">
        <v>2648</v>
      </c>
      <c r="C117" s="1" t="s">
        <v>2657</v>
      </c>
      <c r="D117" s="1" t="s">
        <v>93</v>
      </c>
      <c r="E117" s="1181">
        <v>180.15768</v>
      </c>
      <c r="F117" s="1">
        <v>-0.61003928257999995</v>
      </c>
      <c r="J117" s="1180">
        <f t="shared" ca="1" si="788"/>
        <v>0</v>
      </c>
      <c r="K117" s="1180">
        <f t="shared" ca="1" si="788"/>
        <v>0</v>
      </c>
      <c r="T117" s="1180">
        <f t="shared" ca="1" si="789"/>
        <v>0</v>
      </c>
      <c r="U117" s="1180">
        <f t="shared" ca="1" si="789"/>
        <v>0</v>
      </c>
      <c r="V117" s="1180">
        <f t="shared" ca="1" si="789"/>
        <v>-1.3339186469563343E-3</v>
      </c>
      <c r="W117" s="1180">
        <f t="shared" ca="1" si="789"/>
        <v>0</v>
      </c>
      <c r="X117" s="1180">
        <f t="shared" ca="1" si="789"/>
        <v>0</v>
      </c>
      <c r="Y117" s="1180">
        <f t="shared" ca="1" si="789"/>
        <v>-1.3339186469563343E-3</v>
      </c>
      <c r="Z117" s="1180">
        <f t="shared" ca="1" si="789"/>
        <v>-5.9975057143975968E-4</v>
      </c>
      <c r="AA117" s="1180">
        <f t="shared" ca="1" si="789"/>
        <v>-7.3416807551657465E-4</v>
      </c>
      <c r="AB117" s="1180">
        <f t="shared" ca="1" si="789"/>
        <v>0</v>
      </c>
      <c r="AC117" s="1180">
        <f t="shared" ca="1" si="789"/>
        <v>-1.3339186469563343E-3</v>
      </c>
      <c r="AD117" s="1180">
        <f t="shared" ca="1" si="789"/>
        <v>0</v>
      </c>
      <c r="AM117" s="1180">
        <f t="shared" ca="1" si="790"/>
        <v>0</v>
      </c>
      <c r="AN117" s="1180">
        <f t="shared" ca="1" si="790"/>
        <v>0</v>
      </c>
      <c r="AO117" s="1180">
        <f t="shared" ca="1" si="790"/>
        <v>-7.3416807551657465E-4</v>
      </c>
      <c r="AP117" s="1180">
        <f t="shared" ca="1" si="790"/>
        <v>-7.3416807551657465E-4</v>
      </c>
      <c r="AQ117" s="1180">
        <f t="shared" ca="1" si="790"/>
        <v>-3.1378066416464174E-4</v>
      </c>
      <c r="AR117" s="1180">
        <f t="shared" ca="1" si="790"/>
        <v>-5.8680171142129478E-4</v>
      </c>
      <c r="AS117" s="1180">
        <f t="shared" ca="1" si="790"/>
        <v>-1.294885883331561E-5</v>
      </c>
      <c r="AT117" s="1180">
        <f t="shared" ca="1" si="790"/>
        <v>-8.084632195653011E-4</v>
      </c>
      <c r="AU117" s="1180">
        <f t="shared" ca="1" si="790"/>
        <v>-9.2119157375091803E-5</v>
      </c>
      <c r="AV117" s="1180">
        <f t="shared" ca="1" si="790"/>
        <v>-4.203874110133188E-4</v>
      </c>
      <c r="AW117" s="1180">
        <f t="shared" ca="1" si="790"/>
        <v>-8.084632195653011E-4</v>
      </c>
      <c r="AX117" s="1180">
        <f t="shared" ca="1" si="790"/>
        <v>-9.1353123594301565E-4</v>
      </c>
      <c r="AY117" s="1180">
        <f t="shared" ca="1" si="790"/>
        <v>0</v>
      </c>
      <c r="AZ117" s="1180">
        <f t="shared" ca="1" si="790"/>
        <v>0</v>
      </c>
      <c r="BA117" s="1180">
        <f t="shared" ca="1" si="790"/>
        <v>0</v>
      </c>
      <c r="BB117" s="1180">
        <f t="shared" ca="1" si="790"/>
        <v>-4.203874110133188E-4</v>
      </c>
      <c r="BN117" s="1180">
        <f t="shared" ca="1" si="791"/>
        <v>-4.2036136143163632E-5</v>
      </c>
      <c r="BO117" s="1180">
        <f t="shared" ca="1" si="791"/>
        <v>-0.14768736076818653</v>
      </c>
      <c r="BP117" s="1180">
        <f t="shared" ca="1" si="791"/>
        <v>-2.3525026108510544E-3</v>
      </c>
      <c r="BQ117" s="1180">
        <f t="shared" ca="1" si="791"/>
        <v>0</v>
      </c>
      <c r="BR117" s="1180">
        <f t="shared" ca="1" si="791"/>
        <v>0</v>
      </c>
      <c r="CD117" s="1180">
        <f t="shared" ca="1" si="792"/>
        <v>-4.203874110133188E-4</v>
      </c>
      <c r="CE117" s="1180">
        <f t="shared" ca="1" si="792"/>
        <v>-4.203874110133188E-4</v>
      </c>
      <c r="CF117" s="1180">
        <f t="shared" ca="1" si="792"/>
        <v>-4.2036136143163632E-5</v>
      </c>
      <c r="CG117" s="1180">
        <f t="shared" ca="1" si="792"/>
        <v>-0.14768736076818653</v>
      </c>
      <c r="CH117" s="1180">
        <f t="shared" ca="1" si="792"/>
        <v>-4.203874110133188E-4</v>
      </c>
      <c r="CI117" s="1180">
        <f t="shared" ca="1" si="792"/>
        <v>0</v>
      </c>
      <c r="CJ117" s="1180">
        <f t="shared" ca="1" si="792"/>
        <v>0</v>
      </c>
      <c r="CK117" s="1180">
        <f t="shared" ca="1" si="792"/>
        <v>-1.5814894320360462</v>
      </c>
      <c r="CL117" s="1180">
        <f t="shared" ca="1" si="792"/>
        <v>-2.4316270080523995E-2</v>
      </c>
      <c r="CM117" s="1180">
        <f t="shared" ca="1" si="792"/>
        <v>0</v>
      </c>
      <c r="CN117" s="1180">
        <f t="shared" ca="1" si="792"/>
        <v>-1.6126715905976541</v>
      </c>
      <c r="CO117" s="1180">
        <f t="shared" ca="1" si="792"/>
        <v>-3.118215605586357E-2</v>
      </c>
      <c r="DA117" s="1180">
        <f t="shared" ca="1" si="793"/>
        <v>0</v>
      </c>
      <c r="DB117" s="1180">
        <f t="shared" ca="1" si="793"/>
        <v>0</v>
      </c>
      <c r="DC117" s="1180">
        <f t="shared" ca="1" si="793"/>
        <v>0</v>
      </c>
      <c r="DD117" s="1180">
        <f t="shared" ca="1" si="793"/>
        <v>0</v>
      </c>
      <c r="DE117" s="1180">
        <f t="shared" ca="1" si="793"/>
        <v>0</v>
      </c>
      <c r="DF117" s="1180">
        <f t="shared" ca="1" si="793"/>
        <v>0</v>
      </c>
      <c r="DG117" s="1180">
        <f t="shared" ca="1" si="793"/>
        <v>0</v>
      </c>
      <c r="DH117" s="1180">
        <f t="shared" ca="1" si="793"/>
        <v>0</v>
      </c>
      <c r="DI117" s="1180">
        <f t="shared" ca="1" si="793"/>
        <v>0</v>
      </c>
      <c r="DJ117" s="1180">
        <f t="shared" ca="1" si="793"/>
        <v>0</v>
      </c>
      <c r="DV117" s="1180">
        <f t="shared" ca="1" si="794"/>
        <v>0</v>
      </c>
      <c r="DW117" s="1180">
        <f t="shared" ca="1" si="794"/>
        <v>0</v>
      </c>
      <c r="DX117" s="1180">
        <f t="shared" ca="1" si="794"/>
        <v>0</v>
      </c>
      <c r="DY117" s="1180">
        <f t="shared" ca="1" si="794"/>
        <v>0</v>
      </c>
      <c r="DZ117" s="1180">
        <f t="shared" ca="1" si="794"/>
        <v>0</v>
      </c>
      <c r="EA117" s="1180">
        <f t="shared" ca="1" si="794"/>
        <v>0</v>
      </c>
      <c r="EB117" s="1180">
        <f t="shared" ca="1" si="794"/>
        <v>0</v>
      </c>
      <c r="EC117" s="1180">
        <f t="shared" ca="1" si="794"/>
        <v>0</v>
      </c>
      <c r="ED117" s="1180">
        <f t="shared" ca="1" si="794"/>
        <v>0</v>
      </c>
      <c r="EE117" s="1180">
        <f t="shared" ca="1" si="794"/>
        <v>0</v>
      </c>
      <c r="EF117" s="1180">
        <f t="shared" ca="1" si="794"/>
        <v>0</v>
      </c>
      <c r="EG117" s="1180">
        <f t="shared" ca="1" si="794"/>
        <v>0</v>
      </c>
      <c r="EH117" s="1180">
        <f t="shared" ca="1" si="794"/>
        <v>0</v>
      </c>
      <c r="EI117" s="1180">
        <f t="shared" ca="1" si="794"/>
        <v>0</v>
      </c>
      <c r="EJ117" s="1180">
        <f t="shared" ca="1" si="794"/>
        <v>0</v>
      </c>
      <c r="EK117" s="1180">
        <f t="shared" ca="1" si="794"/>
        <v>0</v>
      </c>
      <c r="EW117" s="1180">
        <f t="shared" ca="1" si="795"/>
        <v>-1.6126715905976541</v>
      </c>
      <c r="EX117" s="1180">
        <f t="shared" ca="1" si="795"/>
        <v>-1.6126715905976541</v>
      </c>
      <c r="EY117" s="1180">
        <f t="shared" ca="1" si="795"/>
        <v>-1.35450918714653E-2</v>
      </c>
      <c r="EZ117" s="1180">
        <f t="shared" ca="1" si="795"/>
        <v>-1.35450918714653E-2</v>
      </c>
      <c r="FA117" s="1180">
        <f t="shared" ca="1" si="795"/>
        <v>-4.8306093697585827E-3</v>
      </c>
      <c r="FB117" s="1180">
        <f t="shared" ca="1" si="795"/>
        <v>-1.5942958879003897</v>
      </c>
      <c r="FN117" s="1180">
        <f t="shared" ca="1" si="796"/>
        <v>-2.3525026108510544E-3</v>
      </c>
      <c r="FO117" s="1180">
        <f t="shared" ca="1" si="796"/>
        <v>-2.4316270080523995E-2</v>
      </c>
      <c r="FP117" s="1180">
        <f t="shared" ca="1" si="796"/>
        <v>-4.8306093697585827E-3</v>
      </c>
      <c r="FQ117" s="1180">
        <f t="shared" ca="1" si="796"/>
        <v>-1.5942958879003897</v>
      </c>
      <c r="FR117" s="1180">
        <f t="shared" ca="1" si="796"/>
        <v>-1.9831537934082026</v>
      </c>
      <c r="FS117" s="1180">
        <f t="shared" ca="1" si="796"/>
        <v>-1.3339186469563343E-3</v>
      </c>
      <c r="FT117" s="1180">
        <f t="shared" ca="1" si="796"/>
        <v>-0.39019145920666509</v>
      </c>
      <c r="FU117" s="1180">
        <f t="shared" ca="1" si="796"/>
        <v>-3.1499382057747494E-2</v>
      </c>
      <c r="FV117" s="1180">
        <f t="shared" ca="1" si="796"/>
        <v>0</v>
      </c>
      <c r="FW117" s="1180">
        <f t="shared" ca="1" si="796"/>
        <v>-3.1722600222253595E-4</v>
      </c>
      <c r="FX117" s="1180">
        <f t="shared" ca="1" si="796"/>
        <v>-3.118215605586357E-2</v>
      </c>
      <c r="GJ117" s="1180">
        <f t="shared" ca="1" si="797"/>
        <v>-1.9831537934082026</v>
      </c>
      <c r="GK117" s="1180">
        <f t="shared" ca="1" si="797"/>
        <v>-1.9831537934082026</v>
      </c>
      <c r="GL117" s="1180">
        <f t="shared" ca="1" si="797"/>
        <v>-0.39019152354334152</v>
      </c>
      <c r="GM117" s="1180">
        <f t="shared" ca="1" si="797"/>
        <v>-1.5929622732510018</v>
      </c>
      <c r="GN117" s="1180">
        <f t="shared" ca="1" si="797"/>
        <v>-1.5929622732510018</v>
      </c>
      <c r="GO117" s="1180">
        <f t="shared" ca="1" si="797"/>
        <v>-0.39019152354334152</v>
      </c>
      <c r="GP117" s="1180">
        <f t="shared" ca="1" si="797"/>
        <v>-1.5929622732510018</v>
      </c>
      <c r="GQ117" s="1180">
        <f t="shared" ca="1" si="797"/>
        <v>-0.39019145920666509</v>
      </c>
      <c r="HC117" s="1180">
        <f t="shared" ca="1" si="798"/>
        <v>-1.35450918714653E-2</v>
      </c>
      <c r="HD117" s="1180">
        <f t="shared" ca="1" si="798"/>
        <v>-1.3040913984840209E-2</v>
      </c>
      <c r="HE117" s="1180">
        <f t="shared" ca="1" si="798"/>
        <v>0</v>
      </c>
      <c r="HF117" s="1180">
        <f t="shared" ca="1" si="798"/>
        <v>-8.5348511149038538E-5</v>
      </c>
      <c r="HG117" s="1180">
        <f t="shared" ca="1" si="798"/>
        <v>-4.1882937649189296E-4</v>
      </c>
      <c r="HH117" s="1180">
        <f t="shared" ca="1" si="798"/>
        <v>-1.3040913984840209E-2</v>
      </c>
      <c r="HT117" s="1180">
        <f t="shared" ca="1" si="799"/>
        <v>-9.1353123594301565E-4</v>
      </c>
      <c r="HU117" s="1180">
        <f t="shared" ca="1" si="799"/>
        <v>-1.3040913984840209E-2</v>
      </c>
      <c r="HV117" s="1180">
        <f t="shared" ca="1" si="799"/>
        <v>-1.3954445217397084E-2</v>
      </c>
      <c r="HW117" s="1180">
        <f t="shared" ca="1" si="799"/>
        <v>-1.3954445217397084E-2</v>
      </c>
      <c r="HX117" s="1180">
        <f t="shared" ca="1" si="799"/>
        <v>-1.1280325629880203E-3</v>
      </c>
      <c r="HY117" s="1180">
        <f t="shared" ca="1" si="799"/>
        <v>-8.6255364031410939E-5</v>
      </c>
      <c r="HZ117" s="1180">
        <f t="shared" ca="1" si="799"/>
        <v>-4.1622029739020995E-5</v>
      </c>
      <c r="IA117" s="1180">
        <f t="shared" ca="1" si="799"/>
        <v>-9.8879451152675319E-9</v>
      </c>
      <c r="IB117" s="1180">
        <f t="shared" ca="1" si="799"/>
        <v>0</v>
      </c>
      <c r="IC117" s="1180">
        <f t="shared" ca="1" si="799"/>
        <v>0</v>
      </c>
      <c r="ID117" s="1180">
        <f t="shared" ca="1" si="799"/>
        <v>0</v>
      </c>
      <c r="IE117" s="1180">
        <f t="shared" ca="1" si="799"/>
        <v>0</v>
      </c>
      <c r="IQ117" s="1180">
        <f t="shared" ca="1" si="800"/>
        <v>-1.1280325629880203E-3</v>
      </c>
      <c r="IR117" s="1180">
        <f t="shared" ca="1" si="800"/>
        <v>-8.6255364031410939E-5</v>
      </c>
      <c r="IS117" s="1180">
        <f t="shared" ca="1" si="800"/>
        <v>-1.6561328169698597E-6</v>
      </c>
      <c r="IT117" s="1180">
        <f t="shared" ca="1" si="800"/>
        <v>-8.7911496746796575E-5</v>
      </c>
      <c r="IU117" s="1180">
        <f t="shared" ca="1" si="800"/>
        <v>-8.2103021770602028E-5</v>
      </c>
      <c r="IV117" s="1180">
        <f t="shared" ca="1" si="800"/>
        <v>-4.8448580473544517E-5</v>
      </c>
      <c r="IW117" s="1180">
        <f t="shared" ca="1" si="800"/>
        <v>-3.974718753955381E-5</v>
      </c>
      <c r="IX117" s="1180">
        <f t="shared" ca="1" si="800"/>
        <v>-1.5467303066398866E-6</v>
      </c>
      <c r="IY117" s="1180">
        <f t="shared" ca="1" si="800"/>
        <v>-5.8084749423331299E-6</v>
      </c>
      <c r="IZ117" s="1180">
        <f t="shared" ca="1" si="800"/>
        <v>-7.0452648576180554E-6</v>
      </c>
      <c r="JA117" s="1180">
        <f t="shared" ca="1" si="801"/>
        <v>-4.1403320593553532E-5</v>
      </c>
      <c r="JB117" s="1180">
        <f t="shared" ca="1" si="801"/>
        <v>0</v>
      </c>
      <c r="JC117" s="1180">
        <f t="shared" ca="1" si="801"/>
        <v>-7.0353769199522982E-6</v>
      </c>
      <c r="JD117" s="1180">
        <f t="shared" ca="1" si="801"/>
        <v>0</v>
      </c>
      <c r="JE117" s="1180">
        <f t="shared" ca="1" si="801"/>
        <v>-7.0452648576180554E-6</v>
      </c>
      <c r="JF117" s="1180">
        <f t="shared" ca="1" si="801"/>
        <v>0</v>
      </c>
      <c r="JG117" s="1180">
        <f t="shared" ca="1" si="801"/>
        <v>0</v>
      </c>
      <c r="JH117" s="1180">
        <f t="shared" ca="1" si="801"/>
        <v>-9.8879451152675319E-9</v>
      </c>
      <c r="JT117" s="1180">
        <f t="shared" ca="1" si="802"/>
        <v>0</v>
      </c>
      <c r="JU117" s="1180">
        <f t="shared" ca="1" si="802"/>
        <v>0</v>
      </c>
      <c r="JV117" s="1180">
        <f t="shared" ca="1" si="802"/>
        <v>0</v>
      </c>
      <c r="JW117" s="1180">
        <f t="shared" ca="1" si="802"/>
        <v>0</v>
      </c>
      <c r="JX117" s="1180">
        <f t="shared" ca="1" si="802"/>
        <v>-1.5929622732510018</v>
      </c>
      <c r="JY117" s="1180">
        <f t="shared" ca="1" si="802"/>
        <v>0</v>
      </c>
      <c r="JZ117" s="1180">
        <f t="shared" ca="1" si="802"/>
        <v>-1.5929622732510018</v>
      </c>
      <c r="KA117" s="1180">
        <f t="shared" ca="1" si="802"/>
        <v>0</v>
      </c>
      <c r="KB117" s="1180">
        <f t="shared" ca="1" si="802"/>
        <v>0</v>
      </c>
      <c r="KC117" s="1180">
        <f t="shared" ca="1" si="802"/>
        <v>0</v>
      </c>
      <c r="KL117" s="1180">
        <f t="shared" ca="1" si="803"/>
        <v>0</v>
      </c>
      <c r="KM117" s="1180">
        <f t="shared" ca="1" si="803"/>
        <v>0</v>
      </c>
      <c r="KN117" s="1180">
        <f t="shared" ca="1" si="803"/>
        <v>0</v>
      </c>
      <c r="KO117" s="1180">
        <f t="shared" ca="1" si="803"/>
        <v>0</v>
      </c>
      <c r="KP117" s="1180">
        <f t="shared" ca="1" si="803"/>
        <v>0</v>
      </c>
      <c r="KQ117" s="1180">
        <f t="shared" ca="1" si="803"/>
        <v>0</v>
      </c>
      <c r="KR117" s="1180">
        <f t="shared" ca="1" si="803"/>
        <v>0</v>
      </c>
      <c r="LA117" s="1180">
        <f t="shared" ca="1" si="804"/>
        <v>-8.5348511149038538E-5</v>
      </c>
      <c r="LB117" s="1180">
        <f t="shared" ca="1" si="804"/>
        <v>-4.1622029739020995E-5</v>
      </c>
      <c r="LC117" s="1180">
        <f t="shared" ca="1" si="804"/>
        <v>-1.2697054054944544E-4</v>
      </c>
      <c r="LD117" s="1180">
        <f t="shared" ca="1" si="804"/>
        <v>-1.2697054054944544E-4</v>
      </c>
      <c r="LE117" s="1180">
        <f t="shared" ca="1" si="804"/>
        <v>0</v>
      </c>
      <c r="LF117" s="1180">
        <f t="shared" ca="1" si="804"/>
        <v>0</v>
      </c>
      <c r="LG117" s="1180">
        <f t="shared" ca="1" si="804"/>
        <v>0</v>
      </c>
      <c r="LH117" s="1180">
        <f t="shared" ca="1" si="804"/>
        <v>0</v>
      </c>
      <c r="LI117" s="1180">
        <f t="shared" ca="1" si="804"/>
        <v>0</v>
      </c>
      <c r="LJ117" s="1180">
        <f t="shared" ca="1" si="804"/>
        <v>0</v>
      </c>
      <c r="LK117" s="1180">
        <f t="shared" ca="1" si="804"/>
        <v>0</v>
      </c>
      <c r="LW117" s="1180">
        <f t="shared" ca="1" si="805"/>
        <v>0</v>
      </c>
      <c r="LX117" s="1180">
        <f t="shared" ca="1" si="805"/>
        <v>0</v>
      </c>
      <c r="LY117" s="1180">
        <f t="shared" ca="1" si="805"/>
        <v>-4.1882937649189296E-4</v>
      </c>
      <c r="LZ117" s="1180">
        <f t="shared" ca="1" si="805"/>
        <v>-5.8084749423331299E-6</v>
      </c>
      <c r="MA117" s="1180">
        <f t="shared" ca="1" si="805"/>
        <v>-4.2463785079085937E-4</v>
      </c>
      <c r="MB117" s="1180">
        <f t="shared" ca="1" si="805"/>
        <v>-1.2697054054944544E-4</v>
      </c>
      <c r="MC117" s="1180">
        <f t="shared" ca="1" si="805"/>
        <v>0</v>
      </c>
      <c r="MD117" s="1180">
        <f t="shared" ca="1" si="805"/>
        <v>0</v>
      </c>
      <c r="ME117" s="1180">
        <f t="shared" ca="1" si="805"/>
        <v>0</v>
      </c>
      <c r="MF117" s="1180">
        <f t="shared" ca="1" si="805"/>
        <v>0</v>
      </c>
      <c r="MG117" s="1180">
        <f t="shared" ca="1" si="806"/>
        <v>0</v>
      </c>
      <c r="MH117" s="1180">
        <f t="shared" ca="1" si="806"/>
        <v>0</v>
      </c>
      <c r="MI117" s="1180">
        <f t="shared" ca="1" si="806"/>
        <v>0</v>
      </c>
      <c r="MJ117" s="1180">
        <f t="shared" ca="1" si="806"/>
        <v>0</v>
      </c>
      <c r="MK117" s="1180">
        <f t="shared" ca="1" si="806"/>
        <v>0</v>
      </c>
      <c r="ML117" s="1180">
        <f t="shared" ca="1" si="806"/>
        <v>0</v>
      </c>
      <c r="MM117" s="1180">
        <f t="shared" ca="1" si="806"/>
        <v>0</v>
      </c>
      <c r="MN117" s="1180">
        <f t="shared" ca="1" si="806"/>
        <v>0</v>
      </c>
      <c r="MO117" s="1180">
        <f t="shared" ca="1" si="806"/>
        <v>0</v>
      </c>
      <c r="NA117" s="1180">
        <f t="shared" ca="1" si="807"/>
        <v>-5.9975057143975968E-4</v>
      </c>
      <c r="NB117" s="1180">
        <f t="shared" ca="1" si="807"/>
        <v>-5.8680171142129478E-4</v>
      </c>
      <c r="NC117" s="1180">
        <f t="shared" ca="1" si="807"/>
        <v>-1.294885883331561E-5</v>
      </c>
      <c r="ND117" s="1180">
        <f t="shared" ca="1" si="807"/>
        <v>0</v>
      </c>
      <c r="NE117" s="1180">
        <f t="shared" ca="1" si="807"/>
        <v>0</v>
      </c>
      <c r="NF117" s="1180">
        <f t="shared" ca="1" si="807"/>
        <v>0</v>
      </c>
      <c r="NG117" s="1180">
        <f t="shared" ca="1" si="807"/>
        <v>0</v>
      </c>
      <c r="NH117" s="1180">
        <f t="shared" ca="1" si="807"/>
        <v>0</v>
      </c>
      <c r="NI117" s="1180">
        <f t="shared" ca="1" si="807"/>
        <v>0</v>
      </c>
      <c r="NJ117" s="1180">
        <f t="shared" ca="1" si="807"/>
        <v>0</v>
      </c>
      <c r="NK117" s="1180">
        <f t="shared" ca="1" si="807"/>
        <v>0</v>
      </c>
      <c r="NL117" s="1180">
        <f t="shared" ca="1" si="807"/>
        <v>0</v>
      </c>
      <c r="NM117" s="1180">
        <f t="shared" ca="1" si="807"/>
        <v>0</v>
      </c>
      <c r="NN117" s="1180">
        <f t="shared" ca="1" si="807"/>
        <v>0</v>
      </c>
      <c r="NO117" s="1180">
        <f t="shared" ca="1" si="807"/>
        <v>0</v>
      </c>
      <c r="NP117" s="1180">
        <f t="shared" ca="1" si="807"/>
        <v>0</v>
      </c>
      <c r="OH117" s="1180">
        <f t="shared" ca="1" si="808"/>
        <v>0</v>
      </c>
      <c r="OI117" s="1180">
        <f t="shared" ca="1" si="808"/>
        <v>0</v>
      </c>
      <c r="OJ117" s="1180">
        <f t="shared" ca="1" si="808"/>
        <v>0</v>
      </c>
      <c r="OK117" s="1180">
        <f t="shared" ca="1" si="808"/>
        <v>0</v>
      </c>
      <c r="OL117" s="1180">
        <f t="shared" ca="1" si="808"/>
        <v>0</v>
      </c>
      <c r="OM117" s="1180">
        <f t="shared" ca="1" si="808"/>
        <v>0</v>
      </c>
      <c r="ON117" s="1180">
        <f t="shared" ca="1" si="808"/>
        <v>0</v>
      </c>
      <c r="OO117" s="1180">
        <f t="shared" ca="1" si="808"/>
        <v>0</v>
      </c>
      <c r="PA117" s="1180">
        <f t="shared" ca="1" si="809"/>
        <v>0</v>
      </c>
      <c r="PB117" s="1180">
        <f t="shared" ca="1" si="809"/>
        <v>0</v>
      </c>
      <c r="PC117" s="1180">
        <f t="shared" ca="1" si="809"/>
        <v>0</v>
      </c>
      <c r="PD117" s="1180">
        <f t="shared" ca="1" si="809"/>
        <v>0</v>
      </c>
      <c r="PE117" s="1180">
        <f t="shared" ca="1" si="809"/>
        <v>0</v>
      </c>
      <c r="PF117" s="1180">
        <f t="shared" ca="1" si="809"/>
        <v>0</v>
      </c>
      <c r="PG117" s="1180">
        <f t="shared" ca="1" si="809"/>
        <v>0</v>
      </c>
      <c r="PH117" s="1180">
        <f t="shared" ca="1" si="809"/>
        <v>0</v>
      </c>
      <c r="PI117" s="1180">
        <f t="shared" ca="1" si="809"/>
        <v>0</v>
      </c>
      <c r="PJ117" s="1180">
        <f t="shared" ca="1" si="809"/>
        <v>0</v>
      </c>
      <c r="PK117" s="1180">
        <f t="shared" ca="1" si="809"/>
        <v>0</v>
      </c>
      <c r="PW117" s="1180">
        <f t="shared" ca="1" si="810"/>
        <v>0</v>
      </c>
      <c r="PX117" s="1180">
        <f t="shared" ca="1" si="810"/>
        <v>0</v>
      </c>
      <c r="PY117" s="1180">
        <f t="shared" ca="1" si="810"/>
        <v>0</v>
      </c>
      <c r="PZ117" s="1180">
        <f t="shared" ca="1" si="810"/>
        <v>0</v>
      </c>
    </row>
    <row r="118" spans="1:442" ht="12" customHeight="1">
      <c r="A118" s="1">
        <v>7</v>
      </c>
      <c r="B118" s="1" t="s">
        <v>2648</v>
      </c>
      <c r="C118" s="1" t="s">
        <v>2658</v>
      </c>
      <c r="D118" s="1" t="s">
        <v>93</v>
      </c>
      <c r="E118" s="1181">
        <v>180.15768</v>
      </c>
      <c r="F118" s="1">
        <v>-0.61003928257999995</v>
      </c>
      <c r="J118" s="1180">
        <f t="shared" ca="1" si="788"/>
        <v>0</v>
      </c>
      <c r="K118" s="1180">
        <f t="shared" ca="1" si="788"/>
        <v>0</v>
      </c>
      <c r="T118" s="1180">
        <f t="shared" ca="1" si="789"/>
        <v>0</v>
      </c>
      <c r="U118" s="1180">
        <f t="shared" ca="1" si="789"/>
        <v>0</v>
      </c>
      <c r="V118" s="1180">
        <f t="shared" ca="1" si="789"/>
        <v>-7.2951301222238692E-11</v>
      </c>
      <c r="W118" s="1180">
        <f t="shared" ca="1" si="789"/>
        <v>0</v>
      </c>
      <c r="X118" s="1180">
        <f t="shared" ca="1" si="789"/>
        <v>0</v>
      </c>
      <c r="Y118" s="1180">
        <f t="shared" ca="1" si="789"/>
        <v>-6.6728396126834719E-2</v>
      </c>
      <c r="Z118" s="1180">
        <f t="shared" ca="1" si="789"/>
        <v>-1.8597644726862366E-9</v>
      </c>
      <c r="AA118" s="1180">
        <f t="shared" ca="1" si="789"/>
        <v>-6.6728394433764285E-2</v>
      </c>
      <c r="AB118" s="1180">
        <f t="shared" ca="1" si="789"/>
        <v>0</v>
      </c>
      <c r="AC118" s="1180">
        <f t="shared" ca="1" si="789"/>
        <v>-7.2951301222238692E-11</v>
      </c>
      <c r="AD118" s="1180">
        <f t="shared" ca="1" si="789"/>
        <v>0</v>
      </c>
      <c r="AM118" s="1180">
        <f t="shared" ca="1" si="790"/>
        <v>0</v>
      </c>
      <c r="AN118" s="1180">
        <f t="shared" ca="1" si="790"/>
        <v>0</v>
      </c>
      <c r="AO118" s="1180">
        <f t="shared" ca="1" si="790"/>
        <v>-6.6728394433764285E-2</v>
      </c>
      <c r="AP118" s="1180">
        <f t="shared" ca="1" si="790"/>
        <v>-6.6728394433764285E-2</v>
      </c>
      <c r="AQ118" s="1180">
        <f t="shared" ca="1" si="790"/>
        <v>-9.8443021953487361E-11</v>
      </c>
      <c r="AR118" s="1180">
        <f t="shared" ca="1" si="790"/>
        <v>-1.3586996177356426E-16</v>
      </c>
      <c r="AS118" s="1180">
        <f t="shared" ca="1" si="790"/>
        <v>-1.8597643372406019E-9</v>
      </c>
      <c r="AT118" s="1180">
        <f t="shared" ca="1" si="790"/>
        <v>-1.3848171761960184E-18</v>
      </c>
      <c r="AU118" s="1180">
        <f t="shared" ca="1" si="790"/>
        <v>-9.8443156721893831E-11</v>
      </c>
      <c r="AV118" s="1180">
        <f t="shared" ca="1" si="790"/>
        <v>-6.672839409515019E-2</v>
      </c>
      <c r="AW118" s="1180">
        <f t="shared" ca="1" si="790"/>
        <v>-1.3848171761960184E-18</v>
      </c>
      <c r="AX118" s="1180">
        <f t="shared" ca="1" si="790"/>
        <v>-1.958207497687251E-9</v>
      </c>
      <c r="AY118" s="1180">
        <f t="shared" ca="1" si="790"/>
        <v>0</v>
      </c>
      <c r="AZ118" s="1180">
        <f t="shared" ca="1" si="790"/>
        <v>0</v>
      </c>
      <c r="BA118" s="1180">
        <f t="shared" ca="1" si="790"/>
        <v>0</v>
      </c>
      <c r="BB118" s="1180">
        <f t="shared" ca="1" si="790"/>
        <v>-6.672839409515019E-2</v>
      </c>
      <c r="BN118" s="1180">
        <f t="shared" ca="1" si="791"/>
        <v>-5.5800875629037426E-2</v>
      </c>
      <c r="BO118" s="1180">
        <f t="shared" ca="1" si="791"/>
        <v>-2.7900437746795894E-3</v>
      </c>
      <c r="BP118" s="1180">
        <f t="shared" ca="1" si="791"/>
        <v>-1.7061299114911709E-17</v>
      </c>
      <c r="BQ118" s="1180">
        <f t="shared" ca="1" si="791"/>
        <v>0</v>
      </c>
      <c r="BR118" s="1180">
        <f t="shared" ca="1" si="791"/>
        <v>0</v>
      </c>
      <c r="CD118" s="1180">
        <f t="shared" ca="1" si="792"/>
        <v>-6.672839409515019E-2</v>
      </c>
      <c r="CE118" s="1180">
        <f t="shared" ca="1" si="792"/>
        <v>-6.672839409515019E-2</v>
      </c>
      <c r="CF118" s="1180">
        <f t="shared" ca="1" si="792"/>
        <v>-5.5800875629037426E-2</v>
      </c>
      <c r="CG118" s="1180">
        <f t="shared" ca="1" si="792"/>
        <v>-2.7900437746795894E-3</v>
      </c>
      <c r="CH118" s="1180">
        <f t="shared" ca="1" si="792"/>
        <v>-6.672839409515019E-2</v>
      </c>
      <c r="CI118" s="1180">
        <f t="shared" ca="1" si="792"/>
        <v>0</v>
      </c>
      <c r="CJ118" s="1180">
        <f t="shared" ca="1" si="792"/>
        <v>0</v>
      </c>
      <c r="CK118" s="1180">
        <f t="shared" ca="1" si="792"/>
        <v>-9.7969597133653347E-3</v>
      </c>
      <c r="CL118" s="1180">
        <f t="shared" ca="1" si="792"/>
        <v>-5.8068565363062027E-17</v>
      </c>
      <c r="CM118" s="1180">
        <f t="shared" ca="1" si="792"/>
        <v>0</v>
      </c>
      <c r="CN118" s="1180">
        <f t="shared" ca="1" si="792"/>
        <v>-9.7969597133653347E-3</v>
      </c>
      <c r="CO118" s="1180">
        <f t="shared" ca="1" si="792"/>
        <v>0</v>
      </c>
      <c r="DA118" s="1180">
        <f t="shared" ca="1" si="793"/>
        <v>-2.2723348014309641E-3</v>
      </c>
      <c r="DB118" s="1180">
        <f t="shared" ca="1" si="793"/>
        <v>0</v>
      </c>
      <c r="DC118" s="1180">
        <f t="shared" ca="1" si="793"/>
        <v>0</v>
      </c>
      <c r="DD118" s="1180">
        <f t="shared" ca="1" si="793"/>
        <v>0</v>
      </c>
      <c r="DE118" s="1180">
        <f t="shared" ca="1" si="793"/>
        <v>-2.272334801430964E-4</v>
      </c>
      <c r="DF118" s="1180">
        <f t="shared" ca="1" si="793"/>
        <v>-4.095398579568281E-17</v>
      </c>
      <c r="DG118" s="1180">
        <f t="shared" ca="1" si="793"/>
        <v>0</v>
      </c>
      <c r="DH118" s="1180">
        <f t="shared" ca="1" si="793"/>
        <v>0</v>
      </c>
      <c r="DI118" s="1180">
        <f t="shared" ca="1" si="793"/>
        <v>0</v>
      </c>
      <c r="DJ118" s="1180">
        <f t="shared" ca="1" si="793"/>
        <v>0</v>
      </c>
      <c r="DV118" s="1180">
        <f t="shared" ca="1" si="794"/>
        <v>0</v>
      </c>
      <c r="DW118" s="1180">
        <f t="shared" ca="1" si="794"/>
        <v>-4.5446696164064909E-2</v>
      </c>
      <c r="DX118" s="1180">
        <f t="shared" ca="1" si="794"/>
        <v>-4.5446696164064909E-2</v>
      </c>
      <c r="DY118" s="1180">
        <f t="shared" ca="1" si="794"/>
        <v>-2.2723348014309641E-3</v>
      </c>
      <c r="DZ118" s="1180">
        <f t="shared" ca="1" si="794"/>
        <v>0</v>
      </c>
      <c r="EA118" s="1180">
        <f t="shared" ca="1" si="794"/>
        <v>-2.272334801430964E-4</v>
      </c>
      <c r="EB118" s="1180">
        <f t="shared" ca="1" si="794"/>
        <v>-4.3174361322000254E-2</v>
      </c>
      <c r="EC118" s="1180">
        <f t="shared" ca="1" si="794"/>
        <v>0</v>
      </c>
      <c r="ED118" s="1180">
        <f t="shared" ca="1" si="794"/>
        <v>0</v>
      </c>
      <c r="EE118" s="1180">
        <f t="shared" ca="1" si="794"/>
        <v>0</v>
      </c>
      <c r="EF118" s="1180">
        <f t="shared" ca="1" si="794"/>
        <v>0</v>
      </c>
      <c r="EG118" s="1180">
        <f t="shared" ca="1" si="794"/>
        <v>0</v>
      </c>
      <c r="EH118" s="1180">
        <f t="shared" ca="1" si="794"/>
        <v>0</v>
      </c>
      <c r="EI118" s="1180">
        <f t="shared" ca="1" si="794"/>
        <v>0</v>
      </c>
      <c r="EJ118" s="1180">
        <f t="shared" ca="1" si="794"/>
        <v>0</v>
      </c>
      <c r="EK118" s="1180">
        <f t="shared" ca="1" si="794"/>
        <v>0</v>
      </c>
      <c r="EW118" s="1180">
        <f t="shared" ca="1" si="795"/>
        <v>-9.7969597133653347E-3</v>
      </c>
      <c r="EX118" s="1180">
        <f t="shared" ca="1" si="795"/>
        <v>-9.7969597133653347E-3</v>
      </c>
      <c r="EY118" s="1180">
        <f t="shared" ca="1" si="795"/>
        <v>-9.7969596456425161E-3</v>
      </c>
      <c r="EZ118" s="1180">
        <f t="shared" ca="1" si="795"/>
        <v>-9.7969596456425161E-3</v>
      </c>
      <c r="FA118" s="1180">
        <f t="shared" ca="1" si="795"/>
        <v>-4.3470916830135853E-24</v>
      </c>
      <c r="FB118" s="1180">
        <f t="shared" ca="1" si="795"/>
        <v>-7.2951305962835908E-11</v>
      </c>
      <c r="FN118" s="1180">
        <f t="shared" ca="1" si="796"/>
        <v>-1.7061299114911709E-17</v>
      </c>
      <c r="FO118" s="1180">
        <f t="shared" ca="1" si="796"/>
        <v>-5.8068565363062027E-17</v>
      </c>
      <c r="FP118" s="1180">
        <f t="shared" ca="1" si="796"/>
        <v>-4.3470916830135853E-24</v>
      </c>
      <c r="FQ118" s="1180">
        <f t="shared" ca="1" si="796"/>
        <v>-7.2951305962835908E-11</v>
      </c>
      <c r="FR118" s="1180">
        <f t="shared" ca="1" si="796"/>
        <v>0</v>
      </c>
      <c r="FS118" s="1180">
        <f t="shared" ca="1" si="796"/>
        <v>-7.2951301222238692E-11</v>
      </c>
      <c r="FT118" s="1180">
        <f t="shared" ca="1" si="796"/>
        <v>0</v>
      </c>
      <c r="FU118" s="1180">
        <f t="shared" ca="1" si="796"/>
        <v>-7.5129869083125322E-17</v>
      </c>
      <c r="FV118" s="1180">
        <f t="shared" ca="1" si="796"/>
        <v>0</v>
      </c>
      <c r="FW118" s="1180">
        <f t="shared" ca="1" si="796"/>
        <v>0</v>
      </c>
      <c r="FX118" s="1180">
        <f t="shared" ca="1" si="796"/>
        <v>0</v>
      </c>
      <c r="GJ118" s="1180">
        <f t="shared" ca="1" si="797"/>
        <v>0</v>
      </c>
      <c r="GK118" s="1180">
        <f t="shared" ca="1" si="797"/>
        <v>0</v>
      </c>
      <c r="GL118" s="1180">
        <f t="shared" ca="1" si="797"/>
        <v>0</v>
      </c>
      <c r="GM118" s="1180">
        <f t="shared" ca="1" si="797"/>
        <v>0</v>
      </c>
      <c r="GN118" s="1180">
        <f t="shared" ca="1" si="797"/>
        <v>0</v>
      </c>
      <c r="GO118" s="1180">
        <f t="shared" ca="1" si="797"/>
        <v>0</v>
      </c>
      <c r="GP118" s="1180">
        <f t="shared" ca="1" si="797"/>
        <v>0</v>
      </c>
      <c r="GQ118" s="1180">
        <f t="shared" ca="1" si="797"/>
        <v>0</v>
      </c>
      <c r="HC118" s="1180">
        <f t="shared" ca="1" si="798"/>
        <v>-9.7969596456425161E-3</v>
      </c>
      <c r="HD118" s="1180">
        <f t="shared" ca="1" si="798"/>
        <v>-9.4322954017115011E-3</v>
      </c>
      <c r="HE118" s="1180">
        <f t="shared" ca="1" si="798"/>
        <v>0</v>
      </c>
      <c r="HF118" s="1180">
        <f t="shared" ca="1" si="798"/>
        <v>-6.8785165516611944E-16</v>
      </c>
      <c r="HG118" s="1180">
        <f t="shared" ca="1" si="798"/>
        <v>-3.6466422361417107E-4</v>
      </c>
      <c r="HH118" s="1180">
        <f t="shared" ca="1" si="798"/>
        <v>-9.4322954017115011E-3</v>
      </c>
      <c r="HT118" s="1180">
        <f t="shared" ca="1" si="799"/>
        <v>-1.958207497687251E-9</v>
      </c>
      <c r="HU118" s="1180">
        <f t="shared" ca="1" si="799"/>
        <v>-9.4322954017115011E-3</v>
      </c>
      <c r="HV118" s="1180">
        <f t="shared" ca="1" si="799"/>
        <v>-9.4322973656732027E-3</v>
      </c>
      <c r="HW118" s="1180">
        <f t="shared" ca="1" si="799"/>
        <v>-9.4322973656732027E-3</v>
      </c>
      <c r="HX118" s="1180">
        <f t="shared" ca="1" si="799"/>
        <v>-7.8860577548646362E-4</v>
      </c>
      <c r="HY118" s="1180">
        <f t="shared" ca="1" si="799"/>
        <v>-6.0300988101352688E-5</v>
      </c>
      <c r="HZ118" s="1180">
        <f t="shared" ca="1" si="799"/>
        <v>-1.8199181311540011E-17</v>
      </c>
      <c r="IA118" s="1180">
        <f t="shared" ca="1" si="799"/>
        <v>-2.6738647702582873E-18</v>
      </c>
      <c r="IB118" s="1180">
        <f t="shared" ca="1" si="799"/>
        <v>0</v>
      </c>
      <c r="IC118" s="1180">
        <f t="shared" ca="1" si="799"/>
        <v>0</v>
      </c>
      <c r="ID118" s="1180">
        <f t="shared" ca="1" si="799"/>
        <v>0</v>
      </c>
      <c r="IE118" s="1180">
        <f t="shared" ca="1" si="799"/>
        <v>0</v>
      </c>
      <c r="IQ118" s="1180">
        <f t="shared" ca="1" si="800"/>
        <v>-7.8860577548646362E-4</v>
      </c>
      <c r="IR118" s="1180">
        <f t="shared" ca="1" si="800"/>
        <v>-6.0300988101352688E-5</v>
      </c>
      <c r="IS118" s="1180">
        <f t="shared" ca="1" si="800"/>
        <v>-1.1960673251500799E-6</v>
      </c>
      <c r="IT118" s="1180">
        <f t="shared" ca="1" si="800"/>
        <v>-6.149705567707719E-5</v>
      </c>
      <c r="IU118" s="1180">
        <f t="shared" ca="1" si="800"/>
        <v>-5.7433831564651309E-5</v>
      </c>
      <c r="IV118" s="1180">
        <f t="shared" ca="1" si="800"/>
        <v>-3.4989808951571677E-5</v>
      </c>
      <c r="IW118" s="1180">
        <f t="shared" ca="1" si="800"/>
        <v>-2.8705615823918759E-5</v>
      </c>
      <c r="IX118" s="1180">
        <f t="shared" ca="1" si="800"/>
        <v>-1.3044265654792239E-19</v>
      </c>
      <c r="IY118" s="1180">
        <f t="shared" ca="1" si="800"/>
        <v>-4.0632240447030609E-6</v>
      </c>
      <c r="IZ118" s="1180">
        <f t="shared" ca="1" si="800"/>
        <v>-5.0881257550968599E-6</v>
      </c>
      <c r="JA118" s="1180">
        <f t="shared" ca="1" si="801"/>
        <v>-2.9901683128751995E-5</v>
      </c>
      <c r="JB118" s="1180">
        <f t="shared" ca="1" si="801"/>
        <v>0</v>
      </c>
      <c r="JC118" s="1180">
        <f t="shared" ca="1" si="801"/>
        <v>-5.0881257550968599E-6</v>
      </c>
      <c r="JD118" s="1180">
        <f t="shared" ca="1" si="801"/>
        <v>0</v>
      </c>
      <c r="JE118" s="1180">
        <f t="shared" ca="1" si="801"/>
        <v>-5.0881257550968599E-6</v>
      </c>
      <c r="JF118" s="1180">
        <f t="shared" ca="1" si="801"/>
        <v>0</v>
      </c>
      <c r="JG118" s="1180">
        <f t="shared" ca="1" si="801"/>
        <v>0</v>
      </c>
      <c r="JH118" s="1180">
        <f t="shared" ca="1" si="801"/>
        <v>-2.6738647702582873E-18</v>
      </c>
      <c r="JT118" s="1180">
        <f t="shared" ca="1" si="802"/>
        <v>0</v>
      </c>
      <c r="JU118" s="1180">
        <f t="shared" ca="1" si="802"/>
        <v>0</v>
      </c>
      <c r="JV118" s="1180">
        <f t="shared" ca="1" si="802"/>
        <v>0</v>
      </c>
      <c r="JW118" s="1180">
        <f t="shared" ca="1" si="802"/>
        <v>0</v>
      </c>
      <c r="JX118" s="1180">
        <f t="shared" ca="1" si="802"/>
        <v>0</v>
      </c>
      <c r="JY118" s="1180">
        <f t="shared" ca="1" si="802"/>
        <v>0</v>
      </c>
      <c r="JZ118" s="1180">
        <f t="shared" ca="1" si="802"/>
        <v>0</v>
      </c>
      <c r="KA118" s="1180">
        <f t="shared" ca="1" si="802"/>
        <v>0</v>
      </c>
      <c r="KB118" s="1180">
        <f t="shared" ca="1" si="802"/>
        <v>0</v>
      </c>
      <c r="KC118" s="1180">
        <f t="shared" ca="1" si="802"/>
        <v>0</v>
      </c>
      <c r="KL118" s="1180">
        <f t="shared" ca="1" si="803"/>
        <v>0</v>
      </c>
      <c r="KM118" s="1180">
        <f t="shared" ca="1" si="803"/>
        <v>0</v>
      </c>
      <c r="KN118" s="1180">
        <f t="shared" ca="1" si="803"/>
        <v>0</v>
      </c>
      <c r="KO118" s="1180">
        <f t="shared" ca="1" si="803"/>
        <v>0</v>
      </c>
      <c r="KP118" s="1180">
        <f t="shared" ca="1" si="803"/>
        <v>0</v>
      </c>
      <c r="KQ118" s="1180">
        <f t="shared" ca="1" si="803"/>
        <v>0</v>
      </c>
      <c r="KR118" s="1180">
        <f t="shared" ca="1" si="803"/>
        <v>0</v>
      </c>
      <c r="LA118" s="1180">
        <f t="shared" ca="1" si="804"/>
        <v>-6.8785165516611944E-16</v>
      </c>
      <c r="LB118" s="1180">
        <f t="shared" ca="1" si="804"/>
        <v>-1.8199181311540011E-17</v>
      </c>
      <c r="LC118" s="1180">
        <f t="shared" ca="1" si="804"/>
        <v>-7.0605083834003683E-16</v>
      </c>
      <c r="LD118" s="1180">
        <f t="shared" ca="1" si="804"/>
        <v>-7.0605083834003683E-16</v>
      </c>
      <c r="LE118" s="1180">
        <f t="shared" ca="1" si="804"/>
        <v>0</v>
      </c>
      <c r="LF118" s="1180">
        <f t="shared" ca="1" si="804"/>
        <v>0</v>
      </c>
      <c r="LG118" s="1180">
        <f t="shared" ca="1" si="804"/>
        <v>0</v>
      </c>
      <c r="LH118" s="1180">
        <f t="shared" ca="1" si="804"/>
        <v>0</v>
      </c>
      <c r="LI118" s="1180">
        <f t="shared" ca="1" si="804"/>
        <v>0</v>
      </c>
      <c r="LJ118" s="1180">
        <f t="shared" ca="1" si="804"/>
        <v>0</v>
      </c>
      <c r="LK118" s="1180">
        <f t="shared" ca="1" si="804"/>
        <v>0</v>
      </c>
      <c r="LW118" s="1180">
        <f t="shared" ca="1" si="805"/>
        <v>0</v>
      </c>
      <c r="LX118" s="1180">
        <f t="shared" ca="1" si="805"/>
        <v>0</v>
      </c>
      <c r="LY118" s="1180">
        <f t="shared" ca="1" si="805"/>
        <v>-3.6466422361417107E-4</v>
      </c>
      <c r="LZ118" s="1180">
        <f t="shared" ca="1" si="805"/>
        <v>-4.0632240447030609E-6</v>
      </c>
      <c r="MA118" s="1180">
        <f t="shared" ca="1" si="805"/>
        <v>-3.6872744704936878E-4</v>
      </c>
      <c r="MB118" s="1180">
        <f t="shared" ca="1" si="805"/>
        <v>-7.0605083834003683E-16</v>
      </c>
      <c r="MC118" s="1180">
        <f t="shared" ca="1" si="805"/>
        <v>0</v>
      </c>
      <c r="MD118" s="1180">
        <f t="shared" ca="1" si="805"/>
        <v>0</v>
      </c>
      <c r="ME118" s="1180">
        <f t="shared" ca="1" si="805"/>
        <v>0</v>
      </c>
      <c r="MF118" s="1180">
        <f t="shared" ca="1" si="805"/>
        <v>0</v>
      </c>
      <c r="MG118" s="1180">
        <f t="shared" ca="1" si="806"/>
        <v>0</v>
      </c>
      <c r="MH118" s="1180">
        <f t="shared" ca="1" si="806"/>
        <v>0</v>
      </c>
      <c r="MI118" s="1180">
        <f t="shared" ca="1" si="806"/>
        <v>0</v>
      </c>
      <c r="MJ118" s="1180">
        <f t="shared" ca="1" si="806"/>
        <v>0</v>
      </c>
      <c r="MK118" s="1180">
        <f t="shared" ca="1" si="806"/>
        <v>0</v>
      </c>
      <c r="ML118" s="1180">
        <f t="shared" ca="1" si="806"/>
        <v>0</v>
      </c>
      <c r="MM118" s="1180">
        <f t="shared" ca="1" si="806"/>
        <v>0</v>
      </c>
      <c r="MN118" s="1180">
        <f t="shared" ca="1" si="806"/>
        <v>0</v>
      </c>
      <c r="MO118" s="1180">
        <f t="shared" ca="1" si="806"/>
        <v>0</v>
      </c>
      <c r="NA118" s="1180">
        <f t="shared" ca="1" si="807"/>
        <v>-1.8597644726862366E-9</v>
      </c>
      <c r="NB118" s="1180">
        <f t="shared" ca="1" si="807"/>
        <v>-1.3586996177356426E-16</v>
      </c>
      <c r="NC118" s="1180">
        <f t="shared" ca="1" si="807"/>
        <v>-1.8597643372406019E-9</v>
      </c>
      <c r="ND118" s="1180">
        <f t="shared" ca="1" si="807"/>
        <v>0</v>
      </c>
      <c r="NE118" s="1180">
        <f t="shared" ca="1" si="807"/>
        <v>0</v>
      </c>
      <c r="NF118" s="1180">
        <f t="shared" ca="1" si="807"/>
        <v>0</v>
      </c>
      <c r="NG118" s="1180">
        <f t="shared" ca="1" si="807"/>
        <v>0</v>
      </c>
      <c r="NH118" s="1180">
        <f t="shared" ca="1" si="807"/>
        <v>0</v>
      </c>
      <c r="NI118" s="1180">
        <f t="shared" ca="1" si="807"/>
        <v>0</v>
      </c>
      <c r="NJ118" s="1180">
        <f t="shared" ca="1" si="807"/>
        <v>0</v>
      </c>
      <c r="NK118" s="1180">
        <f t="shared" ca="1" si="807"/>
        <v>0</v>
      </c>
      <c r="NL118" s="1180">
        <f t="shared" ca="1" si="807"/>
        <v>0</v>
      </c>
      <c r="NM118" s="1180">
        <f t="shared" ca="1" si="807"/>
        <v>0</v>
      </c>
      <c r="NN118" s="1180">
        <f t="shared" ca="1" si="807"/>
        <v>0</v>
      </c>
      <c r="NO118" s="1180">
        <f t="shared" ca="1" si="807"/>
        <v>0</v>
      </c>
      <c r="NP118" s="1180">
        <f t="shared" ca="1" si="807"/>
        <v>0</v>
      </c>
      <c r="OH118" s="1180">
        <f t="shared" ca="1" si="808"/>
        <v>0</v>
      </c>
      <c r="OI118" s="1180">
        <f t="shared" ca="1" si="808"/>
        <v>0</v>
      </c>
      <c r="OJ118" s="1180">
        <f t="shared" ca="1" si="808"/>
        <v>0</v>
      </c>
      <c r="OK118" s="1180">
        <f t="shared" ca="1" si="808"/>
        <v>0</v>
      </c>
      <c r="OL118" s="1180">
        <f t="shared" ca="1" si="808"/>
        <v>0</v>
      </c>
      <c r="OM118" s="1180">
        <f t="shared" ca="1" si="808"/>
        <v>0</v>
      </c>
      <c r="ON118" s="1180">
        <f t="shared" ca="1" si="808"/>
        <v>0</v>
      </c>
      <c r="OO118" s="1180">
        <f t="shared" ca="1" si="808"/>
        <v>0</v>
      </c>
      <c r="PA118" s="1180">
        <f t="shared" ca="1" si="809"/>
        <v>0</v>
      </c>
      <c r="PB118" s="1180">
        <f t="shared" ca="1" si="809"/>
        <v>0</v>
      </c>
      <c r="PC118" s="1180">
        <f t="shared" ca="1" si="809"/>
        <v>0</v>
      </c>
      <c r="PD118" s="1180">
        <f t="shared" ca="1" si="809"/>
        <v>0</v>
      </c>
      <c r="PE118" s="1180">
        <f t="shared" ca="1" si="809"/>
        <v>0</v>
      </c>
      <c r="PF118" s="1180">
        <f t="shared" ca="1" si="809"/>
        <v>0</v>
      </c>
      <c r="PG118" s="1180">
        <f t="shared" ca="1" si="809"/>
        <v>0</v>
      </c>
      <c r="PH118" s="1180">
        <f t="shared" ca="1" si="809"/>
        <v>0</v>
      </c>
      <c r="PI118" s="1180">
        <f t="shared" ca="1" si="809"/>
        <v>0</v>
      </c>
      <c r="PJ118" s="1180">
        <f t="shared" ca="1" si="809"/>
        <v>0</v>
      </c>
      <c r="PK118" s="1180">
        <f t="shared" ca="1" si="809"/>
        <v>0</v>
      </c>
      <c r="PW118" s="1180">
        <f t="shared" ca="1" si="810"/>
        <v>0</v>
      </c>
      <c r="PX118" s="1180">
        <f t="shared" ca="1" si="810"/>
        <v>0</v>
      </c>
      <c r="PY118" s="1180">
        <f t="shared" ca="1" si="810"/>
        <v>0</v>
      </c>
      <c r="PZ118" s="1180">
        <f t="shared" ca="1" si="810"/>
        <v>0</v>
      </c>
    </row>
    <row r="119" spans="1:442" ht="12" customHeight="1">
      <c r="A119" s="1">
        <v>8</v>
      </c>
      <c r="B119" s="1" t="s">
        <v>2648</v>
      </c>
      <c r="C119" s="1" t="s">
        <v>2659</v>
      </c>
      <c r="D119" s="1" t="s">
        <v>93</v>
      </c>
      <c r="E119" s="1181">
        <v>180.15768</v>
      </c>
      <c r="F119" s="1">
        <v>-0.61003928257999995</v>
      </c>
      <c r="J119" s="1180">
        <f t="shared" ca="1" si="788"/>
        <v>0</v>
      </c>
      <c r="K119" s="1180">
        <f t="shared" ca="1" si="788"/>
        <v>0</v>
      </c>
      <c r="T119" s="1180">
        <f t="shared" ca="1" si="789"/>
        <v>0</v>
      </c>
      <c r="U119" s="1180">
        <f t="shared" ca="1" si="789"/>
        <v>0</v>
      </c>
      <c r="V119" s="1180">
        <f t="shared" ca="1" si="789"/>
        <v>-1.6014117884352859E-10</v>
      </c>
      <c r="W119" s="1180">
        <f t="shared" ca="1" si="789"/>
        <v>0</v>
      </c>
      <c r="X119" s="1180">
        <f t="shared" ca="1" si="789"/>
        <v>0</v>
      </c>
      <c r="Y119" s="1180">
        <f t="shared" ca="1" si="789"/>
        <v>-2.239517106355788E-2</v>
      </c>
      <c r="Z119" s="1180">
        <f t="shared" ca="1" si="789"/>
        <v>-6.2416820930414094E-10</v>
      </c>
      <c r="AA119" s="1180">
        <f t="shared" ca="1" si="789"/>
        <v>-2.239517042019112E-2</v>
      </c>
      <c r="AB119" s="1180">
        <f t="shared" ca="1" si="789"/>
        <v>0</v>
      </c>
      <c r="AC119" s="1180">
        <f t="shared" ca="1" si="789"/>
        <v>-1.6014117884352859E-10</v>
      </c>
      <c r="AD119" s="1180">
        <f t="shared" ca="1" si="789"/>
        <v>0</v>
      </c>
      <c r="AM119" s="1180">
        <f t="shared" ca="1" si="790"/>
        <v>0</v>
      </c>
      <c r="AN119" s="1180">
        <f t="shared" ca="1" si="790"/>
        <v>0</v>
      </c>
      <c r="AO119" s="1180">
        <f t="shared" ca="1" si="790"/>
        <v>-2.239517042019112E-2</v>
      </c>
      <c r="AP119" s="1180">
        <f t="shared" ca="1" si="790"/>
        <v>-2.239517042019112E-2</v>
      </c>
      <c r="AQ119" s="1180">
        <f t="shared" ca="1" si="790"/>
        <v>-3.3039132434338962E-11</v>
      </c>
      <c r="AR119" s="1180">
        <f t="shared" ca="1" si="790"/>
        <v>-4.5600242414706193E-17</v>
      </c>
      <c r="AS119" s="1180">
        <f t="shared" ca="1" si="790"/>
        <v>-6.2416816189816888E-10</v>
      </c>
      <c r="AT119" s="1180">
        <f t="shared" ca="1" si="790"/>
        <v>-4.6476791368012009E-19</v>
      </c>
      <c r="AU119" s="1180">
        <f t="shared" ca="1" si="790"/>
        <v>-3.3039177571596705E-11</v>
      </c>
      <c r="AV119" s="1180">
        <f t="shared" ca="1" si="790"/>
        <v>-2.239517038632971E-2</v>
      </c>
      <c r="AW119" s="1180">
        <f t="shared" ca="1" si="790"/>
        <v>-4.6476791368012009E-19</v>
      </c>
      <c r="AX119" s="1180">
        <f t="shared" ca="1" si="790"/>
        <v>-6.5720734106125172E-10</v>
      </c>
      <c r="AY119" s="1180">
        <f t="shared" ca="1" si="790"/>
        <v>0</v>
      </c>
      <c r="AZ119" s="1180">
        <f t="shared" ca="1" si="790"/>
        <v>0</v>
      </c>
      <c r="BA119" s="1180">
        <f t="shared" ca="1" si="790"/>
        <v>0</v>
      </c>
      <c r="BB119" s="1180">
        <f t="shared" ca="1" si="790"/>
        <v>-2.2171218682127795E-2</v>
      </c>
      <c r="BN119" s="1180">
        <f t="shared" ca="1" si="791"/>
        <v>-2.2171218682127797E-3</v>
      </c>
      <c r="BO119" s="1180">
        <f t="shared" ca="1" si="791"/>
        <v>-2.2171218682127797E-3</v>
      </c>
      <c r="BP119" s="1180">
        <f t="shared" ca="1" si="791"/>
        <v>-1.3557844416580915E-17</v>
      </c>
      <c r="BQ119" s="1180">
        <f t="shared" ca="1" si="791"/>
        <v>0</v>
      </c>
      <c r="BR119" s="1180">
        <f t="shared" ca="1" si="791"/>
        <v>0</v>
      </c>
      <c r="CD119" s="1180">
        <f t="shared" ca="1" si="792"/>
        <v>-2.2171218682127795E-2</v>
      </c>
      <c r="CE119" s="1180">
        <f t="shared" ca="1" si="792"/>
        <v>-2.2171218682127795E-2</v>
      </c>
      <c r="CF119" s="1180">
        <f t="shared" ca="1" si="792"/>
        <v>-2.2171218682127797E-3</v>
      </c>
      <c r="CG119" s="1180">
        <f t="shared" ca="1" si="792"/>
        <v>-2.2171218682127797E-3</v>
      </c>
      <c r="CH119" s="1180">
        <f t="shared" ca="1" si="792"/>
        <v>-2.2171218682127795E-2</v>
      </c>
      <c r="CI119" s="1180">
        <f t="shared" ca="1" si="792"/>
        <v>0</v>
      </c>
      <c r="CJ119" s="1180">
        <f t="shared" ca="1" si="792"/>
        <v>0</v>
      </c>
      <c r="CK119" s="1180">
        <f t="shared" ca="1" si="792"/>
        <v>-2.1506082113198609E-2</v>
      </c>
      <c r="CL119" s="1180">
        <f t="shared" ca="1" si="792"/>
        <v>-1.2747090652185198E-16</v>
      </c>
      <c r="CM119" s="1180">
        <f t="shared" ca="1" si="792"/>
        <v>0</v>
      </c>
      <c r="CN119" s="1180">
        <f t="shared" ca="1" si="792"/>
        <v>-2.1506082113198609E-2</v>
      </c>
      <c r="CO119" s="1180">
        <f t="shared" ca="1" si="792"/>
        <v>0</v>
      </c>
      <c r="DA119" s="1180">
        <f t="shared" ca="1" si="793"/>
        <v>0</v>
      </c>
      <c r="DB119" s="1180">
        <f t="shared" ca="1" si="793"/>
        <v>0</v>
      </c>
      <c r="DC119" s="1180">
        <f t="shared" ca="1" si="793"/>
        <v>0</v>
      </c>
      <c r="DD119" s="1180">
        <f t="shared" ca="1" si="793"/>
        <v>0</v>
      </c>
      <c r="DE119" s="1180">
        <f t="shared" ca="1" si="793"/>
        <v>0</v>
      </c>
      <c r="DF119" s="1180">
        <f t="shared" ca="1" si="793"/>
        <v>0</v>
      </c>
      <c r="DG119" s="1180">
        <f t="shared" ca="1" si="793"/>
        <v>0</v>
      </c>
      <c r="DH119" s="1180">
        <f t="shared" ca="1" si="793"/>
        <v>0</v>
      </c>
      <c r="DI119" s="1180">
        <f t="shared" ca="1" si="793"/>
        <v>0</v>
      </c>
      <c r="DJ119" s="1180">
        <f t="shared" ca="1" si="793"/>
        <v>0</v>
      </c>
      <c r="DV119" s="1180">
        <f t="shared" ca="1" si="794"/>
        <v>0</v>
      </c>
      <c r="DW119" s="1180">
        <f t="shared" ca="1" si="794"/>
        <v>0</v>
      </c>
      <c r="DX119" s="1180">
        <f t="shared" ca="1" si="794"/>
        <v>0</v>
      </c>
      <c r="DY119" s="1180">
        <f t="shared" ca="1" si="794"/>
        <v>0</v>
      </c>
      <c r="DZ119" s="1180">
        <f t="shared" ca="1" si="794"/>
        <v>0</v>
      </c>
      <c r="EA119" s="1180">
        <f t="shared" ca="1" si="794"/>
        <v>0</v>
      </c>
      <c r="EB119" s="1180">
        <f t="shared" ca="1" si="794"/>
        <v>0</v>
      </c>
      <c r="EC119" s="1180">
        <f t="shared" ca="1" si="794"/>
        <v>0</v>
      </c>
      <c r="ED119" s="1180">
        <f t="shared" ca="1" si="794"/>
        <v>0</v>
      </c>
      <c r="EE119" s="1180">
        <f t="shared" ca="1" si="794"/>
        <v>0</v>
      </c>
      <c r="EF119" s="1180">
        <f t="shared" ca="1" si="794"/>
        <v>0</v>
      </c>
      <c r="EG119" s="1180">
        <f t="shared" ca="1" si="794"/>
        <v>0</v>
      </c>
      <c r="EH119" s="1180">
        <f t="shared" ca="1" si="794"/>
        <v>0</v>
      </c>
      <c r="EI119" s="1180">
        <f t="shared" ca="1" si="794"/>
        <v>0</v>
      </c>
      <c r="EJ119" s="1180">
        <f t="shared" ca="1" si="794"/>
        <v>0</v>
      </c>
      <c r="EK119" s="1180">
        <f t="shared" ca="1" si="794"/>
        <v>0</v>
      </c>
      <c r="EW119" s="1180">
        <f t="shared" ca="1" si="795"/>
        <v>-2.1506082113198609E-2</v>
      </c>
      <c r="EX119" s="1180">
        <f t="shared" ca="1" si="795"/>
        <v>-2.1506082113198609E-2</v>
      </c>
      <c r="EY119" s="1180">
        <f t="shared" ca="1" si="795"/>
        <v>-2.1506081977752976E-2</v>
      </c>
      <c r="EZ119" s="1180">
        <f t="shared" ca="1" si="795"/>
        <v>-2.1506081977752976E-2</v>
      </c>
      <c r="FA119" s="1180">
        <f t="shared" ca="1" si="795"/>
        <v>-9.542645228968581E-24</v>
      </c>
      <c r="FB119" s="1180">
        <f t="shared" ca="1" si="795"/>
        <v>-1.6014118934056526E-10</v>
      </c>
      <c r="FN119" s="1180">
        <f t="shared" ca="1" si="796"/>
        <v>-1.3557844416580915E-17</v>
      </c>
      <c r="FO119" s="1180">
        <f t="shared" ca="1" si="796"/>
        <v>-1.2747090652185198E-16</v>
      </c>
      <c r="FP119" s="1180">
        <f t="shared" ca="1" si="796"/>
        <v>-9.542645228968581E-24</v>
      </c>
      <c r="FQ119" s="1180">
        <f t="shared" ca="1" si="796"/>
        <v>-1.6014118934056526E-10</v>
      </c>
      <c r="FR119" s="1180">
        <f t="shared" ca="1" si="796"/>
        <v>0</v>
      </c>
      <c r="FS119" s="1180">
        <f t="shared" ca="1" si="796"/>
        <v>-1.6014117884352859E-10</v>
      </c>
      <c r="FT119" s="1180">
        <f t="shared" ca="1" si="796"/>
        <v>0</v>
      </c>
      <c r="FU119" s="1180">
        <f t="shared" ca="1" si="796"/>
        <v>-1.4102876058893439E-16</v>
      </c>
      <c r="FV119" s="1180">
        <f t="shared" ca="1" si="796"/>
        <v>0</v>
      </c>
      <c r="FW119" s="1180">
        <f t="shared" ca="1" si="796"/>
        <v>0</v>
      </c>
      <c r="FX119" s="1180">
        <f t="shared" ca="1" si="796"/>
        <v>0</v>
      </c>
      <c r="GJ119" s="1180">
        <f t="shared" ca="1" si="797"/>
        <v>0</v>
      </c>
      <c r="GK119" s="1180">
        <f t="shared" ca="1" si="797"/>
        <v>0</v>
      </c>
      <c r="GL119" s="1180">
        <f t="shared" ca="1" si="797"/>
        <v>0</v>
      </c>
      <c r="GM119" s="1180">
        <f t="shared" ca="1" si="797"/>
        <v>0</v>
      </c>
      <c r="GN119" s="1180">
        <f t="shared" ca="1" si="797"/>
        <v>0</v>
      </c>
      <c r="GO119" s="1180">
        <f t="shared" ca="1" si="797"/>
        <v>0</v>
      </c>
      <c r="GP119" s="1180">
        <f t="shared" ca="1" si="797"/>
        <v>0</v>
      </c>
      <c r="GQ119" s="1180">
        <f t="shared" ca="1" si="797"/>
        <v>0</v>
      </c>
      <c r="HC119" s="1180">
        <f t="shared" ca="1" si="798"/>
        <v>-2.1506081977752976E-2</v>
      </c>
      <c r="HD119" s="1180">
        <f t="shared" ca="1" si="798"/>
        <v>-2.0705578637402727E-2</v>
      </c>
      <c r="HE119" s="1180">
        <f t="shared" ca="1" si="798"/>
        <v>0</v>
      </c>
      <c r="HF119" s="1180">
        <f t="shared" ca="1" si="798"/>
        <v>-1.5099576430530008E-15</v>
      </c>
      <c r="HG119" s="1180">
        <f t="shared" ca="1" si="798"/>
        <v>-8.0050332003340227E-4</v>
      </c>
      <c r="HH119" s="1180">
        <f t="shared" ca="1" si="798"/>
        <v>-2.0705578637402727E-2</v>
      </c>
      <c r="HT119" s="1180">
        <f t="shared" ca="1" si="799"/>
        <v>-6.5720734106125172E-10</v>
      </c>
      <c r="HU119" s="1180">
        <f t="shared" ca="1" si="799"/>
        <v>-2.0705578637402727E-2</v>
      </c>
      <c r="HV119" s="1180">
        <f t="shared" ca="1" si="799"/>
        <v>-2.0705579314630903E-2</v>
      </c>
      <c r="HW119" s="1180">
        <f t="shared" ca="1" si="799"/>
        <v>-2.0705579314630903E-2</v>
      </c>
      <c r="HX119" s="1180">
        <f t="shared" ca="1" si="799"/>
        <v>-1.7311306868325166E-3</v>
      </c>
      <c r="HY119" s="1180">
        <f t="shared" ca="1" si="799"/>
        <v>-1.3237145148426463E-4</v>
      </c>
      <c r="HZ119" s="1180">
        <f t="shared" ca="1" si="799"/>
        <v>-3.9950457237128452E-17</v>
      </c>
      <c r="IA119" s="1180">
        <f t="shared" ca="1" si="799"/>
        <v>-5.869611275471275E-18</v>
      </c>
      <c r="IB119" s="1180">
        <f t="shared" ca="1" si="799"/>
        <v>0</v>
      </c>
      <c r="IC119" s="1180">
        <f t="shared" ca="1" si="799"/>
        <v>0</v>
      </c>
      <c r="ID119" s="1180">
        <f t="shared" ca="1" si="799"/>
        <v>0</v>
      </c>
      <c r="IE119" s="1180">
        <f t="shared" ca="1" si="799"/>
        <v>0</v>
      </c>
      <c r="IQ119" s="1180">
        <f t="shared" ca="1" si="800"/>
        <v>-1.7311306868325166E-3</v>
      </c>
      <c r="IR119" s="1180">
        <f t="shared" ca="1" si="800"/>
        <v>-1.3237145148426463E-4</v>
      </c>
      <c r="IS119" s="1180">
        <f t="shared" ca="1" si="800"/>
        <v>-2.6255816454314245E-6</v>
      </c>
      <c r="IT119" s="1180">
        <f t="shared" ca="1" si="800"/>
        <v>-1.3499703294345833E-4</v>
      </c>
      <c r="IU119" s="1180">
        <f t="shared" ca="1" si="800"/>
        <v>-1.2607752987231933E-4</v>
      </c>
      <c r="IV119" s="1180">
        <f t="shared" ca="1" si="800"/>
        <v>-7.6808887031554126E-5</v>
      </c>
      <c r="IW119" s="1180">
        <f t="shared" ca="1" si="800"/>
        <v>-6.3013959422631363E-5</v>
      </c>
      <c r="IX119" s="1180">
        <f t="shared" ca="1" si="800"/>
        <v>-2.8634495488298486E-19</v>
      </c>
      <c r="IY119" s="1180">
        <f t="shared" ca="1" si="800"/>
        <v>-8.9195032743074168E-6</v>
      </c>
      <c r="IZ119" s="1180">
        <f t="shared" ca="1" si="800"/>
        <v>-1.1169345878837811E-5</v>
      </c>
      <c r="JA119" s="1180">
        <f t="shared" ca="1" si="801"/>
        <v>-6.5639541220439125E-5</v>
      </c>
      <c r="JB119" s="1180">
        <f t="shared" ca="1" si="801"/>
        <v>0</v>
      </c>
      <c r="JC119" s="1180">
        <f t="shared" ca="1" si="801"/>
        <v>-1.1169345878837811E-5</v>
      </c>
      <c r="JD119" s="1180">
        <f t="shared" ca="1" si="801"/>
        <v>0</v>
      </c>
      <c r="JE119" s="1180">
        <f t="shared" ca="1" si="801"/>
        <v>-1.1169345878837811E-5</v>
      </c>
      <c r="JF119" s="1180">
        <f t="shared" ca="1" si="801"/>
        <v>0</v>
      </c>
      <c r="JG119" s="1180">
        <f t="shared" ca="1" si="801"/>
        <v>0</v>
      </c>
      <c r="JH119" s="1180">
        <f t="shared" ca="1" si="801"/>
        <v>-5.869611275471275E-18</v>
      </c>
      <c r="JT119" s="1180">
        <f t="shared" ca="1" si="802"/>
        <v>0</v>
      </c>
      <c r="JU119" s="1180">
        <f t="shared" ca="1" si="802"/>
        <v>0</v>
      </c>
      <c r="JV119" s="1180">
        <f t="shared" ca="1" si="802"/>
        <v>0</v>
      </c>
      <c r="JW119" s="1180">
        <f t="shared" ca="1" si="802"/>
        <v>0</v>
      </c>
      <c r="JX119" s="1180">
        <f t="shared" ca="1" si="802"/>
        <v>0</v>
      </c>
      <c r="JY119" s="1180">
        <f t="shared" ca="1" si="802"/>
        <v>0</v>
      </c>
      <c r="JZ119" s="1180">
        <f t="shared" ca="1" si="802"/>
        <v>0</v>
      </c>
      <c r="KA119" s="1180">
        <f t="shared" ca="1" si="802"/>
        <v>0</v>
      </c>
      <c r="KB119" s="1180">
        <f t="shared" ca="1" si="802"/>
        <v>0</v>
      </c>
      <c r="KC119" s="1180">
        <f t="shared" ca="1" si="802"/>
        <v>0</v>
      </c>
      <c r="KL119" s="1180">
        <f t="shared" ca="1" si="803"/>
        <v>0</v>
      </c>
      <c r="KM119" s="1180">
        <f t="shared" ca="1" si="803"/>
        <v>0</v>
      </c>
      <c r="KN119" s="1180">
        <f t="shared" ca="1" si="803"/>
        <v>0</v>
      </c>
      <c r="KO119" s="1180">
        <f t="shared" ca="1" si="803"/>
        <v>0</v>
      </c>
      <c r="KP119" s="1180">
        <f t="shared" ca="1" si="803"/>
        <v>0</v>
      </c>
      <c r="KQ119" s="1180">
        <f t="shared" ca="1" si="803"/>
        <v>0</v>
      </c>
      <c r="KR119" s="1180">
        <f t="shared" ca="1" si="803"/>
        <v>0</v>
      </c>
      <c r="LA119" s="1180">
        <f t="shared" ca="1" si="804"/>
        <v>-1.5099576430530008E-15</v>
      </c>
      <c r="LB119" s="1180">
        <f t="shared" ca="1" si="804"/>
        <v>-3.9950457237128452E-17</v>
      </c>
      <c r="LC119" s="1180">
        <f t="shared" ca="1" si="804"/>
        <v>-1.5499080982584447E-15</v>
      </c>
      <c r="LD119" s="1180">
        <f t="shared" ca="1" si="804"/>
        <v>-1.5499080982584447E-15</v>
      </c>
      <c r="LE119" s="1180">
        <f t="shared" ca="1" si="804"/>
        <v>0</v>
      </c>
      <c r="LF119" s="1180">
        <f t="shared" ca="1" si="804"/>
        <v>0</v>
      </c>
      <c r="LG119" s="1180">
        <f t="shared" ca="1" si="804"/>
        <v>0</v>
      </c>
      <c r="LH119" s="1180">
        <f t="shared" ca="1" si="804"/>
        <v>0</v>
      </c>
      <c r="LI119" s="1180">
        <f t="shared" ca="1" si="804"/>
        <v>0</v>
      </c>
      <c r="LJ119" s="1180">
        <f t="shared" ca="1" si="804"/>
        <v>0</v>
      </c>
      <c r="LK119" s="1180">
        <f t="shared" ca="1" si="804"/>
        <v>0</v>
      </c>
      <c r="LW119" s="1180">
        <f t="shared" ca="1" si="805"/>
        <v>0</v>
      </c>
      <c r="LX119" s="1180">
        <f t="shared" ca="1" si="805"/>
        <v>0</v>
      </c>
      <c r="LY119" s="1180">
        <f t="shared" ca="1" si="805"/>
        <v>-8.0050332003340227E-4</v>
      </c>
      <c r="LZ119" s="1180">
        <f t="shared" ca="1" si="805"/>
        <v>-8.9195032743074168E-6</v>
      </c>
      <c r="MA119" s="1180">
        <f t="shared" ca="1" si="805"/>
        <v>-8.094228214114706E-4</v>
      </c>
      <c r="MB119" s="1180">
        <f t="shared" ca="1" si="805"/>
        <v>-1.5499080982584447E-15</v>
      </c>
      <c r="MC119" s="1180">
        <f t="shared" ca="1" si="805"/>
        <v>0</v>
      </c>
      <c r="MD119" s="1180">
        <f t="shared" ca="1" si="805"/>
        <v>0</v>
      </c>
      <c r="ME119" s="1180">
        <f t="shared" ca="1" si="805"/>
        <v>0</v>
      </c>
      <c r="MF119" s="1180">
        <f t="shared" ca="1" si="805"/>
        <v>0</v>
      </c>
      <c r="MG119" s="1180">
        <f t="shared" ca="1" si="806"/>
        <v>0</v>
      </c>
      <c r="MH119" s="1180">
        <f t="shared" ca="1" si="806"/>
        <v>0</v>
      </c>
      <c r="MI119" s="1180">
        <f t="shared" ca="1" si="806"/>
        <v>0</v>
      </c>
      <c r="MJ119" s="1180">
        <f t="shared" ca="1" si="806"/>
        <v>0</v>
      </c>
      <c r="MK119" s="1180">
        <f t="shared" ca="1" si="806"/>
        <v>0</v>
      </c>
      <c r="ML119" s="1180">
        <f t="shared" ca="1" si="806"/>
        <v>0</v>
      </c>
      <c r="MM119" s="1180">
        <f t="shared" ca="1" si="806"/>
        <v>0</v>
      </c>
      <c r="MN119" s="1180">
        <f t="shared" ca="1" si="806"/>
        <v>0</v>
      </c>
      <c r="MO119" s="1180">
        <f t="shared" ca="1" si="806"/>
        <v>0</v>
      </c>
      <c r="NA119" s="1180">
        <f t="shared" ca="1" si="807"/>
        <v>-6.2416820930414094E-10</v>
      </c>
      <c r="NB119" s="1180">
        <f t="shared" ca="1" si="807"/>
        <v>-4.5600242414706193E-17</v>
      </c>
      <c r="NC119" s="1180">
        <f t="shared" ca="1" si="807"/>
        <v>-6.2416816189816888E-10</v>
      </c>
      <c r="ND119" s="1180">
        <f t="shared" ca="1" si="807"/>
        <v>0</v>
      </c>
      <c r="NE119" s="1180">
        <f t="shared" ca="1" si="807"/>
        <v>0</v>
      </c>
      <c r="NF119" s="1180">
        <f t="shared" ca="1" si="807"/>
        <v>0</v>
      </c>
      <c r="NG119" s="1180">
        <f t="shared" ca="1" si="807"/>
        <v>0</v>
      </c>
      <c r="NH119" s="1180">
        <f t="shared" ca="1" si="807"/>
        <v>0</v>
      </c>
      <c r="NI119" s="1180">
        <f t="shared" ca="1" si="807"/>
        <v>0</v>
      </c>
      <c r="NJ119" s="1180">
        <f t="shared" ca="1" si="807"/>
        <v>0</v>
      </c>
      <c r="NK119" s="1180">
        <f t="shared" ca="1" si="807"/>
        <v>0</v>
      </c>
      <c r="NL119" s="1180">
        <f t="shared" ca="1" si="807"/>
        <v>0</v>
      </c>
      <c r="NM119" s="1180">
        <f t="shared" ca="1" si="807"/>
        <v>0</v>
      </c>
      <c r="NN119" s="1180">
        <f t="shared" ca="1" si="807"/>
        <v>0</v>
      </c>
      <c r="NO119" s="1180">
        <f t="shared" ca="1" si="807"/>
        <v>0</v>
      </c>
      <c r="NP119" s="1180">
        <f t="shared" ca="1" si="807"/>
        <v>0</v>
      </c>
      <c r="OH119" s="1180">
        <f t="shared" ca="1" si="808"/>
        <v>0</v>
      </c>
      <c r="OI119" s="1180">
        <f t="shared" ca="1" si="808"/>
        <v>0</v>
      </c>
      <c r="OJ119" s="1180">
        <f t="shared" ca="1" si="808"/>
        <v>0</v>
      </c>
      <c r="OK119" s="1180">
        <f t="shared" ca="1" si="808"/>
        <v>0</v>
      </c>
      <c r="OL119" s="1180">
        <f t="shared" ca="1" si="808"/>
        <v>0</v>
      </c>
      <c r="OM119" s="1180">
        <f t="shared" ca="1" si="808"/>
        <v>0</v>
      </c>
      <c r="ON119" s="1180">
        <f t="shared" ca="1" si="808"/>
        <v>0</v>
      </c>
      <c r="OO119" s="1180">
        <f t="shared" ca="1" si="808"/>
        <v>0</v>
      </c>
      <c r="PA119" s="1180">
        <f t="shared" ca="1" si="809"/>
        <v>0</v>
      </c>
      <c r="PB119" s="1180">
        <f t="shared" ca="1" si="809"/>
        <v>0</v>
      </c>
      <c r="PC119" s="1180">
        <f t="shared" ca="1" si="809"/>
        <v>0</v>
      </c>
      <c r="PD119" s="1180">
        <f t="shared" ca="1" si="809"/>
        <v>0</v>
      </c>
      <c r="PE119" s="1180">
        <f t="shared" ca="1" si="809"/>
        <v>0</v>
      </c>
      <c r="PF119" s="1180">
        <f t="shared" ca="1" si="809"/>
        <v>0</v>
      </c>
      <c r="PG119" s="1180">
        <f t="shared" ca="1" si="809"/>
        <v>0</v>
      </c>
      <c r="PH119" s="1180">
        <f t="shared" ca="1" si="809"/>
        <v>0</v>
      </c>
      <c r="PI119" s="1180">
        <f t="shared" ca="1" si="809"/>
        <v>0</v>
      </c>
      <c r="PJ119" s="1180">
        <f t="shared" ca="1" si="809"/>
        <v>0</v>
      </c>
      <c r="PK119" s="1180">
        <f t="shared" ca="1" si="809"/>
        <v>0</v>
      </c>
      <c r="PW119" s="1180">
        <f t="shared" ca="1" si="810"/>
        <v>0</v>
      </c>
      <c r="PX119" s="1180">
        <f t="shared" ca="1" si="810"/>
        <v>0</v>
      </c>
      <c r="PY119" s="1180">
        <f t="shared" ca="1" si="810"/>
        <v>0</v>
      </c>
      <c r="PZ119" s="1180">
        <f t="shared" ca="1" si="810"/>
        <v>0</v>
      </c>
    </row>
    <row r="120" spans="1:442" ht="12" customHeight="1">
      <c r="A120" s="1">
        <v>9</v>
      </c>
      <c r="B120" s="1" t="s">
        <v>2648</v>
      </c>
      <c r="C120" s="1" t="s">
        <v>2660</v>
      </c>
      <c r="D120" s="1" t="s">
        <v>93</v>
      </c>
      <c r="E120" s="1181">
        <v>150.13140000000001</v>
      </c>
      <c r="F120" s="1">
        <v>-0.50928265215000001</v>
      </c>
      <c r="J120" s="1180">
        <f t="shared" ca="1" si="788"/>
        <v>0</v>
      </c>
      <c r="K120" s="1180">
        <f t="shared" ca="1" si="788"/>
        <v>0</v>
      </c>
      <c r="T120" s="1180">
        <f t="shared" ca="1" si="789"/>
        <v>0</v>
      </c>
      <c r="U120" s="1180">
        <f t="shared" ca="1" si="789"/>
        <v>0</v>
      </c>
      <c r="V120" s="1180">
        <f t="shared" ca="1" si="789"/>
        <v>-6.731325033178323E-11</v>
      </c>
      <c r="W120" s="1180">
        <f t="shared" ca="1" si="789"/>
        <v>0</v>
      </c>
      <c r="X120" s="1180">
        <f t="shared" ca="1" si="789"/>
        <v>0</v>
      </c>
      <c r="Y120" s="1180">
        <f t="shared" ca="1" si="789"/>
        <v>-9.41351728509272E-3</v>
      </c>
      <c r="Z120" s="1180">
        <f t="shared" ca="1" si="789"/>
        <v>-2.6236094377106173E-10</v>
      </c>
      <c r="AA120" s="1180">
        <f t="shared" ca="1" si="789"/>
        <v>-9.4135170137130339E-3</v>
      </c>
      <c r="AB120" s="1180">
        <f t="shared" ca="1" si="789"/>
        <v>0</v>
      </c>
      <c r="AC120" s="1180">
        <f t="shared" ca="1" si="789"/>
        <v>-6.731325033178323E-11</v>
      </c>
      <c r="AD120" s="1180">
        <f t="shared" ca="1" si="789"/>
        <v>0</v>
      </c>
      <c r="AM120" s="1180">
        <f t="shared" ca="1" si="790"/>
        <v>0</v>
      </c>
      <c r="AN120" s="1180">
        <f t="shared" ca="1" si="790"/>
        <v>0</v>
      </c>
      <c r="AO120" s="1180">
        <f t="shared" ca="1" si="790"/>
        <v>-9.4135170137130339E-3</v>
      </c>
      <c r="AP120" s="1180">
        <f t="shared" ca="1" si="790"/>
        <v>-9.4135170137130339E-3</v>
      </c>
      <c r="AQ120" s="1180">
        <f t="shared" ca="1" si="790"/>
        <v>-1.3887567253358059E-11</v>
      </c>
      <c r="AR120" s="1180">
        <f t="shared" ca="1" si="790"/>
        <v>-1.9167465494155582E-17</v>
      </c>
      <c r="AS120" s="1180">
        <f t="shared" ca="1" si="790"/>
        <v>-2.6236092477448368E-10</v>
      </c>
      <c r="AT120" s="1180">
        <f t="shared" ca="1" si="790"/>
        <v>-1.953591148585799E-19</v>
      </c>
      <c r="AU120" s="1180">
        <f t="shared" ca="1" si="790"/>
        <v>-1.3887586216013607E-11</v>
      </c>
      <c r="AV120" s="1180">
        <f t="shared" ca="1" si="790"/>
        <v>-9.4135170137130339E-3</v>
      </c>
      <c r="AW120" s="1180">
        <f t="shared" ca="1" si="790"/>
        <v>-1.953591148585799E-19</v>
      </c>
      <c r="AX120" s="1180">
        <f t="shared" ca="1" si="790"/>
        <v>-2.7624851119403209E-10</v>
      </c>
      <c r="AY120" s="1180">
        <f t="shared" ca="1" si="790"/>
        <v>0</v>
      </c>
      <c r="AZ120" s="1180">
        <f t="shared" ca="1" si="790"/>
        <v>0</v>
      </c>
      <c r="BA120" s="1180">
        <f t="shared" ca="1" si="790"/>
        <v>0</v>
      </c>
      <c r="BB120" s="1180">
        <f t="shared" ca="1" si="790"/>
        <v>-9.3193818459504762E-3</v>
      </c>
      <c r="BN120" s="1180">
        <f t="shared" ca="1" si="791"/>
        <v>-9.3193818459504757E-4</v>
      </c>
      <c r="BO120" s="1180">
        <f t="shared" ca="1" si="791"/>
        <v>-9.3193818459504757E-4</v>
      </c>
      <c r="BP120" s="1180">
        <f t="shared" ca="1" si="791"/>
        <v>-5.6988625786994205E-18</v>
      </c>
      <c r="BQ120" s="1180">
        <f t="shared" ca="1" si="791"/>
        <v>0</v>
      </c>
      <c r="BR120" s="1180">
        <f t="shared" ca="1" si="791"/>
        <v>0</v>
      </c>
      <c r="CD120" s="1180">
        <f t="shared" ca="1" si="792"/>
        <v>-9.3193818459504762E-3</v>
      </c>
      <c r="CE120" s="1180">
        <f t="shared" ca="1" si="792"/>
        <v>-9.3193818459504762E-3</v>
      </c>
      <c r="CF120" s="1180">
        <f t="shared" ca="1" si="792"/>
        <v>-9.3193818459504757E-4</v>
      </c>
      <c r="CG120" s="1180">
        <f t="shared" ca="1" si="792"/>
        <v>-9.3193818459504757E-4</v>
      </c>
      <c r="CH120" s="1180">
        <f t="shared" ca="1" si="792"/>
        <v>-9.3193818459504762E-3</v>
      </c>
      <c r="CI120" s="1180">
        <f t="shared" ca="1" si="792"/>
        <v>0</v>
      </c>
      <c r="CJ120" s="1180">
        <f t="shared" ca="1" si="792"/>
        <v>0</v>
      </c>
      <c r="CK120" s="1180">
        <f t="shared" ca="1" si="792"/>
        <v>-9.0398003875189394E-3</v>
      </c>
      <c r="CL120" s="1180">
        <f t="shared" ca="1" si="792"/>
        <v>-5.3580728568620896E-17</v>
      </c>
      <c r="CM120" s="1180">
        <f t="shared" ca="1" si="792"/>
        <v>0</v>
      </c>
      <c r="CN120" s="1180">
        <f t="shared" ca="1" si="792"/>
        <v>-9.0398003875189394E-3</v>
      </c>
      <c r="CO120" s="1180">
        <f t="shared" ca="1" si="792"/>
        <v>0</v>
      </c>
      <c r="DA120" s="1180">
        <f t="shared" ca="1" si="793"/>
        <v>0</v>
      </c>
      <c r="DB120" s="1180">
        <f t="shared" ca="1" si="793"/>
        <v>0</v>
      </c>
      <c r="DC120" s="1180">
        <f t="shared" ca="1" si="793"/>
        <v>0</v>
      </c>
      <c r="DD120" s="1180">
        <f t="shared" ca="1" si="793"/>
        <v>0</v>
      </c>
      <c r="DE120" s="1180">
        <f t="shared" ca="1" si="793"/>
        <v>0</v>
      </c>
      <c r="DF120" s="1180">
        <f t="shared" ca="1" si="793"/>
        <v>0</v>
      </c>
      <c r="DG120" s="1180">
        <f t="shared" ca="1" si="793"/>
        <v>0</v>
      </c>
      <c r="DH120" s="1180">
        <f t="shared" ca="1" si="793"/>
        <v>0</v>
      </c>
      <c r="DI120" s="1180">
        <f t="shared" ca="1" si="793"/>
        <v>0</v>
      </c>
      <c r="DJ120" s="1180">
        <f t="shared" ca="1" si="793"/>
        <v>0</v>
      </c>
      <c r="DV120" s="1180">
        <f t="shared" ca="1" si="794"/>
        <v>0</v>
      </c>
      <c r="DW120" s="1180">
        <f t="shared" ca="1" si="794"/>
        <v>0</v>
      </c>
      <c r="DX120" s="1180">
        <f t="shared" ca="1" si="794"/>
        <v>0</v>
      </c>
      <c r="DY120" s="1180">
        <f t="shared" ca="1" si="794"/>
        <v>0</v>
      </c>
      <c r="DZ120" s="1180">
        <f t="shared" ca="1" si="794"/>
        <v>0</v>
      </c>
      <c r="EA120" s="1180">
        <f t="shared" ca="1" si="794"/>
        <v>0</v>
      </c>
      <c r="EB120" s="1180">
        <f t="shared" ca="1" si="794"/>
        <v>0</v>
      </c>
      <c r="EC120" s="1180">
        <f t="shared" ca="1" si="794"/>
        <v>0</v>
      </c>
      <c r="ED120" s="1180">
        <f t="shared" ca="1" si="794"/>
        <v>0</v>
      </c>
      <c r="EE120" s="1180">
        <f t="shared" ca="1" si="794"/>
        <v>0</v>
      </c>
      <c r="EF120" s="1180">
        <f t="shared" ca="1" si="794"/>
        <v>0</v>
      </c>
      <c r="EG120" s="1180">
        <f t="shared" ca="1" si="794"/>
        <v>0</v>
      </c>
      <c r="EH120" s="1180">
        <f t="shared" ca="1" si="794"/>
        <v>0</v>
      </c>
      <c r="EI120" s="1180">
        <f t="shared" ca="1" si="794"/>
        <v>0</v>
      </c>
      <c r="EJ120" s="1180">
        <f t="shared" ca="1" si="794"/>
        <v>0</v>
      </c>
      <c r="EK120" s="1180">
        <f t="shared" ca="1" si="794"/>
        <v>0</v>
      </c>
      <c r="EW120" s="1180">
        <f t="shared" ca="1" si="795"/>
        <v>-9.0398003875189394E-3</v>
      </c>
      <c r="EX120" s="1180">
        <f t="shared" ca="1" si="795"/>
        <v>-9.0398003875189394E-3</v>
      </c>
      <c r="EY120" s="1180">
        <f t="shared" ca="1" si="795"/>
        <v>-9.0398003196740188E-3</v>
      </c>
      <c r="EZ120" s="1180">
        <f t="shared" ca="1" si="795"/>
        <v>-9.0398003196740188E-3</v>
      </c>
      <c r="FA120" s="1180">
        <f t="shared" ca="1" si="795"/>
        <v>-4.0111261241020308E-24</v>
      </c>
      <c r="FB120" s="1180">
        <f t="shared" ca="1" si="795"/>
        <v>-6.7313254741703144E-11</v>
      </c>
      <c r="FN120" s="1180">
        <f t="shared" ca="1" si="796"/>
        <v>-5.6988625786994205E-18</v>
      </c>
      <c r="FO120" s="1180">
        <f t="shared" ca="1" si="796"/>
        <v>-5.3580728568620896E-17</v>
      </c>
      <c r="FP120" s="1180">
        <f t="shared" ca="1" si="796"/>
        <v>-4.0111261241020308E-24</v>
      </c>
      <c r="FQ120" s="1180">
        <f t="shared" ca="1" si="796"/>
        <v>-6.7313254741703144E-11</v>
      </c>
      <c r="FR120" s="1180">
        <f t="shared" ca="1" si="796"/>
        <v>0</v>
      </c>
      <c r="FS120" s="1180">
        <f t="shared" ca="1" si="796"/>
        <v>-6.731325033178323E-11</v>
      </c>
      <c r="FT120" s="1180">
        <f t="shared" ca="1" si="796"/>
        <v>0</v>
      </c>
      <c r="FU120" s="1180">
        <f t="shared" ca="1" si="796"/>
        <v>-5.9279595116248229E-17</v>
      </c>
      <c r="FV120" s="1180">
        <f t="shared" ca="1" si="796"/>
        <v>0</v>
      </c>
      <c r="FW120" s="1180">
        <f t="shared" ca="1" si="796"/>
        <v>0</v>
      </c>
      <c r="FX120" s="1180">
        <f t="shared" ca="1" si="796"/>
        <v>0</v>
      </c>
      <c r="GJ120" s="1180">
        <f t="shared" ca="1" si="797"/>
        <v>0</v>
      </c>
      <c r="GK120" s="1180">
        <f t="shared" ca="1" si="797"/>
        <v>0</v>
      </c>
      <c r="GL120" s="1180">
        <f t="shared" ca="1" si="797"/>
        <v>0</v>
      </c>
      <c r="GM120" s="1180">
        <f t="shared" ca="1" si="797"/>
        <v>0</v>
      </c>
      <c r="GN120" s="1180">
        <f t="shared" ca="1" si="797"/>
        <v>0</v>
      </c>
      <c r="GO120" s="1180">
        <f t="shared" ca="1" si="797"/>
        <v>0</v>
      </c>
      <c r="GP120" s="1180">
        <f t="shared" ca="1" si="797"/>
        <v>0</v>
      </c>
      <c r="GQ120" s="1180">
        <f t="shared" ca="1" si="797"/>
        <v>0</v>
      </c>
      <c r="HC120" s="1180">
        <f t="shared" ca="1" si="798"/>
        <v>-9.0398003196740188E-3</v>
      </c>
      <c r="HD120" s="1180">
        <f t="shared" ca="1" si="798"/>
        <v>-8.7033192252644088E-3</v>
      </c>
      <c r="HE120" s="1180">
        <f t="shared" ca="1" si="798"/>
        <v>0</v>
      </c>
      <c r="HF120" s="1180">
        <f t="shared" ca="1" si="798"/>
        <v>-6.3469095003258261E-16</v>
      </c>
      <c r="HG120" s="1180">
        <f t="shared" ca="1" si="798"/>
        <v>-3.3648110153332831E-4</v>
      </c>
      <c r="HH120" s="1180">
        <f t="shared" ca="1" si="798"/>
        <v>-8.7033192252644088E-3</v>
      </c>
      <c r="HT120" s="1180">
        <f t="shared" ca="1" si="799"/>
        <v>-2.7624851119403209E-10</v>
      </c>
      <c r="HU120" s="1180">
        <f t="shared" ca="1" si="799"/>
        <v>-8.7033192252644088E-3</v>
      </c>
      <c r="HV120" s="1180">
        <f t="shared" ca="1" si="799"/>
        <v>-8.7033194966440932E-3</v>
      </c>
      <c r="HW120" s="1180">
        <f t="shared" ca="1" si="799"/>
        <v>-8.7033194966440932E-3</v>
      </c>
      <c r="HX120" s="1180">
        <f t="shared" ca="1" si="799"/>
        <v>-7.2765814372633298E-4</v>
      </c>
      <c r="HY120" s="1180">
        <f t="shared" ca="1" si="799"/>
        <v>-5.5640608597063217E-5</v>
      </c>
      <c r="HZ120" s="1180">
        <f t="shared" ca="1" si="799"/>
        <v>-1.6792652189741839E-17</v>
      </c>
      <c r="IA120" s="1180">
        <f t="shared" ca="1" si="799"/>
        <v>-2.4672143390223305E-18</v>
      </c>
      <c r="IB120" s="1180">
        <f t="shared" ca="1" si="799"/>
        <v>0</v>
      </c>
      <c r="IC120" s="1180">
        <f t="shared" ca="1" si="799"/>
        <v>0</v>
      </c>
      <c r="ID120" s="1180">
        <f t="shared" ca="1" si="799"/>
        <v>0</v>
      </c>
      <c r="IE120" s="1180">
        <f t="shared" ca="1" si="799"/>
        <v>0</v>
      </c>
      <c r="IQ120" s="1180">
        <f t="shared" ca="1" si="800"/>
        <v>-7.2765814372633298E-4</v>
      </c>
      <c r="IR120" s="1180">
        <f t="shared" ca="1" si="800"/>
        <v>-5.5640608597063217E-5</v>
      </c>
      <c r="IS120" s="1180">
        <f t="shared" ca="1" si="800"/>
        <v>-1.1036289106517353E-6</v>
      </c>
      <c r="IT120" s="1180">
        <f t="shared" ca="1" si="800"/>
        <v>-5.6744237524676181E-5</v>
      </c>
      <c r="IU120" s="1180">
        <f t="shared" ca="1" si="800"/>
        <v>-5.2995041001260394E-5</v>
      </c>
      <c r="IV120" s="1180">
        <f t="shared" ca="1" si="800"/>
        <v>-3.228561119353464E-5</v>
      </c>
      <c r="IW120" s="1180">
        <f t="shared" ca="1" si="800"/>
        <v>-2.6487093821719185E-5</v>
      </c>
      <c r="IX120" s="1180">
        <f t="shared" ca="1" si="800"/>
        <v>-1.2036135725604427E-19</v>
      </c>
      <c r="IY120" s="1180">
        <f t="shared" ca="1" si="800"/>
        <v>-3.749196557338245E-6</v>
      </c>
      <c r="IZ120" s="1180">
        <f t="shared" ca="1" si="800"/>
        <v>-4.6948884781249497E-6</v>
      </c>
      <c r="JA120" s="1180">
        <f t="shared" ca="1" si="801"/>
        <v>-2.7590722715409696E-5</v>
      </c>
      <c r="JB120" s="1180">
        <f t="shared" ca="1" si="801"/>
        <v>0</v>
      </c>
      <c r="JC120" s="1180">
        <f t="shared" ca="1" si="801"/>
        <v>-4.6948884781249497E-6</v>
      </c>
      <c r="JD120" s="1180">
        <f t="shared" ca="1" si="801"/>
        <v>0</v>
      </c>
      <c r="JE120" s="1180">
        <f t="shared" ca="1" si="801"/>
        <v>-4.6948884781249497E-6</v>
      </c>
      <c r="JF120" s="1180">
        <f t="shared" ca="1" si="801"/>
        <v>0</v>
      </c>
      <c r="JG120" s="1180">
        <f t="shared" ca="1" si="801"/>
        <v>0</v>
      </c>
      <c r="JH120" s="1180">
        <f t="shared" ca="1" si="801"/>
        <v>-2.4672143390223305E-18</v>
      </c>
      <c r="JT120" s="1180">
        <f t="shared" ca="1" si="802"/>
        <v>0</v>
      </c>
      <c r="JU120" s="1180">
        <f t="shared" ca="1" si="802"/>
        <v>0</v>
      </c>
      <c r="JV120" s="1180">
        <f t="shared" ca="1" si="802"/>
        <v>0</v>
      </c>
      <c r="JW120" s="1180">
        <f t="shared" ca="1" si="802"/>
        <v>0</v>
      </c>
      <c r="JX120" s="1180">
        <f t="shared" ca="1" si="802"/>
        <v>0</v>
      </c>
      <c r="JY120" s="1180">
        <f t="shared" ca="1" si="802"/>
        <v>0</v>
      </c>
      <c r="JZ120" s="1180">
        <f t="shared" ca="1" si="802"/>
        <v>0</v>
      </c>
      <c r="KA120" s="1180">
        <f t="shared" ca="1" si="802"/>
        <v>0</v>
      </c>
      <c r="KB120" s="1180">
        <f t="shared" ca="1" si="802"/>
        <v>0</v>
      </c>
      <c r="KC120" s="1180">
        <f t="shared" ca="1" si="802"/>
        <v>0</v>
      </c>
      <c r="KL120" s="1180">
        <f t="shared" ca="1" si="803"/>
        <v>0</v>
      </c>
      <c r="KM120" s="1180">
        <f t="shared" ca="1" si="803"/>
        <v>0</v>
      </c>
      <c r="KN120" s="1180">
        <f t="shared" ca="1" si="803"/>
        <v>0</v>
      </c>
      <c r="KO120" s="1180">
        <f t="shared" ca="1" si="803"/>
        <v>0</v>
      </c>
      <c r="KP120" s="1180">
        <f t="shared" ca="1" si="803"/>
        <v>0</v>
      </c>
      <c r="KQ120" s="1180">
        <f t="shared" ca="1" si="803"/>
        <v>0</v>
      </c>
      <c r="KR120" s="1180">
        <f t="shared" ca="1" si="803"/>
        <v>0</v>
      </c>
      <c r="LA120" s="1180">
        <f t="shared" ca="1" si="804"/>
        <v>-6.3469095003258261E-16</v>
      </c>
      <c r="LB120" s="1180">
        <f t="shared" ca="1" si="804"/>
        <v>-1.6792652189741839E-17</v>
      </c>
      <c r="LC120" s="1180">
        <f t="shared" ca="1" si="804"/>
        <v>-6.5148359933891536E-16</v>
      </c>
      <c r="LD120" s="1180">
        <f t="shared" ca="1" si="804"/>
        <v>-6.5148359933891536E-16</v>
      </c>
      <c r="LE120" s="1180">
        <f t="shared" ca="1" si="804"/>
        <v>0</v>
      </c>
      <c r="LF120" s="1180">
        <f t="shared" ca="1" si="804"/>
        <v>0</v>
      </c>
      <c r="LG120" s="1180">
        <f t="shared" ca="1" si="804"/>
        <v>0</v>
      </c>
      <c r="LH120" s="1180">
        <f t="shared" ca="1" si="804"/>
        <v>0</v>
      </c>
      <c r="LI120" s="1180">
        <f t="shared" ca="1" si="804"/>
        <v>0</v>
      </c>
      <c r="LJ120" s="1180">
        <f t="shared" ca="1" si="804"/>
        <v>0</v>
      </c>
      <c r="LK120" s="1180">
        <f t="shared" ca="1" si="804"/>
        <v>0</v>
      </c>
      <c r="LW120" s="1180">
        <f t="shared" ca="1" si="805"/>
        <v>0</v>
      </c>
      <c r="LX120" s="1180">
        <f t="shared" ca="1" si="805"/>
        <v>0</v>
      </c>
      <c r="LY120" s="1180">
        <f t="shared" ca="1" si="805"/>
        <v>-3.3648110153332831E-4</v>
      </c>
      <c r="LZ120" s="1180">
        <f t="shared" ca="1" si="805"/>
        <v>-3.749196557338245E-6</v>
      </c>
      <c r="MA120" s="1180">
        <f t="shared" ca="1" si="805"/>
        <v>-3.4023029636062112E-4</v>
      </c>
      <c r="MB120" s="1180">
        <f t="shared" ca="1" si="805"/>
        <v>-6.5148359933891536E-16</v>
      </c>
      <c r="MC120" s="1180">
        <f t="shared" ca="1" si="805"/>
        <v>0</v>
      </c>
      <c r="MD120" s="1180">
        <f t="shared" ca="1" si="805"/>
        <v>0</v>
      </c>
      <c r="ME120" s="1180">
        <f t="shared" ca="1" si="805"/>
        <v>0</v>
      </c>
      <c r="MF120" s="1180">
        <f t="shared" ca="1" si="805"/>
        <v>0</v>
      </c>
      <c r="MG120" s="1180">
        <f t="shared" ca="1" si="806"/>
        <v>0</v>
      </c>
      <c r="MH120" s="1180">
        <f t="shared" ca="1" si="806"/>
        <v>0</v>
      </c>
      <c r="MI120" s="1180">
        <f t="shared" ca="1" si="806"/>
        <v>0</v>
      </c>
      <c r="MJ120" s="1180">
        <f t="shared" ca="1" si="806"/>
        <v>0</v>
      </c>
      <c r="MK120" s="1180">
        <f t="shared" ca="1" si="806"/>
        <v>0</v>
      </c>
      <c r="ML120" s="1180">
        <f t="shared" ca="1" si="806"/>
        <v>0</v>
      </c>
      <c r="MM120" s="1180">
        <f t="shared" ca="1" si="806"/>
        <v>0</v>
      </c>
      <c r="MN120" s="1180">
        <f t="shared" ca="1" si="806"/>
        <v>0</v>
      </c>
      <c r="MO120" s="1180">
        <f t="shared" ca="1" si="806"/>
        <v>0</v>
      </c>
      <c r="NA120" s="1180">
        <f t="shared" ca="1" si="807"/>
        <v>-2.6236094377106173E-10</v>
      </c>
      <c r="NB120" s="1180">
        <f t="shared" ca="1" si="807"/>
        <v>-1.9167465494155582E-17</v>
      </c>
      <c r="NC120" s="1180">
        <f t="shared" ca="1" si="807"/>
        <v>-2.6236092477448368E-10</v>
      </c>
      <c r="ND120" s="1180">
        <f t="shared" ca="1" si="807"/>
        <v>0</v>
      </c>
      <c r="NE120" s="1180">
        <f t="shared" ca="1" si="807"/>
        <v>0</v>
      </c>
      <c r="NF120" s="1180">
        <f t="shared" ca="1" si="807"/>
        <v>0</v>
      </c>
      <c r="NG120" s="1180">
        <f t="shared" ca="1" si="807"/>
        <v>0</v>
      </c>
      <c r="NH120" s="1180">
        <f t="shared" ca="1" si="807"/>
        <v>0</v>
      </c>
      <c r="NI120" s="1180">
        <f t="shared" ca="1" si="807"/>
        <v>0</v>
      </c>
      <c r="NJ120" s="1180">
        <f t="shared" ca="1" si="807"/>
        <v>0</v>
      </c>
      <c r="NK120" s="1180">
        <f t="shared" ca="1" si="807"/>
        <v>0</v>
      </c>
      <c r="NL120" s="1180">
        <f t="shared" ca="1" si="807"/>
        <v>0</v>
      </c>
      <c r="NM120" s="1180">
        <f t="shared" ca="1" si="807"/>
        <v>0</v>
      </c>
      <c r="NN120" s="1180">
        <f t="shared" ca="1" si="807"/>
        <v>0</v>
      </c>
      <c r="NO120" s="1180">
        <f t="shared" ca="1" si="807"/>
        <v>0</v>
      </c>
      <c r="NP120" s="1180">
        <f t="shared" ca="1" si="807"/>
        <v>0</v>
      </c>
      <c r="OH120" s="1180">
        <f t="shared" ca="1" si="808"/>
        <v>0</v>
      </c>
      <c r="OI120" s="1180">
        <f t="shared" ca="1" si="808"/>
        <v>0</v>
      </c>
      <c r="OJ120" s="1180">
        <f t="shared" ca="1" si="808"/>
        <v>0</v>
      </c>
      <c r="OK120" s="1180">
        <f t="shared" ca="1" si="808"/>
        <v>0</v>
      </c>
      <c r="OL120" s="1180">
        <f t="shared" ca="1" si="808"/>
        <v>0</v>
      </c>
      <c r="OM120" s="1180">
        <f t="shared" ca="1" si="808"/>
        <v>0</v>
      </c>
      <c r="ON120" s="1180">
        <f t="shared" ca="1" si="808"/>
        <v>0</v>
      </c>
      <c r="OO120" s="1180">
        <f t="shared" ca="1" si="808"/>
        <v>0</v>
      </c>
      <c r="PA120" s="1180">
        <f t="shared" ca="1" si="809"/>
        <v>0</v>
      </c>
      <c r="PB120" s="1180">
        <f t="shared" ca="1" si="809"/>
        <v>0</v>
      </c>
      <c r="PC120" s="1180">
        <f t="shared" ca="1" si="809"/>
        <v>0</v>
      </c>
      <c r="PD120" s="1180">
        <f t="shared" ca="1" si="809"/>
        <v>0</v>
      </c>
      <c r="PE120" s="1180">
        <f t="shared" ca="1" si="809"/>
        <v>0</v>
      </c>
      <c r="PF120" s="1180">
        <f t="shared" ca="1" si="809"/>
        <v>0</v>
      </c>
      <c r="PG120" s="1180">
        <f t="shared" ca="1" si="809"/>
        <v>0</v>
      </c>
      <c r="PH120" s="1180">
        <f t="shared" ca="1" si="809"/>
        <v>0</v>
      </c>
      <c r="PI120" s="1180">
        <f t="shared" ca="1" si="809"/>
        <v>0</v>
      </c>
      <c r="PJ120" s="1180">
        <f t="shared" ca="1" si="809"/>
        <v>0</v>
      </c>
      <c r="PK120" s="1180">
        <f t="shared" ca="1" si="809"/>
        <v>0</v>
      </c>
      <c r="PW120" s="1180">
        <f t="shared" ca="1" si="810"/>
        <v>0</v>
      </c>
      <c r="PX120" s="1180">
        <f t="shared" ca="1" si="810"/>
        <v>0</v>
      </c>
      <c r="PY120" s="1180">
        <f t="shared" ca="1" si="810"/>
        <v>0</v>
      </c>
      <c r="PZ120" s="1180">
        <f t="shared" ca="1" si="810"/>
        <v>0</v>
      </c>
    </row>
    <row r="121" spans="1:442" ht="12" customHeight="1">
      <c r="A121" s="1">
        <v>10</v>
      </c>
      <c r="B121" s="1" t="s">
        <v>2648</v>
      </c>
      <c r="C121" s="1" t="s">
        <v>2661</v>
      </c>
      <c r="D121" s="1" t="s">
        <v>93</v>
      </c>
      <c r="E121" s="1181">
        <v>150.13140000000001</v>
      </c>
      <c r="F121" s="1">
        <v>-0.50928265215000001</v>
      </c>
      <c r="J121" s="1180">
        <f t="shared" ca="1" si="788"/>
        <v>0</v>
      </c>
      <c r="K121" s="1180">
        <f t="shared" ca="1" si="788"/>
        <v>0</v>
      </c>
      <c r="T121" s="1180">
        <f t="shared" ca="1" si="789"/>
        <v>0</v>
      </c>
      <c r="U121" s="1180">
        <f t="shared" ca="1" si="789"/>
        <v>0</v>
      </c>
      <c r="V121" s="1180">
        <f t="shared" ca="1" si="789"/>
        <v>-2.4414908454567939E-9</v>
      </c>
      <c r="W121" s="1180">
        <f t="shared" ca="1" si="789"/>
        <v>0</v>
      </c>
      <c r="X121" s="1180">
        <f t="shared" ca="1" si="789"/>
        <v>0</v>
      </c>
      <c r="Y121" s="1180">
        <f t="shared" ca="1" si="789"/>
        <v>-0.37604585768448406</v>
      </c>
      <c r="Z121" s="1180">
        <f t="shared" ca="1" si="789"/>
        <v>-8.9028606036706738E-8</v>
      </c>
      <c r="AA121" s="1180">
        <f t="shared" ca="1" si="789"/>
        <v>-0.37604576948608609</v>
      </c>
      <c r="AB121" s="1180">
        <f t="shared" ca="1" si="789"/>
        <v>0</v>
      </c>
      <c r="AC121" s="1180">
        <f t="shared" ca="1" si="789"/>
        <v>-2.4414908454567939E-9</v>
      </c>
      <c r="AD121" s="1180">
        <f t="shared" ca="1" si="789"/>
        <v>0</v>
      </c>
      <c r="AM121" s="1180">
        <f t="shared" ca="1" si="790"/>
        <v>0</v>
      </c>
      <c r="AN121" s="1180">
        <f t="shared" ca="1" si="790"/>
        <v>0</v>
      </c>
      <c r="AO121" s="1180">
        <f t="shared" ca="1" si="790"/>
        <v>-0.37604576948608609</v>
      </c>
      <c r="AP121" s="1180">
        <f t="shared" ca="1" si="790"/>
        <v>-0.37604576948608609</v>
      </c>
      <c r="AQ121" s="1180">
        <f t="shared" ca="1" si="790"/>
        <v>-1.4445502482444691E-8</v>
      </c>
      <c r="AR121" s="1180">
        <f t="shared" ca="1" si="790"/>
        <v>-1.7880079919720361E-13</v>
      </c>
      <c r="AS121" s="1180">
        <f t="shared" ca="1" si="790"/>
        <v>-8.9028427265338664E-8</v>
      </c>
      <c r="AT121" s="1180">
        <f t="shared" ca="1" si="790"/>
        <v>-5.5983634555357082E-15</v>
      </c>
      <c r="AU121" s="1180">
        <f t="shared" ca="1" si="790"/>
        <v>-1.4445675690529201E-8</v>
      </c>
      <c r="AV121" s="1180">
        <f t="shared" ca="1" si="790"/>
        <v>-0.37604575591710182</v>
      </c>
      <c r="AW121" s="1180">
        <f t="shared" ca="1" si="790"/>
        <v>-5.5983634555357082E-15</v>
      </c>
      <c r="AX121" s="1180">
        <f t="shared" ca="1" si="790"/>
        <v>-1.0347410838346158E-7</v>
      </c>
      <c r="AY121" s="1180">
        <f t="shared" ca="1" si="790"/>
        <v>0</v>
      </c>
      <c r="AZ121" s="1180">
        <f t="shared" ca="1" si="790"/>
        <v>0</v>
      </c>
      <c r="BA121" s="1180">
        <f t="shared" ca="1" si="790"/>
        <v>0</v>
      </c>
      <c r="BB121" s="1180">
        <f t="shared" ca="1" si="790"/>
        <v>-0.37228529849362063</v>
      </c>
      <c r="BN121" s="1180">
        <f t="shared" ca="1" si="791"/>
        <v>-3.7228529849362063E-2</v>
      </c>
      <c r="BO121" s="1180">
        <f t="shared" ca="1" si="791"/>
        <v>-3.7973100385288883E-3</v>
      </c>
      <c r="BP121" s="1180">
        <f t="shared" ca="1" si="791"/>
        <v>-1.2507392825781902E-13</v>
      </c>
      <c r="BQ121" s="1180">
        <f t="shared" ca="1" si="791"/>
        <v>0</v>
      </c>
      <c r="BR121" s="1180">
        <f t="shared" ca="1" si="791"/>
        <v>0</v>
      </c>
      <c r="CD121" s="1180">
        <f t="shared" ca="1" si="792"/>
        <v>-0.37228529849362063</v>
      </c>
      <c r="CE121" s="1180">
        <f t="shared" ca="1" si="792"/>
        <v>-0.37228529849362063</v>
      </c>
      <c r="CF121" s="1180">
        <f t="shared" ca="1" si="792"/>
        <v>-3.7228529849362063E-2</v>
      </c>
      <c r="CG121" s="1180">
        <f t="shared" ca="1" si="792"/>
        <v>-3.7973100385288883E-3</v>
      </c>
      <c r="CH121" s="1180">
        <f t="shared" ca="1" si="792"/>
        <v>-0.37228529849362063</v>
      </c>
      <c r="CI121" s="1180">
        <f t="shared" ca="1" si="792"/>
        <v>0</v>
      </c>
      <c r="CJ121" s="1180">
        <f t="shared" ca="1" si="792"/>
        <v>0</v>
      </c>
      <c r="CK121" s="1180">
        <f t="shared" ca="1" si="792"/>
        <v>-2.3994257254461103E-2</v>
      </c>
      <c r="CL121" s="1180">
        <f t="shared" ca="1" si="792"/>
        <v>-7.6603169604679449E-13</v>
      </c>
      <c r="CM121" s="1180">
        <f t="shared" ca="1" si="792"/>
        <v>0</v>
      </c>
      <c r="CN121" s="1180">
        <f t="shared" ca="1" si="792"/>
        <v>-2.3994257254461103E-2</v>
      </c>
      <c r="CO121" s="1180">
        <f t="shared" ca="1" si="792"/>
        <v>-8.9110568807883969E-13</v>
      </c>
      <c r="DA121" s="1180">
        <f t="shared" ca="1" si="793"/>
        <v>0</v>
      </c>
      <c r="DB121" s="1180">
        <f t="shared" ca="1" si="793"/>
        <v>0</v>
      </c>
      <c r="DC121" s="1180">
        <f t="shared" ca="1" si="793"/>
        <v>0</v>
      </c>
      <c r="DD121" s="1180">
        <f t="shared" ca="1" si="793"/>
        <v>0</v>
      </c>
      <c r="DE121" s="1180">
        <f t="shared" ca="1" si="793"/>
        <v>0</v>
      </c>
      <c r="DF121" s="1180">
        <f t="shared" ca="1" si="793"/>
        <v>0</v>
      </c>
      <c r="DG121" s="1180">
        <f t="shared" ca="1" si="793"/>
        <v>0</v>
      </c>
      <c r="DH121" s="1180">
        <f t="shared" ca="1" si="793"/>
        <v>0</v>
      </c>
      <c r="DI121" s="1180">
        <f t="shared" ca="1" si="793"/>
        <v>0</v>
      </c>
      <c r="DJ121" s="1180">
        <f t="shared" ca="1" si="793"/>
        <v>0</v>
      </c>
      <c r="DV121" s="1180">
        <f t="shared" ca="1" si="794"/>
        <v>0</v>
      </c>
      <c r="DW121" s="1180">
        <f t="shared" ca="1" si="794"/>
        <v>0</v>
      </c>
      <c r="DX121" s="1180">
        <f t="shared" ca="1" si="794"/>
        <v>0</v>
      </c>
      <c r="DY121" s="1180">
        <f t="shared" ca="1" si="794"/>
        <v>0</v>
      </c>
      <c r="DZ121" s="1180">
        <f t="shared" ca="1" si="794"/>
        <v>0</v>
      </c>
      <c r="EA121" s="1180">
        <f t="shared" ca="1" si="794"/>
        <v>0</v>
      </c>
      <c r="EB121" s="1180">
        <f t="shared" ca="1" si="794"/>
        <v>0</v>
      </c>
      <c r="EC121" s="1180">
        <f t="shared" ca="1" si="794"/>
        <v>0</v>
      </c>
      <c r="ED121" s="1180">
        <f t="shared" ca="1" si="794"/>
        <v>0</v>
      </c>
      <c r="EE121" s="1180">
        <f t="shared" ca="1" si="794"/>
        <v>0</v>
      </c>
      <c r="EF121" s="1180">
        <f t="shared" ca="1" si="794"/>
        <v>0</v>
      </c>
      <c r="EG121" s="1180">
        <f t="shared" ca="1" si="794"/>
        <v>0</v>
      </c>
      <c r="EH121" s="1180">
        <f t="shared" ca="1" si="794"/>
        <v>0</v>
      </c>
      <c r="EI121" s="1180">
        <f t="shared" ca="1" si="794"/>
        <v>0</v>
      </c>
      <c r="EJ121" s="1180">
        <f t="shared" ca="1" si="794"/>
        <v>0</v>
      </c>
      <c r="EK121" s="1180">
        <f t="shared" ca="1" si="794"/>
        <v>0</v>
      </c>
      <c r="EW121" s="1180">
        <f t="shared" ca="1" si="795"/>
        <v>-2.3994257254461103E-2</v>
      </c>
      <c r="EX121" s="1180">
        <f t="shared" ca="1" si="795"/>
        <v>-2.3994257254461103E-2</v>
      </c>
      <c r="EY121" s="1180">
        <f t="shared" ca="1" si="795"/>
        <v>-2.3994254812043932E-2</v>
      </c>
      <c r="EZ121" s="1180">
        <f t="shared" ca="1" si="795"/>
        <v>-2.3994254812043932E-2</v>
      </c>
      <c r="FA121" s="1180">
        <f t="shared" ca="1" si="795"/>
        <v>-6.3506743846304324E-20</v>
      </c>
      <c r="FB121" s="1180">
        <f t="shared" ca="1" si="795"/>
        <v>-2.4414910048923592E-9</v>
      </c>
      <c r="FN121" s="1180">
        <f t="shared" ca="1" si="796"/>
        <v>-1.2507392825781902E-13</v>
      </c>
      <c r="FO121" s="1180">
        <f t="shared" ca="1" si="796"/>
        <v>-7.6603169604679449E-13</v>
      </c>
      <c r="FP121" s="1180">
        <f t="shared" ca="1" si="796"/>
        <v>-6.3506743846304324E-20</v>
      </c>
      <c r="FQ121" s="1180">
        <f t="shared" ca="1" si="796"/>
        <v>-2.4414910048923592E-9</v>
      </c>
      <c r="FR121" s="1180">
        <f t="shared" ca="1" si="796"/>
        <v>0</v>
      </c>
      <c r="FS121" s="1180">
        <f t="shared" ca="1" si="796"/>
        <v>-2.4414908454567939E-9</v>
      </c>
      <c r="FT121" s="1180">
        <f t="shared" ca="1" si="796"/>
        <v>0</v>
      </c>
      <c r="FU121" s="1180">
        <f t="shared" ca="1" si="796"/>
        <v>-8.9110568807883969E-13</v>
      </c>
      <c r="FV121" s="1180">
        <f t="shared" ca="1" si="796"/>
        <v>0</v>
      </c>
      <c r="FW121" s="1180">
        <f t="shared" ca="1" si="796"/>
        <v>0</v>
      </c>
      <c r="FX121" s="1180">
        <f t="shared" ca="1" si="796"/>
        <v>-8.9110568807883969E-13</v>
      </c>
      <c r="GJ121" s="1180">
        <f t="shared" ca="1" si="797"/>
        <v>0</v>
      </c>
      <c r="GK121" s="1180">
        <f t="shared" ca="1" si="797"/>
        <v>0</v>
      </c>
      <c r="GL121" s="1180">
        <f t="shared" ca="1" si="797"/>
        <v>0</v>
      </c>
      <c r="GM121" s="1180">
        <f t="shared" ca="1" si="797"/>
        <v>0</v>
      </c>
      <c r="GN121" s="1180">
        <f t="shared" ca="1" si="797"/>
        <v>0</v>
      </c>
      <c r="GO121" s="1180">
        <f t="shared" ca="1" si="797"/>
        <v>0</v>
      </c>
      <c r="GP121" s="1180">
        <f t="shared" ca="1" si="797"/>
        <v>0</v>
      </c>
      <c r="GQ121" s="1180">
        <f t="shared" ca="1" si="797"/>
        <v>0</v>
      </c>
      <c r="HC121" s="1180">
        <f t="shared" ca="1" si="798"/>
        <v>-2.3994254812043932E-2</v>
      </c>
      <c r="HD121" s="1180">
        <f t="shared" ca="1" si="798"/>
        <v>-2.3101136260128E-2</v>
      </c>
      <c r="HE121" s="1180">
        <f t="shared" ca="1" si="798"/>
        <v>0</v>
      </c>
      <c r="HF121" s="1180">
        <f t="shared" ca="1" si="798"/>
        <v>-9.3660071487887014E-13</v>
      </c>
      <c r="HG121" s="1180">
        <f t="shared" ca="1" si="798"/>
        <v>-8.9311854173919054E-4</v>
      </c>
      <c r="HH121" s="1180">
        <f t="shared" ca="1" si="798"/>
        <v>-2.3101136260128E-2</v>
      </c>
      <c r="HT121" s="1180">
        <f t="shared" ca="1" si="799"/>
        <v>-1.0347410838346158E-7</v>
      </c>
      <c r="HU121" s="1180">
        <f t="shared" ca="1" si="799"/>
        <v>-2.3101136260128E-2</v>
      </c>
      <c r="HV121" s="1180">
        <f t="shared" ca="1" si="799"/>
        <v>-2.3101239757555701E-2</v>
      </c>
      <c r="HW121" s="1180">
        <f t="shared" ca="1" si="799"/>
        <v>-2.3101239757555701E-2</v>
      </c>
      <c r="HX121" s="1180">
        <f t="shared" ca="1" si="799"/>
        <v>-1.9314245878560752E-3</v>
      </c>
      <c r="HY121" s="1180">
        <f t="shared" ca="1" si="799"/>
        <v>-1.4768698761014114E-4</v>
      </c>
      <c r="HZ121" s="1180">
        <f t="shared" ca="1" si="799"/>
        <v>-1.4777657004444854E-13</v>
      </c>
      <c r="IA121" s="1180">
        <f t="shared" ca="1" si="799"/>
        <v>-3.8014440331287462E-16</v>
      </c>
      <c r="IB121" s="1180">
        <f t="shared" ca="1" si="799"/>
        <v>0</v>
      </c>
      <c r="IC121" s="1180">
        <f t="shared" ca="1" si="799"/>
        <v>0</v>
      </c>
      <c r="ID121" s="1180">
        <f t="shared" ca="1" si="799"/>
        <v>0</v>
      </c>
      <c r="IE121" s="1180">
        <f t="shared" ca="1" si="799"/>
        <v>0</v>
      </c>
      <c r="IQ121" s="1180">
        <f t="shared" ca="1" si="800"/>
        <v>-1.9314245878560752E-3</v>
      </c>
      <c r="IR121" s="1180">
        <f t="shared" ca="1" si="800"/>
        <v>-1.4768698761014114E-4</v>
      </c>
      <c r="IS121" s="1180">
        <f t="shared" ca="1" si="800"/>
        <v>-2.9293646018220646E-6</v>
      </c>
      <c r="IT121" s="1180">
        <f t="shared" ca="1" si="800"/>
        <v>-1.5061635220857097E-4</v>
      </c>
      <c r="IU121" s="1180">
        <f t="shared" ca="1" si="800"/>
        <v>-1.4066485166458701E-4</v>
      </c>
      <c r="IV121" s="1180">
        <f t="shared" ca="1" si="800"/>
        <v>-8.5695767690302006E-5</v>
      </c>
      <c r="IW121" s="1180">
        <f t="shared" ca="1" si="800"/>
        <v>-7.0304750362315641E-5</v>
      </c>
      <c r="IX121" s="1180">
        <f t="shared" ca="1" si="800"/>
        <v>-3.9452722475435817E-15</v>
      </c>
      <c r="IY121" s="1180">
        <f t="shared" ca="1" si="800"/>
        <v>-9.9515005439839688E-6</v>
      </c>
      <c r="IZ121" s="1180">
        <f t="shared" ca="1" si="800"/>
        <v>-1.246165262778916E-5</v>
      </c>
      <c r="JA121" s="1180">
        <f t="shared" ca="1" si="801"/>
        <v>-7.3234114960745456E-5</v>
      </c>
      <c r="JB121" s="1180">
        <f t="shared" ca="1" si="801"/>
        <v>0</v>
      </c>
      <c r="JC121" s="1180">
        <f t="shared" ca="1" si="801"/>
        <v>-1.246165262778916E-5</v>
      </c>
      <c r="JD121" s="1180">
        <f t="shared" ca="1" si="801"/>
        <v>0</v>
      </c>
      <c r="JE121" s="1180">
        <f t="shared" ca="1" si="801"/>
        <v>-1.246165262778916E-5</v>
      </c>
      <c r="JF121" s="1180">
        <f t="shared" ca="1" si="801"/>
        <v>0</v>
      </c>
      <c r="JG121" s="1180">
        <f t="shared" ca="1" si="801"/>
        <v>0</v>
      </c>
      <c r="JH121" s="1180">
        <f t="shared" ca="1" si="801"/>
        <v>-3.8014440331287462E-16</v>
      </c>
      <c r="JT121" s="1180">
        <f t="shared" ca="1" si="802"/>
        <v>0</v>
      </c>
      <c r="JU121" s="1180">
        <f t="shared" ca="1" si="802"/>
        <v>0</v>
      </c>
      <c r="JV121" s="1180">
        <f t="shared" ca="1" si="802"/>
        <v>0</v>
      </c>
      <c r="JW121" s="1180">
        <f t="shared" ca="1" si="802"/>
        <v>0</v>
      </c>
      <c r="JX121" s="1180">
        <f t="shared" ca="1" si="802"/>
        <v>0</v>
      </c>
      <c r="JY121" s="1180">
        <f t="shared" ca="1" si="802"/>
        <v>0</v>
      </c>
      <c r="JZ121" s="1180">
        <f t="shared" ca="1" si="802"/>
        <v>0</v>
      </c>
      <c r="KA121" s="1180">
        <f t="shared" ca="1" si="802"/>
        <v>0</v>
      </c>
      <c r="KB121" s="1180">
        <f t="shared" ca="1" si="802"/>
        <v>0</v>
      </c>
      <c r="KC121" s="1180">
        <f t="shared" ca="1" si="802"/>
        <v>0</v>
      </c>
      <c r="KL121" s="1180">
        <f t="shared" ca="1" si="803"/>
        <v>0</v>
      </c>
      <c r="KM121" s="1180">
        <f t="shared" ca="1" si="803"/>
        <v>0</v>
      </c>
      <c r="KN121" s="1180">
        <f t="shared" ca="1" si="803"/>
        <v>0</v>
      </c>
      <c r="KO121" s="1180">
        <f t="shared" ca="1" si="803"/>
        <v>0</v>
      </c>
      <c r="KP121" s="1180">
        <f t="shared" ca="1" si="803"/>
        <v>0</v>
      </c>
      <c r="KQ121" s="1180">
        <f t="shared" ca="1" si="803"/>
        <v>0</v>
      </c>
      <c r="KR121" s="1180">
        <f t="shared" ca="1" si="803"/>
        <v>0</v>
      </c>
      <c r="LA121" s="1180">
        <f t="shared" ca="1" si="804"/>
        <v>-9.3660071487887014E-13</v>
      </c>
      <c r="LB121" s="1180">
        <f t="shared" ca="1" si="804"/>
        <v>-1.4777657004444854E-13</v>
      </c>
      <c r="LC121" s="1180">
        <f t="shared" ca="1" si="804"/>
        <v>-1.0843772832271954E-12</v>
      </c>
      <c r="LD121" s="1180">
        <f t="shared" ca="1" si="804"/>
        <v>-1.0843772832271954E-12</v>
      </c>
      <c r="LE121" s="1180">
        <f t="shared" ca="1" si="804"/>
        <v>0</v>
      </c>
      <c r="LF121" s="1180">
        <f t="shared" ca="1" si="804"/>
        <v>0</v>
      </c>
      <c r="LG121" s="1180">
        <f t="shared" ca="1" si="804"/>
        <v>0</v>
      </c>
      <c r="LH121" s="1180">
        <f t="shared" ca="1" si="804"/>
        <v>0</v>
      </c>
      <c r="LI121" s="1180">
        <f t="shared" ca="1" si="804"/>
        <v>0</v>
      </c>
      <c r="LJ121" s="1180">
        <f t="shared" ca="1" si="804"/>
        <v>0</v>
      </c>
      <c r="LK121" s="1180">
        <f t="shared" ca="1" si="804"/>
        <v>0</v>
      </c>
      <c r="LW121" s="1180">
        <f t="shared" ca="1" si="805"/>
        <v>0</v>
      </c>
      <c r="LX121" s="1180">
        <f t="shared" ca="1" si="805"/>
        <v>0</v>
      </c>
      <c r="LY121" s="1180">
        <f t="shared" ca="1" si="805"/>
        <v>-8.9311854173919054E-4</v>
      </c>
      <c r="LZ121" s="1180">
        <f t="shared" ca="1" si="805"/>
        <v>-9.9515005439839688E-6</v>
      </c>
      <c r="MA121" s="1180">
        <f t="shared" ca="1" si="805"/>
        <v>-9.0307004499697128E-4</v>
      </c>
      <c r="MB121" s="1180">
        <f t="shared" ca="1" si="805"/>
        <v>-1.0843772832271954E-12</v>
      </c>
      <c r="MC121" s="1180">
        <f t="shared" ca="1" si="805"/>
        <v>0</v>
      </c>
      <c r="MD121" s="1180">
        <f t="shared" ca="1" si="805"/>
        <v>0</v>
      </c>
      <c r="ME121" s="1180">
        <f t="shared" ca="1" si="805"/>
        <v>0</v>
      </c>
      <c r="MF121" s="1180">
        <f t="shared" ca="1" si="805"/>
        <v>0</v>
      </c>
      <c r="MG121" s="1180">
        <f t="shared" ca="1" si="806"/>
        <v>0</v>
      </c>
      <c r="MH121" s="1180">
        <f t="shared" ca="1" si="806"/>
        <v>0</v>
      </c>
      <c r="MI121" s="1180">
        <f t="shared" ca="1" si="806"/>
        <v>0</v>
      </c>
      <c r="MJ121" s="1180">
        <f t="shared" ca="1" si="806"/>
        <v>0</v>
      </c>
      <c r="MK121" s="1180">
        <f t="shared" ca="1" si="806"/>
        <v>0</v>
      </c>
      <c r="ML121" s="1180">
        <f t="shared" ca="1" si="806"/>
        <v>0</v>
      </c>
      <c r="MM121" s="1180">
        <f t="shared" ca="1" si="806"/>
        <v>0</v>
      </c>
      <c r="MN121" s="1180">
        <f t="shared" ca="1" si="806"/>
        <v>0</v>
      </c>
      <c r="MO121" s="1180">
        <f t="shared" ca="1" si="806"/>
        <v>0</v>
      </c>
      <c r="NA121" s="1180">
        <f t="shared" ca="1" si="807"/>
        <v>-8.9028606036706738E-8</v>
      </c>
      <c r="NB121" s="1180">
        <f t="shared" ca="1" si="807"/>
        <v>-1.7880079919720361E-13</v>
      </c>
      <c r="NC121" s="1180">
        <f t="shared" ca="1" si="807"/>
        <v>-8.9028427265338664E-8</v>
      </c>
      <c r="ND121" s="1180">
        <f t="shared" ca="1" si="807"/>
        <v>0</v>
      </c>
      <c r="NE121" s="1180">
        <f t="shared" ca="1" si="807"/>
        <v>0</v>
      </c>
      <c r="NF121" s="1180">
        <f t="shared" ca="1" si="807"/>
        <v>0</v>
      </c>
      <c r="NG121" s="1180">
        <f t="shared" ca="1" si="807"/>
        <v>0</v>
      </c>
      <c r="NH121" s="1180">
        <f t="shared" ca="1" si="807"/>
        <v>0</v>
      </c>
      <c r="NI121" s="1180">
        <f t="shared" ca="1" si="807"/>
        <v>0</v>
      </c>
      <c r="NJ121" s="1180">
        <f t="shared" ca="1" si="807"/>
        <v>0</v>
      </c>
      <c r="NK121" s="1180">
        <f t="shared" ca="1" si="807"/>
        <v>0</v>
      </c>
      <c r="NL121" s="1180">
        <f t="shared" ca="1" si="807"/>
        <v>0</v>
      </c>
      <c r="NM121" s="1180">
        <f t="shared" ca="1" si="807"/>
        <v>0</v>
      </c>
      <c r="NN121" s="1180">
        <f t="shared" ca="1" si="807"/>
        <v>0</v>
      </c>
      <c r="NO121" s="1180">
        <f t="shared" ca="1" si="807"/>
        <v>0</v>
      </c>
      <c r="NP121" s="1180">
        <f t="shared" ca="1" si="807"/>
        <v>0</v>
      </c>
      <c r="OH121" s="1180">
        <f t="shared" ca="1" si="808"/>
        <v>0</v>
      </c>
      <c r="OI121" s="1180">
        <f t="shared" ca="1" si="808"/>
        <v>0</v>
      </c>
      <c r="OJ121" s="1180">
        <f t="shared" ca="1" si="808"/>
        <v>0</v>
      </c>
      <c r="OK121" s="1180">
        <f t="shared" ca="1" si="808"/>
        <v>0</v>
      </c>
      <c r="OL121" s="1180">
        <f t="shared" ca="1" si="808"/>
        <v>0</v>
      </c>
      <c r="OM121" s="1180">
        <f t="shared" ca="1" si="808"/>
        <v>0</v>
      </c>
      <c r="ON121" s="1180">
        <f t="shared" ca="1" si="808"/>
        <v>0</v>
      </c>
      <c r="OO121" s="1180">
        <f t="shared" ca="1" si="808"/>
        <v>0</v>
      </c>
      <c r="PA121" s="1180">
        <f t="shared" ca="1" si="809"/>
        <v>0</v>
      </c>
      <c r="PB121" s="1180">
        <f t="shared" ca="1" si="809"/>
        <v>0</v>
      </c>
      <c r="PC121" s="1180">
        <f t="shared" ca="1" si="809"/>
        <v>0</v>
      </c>
      <c r="PD121" s="1180">
        <f t="shared" ca="1" si="809"/>
        <v>0</v>
      </c>
      <c r="PE121" s="1180">
        <f t="shared" ca="1" si="809"/>
        <v>0</v>
      </c>
      <c r="PF121" s="1180">
        <f t="shared" ca="1" si="809"/>
        <v>0</v>
      </c>
      <c r="PG121" s="1180">
        <f t="shared" ca="1" si="809"/>
        <v>0</v>
      </c>
      <c r="PH121" s="1180">
        <f t="shared" ca="1" si="809"/>
        <v>0</v>
      </c>
      <c r="PI121" s="1180">
        <f t="shared" ca="1" si="809"/>
        <v>0</v>
      </c>
      <c r="PJ121" s="1180">
        <f t="shared" ca="1" si="809"/>
        <v>0</v>
      </c>
      <c r="PK121" s="1180">
        <f t="shared" ca="1" si="809"/>
        <v>0</v>
      </c>
      <c r="PW121" s="1180">
        <f t="shared" ca="1" si="810"/>
        <v>0</v>
      </c>
      <c r="PX121" s="1180">
        <f t="shared" ca="1" si="810"/>
        <v>0</v>
      </c>
      <c r="PY121" s="1180">
        <f t="shared" ca="1" si="810"/>
        <v>0</v>
      </c>
      <c r="PZ121" s="1180">
        <f t="shared" ca="1" si="810"/>
        <v>0</v>
      </c>
    </row>
    <row r="122" spans="1:442" ht="12" customHeight="1">
      <c r="A122" s="1">
        <v>11</v>
      </c>
      <c r="B122" s="1" t="s">
        <v>2648</v>
      </c>
      <c r="C122" s="1" t="s">
        <v>2662</v>
      </c>
      <c r="D122" s="1" t="s">
        <v>93</v>
      </c>
      <c r="E122" s="1181">
        <v>342.30009999999999</v>
      </c>
      <c r="F122" s="1">
        <v>-1.28227780351</v>
      </c>
      <c r="J122" s="1180">
        <f t="shared" ca="1" si="788"/>
        <v>0</v>
      </c>
      <c r="K122" s="1180">
        <f t="shared" ca="1" si="788"/>
        <v>0</v>
      </c>
      <c r="T122" s="1180">
        <f t="shared" ca="1" si="789"/>
        <v>0</v>
      </c>
      <c r="U122" s="1180">
        <f t="shared" ca="1" si="789"/>
        <v>0</v>
      </c>
      <c r="V122" s="1180">
        <f t="shared" ca="1" si="789"/>
        <v>-5.5871828923158803E-10</v>
      </c>
      <c r="W122" s="1180">
        <f t="shared" ca="1" si="789"/>
        <v>0</v>
      </c>
      <c r="X122" s="1180">
        <f t="shared" ca="1" si="789"/>
        <v>0</v>
      </c>
      <c r="Y122" s="1180">
        <f t="shared" ca="1" si="789"/>
        <v>-5.0606147483511027E-2</v>
      </c>
      <c r="Z122" s="1180">
        <f t="shared" ca="1" si="789"/>
        <v>-1.1980971631351959E-8</v>
      </c>
      <c r="AA122" s="1180">
        <f t="shared" ca="1" si="789"/>
        <v>-5.0606135496108831E-2</v>
      </c>
      <c r="AB122" s="1180">
        <f t="shared" ca="1" si="789"/>
        <v>0</v>
      </c>
      <c r="AC122" s="1180">
        <f t="shared" ca="1" si="789"/>
        <v>-5.5871828923158803E-10</v>
      </c>
      <c r="AD122" s="1180">
        <f t="shared" ca="1" si="789"/>
        <v>0</v>
      </c>
      <c r="AM122" s="1180">
        <f t="shared" ca="1" si="790"/>
        <v>0</v>
      </c>
      <c r="AN122" s="1180">
        <f t="shared" ca="1" si="790"/>
        <v>0</v>
      </c>
      <c r="AO122" s="1180">
        <f t="shared" ca="1" si="790"/>
        <v>-5.0606135496108831E-2</v>
      </c>
      <c r="AP122" s="1180">
        <f t="shared" ca="1" si="790"/>
        <v>-5.0606135496108831E-2</v>
      </c>
      <c r="AQ122" s="1180">
        <f t="shared" ca="1" si="790"/>
        <v>-1.94399489048697E-9</v>
      </c>
      <c r="AR122" s="1180">
        <f t="shared" ca="1" si="790"/>
        <v>-2.406201106194448E-14</v>
      </c>
      <c r="AS122" s="1180">
        <f t="shared" ca="1" si="790"/>
        <v>-1.1980947544165667E-8</v>
      </c>
      <c r="AT122" s="1180">
        <f t="shared" ca="1" si="790"/>
        <v>-7.5339642806662964E-16</v>
      </c>
      <c r="AU122" s="1180">
        <f t="shared" ca="1" si="790"/>
        <v>-1.9440181984921196E-9</v>
      </c>
      <c r="AV122" s="1180">
        <f t="shared" ca="1" si="790"/>
        <v>-5.060613362307724E-2</v>
      </c>
      <c r="AW122" s="1180">
        <f t="shared" ca="1" si="790"/>
        <v>-7.5339642806662964E-16</v>
      </c>
      <c r="AX122" s="1180">
        <f t="shared" ca="1" si="790"/>
        <v>-1.392496651060074E-8</v>
      </c>
      <c r="AY122" s="1180">
        <f t="shared" ca="1" si="790"/>
        <v>0</v>
      </c>
      <c r="AZ122" s="1180">
        <f t="shared" ca="1" si="790"/>
        <v>0</v>
      </c>
      <c r="BA122" s="1180">
        <f t="shared" ca="1" si="790"/>
        <v>0</v>
      </c>
      <c r="BB122" s="1180">
        <f t="shared" ca="1" si="790"/>
        <v>-5.010007232805317E-2</v>
      </c>
      <c r="BN122" s="1180">
        <f t="shared" ca="1" si="791"/>
        <v>-5.0100072328053153E-3</v>
      </c>
      <c r="BO122" s="1180">
        <f t="shared" ca="1" si="791"/>
        <v>-5.0049972104384156E-3</v>
      </c>
      <c r="BP122" s="1180">
        <f t="shared" ca="1" si="791"/>
        <v>-1.6485213358282441E-13</v>
      </c>
      <c r="BQ122" s="1180">
        <f t="shared" ca="1" si="791"/>
        <v>0</v>
      </c>
      <c r="BR122" s="1180">
        <f t="shared" ca="1" si="791"/>
        <v>0</v>
      </c>
      <c r="CD122" s="1180">
        <f t="shared" ca="1" si="792"/>
        <v>-5.010007232805317E-2</v>
      </c>
      <c r="CE122" s="1180">
        <f t="shared" ca="1" si="792"/>
        <v>-5.010007232805317E-2</v>
      </c>
      <c r="CF122" s="1180">
        <f t="shared" ca="1" si="792"/>
        <v>-5.0100072328053153E-3</v>
      </c>
      <c r="CG122" s="1180">
        <f t="shared" ca="1" si="792"/>
        <v>-5.0049972104384156E-3</v>
      </c>
      <c r="CH122" s="1180">
        <f t="shared" ca="1" si="792"/>
        <v>-5.010007232805317E-2</v>
      </c>
      <c r="CI122" s="1180">
        <f t="shared" ca="1" si="792"/>
        <v>0</v>
      </c>
      <c r="CJ122" s="1180">
        <f t="shared" ca="1" si="792"/>
        <v>0</v>
      </c>
      <c r="CK122" s="1180">
        <f t="shared" ca="1" si="792"/>
        <v>-5.4909197446905457E-3</v>
      </c>
      <c r="CL122" s="1180">
        <f t="shared" ca="1" si="792"/>
        <v>-1.7530105347810721E-13</v>
      </c>
      <c r="CM122" s="1180">
        <f t="shared" ca="1" si="792"/>
        <v>0</v>
      </c>
      <c r="CN122" s="1180">
        <f t="shared" ca="1" si="792"/>
        <v>-5.4909197446905457E-3</v>
      </c>
      <c r="CO122" s="1180">
        <f t="shared" ca="1" si="792"/>
        <v>-3.4015320167057808E-13</v>
      </c>
      <c r="DA122" s="1180">
        <f t="shared" ca="1" si="793"/>
        <v>0</v>
      </c>
      <c r="DB122" s="1180">
        <f t="shared" ca="1" si="793"/>
        <v>0</v>
      </c>
      <c r="DC122" s="1180">
        <f t="shared" ca="1" si="793"/>
        <v>0</v>
      </c>
      <c r="DD122" s="1180">
        <f t="shared" ca="1" si="793"/>
        <v>0</v>
      </c>
      <c r="DE122" s="1180">
        <f t="shared" ca="1" si="793"/>
        <v>0</v>
      </c>
      <c r="DF122" s="1180">
        <f t="shared" ca="1" si="793"/>
        <v>0</v>
      </c>
      <c r="DG122" s="1180">
        <f t="shared" ca="1" si="793"/>
        <v>0</v>
      </c>
      <c r="DH122" s="1180">
        <f t="shared" ca="1" si="793"/>
        <v>0</v>
      </c>
      <c r="DI122" s="1180">
        <f t="shared" ca="1" si="793"/>
        <v>0</v>
      </c>
      <c r="DJ122" s="1180">
        <f t="shared" ca="1" si="793"/>
        <v>0</v>
      </c>
      <c r="DV122" s="1180">
        <f t="shared" ca="1" si="794"/>
        <v>0</v>
      </c>
      <c r="DW122" s="1180">
        <f t="shared" ca="1" si="794"/>
        <v>0</v>
      </c>
      <c r="DX122" s="1180">
        <f t="shared" ca="1" si="794"/>
        <v>0</v>
      </c>
      <c r="DY122" s="1180">
        <f t="shared" ca="1" si="794"/>
        <v>0</v>
      </c>
      <c r="DZ122" s="1180">
        <f t="shared" ca="1" si="794"/>
        <v>0</v>
      </c>
      <c r="EA122" s="1180">
        <f t="shared" ca="1" si="794"/>
        <v>0</v>
      </c>
      <c r="EB122" s="1180">
        <f t="shared" ca="1" si="794"/>
        <v>0</v>
      </c>
      <c r="EC122" s="1180">
        <f t="shared" ca="1" si="794"/>
        <v>0</v>
      </c>
      <c r="ED122" s="1180">
        <f t="shared" ca="1" si="794"/>
        <v>0</v>
      </c>
      <c r="EE122" s="1180">
        <f t="shared" ca="1" si="794"/>
        <v>0</v>
      </c>
      <c r="EF122" s="1180">
        <f t="shared" ca="1" si="794"/>
        <v>0</v>
      </c>
      <c r="EG122" s="1180">
        <f t="shared" ca="1" si="794"/>
        <v>0</v>
      </c>
      <c r="EH122" s="1180">
        <f t="shared" ca="1" si="794"/>
        <v>0</v>
      </c>
      <c r="EI122" s="1180">
        <f t="shared" ca="1" si="794"/>
        <v>0</v>
      </c>
      <c r="EJ122" s="1180">
        <f t="shared" ca="1" si="794"/>
        <v>0</v>
      </c>
      <c r="EK122" s="1180">
        <f t="shared" ca="1" si="794"/>
        <v>0</v>
      </c>
      <c r="EW122" s="1180">
        <f t="shared" ca="1" si="795"/>
        <v>-5.4909197446905457E-3</v>
      </c>
      <c r="EX122" s="1180">
        <f t="shared" ca="1" si="795"/>
        <v>-5.4909197446905457E-3</v>
      </c>
      <c r="EY122" s="1180">
        <f t="shared" ca="1" si="795"/>
        <v>-5.4909192202416985E-3</v>
      </c>
      <c r="EZ122" s="1180">
        <f t="shared" ca="1" si="795"/>
        <v>-5.4909192202416985E-3</v>
      </c>
      <c r="FA122" s="1180">
        <f t="shared" ca="1" si="795"/>
        <v>-1.4533078883098462E-20</v>
      </c>
      <c r="FB122" s="1180">
        <f t="shared" ca="1" si="795"/>
        <v>-5.5871832294615675E-10</v>
      </c>
      <c r="FN122" s="1180">
        <f t="shared" ca="1" si="796"/>
        <v>-1.6485213358282441E-13</v>
      </c>
      <c r="FO122" s="1180">
        <f t="shared" ca="1" si="796"/>
        <v>-1.7530105347810721E-13</v>
      </c>
      <c r="FP122" s="1180">
        <f t="shared" ca="1" si="796"/>
        <v>-1.4533078883098462E-20</v>
      </c>
      <c r="FQ122" s="1180">
        <f t="shared" ca="1" si="796"/>
        <v>-5.5871832294615675E-10</v>
      </c>
      <c r="FR122" s="1180">
        <f t="shared" ca="1" si="796"/>
        <v>0</v>
      </c>
      <c r="FS122" s="1180">
        <f t="shared" ca="1" si="796"/>
        <v>-5.5871828923158803E-10</v>
      </c>
      <c r="FT122" s="1180">
        <f t="shared" ca="1" si="796"/>
        <v>0</v>
      </c>
      <c r="FU122" s="1180">
        <f t="shared" ca="1" si="796"/>
        <v>-3.4015320167057808E-13</v>
      </c>
      <c r="FV122" s="1180">
        <f t="shared" ca="1" si="796"/>
        <v>0</v>
      </c>
      <c r="FW122" s="1180">
        <f t="shared" ca="1" si="796"/>
        <v>0</v>
      </c>
      <c r="FX122" s="1180">
        <f t="shared" ca="1" si="796"/>
        <v>-3.4015320167057808E-13</v>
      </c>
      <c r="GJ122" s="1180">
        <f t="shared" ca="1" si="797"/>
        <v>0</v>
      </c>
      <c r="GK122" s="1180">
        <f t="shared" ca="1" si="797"/>
        <v>0</v>
      </c>
      <c r="GL122" s="1180">
        <f t="shared" ca="1" si="797"/>
        <v>0</v>
      </c>
      <c r="GM122" s="1180">
        <f t="shared" ca="1" si="797"/>
        <v>0</v>
      </c>
      <c r="GN122" s="1180">
        <f t="shared" ca="1" si="797"/>
        <v>0</v>
      </c>
      <c r="GO122" s="1180">
        <f t="shared" ca="1" si="797"/>
        <v>0</v>
      </c>
      <c r="GP122" s="1180">
        <f t="shared" ca="1" si="797"/>
        <v>0</v>
      </c>
      <c r="GQ122" s="1180">
        <f t="shared" ca="1" si="797"/>
        <v>0</v>
      </c>
      <c r="HC122" s="1180">
        <f t="shared" ca="1" si="798"/>
        <v>-5.4909192202416985E-3</v>
      </c>
      <c r="HD122" s="1180">
        <f t="shared" ca="1" si="798"/>
        <v>-5.286535211500222E-3</v>
      </c>
      <c r="HE122" s="1180">
        <f t="shared" ca="1" si="798"/>
        <v>0</v>
      </c>
      <c r="HF122" s="1180">
        <f t="shared" ca="1" si="798"/>
        <v>-2.1433459322245262E-13</v>
      </c>
      <c r="HG122" s="1180">
        <f t="shared" ca="1" si="798"/>
        <v>-2.0438399937631912E-4</v>
      </c>
      <c r="HH122" s="1180">
        <f t="shared" ca="1" si="798"/>
        <v>-5.286535211500222E-3</v>
      </c>
      <c r="HT122" s="1180">
        <f t="shared" ca="1" si="799"/>
        <v>-1.392496651060074E-8</v>
      </c>
      <c r="HU122" s="1180">
        <f t="shared" ca="1" si="799"/>
        <v>-5.286535211500222E-3</v>
      </c>
      <c r="HV122" s="1180">
        <f t="shared" ca="1" si="799"/>
        <v>-5.286549109394645E-3</v>
      </c>
      <c r="HW122" s="1180">
        <f t="shared" ca="1" si="799"/>
        <v>-5.286549109394645E-3</v>
      </c>
      <c r="HX122" s="1180">
        <f t="shared" ca="1" si="799"/>
        <v>-4.4199233887650514E-4</v>
      </c>
      <c r="HY122" s="1180">
        <f t="shared" ca="1" si="799"/>
        <v>-3.3797082916965823E-5</v>
      </c>
      <c r="HZ122" s="1180">
        <f t="shared" ca="1" si="799"/>
        <v>-3.3817583172835304E-14</v>
      </c>
      <c r="IA122" s="1180">
        <f t="shared" ca="1" si="799"/>
        <v>-8.6993255790790178E-17</v>
      </c>
      <c r="IB122" s="1180">
        <f t="shared" ca="1" si="799"/>
        <v>0</v>
      </c>
      <c r="IC122" s="1180">
        <f t="shared" ca="1" si="799"/>
        <v>0</v>
      </c>
      <c r="ID122" s="1180">
        <f t="shared" ca="1" si="799"/>
        <v>0</v>
      </c>
      <c r="IE122" s="1180">
        <f t="shared" ca="1" si="799"/>
        <v>0</v>
      </c>
      <c r="IQ122" s="1180">
        <f t="shared" ca="1" si="800"/>
        <v>-4.4199233887650514E-4</v>
      </c>
      <c r="IR122" s="1180">
        <f t="shared" ca="1" si="800"/>
        <v>-3.3797082916965823E-5</v>
      </c>
      <c r="IS122" s="1180">
        <f t="shared" ca="1" si="800"/>
        <v>-6.7036358519837978E-7</v>
      </c>
      <c r="IT122" s="1180">
        <f t="shared" ca="1" si="800"/>
        <v>-3.4467446505910262E-5</v>
      </c>
      <c r="IU122" s="1180">
        <f t="shared" ca="1" si="800"/>
        <v>-3.219011864548424E-5</v>
      </c>
      <c r="IV122" s="1180">
        <f t="shared" ca="1" si="800"/>
        <v>-1.9610847341770964E-5</v>
      </c>
      <c r="IW122" s="1180">
        <f t="shared" ca="1" si="800"/>
        <v>-1.6088726022284737E-5</v>
      </c>
      <c r="IX122" s="1180">
        <f t="shared" ca="1" si="800"/>
        <v>-9.0284659288767513E-16</v>
      </c>
      <c r="IY122" s="1180">
        <f t="shared" ca="1" si="800"/>
        <v>-2.2773278454417623E-6</v>
      </c>
      <c r="IZ122" s="1180">
        <f t="shared" ca="1" si="800"/>
        <v>-2.8517577193035965E-6</v>
      </c>
      <c r="JA122" s="1180">
        <f t="shared" ca="1" si="801"/>
        <v>-1.675908961122918E-5</v>
      </c>
      <c r="JB122" s="1180">
        <f t="shared" ca="1" si="801"/>
        <v>0</v>
      </c>
      <c r="JC122" s="1180">
        <f t="shared" ca="1" si="801"/>
        <v>-2.8517577193035965E-6</v>
      </c>
      <c r="JD122" s="1180">
        <f t="shared" ca="1" si="801"/>
        <v>0</v>
      </c>
      <c r="JE122" s="1180">
        <f t="shared" ca="1" si="801"/>
        <v>-2.8517577193035965E-6</v>
      </c>
      <c r="JF122" s="1180">
        <f t="shared" ca="1" si="801"/>
        <v>0</v>
      </c>
      <c r="JG122" s="1180">
        <f t="shared" ca="1" si="801"/>
        <v>0</v>
      </c>
      <c r="JH122" s="1180">
        <f t="shared" ca="1" si="801"/>
        <v>-8.6993255790790178E-17</v>
      </c>
      <c r="JT122" s="1180">
        <f t="shared" ca="1" si="802"/>
        <v>0</v>
      </c>
      <c r="JU122" s="1180">
        <f t="shared" ca="1" si="802"/>
        <v>0</v>
      </c>
      <c r="JV122" s="1180">
        <f t="shared" ca="1" si="802"/>
        <v>0</v>
      </c>
      <c r="JW122" s="1180">
        <f t="shared" ca="1" si="802"/>
        <v>0</v>
      </c>
      <c r="JX122" s="1180">
        <f t="shared" ca="1" si="802"/>
        <v>0</v>
      </c>
      <c r="JY122" s="1180">
        <f t="shared" ca="1" si="802"/>
        <v>0</v>
      </c>
      <c r="JZ122" s="1180">
        <f t="shared" ca="1" si="802"/>
        <v>0</v>
      </c>
      <c r="KA122" s="1180">
        <f t="shared" ca="1" si="802"/>
        <v>0</v>
      </c>
      <c r="KB122" s="1180">
        <f t="shared" ca="1" si="802"/>
        <v>0</v>
      </c>
      <c r="KC122" s="1180">
        <f t="shared" ca="1" si="802"/>
        <v>0</v>
      </c>
      <c r="KL122" s="1180">
        <f t="shared" ca="1" si="803"/>
        <v>0</v>
      </c>
      <c r="KM122" s="1180">
        <f t="shared" ca="1" si="803"/>
        <v>0</v>
      </c>
      <c r="KN122" s="1180">
        <f t="shared" ca="1" si="803"/>
        <v>0</v>
      </c>
      <c r="KO122" s="1180">
        <f t="shared" ca="1" si="803"/>
        <v>0</v>
      </c>
      <c r="KP122" s="1180">
        <f t="shared" ca="1" si="803"/>
        <v>0</v>
      </c>
      <c r="KQ122" s="1180">
        <f t="shared" ca="1" si="803"/>
        <v>0</v>
      </c>
      <c r="KR122" s="1180">
        <f t="shared" ca="1" si="803"/>
        <v>0</v>
      </c>
      <c r="LA122" s="1180">
        <f t="shared" ca="1" si="804"/>
        <v>-2.1433459322245262E-13</v>
      </c>
      <c r="LB122" s="1180">
        <f t="shared" ca="1" si="804"/>
        <v>-3.3817583172835304E-14</v>
      </c>
      <c r="LC122" s="1180">
        <f t="shared" ca="1" si="804"/>
        <v>-2.4815217639528795E-13</v>
      </c>
      <c r="LD122" s="1180">
        <f t="shared" ca="1" si="804"/>
        <v>-2.4815217639528795E-13</v>
      </c>
      <c r="LE122" s="1180">
        <f t="shared" ca="1" si="804"/>
        <v>0</v>
      </c>
      <c r="LF122" s="1180">
        <f t="shared" ca="1" si="804"/>
        <v>0</v>
      </c>
      <c r="LG122" s="1180">
        <f t="shared" ca="1" si="804"/>
        <v>0</v>
      </c>
      <c r="LH122" s="1180">
        <f t="shared" ca="1" si="804"/>
        <v>0</v>
      </c>
      <c r="LI122" s="1180">
        <f t="shared" ca="1" si="804"/>
        <v>0</v>
      </c>
      <c r="LJ122" s="1180">
        <f t="shared" ca="1" si="804"/>
        <v>0</v>
      </c>
      <c r="LK122" s="1180">
        <f t="shared" ca="1" si="804"/>
        <v>0</v>
      </c>
      <c r="LW122" s="1180">
        <f t="shared" ca="1" si="805"/>
        <v>0</v>
      </c>
      <c r="LX122" s="1180">
        <f t="shared" ca="1" si="805"/>
        <v>0</v>
      </c>
      <c r="LY122" s="1180">
        <f t="shared" ca="1" si="805"/>
        <v>-2.0438399937631912E-4</v>
      </c>
      <c r="LZ122" s="1180">
        <f t="shared" ca="1" si="805"/>
        <v>-2.2773278454417623E-6</v>
      </c>
      <c r="MA122" s="1180">
        <f t="shared" ca="1" si="805"/>
        <v>-2.0666132708690259E-4</v>
      </c>
      <c r="MB122" s="1180">
        <f t="shared" ca="1" si="805"/>
        <v>-2.4815217639528795E-13</v>
      </c>
      <c r="MC122" s="1180">
        <f t="shared" ca="1" si="805"/>
        <v>0</v>
      </c>
      <c r="MD122" s="1180">
        <f t="shared" ca="1" si="805"/>
        <v>0</v>
      </c>
      <c r="ME122" s="1180">
        <f t="shared" ca="1" si="805"/>
        <v>0</v>
      </c>
      <c r="MF122" s="1180">
        <f t="shared" ca="1" si="805"/>
        <v>0</v>
      </c>
      <c r="MG122" s="1180">
        <f t="shared" ca="1" si="806"/>
        <v>0</v>
      </c>
      <c r="MH122" s="1180">
        <f t="shared" ca="1" si="806"/>
        <v>0</v>
      </c>
      <c r="MI122" s="1180">
        <f t="shared" ca="1" si="806"/>
        <v>0</v>
      </c>
      <c r="MJ122" s="1180">
        <f t="shared" ca="1" si="806"/>
        <v>0</v>
      </c>
      <c r="MK122" s="1180">
        <f t="shared" ca="1" si="806"/>
        <v>0</v>
      </c>
      <c r="ML122" s="1180">
        <f t="shared" ca="1" si="806"/>
        <v>0</v>
      </c>
      <c r="MM122" s="1180">
        <f t="shared" ca="1" si="806"/>
        <v>0</v>
      </c>
      <c r="MN122" s="1180">
        <f t="shared" ca="1" si="806"/>
        <v>0</v>
      </c>
      <c r="MO122" s="1180">
        <f t="shared" ca="1" si="806"/>
        <v>0</v>
      </c>
      <c r="NA122" s="1180">
        <f t="shared" ca="1" si="807"/>
        <v>-1.1980971631351959E-8</v>
      </c>
      <c r="NB122" s="1180">
        <f t="shared" ca="1" si="807"/>
        <v>-2.406201106194448E-14</v>
      </c>
      <c r="NC122" s="1180">
        <f t="shared" ca="1" si="807"/>
        <v>-1.1980947544165667E-8</v>
      </c>
      <c r="ND122" s="1180">
        <f t="shared" ca="1" si="807"/>
        <v>0</v>
      </c>
      <c r="NE122" s="1180">
        <f t="shared" ca="1" si="807"/>
        <v>0</v>
      </c>
      <c r="NF122" s="1180">
        <f t="shared" ca="1" si="807"/>
        <v>0</v>
      </c>
      <c r="NG122" s="1180">
        <f t="shared" ca="1" si="807"/>
        <v>0</v>
      </c>
      <c r="NH122" s="1180">
        <f t="shared" ca="1" si="807"/>
        <v>0</v>
      </c>
      <c r="NI122" s="1180">
        <f t="shared" ca="1" si="807"/>
        <v>0</v>
      </c>
      <c r="NJ122" s="1180">
        <f t="shared" ca="1" si="807"/>
        <v>0</v>
      </c>
      <c r="NK122" s="1180">
        <f t="shared" ca="1" si="807"/>
        <v>0</v>
      </c>
      <c r="NL122" s="1180">
        <f t="shared" ca="1" si="807"/>
        <v>0</v>
      </c>
      <c r="NM122" s="1180">
        <f t="shared" ca="1" si="807"/>
        <v>0</v>
      </c>
      <c r="NN122" s="1180">
        <f t="shared" ca="1" si="807"/>
        <v>0</v>
      </c>
      <c r="NO122" s="1180">
        <f t="shared" ca="1" si="807"/>
        <v>0</v>
      </c>
      <c r="NP122" s="1180">
        <f t="shared" ca="1" si="807"/>
        <v>0</v>
      </c>
      <c r="OH122" s="1180">
        <f t="shared" ca="1" si="808"/>
        <v>0</v>
      </c>
      <c r="OI122" s="1180">
        <f t="shared" ca="1" si="808"/>
        <v>0</v>
      </c>
      <c r="OJ122" s="1180">
        <f t="shared" ca="1" si="808"/>
        <v>0</v>
      </c>
      <c r="OK122" s="1180">
        <f t="shared" ca="1" si="808"/>
        <v>0</v>
      </c>
      <c r="OL122" s="1180">
        <f t="shared" ca="1" si="808"/>
        <v>0</v>
      </c>
      <c r="OM122" s="1180">
        <f t="shared" ca="1" si="808"/>
        <v>0</v>
      </c>
      <c r="ON122" s="1180">
        <f t="shared" ca="1" si="808"/>
        <v>0</v>
      </c>
      <c r="OO122" s="1180">
        <f t="shared" ca="1" si="808"/>
        <v>0</v>
      </c>
      <c r="PA122" s="1180">
        <f t="shared" ca="1" si="809"/>
        <v>0</v>
      </c>
      <c r="PB122" s="1180">
        <f t="shared" ca="1" si="809"/>
        <v>0</v>
      </c>
      <c r="PC122" s="1180">
        <f t="shared" ca="1" si="809"/>
        <v>0</v>
      </c>
      <c r="PD122" s="1180">
        <f t="shared" ca="1" si="809"/>
        <v>0</v>
      </c>
      <c r="PE122" s="1180">
        <f t="shared" ca="1" si="809"/>
        <v>0</v>
      </c>
      <c r="PF122" s="1180">
        <f t="shared" ca="1" si="809"/>
        <v>0</v>
      </c>
      <c r="PG122" s="1180">
        <f t="shared" ca="1" si="809"/>
        <v>0</v>
      </c>
      <c r="PH122" s="1180">
        <f t="shared" ca="1" si="809"/>
        <v>0</v>
      </c>
      <c r="PI122" s="1180">
        <f t="shared" ca="1" si="809"/>
        <v>0</v>
      </c>
      <c r="PJ122" s="1180">
        <f t="shared" ca="1" si="809"/>
        <v>0</v>
      </c>
      <c r="PK122" s="1180">
        <f t="shared" ca="1" si="809"/>
        <v>0</v>
      </c>
      <c r="PW122" s="1180">
        <f t="shared" ca="1" si="810"/>
        <v>0</v>
      </c>
      <c r="PX122" s="1180">
        <f t="shared" ca="1" si="810"/>
        <v>0</v>
      </c>
      <c r="PY122" s="1180">
        <f t="shared" ca="1" si="810"/>
        <v>0</v>
      </c>
      <c r="PZ122" s="1180">
        <f t="shared" ca="1" si="810"/>
        <v>0</v>
      </c>
    </row>
    <row r="123" spans="1:442" ht="12" customHeight="1">
      <c r="A123" s="1">
        <v>12</v>
      </c>
      <c r="B123" s="1" t="s">
        <v>2648</v>
      </c>
      <c r="C123" s="1" t="s">
        <v>2663</v>
      </c>
      <c r="D123" s="1" t="s">
        <v>93</v>
      </c>
      <c r="E123" s="1181">
        <v>342.3</v>
      </c>
      <c r="F123" s="1">
        <v>-1.28227780351</v>
      </c>
      <c r="J123" s="1180">
        <f t="shared" ca="1" si="788"/>
        <v>0</v>
      </c>
      <c r="K123" s="1180">
        <f t="shared" ca="1" si="788"/>
        <v>0</v>
      </c>
      <c r="T123" s="1180">
        <f t="shared" ca="1" si="789"/>
        <v>0</v>
      </c>
      <c r="U123" s="1180">
        <f t="shared" ca="1" si="789"/>
        <v>0</v>
      </c>
      <c r="V123" s="1180">
        <f t="shared" ca="1" si="789"/>
        <v>-1.5817834683331261E-9</v>
      </c>
      <c r="W123" s="1180">
        <f t="shared" ca="1" si="789"/>
        <v>0</v>
      </c>
      <c r="X123" s="1180">
        <f t="shared" ca="1" si="789"/>
        <v>0</v>
      </c>
      <c r="Y123" s="1180">
        <f t="shared" ca="1" si="789"/>
        <v>-1.5817834683331261E-9</v>
      </c>
      <c r="Z123" s="1180">
        <f t="shared" ca="1" si="789"/>
        <v>-1.0691290497300706E-15</v>
      </c>
      <c r="AA123" s="1180">
        <f t="shared" ca="1" si="789"/>
        <v>-1.5817823969587413E-9</v>
      </c>
      <c r="AB123" s="1180">
        <f t="shared" ca="1" si="789"/>
        <v>0</v>
      </c>
      <c r="AC123" s="1180">
        <f t="shared" ca="1" si="789"/>
        <v>-1.5817834683331261E-9</v>
      </c>
      <c r="AD123" s="1180">
        <f t="shared" ca="1" si="789"/>
        <v>0</v>
      </c>
      <c r="AM123" s="1180">
        <f t="shared" ca="1" si="790"/>
        <v>0</v>
      </c>
      <c r="AN123" s="1180">
        <f t="shared" ca="1" si="790"/>
        <v>0</v>
      </c>
      <c r="AO123" s="1180">
        <f t="shared" ca="1" si="790"/>
        <v>-1.5817823969587413E-9</v>
      </c>
      <c r="AP123" s="1180">
        <f t="shared" ca="1" si="790"/>
        <v>-1.5817823969587413E-9</v>
      </c>
      <c r="AQ123" s="1180">
        <f t="shared" ca="1" si="790"/>
        <v>-3.1433995613180221E-16</v>
      </c>
      <c r="AR123" s="1180">
        <f t="shared" ca="1" si="790"/>
        <v>0</v>
      </c>
      <c r="AS123" s="1180">
        <f t="shared" ca="1" si="790"/>
        <v>0</v>
      </c>
      <c r="AT123" s="1180">
        <f t="shared" ca="1" si="790"/>
        <v>0</v>
      </c>
      <c r="AU123" s="1180">
        <f t="shared" ca="1" si="790"/>
        <v>0</v>
      </c>
      <c r="AV123" s="1180">
        <f t="shared" ca="1" si="790"/>
        <v>-1.5817820822893417E-9</v>
      </c>
      <c r="AW123" s="1180">
        <f t="shared" ca="1" si="790"/>
        <v>0</v>
      </c>
      <c r="AX123" s="1180">
        <f t="shared" ca="1" si="790"/>
        <v>0</v>
      </c>
      <c r="AY123" s="1180">
        <f t="shared" ca="1" si="790"/>
        <v>0</v>
      </c>
      <c r="AZ123" s="1180">
        <f t="shared" ca="1" si="790"/>
        <v>0</v>
      </c>
      <c r="BA123" s="1180">
        <f t="shared" ca="1" si="790"/>
        <v>0</v>
      </c>
      <c r="BB123" s="1180">
        <f t="shared" ca="1" si="790"/>
        <v>-1.5817820822893417E-9</v>
      </c>
      <c r="BN123" s="1180">
        <f t="shared" ca="1" si="791"/>
        <v>-3.6233338091365696E-4</v>
      </c>
      <c r="BO123" s="1180">
        <f t="shared" ca="1" si="791"/>
        <v>-3.6233338053905047E-4</v>
      </c>
      <c r="BP123" s="1180">
        <f t="shared" ca="1" si="791"/>
        <v>-5.8876668295512765E-14</v>
      </c>
      <c r="BQ123" s="1180">
        <f t="shared" ca="1" si="791"/>
        <v>0</v>
      </c>
      <c r="BR123" s="1180">
        <f t="shared" ca="1" si="791"/>
        <v>0</v>
      </c>
      <c r="CD123" s="1180">
        <f t="shared" ca="1" si="792"/>
        <v>-1.5817820822893417E-9</v>
      </c>
      <c r="CE123" s="1180">
        <f t="shared" ca="1" si="792"/>
        <v>-1.5817820822893417E-9</v>
      </c>
      <c r="CF123" s="1180">
        <f t="shared" ca="1" si="792"/>
        <v>-3.6233338091365696E-4</v>
      </c>
      <c r="CG123" s="1180">
        <f t="shared" ca="1" si="792"/>
        <v>-3.6233338053905047E-4</v>
      </c>
      <c r="CH123" s="1180">
        <f t="shared" ca="1" si="792"/>
        <v>-1.5817820822893417E-9</v>
      </c>
      <c r="CI123" s="1180">
        <f t="shared" ca="1" si="792"/>
        <v>0</v>
      </c>
      <c r="CJ123" s="1180">
        <f t="shared" ca="1" si="792"/>
        <v>0</v>
      </c>
      <c r="CK123" s="1180">
        <f t="shared" ca="1" si="792"/>
        <v>-3.623333805390505E-3</v>
      </c>
      <c r="CL123" s="1180">
        <f t="shared" ca="1" si="792"/>
        <v>-5.7067904008249543E-13</v>
      </c>
      <c r="CM123" s="1180">
        <f t="shared" ca="1" si="792"/>
        <v>0</v>
      </c>
      <c r="CN123" s="1180">
        <f t="shared" ca="1" si="792"/>
        <v>-3.6233338091365692E-3</v>
      </c>
      <c r="CO123" s="1180">
        <f t="shared" ca="1" si="792"/>
        <v>-6.2955602979032351E-13</v>
      </c>
      <c r="DA123" s="1180">
        <f t="shared" ca="1" si="793"/>
        <v>0</v>
      </c>
      <c r="DB123" s="1180">
        <f t="shared" ca="1" si="793"/>
        <v>0</v>
      </c>
      <c r="DC123" s="1180">
        <f t="shared" ca="1" si="793"/>
        <v>0</v>
      </c>
      <c r="DD123" s="1180">
        <f t="shared" ca="1" si="793"/>
        <v>0</v>
      </c>
      <c r="DE123" s="1180">
        <f t="shared" ca="1" si="793"/>
        <v>0</v>
      </c>
      <c r="DF123" s="1180">
        <f t="shared" ca="1" si="793"/>
        <v>0</v>
      </c>
      <c r="DG123" s="1180">
        <f t="shared" ca="1" si="793"/>
        <v>0</v>
      </c>
      <c r="DH123" s="1180">
        <f t="shared" ca="1" si="793"/>
        <v>0</v>
      </c>
      <c r="DI123" s="1180">
        <f t="shared" ca="1" si="793"/>
        <v>0</v>
      </c>
      <c r="DJ123" s="1180">
        <f t="shared" ca="1" si="793"/>
        <v>0</v>
      </c>
      <c r="DV123" s="1180">
        <f t="shared" ca="1" si="794"/>
        <v>0</v>
      </c>
      <c r="DW123" s="1180">
        <f t="shared" ca="1" si="794"/>
        <v>0</v>
      </c>
      <c r="DX123" s="1180">
        <f t="shared" ca="1" si="794"/>
        <v>0</v>
      </c>
      <c r="DY123" s="1180">
        <f t="shared" ca="1" si="794"/>
        <v>0</v>
      </c>
      <c r="DZ123" s="1180">
        <f t="shared" ca="1" si="794"/>
        <v>0</v>
      </c>
      <c r="EA123" s="1180">
        <f t="shared" ca="1" si="794"/>
        <v>0</v>
      </c>
      <c r="EB123" s="1180">
        <f t="shared" ca="1" si="794"/>
        <v>0</v>
      </c>
      <c r="EC123" s="1180">
        <f t="shared" ca="1" si="794"/>
        <v>0</v>
      </c>
      <c r="ED123" s="1180">
        <f t="shared" ca="1" si="794"/>
        <v>0</v>
      </c>
      <c r="EE123" s="1180">
        <f t="shared" ca="1" si="794"/>
        <v>0</v>
      </c>
      <c r="EF123" s="1180">
        <f t="shared" ca="1" si="794"/>
        <v>0</v>
      </c>
      <c r="EG123" s="1180">
        <f t="shared" ca="1" si="794"/>
        <v>0</v>
      </c>
      <c r="EH123" s="1180">
        <f t="shared" ca="1" si="794"/>
        <v>0</v>
      </c>
      <c r="EI123" s="1180">
        <f t="shared" ca="1" si="794"/>
        <v>0</v>
      </c>
      <c r="EJ123" s="1180">
        <f t="shared" ca="1" si="794"/>
        <v>0</v>
      </c>
      <c r="EK123" s="1180">
        <f t="shared" ca="1" si="794"/>
        <v>0</v>
      </c>
      <c r="EW123" s="1180">
        <f t="shared" ca="1" si="795"/>
        <v>-3.6233338091365692E-3</v>
      </c>
      <c r="EX123" s="1180">
        <f t="shared" ca="1" si="795"/>
        <v>-3.6233338091365692E-3</v>
      </c>
      <c r="EY123" s="1180">
        <f t="shared" ca="1" si="795"/>
        <v>-3.6233322245513787E-3</v>
      </c>
      <c r="EZ123" s="1180">
        <f t="shared" ca="1" si="795"/>
        <v>-3.6233322245513787E-3</v>
      </c>
      <c r="FA123" s="1180">
        <f t="shared" ca="1" si="795"/>
        <v>-3.1940010717230586E-19</v>
      </c>
      <c r="FB123" s="1180">
        <f t="shared" ca="1" si="795"/>
        <v>-1.5817835694768617E-9</v>
      </c>
      <c r="FN123" s="1180">
        <f t="shared" ca="1" si="796"/>
        <v>-5.8876668295512765E-14</v>
      </c>
      <c r="FO123" s="1180">
        <f t="shared" ca="1" si="796"/>
        <v>-5.7067904008249543E-13</v>
      </c>
      <c r="FP123" s="1180">
        <f t="shared" ca="1" si="796"/>
        <v>-3.1940010717230586E-19</v>
      </c>
      <c r="FQ123" s="1180">
        <f t="shared" ca="1" si="796"/>
        <v>-1.5817835694768617E-9</v>
      </c>
      <c r="FR123" s="1180">
        <f t="shared" ca="1" si="796"/>
        <v>0</v>
      </c>
      <c r="FS123" s="1180">
        <f t="shared" ca="1" si="796"/>
        <v>-1.5817834683331261E-9</v>
      </c>
      <c r="FT123" s="1180">
        <f t="shared" ca="1" si="796"/>
        <v>0</v>
      </c>
      <c r="FU123" s="1180">
        <f t="shared" ca="1" si="796"/>
        <v>-6.2955602979032351E-13</v>
      </c>
      <c r="FV123" s="1180">
        <f t="shared" ca="1" si="796"/>
        <v>0</v>
      </c>
      <c r="FW123" s="1180">
        <f t="shared" ca="1" si="796"/>
        <v>0</v>
      </c>
      <c r="FX123" s="1180">
        <f t="shared" ca="1" si="796"/>
        <v>-6.2955602979032351E-13</v>
      </c>
      <c r="GJ123" s="1180">
        <f t="shared" ca="1" si="797"/>
        <v>0</v>
      </c>
      <c r="GK123" s="1180">
        <f t="shared" ca="1" si="797"/>
        <v>0</v>
      </c>
      <c r="GL123" s="1180">
        <f t="shared" ca="1" si="797"/>
        <v>0</v>
      </c>
      <c r="GM123" s="1180">
        <f t="shared" ca="1" si="797"/>
        <v>0</v>
      </c>
      <c r="GN123" s="1180">
        <f t="shared" ca="1" si="797"/>
        <v>0</v>
      </c>
      <c r="GO123" s="1180">
        <f t="shared" ca="1" si="797"/>
        <v>0</v>
      </c>
      <c r="GP123" s="1180">
        <f t="shared" ca="1" si="797"/>
        <v>0</v>
      </c>
      <c r="GQ123" s="1180">
        <f t="shared" ca="1" si="797"/>
        <v>0</v>
      </c>
      <c r="HC123" s="1180">
        <f t="shared" ca="1" si="798"/>
        <v>-3.6233322245513787E-3</v>
      </c>
      <c r="HD123" s="1180">
        <f t="shared" ca="1" si="798"/>
        <v>-3.4884638897004164E-3</v>
      </c>
      <c r="HE123" s="1180">
        <f t="shared" ca="1" si="798"/>
        <v>0</v>
      </c>
      <c r="HF123" s="1180">
        <f t="shared" ca="1" si="798"/>
        <v>-1.0749792258733728E-12</v>
      </c>
      <c r="HG123" s="1180">
        <f t="shared" ca="1" si="798"/>
        <v>-1.3486833410174942E-4</v>
      </c>
      <c r="HH123" s="1180">
        <f t="shared" ca="1" si="798"/>
        <v>-3.4884638897004164E-3</v>
      </c>
      <c r="HT123" s="1180">
        <f t="shared" ca="1" si="799"/>
        <v>0</v>
      </c>
      <c r="HU123" s="1180">
        <f t="shared" ca="1" si="799"/>
        <v>-3.4884638897004164E-3</v>
      </c>
      <c r="HV123" s="1180">
        <f t="shared" ca="1" si="799"/>
        <v>-3.4884638897004164E-3</v>
      </c>
      <c r="HW123" s="1180">
        <f t="shared" ca="1" si="799"/>
        <v>-3.4884638897004164E-3</v>
      </c>
      <c r="HX123" s="1180">
        <f t="shared" ca="1" si="799"/>
        <v>-2.9165988531585702E-4</v>
      </c>
      <c r="HY123" s="1180">
        <f t="shared" ca="1" si="799"/>
        <v>-2.2301864682259139E-5</v>
      </c>
      <c r="HZ123" s="1180">
        <f t="shared" ca="1" si="799"/>
        <v>-1.1696205355984142E-13</v>
      </c>
      <c r="IA123" s="1180">
        <f t="shared" ca="1" si="799"/>
        <v>-3.7945727794929401E-16</v>
      </c>
      <c r="IB123" s="1180">
        <f t="shared" ca="1" si="799"/>
        <v>0</v>
      </c>
      <c r="IC123" s="1180">
        <f t="shared" ca="1" si="799"/>
        <v>0</v>
      </c>
      <c r="ID123" s="1180">
        <f t="shared" ca="1" si="799"/>
        <v>0</v>
      </c>
      <c r="IE123" s="1180">
        <f t="shared" ca="1" si="799"/>
        <v>0</v>
      </c>
      <c r="IQ123" s="1180">
        <f t="shared" ca="1" si="800"/>
        <v>-2.9165988531585702E-4</v>
      </c>
      <c r="IR123" s="1180">
        <f t="shared" ca="1" si="800"/>
        <v>-2.2301864682259139E-5</v>
      </c>
      <c r="IS123" s="1180">
        <f t="shared" ca="1" si="800"/>
        <v>-4.4235645808272697E-7</v>
      </c>
      <c r="IT123" s="1180">
        <f t="shared" ca="1" si="800"/>
        <v>-2.2744221155326119E-5</v>
      </c>
      <c r="IU123" s="1180">
        <f t="shared" ca="1" si="800"/>
        <v>-2.1241468476312094E-5</v>
      </c>
      <c r="IV123" s="1180">
        <f t="shared" ca="1" si="800"/>
        <v>-1.2940716350846813E-5</v>
      </c>
      <c r="IW123" s="1180">
        <f t="shared" ca="1" si="800"/>
        <v>-1.0616555016461832E-5</v>
      </c>
      <c r="IX123" s="1180">
        <f t="shared" ca="1" si="800"/>
        <v>-2.4865013717062768E-15</v>
      </c>
      <c r="IY123" s="1180">
        <f t="shared" ca="1" si="800"/>
        <v>-1.5027526939982807E-6</v>
      </c>
      <c r="IZ123" s="1180">
        <f t="shared" ca="1" si="800"/>
        <v>-1.8818048575719309E-6</v>
      </c>
      <c r="JA123" s="1180">
        <f t="shared" ca="1" si="801"/>
        <v>-1.1058911489528816E-5</v>
      </c>
      <c r="JB123" s="1180">
        <f t="shared" ca="1" si="801"/>
        <v>0</v>
      </c>
      <c r="JC123" s="1180">
        <f t="shared" ca="1" si="801"/>
        <v>-1.8818048575719309E-6</v>
      </c>
      <c r="JD123" s="1180">
        <f t="shared" ca="1" si="801"/>
        <v>0</v>
      </c>
      <c r="JE123" s="1180">
        <f t="shared" ca="1" si="801"/>
        <v>-1.8818048575719309E-6</v>
      </c>
      <c r="JF123" s="1180">
        <f t="shared" ca="1" si="801"/>
        <v>0</v>
      </c>
      <c r="JG123" s="1180">
        <f t="shared" ca="1" si="801"/>
        <v>0</v>
      </c>
      <c r="JH123" s="1180">
        <f t="shared" ca="1" si="801"/>
        <v>-3.7945727794929401E-16</v>
      </c>
      <c r="JT123" s="1180">
        <f t="shared" ca="1" si="802"/>
        <v>0</v>
      </c>
      <c r="JU123" s="1180">
        <f t="shared" ca="1" si="802"/>
        <v>0</v>
      </c>
      <c r="JV123" s="1180">
        <f t="shared" ca="1" si="802"/>
        <v>0</v>
      </c>
      <c r="JW123" s="1180">
        <f t="shared" ca="1" si="802"/>
        <v>0</v>
      </c>
      <c r="JX123" s="1180">
        <f t="shared" ca="1" si="802"/>
        <v>0</v>
      </c>
      <c r="JY123" s="1180">
        <f t="shared" ca="1" si="802"/>
        <v>0</v>
      </c>
      <c r="JZ123" s="1180">
        <f t="shared" ca="1" si="802"/>
        <v>0</v>
      </c>
      <c r="KA123" s="1180">
        <f t="shared" ca="1" si="802"/>
        <v>0</v>
      </c>
      <c r="KB123" s="1180">
        <f t="shared" ca="1" si="802"/>
        <v>0</v>
      </c>
      <c r="KC123" s="1180">
        <f t="shared" ca="1" si="802"/>
        <v>0</v>
      </c>
      <c r="KL123" s="1180">
        <f t="shared" ca="1" si="803"/>
        <v>0</v>
      </c>
      <c r="KM123" s="1180">
        <f t="shared" ca="1" si="803"/>
        <v>0</v>
      </c>
      <c r="KN123" s="1180">
        <f t="shared" ca="1" si="803"/>
        <v>0</v>
      </c>
      <c r="KO123" s="1180">
        <f t="shared" ca="1" si="803"/>
        <v>0</v>
      </c>
      <c r="KP123" s="1180">
        <f t="shared" ca="1" si="803"/>
        <v>0</v>
      </c>
      <c r="KQ123" s="1180">
        <f t="shared" ca="1" si="803"/>
        <v>0</v>
      </c>
      <c r="KR123" s="1180">
        <f t="shared" ca="1" si="803"/>
        <v>0</v>
      </c>
      <c r="LA123" s="1180">
        <f t="shared" ca="1" si="804"/>
        <v>-1.0749792258733728E-12</v>
      </c>
      <c r="LB123" s="1180">
        <f t="shared" ca="1" si="804"/>
        <v>-1.1696205355984142E-13</v>
      </c>
      <c r="LC123" s="1180">
        <f t="shared" ca="1" si="804"/>
        <v>-1.1919412798078205E-12</v>
      </c>
      <c r="LD123" s="1180">
        <f t="shared" ca="1" si="804"/>
        <v>-1.1919412798078205E-12</v>
      </c>
      <c r="LE123" s="1180">
        <f t="shared" ca="1" si="804"/>
        <v>0</v>
      </c>
      <c r="LF123" s="1180">
        <f t="shared" ca="1" si="804"/>
        <v>0</v>
      </c>
      <c r="LG123" s="1180">
        <f t="shared" ca="1" si="804"/>
        <v>0</v>
      </c>
      <c r="LH123" s="1180">
        <f t="shared" ca="1" si="804"/>
        <v>0</v>
      </c>
      <c r="LI123" s="1180">
        <f t="shared" ca="1" si="804"/>
        <v>0</v>
      </c>
      <c r="LJ123" s="1180">
        <f t="shared" ca="1" si="804"/>
        <v>0</v>
      </c>
      <c r="LK123" s="1180">
        <f t="shared" ca="1" si="804"/>
        <v>0</v>
      </c>
      <c r="LW123" s="1180">
        <f t="shared" ca="1" si="805"/>
        <v>0</v>
      </c>
      <c r="LX123" s="1180">
        <f t="shared" ca="1" si="805"/>
        <v>0</v>
      </c>
      <c r="LY123" s="1180">
        <f t="shared" ca="1" si="805"/>
        <v>-1.3486833410174942E-4</v>
      </c>
      <c r="LZ123" s="1180">
        <f t="shared" ca="1" si="805"/>
        <v>-1.5027526939982807E-6</v>
      </c>
      <c r="MA123" s="1180">
        <f t="shared" ca="1" si="805"/>
        <v>-1.3637108689314536E-4</v>
      </c>
      <c r="MB123" s="1180">
        <f t="shared" ca="1" si="805"/>
        <v>-1.1919412798078205E-12</v>
      </c>
      <c r="MC123" s="1180">
        <f t="shared" ca="1" si="805"/>
        <v>0</v>
      </c>
      <c r="MD123" s="1180">
        <f t="shared" ca="1" si="805"/>
        <v>0</v>
      </c>
      <c r="ME123" s="1180">
        <f t="shared" ca="1" si="805"/>
        <v>0</v>
      </c>
      <c r="MF123" s="1180">
        <f t="shared" ca="1" si="805"/>
        <v>0</v>
      </c>
      <c r="MG123" s="1180">
        <f t="shared" ca="1" si="806"/>
        <v>0</v>
      </c>
      <c r="MH123" s="1180">
        <f t="shared" ca="1" si="806"/>
        <v>0</v>
      </c>
      <c r="MI123" s="1180">
        <f t="shared" ca="1" si="806"/>
        <v>0</v>
      </c>
      <c r="MJ123" s="1180">
        <f t="shared" ca="1" si="806"/>
        <v>0</v>
      </c>
      <c r="MK123" s="1180">
        <f t="shared" ca="1" si="806"/>
        <v>0</v>
      </c>
      <c r="ML123" s="1180">
        <f t="shared" ca="1" si="806"/>
        <v>0</v>
      </c>
      <c r="MM123" s="1180">
        <f t="shared" ca="1" si="806"/>
        <v>0</v>
      </c>
      <c r="MN123" s="1180">
        <f t="shared" ca="1" si="806"/>
        <v>0</v>
      </c>
      <c r="MO123" s="1180">
        <f t="shared" ca="1" si="806"/>
        <v>0</v>
      </c>
      <c r="NA123" s="1180">
        <f t="shared" ca="1" si="807"/>
        <v>-1.0691290497300706E-15</v>
      </c>
      <c r="NB123" s="1180">
        <f t="shared" ca="1" si="807"/>
        <v>0</v>
      </c>
      <c r="NC123" s="1180">
        <f t="shared" ca="1" si="807"/>
        <v>0</v>
      </c>
      <c r="ND123" s="1180">
        <f t="shared" ca="1" si="807"/>
        <v>0</v>
      </c>
      <c r="NE123" s="1180">
        <f t="shared" ca="1" si="807"/>
        <v>0</v>
      </c>
      <c r="NF123" s="1180">
        <f t="shared" ca="1" si="807"/>
        <v>0</v>
      </c>
      <c r="NG123" s="1180">
        <f t="shared" ca="1" si="807"/>
        <v>0</v>
      </c>
      <c r="NH123" s="1180">
        <f t="shared" ca="1" si="807"/>
        <v>0</v>
      </c>
      <c r="NI123" s="1180">
        <f t="shared" ca="1" si="807"/>
        <v>0</v>
      </c>
      <c r="NJ123" s="1180">
        <f t="shared" ca="1" si="807"/>
        <v>0</v>
      </c>
      <c r="NK123" s="1180">
        <f t="shared" ca="1" si="807"/>
        <v>0</v>
      </c>
      <c r="NL123" s="1180">
        <f t="shared" ca="1" si="807"/>
        <v>0</v>
      </c>
      <c r="NM123" s="1180">
        <f t="shared" ca="1" si="807"/>
        <v>0</v>
      </c>
      <c r="NN123" s="1180">
        <f t="shared" ca="1" si="807"/>
        <v>0</v>
      </c>
      <c r="NO123" s="1180">
        <f t="shared" ca="1" si="807"/>
        <v>0</v>
      </c>
      <c r="NP123" s="1180">
        <f t="shared" ca="1" si="807"/>
        <v>0</v>
      </c>
      <c r="OH123" s="1180">
        <f t="shared" ca="1" si="808"/>
        <v>0</v>
      </c>
      <c r="OI123" s="1180">
        <f t="shared" ca="1" si="808"/>
        <v>0</v>
      </c>
      <c r="OJ123" s="1180">
        <f t="shared" ca="1" si="808"/>
        <v>0</v>
      </c>
      <c r="OK123" s="1180">
        <f t="shared" ca="1" si="808"/>
        <v>0</v>
      </c>
      <c r="OL123" s="1180">
        <f t="shared" ca="1" si="808"/>
        <v>0</v>
      </c>
      <c r="OM123" s="1180">
        <f t="shared" ca="1" si="808"/>
        <v>0</v>
      </c>
      <c r="ON123" s="1180">
        <f t="shared" ca="1" si="808"/>
        <v>0</v>
      </c>
      <c r="OO123" s="1180">
        <f t="shared" ca="1" si="808"/>
        <v>0</v>
      </c>
      <c r="PA123" s="1180">
        <f t="shared" ca="1" si="809"/>
        <v>0</v>
      </c>
      <c r="PB123" s="1180">
        <f t="shared" ca="1" si="809"/>
        <v>0</v>
      </c>
      <c r="PC123" s="1180">
        <f t="shared" ca="1" si="809"/>
        <v>0</v>
      </c>
      <c r="PD123" s="1180">
        <f t="shared" ca="1" si="809"/>
        <v>0</v>
      </c>
      <c r="PE123" s="1180">
        <f t="shared" ca="1" si="809"/>
        <v>0</v>
      </c>
      <c r="PF123" s="1180">
        <f t="shared" ca="1" si="809"/>
        <v>0</v>
      </c>
      <c r="PG123" s="1180">
        <f t="shared" ca="1" si="809"/>
        <v>0</v>
      </c>
      <c r="PH123" s="1180">
        <f t="shared" ca="1" si="809"/>
        <v>0</v>
      </c>
      <c r="PI123" s="1180">
        <f t="shared" ca="1" si="809"/>
        <v>0</v>
      </c>
      <c r="PJ123" s="1180">
        <f t="shared" ca="1" si="809"/>
        <v>0</v>
      </c>
      <c r="PK123" s="1180">
        <f t="shared" ca="1" si="809"/>
        <v>0</v>
      </c>
      <c r="PW123" s="1180">
        <f t="shared" ca="1" si="810"/>
        <v>0</v>
      </c>
      <c r="PX123" s="1180">
        <f t="shared" ca="1" si="810"/>
        <v>0</v>
      </c>
      <c r="PY123" s="1180">
        <f t="shared" ca="1" si="810"/>
        <v>0</v>
      </c>
      <c r="PZ123" s="1180">
        <f t="shared" ca="1" si="810"/>
        <v>0</v>
      </c>
    </row>
    <row r="124" spans="1:442" ht="12" customHeight="1">
      <c r="A124" s="1">
        <v>13</v>
      </c>
      <c r="B124" s="1" t="s">
        <v>2648</v>
      </c>
      <c r="C124" s="1" t="s">
        <v>2664</v>
      </c>
      <c r="D124" s="1" t="s">
        <v>93</v>
      </c>
      <c r="E124" s="1181">
        <v>162.14240000000001</v>
      </c>
      <c r="F124" s="1">
        <v>-0.61951084092999997</v>
      </c>
      <c r="J124" s="1180">
        <f t="shared" ca="1" si="788"/>
        <v>-7.162337659738045E-3</v>
      </c>
      <c r="K124" s="1180">
        <f t="shared" ca="1" si="788"/>
        <v>-7.162337659738045E-3</v>
      </c>
      <c r="T124" s="1180">
        <f t="shared" ca="1" si="789"/>
        <v>-7.162337659738045E-3</v>
      </c>
      <c r="U124" s="1180">
        <f t="shared" ca="1" si="789"/>
        <v>0</v>
      </c>
      <c r="V124" s="1180">
        <f t="shared" ca="1" si="789"/>
        <v>0</v>
      </c>
      <c r="W124" s="1180">
        <f t="shared" ca="1" si="789"/>
        <v>0</v>
      </c>
      <c r="X124" s="1180">
        <f t="shared" ca="1" si="789"/>
        <v>0</v>
      </c>
      <c r="Y124" s="1180">
        <f t="shared" ca="1" si="789"/>
        <v>0</v>
      </c>
      <c r="Z124" s="1180">
        <f t="shared" ca="1" si="789"/>
        <v>0</v>
      </c>
      <c r="AA124" s="1180">
        <f t="shared" ca="1" si="789"/>
        <v>0</v>
      </c>
      <c r="AB124" s="1180">
        <f t="shared" ca="1" si="789"/>
        <v>0</v>
      </c>
      <c r="AC124" s="1180">
        <f t="shared" ca="1" si="789"/>
        <v>0</v>
      </c>
      <c r="AD124" s="1180">
        <f t="shared" ca="1" si="789"/>
        <v>0</v>
      </c>
      <c r="AM124" s="1180">
        <f t="shared" ca="1" si="790"/>
        <v>0</v>
      </c>
      <c r="AN124" s="1180">
        <f t="shared" ca="1" si="790"/>
        <v>0</v>
      </c>
      <c r="AO124" s="1180">
        <f t="shared" ca="1" si="790"/>
        <v>0</v>
      </c>
      <c r="AP124" s="1180">
        <f t="shared" ca="1" si="790"/>
        <v>0</v>
      </c>
      <c r="AQ124" s="1180">
        <f t="shared" ca="1" si="790"/>
        <v>0</v>
      </c>
      <c r="AR124" s="1180">
        <f t="shared" ca="1" si="790"/>
        <v>0</v>
      </c>
      <c r="AS124" s="1180">
        <f t="shared" ca="1" si="790"/>
        <v>0</v>
      </c>
      <c r="AT124" s="1180">
        <f t="shared" ca="1" si="790"/>
        <v>0</v>
      </c>
      <c r="AU124" s="1180">
        <f t="shared" ca="1" si="790"/>
        <v>0</v>
      </c>
      <c r="AV124" s="1180">
        <f t="shared" ca="1" si="790"/>
        <v>0</v>
      </c>
      <c r="AW124" s="1180">
        <f t="shared" ca="1" si="790"/>
        <v>0</v>
      </c>
      <c r="AX124" s="1180">
        <f t="shared" ca="1" si="790"/>
        <v>0</v>
      </c>
      <c r="AY124" s="1180">
        <f t="shared" ca="1" si="790"/>
        <v>0</v>
      </c>
      <c r="AZ124" s="1180">
        <f t="shared" ca="1" si="790"/>
        <v>0</v>
      </c>
      <c r="BA124" s="1180">
        <f t="shared" ca="1" si="790"/>
        <v>0</v>
      </c>
      <c r="BB124" s="1180">
        <f t="shared" ca="1" si="790"/>
        <v>0</v>
      </c>
      <c r="BN124" s="1180">
        <f t="shared" ca="1" si="791"/>
        <v>0</v>
      </c>
      <c r="BO124" s="1180">
        <f t="shared" ca="1" si="791"/>
        <v>0</v>
      </c>
      <c r="BP124" s="1180">
        <f t="shared" ca="1" si="791"/>
        <v>0</v>
      </c>
      <c r="BQ124" s="1180">
        <f t="shared" ca="1" si="791"/>
        <v>0</v>
      </c>
      <c r="BR124" s="1180">
        <f t="shared" ca="1" si="791"/>
        <v>0</v>
      </c>
      <c r="CD124" s="1180">
        <f t="shared" ca="1" si="792"/>
        <v>0</v>
      </c>
      <c r="CE124" s="1180">
        <f t="shared" ca="1" si="792"/>
        <v>0</v>
      </c>
      <c r="CF124" s="1180">
        <f t="shared" ca="1" si="792"/>
        <v>0</v>
      </c>
      <c r="CG124" s="1180">
        <f t="shared" ca="1" si="792"/>
        <v>0</v>
      </c>
      <c r="CH124" s="1180">
        <f t="shared" ca="1" si="792"/>
        <v>0</v>
      </c>
      <c r="CI124" s="1180">
        <f t="shared" ca="1" si="792"/>
        <v>0</v>
      </c>
      <c r="CJ124" s="1180">
        <f t="shared" ca="1" si="792"/>
        <v>0</v>
      </c>
      <c r="CK124" s="1180">
        <f t="shared" ca="1" si="792"/>
        <v>0</v>
      </c>
      <c r="CL124" s="1180">
        <f t="shared" ca="1" si="792"/>
        <v>0</v>
      </c>
      <c r="CM124" s="1180">
        <f t="shared" ca="1" si="792"/>
        <v>0</v>
      </c>
      <c r="CN124" s="1180">
        <f t="shared" ca="1" si="792"/>
        <v>0</v>
      </c>
      <c r="CO124" s="1180">
        <f t="shared" ca="1" si="792"/>
        <v>0</v>
      </c>
      <c r="DA124" s="1180">
        <f t="shared" ca="1" si="793"/>
        <v>0</v>
      </c>
      <c r="DB124" s="1180">
        <f t="shared" ca="1" si="793"/>
        <v>0</v>
      </c>
      <c r="DC124" s="1180">
        <f t="shared" ca="1" si="793"/>
        <v>0</v>
      </c>
      <c r="DD124" s="1180">
        <f t="shared" ca="1" si="793"/>
        <v>0</v>
      </c>
      <c r="DE124" s="1180">
        <f t="shared" ca="1" si="793"/>
        <v>0</v>
      </c>
      <c r="DF124" s="1180">
        <f t="shared" ca="1" si="793"/>
        <v>0</v>
      </c>
      <c r="DG124" s="1180">
        <f t="shared" ca="1" si="793"/>
        <v>0</v>
      </c>
      <c r="DH124" s="1180">
        <f t="shared" ca="1" si="793"/>
        <v>0</v>
      </c>
      <c r="DI124" s="1180">
        <f t="shared" ca="1" si="793"/>
        <v>0</v>
      </c>
      <c r="DJ124" s="1180">
        <f t="shared" ca="1" si="793"/>
        <v>0</v>
      </c>
      <c r="DV124" s="1180">
        <f t="shared" ca="1" si="794"/>
        <v>0</v>
      </c>
      <c r="DW124" s="1180">
        <f t="shared" ca="1" si="794"/>
        <v>0</v>
      </c>
      <c r="DX124" s="1180">
        <f t="shared" ca="1" si="794"/>
        <v>0</v>
      </c>
      <c r="DY124" s="1180">
        <f t="shared" ca="1" si="794"/>
        <v>0</v>
      </c>
      <c r="DZ124" s="1180">
        <f t="shared" ca="1" si="794"/>
        <v>0</v>
      </c>
      <c r="EA124" s="1180">
        <f t="shared" ca="1" si="794"/>
        <v>0</v>
      </c>
      <c r="EB124" s="1180">
        <f t="shared" ca="1" si="794"/>
        <v>0</v>
      </c>
      <c r="EC124" s="1180">
        <f t="shared" ca="1" si="794"/>
        <v>0</v>
      </c>
      <c r="ED124" s="1180">
        <f t="shared" ca="1" si="794"/>
        <v>0</v>
      </c>
      <c r="EE124" s="1180">
        <f t="shared" ca="1" si="794"/>
        <v>0</v>
      </c>
      <c r="EF124" s="1180">
        <f t="shared" ca="1" si="794"/>
        <v>0</v>
      </c>
      <c r="EG124" s="1180">
        <f t="shared" ca="1" si="794"/>
        <v>0</v>
      </c>
      <c r="EH124" s="1180">
        <f t="shared" ca="1" si="794"/>
        <v>0</v>
      </c>
      <c r="EI124" s="1180">
        <f t="shared" ca="1" si="794"/>
        <v>0</v>
      </c>
      <c r="EJ124" s="1180">
        <f t="shared" ca="1" si="794"/>
        <v>0</v>
      </c>
      <c r="EK124" s="1180">
        <f t="shared" ca="1" si="794"/>
        <v>0</v>
      </c>
      <c r="EW124" s="1180">
        <f t="shared" ca="1" si="795"/>
        <v>0</v>
      </c>
      <c r="EX124" s="1180">
        <f t="shared" ca="1" si="795"/>
        <v>0</v>
      </c>
      <c r="EY124" s="1180">
        <f t="shared" ca="1" si="795"/>
        <v>0</v>
      </c>
      <c r="EZ124" s="1180">
        <f t="shared" ca="1" si="795"/>
        <v>0</v>
      </c>
      <c r="FA124" s="1180">
        <f t="shared" ca="1" si="795"/>
        <v>0</v>
      </c>
      <c r="FB124" s="1180">
        <f t="shared" ca="1" si="795"/>
        <v>0</v>
      </c>
      <c r="FN124" s="1180">
        <f t="shared" ca="1" si="796"/>
        <v>0</v>
      </c>
      <c r="FO124" s="1180">
        <f t="shared" ca="1" si="796"/>
        <v>0</v>
      </c>
      <c r="FP124" s="1180">
        <f t="shared" ca="1" si="796"/>
        <v>0</v>
      </c>
      <c r="FQ124" s="1180">
        <f t="shared" ca="1" si="796"/>
        <v>0</v>
      </c>
      <c r="FR124" s="1180">
        <f t="shared" ca="1" si="796"/>
        <v>0</v>
      </c>
      <c r="FS124" s="1180">
        <f t="shared" ca="1" si="796"/>
        <v>0</v>
      </c>
      <c r="FT124" s="1180">
        <f t="shared" ca="1" si="796"/>
        <v>0</v>
      </c>
      <c r="FU124" s="1180">
        <f t="shared" ca="1" si="796"/>
        <v>0</v>
      </c>
      <c r="FV124" s="1180">
        <f t="shared" ca="1" si="796"/>
        <v>0</v>
      </c>
      <c r="FW124" s="1180">
        <f t="shared" ca="1" si="796"/>
        <v>0</v>
      </c>
      <c r="FX124" s="1180">
        <f t="shared" ca="1" si="796"/>
        <v>0</v>
      </c>
      <c r="GJ124" s="1180">
        <f t="shared" ca="1" si="797"/>
        <v>0</v>
      </c>
      <c r="GK124" s="1180">
        <f t="shared" ca="1" si="797"/>
        <v>0</v>
      </c>
      <c r="GL124" s="1180">
        <f t="shared" ca="1" si="797"/>
        <v>0</v>
      </c>
      <c r="GM124" s="1180">
        <f t="shared" ca="1" si="797"/>
        <v>0</v>
      </c>
      <c r="GN124" s="1180">
        <f t="shared" ca="1" si="797"/>
        <v>0</v>
      </c>
      <c r="GO124" s="1180">
        <f t="shared" ca="1" si="797"/>
        <v>0</v>
      </c>
      <c r="GP124" s="1180">
        <f t="shared" ca="1" si="797"/>
        <v>0</v>
      </c>
      <c r="GQ124" s="1180">
        <f t="shared" ca="1" si="797"/>
        <v>0</v>
      </c>
      <c r="HC124" s="1180">
        <f t="shared" ca="1" si="798"/>
        <v>0</v>
      </c>
      <c r="HD124" s="1180">
        <f t="shared" ca="1" si="798"/>
        <v>0</v>
      </c>
      <c r="HE124" s="1180">
        <f t="shared" ca="1" si="798"/>
        <v>0</v>
      </c>
      <c r="HF124" s="1180">
        <f t="shared" ca="1" si="798"/>
        <v>0</v>
      </c>
      <c r="HG124" s="1180">
        <f t="shared" ca="1" si="798"/>
        <v>0</v>
      </c>
      <c r="HH124" s="1180">
        <f t="shared" ca="1" si="798"/>
        <v>0</v>
      </c>
      <c r="HT124" s="1180">
        <f t="shared" ca="1" si="799"/>
        <v>0</v>
      </c>
      <c r="HU124" s="1180">
        <f t="shared" ca="1" si="799"/>
        <v>0</v>
      </c>
      <c r="HV124" s="1180">
        <f t="shared" ca="1" si="799"/>
        <v>0</v>
      </c>
      <c r="HW124" s="1180">
        <f t="shared" ca="1" si="799"/>
        <v>0</v>
      </c>
      <c r="HX124" s="1180">
        <f t="shared" ca="1" si="799"/>
        <v>0</v>
      </c>
      <c r="HY124" s="1180">
        <f t="shared" ca="1" si="799"/>
        <v>0</v>
      </c>
      <c r="HZ124" s="1180">
        <f t="shared" ca="1" si="799"/>
        <v>0</v>
      </c>
      <c r="IA124" s="1180">
        <f t="shared" ca="1" si="799"/>
        <v>0</v>
      </c>
      <c r="IB124" s="1180">
        <f t="shared" ca="1" si="799"/>
        <v>0</v>
      </c>
      <c r="IC124" s="1180">
        <f t="shared" ca="1" si="799"/>
        <v>0</v>
      </c>
      <c r="ID124" s="1180">
        <f t="shared" ca="1" si="799"/>
        <v>0</v>
      </c>
      <c r="IE124" s="1180">
        <f t="shared" ca="1" si="799"/>
        <v>0</v>
      </c>
      <c r="IQ124" s="1180">
        <f t="shared" ca="1" si="800"/>
        <v>0</v>
      </c>
      <c r="IR124" s="1180">
        <f t="shared" ca="1" si="800"/>
        <v>0</v>
      </c>
      <c r="IS124" s="1180">
        <f t="shared" ca="1" si="800"/>
        <v>0</v>
      </c>
      <c r="IT124" s="1180">
        <f t="shared" ca="1" si="800"/>
        <v>0</v>
      </c>
      <c r="IU124" s="1180">
        <f t="shared" ca="1" si="800"/>
        <v>0</v>
      </c>
      <c r="IV124" s="1180">
        <f t="shared" ca="1" si="800"/>
        <v>0</v>
      </c>
      <c r="IW124" s="1180">
        <f t="shared" ca="1" si="800"/>
        <v>0</v>
      </c>
      <c r="IX124" s="1180">
        <f t="shared" ca="1" si="800"/>
        <v>0</v>
      </c>
      <c r="IY124" s="1180">
        <f t="shared" ca="1" si="800"/>
        <v>0</v>
      </c>
      <c r="IZ124" s="1180">
        <f t="shared" ca="1" si="800"/>
        <v>0</v>
      </c>
      <c r="JA124" s="1180">
        <f t="shared" ca="1" si="801"/>
        <v>0</v>
      </c>
      <c r="JB124" s="1180">
        <f t="shared" ca="1" si="801"/>
        <v>0</v>
      </c>
      <c r="JC124" s="1180">
        <f t="shared" ca="1" si="801"/>
        <v>0</v>
      </c>
      <c r="JD124" s="1180">
        <f t="shared" ca="1" si="801"/>
        <v>0</v>
      </c>
      <c r="JE124" s="1180">
        <f t="shared" ca="1" si="801"/>
        <v>0</v>
      </c>
      <c r="JF124" s="1180">
        <f t="shared" ca="1" si="801"/>
        <v>0</v>
      </c>
      <c r="JG124" s="1180">
        <f t="shared" ca="1" si="801"/>
        <v>0</v>
      </c>
      <c r="JH124" s="1180">
        <f t="shared" ca="1" si="801"/>
        <v>0</v>
      </c>
      <c r="JT124" s="1180">
        <f t="shared" ca="1" si="802"/>
        <v>0</v>
      </c>
      <c r="JU124" s="1180">
        <f t="shared" ca="1" si="802"/>
        <v>0</v>
      </c>
      <c r="JV124" s="1180">
        <f t="shared" ca="1" si="802"/>
        <v>0</v>
      </c>
      <c r="JW124" s="1180">
        <f t="shared" ca="1" si="802"/>
        <v>0</v>
      </c>
      <c r="JX124" s="1180">
        <f t="shared" ca="1" si="802"/>
        <v>0</v>
      </c>
      <c r="JY124" s="1180">
        <f t="shared" ca="1" si="802"/>
        <v>0</v>
      </c>
      <c r="JZ124" s="1180">
        <f t="shared" ca="1" si="802"/>
        <v>0</v>
      </c>
      <c r="KA124" s="1180">
        <f t="shared" ca="1" si="802"/>
        <v>0</v>
      </c>
      <c r="KB124" s="1180">
        <f t="shared" ca="1" si="802"/>
        <v>0</v>
      </c>
      <c r="KC124" s="1180">
        <f t="shared" ca="1" si="802"/>
        <v>0</v>
      </c>
      <c r="KL124" s="1180">
        <f t="shared" ca="1" si="803"/>
        <v>0</v>
      </c>
      <c r="KM124" s="1180">
        <f t="shared" ca="1" si="803"/>
        <v>0</v>
      </c>
      <c r="KN124" s="1180">
        <f t="shared" ca="1" si="803"/>
        <v>0</v>
      </c>
      <c r="KO124" s="1180">
        <f t="shared" ca="1" si="803"/>
        <v>0</v>
      </c>
      <c r="KP124" s="1180">
        <f t="shared" ca="1" si="803"/>
        <v>0</v>
      </c>
      <c r="KQ124" s="1180">
        <f t="shared" ca="1" si="803"/>
        <v>0</v>
      </c>
      <c r="KR124" s="1180">
        <f t="shared" ca="1" si="803"/>
        <v>0</v>
      </c>
      <c r="LA124" s="1180">
        <f t="shared" ca="1" si="804"/>
        <v>0</v>
      </c>
      <c r="LB124" s="1180">
        <f t="shared" ca="1" si="804"/>
        <v>0</v>
      </c>
      <c r="LC124" s="1180">
        <f t="shared" ca="1" si="804"/>
        <v>0</v>
      </c>
      <c r="LD124" s="1180">
        <f t="shared" ca="1" si="804"/>
        <v>0</v>
      </c>
      <c r="LE124" s="1180">
        <f t="shared" ca="1" si="804"/>
        <v>0</v>
      </c>
      <c r="LF124" s="1180">
        <f t="shared" ca="1" si="804"/>
        <v>0</v>
      </c>
      <c r="LG124" s="1180">
        <f t="shared" ca="1" si="804"/>
        <v>0</v>
      </c>
      <c r="LH124" s="1180">
        <f t="shared" ca="1" si="804"/>
        <v>0</v>
      </c>
      <c r="LI124" s="1180">
        <f t="shared" ca="1" si="804"/>
        <v>0</v>
      </c>
      <c r="LJ124" s="1180">
        <f t="shared" ca="1" si="804"/>
        <v>0</v>
      </c>
      <c r="LK124" s="1180">
        <f t="shared" ca="1" si="804"/>
        <v>0</v>
      </c>
      <c r="LW124" s="1180">
        <f t="shared" ca="1" si="805"/>
        <v>0</v>
      </c>
      <c r="LX124" s="1180">
        <f t="shared" ca="1" si="805"/>
        <v>0</v>
      </c>
      <c r="LY124" s="1180">
        <f t="shared" ca="1" si="805"/>
        <v>0</v>
      </c>
      <c r="LZ124" s="1180">
        <f t="shared" ca="1" si="805"/>
        <v>0</v>
      </c>
      <c r="MA124" s="1180">
        <f t="shared" ca="1" si="805"/>
        <v>0</v>
      </c>
      <c r="MB124" s="1180">
        <f t="shared" ca="1" si="805"/>
        <v>0</v>
      </c>
      <c r="MC124" s="1180">
        <f t="shared" ca="1" si="805"/>
        <v>0</v>
      </c>
      <c r="MD124" s="1180">
        <f t="shared" ca="1" si="805"/>
        <v>0</v>
      </c>
      <c r="ME124" s="1180">
        <f t="shared" ca="1" si="805"/>
        <v>0</v>
      </c>
      <c r="MF124" s="1180">
        <f t="shared" ca="1" si="805"/>
        <v>0</v>
      </c>
      <c r="MG124" s="1180">
        <f t="shared" ca="1" si="806"/>
        <v>0</v>
      </c>
      <c r="MH124" s="1180">
        <f t="shared" ca="1" si="806"/>
        <v>0</v>
      </c>
      <c r="MI124" s="1180">
        <f t="shared" ca="1" si="806"/>
        <v>0</v>
      </c>
      <c r="MJ124" s="1180">
        <f t="shared" ca="1" si="806"/>
        <v>0</v>
      </c>
      <c r="MK124" s="1180">
        <f t="shared" ca="1" si="806"/>
        <v>0</v>
      </c>
      <c r="ML124" s="1180">
        <f t="shared" ca="1" si="806"/>
        <v>0</v>
      </c>
      <c r="MM124" s="1180">
        <f t="shared" ca="1" si="806"/>
        <v>0</v>
      </c>
      <c r="MN124" s="1180">
        <f t="shared" ca="1" si="806"/>
        <v>0</v>
      </c>
      <c r="MO124" s="1180">
        <f t="shared" ca="1" si="806"/>
        <v>0</v>
      </c>
      <c r="NA124" s="1180">
        <f t="shared" ca="1" si="807"/>
        <v>0</v>
      </c>
      <c r="NB124" s="1180">
        <f t="shared" ca="1" si="807"/>
        <v>0</v>
      </c>
      <c r="NC124" s="1180">
        <f t="shared" ca="1" si="807"/>
        <v>0</v>
      </c>
      <c r="ND124" s="1180">
        <f t="shared" ca="1" si="807"/>
        <v>0</v>
      </c>
      <c r="NE124" s="1180">
        <f t="shared" ca="1" si="807"/>
        <v>0</v>
      </c>
      <c r="NF124" s="1180">
        <f t="shared" ca="1" si="807"/>
        <v>0</v>
      </c>
      <c r="NG124" s="1180">
        <f t="shared" ca="1" si="807"/>
        <v>0</v>
      </c>
      <c r="NH124" s="1180">
        <f t="shared" ca="1" si="807"/>
        <v>0</v>
      </c>
      <c r="NI124" s="1180">
        <f t="shared" ca="1" si="807"/>
        <v>0</v>
      </c>
      <c r="NJ124" s="1180">
        <f t="shared" ca="1" si="807"/>
        <v>0</v>
      </c>
      <c r="NK124" s="1180">
        <f t="shared" ca="1" si="807"/>
        <v>0</v>
      </c>
      <c r="NL124" s="1180">
        <f t="shared" ca="1" si="807"/>
        <v>0</v>
      </c>
      <c r="NM124" s="1180">
        <f t="shared" ca="1" si="807"/>
        <v>0</v>
      </c>
      <c r="NN124" s="1180">
        <f t="shared" ca="1" si="807"/>
        <v>0</v>
      </c>
      <c r="NO124" s="1180">
        <f t="shared" ca="1" si="807"/>
        <v>0</v>
      </c>
      <c r="NP124" s="1180">
        <f t="shared" ca="1" si="807"/>
        <v>0</v>
      </c>
      <c r="OH124" s="1180">
        <f t="shared" ca="1" si="808"/>
        <v>0</v>
      </c>
      <c r="OI124" s="1180">
        <f t="shared" ca="1" si="808"/>
        <v>0</v>
      </c>
      <c r="OJ124" s="1180">
        <f t="shared" ca="1" si="808"/>
        <v>0</v>
      </c>
      <c r="OK124" s="1180">
        <f t="shared" ca="1" si="808"/>
        <v>0</v>
      </c>
      <c r="OL124" s="1180">
        <f t="shared" ca="1" si="808"/>
        <v>0</v>
      </c>
      <c r="OM124" s="1180">
        <f t="shared" ca="1" si="808"/>
        <v>0</v>
      </c>
      <c r="ON124" s="1180">
        <f t="shared" ca="1" si="808"/>
        <v>0</v>
      </c>
      <c r="OO124" s="1180">
        <f t="shared" ca="1" si="808"/>
        <v>0</v>
      </c>
      <c r="PA124" s="1180">
        <f t="shared" ca="1" si="809"/>
        <v>0</v>
      </c>
      <c r="PB124" s="1180">
        <f t="shared" ca="1" si="809"/>
        <v>0</v>
      </c>
      <c r="PC124" s="1180">
        <f t="shared" ca="1" si="809"/>
        <v>0</v>
      </c>
      <c r="PD124" s="1180">
        <f t="shared" ca="1" si="809"/>
        <v>0</v>
      </c>
      <c r="PE124" s="1180">
        <f t="shared" ca="1" si="809"/>
        <v>0</v>
      </c>
      <c r="PF124" s="1180">
        <f t="shared" ca="1" si="809"/>
        <v>0</v>
      </c>
      <c r="PG124" s="1180">
        <f t="shared" ca="1" si="809"/>
        <v>0</v>
      </c>
      <c r="PH124" s="1180">
        <f t="shared" ca="1" si="809"/>
        <v>0</v>
      </c>
      <c r="PI124" s="1180">
        <f t="shared" ca="1" si="809"/>
        <v>0</v>
      </c>
      <c r="PJ124" s="1180">
        <f t="shared" ca="1" si="809"/>
        <v>0</v>
      </c>
      <c r="PK124" s="1180">
        <f t="shared" ca="1" si="809"/>
        <v>0</v>
      </c>
      <c r="PW124" s="1180">
        <f t="shared" ca="1" si="810"/>
        <v>0</v>
      </c>
      <c r="PX124" s="1180">
        <f t="shared" ca="1" si="810"/>
        <v>0</v>
      </c>
      <c r="PY124" s="1180">
        <f t="shared" ca="1" si="810"/>
        <v>0</v>
      </c>
      <c r="PZ124" s="1180">
        <f t="shared" ca="1" si="810"/>
        <v>0</v>
      </c>
    </row>
    <row r="125" spans="1:442" ht="12" customHeight="1">
      <c r="A125" s="1">
        <v>14</v>
      </c>
      <c r="B125" s="1" t="s">
        <v>2648</v>
      </c>
      <c r="C125" s="1" t="s">
        <v>2665</v>
      </c>
      <c r="D125" s="1" t="s">
        <v>93</v>
      </c>
      <c r="E125" s="1181">
        <v>162.14240000000001</v>
      </c>
      <c r="F125" s="1">
        <v>-0.61951084092999997</v>
      </c>
      <c r="J125" s="1180">
        <f t="shared" ca="1" si="788"/>
        <v>0</v>
      </c>
      <c r="K125" s="1180">
        <f t="shared" ca="1" si="788"/>
        <v>0</v>
      </c>
      <c r="T125" s="1180">
        <f t="shared" ref="T125:AD134" ca="1" si="811">VLOOKUP(T$1,INDIRECT(LU_MAT),$A125,FALSE())*$F125/$E125</f>
        <v>0</v>
      </c>
      <c r="U125" s="1180">
        <f t="shared" ca="1" si="811"/>
        <v>0</v>
      </c>
      <c r="V125" s="1180">
        <f t="shared" ca="1" si="811"/>
        <v>-1.9883122923613427E-10</v>
      </c>
      <c r="W125" s="1180">
        <f t="shared" ca="1" si="811"/>
        <v>0</v>
      </c>
      <c r="X125" s="1180">
        <f t="shared" ca="1" si="811"/>
        <v>0</v>
      </c>
      <c r="Y125" s="1180">
        <f t="shared" ca="1" si="811"/>
        <v>-2.0645834666820134E-3</v>
      </c>
      <c r="Z125" s="1180">
        <f t="shared" ca="1" si="811"/>
        <v>-5.5857270358376798E-11</v>
      </c>
      <c r="AA125" s="1180">
        <f t="shared" ca="1" si="811"/>
        <v>-2.064583409370276E-3</v>
      </c>
      <c r="AB125" s="1180">
        <f t="shared" ca="1" si="811"/>
        <v>0</v>
      </c>
      <c r="AC125" s="1180">
        <f t="shared" ca="1" si="811"/>
        <v>-1.9883122923613427E-10</v>
      </c>
      <c r="AD125" s="1180">
        <f t="shared" ca="1" si="811"/>
        <v>0</v>
      </c>
      <c r="AM125" s="1180">
        <f t="shared" ref="AM125:BB134" ca="1" si="812">VLOOKUP(AM$1,INDIRECT(LU_MAT),$A125,FALSE())*$F125/$E125</f>
        <v>0</v>
      </c>
      <c r="AN125" s="1180">
        <f t="shared" ca="1" si="812"/>
        <v>0</v>
      </c>
      <c r="AO125" s="1180">
        <f t="shared" ca="1" si="812"/>
        <v>-2.064583409370276E-3</v>
      </c>
      <c r="AP125" s="1180">
        <f t="shared" ca="1" si="812"/>
        <v>-2.064583409370276E-3</v>
      </c>
      <c r="AQ125" s="1180">
        <f t="shared" ca="1" si="812"/>
        <v>-2.9912265240170594E-12</v>
      </c>
      <c r="AR125" s="1180">
        <f t="shared" ca="1" si="812"/>
        <v>-4.0807991054185153E-18</v>
      </c>
      <c r="AS125" s="1180">
        <f t="shared" ca="1" si="812"/>
        <v>-5.5857266155516075E-11</v>
      </c>
      <c r="AT125" s="1180">
        <f t="shared" ca="1" si="812"/>
        <v>-4.2078165868061245E-20</v>
      </c>
      <c r="AU125" s="1180">
        <f t="shared" ca="1" si="812"/>
        <v>-2.9912305625841393E-12</v>
      </c>
      <c r="AV125" s="1180">
        <f t="shared" ca="1" si="812"/>
        <v>-2.064583409370276E-3</v>
      </c>
      <c r="AW125" s="1180">
        <f t="shared" ca="1" si="812"/>
        <v>-4.2078165868061245E-20</v>
      </c>
      <c r="AX125" s="1180">
        <f t="shared" ca="1" si="812"/>
        <v>-5.8848496771591161E-11</v>
      </c>
      <c r="AY125" s="1180">
        <f t="shared" ca="1" si="812"/>
        <v>0</v>
      </c>
      <c r="AZ125" s="1180">
        <f t="shared" ca="1" si="812"/>
        <v>0</v>
      </c>
      <c r="BA125" s="1180">
        <f t="shared" ca="1" si="812"/>
        <v>0</v>
      </c>
      <c r="BB125" s="1180">
        <f t="shared" ca="1" si="812"/>
        <v>-2.064583409370276E-3</v>
      </c>
      <c r="BN125" s="1180">
        <f t="shared" ref="BN125:BR134" ca="1" si="813">VLOOKUP(BN$1,INDIRECT(LU_MAT),$A125,FALSE())*$F125/$E125</f>
        <v>-2.670194373550365E-3</v>
      </c>
      <c r="BO125" s="1180">
        <f t="shared" ca="1" si="813"/>
        <v>-2.670194373550365E-3</v>
      </c>
      <c r="BP125" s="1180">
        <f t="shared" ca="1" si="813"/>
        <v>-1.6328412248251008E-17</v>
      </c>
      <c r="BQ125" s="1180">
        <f t="shared" ca="1" si="813"/>
        <v>0</v>
      </c>
      <c r="BR125" s="1180">
        <f t="shared" ca="1" si="813"/>
        <v>0</v>
      </c>
      <c r="CD125" s="1180">
        <f t="shared" ref="CD125:CO134" ca="1" si="814">VLOOKUP(CD$1,INDIRECT(LU_MAT),$A125,FALSE())*$F125/$E125</f>
        <v>-2.064583409370276E-3</v>
      </c>
      <c r="CE125" s="1180">
        <f t="shared" ca="1" si="814"/>
        <v>-2.064583409370276E-3</v>
      </c>
      <c r="CF125" s="1180">
        <f t="shared" ca="1" si="814"/>
        <v>-2.670194373550365E-3</v>
      </c>
      <c r="CG125" s="1180">
        <f t="shared" ca="1" si="814"/>
        <v>-2.670194373550365E-3</v>
      </c>
      <c r="CH125" s="1180">
        <f t="shared" ca="1" si="814"/>
        <v>-2.064583409370276E-3</v>
      </c>
      <c r="CI125" s="1180">
        <f t="shared" ca="1" si="814"/>
        <v>0</v>
      </c>
      <c r="CJ125" s="1180">
        <f t="shared" ca="1" si="814"/>
        <v>0</v>
      </c>
      <c r="CK125" s="1180">
        <f t="shared" ca="1" si="814"/>
        <v>-2.670194373550365E-2</v>
      </c>
      <c r="CL125" s="1180">
        <f t="shared" ca="1" si="814"/>
        <v>-1.582678313034793E-16</v>
      </c>
      <c r="CM125" s="1180">
        <f t="shared" ca="1" si="814"/>
        <v>0</v>
      </c>
      <c r="CN125" s="1180">
        <f t="shared" ca="1" si="814"/>
        <v>-2.670194373550365E-2</v>
      </c>
      <c r="CO125" s="1180">
        <f t="shared" ca="1" si="814"/>
        <v>0</v>
      </c>
      <c r="DA125" s="1180">
        <f t="shared" ref="DA125:DJ134" ca="1" si="815">VLOOKUP(DA$1,INDIRECT(LU_MAT),$A125,FALSE())*$F125/$E125</f>
        <v>0</v>
      </c>
      <c r="DB125" s="1180">
        <f t="shared" ca="1" si="815"/>
        <v>0</v>
      </c>
      <c r="DC125" s="1180">
        <f t="shared" ca="1" si="815"/>
        <v>0</v>
      </c>
      <c r="DD125" s="1180">
        <f t="shared" ca="1" si="815"/>
        <v>0</v>
      </c>
      <c r="DE125" s="1180">
        <f t="shared" ca="1" si="815"/>
        <v>0</v>
      </c>
      <c r="DF125" s="1180">
        <f t="shared" ca="1" si="815"/>
        <v>0</v>
      </c>
      <c r="DG125" s="1180">
        <f t="shared" ca="1" si="815"/>
        <v>0</v>
      </c>
      <c r="DH125" s="1180">
        <f t="shared" ca="1" si="815"/>
        <v>0</v>
      </c>
      <c r="DI125" s="1180">
        <f t="shared" ca="1" si="815"/>
        <v>0</v>
      </c>
      <c r="DJ125" s="1180">
        <f t="shared" ca="1" si="815"/>
        <v>0</v>
      </c>
      <c r="DV125" s="1180">
        <f t="shared" ref="DV125:EK134" ca="1" si="816">VLOOKUP(DV$1,INDIRECT(LU_MAT),$A125,FALSE())*$F125/$E125</f>
        <v>0</v>
      </c>
      <c r="DW125" s="1180">
        <f t="shared" ca="1" si="816"/>
        <v>0</v>
      </c>
      <c r="DX125" s="1180">
        <f t="shared" ca="1" si="816"/>
        <v>0</v>
      </c>
      <c r="DY125" s="1180">
        <f t="shared" ca="1" si="816"/>
        <v>0</v>
      </c>
      <c r="DZ125" s="1180">
        <f t="shared" ca="1" si="816"/>
        <v>0</v>
      </c>
      <c r="EA125" s="1180">
        <f t="shared" ca="1" si="816"/>
        <v>0</v>
      </c>
      <c r="EB125" s="1180">
        <f t="shared" ca="1" si="816"/>
        <v>0</v>
      </c>
      <c r="EC125" s="1180">
        <f t="shared" ca="1" si="816"/>
        <v>0</v>
      </c>
      <c r="ED125" s="1180">
        <f t="shared" ca="1" si="816"/>
        <v>0</v>
      </c>
      <c r="EE125" s="1180">
        <f t="shared" ca="1" si="816"/>
        <v>0</v>
      </c>
      <c r="EF125" s="1180">
        <f t="shared" ca="1" si="816"/>
        <v>0</v>
      </c>
      <c r="EG125" s="1180">
        <f t="shared" ca="1" si="816"/>
        <v>0</v>
      </c>
      <c r="EH125" s="1180">
        <f t="shared" ca="1" si="816"/>
        <v>0</v>
      </c>
      <c r="EI125" s="1180">
        <f t="shared" ca="1" si="816"/>
        <v>0</v>
      </c>
      <c r="EJ125" s="1180">
        <f t="shared" ca="1" si="816"/>
        <v>0</v>
      </c>
      <c r="EK125" s="1180">
        <f t="shared" ca="1" si="816"/>
        <v>0</v>
      </c>
      <c r="EW125" s="1180">
        <f t="shared" ref="EW125:FB134" ca="1" si="817">VLOOKUP(EW$1,INDIRECT(LU_MAT),$A125,FALSE())*$F125/$E125</f>
        <v>-2.670194373550365E-2</v>
      </c>
      <c r="EX125" s="1180">
        <f t="shared" ca="1" si="817"/>
        <v>-2.670194373550365E-2</v>
      </c>
      <c r="EY125" s="1180">
        <f t="shared" ca="1" si="817"/>
        <v>-2.6701943544464524E-2</v>
      </c>
      <c r="EZ125" s="1180">
        <f t="shared" ca="1" si="817"/>
        <v>-2.6701943544464524E-2</v>
      </c>
      <c r="FA125" s="1180">
        <f t="shared" ca="1" si="817"/>
        <v>-1.1848144832786248E-23</v>
      </c>
      <c r="FB125" s="1180">
        <f t="shared" ca="1" si="817"/>
        <v>-1.9883124222679468E-10</v>
      </c>
      <c r="FN125" s="1180">
        <f t="shared" ref="FN125:FX134" ca="1" si="818">VLOOKUP(FN$1,INDIRECT(LU_MAT),$A125,FALSE())*$F125/$E125</f>
        <v>-1.6328412248251008E-17</v>
      </c>
      <c r="FO125" s="1180">
        <f t="shared" ca="1" si="818"/>
        <v>-1.582678313034793E-16</v>
      </c>
      <c r="FP125" s="1180">
        <f t="shared" ca="1" si="818"/>
        <v>-1.1848144832786248E-23</v>
      </c>
      <c r="FQ125" s="1180">
        <f t="shared" ca="1" si="818"/>
        <v>-1.9883124222679468E-10</v>
      </c>
      <c r="FR125" s="1180">
        <f t="shared" ca="1" si="818"/>
        <v>0</v>
      </c>
      <c r="FS125" s="1180">
        <f t="shared" ca="1" si="818"/>
        <v>-1.9883122923613427E-10</v>
      </c>
      <c r="FT125" s="1180">
        <f t="shared" ca="1" si="818"/>
        <v>0</v>
      </c>
      <c r="FU125" s="1180">
        <f t="shared" ca="1" si="818"/>
        <v>-1.7459625547257164E-16</v>
      </c>
      <c r="FV125" s="1180">
        <f t="shared" ca="1" si="818"/>
        <v>0</v>
      </c>
      <c r="FW125" s="1180">
        <f t="shared" ca="1" si="818"/>
        <v>0</v>
      </c>
      <c r="FX125" s="1180">
        <f t="shared" ca="1" si="818"/>
        <v>0</v>
      </c>
      <c r="GJ125" s="1180">
        <f t="shared" ref="GJ125:GQ134" ca="1" si="819">VLOOKUP(GJ$1,INDIRECT(LU_MAT),$A125,FALSE())*$F125/$E125</f>
        <v>0</v>
      </c>
      <c r="GK125" s="1180">
        <f t="shared" ca="1" si="819"/>
        <v>0</v>
      </c>
      <c r="GL125" s="1180">
        <f t="shared" ca="1" si="819"/>
        <v>0</v>
      </c>
      <c r="GM125" s="1180">
        <f t="shared" ca="1" si="819"/>
        <v>0</v>
      </c>
      <c r="GN125" s="1180">
        <f t="shared" ca="1" si="819"/>
        <v>0</v>
      </c>
      <c r="GO125" s="1180">
        <f t="shared" ca="1" si="819"/>
        <v>0</v>
      </c>
      <c r="GP125" s="1180">
        <f t="shared" ca="1" si="819"/>
        <v>0</v>
      </c>
      <c r="GQ125" s="1180">
        <f t="shared" ca="1" si="819"/>
        <v>0</v>
      </c>
      <c r="HC125" s="1180">
        <f t="shared" ref="HC125:HH134" ca="1" si="820">VLOOKUP(HC$1,INDIRECT(LU_MAT),$A125,FALSE())*$F125/$E125</f>
        <v>-2.6701943544464524E-2</v>
      </c>
      <c r="HD125" s="1180">
        <f t="shared" ca="1" si="820"/>
        <v>-2.5708038889828155E-2</v>
      </c>
      <c r="HE125" s="1180">
        <f t="shared" ca="1" si="820"/>
        <v>0</v>
      </c>
      <c r="HF125" s="1180">
        <f t="shared" ca="1" si="820"/>
        <v>-1.9064711660604919E-15</v>
      </c>
      <c r="HG125" s="1180">
        <f t="shared" ca="1" si="820"/>
        <v>-9.9390462789089888E-4</v>
      </c>
      <c r="HH125" s="1180">
        <f t="shared" ca="1" si="820"/>
        <v>-2.5708038889828155E-2</v>
      </c>
      <c r="HT125" s="1180">
        <f t="shared" ref="HT125:IE134" ca="1" si="821">VLOOKUP(HT$1,INDIRECT(LU_MAT),$A125,FALSE())*$F125/$E125</f>
        <v>-5.8848496771591161E-11</v>
      </c>
      <c r="HU125" s="1180">
        <f t="shared" ca="1" si="821"/>
        <v>-2.5708038889828155E-2</v>
      </c>
      <c r="HV125" s="1180">
        <f t="shared" ca="1" si="821"/>
        <v>-2.5708038966243803E-2</v>
      </c>
      <c r="HW125" s="1180">
        <f t="shared" ca="1" si="821"/>
        <v>-2.5708038966243803E-2</v>
      </c>
      <c r="HX125" s="1180">
        <f t="shared" ca="1" si="821"/>
        <v>-2.1493711651470963E-3</v>
      </c>
      <c r="HY125" s="1180">
        <f t="shared" ca="1" si="821"/>
        <v>-1.6435234105068928E-4</v>
      </c>
      <c r="HZ125" s="1180">
        <f t="shared" ca="1" si="821"/>
        <v>-4.9602471392729337E-17</v>
      </c>
      <c r="IA125" s="1180">
        <f t="shared" ca="1" si="821"/>
        <v>-7.2877070083957601E-18</v>
      </c>
      <c r="IB125" s="1180">
        <f t="shared" ca="1" si="821"/>
        <v>0</v>
      </c>
      <c r="IC125" s="1180">
        <f t="shared" ca="1" si="821"/>
        <v>0</v>
      </c>
      <c r="ID125" s="1180">
        <f t="shared" ca="1" si="821"/>
        <v>0</v>
      </c>
      <c r="IE125" s="1180">
        <f t="shared" ca="1" si="821"/>
        <v>0</v>
      </c>
      <c r="IQ125" s="1180">
        <f t="shared" ref="IQ125:IZ134" ca="1" si="822">VLOOKUP(IQ$1,INDIRECT(LU_MAT),$A125,FALSE())*$F125/$E125</f>
        <v>-2.1493711651470963E-3</v>
      </c>
      <c r="IR125" s="1180">
        <f t="shared" ca="1" si="822"/>
        <v>-1.6435234105068928E-4</v>
      </c>
      <c r="IS125" s="1180">
        <f t="shared" ca="1" si="822"/>
        <v>-3.2599211184964596E-6</v>
      </c>
      <c r="IT125" s="1180">
        <f t="shared" ca="1" si="822"/>
        <v>-1.6761226208130773E-4</v>
      </c>
      <c r="IU125" s="1180">
        <f t="shared" ca="1" si="822"/>
        <v>-1.5653781041727292E-4</v>
      </c>
      <c r="IV125" s="1180">
        <f t="shared" ca="1" si="822"/>
        <v>-9.5365883211968492E-5</v>
      </c>
      <c r="IW125" s="1180">
        <f t="shared" ca="1" si="822"/>
        <v>-7.8238107027312609E-5</v>
      </c>
      <c r="IX125" s="1180">
        <f t="shared" ca="1" si="822"/>
        <v>-3.5552578114133271E-19</v>
      </c>
      <c r="IY125" s="1180">
        <f t="shared" ca="1" si="822"/>
        <v>-1.1074451702242648E-5</v>
      </c>
      <c r="IZ125" s="1180">
        <f t="shared" ca="1" si="822"/>
        <v>-1.3867855345076551E-5</v>
      </c>
      <c r="JA125" s="1180">
        <f t="shared" ref="JA125:JH134" ca="1" si="823">VLOOKUP(JA$1,INDIRECT(LU_MAT),$A125,FALSE())*$F125/$E125</f>
        <v>-8.1498028057931058E-5</v>
      </c>
      <c r="JB125" s="1180">
        <f t="shared" ca="1" si="823"/>
        <v>0</v>
      </c>
      <c r="JC125" s="1180">
        <f t="shared" ca="1" si="823"/>
        <v>-1.3867855345076551E-5</v>
      </c>
      <c r="JD125" s="1180">
        <f t="shared" ca="1" si="823"/>
        <v>0</v>
      </c>
      <c r="JE125" s="1180">
        <f t="shared" ca="1" si="823"/>
        <v>-1.3867855345076551E-5</v>
      </c>
      <c r="JF125" s="1180">
        <f t="shared" ca="1" si="823"/>
        <v>0</v>
      </c>
      <c r="JG125" s="1180">
        <f t="shared" ca="1" si="823"/>
        <v>0</v>
      </c>
      <c r="JH125" s="1180">
        <f t="shared" ca="1" si="823"/>
        <v>-7.2877070083957601E-18</v>
      </c>
      <c r="JT125" s="1180">
        <f t="shared" ref="JT125:KC134" ca="1" si="824">VLOOKUP(JT$1,INDIRECT(LU_MAT),$A125,FALSE())*$F125/$E125</f>
        <v>0</v>
      </c>
      <c r="JU125" s="1180">
        <f t="shared" ca="1" si="824"/>
        <v>0</v>
      </c>
      <c r="JV125" s="1180">
        <f t="shared" ca="1" si="824"/>
        <v>0</v>
      </c>
      <c r="JW125" s="1180">
        <f t="shared" ca="1" si="824"/>
        <v>0</v>
      </c>
      <c r="JX125" s="1180">
        <f t="shared" ca="1" si="824"/>
        <v>0</v>
      </c>
      <c r="JY125" s="1180">
        <f t="shared" ca="1" si="824"/>
        <v>0</v>
      </c>
      <c r="JZ125" s="1180">
        <f t="shared" ca="1" si="824"/>
        <v>0</v>
      </c>
      <c r="KA125" s="1180">
        <f t="shared" ca="1" si="824"/>
        <v>0</v>
      </c>
      <c r="KB125" s="1180">
        <f t="shared" ca="1" si="824"/>
        <v>0</v>
      </c>
      <c r="KC125" s="1180">
        <f t="shared" ca="1" si="824"/>
        <v>0</v>
      </c>
      <c r="KL125" s="1180">
        <f t="shared" ref="KL125:KR134" ca="1" si="825">VLOOKUP(KL$1,INDIRECT(LU_MAT),$A125,FALSE())*$F125/$E125</f>
        <v>0</v>
      </c>
      <c r="KM125" s="1180">
        <f t="shared" ca="1" si="825"/>
        <v>0</v>
      </c>
      <c r="KN125" s="1180">
        <f t="shared" ca="1" si="825"/>
        <v>0</v>
      </c>
      <c r="KO125" s="1180">
        <f t="shared" ca="1" si="825"/>
        <v>0</v>
      </c>
      <c r="KP125" s="1180">
        <f t="shared" ca="1" si="825"/>
        <v>0</v>
      </c>
      <c r="KQ125" s="1180">
        <f t="shared" ca="1" si="825"/>
        <v>0</v>
      </c>
      <c r="KR125" s="1180">
        <f t="shared" ca="1" si="825"/>
        <v>0</v>
      </c>
      <c r="LA125" s="1180">
        <f t="shared" ref="LA125:LK134" ca="1" si="826">VLOOKUP(LA$1,INDIRECT(LU_MAT),$A125,FALSE())*$F125/$E125</f>
        <v>-1.9064711660604919E-15</v>
      </c>
      <c r="LB125" s="1180">
        <f t="shared" ca="1" si="826"/>
        <v>-4.9602471392729337E-17</v>
      </c>
      <c r="LC125" s="1180">
        <f t="shared" ca="1" si="826"/>
        <v>-1.9560736378352998E-15</v>
      </c>
      <c r="LD125" s="1180">
        <f t="shared" ca="1" si="826"/>
        <v>-1.9560736378352998E-15</v>
      </c>
      <c r="LE125" s="1180">
        <f t="shared" ca="1" si="826"/>
        <v>0</v>
      </c>
      <c r="LF125" s="1180">
        <f t="shared" ca="1" si="826"/>
        <v>0</v>
      </c>
      <c r="LG125" s="1180">
        <f t="shared" ca="1" si="826"/>
        <v>0</v>
      </c>
      <c r="LH125" s="1180">
        <f t="shared" ca="1" si="826"/>
        <v>0</v>
      </c>
      <c r="LI125" s="1180">
        <f t="shared" ca="1" si="826"/>
        <v>0</v>
      </c>
      <c r="LJ125" s="1180">
        <f t="shared" ca="1" si="826"/>
        <v>0</v>
      </c>
      <c r="LK125" s="1180">
        <f t="shared" ca="1" si="826"/>
        <v>0</v>
      </c>
      <c r="LW125" s="1180">
        <f t="shared" ref="LW125:MF134" ca="1" si="827">VLOOKUP(LW$1,INDIRECT(LU_MAT),$A125,FALSE())*$F125/$E125</f>
        <v>0</v>
      </c>
      <c r="LX125" s="1180">
        <f t="shared" ca="1" si="827"/>
        <v>0</v>
      </c>
      <c r="LY125" s="1180">
        <f t="shared" ca="1" si="827"/>
        <v>-9.9390462789089888E-4</v>
      </c>
      <c r="LZ125" s="1180">
        <f t="shared" ca="1" si="827"/>
        <v>-1.1074451702242648E-5</v>
      </c>
      <c r="MA125" s="1180">
        <f t="shared" ca="1" si="827"/>
        <v>-1.0049790818474032E-3</v>
      </c>
      <c r="MB125" s="1180">
        <f t="shared" ca="1" si="827"/>
        <v>-1.9560736378352998E-15</v>
      </c>
      <c r="MC125" s="1180">
        <f t="shared" ca="1" si="827"/>
        <v>0</v>
      </c>
      <c r="MD125" s="1180">
        <f t="shared" ca="1" si="827"/>
        <v>0</v>
      </c>
      <c r="ME125" s="1180">
        <f t="shared" ca="1" si="827"/>
        <v>0</v>
      </c>
      <c r="MF125" s="1180">
        <f t="shared" ca="1" si="827"/>
        <v>0</v>
      </c>
      <c r="MG125" s="1180">
        <f t="shared" ref="MG125:MO134" ca="1" si="828">VLOOKUP(MG$1,INDIRECT(LU_MAT),$A125,FALSE())*$F125/$E125</f>
        <v>0</v>
      </c>
      <c r="MH125" s="1180">
        <f t="shared" ca="1" si="828"/>
        <v>0</v>
      </c>
      <c r="MI125" s="1180">
        <f t="shared" ca="1" si="828"/>
        <v>0</v>
      </c>
      <c r="MJ125" s="1180">
        <f t="shared" ca="1" si="828"/>
        <v>0</v>
      </c>
      <c r="MK125" s="1180">
        <f t="shared" ca="1" si="828"/>
        <v>0</v>
      </c>
      <c r="ML125" s="1180">
        <f t="shared" ca="1" si="828"/>
        <v>0</v>
      </c>
      <c r="MM125" s="1180">
        <f t="shared" ca="1" si="828"/>
        <v>0</v>
      </c>
      <c r="MN125" s="1180">
        <f t="shared" ca="1" si="828"/>
        <v>0</v>
      </c>
      <c r="MO125" s="1180">
        <f t="shared" ca="1" si="828"/>
        <v>0</v>
      </c>
      <c r="NA125" s="1180">
        <f t="shared" ref="NA125:NP134" ca="1" si="829">VLOOKUP(NA$1,INDIRECT(LU_MAT),$A125,FALSE())*$F125/$E125</f>
        <v>-5.5857270358376798E-11</v>
      </c>
      <c r="NB125" s="1180">
        <f t="shared" ca="1" si="829"/>
        <v>-4.0807991054185153E-18</v>
      </c>
      <c r="NC125" s="1180">
        <f t="shared" ca="1" si="829"/>
        <v>-5.5857266155516075E-11</v>
      </c>
      <c r="ND125" s="1180">
        <f t="shared" ca="1" si="829"/>
        <v>0</v>
      </c>
      <c r="NE125" s="1180">
        <f t="shared" ca="1" si="829"/>
        <v>0</v>
      </c>
      <c r="NF125" s="1180">
        <f t="shared" ca="1" si="829"/>
        <v>0</v>
      </c>
      <c r="NG125" s="1180">
        <f t="shared" ca="1" si="829"/>
        <v>0</v>
      </c>
      <c r="NH125" s="1180">
        <f t="shared" ca="1" si="829"/>
        <v>0</v>
      </c>
      <c r="NI125" s="1180">
        <f t="shared" ca="1" si="829"/>
        <v>0</v>
      </c>
      <c r="NJ125" s="1180">
        <f t="shared" ca="1" si="829"/>
        <v>0</v>
      </c>
      <c r="NK125" s="1180">
        <f t="shared" ca="1" si="829"/>
        <v>0</v>
      </c>
      <c r="NL125" s="1180">
        <f t="shared" ca="1" si="829"/>
        <v>0</v>
      </c>
      <c r="NM125" s="1180">
        <f t="shared" ca="1" si="829"/>
        <v>0</v>
      </c>
      <c r="NN125" s="1180">
        <f t="shared" ca="1" si="829"/>
        <v>0</v>
      </c>
      <c r="NO125" s="1180">
        <f t="shared" ca="1" si="829"/>
        <v>0</v>
      </c>
      <c r="NP125" s="1180">
        <f t="shared" ca="1" si="829"/>
        <v>0</v>
      </c>
      <c r="OH125" s="1180">
        <f t="shared" ref="OH125:OO134" ca="1" si="830">VLOOKUP(OH$1,INDIRECT(LU_MAT),$A125,FALSE())*$F125/$E125</f>
        <v>0</v>
      </c>
      <c r="OI125" s="1180">
        <f t="shared" ca="1" si="830"/>
        <v>0</v>
      </c>
      <c r="OJ125" s="1180">
        <f t="shared" ca="1" si="830"/>
        <v>0</v>
      </c>
      <c r="OK125" s="1180">
        <f t="shared" ca="1" si="830"/>
        <v>0</v>
      </c>
      <c r="OL125" s="1180">
        <f t="shared" ca="1" si="830"/>
        <v>0</v>
      </c>
      <c r="OM125" s="1180">
        <f t="shared" ca="1" si="830"/>
        <v>0</v>
      </c>
      <c r="ON125" s="1180">
        <f t="shared" ca="1" si="830"/>
        <v>0</v>
      </c>
      <c r="OO125" s="1180">
        <f t="shared" ca="1" si="830"/>
        <v>0</v>
      </c>
      <c r="PA125" s="1180">
        <f t="shared" ref="PA125:PK134" ca="1" si="831">VLOOKUP(PA$1,INDIRECT(LU_MAT),$A125,FALSE())*$F125/$E125</f>
        <v>0</v>
      </c>
      <c r="PB125" s="1180">
        <f t="shared" ca="1" si="831"/>
        <v>0</v>
      </c>
      <c r="PC125" s="1180">
        <f t="shared" ca="1" si="831"/>
        <v>0</v>
      </c>
      <c r="PD125" s="1180">
        <f t="shared" ca="1" si="831"/>
        <v>0</v>
      </c>
      <c r="PE125" s="1180">
        <f t="shared" ca="1" si="831"/>
        <v>0</v>
      </c>
      <c r="PF125" s="1180">
        <f t="shared" ca="1" si="831"/>
        <v>0</v>
      </c>
      <c r="PG125" s="1180">
        <f t="shared" ca="1" si="831"/>
        <v>0</v>
      </c>
      <c r="PH125" s="1180">
        <f t="shared" ca="1" si="831"/>
        <v>0</v>
      </c>
      <c r="PI125" s="1180">
        <f t="shared" ca="1" si="831"/>
        <v>0</v>
      </c>
      <c r="PJ125" s="1180">
        <f t="shared" ca="1" si="831"/>
        <v>0</v>
      </c>
      <c r="PK125" s="1180">
        <f t="shared" ca="1" si="831"/>
        <v>0</v>
      </c>
      <c r="PW125" s="1180">
        <f t="shared" ca="1" si="810"/>
        <v>0</v>
      </c>
      <c r="PX125" s="1180">
        <f t="shared" ca="1" si="810"/>
        <v>0</v>
      </c>
      <c r="PY125" s="1180">
        <f t="shared" ca="1" si="810"/>
        <v>0</v>
      </c>
      <c r="PZ125" s="1180">
        <f t="shared" ca="1" si="810"/>
        <v>0</v>
      </c>
    </row>
    <row r="126" spans="1:442" ht="12" customHeight="1">
      <c r="A126" s="1">
        <v>15</v>
      </c>
      <c r="B126" s="1" t="s">
        <v>2648</v>
      </c>
      <c r="C126" s="1" t="s">
        <v>2666</v>
      </c>
      <c r="D126" s="1" t="s">
        <v>93</v>
      </c>
      <c r="E126" s="1181">
        <v>162.14240000000001</v>
      </c>
      <c r="F126" s="1">
        <v>-0.61951084092999997</v>
      </c>
      <c r="J126" s="1180">
        <f t="shared" ca="1" si="788"/>
        <v>0</v>
      </c>
      <c r="K126" s="1180">
        <f t="shared" ca="1" si="788"/>
        <v>0</v>
      </c>
      <c r="T126" s="1180">
        <f t="shared" ca="1" si="811"/>
        <v>0</v>
      </c>
      <c r="U126" s="1180">
        <f t="shared" ca="1" si="811"/>
        <v>0</v>
      </c>
      <c r="V126" s="1180">
        <f t="shared" ca="1" si="811"/>
        <v>-5.0177857927207223E-12</v>
      </c>
      <c r="W126" s="1180">
        <f t="shared" ca="1" si="811"/>
        <v>0</v>
      </c>
      <c r="X126" s="1180">
        <f t="shared" ca="1" si="811"/>
        <v>0</v>
      </c>
      <c r="Y126" s="1180">
        <f t="shared" ca="1" si="811"/>
        <v>-6.7386113545675691E-4</v>
      </c>
      <c r="Z126" s="1180">
        <f t="shared" ca="1" si="811"/>
        <v>-1.8231301457483453E-11</v>
      </c>
      <c r="AA126" s="1180">
        <f t="shared" ca="1" si="811"/>
        <v>-6.7386111635284456E-4</v>
      </c>
      <c r="AB126" s="1180">
        <f t="shared" ca="1" si="811"/>
        <v>0</v>
      </c>
      <c r="AC126" s="1180">
        <f t="shared" ca="1" si="811"/>
        <v>-5.0177857927207223E-12</v>
      </c>
      <c r="AD126" s="1180">
        <f t="shared" ca="1" si="811"/>
        <v>0</v>
      </c>
      <c r="AM126" s="1180">
        <f t="shared" ca="1" si="812"/>
        <v>0</v>
      </c>
      <c r="AN126" s="1180">
        <f t="shared" ca="1" si="812"/>
        <v>0</v>
      </c>
      <c r="AO126" s="1180">
        <f t="shared" ca="1" si="812"/>
        <v>-6.7386111635284456E-4</v>
      </c>
      <c r="AP126" s="1180">
        <f t="shared" ca="1" si="812"/>
        <v>-6.7386111635284456E-4</v>
      </c>
      <c r="AQ126" s="1180">
        <f t="shared" ca="1" si="812"/>
        <v>-9.7630894263664852E-13</v>
      </c>
      <c r="AR126" s="1180">
        <f t="shared" ca="1" si="812"/>
        <v>-1.33193545106646E-18</v>
      </c>
      <c r="AS126" s="1180">
        <f t="shared" ca="1" si="812"/>
        <v>-1.8231300120209585E-11</v>
      </c>
      <c r="AT126" s="1180">
        <f t="shared" ca="1" si="812"/>
        <v>-1.3733927902161057E-20</v>
      </c>
      <c r="AU126" s="1180">
        <f t="shared" ca="1" si="812"/>
        <v>-9.7631026080660362E-13</v>
      </c>
      <c r="AV126" s="1180">
        <f t="shared" ca="1" si="812"/>
        <v>-6.7386111635284456E-4</v>
      </c>
      <c r="AW126" s="1180">
        <f t="shared" ca="1" si="812"/>
        <v>-1.3733927902161057E-20</v>
      </c>
      <c r="AX126" s="1180">
        <f t="shared" ca="1" si="812"/>
        <v>-1.9207610377195407E-11</v>
      </c>
      <c r="AY126" s="1180">
        <f t="shared" ca="1" si="812"/>
        <v>0</v>
      </c>
      <c r="AZ126" s="1180">
        <f t="shared" ca="1" si="812"/>
        <v>0</v>
      </c>
      <c r="BA126" s="1180">
        <f t="shared" ca="1" si="812"/>
        <v>0</v>
      </c>
      <c r="BB126" s="1180">
        <f t="shared" ca="1" si="812"/>
        <v>-6.7386111635284456E-4</v>
      </c>
      <c r="BN126" s="1180">
        <f t="shared" ca="1" si="813"/>
        <v>-6.7386111635284453E-5</v>
      </c>
      <c r="BO126" s="1180">
        <f t="shared" ca="1" si="813"/>
        <v>-6.7386111635284453E-5</v>
      </c>
      <c r="BP126" s="1180">
        <f t="shared" ca="1" si="813"/>
        <v>-4.1207045420657685E-19</v>
      </c>
      <c r="BQ126" s="1180">
        <f t="shared" ca="1" si="813"/>
        <v>0</v>
      </c>
      <c r="BR126" s="1180">
        <f t="shared" ca="1" si="813"/>
        <v>0</v>
      </c>
      <c r="CD126" s="1180">
        <f t="shared" ca="1" si="814"/>
        <v>-6.7386111635284456E-4</v>
      </c>
      <c r="CE126" s="1180">
        <f t="shared" ca="1" si="814"/>
        <v>-6.7386111635284456E-4</v>
      </c>
      <c r="CF126" s="1180">
        <f t="shared" ca="1" si="814"/>
        <v>-6.7386111635284453E-5</v>
      </c>
      <c r="CG126" s="1180">
        <f t="shared" ca="1" si="814"/>
        <v>-6.7386111635284453E-5</v>
      </c>
      <c r="CH126" s="1180">
        <f t="shared" ca="1" si="814"/>
        <v>-6.7386111635284456E-4</v>
      </c>
      <c r="CI126" s="1180">
        <f t="shared" ca="1" si="814"/>
        <v>0</v>
      </c>
      <c r="CJ126" s="1180">
        <f t="shared" ca="1" si="814"/>
        <v>0</v>
      </c>
      <c r="CK126" s="1180">
        <f t="shared" ca="1" si="814"/>
        <v>-6.7386111635284456E-4</v>
      </c>
      <c r="CL126" s="1180">
        <f t="shared" ca="1" si="814"/>
        <v>-3.9941113585723883E-18</v>
      </c>
      <c r="CM126" s="1180">
        <f t="shared" ca="1" si="814"/>
        <v>0</v>
      </c>
      <c r="CN126" s="1180">
        <f t="shared" ca="1" si="814"/>
        <v>-6.7386111635284456E-4</v>
      </c>
      <c r="CO126" s="1180">
        <f t="shared" ca="1" si="814"/>
        <v>0</v>
      </c>
      <c r="DA126" s="1180">
        <f t="shared" ca="1" si="815"/>
        <v>0</v>
      </c>
      <c r="DB126" s="1180">
        <f t="shared" ca="1" si="815"/>
        <v>0</v>
      </c>
      <c r="DC126" s="1180">
        <f t="shared" ca="1" si="815"/>
        <v>0</v>
      </c>
      <c r="DD126" s="1180">
        <f t="shared" ca="1" si="815"/>
        <v>0</v>
      </c>
      <c r="DE126" s="1180">
        <f t="shared" ca="1" si="815"/>
        <v>0</v>
      </c>
      <c r="DF126" s="1180">
        <f t="shared" ca="1" si="815"/>
        <v>0</v>
      </c>
      <c r="DG126" s="1180">
        <f t="shared" ca="1" si="815"/>
        <v>0</v>
      </c>
      <c r="DH126" s="1180">
        <f t="shared" ca="1" si="815"/>
        <v>0</v>
      </c>
      <c r="DI126" s="1180">
        <f t="shared" ca="1" si="815"/>
        <v>0</v>
      </c>
      <c r="DJ126" s="1180">
        <f t="shared" ca="1" si="815"/>
        <v>0</v>
      </c>
      <c r="DV126" s="1180">
        <f t="shared" ca="1" si="816"/>
        <v>0</v>
      </c>
      <c r="DW126" s="1180">
        <f t="shared" ca="1" si="816"/>
        <v>0</v>
      </c>
      <c r="DX126" s="1180">
        <f t="shared" ca="1" si="816"/>
        <v>0</v>
      </c>
      <c r="DY126" s="1180">
        <f t="shared" ca="1" si="816"/>
        <v>0</v>
      </c>
      <c r="DZ126" s="1180">
        <f t="shared" ca="1" si="816"/>
        <v>0</v>
      </c>
      <c r="EA126" s="1180">
        <f t="shared" ca="1" si="816"/>
        <v>0</v>
      </c>
      <c r="EB126" s="1180">
        <f t="shared" ca="1" si="816"/>
        <v>0</v>
      </c>
      <c r="EC126" s="1180">
        <f t="shared" ca="1" si="816"/>
        <v>0</v>
      </c>
      <c r="ED126" s="1180">
        <f t="shared" ca="1" si="816"/>
        <v>0</v>
      </c>
      <c r="EE126" s="1180">
        <f t="shared" ca="1" si="816"/>
        <v>0</v>
      </c>
      <c r="EF126" s="1180">
        <f t="shared" ca="1" si="816"/>
        <v>0</v>
      </c>
      <c r="EG126" s="1180">
        <f t="shared" ca="1" si="816"/>
        <v>0</v>
      </c>
      <c r="EH126" s="1180">
        <f t="shared" ca="1" si="816"/>
        <v>0</v>
      </c>
      <c r="EI126" s="1180">
        <f t="shared" ca="1" si="816"/>
        <v>0</v>
      </c>
      <c r="EJ126" s="1180">
        <f t="shared" ca="1" si="816"/>
        <v>0</v>
      </c>
      <c r="EK126" s="1180">
        <f t="shared" ca="1" si="816"/>
        <v>0</v>
      </c>
      <c r="EW126" s="1180">
        <f t="shared" ca="1" si="817"/>
        <v>-6.7386111635284456E-4</v>
      </c>
      <c r="EX126" s="1180">
        <f t="shared" ca="1" si="817"/>
        <v>-6.7386111635284456E-4</v>
      </c>
      <c r="EY126" s="1180">
        <f t="shared" ca="1" si="817"/>
        <v>-6.7386110871127966E-4</v>
      </c>
      <c r="EZ126" s="1180">
        <f t="shared" ca="1" si="817"/>
        <v>-6.7386110871127966E-4</v>
      </c>
      <c r="FA126" s="1180">
        <f t="shared" ca="1" si="817"/>
        <v>-2.9900460321378301E-25</v>
      </c>
      <c r="FB126" s="1180">
        <f t="shared" ca="1" si="817"/>
        <v>-5.0177860983833207E-12</v>
      </c>
      <c r="FN126" s="1180">
        <f t="shared" ca="1" si="818"/>
        <v>-4.1207045420657685E-19</v>
      </c>
      <c r="FO126" s="1180">
        <f t="shared" ca="1" si="818"/>
        <v>-3.9941113585723883E-18</v>
      </c>
      <c r="FP126" s="1180">
        <f t="shared" ca="1" si="818"/>
        <v>-2.9900460321378301E-25</v>
      </c>
      <c r="FQ126" s="1180">
        <f t="shared" ca="1" si="818"/>
        <v>-5.0177860983833207E-12</v>
      </c>
      <c r="FR126" s="1180">
        <f t="shared" ca="1" si="818"/>
        <v>0</v>
      </c>
      <c r="FS126" s="1180">
        <f t="shared" ca="1" si="818"/>
        <v>-5.0177857927207223E-12</v>
      </c>
      <c r="FT126" s="1180">
        <f t="shared" ca="1" si="818"/>
        <v>0</v>
      </c>
      <c r="FU126" s="1180">
        <f t="shared" ca="1" si="818"/>
        <v>-4.4061821375454755E-18</v>
      </c>
      <c r="FV126" s="1180">
        <f t="shared" ca="1" si="818"/>
        <v>0</v>
      </c>
      <c r="FW126" s="1180">
        <f t="shared" ca="1" si="818"/>
        <v>0</v>
      </c>
      <c r="FX126" s="1180">
        <f t="shared" ca="1" si="818"/>
        <v>0</v>
      </c>
      <c r="GJ126" s="1180">
        <f t="shared" ca="1" si="819"/>
        <v>0</v>
      </c>
      <c r="GK126" s="1180">
        <f t="shared" ca="1" si="819"/>
        <v>0</v>
      </c>
      <c r="GL126" s="1180">
        <f t="shared" ca="1" si="819"/>
        <v>0</v>
      </c>
      <c r="GM126" s="1180">
        <f t="shared" ca="1" si="819"/>
        <v>0</v>
      </c>
      <c r="GN126" s="1180">
        <f t="shared" ca="1" si="819"/>
        <v>0</v>
      </c>
      <c r="GO126" s="1180">
        <f t="shared" ca="1" si="819"/>
        <v>0</v>
      </c>
      <c r="GP126" s="1180">
        <f t="shared" ca="1" si="819"/>
        <v>0</v>
      </c>
      <c r="GQ126" s="1180">
        <f t="shared" ca="1" si="819"/>
        <v>0</v>
      </c>
      <c r="HC126" s="1180">
        <f t="shared" ca="1" si="820"/>
        <v>-6.7386110871127966E-4</v>
      </c>
      <c r="HD126" s="1180">
        <f t="shared" ca="1" si="820"/>
        <v>-6.487785275956857E-4</v>
      </c>
      <c r="HE126" s="1180">
        <f t="shared" ca="1" si="820"/>
        <v>0</v>
      </c>
      <c r="HF126" s="1180">
        <f t="shared" ca="1" si="820"/>
        <v>-4.8112481995852145E-17</v>
      </c>
      <c r="HG126" s="1180">
        <f t="shared" ca="1" si="820"/>
        <v>-2.5082581574087853E-5</v>
      </c>
      <c r="HH126" s="1180">
        <f t="shared" ca="1" si="820"/>
        <v>-6.487785275956857E-4</v>
      </c>
      <c r="HT126" s="1180">
        <f t="shared" ca="1" si="821"/>
        <v>-1.9207610377195407E-11</v>
      </c>
      <c r="HU126" s="1180">
        <f t="shared" ca="1" si="821"/>
        <v>-6.487785275956857E-4</v>
      </c>
      <c r="HV126" s="1180">
        <f t="shared" ca="1" si="821"/>
        <v>-6.4877854669959806E-4</v>
      </c>
      <c r="HW126" s="1180">
        <f t="shared" ca="1" si="821"/>
        <v>-6.4877854669959806E-4</v>
      </c>
      <c r="HX126" s="1180">
        <f t="shared" ca="1" si="821"/>
        <v>-5.424240670983544E-5</v>
      </c>
      <c r="HY126" s="1180">
        <f t="shared" ca="1" si="821"/>
        <v>-4.1476626459596773E-6</v>
      </c>
      <c r="HZ126" s="1180">
        <f t="shared" ca="1" si="821"/>
        <v>-1.2517881846202053E-18</v>
      </c>
      <c r="IA126" s="1180">
        <f t="shared" ca="1" si="821"/>
        <v>-1.8391554397337905E-19</v>
      </c>
      <c r="IB126" s="1180">
        <f t="shared" ca="1" si="821"/>
        <v>0</v>
      </c>
      <c r="IC126" s="1180">
        <f t="shared" ca="1" si="821"/>
        <v>0</v>
      </c>
      <c r="ID126" s="1180">
        <f t="shared" ca="1" si="821"/>
        <v>0</v>
      </c>
      <c r="IE126" s="1180">
        <f t="shared" ca="1" si="821"/>
        <v>0</v>
      </c>
      <c r="IQ126" s="1180">
        <f t="shared" ca="1" si="822"/>
        <v>-5.424240670983544E-5</v>
      </c>
      <c r="IR126" s="1180">
        <f t="shared" ca="1" si="822"/>
        <v>-4.1476626459596773E-6</v>
      </c>
      <c r="IS126" s="1180">
        <f t="shared" ca="1" si="822"/>
        <v>-8.2268697841507321E-8</v>
      </c>
      <c r="IT126" s="1180">
        <f t="shared" ca="1" si="822"/>
        <v>-4.2299313522069066E-6</v>
      </c>
      <c r="IU126" s="1180">
        <f t="shared" ca="1" si="822"/>
        <v>-3.9504519649322558E-6</v>
      </c>
      <c r="IV126" s="1180">
        <f t="shared" ca="1" si="822"/>
        <v>-2.4066922950540135E-6</v>
      </c>
      <c r="IW126" s="1180">
        <f t="shared" ca="1" si="822"/>
        <v>-1.974448747432019E-6</v>
      </c>
      <c r="IX126" s="1180">
        <f t="shared" ca="1" si="822"/>
        <v>-8.9721934901685432E-21</v>
      </c>
      <c r="IY126" s="1180">
        <f t="shared" ca="1" si="822"/>
        <v>-2.7947937619438106E-7</v>
      </c>
      <c r="IZ126" s="1180">
        <f t="shared" ca="1" si="822"/>
        <v>-3.4997484901633039E-7</v>
      </c>
      <c r="JA126" s="1180">
        <f t="shared" ca="1" si="823"/>
        <v>-2.0567174460376829E-6</v>
      </c>
      <c r="JB126" s="1180">
        <f t="shared" ca="1" si="823"/>
        <v>0</v>
      </c>
      <c r="JC126" s="1180">
        <f t="shared" ca="1" si="823"/>
        <v>-3.4997484901633039E-7</v>
      </c>
      <c r="JD126" s="1180">
        <f t="shared" ca="1" si="823"/>
        <v>0</v>
      </c>
      <c r="JE126" s="1180">
        <f t="shared" ca="1" si="823"/>
        <v>-3.4997484901633039E-7</v>
      </c>
      <c r="JF126" s="1180">
        <f t="shared" ca="1" si="823"/>
        <v>0</v>
      </c>
      <c r="JG126" s="1180">
        <f t="shared" ca="1" si="823"/>
        <v>0</v>
      </c>
      <c r="JH126" s="1180">
        <f t="shared" ca="1" si="823"/>
        <v>-1.8391554397337905E-19</v>
      </c>
      <c r="JT126" s="1180">
        <f t="shared" ca="1" si="824"/>
        <v>0</v>
      </c>
      <c r="JU126" s="1180">
        <f t="shared" ca="1" si="824"/>
        <v>0</v>
      </c>
      <c r="JV126" s="1180">
        <f t="shared" ca="1" si="824"/>
        <v>0</v>
      </c>
      <c r="JW126" s="1180">
        <f t="shared" ca="1" si="824"/>
        <v>0</v>
      </c>
      <c r="JX126" s="1180">
        <f t="shared" ca="1" si="824"/>
        <v>0</v>
      </c>
      <c r="JY126" s="1180">
        <f t="shared" ca="1" si="824"/>
        <v>0</v>
      </c>
      <c r="JZ126" s="1180">
        <f t="shared" ca="1" si="824"/>
        <v>0</v>
      </c>
      <c r="KA126" s="1180">
        <f t="shared" ca="1" si="824"/>
        <v>0</v>
      </c>
      <c r="KB126" s="1180">
        <f t="shared" ca="1" si="824"/>
        <v>0</v>
      </c>
      <c r="KC126" s="1180">
        <f t="shared" ca="1" si="824"/>
        <v>0</v>
      </c>
      <c r="KL126" s="1180">
        <f t="shared" ca="1" si="825"/>
        <v>0</v>
      </c>
      <c r="KM126" s="1180">
        <f t="shared" ca="1" si="825"/>
        <v>0</v>
      </c>
      <c r="KN126" s="1180">
        <f t="shared" ca="1" si="825"/>
        <v>0</v>
      </c>
      <c r="KO126" s="1180">
        <f t="shared" ca="1" si="825"/>
        <v>0</v>
      </c>
      <c r="KP126" s="1180">
        <f t="shared" ca="1" si="825"/>
        <v>0</v>
      </c>
      <c r="KQ126" s="1180">
        <f t="shared" ca="1" si="825"/>
        <v>0</v>
      </c>
      <c r="KR126" s="1180">
        <f t="shared" ca="1" si="825"/>
        <v>0</v>
      </c>
      <c r="LA126" s="1180">
        <f t="shared" ca="1" si="826"/>
        <v>-4.8112481995852145E-17</v>
      </c>
      <c r="LB126" s="1180">
        <f t="shared" ca="1" si="826"/>
        <v>-1.2517881846202053E-18</v>
      </c>
      <c r="LC126" s="1180">
        <f t="shared" ca="1" si="826"/>
        <v>-4.9364270058207314E-17</v>
      </c>
      <c r="LD126" s="1180">
        <f t="shared" ca="1" si="826"/>
        <v>-4.9364270058207314E-17</v>
      </c>
      <c r="LE126" s="1180">
        <f t="shared" ca="1" si="826"/>
        <v>0</v>
      </c>
      <c r="LF126" s="1180">
        <f t="shared" ca="1" si="826"/>
        <v>0</v>
      </c>
      <c r="LG126" s="1180">
        <f t="shared" ca="1" si="826"/>
        <v>0</v>
      </c>
      <c r="LH126" s="1180">
        <f t="shared" ca="1" si="826"/>
        <v>0</v>
      </c>
      <c r="LI126" s="1180">
        <f t="shared" ca="1" si="826"/>
        <v>0</v>
      </c>
      <c r="LJ126" s="1180">
        <f t="shared" ca="1" si="826"/>
        <v>0</v>
      </c>
      <c r="LK126" s="1180">
        <f t="shared" ca="1" si="826"/>
        <v>0</v>
      </c>
      <c r="LW126" s="1180">
        <f t="shared" ca="1" si="827"/>
        <v>0</v>
      </c>
      <c r="LX126" s="1180">
        <f t="shared" ca="1" si="827"/>
        <v>0</v>
      </c>
      <c r="LY126" s="1180">
        <f t="shared" ca="1" si="827"/>
        <v>-2.5082581574087853E-5</v>
      </c>
      <c r="LZ126" s="1180">
        <f t="shared" ca="1" si="827"/>
        <v>-2.7947937619438106E-7</v>
      </c>
      <c r="MA126" s="1180">
        <f t="shared" ca="1" si="827"/>
        <v>-2.5362060923154676E-5</v>
      </c>
      <c r="MB126" s="1180">
        <f t="shared" ca="1" si="827"/>
        <v>-4.9364270058207314E-17</v>
      </c>
      <c r="MC126" s="1180">
        <f t="shared" ca="1" si="827"/>
        <v>0</v>
      </c>
      <c r="MD126" s="1180">
        <f t="shared" ca="1" si="827"/>
        <v>0</v>
      </c>
      <c r="ME126" s="1180">
        <f t="shared" ca="1" si="827"/>
        <v>0</v>
      </c>
      <c r="MF126" s="1180">
        <f t="shared" ca="1" si="827"/>
        <v>0</v>
      </c>
      <c r="MG126" s="1180">
        <f t="shared" ca="1" si="828"/>
        <v>0</v>
      </c>
      <c r="MH126" s="1180">
        <f t="shared" ca="1" si="828"/>
        <v>0</v>
      </c>
      <c r="MI126" s="1180">
        <f t="shared" ca="1" si="828"/>
        <v>0</v>
      </c>
      <c r="MJ126" s="1180">
        <f t="shared" ca="1" si="828"/>
        <v>0</v>
      </c>
      <c r="MK126" s="1180">
        <f t="shared" ca="1" si="828"/>
        <v>0</v>
      </c>
      <c r="ML126" s="1180">
        <f t="shared" ca="1" si="828"/>
        <v>0</v>
      </c>
      <c r="MM126" s="1180">
        <f t="shared" ca="1" si="828"/>
        <v>0</v>
      </c>
      <c r="MN126" s="1180">
        <f t="shared" ca="1" si="828"/>
        <v>0</v>
      </c>
      <c r="MO126" s="1180">
        <f t="shared" ca="1" si="828"/>
        <v>0</v>
      </c>
      <c r="NA126" s="1180">
        <f t="shared" ca="1" si="829"/>
        <v>-1.8231301457483453E-11</v>
      </c>
      <c r="NB126" s="1180">
        <f t="shared" ca="1" si="829"/>
        <v>-1.33193545106646E-18</v>
      </c>
      <c r="NC126" s="1180">
        <f t="shared" ca="1" si="829"/>
        <v>-1.8231300120209585E-11</v>
      </c>
      <c r="ND126" s="1180">
        <f t="shared" ca="1" si="829"/>
        <v>0</v>
      </c>
      <c r="NE126" s="1180">
        <f t="shared" ca="1" si="829"/>
        <v>0</v>
      </c>
      <c r="NF126" s="1180">
        <f t="shared" ca="1" si="829"/>
        <v>0</v>
      </c>
      <c r="NG126" s="1180">
        <f t="shared" ca="1" si="829"/>
        <v>0</v>
      </c>
      <c r="NH126" s="1180">
        <f t="shared" ca="1" si="829"/>
        <v>0</v>
      </c>
      <c r="NI126" s="1180">
        <f t="shared" ca="1" si="829"/>
        <v>0</v>
      </c>
      <c r="NJ126" s="1180">
        <f t="shared" ca="1" si="829"/>
        <v>0</v>
      </c>
      <c r="NK126" s="1180">
        <f t="shared" ca="1" si="829"/>
        <v>0</v>
      </c>
      <c r="NL126" s="1180">
        <f t="shared" ca="1" si="829"/>
        <v>0</v>
      </c>
      <c r="NM126" s="1180">
        <f t="shared" ca="1" si="829"/>
        <v>0</v>
      </c>
      <c r="NN126" s="1180">
        <f t="shared" ca="1" si="829"/>
        <v>0</v>
      </c>
      <c r="NO126" s="1180">
        <f t="shared" ca="1" si="829"/>
        <v>0</v>
      </c>
      <c r="NP126" s="1180">
        <f t="shared" ca="1" si="829"/>
        <v>0</v>
      </c>
      <c r="OH126" s="1180">
        <f t="shared" ca="1" si="830"/>
        <v>0</v>
      </c>
      <c r="OI126" s="1180">
        <f t="shared" ca="1" si="830"/>
        <v>0</v>
      </c>
      <c r="OJ126" s="1180">
        <f t="shared" ca="1" si="830"/>
        <v>0</v>
      </c>
      <c r="OK126" s="1180">
        <f t="shared" ca="1" si="830"/>
        <v>0</v>
      </c>
      <c r="OL126" s="1180">
        <f t="shared" ca="1" si="830"/>
        <v>0</v>
      </c>
      <c r="OM126" s="1180">
        <f t="shared" ca="1" si="830"/>
        <v>0</v>
      </c>
      <c r="ON126" s="1180">
        <f t="shared" ca="1" si="830"/>
        <v>0</v>
      </c>
      <c r="OO126" s="1180">
        <f t="shared" ca="1" si="830"/>
        <v>0</v>
      </c>
      <c r="PA126" s="1180">
        <f t="shared" ca="1" si="831"/>
        <v>0</v>
      </c>
      <c r="PB126" s="1180">
        <f t="shared" ca="1" si="831"/>
        <v>0</v>
      </c>
      <c r="PC126" s="1180">
        <f t="shared" ca="1" si="831"/>
        <v>0</v>
      </c>
      <c r="PD126" s="1180">
        <f t="shared" ca="1" si="831"/>
        <v>0</v>
      </c>
      <c r="PE126" s="1180">
        <f t="shared" ca="1" si="831"/>
        <v>0</v>
      </c>
      <c r="PF126" s="1180">
        <f t="shared" ca="1" si="831"/>
        <v>0</v>
      </c>
      <c r="PG126" s="1180">
        <f t="shared" ca="1" si="831"/>
        <v>0</v>
      </c>
      <c r="PH126" s="1180">
        <f t="shared" ca="1" si="831"/>
        <v>0</v>
      </c>
      <c r="PI126" s="1180">
        <f t="shared" ca="1" si="831"/>
        <v>0</v>
      </c>
      <c r="PJ126" s="1180">
        <f t="shared" ca="1" si="831"/>
        <v>0</v>
      </c>
      <c r="PK126" s="1180">
        <f t="shared" ca="1" si="831"/>
        <v>0</v>
      </c>
      <c r="PW126" s="1180">
        <f t="shared" ca="1" si="810"/>
        <v>0</v>
      </c>
      <c r="PX126" s="1180">
        <f t="shared" ca="1" si="810"/>
        <v>0</v>
      </c>
      <c r="PY126" s="1180">
        <f t="shared" ca="1" si="810"/>
        <v>0</v>
      </c>
      <c r="PZ126" s="1180">
        <f t="shared" ca="1" si="810"/>
        <v>0</v>
      </c>
    </row>
    <row r="127" spans="1:442" ht="12" customHeight="1">
      <c r="A127" s="1">
        <v>16</v>
      </c>
      <c r="B127" s="1" t="s">
        <v>2648</v>
      </c>
      <c r="C127" s="1" t="s">
        <v>2667</v>
      </c>
      <c r="D127" s="1" t="s">
        <v>93</v>
      </c>
      <c r="E127" s="1181">
        <v>132.11612</v>
      </c>
      <c r="F127" s="1">
        <v>-0.51886643737722904</v>
      </c>
      <c r="J127" s="1180">
        <f t="shared" ca="1" si="788"/>
        <v>0</v>
      </c>
      <c r="K127" s="1180">
        <f t="shared" ca="1" si="788"/>
        <v>0</v>
      </c>
      <c r="T127" s="1180">
        <f t="shared" ca="1" si="811"/>
        <v>0</v>
      </c>
      <c r="U127" s="1180">
        <f t="shared" ca="1" si="811"/>
        <v>0</v>
      </c>
      <c r="V127" s="1180">
        <f t="shared" ca="1" si="811"/>
        <v>-2.1640873464528068E-12</v>
      </c>
      <c r="W127" s="1180">
        <f t="shared" ca="1" si="811"/>
        <v>0</v>
      </c>
      <c r="X127" s="1180">
        <f t="shared" ca="1" si="811"/>
        <v>0</v>
      </c>
      <c r="Y127" s="1180">
        <f t="shared" ca="1" si="811"/>
        <v>-2.9062507112056357E-4</v>
      </c>
      <c r="Z127" s="1180">
        <f t="shared" ca="1" si="811"/>
        <v>-7.8628563464506797E-12</v>
      </c>
      <c r="AA127" s="1180">
        <f t="shared" ca="1" si="811"/>
        <v>-2.9062506326586057E-4</v>
      </c>
      <c r="AB127" s="1180">
        <f t="shared" ca="1" si="811"/>
        <v>0</v>
      </c>
      <c r="AC127" s="1180">
        <f t="shared" ca="1" si="811"/>
        <v>-2.1640873464528068E-12</v>
      </c>
      <c r="AD127" s="1180">
        <f t="shared" ca="1" si="811"/>
        <v>0</v>
      </c>
      <c r="AM127" s="1180">
        <f t="shared" ca="1" si="812"/>
        <v>0</v>
      </c>
      <c r="AN127" s="1180">
        <f t="shared" ca="1" si="812"/>
        <v>0</v>
      </c>
      <c r="AO127" s="1180">
        <f t="shared" ca="1" si="812"/>
        <v>-2.9062506326586057E-4</v>
      </c>
      <c r="AP127" s="1180">
        <f t="shared" ca="1" si="812"/>
        <v>-2.9062506326586057E-4</v>
      </c>
      <c r="AQ127" s="1180">
        <f t="shared" ca="1" si="812"/>
        <v>-4.2106576782533685E-13</v>
      </c>
      <c r="AR127" s="1180">
        <f t="shared" ca="1" si="812"/>
        <v>-5.7444155142670307E-19</v>
      </c>
      <c r="AS127" s="1180">
        <f t="shared" ca="1" si="812"/>
        <v>-7.8628557573479599E-12</v>
      </c>
      <c r="AT127" s="1180">
        <f t="shared" ca="1" si="812"/>
        <v>-5.9232141199929552E-21</v>
      </c>
      <c r="AU127" s="1180">
        <f t="shared" ca="1" si="812"/>
        <v>-4.2106633729129921E-13</v>
      </c>
      <c r="AV127" s="1180">
        <f t="shared" ca="1" si="812"/>
        <v>-2.9062506287312541E-4</v>
      </c>
      <c r="AW127" s="1180">
        <f t="shared" ca="1" si="812"/>
        <v>-5.9232141199929552E-21</v>
      </c>
      <c r="AX127" s="1180">
        <f t="shared" ca="1" si="812"/>
        <v>-8.2839221103486645E-12</v>
      </c>
      <c r="AY127" s="1180">
        <f t="shared" ca="1" si="812"/>
        <v>0</v>
      </c>
      <c r="AZ127" s="1180">
        <f t="shared" ca="1" si="812"/>
        <v>0</v>
      </c>
      <c r="BA127" s="1180">
        <f t="shared" ca="1" si="812"/>
        <v>0</v>
      </c>
      <c r="BB127" s="1180">
        <f t="shared" ca="1" si="812"/>
        <v>-2.9062506287312541E-4</v>
      </c>
      <c r="BN127" s="1180">
        <f t="shared" ca="1" si="813"/>
        <v>-2.9062506287312544E-5</v>
      </c>
      <c r="BO127" s="1180">
        <f t="shared" ca="1" si="813"/>
        <v>-2.9062506287312544E-5</v>
      </c>
      <c r="BP127" s="1180">
        <f t="shared" ca="1" si="813"/>
        <v>-1.77719115836551E-19</v>
      </c>
      <c r="BQ127" s="1180">
        <f t="shared" ca="1" si="813"/>
        <v>0</v>
      </c>
      <c r="BR127" s="1180">
        <f t="shared" ca="1" si="813"/>
        <v>0</v>
      </c>
      <c r="CD127" s="1180">
        <f t="shared" ca="1" si="814"/>
        <v>-2.9062506287312541E-4</v>
      </c>
      <c r="CE127" s="1180">
        <f t="shared" ca="1" si="814"/>
        <v>-2.9062506287312541E-4</v>
      </c>
      <c r="CF127" s="1180">
        <f t="shared" ca="1" si="814"/>
        <v>-2.9062506287312544E-5</v>
      </c>
      <c r="CG127" s="1180">
        <f t="shared" ca="1" si="814"/>
        <v>-2.9062506287312544E-5</v>
      </c>
      <c r="CH127" s="1180">
        <f t="shared" ca="1" si="814"/>
        <v>-2.9062506287312541E-4</v>
      </c>
      <c r="CI127" s="1180">
        <f t="shared" ca="1" si="814"/>
        <v>0</v>
      </c>
      <c r="CJ127" s="1180">
        <f t="shared" ca="1" si="814"/>
        <v>0</v>
      </c>
      <c r="CK127" s="1180">
        <f t="shared" ca="1" si="814"/>
        <v>-2.9062506287312541E-4</v>
      </c>
      <c r="CL127" s="1180">
        <f t="shared" ca="1" si="814"/>
        <v>-1.7225936406426006E-18</v>
      </c>
      <c r="CM127" s="1180">
        <f t="shared" ca="1" si="814"/>
        <v>0</v>
      </c>
      <c r="CN127" s="1180">
        <f t="shared" ca="1" si="814"/>
        <v>-2.9062506287312541E-4</v>
      </c>
      <c r="CO127" s="1180">
        <f t="shared" ca="1" si="814"/>
        <v>0</v>
      </c>
      <c r="DA127" s="1180">
        <f t="shared" ca="1" si="815"/>
        <v>0</v>
      </c>
      <c r="DB127" s="1180">
        <f t="shared" ca="1" si="815"/>
        <v>0</v>
      </c>
      <c r="DC127" s="1180">
        <f t="shared" ca="1" si="815"/>
        <v>0</v>
      </c>
      <c r="DD127" s="1180">
        <f t="shared" ca="1" si="815"/>
        <v>0</v>
      </c>
      <c r="DE127" s="1180">
        <f t="shared" ca="1" si="815"/>
        <v>0</v>
      </c>
      <c r="DF127" s="1180">
        <f t="shared" ca="1" si="815"/>
        <v>0</v>
      </c>
      <c r="DG127" s="1180">
        <f t="shared" ca="1" si="815"/>
        <v>0</v>
      </c>
      <c r="DH127" s="1180">
        <f t="shared" ca="1" si="815"/>
        <v>0</v>
      </c>
      <c r="DI127" s="1180">
        <f t="shared" ca="1" si="815"/>
        <v>0</v>
      </c>
      <c r="DJ127" s="1180">
        <f t="shared" ca="1" si="815"/>
        <v>0</v>
      </c>
      <c r="DV127" s="1180">
        <f t="shared" ca="1" si="816"/>
        <v>0</v>
      </c>
      <c r="DW127" s="1180">
        <f t="shared" ca="1" si="816"/>
        <v>0</v>
      </c>
      <c r="DX127" s="1180">
        <f t="shared" ca="1" si="816"/>
        <v>0</v>
      </c>
      <c r="DY127" s="1180">
        <f t="shared" ca="1" si="816"/>
        <v>0</v>
      </c>
      <c r="DZ127" s="1180">
        <f t="shared" ca="1" si="816"/>
        <v>0</v>
      </c>
      <c r="EA127" s="1180">
        <f t="shared" ca="1" si="816"/>
        <v>0</v>
      </c>
      <c r="EB127" s="1180">
        <f t="shared" ca="1" si="816"/>
        <v>0</v>
      </c>
      <c r="EC127" s="1180">
        <f t="shared" ca="1" si="816"/>
        <v>0</v>
      </c>
      <c r="ED127" s="1180">
        <f t="shared" ca="1" si="816"/>
        <v>0</v>
      </c>
      <c r="EE127" s="1180">
        <f t="shared" ca="1" si="816"/>
        <v>0</v>
      </c>
      <c r="EF127" s="1180">
        <f t="shared" ca="1" si="816"/>
        <v>0</v>
      </c>
      <c r="EG127" s="1180">
        <f t="shared" ca="1" si="816"/>
        <v>0</v>
      </c>
      <c r="EH127" s="1180">
        <f t="shared" ca="1" si="816"/>
        <v>0</v>
      </c>
      <c r="EI127" s="1180">
        <f t="shared" ca="1" si="816"/>
        <v>0</v>
      </c>
      <c r="EJ127" s="1180">
        <f t="shared" ca="1" si="816"/>
        <v>0</v>
      </c>
      <c r="EK127" s="1180">
        <f t="shared" ca="1" si="816"/>
        <v>0</v>
      </c>
      <c r="EW127" s="1180">
        <f t="shared" ca="1" si="817"/>
        <v>-2.9062506287312541E-4</v>
      </c>
      <c r="EX127" s="1180">
        <f t="shared" ca="1" si="817"/>
        <v>-2.9062506287312541E-4</v>
      </c>
      <c r="EY127" s="1180">
        <f t="shared" ca="1" si="817"/>
        <v>-2.9062506090944966E-4</v>
      </c>
      <c r="EZ127" s="1180">
        <f t="shared" ca="1" si="817"/>
        <v>-2.9062506090944966E-4</v>
      </c>
      <c r="FA127" s="1180">
        <f t="shared" ca="1" si="817"/>
        <v>-1.2895569992197956E-25</v>
      </c>
      <c r="FB127" s="1180">
        <f t="shared" ca="1" si="817"/>
        <v>-2.1640874878374595E-12</v>
      </c>
      <c r="FN127" s="1180">
        <f t="shared" ca="1" si="818"/>
        <v>-1.77719115836551E-19</v>
      </c>
      <c r="FO127" s="1180">
        <f t="shared" ca="1" si="818"/>
        <v>-1.7225936406426006E-18</v>
      </c>
      <c r="FP127" s="1180">
        <f t="shared" ca="1" si="818"/>
        <v>-1.2895569992197956E-25</v>
      </c>
      <c r="FQ127" s="1180">
        <f t="shared" ca="1" si="818"/>
        <v>-2.1640874878374595E-12</v>
      </c>
      <c r="FR127" s="1180">
        <f t="shared" ca="1" si="818"/>
        <v>0</v>
      </c>
      <c r="FS127" s="1180">
        <f t="shared" ca="1" si="818"/>
        <v>-2.1640873464528068E-12</v>
      </c>
      <c r="FT127" s="1180">
        <f t="shared" ca="1" si="818"/>
        <v>0</v>
      </c>
      <c r="FU127" s="1180">
        <f t="shared" ca="1" si="818"/>
        <v>-1.9003128845108093E-18</v>
      </c>
      <c r="FV127" s="1180">
        <f t="shared" ca="1" si="818"/>
        <v>0</v>
      </c>
      <c r="FW127" s="1180">
        <f t="shared" ca="1" si="818"/>
        <v>0</v>
      </c>
      <c r="FX127" s="1180">
        <f t="shared" ca="1" si="818"/>
        <v>0</v>
      </c>
      <c r="GJ127" s="1180">
        <f t="shared" ca="1" si="819"/>
        <v>0</v>
      </c>
      <c r="GK127" s="1180">
        <f t="shared" ca="1" si="819"/>
        <v>0</v>
      </c>
      <c r="GL127" s="1180">
        <f t="shared" ca="1" si="819"/>
        <v>0</v>
      </c>
      <c r="GM127" s="1180">
        <f t="shared" ca="1" si="819"/>
        <v>0</v>
      </c>
      <c r="GN127" s="1180">
        <f t="shared" ca="1" si="819"/>
        <v>0</v>
      </c>
      <c r="GO127" s="1180">
        <f t="shared" ca="1" si="819"/>
        <v>0</v>
      </c>
      <c r="GP127" s="1180">
        <f t="shared" ca="1" si="819"/>
        <v>0</v>
      </c>
      <c r="GQ127" s="1180">
        <f t="shared" ca="1" si="819"/>
        <v>0</v>
      </c>
      <c r="HC127" s="1180">
        <f t="shared" ca="1" si="820"/>
        <v>-2.9062506090944966E-4</v>
      </c>
      <c r="HD127" s="1180">
        <f t="shared" ca="1" si="820"/>
        <v>-2.7980736177679757E-4</v>
      </c>
      <c r="HE127" s="1180">
        <f t="shared" ca="1" si="820"/>
        <v>0</v>
      </c>
      <c r="HF127" s="1180">
        <f t="shared" ca="1" si="820"/>
        <v>-2.0750111232307273E-17</v>
      </c>
      <c r="HG127" s="1180">
        <f t="shared" ca="1" si="820"/>
        <v>-1.0817699211199158E-5</v>
      </c>
      <c r="HH127" s="1180">
        <f t="shared" ca="1" si="820"/>
        <v>-2.7980736177679757E-4</v>
      </c>
      <c r="HT127" s="1180">
        <f t="shared" ca="1" si="821"/>
        <v>-8.2839221103486645E-12</v>
      </c>
      <c r="HU127" s="1180">
        <f t="shared" ca="1" si="821"/>
        <v>-2.7980736177679757E-4</v>
      </c>
      <c r="HV127" s="1180">
        <f t="shared" ca="1" si="821"/>
        <v>-2.7980737002423567E-4</v>
      </c>
      <c r="HW127" s="1180">
        <f t="shared" ca="1" si="821"/>
        <v>-2.7980737002423567E-4</v>
      </c>
      <c r="HX127" s="1180">
        <f t="shared" ca="1" si="821"/>
        <v>-2.3393845533992913E-5</v>
      </c>
      <c r="HY127" s="1180">
        <f t="shared" ca="1" si="821"/>
        <v>-1.788817744624187E-6</v>
      </c>
      <c r="HZ127" s="1180">
        <f t="shared" ca="1" si="821"/>
        <v>-5.3987537202836299E-19</v>
      </c>
      <c r="IA127" s="1180">
        <f t="shared" ca="1" si="821"/>
        <v>-7.9319707415417605E-20</v>
      </c>
      <c r="IB127" s="1180">
        <f t="shared" ca="1" si="821"/>
        <v>0</v>
      </c>
      <c r="IC127" s="1180">
        <f t="shared" ca="1" si="821"/>
        <v>0</v>
      </c>
      <c r="ID127" s="1180">
        <f t="shared" ca="1" si="821"/>
        <v>0</v>
      </c>
      <c r="IE127" s="1180">
        <f t="shared" ca="1" si="821"/>
        <v>0</v>
      </c>
      <c r="IQ127" s="1180">
        <f t="shared" ca="1" si="822"/>
        <v>-2.3393845533992913E-5</v>
      </c>
      <c r="IR127" s="1180">
        <f t="shared" ca="1" si="822"/>
        <v>-1.788817744624187E-6</v>
      </c>
      <c r="IS127" s="1180">
        <f t="shared" ca="1" si="822"/>
        <v>-3.5481117620706603E-8</v>
      </c>
      <c r="IT127" s="1180">
        <f t="shared" ca="1" si="822"/>
        <v>-1.8242988633838254E-6</v>
      </c>
      <c r="IU127" s="1180">
        <f t="shared" ca="1" si="822"/>
        <v>-1.7037640679388423E-6</v>
      </c>
      <c r="IV127" s="1180">
        <f t="shared" ca="1" si="822"/>
        <v>-1.0379662576152411E-6</v>
      </c>
      <c r="IW127" s="1180">
        <f t="shared" ca="1" si="822"/>
        <v>-8.5154682273986447E-7</v>
      </c>
      <c r="IX127" s="1180">
        <f t="shared" ca="1" si="822"/>
        <v>-3.8695574558678648E-21</v>
      </c>
      <c r="IY127" s="1180">
        <f t="shared" ca="1" si="822"/>
        <v>-1.2053479505224791E-7</v>
      </c>
      <c r="IZ127" s="1180">
        <f t="shared" ca="1" si="822"/>
        <v>-1.5093831690120833E-7</v>
      </c>
      <c r="JA127" s="1180">
        <f t="shared" ca="1" si="823"/>
        <v>-8.8702794149950302E-7</v>
      </c>
      <c r="JB127" s="1180">
        <f t="shared" ca="1" si="823"/>
        <v>0</v>
      </c>
      <c r="JC127" s="1180">
        <f t="shared" ca="1" si="823"/>
        <v>-1.5093831690120833E-7</v>
      </c>
      <c r="JD127" s="1180">
        <f t="shared" ca="1" si="823"/>
        <v>0</v>
      </c>
      <c r="JE127" s="1180">
        <f t="shared" ca="1" si="823"/>
        <v>-1.5093831690120833E-7</v>
      </c>
      <c r="JF127" s="1180">
        <f t="shared" ca="1" si="823"/>
        <v>0</v>
      </c>
      <c r="JG127" s="1180">
        <f t="shared" ca="1" si="823"/>
        <v>0</v>
      </c>
      <c r="JH127" s="1180">
        <f t="shared" ca="1" si="823"/>
        <v>-7.9319707415417605E-20</v>
      </c>
      <c r="JT127" s="1180">
        <f t="shared" ca="1" si="824"/>
        <v>0</v>
      </c>
      <c r="JU127" s="1180">
        <f t="shared" ca="1" si="824"/>
        <v>0</v>
      </c>
      <c r="JV127" s="1180">
        <f t="shared" ca="1" si="824"/>
        <v>0</v>
      </c>
      <c r="JW127" s="1180">
        <f t="shared" ca="1" si="824"/>
        <v>0</v>
      </c>
      <c r="JX127" s="1180">
        <f t="shared" ca="1" si="824"/>
        <v>0</v>
      </c>
      <c r="JY127" s="1180">
        <f t="shared" ca="1" si="824"/>
        <v>0</v>
      </c>
      <c r="JZ127" s="1180">
        <f t="shared" ca="1" si="824"/>
        <v>0</v>
      </c>
      <c r="KA127" s="1180">
        <f t="shared" ca="1" si="824"/>
        <v>0</v>
      </c>
      <c r="KB127" s="1180">
        <f t="shared" ca="1" si="824"/>
        <v>0</v>
      </c>
      <c r="KC127" s="1180">
        <f t="shared" ca="1" si="824"/>
        <v>0</v>
      </c>
      <c r="KL127" s="1180">
        <f t="shared" ca="1" si="825"/>
        <v>0</v>
      </c>
      <c r="KM127" s="1180">
        <f t="shared" ca="1" si="825"/>
        <v>0</v>
      </c>
      <c r="KN127" s="1180">
        <f t="shared" ca="1" si="825"/>
        <v>0</v>
      </c>
      <c r="KO127" s="1180">
        <f t="shared" ca="1" si="825"/>
        <v>0</v>
      </c>
      <c r="KP127" s="1180">
        <f t="shared" ca="1" si="825"/>
        <v>0</v>
      </c>
      <c r="KQ127" s="1180">
        <f t="shared" ca="1" si="825"/>
        <v>0</v>
      </c>
      <c r="KR127" s="1180">
        <f t="shared" ca="1" si="825"/>
        <v>0</v>
      </c>
      <c r="LA127" s="1180">
        <f t="shared" ca="1" si="826"/>
        <v>-2.0750111232307273E-17</v>
      </c>
      <c r="LB127" s="1180">
        <f t="shared" ca="1" si="826"/>
        <v>-5.3987537202836299E-19</v>
      </c>
      <c r="LC127" s="1180">
        <f t="shared" ca="1" si="826"/>
        <v>-2.1289986604335638E-17</v>
      </c>
      <c r="LD127" s="1180">
        <f t="shared" ca="1" si="826"/>
        <v>-2.1289986604335638E-17</v>
      </c>
      <c r="LE127" s="1180">
        <f t="shared" ca="1" si="826"/>
        <v>0</v>
      </c>
      <c r="LF127" s="1180">
        <f t="shared" ca="1" si="826"/>
        <v>0</v>
      </c>
      <c r="LG127" s="1180">
        <f t="shared" ca="1" si="826"/>
        <v>0</v>
      </c>
      <c r="LH127" s="1180">
        <f t="shared" ca="1" si="826"/>
        <v>0</v>
      </c>
      <c r="LI127" s="1180">
        <f t="shared" ca="1" si="826"/>
        <v>0</v>
      </c>
      <c r="LJ127" s="1180">
        <f t="shared" ca="1" si="826"/>
        <v>0</v>
      </c>
      <c r="LK127" s="1180">
        <f t="shared" ca="1" si="826"/>
        <v>0</v>
      </c>
      <c r="LW127" s="1180">
        <f t="shared" ca="1" si="827"/>
        <v>0</v>
      </c>
      <c r="LX127" s="1180">
        <f t="shared" ca="1" si="827"/>
        <v>0</v>
      </c>
      <c r="LY127" s="1180">
        <f t="shared" ca="1" si="827"/>
        <v>-1.0817699211199158E-5</v>
      </c>
      <c r="LZ127" s="1180">
        <f t="shared" ca="1" si="827"/>
        <v>-1.2053479505224791E-7</v>
      </c>
      <c r="MA127" s="1180">
        <f t="shared" ca="1" si="827"/>
        <v>-1.0938233987007385E-5</v>
      </c>
      <c r="MB127" s="1180">
        <f t="shared" ca="1" si="827"/>
        <v>-2.1289986604335638E-17</v>
      </c>
      <c r="MC127" s="1180">
        <f t="shared" ca="1" si="827"/>
        <v>0</v>
      </c>
      <c r="MD127" s="1180">
        <f t="shared" ca="1" si="827"/>
        <v>0</v>
      </c>
      <c r="ME127" s="1180">
        <f t="shared" ca="1" si="827"/>
        <v>0</v>
      </c>
      <c r="MF127" s="1180">
        <f t="shared" ca="1" si="827"/>
        <v>0</v>
      </c>
      <c r="MG127" s="1180">
        <f t="shared" ca="1" si="828"/>
        <v>0</v>
      </c>
      <c r="MH127" s="1180">
        <f t="shared" ca="1" si="828"/>
        <v>0</v>
      </c>
      <c r="MI127" s="1180">
        <f t="shared" ca="1" si="828"/>
        <v>0</v>
      </c>
      <c r="MJ127" s="1180">
        <f t="shared" ca="1" si="828"/>
        <v>0</v>
      </c>
      <c r="MK127" s="1180">
        <f t="shared" ca="1" si="828"/>
        <v>0</v>
      </c>
      <c r="ML127" s="1180">
        <f t="shared" ca="1" si="828"/>
        <v>0</v>
      </c>
      <c r="MM127" s="1180">
        <f t="shared" ca="1" si="828"/>
        <v>0</v>
      </c>
      <c r="MN127" s="1180">
        <f t="shared" ca="1" si="828"/>
        <v>0</v>
      </c>
      <c r="MO127" s="1180">
        <f t="shared" ca="1" si="828"/>
        <v>0</v>
      </c>
      <c r="NA127" s="1180">
        <f t="shared" ca="1" si="829"/>
        <v>-7.8628563464506797E-12</v>
      </c>
      <c r="NB127" s="1180">
        <f t="shared" ca="1" si="829"/>
        <v>-5.7444155142670307E-19</v>
      </c>
      <c r="NC127" s="1180">
        <f t="shared" ca="1" si="829"/>
        <v>-7.8628557573479599E-12</v>
      </c>
      <c r="ND127" s="1180">
        <f t="shared" ca="1" si="829"/>
        <v>0</v>
      </c>
      <c r="NE127" s="1180">
        <f t="shared" ca="1" si="829"/>
        <v>0</v>
      </c>
      <c r="NF127" s="1180">
        <f t="shared" ca="1" si="829"/>
        <v>0</v>
      </c>
      <c r="NG127" s="1180">
        <f t="shared" ca="1" si="829"/>
        <v>0</v>
      </c>
      <c r="NH127" s="1180">
        <f t="shared" ca="1" si="829"/>
        <v>0</v>
      </c>
      <c r="NI127" s="1180">
        <f t="shared" ca="1" si="829"/>
        <v>0</v>
      </c>
      <c r="NJ127" s="1180">
        <f t="shared" ca="1" si="829"/>
        <v>0</v>
      </c>
      <c r="NK127" s="1180">
        <f t="shared" ca="1" si="829"/>
        <v>0</v>
      </c>
      <c r="NL127" s="1180">
        <f t="shared" ca="1" si="829"/>
        <v>0</v>
      </c>
      <c r="NM127" s="1180">
        <f t="shared" ca="1" si="829"/>
        <v>0</v>
      </c>
      <c r="NN127" s="1180">
        <f t="shared" ca="1" si="829"/>
        <v>0</v>
      </c>
      <c r="NO127" s="1180">
        <f t="shared" ca="1" si="829"/>
        <v>0</v>
      </c>
      <c r="NP127" s="1180">
        <f t="shared" ca="1" si="829"/>
        <v>0</v>
      </c>
      <c r="OH127" s="1180">
        <f t="shared" ca="1" si="830"/>
        <v>0</v>
      </c>
      <c r="OI127" s="1180">
        <f t="shared" ca="1" si="830"/>
        <v>0</v>
      </c>
      <c r="OJ127" s="1180">
        <f t="shared" ca="1" si="830"/>
        <v>0</v>
      </c>
      <c r="OK127" s="1180">
        <f t="shared" ca="1" si="830"/>
        <v>0</v>
      </c>
      <c r="OL127" s="1180">
        <f t="shared" ca="1" si="830"/>
        <v>0</v>
      </c>
      <c r="OM127" s="1180">
        <f t="shared" ca="1" si="830"/>
        <v>0</v>
      </c>
      <c r="ON127" s="1180">
        <f t="shared" ca="1" si="830"/>
        <v>0</v>
      </c>
      <c r="OO127" s="1180">
        <f t="shared" ca="1" si="830"/>
        <v>0</v>
      </c>
      <c r="PA127" s="1180">
        <f t="shared" ca="1" si="831"/>
        <v>0</v>
      </c>
      <c r="PB127" s="1180">
        <f t="shared" ca="1" si="831"/>
        <v>0</v>
      </c>
      <c r="PC127" s="1180">
        <f t="shared" ca="1" si="831"/>
        <v>0</v>
      </c>
      <c r="PD127" s="1180">
        <f t="shared" ca="1" si="831"/>
        <v>0</v>
      </c>
      <c r="PE127" s="1180">
        <f t="shared" ca="1" si="831"/>
        <v>0</v>
      </c>
      <c r="PF127" s="1180">
        <f t="shared" ca="1" si="831"/>
        <v>0</v>
      </c>
      <c r="PG127" s="1180">
        <f t="shared" ca="1" si="831"/>
        <v>0</v>
      </c>
      <c r="PH127" s="1180">
        <f t="shared" ca="1" si="831"/>
        <v>0</v>
      </c>
      <c r="PI127" s="1180">
        <f t="shared" ca="1" si="831"/>
        <v>0</v>
      </c>
      <c r="PJ127" s="1180">
        <f t="shared" ca="1" si="831"/>
        <v>0</v>
      </c>
      <c r="PK127" s="1180">
        <f t="shared" ca="1" si="831"/>
        <v>0</v>
      </c>
      <c r="PW127" s="1180">
        <f t="shared" ca="1" si="810"/>
        <v>0</v>
      </c>
      <c r="PX127" s="1180">
        <f t="shared" ca="1" si="810"/>
        <v>0</v>
      </c>
      <c r="PY127" s="1180">
        <f t="shared" ca="1" si="810"/>
        <v>0</v>
      </c>
      <c r="PZ127" s="1180">
        <f t="shared" ca="1" si="810"/>
        <v>0</v>
      </c>
    </row>
    <row r="128" spans="1:442" ht="12" customHeight="1">
      <c r="A128" s="1">
        <v>17</v>
      </c>
      <c r="B128" s="1" t="s">
        <v>2648</v>
      </c>
      <c r="C128" s="1" t="s">
        <v>2668</v>
      </c>
      <c r="D128" s="1" t="s">
        <v>93</v>
      </c>
      <c r="E128" s="1181">
        <v>132.11612</v>
      </c>
      <c r="F128" s="1">
        <v>-0.51886643737722904</v>
      </c>
      <c r="J128" s="1180">
        <f t="shared" ca="1" si="788"/>
        <v>0</v>
      </c>
      <c r="K128" s="1180">
        <f t="shared" ca="1" si="788"/>
        <v>0</v>
      </c>
      <c r="T128" s="1180">
        <f t="shared" ca="1" si="811"/>
        <v>0</v>
      </c>
      <c r="U128" s="1180">
        <f t="shared" ca="1" si="811"/>
        <v>0</v>
      </c>
      <c r="V128" s="1180">
        <f t="shared" ca="1" si="811"/>
        <v>-1.1813257593874941E-9</v>
      </c>
      <c r="W128" s="1180">
        <f t="shared" ca="1" si="811"/>
        <v>0</v>
      </c>
      <c r="X128" s="1180">
        <f t="shared" ca="1" si="811"/>
        <v>0</v>
      </c>
      <c r="Y128" s="1180">
        <f t="shared" ca="1" si="811"/>
        <v>-1.1609726924309458E-2</v>
      </c>
      <c r="Z128" s="1180">
        <f t="shared" ca="1" si="811"/>
        <v>-2.7485950963457376E-9</v>
      </c>
      <c r="AA128" s="1180">
        <f t="shared" ca="1" si="811"/>
        <v>-1.1609724175163432E-2</v>
      </c>
      <c r="AB128" s="1180">
        <f t="shared" ca="1" si="811"/>
        <v>0</v>
      </c>
      <c r="AC128" s="1180">
        <f t="shared" ca="1" si="811"/>
        <v>-1.1813257593874941E-9</v>
      </c>
      <c r="AD128" s="1180">
        <f t="shared" ca="1" si="811"/>
        <v>0</v>
      </c>
      <c r="AM128" s="1180">
        <f t="shared" ca="1" si="812"/>
        <v>0</v>
      </c>
      <c r="AN128" s="1180">
        <f t="shared" ca="1" si="812"/>
        <v>0</v>
      </c>
      <c r="AO128" s="1180">
        <f t="shared" ca="1" si="812"/>
        <v>-1.1609724175163432E-2</v>
      </c>
      <c r="AP128" s="1180">
        <f t="shared" ca="1" si="812"/>
        <v>-1.1609724175163432E-2</v>
      </c>
      <c r="AQ128" s="1180">
        <f t="shared" ca="1" si="812"/>
        <v>-4.4597842306729297E-10</v>
      </c>
      <c r="AR128" s="1180">
        <f t="shared" ca="1" si="812"/>
        <v>-5.5201470936690435E-15</v>
      </c>
      <c r="AS128" s="1180">
        <f t="shared" ca="1" si="812"/>
        <v>-2.7485895744895789E-9</v>
      </c>
      <c r="AT128" s="1180">
        <f t="shared" ca="1" si="812"/>
        <v>-1.7283921472936747E-16</v>
      </c>
      <c r="AU128" s="1180">
        <f t="shared" ca="1" si="812"/>
        <v>-4.4598376819263625E-10</v>
      </c>
      <c r="AV128" s="1180">
        <f t="shared" ca="1" si="812"/>
        <v>-1.1609723703881258E-2</v>
      </c>
      <c r="AW128" s="1180">
        <f t="shared" ca="1" si="812"/>
        <v>-1.7283921472936747E-16</v>
      </c>
      <c r="AX128" s="1180">
        <f t="shared" ca="1" si="812"/>
        <v>-3.1945735194130306E-9</v>
      </c>
      <c r="AY128" s="1180">
        <f t="shared" ca="1" si="812"/>
        <v>0</v>
      </c>
      <c r="AZ128" s="1180">
        <f t="shared" ca="1" si="812"/>
        <v>0</v>
      </c>
      <c r="BA128" s="1180">
        <f t="shared" ca="1" si="812"/>
        <v>0</v>
      </c>
      <c r="BB128" s="1180">
        <f t="shared" ca="1" si="812"/>
        <v>-1.1609723703881258E-2</v>
      </c>
      <c r="BN128" s="1180">
        <f t="shared" ca="1" si="813"/>
        <v>-1.1609723703881259E-3</v>
      </c>
      <c r="BO128" s="1180">
        <f t="shared" ca="1" si="813"/>
        <v>-1.1609723703881259E-3</v>
      </c>
      <c r="BP128" s="1180">
        <f t="shared" ca="1" si="813"/>
        <v>-3.8239536319091256E-14</v>
      </c>
      <c r="BQ128" s="1180">
        <f t="shared" ca="1" si="813"/>
        <v>0</v>
      </c>
      <c r="BR128" s="1180">
        <f t="shared" ca="1" si="813"/>
        <v>0</v>
      </c>
      <c r="CD128" s="1180">
        <f t="shared" ca="1" si="814"/>
        <v>-1.1609723703881258E-2</v>
      </c>
      <c r="CE128" s="1180">
        <f t="shared" ca="1" si="814"/>
        <v>-1.1609723703881258E-2</v>
      </c>
      <c r="CF128" s="1180">
        <f t="shared" ca="1" si="814"/>
        <v>-1.1609723703881259E-3</v>
      </c>
      <c r="CG128" s="1180">
        <f t="shared" ca="1" si="814"/>
        <v>-1.1609723703881259E-3</v>
      </c>
      <c r="CH128" s="1180">
        <f t="shared" ca="1" si="814"/>
        <v>-1.1609723703881258E-2</v>
      </c>
      <c r="CI128" s="1180">
        <f t="shared" ca="1" si="814"/>
        <v>0</v>
      </c>
      <c r="CJ128" s="1180">
        <f t="shared" ca="1" si="814"/>
        <v>0</v>
      </c>
      <c r="CK128" s="1180">
        <f t="shared" ca="1" si="814"/>
        <v>-1.1609723703881258E-2</v>
      </c>
      <c r="CL128" s="1180">
        <f t="shared" ca="1" si="814"/>
        <v>-3.7064770297034512E-13</v>
      </c>
      <c r="CM128" s="1180">
        <f t="shared" ca="1" si="814"/>
        <v>0</v>
      </c>
      <c r="CN128" s="1180">
        <f t="shared" ca="1" si="814"/>
        <v>-1.1609723703881258E-2</v>
      </c>
      <c r="CO128" s="1180">
        <f t="shared" ca="1" si="814"/>
        <v>-4.0888727086534208E-13</v>
      </c>
      <c r="DA128" s="1180">
        <f t="shared" ca="1" si="815"/>
        <v>0</v>
      </c>
      <c r="DB128" s="1180">
        <f t="shared" ca="1" si="815"/>
        <v>0</v>
      </c>
      <c r="DC128" s="1180">
        <f t="shared" ca="1" si="815"/>
        <v>0</v>
      </c>
      <c r="DD128" s="1180">
        <f t="shared" ca="1" si="815"/>
        <v>0</v>
      </c>
      <c r="DE128" s="1180">
        <f t="shared" ca="1" si="815"/>
        <v>0</v>
      </c>
      <c r="DF128" s="1180">
        <f t="shared" ca="1" si="815"/>
        <v>0</v>
      </c>
      <c r="DG128" s="1180">
        <f t="shared" ca="1" si="815"/>
        <v>0</v>
      </c>
      <c r="DH128" s="1180">
        <f t="shared" ca="1" si="815"/>
        <v>0</v>
      </c>
      <c r="DI128" s="1180">
        <f t="shared" ca="1" si="815"/>
        <v>0</v>
      </c>
      <c r="DJ128" s="1180">
        <f t="shared" ca="1" si="815"/>
        <v>0</v>
      </c>
      <c r="DV128" s="1180">
        <f t="shared" ca="1" si="816"/>
        <v>0</v>
      </c>
      <c r="DW128" s="1180">
        <f t="shared" ca="1" si="816"/>
        <v>0</v>
      </c>
      <c r="DX128" s="1180">
        <f t="shared" ca="1" si="816"/>
        <v>0</v>
      </c>
      <c r="DY128" s="1180">
        <f t="shared" ca="1" si="816"/>
        <v>0</v>
      </c>
      <c r="DZ128" s="1180">
        <f t="shared" ca="1" si="816"/>
        <v>0</v>
      </c>
      <c r="EA128" s="1180">
        <f t="shared" ca="1" si="816"/>
        <v>0</v>
      </c>
      <c r="EB128" s="1180">
        <f t="shared" ca="1" si="816"/>
        <v>0</v>
      </c>
      <c r="EC128" s="1180">
        <f t="shared" ca="1" si="816"/>
        <v>0</v>
      </c>
      <c r="ED128" s="1180">
        <f t="shared" ca="1" si="816"/>
        <v>0</v>
      </c>
      <c r="EE128" s="1180">
        <f t="shared" ca="1" si="816"/>
        <v>0</v>
      </c>
      <c r="EF128" s="1180">
        <f t="shared" ca="1" si="816"/>
        <v>0</v>
      </c>
      <c r="EG128" s="1180">
        <f t="shared" ca="1" si="816"/>
        <v>0</v>
      </c>
      <c r="EH128" s="1180">
        <f t="shared" ca="1" si="816"/>
        <v>0</v>
      </c>
      <c r="EI128" s="1180">
        <f t="shared" ca="1" si="816"/>
        <v>0</v>
      </c>
      <c r="EJ128" s="1180">
        <f t="shared" ca="1" si="816"/>
        <v>0</v>
      </c>
      <c r="EK128" s="1180">
        <f t="shared" ca="1" si="816"/>
        <v>0</v>
      </c>
      <c r="EW128" s="1180">
        <f t="shared" ca="1" si="817"/>
        <v>-1.1609723703881258E-2</v>
      </c>
      <c r="EX128" s="1180">
        <f t="shared" ca="1" si="817"/>
        <v>-1.1609723703881258E-2</v>
      </c>
      <c r="EY128" s="1180">
        <f t="shared" ca="1" si="817"/>
        <v>-1.1609722525675817E-2</v>
      </c>
      <c r="EZ128" s="1180">
        <f t="shared" ca="1" si="817"/>
        <v>-1.1609722525675817E-2</v>
      </c>
      <c r="FA128" s="1180">
        <f t="shared" ca="1" si="817"/>
        <v>-3.0728008816966828E-20</v>
      </c>
      <c r="FB128" s="1180">
        <f t="shared" ca="1" si="817"/>
        <v>-1.181325834007172E-9</v>
      </c>
      <c r="FN128" s="1180">
        <f t="shared" ca="1" si="818"/>
        <v>-3.8239536319091256E-14</v>
      </c>
      <c r="FO128" s="1180">
        <f t="shared" ca="1" si="818"/>
        <v>-3.7064770297034512E-13</v>
      </c>
      <c r="FP128" s="1180">
        <f t="shared" ca="1" si="818"/>
        <v>-3.0728008816966828E-20</v>
      </c>
      <c r="FQ128" s="1180">
        <f t="shared" ca="1" si="818"/>
        <v>-1.181325834007172E-9</v>
      </c>
      <c r="FR128" s="1180">
        <f t="shared" ca="1" si="818"/>
        <v>0</v>
      </c>
      <c r="FS128" s="1180">
        <f t="shared" ca="1" si="818"/>
        <v>-1.1813257593874941E-9</v>
      </c>
      <c r="FT128" s="1180">
        <f t="shared" ca="1" si="818"/>
        <v>0</v>
      </c>
      <c r="FU128" s="1180">
        <f t="shared" ca="1" si="818"/>
        <v>-4.0888727086534208E-13</v>
      </c>
      <c r="FV128" s="1180">
        <f t="shared" ca="1" si="818"/>
        <v>0</v>
      </c>
      <c r="FW128" s="1180">
        <f t="shared" ca="1" si="818"/>
        <v>0</v>
      </c>
      <c r="FX128" s="1180">
        <f t="shared" ca="1" si="818"/>
        <v>-4.0888727086534208E-13</v>
      </c>
      <c r="GJ128" s="1180">
        <f t="shared" ca="1" si="819"/>
        <v>0</v>
      </c>
      <c r="GK128" s="1180">
        <f t="shared" ca="1" si="819"/>
        <v>0</v>
      </c>
      <c r="GL128" s="1180">
        <f t="shared" ca="1" si="819"/>
        <v>0</v>
      </c>
      <c r="GM128" s="1180">
        <f t="shared" ca="1" si="819"/>
        <v>0</v>
      </c>
      <c r="GN128" s="1180">
        <f t="shared" ca="1" si="819"/>
        <v>0</v>
      </c>
      <c r="GO128" s="1180">
        <f t="shared" ca="1" si="819"/>
        <v>0</v>
      </c>
      <c r="GP128" s="1180">
        <f t="shared" ca="1" si="819"/>
        <v>0</v>
      </c>
      <c r="GQ128" s="1180">
        <f t="shared" ca="1" si="819"/>
        <v>0</v>
      </c>
      <c r="HC128" s="1180">
        <f t="shared" ca="1" si="820"/>
        <v>-1.1609722525675817E-2</v>
      </c>
      <c r="HD128" s="1180">
        <f t="shared" ca="1" si="820"/>
        <v>-1.1177583319408832E-2</v>
      </c>
      <c r="HE128" s="1180">
        <f t="shared" ca="1" si="820"/>
        <v>0</v>
      </c>
      <c r="HF128" s="1180">
        <f t="shared" ca="1" si="820"/>
        <v>-4.5317825192179693E-13</v>
      </c>
      <c r="HG128" s="1180">
        <f t="shared" ca="1" si="820"/>
        <v>-4.3213921804903846E-4</v>
      </c>
      <c r="HH128" s="1180">
        <f t="shared" ca="1" si="820"/>
        <v>-1.1177583319408832E-2</v>
      </c>
      <c r="HT128" s="1180">
        <f t="shared" ca="1" si="821"/>
        <v>-3.1945735194130306E-9</v>
      </c>
      <c r="HU128" s="1180">
        <f t="shared" ca="1" si="821"/>
        <v>-1.1177583319408832E-2</v>
      </c>
      <c r="HV128" s="1180">
        <f t="shared" ca="1" si="821"/>
        <v>-1.1177586500563519E-2</v>
      </c>
      <c r="HW128" s="1180">
        <f t="shared" ca="1" si="821"/>
        <v>-1.1177586500563519E-2</v>
      </c>
      <c r="HX128" s="1180">
        <f t="shared" ca="1" si="821"/>
        <v>-9.3452410477853172E-4</v>
      </c>
      <c r="HY128" s="1180">
        <f t="shared" ca="1" si="821"/>
        <v>-7.1458679093979623E-5</v>
      </c>
      <c r="HZ128" s="1180">
        <f t="shared" ca="1" si="821"/>
        <v>-7.1502023701153652E-14</v>
      </c>
      <c r="IA128" s="1180">
        <f t="shared" ca="1" si="821"/>
        <v>-1.8393371909153556E-16</v>
      </c>
      <c r="IB128" s="1180">
        <f t="shared" ca="1" si="821"/>
        <v>0</v>
      </c>
      <c r="IC128" s="1180">
        <f t="shared" ca="1" si="821"/>
        <v>0</v>
      </c>
      <c r="ID128" s="1180">
        <f t="shared" ca="1" si="821"/>
        <v>0</v>
      </c>
      <c r="IE128" s="1180">
        <f t="shared" ca="1" si="821"/>
        <v>0</v>
      </c>
      <c r="IQ128" s="1180">
        <f t="shared" ca="1" si="822"/>
        <v>-9.3452410477853172E-4</v>
      </c>
      <c r="IR128" s="1180">
        <f t="shared" ca="1" si="822"/>
        <v>-7.1458679093979623E-5</v>
      </c>
      <c r="IS128" s="1180">
        <f t="shared" ca="1" si="822"/>
        <v>-1.4173796119014953E-6</v>
      </c>
      <c r="IT128" s="1180">
        <f t="shared" ca="1" si="822"/>
        <v>-7.2876058666607621E-5</v>
      </c>
      <c r="IU128" s="1180">
        <f t="shared" ca="1" si="822"/>
        <v>-6.8061002844926102E-5</v>
      </c>
      <c r="IV128" s="1180">
        <f t="shared" ca="1" si="822"/>
        <v>-4.1464088788917606E-5</v>
      </c>
      <c r="IW128" s="1180">
        <f t="shared" ca="1" si="822"/>
        <v>-3.4017110724909401E-5</v>
      </c>
      <c r="IX128" s="1180">
        <f t="shared" ca="1" si="822"/>
        <v>-1.9089287984828985E-15</v>
      </c>
      <c r="IY128" s="1180">
        <f t="shared" ca="1" si="822"/>
        <v>-4.8150557824079927E-6</v>
      </c>
      <c r="IZ128" s="1180">
        <f t="shared" ca="1" si="822"/>
        <v>-6.0295984913802242E-6</v>
      </c>
      <c r="JA128" s="1180">
        <f t="shared" ca="1" si="823"/>
        <v>-3.5434490336810902E-5</v>
      </c>
      <c r="JB128" s="1180">
        <f t="shared" ca="1" si="823"/>
        <v>0</v>
      </c>
      <c r="JC128" s="1180">
        <f t="shared" ca="1" si="823"/>
        <v>-6.0295984913802242E-6</v>
      </c>
      <c r="JD128" s="1180">
        <f t="shared" ca="1" si="823"/>
        <v>0</v>
      </c>
      <c r="JE128" s="1180">
        <f t="shared" ca="1" si="823"/>
        <v>-6.0295984913802242E-6</v>
      </c>
      <c r="JF128" s="1180">
        <f t="shared" ca="1" si="823"/>
        <v>0</v>
      </c>
      <c r="JG128" s="1180">
        <f t="shared" ca="1" si="823"/>
        <v>0</v>
      </c>
      <c r="JH128" s="1180">
        <f t="shared" ca="1" si="823"/>
        <v>-1.8393371909153556E-16</v>
      </c>
      <c r="JT128" s="1180">
        <f t="shared" ca="1" si="824"/>
        <v>0</v>
      </c>
      <c r="JU128" s="1180">
        <f t="shared" ca="1" si="824"/>
        <v>0</v>
      </c>
      <c r="JV128" s="1180">
        <f t="shared" ca="1" si="824"/>
        <v>0</v>
      </c>
      <c r="JW128" s="1180">
        <f t="shared" ca="1" si="824"/>
        <v>0</v>
      </c>
      <c r="JX128" s="1180">
        <f t="shared" ca="1" si="824"/>
        <v>0</v>
      </c>
      <c r="JY128" s="1180">
        <f t="shared" ca="1" si="824"/>
        <v>0</v>
      </c>
      <c r="JZ128" s="1180">
        <f t="shared" ca="1" si="824"/>
        <v>0</v>
      </c>
      <c r="KA128" s="1180">
        <f t="shared" ca="1" si="824"/>
        <v>0</v>
      </c>
      <c r="KB128" s="1180">
        <f t="shared" ca="1" si="824"/>
        <v>0</v>
      </c>
      <c r="KC128" s="1180">
        <f t="shared" ca="1" si="824"/>
        <v>0</v>
      </c>
      <c r="KL128" s="1180">
        <f t="shared" ca="1" si="825"/>
        <v>0</v>
      </c>
      <c r="KM128" s="1180">
        <f t="shared" ca="1" si="825"/>
        <v>0</v>
      </c>
      <c r="KN128" s="1180">
        <f t="shared" ca="1" si="825"/>
        <v>0</v>
      </c>
      <c r="KO128" s="1180">
        <f t="shared" ca="1" si="825"/>
        <v>0</v>
      </c>
      <c r="KP128" s="1180">
        <f t="shared" ca="1" si="825"/>
        <v>0</v>
      </c>
      <c r="KQ128" s="1180">
        <f t="shared" ca="1" si="825"/>
        <v>0</v>
      </c>
      <c r="KR128" s="1180">
        <f t="shared" ca="1" si="825"/>
        <v>0</v>
      </c>
      <c r="LA128" s="1180">
        <f t="shared" ca="1" si="826"/>
        <v>-4.5317825192179693E-13</v>
      </c>
      <c r="LB128" s="1180">
        <f t="shared" ca="1" si="826"/>
        <v>-7.1502023701153652E-14</v>
      </c>
      <c r="LC128" s="1180">
        <f t="shared" ca="1" si="826"/>
        <v>-5.2468027248106954E-13</v>
      </c>
      <c r="LD128" s="1180">
        <f t="shared" ca="1" si="826"/>
        <v>-5.2468027248106954E-13</v>
      </c>
      <c r="LE128" s="1180">
        <f t="shared" ca="1" si="826"/>
        <v>0</v>
      </c>
      <c r="LF128" s="1180">
        <f t="shared" ca="1" si="826"/>
        <v>0</v>
      </c>
      <c r="LG128" s="1180">
        <f t="shared" ca="1" si="826"/>
        <v>0</v>
      </c>
      <c r="LH128" s="1180">
        <f t="shared" ca="1" si="826"/>
        <v>0</v>
      </c>
      <c r="LI128" s="1180">
        <f t="shared" ca="1" si="826"/>
        <v>0</v>
      </c>
      <c r="LJ128" s="1180">
        <f t="shared" ca="1" si="826"/>
        <v>0</v>
      </c>
      <c r="LK128" s="1180">
        <f t="shared" ca="1" si="826"/>
        <v>0</v>
      </c>
      <c r="LW128" s="1180">
        <f t="shared" ca="1" si="827"/>
        <v>0</v>
      </c>
      <c r="LX128" s="1180">
        <f t="shared" ca="1" si="827"/>
        <v>0</v>
      </c>
      <c r="LY128" s="1180">
        <f t="shared" ca="1" si="827"/>
        <v>-4.3213921804903846E-4</v>
      </c>
      <c r="LZ128" s="1180">
        <f t="shared" ca="1" si="827"/>
        <v>-4.8150557824079927E-6</v>
      </c>
      <c r="MA128" s="1180">
        <f t="shared" ca="1" si="827"/>
        <v>-4.3695427269251449E-4</v>
      </c>
      <c r="MB128" s="1180">
        <f t="shared" ca="1" si="827"/>
        <v>-5.2468027248106954E-13</v>
      </c>
      <c r="MC128" s="1180">
        <f t="shared" ca="1" si="827"/>
        <v>0</v>
      </c>
      <c r="MD128" s="1180">
        <f t="shared" ca="1" si="827"/>
        <v>0</v>
      </c>
      <c r="ME128" s="1180">
        <f t="shared" ca="1" si="827"/>
        <v>0</v>
      </c>
      <c r="MF128" s="1180">
        <f t="shared" ca="1" si="827"/>
        <v>0</v>
      </c>
      <c r="MG128" s="1180">
        <f t="shared" ca="1" si="828"/>
        <v>0</v>
      </c>
      <c r="MH128" s="1180">
        <f t="shared" ca="1" si="828"/>
        <v>0</v>
      </c>
      <c r="MI128" s="1180">
        <f t="shared" ca="1" si="828"/>
        <v>0</v>
      </c>
      <c r="MJ128" s="1180">
        <f t="shared" ca="1" si="828"/>
        <v>0</v>
      </c>
      <c r="MK128" s="1180">
        <f t="shared" ca="1" si="828"/>
        <v>0</v>
      </c>
      <c r="ML128" s="1180">
        <f t="shared" ca="1" si="828"/>
        <v>0</v>
      </c>
      <c r="MM128" s="1180">
        <f t="shared" ca="1" si="828"/>
        <v>0</v>
      </c>
      <c r="MN128" s="1180">
        <f t="shared" ca="1" si="828"/>
        <v>0</v>
      </c>
      <c r="MO128" s="1180">
        <f t="shared" ca="1" si="828"/>
        <v>0</v>
      </c>
      <c r="NA128" s="1180">
        <f t="shared" ca="1" si="829"/>
        <v>-2.7485950963457376E-9</v>
      </c>
      <c r="NB128" s="1180">
        <f t="shared" ca="1" si="829"/>
        <v>-5.5201470936690435E-15</v>
      </c>
      <c r="NC128" s="1180">
        <f t="shared" ca="1" si="829"/>
        <v>-2.7485895744895789E-9</v>
      </c>
      <c r="ND128" s="1180">
        <f t="shared" ca="1" si="829"/>
        <v>0</v>
      </c>
      <c r="NE128" s="1180">
        <f t="shared" ca="1" si="829"/>
        <v>0</v>
      </c>
      <c r="NF128" s="1180">
        <f t="shared" ca="1" si="829"/>
        <v>0</v>
      </c>
      <c r="NG128" s="1180">
        <f t="shared" ca="1" si="829"/>
        <v>0</v>
      </c>
      <c r="NH128" s="1180">
        <f t="shared" ca="1" si="829"/>
        <v>0</v>
      </c>
      <c r="NI128" s="1180">
        <f t="shared" ca="1" si="829"/>
        <v>0</v>
      </c>
      <c r="NJ128" s="1180">
        <f t="shared" ca="1" si="829"/>
        <v>0</v>
      </c>
      <c r="NK128" s="1180">
        <f t="shared" ca="1" si="829"/>
        <v>0</v>
      </c>
      <c r="NL128" s="1180">
        <f t="shared" ca="1" si="829"/>
        <v>0</v>
      </c>
      <c r="NM128" s="1180">
        <f t="shared" ca="1" si="829"/>
        <v>0</v>
      </c>
      <c r="NN128" s="1180">
        <f t="shared" ca="1" si="829"/>
        <v>0</v>
      </c>
      <c r="NO128" s="1180">
        <f t="shared" ca="1" si="829"/>
        <v>0</v>
      </c>
      <c r="NP128" s="1180">
        <f t="shared" ca="1" si="829"/>
        <v>0</v>
      </c>
      <c r="OH128" s="1180">
        <f t="shared" ca="1" si="830"/>
        <v>0</v>
      </c>
      <c r="OI128" s="1180">
        <f t="shared" ca="1" si="830"/>
        <v>0</v>
      </c>
      <c r="OJ128" s="1180">
        <f t="shared" ca="1" si="830"/>
        <v>0</v>
      </c>
      <c r="OK128" s="1180">
        <f t="shared" ca="1" si="830"/>
        <v>0</v>
      </c>
      <c r="OL128" s="1180">
        <f t="shared" ca="1" si="830"/>
        <v>0</v>
      </c>
      <c r="OM128" s="1180">
        <f t="shared" ca="1" si="830"/>
        <v>0</v>
      </c>
      <c r="ON128" s="1180">
        <f t="shared" ca="1" si="830"/>
        <v>0</v>
      </c>
      <c r="OO128" s="1180">
        <f t="shared" ca="1" si="830"/>
        <v>0</v>
      </c>
      <c r="PA128" s="1180">
        <f t="shared" ca="1" si="831"/>
        <v>0</v>
      </c>
      <c r="PB128" s="1180">
        <f t="shared" ca="1" si="831"/>
        <v>0</v>
      </c>
      <c r="PC128" s="1180">
        <f t="shared" ca="1" si="831"/>
        <v>0</v>
      </c>
      <c r="PD128" s="1180">
        <f t="shared" ca="1" si="831"/>
        <v>0</v>
      </c>
      <c r="PE128" s="1180">
        <f t="shared" ca="1" si="831"/>
        <v>0</v>
      </c>
      <c r="PF128" s="1180">
        <f t="shared" ca="1" si="831"/>
        <v>0</v>
      </c>
      <c r="PG128" s="1180">
        <f t="shared" ca="1" si="831"/>
        <v>0</v>
      </c>
      <c r="PH128" s="1180">
        <f t="shared" ca="1" si="831"/>
        <v>0</v>
      </c>
      <c r="PI128" s="1180">
        <f t="shared" ca="1" si="831"/>
        <v>0</v>
      </c>
      <c r="PJ128" s="1180">
        <f t="shared" ca="1" si="831"/>
        <v>0</v>
      </c>
      <c r="PK128" s="1180">
        <f t="shared" ca="1" si="831"/>
        <v>0</v>
      </c>
      <c r="PW128" s="1180">
        <f t="shared" ca="1" si="810"/>
        <v>0</v>
      </c>
      <c r="PX128" s="1180">
        <f t="shared" ca="1" si="810"/>
        <v>0</v>
      </c>
      <c r="PY128" s="1180">
        <f t="shared" ca="1" si="810"/>
        <v>0</v>
      </c>
      <c r="PZ128" s="1180">
        <f t="shared" ca="1" si="810"/>
        <v>0</v>
      </c>
    </row>
    <row r="129" spans="1:442" ht="12" customHeight="1">
      <c r="A129" s="1">
        <v>18</v>
      </c>
      <c r="B129" s="1" t="s">
        <v>2648</v>
      </c>
      <c r="C129" s="1" t="s">
        <v>2669</v>
      </c>
      <c r="D129" s="1" t="s">
        <v>93</v>
      </c>
      <c r="E129" s="1181">
        <v>180.16</v>
      </c>
      <c r="F129" s="1">
        <v>-0.61003928257999995</v>
      </c>
      <c r="J129" s="1180">
        <f t="shared" ca="1" si="788"/>
        <v>0</v>
      </c>
      <c r="K129" s="1180">
        <f t="shared" ca="1" si="788"/>
        <v>0</v>
      </c>
      <c r="T129" s="1180">
        <f t="shared" ca="1" si="811"/>
        <v>0</v>
      </c>
      <c r="U129" s="1180">
        <f t="shared" ca="1" si="811"/>
        <v>0</v>
      </c>
      <c r="V129" s="1180">
        <f t="shared" ca="1" si="811"/>
        <v>-1.2412065185808106E-10</v>
      </c>
      <c r="W129" s="1180">
        <f t="shared" ca="1" si="811"/>
        <v>0</v>
      </c>
      <c r="X129" s="1180">
        <f t="shared" ca="1" si="811"/>
        <v>0</v>
      </c>
      <c r="Y129" s="1180">
        <f t="shared" ca="1" si="811"/>
        <v>-1.2198217635437097E-3</v>
      </c>
      <c r="Z129" s="1180">
        <f t="shared" ca="1" si="811"/>
        <v>-2.8879198823030386E-10</v>
      </c>
      <c r="AA129" s="1180">
        <f t="shared" ca="1" si="811"/>
        <v>-1.2198214757254424E-3</v>
      </c>
      <c r="AB129" s="1180">
        <f t="shared" ca="1" si="811"/>
        <v>0</v>
      </c>
      <c r="AC129" s="1180">
        <f t="shared" ca="1" si="811"/>
        <v>-1.2412065185808106E-10</v>
      </c>
      <c r="AD129" s="1180">
        <f t="shared" ca="1" si="811"/>
        <v>0</v>
      </c>
      <c r="AM129" s="1180">
        <f t="shared" ca="1" si="812"/>
        <v>0</v>
      </c>
      <c r="AN129" s="1180">
        <f t="shared" ca="1" si="812"/>
        <v>0</v>
      </c>
      <c r="AO129" s="1180">
        <f t="shared" ca="1" si="812"/>
        <v>-1.2198214757254424E-3</v>
      </c>
      <c r="AP129" s="1180">
        <f t="shared" ca="1" si="812"/>
        <v>-1.2198214757254424E-3</v>
      </c>
      <c r="AQ129" s="1180">
        <f t="shared" ca="1" si="812"/>
        <v>-4.6858482569385512E-11</v>
      </c>
      <c r="AR129" s="1180">
        <f t="shared" ca="1" si="812"/>
        <v>-5.7999603304697641E-16</v>
      </c>
      <c r="AS129" s="1180">
        <f t="shared" ca="1" si="812"/>
        <v>-2.8879140819184301E-10</v>
      </c>
      <c r="AT129" s="1180">
        <f t="shared" ca="1" si="812"/>
        <v>-1.8160034058351284E-17</v>
      </c>
      <c r="AU129" s="1180">
        <f t="shared" ca="1" si="812"/>
        <v>-4.6859044322921156E-11</v>
      </c>
      <c r="AV129" s="1180">
        <f t="shared" ca="1" si="812"/>
        <v>-1.2198214283200806E-3</v>
      </c>
      <c r="AW129" s="1180">
        <f t="shared" ca="1" si="812"/>
        <v>-1.8160034058351284E-17</v>
      </c>
      <c r="AX129" s="1180">
        <f t="shared" ca="1" si="812"/>
        <v>-3.3565047079968937E-10</v>
      </c>
      <c r="AY129" s="1180">
        <f t="shared" ca="1" si="812"/>
        <v>0</v>
      </c>
      <c r="AZ129" s="1180">
        <f t="shared" ca="1" si="812"/>
        <v>0</v>
      </c>
      <c r="BA129" s="1180">
        <f t="shared" ca="1" si="812"/>
        <v>0</v>
      </c>
      <c r="BB129" s="1180">
        <f t="shared" ca="1" si="812"/>
        <v>-1.2198214283200806E-3</v>
      </c>
      <c r="BN129" s="1180">
        <f t="shared" ca="1" si="813"/>
        <v>-1.2198214283200809E-4</v>
      </c>
      <c r="BO129" s="1180">
        <f t="shared" ca="1" si="813"/>
        <v>-1.2198214283200809E-4</v>
      </c>
      <c r="BP129" s="1180">
        <f t="shared" ca="1" si="813"/>
        <v>-4.0177877575950358E-15</v>
      </c>
      <c r="BQ129" s="1180">
        <f t="shared" ca="1" si="813"/>
        <v>0</v>
      </c>
      <c r="BR129" s="1180">
        <f t="shared" ca="1" si="813"/>
        <v>0</v>
      </c>
      <c r="CD129" s="1180">
        <f t="shared" ca="1" si="814"/>
        <v>-1.2198214283200806E-3</v>
      </c>
      <c r="CE129" s="1180">
        <f t="shared" ca="1" si="814"/>
        <v>-1.2198214283200806E-3</v>
      </c>
      <c r="CF129" s="1180">
        <f t="shared" ca="1" si="814"/>
        <v>-1.2198214283200809E-4</v>
      </c>
      <c r="CG129" s="1180">
        <f t="shared" ca="1" si="814"/>
        <v>-1.2198214283200809E-4</v>
      </c>
      <c r="CH129" s="1180">
        <f t="shared" ca="1" si="814"/>
        <v>-1.2198214283200806E-3</v>
      </c>
      <c r="CI129" s="1180">
        <f t="shared" ca="1" si="814"/>
        <v>0</v>
      </c>
      <c r="CJ129" s="1180">
        <f t="shared" ca="1" si="814"/>
        <v>0</v>
      </c>
      <c r="CK129" s="1180">
        <f t="shared" ca="1" si="814"/>
        <v>-1.2198214283200806E-3</v>
      </c>
      <c r="CL129" s="1180">
        <f t="shared" ca="1" si="814"/>
        <v>-3.8943563180684771E-14</v>
      </c>
      <c r="CM129" s="1180">
        <f t="shared" ca="1" si="814"/>
        <v>0</v>
      </c>
      <c r="CN129" s="1180">
        <f t="shared" ca="1" si="814"/>
        <v>-1.2198214283200806E-3</v>
      </c>
      <c r="CO129" s="1180">
        <f t="shared" ca="1" si="814"/>
        <v>-4.2961354155072204E-14</v>
      </c>
      <c r="DA129" s="1180">
        <f t="shared" ca="1" si="815"/>
        <v>0</v>
      </c>
      <c r="DB129" s="1180">
        <f t="shared" ca="1" si="815"/>
        <v>0</v>
      </c>
      <c r="DC129" s="1180">
        <f t="shared" ca="1" si="815"/>
        <v>0</v>
      </c>
      <c r="DD129" s="1180">
        <f t="shared" ca="1" si="815"/>
        <v>0</v>
      </c>
      <c r="DE129" s="1180">
        <f t="shared" ca="1" si="815"/>
        <v>0</v>
      </c>
      <c r="DF129" s="1180">
        <f t="shared" ca="1" si="815"/>
        <v>0</v>
      </c>
      <c r="DG129" s="1180">
        <f t="shared" ca="1" si="815"/>
        <v>0</v>
      </c>
      <c r="DH129" s="1180">
        <f t="shared" ca="1" si="815"/>
        <v>0</v>
      </c>
      <c r="DI129" s="1180">
        <f t="shared" ca="1" si="815"/>
        <v>0</v>
      </c>
      <c r="DJ129" s="1180">
        <f t="shared" ca="1" si="815"/>
        <v>0</v>
      </c>
      <c r="DV129" s="1180">
        <f t="shared" ca="1" si="816"/>
        <v>0</v>
      </c>
      <c r="DW129" s="1180">
        <f t="shared" ca="1" si="816"/>
        <v>0</v>
      </c>
      <c r="DX129" s="1180">
        <f t="shared" ca="1" si="816"/>
        <v>0</v>
      </c>
      <c r="DY129" s="1180">
        <f t="shared" ca="1" si="816"/>
        <v>0</v>
      </c>
      <c r="DZ129" s="1180">
        <f t="shared" ca="1" si="816"/>
        <v>0</v>
      </c>
      <c r="EA129" s="1180">
        <f t="shared" ca="1" si="816"/>
        <v>0</v>
      </c>
      <c r="EB129" s="1180">
        <f t="shared" ca="1" si="816"/>
        <v>0</v>
      </c>
      <c r="EC129" s="1180">
        <f t="shared" ca="1" si="816"/>
        <v>0</v>
      </c>
      <c r="ED129" s="1180">
        <f t="shared" ca="1" si="816"/>
        <v>0</v>
      </c>
      <c r="EE129" s="1180">
        <f t="shared" ca="1" si="816"/>
        <v>0</v>
      </c>
      <c r="EF129" s="1180">
        <f t="shared" ca="1" si="816"/>
        <v>0</v>
      </c>
      <c r="EG129" s="1180">
        <f t="shared" ca="1" si="816"/>
        <v>0</v>
      </c>
      <c r="EH129" s="1180">
        <f t="shared" ca="1" si="816"/>
        <v>0</v>
      </c>
      <c r="EI129" s="1180">
        <f t="shared" ca="1" si="816"/>
        <v>0</v>
      </c>
      <c r="EJ129" s="1180">
        <f t="shared" ca="1" si="816"/>
        <v>0</v>
      </c>
      <c r="EK129" s="1180">
        <f t="shared" ca="1" si="816"/>
        <v>0</v>
      </c>
      <c r="EW129" s="1180">
        <f t="shared" ca="1" si="817"/>
        <v>-1.2198214283200806E-3</v>
      </c>
      <c r="EX129" s="1180">
        <f t="shared" ca="1" si="817"/>
        <v>-1.2198214283200806E-3</v>
      </c>
      <c r="EY129" s="1180">
        <f t="shared" ca="1" si="817"/>
        <v>-1.2198213030344821E-3</v>
      </c>
      <c r="EZ129" s="1180">
        <f t="shared" ca="1" si="817"/>
        <v>-1.2198213030344821E-3</v>
      </c>
      <c r="FA129" s="1180">
        <f t="shared" ca="1" si="817"/>
        <v>-3.2285594823077345E-21</v>
      </c>
      <c r="FB129" s="1180">
        <f t="shared" ca="1" si="817"/>
        <v>-1.2412065998471448E-10</v>
      </c>
      <c r="FN129" s="1180">
        <f t="shared" ca="1" si="818"/>
        <v>-4.0177877575950358E-15</v>
      </c>
      <c r="FO129" s="1180">
        <f t="shared" ca="1" si="818"/>
        <v>-3.8943563180684771E-14</v>
      </c>
      <c r="FP129" s="1180">
        <f t="shared" ca="1" si="818"/>
        <v>-3.2285594823077345E-21</v>
      </c>
      <c r="FQ129" s="1180">
        <f t="shared" ca="1" si="818"/>
        <v>-1.2412065998471448E-10</v>
      </c>
      <c r="FR129" s="1180">
        <f t="shared" ca="1" si="818"/>
        <v>0</v>
      </c>
      <c r="FS129" s="1180">
        <f t="shared" ca="1" si="818"/>
        <v>-1.2412065185808106E-10</v>
      </c>
      <c r="FT129" s="1180">
        <f t="shared" ca="1" si="818"/>
        <v>0</v>
      </c>
      <c r="FU129" s="1180">
        <f t="shared" ca="1" si="818"/>
        <v>-4.2961354155072204E-14</v>
      </c>
      <c r="FV129" s="1180">
        <f t="shared" ca="1" si="818"/>
        <v>0</v>
      </c>
      <c r="FW129" s="1180">
        <f t="shared" ca="1" si="818"/>
        <v>0</v>
      </c>
      <c r="FX129" s="1180">
        <f t="shared" ca="1" si="818"/>
        <v>-4.2961354155072204E-14</v>
      </c>
      <c r="GJ129" s="1180">
        <f t="shared" ca="1" si="819"/>
        <v>0</v>
      </c>
      <c r="GK129" s="1180">
        <f t="shared" ca="1" si="819"/>
        <v>0</v>
      </c>
      <c r="GL129" s="1180">
        <f t="shared" ca="1" si="819"/>
        <v>0</v>
      </c>
      <c r="GM129" s="1180">
        <f t="shared" ca="1" si="819"/>
        <v>0</v>
      </c>
      <c r="GN129" s="1180">
        <f t="shared" ca="1" si="819"/>
        <v>0</v>
      </c>
      <c r="GO129" s="1180">
        <f t="shared" ca="1" si="819"/>
        <v>0</v>
      </c>
      <c r="GP129" s="1180">
        <f t="shared" ca="1" si="819"/>
        <v>0</v>
      </c>
      <c r="GQ129" s="1180">
        <f t="shared" ca="1" si="819"/>
        <v>0</v>
      </c>
      <c r="HC129" s="1180">
        <f t="shared" ca="1" si="820"/>
        <v>-1.2198213030344821E-3</v>
      </c>
      <c r="HD129" s="1180">
        <f t="shared" ca="1" si="820"/>
        <v>-1.1744168912181758E-3</v>
      </c>
      <c r="HE129" s="1180">
        <f t="shared" ca="1" si="820"/>
        <v>0</v>
      </c>
      <c r="HF129" s="1180">
        <f t="shared" ca="1" si="820"/>
        <v>-4.7614960738830888E-14</v>
      </c>
      <c r="HG129" s="1180">
        <f t="shared" ca="1" si="820"/>
        <v>-4.5404411816306155E-5</v>
      </c>
      <c r="HH129" s="1180">
        <f t="shared" ca="1" si="820"/>
        <v>-1.1744168912181758E-3</v>
      </c>
      <c r="HT129" s="1180">
        <f t="shared" ca="1" si="821"/>
        <v>-3.3565047079968937E-10</v>
      </c>
      <c r="HU129" s="1180">
        <f t="shared" ca="1" si="821"/>
        <v>-1.1744168912181758E-3</v>
      </c>
      <c r="HV129" s="1180">
        <f t="shared" ca="1" si="821"/>
        <v>-1.1744172264418048E-3</v>
      </c>
      <c r="HW129" s="1180">
        <f t="shared" ca="1" si="821"/>
        <v>-1.1744172264418048E-3</v>
      </c>
      <c r="HX129" s="1180">
        <f t="shared" ca="1" si="821"/>
        <v>-9.8189462585806795E-5</v>
      </c>
      <c r="HY129" s="1180">
        <f t="shared" ca="1" si="821"/>
        <v>-7.5080880648434128E-6</v>
      </c>
      <c r="HZ129" s="1180">
        <f t="shared" ca="1" si="821"/>
        <v>-7.6491942209930741E-15</v>
      </c>
      <c r="IA129" s="1180">
        <f t="shared" ca="1" si="821"/>
        <v>-1.5587769054465514E-16</v>
      </c>
      <c r="IB129" s="1180">
        <f t="shared" ca="1" si="821"/>
        <v>0</v>
      </c>
      <c r="IC129" s="1180">
        <f t="shared" ca="1" si="821"/>
        <v>0</v>
      </c>
      <c r="ID129" s="1180">
        <f t="shared" ca="1" si="821"/>
        <v>0</v>
      </c>
      <c r="IE129" s="1180">
        <f t="shared" ca="1" si="821"/>
        <v>0</v>
      </c>
      <c r="IQ129" s="1180">
        <f t="shared" ca="1" si="822"/>
        <v>-9.8189462585806795E-5</v>
      </c>
      <c r="IR129" s="1180">
        <f t="shared" ca="1" si="822"/>
        <v>-7.5080880648434128E-6</v>
      </c>
      <c r="IS129" s="1180">
        <f t="shared" ca="1" si="822"/>
        <v>-1.2011819347070211E-6</v>
      </c>
      <c r="IT129" s="1180">
        <f t="shared" ca="1" si="822"/>
        <v>-8.7092700063226294E-6</v>
      </c>
      <c r="IU129" s="1180">
        <f t="shared" ca="1" si="822"/>
        <v>-8.1338324389916139E-6</v>
      </c>
      <c r="IV129" s="1180">
        <f t="shared" ca="1" si="822"/>
        <v>-3.5139431895992288E-5</v>
      </c>
      <c r="IW129" s="1180">
        <f t="shared" ca="1" si="822"/>
        <v>-2.8828366460057289E-5</v>
      </c>
      <c r="IX129" s="1180">
        <f t="shared" ca="1" si="822"/>
        <v>-1.6177534723052485E-15</v>
      </c>
      <c r="IY129" s="1180">
        <f t="shared" ca="1" si="822"/>
        <v>-5.7543755378662562E-7</v>
      </c>
      <c r="IZ129" s="1180">
        <f t="shared" ca="1" si="822"/>
        <v>-5.1098835621777357E-6</v>
      </c>
      <c r="JA129" s="1180">
        <f t="shared" ca="1" si="823"/>
        <v>-3.0029548401536503E-5</v>
      </c>
      <c r="JB129" s="1180">
        <f t="shared" ca="1" si="823"/>
        <v>0</v>
      </c>
      <c r="JC129" s="1180">
        <f t="shared" ca="1" si="823"/>
        <v>-5.1098835621777357E-6</v>
      </c>
      <c r="JD129" s="1180">
        <f t="shared" ca="1" si="823"/>
        <v>0</v>
      </c>
      <c r="JE129" s="1180">
        <f t="shared" ca="1" si="823"/>
        <v>-5.1098835621777357E-6</v>
      </c>
      <c r="JF129" s="1180">
        <f t="shared" ca="1" si="823"/>
        <v>0</v>
      </c>
      <c r="JG129" s="1180">
        <f t="shared" ca="1" si="823"/>
        <v>0</v>
      </c>
      <c r="JH129" s="1180">
        <f t="shared" ca="1" si="823"/>
        <v>-1.5587769054465514E-16</v>
      </c>
      <c r="JT129" s="1180">
        <f t="shared" ca="1" si="824"/>
        <v>0</v>
      </c>
      <c r="JU129" s="1180">
        <f t="shared" ca="1" si="824"/>
        <v>0</v>
      </c>
      <c r="JV129" s="1180">
        <f t="shared" ca="1" si="824"/>
        <v>0</v>
      </c>
      <c r="JW129" s="1180">
        <f t="shared" ca="1" si="824"/>
        <v>0</v>
      </c>
      <c r="JX129" s="1180">
        <f t="shared" ca="1" si="824"/>
        <v>0</v>
      </c>
      <c r="JY129" s="1180">
        <f t="shared" ca="1" si="824"/>
        <v>0</v>
      </c>
      <c r="JZ129" s="1180">
        <f t="shared" ca="1" si="824"/>
        <v>0</v>
      </c>
      <c r="KA129" s="1180">
        <f t="shared" ca="1" si="824"/>
        <v>0</v>
      </c>
      <c r="KB129" s="1180">
        <f t="shared" ca="1" si="824"/>
        <v>0</v>
      </c>
      <c r="KC129" s="1180">
        <f t="shared" ca="1" si="824"/>
        <v>0</v>
      </c>
      <c r="KL129" s="1180">
        <f t="shared" ca="1" si="825"/>
        <v>0</v>
      </c>
      <c r="KM129" s="1180">
        <f t="shared" ca="1" si="825"/>
        <v>0</v>
      </c>
      <c r="KN129" s="1180">
        <f t="shared" ca="1" si="825"/>
        <v>0</v>
      </c>
      <c r="KO129" s="1180">
        <f t="shared" ca="1" si="825"/>
        <v>0</v>
      </c>
      <c r="KP129" s="1180">
        <f t="shared" ca="1" si="825"/>
        <v>0</v>
      </c>
      <c r="KQ129" s="1180">
        <f t="shared" ca="1" si="825"/>
        <v>0</v>
      </c>
      <c r="KR129" s="1180">
        <f t="shared" ca="1" si="825"/>
        <v>0</v>
      </c>
      <c r="LA129" s="1180">
        <f t="shared" ca="1" si="826"/>
        <v>-4.7614960738830888E-14</v>
      </c>
      <c r="LB129" s="1180">
        <f t="shared" ca="1" si="826"/>
        <v>-7.6491942209930741E-15</v>
      </c>
      <c r="LC129" s="1180">
        <f t="shared" ca="1" si="826"/>
        <v>-5.5264155129128836E-14</v>
      </c>
      <c r="LD129" s="1180">
        <f t="shared" ca="1" si="826"/>
        <v>-5.5264155129128836E-14</v>
      </c>
      <c r="LE129" s="1180">
        <f t="shared" ca="1" si="826"/>
        <v>0</v>
      </c>
      <c r="LF129" s="1180">
        <f t="shared" ca="1" si="826"/>
        <v>0</v>
      </c>
      <c r="LG129" s="1180">
        <f t="shared" ca="1" si="826"/>
        <v>0</v>
      </c>
      <c r="LH129" s="1180">
        <f t="shared" ca="1" si="826"/>
        <v>0</v>
      </c>
      <c r="LI129" s="1180">
        <f t="shared" ca="1" si="826"/>
        <v>0</v>
      </c>
      <c r="LJ129" s="1180">
        <f t="shared" ca="1" si="826"/>
        <v>0</v>
      </c>
      <c r="LK129" s="1180">
        <f t="shared" ca="1" si="826"/>
        <v>0</v>
      </c>
      <c r="LW129" s="1180">
        <f t="shared" ca="1" si="827"/>
        <v>0</v>
      </c>
      <c r="LX129" s="1180">
        <f t="shared" ca="1" si="827"/>
        <v>0</v>
      </c>
      <c r="LY129" s="1180">
        <f t="shared" ca="1" si="827"/>
        <v>-4.5404411816306155E-5</v>
      </c>
      <c r="LZ129" s="1180">
        <f t="shared" ca="1" si="827"/>
        <v>-5.7543755378662562E-7</v>
      </c>
      <c r="MA129" s="1180">
        <f t="shared" ca="1" si="827"/>
        <v>-4.5979849248193282E-5</v>
      </c>
      <c r="MB129" s="1180">
        <f t="shared" ca="1" si="827"/>
        <v>-5.5264155129128836E-14</v>
      </c>
      <c r="MC129" s="1180">
        <f t="shared" ca="1" si="827"/>
        <v>0</v>
      </c>
      <c r="MD129" s="1180">
        <f t="shared" ca="1" si="827"/>
        <v>0</v>
      </c>
      <c r="ME129" s="1180">
        <f t="shared" ca="1" si="827"/>
        <v>0</v>
      </c>
      <c r="MF129" s="1180">
        <f t="shared" ca="1" si="827"/>
        <v>0</v>
      </c>
      <c r="MG129" s="1180">
        <f t="shared" ca="1" si="828"/>
        <v>0</v>
      </c>
      <c r="MH129" s="1180">
        <f t="shared" ca="1" si="828"/>
        <v>0</v>
      </c>
      <c r="MI129" s="1180">
        <f t="shared" ca="1" si="828"/>
        <v>0</v>
      </c>
      <c r="MJ129" s="1180">
        <f t="shared" ca="1" si="828"/>
        <v>0</v>
      </c>
      <c r="MK129" s="1180">
        <f t="shared" ca="1" si="828"/>
        <v>0</v>
      </c>
      <c r="ML129" s="1180">
        <f t="shared" ca="1" si="828"/>
        <v>0</v>
      </c>
      <c r="MM129" s="1180">
        <f t="shared" ca="1" si="828"/>
        <v>0</v>
      </c>
      <c r="MN129" s="1180">
        <f t="shared" ca="1" si="828"/>
        <v>0</v>
      </c>
      <c r="MO129" s="1180">
        <f t="shared" ca="1" si="828"/>
        <v>0</v>
      </c>
      <c r="NA129" s="1180">
        <f t="shared" ca="1" si="829"/>
        <v>-2.8879198823030386E-10</v>
      </c>
      <c r="NB129" s="1180">
        <f t="shared" ca="1" si="829"/>
        <v>-5.7999603304697641E-16</v>
      </c>
      <c r="NC129" s="1180">
        <f t="shared" ca="1" si="829"/>
        <v>-2.8879140819184301E-10</v>
      </c>
      <c r="ND129" s="1180">
        <f t="shared" ca="1" si="829"/>
        <v>0</v>
      </c>
      <c r="NE129" s="1180">
        <f t="shared" ca="1" si="829"/>
        <v>0</v>
      </c>
      <c r="NF129" s="1180">
        <f t="shared" ca="1" si="829"/>
        <v>0</v>
      </c>
      <c r="NG129" s="1180">
        <f t="shared" ca="1" si="829"/>
        <v>0</v>
      </c>
      <c r="NH129" s="1180">
        <f t="shared" ca="1" si="829"/>
        <v>0</v>
      </c>
      <c r="NI129" s="1180">
        <f t="shared" ca="1" si="829"/>
        <v>0</v>
      </c>
      <c r="NJ129" s="1180">
        <f t="shared" ca="1" si="829"/>
        <v>0</v>
      </c>
      <c r="NK129" s="1180">
        <f t="shared" ca="1" si="829"/>
        <v>0</v>
      </c>
      <c r="NL129" s="1180">
        <f t="shared" ca="1" si="829"/>
        <v>0</v>
      </c>
      <c r="NM129" s="1180">
        <f t="shared" ca="1" si="829"/>
        <v>0</v>
      </c>
      <c r="NN129" s="1180">
        <f t="shared" ca="1" si="829"/>
        <v>0</v>
      </c>
      <c r="NO129" s="1180">
        <f t="shared" ca="1" si="829"/>
        <v>0</v>
      </c>
      <c r="NP129" s="1180">
        <f t="shared" ca="1" si="829"/>
        <v>0</v>
      </c>
      <c r="OH129" s="1180">
        <f t="shared" ca="1" si="830"/>
        <v>0</v>
      </c>
      <c r="OI129" s="1180">
        <f t="shared" ca="1" si="830"/>
        <v>0</v>
      </c>
      <c r="OJ129" s="1180">
        <f t="shared" ca="1" si="830"/>
        <v>0</v>
      </c>
      <c r="OK129" s="1180">
        <f t="shared" ca="1" si="830"/>
        <v>0</v>
      </c>
      <c r="OL129" s="1180">
        <f t="shared" ca="1" si="830"/>
        <v>0</v>
      </c>
      <c r="OM129" s="1180">
        <f t="shared" ca="1" si="830"/>
        <v>0</v>
      </c>
      <c r="ON129" s="1180">
        <f t="shared" ca="1" si="830"/>
        <v>0</v>
      </c>
      <c r="OO129" s="1180">
        <f t="shared" ca="1" si="830"/>
        <v>0</v>
      </c>
      <c r="PA129" s="1180">
        <f t="shared" ca="1" si="831"/>
        <v>0</v>
      </c>
      <c r="PB129" s="1180">
        <f t="shared" ca="1" si="831"/>
        <v>0</v>
      </c>
      <c r="PC129" s="1180">
        <f t="shared" ca="1" si="831"/>
        <v>0</v>
      </c>
      <c r="PD129" s="1180">
        <f t="shared" ca="1" si="831"/>
        <v>0</v>
      </c>
      <c r="PE129" s="1180">
        <f t="shared" ca="1" si="831"/>
        <v>0</v>
      </c>
      <c r="PF129" s="1180">
        <f t="shared" ca="1" si="831"/>
        <v>0</v>
      </c>
      <c r="PG129" s="1180">
        <f t="shared" ca="1" si="831"/>
        <v>0</v>
      </c>
      <c r="PH129" s="1180">
        <f t="shared" ca="1" si="831"/>
        <v>0</v>
      </c>
      <c r="PI129" s="1180">
        <f t="shared" ca="1" si="831"/>
        <v>0</v>
      </c>
      <c r="PJ129" s="1180">
        <f t="shared" ca="1" si="831"/>
        <v>0</v>
      </c>
      <c r="PK129" s="1180">
        <f t="shared" ca="1" si="831"/>
        <v>0</v>
      </c>
      <c r="PW129" s="1180">
        <f t="shared" ca="1" si="810"/>
        <v>0</v>
      </c>
      <c r="PX129" s="1180">
        <f t="shared" ca="1" si="810"/>
        <v>0</v>
      </c>
      <c r="PY129" s="1180">
        <f t="shared" ca="1" si="810"/>
        <v>0</v>
      </c>
      <c r="PZ129" s="1180">
        <f t="shared" ca="1" si="810"/>
        <v>0</v>
      </c>
    </row>
    <row r="130" spans="1:442" ht="12" customHeight="1">
      <c r="A130" s="1">
        <v>19</v>
      </c>
      <c r="B130" s="1" t="s">
        <v>2648</v>
      </c>
      <c r="C130" s="1" t="s">
        <v>2670</v>
      </c>
      <c r="D130" s="1" t="s">
        <v>93</v>
      </c>
      <c r="E130" s="1181">
        <v>152.15</v>
      </c>
      <c r="F130" s="1">
        <v>-0.87468325684000003</v>
      </c>
      <c r="J130" s="1180">
        <f t="shared" ca="1" si="788"/>
        <v>-0.38956726366034367</v>
      </c>
      <c r="K130" s="1180">
        <f t="shared" ca="1" si="788"/>
        <v>-0.38956726366034367</v>
      </c>
      <c r="T130" s="1180">
        <f t="shared" ca="1" si="811"/>
        <v>-0.38956726366034367</v>
      </c>
      <c r="U130" s="1180">
        <f t="shared" ca="1" si="811"/>
        <v>0</v>
      </c>
      <c r="V130" s="1180">
        <f t="shared" ca="1" si="811"/>
        <v>-2.9008426116604409E-9</v>
      </c>
      <c r="W130" s="1180">
        <f t="shared" ca="1" si="811"/>
        <v>0</v>
      </c>
      <c r="X130" s="1180">
        <f t="shared" ca="1" si="811"/>
        <v>0</v>
      </c>
      <c r="Y130" s="1180">
        <f t="shared" ca="1" si="811"/>
        <v>-0.3895672665347546</v>
      </c>
      <c r="Z130" s="1180">
        <f t="shared" ca="1" si="811"/>
        <v>-1.0857497018639978E-8</v>
      </c>
      <c r="AA130" s="1180">
        <f t="shared" ca="1" si="811"/>
        <v>-0.38956725561199296</v>
      </c>
      <c r="AB130" s="1180">
        <f t="shared" ca="1" si="811"/>
        <v>0</v>
      </c>
      <c r="AC130" s="1180">
        <f t="shared" ca="1" si="811"/>
        <v>-2.9008426116604409E-9</v>
      </c>
      <c r="AD130" s="1180">
        <f t="shared" ca="1" si="811"/>
        <v>0</v>
      </c>
      <c r="AM130" s="1180">
        <f t="shared" ca="1" si="812"/>
        <v>0</v>
      </c>
      <c r="AN130" s="1180">
        <f t="shared" ca="1" si="812"/>
        <v>0</v>
      </c>
      <c r="AO130" s="1180">
        <f t="shared" ca="1" si="812"/>
        <v>-0.38956725561199296</v>
      </c>
      <c r="AP130" s="1180">
        <f t="shared" ca="1" si="812"/>
        <v>-0.38956725561199296</v>
      </c>
      <c r="AQ130" s="1180">
        <f t="shared" ca="1" si="812"/>
        <v>-5.7472052705438351E-10</v>
      </c>
      <c r="AR130" s="1180">
        <f t="shared" ca="1" si="812"/>
        <v>-7.9322286398933752E-16</v>
      </c>
      <c r="AS130" s="1180">
        <f t="shared" ca="1" si="812"/>
        <v>-1.0857496213804907E-8</v>
      </c>
      <c r="AT130" s="1180">
        <f t="shared" ca="1" si="812"/>
        <v>-8.0847056787639202E-18</v>
      </c>
      <c r="AU130" s="1180">
        <f t="shared" ca="1" si="812"/>
        <v>-5.7472131176857708E-10</v>
      </c>
      <c r="AV130" s="1180">
        <f t="shared" ca="1" si="812"/>
        <v>-0.38956725503711065</v>
      </c>
      <c r="AW130" s="1180">
        <f t="shared" ca="1" si="812"/>
        <v>-8.0847056787639202E-18</v>
      </c>
      <c r="AX130" s="1180">
        <f t="shared" ca="1" si="812"/>
        <v>-1.1432217554892476E-8</v>
      </c>
      <c r="AY130" s="1180">
        <f t="shared" ca="1" si="812"/>
        <v>0</v>
      </c>
      <c r="AZ130" s="1180">
        <f t="shared" ca="1" si="812"/>
        <v>0</v>
      </c>
      <c r="BA130" s="1180">
        <f t="shared" ca="1" si="812"/>
        <v>0</v>
      </c>
      <c r="BB130" s="1180">
        <f t="shared" ca="1" si="812"/>
        <v>-0.38956725503711065</v>
      </c>
      <c r="BN130" s="1180">
        <f t="shared" ca="1" si="813"/>
        <v>-3.895672550371107E-2</v>
      </c>
      <c r="BO130" s="1180">
        <f t="shared" ca="1" si="813"/>
        <v>-3.895672550371107E-2</v>
      </c>
      <c r="BP130" s="1180">
        <f t="shared" ca="1" si="813"/>
        <v>-2.3822291000097264E-16</v>
      </c>
      <c r="BQ130" s="1180">
        <f t="shared" ca="1" si="813"/>
        <v>0</v>
      </c>
      <c r="BR130" s="1180">
        <f t="shared" ca="1" si="813"/>
        <v>0</v>
      </c>
      <c r="CD130" s="1180">
        <f t="shared" ca="1" si="814"/>
        <v>-0.38956725503711065</v>
      </c>
      <c r="CE130" s="1180">
        <f t="shared" ca="1" si="814"/>
        <v>-0.38956725503711065</v>
      </c>
      <c r="CF130" s="1180">
        <f t="shared" ca="1" si="814"/>
        <v>-3.895672550371107E-2</v>
      </c>
      <c r="CG130" s="1180">
        <f t="shared" ca="1" si="814"/>
        <v>-3.895672550371107E-2</v>
      </c>
      <c r="CH130" s="1180">
        <f t="shared" ca="1" si="814"/>
        <v>-0.38956725503711065</v>
      </c>
      <c r="CI130" s="1180">
        <f t="shared" ca="1" si="814"/>
        <v>0</v>
      </c>
      <c r="CJ130" s="1180">
        <f t="shared" ca="1" si="814"/>
        <v>0</v>
      </c>
      <c r="CK130" s="1180">
        <f t="shared" ca="1" si="814"/>
        <v>-0.38956725503711065</v>
      </c>
      <c r="CL130" s="1180">
        <f t="shared" ca="1" si="814"/>
        <v>-2.3090440615944159E-15</v>
      </c>
      <c r="CM130" s="1180">
        <f t="shared" ca="1" si="814"/>
        <v>0</v>
      </c>
      <c r="CN130" s="1180">
        <f t="shared" ca="1" si="814"/>
        <v>-0.38956725503711065</v>
      </c>
      <c r="CO130" s="1180">
        <f t="shared" ca="1" si="814"/>
        <v>0</v>
      </c>
      <c r="DA130" s="1180">
        <f t="shared" ca="1" si="815"/>
        <v>0</v>
      </c>
      <c r="DB130" s="1180">
        <f t="shared" ca="1" si="815"/>
        <v>0</v>
      </c>
      <c r="DC130" s="1180">
        <f t="shared" ca="1" si="815"/>
        <v>0</v>
      </c>
      <c r="DD130" s="1180">
        <f t="shared" ca="1" si="815"/>
        <v>0</v>
      </c>
      <c r="DE130" s="1180">
        <f t="shared" ca="1" si="815"/>
        <v>0</v>
      </c>
      <c r="DF130" s="1180">
        <f t="shared" ca="1" si="815"/>
        <v>0</v>
      </c>
      <c r="DG130" s="1180">
        <f t="shared" ca="1" si="815"/>
        <v>0</v>
      </c>
      <c r="DH130" s="1180">
        <f t="shared" ca="1" si="815"/>
        <v>0</v>
      </c>
      <c r="DI130" s="1180">
        <f t="shared" ca="1" si="815"/>
        <v>0</v>
      </c>
      <c r="DJ130" s="1180">
        <f t="shared" ca="1" si="815"/>
        <v>0</v>
      </c>
      <c r="DV130" s="1180">
        <f t="shared" ca="1" si="816"/>
        <v>0</v>
      </c>
      <c r="DW130" s="1180">
        <f t="shared" ca="1" si="816"/>
        <v>0</v>
      </c>
      <c r="DX130" s="1180">
        <f t="shared" ca="1" si="816"/>
        <v>0</v>
      </c>
      <c r="DY130" s="1180">
        <f t="shared" ca="1" si="816"/>
        <v>0</v>
      </c>
      <c r="DZ130" s="1180">
        <f t="shared" ca="1" si="816"/>
        <v>0</v>
      </c>
      <c r="EA130" s="1180">
        <f t="shared" ca="1" si="816"/>
        <v>0</v>
      </c>
      <c r="EB130" s="1180">
        <f t="shared" ca="1" si="816"/>
        <v>0</v>
      </c>
      <c r="EC130" s="1180">
        <f t="shared" ca="1" si="816"/>
        <v>0</v>
      </c>
      <c r="ED130" s="1180">
        <f t="shared" ca="1" si="816"/>
        <v>0</v>
      </c>
      <c r="EE130" s="1180">
        <f t="shared" ca="1" si="816"/>
        <v>0</v>
      </c>
      <c r="EF130" s="1180">
        <f t="shared" ca="1" si="816"/>
        <v>0</v>
      </c>
      <c r="EG130" s="1180">
        <f t="shared" ca="1" si="816"/>
        <v>0</v>
      </c>
      <c r="EH130" s="1180">
        <f t="shared" ca="1" si="816"/>
        <v>0</v>
      </c>
      <c r="EI130" s="1180">
        <f t="shared" ca="1" si="816"/>
        <v>0</v>
      </c>
      <c r="EJ130" s="1180">
        <f t="shared" ca="1" si="816"/>
        <v>0</v>
      </c>
      <c r="EK130" s="1180">
        <f t="shared" ca="1" si="816"/>
        <v>0</v>
      </c>
      <c r="EW130" s="1180">
        <f t="shared" ca="1" si="817"/>
        <v>-0.38956725503711065</v>
      </c>
      <c r="EX130" s="1180">
        <f t="shared" ca="1" si="817"/>
        <v>-0.38956725503711065</v>
      </c>
      <c r="EY130" s="1180">
        <f t="shared" ca="1" si="817"/>
        <v>-0.38956725216269972</v>
      </c>
      <c r="EZ130" s="1180">
        <f t="shared" ca="1" si="817"/>
        <v>-0.38956725216269972</v>
      </c>
      <c r="FA130" s="1180">
        <f t="shared" ca="1" si="817"/>
        <v>-1.728581751466353E-22</v>
      </c>
      <c r="FB130" s="1180">
        <f t="shared" ca="1" si="817"/>
        <v>-2.9008428013715649E-9</v>
      </c>
      <c r="FN130" s="1180">
        <f t="shared" ca="1" si="818"/>
        <v>-2.3822291000097264E-16</v>
      </c>
      <c r="FO130" s="1180">
        <f t="shared" ca="1" si="818"/>
        <v>-2.3090440615944159E-15</v>
      </c>
      <c r="FP130" s="1180">
        <f t="shared" ca="1" si="818"/>
        <v>-1.728581751466353E-22</v>
      </c>
      <c r="FQ130" s="1180">
        <f t="shared" ca="1" si="818"/>
        <v>-2.9008428013715649E-9</v>
      </c>
      <c r="FR130" s="1180">
        <f t="shared" ca="1" si="818"/>
        <v>0</v>
      </c>
      <c r="FS130" s="1180">
        <f t="shared" ca="1" si="818"/>
        <v>-2.9008426116604409E-9</v>
      </c>
      <c r="FT130" s="1180">
        <f t="shared" ca="1" si="818"/>
        <v>0</v>
      </c>
      <c r="FU130" s="1180">
        <f t="shared" ca="1" si="818"/>
        <v>-2.5472671423354E-15</v>
      </c>
      <c r="FV130" s="1180">
        <f t="shared" ca="1" si="818"/>
        <v>0</v>
      </c>
      <c r="FW130" s="1180">
        <f t="shared" ca="1" si="818"/>
        <v>0</v>
      </c>
      <c r="FX130" s="1180">
        <f t="shared" ca="1" si="818"/>
        <v>0</v>
      </c>
      <c r="GJ130" s="1180">
        <f t="shared" ca="1" si="819"/>
        <v>0</v>
      </c>
      <c r="GK130" s="1180">
        <f t="shared" ca="1" si="819"/>
        <v>0</v>
      </c>
      <c r="GL130" s="1180">
        <f t="shared" ca="1" si="819"/>
        <v>0</v>
      </c>
      <c r="GM130" s="1180">
        <f t="shared" ca="1" si="819"/>
        <v>0</v>
      </c>
      <c r="GN130" s="1180">
        <f t="shared" ca="1" si="819"/>
        <v>0</v>
      </c>
      <c r="GO130" s="1180">
        <f t="shared" ca="1" si="819"/>
        <v>0</v>
      </c>
      <c r="GP130" s="1180">
        <f t="shared" ca="1" si="819"/>
        <v>0</v>
      </c>
      <c r="GQ130" s="1180">
        <f t="shared" ca="1" si="819"/>
        <v>0</v>
      </c>
      <c r="HC130" s="1180">
        <f t="shared" ca="1" si="820"/>
        <v>-0.38956725216269972</v>
      </c>
      <c r="HD130" s="1180">
        <f t="shared" ca="1" si="820"/>
        <v>-0.37506670886487736</v>
      </c>
      <c r="HE130" s="1180">
        <f t="shared" ca="1" si="820"/>
        <v>0</v>
      </c>
      <c r="HF130" s="1180">
        <f t="shared" ca="1" si="820"/>
        <v>-2.7351799828272244E-14</v>
      </c>
      <c r="HG130" s="1180">
        <f t="shared" ca="1" si="820"/>
        <v>-1.4500543527775267E-2</v>
      </c>
      <c r="HH130" s="1180">
        <f t="shared" ca="1" si="820"/>
        <v>-0.37506670886487736</v>
      </c>
      <c r="HT130" s="1180">
        <f t="shared" ca="1" si="821"/>
        <v>-1.1432217554892476E-8</v>
      </c>
      <c r="HU130" s="1180">
        <f t="shared" ca="1" si="821"/>
        <v>-0.37506670886487736</v>
      </c>
      <c r="HV130" s="1180">
        <f t="shared" ca="1" si="821"/>
        <v>-0.37506671978763906</v>
      </c>
      <c r="HW130" s="1180">
        <f t="shared" ca="1" si="821"/>
        <v>-0.37506671978763906</v>
      </c>
      <c r="HX130" s="1180">
        <f t="shared" ca="1" si="821"/>
        <v>-3.1358190912063259E-2</v>
      </c>
      <c r="HY130" s="1180">
        <f t="shared" ca="1" si="821"/>
        <v>-2.3978139090660073E-3</v>
      </c>
      <c r="HZ130" s="1180">
        <f t="shared" ca="1" si="821"/>
        <v>-7.2367388071085891E-16</v>
      </c>
      <c r="IA130" s="1180">
        <f t="shared" ca="1" si="821"/>
        <v>-1.0632379877933807E-16</v>
      </c>
      <c r="IB130" s="1180">
        <f t="shared" ca="1" si="821"/>
        <v>0</v>
      </c>
      <c r="IC130" s="1180">
        <f t="shared" ca="1" si="821"/>
        <v>0</v>
      </c>
      <c r="ID130" s="1180">
        <f t="shared" ca="1" si="821"/>
        <v>0</v>
      </c>
      <c r="IE130" s="1180">
        <f t="shared" ca="1" si="821"/>
        <v>0</v>
      </c>
      <c r="IQ130" s="1180">
        <f t="shared" ca="1" si="822"/>
        <v>-3.1358190912063259E-2</v>
      </c>
      <c r="IR130" s="1180">
        <f t="shared" ca="1" si="822"/>
        <v>-2.3978139090660073E-3</v>
      </c>
      <c r="IS130" s="1180">
        <f t="shared" ca="1" si="822"/>
        <v>-4.7560528589714126E-5</v>
      </c>
      <c r="IT130" s="1180">
        <f t="shared" ca="1" si="822"/>
        <v>-2.4453744417948734E-3</v>
      </c>
      <c r="IU130" s="1180">
        <f t="shared" ca="1" si="822"/>
        <v>-2.2838040371187334E-3</v>
      </c>
      <c r="IV130" s="1180">
        <f t="shared" ca="1" si="822"/>
        <v>-1.3913379034082162E-3</v>
      </c>
      <c r="IW130" s="1180">
        <f t="shared" ca="1" si="822"/>
        <v>-1.1414526877628092E-3</v>
      </c>
      <c r="IX130" s="1180">
        <f t="shared" ca="1" si="822"/>
        <v>-5.1869335071481394E-18</v>
      </c>
      <c r="IY130" s="1180">
        <f t="shared" ca="1" si="822"/>
        <v>-1.6157040525102199E-4</v>
      </c>
      <c r="IZ130" s="1180">
        <f t="shared" ca="1" si="822"/>
        <v>-2.0232469039000963E-4</v>
      </c>
      <c r="JA130" s="1180">
        <f t="shared" ca="1" si="823"/>
        <v>-1.1890132147428533E-3</v>
      </c>
      <c r="JB130" s="1180">
        <f t="shared" ca="1" si="823"/>
        <v>0</v>
      </c>
      <c r="JC130" s="1180">
        <f t="shared" ca="1" si="823"/>
        <v>-2.0232469039000963E-4</v>
      </c>
      <c r="JD130" s="1180">
        <f t="shared" ca="1" si="823"/>
        <v>0</v>
      </c>
      <c r="JE130" s="1180">
        <f t="shared" ca="1" si="823"/>
        <v>-2.0232469039000963E-4</v>
      </c>
      <c r="JF130" s="1180">
        <f t="shared" ca="1" si="823"/>
        <v>0</v>
      </c>
      <c r="JG130" s="1180">
        <f t="shared" ca="1" si="823"/>
        <v>0</v>
      </c>
      <c r="JH130" s="1180">
        <f t="shared" ca="1" si="823"/>
        <v>-1.0632379877933807E-16</v>
      </c>
      <c r="JT130" s="1180">
        <f t="shared" ca="1" si="824"/>
        <v>0</v>
      </c>
      <c r="JU130" s="1180">
        <f t="shared" ca="1" si="824"/>
        <v>0</v>
      </c>
      <c r="JV130" s="1180">
        <f t="shared" ca="1" si="824"/>
        <v>0</v>
      </c>
      <c r="JW130" s="1180">
        <f t="shared" ca="1" si="824"/>
        <v>0</v>
      </c>
      <c r="JX130" s="1180">
        <f t="shared" ca="1" si="824"/>
        <v>0</v>
      </c>
      <c r="JY130" s="1180">
        <f t="shared" ca="1" si="824"/>
        <v>0</v>
      </c>
      <c r="JZ130" s="1180">
        <f t="shared" ca="1" si="824"/>
        <v>0</v>
      </c>
      <c r="KA130" s="1180">
        <f t="shared" ca="1" si="824"/>
        <v>0</v>
      </c>
      <c r="KB130" s="1180">
        <f t="shared" ca="1" si="824"/>
        <v>0</v>
      </c>
      <c r="KC130" s="1180">
        <f t="shared" ca="1" si="824"/>
        <v>0</v>
      </c>
      <c r="KL130" s="1180">
        <f t="shared" ca="1" si="825"/>
        <v>0</v>
      </c>
      <c r="KM130" s="1180">
        <f t="shared" ca="1" si="825"/>
        <v>0</v>
      </c>
      <c r="KN130" s="1180">
        <f t="shared" ca="1" si="825"/>
        <v>0</v>
      </c>
      <c r="KO130" s="1180">
        <f t="shared" ca="1" si="825"/>
        <v>0</v>
      </c>
      <c r="KP130" s="1180">
        <f t="shared" ca="1" si="825"/>
        <v>0</v>
      </c>
      <c r="KQ130" s="1180">
        <f t="shared" ca="1" si="825"/>
        <v>0</v>
      </c>
      <c r="KR130" s="1180">
        <f t="shared" ca="1" si="825"/>
        <v>0</v>
      </c>
      <c r="LA130" s="1180">
        <f t="shared" ca="1" si="826"/>
        <v>-2.7351799828272244E-14</v>
      </c>
      <c r="LB130" s="1180">
        <f t="shared" ca="1" si="826"/>
        <v>-7.2367388071085891E-16</v>
      </c>
      <c r="LC130" s="1180">
        <f t="shared" ca="1" si="826"/>
        <v>-2.807547372048075E-14</v>
      </c>
      <c r="LD130" s="1180">
        <f t="shared" ca="1" si="826"/>
        <v>-2.807547372048075E-14</v>
      </c>
      <c r="LE130" s="1180">
        <f t="shared" ca="1" si="826"/>
        <v>0</v>
      </c>
      <c r="LF130" s="1180">
        <f t="shared" ca="1" si="826"/>
        <v>0</v>
      </c>
      <c r="LG130" s="1180">
        <f t="shared" ca="1" si="826"/>
        <v>0</v>
      </c>
      <c r="LH130" s="1180">
        <f t="shared" ca="1" si="826"/>
        <v>0</v>
      </c>
      <c r="LI130" s="1180">
        <f t="shared" ca="1" si="826"/>
        <v>0</v>
      </c>
      <c r="LJ130" s="1180">
        <f t="shared" ca="1" si="826"/>
        <v>0</v>
      </c>
      <c r="LK130" s="1180">
        <f t="shared" ca="1" si="826"/>
        <v>0</v>
      </c>
      <c r="LW130" s="1180">
        <f t="shared" ca="1" si="827"/>
        <v>0</v>
      </c>
      <c r="LX130" s="1180">
        <f t="shared" ca="1" si="827"/>
        <v>0</v>
      </c>
      <c r="LY130" s="1180">
        <f t="shared" ca="1" si="827"/>
        <v>-1.4500543527775267E-2</v>
      </c>
      <c r="LZ130" s="1180">
        <f t="shared" ca="1" si="827"/>
        <v>-1.6157040525102199E-4</v>
      </c>
      <c r="MA130" s="1180">
        <f t="shared" ca="1" si="827"/>
        <v>-1.4662113938200232E-2</v>
      </c>
      <c r="MB130" s="1180">
        <f t="shared" ca="1" si="827"/>
        <v>-2.807547372048075E-14</v>
      </c>
      <c r="MC130" s="1180">
        <f t="shared" ca="1" si="827"/>
        <v>0</v>
      </c>
      <c r="MD130" s="1180">
        <f t="shared" ca="1" si="827"/>
        <v>0</v>
      </c>
      <c r="ME130" s="1180">
        <f t="shared" ca="1" si="827"/>
        <v>0</v>
      </c>
      <c r="MF130" s="1180">
        <f t="shared" ca="1" si="827"/>
        <v>0</v>
      </c>
      <c r="MG130" s="1180">
        <f t="shared" ca="1" si="828"/>
        <v>0</v>
      </c>
      <c r="MH130" s="1180">
        <f t="shared" ca="1" si="828"/>
        <v>0</v>
      </c>
      <c r="MI130" s="1180">
        <f t="shared" ca="1" si="828"/>
        <v>0</v>
      </c>
      <c r="MJ130" s="1180">
        <f t="shared" ca="1" si="828"/>
        <v>0</v>
      </c>
      <c r="MK130" s="1180">
        <f t="shared" ca="1" si="828"/>
        <v>0</v>
      </c>
      <c r="ML130" s="1180">
        <f t="shared" ca="1" si="828"/>
        <v>0</v>
      </c>
      <c r="MM130" s="1180">
        <f t="shared" ca="1" si="828"/>
        <v>0</v>
      </c>
      <c r="MN130" s="1180">
        <f t="shared" ca="1" si="828"/>
        <v>0</v>
      </c>
      <c r="MO130" s="1180">
        <f t="shared" ca="1" si="828"/>
        <v>0</v>
      </c>
      <c r="NA130" s="1180">
        <f t="shared" ca="1" si="829"/>
        <v>-1.0857497018639978E-8</v>
      </c>
      <c r="NB130" s="1180">
        <f t="shared" ca="1" si="829"/>
        <v>-7.9322286398933752E-16</v>
      </c>
      <c r="NC130" s="1180">
        <f t="shared" ca="1" si="829"/>
        <v>-1.0857496213804907E-8</v>
      </c>
      <c r="ND130" s="1180">
        <f t="shared" ca="1" si="829"/>
        <v>0</v>
      </c>
      <c r="NE130" s="1180">
        <f t="shared" ca="1" si="829"/>
        <v>0</v>
      </c>
      <c r="NF130" s="1180">
        <f t="shared" ca="1" si="829"/>
        <v>0</v>
      </c>
      <c r="NG130" s="1180">
        <f t="shared" ca="1" si="829"/>
        <v>0</v>
      </c>
      <c r="NH130" s="1180">
        <f t="shared" ca="1" si="829"/>
        <v>0</v>
      </c>
      <c r="NI130" s="1180">
        <f t="shared" ca="1" si="829"/>
        <v>0</v>
      </c>
      <c r="NJ130" s="1180">
        <f t="shared" ca="1" si="829"/>
        <v>0</v>
      </c>
      <c r="NK130" s="1180">
        <f t="shared" ca="1" si="829"/>
        <v>0</v>
      </c>
      <c r="NL130" s="1180">
        <f t="shared" ca="1" si="829"/>
        <v>0</v>
      </c>
      <c r="NM130" s="1180">
        <f t="shared" ca="1" si="829"/>
        <v>0</v>
      </c>
      <c r="NN130" s="1180">
        <f t="shared" ca="1" si="829"/>
        <v>0</v>
      </c>
      <c r="NO130" s="1180">
        <f t="shared" ca="1" si="829"/>
        <v>0</v>
      </c>
      <c r="NP130" s="1180">
        <f t="shared" ca="1" si="829"/>
        <v>0</v>
      </c>
      <c r="OH130" s="1180">
        <f t="shared" ca="1" si="830"/>
        <v>0</v>
      </c>
      <c r="OI130" s="1180">
        <f t="shared" ca="1" si="830"/>
        <v>0</v>
      </c>
      <c r="OJ130" s="1180">
        <f t="shared" ca="1" si="830"/>
        <v>0</v>
      </c>
      <c r="OK130" s="1180">
        <f t="shared" ca="1" si="830"/>
        <v>0</v>
      </c>
      <c r="OL130" s="1180">
        <f t="shared" ca="1" si="830"/>
        <v>0</v>
      </c>
      <c r="OM130" s="1180">
        <f t="shared" ca="1" si="830"/>
        <v>0</v>
      </c>
      <c r="ON130" s="1180">
        <f t="shared" ca="1" si="830"/>
        <v>0</v>
      </c>
      <c r="OO130" s="1180">
        <f t="shared" ca="1" si="830"/>
        <v>0</v>
      </c>
      <c r="PA130" s="1180">
        <f t="shared" ca="1" si="831"/>
        <v>0</v>
      </c>
      <c r="PB130" s="1180">
        <f t="shared" ca="1" si="831"/>
        <v>0</v>
      </c>
      <c r="PC130" s="1180">
        <f t="shared" ca="1" si="831"/>
        <v>0</v>
      </c>
      <c r="PD130" s="1180">
        <f t="shared" ca="1" si="831"/>
        <v>0</v>
      </c>
      <c r="PE130" s="1180">
        <f t="shared" ca="1" si="831"/>
        <v>0</v>
      </c>
      <c r="PF130" s="1180">
        <f t="shared" ca="1" si="831"/>
        <v>0</v>
      </c>
      <c r="PG130" s="1180">
        <f t="shared" ca="1" si="831"/>
        <v>0</v>
      </c>
      <c r="PH130" s="1180">
        <f t="shared" ca="1" si="831"/>
        <v>0</v>
      </c>
      <c r="PI130" s="1180">
        <f t="shared" ca="1" si="831"/>
        <v>0</v>
      </c>
      <c r="PJ130" s="1180">
        <f t="shared" ca="1" si="831"/>
        <v>0</v>
      </c>
      <c r="PK130" s="1180">
        <f t="shared" ca="1" si="831"/>
        <v>0</v>
      </c>
      <c r="PW130" s="1180">
        <f t="shared" ca="1" si="810"/>
        <v>0</v>
      </c>
      <c r="PX130" s="1180">
        <f t="shared" ca="1" si="810"/>
        <v>0</v>
      </c>
      <c r="PY130" s="1180">
        <f t="shared" ca="1" si="810"/>
        <v>0</v>
      </c>
      <c r="PZ130" s="1180">
        <f t="shared" ca="1" si="810"/>
        <v>0</v>
      </c>
    </row>
    <row r="131" spans="1:442" ht="12" customHeight="1">
      <c r="A131" s="1">
        <v>20</v>
      </c>
      <c r="B131" s="1" t="s">
        <v>2648</v>
      </c>
      <c r="C131" s="1" t="s">
        <v>2671</v>
      </c>
      <c r="D131" s="1" t="s">
        <v>93</v>
      </c>
      <c r="E131" s="1181">
        <v>126.1116</v>
      </c>
      <c r="F131" s="1">
        <v>-0.63752126262999997</v>
      </c>
      <c r="J131" s="1180">
        <f t="shared" ca="1" si="788"/>
        <v>0</v>
      </c>
      <c r="K131" s="1180">
        <f t="shared" ca="1" si="788"/>
        <v>0</v>
      </c>
      <c r="T131" s="1180">
        <f t="shared" ca="1" si="811"/>
        <v>0</v>
      </c>
      <c r="U131" s="1180">
        <f t="shared" ca="1" si="811"/>
        <v>0</v>
      </c>
      <c r="V131" s="1180">
        <f t="shared" ca="1" si="811"/>
        <v>-1.3729109686056298E-6</v>
      </c>
      <c r="W131" s="1180">
        <f t="shared" ca="1" si="811"/>
        <v>0</v>
      </c>
      <c r="X131" s="1180">
        <f t="shared" ca="1" si="811"/>
        <v>0</v>
      </c>
      <c r="Y131" s="1180">
        <f t="shared" ca="1" si="811"/>
        <v>-2.1816719045484587E-2</v>
      </c>
      <c r="Z131" s="1180">
        <f t="shared" ca="1" si="811"/>
        <v>-2.3426161723174608E-6</v>
      </c>
      <c r="AA131" s="1180">
        <f t="shared" ca="1" si="811"/>
        <v>-2.1814376408262354E-2</v>
      </c>
      <c r="AB131" s="1180">
        <f t="shared" ca="1" si="811"/>
        <v>0</v>
      </c>
      <c r="AC131" s="1180">
        <f t="shared" ca="1" si="811"/>
        <v>-1.3729109686056298E-6</v>
      </c>
      <c r="AD131" s="1180">
        <f t="shared" ca="1" si="811"/>
        <v>0</v>
      </c>
      <c r="AM131" s="1180">
        <f t="shared" ca="1" si="812"/>
        <v>0</v>
      </c>
      <c r="AN131" s="1180">
        <f t="shared" ca="1" si="812"/>
        <v>0</v>
      </c>
      <c r="AO131" s="1180">
        <f t="shared" ca="1" si="812"/>
        <v>-2.1814376408262354E-2</v>
      </c>
      <c r="AP131" s="1180">
        <f t="shared" ca="1" si="812"/>
        <v>-2.1814376408262354E-2</v>
      </c>
      <c r="AQ131" s="1180">
        <f t="shared" ca="1" si="812"/>
        <v>-7.2756247886544054E-7</v>
      </c>
      <c r="AR131" s="1180">
        <f t="shared" ca="1" si="812"/>
        <v>-4.0357541536432499E-9</v>
      </c>
      <c r="AS131" s="1180">
        <f t="shared" ca="1" si="812"/>
        <v>-2.338580417183106E-6</v>
      </c>
      <c r="AT131" s="1180">
        <f t="shared" ca="1" si="812"/>
        <v>-2.4372761818637936E-10</v>
      </c>
      <c r="AU131" s="1180">
        <f t="shared" ca="1" si="812"/>
        <v>-7.3135450691493421E-7</v>
      </c>
      <c r="AV131" s="1180">
        <f t="shared" ca="1" si="812"/>
        <v>-2.1813648861707419E-2</v>
      </c>
      <c r="AW131" s="1180">
        <f t="shared" ca="1" si="812"/>
        <v>-2.4372761818637936E-10</v>
      </c>
      <c r="AX131" s="1180">
        <f t="shared" ca="1" si="812"/>
        <v>-3.0701786511829015E-6</v>
      </c>
      <c r="AY131" s="1180">
        <f t="shared" ca="1" si="812"/>
        <v>0</v>
      </c>
      <c r="AZ131" s="1180">
        <f t="shared" ca="1" si="812"/>
        <v>0</v>
      </c>
      <c r="BA131" s="1180">
        <f t="shared" ca="1" si="812"/>
        <v>0</v>
      </c>
      <c r="BB131" s="1180">
        <f t="shared" ca="1" si="812"/>
        <v>-2.1813648861707419E-2</v>
      </c>
      <c r="BN131" s="1180">
        <f t="shared" ca="1" si="813"/>
        <v>-2.1813648861707417E-3</v>
      </c>
      <c r="BO131" s="1180">
        <f t="shared" ca="1" si="813"/>
        <v>-2.1813648255081613E-3</v>
      </c>
      <c r="BP131" s="1180">
        <f t="shared" ca="1" si="813"/>
        <v>-6.0345801519532539E-11</v>
      </c>
      <c r="BQ131" s="1180">
        <f t="shared" ca="1" si="813"/>
        <v>0</v>
      </c>
      <c r="BR131" s="1180">
        <f t="shared" ca="1" si="813"/>
        <v>0</v>
      </c>
      <c r="CD131" s="1180">
        <f t="shared" ca="1" si="814"/>
        <v>-2.1813648861707419E-2</v>
      </c>
      <c r="CE131" s="1180">
        <f t="shared" ca="1" si="814"/>
        <v>-2.1813648861707419E-2</v>
      </c>
      <c r="CF131" s="1180">
        <f t="shared" ca="1" si="814"/>
        <v>-2.1813648861707417E-3</v>
      </c>
      <c r="CG131" s="1180">
        <f t="shared" ca="1" si="814"/>
        <v>-2.1813648255081613E-3</v>
      </c>
      <c r="CH131" s="1180">
        <f t="shared" ca="1" si="814"/>
        <v>-2.1813648861707419E-2</v>
      </c>
      <c r="CI131" s="1180">
        <f t="shared" ca="1" si="814"/>
        <v>0</v>
      </c>
      <c r="CJ131" s="1180">
        <f t="shared" ca="1" si="814"/>
        <v>0</v>
      </c>
      <c r="CK131" s="1180">
        <f t="shared" ca="1" si="814"/>
        <v>-2.1813648204529457E-2</v>
      </c>
      <c r="CL131" s="1180">
        <f t="shared" ca="1" si="814"/>
        <v>-5.8491903502696281E-10</v>
      </c>
      <c r="CM131" s="1180">
        <f t="shared" ca="1" si="814"/>
        <v>0</v>
      </c>
      <c r="CN131" s="1180">
        <f t="shared" ca="1" si="814"/>
        <v>-2.1813648861707419E-2</v>
      </c>
      <c r="CO131" s="1180">
        <f t="shared" ca="1" si="814"/>
        <v>-6.4531077278044524E-10</v>
      </c>
      <c r="DA131" s="1180">
        <f t="shared" ca="1" si="815"/>
        <v>0</v>
      </c>
      <c r="DB131" s="1180">
        <f t="shared" ca="1" si="815"/>
        <v>0</v>
      </c>
      <c r="DC131" s="1180">
        <f t="shared" ca="1" si="815"/>
        <v>0</v>
      </c>
      <c r="DD131" s="1180">
        <f t="shared" ca="1" si="815"/>
        <v>0</v>
      </c>
      <c r="DE131" s="1180">
        <f t="shared" ca="1" si="815"/>
        <v>0</v>
      </c>
      <c r="DF131" s="1180">
        <f t="shared" ca="1" si="815"/>
        <v>0</v>
      </c>
      <c r="DG131" s="1180">
        <f t="shared" ca="1" si="815"/>
        <v>0</v>
      </c>
      <c r="DH131" s="1180">
        <f t="shared" ca="1" si="815"/>
        <v>0</v>
      </c>
      <c r="DI131" s="1180">
        <f t="shared" ca="1" si="815"/>
        <v>0</v>
      </c>
      <c r="DJ131" s="1180">
        <f t="shared" ca="1" si="815"/>
        <v>0</v>
      </c>
      <c r="DV131" s="1180">
        <f t="shared" ca="1" si="816"/>
        <v>0</v>
      </c>
      <c r="DW131" s="1180">
        <f t="shared" ca="1" si="816"/>
        <v>0</v>
      </c>
      <c r="DX131" s="1180">
        <f t="shared" ca="1" si="816"/>
        <v>0</v>
      </c>
      <c r="DY131" s="1180">
        <f t="shared" ca="1" si="816"/>
        <v>0</v>
      </c>
      <c r="DZ131" s="1180">
        <f t="shared" ca="1" si="816"/>
        <v>0</v>
      </c>
      <c r="EA131" s="1180">
        <f t="shared" ca="1" si="816"/>
        <v>0</v>
      </c>
      <c r="EB131" s="1180">
        <f t="shared" ca="1" si="816"/>
        <v>0</v>
      </c>
      <c r="EC131" s="1180">
        <f t="shared" ca="1" si="816"/>
        <v>0</v>
      </c>
      <c r="ED131" s="1180">
        <f t="shared" ca="1" si="816"/>
        <v>0</v>
      </c>
      <c r="EE131" s="1180">
        <f t="shared" ca="1" si="816"/>
        <v>0</v>
      </c>
      <c r="EF131" s="1180">
        <f t="shared" ca="1" si="816"/>
        <v>0</v>
      </c>
      <c r="EG131" s="1180">
        <f t="shared" ca="1" si="816"/>
        <v>0</v>
      </c>
      <c r="EH131" s="1180">
        <f t="shared" ca="1" si="816"/>
        <v>0</v>
      </c>
      <c r="EI131" s="1180">
        <f t="shared" ca="1" si="816"/>
        <v>0</v>
      </c>
      <c r="EJ131" s="1180">
        <f t="shared" ca="1" si="816"/>
        <v>0</v>
      </c>
      <c r="EK131" s="1180">
        <f t="shared" ca="1" si="816"/>
        <v>0</v>
      </c>
      <c r="EW131" s="1180">
        <f t="shared" ca="1" si="817"/>
        <v>-2.1813648861707419E-2</v>
      </c>
      <c r="EX131" s="1180">
        <f t="shared" ca="1" si="817"/>
        <v>-2.1813648861707419E-2</v>
      </c>
      <c r="EY131" s="1180">
        <f t="shared" ca="1" si="817"/>
        <v>-2.1812275966394814E-2</v>
      </c>
      <c r="EZ131" s="1180">
        <f t="shared" ca="1" si="817"/>
        <v>-2.1812275966394814E-2</v>
      </c>
      <c r="FA131" s="1180">
        <f t="shared" ca="1" si="817"/>
        <v>-4.593752343413467E-14</v>
      </c>
      <c r="FB131" s="1180">
        <f t="shared" ca="1" si="817"/>
        <v>-1.3729110545442865E-6</v>
      </c>
      <c r="FN131" s="1180">
        <f t="shared" ca="1" si="818"/>
        <v>-6.0345801519532539E-11</v>
      </c>
      <c r="FO131" s="1180">
        <f t="shared" ca="1" si="818"/>
        <v>-5.8491903502696281E-10</v>
      </c>
      <c r="FP131" s="1180">
        <f t="shared" ca="1" si="818"/>
        <v>-4.593752343413467E-14</v>
      </c>
      <c r="FQ131" s="1180">
        <f t="shared" ca="1" si="818"/>
        <v>-1.3729110545442865E-6</v>
      </c>
      <c r="FR131" s="1180">
        <f t="shared" ca="1" si="818"/>
        <v>0</v>
      </c>
      <c r="FS131" s="1180">
        <f t="shared" ca="1" si="818"/>
        <v>-1.3729109686056298E-6</v>
      </c>
      <c r="FT131" s="1180">
        <f t="shared" ca="1" si="818"/>
        <v>0</v>
      </c>
      <c r="FU131" s="1180">
        <f t="shared" ca="1" si="818"/>
        <v>-6.4531077278044524E-10</v>
      </c>
      <c r="FV131" s="1180">
        <f t="shared" ca="1" si="818"/>
        <v>0</v>
      </c>
      <c r="FW131" s="1180">
        <f t="shared" ca="1" si="818"/>
        <v>-9.2416929224448865E-35</v>
      </c>
      <c r="FX131" s="1180">
        <f t="shared" ca="1" si="818"/>
        <v>-6.4531077278044524E-10</v>
      </c>
      <c r="GJ131" s="1180">
        <f t="shared" ca="1" si="819"/>
        <v>0</v>
      </c>
      <c r="GK131" s="1180">
        <f t="shared" ca="1" si="819"/>
        <v>0</v>
      </c>
      <c r="GL131" s="1180">
        <f t="shared" ca="1" si="819"/>
        <v>0</v>
      </c>
      <c r="GM131" s="1180">
        <f t="shared" ca="1" si="819"/>
        <v>0</v>
      </c>
      <c r="GN131" s="1180">
        <f t="shared" ca="1" si="819"/>
        <v>0</v>
      </c>
      <c r="GO131" s="1180">
        <f t="shared" ca="1" si="819"/>
        <v>0</v>
      </c>
      <c r="GP131" s="1180">
        <f t="shared" ca="1" si="819"/>
        <v>0</v>
      </c>
      <c r="GQ131" s="1180">
        <f t="shared" ca="1" si="819"/>
        <v>0</v>
      </c>
      <c r="HC131" s="1180">
        <f t="shared" ca="1" si="820"/>
        <v>-2.1812275966394814E-2</v>
      </c>
      <c r="HD131" s="1180">
        <f t="shared" ca="1" si="820"/>
        <v>-2.1000375413295629E-2</v>
      </c>
      <c r="HE131" s="1180">
        <f t="shared" ca="1" si="820"/>
        <v>0</v>
      </c>
      <c r="HF131" s="1180">
        <f t="shared" ca="1" si="820"/>
        <v>-9.5020372070184074E-10</v>
      </c>
      <c r="HG131" s="1180">
        <f t="shared" ca="1" si="820"/>
        <v>-8.1189957744267206E-4</v>
      </c>
      <c r="HH131" s="1180">
        <f t="shared" ca="1" si="820"/>
        <v>-2.1000375413295629E-2</v>
      </c>
      <c r="HT131" s="1180">
        <f t="shared" ca="1" si="821"/>
        <v>-3.0701786511829015E-6</v>
      </c>
      <c r="HU131" s="1180">
        <f t="shared" ca="1" si="821"/>
        <v>-2.1000375413295629E-2</v>
      </c>
      <c r="HV131" s="1180">
        <f t="shared" ca="1" si="821"/>
        <v>-2.1003445597072803E-2</v>
      </c>
      <c r="HW131" s="1180">
        <f t="shared" ca="1" si="821"/>
        <v>-2.1003445597072803E-2</v>
      </c>
      <c r="HX131" s="1180">
        <f t="shared" ca="1" si="821"/>
        <v>-1.7560342748406559E-3</v>
      </c>
      <c r="HY131" s="1180">
        <f t="shared" ca="1" si="821"/>
        <v>-1.3427571212042775E-4</v>
      </c>
      <c r="HZ131" s="1180">
        <f t="shared" ca="1" si="821"/>
        <v>-1.7731511775088582E-10</v>
      </c>
      <c r="IA131" s="1180">
        <f t="shared" ca="1" si="821"/>
        <v>-5.844766329340721E-11</v>
      </c>
      <c r="IB131" s="1180">
        <f t="shared" ca="1" si="821"/>
        <v>0</v>
      </c>
      <c r="IC131" s="1180">
        <f t="shared" ca="1" si="821"/>
        <v>0</v>
      </c>
      <c r="ID131" s="1180">
        <f t="shared" ca="1" si="821"/>
        <v>0</v>
      </c>
      <c r="IE131" s="1180">
        <f t="shared" ca="1" si="821"/>
        <v>0</v>
      </c>
      <c r="IQ131" s="1180">
        <f t="shared" ca="1" si="822"/>
        <v>-1.7560342748406559E-3</v>
      </c>
      <c r="IR131" s="1180">
        <f t="shared" ca="1" si="822"/>
        <v>-1.3427571212042775E-4</v>
      </c>
      <c r="IS131" s="1180">
        <f t="shared" ca="1" si="822"/>
        <v>-4.3550608088499402E-4</v>
      </c>
      <c r="IT131" s="1180">
        <f t="shared" ca="1" si="822"/>
        <v>-5.6978179502750769E-4</v>
      </c>
      <c r="IU131" s="1180">
        <f t="shared" ca="1" si="822"/>
        <v>-5.3213525948460187E-4</v>
      </c>
      <c r="IV131" s="1180">
        <f t="shared" ca="1" si="822"/>
        <v>-1.2740315024639926E-2</v>
      </c>
      <c r="IW131" s="1180">
        <f t="shared" ca="1" si="822"/>
        <v>-1.0452145925063166E-2</v>
      </c>
      <c r="IX131" s="1180">
        <f t="shared" ca="1" si="822"/>
        <v>-4.2226416638999129E-10</v>
      </c>
      <c r="IY131" s="1180">
        <f t="shared" ca="1" si="822"/>
        <v>-3.7646535340697294E-5</v>
      </c>
      <c r="IZ131" s="1180">
        <f t="shared" ca="1" si="822"/>
        <v>-1.8526630277911538E-3</v>
      </c>
      <c r="JA131" s="1180">
        <f t="shared" ca="1" si="823"/>
        <v>-1.0887651996848775E-2</v>
      </c>
      <c r="JB131" s="1180">
        <f t="shared" ca="1" si="823"/>
        <v>0</v>
      </c>
      <c r="JC131" s="1180">
        <f t="shared" ca="1" si="823"/>
        <v>-1.8526629671285727E-3</v>
      </c>
      <c r="JD131" s="1180">
        <f t="shared" ca="1" si="823"/>
        <v>0</v>
      </c>
      <c r="JE131" s="1180">
        <f t="shared" ca="1" si="823"/>
        <v>-1.8526630277911538E-3</v>
      </c>
      <c r="JF131" s="1180">
        <f t="shared" ca="1" si="823"/>
        <v>0</v>
      </c>
      <c r="JG131" s="1180">
        <f t="shared" ca="1" si="823"/>
        <v>0</v>
      </c>
      <c r="JH131" s="1180">
        <f t="shared" ca="1" si="823"/>
        <v>-5.844766329340721E-11</v>
      </c>
      <c r="JT131" s="1180">
        <f t="shared" ca="1" si="824"/>
        <v>0</v>
      </c>
      <c r="JU131" s="1180">
        <f t="shared" ca="1" si="824"/>
        <v>0</v>
      </c>
      <c r="JV131" s="1180">
        <f t="shared" ca="1" si="824"/>
        <v>0</v>
      </c>
      <c r="JW131" s="1180">
        <f t="shared" ca="1" si="824"/>
        <v>0</v>
      </c>
      <c r="JX131" s="1180">
        <f t="shared" ca="1" si="824"/>
        <v>0</v>
      </c>
      <c r="JY131" s="1180">
        <f t="shared" ca="1" si="824"/>
        <v>0</v>
      </c>
      <c r="JZ131" s="1180">
        <f t="shared" ca="1" si="824"/>
        <v>0</v>
      </c>
      <c r="KA131" s="1180">
        <f t="shared" ca="1" si="824"/>
        <v>0</v>
      </c>
      <c r="KB131" s="1180">
        <f t="shared" ca="1" si="824"/>
        <v>0</v>
      </c>
      <c r="KC131" s="1180">
        <f t="shared" ca="1" si="824"/>
        <v>0</v>
      </c>
      <c r="KL131" s="1180">
        <f t="shared" ca="1" si="825"/>
        <v>0</v>
      </c>
      <c r="KM131" s="1180">
        <f t="shared" ca="1" si="825"/>
        <v>0</v>
      </c>
      <c r="KN131" s="1180">
        <f t="shared" ca="1" si="825"/>
        <v>0</v>
      </c>
      <c r="KO131" s="1180">
        <f t="shared" ca="1" si="825"/>
        <v>0</v>
      </c>
      <c r="KP131" s="1180">
        <f t="shared" ca="1" si="825"/>
        <v>0</v>
      </c>
      <c r="KQ131" s="1180">
        <f t="shared" ca="1" si="825"/>
        <v>0</v>
      </c>
      <c r="KR131" s="1180">
        <f t="shared" ca="1" si="825"/>
        <v>0</v>
      </c>
      <c r="LA131" s="1180">
        <f t="shared" ca="1" si="826"/>
        <v>-9.5020372070184074E-10</v>
      </c>
      <c r="LB131" s="1180">
        <f t="shared" ca="1" si="826"/>
        <v>-1.7731511775088582E-10</v>
      </c>
      <c r="LC131" s="1180">
        <f t="shared" ca="1" si="826"/>
        <v>-1.1275188374416834E-9</v>
      </c>
      <c r="LD131" s="1180">
        <f t="shared" ca="1" si="826"/>
        <v>-1.1275188374416834E-9</v>
      </c>
      <c r="LE131" s="1180">
        <f t="shared" ca="1" si="826"/>
        <v>0</v>
      </c>
      <c r="LF131" s="1180">
        <f t="shared" ca="1" si="826"/>
        <v>0</v>
      </c>
      <c r="LG131" s="1180">
        <f t="shared" ca="1" si="826"/>
        <v>0</v>
      </c>
      <c r="LH131" s="1180">
        <f t="shared" ca="1" si="826"/>
        <v>0</v>
      </c>
      <c r="LI131" s="1180">
        <f t="shared" ca="1" si="826"/>
        <v>0</v>
      </c>
      <c r="LJ131" s="1180">
        <f t="shared" ca="1" si="826"/>
        <v>0</v>
      </c>
      <c r="LK131" s="1180">
        <f t="shared" ca="1" si="826"/>
        <v>0</v>
      </c>
      <c r="LW131" s="1180">
        <f t="shared" ca="1" si="827"/>
        <v>0</v>
      </c>
      <c r="LX131" s="1180">
        <f t="shared" ca="1" si="827"/>
        <v>0</v>
      </c>
      <c r="LY131" s="1180">
        <f t="shared" ca="1" si="827"/>
        <v>-8.1189957744267206E-4</v>
      </c>
      <c r="LZ131" s="1180">
        <f t="shared" ca="1" si="827"/>
        <v>-3.7646535340697294E-5</v>
      </c>
      <c r="MA131" s="1180">
        <f t="shared" ca="1" si="827"/>
        <v>-8.4954611298557799E-4</v>
      </c>
      <c r="MB131" s="1180">
        <f t="shared" ca="1" si="827"/>
        <v>-1.1275188374416834E-9</v>
      </c>
      <c r="MC131" s="1180">
        <f t="shared" ca="1" si="827"/>
        <v>0</v>
      </c>
      <c r="MD131" s="1180">
        <f t="shared" ca="1" si="827"/>
        <v>0</v>
      </c>
      <c r="ME131" s="1180">
        <f t="shared" ca="1" si="827"/>
        <v>0</v>
      </c>
      <c r="MF131" s="1180">
        <f t="shared" ca="1" si="827"/>
        <v>0</v>
      </c>
      <c r="MG131" s="1180">
        <f t="shared" ca="1" si="828"/>
        <v>0</v>
      </c>
      <c r="MH131" s="1180">
        <f t="shared" ca="1" si="828"/>
        <v>0</v>
      </c>
      <c r="MI131" s="1180">
        <f t="shared" ca="1" si="828"/>
        <v>0</v>
      </c>
      <c r="MJ131" s="1180">
        <f t="shared" ca="1" si="828"/>
        <v>0</v>
      </c>
      <c r="MK131" s="1180">
        <f t="shared" ca="1" si="828"/>
        <v>0</v>
      </c>
      <c r="ML131" s="1180">
        <f t="shared" ca="1" si="828"/>
        <v>0</v>
      </c>
      <c r="MM131" s="1180">
        <f t="shared" ca="1" si="828"/>
        <v>0</v>
      </c>
      <c r="MN131" s="1180">
        <f t="shared" ca="1" si="828"/>
        <v>0</v>
      </c>
      <c r="MO131" s="1180">
        <f t="shared" ca="1" si="828"/>
        <v>0</v>
      </c>
      <c r="NA131" s="1180">
        <f t="shared" ca="1" si="829"/>
        <v>-2.3426161723174608E-6</v>
      </c>
      <c r="NB131" s="1180">
        <f t="shared" ca="1" si="829"/>
        <v>-4.0357541536432499E-9</v>
      </c>
      <c r="NC131" s="1180">
        <f t="shared" ca="1" si="829"/>
        <v>-2.338580417183106E-6</v>
      </c>
      <c r="ND131" s="1180">
        <f t="shared" ca="1" si="829"/>
        <v>0</v>
      </c>
      <c r="NE131" s="1180">
        <f t="shared" ca="1" si="829"/>
        <v>0</v>
      </c>
      <c r="NF131" s="1180">
        <f t="shared" ca="1" si="829"/>
        <v>0</v>
      </c>
      <c r="NG131" s="1180">
        <f t="shared" ca="1" si="829"/>
        <v>0</v>
      </c>
      <c r="NH131" s="1180">
        <f t="shared" ca="1" si="829"/>
        <v>0</v>
      </c>
      <c r="NI131" s="1180">
        <f t="shared" ca="1" si="829"/>
        <v>0</v>
      </c>
      <c r="NJ131" s="1180">
        <f t="shared" ca="1" si="829"/>
        <v>0</v>
      </c>
      <c r="NK131" s="1180">
        <f t="shared" ca="1" si="829"/>
        <v>0</v>
      </c>
      <c r="NL131" s="1180">
        <f t="shared" ca="1" si="829"/>
        <v>0</v>
      </c>
      <c r="NM131" s="1180">
        <f t="shared" ca="1" si="829"/>
        <v>0</v>
      </c>
      <c r="NN131" s="1180">
        <f t="shared" ca="1" si="829"/>
        <v>0</v>
      </c>
      <c r="NO131" s="1180">
        <f t="shared" ca="1" si="829"/>
        <v>0</v>
      </c>
      <c r="NP131" s="1180">
        <f t="shared" ca="1" si="829"/>
        <v>0</v>
      </c>
      <c r="OH131" s="1180">
        <f t="shared" ca="1" si="830"/>
        <v>0</v>
      </c>
      <c r="OI131" s="1180">
        <f t="shared" ca="1" si="830"/>
        <v>0</v>
      </c>
      <c r="OJ131" s="1180">
        <f t="shared" ca="1" si="830"/>
        <v>0</v>
      </c>
      <c r="OK131" s="1180">
        <f t="shared" ca="1" si="830"/>
        <v>0</v>
      </c>
      <c r="OL131" s="1180">
        <f t="shared" ca="1" si="830"/>
        <v>0</v>
      </c>
      <c r="OM131" s="1180">
        <f t="shared" ca="1" si="830"/>
        <v>0</v>
      </c>
      <c r="ON131" s="1180">
        <f t="shared" ca="1" si="830"/>
        <v>0</v>
      </c>
      <c r="OO131" s="1180">
        <f t="shared" ca="1" si="830"/>
        <v>0</v>
      </c>
      <c r="PA131" s="1180">
        <f t="shared" ca="1" si="831"/>
        <v>0</v>
      </c>
      <c r="PB131" s="1180">
        <f t="shared" ca="1" si="831"/>
        <v>0</v>
      </c>
      <c r="PC131" s="1180">
        <f t="shared" ca="1" si="831"/>
        <v>0</v>
      </c>
      <c r="PD131" s="1180">
        <f t="shared" ca="1" si="831"/>
        <v>0</v>
      </c>
      <c r="PE131" s="1180">
        <f t="shared" ca="1" si="831"/>
        <v>0</v>
      </c>
      <c r="PF131" s="1180">
        <f t="shared" ca="1" si="831"/>
        <v>0</v>
      </c>
      <c r="PG131" s="1180">
        <f t="shared" ca="1" si="831"/>
        <v>0</v>
      </c>
      <c r="PH131" s="1180">
        <f t="shared" ca="1" si="831"/>
        <v>0</v>
      </c>
      <c r="PI131" s="1180">
        <f t="shared" ca="1" si="831"/>
        <v>0</v>
      </c>
      <c r="PJ131" s="1180">
        <f t="shared" ca="1" si="831"/>
        <v>0</v>
      </c>
      <c r="PK131" s="1180">
        <f t="shared" ca="1" si="831"/>
        <v>0</v>
      </c>
      <c r="PW131" s="1180">
        <f t="shared" ca="1" si="810"/>
        <v>0</v>
      </c>
      <c r="PX131" s="1180">
        <f t="shared" ca="1" si="810"/>
        <v>0</v>
      </c>
      <c r="PY131" s="1180">
        <f t="shared" ca="1" si="810"/>
        <v>0</v>
      </c>
      <c r="PZ131" s="1180">
        <f t="shared" ca="1" si="810"/>
        <v>0</v>
      </c>
    </row>
    <row r="132" spans="1:442" ht="12" customHeight="1">
      <c r="A132" s="1">
        <v>21</v>
      </c>
      <c r="B132" s="1" t="s">
        <v>2648</v>
      </c>
      <c r="C132" s="1" t="s">
        <v>2672</v>
      </c>
      <c r="D132" s="1" t="s">
        <v>93</v>
      </c>
      <c r="E132" s="1181">
        <v>96.085560000000001</v>
      </c>
      <c r="F132" s="1">
        <v>-0.53771555019999995</v>
      </c>
      <c r="J132" s="1180">
        <f t="shared" ca="1" si="788"/>
        <v>0</v>
      </c>
      <c r="K132" s="1180">
        <f t="shared" ca="1" si="788"/>
        <v>0</v>
      </c>
      <c r="T132" s="1180">
        <f t="shared" ca="1" si="811"/>
        <v>0</v>
      </c>
      <c r="U132" s="1180">
        <f t="shared" ca="1" si="811"/>
        <v>0</v>
      </c>
      <c r="V132" s="1180">
        <f t="shared" ca="1" si="811"/>
        <v>-2.3446617638265028E-5</v>
      </c>
      <c r="W132" s="1180">
        <f t="shared" ca="1" si="811"/>
        <v>0</v>
      </c>
      <c r="X132" s="1180">
        <f t="shared" ca="1" si="811"/>
        <v>0</v>
      </c>
      <c r="Y132" s="1180">
        <f t="shared" ca="1" si="811"/>
        <v>-1.6433449458930043E-2</v>
      </c>
      <c r="Z132" s="1180">
        <f t="shared" ca="1" si="811"/>
        <v>-3.2397754641990304E-5</v>
      </c>
      <c r="AA132" s="1180">
        <f t="shared" ca="1" si="811"/>
        <v>-1.6401051677258329E-2</v>
      </c>
      <c r="AB132" s="1180">
        <f t="shared" ca="1" si="811"/>
        <v>0</v>
      </c>
      <c r="AC132" s="1180">
        <f t="shared" ca="1" si="811"/>
        <v>-2.3446617638265028E-5</v>
      </c>
      <c r="AD132" s="1180">
        <f t="shared" ca="1" si="811"/>
        <v>0</v>
      </c>
      <c r="AM132" s="1180">
        <f t="shared" ca="1" si="812"/>
        <v>0</v>
      </c>
      <c r="AN132" s="1180">
        <f t="shared" ca="1" si="812"/>
        <v>0</v>
      </c>
      <c r="AO132" s="1180">
        <f t="shared" ca="1" si="812"/>
        <v>-1.6401051677258329E-2</v>
      </c>
      <c r="AP132" s="1180">
        <f t="shared" ca="1" si="812"/>
        <v>-1.6401051677258329E-2</v>
      </c>
      <c r="AQ132" s="1180">
        <f t="shared" ca="1" si="812"/>
        <v>-1.4838600420078945E-5</v>
      </c>
      <c r="AR132" s="1180">
        <f t="shared" ca="1" si="812"/>
        <v>-2.0655201023566358E-6</v>
      </c>
      <c r="AS132" s="1180">
        <f t="shared" ca="1" si="812"/>
        <v>-3.0332234511652593E-5</v>
      </c>
      <c r="AT132" s="1180">
        <f t="shared" ca="1" si="812"/>
        <v>-2.1964515283765899E-7</v>
      </c>
      <c r="AU132" s="1180">
        <f t="shared" ca="1" si="812"/>
        <v>-1.6684475395340516E-5</v>
      </c>
      <c r="AV132" s="1180">
        <f t="shared" ca="1" si="812"/>
        <v>-1.6386213086631626E-2</v>
      </c>
      <c r="AW132" s="1180">
        <f t="shared" ca="1" si="812"/>
        <v>-2.1964515283765899E-7</v>
      </c>
      <c r="AX132" s="1180">
        <f t="shared" ca="1" si="812"/>
        <v>-4.723635506206925E-5</v>
      </c>
      <c r="AY132" s="1180">
        <f t="shared" ca="1" si="812"/>
        <v>0</v>
      </c>
      <c r="AZ132" s="1180">
        <f t="shared" ca="1" si="812"/>
        <v>0</v>
      </c>
      <c r="BA132" s="1180">
        <f t="shared" ca="1" si="812"/>
        <v>0</v>
      </c>
      <c r="BB132" s="1180">
        <f t="shared" ca="1" si="812"/>
        <v>-1.6386213086631626E-2</v>
      </c>
      <c r="BN132" s="1180">
        <f t="shared" ca="1" si="813"/>
        <v>-1.6386213086631628E-3</v>
      </c>
      <c r="BO132" s="1180">
        <f t="shared" ca="1" si="813"/>
        <v>-1.6386161657406398E-3</v>
      </c>
      <c r="BP132" s="1180">
        <f t="shared" ca="1" si="813"/>
        <v>-5.142424286028516E-9</v>
      </c>
      <c r="BQ132" s="1180">
        <f t="shared" ca="1" si="813"/>
        <v>0</v>
      </c>
      <c r="BR132" s="1180">
        <f t="shared" ca="1" si="813"/>
        <v>0</v>
      </c>
      <c r="CD132" s="1180">
        <f t="shared" ca="1" si="814"/>
        <v>-1.6386213086631626E-2</v>
      </c>
      <c r="CE132" s="1180">
        <f t="shared" ca="1" si="814"/>
        <v>-1.6386213086631626E-2</v>
      </c>
      <c r="CF132" s="1180">
        <f t="shared" ca="1" si="814"/>
        <v>-1.6386213086631628E-3</v>
      </c>
      <c r="CG132" s="1180">
        <f t="shared" ca="1" si="814"/>
        <v>-1.6386161657406398E-3</v>
      </c>
      <c r="CH132" s="1180">
        <f t="shared" ca="1" si="814"/>
        <v>-1.6386213086631626E-2</v>
      </c>
      <c r="CI132" s="1180">
        <f t="shared" ca="1" si="814"/>
        <v>0</v>
      </c>
      <c r="CJ132" s="1180">
        <f t="shared" ca="1" si="814"/>
        <v>0</v>
      </c>
      <c r="CK132" s="1180">
        <f t="shared" ca="1" si="814"/>
        <v>-1.6386158523525429E-2</v>
      </c>
      <c r="CL132" s="1180">
        <f t="shared" ca="1" si="814"/>
        <v>-4.941642397024182E-8</v>
      </c>
      <c r="CM132" s="1180">
        <f t="shared" ca="1" si="814"/>
        <v>0</v>
      </c>
      <c r="CN132" s="1180">
        <f t="shared" ca="1" si="814"/>
        <v>-1.6386213086631626E-2</v>
      </c>
      <c r="CO132" s="1180">
        <f t="shared" ca="1" si="814"/>
        <v>-5.45773484566354E-8</v>
      </c>
      <c r="DA132" s="1180">
        <f t="shared" ca="1" si="815"/>
        <v>0</v>
      </c>
      <c r="DB132" s="1180">
        <f t="shared" ca="1" si="815"/>
        <v>0</v>
      </c>
      <c r="DC132" s="1180">
        <f t="shared" ca="1" si="815"/>
        <v>0</v>
      </c>
      <c r="DD132" s="1180">
        <f t="shared" ca="1" si="815"/>
        <v>0</v>
      </c>
      <c r="DE132" s="1180">
        <f t="shared" ca="1" si="815"/>
        <v>0</v>
      </c>
      <c r="DF132" s="1180">
        <f t="shared" ca="1" si="815"/>
        <v>0</v>
      </c>
      <c r="DG132" s="1180">
        <f t="shared" ca="1" si="815"/>
        <v>0</v>
      </c>
      <c r="DH132" s="1180">
        <f t="shared" ca="1" si="815"/>
        <v>0</v>
      </c>
      <c r="DI132" s="1180">
        <f t="shared" ca="1" si="815"/>
        <v>0</v>
      </c>
      <c r="DJ132" s="1180">
        <f t="shared" ca="1" si="815"/>
        <v>0</v>
      </c>
      <c r="DV132" s="1180">
        <f t="shared" ca="1" si="816"/>
        <v>0</v>
      </c>
      <c r="DW132" s="1180">
        <f t="shared" ca="1" si="816"/>
        <v>0</v>
      </c>
      <c r="DX132" s="1180">
        <f t="shared" ca="1" si="816"/>
        <v>0</v>
      </c>
      <c r="DY132" s="1180">
        <f t="shared" ca="1" si="816"/>
        <v>0</v>
      </c>
      <c r="DZ132" s="1180">
        <f t="shared" ca="1" si="816"/>
        <v>0</v>
      </c>
      <c r="EA132" s="1180">
        <f t="shared" ca="1" si="816"/>
        <v>0</v>
      </c>
      <c r="EB132" s="1180">
        <f t="shared" ca="1" si="816"/>
        <v>0</v>
      </c>
      <c r="EC132" s="1180">
        <f t="shared" ca="1" si="816"/>
        <v>0</v>
      </c>
      <c r="ED132" s="1180">
        <f t="shared" ca="1" si="816"/>
        <v>0</v>
      </c>
      <c r="EE132" s="1180">
        <f t="shared" ca="1" si="816"/>
        <v>0</v>
      </c>
      <c r="EF132" s="1180">
        <f t="shared" ca="1" si="816"/>
        <v>0</v>
      </c>
      <c r="EG132" s="1180">
        <f t="shared" ca="1" si="816"/>
        <v>0</v>
      </c>
      <c r="EH132" s="1180">
        <f t="shared" ca="1" si="816"/>
        <v>0</v>
      </c>
      <c r="EI132" s="1180">
        <f t="shared" ca="1" si="816"/>
        <v>0</v>
      </c>
      <c r="EJ132" s="1180">
        <f t="shared" ca="1" si="816"/>
        <v>0</v>
      </c>
      <c r="EK132" s="1180">
        <f t="shared" ca="1" si="816"/>
        <v>0</v>
      </c>
      <c r="EW132" s="1180">
        <f t="shared" ca="1" si="817"/>
        <v>-1.6386213086631626E-2</v>
      </c>
      <c r="EX132" s="1180">
        <f t="shared" ca="1" si="817"/>
        <v>-1.6386213086631626E-2</v>
      </c>
      <c r="EY132" s="1180">
        <f t="shared" ca="1" si="817"/>
        <v>-1.6362766452484523E-2</v>
      </c>
      <c r="EZ132" s="1180">
        <f t="shared" ca="1" si="817"/>
        <v>-1.6362766452484523E-2</v>
      </c>
      <c r="FA132" s="1180">
        <f t="shared" ca="1" si="817"/>
        <v>-1.8500204226446178E-11</v>
      </c>
      <c r="FB132" s="1180">
        <f t="shared" ca="1" si="817"/>
        <v>-2.3446619149243355E-5</v>
      </c>
      <c r="FN132" s="1180">
        <f t="shared" ca="1" si="818"/>
        <v>-5.142424286028516E-9</v>
      </c>
      <c r="FO132" s="1180">
        <f t="shared" ca="1" si="818"/>
        <v>-4.941642397024182E-8</v>
      </c>
      <c r="FP132" s="1180">
        <f t="shared" ca="1" si="818"/>
        <v>-1.8500204226446178E-11</v>
      </c>
      <c r="FQ132" s="1180">
        <f t="shared" ca="1" si="818"/>
        <v>-2.3446619149243355E-5</v>
      </c>
      <c r="FR132" s="1180">
        <f t="shared" ca="1" si="818"/>
        <v>0</v>
      </c>
      <c r="FS132" s="1180">
        <f t="shared" ca="1" si="818"/>
        <v>-2.3446617638265028E-5</v>
      </c>
      <c r="FT132" s="1180">
        <f t="shared" ca="1" si="818"/>
        <v>0</v>
      </c>
      <c r="FU132" s="1180">
        <f t="shared" ca="1" si="818"/>
        <v>-5.45773484566354E-8</v>
      </c>
      <c r="FV132" s="1180">
        <f t="shared" ca="1" si="818"/>
        <v>0</v>
      </c>
      <c r="FW132" s="1180">
        <f t="shared" ca="1" si="818"/>
        <v>-6.6261526826507464E-24</v>
      </c>
      <c r="FX132" s="1180">
        <f t="shared" ca="1" si="818"/>
        <v>-5.45773484566354E-8</v>
      </c>
      <c r="GJ132" s="1180">
        <f t="shared" ca="1" si="819"/>
        <v>0</v>
      </c>
      <c r="GK132" s="1180">
        <f t="shared" ca="1" si="819"/>
        <v>0</v>
      </c>
      <c r="GL132" s="1180">
        <f t="shared" ca="1" si="819"/>
        <v>0</v>
      </c>
      <c r="GM132" s="1180">
        <f t="shared" ca="1" si="819"/>
        <v>0</v>
      </c>
      <c r="GN132" s="1180">
        <f t="shared" ca="1" si="819"/>
        <v>0</v>
      </c>
      <c r="GO132" s="1180">
        <f t="shared" ca="1" si="819"/>
        <v>0</v>
      </c>
      <c r="GP132" s="1180">
        <f t="shared" ca="1" si="819"/>
        <v>0</v>
      </c>
      <c r="GQ132" s="1180">
        <f t="shared" ca="1" si="819"/>
        <v>0</v>
      </c>
      <c r="HC132" s="1180">
        <f t="shared" ca="1" si="820"/>
        <v>-1.6362766452484523E-2</v>
      </c>
      <c r="HD132" s="1180">
        <f t="shared" ca="1" si="820"/>
        <v>-1.5753708605629645E-2</v>
      </c>
      <c r="HE132" s="1180">
        <f t="shared" ca="1" si="820"/>
        <v>0</v>
      </c>
      <c r="HF132" s="1180">
        <f t="shared" ca="1" si="820"/>
        <v>-6.0435267713790457E-8</v>
      </c>
      <c r="HG132" s="1180">
        <f t="shared" ca="1" si="820"/>
        <v>-6.0899745249158685E-4</v>
      </c>
      <c r="HH132" s="1180">
        <f t="shared" ca="1" si="820"/>
        <v>-1.5753708605629645E-2</v>
      </c>
      <c r="HT132" s="1180">
        <f t="shared" ca="1" si="821"/>
        <v>-4.723635506206925E-5</v>
      </c>
      <c r="HU132" s="1180">
        <f t="shared" ca="1" si="821"/>
        <v>-1.5753708605629645E-2</v>
      </c>
      <c r="HV132" s="1180">
        <f t="shared" ca="1" si="821"/>
        <v>-1.58009449219659E-2</v>
      </c>
      <c r="HW132" s="1180">
        <f t="shared" ca="1" si="821"/>
        <v>-1.58009449219659E-2</v>
      </c>
      <c r="HX132" s="1180">
        <f t="shared" ca="1" si="821"/>
        <v>-1.321055882495692E-3</v>
      </c>
      <c r="HY132" s="1180">
        <f t="shared" ca="1" si="821"/>
        <v>-1.010149528080066E-4</v>
      </c>
      <c r="HZ132" s="1180">
        <f t="shared" ca="1" si="821"/>
        <v>-1.4223195624824544E-8</v>
      </c>
      <c r="IA132" s="1180">
        <f t="shared" ca="1" si="821"/>
        <v>-1.1332810713275548E-11</v>
      </c>
      <c r="IB132" s="1180">
        <f t="shared" ca="1" si="821"/>
        <v>0</v>
      </c>
      <c r="IC132" s="1180">
        <f t="shared" ca="1" si="821"/>
        <v>0</v>
      </c>
      <c r="ID132" s="1180">
        <f t="shared" ca="1" si="821"/>
        <v>0</v>
      </c>
      <c r="IE132" s="1180">
        <f t="shared" ca="1" si="821"/>
        <v>0</v>
      </c>
      <c r="IQ132" s="1180">
        <f t="shared" ca="1" si="822"/>
        <v>-1.321055882495692E-3</v>
      </c>
      <c r="IR132" s="1180">
        <f t="shared" ca="1" si="822"/>
        <v>-1.010149528080066E-4</v>
      </c>
      <c r="IS132" s="1180">
        <f t="shared" ca="1" si="822"/>
        <v>-2.0036121696910812E-6</v>
      </c>
      <c r="IT132" s="1180">
        <f t="shared" ca="1" si="822"/>
        <v>-1.0301856491054308E-4</v>
      </c>
      <c r="IU132" s="1180">
        <f t="shared" ca="1" si="822"/>
        <v>-9.6211937730888725E-5</v>
      </c>
      <c r="IV132" s="1180">
        <f t="shared" ca="1" si="822"/>
        <v>-5.8613763196016648E-5</v>
      </c>
      <c r="IW132" s="1180">
        <f t="shared" ca="1" si="822"/>
        <v>-4.8086692027816216E-5</v>
      </c>
      <c r="IX132" s="1180">
        <f t="shared" ca="1" si="822"/>
        <v>-4.1727980382217746E-10</v>
      </c>
      <c r="IY132" s="1180">
        <f t="shared" ca="1" si="822"/>
        <v>-6.8066268438813821E-6</v>
      </c>
      <c r="IZ132" s="1180">
        <f t="shared" ca="1" si="822"/>
        <v>-8.5234588977774535E-6</v>
      </c>
      <c r="JA132" s="1180">
        <f t="shared" ca="1" si="823"/>
        <v>-5.0090304186314859E-5</v>
      </c>
      <c r="JB132" s="1180">
        <f t="shared" ca="1" si="823"/>
        <v>0</v>
      </c>
      <c r="JC132" s="1180">
        <f t="shared" ca="1" si="823"/>
        <v>-8.5234475934210937E-6</v>
      </c>
      <c r="JD132" s="1180">
        <f t="shared" ca="1" si="823"/>
        <v>0</v>
      </c>
      <c r="JE132" s="1180">
        <f t="shared" ca="1" si="823"/>
        <v>-8.5234588977774535E-6</v>
      </c>
      <c r="JF132" s="1180">
        <f t="shared" ca="1" si="823"/>
        <v>0</v>
      </c>
      <c r="JG132" s="1180">
        <f t="shared" ca="1" si="823"/>
        <v>0</v>
      </c>
      <c r="JH132" s="1180">
        <f t="shared" ca="1" si="823"/>
        <v>-1.1332810713275548E-11</v>
      </c>
      <c r="JT132" s="1180">
        <f t="shared" ca="1" si="824"/>
        <v>0</v>
      </c>
      <c r="JU132" s="1180">
        <f t="shared" ca="1" si="824"/>
        <v>0</v>
      </c>
      <c r="JV132" s="1180">
        <f t="shared" ca="1" si="824"/>
        <v>0</v>
      </c>
      <c r="JW132" s="1180">
        <f t="shared" ca="1" si="824"/>
        <v>0</v>
      </c>
      <c r="JX132" s="1180">
        <f t="shared" ca="1" si="824"/>
        <v>0</v>
      </c>
      <c r="JY132" s="1180">
        <f t="shared" ca="1" si="824"/>
        <v>0</v>
      </c>
      <c r="JZ132" s="1180">
        <f t="shared" ca="1" si="824"/>
        <v>0</v>
      </c>
      <c r="KA132" s="1180">
        <f t="shared" ca="1" si="824"/>
        <v>0</v>
      </c>
      <c r="KB132" s="1180">
        <f t="shared" ca="1" si="824"/>
        <v>0</v>
      </c>
      <c r="KC132" s="1180">
        <f t="shared" ca="1" si="824"/>
        <v>0</v>
      </c>
      <c r="KL132" s="1180">
        <f t="shared" ca="1" si="825"/>
        <v>0</v>
      </c>
      <c r="KM132" s="1180">
        <f t="shared" ca="1" si="825"/>
        <v>0</v>
      </c>
      <c r="KN132" s="1180">
        <f t="shared" ca="1" si="825"/>
        <v>0</v>
      </c>
      <c r="KO132" s="1180">
        <f t="shared" ca="1" si="825"/>
        <v>0</v>
      </c>
      <c r="KP132" s="1180">
        <f t="shared" ca="1" si="825"/>
        <v>0</v>
      </c>
      <c r="KQ132" s="1180">
        <f t="shared" ca="1" si="825"/>
        <v>0</v>
      </c>
      <c r="KR132" s="1180">
        <f t="shared" ca="1" si="825"/>
        <v>0</v>
      </c>
      <c r="LA132" s="1180">
        <f t="shared" ca="1" si="826"/>
        <v>-6.0435267713790457E-8</v>
      </c>
      <c r="LB132" s="1180">
        <f t="shared" ca="1" si="826"/>
        <v>-1.4223195624824544E-8</v>
      </c>
      <c r="LC132" s="1180">
        <f t="shared" ca="1" si="826"/>
        <v>-7.4658463730350127E-8</v>
      </c>
      <c r="LD132" s="1180">
        <f t="shared" ca="1" si="826"/>
        <v>-7.4658463730350127E-8</v>
      </c>
      <c r="LE132" s="1180">
        <f t="shared" ca="1" si="826"/>
        <v>0</v>
      </c>
      <c r="LF132" s="1180">
        <f t="shared" ca="1" si="826"/>
        <v>0</v>
      </c>
      <c r="LG132" s="1180">
        <f t="shared" ca="1" si="826"/>
        <v>0</v>
      </c>
      <c r="LH132" s="1180">
        <f t="shared" ca="1" si="826"/>
        <v>0</v>
      </c>
      <c r="LI132" s="1180">
        <f t="shared" ca="1" si="826"/>
        <v>0</v>
      </c>
      <c r="LJ132" s="1180">
        <f t="shared" ca="1" si="826"/>
        <v>0</v>
      </c>
      <c r="LK132" s="1180">
        <f t="shared" ca="1" si="826"/>
        <v>0</v>
      </c>
      <c r="LW132" s="1180">
        <f t="shared" ca="1" si="827"/>
        <v>0</v>
      </c>
      <c r="LX132" s="1180">
        <f t="shared" ca="1" si="827"/>
        <v>0</v>
      </c>
      <c r="LY132" s="1180">
        <f t="shared" ca="1" si="827"/>
        <v>-6.0899745249158685E-4</v>
      </c>
      <c r="LZ132" s="1180">
        <f t="shared" ca="1" si="827"/>
        <v>-6.8066268438813821E-6</v>
      </c>
      <c r="MA132" s="1180">
        <f t="shared" ca="1" si="827"/>
        <v>-6.1580407967124103E-4</v>
      </c>
      <c r="MB132" s="1180">
        <f t="shared" ca="1" si="827"/>
        <v>-7.4658463730350127E-8</v>
      </c>
      <c r="MC132" s="1180">
        <f t="shared" ca="1" si="827"/>
        <v>0</v>
      </c>
      <c r="MD132" s="1180">
        <f t="shared" ca="1" si="827"/>
        <v>0</v>
      </c>
      <c r="ME132" s="1180">
        <f t="shared" ca="1" si="827"/>
        <v>0</v>
      </c>
      <c r="MF132" s="1180">
        <f t="shared" ca="1" si="827"/>
        <v>0</v>
      </c>
      <c r="MG132" s="1180">
        <f t="shared" ca="1" si="828"/>
        <v>0</v>
      </c>
      <c r="MH132" s="1180">
        <f t="shared" ca="1" si="828"/>
        <v>0</v>
      </c>
      <c r="MI132" s="1180">
        <f t="shared" ca="1" si="828"/>
        <v>0</v>
      </c>
      <c r="MJ132" s="1180">
        <f t="shared" ca="1" si="828"/>
        <v>0</v>
      </c>
      <c r="MK132" s="1180">
        <f t="shared" ca="1" si="828"/>
        <v>0</v>
      </c>
      <c r="ML132" s="1180">
        <f t="shared" ca="1" si="828"/>
        <v>0</v>
      </c>
      <c r="MM132" s="1180">
        <f t="shared" ca="1" si="828"/>
        <v>0</v>
      </c>
      <c r="MN132" s="1180">
        <f t="shared" ca="1" si="828"/>
        <v>0</v>
      </c>
      <c r="MO132" s="1180">
        <f t="shared" ca="1" si="828"/>
        <v>0</v>
      </c>
      <c r="NA132" s="1180">
        <f t="shared" ca="1" si="829"/>
        <v>-3.2397754641990304E-5</v>
      </c>
      <c r="NB132" s="1180">
        <f t="shared" ca="1" si="829"/>
        <v>-2.0655201023566358E-6</v>
      </c>
      <c r="NC132" s="1180">
        <f t="shared" ca="1" si="829"/>
        <v>-3.0332234511652593E-5</v>
      </c>
      <c r="ND132" s="1180">
        <f t="shared" ca="1" si="829"/>
        <v>0</v>
      </c>
      <c r="NE132" s="1180">
        <f t="shared" ca="1" si="829"/>
        <v>0</v>
      </c>
      <c r="NF132" s="1180">
        <f t="shared" ca="1" si="829"/>
        <v>0</v>
      </c>
      <c r="NG132" s="1180">
        <f t="shared" ca="1" si="829"/>
        <v>0</v>
      </c>
      <c r="NH132" s="1180">
        <f t="shared" ca="1" si="829"/>
        <v>0</v>
      </c>
      <c r="NI132" s="1180">
        <f t="shared" ca="1" si="829"/>
        <v>0</v>
      </c>
      <c r="NJ132" s="1180">
        <f t="shared" ca="1" si="829"/>
        <v>0</v>
      </c>
      <c r="NK132" s="1180">
        <f t="shared" ca="1" si="829"/>
        <v>0</v>
      </c>
      <c r="NL132" s="1180">
        <f t="shared" ca="1" si="829"/>
        <v>0</v>
      </c>
      <c r="NM132" s="1180">
        <f t="shared" ca="1" si="829"/>
        <v>0</v>
      </c>
      <c r="NN132" s="1180">
        <f t="shared" ca="1" si="829"/>
        <v>0</v>
      </c>
      <c r="NO132" s="1180">
        <f t="shared" ca="1" si="829"/>
        <v>0</v>
      </c>
      <c r="NP132" s="1180">
        <f t="shared" ca="1" si="829"/>
        <v>0</v>
      </c>
      <c r="OH132" s="1180">
        <f t="shared" ca="1" si="830"/>
        <v>0</v>
      </c>
      <c r="OI132" s="1180">
        <f t="shared" ca="1" si="830"/>
        <v>0</v>
      </c>
      <c r="OJ132" s="1180">
        <f t="shared" ca="1" si="830"/>
        <v>0</v>
      </c>
      <c r="OK132" s="1180">
        <f t="shared" ca="1" si="830"/>
        <v>0</v>
      </c>
      <c r="OL132" s="1180">
        <f t="shared" ca="1" si="830"/>
        <v>0</v>
      </c>
      <c r="OM132" s="1180">
        <f t="shared" ca="1" si="830"/>
        <v>0</v>
      </c>
      <c r="ON132" s="1180">
        <f t="shared" ca="1" si="830"/>
        <v>0</v>
      </c>
      <c r="OO132" s="1180">
        <f t="shared" ca="1" si="830"/>
        <v>0</v>
      </c>
      <c r="PA132" s="1180">
        <f t="shared" ca="1" si="831"/>
        <v>0</v>
      </c>
      <c r="PB132" s="1180">
        <f t="shared" ca="1" si="831"/>
        <v>0</v>
      </c>
      <c r="PC132" s="1180">
        <f t="shared" ca="1" si="831"/>
        <v>0</v>
      </c>
      <c r="PD132" s="1180">
        <f t="shared" ca="1" si="831"/>
        <v>0</v>
      </c>
      <c r="PE132" s="1180">
        <f t="shared" ca="1" si="831"/>
        <v>0</v>
      </c>
      <c r="PF132" s="1180">
        <f t="shared" ca="1" si="831"/>
        <v>0</v>
      </c>
      <c r="PG132" s="1180">
        <f t="shared" ca="1" si="831"/>
        <v>0</v>
      </c>
      <c r="PH132" s="1180">
        <f t="shared" ca="1" si="831"/>
        <v>0</v>
      </c>
      <c r="PI132" s="1180">
        <f t="shared" ca="1" si="831"/>
        <v>0</v>
      </c>
      <c r="PJ132" s="1180">
        <f t="shared" ca="1" si="831"/>
        <v>0</v>
      </c>
      <c r="PK132" s="1180">
        <f t="shared" ca="1" si="831"/>
        <v>0</v>
      </c>
      <c r="PW132" s="1180">
        <f t="shared" ca="1" si="810"/>
        <v>0</v>
      </c>
      <c r="PX132" s="1180">
        <f t="shared" ca="1" si="810"/>
        <v>0</v>
      </c>
      <c r="PY132" s="1180">
        <f t="shared" ca="1" si="810"/>
        <v>0</v>
      </c>
      <c r="PZ132" s="1180">
        <f t="shared" ca="1" si="810"/>
        <v>0</v>
      </c>
    </row>
    <row r="133" spans="1:442" ht="12" customHeight="1">
      <c r="A133" s="1">
        <v>22</v>
      </c>
      <c r="B133" s="1" t="s">
        <v>2648</v>
      </c>
      <c r="C133" s="1" t="s">
        <v>2673</v>
      </c>
      <c r="D133" s="1" t="s">
        <v>93</v>
      </c>
      <c r="E133" s="1181">
        <v>60.05256</v>
      </c>
      <c r="F133" s="1">
        <v>-0.19452268085999999</v>
      </c>
      <c r="J133" s="1180">
        <f t="shared" ca="1" si="788"/>
        <v>0</v>
      </c>
      <c r="K133" s="1180">
        <f t="shared" ca="1" si="788"/>
        <v>0</v>
      </c>
      <c r="T133" s="1180">
        <f t="shared" ca="1" si="811"/>
        <v>0</v>
      </c>
      <c r="U133" s="1180">
        <f t="shared" ca="1" si="811"/>
        <v>0</v>
      </c>
      <c r="V133" s="1180">
        <f t="shared" ca="1" si="811"/>
        <v>-5.6929094560142441E-3</v>
      </c>
      <c r="W133" s="1180">
        <f t="shared" ca="1" si="811"/>
        <v>0</v>
      </c>
      <c r="X133" s="1180">
        <f t="shared" ca="1" si="811"/>
        <v>0</v>
      </c>
      <c r="Y133" s="1180">
        <f t="shared" ca="1" si="811"/>
        <v>-2.237998590474707E-2</v>
      </c>
      <c r="Z133" s="1180">
        <f t="shared" ca="1" si="811"/>
        <v>-6.9149210788258695E-3</v>
      </c>
      <c r="AA133" s="1180">
        <f t="shared" ca="1" si="811"/>
        <v>-1.546506479352913E-2</v>
      </c>
      <c r="AB133" s="1180">
        <f t="shared" ca="1" si="811"/>
        <v>0</v>
      </c>
      <c r="AC133" s="1180">
        <f t="shared" ca="1" si="811"/>
        <v>-5.6929094560142441E-3</v>
      </c>
      <c r="AD133" s="1180">
        <f t="shared" ca="1" si="811"/>
        <v>0</v>
      </c>
      <c r="AM133" s="1180">
        <f t="shared" ca="1" si="812"/>
        <v>0</v>
      </c>
      <c r="AN133" s="1180">
        <f t="shared" ca="1" si="812"/>
        <v>0</v>
      </c>
      <c r="AO133" s="1180">
        <f t="shared" ca="1" si="812"/>
        <v>-1.546506479352913E-2</v>
      </c>
      <c r="AP133" s="1180">
        <f t="shared" ca="1" si="812"/>
        <v>-1.546506479352913E-2</v>
      </c>
      <c r="AQ133" s="1180">
        <f t="shared" ca="1" si="812"/>
        <v>-4.2204001306129736E-3</v>
      </c>
      <c r="AR133" s="1180">
        <f t="shared" ca="1" si="812"/>
        <v>-6.6740908547164137E-3</v>
      </c>
      <c r="AS133" s="1180">
        <f t="shared" ca="1" si="812"/>
        <v>-2.4083024645998465E-4</v>
      </c>
      <c r="AT133" s="1180">
        <f t="shared" ca="1" si="812"/>
        <v>-9.182686074983272E-3</v>
      </c>
      <c r="AU133" s="1180">
        <f t="shared" ca="1" si="812"/>
        <v>-1.7118048876716666E-3</v>
      </c>
      <c r="AV133" s="1180">
        <f t="shared" ca="1" si="812"/>
        <v>-1.1244664695308229E-2</v>
      </c>
      <c r="AW133" s="1180">
        <f t="shared" ca="1" si="812"/>
        <v>-9.182686074983272E-3</v>
      </c>
      <c r="AX133" s="1180">
        <f t="shared" ca="1" si="812"/>
        <v>-1.1135321209438843E-2</v>
      </c>
      <c r="AY133" s="1180">
        <f t="shared" ca="1" si="812"/>
        <v>0</v>
      </c>
      <c r="AZ133" s="1180">
        <f t="shared" ca="1" si="812"/>
        <v>0</v>
      </c>
      <c r="BA133" s="1180">
        <f t="shared" ca="1" si="812"/>
        <v>0</v>
      </c>
      <c r="BB133" s="1180">
        <f t="shared" ca="1" si="812"/>
        <v>-1.1244664695308229E-2</v>
      </c>
      <c r="BN133" s="1180">
        <f t="shared" ca="1" si="813"/>
        <v>-1.1244664500955799E-3</v>
      </c>
      <c r="BO133" s="1180">
        <f t="shared" ca="1" si="813"/>
        <v>-1.1163633175486399E-3</v>
      </c>
      <c r="BP133" s="1180">
        <f t="shared" ca="1" si="813"/>
        <v>-8.1031343932882463E-6</v>
      </c>
      <c r="BQ133" s="1180">
        <f t="shared" ca="1" si="813"/>
        <v>0</v>
      </c>
      <c r="BR133" s="1180">
        <f t="shared" ca="1" si="813"/>
        <v>0</v>
      </c>
      <c r="CD133" s="1180">
        <f t="shared" ca="1" si="814"/>
        <v>-1.1244664695308229E-2</v>
      </c>
      <c r="CE133" s="1180">
        <f t="shared" ca="1" si="814"/>
        <v>-1.1244664695308229E-2</v>
      </c>
      <c r="CF133" s="1180">
        <f t="shared" ca="1" si="814"/>
        <v>-1.1244664500955799E-3</v>
      </c>
      <c r="CG133" s="1180">
        <f t="shared" ca="1" si="814"/>
        <v>-1.1163633175486399E-3</v>
      </c>
      <c r="CH133" s="1180">
        <f t="shared" ca="1" si="814"/>
        <v>-1.1244664695308229E-2</v>
      </c>
      <c r="CI133" s="1180">
        <f t="shared" ca="1" si="814"/>
        <v>0</v>
      </c>
      <c r="CJ133" s="1180">
        <f t="shared" ca="1" si="814"/>
        <v>0</v>
      </c>
      <c r="CK133" s="1180">
        <f t="shared" ca="1" si="814"/>
        <v>-1.1158806011836789E-2</v>
      </c>
      <c r="CL133" s="1180">
        <f t="shared" ca="1" si="814"/>
        <v>-7.7755371148503292E-5</v>
      </c>
      <c r="CM133" s="1180">
        <f t="shared" ca="1" si="814"/>
        <v>0</v>
      </c>
      <c r="CN133" s="1180">
        <f t="shared" ca="1" si="814"/>
        <v>-1.1249386973430787E-2</v>
      </c>
      <c r="CO133" s="1180">
        <f t="shared" ca="1" si="814"/>
        <v>-9.058096386144498E-5</v>
      </c>
      <c r="DA133" s="1180">
        <f t="shared" ca="1" si="815"/>
        <v>0</v>
      </c>
      <c r="DB133" s="1180">
        <f t="shared" ca="1" si="815"/>
        <v>0</v>
      </c>
      <c r="DC133" s="1180">
        <f t="shared" ca="1" si="815"/>
        <v>0</v>
      </c>
      <c r="DD133" s="1180">
        <f t="shared" ca="1" si="815"/>
        <v>0</v>
      </c>
      <c r="DE133" s="1180">
        <f t="shared" ca="1" si="815"/>
        <v>0</v>
      </c>
      <c r="DF133" s="1180">
        <f t="shared" ca="1" si="815"/>
        <v>0</v>
      </c>
      <c r="DG133" s="1180">
        <f t="shared" ca="1" si="815"/>
        <v>0</v>
      </c>
      <c r="DH133" s="1180">
        <f t="shared" ca="1" si="815"/>
        <v>0</v>
      </c>
      <c r="DI133" s="1180">
        <f t="shared" ca="1" si="815"/>
        <v>0</v>
      </c>
      <c r="DJ133" s="1180">
        <f t="shared" ca="1" si="815"/>
        <v>0</v>
      </c>
      <c r="DV133" s="1180">
        <f t="shared" ca="1" si="816"/>
        <v>0</v>
      </c>
      <c r="DW133" s="1180">
        <f t="shared" ca="1" si="816"/>
        <v>0</v>
      </c>
      <c r="DX133" s="1180">
        <f t="shared" ca="1" si="816"/>
        <v>0</v>
      </c>
      <c r="DY133" s="1180">
        <f t="shared" ca="1" si="816"/>
        <v>0</v>
      </c>
      <c r="DZ133" s="1180">
        <f t="shared" ca="1" si="816"/>
        <v>0</v>
      </c>
      <c r="EA133" s="1180">
        <f t="shared" ca="1" si="816"/>
        <v>0</v>
      </c>
      <c r="EB133" s="1180">
        <f t="shared" ca="1" si="816"/>
        <v>0</v>
      </c>
      <c r="EC133" s="1180">
        <f t="shared" ca="1" si="816"/>
        <v>0</v>
      </c>
      <c r="ED133" s="1180">
        <f t="shared" ca="1" si="816"/>
        <v>0</v>
      </c>
      <c r="EE133" s="1180">
        <f t="shared" ca="1" si="816"/>
        <v>0</v>
      </c>
      <c r="EF133" s="1180">
        <f t="shared" ca="1" si="816"/>
        <v>0</v>
      </c>
      <c r="EG133" s="1180">
        <f t="shared" ca="1" si="816"/>
        <v>0</v>
      </c>
      <c r="EH133" s="1180">
        <f t="shared" ca="1" si="816"/>
        <v>0</v>
      </c>
      <c r="EI133" s="1180">
        <f t="shared" ca="1" si="816"/>
        <v>0</v>
      </c>
      <c r="EJ133" s="1180">
        <f t="shared" ca="1" si="816"/>
        <v>0</v>
      </c>
      <c r="EK133" s="1180">
        <f t="shared" ca="1" si="816"/>
        <v>0</v>
      </c>
      <c r="EW133" s="1180">
        <f t="shared" ca="1" si="817"/>
        <v>-1.1249386973430787E-2</v>
      </c>
      <c r="EX133" s="1180">
        <f t="shared" ca="1" si="817"/>
        <v>-1.1249386973430787E-2</v>
      </c>
      <c r="EY133" s="1180">
        <f t="shared" ca="1" si="817"/>
        <v>-5.5515604981609947E-3</v>
      </c>
      <c r="EZ133" s="1180">
        <f t="shared" ca="1" si="817"/>
        <v>-5.5515604981609947E-3</v>
      </c>
      <c r="FA133" s="1180">
        <f t="shared" ca="1" si="817"/>
        <v>-4.9152961917060244E-6</v>
      </c>
      <c r="FB133" s="1180">
        <f t="shared" ca="1" si="817"/>
        <v>-5.6929112051860974E-3</v>
      </c>
      <c r="FN133" s="1180">
        <f t="shared" ca="1" si="818"/>
        <v>-8.1031343932882463E-6</v>
      </c>
      <c r="FO133" s="1180">
        <f t="shared" ca="1" si="818"/>
        <v>-7.7755371148503292E-5</v>
      </c>
      <c r="FP133" s="1180">
        <f t="shared" ca="1" si="818"/>
        <v>-4.9152961917060244E-6</v>
      </c>
      <c r="FQ133" s="1180">
        <f t="shared" ca="1" si="818"/>
        <v>-5.6929112051860974E-3</v>
      </c>
      <c r="FR133" s="1180">
        <f t="shared" ca="1" si="818"/>
        <v>-1.3721438624908948E-9</v>
      </c>
      <c r="FS133" s="1180">
        <f t="shared" ca="1" si="818"/>
        <v>-5.6929094560142441E-3</v>
      </c>
      <c r="FT133" s="1180">
        <f t="shared" ca="1" si="818"/>
        <v>0</v>
      </c>
      <c r="FU133" s="1180">
        <f t="shared" ca="1" si="818"/>
        <v>-9.0773801636321336E-5</v>
      </c>
      <c r="FV133" s="1180">
        <f t="shared" ca="1" si="818"/>
        <v>0</v>
      </c>
      <c r="FW133" s="1180">
        <f t="shared" ca="1" si="818"/>
        <v>-1.9283787432003177E-7</v>
      </c>
      <c r="FX133" s="1180">
        <f t="shared" ca="1" si="818"/>
        <v>-9.058096386144498E-5</v>
      </c>
      <c r="GJ133" s="1180">
        <f t="shared" ca="1" si="819"/>
        <v>-1.3721438624908948E-9</v>
      </c>
      <c r="GK133" s="1180">
        <f t="shared" ca="1" si="819"/>
        <v>-1.3721438624908948E-9</v>
      </c>
      <c r="GL133" s="1180">
        <f t="shared" ca="1" si="819"/>
        <v>0</v>
      </c>
      <c r="GM133" s="1180">
        <f t="shared" ca="1" si="819"/>
        <v>-1.3721438624908948E-9</v>
      </c>
      <c r="GN133" s="1180">
        <f t="shared" ca="1" si="819"/>
        <v>-1.3721438624908948E-9</v>
      </c>
      <c r="GO133" s="1180">
        <f t="shared" ca="1" si="819"/>
        <v>0</v>
      </c>
      <c r="GP133" s="1180">
        <f t="shared" ca="1" si="819"/>
        <v>-1.3721438624908948E-9</v>
      </c>
      <c r="GQ133" s="1180">
        <f t="shared" ca="1" si="819"/>
        <v>0</v>
      </c>
      <c r="HC133" s="1180">
        <f t="shared" ca="1" si="820"/>
        <v>-5.5515604981609947E-3</v>
      </c>
      <c r="HD133" s="1180">
        <f t="shared" ca="1" si="820"/>
        <v>-5.3449192955654775E-3</v>
      </c>
      <c r="HE133" s="1180">
        <f t="shared" ca="1" si="820"/>
        <v>0</v>
      </c>
      <c r="HF133" s="1180">
        <f t="shared" ca="1" si="820"/>
        <v>-2.1960244974016753E-5</v>
      </c>
      <c r="HG133" s="1180">
        <f t="shared" ca="1" si="820"/>
        <v>-1.846809553864472E-4</v>
      </c>
      <c r="HH133" s="1180">
        <f t="shared" ca="1" si="820"/>
        <v>-5.3449192955654775E-3</v>
      </c>
      <c r="HT133" s="1180">
        <f t="shared" ca="1" si="821"/>
        <v>-1.1135321209438843E-2</v>
      </c>
      <c r="HU133" s="1180">
        <f t="shared" ca="1" si="821"/>
        <v>-5.3449192955654775E-3</v>
      </c>
      <c r="HV133" s="1180">
        <f t="shared" ca="1" si="821"/>
        <v>-1.648024050500432E-2</v>
      </c>
      <c r="HW133" s="1180">
        <f t="shared" ca="1" si="821"/>
        <v>-1.648024050500432E-2</v>
      </c>
      <c r="HX133" s="1180">
        <f t="shared" ca="1" si="821"/>
        <v>-1.349091073148618E-3</v>
      </c>
      <c r="HY133" s="1180">
        <f t="shared" ca="1" si="821"/>
        <v>-1.0315867236129018E-4</v>
      </c>
      <c r="HZ133" s="1180">
        <f t="shared" ca="1" si="821"/>
        <v>-3.0978292839683608E-5</v>
      </c>
      <c r="IA133" s="1180">
        <f t="shared" ca="1" si="821"/>
        <v>-6.394157602300107E-9</v>
      </c>
      <c r="IB133" s="1180">
        <f t="shared" ca="1" si="821"/>
        <v>0</v>
      </c>
      <c r="IC133" s="1180">
        <f t="shared" ca="1" si="821"/>
        <v>0</v>
      </c>
      <c r="ID133" s="1180">
        <f t="shared" ca="1" si="821"/>
        <v>0</v>
      </c>
      <c r="IE133" s="1180">
        <f t="shared" ca="1" si="821"/>
        <v>0</v>
      </c>
      <c r="IQ133" s="1180">
        <f t="shared" ca="1" si="822"/>
        <v>-1.349091073148618E-3</v>
      </c>
      <c r="IR133" s="1180">
        <f t="shared" ca="1" si="822"/>
        <v>-1.0315867236129018E-4</v>
      </c>
      <c r="IS133" s="1180">
        <f t="shared" ca="1" si="822"/>
        <v>-2.0035657939795471E-6</v>
      </c>
      <c r="IT133" s="1180">
        <f t="shared" ca="1" si="822"/>
        <v>-1.0516223826216357E-4</v>
      </c>
      <c r="IU133" s="1180">
        <f t="shared" ca="1" si="822"/>
        <v>-9.8213975052529362E-5</v>
      </c>
      <c r="IV133" s="1180">
        <f t="shared" ca="1" si="822"/>
        <v>-5.8612402966810494E-5</v>
      </c>
      <c r="IW133" s="1180">
        <f t="shared" ca="1" si="822"/>
        <v>-4.8085579029595482E-5</v>
      </c>
      <c r="IX133" s="1180">
        <f t="shared" ca="1" si="822"/>
        <v>-1.2032220900271445E-6</v>
      </c>
      <c r="IY133" s="1180">
        <f t="shared" ca="1" si="822"/>
        <v>-6.9482633068104324E-6</v>
      </c>
      <c r="IZ133" s="1180">
        <f t="shared" ca="1" si="822"/>
        <v>-8.5232611459804823E-6</v>
      </c>
      <c r="JA133" s="1180">
        <f t="shared" ca="1" si="823"/>
        <v>-5.0089144930468859E-5</v>
      </c>
      <c r="JB133" s="1180">
        <f t="shared" ca="1" si="823"/>
        <v>0</v>
      </c>
      <c r="JC133" s="1180">
        <f t="shared" ca="1" si="823"/>
        <v>-8.5168669834869769E-6</v>
      </c>
      <c r="JD133" s="1180">
        <f t="shared" ca="1" si="823"/>
        <v>0</v>
      </c>
      <c r="JE133" s="1180">
        <f t="shared" ca="1" si="823"/>
        <v>-8.5232611459804823E-6</v>
      </c>
      <c r="JF133" s="1180">
        <f t="shared" ca="1" si="823"/>
        <v>0</v>
      </c>
      <c r="JG133" s="1180">
        <f t="shared" ca="1" si="823"/>
        <v>0</v>
      </c>
      <c r="JH133" s="1180">
        <f t="shared" ca="1" si="823"/>
        <v>-6.394157602300107E-9</v>
      </c>
      <c r="JT133" s="1180">
        <f t="shared" ca="1" si="824"/>
        <v>0</v>
      </c>
      <c r="JU133" s="1180">
        <f t="shared" ca="1" si="824"/>
        <v>0</v>
      </c>
      <c r="JV133" s="1180">
        <f t="shared" ca="1" si="824"/>
        <v>0</v>
      </c>
      <c r="JW133" s="1180">
        <f t="shared" ca="1" si="824"/>
        <v>0</v>
      </c>
      <c r="JX133" s="1180">
        <f t="shared" ca="1" si="824"/>
        <v>-1.3721438624908948E-9</v>
      </c>
      <c r="JY133" s="1180">
        <f t="shared" ca="1" si="824"/>
        <v>0</v>
      </c>
      <c r="JZ133" s="1180">
        <f t="shared" ca="1" si="824"/>
        <v>-1.3721438624908948E-9</v>
      </c>
      <c r="KA133" s="1180">
        <f t="shared" ca="1" si="824"/>
        <v>0</v>
      </c>
      <c r="KB133" s="1180">
        <f t="shared" ca="1" si="824"/>
        <v>0</v>
      </c>
      <c r="KC133" s="1180">
        <f t="shared" ca="1" si="824"/>
        <v>0</v>
      </c>
      <c r="KL133" s="1180">
        <f t="shared" ca="1" si="825"/>
        <v>0</v>
      </c>
      <c r="KM133" s="1180">
        <f t="shared" ca="1" si="825"/>
        <v>0</v>
      </c>
      <c r="KN133" s="1180">
        <f t="shared" ca="1" si="825"/>
        <v>0</v>
      </c>
      <c r="KO133" s="1180">
        <f t="shared" ca="1" si="825"/>
        <v>0</v>
      </c>
      <c r="KP133" s="1180">
        <f t="shared" ca="1" si="825"/>
        <v>0</v>
      </c>
      <c r="KQ133" s="1180">
        <f t="shared" ca="1" si="825"/>
        <v>0</v>
      </c>
      <c r="KR133" s="1180">
        <f t="shared" ca="1" si="825"/>
        <v>0</v>
      </c>
      <c r="LA133" s="1180">
        <f t="shared" ca="1" si="826"/>
        <v>-2.1960244974016753E-5</v>
      </c>
      <c r="LB133" s="1180">
        <f t="shared" ca="1" si="826"/>
        <v>-3.0978292839683608E-5</v>
      </c>
      <c r="LC133" s="1180">
        <f t="shared" ca="1" si="826"/>
        <v>-5.2938537781308275E-5</v>
      </c>
      <c r="LD133" s="1180">
        <f t="shared" ca="1" si="826"/>
        <v>-5.2938537781308275E-5</v>
      </c>
      <c r="LE133" s="1180">
        <f t="shared" ca="1" si="826"/>
        <v>0</v>
      </c>
      <c r="LF133" s="1180">
        <f t="shared" ca="1" si="826"/>
        <v>0</v>
      </c>
      <c r="LG133" s="1180">
        <f t="shared" ca="1" si="826"/>
        <v>0</v>
      </c>
      <c r="LH133" s="1180">
        <f t="shared" ca="1" si="826"/>
        <v>0</v>
      </c>
      <c r="LI133" s="1180">
        <f t="shared" ca="1" si="826"/>
        <v>0</v>
      </c>
      <c r="LJ133" s="1180">
        <f t="shared" ca="1" si="826"/>
        <v>0</v>
      </c>
      <c r="LK133" s="1180">
        <f t="shared" ca="1" si="826"/>
        <v>0</v>
      </c>
      <c r="LW133" s="1180">
        <f t="shared" ca="1" si="827"/>
        <v>0</v>
      </c>
      <c r="LX133" s="1180">
        <f t="shared" ca="1" si="827"/>
        <v>0</v>
      </c>
      <c r="LY133" s="1180">
        <f t="shared" ca="1" si="827"/>
        <v>-1.846809553864472E-4</v>
      </c>
      <c r="LZ133" s="1180">
        <f t="shared" ca="1" si="827"/>
        <v>-6.9482633068104324E-6</v>
      </c>
      <c r="MA133" s="1180">
        <f t="shared" ca="1" si="827"/>
        <v>-1.9162921859608144E-4</v>
      </c>
      <c r="MB133" s="1180">
        <f t="shared" ca="1" si="827"/>
        <v>-5.2938537781308275E-5</v>
      </c>
      <c r="MC133" s="1180">
        <f t="shared" ca="1" si="827"/>
        <v>0</v>
      </c>
      <c r="MD133" s="1180">
        <f t="shared" ca="1" si="827"/>
        <v>0</v>
      </c>
      <c r="ME133" s="1180">
        <f t="shared" ca="1" si="827"/>
        <v>0</v>
      </c>
      <c r="MF133" s="1180">
        <f t="shared" ca="1" si="827"/>
        <v>0</v>
      </c>
      <c r="MG133" s="1180">
        <f t="shared" ca="1" si="828"/>
        <v>0</v>
      </c>
      <c r="MH133" s="1180">
        <f t="shared" ca="1" si="828"/>
        <v>0</v>
      </c>
      <c r="MI133" s="1180">
        <f t="shared" ca="1" si="828"/>
        <v>0</v>
      </c>
      <c r="MJ133" s="1180">
        <f t="shared" ca="1" si="828"/>
        <v>0</v>
      </c>
      <c r="MK133" s="1180">
        <f t="shared" ca="1" si="828"/>
        <v>0</v>
      </c>
      <c r="ML133" s="1180">
        <f t="shared" ca="1" si="828"/>
        <v>0</v>
      </c>
      <c r="MM133" s="1180">
        <f t="shared" ca="1" si="828"/>
        <v>0</v>
      </c>
      <c r="MN133" s="1180">
        <f t="shared" ca="1" si="828"/>
        <v>0</v>
      </c>
      <c r="MO133" s="1180">
        <f t="shared" ca="1" si="828"/>
        <v>0</v>
      </c>
      <c r="NA133" s="1180">
        <f t="shared" ca="1" si="829"/>
        <v>-6.9149210788258695E-3</v>
      </c>
      <c r="NB133" s="1180">
        <f t="shared" ca="1" si="829"/>
        <v>-6.6740908547164137E-3</v>
      </c>
      <c r="NC133" s="1180">
        <f t="shared" ca="1" si="829"/>
        <v>-2.4083024645998465E-4</v>
      </c>
      <c r="ND133" s="1180">
        <f t="shared" ca="1" si="829"/>
        <v>0</v>
      </c>
      <c r="NE133" s="1180">
        <f t="shared" ca="1" si="829"/>
        <v>0</v>
      </c>
      <c r="NF133" s="1180">
        <f t="shared" ca="1" si="829"/>
        <v>0</v>
      </c>
      <c r="NG133" s="1180">
        <f t="shared" ca="1" si="829"/>
        <v>0</v>
      </c>
      <c r="NH133" s="1180">
        <f t="shared" ca="1" si="829"/>
        <v>0</v>
      </c>
      <c r="NI133" s="1180">
        <f t="shared" ca="1" si="829"/>
        <v>0</v>
      </c>
      <c r="NJ133" s="1180">
        <f t="shared" ca="1" si="829"/>
        <v>0</v>
      </c>
      <c r="NK133" s="1180">
        <f t="shared" ca="1" si="829"/>
        <v>0</v>
      </c>
      <c r="NL133" s="1180">
        <f t="shared" ca="1" si="829"/>
        <v>0</v>
      </c>
      <c r="NM133" s="1180">
        <f t="shared" ca="1" si="829"/>
        <v>0</v>
      </c>
      <c r="NN133" s="1180">
        <f t="shared" ca="1" si="829"/>
        <v>0</v>
      </c>
      <c r="NO133" s="1180">
        <f t="shared" ca="1" si="829"/>
        <v>0</v>
      </c>
      <c r="NP133" s="1180">
        <f t="shared" ca="1" si="829"/>
        <v>0</v>
      </c>
      <c r="OH133" s="1180">
        <f t="shared" ca="1" si="830"/>
        <v>0</v>
      </c>
      <c r="OI133" s="1180">
        <f t="shared" ca="1" si="830"/>
        <v>0</v>
      </c>
      <c r="OJ133" s="1180">
        <f t="shared" ca="1" si="830"/>
        <v>0</v>
      </c>
      <c r="OK133" s="1180">
        <f t="shared" ca="1" si="830"/>
        <v>0</v>
      </c>
      <c r="OL133" s="1180">
        <f t="shared" ca="1" si="830"/>
        <v>0</v>
      </c>
      <c r="OM133" s="1180">
        <f t="shared" ca="1" si="830"/>
        <v>0</v>
      </c>
      <c r="ON133" s="1180">
        <f t="shared" ca="1" si="830"/>
        <v>0</v>
      </c>
      <c r="OO133" s="1180">
        <f t="shared" ca="1" si="830"/>
        <v>0</v>
      </c>
      <c r="PA133" s="1180">
        <f t="shared" ca="1" si="831"/>
        <v>0</v>
      </c>
      <c r="PB133" s="1180">
        <f t="shared" ca="1" si="831"/>
        <v>0</v>
      </c>
      <c r="PC133" s="1180">
        <f t="shared" ca="1" si="831"/>
        <v>0</v>
      </c>
      <c r="PD133" s="1180">
        <f t="shared" ca="1" si="831"/>
        <v>0</v>
      </c>
      <c r="PE133" s="1180">
        <f t="shared" ca="1" si="831"/>
        <v>0</v>
      </c>
      <c r="PF133" s="1180">
        <f t="shared" ca="1" si="831"/>
        <v>0</v>
      </c>
      <c r="PG133" s="1180">
        <f t="shared" ca="1" si="831"/>
        <v>0</v>
      </c>
      <c r="PH133" s="1180">
        <f t="shared" ca="1" si="831"/>
        <v>0</v>
      </c>
      <c r="PI133" s="1180">
        <f t="shared" ca="1" si="831"/>
        <v>0</v>
      </c>
      <c r="PJ133" s="1180">
        <f t="shared" ca="1" si="831"/>
        <v>0</v>
      </c>
      <c r="PK133" s="1180">
        <f t="shared" ca="1" si="831"/>
        <v>0</v>
      </c>
      <c r="PW133" s="1180">
        <f t="shared" ca="1" si="810"/>
        <v>0</v>
      </c>
      <c r="PX133" s="1180">
        <f t="shared" ca="1" si="810"/>
        <v>0</v>
      </c>
      <c r="PY133" s="1180">
        <f t="shared" ca="1" si="810"/>
        <v>0</v>
      </c>
      <c r="PZ133" s="1180">
        <f t="shared" ca="1" si="810"/>
        <v>0</v>
      </c>
    </row>
    <row r="134" spans="1:442" ht="12" customHeight="1">
      <c r="A134" s="1">
        <v>23</v>
      </c>
      <c r="B134" s="1" t="s">
        <v>2648</v>
      </c>
      <c r="C134" s="1" t="s">
        <v>2674</v>
      </c>
      <c r="D134" s="1" t="s">
        <v>93</v>
      </c>
      <c r="E134" s="1181">
        <v>90.07884</v>
      </c>
      <c r="F134" s="1">
        <v>-0.29211150129000002</v>
      </c>
      <c r="J134" s="1180">
        <f t="shared" ca="1" si="788"/>
        <v>0</v>
      </c>
      <c r="K134" s="1180">
        <f t="shared" ca="1" si="788"/>
        <v>0</v>
      </c>
      <c r="T134" s="1180">
        <f t="shared" ca="1" si="811"/>
        <v>0</v>
      </c>
      <c r="U134" s="1180">
        <f t="shared" ca="1" si="811"/>
        <v>0</v>
      </c>
      <c r="V134" s="1180">
        <f t="shared" ca="1" si="811"/>
        <v>0</v>
      </c>
      <c r="W134" s="1180">
        <f t="shared" ca="1" si="811"/>
        <v>0</v>
      </c>
      <c r="X134" s="1180">
        <f t="shared" ca="1" si="811"/>
        <v>0</v>
      </c>
      <c r="Y134" s="1180">
        <f t="shared" ca="1" si="811"/>
        <v>-8.1440480989372788E-2</v>
      </c>
      <c r="Z134" s="1180">
        <f t="shared" ca="1" si="811"/>
        <v>-1.9329081915278907E-3</v>
      </c>
      <c r="AA134" s="1180">
        <f t="shared" ca="1" si="811"/>
        <v>-7.9507572972958393E-2</v>
      </c>
      <c r="AB134" s="1180">
        <f t="shared" ca="1" si="811"/>
        <v>0</v>
      </c>
      <c r="AC134" s="1180">
        <f t="shared" ca="1" si="811"/>
        <v>0</v>
      </c>
      <c r="AD134" s="1180">
        <f t="shared" ca="1" si="811"/>
        <v>0</v>
      </c>
      <c r="AM134" s="1180">
        <f t="shared" ca="1" si="812"/>
        <v>0</v>
      </c>
      <c r="AN134" s="1180">
        <f t="shared" ca="1" si="812"/>
        <v>0</v>
      </c>
      <c r="AO134" s="1180">
        <f t="shared" ca="1" si="812"/>
        <v>-7.9507572972958393E-2</v>
      </c>
      <c r="AP134" s="1180">
        <f t="shared" ca="1" si="812"/>
        <v>-7.9507572972958393E-2</v>
      </c>
      <c r="AQ134" s="1180">
        <f t="shared" ca="1" si="812"/>
        <v>-1.2577550485416927E-3</v>
      </c>
      <c r="AR134" s="1180">
        <f t="shared" ca="1" si="812"/>
        <v>-1.3314146912200983E-3</v>
      </c>
      <c r="AS134" s="1180">
        <f t="shared" ca="1" si="812"/>
        <v>-6.0149350030779263E-4</v>
      </c>
      <c r="AT134" s="1180">
        <f t="shared" ca="1" si="812"/>
        <v>-7.7617048260986664E-4</v>
      </c>
      <c r="AU134" s="1180">
        <f t="shared" ca="1" si="812"/>
        <v>-1.812999260394767E-3</v>
      </c>
      <c r="AV134" s="1180">
        <f t="shared" ca="1" si="812"/>
        <v>-7.8249817979545042E-2</v>
      </c>
      <c r="AW134" s="1180">
        <f t="shared" ca="1" si="812"/>
        <v>-7.7617048260986664E-4</v>
      </c>
      <c r="AX134" s="1180">
        <f t="shared" ca="1" si="812"/>
        <v>-3.190663243312426E-3</v>
      </c>
      <c r="AY134" s="1180">
        <f t="shared" ca="1" si="812"/>
        <v>0</v>
      </c>
      <c r="AZ134" s="1180">
        <f t="shared" ca="1" si="812"/>
        <v>0</v>
      </c>
      <c r="BA134" s="1180">
        <f t="shared" ca="1" si="812"/>
        <v>0</v>
      </c>
      <c r="BB134" s="1180">
        <f t="shared" ca="1" si="812"/>
        <v>0</v>
      </c>
      <c r="BN134" s="1180">
        <f t="shared" ca="1" si="813"/>
        <v>0</v>
      </c>
      <c r="BO134" s="1180">
        <f t="shared" ca="1" si="813"/>
        <v>0</v>
      </c>
      <c r="BP134" s="1180">
        <f t="shared" ca="1" si="813"/>
        <v>0</v>
      </c>
      <c r="BQ134" s="1180">
        <f t="shared" ca="1" si="813"/>
        <v>0</v>
      </c>
      <c r="BR134" s="1180">
        <f t="shared" ca="1" si="813"/>
        <v>0</v>
      </c>
      <c r="CD134" s="1180">
        <f t="shared" ca="1" si="814"/>
        <v>0</v>
      </c>
      <c r="CE134" s="1180">
        <f t="shared" ca="1" si="814"/>
        <v>0</v>
      </c>
      <c r="CF134" s="1180">
        <f t="shared" ca="1" si="814"/>
        <v>0</v>
      </c>
      <c r="CG134" s="1180">
        <f t="shared" ca="1" si="814"/>
        <v>0</v>
      </c>
      <c r="CH134" s="1180">
        <f t="shared" ca="1" si="814"/>
        <v>0</v>
      </c>
      <c r="CI134" s="1180">
        <f t="shared" ca="1" si="814"/>
        <v>0</v>
      </c>
      <c r="CJ134" s="1180">
        <f t="shared" ca="1" si="814"/>
        <v>0</v>
      </c>
      <c r="CK134" s="1180">
        <f t="shared" ca="1" si="814"/>
        <v>0</v>
      </c>
      <c r="CL134" s="1180">
        <f t="shared" ca="1" si="814"/>
        <v>0</v>
      </c>
      <c r="CM134" s="1180">
        <f t="shared" ca="1" si="814"/>
        <v>0</v>
      </c>
      <c r="CN134" s="1180">
        <f t="shared" ca="1" si="814"/>
        <v>0</v>
      </c>
      <c r="CO134" s="1180">
        <f t="shared" ca="1" si="814"/>
        <v>0</v>
      </c>
      <c r="DA134" s="1180">
        <f t="shared" ca="1" si="815"/>
        <v>0</v>
      </c>
      <c r="DB134" s="1180">
        <f t="shared" ca="1" si="815"/>
        <v>0</v>
      </c>
      <c r="DC134" s="1180">
        <f t="shared" ca="1" si="815"/>
        <v>0</v>
      </c>
      <c r="DD134" s="1180">
        <f t="shared" ca="1" si="815"/>
        <v>0</v>
      </c>
      <c r="DE134" s="1180">
        <f t="shared" ca="1" si="815"/>
        <v>0</v>
      </c>
      <c r="DF134" s="1180">
        <f t="shared" ca="1" si="815"/>
        <v>0</v>
      </c>
      <c r="DG134" s="1180">
        <f t="shared" ca="1" si="815"/>
        <v>0</v>
      </c>
      <c r="DH134" s="1180">
        <f t="shared" ca="1" si="815"/>
        <v>0</v>
      </c>
      <c r="DI134" s="1180">
        <f t="shared" ca="1" si="815"/>
        <v>0</v>
      </c>
      <c r="DJ134" s="1180">
        <f t="shared" ca="1" si="815"/>
        <v>0</v>
      </c>
      <c r="DV134" s="1180">
        <f t="shared" ca="1" si="816"/>
        <v>0</v>
      </c>
      <c r="DW134" s="1180">
        <f t="shared" ca="1" si="816"/>
        <v>0</v>
      </c>
      <c r="DX134" s="1180">
        <f t="shared" ca="1" si="816"/>
        <v>0</v>
      </c>
      <c r="DY134" s="1180">
        <f t="shared" ca="1" si="816"/>
        <v>0</v>
      </c>
      <c r="DZ134" s="1180">
        <f t="shared" ca="1" si="816"/>
        <v>0</v>
      </c>
      <c r="EA134" s="1180">
        <f t="shared" ca="1" si="816"/>
        <v>0</v>
      </c>
      <c r="EB134" s="1180">
        <f t="shared" ca="1" si="816"/>
        <v>0</v>
      </c>
      <c r="EC134" s="1180">
        <f t="shared" ca="1" si="816"/>
        <v>0</v>
      </c>
      <c r="ED134" s="1180">
        <f t="shared" ca="1" si="816"/>
        <v>0</v>
      </c>
      <c r="EE134" s="1180">
        <f t="shared" ca="1" si="816"/>
        <v>0</v>
      </c>
      <c r="EF134" s="1180">
        <f t="shared" ca="1" si="816"/>
        <v>0</v>
      </c>
      <c r="EG134" s="1180">
        <f t="shared" ca="1" si="816"/>
        <v>0</v>
      </c>
      <c r="EH134" s="1180">
        <f t="shared" ca="1" si="816"/>
        <v>0</v>
      </c>
      <c r="EI134" s="1180">
        <f t="shared" ca="1" si="816"/>
        <v>0</v>
      </c>
      <c r="EJ134" s="1180">
        <f t="shared" ca="1" si="816"/>
        <v>0</v>
      </c>
      <c r="EK134" s="1180">
        <f t="shared" ca="1" si="816"/>
        <v>0</v>
      </c>
      <c r="EW134" s="1180">
        <f t="shared" ca="1" si="817"/>
        <v>0</v>
      </c>
      <c r="EX134" s="1180">
        <f t="shared" ca="1" si="817"/>
        <v>0</v>
      </c>
      <c r="EY134" s="1180">
        <f t="shared" ca="1" si="817"/>
        <v>0</v>
      </c>
      <c r="EZ134" s="1180">
        <f t="shared" ca="1" si="817"/>
        <v>0</v>
      </c>
      <c r="FA134" s="1180">
        <f t="shared" ca="1" si="817"/>
        <v>0</v>
      </c>
      <c r="FB134" s="1180">
        <f t="shared" ca="1" si="817"/>
        <v>0</v>
      </c>
      <c r="FN134" s="1180">
        <f t="shared" ca="1" si="818"/>
        <v>0</v>
      </c>
      <c r="FO134" s="1180">
        <f t="shared" ca="1" si="818"/>
        <v>0</v>
      </c>
      <c r="FP134" s="1180">
        <f t="shared" ca="1" si="818"/>
        <v>0</v>
      </c>
      <c r="FQ134" s="1180">
        <f t="shared" ca="1" si="818"/>
        <v>0</v>
      </c>
      <c r="FR134" s="1180">
        <f t="shared" ca="1" si="818"/>
        <v>0</v>
      </c>
      <c r="FS134" s="1180">
        <f t="shared" ca="1" si="818"/>
        <v>0</v>
      </c>
      <c r="FT134" s="1180">
        <f t="shared" ca="1" si="818"/>
        <v>0</v>
      </c>
      <c r="FU134" s="1180">
        <f t="shared" ca="1" si="818"/>
        <v>0</v>
      </c>
      <c r="FV134" s="1180">
        <f t="shared" ca="1" si="818"/>
        <v>0</v>
      </c>
      <c r="FW134" s="1180">
        <f t="shared" ca="1" si="818"/>
        <v>0</v>
      </c>
      <c r="FX134" s="1180">
        <f t="shared" ca="1" si="818"/>
        <v>0</v>
      </c>
      <c r="GJ134" s="1180">
        <f t="shared" ca="1" si="819"/>
        <v>0</v>
      </c>
      <c r="GK134" s="1180">
        <f t="shared" ca="1" si="819"/>
        <v>0</v>
      </c>
      <c r="GL134" s="1180">
        <f t="shared" ca="1" si="819"/>
        <v>0</v>
      </c>
      <c r="GM134" s="1180">
        <f t="shared" ca="1" si="819"/>
        <v>0</v>
      </c>
      <c r="GN134" s="1180">
        <f t="shared" ca="1" si="819"/>
        <v>0</v>
      </c>
      <c r="GO134" s="1180">
        <f t="shared" ca="1" si="819"/>
        <v>0</v>
      </c>
      <c r="GP134" s="1180">
        <f t="shared" ca="1" si="819"/>
        <v>0</v>
      </c>
      <c r="GQ134" s="1180">
        <f t="shared" ca="1" si="819"/>
        <v>0</v>
      </c>
      <c r="HC134" s="1180">
        <f t="shared" ca="1" si="820"/>
        <v>0</v>
      </c>
      <c r="HD134" s="1180">
        <f t="shared" ca="1" si="820"/>
        <v>0</v>
      </c>
      <c r="HE134" s="1180">
        <f t="shared" ca="1" si="820"/>
        <v>0</v>
      </c>
      <c r="HF134" s="1180">
        <f t="shared" ca="1" si="820"/>
        <v>0</v>
      </c>
      <c r="HG134" s="1180">
        <f t="shared" ca="1" si="820"/>
        <v>0</v>
      </c>
      <c r="HH134" s="1180">
        <f t="shared" ca="1" si="820"/>
        <v>0</v>
      </c>
      <c r="HT134" s="1180">
        <f t="shared" ca="1" si="821"/>
        <v>-3.190663243312426E-3</v>
      </c>
      <c r="HU134" s="1180">
        <f t="shared" ca="1" si="821"/>
        <v>0</v>
      </c>
      <c r="HV134" s="1180">
        <f t="shared" ca="1" si="821"/>
        <v>-3.190663243312426E-3</v>
      </c>
      <c r="HW134" s="1180">
        <f t="shared" ca="1" si="821"/>
        <v>-3.190663243312426E-3</v>
      </c>
      <c r="HX134" s="1180">
        <f t="shared" ca="1" si="821"/>
        <v>-2.6643193745805169E-4</v>
      </c>
      <c r="HY134" s="1180">
        <f t="shared" ca="1" si="821"/>
        <v>-2.0372801740111753E-5</v>
      </c>
      <c r="HZ134" s="1180">
        <f t="shared" ca="1" si="821"/>
        <v>-3.5506778843939002E-7</v>
      </c>
      <c r="IA134" s="1180">
        <f t="shared" ca="1" si="821"/>
        <v>-1.1528927904115914E-10</v>
      </c>
      <c r="IB134" s="1180">
        <f t="shared" ca="1" si="821"/>
        <v>0</v>
      </c>
      <c r="IC134" s="1180">
        <f t="shared" ca="1" si="821"/>
        <v>0</v>
      </c>
      <c r="ID134" s="1180">
        <f t="shared" ca="1" si="821"/>
        <v>0</v>
      </c>
      <c r="IE134" s="1180">
        <f t="shared" ca="1" si="821"/>
        <v>0</v>
      </c>
      <c r="IQ134" s="1180">
        <f t="shared" ca="1" si="822"/>
        <v>-2.6643193745805169E-4</v>
      </c>
      <c r="IR134" s="1180">
        <f t="shared" ca="1" si="822"/>
        <v>-2.0372801740111753E-5</v>
      </c>
      <c r="IS134" s="1180">
        <f t="shared" ca="1" si="822"/>
        <v>-4.0363896842247568E-7</v>
      </c>
      <c r="IT134" s="1180">
        <f t="shared" ca="1" si="822"/>
        <v>-2.0776440727991285E-5</v>
      </c>
      <c r="IU134" s="1180">
        <f t="shared" ca="1" si="822"/>
        <v>-1.9403702901894123E-5</v>
      </c>
      <c r="IV134" s="1180">
        <f t="shared" ca="1" si="822"/>
        <v>-1.1808072964056557E-5</v>
      </c>
      <c r="IW134" s="1180">
        <f t="shared" ca="1" si="822"/>
        <v>-9.6873352226823601E-6</v>
      </c>
      <c r="IX134" s="1180">
        <f t="shared" ca="1" si="822"/>
        <v>-1.2846050395610698E-8</v>
      </c>
      <c r="IY134" s="1180">
        <f t="shared" ca="1" si="822"/>
        <v>-1.3727378066401048E-6</v>
      </c>
      <c r="IZ134" s="1180">
        <f t="shared" ca="1" si="822"/>
        <v>-1.7170988442942589E-6</v>
      </c>
      <c r="JA134" s="1180">
        <f t="shared" ca="1" si="823"/>
        <v>-1.0090974178133466E-5</v>
      </c>
      <c r="JB134" s="1180">
        <f t="shared" ca="1" si="823"/>
        <v>0</v>
      </c>
      <c r="JC134" s="1180">
        <f t="shared" ca="1" si="823"/>
        <v>-1.7169835547535204E-6</v>
      </c>
      <c r="JD134" s="1180">
        <f t="shared" ca="1" si="823"/>
        <v>0</v>
      </c>
      <c r="JE134" s="1180">
        <f t="shared" ca="1" si="823"/>
        <v>-1.7170988442942589E-6</v>
      </c>
      <c r="JF134" s="1180">
        <f t="shared" ca="1" si="823"/>
        <v>0</v>
      </c>
      <c r="JG134" s="1180">
        <f t="shared" ca="1" si="823"/>
        <v>0</v>
      </c>
      <c r="JH134" s="1180">
        <f t="shared" ca="1" si="823"/>
        <v>-1.1528927904115914E-10</v>
      </c>
      <c r="JT134" s="1180">
        <f t="shared" ca="1" si="824"/>
        <v>0</v>
      </c>
      <c r="JU134" s="1180">
        <f t="shared" ca="1" si="824"/>
        <v>0</v>
      </c>
      <c r="JV134" s="1180">
        <f t="shared" ca="1" si="824"/>
        <v>0</v>
      </c>
      <c r="JW134" s="1180">
        <f t="shared" ca="1" si="824"/>
        <v>0</v>
      </c>
      <c r="JX134" s="1180">
        <f t="shared" ca="1" si="824"/>
        <v>0</v>
      </c>
      <c r="JY134" s="1180">
        <f t="shared" ca="1" si="824"/>
        <v>0</v>
      </c>
      <c r="JZ134" s="1180">
        <f t="shared" ca="1" si="824"/>
        <v>0</v>
      </c>
      <c r="KA134" s="1180">
        <f t="shared" ca="1" si="824"/>
        <v>0</v>
      </c>
      <c r="KB134" s="1180">
        <f t="shared" ca="1" si="824"/>
        <v>0</v>
      </c>
      <c r="KC134" s="1180">
        <f t="shared" ca="1" si="824"/>
        <v>0</v>
      </c>
      <c r="KL134" s="1180">
        <f t="shared" ca="1" si="825"/>
        <v>0</v>
      </c>
      <c r="KM134" s="1180">
        <f t="shared" ca="1" si="825"/>
        <v>0</v>
      </c>
      <c r="KN134" s="1180">
        <f t="shared" ca="1" si="825"/>
        <v>0</v>
      </c>
      <c r="KO134" s="1180">
        <f t="shared" ca="1" si="825"/>
        <v>0</v>
      </c>
      <c r="KP134" s="1180">
        <f t="shared" ca="1" si="825"/>
        <v>0</v>
      </c>
      <c r="KQ134" s="1180">
        <f t="shared" ca="1" si="825"/>
        <v>0</v>
      </c>
      <c r="KR134" s="1180">
        <f t="shared" ca="1" si="825"/>
        <v>0</v>
      </c>
      <c r="LA134" s="1180">
        <f t="shared" ca="1" si="826"/>
        <v>0</v>
      </c>
      <c r="LB134" s="1180">
        <f t="shared" ca="1" si="826"/>
        <v>-3.5506778843939002E-7</v>
      </c>
      <c r="LC134" s="1180">
        <f t="shared" ca="1" si="826"/>
        <v>-3.5506778843939002E-7</v>
      </c>
      <c r="LD134" s="1180">
        <f t="shared" ca="1" si="826"/>
        <v>-3.5506778843939002E-7</v>
      </c>
      <c r="LE134" s="1180">
        <f t="shared" ca="1" si="826"/>
        <v>0</v>
      </c>
      <c r="LF134" s="1180">
        <f t="shared" ca="1" si="826"/>
        <v>0</v>
      </c>
      <c r="LG134" s="1180">
        <f t="shared" ca="1" si="826"/>
        <v>0</v>
      </c>
      <c r="LH134" s="1180">
        <f t="shared" ca="1" si="826"/>
        <v>0</v>
      </c>
      <c r="LI134" s="1180">
        <f t="shared" ca="1" si="826"/>
        <v>0</v>
      </c>
      <c r="LJ134" s="1180">
        <f t="shared" ca="1" si="826"/>
        <v>0</v>
      </c>
      <c r="LK134" s="1180">
        <f t="shared" ca="1" si="826"/>
        <v>0</v>
      </c>
      <c r="LW134" s="1180">
        <f t="shared" ca="1" si="827"/>
        <v>0</v>
      </c>
      <c r="LX134" s="1180">
        <f t="shared" ca="1" si="827"/>
        <v>0</v>
      </c>
      <c r="LY134" s="1180">
        <f t="shared" ca="1" si="827"/>
        <v>0</v>
      </c>
      <c r="LZ134" s="1180">
        <f t="shared" ca="1" si="827"/>
        <v>-1.3727378066401048E-6</v>
      </c>
      <c r="MA134" s="1180">
        <f t="shared" ca="1" si="827"/>
        <v>-1.3727378066401048E-6</v>
      </c>
      <c r="MB134" s="1180">
        <f t="shared" ca="1" si="827"/>
        <v>-3.5506778843939002E-7</v>
      </c>
      <c r="MC134" s="1180">
        <f t="shared" ca="1" si="827"/>
        <v>0</v>
      </c>
      <c r="MD134" s="1180">
        <f t="shared" ca="1" si="827"/>
        <v>0</v>
      </c>
      <c r="ME134" s="1180">
        <f t="shared" ca="1" si="827"/>
        <v>0</v>
      </c>
      <c r="MF134" s="1180">
        <f t="shared" ca="1" si="827"/>
        <v>0</v>
      </c>
      <c r="MG134" s="1180">
        <f t="shared" ca="1" si="828"/>
        <v>0</v>
      </c>
      <c r="MH134" s="1180">
        <f t="shared" ca="1" si="828"/>
        <v>0</v>
      </c>
      <c r="MI134" s="1180">
        <f t="shared" ca="1" si="828"/>
        <v>0</v>
      </c>
      <c r="MJ134" s="1180">
        <f t="shared" ca="1" si="828"/>
        <v>0</v>
      </c>
      <c r="MK134" s="1180">
        <f t="shared" ca="1" si="828"/>
        <v>0</v>
      </c>
      <c r="ML134" s="1180">
        <f t="shared" ca="1" si="828"/>
        <v>0</v>
      </c>
      <c r="MM134" s="1180">
        <f t="shared" ca="1" si="828"/>
        <v>0</v>
      </c>
      <c r="MN134" s="1180">
        <f t="shared" ca="1" si="828"/>
        <v>0</v>
      </c>
      <c r="MO134" s="1180">
        <f t="shared" ca="1" si="828"/>
        <v>0</v>
      </c>
      <c r="NA134" s="1180">
        <f t="shared" ca="1" si="829"/>
        <v>-1.9329081915278907E-3</v>
      </c>
      <c r="NB134" s="1180">
        <f t="shared" ca="1" si="829"/>
        <v>-1.3314146912200983E-3</v>
      </c>
      <c r="NC134" s="1180">
        <f t="shared" ca="1" si="829"/>
        <v>-6.0149350030779263E-4</v>
      </c>
      <c r="ND134" s="1180">
        <f t="shared" ca="1" si="829"/>
        <v>0</v>
      </c>
      <c r="NE134" s="1180">
        <f t="shared" ca="1" si="829"/>
        <v>0</v>
      </c>
      <c r="NF134" s="1180">
        <f t="shared" ca="1" si="829"/>
        <v>0</v>
      </c>
      <c r="NG134" s="1180">
        <f t="shared" ca="1" si="829"/>
        <v>0</v>
      </c>
      <c r="NH134" s="1180">
        <f t="shared" ca="1" si="829"/>
        <v>0</v>
      </c>
      <c r="NI134" s="1180">
        <f t="shared" ca="1" si="829"/>
        <v>0</v>
      </c>
      <c r="NJ134" s="1180">
        <f t="shared" ca="1" si="829"/>
        <v>0</v>
      </c>
      <c r="NK134" s="1180">
        <f t="shared" ca="1" si="829"/>
        <v>0</v>
      </c>
      <c r="NL134" s="1180">
        <f t="shared" ca="1" si="829"/>
        <v>0</v>
      </c>
      <c r="NM134" s="1180">
        <f t="shared" ca="1" si="829"/>
        <v>0</v>
      </c>
      <c r="NN134" s="1180">
        <f t="shared" ca="1" si="829"/>
        <v>0</v>
      </c>
      <c r="NO134" s="1180">
        <f t="shared" ca="1" si="829"/>
        <v>0</v>
      </c>
      <c r="NP134" s="1180">
        <f t="shared" ca="1" si="829"/>
        <v>0</v>
      </c>
      <c r="OH134" s="1180">
        <f t="shared" ca="1" si="830"/>
        <v>0</v>
      </c>
      <c r="OI134" s="1180">
        <f t="shared" ca="1" si="830"/>
        <v>0</v>
      </c>
      <c r="OJ134" s="1180">
        <f t="shared" ca="1" si="830"/>
        <v>0</v>
      </c>
      <c r="OK134" s="1180">
        <f t="shared" ca="1" si="830"/>
        <v>0</v>
      </c>
      <c r="OL134" s="1180">
        <f t="shared" ca="1" si="830"/>
        <v>0</v>
      </c>
      <c r="OM134" s="1180">
        <f t="shared" ca="1" si="830"/>
        <v>0</v>
      </c>
      <c r="ON134" s="1180">
        <f t="shared" ca="1" si="830"/>
        <v>0</v>
      </c>
      <c r="OO134" s="1180">
        <f t="shared" ca="1" si="830"/>
        <v>0</v>
      </c>
      <c r="PA134" s="1180">
        <f t="shared" ca="1" si="831"/>
        <v>0</v>
      </c>
      <c r="PB134" s="1180">
        <f t="shared" ca="1" si="831"/>
        <v>0</v>
      </c>
      <c r="PC134" s="1180">
        <f t="shared" ca="1" si="831"/>
        <v>0</v>
      </c>
      <c r="PD134" s="1180">
        <f t="shared" ca="1" si="831"/>
        <v>0</v>
      </c>
      <c r="PE134" s="1180">
        <f t="shared" ca="1" si="831"/>
        <v>0</v>
      </c>
      <c r="PF134" s="1180">
        <f t="shared" ca="1" si="831"/>
        <v>0</v>
      </c>
      <c r="PG134" s="1180">
        <f t="shared" ca="1" si="831"/>
        <v>0</v>
      </c>
      <c r="PH134" s="1180">
        <f t="shared" ca="1" si="831"/>
        <v>0</v>
      </c>
      <c r="PI134" s="1180">
        <f t="shared" ca="1" si="831"/>
        <v>0</v>
      </c>
      <c r="PJ134" s="1180">
        <f t="shared" ca="1" si="831"/>
        <v>0</v>
      </c>
      <c r="PK134" s="1180">
        <f t="shared" ca="1" si="831"/>
        <v>0</v>
      </c>
      <c r="PW134" s="1180">
        <f t="shared" ca="1" si="810"/>
        <v>0</v>
      </c>
      <c r="PX134" s="1180">
        <f t="shared" ca="1" si="810"/>
        <v>0</v>
      </c>
      <c r="PY134" s="1180">
        <f t="shared" ca="1" si="810"/>
        <v>0</v>
      </c>
      <c r="PZ134" s="1180">
        <f t="shared" ca="1" si="810"/>
        <v>0</v>
      </c>
    </row>
    <row r="135" spans="1:442" ht="12" customHeight="1">
      <c r="A135" s="1">
        <v>24</v>
      </c>
      <c r="B135" s="1" t="s">
        <v>2648</v>
      </c>
      <c r="C135" s="1" t="s">
        <v>2675</v>
      </c>
      <c r="D135" s="1" t="s">
        <v>93</v>
      </c>
      <c r="E135" s="1181">
        <v>152.15</v>
      </c>
      <c r="F135" s="1">
        <v>-0.57333426379999997</v>
      </c>
      <c r="J135" s="1180">
        <f t="shared" ref="J135:K154" ca="1" si="832">VLOOKUP(J$1,INDIRECT(LU_MAT),$A135,FALSE())*$F135/$E135</f>
        <v>0</v>
      </c>
      <c r="K135" s="1180">
        <f t="shared" ca="1" si="832"/>
        <v>0</v>
      </c>
      <c r="T135" s="1180">
        <f t="shared" ref="T135:AD144" ca="1" si="833">VLOOKUP(T$1,INDIRECT(LU_MAT),$A135,FALSE())*$F135/$E135</f>
        <v>0</v>
      </c>
      <c r="U135" s="1180">
        <f t="shared" ca="1" si="833"/>
        <v>0</v>
      </c>
      <c r="V135" s="1180">
        <f t="shared" ca="1" si="833"/>
        <v>-4.3255816432936555E-5</v>
      </c>
      <c r="W135" s="1180">
        <f t="shared" ca="1" si="833"/>
        <v>0</v>
      </c>
      <c r="X135" s="1180">
        <f t="shared" ca="1" si="833"/>
        <v>0</v>
      </c>
      <c r="Y135" s="1180">
        <f t="shared" ca="1" si="833"/>
        <v>-4.3255816432936555E-5</v>
      </c>
      <c r="Z135" s="1180">
        <f t="shared" ca="1" si="833"/>
        <v>-4.3465010524218602E-8</v>
      </c>
      <c r="AA135" s="1180">
        <f t="shared" ca="1" si="833"/>
        <v>-4.3212351176724567E-5</v>
      </c>
      <c r="AB135" s="1180">
        <f t="shared" ca="1" si="833"/>
        <v>0</v>
      </c>
      <c r="AC135" s="1180">
        <f t="shared" ca="1" si="833"/>
        <v>-4.3255816432936555E-5</v>
      </c>
      <c r="AD135" s="1180">
        <f t="shared" ca="1" si="833"/>
        <v>0</v>
      </c>
      <c r="AM135" s="1180">
        <f t="shared" ref="AM135:BB144" ca="1" si="834">VLOOKUP(AM$1,INDIRECT(LU_MAT),$A135,FALSE())*$F135/$E135</f>
        <v>0</v>
      </c>
      <c r="AN135" s="1180">
        <f t="shared" ca="1" si="834"/>
        <v>0</v>
      </c>
      <c r="AO135" s="1180">
        <f t="shared" ca="1" si="834"/>
        <v>-4.3212351176724567E-5</v>
      </c>
      <c r="AP135" s="1180">
        <f t="shared" ca="1" si="834"/>
        <v>-4.3212351176724567E-5</v>
      </c>
      <c r="AQ135" s="1180">
        <f t="shared" ca="1" si="834"/>
        <v>-1.4334401860799772E-8</v>
      </c>
      <c r="AR135" s="1180">
        <f t="shared" ca="1" si="834"/>
        <v>-7.3405688274894897E-10</v>
      </c>
      <c r="AS135" s="1180">
        <f t="shared" ca="1" si="834"/>
        <v>-4.2730953502045608E-8</v>
      </c>
      <c r="AT135" s="1180">
        <f t="shared" ca="1" si="834"/>
        <v>-4.9824986975767652E-11</v>
      </c>
      <c r="AU135" s="1180">
        <f t="shared" ca="1" si="834"/>
        <v>-1.501863378031272E-8</v>
      </c>
      <c r="AV135" s="1180">
        <f t="shared" ca="1" si="834"/>
        <v>-4.3198016878075247E-5</v>
      </c>
      <c r="AW135" s="1180">
        <f t="shared" ca="1" si="834"/>
        <v>-4.9824986975767652E-11</v>
      </c>
      <c r="AX135" s="1180">
        <f t="shared" ca="1" si="834"/>
        <v>-5.7799412422700535E-8</v>
      </c>
      <c r="AY135" s="1180">
        <f t="shared" ca="1" si="834"/>
        <v>0</v>
      </c>
      <c r="AZ135" s="1180">
        <f t="shared" ca="1" si="834"/>
        <v>0</v>
      </c>
      <c r="BA135" s="1180">
        <f t="shared" ca="1" si="834"/>
        <v>0</v>
      </c>
      <c r="BB135" s="1180">
        <f t="shared" ca="1" si="834"/>
        <v>-4.3198016878075247E-5</v>
      </c>
      <c r="BN135" s="1180">
        <f t="shared" ref="BN135:BR144" ca="1" si="835">VLOOKUP(BN$1,INDIRECT(LU_MAT),$A135,FALSE())*$F135/$E135</f>
        <v>-1.7462598652757272E-4</v>
      </c>
      <c r="BO135" s="1180">
        <f t="shared" ca="1" si="835"/>
        <v>-2.3545142478794074E-3</v>
      </c>
      <c r="BP135" s="1180">
        <f t="shared" ca="1" si="835"/>
        <v>-5.2774072975566669E-10</v>
      </c>
      <c r="BQ135" s="1180">
        <f t="shared" ca="1" si="835"/>
        <v>-2.1798887911631893E-3</v>
      </c>
      <c r="BR135" s="1180">
        <f t="shared" ca="1" si="835"/>
        <v>0</v>
      </c>
      <c r="CD135" s="1180">
        <f t="shared" ref="CD135:CO144" ca="1" si="836">VLOOKUP(CD$1,INDIRECT(LU_MAT),$A135,FALSE())*$F135/$E135</f>
        <v>-4.3198016878075247E-5</v>
      </c>
      <c r="CE135" s="1180">
        <f t="shared" ca="1" si="836"/>
        <v>-4.3198016878075247E-5</v>
      </c>
      <c r="CF135" s="1180">
        <f t="shared" ca="1" si="836"/>
        <v>-1.7462598652757272E-4</v>
      </c>
      <c r="CG135" s="1180">
        <f t="shared" ca="1" si="836"/>
        <v>-2.3545142478794074E-3</v>
      </c>
      <c r="CH135" s="1180">
        <f t="shared" ca="1" si="836"/>
        <v>-1.7462598577392926E-3</v>
      </c>
      <c r="CI135" s="1180">
        <f t="shared" ca="1" si="836"/>
        <v>-9.8094995715390029E-3</v>
      </c>
      <c r="CJ135" s="1180">
        <f t="shared" ca="1" si="836"/>
        <v>0</v>
      </c>
      <c r="CK135" s="1180">
        <f t="shared" ca="1" si="836"/>
        <v>-7.0895989602266452E-2</v>
      </c>
      <c r="CL135" s="1180">
        <f t="shared" ca="1" si="836"/>
        <v>-1.5402444499377823E-8</v>
      </c>
      <c r="CM135" s="1180">
        <f t="shared" ca="1" si="836"/>
        <v>-1.7030618397307518E-3</v>
      </c>
      <c r="CN135" s="1180">
        <f t="shared" ca="1" si="836"/>
        <v>-7.0896005428779163E-2</v>
      </c>
      <c r="CO135" s="1180">
        <f t="shared" ca="1" si="836"/>
        <v>-1.5944493289685687E-8</v>
      </c>
      <c r="DA135" s="1180">
        <f t="shared" ref="DA135:DJ144" ca="1" si="837">VLOOKUP(DA$1,INDIRECT(LU_MAT),$A135,FALSE())*$F135/$E135</f>
        <v>-9.4614546609839374E-6</v>
      </c>
      <c r="DB135" s="1180">
        <f t="shared" ca="1" si="837"/>
        <v>-8.1380886960019913E-5</v>
      </c>
      <c r="DC135" s="1180">
        <f t="shared" ca="1" si="837"/>
        <v>0</v>
      </c>
      <c r="DD135" s="1180">
        <f t="shared" ca="1" si="837"/>
        <v>0</v>
      </c>
      <c r="DE135" s="1180">
        <f t="shared" ca="1" si="837"/>
        <v>-9.0841499951985362E-5</v>
      </c>
      <c r="DF135" s="1180">
        <f t="shared" ca="1" si="837"/>
        <v>-8.414614726111496E-10</v>
      </c>
      <c r="DG135" s="1180">
        <f t="shared" ca="1" si="837"/>
        <v>0</v>
      </c>
      <c r="DH135" s="1180">
        <f t="shared" ca="1" si="837"/>
        <v>0</v>
      </c>
      <c r="DI135" s="1180">
        <f t="shared" ca="1" si="837"/>
        <v>0</v>
      </c>
      <c r="DJ135" s="1180">
        <f t="shared" ca="1" si="837"/>
        <v>0</v>
      </c>
      <c r="DV135" s="1180">
        <f t="shared" ref="DV135:EK144" ca="1" si="838">VLOOKUP(DV$1,INDIRECT(LU_MAT),$A135,FALSE())*$F135/$E135</f>
        <v>0</v>
      </c>
      <c r="DW135" s="1180">
        <f t="shared" ca="1" si="838"/>
        <v>0</v>
      </c>
      <c r="DX135" s="1180">
        <f t="shared" ca="1" si="838"/>
        <v>-1.8922909359650046E-4</v>
      </c>
      <c r="DY135" s="1180">
        <f t="shared" ca="1" si="838"/>
        <v>-9.4614546609839374E-6</v>
      </c>
      <c r="DZ135" s="1180">
        <f t="shared" ca="1" si="838"/>
        <v>0</v>
      </c>
      <c r="EA135" s="1180">
        <f t="shared" ca="1" si="838"/>
        <v>-9.0841499951985362E-5</v>
      </c>
      <c r="EB135" s="1180">
        <f t="shared" ca="1" si="838"/>
        <v>-1.7976763878478782E-4</v>
      </c>
      <c r="EC135" s="1180">
        <f t="shared" ca="1" si="838"/>
        <v>-1.6216990605621962E-3</v>
      </c>
      <c r="ED135" s="1180">
        <f t="shared" ca="1" si="838"/>
        <v>-1.7030618397307518E-3</v>
      </c>
      <c r="EE135" s="1180">
        <f t="shared" ca="1" si="838"/>
        <v>-1.7265616449406562E-8</v>
      </c>
      <c r="EF135" s="1180">
        <f t="shared" ca="1" si="838"/>
        <v>0</v>
      </c>
      <c r="EG135" s="1180">
        <f t="shared" ca="1" si="838"/>
        <v>0</v>
      </c>
      <c r="EH135" s="1180">
        <f t="shared" ca="1" si="838"/>
        <v>0</v>
      </c>
      <c r="EI135" s="1180">
        <f t="shared" ca="1" si="838"/>
        <v>-1.6216990605621962E-3</v>
      </c>
      <c r="EJ135" s="1180">
        <f t="shared" ca="1" si="838"/>
        <v>0</v>
      </c>
      <c r="EK135" s="1180">
        <f t="shared" ca="1" si="838"/>
        <v>0</v>
      </c>
      <c r="EW135" s="1180">
        <f t="shared" ref="EW135:FB144" ca="1" si="839">VLOOKUP(EW$1,INDIRECT(LU_MAT),$A135,FALSE())*$F135/$E135</f>
        <v>-7.0896005428779163E-2</v>
      </c>
      <c r="EX135" s="1180">
        <f t="shared" ca="1" si="839"/>
        <v>-7.0896005428779163E-2</v>
      </c>
      <c r="EY135" s="1180">
        <f t="shared" ca="1" si="839"/>
        <v>-7.0852749685449648E-2</v>
      </c>
      <c r="EZ135" s="1180">
        <f t="shared" ca="1" si="839"/>
        <v>-7.0852749685449648E-2</v>
      </c>
      <c r="FA135" s="1180">
        <f t="shared" ca="1" si="839"/>
        <v>-1.4308086552893727E-11</v>
      </c>
      <c r="FB135" s="1180">
        <f t="shared" ca="1" si="839"/>
        <v>-4.3255819070688673E-5</v>
      </c>
      <c r="FN135" s="1180">
        <f t="shared" ref="FN135:FX144" ca="1" si="840">VLOOKUP(FN$1,INDIRECT(LU_MAT),$A135,FALSE())*$F135/$E135</f>
        <v>-5.2774072975566669E-10</v>
      </c>
      <c r="FO135" s="1180">
        <f t="shared" ca="1" si="840"/>
        <v>-1.5402444499377823E-8</v>
      </c>
      <c r="FP135" s="1180">
        <f t="shared" ca="1" si="840"/>
        <v>-1.4308086552893727E-11</v>
      </c>
      <c r="FQ135" s="1180">
        <f t="shared" ca="1" si="840"/>
        <v>-4.3255819070688673E-5</v>
      </c>
      <c r="FR135" s="1180">
        <f t="shared" ca="1" si="840"/>
        <v>0</v>
      </c>
      <c r="FS135" s="1180">
        <f t="shared" ca="1" si="840"/>
        <v>-4.3255816432936555E-5</v>
      </c>
      <c r="FT135" s="1180">
        <f t="shared" ca="1" si="840"/>
        <v>0</v>
      </c>
      <c r="FU135" s="1180">
        <f t="shared" ca="1" si="840"/>
        <v>-1.5944493289685687E-8</v>
      </c>
      <c r="FV135" s="1180">
        <f t="shared" ca="1" si="840"/>
        <v>0</v>
      </c>
      <c r="FW135" s="1180">
        <f t="shared" ca="1" si="840"/>
        <v>-1.0708428762258664E-29</v>
      </c>
      <c r="FX135" s="1180">
        <f t="shared" ca="1" si="840"/>
        <v>-1.5944493289685687E-8</v>
      </c>
      <c r="GJ135" s="1180">
        <f t="shared" ref="GJ135:GQ144" ca="1" si="841">VLOOKUP(GJ$1,INDIRECT(LU_MAT),$A135,FALSE())*$F135/$E135</f>
        <v>0</v>
      </c>
      <c r="GK135" s="1180">
        <f t="shared" ca="1" si="841"/>
        <v>0</v>
      </c>
      <c r="GL135" s="1180">
        <f t="shared" ca="1" si="841"/>
        <v>0</v>
      </c>
      <c r="GM135" s="1180">
        <f t="shared" ca="1" si="841"/>
        <v>0</v>
      </c>
      <c r="GN135" s="1180">
        <f t="shared" ca="1" si="841"/>
        <v>0</v>
      </c>
      <c r="GO135" s="1180">
        <f t="shared" ca="1" si="841"/>
        <v>0</v>
      </c>
      <c r="GP135" s="1180">
        <f t="shared" ca="1" si="841"/>
        <v>0</v>
      </c>
      <c r="GQ135" s="1180">
        <f t="shared" ca="1" si="841"/>
        <v>0</v>
      </c>
      <c r="HC135" s="1180">
        <f t="shared" ref="HC135:HH144" ca="1" si="842">VLOOKUP(HC$1,INDIRECT(LU_MAT),$A135,FALSE())*$F135/$E135</f>
        <v>-7.0852749685449648E-2</v>
      </c>
      <c r="HD135" s="1180">
        <f t="shared" ca="1" si="842"/>
        <v>-6.8215455406468714E-2</v>
      </c>
      <c r="HE135" s="1180">
        <f t="shared" ca="1" si="842"/>
        <v>0</v>
      </c>
      <c r="HF135" s="1180">
        <f t="shared" ca="1" si="842"/>
        <v>-2.8656529281260852E-8</v>
      </c>
      <c r="HG135" s="1180">
        <f t="shared" ca="1" si="842"/>
        <v>-2.6372653541448525E-3</v>
      </c>
      <c r="HH135" s="1180">
        <f t="shared" ca="1" si="842"/>
        <v>-6.8215455406468714E-2</v>
      </c>
      <c r="HT135" s="1180">
        <f t="shared" ref="HT135:IE144" ca="1" si="843">VLOOKUP(HT$1,INDIRECT(LU_MAT),$A135,FALSE())*$F135/$E135</f>
        <v>-5.7799412422700535E-8</v>
      </c>
      <c r="HU135" s="1180">
        <f t="shared" ca="1" si="843"/>
        <v>-6.8215455406468714E-2</v>
      </c>
      <c r="HV135" s="1180">
        <f t="shared" ca="1" si="843"/>
        <v>-6.8215513437015304E-2</v>
      </c>
      <c r="HW135" s="1180">
        <f t="shared" ca="1" si="843"/>
        <v>-6.8215513437015304E-2</v>
      </c>
      <c r="HX135" s="1180">
        <f t="shared" ca="1" si="843"/>
        <v>-5.7032891831575441E-3</v>
      </c>
      <c r="HY135" s="1180">
        <f t="shared" ca="1" si="843"/>
        <v>-4.3610379681159757E-4</v>
      </c>
      <c r="HZ135" s="1180">
        <f t="shared" ca="1" si="843"/>
        <v>-3.2328650154552985E-9</v>
      </c>
      <c r="IA135" s="1180">
        <f t="shared" ca="1" si="843"/>
        <v>-1.1710421145763089E-11</v>
      </c>
      <c r="IB135" s="1180">
        <f t="shared" ca="1" si="843"/>
        <v>0</v>
      </c>
      <c r="IC135" s="1180">
        <f t="shared" ca="1" si="843"/>
        <v>0</v>
      </c>
      <c r="ID135" s="1180">
        <f t="shared" ca="1" si="843"/>
        <v>0</v>
      </c>
      <c r="IE135" s="1180">
        <f t="shared" ca="1" si="843"/>
        <v>0</v>
      </c>
      <c r="IQ135" s="1180">
        <f t="shared" ref="IQ135:IZ144" ca="1" si="844">VLOOKUP(IQ$1,INDIRECT(LU_MAT),$A135,FALSE())*$F135/$E135</f>
        <v>-5.7032891831575441E-3</v>
      </c>
      <c r="IR135" s="1180">
        <f t="shared" ca="1" si="844"/>
        <v>-4.3610379681159757E-4</v>
      </c>
      <c r="IS135" s="1180">
        <f t="shared" ca="1" si="844"/>
        <v>-8.6500965419488671E-6</v>
      </c>
      <c r="IT135" s="1180">
        <f t="shared" ca="1" si="844"/>
        <v>-4.4475389414487201E-4</v>
      </c>
      <c r="IU135" s="1180">
        <f t="shared" ca="1" si="844"/>
        <v>-4.1536818248271546E-4</v>
      </c>
      <c r="IV135" s="1180">
        <f t="shared" ca="1" si="844"/>
        <v>-2.5305032453341002E-4</v>
      </c>
      <c r="IW135" s="1180">
        <f t="shared" ca="1" si="844"/>
        <v>-2.0760231715750152E-4</v>
      </c>
      <c r="IX135" s="1180">
        <f t="shared" ca="1" si="844"/>
        <v>-6.2690209178048187E-11</v>
      </c>
      <c r="IY135" s="1180">
        <f t="shared" ca="1" si="844"/>
        <v>-2.938571117228832E-5</v>
      </c>
      <c r="IZ135" s="1180">
        <f t="shared" ca="1" si="844"/>
        <v>-3.6797911097734882E-5</v>
      </c>
      <c r="JA135" s="1180">
        <f t="shared" ref="JA135:JH144" ca="1" si="845">VLOOKUP(JA$1,INDIRECT(LU_MAT),$A135,FALSE())*$F135/$E135</f>
        <v>-2.1625241336031083E-4</v>
      </c>
      <c r="JB135" s="1180">
        <f t="shared" ca="1" si="845"/>
        <v>0</v>
      </c>
      <c r="JC135" s="1180">
        <f t="shared" ca="1" si="845"/>
        <v>-3.6797899416261216E-5</v>
      </c>
      <c r="JD135" s="1180">
        <f t="shared" ca="1" si="845"/>
        <v>0</v>
      </c>
      <c r="JE135" s="1180">
        <f t="shared" ca="1" si="845"/>
        <v>-3.6797911097734882E-5</v>
      </c>
      <c r="JF135" s="1180">
        <f t="shared" ca="1" si="845"/>
        <v>0</v>
      </c>
      <c r="JG135" s="1180">
        <f t="shared" ca="1" si="845"/>
        <v>0</v>
      </c>
      <c r="JH135" s="1180">
        <f t="shared" ca="1" si="845"/>
        <v>-1.1710421145763089E-11</v>
      </c>
      <c r="JT135" s="1180">
        <f t="shared" ref="JT135:KC144" ca="1" si="846">VLOOKUP(JT$1,INDIRECT(LU_MAT),$A135,FALSE())*$F135/$E135</f>
        <v>-2.1798887911631893E-3</v>
      </c>
      <c r="JU135" s="1180">
        <f t="shared" ca="1" si="846"/>
        <v>-9.8094995715390029E-3</v>
      </c>
      <c r="JV135" s="1180">
        <f t="shared" ca="1" si="846"/>
        <v>-8.1380886960019913E-5</v>
      </c>
      <c r="JW135" s="1180">
        <f t="shared" ca="1" si="846"/>
        <v>-1.6216990605621962E-3</v>
      </c>
      <c r="JX135" s="1180">
        <f t="shared" ca="1" si="846"/>
        <v>0</v>
      </c>
      <c r="JY135" s="1180">
        <f t="shared" ca="1" si="846"/>
        <v>0</v>
      </c>
      <c r="JZ135" s="1180">
        <f t="shared" ca="1" si="846"/>
        <v>0</v>
      </c>
      <c r="KA135" s="1180">
        <f t="shared" ca="1" si="846"/>
        <v>0</v>
      </c>
      <c r="KB135" s="1180">
        <f t="shared" ca="1" si="846"/>
        <v>0</v>
      </c>
      <c r="KC135" s="1180">
        <f t="shared" ca="1" si="846"/>
        <v>-1.3692468293644251E-2</v>
      </c>
      <c r="KL135" s="1180">
        <f t="shared" ref="KL135:KR144" ca="1" si="847">VLOOKUP(KL$1,INDIRECT(LU_MAT),$A135,FALSE())*$F135/$E135</f>
        <v>0</v>
      </c>
      <c r="KM135" s="1180">
        <f t="shared" ca="1" si="847"/>
        <v>0</v>
      </c>
      <c r="KN135" s="1180">
        <f t="shared" ca="1" si="847"/>
        <v>0</v>
      </c>
      <c r="KO135" s="1180">
        <f t="shared" ca="1" si="847"/>
        <v>0</v>
      </c>
      <c r="KP135" s="1180">
        <f t="shared" ca="1" si="847"/>
        <v>0</v>
      </c>
      <c r="KQ135" s="1180">
        <f t="shared" ca="1" si="847"/>
        <v>0</v>
      </c>
      <c r="KR135" s="1180">
        <f t="shared" ca="1" si="847"/>
        <v>0</v>
      </c>
      <c r="LA135" s="1180">
        <f t="shared" ref="LA135:LK144" ca="1" si="848">VLOOKUP(LA$1,INDIRECT(LU_MAT),$A135,FALSE())*$F135/$E135</f>
        <v>-2.8656529281260852E-8</v>
      </c>
      <c r="LB135" s="1180">
        <f t="shared" ca="1" si="848"/>
        <v>-3.2328650154552985E-9</v>
      </c>
      <c r="LC135" s="1180">
        <f t="shared" ca="1" si="848"/>
        <v>-3.1889394300484371E-8</v>
      </c>
      <c r="LD135" s="1180">
        <f t="shared" ca="1" si="848"/>
        <v>-3.1889394300484371E-8</v>
      </c>
      <c r="LE135" s="1180">
        <f t="shared" ca="1" si="848"/>
        <v>0</v>
      </c>
      <c r="LF135" s="1180">
        <f t="shared" ca="1" si="848"/>
        <v>0</v>
      </c>
      <c r="LG135" s="1180">
        <f t="shared" ca="1" si="848"/>
        <v>0</v>
      </c>
      <c r="LH135" s="1180">
        <f t="shared" ca="1" si="848"/>
        <v>0</v>
      </c>
      <c r="LI135" s="1180">
        <f t="shared" ca="1" si="848"/>
        <v>0</v>
      </c>
      <c r="LJ135" s="1180">
        <f t="shared" ca="1" si="848"/>
        <v>0</v>
      </c>
      <c r="LK135" s="1180">
        <f t="shared" ca="1" si="848"/>
        <v>0</v>
      </c>
      <c r="LW135" s="1180">
        <f t="shared" ref="LW135:MF144" ca="1" si="849">VLOOKUP(LW$1,INDIRECT(LU_MAT),$A135,FALSE())*$F135/$E135</f>
        <v>0</v>
      </c>
      <c r="LX135" s="1180">
        <f t="shared" ca="1" si="849"/>
        <v>0</v>
      </c>
      <c r="LY135" s="1180">
        <f t="shared" ca="1" si="849"/>
        <v>-2.6372653541448525E-3</v>
      </c>
      <c r="LZ135" s="1180">
        <f t="shared" ca="1" si="849"/>
        <v>-2.938571117228832E-5</v>
      </c>
      <c r="MA135" s="1180">
        <f t="shared" ca="1" si="849"/>
        <v>-2.6666510658070091E-3</v>
      </c>
      <c r="MB135" s="1180">
        <f t="shared" ca="1" si="849"/>
        <v>-3.1889394300484371E-8</v>
      </c>
      <c r="MC135" s="1180">
        <f t="shared" ca="1" si="849"/>
        <v>0</v>
      </c>
      <c r="MD135" s="1180">
        <f t="shared" ca="1" si="849"/>
        <v>0</v>
      </c>
      <c r="ME135" s="1180">
        <f t="shared" ca="1" si="849"/>
        <v>0</v>
      </c>
      <c r="MF135" s="1180">
        <f t="shared" ca="1" si="849"/>
        <v>0</v>
      </c>
      <c r="MG135" s="1180">
        <f t="shared" ref="MG135:MO144" ca="1" si="850">VLOOKUP(MG$1,INDIRECT(LU_MAT),$A135,FALSE())*$F135/$E135</f>
        <v>0</v>
      </c>
      <c r="MH135" s="1180">
        <f t="shared" ca="1" si="850"/>
        <v>0</v>
      </c>
      <c r="MI135" s="1180">
        <f t="shared" ca="1" si="850"/>
        <v>0</v>
      </c>
      <c r="MJ135" s="1180">
        <f t="shared" ca="1" si="850"/>
        <v>0</v>
      </c>
      <c r="MK135" s="1180">
        <f t="shared" ca="1" si="850"/>
        <v>0</v>
      </c>
      <c r="ML135" s="1180">
        <f t="shared" ca="1" si="850"/>
        <v>0</v>
      </c>
      <c r="MM135" s="1180">
        <f t="shared" ca="1" si="850"/>
        <v>0</v>
      </c>
      <c r="MN135" s="1180">
        <f t="shared" ca="1" si="850"/>
        <v>0</v>
      </c>
      <c r="MO135" s="1180">
        <f t="shared" ca="1" si="850"/>
        <v>0</v>
      </c>
      <c r="NA135" s="1180">
        <f t="shared" ref="NA135:NP144" ca="1" si="851">VLOOKUP(NA$1,INDIRECT(LU_MAT),$A135,FALSE())*$F135/$E135</f>
        <v>-4.3465010524218602E-8</v>
      </c>
      <c r="NB135" s="1180">
        <f t="shared" ca="1" si="851"/>
        <v>-7.3405688274894897E-10</v>
      </c>
      <c r="NC135" s="1180">
        <f t="shared" ca="1" si="851"/>
        <v>-4.2730953502045608E-8</v>
      </c>
      <c r="ND135" s="1180">
        <f t="shared" ca="1" si="851"/>
        <v>0</v>
      </c>
      <c r="NE135" s="1180">
        <f t="shared" ca="1" si="851"/>
        <v>0</v>
      </c>
      <c r="NF135" s="1180">
        <f t="shared" ca="1" si="851"/>
        <v>0</v>
      </c>
      <c r="NG135" s="1180">
        <f t="shared" ca="1" si="851"/>
        <v>0</v>
      </c>
      <c r="NH135" s="1180">
        <f t="shared" ca="1" si="851"/>
        <v>0</v>
      </c>
      <c r="NI135" s="1180">
        <f t="shared" ca="1" si="851"/>
        <v>0</v>
      </c>
      <c r="NJ135" s="1180">
        <f t="shared" ca="1" si="851"/>
        <v>0</v>
      </c>
      <c r="NK135" s="1180">
        <f t="shared" ca="1" si="851"/>
        <v>0</v>
      </c>
      <c r="NL135" s="1180">
        <f t="shared" ca="1" si="851"/>
        <v>0</v>
      </c>
      <c r="NM135" s="1180">
        <f t="shared" ca="1" si="851"/>
        <v>0</v>
      </c>
      <c r="NN135" s="1180">
        <f t="shared" ca="1" si="851"/>
        <v>0</v>
      </c>
      <c r="NO135" s="1180">
        <f t="shared" ca="1" si="851"/>
        <v>0</v>
      </c>
      <c r="NP135" s="1180">
        <f t="shared" ca="1" si="851"/>
        <v>0</v>
      </c>
      <c r="OH135" s="1180">
        <f t="shared" ref="OH135:OO144" ca="1" si="852">VLOOKUP(OH$1,INDIRECT(LU_MAT),$A135,FALSE())*$F135/$E135</f>
        <v>0</v>
      </c>
      <c r="OI135" s="1180">
        <f t="shared" ca="1" si="852"/>
        <v>0</v>
      </c>
      <c r="OJ135" s="1180">
        <f t="shared" ca="1" si="852"/>
        <v>0</v>
      </c>
      <c r="OK135" s="1180">
        <f t="shared" ca="1" si="852"/>
        <v>0</v>
      </c>
      <c r="OL135" s="1180">
        <f t="shared" ca="1" si="852"/>
        <v>0</v>
      </c>
      <c r="OM135" s="1180">
        <f t="shared" ca="1" si="852"/>
        <v>0</v>
      </c>
      <c r="ON135" s="1180">
        <f t="shared" ca="1" si="852"/>
        <v>0</v>
      </c>
      <c r="OO135" s="1180">
        <f t="shared" ca="1" si="852"/>
        <v>0</v>
      </c>
      <c r="PA135" s="1180">
        <f t="shared" ref="PA135:PK144" ca="1" si="853">VLOOKUP(PA$1,INDIRECT(LU_MAT),$A135,FALSE())*$F135/$E135</f>
        <v>0</v>
      </c>
      <c r="PB135" s="1180">
        <f t="shared" ca="1" si="853"/>
        <v>0</v>
      </c>
      <c r="PC135" s="1180">
        <f t="shared" ca="1" si="853"/>
        <v>0</v>
      </c>
      <c r="PD135" s="1180">
        <f t="shared" ca="1" si="853"/>
        <v>0</v>
      </c>
      <c r="PE135" s="1180">
        <f t="shared" ca="1" si="853"/>
        <v>0</v>
      </c>
      <c r="PF135" s="1180">
        <f t="shared" ca="1" si="853"/>
        <v>0</v>
      </c>
      <c r="PG135" s="1180">
        <f t="shared" ca="1" si="853"/>
        <v>0</v>
      </c>
      <c r="PH135" s="1180">
        <f t="shared" ca="1" si="853"/>
        <v>0</v>
      </c>
      <c r="PI135" s="1180">
        <f t="shared" ca="1" si="853"/>
        <v>0</v>
      </c>
      <c r="PJ135" s="1180">
        <f t="shared" ca="1" si="853"/>
        <v>0</v>
      </c>
      <c r="PK135" s="1180">
        <f t="shared" ca="1" si="853"/>
        <v>0</v>
      </c>
      <c r="PW135" s="1180">
        <f t="shared" ref="PW135:PZ154" ca="1" si="854">VLOOKUP(PW$1,INDIRECT(LU_MAT),$A135,FALSE())*$F135/$E135</f>
        <v>0</v>
      </c>
      <c r="PX135" s="1180">
        <f t="shared" ca="1" si="854"/>
        <v>0</v>
      </c>
      <c r="PY135" s="1180">
        <f t="shared" ca="1" si="854"/>
        <v>0</v>
      </c>
      <c r="PZ135" s="1180">
        <f t="shared" ca="1" si="854"/>
        <v>0</v>
      </c>
    </row>
    <row r="136" spans="1:442" ht="12" customHeight="1">
      <c r="A136" s="1">
        <v>25</v>
      </c>
      <c r="B136" s="1" t="s">
        <v>2648</v>
      </c>
      <c r="C136" s="1" t="s">
        <v>2676</v>
      </c>
      <c r="D136" s="1" t="s">
        <v>93</v>
      </c>
      <c r="E136" s="1181">
        <v>92.094719999999995</v>
      </c>
      <c r="F136" s="1">
        <v>-0.35350712293999997</v>
      </c>
      <c r="J136" s="1180">
        <f t="shared" ca="1" si="832"/>
        <v>0</v>
      </c>
      <c r="K136" s="1180">
        <f t="shared" ca="1" si="832"/>
        <v>0</v>
      </c>
      <c r="T136" s="1180">
        <f t="shared" ca="1" si="833"/>
        <v>0</v>
      </c>
      <c r="U136" s="1180">
        <f t="shared" ca="1" si="833"/>
        <v>0</v>
      </c>
      <c r="V136" s="1180">
        <f t="shared" ca="1" si="833"/>
        <v>-1.5957388143234605E-9</v>
      </c>
      <c r="W136" s="1180">
        <f t="shared" ca="1" si="833"/>
        <v>0</v>
      </c>
      <c r="X136" s="1180">
        <f t="shared" ca="1" si="833"/>
        <v>0</v>
      </c>
      <c r="Y136" s="1180">
        <f t="shared" ca="1" si="833"/>
        <v>-1.5957388143234605E-9</v>
      </c>
      <c r="Z136" s="1180">
        <f t="shared" ca="1" si="833"/>
        <v>-3.151040735829584E-16</v>
      </c>
      <c r="AA136" s="1180">
        <f t="shared" ca="1" si="833"/>
        <v>-1.5957384957265722E-9</v>
      </c>
      <c r="AB136" s="1180">
        <f t="shared" ca="1" si="833"/>
        <v>0</v>
      </c>
      <c r="AC136" s="1180">
        <f t="shared" ca="1" si="833"/>
        <v>-1.5957388143234605E-9</v>
      </c>
      <c r="AD136" s="1180">
        <f t="shared" ca="1" si="833"/>
        <v>0</v>
      </c>
      <c r="AM136" s="1180">
        <f t="shared" ca="1" si="834"/>
        <v>0</v>
      </c>
      <c r="AN136" s="1180">
        <f t="shared" ca="1" si="834"/>
        <v>0</v>
      </c>
      <c r="AO136" s="1180">
        <f t="shared" ca="1" si="834"/>
        <v>-1.5957384957265722E-9</v>
      </c>
      <c r="AP136" s="1180">
        <f t="shared" ca="1" si="834"/>
        <v>-1.5957384957265722E-9</v>
      </c>
      <c r="AQ136" s="1180">
        <f t="shared" ca="1" si="834"/>
        <v>-4.2480799716928419E-17</v>
      </c>
      <c r="AR136" s="1180">
        <f t="shared" ca="1" si="834"/>
        <v>0</v>
      </c>
      <c r="AS136" s="1180">
        <f t="shared" ca="1" si="834"/>
        <v>0</v>
      </c>
      <c r="AT136" s="1180">
        <f t="shared" ca="1" si="834"/>
        <v>0</v>
      </c>
      <c r="AU136" s="1180">
        <f t="shared" ca="1" si="834"/>
        <v>0</v>
      </c>
      <c r="AV136" s="1180">
        <f t="shared" ca="1" si="834"/>
        <v>-1.5957384535028882E-9</v>
      </c>
      <c r="AW136" s="1180">
        <f t="shared" ca="1" si="834"/>
        <v>0</v>
      </c>
      <c r="AX136" s="1180">
        <f t="shared" ca="1" si="834"/>
        <v>0</v>
      </c>
      <c r="AY136" s="1180">
        <f t="shared" ca="1" si="834"/>
        <v>0</v>
      </c>
      <c r="AZ136" s="1180">
        <f t="shared" ca="1" si="834"/>
        <v>0</v>
      </c>
      <c r="BA136" s="1180">
        <f t="shared" ca="1" si="834"/>
        <v>0</v>
      </c>
      <c r="BB136" s="1180">
        <f t="shared" ca="1" si="834"/>
        <v>-1.5957384535028882E-9</v>
      </c>
      <c r="BN136" s="1180">
        <f t="shared" ca="1" si="835"/>
        <v>-1.595738749068676E-10</v>
      </c>
      <c r="BO136" s="1180">
        <f t="shared" ca="1" si="835"/>
        <v>-1.9378039714561563E-3</v>
      </c>
      <c r="BP136" s="1180">
        <f t="shared" ca="1" si="835"/>
        <v>-3.2228482750738924E-15</v>
      </c>
      <c r="BQ136" s="1180">
        <f t="shared" ca="1" si="835"/>
        <v>0</v>
      </c>
      <c r="BR136" s="1180">
        <f t="shared" ca="1" si="835"/>
        <v>0</v>
      </c>
      <c r="CD136" s="1180">
        <f t="shared" ca="1" si="836"/>
        <v>-1.5957384535028882E-9</v>
      </c>
      <c r="CE136" s="1180">
        <f t="shared" ca="1" si="836"/>
        <v>-1.5957384535028882E-9</v>
      </c>
      <c r="CF136" s="1180">
        <f t="shared" ca="1" si="836"/>
        <v>-1.595738749068676E-10</v>
      </c>
      <c r="CG136" s="1180">
        <f t="shared" ca="1" si="836"/>
        <v>-1.9378039714561563E-3</v>
      </c>
      <c r="CH136" s="1180">
        <f t="shared" ca="1" si="836"/>
        <v>-1.5957384535028882E-9</v>
      </c>
      <c r="CI136" s="1180">
        <f t="shared" ca="1" si="836"/>
        <v>0</v>
      </c>
      <c r="CJ136" s="1180">
        <f t="shared" ca="1" si="836"/>
        <v>0</v>
      </c>
      <c r="CK136" s="1180">
        <f t="shared" ca="1" si="836"/>
        <v>-1.9046558998599961E-2</v>
      </c>
      <c r="CL136" s="1180">
        <f t="shared" ca="1" si="836"/>
        <v>-3.0704019979280063E-14</v>
      </c>
      <c r="CM136" s="1180">
        <f t="shared" ca="1" si="836"/>
        <v>0</v>
      </c>
      <c r="CN136" s="1180">
        <f t="shared" ca="1" si="836"/>
        <v>-1.9046558998599961E-2</v>
      </c>
      <c r="CO136" s="1180">
        <f t="shared" ca="1" si="836"/>
        <v>-3.3926877159712748E-14</v>
      </c>
      <c r="DA136" s="1180">
        <f t="shared" ca="1" si="837"/>
        <v>0</v>
      </c>
      <c r="DB136" s="1180">
        <f t="shared" ca="1" si="837"/>
        <v>0</v>
      </c>
      <c r="DC136" s="1180">
        <f t="shared" ca="1" si="837"/>
        <v>0</v>
      </c>
      <c r="DD136" s="1180">
        <f t="shared" ca="1" si="837"/>
        <v>0</v>
      </c>
      <c r="DE136" s="1180">
        <f t="shared" ca="1" si="837"/>
        <v>0</v>
      </c>
      <c r="DF136" s="1180">
        <f t="shared" ca="1" si="837"/>
        <v>0</v>
      </c>
      <c r="DG136" s="1180">
        <f t="shared" ca="1" si="837"/>
        <v>0</v>
      </c>
      <c r="DH136" s="1180">
        <f t="shared" ca="1" si="837"/>
        <v>0</v>
      </c>
      <c r="DI136" s="1180">
        <f t="shared" ca="1" si="837"/>
        <v>0</v>
      </c>
      <c r="DJ136" s="1180">
        <f t="shared" ca="1" si="837"/>
        <v>0</v>
      </c>
      <c r="DV136" s="1180">
        <f t="shared" ca="1" si="838"/>
        <v>0</v>
      </c>
      <c r="DW136" s="1180">
        <f t="shared" ca="1" si="838"/>
        <v>0</v>
      </c>
      <c r="DX136" s="1180">
        <f t="shared" ca="1" si="838"/>
        <v>0</v>
      </c>
      <c r="DY136" s="1180">
        <f t="shared" ca="1" si="838"/>
        <v>0</v>
      </c>
      <c r="DZ136" s="1180">
        <f t="shared" ca="1" si="838"/>
        <v>0</v>
      </c>
      <c r="EA136" s="1180">
        <f t="shared" ca="1" si="838"/>
        <v>0</v>
      </c>
      <c r="EB136" s="1180">
        <f t="shared" ca="1" si="838"/>
        <v>0</v>
      </c>
      <c r="EC136" s="1180">
        <f t="shared" ca="1" si="838"/>
        <v>0</v>
      </c>
      <c r="ED136" s="1180">
        <f t="shared" ca="1" si="838"/>
        <v>0</v>
      </c>
      <c r="EE136" s="1180">
        <f t="shared" ca="1" si="838"/>
        <v>0</v>
      </c>
      <c r="EF136" s="1180">
        <f t="shared" ca="1" si="838"/>
        <v>0</v>
      </c>
      <c r="EG136" s="1180">
        <f t="shared" ca="1" si="838"/>
        <v>0</v>
      </c>
      <c r="EH136" s="1180">
        <f t="shared" ca="1" si="838"/>
        <v>0</v>
      </c>
      <c r="EI136" s="1180">
        <f t="shared" ca="1" si="838"/>
        <v>0</v>
      </c>
      <c r="EJ136" s="1180">
        <f t="shared" ca="1" si="838"/>
        <v>0</v>
      </c>
      <c r="EK136" s="1180">
        <f t="shared" ca="1" si="838"/>
        <v>0</v>
      </c>
      <c r="EW136" s="1180">
        <f t="shared" ca="1" si="839"/>
        <v>-1.9046558998599961E-2</v>
      </c>
      <c r="EX136" s="1180">
        <f t="shared" ca="1" si="839"/>
        <v>-1.9046558998599961E-2</v>
      </c>
      <c r="EY136" s="1180">
        <f t="shared" ca="1" si="839"/>
        <v>-1.9046557386422934E-2</v>
      </c>
      <c r="EZ136" s="1180">
        <f t="shared" ca="1" si="839"/>
        <v>-1.9046557386422934E-2</v>
      </c>
      <c r="FA136" s="1180">
        <f t="shared" ca="1" si="839"/>
        <v>-8.9145916614302105E-21</v>
      </c>
      <c r="FB136" s="1180">
        <f t="shared" ca="1" si="839"/>
        <v>-1.5957389141248952E-9</v>
      </c>
      <c r="FN136" s="1180">
        <f t="shared" ca="1" si="840"/>
        <v>-3.2228482750738924E-15</v>
      </c>
      <c r="FO136" s="1180">
        <f t="shared" ca="1" si="840"/>
        <v>-3.0704019979280063E-14</v>
      </c>
      <c r="FP136" s="1180">
        <f t="shared" ca="1" si="840"/>
        <v>-8.9145916614302105E-21</v>
      </c>
      <c r="FQ136" s="1180">
        <f t="shared" ca="1" si="840"/>
        <v>-1.5957389141248952E-9</v>
      </c>
      <c r="FR136" s="1180">
        <f t="shared" ca="1" si="840"/>
        <v>0</v>
      </c>
      <c r="FS136" s="1180">
        <f t="shared" ca="1" si="840"/>
        <v>-1.5957388143234605E-9</v>
      </c>
      <c r="FT136" s="1180">
        <f t="shared" ca="1" si="840"/>
        <v>0</v>
      </c>
      <c r="FU136" s="1180">
        <f t="shared" ca="1" si="840"/>
        <v>-3.3926877159712748E-14</v>
      </c>
      <c r="FV136" s="1180">
        <f t="shared" ca="1" si="840"/>
        <v>0</v>
      </c>
      <c r="FW136" s="1180">
        <f t="shared" ca="1" si="840"/>
        <v>0</v>
      </c>
      <c r="FX136" s="1180">
        <f t="shared" ca="1" si="840"/>
        <v>-3.3926877159712748E-14</v>
      </c>
      <c r="GJ136" s="1180">
        <f t="shared" ca="1" si="841"/>
        <v>0</v>
      </c>
      <c r="GK136" s="1180">
        <f t="shared" ca="1" si="841"/>
        <v>0</v>
      </c>
      <c r="GL136" s="1180">
        <f t="shared" ca="1" si="841"/>
        <v>0</v>
      </c>
      <c r="GM136" s="1180">
        <f t="shared" ca="1" si="841"/>
        <v>0</v>
      </c>
      <c r="GN136" s="1180">
        <f t="shared" ca="1" si="841"/>
        <v>0</v>
      </c>
      <c r="GO136" s="1180">
        <f t="shared" ca="1" si="841"/>
        <v>0</v>
      </c>
      <c r="GP136" s="1180">
        <f t="shared" ca="1" si="841"/>
        <v>0</v>
      </c>
      <c r="GQ136" s="1180">
        <f t="shared" ca="1" si="841"/>
        <v>0</v>
      </c>
      <c r="HC136" s="1180">
        <f t="shared" ca="1" si="842"/>
        <v>-1.9046557386422934E-2</v>
      </c>
      <c r="HD136" s="1180">
        <f t="shared" ca="1" si="842"/>
        <v>-1.8337602962264641E-2</v>
      </c>
      <c r="HE136" s="1180">
        <f t="shared" ca="1" si="842"/>
        <v>0</v>
      </c>
      <c r="HF136" s="1180">
        <f t="shared" ca="1" si="842"/>
        <v>-1.3652718519307732E-13</v>
      </c>
      <c r="HG136" s="1180">
        <f t="shared" ca="1" si="842"/>
        <v>-7.0895444335088251E-4</v>
      </c>
      <c r="HH136" s="1180">
        <f t="shared" ca="1" si="842"/>
        <v>-1.8337602962264641E-2</v>
      </c>
      <c r="HT136" s="1180">
        <f t="shared" ca="1" si="843"/>
        <v>0</v>
      </c>
      <c r="HU136" s="1180">
        <f t="shared" ca="1" si="843"/>
        <v>-1.8337602962264641E-2</v>
      </c>
      <c r="HV136" s="1180">
        <f t="shared" ca="1" si="843"/>
        <v>-1.8337602962264641E-2</v>
      </c>
      <c r="HW136" s="1180">
        <f t="shared" ca="1" si="843"/>
        <v>-1.8337602962264641E-2</v>
      </c>
      <c r="HX136" s="1180">
        <f t="shared" ca="1" si="843"/>
        <v>-1.5331513653813102E-3</v>
      </c>
      <c r="HY136" s="1180">
        <f t="shared" ca="1" si="843"/>
        <v>-1.1723290045480369E-4</v>
      </c>
      <c r="HZ136" s="1180">
        <f t="shared" ca="1" si="843"/>
        <v>-7.3004552279758724E-15</v>
      </c>
      <c r="IA136" s="1180">
        <f t="shared" ca="1" si="843"/>
        <v>-1.5792870352830491E-16</v>
      </c>
      <c r="IB136" s="1180">
        <f t="shared" ca="1" si="843"/>
        <v>0</v>
      </c>
      <c r="IC136" s="1180">
        <f t="shared" ca="1" si="843"/>
        <v>0</v>
      </c>
      <c r="ID136" s="1180">
        <f t="shared" ca="1" si="843"/>
        <v>0</v>
      </c>
      <c r="IE136" s="1180">
        <f t="shared" ca="1" si="843"/>
        <v>0</v>
      </c>
      <c r="IQ136" s="1180">
        <f t="shared" ca="1" si="844"/>
        <v>-1.5331513653813102E-3</v>
      </c>
      <c r="IR136" s="1180">
        <f t="shared" ca="1" si="844"/>
        <v>-1.1723290045480369E-4</v>
      </c>
      <c r="IS136" s="1180">
        <f t="shared" ca="1" si="844"/>
        <v>-2.3253091863283295E-6</v>
      </c>
      <c r="IT136" s="1180">
        <f t="shared" ca="1" si="844"/>
        <v>-1.1955820978315712E-4</v>
      </c>
      <c r="IU136" s="1180">
        <f t="shared" ca="1" si="844"/>
        <v>-1.1165877804946847E-4</v>
      </c>
      <c r="IV136" s="1180">
        <f t="shared" ca="1" si="844"/>
        <v>-6.802470250820166E-5</v>
      </c>
      <c r="IW136" s="1180">
        <f t="shared" ca="1" si="844"/>
        <v>-5.5807420425817705E-5</v>
      </c>
      <c r="IX136" s="1180">
        <f t="shared" ca="1" si="844"/>
        <v>-9.7160915722564362E-17</v>
      </c>
      <c r="IY136" s="1180">
        <f t="shared" ca="1" si="844"/>
        <v>-7.899431695303489E-6</v>
      </c>
      <c r="IZ136" s="1180">
        <f t="shared" ca="1" si="844"/>
        <v>-9.8919729075711725E-6</v>
      </c>
      <c r="JA136" s="1180">
        <f t="shared" ca="1" si="845"/>
        <v>-5.8132729754171166E-5</v>
      </c>
      <c r="JB136" s="1180">
        <f t="shared" ca="1" si="845"/>
        <v>0</v>
      </c>
      <c r="JC136" s="1180">
        <f t="shared" ca="1" si="845"/>
        <v>-9.8919729075711725E-6</v>
      </c>
      <c r="JD136" s="1180">
        <f t="shared" ca="1" si="845"/>
        <v>0</v>
      </c>
      <c r="JE136" s="1180">
        <f t="shared" ca="1" si="845"/>
        <v>-9.8919729075711725E-6</v>
      </c>
      <c r="JF136" s="1180">
        <f t="shared" ca="1" si="845"/>
        <v>0</v>
      </c>
      <c r="JG136" s="1180">
        <f t="shared" ca="1" si="845"/>
        <v>0</v>
      </c>
      <c r="JH136" s="1180">
        <f t="shared" ca="1" si="845"/>
        <v>-1.5792870352830491E-16</v>
      </c>
      <c r="JT136" s="1180">
        <f t="shared" ca="1" si="846"/>
        <v>0</v>
      </c>
      <c r="JU136" s="1180">
        <f t="shared" ca="1" si="846"/>
        <v>0</v>
      </c>
      <c r="JV136" s="1180">
        <f t="shared" ca="1" si="846"/>
        <v>0</v>
      </c>
      <c r="JW136" s="1180">
        <f t="shared" ca="1" si="846"/>
        <v>0</v>
      </c>
      <c r="JX136" s="1180">
        <f t="shared" ca="1" si="846"/>
        <v>0</v>
      </c>
      <c r="JY136" s="1180">
        <f t="shared" ca="1" si="846"/>
        <v>0</v>
      </c>
      <c r="JZ136" s="1180">
        <f t="shared" ca="1" si="846"/>
        <v>0</v>
      </c>
      <c r="KA136" s="1180">
        <f t="shared" ca="1" si="846"/>
        <v>0</v>
      </c>
      <c r="KB136" s="1180">
        <f t="shared" ca="1" si="846"/>
        <v>0</v>
      </c>
      <c r="KC136" s="1180">
        <f t="shared" ca="1" si="846"/>
        <v>0</v>
      </c>
      <c r="KL136" s="1180">
        <f t="shared" ca="1" si="847"/>
        <v>0</v>
      </c>
      <c r="KM136" s="1180">
        <f t="shared" ca="1" si="847"/>
        <v>0</v>
      </c>
      <c r="KN136" s="1180">
        <f t="shared" ca="1" si="847"/>
        <v>0</v>
      </c>
      <c r="KO136" s="1180">
        <f t="shared" ca="1" si="847"/>
        <v>0</v>
      </c>
      <c r="KP136" s="1180">
        <f t="shared" ca="1" si="847"/>
        <v>0</v>
      </c>
      <c r="KQ136" s="1180">
        <f t="shared" ca="1" si="847"/>
        <v>0</v>
      </c>
      <c r="KR136" s="1180">
        <f t="shared" ca="1" si="847"/>
        <v>0</v>
      </c>
      <c r="LA136" s="1180">
        <f t="shared" ca="1" si="848"/>
        <v>-1.3652718519307732E-13</v>
      </c>
      <c r="LB136" s="1180">
        <f t="shared" ca="1" si="848"/>
        <v>-7.3004552279758724E-15</v>
      </c>
      <c r="LC136" s="1180">
        <f t="shared" ca="1" si="848"/>
        <v>-1.438276401907422E-13</v>
      </c>
      <c r="LD136" s="1180">
        <f t="shared" ca="1" si="848"/>
        <v>-1.438276401907422E-13</v>
      </c>
      <c r="LE136" s="1180">
        <f t="shared" ca="1" si="848"/>
        <v>0</v>
      </c>
      <c r="LF136" s="1180">
        <f t="shared" ca="1" si="848"/>
        <v>0</v>
      </c>
      <c r="LG136" s="1180">
        <f t="shared" ca="1" si="848"/>
        <v>0</v>
      </c>
      <c r="LH136" s="1180">
        <f t="shared" ca="1" si="848"/>
        <v>0</v>
      </c>
      <c r="LI136" s="1180">
        <f t="shared" ca="1" si="848"/>
        <v>0</v>
      </c>
      <c r="LJ136" s="1180">
        <f t="shared" ca="1" si="848"/>
        <v>0</v>
      </c>
      <c r="LK136" s="1180">
        <f t="shared" ca="1" si="848"/>
        <v>0</v>
      </c>
      <c r="LW136" s="1180">
        <f t="shared" ca="1" si="849"/>
        <v>0</v>
      </c>
      <c r="LX136" s="1180">
        <f t="shared" ca="1" si="849"/>
        <v>0</v>
      </c>
      <c r="LY136" s="1180">
        <f t="shared" ca="1" si="849"/>
        <v>-7.0895444335088251E-4</v>
      </c>
      <c r="LZ136" s="1180">
        <f t="shared" ca="1" si="849"/>
        <v>-7.899431695303489E-6</v>
      </c>
      <c r="MA136" s="1180">
        <f t="shared" ca="1" si="849"/>
        <v>-7.1685387661997793E-4</v>
      </c>
      <c r="MB136" s="1180">
        <f t="shared" ca="1" si="849"/>
        <v>-1.438276401907422E-13</v>
      </c>
      <c r="MC136" s="1180">
        <f t="shared" ca="1" si="849"/>
        <v>0</v>
      </c>
      <c r="MD136" s="1180">
        <f t="shared" ca="1" si="849"/>
        <v>0</v>
      </c>
      <c r="ME136" s="1180">
        <f t="shared" ca="1" si="849"/>
        <v>0</v>
      </c>
      <c r="MF136" s="1180">
        <f t="shared" ca="1" si="849"/>
        <v>0</v>
      </c>
      <c r="MG136" s="1180">
        <f t="shared" ca="1" si="850"/>
        <v>0</v>
      </c>
      <c r="MH136" s="1180">
        <f t="shared" ca="1" si="850"/>
        <v>0</v>
      </c>
      <c r="MI136" s="1180">
        <f t="shared" ca="1" si="850"/>
        <v>0</v>
      </c>
      <c r="MJ136" s="1180">
        <f t="shared" ca="1" si="850"/>
        <v>0</v>
      </c>
      <c r="MK136" s="1180">
        <f t="shared" ca="1" si="850"/>
        <v>0</v>
      </c>
      <c r="ML136" s="1180">
        <f t="shared" ca="1" si="850"/>
        <v>0</v>
      </c>
      <c r="MM136" s="1180">
        <f t="shared" ca="1" si="850"/>
        <v>0</v>
      </c>
      <c r="MN136" s="1180">
        <f t="shared" ca="1" si="850"/>
        <v>0</v>
      </c>
      <c r="MO136" s="1180">
        <f t="shared" ca="1" si="850"/>
        <v>0</v>
      </c>
      <c r="NA136" s="1180">
        <f t="shared" ca="1" si="851"/>
        <v>-3.151040735829584E-16</v>
      </c>
      <c r="NB136" s="1180">
        <f t="shared" ca="1" si="851"/>
        <v>0</v>
      </c>
      <c r="NC136" s="1180">
        <f t="shared" ca="1" si="851"/>
        <v>0</v>
      </c>
      <c r="ND136" s="1180">
        <f t="shared" ca="1" si="851"/>
        <v>0</v>
      </c>
      <c r="NE136" s="1180">
        <f t="shared" ca="1" si="851"/>
        <v>0</v>
      </c>
      <c r="NF136" s="1180">
        <f t="shared" ca="1" si="851"/>
        <v>0</v>
      </c>
      <c r="NG136" s="1180">
        <f t="shared" ca="1" si="851"/>
        <v>0</v>
      </c>
      <c r="NH136" s="1180">
        <f t="shared" ca="1" si="851"/>
        <v>0</v>
      </c>
      <c r="NI136" s="1180">
        <f t="shared" ca="1" si="851"/>
        <v>0</v>
      </c>
      <c r="NJ136" s="1180">
        <f t="shared" ca="1" si="851"/>
        <v>0</v>
      </c>
      <c r="NK136" s="1180">
        <f t="shared" ca="1" si="851"/>
        <v>0</v>
      </c>
      <c r="NL136" s="1180">
        <f t="shared" ca="1" si="851"/>
        <v>0</v>
      </c>
      <c r="NM136" s="1180">
        <f t="shared" ca="1" si="851"/>
        <v>0</v>
      </c>
      <c r="NN136" s="1180">
        <f t="shared" ca="1" si="851"/>
        <v>0</v>
      </c>
      <c r="NO136" s="1180">
        <f t="shared" ca="1" si="851"/>
        <v>0</v>
      </c>
      <c r="NP136" s="1180">
        <f t="shared" ca="1" si="851"/>
        <v>0</v>
      </c>
      <c r="OH136" s="1180">
        <f t="shared" ca="1" si="852"/>
        <v>0</v>
      </c>
      <c r="OI136" s="1180">
        <f t="shared" ca="1" si="852"/>
        <v>0</v>
      </c>
      <c r="OJ136" s="1180">
        <f t="shared" ca="1" si="852"/>
        <v>0</v>
      </c>
      <c r="OK136" s="1180">
        <f t="shared" ca="1" si="852"/>
        <v>0</v>
      </c>
      <c r="OL136" s="1180">
        <f t="shared" ca="1" si="852"/>
        <v>0</v>
      </c>
      <c r="OM136" s="1180">
        <f t="shared" ca="1" si="852"/>
        <v>0</v>
      </c>
      <c r="ON136" s="1180">
        <f t="shared" ca="1" si="852"/>
        <v>0</v>
      </c>
      <c r="OO136" s="1180">
        <f t="shared" ca="1" si="852"/>
        <v>0</v>
      </c>
      <c r="PA136" s="1180">
        <f t="shared" ca="1" si="853"/>
        <v>0</v>
      </c>
      <c r="PB136" s="1180">
        <f t="shared" ca="1" si="853"/>
        <v>0</v>
      </c>
      <c r="PC136" s="1180">
        <f t="shared" ca="1" si="853"/>
        <v>0</v>
      </c>
      <c r="PD136" s="1180">
        <f t="shared" ca="1" si="853"/>
        <v>0</v>
      </c>
      <c r="PE136" s="1180">
        <f t="shared" ca="1" si="853"/>
        <v>0</v>
      </c>
      <c r="PF136" s="1180">
        <f t="shared" ca="1" si="853"/>
        <v>0</v>
      </c>
      <c r="PG136" s="1180">
        <f t="shared" ca="1" si="853"/>
        <v>0</v>
      </c>
      <c r="PH136" s="1180">
        <f t="shared" ca="1" si="853"/>
        <v>0</v>
      </c>
      <c r="PI136" s="1180">
        <f t="shared" ca="1" si="853"/>
        <v>0</v>
      </c>
      <c r="PJ136" s="1180">
        <f t="shared" ca="1" si="853"/>
        <v>0</v>
      </c>
      <c r="PK136" s="1180">
        <f t="shared" ca="1" si="853"/>
        <v>0</v>
      </c>
      <c r="PW136" s="1180">
        <f t="shared" ca="1" si="854"/>
        <v>0</v>
      </c>
      <c r="PX136" s="1180">
        <f t="shared" ca="1" si="854"/>
        <v>0</v>
      </c>
      <c r="PY136" s="1180">
        <f t="shared" ca="1" si="854"/>
        <v>0</v>
      </c>
      <c r="PZ136" s="1180">
        <f t="shared" ca="1" si="854"/>
        <v>0</v>
      </c>
    </row>
    <row r="137" spans="1:442" ht="12" customHeight="1">
      <c r="A137" s="1">
        <v>26</v>
      </c>
      <c r="B137" s="1" t="s">
        <v>2648</v>
      </c>
      <c r="C137" s="1" t="s">
        <v>2677</v>
      </c>
      <c r="D137" s="1" t="s">
        <v>93</v>
      </c>
      <c r="E137" s="1181">
        <v>118.08924</v>
      </c>
      <c r="F137" s="1">
        <v>-0.32806182007000001</v>
      </c>
      <c r="J137" s="1180">
        <f t="shared" ca="1" si="832"/>
        <v>0</v>
      </c>
      <c r="K137" s="1180">
        <f t="shared" ca="1" si="832"/>
        <v>0</v>
      </c>
      <c r="T137" s="1180">
        <f t="shared" ca="1" si="833"/>
        <v>0</v>
      </c>
      <c r="U137" s="1180">
        <f t="shared" ca="1" si="833"/>
        <v>0</v>
      </c>
      <c r="V137" s="1180">
        <f t="shared" ca="1" si="833"/>
        <v>-9.1157479996261998E-8</v>
      </c>
      <c r="W137" s="1180">
        <f t="shared" ca="1" si="833"/>
        <v>0</v>
      </c>
      <c r="X137" s="1180">
        <f t="shared" ca="1" si="833"/>
        <v>0</v>
      </c>
      <c r="Y137" s="1180">
        <f t="shared" ca="1" si="833"/>
        <v>-9.1157479996261998E-8</v>
      </c>
      <c r="Z137" s="1180">
        <f t="shared" ca="1" si="833"/>
        <v>-2.5764202959641884E-12</v>
      </c>
      <c r="AA137" s="1180">
        <f t="shared" ca="1" si="833"/>
        <v>-9.1154903323415976E-8</v>
      </c>
      <c r="AB137" s="1180">
        <f t="shared" ca="1" si="833"/>
        <v>0</v>
      </c>
      <c r="AC137" s="1180">
        <f t="shared" ca="1" si="833"/>
        <v>-9.1157479996261998E-8</v>
      </c>
      <c r="AD137" s="1180">
        <f t="shared" ca="1" si="833"/>
        <v>0</v>
      </c>
      <c r="AM137" s="1180">
        <f t="shared" ca="1" si="834"/>
        <v>0</v>
      </c>
      <c r="AN137" s="1180">
        <f t="shared" ca="1" si="834"/>
        <v>0</v>
      </c>
      <c r="AO137" s="1180">
        <f t="shared" ca="1" si="834"/>
        <v>-9.1154903323415976E-8</v>
      </c>
      <c r="AP137" s="1180">
        <f t="shared" ca="1" si="834"/>
        <v>-9.1154903323415976E-8</v>
      </c>
      <c r="AQ137" s="1180">
        <f t="shared" ca="1" si="834"/>
        <v>-7.9352284028014057E-13</v>
      </c>
      <c r="AR137" s="1180">
        <f t="shared" ca="1" si="834"/>
        <v>-1.1377830621296033E-15</v>
      </c>
      <c r="AS137" s="1180">
        <f t="shared" ca="1" si="834"/>
        <v>-2.5752825122436529E-12</v>
      </c>
      <c r="AT137" s="1180">
        <f t="shared" ca="1" si="834"/>
        <v>-6.7789734800169736E-17</v>
      </c>
      <c r="AU137" s="1180">
        <f t="shared" ca="1" si="834"/>
        <v>-7.9459283319659152E-13</v>
      </c>
      <c r="AV137" s="1180">
        <f t="shared" ca="1" si="834"/>
        <v>-9.1154109902645274E-8</v>
      </c>
      <c r="AW137" s="1180">
        <f t="shared" ca="1" si="834"/>
        <v>-6.7789734800169736E-17</v>
      </c>
      <c r="AX137" s="1180">
        <f t="shared" ca="1" si="834"/>
        <v>-3.3699431279100778E-12</v>
      </c>
      <c r="AY137" s="1180">
        <f t="shared" ca="1" si="834"/>
        <v>0</v>
      </c>
      <c r="AZ137" s="1180">
        <f t="shared" ca="1" si="834"/>
        <v>0</v>
      </c>
      <c r="BA137" s="1180">
        <f t="shared" ca="1" si="834"/>
        <v>0</v>
      </c>
      <c r="BB137" s="1180">
        <f t="shared" ca="1" si="834"/>
        <v>-9.1154109902645274E-8</v>
      </c>
      <c r="BN137" s="1180">
        <f t="shared" ca="1" si="835"/>
        <v>-9.1154129349232778E-9</v>
      </c>
      <c r="BO137" s="1180">
        <f t="shared" ca="1" si="835"/>
        <v>-5.186955479269768E-4</v>
      </c>
      <c r="BP137" s="1180">
        <f t="shared" ca="1" si="835"/>
        <v>-3.4312292429361511E-12</v>
      </c>
      <c r="BQ137" s="1180">
        <f t="shared" ca="1" si="835"/>
        <v>0</v>
      </c>
      <c r="BR137" s="1180">
        <f t="shared" ca="1" si="835"/>
        <v>0</v>
      </c>
      <c r="CD137" s="1180">
        <f t="shared" ca="1" si="836"/>
        <v>-9.1154109902645274E-8</v>
      </c>
      <c r="CE137" s="1180">
        <f t="shared" ca="1" si="836"/>
        <v>-9.1154109902645274E-8</v>
      </c>
      <c r="CF137" s="1180">
        <f t="shared" ca="1" si="836"/>
        <v>-9.1154129349232778E-9</v>
      </c>
      <c r="CG137" s="1180">
        <f t="shared" ca="1" si="836"/>
        <v>-5.186955479269768E-4</v>
      </c>
      <c r="CH137" s="1180">
        <f t="shared" ca="1" si="836"/>
        <v>-9.1154109902645274E-8</v>
      </c>
      <c r="CI137" s="1180">
        <f t="shared" ca="1" si="836"/>
        <v>0</v>
      </c>
      <c r="CJ137" s="1180">
        <f t="shared" ca="1" si="836"/>
        <v>0</v>
      </c>
      <c r="CK137" s="1180">
        <f t="shared" ca="1" si="836"/>
        <v>-5.2599357441375826E-3</v>
      </c>
      <c r="CL137" s="1180">
        <f t="shared" ca="1" si="836"/>
        <v>-3.3876402170716379E-11</v>
      </c>
      <c r="CM137" s="1180">
        <f t="shared" ca="1" si="836"/>
        <v>0</v>
      </c>
      <c r="CN137" s="1180">
        <f t="shared" ca="1" si="836"/>
        <v>-5.2599357719184218E-3</v>
      </c>
      <c r="CO137" s="1180">
        <f t="shared" ca="1" si="836"/>
        <v>-3.7308781818208358E-11</v>
      </c>
      <c r="DA137" s="1180">
        <f t="shared" ca="1" si="837"/>
        <v>0</v>
      </c>
      <c r="DB137" s="1180">
        <f t="shared" ca="1" si="837"/>
        <v>0</v>
      </c>
      <c r="DC137" s="1180">
        <f t="shared" ca="1" si="837"/>
        <v>0</v>
      </c>
      <c r="DD137" s="1180">
        <f t="shared" ca="1" si="837"/>
        <v>0</v>
      </c>
      <c r="DE137" s="1180">
        <f t="shared" ca="1" si="837"/>
        <v>0</v>
      </c>
      <c r="DF137" s="1180">
        <f t="shared" ca="1" si="837"/>
        <v>0</v>
      </c>
      <c r="DG137" s="1180">
        <f t="shared" ca="1" si="837"/>
        <v>0</v>
      </c>
      <c r="DH137" s="1180">
        <f t="shared" ca="1" si="837"/>
        <v>0</v>
      </c>
      <c r="DI137" s="1180">
        <f t="shared" ca="1" si="837"/>
        <v>0</v>
      </c>
      <c r="DJ137" s="1180">
        <f t="shared" ca="1" si="837"/>
        <v>0</v>
      </c>
      <c r="DV137" s="1180">
        <f t="shared" ca="1" si="838"/>
        <v>0</v>
      </c>
      <c r="DW137" s="1180">
        <f t="shared" ca="1" si="838"/>
        <v>0</v>
      </c>
      <c r="DX137" s="1180">
        <f t="shared" ca="1" si="838"/>
        <v>0</v>
      </c>
      <c r="DY137" s="1180">
        <f t="shared" ca="1" si="838"/>
        <v>0</v>
      </c>
      <c r="DZ137" s="1180">
        <f t="shared" ca="1" si="838"/>
        <v>0</v>
      </c>
      <c r="EA137" s="1180">
        <f t="shared" ca="1" si="838"/>
        <v>0</v>
      </c>
      <c r="EB137" s="1180">
        <f t="shared" ca="1" si="838"/>
        <v>0</v>
      </c>
      <c r="EC137" s="1180">
        <f t="shared" ca="1" si="838"/>
        <v>0</v>
      </c>
      <c r="ED137" s="1180">
        <f t="shared" ca="1" si="838"/>
        <v>0</v>
      </c>
      <c r="EE137" s="1180">
        <f t="shared" ca="1" si="838"/>
        <v>0</v>
      </c>
      <c r="EF137" s="1180">
        <f t="shared" ca="1" si="838"/>
        <v>0</v>
      </c>
      <c r="EG137" s="1180">
        <f t="shared" ca="1" si="838"/>
        <v>0</v>
      </c>
      <c r="EH137" s="1180">
        <f t="shared" ca="1" si="838"/>
        <v>0</v>
      </c>
      <c r="EI137" s="1180">
        <f t="shared" ca="1" si="838"/>
        <v>0</v>
      </c>
      <c r="EJ137" s="1180">
        <f t="shared" ca="1" si="838"/>
        <v>0</v>
      </c>
      <c r="EK137" s="1180">
        <f t="shared" ca="1" si="838"/>
        <v>0</v>
      </c>
      <c r="EW137" s="1180">
        <f t="shared" ca="1" si="839"/>
        <v>-5.2599357719184218E-3</v>
      </c>
      <c r="EX137" s="1180">
        <f t="shared" ca="1" si="839"/>
        <v>-5.2599357719184218E-3</v>
      </c>
      <c r="EY137" s="1180">
        <f t="shared" ca="1" si="839"/>
        <v>-5.2598446229846453E-3</v>
      </c>
      <c r="EZ137" s="1180">
        <f t="shared" ca="1" si="839"/>
        <v>-5.2598446229846453E-3</v>
      </c>
      <c r="FA137" s="1180">
        <f t="shared" ca="1" si="839"/>
        <v>-1.150453591793571E-15</v>
      </c>
      <c r="FB137" s="1180">
        <f t="shared" ca="1" si="839"/>
        <v>-9.1157485830238242E-8</v>
      </c>
      <c r="FN137" s="1180">
        <f t="shared" ca="1" si="840"/>
        <v>-3.4312292429361511E-12</v>
      </c>
      <c r="FO137" s="1180">
        <f t="shared" ca="1" si="840"/>
        <v>-3.3876402170716379E-11</v>
      </c>
      <c r="FP137" s="1180">
        <f t="shared" ca="1" si="840"/>
        <v>-1.150453591793571E-15</v>
      </c>
      <c r="FQ137" s="1180">
        <f t="shared" ca="1" si="840"/>
        <v>-9.1157485830238242E-8</v>
      </c>
      <c r="FR137" s="1180">
        <f t="shared" ca="1" si="840"/>
        <v>0</v>
      </c>
      <c r="FS137" s="1180">
        <f t="shared" ca="1" si="840"/>
        <v>-9.1157479996261998E-8</v>
      </c>
      <c r="FT137" s="1180">
        <f t="shared" ca="1" si="840"/>
        <v>0</v>
      </c>
      <c r="FU137" s="1180">
        <f t="shared" ca="1" si="840"/>
        <v>-3.7308781818208358E-11</v>
      </c>
      <c r="FV137" s="1180">
        <f t="shared" ca="1" si="840"/>
        <v>0</v>
      </c>
      <c r="FW137" s="1180">
        <f t="shared" ca="1" si="840"/>
        <v>0</v>
      </c>
      <c r="FX137" s="1180">
        <f t="shared" ca="1" si="840"/>
        <v>-3.7308781818208358E-11</v>
      </c>
      <c r="GJ137" s="1180">
        <f t="shared" ca="1" si="841"/>
        <v>0</v>
      </c>
      <c r="GK137" s="1180">
        <f t="shared" ca="1" si="841"/>
        <v>0</v>
      </c>
      <c r="GL137" s="1180">
        <f t="shared" ca="1" si="841"/>
        <v>0</v>
      </c>
      <c r="GM137" s="1180">
        <f t="shared" ca="1" si="841"/>
        <v>0</v>
      </c>
      <c r="GN137" s="1180">
        <f t="shared" ca="1" si="841"/>
        <v>0</v>
      </c>
      <c r="GO137" s="1180">
        <f t="shared" ca="1" si="841"/>
        <v>0</v>
      </c>
      <c r="GP137" s="1180">
        <f t="shared" ca="1" si="841"/>
        <v>0</v>
      </c>
      <c r="GQ137" s="1180">
        <f t="shared" ca="1" si="841"/>
        <v>0</v>
      </c>
      <c r="HC137" s="1180">
        <f t="shared" ca="1" si="842"/>
        <v>-5.2598446229846453E-3</v>
      </c>
      <c r="HD137" s="1180">
        <f t="shared" ca="1" si="842"/>
        <v>-5.0640617137834446E-3</v>
      </c>
      <c r="HE137" s="1180">
        <f t="shared" ca="1" si="842"/>
        <v>0</v>
      </c>
      <c r="HF137" s="1180">
        <f t="shared" ca="1" si="842"/>
        <v>-5.5764174547112103E-11</v>
      </c>
      <c r="HG137" s="1180">
        <f t="shared" ca="1" si="842"/>
        <v>-1.9578284308280301E-4</v>
      </c>
      <c r="HH137" s="1180">
        <f t="shared" ca="1" si="842"/>
        <v>-5.0640617137834446E-3</v>
      </c>
      <c r="HT137" s="1180">
        <f t="shared" ca="1" si="843"/>
        <v>-3.3699431279100778E-12</v>
      </c>
      <c r="HU137" s="1180">
        <f t="shared" ca="1" si="843"/>
        <v>-5.0640617137834446E-3</v>
      </c>
      <c r="HV137" s="1180">
        <f t="shared" ca="1" si="843"/>
        <v>-5.0640617137834446E-3</v>
      </c>
      <c r="HW137" s="1180">
        <f t="shared" ca="1" si="843"/>
        <v>-5.0640617137834446E-3</v>
      </c>
      <c r="HX137" s="1180">
        <f t="shared" ca="1" si="843"/>
        <v>-4.233908339485607E-4</v>
      </c>
      <c r="HY137" s="1180">
        <f t="shared" ca="1" si="843"/>
        <v>-3.2374713068931076E-5</v>
      </c>
      <c r="HZ137" s="1180">
        <f t="shared" ca="1" si="843"/>
        <v>-6.5175245842257365E-12</v>
      </c>
      <c r="IA137" s="1180">
        <f t="shared" ca="1" si="843"/>
        <v>-2.2176973886164391E-14</v>
      </c>
      <c r="IB137" s="1180">
        <f t="shared" ca="1" si="843"/>
        <v>0</v>
      </c>
      <c r="IC137" s="1180">
        <f t="shared" ca="1" si="843"/>
        <v>0</v>
      </c>
      <c r="ID137" s="1180">
        <f t="shared" ca="1" si="843"/>
        <v>0</v>
      </c>
      <c r="IE137" s="1180">
        <f t="shared" ca="1" si="843"/>
        <v>0</v>
      </c>
      <c r="IQ137" s="1180">
        <f t="shared" ca="1" si="844"/>
        <v>-4.233908339485607E-4</v>
      </c>
      <c r="IR137" s="1180">
        <f t="shared" ca="1" si="844"/>
        <v>-3.2374713068931076E-5</v>
      </c>
      <c r="IS137" s="1180">
        <f t="shared" ca="1" si="844"/>
        <v>-6.4215093919504658E-7</v>
      </c>
      <c r="IT137" s="1180">
        <f t="shared" ca="1" si="844"/>
        <v>-3.3016864113693316E-5</v>
      </c>
      <c r="IU137" s="1180">
        <f t="shared" ca="1" si="844"/>
        <v>-3.0835378985221751E-5</v>
      </c>
      <c r="IV137" s="1180">
        <f t="shared" ca="1" si="844"/>
        <v>-1.8785513331413337E-5</v>
      </c>
      <c r="IW137" s="1180">
        <f t="shared" ca="1" si="844"/>
        <v>-1.5411622574018125E-5</v>
      </c>
      <c r="IX137" s="1180">
        <f t="shared" ca="1" si="844"/>
        <v>-1.3265874494988447E-13</v>
      </c>
      <c r="IY137" s="1180">
        <f t="shared" ca="1" si="844"/>
        <v>-2.1814851840332425E-6</v>
      </c>
      <c r="IZ137" s="1180">
        <f t="shared" ca="1" si="844"/>
        <v>-2.7317398265344184E-6</v>
      </c>
      <c r="JA137" s="1180">
        <f t="shared" ca="1" si="845"/>
        <v>-1.6053773507657005E-5</v>
      </c>
      <c r="JB137" s="1180">
        <f t="shared" ca="1" si="845"/>
        <v>0</v>
      </c>
      <c r="JC137" s="1180">
        <f t="shared" ca="1" si="845"/>
        <v>-2.7317398043097464E-6</v>
      </c>
      <c r="JD137" s="1180">
        <f t="shared" ca="1" si="845"/>
        <v>0</v>
      </c>
      <c r="JE137" s="1180">
        <f t="shared" ca="1" si="845"/>
        <v>-2.7317398265344184E-6</v>
      </c>
      <c r="JF137" s="1180">
        <f t="shared" ca="1" si="845"/>
        <v>0</v>
      </c>
      <c r="JG137" s="1180">
        <f t="shared" ca="1" si="845"/>
        <v>0</v>
      </c>
      <c r="JH137" s="1180">
        <f t="shared" ca="1" si="845"/>
        <v>-2.2176973886164391E-14</v>
      </c>
      <c r="JT137" s="1180">
        <f t="shared" ca="1" si="846"/>
        <v>0</v>
      </c>
      <c r="JU137" s="1180">
        <f t="shared" ca="1" si="846"/>
        <v>0</v>
      </c>
      <c r="JV137" s="1180">
        <f t="shared" ca="1" si="846"/>
        <v>0</v>
      </c>
      <c r="JW137" s="1180">
        <f t="shared" ca="1" si="846"/>
        <v>0</v>
      </c>
      <c r="JX137" s="1180">
        <f t="shared" ca="1" si="846"/>
        <v>0</v>
      </c>
      <c r="JY137" s="1180">
        <f t="shared" ca="1" si="846"/>
        <v>0</v>
      </c>
      <c r="JZ137" s="1180">
        <f t="shared" ca="1" si="846"/>
        <v>0</v>
      </c>
      <c r="KA137" s="1180">
        <f t="shared" ca="1" si="846"/>
        <v>0</v>
      </c>
      <c r="KB137" s="1180">
        <f t="shared" ca="1" si="846"/>
        <v>0</v>
      </c>
      <c r="KC137" s="1180">
        <f t="shared" ca="1" si="846"/>
        <v>0</v>
      </c>
      <c r="KL137" s="1180">
        <f t="shared" ca="1" si="847"/>
        <v>0</v>
      </c>
      <c r="KM137" s="1180">
        <f t="shared" ca="1" si="847"/>
        <v>0</v>
      </c>
      <c r="KN137" s="1180">
        <f t="shared" ca="1" si="847"/>
        <v>0</v>
      </c>
      <c r="KO137" s="1180">
        <f t="shared" ca="1" si="847"/>
        <v>0</v>
      </c>
      <c r="KP137" s="1180">
        <f t="shared" ca="1" si="847"/>
        <v>0</v>
      </c>
      <c r="KQ137" s="1180">
        <f t="shared" ca="1" si="847"/>
        <v>0</v>
      </c>
      <c r="KR137" s="1180">
        <f t="shared" ca="1" si="847"/>
        <v>0</v>
      </c>
      <c r="LA137" s="1180">
        <f t="shared" ca="1" si="848"/>
        <v>-5.5764174547112103E-11</v>
      </c>
      <c r="LB137" s="1180">
        <f t="shared" ca="1" si="848"/>
        <v>-6.5175245842257365E-12</v>
      </c>
      <c r="LC137" s="1180">
        <f t="shared" ca="1" si="848"/>
        <v>-6.2281699186899529E-11</v>
      </c>
      <c r="LD137" s="1180">
        <f t="shared" ca="1" si="848"/>
        <v>-6.2281699186899529E-11</v>
      </c>
      <c r="LE137" s="1180">
        <f t="shared" ca="1" si="848"/>
        <v>0</v>
      </c>
      <c r="LF137" s="1180">
        <f t="shared" ca="1" si="848"/>
        <v>0</v>
      </c>
      <c r="LG137" s="1180">
        <f t="shared" ca="1" si="848"/>
        <v>0</v>
      </c>
      <c r="LH137" s="1180">
        <f t="shared" ca="1" si="848"/>
        <v>0</v>
      </c>
      <c r="LI137" s="1180">
        <f t="shared" ca="1" si="848"/>
        <v>0</v>
      </c>
      <c r="LJ137" s="1180">
        <f t="shared" ca="1" si="848"/>
        <v>0</v>
      </c>
      <c r="LK137" s="1180">
        <f t="shared" ca="1" si="848"/>
        <v>0</v>
      </c>
      <c r="LW137" s="1180">
        <f t="shared" ca="1" si="849"/>
        <v>0</v>
      </c>
      <c r="LX137" s="1180">
        <f t="shared" ca="1" si="849"/>
        <v>0</v>
      </c>
      <c r="LY137" s="1180">
        <f t="shared" ca="1" si="849"/>
        <v>-1.9578284308280301E-4</v>
      </c>
      <c r="LZ137" s="1180">
        <f t="shared" ca="1" si="849"/>
        <v>-2.1814851840332425E-6</v>
      </c>
      <c r="MA137" s="1180">
        <f t="shared" ca="1" si="849"/>
        <v>-1.9796432821127461E-4</v>
      </c>
      <c r="MB137" s="1180">
        <f t="shared" ca="1" si="849"/>
        <v>-6.2281699186899529E-11</v>
      </c>
      <c r="MC137" s="1180">
        <f t="shared" ca="1" si="849"/>
        <v>0</v>
      </c>
      <c r="MD137" s="1180">
        <f t="shared" ca="1" si="849"/>
        <v>0</v>
      </c>
      <c r="ME137" s="1180">
        <f t="shared" ca="1" si="849"/>
        <v>0</v>
      </c>
      <c r="MF137" s="1180">
        <f t="shared" ca="1" si="849"/>
        <v>0</v>
      </c>
      <c r="MG137" s="1180">
        <f t="shared" ca="1" si="850"/>
        <v>0</v>
      </c>
      <c r="MH137" s="1180">
        <f t="shared" ca="1" si="850"/>
        <v>0</v>
      </c>
      <c r="MI137" s="1180">
        <f t="shared" ca="1" si="850"/>
        <v>0</v>
      </c>
      <c r="MJ137" s="1180">
        <f t="shared" ca="1" si="850"/>
        <v>0</v>
      </c>
      <c r="MK137" s="1180">
        <f t="shared" ca="1" si="850"/>
        <v>0</v>
      </c>
      <c r="ML137" s="1180">
        <f t="shared" ca="1" si="850"/>
        <v>0</v>
      </c>
      <c r="MM137" s="1180">
        <f t="shared" ca="1" si="850"/>
        <v>0</v>
      </c>
      <c r="MN137" s="1180">
        <f t="shared" ca="1" si="850"/>
        <v>0</v>
      </c>
      <c r="MO137" s="1180">
        <f t="shared" ca="1" si="850"/>
        <v>0</v>
      </c>
      <c r="NA137" s="1180">
        <f t="shared" ca="1" si="851"/>
        <v>-2.5764202959641884E-12</v>
      </c>
      <c r="NB137" s="1180">
        <f t="shared" ca="1" si="851"/>
        <v>-1.1377830621296033E-15</v>
      </c>
      <c r="NC137" s="1180">
        <f t="shared" ca="1" si="851"/>
        <v>-2.5752825122436529E-12</v>
      </c>
      <c r="ND137" s="1180">
        <f t="shared" ca="1" si="851"/>
        <v>0</v>
      </c>
      <c r="NE137" s="1180">
        <f t="shared" ca="1" si="851"/>
        <v>0</v>
      </c>
      <c r="NF137" s="1180">
        <f t="shared" ca="1" si="851"/>
        <v>0</v>
      </c>
      <c r="NG137" s="1180">
        <f t="shared" ca="1" si="851"/>
        <v>0</v>
      </c>
      <c r="NH137" s="1180">
        <f t="shared" ca="1" si="851"/>
        <v>0</v>
      </c>
      <c r="NI137" s="1180">
        <f t="shared" ca="1" si="851"/>
        <v>0</v>
      </c>
      <c r="NJ137" s="1180">
        <f t="shared" ca="1" si="851"/>
        <v>0</v>
      </c>
      <c r="NK137" s="1180">
        <f t="shared" ca="1" si="851"/>
        <v>0</v>
      </c>
      <c r="NL137" s="1180">
        <f t="shared" ca="1" si="851"/>
        <v>0</v>
      </c>
      <c r="NM137" s="1180">
        <f t="shared" ca="1" si="851"/>
        <v>0</v>
      </c>
      <c r="NN137" s="1180">
        <f t="shared" ca="1" si="851"/>
        <v>0</v>
      </c>
      <c r="NO137" s="1180">
        <f t="shared" ca="1" si="851"/>
        <v>0</v>
      </c>
      <c r="NP137" s="1180">
        <f t="shared" ca="1" si="851"/>
        <v>0</v>
      </c>
      <c r="OH137" s="1180">
        <f t="shared" ca="1" si="852"/>
        <v>0</v>
      </c>
      <c r="OI137" s="1180">
        <f t="shared" ca="1" si="852"/>
        <v>0</v>
      </c>
      <c r="OJ137" s="1180">
        <f t="shared" ca="1" si="852"/>
        <v>0</v>
      </c>
      <c r="OK137" s="1180">
        <f t="shared" ca="1" si="852"/>
        <v>0</v>
      </c>
      <c r="OL137" s="1180">
        <f t="shared" ca="1" si="852"/>
        <v>0</v>
      </c>
      <c r="OM137" s="1180">
        <f t="shared" ca="1" si="852"/>
        <v>0</v>
      </c>
      <c r="ON137" s="1180">
        <f t="shared" ca="1" si="852"/>
        <v>0</v>
      </c>
      <c r="OO137" s="1180">
        <f t="shared" ca="1" si="852"/>
        <v>0</v>
      </c>
      <c r="PA137" s="1180">
        <f t="shared" ca="1" si="853"/>
        <v>0</v>
      </c>
      <c r="PB137" s="1180">
        <f t="shared" ca="1" si="853"/>
        <v>0</v>
      </c>
      <c r="PC137" s="1180">
        <f t="shared" ca="1" si="853"/>
        <v>0</v>
      </c>
      <c r="PD137" s="1180">
        <f t="shared" ca="1" si="853"/>
        <v>0</v>
      </c>
      <c r="PE137" s="1180">
        <f t="shared" ca="1" si="853"/>
        <v>0</v>
      </c>
      <c r="PF137" s="1180">
        <f t="shared" ca="1" si="853"/>
        <v>0</v>
      </c>
      <c r="PG137" s="1180">
        <f t="shared" ca="1" si="853"/>
        <v>0</v>
      </c>
      <c r="PH137" s="1180">
        <f t="shared" ca="1" si="853"/>
        <v>0</v>
      </c>
      <c r="PI137" s="1180">
        <f t="shared" ca="1" si="853"/>
        <v>0</v>
      </c>
      <c r="PJ137" s="1180">
        <f t="shared" ca="1" si="853"/>
        <v>0</v>
      </c>
      <c r="PK137" s="1180">
        <f t="shared" ca="1" si="853"/>
        <v>0</v>
      </c>
      <c r="PW137" s="1180">
        <f t="shared" ca="1" si="854"/>
        <v>0</v>
      </c>
      <c r="PX137" s="1180">
        <f t="shared" ca="1" si="854"/>
        <v>0</v>
      </c>
      <c r="PY137" s="1180">
        <f t="shared" ca="1" si="854"/>
        <v>0</v>
      </c>
      <c r="PZ137" s="1180">
        <f t="shared" ca="1" si="854"/>
        <v>0</v>
      </c>
    </row>
    <row r="138" spans="1:442" ht="12" customHeight="1">
      <c r="A138" s="1">
        <v>27</v>
      </c>
      <c r="B138" s="1" t="s">
        <v>2648</v>
      </c>
      <c r="C138" s="1" t="s">
        <v>2381</v>
      </c>
      <c r="D138" s="1" t="s">
        <v>93</v>
      </c>
      <c r="E138" s="1181">
        <v>17.030560000000001</v>
      </c>
      <c r="F138" s="1">
        <v>-7.5671873515000002E-2</v>
      </c>
      <c r="J138" s="1180">
        <f t="shared" ca="1" si="832"/>
        <v>0</v>
      </c>
      <c r="K138" s="1180">
        <f t="shared" ca="1" si="832"/>
        <v>0</v>
      </c>
      <c r="T138" s="1180">
        <f t="shared" ca="1" si="833"/>
        <v>0</v>
      </c>
      <c r="U138" s="1180">
        <f t="shared" ca="1" si="833"/>
        <v>0</v>
      </c>
      <c r="V138" s="1180">
        <f t="shared" ca="1" si="833"/>
        <v>-7.6340164375577962E-8</v>
      </c>
      <c r="W138" s="1180">
        <f t="shared" ca="1" si="833"/>
        <v>0</v>
      </c>
      <c r="X138" s="1180">
        <f t="shared" ca="1" si="833"/>
        <v>0</v>
      </c>
      <c r="Y138" s="1180">
        <f t="shared" ca="1" si="833"/>
        <v>-7.6340164375577962E-8</v>
      </c>
      <c r="Z138" s="1180">
        <f t="shared" ca="1" si="833"/>
        <v>-6.592737758232992E-13</v>
      </c>
      <c r="AA138" s="1180">
        <f t="shared" ca="1" si="833"/>
        <v>-7.6339504989977627E-8</v>
      </c>
      <c r="AB138" s="1180">
        <f t="shared" ca="1" si="833"/>
        <v>0</v>
      </c>
      <c r="AC138" s="1180">
        <f t="shared" ca="1" si="833"/>
        <v>-7.6340164375577962E-8</v>
      </c>
      <c r="AD138" s="1180">
        <f t="shared" ca="1" si="833"/>
        <v>0</v>
      </c>
      <c r="AM138" s="1180">
        <f t="shared" ca="1" si="834"/>
        <v>0</v>
      </c>
      <c r="AN138" s="1180">
        <f t="shared" ca="1" si="834"/>
        <v>0</v>
      </c>
      <c r="AO138" s="1180">
        <f t="shared" ca="1" si="834"/>
        <v>-7.6339504989977627E-8</v>
      </c>
      <c r="AP138" s="1180">
        <f t="shared" ca="1" si="834"/>
        <v>-7.6339504989977627E-8</v>
      </c>
      <c r="AQ138" s="1180">
        <f t="shared" ca="1" si="834"/>
        <v>-1.4460091609129503E-13</v>
      </c>
      <c r="AR138" s="1180">
        <f t="shared" ca="1" si="834"/>
        <v>-6.5396208712186943E-17</v>
      </c>
      <c r="AS138" s="1180">
        <f t="shared" ca="1" si="834"/>
        <v>-6.5920837934576747E-13</v>
      </c>
      <c r="AT138" s="1180">
        <f t="shared" ca="1" si="834"/>
        <v>-2.7698335657953012E-18</v>
      </c>
      <c r="AU138" s="1180">
        <f t="shared" ca="1" si="834"/>
        <v>-1.4466354261610952E-13</v>
      </c>
      <c r="AV138" s="1180">
        <f t="shared" ca="1" si="834"/>
        <v>-7.6339360582753852E-8</v>
      </c>
      <c r="AW138" s="1180">
        <f t="shared" ca="1" si="834"/>
        <v>-2.7698335657953012E-18</v>
      </c>
      <c r="AX138" s="1180">
        <f t="shared" ca="1" si="834"/>
        <v>-8.0387469191459423E-13</v>
      </c>
      <c r="AY138" s="1180">
        <f t="shared" ca="1" si="834"/>
        <v>0</v>
      </c>
      <c r="AZ138" s="1180">
        <f t="shared" ca="1" si="834"/>
        <v>0</v>
      </c>
      <c r="BA138" s="1180">
        <f t="shared" ca="1" si="834"/>
        <v>0</v>
      </c>
      <c r="BB138" s="1180">
        <f t="shared" ca="1" si="834"/>
        <v>-7.6339360582753852E-8</v>
      </c>
      <c r="BN138" s="1180">
        <f t="shared" ca="1" si="835"/>
        <v>-7.6339375245641183E-9</v>
      </c>
      <c r="BO138" s="1180">
        <f t="shared" ca="1" si="835"/>
        <v>-1.6101227543202671E-3</v>
      </c>
      <c r="BP138" s="1180">
        <f t="shared" ca="1" si="835"/>
        <v>-1.0273766669830539E-12</v>
      </c>
      <c r="BQ138" s="1180">
        <f t="shared" ca="1" si="835"/>
        <v>0</v>
      </c>
      <c r="BR138" s="1180">
        <f t="shared" ca="1" si="835"/>
        <v>0</v>
      </c>
      <c r="CD138" s="1180">
        <f t="shared" ca="1" si="836"/>
        <v>-7.6339360582753852E-8</v>
      </c>
      <c r="CE138" s="1180">
        <f t="shared" ca="1" si="836"/>
        <v>-7.6339360582753852E-8</v>
      </c>
      <c r="CF138" s="1180">
        <f t="shared" ca="1" si="836"/>
        <v>-7.6339375245641183E-9</v>
      </c>
      <c r="CG138" s="1180">
        <f t="shared" ca="1" si="836"/>
        <v>-1.6101227543202671E-3</v>
      </c>
      <c r="CH138" s="1180">
        <f t="shared" ca="1" si="836"/>
        <v>-7.6339360582753852E-8</v>
      </c>
      <c r="CI138" s="1180">
        <f t="shared" ca="1" si="836"/>
        <v>0</v>
      </c>
      <c r="CJ138" s="1180">
        <f t="shared" ca="1" si="836"/>
        <v>0</v>
      </c>
      <c r="CK138" s="1180">
        <f t="shared" ca="1" si="836"/>
        <v>-1.7222392298729679E-2</v>
      </c>
      <c r="CL138" s="1180">
        <f t="shared" ca="1" si="836"/>
        <v>-1.0651551785417755E-11</v>
      </c>
      <c r="CM138" s="1180">
        <f t="shared" ca="1" si="836"/>
        <v>0</v>
      </c>
      <c r="CN138" s="1180">
        <f t="shared" ca="1" si="836"/>
        <v>-1.7222392298729679E-2</v>
      </c>
      <c r="CO138" s="1180">
        <f t="shared" ca="1" si="836"/>
        <v>-1.1679011448786447E-11</v>
      </c>
      <c r="DA138" s="1180">
        <f t="shared" ca="1" si="837"/>
        <v>0</v>
      </c>
      <c r="DB138" s="1180">
        <f t="shared" ca="1" si="837"/>
        <v>0</v>
      </c>
      <c r="DC138" s="1180">
        <f t="shared" ca="1" si="837"/>
        <v>0</v>
      </c>
      <c r="DD138" s="1180">
        <f t="shared" ca="1" si="837"/>
        <v>0</v>
      </c>
      <c r="DE138" s="1180">
        <f t="shared" ca="1" si="837"/>
        <v>0</v>
      </c>
      <c r="DF138" s="1180">
        <f t="shared" ca="1" si="837"/>
        <v>0</v>
      </c>
      <c r="DG138" s="1180">
        <f t="shared" ca="1" si="837"/>
        <v>0</v>
      </c>
      <c r="DH138" s="1180">
        <f t="shared" ca="1" si="837"/>
        <v>0</v>
      </c>
      <c r="DI138" s="1180">
        <f t="shared" ca="1" si="837"/>
        <v>0</v>
      </c>
      <c r="DJ138" s="1180">
        <f t="shared" ca="1" si="837"/>
        <v>0</v>
      </c>
      <c r="DV138" s="1180">
        <f t="shared" ca="1" si="838"/>
        <v>0</v>
      </c>
      <c r="DW138" s="1180">
        <f t="shared" ca="1" si="838"/>
        <v>0</v>
      </c>
      <c r="DX138" s="1180">
        <f t="shared" ca="1" si="838"/>
        <v>0</v>
      </c>
      <c r="DY138" s="1180">
        <f t="shared" ca="1" si="838"/>
        <v>0</v>
      </c>
      <c r="DZ138" s="1180">
        <f t="shared" ca="1" si="838"/>
        <v>0</v>
      </c>
      <c r="EA138" s="1180">
        <f t="shared" ca="1" si="838"/>
        <v>0</v>
      </c>
      <c r="EB138" s="1180">
        <f t="shared" ca="1" si="838"/>
        <v>0</v>
      </c>
      <c r="EC138" s="1180">
        <f t="shared" ca="1" si="838"/>
        <v>0</v>
      </c>
      <c r="ED138" s="1180">
        <f t="shared" ca="1" si="838"/>
        <v>0</v>
      </c>
      <c r="EE138" s="1180">
        <f t="shared" ca="1" si="838"/>
        <v>0</v>
      </c>
      <c r="EF138" s="1180">
        <f t="shared" ca="1" si="838"/>
        <v>0</v>
      </c>
      <c r="EG138" s="1180">
        <f t="shared" ca="1" si="838"/>
        <v>0</v>
      </c>
      <c r="EH138" s="1180">
        <f t="shared" ca="1" si="838"/>
        <v>0</v>
      </c>
      <c r="EI138" s="1180">
        <f t="shared" ca="1" si="838"/>
        <v>0</v>
      </c>
      <c r="EJ138" s="1180">
        <f t="shared" ca="1" si="838"/>
        <v>0</v>
      </c>
      <c r="EK138" s="1180">
        <f t="shared" ca="1" si="838"/>
        <v>0</v>
      </c>
      <c r="EW138" s="1180">
        <f t="shared" ca="1" si="839"/>
        <v>-1.7222392298729679E-2</v>
      </c>
      <c r="EX138" s="1180">
        <f t="shared" ca="1" si="839"/>
        <v>-1.7222392298729679E-2</v>
      </c>
      <c r="EY138" s="1180">
        <f t="shared" ca="1" si="839"/>
        <v>-1.7222315962849535E-2</v>
      </c>
      <c r="EZ138" s="1180">
        <f t="shared" ca="1" si="839"/>
        <v>-1.7222315962849535E-2</v>
      </c>
      <c r="FA138" s="1180">
        <f t="shared" ca="1" si="839"/>
        <v>-8.2977676237826317E-17</v>
      </c>
      <c r="FB138" s="1180">
        <f t="shared" ca="1" si="839"/>
        <v>-7.6340169263207082E-8</v>
      </c>
      <c r="FN138" s="1180">
        <f t="shared" ca="1" si="840"/>
        <v>-1.0273766669830539E-12</v>
      </c>
      <c r="FO138" s="1180">
        <f t="shared" ca="1" si="840"/>
        <v>-1.0651551785417755E-11</v>
      </c>
      <c r="FP138" s="1180">
        <f t="shared" ca="1" si="840"/>
        <v>-8.2977676237826317E-17</v>
      </c>
      <c r="FQ138" s="1180">
        <f t="shared" ca="1" si="840"/>
        <v>-7.6340169263207082E-8</v>
      </c>
      <c r="FR138" s="1180">
        <f t="shared" ca="1" si="840"/>
        <v>0</v>
      </c>
      <c r="FS138" s="1180">
        <f t="shared" ca="1" si="840"/>
        <v>-7.6340164375577962E-8</v>
      </c>
      <c r="FT138" s="1180">
        <f t="shared" ca="1" si="840"/>
        <v>0</v>
      </c>
      <c r="FU138" s="1180">
        <f t="shared" ca="1" si="840"/>
        <v>-1.1679011448786447E-11</v>
      </c>
      <c r="FV138" s="1180">
        <f t="shared" ca="1" si="840"/>
        <v>0</v>
      </c>
      <c r="FW138" s="1180">
        <f t="shared" ca="1" si="840"/>
        <v>0</v>
      </c>
      <c r="FX138" s="1180">
        <f t="shared" ca="1" si="840"/>
        <v>-1.1679011448786447E-11</v>
      </c>
      <c r="GJ138" s="1180">
        <f t="shared" ca="1" si="841"/>
        <v>0</v>
      </c>
      <c r="GK138" s="1180">
        <f t="shared" ca="1" si="841"/>
        <v>0</v>
      </c>
      <c r="GL138" s="1180">
        <f t="shared" ca="1" si="841"/>
        <v>0</v>
      </c>
      <c r="GM138" s="1180">
        <f t="shared" ca="1" si="841"/>
        <v>0</v>
      </c>
      <c r="GN138" s="1180">
        <f t="shared" ca="1" si="841"/>
        <v>0</v>
      </c>
      <c r="GO138" s="1180">
        <f t="shared" ca="1" si="841"/>
        <v>0</v>
      </c>
      <c r="GP138" s="1180">
        <f t="shared" ca="1" si="841"/>
        <v>0</v>
      </c>
      <c r="GQ138" s="1180">
        <f t="shared" ca="1" si="841"/>
        <v>0</v>
      </c>
      <c r="HC138" s="1180">
        <f t="shared" ca="1" si="842"/>
        <v>-1.7222315962849535E-2</v>
      </c>
      <c r="HD138" s="1180">
        <f t="shared" ca="1" si="842"/>
        <v>-1.6581263770452263E-2</v>
      </c>
      <c r="HE138" s="1180">
        <f t="shared" ca="1" si="842"/>
        <v>0</v>
      </c>
      <c r="HF138" s="1180">
        <f t="shared" ca="1" si="842"/>
        <v>-2.4635089914071613E-11</v>
      </c>
      <c r="HG138" s="1180">
        <f t="shared" ca="1" si="842"/>
        <v>-6.4105217462407196E-4</v>
      </c>
      <c r="HH138" s="1180">
        <f t="shared" ca="1" si="842"/>
        <v>-1.6581263770452263E-2</v>
      </c>
      <c r="HT138" s="1180">
        <f t="shared" ca="1" si="843"/>
        <v>-8.0387469191459423E-13</v>
      </c>
      <c r="HU138" s="1180">
        <f t="shared" ca="1" si="843"/>
        <v>-1.6581263770452263E-2</v>
      </c>
      <c r="HV138" s="1180">
        <f t="shared" ca="1" si="843"/>
        <v>-1.6581263770452263E-2</v>
      </c>
      <c r="HW138" s="1180">
        <f t="shared" ca="1" si="843"/>
        <v>-1.6581263770452263E-2</v>
      </c>
      <c r="HX138" s="1180">
        <f t="shared" ca="1" si="843"/>
        <v>-1.3863091706793587E-3</v>
      </c>
      <c r="HY138" s="1180">
        <f t="shared" ca="1" si="843"/>
        <v>-1.0600456599536555E-4</v>
      </c>
      <c r="HZ138" s="1180">
        <f t="shared" ca="1" si="843"/>
        <v>-2.2825156331673998E-12</v>
      </c>
      <c r="IA138" s="1180">
        <f t="shared" ca="1" si="843"/>
        <v>-1.3678509860145666E-14</v>
      </c>
      <c r="IB138" s="1180">
        <f t="shared" ca="1" si="843"/>
        <v>0</v>
      </c>
      <c r="IC138" s="1180">
        <f t="shared" ca="1" si="843"/>
        <v>0</v>
      </c>
      <c r="ID138" s="1180">
        <f t="shared" ca="1" si="843"/>
        <v>0</v>
      </c>
      <c r="IE138" s="1180">
        <f t="shared" ca="1" si="843"/>
        <v>0</v>
      </c>
      <c r="IQ138" s="1180">
        <f t="shared" ca="1" si="844"/>
        <v>-1.3863091706793587E-3</v>
      </c>
      <c r="IR138" s="1180">
        <f t="shared" ca="1" si="844"/>
        <v>-1.0600456599536555E-4</v>
      </c>
      <c r="IS138" s="1180">
        <f t="shared" ca="1" si="844"/>
        <v>-2.1025956871468341E-6</v>
      </c>
      <c r="IT138" s="1180">
        <f t="shared" ca="1" si="844"/>
        <v>-1.0810716183358455E-4</v>
      </c>
      <c r="IU138" s="1180">
        <f t="shared" ca="1" si="844"/>
        <v>-1.0096432199631358E-4</v>
      </c>
      <c r="IV138" s="1180">
        <f t="shared" ca="1" si="844"/>
        <v>-6.1509431409572789E-5</v>
      </c>
      <c r="IW138" s="1180">
        <f t="shared" ca="1" si="844"/>
        <v>-5.0462296562616809E-5</v>
      </c>
      <c r="IX138" s="1180">
        <f t="shared" ca="1" si="844"/>
        <v>-4.1871570181657593E-14</v>
      </c>
      <c r="IY138" s="1180">
        <f t="shared" ca="1" si="844"/>
        <v>-7.1428398372709701E-6</v>
      </c>
      <c r="IZ138" s="1180">
        <f t="shared" ca="1" si="844"/>
        <v>-8.944539408633902E-6</v>
      </c>
      <c r="JA138" s="1180">
        <f t="shared" ca="1" si="845"/>
        <v>-5.2564892400835818E-5</v>
      </c>
      <c r="JB138" s="1180">
        <f t="shared" ca="1" si="845"/>
        <v>0</v>
      </c>
      <c r="JC138" s="1180">
        <f t="shared" ca="1" si="845"/>
        <v>-8.9445393642009117E-6</v>
      </c>
      <c r="JD138" s="1180">
        <f t="shared" ca="1" si="845"/>
        <v>0</v>
      </c>
      <c r="JE138" s="1180">
        <f t="shared" ca="1" si="845"/>
        <v>-8.944539408633902E-6</v>
      </c>
      <c r="JF138" s="1180">
        <f t="shared" ca="1" si="845"/>
        <v>0</v>
      </c>
      <c r="JG138" s="1180">
        <f t="shared" ca="1" si="845"/>
        <v>0</v>
      </c>
      <c r="JH138" s="1180">
        <f t="shared" ca="1" si="845"/>
        <v>-1.3678509860145666E-14</v>
      </c>
      <c r="JT138" s="1180">
        <f t="shared" ca="1" si="846"/>
        <v>0</v>
      </c>
      <c r="JU138" s="1180">
        <f t="shared" ca="1" si="846"/>
        <v>0</v>
      </c>
      <c r="JV138" s="1180">
        <f t="shared" ca="1" si="846"/>
        <v>0</v>
      </c>
      <c r="JW138" s="1180">
        <f t="shared" ca="1" si="846"/>
        <v>0</v>
      </c>
      <c r="JX138" s="1180">
        <f t="shared" ca="1" si="846"/>
        <v>0</v>
      </c>
      <c r="JY138" s="1180">
        <f t="shared" ca="1" si="846"/>
        <v>0</v>
      </c>
      <c r="JZ138" s="1180">
        <f t="shared" ca="1" si="846"/>
        <v>0</v>
      </c>
      <c r="KA138" s="1180">
        <f t="shared" ca="1" si="846"/>
        <v>0</v>
      </c>
      <c r="KB138" s="1180">
        <f t="shared" ca="1" si="846"/>
        <v>0</v>
      </c>
      <c r="KC138" s="1180">
        <f t="shared" ca="1" si="846"/>
        <v>0</v>
      </c>
      <c r="KL138" s="1180">
        <f t="shared" ca="1" si="847"/>
        <v>0</v>
      </c>
      <c r="KM138" s="1180">
        <f t="shared" ca="1" si="847"/>
        <v>0</v>
      </c>
      <c r="KN138" s="1180">
        <f t="shared" ca="1" si="847"/>
        <v>0</v>
      </c>
      <c r="KO138" s="1180">
        <f t="shared" ca="1" si="847"/>
        <v>0</v>
      </c>
      <c r="KP138" s="1180">
        <f t="shared" ca="1" si="847"/>
        <v>0</v>
      </c>
      <c r="KQ138" s="1180">
        <f t="shared" ca="1" si="847"/>
        <v>0</v>
      </c>
      <c r="KR138" s="1180">
        <f t="shared" ca="1" si="847"/>
        <v>0</v>
      </c>
      <c r="LA138" s="1180">
        <f t="shared" ca="1" si="848"/>
        <v>-2.4635089914071613E-11</v>
      </c>
      <c r="LB138" s="1180">
        <f t="shared" ca="1" si="848"/>
        <v>-2.2825156331673998E-12</v>
      </c>
      <c r="LC138" s="1180">
        <f t="shared" ca="1" si="848"/>
        <v>-2.6917605556125613E-11</v>
      </c>
      <c r="LD138" s="1180">
        <f t="shared" ca="1" si="848"/>
        <v>-2.6917605556125613E-11</v>
      </c>
      <c r="LE138" s="1180">
        <f t="shared" ca="1" si="848"/>
        <v>0</v>
      </c>
      <c r="LF138" s="1180">
        <f t="shared" ca="1" si="848"/>
        <v>0</v>
      </c>
      <c r="LG138" s="1180">
        <f t="shared" ca="1" si="848"/>
        <v>0</v>
      </c>
      <c r="LH138" s="1180">
        <f t="shared" ca="1" si="848"/>
        <v>0</v>
      </c>
      <c r="LI138" s="1180">
        <f t="shared" ca="1" si="848"/>
        <v>0</v>
      </c>
      <c r="LJ138" s="1180">
        <f t="shared" ca="1" si="848"/>
        <v>0</v>
      </c>
      <c r="LK138" s="1180">
        <f t="shared" ca="1" si="848"/>
        <v>0</v>
      </c>
      <c r="LW138" s="1180">
        <f t="shared" ca="1" si="849"/>
        <v>0</v>
      </c>
      <c r="LX138" s="1180">
        <f t="shared" ca="1" si="849"/>
        <v>0</v>
      </c>
      <c r="LY138" s="1180">
        <f t="shared" ca="1" si="849"/>
        <v>-6.4105217462407196E-4</v>
      </c>
      <c r="LZ138" s="1180">
        <f t="shared" ca="1" si="849"/>
        <v>-7.1428398372709701E-6</v>
      </c>
      <c r="MA138" s="1180">
        <f t="shared" ca="1" si="849"/>
        <v>-6.4819501357268308E-4</v>
      </c>
      <c r="MB138" s="1180">
        <f t="shared" ca="1" si="849"/>
        <v>-2.6917605556125613E-11</v>
      </c>
      <c r="MC138" s="1180">
        <f t="shared" ca="1" si="849"/>
        <v>0</v>
      </c>
      <c r="MD138" s="1180">
        <f t="shared" ca="1" si="849"/>
        <v>0</v>
      </c>
      <c r="ME138" s="1180">
        <f t="shared" ca="1" si="849"/>
        <v>0</v>
      </c>
      <c r="MF138" s="1180">
        <f t="shared" ca="1" si="849"/>
        <v>0</v>
      </c>
      <c r="MG138" s="1180">
        <f t="shared" ca="1" si="850"/>
        <v>0</v>
      </c>
      <c r="MH138" s="1180">
        <f t="shared" ca="1" si="850"/>
        <v>0</v>
      </c>
      <c r="MI138" s="1180">
        <f t="shared" ca="1" si="850"/>
        <v>0</v>
      </c>
      <c r="MJ138" s="1180">
        <f t="shared" ca="1" si="850"/>
        <v>0</v>
      </c>
      <c r="MK138" s="1180">
        <f t="shared" ca="1" si="850"/>
        <v>0</v>
      </c>
      <c r="ML138" s="1180">
        <f t="shared" ca="1" si="850"/>
        <v>0</v>
      </c>
      <c r="MM138" s="1180">
        <f t="shared" ca="1" si="850"/>
        <v>0</v>
      </c>
      <c r="MN138" s="1180">
        <f t="shared" ca="1" si="850"/>
        <v>0</v>
      </c>
      <c r="MO138" s="1180">
        <f t="shared" ca="1" si="850"/>
        <v>0</v>
      </c>
      <c r="NA138" s="1180">
        <f t="shared" ca="1" si="851"/>
        <v>-6.592737758232992E-13</v>
      </c>
      <c r="NB138" s="1180">
        <f t="shared" ca="1" si="851"/>
        <v>-6.5396208712186943E-17</v>
      </c>
      <c r="NC138" s="1180">
        <f t="shared" ca="1" si="851"/>
        <v>-6.5920837934576747E-13</v>
      </c>
      <c r="ND138" s="1180">
        <f t="shared" ca="1" si="851"/>
        <v>0</v>
      </c>
      <c r="NE138" s="1180">
        <f t="shared" ca="1" si="851"/>
        <v>0</v>
      </c>
      <c r="NF138" s="1180">
        <f t="shared" ca="1" si="851"/>
        <v>0</v>
      </c>
      <c r="NG138" s="1180">
        <f t="shared" ca="1" si="851"/>
        <v>0</v>
      </c>
      <c r="NH138" s="1180">
        <f t="shared" ca="1" si="851"/>
        <v>0</v>
      </c>
      <c r="NI138" s="1180">
        <f t="shared" ca="1" si="851"/>
        <v>0</v>
      </c>
      <c r="NJ138" s="1180">
        <f t="shared" ca="1" si="851"/>
        <v>0</v>
      </c>
      <c r="NK138" s="1180">
        <f t="shared" ca="1" si="851"/>
        <v>0</v>
      </c>
      <c r="NL138" s="1180">
        <f t="shared" ca="1" si="851"/>
        <v>0</v>
      </c>
      <c r="NM138" s="1180">
        <f t="shared" ca="1" si="851"/>
        <v>0</v>
      </c>
      <c r="NN138" s="1180">
        <f t="shared" ca="1" si="851"/>
        <v>0</v>
      </c>
      <c r="NO138" s="1180">
        <f t="shared" ca="1" si="851"/>
        <v>0</v>
      </c>
      <c r="NP138" s="1180">
        <f t="shared" ca="1" si="851"/>
        <v>0</v>
      </c>
      <c r="OH138" s="1180">
        <f t="shared" ca="1" si="852"/>
        <v>0</v>
      </c>
      <c r="OI138" s="1180">
        <f t="shared" ca="1" si="852"/>
        <v>0</v>
      </c>
      <c r="OJ138" s="1180">
        <f t="shared" ca="1" si="852"/>
        <v>0</v>
      </c>
      <c r="OK138" s="1180">
        <f t="shared" ca="1" si="852"/>
        <v>0</v>
      </c>
      <c r="OL138" s="1180">
        <f t="shared" ca="1" si="852"/>
        <v>0</v>
      </c>
      <c r="OM138" s="1180">
        <f t="shared" ca="1" si="852"/>
        <v>0</v>
      </c>
      <c r="ON138" s="1180">
        <f t="shared" ca="1" si="852"/>
        <v>0</v>
      </c>
      <c r="OO138" s="1180">
        <f t="shared" ca="1" si="852"/>
        <v>0</v>
      </c>
      <c r="PA138" s="1180">
        <f t="shared" ca="1" si="853"/>
        <v>0</v>
      </c>
      <c r="PB138" s="1180">
        <f t="shared" ca="1" si="853"/>
        <v>0</v>
      </c>
      <c r="PC138" s="1180">
        <f t="shared" ca="1" si="853"/>
        <v>0</v>
      </c>
      <c r="PD138" s="1180">
        <f t="shared" ca="1" si="853"/>
        <v>0</v>
      </c>
      <c r="PE138" s="1180">
        <f t="shared" ca="1" si="853"/>
        <v>0</v>
      </c>
      <c r="PF138" s="1180">
        <f t="shared" ca="1" si="853"/>
        <v>0</v>
      </c>
      <c r="PG138" s="1180">
        <f t="shared" ca="1" si="853"/>
        <v>0</v>
      </c>
      <c r="PH138" s="1180">
        <f t="shared" ca="1" si="853"/>
        <v>0</v>
      </c>
      <c r="PI138" s="1180">
        <f t="shared" ca="1" si="853"/>
        <v>0</v>
      </c>
      <c r="PJ138" s="1180">
        <f t="shared" ca="1" si="853"/>
        <v>0</v>
      </c>
      <c r="PK138" s="1180">
        <f t="shared" ca="1" si="853"/>
        <v>0</v>
      </c>
      <c r="PW138" s="1180">
        <f t="shared" ca="1" si="854"/>
        <v>0</v>
      </c>
      <c r="PX138" s="1180">
        <f t="shared" ca="1" si="854"/>
        <v>0</v>
      </c>
      <c r="PY138" s="1180">
        <f t="shared" ca="1" si="854"/>
        <v>0</v>
      </c>
      <c r="PZ138" s="1180">
        <f t="shared" ca="1" si="854"/>
        <v>0</v>
      </c>
    </row>
    <row r="139" spans="1:442" ht="12" customHeight="1">
      <c r="A139" s="1">
        <v>28</v>
      </c>
      <c r="B139" s="1" t="s">
        <v>2648</v>
      </c>
      <c r="C139" s="1" t="s">
        <v>2678</v>
      </c>
      <c r="D139" s="1" t="s">
        <v>93</v>
      </c>
      <c r="E139" s="1181">
        <v>98.079480000000004</v>
      </c>
      <c r="F139" s="1">
        <v>6.0835002399999998E-2</v>
      </c>
      <c r="J139" s="1180">
        <f t="shared" ca="1" si="832"/>
        <v>0</v>
      </c>
      <c r="K139" s="1180">
        <f t="shared" ca="1" si="832"/>
        <v>0</v>
      </c>
      <c r="T139" s="1180">
        <f t="shared" ca="1" si="833"/>
        <v>0</v>
      </c>
      <c r="U139" s="1180">
        <f t="shared" ca="1" si="833"/>
        <v>0</v>
      </c>
      <c r="V139" s="1180">
        <f t="shared" ca="1" si="833"/>
        <v>3.6719566114656703E-13</v>
      </c>
      <c r="W139" s="1180">
        <f t="shared" ca="1" si="833"/>
        <v>0</v>
      </c>
      <c r="X139" s="1180">
        <f t="shared" ca="1" si="833"/>
        <v>0</v>
      </c>
      <c r="Y139" s="1180">
        <f t="shared" ca="1" si="833"/>
        <v>3.6719566114656703E-13</v>
      </c>
      <c r="Z139" s="1180">
        <f t="shared" ca="1" si="833"/>
        <v>1.3694723111576597E-13</v>
      </c>
      <c r="AA139" s="1180">
        <f t="shared" ca="1" si="833"/>
        <v>2.3024842941053879E-13</v>
      </c>
      <c r="AB139" s="1180">
        <f t="shared" ca="1" si="833"/>
        <v>0</v>
      </c>
      <c r="AC139" s="1180">
        <f t="shared" ca="1" si="833"/>
        <v>3.6719566114656703E-13</v>
      </c>
      <c r="AD139" s="1180">
        <f t="shared" ca="1" si="833"/>
        <v>0</v>
      </c>
      <c r="AM139" s="1180">
        <f t="shared" ca="1" si="834"/>
        <v>0</v>
      </c>
      <c r="AN139" s="1180">
        <f t="shared" ca="1" si="834"/>
        <v>0</v>
      </c>
      <c r="AO139" s="1180">
        <f t="shared" ca="1" si="834"/>
        <v>2.3024842941053879E-13</v>
      </c>
      <c r="AP139" s="1180">
        <f t="shared" ca="1" si="834"/>
        <v>2.3024842941053879E-13</v>
      </c>
      <c r="AQ139" s="1180">
        <f t="shared" ca="1" si="834"/>
        <v>9.8699306228532913E-14</v>
      </c>
      <c r="AR139" s="1180">
        <f t="shared" ca="1" si="834"/>
        <v>1.345651820381512E-13</v>
      </c>
      <c r="AS139" s="1180">
        <f t="shared" ca="1" si="834"/>
        <v>2.3820492078698471E-15</v>
      </c>
      <c r="AT139" s="1180">
        <f t="shared" ca="1" si="834"/>
        <v>2.1371677224385672E-13</v>
      </c>
      <c r="AU139" s="1180">
        <f t="shared" ca="1" si="834"/>
        <v>1.9547716394984779E-14</v>
      </c>
      <c r="AV139" s="1180">
        <f t="shared" ca="1" si="834"/>
        <v>1.3154912318200585E-13</v>
      </c>
      <c r="AW139" s="1180">
        <f t="shared" ca="1" si="834"/>
        <v>2.1371677224385672E-13</v>
      </c>
      <c r="AX139" s="1180">
        <f t="shared" ca="1" si="834"/>
        <v>2.356465379645612E-13</v>
      </c>
      <c r="AY139" s="1180">
        <f t="shared" ca="1" si="834"/>
        <v>3.8263577578158459E-2</v>
      </c>
      <c r="AZ139" s="1180">
        <f t="shared" ca="1" si="834"/>
        <v>0</v>
      </c>
      <c r="BA139" s="1180">
        <f t="shared" ca="1" si="834"/>
        <v>3.8263577578158459E-2</v>
      </c>
      <c r="BB139" s="1180">
        <f t="shared" ca="1" si="834"/>
        <v>0</v>
      </c>
      <c r="BN139" s="1180">
        <f t="shared" ca="1" si="835"/>
        <v>7.3300501003460551E-7</v>
      </c>
      <c r="BO139" s="1180">
        <f t="shared" ca="1" si="835"/>
        <v>7.1820685445956624E-7</v>
      </c>
      <c r="BP139" s="1180">
        <f t="shared" ca="1" si="835"/>
        <v>1.4798160227006485E-8</v>
      </c>
      <c r="BQ139" s="1180">
        <f t="shared" ca="1" si="835"/>
        <v>0</v>
      </c>
      <c r="BR139" s="1180">
        <f t="shared" ca="1" si="835"/>
        <v>0</v>
      </c>
      <c r="CD139" s="1180">
        <f t="shared" ca="1" si="836"/>
        <v>0</v>
      </c>
      <c r="CE139" s="1180">
        <f t="shared" ca="1" si="836"/>
        <v>0</v>
      </c>
      <c r="CF139" s="1180">
        <f t="shared" ca="1" si="836"/>
        <v>7.3300501003460551E-7</v>
      </c>
      <c r="CG139" s="1180">
        <f t="shared" ca="1" si="836"/>
        <v>7.1820685445956624E-7</v>
      </c>
      <c r="CH139" s="1180">
        <f t="shared" ca="1" si="836"/>
        <v>7.3300501003460555E-6</v>
      </c>
      <c r="CI139" s="1180">
        <f t="shared" ca="1" si="836"/>
        <v>0</v>
      </c>
      <c r="CJ139" s="1180">
        <f t="shared" ca="1" si="836"/>
        <v>0</v>
      </c>
      <c r="CK139" s="1180">
        <f t="shared" ca="1" si="836"/>
        <v>7.1716524800396198E-6</v>
      </c>
      <c r="CL139" s="1180">
        <f t="shared" ca="1" si="836"/>
        <v>1.4359950504844636E-7</v>
      </c>
      <c r="CM139" s="1180">
        <f t="shared" ca="1" si="836"/>
        <v>7.3300501003460555E-6</v>
      </c>
      <c r="CN139" s="1180">
        <f t="shared" ca="1" si="836"/>
        <v>7.3903908901624222E-6</v>
      </c>
      <c r="CO139" s="1180">
        <f t="shared" ca="1" si="836"/>
        <v>2.1873842314831122E-7</v>
      </c>
      <c r="DA139" s="1180">
        <f t="shared" ca="1" si="837"/>
        <v>4.0722500722881362E-8</v>
      </c>
      <c r="DB139" s="1180">
        <f t="shared" ca="1" si="837"/>
        <v>0</v>
      </c>
      <c r="DC139" s="1180">
        <f t="shared" ca="1" si="837"/>
        <v>0</v>
      </c>
      <c r="DD139" s="1180">
        <f t="shared" ca="1" si="837"/>
        <v>2.0832757375756185E-4</v>
      </c>
      <c r="DE139" s="1180">
        <f t="shared" ca="1" si="837"/>
        <v>1.0872523014899639E-5</v>
      </c>
      <c r="DF139" s="1180">
        <f t="shared" ca="1" si="837"/>
        <v>1.0188264362038477E-5</v>
      </c>
      <c r="DG139" s="1180">
        <f t="shared" ca="1" si="837"/>
        <v>0</v>
      </c>
      <c r="DH139" s="1180">
        <f t="shared" ca="1" si="837"/>
        <v>0</v>
      </c>
      <c r="DI139" s="1180">
        <f t="shared" ca="1" si="837"/>
        <v>0</v>
      </c>
      <c r="DJ139" s="1180">
        <f t="shared" ca="1" si="837"/>
        <v>0</v>
      </c>
      <c r="DV139" s="1180">
        <f t="shared" ca="1" si="838"/>
        <v>0</v>
      </c>
      <c r="DW139" s="1180">
        <f t="shared" ca="1" si="838"/>
        <v>0</v>
      </c>
      <c r="DX139" s="1180">
        <f t="shared" ca="1" si="838"/>
        <v>8.1445001321710273E-7</v>
      </c>
      <c r="DY139" s="1180">
        <f t="shared" ca="1" si="838"/>
        <v>4.0722500722881362E-8</v>
      </c>
      <c r="DZ139" s="1180">
        <f t="shared" ca="1" si="838"/>
        <v>0</v>
      </c>
      <c r="EA139" s="1180">
        <f t="shared" ca="1" si="838"/>
        <v>1.0872523014899639E-5</v>
      </c>
      <c r="EB139" s="1180">
        <f t="shared" ca="1" si="838"/>
        <v>7.7372751162585417E-7</v>
      </c>
      <c r="EC139" s="1180">
        <f t="shared" ca="1" si="838"/>
        <v>0</v>
      </c>
      <c r="ED139" s="1180">
        <f t="shared" ca="1" si="838"/>
        <v>7.3300501003460555E-6</v>
      </c>
      <c r="EE139" s="1180">
        <f t="shared" ca="1" si="838"/>
        <v>7.4768319447843381E-6</v>
      </c>
      <c r="EF139" s="1180">
        <f t="shared" ca="1" si="838"/>
        <v>0</v>
      </c>
      <c r="EG139" s="1180">
        <f t="shared" ca="1" si="838"/>
        <v>3.9790566563504071E-3</v>
      </c>
      <c r="EH139" s="1180">
        <f t="shared" ca="1" si="838"/>
        <v>0</v>
      </c>
      <c r="EI139" s="1180">
        <f t="shared" ca="1" si="838"/>
        <v>0</v>
      </c>
      <c r="EJ139" s="1180">
        <f t="shared" ca="1" si="838"/>
        <v>0</v>
      </c>
      <c r="EK139" s="1180">
        <f t="shared" ca="1" si="838"/>
        <v>0</v>
      </c>
      <c r="EW139" s="1180">
        <f t="shared" ca="1" si="839"/>
        <v>7.3903908901624222E-6</v>
      </c>
      <c r="EX139" s="1180">
        <f t="shared" ca="1" si="839"/>
        <v>7.3903908901624222E-6</v>
      </c>
      <c r="EY139" s="1180">
        <f t="shared" ca="1" si="839"/>
        <v>2.6736942890404576E-8</v>
      </c>
      <c r="EZ139" s="1180">
        <f t="shared" ca="1" si="839"/>
        <v>2.6736942890404576E-8</v>
      </c>
      <c r="FA139" s="1180">
        <f t="shared" ca="1" si="839"/>
        <v>6.3840830650012582E-8</v>
      </c>
      <c r="FB139" s="1180">
        <f t="shared" ca="1" si="839"/>
        <v>7.299813120281553E-6</v>
      </c>
      <c r="FN139" s="1180">
        <f t="shared" ca="1" si="840"/>
        <v>1.4798160227006485E-8</v>
      </c>
      <c r="FO139" s="1180">
        <f t="shared" ca="1" si="840"/>
        <v>1.4359950504844636E-7</v>
      </c>
      <c r="FP139" s="1180">
        <f t="shared" ca="1" si="840"/>
        <v>6.3840830650012582E-8</v>
      </c>
      <c r="FQ139" s="1180">
        <f t="shared" ca="1" si="840"/>
        <v>7.299813120281553E-6</v>
      </c>
      <c r="FR139" s="1180">
        <f t="shared" ca="1" si="840"/>
        <v>7.2998141127012081E-6</v>
      </c>
      <c r="FS139" s="1180">
        <f t="shared" ca="1" si="840"/>
        <v>3.6719566114656703E-13</v>
      </c>
      <c r="FT139" s="1180">
        <f t="shared" ca="1" si="840"/>
        <v>0</v>
      </c>
      <c r="FU139" s="1180">
        <f t="shared" ca="1" si="840"/>
        <v>2.2223849623559656E-7</v>
      </c>
      <c r="FV139" s="1180">
        <f t="shared" ca="1" si="840"/>
        <v>0</v>
      </c>
      <c r="FW139" s="1180">
        <f t="shared" ca="1" si="840"/>
        <v>3.5000733726059914E-9</v>
      </c>
      <c r="FX139" s="1180">
        <f t="shared" ca="1" si="840"/>
        <v>2.1873842314831122E-7</v>
      </c>
      <c r="GJ139" s="1180">
        <f t="shared" ca="1" si="841"/>
        <v>7.2998141127012081E-6</v>
      </c>
      <c r="GK139" s="1180">
        <f t="shared" ca="1" si="841"/>
        <v>7.2998141127012081E-6</v>
      </c>
      <c r="GL139" s="1180">
        <f t="shared" ca="1" si="841"/>
        <v>0</v>
      </c>
      <c r="GM139" s="1180">
        <f t="shared" ca="1" si="841"/>
        <v>7.2998141127012081E-6</v>
      </c>
      <c r="GN139" s="1180">
        <f t="shared" ca="1" si="841"/>
        <v>7.2998141127012081E-6</v>
      </c>
      <c r="GO139" s="1180">
        <f t="shared" ca="1" si="841"/>
        <v>0</v>
      </c>
      <c r="GP139" s="1180">
        <f t="shared" ca="1" si="841"/>
        <v>7.2998141127012081E-6</v>
      </c>
      <c r="GQ139" s="1180">
        <f t="shared" ca="1" si="841"/>
        <v>0</v>
      </c>
      <c r="HC139" s="1180">
        <f t="shared" ca="1" si="842"/>
        <v>2.6736942890404576E-8</v>
      </c>
      <c r="HD139" s="1180">
        <f t="shared" ca="1" si="842"/>
        <v>2.5741735465178763E-8</v>
      </c>
      <c r="HE139" s="1180">
        <f t="shared" ca="1" si="842"/>
        <v>0</v>
      </c>
      <c r="HF139" s="1180">
        <f t="shared" ca="1" si="842"/>
        <v>2.0010071439281559E-10</v>
      </c>
      <c r="HG139" s="1180">
        <f t="shared" ca="1" si="842"/>
        <v>7.9510666865516377E-10</v>
      </c>
      <c r="HH139" s="1180">
        <f t="shared" ca="1" si="842"/>
        <v>2.5741735465178763E-8</v>
      </c>
      <c r="HT139" s="1180">
        <f t="shared" ca="1" si="843"/>
        <v>2.356465379645612E-13</v>
      </c>
      <c r="HU139" s="1180">
        <f t="shared" ca="1" si="843"/>
        <v>2.5741735465178763E-8</v>
      </c>
      <c r="HV139" s="1180">
        <f t="shared" ca="1" si="843"/>
        <v>2.5741971102820923E-8</v>
      </c>
      <c r="HW139" s="1180">
        <f t="shared" ca="1" si="843"/>
        <v>2.5741971102820923E-8</v>
      </c>
      <c r="HX139" s="1180">
        <f t="shared" ca="1" si="843"/>
        <v>2.3055453567119012E-2</v>
      </c>
      <c r="HY139" s="1180">
        <f t="shared" ca="1" si="843"/>
        <v>1.7629424960772407E-3</v>
      </c>
      <c r="HZ139" s="1180">
        <f t="shared" ca="1" si="843"/>
        <v>9.9171917557821067E-4</v>
      </c>
      <c r="IA139" s="1180">
        <f t="shared" ca="1" si="843"/>
        <v>2.0572443839099591E-7</v>
      </c>
      <c r="IB139" s="1180">
        <f t="shared" ca="1" si="843"/>
        <v>0</v>
      </c>
      <c r="IC139" s="1180">
        <f t="shared" ca="1" si="843"/>
        <v>0</v>
      </c>
      <c r="ID139" s="1180">
        <f t="shared" ca="1" si="843"/>
        <v>0</v>
      </c>
      <c r="IE139" s="1180">
        <f t="shared" ca="1" si="843"/>
        <v>0</v>
      </c>
      <c r="IQ139" s="1180">
        <f t="shared" ca="1" si="844"/>
        <v>2.3055453567119012E-2</v>
      </c>
      <c r="IR139" s="1180">
        <f t="shared" ca="1" si="844"/>
        <v>1.7629424960772407E-3</v>
      </c>
      <c r="IS139" s="1180">
        <f t="shared" ca="1" si="844"/>
        <v>2.3693967876443683E-5</v>
      </c>
      <c r="IT139" s="1180">
        <f t="shared" ca="1" si="844"/>
        <v>1.7866364595498219E-3</v>
      </c>
      <c r="IU139" s="1180">
        <f t="shared" ca="1" si="844"/>
        <v>1.6685900890464254E-3</v>
      </c>
      <c r="IV139" s="1180">
        <f t="shared" ca="1" si="844"/>
        <v>6.9314436909132156E-4</v>
      </c>
      <c r="IW139" s="1180">
        <f t="shared" ca="1" si="844"/>
        <v>5.6865522878654358E-4</v>
      </c>
      <c r="IX139" s="1180">
        <f t="shared" ca="1" si="844"/>
        <v>1.9450913424704325E-5</v>
      </c>
      <c r="IY139" s="1180">
        <f t="shared" ca="1" si="844"/>
        <v>1.1804637050339646E-4</v>
      </c>
      <c r="IZ139" s="1180">
        <f t="shared" ca="1" si="844"/>
        <v>1.0079522645317938E-4</v>
      </c>
      <c r="JA139" s="1180">
        <f t="shared" ca="1" si="845"/>
        <v>5.9234919660096092E-4</v>
      </c>
      <c r="JB139" s="1180">
        <f t="shared" ca="1" si="845"/>
        <v>0</v>
      </c>
      <c r="JC139" s="1180">
        <f t="shared" ca="1" si="845"/>
        <v>1.0058950220024682E-4</v>
      </c>
      <c r="JD139" s="1180">
        <f t="shared" ca="1" si="845"/>
        <v>0</v>
      </c>
      <c r="JE139" s="1180">
        <f t="shared" ca="1" si="845"/>
        <v>1.0079522645317938E-4</v>
      </c>
      <c r="JF139" s="1180">
        <f t="shared" ca="1" si="845"/>
        <v>0</v>
      </c>
      <c r="JG139" s="1180">
        <f t="shared" ca="1" si="845"/>
        <v>0</v>
      </c>
      <c r="JH139" s="1180">
        <f t="shared" ca="1" si="845"/>
        <v>2.0572443839099591E-7</v>
      </c>
      <c r="JT139" s="1180">
        <f t="shared" ca="1" si="846"/>
        <v>0</v>
      </c>
      <c r="JU139" s="1180">
        <f t="shared" ca="1" si="846"/>
        <v>0</v>
      </c>
      <c r="JV139" s="1180">
        <f t="shared" ca="1" si="846"/>
        <v>0</v>
      </c>
      <c r="JW139" s="1180">
        <f t="shared" ca="1" si="846"/>
        <v>0</v>
      </c>
      <c r="JX139" s="1180">
        <f t="shared" ca="1" si="846"/>
        <v>7.2998141127012081E-6</v>
      </c>
      <c r="JY139" s="1180">
        <f t="shared" ca="1" si="846"/>
        <v>0</v>
      </c>
      <c r="JZ139" s="1180">
        <f t="shared" ca="1" si="846"/>
        <v>7.2998141127012081E-6</v>
      </c>
      <c r="KA139" s="1180">
        <f t="shared" ca="1" si="846"/>
        <v>0</v>
      </c>
      <c r="KB139" s="1180">
        <f t="shared" ca="1" si="846"/>
        <v>0</v>
      </c>
      <c r="KC139" s="1180">
        <f t="shared" ca="1" si="846"/>
        <v>0</v>
      </c>
      <c r="KL139" s="1180">
        <f t="shared" ca="1" si="847"/>
        <v>3.8263577578158459E-2</v>
      </c>
      <c r="KM139" s="1180">
        <f t="shared" ca="1" si="847"/>
        <v>0</v>
      </c>
      <c r="KN139" s="1180">
        <f t="shared" ca="1" si="847"/>
        <v>0</v>
      </c>
      <c r="KO139" s="1180">
        <f t="shared" ca="1" si="847"/>
        <v>2.0832757375756185E-4</v>
      </c>
      <c r="KP139" s="1180">
        <f t="shared" ca="1" si="847"/>
        <v>3.9790566563504071E-3</v>
      </c>
      <c r="KQ139" s="1180">
        <f t="shared" ca="1" si="847"/>
        <v>4.2450961815089304E-2</v>
      </c>
      <c r="KR139" s="1180">
        <f t="shared" ca="1" si="847"/>
        <v>0</v>
      </c>
      <c r="LA139" s="1180">
        <f t="shared" ca="1" si="848"/>
        <v>2.0010071439281559E-10</v>
      </c>
      <c r="LB139" s="1180">
        <f t="shared" ca="1" si="848"/>
        <v>9.9171917557821067E-4</v>
      </c>
      <c r="LC139" s="1180">
        <f t="shared" ca="1" si="848"/>
        <v>9.9171937406214179E-4</v>
      </c>
      <c r="LD139" s="1180">
        <f t="shared" ca="1" si="848"/>
        <v>9.9171937406214179E-4</v>
      </c>
      <c r="LE139" s="1180">
        <f t="shared" ca="1" si="848"/>
        <v>0</v>
      </c>
      <c r="LF139" s="1180">
        <f t="shared" ca="1" si="848"/>
        <v>1.1097665447038865E-3</v>
      </c>
      <c r="LG139" s="1180">
        <f t="shared" ca="1" si="848"/>
        <v>1.1097665447038865E-3</v>
      </c>
      <c r="LH139" s="1180">
        <f t="shared" ca="1" si="848"/>
        <v>0</v>
      </c>
      <c r="LI139" s="1180">
        <f t="shared" ca="1" si="848"/>
        <v>1.1097665447038865E-3</v>
      </c>
      <c r="LJ139" s="1180">
        <f t="shared" ca="1" si="848"/>
        <v>0</v>
      </c>
      <c r="LK139" s="1180">
        <f t="shared" ca="1" si="848"/>
        <v>0</v>
      </c>
      <c r="LW139" s="1180">
        <f t="shared" ca="1" si="849"/>
        <v>0</v>
      </c>
      <c r="LX139" s="1180">
        <f t="shared" ca="1" si="849"/>
        <v>0</v>
      </c>
      <c r="LY139" s="1180">
        <f t="shared" ca="1" si="849"/>
        <v>7.9510666865516377E-10</v>
      </c>
      <c r="LZ139" s="1180">
        <f t="shared" ca="1" si="849"/>
        <v>1.1804637050339646E-4</v>
      </c>
      <c r="MA139" s="1180">
        <f t="shared" ca="1" si="849"/>
        <v>1.1804716567964613E-4</v>
      </c>
      <c r="MB139" s="1180">
        <f t="shared" ca="1" si="849"/>
        <v>9.9171937406214179E-4</v>
      </c>
      <c r="MC139" s="1180">
        <f t="shared" ca="1" si="849"/>
        <v>1.1097665447038865E-3</v>
      </c>
      <c r="MD139" s="1180">
        <f t="shared" ca="1" si="849"/>
        <v>0</v>
      </c>
      <c r="ME139" s="1180">
        <f t="shared" ca="1" si="849"/>
        <v>0</v>
      </c>
      <c r="MF139" s="1180">
        <f t="shared" ca="1" si="849"/>
        <v>0</v>
      </c>
      <c r="MG139" s="1180">
        <f t="shared" ca="1" si="850"/>
        <v>0</v>
      </c>
      <c r="MH139" s="1180">
        <f t="shared" ca="1" si="850"/>
        <v>0</v>
      </c>
      <c r="MI139" s="1180">
        <f t="shared" ca="1" si="850"/>
        <v>0</v>
      </c>
      <c r="MJ139" s="1180">
        <f t="shared" ca="1" si="850"/>
        <v>0</v>
      </c>
      <c r="MK139" s="1180">
        <f t="shared" ca="1" si="850"/>
        <v>0</v>
      </c>
      <c r="ML139" s="1180">
        <f t="shared" ca="1" si="850"/>
        <v>0</v>
      </c>
      <c r="MM139" s="1180">
        <f t="shared" ca="1" si="850"/>
        <v>0</v>
      </c>
      <c r="MN139" s="1180">
        <f t="shared" ca="1" si="850"/>
        <v>0</v>
      </c>
      <c r="MO139" s="1180">
        <f t="shared" ca="1" si="850"/>
        <v>0</v>
      </c>
      <c r="NA139" s="1180">
        <f t="shared" ca="1" si="851"/>
        <v>1.3694723111576597E-13</v>
      </c>
      <c r="NB139" s="1180">
        <f t="shared" ca="1" si="851"/>
        <v>1.345651820381512E-13</v>
      </c>
      <c r="NC139" s="1180">
        <f t="shared" ca="1" si="851"/>
        <v>2.3820492078698471E-15</v>
      </c>
      <c r="ND139" s="1180">
        <f t="shared" ca="1" si="851"/>
        <v>0</v>
      </c>
      <c r="NE139" s="1180">
        <f t="shared" ca="1" si="851"/>
        <v>0</v>
      </c>
      <c r="NF139" s="1180">
        <f t="shared" ca="1" si="851"/>
        <v>0</v>
      </c>
      <c r="NG139" s="1180">
        <f t="shared" ca="1" si="851"/>
        <v>0</v>
      </c>
      <c r="NH139" s="1180">
        <f t="shared" ca="1" si="851"/>
        <v>0</v>
      </c>
      <c r="NI139" s="1180">
        <f t="shared" ca="1" si="851"/>
        <v>0</v>
      </c>
      <c r="NJ139" s="1180">
        <f t="shared" ca="1" si="851"/>
        <v>0</v>
      </c>
      <c r="NK139" s="1180">
        <f t="shared" ca="1" si="851"/>
        <v>0</v>
      </c>
      <c r="NL139" s="1180">
        <f t="shared" ca="1" si="851"/>
        <v>0</v>
      </c>
      <c r="NM139" s="1180">
        <f t="shared" ca="1" si="851"/>
        <v>0</v>
      </c>
      <c r="NN139" s="1180">
        <f t="shared" ca="1" si="851"/>
        <v>0</v>
      </c>
      <c r="NO139" s="1180">
        <f t="shared" ca="1" si="851"/>
        <v>0</v>
      </c>
      <c r="NP139" s="1180">
        <f t="shared" ca="1" si="851"/>
        <v>0</v>
      </c>
      <c r="OH139" s="1180">
        <f t="shared" ca="1" si="852"/>
        <v>0</v>
      </c>
      <c r="OI139" s="1180">
        <f t="shared" ca="1" si="852"/>
        <v>0</v>
      </c>
      <c r="OJ139" s="1180">
        <f t="shared" ca="1" si="852"/>
        <v>0</v>
      </c>
      <c r="OK139" s="1180">
        <f t="shared" ca="1" si="852"/>
        <v>0</v>
      </c>
      <c r="OL139" s="1180">
        <f t="shared" ca="1" si="852"/>
        <v>0</v>
      </c>
      <c r="OM139" s="1180">
        <f t="shared" ca="1" si="852"/>
        <v>0</v>
      </c>
      <c r="ON139" s="1180">
        <f t="shared" ca="1" si="852"/>
        <v>0</v>
      </c>
      <c r="OO139" s="1180">
        <f t="shared" ca="1" si="852"/>
        <v>0</v>
      </c>
      <c r="PA139" s="1180">
        <f t="shared" ca="1" si="853"/>
        <v>0</v>
      </c>
      <c r="PB139" s="1180">
        <f t="shared" ca="1" si="853"/>
        <v>0</v>
      </c>
      <c r="PC139" s="1180">
        <f t="shared" ca="1" si="853"/>
        <v>0</v>
      </c>
      <c r="PD139" s="1180">
        <f t="shared" ca="1" si="853"/>
        <v>0</v>
      </c>
      <c r="PE139" s="1180">
        <f t="shared" ca="1" si="853"/>
        <v>0</v>
      </c>
      <c r="PF139" s="1180">
        <f t="shared" ca="1" si="853"/>
        <v>0</v>
      </c>
      <c r="PG139" s="1180">
        <f t="shared" ca="1" si="853"/>
        <v>0</v>
      </c>
      <c r="PH139" s="1180">
        <f t="shared" ca="1" si="853"/>
        <v>0</v>
      </c>
      <c r="PI139" s="1180">
        <f t="shared" ca="1" si="853"/>
        <v>0</v>
      </c>
      <c r="PJ139" s="1180">
        <f t="shared" ca="1" si="853"/>
        <v>0</v>
      </c>
      <c r="PK139" s="1180">
        <f t="shared" ca="1" si="853"/>
        <v>0</v>
      </c>
      <c r="PW139" s="1180">
        <f t="shared" ca="1" si="854"/>
        <v>0</v>
      </c>
      <c r="PX139" s="1180">
        <f t="shared" ca="1" si="854"/>
        <v>0</v>
      </c>
      <c r="PY139" s="1180">
        <f t="shared" ca="1" si="854"/>
        <v>0</v>
      </c>
      <c r="PZ139" s="1180">
        <f t="shared" ca="1" si="854"/>
        <v>0</v>
      </c>
    </row>
    <row r="140" spans="1:442" ht="12" customHeight="1">
      <c r="A140" s="1">
        <v>29</v>
      </c>
      <c r="B140" s="1" t="s">
        <v>2648</v>
      </c>
      <c r="C140" s="1" t="s">
        <v>2679</v>
      </c>
      <c r="D140" s="1" t="s">
        <v>93</v>
      </c>
      <c r="E140" s="1181">
        <v>132.14060000000001</v>
      </c>
      <c r="F140" s="1">
        <v>-1.293031255E-2</v>
      </c>
      <c r="J140" s="1180">
        <f t="shared" ca="1" si="832"/>
        <v>0</v>
      </c>
      <c r="K140" s="1180">
        <f t="shared" ca="1" si="832"/>
        <v>0</v>
      </c>
      <c r="T140" s="1180">
        <f t="shared" ca="1" si="833"/>
        <v>0</v>
      </c>
      <c r="U140" s="1180">
        <f t="shared" ca="1" si="833"/>
        <v>0</v>
      </c>
      <c r="V140" s="1180">
        <f t="shared" ca="1" si="833"/>
        <v>-1.8374080734265389E-3</v>
      </c>
      <c r="W140" s="1180">
        <f t="shared" ca="1" si="833"/>
        <v>0</v>
      </c>
      <c r="X140" s="1180">
        <f t="shared" ca="1" si="833"/>
        <v>0</v>
      </c>
      <c r="Y140" s="1180">
        <f t="shared" ca="1" si="833"/>
        <v>-1.8374080734265389E-3</v>
      </c>
      <c r="Z140" s="1180">
        <f t="shared" ca="1" si="833"/>
        <v>-5.5220976540812459E-8</v>
      </c>
      <c r="AA140" s="1180">
        <f t="shared" ca="1" si="833"/>
        <v>-1.8373528551562119E-3</v>
      </c>
      <c r="AB140" s="1180">
        <f t="shared" ca="1" si="833"/>
        <v>-1.8374080734265389E-3</v>
      </c>
      <c r="AC140" s="1180">
        <f t="shared" ca="1" si="833"/>
        <v>0</v>
      </c>
      <c r="AD140" s="1180">
        <f t="shared" ca="1" si="833"/>
        <v>-1.8377098706786074E-3</v>
      </c>
      <c r="AM140" s="1180">
        <f t="shared" ca="1" si="834"/>
        <v>0</v>
      </c>
      <c r="AN140" s="1180">
        <f t="shared" ca="1" si="834"/>
        <v>0</v>
      </c>
      <c r="AO140" s="1180">
        <f t="shared" ca="1" si="834"/>
        <v>-1.8373528551562119E-3</v>
      </c>
      <c r="AP140" s="1180">
        <f t="shared" ca="1" si="834"/>
        <v>-1.8373528551562119E-3</v>
      </c>
      <c r="AQ140" s="1180">
        <f t="shared" ca="1" si="834"/>
        <v>-1.3377077870403775E-8</v>
      </c>
      <c r="AR140" s="1180">
        <f t="shared" ca="1" si="834"/>
        <v>-2.0844288013309126E-11</v>
      </c>
      <c r="AS140" s="1180">
        <f t="shared" ca="1" si="834"/>
        <v>-5.5200132255343323E-8</v>
      </c>
      <c r="AT140" s="1180">
        <f t="shared" ca="1" si="834"/>
        <v>-9.7656582668998367E-13</v>
      </c>
      <c r="AU140" s="1180">
        <f t="shared" ca="1" si="834"/>
        <v>-1.3396945586073405E-8</v>
      </c>
      <c r="AV140" s="1180">
        <f t="shared" ca="1" si="834"/>
        <v>-1.8373394786941287E-3</v>
      </c>
      <c r="AW140" s="1180">
        <f t="shared" ca="1" si="834"/>
        <v>-9.7656582668998367E-13</v>
      </c>
      <c r="AX140" s="1180">
        <f t="shared" ca="1" si="834"/>
        <v>-6.8598054509068919E-8</v>
      </c>
      <c r="AY140" s="1180">
        <f t="shared" ca="1" si="834"/>
        <v>0</v>
      </c>
      <c r="AZ140" s="1180">
        <f t="shared" ca="1" si="834"/>
        <v>0</v>
      </c>
      <c r="BA140" s="1180">
        <f t="shared" ca="1" si="834"/>
        <v>0</v>
      </c>
      <c r="BB140" s="1180">
        <f t="shared" ca="1" si="834"/>
        <v>0</v>
      </c>
      <c r="BN140" s="1180">
        <f t="shared" ca="1" si="835"/>
        <v>0</v>
      </c>
      <c r="BO140" s="1180">
        <f t="shared" ca="1" si="835"/>
        <v>0</v>
      </c>
      <c r="BP140" s="1180">
        <f t="shared" ca="1" si="835"/>
        <v>0</v>
      </c>
      <c r="BQ140" s="1180">
        <f t="shared" ca="1" si="835"/>
        <v>0</v>
      </c>
      <c r="BR140" s="1180">
        <f t="shared" ca="1" si="835"/>
        <v>0</v>
      </c>
      <c r="CD140" s="1180">
        <f t="shared" ca="1" si="836"/>
        <v>0</v>
      </c>
      <c r="CE140" s="1180">
        <f t="shared" ca="1" si="836"/>
        <v>0</v>
      </c>
      <c r="CF140" s="1180">
        <f t="shared" ca="1" si="836"/>
        <v>0</v>
      </c>
      <c r="CG140" s="1180">
        <f t="shared" ca="1" si="836"/>
        <v>0</v>
      </c>
      <c r="CH140" s="1180">
        <f t="shared" ca="1" si="836"/>
        <v>0</v>
      </c>
      <c r="CI140" s="1180">
        <f t="shared" ca="1" si="836"/>
        <v>0</v>
      </c>
      <c r="CJ140" s="1180">
        <f t="shared" ca="1" si="836"/>
        <v>0</v>
      </c>
      <c r="CK140" s="1180">
        <f t="shared" ca="1" si="836"/>
        <v>0</v>
      </c>
      <c r="CL140" s="1180">
        <f t="shared" ca="1" si="836"/>
        <v>0</v>
      </c>
      <c r="CM140" s="1180">
        <f t="shared" ca="1" si="836"/>
        <v>0</v>
      </c>
      <c r="CN140" s="1180">
        <f t="shared" ca="1" si="836"/>
        <v>0</v>
      </c>
      <c r="CO140" s="1180">
        <f t="shared" ca="1" si="836"/>
        <v>0</v>
      </c>
      <c r="DA140" s="1180">
        <f t="shared" ca="1" si="837"/>
        <v>0</v>
      </c>
      <c r="DB140" s="1180">
        <f t="shared" ca="1" si="837"/>
        <v>0</v>
      </c>
      <c r="DC140" s="1180">
        <f t="shared" ca="1" si="837"/>
        <v>0</v>
      </c>
      <c r="DD140" s="1180">
        <f t="shared" ca="1" si="837"/>
        <v>0</v>
      </c>
      <c r="DE140" s="1180">
        <f t="shared" ca="1" si="837"/>
        <v>0</v>
      </c>
      <c r="DF140" s="1180">
        <f t="shared" ca="1" si="837"/>
        <v>0</v>
      </c>
      <c r="DG140" s="1180">
        <f t="shared" ca="1" si="837"/>
        <v>0</v>
      </c>
      <c r="DH140" s="1180">
        <f t="shared" ca="1" si="837"/>
        <v>0</v>
      </c>
      <c r="DI140" s="1180">
        <f t="shared" ca="1" si="837"/>
        <v>0</v>
      </c>
      <c r="DJ140" s="1180">
        <f t="shared" ca="1" si="837"/>
        <v>0</v>
      </c>
      <c r="DV140" s="1180">
        <f t="shared" ca="1" si="838"/>
        <v>0</v>
      </c>
      <c r="DW140" s="1180">
        <f t="shared" ca="1" si="838"/>
        <v>0</v>
      </c>
      <c r="DX140" s="1180">
        <f t="shared" ca="1" si="838"/>
        <v>0</v>
      </c>
      <c r="DY140" s="1180">
        <f t="shared" ca="1" si="838"/>
        <v>0</v>
      </c>
      <c r="DZ140" s="1180">
        <f t="shared" ca="1" si="838"/>
        <v>0</v>
      </c>
      <c r="EA140" s="1180">
        <f t="shared" ca="1" si="838"/>
        <v>0</v>
      </c>
      <c r="EB140" s="1180">
        <f t="shared" ca="1" si="838"/>
        <v>0</v>
      </c>
      <c r="EC140" s="1180">
        <f t="shared" ca="1" si="838"/>
        <v>0</v>
      </c>
      <c r="ED140" s="1180">
        <f t="shared" ca="1" si="838"/>
        <v>0</v>
      </c>
      <c r="EE140" s="1180">
        <f t="shared" ca="1" si="838"/>
        <v>0</v>
      </c>
      <c r="EF140" s="1180">
        <f t="shared" ca="1" si="838"/>
        <v>0</v>
      </c>
      <c r="EG140" s="1180">
        <f t="shared" ca="1" si="838"/>
        <v>0</v>
      </c>
      <c r="EH140" s="1180">
        <f t="shared" ca="1" si="838"/>
        <v>0</v>
      </c>
      <c r="EI140" s="1180">
        <f t="shared" ca="1" si="838"/>
        <v>0</v>
      </c>
      <c r="EJ140" s="1180">
        <f t="shared" ca="1" si="838"/>
        <v>0</v>
      </c>
      <c r="EK140" s="1180">
        <f t="shared" ca="1" si="838"/>
        <v>0</v>
      </c>
      <c r="EW140" s="1180">
        <f t="shared" ca="1" si="839"/>
        <v>0</v>
      </c>
      <c r="EX140" s="1180">
        <f t="shared" ca="1" si="839"/>
        <v>0</v>
      </c>
      <c r="EY140" s="1180">
        <f t="shared" ca="1" si="839"/>
        <v>0</v>
      </c>
      <c r="EZ140" s="1180">
        <f t="shared" ca="1" si="839"/>
        <v>0</v>
      </c>
      <c r="FA140" s="1180">
        <f t="shared" ca="1" si="839"/>
        <v>0</v>
      </c>
      <c r="FB140" s="1180">
        <f t="shared" ca="1" si="839"/>
        <v>0</v>
      </c>
      <c r="FN140" s="1180">
        <f t="shared" ca="1" si="840"/>
        <v>0</v>
      </c>
      <c r="FO140" s="1180">
        <f t="shared" ca="1" si="840"/>
        <v>0</v>
      </c>
      <c r="FP140" s="1180">
        <f t="shared" ca="1" si="840"/>
        <v>0</v>
      </c>
      <c r="FQ140" s="1180">
        <f t="shared" ca="1" si="840"/>
        <v>0</v>
      </c>
      <c r="FR140" s="1180">
        <f t="shared" ca="1" si="840"/>
        <v>0</v>
      </c>
      <c r="FS140" s="1180">
        <f t="shared" ca="1" si="840"/>
        <v>0</v>
      </c>
      <c r="FT140" s="1180">
        <f t="shared" ca="1" si="840"/>
        <v>0</v>
      </c>
      <c r="FU140" s="1180">
        <f t="shared" ca="1" si="840"/>
        <v>0</v>
      </c>
      <c r="FV140" s="1180">
        <f t="shared" ca="1" si="840"/>
        <v>0</v>
      </c>
      <c r="FW140" s="1180">
        <f t="shared" ca="1" si="840"/>
        <v>0</v>
      </c>
      <c r="FX140" s="1180">
        <f t="shared" ca="1" si="840"/>
        <v>0</v>
      </c>
      <c r="GJ140" s="1180">
        <f t="shared" ca="1" si="841"/>
        <v>0</v>
      </c>
      <c r="GK140" s="1180">
        <f t="shared" ca="1" si="841"/>
        <v>0</v>
      </c>
      <c r="GL140" s="1180">
        <f t="shared" ca="1" si="841"/>
        <v>0</v>
      </c>
      <c r="GM140" s="1180">
        <f t="shared" ca="1" si="841"/>
        <v>0</v>
      </c>
      <c r="GN140" s="1180">
        <f t="shared" ca="1" si="841"/>
        <v>0</v>
      </c>
      <c r="GO140" s="1180">
        <f t="shared" ca="1" si="841"/>
        <v>0</v>
      </c>
      <c r="GP140" s="1180">
        <f t="shared" ca="1" si="841"/>
        <v>0</v>
      </c>
      <c r="GQ140" s="1180">
        <f t="shared" ca="1" si="841"/>
        <v>0</v>
      </c>
      <c r="HC140" s="1180">
        <f t="shared" ca="1" si="842"/>
        <v>0</v>
      </c>
      <c r="HD140" s="1180">
        <f t="shared" ca="1" si="842"/>
        <v>0</v>
      </c>
      <c r="HE140" s="1180">
        <f t="shared" ca="1" si="842"/>
        <v>0</v>
      </c>
      <c r="HF140" s="1180">
        <f t="shared" ca="1" si="842"/>
        <v>0</v>
      </c>
      <c r="HG140" s="1180">
        <f t="shared" ca="1" si="842"/>
        <v>0</v>
      </c>
      <c r="HH140" s="1180">
        <f t="shared" ca="1" si="842"/>
        <v>0</v>
      </c>
      <c r="HT140" s="1180">
        <f t="shared" ca="1" si="843"/>
        <v>-6.8598054509068919E-8</v>
      </c>
      <c r="HU140" s="1180">
        <f t="shared" ca="1" si="843"/>
        <v>0</v>
      </c>
      <c r="HV140" s="1180">
        <f t="shared" ca="1" si="843"/>
        <v>-6.8598054509068919E-8</v>
      </c>
      <c r="HW140" s="1180">
        <f t="shared" ca="1" si="843"/>
        <v>-6.8598054509068919E-8</v>
      </c>
      <c r="HX140" s="1180">
        <f t="shared" ca="1" si="843"/>
        <v>-6.0750393027780716E-8</v>
      </c>
      <c r="HY140" s="1180">
        <f t="shared" ca="1" si="843"/>
        <v>-4.6452978751952409E-9</v>
      </c>
      <c r="HZ140" s="1180">
        <f t="shared" ca="1" si="843"/>
        <v>-9.5389145626625245E-16</v>
      </c>
      <c r="IA140" s="1180">
        <f t="shared" ca="1" si="843"/>
        <v>-3.9789965325759093E-16</v>
      </c>
      <c r="IB140" s="1180">
        <f t="shared" ca="1" si="843"/>
        <v>0</v>
      </c>
      <c r="IC140" s="1180">
        <f t="shared" ca="1" si="843"/>
        <v>0</v>
      </c>
      <c r="ID140" s="1180">
        <f t="shared" ca="1" si="843"/>
        <v>0</v>
      </c>
      <c r="IE140" s="1180">
        <f t="shared" ca="1" si="843"/>
        <v>0</v>
      </c>
      <c r="IQ140" s="1180">
        <f t="shared" ca="1" si="844"/>
        <v>-6.0750393027780716E-8</v>
      </c>
      <c r="IR140" s="1180">
        <f t="shared" ca="1" si="844"/>
        <v>-4.6452978751952409E-9</v>
      </c>
      <c r="IS140" s="1180">
        <f t="shared" ca="1" si="844"/>
        <v>-1.5066431875787723E-8</v>
      </c>
      <c r="IT140" s="1180">
        <f t="shared" ca="1" si="844"/>
        <v>-1.9711729780338765E-8</v>
      </c>
      <c r="IU140" s="1180">
        <f t="shared" ca="1" si="844"/>
        <v>-1.8409339405251189E-8</v>
      </c>
      <c r="IV140" s="1180">
        <f t="shared" ca="1" si="844"/>
        <v>-4.4075409588629425E-7</v>
      </c>
      <c r="IW140" s="1180">
        <f t="shared" ca="1" si="844"/>
        <v>-3.6159436560602142E-7</v>
      </c>
      <c r="IX140" s="1180">
        <f t="shared" ca="1" si="844"/>
        <v>-1.8224916840636417E-15</v>
      </c>
      <c r="IY140" s="1180">
        <f t="shared" ca="1" si="844"/>
        <v>-1.3023903848728473E-9</v>
      </c>
      <c r="IZ140" s="1180">
        <f t="shared" ca="1" si="844"/>
        <v>-6.409329869804316E-8</v>
      </c>
      <c r="JA140" s="1180">
        <f t="shared" ca="1" si="845"/>
        <v>-3.766607973839564E-7</v>
      </c>
      <c r="JB140" s="1180">
        <f t="shared" ca="1" si="845"/>
        <v>0</v>
      </c>
      <c r="JC140" s="1180">
        <f t="shared" ca="1" si="845"/>
        <v>-6.4093298306632411E-8</v>
      </c>
      <c r="JD140" s="1180">
        <f t="shared" ca="1" si="845"/>
        <v>0</v>
      </c>
      <c r="JE140" s="1180">
        <f t="shared" ca="1" si="845"/>
        <v>-6.409329869804316E-8</v>
      </c>
      <c r="JF140" s="1180">
        <f t="shared" ca="1" si="845"/>
        <v>0</v>
      </c>
      <c r="JG140" s="1180">
        <f t="shared" ca="1" si="845"/>
        <v>0</v>
      </c>
      <c r="JH140" s="1180">
        <f t="shared" ca="1" si="845"/>
        <v>-3.9789965325759093E-16</v>
      </c>
      <c r="JT140" s="1180">
        <f t="shared" ca="1" si="846"/>
        <v>0</v>
      </c>
      <c r="JU140" s="1180">
        <f t="shared" ca="1" si="846"/>
        <v>0</v>
      </c>
      <c r="JV140" s="1180">
        <f t="shared" ca="1" si="846"/>
        <v>0</v>
      </c>
      <c r="JW140" s="1180">
        <f t="shared" ca="1" si="846"/>
        <v>0</v>
      </c>
      <c r="JX140" s="1180">
        <f t="shared" ca="1" si="846"/>
        <v>0</v>
      </c>
      <c r="JY140" s="1180">
        <f t="shared" ca="1" si="846"/>
        <v>0</v>
      </c>
      <c r="JZ140" s="1180">
        <f t="shared" ca="1" si="846"/>
        <v>0</v>
      </c>
      <c r="KA140" s="1180">
        <f t="shared" ca="1" si="846"/>
        <v>-1.8377098706786074E-3</v>
      </c>
      <c r="KB140" s="1180">
        <f t="shared" ca="1" si="846"/>
        <v>0</v>
      </c>
      <c r="KC140" s="1180">
        <f t="shared" ca="1" si="846"/>
        <v>0</v>
      </c>
      <c r="KL140" s="1180">
        <f t="shared" ca="1" si="847"/>
        <v>0</v>
      </c>
      <c r="KM140" s="1180">
        <f t="shared" ca="1" si="847"/>
        <v>0</v>
      </c>
      <c r="KN140" s="1180">
        <f t="shared" ca="1" si="847"/>
        <v>0</v>
      </c>
      <c r="KO140" s="1180">
        <f t="shared" ca="1" si="847"/>
        <v>0</v>
      </c>
      <c r="KP140" s="1180">
        <f t="shared" ca="1" si="847"/>
        <v>0</v>
      </c>
      <c r="KQ140" s="1180">
        <f t="shared" ca="1" si="847"/>
        <v>0</v>
      </c>
      <c r="KR140" s="1180">
        <f t="shared" ca="1" si="847"/>
        <v>0</v>
      </c>
      <c r="LA140" s="1180">
        <f t="shared" ca="1" si="848"/>
        <v>0</v>
      </c>
      <c r="LB140" s="1180">
        <f t="shared" ca="1" si="848"/>
        <v>-9.5389145626625245E-16</v>
      </c>
      <c r="LC140" s="1180">
        <f t="shared" ca="1" si="848"/>
        <v>-9.5389145626625245E-16</v>
      </c>
      <c r="LD140" s="1180">
        <f t="shared" ca="1" si="848"/>
        <v>-9.5389145626625245E-16</v>
      </c>
      <c r="LE140" s="1180">
        <f t="shared" ca="1" si="848"/>
        <v>0</v>
      </c>
      <c r="LF140" s="1180">
        <f t="shared" ca="1" si="848"/>
        <v>-3.1106857481290675E-11</v>
      </c>
      <c r="LG140" s="1180">
        <f t="shared" ca="1" si="848"/>
        <v>-3.1106857481290675E-11</v>
      </c>
      <c r="LH140" s="1180">
        <f t="shared" ca="1" si="848"/>
        <v>0</v>
      </c>
      <c r="LI140" s="1180">
        <f t="shared" ca="1" si="848"/>
        <v>-3.1106857481290675E-11</v>
      </c>
      <c r="LJ140" s="1180">
        <f t="shared" ca="1" si="848"/>
        <v>0</v>
      </c>
      <c r="LK140" s="1180">
        <f t="shared" ca="1" si="848"/>
        <v>0</v>
      </c>
      <c r="LW140" s="1180">
        <f t="shared" ca="1" si="849"/>
        <v>0</v>
      </c>
      <c r="LX140" s="1180">
        <f t="shared" ca="1" si="849"/>
        <v>0</v>
      </c>
      <c r="LY140" s="1180">
        <f t="shared" ca="1" si="849"/>
        <v>0</v>
      </c>
      <c r="LZ140" s="1180">
        <f t="shared" ca="1" si="849"/>
        <v>-1.3023903848728473E-9</v>
      </c>
      <c r="MA140" s="1180">
        <f t="shared" ca="1" si="849"/>
        <v>-1.3023903848728473E-9</v>
      </c>
      <c r="MB140" s="1180">
        <f t="shared" ca="1" si="849"/>
        <v>-9.5389145626625245E-16</v>
      </c>
      <c r="MC140" s="1180">
        <f t="shared" ca="1" si="849"/>
        <v>-3.1106857481290675E-11</v>
      </c>
      <c r="MD140" s="1180">
        <f t="shared" ca="1" si="849"/>
        <v>0</v>
      </c>
      <c r="ME140" s="1180">
        <f t="shared" ca="1" si="849"/>
        <v>0</v>
      </c>
      <c r="MF140" s="1180">
        <f t="shared" ca="1" si="849"/>
        <v>0</v>
      </c>
      <c r="MG140" s="1180">
        <f t="shared" ca="1" si="850"/>
        <v>0</v>
      </c>
      <c r="MH140" s="1180">
        <f t="shared" ca="1" si="850"/>
        <v>0</v>
      </c>
      <c r="MI140" s="1180">
        <f t="shared" ca="1" si="850"/>
        <v>0</v>
      </c>
      <c r="MJ140" s="1180">
        <f t="shared" ca="1" si="850"/>
        <v>0</v>
      </c>
      <c r="MK140" s="1180">
        <f t="shared" ca="1" si="850"/>
        <v>0</v>
      </c>
      <c r="ML140" s="1180">
        <f t="shared" ca="1" si="850"/>
        <v>0</v>
      </c>
      <c r="MM140" s="1180">
        <f t="shared" ca="1" si="850"/>
        <v>0</v>
      </c>
      <c r="MN140" s="1180">
        <f t="shared" ca="1" si="850"/>
        <v>0</v>
      </c>
      <c r="MO140" s="1180">
        <f t="shared" ca="1" si="850"/>
        <v>0</v>
      </c>
      <c r="NA140" s="1180">
        <f t="shared" ca="1" si="851"/>
        <v>-5.5220976540812459E-8</v>
      </c>
      <c r="NB140" s="1180">
        <f t="shared" ca="1" si="851"/>
        <v>-2.0844288013309126E-11</v>
      </c>
      <c r="NC140" s="1180">
        <f t="shared" ca="1" si="851"/>
        <v>-5.5200132255343323E-8</v>
      </c>
      <c r="ND140" s="1180">
        <f t="shared" ca="1" si="851"/>
        <v>0</v>
      </c>
      <c r="NE140" s="1180">
        <f t="shared" ca="1" si="851"/>
        <v>0</v>
      </c>
      <c r="NF140" s="1180">
        <f t="shared" ca="1" si="851"/>
        <v>0</v>
      </c>
      <c r="NG140" s="1180">
        <f t="shared" ca="1" si="851"/>
        <v>0</v>
      </c>
      <c r="NH140" s="1180">
        <f t="shared" ca="1" si="851"/>
        <v>0</v>
      </c>
      <c r="NI140" s="1180">
        <f t="shared" ca="1" si="851"/>
        <v>0</v>
      </c>
      <c r="NJ140" s="1180">
        <f t="shared" ca="1" si="851"/>
        <v>0</v>
      </c>
      <c r="NK140" s="1180">
        <f t="shared" ca="1" si="851"/>
        <v>0</v>
      </c>
      <c r="NL140" s="1180">
        <f t="shared" ca="1" si="851"/>
        <v>0</v>
      </c>
      <c r="NM140" s="1180">
        <f t="shared" ca="1" si="851"/>
        <v>0</v>
      </c>
      <c r="NN140" s="1180">
        <f t="shared" ca="1" si="851"/>
        <v>0</v>
      </c>
      <c r="NO140" s="1180">
        <f t="shared" ca="1" si="851"/>
        <v>0</v>
      </c>
      <c r="NP140" s="1180">
        <f t="shared" ca="1" si="851"/>
        <v>0</v>
      </c>
      <c r="OH140" s="1180">
        <f t="shared" ca="1" si="852"/>
        <v>0</v>
      </c>
      <c r="OI140" s="1180">
        <f t="shared" ca="1" si="852"/>
        <v>0</v>
      </c>
      <c r="OJ140" s="1180">
        <f t="shared" ca="1" si="852"/>
        <v>0</v>
      </c>
      <c r="OK140" s="1180">
        <f t="shared" ca="1" si="852"/>
        <v>0</v>
      </c>
      <c r="OL140" s="1180">
        <f t="shared" ca="1" si="852"/>
        <v>0</v>
      </c>
      <c r="OM140" s="1180">
        <f t="shared" ca="1" si="852"/>
        <v>0</v>
      </c>
      <c r="ON140" s="1180">
        <f t="shared" ca="1" si="852"/>
        <v>0</v>
      </c>
      <c r="OO140" s="1180">
        <f t="shared" ca="1" si="852"/>
        <v>0</v>
      </c>
      <c r="PA140" s="1180">
        <f t="shared" ca="1" si="853"/>
        <v>0</v>
      </c>
      <c r="PB140" s="1180">
        <f t="shared" ca="1" si="853"/>
        <v>0</v>
      </c>
      <c r="PC140" s="1180">
        <f t="shared" ca="1" si="853"/>
        <v>0</v>
      </c>
      <c r="PD140" s="1180">
        <f t="shared" ca="1" si="853"/>
        <v>0</v>
      </c>
      <c r="PE140" s="1180">
        <f t="shared" ca="1" si="853"/>
        <v>0</v>
      </c>
      <c r="PF140" s="1180">
        <f t="shared" ca="1" si="853"/>
        <v>0</v>
      </c>
      <c r="PG140" s="1180">
        <f t="shared" ca="1" si="853"/>
        <v>0</v>
      </c>
      <c r="PH140" s="1180">
        <f t="shared" ca="1" si="853"/>
        <v>0</v>
      </c>
      <c r="PI140" s="1180">
        <f t="shared" ca="1" si="853"/>
        <v>0</v>
      </c>
      <c r="PJ140" s="1180">
        <f t="shared" ca="1" si="853"/>
        <v>0</v>
      </c>
      <c r="PK140" s="1180">
        <f t="shared" ca="1" si="853"/>
        <v>0</v>
      </c>
      <c r="PW140" s="1180">
        <f t="shared" ca="1" si="854"/>
        <v>0</v>
      </c>
      <c r="PX140" s="1180">
        <f t="shared" ca="1" si="854"/>
        <v>0</v>
      </c>
      <c r="PY140" s="1180">
        <f t="shared" ca="1" si="854"/>
        <v>0</v>
      </c>
      <c r="PZ140" s="1180">
        <f t="shared" ca="1" si="854"/>
        <v>0</v>
      </c>
    </row>
    <row r="141" spans="1:442" ht="12" customHeight="1">
      <c r="A141" s="1">
        <v>30</v>
      </c>
      <c r="B141" s="1" t="s">
        <v>2648</v>
      </c>
      <c r="C141" s="1" t="s">
        <v>2680</v>
      </c>
      <c r="D141" s="1" t="s">
        <v>93</v>
      </c>
      <c r="E141" s="1181">
        <v>77.08</v>
      </c>
      <c r="F141" s="1">
        <v>-0.235422083335</v>
      </c>
      <c r="J141" s="1180">
        <f t="shared" ca="1" si="832"/>
        <v>0</v>
      </c>
      <c r="K141" s="1180">
        <f t="shared" ca="1" si="832"/>
        <v>0</v>
      </c>
      <c r="T141" s="1180">
        <f t="shared" ca="1" si="833"/>
        <v>0</v>
      </c>
      <c r="U141" s="1180">
        <f t="shared" ca="1" si="833"/>
        <v>0</v>
      </c>
      <c r="V141" s="1180">
        <f t="shared" ca="1" si="833"/>
        <v>0</v>
      </c>
      <c r="W141" s="1180">
        <f t="shared" ca="1" si="833"/>
        <v>0</v>
      </c>
      <c r="X141" s="1180">
        <f t="shared" ca="1" si="833"/>
        <v>0</v>
      </c>
      <c r="Y141" s="1180">
        <f t="shared" ca="1" si="833"/>
        <v>0</v>
      </c>
      <c r="Z141" s="1180">
        <f t="shared" ca="1" si="833"/>
        <v>0</v>
      </c>
      <c r="AA141" s="1180">
        <f t="shared" ca="1" si="833"/>
        <v>0</v>
      </c>
      <c r="AB141" s="1180">
        <f t="shared" ca="1" si="833"/>
        <v>0</v>
      </c>
      <c r="AC141" s="1180">
        <f t="shared" ca="1" si="833"/>
        <v>0</v>
      </c>
      <c r="AD141" s="1180">
        <f t="shared" ca="1" si="833"/>
        <v>0</v>
      </c>
      <c r="AM141" s="1180">
        <f t="shared" ca="1" si="834"/>
        <v>0</v>
      </c>
      <c r="AN141" s="1180">
        <f t="shared" ca="1" si="834"/>
        <v>0</v>
      </c>
      <c r="AO141" s="1180">
        <f t="shared" ca="1" si="834"/>
        <v>0</v>
      </c>
      <c r="AP141" s="1180">
        <f t="shared" ca="1" si="834"/>
        <v>0</v>
      </c>
      <c r="AQ141" s="1180">
        <f t="shared" ca="1" si="834"/>
        <v>0</v>
      </c>
      <c r="AR141" s="1180">
        <f t="shared" ca="1" si="834"/>
        <v>0</v>
      </c>
      <c r="AS141" s="1180">
        <f t="shared" ca="1" si="834"/>
        <v>0</v>
      </c>
      <c r="AT141" s="1180">
        <f t="shared" ca="1" si="834"/>
        <v>0</v>
      </c>
      <c r="AU141" s="1180">
        <f t="shared" ca="1" si="834"/>
        <v>0</v>
      </c>
      <c r="AV141" s="1180">
        <f t="shared" ca="1" si="834"/>
        <v>0</v>
      </c>
      <c r="AW141" s="1180">
        <f t="shared" ca="1" si="834"/>
        <v>0</v>
      </c>
      <c r="AX141" s="1180">
        <f t="shared" ca="1" si="834"/>
        <v>0</v>
      </c>
      <c r="AY141" s="1180">
        <f t="shared" ca="1" si="834"/>
        <v>0</v>
      </c>
      <c r="AZ141" s="1180">
        <f t="shared" ca="1" si="834"/>
        <v>0</v>
      </c>
      <c r="BA141" s="1180">
        <f t="shared" ca="1" si="834"/>
        <v>0</v>
      </c>
      <c r="BB141" s="1180">
        <f t="shared" ca="1" si="834"/>
        <v>-5.7357931568950665E-2</v>
      </c>
      <c r="BN141" s="1180">
        <f t="shared" ca="1" si="835"/>
        <v>-5.735793156895065E-3</v>
      </c>
      <c r="BO141" s="1180">
        <f t="shared" ca="1" si="835"/>
        <v>-5.735793156895065E-3</v>
      </c>
      <c r="BP141" s="1180">
        <f t="shared" ca="1" si="835"/>
        <v>0</v>
      </c>
      <c r="BQ141" s="1180">
        <f t="shared" ca="1" si="835"/>
        <v>0</v>
      </c>
      <c r="BR141" s="1180">
        <f t="shared" ca="1" si="835"/>
        <v>0</v>
      </c>
      <c r="CD141" s="1180">
        <f t="shared" ca="1" si="836"/>
        <v>-5.7357931568950665E-2</v>
      </c>
      <c r="CE141" s="1180">
        <f t="shared" ca="1" si="836"/>
        <v>-5.7357931568950665E-2</v>
      </c>
      <c r="CF141" s="1180">
        <f t="shared" ca="1" si="836"/>
        <v>-5.735793156895065E-3</v>
      </c>
      <c r="CG141" s="1180">
        <f t="shared" ca="1" si="836"/>
        <v>-5.735793156895065E-3</v>
      </c>
      <c r="CH141" s="1180">
        <f t="shared" ca="1" si="836"/>
        <v>-5.7357931568950665E-2</v>
      </c>
      <c r="CI141" s="1180">
        <f t="shared" ca="1" si="836"/>
        <v>0</v>
      </c>
      <c r="CJ141" s="1180">
        <f t="shared" ca="1" si="836"/>
        <v>0</v>
      </c>
      <c r="CK141" s="1180">
        <f t="shared" ca="1" si="836"/>
        <v>-5.7357931568950665E-2</v>
      </c>
      <c r="CL141" s="1180">
        <f t="shared" ca="1" si="836"/>
        <v>0</v>
      </c>
      <c r="CM141" s="1180">
        <f t="shared" ca="1" si="836"/>
        <v>0</v>
      </c>
      <c r="CN141" s="1180">
        <f t="shared" ca="1" si="836"/>
        <v>-5.7357931568950665E-2</v>
      </c>
      <c r="CO141" s="1180">
        <f t="shared" ca="1" si="836"/>
        <v>0</v>
      </c>
      <c r="DA141" s="1180">
        <f t="shared" ca="1" si="837"/>
        <v>0</v>
      </c>
      <c r="DB141" s="1180">
        <f t="shared" ca="1" si="837"/>
        <v>0</v>
      </c>
      <c r="DC141" s="1180">
        <f t="shared" ca="1" si="837"/>
        <v>0</v>
      </c>
      <c r="DD141" s="1180">
        <f t="shared" ca="1" si="837"/>
        <v>0</v>
      </c>
      <c r="DE141" s="1180">
        <f t="shared" ca="1" si="837"/>
        <v>0</v>
      </c>
      <c r="DF141" s="1180">
        <f t="shared" ca="1" si="837"/>
        <v>0</v>
      </c>
      <c r="DG141" s="1180">
        <f t="shared" ca="1" si="837"/>
        <v>0</v>
      </c>
      <c r="DH141" s="1180">
        <f t="shared" ca="1" si="837"/>
        <v>0</v>
      </c>
      <c r="DI141" s="1180">
        <f t="shared" ca="1" si="837"/>
        <v>0</v>
      </c>
      <c r="DJ141" s="1180">
        <f t="shared" ca="1" si="837"/>
        <v>0</v>
      </c>
      <c r="DV141" s="1180">
        <f t="shared" ca="1" si="838"/>
        <v>0</v>
      </c>
      <c r="DW141" s="1180">
        <f t="shared" ca="1" si="838"/>
        <v>0</v>
      </c>
      <c r="DX141" s="1180">
        <f t="shared" ca="1" si="838"/>
        <v>0</v>
      </c>
      <c r="DY141" s="1180">
        <f t="shared" ca="1" si="838"/>
        <v>0</v>
      </c>
      <c r="DZ141" s="1180">
        <f t="shared" ca="1" si="838"/>
        <v>0</v>
      </c>
      <c r="EA141" s="1180">
        <f t="shared" ca="1" si="838"/>
        <v>0</v>
      </c>
      <c r="EB141" s="1180">
        <f t="shared" ca="1" si="838"/>
        <v>0</v>
      </c>
      <c r="EC141" s="1180">
        <f t="shared" ca="1" si="838"/>
        <v>0</v>
      </c>
      <c r="ED141" s="1180">
        <f t="shared" ca="1" si="838"/>
        <v>0</v>
      </c>
      <c r="EE141" s="1180">
        <f t="shared" ca="1" si="838"/>
        <v>0</v>
      </c>
      <c r="EF141" s="1180">
        <f t="shared" ca="1" si="838"/>
        <v>0</v>
      </c>
      <c r="EG141" s="1180">
        <f t="shared" ca="1" si="838"/>
        <v>0</v>
      </c>
      <c r="EH141" s="1180">
        <f t="shared" ca="1" si="838"/>
        <v>0</v>
      </c>
      <c r="EI141" s="1180">
        <f t="shared" ca="1" si="838"/>
        <v>0</v>
      </c>
      <c r="EJ141" s="1180">
        <f t="shared" ca="1" si="838"/>
        <v>0</v>
      </c>
      <c r="EK141" s="1180">
        <f t="shared" ca="1" si="838"/>
        <v>0</v>
      </c>
      <c r="EW141" s="1180">
        <f t="shared" ca="1" si="839"/>
        <v>-5.7357931568950665E-2</v>
      </c>
      <c r="EX141" s="1180">
        <f t="shared" ca="1" si="839"/>
        <v>-5.7357931568950665E-2</v>
      </c>
      <c r="EY141" s="1180">
        <f t="shared" ca="1" si="839"/>
        <v>-5.7357931568950665E-2</v>
      </c>
      <c r="EZ141" s="1180">
        <f t="shared" ca="1" si="839"/>
        <v>-5.7357931568950665E-2</v>
      </c>
      <c r="FA141" s="1180">
        <f t="shared" ca="1" si="839"/>
        <v>0</v>
      </c>
      <c r="FB141" s="1180">
        <f t="shared" ca="1" si="839"/>
        <v>0</v>
      </c>
      <c r="FN141" s="1180">
        <f t="shared" ca="1" si="840"/>
        <v>0</v>
      </c>
      <c r="FO141" s="1180">
        <f t="shared" ca="1" si="840"/>
        <v>0</v>
      </c>
      <c r="FP141" s="1180">
        <f t="shared" ca="1" si="840"/>
        <v>0</v>
      </c>
      <c r="FQ141" s="1180">
        <f t="shared" ca="1" si="840"/>
        <v>0</v>
      </c>
      <c r="FR141" s="1180">
        <f t="shared" ca="1" si="840"/>
        <v>0</v>
      </c>
      <c r="FS141" s="1180">
        <f t="shared" ca="1" si="840"/>
        <v>0</v>
      </c>
      <c r="FT141" s="1180">
        <f t="shared" ca="1" si="840"/>
        <v>0</v>
      </c>
      <c r="FU141" s="1180">
        <f t="shared" ca="1" si="840"/>
        <v>0</v>
      </c>
      <c r="FV141" s="1180">
        <f t="shared" ca="1" si="840"/>
        <v>0</v>
      </c>
      <c r="FW141" s="1180">
        <f t="shared" ca="1" si="840"/>
        <v>0</v>
      </c>
      <c r="FX141" s="1180">
        <f t="shared" ca="1" si="840"/>
        <v>0</v>
      </c>
      <c r="GJ141" s="1180">
        <f t="shared" ca="1" si="841"/>
        <v>0</v>
      </c>
      <c r="GK141" s="1180">
        <f t="shared" ca="1" si="841"/>
        <v>0</v>
      </c>
      <c r="GL141" s="1180">
        <f t="shared" ca="1" si="841"/>
        <v>0</v>
      </c>
      <c r="GM141" s="1180">
        <f t="shared" ca="1" si="841"/>
        <v>0</v>
      </c>
      <c r="GN141" s="1180">
        <f t="shared" ca="1" si="841"/>
        <v>0</v>
      </c>
      <c r="GO141" s="1180">
        <f t="shared" ca="1" si="841"/>
        <v>0</v>
      </c>
      <c r="GP141" s="1180">
        <f t="shared" ca="1" si="841"/>
        <v>0</v>
      </c>
      <c r="GQ141" s="1180">
        <f t="shared" ca="1" si="841"/>
        <v>0</v>
      </c>
      <c r="HC141" s="1180">
        <f t="shared" ca="1" si="842"/>
        <v>-5.7357931568950665E-2</v>
      </c>
      <c r="HD141" s="1180">
        <f t="shared" ca="1" si="842"/>
        <v>-5.522294403831151E-2</v>
      </c>
      <c r="HE141" s="1180">
        <f t="shared" ca="1" si="842"/>
        <v>0</v>
      </c>
      <c r="HF141" s="1180">
        <f t="shared" ca="1" si="842"/>
        <v>0</v>
      </c>
      <c r="HG141" s="1180">
        <f t="shared" ca="1" si="842"/>
        <v>-2.1349874206859115E-3</v>
      </c>
      <c r="HH141" s="1180">
        <f t="shared" ca="1" si="842"/>
        <v>-5.522294403831151E-2</v>
      </c>
      <c r="HT141" s="1180">
        <f t="shared" ca="1" si="843"/>
        <v>0</v>
      </c>
      <c r="HU141" s="1180">
        <f t="shared" ca="1" si="843"/>
        <v>-5.522294403831151E-2</v>
      </c>
      <c r="HV141" s="1180">
        <f t="shared" ca="1" si="843"/>
        <v>-5.522294403831151E-2</v>
      </c>
      <c r="HW141" s="1180">
        <f t="shared" ca="1" si="843"/>
        <v>-5.522294403831151E-2</v>
      </c>
      <c r="HX141" s="1180">
        <f t="shared" ca="1" si="843"/>
        <v>0</v>
      </c>
      <c r="HY141" s="1180">
        <f t="shared" ca="1" si="843"/>
        <v>0</v>
      </c>
      <c r="HZ141" s="1180">
        <f t="shared" ca="1" si="843"/>
        <v>0</v>
      </c>
      <c r="IA141" s="1180">
        <f t="shared" ca="1" si="843"/>
        <v>0</v>
      </c>
      <c r="IB141" s="1180">
        <f t="shared" ca="1" si="843"/>
        <v>0</v>
      </c>
      <c r="IC141" s="1180">
        <f t="shared" ca="1" si="843"/>
        <v>0</v>
      </c>
      <c r="ID141" s="1180">
        <f t="shared" ca="1" si="843"/>
        <v>0</v>
      </c>
      <c r="IE141" s="1180">
        <f t="shared" ca="1" si="843"/>
        <v>0</v>
      </c>
      <c r="IQ141" s="1180">
        <f t="shared" ca="1" si="844"/>
        <v>0</v>
      </c>
      <c r="IR141" s="1180">
        <f t="shared" ca="1" si="844"/>
        <v>0</v>
      </c>
      <c r="IS141" s="1180">
        <f t="shared" ca="1" si="844"/>
        <v>0</v>
      </c>
      <c r="IT141" s="1180">
        <f t="shared" ca="1" si="844"/>
        <v>0</v>
      </c>
      <c r="IU141" s="1180">
        <f t="shared" ca="1" si="844"/>
        <v>0</v>
      </c>
      <c r="IV141" s="1180">
        <f t="shared" ca="1" si="844"/>
        <v>0</v>
      </c>
      <c r="IW141" s="1180">
        <f t="shared" ca="1" si="844"/>
        <v>0</v>
      </c>
      <c r="IX141" s="1180">
        <f t="shared" ca="1" si="844"/>
        <v>0</v>
      </c>
      <c r="IY141" s="1180">
        <f t="shared" ca="1" si="844"/>
        <v>0</v>
      </c>
      <c r="IZ141" s="1180">
        <f t="shared" ca="1" si="844"/>
        <v>0</v>
      </c>
      <c r="JA141" s="1180">
        <f t="shared" ca="1" si="845"/>
        <v>0</v>
      </c>
      <c r="JB141" s="1180">
        <f t="shared" ca="1" si="845"/>
        <v>0</v>
      </c>
      <c r="JC141" s="1180">
        <f t="shared" ca="1" si="845"/>
        <v>0</v>
      </c>
      <c r="JD141" s="1180">
        <f t="shared" ca="1" si="845"/>
        <v>0</v>
      </c>
      <c r="JE141" s="1180">
        <f t="shared" ca="1" si="845"/>
        <v>0</v>
      </c>
      <c r="JF141" s="1180">
        <f t="shared" ca="1" si="845"/>
        <v>0</v>
      </c>
      <c r="JG141" s="1180">
        <f t="shared" ca="1" si="845"/>
        <v>0</v>
      </c>
      <c r="JH141" s="1180">
        <f t="shared" ca="1" si="845"/>
        <v>0</v>
      </c>
      <c r="JT141" s="1180">
        <f t="shared" ca="1" si="846"/>
        <v>0</v>
      </c>
      <c r="JU141" s="1180">
        <f t="shared" ca="1" si="846"/>
        <v>0</v>
      </c>
      <c r="JV141" s="1180">
        <f t="shared" ca="1" si="846"/>
        <v>0</v>
      </c>
      <c r="JW141" s="1180">
        <f t="shared" ca="1" si="846"/>
        <v>0</v>
      </c>
      <c r="JX141" s="1180">
        <f t="shared" ca="1" si="846"/>
        <v>0</v>
      </c>
      <c r="JY141" s="1180">
        <f t="shared" ca="1" si="846"/>
        <v>0</v>
      </c>
      <c r="JZ141" s="1180">
        <f t="shared" ca="1" si="846"/>
        <v>0</v>
      </c>
      <c r="KA141" s="1180">
        <f t="shared" ca="1" si="846"/>
        <v>0</v>
      </c>
      <c r="KB141" s="1180">
        <f t="shared" ca="1" si="846"/>
        <v>0</v>
      </c>
      <c r="KC141" s="1180">
        <f t="shared" ca="1" si="846"/>
        <v>0</v>
      </c>
      <c r="KL141" s="1180">
        <f t="shared" ca="1" si="847"/>
        <v>0</v>
      </c>
      <c r="KM141" s="1180">
        <f t="shared" ca="1" si="847"/>
        <v>0</v>
      </c>
      <c r="KN141" s="1180">
        <f t="shared" ca="1" si="847"/>
        <v>0</v>
      </c>
      <c r="KO141" s="1180">
        <f t="shared" ca="1" si="847"/>
        <v>0</v>
      </c>
      <c r="KP141" s="1180">
        <f t="shared" ca="1" si="847"/>
        <v>0</v>
      </c>
      <c r="KQ141" s="1180">
        <f t="shared" ca="1" si="847"/>
        <v>0</v>
      </c>
      <c r="KR141" s="1180">
        <f t="shared" ca="1" si="847"/>
        <v>0</v>
      </c>
      <c r="LA141" s="1180">
        <f t="shared" ca="1" si="848"/>
        <v>0</v>
      </c>
      <c r="LB141" s="1180">
        <f t="shared" ca="1" si="848"/>
        <v>0</v>
      </c>
      <c r="LC141" s="1180">
        <f t="shared" ca="1" si="848"/>
        <v>0</v>
      </c>
      <c r="LD141" s="1180">
        <f t="shared" ca="1" si="848"/>
        <v>0</v>
      </c>
      <c r="LE141" s="1180">
        <f t="shared" ca="1" si="848"/>
        <v>0</v>
      </c>
      <c r="LF141" s="1180">
        <f t="shared" ca="1" si="848"/>
        <v>0</v>
      </c>
      <c r="LG141" s="1180">
        <f t="shared" ca="1" si="848"/>
        <v>0</v>
      </c>
      <c r="LH141" s="1180">
        <f t="shared" ca="1" si="848"/>
        <v>0</v>
      </c>
      <c r="LI141" s="1180">
        <f t="shared" ca="1" si="848"/>
        <v>0</v>
      </c>
      <c r="LJ141" s="1180">
        <f t="shared" ca="1" si="848"/>
        <v>0</v>
      </c>
      <c r="LK141" s="1180">
        <f t="shared" ca="1" si="848"/>
        <v>0</v>
      </c>
      <c r="LW141" s="1180">
        <f t="shared" ca="1" si="849"/>
        <v>0</v>
      </c>
      <c r="LX141" s="1180">
        <f t="shared" ca="1" si="849"/>
        <v>0</v>
      </c>
      <c r="LY141" s="1180">
        <f t="shared" ca="1" si="849"/>
        <v>-2.1349874206859115E-3</v>
      </c>
      <c r="LZ141" s="1180">
        <f t="shared" ca="1" si="849"/>
        <v>0</v>
      </c>
      <c r="MA141" s="1180">
        <f t="shared" ca="1" si="849"/>
        <v>-2.1349874206859115E-3</v>
      </c>
      <c r="MB141" s="1180">
        <f t="shared" ca="1" si="849"/>
        <v>0</v>
      </c>
      <c r="MC141" s="1180">
        <f t="shared" ca="1" si="849"/>
        <v>0</v>
      </c>
      <c r="MD141" s="1180">
        <f t="shared" ca="1" si="849"/>
        <v>0</v>
      </c>
      <c r="ME141" s="1180">
        <f t="shared" ca="1" si="849"/>
        <v>0</v>
      </c>
      <c r="MF141" s="1180">
        <f t="shared" ca="1" si="849"/>
        <v>0</v>
      </c>
      <c r="MG141" s="1180">
        <f t="shared" ca="1" si="850"/>
        <v>0</v>
      </c>
      <c r="MH141" s="1180">
        <f t="shared" ca="1" si="850"/>
        <v>0</v>
      </c>
      <c r="MI141" s="1180">
        <f t="shared" ca="1" si="850"/>
        <v>0</v>
      </c>
      <c r="MJ141" s="1180">
        <f t="shared" ca="1" si="850"/>
        <v>0</v>
      </c>
      <c r="MK141" s="1180">
        <f t="shared" ca="1" si="850"/>
        <v>0</v>
      </c>
      <c r="ML141" s="1180">
        <f t="shared" ca="1" si="850"/>
        <v>0</v>
      </c>
      <c r="MM141" s="1180">
        <f t="shared" ca="1" si="850"/>
        <v>0</v>
      </c>
      <c r="MN141" s="1180">
        <f t="shared" ca="1" si="850"/>
        <v>0</v>
      </c>
      <c r="MO141" s="1180">
        <f t="shared" ca="1" si="850"/>
        <v>0</v>
      </c>
      <c r="NA141" s="1180">
        <f t="shared" ca="1" si="851"/>
        <v>0</v>
      </c>
      <c r="NB141" s="1180">
        <f t="shared" ca="1" si="851"/>
        <v>0</v>
      </c>
      <c r="NC141" s="1180">
        <f t="shared" ca="1" si="851"/>
        <v>0</v>
      </c>
      <c r="ND141" s="1180">
        <f t="shared" ca="1" si="851"/>
        <v>0</v>
      </c>
      <c r="NE141" s="1180">
        <f t="shared" ca="1" si="851"/>
        <v>0</v>
      </c>
      <c r="NF141" s="1180">
        <f t="shared" ca="1" si="851"/>
        <v>0</v>
      </c>
      <c r="NG141" s="1180">
        <f t="shared" ca="1" si="851"/>
        <v>0</v>
      </c>
      <c r="NH141" s="1180">
        <f t="shared" ca="1" si="851"/>
        <v>0</v>
      </c>
      <c r="NI141" s="1180">
        <f t="shared" ca="1" si="851"/>
        <v>0</v>
      </c>
      <c r="NJ141" s="1180">
        <f t="shared" ca="1" si="851"/>
        <v>0</v>
      </c>
      <c r="NK141" s="1180">
        <f t="shared" ca="1" si="851"/>
        <v>0</v>
      </c>
      <c r="NL141" s="1180">
        <f t="shared" ca="1" si="851"/>
        <v>0</v>
      </c>
      <c r="NM141" s="1180">
        <f t="shared" ca="1" si="851"/>
        <v>0</v>
      </c>
      <c r="NN141" s="1180">
        <f t="shared" ca="1" si="851"/>
        <v>0</v>
      </c>
      <c r="NO141" s="1180">
        <f t="shared" ca="1" si="851"/>
        <v>0</v>
      </c>
      <c r="NP141" s="1180">
        <f t="shared" ca="1" si="851"/>
        <v>0</v>
      </c>
      <c r="OH141" s="1180">
        <f t="shared" ca="1" si="852"/>
        <v>0</v>
      </c>
      <c r="OI141" s="1180">
        <f t="shared" ca="1" si="852"/>
        <v>0</v>
      </c>
      <c r="OJ141" s="1180">
        <f t="shared" ca="1" si="852"/>
        <v>0</v>
      </c>
      <c r="OK141" s="1180">
        <f t="shared" ca="1" si="852"/>
        <v>0</v>
      </c>
      <c r="OL141" s="1180">
        <f t="shared" ca="1" si="852"/>
        <v>0</v>
      </c>
      <c r="OM141" s="1180">
        <f t="shared" ca="1" si="852"/>
        <v>0</v>
      </c>
      <c r="ON141" s="1180">
        <f t="shared" ca="1" si="852"/>
        <v>0</v>
      </c>
      <c r="OO141" s="1180">
        <f t="shared" ca="1" si="852"/>
        <v>0</v>
      </c>
      <c r="PA141" s="1180">
        <f t="shared" ca="1" si="853"/>
        <v>0</v>
      </c>
      <c r="PB141" s="1180">
        <f t="shared" ca="1" si="853"/>
        <v>0</v>
      </c>
      <c r="PC141" s="1180">
        <f t="shared" ca="1" si="853"/>
        <v>0</v>
      </c>
      <c r="PD141" s="1180">
        <f t="shared" ca="1" si="853"/>
        <v>0</v>
      </c>
      <c r="PE141" s="1180">
        <f t="shared" ca="1" si="853"/>
        <v>0</v>
      </c>
      <c r="PF141" s="1180">
        <f t="shared" ca="1" si="853"/>
        <v>0</v>
      </c>
      <c r="PG141" s="1180">
        <f t="shared" ca="1" si="853"/>
        <v>0</v>
      </c>
      <c r="PH141" s="1180">
        <f t="shared" ca="1" si="853"/>
        <v>0</v>
      </c>
      <c r="PI141" s="1180">
        <f t="shared" ca="1" si="853"/>
        <v>0</v>
      </c>
      <c r="PJ141" s="1180">
        <f t="shared" ca="1" si="853"/>
        <v>0</v>
      </c>
      <c r="PK141" s="1180">
        <f t="shared" ca="1" si="853"/>
        <v>0</v>
      </c>
      <c r="PW141" s="1180">
        <f t="shared" ca="1" si="854"/>
        <v>0</v>
      </c>
      <c r="PX141" s="1180">
        <f t="shared" ca="1" si="854"/>
        <v>0</v>
      </c>
      <c r="PY141" s="1180">
        <f t="shared" ca="1" si="854"/>
        <v>0</v>
      </c>
      <c r="PZ141" s="1180">
        <f t="shared" ca="1" si="854"/>
        <v>0</v>
      </c>
    </row>
    <row r="142" spans="1:442" ht="12" customHeight="1">
      <c r="A142" s="1">
        <v>31</v>
      </c>
      <c r="B142" s="1" t="s">
        <v>2648</v>
      </c>
      <c r="C142" s="1" t="s">
        <v>2346</v>
      </c>
      <c r="D142" s="1" t="s">
        <v>93</v>
      </c>
      <c r="E142" s="1181">
        <v>132.05629999999999</v>
      </c>
      <c r="F142" s="1">
        <v>0</v>
      </c>
      <c r="J142" s="1180">
        <f t="shared" ca="1" si="832"/>
        <v>0</v>
      </c>
      <c r="K142" s="1180">
        <f t="shared" ca="1" si="832"/>
        <v>0</v>
      </c>
      <c r="T142" s="1180">
        <f t="shared" ca="1" si="833"/>
        <v>0</v>
      </c>
      <c r="U142" s="1180">
        <f t="shared" ca="1" si="833"/>
        <v>0</v>
      </c>
      <c r="V142" s="1180">
        <f t="shared" ca="1" si="833"/>
        <v>0</v>
      </c>
      <c r="W142" s="1180">
        <f t="shared" ca="1" si="833"/>
        <v>0</v>
      </c>
      <c r="X142" s="1180">
        <f t="shared" ca="1" si="833"/>
        <v>0</v>
      </c>
      <c r="Y142" s="1180">
        <f t="shared" ca="1" si="833"/>
        <v>0</v>
      </c>
      <c r="Z142" s="1180">
        <f t="shared" ca="1" si="833"/>
        <v>0</v>
      </c>
      <c r="AA142" s="1180">
        <f t="shared" ca="1" si="833"/>
        <v>0</v>
      </c>
      <c r="AB142" s="1180">
        <f t="shared" ca="1" si="833"/>
        <v>0</v>
      </c>
      <c r="AC142" s="1180">
        <f t="shared" ca="1" si="833"/>
        <v>0</v>
      </c>
      <c r="AD142" s="1180">
        <f t="shared" ca="1" si="833"/>
        <v>0</v>
      </c>
      <c r="AM142" s="1180">
        <f t="shared" ca="1" si="834"/>
        <v>0</v>
      </c>
      <c r="AN142" s="1180">
        <f t="shared" ca="1" si="834"/>
        <v>0</v>
      </c>
      <c r="AO142" s="1180">
        <f t="shared" ca="1" si="834"/>
        <v>0</v>
      </c>
      <c r="AP142" s="1180">
        <f t="shared" ca="1" si="834"/>
        <v>0</v>
      </c>
      <c r="AQ142" s="1180">
        <f t="shared" ca="1" si="834"/>
        <v>0</v>
      </c>
      <c r="AR142" s="1180">
        <f t="shared" ca="1" si="834"/>
        <v>0</v>
      </c>
      <c r="AS142" s="1180">
        <f t="shared" ca="1" si="834"/>
        <v>0</v>
      </c>
      <c r="AT142" s="1180">
        <f t="shared" ca="1" si="834"/>
        <v>0</v>
      </c>
      <c r="AU142" s="1180">
        <f t="shared" ca="1" si="834"/>
        <v>0</v>
      </c>
      <c r="AV142" s="1180">
        <f t="shared" ca="1" si="834"/>
        <v>0</v>
      </c>
      <c r="AW142" s="1180">
        <f t="shared" ca="1" si="834"/>
        <v>0</v>
      </c>
      <c r="AX142" s="1180">
        <f t="shared" ca="1" si="834"/>
        <v>0</v>
      </c>
      <c r="AY142" s="1180">
        <f t="shared" ca="1" si="834"/>
        <v>0</v>
      </c>
      <c r="AZ142" s="1180">
        <f t="shared" ca="1" si="834"/>
        <v>0</v>
      </c>
      <c r="BA142" s="1180">
        <f t="shared" ca="1" si="834"/>
        <v>0</v>
      </c>
      <c r="BB142" s="1180">
        <f t="shared" ca="1" si="834"/>
        <v>0</v>
      </c>
      <c r="BN142" s="1180">
        <f t="shared" ca="1" si="835"/>
        <v>0</v>
      </c>
      <c r="BO142" s="1180">
        <f t="shared" ca="1" si="835"/>
        <v>0</v>
      </c>
      <c r="BP142" s="1180">
        <f t="shared" ca="1" si="835"/>
        <v>0</v>
      </c>
      <c r="BQ142" s="1180">
        <f t="shared" ca="1" si="835"/>
        <v>0</v>
      </c>
      <c r="BR142" s="1180">
        <f t="shared" ca="1" si="835"/>
        <v>0</v>
      </c>
      <c r="CD142" s="1180">
        <f t="shared" ca="1" si="836"/>
        <v>0</v>
      </c>
      <c r="CE142" s="1180">
        <f t="shared" ca="1" si="836"/>
        <v>0</v>
      </c>
      <c r="CF142" s="1180">
        <f t="shared" ca="1" si="836"/>
        <v>0</v>
      </c>
      <c r="CG142" s="1180">
        <f t="shared" ca="1" si="836"/>
        <v>0</v>
      </c>
      <c r="CH142" s="1180">
        <f t="shared" ca="1" si="836"/>
        <v>0</v>
      </c>
      <c r="CI142" s="1180">
        <f t="shared" ca="1" si="836"/>
        <v>0</v>
      </c>
      <c r="CJ142" s="1180">
        <f t="shared" ca="1" si="836"/>
        <v>0</v>
      </c>
      <c r="CK142" s="1180">
        <f t="shared" ca="1" si="836"/>
        <v>0</v>
      </c>
      <c r="CL142" s="1180">
        <f t="shared" ca="1" si="836"/>
        <v>0</v>
      </c>
      <c r="CM142" s="1180">
        <f t="shared" ca="1" si="836"/>
        <v>0</v>
      </c>
      <c r="CN142" s="1180">
        <f t="shared" ca="1" si="836"/>
        <v>0</v>
      </c>
      <c r="CO142" s="1180">
        <f t="shared" ca="1" si="836"/>
        <v>0</v>
      </c>
      <c r="DA142" s="1180">
        <f t="shared" ca="1" si="837"/>
        <v>0</v>
      </c>
      <c r="DB142" s="1180">
        <f t="shared" ca="1" si="837"/>
        <v>0</v>
      </c>
      <c r="DC142" s="1180">
        <f t="shared" ca="1" si="837"/>
        <v>0</v>
      </c>
      <c r="DD142" s="1180">
        <f t="shared" ca="1" si="837"/>
        <v>0</v>
      </c>
      <c r="DE142" s="1180">
        <f t="shared" ca="1" si="837"/>
        <v>0</v>
      </c>
      <c r="DF142" s="1180">
        <f t="shared" ca="1" si="837"/>
        <v>0</v>
      </c>
      <c r="DG142" s="1180">
        <f t="shared" ca="1" si="837"/>
        <v>0</v>
      </c>
      <c r="DH142" s="1180">
        <f t="shared" ca="1" si="837"/>
        <v>0</v>
      </c>
      <c r="DI142" s="1180">
        <f t="shared" ca="1" si="837"/>
        <v>0</v>
      </c>
      <c r="DJ142" s="1180">
        <f t="shared" ca="1" si="837"/>
        <v>0</v>
      </c>
      <c r="DV142" s="1180">
        <f t="shared" ca="1" si="838"/>
        <v>0</v>
      </c>
      <c r="DW142" s="1180">
        <f t="shared" ca="1" si="838"/>
        <v>0</v>
      </c>
      <c r="DX142" s="1180">
        <f t="shared" ca="1" si="838"/>
        <v>0</v>
      </c>
      <c r="DY142" s="1180">
        <f t="shared" ca="1" si="838"/>
        <v>0</v>
      </c>
      <c r="DZ142" s="1180">
        <f t="shared" ca="1" si="838"/>
        <v>0</v>
      </c>
      <c r="EA142" s="1180">
        <f t="shared" ca="1" si="838"/>
        <v>0</v>
      </c>
      <c r="EB142" s="1180">
        <f t="shared" ca="1" si="838"/>
        <v>0</v>
      </c>
      <c r="EC142" s="1180">
        <f t="shared" ca="1" si="838"/>
        <v>0</v>
      </c>
      <c r="ED142" s="1180">
        <f t="shared" ca="1" si="838"/>
        <v>0</v>
      </c>
      <c r="EE142" s="1180">
        <f t="shared" ca="1" si="838"/>
        <v>0</v>
      </c>
      <c r="EF142" s="1180">
        <f t="shared" ca="1" si="838"/>
        <v>0</v>
      </c>
      <c r="EG142" s="1180">
        <f t="shared" ca="1" si="838"/>
        <v>0</v>
      </c>
      <c r="EH142" s="1180">
        <f t="shared" ca="1" si="838"/>
        <v>0</v>
      </c>
      <c r="EI142" s="1180">
        <f t="shared" ca="1" si="838"/>
        <v>0</v>
      </c>
      <c r="EJ142" s="1180">
        <f t="shared" ca="1" si="838"/>
        <v>0</v>
      </c>
      <c r="EK142" s="1180">
        <f t="shared" ca="1" si="838"/>
        <v>0</v>
      </c>
      <c r="EW142" s="1180">
        <f t="shared" ca="1" si="839"/>
        <v>0</v>
      </c>
      <c r="EX142" s="1180">
        <f t="shared" ca="1" si="839"/>
        <v>0</v>
      </c>
      <c r="EY142" s="1180">
        <f t="shared" ca="1" si="839"/>
        <v>0</v>
      </c>
      <c r="EZ142" s="1180">
        <f t="shared" ca="1" si="839"/>
        <v>0</v>
      </c>
      <c r="FA142" s="1180">
        <f t="shared" ca="1" si="839"/>
        <v>0</v>
      </c>
      <c r="FB142" s="1180">
        <f t="shared" ca="1" si="839"/>
        <v>0</v>
      </c>
      <c r="FN142" s="1180">
        <f t="shared" ca="1" si="840"/>
        <v>0</v>
      </c>
      <c r="FO142" s="1180">
        <f t="shared" ca="1" si="840"/>
        <v>0</v>
      </c>
      <c r="FP142" s="1180">
        <f t="shared" ca="1" si="840"/>
        <v>0</v>
      </c>
      <c r="FQ142" s="1180">
        <f t="shared" ca="1" si="840"/>
        <v>0</v>
      </c>
      <c r="FR142" s="1180">
        <f t="shared" ca="1" si="840"/>
        <v>0</v>
      </c>
      <c r="FS142" s="1180">
        <f t="shared" ca="1" si="840"/>
        <v>0</v>
      </c>
      <c r="FT142" s="1180">
        <f t="shared" ca="1" si="840"/>
        <v>0</v>
      </c>
      <c r="FU142" s="1180">
        <f t="shared" ca="1" si="840"/>
        <v>0</v>
      </c>
      <c r="FV142" s="1180">
        <f t="shared" ca="1" si="840"/>
        <v>0</v>
      </c>
      <c r="FW142" s="1180">
        <f t="shared" ca="1" si="840"/>
        <v>0</v>
      </c>
      <c r="FX142" s="1180">
        <f t="shared" ca="1" si="840"/>
        <v>0</v>
      </c>
      <c r="GJ142" s="1180">
        <f t="shared" ca="1" si="841"/>
        <v>0</v>
      </c>
      <c r="GK142" s="1180">
        <f t="shared" ca="1" si="841"/>
        <v>0</v>
      </c>
      <c r="GL142" s="1180">
        <f t="shared" ca="1" si="841"/>
        <v>0</v>
      </c>
      <c r="GM142" s="1180">
        <f t="shared" ca="1" si="841"/>
        <v>0</v>
      </c>
      <c r="GN142" s="1180">
        <f t="shared" ca="1" si="841"/>
        <v>0</v>
      </c>
      <c r="GO142" s="1180">
        <f t="shared" ca="1" si="841"/>
        <v>0</v>
      </c>
      <c r="GP142" s="1180">
        <f t="shared" ca="1" si="841"/>
        <v>0</v>
      </c>
      <c r="GQ142" s="1180">
        <f t="shared" ca="1" si="841"/>
        <v>0</v>
      </c>
      <c r="HC142" s="1180">
        <f t="shared" ca="1" si="842"/>
        <v>0</v>
      </c>
      <c r="HD142" s="1180">
        <f t="shared" ca="1" si="842"/>
        <v>0</v>
      </c>
      <c r="HE142" s="1180">
        <f t="shared" ca="1" si="842"/>
        <v>0</v>
      </c>
      <c r="HF142" s="1180">
        <f t="shared" ca="1" si="842"/>
        <v>0</v>
      </c>
      <c r="HG142" s="1180">
        <f t="shared" ca="1" si="842"/>
        <v>0</v>
      </c>
      <c r="HH142" s="1180">
        <f t="shared" ca="1" si="842"/>
        <v>0</v>
      </c>
      <c r="HT142" s="1180">
        <f t="shared" ca="1" si="843"/>
        <v>0</v>
      </c>
      <c r="HU142" s="1180">
        <f t="shared" ca="1" si="843"/>
        <v>0</v>
      </c>
      <c r="HV142" s="1180">
        <f t="shared" ca="1" si="843"/>
        <v>0</v>
      </c>
      <c r="HW142" s="1180">
        <f t="shared" ca="1" si="843"/>
        <v>0</v>
      </c>
      <c r="HX142" s="1180">
        <f t="shared" ca="1" si="843"/>
        <v>0</v>
      </c>
      <c r="HY142" s="1180">
        <f t="shared" ca="1" si="843"/>
        <v>0</v>
      </c>
      <c r="HZ142" s="1180">
        <f t="shared" ca="1" si="843"/>
        <v>0</v>
      </c>
      <c r="IA142" s="1180">
        <f t="shared" ca="1" si="843"/>
        <v>0</v>
      </c>
      <c r="IB142" s="1180">
        <f t="shared" ca="1" si="843"/>
        <v>0</v>
      </c>
      <c r="IC142" s="1180">
        <f t="shared" ca="1" si="843"/>
        <v>0</v>
      </c>
      <c r="ID142" s="1180">
        <f t="shared" ca="1" si="843"/>
        <v>0</v>
      </c>
      <c r="IE142" s="1180">
        <f t="shared" ca="1" si="843"/>
        <v>0</v>
      </c>
      <c r="IQ142" s="1180">
        <f t="shared" ca="1" si="844"/>
        <v>0</v>
      </c>
      <c r="IR142" s="1180">
        <f t="shared" ca="1" si="844"/>
        <v>0</v>
      </c>
      <c r="IS142" s="1180">
        <f t="shared" ca="1" si="844"/>
        <v>0</v>
      </c>
      <c r="IT142" s="1180">
        <f t="shared" ca="1" si="844"/>
        <v>0</v>
      </c>
      <c r="IU142" s="1180">
        <f t="shared" ca="1" si="844"/>
        <v>0</v>
      </c>
      <c r="IV142" s="1180">
        <f t="shared" ca="1" si="844"/>
        <v>0</v>
      </c>
      <c r="IW142" s="1180">
        <f t="shared" ca="1" si="844"/>
        <v>0</v>
      </c>
      <c r="IX142" s="1180">
        <f t="shared" ca="1" si="844"/>
        <v>0</v>
      </c>
      <c r="IY142" s="1180">
        <f t="shared" ca="1" si="844"/>
        <v>0</v>
      </c>
      <c r="IZ142" s="1180">
        <f t="shared" ca="1" si="844"/>
        <v>0</v>
      </c>
      <c r="JA142" s="1180">
        <f t="shared" ca="1" si="845"/>
        <v>0</v>
      </c>
      <c r="JB142" s="1180">
        <f t="shared" ca="1" si="845"/>
        <v>0</v>
      </c>
      <c r="JC142" s="1180">
        <f t="shared" ca="1" si="845"/>
        <v>0</v>
      </c>
      <c r="JD142" s="1180">
        <f t="shared" ca="1" si="845"/>
        <v>0</v>
      </c>
      <c r="JE142" s="1180">
        <f t="shared" ca="1" si="845"/>
        <v>0</v>
      </c>
      <c r="JF142" s="1180">
        <f t="shared" ca="1" si="845"/>
        <v>0</v>
      </c>
      <c r="JG142" s="1180">
        <f t="shared" ca="1" si="845"/>
        <v>0</v>
      </c>
      <c r="JH142" s="1180">
        <f t="shared" ca="1" si="845"/>
        <v>0</v>
      </c>
      <c r="JT142" s="1180">
        <f t="shared" ca="1" si="846"/>
        <v>0</v>
      </c>
      <c r="JU142" s="1180">
        <f t="shared" ca="1" si="846"/>
        <v>0</v>
      </c>
      <c r="JV142" s="1180">
        <f t="shared" ca="1" si="846"/>
        <v>0</v>
      </c>
      <c r="JW142" s="1180">
        <f t="shared" ca="1" si="846"/>
        <v>0</v>
      </c>
      <c r="JX142" s="1180">
        <f t="shared" ca="1" si="846"/>
        <v>0</v>
      </c>
      <c r="JY142" s="1180">
        <f t="shared" ca="1" si="846"/>
        <v>0</v>
      </c>
      <c r="JZ142" s="1180">
        <f t="shared" ca="1" si="846"/>
        <v>0</v>
      </c>
      <c r="KA142" s="1180">
        <f t="shared" ca="1" si="846"/>
        <v>0</v>
      </c>
      <c r="KB142" s="1180">
        <f t="shared" ca="1" si="846"/>
        <v>0</v>
      </c>
      <c r="KC142" s="1180">
        <f t="shared" ca="1" si="846"/>
        <v>0</v>
      </c>
      <c r="KL142" s="1180">
        <f t="shared" ca="1" si="847"/>
        <v>0</v>
      </c>
      <c r="KM142" s="1180">
        <f t="shared" ca="1" si="847"/>
        <v>0</v>
      </c>
      <c r="KN142" s="1180">
        <f t="shared" ca="1" si="847"/>
        <v>0</v>
      </c>
      <c r="KO142" s="1180">
        <f t="shared" ca="1" si="847"/>
        <v>0</v>
      </c>
      <c r="KP142" s="1180">
        <f t="shared" ca="1" si="847"/>
        <v>0</v>
      </c>
      <c r="KQ142" s="1180">
        <f t="shared" ca="1" si="847"/>
        <v>0</v>
      </c>
      <c r="KR142" s="1180">
        <f t="shared" ca="1" si="847"/>
        <v>0</v>
      </c>
      <c r="LA142" s="1180">
        <f t="shared" ca="1" si="848"/>
        <v>0</v>
      </c>
      <c r="LB142" s="1180">
        <f t="shared" ca="1" si="848"/>
        <v>0</v>
      </c>
      <c r="LC142" s="1180">
        <f t="shared" ca="1" si="848"/>
        <v>0</v>
      </c>
      <c r="LD142" s="1180">
        <f t="shared" ca="1" si="848"/>
        <v>0</v>
      </c>
      <c r="LE142" s="1180">
        <f t="shared" ca="1" si="848"/>
        <v>0</v>
      </c>
      <c r="LF142" s="1180">
        <f t="shared" ca="1" si="848"/>
        <v>0</v>
      </c>
      <c r="LG142" s="1180">
        <f t="shared" ca="1" si="848"/>
        <v>0</v>
      </c>
      <c r="LH142" s="1180">
        <f t="shared" ca="1" si="848"/>
        <v>0</v>
      </c>
      <c r="LI142" s="1180">
        <f t="shared" ca="1" si="848"/>
        <v>0</v>
      </c>
      <c r="LJ142" s="1180">
        <f t="shared" ca="1" si="848"/>
        <v>0</v>
      </c>
      <c r="LK142" s="1180">
        <f t="shared" ca="1" si="848"/>
        <v>0</v>
      </c>
      <c r="LW142" s="1180">
        <f t="shared" ca="1" si="849"/>
        <v>0</v>
      </c>
      <c r="LX142" s="1180">
        <f t="shared" ca="1" si="849"/>
        <v>0</v>
      </c>
      <c r="LY142" s="1180">
        <f t="shared" ca="1" si="849"/>
        <v>0</v>
      </c>
      <c r="LZ142" s="1180">
        <f t="shared" ca="1" si="849"/>
        <v>0</v>
      </c>
      <c r="MA142" s="1180">
        <f t="shared" ca="1" si="849"/>
        <v>0</v>
      </c>
      <c r="MB142" s="1180">
        <f t="shared" ca="1" si="849"/>
        <v>0</v>
      </c>
      <c r="MC142" s="1180">
        <f t="shared" ca="1" si="849"/>
        <v>0</v>
      </c>
      <c r="MD142" s="1180">
        <f t="shared" ca="1" si="849"/>
        <v>0</v>
      </c>
      <c r="ME142" s="1180">
        <f t="shared" ca="1" si="849"/>
        <v>0</v>
      </c>
      <c r="MF142" s="1180">
        <f t="shared" ca="1" si="849"/>
        <v>0</v>
      </c>
      <c r="MG142" s="1180">
        <f t="shared" ca="1" si="850"/>
        <v>0</v>
      </c>
      <c r="MH142" s="1180">
        <f t="shared" ca="1" si="850"/>
        <v>0</v>
      </c>
      <c r="MI142" s="1180">
        <f t="shared" ca="1" si="850"/>
        <v>0</v>
      </c>
      <c r="MJ142" s="1180">
        <f t="shared" ca="1" si="850"/>
        <v>0</v>
      </c>
      <c r="MK142" s="1180">
        <f t="shared" ca="1" si="850"/>
        <v>0</v>
      </c>
      <c r="ML142" s="1180">
        <f t="shared" ca="1" si="850"/>
        <v>0</v>
      </c>
      <c r="MM142" s="1180">
        <f t="shared" ca="1" si="850"/>
        <v>0</v>
      </c>
      <c r="MN142" s="1180">
        <f t="shared" ca="1" si="850"/>
        <v>0</v>
      </c>
      <c r="MO142" s="1180">
        <f t="shared" ca="1" si="850"/>
        <v>0</v>
      </c>
      <c r="NA142" s="1180">
        <f t="shared" ca="1" si="851"/>
        <v>0</v>
      </c>
      <c r="NB142" s="1180">
        <f t="shared" ca="1" si="851"/>
        <v>0</v>
      </c>
      <c r="NC142" s="1180">
        <f t="shared" ca="1" si="851"/>
        <v>0</v>
      </c>
      <c r="ND142" s="1180">
        <f t="shared" ca="1" si="851"/>
        <v>0</v>
      </c>
      <c r="NE142" s="1180">
        <f t="shared" ca="1" si="851"/>
        <v>0</v>
      </c>
      <c r="NF142" s="1180">
        <f t="shared" ca="1" si="851"/>
        <v>0</v>
      </c>
      <c r="NG142" s="1180">
        <f t="shared" ca="1" si="851"/>
        <v>0</v>
      </c>
      <c r="NH142" s="1180">
        <f t="shared" ca="1" si="851"/>
        <v>0</v>
      </c>
      <c r="NI142" s="1180">
        <f t="shared" ca="1" si="851"/>
        <v>0</v>
      </c>
      <c r="NJ142" s="1180">
        <f t="shared" ca="1" si="851"/>
        <v>0</v>
      </c>
      <c r="NK142" s="1180">
        <f t="shared" ca="1" si="851"/>
        <v>0</v>
      </c>
      <c r="NL142" s="1180">
        <f t="shared" ca="1" si="851"/>
        <v>0</v>
      </c>
      <c r="NM142" s="1180">
        <f t="shared" ca="1" si="851"/>
        <v>0</v>
      </c>
      <c r="NN142" s="1180">
        <f t="shared" ca="1" si="851"/>
        <v>0</v>
      </c>
      <c r="NO142" s="1180">
        <f t="shared" ca="1" si="851"/>
        <v>0</v>
      </c>
      <c r="NP142" s="1180">
        <f t="shared" ca="1" si="851"/>
        <v>0</v>
      </c>
      <c r="OH142" s="1180">
        <f t="shared" ca="1" si="852"/>
        <v>0</v>
      </c>
      <c r="OI142" s="1180">
        <f t="shared" ca="1" si="852"/>
        <v>0</v>
      </c>
      <c r="OJ142" s="1180">
        <f t="shared" ca="1" si="852"/>
        <v>0</v>
      </c>
      <c r="OK142" s="1180">
        <f t="shared" ca="1" si="852"/>
        <v>0</v>
      </c>
      <c r="OL142" s="1180">
        <f t="shared" ca="1" si="852"/>
        <v>0</v>
      </c>
      <c r="OM142" s="1180">
        <f t="shared" ca="1" si="852"/>
        <v>0</v>
      </c>
      <c r="ON142" s="1180">
        <f t="shared" ca="1" si="852"/>
        <v>0</v>
      </c>
      <c r="OO142" s="1180">
        <f t="shared" ca="1" si="852"/>
        <v>0</v>
      </c>
      <c r="PA142" s="1180">
        <f t="shared" ca="1" si="853"/>
        <v>0</v>
      </c>
      <c r="PB142" s="1180">
        <f t="shared" ca="1" si="853"/>
        <v>0</v>
      </c>
      <c r="PC142" s="1180">
        <f t="shared" ca="1" si="853"/>
        <v>0</v>
      </c>
      <c r="PD142" s="1180">
        <f t="shared" ca="1" si="853"/>
        <v>0</v>
      </c>
      <c r="PE142" s="1180">
        <f t="shared" ca="1" si="853"/>
        <v>0</v>
      </c>
      <c r="PF142" s="1180">
        <f t="shared" ca="1" si="853"/>
        <v>0</v>
      </c>
      <c r="PG142" s="1180">
        <f t="shared" ca="1" si="853"/>
        <v>0</v>
      </c>
      <c r="PH142" s="1180">
        <f t="shared" ca="1" si="853"/>
        <v>0</v>
      </c>
      <c r="PI142" s="1180">
        <f t="shared" ca="1" si="853"/>
        <v>0</v>
      </c>
      <c r="PJ142" s="1180">
        <f t="shared" ca="1" si="853"/>
        <v>0</v>
      </c>
      <c r="PK142" s="1180">
        <f t="shared" ca="1" si="853"/>
        <v>0</v>
      </c>
      <c r="PW142" s="1180">
        <f t="shared" ca="1" si="854"/>
        <v>0</v>
      </c>
      <c r="PX142" s="1180">
        <f t="shared" ca="1" si="854"/>
        <v>0</v>
      </c>
      <c r="PY142" s="1180">
        <f t="shared" ca="1" si="854"/>
        <v>0</v>
      </c>
      <c r="PZ142" s="1180">
        <f t="shared" ca="1" si="854"/>
        <v>0</v>
      </c>
    </row>
    <row r="143" spans="1:442" ht="12" customHeight="1">
      <c r="A143" s="1">
        <v>32</v>
      </c>
      <c r="B143" s="1" t="s">
        <v>2648</v>
      </c>
      <c r="C143" s="1" t="s">
        <v>2681</v>
      </c>
      <c r="D143" s="1" t="s">
        <v>93</v>
      </c>
      <c r="E143" s="1182">
        <v>63.012</v>
      </c>
      <c r="F143" s="17">
        <v>1.2527803174999999E-2</v>
      </c>
      <c r="J143" s="1180">
        <f t="shared" ca="1" si="832"/>
        <v>0</v>
      </c>
      <c r="K143" s="1180">
        <f t="shared" ca="1" si="832"/>
        <v>0</v>
      </c>
      <c r="T143" s="1180">
        <f t="shared" ca="1" si="833"/>
        <v>0</v>
      </c>
      <c r="U143" s="1180">
        <f t="shared" ca="1" si="833"/>
        <v>0</v>
      </c>
      <c r="V143" s="1180">
        <f t="shared" ca="1" si="833"/>
        <v>0</v>
      </c>
      <c r="W143" s="1180">
        <f t="shared" ca="1" si="833"/>
        <v>0</v>
      </c>
      <c r="X143" s="1180">
        <f t="shared" ca="1" si="833"/>
        <v>0</v>
      </c>
      <c r="Y143" s="1180">
        <f t="shared" ca="1" si="833"/>
        <v>0</v>
      </c>
      <c r="Z143" s="1180">
        <f t="shared" ca="1" si="833"/>
        <v>0</v>
      </c>
      <c r="AA143" s="1180">
        <f t="shared" ca="1" si="833"/>
        <v>0</v>
      </c>
      <c r="AB143" s="1180">
        <f t="shared" ca="1" si="833"/>
        <v>0</v>
      </c>
      <c r="AC143" s="1180">
        <f t="shared" ca="1" si="833"/>
        <v>0</v>
      </c>
      <c r="AD143" s="1180">
        <f t="shared" ca="1" si="833"/>
        <v>0</v>
      </c>
      <c r="AM143" s="1180">
        <f t="shared" ca="1" si="834"/>
        <v>0</v>
      </c>
      <c r="AN143" s="1180">
        <f t="shared" ca="1" si="834"/>
        <v>0</v>
      </c>
      <c r="AO143" s="1180">
        <f t="shared" ca="1" si="834"/>
        <v>0</v>
      </c>
      <c r="AP143" s="1180">
        <f t="shared" ca="1" si="834"/>
        <v>0</v>
      </c>
      <c r="AQ143" s="1180">
        <f t="shared" ca="1" si="834"/>
        <v>0</v>
      </c>
      <c r="AR143" s="1180">
        <f t="shared" ca="1" si="834"/>
        <v>0</v>
      </c>
      <c r="AS143" s="1180">
        <f t="shared" ca="1" si="834"/>
        <v>0</v>
      </c>
      <c r="AT143" s="1180">
        <f t="shared" ca="1" si="834"/>
        <v>0</v>
      </c>
      <c r="AU143" s="1180">
        <f t="shared" ca="1" si="834"/>
        <v>0</v>
      </c>
      <c r="AV143" s="1180">
        <f t="shared" ca="1" si="834"/>
        <v>0</v>
      </c>
      <c r="AW143" s="1180">
        <f t="shared" ca="1" si="834"/>
        <v>0</v>
      </c>
      <c r="AX143" s="1180">
        <f t="shared" ca="1" si="834"/>
        <v>0</v>
      </c>
      <c r="AY143" s="1180">
        <f t="shared" ca="1" si="834"/>
        <v>0</v>
      </c>
      <c r="AZ143" s="1180">
        <f t="shared" ca="1" si="834"/>
        <v>0</v>
      </c>
      <c r="BA143" s="1180">
        <f t="shared" ca="1" si="834"/>
        <v>0</v>
      </c>
      <c r="BB143" s="1180">
        <f t="shared" ca="1" si="834"/>
        <v>0</v>
      </c>
      <c r="BN143" s="1180">
        <f t="shared" ca="1" si="835"/>
        <v>0</v>
      </c>
      <c r="BO143" s="1180">
        <f t="shared" ca="1" si="835"/>
        <v>3.6241873304672129E-5</v>
      </c>
      <c r="BP143" s="1180">
        <f t="shared" ca="1" si="835"/>
        <v>0</v>
      </c>
      <c r="BQ143" s="1180">
        <f t="shared" ca="1" si="835"/>
        <v>0</v>
      </c>
      <c r="BR143" s="1180">
        <f t="shared" ca="1" si="835"/>
        <v>3.9909987114842333E-5</v>
      </c>
      <c r="CD143" s="1180">
        <f t="shared" ca="1" si="836"/>
        <v>0</v>
      </c>
      <c r="CE143" s="1180">
        <f t="shared" ca="1" si="836"/>
        <v>0</v>
      </c>
      <c r="CF143" s="1180">
        <f t="shared" ca="1" si="836"/>
        <v>0</v>
      </c>
      <c r="CG143" s="1180">
        <f t="shared" ca="1" si="836"/>
        <v>3.6241873304672129E-5</v>
      </c>
      <c r="CH143" s="1180">
        <f t="shared" ca="1" si="836"/>
        <v>0</v>
      </c>
      <c r="CI143" s="1180">
        <f t="shared" ca="1" si="836"/>
        <v>0</v>
      </c>
      <c r="CJ143" s="1180">
        <f t="shared" ca="1" si="836"/>
        <v>1.7691442058614137E-4</v>
      </c>
      <c r="CK143" s="1180">
        <f t="shared" ca="1" si="836"/>
        <v>1.9657696890920066E-4</v>
      </c>
      <c r="CL143" s="1180">
        <f t="shared" ca="1" si="836"/>
        <v>0</v>
      </c>
      <c r="CM143" s="1180">
        <f t="shared" ca="1" si="836"/>
        <v>0</v>
      </c>
      <c r="CN143" s="1180">
        <f t="shared" ca="1" si="836"/>
        <v>1.9657696890920066E-4</v>
      </c>
      <c r="CO143" s="1180">
        <f t="shared" ca="1" si="836"/>
        <v>0</v>
      </c>
      <c r="DA143" s="1180">
        <f t="shared" ca="1" si="837"/>
        <v>0</v>
      </c>
      <c r="DB143" s="1180">
        <f t="shared" ca="1" si="837"/>
        <v>0</v>
      </c>
      <c r="DC143" s="1180">
        <f t="shared" ca="1" si="837"/>
        <v>0</v>
      </c>
      <c r="DD143" s="1180">
        <f t="shared" ca="1" si="837"/>
        <v>0</v>
      </c>
      <c r="DE143" s="1180">
        <f t="shared" ca="1" si="837"/>
        <v>0</v>
      </c>
      <c r="DF143" s="1180">
        <f t="shared" ca="1" si="837"/>
        <v>0</v>
      </c>
      <c r="DG143" s="1180">
        <f t="shared" ca="1" si="837"/>
        <v>0</v>
      </c>
      <c r="DH143" s="1180">
        <f t="shared" ca="1" si="837"/>
        <v>0</v>
      </c>
      <c r="DI143" s="1180">
        <f t="shared" ca="1" si="837"/>
        <v>0</v>
      </c>
      <c r="DJ143" s="1180">
        <f t="shared" ca="1" si="837"/>
        <v>0</v>
      </c>
      <c r="DV143" s="1180">
        <f t="shared" ca="1" si="838"/>
        <v>0</v>
      </c>
      <c r="DW143" s="1180">
        <f t="shared" ca="1" si="838"/>
        <v>0</v>
      </c>
      <c r="DX143" s="1180">
        <f t="shared" ca="1" si="838"/>
        <v>0</v>
      </c>
      <c r="DY143" s="1180">
        <f t="shared" ca="1" si="838"/>
        <v>0</v>
      </c>
      <c r="DZ143" s="1180">
        <f t="shared" ca="1" si="838"/>
        <v>0</v>
      </c>
      <c r="EA143" s="1180">
        <f t="shared" ca="1" si="838"/>
        <v>0</v>
      </c>
      <c r="EB143" s="1180">
        <f t="shared" ca="1" si="838"/>
        <v>0</v>
      </c>
      <c r="EC143" s="1180">
        <f t="shared" ca="1" si="838"/>
        <v>0</v>
      </c>
      <c r="ED143" s="1180">
        <f t="shared" ca="1" si="838"/>
        <v>0</v>
      </c>
      <c r="EE143" s="1180">
        <f t="shared" ca="1" si="838"/>
        <v>0</v>
      </c>
      <c r="EF143" s="1180">
        <f t="shared" ca="1" si="838"/>
        <v>0</v>
      </c>
      <c r="EG143" s="1180">
        <f t="shared" ca="1" si="838"/>
        <v>0</v>
      </c>
      <c r="EH143" s="1180">
        <f t="shared" ca="1" si="838"/>
        <v>0</v>
      </c>
      <c r="EI143" s="1180">
        <f t="shared" ca="1" si="838"/>
        <v>0</v>
      </c>
      <c r="EJ143" s="1180">
        <f t="shared" ca="1" si="838"/>
        <v>0</v>
      </c>
      <c r="EK143" s="1180">
        <f t="shared" ca="1" si="838"/>
        <v>0</v>
      </c>
      <c r="EW143" s="1180">
        <f t="shared" ca="1" si="839"/>
        <v>1.9657696890920066E-4</v>
      </c>
      <c r="EX143" s="1180">
        <f t="shared" ca="1" si="839"/>
        <v>1.9657696890920066E-4</v>
      </c>
      <c r="EY143" s="1180">
        <f t="shared" ca="1" si="839"/>
        <v>1.9657696890920066E-4</v>
      </c>
      <c r="EZ143" s="1180">
        <f t="shared" ca="1" si="839"/>
        <v>1.9657696890920066E-4</v>
      </c>
      <c r="FA143" s="1180">
        <f t="shared" ca="1" si="839"/>
        <v>0</v>
      </c>
      <c r="FB143" s="1180">
        <f t="shared" ca="1" si="839"/>
        <v>0</v>
      </c>
      <c r="FN143" s="1180">
        <f t="shared" ca="1" si="840"/>
        <v>0</v>
      </c>
      <c r="FO143" s="1180">
        <f t="shared" ca="1" si="840"/>
        <v>0</v>
      </c>
      <c r="FP143" s="1180">
        <f t="shared" ca="1" si="840"/>
        <v>0</v>
      </c>
      <c r="FQ143" s="1180">
        <f t="shared" ca="1" si="840"/>
        <v>0</v>
      </c>
      <c r="FR143" s="1180">
        <f t="shared" ca="1" si="840"/>
        <v>0</v>
      </c>
      <c r="FS143" s="1180">
        <f t="shared" ca="1" si="840"/>
        <v>0</v>
      </c>
      <c r="FT143" s="1180">
        <f t="shared" ca="1" si="840"/>
        <v>0</v>
      </c>
      <c r="FU143" s="1180">
        <f t="shared" ca="1" si="840"/>
        <v>0</v>
      </c>
      <c r="FV143" s="1180">
        <f t="shared" ca="1" si="840"/>
        <v>0</v>
      </c>
      <c r="FW143" s="1180">
        <f t="shared" ca="1" si="840"/>
        <v>0</v>
      </c>
      <c r="FX143" s="1180">
        <f t="shared" ca="1" si="840"/>
        <v>0</v>
      </c>
      <c r="GJ143" s="1180">
        <f t="shared" ca="1" si="841"/>
        <v>0</v>
      </c>
      <c r="GK143" s="1180">
        <f t="shared" ca="1" si="841"/>
        <v>0</v>
      </c>
      <c r="GL143" s="1180">
        <f t="shared" ca="1" si="841"/>
        <v>0</v>
      </c>
      <c r="GM143" s="1180">
        <f t="shared" ca="1" si="841"/>
        <v>0</v>
      </c>
      <c r="GN143" s="1180">
        <f t="shared" ca="1" si="841"/>
        <v>0</v>
      </c>
      <c r="GO143" s="1180">
        <f t="shared" ca="1" si="841"/>
        <v>0</v>
      </c>
      <c r="GP143" s="1180">
        <f t="shared" ca="1" si="841"/>
        <v>0</v>
      </c>
      <c r="GQ143" s="1180">
        <f t="shared" ca="1" si="841"/>
        <v>0</v>
      </c>
      <c r="HC143" s="1180">
        <f t="shared" ca="1" si="842"/>
        <v>1.9657696890920066E-4</v>
      </c>
      <c r="HD143" s="1180">
        <f t="shared" ca="1" si="842"/>
        <v>1.8925994494068329E-4</v>
      </c>
      <c r="HE143" s="1180">
        <f t="shared" ca="1" si="842"/>
        <v>0</v>
      </c>
      <c r="HF143" s="1180">
        <f t="shared" ca="1" si="842"/>
        <v>0</v>
      </c>
      <c r="HG143" s="1180">
        <f t="shared" ca="1" si="842"/>
        <v>7.317023908872534E-6</v>
      </c>
      <c r="HH143" s="1180">
        <f t="shared" ca="1" si="842"/>
        <v>1.8925994494068329E-4</v>
      </c>
      <c r="HT143" s="1180">
        <f t="shared" ca="1" si="843"/>
        <v>0</v>
      </c>
      <c r="HU143" s="1180">
        <f t="shared" ca="1" si="843"/>
        <v>1.8925994494068329E-4</v>
      </c>
      <c r="HV143" s="1180">
        <f t="shared" ca="1" si="843"/>
        <v>1.8925994494068329E-4</v>
      </c>
      <c r="HW143" s="1180">
        <f t="shared" ca="1" si="843"/>
        <v>1.8925994494068329E-4</v>
      </c>
      <c r="HX143" s="1180">
        <f t="shared" ca="1" si="843"/>
        <v>1.6760848738100654E-4</v>
      </c>
      <c r="HY143" s="1180">
        <f t="shared" ca="1" si="843"/>
        <v>1.2816235603620415E-5</v>
      </c>
      <c r="HZ143" s="1180">
        <f t="shared" ca="1" si="843"/>
        <v>0</v>
      </c>
      <c r="IA143" s="1180">
        <f t="shared" ca="1" si="843"/>
        <v>0</v>
      </c>
      <c r="IB143" s="1180">
        <f t="shared" ca="1" si="843"/>
        <v>0</v>
      </c>
      <c r="IC143" s="1180">
        <f t="shared" ca="1" si="843"/>
        <v>0</v>
      </c>
      <c r="ID143" s="1180">
        <f t="shared" ca="1" si="843"/>
        <v>0</v>
      </c>
      <c r="IE143" s="1180">
        <f t="shared" ca="1" si="843"/>
        <v>0</v>
      </c>
      <c r="IQ143" s="1180">
        <f t="shared" ca="1" si="844"/>
        <v>1.6760848738100654E-4</v>
      </c>
      <c r="IR143" s="1180">
        <f t="shared" ca="1" si="844"/>
        <v>1.2816235603620415E-5</v>
      </c>
      <c r="IS143" s="1180">
        <f t="shared" ca="1" si="844"/>
        <v>4.156782869437872E-5</v>
      </c>
      <c r="IT143" s="1180">
        <f t="shared" ca="1" si="844"/>
        <v>5.4384064198591057E-5</v>
      </c>
      <c r="IU143" s="1180">
        <f t="shared" ca="1" si="844"/>
        <v>5.0790808644807751E-5</v>
      </c>
      <c r="IV143" s="1180">
        <f t="shared" ca="1" si="844"/>
        <v>1.2160271840944553E-3</v>
      </c>
      <c r="IW143" s="1180">
        <f t="shared" ca="1" si="844"/>
        <v>9.9762788707456014E-4</v>
      </c>
      <c r="IX143" s="1180">
        <f t="shared" ca="1" si="844"/>
        <v>0</v>
      </c>
      <c r="IY143" s="1180">
        <f t="shared" ca="1" si="844"/>
        <v>3.5932555537833132E-6</v>
      </c>
      <c r="IZ143" s="1180">
        <f t="shared" ca="1" si="844"/>
        <v>1.7683146733143555E-4</v>
      </c>
      <c r="JA143" s="1180">
        <f t="shared" ca="1" si="845"/>
        <v>1.0391957173594682E-3</v>
      </c>
      <c r="JB143" s="1180">
        <f t="shared" ca="1" si="845"/>
        <v>0</v>
      </c>
      <c r="JC143" s="1180">
        <f t="shared" ca="1" si="845"/>
        <v>1.7683146733143555E-4</v>
      </c>
      <c r="JD143" s="1180">
        <f t="shared" ca="1" si="845"/>
        <v>0</v>
      </c>
      <c r="JE143" s="1180">
        <f t="shared" ca="1" si="845"/>
        <v>1.7683146733143555E-4</v>
      </c>
      <c r="JF143" s="1180">
        <f t="shared" ca="1" si="845"/>
        <v>0</v>
      </c>
      <c r="JG143" s="1180">
        <f t="shared" ca="1" si="845"/>
        <v>0</v>
      </c>
      <c r="JH143" s="1180">
        <f t="shared" ca="1" si="845"/>
        <v>0</v>
      </c>
      <c r="JT143" s="1180">
        <f t="shared" ca="1" si="846"/>
        <v>0</v>
      </c>
      <c r="JU143" s="1180">
        <f t="shared" ca="1" si="846"/>
        <v>0</v>
      </c>
      <c r="JV143" s="1180">
        <f t="shared" ca="1" si="846"/>
        <v>0</v>
      </c>
      <c r="JW143" s="1180">
        <f t="shared" ca="1" si="846"/>
        <v>0</v>
      </c>
      <c r="JX143" s="1180">
        <f t="shared" ca="1" si="846"/>
        <v>0</v>
      </c>
      <c r="JY143" s="1180">
        <f t="shared" ca="1" si="846"/>
        <v>0</v>
      </c>
      <c r="JZ143" s="1180">
        <f t="shared" ca="1" si="846"/>
        <v>0</v>
      </c>
      <c r="KA143" s="1180">
        <f t="shared" ca="1" si="846"/>
        <v>0</v>
      </c>
      <c r="KB143" s="1180">
        <f t="shared" ca="1" si="846"/>
        <v>0</v>
      </c>
      <c r="KC143" s="1180">
        <f t="shared" ca="1" si="846"/>
        <v>0</v>
      </c>
      <c r="KL143" s="1180">
        <f t="shared" ca="1" si="847"/>
        <v>0</v>
      </c>
      <c r="KM143" s="1180">
        <f t="shared" ca="1" si="847"/>
        <v>3.9909987114842333E-5</v>
      </c>
      <c r="KN143" s="1180">
        <f t="shared" ca="1" si="847"/>
        <v>1.7691442058614137E-4</v>
      </c>
      <c r="KO143" s="1180">
        <f t="shared" ca="1" si="847"/>
        <v>0</v>
      </c>
      <c r="KP143" s="1180">
        <f t="shared" ca="1" si="847"/>
        <v>0</v>
      </c>
      <c r="KQ143" s="1180">
        <f t="shared" ca="1" si="847"/>
        <v>0</v>
      </c>
      <c r="KR143" s="1180">
        <f t="shared" ca="1" si="847"/>
        <v>2.1682440869506451E-4</v>
      </c>
      <c r="LA143" s="1180">
        <f t="shared" ca="1" si="848"/>
        <v>0</v>
      </c>
      <c r="LB143" s="1180">
        <f t="shared" ca="1" si="848"/>
        <v>0</v>
      </c>
      <c r="LC143" s="1180">
        <f t="shared" ca="1" si="848"/>
        <v>0</v>
      </c>
      <c r="LD143" s="1180">
        <f t="shared" ca="1" si="848"/>
        <v>0</v>
      </c>
      <c r="LE143" s="1180">
        <f t="shared" ca="1" si="848"/>
        <v>0</v>
      </c>
      <c r="LF143" s="1180">
        <f t="shared" ca="1" si="848"/>
        <v>1.0910279462655846E-5</v>
      </c>
      <c r="LG143" s="1180">
        <f t="shared" ca="1" si="848"/>
        <v>1.0910279462655846E-5</v>
      </c>
      <c r="LH143" s="1180">
        <f t="shared" ca="1" si="848"/>
        <v>0</v>
      </c>
      <c r="LI143" s="1180">
        <f t="shared" ca="1" si="848"/>
        <v>1.0910279462655846E-5</v>
      </c>
      <c r="LJ143" s="1180">
        <f t="shared" ca="1" si="848"/>
        <v>0</v>
      </c>
      <c r="LK143" s="1180">
        <f t="shared" ca="1" si="848"/>
        <v>0</v>
      </c>
      <c r="LW143" s="1180">
        <f t="shared" ca="1" si="849"/>
        <v>0</v>
      </c>
      <c r="LX143" s="1180">
        <f t="shared" ca="1" si="849"/>
        <v>0</v>
      </c>
      <c r="LY143" s="1180">
        <f t="shared" ca="1" si="849"/>
        <v>7.317023908872534E-6</v>
      </c>
      <c r="LZ143" s="1180">
        <f t="shared" ca="1" si="849"/>
        <v>3.5932555537833132E-6</v>
      </c>
      <c r="MA143" s="1180">
        <f t="shared" ca="1" si="849"/>
        <v>1.0910279462655846E-5</v>
      </c>
      <c r="MB143" s="1180">
        <f t="shared" ca="1" si="849"/>
        <v>0</v>
      </c>
      <c r="MC143" s="1180">
        <f t="shared" ca="1" si="849"/>
        <v>1.0910279462655846E-5</v>
      </c>
      <c r="MD143" s="1180">
        <f t="shared" ca="1" si="849"/>
        <v>0</v>
      </c>
      <c r="ME143" s="1180">
        <f t="shared" ca="1" si="849"/>
        <v>0</v>
      </c>
      <c r="MF143" s="1180">
        <f t="shared" ca="1" si="849"/>
        <v>0</v>
      </c>
      <c r="MG143" s="1180">
        <f t="shared" ca="1" si="850"/>
        <v>0</v>
      </c>
      <c r="MH143" s="1180">
        <f t="shared" ca="1" si="850"/>
        <v>0</v>
      </c>
      <c r="MI143" s="1180">
        <f t="shared" ca="1" si="850"/>
        <v>0</v>
      </c>
      <c r="MJ143" s="1180">
        <f t="shared" ca="1" si="850"/>
        <v>0</v>
      </c>
      <c r="MK143" s="1180">
        <f t="shared" ca="1" si="850"/>
        <v>0</v>
      </c>
      <c r="ML143" s="1180">
        <f t="shared" ca="1" si="850"/>
        <v>0</v>
      </c>
      <c r="MM143" s="1180">
        <f t="shared" ca="1" si="850"/>
        <v>0</v>
      </c>
      <c r="MN143" s="1180">
        <f t="shared" ca="1" si="850"/>
        <v>0</v>
      </c>
      <c r="MO143" s="1180">
        <f t="shared" ca="1" si="850"/>
        <v>0</v>
      </c>
      <c r="NA143" s="1180">
        <f t="shared" ca="1" si="851"/>
        <v>0</v>
      </c>
      <c r="NB143" s="1180">
        <f t="shared" ca="1" si="851"/>
        <v>0</v>
      </c>
      <c r="NC143" s="1180">
        <f t="shared" ca="1" si="851"/>
        <v>0</v>
      </c>
      <c r="ND143" s="1180">
        <f t="shared" ca="1" si="851"/>
        <v>0</v>
      </c>
      <c r="NE143" s="1180">
        <f t="shared" ca="1" si="851"/>
        <v>0</v>
      </c>
      <c r="NF143" s="1180">
        <f t="shared" ca="1" si="851"/>
        <v>0</v>
      </c>
      <c r="NG143" s="1180">
        <f t="shared" ca="1" si="851"/>
        <v>0</v>
      </c>
      <c r="NH143" s="1180">
        <f t="shared" ca="1" si="851"/>
        <v>0</v>
      </c>
      <c r="NI143" s="1180">
        <f t="shared" ca="1" si="851"/>
        <v>0</v>
      </c>
      <c r="NJ143" s="1180">
        <f t="shared" ca="1" si="851"/>
        <v>0</v>
      </c>
      <c r="NK143" s="1180">
        <f t="shared" ca="1" si="851"/>
        <v>0</v>
      </c>
      <c r="NL143" s="1180">
        <f t="shared" ca="1" si="851"/>
        <v>0</v>
      </c>
      <c r="NM143" s="1180">
        <f t="shared" ca="1" si="851"/>
        <v>0</v>
      </c>
      <c r="NN143" s="1180">
        <f t="shared" ca="1" si="851"/>
        <v>0</v>
      </c>
      <c r="NO143" s="1180">
        <f t="shared" ca="1" si="851"/>
        <v>0</v>
      </c>
      <c r="NP143" s="1180">
        <f t="shared" ca="1" si="851"/>
        <v>0</v>
      </c>
      <c r="OH143" s="1180">
        <f t="shared" ca="1" si="852"/>
        <v>0</v>
      </c>
      <c r="OI143" s="1180">
        <f t="shared" ca="1" si="852"/>
        <v>0</v>
      </c>
      <c r="OJ143" s="1180">
        <f t="shared" ca="1" si="852"/>
        <v>0</v>
      </c>
      <c r="OK143" s="1180">
        <f t="shared" ca="1" si="852"/>
        <v>0</v>
      </c>
      <c r="OL143" s="1180">
        <f t="shared" ca="1" si="852"/>
        <v>0</v>
      </c>
      <c r="OM143" s="1180">
        <f t="shared" ca="1" si="852"/>
        <v>0</v>
      </c>
      <c r="ON143" s="1180">
        <f t="shared" ca="1" si="852"/>
        <v>0</v>
      </c>
      <c r="OO143" s="1180">
        <f t="shared" ca="1" si="852"/>
        <v>0</v>
      </c>
      <c r="PA143" s="1180">
        <f t="shared" ca="1" si="853"/>
        <v>0</v>
      </c>
      <c r="PB143" s="1180">
        <f t="shared" ca="1" si="853"/>
        <v>0</v>
      </c>
      <c r="PC143" s="1180">
        <f t="shared" ca="1" si="853"/>
        <v>0</v>
      </c>
      <c r="PD143" s="1180">
        <f t="shared" ca="1" si="853"/>
        <v>0</v>
      </c>
      <c r="PE143" s="1180">
        <f t="shared" ca="1" si="853"/>
        <v>0</v>
      </c>
      <c r="PF143" s="1180">
        <f t="shared" ca="1" si="853"/>
        <v>0</v>
      </c>
      <c r="PG143" s="1180">
        <f t="shared" ca="1" si="853"/>
        <v>0</v>
      </c>
      <c r="PH143" s="1180">
        <f t="shared" ca="1" si="853"/>
        <v>0</v>
      </c>
      <c r="PI143" s="1180">
        <f t="shared" ca="1" si="853"/>
        <v>0</v>
      </c>
      <c r="PJ143" s="1180">
        <f t="shared" ca="1" si="853"/>
        <v>0</v>
      </c>
      <c r="PK143" s="1180">
        <f t="shared" ca="1" si="853"/>
        <v>0</v>
      </c>
      <c r="PW143" s="1180">
        <f t="shared" ca="1" si="854"/>
        <v>0</v>
      </c>
      <c r="PX143" s="1180">
        <f t="shared" ca="1" si="854"/>
        <v>0</v>
      </c>
      <c r="PY143" s="1180">
        <f t="shared" ca="1" si="854"/>
        <v>0</v>
      </c>
      <c r="PZ143" s="1180">
        <f t="shared" ca="1" si="854"/>
        <v>0</v>
      </c>
    </row>
    <row r="144" spans="1:442" ht="12" customHeight="1">
      <c r="A144" s="1">
        <v>33</v>
      </c>
      <c r="B144" s="1" t="s">
        <v>2648</v>
      </c>
      <c r="C144" s="1" t="s">
        <v>2682</v>
      </c>
      <c r="D144" s="1" t="s">
        <v>93</v>
      </c>
      <c r="E144" s="1181">
        <v>84.994709999999998</v>
      </c>
      <c r="F144" s="1">
        <v>0.11527327405</v>
      </c>
      <c r="J144" s="1180">
        <f t="shared" ca="1" si="832"/>
        <v>0</v>
      </c>
      <c r="K144" s="1180">
        <f t="shared" ca="1" si="832"/>
        <v>0</v>
      </c>
      <c r="T144" s="1180">
        <f t="shared" ca="1" si="833"/>
        <v>0</v>
      </c>
      <c r="U144" s="1180">
        <f t="shared" ca="1" si="833"/>
        <v>0</v>
      </c>
      <c r="V144" s="1180">
        <f t="shared" ca="1" si="833"/>
        <v>0</v>
      </c>
      <c r="W144" s="1180">
        <f t="shared" ca="1" si="833"/>
        <v>0</v>
      </c>
      <c r="X144" s="1180">
        <f t="shared" ca="1" si="833"/>
        <v>0</v>
      </c>
      <c r="Y144" s="1180">
        <f t="shared" ca="1" si="833"/>
        <v>0</v>
      </c>
      <c r="Z144" s="1180">
        <f t="shared" ca="1" si="833"/>
        <v>0</v>
      </c>
      <c r="AA144" s="1180">
        <f t="shared" ca="1" si="833"/>
        <v>0</v>
      </c>
      <c r="AB144" s="1180">
        <f t="shared" ca="1" si="833"/>
        <v>0</v>
      </c>
      <c r="AC144" s="1180">
        <f t="shared" ca="1" si="833"/>
        <v>0</v>
      </c>
      <c r="AD144" s="1180">
        <f t="shared" ca="1" si="833"/>
        <v>0</v>
      </c>
      <c r="AM144" s="1180">
        <f t="shared" ca="1" si="834"/>
        <v>0</v>
      </c>
      <c r="AN144" s="1180">
        <f t="shared" ca="1" si="834"/>
        <v>0</v>
      </c>
      <c r="AO144" s="1180">
        <f t="shared" ca="1" si="834"/>
        <v>0</v>
      </c>
      <c r="AP144" s="1180">
        <f t="shared" ca="1" si="834"/>
        <v>0</v>
      </c>
      <c r="AQ144" s="1180">
        <f t="shared" ca="1" si="834"/>
        <v>0</v>
      </c>
      <c r="AR144" s="1180">
        <f t="shared" ca="1" si="834"/>
        <v>0</v>
      </c>
      <c r="AS144" s="1180">
        <f t="shared" ca="1" si="834"/>
        <v>0</v>
      </c>
      <c r="AT144" s="1180">
        <f t="shared" ca="1" si="834"/>
        <v>0</v>
      </c>
      <c r="AU144" s="1180">
        <f t="shared" ca="1" si="834"/>
        <v>0</v>
      </c>
      <c r="AV144" s="1180">
        <f t="shared" ca="1" si="834"/>
        <v>0</v>
      </c>
      <c r="AW144" s="1180">
        <f t="shared" ca="1" si="834"/>
        <v>0</v>
      </c>
      <c r="AX144" s="1180">
        <f t="shared" ca="1" si="834"/>
        <v>0</v>
      </c>
      <c r="AY144" s="1180">
        <f t="shared" ca="1" si="834"/>
        <v>0</v>
      </c>
      <c r="AZ144" s="1180">
        <f t="shared" ca="1" si="834"/>
        <v>0</v>
      </c>
      <c r="BA144" s="1180">
        <f t="shared" ca="1" si="834"/>
        <v>0</v>
      </c>
      <c r="BB144" s="1180">
        <f t="shared" ca="1" si="834"/>
        <v>0</v>
      </c>
      <c r="BN144" s="1180">
        <f t="shared" ca="1" si="835"/>
        <v>0</v>
      </c>
      <c r="BO144" s="1180">
        <f t="shared" ca="1" si="835"/>
        <v>0</v>
      </c>
      <c r="BP144" s="1180">
        <f t="shared" ca="1" si="835"/>
        <v>0</v>
      </c>
      <c r="BQ144" s="1180">
        <f t="shared" ca="1" si="835"/>
        <v>0</v>
      </c>
      <c r="BR144" s="1180">
        <f t="shared" ca="1" si="835"/>
        <v>0</v>
      </c>
      <c r="CD144" s="1180">
        <f t="shared" ca="1" si="836"/>
        <v>0</v>
      </c>
      <c r="CE144" s="1180">
        <f t="shared" ca="1" si="836"/>
        <v>0</v>
      </c>
      <c r="CF144" s="1180">
        <f t="shared" ca="1" si="836"/>
        <v>0</v>
      </c>
      <c r="CG144" s="1180">
        <f t="shared" ca="1" si="836"/>
        <v>0</v>
      </c>
      <c r="CH144" s="1180">
        <f t="shared" ca="1" si="836"/>
        <v>0</v>
      </c>
      <c r="CI144" s="1180">
        <f t="shared" ca="1" si="836"/>
        <v>0</v>
      </c>
      <c r="CJ144" s="1180">
        <f t="shared" ca="1" si="836"/>
        <v>0</v>
      </c>
      <c r="CK144" s="1180">
        <f t="shared" ca="1" si="836"/>
        <v>0</v>
      </c>
      <c r="CL144" s="1180">
        <f t="shared" ca="1" si="836"/>
        <v>0</v>
      </c>
      <c r="CM144" s="1180">
        <f t="shared" ca="1" si="836"/>
        <v>0</v>
      </c>
      <c r="CN144" s="1180">
        <f t="shared" ca="1" si="836"/>
        <v>0</v>
      </c>
      <c r="CO144" s="1180">
        <f t="shared" ca="1" si="836"/>
        <v>0</v>
      </c>
      <c r="DA144" s="1180">
        <f t="shared" ca="1" si="837"/>
        <v>0</v>
      </c>
      <c r="DB144" s="1180">
        <f t="shared" ca="1" si="837"/>
        <v>0</v>
      </c>
      <c r="DC144" s="1180">
        <f t="shared" ca="1" si="837"/>
        <v>0</v>
      </c>
      <c r="DD144" s="1180">
        <f t="shared" ca="1" si="837"/>
        <v>0</v>
      </c>
      <c r="DE144" s="1180">
        <f t="shared" ca="1" si="837"/>
        <v>0</v>
      </c>
      <c r="DF144" s="1180">
        <f t="shared" ca="1" si="837"/>
        <v>0</v>
      </c>
      <c r="DG144" s="1180">
        <f t="shared" ca="1" si="837"/>
        <v>0</v>
      </c>
      <c r="DH144" s="1180">
        <f t="shared" ca="1" si="837"/>
        <v>0</v>
      </c>
      <c r="DI144" s="1180">
        <f t="shared" ca="1" si="837"/>
        <v>0</v>
      </c>
      <c r="DJ144" s="1180">
        <f t="shared" ca="1" si="837"/>
        <v>0</v>
      </c>
      <c r="DV144" s="1180">
        <f t="shared" ca="1" si="838"/>
        <v>0</v>
      </c>
      <c r="DW144" s="1180">
        <f t="shared" ca="1" si="838"/>
        <v>0</v>
      </c>
      <c r="DX144" s="1180">
        <f t="shared" ca="1" si="838"/>
        <v>0</v>
      </c>
      <c r="DY144" s="1180">
        <f t="shared" ca="1" si="838"/>
        <v>0</v>
      </c>
      <c r="DZ144" s="1180">
        <f t="shared" ca="1" si="838"/>
        <v>0</v>
      </c>
      <c r="EA144" s="1180">
        <f t="shared" ca="1" si="838"/>
        <v>0</v>
      </c>
      <c r="EB144" s="1180">
        <f t="shared" ca="1" si="838"/>
        <v>0</v>
      </c>
      <c r="EC144" s="1180">
        <f t="shared" ca="1" si="838"/>
        <v>0</v>
      </c>
      <c r="ED144" s="1180">
        <f t="shared" ca="1" si="838"/>
        <v>0</v>
      </c>
      <c r="EE144" s="1180">
        <f t="shared" ca="1" si="838"/>
        <v>0</v>
      </c>
      <c r="EF144" s="1180">
        <f t="shared" ca="1" si="838"/>
        <v>0</v>
      </c>
      <c r="EG144" s="1180">
        <f t="shared" ca="1" si="838"/>
        <v>0</v>
      </c>
      <c r="EH144" s="1180">
        <f t="shared" ca="1" si="838"/>
        <v>0</v>
      </c>
      <c r="EI144" s="1180">
        <f t="shared" ca="1" si="838"/>
        <v>0</v>
      </c>
      <c r="EJ144" s="1180">
        <f t="shared" ca="1" si="838"/>
        <v>0</v>
      </c>
      <c r="EK144" s="1180">
        <f t="shared" ca="1" si="838"/>
        <v>0</v>
      </c>
      <c r="EW144" s="1180">
        <f t="shared" ca="1" si="839"/>
        <v>0</v>
      </c>
      <c r="EX144" s="1180">
        <f t="shared" ca="1" si="839"/>
        <v>0</v>
      </c>
      <c r="EY144" s="1180">
        <f t="shared" ca="1" si="839"/>
        <v>0</v>
      </c>
      <c r="EZ144" s="1180">
        <f t="shared" ca="1" si="839"/>
        <v>0</v>
      </c>
      <c r="FA144" s="1180">
        <f t="shared" ca="1" si="839"/>
        <v>0</v>
      </c>
      <c r="FB144" s="1180">
        <f t="shared" ca="1" si="839"/>
        <v>0</v>
      </c>
      <c r="FN144" s="1180">
        <f t="shared" ca="1" si="840"/>
        <v>0</v>
      </c>
      <c r="FO144" s="1180">
        <f t="shared" ca="1" si="840"/>
        <v>0</v>
      </c>
      <c r="FP144" s="1180">
        <f t="shared" ca="1" si="840"/>
        <v>0</v>
      </c>
      <c r="FQ144" s="1180">
        <f t="shared" ca="1" si="840"/>
        <v>0</v>
      </c>
      <c r="FR144" s="1180">
        <f t="shared" ca="1" si="840"/>
        <v>0</v>
      </c>
      <c r="FS144" s="1180">
        <f t="shared" ca="1" si="840"/>
        <v>0</v>
      </c>
      <c r="FT144" s="1180">
        <f t="shared" ca="1" si="840"/>
        <v>0</v>
      </c>
      <c r="FU144" s="1180">
        <f t="shared" ca="1" si="840"/>
        <v>0</v>
      </c>
      <c r="FV144" s="1180">
        <f t="shared" ca="1" si="840"/>
        <v>0</v>
      </c>
      <c r="FW144" s="1180">
        <f t="shared" ca="1" si="840"/>
        <v>0</v>
      </c>
      <c r="FX144" s="1180">
        <f t="shared" ca="1" si="840"/>
        <v>0</v>
      </c>
      <c r="GJ144" s="1180">
        <f t="shared" ca="1" si="841"/>
        <v>0</v>
      </c>
      <c r="GK144" s="1180">
        <f t="shared" ca="1" si="841"/>
        <v>0</v>
      </c>
      <c r="GL144" s="1180">
        <f t="shared" ca="1" si="841"/>
        <v>0</v>
      </c>
      <c r="GM144" s="1180">
        <f t="shared" ca="1" si="841"/>
        <v>0</v>
      </c>
      <c r="GN144" s="1180">
        <f t="shared" ca="1" si="841"/>
        <v>0</v>
      </c>
      <c r="GO144" s="1180">
        <f t="shared" ca="1" si="841"/>
        <v>0</v>
      </c>
      <c r="GP144" s="1180">
        <f t="shared" ca="1" si="841"/>
        <v>0</v>
      </c>
      <c r="GQ144" s="1180">
        <f t="shared" ca="1" si="841"/>
        <v>0</v>
      </c>
      <c r="HC144" s="1180">
        <f t="shared" ca="1" si="842"/>
        <v>0</v>
      </c>
      <c r="HD144" s="1180">
        <f t="shared" ca="1" si="842"/>
        <v>0</v>
      </c>
      <c r="HE144" s="1180">
        <f t="shared" ca="1" si="842"/>
        <v>0</v>
      </c>
      <c r="HF144" s="1180">
        <f t="shared" ca="1" si="842"/>
        <v>0</v>
      </c>
      <c r="HG144" s="1180">
        <f t="shared" ca="1" si="842"/>
        <v>0</v>
      </c>
      <c r="HH144" s="1180">
        <f t="shared" ca="1" si="842"/>
        <v>0</v>
      </c>
      <c r="HT144" s="1180">
        <f t="shared" ca="1" si="843"/>
        <v>0</v>
      </c>
      <c r="HU144" s="1180">
        <f t="shared" ca="1" si="843"/>
        <v>0</v>
      </c>
      <c r="HV144" s="1180">
        <f t="shared" ca="1" si="843"/>
        <v>0</v>
      </c>
      <c r="HW144" s="1180">
        <f t="shared" ca="1" si="843"/>
        <v>0</v>
      </c>
      <c r="HX144" s="1180">
        <f t="shared" ca="1" si="843"/>
        <v>0</v>
      </c>
      <c r="HY144" s="1180">
        <f t="shared" ca="1" si="843"/>
        <v>0</v>
      </c>
      <c r="HZ144" s="1180">
        <f t="shared" ca="1" si="843"/>
        <v>0</v>
      </c>
      <c r="IA144" s="1180">
        <f t="shared" ca="1" si="843"/>
        <v>0</v>
      </c>
      <c r="IB144" s="1180">
        <f t="shared" ca="1" si="843"/>
        <v>0</v>
      </c>
      <c r="IC144" s="1180">
        <f t="shared" ca="1" si="843"/>
        <v>0</v>
      </c>
      <c r="ID144" s="1180">
        <f t="shared" ca="1" si="843"/>
        <v>0</v>
      </c>
      <c r="IE144" s="1180">
        <f t="shared" ca="1" si="843"/>
        <v>0</v>
      </c>
      <c r="IQ144" s="1180">
        <f t="shared" ca="1" si="844"/>
        <v>0</v>
      </c>
      <c r="IR144" s="1180">
        <f t="shared" ca="1" si="844"/>
        <v>0</v>
      </c>
      <c r="IS144" s="1180">
        <f t="shared" ca="1" si="844"/>
        <v>0</v>
      </c>
      <c r="IT144" s="1180">
        <f t="shared" ca="1" si="844"/>
        <v>0</v>
      </c>
      <c r="IU144" s="1180">
        <f t="shared" ca="1" si="844"/>
        <v>0</v>
      </c>
      <c r="IV144" s="1180">
        <f t="shared" ca="1" si="844"/>
        <v>0</v>
      </c>
      <c r="IW144" s="1180">
        <f t="shared" ca="1" si="844"/>
        <v>0</v>
      </c>
      <c r="IX144" s="1180">
        <f t="shared" ca="1" si="844"/>
        <v>0</v>
      </c>
      <c r="IY144" s="1180">
        <f t="shared" ca="1" si="844"/>
        <v>0</v>
      </c>
      <c r="IZ144" s="1180">
        <f t="shared" ca="1" si="844"/>
        <v>0</v>
      </c>
      <c r="JA144" s="1180">
        <f t="shared" ca="1" si="845"/>
        <v>0</v>
      </c>
      <c r="JB144" s="1180">
        <f t="shared" ca="1" si="845"/>
        <v>0</v>
      </c>
      <c r="JC144" s="1180">
        <f t="shared" ca="1" si="845"/>
        <v>0</v>
      </c>
      <c r="JD144" s="1180">
        <f t="shared" ca="1" si="845"/>
        <v>0</v>
      </c>
      <c r="JE144" s="1180">
        <f t="shared" ca="1" si="845"/>
        <v>0</v>
      </c>
      <c r="JF144" s="1180">
        <f t="shared" ca="1" si="845"/>
        <v>0</v>
      </c>
      <c r="JG144" s="1180">
        <f t="shared" ca="1" si="845"/>
        <v>0</v>
      </c>
      <c r="JH144" s="1180">
        <f t="shared" ca="1" si="845"/>
        <v>0</v>
      </c>
      <c r="JT144" s="1180">
        <f t="shared" ca="1" si="846"/>
        <v>0</v>
      </c>
      <c r="JU144" s="1180">
        <f t="shared" ca="1" si="846"/>
        <v>0</v>
      </c>
      <c r="JV144" s="1180">
        <f t="shared" ca="1" si="846"/>
        <v>0</v>
      </c>
      <c r="JW144" s="1180">
        <f t="shared" ca="1" si="846"/>
        <v>0</v>
      </c>
      <c r="JX144" s="1180">
        <f t="shared" ca="1" si="846"/>
        <v>0</v>
      </c>
      <c r="JY144" s="1180">
        <f t="shared" ca="1" si="846"/>
        <v>0</v>
      </c>
      <c r="JZ144" s="1180">
        <f t="shared" ca="1" si="846"/>
        <v>0</v>
      </c>
      <c r="KA144" s="1180">
        <f t="shared" ca="1" si="846"/>
        <v>0</v>
      </c>
      <c r="KB144" s="1180">
        <f t="shared" ca="1" si="846"/>
        <v>0</v>
      </c>
      <c r="KC144" s="1180">
        <f t="shared" ca="1" si="846"/>
        <v>0</v>
      </c>
      <c r="KL144" s="1180">
        <f t="shared" ca="1" si="847"/>
        <v>0</v>
      </c>
      <c r="KM144" s="1180">
        <f t="shared" ca="1" si="847"/>
        <v>0</v>
      </c>
      <c r="KN144" s="1180">
        <f t="shared" ca="1" si="847"/>
        <v>0</v>
      </c>
      <c r="KO144" s="1180">
        <f t="shared" ca="1" si="847"/>
        <v>0</v>
      </c>
      <c r="KP144" s="1180">
        <f t="shared" ca="1" si="847"/>
        <v>0</v>
      </c>
      <c r="KQ144" s="1180">
        <f t="shared" ca="1" si="847"/>
        <v>0</v>
      </c>
      <c r="KR144" s="1180">
        <f t="shared" ca="1" si="847"/>
        <v>0</v>
      </c>
      <c r="LA144" s="1180">
        <f t="shared" ca="1" si="848"/>
        <v>0</v>
      </c>
      <c r="LB144" s="1180">
        <f t="shared" ca="1" si="848"/>
        <v>0</v>
      </c>
      <c r="LC144" s="1180">
        <f t="shared" ca="1" si="848"/>
        <v>0</v>
      </c>
      <c r="LD144" s="1180">
        <f t="shared" ca="1" si="848"/>
        <v>0</v>
      </c>
      <c r="LE144" s="1180">
        <f t="shared" ca="1" si="848"/>
        <v>0</v>
      </c>
      <c r="LF144" s="1180">
        <f t="shared" ca="1" si="848"/>
        <v>0</v>
      </c>
      <c r="LG144" s="1180">
        <f t="shared" ca="1" si="848"/>
        <v>0</v>
      </c>
      <c r="LH144" s="1180">
        <f t="shared" ca="1" si="848"/>
        <v>0</v>
      </c>
      <c r="LI144" s="1180">
        <f t="shared" ca="1" si="848"/>
        <v>0</v>
      </c>
      <c r="LJ144" s="1180">
        <f t="shared" ca="1" si="848"/>
        <v>0</v>
      </c>
      <c r="LK144" s="1180">
        <f t="shared" ca="1" si="848"/>
        <v>0</v>
      </c>
      <c r="LW144" s="1180">
        <f t="shared" ca="1" si="849"/>
        <v>0</v>
      </c>
      <c r="LX144" s="1180">
        <f t="shared" ca="1" si="849"/>
        <v>0</v>
      </c>
      <c r="LY144" s="1180">
        <f t="shared" ca="1" si="849"/>
        <v>0</v>
      </c>
      <c r="LZ144" s="1180">
        <f t="shared" ca="1" si="849"/>
        <v>0</v>
      </c>
      <c r="MA144" s="1180">
        <f t="shared" ca="1" si="849"/>
        <v>0</v>
      </c>
      <c r="MB144" s="1180">
        <f t="shared" ca="1" si="849"/>
        <v>0</v>
      </c>
      <c r="MC144" s="1180">
        <f t="shared" ca="1" si="849"/>
        <v>0</v>
      </c>
      <c r="MD144" s="1180">
        <f t="shared" ca="1" si="849"/>
        <v>0</v>
      </c>
      <c r="ME144" s="1180">
        <f t="shared" ca="1" si="849"/>
        <v>0</v>
      </c>
      <c r="MF144" s="1180">
        <f t="shared" ca="1" si="849"/>
        <v>0</v>
      </c>
      <c r="MG144" s="1180">
        <f t="shared" ca="1" si="850"/>
        <v>0</v>
      </c>
      <c r="MH144" s="1180">
        <f t="shared" ca="1" si="850"/>
        <v>0</v>
      </c>
      <c r="MI144" s="1180">
        <f t="shared" ca="1" si="850"/>
        <v>0</v>
      </c>
      <c r="MJ144" s="1180">
        <f t="shared" ca="1" si="850"/>
        <v>0</v>
      </c>
      <c r="MK144" s="1180">
        <f t="shared" ca="1" si="850"/>
        <v>0</v>
      </c>
      <c r="ML144" s="1180">
        <f t="shared" ca="1" si="850"/>
        <v>0</v>
      </c>
      <c r="MM144" s="1180">
        <f t="shared" ca="1" si="850"/>
        <v>0</v>
      </c>
      <c r="MN144" s="1180">
        <f t="shared" ca="1" si="850"/>
        <v>0</v>
      </c>
      <c r="MO144" s="1180">
        <f t="shared" ca="1" si="850"/>
        <v>0</v>
      </c>
      <c r="NA144" s="1180">
        <f t="shared" ca="1" si="851"/>
        <v>0</v>
      </c>
      <c r="NB144" s="1180">
        <f t="shared" ca="1" si="851"/>
        <v>0</v>
      </c>
      <c r="NC144" s="1180">
        <f t="shared" ca="1" si="851"/>
        <v>0</v>
      </c>
      <c r="ND144" s="1180">
        <f t="shared" ca="1" si="851"/>
        <v>0</v>
      </c>
      <c r="NE144" s="1180">
        <f t="shared" ca="1" si="851"/>
        <v>0</v>
      </c>
      <c r="NF144" s="1180">
        <f t="shared" ca="1" si="851"/>
        <v>0</v>
      </c>
      <c r="NG144" s="1180">
        <f t="shared" ca="1" si="851"/>
        <v>0</v>
      </c>
      <c r="NH144" s="1180">
        <f t="shared" ca="1" si="851"/>
        <v>0</v>
      </c>
      <c r="NI144" s="1180">
        <f t="shared" ca="1" si="851"/>
        <v>0</v>
      </c>
      <c r="NJ144" s="1180">
        <f t="shared" ca="1" si="851"/>
        <v>0</v>
      </c>
      <c r="NK144" s="1180">
        <f t="shared" ca="1" si="851"/>
        <v>0</v>
      </c>
      <c r="NL144" s="1180">
        <f t="shared" ca="1" si="851"/>
        <v>0</v>
      </c>
      <c r="NM144" s="1180">
        <f t="shared" ca="1" si="851"/>
        <v>0</v>
      </c>
      <c r="NN144" s="1180">
        <f t="shared" ca="1" si="851"/>
        <v>0</v>
      </c>
      <c r="NO144" s="1180">
        <f t="shared" ca="1" si="851"/>
        <v>0</v>
      </c>
      <c r="NP144" s="1180">
        <f t="shared" ca="1" si="851"/>
        <v>0</v>
      </c>
      <c r="OH144" s="1180">
        <f t="shared" ca="1" si="852"/>
        <v>0</v>
      </c>
      <c r="OI144" s="1180">
        <f t="shared" ca="1" si="852"/>
        <v>0</v>
      </c>
      <c r="OJ144" s="1180">
        <f t="shared" ca="1" si="852"/>
        <v>0</v>
      </c>
      <c r="OK144" s="1180">
        <f t="shared" ca="1" si="852"/>
        <v>0</v>
      </c>
      <c r="OL144" s="1180">
        <f t="shared" ca="1" si="852"/>
        <v>0</v>
      </c>
      <c r="OM144" s="1180">
        <f t="shared" ca="1" si="852"/>
        <v>0</v>
      </c>
      <c r="ON144" s="1180">
        <f t="shared" ca="1" si="852"/>
        <v>0</v>
      </c>
      <c r="OO144" s="1180">
        <f t="shared" ca="1" si="852"/>
        <v>0</v>
      </c>
      <c r="PA144" s="1180">
        <f t="shared" ca="1" si="853"/>
        <v>0</v>
      </c>
      <c r="PB144" s="1180">
        <f t="shared" ca="1" si="853"/>
        <v>0</v>
      </c>
      <c r="PC144" s="1180">
        <f t="shared" ca="1" si="853"/>
        <v>0</v>
      </c>
      <c r="PD144" s="1180">
        <f t="shared" ca="1" si="853"/>
        <v>0</v>
      </c>
      <c r="PE144" s="1180">
        <f t="shared" ca="1" si="853"/>
        <v>0</v>
      </c>
      <c r="PF144" s="1180">
        <f t="shared" ca="1" si="853"/>
        <v>0</v>
      </c>
      <c r="PG144" s="1180">
        <f t="shared" ca="1" si="853"/>
        <v>0</v>
      </c>
      <c r="PH144" s="1180">
        <f t="shared" ca="1" si="853"/>
        <v>0</v>
      </c>
      <c r="PI144" s="1180">
        <f t="shared" ca="1" si="853"/>
        <v>0</v>
      </c>
      <c r="PJ144" s="1180">
        <f t="shared" ca="1" si="853"/>
        <v>0</v>
      </c>
      <c r="PK144" s="1180">
        <f t="shared" ca="1" si="853"/>
        <v>0</v>
      </c>
      <c r="PW144" s="1180">
        <f t="shared" ca="1" si="854"/>
        <v>0</v>
      </c>
      <c r="PX144" s="1180">
        <f t="shared" ca="1" si="854"/>
        <v>0</v>
      </c>
      <c r="PY144" s="1180">
        <f t="shared" ca="1" si="854"/>
        <v>0</v>
      </c>
      <c r="PZ144" s="1180">
        <f t="shared" ca="1" si="854"/>
        <v>0</v>
      </c>
    </row>
    <row r="145" spans="1:442" ht="12" customHeight="1">
      <c r="A145" s="1">
        <v>34</v>
      </c>
      <c r="B145" s="1" t="s">
        <v>2648</v>
      </c>
      <c r="C145" s="1" t="s">
        <v>2683</v>
      </c>
      <c r="D145" s="1" t="s">
        <v>93</v>
      </c>
      <c r="E145" s="1181">
        <v>39.997109999999999</v>
      </c>
      <c r="F145" s="1">
        <v>3.4685475224999998E-2</v>
      </c>
      <c r="J145" s="1180">
        <f t="shared" ca="1" si="832"/>
        <v>0</v>
      </c>
      <c r="K145" s="1180">
        <f t="shared" ca="1" si="832"/>
        <v>0</v>
      </c>
      <c r="T145" s="1180">
        <f t="shared" ref="T145:AD154" ca="1" si="855">VLOOKUP(T$1,INDIRECT(LU_MAT),$A145,FALSE())*$F145/$E145</f>
        <v>0</v>
      </c>
      <c r="U145" s="1180">
        <f t="shared" ca="1" si="855"/>
        <v>0</v>
      </c>
      <c r="V145" s="1180">
        <f t="shared" ca="1" si="855"/>
        <v>0</v>
      </c>
      <c r="W145" s="1180">
        <f t="shared" ca="1" si="855"/>
        <v>0</v>
      </c>
      <c r="X145" s="1180">
        <f t="shared" ca="1" si="855"/>
        <v>0</v>
      </c>
      <c r="Y145" s="1180">
        <f t="shared" ca="1" si="855"/>
        <v>0</v>
      </c>
      <c r="Z145" s="1180">
        <f t="shared" ca="1" si="855"/>
        <v>0</v>
      </c>
      <c r="AA145" s="1180">
        <f t="shared" ca="1" si="855"/>
        <v>0</v>
      </c>
      <c r="AB145" s="1180">
        <f t="shared" ca="1" si="855"/>
        <v>0</v>
      </c>
      <c r="AC145" s="1180">
        <f t="shared" ca="1" si="855"/>
        <v>0</v>
      </c>
      <c r="AD145" s="1180">
        <f t="shared" ca="1" si="855"/>
        <v>0</v>
      </c>
      <c r="AM145" s="1180">
        <f t="shared" ref="AM145:BB154" ca="1" si="856">VLOOKUP(AM$1,INDIRECT(LU_MAT),$A145,FALSE())*$F145/$E145</f>
        <v>0</v>
      </c>
      <c r="AN145" s="1180">
        <f t="shared" ca="1" si="856"/>
        <v>0</v>
      </c>
      <c r="AO145" s="1180">
        <f t="shared" ca="1" si="856"/>
        <v>0</v>
      </c>
      <c r="AP145" s="1180">
        <f t="shared" ca="1" si="856"/>
        <v>0</v>
      </c>
      <c r="AQ145" s="1180">
        <f t="shared" ca="1" si="856"/>
        <v>0</v>
      </c>
      <c r="AR145" s="1180">
        <f t="shared" ca="1" si="856"/>
        <v>0</v>
      </c>
      <c r="AS145" s="1180">
        <f t="shared" ca="1" si="856"/>
        <v>0</v>
      </c>
      <c r="AT145" s="1180">
        <f t="shared" ca="1" si="856"/>
        <v>0</v>
      </c>
      <c r="AU145" s="1180">
        <f t="shared" ca="1" si="856"/>
        <v>0</v>
      </c>
      <c r="AV145" s="1180">
        <f t="shared" ca="1" si="856"/>
        <v>0</v>
      </c>
      <c r="AW145" s="1180">
        <f t="shared" ca="1" si="856"/>
        <v>0</v>
      </c>
      <c r="AX145" s="1180">
        <f t="shared" ca="1" si="856"/>
        <v>0</v>
      </c>
      <c r="AY145" s="1180">
        <f t="shared" ca="1" si="856"/>
        <v>0</v>
      </c>
      <c r="AZ145" s="1180">
        <f t="shared" ca="1" si="856"/>
        <v>0</v>
      </c>
      <c r="BA145" s="1180">
        <f t="shared" ca="1" si="856"/>
        <v>0</v>
      </c>
      <c r="BB145" s="1180">
        <f t="shared" ca="1" si="856"/>
        <v>0</v>
      </c>
      <c r="BN145" s="1180">
        <f t="shared" ref="BN145:BR154" ca="1" si="857">VLOOKUP(BN$1,INDIRECT(LU_MAT),$A145,FALSE())*$F145/$E145</f>
        <v>0</v>
      </c>
      <c r="BO145" s="1180">
        <f t="shared" ca="1" si="857"/>
        <v>0</v>
      </c>
      <c r="BP145" s="1180">
        <f t="shared" ca="1" si="857"/>
        <v>0</v>
      </c>
      <c r="BQ145" s="1180">
        <f t="shared" ca="1" si="857"/>
        <v>0</v>
      </c>
      <c r="BR145" s="1180">
        <f t="shared" ca="1" si="857"/>
        <v>0</v>
      </c>
      <c r="CD145" s="1180">
        <f t="shared" ref="CD145:CO154" ca="1" si="858">VLOOKUP(CD$1,INDIRECT(LU_MAT),$A145,FALSE())*$F145/$E145</f>
        <v>0</v>
      </c>
      <c r="CE145" s="1180">
        <f t="shared" ca="1" si="858"/>
        <v>0</v>
      </c>
      <c r="CF145" s="1180">
        <f t="shared" ca="1" si="858"/>
        <v>0</v>
      </c>
      <c r="CG145" s="1180">
        <f t="shared" ca="1" si="858"/>
        <v>0</v>
      </c>
      <c r="CH145" s="1180">
        <f t="shared" ca="1" si="858"/>
        <v>0</v>
      </c>
      <c r="CI145" s="1180">
        <f t="shared" ca="1" si="858"/>
        <v>0</v>
      </c>
      <c r="CJ145" s="1180">
        <f t="shared" ca="1" si="858"/>
        <v>0</v>
      </c>
      <c r="CK145" s="1180">
        <f t="shared" ca="1" si="858"/>
        <v>0</v>
      </c>
      <c r="CL145" s="1180">
        <f t="shared" ca="1" si="858"/>
        <v>0</v>
      </c>
      <c r="CM145" s="1180">
        <f t="shared" ca="1" si="858"/>
        <v>0</v>
      </c>
      <c r="CN145" s="1180">
        <f t="shared" ca="1" si="858"/>
        <v>0</v>
      </c>
      <c r="CO145" s="1180">
        <f t="shared" ca="1" si="858"/>
        <v>0</v>
      </c>
      <c r="DA145" s="1180">
        <f t="shared" ref="DA145:DJ154" ca="1" si="859">VLOOKUP(DA$1,INDIRECT(LU_MAT),$A145,FALSE())*$F145/$E145</f>
        <v>0</v>
      </c>
      <c r="DB145" s="1180">
        <f t="shared" ca="1" si="859"/>
        <v>0</v>
      </c>
      <c r="DC145" s="1180">
        <f t="shared" ca="1" si="859"/>
        <v>0</v>
      </c>
      <c r="DD145" s="1180">
        <f t="shared" ca="1" si="859"/>
        <v>0</v>
      </c>
      <c r="DE145" s="1180">
        <f t="shared" ca="1" si="859"/>
        <v>0</v>
      </c>
      <c r="DF145" s="1180">
        <f t="shared" ca="1" si="859"/>
        <v>0</v>
      </c>
      <c r="DG145" s="1180">
        <f t="shared" ca="1" si="859"/>
        <v>0</v>
      </c>
      <c r="DH145" s="1180">
        <f t="shared" ca="1" si="859"/>
        <v>0</v>
      </c>
      <c r="DI145" s="1180">
        <f t="shared" ca="1" si="859"/>
        <v>0</v>
      </c>
      <c r="DJ145" s="1180">
        <f t="shared" ca="1" si="859"/>
        <v>0</v>
      </c>
      <c r="DV145" s="1180">
        <f t="shared" ref="DV145:EK154" ca="1" si="860">VLOOKUP(DV$1,INDIRECT(LU_MAT),$A145,FALSE())*$F145/$E145</f>
        <v>0</v>
      </c>
      <c r="DW145" s="1180">
        <f t="shared" ca="1" si="860"/>
        <v>0</v>
      </c>
      <c r="DX145" s="1180">
        <f t="shared" ca="1" si="860"/>
        <v>0</v>
      </c>
      <c r="DY145" s="1180">
        <f t="shared" ca="1" si="860"/>
        <v>0</v>
      </c>
      <c r="DZ145" s="1180">
        <f t="shared" ca="1" si="860"/>
        <v>0</v>
      </c>
      <c r="EA145" s="1180">
        <f t="shared" ca="1" si="860"/>
        <v>0</v>
      </c>
      <c r="EB145" s="1180">
        <f t="shared" ca="1" si="860"/>
        <v>0</v>
      </c>
      <c r="EC145" s="1180">
        <f t="shared" ca="1" si="860"/>
        <v>0</v>
      </c>
      <c r="ED145" s="1180">
        <f t="shared" ca="1" si="860"/>
        <v>0</v>
      </c>
      <c r="EE145" s="1180">
        <f t="shared" ca="1" si="860"/>
        <v>0</v>
      </c>
      <c r="EF145" s="1180">
        <f t="shared" ca="1" si="860"/>
        <v>0</v>
      </c>
      <c r="EG145" s="1180">
        <f t="shared" ca="1" si="860"/>
        <v>0</v>
      </c>
      <c r="EH145" s="1180">
        <f t="shared" ca="1" si="860"/>
        <v>0</v>
      </c>
      <c r="EI145" s="1180">
        <f t="shared" ca="1" si="860"/>
        <v>0</v>
      </c>
      <c r="EJ145" s="1180">
        <f t="shared" ca="1" si="860"/>
        <v>0</v>
      </c>
      <c r="EK145" s="1180">
        <f t="shared" ca="1" si="860"/>
        <v>0</v>
      </c>
      <c r="EW145" s="1180">
        <f t="shared" ref="EW145:FB154" ca="1" si="861">VLOOKUP(EW$1,INDIRECT(LU_MAT),$A145,FALSE())*$F145/$E145</f>
        <v>0</v>
      </c>
      <c r="EX145" s="1180">
        <f t="shared" ca="1" si="861"/>
        <v>0</v>
      </c>
      <c r="EY145" s="1180">
        <f t="shared" ca="1" si="861"/>
        <v>0</v>
      </c>
      <c r="EZ145" s="1180">
        <f t="shared" ca="1" si="861"/>
        <v>0</v>
      </c>
      <c r="FA145" s="1180">
        <f t="shared" ca="1" si="861"/>
        <v>0</v>
      </c>
      <c r="FB145" s="1180">
        <f t="shared" ca="1" si="861"/>
        <v>0</v>
      </c>
      <c r="FN145" s="1180">
        <f t="shared" ref="FN145:FX154" ca="1" si="862">VLOOKUP(FN$1,INDIRECT(LU_MAT),$A145,FALSE())*$F145/$E145</f>
        <v>0</v>
      </c>
      <c r="FO145" s="1180">
        <f t="shared" ca="1" si="862"/>
        <v>0</v>
      </c>
      <c r="FP145" s="1180">
        <f t="shared" ca="1" si="862"/>
        <v>0</v>
      </c>
      <c r="FQ145" s="1180">
        <f t="shared" ca="1" si="862"/>
        <v>0</v>
      </c>
      <c r="FR145" s="1180">
        <f t="shared" ca="1" si="862"/>
        <v>0</v>
      </c>
      <c r="FS145" s="1180">
        <f t="shared" ca="1" si="862"/>
        <v>0</v>
      </c>
      <c r="FT145" s="1180">
        <f t="shared" ca="1" si="862"/>
        <v>0</v>
      </c>
      <c r="FU145" s="1180">
        <f t="shared" ca="1" si="862"/>
        <v>0</v>
      </c>
      <c r="FV145" s="1180">
        <f t="shared" ca="1" si="862"/>
        <v>0</v>
      </c>
      <c r="FW145" s="1180">
        <f t="shared" ca="1" si="862"/>
        <v>0</v>
      </c>
      <c r="FX145" s="1180">
        <f t="shared" ca="1" si="862"/>
        <v>0</v>
      </c>
      <c r="GJ145" s="1180">
        <f t="shared" ref="GJ145:GQ154" ca="1" si="863">VLOOKUP(GJ$1,INDIRECT(LU_MAT),$A145,FALSE())*$F145/$E145</f>
        <v>0</v>
      </c>
      <c r="GK145" s="1180">
        <f t="shared" ca="1" si="863"/>
        <v>0</v>
      </c>
      <c r="GL145" s="1180">
        <f t="shared" ca="1" si="863"/>
        <v>0</v>
      </c>
      <c r="GM145" s="1180">
        <f t="shared" ca="1" si="863"/>
        <v>0</v>
      </c>
      <c r="GN145" s="1180">
        <f t="shared" ca="1" si="863"/>
        <v>0</v>
      </c>
      <c r="GO145" s="1180">
        <f t="shared" ca="1" si="863"/>
        <v>0</v>
      </c>
      <c r="GP145" s="1180">
        <f t="shared" ca="1" si="863"/>
        <v>0</v>
      </c>
      <c r="GQ145" s="1180">
        <f t="shared" ca="1" si="863"/>
        <v>0</v>
      </c>
      <c r="HC145" s="1180">
        <f t="shared" ref="HC145:HH154" ca="1" si="864">VLOOKUP(HC$1,INDIRECT(LU_MAT),$A145,FALSE())*$F145/$E145</f>
        <v>0</v>
      </c>
      <c r="HD145" s="1180">
        <f t="shared" ca="1" si="864"/>
        <v>0</v>
      </c>
      <c r="HE145" s="1180">
        <f t="shared" ca="1" si="864"/>
        <v>0</v>
      </c>
      <c r="HF145" s="1180">
        <f t="shared" ca="1" si="864"/>
        <v>0</v>
      </c>
      <c r="HG145" s="1180">
        <f t="shared" ca="1" si="864"/>
        <v>0</v>
      </c>
      <c r="HH145" s="1180">
        <f t="shared" ca="1" si="864"/>
        <v>0</v>
      </c>
      <c r="HT145" s="1180">
        <f t="shared" ref="HT145:IE154" ca="1" si="865">VLOOKUP(HT$1,INDIRECT(LU_MAT),$A145,FALSE())*$F145/$E145</f>
        <v>0</v>
      </c>
      <c r="HU145" s="1180">
        <f t="shared" ca="1" si="865"/>
        <v>0</v>
      </c>
      <c r="HV145" s="1180">
        <f t="shared" ca="1" si="865"/>
        <v>0</v>
      </c>
      <c r="HW145" s="1180">
        <f t="shared" ca="1" si="865"/>
        <v>0</v>
      </c>
      <c r="HX145" s="1180">
        <f t="shared" ca="1" si="865"/>
        <v>0</v>
      </c>
      <c r="HY145" s="1180">
        <f t="shared" ca="1" si="865"/>
        <v>0</v>
      </c>
      <c r="HZ145" s="1180">
        <f t="shared" ca="1" si="865"/>
        <v>3.1257438581934684E-8</v>
      </c>
      <c r="IA145" s="1180">
        <f t="shared" ca="1" si="865"/>
        <v>3.1257438581934684E-8</v>
      </c>
      <c r="IB145" s="1180">
        <f t="shared" ca="1" si="865"/>
        <v>0</v>
      </c>
      <c r="IC145" s="1180">
        <f t="shared" ca="1" si="865"/>
        <v>0</v>
      </c>
      <c r="ID145" s="1180">
        <f t="shared" ca="1" si="865"/>
        <v>0</v>
      </c>
      <c r="IE145" s="1180">
        <f t="shared" ca="1" si="865"/>
        <v>0</v>
      </c>
      <c r="IQ145" s="1180">
        <f t="shared" ref="IQ145:IZ154" ca="1" si="866">VLOOKUP(IQ$1,INDIRECT(LU_MAT),$A145,FALSE())*$F145/$E145</f>
        <v>0</v>
      </c>
      <c r="IR145" s="1180">
        <f t="shared" ca="1" si="866"/>
        <v>0</v>
      </c>
      <c r="IS145" s="1180">
        <f t="shared" ca="1" si="866"/>
        <v>1.1299239310281137E-2</v>
      </c>
      <c r="IT145" s="1180">
        <f t="shared" ca="1" si="866"/>
        <v>1.1299239310281137E-2</v>
      </c>
      <c r="IU145" s="1180">
        <f t="shared" ca="1" si="866"/>
        <v>1.0552677723032653E-2</v>
      </c>
      <c r="IV145" s="1180">
        <f t="shared" ca="1" si="866"/>
        <v>0.33054845163149932</v>
      </c>
      <c r="IW145" s="1180">
        <f t="shared" ca="1" si="866"/>
        <v>0.27118174396706707</v>
      </c>
      <c r="IX145" s="1180">
        <f t="shared" ca="1" si="866"/>
        <v>4.2730132194886408E-6</v>
      </c>
      <c r="IY145" s="1180">
        <f t="shared" ca="1" si="866"/>
        <v>7.4656160892847402E-4</v>
      </c>
      <c r="IZ145" s="1180">
        <f t="shared" ca="1" si="866"/>
        <v>4.8067484484062485E-2</v>
      </c>
      <c r="JA145" s="1180">
        <f t="shared" ref="JA145:JH154" ca="1" si="867">VLOOKUP(JA$1,INDIRECT(LU_MAT),$A145,FALSE())*$F145/$E145</f>
        <v>0.28248098275702843</v>
      </c>
      <c r="JB145" s="1180">
        <f t="shared" ca="1" si="867"/>
        <v>0</v>
      </c>
      <c r="JC145" s="1180">
        <f t="shared" ca="1" si="867"/>
        <v>4.806745317815924E-2</v>
      </c>
      <c r="JD145" s="1180">
        <f t="shared" ca="1" si="867"/>
        <v>0</v>
      </c>
      <c r="JE145" s="1180">
        <f t="shared" ca="1" si="867"/>
        <v>4.8067484484062485E-2</v>
      </c>
      <c r="JF145" s="1180">
        <f t="shared" ca="1" si="867"/>
        <v>0</v>
      </c>
      <c r="JG145" s="1180">
        <f t="shared" ca="1" si="867"/>
        <v>0</v>
      </c>
      <c r="JH145" s="1180">
        <f t="shared" ca="1" si="867"/>
        <v>3.1257438581934684E-8</v>
      </c>
      <c r="JT145" s="1180">
        <f t="shared" ref="JT145:KC154" ca="1" si="868">VLOOKUP(JT$1,INDIRECT(LU_MAT),$A145,FALSE())*$F145/$E145</f>
        <v>0</v>
      </c>
      <c r="JU145" s="1180">
        <f t="shared" ca="1" si="868"/>
        <v>0</v>
      </c>
      <c r="JV145" s="1180">
        <f t="shared" ca="1" si="868"/>
        <v>0</v>
      </c>
      <c r="JW145" s="1180">
        <f t="shared" ca="1" si="868"/>
        <v>0</v>
      </c>
      <c r="JX145" s="1180">
        <f t="shared" ca="1" si="868"/>
        <v>0</v>
      </c>
      <c r="JY145" s="1180">
        <f t="shared" ca="1" si="868"/>
        <v>0</v>
      </c>
      <c r="JZ145" s="1180">
        <f t="shared" ca="1" si="868"/>
        <v>0</v>
      </c>
      <c r="KA145" s="1180">
        <f t="shared" ca="1" si="868"/>
        <v>0</v>
      </c>
      <c r="KB145" s="1180">
        <f t="shared" ca="1" si="868"/>
        <v>0</v>
      </c>
      <c r="KC145" s="1180">
        <f t="shared" ca="1" si="868"/>
        <v>0</v>
      </c>
      <c r="KL145" s="1180">
        <f t="shared" ref="KL145:KR154" ca="1" si="869">VLOOKUP(KL$1,INDIRECT(LU_MAT),$A145,FALSE())*$F145/$E145</f>
        <v>0</v>
      </c>
      <c r="KM145" s="1180">
        <f t="shared" ca="1" si="869"/>
        <v>0</v>
      </c>
      <c r="KN145" s="1180">
        <f t="shared" ca="1" si="869"/>
        <v>0</v>
      </c>
      <c r="KO145" s="1180">
        <f t="shared" ca="1" si="869"/>
        <v>0</v>
      </c>
      <c r="KP145" s="1180">
        <f t="shared" ca="1" si="869"/>
        <v>0</v>
      </c>
      <c r="KQ145" s="1180">
        <f t="shared" ca="1" si="869"/>
        <v>0</v>
      </c>
      <c r="KR145" s="1180">
        <f t="shared" ca="1" si="869"/>
        <v>0</v>
      </c>
      <c r="LA145" s="1180">
        <f t="shared" ref="LA145:LK154" ca="1" si="870">VLOOKUP(LA$1,INDIRECT(LU_MAT),$A145,FALSE())*$F145/$E145</f>
        <v>0</v>
      </c>
      <c r="LB145" s="1180">
        <f t="shared" ca="1" si="870"/>
        <v>3.1257438581934684E-8</v>
      </c>
      <c r="LC145" s="1180">
        <f t="shared" ca="1" si="870"/>
        <v>3.1257438581934684E-8</v>
      </c>
      <c r="LD145" s="1180">
        <f t="shared" ca="1" si="870"/>
        <v>3.1257438581934684E-8</v>
      </c>
      <c r="LE145" s="1180">
        <f t="shared" ca="1" si="870"/>
        <v>0</v>
      </c>
      <c r="LF145" s="1180">
        <f t="shared" ca="1" si="870"/>
        <v>7.4659286626854206E-4</v>
      </c>
      <c r="LG145" s="1180">
        <f t="shared" ca="1" si="870"/>
        <v>7.4659286626854206E-4</v>
      </c>
      <c r="LH145" s="1180">
        <f t="shared" ca="1" si="870"/>
        <v>0</v>
      </c>
      <c r="LI145" s="1180">
        <f t="shared" ca="1" si="870"/>
        <v>7.4659286626854206E-4</v>
      </c>
      <c r="LJ145" s="1180">
        <f t="shared" ca="1" si="870"/>
        <v>0</v>
      </c>
      <c r="LK145" s="1180">
        <f t="shared" ca="1" si="870"/>
        <v>0</v>
      </c>
      <c r="LW145" s="1180">
        <f t="shared" ref="LW145:MF154" ca="1" si="871">VLOOKUP(LW$1,INDIRECT(LU_MAT),$A145,FALSE())*$F145/$E145</f>
        <v>0</v>
      </c>
      <c r="LX145" s="1180">
        <f t="shared" ca="1" si="871"/>
        <v>0</v>
      </c>
      <c r="LY145" s="1180">
        <f t="shared" ca="1" si="871"/>
        <v>0</v>
      </c>
      <c r="LZ145" s="1180">
        <f t="shared" ca="1" si="871"/>
        <v>7.4656160892847402E-4</v>
      </c>
      <c r="MA145" s="1180">
        <f t="shared" ca="1" si="871"/>
        <v>7.4656160892847402E-4</v>
      </c>
      <c r="MB145" s="1180">
        <f t="shared" ca="1" si="871"/>
        <v>3.1257438581934684E-8</v>
      </c>
      <c r="MC145" s="1180">
        <f t="shared" ca="1" si="871"/>
        <v>7.4659286626854206E-4</v>
      </c>
      <c r="MD145" s="1180">
        <f t="shared" ca="1" si="871"/>
        <v>0</v>
      </c>
      <c r="ME145" s="1180">
        <f t="shared" ca="1" si="871"/>
        <v>0</v>
      </c>
      <c r="MF145" s="1180">
        <f t="shared" ca="1" si="871"/>
        <v>0</v>
      </c>
      <c r="MG145" s="1180">
        <f t="shared" ref="MG145:MO154" ca="1" si="872">VLOOKUP(MG$1,INDIRECT(LU_MAT),$A145,FALSE())*$F145/$E145</f>
        <v>0</v>
      </c>
      <c r="MH145" s="1180">
        <f t="shared" ca="1" si="872"/>
        <v>0</v>
      </c>
      <c r="MI145" s="1180">
        <f t="shared" ca="1" si="872"/>
        <v>0</v>
      </c>
      <c r="MJ145" s="1180">
        <f t="shared" ca="1" si="872"/>
        <v>0</v>
      </c>
      <c r="MK145" s="1180">
        <f t="shared" ca="1" si="872"/>
        <v>0</v>
      </c>
      <c r="ML145" s="1180">
        <f t="shared" ca="1" si="872"/>
        <v>0</v>
      </c>
      <c r="MM145" s="1180">
        <f t="shared" ca="1" si="872"/>
        <v>0</v>
      </c>
      <c r="MN145" s="1180">
        <f t="shared" ca="1" si="872"/>
        <v>0</v>
      </c>
      <c r="MO145" s="1180">
        <f t="shared" ca="1" si="872"/>
        <v>0</v>
      </c>
      <c r="NA145" s="1180">
        <f t="shared" ref="NA145:NP154" ca="1" si="873">VLOOKUP(NA$1,INDIRECT(LU_MAT),$A145,FALSE())*$F145/$E145</f>
        <v>0</v>
      </c>
      <c r="NB145" s="1180">
        <f t="shared" ca="1" si="873"/>
        <v>0</v>
      </c>
      <c r="NC145" s="1180">
        <f t="shared" ca="1" si="873"/>
        <v>0</v>
      </c>
      <c r="ND145" s="1180">
        <f t="shared" ca="1" si="873"/>
        <v>0</v>
      </c>
      <c r="NE145" s="1180">
        <f t="shared" ca="1" si="873"/>
        <v>0</v>
      </c>
      <c r="NF145" s="1180">
        <f t="shared" ca="1" si="873"/>
        <v>0</v>
      </c>
      <c r="NG145" s="1180">
        <f t="shared" ca="1" si="873"/>
        <v>0</v>
      </c>
      <c r="NH145" s="1180">
        <f t="shared" ca="1" si="873"/>
        <v>0</v>
      </c>
      <c r="NI145" s="1180">
        <f t="shared" ca="1" si="873"/>
        <v>0</v>
      </c>
      <c r="NJ145" s="1180">
        <f t="shared" ca="1" si="873"/>
        <v>0</v>
      </c>
      <c r="NK145" s="1180">
        <f t="shared" ca="1" si="873"/>
        <v>0</v>
      </c>
      <c r="NL145" s="1180">
        <f t="shared" ca="1" si="873"/>
        <v>0</v>
      </c>
      <c r="NM145" s="1180">
        <f t="shared" ca="1" si="873"/>
        <v>0</v>
      </c>
      <c r="NN145" s="1180">
        <f t="shared" ca="1" si="873"/>
        <v>0</v>
      </c>
      <c r="NO145" s="1180">
        <f t="shared" ca="1" si="873"/>
        <v>0</v>
      </c>
      <c r="NP145" s="1180">
        <f t="shared" ca="1" si="873"/>
        <v>0</v>
      </c>
      <c r="OH145" s="1180">
        <f t="shared" ref="OH145:OO154" ca="1" si="874">VLOOKUP(OH$1,INDIRECT(LU_MAT),$A145,FALSE())*$F145/$E145</f>
        <v>0</v>
      </c>
      <c r="OI145" s="1180">
        <f t="shared" ca="1" si="874"/>
        <v>0</v>
      </c>
      <c r="OJ145" s="1180">
        <f t="shared" ca="1" si="874"/>
        <v>0</v>
      </c>
      <c r="OK145" s="1180">
        <f t="shared" ca="1" si="874"/>
        <v>0</v>
      </c>
      <c r="OL145" s="1180">
        <f t="shared" ca="1" si="874"/>
        <v>0</v>
      </c>
      <c r="OM145" s="1180">
        <f t="shared" ca="1" si="874"/>
        <v>0</v>
      </c>
      <c r="ON145" s="1180">
        <f t="shared" ca="1" si="874"/>
        <v>0</v>
      </c>
      <c r="OO145" s="1180">
        <f t="shared" ca="1" si="874"/>
        <v>0</v>
      </c>
      <c r="PA145" s="1180">
        <f t="shared" ref="PA145:PK154" ca="1" si="875">VLOOKUP(PA$1,INDIRECT(LU_MAT),$A145,FALSE())*$F145/$E145</f>
        <v>0</v>
      </c>
      <c r="PB145" s="1180">
        <f t="shared" ca="1" si="875"/>
        <v>0</v>
      </c>
      <c r="PC145" s="1180">
        <f t="shared" ca="1" si="875"/>
        <v>0</v>
      </c>
      <c r="PD145" s="1180">
        <f t="shared" ca="1" si="875"/>
        <v>0</v>
      </c>
      <c r="PE145" s="1180">
        <f t="shared" ca="1" si="875"/>
        <v>0</v>
      </c>
      <c r="PF145" s="1180">
        <f t="shared" ca="1" si="875"/>
        <v>0</v>
      </c>
      <c r="PG145" s="1180">
        <f t="shared" ca="1" si="875"/>
        <v>0</v>
      </c>
      <c r="PH145" s="1180">
        <f t="shared" ca="1" si="875"/>
        <v>0</v>
      </c>
      <c r="PI145" s="1180">
        <f t="shared" ca="1" si="875"/>
        <v>0</v>
      </c>
      <c r="PJ145" s="1180">
        <f t="shared" ca="1" si="875"/>
        <v>0</v>
      </c>
      <c r="PK145" s="1180">
        <f t="shared" ca="1" si="875"/>
        <v>0</v>
      </c>
      <c r="PW145" s="1180">
        <f t="shared" ca="1" si="854"/>
        <v>0</v>
      </c>
      <c r="PX145" s="1180">
        <f t="shared" ca="1" si="854"/>
        <v>0</v>
      </c>
      <c r="PY145" s="1180">
        <f t="shared" ca="1" si="854"/>
        <v>0</v>
      </c>
      <c r="PZ145" s="1180">
        <f t="shared" ca="1" si="854"/>
        <v>0</v>
      </c>
    </row>
    <row r="146" spans="1:442" ht="12" customHeight="1">
      <c r="A146" s="1">
        <v>35</v>
      </c>
      <c r="B146" s="1" t="s">
        <v>2648</v>
      </c>
      <c r="C146" s="1" t="s">
        <v>2684</v>
      </c>
      <c r="D146" s="1" t="s">
        <v>93</v>
      </c>
      <c r="E146" s="1181">
        <v>180.16</v>
      </c>
      <c r="F146" s="1">
        <v>-0.61003928257999995</v>
      </c>
      <c r="J146" s="1180">
        <f t="shared" ca="1" si="832"/>
        <v>0</v>
      </c>
      <c r="K146" s="1180">
        <f t="shared" ca="1" si="832"/>
        <v>0</v>
      </c>
      <c r="T146" s="1180">
        <f t="shared" ca="1" si="855"/>
        <v>0</v>
      </c>
      <c r="U146" s="1180">
        <f t="shared" ca="1" si="855"/>
        <v>0</v>
      </c>
      <c r="V146" s="1180">
        <f t="shared" ca="1" si="855"/>
        <v>0</v>
      </c>
      <c r="W146" s="1180">
        <f t="shared" ca="1" si="855"/>
        <v>0</v>
      </c>
      <c r="X146" s="1180">
        <f t="shared" ca="1" si="855"/>
        <v>0</v>
      </c>
      <c r="Y146" s="1180">
        <f t="shared" ca="1" si="855"/>
        <v>0</v>
      </c>
      <c r="Z146" s="1180">
        <f t="shared" ca="1" si="855"/>
        <v>0</v>
      </c>
      <c r="AA146" s="1180">
        <f t="shared" ca="1" si="855"/>
        <v>0</v>
      </c>
      <c r="AB146" s="1180">
        <f t="shared" ca="1" si="855"/>
        <v>0</v>
      </c>
      <c r="AC146" s="1180">
        <f t="shared" ca="1" si="855"/>
        <v>0</v>
      </c>
      <c r="AD146" s="1180">
        <f t="shared" ca="1" si="855"/>
        <v>0</v>
      </c>
      <c r="AM146" s="1180">
        <f t="shared" ca="1" si="856"/>
        <v>0</v>
      </c>
      <c r="AN146" s="1180">
        <f t="shared" ca="1" si="856"/>
        <v>0</v>
      </c>
      <c r="AO146" s="1180">
        <f t="shared" ca="1" si="856"/>
        <v>0</v>
      </c>
      <c r="AP146" s="1180">
        <f t="shared" ca="1" si="856"/>
        <v>0</v>
      </c>
      <c r="AQ146" s="1180">
        <f t="shared" ca="1" si="856"/>
        <v>0</v>
      </c>
      <c r="AR146" s="1180">
        <f t="shared" ca="1" si="856"/>
        <v>0</v>
      </c>
      <c r="AS146" s="1180">
        <f t="shared" ca="1" si="856"/>
        <v>0</v>
      </c>
      <c r="AT146" s="1180">
        <f t="shared" ca="1" si="856"/>
        <v>0</v>
      </c>
      <c r="AU146" s="1180">
        <f t="shared" ca="1" si="856"/>
        <v>0</v>
      </c>
      <c r="AV146" s="1180">
        <f t="shared" ca="1" si="856"/>
        <v>0</v>
      </c>
      <c r="AW146" s="1180">
        <f t="shared" ca="1" si="856"/>
        <v>0</v>
      </c>
      <c r="AX146" s="1180">
        <f t="shared" ca="1" si="856"/>
        <v>0</v>
      </c>
      <c r="AY146" s="1180">
        <f t="shared" ca="1" si="856"/>
        <v>0</v>
      </c>
      <c r="AZ146" s="1180">
        <f t="shared" ca="1" si="856"/>
        <v>0</v>
      </c>
      <c r="BA146" s="1180">
        <f t="shared" ca="1" si="856"/>
        <v>0</v>
      </c>
      <c r="BB146" s="1180">
        <f t="shared" ca="1" si="856"/>
        <v>0</v>
      </c>
      <c r="BN146" s="1180">
        <f t="shared" ca="1" si="857"/>
        <v>0</v>
      </c>
      <c r="BO146" s="1180">
        <f t="shared" ca="1" si="857"/>
        <v>0</v>
      </c>
      <c r="BP146" s="1180">
        <f t="shared" ca="1" si="857"/>
        <v>0</v>
      </c>
      <c r="BQ146" s="1180">
        <f t="shared" ca="1" si="857"/>
        <v>0</v>
      </c>
      <c r="BR146" s="1180">
        <f t="shared" ca="1" si="857"/>
        <v>0</v>
      </c>
      <c r="CD146" s="1180">
        <f t="shared" ca="1" si="858"/>
        <v>0</v>
      </c>
      <c r="CE146" s="1180">
        <f t="shared" ca="1" si="858"/>
        <v>0</v>
      </c>
      <c r="CF146" s="1180">
        <f t="shared" ca="1" si="858"/>
        <v>0</v>
      </c>
      <c r="CG146" s="1180">
        <f t="shared" ca="1" si="858"/>
        <v>0</v>
      </c>
      <c r="CH146" s="1180">
        <f t="shared" ca="1" si="858"/>
        <v>0</v>
      </c>
      <c r="CI146" s="1180">
        <f t="shared" ca="1" si="858"/>
        <v>0</v>
      </c>
      <c r="CJ146" s="1180">
        <f t="shared" ca="1" si="858"/>
        <v>0</v>
      </c>
      <c r="CK146" s="1180">
        <f t="shared" ca="1" si="858"/>
        <v>0</v>
      </c>
      <c r="CL146" s="1180">
        <f t="shared" ca="1" si="858"/>
        <v>0</v>
      </c>
      <c r="CM146" s="1180">
        <f t="shared" ca="1" si="858"/>
        <v>0</v>
      </c>
      <c r="CN146" s="1180">
        <f t="shared" ca="1" si="858"/>
        <v>0</v>
      </c>
      <c r="CO146" s="1180">
        <f t="shared" ca="1" si="858"/>
        <v>0</v>
      </c>
      <c r="DA146" s="1180">
        <f t="shared" ca="1" si="859"/>
        <v>0</v>
      </c>
      <c r="DB146" s="1180">
        <f t="shared" ca="1" si="859"/>
        <v>0</v>
      </c>
      <c r="DC146" s="1180">
        <f t="shared" ca="1" si="859"/>
        <v>0</v>
      </c>
      <c r="DD146" s="1180">
        <f t="shared" ca="1" si="859"/>
        <v>0</v>
      </c>
      <c r="DE146" s="1180">
        <f t="shared" ca="1" si="859"/>
        <v>0</v>
      </c>
      <c r="DF146" s="1180">
        <f t="shared" ca="1" si="859"/>
        <v>0</v>
      </c>
      <c r="DG146" s="1180">
        <f t="shared" ca="1" si="859"/>
        <v>0</v>
      </c>
      <c r="DH146" s="1180">
        <f t="shared" ca="1" si="859"/>
        <v>0</v>
      </c>
      <c r="DI146" s="1180">
        <f t="shared" ca="1" si="859"/>
        <v>0</v>
      </c>
      <c r="DJ146" s="1180">
        <f t="shared" ca="1" si="859"/>
        <v>0</v>
      </c>
      <c r="DV146" s="1180">
        <f t="shared" ca="1" si="860"/>
        <v>0</v>
      </c>
      <c r="DW146" s="1180">
        <f t="shared" ca="1" si="860"/>
        <v>0</v>
      </c>
      <c r="DX146" s="1180">
        <f t="shared" ca="1" si="860"/>
        <v>0</v>
      </c>
      <c r="DY146" s="1180">
        <f t="shared" ca="1" si="860"/>
        <v>0</v>
      </c>
      <c r="DZ146" s="1180">
        <f t="shared" ca="1" si="860"/>
        <v>0</v>
      </c>
      <c r="EA146" s="1180">
        <f t="shared" ca="1" si="860"/>
        <v>0</v>
      </c>
      <c r="EB146" s="1180">
        <f t="shared" ca="1" si="860"/>
        <v>0</v>
      </c>
      <c r="EC146" s="1180">
        <f t="shared" ca="1" si="860"/>
        <v>0</v>
      </c>
      <c r="ED146" s="1180">
        <f t="shared" ca="1" si="860"/>
        <v>0</v>
      </c>
      <c r="EE146" s="1180">
        <f t="shared" ca="1" si="860"/>
        <v>0</v>
      </c>
      <c r="EF146" s="1180">
        <f t="shared" ca="1" si="860"/>
        <v>0</v>
      </c>
      <c r="EG146" s="1180">
        <f t="shared" ca="1" si="860"/>
        <v>0</v>
      </c>
      <c r="EH146" s="1180">
        <f t="shared" ca="1" si="860"/>
        <v>0</v>
      </c>
      <c r="EI146" s="1180">
        <f t="shared" ca="1" si="860"/>
        <v>0</v>
      </c>
      <c r="EJ146" s="1180">
        <f t="shared" ca="1" si="860"/>
        <v>0</v>
      </c>
      <c r="EK146" s="1180">
        <f t="shared" ca="1" si="860"/>
        <v>0</v>
      </c>
      <c r="EW146" s="1180">
        <f t="shared" ca="1" si="861"/>
        <v>0</v>
      </c>
      <c r="EX146" s="1180">
        <f t="shared" ca="1" si="861"/>
        <v>0</v>
      </c>
      <c r="EY146" s="1180">
        <f t="shared" ca="1" si="861"/>
        <v>0</v>
      </c>
      <c r="EZ146" s="1180">
        <f t="shared" ca="1" si="861"/>
        <v>0</v>
      </c>
      <c r="FA146" s="1180">
        <f t="shared" ca="1" si="861"/>
        <v>0</v>
      </c>
      <c r="FB146" s="1180">
        <f t="shared" ca="1" si="861"/>
        <v>0</v>
      </c>
      <c r="FN146" s="1180">
        <f t="shared" ca="1" si="862"/>
        <v>0</v>
      </c>
      <c r="FO146" s="1180">
        <f t="shared" ca="1" si="862"/>
        <v>0</v>
      </c>
      <c r="FP146" s="1180">
        <f t="shared" ca="1" si="862"/>
        <v>0</v>
      </c>
      <c r="FQ146" s="1180">
        <f t="shared" ca="1" si="862"/>
        <v>0</v>
      </c>
      <c r="FR146" s="1180">
        <f t="shared" ca="1" si="862"/>
        <v>0</v>
      </c>
      <c r="FS146" s="1180">
        <f t="shared" ca="1" si="862"/>
        <v>0</v>
      </c>
      <c r="FT146" s="1180">
        <f t="shared" ca="1" si="862"/>
        <v>0</v>
      </c>
      <c r="FU146" s="1180">
        <f t="shared" ca="1" si="862"/>
        <v>0</v>
      </c>
      <c r="FV146" s="1180">
        <f t="shared" ca="1" si="862"/>
        <v>0</v>
      </c>
      <c r="FW146" s="1180">
        <f t="shared" ca="1" si="862"/>
        <v>0</v>
      </c>
      <c r="FX146" s="1180">
        <f t="shared" ca="1" si="862"/>
        <v>0</v>
      </c>
      <c r="GJ146" s="1180">
        <f t="shared" ca="1" si="863"/>
        <v>0</v>
      </c>
      <c r="GK146" s="1180">
        <f t="shared" ca="1" si="863"/>
        <v>0</v>
      </c>
      <c r="GL146" s="1180">
        <f t="shared" ca="1" si="863"/>
        <v>0</v>
      </c>
      <c r="GM146" s="1180">
        <f t="shared" ca="1" si="863"/>
        <v>0</v>
      </c>
      <c r="GN146" s="1180">
        <f t="shared" ca="1" si="863"/>
        <v>0</v>
      </c>
      <c r="GO146" s="1180">
        <f t="shared" ca="1" si="863"/>
        <v>0</v>
      </c>
      <c r="GP146" s="1180">
        <f t="shared" ca="1" si="863"/>
        <v>0</v>
      </c>
      <c r="GQ146" s="1180">
        <f t="shared" ca="1" si="863"/>
        <v>0</v>
      </c>
      <c r="HC146" s="1180">
        <f t="shared" ca="1" si="864"/>
        <v>0</v>
      </c>
      <c r="HD146" s="1180">
        <f t="shared" ca="1" si="864"/>
        <v>0</v>
      </c>
      <c r="HE146" s="1180">
        <f t="shared" ca="1" si="864"/>
        <v>0</v>
      </c>
      <c r="HF146" s="1180">
        <f t="shared" ca="1" si="864"/>
        <v>0</v>
      </c>
      <c r="HG146" s="1180">
        <f t="shared" ca="1" si="864"/>
        <v>0</v>
      </c>
      <c r="HH146" s="1180">
        <f t="shared" ca="1" si="864"/>
        <v>0</v>
      </c>
      <c r="HT146" s="1180">
        <f t="shared" ca="1" si="865"/>
        <v>0</v>
      </c>
      <c r="HU146" s="1180">
        <f t="shared" ca="1" si="865"/>
        <v>0</v>
      </c>
      <c r="HV146" s="1180">
        <f t="shared" ca="1" si="865"/>
        <v>0</v>
      </c>
      <c r="HW146" s="1180">
        <f t="shared" ca="1" si="865"/>
        <v>0</v>
      </c>
      <c r="HX146" s="1180">
        <f t="shared" ca="1" si="865"/>
        <v>0</v>
      </c>
      <c r="HY146" s="1180">
        <f t="shared" ca="1" si="865"/>
        <v>0</v>
      </c>
      <c r="HZ146" s="1180">
        <f t="shared" ca="1" si="865"/>
        <v>0</v>
      </c>
      <c r="IA146" s="1180">
        <f t="shared" ca="1" si="865"/>
        <v>0</v>
      </c>
      <c r="IB146" s="1180">
        <f t="shared" ca="1" si="865"/>
        <v>0</v>
      </c>
      <c r="IC146" s="1180">
        <f t="shared" ca="1" si="865"/>
        <v>0</v>
      </c>
      <c r="ID146" s="1180">
        <f t="shared" ca="1" si="865"/>
        <v>0</v>
      </c>
      <c r="IE146" s="1180">
        <f t="shared" ca="1" si="865"/>
        <v>0</v>
      </c>
      <c r="IQ146" s="1180">
        <f t="shared" ca="1" si="866"/>
        <v>0</v>
      </c>
      <c r="IR146" s="1180">
        <f t="shared" ca="1" si="866"/>
        <v>0</v>
      </c>
      <c r="IS146" s="1180">
        <f t="shared" ca="1" si="866"/>
        <v>0</v>
      </c>
      <c r="IT146" s="1180">
        <f t="shared" ca="1" si="866"/>
        <v>0</v>
      </c>
      <c r="IU146" s="1180">
        <f t="shared" ca="1" si="866"/>
        <v>0</v>
      </c>
      <c r="IV146" s="1180">
        <f t="shared" ca="1" si="866"/>
        <v>0</v>
      </c>
      <c r="IW146" s="1180">
        <f t="shared" ca="1" si="866"/>
        <v>0</v>
      </c>
      <c r="IX146" s="1180">
        <f t="shared" ca="1" si="866"/>
        <v>0</v>
      </c>
      <c r="IY146" s="1180">
        <f t="shared" ca="1" si="866"/>
        <v>0</v>
      </c>
      <c r="IZ146" s="1180">
        <f t="shared" ca="1" si="866"/>
        <v>0</v>
      </c>
      <c r="JA146" s="1180">
        <f t="shared" ca="1" si="867"/>
        <v>0</v>
      </c>
      <c r="JB146" s="1180">
        <f t="shared" ca="1" si="867"/>
        <v>0</v>
      </c>
      <c r="JC146" s="1180">
        <f t="shared" ca="1" si="867"/>
        <v>0</v>
      </c>
      <c r="JD146" s="1180">
        <f t="shared" ca="1" si="867"/>
        <v>0</v>
      </c>
      <c r="JE146" s="1180">
        <f t="shared" ca="1" si="867"/>
        <v>0</v>
      </c>
      <c r="JF146" s="1180">
        <f t="shared" ca="1" si="867"/>
        <v>0</v>
      </c>
      <c r="JG146" s="1180">
        <f t="shared" ca="1" si="867"/>
        <v>-0.19061763407186691</v>
      </c>
      <c r="JH146" s="1180">
        <f t="shared" ca="1" si="867"/>
        <v>0</v>
      </c>
      <c r="JT146" s="1180">
        <f t="shared" ca="1" si="868"/>
        <v>0</v>
      </c>
      <c r="JU146" s="1180">
        <f t="shared" ca="1" si="868"/>
        <v>0</v>
      </c>
      <c r="JV146" s="1180">
        <f t="shared" ca="1" si="868"/>
        <v>0</v>
      </c>
      <c r="JW146" s="1180">
        <f t="shared" ca="1" si="868"/>
        <v>0</v>
      </c>
      <c r="JX146" s="1180">
        <f t="shared" ca="1" si="868"/>
        <v>0</v>
      </c>
      <c r="JY146" s="1180">
        <f t="shared" ca="1" si="868"/>
        <v>0</v>
      </c>
      <c r="JZ146" s="1180">
        <f t="shared" ca="1" si="868"/>
        <v>0</v>
      </c>
      <c r="KA146" s="1180">
        <f t="shared" ca="1" si="868"/>
        <v>0</v>
      </c>
      <c r="KB146" s="1180">
        <f t="shared" ca="1" si="868"/>
        <v>0</v>
      </c>
      <c r="KC146" s="1180">
        <f t="shared" ca="1" si="868"/>
        <v>0</v>
      </c>
      <c r="KL146" s="1180">
        <f t="shared" ca="1" si="869"/>
        <v>0</v>
      </c>
      <c r="KM146" s="1180">
        <f t="shared" ca="1" si="869"/>
        <v>0</v>
      </c>
      <c r="KN146" s="1180">
        <f t="shared" ca="1" si="869"/>
        <v>0</v>
      </c>
      <c r="KO146" s="1180">
        <f t="shared" ca="1" si="869"/>
        <v>0</v>
      </c>
      <c r="KP146" s="1180">
        <f t="shared" ca="1" si="869"/>
        <v>0</v>
      </c>
      <c r="KQ146" s="1180">
        <f t="shared" ca="1" si="869"/>
        <v>0</v>
      </c>
      <c r="KR146" s="1180">
        <f t="shared" ca="1" si="869"/>
        <v>0</v>
      </c>
      <c r="LA146" s="1180">
        <f t="shared" ca="1" si="870"/>
        <v>0</v>
      </c>
      <c r="LB146" s="1180">
        <f t="shared" ca="1" si="870"/>
        <v>0</v>
      </c>
      <c r="LC146" s="1180">
        <f t="shared" ca="1" si="870"/>
        <v>0</v>
      </c>
      <c r="LD146" s="1180">
        <f t="shared" ca="1" si="870"/>
        <v>0</v>
      </c>
      <c r="LE146" s="1180">
        <f t="shared" ca="1" si="870"/>
        <v>0</v>
      </c>
      <c r="LF146" s="1180">
        <f t="shared" ca="1" si="870"/>
        <v>0</v>
      </c>
      <c r="LG146" s="1180">
        <f t="shared" ca="1" si="870"/>
        <v>0</v>
      </c>
      <c r="LH146" s="1180">
        <f t="shared" ca="1" si="870"/>
        <v>0</v>
      </c>
      <c r="LI146" s="1180">
        <f t="shared" ca="1" si="870"/>
        <v>0</v>
      </c>
      <c r="LJ146" s="1180">
        <f t="shared" ca="1" si="870"/>
        <v>0</v>
      </c>
      <c r="LK146" s="1180">
        <f t="shared" ca="1" si="870"/>
        <v>0</v>
      </c>
      <c r="LW146" s="1180">
        <f t="shared" ca="1" si="871"/>
        <v>0</v>
      </c>
      <c r="LX146" s="1180">
        <f t="shared" ca="1" si="871"/>
        <v>0</v>
      </c>
      <c r="LY146" s="1180">
        <f t="shared" ca="1" si="871"/>
        <v>0</v>
      </c>
      <c r="LZ146" s="1180">
        <f t="shared" ca="1" si="871"/>
        <v>0</v>
      </c>
      <c r="MA146" s="1180">
        <f t="shared" ca="1" si="871"/>
        <v>0</v>
      </c>
      <c r="MB146" s="1180">
        <f t="shared" ca="1" si="871"/>
        <v>0</v>
      </c>
      <c r="MC146" s="1180">
        <f t="shared" ca="1" si="871"/>
        <v>0</v>
      </c>
      <c r="MD146" s="1180">
        <f t="shared" ca="1" si="871"/>
        <v>0</v>
      </c>
      <c r="ME146" s="1180">
        <f t="shared" ca="1" si="871"/>
        <v>0</v>
      </c>
      <c r="MF146" s="1180">
        <f t="shared" ca="1" si="871"/>
        <v>0</v>
      </c>
      <c r="MG146" s="1180">
        <f t="shared" ca="1" si="872"/>
        <v>0</v>
      </c>
      <c r="MH146" s="1180">
        <f t="shared" ca="1" si="872"/>
        <v>0</v>
      </c>
      <c r="MI146" s="1180">
        <f t="shared" ca="1" si="872"/>
        <v>0</v>
      </c>
      <c r="MJ146" s="1180">
        <f t="shared" ca="1" si="872"/>
        <v>0</v>
      </c>
      <c r="MK146" s="1180">
        <f t="shared" ca="1" si="872"/>
        <v>0</v>
      </c>
      <c r="ML146" s="1180">
        <f t="shared" ca="1" si="872"/>
        <v>0</v>
      </c>
      <c r="MM146" s="1180">
        <f t="shared" ca="1" si="872"/>
        <v>0</v>
      </c>
      <c r="MN146" s="1180">
        <f t="shared" ca="1" si="872"/>
        <v>0</v>
      </c>
      <c r="MO146" s="1180">
        <f t="shared" ca="1" si="872"/>
        <v>0</v>
      </c>
      <c r="NA146" s="1180">
        <f t="shared" ca="1" si="873"/>
        <v>0</v>
      </c>
      <c r="NB146" s="1180">
        <f t="shared" ca="1" si="873"/>
        <v>0</v>
      </c>
      <c r="NC146" s="1180">
        <f t="shared" ca="1" si="873"/>
        <v>0</v>
      </c>
      <c r="ND146" s="1180">
        <f t="shared" ca="1" si="873"/>
        <v>0</v>
      </c>
      <c r="NE146" s="1180">
        <f t="shared" ca="1" si="873"/>
        <v>0</v>
      </c>
      <c r="NF146" s="1180">
        <f t="shared" ca="1" si="873"/>
        <v>0</v>
      </c>
      <c r="NG146" s="1180">
        <f t="shared" ca="1" si="873"/>
        <v>0</v>
      </c>
      <c r="NH146" s="1180">
        <f t="shared" ca="1" si="873"/>
        <v>0</v>
      </c>
      <c r="NI146" s="1180">
        <f t="shared" ca="1" si="873"/>
        <v>0</v>
      </c>
      <c r="NJ146" s="1180">
        <f t="shared" ca="1" si="873"/>
        <v>0</v>
      </c>
      <c r="NK146" s="1180">
        <f t="shared" ca="1" si="873"/>
        <v>0</v>
      </c>
      <c r="NL146" s="1180">
        <f t="shared" ca="1" si="873"/>
        <v>0</v>
      </c>
      <c r="NM146" s="1180">
        <f t="shared" ca="1" si="873"/>
        <v>0</v>
      </c>
      <c r="NN146" s="1180">
        <f t="shared" ca="1" si="873"/>
        <v>0</v>
      </c>
      <c r="NO146" s="1180">
        <f t="shared" ca="1" si="873"/>
        <v>0</v>
      </c>
      <c r="NP146" s="1180">
        <f t="shared" ca="1" si="873"/>
        <v>0</v>
      </c>
      <c r="OH146" s="1180">
        <f t="shared" ca="1" si="874"/>
        <v>0</v>
      </c>
      <c r="OI146" s="1180">
        <f t="shared" ca="1" si="874"/>
        <v>0</v>
      </c>
      <c r="OJ146" s="1180">
        <f t="shared" ca="1" si="874"/>
        <v>0</v>
      </c>
      <c r="OK146" s="1180">
        <f t="shared" ca="1" si="874"/>
        <v>0</v>
      </c>
      <c r="OL146" s="1180">
        <f t="shared" ca="1" si="874"/>
        <v>0</v>
      </c>
      <c r="OM146" s="1180">
        <f t="shared" ca="1" si="874"/>
        <v>0</v>
      </c>
      <c r="ON146" s="1180">
        <f t="shared" ca="1" si="874"/>
        <v>0</v>
      </c>
      <c r="OO146" s="1180">
        <f t="shared" ca="1" si="874"/>
        <v>0</v>
      </c>
      <c r="PA146" s="1180">
        <f t="shared" ca="1" si="875"/>
        <v>0</v>
      </c>
      <c r="PB146" s="1180">
        <f t="shared" ca="1" si="875"/>
        <v>0</v>
      </c>
      <c r="PC146" s="1180">
        <f t="shared" ca="1" si="875"/>
        <v>0</v>
      </c>
      <c r="PD146" s="1180">
        <f t="shared" ca="1" si="875"/>
        <v>0</v>
      </c>
      <c r="PE146" s="1180">
        <f t="shared" ca="1" si="875"/>
        <v>0</v>
      </c>
      <c r="PF146" s="1180">
        <f t="shared" ca="1" si="875"/>
        <v>0</v>
      </c>
      <c r="PG146" s="1180">
        <f t="shared" ca="1" si="875"/>
        <v>0</v>
      </c>
      <c r="PH146" s="1180">
        <f t="shared" ca="1" si="875"/>
        <v>0</v>
      </c>
      <c r="PI146" s="1180">
        <f t="shared" ca="1" si="875"/>
        <v>0</v>
      </c>
      <c r="PJ146" s="1180">
        <f t="shared" ca="1" si="875"/>
        <v>0</v>
      </c>
      <c r="PK146" s="1180">
        <f t="shared" ca="1" si="875"/>
        <v>0</v>
      </c>
      <c r="PW146" s="1180">
        <f t="shared" ca="1" si="854"/>
        <v>0</v>
      </c>
      <c r="PX146" s="1180">
        <f t="shared" ca="1" si="854"/>
        <v>0</v>
      </c>
      <c r="PY146" s="1180">
        <f t="shared" ca="1" si="854"/>
        <v>0</v>
      </c>
      <c r="PZ146" s="1180">
        <f t="shared" ca="1" si="854"/>
        <v>0</v>
      </c>
    </row>
    <row r="147" spans="1:442" ht="12" customHeight="1">
      <c r="A147" s="1">
        <v>36</v>
      </c>
      <c r="B147" s="1" t="s">
        <v>2648</v>
      </c>
      <c r="C147" s="1" t="s">
        <v>2685</v>
      </c>
      <c r="D147" s="1" t="s">
        <v>93</v>
      </c>
      <c r="E147" s="1181">
        <v>180.16</v>
      </c>
      <c r="F147" s="1">
        <v>-0.61003928257999995</v>
      </c>
      <c r="J147" s="1180">
        <f t="shared" ca="1" si="832"/>
        <v>0</v>
      </c>
      <c r="K147" s="1180">
        <f t="shared" ca="1" si="832"/>
        <v>0</v>
      </c>
      <c r="T147" s="1180">
        <f t="shared" ca="1" si="855"/>
        <v>0</v>
      </c>
      <c r="U147" s="1180">
        <f t="shared" ca="1" si="855"/>
        <v>0</v>
      </c>
      <c r="V147" s="1180">
        <f t="shared" ca="1" si="855"/>
        <v>0</v>
      </c>
      <c r="W147" s="1180">
        <f t="shared" ca="1" si="855"/>
        <v>0</v>
      </c>
      <c r="X147" s="1180">
        <f t="shared" ca="1" si="855"/>
        <v>0</v>
      </c>
      <c r="Y147" s="1180">
        <f t="shared" ca="1" si="855"/>
        <v>0</v>
      </c>
      <c r="Z147" s="1180">
        <f t="shared" ca="1" si="855"/>
        <v>0</v>
      </c>
      <c r="AA147" s="1180">
        <f t="shared" ca="1" si="855"/>
        <v>0</v>
      </c>
      <c r="AB147" s="1180">
        <f t="shared" ca="1" si="855"/>
        <v>0</v>
      </c>
      <c r="AC147" s="1180">
        <f t="shared" ca="1" si="855"/>
        <v>0</v>
      </c>
      <c r="AD147" s="1180">
        <f t="shared" ca="1" si="855"/>
        <v>0</v>
      </c>
      <c r="AM147" s="1180">
        <f t="shared" ca="1" si="856"/>
        <v>0</v>
      </c>
      <c r="AN147" s="1180">
        <f t="shared" ca="1" si="856"/>
        <v>0</v>
      </c>
      <c r="AO147" s="1180">
        <f t="shared" ca="1" si="856"/>
        <v>0</v>
      </c>
      <c r="AP147" s="1180">
        <f t="shared" ca="1" si="856"/>
        <v>0</v>
      </c>
      <c r="AQ147" s="1180">
        <f t="shared" ca="1" si="856"/>
        <v>0</v>
      </c>
      <c r="AR147" s="1180">
        <f t="shared" ca="1" si="856"/>
        <v>0</v>
      </c>
      <c r="AS147" s="1180">
        <f t="shared" ca="1" si="856"/>
        <v>0</v>
      </c>
      <c r="AT147" s="1180">
        <f t="shared" ca="1" si="856"/>
        <v>0</v>
      </c>
      <c r="AU147" s="1180">
        <f t="shared" ca="1" si="856"/>
        <v>0</v>
      </c>
      <c r="AV147" s="1180">
        <f t="shared" ca="1" si="856"/>
        <v>0</v>
      </c>
      <c r="AW147" s="1180">
        <f t="shared" ca="1" si="856"/>
        <v>0</v>
      </c>
      <c r="AX147" s="1180">
        <f t="shared" ca="1" si="856"/>
        <v>0</v>
      </c>
      <c r="AY147" s="1180">
        <f t="shared" ca="1" si="856"/>
        <v>0</v>
      </c>
      <c r="AZ147" s="1180">
        <f t="shared" ca="1" si="856"/>
        <v>0</v>
      </c>
      <c r="BA147" s="1180">
        <f t="shared" ca="1" si="856"/>
        <v>0</v>
      </c>
      <c r="BB147" s="1180">
        <f t="shared" ca="1" si="856"/>
        <v>0</v>
      </c>
      <c r="BN147" s="1180">
        <f t="shared" ca="1" si="857"/>
        <v>0</v>
      </c>
      <c r="BO147" s="1180">
        <f t="shared" ca="1" si="857"/>
        <v>0</v>
      </c>
      <c r="BP147" s="1180">
        <f t="shared" ca="1" si="857"/>
        <v>0</v>
      </c>
      <c r="BQ147" s="1180">
        <f t="shared" ca="1" si="857"/>
        <v>0</v>
      </c>
      <c r="BR147" s="1180">
        <f t="shared" ca="1" si="857"/>
        <v>0</v>
      </c>
      <c r="CD147" s="1180">
        <f t="shared" ca="1" si="858"/>
        <v>0</v>
      </c>
      <c r="CE147" s="1180">
        <f t="shared" ca="1" si="858"/>
        <v>0</v>
      </c>
      <c r="CF147" s="1180">
        <f t="shared" ca="1" si="858"/>
        <v>0</v>
      </c>
      <c r="CG147" s="1180">
        <f t="shared" ca="1" si="858"/>
        <v>0</v>
      </c>
      <c r="CH147" s="1180">
        <f t="shared" ca="1" si="858"/>
        <v>0</v>
      </c>
      <c r="CI147" s="1180">
        <f t="shared" ca="1" si="858"/>
        <v>0</v>
      </c>
      <c r="CJ147" s="1180">
        <f t="shared" ca="1" si="858"/>
        <v>0</v>
      </c>
      <c r="CK147" s="1180">
        <f t="shared" ca="1" si="858"/>
        <v>0</v>
      </c>
      <c r="CL147" s="1180">
        <f t="shared" ca="1" si="858"/>
        <v>0</v>
      </c>
      <c r="CM147" s="1180">
        <f t="shared" ca="1" si="858"/>
        <v>0</v>
      </c>
      <c r="CN147" s="1180">
        <f t="shared" ca="1" si="858"/>
        <v>0</v>
      </c>
      <c r="CO147" s="1180">
        <f t="shared" ca="1" si="858"/>
        <v>0</v>
      </c>
      <c r="DA147" s="1180">
        <f t="shared" ca="1" si="859"/>
        <v>0</v>
      </c>
      <c r="DB147" s="1180">
        <f t="shared" ca="1" si="859"/>
        <v>0</v>
      </c>
      <c r="DC147" s="1180">
        <f t="shared" ca="1" si="859"/>
        <v>0</v>
      </c>
      <c r="DD147" s="1180">
        <f t="shared" ca="1" si="859"/>
        <v>0</v>
      </c>
      <c r="DE147" s="1180">
        <f t="shared" ca="1" si="859"/>
        <v>0</v>
      </c>
      <c r="DF147" s="1180">
        <f t="shared" ca="1" si="859"/>
        <v>0</v>
      </c>
      <c r="DG147" s="1180">
        <f t="shared" ca="1" si="859"/>
        <v>0</v>
      </c>
      <c r="DH147" s="1180">
        <f t="shared" ca="1" si="859"/>
        <v>0</v>
      </c>
      <c r="DI147" s="1180">
        <f t="shared" ca="1" si="859"/>
        <v>0</v>
      </c>
      <c r="DJ147" s="1180">
        <f t="shared" ca="1" si="859"/>
        <v>0</v>
      </c>
      <c r="DV147" s="1180">
        <f t="shared" ca="1" si="860"/>
        <v>0</v>
      </c>
      <c r="DW147" s="1180">
        <f t="shared" ca="1" si="860"/>
        <v>0</v>
      </c>
      <c r="DX147" s="1180">
        <f t="shared" ca="1" si="860"/>
        <v>0</v>
      </c>
      <c r="DY147" s="1180">
        <f t="shared" ca="1" si="860"/>
        <v>0</v>
      </c>
      <c r="DZ147" s="1180">
        <f t="shared" ca="1" si="860"/>
        <v>0</v>
      </c>
      <c r="EA147" s="1180">
        <f t="shared" ca="1" si="860"/>
        <v>0</v>
      </c>
      <c r="EB147" s="1180">
        <f t="shared" ca="1" si="860"/>
        <v>0</v>
      </c>
      <c r="EC147" s="1180">
        <f t="shared" ca="1" si="860"/>
        <v>-1.2658930333546389E-3</v>
      </c>
      <c r="ED147" s="1180">
        <f t="shared" ca="1" si="860"/>
        <v>0</v>
      </c>
      <c r="EE147" s="1180">
        <f t="shared" ca="1" si="860"/>
        <v>0</v>
      </c>
      <c r="EF147" s="1180">
        <f t="shared" ca="1" si="860"/>
        <v>-1.2658930333546389E-3</v>
      </c>
      <c r="EG147" s="1180">
        <f t="shared" ca="1" si="860"/>
        <v>0</v>
      </c>
      <c r="EH147" s="1180">
        <f t="shared" ca="1" si="860"/>
        <v>0</v>
      </c>
      <c r="EI147" s="1180">
        <f t="shared" ca="1" si="860"/>
        <v>0</v>
      </c>
      <c r="EJ147" s="1180">
        <f t="shared" ca="1" si="860"/>
        <v>0</v>
      </c>
      <c r="EK147" s="1180">
        <f t="shared" ca="1" si="860"/>
        <v>0</v>
      </c>
      <c r="EW147" s="1180">
        <f t="shared" ca="1" si="861"/>
        <v>0</v>
      </c>
      <c r="EX147" s="1180">
        <f t="shared" ca="1" si="861"/>
        <v>0</v>
      </c>
      <c r="EY147" s="1180">
        <f t="shared" ca="1" si="861"/>
        <v>0</v>
      </c>
      <c r="EZ147" s="1180">
        <f t="shared" ca="1" si="861"/>
        <v>0</v>
      </c>
      <c r="FA147" s="1180">
        <f t="shared" ca="1" si="861"/>
        <v>0</v>
      </c>
      <c r="FB147" s="1180">
        <f t="shared" ca="1" si="861"/>
        <v>0</v>
      </c>
      <c r="FN147" s="1180">
        <f t="shared" ca="1" si="862"/>
        <v>0</v>
      </c>
      <c r="FO147" s="1180">
        <f t="shared" ca="1" si="862"/>
        <v>0</v>
      </c>
      <c r="FP147" s="1180">
        <f t="shared" ca="1" si="862"/>
        <v>0</v>
      </c>
      <c r="FQ147" s="1180">
        <f t="shared" ca="1" si="862"/>
        <v>0</v>
      </c>
      <c r="FR147" s="1180">
        <f t="shared" ca="1" si="862"/>
        <v>0</v>
      </c>
      <c r="FS147" s="1180">
        <f t="shared" ca="1" si="862"/>
        <v>0</v>
      </c>
      <c r="FT147" s="1180">
        <f t="shared" ca="1" si="862"/>
        <v>0</v>
      </c>
      <c r="FU147" s="1180">
        <f t="shared" ca="1" si="862"/>
        <v>0</v>
      </c>
      <c r="FV147" s="1180">
        <f t="shared" ca="1" si="862"/>
        <v>0</v>
      </c>
      <c r="FW147" s="1180">
        <f t="shared" ca="1" si="862"/>
        <v>0</v>
      </c>
      <c r="FX147" s="1180">
        <f t="shared" ca="1" si="862"/>
        <v>0</v>
      </c>
      <c r="GJ147" s="1180">
        <f t="shared" ca="1" si="863"/>
        <v>0</v>
      </c>
      <c r="GK147" s="1180">
        <f t="shared" ca="1" si="863"/>
        <v>0</v>
      </c>
      <c r="GL147" s="1180">
        <f t="shared" ca="1" si="863"/>
        <v>0</v>
      </c>
      <c r="GM147" s="1180">
        <f t="shared" ca="1" si="863"/>
        <v>0</v>
      </c>
      <c r="GN147" s="1180">
        <f t="shared" ca="1" si="863"/>
        <v>0</v>
      </c>
      <c r="GO147" s="1180">
        <f t="shared" ca="1" si="863"/>
        <v>0</v>
      </c>
      <c r="GP147" s="1180">
        <f t="shared" ca="1" si="863"/>
        <v>0</v>
      </c>
      <c r="GQ147" s="1180">
        <f t="shared" ca="1" si="863"/>
        <v>0</v>
      </c>
      <c r="HC147" s="1180">
        <f t="shared" ca="1" si="864"/>
        <v>0</v>
      </c>
      <c r="HD147" s="1180">
        <f t="shared" ca="1" si="864"/>
        <v>0</v>
      </c>
      <c r="HE147" s="1180">
        <f t="shared" ca="1" si="864"/>
        <v>0</v>
      </c>
      <c r="HF147" s="1180">
        <f t="shared" ca="1" si="864"/>
        <v>0</v>
      </c>
      <c r="HG147" s="1180">
        <f t="shared" ca="1" si="864"/>
        <v>0</v>
      </c>
      <c r="HH147" s="1180">
        <f t="shared" ca="1" si="864"/>
        <v>0</v>
      </c>
      <c r="HT147" s="1180">
        <f t="shared" ca="1" si="865"/>
        <v>0</v>
      </c>
      <c r="HU147" s="1180">
        <f t="shared" ca="1" si="865"/>
        <v>0</v>
      </c>
      <c r="HV147" s="1180">
        <f t="shared" ca="1" si="865"/>
        <v>0</v>
      </c>
      <c r="HW147" s="1180">
        <f t="shared" ca="1" si="865"/>
        <v>0</v>
      </c>
      <c r="HX147" s="1180">
        <f t="shared" ca="1" si="865"/>
        <v>0</v>
      </c>
      <c r="HY147" s="1180">
        <f t="shared" ca="1" si="865"/>
        <v>0</v>
      </c>
      <c r="HZ147" s="1180">
        <f t="shared" ca="1" si="865"/>
        <v>0</v>
      </c>
      <c r="IA147" s="1180">
        <f t="shared" ca="1" si="865"/>
        <v>0</v>
      </c>
      <c r="IB147" s="1180">
        <f t="shared" ca="1" si="865"/>
        <v>0</v>
      </c>
      <c r="IC147" s="1180">
        <f t="shared" ca="1" si="865"/>
        <v>0</v>
      </c>
      <c r="ID147" s="1180">
        <f t="shared" ca="1" si="865"/>
        <v>0</v>
      </c>
      <c r="IE147" s="1180">
        <f t="shared" ca="1" si="865"/>
        <v>0</v>
      </c>
      <c r="IQ147" s="1180">
        <f t="shared" ca="1" si="866"/>
        <v>0</v>
      </c>
      <c r="IR147" s="1180">
        <f t="shared" ca="1" si="866"/>
        <v>0</v>
      </c>
      <c r="IS147" s="1180">
        <f t="shared" ca="1" si="866"/>
        <v>0</v>
      </c>
      <c r="IT147" s="1180">
        <f t="shared" ca="1" si="866"/>
        <v>0</v>
      </c>
      <c r="IU147" s="1180">
        <f t="shared" ca="1" si="866"/>
        <v>0</v>
      </c>
      <c r="IV147" s="1180">
        <f t="shared" ca="1" si="866"/>
        <v>0</v>
      </c>
      <c r="IW147" s="1180">
        <f t="shared" ca="1" si="866"/>
        <v>0</v>
      </c>
      <c r="IX147" s="1180">
        <f t="shared" ca="1" si="866"/>
        <v>0</v>
      </c>
      <c r="IY147" s="1180">
        <f t="shared" ca="1" si="866"/>
        <v>0</v>
      </c>
      <c r="IZ147" s="1180">
        <f t="shared" ca="1" si="866"/>
        <v>0</v>
      </c>
      <c r="JA147" s="1180">
        <f t="shared" ca="1" si="867"/>
        <v>0</v>
      </c>
      <c r="JB147" s="1180">
        <f t="shared" ca="1" si="867"/>
        <v>0</v>
      </c>
      <c r="JC147" s="1180">
        <f t="shared" ca="1" si="867"/>
        <v>0</v>
      </c>
      <c r="JD147" s="1180">
        <f t="shared" ca="1" si="867"/>
        <v>0</v>
      </c>
      <c r="JE147" s="1180">
        <f t="shared" ca="1" si="867"/>
        <v>0</v>
      </c>
      <c r="JF147" s="1180">
        <f t="shared" ca="1" si="867"/>
        <v>0</v>
      </c>
      <c r="JG147" s="1180">
        <f t="shared" ca="1" si="867"/>
        <v>0</v>
      </c>
      <c r="JH147" s="1180">
        <f t="shared" ca="1" si="867"/>
        <v>0</v>
      </c>
      <c r="JT147" s="1180">
        <f t="shared" ca="1" si="868"/>
        <v>0</v>
      </c>
      <c r="JU147" s="1180">
        <f t="shared" ca="1" si="868"/>
        <v>0</v>
      </c>
      <c r="JV147" s="1180">
        <f t="shared" ca="1" si="868"/>
        <v>0</v>
      </c>
      <c r="JW147" s="1180">
        <f t="shared" ca="1" si="868"/>
        <v>0</v>
      </c>
      <c r="JX147" s="1180">
        <f t="shared" ca="1" si="868"/>
        <v>0</v>
      </c>
      <c r="JY147" s="1180">
        <f t="shared" ca="1" si="868"/>
        <v>0</v>
      </c>
      <c r="JZ147" s="1180">
        <f t="shared" ca="1" si="868"/>
        <v>0</v>
      </c>
      <c r="KA147" s="1180">
        <f t="shared" ca="1" si="868"/>
        <v>0</v>
      </c>
      <c r="KB147" s="1180">
        <f t="shared" ca="1" si="868"/>
        <v>0</v>
      </c>
      <c r="KC147" s="1180">
        <f t="shared" ca="1" si="868"/>
        <v>0</v>
      </c>
      <c r="KL147" s="1180">
        <f t="shared" ca="1" si="869"/>
        <v>0</v>
      </c>
      <c r="KM147" s="1180">
        <f t="shared" ca="1" si="869"/>
        <v>0</v>
      </c>
      <c r="KN147" s="1180">
        <f t="shared" ca="1" si="869"/>
        <v>0</v>
      </c>
      <c r="KO147" s="1180">
        <f t="shared" ca="1" si="869"/>
        <v>0</v>
      </c>
      <c r="KP147" s="1180">
        <f t="shared" ca="1" si="869"/>
        <v>0</v>
      </c>
      <c r="KQ147" s="1180">
        <f t="shared" ca="1" si="869"/>
        <v>0</v>
      </c>
      <c r="KR147" s="1180">
        <f t="shared" ca="1" si="869"/>
        <v>0</v>
      </c>
      <c r="LA147" s="1180">
        <f t="shared" ca="1" si="870"/>
        <v>0</v>
      </c>
      <c r="LB147" s="1180">
        <f t="shared" ca="1" si="870"/>
        <v>0</v>
      </c>
      <c r="LC147" s="1180">
        <f t="shared" ca="1" si="870"/>
        <v>0</v>
      </c>
      <c r="LD147" s="1180">
        <f t="shared" ca="1" si="870"/>
        <v>0</v>
      </c>
      <c r="LE147" s="1180">
        <f t="shared" ca="1" si="870"/>
        <v>0</v>
      </c>
      <c r="LF147" s="1180">
        <f t="shared" ca="1" si="870"/>
        <v>0</v>
      </c>
      <c r="LG147" s="1180">
        <f t="shared" ca="1" si="870"/>
        <v>0</v>
      </c>
      <c r="LH147" s="1180">
        <f t="shared" ca="1" si="870"/>
        <v>0</v>
      </c>
      <c r="LI147" s="1180">
        <f t="shared" ca="1" si="870"/>
        <v>0</v>
      </c>
      <c r="LJ147" s="1180">
        <f t="shared" ca="1" si="870"/>
        <v>0</v>
      </c>
      <c r="LK147" s="1180">
        <f t="shared" ca="1" si="870"/>
        <v>0</v>
      </c>
      <c r="LW147" s="1180">
        <f t="shared" ca="1" si="871"/>
        <v>0</v>
      </c>
      <c r="LX147" s="1180">
        <f t="shared" ca="1" si="871"/>
        <v>0</v>
      </c>
      <c r="LY147" s="1180">
        <f t="shared" ca="1" si="871"/>
        <v>0</v>
      </c>
      <c r="LZ147" s="1180">
        <f t="shared" ca="1" si="871"/>
        <v>0</v>
      </c>
      <c r="MA147" s="1180">
        <f t="shared" ca="1" si="871"/>
        <v>0</v>
      </c>
      <c r="MB147" s="1180">
        <f t="shared" ca="1" si="871"/>
        <v>0</v>
      </c>
      <c r="MC147" s="1180">
        <f t="shared" ca="1" si="871"/>
        <v>0</v>
      </c>
      <c r="MD147" s="1180">
        <f t="shared" ca="1" si="871"/>
        <v>0</v>
      </c>
      <c r="ME147" s="1180">
        <f t="shared" ca="1" si="871"/>
        <v>0</v>
      </c>
      <c r="MF147" s="1180">
        <f t="shared" ca="1" si="871"/>
        <v>0</v>
      </c>
      <c r="MG147" s="1180">
        <f t="shared" ca="1" si="872"/>
        <v>0</v>
      </c>
      <c r="MH147" s="1180">
        <f t="shared" ca="1" si="872"/>
        <v>0</v>
      </c>
      <c r="MI147" s="1180">
        <f t="shared" ca="1" si="872"/>
        <v>0</v>
      </c>
      <c r="MJ147" s="1180">
        <f t="shared" ca="1" si="872"/>
        <v>0</v>
      </c>
      <c r="MK147" s="1180">
        <f t="shared" ca="1" si="872"/>
        <v>0</v>
      </c>
      <c r="ML147" s="1180">
        <f t="shared" ca="1" si="872"/>
        <v>0</v>
      </c>
      <c r="MM147" s="1180">
        <f t="shared" ca="1" si="872"/>
        <v>0</v>
      </c>
      <c r="MN147" s="1180">
        <f t="shared" ca="1" si="872"/>
        <v>0</v>
      </c>
      <c r="MO147" s="1180">
        <f t="shared" ca="1" si="872"/>
        <v>0</v>
      </c>
      <c r="NA147" s="1180">
        <f t="shared" ca="1" si="873"/>
        <v>0</v>
      </c>
      <c r="NB147" s="1180">
        <f t="shared" ca="1" si="873"/>
        <v>0</v>
      </c>
      <c r="NC147" s="1180">
        <f t="shared" ca="1" si="873"/>
        <v>0</v>
      </c>
      <c r="ND147" s="1180">
        <f t="shared" ca="1" si="873"/>
        <v>0</v>
      </c>
      <c r="NE147" s="1180">
        <f t="shared" ca="1" si="873"/>
        <v>0</v>
      </c>
      <c r="NF147" s="1180">
        <f t="shared" ca="1" si="873"/>
        <v>0</v>
      </c>
      <c r="NG147" s="1180">
        <f t="shared" ca="1" si="873"/>
        <v>0</v>
      </c>
      <c r="NH147" s="1180">
        <f t="shared" ca="1" si="873"/>
        <v>0</v>
      </c>
      <c r="NI147" s="1180">
        <f t="shared" ca="1" si="873"/>
        <v>0</v>
      </c>
      <c r="NJ147" s="1180">
        <f t="shared" ca="1" si="873"/>
        <v>0</v>
      </c>
      <c r="NK147" s="1180">
        <f t="shared" ca="1" si="873"/>
        <v>0</v>
      </c>
      <c r="NL147" s="1180">
        <f t="shared" ca="1" si="873"/>
        <v>0</v>
      </c>
      <c r="NM147" s="1180">
        <f t="shared" ca="1" si="873"/>
        <v>0</v>
      </c>
      <c r="NN147" s="1180">
        <f t="shared" ca="1" si="873"/>
        <v>0</v>
      </c>
      <c r="NO147" s="1180">
        <f t="shared" ca="1" si="873"/>
        <v>0</v>
      </c>
      <c r="NP147" s="1180">
        <f t="shared" ca="1" si="873"/>
        <v>0</v>
      </c>
      <c r="OH147" s="1180">
        <f t="shared" ca="1" si="874"/>
        <v>0</v>
      </c>
      <c r="OI147" s="1180">
        <f t="shared" ca="1" si="874"/>
        <v>0</v>
      </c>
      <c r="OJ147" s="1180">
        <f t="shared" ca="1" si="874"/>
        <v>0</v>
      </c>
      <c r="OK147" s="1180">
        <f t="shared" ca="1" si="874"/>
        <v>0</v>
      </c>
      <c r="OL147" s="1180">
        <f t="shared" ca="1" si="874"/>
        <v>0</v>
      </c>
      <c r="OM147" s="1180">
        <f t="shared" ca="1" si="874"/>
        <v>0</v>
      </c>
      <c r="ON147" s="1180">
        <f t="shared" ca="1" si="874"/>
        <v>0</v>
      </c>
      <c r="OO147" s="1180">
        <f t="shared" ca="1" si="874"/>
        <v>0</v>
      </c>
      <c r="PA147" s="1180">
        <f t="shared" ca="1" si="875"/>
        <v>0</v>
      </c>
      <c r="PB147" s="1180">
        <f t="shared" ca="1" si="875"/>
        <v>0</v>
      </c>
      <c r="PC147" s="1180">
        <f t="shared" ca="1" si="875"/>
        <v>0</v>
      </c>
      <c r="PD147" s="1180">
        <f t="shared" ca="1" si="875"/>
        <v>0</v>
      </c>
      <c r="PE147" s="1180">
        <f t="shared" ca="1" si="875"/>
        <v>0</v>
      </c>
      <c r="PF147" s="1180">
        <f t="shared" ca="1" si="875"/>
        <v>0</v>
      </c>
      <c r="PG147" s="1180">
        <f t="shared" ca="1" si="875"/>
        <v>0</v>
      </c>
      <c r="PH147" s="1180">
        <f t="shared" ca="1" si="875"/>
        <v>0</v>
      </c>
      <c r="PI147" s="1180">
        <f t="shared" ca="1" si="875"/>
        <v>0</v>
      </c>
      <c r="PJ147" s="1180">
        <f t="shared" ca="1" si="875"/>
        <v>0</v>
      </c>
      <c r="PK147" s="1180">
        <f t="shared" ca="1" si="875"/>
        <v>0</v>
      </c>
      <c r="PW147" s="1180">
        <f t="shared" ca="1" si="854"/>
        <v>0</v>
      </c>
      <c r="PX147" s="1180">
        <f t="shared" ca="1" si="854"/>
        <v>0</v>
      </c>
      <c r="PY147" s="1180">
        <f t="shared" ca="1" si="854"/>
        <v>0</v>
      </c>
      <c r="PZ147" s="1180">
        <f t="shared" ca="1" si="854"/>
        <v>0</v>
      </c>
    </row>
    <row r="148" spans="1:442" ht="12" customHeight="1">
      <c r="A148" s="1">
        <v>37</v>
      </c>
      <c r="B148" s="1" t="s">
        <v>2648</v>
      </c>
      <c r="C148" s="1" t="s">
        <v>2686</v>
      </c>
      <c r="D148" s="1" t="s">
        <v>93</v>
      </c>
      <c r="E148" s="1181">
        <v>100.20404000000001</v>
      </c>
      <c r="F148" s="1">
        <v>-1.06639971566</v>
      </c>
      <c r="J148" s="1180">
        <f t="shared" ca="1" si="832"/>
        <v>0</v>
      </c>
      <c r="K148" s="1180">
        <f t="shared" ca="1" si="832"/>
        <v>0</v>
      </c>
      <c r="T148" s="1180">
        <f t="shared" ca="1" si="855"/>
        <v>0</v>
      </c>
      <c r="U148" s="1180">
        <f t="shared" ca="1" si="855"/>
        <v>0</v>
      </c>
      <c r="V148" s="1180">
        <f t="shared" ca="1" si="855"/>
        <v>0</v>
      </c>
      <c r="W148" s="1180">
        <f t="shared" ca="1" si="855"/>
        <v>0</v>
      </c>
      <c r="X148" s="1180">
        <f t="shared" ca="1" si="855"/>
        <v>0</v>
      </c>
      <c r="Y148" s="1180">
        <f t="shared" ca="1" si="855"/>
        <v>0</v>
      </c>
      <c r="Z148" s="1180">
        <f t="shared" ca="1" si="855"/>
        <v>0</v>
      </c>
      <c r="AA148" s="1180">
        <f t="shared" ca="1" si="855"/>
        <v>0</v>
      </c>
      <c r="AB148" s="1180">
        <f t="shared" ca="1" si="855"/>
        <v>0</v>
      </c>
      <c r="AC148" s="1180">
        <f t="shared" ca="1" si="855"/>
        <v>0</v>
      </c>
      <c r="AD148" s="1180">
        <f t="shared" ca="1" si="855"/>
        <v>0</v>
      </c>
      <c r="AM148" s="1180">
        <f t="shared" ca="1" si="856"/>
        <v>0</v>
      </c>
      <c r="AN148" s="1180">
        <f t="shared" ca="1" si="856"/>
        <v>0</v>
      </c>
      <c r="AO148" s="1180">
        <f t="shared" ca="1" si="856"/>
        <v>0</v>
      </c>
      <c r="AP148" s="1180">
        <f t="shared" ca="1" si="856"/>
        <v>0</v>
      </c>
      <c r="AQ148" s="1180">
        <f t="shared" ca="1" si="856"/>
        <v>0</v>
      </c>
      <c r="AR148" s="1180">
        <f t="shared" ca="1" si="856"/>
        <v>0</v>
      </c>
      <c r="AS148" s="1180">
        <f t="shared" ca="1" si="856"/>
        <v>0</v>
      </c>
      <c r="AT148" s="1180">
        <f t="shared" ca="1" si="856"/>
        <v>0</v>
      </c>
      <c r="AU148" s="1180">
        <f t="shared" ca="1" si="856"/>
        <v>0</v>
      </c>
      <c r="AV148" s="1180">
        <f t="shared" ca="1" si="856"/>
        <v>0</v>
      </c>
      <c r="AW148" s="1180">
        <f t="shared" ca="1" si="856"/>
        <v>0</v>
      </c>
      <c r="AX148" s="1180">
        <f t="shared" ca="1" si="856"/>
        <v>0</v>
      </c>
      <c r="AY148" s="1180">
        <f t="shared" ca="1" si="856"/>
        <v>0</v>
      </c>
      <c r="AZ148" s="1180">
        <f t="shared" ca="1" si="856"/>
        <v>0</v>
      </c>
      <c r="BA148" s="1180">
        <f t="shared" ca="1" si="856"/>
        <v>0</v>
      </c>
      <c r="BB148" s="1180">
        <f t="shared" ca="1" si="856"/>
        <v>0</v>
      </c>
      <c r="BN148" s="1180">
        <f t="shared" ca="1" si="857"/>
        <v>0</v>
      </c>
      <c r="BO148" s="1180">
        <f t="shared" ca="1" si="857"/>
        <v>0</v>
      </c>
      <c r="BP148" s="1180">
        <f t="shared" ca="1" si="857"/>
        <v>0</v>
      </c>
      <c r="BQ148" s="1180">
        <f t="shared" ca="1" si="857"/>
        <v>0</v>
      </c>
      <c r="BR148" s="1180">
        <f t="shared" ca="1" si="857"/>
        <v>0</v>
      </c>
      <c r="CD148" s="1180">
        <f t="shared" ca="1" si="858"/>
        <v>0</v>
      </c>
      <c r="CE148" s="1180">
        <f t="shared" ca="1" si="858"/>
        <v>0</v>
      </c>
      <c r="CF148" s="1180">
        <f t="shared" ca="1" si="858"/>
        <v>0</v>
      </c>
      <c r="CG148" s="1180">
        <f t="shared" ca="1" si="858"/>
        <v>0</v>
      </c>
      <c r="CH148" s="1180">
        <f t="shared" ca="1" si="858"/>
        <v>0</v>
      </c>
      <c r="CI148" s="1180">
        <f t="shared" ca="1" si="858"/>
        <v>0</v>
      </c>
      <c r="CJ148" s="1180">
        <f t="shared" ca="1" si="858"/>
        <v>0</v>
      </c>
      <c r="CK148" s="1180">
        <f t="shared" ca="1" si="858"/>
        <v>0</v>
      </c>
      <c r="CL148" s="1180">
        <f t="shared" ca="1" si="858"/>
        <v>0</v>
      </c>
      <c r="CM148" s="1180">
        <f t="shared" ca="1" si="858"/>
        <v>0</v>
      </c>
      <c r="CN148" s="1180">
        <f t="shared" ca="1" si="858"/>
        <v>0</v>
      </c>
      <c r="CO148" s="1180">
        <f t="shared" ca="1" si="858"/>
        <v>0</v>
      </c>
      <c r="DA148" s="1180">
        <f t="shared" ca="1" si="859"/>
        <v>0</v>
      </c>
      <c r="DB148" s="1180">
        <f t="shared" ca="1" si="859"/>
        <v>0</v>
      </c>
      <c r="DC148" s="1180">
        <f t="shared" ca="1" si="859"/>
        <v>0</v>
      </c>
      <c r="DD148" s="1180">
        <f t="shared" ca="1" si="859"/>
        <v>0</v>
      </c>
      <c r="DE148" s="1180">
        <f t="shared" ca="1" si="859"/>
        <v>0</v>
      </c>
      <c r="DF148" s="1180">
        <f t="shared" ca="1" si="859"/>
        <v>0</v>
      </c>
      <c r="DG148" s="1180">
        <f t="shared" ca="1" si="859"/>
        <v>0</v>
      </c>
      <c r="DH148" s="1180">
        <f t="shared" ca="1" si="859"/>
        <v>0</v>
      </c>
      <c r="DI148" s="1180">
        <f t="shared" ca="1" si="859"/>
        <v>0</v>
      </c>
      <c r="DJ148" s="1180">
        <f t="shared" ca="1" si="859"/>
        <v>0</v>
      </c>
      <c r="DV148" s="1180">
        <f t="shared" ca="1" si="860"/>
        <v>0</v>
      </c>
      <c r="DW148" s="1180">
        <f t="shared" ca="1" si="860"/>
        <v>0</v>
      </c>
      <c r="DX148" s="1180">
        <f t="shared" ca="1" si="860"/>
        <v>0</v>
      </c>
      <c r="DY148" s="1180">
        <f t="shared" ca="1" si="860"/>
        <v>0</v>
      </c>
      <c r="DZ148" s="1180">
        <f t="shared" ca="1" si="860"/>
        <v>0</v>
      </c>
      <c r="EA148" s="1180">
        <f t="shared" ca="1" si="860"/>
        <v>0</v>
      </c>
      <c r="EB148" s="1180">
        <f t="shared" ca="1" si="860"/>
        <v>0</v>
      </c>
      <c r="EC148" s="1180">
        <f t="shared" ca="1" si="860"/>
        <v>0</v>
      </c>
      <c r="ED148" s="1180">
        <f t="shared" ca="1" si="860"/>
        <v>0</v>
      </c>
      <c r="EE148" s="1180">
        <f t="shared" ca="1" si="860"/>
        <v>0</v>
      </c>
      <c r="EF148" s="1180">
        <f t="shared" ca="1" si="860"/>
        <v>0</v>
      </c>
      <c r="EG148" s="1180">
        <f t="shared" ca="1" si="860"/>
        <v>0</v>
      </c>
      <c r="EH148" s="1180">
        <f t="shared" ca="1" si="860"/>
        <v>0</v>
      </c>
      <c r="EI148" s="1180">
        <f t="shared" ca="1" si="860"/>
        <v>0</v>
      </c>
      <c r="EJ148" s="1180">
        <f t="shared" ca="1" si="860"/>
        <v>0</v>
      </c>
      <c r="EK148" s="1180">
        <f t="shared" ca="1" si="860"/>
        <v>0</v>
      </c>
      <c r="EW148" s="1180">
        <f t="shared" ca="1" si="861"/>
        <v>0</v>
      </c>
      <c r="EX148" s="1180">
        <f t="shared" ca="1" si="861"/>
        <v>0</v>
      </c>
      <c r="EY148" s="1180">
        <f t="shared" ca="1" si="861"/>
        <v>0</v>
      </c>
      <c r="EZ148" s="1180">
        <f t="shared" ca="1" si="861"/>
        <v>0</v>
      </c>
      <c r="FA148" s="1180">
        <f t="shared" ca="1" si="861"/>
        <v>0</v>
      </c>
      <c r="FB148" s="1180">
        <f t="shared" ca="1" si="861"/>
        <v>0</v>
      </c>
      <c r="FN148" s="1180">
        <f t="shared" ca="1" si="862"/>
        <v>0</v>
      </c>
      <c r="FO148" s="1180">
        <f t="shared" ca="1" si="862"/>
        <v>0</v>
      </c>
      <c r="FP148" s="1180">
        <f t="shared" ca="1" si="862"/>
        <v>0</v>
      </c>
      <c r="FQ148" s="1180">
        <f t="shared" ca="1" si="862"/>
        <v>0</v>
      </c>
      <c r="FR148" s="1180">
        <f t="shared" ca="1" si="862"/>
        <v>0</v>
      </c>
      <c r="FS148" s="1180">
        <f t="shared" ca="1" si="862"/>
        <v>0</v>
      </c>
      <c r="FT148" s="1180">
        <f t="shared" ca="1" si="862"/>
        <v>0</v>
      </c>
      <c r="FU148" s="1180">
        <f t="shared" ca="1" si="862"/>
        <v>0</v>
      </c>
      <c r="FV148" s="1180">
        <f t="shared" ca="1" si="862"/>
        <v>0</v>
      </c>
      <c r="FW148" s="1180">
        <f t="shared" ca="1" si="862"/>
        <v>0</v>
      </c>
      <c r="FX148" s="1180">
        <f t="shared" ca="1" si="862"/>
        <v>0</v>
      </c>
      <c r="GJ148" s="1180">
        <f t="shared" ca="1" si="863"/>
        <v>0</v>
      </c>
      <c r="GK148" s="1180">
        <f t="shared" ca="1" si="863"/>
        <v>0</v>
      </c>
      <c r="GL148" s="1180">
        <f t="shared" ca="1" si="863"/>
        <v>0</v>
      </c>
      <c r="GM148" s="1180">
        <f t="shared" ca="1" si="863"/>
        <v>0</v>
      </c>
      <c r="GN148" s="1180">
        <f t="shared" ca="1" si="863"/>
        <v>0</v>
      </c>
      <c r="GO148" s="1180">
        <f t="shared" ca="1" si="863"/>
        <v>0</v>
      </c>
      <c r="GP148" s="1180">
        <f t="shared" ca="1" si="863"/>
        <v>0</v>
      </c>
      <c r="GQ148" s="1180">
        <f t="shared" ca="1" si="863"/>
        <v>0</v>
      </c>
      <c r="HC148" s="1180">
        <f t="shared" ca="1" si="864"/>
        <v>0</v>
      </c>
      <c r="HD148" s="1180">
        <f t="shared" ca="1" si="864"/>
        <v>0</v>
      </c>
      <c r="HE148" s="1180">
        <f t="shared" ca="1" si="864"/>
        <v>0</v>
      </c>
      <c r="HF148" s="1180">
        <f t="shared" ca="1" si="864"/>
        <v>0</v>
      </c>
      <c r="HG148" s="1180">
        <f t="shared" ca="1" si="864"/>
        <v>0</v>
      </c>
      <c r="HH148" s="1180">
        <f t="shared" ca="1" si="864"/>
        <v>0</v>
      </c>
      <c r="HT148" s="1180">
        <f t="shared" ca="1" si="865"/>
        <v>0</v>
      </c>
      <c r="HU148" s="1180">
        <f t="shared" ca="1" si="865"/>
        <v>0</v>
      </c>
      <c r="HV148" s="1180">
        <f t="shared" ca="1" si="865"/>
        <v>0</v>
      </c>
      <c r="HW148" s="1180">
        <f t="shared" ca="1" si="865"/>
        <v>0</v>
      </c>
      <c r="HX148" s="1180">
        <f t="shared" ca="1" si="865"/>
        <v>0</v>
      </c>
      <c r="HY148" s="1180">
        <f t="shared" ca="1" si="865"/>
        <v>0</v>
      </c>
      <c r="HZ148" s="1180">
        <f t="shared" ca="1" si="865"/>
        <v>0</v>
      </c>
      <c r="IA148" s="1180">
        <f t="shared" ca="1" si="865"/>
        <v>0</v>
      </c>
      <c r="IB148" s="1180">
        <f t="shared" ca="1" si="865"/>
        <v>0</v>
      </c>
      <c r="IC148" s="1180">
        <f t="shared" ca="1" si="865"/>
        <v>0</v>
      </c>
      <c r="ID148" s="1180">
        <f t="shared" ca="1" si="865"/>
        <v>0</v>
      </c>
      <c r="IE148" s="1180">
        <f t="shared" ca="1" si="865"/>
        <v>0</v>
      </c>
      <c r="IQ148" s="1180">
        <f t="shared" ca="1" si="866"/>
        <v>0</v>
      </c>
      <c r="IR148" s="1180">
        <f t="shared" ca="1" si="866"/>
        <v>0</v>
      </c>
      <c r="IS148" s="1180">
        <f t="shared" ca="1" si="866"/>
        <v>0</v>
      </c>
      <c r="IT148" s="1180">
        <f t="shared" ca="1" si="866"/>
        <v>0</v>
      </c>
      <c r="IU148" s="1180">
        <f t="shared" ca="1" si="866"/>
        <v>0</v>
      </c>
      <c r="IV148" s="1180">
        <f t="shared" ca="1" si="866"/>
        <v>0</v>
      </c>
      <c r="IW148" s="1180">
        <f t="shared" ca="1" si="866"/>
        <v>0</v>
      </c>
      <c r="IX148" s="1180">
        <f t="shared" ca="1" si="866"/>
        <v>0</v>
      </c>
      <c r="IY148" s="1180">
        <f t="shared" ca="1" si="866"/>
        <v>0</v>
      </c>
      <c r="IZ148" s="1180">
        <f t="shared" ca="1" si="866"/>
        <v>0</v>
      </c>
      <c r="JA148" s="1180">
        <f t="shared" ca="1" si="867"/>
        <v>0</v>
      </c>
      <c r="JB148" s="1180">
        <f t="shared" ca="1" si="867"/>
        <v>0</v>
      </c>
      <c r="JC148" s="1180">
        <f t="shared" ca="1" si="867"/>
        <v>0</v>
      </c>
      <c r="JD148" s="1180">
        <f t="shared" ca="1" si="867"/>
        <v>0</v>
      </c>
      <c r="JE148" s="1180">
        <f t="shared" ca="1" si="867"/>
        <v>0</v>
      </c>
      <c r="JF148" s="1180">
        <f t="shared" ca="1" si="867"/>
        <v>0</v>
      </c>
      <c r="JG148" s="1180">
        <f t="shared" ca="1" si="867"/>
        <v>0</v>
      </c>
      <c r="JH148" s="1180">
        <f t="shared" ca="1" si="867"/>
        <v>0</v>
      </c>
      <c r="JT148" s="1180">
        <f t="shared" ca="1" si="868"/>
        <v>0</v>
      </c>
      <c r="JU148" s="1180">
        <f t="shared" ca="1" si="868"/>
        <v>0</v>
      </c>
      <c r="JV148" s="1180">
        <f t="shared" ca="1" si="868"/>
        <v>0</v>
      </c>
      <c r="JW148" s="1180">
        <f t="shared" ca="1" si="868"/>
        <v>0</v>
      </c>
      <c r="JX148" s="1180">
        <f t="shared" ca="1" si="868"/>
        <v>0</v>
      </c>
      <c r="JY148" s="1180">
        <f t="shared" ca="1" si="868"/>
        <v>0</v>
      </c>
      <c r="JZ148" s="1180">
        <f t="shared" ca="1" si="868"/>
        <v>0</v>
      </c>
      <c r="KA148" s="1180">
        <f t="shared" ca="1" si="868"/>
        <v>0</v>
      </c>
      <c r="KB148" s="1180">
        <f t="shared" ca="1" si="868"/>
        <v>0</v>
      </c>
      <c r="KC148" s="1180">
        <f t="shared" ca="1" si="868"/>
        <v>0</v>
      </c>
      <c r="KL148" s="1180">
        <f t="shared" ca="1" si="869"/>
        <v>0</v>
      </c>
      <c r="KM148" s="1180">
        <f t="shared" ca="1" si="869"/>
        <v>0</v>
      </c>
      <c r="KN148" s="1180">
        <f t="shared" ca="1" si="869"/>
        <v>0</v>
      </c>
      <c r="KO148" s="1180">
        <f t="shared" ca="1" si="869"/>
        <v>0</v>
      </c>
      <c r="KP148" s="1180">
        <f t="shared" ca="1" si="869"/>
        <v>0</v>
      </c>
      <c r="KQ148" s="1180">
        <f t="shared" ca="1" si="869"/>
        <v>0</v>
      </c>
      <c r="KR148" s="1180">
        <f t="shared" ca="1" si="869"/>
        <v>0</v>
      </c>
      <c r="LA148" s="1180">
        <f t="shared" ca="1" si="870"/>
        <v>0</v>
      </c>
      <c r="LB148" s="1180">
        <f t="shared" ca="1" si="870"/>
        <v>0</v>
      </c>
      <c r="LC148" s="1180">
        <f t="shared" ca="1" si="870"/>
        <v>0</v>
      </c>
      <c r="LD148" s="1180">
        <f t="shared" ca="1" si="870"/>
        <v>0</v>
      </c>
      <c r="LE148" s="1180">
        <f t="shared" ca="1" si="870"/>
        <v>0</v>
      </c>
      <c r="LF148" s="1180">
        <f t="shared" ca="1" si="870"/>
        <v>0</v>
      </c>
      <c r="LG148" s="1180">
        <f t="shared" ca="1" si="870"/>
        <v>0</v>
      </c>
      <c r="LH148" s="1180">
        <f t="shared" ca="1" si="870"/>
        <v>0</v>
      </c>
      <c r="LI148" s="1180">
        <f t="shared" ca="1" si="870"/>
        <v>0</v>
      </c>
      <c r="LJ148" s="1180">
        <f t="shared" ca="1" si="870"/>
        <v>0</v>
      </c>
      <c r="LK148" s="1180">
        <f t="shared" ca="1" si="870"/>
        <v>0</v>
      </c>
      <c r="LW148" s="1180">
        <f t="shared" ca="1" si="871"/>
        <v>0</v>
      </c>
      <c r="LX148" s="1180">
        <f t="shared" ca="1" si="871"/>
        <v>0</v>
      </c>
      <c r="LY148" s="1180">
        <f t="shared" ca="1" si="871"/>
        <v>0</v>
      </c>
      <c r="LZ148" s="1180">
        <f t="shared" ca="1" si="871"/>
        <v>0</v>
      </c>
      <c r="MA148" s="1180">
        <f t="shared" ca="1" si="871"/>
        <v>0</v>
      </c>
      <c r="MB148" s="1180">
        <f t="shared" ca="1" si="871"/>
        <v>0</v>
      </c>
      <c r="MC148" s="1180">
        <f t="shared" ca="1" si="871"/>
        <v>0</v>
      </c>
      <c r="MD148" s="1180">
        <f t="shared" ca="1" si="871"/>
        <v>0</v>
      </c>
      <c r="ME148" s="1180">
        <f t="shared" ca="1" si="871"/>
        <v>0</v>
      </c>
      <c r="MF148" s="1180">
        <f t="shared" ca="1" si="871"/>
        <v>0</v>
      </c>
      <c r="MG148" s="1180">
        <f t="shared" ca="1" si="872"/>
        <v>0</v>
      </c>
      <c r="MH148" s="1180">
        <f t="shared" ca="1" si="872"/>
        <v>0</v>
      </c>
      <c r="MI148" s="1180">
        <f t="shared" ca="1" si="872"/>
        <v>0</v>
      </c>
      <c r="MJ148" s="1180">
        <f t="shared" ca="1" si="872"/>
        <v>0</v>
      </c>
      <c r="MK148" s="1180">
        <f t="shared" ca="1" si="872"/>
        <v>0</v>
      </c>
      <c r="ML148" s="1180">
        <f t="shared" ca="1" si="872"/>
        <v>0</v>
      </c>
      <c r="MM148" s="1180">
        <f t="shared" ca="1" si="872"/>
        <v>0</v>
      </c>
      <c r="MN148" s="1180">
        <f t="shared" ca="1" si="872"/>
        <v>0</v>
      </c>
      <c r="MO148" s="1180">
        <f t="shared" ca="1" si="872"/>
        <v>0</v>
      </c>
      <c r="NA148" s="1180">
        <f t="shared" ca="1" si="873"/>
        <v>0</v>
      </c>
      <c r="NB148" s="1180">
        <f t="shared" ca="1" si="873"/>
        <v>0</v>
      </c>
      <c r="NC148" s="1180">
        <f t="shared" ca="1" si="873"/>
        <v>0</v>
      </c>
      <c r="ND148" s="1180">
        <f t="shared" ca="1" si="873"/>
        <v>0</v>
      </c>
      <c r="NE148" s="1180">
        <f t="shared" ca="1" si="873"/>
        <v>0</v>
      </c>
      <c r="NF148" s="1180">
        <f t="shared" ca="1" si="873"/>
        <v>0</v>
      </c>
      <c r="NG148" s="1180">
        <f t="shared" ca="1" si="873"/>
        <v>0</v>
      </c>
      <c r="NH148" s="1180">
        <f t="shared" ca="1" si="873"/>
        <v>0</v>
      </c>
      <c r="NI148" s="1180">
        <f t="shared" ca="1" si="873"/>
        <v>0</v>
      </c>
      <c r="NJ148" s="1180">
        <f t="shared" ca="1" si="873"/>
        <v>0</v>
      </c>
      <c r="NK148" s="1180">
        <f t="shared" ca="1" si="873"/>
        <v>0</v>
      </c>
      <c r="NL148" s="1180">
        <f t="shared" ca="1" si="873"/>
        <v>0</v>
      </c>
      <c r="NM148" s="1180">
        <f t="shared" ca="1" si="873"/>
        <v>0</v>
      </c>
      <c r="NN148" s="1180">
        <f t="shared" ca="1" si="873"/>
        <v>0</v>
      </c>
      <c r="NO148" s="1180">
        <f t="shared" ca="1" si="873"/>
        <v>0</v>
      </c>
      <c r="NP148" s="1180">
        <f t="shared" ca="1" si="873"/>
        <v>0</v>
      </c>
      <c r="OH148" s="1180">
        <f t="shared" ca="1" si="874"/>
        <v>0</v>
      </c>
      <c r="OI148" s="1180">
        <f t="shared" ca="1" si="874"/>
        <v>0</v>
      </c>
      <c r="OJ148" s="1180">
        <f t="shared" ca="1" si="874"/>
        <v>0</v>
      </c>
      <c r="OK148" s="1180">
        <f t="shared" ca="1" si="874"/>
        <v>0</v>
      </c>
      <c r="OL148" s="1180">
        <f t="shared" ca="1" si="874"/>
        <v>0</v>
      </c>
      <c r="OM148" s="1180">
        <f t="shared" ca="1" si="874"/>
        <v>0</v>
      </c>
      <c r="ON148" s="1180">
        <f t="shared" ca="1" si="874"/>
        <v>0</v>
      </c>
      <c r="OO148" s="1180">
        <f t="shared" ca="1" si="874"/>
        <v>0</v>
      </c>
      <c r="PA148" s="1180">
        <f t="shared" ca="1" si="875"/>
        <v>0</v>
      </c>
      <c r="PB148" s="1180">
        <f t="shared" ca="1" si="875"/>
        <v>0</v>
      </c>
      <c r="PC148" s="1180">
        <f t="shared" ca="1" si="875"/>
        <v>0</v>
      </c>
      <c r="PD148" s="1180">
        <f t="shared" ca="1" si="875"/>
        <v>0</v>
      </c>
      <c r="PE148" s="1180">
        <f t="shared" ca="1" si="875"/>
        <v>0</v>
      </c>
      <c r="PF148" s="1180">
        <f t="shared" ca="1" si="875"/>
        <v>0</v>
      </c>
      <c r="PG148" s="1180">
        <f t="shared" ca="1" si="875"/>
        <v>0</v>
      </c>
      <c r="PH148" s="1180">
        <f t="shared" ca="1" si="875"/>
        <v>0</v>
      </c>
      <c r="PI148" s="1180">
        <f t="shared" ca="1" si="875"/>
        <v>0</v>
      </c>
      <c r="PJ148" s="1180">
        <f t="shared" ca="1" si="875"/>
        <v>0</v>
      </c>
      <c r="PK148" s="1180">
        <f t="shared" ca="1" si="875"/>
        <v>0</v>
      </c>
      <c r="PW148" s="1180">
        <f t="shared" ca="1" si="854"/>
        <v>0</v>
      </c>
      <c r="PX148" s="1180">
        <f t="shared" ca="1" si="854"/>
        <v>0</v>
      </c>
      <c r="PY148" s="1180">
        <f t="shared" ca="1" si="854"/>
        <v>0</v>
      </c>
      <c r="PZ148" s="1180">
        <f t="shared" ca="1" si="854"/>
        <v>0</v>
      </c>
    </row>
    <row r="149" spans="1:442" ht="12" customHeight="1">
      <c r="A149" s="1">
        <v>38</v>
      </c>
      <c r="B149" s="1" t="s">
        <v>2648</v>
      </c>
      <c r="C149" s="1" t="s">
        <v>2687</v>
      </c>
      <c r="D149" s="1" t="s">
        <v>93</v>
      </c>
      <c r="E149" s="1181">
        <v>282.46676000000002</v>
      </c>
      <c r="F149" s="1">
        <v>-2.4775787360899999</v>
      </c>
      <c r="J149" s="1180">
        <f t="shared" ca="1" si="832"/>
        <v>0</v>
      </c>
      <c r="K149" s="1180">
        <f t="shared" ca="1" si="832"/>
        <v>0</v>
      </c>
      <c r="T149" s="1180">
        <f t="shared" ca="1" si="855"/>
        <v>0</v>
      </c>
      <c r="U149" s="1180">
        <f t="shared" ca="1" si="855"/>
        <v>0</v>
      </c>
      <c r="V149" s="1180">
        <f t="shared" ca="1" si="855"/>
        <v>0</v>
      </c>
      <c r="W149" s="1180">
        <f t="shared" ca="1" si="855"/>
        <v>0</v>
      </c>
      <c r="X149" s="1180">
        <f t="shared" ca="1" si="855"/>
        <v>0</v>
      </c>
      <c r="Y149" s="1180">
        <f t="shared" ca="1" si="855"/>
        <v>0</v>
      </c>
      <c r="Z149" s="1180">
        <f t="shared" ca="1" si="855"/>
        <v>0</v>
      </c>
      <c r="AA149" s="1180">
        <f t="shared" ca="1" si="855"/>
        <v>0</v>
      </c>
      <c r="AB149" s="1180">
        <f t="shared" ca="1" si="855"/>
        <v>0</v>
      </c>
      <c r="AC149" s="1180">
        <f t="shared" ca="1" si="855"/>
        <v>0</v>
      </c>
      <c r="AD149" s="1180">
        <f t="shared" ca="1" si="855"/>
        <v>0</v>
      </c>
      <c r="AM149" s="1180">
        <f t="shared" ca="1" si="856"/>
        <v>0</v>
      </c>
      <c r="AN149" s="1180">
        <f t="shared" ca="1" si="856"/>
        <v>0</v>
      </c>
      <c r="AO149" s="1180">
        <f t="shared" ca="1" si="856"/>
        <v>0</v>
      </c>
      <c r="AP149" s="1180">
        <f t="shared" ca="1" si="856"/>
        <v>0</v>
      </c>
      <c r="AQ149" s="1180">
        <f t="shared" ca="1" si="856"/>
        <v>0</v>
      </c>
      <c r="AR149" s="1180">
        <f t="shared" ca="1" si="856"/>
        <v>0</v>
      </c>
      <c r="AS149" s="1180">
        <f t="shared" ca="1" si="856"/>
        <v>0</v>
      </c>
      <c r="AT149" s="1180">
        <f t="shared" ca="1" si="856"/>
        <v>0</v>
      </c>
      <c r="AU149" s="1180">
        <f t="shared" ca="1" si="856"/>
        <v>0</v>
      </c>
      <c r="AV149" s="1180">
        <f t="shared" ca="1" si="856"/>
        <v>0</v>
      </c>
      <c r="AW149" s="1180">
        <f t="shared" ca="1" si="856"/>
        <v>0</v>
      </c>
      <c r="AX149" s="1180">
        <f t="shared" ca="1" si="856"/>
        <v>0</v>
      </c>
      <c r="AY149" s="1180">
        <f t="shared" ca="1" si="856"/>
        <v>0</v>
      </c>
      <c r="AZ149" s="1180">
        <f t="shared" ca="1" si="856"/>
        <v>0</v>
      </c>
      <c r="BA149" s="1180">
        <f t="shared" ca="1" si="856"/>
        <v>0</v>
      </c>
      <c r="BB149" s="1180">
        <f t="shared" ca="1" si="856"/>
        <v>0</v>
      </c>
      <c r="BN149" s="1180">
        <f t="shared" ca="1" si="857"/>
        <v>0</v>
      </c>
      <c r="BO149" s="1180">
        <f t="shared" ca="1" si="857"/>
        <v>0</v>
      </c>
      <c r="BP149" s="1180">
        <f t="shared" ca="1" si="857"/>
        <v>0</v>
      </c>
      <c r="BQ149" s="1180">
        <f t="shared" ca="1" si="857"/>
        <v>0</v>
      </c>
      <c r="BR149" s="1180">
        <f t="shared" ca="1" si="857"/>
        <v>0</v>
      </c>
      <c r="CD149" s="1180">
        <f t="shared" ca="1" si="858"/>
        <v>0</v>
      </c>
      <c r="CE149" s="1180">
        <f t="shared" ca="1" si="858"/>
        <v>0</v>
      </c>
      <c r="CF149" s="1180">
        <f t="shared" ca="1" si="858"/>
        <v>0</v>
      </c>
      <c r="CG149" s="1180">
        <f t="shared" ca="1" si="858"/>
        <v>0</v>
      </c>
      <c r="CH149" s="1180">
        <f t="shared" ca="1" si="858"/>
        <v>0</v>
      </c>
      <c r="CI149" s="1180">
        <f t="shared" ca="1" si="858"/>
        <v>0</v>
      </c>
      <c r="CJ149" s="1180">
        <f t="shared" ca="1" si="858"/>
        <v>0</v>
      </c>
      <c r="CK149" s="1180">
        <f t="shared" ca="1" si="858"/>
        <v>0</v>
      </c>
      <c r="CL149" s="1180">
        <f t="shared" ca="1" si="858"/>
        <v>0</v>
      </c>
      <c r="CM149" s="1180">
        <f t="shared" ca="1" si="858"/>
        <v>0</v>
      </c>
      <c r="CN149" s="1180">
        <f t="shared" ca="1" si="858"/>
        <v>0</v>
      </c>
      <c r="CO149" s="1180">
        <f t="shared" ca="1" si="858"/>
        <v>0</v>
      </c>
      <c r="DA149" s="1180">
        <f t="shared" ca="1" si="859"/>
        <v>0</v>
      </c>
      <c r="DB149" s="1180">
        <f t="shared" ca="1" si="859"/>
        <v>0</v>
      </c>
      <c r="DC149" s="1180">
        <f t="shared" ca="1" si="859"/>
        <v>0</v>
      </c>
      <c r="DD149" s="1180">
        <f t="shared" ca="1" si="859"/>
        <v>0</v>
      </c>
      <c r="DE149" s="1180">
        <f t="shared" ca="1" si="859"/>
        <v>0</v>
      </c>
      <c r="DF149" s="1180">
        <f t="shared" ca="1" si="859"/>
        <v>0</v>
      </c>
      <c r="DG149" s="1180">
        <f t="shared" ca="1" si="859"/>
        <v>0</v>
      </c>
      <c r="DH149" s="1180">
        <f t="shared" ca="1" si="859"/>
        <v>0</v>
      </c>
      <c r="DI149" s="1180">
        <f t="shared" ca="1" si="859"/>
        <v>0</v>
      </c>
      <c r="DJ149" s="1180">
        <f t="shared" ca="1" si="859"/>
        <v>0</v>
      </c>
      <c r="DV149" s="1180">
        <f t="shared" ca="1" si="860"/>
        <v>0</v>
      </c>
      <c r="DW149" s="1180">
        <f t="shared" ca="1" si="860"/>
        <v>0</v>
      </c>
      <c r="DX149" s="1180">
        <f t="shared" ca="1" si="860"/>
        <v>0</v>
      </c>
      <c r="DY149" s="1180">
        <f t="shared" ca="1" si="860"/>
        <v>0</v>
      </c>
      <c r="DZ149" s="1180">
        <f t="shared" ca="1" si="860"/>
        <v>0</v>
      </c>
      <c r="EA149" s="1180">
        <f t="shared" ca="1" si="860"/>
        <v>0</v>
      </c>
      <c r="EB149" s="1180">
        <f t="shared" ca="1" si="860"/>
        <v>0</v>
      </c>
      <c r="EC149" s="1180">
        <f t="shared" ca="1" si="860"/>
        <v>0</v>
      </c>
      <c r="ED149" s="1180">
        <f t="shared" ca="1" si="860"/>
        <v>0</v>
      </c>
      <c r="EE149" s="1180">
        <f t="shared" ca="1" si="860"/>
        <v>0</v>
      </c>
      <c r="EF149" s="1180">
        <f t="shared" ca="1" si="860"/>
        <v>0</v>
      </c>
      <c r="EG149" s="1180">
        <f t="shared" ca="1" si="860"/>
        <v>0</v>
      </c>
      <c r="EH149" s="1180">
        <f t="shared" ca="1" si="860"/>
        <v>0</v>
      </c>
      <c r="EI149" s="1180">
        <f t="shared" ca="1" si="860"/>
        <v>0</v>
      </c>
      <c r="EJ149" s="1180">
        <f t="shared" ca="1" si="860"/>
        <v>0</v>
      </c>
      <c r="EK149" s="1180">
        <f t="shared" ca="1" si="860"/>
        <v>0</v>
      </c>
      <c r="EW149" s="1180">
        <f t="shared" ca="1" si="861"/>
        <v>0</v>
      </c>
      <c r="EX149" s="1180">
        <f t="shared" ca="1" si="861"/>
        <v>0</v>
      </c>
      <c r="EY149" s="1180">
        <f t="shared" ca="1" si="861"/>
        <v>0</v>
      </c>
      <c r="EZ149" s="1180">
        <f t="shared" ca="1" si="861"/>
        <v>0</v>
      </c>
      <c r="FA149" s="1180">
        <f t="shared" ca="1" si="861"/>
        <v>0</v>
      </c>
      <c r="FB149" s="1180">
        <f t="shared" ca="1" si="861"/>
        <v>0</v>
      </c>
      <c r="FN149" s="1180">
        <f t="shared" ca="1" si="862"/>
        <v>0</v>
      </c>
      <c r="FO149" s="1180">
        <f t="shared" ca="1" si="862"/>
        <v>0</v>
      </c>
      <c r="FP149" s="1180">
        <f t="shared" ca="1" si="862"/>
        <v>0</v>
      </c>
      <c r="FQ149" s="1180">
        <f t="shared" ca="1" si="862"/>
        <v>0</v>
      </c>
      <c r="FR149" s="1180">
        <f t="shared" ca="1" si="862"/>
        <v>0</v>
      </c>
      <c r="FS149" s="1180">
        <f t="shared" ca="1" si="862"/>
        <v>0</v>
      </c>
      <c r="FT149" s="1180">
        <f t="shared" ca="1" si="862"/>
        <v>0</v>
      </c>
      <c r="FU149" s="1180">
        <f t="shared" ca="1" si="862"/>
        <v>0</v>
      </c>
      <c r="FV149" s="1180">
        <f t="shared" ca="1" si="862"/>
        <v>0</v>
      </c>
      <c r="FW149" s="1180">
        <f t="shared" ca="1" si="862"/>
        <v>0</v>
      </c>
      <c r="FX149" s="1180">
        <f t="shared" ca="1" si="862"/>
        <v>0</v>
      </c>
      <c r="GJ149" s="1180">
        <f t="shared" ca="1" si="863"/>
        <v>0</v>
      </c>
      <c r="GK149" s="1180">
        <f t="shared" ca="1" si="863"/>
        <v>0</v>
      </c>
      <c r="GL149" s="1180">
        <f t="shared" ca="1" si="863"/>
        <v>0</v>
      </c>
      <c r="GM149" s="1180">
        <f t="shared" ca="1" si="863"/>
        <v>0</v>
      </c>
      <c r="GN149" s="1180">
        <f t="shared" ca="1" si="863"/>
        <v>0</v>
      </c>
      <c r="GO149" s="1180">
        <f t="shared" ca="1" si="863"/>
        <v>0</v>
      </c>
      <c r="GP149" s="1180">
        <f t="shared" ca="1" si="863"/>
        <v>0</v>
      </c>
      <c r="GQ149" s="1180">
        <f t="shared" ca="1" si="863"/>
        <v>0</v>
      </c>
      <c r="HC149" s="1180">
        <f t="shared" ca="1" si="864"/>
        <v>0</v>
      </c>
      <c r="HD149" s="1180">
        <f t="shared" ca="1" si="864"/>
        <v>0</v>
      </c>
      <c r="HE149" s="1180">
        <f t="shared" ca="1" si="864"/>
        <v>0</v>
      </c>
      <c r="HF149" s="1180">
        <f t="shared" ca="1" si="864"/>
        <v>0</v>
      </c>
      <c r="HG149" s="1180">
        <f t="shared" ca="1" si="864"/>
        <v>0</v>
      </c>
      <c r="HH149" s="1180">
        <f t="shared" ca="1" si="864"/>
        <v>0</v>
      </c>
      <c r="HT149" s="1180">
        <f t="shared" ca="1" si="865"/>
        <v>0</v>
      </c>
      <c r="HU149" s="1180">
        <f t="shared" ca="1" si="865"/>
        <v>0</v>
      </c>
      <c r="HV149" s="1180">
        <f t="shared" ca="1" si="865"/>
        <v>0</v>
      </c>
      <c r="HW149" s="1180">
        <f t="shared" ca="1" si="865"/>
        <v>0</v>
      </c>
      <c r="HX149" s="1180">
        <f t="shared" ca="1" si="865"/>
        <v>0</v>
      </c>
      <c r="HY149" s="1180">
        <f t="shared" ca="1" si="865"/>
        <v>0</v>
      </c>
      <c r="HZ149" s="1180">
        <f t="shared" ca="1" si="865"/>
        <v>0</v>
      </c>
      <c r="IA149" s="1180">
        <f t="shared" ca="1" si="865"/>
        <v>0</v>
      </c>
      <c r="IB149" s="1180">
        <f t="shared" ca="1" si="865"/>
        <v>0</v>
      </c>
      <c r="IC149" s="1180">
        <f t="shared" ca="1" si="865"/>
        <v>0</v>
      </c>
      <c r="ID149" s="1180">
        <f t="shared" ca="1" si="865"/>
        <v>0</v>
      </c>
      <c r="IE149" s="1180">
        <f t="shared" ca="1" si="865"/>
        <v>0</v>
      </c>
      <c r="IQ149" s="1180">
        <f t="shared" ca="1" si="866"/>
        <v>0</v>
      </c>
      <c r="IR149" s="1180">
        <f t="shared" ca="1" si="866"/>
        <v>0</v>
      </c>
      <c r="IS149" s="1180">
        <f t="shared" ca="1" si="866"/>
        <v>0</v>
      </c>
      <c r="IT149" s="1180">
        <f t="shared" ca="1" si="866"/>
        <v>0</v>
      </c>
      <c r="IU149" s="1180">
        <f t="shared" ca="1" si="866"/>
        <v>0</v>
      </c>
      <c r="IV149" s="1180">
        <f t="shared" ca="1" si="866"/>
        <v>0</v>
      </c>
      <c r="IW149" s="1180">
        <f t="shared" ca="1" si="866"/>
        <v>0</v>
      </c>
      <c r="IX149" s="1180">
        <f t="shared" ca="1" si="866"/>
        <v>0</v>
      </c>
      <c r="IY149" s="1180">
        <f t="shared" ca="1" si="866"/>
        <v>0</v>
      </c>
      <c r="IZ149" s="1180">
        <f t="shared" ca="1" si="866"/>
        <v>0</v>
      </c>
      <c r="JA149" s="1180">
        <f t="shared" ca="1" si="867"/>
        <v>0</v>
      </c>
      <c r="JB149" s="1180">
        <f t="shared" ca="1" si="867"/>
        <v>0</v>
      </c>
      <c r="JC149" s="1180">
        <f t="shared" ca="1" si="867"/>
        <v>0</v>
      </c>
      <c r="JD149" s="1180">
        <f t="shared" ca="1" si="867"/>
        <v>0</v>
      </c>
      <c r="JE149" s="1180">
        <f t="shared" ca="1" si="867"/>
        <v>0</v>
      </c>
      <c r="JF149" s="1180">
        <f t="shared" ca="1" si="867"/>
        <v>0</v>
      </c>
      <c r="JG149" s="1180">
        <f t="shared" ca="1" si="867"/>
        <v>0</v>
      </c>
      <c r="JH149" s="1180">
        <f t="shared" ca="1" si="867"/>
        <v>0</v>
      </c>
      <c r="JT149" s="1180">
        <f t="shared" ca="1" si="868"/>
        <v>0</v>
      </c>
      <c r="JU149" s="1180">
        <f t="shared" ca="1" si="868"/>
        <v>0</v>
      </c>
      <c r="JV149" s="1180">
        <f t="shared" ca="1" si="868"/>
        <v>0</v>
      </c>
      <c r="JW149" s="1180">
        <f t="shared" ca="1" si="868"/>
        <v>0</v>
      </c>
      <c r="JX149" s="1180">
        <f t="shared" ca="1" si="868"/>
        <v>0</v>
      </c>
      <c r="JY149" s="1180">
        <f t="shared" ca="1" si="868"/>
        <v>-4.0696976983657589E-2</v>
      </c>
      <c r="JZ149" s="1180">
        <f t="shared" ca="1" si="868"/>
        <v>-4.0696976983657589E-2</v>
      </c>
      <c r="KA149" s="1180">
        <f t="shared" ca="1" si="868"/>
        <v>0</v>
      </c>
      <c r="KB149" s="1180">
        <f t="shared" ca="1" si="868"/>
        <v>0</v>
      </c>
      <c r="KC149" s="1180">
        <f t="shared" ca="1" si="868"/>
        <v>0</v>
      </c>
      <c r="KL149" s="1180">
        <f t="shared" ca="1" si="869"/>
        <v>0</v>
      </c>
      <c r="KM149" s="1180">
        <f t="shared" ca="1" si="869"/>
        <v>0</v>
      </c>
      <c r="KN149" s="1180">
        <f t="shared" ca="1" si="869"/>
        <v>0</v>
      </c>
      <c r="KO149" s="1180">
        <f t="shared" ca="1" si="869"/>
        <v>0</v>
      </c>
      <c r="KP149" s="1180">
        <f t="shared" ca="1" si="869"/>
        <v>0</v>
      </c>
      <c r="KQ149" s="1180">
        <f t="shared" ca="1" si="869"/>
        <v>0</v>
      </c>
      <c r="KR149" s="1180">
        <f t="shared" ca="1" si="869"/>
        <v>0</v>
      </c>
      <c r="LA149" s="1180">
        <f t="shared" ca="1" si="870"/>
        <v>0</v>
      </c>
      <c r="LB149" s="1180">
        <f t="shared" ca="1" si="870"/>
        <v>0</v>
      </c>
      <c r="LC149" s="1180">
        <f t="shared" ca="1" si="870"/>
        <v>0</v>
      </c>
      <c r="LD149" s="1180">
        <f t="shared" ca="1" si="870"/>
        <v>0</v>
      </c>
      <c r="LE149" s="1180">
        <f t="shared" ca="1" si="870"/>
        <v>0</v>
      </c>
      <c r="LF149" s="1180">
        <f t="shared" ca="1" si="870"/>
        <v>0</v>
      </c>
      <c r="LG149" s="1180">
        <f t="shared" ca="1" si="870"/>
        <v>0</v>
      </c>
      <c r="LH149" s="1180">
        <f t="shared" ca="1" si="870"/>
        <v>0</v>
      </c>
      <c r="LI149" s="1180">
        <f t="shared" ca="1" si="870"/>
        <v>0</v>
      </c>
      <c r="LJ149" s="1180">
        <f t="shared" ca="1" si="870"/>
        <v>0</v>
      </c>
      <c r="LK149" s="1180">
        <f t="shared" ca="1" si="870"/>
        <v>0</v>
      </c>
      <c r="LW149" s="1180">
        <f t="shared" ca="1" si="871"/>
        <v>0</v>
      </c>
      <c r="LX149" s="1180">
        <f t="shared" ca="1" si="871"/>
        <v>0</v>
      </c>
      <c r="LY149" s="1180">
        <f t="shared" ca="1" si="871"/>
        <v>0</v>
      </c>
      <c r="LZ149" s="1180">
        <f t="shared" ca="1" si="871"/>
        <v>0</v>
      </c>
      <c r="MA149" s="1180">
        <f t="shared" ca="1" si="871"/>
        <v>0</v>
      </c>
      <c r="MB149" s="1180">
        <f t="shared" ca="1" si="871"/>
        <v>0</v>
      </c>
      <c r="MC149" s="1180">
        <f t="shared" ca="1" si="871"/>
        <v>0</v>
      </c>
      <c r="MD149" s="1180">
        <f t="shared" ca="1" si="871"/>
        <v>0</v>
      </c>
      <c r="ME149" s="1180">
        <f t="shared" ca="1" si="871"/>
        <v>0</v>
      </c>
      <c r="MF149" s="1180">
        <f t="shared" ca="1" si="871"/>
        <v>0</v>
      </c>
      <c r="MG149" s="1180">
        <f t="shared" ca="1" si="872"/>
        <v>0</v>
      </c>
      <c r="MH149" s="1180">
        <f t="shared" ca="1" si="872"/>
        <v>0</v>
      </c>
      <c r="MI149" s="1180">
        <f t="shared" ca="1" si="872"/>
        <v>0</v>
      </c>
      <c r="MJ149" s="1180">
        <f t="shared" ca="1" si="872"/>
        <v>0</v>
      </c>
      <c r="MK149" s="1180">
        <f t="shared" ca="1" si="872"/>
        <v>0</v>
      </c>
      <c r="ML149" s="1180">
        <f t="shared" ca="1" si="872"/>
        <v>0</v>
      </c>
      <c r="MM149" s="1180">
        <f t="shared" ca="1" si="872"/>
        <v>0</v>
      </c>
      <c r="MN149" s="1180">
        <f t="shared" ca="1" si="872"/>
        <v>0</v>
      </c>
      <c r="MO149" s="1180">
        <f t="shared" ca="1" si="872"/>
        <v>0</v>
      </c>
      <c r="NA149" s="1180">
        <f t="shared" ca="1" si="873"/>
        <v>0</v>
      </c>
      <c r="NB149" s="1180">
        <f t="shared" ca="1" si="873"/>
        <v>0</v>
      </c>
      <c r="NC149" s="1180">
        <f t="shared" ca="1" si="873"/>
        <v>0</v>
      </c>
      <c r="ND149" s="1180">
        <f t="shared" ca="1" si="873"/>
        <v>0</v>
      </c>
      <c r="NE149" s="1180">
        <f t="shared" ca="1" si="873"/>
        <v>0</v>
      </c>
      <c r="NF149" s="1180">
        <f t="shared" ca="1" si="873"/>
        <v>0</v>
      </c>
      <c r="NG149" s="1180">
        <f t="shared" ca="1" si="873"/>
        <v>0</v>
      </c>
      <c r="NH149" s="1180">
        <f t="shared" ca="1" si="873"/>
        <v>0</v>
      </c>
      <c r="NI149" s="1180">
        <f t="shared" ca="1" si="873"/>
        <v>0</v>
      </c>
      <c r="NJ149" s="1180">
        <f t="shared" ca="1" si="873"/>
        <v>0</v>
      </c>
      <c r="NK149" s="1180">
        <f t="shared" ca="1" si="873"/>
        <v>0</v>
      </c>
      <c r="NL149" s="1180">
        <f t="shared" ca="1" si="873"/>
        <v>0</v>
      </c>
      <c r="NM149" s="1180">
        <f t="shared" ca="1" si="873"/>
        <v>0</v>
      </c>
      <c r="NN149" s="1180">
        <f t="shared" ca="1" si="873"/>
        <v>0</v>
      </c>
      <c r="NO149" s="1180">
        <f t="shared" ca="1" si="873"/>
        <v>0</v>
      </c>
      <c r="NP149" s="1180">
        <f t="shared" ca="1" si="873"/>
        <v>0</v>
      </c>
      <c r="OH149" s="1180">
        <f t="shared" ca="1" si="874"/>
        <v>0</v>
      </c>
      <c r="OI149" s="1180">
        <f t="shared" ca="1" si="874"/>
        <v>0</v>
      </c>
      <c r="OJ149" s="1180">
        <f t="shared" ca="1" si="874"/>
        <v>0</v>
      </c>
      <c r="OK149" s="1180">
        <f t="shared" ca="1" si="874"/>
        <v>0</v>
      </c>
      <c r="OL149" s="1180">
        <f t="shared" ca="1" si="874"/>
        <v>0</v>
      </c>
      <c r="OM149" s="1180">
        <f t="shared" ca="1" si="874"/>
        <v>0</v>
      </c>
      <c r="ON149" s="1180">
        <f t="shared" ca="1" si="874"/>
        <v>0</v>
      </c>
      <c r="OO149" s="1180">
        <f t="shared" ca="1" si="874"/>
        <v>0</v>
      </c>
      <c r="PA149" s="1180">
        <f t="shared" ca="1" si="875"/>
        <v>0</v>
      </c>
      <c r="PB149" s="1180">
        <f t="shared" ca="1" si="875"/>
        <v>0</v>
      </c>
      <c r="PC149" s="1180">
        <f t="shared" ca="1" si="875"/>
        <v>0</v>
      </c>
      <c r="PD149" s="1180">
        <f t="shared" ca="1" si="875"/>
        <v>0</v>
      </c>
      <c r="PE149" s="1180">
        <f t="shared" ca="1" si="875"/>
        <v>0</v>
      </c>
      <c r="PF149" s="1180">
        <f t="shared" ca="1" si="875"/>
        <v>0</v>
      </c>
      <c r="PG149" s="1180">
        <f t="shared" ca="1" si="875"/>
        <v>0</v>
      </c>
      <c r="PH149" s="1180">
        <f t="shared" ca="1" si="875"/>
        <v>0</v>
      </c>
      <c r="PI149" s="1180">
        <f t="shared" ca="1" si="875"/>
        <v>0</v>
      </c>
      <c r="PJ149" s="1180">
        <f t="shared" ca="1" si="875"/>
        <v>0</v>
      </c>
      <c r="PK149" s="1180">
        <f t="shared" ca="1" si="875"/>
        <v>0</v>
      </c>
      <c r="PW149" s="1180">
        <f t="shared" ca="1" si="854"/>
        <v>0</v>
      </c>
      <c r="PX149" s="1180">
        <f t="shared" ca="1" si="854"/>
        <v>0</v>
      </c>
      <c r="PY149" s="1180">
        <f t="shared" ca="1" si="854"/>
        <v>0</v>
      </c>
      <c r="PZ149" s="1180">
        <f t="shared" ca="1" si="854"/>
        <v>0</v>
      </c>
    </row>
    <row r="150" spans="1:442" ht="12" customHeight="1">
      <c r="A150" s="1">
        <v>39</v>
      </c>
      <c r="B150" s="1" t="s">
        <v>2648</v>
      </c>
      <c r="C150" s="1" t="s">
        <v>2688</v>
      </c>
      <c r="D150" s="1" t="s">
        <v>93</v>
      </c>
      <c r="E150" s="1181">
        <v>31.998799999999999</v>
      </c>
      <c r="F150" s="1">
        <v>0</v>
      </c>
      <c r="J150" s="1180">
        <f t="shared" ca="1" si="832"/>
        <v>0</v>
      </c>
      <c r="K150" s="1180">
        <f t="shared" ca="1" si="832"/>
        <v>0</v>
      </c>
      <c r="T150" s="1180">
        <f t="shared" ca="1" si="855"/>
        <v>0</v>
      </c>
      <c r="U150" s="1180">
        <f t="shared" ca="1" si="855"/>
        <v>0</v>
      </c>
      <c r="V150" s="1180">
        <f t="shared" ca="1" si="855"/>
        <v>0</v>
      </c>
      <c r="W150" s="1180">
        <f t="shared" ca="1" si="855"/>
        <v>0</v>
      </c>
      <c r="X150" s="1180">
        <f t="shared" ca="1" si="855"/>
        <v>0</v>
      </c>
      <c r="Y150" s="1180">
        <f t="shared" ca="1" si="855"/>
        <v>0</v>
      </c>
      <c r="Z150" s="1180">
        <f t="shared" ca="1" si="855"/>
        <v>0</v>
      </c>
      <c r="AA150" s="1180">
        <f t="shared" ca="1" si="855"/>
        <v>0</v>
      </c>
      <c r="AB150" s="1180">
        <f t="shared" ca="1" si="855"/>
        <v>0</v>
      </c>
      <c r="AC150" s="1180">
        <f t="shared" ca="1" si="855"/>
        <v>0</v>
      </c>
      <c r="AD150" s="1180">
        <f t="shared" ca="1" si="855"/>
        <v>0</v>
      </c>
      <c r="AM150" s="1180">
        <f t="shared" ca="1" si="856"/>
        <v>0</v>
      </c>
      <c r="AN150" s="1180">
        <f t="shared" ca="1" si="856"/>
        <v>0</v>
      </c>
      <c r="AO150" s="1180">
        <f t="shared" ca="1" si="856"/>
        <v>0</v>
      </c>
      <c r="AP150" s="1180">
        <f t="shared" ca="1" si="856"/>
        <v>0</v>
      </c>
      <c r="AQ150" s="1180">
        <f t="shared" ca="1" si="856"/>
        <v>0</v>
      </c>
      <c r="AR150" s="1180">
        <f t="shared" ca="1" si="856"/>
        <v>0</v>
      </c>
      <c r="AS150" s="1180">
        <f t="shared" ca="1" si="856"/>
        <v>0</v>
      </c>
      <c r="AT150" s="1180">
        <f t="shared" ca="1" si="856"/>
        <v>0</v>
      </c>
      <c r="AU150" s="1180">
        <f t="shared" ca="1" si="856"/>
        <v>0</v>
      </c>
      <c r="AV150" s="1180">
        <f t="shared" ca="1" si="856"/>
        <v>0</v>
      </c>
      <c r="AW150" s="1180">
        <f t="shared" ca="1" si="856"/>
        <v>0</v>
      </c>
      <c r="AX150" s="1180">
        <f t="shared" ca="1" si="856"/>
        <v>0</v>
      </c>
      <c r="AY150" s="1180">
        <f t="shared" ca="1" si="856"/>
        <v>0</v>
      </c>
      <c r="AZ150" s="1180">
        <f t="shared" ca="1" si="856"/>
        <v>0</v>
      </c>
      <c r="BA150" s="1180">
        <f t="shared" ca="1" si="856"/>
        <v>0</v>
      </c>
      <c r="BB150" s="1180">
        <f t="shared" ca="1" si="856"/>
        <v>0</v>
      </c>
      <c r="BN150" s="1180">
        <f t="shared" ca="1" si="857"/>
        <v>0</v>
      </c>
      <c r="BO150" s="1180">
        <f t="shared" ca="1" si="857"/>
        <v>0</v>
      </c>
      <c r="BP150" s="1180">
        <f t="shared" ca="1" si="857"/>
        <v>0</v>
      </c>
      <c r="BQ150" s="1180">
        <f t="shared" ca="1" si="857"/>
        <v>0</v>
      </c>
      <c r="BR150" s="1180">
        <f t="shared" ca="1" si="857"/>
        <v>0</v>
      </c>
      <c r="CD150" s="1180">
        <f t="shared" ca="1" si="858"/>
        <v>0</v>
      </c>
      <c r="CE150" s="1180">
        <f t="shared" ca="1" si="858"/>
        <v>0</v>
      </c>
      <c r="CF150" s="1180">
        <f t="shared" ca="1" si="858"/>
        <v>0</v>
      </c>
      <c r="CG150" s="1180">
        <f t="shared" ca="1" si="858"/>
        <v>0</v>
      </c>
      <c r="CH150" s="1180">
        <f t="shared" ca="1" si="858"/>
        <v>0</v>
      </c>
      <c r="CI150" s="1180">
        <f t="shared" ca="1" si="858"/>
        <v>0</v>
      </c>
      <c r="CJ150" s="1180">
        <f t="shared" ca="1" si="858"/>
        <v>0</v>
      </c>
      <c r="CK150" s="1180">
        <f t="shared" ca="1" si="858"/>
        <v>0</v>
      </c>
      <c r="CL150" s="1180">
        <f t="shared" ca="1" si="858"/>
        <v>0</v>
      </c>
      <c r="CM150" s="1180">
        <f t="shared" ca="1" si="858"/>
        <v>0</v>
      </c>
      <c r="CN150" s="1180">
        <f t="shared" ca="1" si="858"/>
        <v>0</v>
      </c>
      <c r="CO150" s="1180">
        <f t="shared" ca="1" si="858"/>
        <v>0</v>
      </c>
      <c r="DA150" s="1180">
        <f t="shared" ca="1" si="859"/>
        <v>0</v>
      </c>
      <c r="DB150" s="1180">
        <f t="shared" ca="1" si="859"/>
        <v>0</v>
      </c>
      <c r="DC150" s="1180">
        <f t="shared" ca="1" si="859"/>
        <v>0</v>
      </c>
      <c r="DD150" s="1180">
        <f t="shared" ca="1" si="859"/>
        <v>0</v>
      </c>
      <c r="DE150" s="1180">
        <f t="shared" ca="1" si="859"/>
        <v>0</v>
      </c>
      <c r="DF150" s="1180">
        <f t="shared" ca="1" si="859"/>
        <v>0</v>
      </c>
      <c r="DG150" s="1180">
        <f t="shared" ca="1" si="859"/>
        <v>0</v>
      </c>
      <c r="DH150" s="1180">
        <f t="shared" ca="1" si="859"/>
        <v>0</v>
      </c>
      <c r="DI150" s="1180">
        <f t="shared" ca="1" si="859"/>
        <v>0</v>
      </c>
      <c r="DJ150" s="1180">
        <f t="shared" ca="1" si="859"/>
        <v>0</v>
      </c>
      <c r="DV150" s="1180">
        <f t="shared" ca="1" si="860"/>
        <v>0</v>
      </c>
      <c r="DW150" s="1180">
        <f t="shared" ca="1" si="860"/>
        <v>0</v>
      </c>
      <c r="DX150" s="1180">
        <f t="shared" ca="1" si="860"/>
        <v>0</v>
      </c>
      <c r="DY150" s="1180">
        <f t="shared" ca="1" si="860"/>
        <v>0</v>
      </c>
      <c r="DZ150" s="1180">
        <f t="shared" ca="1" si="860"/>
        <v>0</v>
      </c>
      <c r="EA150" s="1180">
        <f t="shared" ca="1" si="860"/>
        <v>0</v>
      </c>
      <c r="EB150" s="1180">
        <f t="shared" ca="1" si="860"/>
        <v>0</v>
      </c>
      <c r="EC150" s="1180">
        <f t="shared" ca="1" si="860"/>
        <v>0</v>
      </c>
      <c r="ED150" s="1180">
        <f t="shared" ca="1" si="860"/>
        <v>0</v>
      </c>
      <c r="EE150" s="1180">
        <f t="shared" ca="1" si="860"/>
        <v>0</v>
      </c>
      <c r="EF150" s="1180">
        <f t="shared" ca="1" si="860"/>
        <v>0</v>
      </c>
      <c r="EG150" s="1180">
        <f t="shared" ca="1" si="860"/>
        <v>0</v>
      </c>
      <c r="EH150" s="1180">
        <f t="shared" ca="1" si="860"/>
        <v>0</v>
      </c>
      <c r="EI150" s="1180">
        <f t="shared" ca="1" si="860"/>
        <v>0</v>
      </c>
      <c r="EJ150" s="1180">
        <f t="shared" ca="1" si="860"/>
        <v>0</v>
      </c>
      <c r="EK150" s="1180">
        <f t="shared" ca="1" si="860"/>
        <v>0</v>
      </c>
      <c r="EW150" s="1180">
        <f t="shared" ca="1" si="861"/>
        <v>0</v>
      </c>
      <c r="EX150" s="1180">
        <f t="shared" ca="1" si="861"/>
        <v>0</v>
      </c>
      <c r="EY150" s="1180">
        <f t="shared" ca="1" si="861"/>
        <v>0</v>
      </c>
      <c r="EZ150" s="1180">
        <f t="shared" ca="1" si="861"/>
        <v>0</v>
      </c>
      <c r="FA150" s="1180">
        <f t="shared" ca="1" si="861"/>
        <v>0</v>
      </c>
      <c r="FB150" s="1180">
        <f t="shared" ca="1" si="861"/>
        <v>0</v>
      </c>
      <c r="FN150" s="1180">
        <f t="shared" ca="1" si="862"/>
        <v>0</v>
      </c>
      <c r="FO150" s="1180">
        <f t="shared" ca="1" si="862"/>
        <v>0</v>
      </c>
      <c r="FP150" s="1180">
        <f t="shared" ca="1" si="862"/>
        <v>0</v>
      </c>
      <c r="FQ150" s="1180">
        <f t="shared" ca="1" si="862"/>
        <v>0</v>
      </c>
      <c r="FR150" s="1180">
        <f t="shared" ca="1" si="862"/>
        <v>0</v>
      </c>
      <c r="FS150" s="1180">
        <f t="shared" ca="1" si="862"/>
        <v>0</v>
      </c>
      <c r="FT150" s="1180">
        <f t="shared" ca="1" si="862"/>
        <v>0</v>
      </c>
      <c r="FU150" s="1180">
        <f t="shared" ca="1" si="862"/>
        <v>0</v>
      </c>
      <c r="FV150" s="1180">
        <f t="shared" ca="1" si="862"/>
        <v>0</v>
      </c>
      <c r="FW150" s="1180">
        <f t="shared" ca="1" si="862"/>
        <v>0</v>
      </c>
      <c r="FX150" s="1180">
        <f t="shared" ca="1" si="862"/>
        <v>0</v>
      </c>
      <c r="GJ150" s="1180">
        <f t="shared" ca="1" si="863"/>
        <v>0</v>
      </c>
      <c r="GK150" s="1180">
        <f t="shared" ca="1" si="863"/>
        <v>0</v>
      </c>
      <c r="GL150" s="1180">
        <f t="shared" ca="1" si="863"/>
        <v>0</v>
      </c>
      <c r="GM150" s="1180">
        <f t="shared" ca="1" si="863"/>
        <v>0</v>
      </c>
      <c r="GN150" s="1180">
        <f t="shared" ca="1" si="863"/>
        <v>0</v>
      </c>
      <c r="GO150" s="1180">
        <f t="shared" ca="1" si="863"/>
        <v>0</v>
      </c>
      <c r="GP150" s="1180">
        <f t="shared" ca="1" si="863"/>
        <v>0</v>
      </c>
      <c r="GQ150" s="1180">
        <f t="shared" ca="1" si="863"/>
        <v>0</v>
      </c>
      <c r="HC150" s="1180">
        <f t="shared" ca="1" si="864"/>
        <v>0</v>
      </c>
      <c r="HD150" s="1180">
        <f t="shared" ca="1" si="864"/>
        <v>0</v>
      </c>
      <c r="HE150" s="1180">
        <f t="shared" ca="1" si="864"/>
        <v>0</v>
      </c>
      <c r="HF150" s="1180">
        <f t="shared" ca="1" si="864"/>
        <v>0</v>
      </c>
      <c r="HG150" s="1180">
        <f t="shared" ca="1" si="864"/>
        <v>0</v>
      </c>
      <c r="HH150" s="1180">
        <f t="shared" ca="1" si="864"/>
        <v>0</v>
      </c>
      <c r="HT150" s="1180">
        <f t="shared" ca="1" si="865"/>
        <v>0</v>
      </c>
      <c r="HU150" s="1180">
        <f t="shared" ca="1" si="865"/>
        <v>0</v>
      </c>
      <c r="HV150" s="1180">
        <f t="shared" ca="1" si="865"/>
        <v>0</v>
      </c>
      <c r="HW150" s="1180">
        <f t="shared" ca="1" si="865"/>
        <v>0</v>
      </c>
      <c r="HX150" s="1180">
        <f t="shared" ca="1" si="865"/>
        <v>0</v>
      </c>
      <c r="HY150" s="1180">
        <f t="shared" ca="1" si="865"/>
        <v>0</v>
      </c>
      <c r="HZ150" s="1180">
        <f t="shared" ca="1" si="865"/>
        <v>0</v>
      </c>
      <c r="IA150" s="1180">
        <f t="shared" ca="1" si="865"/>
        <v>0</v>
      </c>
      <c r="IB150" s="1180">
        <f t="shared" ca="1" si="865"/>
        <v>0</v>
      </c>
      <c r="IC150" s="1180">
        <f t="shared" ca="1" si="865"/>
        <v>0</v>
      </c>
      <c r="ID150" s="1180">
        <f t="shared" ca="1" si="865"/>
        <v>0</v>
      </c>
      <c r="IE150" s="1180">
        <f t="shared" ca="1" si="865"/>
        <v>0</v>
      </c>
      <c r="IQ150" s="1180">
        <f t="shared" ca="1" si="866"/>
        <v>0</v>
      </c>
      <c r="IR150" s="1180">
        <f t="shared" ca="1" si="866"/>
        <v>0</v>
      </c>
      <c r="IS150" s="1180">
        <f t="shared" ca="1" si="866"/>
        <v>0</v>
      </c>
      <c r="IT150" s="1180">
        <f t="shared" ca="1" si="866"/>
        <v>0</v>
      </c>
      <c r="IU150" s="1180">
        <f t="shared" ca="1" si="866"/>
        <v>0</v>
      </c>
      <c r="IV150" s="1180">
        <f t="shared" ca="1" si="866"/>
        <v>0</v>
      </c>
      <c r="IW150" s="1180">
        <f t="shared" ca="1" si="866"/>
        <v>0</v>
      </c>
      <c r="IX150" s="1180">
        <f t="shared" ca="1" si="866"/>
        <v>0</v>
      </c>
      <c r="IY150" s="1180">
        <f t="shared" ca="1" si="866"/>
        <v>0</v>
      </c>
      <c r="IZ150" s="1180">
        <f t="shared" ca="1" si="866"/>
        <v>0</v>
      </c>
      <c r="JA150" s="1180">
        <f t="shared" ca="1" si="867"/>
        <v>0</v>
      </c>
      <c r="JB150" s="1180">
        <f t="shared" ca="1" si="867"/>
        <v>0</v>
      </c>
      <c r="JC150" s="1180">
        <f t="shared" ca="1" si="867"/>
        <v>0</v>
      </c>
      <c r="JD150" s="1180">
        <f t="shared" ca="1" si="867"/>
        <v>0</v>
      </c>
      <c r="JE150" s="1180">
        <f t="shared" ca="1" si="867"/>
        <v>0</v>
      </c>
      <c r="JF150" s="1180">
        <f t="shared" ca="1" si="867"/>
        <v>0</v>
      </c>
      <c r="JG150" s="1180">
        <f t="shared" ca="1" si="867"/>
        <v>0</v>
      </c>
      <c r="JH150" s="1180">
        <f t="shared" ca="1" si="867"/>
        <v>0</v>
      </c>
      <c r="JT150" s="1180">
        <f t="shared" ca="1" si="868"/>
        <v>0</v>
      </c>
      <c r="JU150" s="1180">
        <f t="shared" ca="1" si="868"/>
        <v>0</v>
      </c>
      <c r="JV150" s="1180">
        <f t="shared" ca="1" si="868"/>
        <v>0</v>
      </c>
      <c r="JW150" s="1180">
        <f t="shared" ca="1" si="868"/>
        <v>0</v>
      </c>
      <c r="JX150" s="1180">
        <f t="shared" ca="1" si="868"/>
        <v>0</v>
      </c>
      <c r="JY150" s="1180">
        <f t="shared" ca="1" si="868"/>
        <v>0</v>
      </c>
      <c r="JZ150" s="1180">
        <f t="shared" ca="1" si="868"/>
        <v>0</v>
      </c>
      <c r="KA150" s="1180">
        <f t="shared" ca="1" si="868"/>
        <v>0</v>
      </c>
      <c r="KB150" s="1180">
        <f t="shared" ca="1" si="868"/>
        <v>0</v>
      </c>
      <c r="KC150" s="1180">
        <f t="shared" ca="1" si="868"/>
        <v>0</v>
      </c>
      <c r="KL150" s="1180">
        <f t="shared" ca="1" si="869"/>
        <v>0</v>
      </c>
      <c r="KM150" s="1180">
        <f t="shared" ca="1" si="869"/>
        <v>0</v>
      </c>
      <c r="KN150" s="1180">
        <f t="shared" ca="1" si="869"/>
        <v>0</v>
      </c>
      <c r="KO150" s="1180">
        <f t="shared" ca="1" si="869"/>
        <v>0</v>
      </c>
      <c r="KP150" s="1180">
        <f t="shared" ca="1" si="869"/>
        <v>0</v>
      </c>
      <c r="KQ150" s="1180">
        <f t="shared" ca="1" si="869"/>
        <v>0</v>
      </c>
      <c r="KR150" s="1180">
        <f t="shared" ca="1" si="869"/>
        <v>0</v>
      </c>
      <c r="LA150" s="1180">
        <f t="shared" ca="1" si="870"/>
        <v>0</v>
      </c>
      <c r="LB150" s="1180">
        <f t="shared" ca="1" si="870"/>
        <v>0</v>
      </c>
      <c r="LC150" s="1180">
        <f t="shared" ca="1" si="870"/>
        <v>0</v>
      </c>
      <c r="LD150" s="1180">
        <f t="shared" ca="1" si="870"/>
        <v>0</v>
      </c>
      <c r="LE150" s="1180">
        <f t="shared" ca="1" si="870"/>
        <v>0</v>
      </c>
      <c r="LF150" s="1180">
        <f t="shared" ca="1" si="870"/>
        <v>0</v>
      </c>
      <c r="LG150" s="1180">
        <f t="shared" ca="1" si="870"/>
        <v>0</v>
      </c>
      <c r="LH150" s="1180">
        <f t="shared" ca="1" si="870"/>
        <v>0</v>
      </c>
      <c r="LI150" s="1180">
        <f t="shared" ca="1" si="870"/>
        <v>0</v>
      </c>
      <c r="LJ150" s="1180">
        <f t="shared" ca="1" si="870"/>
        <v>0</v>
      </c>
      <c r="LK150" s="1180">
        <f t="shared" ca="1" si="870"/>
        <v>0</v>
      </c>
      <c r="LW150" s="1180">
        <f t="shared" ca="1" si="871"/>
        <v>0</v>
      </c>
      <c r="LX150" s="1180">
        <f t="shared" ca="1" si="871"/>
        <v>0</v>
      </c>
      <c r="LY150" s="1180">
        <f t="shared" ca="1" si="871"/>
        <v>0</v>
      </c>
      <c r="LZ150" s="1180">
        <f t="shared" ca="1" si="871"/>
        <v>0</v>
      </c>
      <c r="MA150" s="1180">
        <f t="shared" ca="1" si="871"/>
        <v>0</v>
      </c>
      <c r="MB150" s="1180">
        <f t="shared" ca="1" si="871"/>
        <v>0</v>
      </c>
      <c r="MC150" s="1180">
        <f t="shared" ca="1" si="871"/>
        <v>0</v>
      </c>
      <c r="MD150" s="1180">
        <f t="shared" ca="1" si="871"/>
        <v>0</v>
      </c>
      <c r="ME150" s="1180">
        <f t="shared" ca="1" si="871"/>
        <v>0</v>
      </c>
      <c r="MF150" s="1180">
        <f t="shared" ca="1" si="871"/>
        <v>0</v>
      </c>
      <c r="MG150" s="1180">
        <f t="shared" ca="1" si="872"/>
        <v>0</v>
      </c>
      <c r="MH150" s="1180">
        <f t="shared" ca="1" si="872"/>
        <v>0</v>
      </c>
      <c r="MI150" s="1180">
        <f t="shared" ca="1" si="872"/>
        <v>0</v>
      </c>
      <c r="MJ150" s="1180">
        <f t="shared" ca="1" si="872"/>
        <v>0</v>
      </c>
      <c r="MK150" s="1180">
        <f t="shared" ca="1" si="872"/>
        <v>0</v>
      </c>
      <c r="ML150" s="1180">
        <f t="shared" ca="1" si="872"/>
        <v>0</v>
      </c>
      <c r="MM150" s="1180">
        <f t="shared" ca="1" si="872"/>
        <v>0</v>
      </c>
      <c r="MN150" s="1180">
        <f t="shared" ca="1" si="872"/>
        <v>0</v>
      </c>
      <c r="MO150" s="1180">
        <f t="shared" ca="1" si="872"/>
        <v>0</v>
      </c>
      <c r="NA150" s="1180">
        <f t="shared" ca="1" si="873"/>
        <v>0</v>
      </c>
      <c r="NB150" s="1180">
        <f t="shared" ca="1" si="873"/>
        <v>0</v>
      </c>
      <c r="NC150" s="1180">
        <f t="shared" ca="1" si="873"/>
        <v>0</v>
      </c>
      <c r="ND150" s="1180">
        <f t="shared" ca="1" si="873"/>
        <v>0</v>
      </c>
      <c r="NE150" s="1180">
        <f t="shared" ca="1" si="873"/>
        <v>0</v>
      </c>
      <c r="NF150" s="1180">
        <f t="shared" ca="1" si="873"/>
        <v>0</v>
      </c>
      <c r="NG150" s="1180">
        <f t="shared" ca="1" si="873"/>
        <v>0</v>
      </c>
      <c r="NH150" s="1180">
        <f t="shared" ca="1" si="873"/>
        <v>0</v>
      </c>
      <c r="NI150" s="1180">
        <f t="shared" ca="1" si="873"/>
        <v>0</v>
      </c>
      <c r="NJ150" s="1180">
        <f t="shared" ca="1" si="873"/>
        <v>0</v>
      </c>
      <c r="NK150" s="1180">
        <f t="shared" ca="1" si="873"/>
        <v>0</v>
      </c>
      <c r="NL150" s="1180">
        <f t="shared" ca="1" si="873"/>
        <v>0</v>
      </c>
      <c r="NM150" s="1180">
        <f t="shared" ca="1" si="873"/>
        <v>0</v>
      </c>
      <c r="NN150" s="1180">
        <f t="shared" ca="1" si="873"/>
        <v>0</v>
      </c>
      <c r="NO150" s="1180">
        <f t="shared" ca="1" si="873"/>
        <v>0</v>
      </c>
      <c r="NP150" s="1180">
        <f t="shared" ca="1" si="873"/>
        <v>0</v>
      </c>
      <c r="OH150" s="1180">
        <f t="shared" ca="1" si="874"/>
        <v>0</v>
      </c>
      <c r="OI150" s="1180">
        <f t="shared" ca="1" si="874"/>
        <v>0</v>
      </c>
      <c r="OJ150" s="1180">
        <f t="shared" ca="1" si="874"/>
        <v>0</v>
      </c>
      <c r="OK150" s="1180">
        <f t="shared" ca="1" si="874"/>
        <v>0</v>
      </c>
      <c r="OL150" s="1180">
        <f t="shared" ca="1" si="874"/>
        <v>0</v>
      </c>
      <c r="OM150" s="1180">
        <f t="shared" ca="1" si="874"/>
        <v>0</v>
      </c>
      <c r="ON150" s="1180">
        <f t="shared" ca="1" si="874"/>
        <v>0</v>
      </c>
      <c r="OO150" s="1180">
        <f t="shared" ca="1" si="874"/>
        <v>0</v>
      </c>
      <c r="PA150" s="1180">
        <f t="shared" ca="1" si="875"/>
        <v>0</v>
      </c>
      <c r="PB150" s="1180">
        <f t="shared" ca="1" si="875"/>
        <v>0</v>
      </c>
      <c r="PC150" s="1180">
        <f t="shared" ca="1" si="875"/>
        <v>0</v>
      </c>
      <c r="PD150" s="1180">
        <f t="shared" ca="1" si="875"/>
        <v>0</v>
      </c>
      <c r="PE150" s="1180">
        <f t="shared" ca="1" si="875"/>
        <v>0</v>
      </c>
      <c r="PF150" s="1180">
        <f t="shared" ca="1" si="875"/>
        <v>0</v>
      </c>
      <c r="PG150" s="1180">
        <f t="shared" ca="1" si="875"/>
        <v>0</v>
      </c>
      <c r="PH150" s="1180">
        <f t="shared" ca="1" si="875"/>
        <v>0</v>
      </c>
      <c r="PI150" s="1180">
        <f t="shared" ca="1" si="875"/>
        <v>0</v>
      </c>
      <c r="PJ150" s="1180">
        <f t="shared" ca="1" si="875"/>
        <v>0</v>
      </c>
      <c r="PK150" s="1180">
        <f t="shared" ca="1" si="875"/>
        <v>0</v>
      </c>
      <c r="PW150" s="1180">
        <f t="shared" ca="1" si="854"/>
        <v>0</v>
      </c>
      <c r="PX150" s="1180">
        <f t="shared" ca="1" si="854"/>
        <v>0</v>
      </c>
      <c r="PY150" s="1180">
        <f t="shared" ca="1" si="854"/>
        <v>0</v>
      </c>
      <c r="PZ150" s="1180">
        <f t="shared" ca="1" si="854"/>
        <v>0</v>
      </c>
    </row>
    <row r="151" spans="1:442" ht="12" customHeight="1">
      <c r="A151" s="1">
        <v>40</v>
      </c>
      <c r="B151" s="1" t="s">
        <v>2648</v>
      </c>
      <c r="C151" s="1" t="s">
        <v>2689</v>
      </c>
      <c r="D151" s="1" t="s">
        <v>93</v>
      </c>
      <c r="E151" s="1181">
        <v>28.013480000000001</v>
      </c>
      <c r="F151" s="1">
        <v>0</v>
      </c>
      <c r="J151" s="1180">
        <f t="shared" ca="1" si="832"/>
        <v>0</v>
      </c>
      <c r="K151" s="1180">
        <f t="shared" ca="1" si="832"/>
        <v>0</v>
      </c>
      <c r="T151" s="1180">
        <f t="shared" ca="1" si="855"/>
        <v>0</v>
      </c>
      <c r="U151" s="1180">
        <f t="shared" ca="1" si="855"/>
        <v>0</v>
      </c>
      <c r="V151" s="1180">
        <f t="shared" ca="1" si="855"/>
        <v>0</v>
      </c>
      <c r="W151" s="1180">
        <f t="shared" ca="1" si="855"/>
        <v>0</v>
      </c>
      <c r="X151" s="1180">
        <f t="shared" ca="1" si="855"/>
        <v>0</v>
      </c>
      <c r="Y151" s="1180">
        <f t="shared" ca="1" si="855"/>
        <v>0</v>
      </c>
      <c r="Z151" s="1180">
        <f t="shared" ca="1" si="855"/>
        <v>0</v>
      </c>
      <c r="AA151" s="1180">
        <f t="shared" ca="1" si="855"/>
        <v>0</v>
      </c>
      <c r="AB151" s="1180">
        <f t="shared" ca="1" si="855"/>
        <v>0</v>
      </c>
      <c r="AC151" s="1180">
        <f t="shared" ca="1" si="855"/>
        <v>0</v>
      </c>
      <c r="AD151" s="1180">
        <f t="shared" ca="1" si="855"/>
        <v>0</v>
      </c>
      <c r="AM151" s="1180">
        <f t="shared" ca="1" si="856"/>
        <v>0</v>
      </c>
      <c r="AN151" s="1180">
        <f t="shared" ca="1" si="856"/>
        <v>0</v>
      </c>
      <c r="AO151" s="1180">
        <f t="shared" ca="1" si="856"/>
        <v>0</v>
      </c>
      <c r="AP151" s="1180">
        <f t="shared" ca="1" si="856"/>
        <v>0</v>
      </c>
      <c r="AQ151" s="1180">
        <f t="shared" ca="1" si="856"/>
        <v>0</v>
      </c>
      <c r="AR151" s="1180">
        <f t="shared" ca="1" si="856"/>
        <v>0</v>
      </c>
      <c r="AS151" s="1180">
        <f t="shared" ca="1" si="856"/>
        <v>0</v>
      </c>
      <c r="AT151" s="1180">
        <f t="shared" ca="1" si="856"/>
        <v>0</v>
      </c>
      <c r="AU151" s="1180">
        <f t="shared" ca="1" si="856"/>
        <v>0</v>
      </c>
      <c r="AV151" s="1180">
        <f t="shared" ca="1" si="856"/>
        <v>0</v>
      </c>
      <c r="AW151" s="1180">
        <f t="shared" ca="1" si="856"/>
        <v>0</v>
      </c>
      <c r="AX151" s="1180">
        <f t="shared" ca="1" si="856"/>
        <v>0</v>
      </c>
      <c r="AY151" s="1180">
        <f t="shared" ca="1" si="856"/>
        <v>0</v>
      </c>
      <c r="AZ151" s="1180">
        <f t="shared" ca="1" si="856"/>
        <v>0</v>
      </c>
      <c r="BA151" s="1180">
        <f t="shared" ca="1" si="856"/>
        <v>0</v>
      </c>
      <c r="BB151" s="1180">
        <f t="shared" ca="1" si="856"/>
        <v>0</v>
      </c>
      <c r="BN151" s="1180">
        <f t="shared" ca="1" si="857"/>
        <v>0</v>
      </c>
      <c r="BO151" s="1180">
        <f t="shared" ca="1" si="857"/>
        <v>0</v>
      </c>
      <c r="BP151" s="1180">
        <f t="shared" ca="1" si="857"/>
        <v>0</v>
      </c>
      <c r="BQ151" s="1180">
        <f t="shared" ca="1" si="857"/>
        <v>0</v>
      </c>
      <c r="BR151" s="1180">
        <f t="shared" ca="1" si="857"/>
        <v>0</v>
      </c>
      <c r="CD151" s="1180">
        <f t="shared" ca="1" si="858"/>
        <v>0</v>
      </c>
      <c r="CE151" s="1180">
        <f t="shared" ca="1" si="858"/>
        <v>0</v>
      </c>
      <c r="CF151" s="1180">
        <f t="shared" ca="1" si="858"/>
        <v>0</v>
      </c>
      <c r="CG151" s="1180">
        <f t="shared" ca="1" si="858"/>
        <v>0</v>
      </c>
      <c r="CH151" s="1180">
        <f t="shared" ca="1" si="858"/>
        <v>0</v>
      </c>
      <c r="CI151" s="1180">
        <f t="shared" ca="1" si="858"/>
        <v>0</v>
      </c>
      <c r="CJ151" s="1180">
        <f t="shared" ca="1" si="858"/>
        <v>0</v>
      </c>
      <c r="CK151" s="1180">
        <f t="shared" ca="1" si="858"/>
        <v>0</v>
      </c>
      <c r="CL151" s="1180">
        <f t="shared" ca="1" si="858"/>
        <v>0</v>
      </c>
      <c r="CM151" s="1180">
        <f t="shared" ca="1" si="858"/>
        <v>0</v>
      </c>
      <c r="CN151" s="1180">
        <f t="shared" ca="1" si="858"/>
        <v>0</v>
      </c>
      <c r="CO151" s="1180">
        <f t="shared" ca="1" si="858"/>
        <v>0</v>
      </c>
      <c r="DA151" s="1180">
        <f t="shared" ca="1" si="859"/>
        <v>0</v>
      </c>
      <c r="DB151" s="1180">
        <f t="shared" ca="1" si="859"/>
        <v>0</v>
      </c>
      <c r="DC151" s="1180">
        <f t="shared" ca="1" si="859"/>
        <v>0</v>
      </c>
      <c r="DD151" s="1180">
        <f t="shared" ca="1" si="859"/>
        <v>0</v>
      </c>
      <c r="DE151" s="1180">
        <f t="shared" ca="1" si="859"/>
        <v>0</v>
      </c>
      <c r="DF151" s="1180">
        <f t="shared" ca="1" si="859"/>
        <v>0</v>
      </c>
      <c r="DG151" s="1180">
        <f t="shared" ca="1" si="859"/>
        <v>0</v>
      </c>
      <c r="DH151" s="1180">
        <f t="shared" ca="1" si="859"/>
        <v>0</v>
      </c>
      <c r="DI151" s="1180">
        <f t="shared" ca="1" si="859"/>
        <v>0</v>
      </c>
      <c r="DJ151" s="1180">
        <f t="shared" ca="1" si="859"/>
        <v>0</v>
      </c>
      <c r="DV151" s="1180">
        <f t="shared" ca="1" si="860"/>
        <v>0</v>
      </c>
      <c r="DW151" s="1180">
        <f t="shared" ca="1" si="860"/>
        <v>0</v>
      </c>
      <c r="DX151" s="1180">
        <f t="shared" ca="1" si="860"/>
        <v>0</v>
      </c>
      <c r="DY151" s="1180">
        <f t="shared" ca="1" si="860"/>
        <v>0</v>
      </c>
      <c r="DZ151" s="1180">
        <f t="shared" ca="1" si="860"/>
        <v>0</v>
      </c>
      <c r="EA151" s="1180">
        <f t="shared" ca="1" si="860"/>
        <v>0</v>
      </c>
      <c r="EB151" s="1180">
        <f t="shared" ca="1" si="860"/>
        <v>0</v>
      </c>
      <c r="EC151" s="1180">
        <f t="shared" ca="1" si="860"/>
        <v>0</v>
      </c>
      <c r="ED151" s="1180">
        <f t="shared" ca="1" si="860"/>
        <v>0</v>
      </c>
      <c r="EE151" s="1180">
        <f t="shared" ca="1" si="860"/>
        <v>0</v>
      </c>
      <c r="EF151" s="1180">
        <f t="shared" ca="1" si="860"/>
        <v>0</v>
      </c>
      <c r="EG151" s="1180">
        <f t="shared" ca="1" si="860"/>
        <v>0</v>
      </c>
      <c r="EH151" s="1180">
        <f t="shared" ca="1" si="860"/>
        <v>0</v>
      </c>
      <c r="EI151" s="1180">
        <f t="shared" ca="1" si="860"/>
        <v>0</v>
      </c>
      <c r="EJ151" s="1180">
        <f t="shared" ca="1" si="860"/>
        <v>0</v>
      </c>
      <c r="EK151" s="1180">
        <f t="shared" ca="1" si="860"/>
        <v>0</v>
      </c>
      <c r="EW151" s="1180">
        <f t="shared" ca="1" si="861"/>
        <v>0</v>
      </c>
      <c r="EX151" s="1180">
        <f t="shared" ca="1" si="861"/>
        <v>0</v>
      </c>
      <c r="EY151" s="1180">
        <f t="shared" ca="1" si="861"/>
        <v>0</v>
      </c>
      <c r="EZ151" s="1180">
        <f t="shared" ca="1" si="861"/>
        <v>0</v>
      </c>
      <c r="FA151" s="1180">
        <f t="shared" ca="1" si="861"/>
        <v>0</v>
      </c>
      <c r="FB151" s="1180">
        <f t="shared" ca="1" si="861"/>
        <v>0</v>
      </c>
      <c r="FN151" s="1180">
        <f t="shared" ca="1" si="862"/>
        <v>0</v>
      </c>
      <c r="FO151" s="1180">
        <f t="shared" ca="1" si="862"/>
        <v>0</v>
      </c>
      <c r="FP151" s="1180">
        <f t="shared" ca="1" si="862"/>
        <v>0</v>
      </c>
      <c r="FQ151" s="1180">
        <f t="shared" ca="1" si="862"/>
        <v>0</v>
      </c>
      <c r="FR151" s="1180">
        <f t="shared" ca="1" si="862"/>
        <v>0</v>
      </c>
      <c r="FS151" s="1180">
        <f t="shared" ca="1" si="862"/>
        <v>0</v>
      </c>
      <c r="FT151" s="1180">
        <f t="shared" ca="1" si="862"/>
        <v>0</v>
      </c>
      <c r="FU151" s="1180">
        <f t="shared" ca="1" si="862"/>
        <v>0</v>
      </c>
      <c r="FV151" s="1180">
        <f t="shared" ca="1" si="862"/>
        <v>0</v>
      </c>
      <c r="FW151" s="1180">
        <f t="shared" ca="1" si="862"/>
        <v>0</v>
      </c>
      <c r="FX151" s="1180">
        <f t="shared" ca="1" si="862"/>
        <v>0</v>
      </c>
      <c r="GJ151" s="1180">
        <f t="shared" ca="1" si="863"/>
        <v>0</v>
      </c>
      <c r="GK151" s="1180">
        <f t="shared" ca="1" si="863"/>
        <v>0</v>
      </c>
      <c r="GL151" s="1180">
        <f t="shared" ca="1" si="863"/>
        <v>0</v>
      </c>
      <c r="GM151" s="1180">
        <f t="shared" ca="1" si="863"/>
        <v>0</v>
      </c>
      <c r="GN151" s="1180">
        <f t="shared" ca="1" si="863"/>
        <v>0</v>
      </c>
      <c r="GO151" s="1180">
        <f t="shared" ca="1" si="863"/>
        <v>0</v>
      </c>
      <c r="GP151" s="1180">
        <f t="shared" ca="1" si="863"/>
        <v>0</v>
      </c>
      <c r="GQ151" s="1180">
        <f t="shared" ca="1" si="863"/>
        <v>0</v>
      </c>
      <c r="HC151" s="1180">
        <f t="shared" ca="1" si="864"/>
        <v>0</v>
      </c>
      <c r="HD151" s="1180">
        <f t="shared" ca="1" si="864"/>
        <v>0</v>
      </c>
      <c r="HE151" s="1180">
        <f t="shared" ca="1" si="864"/>
        <v>0</v>
      </c>
      <c r="HF151" s="1180">
        <f t="shared" ca="1" si="864"/>
        <v>0</v>
      </c>
      <c r="HG151" s="1180">
        <f t="shared" ca="1" si="864"/>
        <v>0</v>
      </c>
      <c r="HH151" s="1180">
        <f t="shared" ca="1" si="864"/>
        <v>0</v>
      </c>
      <c r="HT151" s="1180">
        <f t="shared" ca="1" si="865"/>
        <v>0</v>
      </c>
      <c r="HU151" s="1180">
        <f t="shared" ca="1" si="865"/>
        <v>0</v>
      </c>
      <c r="HV151" s="1180">
        <f t="shared" ca="1" si="865"/>
        <v>0</v>
      </c>
      <c r="HW151" s="1180">
        <f t="shared" ca="1" si="865"/>
        <v>0</v>
      </c>
      <c r="HX151" s="1180">
        <f t="shared" ca="1" si="865"/>
        <v>0</v>
      </c>
      <c r="HY151" s="1180">
        <f t="shared" ca="1" si="865"/>
        <v>0</v>
      </c>
      <c r="HZ151" s="1180">
        <f t="shared" ca="1" si="865"/>
        <v>0</v>
      </c>
      <c r="IA151" s="1180">
        <f t="shared" ca="1" si="865"/>
        <v>0</v>
      </c>
      <c r="IB151" s="1180">
        <f t="shared" ca="1" si="865"/>
        <v>0</v>
      </c>
      <c r="IC151" s="1180">
        <f t="shared" ca="1" si="865"/>
        <v>0</v>
      </c>
      <c r="ID151" s="1180">
        <f t="shared" ca="1" si="865"/>
        <v>0</v>
      </c>
      <c r="IE151" s="1180">
        <f t="shared" ca="1" si="865"/>
        <v>0</v>
      </c>
      <c r="IQ151" s="1180">
        <f t="shared" ca="1" si="866"/>
        <v>0</v>
      </c>
      <c r="IR151" s="1180">
        <f t="shared" ca="1" si="866"/>
        <v>0</v>
      </c>
      <c r="IS151" s="1180">
        <f t="shared" ca="1" si="866"/>
        <v>0</v>
      </c>
      <c r="IT151" s="1180">
        <f t="shared" ca="1" si="866"/>
        <v>0</v>
      </c>
      <c r="IU151" s="1180">
        <f t="shared" ca="1" si="866"/>
        <v>0</v>
      </c>
      <c r="IV151" s="1180">
        <f t="shared" ca="1" si="866"/>
        <v>0</v>
      </c>
      <c r="IW151" s="1180">
        <f t="shared" ca="1" si="866"/>
        <v>0</v>
      </c>
      <c r="IX151" s="1180">
        <f t="shared" ca="1" si="866"/>
        <v>0</v>
      </c>
      <c r="IY151" s="1180">
        <f t="shared" ca="1" si="866"/>
        <v>0</v>
      </c>
      <c r="IZ151" s="1180">
        <f t="shared" ca="1" si="866"/>
        <v>0</v>
      </c>
      <c r="JA151" s="1180">
        <f t="shared" ca="1" si="867"/>
        <v>0</v>
      </c>
      <c r="JB151" s="1180">
        <f t="shared" ca="1" si="867"/>
        <v>0</v>
      </c>
      <c r="JC151" s="1180">
        <f t="shared" ca="1" si="867"/>
        <v>0</v>
      </c>
      <c r="JD151" s="1180">
        <f t="shared" ca="1" si="867"/>
        <v>0</v>
      </c>
      <c r="JE151" s="1180">
        <f t="shared" ca="1" si="867"/>
        <v>0</v>
      </c>
      <c r="JF151" s="1180">
        <f t="shared" ca="1" si="867"/>
        <v>0</v>
      </c>
      <c r="JG151" s="1180">
        <f t="shared" ca="1" si="867"/>
        <v>0</v>
      </c>
      <c r="JH151" s="1180">
        <f t="shared" ca="1" si="867"/>
        <v>0</v>
      </c>
      <c r="JT151" s="1180">
        <f t="shared" ca="1" si="868"/>
        <v>0</v>
      </c>
      <c r="JU151" s="1180">
        <f t="shared" ca="1" si="868"/>
        <v>0</v>
      </c>
      <c r="JV151" s="1180">
        <f t="shared" ca="1" si="868"/>
        <v>0</v>
      </c>
      <c r="JW151" s="1180">
        <f t="shared" ca="1" si="868"/>
        <v>0</v>
      </c>
      <c r="JX151" s="1180">
        <f t="shared" ca="1" si="868"/>
        <v>0</v>
      </c>
      <c r="JY151" s="1180">
        <f t="shared" ca="1" si="868"/>
        <v>0</v>
      </c>
      <c r="JZ151" s="1180">
        <f t="shared" ca="1" si="868"/>
        <v>0</v>
      </c>
      <c r="KA151" s="1180">
        <f t="shared" ca="1" si="868"/>
        <v>0</v>
      </c>
      <c r="KB151" s="1180">
        <f t="shared" ca="1" si="868"/>
        <v>0</v>
      </c>
      <c r="KC151" s="1180">
        <f t="shared" ca="1" si="868"/>
        <v>0</v>
      </c>
      <c r="KL151" s="1180">
        <f t="shared" ca="1" si="869"/>
        <v>0</v>
      </c>
      <c r="KM151" s="1180">
        <f t="shared" ca="1" si="869"/>
        <v>0</v>
      </c>
      <c r="KN151" s="1180">
        <f t="shared" ca="1" si="869"/>
        <v>0</v>
      </c>
      <c r="KO151" s="1180">
        <f t="shared" ca="1" si="869"/>
        <v>0</v>
      </c>
      <c r="KP151" s="1180">
        <f t="shared" ca="1" si="869"/>
        <v>0</v>
      </c>
      <c r="KQ151" s="1180">
        <f t="shared" ca="1" si="869"/>
        <v>0</v>
      </c>
      <c r="KR151" s="1180">
        <f t="shared" ca="1" si="869"/>
        <v>0</v>
      </c>
      <c r="LA151" s="1180">
        <f t="shared" ca="1" si="870"/>
        <v>0</v>
      </c>
      <c r="LB151" s="1180">
        <f t="shared" ca="1" si="870"/>
        <v>0</v>
      </c>
      <c r="LC151" s="1180">
        <f t="shared" ca="1" si="870"/>
        <v>0</v>
      </c>
      <c r="LD151" s="1180">
        <f t="shared" ca="1" si="870"/>
        <v>0</v>
      </c>
      <c r="LE151" s="1180">
        <f t="shared" ca="1" si="870"/>
        <v>0</v>
      </c>
      <c r="LF151" s="1180">
        <f t="shared" ca="1" si="870"/>
        <v>0</v>
      </c>
      <c r="LG151" s="1180">
        <f t="shared" ca="1" si="870"/>
        <v>0</v>
      </c>
      <c r="LH151" s="1180">
        <f t="shared" ca="1" si="870"/>
        <v>0</v>
      </c>
      <c r="LI151" s="1180">
        <f t="shared" ca="1" si="870"/>
        <v>0</v>
      </c>
      <c r="LJ151" s="1180">
        <f t="shared" ca="1" si="870"/>
        <v>0</v>
      </c>
      <c r="LK151" s="1180">
        <f t="shared" ca="1" si="870"/>
        <v>0</v>
      </c>
      <c r="LW151" s="1180">
        <f t="shared" ca="1" si="871"/>
        <v>0</v>
      </c>
      <c r="LX151" s="1180">
        <f t="shared" ca="1" si="871"/>
        <v>0</v>
      </c>
      <c r="LY151" s="1180">
        <f t="shared" ca="1" si="871"/>
        <v>0</v>
      </c>
      <c r="LZ151" s="1180">
        <f t="shared" ca="1" si="871"/>
        <v>0</v>
      </c>
      <c r="MA151" s="1180">
        <f t="shared" ca="1" si="871"/>
        <v>0</v>
      </c>
      <c r="MB151" s="1180">
        <f t="shared" ca="1" si="871"/>
        <v>0</v>
      </c>
      <c r="MC151" s="1180">
        <f t="shared" ca="1" si="871"/>
        <v>0</v>
      </c>
      <c r="MD151" s="1180">
        <f t="shared" ca="1" si="871"/>
        <v>0</v>
      </c>
      <c r="ME151" s="1180">
        <f t="shared" ca="1" si="871"/>
        <v>0</v>
      </c>
      <c r="MF151" s="1180">
        <f t="shared" ca="1" si="871"/>
        <v>0</v>
      </c>
      <c r="MG151" s="1180">
        <f t="shared" ca="1" si="872"/>
        <v>0</v>
      </c>
      <c r="MH151" s="1180">
        <f t="shared" ca="1" si="872"/>
        <v>0</v>
      </c>
      <c r="MI151" s="1180">
        <f t="shared" ca="1" si="872"/>
        <v>0</v>
      </c>
      <c r="MJ151" s="1180">
        <f t="shared" ca="1" si="872"/>
        <v>0</v>
      </c>
      <c r="MK151" s="1180">
        <f t="shared" ca="1" si="872"/>
        <v>0</v>
      </c>
      <c r="ML151" s="1180">
        <f t="shared" ca="1" si="872"/>
        <v>0</v>
      </c>
      <c r="MM151" s="1180">
        <f t="shared" ca="1" si="872"/>
        <v>0</v>
      </c>
      <c r="MN151" s="1180">
        <f t="shared" ca="1" si="872"/>
        <v>0</v>
      </c>
      <c r="MO151" s="1180">
        <f t="shared" ca="1" si="872"/>
        <v>0</v>
      </c>
      <c r="NA151" s="1180">
        <f t="shared" ca="1" si="873"/>
        <v>0</v>
      </c>
      <c r="NB151" s="1180">
        <f t="shared" ca="1" si="873"/>
        <v>0</v>
      </c>
      <c r="NC151" s="1180">
        <f t="shared" ca="1" si="873"/>
        <v>0</v>
      </c>
      <c r="ND151" s="1180">
        <f t="shared" ca="1" si="873"/>
        <v>0</v>
      </c>
      <c r="NE151" s="1180">
        <f t="shared" ca="1" si="873"/>
        <v>0</v>
      </c>
      <c r="NF151" s="1180">
        <f t="shared" ca="1" si="873"/>
        <v>0</v>
      </c>
      <c r="NG151" s="1180">
        <f t="shared" ca="1" si="873"/>
        <v>0</v>
      </c>
      <c r="NH151" s="1180">
        <f t="shared" ca="1" si="873"/>
        <v>0</v>
      </c>
      <c r="NI151" s="1180">
        <f t="shared" ca="1" si="873"/>
        <v>0</v>
      </c>
      <c r="NJ151" s="1180">
        <f t="shared" ca="1" si="873"/>
        <v>0</v>
      </c>
      <c r="NK151" s="1180">
        <f t="shared" ca="1" si="873"/>
        <v>0</v>
      </c>
      <c r="NL151" s="1180">
        <f t="shared" ca="1" si="873"/>
        <v>0</v>
      </c>
      <c r="NM151" s="1180">
        <f t="shared" ca="1" si="873"/>
        <v>0</v>
      </c>
      <c r="NN151" s="1180">
        <f t="shared" ca="1" si="873"/>
        <v>0</v>
      </c>
      <c r="NO151" s="1180">
        <f t="shared" ca="1" si="873"/>
        <v>0</v>
      </c>
      <c r="NP151" s="1180">
        <f t="shared" ca="1" si="873"/>
        <v>0</v>
      </c>
      <c r="OH151" s="1180">
        <f t="shared" ca="1" si="874"/>
        <v>0</v>
      </c>
      <c r="OI151" s="1180">
        <f t="shared" ca="1" si="874"/>
        <v>0</v>
      </c>
      <c r="OJ151" s="1180">
        <f t="shared" ca="1" si="874"/>
        <v>0</v>
      </c>
      <c r="OK151" s="1180">
        <f t="shared" ca="1" si="874"/>
        <v>0</v>
      </c>
      <c r="OL151" s="1180">
        <f t="shared" ca="1" si="874"/>
        <v>0</v>
      </c>
      <c r="OM151" s="1180">
        <f t="shared" ca="1" si="874"/>
        <v>0</v>
      </c>
      <c r="ON151" s="1180">
        <f t="shared" ca="1" si="874"/>
        <v>0</v>
      </c>
      <c r="OO151" s="1180">
        <f t="shared" ca="1" si="874"/>
        <v>0</v>
      </c>
      <c r="PA151" s="1180">
        <f t="shared" ca="1" si="875"/>
        <v>0</v>
      </c>
      <c r="PB151" s="1180">
        <f t="shared" ca="1" si="875"/>
        <v>0</v>
      </c>
      <c r="PC151" s="1180">
        <f t="shared" ca="1" si="875"/>
        <v>0</v>
      </c>
      <c r="PD151" s="1180">
        <f t="shared" ca="1" si="875"/>
        <v>0</v>
      </c>
      <c r="PE151" s="1180">
        <f t="shared" ca="1" si="875"/>
        <v>0</v>
      </c>
      <c r="PF151" s="1180">
        <f t="shared" ca="1" si="875"/>
        <v>0</v>
      </c>
      <c r="PG151" s="1180">
        <f t="shared" ca="1" si="875"/>
        <v>0</v>
      </c>
      <c r="PH151" s="1180">
        <f t="shared" ca="1" si="875"/>
        <v>0</v>
      </c>
      <c r="PI151" s="1180">
        <f t="shared" ca="1" si="875"/>
        <v>0</v>
      </c>
      <c r="PJ151" s="1180">
        <f t="shared" ca="1" si="875"/>
        <v>0</v>
      </c>
      <c r="PK151" s="1180">
        <f t="shared" ca="1" si="875"/>
        <v>0</v>
      </c>
      <c r="PW151" s="1180">
        <f t="shared" ca="1" si="854"/>
        <v>0</v>
      </c>
      <c r="PX151" s="1180">
        <f t="shared" ca="1" si="854"/>
        <v>0</v>
      </c>
      <c r="PY151" s="1180">
        <f t="shared" ca="1" si="854"/>
        <v>0</v>
      </c>
      <c r="PZ151" s="1180">
        <f t="shared" ca="1" si="854"/>
        <v>0</v>
      </c>
    </row>
    <row r="152" spans="1:442" ht="12" customHeight="1">
      <c r="A152" s="1">
        <v>41</v>
      </c>
      <c r="B152" s="1" t="s">
        <v>2648</v>
      </c>
      <c r="C152" s="1" t="s">
        <v>2690</v>
      </c>
      <c r="D152" s="1" t="s">
        <v>93</v>
      </c>
      <c r="E152" s="1181">
        <v>30.006139999999998</v>
      </c>
      <c r="F152" s="1">
        <v>-1.3630935320000001E-2</v>
      </c>
      <c r="J152" s="1180">
        <f t="shared" ca="1" si="832"/>
        <v>0</v>
      </c>
      <c r="K152" s="1180">
        <f t="shared" ca="1" si="832"/>
        <v>0</v>
      </c>
      <c r="T152" s="1180">
        <f t="shared" ca="1" si="855"/>
        <v>0</v>
      </c>
      <c r="U152" s="1180">
        <f t="shared" ca="1" si="855"/>
        <v>0</v>
      </c>
      <c r="V152" s="1180">
        <f t="shared" ca="1" si="855"/>
        <v>0</v>
      </c>
      <c r="W152" s="1180">
        <f t="shared" ca="1" si="855"/>
        <v>0</v>
      </c>
      <c r="X152" s="1180">
        <f t="shared" ca="1" si="855"/>
        <v>0</v>
      </c>
      <c r="Y152" s="1180">
        <f t="shared" ca="1" si="855"/>
        <v>0</v>
      </c>
      <c r="Z152" s="1180">
        <f t="shared" ca="1" si="855"/>
        <v>0</v>
      </c>
      <c r="AA152" s="1180">
        <f t="shared" ca="1" si="855"/>
        <v>0</v>
      </c>
      <c r="AB152" s="1180">
        <f t="shared" ca="1" si="855"/>
        <v>0</v>
      </c>
      <c r="AC152" s="1180">
        <f t="shared" ca="1" si="855"/>
        <v>0</v>
      </c>
      <c r="AD152" s="1180">
        <f t="shared" ca="1" si="855"/>
        <v>0</v>
      </c>
      <c r="AM152" s="1180">
        <f t="shared" ca="1" si="856"/>
        <v>0</v>
      </c>
      <c r="AN152" s="1180">
        <f t="shared" ca="1" si="856"/>
        <v>0</v>
      </c>
      <c r="AO152" s="1180">
        <f t="shared" ca="1" si="856"/>
        <v>0</v>
      </c>
      <c r="AP152" s="1180">
        <f t="shared" ca="1" si="856"/>
        <v>0</v>
      </c>
      <c r="AQ152" s="1180">
        <f t="shared" ca="1" si="856"/>
        <v>0</v>
      </c>
      <c r="AR152" s="1180">
        <f t="shared" ca="1" si="856"/>
        <v>0</v>
      </c>
      <c r="AS152" s="1180">
        <f t="shared" ca="1" si="856"/>
        <v>0</v>
      </c>
      <c r="AT152" s="1180">
        <f t="shared" ca="1" si="856"/>
        <v>0</v>
      </c>
      <c r="AU152" s="1180">
        <f t="shared" ca="1" si="856"/>
        <v>0</v>
      </c>
      <c r="AV152" s="1180">
        <f t="shared" ca="1" si="856"/>
        <v>0</v>
      </c>
      <c r="AW152" s="1180">
        <f t="shared" ca="1" si="856"/>
        <v>0</v>
      </c>
      <c r="AX152" s="1180">
        <f t="shared" ca="1" si="856"/>
        <v>0</v>
      </c>
      <c r="AY152" s="1180">
        <f t="shared" ca="1" si="856"/>
        <v>0</v>
      </c>
      <c r="AZ152" s="1180">
        <f t="shared" ca="1" si="856"/>
        <v>0</v>
      </c>
      <c r="BA152" s="1180">
        <f t="shared" ca="1" si="856"/>
        <v>0</v>
      </c>
      <c r="BB152" s="1180">
        <f t="shared" ca="1" si="856"/>
        <v>0</v>
      </c>
      <c r="BN152" s="1180">
        <f t="shared" ca="1" si="857"/>
        <v>-2.8331802352752608E-7</v>
      </c>
      <c r="BO152" s="1180">
        <f t="shared" ca="1" si="857"/>
        <v>-1.708098763266449E-10</v>
      </c>
      <c r="BP152" s="1180">
        <f t="shared" ca="1" si="857"/>
        <v>-2.8314721379565785E-7</v>
      </c>
      <c r="BQ152" s="1180">
        <f t="shared" ca="1" si="857"/>
        <v>0</v>
      </c>
      <c r="BR152" s="1180">
        <f t="shared" ca="1" si="857"/>
        <v>0</v>
      </c>
      <c r="CD152" s="1180">
        <f t="shared" ca="1" si="858"/>
        <v>0</v>
      </c>
      <c r="CE152" s="1180">
        <f t="shared" ca="1" si="858"/>
        <v>0</v>
      </c>
      <c r="CF152" s="1180">
        <f t="shared" ca="1" si="858"/>
        <v>-2.8331802352752608E-7</v>
      </c>
      <c r="CG152" s="1180">
        <f t="shared" ca="1" si="858"/>
        <v>-1.708098763266449E-10</v>
      </c>
      <c r="CH152" s="1180">
        <f t="shared" ca="1" si="858"/>
        <v>-2.833180235275261E-6</v>
      </c>
      <c r="CI152" s="1180">
        <f t="shared" ca="1" si="858"/>
        <v>0</v>
      </c>
      <c r="CJ152" s="1180">
        <f t="shared" ca="1" si="858"/>
        <v>0</v>
      </c>
      <c r="CK152" s="1180">
        <f t="shared" ca="1" si="858"/>
        <v>-1.6034059867099239E-9</v>
      </c>
      <c r="CL152" s="1180">
        <f t="shared" ca="1" si="858"/>
        <v>-2.54842961694202E-6</v>
      </c>
      <c r="CM152" s="1180">
        <f t="shared" ca="1" si="858"/>
        <v>-2.833180235275261E-6</v>
      </c>
      <c r="CN152" s="1180">
        <f t="shared" ca="1" si="858"/>
        <v>-1.6876644484520331E-9</v>
      </c>
      <c r="CO152" s="1180">
        <f t="shared" ca="1" si="858"/>
        <v>-8.4258460833566206E-11</v>
      </c>
      <c r="DA152" s="1180">
        <f t="shared" ca="1" si="859"/>
        <v>-1.5739890201021137E-8</v>
      </c>
      <c r="DB152" s="1180">
        <f t="shared" ca="1" si="859"/>
        <v>0</v>
      </c>
      <c r="DC152" s="1180">
        <f t="shared" ca="1" si="859"/>
        <v>0</v>
      </c>
      <c r="DD152" s="1180">
        <f t="shared" ca="1" si="859"/>
        <v>0</v>
      </c>
      <c r="DE152" s="1180">
        <f t="shared" ca="1" si="859"/>
        <v>-1.5529744687969368E-7</v>
      </c>
      <c r="DF152" s="1180">
        <f t="shared" ca="1" si="859"/>
        <v>-1.8921989266819022E-2</v>
      </c>
      <c r="DG152" s="1180">
        <f t="shared" ca="1" si="859"/>
        <v>-0.39736470529058948</v>
      </c>
      <c r="DH152" s="1180">
        <f t="shared" ca="1" si="859"/>
        <v>-0.39736470529058948</v>
      </c>
      <c r="DI152" s="1180">
        <f t="shared" ca="1" si="859"/>
        <v>-0.37844257638070022</v>
      </c>
      <c r="DJ152" s="1180">
        <f t="shared" ca="1" si="859"/>
        <v>-1.8922128819035006E-2</v>
      </c>
      <c r="DV152" s="1180">
        <f t="shared" ca="1" si="860"/>
        <v>0</v>
      </c>
      <c r="DW152" s="1180">
        <f t="shared" ca="1" si="860"/>
        <v>0</v>
      </c>
      <c r="DX152" s="1180">
        <f t="shared" ca="1" si="860"/>
        <v>-3.1479780402042272E-7</v>
      </c>
      <c r="DY152" s="1180">
        <f t="shared" ca="1" si="860"/>
        <v>-1.5739890201021137E-8</v>
      </c>
      <c r="DZ152" s="1180">
        <f t="shared" ca="1" si="860"/>
        <v>0</v>
      </c>
      <c r="EA152" s="1180">
        <f t="shared" ca="1" si="860"/>
        <v>-1.5529744687969368E-7</v>
      </c>
      <c r="EB152" s="1180">
        <f t="shared" ca="1" si="860"/>
        <v>-2.9905791354683863E-7</v>
      </c>
      <c r="EC152" s="1180">
        <f t="shared" ca="1" si="860"/>
        <v>0</v>
      </c>
      <c r="ED152" s="1180">
        <f t="shared" ca="1" si="860"/>
        <v>-2.833180235275261E-6</v>
      </c>
      <c r="EE152" s="1180">
        <f t="shared" ca="1" si="860"/>
        <v>-0.37843988255048921</v>
      </c>
      <c r="EF152" s="1180">
        <f t="shared" ca="1" si="860"/>
        <v>0</v>
      </c>
      <c r="EG152" s="1180">
        <f t="shared" ca="1" si="860"/>
        <v>0</v>
      </c>
      <c r="EH152" s="1180">
        <f t="shared" ca="1" si="860"/>
        <v>0</v>
      </c>
      <c r="EI152" s="1180">
        <f t="shared" ca="1" si="860"/>
        <v>0</v>
      </c>
      <c r="EJ152" s="1180">
        <f t="shared" ca="1" si="860"/>
        <v>0</v>
      </c>
      <c r="EK152" s="1180">
        <f t="shared" ca="1" si="860"/>
        <v>-0.37844257638070022</v>
      </c>
      <c r="EW152" s="1180">
        <f t="shared" ca="1" si="861"/>
        <v>-1.6876644484520331E-9</v>
      </c>
      <c r="EX152" s="1180">
        <f t="shared" ca="1" si="861"/>
        <v>-1.6876644484520331E-9</v>
      </c>
      <c r="EY152" s="1180">
        <f t="shared" ca="1" si="861"/>
        <v>-1.3444593181185398E-22</v>
      </c>
      <c r="EZ152" s="1180">
        <f t="shared" ca="1" si="861"/>
        <v>-1.3444593181185398E-22</v>
      </c>
      <c r="FA152" s="1180">
        <f t="shared" ca="1" si="861"/>
        <v>-1.6872739293830296E-9</v>
      </c>
      <c r="FB152" s="1180">
        <f t="shared" ca="1" si="861"/>
        <v>-3.9063437402204565E-13</v>
      </c>
      <c r="FN152" s="1180">
        <f t="shared" ca="1" si="862"/>
        <v>-2.8314721379565785E-7</v>
      </c>
      <c r="FO152" s="1180">
        <f t="shared" ca="1" si="862"/>
        <v>-2.54842961694202E-6</v>
      </c>
      <c r="FP152" s="1180">
        <f t="shared" ca="1" si="862"/>
        <v>-1.6872739293830296E-9</v>
      </c>
      <c r="FQ152" s="1180">
        <f t="shared" ca="1" si="862"/>
        <v>-3.9063437402204565E-13</v>
      </c>
      <c r="FR152" s="1180">
        <f t="shared" ca="1" si="862"/>
        <v>-3.9063444579694841E-13</v>
      </c>
      <c r="FS152" s="1180">
        <f t="shared" ca="1" si="862"/>
        <v>0</v>
      </c>
      <c r="FT152" s="1180">
        <f t="shared" ca="1" si="862"/>
        <v>0</v>
      </c>
      <c r="FU152" s="1180">
        <f t="shared" ca="1" si="862"/>
        <v>-2.8332641028863163E-6</v>
      </c>
      <c r="FV152" s="1180">
        <f t="shared" ca="1" si="862"/>
        <v>0</v>
      </c>
      <c r="FW152" s="1180">
        <f t="shared" ca="1" si="862"/>
        <v>-2.8331798446017402E-6</v>
      </c>
      <c r="FX152" s="1180">
        <f t="shared" ca="1" si="862"/>
        <v>-8.4258460833566206E-11</v>
      </c>
      <c r="GJ152" s="1180">
        <f t="shared" ca="1" si="863"/>
        <v>-3.9063444579694841E-13</v>
      </c>
      <c r="GK152" s="1180">
        <f t="shared" ca="1" si="863"/>
        <v>-3.9063444579694841E-13</v>
      </c>
      <c r="GL152" s="1180">
        <f t="shared" ca="1" si="863"/>
        <v>0</v>
      </c>
      <c r="GM152" s="1180">
        <f t="shared" ca="1" si="863"/>
        <v>-3.9063444579694841E-13</v>
      </c>
      <c r="GN152" s="1180">
        <f t="shared" ca="1" si="863"/>
        <v>-3.9063444579694841E-13</v>
      </c>
      <c r="GO152" s="1180">
        <f t="shared" ca="1" si="863"/>
        <v>0</v>
      </c>
      <c r="GP152" s="1180">
        <f t="shared" ca="1" si="863"/>
        <v>-3.9063444579694841E-13</v>
      </c>
      <c r="GQ152" s="1180">
        <f t="shared" ca="1" si="863"/>
        <v>0</v>
      </c>
      <c r="HC152" s="1180">
        <f t="shared" ca="1" si="864"/>
        <v>-1.3444593181185398E-22</v>
      </c>
      <c r="HD152" s="1180">
        <f t="shared" ca="1" si="864"/>
        <v>-1.2944156072734837E-22</v>
      </c>
      <c r="HE152" s="1180">
        <f t="shared" ca="1" si="864"/>
        <v>-0.147732174975445</v>
      </c>
      <c r="HF152" s="1180">
        <f t="shared" ca="1" si="864"/>
        <v>-0.14771667704770827</v>
      </c>
      <c r="HG152" s="1180">
        <f t="shared" ca="1" si="864"/>
        <v>-1.5497866818880858E-5</v>
      </c>
      <c r="HH152" s="1180">
        <f t="shared" ca="1" si="864"/>
        <v>-1.2944156072734837E-22</v>
      </c>
      <c r="HT152" s="1180">
        <f t="shared" ca="1" si="865"/>
        <v>0</v>
      </c>
      <c r="HU152" s="1180">
        <f t="shared" ca="1" si="865"/>
        <v>-1.2944156072734837E-22</v>
      </c>
      <c r="HV152" s="1180">
        <f t="shared" ca="1" si="865"/>
        <v>-3.1242121660823968E-6</v>
      </c>
      <c r="HW152" s="1180">
        <f t="shared" ca="1" si="865"/>
        <v>-3.1242121660823968E-6</v>
      </c>
      <c r="HX152" s="1180">
        <f t="shared" ca="1" si="865"/>
        <v>-8.2709774211088017E-10</v>
      </c>
      <c r="HY152" s="1180">
        <f t="shared" ca="1" si="865"/>
        <v>-6.3244288390850904E-11</v>
      </c>
      <c r="HZ152" s="1180">
        <f t="shared" ca="1" si="865"/>
        <v>-8.7424426809165168E-5</v>
      </c>
      <c r="IA152" s="1180">
        <f t="shared" ca="1" si="865"/>
        <v>-8.4446952630718339E-5</v>
      </c>
      <c r="IB152" s="1180">
        <f t="shared" ca="1" si="865"/>
        <v>0</v>
      </c>
      <c r="IC152" s="1180">
        <f t="shared" ca="1" si="865"/>
        <v>0</v>
      </c>
      <c r="ID152" s="1180">
        <f t="shared" ca="1" si="865"/>
        <v>0</v>
      </c>
      <c r="IE152" s="1180">
        <f t="shared" ca="1" si="865"/>
        <v>-3.1242121660823968E-6</v>
      </c>
      <c r="IQ152" s="1180">
        <f t="shared" ca="1" si="866"/>
        <v>-8.2709774211088017E-10</v>
      </c>
      <c r="IR152" s="1180">
        <f t="shared" ca="1" si="866"/>
        <v>-6.3244288390850904E-11</v>
      </c>
      <c r="IS152" s="1180">
        <f t="shared" ca="1" si="866"/>
        <v>-2.0686128929271961E-5</v>
      </c>
      <c r="IT152" s="1180">
        <f t="shared" ca="1" si="866"/>
        <v>-2.0686192163869833E-5</v>
      </c>
      <c r="IU152" s="1180">
        <f t="shared" ca="1" si="866"/>
        <v>-1.9319417260765794E-5</v>
      </c>
      <c r="IV152" s="1180">
        <f t="shared" ca="1" si="866"/>
        <v>-6.0515206254349249E-4</v>
      </c>
      <c r="IW152" s="1180">
        <f t="shared" ca="1" si="866"/>
        <v>-4.9646709321227536E-4</v>
      </c>
      <c r="IX152" s="1180">
        <f t="shared" ca="1" si="866"/>
        <v>-2.7225643484367446</v>
      </c>
      <c r="IY152" s="1180">
        <f t="shared" ca="1" si="866"/>
        <v>-1.3667749212749007E-6</v>
      </c>
      <c r="IZ152" s="1180">
        <f t="shared" ca="1" si="866"/>
        <v>-8.7999617251699537E-5</v>
      </c>
      <c r="JA152" s="1180">
        <f t="shared" ca="1" si="867"/>
        <v>-5.1715322436747795E-4</v>
      </c>
      <c r="JB152" s="1180">
        <f t="shared" ca="1" si="867"/>
        <v>0</v>
      </c>
      <c r="JC152" s="1180">
        <f t="shared" ca="1" si="867"/>
        <v>-3.5526648435742595E-6</v>
      </c>
      <c r="JD152" s="1180">
        <f t="shared" ca="1" si="867"/>
        <v>0</v>
      </c>
      <c r="JE152" s="1180">
        <f t="shared" ca="1" si="867"/>
        <v>-8.7999617251699537E-5</v>
      </c>
      <c r="JF152" s="1180">
        <f t="shared" ca="1" si="867"/>
        <v>-2.7226537127333903</v>
      </c>
      <c r="JG152" s="1180">
        <f t="shared" ca="1" si="867"/>
        <v>0</v>
      </c>
      <c r="JH152" s="1180">
        <f t="shared" ca="1" si="867"/>
        <v>-8.4446952630718339E-5</v>
      </c>
      <c r="JT152" s="1180">
        <f t="shared" ca="1" si="868"/>
        <v>0</v>
      </c>
      <c r="JU152" s="1180">
        <f t="shared" ca="1" si="868"/>
        <v>0</v>
      </c>
      <c r="JV152" s="1180">
        <f t="shared" ca="1" si="868"/>
        <v>0</v>
      </c>
      <c r="JW152" s="1180">
        <f t="shared" ca="1" si="868"/>
        <v>0</v>
      </c>
      <c r="JX152" s="1180">
        <f t="shared" ca="1" si="868"/>
        <v>-3.9063444579694841E-13</v>
      </c>
      <c r="JY152" s="1180">
        <f t="shared" ca="1" si="868"/>
        <v>0</v>
      </c>
      <c r="JZ152" s="1180">
        <f t="shared" ca="1" si="868"/>
        <v>-3.9063444579694841E-13</v>
      </c>
      <c r="KA152" s="1180">
        <f t="shared" ca="1" si="868"/>
        <v>0</v>
      </c>
      <c r="KB152" s="1180">
        <f t="shared" ca="1" si="868"/>
        <v>0</v>
      </c>
      <c r="KC152" s="1180">
        <f t="shared" ca="1" si="868"/>
        <v>0</v>
      </c>
      <c r="KL152" s="1180">
        <f t="shared" ca="1" si="869"/>
        <v>0</v>
      </c>
      <c r="KM152" s="1180">
        <f t="shared" ca="1" si="869"/>
        <v>0</v>
      </c>
      <c r="KN152" s="1180">
        <f t="shared" ca="1" si="869"/>
        <v>0</v>
      </c>
      <c r="KO152" s="1180">
        <f t="shared" ca="1" si="869"/>
        <v>0</v>
      </c>
      <c r="KP152" s="1180">
        <f t="shared" ca="1" si="869"/>
        <v>0</v>
      </c>
      <c r="KQ152" s="1180">
        <f t="shared" ca="1" si="869"/>
        <v>0</v>
      </c>
      <c r="KR152" s="1180">
        <f t="shared" ca="1" si="869"/>
        <v>0</v>
      </c>
      <c r="LA152" s="1180">
        <f t="shared" ca="1" si="870"/>
        <v>-0.14771667704770827</v>
      </c>
      <c r="LB152" s="1180">
        <f t="shared" ca="1" si="870"/>
        <v>-8.7424426809165168E-5</v>
      </c>
      <c r="LC152" s="1180">
        <f t="shared" ca="1" si="870"/>
        <v>-3.6171954554245405</v>
      </c>
      <c r="LD152" s="1180">
        <f t="shared" ca="1" si="870"/>
        <v>-3.6171954554245405</v>
      </c>
      <c r="LE152" s="1180">
        <f t="shared" ca="1" si="870"/>
        <v>-3.4693913560910041</v>
      </c>
      <c r="LF152" s="1180">
        <f t="shared" ca="1" si="870"/>
        <v>-3.6321129831327204</v>
      </c>
      <c r="LG152" s="1180">
        <f t="shared" ca="1" si="870"/>
        <v>-3.6321129831327204</v>
      </c>
      <c r="LH152" s="1180">
        <f t="shared" ca="1" si="870"/>
        <v>0</v>
      </c>
      <c r="LI152" s="1180">
        <f t="shared" ca="1" si="870"/>
        <v>-3.6321129831327204</v>
      </c>
      <c r="LJ152" s="1180">
        <f t="shared" ca="1" si="870"/>
        <v>0</v>
      </c>
      <c r="LK152" s="1180">
        <f t="shared" ca="1" si="870"/>
        <v>0</v>
      </c>
      <c r="LW152" s="1180">
        <f t="shared" ca="1" si="871"/>
        <v>0</v>
      </c>
      <c r="LX152" s="1180">
        <f t="shared" ca="1" si="871"/>
        <v>0</v>
      </c>
      <c r="LY152" s="1180">
        <f t="shared" ca="1" si="871"/>
        <v>-1.5497866818880858E-5</v>
      </c>
      <c r="LZ152" s="1180">
        <f t="shared" ca="1" si="871"/>
        <v>-1.3667749212749007E-6</v>
      </c>
      <c r="MA152" s="1180">
        <f t="shared" ca="1" si="871"/>
        <v>-1.686464176741205E-5</v>
      </c>
      <c r="MB152" s="1180">
        <f t="shared" ca="1" si="871"/>
        <v>-3.6171954554245405</v>
      </c>
      <c r="MC152" s="1180">
        <f t="shared" ca="1" si="871"/>
        <v>-3.6321129831327204</v>
      </c>
      <c r="MD152" s="1180">
        <f t="shared" ca="1" si="871"/>
        <v>0</v>
      </c>
      <c r="ME152" s="1180">
        <f t="shared" ca="1" si="871"/>
        <v>0</v>
      </c>
      <c r="MF152" s="1180">
        <f t="shared" ca="1" si="871"/>
        <v>0</v>
      </c>
      <c r="MG152" s="1180">
        <f t="shared" ca="1" si="872"/>
        <v>0</v>
      </c>
      <c r="MH152" s="1180">
        <f t="shared" ca="1" si="872"/>
        <v>0</v>
      </c>
      <c r="MI152" s="1180">
        <f t="shared" ca="1" si="872"/>
        <v>0</v>
      </c>
      <c r="MJ152" s="1180">
        <f t="shared" ca="1" si="872"/>
        <v>0</v>
      </c>
      <c r="MK152" s="1180">
        <f t="shared" ca="1" si="872"/>
        <v>0</v>
      </c>
      <c r="ML152" s="1180">
        <f t="shared" ca="1" si="872"/>
        <v>0</v>
      </c>
      <c r="MM152" s="1180">
        <f t="shared" ca="1" si="872"/>
        <v>0</v>
      </c>
      <c r="MN152" s="1180">
        <f t="shared" ca="1" si="872"/>
        <v>0</v>
      </c>
      <c r="MO152" s="1180">
        <f t="shared" ca="1" si="872"/>
        <v>0</v>
      </c>
      <c r="NA152" s="1180">
        <f t="shared" ca="1" si="873"/>
        <v>0</v>
      </c>
      <c r="NB152" s="1180">
        <f t="shared" ca="1" si="873"/>
        <v>0</v>
      </c>
      <c r="NC152" s="1180">
        <f t="shared" ca="1" si="873"/>
        <v>0</v>
      </c>
      <c r="ND152" s="1180">
        <f t="shared" ca="1" si="873"/>
        <v>0</v>
      </c>
      <c r="NE152" s="1180">
        <f t="shared" ca="1" si="873"/>
        <v>0</v>
      </c>
      <c r="NF152" s="1180">
        <f t="shared" ca="1" si="873"/>
        <v>0</v>
      </c>
      <c r="NG152" s="1180">
        <f t="shared" ca="1" si="873"/>
        <v>0</v>
      </c>
      <c r="NH152" s="1180">
        <f t="shared" ca="1" si="873"/>
        <v>0</v>
      </c>
      <c r="NI152" s="1180">
        <f t="shared" ca="1" si="873"/>
        <v>0</v>
      </c>
      <c r="NJ152" s="1180">
        <f t="shared" ca="1" si="873"/>
        <v>0</v>
      </c>
      <c r="NK152" s="1180">
        <f t="shared" ca="1" si="873"/>
        <v>0</v>
      </c>
      <c r="NL152" s="1180">
        <f t="shared" ca="1" si="873"/>
        <v>0</v>
      </c>
      <c r="NM152" s="1180">
        <f t="shared" ca="1" si="873"/>
        <v>0</v>
      </c>
      <c r="NN152" s="1180">
        <f t="shared" ca="1" si="873"/>
        <v>0</v>
      </c>
      <c r="NO152" s="1180">
        <f t="shared" ca="1" si="873"/>
        <v>0</v>
      </c>
      <c r="NP152" s="1180">
        <f t="shared" ca="1" si="873"/>
        <v>0</v>
      </c>
      <c r="OH152" s="1180">
        <f t="shared" ca="1" si="874"/>
        <v>-2.0796838991142697E-3</v>
      </c>
      <c r="OI152" s="1180">
        <f t="shared" ca="1" si="874"/>
        <v>0</v>
      </c>
      <c r="OJ152" s="1180">
        <f t="shared" ca="1" si="874"/>
        <v>-3.1240206724589319E-6</v>
      </c>
      <c r="OK152" s="1180">
        <f t="shared" ca="1" si="874"/>
        <v>-2.0796838991142697E-3</v>
      </c>
      <c r="OL152" s="1180">
        <f t="shared" ca="1" si="874"/>
        <v>-79.389577597614149</v>
      </c>
      <c r="OM152" s="1180">
        <f t="shared" ca="1" si="874"/>
        <v>-79.389574417713376</v>
      </c>
      <c r="ON152" s="1180">
        <f t="shared" ca="1" si="874"/>
        <v>0</v>
      </c>
      <c r="OO152" s="1180">
        <f t="shared" ca="1" si="874"/>
        <v>0</v>
      </c>
      <c r="PA152" s="1180">
        <f t="shared" ca="1" si="875"/>
        <v>0</v>
      </c>
      <c r="PB152" s="1180">
        <f t="shared" ca="1" si="875"/>
        <v>0</v>
      </c>
      <c r="PC152" s="1180">
        <f t="shared" ca="1" si="875"/>
        <v>0</v>
      </c>
      <c r="PD152" s="1180">
        <f t="shared" ca="1" si="875"/>
        <v>0</v>
      </c>
      <c r="PE152" s="1180">
        <f t="shared" ca="1" si="875"/>
        <v>0</v>
      </c>
      <c r="PF152" s="1180">
        <f t="shared" ca="1" si="875"/>
        <v>0</v>
      </c>
      <c r="PG152" s="1180">
        <f t="shared" ca="1" si="875"/>
        <v>0</v>
      </c>
      <c r="PH152" s="1180">
        <f t="shared" ca="1" si="875"/>
        <v>0</v>
      </c>
      <c r="PI152" s="1180">
        <f t="shared" ca="1" si="875"/>
        <v>0</v>
      </c>
      <c r="PJ152" s="1180">
        <f t="shared" ca="1" si="875"/>
        <v>0</v>
      </c>
      <c r="PK152" s="1180">
        <f t="shared" ca="1" si="875"/>
        <v>0</v>
      </c>
      <c r="PW152" s="1180">
        <f t="shared" ca="1" si="854"/>
        <v>0</v>
      </c>
      <c r="PX152" s="1180">
        <f t="shared" ca="1" si="854"/>
        <v>0</v>
      </c>
      <c r="PY152" s="1180">
        <f t="shared" ca="1" si="854"/>
        <v>0</v>
      </c>
      <c r="PZ152" s="1180">
        <f t="shared" ca="1" si="854"/>
        <v>0</v>
      </c>
    </row>
    <row r="153" spans="1:442" ht="12" customHeight="1">
      <c r="A153" s="1">
        <v>42</v>
      </c>
      <c r="B153" s="1" t="s">
        <v>2648</v>
      </c>
      <c r="C153" s="1" t="s">
        <v>2691</v>
      </c>
      <c r="D153" s="1" t="s">
        <v>93</v>
      </c>
      <c r="E153" s="1181">
        <v>46.005540000000003</v>
      </c>
      <c r="F153" s="1">
        <v>0</v>
      </c>
      <c r="J153" s="1180">
        <f t="shared" ca="1" si="832"/>
        <v>0</v>
      </c>
      <c r="K153" s="1180">
        <f t="shared" ca="1" si="832"/>
        <v>0</v>
      </c>
      <c r="T153" s="1180">
        <f t="shared" ca="1" si="855"/>
        <v>0</v>
      </c>
      <c r="U153" s="1180">
        <f t="shared" ca="1" si="855"/>
        <v>0</v>
      </c>
      <c r="V153" s="1180">
        <f t="shared" ca="1" si="855"/>
        <v>0</v>
      </c>
      <c r="W153" s="1180">
        <f t="shared" ca="1" si="855"/>
        <v>0</v>
      </c>
      <c r="X153" s="1180">
        <f t="shared" ca="1" si="855"/>
        <v>0</v>
      </c>
      <c r="Y153" s="1180">
        <f t="shared" ca="1" si="855"/>
        <v>0</v>
      </c>
      <c r="Z153" s="1180">
        <f t="shared" ca="1" si="855"/>
        <v>0</v>
      </c>
      <c r="AA153" s="1180">
        <f t="shared" ca="1" si="855"/>
        <v>0</v>
      </c>
      <c r="AB153" s="1180">
        <f t="shared" ca="1" si="855"/>
        <v>0</v>
      </c>
      <c r="AC153" s="1180">
        <f t="shared" ca="1" si="855"/>
        <v>0</v>
      </c>
      <c r="AD153" s="1180">
        <f t="shared" ca="1" si="855"/>
        <v>0</v>
      </c>
      <c r="AM153" s="1180">
        <f t="shared" ca="1" si="856"/>
        <v>0</v>
      </c>
      <c r="AN153" s="1180">
        <f t="shared" ca="1" si="856"/>
        <v>0</v>
      </c>
      <c r="AO153" s="1180">
        <f t="shared" ca="1" si="856"/>
        <v>0</v>
      </c>
      <c r="AP153" s="1180">
        <f t="shared" ca="1" si="856"/>
        <v>0</v>
      </c>
      <c r="AQ153" s="1180">
        <f t="shared" ca="1" si="856"/>
        <v>0</v>
      </c>
      <c r="AR153" s="1180">
        <f t="shared" ca="1" si="856"/>
        <v>0</v>
      </c>
      <c r="AS153" s="1180">
        <f t="shared" ca="1" si="856"/>
        <v>0</v>
      </c>
      <c r="AT153" s="1180">
        <f t="shared" ca="1" si="856"/>
        <v>0</v>
      </c>
      <c r="AU153" s="1180">
        <f t="shared" ca="1" si="856"/>
        <v>0</v>
      </c>
      <c r="AV153" s="1180">
        <f t="shared" ca="1" si="856"/>
        <v>0</v>
      </c>
      <c r="AW153" s="1180">
        <f t="shared" ca="1" si="856"/>
        <v>0</v>
      </c>
      <c r="AX153" s="1180">
        <f t="shared" ca="1" si="856"/>
        <v>0</v>
      </c>
      <c r="AY153" s="1180">
        <f t="shared" ca="1" si="856"/>
        <v>0</v>
      </c>
      <c r="AZ153" s="1180">
        <f t="shared" ca="1" si="856"/>
        <v>0</v>
      </c>
      <c r="BA153" s="1180">
        <f t="shared" ca="1" si="856"/>
        <v>0</v>
      </c>
      <c r="BB153" s="1180">
        <f t="shared" ca="1" si="856"/>
        <v>0</v>
      </c>
      <c r="BN153" s="1180">
        <f t="shared" ca="1" si="857"/>
        <v>0</v>
      </c>
      <c r="BO153" s="1180">
        <f t="shared" ca="1" si="857"/>
        <v>0</v>
      </c>
      <c r="BP153" s="1180">
        <f t="shared" ca="1" si="857"/>
        <v>0</v>
      </c>
      <c r="BQ153" s="1180">
        <f t="shared" ca="1" si="857"/>
        <v>0</v>
      </c>
      <c r="BR153" s="1180">
        <f t="shared" ca="1" si="857"/>
        <v>0</v>
      </c>
      <c r="CD153" s="1180">
        <f t="shared" ca="1" si="858"/>
        <v>0</v>
      </c>
      <c r="CE153" s="1180">
        <f t="shared" ca="1" si="858"/>
        <v>0</v>
      </c>
      <c r="CF153" s="1180">
        <f t="shared" ca="1" si="858"/>
        <v>0</v>
      </c>
      <c r="CG153" s="1180">
        <f t="shared" ca="1" si="858"/>
        <v>0</v>
      </c>
      <c r="CH153" s="1180">
        <f t="shared" ca="1" si="858"/>
        <v>0</v>
      </c>
      <c r="CI153" s="1180">
        <f t="shared" ca="1" si="858"/>
        <v>0</v>
      </c>
      <c r="CJ153" s="1180">
        <f t="shared" ca="1" si="858"/>
        <v>0</v>
      </c>
      <c r="CK153" s="1180">
        <f t="shared" ca="1" si="858"/>
        <v>0</v>
      </c>
      <c r="CL153" s="1180">
        <f t="shared" ca="1" si="858"/>
        <v>0</v>
      </c>
      <c r="CM153" s="1180">
        <f t="shared" ca="1" si="858"/>
        <v>0</v>
      </c>
      <c r="CN153" s="1180">
        <f t="shared" ca="1" si="858"/>
        <v>0</v>
      </c>
      <c r="CO153" s="1180">
        <f t="shared" ca="1" si="858"/>
        <v>0</v>
      </c>
      <c r="DA153" s="1180">
        <f t="shared" ca="1" si="859"/>
        <v>0</v>
      </c>
      <c r="DB153" s="1180">
        <f t="shared" ca="1" si="859"/>
        <v>0</v>
      </c>
      <c r="DC153" s="1180">
        <f t="shared" ca="1" si="859"/>
        <v>0</v>
      </c>
      <c r="DD153" s="1180">
        <f t="shared" ca="1" si="859"/>
        <v>0</v>
      </c>
      <c r="DE153" s="1180">
        <f t="shared" ca="1" si="859"/>
        <v>0</v>
      </c>
      <c r="DF153" s="1180">
        <f t="shared" ca="1" si="859"/>
        <v>0</v>
      </c>
      <c r="DG153" s="1180">
        <f t="shared" ca="1" si="859"/>
        <v>0</v>
      </c>
      <c r="DH153" s="1180">
        <f t="shared" ca="1" si="859"/>
        <v>0</v>
      </c>
      <c r="DI153" s="1180">
        <f t="shared" ca="1" si="859"/>
        <v>0</v>
      </c>
      <c r="DJ153" s="1180">
        <f t="shared" ca="1" si="859"/>
        <v>0</v>
      </c>
      <c r="DV153" s="1180">
        <f t="shared" ca="1" si="860"/>
        <v>0</v>
      </c>
      <c r="DW153" s="1180">
        <f t="shared" ca="1" si="860"/>
        <v>0</v>
      </c>
      <c r="DX153" s="1180">
        <f t="shared" ca="1" si="860"/>
        <v>0</v>
      </c>
      <c r="DY153" s="1180">
        <f t="shared" ca="1" si="860"/>
        <v>0</v>
      </c>
      <c r="DZ153" s="1180">
        <f t="shared" ca="1" si="860"/>
        <v>0</v>
      </c>
      <c r="EA153" s="1180">
        <f t="shared" ca="1" si="860"/>
        <v>0</v>
      </c>
      <c r="EB153" s="1180">
        <f t="shared" ca="1" si="860"/>
        <v>0</v>
      </c>
      <c r="EC153" s="1180">
        <f t="shared" ca="1" si="860"/>
        <v>0</v>
      </c>
      <c r="ED153" s="1180">
        <f t="shared" ca="1" si="860"/>
        <v>0</v>
      </c>
      <c r="EE153" s="1180">
        <f t="shared" ca="1" si="860"/>
        <v>0</v>
      </c>
      <c r="EF153" s="1180">
        <f t="shared" ca="1" si="860"/>
        <v>0</v>
      </c>
      <c r="EG153" s="1180">
        <f t="shared" ca="1" si="860"/>
        <v>0</v>
      </c>
      <c r="EH153" s="1180">
        <f t="shared" ca="1" si="860"/>
        <v>0</v>
      </c>
      <c r="EI153" s="1180">
        <f t="shared" ca="1" si="860"/>
        <v>0</v>
      </c>
      <c r="EJ153" s="1180">
        <f t="shared" ca="1" si="860"/>
        <v>0</v>
      </c>
      <c r="EK153" s="1180">
        <f t="shared" ca="1" si="860"/>
        <v>0</v>
      </c>
      <c r="EW153" s="1180">
        <f t="shared" ca="1" si="861"/>
        <v>0</v>
      </c>
      <c r="EX153" s="1180">
        <f t="shared" ca="1" si="861"/>
        <v>0</v>
      </c>
      <c r="EY153" s="1180">
        <f t="shared" ca="1" si="861"/>
        <v>0</v>
      </c>
      <c r="EZ153" s="1180">
        <f t="shared" ca="1" si="861"/>
        <v>0</v>
      </c>
      <c r="FA153" s="1180">
        <f t="shared" ca="1" si="861"/>
        <v>0</v>
      </c>
      <c r="FB153" s="1180">
        <f t="shared" ca="1" si="861"/>
        <v>0</v>
      </c>
      <c r="FN153" s="1180">
        <f t="shared" ca="1" si="862"/>
        <v>0</v>
      </c>
      <c r="FO153" s="1180">
        <f t="shared" ca="1" si="862"/>
        <v>0</v>
      </c>
      <c r="FP153" s="1180">
        <f t="shared" ca="1" si="862"/>
        <v>0</v>
      </c>
      <c r="FQ153" s="1180">
        <f t="shared" ca="1" si="862"/>
        <v>0</v>
      </c>
      <c r="FR153" s="1180">
        <f t="shared" ca="1" si="862"/>
        <v>0</v>
      </c>
      <c r="FS153" s="1180">
        <f t="shared" ca="1" si="862"/>
        <v>0</v>
      </c>
      <c r="FT153" s="1180">
        <f t="shared" ca="1" si="862"/>
        <v>0</v>
      </c>
      <c r="FU153" s="1180">
        <f t="shared" ca="1" si="862"/>
        <v>0</v>
      </c>
      <c r="FV153" s="1180">
        <f t="shared" ca="1" si="862"/>
        <v>0</v>
      </c>
      <c r="FW153" s="1180">
        <f t="shared" ca="1" si="862"/>
        <v>0</v>
      </c>
      <c r="FX153" s="1180">
        <f t="shared" ca="1" si="862"/>
        <v>0</v>
      </c>
      <c r="GJ153" s="1180">
        <f t="shared" ca="1" si="863"/>
        <v>0</v>
      </c>
      <c r="GK153" s="1180">
        <f t="shared" ca="1" si="863"/>
        <v>0</v>
      </c>
      <c r="GL153" s="1180">
        <f t="shared" ca="1" si="863"/>
        <v>0</v>
      </c>
      <c r="GM153" s="1180">
        <f t="shared" ca="1" si="863"/>
        <v>0</v>
      </c>
      <c r="GN153" s="1180">
        <f t="shared" ca="1" si="863"/>
        <v>0</v>
      </c>
      <c r="GO153" s="1180">
        <f t="shared" ca="1" si="863"/>
        <v>0</v>
      </c>
      <c r="GP153" s="1180">
        <f t="shared" ca="1" si="863"/>
        <v>0</v>
      </c>
      <c r="GQ153" s="1180">
        <f t="shared" ca="1" si="863"/>
        <v>0</v>
      </c>
      <c r="HC153" s="1180">
        <f t="shared" ca="1" si="864"/>
        <v>0</v>
      </c>
      <c r="HD153" s="1180">
        <f t="shared" ca="1" si="864"/>
        <v>0</v>
      </c>
      <c r="HE153" s="1180">
        <f t="shared" ca="1" si="864"/>
        <v>0</v>
      </c>
      <c r="HF153" s="1180">
        <f t="shared" ca="1" si="864"/>
        <v>0</v>
      </c>
      <c r="HG153" s="1180">
        <f t="shared" ca="1" si="864"/>
        <v>0</v>
      </c>
      <c r="HH153" s="1180">
        <f t="shared" ca="1" si="864"/>
        <v>0</v>
      </c>
      <c r="HT153" s="1180">
        <f t="shared" ca="1" si="865"/>
        <v>0</v>
      </c>
      <c r="HU153" s="1180">
        <f t="shared" ca="1" si="865"/>
        <v>0</v>
      </c>
      <c r="HV153" s="1180">
        <f t="shared" ca="1" si="865"/>
        <v>0</v>
      </c>
      <c r="HW153" s="1180">
        <f t="shared" ca="1" si="865"/>
        <v>0</v>
      </c>
      <c r="HX153" s="1180">
        <f t="shared" ca="1" si="865"/>
        <v>0</v>
      </c>
      <c r="HY153" s="1180">
        <f t="shared" ca="1" si="865"/>
        <v>0</v>
      </c>
      <c r="HZ153" s="1180">
        <f t="shared" ca="1" si="865"/>
        <v>0</v>
      </c>
      <c r="IA153" s="1180">
        <f t="shared" ca="1" si="865"/>
        <v>0</v>
      </c>
      <c r="IB153" s="1180">
        <f t="shared" ca="1" si="865"/>
        <v>0</v>
      </c>
      <c r="IC153" s="1180">
        <f t="shared" ca="1" si="865"/>
        <v>0</v>
      </c>
      <c r="ID153" s="1180">
        <f t="shared" ca="1" si="865"/>
        <v>0</v>
      </c>
      <c r="IE153" s="1180">
        <f t="shared" ca="1" si="865"/>
        <v>0</v>
      </c>
      <c r="IQ153" s="1180">
        <f t="shared" ca="1" si="866"/>
        <v>0</v>
      </c>
      <c r="IR153" s="1180">
        <f t="shared" ca="1" si="866"/>
        <v>0</v>
      </c>
      <c r="IS153" s="1180">
        <f t="shared" ca="1" si="866"/>
        <v>0</v>
      </c>
      <c r="IT153" s="1180">
        <f t="shared" ca="1" si="866"/>
        <v>0</v>
      </c>
      <c r="IU153" s="1180">
        <f t="shared" ca="1" si="866"/>
        <v>0</v>
      </c>
      <c r="IV153" s="1180">
        <f t="shared" ca="1" si="866"/>
        <v>0</v>
      </c>
      <c r="IW153" s="1180">
        <f t="shared" ca="1" si="866"/>
        <v>0</v>
      </c>
      <c r="IX153" s="1180">
        <f t="shared" ca="1" si="866"/>
        <v>0</v>
      </c>
      <c r="IY153" s="1180">
        <f t="shared" ca="1" si="866"/>
        <v>0</v>
      </c>
      <c r="IZ153" s="1180">
        <f t="shared" ca="1" si="866"/>
        <v>0</v>
      </c>
      <c r="JA153" s="1180">
        <f t="shared" ca="1" si="867"/>
        <v>0</v>
      </c>
      <c r="JB153" s="1180">
        <f t="shared" ca="1" si="867"/>
        <v>0</v>
      </c>
      <c r="JC153" s="1180">
        <f t="shared" ca="1" si="867"/>
        <v>0</v>
      </c>
      <c r="JD153" s="1180">
        <f t="shared" ca="1" si="867"/>
        <v>0</v>
      </c>
      <c r="JE153" s="1180">
        <f t="shared" ca="1" si="867"/>
        <v>0</v>
      </c>
      <c r="JF153" s="1180">
        <f t="shared" ca="1" si="867"/>
        <v>0</v>
      </c>
      <c r="JG153" s="1180">
        <f t="shared" ca="1" si="867"/>
        <v>0</v>
      </c>
      <c r="JH153" s="1180">
        <f t="shared" ca="1" si="867"/>
        <v>0</v>
      </c>
      <c r="JT153" s="1180">
        <f t="shared" ca="1" si="868"/>
        <v>0</v>
      </c>
      <c r="JU153" s="1180">
        <f t="shared" ca="1" si="868"/>
        <v>0</v>
      </c>
      <c r="JV153" s="1180">
        <f t="shared" ca="1" si="868"/>
        <v>0</v>
      </c>
      <c r="JW153" s="1180">
        <f t="shared" ca="1" si="868"/>
        <v>0</v>
      </c>
      <c r="JX153" s="1180">
        <f t="shared" ca="1" si="868"/>
        <v>0</v>
      </c>
      <c r="JY153" s="1180">
        <f t="shared" ca="1" si="868"/>
        <v>0</v>
      </c>
      <c r="JZ153" s="1180">
        <f t="shared" ca="1" si="868"/>
        <v>0</v>
      </c>
      <c r="KA153" s="1180">
        <f t="shared" ca="1" si="868"/>
        <v>0</v>
      </c>
      <c r="KB153" s="1180">
        <f t="shared" ca="1" si="868"/>
        <v>0</v>
      </c>
      <c r="KC153" s="1180">
        <f t="shared" ca="1" si="868"/>
        <v>0</v>
      </c>
      <c r="KL153" s="1180">
        <f t="shared" ca="1" si="869"/>
        <v>0</v>
      </c>
      <c r="KM153" s="1180">
        <f t="shared" ca="1" si="869"/>
        <v>0</v>
      </c>
      <c r="KN153" s="1180">
        <f t="shared" ca="1" si="869"/>
        <v>0</v>
      </c>
      <c r="KO153" s="1180">
        <f t="shared" ca="1" si="869"/>
        <v>0</v>
      </c>
      <c r="KP153" s="1180">
        <f t="shared" ca="1" si="869"/>
        <v>0</v>
      </c>
      <c r="KQ153" s="1180">
        <f t="shared" ca="1" si="869"/>
        <v>0</v>
      </c>
      <c r="KR153" s="1180">
        <f t="shared" ca="1" si="869"/>
        <v>0</v>
      </c>
      <c r="LA153" s="1180">
        <f t="shared" ca="1" si="870"/>
        <v>0</v>
      </c>
      <c r="LB153" s="1180">
        <f t="shared" ca="1" si="870"/>
        <v>0</v>
      </c>
      <c r="LC153" s="1180">
        <f t="shared" ca="1" si="870"/>
        <v>0</v>
      </c>
      <c r="LD153" s="1180">
        <f t="shared" ca="1" si="870"/>
        <v>0</v>
      </c>
      <c r="LE153" s="1180">
        <f t="shared" ca="1" si="870"/>
        <v>0</v>
      </c>
      <c r="LF153" s="1180">
        <f t="shared" ca="1" si="870"/>
        <v>0</v>
      </c>
      <c r="LG153" s="1180">
        <f t="shared" ca="1" si="870"/>
        <v>0</v>
      </c>
      <c r="LH153" s="1180">
        <f t="shared" ca="1" si="870"/>
        <v>0</v>
      </c>
      <c r="LI153" s="1180">
        <f t="shared" ca="1" si="870"/>
        <v>0</v>
      </c>
      <c r="LJ153" s="1180">
        <f t="shared" ca="1" si="870"/>
        <v>0</v>
      </c>
      <c r="LK153" s="1180">
        <f t="shared" ca="1" si="870"/>
        <v>0</v>
      </c>
      <c r="LW153" s="1180">
        <f t="shared" ca="1" si="871"/>
        <v>0</v>
      </c>
      <c r="LX153" s="1180">
        <f t="shared" ca="1" si="871"/>
        <v>0</v>
      </c>
      <c r="LY153" s="1180">
        <f t="shared" ca="1" si="871"/>
        <v>0</v>
      </c>
      <c r="LZ153" s="1180">
        <f t="shared" ca="1" si="871"/>
        <v>0</v>
      </c>
      <c r="MA153" s="1180">
        <f t="shared" ca="1" si="871"/>
        <v>0</v>
      </c>
      <c r="MB153" s="1180">
        <f t="shared" ca="1" si="871"/>
        <v>0</v>
      </c>
      <c r="MC153" s="1180">
        <f t="shared" ca="1" si="871"/>
        <v>0</v>
      </c>
      <c r="MD153" s="1180">
        <f t="shared" ca="1" si="871"/>
        <v>0</v>
      </c>
      <c r="ME153" s="1180">
        <f t="shared" ca="1" si="871"/>
        <v>0</v>
      </c>
      <c r="MF153" s="1180">
        <f t="shared" ca="1" si="871"/>
        <v>0</v>
      </c>
      <c r="MG153" s="1180">
        <f t="shared" ca="1" si="872"/>
        <v>0</v>
      </c>
      <c r="MH153" s="1180">
        <f t="shared" ca="1" si="872"/>
        <v>0</v>
      </c>
      <c r="MI153" s="1180">
        <f t="shared" ca="1" si="872"/>
        <v>0</v>
      </c>
      <c r="MJ153" s="1180">
        <f t="shared" ca="1" si="872"/>
        <v>0</v>
      </c>
      <c r="MK153" s="1180">
        <f t="shared" ca="1" si="872"/>
        <v>0</v>
      </c>
      <c r="ML153" s="1180">
        <f t="shared" ca="1" si="872"/>
        <v>0</v>
      </c>
      <c r="MM153" s="1180">
        <f t="shared" ca="1" si="872"/>
        <v>0</v>
      </c>
      <c r="MN153" s="1180">
        <f t="shared" ca="1" si="872"/>
        <v>0</v>
      </c>
      <c r="MO153" s="1180">
        <f t="shared" ca="1" si="872"/>
        <v>0</v>
      </c>
      <c r="NA153" s="1180">
        <f t="shared" ca="1" si="873"/>
        <v>0</v>
      </c>
      <c r="NB153" s="1180">
        <f t="shared" ca="1" si="873"/>
        <v>0</v>
      </c>
      <c r="NC153" s="1180">
        <f t="shared" ca="1" si="873"/>
        <v>0</v>
      </c>
      <c r="ND153" s="1180">
        <f t="shared" ca="1" si="873"/>
        <v>0</v>
      </c>
      <c r="NE153" s="1180">
        <f t="shared" ca="1" si="873"/>
        <v>0</v>
      </c>
      <c r="NF153" s="1180">
        <f t="shared" ca="1" si="873"/>
        <v>0</v>
      </c>
      <c r="NG153" s="1180">
        <f t="shared" ca="1" si="873"/>
        <v>0</v>
      </c>
      <c r="NH153" s="1180">
        <f t="shared" ca="1" si="873"/>
        <v>0</v>
      </c>
      <c r="NI153" s="1180">
        <f t="shared" ca="1" si="873"/>
        <v>0</v>
      </c>
      <c r="NJ153" s="1180">
        <f t="shared" ca="1" si="873"/>
        <v>0</v>
      </c>
      <c r="NK153" s="1180">
        <f t="shared" ca="1" si="873"/>
        <v>0</v>
      </c>
      <c r="NL153" s="1180">
        <f t="shared" ca="1" si="873"/>
        <v>0</v>
      </c>
      <c r="NM153" s="1180">
        <f t="shared" ca="1" si="873"/>
        <v>0</v>
      </c>
      <c r="NN153" s="1180">
        <f t="shared" ca="1" si="873"/>
        <v>0</v>
      </c>
      <c r="NO153" s="1180">
        <f t="shared" ca="1" si="873"/>
        <v>0</v>
      </c>
      <c r="NP153" s="1180">
        <f t="shared" ca="1" si="873"/>
        <v>0</v>
      </c>
      <c r="OH153" s="1180">
        <f t="shared" ca="1" si="874"/>
        <v>0</v>
      </c>
      <c r="OI153" s="1180">
        <f t="shared" ca="1" si="874"/>
        <v>0</v>
      </c>
      <c r="OJ153" s="1180">
        <f t="shared" ca="1" si="874"/>
        <v>0</v>
      </c>
      <c r="OK153" s="1180">
        <f t="shared" ca="1" si="874"/>
        <v>0</v>
      </c>
      <c r="OL153" s="1180">
        <f t="shared" ca="1" si="874"/>
        <v>0</v>
      </c>
      <c r="OM153" s="1180">
        <f t="shared" ca="1" si="874"/>
        <v>0</v>
      </c>
      <c r="ON153" s="1180">
        <f t="shared" ca="1" si="874"/>
        <v>0</v>
      </c>
      <c r="OO153" s="1180">
        <f t="shared" ca="1" si="874"/>
        <v>0</v>
      </c>
      <c r="PA153" s="1180">
        <f t="shared" ca="1" si="875"/>
        <v>0</v>
      </c>
      <c r="PB153" s="1180">
        <f t="shared" ca="1" si="875"/>
        <v>0</v>
      </c>
      <c r="PC153" s="1180">
        <f t="shared" ca="1" si="875"/>
        <v>0</v>
      </c>
      <c r="PD153" s="1180">
        <f t="shared" ca="1" si="875"/>
        <v>0</v>
      </c>
      <c r="PE153" s="1180">
        <f t="shared" ca="1" si="875"/>
        <v>0</v>
      </c>
      <c r="PF153" s="1180">
        <f t="shared" ca="1" si="875"/>
        <v>0</v>
      </c>
      <c r="PG153" s="1180">
        <f t="shared" ca="1" si="875"/>
        <v>0</v>
      </c>
      <c r="PH153" s="1180">
        <f t="shared" ca="1" si="875"/>
        <v>0</v>
      </c>
      <c r="PI153" s="1180">
        <f t="shared" ca="1" si="875"/>
        <v>0</v>
      </c>
      <c r="PJ153" s="1180">
        <f t="shared" ca="1" si="875"/>
        <v>0</v>
      </c>
      <c r="PK153" s="1180">
        <f t="shared" ca="1" si="875"/>
        <v>0</v>
      </c>
      <c r="PW153" s="1180">
        <f t="shared" ca="1" si="854"/>
        <v>0</v>
      </c>
      <c r="PX153" s="1180">
        <f t="shared" ca="1" si="854"/>
        <v>0</v>
      </c>
      <c r="PY153" s="1180">
        <f t="shared" ca="1" si="854"/>
        <v>0</v>
      </c>
      <c r="PZ153" s="1180">
        <f t="shared" ca="1" si="854"/>
        <v>0</v>
      </c>
    </row>
    <row r="154" spans="1:442" ht="12" customHeight="1">
      <c r="A154" s="1">
        <v>43</v>
      </c>
      <c r="B154" s="1" t="s">
        <v>2648</v>
      </c>
      <c r="C154" s="1" t="s">
        <v>2692</v>
      </c>
      <c r="D154" s="1" t="s">
        <v>93</v>
      </c>
      <c r="E154" s="1181">
        <v>28.010400000000001</v>
      </c>
      <c r="F154" s="1">
        <v>-6.7588611830000006E-2</v>
      </c>
      <c r="J154" s="1180">
        <f t="shared" ca="1" si="832"/>
        <v>0</v>
      </c>
      <c r="K154" s="1180">
        <f t="shared" ca="1" si="832"/>
        <v>0</v>
      </c>
      <c r="T154" s="1180">
        <f t="shared" ca="1" si="855"/>
        <v>0</v>
      </c>
      <c r="U154" s="1180">
        <f t="shared" ca="1" si="855"/>
        <v>0</v>
      </c>
      <c r="V154" s="1180">
        <f t="shared" ca="1" si="855"/>
        <v>0</v>
      </c>
      <c r="W154" s="1180">
        <f t="shared" ca="1" si="855"/>
        <v>0</v>
      </c>
      <c r="X154" s="1180">
        <f t="shared" ca="1" si="855"/>
        <v>0</v>
      </c>
      <c r="Y154" s="1180">
        <f t="shared" ca="1" si="855"/>
        <v>0</v>
      </c>
      <c r="Z154" s="1180">
        <f t="shared" ca="1" si="855"/>
        <v>0</v>
      </c>
      <c r="AA154" s="1180">
        <f t="shared" ca="1" si="855"/>
        <v>0</v>
      </c>
      <c r="AB154" s="1180">
        <f t="shared" ca="1" si="855"/>
        <v>0</v>
      </c>
      <c r="AC154" s="1180">
        <f t="shared" ca="1" si="855"/>
        <v>0</v>
      </c>
      <c r="AD154" s="1180">
        <f t="shared" ca="1" si="855"/>
        <v>0</v>
      </c>
      <c r="AM154" s="1180">
        <f t="shared" ca="1" si="856"/>
        <v>0</v>
      </c>
      <c r="AN154" s="1180">
        <f t="shared" ca="1" si="856"/>
        <v>0</v>
      </c>
      <c r="AO154" s="1180">
        <f t="shared" ca="1" si="856"/>
        <v>0</v>
      </c>
      <c r="AP154" s="1180">
        <f t="shared" ca="1" si="856"/>
        <v>0</v>
      </c>
      <c r="AQ154" s="1180">
        <f t="shared" ca="1" si="856"/>
        <v>0</v>
      </c>
      <c r="AR154" s="1180">
        <f t="shared" ca="1" si="856"/>
        <v>0</v>
      </c>
      <c r="AS154" s="1180">
        <f t="shared" ca="1" si="856"/>
        <v>0</v>
      </c>
      <c r="AT154" s="1180">
        <f t="shared" ca="1" si="856"/>
        <v>0</v>
      </c>
      <c r="AU154" s="1180">
        <f t="shared" ca="1" si="856"/>
        <v>0</v>
      </c>
      <c r="AV154" s="1180">
        <f t="shared" ca="1" si="856"/>
        <v>0</v>
      </c>
      <c r="AW154" s="1180">
        <f t="shared" ca="1" si="856"/>
        <v>0</v>
      </c>
      <c r="AX154" s="1180">
        <f t="shared" ca="1" si="856"/>
        <v>0</v>
      </c>
      <c r="AY154" s="1180">
        <f t="shared" ca="1" si="856"/>
        <v>0</v>
      </c>
      <c r="AZ154" s="1180">
        <f t="shared" ca="1" si="856"/>
        <v>0</v>
      </c>
      <c r="BA154" s="1180">
        <f t="shared" ca="1" si="856"/>
        <v>0</v>
      </c>
      <c r="BB154" s="1180">
        <f t="shared" ca="1" si="856"/>
        <v>0</v>
      </c>
      <c r="BN154" s="1180">
        <f t="shared" ca="1" si="857"/>
        <v>0</v>
      </c>
      <c r="BO154" s="1180">
        <f t="shared" ca="1" si="857"/>
        <v>0</v>
      </c>
      <c r="BP154" s="1180">
        <f t="shared" ca="1" si="857"/>
        <v>0</v>
      </c>
      <c r="BQ154" s="1180">
        <f t="shared" ca="1" si="857"/>
        <v>0</v>
      </c>
      <c r="BR154" s="1180">
        <f t="shared" ca="1" si="857"/>
        <v>0</v>
      </c>
      <c r="CD154" s="1180">
        <f t="shared" ca="1" si="858"/>
        <v>0</v>
      </c>
      <c r="CE154" s="1180">
        <f t="shared" ca="1" si="858"/>
        <v>0</v>
      </c>
      <c r="CF154" s="1180">
        <f t="shared" ca="1" si="858"/>
        <v>0</v>
      </c>
      <c r="CG154" s="1180">
        <f t="shared" ca="1" si="858"/>
        <v>0</v>
      </c>
      <c r="CH154" s="1180">
        <f t="shared" ca="1" si="858"/>
        <v>0</v>
      </c>
      <c r="CI154" s="1180">
        <f t="shared" ca="1" si="858"/>
        <v>0</v>
      </c>
      <c r="CJ154" s="1180">
        <f t="shared" ca="1" si="858"/>
        <v>0</v>
      </c>
      <c r="CK154" s="1180">
        <f t="shared" ca="1" si="858"/>
        <v>0</v>
      </c>
      <c r="CL154" s="1180">
        <f t="shared" ca="1" si="858"/>
        <v>0</v>
      </c>
      <c r="CM154" s="1180">
        <f t="shared" ca="1" si="858"/>
        <v>0</v>
      </c>
      <c r="CN154" s="1180">
        <f t="shared" ca="1" si="858"/>
        <v>0</v>
      </c>
      <c r="CO154" s="1180">
        <f t="shared" ca="1" si="858"/>
        <v>0</v>
      </c>
      <c r="DA154" s="1180">
        <f t="shared" ca="1" si="859"/>
        <v>0</v>
      </c>
      <c r="DB154" s="1180">
        <f t="shared" ca="1" si="859"/>
        <v>0</v>
      </c>
      <c r="DC154" s="1180">
        <f t="shared" ca="1" si="859"/>
        <v>0</v>
      </c>
      <c r="DD154" s="1180">
        <f t="shared" ca="1" si="859"/>
        <v>0</v>
      </c>
      <c r="DE154" s="1180">
        <f t="shared" ca="1" si="859"/>
        <v>0</v>
      </c>
      <c r="DF154" s="1180">
        <f t="shared" ca="1" si="859"/>
        <v>0</v>
      </c>
      <c r="DG154" s="1180">
        <f t="shared" ca="1" si="859"/>
        <v>0</v>
      </c>
      <c r="DH154" s="1180">
        <f t="shared" ca="1" si="859"/>
        <v>0</v>
      </c>
      <c r="DI154" s="1180">
        <f t="shared" ca="1" si="859"/>
        <v>0</v>
      </c>
      <c r="DJ154" s="1180">
        <f t="shared" ca="1" si="859"/>
        <v>0</v>
      </c>
      <c r="DV154" s="1180">
        <f t="shared" ca="1" si="860"/>
        <v>0</v>
      </c>
      <c r="DW154" s="1180">
        <f t="shared" ca="1" si="860"/>
        <v>0</v>
      </c>
      <c r="DX154" s="1180">
        <f t="shared" ca="1" si="860"/>
        <v>0</v>
      </c>
      <c r="DY154" s="1180">
        <f t="shared" ca="1" si="860"/>
        <v>0</v>
      </c>
      <c r="DZ154" s="1180">
        <f t="shared" ca="1" si="860"/>
        <v>0</v>
      </c>
      <c r="EA154" s="1180">
        <f t="shared" ca="1" si="860"/>
        <v>0</v>
      </c>
      <c r="EB154" s="1180">
        <f t="shared" ca="1" si="860"/>
        <v>0</v>
      </c>
      <c r="EC154" s="1180">
        <f t="shared" ca="1" si="860"/>
        <v>0</v>
      </c>
      <c r="ED154" s="1180">
        <f t="shared" ca="1" si="860"/>
        <v>0</v>
      </c>
      <c r="EE154" s="1180">
        <f t="shared" ca="1" si="860"/>
        <v>0</v>
      </c>
      <c r="EF154" s="1180">
        <f t="shared" ca="1" si="860"/>
        <v>0</v>
      </c>
      <c r="EG154" s="1180">
        <f t="shared" ca="1" si="860"/>
        <v>0</v>
      </c>
      <c r="EH154" s="1180">
        <f t="shared" ca="1" si="860"/>
        <v>0</v>
      </c>
      <c r="EI154" s="1180">
        <f t="shared" ca="1" si="860"/>
        <v>0</v>
      </c>
      <c r="EJ154" s="1180">
        <f t="shared" ca="1" si="860"/>
        <v>0</v>
      </c>
      <c r="EK154" s="1180">
        <f t="shared" ca="1" si="860"/>
        <v>0</v>
      </c>
      <c r="EW154" s="1180">
        <f t="shared" ca="1" si="861"/>
        <v>0</v>
      </c>
      <c r="EX154" s="1180">
        <f t="shared" ca="1" si="861"/>
        <v>0</v>
      </c>
      <c r="EY154" s="1180">
        <f t="shared" ca="1" si="861"/>
        <v>0</v>
      </c>
      <c r="EZ154" s="1180">
        <f t="shared" ca="1" si="861"/>
        <v>0</v>
      </c>
      <c r="FA154" s="1180">
        <f t="shared" ca="1" si="861"/>
        <v>0</v>
      </c>
      <c r="FB154" s="1180">
        <f t="shared" ca="1" si="861"/>
        <v>0</v>
      </c>
      <c r="FN154" s="1180">
        <f t="shared" ca="1" si="862"/>
        <v>0</v>
      </c>
      <c r="FO154" s="1180">
        <f t="shared" ca="1" si="862"/>
        <v>0</v>
      </c>
      <c r="FP154" s="1180">
        <f t="shared" ca="1" si="862"/>
        <v>0</v>
      </c>
      <c r="FQ154" s="1180">
        <f t="shared" ca="1" si="862"/>
        <v>0</v>
      </c>
      <c r="FR154" s="1180">
        <f t="shared" ca="1" si="862"/>
        <v>0</v>
      </c>
      <c r="FS154" s="1180">
        <f t="shared" ca="1" si="862"/>
        <v>0</v>
      </c>
      <c r="FT154" s="1180">
        <f t="shared" ca="1" si="862"/>
        <v>0</v>
      </c>
      <c r="FU154" s="1180">
        <f t="shared" ca="1" si="862"/>
        <v>0</v>
      </c>
      <c r="FV154" s="1180">
        <f t="shared" ca="1" si="862"/>
        <v>0</v>
      </c>
      <c r="FW154" s="1180">
        <f t="shared" ca="1" si="862"/>
        <v>0</v>
      </c>
      <c r="FX154" s="1180">
        <f t="shared" ca="1" si="862"/>
        <v>0</v>
      </c>
      <c r="GJ154" s="1180">
        <f t="shared" ca="1" si="863"/>
        <v>0</v>
      </c>
      <c r="GK154" s="1180">
        <f t="shared" ca="1" si="863"/>
        <v>0</v>
      </c>
      <c r="GL154" s="1180">
        <f t="shared" ca="1" si="863"/>
        <v>0</v>
      </c>
      <c r="GM154" s="1180">
        <f t="shared" ca="1" si="863"/>
        <v>0</v>
      </c>
      <c r="GN154" s="1180">
        <f t="shared" ca="1" si="863"/>
        <v>0</v>
      </c>
      <c r="GO154" s="1180">
        <f t="shared" ca="1" si="863"/>
        <v>0</v>
      </c>
      <c r="GP154" s="1180">
        <f t="shared" ca="1" si="863"/>
        <v>0</v>
      </c>
      <c r="GQ154" s="1180">
        <f t="shared" ca="1" si="863"/>
        <v>0</v>
      </c>
      <c r="HC154" s="1180">
        <f t="shared" ca="1" si="864"/>
        <v>0</v>
      </c>
      <c r="HD154" s="1180">
        <f t="shared" ca="1" si="864"/>
        <v>0</v>
      </c>
      <c r="HE154" s="1180">
        <f t="shared" ca="1" si="864"/>
        <v>0</v>
      </c>
      <c r="HF154" s="1180">
        <f t="shared" ca="1" si="864"/>
        <v>0</v>
      </c>
      <c r="HG154" s="1180">
        <f t="shared" ca="1" si="864"/>
        <v>0</v>
      </c>
      <c r="HH154" s="1180">
        <f t="shared" ca="1" si="864"/>
        <v>0</v>
      </c>
      <c r="HT154" s="1180">
        <f t="shared" ca="1" si="865"/>
        <v>0</v>
      </c>
      <c r="HU154" s="1180">
        <f t="shared" ca="1" si="865"/>
        <v>0</v>
      </c>
      <c r="HV154" s="1180">
        <f t="shared" ca="1" si="865"/>
        <v>0</v>
      </c>
      <c r="HW154" s="1180">
        <f t="shared" ca="1" si="865"/>
        <v>0</v>
      </c>
      <c r="HX154" s="1180">
        <f t="shared" ca="1" si="865"/>
        <v>0</v>
      </c>
      <c r="HY154" s="1180">
        <f t="shared" ca="1" si="865"/>
        <v>0</v>
      </c>
      <c r="HZ154" s="1180">
        <f t="shared" ca="1" si="865"/>
        <v>-6.811470794244548E-7</v>
      </c>
      <c r="IA154" s="1180">
        <f t="shared" ca="1" si="865"/>
        <v>-6.811470794244548E-7</v>
      </c>
      <c r="IB154" s="1180">
        <f t="shared" ca="1" si="865"/>
        <v>0</v>
      </c>
      <c r="IC154" s="1180">
        <f t="shared" ca="1" si="865"/>
        <v>0</v>
      </c>
      <c r="ID154" s="1180">
        <f t="shared" ca="1" si="865"/>
        <v>0</v>
      </c>
      <c r="IE154" s="1180">
        <f t="shared" ca="1" si="865"/>
        <v>0</v>
      </c>
      <c r="IQ154" s="1180">
        <f t="shared" ca="1" si="866"/>
        <v>0</v>
      </c>
      <c r="IR154" s="1180">
        <f t="shared" ca="1" si="866"/>
        <v>0</v>
      </c>
      <c r="IS154" s="1180">
        <f t="shared" ca="1" si="866"/>
        <v>-6.4185366546614319E-5</v>
      </c>
      <c r="IT154" s="1180">
        <f t="shared" ca="1" si="866"/>
        <v>-6.4185366546614319E-5</v>
      </c>
      <c r="IU154" s="1180">
        <f t="shared" ca="1" si="866"/>
        <v>-5.9944520902252051E-5</v>
      </c>
      <c r="IV154" s="1180">
        <f t="shared" ca="1" si="866"/>
        <v>-1.8776821439931562E-3</v>
      </c>
      <c r="IW154" s="1180">
        <f t="shared" ca="1" si="866"/>
        <v>-1.5404487961535505E-3</v>
      </c>
      <c r="IX154" s="1180">
        <f t="shared" ca="1" si="866"/>
        <v>-1.1896619993254487E-4</v>
      </c>
      <c r="IY154" s="1180">
        <f t="shared" ca="1" si="866"/>
        <v>-4.240845692621913E-6</v>
      </c>
      <c r="IZ154" s="1180">
        <f t="shared" ca="1" si="866"/>
        <v>-2.7304758701161136E-4</v>
      </c>
      <c r="JA154" s="1180">
        <f t="shared" ca="1" si="867"/>
        <v>-1.6046341636653577E-3</v>
      </c>
      <c r="JB154" s="1180">
        <f t="shared" ca="1" si="867"/>
        <v>0</v>
      </c>
      <c r="JC154" s="1180">
        <f t="shared" ca="1" si="867"/>
        <v>-2.7236644059093121E-4</v>
      </c>
      <c r="JD154" s="1180">
        <f t="shared" ca="1" si="867"/>
        <v>0</v>
      </c>
      <c r="JE154" s="1180">
        <f t="shared" ca="1" si="867"/>
        <v>-2.7304758701161136E-4</v>
      </c>
      <c r="JF154" s="1180">
        <f t="shared" ca="1" si="867"/>
        <v>0</v>
      </c>
      <c r="JG154" s="1180">
        <f t="shared" ca="1" si="867"/>
        <v>0</v>
      </c>
      <c r="JH154" s="1180">
        <f t="shared" ca="1" si="867"/>
        <v>-6.811470794244548E-7</v>
      </c>
      <c r="JT154" s="1180">
        <f t="shared" ca="1" si="868"/>
        <v>0</v>
      </c>
      <c r="JU154" s="1180">
        <f t="shared" ca="1" si="868"/>
        <v>0</v>
      </c>
      <c r="JV154" s="1180">
        <f t="shared" ca="1" si="868"/>
        <v>0</v>
      </c>
      <c r="JW154" s="1180">
        <f t="shared" ca="1" si="868"/>
        <v>0</v>
      </c>
      <c r="JX154" s="1180">
        <f t="shared" ca="1" si="868"/>
        <v>0</v>
      </c>
      <c r="JY154" s="1180">
        <f t="shared" ca="1" si="868"/>
        <v>0</v>
      </c>
      <c r="JZ154" s="1180">
        <f t="shared" ca="1" si="868"/>
        <v>0</v>
      </c>
      <c r="KA154" s="1180">
        <f t="shared" ca="1" si="868"/>
        <v>0</v>
      </c>
      <c r="KB154" s="1180">
        <f t="shared" ca="1" si="868"/>
        <v>0</v>
      </c>
      <c r="KC154" s="1180">
        <f t="shared" ca="1" si="868"/>
        <v>0</v>
      </c>
      <c r="KL154" s="1180">
        <f t="shared" ca="1" si="869"/>
        <v>0</v>
      </c>
      <c r="KM154" s="1180">
        <f t="shared" ca="1" si="869"/>
        <v>0</v>
      </c>
      <c r="KN154" s="1180">
        <f t="shared" ca="1" si="869"/>
        <v>0</v>
      </c>
      <c r="KO154" s="1180">
        <f t="shared" ca="1" si="869"/>
        <v>0</v>
      </c>
      <c r="KP154" s="1180">
        <f t="shared" ca="1" si="869"/>
        <v>0</v>
      </c>
      <c r="KQ154" s="1180">
        <f t="shared" ca="1" si="869"/>
        <v>0</v>
      </c>
      <c r="KR154" s="1180">
        <f t="shared" ca="1" si="869"/>
        <v>0</v>
      </c>
      <c r="LA154" s="1180">
        <f t="shared" ca="1" si="870"/>
        <v>0</v>
      </c>
      <c r="LB154" s="1180">
        <f t="shared" ca="1" si="870"/>
        <v>-6.811470794244548E-7</v>
      </c>
      <c r="LC154" s="1180">
        <f t="shared" ca="1" si="870"/>
        <v>-6.811470794244548E-7</v>
      </c>
      <c r="LD154" s="1180">
        <f t="shared" ca="1" si="870"/>
        <v>-6.811470794244548E-7</v>
      </c>
      <c r="LE154" s="1180">
        <f t="shared" ca="1" si="870"/>
        <v>0</v>
      </c>
      <c r="LF154" s="1180">
        <f t="shared" ca="1" si="870"/>
        <v>-3.2547612561812751E-3</v>
      </c>
      <c r="LG154" s="1180">
        <f t="shared" ca="1" si="870"/>
        <v>-3.2547612561812751E-3</v>
      </c>
      <c r="LH154" s="1180">
        <f t="shared" ca="1" si="870"/>
        <v>0</v>
      </c>
      <c r="LI154" s="1180">
        <f t="shared" ca="1" si="870"/>
        <v>-3.2547612561812751E-3</v>
      </c>
      <c r="LJ154" s="1180">
        <f t="shared" ca="1" si="870"/>
        <v>0</v>
      </c>
      <c r="LK154" s="1180">
        <f t="shared" ca="1" si="870"/>
        <v>0</v>
      </c>
      <c r="LW154" s="1180">
        <f t="shared" ca="1" si="871"/>
        <v>0</v>
      </c>
      <c r="LX154" s="1180">
        <f t="shared" ca="1" si="871"/>
        <v>0</v>
      </c>
      <c r="LY154" s="1180">
        <f t="shared" ca="1" si="871"/>
        <v>0</v>
      </c>
      <c r="LZ154" s="1180">
        <f t="shared" ca="1" si="871"/>
        <v>-4.240845692621913E-6</v>
      </c>
      <c r="MA154" s="1180">
        <f t="shared" ca="1" si="871"/>
        <v>-4.240845692621913E-6</v>
      </c>
      <c r="MB154" s="1180">
        <f t="shared" ca="1" si="871"/>
        <v>-6.811470794244548E-7</v>
      </c>
      <c r="MC154" s="1180">
        <f t="shared" ca="1" si="871"/>
        <v>-3.2547612561812751E-3</v>
      </c>
      <c r="MD154" s="1180">
        <f t="shared" ca="1" si="871"/>
        <v>0</v>
      </c>
      <c r="ME154" s="1180">
        <f t="shared" ca="1" si="871"/>
        <v>0</v>
      </c>
      <c r="MF154" s="1180">
        <f t="shared" ca="1" si="871"/>
        <v>0</v>
      </c>
      <c r="MG154" s="1180">
        <f t="shared" ca="1" si="872"/>
        <v>0</v>
      </c>
      <c r="MH154" s="1180">
        <f t="shared" ca="1" si="872"/>
        <v>0</v>
      </c>
      <c r="MI154" s="1180">
        <f t="shared" ca="1" si="872"/>
        <v>0</v>
      </c>
      <c r="MJ154" s="1180">
        <f t="shared" ca="1" si="872"/>
        <v>0</v>
      </c>
      <c r="MK154" s="1180">
        <f t="shared" ca="1" si="872"/>
        <v>0</v>
      </c>
      <c r="ML154" s="1180">
        <f t="shared" ca="1" si="872"/>
        <v>0</v>
      </c>
      <c r="MM154" s="1180">
        <f t="shared" ca="1" si="872"/>
        <v>0</v>
      </c>
      <c r="MN154" s="1180">
        <f t="shared" ca="1" si="872"/>
        <v>0</v>
      </c>
      <c r="MO154" s="1180">
        <f t="shared" ca="1" si="872"/>
        <v>0</v>
      </c>
      <c r="NA154" s="1180">
        <f t="shared" ca="1" si="873"/>
        <v>0</v>
      </c>
      <c r="NB154" s="1180">
        <f t="shared" ca="1" si="873"/>
        <v>0</v>
      </c>
      <c r="NC154" s="1180">
        <f t="shared" ca="1" si="873"/>
        <v>0</v>
      </c>
      <c r="ND154" s="1180">
        <f t="shared" ca="1" si="873"/>
        <v>0</v>
      </c>
      <c r="NE154" s="1180">
        <f t="shared" ca="1" si="873"/>
        <v>0</v>
      </c>
      <c r="NF154" s="1180">
        <f t="shared" ca="1" si="873"/>
        <v>0</v>
      </c>
      <c r="NG154" s="1180">
        <f t="shared" ca="1" si="873"/>
        <v>0</v>
      </c>
      <c r="NH154" s="1180">
        <f t="shared" ca="1" si="873"/>
        <v>0</v>
      </c>
      <c r="NI154" s="1180">
        <f t="shared" ca="1" si="873"/>
        <v>0</v>
      </c>
      <c r="NJ154" s="1180">
        <f t="shared" ca="1" si="873"/>
        <v>0</v>
      </c>
      <c r="NK154" s="1180">
        <f t="shared" ca="1" si="873"/>
        <v>0</v>
      </c>
      <c r="NL154" s="1180">
        <f t="shared" ca="1" si="873"/>
        <v>0</v>
      </c>
      <c r="NM154" s="1180">
        <f t="shared" ca="1" si="873"/>
        <v>0</v>
      </c>
      <c r="NN154" s="1180">
        <f t="shared" ca="1" si="873"/>
        <v>0</v>
      </c>
      <c r="NO154" s="1180">
        <f t="shared" ca="1" si="873"/>
        <v>0</v>
      </c>
      <c r="NP154" s="1180">
        <f t="shared" ca="1" si="873"/>
        <v>0</v>
      </c>
      <c r="OH154" s="1180">
        <f t="shared" ca="1" si="874"/>
        <v>0</v>
      </c>
      <c r="OI154" s="1180">
        <f t="shared" ca="1" si="874"/>
        <v>0</v>
      </c>
      <c r="OJ154" s="1180">
        <f t="shared" ca="1" si="874"/>
        <v>0</v>
      </c>
      <c r="OK154" s="1180">
        <f t="shared" ca="1" si="874"/>
        <v>0</v>
      </c>
      <c r="OL154" s="1180">
        <f t="shared" ca="1" si="874"/>
        <v>0</v>
      </c>
      <c r="OM154" s="1180">
        <f t="shared" ca="1" si="874"/>
        <v>0</v>
      </c>
      <c r="ON154" s="1180">
        <f t="shared" ca="1" si="874"/>
        <v>0</v>
      </c>
      <c r="OO154" s="1180">
        <f t="shared" ca="1" si="874"/>
        <v>0</v>
      </c>
      <c r="PA154" s="1180">
        <f t="shared" ca="1" si="875"/>
        <v>0</v>
      </c>
      <c r="PB154" s="1180">
        <f t="shared" ca="1" si="875"/>
        <v>0</v>
      </c>
      <c r="PC154" s="1180">
        <f t="shared" ca="1" si="875"/>
        <v>0</v>
      </c>
      <c r="PD154" s="1180">
        <f t="shared" ca="1" si="875"/>
        <v>0</v>
      </c>
      <c r="PE154" s="1180">
        <f t="shared" ca="1" si="875"/>
        <v>0</v>
      </c>
      <c r="PF154" s="1180">
        <f t="shared" ca="1" si="875"/>
        <v>0</v>
      </c>
      <c r="PG154" s="1180">
        <f t="shared" ca="1" si="875"/>
        <v>0</v>
      </c>
      <c r="PH154" s="1180">
        <f t="shared" ca="1" si="875"/>
        <v>0</v>
      </c>
      <c r="PI154" s="1180">
        <f t="shared" ca="1" si="875"/>
        <v>0</v>
      </c>
      <c r="PJ154" s="1180">
        <f t="shared" ca="1" si="875"/>
        <v>0</v>
      </c>
      <c r="PK154" s="1180">
        <f t="shared" ca="1" si="875"/>
        <v>0</v>
      </c>
      <c r="PW154" s="1180">
        <f t="shared" ca="1" si="854"/>
        <v>0</v>
      </c>
      <c r="PX154" s="1180">
        <f t="shared" ca="1" si="854"/>
        <v>0</v>
      </c>
      <c r="PY154" s="1180">
        <f t="shared" ca="1" si="854"/>
        <v>0</v>
      </c>
      <c r="PZ154" s="1180">
        <f t="shared" ca="1" si="854"/>
        <v>0</v>
      </c>
    </row>
    <row r="155" spans="1:442" ht="12" customHeight="1">
      <c r="A155" s="1">
        <v>44</v>
      </c>
      <c r="B155" s="1" t="s">
        <v>2648</v>
      </c>
      <c r="C155" s="1" t="s">
        <v>1418</v>
      </c>
      <c r="D155" s="1" t="s">
        <v>93</v>
      </c>
      <c r="E155" s="1181">
        <v>44.009799999999998</v>
      </c>
      <c r="F155" s="1">
        <v>0</v>
      </c>
      <c r="J155" s="1180">
        <f t="shared" ref="J155:K176" ca="1" si="876">VLOOKUP(J$1,INDIRECT(LU_MAT),$A155,FALSE())*$F155/$E155</f>
        <v>0</v>
      </c>
      <c r="K155" s="1180">
        <f t="shared" ca="1" si="876"/>
        <v>0</v>
      </c>
      <c r="T155" s="1180">
        <f t="shared" ref="T155:AD164" ca="1" si="877">VLOOKUP(T$1,INDIRECT(LU_MAT),$A155,FALSE())*$F155/$E155</f>
        <v>0</v>
      </c>
      <c r="U155" s="1180">
        <f t="shared" ca="1" si="877"/>
        <v>0</v>
      </c>
      <c r="V155" s="1180">
        <f t="shared" ca="1" si="877"/>
        <v>0</v>
      </c>
      <c r="W155" s="1180">
        <f t="shared" ca="1" si="877"/>
        <v>0</v>
      </c>
      <c r="X155" s="1180">
        <f t="shared" ca="1" si="877"/>
        <v>0</v>
      </c>
      <c r="Y155" s="1180">
        <f t="shared" ca="1" si="877"/>
        <v>0</v>
      </c>
      <c r="Z155" s="1180">
        <f t="shared" ca="1" si="877"/>
        <v>0</v>
      </c>
      <c r="AA155" s="1180">
        <f t="shared" ca="1" si="877"/>
        <v>0</v>
      </c>
      <c r="AB155" s="1180">
        <f t="shared" ca="1" si="877"/>
        <v>0</v>
      </c>
      <c r="AC155" s="1180">
        <f t="shared" ca="1" si="877"/>
        <v>0</v>
      </c>
      <c r="AD155" s="1180">
        <f t="shared" ca="1" si="877"/>
        <v>0</v>
      </c>
      <c r="AM155" s="1180">
        <f t="shared" ref="AM155:BB164" ca="1" si="878">VLOOKUP(AM$1,INDIRECT(LU_MAT),$A155,FALSE())*$F155/$E155</f>
        <v>0</v>
      </c>
      <c r="AN155" s="1180">
        <f t="shared" ca="1" si="878"/>
        <v>0</v>
      </c>
      <c r="AO155" s="1180">
        <f t="shared" ca="1" si="878"/>
        <v>0</v>
      </c>
      <c r="AP155" s="1180">
        <f t="shared" ca="1" si="878"/>
        <v>0</v>
      </c>
      <c r="AQ155" s="1180">
        <f t="shared" ca="1" si="878"/>
        <v>0</v>
      </c>
      <c r="AR155" s="1180">
        <f t="shared" ca="1" si="878"/>
        <v>0</v>
      </c>
      <c r="AS155" s="1180">
        <f t="shared" ca="1" si="878"/>
        <v>0</v>
      </c>
      <c r="AT155" s="1180">
        <f t="shared" ca="1" si="878"/>
        <v>0</v>
      </c>
      <c r="AU155" s="1180">
        <f t="shared" ca="1" si="878"/>
        <v>0</v>
      </c>
      <c r="AV155" s="1180">
        <f t="shared" ca="1" si="878"/>
        <v>0</v>
      </c>
      <c r="AW155" s="1180">
        <f t="shared" ca="1" si="878"/>
        <v>0</v>
      </c>
      <c r="AX155" s="1180">
        <f t="shared" ca="1" si="878"/>
        <v>0</v>
      </c>
      <c r="AY155" s="1180">
        <f t="shared" ca="1" si="878"/>
        <v>0</v>
      </c>
      <c r="AZ155" s="1180">
        <f t="shared" ca="1" si="878"/>
        <v>0</v>
      </c>
      <c r="BA155" s="1180">
        <f t="shared" ca="1" si="878"/>
        <v>0</v>
      </c>
      <c r="BB155" s="1180">
        <f t="shared" ca="1" si="878"/>
        <v>0</v>
      </c>
      <c r="BN155" s="1180">
        <f t="shared" ref="BN155:BR164" ca="1" si="879">VLOOKUP(BN$1,INDIRECT(LU_MAT),$A155,FALSE())*$F155/$E155</f>
        <v>0</v>
      </c>
      <c r="BO155" s="1180">
        <f t="shared" ca="1" si="879"/>
        <v>0</v>
      </c>
      <c r="BP155" s="1180">
        <f t="shared" ca="1" si="879"/>
        <v>0</v>
      </c>
      <c r="BQ155" s="1180">
        <f t="shared" ca="1" si="879"/>
        <v>0</v>
      </c>
      <c r="BR155" s="1180">
        <f t="shared" ca="1" si="879"/>
        <v>0</v>
      </c>
      <c r="CD155" s="1180">
        <f t="shared" ref="CD155:CO164" ca="1" si="880">VLOOKUP(CD$1,INDIRECT(LU_MAT),$A155,FALSE())*$F155/$E155</f>
        <v>0</v>
      </c>
      <c r="CE155" s="1180">
        <f t="shared" ca="1" si="880"/>
        <v>0</v>
      </c>
      <c r="CF155" s="1180">
        <f t="shared" ca="1" si="880"/>
        <v>0</v>
      </c>
      <c r="CG155" s="1180">
        <f t="shared" ca="1" si="880"/>
        <v>0</v>
      </c>
      <c r="CH155" s="1180">
        <f t="shared" ca="1" si="880"/>
        <v>0</v>
      </c>
      <c r="CI155" s="1180">
        <f t="shared" ca="1" si="880"/>
        <v>0</v>
      </c>
      <c r="CJ155" s="1180">
        <f t="shared" ca="1" si="880"/>
        <v>0</v>
      </c>
      <c r="CK155" s="1180">
        <f t="shared" ca="1" si="880"/>
        <v>0</v>
      </c>
      <c r="CL155" s="1180">
        <f t="shared" ca="1" si="880"/>
        <v>0</v>
      </c>
      <c r="CM155" s="1180">
        <f t="shared" ca="1" si="880"/>
        <v>0</v>
      </c>
      <c r="CN155" s="1180">
        <f t="shared" ca="1" si="880"/>
        <v>0</v>
      </c>
      <c r="CO155" s="1180">
        <f t="shared" ca="1" si="880"/>
        <v>0</v>
      </c>
      <c r="DA155" s="1180">
        <f t="shared" ref="DA155:DJ164" ca="1" si="881">VLOOKUP(DA$1,INDIRECT(LU_MAT),$A155,FALSE())*$F155/$E155</f>
        <v>0</v>
      </c>
      <c r="DB155" s="1180">
        <f t="shared" ca="1" si="881"/>
        <v>0</v>
      </c>
      <c r="DC155" s="1180">
        <f t="shared" ca="1" si="881"/>
        <v>0</v>
      </c>
      <c r="DD155" s="1180">
        <f t="shared" ca="1" si="881"/>
        <v>0</v>
      </c>
      <c r="DE155" s="1180">
        <f t="shared" ca="1" si="881"/>
        <v>0</v>
      </c>
      <c r="DF155" s="1180">
        <f t="shared" ca="1" si="881"/>
        <v>0</v>
      </c>
      <c r="DG155" s="1180">
        <f t="shared" ca="1" si="881"/>
        <v>0</v>
      </c>
      <c r="DH155" s="1180">
        <f t="shared" ca="1" si="881"/>
        <v>0</v>
      </c>
      <c r="DI155" s="1180">
        <f t="shared" ca="1" si="881"/>
        <v>0</v>
      </c>
      <c r="DJ155" s="1180">
        <f t="shared" ca="1" si="881"/>
        <v>0</v>
      </c>
      <c r="DV155" s="1180">
        <f t="shared" ref="DV155:EK164" ca="1" si="882">VLOOKUP(DV$1,INDIRECT(LU_MAT),$A155,FALSE())*$F155/$E155</f>
        <v>0</v>
      </c>
      <c r="DW155" s="1180">
        <f t="shared" ca="1" si="882"/>
        <v>0</v>
      </c>
      <c r="DX155" s="1180">
        <f t="shared" ca="1" si="882"/>
        <v>0</v>
      </c>
      <c r="DY155" s="1180">
        <f t="shared" ca="1" si="882"/>
        <v>0</v>
      </c>
      <c r="DZ155" s="1180">
        <f t="shared" ca="1" si="882"/>
        <v>0</v>
      </c>
      <c r="EA155" s="1180">
        <f t="shared" ca="1" si="882"/>
        <v>0</v>
      </c>
      <c r="EB155" s="1180">
        <f t="shared" ca="1" si="882"/>
        <v>0</v>
      </c>
      <c r="EC155" s="1180">
        <f t="shared" ca="1" si="882"/>
        <v>0</v>
      </c>
      <c r="ED155" s="1180">
        <f t="shared" ca="1" si="882"/>
        <v>0</v>
      </c>
      <c r="EE155" s="1180">
        <f t="shared" ca="1" si="882"/>
        <v>0</v>
      </c>
      <c r="EF155" s="1180">
        <f t="shared" ca="1" si="882"/>
        <v>0</v>
      </c>
      <c r="EG155" s="1180">
        <f t="shared" ca="1" si="882"/>
        <v>0</v>
      </c>
      <c r="EH155" s="1180">
        <f t="shared" ca="1" si="882"/>
        <v>0</v>
      </c>
      <c r="EI155" s="1180">
        <f t="shared" ca="1" si="882"/>
        <v>0</v>
      </c>
      <c r="EJ155" s="1180">
        <f t="shared" ca="1" si="882"/>
        <v>0</v>
      </c>
      <c r="EK155" s="1180">
        <f t="shared" ca="1" si="882"/>
        <v>0</v>
      </c>
      <c r="EW155" s="1180">
        <f t="shared" ref="EW155:FB164" ca="1" si="883">VLOOKUP(EW$1,INDIRECT(LU_MAT),$A155,FALSE())*$F155/$E155</f>
        <v>0</v>
      </c>
      <c r="EX155" s="1180">
        <f t="shared" ca="1" si="883"/>
        <v>0</v>
      </c>
      <c r="EY155" s="1180">
        <f t="shared" ca="1" si="883"/>
        <v>0</v>
      </c>
      <c r="EZ155" s="1180">
        <f t="shared" ca="1" si="883"/>
        <v>0</v>
      </c>
      <c r="FA155" s="1180">
        <f t="shared" ca="1" si="883"/>
        <v>0</v>
      </c>
      <c r="FB155" s="1180">
        <f t="shared" ca="1" si="883"/>
        <v>0</v>
      </c>
      <c r="FN155" s="1180">
        <f t="shared" ref="FN155:FX164" ca="1" si="884">VLOOKUP(FN$1,INDIRECT(LU_MAT),$A155,FALSE())*$F155/$E155</f>
        <v>0</v>
      </c>
      <c r="FO155" s="1180">
        <f t="shared" ca="1" si="884"/>
        <v>0</v>
      </c>
      <c r="FP155" s="1180">
        <f t="shared" ca="1" si="884"/>
        <v>0</v>
      </c>
      <c r="FQ155" s="1180">
        <f t="shared" ca="1" si="884"/>
        <v>0</v>
      </c>
      <c r="FR155" s="1180">
        <f t="shared" ca="1" si="884"/>
        <v>0</v>
      </c>
      <c r="FS155" s="1180">
        <f t="shared" ca="1" si="884"/>
        <v>0</v>
      </c>
      <c r="FT155" s="1180">
        <f t="shared" ca="1" si="884"/>
        <v>0</v>
      </c>
      <c r="FU155" s="1180">
        <f t="shared" ca="1" si="884"/>
        <v>0</v>
      </c>
      <c r="FV155" s="1180">
        <f t="shared" ca="1" si="884"/>
        <v>0</v>
      </c>
      <c r="FW155" s="1180">
        <f t="shared" ca="1" si="884"/>
        <v>0</v>
      </c>
      <c r="FX155" s="1180">
        <f t="shared" ca="1" si="884"/>
        <v>0</v>
      </c>
      <c r="GJ155" s="1180">
        <f t="shared" ref="GJ155:GQ164" ca="1" si="885">VLOOKUP(GJ$1,INDIRECT(LU_MAT),$A155,FALSE())*$F155/$E155</f>
        <v>0</v>
      </c>
      <c r="GK155" s="1180">
        <f t="shared" ca="1" si="885"/>
        <v>0</v>
      </c>
      <c r="GL155" s="1180">
        <f t="shared" ca="1" si="885"/>
        <v>0</v>
      </c>
      <c r="GM155" s="1180">
        <f t="shared" ca="1" si="885"/>
        <v>0</v>
      </c>
      <c r="GN155" s="1180">
        <f t="shared" ca="1" si="885"/>
        <v>0</v>
      </c>
      <c r="GO155" s="1180">
        <f t="shared" ca="1" si="885"/>
        <v>0</v>
      </c>
      <c r="GP155" s="1180">
        <f t="shared" ca="1" si="885"/>
        <v>0</v>
      </c>
      <c r="GQ155" s="1180">
        <f t="shared" ca="1" si="885"/>
        <v>0</v>
      </c>
      <c r="HC155" s="1180">
        <f t="shared" ref="HC155:HH164" ca="1" si="886">VLOOKUP(HC$1,INDIRECT(LU_MAT),$A155,FALSE())*$F155/$E155</f>
        <v>0</v>
      </c>
      <c r="HD155" s="1180">
        <f t="shared" ca="1" si="886"/>
        <v>0</v>
      </c>
      <c r="HE155" s="1180">
        <f t="shared" ca="1" si="886"/>
        <v>0</v>
      </c>
      <c r="HF155" s="1180">
        <f t="shared" ca="1" si="886"/>
        <v>0</v>
      </c>
      <c r="HG155" s="1180">
        <f t="shared" ca="1" si="886"/>
        <v>0</v>
      </c>
      <c r="HH155" s="1180">
        <f t="shared" ca="1" si="886"/>
        <v>0</v>
      </c>
      <c r="HT155" s="1180">
        <f t="shared" ref="HT155:IE164" ca="1" si="887">VLOOKUP(HT$1,INDIRECT(LU_MAT),$A155,FALSE())*$F155/$E155</f>
        <v>0</v>
      </c>
      <c r="HU155" s="1180">
        <f t="shared" ca="1" si="887"/>
        <v>0</v>
      </c>
      <c r="HV155" s="1180">
        <f t="shared" ca="1" si="887"/>
        <v>0</v>
      </c>
      <c r="HW155" s="1180">
        <f t="shared" ca="1" si="887"/>
        <v>0</v>
      </c>
      <c r="HX155" s="1180">
        <f t="shared" ca="1" si="887"/>
        <v>0</v>
      </c>
      <c r="HY155" s="1180">
        <f t="shared" ca="1" si="887"/>
        <v>0</v>
      </c>
      <c r="HZ155" s="1180">
        <f t="shared" ca="1" si="887"/>
        <v>0</v>
      </c>
      <c r="IA155" s="1180">
        <f t="shared" ca="1" si="887"/>
        <v>0</v>
      </c>
      <c r="IB155" s="1180">
        <f t="shared" ca="1" si="887"/>
        <v>0</v>
      </c>
      <c r="IC155" s="1180">
        <f t="shared" ca="1" si="887"/>
        <v>0</v>
      </c>
      <c r="ID155" s="1180">
        <f t="shared" ca="1" si="887"/>
        <v>0</v>
      </c>
      <c r="IE155" s="1180">
        <f t="shared" ca="1" si="887"/>
        <v>0</v>
      </c>
      <c r="IQ155" s="1180">
        <f t="shared" ref="IQ155:IZ164" ca="1" si="888">VLOOKUP(IQ$1,INDIRECT(LU_MAT),$A155,FALSE())*$F155/$E155</f>
        <v>0</v>
      </c>
      <c r="IR155" s="1180">
        <f t="shared" ca="1" si="888"/>
        <v>0</v>
      </c>
      <c r="IS155" s="1180">
        <f t="shared" ca="1" si="888"/>
        <v>0</v>
      </c>
      <c r="IT155" s="1180">
        <f t="shared" ca="1" si="888"/>
        <v>0</v>
      </c>
      <c r="IU155" s="1180">
        <f t="shared" ca="1" si="888"/>
        <v>0</v>
      </c>
      <c r="IV155" s="1180">
        <f t="shared" ca="1" si="888"/>
        <v>0</v>
      </c>
      <c r="IW155" s="1180">
        <f t="shared" ca="1" si="888"/>
        <v>0</v>
      </c>
      <c r="IX155" s="1180">
        <f t="shared" ca="1" si="888"/>
        <v>0</v>
      </c>
      <c r="IY155" s="1180">
        <f t="shared" ca="1" si="888"/>
        <v>0</v>
      </c>
      <c r="IZ155" s="1180">
        <f t="shared" ca="1" si="888"/>
        <v>0</v>
      </c>
      <c r="JA155" s="1180">
        <f t="shared" ref="JA155:JH164" ca="1" si="889">VLOOKUP(JA$1,INDIRECT(LU_MAT),$A155,FALSE())*$F155/$E155</f>
        <v>0</v>
      </c>
      <c r="JB155" s="1180">
        <f t="shared" ca="1" si="889"/>
        <v>0</v>
      </c>
      <c r="JC155" s="1180">
        <f t="shared" ca="1" si="889"/>
        <v>0</v>
      </c>
      <c r="JD155" s="1180">
        <f t="shared" ca="1" si="889"/>
        <v>0</v>
      </c>
      <c r="JE155" s="1180">
        <f t="shared" ca="1" si="889"/>
        <v>0</v>
      </c>
      <c r="JF155" s="1180">
        <f t="shared" ca="1" si="889"/>
        <v>0</v>
      </c>
      <c r="JG155" s="1180">
        <f t="shared" ca="1" si="889"/>
        <v>0</v>
      </c>
      <c r="JH155" s="1180">
        <f t="shared" ca="1" si="889"/>
        <v>0</v>
      </c>
      <c r="JT155" s="1180">
        <f t="shared" ref="JT155:KC164" ca="1" si="890">VLOOKUP(JT$1,INDIRECT(LU_MAT),$A155,FALSE())*$F155/$E155</f>
        <v>0</v>
      </c>
      <c r="JU155" s="1180">
        <f t="shared" ca="1" si="890"/>
        <v>0</v>
      </c>
      <c r="JV155" s="1180">
        <f t="shared" ca="1" si="890"/>
        <v>0</v>
      </c>
      <c r="JW155" s="1180">
        <f t="shared" ca="1" si="890"/>
        <v>0</v>
      </c>
      <c r="JX155" s="1180">
        <f t="shared" ca="1" si="890"/>
        <v>0</v>
      </c>
      <c r="JY155" s="1180">
        <f t="shared" ca="1" si="890"/>
        <v>0</v>
      </c>
      <c r="JZ155" s="1180">
        <f t="shared" ca="1" si="890"/>
        <v>0</v>
      </c>
      <c r="KA155" s="1180">
        <f t="shared" ca="1" si="890"/>
        <v>0</v>
      </c>
      <c r="KB155" s="1180">
        <f t="shared" ca="1" si="890"/>
        <v>0</v>
      </c>
      <c r="KC155" s="1180">
        <f t="shared" ca="1" si="890"/>
        <v>0</v>
      </c>
      <c r="KL155" s="1180">
        <f t="shared" ref="KL155:KR164" ca="1" si="891">VLOOKUP(KL$1,INDIRECT(LU_MAT),$A155,FALSE())*$F155/$E155</f>
        <v>0</v>
      </c>
      <c r="KM155" s="1180">
        <f t="shared" ca="1" si="891"/>
        <v>0</v>
      </c>
      <c r="KN155" s="1180">
        <f t="shared" ca="1" si="891"/>
        <v>0</v>
      </c>
      <c r="KO155" s="1180">
        <f t="shared" ca="1" si="891"/>
        <v>0</v>
      </c>
      <c r="KP155" s="1180">
        <f t="shared" ca="1" si="891"/>
        <v>0</v>
      </c>
      <c r="KQ155" s="1180">
        <f t="shared" ca="1" si="891"/>
        <v>0</v>
      </c>
      <c r="KR155" s="1180">
        <f t="shared" ca="1" si="891"/>
        <v>0</v>
      </c>
      <c r="LA155" s="1180">
        <f t="shared" ref="LA155:LK164" ca="1" si="892">VLOOKUP(LA$1,INDIRECT(LU_MAT),$A155,FALSE())*$F155/$E155</f>
        <v>0</v>
      </c>
      <c r="LB155" s="1180">
        <f t="shared" ca="1" si="892"/>
        <v>0</v>
      </c>
      <c r="LC155" s="1180">
        <f t="shared" ca="1" si="892"/>
        <v>0</v>
      </c>
      <c r="LD155" s="1180">
        <f t="shared" ca="1" si="892"/>
        <v>0</v>
      </c>
      <c r="LE155" s="1180">
        <f t="shared" ca="1" si="892"/>
        <v>0</v>
      </c>
      <c r="LF155" s="1180">
        <f t="shared" ca="1" si="892"/>
        <v>0</v>
      </c>
      <c r="LG155" s="1180">
        <f t="shared" ca="1" si="892"/>
        <v>0</v>
      </c>
      <c r="LH155" s="1180">
        <f t="shared" ca="1" si="892"/>
        <v>0</v>
      </c>
      <c r="LI155" s="1180">
        <f t="shared" ca="1" si="892"/>
        <v>0</v>
      </c>
      <c r="LJ155" s="1180">
        <f t="shared" ca="1" si="892"/>
        <v>0</v>
      </c>
      <c r="LK155" s="1180">
        <f t="shared" ca="1" si="892"/>
        <v>0</v>
      </c>
      <c r="LW155" s="1180">
        <f t="shared" ref="LW155:MF164" ca="1" si="893">VLOOKUP(LW$1,INDIRECT(LU_MAT),$A155,FALSE())*$F155/$E155</f>
        <v>0</v>
      </c>
      <c r="LX155" s="1180">
        <f t="shared" ca="1" si="893"/>
        <v>0</v>
      </c>
      <c r="LY155" s="1180">
        <f t="shared" ca="1" si="893"/>
        <v>0</v>
      </c>
      <c r="LZ155" s="1180">
        <f t="shared" ca="1" si="893"/>
        <v>0</v>
      </c>
      <c r="MA155" s="1180">
        <f t="shared" ca="1" si="893"/>
        <v>0</v>
      </c>
      <c r="MB155" s="1180">
        <f t="shared" ca="1" si="893"/>
        <v>0</v>
      </c>
      <c r="MC155" s="1180">
        <f t="shared" ca="1" si="893"/>
        <v>0</v>
      </c>
      <c r="MD155" s="1180">
        <f t="shared" ca="1" si="893"/>
        <v>0</v>
      </c>
      <c r="ME155" s="1180">
        <f t="shared" ca="1" si="893"/>
        <v>0</v>
      </c>
      <c r="MF155" s="1180">
        <f t="shared" ca="1" si="893"/>
        <v>0</v>
      </c>
      <c r="MG155" s="1180">
        <f t="shared" ref="MG155:MO164" ca="1" si="894">VLOOKUP(MG$1,INDIRECT(LU_MAT),$A155,FALSE())*$F155/$E155</f>
        <v>0</v>
      </c>
      <c r="MH155" s="1180">
        <f t="shared" ca="1" si="894"/>
        <v>0</v>
      </c>
      <c r="MI155" s="1180">
        <f t="shared" ca="1" si="894"/>
        <v>0</v>
      </c>
      <c r="MJ155" s="1180">
        <f t="shared" ca="1" si="894"/>
        <v>0</v>
      </c>
      <c r="MK155" s="1180">
        <f t="shared" ca="1" si="894"/>
        <v>0</v>
      </c>
      <c r="ML155" s="1180">
        <f t="shared" ca="1" si="894"/>
        <v>0</v>
      </c>
      <c r="MM155" s="1180">
        <f t="shared" ca="1" si="894"/>
        <v>0</v>
      </c>
      <c r="MN155" s="1180">
        <f t="shared" ca="1" si="894"/>
        <v>0</v>
      </c>
      <c r="MO155" s="1180">
        <f t="shared" ca="1" si="894"/>
        <v>0</v>
      </c>
      <c r="NA155" s="1180">
        <f t="shared" ref="NA155:NP164" ca="1" si="895">VLOOKUP(NA$1,INDIRECT(LU_MAT),$A155,FALSE())*$F155/$E155</f>
        <v>0</v>
      </c>
      <c r="NB155" s="1180">
        <f t="shared" ca="1" si="895"/>
        <v>0</v>
      </c>
      <c r="NC155" s="1180">
        <f t="shared" ca="1" si="895"/>
        <v>0</v>
      </c>
      <c r="ND155" s="1180">
        <f t="shared" ca="1" si="895"/>
        <v>0</v>
      </c>
      <c r="NE155" s="1180">
        <f t="shared" ca="1" si="895"/>
        <v>0</v>
      </c>
      <c r="NF155" s="1180">
        <f t="shared" ca="1" si="895"/>
        <v>0</v>
      </c>
      <c r="NG155" s="1180">
        <f t="shared" ca="1" si="895"/>
        <v>0</v>
      </c>
      <c r="NH155" s="1180">
        <f t="shared" ca="1" si="895"/>
        <v>0</v>
      </c>
      <c r="NI155" s="1180">
        <f t="shared" ca="1" si="895"/>
        <v>0</v>
      </c>
      <c r="NJ155" s="1180">
        <f t="shared" ca="1" si="895"/>
        <v>0</v>
      </c>
      <c r="NK155" s="1180">
        <f t="shared" ca="1" si="895"/>
        <v>0</v>
      </c>
      <c r="NL155" s="1180">
        <f t="shared" ca="1" si="895"/>
        <v>0</v>
      </c>
      <c r="NM155" s="1180">
        <f t="shared" ca="1" si="895"/>
        <v>0</v>
      </c>
      <c r="NN155" s="1180">
        <f t="shared" ca="1" si="895"/>
        <v>0</v>
      </c>
      <c r="NO155" s="1180">
        <f t="shared" ca="1" si="895"/>
        <v>0</v>
      </c>
      <c r="NP155" s="1180">
        <f t="shared" ca="1" si="895"/>
        <v>0</v>
      </c>
      <c r="OH155" s="1180">
        <f t="shared" ref="OH155:OO164" ca="1" si="896">VLOOKUP(OH$1,INDIRECT(LU_MAT),$A155,FALSE())*$F155/$E155</f>
        <v>0</v>
      </c>
      <c r="OI155" s="1180">
        <f t="shared" ca="1" si="896"/>
        <v>0</v>
      </c>
      <c r="OJ155" s="1180">
        <f t="shared" ca="1" si="896"/>
        <v>0</v>
      </c>
      <c r="OK155" s="1180">
        <f t="shared" ca="1" si="896"/>
        <v>0</v>
      </c>
      <c r="OL155" s="1180">
        <f t="shared" ca="1" si="896"/>
        <v>0</v>
      </c>
      <c r="OM155" s="1180">
        <f t="shared" ca="1" si="896"/>
        <v>0</v>
      </c>
      <c r="ON155" s="1180">
        <f t="shared" ca="1" si="896"/>
        <v>0</v>
      </c>
      <c r="OO155" s="1180">
        <f t="shared" ca="1" si="896"/>
        <v>0</v>
      </c>
      <c r="PA155" s="1180">
        <f t="shared" ref="PA155:PK164" ca="1" si="897">VLOOKUP(PA$1,INDIRECT(LU_MAT),$A155,FALSE())*$F155/$E155</f>
        <v>0</v>
      </c>
      <c r="PB155" s="1180">
        <f t="shared" ca="1" si="897"/>
        <v>0</v>
      </c>
      <c r="PC155" s="1180">
        <f t="shared" ca="1" si="897"/>
        <v>0</v>
      </c>
      <c r="PD155" s="1180">
        <f t="shared" ca="1" si="897"/>
        <v>0</v>
      </c>
      <c r="PE155" s="1180">
        <f t="shared" ca="1" si="897"/>
        <v>0</v>
      </c>
      <c r="PF155" s="1180">
        <f t="shared" ca="1" si="897"/>
        <v>0</v>
      </c>
      <c r="PG155" s="1180">
        <f t="shared" ca="1" si="897"/>
        <v>0</v>
      </c>
      <c r="PH155" s="1180">
        <f t="shared" ca="1" si="897"/>
        <v>0</v>
      </c>
      <c r="PI155" s="1180">
        <f t="shared" ca="1" si="897"/>
        <v>0</v>
      </c>
      <c r="PJ155" s="1180">
        <f t="shared" ca="1" si="897"/>
        <v>0</v>
      </c>
      <c r="PK155" s="1180">
        <f t="shared" ca="1" si="897"/>
        <v>0</v>
      </c>
      <c r="PW155" s="1180">
        <f t="shared" ref="PW155:PZ176" ca="1" si="898">VLOOKUP(PW$1,INDIRECT(LU_MAT),$A155,FALSE())*$F155/$E155</f>
        <v>0</v>
      </c>
      <c r="PX155" s="1180">
        <f t="shared" ca="1" si="898"/>
        <v>0</v>
      </c>
      <c r="PY155" s="1180">
        <f t="shared" ca="1" si="898"/>
        <v>0</v>
      </c>
      <c r="PZ155" s="1180">
        <f t="shared" ca="1" si="898"/>
        <v>0</v>
      </c>
    </row>
    <row r="156" spans="1:442" ht="12" customHeight="1">
      <c r="A156" s="1">
        <v>45</v>
      </c>
      <c r="B156" s="1" t="s">
        <v>2648</v>
      </c>
      <c r="C156" s="1" t="s">
        <v>2693</v>
      </c>
      <c r="D156" s="1" t="s">
        <v>93</v>
      </c>
      <c r="E156" s="1181">
        <v>16.042760000000001</v>
      </c>
      <c r="F156" s="1">
        <v>-0.19170201585999999</v>
      </c>
      <c r="J156" s="1180">
        <f t="shared" ca="1" si="876"/>
        <v>0</v>
      </c>
      <c r="K156" s="1180">
        <f t="shared" ca="1" si="876"/>
        <v>0</v>
      </c>
      <c r="T156" s="1180">
        <f t="shared" ca="1" si="877"/>
        <v>0</v>
      </c>
      <c r="U156" s="1180">
        <f t="shared" ca="1" si="877"/>
        <v>0</v>
      </c>
      <c r="V156" s="1180">
        <f t="shared" ca="1" si="877"/>
        <v>0</v>
      </c>
      <c r="W156" s="1180">
        <f t="shared" ca="1" si="877"/>
        <v>0</v>
      </c>
      <c r="X156" s="1180">
        <f t="shared" ca="1" si="877"/>
        <v>0</v>
      </c>
      <c r="Y156" s="1180">
        <f t="shared" ca="1" si="877"/>
        <v>0</v>
      </c>
      <c r="Z156" s="1180">
        <f t="shared" ca="1" si="877"/>
        <v>0</v>
      </c>
      <c r="AA156" s="1180">
        <f t="shared" ca="1" si="877"/>
        <v>0</v>
      </c>
      <c r="AB156" s="1180">
        <f t="shared" ca="1" si="877"/>
        <v>0</v>
      </c>
      <c r="AC156" s="1180">
        <f t="shared" ca="1" si="877"/>
        <v>0</v>
      </c>
      <c r="AD156" s="1180">
        <f t="shared" ca="1" si="877"/>
        <v>0</v>
      </c>
      <c r="AM156" s="1180">
        <f t="shared" ca="1" si="878"/>
        <v>0</v>
      </c>
      <c r="AN156" s="1180">
        <f t="shared" ca="1" si="878"/>
        <v>0</v>
      </c>
      <c r="AO156" s="1180">
        <f t="shared" ca="1" si="878"/>
        <v>0</v>
      </c>
      <c r="AP156" s="1180">
        <f t="shared" ca="1" si="878"/>
        <v>0</v>
      </c>
      <c r="AQ156" s="1180">
        <f t="shared" ca="1" si="878"/>
        <v>0</v>
      </c>
      <c r="AR156" s="1180">
        <f t="shared" ca="1" si="878"/>
        <v>0</v>
      </c>
      <c r="AS156" s="1180">
        <f t="shared" ca="1" si="878"/>
        <v>0</v>
      </c>
      <c r="AT156" s="1180">
        <f t="shared" ca="1" si="878"/>
        <v>0</v>
      </c>
      <c r="AU156" s="1180">
        <f t="shared" ca="1" si="878"/>
        <v>0</v>
      </c>
      <c r="AV156" s="1180">
        <f t="shared" ca="1" si="878"/>
        <v>0</v>
      </c>
      <c r="AW156" s="1180">
        <f t="shared" ca="1" si="878"/>
        <v>0</v>
      </c>
      <c r="AX156" s="1180">
        <f t="shared" ca="1" si="878"/>
        <v>0</v>
      </c>
      <c r="AY156" s="1180">
        <f t="shared" ca="1" si="878"/>
        <v>0</v>
      </c>
      <c r="AZ156" s="1180">
        <f t="shared" ca="1" si="878"/>
        <v>0</v>
      </c>
      <c r="BA156" s="1180">
        <f t="shared" ca="1" si="878"/>
        <v>0</v>
      </c>
      <c r="BB156" s="1180">
        <f t="shared" ca="1" si="878"/>
        <v>0</v>
      </c>
      <c r="BN156" s="1180">
        <f t="shared" ca="1" si="879"/>
        <v>-2.3165641570338264E-5</v>
      </c>
      <c r="BO156" s="1180">
        <f t="shared" ca="1" si="879"/>
        <v>-1.3955587250451601E-2</v>
      </c>
      <c r="BP156" s="1180">
        <f t="shared" ca="1" si="879"/>
        <v>-0.51106872500465172</v>
      </c>
      <c r="BQ156" s="1180">
        <f t="shared" ca="1" si="879"/>
        <v>0</v>
      </c>
      <c r="BR156" s="1180">
        <f t="shared" ca="1" si="879"/>
        <v>0</v>
      </c>
      <c r="CD156" s="1180">
        <f t="shared" ca="1" si="880"/>
        <v>0</v>
      </c>
      <c r="CE156" s="1180">
        <f t="shared" ca="1" si="880"/>
        <v>0</v>
      </c>
      <c r="CF156" s="1180">
        <f t="shared" ca="1" si="880"/>
        <v>-2.3165641570338264E-5</v>
      </c>
      <c r="CG156" s="1180">
        <f t="shared" ca="1" si="880"/>
        <v>-1.3955587250451601E-2</v>
      </c>
      <c r="CH156" s="1180">
        <f t="shared" ca="1" si="880"/>
        <v>-2.3165641570338261E-4</v>
      </c>
      <c r="CI156" s="1180">
        <f t="shared" ca="1" si="880"/>
        <v>0</v>
      </c>
      <c r="CJ156" s="1180">
        <f t="shared" ca="1" si="880"/>
        <v>0</v>
      </c>
      <c r="CK156" s="1180">
        <f t="shared" ca="1" si="880"/>
        <v>-0.14123689359108405</v>
      </c>
      <c r="CL156" s="1180">
        <f t="shared" ca="1" si="880"/>
        <v>-4.9751979145500425</v>
      </c>
      <c r="CM156" s="1180">
        <f t="shared" ca="1" si="880"/>
        <v>-2.3165641570338261E-4</v>
      </c>
      <c r="CN156" s="1180">
        <f t="shared" ca="1" si="880"/>
        <v>-0.14888060812011686</v>
      </c>
      <c r="CO156" s="1180">
        <f t="shared" ca="1" si="880"/>
        <v>-7.6437153774431546E-3</v>
      </c>
      <c r="DA156" s="1180">
        <f t="shared" ca="1" si="881"/>
        <v>-1.2869800925518775E-6</v>
      </c>
      <c r="DB156" s="1180">
        <f t="shared" ca="1" si="881"/>
        <v>0</v>
      </c>
      <c r="DC156" s="1180">
        <f t="shared" ca="1" si="881"/>
        <v>0</v>
      </c>
      <c r="DD156" s="1180">
        <f t="shared" ca="1" si="881"/>
        <v>0</v>
      </c>
      <c r="DE156" s="1180">
        <f t="shared" ca="1" si="881"/>
        <v>-1.0540962959796135E-5</v>
      </c>
      <c r="DF156" s="1180">
        <f t="shared" ca="1" si="881"/>
        <v>-2.5818689346517723E-2</v>
      </c>
      <c r="DG156" s="1180">
        <f t="shared" ca="1" si="881"/>
        <v>0</v>
      </c>
      <c r="DH156" s="1180">
        <f t="shared" ca="1" si="881"/>
        <v>0</v>
      </c>
      <c r="DI156" s="1180">
        <f t="shared" ca="1" si="881"/>
        <v>0</v>
      </c>
      <c r="DJ156" s="1180">
        <f t="shared" ca="1" si="881"/>
        <v>0</v>
      </c>
      <c r="DV156" s="1180">
        <f t="shared" ca="1" si="882"/>
        <v>0</v>
      </c>
      <c r="DW156" s="1180">
        <f t="shared" ca="1" si="882"/>
        <v>0</v>
      </c>
      <c r="DX156" s="1180">
        <f t="shared" ca="1" si="882"/>
        <v>-2.5739601851037549E-5</v>
      </c>
      <c r="DY156" s="1180">
        <f t="shared" ca="1" si="882"/>
        <v>-1.2869800925518775E-6</v>
      </c>
      <c r="DZ156" s="1180">
        <f t="shared" ca="1" si="882"/>
        <v>0</v>
      </c>
      <c r="EA156" s="1180">
        <f t="shared" ca="1" si="882"/>
        <v>-1.0540962959796135E-5</v>
      </c>
      <c r="EB156" s="1180">
        <f t="shared" ca="1" si="882"/>
        <v>-2.4452621710687908E-5</v>
      </c>
      <c r="EC156" s="1180">
        <f t="shared" ca="1" si="882"/>
        <v>0</v>
      </c>
      <c r="ED156" s="1180">
        <f t="shared" ca="1" si="882"/>
        <v>-2.3165641570338261E-4</v>
      </c>
      <c r="EE156" s="1180">
        <f t="shared" ca="1" si="882"/>
        <v>-0.62101196813840964</v>
      </c>
      <c r="EF156" s="1180">
        <f t="shared" ca="1" si="882"/>
        <v>0</v>
      </c>
      <c r="EG156" s="1180">
        <f t="shared" ca="1" si="882"/>
        <v>0</v>
      </c>
      <c r="EH156" s="1180">
        <f t="shared" ca="1" si="882"/>
        <v>0</v>
      </c>
      <c r="EI156" s="1180">
        <f t="shared" ca="1" si="882"/>
        <v>0</v>
      </c>
      <c r="EJ156" s="1180">
        <f t="shared" ca="1" si="882"/>
        <v>0</v>
      </c>
      <c r="EK156" s="1180">
        <f t="shared" ca="1" si="882"/>
        <v>0</v>
      </c>
      <c r="EW156" s="1180">
        <f t="shared" ca="1" si="883"/>
        <v>-0.14888060812011686</v>
      </c>
      <c r="EX156" s="1180">
        <f t="shared" ca="1" si="883"/>
        <v>-0.14888060812011686</v>
      </c>
      <c r="EY156" s="1180">
        <f t="shared" ca="1" si="883"/>
        <v>-6.729857228817219E-21</v>
      </c>
      <c r="EZ156" s="1180">
        <f t="shared" ca="1" si="883"/>
        <v>-6.729857228817219E-21</v>
      </c>
      <c r="FA156" s="1180">
        <f t="shared" ca="1" si="883"/>
        <v>-0.14157011690081839</v>
      </c>
      <c r="FB156" s="1180">
        <f t="shared" ca="1" si="883"/>
        <v>-7.3105111748651566E-3</v>
      </c>
      <c r="FN156" s="1180">
        <f t="shared" ca="1" si="884"/>
        <v>-0.51106872500465172</v>
      </c>
      <c r="FO156" s="1180">
        <f t="shared" ca="1" si="884"/>
        <v>-4.9751979145500425</v>
      </c>
      <c r="FP156" s="1180">
        <f t="shared" ca="1" si="884"/>
        <v>-0.14157011690081839</v>
      </c>
      <c r="FQ156" s="1180">
        <f t="shared" ca="1" si="884"/>
        <v>-7.3105111748651566E-3</v>
      </c>
      <c r="FR156" s="1180">
        <f t="shared" ca="1" si="884"/>
        <v>-7.310512513202562E-3</v>
      </c>
      <c r="FS156" s="1180">
        <f t="shared" ca="1" si="884"/>
        <v>0</v>
      </c>
      <c r="FT156" s="1180">
        <f t="shared" ca="1" si="884"/>
        <v>0</v>
      </c>
      <c r="FU156" s="1180">
        <f t="shared" ca="1" si="884"/>
        <v>-5.6278367636251776</v>
      </c>
      <c r="FV156" s="1180">
        <f t="shared" ca="1" si="884"/>
        <v>0</v>
      </c>
      <c r="FW156" s="1180">
        <f t="shared" ca="1" si="884"/>
        <v>-5.620193040731535</v>
      </c>
      <c r="FX156" s="1180">
        <f t="shared" ca="1" si="884"/>
        <v>-7.6437153774431546E-3</v>
      </c>
      <c r="GJ156" s="1180">
        <f t="shared" ca="1" si="885"/>
        <v>-7.310512513202562E-3</v>
      </c>
      <c r="GK156" s="1180">
        <f t="shared" ca="1" si="885"/>
        <v>-7.310512513202562E-3</v>
      </c>
      <c r="GL156" s="1180">
        <f t="shared" ca="1" si="885"/>
        <v>0</v>
      </c>
      <c r="GM156" s="1180">
        <f t="shared" ca="1" si="885"/>
        <v>-7.310512513202562E-3</v>
      </c>
      <c r="GN156" s="1180">
        <f t="shared" ca="1" si="885"/>
        <v>-7.310512513202562E-3</v>
      </c>
      <c r="GO156" s="1180">
        <f t="shared" ca="1" si="885"/>
        <v>0</v>
      </c>
      <c r="GP156" s="1180">
        <f t="shared" ca="1" si="885"/>
        <v>-7.310512513202562E-3</v>
      </c>
      <c r="GQ156" s="1180">
        <f t="shared" ca="1" si="885"/>
        <v>0</v>
      </c>
      <c r="HC156" s="1180">
        <f t="shared" ca="1" si="886"/>
        <v>-6.729857228817219E-21</v>
      </c>
      <c r="HD156" s="1180">
        <f t="shared" ca="1" si="886"/>
        <v>-6.4793572590601281E-21</v>
      </c>
      <c r="HE156" s="1180">
        <f t="shared" ca="1" si="886"/>
        <v>0</v>
      </c>
      <c r="HF156" s="1180">
        <f t="shared" ca="1" si="886"/>
        <v>0</v>
      </c>
      <c r="HG156" s="1180">
        <f t="shared" ca="1" si="886"/>
        <v>0</v>
      </c>
      <c r="HH156" s="1180">
        <f t="shared" ca="1" si="886"/>
        <v>-6.4793572590601281E-21</v>
      </c>
      <c r="HT156" s="1180">
        <f t="shared" ca="1" si="887"/>
        <v>0</v>
      </c>
      <c r="HU156" s="1180">
        <f t="shared" ca="1" si="887"/>
        <v>-6.4793572590601281E-21</v>
      </c>
      <c r="HV156" s="1180">
        <f t="shared" ca="1" si="887"/>
        <v>-6.4793572590601281E-21</v>
      </c>
      <c r="HW156" s="1180">
        <f t="shared" ca="1" si="887"/>
        <v>-6.4793572590601281E-21</v>
      </c>
      <c r="HX156" s="1180">
        <f t="shared" ca="1" si="887"/>
        <v>-4.8928230202755663E-2</v>
      </c>
      <c r="HY156" s="1180">
        <f t="shared" ca="1" si="887"/>
        <v>-3.7413124868951255E-3</v>
      </c>
      <c r="HZ156" s="1180">
        <f t="shared" ca="1" si="887"/>
        <v>-3.8753470376836758</v>
      </c>
      <c r="IA156" s="1180">
        <f t="shared" ca="1" si="887"/>
        <v>-8.4742534429522618E-4</v>
      </c>
      <c r="IB156" s="1180">
        <f t="shared" ca="1" si="887"/>
        <v>0</v>
      </c>
      <c r="IC156" s="1180">
        <f t="shared" ca="1" si="887"/>
        <v>0</v>
      </c>
      <c r="ID156" s="1180">
        <f t="shared" ca="1" si="887"/>
        <v>0</v>
      </c>
      <c r="IE156" s="1180">
        <f t="shared" ca="1" si="887"/>
        <v>0</v>
      </c>
      <c r="IQ156" s="1180">
        <f t="shared" ca="1" si="888"/>
        <v>-4.8928230202755663E-2</v>
      </c>
      <c r="IR156" s="1180">
        <f t="shared" ca="1" si="888"/>
        <v>-3.7413124868951255E-3</v>
      </c>
      <c r="IS156" s="1180">
        <f t="shared" ca="1" si="888"/>
        <v>-4.1133858793131168E-4</v>
      </c>
      <c r="IT156" s="1180">
        <f t="shared" ca="1" si="888"/>
        <v>-4.1526510736314935E-3</v>
      </c>
      <c r="IU156" s="1180">
        <f t="shared" ca="1" si="888"/>
        <v>-3.8782777456608454E-3</v>
      </c>
      <c r="IV156" s="1180">
        <f t="shared" ca="1" si="888"/>
        <v>-1.2033322123665242E-2</v>
      </c>
      <c r="IW156" s="1180">
        <f t="shared" ca="1" si="888"/>
        <v>-9.8721261055717043E-3</v>
      </c>
      <c r="IX156" s="1180">
        <f t="shared" ca="1" si="888"/>
        <v>-1.0470257626821868</v>
      </c>
      <c r="IY156" s="1180">
        <f t="shared" ca="1" si="888"/>
        <v>-2.7437332558075979E-4</v>
      </c>
      <c r="IZ156" s="1180">
        <f t="shared" ca="1" si="888"/>
        <v>-1.7498539779686887E-3</v>
      </c>
      <c r="JA156" s="1180">
        <f t="shared" ca="1" si="889"/>
        <v>-1.0283464692308071E-2</v>
      </c>
      <c r="JB156" s="1180">
        <f t="shared" ca="1" si="889"/>
        <v>0</v>
      </c>
      <c r="JC156" s="1180">
        <f t="shared" ca="1" si="889"/>
        <v>-9.0242863606335069E-4</v>
      </c>
      <c r="JD156" s="1180">
        <f t="shared" ca="1" si="889"/>
        <v>0</v>
      </c>
      <c r="JE156" s="1180">
        <f t="shared" ca="1" si="889"/>
        <v>-1.7498539779686887E-3</v>
      </c>
      <c r="JF156" s="1180">
        <f t="shared" ca="1" si="889"/>
        <v>0</v>
      </c>
      <c r="JG156" s="1180">
        <f t="shared" ca="1" si="889"/>
        <v>0</v>
      </c>
      <c r="JH156" s="1180">
        <f t="shared" ca="1" si="889"/>
        <v>-8.4742534429522618E-4</v>
      </c>
      <c r="JT156" s="1180">
        <f t="shared" ca="1" si="890"/>
        <v>0</v>
      </c>
      <c r="JU156" s="1180">
        <f t="shared" ca="1" si="890"/>
        <v>0</v>
      </c>
      <c r="JV156" s="1180">
        <f t="shared" ca="1" si="890"/>
        <v>0</v>
      </c>
      <c r="JW156" s="1180">
        <f t="shared" ca="1" si="890"/>
        <v>0</v>
      </c>
      <c r="JX156" s="1180">
        <f t="shared" ca="1" si="890"/>
        <v>-7.310512513202562E-3</v>
      </c>
      <c r="JY156" s="1180">
        <f t="shared" ca="1" si="890"/>
        <v>0</v>
      </c>
      <c r="JZ156" s="1180">
        <f t="shared" ca="1" si="890"/>
        <v>-7.310512513202562E-3</v>
      </c>
      <c r="KA156" s="1180">
        <f t="shared" ca="1" si="890"/>
        <v>0</v>
      </c>
      <c r="KB156" s="1180">
        <f t="shared" ca="1" si="890"/>
        <v>0</v>
      </c>
      <c r="KC156" s="1180">
        <f t="shared" ca="1" si="890"/>
        <v>0</v>
      </c>
      <c r="KL156" s="1180">
        <f t="shared" ca="1" si="891"/>
        <v>0</v>
      </c>
      <c r="KM156" s="1180">
        <f t="shared" ca="1" si="891"/>
        <v>0</v>
      </c>
      <c r="KN156" s="1180">
        <f t="shared" ca="1" si="891"/>
        <v>0</v>
      </c>
      <c r="KO156" s="1180">
        <f t="shared" ca="1" si="891"/>
        <v>0</v>
      </c>
      <c r="KP156" s="1180">
        <f t="shared" ca="1" si="891"/>
        <v>0</v>
      </c>
      <c r="KQ156" s="1180">
        <f t="shared" ca="1" si="891"/>
        <v>0</v>
      </c>
      <c r="KR156" s="1180">
        <f t="shared" ca="1" si="891"/>
        <v>0</v>
      </c>
      <c r="LA156" s="1180">
        <f t="shared" ca="1" si="892"/>
        <v>0</v>
      </c>
      <c r="LB156" s="1180">
        <f t="shared" ca="1" si="892"/>
        <v>-3.8753470376836758</v>
      </c>
      <c r="LC156" s="1180">
        <f t="shared" ca="1" si="892"/>
        <v>-3.8753470376836758</v>
      </c>
      <c r="LD156" s="1180">
        <f t="shared" ca="1" si="892"/>
        <v>-3.8753470376836758</v>
      </c>
      <c r="LE156" s="1180">
        <f t="shared" ca="1" si="892"/>
        <v>0</v>
      </c>
      <c r="LF156" s="1180">
        <f t="shared" ca="1" si="892"/>
        <v>-19.928453610616497</v>
      </c>
      <c r="LG156" s="1180">
        <f t="shared" ca="1" si="892"/>
        <v>-19.928453610616497</v>
      </c>
      <c r="LH156" s="1180">
        <f t="shared" ca="1" si="892"/>
        <v>0</v>
      </c>
      <c r="LI156" s="1180">
        <f t="shared" ca="1" si="892"/>
        <v>-19.928453610616497</v>
      </c>
      <c r="LJ156" s="1180">
        <f t="shared" ca="1" si="892"/>
        <v>0</v>
      </c>
      <c r="LK156" s="1180">
        <f t="shared" ca="1" si="892"/>
        <v>0</v>
      </c>
      <c r="LW156" s="1180">
        <f t="shared" ca="1" si="893"/>
        <v>0</v>
      </c>
      <c r="LX156" s="1180">
        <f t="shared" ca="1" si="893"/>
        <v>0</v>
      </c>
      <c r="LY156" s="1180">
        <f t="shared" ca="1" si="893"/>
        <v>0</v>
      </c>
      <c r="LZ156" s="1180">
        <f t="shared" ca="1" si="893"/>
        <v>-2.7437332558075979E-4</v>
      </c>
      <c r="MA156" s="1180">
        <f t="shared" ca="1" si="893"/>
        <v>-2.7437332558075979E-4</v>
      </c>
      <c r="MB156" s="1180">
        <f t="shared" ca="1" si="893"/>
        <v>-3.8753470376836758</v>
      </c>
      <c r="MC156" s="1180">
        <f t="shared" ca="1" si="893"/>
        <v>-19.928453610616497</v>
      </c>
      <c r="MD156" s="1180">
        <f t="shared" ca="1" si="893"/>
        <v>0</v>
      </c>
      <c r="ME156" s="1180">
        <f t="shared" ca="1" si="893"/>
        <v>0</v>
      </c>
      <c r="MF156" s="1180">
        <f t="shared" ca="1" si="893"/>
        <v>0</v>
      </c>
      <c r="MG156" s="1180">
        <f t="shared" ca="1" si="894"/>
        <v>0</v>
      </c>
      <c r="MH156" s="1180">
        <f t="shared" ca="1" si="894"/>
        <v>0</v>
      </c>
      <c r="MI156" s="1180">
        <f t="shared" ca="1" si="894"/>
        <v>0</v>
      </c>
      <c r="MJ156" s="1180">
        <f t="shared" ca="1" si="894"/>
        <v>0</v>
      </c>
      <c r="MK156" s="1180">
        <f t="shared" ca="1" si="894"/>
        <v>0</v>
      </c>
      <c r="ML156" s="1180">
        <f t="shared" ca="1" si="894"/>
        <v>0</v>
      </c>
      <c r="MM156" s="1180">
        <f t="shared" ca="1" si="894"/>
        <v>0</v>
      </c>
      <c r="MN156" s="1180">
        <f t="shared" ca="1" si="894"/>
        <v>0</v>
      </c>
      <c r="MO156" s="1180">
        <f t="shared" ca="1" si="894"/>
        <v>0</v>
      </c>
      <c r="NA156" s="1180">
        <f t="shared" ca="1" si="895"/>
        <v>0</v>
      </c>
      <c r="NB156" s="1180">
        <f t="shared" ca="1" si="895"/>
        <v>0</v>
      </c>
      <c r="NC156" s="1180">
        <f t="shared" ca="1" si="895"/>
        <v>0</v>
      </c>
      <c r="ND156" s="1180">
        <f t="shared" ca="1" si="895"/>
        <v>0</v>
      </c>
      <c r="NE156" s="1180">
        <f t="shared" ca="1" si="895"/>
        <v>0</v>
      </c>
      <c r="NF156" s="1180">
        <f t="shared" ca="1" si="895"/>
        <v>0</v>
      </c>
      <c r="NG156" s="1180">
        <f t="shared" ca="1" si="895"/>
        <v>0</v>
      </c>
      <c r="NH156" s="1180">
        <f t="shared" ca="1" si="895"/>
        <v>0</v>
      </c>
      <c r="NI156" s="1180">
        <f t="shared" ca="1" si="895"/>
        <v>0</v>
      </c>
      <c r="NJ156" s="1180">
        <f t="shared" ca="1" si="895"/>
        <v>0</v>
      </c>
      <c r="NK156" s="1180">
        <f t="shared" ca="1" si="895"/>
        <v>0</v>
      </c>
      <c r="NL156" s="1180">
        <f t="shared" ca="1" si="895"/>
        <v>0</v>
      </c>
      <c r="NM156" s="1180">
        <f t="shared" ca="1" si="895"/>
        <v>0</v>
      </c>
      <c r="NN156" s="1180">
        <f t="shared" ca="1" si="895"/>
        <v>0</v>
      </c>
      <c r="NO156" s="1180">
        <f t="shared" ca="1" si="895"/>
        <v>0</v>
      </c>
      <c r="NP156" s="1180">
        <f t="shared" ca="1" si="895"/>
        <v>0</v>
      </c>
      <c r="OH156" s="1180">
        <f t="shared" ca="1" si="896"/>
        <v>0</v>
      </c>
      <c r="OI156" s="1180">
        <f t="shared" ca="1" si="896"/>
        <v>0</v>
      </c>
      <c r="OJ156" s="1180">
        <f t="shared" ca="1" si="896"/>
        <v>0</v>
      </c>
      <c r="OK156" s="1180">
        <f t="shared" ca="1" si="896"/>
        <v>0</v>
      </c>
      <c r="OL156" s="1180">
        <f t="shared" ca="1" si="896"/>
        <v>0</v>
      </c>
      <c r="OM156" s="1180">
        <f t="shared" ca="1" si="896"/>
        <v>0</v>
      </c>
      <c r="ON156" s="1180">
        <f t="shared" ca="1" si="896"/>
        <v>0</v>
      </c>
      <c r="OO156" s="1180">
        <f t="shared" ca="1" si="896"/>
        <v>0</v>
      </c>
      <c r="PA156" s="1180">
        <f t="shared" ca="1" si="897"/>
        <v>0</v>
      </c>
      <c r="PB156" s="1180">
        <f t="shared" ca="1" si="897"/>
        <v>0</v>
      </c>
      <c r="PC156" s="1180">
        <f t="shared" ca="1" si="897"/>
        <v>0</v>
      </c>
      <c r="PD156" s="1180">
        <f t="shared" ca="1" si="897"/>
        <v>0</v>
      </c>
      <c r="PE156" s="1180">
        <f t="shared" ca="1" si="897"/>
        <v>0</v>
      </c>
      <c r="PF156" s="1180">
        <f t="shared" ca="1" si="897"/>
        <v>0</v>
      </c>
      <c r="PG156" s="1180">
        <f t="shared" ca="1" si="897"/>
        <v>0</v>
      </c>
      <c r="PH156" s="1180">
        <f t="shared" ca="1" si="897"/>
        <v>0</v>
      </c>
      <c r="PI156" s="1180">
        <f t="shared" ca="1" si="897"/>
        <v>0</v>
      </c>
      <c r="PJ156" s="1180">
        <f t="shared" ca="1" si="897"/>
        <v>0</v>
      </c>
      <c r="PK156" s="1180">
        <f t="shared" ca="1" si="897"/>
        <v>0</v>
      </c>
      <c r="PW156" s="1180">
        <f t="shared" ca="1" si="898"/>
        <v>0</v>
      </c>
      <c r="PX156" s="1180">
        <f t="shared" ca="1" si="898"/>
        <v>0</v>
      </c>
      <c r="PY156" s="1180">
        <f t="shared" ca="1" si="898"/>
        <v>0</v>
      </c>
      <c r="PZ156" s="1180">
        <f t="shared" ca="1" si="898"/>
        <v>0</v>
      </c>
    </row>
    <row r="157" spans="1:442" ht="12" customHeight="1">
      <c r="A157" s="1">
        <v>46</v>
      </c>
      <c r="B157" s="1" t="s">
        <v>2648</v>
      </c>
      <c r="C157" s="1" t="s">
        <v>2694</v>
      </c>
      <c r="D157" s="1" t="s">
        <v>93</v>
      </c>
      <c r="E157" s="1181">
        <v>34.081879999999998</v>
      </c>
      <c r="F157" s="1">
        <v>-0.12372790675299999</v>
      </c>
      <c r="J157" s="1180">
        <f t="shared" ca="1" si="876"/>
        <v>0</v>
      </c>
      <c r="K157" s="1180">
        <f t="shared" ca="1" si="876"/>
        <v>0</v>
      </c>
      <c r="T157" s="1180">
        <f t="shared" ca="1" si="877"/>
        <v>0</v>
      </c>
      <c r="U157" s="1180">
        <f t="shared" ca="1" si="877"/>
        <v>0</v>
      </c>
      <c r="V157" s="1180">
        <f t="shared" ca="1" si="877"/>
        <v>0</v>
      </c>
      <c r="W157" s="1180">
        <f t="shared" ca="1" si="877"/>
        <v>0</v>
      </c>
      <c r="X157" s="1180">
        <f t="shared" ca="1" si="877"/>
        <v>0</v>
      </c>
      <c r="Y157" s="1180">
        <f t="shared" ca="1" si="877"/>
        <v>0</v>
      </c>
      <c r="Z157" s="1180">
        <f t="shared" ca="1" si="877"/>
        <v>0</v>
      </c>
      <c r="AA157" s="1180">
        <f t="shared" ca="1" si="877"/>
        <v>0</v>
      </c>
      <c r="AB157" s="1180">
        <f t="shared" ca="1" si="877"/>
        <v>0</v>
      </c>
      <c r="AC157" s="1180">
        <f t="shared" ca="1" si="877"/>
        <v>0</v>
      </c>
      <c r="AD157" s="1180">
        <f t="shared" ca="1" si="877"/>
        <v>0</v>
      </c>
      <c r="AM157" s="1180">
        <f t="shared" ca="1" si="878"/>
        <v>0</v>
      </c>
      <c r="AN157" s="1180">
        <f t="shared" ca="1" si="878"/>
        <v>0</v>
      </c>
      <c r="AO157" s="1180">
        <f t="shared" ca="1" si="878"/>
        <v>0</v>
      </c>
      <c r="AP157" s="1180">
        <f t="shared" ca="1" si="878"/>
        <v>0</v>
      </c>
      <c r="AQ157" s="1180">
        <f t="shared" ca="1" si="878"/>
        <v>0</v>
      </c>
      <c r="AR157" s="1180">
        <f t="shared" ca="1" si="878"/>
        <v>0</v>
      </c>
      <c r="AS157" s="1180">
        <f t="shared" ca="1" si="878"/>
        <v>0</v>
      </c>
      <c r="AT157" s="1180">
        <f t="shared" ca="1" si="878"/>
        <v>0</v>
      </c>
      <c r="AU157" s="1180">
        <f t="shared" ca="1" si="878"/>
        <v>0</v>
      </c>
      <c r="AV157" s="1180">
        <f t="shared" ca="1" si="878"/>
        <v>0</v>
      </c>
      <c r="AW157" s="1180">
        <f t="shared" ca="1" si="878"/>
        <v>0</v>
      </c>
      <c r="AX157" s="1180">
        <f t="shared" ca="1" si="878"/>
        <v>0</v>
      </c>
      <c r="AY157" s="1180">
        <f t="shared" ca="1" si="878"/>
        <v>0</v>
      </c>
      <c r="AZ157" s="1180">
        <f t="shared" ca="1" si="878"/>
        <v>0</v>
      </c>
      <c r="BA157" s="1180">
        <f t="shared" ca="1" si="878"/>
        <v>0</v>
      </c>
      <c r="BB157" s="1180">
        <f t="shared" ca="1" si="878"/>
        <v>0</v>
      </c>
      <c r="BN157" s="1180">
        <f t="shared" ca="1" si="879"/>
        <v>0</v>
      </c>
      <c r="BO157" s="1180">
        <f t="shared" ca="1" si="879"/>
        <v>0</v>
      </c>
      <c r="BP157" s="1180">
        <f t="shared" ca="1" si="879"/>
        <v>0</v>
      </c>
      <c r="BQ157" s="1180">
        <f t="shared" ca="1" si="879"/>
        <v>0</v>
      </c>
      <c r="BR157" s="1180">
        <f t="shared" ca="1" si="879"/>
        <v>0</v>
      </c>
      <c r="CD157" s="1180">
        <f t="shared" ca="1" si="880"/>
        <v>0</v>
      </c>
      <c r="CE157" s="1180">
        <f t="shared" ca="1" si="880"/>
        <v>0</v>
      </c>
      <c r="CF157" s="1180">
        <f t="shared" ca="1" si="880"/>
        <v>0</v>
      </c>
      <c r="CG157" s="1180">
        <f t="shared" ca="1" si="880"/>
        <v>0</v>
      </c>
      <c r="CH157" s="1180">
        <f t="shared" ca="1" si="880"/>
        <v>0</v>
      </c>
      <c r="CI157" s="1180">
        <f t="shared" ca="1" si="880"/>
        <v>0</v>
      </c>
      <c r="CJ157" s="1180">
        <f t="shared" ca="1" si="880"/>
        <v>0</v>
      </c>
      <c r="CK157" s="1180">
        <f t="shared" ca="1" si="880"/>
        <v>0</v>
      </c>
      <c r="CL157" s="1180">
        <f t="shared" ca="1" si="880"/>
        <v>0</v>
      </c>
      <c r="CM157" s="1180">
        <f t="shared" ca="1" si="880"/>
        <v>0</v>
      </c>
      <c r="CN157" s="1180">
        <f t="shared" ca="1" si="880"/>
        <v>0</v>
      </c>
      <c r="CO157" s="1180">
        <f t="shared" ca="1" si="880"/>
        <v>0</v>
      </c>
      <c r="DA157" s="1180">
        <f t="shared" ca="1" si="881"/>
        <v>0</v>
      </c>
      <c r="DB157" s="1180">
        <f t="shared" ca="1" si="881"/>
        <v>0</v>
      </c>
      <c r="DC157" s="1180">
        <f t="shared" ca="1" si="881"/>
        <v>0</v>
      </c>
      <c r="DD157" s="1180">
        <f t="shared" ca="1" si="881"/>
        <v>0</v>
      </c>
      <c r="DE157" s="1180">
        <f t="shared" ca="1" si="881"/>
        <v>0</v>
      </c>
      <c r="DF157" s="1180">
        <f t="shared" ca="1" si="881"/>
        <v>0</v>
      </c>
      <c r="DG157" s="1180">
        <f t="shared" ca="1" si="881"/>
        <v>0</v>
      </c>
      <c r="DH157" s="1180">
        <f t="shared" ca="1" si="881"/>
        <v>0</v>
      </c>
      <c r="DI157" s="1180">
        <f t="shared" ca="1" si="881"/>
        <v>0</v>
      </c>
      <c r="DJ157" s="1180">
        <f t="shared" ca="1" si="881"/>
        <v>0</v>
      </c>
      <c r="DV157" s="1180">
        <f t="shared" ca="1" si="882"/>
        <v>0</v>
      </c>
      <c r="DW157" s="1180">
        <f t="shared" ca="1" si="882"/>
        <v>0</v>
      </c>
      <c r="DX157" s="1180">
        <f t="shared" ca="1" si="882"/>
        <v>0</v>
      </c>
      <c r="DY157" s="1180">
        <f t="shared" ca="1" si="882"/>
        <v>0</v>
      </c>
      <c r="DZ157" s="1180">
        <f t="shared" ca="1" si="882"/>
        <v>0</v>
      </c>
      <c r="EA157" s="1180">
        <f t="shared" ca="1" si="882"/>
        <v>0</v>
      </c>
      <c r="EB157" s="1180">
        <f t="shared" ca="1" si="882"/>
        <v>0</v>
      </c>
      <c r="EC157" s="1180">
        <f t="shared" ca="1" si="882"/>
        <v>0</v>
      </c>
      <c r="ED157" s="1180">
        <f t="shared" ca="1" si="882"/>
        <v>0</v>
      </c>
      <c r="EE157" s="1180">
        <f t="shared" ca="1" si="882"/>
        <v>0</v>
      </c>
      <c r="EF157" s="1180">
        <f t="shared" ca="1" si="882"/>
        <v>0</v>
      </c>
      <c r="EG157" s="1180">
        <f t="shared" ca="1" si="882"/>
        <v>0</v>
      </c>
      <c r="EH157" s="1180">
        <f t="shared" ca="1" si="882"/>
        <v>0</v>
      </c>
      <c r="EI157" s="1180">
        <f t="shared" ca="1" si="882"/>
        <v>0</v>
      </c>
      <c r="EJ157" s="1180">
        <f t="shared" ca="1" si="882"/>
        <v>0</v>
      </c>
      <c r="EK157" s="1180">
        <f t="shared" ca="1" si="882"/>
        <v>0</v>
      </c>
      <c r="EW157" s="1180">
        <f t="shared" ca="1" si="883"/>
        <v>0</v>
      </c>
      <c r="EX157" s="1180">
        <f t="shared" ca="1" si="883"/>
        <v>0</v>
      </c>
      <c r="EY157" s="1180">
        <f t="shared" ca="1" si="883"/>
        <v>0</v>
      </c>
      <c r="EZ157" s="1180">
        <f t="shared" ca="1" si="883"/>
        <v>0</v>
      </c>
      <c r="FA157" s="1180">
        <f t="shared" ca="1" si="883"/>
        <v>0</v>
      </c>
      <c r="FB157" s="1180">
        <f t="shared" ca="1" si="883"/>
        <v>0</v>
      </c>
      <c r="FN157" s="1180">
        <f t="shared" ca="1" si="884"/>
        <v>0</v>
      </c>
      <c r="FO157" s="1180">
        <f t="shared" ca="1" si="884"/>
        <v>0</v>
      </c>
      <c r="FP157" s="1180">
        <f t="shared" ca="1" si="884"/>
        <v>0</v>
      </c>
      <c r="FQ157" s="1180">
        <f t="shared" ca="1" si="884"/>
        <v>0</v>
      </c>
      <c r="FR157" s="1180">
        <f t="shared" ca="1" si="884"/>
        <v>0</v>
      </c>
      <c r="FS157" s="1180">
        <f t="shared" ca="1" si="884"/>
        <v>0</v>
      </c>
      <c r="FT157" s="1180">
        <f t="shared" ca="1" si="884"/>
        <v>0</v>
      </c>
      <c r="FU157" s="1180">
        <f t="shared" ca="1" si="884"/>
        <v>0</v>
      </c>
      <c r="FV157" s="1180">
        <f t="shared" ca="1" si="884"/>
        <v>0</v>
      </c>
      <c r="FW157" s="1180">
        <f t="shared" ca="1" si="884"/>
        <v>0</v>
      </c>
      <c r="FX157" s="1180">
        <f t="shared" ca="1" si="884"/>
        <v>0</v>
      </c>
      <c r="GJ157" s="1180">
        <f t="shared" ca="1" si="885"/>
        <v>0</v>
      </c>
      <c r="GK157" s="1180">
        <f t="shared" ca="1" si="885"/>
        <v>0</v>
      </c>
      <c r="GL157" s="1180">
        <f t="shared" ca="1" si="885"/>
        <v>0</v>
      </c>
      <c r="GM157" s="1180">
        <f t="shared" ca="1" si="885"/>
        <v>0</v>
      </c>
      <c r="GN157" s="1180">
        <f t="shared" ca="1" si="885"/>
        <v>0</v>
      </c>
      <c r="GO157" s="1180">
        <f t="shared" ca="1" si="885"/>
        <v>0</v>
      </c>
      <c r="GP157" s="1180">
        <f t="shared" ca="1" si="885"/>
        <v>0</v>
      </c>
      <c r="GQ157" s="1180">
        <f t="shared" ca="1" si="885"/>
        <v>0</v>
      </c>
      <c r="HC157" s="1180">
        <f t="shared" ca="1" si="886"/>
        <v>0</v>
      </c>
      <c r="HD157" s="1180">
        <f t="shared" ca="1" si="886"/>
        <v>0</v>
      </c>
      <c r="HE157" s="1180">
        <f t="shared" ca="1" si="886"/>
        <v>0</v>
      </c>
      <c r="HF157" s="1180">
        <f t="shared" ca="1" si="886"/>
        <v>0</v>
      </c>
      <c r="HG157" s="1180">
        <f t="shared" ca="1" si="886"/>
        <v>0</v>
      </c>
      <c r="HH157" s="1180">
        <f t="shared" ca="1" si="886"/>
        <v>0</v>
      </c>
      <c r="HT157" s="1180">
        <f t="shared" ca="1" si="887"/>
        <v>0</v>
      </c>
      <c r="HU157" s="1180">
        <f t="shared" ca="1" si="887"/>
        <v>0</v>
      </c>
      <c r="HV157" s="1180">
        <f t="shared" ca="1" si="887"/>
        <v>0</v>
      </c>
      <c r="HW157" s="1180">
        <f t="shared" ca="1" si="887"/>
        <v>0</v>
      </c>
      <c r="HX157" s="1180">
        <f t="shared" ca="1" si="887"/>
        <v>-6.9497884281691821E-4</v>
      </c>
      <c r="HY157" s="1180">
        <f t="shared" ca="1" si="887"/>
        <v>-5.3141775393821414E-5</v>
      </c>
      <c r="HZ157" s="1180">
        <f t="shared" ca="1" si="887"/>
        <v>-1.2173417128894735</v>
      </c>
      <c r="IA157" s="1180">
        <f t="shared" ca="1" si="887"/>
        <v>-4.8000849335331803E-8</v>
      </c>
      <c r="IB157" s="1180">
        <f t="shared" ca="1" si="887"/>
        <v>0</v>
      </c>
      <c r="IC157" s="1180">
        <f t="shared" ca="1" si="887"/>
        <v>0</v>
      </c>
      <c r="ID157" s="1180">
        <f t="shared" ca="1" si="887"/>
        <v>0</v>
      </c>
      <c r="IE157" s="1180">
        <f t="shared" ca="1" si="887"/>
        <v>0</v>
      </c>
      <c r="IQ157" s="1180">
        <f t="shared" ca="1" si="888"/>
        <v>-6.9497884281691821E-4</v>
      </c>
      <c r="IR157" s="1180">
        <f t="shared" ca="1" si="888"/>
        <v>-5.3141775393821414E-5</v>
      </c>
      <c r="IS157" s="1180">
        <f t="shared" ca="1" si="888"/>
        <v>-1.210571385266594E-8</v>
      </c>
      <c r="IT157" s="1180">
        <f t="shared" ca="1" si="888"/>
        <v>-5.3153881036991881E-5</v>
      </c>
      <c r="IU157" s="1180">
        <f t="shared" ca="1" si="888"/>
        <v>-4.96419060209951E-5</v>
      </c>
      <c r="IV157" s="1180">
        <f t="shared" ca="1" si="888"/>
        <v>-3.5413986664299776E-7</v>
      </c>
      <c r="IW157" s="1180">
        <f t="shared" ca="1" si="888"/>
        <v>-2.9053713253658884E-7</v>
      </c>
      <c r="IX157" s="1180">
        <f t="shared" ca="1" si="888"/>
        <v>-7.445571475617409E-4</v>
      </c>
      <c r="IY157" s="1180">
        <f t="shared" ca="1" si="888"/>
        <v>-3.5119750886030517E-6</v>
      </c>
      <c r="IZ157" s="1180">
        <f t="shared" ca="1" si="888"/>
        <v>-5.1498086004857208E-8</v>
      </c>
      <c r="JA157" s="1180">
        <f t="shared" ca="1" si="889"/>
        <v>-3.0264284649816418E-7</v>
      </c>
      <c r="JB157" s="1180">
        <f t="shared" ca="1" si="889"/>
        <v>0</v>
      </c>
      <c r="JC157" s="1180">
        <f t="shared" ca="1" si="889"/>
        <v>-3.4972363210153182E-9</v>
      </c>
      <c r="JD157" s="1180">
        <f t="shared" ca="1" si="889"/>
        <v>0</v>
      </c>
      <c r="JE157" s="1180">
        <f t="shared" ca="1" si="889"/>
        <v>-5.1498086004857208E-8</v>
      </c>
      <c r="JF157" s="1180">
        <f t="shared" ca="1" si="889"/>
        <v>0</v>
      </c>
      <c r="JG157" s="1180">
        <f t="shared" ca="1" si="889"/>
        <v>0</v>
      </c>
      <c r="JH157" s="1180">
        <f t="shared" ca="1" si="889"/>
        <v>-4.8000849335331803E-8</v>
      </c>
      <c r="JT157" s="1180">
        <f t="shared" ca="1" si="890"/>
        <v>0</v>
      </c>
      <c r="JU157" s="1180">
        <f t="shared" ca="1" si="890"/>
        <v>0</v>
      </c>
      <c r="JV157" s="1180">
        <f t="shared" ca="1" si="890"/>
        <v>0</v>
      </c>
      <c r="JW157" s="1180">
        <f t="shared" ca="1" si="890"/>
        <v>0</v>
      </c>
      <c r="JX157" s="1180">
        <f t="shared" ca="1" si="890"/>
        <v>0</v>
      </c>
      <c r="JY157" s="1180">
        <f t="shared" ca="1" si="890"/>
        <v>0</v>
      </c>
      <c r="JZ157" s="1180">
        <f t="shared" ca="1" si="890"/>
        <v>0</v>
      </c>
      <c r="KA157" s="1180">
        <f t="shared" ca="1" si="890"/>
        <v>0</v>
      </c>
      <c r="KB157" s="1180">
        <f t="shared" ca="1" si="890"/>
        <v>0</v>
      </c>
      <c r="KC157" s="1180">
        <f t="shared" ca="1" si="890"/>
        <v>0</v>
      </c>
      <c r="KL157" s="1180">
        <f t="shared" ca="1" si="891"/>
        <v>0</v>
      </c>
      <c r="KM157" s="1180">
        <f t="shared" ca="1" si="891"/>
        <v>0</v>
      </c>
      <c r="KN157" s="1180">
        <f t="shared" ca="1" si="891"/>
        <v>0</v>
      </c>
      <c r="KO157" s="1180">
        <f t="shared" ca="1" si="891"/>
        <v>0</v>
      </c>
      <c r="KP157" s="1180">
        <f t="shared" ca="1" si="891"/>
        <v>0</v>
      </c>
      <c r="KQ157" s="1180">
        <f t="shared" ca="1" si="891"/>
        <v>0</v>
      </c>
      <c r="KR157" s="1180">
        <f t="shared" ca="1" si="891"/>
        <v>0</v>
      </c>
      <c r="LA157" s="1180">
        <f t="shared" ca="1" si="892"/>
        <v>0</v>
      </c>
      <c r="LB157" s="1180">
        <f t="shared" ca="1" si="892"/>
        <v>-1.2173417128894735</v>
      </c>
      <c r="LC157" s="1180">
        <f t="shared" ca="1" si="892"/>
        <v>-1.2173417128894735</v>
      </c>
      <c r="LD157" s="1180">
        <f t="shared" ca="1" si="892"/>
        <v>-1.2173417128894735</v>
      </c>
      <c r="LE157" s="1180">
        <f t="shared" ca="1" si="892"/>
        <v>0</v>
      </c>
      <c r="LF157" s="1180">
        <f t="shared" ca="1" si="892"/>
        <v>0</v>
      </c>
      <c r="LG157" s="1180">
        <f t="shared" ca="1" si="892"/>
        <v>0</v>
      </c>
      <c r="LH157" s="1180">
        <f t="shared" ca="1" si="892"/>
        <v>0</v>
      </c>
      <c r="LI157" s="1180">
        <f t="shared" ca="1" si="892"/>
        <v>0</v>
      </c>
      <c r="LJ157" s="1180">
        <f t="shared" ca="1" si="892"/>
        <v>0</v>
      </c>
      <c r="LK157" s="1180">
        <f t="shared" ca="1" si="892"/>
        <v>0</v>
      </c>
      <c r="LW157" s="1180">
        <f t="shared" ca="1" si="893"/>
        <v>0</v>
      </c>
      <c r="LX157" s="1180">
        <f t="shared" ca="1" si="893"/>
        <v>0</v>
      </c>
      <c r="LY157" s="1180">
        <f t="shared" ca="1" si="893"/>
        <v>0</v>
      </c>
      <c r="LZ157" s="1180">
        <f t="shared" ca="1" si="893"/>
        <v>-3.5119750886030517E-6</v>
      </c>
      <c r="MA157" s="1180">
        <f t="shared" ca="1" si="893"/>
        <v>-3.5119977163466734E-6</v>
      </c>
      <c r="MB157" s="1180">
        <f t="shared" ca="1" si="893"/>
        <v>-1.2173417128894735</v>
      </c>
      <c r="MC157" s="1180">
        <f t="shared" ca="1" si="893"/>
        <v>0</v>
      </c>
      <c r="MD157" s="1180">
        <f t="shared" ca="1" si="893"/>
        <v>0</v>
      </c>
      <c r="ME157" s="1180">
        <f t="shared" ca="1" si="893"/>
        <v>0</v>
      </c>
      <c r="MF157" s="1180">
        <f t="shared" ca="1" si="893"/>
        <v>0</v>
      </c>
      <c r="MG157" s="1180">
        <f t="shared" ca="1" si="894"/>
        <v>0</v>
      </c>
      <c r="MH157" s="1180">
        <f t="shared" ca="1" si="894"/>
        <v>0</v>
      </c>
      <c r="MI157" s="1180">
        <f t="shared" ca="1" si="894"/>
        <v>0</v>
      </c>
      <c r="MJ157" s="1180">
        <f t="shared" ca="1" si="894"/>
        <v>0</v>
      </c>
      <c r="MK157" s="1180">
        <f t="shared" ca="1" si="894"/>
        <v>0</v>
      </c>
      <c r="ML157" s="1180">
        <f t="shared" ca="1" si="894"/>
        <v>0</v>
      </c>
      <c r="MM157" s="1180">
        <f t="shared" ca="1" si="894"/>
        <v>0</v>
      </c>
      <c r="MN157" s="1180">
        <f t="shared" ca="1" si="894"/>
        <v>0</v>
      </c>
      <c r="MO157" s="1180">
        <f t="shared" ca="1" si="894"/>
        <v>-2.2628983010878932E-11</v>
      </c>
      <c r="NA157" s="1180">
        <f t="shared" ca="1" si="895"/>
        <v>0</v>
      </c>
      <c r="NB157" s="1180">
        <f t="shared" ca="1" si="895"/>
        <v>0</v>
      </c>
      <c r="NC157" s="1180">
        <f t="shared" ca="1" si="895"/>
        <v>0</v>
      </c>
      <c r="ND157" s="1180">
        <f t="shared" ca="1" si="895"/>
        <v>0</v>
      </c>
      <c r="NE157" s="1180">
        <f t="shared" ca="1" si="895"/>
        <v>0</v>
      </c>
      <c r="NF157" s="1180">
        <f t="shared" ca="1" si="895"/>
        <v>0</v>
      </c>
      <c r="NG157" s="1180">
        <f t="shared" ca="1" si="895"/>
        <v>0</v>
      </c>
      <c r="NH157" s="1180">
        <f t="shared" ca="1" si="895"/>
        <v>0</v>
      </c>
      <c r="NI157" s="1180">
        <f t="shared" ca="1" si="895"/>
        <v>0</v>
      </c>
      <c r="NJ157" s="1180">
        <f t="shared" ca="1" si="895"/>
        <v>0</v>
      </c>
      <c r="NK157" s="1180">
        <f t="shared" ca="1" si="895"/>
        <v>0</v>
      </c>
      <c r="NL157" s="1180">
        <f t="shared" ca="1" si="895"/>
        <v>0</v>
      </c>
      <c r="NM157" s="1180">
        <f t="shared" ca="1" si="895"/>
        <v>0</v>
      </c>
      <c r="NN157" s="1180">
        <f t="shared" ca="1" si="895"/>
        <v>0</v>
      </c>
      <c r="NO157" s="1180">
        <f t="shared" ca="1" si="895"/>
        <v>0</v>
      </c>
      <c r="NP157" s="1180">
        <f t="shared" ca="1" si="895"/>
        <v>0</v>
      </c>
      <c r="OH157" s="1180">
        <f t="shared" ca="1" si="896"/>
        <v>0</v>
      </c>
      <c r="OI157" s="1180">
        <f t="shared" ca="1" si="896"/>
        <v>0</v>
      </c>
      <c r="OJ157" s="1180">
        <f t="shared" ca="1" si="896"/>
        <v>0</v>
      </c>
      <c r="OK157" s="1180">
        <f t="shared" ca="1" si="896"/>
        <v>0</v>
      </c>
      <c r="OL157" s="1180">
        <f t="shared" ca="1" si="896"/>
        <v>0</v>
      </c>
      <c r="OM157" s="1180">
        <f t="shared" ca="1" si="896"/>
        <v>0</v>
      </c>
      <c r="ON157" s="1180">
        <f t="shared" ca="1" si="896"/>
        <v>0</v>
      </c>
      <c r="OO157" s="1180">
        <f t="shared" ca="1" si="896"/>
        <v>0</v>
      </c>
      <c r="PA157" s="1180">
        <f t="shared" ca="1" si="897"/>
        <v>0</v>
      </c>
      <c r="PB157" s="1180">
        <f t="shared" ca="1" si="897"/>
        <v>0</v>
      </c>
      <c r="PC157" s="1180">
        <f t="shared" ca="1" si="897"/>
        <v>0</v>
      </c>
      <c r="PD157" s="1180">
        <f t="shared" ca="1" si="897"/>
        <v>0</v>
      </c>
      <c r="PE157" s="1180">
        <f t="shared" ca="1" si="897"/>
        <v>0</v>
      </c>
      <c r="PF157" s="1180">
        <f t="shared" ca="1" si="897"/>
        <v>0</v>
      </c>
      <c r="PG157" s="1180">
        <f t="shared" ca="1" si="897"/>
        <v>0</v>
      </c>
      <c r="PH157" s="1180">
        <f t="shared" ca="1" si="897"/>
        <v>0</v>
      </c>
      <c r="PI157" s="1180">
        <f t="shared" ca="1" si="897"/>
        <v>0</v>
      </c>
      <c r="PJ157" s="1180">
        <f t="shared" ca="1" si="897"/>
        <v>0</v>
      </c>
      <c r="PK157" s="1180">
        <f t="shared" ca="1" si="897"/>
        <v>0</v>
      </c>
      <c r="PW157" s="1180">
        <f t="shared" ca="1" si="898"/>
        <v>0</v>
      </c>
      <c r="PX157" s="1180">
        <f t="shared" ca="1" si="898"/>
        <v>0</v>
      </c>
      <c r="PY157" s="1180">
        <f t="shared" ca="1" si="898"/>
        <v>0</v>
      </c>
      <c r="PZ157" s="1180">
        <f t="shared" ca="1" si="898"/>
        <v>0</v>
      </c>
    </row>
    <row r="158" spans="1:442" ht="12" customHeight="1">
      <c r="A158" s="1">
        <v>47</v>
      </c>
      <c r="B158" s="1" t="s">
        <v>2648</v>
      </c>
      <c r="C158" s="1" t="s">
        <v>2382</v>
      </c>
      <c r="D158" s="1" t="s">
        <v>93</v>
      </c>
      <c r="E158" s="1181">
        <v>64.064800000000005</v>
      </c>
      <c r="F158" s="1">
        <v>0</v>
      </c>
      <c r="J158" s="1180">
        <f t="shared" ca="1" si="876"/>
        <v>0</v>
      </c>
      <c r="K158" s="1180">
        <f t="shared" ca="1" si="876"/>
        <v>0</v>
      </c>
      <c r="T158" s="1180">
        <f t="shared" ca="1" si="877"/>
        <v>0</v>
      </c>
      <c r="U158" s="1180">
        <f t="shared" ca="1" si="877"/>
        <v>0</v>
      </c>
      <c r="V158" s="1180">
        <f t="shared" ca="1" si="877"/>
        <v>0</v>
      </c>
      <c r="W158" s="1180">
        <f t="shared" ca="1" si="877"/>
        <v>0</v>
      </c>
      <c r="X158" s="1180">
        <f t="shared" ca="1" si="877"/>
        <v>0</v>
      </c>
      <c r="Y158" s="1180">
        <f t="shared" ca="1" si="877"/>
        <v>0</v>
      </c>
      <c r="Z158" s="1180">
        <f t="shared" ca="1" si="877"/>
        <v>0</v>
      </c>
      <c r="AA158" s="1180">
        <f t="shared" ca="1" si="877"/>
        <v>0</v>
      </c>
      <c r="AB158" s="1180">
        <f t="shared" ca="1" si="877"/>
        <v>0</v>
      </c>
      <c r="AC158" s="1180">
        <f t="shared" ca="1" si="877"/>
        <v>0</v>
      </c>
      <c r="AD158" s="1180">
        <f t="shared" ca="1" si="877"/>
        <v>0</v>
      </c>
      <c r="AM158" s="1180">
        <f t="shared" ca="1" si="878"/>
        <v>0</v>
      </c>
      <c r="AN158" s="1180">
        <f t="shared" ca="1" si="878"/>
        <v>0</v>
      </c>
      <c r="AO158" s="1180">
        <f t="shared" ca="1" si="878"/>
        <v>0</v>
      </c>
      <c r="AP158" s="1180">
        <f t="shared" ca="1" si="878"/>
        <v>0</v>
      </c>
      <c r="AQ158" s="1180">
        <f t="shared" ca="1" si="878"/>
        <v>0</v>
      </c>
      <c r="AR158" s="1180">
        <f t="shared" ca="1" si="878"/>
        <v>0</v>
      </c>
      <c r="AS158" s="1180">
        <f t="shared" ca="1" si="878"/>
        <v>0</v>
      </c>
      <c r="AT158" s="1180">
        <f t="shared" ca="1" si="878"/>
        <v>0</v>
      </c>
      <c r="AU158" s="1180">
        <f t="shared" ca="1" si="878"/>
        <v>0</v>
      </c>
      <c r="AV158" s="1180">
        <f t="shared" ca="1" si="878"/>
        <v>0</v>
      </c>
      <c r="AW158" s="1180">
        <f t="shared" ca="1" si="878"/>
        <v>0</v>
      </c>
      <c r="AX158" s="1180">
        <f t="shared" ca="1" si="878"/>
        <v>0</v>
      </c>
      <c r="AY158" s="1180">
        <f t="shared" ca="1" si="878"/>
        <v>0</v>
      </c>
      <c r="AZ158" s="1180">
        <f t="shared" ca="1" si="878"/>
        <v>0</v>
      </c>
      <c r="BA158" s="1180">
        <f t="shared" ca="1" si="878"/>
        <v>0</v>
      </c>
      <c r="BB158" s="1180">
        <f t="shared" ca="1" si="878"/>
        <v>0</v>
      </c>
      <c r="BN158" s="1180">
        <f t="shared" ca="1" si="879"/>
        <v>0</v>
      </c>
      <c r="BO158" s="1180">
        <f t="shared" ca="1" si="879"/>
        <v>0</v>
      </c>
      <c r="BP158" s="1180">
        <f t="shared" ca="1" si="879"/>
        <v>0</v>
      </c>
      <c r="BQ158" s="1180">
        <f t="shared" ca="1" si="879"/>
        <v>0</v>
      </c>
      <c r="BR158" s="1180">
        <f t="shared" ca="1" si="879"/>
        <v>0</v>
      </c>
      <c r="CD158" s="1180">
        <f t="shared" ca="1" si="880"/>
        <v>0</v>
      </c>
      <c r="CE158" s="1180">
        <f t="shared" ca="1" si="880"/>
        <v>0</v>
      </c>
      <c r="CF158" s="1180">
        <f t="shared" ca="1" si="880"/>
        <v>0</v>
      </c>
      <c r="CG158" s="1180">
        <f t="shared" ca="1" si="880"/>
        <v>0</v>
      </c>
      <c r="CH158" s="1180">
        <f t="shared" ca="1" si="880"/>
        <v>0</v>
      </c>
      <c r="CI158" s="1180">
        <f t="shared" ca="1" si="880"/>
        <v>0</v>
      </c>
      <c r="CJ158" s="1180">
        <f t="shared" ca="1" si="880"/>
        <v>0</v>
      </c>
      <c r="CK158" s="1180">
        <f t="shared" ca="1" si="880"/>
        <v>0</v>
      </c>
      <c r="CL158" s="1180">
        <f t="shared" ca="1" si="880"/>
        <v>0</v>
      </c>
      <c r="CM158" s="1180">
        <f t="shared" ca="1" si="880"/>
        <v>0</v>
      </c>
      <c r="CN158" s="1180">
        <f t="shared" ca="1" si="880"/>
        <v>0</v>
      </c>
      <c r="CO158" s="1180">
        <f t="shared" ca="1" si="880"/>
        <v>0</v>
      </c>
      <c r="DA158" s="1180">
        <f t="shared" ca="1" si="881"/>
        <v>0</v>
      </c>
      <c r="DB158" s="1180">
        <f t="shared" ca="1" si="881"/>
        <v>0</v>
      </c>
      <c r="DC158" s="1180">
        <f t="shared" ca="1" si="881"/>
        <v>0</v>
      </c>
      <c r="DD158" s="1180">
        <f t="shared" ca="1" si="881"/>
        <v>0</v>
      </c>
      <c r="DE158" s="1180">
        <f t="shared" ca="1" si="881"/>
        <v>0</v>
      </c>
      <c r="DF158" s="1180">
        <f t="shared" ca="1" si="881"/>
        <v>0</v>
      </c>
      <c r="DG158" s="1180">
        <f t="shared" ca="1" si="881"/>
        <v>0</v>
      </c>
      <c r="DH158" s="1180">
        <f t="shared" ca="1" si="881"/>
        <v>0</v>
      </c>
      <c r="DI158" s="1180">
        <f t="shared" ca="1" si="881"/>
        <v>0</v>
      </c>
      <c r="DJ158" s="1180">
        <f t="shared" ca="1" si="881"/>
        <v>0</v>
      </c>
      <c r="DV158" s="1180">
        <f t="shared" ca="1" si="882"/>
        <v>0</v>
      </c>
      <c r="DW158" s="1180">
        <f t="shared" ca="1" si="882"/>
        <v>0</v>
      </c>
      <c r="DX158" s="1180">
        <f t="shared" ca="1" si="882"/>
        <v>0</v>
      </c>
      <c r="DY158" s="1180">
        <f t="shared" ca="1" si="882"/>
        <v>0</v>
      </c>
      <c r="DZ158" s="1180">
        <f t="shared" ca="1" si="882"/>
        <v>0</v>
      </c>
      <c r="EA158" s="1180">
        <f t="shared" ca="1" si="882"/>
        <v>0</v>
      </c>
      <c r="EB158" s="1180">
        <f t="shared" ca="1" si="882"/>
        <v>0</v>
      </c>
      <c r="EC158" s="1180">
        <f t="shared" ca="1" si="882"/>
        <v>0</v>
      </c>
      <c r="ED158" s="1180">
        <f t="shared" ca="1" si="882"/>
        <v>0</v>
      </c>
      <c r="EE158" s="1180">
        <f t="shared" ca="1" si="882"/>
        <v>0</v>
      </c>
      <c r="EF158" s="1180">
        <f t="shared" ca="1" si="882"/>
        <v>0</v>
      </c>
      <c r="EG158" s="1180">
        <f t="shared" ca="1" si="882"/>
        <v>0</v>
      </c>
      <c r="EH158" s="1180">
        <f t="shared" ca="1" si="882"/>
        <v>0</v>
      </c>
      <c r="EI158" s="1180">
        <f t="shared" ca="1" si="882"/>
        <v>0</v>
      </c>
      <c r="EJ158" s="1180">
        <f t="shared" ca="1" si="882"/>
        <v>0</v>
      </c>
      <c r="EK158" s="1180">
        <f t="shared" ca="1" si="882"/>
        <v>0</v>
      </c>
      <c r="EW158" s="1180">
        <f t="shared" ca="1" si="883"/>
        <v>0</v>
      </c>
      <c r="EX158" s="1180">
        <f t="shared" ca="1" si="883"/>
        <v>0</v>
      </c>
      <c r="EY158" s="1180">
        <f t="shared" ca="1" si="883"/>
        <v>0</v>
      </c>
      <c r="EZ158" s="1180">
        <f t="shared" ca="1" si="883"/>
        <v>0</v>
      </c>
      <c r="FA158" s="1180">
        <f t="shared" ca="1" si="883"/>
        <v>0</v>
      </c>
      <c r="FB158" s="1180">
        <f t="shared" ca="1" si="883"/>
        <v>0</v>
      </c>
      <c r="FN158" s="1180">
        <f t="shared" ca="1" si="884"/>
        <v>0</v>
      </c>
      <c r="FO158" s="1180">
        <f t="shared" ca="1" si="884"/>
        <v>0</v>
      </c>
      <c r="FP158" s="1180">
        <f t="shared" ca="1" si="884"/>
        <v>0</v>
      </c>
      <c r="FQ158" s="1180">
        <f t="shared" ca="1" si="884"/>
        <v>0</v>
      </c>
      <c r="FR158" s="1180">
        <f t="shared" ca="1" si="884"/>
        <v>0</v>
      </c>
      <c r="FS158" s="1180">
        <f t="shared" ca="1" si="884"/>
        <v>0</v>
      </c>
      <c r="FT158" s="1180">
        <f t="shared" ca="1" si="884"/>
        <v>0</v>
      </c>
      <c r="FU158" s="1180">
        <f t="shared" ca="1" si="884"/>
        <v>0</v>
      </c>
      <c r="FV158" s="1180">
        <f t="shared" ca="1" si="884"/>
        <v>0</v>
      </c>
      <c r="FW158" s="1180">
        <f t="shared" ca="1" si="884"/>
        <v>0</v>
      </c>
      <c r="FX158" s="1180">
        <f t="shared" ca="1" si="884"/>
        <v>0</v>
      </c>
      <c r="GJ158" s="1180">
        <f t="shared" ca="1" si="885"/>
        <v>0</v>
      </c>
      <c r="GK158" s="1180">
        <f t="shared" ca="1" si="885"/>
        <v>0</v>
      </c>
      <c r="GL158" s="1180">
        <f t="shared" ca="1" si="885"/>
        <v>0</v>
      </c>
      <c r="GM158" s="1180">
        <f t="shared" ca="1" si="885"/>
        <v>0</v>
      </c>
      <c r="GN158" s="1180">
        <f t="shared" ca="1" si="885"/>
        <v>0</v>
      </c>
      <c r="GO158" s="1180">
        <f t="shared" ca="1" si="885"/>
        <v>0</v>
      </c>
      <c r="GP158" s="1180">
        <f t="shared" ca="1" si="885"/>
        <v>0</v>
      </c>
      <c r="GQ158" s="1180">
        <f t="shared" ca="1" si="885"/>
        <v>0</v>
      </c>
      <c r="HC158" s="1180">
        <f t="shared" ca="1" si="886"/>
        <v>0</v>
      </c>
      <c r="HD158" s="1180">
        <f t="shared" ca="1" si="886"/>
        <v>0</v>
      </c>
      <c r="HE158" s="1180">
        <f t="shared" ca="1" si="886"/>
        <v>0</v>
      </c>
      <c r="HF158" s="1180">
        <f t="shared" ca="1" si="886"/>
        <v>0</v>
      </c>
      <c r="HG158" s="1180">
        <f t="shared" ca="1" si="886"/>
        <v>0</v>
      </c>
      <c r="HH158" s="1180">
        <f t="shared" ca="1" si="886"/>
        <v>0</v>
      </c>
      <c r="HT158" s="1180">
        <f t="shared" ca="1" si="887"/>
        <v>0</v>
      </c>
      <c r="HU158" s="1180">
        <f t="shared" ca="1" si="887"/>
        <v>0</v>
      </c>
      <c r="HV158" s="1180">
        <f t="shared" ca="1" si="887"/>
        <v>0</v>
      </c>
      <c r="HW158" s="1180">
        <f t="shared" ca="1" si="887"/>
        <v>0</v>
      </c>
      <c r="HX158" s="1180">
        <f t="shared" ca="1" si="887"/>
        <v>0</v>
      </c>
      <c r="HY158" s="1180">
        <f t="shared" ca="1" si="887"/>
        <v>0</v>
      </c>
      <c r="HZ158" s="1180">
        <f t="shared" ca="1" si="887"/>
        <v>0</v>
      </c>
      <c r="IA158" s="1180">
        <f t="shared" ca="1" si="887"/>
        <v>0</v>
      </c>
      <c r="IB158" s="1180">
        <f t="shared" ca="1" si="887"/>
        <v>0</v>
      </c>
      <c r="IC158" s="1180">
        <f t="shared" ca="1" si="887"/>
        <v>0</v>
      </c>
      <c r="ID158" s="1180">
        <f t="shared" ca="1" si="887"/>
        <v>0</v>
      </c>
      <c r="IE158" s="1180">
        <f t="shared" ca="1" si="887"/>
        <v>0</v>
      </c>
      <c r="IQ158" s="1180">
        <f t="shared" ca="1" si="888"/>
        <v>0</v>
      </c>
      <c r="IR158" s="1180">
        <f t="shared" ca="1" si="888"/>
        <v>0</v>
      </c>
      <c r="IS158" s="1180">
        <f t="shared" ca="1" si="888"/>
        <v>0</v>
      </c>
      <c r="IT158" s="1180">
        <f t="shared" ca="1" si="888"/>
        <v>0</v>
      </c>
      <c r="IU158" s="1180">
        <f t="shared" ca="1" si="888"/>
        <v>0</v>
      </c>
      <c r="IV158" s="1180">
        <f t="shared" ca="1" si="888"/>
        <v>0</v>
      </c>
      <c r="IW158" s="1180">
        <f t="shared" ca="1" si="888"/>
        <v>0</v>
      </c>
      <c r="IX158" s="1180">
        <f t="shared" ca="1" si="888"/>
        <v>0</v>
      </c>
      <c r="IY158" s="1180">
        <f t="shared" ca="1" si="888"/>
        <v>0</v>
      </c>
      <c r="IZ158" s="1180">
        <f t="shared" ca="1" si="888"/>
        <v>0</v>
      </c>
      <c r="JA158" s="1180">
        <f t="shared" ca="1" si="889"/>
        <v>0</v>
      </c>
      <c r="JB158" s="1180">
        <f t="shared" ca="1" si="889"/>
        <v>0</v>
      </c>
      <c r="JC158" s="1180">
        <f t="shared" ca="1" si="889"/>
        <v>0</v>
      </c>
      <c r="JD158" s="1180">
        <f t="shared" ca="1" si="889"/>
        <v>0</v>
      </c>
      <c r="JE158" s="1180">
        <f t="shared" ca="1" si="889"/>
        <v>0</v>
      </c>
      <c r="JF158" s="1180">
        <f t="shared" ca="1" si="889"/>
        <v>0</v>
      </c>
      <c r="JG158" s="1180">
        <f t="shared" ca="1" si="889"/>
        <v>0</v>
      </c>
      <c r="JH158" s="1180">
        <f t="shared" ca="1" si="889"/>
        <v>0</v>
      </c>
      <c r="JT158" s="1180">
        <f t="shared" ca="1" si="890"/>
        <v>0</v>
      </c>
      <c r="JU158" s="1180">
        <f t="shared" ca="1" si="890"/>
        <v>0</v>
      </c>
      <c r="JV158" s="1180">
        <f t="shared" ca="1" si="890"/>
        <v>0</v>
      </c>
      <c r="JW158" s="1180">
        <f t="shared" ca="1" si="890"/>
        <v>0</v>
      </c>
      <c r="JX158" s="1180">
        <f t="shared" ca="1" si="890"/>
        <v>0</v>
      </c>
      <c r="JY158" s="1180">
        <f t="shared" ca="1" si="890"/>
        <v>0</v>
      </c>
      <c r="JZ158" s="1180">
        <f t="shared" ca="1" si="890"/>
        <v>0</v>
      </c>
      <c r="KA158" s="1180">
        <f t="shared" ca="1" si="890"/>
        <v>0</v>
      </c>
      <c r="KB158" s="1180">
        <f t="shared" ca="1" si="890"/>
        <v>0</v>
      </c>
      <c r="KC158" s="1180">
        <f t="shared" ca="1" si="890"/>
        <v>0</v>
      </c>
      <c r="KL158" s="1180">
        <f t="shared" ca="1" si="891"/>
        <v>0</v>
      </c>
      <c r="KM158" s="1180">
        <f t="shared" ca="1" si="891"/>
        <v>0</v>
      </c>
      <c r="KN158" s="1180">
        <f t="shared" ca="1" si="891"/>
        <v>0</v>
      </c>
      <c r="KO158" s="1180">
        <f t="shared" ca="1" si="891"/>
        <v>0</v>
      </c>
      <c r="KP158" s="1180">
        <f t="shared" ca="1" si="891"/>
        <v>0</v>
      </c>
      <c r="KQ158" s="1180">
        <f t="shared" ca="1" si="891"/>
        <v>0</v>
      </c>
      <c r="KR158" s="1180">
        <f t="shared" ca="1" si="891"/>
        <v>0</v>
      </c>
      <c r="LA158" s="1180">
        <f t="shared" ca="1" si="892"/>
        <v>0</v>
      </c>
      <c r="LB158" s="1180">
        <f t="shared" ca="1" si="892"/>
        <v>0</v>
      </c>
      <c r="LC158" s="1180">
        <f t="shared" ca="1" si="892"/>
        <v>0</v>
      </c>
      <c r="LD158" s="1180">
        <f t="shared" ca="1" si="892"/>
        <v>0</v>
      </c>
      <c r="LE158" s="1180">
        <f t="shared" ca="1" si="892"/>
        <v>0</v>
      </c>
      <c r="LF158" s="1180">
        <f t="shared" ca="1" si="892"/>
        <v>0</v>
      </c>
      <c r="LG158" s="1180">
        <f t="shared" ca="1" si="892"/>
        <v>0</v>
      </c>
      <c r="LH158" s="1180">
        <f t="shared" ca="1" si="892"/>
        <v>0</v>
      </c>
      <c r="LI158" s="1180">
        <f t="shared" ca="1" si="892"/>
        <v>0</v>
      </c>
      <c r="LJ158" s="1180">
        <f t="shared" ca="1" si="892"/>
        <v>0</v>
      </c>
      <c r="LK158" s="1180">
        <f t="shared" ca="1" si="892"/>
        <v>0</v>
      </c>
      <c r="LW158" s="1180">
        <f t="shared" ca="1" si="893"/>
        <v>0</v>
      </c>
      <c r="LX158" s="1180">
        <f t="shared" ca="1" si="893"/>
        <v>0</v>
      </c>
      <c r="LY158" s="1180">
        <f t="shared" ca="1" si="893"/>
        <v>0</v>
      </c>
      <c r="LZ158" s="1180">
        <f t="shared" ca="1" si="893"/>
        <v>0</v>
      </c>
      <c r="MA158" s="1180">
        <f t="shared" ca="1" si="893"/>
        <v>0</v>
      </c>
      <c r="MB158" s="1180">
        <f t="shared" ca="1" si="893"/>
        <v>0</v>
      </c>
      <c r="MC158" s="1180">
        <f t="shared" ca="1" si="893"/>
        <v>0</v>
      </c>
      <c r="MD158" s="1180">
        <f t="shared" ca="1" si="893"/>
        <v>0</v>
      </c>
      <c r="ME158" s="1180">
        <f t="shared" ca="1" si="893"/>
        <v>0</v>
      </c>
      <c r="MF158" s="1180">
        <f t="shared" ca="1" si="893"/>
        <v>0</v>
      </c>
      <c r="MG158" s="1180">
        <f t="shared" ca="1" si="894"/>
        <v>0</v>
      </c>
      <c r="MH158" s="1180">
        <f t="shared" ca="1" si="894"/>
        <v>0</v>
      </c>
      <c r="MI158" s="1180">
        <f t="shared" ca="1" si="894"/>
        <v>0</v>
      </c>
      <c r="MJ158" s="1180">
        <f t="shared" ca="1" si="894"/>
        <v>0</v>
      </c>
      <c r="MK158" s="1180">
        <f t="shared" ca="1" si="894"/>
        <v>0</v>
      </c>
      <c r="ML158" s="1180">
        <f t="shared" ca="1" si="894"/>
        <v>0</v>
      </c>
      <c r="MM158" s="1180">
        <f t="shared" ca="1" si="894"/>
        <v>0</v>
      </c>
      <c r="MN158" s="1180">
        <f t="shared" ca="1" si="894"/>
        <v>0</v>
      </c>
      <c r="MO158" s="1180">
        <f t="shared" ca="1" si="894"/>
        <v>0</v>
      </c>
      <c r="NA158" s="1180">
        <f t="shared" ca="1" si="895"/>
        <v>0</v>
      </c>
      <c r="NB158" s="1180">
        <f t="shared" ca="1" si="895"/>
        <v>0</v>
      </c>
      <c r="NC158" s="1180">
        <f t="shared" ca="1" si="895"/>
        <v>0</v>
      </c>
      <c r="ND158" s="1180">
        <f t="shared" ca="1" si="895"/>
        <v>0</v>
      </c>
      <c r="NE158" s="1180">
        <f t="shared" ca="1" si="895"/>
        <v>0</v>
      </c>
      <c r="NF158" s="1180">
        <f t="shared" ca="1" si="895"/>
        <v>0</v>
      </c>
      <c r="NG158" s="1180">
        <f t="shared" ca="1" si="895"/>
        <v>0</v>
      </c>
      <c r="NH158" s="1180">
        <f t="shared" ca="1" si="895"/>
        <v>0</v>
      </c>
      <c r="NI158" s="1180">
        <f t="shared" ca="1" si="895"/>
        <v>0</v>
      </c>
      <c r="NJ158" s="1180">
        <f t="shared" ca="1" si="895"/>
        <v>0</v>
      </c>
      <c r="NK158" s="1180">
        <f t="shared" ca="1" si="895"/>
        <v>0</v>
      </c>
      <c r="NL158" s="1180">
        <f t="shared" ca="1" si="895"/>
        <v>0</v>
      </c>
      <c r="NM158" s="1180">
        <f t="shared" ca="1" si="895"/>
        <v>0</v>
      </c>
      <c r="NN158" s="1180">
        <f t="shared" ca="1" si="895"/>
        <v>0</v>
      </c>
      <c r="NO158" s="1180">
        <f t="shared" ca="1" si="895"/>
        <v>0</v>
      </c>
      <c r="NP158" s="1180">
        <f t="shared" ca="1" si="895"/>
        <v>0</v>
      </c>
      <c r="OH158" s="1180">
        <f t="shared" ca="1" si="896"/>
        <v>0</v>
      </c>
      <c r="OI158" s="1180">
        <f t="shared" ca="1" si="896"/>
        <v>0</v>
      </c>
      <c r="OJ158" s="1180">
        <f t="shared" ca="1" si="896"/>
        <v>0</v>
      </c>
      <c r="OK158" s="1180">
        <f t="shared" ca="1" si="896"/>
        <v>0</v>
      </c>
      <c r="OL158" s="1180">
        <f t="shared" ca="1" si="896"/>
        <v>0</v>
      </c>
      <c r="OM158" s="1180">
        <f t="shared" ca="1" si="896"/>
        <v>0</v>
      </c>
      <c r="ON158" s="1180">
        <f t="shared" ca="1" si="896"/>
        <v>0</v>
      </c>
      <c r="OO158" s="1180">
        <f t="shared" ca="1" si="896"/>
        <v>0</v>
      </c>
      <c r="PA158" s="1180">
        <f t="shared" ca="1" si="897"/>
        <v>0</v>
      </c>
      <c r="PB158" s="1180">
        <f t="shared" ca="1" si="897"/>
        <v>0</v>
      </c>
      <c r="PC158" s="1180">
        <f t="shared" ca="1" si="897"/>
        <v>0</v>
      </c>
      <c r="PD158" s="1180">
        <f t="shared" ca="1" si="897"/>
        <v>0</v>
      </c>
      <c r="PE158" s="1180">
        <f t="shared" ca="1" si="897"/>
        <v>0</v>
      </c>
      <c r="PF158" s="1180">
        <f t="shared" ca="1" si="897"/>
        <v>0</v>
      </c>
      <c r="PG158" s="1180">
        <f t="shared" ca="1" si="897"/>
        <v>0</v>
      </c>
      <c r="PH158" s="1180">
        <f t="shared" ca="1" si="897"/>
        <v>0</v>
      </c>
      <c r="PI158" s="1180">
        <f t="shared" ca="1" si="897"/>
        <v>0</v>
      </c>
      <c r="PJ158" s="1180">
        <f t="shared" ca="1" si="897"/>
        <v>0</v>
      </c>
      <c r="PK158" s="1180">
        <f t="shared" ca="1" si="897"/>
        <v>0</v>
      </c>
      <c r="PW158" s="1180">
        <f t="shared" ca="1" si="898"/>
        <v>0</v>
      </c>
      <c r="PX158" s="1180">
        <f t="shared" ca="1" si="898"/>
        <v>0</v>
      </c>
      <c r="PY158" s="1180">
        <f t="shared" ca="1" si="898"/>
        <v>0</v>
      </c>
      <c r="PZ158" s="1180">
        <f t="shared" ca="1" si="898"/>
        <v>0</v>
      </c>
    </row>
    <row r="159" spans="1:442" ht="12" customHeight="1">
      <c r="A159" s="1">
        <v>127</v>
      </c>
      <c r="B159" s="1" t="s">
        <v>2649</v>
      </c>
      <c r="C159" s="1" t="s">
        <v>2695</v>
      </c>
      <c r="D159" s="1" t="s">
        <v>93</v>
      </c>
      <c r="E159" s="1181">
        <v>162.14240000000001</v>
      </c>
      <c r="F159" s="1">
        <v>-0.619510843607469</v>
      </c>
      <c r="J159" s="1180">
        <f t="shared" ca="1" si="876"/>
        <v>0</v>
      </c>
      <c r="K159" s="1180">
        <f t="shared" ca="1" si="876"/>
        <v>0</v>
      </c>
      <c r="T159" s="1180">
        <f t="shared" ca="1" si="877"/>
        <v>0</v>
      </c>
      <c r="U159" s="1180">
        <f t="shared" ca="1" si="877"/>
        <v>0</v>
      </c>
      <c r="V159" s="1180">
        <f t="shared" ca="1" si="877"/>
        <v>0</v>
      </c>
      <c r="W159" s="1180">
        <f t="shared" ca="1" si="877"/>
        <v>0</v>
      </c>
      <c r="X159" s="1180">
        <f t="shared" ca="1" si="877"/>
        <v>0</v>
      </c>
      <c r="Y159" s="1180">
        <f t="shared" ca="1" si="877"/>
        <v>0</v>
      </c>
      <c r="Z159" s="1180">
        <f t="shared" ca="1" si="877"/>
        <v>0</v>
      </c>
      <c r="AA159" s="1180">
        <f t="shared" ca="1" si="877"/>
        <v>0</v>
      </c>
      <c r="AB159" s="1180">
        <f t="shared" ca="1" si="877"/>
        <v>0</v>
      </c>
      <c r="AC159" s="1180">
        <f t="shared" ca="1" si="877"/>
        <v>0</v>
      </c>
      <c r="AD159" s="1180">
        <f t="shared" ca="1" si="877"/>
        <v>0</v>
      </c>
      <c r="AM159" s="1180">
        <f t="shared" ca="1" si="878"/>
        <v>0</v>
      </c>
      <c r="AN159" s="1180">
        <f t="shared" ca="1" si="878"/>
        <v>0</v>
      </c>
      <c r="AO159" s="1180">
        <f t="shared" ca="1" si="878"/>
        <v>0</v>
      </c>
      <c r="AP159" s="1180">
        <f t="shared" ca="1" si="878"/>
        <v>0</v>
      </c>
      <c r="AQ159" s="1180">
        <f t="shared" ca="1" si="878"/>
        <v>0</v>
      </c>
      <c r="AR159" s="1180">
        <f t="shared" ca="1" si="878"/>
        <v>0</v>
      </c>
      <c r="AS159" s="1180">
        <f t="shared" ca="1" si="878"/>
        <v>0</v>
      </c>
      <c r="AT159" s="1180">
        <f t="shared" ca="1" si="878"/>
        <v>0</v>
      </c>
      <c r="AU159" s="1180">
        <f t="shared" ca="1" si="878"/>
        <v>0</v>
      </c>
      <c r="AV159" s="1180">
        <f t="shared" ca="1" si="878"/>
        <v>0</v>
      </c>
      <c r="AW159" s="1180">
        <f t="shared" ca="1" si="878"/>
        <v>0</v>
      </c>
      <c r="AX159" s="1180">
        <f t="shared" ca="1" si="878"/>
        <v>0</v>
      </c>
      <c r="AY159" s="1180">
        <f t="shared" ca="1" si="878"/>
        <v>0</v>
      </c>
      <c r="AZ159" s="1180">
        <f t="shared" ca="1" si="878"/>
        <v>0</v>
      </c>
      <c r="BA159" s="1180">
        <f t="shared" ca="1" si="878"/>
        <v>0</v>
      </c>
      <c r="BB159" s="1180">
        <f t="shared" ca="1" si="878"/>
        <v>0</v>
      </c>
      <c r="BN159" s="1180">
        <f t="shared" ca="1" si="879"/>
        <v>0</v>
      </c>
      <c r="BO159" s="1180">
        <f t="shared" ca="1" si="879"/>
        <v>0</v>
      </c>
      <c r="BP159" s="1180">
        <f t="shared" ca="1" si="879"/>
        <v>0</v>
      </c>
      <c r="BQ159" s="1180">
        <f t="shared" ca="1" si="879"/>
        <v>0</v>
      </c>
      <c r="BR159" s="1180">
        <f t="shared" ca="1" si="879"/>
        <v>0</v>
      </c>
      <c r="CD159" s="1180">
        <f t="shared" ca="1" si="880"/>
        <v>0</v>
      </c>
      <c r="CE159" s="1180">
        <f t="shared" ca="1" si="880"/>
        <v>0</v>
      </c>
      <c r="CF159" s="1180">
        <f t="shared" ca="1" si="880"/>
        <v>0</v>
      </c>
      <c r="CG159" s="1180">
        <f t="shared" ca="1" si="880"/>
        <v>0</v>
      </c>
      <c r="CH159" s="1180">
        <f t="shared" ca="1" si="880"/>
        <v>0</v>
      </c>
      <c r="CI159" s="1180">
        <f t="shared" ca="1" si="880"/>
        <v>0</v>
      </c>
      <c r="CJ159" s="1180">
        <f t="shared" ca="1" si="880"/>
        <v>0</v>
      </c>
      <c r="CK159" s="1180">
        <f t="shared" ca="1" si="880"/>
        <v>0</v>
      </c>
      <c r="CL159" s="1180">
        <f t="shared" ca="1" si="880"/>
        <v>0</v>
      </c>
      <c r="CM159" s="1180">
        <f t="shared" ca="1" si="880"/>
        <v>0</v>
      </c>
      <c r="CN159" s="1180">
        <f t="shared" ca="1" si="880"/>
        <v>0</v>
      </c>
      <c r="CO159" s="1180">
        <f t="shared" ca="1" si="880"/>
        <v>0</v>
      </c>
      <c r="DA159" s="1180">
        <f t="shared" ca="1" si="881"/>
        <v>0</v>
      </c>
      <c r="DB159" s="1180">
        <f t="shared" ca="1" si="881"/>
        <v>0</v>
      </c>
      <c r="DC159" s="1180">
        <f t="shared" ca="1" si="881"/>
        <v>0</v>
      </c>
      <c r="DD159" s="1180">
        <f t="shared" ca="1" si="881"/>
        <v>0</v>
      </c>
      <c r="DE159" s="1180">
        <f t="shared" ca="1" si="881"/>
        <v>0</v>
      </c>
      <c r="DF159" s="1180">
        <f t="shared" ca="1" si="881"/>
        <v>0</v>
      </c>
      <c r="DG159" s="1180">
        <f t="shared" ca="1" si="881"/>
        <v>0</v>
      </c>
      <c r="DH159" s="1180">
        <f t="shared" ca="1" si="881"/>
        <v>0</v>
      </c>
      <c r="DI159" s="1180">
        <f t="shared" ca="1" si="881"/>
        <v>0</v>
      </c>
      <c r="DJ159" s="1180">
        <f t="shared" ca="1" si="881"/>
        <v>0</v>
      </c>
      <c r="DV159" s="1180">
        <f t="shared" ca="1" si="882"/>
        <v>0</v>
      </c>
      <c r="DW159" s="1180">
        <f t="shared" ca="1" si="882"/>
        <v>0</v>
      </c>
      <c r="DX159" s="1180">
        <f t="shared" ca="1" si="882"/>
        <v>0</v>
      </c>
      <c r="DY159" s="1180">
        <f t="shared" ca="1" si="882"/>
        <v>0</v>
      </c>
      <c r="DZ159" s="1180">
        <f t="shared" ca="1" si="882"/>
        <v>0</v>
      </c>
      <c r="EA159" s="1180">
        <f t="shared" ca="1" si="882"/>
        <v>0</v>
      </c>
      <c r="EB159" s="1180">
        <f t="shared" ca="1" si="882"/>
        <v>0</v>
      </c>
      <c r="EC159" s="1180">
        <f t="shared" ca="1" si="882"/>
        <v>0</v>
      </c>
      <c r="ED159" s="1180">
        <f t="shared" ca="1" si="882"/>
        <v>0</v>
      </c>
      <c r="EE159" s="1180">
        <f t="shared" ca="1" si="882"/>
        <v>0</v>
      </c>
      <c r="EF159" s="1180">
        <f t="shared" ca="1" si="882"/>
        <v>0</v>
      </c>
      <c r="EG159" s="1180">
        <f t="shared" ca="1" si="882"/>
        <v>0</v>
      </c>
      <c r="EH159" s="1180">
        <f t="shared" ca="1" si="882"/>
        <v>0</v>
      </c>
      <c r="EI159" s="1180">
        <f t="shared" ca="1" si="882"/>
        <v>0</v>
      </c>
      <c r="EJ159" s="1180">
        <f t="shared" ca="1" si="882"/>
        <v>0</v>
      </c>
      <c r="EK159" s="1180">
        <f t="shared" ca="1" si="882"/>
        <v>0</v>
      </c>
      <c r="EW159" s="1180">
        <f t="shared" ca="1" si="883"/>
        <v>0</v>
      </c>
      <c r="EX159" s="1180">
        <f t="shared" ca="1" si="883"/>
        <v>0</v>
      </c>
      <c r="EY159" s="1180">
        <f t="shared" ca="1" si="883"/>
        <v>0</v>
      </c>
      <c r="EZ159" s="1180">
        <f t="shared" ca="1" si="883"/>
        <v>0</v>
      </c>
      <c r="FA159" s="1180">
        <f t="shared" ca="1" si="883"/>
        <v>0</v>
      </c>
      <c r="FB159" s="1180">
        <f t="shared" ca="1" si="883"/>
        <v>0</v>
      </c>
      <c r="FN159" s="1180">
        <f t="shared" ca="1" si="884"/>
        <v>0</v>
      </c>
      <c r="FO159" s="1180">
        <f t="shared" ca="1" si="884"/>
        <v>0</v>
      </c>
      <c r="FP159" s="1180">
        <f t="shared" ca="1" si="884"/>
        <v>0</v>
      </c>
      <c r="FQ159" s="1180">
        <f t="shared" ca="1" si="884"/>
        <v>0</v>
      </c>
      <c r="FR159" s="1180">
        <f t="shared" ca="1" si="884"/>
        <v>0</v>
      </c>
      <c r="FS159" s="1180">
        <f t="shared" ca="1" si="884"/>
        <v>0</v>
      </c>
      <c r="FT159" s="1180">
        <f t="shared" ca="1" si="884"/>
        <v>0</v>
      </c>
      <c r="FU159" s="1180">
        <f t="shared" ca="1" si="884"/>
        <v>0</v>
      </c>
      <c r="FV159" s="1180">
        <f t="shared" ca="1" si="884"/>
        <v>0</v>
      </c>
      <c r="FW159" s="1180">
        <f t="shared" ca="1" si="884"/>
        <v>0</v>
      </c>
      <c r="FX159" s="1180">
        <f t="shared" ca="1" si="884"/>
        <v>0</v>
      </c>
      <c r="GJ159" s="1180">
        <f t="shared" ca="1" si="885"/>
        <v>0</v>
      </c>
      <c r="GK159" s="1180">
        <f t="shared" ca="1" si="885"/>
        <v>0</v>
      </c>
      <c r="GL159" s="1180">
        <f t="shared" ca="1" si="885"/>
        <v>0</v>
      </c>
      <c r="GM159" s="1180">
        <f t="shared" ca="1" si="885"/>
        <v>0</v>
      </c>
      <c r="GN159" s="1180">
        <f t="shared" ca="1" si="885"/>
        <v>0</v>
      </c>
      <c r="GO159" s="1180">
        <f t="shared" ca="1" si="885"/>
        <v>0</v>
      </c>
      <c r="GP159" s="1180">
        <f t="shared" ca="1" si="885"/>
        <v>0</v>
      </c>
      <c r="GQ159" s="1180">
        <f t="shared" ca="1" si="885"/>
        <v>0</v>
      </c>
      <c r="HC159" s="1180">
        <f t="shared" ca="1" si="886"/>
        <v>0</v>
      </c>
      <c r="HD159" s="1180">
        <f t="shared" ca="1" si="886"/>
        <v>0</v>
      </c>
      <c r="HE159" s="1180">
        <f t="shared" ca="1" si="886"/>
        <v>0</v>
      </c>
      <c r="HF159" s="1180">
        <f t="shared" ca="1" si="886"/>
        <v>0</v>
      </c>
      <c r="HG159" s="1180">
        <f t="shared" ca="1" si="886"/>
        <v>0</v>
      </c>
      <c r="HH159" s="1180">
        <f t="shared" ca="1" si="886"/>
        <v>0</v>
      </c>
      <c r="HT159" s="1180">
        <f t="shared" ca="1" si="887"/>
        <v>0</v>
      </c>
      <c r="HU159" s="1180">
        <f t="shared" ca="1" si="887"/>
        <v>0</v>
      </c>
      <c r="HV159" s="1180">
        <f t="shared" ca="1" si="887"/>
        <v>0</v>
      </c>
      <c r="HW159" s="1180">
        <f t="shared" ca="1" si="887"/>
        <v>0</v>
      </c>
      <c r="HX159" s="1180">
        <f t="shared" ca="1" si="887"/>
        <v>0</v>
      </c>
      <c r="HY159" s="1180">
        <f t="shared" ca="1" si="887"/>
        <v>0</v>
      </c>
      <c r="HZ159" s="1180">
        <f t="shared" ca="1" si="887"/>
        <v>0</v>
      </c>
      <c r="IA159" s="1180">
        <f t="shared" ca="1" si="887"/>
        <v>0</v>
      </c>
      <c r="IB159" s="1180">
        <f t="shared" ca="1" si="887"/>
        <v>0</v>
      </c>
      <c r="IC159" s="1180">
        <f t="shared" ca="1" si="887"/>
        <v>0</v>
      </c>
      <c r="ID159" s="1180">
        <f t="shared" ca="1" si="887"/>
        <v>0</v>
      </c>
      <c r="IE159" s="1180">
        <f t="shared" ca="1" si="887"/>
        <v>0</v>
      </c>
      <c r="IQ159" s="1180">
        <f t="shared" ca="1" si="888"/>
        <v>0</v>
      </c>
      <c r="IR159" s="1180">
        <f t="shared" ca="1" si="888"/>
        <v>0</v>
      </c>
      <c r="IS159" s="1180">
        <f t="shared" ca="1" si="888"/>
        <v>0</v>
      </c>
      <c r="IT159" s="1180">
        <f t="shared" ca="1" si="888"/>
        <v>0</v>
      </c>
      <c r="IU159" s="1180">
        <f t="shared" ca="1" si="888"/>
        <v>0</v>
      </c>
      <c r="IV159" s="1180">
        <f t="shared" ca="1" si="888"/>
        <v>0</v>
      </c>
      <c r="IW159" s="1180">
        <f t="shared" ca="1" si="888"/>
        <v>0</v>
      </c>
      <c r="IX159" s="1180">
        <f t="shared" ca="1" si="888"/>
        <v>0</v>
      </c>
      <c r="IY159" s="1180">
        <f t="shared" ca="1" si="888"/>
        <v>0</v>
      </c>
      <c r="IZ159" s="1180">
        <f t="shared" ca="1" si="888"/>
        <v>0</v>
      </c>
      <c r="JA159" s="1180">
        <f t="shared" ca="1" si="889"/>
        <v>0</v>
      </c>
      <c r="JB159" s="1180">
        <f t="shared" ca="1" si="889"/>
        <v>0</v>
      </c>
      <c r="JC159" s="1180">
        <f t="shared" ca="1" si="889"/>
        <v>0</v>
      </c>
      <c r="JD159" s="1180">
        <f t="shared" ca="1" si="889"/>
        <v>0</v>
      </c>
      <c r="JE159" s="1180">
        <f t="shared" ca="1" si="889"/>
        <v>0</v>
      </c>
      <c r="JF159" s="1180">
        <f t="shared" ca="1" si="889"/>
        <v>0</v>
      </c>
      <c r="JG159" s="1180">
        <f t="shared" ca="1" si="889"/>
        <v>0</v>
      </c>
      <c r="JH159" s="1180">
        <f t="shared" ca="1" si="889"/>
        <v>0</v>
      </c>
      <c r="JT159" s="1180">
        <f t="shared" ca="1" si="890"/>
        <v>0</v>
      </c>
      <c r="JU159" s="1180">
        <f t="shared" ca="1" si="890"/>
        <v>0</v>
      </c>
      <c r="JV159" s="1180">
        <f t="shared" ca="1" si="890"/>
        <v>0</v>
      </c>
      <c r="JW159" s="1180">
        <f t="shared" ca="1" si="890"/>
        <v>0</v>
      </c>
      <c r="JX159" s="1180">
        <f t="shared" ca="1" si="890"/>
        <v>0</v>
      </c>
      <c r="JY159" s="1180">
        <f t="shared" ca="1" si="890"/>
        <v>0</v>
      </c>
      <c r="JZ159" s="1180">
        <f t="shared" ca="1" si="890"/>
        <v>0</v>
      </c>
      <c r="KA159" s="1180">
        <f t="shared" ca="1" si="890"/>
        <v>0</v>
      </c>
      <c r="KB159" s="1180">
        <f t="shared" ca="1" si="890"/>
        <v>0</v>
      </c>
      <c r="KC159" s="1180">
        <f t="shared" ca="1" si="890"/>
        <v>0</v>
      </c>
      <c r="KL159" s="1180">
        <f t="shared" ca="1" si="891"/>
        <v>0</v>
      </c>
      <c r="KM159" s="1180">
        <f t="shared" ca="1" si="891"/>
        <v>0</v>
      </c>
      <c r="KN159" s="1180">
        <f t="shared" ca="1" si="891"/>
        <v>0</v>
      </c>
      <c r="KO159" s="1180">
        <f t="shared" ca="1" si="891"/>
        <v>0</v>
      </c>
      <c r="KP159" s="1180">
        <f t="shared" ca="1" si="891"/>
        <v>0</v>
      </c>
      <c r="KQ159" s="1180">
        <f t="shared" ca="1" si="891"/>
        <v>0</v>
      </c>
      <c r="KR159" s="1180">
        <f t="shared" ca="1" si="891"/>
        <v>0</v>
      </c>
      <c r="LA159" s="1180">
        <f t="shared" ca="1" si="892"/>
        <v>0</v>
      </c>
      <c r="LB159" s="1180">
        <f t="shared" ca="1" si="892"/>
        <v>0</v>
      </c>
      <c r="LC159" s="1180">
        <f t="shared" ca="1" si="892"/>
        <v>0</v>
      </c>
      <c r="LD159" s="1180">
        <f t="shared" ca="1" si="892"/>
        <v>0</v>
      </c>
      <c r="LE159" s="1180">
        <f t="shared" ca="1" si="892"/>
        <v>0</v>
      </c>
      <c r="LF159" s="1180">
        <f t="shared" ca="1" si="892"/>
        <v>0</v>
      </c>
      <c r="LG159" s="1180">
        <f t="shared" ca="1" si="892"/>
        <v>0</v>
      </c>
      <c r="LH159" s="1180">
        <f t="shared" ca="1" si="892"/>
        <v>0</v>
      </c>
      <c r="LI159" s="1180">
        <f t="shared" ca="1" si="892"/>
        <v>0</v>
      </c>
      <c r="LJ159" s="1180">
        <f t="shared" ca="1" si="892"/>
        <v>0</v>
      </c>
      <c r="LK159" s="1180">
        <f t="shared" ca="1" si="892"/>
        <v>0</v>
      </c>
      <c r="LW159" s="1180">
        <f t="shared" ca="1" si="893"/>
        <v>0</v>
      </c>
      <c r="LX159" s="1180">
        <f t="shared" ca="1" si="893"/>
        <v>0</v>
      </c>
      <c r="LY159" s="1180">
        <f t="shared" ca="1" si="893"/>
        <v>0</v>
      </c>
      <c r="LZ159" s="1180">
        <f t="shared" ca="1" si="893"/>
        <v>0</v>
      </c>
      <c r="MA159" s="1180">
        <f t="shared" ca="1" si="893"/>
        <v>0</v>
      </c>
      <c r="MB159" s="1180">
        <f t="shared" ca="1" si="893"/>
        <v>0</v>
      </c>
      <c r="MC159" s="1180">
        <f t="shared" ca="1" si="893"/>
        <v>0</v>
      </c>
      <c r="MD159" s="1180">
        <f t="shared" ca="1" si="893"/>
        <v>0</v>
      </c>
      <c r="ME159" s="1180">
        <f t="shared" ca="1" si="893"/>
        <v>0</v>
      </c>
      <c r="MF159" s="1180">
        <f t="shared" ca="1" si="893"/>
        <v>0</v>
      </c>
      <c r="MG159" s="1180">
        <f t="shared" ca="1" si="894"/>
        <v>0</v>
      </c>
      <c r="MH159" s="1180">
        <f t="shared" ca="1" si="894"/>
        <v>0</v>
      </c>
      <c r="MI159" s="1180">
        <f t="shared" ca="1" si="894"/>
        <v>0</v>
      </c>
      <c r="MJ159" s="1180">
        <f t="shared" ca="1" si="894"/>
        <v>0</v>
      </c>
      <c r="MK159" s="1180">
        <f t="shared" ca="1" si="894"/>
        <v>0</v>
      </c>
      <c r="ML159" s="1180">
        <f t="shared" ca="1" si="894"/>
        <v>0</v>
      </c>
      <c r="MM159" s="1180">
        <f t="shared" ca="1" si="894"/>
        <v>0</v>
      </c>
      <c r="MN159" s="1180">
        <f t="shared" ca="1" si="894"/>
        <v>0</v>
      </c>
      <c r="MO159" s="1180">
        <f t="shared" ca="1" si="894"/>
        <v>0</v>
      </c>
      <c r="NA159" s="1180">
        <f t="shared" ca="1" si="895"/>
        <v>0</v>
      </c>
      <c r="NB159" s="1180">
        <f t="shared" ca="1" si="895"/>
        <v>0</v>
      </c>
      <c r="NC159" s="1180">
        <f t="shared" ca="1" si="895"/>
        <v>0</v>
      </c>
      <c r="ND159" s="1180">
        <f t="shared" ca="1" si="895"/>
        <v>0</v>
      </c>
      <c r="NE159" s="1180">
        <f t="shared" ca="1" si="895"/>
        <v>0</v>
      </c>
      <c r="NF159" s="1180">
        <f t="shared" ca="1" si="895"/>
        <v>0</v>
      </c>
      <c r="NG159" s="1180">
        <f t="shared" ca="1" si="895"/>
        <v>0</v>
      </c>
      <c r="NH159" s="1180">
        <f t="shared" ca="1" si="895"/>
        <v>0</v>
      </c>
      <c r="NI159" s="1180">
        <f t="shared" ca="1" si="895"/>
        <v>0</v>
      </c>
      <c r="NJ159" s="1180">
        <f t="shared" ca="1" si="895"/>
        <v>0</v>
      </c>
      <c r="NK159" s="1180">
        <f t="shared" ca="1" si="895"/>
        <v>0</v>
      </c>
      <c r="NL159" s="1180">
        <f t="shared" ca="1" si="895"/>
        <v>0</v>
      </c>
      <c r="NM159" s="1180">
        <f t="shared" ca="1" si="895"/>
        <v>0</v>
      </c>
      <c r="NN159" s="1180">
        <f t="shared" ca="1" si="895"/>
        <v>0</v>
      </c>
      <c r="NO159" s="1180">
        <f t="shared" ca="1" si="895"/>
        <v>0</v>
      </c>
      <c r="NP159" s="1180">
        <f t="shared" ca="1" si="895"/>
        <v>0</v>
      </c>
      <c r="OH159" s="1180">
        <f t="shared" ca="1" si="896"/>
        <v>0</v>
      </c>
      <c r="OI159" s="1180">
        <f t="shared" ca="1" si="896"/>
        <v>0</v>
      </c>
      <c r="OJ159" s="1180">
        <f t="shared" ca="1" si="896"/>
        <v>0</v>
      </c>
      <c r="OK159" s="1180">
        <f t="shared" ca="1" si="896"/>
        <v>0</v>
      </c>
      <c r="OL159" s="1180">
        <f t="shared" ca="1" si="896"/>
        <v>0</v>
      </c>
      <c r="OM159" s="1180">
        <f t="shared" ca="1" si="896"/>
        <v>0</v>
      </c>
      <c r="ON159" s="1180">
        <f t="shared" ca="1" si="896"/>
        <v>0</v>
      </c>
      <c r="OO159" s="1180">
        <f t="shared" ca="1" si="896"/>
        <v>0</v>
      </c>
      <c r="PA159" s="1180">
        <f t="shared" ca="1" si="897"/>
        <v>0</v>
      </c>
      <c r="PB159" s="1180">
        <f t="shared" ca="1" si="897"/>
        <v>0</v>
      </c>
      <c r="PC159" s="1180">
        <f t="shared" ca="1" si="897"/>
        <v>0</v>
      </c>
      <c r="PD159" s="1180">
        <f t="shared" ca="1" si="897"/>
        <v>0</v>
      </c>
      <c r="PE159" s="1180">
        <f t="shared" ca="1" si="897"/>
        <v>0</v>
      </c>
      <c r="PF159" s="1180">
        <f t="shared" ca="1" si="897"/>
        <v>0</v>
      </c>
      <c r="PG159" s="1180">
        <f t="shared" ca="1" si="897"/>
        <v>0</v>
      </c>
      <c r="PH159" s="1180">
        <f t="shared" ca="1" si="897"/>
        <v>0</v>
      </c>
      <c r="PI159" s="1180">
        <f t="shared" ca="1" si="897"/>
        <v>0</v>
      </c>
      <c r="PJ159" s="1180">
        <f t="shared" ca="1" si="897"/>
        <v>0</v>
      </c>
      <c r="PK159" s="1180">
        <f t="shared" ca="1" si="897"/>
        <v>0</v>
      </c>
      <c r="PW159" s="1180">
        <f t="shared" ca="1" si="898"/>
        <v>0</v>
      </c>
      <c r="PX159" s="1180">
        <f t="shared" ca="1" si="898"/>
        <v>0</v>
      </c>
      <c r="PY159" s="1180">
        <f t="shared" ca="1" si="898"/>
        <v>0</v>
      </c>
      <c r="PZ159" s="1180">
        <f t="shared" ca="1" si="898"/>
        <v>0</v>
      </c>
    </row>
    <row r="160" spans="1:442" ht="12" customHeight="1">
      <c r="A160" s="1">
        <v>128</v>
      </c>
      <c r="B160" s="1" t="s">
        <v>2649</v>
      </c>
      <c r="C160" s="1" t="s">
        <v>2696</v>
      </c>
      <c r="D160" s="1" t="s">
        <v>93</v>
      </c>
      <c r="E160" s="1181">
        <v>162.14240000000001</v>
      </c>
      <c r="F160" s="1">
        <v>-0.619510843607469</v>
      </c>
      <c r="J160" s="1180">
        <f t="shared" ca="1" si="876"/>
        <v>0</v>
      </c>
      <c r="K160" s="1180">
        <f t="shared" ca="1" si="876"/>
        <v>0</v>
      </c>
      <c r="T160" s="1180">
        <f t="shared" ca="1" si="877"/>
        <v>0</v>
      </c>
      <c r="U160" s="1180">
        <f t="shared" ca="1" si="877"/>
        <v>0</v>
      </c>
      <c r="V160" s="1180">
        <f t="shared" ca="1" si="877"/>
        <v>0</v>
      </c>
      <c r="W160" s="1180">
        <f t="shared" ca="1" si="877"/>
        <v>0</v>
      </c>
      <c r="X160" s="1180">
        <f t="shared" ca="1" si="877"/>
        <v>0</v>
      </c>
      <c r="Y160" s="1180">
        <f t="shared" ca="1" si="877"/>
        <v>0</v>
      </c>
      <c r="Z160" s="1180">
        <f t="shared" ca="1" si="877"/>
        <v>0</v>
      </c>
      <c r="AA160" s="1180">
        <f t="shared" ca="1" si="877"/>
        <v>0</v>
      </c>
      <c r="AB160" s="1180">
        <f t="shared" ca="1" si="877"/>
        <v>0</v>
      </c>
      <c r="AC160" s="1180">
        <f t="shared" ca="1" si="877"/>
        <v>0</v>
      </c>
      <c r="AD160" s="1180">
        <f t="shared" ca="1" si="877"/>
        <v>0</v>
      </c>
      <c r="AM160" s="1180">
        <f t="shared" ca="1" si="878"/>
        <v>0</v>
      </c>
      <c r="AN160" s="1180">
        <f t="shared" ca="1" si="878"/>
        <v>0</v>
      </c>
      <c r="AO160" s="1180">
        <f t="shared" ca="1" si="878"/>
        <v>0</v>
      </c>
      <c r="AP160" s="1180">
        <f t="shared" ca="1" si="878"/>
        <v>0</v>
      </c>
      <c r="AQ160" s="1180">
        <f t="shared" ca="1" si="878"/>
        <v>0</v>
      </c>
      <c r="AR160" s="1180">
        <f t="shared" ca="1" si="878"/>
        <v>0</v>
      </c>
      <c r="AS160" s="1180">
        <f t="shared" ca="1" si="878"/>
        <v>0</v>
      </c>
      <c r="AT160" s="1180">
        <f t="shared" ca="1" si="878"/>
        <v>0</v>
      </c>
      <c r="AU160" s="1180">
        <f t="shared" ca="1" si="878"/>
        <v>0</v>
      </c>
      <c r="AV160" s="1180">
        <f t="shared" ca="1" si="878"/>
        <v>0</v>
      </c>
      <c r="AW160" s="1180">
        <f t="shared" ca="1" si="878"/>
        <v>0</v>
      </c>
      <c r="AX160" s="1180">
        <f t="shared" ca="1" si="878"/>
        <v>0</v>
      </c>
      <c r="AY160" s="1180">
        <f t="shared" ca="1" si="878"/>
        <v>0</v>
      </c>
      <c r="AZ160" s="1180">
        <f t="shared" ca="1" si="878"/>
        <v>0</v>
      </c>
      <c r="BA160" s="1180">
        <f t="shared" ca="1" si="878"/>
        <v>0</v>
      </c>
      <c r="BB160" s="1180">
        <f t="shared" ca="1" si="878"/>
        <v>0</v>
      </c>
      <c r="BN160" s="1180">
        <f t="shared" ca="1" si="879"/>
        <v>0</v>
      </c>
      <c r="BO160" s="1180">
        <f t="shared" ca="1" si="879"/>
        <v>0</v>
      </c>
      <c r="BP160" s="1180">
        <f t="shared" ca="1" si="879"/>
        <v>0</v>
      </c>
      <c r="BQ160" s="1180">
        <f t="shared" ca="1" si="879"/>
        <v>0</v>
      </c>
      <c r="BR160" s="1180">
        <f t="shared" ca="1" si="879"/>
        <v>0</v>
      </c>
      <c r="CD160" s="1180">
        <f t="shared" ca="1" si="880"/>
        <v>0</v>
      </c>
      <c r="CE160" s="1180">
        <f t="shared" ca="1" si="880"/>
        <v>0</v>
      </c>
      <c r="CF160" s="1180">
        <f t="shared" ca="1" si="880"/>
        <v>0</v>
      </c>
      <c r="CG160" s="1180">
        <f t="shared" ca="1" si="880"/>
        <v>0</v>
      </c>
      <c r="CH160" s="1180">
        <f t="shared" ca="1" si="880"/>
        <v>0</v>
      </c>
      <c r="CI160" s="1180">
        <f t="shared" ca="1" si="880"/>
        <v>0</v>
      </c>
      <c r="CJ160" s="1180">
        <f t="shared" ca="1" si="880"/>
        <v>0</v>
      </c>
      <c r="CK160" s="1180">
        <f t="shared" ca="1" si="880"/>
        <v>0</v>
      </c>
      <c r="CL160" s="1180">
        <f t="shared" ca="1" si="880"/>
        <v>0</v>
      </c>
      <c r="CM160" s="1180">
        <f t="shared" ca="1" si="880"/>
        <v>0</v>
      </c>
      <c r="CN160" s="1180">
        <f t="shared" ca="1" si="880"/>
        <v>0</v>
      </c>
      <c r="CO160" s="1180">
        <f t="shared" ca="1" si="880"/>
        <v>0</v>
      </c>
      <c r="DA160" s="1180">
        <f t="shared" ca="1" si="881"/>
        <v>0</v>
      </c>
      <c r="DB160" s="1180">
        <f t="shared" ca="1" si="881"/>
        <v>0</v>
      </c>
      <c r="DC160" s="1180">
        <f t="shared" ca="1" si="881"/>
        <v>0</v>
      </c>
      <c r="DD160" s="1180">
        <f t="shared" ca="1" si="881"/>
        <v>0</v>
      </c>
      <c r="DE160" s="1180">
        <f t="shared" ca="1" si="881"/>
        <v>0</v>
      </c>
      <c r="DF160" s="1180">
        <f t="shared" ca="1" si="881"/>
        <v>0</v>
      </c>
      <c r="DG160" s="1180">
        <f t="shared" ca="1" si="881"/>
        <v>0</v>
      </c>
      <c r="DH160" s="1180">
        <f t="shared" ca="1" si="881"/>
        <v>0</v>
      </c>
      <c r="DI160" s="1180">
        <f t="shared" ca="1" si="881"/>
        <v>0</v>
      </c>
      <c r="DJ160" s="1180">
        <f t="shared" ca="1" si="881"/>
        <v>0</v>
      </c>
      <c r="DV160" s="1180">
        <f t="shared" ca="1" si="882"/>
        <v>0</v>
      </c>
      <c r="DW160" s="1180">
        <f t="shared" ca="1" si="882"/>
        <v>0</v>
      </c>
      <c r="DX160" s="1180">
        <f t="shared" ca="1" si="882"/>
        <v>0</v>
      </c>
      <c r="DY160" s="1180">
        <f t="shared" ca="1" si="882"/>
        <v>0</v>
      </c>
      <c r="DZ160" s="1180">
        <f t="shared" ca="1" si="882"/>
        <v>0</v>
      </c>
      <c r="EA160" s="1180">
        <f t="shared" ca="1" si="882"/>
        <v>0</v>
      </c>
      <c r="EB160" s="1180">
        <f t="shared" ca="1" si="882"/>
        <v>0</v>
      </c>
      <c r="EC160" s="1180">
        <f t="shared" ca="1" si="882"/>
        <v>0</v>
      </c>
      <c r="ED160" s="1180">
        <f t="shared" ca="1" si="882"/>
        <v>0</v>
      </c>
      <c r="EE160" s="1180">
        <f t="shared" ca="1" si="882"/>
        <v>0</v>
      </c>
      <c r="EF160" s="1180">
        <f t="shared" ca="1" si="882"/>
        <v>0</v>
      </c>
      <c r="EG160" s="1180">
        <f t="shared" ca="1" si="882"/>
        <v>0</v>
      </c>
      <c r="EH160" s="1180">
        <f t="shared" ca="1" si="882"/>
        <v>0</v>
      </c>
      <c r="EI160" s="1180">
        <f t="shared" ca="1" si="882"/>
        <v>0</v>
      </c>
      <c r="EJ160" s="1180">
        <f t="shared" ca="1" si="882"/>
        <v>0</v>
      </c>
      <c r="EK160" s="1180">
        <f t="shared" ca="1" si="882"/>
        <v>0</v>
      </c>
      <c r="EW160" s="1180">
        <f t="shared" ca="1" si="883"/>
        <v>0</v>
      </c>
      <c r="EX160" s="1180">
        <f t="shared" ca="1" si="883"/>
        <v>0</v>
      </c>
      <c r="EY160" s="1180">
        <f t="shared" ca="1" si="883"/>
        <v>0</v>
      </c>
      <c r="EZ160" s="1180">
        <f t="shared" ca="1" si="883"/>
        <v>0</v>
      </c>
      <c r="FA160" s="1180">
        <f t="shared" ca="1" si="883"/>
        <v>0</v>
      </c>
      <c r="FB160" s="1180">
        <f t="shared" ca="1" si="883"/>
        <v>0</v>
      </c>
      <c r="FN160" s="1180">
        <f t="shared" ca="1" si="884"/>
        <v>0</v>
      </c>
      <c r="FO160" s="1180">
        <f t="shared" ca="1" si="884"/>
        <v>0</v>
      </c>
      <c r="FP160" s="1180">
        <f t="shared" ca="1" si="884"/>
        <v>0</v>
      </c>
      <c r="FQ160" s="1180">
        <f t="shared" ca="1" si="884"/>
        <v>0</v>
      </c>
      <c r="FR160" s="1180">
        <f t="shared" ca="1" si="884"/>
        <v>0</v>
      </c>
      <c r="FS160" s="1180">
        <f t="shared" ca="1" si="884"/>
        <v>0</v>
      </c>
      <c r="FT160" s="1180">
        <f t="shared" ca="1" si="884"/>
        <v>0</v>
      </c>
      <c r="FU160" s="1180">
        <f t="shared" ca="1" si="884"/>
        <v>0</v>
      </c>
      <c r="FV160" s="1180">
        <f t="shared" ca="1" si="884"/>
        <v>0</v>
      </c>
      <c r="FW160" s="1180">
        <f t="shared" ca="1" si="884"/>
        <v>0</v>
      </c>
      <c r="FX160" s="1180">
        <f t="shared" ca="1" si="884"/>
        <v>0</v>
      </c>
      <c r="GJ160" s="1180">
        <f t="shared" ca="1" si="885"/>
        <v>0</v>
      </c>
      <c r="GK160" s="1180">
        <f t="shared" ca="1" si="885"/>
        <v>0</v>
      </c>
      <c r="GL160" s="1180">
        <f t="shared" ca="1" si="885"/>
        <v>0</v>
      </c>
      <c r="GM160" s="1180">
        <f t="shared" ca="1" si="885"/>
        <v>0</v>
      </c>
      <c r="GN160" s="1180">
        <f t="shared" ca="1" si="885"/>
        <v>0</v>
      </c>
      <c r="GO160" s="1180">
        <f t="shared" ca="1" si="885"/>
        <v>0</v>
      </c>
      <c r="GP160" s="1180">
        <f t="shared" ca="1" si="885"/>
        <v>0</v>
      </c>
      <c r="GQ160" s="1180">
        <f t="shared" ca="1" si="885"/>
        <v>0</v>
      </c>
      <c r="HC160" s="1180">
        <f t="shared" ca="1" si="886"/>
        <v>0</v>
      </c>
      <c r="HD160" s="1180">
        <f t="shared" ca="1" si="886"/>
        <v>0</v>
      </c>
      <c r="HE160" s="1180">
        <f t="shared" ca="1" si="886"/>
        <v>0</v>
      </c>
      <c r="HF160" s="1180">
        <f t="shared" ca="1" si="886"/>
        <v>0</v>
      </c>
      <c r="HG160" s="1180">
        <f t="shared" ca="1" si="886"/>
        <v>0</v>
      </c>
      <c r="HH160" s="1180">
        <f t="shared" ca="1" si="886"/>
        <v>0</v>
      </c>
      <c r="HT160" s="1180">
        <f t="shared" ca="1" si="887"/>
        <v>0</v>
      </c>
      <c r="HU160" s="1180">
        <f t="shared" ca="1" si="887"/>
        <v>0</v>
      </c>
      <c r="HV160" s="1180">
        <f t="shared" ca="1" si="887"/>
        <v>0</v>
      </c>
      <c r="HW160" s="1180">
        <f t="shared" ca="1" si="887"/>
        <v>0</v>
      </c>
      <c r="HX160" s="1180">
        <f t="shared" ca="1" si="887"/>
        <v>0</v>
      </c>
      <c r="HY160" s="1180">
        <f t="shared" ca="1" si="887"/>
        <v>0</v>
      </c>
      <c r="HZ160" s="1180">
        <f t="shared" ca="1" si="887"/>
        <v>0</v>
      </c>
      <c r="IA160" s="1180">
        <f t="shared" ca="1" si="887"/>
        <v>0</v>
      </c>
      <c r="IB160" s="1180">
        <f t="shared" ca="1" si="887"/>
        <v>0</v>
      </c>
      <c r="IC160" s="1180">
        <f t="shared" ca="1" si="887"/>
        <v>0</v>
      </c>
      <c r="ID160" s="1180">
        <f t="shared" ca="1" si="887"/>
        <v>0</v>
      </c>
      <c r="IE160" s="1180">
        <f t="shared" ca="1" si="887"/>
        <v>0</v>
      </c>
      <c r="IQ160" s="1180">
        <f t="shared" ca="1" si="888"/>
        <v>0</v>
      </c>
      <c r="IR160" s="1180">
        <f t="shared" ca="1" si="888"/>
        <v>0</v>
      </c>
      <c r="IS160" s="1180">
        <f t="shared" ca="1" si="888"/>
        <v>0</v>
      </c>
      <c r="IT160" s="1180">
        <f t="shared" ca="1" si="888"/>
        <v>0</v>
      </c>
      <c r="IU160" s="1180">
        <f t="shared" ca="1" si="888"/>
        <v>0</v>
      </c>
      <c r="IV160" s="1180">
        <f t="shared" ca="1" si="888"/>
        <v>0</v>
      </c>
      <c r="IW160" s="1180">
        <f t="shared" ca="1" si="888"/>
        <v>0</v>
      </c>
      <c r="IX160" s="1180">
        <f t="shared" ca="1" si="888"/>
        <v>0</v>
      </c>
      <c r="IY160" s="1180">
        <f t="shared" ca="1" si="888"/>
        <v>0</v>
      </c>
      <c r="IZ160" s="1180">
        <f t="shared" ca="1" si="888"/>
        <v>0</v>
      </c>
      <c r="JA160" s="1180">
        <f t="shared" ca="1" si="889"/>
        <v>0</v>
      </c>
      <c r="JB160" s="1180">
        <f t="shared" ca="1" si="889"/>
        <v>0</v>
      </c>
      <c r="JC160" s="1180">
        <f t="shared" ca="1" si="889"/>
        <v>0</v>
      </c>
      <c r="JD160" s="1180">
        <f t="shared" ca="1" si="889"/>
        <v>0</v>
      </c>
      <c r="JE160" s="1180">
        <f t="shared" ca="1" si="889"/>
        <v>0</v>
      </c>
      <c r="JF160" s="1180">
        <f t="shared" ca="1" si="889"/>
        <v>0</v>
      </c>
      <c r="JG160" s="1180">
        <f t="shared" ca="1" si="889"/>
        <v>0</v>
      </c>
      <c r="JH160" s="1180">
        <f t="shared" ca="1" si="889"/>
        <v>0</v>
      </c>
      <c r="JT160" s="1180">
        <f t="shared" ca="1" si="890"/>
        <v>0</v>
      </c>
      <c r="JU160" s="1180">
        <f t="shared" ca="1" si="890"/>
        <v>0</v>
      </c>
      <c r="JV160" s="1180">
        <f t="shared" ca="1" si="890"/>
        <v>0</v>
      </c>
      <c r="JW160" s="1180">
        <f t="shared" ca="1" si="890"/>
        <v>0</v>
      </c>
      <c r="JX160" s="1180">
        <f t="shared" ca="1" si="890"/>
        <v>0</v>
      </c>
      <c r="JY160" s="1180">
        <f t="shared" ca="1" si="890"/>
        <v>0</v>
      </c>
      <c r="JZ160" s="1180">
        <f t="shared" ca="1" si="890"/>
        <v>0</v>
      </c>
      <c r="KA160" s="1180">
        <f t="shared" ca="1" si="890"/>
        <v>0</v>
      </c>
      <c r="KB160" s="1180">
        <f t="shared" ca="1" si="890"/>
        <v>0</v>
      </c>
      <c r="KC160" s="1180">
        <f t="shared" ca="1" si="890"/>
        <v>0</v>
      </c>
      <c r="KL160" s="1180">
        <f t="shared" ca="1" si="891"/>
        <v>0</v>
      </c>
      <c r="KM160" s="1180">
        <f t="shared" ca="1" si="891"/>
        <v>0</v>
      </c>
      <c r="KN160" s="1180">
        <f t="shared" ca="1" si="891"/>
        <v>0</v>
      </c>
      <c r="KO160" s="1180">
        <f t="shared" ca="1" si="891"/>
        <v>0</v>
      </c>
      <c r="KP160" s="1180">
        <f t="shared" ca="1" si="891"/>
        <v>0</v>
      </c>
      <c r="KQ160" s="1180">
        <f t="shared" ca="1" si="891"/>
        <v>0</v>
      </c>
      <c r="KR160" s="1180">
        <f t="shared" ca="1" si="891"/>
        <v>0</v>
      </c>
      <c r="LA160" s="1180">
        <f t="shared" ca="1" si="892"/>
        <v>0</v>
      </c>
      <c r="LB160" s="1180">
        <f t="shared" ca="1" si="892"/>
        <v>0</v>
      </c>
      <c r="LC160" s="1180">
        <f t="shared" ca="1" si="892"/>
        <v>0</v>
      </c>
      <c r="LD160" s="1180">
        <f t="shared" ca="1" si="892"/>
        <v>0</v>
      </c>
      <c r="LE160" s="1180">
        <f t="shared" ca="1" si="892"/>
        <v>0</v>
      </c>
      <c r="LF160" s="1180">
        <f t="shared" ca="1" si="892"/>
        <v>0</v>
      </c>
      <c r="LG160" s="1180">
        <f t="shared" ca="1" si="892"/>
        <v>0</v>
      </c>
      <c r="LH160" s="1180">
        <f t="shared" ca="1" si="892"/>
        <v>0</v>
      </c>
      <c r="LI160" s="1180">
        <f t="shared" ca="1" si="892"/>
        <v>0</v>
      </c>
      <c r="LJ160" s="1180">
        <f t="shared" ca="1" si="892"/>
        <v>0</v>
      </c>
      <c r="LK160" s="1180">
        <f t="shared" ca="1" si="892"/>
        <v>0</v>
      </c>
      <c r="LW160" s="1180">
        <f t="shared" ca="1" si="893"/>
        <v>0</v>
      </c>
      <c r="LX160" s="1180">
        <f t="shared" ca="1" si="893"/>
        <v>0</v>
      </c>
      <c r="LY160" s="1180">
        <f t="shared" ca="1" si="893"/>
        <v>0</v>
      </c>
      <c r="LZ160" s="1180">
        <f t="shared" ca="1" si="893"/>
        <v>0</v>
      </c>
      <c r="MA160" s="1180">
        <f t="shared" ca="1" si="893"/>
        <v>0</v>
      </c>
      <c r="MB160" s="1180">
        <f t="shared" ca="1" si="893"/>
        <v>0</v>
      </c>
      <c r="MC160" s="1180">
        <f t="shared" ca="1" si="893"/>
        <v>0</v>
      </c>
      <c r="MD160" s="1180">
        <f t="shared" ca="1" si="893"/>
        <v>0</v>
      </c>
      <c r="ME160" s="1180">
        <f t="shared" ca="1" si="893"/>
        <v>0</v>
      </c>
      <c r="MF160" s="1180">
        <f t="shared" ca="1" si="893"/>
        <v>0</v>
      </c>
      <c r="MG160" s="1180">
        <f t="shared" ca="1" si="894"/>
        <v>0</v>
      </c>
      <c r="MH160" s="1180">
        <f t="shared" ca="1" si="894"/>
        <v>0</v>
      </c>
      <c r="MI160" s="1180">
        <f t="shared" ca="1" si="894"/>
        <v>0</v>
      </c>
      <c r="MJ160" s="1180">
        <f t="shared" ca="1" si="894"/>
        <v>0</v>
      </c>
      <c r="MK160" s="1180">
        <f t="shared" ca="1" si="894"/>
        <v>0</v>
      </c>
      <c r="ML160" s="1180">
        <f t="shared" ca="1" si="894"/>
        <v>0</v>
      </c>
      <c r="MM160" s="1180">
        <f t="shared" ca="1" si="894"/>
        <v>0</v>
      </c>
      <c r="MN160" s="1180">
        <f t="shared" ca="1" si="894"/>
        <v>0</v>
      </c>
      <c r="MO160" s="1180">
        <f t="shared" ca="1" si="894"/>
        <v>0</v>
      </c>
      <c r="NA160" s="1180">
        <f t="shared" ca="1" si="895"/>
        <v>0</v>
      </c>
      <c r="NB160" s="1180">
        <f t="shared" ca="1" si="895"/>
        <v>0</v>
      </c>
      <c r="NC160" s="1180">
        <f t="shared" ca="1" si="895"/>
        <v>0</v>
      </c>
      <c r="ND160" s="1180">
        <f t="shared" ca="1" si="895"/>
        <v>0</v>
      </c>
      <c r="NE160" s="1180">
        <f t="shared" ca="1" si="895"/>
        <v>0</v>
      </c>
      <c r="NF160" s="1180">
        <f t="shared" ca="1" si="895"/>
        <v>0</v>
      </c>
      <c r="NG160" s="1180">
        <f t="shared" ca="1" si="895"/>
        <v>0</v>
      </c>
      <c r="NH160" s="1180">
        <f t="shared" ca="1" si="895"/>
        <v>0</v>
      </c>
      <c r="NI160" s="1180">
        <f t="shared" ca="1" si="895"/>
        <v>0</v>
      </c>
      <c r="NJ160" s="1180">
        <f t="shared" ca="1" si="895"/>
        <v>0</v>
      </c>
      <c r="NK160" s="1180">
        <f t="shared" ca="1" si="895"/>
        <v>0</v>
      </c>
      <c r="NL160" s="1180">
        <f t="shared" ca="1" si="895"/>
        <v>0</v>
      </c>
      <c r="NM160" s="1180">
        <f t="shared" ca="1" si="895"/>
        <v>0</v>
      </c>
      <c r="NN160" s="1180">
        <f t="shared" ca="1" si="895"/>
        <v>0</v>
      </c>
      <c r="NO160" s="1180">
        <f t="shared" ca="1" si="895"/>
        <v>0</v>
      </c>
      <c r="NP160" s="1180">
        <f t="shared" ca="1" si="895"/>
        <v>0</v>
      </c>
      <c r="OH160" s="1180">
        <f t="shared" ca="1" si="896"/>
        <v>0</v>
      </c>
      <c r="OI160" s="1180">
        <f t="shared" ca="1" si="896"/>
        <v>0</v>
      </c>
      <c r="OJ160" s="1180">
        <f t="shared" ca="1" si="896"/>
        <v>0</v>
      </c>
      <c r="OK160" s="1180">
        <f t="shared" ca="1" si="896"/>
        <v>0</v>
      </c>
      <c r="OL160" s="1180">
        <f t="shared" ca="1" si="896"/>
        <v>0</v>
      </c>
      <c r="OM160" s="1180">
        <f t="shared" ca="1" si="896"/>
        <v>0</v>
      </c>
      <c r="ON160" s="1180">
        <f t="shared" ca="1" si="896"/>
        <v>0</v>
      </c>
      <c r="OO160" s="1180">
        <f t="shared" ca="1" si="896"/>
        <v>0</v>
      </c>
      <c r="PA160" s="1180">
        <f t="shared" ca="1" si="897"/>
        <v>0</v>
      </c>
      <c r="PB160" s="1180">
        <f t="shared" ca="1" si="897"/>
        <v>0</v>
      </c>
      <c r="PC160" s="1180">
        <f t="shared" ca="1" si="897"/>
        <v>0</v>
      </c>
      <c r="PD160" s="1180">
        <f t="shared" ca="1" si="897"/>
        <v>0</v>
      </c>
      <c r="PE160" s="1180">
        <f t="shared" ca="1" si="897"/>
        <v>0</v>
      </c>
      <c r="PF160" s="1180">
        <f t="shared" ca="1" si="897"/>
        <v>0</v>
      </c>
      <c r="PG160" s="1180">
        <f t="shared" ca="1" si="897"/>
        <v>0</v>
      </c>
      <c r="PH160" s="1180">
        <f t="shared" ca="1" si="897"/>
        <v>0</v>
      </c>
      <c r="PI160" s="1180">
        <f t="shared" ca="1" si="897"/>
        <v>0</v>
      </c>
      <c r="PJ160" s="1180">
        <f t="shared" ca="1" si="897"/>
        <v>0</v>
      </c>
      <c r="PK160" s="1180">
        <f t="shared" ca="1" si="897"/>
        <v>0</v>
      </c>
      <c r="PW160" s="1180">
        <f t="shared" ca="1" si="898"/>
        <v>0</v>
      </c>
      <c r="PX160" s="1180">
        <f t="shared" ca="1" si="898"/>
        <v>0</v>
      </c>
      <c r="PY160" s="1180">
        <f t="shared" ca="1" si="898"/>
        <v>0</v>
      </c>
      <c r="PZ160" s="1180">
        <f t="shared" ca="1" si="898"/>
        <v>0</v>
      </c>
    </row>
    <row r="161" spans="1:442" ht="12" customHeight="1">
      <c r="A161" s="1">
        <v>129</v>
      </c>
      <c r="B161" s="1" t="s">
        <v>2649</v>
      </c>
      <c r="C161" s="1" t="s">
        <v>2697</v>
      </c>
      <c r="D161" s="1" t="s">
        <v>93</v>
      </c>
      <c r="E161" s="1181">
        <v>162.14240000000001</v>
      </c>
      <c r="F161" s="1">
        <v>-0.619510843607469</v>
      </c>
      <c r="J161" s="1180">
        <f t="shared" ca="1" si="876"/>
        <v>-79.599635183878945</v>
      </c>
      <c r="K161" s="1180">
        <f t="shared" ca="1" si="876"/>
        <v>-79.599635183878945</v>
      </c>
      <c r="T161" s="1180">
        <f t="shared" ca="1" si="877"/>
        <v>-79.599635183878945</v>
      </c>
      <c r="U161" s="1180">
        <f t="shared" ca="1" si="877"/>
        <v>-537.32682082790018</v>
      </c>
      <c r="V161" s="1180">
        <f t="shared" ca="1" si="877"/>
        <v>-138.57632022666962</v>
      </c>
      <c r="W161" s="1180">
        <f t="shared" ca="1" si="877"/>
        <v>-14.69726219583734</v>
      </c>
      <c r="X161" s="1180">
        <f t="shared" ca="1" si="877"/>
        <v>-93.456649309600834</v>
      </c>
      <c r="Y161" s="1180">
        <f t="shared" ca="1" si="877"/>
        <v>-854.21438269146347</v>
      </c>
      <c r="Z161" s="1180">
        <f t="shared" ca="1" si="877"/>
        <v>-74.956673022826962</v>
      </c>
      <c r="AA161" s="1180">
        <f t="shared" ca="1" si="877"/>
        <v>-779.25771005071454</v>
      </c>
      <c r="AB161" s="1180">
        <f t="shared" ca="1" si="877"/>
        <v>-0.52963714454484501</v>
      </c>
      <c r="AC161" s="1180">
        <f t="shared" ca="1" si="877"/>
        <v>-138.04668297514289</v>
      </c>
      <c r="AD161" s="1180">
        <f t="shared" ca="1" si="877"/>
        <v>-0.5297241361206898</v>
      </c>
      <c r="AM161" s="1180">
        <f t="shared" ca="1" si="878"/>
        <v>-537.32682082790018</v>
      </c>
      <c r="AN161" s="1180">
        <f t="shared" ca="1" si="878"/>
        <v>-537.32682082790018</v>
      </c>
      <c r="AO161" s="1180">
        <f t="shared" ca="1" si="878"/>
        <v>-779.25771005071454</v>
      </c>
      <c r="AP161" s="1180">
        <f t="shared" ca="1" si="878"/>
        <v>-779.25771005071454</v>
      </c>
      <c r="AQ161" s="1180">
        <f t="shared" ca="1" si="878"/>
        <v>-53.37231390151058</v>
      </c>
      <c r="AR161" s="1180">
        <f t="shared" ca="1" si="878"/>
        <v>-59.917490071336601</v>
      </c>
      <c r="AS161" s="1180">
        <f t="shared" ca="1" si="878"/>
        <v>-15.039182836866896</v>
      </c>
      <c r="AT161" s="1180">
        <f t="shared" ca="1" si="878"/>
        <v>-49.386694061939714</v>
      </c>
      <c r="AU161" s="1180">
        <f t="shared" ca="1" si="878"/>
        <v>-63.903109910907475</v>
      </c>
      <c r="AV161" s="1180">
        <f t="shared" ca="1" si="878"/>
        <v>-725.88539805959533</v>
      </c>
      <c r="AW161" s="1180">
        <f t="shared" ca="1" si="878"/>
        <v>-49.386694061939714</v>
      </c>
      <c r="AX161" s="1180">
        <f t="shared" ca="1" si="878"/>
        <v>-128.32898692433756</v>
      </c>
      <c r="AY161" s="1180">
        <f t="shared" ca="1" si="878"/>
        <v>0</v>
      </c>
      <c r="AZ161" s="1180">
        <f t="shared" ca="1" si="878"/>
        <v>-576.64619546228744</v>
      </c>
      <c r="BA161" s="1180">
        <f t="shared" ca="1" si="878"/>
        <v>-576.64619546228744</v>
      </c>
      <c r="BB161" s="1180">
        <f t="shared" ca="1" si="878"/>
        <v>-1302.5316775790977</v>
      </c>
      <c r="BN161" s="1180">
        <f t="shared" ca="1" si="879"/>
        <v>-134.23531527034922</v>
      </c>
      <c r="BO161" s="1180">
        <f t="shared" ca="1" si="879"/>
        <v>-134.61652276351256</v>
      </c>
      <c r="BP161" s="1180">
        <f t="shared" ca="1" si="879"/>
        <v>-0.14475328491291062</v>
      </c>
      <c r="BQ161" s="1180">
        <f t="shared" ca="1" si="879"/>
        <v>-0.40423541803443241</v>
      </c>
      <c r="BR161" s="1180">
        <f t="shared" ca="1" si="879"/>
        <v>0</v>
      </c>
      <c r="CD161" s="1180">
        <f t="shared" ca="1" si="880"/>
        <v>-1302.5316775790977</v>
      </c>
      <c r="CE161" s="1180">
        <f t="shared" ca="1" si="880"/>
        <v>-1302.5316775790977</v>
      </c>
      <c r="CF161" s="1180">
        <f t="shared" ca="1" si="880"/>
        <v>-134.23531527034922</v>
      </c>
      <c r="CG161" s="1180">
        <f t="shared" ca="1" si="880"/>
        <v>-134.61652276351256</v>
      </c>
      <c r="CH161" s="1180">
        <f t="shared" ca="1" si="880"/>
        <v>-1352.4062924430493</v>
      </c>
      <c r="CI161" s="1180">
        <f t="shared" ca="1" si="880"/>
        <v>-1.8190593735133809</v>
      </c>
      <c r="CJ161" s="1180">
        <f t="shared" ca="1" si="880"/>
        <v>0</v>
      </c>
      <c r="CK161" s="1180">
        <f t="shared" ca="1" si="880"/>
        <v>-1343.4861369782816</v>
      </c>
      <c r="CL161" s="1180">
        <f t="shared" ca="1" si="880"/>
        <v>-1.4083409587234452</v>
      </c>
      <c r="CM161" s="1180">
        <f t="shared" ca="1" si="880"/>
        <v>-49.87461524603021</v>
      </c>
      <c r="CN161" s="1180">
        <f t="shared" ca="1" si="880"/>
        <v>-1445.4371919592393</v>
      </c>
      <c r="CO161" s="1180">
        <f t="shared" ca="1" si="880"/>
        <v>-101.95105421680115</v>
      </c>
      <c r="DA161" s="1180">
        <f t="shared" ca="1" si="881"/>
        <v>-2.5401131590403927</v>
      </c>
      <c r="DB161" s="1180">
        <f t="shared" ca="1" si="881"/>
        <v>-1.5091153655272612E-2</v>
      </c>
      <c r="DC161" s="1180">
        <f t="shared" ca="1" si="881"/>
        <v>0</v>
      </c>
      <c r="DD161" s="1180">
        <f t="shared" ca="1" si="881"/>
        <v>0</v>
      </c>
      <c r="DE161" s="1180">
        <f t="shared" ca="1" si="881"/>
        <v>-2.7286802489754867</v>
      </c>
      <c r="DF161" s="1180">
        <f t="shared" ca="1" si="881"/>
        <v>-0.14057274441565618</v>
      </c>
      <c r="DG161" s="1180">
        <f t="shared" ca="1" si="881"/>
        <v>-2.4382482474215665</v>
      </c>
      <c r="DH161" s="1180">
        <f t="shared" ca="1" si="881"/>
        <v>-2.4382482474215665</v>
      </c>
      <c r="DI161" s="1180">
        <f t="shared" ca="1" si="881"/>
        <v>-2.3221411894760755</v>
      </c>
      <c r="DJ161" s="1180">
        <f t="shared" ca="1" si="881"/>
        <v>-0.11610705947380377</v>
      </c>
      <c r="DV161" s="1180">
        <f t="shared" ca="1" si="882"/>
        <v>-43.630312324941933</v>
      </c>
      <c r="DW161" s="1180">
        <f t="shared" ca="1" si="882"/>
        <v>-1.6303270118106861</v>
      </c>
      <c r="DX161" s="1180">
        <f t="shared" ca="1" si="882"/>
        <v>-50.802263027976565</v>
      </c>
      <c r="DY161" s="1180">
        <f t="shared" ca="1" si="882"/>
        <v>-2.5401131590403927</v>
      </c>
      <c r="DZ161" s="1180">
        <f t="shared" ca="1" si="882"/>
        <v>0</v>
      </c>
      <c r="EA161" s="1180">
        <f t="shared" ca="1" si="882"/>
        <v>-2.7286802489754867</v>
      </c>
      <c r="EB161" s="1180">
        <f t="shared" ca="1" si="882"/>
        <v>-48.262149895681645</v>
      </c>
      <c r="EC161" s="1180">
        <f t="shared" ca="1" si="882"/>
        <v>-0.30072552238544265</v>
      </c>
      <c r="ED161" s="1180">
        <f t="shared" ca="1" si="882"/>
        <v>-49.87461524603021</v>
      </c>
      <c r="EE161" s="1180">
        <f t="shared" ca="1" si="882"/>
        <v>-2.8149755368807376</v>
      </c>
      <c r="EF161" s="1180">
        <f t="shared" ca="1" si="882"/>
        <v>0</v>
      </c>
      <c r="EG161" s="1180">
        <f t="shared" ca="1" si="882"/>
        <v>0</v>
      </c>
      <c r="EH161" s="1180">
        <f t="shared" ca="1" si="882"/>
        <v>0</v>
      </c>
      <c r="EI161" s="1180">
        <f t="shared" ca="1" si="882"/>
        <v>-0.30072552238544265</v>
      </c>
      <c r="EJ161" s="1180">
        <f t="shared" ca="1" si="882"/>
        <v>0</v>
      </c>
      <c r="EK161" s="1180">
        <f t="shared" ca="1" si="882"/>
        <v>-2.3221411894760755</v>
      </c>
      <c r="EW161" s="1180">
        <f t="shared" ca="1" si="883"/>
        <v>-1445.4371919592393</v>
      </c>
      <c r="EX161" s="1180">
        <f t="shared" ca="1" si="883"/>
        <v>-1445.4371919592393</v>
      </c>
      <c r="EY161" s="1180">
        <f t="shared" ca="1" si="883"/>
        <v>-1306.8874498597611</v>
      </c>
      <c r="EZ161" s="1180">
        <f t="shared" ca="1" si="883"/>
        <v>-1306.8874498597611</v>
      </c>
      <c r="FA161" s="1180">
        <f t="shared" ca="1" si="883"/>
        <v>-8.6424520524046769E-2</v>
      </c>
      <c r="FB161" s="1180">
        <f t="shared" ca="1" si="883"/>
        <v>-138.46331752775581</v>
      </c>
      <c r="FN161" s="1180">
        <f t="shared" ca="1" si="884"/>
        <v>-0.14475328491291062</v>
      </c>
      <c r="FO161" s="1180">
        <f t="shared" ca="1" si="884"/>
        <v>-1.4083409587234452</v>
      </c>
      <c r="FP161" s="1180">
        <f t="shared" ca="1" si="884"/>
        <v>-8.6424520524046769E-2</v>
      </c>
      <c r="FQ161" s="1180">
        <f t="shared" ca="1" si="884"/>
        <v>-138.46331752775581</v>
      </c>
      <c r="FR161" s="1180">
        <f t="shared" ca="1" si="884"/>
        <v>-8.2549236477208261</v>
      </c>
      <c r="FS161" s="1180">
        <f t="shared" ca="1" si="884"/>
        <v>-138.04668297514289</v>
      </c>
      <c r="FT161" s="1180">
        <f t="shared" ca="1" si="884"/>
        <v>-7.8382965838415908</v>
      </c>
      <c r="FU161" s="1180">
        <f t="shared" ca="1" si="884"/>
        <v>-1.6395187637783244</v>
      </c>
      <c r="FV161" s="1180">
        <f t="shared" ca="1" si="884"/>
        <v>-102.299971130865</v>
      </c>
      <c r="FW161" s="1180">
        <f t="shared" ca="1" si="884"/>
        <v>-1.9884357810033175</v>
      </c>
      <c r="FX161" s="1180">
        <f t="shared" ca="1" si="884"/>
        <v>-101.95105421680115</v>
      </c>
      <c r="GJ161" s="1180">
        <f t="shared" ca="1" si="885"/>
        <v>-8.2549236477208261</v>
      </c>
      <c r="GK161" s="1180">
        <f t="shared" ca="1" si="885"/>
        <v>-8.2549236477208261</v>
      </c>
      <c r="GL161" s="1180">
        <f t="shared" ca="1" si="885"/>
        <v>-7.8383038433283323</v>
      </c>
      <c r="GM161" s="1180">
        <f t="shared" ca="1" si="885"/>
        <v>-0.41661982349640703</v>
      </c>
      <c r="GN161" s="1180">
        <f t="shared" ca="1" si="885"/>
        <v>-0.41661982349640703</v>
      </c>
      <c r="GO161" s="1180">
        <f t="shared" ca="1" si="885"/>
        <v>-7.8383038433283323</v>
      </c>
      <c r="GP161" s="1180">
        <f t="shared" ca="1" si="885"/>
        <v>-0.41661982349640703</v>
      </c>
      <c r="GQ161" s="1180">
        <f t="shared" ca="1" si="885"/>
        <v>-7.8382965838415908</v>
      </c>
      <c r="HC161" s="1180">
        <f t="shared" ca="1" si="886"/>
        <v>-1306.8874498597611</v>
      </c>
      <c r="HD161" s="1180">
        <f t="shared" ca="1" si="886"/>
        <v>-1258.2422481792057</v>
      </c>
      <c r="HE161" s="1180">
        <f t="shared" ca="1" si="886"/>
        <v>-0.90649147120119067</v>
      </c>
      <c r="HF161" s="1180">
        <f t="shared" ca="1" si="886"/>
        <v>-0.6637507480246615</v>
      </c>
      <c r="HG161" s="1180">
        <f t="shared" ca="1" si="886"/>
        <v>-48.887944398180295</v>
      </c>
      <c r="HH161" s="1180">
        <f t="shared" ca="1" si="886"/>
        <v>-1258.2422481792057</v>
      </c>
      <c r="HT161" s="1180">
        <f t="shared" ca="1" si="887"/>
        <v>-128.32898692433756</v>
      </c>
      <c r="HU161" s="1180">
        <f t="shared" ca="1" si="887"/>
        <v>-1258.2422481792057</v>
      </c>
      <c r="HV161" s="1180">
        <f t="shared" ca="1" si="887"/>
        <v>-1467.9370961518709</v>
      </c>
      <c r="HW161" s="1180">
        <f t="shared" ca="1" si="887"/>
        <v>-1467.9370961518709</v>
      </c>
      <c r="HX161" s="1180">
        <f t="shared" ca="1" si="887"/>
        <v>-1358.134890978057</v>
      </c>
      <c r="HY161" s="1180">
        <f t="shared" ca="1" si="887"/>
        <v>-103.85021083542274</v>
      </c>
      <c r="HZ161" s="1180">
        <f t="shared" ca="1" si="887"/>
        <v>-2.8677917454420663</v>
      </c>
      <c r="IA161" s="1180">
        <f t="shared" ca="1" si="887"/>
        <v>-3.4192583194465484E-2</v>
      </c>
      <c r="IB161" s="1180">
        <f t="shared" ca="1" si="887"/>
        <v>-17.911784932186961</v>
      </c>
      <c r="IC161" s="1180">
        <f t="shared" ca="1" si="887"/>
        <v>-559.77633272020626</v>
      </c>
      <c r="ID161" s="1180">
        <f t="shared" ca="1" si="887"/>
        <v>-559.77633272020626</v>
      </c>
      <c r="IE161" s="1180">
        <f t="shared" ca="1" si="887"/>
        <v>-62.900064335518984</v>
      </c>
      <c r="IQ161" s="1180">
        <f t="shared" ca="1" si="888"/>
        <v>-1358.134890978057</v>
      </c>
      <c r="IR161" s="1180">
        <f t="shared" ca="1" si="888"/>
        <v>-103.85021083542274</v>
      </c>
      <c r="IS161" s="1180">
        <f t="shared" ca="1" si="888"/>
        <v>-341.93680255743254</v>
      </c>
      <c r="IT161" s="1180">
        <f t="shared" ca="1" si="888"/>
        <v>-445.78701224662058</v>
      </c>
      <c r="IU161" s="1180">
        <f t="shared" ca="1" si="888"/>
        <v>-416.33304320390181</v>
      </c>
      <c r="IV161" s="1180">
        <f t="shared" ca="1" si="888"/>
        <v>-10003.015237876611</v>
      </c>
      <c r="IW161" s="1180">
        <f t="shared" ca="1" si="888"/>
        <v>-8206.4832705482586</v>
      </c>
      <c r="IX161" s="1180">
        <f t="shared" ca="1" si="888"/>
        <v>-16.595616755797604</v>
      </c>
      <c r="IY161" s="1180">
        <f t="shared" ca="1" si="888"/>
        <v>-29.453971258772594</v>
      </c>
      <c r="IZ161" s="1180">
        <f t="shared" ca="1" si="888"/>
        <v>-1454.6121057384223</v>
      </c>
      <c r="JA161" s="1180">
        <f t="shared" ca="1" si="889"/>
        <v>-8548.4200734877704</v>
      </c>
      <c r="JB161" s="1180">
        <f t="shared" ca="1" si="889"/>
        <v>-1435.6785122850019</v>
      </c>
      <c r="JC161" s="1180">
        <f t="shared" ca="1" si="889"/>
        <v>-18.899399284066181</v>
      </c>
      <c r="JD161" s="1180">
        <f t="shared" ca="1" si="889"/>
        <v>-1163.6896838265814</v>
      </c>
      <c r="JE161" s="1180">
        <f t="shared" ca="1" si="889"/>
        <v>-290.92242114768442</v>
      </c>
      <c r="JF161" s="1180">
        <f t="shared" ca="1" si="889"/>
        <v>-16.706329392307442</v>
      </c>
      <c r="JG161" s="1180">
        <f t="shared" ca="1" si="889"/>
        <v>-8.6035156424413213</v>
      </c>
      <c r="JH161" s="1180">
        <f t="shared" ca="1" si="889"/>
        <v>-3.4192583194465484E-2</v>
      </c>
      <c r="JT161" s="1180">
        <f t="shared" ca="1" si="890"/>
        <v>-0.40423541803443241</v>
      </c>
      <c r="JU161" s="1180">
        <f t="shared" ca="1" si="890"/>
        <v>-1.8190593735133809</v>
      </c>
      <c r="JV161" s="1180">
        <f t="shared" ca="1" si="890"/>
        <v>-1.5091153655272612E-2</v>
      </c>
      <c r="JW161" s="1180">
        <f t="shared" ca="1" si="890"/>
        <v>-0.30072552238544265</v>
      </c>
      <c r="JX161" s="1180">
        <f t="shared" ca="1" si="890"/>
        <v>-0.41661982349640703</v>
      </c>
      <c r="JY161" s="1180">
        <f t="shared" ca="1" si="890"/>
        <v>0</v>
      </c>
      <c r="JZ161" s="1180">
        <f t="shared" ca="1" si="890"/>
        <v>-0.41661982349640703</v>
      </c>
      <c r="KA161" s="1180">
        <f t="shared" ca="1" si="890"/>
        <v>-0.5297241361206898</v>
      </c>
      <c r="KB161" s="1180">
        <f t="shared" ca="1" si="890"/>
        <v>-30.648795815230365</v>
      </c>
      <c r="KC161" s="1180">
        <f t="shared" ca="1" si="890"/>
        <v>-2.5391114683144771</v>
      </c>
      <c r="KL161" s="1180">
        <f t="shared" ca="1" si="891"/>
        <v>0</v>
      </c>
      <c r="KM161" s="1180">
        <f t="shared" ca="1" si="891"/>
        <v>0</v>
      </c>
      <c r="KN161" s="1180">
        <f t="shared" ca="1" si="891"/>
        <v>0</v>
      </c>
      <c r="KO161" s="1180">
        <f t="shared" ca="1" si="891"/>
        <v>0</v>
      </c>
      <c r="KP161" s="1180">
        <f t="shared" ca="1" si="891"/>
        <v>0</v>
      </c>
      <c r="KQ161" s="1180">
        <f t="shared" ca="1" si="891"/>
        <v>0</v>
      </c>
      <c r="KR161" s="1180">
        <f t="shared" ca="1" si="891"/>
        <v>0</v>
      </c>
      <c r="LA161" s="1180">
        <f t="shared" ca="1" si="892"/>
        <v>-0.6637507480246615</v>
      </c>
      <c r="LB161" s="1180">
        <f t="shared" ca="1" si="892"/>
        <v>-2.8677917454420663</v>
      </c>
      <c r="LC161" s="1180">
        <f t="shared" ca="1" si="892"/>
        <v>-24.8198886726545</v>
      </c>
      <c r="LD161" s="1180">
        <f t="shared" ca="1" si="892"/>
        <v>-24.8198886726545</v>
      </c>
      <c r="LE161" s="1180">
        <f t="shared" ca="1" si="892"/>
        <v>-21.288346175366993</v>
      </c>
      <c r="LF161" s="1180">
        <f t="shared" ca="1" si="892"/>
        <v>-193.69519022226692</v>
      </c>
      <c r="LG161" s="1180">
        <f t="shared" ca="1" si="892"/>
        <v>-193.69519022226692</v>
      </c>
      <c r="LH161" s="1180">
        <f t="shared" ca="1" si="892"/>
        <v>0</v>
      </c>
      <c r="LI161" s="1180">
        <f t="shared" ca="1" si="892"/>
        <v>-208.04462985256262</v>
      </c>
      <c r="LJ161" s="1180">
        <f t="shared" ca="1" si="892"/>
        <v>-13.683999886265211</v>
      </c>
      <c r="LK161" s="1180">
        <f t="shared" ca="1" si="892"/>
        <v>0</v>
      </c>
      <c r="LW161" s="1180">
        <f t="shared" ca="1" si="893"/>
        <v>-14.69726219583734</v>
      </c>
      <c r="LX161" s="1180">
        <f t="shared" ca="1" si="893"/>
        <v>-93.456649309600834</v>
      </c>
      <c r="LY161" s="1180">
        <f t="shared" ca="1" si="893"/>
        <v>-48.887944398180295</v>
      </c>
      <c r="LZ161" s="1180">
        <f t="shared" ca="1" si="893"/>
        <v>-29.453971258772594</v>
      </c>
      <c r="MA161" s="1180">
        <f t="shared" ca="1" si="893"/>
        <v>-78.341915733368538</v>
      </c>
      <c r="MB161" s="1180">
        <f t="shared" ca="1" si="893"/>
        <v>-24.8198886726545</v>
      </c>
      <c r="MC161" s="1180">
        <f t="shared" ca="1" si="893"/>
        <v>-193.69519022226692</v>
      </c>
      <c r="MD161" s="1180">
        <f t="shared" ca="1" si="893"/>
        <v>-898.33904466704348</v>
      </c>
      <c r="ME161" s="1180">
        <f t="shared" ca="1" si="893"/>
        <v>-117.01303998029957</v>
      </c>
      <c r="MF161" s="1180">
        <f t="shared" ca="1" si="893"/>
        <v>-926.11832653440536</v>
      </c>
      <c r="MG161" s="1180">
        <f t="shared" ca="1" si="894"/>
        <v>-926.12272425505705</v>
      </c>
      <c r="MH161" s="1180">
        <f t="shared" ca="1" si="894"/>
        <v>-289.75795859215401</v>
      </c>
      <c r="MI161" s="1180">
        <f t="shared" ca="1" si="894"/>
        <v>-0.23323924864581677</v>
      </c>
      <c r="MJ161" s="1180">
        <f t="shared" ca="1" si="894"/>
        <v>-383.18089293494126</v>
      </c>
      <c r="MK161" s="1180">
        <f t="shared" ca="1" si="894"/>
        <v>-383.18089293494126</v>
      </c>
      <c r="ML161" s="1180">
        <f t="shared" ca="1" si="894"/>
        <v>-383.18089293494126</v>
      </c>
      <c r="MM161" s="1180">
        <f t="shared" ca="1" si="894"/>
        <v>-17.911784932186961</v>
      </c>
      <c r="MN161" s="1180">
        <f t="shared" ca="1" si="894"/>
        <v>-117.01303998029957</v>
      </c>
      <c r="MO161" s="1180">
        <f t="shared" ca="1" si="894"/>
        <v>0</v>
      </c>
      <c r="NA161" s="1180">
        <f t="shared" ca="1" si="895"/>
        <v>-74.956673022826962</v>
      </c>
      <c r="NB161" s="1180">
        <f t="shared" ca="1" si="895"/>
        <v>-59.917490071336601</v>
      </c>
      <c r="NC161" s="1180">
        <f t="shared" ca="1" si="895"/>
        <v>-15.039182836866896</v>
      </c>
      <c r="ND161" s="1180">
        <f t="shared" ca="1" si="895"/>
        <v>-135.93319421337213</v>
      </c>
      <c r="NE161" s="1180">
        <f t="shared" ca="1" si="895"/>
        <v>-789.95189303570783</v>
      </c>
      <c r="NF161" s="1180">
        <f t="shared" ca="1" si="895"/>
        <v>-925.88508686700175</v>
      </c>
      <c r="NG161" s="1180">
        <f t="shared" ca="1" si="895"/>
        <v>-135.93319421337213</v>
      </c>
      <c r="NH161" s="1180">
        <f t="shared" ca="1" si="895"/>
        <v>0</v>
      </c>
      <c r="NI161" s="1180">
        <f t="shared" ca="1" si="895"/>
        <v>-926.11832653440536</v>
      </c>
      <c r="NJ161" s="1180">
        <f t="shared" ca="1" si="895"/>
        <v>-926.11832653440536</v>
      </c>
      <c r="NK161" s="1180">
        <f t="shared" ca="1" si="895"/>
        <v>-0.23323924864581677</v>
      </c>
      <c r="NL161" s="1180">
        <f t="shared" ca="1" si="895"/>
        <v>-383.18089293494126</v>
      </c>
      <c r="NM161" s="1180">
        <f t="shared" ca="1" si="895"/>
        <v>-17.911784932186961</v>
      </c>
      <c r="NN161" s="1180">
        <f t="shared" ca="1" si="895"/>
        <v>-9.8729269166332099</v>
      </c>
      <c r="NO161" s="1180">
        <f t="shared" ca="1" si="895"/>
        <v>-117.01303998029957</v>
      </c>
      <c r="NP161" s="1180">
        <f t="shared" ca="1" si="895"/>
        <v>-289.75795859215401</v>
      </c>
      <c r="OH161" s="1180">
        <f t="shared" ca="1" si="896"/>
        <v>-42455.856512795981</v>
      </c>
      <c r="OI161" s="1180">
        <f t="shared" ca="1" si="896"/>
        <v>-585.38033995207172</v>
      </c>
      <c r="OJ161" s="1180">
        <f t="shared" ca="1" si="896"/>
        <v>-62.896208783903354</v>
      </c>
      <c r="OK161" s="1180">
        <f t="shared" ca="1" si="896"/>
        <v>-42455.856512795981</v>
      </c>
      <c r="OL161" s="1180">
        <f t="shared" ca="1" si="896"/>
        <v>-487.13812618051679</v>
      </c>
      <c r="OM161" s="1180">
        <f t="shared" ca="1" si="896"/>
        <v>-1012.1886544079192</v>
      </c>
      <c r="ON161" s="1180">
        <f t="shared" ca="1" si="896"/>
        <v>-4723.9076924689443</v>
      </c>
      <c r="OO161" s="1180">
        <f t="shared" ca="1" si="896"/>
        <v>-4723.9076924689443</v>
      </c>
      <c r="PA161" s="1180">
        <f t="shared" ca="1" si="897"/>
        <v>-537.32682082790018</v>
      </c>
      <c r="PB161" s="1180">
        <f t="shared" ca="1" si="897"/>
        <v>-576.64619546228744</v>
      </c>
      <c r="PC161" s="1180">
        <f t="shared" ca="1" si="897"/>
        <v>-43.630312324941933</v>
      </c>
      <c r="PD161" s="1180">
        <f t="shared" ca="1" si="897"/>
        <v>-102.299971130865</v>
      </c>
      <c r="PE161" s="1180">
        <f t="shared" ca="1" si="897"/>
        <v>-1435.6785122850019</v>
      </c>
      <c r="PF161" s="1180">
        <f t="shared" ca="1" si="897"/>
        <v>-135.93319421337213</v>
      </c>
      <c r="PG161" s="1180">
        <f t="shared" ca="1" si="897"/>
        <v>-13.683999886265211</v>
      </c>
      <c r="PH161" s="1180">
        <f t="shared" ca="1" si="897"/>
        <v>-559.77633272020626</v>
      </c>
      <c r="PI161" s="1180">
        <f t="shared" ca="1" si="897"/>
        <v>-1995.4548488259907</v>
      </c>
      <c r="PJ161" s="1180">
        <f t="shared" ca="1" si="897"/>
        <v>-0.55401346176621913</v>
      </c>
      <c r="PK161" s="1180">
        <f t="shared" ca="1" si="897"/>
        <v>-585.38033995207172</v>
      </c>
      <c r="PW161" s="1180">
        <f t="shared" ca="1" si="898"/>
        <v>-0.55401346176621913</v>
      </c>
      <c r="PX161" s="1180">
        <f t="shared" ca="1" si="898"/>
        <v>-0.55401346176621913</v>
      </c>
      <c r="PY161" s="1180">
        <f t="shared" ca="1" si="898"/>
        <v>-0.55401346176621913</v>
      </c>
      <c r="PZ161" s="1180">
        <f t="shared" ca="1" si="898"/>
        <v>-0.55401346176621913</v>
      </c>
    </row>
    <row r="162" spans="1:442" ht="12" customHeight="1">
      <c r="A162" s="1">
        <v>130</v>
      </c>
      <c r="B162" s="1" t="s">
        <v>2649</v>
      </c>
      <c r="C162" s="1" t="s">
        <v>2698</v>
      </c>
      <c r="D162" s="1" t="s">
        <v>93</v>
      </c>
      <c r="E162" s="1181">
        <v>132.11612</v>
      </c>
      <c r="F162" s="1">
        <v>-0.51886643737722904</v>
      </c>
      <c r="J162" s="1180">
        <f t="shared" ca="1" si="876"/>
        <v>0</v>
      </c>
      <c r="K162" s="1180">
        <f t="shared" ca="1" si="876"/>
        <v>0</v>
      </c>
      <c r="T162" s="1180">
        <f t="shared" ca="1" si="877"/>
        <v>0</v>
      </c>
      <c r="U162" s="1180">
        <f t="shared" ca="1" si="877"/>
        <v>0</v>
      </c>
      <c r="V162" s="1180">
        <f t="shared" ca="1" si="877"/>
        <v>-7.1274348067519061E-2</v>
      </c>
      <c r="W162" s="1180">
        <f t="shared" ca="1" si="877"/>
        <v>0</v>
      </c>
      <c r="X162" s="1180">
        <f t="shared" ca="1" si="877"/>
        <v>0</v>
      </c>
      <c r="Y162" s="1180">
        <f t="shared" ca="1" si="877"/>
        <v>-7.1274348067519061E-2</v>
      </c>
      <c r="Z162" s="1180">
        <f t="shared" ca="1" si="877"/>
        <v>-3.2046055499215173E-2</v>
      </c>
      <c r="AA162" s="1180">
        <f t="shared" ca="1" si="877"/>
        <v>-3.922829260757741E-2</v>
      </c>
      <c r="AB162" s="1180">
        <f t="shared" ca="1" si="877"/>
        <v>0</v>
      </c>
      <c r="AC162" s="1180">
        <f t="shared" ca="1" si="877"/>
        <v>-7.1274348067519061E-2</v>
      </c>
      <c r="AD162" s="1180">
        <f t="shared" ca="1" si="877"/>
        <v>0</v>
      </c>
      <c r="AM162" s="1180">
        <f t="shared" ca="1" si="878"/>
        <v>0</v>
      </c>
      <c r="AN162" s="1180">
        <f t="shared" ca="1" si="878"/>
        <v>0</v>
      </c>
      <c r="AO162" s="1180">
        <f t="shared" ca="1" si="878"/>
        <v>-3.922829260757741E-2</v>
      </c>
      <c r="AP162" s="1180">
        <f t="shared" ca="1" si="878"/>
        <v>-3.922829260757741E-2</v>
      </c>
      <c r="AQ162" s="1180">
        <f t="shared" ca="1" si="878"/>
        <v>-1.6766024188080434E-2</v>
      </c>
      <c r="AR162" s="1180">
        <f t="shared" ca="1" si="878"/>
        <v>-3.1354168139945626E-2</v>
      </c>
      <c r="AS162" s="1180">
        <f t="shared" ca="1" si="878"/>
        <v>-6.9188737497894955E-4</v>
      </c>
      <c r="AT162" s="1180">
        <f t="shared" ca="1" si="878"/>
        <v>-4.3198053341311195E-2</v>
      </c>
      <c r="AU162" s="1180">
        <f t="shared" ca="1" si="878"/>
        <v>-4.9221389081678408E-3</v>
      </c>
      <c r="AV162" s="1180">
        <f t="shared" ca="1" si="878"/>
        <v>-2.2462268419496972E-2</v>
      </c>
      <c r="AW162" s="1180">
        <f t="shared" ca="1" si="878"/>
        <v>-4.3198053341311195E-2</v>
      </c>
      <c r="AX162" s="1180">
        <f t="shared" ca="1" si="878"/>
        <v>-4.8812079726569119E-2</v>
      </c>
      <c r="AY162" s="1180">
        <f t="shared" ca="1" si="878"/>
        <v>0</v>
      </c>
      <c r="AZ162" s="1180">
        <f t="shared" ca="1" si="878"/>
        <v>0</v>
      </c>
      <c r="BA162" s="1180">
        <f t="shared" ca="1" si="878"/>
        <v>0</v>
      </c>
      <c r="BB162" s="1180">
        <f t="shared" ca="1" si="878"/>
        <v>-2.2462268419496972E-2</v>
      </c>
      <c r="BN162" s="1180">
        <f t="shared" ca="1" si="879"/>
        <v>-2.2460876448317383E-3</v>
      </c>
      <c r="BO162" s="1180">
        <f t="shared" ca="1" si="879"/>
        <v>-7.8912761147684538</v>
      </c>
      <c r="BP162" s="1180">
        <f t="shared" ca="1" si="879"/>
        <v>-0.12569963729024147</v>
      </c>
      <c r="BQ162" s="1180">
        <f t="shared" ca="1" si="879"/>
        <v>0</v>
      </c>
      <c r="BR162" s="1180">
        <f t="shared" ca="1" si="879"/>
        <v>0</v>
      </c>
      <c r="CD162" s="1180">
        <f t="shared" ca="1" si="880"/>
        <v>-2.2462268419496972E-2</v>
      </c>
      <c r="CE162" s="1180">
        <f t="shared" ca="1" si="880"/>
        <v>-2.2462268419496972E-2</v>
      </c>
      <c r="CF162" s="1180">
        <f t="shared" ca="1" si="880"/>
        <v>-2.2460876448317383E-3</v>
      </c>
      <c r="CG162" s="1180">
        <f t="shared" ca="1" si="880"/>
        <v>-7.8912761147684538</v>
      </c>
      <c r="CH162" s="1180">
        <f t="shared" ca="1" si="880"/>
        <v>-2.2462268419496972E-2</v>
      </c>
      <c r="CI162" s="1180">
        <f t="shared" ca="1" si="880"/>
        <v>0</v>
      </c>
      <c r="CJ162" s="1180">
        <f t="shared" ca="1" si="880"/>
        <v>0</v>
      </c>
      <c r="CK162" s="1180">
        <f t="shared" ca="1" si="880"/>
        <v>-84.502625681262074</v>
      </c>
      <c r="CL162" s="1180">
        <f t="shared" ca="1" si="880"/>
        <v>-1.2992743624742367</v>
      </c>
      <c r="CM162" s="1180">
        <f t="shared" ca="1" si="880"/>
        <v>0</v>
      </c>
      <c r="CN162" s="1180">
        <f t="shared" ca="1" si="880"/>
        <v>-86.168760161040495</v>
      </c>
      <c r="CO162" s="1180">
        <f t="shared" ca="1" si="880"/>
        <v>-1.666134475851097</v>
      </c>
      <c r="DA162" s="1180">
        <f t="shared" ca="1" si="881"/>
        <v>0</v>
      </c>
      <c r="DB162" s="1180">
        <f t="shared" ca="1" si="881"/>
        <v>0</v>
      </c>
      <c r="DC162" s="1180">
        <f t="shared" ca="1" si="881"/>
        <v>0</v>
      </c>
      <c r="DD162" s="1180">
        <f t="shared" ca="1" si="881"/>
        <v>0</v>
      </c>
      <c r="DE162" s="1180">
        <f t="shared" ca="1" si="881"/>
        <v>0</v>
      </c>
      <c r="DF162" s="1180">
        <f t="shared" ca="1" si="881"/>
        <v>0</v>
      </c>
      <c r="DG162" s="1180">
        <f t="shared" ca="1" si="881"/>
        <v>0</v>
      </c>
      <c r="DH162" s="1180">
        <f t="shared" ca="1" si="881"/>
        <v>0</v>
      </c>
      <c r="DI162" s="1180">
        <f t="shared" ca="1" si="881"/>
        <v>0</v>
      </c>
      <c r="DJ162" s="1180">
        <f t="shared" ca="1" si="881"/>
        <v>0</v>
      </c>
      <c r="DV162" s="1180">
        <f t="shared" ca="1" si="882"/>
        <v>0</v>
      </c>
      <c r="DW162" s="1180">
        <f t="shared" ca="1" si="882"/>
        <v>0</v>
      </c>
      <c r="DX162" s="1180">
        <f t="shared" ca="1" si="882"/>
        <v>0</v>
      </c>
      <c r="DY162" s="1180">
        <f t="shared" ca="1" si="882"/>
        <v>0</v>
      </c>
      <c r="DZ162" s="1180">
        <f t="shared" ca="1" si="882"/>
        <v>0</v>
      </c>
      <c r="EA162" s="1180">
        <f t="shared" ca="1" si="882"/>
        <v>0</v>
      </c>
      <c r="EB162" s="1180">
        <f t="shared" ca="1" si="882"/>
        <v>0</v>
      </c>
      <c r="EC162" s="1180">
        <f t="shared" ca="1" si="882"/>
        <v>0</v>
      </c>
      <c r="ED162" s="1180">
        <f t="shared" ca="1" si="882"/>
        <v>0</v>
      </c>
      <c r="EE162" s="1180">
        <f t="shared" ca="1" si="882"/>
        <v>0</v>
      </c>
      <c r="EF162" s="1180">
        <f t="shared" ca="1" si="882"/>
        <v>0</v>
      </c>
      <c r="EG162" s="1180">
        <f t="shared" ca="1" si="882"/>
        <v>0</v>
      </c>
      <c r="EH162" s="1180">
        <f t="shared" ca="1" si="882"/>
        <v>0</v>
      </c>
      <c r="EI162" s="1180">
        <f t="shared" ca="1" si="882"/>
        <v>0</v>
      </c>
      <c r="EJ162" s="1180">
        <f t="shared" ca="1" si="882"/>
        <v>0</v>
      </c>
      <c r="EK162" s="1180">
        <f t="shared" ca="1" si="882"/>
        <v>0</v>
      </c>
      <c r="EW162" s="1180">
        <f t="shared" ca="1" si="883"/>
        <v>-86.168760161040495</v>
      </c>
      <c r="EX162" s="1180">
        <f t="shared" ca="1" si="883"/>
        <v>-86.168760161040495</v>
      </c>
      <c r="EY162" s="1180">
        <f t="shared" ca="1" si="883"/>
        <v>-0.72374548059369692</v>
      </c>
      <c r="EZ162" s="1180">
        <f t="shared" ca="1" si="883"/>
        <v>-0.72374548059369692</v>
      </c>
      <c r="FA162" s="1180">
        <f t="shared" ca="1" si="883"/>
        <v>-0.25811059314656715</v>
      </c>
      <c r="FB162" s="1180">
        <f t="shared" ca="1" si="883"/>
        <v>-85.186904229077626</v>
      </c>
      <c r="FN162" s="1180">
        <f t="shared" ca="1" si="884"/>
        <v>-0.12569963729024147</v>
      </c>
      <c r="FO162" s="1180">
        <f t="shared" ca="1" si="884"/>
        <v>-1.2992743624742367</v>
      </c>
      <c r="FP162" s="1180">
        <f t="shared" ca="1" si="884"/>
        <v>-0.25811059314656715</v>
      </c>
      <c r="FQ162" s="1180">
        <f t="shared" ca="1" si="884"/>
        <v>-85.186904229077626</v>
      </c>
      <c r="FR162" s="1180">
        <f t="shared" ca="1" si="884"/>
        <v>-105.96447860543294</v>
      </c>
      <c r="FS162" s="1180">
        <f t="shared" ca="1" si="884"/>
        <v>-7.1274348067519061E-2</v>
      </c>
      <c r="FT162" s="1180">
        <f t="shared" ca="1" si="884"/>
        <v>-20.848829099447556</v>
      </c>
      <c r="FU162" s="1180">
        <f t="shared" ca="1" si="884"/>
        <v>-1.6830845909473695</v>
      </c>
      <c r="FV162" s="1180">
        <f t="shared" ca="1" si="884"/>
        <v>0</v>
      </c>
      <c r="FW162" s="1180">
        <f t="shared" ca="1" si="884"/>
        <v>-1.6950116510118986E-2</v>
      </c>
      <c r="FX162" s="1180">
        <f t="shared" ca="1" si="884"/>
        <v>-1.666134475851097</v>
      </c>
      <c r="GJ162" s="1180">
        <f t="shared" ca="1" si="885"/>
        <v>-105.96447860543294</v>
      </c>
      <c r="GK162" s="1180">
        <f t="shared" ca="1" si="885"/>
        <v>-105.96447860543294</v>
      </c>
      <c r="GL162" s="1180">
        <f t="shared" ca="1" si="885"/>
        <v>-20.848832437696302</v>
      </c>
      <c r="GM162" s="1180">
        <f t="shared" ca="1" si="885"/>
        <v>-85.115645971369077</v>
      </c>
      <c r="GN162" s="1180">
        <f t="shared" ca="1" si="885"/>
        <v>-85.115645971369077</v>
      </c>
      <c r="GO162" s="1180">
        <f t="shared" ca="1" si="885"/>
        <v>-20.848832437696302</v>
      </c>
      <c r="GP162" s="1180">
        <f t="shared" ca="1" si="885"/>
        <v>-85.115645971369077</v>
      </c>
      <c r="GQ162" s="1180">
        <f t="shared" ca="1" si="885"/>
        <v>-20.848829099447556</v>
      </c>
      <c r="HC162" s="1180">
        <f t="shared" ca="1" si="886"/>
        <v>-0.72374548059369692</v>
      </c>
      <c r="HD162" s="1180">
        <f t="shared" ca="1" si="886"/>
        <v>-0.6968060920643333</v>
      </c>
      <c r="HE162" s="1180">
        <f t="shared" ca="1" si="886"/>
        <v>0</v>
      </c>
      <c r="HF162" s="1180">
        <f t="shared" ca="1" si="886"/>
        <v>-4.5603676683059194E-3</v>
      </c>
      <c r="HG162" s="1180">
        <f t="shared" ca="1" si="886"/>
        <v>-2.2379019054476187E-2</v>
      </c>
      <c r="HH162" s="1180">
        <f t="shared" ca="1" si="886"/>
        <v>-0.6968060920643333</v>
      </c>
      <c r="HT162" s="1180">
        <f t="shared" ca="1" si="887"/>
        <v>-4.8812079726569119E-2</v>
      </c>
      <c r="HU162" s="1180">
        <f t="shared" ca="1" si="887"/>
        <v>-0.6968060920643333</v>
      </c>
      <c r="HV162" s="1180">
        <f t="shared" ca="1" si="887"/>
        <v>-0.745618173361843</v>
      </c>
      <c r="HW162" s="1180">
        <f t="shared" ca="1" si="887"/>
        <v>-0.745618173361843</v>
      </c>
      <c r="HX162" s="1180">
        <f t="shared" ca="1" si="887"/>
        <v>-6.0273379864242381E-2</v>
      </c>
      <c r="HY162" s="1180">
        <f t="shared" ca="1" si="887"/>
        <v>-4.6088229379408173E-3</v>
      </c>
      <c r="HZ162" s="1180">
        <f t="shared" ca="1" si="887"/>
        <v>-2.2239609898811346E-3</v>
      </c>
      <c r="IA162" s="1180">
        <f t="shared" ca="1" si="887"/>
        <v>-5.283356980575977E-7</v>
      </c>
      <c r="IB162" s="1180">
        <f t="shared" ca="1" si="887"/>
        <v>0</v>
      </c>
      <c r="IC162" s="1180">
        <f t="shared" ca="1" si="887"/>
        <v>0</v>
      </c>
      <c r="ID162" s="1180">
        <f t="shared" ca="1" si="887"/>
        <v>0</v>
      </c>
      <c r="IE162" s="1180">
        <f t="shared" ca="1" si="887"/>
        <v>0</v>
      </c>
      <c r="IQ162" s="1180">
        <f t="shared" ca="1" si="888"/>
        <v>-6.0273379864242381E-2</v>
      </c>
      <c r="IR162" s="1180">
        <f t="shared" ca="1" si="888"/>
        <v>-4.6088229379408173E-3</v>
      </c>
      <c r="IS162" s="1180">
        <f t="shared" ca="1" si="888"/>
        <v>-8.849099404914099E-5</v>
      </c>
      <c r="IT162" s="1180">
        <f t="shared" ca="1" si="888"/>
        <v>-4.6973139033202925E-3</v>
      </c>
      <c r="IU162" s="1180">
        <f t="shared" ca="1" si="888"/>
        <v>-4.3869536970790298E-3</v>
      </c>
      <c r="IV162" s="1180">
        <f t="shared" ca="1" si="888"/>
        <v>-2.5887193379208564E-3</v>
      </c>
      <c r="IW162" s="1180">
        <f t="shared" ca="1" si="888"/>
        <v>-2.1237838524665619E-3</v>
      </c>
      <c r="IX162" s="1180">
        <f t="shared" ca="1" si="888"/>
        <v>-8.2645365464254162E-5</v>
      </c>
      <c r="IY162" s="1180">
        <f t="shared" ca="1" si="888"/>
        <v>-3.1036020545579293E-4</v>
      </c>
      <c r="IZ162" s="1180">
        <f t="shared" ca="1" si="888"/>
        <v>-3.7644474157744185E-4</v>
      </c>
      <c r="JA162" s="1180">
        <f t="shared" ca="1" si="889"/>
        <v>-2.2122748492648487E-3</v>
      </c>
      <c r="JB162" s="1180">
        <f t="shared" ca="1" si="889"/>
        <v>0</v>
      </c>
      <c r="JC162" s="1180">
        <f t="shared" ca="1" si="889"/>
        <v>-3.7591640598149534E-4</v>
      </c>
      <c r="JD162" s="1180">
        <f t="shared" ca="1" si="889"/>
        <v>0</v>
      </c>
      <c r="JE162" s="1180">
        <f t="shared" ca="1" si="889"/>
        <v>-3.7644474157744185E-4</v>
      </c>
      <c r="JF162" s="1180">
        <f t="shared" ca="1" si="889"/>
        <v>0</v>
      </c>
      <c r="JG162" s="1180">
        <f t="shared" ca="1" si="889"/>
        <v>0</v>
      </c>
      <c r="JH162" s="1180">
        <f t="shared" ca="1" si="889"/>
        <v>-5.283356980575977E-7</v>
      </c>
      <c r="JT162" s="1180">
        <f t="shared" ca="1" si="890"/>
        <v>0</v>
      </c>
      <c r="JU162" s="1180">
        <f t="shared" ca="1" si="890"/>
        <v>0</v>
      </c>
      <c r="JV162" s="1180">
        <f t="shared" ca="1" si="890"/>
        <v>0</v>
      </c>
      <c r="JW162" s="1180">
        <f t="shared" ca="1" si="890"/>
        <v>0</v>
      </c>
      <c r="JX162" s="1180">
        <f t="shared" ca="1" si="890"/>
        <v>-85.115645971369077</v>
      </c>
      <c r="JY162" s="1180">
        <f t="shared" ca="1" si="890"/>
        <v>0</v>
      </c>
      <c r="JZ162" s="1180">
        <f t="shared" ca="1" si="890"/>
        <v>-85.115645971369077</v>
      </c>
      <c r="KA162" s="1180">
        <f t="shared" ca="1" si="890"/>
        <v>0</v>
      </c>
      <c r="KB162" s="1180">
        <f t="shared" ca="1" si="890"/>
        <v>0</v>
      </c>
      <c r="KC162" s="1180">
        <f t="shared" ca="1" si="890"/>
        <v>0</v>
      </c>
      <c r="KL162" s="1180">
        <f t="shared" ca="1" si="891"/>
        <v>0</v>
      </c>
      <c r="KM162" s="1180">
        <f t="shared" ca="1" si="891"/>
        <v>0</v>
      </c>
      <c r="KN162" s="1180">
        <f t="shared" ca="1" si="891"/>
        <v>0</v>
      </c>
      <c r="KO162" s="1180">
        <f t="shared" ca="1" si="891"/>
        <v>0</v>
      </c>
      <c r="KP162" s="1180">
        <f t="shared" ca="1" si="891"/>
        <v>0</v>
      </c>
      <c r="KQ162" s="1180">
        <f t="shared" ca="1" si="891"/>
        <v>0</v>
      </c>
      <c r="KR162" s="1180">
        <f t="shared" ca="1" si="891"/>
        <v>0</v>
      </c>
      <c r="LA162" s="1180">
        <f t="shared" ca="1" si="892"/>
        <v>-4.5603676683059194E-3</v>
      </c>
      <c r="LB162" s="1180">
        <f t="shared" ca="1" si="892"/>
        <v>-2.2239609898811346E-3</v>
      </c>
      <c r="LC162" s="1180">
        <f t="shared" ca="1" si="892"/>
        <v>-6.7843286581870544E-3</v>
      </c>
      <c r="LD162" s="1180">
        <f t="shared" ca="1" si="892"/>
        <v>-6.7843286581870544E-3</v>
      </c>
      <c r="LE162" s="1180">
        <f t="shared" ca="1" si="892"/>
        <v>0</v>
      </c>
      <c r="LF162" s="1180">
        <f t="shared" ca="1" si="892"/>
        <v>0</v>
      </c>
      <c r="LG162" s="1180">
        <f t="shared" ca="1" si="892"/>
        <v>0</v>
      </c>
      <c r="LH162" s="1180">
        <f t="shared" ca="1" si="892"/>
        <v>0</v>
      </c>
      <c r="LI162" s="1180">
        <f t="shared" ca="1" si="892"/>
        <v>0</v>
      </c>
      <c r="LJ162" s="1180">
        <f t="shared" ca="1" si="892"/>
        <v>0</v>
      </c>
      <c r="LK162" s="1180">
        <f t="shared" ca="1" si="892"/>
        <v>0</v>
      </c>
      <c r="LW162" s="1180">
        <f t="shared" ca="1" si="893"/>
        <v>0</v>
      </c>
      <c r="LX162" s="1180">
        <f t="shared" ca="1" si="893"/>
        <v>0</v>
      </c>
      <c r="LY162" s="1180">
        <f t="shared" ca="1" si="893"/>
        <v>-2.2379019054476187E-2</v>
      </c>
      <c r="LZ162" s="1180">
        <f t="shared" ca="1" si="893"/>
        <v>-3.1036020545579293E-4</v>
      </c>
      <c r="MA162" s="1180">
        <f t="shared" ca="1" si="893"/>
        <v>-2.2689379260717454E-2</v>
      </c>
      <c r="MB162" s="1180">
        <f t="shared" ca="1" si="893"/>
        <v>-6.7843286581870544E-3</v>
      </c>
      <c r="MC162" s="1180">
        <f t="shared" ca="1" si="893"/>
        <v>0</v>
      </c>
      <c r="MD162" s="1180">
        <f t="shared" ca="1" si="893"/>
        <v>0</v>
      </c>
      <c r="ME162" s="1180">
        <f t="shared" ca="1" si="893"/>
        <v>0</v>
      </c>
      <c r="MF162" s="1180">
        <f t="shared" ca="1" si="893"/>
        <v>0</v>
      </c>
      <c r="MG162" s="1180">
        <f t="shared" ca="1" si="894"/>
        <v>0</v>
      </c>
      <c r="MH162" s="1180">
        <f t="shared" ca="1" si="894"/>
        <v>0</v>
      </c>
      <c r="MI162" s="1180">
        <f t="shared" ca="1" si="894"/>
        <v>0</v>
      </c>
      <c r="MJ162" s="1180">
        <f t="shared" ca="1" si="894"/>
        <v>0</v>
      </c>
      <c r="MK162" s="1180">
        <f t="shared" ca="1" si="894"/>
        <v>0</v>
      </c>
      <c r="ML162" s="1180">
        <f t="shared" ca="1" si="894"/>
        <v>0</v>
      </c>
      <c r="MM162" s="1180">
        <f t="shared" ca="1" si="894"/>
        <v>0</v>
      </c>
      <c r="MN162" s="1180">
        <f t="shared" ca="1" si="894"/>
        <v>0</v>
      </c>
      <c r="MO162" s="1180">
        <f t="shared" ca="1" si="894"/>
        <v>0</v>
      </c>
      <c r="NA162" s="1180">
        <f t="shared" ca="1" si="895"/>
        <v>-3.2046055499215173E-2</v>
      </c>
      <c r="NB162" s="1180">
        <f t="shared" ca="1" si="895"/>
        <v>-3.1354168139945626E-2</v>
      </c>
      <c r="NC162" s="1180">
        <f t="shared" ca="1" si="895"/>
        <v>-6.9188737497894955E-4</v>
      </c>
      <c r="ND162" s="1180">
        <f t="shared" ca="1" si="895"/>
        <v>0</v>
      </c>
      <c r="NE162" s="1180">
        <f t="shared" ca="1" si="895"/>
        <v>0</v>
      </c>
      <c r="NF162" s="1180">
        <f t="shared" ca="1" si="895"/>
        <v>0</v>
      </c>
      <c r="NG162" s="1180">
        <f t="shared" ca="1" si="895"/>
        <v>0</v>
      </c>
      <c r="NH162" s="1180">
        <f t="shared" ca="1" si="895"/>
        <v>0</v>
      </c>
      <c r="NI162" s="1180">
        <f t="shared" ca="1" si="895"/>
        <v>0</v>
      </c>
      <c r="NJ162" s="1180">
        <f t="shared" ca="1" si="895"/>
        <v>0</v>
      </c>
      <c r="NK162" s="1180">
        <f t="shared" ca="1" si="895"/>
        <v>0</v>
      </c>
      <c r="NL162" s="1180">
        <f t="shared" ca="1" si="895"/>
        <v>0</v>
      </c>
      <c r="NM162" s="1180">
        <f t="shared" ca="1" si="895"/>
        <v>0</v>
      </c>
      <c r="NN162" s="1180">
        <f t="shared" ca="1" si="895"/>
        <v>0</v>
      </c>
      <c r="NO162" s="1180">
        <f t="shared" ca="1" si="895"/>
        <v>0</v>
      </c>
      <c r="NP162" s="1180">
        <f t="shared" ca="1" si="895"/>
        <v>0</v>
      </c>
      <c r="OH162" s="1180">
        <f t="shared" ca="1" si="896"/>
        <v>0</v>
      </c>
      <c r="OI162" s="1180">
        <f t="shared" ca="1" si="896"/>
        <v>0</v>
      </c>
      <c r="OJ162" s="1180">
        <f t="shared" ca="1" si="896"/>
        <v>0</v>
      </c>
      <c r="OK162" s="1180">
        <f t="shared" ca="1" si="896"/>
        <v>0</v>
      </c>
      <c r="OL162" s="1180">
        <f t="shared" ca="1" si="896"/>
        <v>0</v>
      </c>
      <c r="OM162" s="1180">
        <f t="shared" ca="1" si="896"/>
        <v>0</v>
      </c>
      <c r="ON162" s="1180">
        <f t="shared" ca="1" si="896"/>
        <v>0</v>
      </c>
      <c r="OO162" s="1180">
        <f t="shared" ca="1" si="896"/>
        <v>0</v>
      </c>
      <c r="PA162" s="1180">
        <f t="shared" ca="1" si="897"/>
        <v>0</v>
      </c>
      <c r="PB162" s="1180">
        <f t="shared" ca="1" si="897"/>
        <v>0</v>
      </c>
      <c r="PC162" s="1180">
        <f t="shared" ca="1" si="897"/>
        <v>0</v>
      </c>
      <c r="PD162" s="1180">
        <f t="shared" ca="1" si="897"/>
        <v>0</v>
      </c>
      <c r="PE162" s="1180">
        <f t="shared" ca="1" si="897"/>
        <v>0</v>
      </c>
      <c r="PF162" s="1180">
        <f t="shared" ca="1" si="897"/>
        <v>0</v>
      </c>
      <c r="PG162" s="1180">
        <f t="shared" ca="1" si="897"/>
        <v>0</v>
      </c>
      <c r="PH162" s="1180">
        <f t="shared" ca="1" si="897"/>
        <v>0</v>
      </c>
      <c r="PI162" s="1180">
        <f t="shared" ca="1" si="897"/>
        <v>0</v>
      </c>
      <c r="PJ162" s="1180">
        <f t="shared" ca="1" si="897"/>
        <v>0</v>
      </c>
      <c r="PK162" s="1180">
        <f t="shared" ca="1" si="897"/>
        <v>0</v>
      </c>
      <c r="PW162" s="1180">
        <f t="shared" ca="1" si="898"/>
        <v>0</v>
      </c>
      <c r="PX162" s="1180">
        <f t="shared" ca="1" si="898"/>
        <v>0</v>
      </c>
      <c r="PY162" s="1180">
        <f t="shared" ca="1" si="898"/>
        <v>0</v>
      </c>
      <c r="PZ162" s="1180">
        <f t="shared" ca="1" si="898"/>
        <v>0</v>
      </c>
    </row>
    <row r="163" spans="1:442" ht="12" customHeight="1">
      <c r="A163" s="1">
        <v>131</v>
      </c>
      <c r="B163" s="1" t="s">
        <v>2649</v>
      </c>
      <c r="C163" s="1" t="s">
        <v>2699</v>
      </c>
      <c r="D163" s="1" t="s">
        <v>93</v>
      </c>
      <c r="E163" s="1181">
        <v>132.11612</v>
      </c>
      <c r="F163" s="1">
        <v>-0.51886643737722904</v>
      </c>
      <c r="J163" s="1180">
        <f t="shared" ca="1" si="876"/>
        <v>0</v>
      </c>
      <c r="K163" s="1180">
        <f t="shared" ca="1" si="876"/>
        <v>0</v>
      </c>
      <c r="T163" s="1180">
        <f t="shared" ca="1" si="877"/>
        <v>0</v>
      </c>
      <c r="U163" s="1180">
        <f t="shared" ca="1" si="877"/>
        <v>0</v>
      </c>
      <c r="V163" s="1180">
        <f t="shared" ca="1" si="877"/>
        <v>-1.5243355268200539E-8</v>
      </c>
      <c r="W163" s="1180">
        <f t="shared" ca="1" si="877"/>
        <v>0</v>
      </c>
      <c r="X163" s="1180">
        <f t="shared" ca="1" si="877"/>
        <v>0</v>
      </c>
      <c r="Y163" s="1180">
        <f t="shared" ca="1" si="877"/>
        <v>-13.943063827735465</v>
      </c>
      <c r="Z163" s="1180">
        <f t="shared" ca="1" si="877"/>
        <v>-3.8860239726141939E-7</v>
      </c>
      <c r="AA163" s="1180">
        <f t="shared" ca="1" si="877"/>
        <v>-13.943063435000317</v>
      </c>
      <c r="AB163" s="1180">
        <f t="shared" ca="1" si="877"/>
        <v>0</v>
      </c>
      <c r="AC163" s="1180">
        <f t="shared" ca="1" si="877"/>
        <v>-1.5243355268200539E-8</v>
      </c>
      <c r="AD163" s="1180">
        <f t="shared" ca="1" si="877"/>
        <v>0</v>
      </c>
      <c r="AM163" s="1180">
        <f t="shared" ca="1" si="878"/>
        <v>0</v>
      </c>
      <c r="AN163" s="1180">
        <f t="shared" ca="1" si="878"/>
        <v>0</v>
      </c>
      <c r="AO163" s="1180">
        <f t="shared" ca="1" si="878"/>
        <v>-13.943063435000317</v>
      </c>
      <c r="AP163" s="1180">
        <f t="shared" ca="1" si="878"/>
        <v>-13.943063435000317</v>
      </c>
      <c r="AQ163" s="1180">
        <f t="shared" ca="1" si="878"/>
        <v>-2.0569913507622094E-8</v>
      </c>
      <c r="AR163" s="1180">
        <f t="shared" ca="1" si="878"/>
        <v>-2.8390365337018816E-14</v>
      </c>
      <c r="AS163" s="1180">
        <f t="shared" ca="1" si="878"/>
        <v>-3.886023689844888E-7</v>
      </c>
      <c r="AT163" s="1180">
        <f t="shared" ca="1" si="878"/>
        <v>-2.8936098196662551E-16</v>
      </c>
      <c r="AU163" s="1180">
        <f t="shared" ca="1" si="878"/>
        <v>-2.0569941627458578E-8</v>
      </c>
      <c r="AV163" s="1180">
        <f t="shared" ca="1" si="878"/>
        <v>-13.943063395726803</v>
      </c>
      <c r="AW163" s="1180">
        <f t="shared" ca="1" si="878"/>
        <v>-2.8936098196662551E-16</v>
      </c>
      <c r="AX163" s="1180">
        <f t="shared" ca="1" si="878"/>
        <v>-4.0917231017993872E-7</v>
      </c>
      <c r="AY163" s="1180">
        <f t="shared" ca="1" si="878"/>
        <v>0</v>
      </c>
      <c r="AZ163" s="1180">
        <f t="shared" ca="1" si="878"/>
        <v>0</v>
      </c>
      <c r="BA163" s="1180">
        <f t="shared" ca="1" si="878"/>
        <v>0</v>
      </c>
      <c r="BB163" s="1180">
        <f t="shared" ca="1" si="878"/>
        <v>-13.943063395726803</v>
      </c>
      <c r="BN163" s="1180">
        <f t="shared" ca="1" si="879"/>
        <v>-11.659731259182532</v>
      </c>
      <c r="BO163" s="1180">
        <f t="shared" ca="1" si="879"/>
        <v>-0.58298656492280232</v>
      </c>
      <c r="BP163" s="1180">
        <f t="shared" ca="1" si="879"/>
        <v>-3.565000747941387E-15</v>
      </c>
      <c r="BQ163" s="1180">
        <f t="shared" ca="1" si="879"/>
        <v>0</v>
      </c>
      <c r="BR163" s="1180">
        <f t="shared" ca="1" si="879"/>
        <v>0</v>
      </c>
      <c r="CD163" s="1180">
        <f t="shared" ca="1" si="880"/>
        <v>-13.943063395726803</v>
      </c>
      <c r="CE163" s="1180">
        <f t="shared" ca="1" si="880"/>
        <v>-13.943063395726803</v>
      </c>
      <c r="CF163" s="1180">
        <f t="shared" ca="1" si="880"/>
        <v>-11.659731259182532</v>
      </c>
      <c r="CG163" s="1180">
        <f t="shared" ca="1" si="880"/>
        <v>-0.58298656492280232</v>
      </c>
      <c r="CH163" s="1180">
        <f t="shared" ca="1" si="880"/>
        <v>-13.943063395726803</v>
      </c>
      <c r="CI163" s="1180">
        <f t="shared" ca="1" si="880"/>
        <v>0</v>
      </c>
      <c r="CJ163" s="1180">
        <f t="shared" ca="1" si="880"/>
        <v>0</v>
      </c>
      <c r="CK163" s="1180">
        <f t="shared" ca="1" si="880"/>
        <v>-2.04709902007267</v>
      </c>
      <c r="CL163" s="1180">
        <f t="shared" ca="1" si="880"/>
        <v>-1.2133570690565328E-14</v>
      </c>
      <c r="CM163" s="1180">
        <f t="shared" ca="1" si="880"/>
        <v>0</v>
      </c>
      <c r="CN163" s="1180">
        <f t="shared" ca="1" si="880"/>
        <v>-2.04709902007267</v>
      </c>
      <c r="CO163" s="1180">
        <f t="shared" ca="1" si="880"/>
        <v>0</v>
      </c>
      <c r="DA163" s="1180">
        <f t="shared" ca="1" si="881"/>
        <v>-0.47480998989553624</v>
      </c>
      <c r="DB163" s="1180">
        <f t="shared" ca="1" si="881"/>
        <v>0</v>
      </c>
      <c r="DC163" s="1180">
        <f t="shared" ca="1" si="881"/>
        <v>0</v>
      </c>
      <c r="DD163" s="1180">
        <f t="shared" ca="1" si="881"/>
        <v>0</v>
      </c>
      <c r="DE163" s="1180">
        <f t="shared" ca="1" si="881"/>
        <v>-4.748099898955363E-2</v>
      </c>
      <c r="DF163" s="1180">
        <f t="shared" ca="1" si="881"/>
        <v>-8.5574368477135461E-15</v>
      </c>
      <c r="DG163" s="1180">
        <f t="shared" ca="1" si="881"/>
        <v>0</v>
      </c>
      <c r="DH163" s="1180">
        <f t="shared" ca="1" si="881"/>
        <v>0</v>
      </c>
      <c r="DI163" s="1180">
        <f t="shared" ca="1" si="881"/>
        <v>0</v>
      </c>
      <c r="DJ163" s="1180">
        <f t="shared" ca="1" si="881"/>
        <v>0</v>
      </c>
      <c r="DV163" s="1180">
        <f t="shared" ca="1" si="882"/>
        <v>0</v>
      </c>
      <c r="DW163" s="1180">
        <f t="shared" ca="1" si="882"/>
        <v>-9.4961997979107249</v>
      </c>
      <c r="DX163" s="1180">
        <f t="shared" ca="1" si="882"/>
        <v>-9.4961997979107249</v>
      </c>
      <c r="DY163" s="1180">
        <f t="shared" ca="1" si="882"/>
        <v>-0.47480998989553624</v>
      </c>
      <c r="DZ163" s="1180">
        <f t="shared" ca="1" si="882"/>
        <v>0</v>
      </c>
      <c r="EA163" s="1180">
        <f t="shared" ca="1" si="882"/>
        <v>-4.748099898955363E-2</v>
      </c>
      <c r="EB163" s="1180">
        <f t="shared" ca="1" si="882"/>
        <v>-9.0213898001604864</v>
      </c>
      <c r="EC163" s="1180">
        <f t="shared" ca="1" si="882"/>
        <v>0</v>
      </c>
      <c r="ED163" s="1180">
        <f t="shared" ca="1" si="882"/>
        <v>0</v>
      </c>
      <c r="EE163" s="1180">
        <f t="shared" ca="1" si="882"/>
        <v>0</v>
      </c>
      <c r="EF163" s="1180">
        <f t="shared" ca="1" si="882"/>
        <v>0</v>
      </c>
      <c r="EG163" s="1180">
        <f t="shared" ca="1" si="882"/>
        <v>0</v>
      </c>
      <c r="EH163" s="1180">
        <f t="shared" ca="1" si="882"/>
        <v>0</v>
      </c>
      <c r="EI163" s="1180">
        <f t="shared" ca="1" si="882"/>
        <v>0</v>
      </c>
      <c r="EJ163" s="1180">
        <f t="shared" ca="1" si="882"/>
        <v>0</v>
      </c>
      <c r="EK163" s="1180">
        <f t="shared" ca="1" si="882"/>
        <v>0</v>
      </c>
      <c r="EW163" s="1180">
        <f t="shared" ca="1" si="883"/>
        <v>-2.04709902007267</v>
      </c>
      <c r="EX163" s="1180">
        <f t="shared" ca="1" si="883"/>
        <v>-2.04709902007267</v>
      </c>
      <c r="EY163" s="1180">
        <f t="shared" ca="1" si="883"/>
        <v>-2.0470990043632638</v>
      </c>
      <c r="EZ163" s="1180">
        <f t="shared" ca="1" si="883"/>
        <v>-2.0470990043632638</v>
      </c>
      <c r="FA163" s="1180">
        <f t="shared" ca="1" si="883"/>
        <v>-9.0833558657568183E-22</v>
      </c>
      <c r="FB163" s="1180">
        <f t="shared" ca="1" si="883"/>
        <v>-1.5243356250038403E-8</v>
      </c>
      <c r="FN163" s="1180">
        <f t="shared" ca="1" si="884"/>
        <v>-3.565000747941387E-15</v>
      </c>
      <c r="FO163" s="1180">
        <f t="shared" ca="1" si="884"/>
        <v>-1.2133570690565328E-14</v>
      </c>
      <c r="FP163" s="1180">
        <f t="shared" ca="1" si="884"/>
        <v>-9.0833558657568183E-22</v>
      </c>
      <c r="FQ163" s="1180">
        <f t="shared" ca="1" si="884"/>
        <v>-1.5243356250038403E-8</v>
      </c>
      <c r="FR163" s="1180">
        <f t="shared" ca="1" si="884"/>
        <v>0</v>
      </c>
      <c r="FS163" s="1180">
        <f t="shared" ca="1" si="884"/>
        <v>-1.5243355268200539E-8</v>
      </c>
      <c r="FT163" s="1180">
        <f t="shared" ca="1" si="884"/>
        <v>0</v>
      </c>
      <c r="FU163" s="1180">
        <f t="shared" ca="1" si="884"/>
        <v>-1.5698572377143715E-14</v>
      </c>
      <c r="FV163" s="1180">
        <f t="shared" ca="1" si="884"/>
        <v>0</v>
      </c>
      <c r="FW163" s="1180">
        <f t="shared" ca="1" si="884"/>
        <v>0</v>
      </c>
      <c r="FX163" s="1180">
        <f t="shared" ca="1" si="884"/>
        <v>0</v>
      </c>
      <c r="GJ163" s="1180">
        <f t="shared" ca="1" si="885"/>
        <v>0</v>
      </c>
      <c r="GK163" s="1180">
        <f t="shared" ca="1" si="885"/>
        <v>0</v>
      </c>
      <c r="GL163" s="1180">
        <f t="shared" ca="1" si="885"/>
        <v>0</v>
      </c>
      <c r="GM163" s="1180">
        <f t="shared" ca="1" si="885"/>
        <v>0</v>
      </c>
      <c r="GN163" s="1180">
        <f t="shared" ca="1" si="885"/>
        <v>0</v>
      </c>
      <c r="GO163" s="1180">
        <f t="shared" ca="1" si="885"/>
        <v>0</v>
      </c>
      <c r="GP163" s="1180">
        <f t="shared" ca="1" si="885"/>
        <v>0</v>
      </c>
      <c r="GQ163" s="1180">
        <f t="shared" ca="1" si="885"/>
        <v>0</v>
      </c>
      <c r="HC163" s="1180">
        <f t="shared" ca="1" si="886"/>
        <v>-2.0470990043632638</v>
      </c>
      <c r="HD163" s="1180">
        <f t="shared" ca="1" si="886"/>
        <v>-1.970901509157909</v>
      </c>
      <c r="HE163" s="1180">
        <f t="shared" ca="1" si="886"/>
        <v>0</v>
      </c>
      <c r="HF163" s="1180">
        <f t="shared" ca="1" si="886"/>
        <v>-1.4372830874444325E-13</v>
      </c>
      <c r="HG163" s="1180">
        <f t="shared" ca="1" si="886"/>
        <v>-7.6197493634414304E-2</v>
      </c>
      <c r="HH163" s="1180">
        <f t="shared" ca="1" si="886"/>
        <v>-1.970901509157909</v>
      </c>
      <c r="HT163" s="1180">
        <f t="shared" ca="1" si="887"/>
        <v>-4.0917231017993872E-7</v>
      </c>
      <c r="HU163" s="1180">
        <f t="shared" ca="1" si="887"/>
        <v>-1.970901509157909</v>
      </c>
      <c r="HV163" s="1180">
        <f t="shared" ca="1" si="887"/>
        <v>-1.9709019215298127</v>
      </c>
      <c r="HW163" s="1180">
        <f t="shared" ca="1" si="887"/>
        <v>-1.9709019215298127</v>
      </c>
      <c r="HX163" s="1180">
        <f t="shared" ca="1" si="887"/>
        <v>-0.16478113194092911</v>
      </c>
      <c r="HY163" s="1180">
        <f t="shared" ca="1" si="887"/>
        <v>-1.2600040957480522E-2</v>
      </c>
      <c r="HZ163" s="1180">
        <f t="shared" ca="1" si="887"/>
        <v>-3.8027640508726746E-15</v>
      </c>
      <c r="IA163" s="1180">
        <f t="shared" ca="1" si="887"/>
        <v>-5.5871067081055649E-16</v>
      </c>
      <c r="IB163" s="1180">
        <f t="shared" ca="1" si="887"/>
        <v>0</v>
      </c>
      <c r="IC163" s="1180">
        <f t="shared" ca="1" si="887"/>
        <v>0</v>
      </c>
      <c r="ID163" s="1180">
        <f t="shared" ca="1" si="887"/>
        <v>0</v>
      </c>
      <c r="IE163" s="1180">
        <f t="shared" ca="1" si="887"/>
        <v>0</v>
      </c>
      <c r="IQ163" s="1180">
        <f t="shared" ca="1" si="888"/>
        <v>-0.16478113194092911</v>
      </c>
      <c r="IR163" s="1180">
        <f t="shared" ca="1" si="888"/>
        <v>-1.2600040957480522E-2</v>
      </c>
      <c r="IS163" s="1180">
        <f t="shared" ca="1" si="888"/>
        <v>-2.4992123274439782E-4</v>
      </c>
      <c r="IT163" s="1180">
        <f t="shared" ca="1" si="888"/>
        <v>-1.284996220946894E-2</v>
      </c>
      <c r="IU163" s="1180">
        <f t="shared" ca="1" si="888"/>
        <v>-1.2000941478827855E-2</v>
      </c>
      <c r="IV163" s="1180">
        <f t="shared" ca="1" si="888"/>
        <v>-7.311207324560697E-3</v>
      </c>
      <c r="IW163" s="1180">
        <f t="shared" ca="1" si="888"/>
        <v>-5.9981095764399051E-3</v>
      </c>
      <c r="IX163" s="1180">
        <f t="shared" ca="1" si="888"/>
        <v>-2.725631644545927E-17</v>
      </c>
      <c r="IY163" s="1180">
        <f t="shared" ca="1" si="888"/>
        <v>-8.490207345684379E-4</v>
      </c>
      <c r="IZ163" s="1180">
        <f t="shared" ca="1" si="888"/>
        <v>-1.0631764922050201E-3</v>
      </c>
      <c r="JA163" s="1180">
        <f t="shared" ca="1" si="889"/>
        <v>-6.2480308284283258E-3</v>
      </c>
      <c r="JB163" s="1180">
        <f t="shared" ca="1" si="889"/>
        <v>0</v>
      </c>
      <c r="JC163" s="1180">
        <f t="shared" ca="1" si="889"/>
        <v>-1.0631764922050201E-3</v>
      </c>
      <c r="JD163" s="1180">
        <f t="shared" ca="1" si="889"/>
        <v>0</v>
      </c>
      <c r="JE163" s="1180">
        <f t="shared" ca="1" si="889"/>
        <v>-1.0631764922050201E-3</v>
      </c>
      <c r="JF163" s="1180">
        <f t="shared" ca="1" si="889"/>
        <v>0</v>
      </c>
      <c r="JG163" s="1180">
        <f t="shared" ca="1" si="889"/>
        <v>0</v>
      </c>
      <c r="JH163" s="1180">
        <f t="shared" ca="1" si="889"/>
        <v>-5.5871067081055649E-16</v>
      </c>
      <c r="JT163" s="1180">
        <f t="shared" ca="1" si="890"/>
        <v>0</v>
      </c>
      <c r="JU163" s="1180">
        <f t="shared" ca="1" si="890"/>
        <v>0</v>
      </c>
      <c r="JV163" s="1180">
        <f t="shared" ca="1" si="890"/>
        <v>0</v>
      </c>
      <c r="JW163" s="1180">
        <f t="shared" ca="1" si="890"/>
        <v>0</v>
      </c>
      <c r="JX163" s="1180">
        <f t="shared" ca="1" si="890"/>
        <v>0</v>
      </c>
      <c r="JY163" s="1180">
        <f t="shared" ca="1" si="890"/>
        <v>0</v>
      </c>
      <c r="JZ163" s="1180">
        <f t="shared" ca="1" si="890"/>
        <v>0</v>
      </c>
      <c r="KA163" s="1180">
        <f t="shared" ca="1" si="890"/>
        <v>0</v>
      </c>
      <c r="KB163" s="1180">
        <f t="shared" ca="1" si="890"/>
        <v>0</v>
      </c>
      <c r="KC163" s="1180">
        <f t="shared" ca="1" si="890"/>
        <v>0</v>
      </c>
      <c r="KL163" s="1180">
        <f t="shared" ca="1" si="891"/>
        <v>0</v>
      </c>
      <c r="KM163" s="1180">
        <f t="shared" ca="1" si="891"/>
        <v>0</v>
      </c>
      <c r="KN163" s="1180">
        <f t="shared" ca="1" si="891"/>
        <v>0</v>
      </c>
      <c r="KO163" s="1180">
        <f t="shared" ca="1" si="891"/>
        <v>0</v>
      </c>
      <c r="KP163" s="1180">
        <f t="shared" ca="1" si="891"/>
        <v>0</v>
      </c>
      <c r="KQ163" s="1180">
        <f t="shared" ca="1" si="891"/>
        <v>0</v>
      </c>
      <c r="KR163" s="1180">
        <f t="shared" ca="1" si="891"/>
        <v>0</v>
      </c>
      <c r="LA163" s="1180">
        <f t="shared" ca="1" si="892"/>
        <v>-1.4372830874444325E-13</v>
      </c>
      <c r="LB163" s="1180">
        <f t="shared" ca="1" si="892"/>
        <v>-3.8027640508726746E-15</v>
      </c>
      <c r="LC163" s="1180">
        <f t="shared" ca="1" si="892"/>
        <v>-1.475310728385168E-13</v>
      </c>
      <c r="LD163" s="1180">
        <f t="shared" ca="1" si="892"/>
        <v>-1.475310728385168E-13</v>
      </c>
      <c r="LE163" s="1180">
        <f t="shared" ca="1" si="892"/>
        <v>0</v>
      </c>
      <c r="LF163" s="1180">
        <f t="shared" ca="1" si="892"/>
        <v>0</v>
      </c>
      <c r="LG163" s="1180">
        <f t="shared" ca="1" si="892"/>
        <v>0</v>
      </c>
      <c r="LH163" s="1180">
        <f t="shared" ca="1" si="892"/>
        <v>0</v>
      </c>
      <c r="LI163" s="1180">
        <f t="shared" ca="1" si="892"/>
        <v>0</v>
      </c>
      <c r="LJ163" s="1180">
        <f t="shared" ca="1" si="892"/>
        <v>0</v>
      </c>
      <c r="LK163" s="1180">
        <f t="shared" ca="1" si="892"/>
        <v>0</v>
      </c>
      <c r="LW163" s="1180">
        <f t="shared" ca="1" si="893"/>
        <v>0</v>
      </c>
      <c r="LX163" s="1180">
        <f t="shared" ca="1" si="893"/>
        <v>0</v>
      </c>
      <c r="LY163" s="1180">
        <f t="shared" ca="1" si="893"/>
        <v>-7.6197493634414304E-2</v>
      </c>
      <c r="LZ163" s="1180">
        <f t="shared" ca="1" si="893"/>
        <v>-8.490207345684379E-4</v>
      </c>
      <c r="MA163" s="1180">
        <f t="shared" ca="1" si="893"/>
        <v>-7.7046514365055385E-2</v>
      </c>
      <c r="MB163" s="1180">
        <f t="shared" ca="1" si="893"/>
        <v>-1.475310728385168E-13</v>
      </c>
      <c r="MC163" s="1180">
        <f t="shared" ca="1" si="893"/>
        <v>0</v>
      </c>
      <c r="MD163" s="1180">
        <f t="shared" ca="1" si="893"/>
        <v>0</v>
      </c>
      <c r="ME163" s="1180">
        <f t="shared" ca="1" si="893"/>
        <v>0</v>
      </c>
      <c r="MF163" s="1180">
        <f t="shared" ca="1" si="893"/>
        <v>0</v>
      </c>
      <c r="MG163" s="1180">
        <f t="shared" ca="1" si="894"/>
        <v>0</v>
      </c>
      <c r="MH163" s="1180">
        <f t="shared" ca="1" si="894"/>
        <v>0</v>
      </c>
      <c r="MI163" s="1180">
        <f t="shared" ca="1" si="894"/>
        <v>0</v>
      </c>
      <c r="MJ163" s="1180">
        <f t="shared" ca="1" si="894"/>
        <v>0</v>
      </c>
      <c r="MK163" s="1180">
        <f t="shared" ca="1" si="894"/>
        <v>0</v>
      </c>
      <c r="ML163" s="1180">
        <f t="shared" ca="1" si="894"/>
        <v>0</v>
      </c>
      <c r="MM163" s="1180">
        <f t="shared" ca="1" si="894"/>
        <v>0</v>
      </c>
      <c r="MN163" s="1180">
        <f t="shared" ca="1" si="894"/>
        <v>0</v>
      </c>
      <c r="MO163" s="1180">
        <f t="shared" ca="1" si="894"/>
        <v>0</v>
      </c>
      <c r="NA163" s="1180">
        <f t="shared" ca="1" si="895"/>
        <v>-3.8860239726141939E-7</v>
      </c>
      <c r="NB163" s="1180">
        <f t="shared" ca="1" si="895"/>
        <v>-2.8390365337018816E-14</v>
      </c>
      <c r="NC163" s="1180">
        <f t="shared" ca="1" si="895"/>
        <v>-3.886023689844888E-7</v>
      </c>
      <c r="ND163" s="1180">
        <f t="shared" ca="1" si="895"/>
        <v>0</v>
      </c>
      <c r="NE163" s="1180">
        <f t="shared" ca="1" si="895"/>
        <v>0</v>
      </c>
      <c r="NF163" s="1180">
        <f t="shared" ca="1" si="895"/>
        <v>0</v>
      </c>
      <c r="NG163" s="1180">
        <f t="shared" ca="1" si="895"/>
        <v>0</v>
      </c>
      <c r="NH163" s="1180">
        <f t="shared" ca="1" si="895"/>
        <v>0</v>
      </c>
      <c r="NI163" s="1180">
        <f t="shared" ca="1" si="895"/>
        <v>0</v>
      </c>
      <c r="NJ163" s="1180">
        <f t="shared" ca="1" si="895"/>
        <v>0</v>
      </c>
      <c r="NK163" s="1180">
        <f t="shared" ca="1" si="895"/>
        <v>0</v>
      </c>
      <c r="NL163" s="1180">
        <f t="shared" ca="1" si="895"/>
        <v>0</v>
      </c>
      <c r="NM163" s="1180">
        <f t="shared" ca="1" si="895"/>
        <v>0</v>
      </c>
      <c r="NN163" s="1180">
        <f t="shared" ca="1" si="895"/>
        <v>0</v>
      </c>
      <c r="NO163" s="1180">
        <f t="shared" ca="1" si="895"/>
        <v>0</v>
      </c>
      <c r="NP163" s="1180">
        <f t="shared" ca="1" si="895"/>
        <v>0</v>
      </c>
      <c r="OH163" s="1180">
        <f t="shared" ca="1" si="896"/>
        <v>0</v>
      </c>
      <c r="OI163" s="1180">
        <f t="shared" ca="1" si="896"/>
        <v>0</v>
      </c>
      <c r="OJ163" s="1180">
        <f t="shared" ca="1" si="896"/>
        <v>0</v>
      </c>
      <c r="OK163" s="1180">
        <f t="shared" ca="1" si="896"/>
        <v>0</v>
      </c>
      <c r="OL163" s="1180">
        <f t="shared" ca="1" si="896"/>
        <v>0</v>
      </c>
      <c r="OM163" s="1180">
        <f t="shared" ca="1" si="896"/>
        <v>0</v>
      </c>
      <c r="ON163" s="1180">
        <f t="shared" ca="1" si="896"/>
        <v>0</v>
      </c>
      <c r="OO163" s="1180">
        <f t="shared" ca="1" si="896"/>
        <v>0</v>
      </c>
      <c r="PA163" s="1180">
        <f t="shared" ca="1" si="897"/>
        <v>0</v>
      </c>
      <c r="PB163" s="1180">
        <f t="shared" ca="1" si="897"/>
        <v>0</v>
      </c>
      <c r="PC163" s="1180">
        <f t="shared" ca="1" si="897"/>
        <v>0</v>
      </c>
      <c r="PD163" s="1180">
        <f t="shared" ca="1" si="897"/>
        <v>0</v>
      </c>
      <c r="PE163" s="1180">
        <f t="shared" ca="1" si="897"/>
        <v>0</v>
      </c>
      <c r="PF163" s="1180">
        <f t="shared" ca="1" si="897"/>
        <v>0</v>
      </c>
      <c r="PG163" s="1180">
        <f t="shared" ca="1" si="897"/>
        <v>0</v>
      </c>
      <c r="PH163" s="1180">
        <f t="shared" ca="1" si="897"/>
        <v>0</v>
      </c>
      <c r="PI163" s="1180">
        <f t="shared" ca="1" si="897"/>
        <v>0</v>
      </c>
      <c r="PJ163" s="1180">
        <f t="shared" ca="1" si="897"/>
        <v>0</v>
      </c>
      <c r="PK163" s="1180">
        <f t="shared" ca="1" si="897"/>
        <v>0</v>
      </c>
      <c r="PW163" s="1180">
        <f t="shared" ca="1" si="898"/>
        <v>0</v>
      </c>
      <c r="PX163" s="1180">
        <f t="shared" ca="1" si="898"/>
        <v>0</v>
      </c>
      <c r="PY163" s="1180">
        <f t="shared" ca="1" si="898"/>
        <v>0</v>
      </c>
      <c r="PZ163" s="1180">
        <f t="shared" ca="1" si="898"/>
        <v>0</v>
      </c>
    </row>
    <row r="164" spans="1:442" ht="12" customHeight="1">
      <c r="A164" s="1">
        <v>132</v>
      </c>
      <c r="B164" s="1" t="s">
        <v>2649</v>
      </c>
      <c r="C164" s="1" t="s">
        <v>2700</v>
      </c>
      <c r="D164" s="1" t="s">
        <v>93</v>
      </c>
      <c r="E164" s="1181">
        <v>152.15</v>
      </c>
      <c r="F164" s="1">
        <v>-0.87468325684000003</v>
      </c>
      <c r="J164" s="1180">
        <f t="shared" ca="1" si="876"/>
        <v>0</v>
      </c>
      <c r="K164" s="1180">
        <f t="shared" ca="1" si="876"/>
        <v>0</v>
      </c>
      <c r="T164" s="1180">
        <f t="shared" ca="1" si="877"/>
        <v>0</v>
      </c>
      <c r="U164" s="1180">
        <f t="shared" ca="1" si="877"/>
        <v>0</v>
      </c>
      <c r="V164" s="1180">
        <f t="shared" ca="1" si="877"/>
        <v>-4.8981224433240312E-8</v>
      </c>
      <c r="W164" s="1180">
        <f t="shared" ca="1" si="877"/>
        <v>0</v>
      </c>
      <c r="X164" s="1180">
        <f t="shared" ca="1" si="877"/>
        <v>0</v>
      </c>
      <c r="Y164" s="1180">
        <f t="shared" ca="1" si="877"/>
        <v>-6.8498490124219167</v>
      </c>
      <c r="Z164" s="1180">
        <f t="shared" ca="1" si="877"/>
        <v>-1.909098163410251E-7</v>
      </c>
      <c r="AA164" s="1180">
        <f t="shared" ca="1" si="877"/>
        <v>-6.8498488399572572</v>
      </c>
      <c r="AB164" s="1180">
        <f t="shared" ca="1" si="877"/>
        <v>0</v>
      </c>
      <c r="AC164" s="1180">
        <f t="shared" ca="1" si="877"/>
        <v>-4.8981224433240312E-8</v>
      </c>
      <c r="AD164" s="1180">
        <f t="shared" ca="1" si="877"/>
        <v>0</v>
      </c>
      <c r="AM164" s="1180">
        <f t="shared" ca="1" si="878"/>
        <v>0</v>
      </c>
      <c r="AN164" s="1180">
        <f t="shared" ca="1" si="878"/>
        <v>0</v>
      </c>
      <c r="AO164" s="1180">
        <f t="shared" ca="1" si="878"/>
        <v>-6.8498488399572572</v>
      </c>
      <c r="AP164" s="1180">
        <f t="shared" ca="1" si="878"/>
        <v>-6.8498488399572572</v>
      </c>
      <c r="AQ164" s="1180">
        <f t="shared" ca="1" si="878"/>
        <v>-1.010544056018647E-8</v>
      </c>
      <c r="AR164" s="1180">
        <f t="shared" ca="1" si="878"/>
        <v>-1.3947416371531624E-14</v>
      </c>
      <c r="AS164" s="1180">
        <f t="shared" ca="1" si="878"/>
        <v>-1.9090980254385241E-7</v>
      </c>
      <c r="AT164" s="1180">
        <f t="shared" ca="1" si="878"/>
        <v>-1.4215520155764072E-16</v>
      </c>
      <c r="AU164" s="1180">
        <f t="shared" ca="1" si="878"/>
        <v>-1.0105454357359105E-8</v>
      </c>
      <c r="AV164" s="1180">
        <f t="shared" ca="1" si="878"/>
        <v>-6.8498488399572572</v>
      </c>
      <c r="AW164" s="1180">
        <f t="shared" ca="1" si="878"/>
        <v>-1.4215520155764072E-16</v>
      </c>
      <c r="AX164" s="1180">
        <f t="shared" ca="1" si="878"/>
        <v>-2.0101525707367621E-7</v>
      </c>
      <c r="AY164" s="1180">
        <f t="shared" ca="1" si="878"/>
        <v>0</v>
      </c>
      <c r="AZ164" s="1180">
        <f t="shared" ca="1" si="878"/>
        <v>0</v>
      </c>
      <c r="BA164" s="1180">
        <f t="shared" ca="1" si="878"/>
        <v>0</v>
      </c>
      <c r="BB164" s="1180">
        <f t="shared" ca="1" si="878"/>
        <v>-6.7813503619055648</v>
      </c>
      <c r="BN164" s="1180">
        <f t="shared" ca="1" si="879"/>
        <v>-0.67813503619055648</v>
      </c>
      <c r="BO164" s="1180">
        <f t="shared" ca="1" si="879"/>
        <v>-0.67813503619055648</v>
      </c>
      <c r="BP164" s="1180">
        <f t="shared" ca="1" si="879"/>
        <v>-4.1468398337906906E-15</v>
      </c>
      <c r="BQ164" s="1180">
        <f t="shared" ca="1" si="879"/>
        <v>0</v>
      </c>
      <c r="BR164" s="1180">
        <f t="shared" ca="1" si="879"/>
        <v>0</v>
      </c>
      <c r="CD164" s="1180">
        <f t="shared" ca="1" si="880"/>
        <v>-6.7813503619055648</v>
      </c>
      <c r="CE164" s="1180">
        <f t="shared" ca="1" si="880"/>
        <v>-6.7813503619055648</v>
      </c>
      <c r="CF164" s="1180">
        <f t="shared" ca="1" si="880"/>
        <v>-0.67813503619055648</v>
      </c>
      <c r="CG164" s="1180">
        <f t="shared" ca="1" si="880"/>
        <v>-0.67813503619055648</v>
      </c>
      <c r="CH164" s="1180">
        <f t="shared" ca="1" si="880"/>
        <v>-6.7813503619055648</v>
      </c>
      <c r="CI164" s="1180">
        <f t="shared" ca="1" si="880"/>
        <v>0</v>
      </c>
      <c r="CJ164" s="1180">
        <f t="shared" ca="1" si="880"/>
        <v>0</v>
      </c>
      <c r="CK164" s="1180">
        <f t="shared" ca="1" si="880"/>
        <v>-6.5779098441498114</v>
      </c>
      <c r="CL164" s="1180">
        <f t="shared" ca="1" si="880"/>
        <v>-3.898860450345467E-14</v>
      </c>
      <c r="CM164" s="1180">
        <f t="shared" ca="1" si="880"/>
        <v>0</v>
      </c>
      <c r="CN164" s="1180">
        <f t="shared" ca="1" si="880"/>
        <v>-6.5779098441498114</v>
      </c>
      <c r="CO164" s="1180">
        <f t="shared" ca="1" si="880"/>
        <v>0</v>
      </c>
      <c r="DA164" s="1180">
        <f t="shared" ca="1" si="881"/>
        <v>0</v>
      </c>
      <c r="DB164" s="1180">
        <f t="shared" ca="1" si="881"/>
        <v>0</v>
      </c>
      <c r="DC164" s="1180">
        <f t="shared" ca="1" si="881"/>
        <v>0</v>
      </c>
      <c r="DD164" s="1180">
        <f t="shared" ca="1" si="881"/>
        <v>0</v>
      </c>
      <c r="DE164" s="1180">
        <f t="shared" ca="1" si="881"/>
        <v>0</v>
      </c>
      <c r="DF164" s="1180">
        <f t="shared" ca="1" si="881"/>
        <v>0</v>
      </c>
      <c r="DG164" s="1180">
        <f t="shared" ca="1" si="881"/>
        <v>0</v>
      </c>
      <c r="DH164" s="1180">
        <f t="shared" ca="1" si="881"/>
        <v>0</v>
      </c>
      <c r="DI164" s="1180">
        <f t="shared" ca="1" si="881"/>
        <v>0</v>
      </c>
      <c r="DJ164" s="1180">
        <f t="shared" ca="1" si="881"/>
        <v>0</v>
      </c>
      <c r="DV164" s="1180">
        <f t="shared" ca="1" si="882"/>
        <v>0</v>
      </c>
      <c r="DW164" s="1180">
        <f t="shared" ca="1" si="882"/>
        <v>0</v>
      </c>
      <c r="DX164" s="1180">
        <f t="shared" ca="1" si="882"/>
        <v>0</v>
      </c>
      <c r="DY164" s="1180">
        <f t="shared" ca="1" si="882"/>
        <v>0</v>
      </c>
      <c r="DZ164" s="1180">
        <f t="shared" ca="1" si="882"/>
        <v>0</v>
      </c>
      <c r="EA164" s="1180">
        <f t="shared" ca="1" si="882"/>
        <v>0</v>
      </c>
      <c r="EB164" s="1180">
        <f t="shared" ca="1" si="882"/>
        <v>0</v>
      </c>
      <c r="EC164" s="1180">
        <f t="shared" ca="1" si="882"/>
        <v>0</v>
      </c>
      <c r="ED164" s="1180">
        <f t="shared" ca="1" si="882"/>
        <v>0</v>
      </c>
      <c r="EE164" s="1180">
        <f t="shared" ca="1" si="882"/>
        <v>0</v>
      </c>
      <c r="EF164" s="1180">
        <f t="shared" ca="1" si="882"/>
        <v>0</v>
      </c>
      <c r="EG164" s="1180">
        <f t="shared" ca="1" si="882"/>
        <v>0</v>
      </c>
      <c r="EH164" s="1180">
        <f t="shared" ca="1" si="882"/>
        <v>0</v>
      </c>
      <c r="EI164" s="1180">
        <f t="shared" ca="1" si="882"/>
        <v>0</v>
      </c>
      <c r="EJ164" s="1180">
        <f t="shared" ca="1" si="882"/>
        <v>0</v>
      </c>
      <c r="EK164" s="1180">
        <f t="shared" ca="1" si="882"/>
        <v>0</v>
      </c>
      <c r="EW164" s="1180">
        <f t="shared" ca="1" si="883"/>
        <v>-6.5779098441498114</v>
      </c>
      <c r="EX164" s="1180">
        <f t="shared" ca="1" si="883"/>
        <v>-6.5779098441498114</v>
      </c>
      <c r="EY164" s="1180">
        <f t="shared" ca="1" si="883"/>
        <v>-6.5779097866615919</v>
      </c>
      <c r="EZ164" s="1180">
        <f t="shared" ca="1" si="883"/>
        <v>-6.5779097866615919</v>
      </c>
      <c r="FA164" s="1180">
        <f t="shared" ca="1" si="883"/>
        <v>-2.9187398958362119E-21</v>
      </c>
      <c r="FB164" s="1180">
        <f t="shared" ca="1" si="883"/>
        <v>-4.8981227595092377E-8</v>
      </c>
      <c r="FN164" s="1180">
        <f t="shared" ca="1" si="884"/>
        <v>-4.1468398337906906E-15</v>
      </c>
      <c r="FO164" s="1180">
        <f t="shared" ca="1" si="884"/>
        <v>-3.898860450345467E-14</v>
      </c>
      <c r="FP164" s="1180">
        <f t="shared" ca="1" si="884"/>
        <v>-2.9187398958362119E-21</v>
      </c>
      <c r="FQ164" s="1180">
        <f t="shared" ca="1" si="884"/>
        <v>-4.8981227595092377E-8</v>
      </c>
      <c r="FR164" s="1180">
        <f t="shared" ca="1" si="884"/>
        <v>0</v>
      </c>
      <c r="FS164" s="1180">
        <f t="shared" ca="1" si="884"/>
        <v>-4.8981224433240312E-8</v>
      </c>
      <c r="FT164" s="1180">
        <f t="shared" ca="1" si="884"/>
        <v>0</v>
      </c>
      <c r="FU164" s="1180">
        <f t="shared" ca="1" si="884"/>
        <v>-4.3135447240400431E-14</v>
      </c>
      <c r="FV164" s="1180">
        <f t="shared" ca="1" si="884"/>
        <v>0</v>
      </c>
      <c r="FW164" s="1180">
        <f t="shared" ca="1" si="884"/>
        <v>0</v>
      </c>
      <c r="FX164" s="1180">
        <f t="shared" ca="1" si="884"/>
        <v>0</v>
      </c>
      <c r="GJ164" s="1180">
        <f t="shared" ca="1" si="885"/>
        <v>0</v>
      </c>
      <c r="GK164" s="1180">
        <f t="shared" ca="1" si="885"/>
        <v>0</v>
      </c>
      <c r="GL164" s="1180">
        <f t="shared" ca="1" si="885"/>
        <v>0</v>
      </c>
      <c r="GM164" s="1180">
        <f t="shared" ca="1" si="885"/>
        <v>0</v>
      </c>
      <c r="GN164" s="1180">
        <f t="shared" ca="1" si="885"/>
        <v>0</v>
      </c>
      <c r="GO164" s="1180">
        <f t="shared" ca="1" si="885"/>
        <v>0</v>
      </c>
      <c r="GP164" s="1180">
        <f t="shared" ca="1" si="885"/>
        <v>0</v>
      </c>
      <c r="GQ164" s="1180">
        <f t="shared" ca="1" si="885"/>
        <v>0</v>
      </c>
      <c r="HC164" s="1180">
        <f t="shared" ca="1" si="886"/>
        <v>-6.5779097866615919</v>
      </c>
      <c r="HD164" s="1180">
        <f t="shared" ca="1" si="886"/>
        <v>-6.3330656209865488</v>
      </c>
      <c r="HE164" s="1180">
        <f t="shared" ca="1" si="886"/>
        <v>0</v>
      </c>
      <c r="HF164" s="1180">
        <f t="shared" ca="1" si="886"/>
        <v>-4.6183982606343789E-13</v>
      </c>
      <c r="HG164" s="1180">
        <f t="shared" ca="1" si="886"/>
        <v>-0.24484416165086761</v>
      </c>
      <c r="HH164" s="1180">
        <f t="shared" ca="1" si="886"/>
        <v>-6.3330656209865488</v>
      </c>
      <c r="HT164" s="1180">
        <f t="shared" ca="1" si="887"/>
        <v>-2.0101525707367621E-7</v>
      </c>
      <c r="HU164" s="1180">
        <f t="shared" ca="1" si="887"/>
        <v>-6.3330656209865488</v>
      </c>
      <c r="HV164" s="1180">
        <f t="shared" ca="1" si="887"/>
        <v>-6.333065850939426</v>
      </c>
      <c r="HW164" s="1180">
        <f t="shared" ca="1" si="887"/>
        <v>-6.333065850939426</v>
      </c>
      <c r="HX164" s="1180">
        <f t="shared" ca="1" si="887"/>
        <v>-0.52948842530027784</v>
      </c>
      <c r="HY164" s="1180">
        <f t="shared" ca="1" si="887"/>
        <v>-4.0487498697300707E-2</v>
      </c>
      <c r="HZ164" s="1180">
        <f t="shared" ca="1" si="887"/>
        <v>-1.2219357463922273E-14</v>
      </c>
      <c r="IA164" s="1180">
        <f t="shared" ca="1" si="887"/>
        <v>-1.7952955594888862E-15</v>
      </c>
      <c r="IB164" s="1180">
        <f t="shared" ca="1" si="887"/>
        <v>0</v>
      </c>
      <c r="IC164" s="1180">
        <f t="shared" ca="1" si="887"/>
        <v>0</v>
      </c>
      <c r="ID164" s="1180">
        <f t="shared" ca="1" si="887"/>
        <v>0</v>
      </c>
      <c r="IE164" s="1180">
        <f t="shared" ca="1" si="887"/>
        <v>0</v>
      </c>
      <c r="IQ164" s="1180">
        <f t="shared" ca="1" si="888"/>
        <v>-0.52948842530027784</v>
      </c>
      <c r="IR164" s="1180">
        <f t="shared" ca="1" si="888"/>
        <v>-4.0487498697300707E-2</v>
      </c>
      <c r="IS164" s="1180">
        <f t="shared" ca="1" si="888"/>
        <v>-8.0306767555603112E-4</v>
      </c>
      <c r="IT164" s="1180">
        <f t="shared" ca="1" si="888"/>
        <v>-4.1290566349861453E-2</v>
      </c>
      <c r="IU164" s="1180">
        <f t="shared" ca="1" si="888"/>
        <v>-3.8562422373191171E-2</v>
      </c>
      <c r="IV164" s="1180">
        <f t="shared" ca="1" si="888"/>
        <v>-2.3492978876392359E-2</v>
      </c>
      <c r="IW164" s="1180">
        <f t="shared" ca="1" si="888"/>
        <v>-1.9273624121363599E-2</v>
      </c>
      <c r="IX164" s="1180">
        <f t="shared" ca="1" si="888"/>
        <v>-8.7582261010973282E-17</v>
      </c>
      <c r="IY164" s="1180">
        <f t="shared" ca="1" si="888"/>
        <v>-2.7281439766702774E-3</v>
      </c>
      <c r="IZ164" s="1180">
        <f t="shared" ca="1" si="888"/>
        <v>-3.416287056477443E-3</v>
      </c>
      <c r="JA164" s="1180">
        <f t="shared" ca="1" si="889"/>
        <v>-2.0076691831412561E-2</v>
      </c>
      <c r="JB164" s="1180">
        <f t="shared" ca="1" si="889"/>
        <v>0</v>
      </c>
      <c r="JC164" s="1180">
        <f t="shared" ca="1" si="889"/>
        <v>-3.416287056477443E-3</v>
      </c>
      <c r="JD164" s="1180">
        <f t="shared" ca="1" si="889"/>
        <v>0</v>
      </c>
      <c r="JE164" s="1180">
        <f t="shared" ca="1" si="889"/>
        <v>-3.416287056477443E-3</v>
      </c>
      <c r="JF164" s="1180">
        <f t="shared" ca="1" si="889"/>
        <v>0</v>
      </c>
      <c r="JG164" s="1180">
        <f t="shared" ca="1" si="889"/>
        <v>0</v>
      </c>
      <c r="JH164" s="1180">
        <f t="shared" ca="1" si="889"/>
        <v>-1.7952955594888862E-15</v>
      </c>
      <c r="JT164" s="1180">
        <f t="shared" ca="1" si="890"/>
        <v>0</v>
      </c>
      <c r="JU164" s="1180">
        <f t="shared" ca="1" si="890"/>
        <v>0</v>
      </c>
      <c r="JV164" s="1180">
        <f t="shared" ca="1" si="890"/>
        <v>0</v>
      </c>
      <c r="JW164" s="1180">
        <f t="shared" ca="1" si="890"/>
        <v>0</v>
      </c>
      <c r="JX164" s="1180">
        <f t="shared" ca="1" si="890"/>
        <v>0</v>
      </c>
      <c r="JY164" s="1180">
        <f t="shared" ca="1" si="890"/>
        <v>0</v>
      </c>
      <c r="JZ164" s="1180">
        <f t="shared" ca="1" si="890"/>
        <v>0</v>
      </c>
      <c r="KA164" s="1180">
        <f t="shared" ca="1" si="890"/>
        <v>0</v>
      </c>
      <c r="KB164" s="1180">
        <f t="shared" ca="1" si="890"/>
        <v>0</v>
      </c>
      <c r="KC164" s="1180">
        <f t="shared" ca="1" si="890"/>
        <v>0</v>
      </c>
      <c r="KL164" s="1180">
        <f t="shared" ca="1" si="891"/>
        <v>0</v>
      </c>
      <c r="KM164" s="1180">
        <f t="shared" ca="1" si="891"/>
        <v>0</v>
      </c>
      <c r="KN164" s="1180">
        <f t="shared" ca="1" si="891"/>
        <v>0</v>
      </c>
      <c r="KO164" s="1180">
        <f t="shared" ca="1" si="891"/>
        <v>0</v>
      </c>
      <c r="KP164" s="1180">
        <f t="shared" ca="1" si="891"/>
        <v>0</v>
      </c>
      <c r="KQ164" s="1180">
        <f t="shared" ca="1" si="891"/>
        <v>0</v>
      </c>
      <c r="KR164" s="1180">
        <f t="shared" ca="1" si="891"/>
        <v>0</v>
      </c>
      <c r="LA164" s="1180">
        <f t="shared" ca="1" si="892"/>
        <v>-4.6183982606343789E-13</v>
      </c>
      <c r="LB164" s="1180">
        <f t="shared" ca="1" si="892"/>
        <v>-1.2219357463922273E-14</v>
      </c>
      <c r="LC164" s="1180">
        <f t="shared" ca="1" si="892"/>
        <v>-4.740591833548955E-13</v>
      </c>
      <c r="LD164" s="1180">
        <f t="shared" ca="1" si="892"/>
        <v>-4.740591833548955E-13</v>
      </c>
      <c r="LE164" s="1180">
        <f t="shared" ca="1" si="892"/>
        <v>0</v>
      </c>
      <c r="LF164" s="1180">
        <f t="shared" ca="1" si="892"/>
        <v>0</v>
      </c>
      <c r="LG164" s="1180">
        <f t="shared" ca="1" si="892"/>
        <v>0</v>
      </c>
      <c r="LH164" s="1180">
        <f t="shared" ca="1" si="892"/>
        <v>0</v>
      </c>
      <c r="LI164" s="1180">
        <f t="shared" ca="1" si="892"/>
        <v>0</v>
      </c>
      <c r="LJ164" s="1180">
        <f t="shared" ca="1" si="892"/>
        <v>0</v>
      </c>
      <c r="LK164" s="1180">
        <f t="shared" ca="1" si="892"/>
        <v>0</v>
      </c>
      <c r="LW164" s="1180">
        <f t="shared" ca="1" si="893"/>
        <v>0</v>
      </c>
      <c r="LX164" s="1180">
        <f t="shared" ca="1" si="893"/>
        <v>0</v>
      </c>
      <c r="LY164" s="1180">
        <f t="shared" ca="1" si="893"/>
        <v>-0.24484416165086761</v>
      </c>
      <c r="LZ164" s="1180">
        <f t="shared" ca="1" si="893"/>
        <v>-2.7281439766702774E-3</v>
      </c>
      <c r="MA164" s="1180">
        <f t="shared" ca="1" si="893"/>
        <v>-0.247572305914979</v>
      </c>
      <c r="MB164" s="1180">
        <f t="shared" ca="1" si="893"/>
        <v>-4.740591833548955E-13</v>
      </c>
      <c r="MC164" s="1180">
        <f t="shared" ca="1" si="893"/>
        <v>0</v>
      </c>
      <c r="MD164" s="1180">
        <f t="shared" ca="1" si="893"/>
        <v>0</v>
      </c>
      <c r="ME164" s="1180">
        <f t="shared" ca="1" si="893"/>
        <v>0</v>
      </c>
      <c r="MF164" s="1180">
        <f t="shared" ca="1" si="893"/>
        <v>0</v>
      </c>
      <c r="MG164" s="1180">
        <f t="shared" ca="1" si="894"/>
        <v>0</v>
      </c>
      <c r="MH164" s="1180">
        <f t="shared" ca="1" si="894"/>
        <v>0</v>
      </c>
      <c r="MI164" s="1180">
        <f t="shared" ca="1" si="894"/>
        <v>0</v>
      </c>
      <c r="MJ164" s="1180">
        <f t="shared" ca="1" si="894"/>
        <v>0</v>
      </c>
      <c r="MK164" s="1180">
        <f t="shared" ca="1" si="894"/>
        <v>0</v>
      </c>
      <c r="ML164" s="1180">
        <f t="shared" ca="1" si="894"/>
        <v>0</v>
      </c>
      <c r="MM164" s="1180">
        <f t="shared" ca="1" si="894"/>
        <v>0</v>
      </c>
      <c r="MN164" s="1180">
        <f t="shared" ca="1" si="894"/>
        <v>0</v>
      </c>
      <c r="MO164" s="1180">
        <f t="shared" ca="1" si="894"/>
        <v>0</v>
      </c>
      <c r="NA164" s="1180">
        <f t="shared" ca="1" si="895"/>
        <v>-1.909098163410251E-7</v>
      </c>
      <c r="NB164" s="1180">
        <f t="shared" ca="1" si="895"/>
        <v>-1.3947416371531624E-14</v>
      </c>
      <c r="NC164" s="1180">
        <f t="shared" ca="1" si="895"/>
        <v>-1.9090980254385241E-7</v>
      </c>
      <c r="ND164" s="1180">
        <f t="shared" ca="1" si="895"/>
        <v>0</v>
      </c>
      <c r="NE164" s="1180">
        <f t="shared" ca="1" si="895"/>
        <v>0</v>
      </c>
      <c r="NF164" s="1180">
        <f t="shared" ca="1" si="895"/>
        <v>0</v>
      </c>
      <c r="NG164" s="1180">
        <f t="shared" ca="1" si="895"/>
        <v>0</v>
      </c>
      <c r="NH164" s="1180">
        <f t="shared" ca="1" si="895"/>
        <v>0</v>
      </c>
      <c r="NI164" s="1180">
        <f t="shared" ca="1" si="895"/>
        <v>0</v>
      </c>
      <c r="NJ164" s="1180">
        <f t="shared" ca="1" si="895"/>
        <v>0</v>
      </c>
      <c r="NK164" s="1180">
        <f t="shared" ca="1" si="895"/>
        <v>0</v>
      </c>
      <c r="NL164" s="1180">
        <f t="shared" ca="1" si="895"/>
        <v>0</v>
      </c>
      <c r="NM164" s="1180">
        <f t="shared" ca="1" si="895"/>
        <v>0</v>
      </c>
      <c r="NN164" s="1180">
        <f t="shared" ca="1" si="895"/>
        <v>0</v>
      </c>
      <c r="NO164" s="1180">
        <f t="shared" ca="1" si="895"/>
        <v>0</v>
      </c>
      <c r="NP164" s="1180">
        <f t="shared" ca="1" si="895"/>
        <v>0</v>
      </c>
      <c r="OH164" s="1180">
        <f t="shared" ca="1" si="896"/>
        <v>0</v>
      </c>
      <c r="OI164" s="1180">
        <f t="shared" ca="1" si="896"/>
        <v>0</v>
      </c>
      <c r="OJ164" s="1180">
        <f t="shared" ca="1" si="896"/>
        <v>0</v>
      </c>
      <c r="OK164" s="1180">
        <f t="shared" ca="1" si="896"/>
        <v>0</v>
      </c>
      <c r="OL164" s="1180">
        <f t="shared" ca="1" si="896"/>
        <v>0</v>
      </c>
      <c r="OM164" s="1180">
        <f t="shared" ca="1" si="896"/>
        <v>0</v>
      </c>
      <c r="ON164" s="1180">
        <f t="shared" ca="1" si="896"/>
        <v>0</v>
      </c>
      <c r="OO164" s="1180">
        <f t="shared" ca="1" si="896"/>
        <v>0</v>
      </c>
      <c r="PA164" s="1180">
        <f t="shared" ca="1" si="897"/>
        <v>0</v>
      </c>
      <c r="PB164" s="1180">
        <f t="shared" ca="1" si="897"/>
        <v>0</v>
      </c>
      <c r="PC164" s="1180">
        <f t="shared" ca="1" si="897"/>
        <v>0</v>
      </c>
      <c r="PD164" s="1180">
        <f t="shared" ca="1" si="897"/>
        <v>0</v>
      </c>
      <c r="PE164" s="1180">
        <f t="shared" ca="1" si="897"/>
        <v>0</v>
      </c>
      <c r="PF164" s="1180">
        <f t="shared" ca="1" si="897"/>
        <v>0</v>
      </c>
      <c r="PG164" s="1180">
        <f t="shared" ca="1" si="897"/>
        <v>0</v>
      </c>
      <c r="PH164" s="1180">
        <f t="shared" ca="1" si="897"/>
        <v>0</v>
      </c>
      <c r="PI164" s="1180">
        <f t="shared" ca="1" si="897"/>
        <v>0</v>
      </c>
      <c r="PJ164" s="1180">
        <f t="shared" ca="1" si="897"/>
        <v>0</v>
      </c>
      <c r="PK164" s="1180">
        <f t="shared" ca="1" si="897"/>
        <v>0</v>
      </c>
      <c r="PW164" s="1180">
        <f t="shared" ca="1" si="898"/>
        <v>0</v>
      </c>
      <c r="PX164" s="1180">
        <f t="shared" ca="1" si="898"/>
        <v>0</v>
      </c>
      <c r="PY164" s="1180">
        <f t="shared" ca="1" si="898"/>
        <v>0</v>
      </c>
      <c r="PZ164" s="1180">
        <f t="shared" ca="1" si="898"/>
        <v>0</v>
      </c>
    </row>
    <row r="165" spans="1:442" ht="12" customHeight="1">
      <c r="A165" s="1">
        <v>133</v>
      </c>
      <c r="B165" s="1" t="s">
        <v>2649</v>
      </c>
      <c r="C165" s="1" t="s">
        <v>2701</v>
      </c>
      <c r="D165" s="1" t="s">
        <v>93</v>
      </c>
      <c r="E165" s="1181">
        <v>60.05256</v>
      </c>
      <c r="F165" s="1">
        <v>-0.194496990543994</v>
      </c>
      <c r="J165" s="1180">
        <f t="shared" ca="1" si="876"/>
        <v>0</v>
      </c>
      <c r="K165" s="1180">
        <f t="shared" ca="1" si="876"/>
        <v>0</v>
      </c>
      <c r="T165" s="1180">
        <f t="shared" ref="T165:AD176" ca="1" si="899">VLOOKUP(T$1,INDIRECT(LU_MAT),$A165,FALSE())*$F165/$E165</f>
        <v>0</v>
      </c>
      <c r="U165" s="1180">
        <f t="shared" ca="1" si="899"/>
        <v>0</v>
      </c>
      <c r="V165" s="1180">
        <f t="shared" ca="1" si="899"/>
        <v>-1.1578368125668764E-8</v>
      </c>
      <c r="W165" s="1180">
        <f t="shared" ca="1" si="899"/>
        <v>0</v>
      </c>
      <c r="X165" s="1180">
        <f t="shared" ca="1" si="899"/>
        <v>0</v>
      </c>
      <c r="Y165" s="1180">
        <f t="shared" ca="1" si="899"/>
        <v>-1.6191933667673806</v>
      </c>
      <c r="Z165" s="1180">
        <f t="shared" ca="1" si="899"/>
        <v>-4.5127988579011568E-8</v>
      </c>
      <c r="AA165" s="1180">
        <f t="shared" ca="1" si="899"/>
        <v>-1.6191933214244698</v>
      </c>
      <c r="AB165" s="1180">
        <f t="shared" ca="1" si="899"/>
        <v>0</v>
      </c>
      <c r="AC165" s="1180">
        <f t="shared" ca="1" si="899"/>
        <v>-1.1578368125668764E-8</v>
      </c>
      <c r="AD165" s="1180">
        <f t="shared" ca="1" si="899"/>
        <v>0</v>
      </c>
      <c r="AM165" s="1180">
        <f t="shared" ref="AM165:BB176" ca="1" si="900">VLOOKUP(AM$1,INDIRECT(LU_MAT),$A165,FALSE())*$F165/$E165</f>
        <v>0</v>
      </c>
      <c r="AN165" s="1180">
        <f t="shared" ca="1" si="900"/>
        <v>0</v>
      </c>
      <c r="AO165" s="1180">
        <f t="shared" ca="1" si="900"/>
        <v>-1.6191933214244698</v>
      </c>
      <c r="AP165" s="1180">
        <f t="shared" ca="1" si="900"/>
        <v>-1.6191933214244698</v>
      </c>
      <c r="AQ165" s="1180">
        <f t="shared" ca="1" si="900"/>
        <v>-2.3887624686026628E-9</v>
      </c>
      <c r="AR165" s="1180">
        <f t="shared" ca="1" si="900"/>
        <v>-3.296943345767727E-15</v>
      </c>
      <c r="AS165" s="1180">
        <f t="shared" ca="1" si="900"/>
        <v>-4.5127985340232228E-8</v>
      </c>
      <c r="AT165" s="1180">
        <f t="shared" ca="1" si="900"/>
        <v>-3.3603187110636943E-17</v>
      </c>
      <c r="AU165" s="1180">
        <f t="shared" ca="1" si="900"/>
        <v>-2.3887657332922359E-9</v>
      </c>
      <c r="AV165" s="1180">
        <f t="shared" ca="1" si="900"/>
        <v>-1.6191933214244698</v>
      </c>
      <c r="AW165" s="1180">
        <f t="shared" ca="1" si="900"/>
        <v>-3.3603187110636943E-17</v>
      </c>
      <c r="AX165" s="1180">
        <f t="shared" ca="1" si="900"/>
        <v>-4.7516750927779395E-8</v>
      </c>
      <c r="AY165" s="1180">
        <f t="shared" ca="1" si="900"/>
        <v>0</v>
      </c>
      <c r="AZ165" s="1180">
        <f t="shared" ca="1" si="900"/>
        <v>0</v>
      </c>
      <c r="BA165" s="1180">
        <f t="shared" ca="1" si="900"/>
        <v>0</v>
      </c>
      <c r="BB165" s="1180">
        <f t="shared" ca="1" si="900"/>
        <v>-1.6030013874329181</v>
      </c>
      <c r="BN165" s="1180">
        <f t="shared" ref="BN165:BR176" ca="1" si="901">VLOOKUP(BN$1,INDIRECT(LU_MAT),$A165,FALSE())*$F165/$E165</f>
        <v>-0.16030013874329183</v>
      </c>
      <c r="BO165" s="1180">
        <f t="shared" ca="1" si="901"/>
        <v>-0.16030013874329183</v>
      </c>
      <c r="BP165" s="1180">
        <f t="shared" ca="1" si="901"/>
        <v>-9.8024577406859102E-16</v>
      </c>
      <c r="BQ165" s="1180">
        <f t="shared" ca="1" si="901"/>
        <v>0</v>
      </c>
      <c r="BR165" s="1180">
        <f t="shared" ca="1" si="901"/>
        <v>0</v>
      </c>
      <c r="CD165" s="1180">
        <f t="shared" ref="CD165:CO176" ca="1" si="902">VLOOKUP(CD$1,INDIRECT(LU_MAT),$A165,FALSE())*$F165/$E165</f>
        <v>-1.6030013874329181</v>
      </c>
      <c r="CE165" s="1180">
        <f t="shared" ca="1" si="902"/>
        <v>-1.6030013874329181</v>
      </c>
      <c r="CF165" s="1180">
        <f t="shared" ca="1" si="902"/>
        <v>-0.16030013874329183</v>
      </c>
      <c r="CG165" s="1180">
        <f t="shared" ca="1" si="902"/>
        <v>-0.16030013874329183</v>
      </c>
      <c r="CH165" s="1180">
        <f t="shared" ca="1" si="902"/>
        <v>-1.6030013874329181</v>
      </c>
      <c r="CI165" s="1180">
        <f t="shared" ca="1" si="902"/>
        <v>0</v>
      </c>
      <c r="CJ165" s="1180">
        <f t="shared" ca="1" si="902"/>
        <v>0</v>
      </c>
      <c r="CK165" s="1180">
        <f t="shared" ca="1" si="902"/>
        <v>-1.5549113440609899</v>
      </c>
      <c r="CL165" s="1180">
        <f t="shared" ca="1" si="902"/>
        <v>-9.2162746308922925E-15</v>
      </c>
      <c r="CM165" s="1180">
        <f t="shared" ca="1" si="902"/>
        <v>0</v>
      </c>
      <c r="CN165" s="1180">
        <f t="shared" ca="1" si="902"/>
        <v>-1.5549113440609899</v>
      </c>
      <c r="CO165" s="1180">
        <f t="shared" ca="1" si="902"/>
        <v>0</v>
      </c>
      <c r="DA165" s="1180">
        <f t="shared" ref="DA165:DJ176" ca="1" si="903">VLOOKUP(DA$1,INDIRECT(LU_MAT),$A165,FALSE())*$F165/$E165</f>
        <v>0</v>
      </c>
      <c r="DB165" s="1180">
        <f t="shared" ca="1" si="903"/>
        <v>0</v>
      </c>
      <c r="DC165" s="1180">
        <f t="shared" ca="1" si="903"/>
        <v>0</v>
      </c>
      <c r="DD165" s="1180">
        <f t="shared" ca="1" si="903"/>
        <v>0</v>
      </c>
      <c r="DE165" s="1180">
        <f t="shared" ca="1" si="903"/>
        <v>0</v>
      </c>
      <c r="DF165" s="1180">
        <f t="shared" ca="1" si="903"/>
        <v>0</v>
      </c>
      <c r="DG165" s="1180">
        <f t="shared" ca="1" si="903"/>
        <v>0</v>
      </c>
      <c r="DH165" s="1180">
        <f t="shared" ca="1" si="903"/>
        <v>0</v>
      </c>
      <c r="DI165" s="1180">
        <f t="shared" ca="1" si="903"/>
        <v>0</v>
      </c>
      <c r="DJ165" s="1180">
        <f t="shared" ca="1" si="903"/>
        <v>0</v>
      </c>
      <c r="DV165" s="1180">
        <f t="shared" ref="DV165:EK176" ca="1" si="904">VLOOKUP(DV$1,INDIRECT(LU_MAT),$A165,FALSE())*$F165/$E165</f>
        <v>0</v>
      </c>
      <c r="DW165" s="1180">
        <f t="shared" ca="1" si="904"/>
        <v>0</v>
      </c>
      <c r="DX165" s="1180">
        <f t="shared" ca="1" si="904"/>
        <v>0</v>
      </c>
      <c r="DY165" s="1180">
        <f t="shared" ca="1" si="904"/>
        <v>0</v>
      </c>
      <c r="DZ165" s="1180">
        <f t="shared" ca="1" si="904"/>
        <v>0</v>
      </c>
      <c r="EA165" s="1180">
        <f t="shared" ca="1" si="904"/>
        <v>0</v>
      </c>
      <c r="EB165" s="1180">
        <f t="shared" ca="1" si="904"/>
        <v>0</v>
      </c>
      <c r="EC165" s="1180">
        <f t="shared" ca="1" si="904"/>
        <v>0</v>
      </c>
      <c r="ED165" s="1180">
        <f t="shared" ca="1" si="904"/>
        <v>0</v>
      </c>
      <c r="EE165" s="1180">
        <f t="shared" ca="1" si="904"/>
        <v>0</v>
      </c>
      <c r="EF165" s="1180">
        <f t="shared" ca="1" si="904"/>
        <v>0</v>
      </c>
      <c r="EG165" s="1180">
        <f t="shared" ca="1" si="904"/>
        <v>0</v>
      </c>
      <c r="EH165" s="1180">
        <f t="shared" ca="1" si="904"/>
        <v>0</v>
      </c>
      <c r="EI165" s="1180">
        <f t="shared" ca="1" si="904"/>
        <v>0</v>
      </c>
      <c r="EJ165" s="1180">
        <f t="shared" ca="1" si="904"/>
        <v>0</v>
      </c>
      <c r="EK165" s="1180">
        <f t="shared" ca="1" si="904"/>
        <v>0</v>
      </c>
      <c r="EW165" s="1180">
        <f t="shared" ref="EW165:FB176" ca="1" si="905">VLOOKUP(EW$1,INDIRECT(LU_MAT),$A165,FALSE())*$F165/$E165</f>
        <v>-1.5549113440609899</v>
      </c>
      <c r="EX165" s="1180">
        <f t="shared" ca="1" si="905"/>
        <v>-1.5549113440609899</v>
      </c>
      <c r="EY165" s="1180">
        <f t="shared" ca="1" si="905"/>
        <v>-1.5549113343446515</v>
      </c>
      <c r="EZ165" s="1180">
        <f t="shared" ca="1" si="905"/>
        <v>-1.5549113343446515</v>
      </c>
      <c r="FA165" s="1180">
        <f t="shared" ca="1" si="905"/>
        <v>-6.8994283733112903E-22</v>
      </c>
      <c r="FB165" s="1180">
        <f t="shared" ca="1" si="905"/>
        <v>-1.1578368870588013E-8</v>
      </c>
      <c r="FN165" s="1180">
        <f t="shared" ref="FN165:FX176" ca="1" si="906">VLOOKUP(FN$1,INDIRECT(LU_MAT),$A165,FALSE())*$F165/$E165</f>
        <v>-9.8024577406859102E-16</v>
      </c>
      <c r="FO165" s="1180">
        <f t="shared" ca="1" si="906"/>
        <v>-9.2162746308922925E-15</v>
      </c>
      <c r="FP165" s="1180">
        <f t="shared" ca="1" si="906"/>
        <v>-6.8994283733112903E-22</v>
      </c>
      <c r="FQ165" s="1180">
        <f t="shared" ca="1" si="906"/>
        <v>-1.1578368870588013E-8</v>
      </c>
      <c r="FR165" s="1180">
        <f t="shared" ca="1" si="906"/>
        <v>0</v>
      </c>
      <c r="FS165" s="1180">
        <f t="shared" ca="1" si="906"/>
        <v>-1.1578368125668764E-8</v>
      </c>
      <c r="FT165" s="1180">
        <f t="shared" ca="1" si="906"/>
        <v>0</v>
      </c>
      <c r="FU165" s="1180">
        <f t="shared" ca="1" si="906"/>
        <v>-1.0196521091582103E-14</v>
      </c>
      <c r="FV165" s="1180">
        <f t="shared" ca="1" si="906"/>
        <v>0</v>
      </c>
      <c r="FW165" s="1180">
        <f t="shared" ca="1" si="906"/>
        <v>0</v>
      </c>
      <c r="FX165" s="1180">
        <f t="shared" ca="1" si="906"/>
        <v>0</v>
      </c>
      <c r="GJ165" s="1180">
        <f t="shared" ref="GJ165:GQ176" ca="1" si="907">VLOOKUP(GJ$1,INDIRECT(LU_MAT),$A165,FALSE())*$F165/$E165</f>
        <v>0</v>
      </c>
      <c r="GK165" s="1180">
        <f t="shared" ca="1" si="907"/>
        <v>0</v>
      </c>
      <c r="GL165" s="1180">
        <f t="shared" ca="1" si="907"/>
        <v>0</v>
      </c>
      <c r="GM165" s="1180">
        <f t="shared" ca="1" si="907"/>
        <v>0</v>
      </c>
      <c r="GN165" s="1180">
        <f t="shared" ca="1" si="907"/>
        <v>0</v>
      </c>
      <c r="GO165" s="1180">
        <f t="shared" ca="1" si="907"/>
        <v>0</v>
      </c>
      <c r="GP165" s="1180">
        <f t="shared" ca="1" si="907"/>
        <v>0</v>
      </c>
      <c r="GQ165" s="1180">
        <f t="shared" ca="1" si="907"/>
        <v>0</v>
      </c>
      <c r="HC165" s="1180">
        <f t="shared" ref="HC165:HH176" ca="1" si="908">VLOOKUP(HC$1,INDIRECT(LU_MAT),$A165,FALSE())*$F165/$E165</f>
        <v>-1.5549113343446515</v>
      </c>
      <c r="HD165" s="1180">
        <f t="shared" ca="1" si="908"/>
        <v>-1.4970341402861707</v>
      </c>
      <c r="HE165" s="1180">
        <f t="shared" ca="1" si="908"/>
        <v>0</v>
      </c>
      <c r="HF165" s="1180">
        <f t="shared" ca="1" si="908"/>
        <v>-1.0917145478282194E-13</v>
      </c>
      <c r="HG165" s="1180">
        <f t="shared" ca="1" si="908"/>
        <v>-5.7877194058480894E-2</v>
      </c>
      <c r="HH165" s="1180">
        <f t="shared" ca="1" si="908"/>
        <v>-1.4970341402861707</v>
      </c>
      <c r="HT165" s="1180">
        <f t="shared" ref="HT165:IE176" ca="1" si="909">VLOOKUP(HT$1,INDIRECT(LU_MAT),$A165,FALSE())*$F165/$E165</f>
        <v>-4.7516750927779395E-8</v>
      </c>
      <c r="HU165" s="1180">
        <f t="shared" ca="1" si="909"/>
        <v>-1.4970341402861707</v>
      </c>
      <c r="HV165" s="1180">
        <f t="shared" ca="1" si="909"/>
        <v>-1.4970341856290816</v>
      </c>
      <c r="HW165" s="1180">
        <f t="shared" ca="1" si="909"/>
        <v>-1.4970341856290816</v>
      </c>
      <c r="HX165" s="1180">
        <f t="shared" ca="1" si="909"/>
        <v>-0.12516248793977067</v>
      </c>
      <c r="HY165" s="1180">
        <f t="shared" ca="1" si="909"/>
        <v>-9.5705889287856158E-3</v>
      </c>
      <c r="HZ165" s="1180">
        <f t="shared" ca="1" si="909"/>
        <v>-2.8884581865783532E-15</v>
      </c>
      <c r="IA165" s="1180">
        <f t="shared" ca="1" si="909"/>
        <v>-4.2437879188752408E-16</v>
      </c>
      <c r="IB165" s="1180">
        <f t="shared" ca="1" si="909"/>
        <v>0</v>
      </c>
      <c r="IC165" s="1180">
        <f t="shared" ca="1" si="909"/>
        <v>0</v>
      </c>
      <c r="ID165" s="1180">
        <f t="shared" ca="1" si="909"/>
        <v>0</v>
      </c>
      <c r="IE165" s="1180">
        <f t="shared" ca="1" si="909"/>
        <v>0</v>
      </c>
      <c r="IQ165" s="1180">
        <f t="shared" ref="IQ165:IZ176" ca="1" si="910">VLOOKUP(IQ$1,INDIRECT(LU_MAT),$A165,FALSE())*$F165/$E165</f>
        <v>-0.12516248793977067</v>
      </c>
      <c r="IR165" s="1180">
        <f t="shared" ca="1" si="910"/>
        <v>-9.5705889287856158E-3</v>
      </c>
      <c r="IS165" s="1180">
        <f t="shared" ca="1" si="910"/>
        <v>-1.8983219091357433E-4</v>
      </c>
      <c r="IT165" s="1180">
        <f t="shared" ca="1" si="910"/>
        <v>-9.7604211378363552E-3</v>
      </c>
      <c r="IU165" s="1180">
        <f t="shared" ca="1" si="910"/>
        <v>-9.1155320756944793E-3</v>
      </c>
      <c r="IV165" s="1180">
        <f t="shared" ca="1" si="910"/>
        <v>-5.5533597135342455E-3</v>
      </c>
      <c r="IW165" s="1180">
        <f t="shared" ca="1" si="910"/>
        <v>-4.5559725961764122E-3</v>
      </c>
      <c r="IX165" s="1180">
        <f t="shared" ca="1" si="910"/>
        <v>-2.0703027956009181E-17</v>
      </c>
      <c r="IY165" s="1180">
        <f t="shared" ca="1" si="910"/>
        <v>-6.4488904918675954E-4</v>
      </c>
      <c r="IZ165" s="1180">
        <f t="shared" ca="1" si="910"/>
        <v>-8.0755492773977014E-4</v>
      </c>
      <c r="JA165" s="1180">
        <f t="shared" ref="JA165:JH176" ca="1" si="911">VLOOKUP(JA$1,INDIRECT(LU_MAT),$A165,FALSE())*$F165/$E165</f>
        <v>-4.7458047728393578E-3</v>
      </c>
      <c r="JB165" s="1180">
        <f t="shared" ca="1" si="911"/>
        <v>0</v>
      </c>
      <c r="JC165" s="1180">
        <f t="shared" ca="1" si="911"/>
        <v>-8.0755492773977014E-4</v>
      </c>
      <c r="JD165" s="1180">
        <f t="shared" ca="1" si="911"/>
        <v>0</v>
      </c>
      <c r="JE165" s="1180">
        <f t="shared" ca="1" si="911"/>
        <v>-8.0755492773977014E-4</v>
      </c>
      <c r="JF165" s="1180">
        <f t="shared" ca="1" si="911"/>
        <v>0</v>
      </c>
      <c r="JG165" s="1180">
        <f t="shared" ca="1" si="911"/>
        <v>0</v>
      </c>
      <c r="JH165" s="1180">
        <f t="shared" ca="1" si="911"/>
        <v>-4.2437879188752408E-16</v>
      </c>
      <c r="JT165" s="1180">
        <f t="shared" ref="JT165:KC176" ca="1" si="912">VLOOKUP(JT$1,INDIRECT(LU_MAT),$A165,FALSE())*$F165/$E165</f>
        <v>0</v>
      </c>
      <c r="JU165" s="1180">
        <f t="shared" ca="1" si="912"/>
        <v>0</v>
      </c>
      <c r="JV165" s="1180">
        <f t="shared" ca="1" si="912"/>
        <v>0</v>
      </c>
      <c r="JW165" s="1180">
        <f t="shared" ca="1" si="912"/>
        <v>0</v>
      </c>
      <c r="JX165" s="1180">
        <f t="shared" ca="1" si="912"/>
        <v>0</v>
      </c>
      <c r="JY165" s="1180">
        <f t="shared" ca="1" si="912"/>
        <v>0</v>
      </c>
      <c r="JZ165" s="1180">
        <f t="shared" ca="1" si="912"/>
        <v>0</v>
      </c>
      <c r="KA165" s="1180">
        <f t="shared" ca="1" si="912"/>
        <v>0</v>
      </c>
      <c r="KB165" s="1180">
        <f t="shared" ca="1" si="912"/>
        <v>0</v>
      </c>
      <c r="KC165" s="1180">
        <f t="shared" ca="1" si="912"/>
        <v>0</v>
      </c>
      <c r="KL165" s="1180">
        <f t="shared" ref="KL165:KR176" ca="1" si="913">VLOOKUP(KL$1,INDIRECT(LU_MAT),$A165,FALSE())*$F165/$E165</f>
        <v>0</v>
      </c>
      <c r="KM165" s="1180">
        <f t="shared" ca="1" si="913"/>
        <v>0</v>
      </c>
      <c r="KN165" s="1180">
        <f t="shared" ca="1" si="913"/>
        <v>0</v>
      </c>
      <c r="KO165" s="1180">
        <f t="shared" ca="1" si="913"/>
        <v>0</v>
      </c>
      <c r="KP165" s="1180">
        <f t="shared" ca="1" si="913"/>
        <v>0</v>
      </c>
      <c r="KQ165" s="1180">
        <f t="shared" ca="1" si="913"/>
        <v>0</v>
      </c>
      <c r="KR165" s="1180">
        <f t="shared" ca="1" si="913"/>
        <v>0</v>
      </c>
      <c r="LA165" s="1180">
        <f t="shared" ref="LA165:LK176" ca="1" si="914">VLOOKUP(LA$1,INDIRECT(LU_MAT),$A165,FALSE())*$F165/$E165</f>
        <v>-1.0917145478282194E-13</v>
      </c>
      <c r="LB165" s="1180">
        <f t="shared" ca="1" si="914"/>
        <v>-2.8884581865783532E-15</v>
      </c>
      <c r="LC165" s="1180">
        <f t="shared" ca="1" si="914"/>
        <v>-1.1205991284956545E-13</v>
      </c>
      <c r="LD165" s="1180">
        <f t="shared" ca="1" si="914"/>
        <v>-1.1205991284956545E-13</v>
      </c>
      <c r="LE165" s="1180">
        <f t="shared" ca="1" si="914"/>
        <v>0</v>
      </c>
      <c r="LF165" s="1180">
        <f t="shared" ca="1" si="914"/>
        <v>0</v>
      </c>
      <c r="LG165" s="1180">
        <f t="shared" ca="1" si="914"/>
        <v>0</v>
      </c>
      <c r="LH165" s="1180">
        <f t="shared" ca="1" si="914"/>
        <v>0</v>
      </c>
      <c r="LI165" s="1180">
        <f t="shared" ca="1" si="914"/>
        <v>0</v>
      </c>
      <c r="LJ165" s="1180">
        <f t="shared" ca="1" si="914"/>
        <v>0</v>
      </c>
      <c r="LK165" s="1180">
        <f t="shared" ca="1" si="914"/>
        <v>0</v>
      </c>
      <c r="LW165" s="1180">
        <f t="shared" ref="LW165:MF176" ca="1" si="915">VLOOKUP(LW$1,INDIRECT(LU_MAT),$A165,FALSE())*$F165/$E165</f>
        <v>0</v>
      </c>
      <c r="LX165" s="1180">
        <f t="shared" ca="1" si="915"/>
        <v>0</v>
      </c>
      <c r="LY165" s="1180">
        <f t="shared" ca="1" si="915"/>
        <v>-5.7877194058480894E-2</v>
      </c>
      <c r="LZ165" s="1180">
        <f t="shared" ca="1" si="915"/>
        <v>-6.4488904918675954E-4</v>
      </c>
      <c r="MA165" s="1180">
        <f t="shared" ca="1" si="915"/>
        <v>-5.852208328256174E-2</v>
      </c>
      <c r="MB165" s="1180">
        <f t="shared" ca="1" si="915"/>
        <v>-1.1205991284956545E-13</v>
      </c>
      <c r="MC165" s="1180">
        <f t="shared" ca="1" si="915"/>
        <v>0</v>
      </c>
      <c r="MD165" s="1180">
        <f t="shared" ca="1" si="915"/>
        <v>0</v>
      </c>
      <c r="ME165" s="1180">
        <f t="shared" ca="1" si="915"/>
        <v>0</v>
      </c>
      <c r="MF165" s="1180">
        <f t="shared" ca="1" si="915"/>
        <v>0</v>
      </c>
      <c r="MG165" s="1180">
        <f t="shared" ref="MG165:MO176" ca="1" si="916">VLOOKUP(MG$1,INDIRECT(LU_MAT),$A165,FALSE())*$F165/$E165</f>
        <v>0</v>
      </c>
      <c r="MH165" s="1180">
        <f t="shared" ca="1" si="916"/>
        <v>0</v>
      </c>
      <c r="MI165" s="1180">
        <f t="shared" ca="1" si="916"/>
        <v>0</v>
      </c>
      <c r="MJ165" s="1180">
        <f t="shared" ca="1" si="916"/>
        <v>0</v>
      </c>
      <c r="MK165" s="1180">
        <f t="shared" ca="1" si="916"/>
        <v>0</v>
      </c>
      <c r="ML165" s="1180">
        <f t="shared" ca="1" si="916"/>
        <v>0</v>
      </c>
      <c r="MM165" s="1180">
        <f t="shared" ca="1" si="916"/>
        <v>0</v>
      </c>
      <c r="MN165" s="1180">
        <f t="shared" ca="1" si="916"/>
        <v>0</v>
      </c>
      <c r="MO165" s="1180">
        <f t="shared" ca="1" si="916"/>
        <v>0</v>
      </c>
      <c r="NA165" s="1180">
        <f t="shared" ref="NA165:NP176" ca="1" si="917">VLOOKUP(NA$1,INDIRECT(LU_MAT),$A165,FALSE())*$F165/$E165</f>
        <v>-4.5127988579011568E-8</v>
      </c>
      <c r="NB165" s="1180">
        <f t="shared" ca="1" si="917"/>
        <v>-3.296943345767727E-15</v>
      </c>
      <c r="NC165" s="1180">
        <f t="shared" ca="1" si="917"/>
        <v>-4.5127985340232228E-8</v>
      </c>
      <c r="ND165" s="1180">
        <f t="shared" ca="1" si="917"/>
        <v>0</v>
      </c>
      <c r="NE165" s="1180">
        <f t="shared" ca="1" si="917"/>
        <v>0</v>
      </c>
      <c r="NF165" s="1180">
        <f t="shared" ca="1" si="917"/>
        <v>0</v>
      </c>
      <c r="NG165" s="1180">
        <f t="shared" ca="1" si="917"/>
        <v>0</v>
      </c>
      <c r="NH165" s="1180">
        <f t="shared" ca="1" si="917"/>
        <v>0</v>
      </c>
      <c r="NI165" s="1180">
        <f t="shared" ca="1" si="917"/>
        <v>0</v>
      </c>
      <c r="NJ165" s="1180">
        <f t="shared" ca="1" si="917"/>
        <v>0</v>
      </c>
      <c r="NK165" s="1180">
        <f t="shared" ca="1" si="917"/>
        <v>0</v>
      </c>
      <c r="NL165" s="1180">
        <f t="shared" ca="1" si="917"/>
        <v>0</v>
      </c>
      <c r="NM165" s="1180">
        <f t="shared" ca="1" si="917"/>
        <v>0</v>
      </c>
      <c r="NN165" s="1180">
        <f t="shared" ca="1" si="917"/>
        <v>0</v>
      </c>
      <c r="NO165" s="1180">
        <f t="shared" ca="1" si="917"/>
        <v>0</v>
      </c>
      <c r="NP165" s="1180">
        <f t="shared" ca="1" si="917"/>
        <v>0</v>
      </c>
      <c r="OH165" s="1180">
        <f t="shared" ref="OH165:OO176" ca="1" si="918">VLOOKUP(OH$1,INDIRECT(LU_MAT),$A165,FALSE())*$F165/$E165</f>
        <v>0</v>
      </c>
      <c r="OI165" s="1180">
        <f t="shared" ca="1" si="918"/>
        <v>0</v>
      </c>
      <c r="OJ165" s="1180">
        <f t="shared" ca="1" si="918"/>
        <v>0</v>
      </c>
      <c r="OK165" s="1180">
        <f t="shared" ca="1" si="918"/>
        <v>0</v>
      </c>
      <c r="OL165" s="1180">
        <f t="shared" ca="1" si="918"/>
        <v>0</v>
      </c>
      <c r="OM165" s="1180">
        <f t="shared" ca="1" si="918"/>
        <v>0</v>
      </c>
      <c r="ON165" s="1180">
        <f t="shared" ca="1" si="918"/>
        <v>0</v>
      </c>
      <c r="OO165" s="1180">
        <f t="shared" ca="1" si="918"/>
        <v>0</v>
      </c>
      <c r="PA165" s="1180">
        <f t="shared" ref="PA165:PK176" ca="1" si="919">VLOOKUP(PA$1,INDIRECT(LU_MAT),$A165,FALSE())*$F165/$E165</f>
        <v>0</v>
      </c>
      <c r="PB165" s="1180">
        <f t="shared" ca="1" si="919"/>
        <v>0</v>
      </c>
      <c r="PC165" s="1180">
        <f t="shared" ca="1" si="919"/>
        <v>0</v>
      </c>
      <c r="PD165" s="1180">
        <f t="shared" ca="1" si="919"/>
        <v>0</v>
      </c>
      <c r="PE165" s="1180">
        <f t="shared" ca="1" si="919"/>
        <v>0</v>
      </c>
      <c r="PF165" s="1180">
        <f t="shared" ca="1" si="919"/>
        <v>0</v>
      </c>
      <c r="PG165" s="1180">
        <f t="shared" ca="1" si="919"/>
        <v>0</v>
      </c>
      <c r="PH165" s="1180">
        <f t="shared" ca="1" si="919"/>
        <v>0</v>
      </c>
      <c r="PI165" s="1180">
        <f t="shared" ca="1" si="919"/>
        <v>0</v>
      </c>
      <c r="PJ165" s="1180">
        <f t="shared" ca="1" si="919"/>
        <v>0</v>
      </c>
      <c r="PK165" s="1180">
        <f t="shared" ca="1" si="919"/>
        <v>0</v>
      </c>
      <c r="PW165" s="1180">
        <f t="shared" ca="1" si="898"/>
        <v>0</v>
      </c>
      <c r="PX165" s="1180">
        <f t="shared" ca="1" si="898"/>
        <v>0</v>
      </c>
      <c r="PY165" s="1180">
        <f t="shared" ca="1" si="898"/>
        <v>0</v>
      </c>
      <c r="PZ165" s="1180">
        <f t="shared" ca="1" si="898"/>
        <v>0</v>
      </c>
    </row>
    <row r="166" spans="1:442" ht="12" customHeight="1">
      <c r="A166" s="1">
        <v>134</v>
      </c>
      <c r="B166" s="1" t="s">
        <v>2649</v>
      </c>
      <c r="C166" s="1" t="s">
        <v>2702</v>
      </c>
      <c r="D166" s="1" t="s">
        <v>93</v>
      </c>
      <c r="E166" s="1181">
        <v>22.839600000000001</v>
      </c>
      <c r="F166" s="1">
        <v>-0.122204883027258</v>
      </c>
      <c r="J166" s="1180">
        <f t="shared" ca="1" si="876"/>
        <v>0</v>
      </c>
      <c r="K166" s="1180">
        <f t="shared" ca="1" si="876"/>
        <v>0</v>
      </c>
      <c r="T166" s="1180">
        <f t="shared" ca="1" si="899"/>
        <v>0</v>
      </c>
      <c r="U166" s="1180">
        <f t="shared" ca="1" si="899"/>
        <v>0</v>
      </c>
      <c r="V166" s="1180">
        <f t="shared" ca="1" si="899"/>
        <v>-5.7814843048599092E-7</v>
      </c>
      <c r="W166" s="1180">
        <f t="shared" ca="1" si="899"/>
        <v>0</v>
      </c>
      <c r="X166" s="1180">
        <f t="shared" ca="1" si="899"/>
        <v>0</v>
      </c>
      <c r="Y166" s="1180">
        <f t="shared" ca="1" si="899"/>
        <v>-89.048182851902794</v>
      </c>
      <c r="Z166" s="1180">
        <f t="shared" ca="1" si="899"/>
        <v>-2.1082097897788708E-5</v>
      </c>
      <c r="AA166" s="1180">
        <f t="shared" ca="1" si="899"/>
        <v>-89.048161984679041</v>
      </c>
      <c r="AB166" s="1180">
        <f t="shared" ca="1" si="899"/>
        <v>0</v>
      </c>
      <c r="AC166" s="1180">
        <f t="shared" ca="1" si="899"/>
        <v>-5.7814843048599092E-7</v>
      </c>
      <c r="AD166" s="1180">
        <f t="shared" ca="1" si="899"/>
        <v>0</v>
      </c>
      <c r="AM166" s="1180">
        <f t="shared" ca="1" si="900"/>
        <v>0</v>
      </c>
      <c r="AN166" s="1180">
        <f t="shared" ca="1" si="900"/>
        <v>0</v>
      </c>
      <c r="AO166" s="1180">
        <f t="shared" ca="1" si="900"/>
        <v>-89.048161984679041</v>
      </c>
      <c r="AP166" s="1180">
        <f t="shared" ca="1" si="900"/>
        <v>-89.048161984679041</v>
      </c>
      <c r="AQ166" s="1180">
        <f t="shared" ca="1" si="900"/>
        <v>-3.4207151029418884E-6</v>
      </c>
      <c r="AR166" s="1180">
        <f t="shared" ca="1" si="900"/>
        <v>-4.2340278298689612E-11</v>
      </c>
      <c r="AS166" s="1180">
        <f t="shared" ca="1" si="900"/>
        <v>-2.1082055521272766E-5</v>
      </c>
      <c r="AT166" s="1180">
        <f t="shared" ca="1" si="900"/>
        <v>-1.3257002633613796E-12</v>
      </c>
      <c r="AU166" s="1180">
        <f t="shared" ca="1" si="900"/>
        <v>-3.4207561204130039E-6</v>
      </c>
      <c r="AV166" s="1180">
        <f t="shared" ca="1" si="900"/>
        <v>-89.048158774336926</v>
      </c>
      <c r="AW166" s="1180">
        <f t="shared" ca="1" si="900"/>
        <v>-1.3257002633613796E-12</v>
      </c>
      <c r="AX166" s="1180">
        <f t="shared" ca="1" si="900"/>
        <v>-2.4502812984678886E-5</v>
      </c>
      <c r="AY166" s="1180">
        <f t="shared" ca="1" si="900"/>
        <v>0</v>
      </c>
      <c r="AZ166" s="1180">
        <f t="shared" ca="1" si="900"/>
        <v>0</v>
      </c>
      <c r="BA166" s="1180">
        <f t="shared" ca="1" si="900"/>
        <v>0</v>
      </c>
      <c r="BB166" s="1180">
        <f t="shared" ca="1" si="900"/>
        <v>-88.157676753197364</v>
      </c>
      <c r="BN166" s="1180">
        <f t="shared" ca="1" si="901"/>
        <v>-8.8157676753197372</v>
      </c>
      <c r="BO166" s="1180">
        <f t="shared" ca="1" si="901"/>
        <v>-0.89920830352468151</v>
      </c>
      <c r="BP166" s="1180">
        <f t="shared" ca="1" si="901"/>
        <v>-2.9617680396570052E-11</v>
      </c>
      <c r="BQ166" s="1180">
        <f t="shared" ca="1" si="901"/>
        <v>0</v>
      </c>
      <c r="BR166" s="1180">
        <f t="shared" ca="1" si="901"/>
        <v>0</v>
      </c>
      <c r="CD166" s="1180">
        <f t="shared" ca="1" si="902"/>
        <v>-88.157676753197364</v>
      </c>
      <c r="CE166" s="1180">
        <f t="shared" ca="1" si="902"/>
        <v>-88.157676753197364</v>
      </c>
      <c r="CF166" s="1180">
        <f t="shared" ca="1" si="902"/>
        <v>-8.8157676753197372</v>
      </c>
      <c r="CG166" s="1180">
        <f t="shared" ca="1" si="902"/>
        <v>-0.89920830352468151</v>
      </c>
      <c r="CH166" s="1180">
        <f t="shared" ca="1" si="902"/>
        <v>-88.157676753197364</v>
      </c>
      <c r="CI166" s="1180">
        <f t="shared" ca="1" si="902"/>
        <v>0</v>
      </c>
      <c r="CJ166" s="1180">
        <f t="shared" ca="1" si="902"/>
        <v>0</v>
      </c>
      <c r="CK166" s="1180">
        <f t="shared" ca="1" si="902"/>
        <v>-5.6818735421238706</v>
      </c>
      <c r="CL166" s="1180">
        <f t="shared" ca="1" si="902"/>
        <v>-1.8139737216268735E-10</v>
      </c>
      <c r="CM166" s="1180">
        <f t="shared" ca="1" si="902"/>
        <v>0</v>
      </c>
      <c r="CN166" s="1180">
        <f t="shared" ca="1" si="902"/>
        <v>-5.6818735421238706</v>
      </c>
      <c r="CO166" s="1180">
        <f t="shared" ca="1" si="902"/>
        <v>-2.1101506770137103E-10</v>
      </c>
      <c r="DA166" s="1180">
        <f t="shared" ca="1" si="903"/>
        <v>0</v>
      </c>
      <c r="DB166" s="1180">
        <f t="shared" ca="1" si="903"/>
        <v>0</v>
      </c>
      <c r="DC166" s="1180">
        <f t="shared" ca="1" si="903"/>
        <v>0</v>
      </c>
      <c r="DD166" s="1180">
        <f t="shared" ca="1" si="903"/>
        <v>0</v>
      </c>
      <c r="DE166" s="1180">
        <f t="shared" ca="1" si="903"/>
        <v>0</v>
      </c>
      <c r="DF166" s="1180">
        <f t="shared" ca="1" si="903"/>
        <v>0</v>
      </c>
      <c r="DG166" s="1180">
        <f t="shared" ca="1" si="903"/>
        <v>0</v>
      </c>
      <c r="DH166" s="1180">
        <f t="shared" ca="1" si="903"/>
        <v>0</v>
      </c>
      <c r="DI166" s="1180">
        <f t="shared" ca="1" si="903"/>
        <v>0</v>
      </c>
      <c r="DJ166" s="1180">
        <f t="shared" ca="1" si="903"/>
        <v>0</v>
      </c>
      <c r="DV166" s="1180">
        <f t="shared" ca="1" si="904"/>
        <v>0</v>
      </c>
      <c r="DW166" s="1180">
        <f t="shared" ca="1" si="904"/>
        <v>0</v>
      </c>
      <c r="DX166" s="1180">
        <f t="shared" ca="1" si="904"/>
        <v>0</v>
      </c>
      <c r="DY166" s="1180">
        <f t="shared" ca="1" si="904"/>
        <v>0</v>
      </c>
      <c r="DZ166" s="1180">
        <f t="shared" ca="1" si="904"/>
        <v>0</v>
      </c>
      <c r="EA166" s="1180">
        <f t="shared" ca="1" si="904"/>
        <v>0</v>
      </c>
      <c r="EB166" s="1180">
        <f t="shared" ca="1" si="904"/>
        <v>0</v>
      </c>
      <c r="EC166" s="1180">
        <f t="shared" ca="1" si="904"/>
        <v>0</v>
      </c>
      <c r="ED166" s="1180">
        <f t="shared" ca="1" si="904"/>
        <v>0</v>
      </c>
      <c r="EE166" s="1180">
        <f t="shared" ca="1" si="904"/>
        <v>0</v>
      </c>
      <c r="EF166" s="1180">
        <f t="shared" ca="1" si="904"/>
        <v>0</v>
      </c>
      <c r="EG166" s="1180">
        <f t="shared" ca="1" si="904"/>
        <v>0</v>
      </c>
      <c r="EH166" s="1180">
        <f t="shared" ca="1" si="904"/>
        <v>0</v>
      </c>
      <c r="EI166" s="1180">
        <f t="shared" ca="1" si="904"/>
        <v>0</v>
      </c>
      <c r="EJ166" s="1180">
        <f t="shared" ca="1" si="904"/>
        <v>0</v>
      </c>
      <c r="EK166" s="1180">
        <f t="shared" ca="1" si="904"/>
        <v>0</v>
      </c>
      <c r="EW166" s="1180">
        <f t="shared" ca="1" si="905"/>
        <v>-5.6818735421238706</v>
      </c>
      <c r="EX166" s="1180">
        <f t="shared" ca="1" si="905"/>
        <v>-5.6818735421238706</v>
      </c>
      <c r="EY166" s="1180">
        <f t="shared" ca="1" si="905"/>
        <v>-5.6818729535611503</v>
      </c>
      <c r="EZ166" s="1180">
        <f t="shared" ca="1" si="905"/>
        <v>-5.6818729535611503</v>
      </c>
      <c r="FA166" s="1180">
        <f t="shared" ca="1" si="905"/>
        <v>-1.5038485360167615E-17</v>
      </c>
      <c r="FB166" s="1180">
        <f t="shared" ca="1" si="905"/>
        <v>-5.7814846793998229E-7</v>
      </c>
      <c r="FN166" s="1180">
        <f t="shared" ca="1" si="906"/>
        <v>-2.9617680396570052E-11</v>
      </c>
      <c r="FO166" s="1180">
        <f t="shared" ca="1" si="906"/>
        <v>-1.8139737216268735E-10</v>
      </c>
      <c r="FP166" s="1180">
        <f t="shared" ca="1" si="906"/>
        <v>-1.5038485360167615E-17</v>
      </c>
      <c r="FQ166" s="1180">
        <f t="shared" ca="1" si="906"/>
        <v>-5.7814846793998229E-7</v>
      </c>
      <c r="FR166" s="1180">
        <f t="shared" ca="1" si="906"/>
        <v>0</v>
      </c>
      <c r="FS166" s="1180">
        <f t="shared" ca="1" si="906"/>
        <v>-5.7814843048599092E-7</v>
      </c>
      <c r="FT166" s="1180">
        <f t="shared" ca="1" si="906"/>
        <v>0</v>
      </c>
      <c r="FU166" s="1180">
        <f t="shared" ca="1" si="906"/>
        <v>-2.1101506770137103E-10</v>
      </c>
      <c r="FV166" s="1180">
        <f t="shared" ca="1" si="906"/>
        <v>0</v>
      </c>
      <c r="FW166" s="1180">
        <f t="shared" ca="1" si="906"/>
        <v>0</v>
      </c>
      <c r="FX166" s="1180">
        <f t="shared" ca="1" si="906"/>
        <v>-2.1101506770137103E-10</v>
      </c>
      <c r="GJ166" s="1180">
        <f t="shared" ca="1" si="907"/>
        <v>0</v>
      </c>
      <c r="GK166" s="1180">
        <f t="shared" ca="1" si="907"/>
        <v>0</v>
      </c>
      <c r="GL166" s="1180">
        <f t="shared" ca="1" si="907"/>
        <v>0</v>
      </c>
      <c r="GM166" s="1180">
        <f t="shared" ca="1" si="907"/>
        <v>0</v>
      </c>
      <c r="GN166" s="1180">
        <f t="shared" ca="1" si="907"/>
        <v>0</v>
      </c>
      <c r="GO166" s="1180">
        <f t="shared" ca="1" si="907"/>
        <v>0</v>
      </c>
      <c r="GP166" s="1180">
        <f t="shared" ca="1" si="907"/>
        <v>0</v>
      </c>
      <c r="GQ166" s="1180">
        <f t="shared" ca="1" si="907"/>
        <v>0</v>
      </c>
      <c r="HC166" s="1180">
        <f t="shared" ca="1" si="908"/>
        <v>-5.6818729535611503</v>
      </c>
      <c r="HD166" s="1180">
        <f t="shared" ca="1" si="908"/>
        <v>-5.4703812329892365</v>
      </c>
      <c r="HE166" s="1180">
        <f t="shared" ca="1" si="908"/>
        <v>0</v>
      </c>
      <c r="HF166" s="1180">
        <f t="shared" ca="1" si="908"/>
        <v>-2.2178835303978777E-10</v>
      </c>
      <c r="HG166" s="1180">
        <f t="shared" ca="1" si="908"/>
        <v>-0.21149171468628628</v>
      </c>
      <c r="HH166" s="1180">
        <f t="shared" ca="1" si="908"/>
        <v>-5.4703812329892365</v>
      </c>
      <c r="HT166" s="1180">
        <f t="shared" ca="1" si="909"/>
        <v>-2.4502812984678886E-5</v>
      </c>
      <c r="HU166" s="1180">
        <f t="shared" ca="1" si="909"/>
        <v>-5.4703812329892365</v>
      </c>
      <c r="HV166" s="1180">
        <f t="shared" ca="1" si="909"/>
        <v>-5.4704057386007303</v>
      </c>
      <c r="HW166" s="1180">
        <f t="shared" ca="1" si="909"/>
        <v>-5.4704057386007303</v>
      </c>
      <c r="HX166" s="1180">
        <f t="shared" ca="1" si="909"/>
        <v>-0.45736403235077294</v>
      </c>
      <c r="HY166" s="1180">
        <f t="shared" ca="1" si="909"/>
        <v>-3.4972484337315556E-2</v>
      </c>
      <c r="HZ166" s="1180">
        <f t="shared" ca="1" si="909"/>
        <v>-3.4993697528945129E-11</v>
      </c>
      <c r="IA166" s="1180">
        <f t="shared" ca="1" si="909"/>
        <v>-9.001872384970008E-14</v>
      </c>
      <c r="IB166" s="1180">
        <f t="shared" ca="1" si="909"/>
        <v>0</v>
      </c>
      <c r="IC166" s="1180">
        <f t="shared" ca="1" si="909"/>
        <v>0</v>
      </c>
      <c r="ID166" s="1180">
        <f t="shared" ca="1" si="909"/>
        <v>0</v>
      </c>
      <c r="IE166" s="1180">
        <f t="shared" ca="1" si="909"/>
        <v>0</v>
      </c>
      <c r="IQ166" s="1180">
        <f t="shared" ca="1" si="910"/>
        <v>-0.45736403235077294</v>
      </c>
      <c r="IR166" s="1180">
        <f t="shared" ca="1" si="910"/>
        <v>-3.4972484337315556E-2</v>
      </c>
      <c r="IS166" s="1180">
        <f t="shared" ca="1" si="910"/>
        <v>-6.9367761575310114E-4</v>
      </c>
      <c r="IT166" s="1180">
        <f t="shared" ca="1" si="910"/>
        <v>-3.566616195306866E-2</v>
      </c>
      <c r="IU166" s="1180">
        <f t="shared" ca="1" si="910"/>
        <v>-3.3309632740944305E-2</v>
      </c>
      <c r="IV166" s="1180">
        <f t="shared" ca="1" si="910"/>
        <v>-2.0292877129773262E-2</v>
      </c>
      <c r="IW166" s="1180">
        <f t="shared" ca="1" si="910"/>
        <v>-1.6648262831580128E-2</v>
      </c>
      <c r="IX166" s="1180">
        <f t="shared" ca="1" si="910"/>
        <v>-9.342459613383493E-13</v>
      </c>
      <c r="IY166" s="1180">
        <f t="shared" ca="1" si="910"/>
        <v>-2.3565291853715011E-3</v>
      </c>
      <c r="IZ166" s="1180">
        <f t="shared" ca="1" si="910"/>
        <v>-2.9509366931411737E-3</v>
      </c>
      <c r="JA166" s="1180">
        <f t="shared" ca="1" si="911"/>
        <v>-1.734194044733323E-2</v>
      </c>
      <c r="JB166" s="1180">
        <f t="shared" ca="1" si="911"/>
        <v>0</v>
      </c>
      <c r="JC166" s="1180">
        <f t="shared" ca="1" si="911"/>
        <v>-2.9509366931411737E-3</v>
      </c>
      <c r="JD166" s="1180">
        <f t="shared" ca="1" si="911"/>
        <v>0</v>
      </c>
      <c r="JE166" s="1180">
        <f t="shared" ca="1" si="911"/>
        <v>-2.9509366931411737E-3</v>
      </c>
      <c r="JF166" s="1180">
        <f t="shared" ca="1" si="911"/>
        <v>0</v>
      </c>
      <c r="JG166" s="1180">
        <f t="shared" ca="1" si="911"/>
        <v>0</v>
      </c>
      <c r="JH166" s="1180">
        <f t="shared" ca="1" si="911"/>
        <v>-9.001872384970008E-14</v>
      </c>
      <c r="JT166" s="1180">
        <f t="shared" ca="1" si="912"/>
        <v>0</v>
      </c>
      <c r="JU166" s="1180">
        <f t="shared" ca="1" si="912"/>
        <v>0</v>
      </c>
      <c r="JV166" s="1180">
        <f t="shared" ca="1" si="912"/>
        <v>0</v>
      </c>
      <c r="JW166" s="1180">
        <f t="shared" ca="1" si="912"/>
        <v>0</v>
      </c>
      <c r="JX166" s="1180">
        <f t="shared" ca="1" si="912"/>
        <v>0</v>
      </c>
      <c r="JY166" s="1180">
        <f t="shared" ca="1" si="912"/>
        <v>0</v>
      </c>
      <c r="JZ166" s="1180">
        <f t="shared" ca="1" si="912"/>
        <v>0</v>
      </c>
      <c r="KA166" s="1180">
        <f t="shared" ca="1" si="912"/>
        <v>0</v>
      </c>
      <c r="KB166" s="1180">
        <f t="shared" ca="1" si="912"/>
        <v>0</v>
      </c>
      <c r="KC166" s="1180">
        <f t="shared" ca="1" si="912"/>
        <v>0</v>
      </c>
      <c r="KL166" s="1180">
        <f t="shared" ca="1" si="913"/>
        <v>0</v>
      </c>
      <c r="KM166" s="1180">
        <f t="shared" ca="1" si="913"/>
        <v>0</v>
      </c>
      <c r="KN166" s="1180">
        <f t="shared" ca="1" si="913"/>
        <v>0</v>
      </c>
      <c r="KO166" s="1180">
        <f t="shared" ca="1" si="913"/>
        <v>0</v>
      </c>
      <c r="KP166" s="1180">
        <f t="shared" ca="1" si="913"/>
        <v>0</v>
      </c>
      <c r="KQ166" s="1180">
        <f t="shared" ca="1" si="913"/>
        <v>0</v>
      </c>
      <c r="KR166" s="1180">
        <f t="shared" ca="1" si="913"/>
        <v>0</v>
      </c>
      <c r="LA166" s="1180">
        <f t="shared" ca="1" si="914"/>
        <v>-2.2178835303978777E-10</v>
      </c>
      <c r="LB166" s="1180">
        <f t="shared" ca="1" si="914"/>
        <v>-3.4993697528945129E-11</v>
      </c>
      <c r="LC166" s="1180">
        <f t="shared" ca="1" si="914"/>
        <v>-2.5678205110378991E-10</v>
      </c>
      <c r="LD166" s="1180">
        <f t="shared" ca="1" si="914"/>
        <v>-2.5678205110378991E-10</v>
      </c>
      <c r="LE166" s="1180">
        <f t="shared" ca="1" si="914"/>
        <v>0</v>
      </c>
      <c r="LF166" s="1180">
        <f t="shared" ca="1" si="914"/>
        <v>0</v>
      </c>
      <c r="LG166" s="1180">
        <f t="shared" ca="1" si="914"/>
        <v>0</v>
      </c>
      <c r="LH166" s="1180">
        <f t="shared" ca="1" si="914"/>
        <v>0</v>
      </c>
      <c r="LI166" s="1180">
        <f t="shared" ca="1" si="914"/>
        <v>0</v>
      </c>
      <c r="LJ166" s="1180">
        <f t="shared" ca="1" si="914"/>
        <v>0</v>
      </c>
      <c r="LK166" s="1180">
        <f t="shared" ca="1" si="914"/>
        <v>0</v>
      </c>
      <c r="LW166" s="1180">
        <f t="shared" ca="1" si="915"/>
        <v>0</v>
      </c>
      <c r="LX166" s="1180">
        <f t="shared" ca="1" si="915"/>
        <v>0</v>
      </c>
      <c r="LY166" s="1180">
        <f t="shared" ca="1" si="915"/>
        <v>-0.21149171468628628</v>
      </c>
      <c r="LZ166" s="1180">
        <f t="shared" ca="1" si="915"/>
        <v>-2.3565291853715011E-3</v>
      </c>
      <c r="MA166" s="1180">
        <f t="shared" ca="1" si="915"/>
        <v>-0.21384824384490494</v>
      </c>
      <c r="MB166" s="1180">
        <f t="shared" ca="1" si="915"/>
        <v>-2.5678205110378991E-10</v>
      </c>
      <c r="MC166" s="1180">
        <f t="shared" ca="1" si="915"/>
        <v>0</v>
      </c>
      <c r="MD166" s="1180">
        <f t="shared" ca="1" si="915"/>
        <v>0</v>
      </c>
      <c r="ME166" s="1180">
        <f t="shared" ca="1" si="915"/>
        <v>0</v>
      </c>
      <c r="MF166" s="1180">
        <f t="shared" ca="1" si="915"/>
        <v>0</v>
      </c>
      <c r="MG166" s="1180">
        <f t="shared" ca="1" si="916"/>
        <v>0</v>
      </c>
      <c r="MH166" s="1180">
        <f t="shared" ca="1" si="916"/>
        <v>0</v>
      </c>
      <c r="MI166" s="1180">
        <f t="shared" ca="1" si="916"/>
        <v>0</v>
      </c>
      <c r="MJ166" s="1180">
        <f t="shared" ca="1" si="916"/>
        <v>0</v>
      </c>
      <c r="MK166" s="1180">
        <f t="shared" ca="1" si="916"/>
        <v>0</v>
      </c>
      <c r="ML166" s="1180">
        <f t="shared" ca="1" si="916"/>
        <v>0</v>
      </c>
      <c r="MM166" s="1180">
        <f t="shared" ca="1" si="916"/>
        <v>0</v>
      </c>
      <c r="MN166" s="1180">
        <f t="shared" ca="1" si="916"/>
        <v>0</v>
      </c>
      <c r="MO166" s="1180">
        <f t="shared" ca="1" si="916"/>
        <v>0</v>
      </c>
      <c r="NA166" s="1180">
        <f t="shared" ca="1" si="917"/>
        <v>-2.1082097897788708E-5</v>
      </c>
      <c r="NB166" s="1180">
        <f t="shared" ca="1" si="917"/>
        <v>-4.2340278298689612E-11</v>
      </c>
      <c r="NC166" s="1180">
        <f t="shared" ca="1" si="917"/>
        <v>-2.1082055521272766E-5</v>
      </c>
      <c r="ND166" s="1180">
        <f t="shared" ca="1" si="917"/>
        <v>0</v>
      </c>
      <c r="NE166" s="1180">
        <f t="shared" ca="1" si="917"/>
        <v>0</v>
      </c>
      <c r="NF166" s="1180">
        <f t="shared" ca="1" si="917"/>
        <v>0</v>
      </c>
      <c r="NG166" s="1180">
        <f t="shared" ca="1" si="917"/>
        <v>0</v>
      </c>
      <c r="NH166" s="1180">
        <f t="shared" ca="1" si="917"/>
        <v>0</v>
      </c>
      <c r="NI166" s="1180">
        <f t="shared" ca="1" si="917"/>
        <v>0</v>
      </c>
      <c r="NJ166" s="1180">
        <f t="shared" ca="1" si="917"/>
        <v>0</v>
      </c>
      <c r="NK166" s="1180">
        <f t="shared" ca="1" si="917"/>
        <v>0</v>
      </c>
      <c r="NL166" s="1180">
        <f t="shared" ca="1" si="917"/>
        <v>0</v>
      </c>
      <c r="NM166" s="1180">
        <f t="shared" ca="1" si="917"/>
        <v>0</v>
      </c>
      <c r="NN166" s="1180">
        <f t="shared" ca="1" si="917"/>
        <v>0</v>
      </c>
      <c r="NO166" s="1180">
        <f t="shared" ca="1" si="917"/>
        <v>0</v>
      </c>
      <c r="NP166" s="1180">
        <f t="shared" ca="1" si="917"/>
        <v>0</v>
      </c>
      <c r="OH166" s="1180">
        <f t="shared" ca="1" si="918"/>
        <v>0</v>
      </c>
      <c r="OI166" s="1180">
        <f t="shared" ca="1" si="918"/>
        <v>0</v>
      </c>
      <c r="OJ166" s="1180">
        <f t="shared" ca="1" si="918"/>
        <v>0</v>
      </c>
      <c r="OK166" s="1180">
        <f t="shared" ca="1" si="918"/>
        <v>0</v>
      </c>
      <c r="OL166" s="1180">
        <f t="shared" ca="1" si="918"/>
        <v>0</v>
      </c>
      <c r="OM166" s="1180">
        <f t="shared" ca="1" si="918"/>
        <v>0</v>
      </c>
      <c r="ON166" s="1180">
        <f t="shared" ca="1" si="918"/>
        <v>0</v>
      </c>
      <c r="OO166" s="1180">
        <f t="shared" ca="1" si="918"/>
        <v>0</v>
      </c>
      <c r="PA166" s="1180">
        <f t="shared" ca="1" si="919"/>
        <v>0</v>
      </c>
      <c r="PB166" s="1180">
        <f t="shared" ca="1" si="919"/>
        <v>0</v>
      </c>
      <c r="PC166" s="1180">
        <f t="shared" ca="1" si="919"/>
        <v>0</v>
      </c>
      <c r="PD166" s="1180">
        <f t="shared" ca="1" si="919"/>
        <v>0</v>
      </c>
      <c r="PE166" s="1180">
        <f t="shared" ca="1" si="919"/>
        <v>0</v>
      </c>
      <c r="PF166" s="1180">
        <f t="shared" ca="1" si="919"/>
        <v>0</v>
      </c>
      <c r="PG166" s="1180">
        <f t="shared" ca="1" si="919"/>
        <v>0</v>
      </c>
      <c r="PH166" s="1180">
        <f t="shared" ca="1" si="919"/>
        <v>0</v>
      </c>
      <c r="PI166" s="1180">
        <f t="shared" ca="1" si="919"/>
        <v>0</v>
      </c>
      <c r="PJ166" s="1180">
        <f t="shared" ca="1" si="919"/>
        <v>0</v>
      </c>
      <c r="PK166" s="1180">
        <f t="shared" ca="1" si="919"/>
        <v>0</v>
      </c>
      <c r="PW166" s="1180">
        <f t="shared" ca="1" si="898"/>
        <v>0</v>
      </c>
      <c r="PX166" s="1180">
        <f t="shared" ca="1" si="898"/>
        <v>0</v>
      </c>
      <c r="PY166" s="1180">
        <f t="shared" ca="1" si="898"/>
        <v>0</v>
      </c>
      <c r="PZ166" s="1180">
        <f t="shared" ca="1" si="898"/>
        <v>0</v>
      </c>
    </row>
    <row r="167" spans="1:442" ht="12" customHeight="1">
      <c r="A167" s="1">
        <v>135</v>
      </c>
      <c r="B167" s="1" t="s">
        <v>2649</v>
      </c>
      <c r="C167" s="1" t="s">
        <v>2703</v>
      </c>
      <c r="D167" s="1" t="s">
        <v>93</v>
      </c>
      <c r="E167" s="1181">
        <v>56.077399999999997</v>
      </c>
      <c r="F167" s="1">
        <v>0</v>
      </c>
      <c r="J167" s="1180">
        <f t="shared" ca="1" si="876"/>
        <v>0</v>
      </c>
      <c r="K167" s="1180">
        <f t="shared" ca="1" si="876"/>
        <v>0</v>
      </c>
      <c r="T167" s="1180">
        <f t="shared" ca="1" si="899"/>
        <v>0</v>
      </c>
      <c r="U167" s="1180">
        <f t="shared" ca="1" si="899"/>
        <v>0</v>
      </c>
      <c r="V167" s="1180">
        <f t="shared" ca="1" si="899"/>
        <v>0</v>
      </c>
      <c r="W167" s="1180">
        <f t="shared" ca="1" si="899"/>
        <v>0</v>
      </c>
      <c r="X167" s="1180">
        <f t="shared" ca="1" si="899"/>
        <v>0</v>
      </c>
      <c r="Y167" s="1180">
        <f t="shared" ca="1" si="899"/>
        <v>0</v>
      </c>
      <c r="Z167" s="1180">
        <f t="shared" ca="1" si="899"/>
        <v>0</v>
      </c>
      <c r="AA167" s="1180">
        <f t="shared" ca="1" si="899"/>
        <v>0</v>
      </c>
      <c r="AB167" s="1180">
        <f t="shared" ca="1" si="899"/>
        <v>0</v>
      </c>
      <c r="AC167" s="1180">
        <f t="shared" ca="1" si="899"/>
        <v>0</v>
      </c>
      <c r="AD167" s="1180">
        <f t="shared" ca="1" si="899"/>
        <v>0</v>
      </c>
      <c r="AM167" s="1180">
        <f t="shared" ca="1" si="900"/>
        <v>0</v>
      </c>
      <c r="AN167" s="1180">
        <f t="shared" ca="1" si="900"/>
        <v>0</v>
      </c>
      <c r="AO167" s="1180">
        <f t="shared" ca="1" si="900"/>
        <v>0</v>
      </c>
      <c r="AP167" s="1180">
        <f t="shared" ca="1" si="900"/>
        <v>0</v>
      </c>
      <c r="AQ167" s="1180">
        <f t="shared" ca="1" si="900"/>
        <v>0</v>
      </c>
      <c r="AR167" s="1180">
        <f t="shared" ca="1" si="900"/>
        <v>0</v>
      </c>
      <c r="AS167" s="1180">
        <f t="shared" ca="1" si="900"/>
        <v>0</v>
      </c>
      <c r="AT167" s="1180">
        <f t="shared" ca="1" si="900"/>
        <v>0</v>
      </c>
      <c r="AU167" s="1180">
        <f t="shared" ca="1" si="900"/>
        <v>0</v>
      </c>
      <c r="AV167" s="1180">
        <f t="shared" ca="1" si="900"/>
        <v>0</v>
      </c>
      <c r="AW167" s="1180">
        <f t="shared" ca="1" si="900"/>
        <v>0</v>
      </c>
      <c r="AX167" s="1180">
        <f t="shared" ca="1" si="900"/>
        <v>0</v>
      </c>
      <c r="AY167" s="1180">
        <f t="shared" ca="1" si="900"/>
        <v>0</v>
      </c>
      <c r="AZ167" s="1180">
        <f t="shared" ca="1" si="900"/>
        <v>0</v>
      </c>
      <c r="BA167" s="1180">
        <f t="shared" ca="1" si="900"/>
        <v>0</v>
      </c>
      <c r="BB167" s="1180">
        <f t="shared" ca="1" si="900"/>
        <v>0</v>
      </c>
      <c r="BN167" s="1180">
        <f t="shared" ca="1" si="901"/>
        <v>0</v>
      </c>
      <c r="BO167" s="1180">
        <f t="shared" ca="1" si="901"/>
        <v>0</v>
      </c>
      <c r="BP167" s="1180">
        <f t="shared" ca="1" si="901"/>
        <v>0</v>
      </c>
      <c r="BQ167" s="1180">
        <f t="shared" ca="1" si="901"/>
        <v>0</v>
      </c>
      <c r="BR167" s="1180">
        <f t="shared" ca="1" si="901"/>
        <v>0</v>
      </c>
      <c r="CD167" s="1180">
        <f t="shared" ca="1" si="902"/>
        <v>0</v>
      </c>
      <c r="CE167" s="1180">
        <f t="shared" ca="1" si="902"/>
        <v>0</v>
      </c>
      <c r="CF167" s="1180">
        <f t="shared" ca="1" si="902"/>
        <v>0</v>
      </c>
      <c r="CG167" s="1180">
        <f t="shared" ca="1" si="902"/>
        <v>0</v>
      </c>
      <c r="CH167" s="1180">
        <f t="shared" ca="1" si="902"/>
        <v>0</v>
      </c>
      <c r="CI167" s="1180">
        <f t="shared" ca="1" si="902"/>
        <v>0</v>
      </c>
      <c r="CJ167" s="1180">
        <f t="shared" ca="1" si="902"/>
        <v>0</v>
      </c>
      <c r="CK167" s="1180">
        <f t="shared" ca="1" si="902"/>
        <v>0</v>
      </c>
      <c r="CL167" s="1180">
        <f t="shared" ca="1" si="902"/>
        <v>0</v>
      </c>
      <c r="CM167" s="1180">
        <f t="shared" ca="1" si="902"/>
        <v>0</v>
      </c>
      <c r="CN167" s="1180">
        <f t="shared" ca="1" si="902"/>
        <v>0</v>
      </c>
      <c r="CO167" s="1180">
        <f t="shared" ca="1" si="902"/>
        <v>0</v>
      </c>
      <c r="DA167" s="1180">
        <f t="shared" ca="1" si="903"/>
        <v>0</v>
      </c>
      <c r="DB167" s="1180">
        <f t="shared" ca="1" si="903"/>
        <v>0</v>
      </c>
      <c r="DC167" s="1180">
        <f t="shared" ca="1" si="903"/>
        <v>0</v>
      </c>
      <c r="DD167" s="1180">
        <f t="shared" ca="1" si="903"/>
        <v>0</v>
      </c>
      <c r="DE167" s="1180">
        <f t="shared" ca="1" si="903"/>
        <v>0</v>
      </c>
      <c r="DF167" s="1180">
        <f t="shared" ca="1" si="903"/>
        <v>0</v>
      </c>
      <c r="DG167" s="1180">
        <f t="shared" ca="1" si="903"/>
        <v>0</v>
      </c>
      <c r="DH167" s="1180">
        <f t="shared" ca="1" si="903"/>
        <v>0</v>
      </c>
      <c r="DI167" s="1180">
        <f t="shared" ca="1" si="903"/>
        <v>0</v>
      </c>
      <c r="DJ167" s="1180">
        <f t="shared" ca="1" si="903"/>
        <v>0</v>
      </c>
      <c r="DV167" s="1180">
        <f t="shared" ca="1" si="904"/>
        <v>0</v>
      </c>
      <c r="DW167" s="1180">
        <f t="shared" ca="1" si="904"/>
        <v>0</v>
      </c>
      <c r="DX167" s="1180">
        <f t="shared" ca="1" si="904"/>
        <v>0</v>
      </c>
      <c r="DY167" s="1180">
        <f t="shared" ca="1" si="904"/>
        <v>0</v>
      </c>
      <c r="DZ167" s="1180">
        <f t="shared" ca="1" si="904"/>
        <v>0</v>
      </c>
      <c r="EA167" s="1180">
        <f t="shared" ca="1" si="904"/>
        <v>0</v>
      </c>
      <c r="EB167" s="1180">
        <f t="shared" ca="1" si="904"/>
        <v>0</v>
      </c>
      <c r="EC167" s="1180">
        <f t="shared" ca="1" si="904"/>
        <v>0</v>
      </c>
      <c r="ED167" s="1180">
        <f t="shared" ca="1" si="904"/>
        <v>0</v>
      </c>
      <c r="EE167" s="1180">
        <f t="shared" ca="1" si="904"/>
        <v>0</v>
      </c>
      <c r="EF167" s="1180">
        <f t="shared" ca="1" si="904"/>
        <v>0</v>
      </c>
      <c r="EG167" s="1180">
        <f t="shared" ca="1" si="904"/>
        <v>0</v>
      </c>
      <c r="EH167" s="1180">
        <f t="shared" ca="1" si="904"/>
        <v>0</v>
      </c>
      <c r="EI167" s="1180">
        <f t="shared" ca="1" si="904"/>
        <v>0</v>
      </c>
      <c r="EJ167" s="1180">
        <f t="shared" ca="1" si="904"/>
        <v>0</v>
      </c>
      <c r="EK167" s="1180">
        <f t="shared" ca="1" si="904"/>
        <v>0</v>
      </c>
      <c r="EW167" s="1180">
        <f t="shared" ca="1" si="905"/>
        <v>0</v>
      </c>
      <c r="EX167" s="1180">
        <f t="shared" ca="1" si="905"/>
        <v>0</v>
      </c>
      <c r="EY167" s="1180">
        <f t="shared" ca="1" si="905"/>
        <v>0</v>
      </c>
      <c r="EZ167" s="1180">
        <f t="shared" ca="1" si="905"/>
        <v>0</v>
      </c>
      <c r="FA167" s="1180">
        <f t="shared" ca="1" si="905"/>
        <v>0</v>
      </c>
      <c r="FB167" s="1180">
        <f t="shared" ca="1" si="905"/>
        <v>0</v>
      </c>
      <c r="FN167" s="1180">
        <f t="shared" ca="1" si="906"/>
        <v>0</v>
      </c>
      <c r="FO167" s="1180">
        <f t="shared" ca="1" si="906"/>
        <v>0</v>
      </c>
      <c r="FP167" s="1180">
        <f t="shared" ca="1" si="906"/>
        <v>0</v>
      </c>
      <c r="FQ167" s="1180">
        <f t="shared" ca="1" si="906"/>
        <v>0</v>
      </c>
      <c r="FR167" s="1180">
        <f t="shared" ca="1" si="906"/>
        <v>0</v>
      </c>
      <c r="FS167" s="1180">
        <f t="shared" ca="1" si="906"/>
        <v>0</v>
      </c>
      <c r="FT167" s="1180">
        <f t="shared" ca="1" si="906"/>
        <v>0</v>
      </c>
      <c r="FU167" s="1180">
        <f t="shared" ca="1" si="906"/>
        <v>0</v>
      </c>
      <c r="FV167" s="1180">
        <f t="shared" ca="1" si="906"/>
        <v>0</v>
      </c>
      <c r="FW167" s="1180">
        <f t="shared" ca="1" si="906"/>
        <v>0</v>
      </c>
      <c r="FX167" s="1180">
        <f t="shared" ca="1" si="906"/>
        <v>0</v>
      </c>
      <c r="GJ167" s="1180">
        <f t="shared" ca="1" si="907"/>
        <v>0</v>
      </c>
      <c r="GK167" s="1180">
        <f t="shared" ca="1" si="907"/>
        <v>0</v>
      </c>
      <c r="GL167" s="1180">
        <f t="shared" ca="1" si="907"/>
        <v>0</v>
      </c>
      <c r="GM167" s="1180">
        <f t="shared" ca="1" si="907"/>
        <v>0</v>
      </c>
      <c r="GN167" s="1180">
        <f t="shared" ca="1" si="907"/>
        <v>0</v>
      </c>
      <c r="GO167" s="1180">
        <f t="shared" ca="1" si="907"/>
        <v>0</v>
      </c>
      <c r="GP167" s="1180">
        <f t="shared" ca="1" si="907"/>
        <v>0</v>
      </c>
      <c r="GQ167" s="1180">
        <f t="shared" ca="1" si="907"/>
        <v>0</v>
      </c>
      <c r="HC167" s="1180">
        <f t="shared" ca="1" si="908"/>
        <v>0</v>
      </c>
      <c r="HD167" s="1180">
        <f t="shared" ca="1" si="908"/>
        <v>0</v>
      </c>
      <c r="HE167" s="1180">
        <f t="shared" ca="1" si="908"/>
        <v>0</v>
      </c>
      <c r="HF167" s="1180">
        <f t="shared" ca="1" si="908"/>
        <v>0</v>
      </c>
      <c r="HG167" s="1180">
        <f t="shared" ca="1" si="908"/>
        <v>0</v>
      </c>
      <c r="HH167" s="1180">
        <f t="shared" ca="1" si="908"/>
        <v>0</v>
      </c>
      <c r="HT167" s="1180">
        <f t="shared" ca="1" si="909"/>
        <v>0</v>
      </c>
      <c r="HU167" s="1180">
        <f t="shared" ca="1" si="909"/>
        <v>0</v>
      </c>
      <c r="HV167" s="1180">
        <f t="shared" ca="1" si="909"/>
        <v>0</v>
      </c>
      <c r="HW167" s="1180">
        <f t="shared" ca="1" si="909"/>
        <v>0</v>
      </c>
      <c r="HX167" s="1180">
        <f t="shared" ca="1" si="909"/>
        <v>0</v>
      </c>
      <c r="HY167" s="1180">
        <f t="shared" ca="1" si="909"/>
        <v>0</v>
      </c>
      <c r="HZ167" s="1180">
        <f t="shared" ca="1" si="909"/>
        <v>0</v>
      </c>
      <c r="IA167" s="1180">
        <f t="shared" ca="1" si="909"/>
        <v>0</v>
      </c>
      <c r="IB167" s="1180">
        <f t="shared" ca="1" si="909"/>
        <v>0</v>
      </c>
      <c r="IC167" s="1180">
        <f t="shared" ca="1" si="909"/>
        <v>0</v>
      </c>
      <c r="ID167" s="1180">
        <f t="shared" ca="1" si="909"/>
        <v>0</v>
      </c>
      <c r="IE167" s="1180">
        <f t="shared" ca="1" si="909"/>
        <v>0</v>
      </c>
      <c r="IQ167" s="1180">
        <f t="shared" ca="1" si="910"/>
        <v>0</v>
      </c>
      <c r="IR167" s="1180">
        <f t="shared" ca="1" si="910"/>
        <v>0</v>
      </c>
      <c r="IS167" s="1180">
        <f t="shared" ca="1" si="910"/>
        <v>0</v>
      </c>
      <c r="IT167" s="1180">
        <f t="shared" ca="1" si="910"/>
        <v>0</v>
      </c>
      <c r="IU167" s="1180">
        <f t="shared" ca="1" si="910"/>
        <v>0</v>
      </c>
      <c r="IV167" s="1180">
        <f t="shared" ca="1" si="910"/>
        <v>0</v>
      </c>
      <c r="IW167" s="1180">
        <f t="shared" ca="1" si="910"/>
        <v>0</v>
      </c>
      <c r="IX167" s="1180">
        <f t="shared" ca="1" si="910"/>
        <v>0</v>
      </c>
      <c r="IY167" s="1180">
        <f t="shared" ca="1" si="910"/>
        <v>0</v>
      </c>
      <c r="IZ167" s="1180">
        <f t="shared" ca="1" si="910"/>
        <v>0</v>
      </c>
      <c r="JA167" s="1180">
        <f t="shared" ca="1" si="911"/>
        <v>0</v>
      </c>
      <c r="JB167" s="1180">
        <f t="shared" ca="1" si="911"/>
        <v>0</v>
      </c>
      <c r="JC167" s="1180">
        <f t="shared" ca="1" si="911"/>
        <v>0</v>
      </c>
      <c r="JD167" s="1180">
        <f t="shared" ca="1" si="911"/>
        <v>0</v>
      </c>
      <c r="JE167" s="1180">
        <f t="shared" ca="1" si="911"/>
        <v>0</v>
      </c>
      <c r="JF167" s="1180">
        <f t="shared" ca="1" si="911"/>
        <v>0</v>
      </c>
      <c r="JG167" s="1180">
        <f t="shared" ca="1" si="911"/>
        <v>0</v>
      </c>
      <c r="JH167" s="1180">
        <f t="shared" ca="1" si="911"/>
        <v>0</v>
      </c>
      <c r="JT167" s="1180">
        <f t="shared" ca="1" si="912"/>
        <v>0</v>
      </c>
      <c r="JU167" s="1180">
        <f t="shared" ca="1" si="912"/>
        <v>0</v>
      </c>
      <c r="JV167" s="1180">
        <f t="shared" ca="1" si="912"/>
        <v>0</v>
      </c>
      <c r="JW167" s="1180">
        <f t="shared" ca="1" si="912"/>
        <v>0</v>
      </c>
      <c r="JX167" s="1180">
        <f t="shared" ca="1" si="912"/>
        <v>0</v>
      </c>
      <c r="JY167" s="1180">
        <f t="shared" ca="1" si="912"/>
        <v>0</v>
      </c>
      <c r="JZ167" s="1180">
        <f t="shared" ca="1" si="912"/>
        <v>0</v>
      </c>
      <c r="KA167" s="1180">
        <f t="shared" ca="1" si="912"/>
        <v>0</v>
      </c>
      <c r="KB167" s="1180">
        <f t="shared" ca="1" si="912"/>
        <v>0</v>
      </c>
      <c r="KC167" s="1180">
        <f t="shared" ca="1" si="912"/>
        <v>0</v>
      </c>
      <c r="KL167" s="1180">
        <f t="shared" ca="1" si="913"/>
        <v>0</v>
      </c>
      <c r="KM167" s="1180">
        <f t="shared" ca="1" si="913"/>
        <v>0</v>
      </c>
      <c r="KN167" s="1180">
        <f t="shared" ca="1" si="913"/>
        <v>0</v>
      </c>
      <c r="KO167" s="1180">
        <f t="shared" ca="1" si="913"/>
        <v>0</v>
      </c>
      <c r="KP167" s="1180">
        <f t="shared" ca="1" si="913"/>
        <v>0</v>
      </c>
      <c r="KQ167" s="1180">
        <f t="shared" ca="1" si="913"/>
        <v>0</v>
      </c>
      <c r="KR167" s="1180">
        <f t="shared" ca="1" si="913"/>
        <v>0</v>
      </c>
      <c r="LA167" s="1180">
        <f t="shared" ca="1" si="914"/>
        <v>0</v>
      </c>
      <c r="LB167" s="1180">
        <f t="shared" ca="1" si="914"/>
        <v>0</v>
      </c>
      <c r="LC167" s="1180">
        <f t="shared" ca="1" si="914"/>
        <v>0</v>
      </c>
      <c r="LD167" s="1180">
        <f t="shared" ca="1" si="914"/>
        <v>0</v>
      </c>
      <c r="LE167" s="1180">
        <f t="shared" ca="1" si="914"/>
        <v>0</v>
      </c>
      <c r="LF167" s="1180">
        <f t="shared" ca="1" si="914"/>
        <v>0</v>
      </c>
      <c r="LG167" s="1180">
        <f t="shared" ca="1" si="914"/>
        <v>0</v>
      </c>
      <c r="LH167" s="1180">
        <f t="shared" ca="1" si="914"/>
        <v>0</v>
      </c>
      <c r="LI167" s="1180">
        <f t="shared" ca="1" si="914"/>
        <v>0</v>
      </c>
      <c r="LJ167" s="1180">
        <f t="shared" ca="1" si="914"/>
        <v>0</v>
      </c>
      <c r="LK167" s="1180">
        <f t="shared" ca="1" si="914"/>
        <v>0</v>
      </c>
      <c r="LW167" s="1180">
        <f t="shared" ca="1" si="915"/>
        <v>0</v>
      </c>
      <c r="LX167" s="1180">
        <f t="shared" ca="1" si="915"/>
        <v>0</v>
      </c>
      <c r="LY167" s="1180">
        <f t="shared" ca="1" si="915"/>
        <v>0</v>
      </c>
      <c r="LZ167" s="1180">
        <f t="shared" ca="1" si="915"/>
        <v>0</v>
      </c>
      <c r="MA167" s="1180">
        <f t="shared" ca="1" si="915"/>
        <v>0</v>
      </c>
      <c r="MB167" s="1180">
        <f t="shared" ca="1" si="915"/>
        <v>0</v>
      </c>
      <c r="MC167" s="1180">
        <f t="shared" ca="1" si="915"/>
        <v>0</v>
      </c>
      <c r="MD167" s="1180">
        <f t="shared" ca="1" si="915"/>
        <v>0</v>
      </c>
      <c r="ME167" s="1180">
        <f t="shared" ca="1" si="915"/>
        <v>0</v>
      </c>
      <c r="MF167" s="1180">
        <f t="shared" ca="1" si="915"/>
        <v>0</v>
      </c>
      <c r="MG167" s="1180">
        <f t="shared" ca="1" si="916"/>
        <v>0</v>
      </c>
      <c r="MH167" s="1180">
        <f t="shared" ca="1" si="916"/>
        <v>0</v>
      </c>
      <c r="MI167" s="1180">
        <f t="shared" ca="1" si="916"/>
        <v>0</v>
      </c>
      <c r="MJ167" s="1180">
        <f t="shared" ca="1" si="916"/>
        <v>0</v>
      </c>
      <c r="MK167" s="1180">
        <f t="shared" ca="1" si="916"/>
        <v>0</v>
      </c>
      <c r="ML167" s="1180">
        <f t="shared" ca="1" si="916"/>
        <v>0</v>
      </c>
      <c r="MM167" s="1180">
        <f t="shared" ca="1" si="916"/>
        <v>0</v>
      </c>
      <c r="MN167" s="1180">
        <f t="shared" ca="1" si="916"/>
        <v>0</v>
      </c>
      <c r="MO167" s="1180">
        <f t="shared" ca="1" si="916"/>
        <v>0</v>
      </c>
      <c r="NA167" s="1180">
        <f t="shared" ca="1" si="917"/>
        <v>0</v>
      </c>
      <c r="NB167" s="1180">
        <f t="shared" ca="1" si="917"/>
        <v>0</v>
      </c>
      <c r="NC167" s="1180">
        <f t="shared" ca="1" si="917"/>
        <v>0</v>
      </c>
      <c r="ND167" s="1180">
        <f t="shared" ca="1" si="917"/>
        <v>0</v>
      </c>
      <c r="NE167" s="1180">
        <f t="shared" ca="1" si="917"/>
        <v>0</v>
      </c>
      <c r="NF167" s="1180">
        <f t="shared" ca="1" si="917"/>
        <v>0</v>
      </c>
      <c r="NG167" s="1180">
        <f t="shared" ca="1" si="917"/>
        <v>0</v>
      </c>
      <c r="NH167" s="1180">
        <f t="shared" ca="1" si="917"/>
        <v>0</v>
      </c>
      <c r="NI167" s="1180">
        <f t="shared" ca="1" si="917"/>
        <v>0</v>
      </c>
      <c r="NJ167" s="1180">
        <f t="shared" ca="1" si="917"/>
        <v>0</v>
      </c>
      <c r="NK167" s="1180">
        <f t="shared" ca="1" si="917"/>
        <v>0</v>
      </c>
      <c r="NL167" s="1180">
        <f t="shared" ca="1" si="917"/>
        <v>0</v>
      </c>
      <c r="NM167" s="1180">
        <f t="shared" ca="1" si="917"/>
        <v>0</v>
      </c>
      <c r="NN167" s="1180">
        <f t="shared" ca="1" si="917"/>
        <v>0</v>
      </c>
      <c r="NO167" s="1180">
        <f t="shared" ca="1" si="917"/>
        <v>0</v>
      </c>
      <c r="NP167" s="1180">
        <f t="shared" ca="1" si="917"/>
        <v>0</v>
      </c>
      <c r="OH167" s="1180">
        <f t="shared" ca="1" si="918"/>
        <v>0</v>
      </c>
      <c r="OI167" s="1180">
        <f t="shared" ca="1" si="918"/>
        <v>0</v>
      </c>
      <c r="OJ167" s="1180">
        <f t="shared" ca="1" si="918"/>
        <v>0</v>
      </c>
      <c r="OK167" s="1180">
        <f t="shared" ca="1" si="918"/>
        <v>0</v>
      </c>
      <c r="OL167" s="1180">
        <f t="shared" ca="1" si="918"/>
        <v>0</v>
      </c>
      <c r="OM167" s="1180">
        <f t="shared" ca="1" si="918"/>
        <v>0</v>
      </c>
      <c r="ON167" s="1180">
        <f t="shared" ca="1" si="918"/>
        <v>0</v>
      </c>
      <c r="OO167" s="1180">
        <f t="shared" ca="1" si="918"/>
        <v>0</v>
      </c>
      <c r="PA167" s="1180">
        <f t="shared" ca="1" si="919"/>
        <v>0</v>
      </c>
      <c r="PB167" s="1180">
        <f t="shared" ca="1" si="919"/>
        <v>0</v>
      </c>
      <c r="PC167" s="1180">
        <f t="shared" ca="1" si="919"/>
        <v>0</v>
      </c>
      <c r="PD167" s="1180">
        <f t="shared" ca="1" si="919"/>
        <v>0</v>
      </c>
      <c r="PE167" s="1180">
        <f t="shared" ca="1" si="919"/>
        <v>0</v>
      </c>
      <c r="PF167" s="1180">
        <f t="shared" ca="1" si="919"/>
        <v>0</v>
      </c>
      <c r="PG167" s="1180">
        <f t="shared" ca="1" si="919"/>
        <v>0</v>
      </c>
      <c r="PH167" s="1180">
        <f t="shared" ca="1" si="919"/>
        <v>0</v>
      </c>
      <c r="PI167" s="1180">
        <f t="shared" ca="1" si="919"/>
        <v>0</v>
      </c>
      <c r="PJ167" s="1180">
        <f t="shared" ca="1" si="919"/>
        <v>0</v>
      </c>
      <c r="PK167" s="1180">
        <f t="shared" ca="1" si="919"/>
        <v>0</v>
      </c>
      <c r="PW167" s="1180">
        <f t="shared" ca="1" si="898"/>
        <v>0</v>
      </c>
      <c r="PX167" s="1180">
        <f t="shared" ca="1" si="898"/>
        <v>0</v>
      </c>
      <c r="PY167" s="1180">
        <f t="shared" ca="1" si="898"/>
        <v>0</v>
      </c>
      <c r="PZ167" s="1180">
        <f t="shared" ca="1" si="898"/>
        <v>0</v>
      </c>
    </row>
    <row r="168" spans="1:442" ht="12" customHeight="1">
      <c r="A168" s="1">
        <v>136</v>
      </c>
      <c r="B168" s="1" t="s">
        <v>2649</v>
      </c>
      <c r="C168" s="1" t="s">
        <v>2704</v>
      </c>
      <c r="D168" s="1" t="s">
        <v>93</v>
      </c>
      <c r="E168" s="1181">
        <v>24.015599999999999</v>
      </c>
      <c r="F168" s="1">
        <v>-0.122713415974436</v>
      </c>
      <c r="J168" s="1180">
        <f t="shared" ca="1" si="876"/>
        <v>0</v>
      </c>
      <c r="K168" s="1180">
        <f t="shared" ca="1" si="876"/>
        <v>0</v>
      </c>
      <c r="T168" s="1180">
        <f t="shared" ca="1" si="899"/>
        <v>0</v>
      </c>
      <c r="U168" s="1180">
        <f t="shared" ca="1" si="899"/>
        <v>0</v>
      </c>
      <c r="V168" s="1180">
        <f t="shared" ca="1" si="899"/>
        <v>-7.3854576518918724E-7</v>
      </c>
      <c r="W168" s="1180">
        <f t="shared" ca="1" si="899"/>
        <v>0</v>
      </c>
      <c r="X168" s="1180">
        <f t="shared" ca="1" si="899"/>
        <v>0</v>
      </c>
      <c r="Y168" s="1180">
        <f t="shared" ca="1" si="899"/>
        <v>-7.3854576518918724E-7</v>
      </c>
      <c r="Z168" s="1180">
        <f t="shared" ca="1" si="899"/>
        <v>-4.9918383059549868E-13</v>
      </c>
      <c r="AA168" s="1180">
        <f t="shared" ca="1" si="899"/>
        <v>-7.3854526443489549E-7</v>
      </c>
      <c r="AB168" s="1180">
        <f t="shared" ca="1" si="899"/>
        <v>0</v>
      </c>
      <c r="AC168" s="1180">
        <f t="shared" ca="1" si="899"/>
        <v>-7.3854576518918724E-7</v>
      </c>
      <c r="AD168" s="1180">
        <f t="shared" ca="1" si="899"/>
        <v>0</v>
      </c>
      <c r="AM168" s="1180">
        <f t="shared" ca="1" si="900"/>
        <v>0</v>
      </c>
      <c r="AN168" s="1180">
        <f t="shared" ca="1" si="900"/>
        <v>0</v>
      </c>
      <c r="AO168" s="1180">
        <f t="shared" ca="1" si="900"/>
        <v>-7.3854526443489549E-7</v>
      </c>
      <c r="AP168" s="1180">
        <f t="shared" ca="1" si="900"/>
        <v>-7.3854526443489549E-7</v>
      </c>
      <c r="AQ168" s="1180">
        <f t="shared" ca="1" si="900"/>
        <v>-1.4676752393745227E-13</v>
      </c>
      <c r="AR168" s="1180">
        <f t="shared" ca="1" si="900"/>
        <v>0</v>
      </c>
      <c r="AS168" s="1180">
        <f t="shared" ca="1" si="900"/>
        <v>0</v>
      </c>
      <c r="AT168" s="1180">
        <f t="shared" ca="1" si="900"/>
        <v>0</v>
      </c>
      <c r="AU168" s="1180">
        <f t="shared" ca="1" si="900"/>
        <v>0</v>
      </c>
      <c r="AV168" s="1180">
        <f t="shared" ca="1" si="900"/>
        <v>-7.3854511625250303E-7</v>
      </c>
      <c r="AW168" s="1180">
        <f t="shared" ca="1" si="900"/>
        <v>0</v>
      </c>
      <c r="AX168" s="1180">
        <f t="shared" ca="1" si="900"/>
        <v>0</v>
      </c>
      <c r="AY168" s="1180">
        <f t="shared" ca="1" si="900"/>
        <v>0</v>
      </c>
      <c r="AZ168" s="1180">
        <f t="shared" ca="1" si="900"/>
        <v>0</v>
      </c>
      <c r="BA168" s="1180">
        <f t="shared" ca="1" si="900"/>
        <v>0</v>
      </c>
      <c r="BB168" s="1180">
        <f t="shared" ca="1" si="900"/>
        <v>-7.3854511625250303E-7</v>
      </c>
      <c r="BN168" s="1180">
        <f t="shared" ca="1" si="901"/>
        <v>-0.16917598978664555</v>
      </c>
      <c r="BO168" s="1180">
        <f t="shared" ca="1" si="901"/>
        <v>-0.16917598978664555</v>
      </c>
      <c r="BP168" s="1180">
        <f t="shared" ca="1" si="901"/>
        <v>-2.7489928274275324E-11</v>
      </c>
      <c r="BQ168" s="1180">
        <f t="shared" ca="1" si="901"/>
        <v>0</v>
      </c>
      <c r="BR168" s="1180">
        <f t="shared" ca="1" si="901"/>
        <v>0</v>
      </c>
      <c r="CD168" s="1180">
        <f t="shared" ca="1" si="902"/>
        <v>-7.3854511625250303E-7</v>
      </c>
      <c r="CE168" s="1180">
        <f t="shared" ca="1" si="902"/>
        <v>-7.3854511625250303E-7</v>
      </c>
      <c r="CF168" s="1180">
        <f t="shared" ca="1" si="902"/>
        <v>-0.16917598978664555</v>
      </c>
      <c r="CG168" s="1180">
        <f t="shared" ca="1" si="902"/>
        <v>-0.16917598978664555</v>
      </c>
      <c r="CH168" s="1180">
        <f t="shared" ca="1" si="902"/>
        <v>-7.3854511625250303E-7</v>
      </c>
      <c r="CI168" s="1180">
        <f t="shared" ca="1" si="902"/>
        <v>0</v>
      </c>
      <c r="CJ168" s="1180">
        <f t="shared" ca="1" si="902"/>
        <v>0</v>
      </c>
      <c r="CK168" s="1180">
        <f t="shared" ca="1" si="902"/>
        <v>-1.6917598978664554</v>
      </c>
      <c r="CL168" s="1180">
        <f t="shared" ca="1" si="902"/>
        <v>-2.6645403504418099E-10</v>
      </c>
      <c r="CM168" s="1180">
        <f t="shared" ca="1" si="902"/>
        <v>0</v>
      </c>
      <c r="CN168" s="1180">
        <f t="shared" ca="1" si="902"/>
        <v>-1.6917598978664554</v>
      </c>
      <c r="CO168" s="1180">
        <f t="shared" ca="1" si="902"/>
        <v>-2.9394411252279621E-10</v>
      </c>
      <c r="DA168" s="1180">
        <f t="shared" ca="1" si="903"/>
        <v>0</v>
      </c>
      <c r="DB168" s="1180">
        <f t="shared" ca="1" si="903"/>
        <v>0</v>
      </c>
      <c r="DC168" s="1180">
        <f t="shared" ca="1" si="903"/>
        <v>0</v>
      </c>
      <c r="DD168" s="1180">
        <f t="shared" ca="1" si="903"/>
        <v>0</v>
      </c>
      <c r="DE168" s="1180">
        <f t="shared" ca="1" si="903"/>
        <v>0</v>
      </c>
      <c r="DF168" s="1180">
        <f t="shared" ca="1" si="903"/>
        <v>0</v>
      </c>
      <c r="DG168" s="1180">
        <f t="shared" ca="1" si="903"/>
        <v>0</v>
      </c>
      <c r="DH168" s="1180">
        <f t="shared" ca="1" si="903"/>
        <v>0</v>
      </c>
      <c r="DI168" s="1180">
        <f t="shared" ca="1" si="903"/>
        <v>0</v>
      </c>
      <c r="DJ168" s="1180">
        <f t="shared" ca="1" si="903"/>
        <v>0</v>
      </c>
      <c r="DV168" s="1180">
        <f t="shared" ca="1" si="904"/>
        <v>0</v>
      </c>
      <c r="DW168" s="1180">
        <f t="shared" ca="1" si="904"/>
        <v>0</v>
      </c>
      <c r="DX168" s="1180">
        <f t="shared" ca="1" si="904"/>
        <v>0</v>
      </c>
      <c r="DY168" s="1180">
        <f t="shared" ca="1" si="904"/>
        <v>0</v>
      </c>
      <c r="DZ168" s="1180">
        <f t="shared" ca="1" si="904"/>
        <v>0</v>
      </c>
      <c r="EA168" s="1180">
        <f t="shared" ca="1" si="904"/>
        <v>0</v>
      </c>
      <c r="EB168" s="1180">
        <f t="shared" ca="1" si="904"/>
        <v>0</v>
      </c>
      <c r="EC168" s="1180">
        <f t="shared" ca="1" si="904"/>
        <v>0</v>
      </c>
      <c r="ED168" s="1180">
        <f t="shared" ca="1" si="904"/>
        <v>0</v>
      </c>
      <c r="EE168" s="1180">
        <f t="shared" ca="1" si="904"/>
        <v>0</v>
      </c>
      <c r="EF168" s="1180">
        <f t="shared" ca="1" si="904"/>
        <v>0</v>
      </c>
      <c r="EG168" s="1180">
        <f t="shared" ca="1" si="904"/>
        <v>0</v>
      </c>
      <c r="EH168" s="1180">
        <f t="shared" ca="1" si="904"/>
        <v>0</v>
      </c>
      <c r="EI168" s="1180">
        <f t="shared" ca="1" si="904"/>
        <v>0</v>
      </c>
      <c r="EJ168" s="1180">
        <f t="shared" ca="1" si="904"/>
        <v>0</v>
      </c>
      <c r="EK168" s="1180">
        <f t="shared" ca="1" si="904"/>
        <v>0</v>
      </c>
      <c r="EW168" s="1180">
        <f t="shared" ca="1" si="905"/>
        <v>-1.6917598978664554</v>
      </c>
      <c r="EX168" s="1180">
        <f t="shared" ca="1" si="905"/>
        <v>-1.6917598978664554</v>
      </c>
      <c r="EY168" s="1180">
        <f t="shared" ca="1" si="905"/>
        <v>-1.6917591569544936</v>
      </c>
      <c r="EZ168" s="1180">
        <f t="shared" ca="1" si="905"/>
        <v>-1.6917591569544936</v>
      </c>
      <c r="FA168" s="1180">
        <f t="shared" ca="1" si="905"/>
        <v>-1.4913014400210175E-16</v>
      </c>
      <c r="FB168" s="1180">
        <f t="shared" ca="1" si="905"/>
        <v>-7.3854581117682613E-7</v>
      </c>
      <c r="FN168" s="1180">
        <f t="shared" ca="1" si="906"/>
        <v>-2.7489928274275324E-11</v>
      </c>
      <c r="FO168" s="1180">
        <f t="shared" ca="1" si="906"/>
        <v>-2.6645403504418099E-10</v>
      </c>
      <c r="FP168" s="1180">
        <f t="shared" ca="1" si="906"/>
        <v>-1.4913014400210175E-16</v>
      </c>
      <c r="FQ168" s="1180">
        <f t="shared" ca="1" si="906"/>
        <v>-7.3854581117682613E-7</v>
      </c>
      <c r="FR168" s="1180">
        <f t="shared" ca="1" si="906"/>
        <v>0</v>
      </c>
      <c r="FS168" s="1180">
        <f t="shared" ca="1" si="906"/>
        <v>-7.3854576518918724E-7</v>
      </c>
      <c r="FT168" s="1180">
        <f t="shared" ca="1" si="906"/>
        <v>0</v>
      </c>
      <c r="FU168" s="1180">
        <f t="shared" ca="1" si="906"/>
        <v>-2.9394411252279621E-10</v>
      </c>
      <c r="FV168" s="1180">
        <f t="shared" ca="1" si="906"/>
        <v>0</v>
      </c>
      <c r="FW168" s="1180">
        <f t="shared" ca="1" si="906"/>
        <v>0</v>
      </c>
      <c r="FX168" s="1180">
        <f t="shared" ca="1" si="906"/>
        <v>-2.9394411252279621E-10</v>
      </c>
      <c r="GJ168" s="1180">
        <f t="shared" ca="1" si="907"/>
        <v>0</v>
      </c>
      <c r="GK168" s="1180">
        <f t="shared" ca="1" si="907"/>
        <v>0</v>
      </c>
      <c r="GL168" s="1180">
        <f t="shared" ca="1" si="907"/>
        <v>0</v>
      </c>
      <c r="GM168" s="1180">
        <f t="shared" ca="1" si="907"/>
        <v>0</v>
      </c>
      <c r="GN168" s="1180">
        <f t="shared" ca="1" si="907"/>
        <v>0</v>
      </c>
      <c r="GO168" s="1180">
        <f t="shared" ca="1" si="907"/>
        <v>0</v>
      </c>
      <c r="GP168" s="1180">
        <f t="shared" ca="1" si="907"/>
        <v>0</v>
      </c>
      <c r="GQ168" s="1180">
        <f t="shared" ca="1" si="907"/>
        <v>0</v>
      </c>
      <c r="HC168" s="1180">
        <f t="shared" ca="1" si="908"/>
        <v>-1.6917591569544936</v>
      </c>
      <c r="HD168" s="1180">
        <f t="shared" ca="1" si="908"/>
        <v>-1.6287881908622186</v>
      </c>
      <c r="HE168" s="1180">
        <f t="shared" ca="1" si="908"/>
        <v>0</v>
      </c>
      <c r="HF168" s="1180">
        <f t="shared" ca="1" si="908"/>
        <v>-5.0191531904568938E-10</v>
      </c>
      <c r="HG168" s="1180">
        <f t="shared" ca="1" si="908"/>
        <v>-6.2970968647144035E-2</v>
      </c>
      <c r="HH168" s="1180">
        <f t="shared" ca="1" si="908"/>
        <v>-1.6287881908622186</v>
      </c>
      <c r="HT168" s="1180">
        <f t="shared" ca="1" si="909"/>
        <v>0</v>
      </c>
      <c r="HU168" s="1180">
        <f t="shared" ca="1" si="909"/>
        <v>-1.6287881908622186</v>
      </c>
      <c r="HV168" s="1180">
        <f t="shared" ca="1" si="909"/>
        <v>-1.6287881908622186</v>
      </c>
      <c r="HW168" s="1180">
        <f t="shared" ca="1" si="909"/>
        <v>-1.6287881908622186</v>
      </c>
      <c r="HX168" s="1180">
        <f t="shared" ca="1" si="909"/>
        <v>-0.13617804023053762</v>
      </c>
      <c r="HY168" s="1180">
        <f t="shared" ca="1" si="909"/>
        <v>-1.041289658938039E-2</v>
      </c>
      <c r="HZ168" s="1180">
        <f t="shared" ca="1" si="909"/>
        <v>-5.4610400543177446E-11</v>
      </c>
      <c r="IA168" s="1180">
        <f t="shared" ca="1" si="909"/>
        <v>-1.7717125610196421E-13</v>
      </c>
      <c r="IB168" s="1180">
        <f t="shared" ca="1" si="909"/>
        <v>0</v>
      </c>
      <c r="IC168" s="1180">
        <f t="shared" ca="1" si="909"/>
        <v>0</v>
      </c>
      <c r="ID168" s="1180">
        <f t="shared" ca="1" si="909"/>
        <v>0</v>
      </c>
      <c r="IE168" s="1180">
        <f t="shared" ca="1" si="909"/>
        <v>0</v>
      </c>
      <c r="IQ168" s="1180">
        <f t="shared" ca="1" si="910"/>
        <v>-0.13617804023053762</v>
      </c>
      <c r="IR168" s="1180">
        <f t="shared" ca="1" si="910"/>
        <v>-1.041289658938039E-2</v>
      </c>
      <c r="IS168" s="1180">
        <f t="shared" ca="1" si="910"/>
        <v>-2.0653932466376012E-4</v>
      </c>
      <c r="IT168" s="1180">
        <f t="shared" ca="1" si="910"/>
        <v>-1.0619435916088046E-2</v>
      </c>
      <c r="IU168" s="1180">
        <f t="shared" ca="1" si="910"/>
        <v>-9.917790193015117E-3</v>
      </c>
      <c r="IV168" s="1180">
        <f t="shared" ca="1" si="910"/>
        <v>-6.0421109910204097E-3</v>
      </c>
      <c r="IW168" s="1180">
        <f t="shared" ca="1" si="910"/>
        <v>-4.9569438001058237E-3</v>
      </c>
      <c r="IX168" s="1180">
        <f t="shared" ca="1" si="910"/>
        <v>-1.1609648811013344E-12</v>
      </c>
      <c r="IY168" s="1180">
        <f t="shared" ca="1" si="910"/>
        <v>-7.0164574351187943E-4</v>
      </c>
      <c r="IZ168" s="1180">
        <f t="shared" ca="1" si="910"/>
        <v>-8.7862784887771735E-4</v>
      </c>
      <c r="JA168" s="1180">
        <f t="shared" ca="1" si="911"/>
        <v>-5.1634831165940035E-3</v>
      </c>
      <c r="JB168" s="1180">
        <f t="shared" ca="1" si="911"/>
        <v>0</v>
      </c>
      <c r="JC168" s="1180">
        <f t="shared" ca="1" si="911"/>
        <v>-8.7862784887771735E-4</v>
      </c>
      <c r="JD168" s="1180">
        <f t="shared" ca="1" si="911"/>
        <v>0</v>
      </c>
      <c r="JE168" s="1180">
        <f t="shared" ca="1" si="911"/>
        <v>-8.7862784887771735E-4</v>
      </c>
      <c r="JF168" s="1180">
        <f t="shared" ca="1" si="911"/>
        <v>0</v>
      </c>
      <c r="JG168" s="1180">
        <f t="shared" ca="1" si="911"/>
        <v>0</v>
      </c>
      <c r="JH168" s="1180">
        <f t="shared" ca="1" si="911"/>
        <v>-1.7717125610196421E-13</v>
      </c>
      <c r="JT168" s="1180">
        <f t="shared" ca="1" si="912"/>
        <v>0</v>
      </c>
      <c r="JU168" s="1180">
        <f t="shared" ca="1" si="912"/>
        <v>0</v>
      </c>
      <c r="JV168" s="1180">
        <f t="shared" ca="1" si="912"/>
        <v>0</v>
      </c>
      <c r="JW168" s="1180">
        <f t="shared" ca="1" si="912"/>
        <v>0</v>
      </c>
      <c r="JX168" s="1180">
        <f t="shared" ca="1" si="912"/>
        <v>0</v>
      </c>
      <c r="JY168" s="1180">
        <f t="shared" ca="1" si="912"/>
        <v>0</v>
      </c>
      <c r="JZ168" s="1180">
        <f t="shared" ca="1" si="912"/>
        <v>0</v>
      </c>
      <c r="KA168" s="1180">
        <f t="shared" ca="1" si="912"/>
        <v>0</v>
      </c>
      <c r="KB168" s="1180">
        <f t="shared" ca="1" si="912"/>
        <v>0</v>
      </c>
      <c r="KC168" s="1180">
        <f t="shared" ca="1" si="912"/>
        <v>0</v>
      </c>
      <c r="KL168" s="1180">
        <f t="shared" ca="1" si="913"/>
        <v>0</v>
      </c>
      <c r="KM168" s="1180">
        <f t="shared" ca="1" si="913"/>
        <v>0</v>
      </c>
      <c r="KN168" s="1180">
        <f t="shared" ca="1" si="913"/>
        <v>0</v>
      </c>
      <c r="KO168" s="1180">
        <f t="shared" ca="1" si="913"/>
        <v>0</v>
      </c>
      <c r="KP168" s="1180">
        <f t="shared" ca="1" si="913"/>
        <v>0</v>
      </c>
      <c r="KQ168" s="1180">
        <f t="shared" ca="1" si="913"/>
        <v>0</v>
      </c>
      <c r="KR168" s="1180">
        <f t="shared" ca="1" si="913"/>
        <v>0</v>
      </c>
      <c r="LA168" s="1180">
        <f t="shared" ca="1" si="914"/>
        <v>-5.0191531904568938E-10</v>
      </c>
      <c r="LB168" s="1180">
        <f t="shared" ca="1" si="914"/>
        <v>-5.4610400543177446E-11</v>
      </c>
      <c r="LC168" s="1180">
        <f t="shared" ca="1" si="914"/>
        <v>-5.5652571907789297E-10</v>
      </c>
      <c r="LD168" s="1180">
        <f t="shared" ca="1" si="914"/>
        <v>-5.5652571907789297E-10</v>
      </c>
      <c r="LE168" s="1180">
        <f t="shared" ca="1" si="914"/>
        <v>0</v>
      </c>
      <c r="LF168" s="1180">
        <f t="shared" ca="1" si="914"/>
        <v>0</v>
      </c>
      <c r="LG168" s="1180">
        <f t="shared" ca="1" si="914"/>
        <v>0</v>
      </c>
      <c r="LH168" s="1180">
        <f t="shared" ca="1" si="914"/>
        <v>0</v>
      </c>
      <c r="LI168" s="1180">
        <f t="shared" ca="1" si="914"/>
        <v>0</v>
      </c>
      <c r="LJ168" s="1180">
        <f t="shared" ca="1" si="914"/>
        <v>0</v>
      </c>
      <c r="LK168" s="1180">
        <f t="shared" ca="1" si="914"/>
        <v>0</v>
      </c>
      <c r="LW168" s="1180">
        <f t="shared" ca="1" si="915"/>
        <v>0</v>
      </c>
      <c r="LX168" s="1180">
        <f t="shared" ca="1" si="915"/>
        <v>0</v>
      </c>
      <c r="LY168" s="1180">
        <f t="shared" ca="1" si="915"/>
        <v>-6.2970968647144035E-2</v>
      </c>
      <c r="LZ168" s="1180">
        <f t="shared" ca="1" si="915"/>
        <v>-7.0164574351187943E-4</v>
      </c>
      <c r="MA168" s="1180">
        <f t="shared" ca="1" si="915"/>
        <v>-6.3672614319119594E-2</v>
      </c>
      <c r="MB168" s="1180">
        <f t="shared" ca="1" si="915"/>
        <v>-5.5652571907789297E-10</v>
      </c>
      <c r="MC168" s="1180">
        <f t="shared" ca="1" si="915"/>
        <v>0</v>
      </c>
      <c r="MD168" s="1180">
        <f t="shared" ca="1" si="915"/>
        <v>0</v>
      </c>
      <c r="ME168" s="1180">
        <f t="shared" ca="1" si="915"/>
        <v>0</v>
      </c>
      <c r="MF168" s="1180">
        <f t="shared" ca="1" si="915"/>
        <v>0</v>
      </c>
      <c r="MG168" s="1180">
        <f t="shared" ca="1" si="916"/>
        <v>0</v>
      </c>
      <c r="MH168" s="1180">
        <f t="shared" ca="1" si="916"/>
        <v>0</v>
      </c>
      <c r="MI168" s="1180">
        <f t="shared" ca="1" si="916"/>
        <v>0</v>
      </c>
      <c r="MJ168" s="1180">
        <f t="shared" ca="1" si="916"/>
        <v>0</v>
      </c>
      <c r="MK168" s="1180">
        <f t="shared" ca="1" si="916"/>
        <v>0</v>
      </c>
      <c r="ML168" s="1180">
        <f t="shared" ca="1" si="916"/>
        <v>0</v>
      </c>
      <c r="MM168" s="1180">
        <f t="shared" ca="1" si="916"/>
        <v>0</v>
      </c>
      <c r="MN168" s="1180">
        <f t="shared" ca="1" si="916"/>
        <v>0</v>
      </c>
      <c r="MO168" s="1180">
        <f t="shared" ca="1" si="916"/>
        <v>0</v>
      </c>
      <c r="NA168" s="1180">
        <f t="shared" ca="1" si="917"/>
        <v>-4.9918383059549868E-13</v>
      </c>
      <c r="NB168" s="1180">
        <f t="shared" ca="1" si="917"/>
        <v>0</v>
      </c>
      <c r="NC168" s="1180">
        <f t="shared" ca="1" si="917"/>
        <v>0</v>
      </c>
      <c r="ND168" s="1180">
        <f t="shared" ca="1" si="917"/>
        <v>0</v>
      </c>
      <c r="NE168" s="1180">
        <f t="shared" ca="1" si="917"/>
        <v>0</v>
      </c>
      <c r="NF168" s="1180">
        <f t="shared" ca="1" si="917"/>
        <v>0</v>
      </c>
      <c r="NG168" s="1180">
        <f t="shared" ca="1" si="917"/>
        <v>0</v>
      </c>
      <c r="NH168" s="1180">
        <f t="shared" ca="1" si="917"/>
        <v>0</v>
      </c>
      <c r="NI168" s="1180">
        <f t="shared" ca="1" si="917"/>
        <v>0</v>
      </c>
      <c r="NJ168" s="1180">
        <f t="shared" ca="1" si="917"/>
        <v>0</v>
      </c>
      <c r="NK168" s="1180">
        <f t="shared" ca="1" si="917"/>
        <v>0</v>
      </c>
      <c r="NL168" s="1180">
        <f t="shared" ca="1" si="917"/>
        <v>0</v>
      </c>
      <c r="NM168" s="1180">
        <f t="shared" ca="1" si="917"/>
        <v>0</v>
      </c>
      <c r="NN168" s="1180">
        <f t="shared" ca="1" si="917"/>
        <v>0</v>
      </c>
      <c r="NO168" s="1180">
        <f t="shared" ca="1" si="917"/>
        <v>0</v>
      </c>
      <c r="NP168" s="1180">
        <f t="shared" ca="1" si="917"/>
        <v>0</v>
      </c>
      <c r="OH168" s="1180">
        <f t="shared" ca="1" si="918"/>
        <v>0</v>
      </c>
      <c r="OI168" s="1180">
        <f t="shared" ca="1" si="918"/>
        <v>0</v>
      </c>
      <c r="OJ168" s="1180">
        <f t="shared" ca="1" si="918"/>
        <v>0</v>
      </c>
      <c r="OK168" s="1180">
        <f t="shared" ca="1" si="918"/>
        <v>0</v>
      </c>
      <c r="OL168" s="1180">
        <f t="shared" ca="1" si="918"/>
        <v>0</v>
      </c>
      <c r="OM168" s="1180">
        <f t="shared" ca="1" si="918"/>
        <v>0</v>
      </c>
      <c r="ON168" s="1180">
        <f t="shared" ca="1" si="918"/>
        <v>0</v>
      </c>
      <c r="OO168" s="1180">
        <f t="shared" ca="1" si="918"/>
        <v>0</v>
      </c>
      <c r="PA168" s="1180">
        <f t="shared" ca="1" si="919"/>
        <v>0</v>
      </c>
      <c r="PB168" s="1180">
        <f t="shared" ca="1" si="919"/>
        <v>0</v>
      </c>
      <c r="PC168" s="1180">
        <f t="shared" ca="1" si="919"/>
        <v>0</v>
      </c>
      <c r="PD168" s="1180">
        <f t="shared" ca="1" si="919"/>
        <v>0</v>
      </c>
      <c r="PE168" s="1180">
        <f t="shared" ca="1" si="919"/>
        <v>0</v>
      </c>
      <c r="PF168" s="1180">
        <f t="shared" ca="1" si="919"/>
        <v>0</v>
      </c>
      <c r="PG168" s="1180">
        <f t="shared" ca="1" si="919"/>
        <v>0</v>
      </c>
      <c r="PH168" s="1180">
        <f t="shared" ca="1" si="919"/>
        <v>0</v>
      </c>
      <c r="PI168" s="1180">
        <f t="shared" ca="1" si="919"/>
        <v>0</v>
      </c>
      <c r="PJ168" s="1180">
        <f t="shared" ca="1" si="919"/>
        <v>0</v>
      </c>
      <c r="PK168" s="1180">
        <f t="shared" ca="1" si="919"/>
        <v>0</v>
      </c>
      <c r="PW168" s="1180">
        <f t="shared" ca="1" si="898"/>
        <v>0</v>
      </c>
      <c r="PX168" s="1180">
        <f t="shared" ca="1" si="898"/>
        <v>0</v>
      </c>
      <c r="PY168" s="1180">
        <f t="shared" ca="1" si="898"/>
        <v>0</v>
      </c>
      <c r="PZ168" s="1180">
        <f t="shared" ca="1" si="898"/>
        <v>0</v>
      </c>
    </row>
    <row r="169" spans="1:442" ht="12" customHeight="1">
      <c r="A169" s="1">
        <v>137</v>
      </c>
      <c r="B169" s="1" t="s">
        <v>2649</v>
      </c>
      <c r="C169" s="1" t="s">
        <v>2705</v>
      </c>
      <c r="D169" s="1" t="s">
        <v>93</v>
      </c>
      <c r="E169" s="1181">
        <f>E168</f>
        <v>24.015599999999999</v>
      </c>
      <c r="F169" s="1">
        <v>-0.122713415974436</v>
      </c>
      <c r="J169" s="1180">
        <f t="shared" ca="1" si="876"/>
        <v>-3.2787483396001309</v>
      </c>
      <c r="K169" s="1180">
        <f t="shared" ca="1" si="876"/>
        <v>-3.2787483396001309</v>
      </c>
      <c r="T169" s="1180">
        <f t="shared" ca="1" si="899"/>
        <v>-3.2787483396001309</v>
      </c>
      <c r="U169" s="1180">
        <f t="shared" ca="1" si="899"/>
        <v>0</v>
      </c>
      <c r="V169" s="1180">
        <f t="shared" ca="1" si="899"/>
        <v>0</v>
      </c>
      <c r="W169" s="1180">
        <f t="shared" ca="1" si="899"/>
        <v>0</v>
      </c>
      <c r="X169" s="1180">
        <f t="shared" ca="1" si="899"/>
        <v>0</v>
      </c>
      <c r="Y169" s="1180">
        <f t="shared" ca="1" si="899"/>
        <v>0</v>
      </c>
      <c r="Z169" s="1180">
        <f t="shared" ca="1" si="899"/>
        <v>0</v>
      </c>
      <c r="AA169" s="1180">
        <f t="shared" ca="1" si="899"/>
        <v>0</v>
      </c>
      <c r="AB169" s="1180">
        <f t="shared" ca="1" si="899"/>
        <v>0</v>
      </c>
      <c r="AC169" s="1180">
        <f t="shared" ca="1" si="899"/>
        <v>0</v>
      </c>
      <c r="AD169" s="1180">
        <f t="shared" ca="1" si="899"/>
        <v>0</v>
      </c>
      <c r="AM169" s="1180">
        <f t="shared" ca="1" si="900"/>
        <v>0</v>
      </c>
      <c r="AN169" s="1180">
        <f t="shared" ca="1" si="900"/>
        <v>0</v>
      </c>
      <c r="AO169" s="1180">
        <f t="shared" ca="1" si="900"/>
        <v>0</v>
      </c>
      <c r="AP169" s="1180">
        <f t="shared" ca="1" si="900"/>
        <v>0</v>
      </c>
      <c r="AQ169" s="1180">
        <f t="shared" ca="1" si="900"/>
        <v>0</v>
      </c>
      <c r="AR169" s="1180">
        <f t="shared" ca="1" si="900"/>
        <v>0</v>
      </c>
      <c r="AS169" s="1180">
        <f t="shared" ca="1" si="900"/>
        <v>0</v>
      </c>
      <c r="AT169" s="1180">
        <f t="shared" ca="1" si="900"/>
        <v>0</v>
      </c>
      <c r="AU169" s="1180">
        <f t="shared" ca="1" si="900"/>
        <v>0</v>
      </c>
      <c r="AV169" s="1180">
        <f t="shared" ca="1" si="900"/>
        <v>0</v>
      </c>
      <c r="AW169" s="1180">
        <f t="shared" ca="1" si="900"/>
        <v>0</v>
      </c>
      <c r="AX169" s="1180">
        <f t="shared" ca="1" si="900"/>
        <v>0</v>
      </c>
      <c r="AY169" s="1180">
        <f t="shared" ca="1" si="900"/>
        <v>0</v>
      </c>
      <c r="AZ169" s="1180">
        <f t="shared" ca="1" si="900"/>
        <v>0</v>
      </c>
      <c r="BA169" s="1180">
        <f t="shared" ca="1" si="900"/>
        <v>0</v>
      </c>
      <c r="BB169" s="1180">
        <f t="shared" ca="1" si="900"/>
        <v>0</v>
      </c>
      <c r="BN169" s="1180">
        <f t="shared" ca="1" si="901"/>
        <v>0</v>
      </c>
      <c r="BO169" s="1180">
        <f t="shared" ca="1" si="901"/>
        <v>0</v>
      </c>
      <c r="BP169" s="1180">
        <f t="shared" ca="1" si="901"/>
        <v>0</v>
      </c>
      <c r="BQ169" s="1180">
        <f t="shared" ca="1" si="901"/>
        <v>0</v>
      </c>
      <c r="BR169" s="1180">
        <f t="shared" ca="1" si="901"/>
        <v>0</v>
      </c>
      <c r="CD169" s="1180">
        <f t="shared" ca="1" si="902"/>
        <v>0</v>
      </c>
      <c r="CE169" s="1180">
        <f t="shared" ca="1" si="902"/>
        <v>0</v>
      </c>
      <c r="CF169" s="1180">
        <f t="shared" ca="1" si="902"/>
        <v>0</v>
      </c>
      <c r="CG169" s="1180">
        <f t="shared" ca="1" si="902"/>
        <v>0</v>
      </c>
      <c r="CH169" s="1180">
        <f t="shared" ca="1" si="902"/>
        <v>0</v>
      </c>
      <c r="CI169" s="1180">
        <f t="shared" ca="1" si="902"/>
        <v>0</v>
      </c>
      <c r="CJ169" s="1180">
        <f t="shared" ca="1" si="902"/>
        <v>0</v>
      </c>
      <c r="CK169" s="1180">
        <f t="shared" ca="1" si="902"/>
        <v>0</v>
      </c>
      <c r="CL169" s="1180">
        <f t="shared" ca="1" si="902"/>
        <v>0</v>
      </c>
      <c r="CM169" s="1180">
        <f t="shared" ca="1" si="902"/>
        <v>0</v>
      </c>
      <c r="CN169" s="1180">
        <f t="shared" ca="1" si="902"/>
        <v>0</v>
      </c>
      <c r="CO169" s="1180">
        <f t="shared" ca="1" si="902"/>
        <v>0</v>
      </c>
      <c r="DA169" s="1180">
        <f t="shared" ca="1" si="903"/>
        <v>0</v>
      </c>
      <c r="DB169" s="1180">
        <f t="shared" ca="1" si="903"/>
        <v>0</v>
      </c>
      <c r="DC169" s="1180">
        <f t="shared" ca="1" si="903"/>
        <v>0</v>
      </c>
      <c r="DD169" s="1180">
        <f t="shared" ca="1" si="903"/>
        <v>0</v>
      </c>
      <c r="DE169" s="1180">
        <f t="shared" ca="1" si="903"/>
        <v>0</v>
      </c>
      <c r="DF169" s="1180">
        <f t="shared" ca="1" si="903"/>
        <v>0</v>
      </c>
      <c r="DG169" s="1180">
        <f t="shared" ca="1" si="903"/>
        <v>0</v>
      </c>
      <c r="DH169" s="1180">
        <f t="shared" ca="1" si="903"/>
        <v>0</v>
      </c>
      <c r="DI169" s="1180">
        <f t="shared" ca="1" si="903"/>
        <v>0</v>
      </c>
      <c r="DJ169" s="1180">
        <f t="shared" ca="1" si="903"/>
        <v>0</v>
      </c>
      <c r="DV169" s="1180">
        <f t="shared" ca="1" si="904"/>
        <v>0</v>
      </c>
      <c r="DW169" s="1180">
        <f t="shared" ca="1" si="904"/>
        <v>0</v>
      </c>
      <c r="DX169" s="1180">
        <f t="shared" ca="1" si="904"/>
        <v>0</v>
      </c>
      <c r="DY169" s="1180">
        <f t="shared" ca="1" si="904"/>
        <v>0</v>
      </c>
      <c r="DZ169" s="1180">
        <f t="shared" ca="1" si="904"/>
        <v>0</v>
      </c>
      <c r="EA169" s="1180">
        <f t="shared" ca="1" si="904"/>
        <v>0</v>
      </c>
      <c r="EB169" s="1180">
        <f t="shared" ca="1" si="904"/>
        <v>0</v>
      </c>
      <c r="EC169" s="1180">
        <f t="shared" ca="1" si="904"/>
        <v>0</v>
      </c>
      <c r="ED169" s="1180">
        <f t="shared" ca="1" si="904"/>
        <v>0</v>
      </c>
      <c r="EE169" s="1180">
        <f t="shared" ca="1" si="904"/>
        <v>0</v>
      </c>
      <c r="EF169" s="1180">
        <f t="shared" ca="1" si="904"/>
        <v>0</v>
      </c>
      <c r="EG169" s="1180">
        <f t="shared" ca="1" si="904"/>
        <v>0</v>
      </c>
      <c r="EH169" s="1180">
        <f t="shared" ca="1" si="904"/>
        <v>0</v>
      </c>
      <c r="EI169" s="1180">
        <f t="shared" ca="1" si="904"/>
        <v>0</v>
      </c>
      <c r="EJ169" s="1180">
        <f t="shared" ca="1" si="904"/>
        <v>0</v>
      </c>
      <c r="EK169" s="1180">
        <f t="shared" ca="1" si="904"/>
        <v>0</v>
      </c>
      <c r="EW169" s="1180">
        <f t="shared" ca="1" si="905"/>
        <v>0</v>
      </c>
      <c r="EX169" s="1180">
        <f t="shared" ca="1" si="905"/>
        <v>0</v>
      </c>
      <c r="EY169" s="1180">
        <f t="shared" ca="1" si="905"/>
        <v>0</v>
      </c>
      <c r="EZ169" s="1180">
        <f t="shared" ca="1" si="905"/>
        <v>0</v>
      </c>
      <c r="FA169" s="1180">
        <f t="shared" ca="1" si="905"/>
        <v>0</v>
      </c>
      <c r="FB169" s="1180">
        <f t="shared" ca="1" si="905"/>
        <v>0</v>
      </c>
      <c r="FN169" s="1180">
        <f t="shared" ca="1" si="906"/>
        <v>0</v>
      </c>
      <c r="FO169" s="1180">
        <f t="shared" ca="1" si="906"/>
        <v>0</v>
      </c>
      <c r="FP169" s="1180">
        <f t="shared" ca="1" si="906"/>
        <v>0</v>
      </c>
      <c r="FQ169" s="1180">
        <f t="shared" ca="1" si="906"/>
        <v>0</v>
      </c>
      <c r="FR169" s="1180">
        <f t="shared" ca="1" si="906"/>
        <v>0</v>
      </c>
      <c r="FS169" s="1180">
        <f t="shared" ca="1" si="906"/>
        <v>0</v>
      </c>
      <c r="FT169" s="1180">
        <f t="shared" ca="1" si="906"/>
        <v>0</v>
      </c>
      <c r="FU169" s="1180">
        <f t="shared" ca="1" si="906"/>
        <v>0</v>
      </c>
      <c r="FV169" s="1180">
        <f t="shared" ca="1" si="906"/>
        <v>0</v>
      </c>
      <c r="FW169" s="1180">
        <f t="shared" ca="1" si="906"/>
        <v>0</v>
      </c>
      <c r="FX169" s="1180">
        <f t="shared" ca="1" si="906"/>
        <v>0</v>
      </c>
      <c r="GJ169" s="1180">
        <f t="shared" ca="1" si="907"/>
        <v>0</v>
      </c>
      <c r="GK169" s="1180">
        <f t="shared" ca="1" si="907"/>
        <v>0</v>
      </c>
      <c r="GL169" s="1180">
        <f t="shared" ca="1" si="907"/>
        <v>0</v>
      </c>
      <c r="GM169" s="1180">
        <f t="shared" ca="1" si="907"/>
        <v>0</v>
      </c>
      <c r="GN169" s="1180">
        <f t="shared" ca="1" si="907"/>
        <v>0</v>
      </c>
      <c r="GO169" s="1180">
        <f t="shared" ca="1" si="907"/>
        <v>0</v>
      </c>
      <c r="GP169" s="1180">
        <f t="shared" ca="1" si="907"/>
        <v>0</v>
      </c>
      <c r="GQ169" s="1180">
        <f t="shared" ca="1" si="907"/>
        <v>0</v>
      </c>
      <c r="HC169" s="1180">
        <f t="shared" ca="1" si="908"/>
        <v>0</v>
      </c>
      <c r="HD169" s="1180">
        <f t="shared" ca="1" si="908"/>
        <v>0</v>
      </c>
      <c r="HE169" s="1180">
        <f t="shared" ca="1" si="908"/>
        <v>0</v>
      </c>
      <c r="HF169" s="1180">
        <f t="shared" ca="1" si="908"/>
        <v>0</v>
      </c>
      <c r="HG169" s="1180">
        <f t="shared" ca="1" si="908"/>
        <v>0</v>
      </c>
      <c r="HH169" s="1180">
        <f t="shared" ca="1" si="908"/>
        <v>0</v>
      </c>
      <c r="HT169" s="1180">
        <f t="shared" ca="1" si="909"/>
        <v>0</v>
      </c>
      <c r="HU169" s="1180">
        <f t="shared" ca="1" si="909"/>
        <v>0</v>
      </c>
      <c r="HV169" s="1180">
        <f t="shared" ca="1" si="909"/>
        <v>0</v>
      </c>
      <c r="HW169" s="1180">
        <f t="shared" ca="1" si="909"/>
        <v>0</v>
      </c>
      <c r="HX169" s="1180">
        <f t="shared" ca="1" si="909"/>
        <v>0</v>
      </c>
      <c r="HY169" s="1180">
        <f t="shared" ca="1" si="909"/>
        <v>0</v>
      </c>
      <c r="HZ169" s="1180">
        <f t="shared" ca="1" si="909"/>
        <v>0</v>
      </c>
      <c r="IA169" s="1180">
        <f t="shared" ca="1" si="909"/>
        <v>0</v>
      </c>
      <c r="IB169" s="1180">
        <f t="shared" ca="1" si="909"/>
        <v>0</v>
      </c>
      <c r="IC169" s="1180">
        <f t="shared" ca="1" si="909"/>
        <v>0</v>
      </c>
      <c r="ID169" s="1180">
        <f t="shared" ca="1" si="909"/>
        <v>0</v>
      </c>
      <c r="IE169" s="1180">
        <f t="shared" ca="1" si="909"/>
        <v>0</v>
      </c>
      <c r="IQ169" s="1180">
        <f t="shared" ca="1" si="910"/>
        <v>0</v>
      </c>
      <c r="IR169" s="1180">
        <f t="shared" ca="1" si="910"/>
        <v>0</v>
      </c>
      <c r="IS169" s="1180">
        <f t="shared" ca="1" si="910"/>
        <v>0</v>
      </c>
      <c r="IT169" s="1180">
        <f t="shared" ca="1" si="910"/>
        <v>0</v>
      </c>
      <c r="IU169" s="1180">
        <f t="shared" ca="1" si="910"/>
        <v>0</v>
      </c>
      <c r="IV169" s="1180">
        <f t="shared" ca="1" si="910"/>
        <v>0</v>
      </c>
      <c r="IW169" s="1180">
        <f t="shared" ca="1" si="910"/>
        <v>0</v>
      </c>
      <c r="IX169" s="1180">
        <f t="shared" ca="1" si="910"/>
        <v>0</v>
      </c>
      <c r="IY169" s="1180">
        <f t="shared" ca="1" si="910"/>
        <v>0</v>
      </c>
      <c r="IZ169" s="1180">
        <f t="shared" ca="1" si="910"/>
        <v>0</v>
      </c>
      <c r="JA169" s="1180">
        <f t="shared" ca="1" si="911"/>
        <v>0</v>
      </c>
      <c r="JB169" s="1180">
        <f t="shared" ca="1" si="911"/>
        <v>0</v>
      </c>
      <c r="JC169" s="1180">
        <f t="shared" ca="1" si="911"/>
        <v>0</v>
      </c>
      <c r="JD169" s="1180">
        <f t="shared" ca="1" si="911"/>
        <v>0</v>
      </c>
      <c r="JE169" s="1180">
        <f t="shared" ca="1" si="911"/>
        <v>0</v>
      </c>
      <c r="JF169" s="1180">
        <f t="shared" ca="1" si="911"/>
        <v>0</v>
      </c>
      <c r="JG169" s="1180">
        <f t="shared" ca="1" si="911"/>
        <v>0</v>
      </c>
      <c r="JH169" s="1180">
        <f t="shared" ca="1" si="911"/>
        <v>0</v>
      </c>
      <c r="JT169" s="1180">
        <f t="shared" ca="1" si="912"/>
        <v>0</v>
      </c>
      <c r="JU169" s="1180">
        <f t="shared" ca="1" si="912"/>
        <v>0</v>
      </c>
      <c r="JV169" s="1180">
        <f t="shared" ca="1" si="912"/>
        <v>0</v>
      </c>
      <c r="JW169" s="1180">
        <f t="shared" ca="1" si="912"/>
        <v>0</v>
      </c>
      <c r="JX169" s="1180">
        <f t="shared" ca="1" si="912"/>
        <v>0</v>
      </c>
      <c r="JY169" s="1180">
        <f t="shared" ca="1" si="912"/>
        <v>0</v>
      </c>
      <c r="JZ169" s="1180">
        <f t="shared" ca="1" si="912"/>
        <v>0</v>
      </c>
      <c r="KA169" s="1180">
        <f t="shared" ca="1" si="912"/>
        <v>0</v>
      </c>
      <c r="KB169" s="1180">
        <f t="shared" ca="1" si="912"/>
        <v>0</v>
      </c>
      <c r="KC169" s="1180">
        <f t="shared" ca="1" si="912"/>
        <v>0</v>
      </c>
      <c r="KL169" s="1180">
        <f t="shared" ca="1" si="913"/>
        <v>0</v>
      </c>
      <c r="KM169" s="1180">
        <f t="shared" ca="1" si="913"/>
        <v>0</v>
      </c>
      <c r="KN169" s="1180">
        <f t="shared" ca="1" si="913"/>
        <v>0</v>
      </c>
      <c r="KO169" s="1180">
        <f t="shared" ca="1" si="913"/>
        <v>0</v>
      </c>
      <c r="KP169" s="1180">
        <f t="shared" ca="1" si="913"/>
        <v>0</v>
      </c>
      <c r="KQ169" s="1180">
        <f t="shared" ca="1" si="913"/>
        <v>0</v>
      </c>
      <c r="KR169" s="1180">
        <f t="shared" ca="1" si="913"/>
        <v>0</v>
      </c>
      <c r="LA169" s="1180">
        <f t="shared" ca="1" si="914"/>
        <v>0</v>
      </c>
      <c r="LB169" s="1180">
        <f t="shared" ca="1" si="914"/>
        <v>0</v>
      </c>
      <c r="LC169" s="1180">
        <f t="shared" ca="1" si="914"/>
        <v>0</v>
      </c>
      <c r="LD169" s="1180">
        <f t="shared" ca="1" si="914"/>
        <v>0</v>
      </c>
      <c r="LE169" s="1180">
        <f t="shared" ca="1" si="914"/>
        <v>0</v>
      </c>
      <c r="LF169" s="1180">
        <f t="shared" ca="1" si="914"/>
        <v>0</v>
      </c>
      <c r="LG169" s="1180">
        <f t="shared" ca="1" si="914"/>
        <v>0</v>
      </c>
      <c r="LH169" s="1180">
        <f t="shared" ca="1" si="914"/>
        <v>0</v>
      </c>
      <c r="LI169" s="1180">
        <f t="shared" ca="1" si="914"/>
        <v>0</v>
      </c>
      <c r="LJ169" s="1180">
        <f t="shared" ca="1" si="914"/>
        <v>0</v>
      </c>
      <c r="LK169" s="1180">
        <f t="shared" ca="1" si="914"/>
        <v>0</v>
      </c>
      <c r="LW169" s="1180">
        <f t="shared" ca="1" si="915"/>
        <v>0</v>
      </c>
      <c r="LX169" s="1180">
        <f t="shared" ca="1" si="915"/>
        <v>0</v>
      </c>
      <c r="LY169" s="1180">
        <f t="shared" ca="1" si="915"/>
        <v>0</v>
      </c>
      <c r="LZ169" s="1180">
        <f t="shared" ca="1" si="915"/>
        <v>0</v>
      </c>
      <c r="MA169" s="1180">
        <f t="shared" ca="1" si="915"/>
        <v>0</v>
      </c>
      <c r="MB169" s="1180">
        <f t="shared" ca="1" si="915"/>
        <v>0</v>
      </c>
      <c r="MC169" s="1180">
        <f t="shared" ca="1" si="915"/>
        <v>0</v>
      </c>
      <c r="MD169" s="1180">
        <f t="shared" ca="1" si="915"/>
        <v>0</v>
      </c>
      <c r="ME169" s="1180">
        <f t="shared" ca="1" si="915"/>
        <v>0</v>
      </c>
      <c r="MF169" s="1180">
        <f t="shared" ca="1" si="915"/>
        <v>0</v>
      </c>
      <c r="MG169" s="1180">
        <f t="shared" ca="1" si="916"/>
        <v>0</v>
      </c>
      <c r="MH169" s="1180">
        <f t="shared" ca="1" si="916"/>
        <v>0</v>
      </c>
      <c r="MI169" s="1180">
        <f t="shared" ca="1" si="916"/>
        <v>0</v>
      </c>
      <c r="MJ169" s="1180">
        <f t="shared" ca="1" si="916"/>
        <v>0</v>
      </c>
      <c r="MK169" s="1180">
        <f t="shared" ca="1" si="916"/>
        <v>0</v>
      </c>
      <c r="ML169" s="1180">
        <f t="shared" ca="1" si="916"/>
        <v>0</v>
      </c>
      <c r="MM169" s="1180">
        <f t="shared" ca="1" si="916"/>
        <v>0</v>
      </c>
      <c r="MN169" s="1180">
        <f t="shared" ca="1" si="916"/>
        <v>0</v>
      </c>
      <c r="MO169" s="1180">
        <f t="shared" ca="1" si="916"/>
        <v>0</v>
      </c>
      <c r="NA169" s="1180">
        <f t="shared" ca="1" si="917"/>
        <v>0</v>
      </c>
      <c r="NB169" s="1180">
        <f t="shared" ca="1" si="917"/>
        <v>0</v>
      </c>
      <c r="NC169" s="1180">
        <f t="shared" ca="1" si="917"/>
        <v>0</v>
      </c>
      <c r="ND169" s="1180">
        <f t="shared" ca="1" si="917"/>
        <v>0</v>
      </c>
      <c r="NE169" s="1180">
        <f t="shared" ca="1" si="917"/>
        <v>0</v>
      </c>
      <c r="NF169" s="1180">
        <f t="shared" ca="1" si="917"/>
        <v>0</v>
      </c>
      <c r="NG169" s="1180">
        <f t="shared" ca="1" si="917"/>
        <v>0</v>
      </c>
      <c r="NH169" s="1180">
        <f t="shared" ca="1" si="917"/>
        <v>0</v>
      </c>
      <c r="NI169" s="1180">
        <f t="shared" ca="1" si="917"/>
        <v>0</v>
      </c>
      <c r="NJ169" s="1180">
        <f t="shared" ca="1" si="917"/>
        <v>0</v>
      </c>
      <c r="NK169" s="1180">
        <f t="shared" ca="1" si="917"/>
        <v>0</v>
      </c>
      <c r="NL169" s="1180">
        <f t="shared" ca="1" si="917"/>
        <v>0</v>
      </c>
      <c r="NM169" s="1180">
        <f t="shared" ca="1" si="917"/>
        <v>0</v>
      </c>
      <c r="NN169" s="1180">
        <f t="shared" ca="1" si="917"/>
        <v>0</v>
      </c>
      <c r="NO169" s="1180">
        <f t="shared" ca="1" si="917"/>
        <v>0</v>
      </c>
      <c r="NP169" s="1180">
        <f t="shared" ca="1" si="917"/>
        <v>0</v>
      </c>
      <c r="OH169" s="1180">
        <f t="shared" ca="1" si="918"/>
        <v>0</v>
      </c>
      <c r="OI169" s="1180">
        <f t="shared" ca="1" si="918"/>
        <v>0</v>
      </c>
      <c r="OJ169" s="1180">
        <f t="shared" ca="1" si="918"/>
        <v>0</v>
      </c>
      <c r="OK169" s="1180">
        <f t="shared" ca="1" si="918"/>
        <v>0</v>
      </c>
      <c r="OL169" s="1180">
        <f t="shared" ca="1" si="918"/>
        <v>0</v>
      </c>
      <c r="OM169" s="1180">
        <f t="shared" ca="1" si="918"/>
        <v>0</v>
      </c>
      <c r="ON169" s="1180">
        <f t="shared" ca="1" si="918"/>
        <v>0</v>
      </c>
      <c r="OO169" s="1180">
        <f t="shared" ca="1" si="918"/>
        <v>0</v>
      </c>
      <c r="PA169" s="1180">
        <f t="shared" ca="1" si="919"/>
        <v>0</v>
      </c>
      <c r="PB169" s="1180">
        <f t="shared" ca="1" si="919"/>
        <v>0</v>
      </c>
      <c r="PC169" s="1180">
        <f t="shared" ca="1" si="919"/>
        <v>0</v>
      </c>
      <c r="PD169" s="1180">
        <f t="shared" ca="1" si="919"/>
        <v>0</v>
      </c>
      <c r="PE169" s="1180">
        <f t="shared" ca="1" si="919"/>
        <v>0</v>
      </c>
      <c r="PF169" s="1180">
        <f t="shared" ca="1" si="919"/>
        <v>0</v>
      </c>
      <c r="PG169" s="1180">
        <f t="shared" ca="1" si="919"/>
        <v>0</v>
      </c>
      <c r="PH169" s="1180">
        <f t="shared" ca="1" si="919"/>
        <v>0</v>
      </c>
      <c r="PI169" s="1180">
        <f t="shared" ca="1" si="919"/>
        <v>0</v>
      </c>
      <c r="PJ169" s="1180">
        <f t="shared" ca="1" si="919"/>
        <v>0</v>
      </c>
      <c r="PK169" s="1180">
        <f t="shared" ca="1" si="919"/>
        <v>0</v>
      </c>
      <c r="PW169" s="1180">
        <f t="shared" ca="1" si="898"/>
        <v>0</v>
      </c>
      <c r="PX169" s="1180">
        <f t="shared" ca="1" si="898"/>
        <v>0</v>
      </c>
      <c r="PY169" s="1180">
        <f t="shared" ca="1" si="898"/>
        <v>0</v>
      </c>
      <c r="PZ169" s="1180">
        <f t="shared" ca="1" si="898"/>
        <v>0</v>
      </c>
    </row>
    <row r="170" spans="1:442" ht="12" customHeight="1">
      <c r="A170" s="1">
        <v>138</v>
      </c>
      <c r="B170" s="1" t="s">
        <v>2649</v>
      </c>
      <c r="C170" s="1" t="s">
        <v>2706</v>
      </c>
      <c r="D170" s="1" t="s">
        <v>93</v>
      </c>
      <c r="E170" s="1181">
        <v>24.626339999999999</v>
      </c>
      <c r="F170" s="1">
        <v>-0.114799512755177</v>
      </c>
      <c r="J170" s="1180">
        <f t="shared" ca="1" si="876"/>
        <v>0</v>
      </c>
      <c r="K170" s="1180">
        <f t="shared" ca="1" si="876"/>
        <v>0</v>
      </c>
      <c r="T170" s="1180">
        <f t="shared" ca="1" si="899"/>
        <v>0</v>
      </c>
      <c r="U170" s="1180">
        <f t="shared" ca="1" si="899"/>
        <v>0</v>
      </c>
      <c r="V170" s="1180">
        <f t="shared" ca="1" si="899"/>
        <v>-3.9334085262889524E-8</v>
      </c>
      <c r="W170" s="1180">
        <f t="shared" ca="1" si="899"/>
        <v>0</v>
      </c>
      <c r="X170" s="1180">
        <f t="shared" ca="1" si="899"/>
        <v>0</v>
      </c>
      <c r="Y170" s="1180">
        <f t="shared" ca="1" si="899"/>
        <v>-0.40842931122917836</v>
      </c>
      <c r="Z170" s="1180">
        <f t="shared" ca="1" si="899"/>
        <v>-1.105004804646612E-8</v>
      </c>
      <c r="AA170" s="1180">
        <f t="shared" ca="1" si="899"/>
        <v>-0.40842930050737075</v>
      </c>
      <c r="AB170" s="1180">
        <f t="shared" ca="1" si="899"/>
        <v>0</v>
      </c>
      <c r="AC170" s="1180">
        <f t="shared" ca="1" si="899"/>
        <v>-3.9334085262889524E-8</v>
      </c>
      <c r="AD170" s="1180">
        <f t="shared" ca="1" si="899"/>
        <v>0</v>
      </c>
      <c r="AM170" s="1180">
        <f t="shared" ca="1" si="900"/>
        <v>0</v>
      </c>
      <c r="AN170" s="1180">
        <f t="shared" ca="1" si="900"/>
        <v>0</v>
      </c>
      <c r="AO170" s="1180">
        <f t="shared" ca="1" si="900"/>
        <v>-0.40842930050737075</v>
      </c>
      <c r="AP170" s="1180">
        <f t="shared" ca="1" si="900"/>
        <v>-0.40842930050737075</v>
      </c>
      <c r="AQ170" s="1180">
        <f t="shared" ca="1" si="900"/>
        <v>-5.9174386151741909E-10</v>
      </c>
      <c r="AR170" s="1180">
        <f t="shared" ca="1" si="900"/>
        <v>-8.0729018207911334E-16</v>
      </c>
      <c r="AS170" s="1180">
        <f t="shared" ca="1" si="900"/>
        <v>-1.1050047207368133E-8</v>
      </c>
      <c r="AT170" s="1180">
        <f t="shared" ca="1" si="900"/>
        <v>-8.3241760525427525E-18</v>
      </c>
      <c r="AU170" s="1180">
        <f t="shared" ca="1" si="900"/>
        <v>-5.9174465866050574E-10</v>
      </c>
      <c r="AV170" s="1180">
        <f t="shared" ca="1" si="900"/>
        <v>-0.40842930004120515</v>
      </c>
      <c r="AW170" s="1180">
        <f t="shared" ca="1" si="900"/>
        <v>-8.3241760525427525E-18</v>
      </c>
      <c r="AX170" s="1180">
        <f t="shared" ca="1" si="900"/>
        <v>-1.1641791880013607E-8</v>
      </c>
      <c r="AY170" s="1180">
        <f t="shared" ca="1" si="900"/>
        <v>0</v>
      </c>
      <c r="AZ170" s="1180">
        <f t="shared" ca="1" si="900"/>
        <v>0</v>
      </c>
      <c r="BA170" s="1180">
        <f t="shared" ca="1" si="900"/>
        <v>0</v>
      </c>
      <c r="BB170" s="1180">
        <f t="shared" ca="1" si="900"/>
        <v>-0.40842930004120515</v>
      </c>
      <c r="BN170" s="1180">
        <f t="shared" ca="1" si="901"/>
        <v>-0.52823519676426045</v>
      </c>
      <c r="BO170" s="1180">
        <f t="shared" ca="1" si="901"/>
        <v>-0.52823519676426045</v>
      </c>
      <c r="BP170" s="1180">
        <f t="shared" ca="1" si="901"/>
        <v>-3.2301925671098066E-15</v>
      </c>
      <c r="BQ170" s="1180">
        <f t="shared" ca="1" si="901"/>
        <v>0</v>
      </c>
      <c r="BR170" s="1180">
        <f t="shared" ca="1" si="901"/>
        <v>0</v>
      </c>
      <c r="CD170" s="1180">
        <f t="shared" ca="1" si="902"/>
        <v>-0.40842930004120515</v>
      </c>
      <c r="CE170" s="1180">
        <f t="shared" ca="1" si="902"/>
        <v>-0.40842930004120515</v>
      </c>
      <c r="CF170" s="1180">
        <f t="shared" ca="1" si="902"/>
        <v>-0.52823519676426045</v>
      </c>
      <c r="CG170" s="1180">
        <f t="shared" ca="1" si="902"/>
        <v>-0.52823519676426045</v>
      </c>
      <c r="CH170" s="1180">
        <f t="shared" ca="1" si="902"/>
        <v>-0.40842930004120515</v>
      </c>
      <c r="CI170" s="1180">
        <f t="shared" ca="1" si="902"/>
        <v>0</v>
      </c>
      <c r="CJ170" s="1180">
        <f t="shared" ca="1" si="902"/>
        <v>0</v>
      </c>
      <c r="CK170" s="1180">
        <f t="shared" ca="1" si="902"/>
        <v>-5.2823519676426054</v>
      </c>
      <c r="CL170" s="1180">
        <f t="shared" ca="1" si="902"/>
        <v>-3.1309570400392067E-14</v>
      </c>
      <c r="CM170" s="1180">
        <f t="shared" ca="1" si="902"/>
        <v>0</v>
      </c>
      <c r="CN170" s="1180">
        <f t="shared" ca="1" si="902"/>
        <v>-5.2823519676426054</v>
      </c>
      <c r="CO170" s="1180">
        <f t="shared" ca="1" si="902"/>
        <v>0</v>
      </c>
      <c r="DA170" s="1180">
        <f t="shared" ca="1" si="903"/>
        <v>0</v>
      </c>
      <c r="DB170" s="1180">
        <f t="shared" ca="1" si="903"/>
        <v>0</v>
      </c>
      <c r="DC170" s="1180">
        <f t="shared" ca="1" si="903"/>
        <v>0</v>
      </c>
      <c r="DD170" s="1180">
        <f t="shared" ca="1" si="903"/>
        <v>0</v>
      </c>
      <c r="DE170" s="1180">
        <f t="shared" ca="1" si="903"/>
        <v>0</v>
      </c>
      <c r="DF170" s="1180">
        <f t="shared" ca="1" si="903"/>
        <v>0</v>
      </c>
      <c r="DG170" s="1180">
        <f t="shared" ca="1" si="903"/>
        <v>0</v>
      </c>
      <c r="DH170" s="1180">
        <f t="shared" ca="1" si="903"/>
        <v>0</v>
      </c>
      <c r="DI170" s="1180">
        <f t="shared" ca="1" si="903"/>
        <v>0</v>
      </c>
      <c r="DJ170" s="1180">
        <f t="shared" ca="1" si="903"/>
        <v>0</v>
      </c>
      <c r="DV170" s="1180">
        <f t="shared" ca="1" si="904"/>
        <v>0</v>
      </c>
      <c r="DW170" s="1180">
        <f t="shared" ca="1" si="904"/>
        <v>0</v>
      </c>
      <c r="DX170" s="1180">
        <f t="shared" ca="1" si="904"/>
        <v>0</v>
      </c>
      <c r="DY170" s="1180">
        <f t="shared" ca="1" si="904"/>
        <v>0</v>
      </c>
      <c r="DZ170" s="1180">
        <f t="shared" ca="1" si="904"/>
        <v>0</v>
      </c>
      <c r="EA170" s="1180">
        <f t="shared" ca="1" si="904"/>
        <v>0</v>
      </c>
      <c r="EB170" s="1180">
        <f t="shared" ca="1" si="904"/>
        <v>0</v>
      </c>
      <c r="EC170" s="1180">
        <f t="shared" ca="1" si="904"/>
        <v>0</v>
      </c>
      <c r="ED170" s="1180">
        <f t="shared" ca="1" si="904"/>
        <v>0</v>
      </c>
      <c r="EE170" s="1180">
        <f t="shared" ca="1" si="904"/>
        <v>0</v>
      </c>
      <c r="EF170" s="1180">
        <f t="shared" ca="1" si="904"/>
        <v>0</v>
      </c>
      <c r="EG170" s="1180">
        <f t="shared" ca="1" si="904"/>
        <v>0</v>
      </c>
      <c r="EH170" s="1180">
        <f t="shared" ca="1" si="904"/>
        <v>0</v>
      </c>
      <c r="EI170" s="1180">
        <f t="shared" ca="1" si="904"/>
        <v>0</v>
      </c>
      <c r="EJ170" s="1180">
        <f t="shared" ca="1" si="904"/>
        <v>0</v>
      </c>
      <c r="EK170" s="1180">
        <f t="shared" ca="1" si="904"/>
        <v>0</v>
      </c>
      <c r="EW170" s="1180">
        <f t="shared" ca="1" si="905"/>
        <v>-5.2823519676426054</v>
      </c>
      <c r="EX170" s="1180">
        <f t="shared" ca="1" si="905"/>
        <v>-5.2823519676426054</v>
      </c>
      <c r="EY170" s="1180">
        <f t="shared" ca="1" si="905"/>
        <v>-5.2823519210260503</v>
      </c>
      <c r="EZ170" s="1180">
        <f t="shared" ca="1" si="905"/>
        <v>-5.2823519210260503</v>
      </c>
      <c r="FA170" s="1180">
        <f t="shared" ca="1" si="905"/>
        <v>-2.3438769711479123E-21</v>
      </c>
      <c r="FB170" s="1180">
        <f t="shared" ca="1" si="905"/>
        <v>-3.9334087826800035E-8</v>
      </c>
      <c r="FN170" s="1180">
        <f t="shared" ca="1" si="906"/>
        <v>-3.2301925671098066E-15</v>
      </c>
      <c r="FO170" s="1180">
        <f t="shared" ca="1" si="906"/>
        <v>-3.1309570400392067E-14</v>
      </c>
      <c r="FP170" s="1180">
        <f t="shared" ca="1" si="906"/>
        <v>-2.3438769711479123E-21</v>
      </c>
      <c r="FQ170" s="1180">
        <f t="shared" ca="1" si="906"/>
        <v>-3.9334087826800035E-8</v>
      </c>
      <c r="FR170" s="1180">
        <f t="shared" ca="1" si="906"/>
        <v>0</v>
      </c>
      <c r="FS170" s="1180">
        <f t="shared" ca="1" si="906"/>
        <v>-3.9334085262889524E-8</v>
      </c>
      <c r="FT170" s="1180">
        <f t="shared" ca="1" si="906"/>
        <v>0</v>
      </c>
      <c r="FU170" s="1180">
        <f t="shared" ca="1" si="906"/>
        <v>-3.453976527035968E-14</v>
      </c>
      <c r="FV170" s="1180">
        <f t="shared" ca="1" si="906"/>
        <v>0</v>
      </c>
      <c r="FW170" s="1180">
        <f t="shared" ca="1" si="906"/>
        <v>0</v>
      </c>
      <c r="FX170" s="1180">
        <f t="shared" ca="1" si="906"/>
        <v>0</v>
      </c>
      <c r="GJ170" s="1180">
        <f t="shared" ca="1" si="907"/>
        <v>0</v>
      </c>
      <c r="GK170" s="1180">
        <f t="shared" ca="1" si="907"/>
        <v>0</v>
      </c>
      <c r="GL170" s="1180">
        <f t="shared" ca="1" si="907"/>
        <v>0</v>
      </c>
      <c r="GM170" s="1180">
        <f t="shared" ca="1" si="907"/>
        <v>0</v>
      </c>
      <c r="GN170" s="1180">
        <f t="shared" ca="1" si="907"/>
        <v>0</v>
      </c>
      <c r="GO170" s="1180">
        <f t="shared" ca="1" si="907"/>
        <v>0</v>
      </c>
      <c r="GP170" s="1180">
        <f t="shared" ca="1" si="907"/>
        <v>0</v>
      </c>
      <c r="GQ170" s="1180">
        <f t="shared" ca="1" si="907"/>
        <v>0</v>
      </c>
      <c r="HC170" s="1180">
        <f t="shared" ca="1" si="908"/>
        <v>-5.2823519210260503</v>
      </c>
      <c r="HD170" s="1180">
        <f t="shared" ca="1" si="908"/>
        <v>-5.0857312177935894</v>
      </c>
      <c r="HE170" s="1180">
        <f t="shared" ca="1" si="908"/>
        <v>0</v>
      </c>
      <c r="HF170" s="1180">
        <f t="shared" ca="1" si="908"/>
        <v>-3.7715050966621741E-13</v>
      </c>
      <c r="HG170" s="1180">
        <f t="shared" ca="1" si="908"/>
        <v>-0.19662066920237595</v>
      </c>
      <c r="HH170" s="1180">
        <f t="shared" ca="1" si="908"/>
        <v>-5.0857312177935894</v>
      </c>
      <c r="HT170" s="1180">
        <f t="shared" ca="1" si="909"/>
        <v>-1.1641791880013607E-8</v>
      </c>
      <c r="HU170" s="1180">
        <f t="shared" ca="1" si="909"/>
        <v>-5.0857312177935894</v>
      </c>
      <c r="HV170" s="1180">
        <f t="shared" ca="1" si="909"/>
        <v>-5.0857312644101444</v>
      </c>
      <c r="HW170" s="1180">
        <f t="shared" ca="1" si="909"/>
        <v>-5.0857312644101444</v>
      </c>
      <c r="HX170" s="1180">
        <f t="shared" ca="1" si="909"/>
        <v>-0.42520256484090529</v>
      </c>
      <c r="HY170" s="1180">
        <f t="shared" ca="1" si="909"/>
        <v>-3.2513247604127583E-2</v>
      </c>
      <c r="HZ170" s="1180">
        <f t="shared" ca="1" si="909"/>
        <v>-9.8126831097221247E-15</v>
      </c>
      <c r="IA170" s="1180">
        <f t="shared" ca="1" si="909"/>
        <v>-1.4417015375365529E-15</v>
      </c>
      <c r="IB170" s="1180">
        <f t="shared" ca="1" si="909"/>
        <v>0</v>
      </c>
      <c r="IC170" s="1180">
        <f t="shared" ca="1" si="909"/>
        <v>0</v>
      </c>
      <c r="ID170" s="1180">
        <f t="shared" ca="1" si="909"/>
        <v>0</v>
      </c>
      <c r="IE170" s="1180">
        <f t="shared" ca="1" si="909"/>
        <v>0</v>
      </c>
      <c r="IQ170" s="1180">
        <f t="shared" ca="1" si="910"/>
        <v>-0.42520256484090529</v>
      </c>
      <c r="IR170" s="1180">
        <f t="shared" ca="1" si="910"/>
        <v>-3.2513247604127583E-2</v>
      </c>
      <c r="IS170" s="1180">
        <f t="shared" ca="1" si="910"/>
        <v>-6.448987703569361E-4</v>
      </c>
      <c r="IT170" s="1180">
        <f t="shared" ca="1" si="910"/>
        <v>-3.3158146383807825E-2</v>
      </c>
      <c r="IU170" s="1180">
        <f t="shared" ca="1" si="910"/>
        <v>-3.0967326432671749E-2</v>
      </c>
      <c r="IV170" s="1180">
        <f t="shared" ca="1" si="910"/>
        <v>-1.8865898492488754E-2</v>
      </c>
      <c r="IW170" s="1180">
        <f t="shared" ca="1" si="910"/>
        <v>-1.5477570479243155E-2</v>
      </c>
      <c r="IX170" s="1180">
        <f t="shared" ca="1" si="910"/>
        <v>-7.0332419349602546E-17</v>
      </c>
      <c r="IY170" s="1180">
        <f t="shared" ca="1" si="910"/>
        <v>-2.1908199697827035E-3</v>
      </c>
      <c r="IZ170" s="1180">
        <f t="shared" ca="1" si="910"/>
        <v>-2.7434292195803846E-3</v>
      </c>
      <c r="JA170" s="1180">
        <f t="shared" ca="1" si="911"/>
        <v>-1.6122469258923404E-2</v>
      </c>
      <c r="JB170" s="1180">
        <f t="shared" ca="1" si="911"/>
        <v>0</v>
      </c>
      <c r="JC170" s="1180">
        <f t="shared" ca="1" si="911"/>
        <v>-2.7434292195803846E-3</v>
      </c>
      <c r="JD170" s="1180">
        <f t="shared" ca="1" si="911"/>
        <v>0</v>
      </c>
      <c r="JE170" s="1180">
        <f t="shared" ca="1" si="911"/>
        <v>-2.7434292195803846E-3</v>
      </c>
      <c r="JF170" s="1180">
        <f t="shared" ca="1" si="911"/>
        <v>0</v>
      </c>
      <c r="JG170" s="1180">
        <f t="shared" ca="1" si="911"/>
        <v>0</v>
      </c>
      <c r="JH170" s="1180">
        <f t="shared" ca="1" si="911"/>
        <v>-1.4417015375365529E-15</v>
      </c>
      <c r="JT170" s="1180">
        <f t="shared" ca="1" si="912"/>
        <v>0</v>
      </c>
      <c r="JU170" s="1180">
        <f t="shared" ca="1" si="912"/>
        <v>0</v>
      </c>
      <c r="JV170" s="1180">
        <f t="shared" ca="1" si="912"/>
        <v>0</v>
      </c>
      <c r="JW170" s="1180">
        <f t="shared" ca="1" si="912"/>
        <v>0</v>
      </c>
      <c r="JX170" s="1180">
        <f t="shared" ca="1" si="912"/>
        <v>0</v>
      </c>
      <c r="JY170" s="1180">
        <f t="shared" ca="1" si="912"/>
        <v>0</v>
      </c>
      <c r="JZ170" s="1180">
        <f t="shared" ca="1" si="912"/>
        <v>0</v>
      </c>
      <c r="KA170" s="1180">
        <f t="shared" ca="1" si="912"/>
        <v>0</v>
      </c>
      <c r="KB170" s="1180">
        <f t="shared" ca="1" si="912"/>
        <v>0</v>
      </c>
      <c r="KC170" s="1180">
        <f t="shared" ca="1" si="912"/>
        <v>0</v>
      </c>
      <c r="KL170" s="1180">
        <f t="shared" ca="1" si="913"/>
        <v>0</v>
      </c>
      <c r="KM170" s="1180">
        <f t="shared" ca="1" si="913"/>
        <v>0</v>
      </c>
      <c r="KN170" s="1180">
        <f t="shared" ca="1" si="913"/>
        <v>0</v>
      </c>
      <c r="KO170" s="1180">
        <f t="shared" ca="1" si="913"/>
        <v>0</v>
      </c>
      <c r="KP170" s="1180">
        <f t="shared" ca="1" si="913"/>
        <v>0</v>
      </c>
      <c r="KQ170" s="1180">
        <f t="shared" ca="1" si="913"/>
        <v>0</v>
      </c>
      <c r="KR170" s="1180">
        <f t="shared" ca="1" si="913"/>
        <v>0</v>
      </c>
      <c r="LA170" s="1180">
        <f t="shared" ca="1" si="914"/>
        <v>-3.7715050966621741E-13</v>
      </c>
      <c r="LB170" s="1180">
        <f t="shared" ca="1" si="914"/>
        <v>-9.8126831097221247E-15</v>
      </c>
      <c r="LC170" s="1180">
        <f t="shared" ca="1" si="914"/>
        <v>-3.8696319235639057E-13</v>
      </c>
      <c r="LD170" s="1180">
        <f t="shared" ca="1" si="914"/>
        <v>-3.8696319235639057E-13</v>
      </c>
      <c r="LE170" s="1180">
        <f t="shared" ca="1" si="914"/>
        <v>0</v>
      </c>
      <c r="LF170" s="1180">
        <f t="shared" ca="1" si="914"/>
        <v>0</v>
      </c>
      <c r="LG170" s="1180">
        <f t="shared" ca="1" si="914"/>
        <v>0</v>
      </c>
      <c r="LH170" s="1180">
        <f t="shared" ca="1" si="914"/>
        <v>0</v>
      </c>
      <c r="LI170" s="1180">
        <f t="shared" ca="1" si="914"/>
        <v>0</v>
      </c>
      <c r="LJ170" s="1180">
        <f t="shared" ca="1" si="914"/>
        <v>0</v>
      </c>
      <c r="LK170" s="1180">
        <f t="shared" ca="1" si="914"/>
        <v>0</v>
      </c>
      <c r="LW170" s="1180">
        <f t="shared" ca="1" si="915"/>
        <v>0</v>
      </c>
      <c r="LX170" s="1180">
        <f t="shared" ca="1" si="915"/>
        <v>0</v>
      </c>
      <c r="LY170" s="1180">
        <f t="shared" ca="1" si="915"/>
        <v>-0.19662066920237595</v>
      </c>
      <c r="LZ170" s="1180">
        <f t="shared" ca="1" si="915"/>
        <v>-2.1908199697827035E-3</v>
      </c>
      <c r="MA170" s="1180">
        <f t="shared" ca="1" si="915"/>
        <v>-0.19881148924674513</v>
      </c>
      <c r="MB170" s="1180">
        <f t="shared" ca="1" si="915"/>
        <v>-3.8696319235639057E-13</v>
      </c>
      <c r="MC170" s="1180">
        <f t="shared" ca="1" si="915"/>
        <v>0</v>
      </c>
      <c r="MD170" s="1180">
        <f t="shared" ca="1" si="915"/>
        <v>0</v>
      </c>
      <c r="ME170" s="1180">
        <f t="shared" ca="1" si="915"/>
        <v>0</v>
      </c>
      <c r="MF170" s="1180">
        <f t="shared" ca="1" si="915"/>
        <v>0</v>
      </c>
      <c r="MG170" s="1180">
        <f t="shared" ca="1" si="916"/>
        <v>0</v>
      </c>
      <c r="MH170" s="1180">
        <f t="shared" ca="1" si="916"/>
        <v>0</v>
      </c>
      <c r="MI170" s="1180">
        <f t="shared" ca="1" si="916"/>
        <v>0</v>
      </c>
      <c r="MJ170" s="1180">
        <f t="shared" ca="1" si="916"/>
        <v>0</v>
      </c>
      <c r="MK170" s="1180">
        <f t="shared" ca="1" si="916"/>
        <v>0</v>
      </c>
      <c r="ML170" s="1180">
        <f t="shared" ca="1" si="916"/>
        <v>0</v>
      </c>
      <c r="MM170" s="1180">
        <f t="shared" ca="1" si="916"/>
        <v>0</v>
      </c>
      <c r="MN170" s="1180">
        <f t="shared" ca="1" si="916"/>
        <v>0</v>
      </c>
      <c r="MO170" s="1180">
        <f t="shared" ca="1" si="916"/>
        <v>0</v>
      </c>
      <c r="NA170" s="1180">
        <f t="shared" ca="1" si="917"/>
        <v>-1.105004804646612E-8</v>
      </c>
      <c r="NB170" s="1180">
        <f t="shared" ca="1" si="917"/>
        <v>-8.0729018207911334E-16</v>
      </c>
      <c r="NC170" s="1180">
        <f t="shared" ca="1" si="917"/>
        <v>-1.1050047207368133E-8</v>
      </c>
      <c r="ND170" s="1180">
        <f t="shared" ca="1" si="917"/>
        <v>0</v>
      </c>
      <c r="NE170" s="1180">
        <f t="shared" ca="1" si="917"/>
        <v>0</v>
      </c>
      <c r="NF170" s="1180">
        <f t="shared" ca="1" si="917"/>
        <v>0</v>
      </c>
      <c r="NG170" s="1180">
        <f t="shared" ca="1" si="917"/>
        <v>0</v>
      </c>
      <c r="NH170" s="1180">
        <f t="shared" ca="1" si="917"/>
        <v>0</v>
      </c>
      <c r="NI170" s="1180">
        <f t="shared" ca="1" si="917"/>
        <v>0</v>
      </c>
      <c r="NJ170" s="1180">
        <f t="shared" ca="1" si="917"/>
        <v>0</v>
      </c>
      <c r="NK170" s="1180">
        <f t="shared" ca="1" si="917"/>
        <v>0</v>
      </c>
      <c r="NL170" s="1180">
        <f t="shared" ca="1" si="917"/>
        <v>0</v>
      </c>
      <c r="NM170" s="1180">
        <f t="shared" ca="1" si="917"/>
        <v>0</v>
      </c>
      <c r="NN170" s="1180">
        <f t="shared" ca="1" si="917"/>
        <v>0</v>
      </c>
      <c r="NO170" s="1180">
        <f t="shared" ca="1" si="917"/>
        <v>0</v>
      </c>
      <c r="NP170" s="1180">
        <f t="shared" ca="1" si="917"/>
        <v>0</v>
      </c>
      <c r="OH170" s="1180">
        <f t="shared" ca="1" si="918"/>
        <v>0</v>
      </c>
      <c r="OI170" s="1180">
        <f t="shared" ca="1" si="918"/>
        <v>0</v>
      </c>
      <c r="OJ170" s="1180">
        <f t="shared" ca="1" si="918"/>
        <v>0</v>
      </c>
      <c r="OK170" s="1180">
        <f t="shared" ca="1" si="918"/>
        <v>0</v>
      </c>
      <c r="OL170" s="1180">
        <f t="shared" ca="1" si="918"/>
        <v>0</v>
      </c>
      <c r="OM170" s="1180">
        <f t="shared" ca="1" si="918"/>
        <v>0</v>
      </c>
      <c r="ON170" s="1180">
        <f t="shared" ca="1" si="918"/>
        <v>0</v>
      </c>
      <c r="OO170" s="1180">
        <f t="shared" ca="1" si="918"/>
        <v>0</v>
      </c>
      <c r="PA170" s="1180">
        <f t="shared" ca="1" si="919"/>
        <v>0</v>
      </c>
      <c r="PB170" s="1180">
        <f t="shared" ca="1" si="919"/>
        <v>0</v>
      </c>
      <c r="PC170" s="1180">
        <f t="shared" ca="1" si="919"/>
        <v>0</v>
      </c>
      <c r="PD170" s="1180">
        <f t="shared" ca="1" si="919"/>
        <v>0</v>
      </c>
      <c r="PE170" s="1180">
        <f t="shared" ca="1" si="919"/>
        <v>0</v>
      </c>
      <c r="PF170" s="1180">
        <f t="shared" ca="1" si="919"/>
        <v>0</v>
      </c>
      <c r="PG170" s="1180">
        <f t="shared" ca="1" si="919"/>
        <v>0</v>
      </c>
      <c r="PH170" s="1180">
        <f t="shared" ca="1" si="919"/>
        <v>0</v>
      </c>
      <c r="PI170" s="1180">
        <f t="shared" ca="1" si="919"/>
        <v>0</v>
      </c>
      <c r="PJ170" s="1180">
        <f t="shared" ca="1" si="919"/>
        <v>0</v>
      </c>
      <c r="PK170" s="1180">
        <f t="shared" ca="1" si="919"/>
        <v>0</v>
      </c>
      <c r="PW170" s="1180">
        <f t="shared" ca="1" si="898"/>
        <v>0</v>
      </c>
      <c r="PX170" s="1180">
        <f t="shared" ca="1" si="898"/>
        <v>0</v>
      </c>
      <c r="PY170" s="1180">
        <f t="shared" ca="1" si="898"/>
        <v>0</v>
      </c>
      <c r="PZ170" s="1180">
        <f t="shared" ca="1" si="898"/>
        <v>0</v>
      </c>
    </row>
    <row r="171" spans="1:442" ht="12" customHeight="1">
      <c r="A171" s="1">
        <v>139</v>
      </c>
      <c r="B171" s="1" t="s">
        <v>2649</v>
      </c>
      <c r="C171" s="1" t="s">
        <v>2707</v>
      </c>
      <c r="D171" s="1" t="s">
        <v>93</v>
      </c>
      <c r="E171" s="1182">
        <v>23.820399999999999</v>
      </c>
      <c r="F171" s="17">
        <v>-0.118647275963087</v>
      </c>
      <c r="J171" s="1180">
        <f t="shared" ca="1" si="876"/>
        <v>0</v>
      </c>
      <c r="K171" s="1180">
        <f t="shared" ca="1" si="876"/>
        <v>0</v>
      </c>
      <c r="T171" s="1180">
        <f t="shared" ca="1" si="899"/>
        <v>0</v>
      </c>
      <c r="U171" s="1180">
        <f t="shared" ca="1" si="899"/>
        <v>0</v>
      </c>
      <c r="V171" s="1180">
        <f t="shared" ca="1" si="899"/>
        <v>-1.0606329694846831E-9</v>
      </c>
      <c r="W171" s="1180">
        <f t="shared" ca="1" si="899"/>
        <v>0</v>
      </c>
      <c r="X171" s="1180">
        <f t="shared" ca="1" si="899"/>
        <v>0</v>
      </c>
      <c r="Y171" s="1180">
        <f t="shared" ca="1" si="899"/>
        <v>-0.14243719542214708</v>
      </c>
      <c r="Z171" s="1180">
        <f t="shared" ca="1" si="899"/>
        <v>-3.8536358842097515E-9</v>
      </c>
      <c r="AA171" s="1180">
        <f t="shared" ca="1" si="899"/>
        <v>-0.14243719143741884</v>
      </c>
      <c r="AB171" s="1180">
        <f t="shared" ca="1" si="899"/>
        <v>0</v>
      </c>
      <c r="AC171" s="1180">
        <f t="shared" ca="1" si="899"/>
        <v>-1.0606329694846831E-9</v>
      </c>
      <c r="AD171" s="1180">
        <f t="shared" ca="1" si="899"/>
        <v>0</v>
      </c>
      <c r="AM171" s="1180">
        <f t="shared" ca="1" si="900"/>
        <v>0</v>
      </c>
      <c r="AN171" s="1180">
        <f t="shared" ca="1" si="900"/>
        <v>0</v>
      </c>
      <c r="AO171" s="1180">
        <f t="shared" ca="1" si="900"/>
        <v>-0.14243719143741884</v>
      </c>
      <c r="AP171" s="1180">
        <f t="shared" ca="1" si="900"/>
        <v>-0.14243719143741884</v>
      </c>
      <c r="AQ171" s="1180">
        <f t="shared" ca="1" si="900"/>
        <v>-2.0636700990800115E-10</v>
      </c>
      <c r="AR171" s="1180">
        <f t="shared" ca="1" si="900"/>
        <v>-2.8153745687861012E-16</v>
      </c>
      <c r="AS171" s="1180">
        <f t="shared" ca="1" si="900"/>
        <v>-3.8536356002978642E-9</v>
      </c>
      <c r="AT171" s="1180">
        <f t="shared" ca="1" si="900"/>
        <v>-2.9030048993756679E-18</v>
      </c>
      <c r="AU171" s="1180">
        <f t="shared" ca="1" si="900"/>
        <v>-2.0636728834088753E-10</v>
      </c>
      <c r="AV171" s="1180">
        <f t="shared" ca="1" si="900"/>
        <v>-0.14243719143741884</v>
      </c>
      <c r="AW171" s="1180">
        <f t="shared" ca="1" si="900"/>
        <v>-2.9030048993756679E-18</v>
      </c>
      <c r="AX171" s="1180">
        <f t="shared" ca="1" si="900"/>
        <v>-4.0600028931215711E-9</v>
      </c>
      <c r="AY171" s="1180">
        <f t="shared" ca="1" si="900"/>
        <v>0</v>
      </c>
      <c r="AZ171" s="1180">
        <f t="shared" ca="1" si="900"/>
        <v>0</v>
      </c>
      <c r="BA171" s="1180">
        <f t="shared" ca="1" si="900"/>
        <v>0</v>
      </c>
      <c r="BB171" s="1180">
        <f t="shared" ca="1" si="900"/>
        <v>-0.14243719143741884</v>
      </c>
      <c r="BN171" s="1180">
        <f t="shared" ca="1" si="901"/>
        <v>-1.4243719143741881E-2</v>
      </c>
      <c r="BO171" s="1180">
        <f t="shared" ca="1" si="901"/>
        <v>-1.4243719143741881E-2</v>
      </c>
      <c r="BP171" s="1180">
        <f t="shared" ca="1" si="901"/>
        <v>-8.7101268756284417E-17</v>
      </c>
      <c r="BQ171" s="1180">
        <f t="shared" ca="1" si="901"/>
        <v>0</v>
      </c>
      <c r="BR171" s="1180">
        <f t="shared" ca="1" si="901"/>
        <v>0</v>
      </c>
      <c r="CD171" s="1180">
        <f t="shared" ca="1" si="902"/>
        <v>-0.14243719143741884</v>
      </c>
      <c r="CE171" s="1180">
        <f t="shared" ca="1" si="902"/>
        <v>-0.14243719143741884</v>
      </c>
      <c r="CF171" s="1180">
        <f t="shared" ca="1" si="902"/>
        <v>-1.4243719143741881E-2</v>
      </c>
      <c r="CG171" s="1180">
        <f t="shared" ca="1" si="902"/>
        <v>-1.4243719143741881E-2</v>
      </c>
      <c r="CH171" s="1180">
        <f t="shared" ca="1" si="902"/>
        <v>-0.14243719143741884</v>
      </c>
      <c r="CI171" s="1180">
        <f t="shared" ca="1" si="902"/>
        <v>0</v>
      </c>
      <c r="CJ171" s="1180">
        <f t="shared" ca="1" si="902"/>
        <v>0</v>
      </c>
      <c r="CK171" s="1180">
        <f t="shared" ca="1" si="902"/>
        <v>-0.14243719143741884</v>
      </c>
      <c r="CL171" s="1180">
        <f t="shared" ca="1" si="902"/>
        <v>-8.4425409674573372E-16</v>
      </c>
      <c r="CM171" s="1180">
        <f t="shared" ca="1" si="902"/>
        <v>0</v>
      </c>
      <c r="CN171" s="1180">
        <f t="shared" ca="1" si="902"/>
        <v>-0.14243719143741884</v>
      </c>
      <c r="CO171" s="1180">
        <f t="shared" ca="1" si="902"/>
        <v>0</v>
      </c>
      <c r="DA171" s="1180">
        <f t="shared" ca="1" si="903"/>
        <v>0</v>
      </c>
      <c r="DB171" s="1180">
        <f t="shared" ca="1" si="903"/>
        <v>0</v>
      </c>
      <c r="DC171" s="1180">
        <f t="shared" ca="1" si="903"/>
        <v>0</v>
      </c>
      <c r="DD171" s="1180">
        <f t="shared" ca="1" si="903"/>
        <v>0</v>
      </c>
      <c r="DE171" s="1180">
        <f t="shared" ca="1" si="903"/>
        <v>0</v>
      </c>
      <c r="DF171" s="1180">
        <f t="shared" ca="1" si="903"/>
        <v>0</v>
      </c>
      <c r="DG171" s="1180">
        <f t="shared" ca="1" si="903"/>
        <v>0</v>
      </c>
      <c r="DH171" s="1180">
        <f t="shared" ca="1" si="903"/>
        <v>0</v>
      </c>
      <c r="DI171" s="1180">
        <f t="shared" ca="1" si="903"/>
        <v>0</v>
      </c>
      <c r="DJ171" s="1180">
        <f t="shared" ca="1" si="903"/>
        <v>0</v>
      </c>
      <c r="DV171" s="1180">
        <f t="shared" ca="1" si="904"/>
        <v>0</v>
      </c>
      <c r="DW171" s="1180">
        <f t="shared" ca="1" si="904"/>
        <v>0</v>
      </c>
      <c r="DX171" s="1180">
        <f t="shared" ca="1" si="904"/>
        <v>0</v>
      </c>
      <c r="DY171" s="1180">
        <f t="shared" ca="1" si="904"/>
        <v>0</v>
      </c>
      <c r="DZ171" s="1180">
        <f t="shared" ca="1" si="904"/>
        <v>0</v>
      </c>
      <c r="EA171" s="1180">
        <f t="shared" ca="1" si="904"/>
        <v>0</v>
      </c>
      <c r="EB171" s="1180">
        <f t="shared" ca="1" si="904"/>
        <v>0</v>
      </c>
      <c r="EC171" s="1180">
        <f t="shared" ca="1" si="904"/>
        <v>0</v>
      </c>
      <c r="ED171" s="1180">
        <f t="shared" ca="1" si="904"/>
        <v>0</v>
      </c>
      <c r="EE171" s="1180">
        <f t="shared" ca="1" si="904"/>
        <v>0</v>
      </c>
      <c r="EF171" s="1180">
        <f t="shared" ca="1" si="904"/>
        <v>0</v>
      </c>
      <c r="EG171" s="1180">
        <f t="shared" ca="1" si="904"/>
        <v>0</v>
      </c>
      <c r="EH171" s="1180">
        <f t="shared" ca="1" si="904"/>
        <v>0</v>
      </c>
      <c r="EI171" s="1180">
        <f t="shared" ca="1" si="904"/>
        <v>0</v>
      </c>
      <c r="EJ171" s="1180">
        <f t="shared" ca="1" si="904"/>
        <v>0</v>
      </c>
      <c r="EK171" s="1180">
        <f t="shared" ca="1" si="904"/>
        <v>0</v>
      </c>
      <c r="EW171" s="1180">
        <f t="shared" ca="1" si="905"/>
        <v>-0.14243719143741884</v>
      </c>
      <c r="EX171" s="1180">
        <f t="shared" ca="1" si="905"/>
        <v>-0.14243719143741884</v>
      </c>
      <c r="EY171" s="1180">
        <f t="shared" ca="1" si="905"/>
        <v>-0.14243719044123676</v>
      </c>
      <c r="EZ171" s="1180">
        <f t="shared" ca="1" si="905"/>
        <v>-0.14243719044123676</v>
      </c>
      <c r="FA171" s="1180">
        <f t="shared" ca="1" si="905"/>
        <v>-6.3202008354085617E-23</v>
      </c>
      <c r="FB171" s="1180">
        <f t="shared" ca="1" si="905"/>
        <v>-1.0606330392174274E-9</v>
      </c>
      <c r="FN171" s="1180">
        <f t="shared" ca="1" si="906"/>
        <v>-8.7101268756284417E-17</v>
      </c>
      <c r="FO171" s="1180">
        <f t="shared" ca="1" si="906"/>
        <v>-8.4425409674573372E-16</v>
      </c>
      <c r="FP171" s="1180">
        <f t="shared" ca="1" si="906"/>
        <v>-6.3202008354085617E-23</v>
      </c>
      <c r="FQ171" s="1180">
        <f t="shared" ca="1" si="906"/>
        <v>-1.0606330392174274E-9</v>
      </c>
      <c r="FR171" s="1180">
        <f t="shared" ca="1" si="906"/>
        <v>0</v>
      </c>
      <c r="FS171" s="1180">
        <f t="shared" ca="1" si="906"/>
        <v>-1.0606329694846831E-9</v>
      </c>
      <c r="FT171" s="1180">
        <f t="shared" ca="1" si="906"/>
        <v>0</v>
      </c>
      <c r="FU171" s="1180">
        <f t="shared" ca="1" si="906"/>
        <v>-9.3135542975576102E-16</v>
      </c>
      <c r="FV171" s="1180">
        <f t="shared" ca="1" si="906"/>
        <v>0</v>
      </c>
      <c r="FW171" s="1180">
        <f t="shared" ca="1" si="906"/>
        <v>0</v>
      </c>
      <c r="FX171" s="1180">
        <f t="shared" ca="1" si="906"/>
        <v>0</v>
      </c>
      <c r="GJ171" s="1180">
        <f t="shared" ca="1" si="907"/>
        <v>0</v>
      </c>
      <c r="GK171" s="1180">
        <f t="shared" ca="1" si="907"/>
        <v>0</v>
      </c>
      <c r="GL171" s="1180">
        <f t="shared" ca="1" si="907"/>
        <v>0</v>
      </c>
      <c r="GM171" s="1180">
        <f t="shared" ca="1" si="907"/>
        <v>0</v>
      </c>
      <c r="GN171" s="1180">
        <f t="shared" ca="1" si="907"/>
        <v>0</v>
      </c>
      <c r="GO171" s="1180">
        <f t="shared" ca="1" si="907"/>
        <v>0</v>
      </c>
      <c r="GP171" s="1180">
        <f t="shared" ca="1" si="907"/>
        <v>0</v>
      </c>
      <c r="GQ171" s="1180">
        <f t="shared" ca="1" si="907"/>
        <v>0</v>
      </c>
      <c r="HC171" s="1180">
        <f t="shared" ca="1" si="908"/>
        <v>-0.14243719044123676</v>
      </c>
      <c r="HD171" s="1180">
        <f t="shared" ca="1" si="908"/>
        <v>-0.1371353670525782</v>
      </c>
      <c r="HE171" s="1180">
        <f t="shared" ca="1" si="908"/>
        <v>0</v>
      </c>
      <c r="HF171" s="1180">
        <f t="shared" ca="1" si="908"/>
        <v>-1.0169761473286743E-14</v>
      </c>
      <c r="HG171" s="1180">
        <f t="shared" ca="1" si="908"/>
        <v>-5.301823139613044E-3</v>
      </c>
      <c r="HH171" s="1180">
        <f t="shared" ca="1" si="908"/>
        <v>-0.1371353670525782</v>
      </c>
      <c r="HT171" s="1180">
        <f t="shared" ca="1" si="909"/>
        <v>-4.0600028931215711E-9</v>
      </c>
      <c r="HU171" s="1180">
        <f t="shared" ca="1" si="909"/>
        <v>-0.1371353670525782</v>
      </c>
      <c r="HV171" s="1180">
        <f t="shared" ca="1" si="909"/>
        <v>-0.13713537103730647</v>
      </c>
      <c r="HW171" s="1180">
        <f t="shared" ca="1" si="909"/>
        <v>-0.13713537103730647</v>
      </c>
      <c r="HX171" s="1180">
        <f t="shared" ca="1" si="909"/>
        <v>-1.1465472469685732E-2</v>
      </c>
      <c r="HY171" s="1180">
        <f t="shared" ca="1" si="909"/>
        <v>-8.7671094857639934E-4</v>
      </c>
      <c r="HZ171" s="1180">
        <f t="shared" ca="1" si="909"/>
        <v>-2.6459635285230421E-16</v>
      </c>
      <c r="IA171" s="1180">
        <f t="shared" ca="1" si="909"/>
        <v>-3.8875092969709377E-17</v>
      </c>
      <c r="IB171" s="1180">
        <f t="shared" ca="1" si="909"/>
        <v>0</v>
      </c>
      <c r="IC171" s="1180">
        <f t="shared" ca="1" si="909"/>
        <v>0</v>
      </c>
      <c r="ID171" s="1180">
        <f t="shared" ca="1" si="909"/>
        <v>0</v>
      </c>
      <c r="IE171" s="1180">
        <f t="shared" ca="1" si="909"/>
        <v>0</v>
      </c>
      <c r="IQ171" s="1180">
        <f t="shared" ca="1" si="910"/>
        <v>-1.1465472469685732E-2</v>
      </c>
      <c r="IR171" s="1180">
        <f t="shared" ca="1" si="910"/>
        <v>-8.7671094857639934E-4</v>
      </c>
      <c r="IS171" s="1180">
        <f t="shared" ca="1" si="910"/>
        <v>-1.7389521385213052E-5</v>
      </c>
      <c r="IT171" s="1180">
        <f t="shared" ca="1" si="910"/>
        <v>-8.9410047200378555E-4</v>
      </c>
      <c r="IU171" s="1180">
        <f t="shared" ca="1" si="910"/>
        <v>-8.3502560060679583E-4</v>
      </c>
      <c r="IV171" s="1180">
        <f t="shared" ca="1" si="910"/>
        <v>-5.0871386330962793E-4</v>
      </c>
      <c r="IW171" s="1180">
        <f t="shared" ca="1" si="910"/>
        <v>-4.1734851244816756E-4</v>
      </c>
      <c r="IX171" s="1180">
        <f t="shared" ca="1" si="910"/>
        <v>-1.8964947155053226E-18</v>
      </c>
      <c r="IY171" s="1180">
        <f t="shared" ca="1" si="910"/>
        <v>-5.9074869404625783E-5</v>
      </c>
      <c r="IZ171" s="1180">
        <f t="shared" ca="1" si="910"/>
        <v>-7.3975828928347128E-5</v>
      </c>
      <c r="JA171" s="1180">
        <f t="shared" ca="1" si="911"/>
        <v>-4.3473803388318965E-4</v>
      </c>
      <c r="JB171" s="1180">
        <f t="shared" ca="1" si="911"/>
        <v>0</v>
      </c>
      <c r="JC171" s="1180">
        <f t="shared" ca="1" si="911"/>
        <v>-7.3975828928347128E-5</v>
      </c>
      <c r="JD171" s="1180">
        <f t="shared" ca="1" si="911"/>
        <v>0</v>
      </c>
      <c r="JE171" s="1180">
        <f t="shared" ca="1" si="911"/>
        <v>-7.3975828928347128E-5</v>
      </c>
      <c r="JF171" s="1180">
        <f t="shared" ca="1" si="911"/>
        <v>0</v>
      </c>
      <c r="JG171" s="1180">
        <f t="shared" ca="1" si="911"/>
        <v>0</v>
      </c>
      <c r="JH171" s="1180">
        <f t="shared" ca="1" si="911"/>
        <v>-3.8875092969709377E-17</v>
      </c>
      <c r="JT171" s="1180">
        <f t="shared" ca="1" si="912"/>
        <v>0</v>
      </c>
      <c r="JU171" s="1180">
        <f t="shared" ca="1" si="912"/>
        <v>0</v>
      </c>
      <c r="JV171" s="1180">
        <f t="shared" ca="1" si="912"/>
        <v>0</v>
      </c>
      <c r="JW171" s="1180">
        <f t="shared" ca="1" si="912"/>
        <v>0</v>
      </c>
      <c r="JX171" s="1180">
        <f t="shared" ca="1" si="912"/>
        <v>0</v>
      </c>
      <c r="JY171" s="1180">
        <f t="shared" ca="1" si="912"/>
        <v>0</v>
      </c>
      <c r="JZ171" s="1180">
        <f t="shared" ca="1" si="912"/>
        <v>0</v>
      </c>
      <c r="KA171" s="1180">
        <f t="shared" ca="1" si="912"/>
        <v>0</v>
      </c>
      <c r="KB171" s="1180">
        <f t="shared" ca="1" si="912"/>
        <v>0</v>
      </c>
      <c r="KC171" s="1180">
        <f t="shared" ca="1" si="912"/>
        <v>0</v>
      </c>
      <c r="KL171" s="1180">
        <f t="shared" ca="1" si="913"/>
        <v>0</v>
      </c>
      <c r="KM171" s="1180">
        <f t="shared" ca="1" si="913"/>
        <v>0</v>
      </c>
      <c r="KN171" s="1180">
        <f t="shared" ca="1" si="913"/>
        <v>0</v>
      </c>
      <c r="KO171" s="1180">
        <f t="shared" ca="1" si="913"/>
        <v>0</v>
      </c>
      <c r="KP171" s="1180">
        <f t="shared" ca="1" si="913"/>
        <v>0</v>
      </c>
      <c r="KQ171" s="1180">
        <f t="shared" ca="1" si="913"/>
        <v>0</v>
      </c>
      <c r="KR171" s="1180">
        <f t="shared" ca="1" si="913"/>
        <v>0</v>
      </c>
      <c r="LA171" s="1180">
        <f t="shared" ca="1" si="914"/>
        <v>-1.0169761473286743E-14</v>
      </c>
      <c r="LB171" s="1180">
        <f t="shared" ca="1" si="914"/>
        <v>-2.6459635285230421E-16</v>
      </c>
      <c r="LC171" s="1180">
        <f t="shared" ca="1" si="914"/>
        <v>-1.0434357839089414E-14</v>
      </c>
      <c r="LD171" s="1180">
        <f t="shared" ca="1" si="914"/>
        <v>-1.0434357839089414E-14</v>
      </c>
      <c r="LE171" s="1180">
        <f t="shared" ca="1" si="914"/>
        <v>0</v>
      </c>
      <c r="LF171" s="1180">
        <f t="shared" ca="1" si="914"/>
        <v>0</v>
      </c>
      <c r="LG171" s="1180">
        <f t="shared" ca="1" si="914"/>
        <v>0</v>
      </c>
      <c r="LH171" s="1180">
        <f t="shared" ca="1" si="914"/>
        <v>0</v>
      </c>
      <c r="LI171" s="1180">
        <f t="shared" ca="1" si="914"/>
        <v>0</v>
      </c>
      <c r="LJ171" s="1180">
        <f t="shared" ca="1" si="914"/>
        <v>0</v>
      </c>
      <c r="LK171" s="1180">
        <f t="shared" ca="1" si="914"/>
        <v>0</v>
      </c>
      <c r="LW171" s="1180">
        <f t="shared" ca="1" si="915"/>
        <v>0</v>
      </c>
      <c r="LX171" s="1180">
        <f t="shared" ca="1" si="915"/>
        <v>0</v>
      </c>
      <c r="LY171" s="1180">
        <f t="shared" ca="1" si="915"/>
        <v>-5.301823139613044E-3</v>
      </c>
      <c r="LZ171" s="1180">
        <f t="shared" ca="1" si="915"/>
        <v>-5.9074869404625783E-5</v>
      </c>
      <c r="MA171" s="1180">
        <f t="shared" ca="1" si="915"/>
        <v>-5.3608980309336751E-3</v>
      </c>
      <c r="MB171" s="1180">
        <f t="shared" ca="1" si="915"/>
        <v>-1.0434357839089414E-14</v>
      </c>
      <c r="MC171" s="1180">
        <f t="shared" ca="1" si="915"/>
        <v>0</v>
      </c>
      <c r="MD171" s="1180">
        <f t="shared" ca="1" si="915"/>
        <v>0</v>
      </c>
      <c r="ME171" s="1180">
        <f t="shared" ca="1" si="915"/>
        <v>0</v>
      </c>
      <c r="MF171" s="1180">
        <f t="shared" ca="1" si="915"/>
        <v>0</v>
      </c>
      <c r="MG171" s="1180">
        <f t="shared" ca="1" si="916"/>
        <v>0</v>
      </c>
      <c r="MH171" s="1180">
        <f t="shared" ca="1" si="916"/>
        <v>0</v>
      </c>
      <c r="MI171" s="1180">
        <f t="shared" ca="1" si="916"/>
        <v>0</v>
      </c>
      <c r="MJ171" s="1180">
        <f t="shared" ca="1" si="916"/>
        <v>0</v>
      </c>
      <c r="MK171" s="1180">
        <f t="shared" ca="1" si="916"/>
        <v>0</v>
      </c>
      <c r="ML171" s="1180">
        <f t="shared" ca="1" si="916"/>
        <v>0</v>
      </c>
      <c r="MM171" s="1180">
        <f t="shared" ca="1" si="916"/>
        <v>0</v>
      </c>
      <c r="MN171" s="1180">
        <f t="shared" ca="1" si="916"/>
        <v>0</v>
      </c>
      <c r="MO171" s="1180">
        <f t="shared" ca="1" si="916"/>
        <v>0</v>
      </c>
      <c r="NA171" s="1180">
        <f t="shared" ca="1" si="917"/>
        <v>-3.8536358842097515E-9</v>
      </c>
      <c r="NB171" s="1180">
        <f t="shared" ca="1" si="917"/>
        <v>-2.8153745687861012E-16</v>
      </c>
      <c r="NC171" s="1180">
        <f t="shared" ca="1" si="917"/>
        <v>-3.8536356002978642E-9</v>
      </c>
      <c r="ND171" s="1180">
        <f t="shared" ca="1" si="917"/>
        <v>0</v>
      </c>
      <c r="NE171" s="1180">
        <f t="shared" ca="1" si="917"/>
        <v>0</v>
      </c>
      <c r="NF171" s="1180">
        <f t="shared" ca="1" si="917"/>
        <v>0</v>
      </c>
      <c r="NG171" s="1180">
        <f t="shared" ca="1" si="917"/>
        <v>0</v>
      </c>
      <c r="NH171" s="1180">
        <f t="shared" ca="1" si="917"/>
        <v>0</v>
      </c>
      <c r="NI171" s="1180">
        <f t="shared" ca="1" si="917"/>
        <v>0</v>
      </c>
      <c r="NJ171" s="1180">
        <f t="shared" ca="1" si="917"/>
        <v>0</v>
      </c>
      <c r="NK171" s="1180">
        <f t="shared" ca="1" si="917"/>
        <v>0</v>
      </c>
      <c r="NL171" s="1180">
        <f t="shared" ca="1" si="917"/>
        <v>0</v>
      </c>
      <c r="NM171" s="1180">
        <f t="shared" ca="1" si="917"/>
        <v>0</v>
      </c>
      <c r="NN171" s="1180">
        <f t="shared" ca="1" si="917"/>
        <v>0</v>
      </c>
      <c r="NO171" s="1180">
        <f t="shared" ca="1" si="917"/>
        <v>0</v>
      </c>
      <c r="NP171" s="1180">
        <f t="shared" ca="1" si="917"/>
        <v>0</v>
      </c>
      <c r="OH171" s="1180">
        <f t="shared" ca="1" si="918"/>
        <v>0</v>
      </c>
      <c r="OI171" s="1180">
        <f t="shared" ca="1" si="918"/>
        <v>0</v>
      </c>
      <c r="OJ171" s="1180">
        <f t="shared" ca="1" si="918"/>
        <v>0</v>
      </c>
      <c r="OK171" s="1180">
        <f t="shared" ca="1" si="918"/>
        <v>0</v>
      </c>
      <c r="OL171" s="1180">
        <f t="shared" ca="1" si="918"/>
        <v>0</v>
      </c>
      <c r="OM171" s="1180">
        <f t="shared" ca="1" si="918"/>
        <v>0</v>
      </c>
      <c r="ON171" s="1180">
        <f t="shared" ca="1" si="918"/>
        <v>0</v>
      </c>
      <c r="OO171" s="1180">
        <f t="shared" ca="1" si="918"/>
        <v>0</v>
      </c>
      <c r="PA171" s="1180">
        <f t="shared" ca="1" si="919"/>
        <v>0</v>
      </c>
      <c r="PB171" s="1180">
        <f t="shared" ca="1" si="919"/>
        <v>0</v>
      </c>
      <c r="PC171" s="1180">
        <f t="shared" ca="1" si="919"/>
        <v>0</v>
      </c>
      <c r="PD171" s="1180">
        <f t="shared" ca="1" si="919"/>
        <v>0</v>
      </c>
      <c r="PE171" s="1180">
        <f t="shared" ca="1" si="919"/>
        <v>0</v>
      </c>
      <c r="PF171" s="1180">
        <f t="shared" ca="1" si="919"/>
        <v>0</v>
      </c>
      <c r="PG171" s="1180">
        <f t="shared" ca="1" si="919"/>
        <v>0</v>
      </c>
      <c r="PH171" s="1180">
        <f t="shared" ca="1" si="919"/>
        <v>0</v>
      </c>
      <c r="PI171" s="1180">
        <f t="shared" ca="1" si="919"/>
        <v>0</v>
      </c>
      <c r="PJ171" s="1180">
        <f t="shared" ca="1" si="919"/>
        <v>0</v>
      </c>
      <c r="PK171" s="1180">
        <f t="shared" ca="1" si="919"/>
        <v>0</v>
      </c>
      <c r="PW171" s="1180">
        <f t="shared" ca="1" si="898"/>
        <v>0</v>
      </c>
      <c r="PX171" s="1180">
        <f t="shared" ca="1" si="898"/>
        <v>0</v>
      </c>
      <c r="PY171" s="1180">
        <f t="shared" ca="1" si="898"/>
        <v>0</v>
      </c>
      <c r="PZ171" s="1180">
        <f t="shared" ca="1" si="898"/>
        <v>0</v>
      </c>
    </row>
    <row r="172" spans="1:442" ht="12" customHeight="1">
      <c r="A172" s="1">
        <v>140</v>
      </c>
      <c r="B172" s="1" t="s">
        <v>2649</v>
      </c>
      <c r="C172" s="1" t="s">
        <v>2708</v>
      </c>
      <c r="D172" s="1" t="s">
        <v>93</v>
      </c>
      <c r="E172" s="1181">
        <v>23.237568799999998</v>
      </c>
      <c r="F172" s="1">
        <v>-0.118396536735037</v>
      </c>
      <c r="J172" s="1180">
        <f t="shared" ca="1" si="876"/>
        <v>0</v>
      </c>
      <c r="K172" s="1180">
        <f t="shared" ca="1" si="876"/>
        <v>0</v>
      </c>
      <c r="T172" s="1180">
        <f t="shared" ca="1" si="899"/>
        <v>0</v>
      </c>
      <c r="U172" s="1180">
        <f t="shared" ca="1" si="899"/>
        <v>0</v>
      </c>
      <c r="V172" s="1180">
        <f t="shared" ca="1" si="899"/>
        <v>-4.5521852206940714E-10</v>
      </c>
      <c r="W172" s="1180">
        <f t="shared" ca="1" si="899"/>
        <v>0</v>
      </c>
      <c r="X172" s="1180">
        <f t="shared" ca="1" si="899"/>
        <v>0</v>
      </c>
      <c r="Y172" s="1180">
        <f t="shared" ca="1" si="899"/>
        <v>-6.1133352957865608E-2</v>
      </c>
      <c r="Z172" s="1180">
        <f t="shared" ca="1" si="899"/>
        <v>-1.6539618173317798E-9</v>
      </c>
      <c r="AA172" s="1180">
        <f t="shared" ca="1" si="899"/>
        <v>-6.1133351429351099E-2</v>
      </c>
      <c r="AB172" s="1180">
        <f t="shared" ca="1" si="899"/>
        <v>0</v>
      </c>
      <c r="AC172" s="1180">
        <f t="shared" ca="1" si="899"/>
        <v>-4.5521852206940714E-10</v>
      </c>
      <c r="AD172" s="1180">
        <f t="shared" ca="1" si="899"/>
        <v>0</v>
      </c>
      <c r="AM172" s="1180">
        <f t="shared" ca="1" si="900"/>
        <v>0</v>
      </c>
      <c r="AN172" s="1180">
        <f t="shared" ca="1" si="900"/>
        <v>0</v>
      </c>
      <c r="AO172" s="1180">
        <f t="shared" ca="1" si="900"/>
        <v>-6.1133351429351099E-2</v>
      </c>
      <c r="AP172" s="1180">
        <f t="shared" ca="1" si="900"/>
        <v>-6.1133351429351099E-2</v>
      </c>
      <c r="AQ172" s="1180">
        <f t="shared" ca="1" si="900"/>
        <v>-8.8571718912819107E-11</v>
      </c>
      <c r="AR172" s="1180">
        <f t="shared" ca="1" si="900"/>
        <v>-1.2083450973128739E-16</v>
      </c>
      <c r="AS172" s="1180">
        <f t="shared" ca="1" si="900"/>
        <v>-1.6539616950506193E-9</v>
      </c>
      <c r="AT172" s="1180">
        <f t="shared" ca="1" si="900"/>
        <v>-1.2459556131834879E-18</v>
      </c>
      <c r="AU172" s="1180">
        <f t="shared" ca="1" si="900"/>
        <v>-8.857183864645549E-11</v>
      </c>
      <c r="AV172" s="1180">
        <f t="shared" ca="1" si="900"/>
        <v>-6.1133350919846272E-2</v>
      </c>
      <c r="AW172" s="1180">
        <f t="shared" ca="1" si="900"/>
        <v>-1.2459556131834879E-18</v>
      </c>
      <c r="AX172" s="1180">
        <f t="shared" ca="1" si="900"/>
        <v>-1.7425335316590555E-9</v>
      </c>
      <c r="AY172" s="1180">
        <f t="shared" ca="1" si="900"/>
        <v>0</v>
      </c>
      <c r="AZ172" s="1180">
        <f t="shared" ca="1" si="900"/>
        <v>0</v>
      </c>
      <c r="BA172" s="1180">
        <f t="shared" ca="1" si="900"/>
        <v>0</v>
      </c>
      <c r="BB172" s="1180">
        <f t="shared" ca="1" si="900"/>
        <v>-6.1133350919846272E-2</v>
      </c>
      <c r="BN172" s="1180">
        <f t="shared" ca="1" si="901"/>
        <v>-6.1133350919846266E-3</v>
      </c>
      <c r="BO172" s="1180">
        <f t="shared" ca="1" si="901"/>
        <v>-6.1133350919846266E-3</v>
      </c>
      <c r="BP172" s="1180">
        <f t="shared" ca="1" si="901"/>
        <v>-3.7383441793458862E-17</v>
      </c>
      <c r="BQ172" s="1180">
        <f t="shared" ca="1" si="901"/>
        <v>0</v>
      </c>
      <c r="BR172" s="1180">
        <f t="shared" ca="1" si="901"/>
        <v>0</v>
      </c>
      <c r="CD172" s="1180">
        <f t="shared" ca="1" si="902"/>
        <v>-6.1133350919846272E-2</v>
      </c>
      <c r="CE172" s="1180">
        <f t="shared" ca="1" si="902"/>
        <v>-6.1133350919846272E-2</v>
      </c>
      <c r="CF172" s="1180">
        <f t="shared" ca="1" si="902"/>
        <v>-6.1133350919846266E-3</v>
      </c>
      <c r="CG172" s="1180">
        <f t="shared" ca="1" si="902"/>
        <v>-6.1133350919846266E-3</v>
      </c>
      <c r="CH172" s="1180">
        <f t="shared" ca="1" si="902"/>
        <v>-6.1133350919846272E-2</v>
      </c>
      <c r="CI172" s="1180">
        <f t="shared" ca="1" si="902"/>
        <v>0</v>
      </c>
      <c r="CJ172" s="1180">
        <f t="shared" ca="1" si="902"/>
        <v>0</v>
      </c>
      <c r="CK172" s="1180">
        <f t="shared" ca="1" si="902"/>
        <v>-6.1133350919846272E-2</v>
      </c>
      <c r="CL172" s="1180">
        <f t="shared" ca="1" si="902"/>
        <v>-3.623497596154383E-16</v>
      </c>
      <c r="CM172" s="1180">
        <f t="shared" ca="1" si="902"/>
        <v>0</v>
      </c>
      <c r="CN172" s="1180">
        <f t="shared" ca="1" si="902"/>
        <v>-6.1133350919846272E-2</v>
      </c>
      <c r="CO172" s="1180">
        <f t="shared" ca="1" si="902"/>
        <v>0</v>
      </c>
      <c r="DA172" s="1180">
        <f t="shared" ca="1" si="903"/>
        <v>0</v>
      </c>
      <c r="DB172" s="1180">
        <f t="shared" ca="1" si="903"/>
        <v>0</v>
      </c>
      <c r="DC172" s="1180">
        <f t="shared" ca="1" si="903"/>
        <v>0</v>
      </c>
      <c r="DD172" s="1180">
        <f t="shared" ca="1" si="903"/>
        <v>0</v>
      </c>
      <c r="DE172" s="1180">
        <f t="shared" ca="1" si="903"/>
        <v>0</v>
      </c>
      <c r="DF172" s="1180">
        <f t="shared" ca="1" si="903"/>
        <v>0</v>
      </c>
      <c r="DG172" s="1180">
        <f t="shared" ca="1" si="903"/>
        <v>0</v>
      </c>
      <c r="DH172" s="1180">
        <f t="shared" ca="1" si="903"/>
        <v>0</v>
      </c>
      <c r="DI172" s="1180">
        <f t="shared" ca="1" si="903"/>
        <v>0</v>
      </c>
      <c r="DJ172" s="1180">
        <f t="shared" ca="1" si="903"/>
        <v>0</v>
      </c>
      <c r="DV172" s="1180">
        <f t="shared" ca="1" si="904"/>
        <v>0</v>
      </c>
      <c r="DW172" s="1180">
        <f t="shared" ca="1" si="904"/>
        <v>0</v>
      </c>
      <c r="DX172" s="1180">
        <f t="shared" ca="1" si="904"/>
        <v>0</v>
      </c>
      <c r="DY172" s="1180">
        <f t="shared" ca="1" si="904"/>
        <v>0</v>
      </c>
      <c r="DZ172" s="1180">
        <f t="shared" ca="1" si="904"/>
        <v>0</v>
      </c>
      <c r="EA172" s="1180">
        <f t="shared" ca="1" si="904"/>
        <v>0</v>
      </c>
      <c r="EB172" s="1180">
        <f t="shared" ca="1" si="904"/>
        <v>0</v>
      </c>
      <c r="EC172" s="1180">
        <f t="shared" ca="1" si="904"/>
        <v>0</v>
      </c>
      <c r="ED172" s="1180">
        <f t="shared" ca="1" si="904"/>
        <v>0</v>
      </c>
      <c r="EE172" s="1180">
        <f t="shared" ca="1" si="904"/>
        <v>0</v>
      </c>
      <c r="EF172" s="1180">
        <f t="shared" ca="1" si="904"/>
        <v>0</v>
      </c>
      <c r="EG172" s="1180">
        <f t="shared" ca="1" si="904"/>
        <v>0</v>
      </c>
      <c r="EH172" s="1180">
        <f t="shared" ca="1" si="904"/>
        <v>0</v>
      </c>
      <c r="EI172" s="1180">
        <f t="shared" ca="1" si="904"/>
        <v>0</v>
      </c>
      <c r="EJ172" s="1180">
        <f t="shared" ca="1" si="904"/>
        <v>0</v>
      </c>
      <c r="EK172" s="1180">
        <f t="shared" ca="1" si="904"/>
        <v>0</v>
      </c>
      <c r="EW172" s="1180">
        <f t="shared" ca="1" si="905"/>
        <v>-6.1133350919846272E-2</v>
      </c>
      <c r="EX172" s="1180">
        <f t="shared" ca="1" si="905"/>
        <v>-6.1133350919846272E-2</v>
      </c>
      <c r="EY172" s="1180">
        <f t="shared" ca="1" si="905"/>
        <v>-6.1133350919846272E-2</v>
      </c>
      <c r="EZ172" s="1180">
        <f t="shared" ca="1" si="905"/>
        <v>-6.1133350919846272E-2</v>
      </c>
      <c r="FA172" s="1180">
        <f t="shared" ca="1" si="905"/>
        <v>-2.7125995265649856E-23</v>
      </c>
      <c r="FB172" s="1180">
        <f t="shared" ca="1" si="905"/>
        <v>-4.552185511111828E-10</v>
      </c>
      <c r="FN172" s="1180">
        <f t="shared" ca="1" si="906"/>
        <v>-3.7383441793458862E-17</v>
      </c>
      <c r="FO172" s="1180">
        <f t="shared" ca="1" si="906"/>
        <v>-3.623497596154383E-16</v>
      </c>
      <c r="FP172" s="1180">
        <f t="shared" ca="1" si="906"/>
        <v>-2.7125995265649856E-23</v>
      </c>
      <c r="FQ172" s="1180">
        <f t="shared" ca="1" si="906"/>
        <v>-4.552185511111828E-10</v>
      </c>
      <c r="FR172" s="1180">
        <f t="shared" ca="1" si="906"/>
        <v>0</v>
      </c>
      <c r="FS172" s="1180">
        <f t="shared" ca="1" si="906"/>
        <v>-4.5521852206940714E-10</v>
      </c>
      <c r="FT172" s="1180">
        <f t="shared" ca="1" si="906"/>
        <v>0</v>
      </c>
      <c r="FU172" s="1180">
        <f t="shared" ca="1" si="906"/>
        <v>-3.9973322892215834E-16</v>
      </c>
      <c r="FV172" s="1180">
        <f t="shared" ca="1" si="906"/>
        <v>0</v>
      </c>
      <c r="FW172" s="1180">
        <f t="shared" ca="1" si="906"/>
        <v>0</v>
      </c>
      <c r="FX172" s="1180">
        <f t="shared" ca="1" si="906"/>
        <v>0</v>
      </c>
      <c r="GJ172" s="1180">
        <f t="shared" ca="1" si="907"/>
        <v>0</v>
      </c>
      <c r="GK172" s="1180">
        <f t="shared" ca="1" si="907"/>
        <v>0</v>
      </c>
      <c r="GL172" s="1180">
        <f t="shared" ca="1" si="907"/>
        <v>0</v>
      </c>
      <c r="GM172" s="1180">
        <f t="shared" ca="1" si="907"/>
        <v>0</v>
      </c>
      <c r="GN172" s="1180">
        <f t="shared" ca="1" si="907"/>
        <v>0</v>
      </c>
      <c r="GO172" s="1180">
        <f t="shared" ca="1" si="907"/>
        <v>0</v>
      </c>
      <c r="GP172" s="1180">
        <f t="shared" ca="1" si="907"/>
        <v>0</v>
      </c>
      <c r="GQ172" s="1180">
        <f t="shared" ca="1" si="907"/>
        <v>0</v>
      </c>
      <c r="HC172" s="1180">
        <f t="shared" ca="1" si="908"/>
        <v>-6.1133350919846272E-2</v>
      </c>
      <c r="HD172" s="1180">
        <f t="shared" ca="1" si="908"/>
        <v>-5.8857834049963566E-2</v>
      </c>
      <c r="HE172" s="1180">
        <f t="shared" ca="1" si="908"/>
        <v>0</v>
      </c>
      <c r="HF172" s="1180">
        <f t="shared" ca="1" si="908"/>
        <v>-4.3648122545561959E-15</v>
      </c>
      <c r="HG172" s="1180">
        <f t="shared" ca="1" si="908"/>
        <v>-2.2755167679817281E-3</v>
      </c>
      <c r="HH172" s="1180">
        <f t="shared" ca="1" si="908"/>
        <v>-5.8857834049963566E-2</v>
      </c>
      <c r="HT172" s="1180">
        <f t="shared" ca="1" si="909"/>
        <v>-1.7425335316590555E-9</v>
      </c>
      <c r="HU172" s="1180">
        <f t="shared" ca="1" si="909"/>
        <v>-5.8857834049963566E-2</v>
      </c>
      <c r="HV172" s="1180">
        <f t="shared" ca="1" si="909"/>
        <v>-5.8857835578478075E-2</v>
      </c>
      <c r="HW172" s="1180">
        <f t="shared" ca="1" si="909"/>
        <v>-5.8857835578478075E-2</v>
      </c>
      <c r="HX172" s="1180">
        <f t="shared" ca="1" si="909"/>
        <v>-4.9209251252517409E-3</v>
      </c>
      <c r="HY172" s="1180">
        <f t="shared" ca="1" si="909"/>
        <v>-3.7628008445385802E-4</v>
      </c>
      <c r="HZ172" s="1180">
        <f t="shared" ca="1" si="909"/>
        <v>-1.1356347016000392E-16</v>
      </c>
      <c r="IA172" s="1180">
        <f t="shared" ca="1" si="909"/>
        <v>-1.6685001200245045E-17</v>
      </c>
      <c r="IB172" s="1180">
        <f t="shared" ca="1" si="909"/>
        <v>0</v>
      </c>
      <c r="IC172" s="1180">
        <f t="shared" ca="1" si="909"/>
        <v>0</v>
      </c>
      <c r="ID172" s="1180">
        <f t="shared" ca="1" si="909"/>
        <v>0</v>
      </c>
      <c r="IE172" s="1180">
        <f t="shared" ca="1" si="909"/>
        <v>0</v>
      </c>
      <c r="IQ172" s="1180">
        <f t="shared" ca="1" si="910"/>
        <v>-4.9209251252517409E-3</v>
      </c>
      <c r="IR172" s="1180">
        <f t="shared" ca="1" si="910"/>
        <v>-3.7628008445385802E-4</v>
      </c>
      <c r="IS172" s="1180">
        <f t="shared" ca="1" si="910"/>
        <v>-7.4634981446537271E-6</v>
      </c>
      <c r="IT172" s="1180">
        <f t="shared" ca="1" si="910"/>
        <v>-3.8374358285326411E-4</v>
      </c>
      <c r="IU172" s="1180">
        <f t="shared" ca="1" si="910"/>
        <v>-3.5838893525833775E-4</v>
      </c>
      <c r="IV172" s="1180">
        <f t="shared" ca="1" si="910"/>
        <v>-2.1833752080231225E-4</v>
      </c>
      <c r="IW172" s="1180">
        <f t="shared" ca="1" si="910"/>
        <v>-1.791239559811943E-4</v>
      </c>
      <c r="IX172" s="1180">
        <f t="shared" ca="1" si="910"/>
        <v>-8.1396632349223614E-19</v>
      </c>
      <c r="IY172" s="1180">
        <f t="shared" ca="1" si="910"/>
        <v>-2.5354647187322551E-5</v>
      </c>
      <c r="IZ172" s="1180">
        <f t="shared" ca="1" si="910"/>
        <v>-3.1750066676464249E-5</v>
      </c>
      <c r="JA172" s="1180">
        <f t="shared" ca="1" si="911"/>
        <v>-1.8658745387109562E-4</v>
      </c>
      <c r="JB172" s="1180">
        <f t="shared" ca="1" si="911"/>
        <v>0</v>
      </c>
      <c r="JC172" s="1180">
        <f t="shared" ca="1" si="911"/>
        <v>-3.1750066676464249E-5</v>
      </c>
      <c r="JD172" s="1180">
        <f t="shared" ca="1" si="911"/>
        <v>0</v>
      </c>
      <c r="JE172" s="1180">
        <f t="shared" ca="1" si="911"/>
        <v>-3.1750066676464249E-5</v>
      </c>
      <c r="JF172" s="1180">
        <f t="shared" ca="1" si="911"/>
        <v>0</v>
      </c>
      <c r="JG172" s="1180">
        <f t="shared" ca="1" si="911"/>
        <v>0</v>
      </c>
      <c r="JH172" s="1180">
        <f t="shared" ca="1" si="911"/>
        <v>-1.6685001200245045E-17</v>
      </c>
      <c r="JT172" s="1180">
        <f t="shared" ca="1" si="912"/>
        <v>0</v>
      </c>
      <c r="JU172" s="1180">
        <f t="shared" ca="1" si="912"/>
        <v>0</v>
      </c>
      <c r="JV172" s="1180">
        <f t="shared" ca="1" si="912"/>
        <v>0</v>
      </c>
      <c r="JW172" s="1180">
        <f t="shared" ca="1" si="912"/>
        <v>0</v>
      </c>
      <c r="JX172" s="1180">
        <f t="shared" ca="1" si="912"/>
        <v>0</v>
      </c>
      <c r="JY172" s="1180">
        <f t="shared" ca="1" si="912"/>
        <v>0</v>
      </c>
      <c r="JZ172" s="1180">
        <f t="shared" ca="1" si="912"/>
        <v>0</v>
      </c>
      <c r="KA172" s="1180">
        <f t="shared" ca="1" si="912"/>
        <v>0</v>
      </c>
      <c r="KB172" s="1180">
        <f t="shared" ca="1" si="912"/>
        <v>0</v>
      </c>
      <c r="KC172" s="1180">
        <f t="shared" ca="1" si="912"/>
        <v>0</v>
      </c>
      <c r="KL172" s="1180">
        <f t="shared" ca="1" si="913"/>
        <v>0</v>
      </c>
      <c r="KM172" s="1180">
        <f t="shared" ca="1" si="913"/>
        <v>0</v>
      </c>
      <c r="KN172" s="1180">
        <f t="shared" ca="1" si="913"/>
        <v>0</v>
      </c>
      <c r="KO172" s="1180">
        <f t="shared" ca="1" si="913"/>
        <v>0</v>
      </c>
      <c r="KP172" s="1180">
        <f t="shared" ca="1" si="913"/>
        <v>0</v>
      </c>
      <c r="KQ172" s="1180">
        <f t="shared" ca="1" si="913"/>
        <v>0</v>
      </c>
      <c r="KR172" s="1180">
        <f t="shared" ca="1" si="913"/>
        <v>0</v>
      </c>
      <c r="LA172" s="1180">
        <f t="shared" ca="1" si="914"/>
        <v>-4.3648122545561959E-15</v>
      </c>
      <c r="LB172" s="1180">
        <f t="shared" ca="1" si="914"/>
        <v>-1.1356347016000392E-16</v>
      </c>
      <c r="LC172" s="1180">
        <f t="shared" ca="1" si="914"/>
        <v>-4.4783757262447144E-15</v>
      </c>
      <c r="LD172" s="1180">
        <f t="shared" ca="1" si="914"/>
        <v>-4.4783757262447144E-15</v>
      </c>
      <c r="LE172" s="1180">
        <f t="shared" ca="1" si="914"/>
        <v>0</v>
      </c>
      <c r="LF172" s="1180">
        <f t="shared" ca="1" si="914"/>
        <v>0</v>
      </c>
      <c r="LG172" s="1180">
        <f t="shared" ca="1" si="914"/>
        <v>0</v>
      </c>
      <c r="LH172" s="1180">
        <f t="shared" ca="1" si="914"/>
        <v>0</v>
      </c>
      <c r="LI172" s="1180">
        <f t="shared" ca="1" si="914"/>
        <v>0</v>
      </c>
      <c r="LJ172" s="1180">
        <f t="shared" ca="1" si="914"/>
        <v>0</v>
      </c>
      <c r="LK172" s="1180">
        <f t="shared" ca="1" si="914"/>
        <v>0</v>
      </c>
      <c r="LW172" s="1180">
        <f t="shared" ca="1" si="915"/>
        <v>0</v>
      </c>
      <c r="LX172" s="1180">
        <f t="shared" ca="1" si="915"/>
        <v>0</v>
      </c>
      <c r="LY172" s="1180">
        <f t="shared" ca="1" si="915"/>
        <v>-2.2755167679817281E-3</v>
      </c>
      <c r="LZ172" s="1180">
        <f t="shared" ca="1" si="915"/>
        <v>-2.5354647187322551E-5</v>
      </c>
      <c r="MA172" s="1180">
        <f t="shared" ca="1" si="915"/>
        <v>-2.3008714150671498E-3</v>
      </c>
      <c r="MB172" s="1180">
        <f t="shared" ca="1" si="915"/>
        <v>-4.4783757262447144E-15</v>
      </c>
      <c r="MC172" s="1180">
        <f t="shared" ca="1" si="915"/>
        <v>0</v>
      </c>
      <c r="MD172" s="1180">
        <f t="shared" ca="1" si="915"/>
        <v>0</v>
      </c>
      <c r="ME172" s="1180">
        <f t="shared" ca="1" si="915"/>
        <v>0</v>
      </c>
      <c r="MF172" s="1180">
        <f t="shared" ca="1" si="915"/>
        <v>0</v>
      </c>
      <c r="MG172" s="1180">
        <f t="shared" ca="1" si="916"/>
        <v>0</v>
      </c>
      <c r="MH172" s="1180">
        <f t="shared" ca="1" si="916"/>
        <v>0</v>
      </c>
      <c r="MI172" s="1180">
        <f t="shared" ca="1" si="916"/>
        <v>0</v>
      </c>
      <c r="MJ172" s="1180">
        <f t="shared" ca="1" si="916"/>
        <v>0</v>
      </c>
      <c r="MK172" s="1180">
        <f t="shared" ca="1" si="916"/>
        <v>0</v>
      </c>
      <c r="ML172" s="1180">
        <f t="shared" ca="1" si="916"/>
        <v>0</v>
      </c>
      <c r="MM172" s="1180">
        <f t="shared" ca="1" si="916"/>
        <v>0</v>
      </c>
      <c r="MN172" s="1180">
        <f t="shared" ca="1" si="916"/>
        <v>0</v>
      </c>
      <c r="MO172" s="1180">
        <f t="shared" ca="1" si="916"/>
        <v>0</v>
      </c>
      <c r="NA172" s="1180">
        <f t="shared" ca="1" si="917"/>
        <v>-1.6539618173317798E-9</v>
      </c>
      <c r="NB172" s="1180">
        <f t="shared" ca="1" si="917"/>
        <v>-1.2083450973128739E-16</v>
      </c>
      <c r="NC172" s="1180">
        <f t="shared" ca="1" si="917"/>
        <v>-1.6539616950506193E-9</v>
      </c>
      <c r="ND172" s="1180">
        <f t="shared" ca="1" si="917"/>
        <v>0</v>
      </c>
      <c r="NE172" s="1180">
        <f t="shared" ca="1" si="917"/>
        <v>0</v>
      </c>
      <c r="NF172" s="1180">
        <f t="shared" ca="1" si="917"/>
        <v>0</v>
      </c>
      <c r="NG172" s="1180">
        <f t="shared" ca="1" si="917"/>
        <v>0</v>
      </c>
      <c r="NH172" s="1180">
        <f t="shared" ca="1" si="917"/>
        <v>0</v>
      </c>
      <c r="NI172" s="1180">
        <f t="shared" ca="1" si="917"/>
        <v>0</v>
      </c>
      <c r="NJ172" s="1180">
        <f t="shared" ca="1" si="917"/>
        <v>0</v>
      </c>
      <c r="NK172" s="1180">
        <f t="shared" ca="1" si="917"/>
        <v>0</v>
      </c>
      <c r="NL172" s="1180">
        <f t="shared" ca="1" si="917"/>
        <v>0</v>
      </c>
      <c r="NM172" s="1180">
        <f t="shared" ca="1" si="917"/>
        <v>0</v>
      </c>
      <c r="NN172" s="1180">
        <f t="shared" ca="1" si="917"/>
        <v>0</v>
      </c>
      <c r="NO172" s="1180">
        <f t="shared" ca="1" si="917"/>
        <v>0</v>
      </c>
      <c r="NP172" s="1180">
        <f t="shared" ca="1" si="917"/>
        <v>0</v>
      </c>
      <c r="OH172" s="1180">
        <f t="shared" ca="1" si="918"/>
        <v>0</v>
      </c>
      <c r="OI172" s="1180">
        <f t="shared" ca="1" si="918"/>
        <v>0</v>
      </c>
      <c r="OJ172" s="1180">
        <f t="shared" ca="1" si="918"/>
        <v>0</v>
      </c>
      <c r="OK172" s="1180">
        <f t="shared" ca="1" si="918"/>
        <v>0</v>
      </c>
      <c r="OL172" s="1180">
        <f t="shared" ca="1" si="918"/>
        <v>0</v>
      </c>
      <c r="OM172" s="1180">
        <f t="shared" ca="1" si="918"/>
        <v>0</v>
      </c>
      <c r="ON172" s="1180">
        <f t="shared" ca="1" si="918"/>
        <v>0</v>
      </c>
      <c r="OO172" s="1180">
        <f t="shared" ca="1" si="918"/>
        <v>0</v>
      </c>
      <c r="PA172" s="1180">
        <f t="shared" ca="1" si="919"/>
        <v>0</v>
      </c>
      <c r="PB172" s="1180">
        <f t="shared" ca="1" si="919"/>
        <v>0</v>
      </c>
      <c r="PC172" s="1180">
        <f t="shared" ca="1" si="919"/>
        <v>0</v>
      </c>
      <c r="PD172" s="1180">
        <f t="shared" ca="1" si="919"/>
        <v>0</v>
      </c>
      <c r="PE172" s="1180">
        <f t="shared" ca="1" si="919"/>
        <v>0</v>
      </c>
      <c r="PF172" s="1180">
        <f t="shared" ca="1" si="919"/>
        <v>0</v>
      </c>
      <c r="PG172" s="1180">
        <f t="shared" ca="1" si="919"/>
        <v>0</v>
      </c>
      <c r="PH172" s="1180">
        <f t="shared" ca="1" si="919"/>
        <v>0</v>
      </c>
      <c r="PI172" s="1180">
        <f t="shared" ca="1" si="919"/>
        <v>0</v>
      </c>
      <c r="PJ172" s="1180">
        <f t="shared" ca="1" si="919"/>
        <v>0</v>
      </c>
      <c r="PK172" s="1180">
        <f t="shared" ca="1" si="919"/>
        <v>0</v>
      </c>
      <c r="PW172" s="1180">
        <f t="shared" ca="1" si="898"/>
        <v>0</v>
      </c>
      <c r="PX172" s="1180">
        <f t="shared" ca="1" si="898"/>
        <v>0</v>
      </c>
      <c r="PY172" s="1180">
        <f t="shared" ca="1" si="898"/>
        <v>0</v>
      </c>
      <c r="PZ172" s="1180">
        <f t="shared" ca="1" si="898"/>
        <v>0</v>
      </c>
    </row>
    <row r="173" spans="1:442" ht="12" customHeight="1">
      <c r="A173" s="1">
        <v>141</v>
      </c>
      <c r="B173" s="1" t="s">
        <v>2649</v>
      </c>
      <c r="C173" s="1" t="s">
        <v>2709</v>
      </c>
      <c r="D173" s="1" t="s">
        <v>93</v>
      </c>
      <c r="E173" s="1181">
        <v>150.13140000000001</v>
      </c>
      <c r="F173" s="1">
        <v>-0.57662271902722895</v>
      </c>
      <c r="J173" s="1180">
        <f t="shared" ca="1" si="876"/>
        <v>0</v>
      </c>
      <c r="K173" s="1180">
        <f t="shared" ca="1" si="876"/>
        <v>0</v>
      </c>
      <c r="T173" s="1180">
        <f t="shared" ca="1" si="899"/>
        <v>0</v>
      </c>
      <c r="U173" s="1180">
        <f t="shared" ca="1" si="899"/>
        <v>0</v>
      </c>
      <c r="V173" s="1180">
        <f t="shared" ca="1" si="899"/>
        <v>-1.526321183006357E-7</v>
      </c>
      <c r="W173" s="1180">
        <f t="shared" ca="1" si="899"/>
        <v>0</v>
      </c>
      <c r="X173" s="1180">
        <f t="shared" ca="1" si="899"/>
        <v>0</v>
      </c>
      <c r="Y173" s="1180">
        <f t="shared" ca="1" si="899"/>
        <v>-1.5000241867495967</v>
      </c>
      <c r="Z173" s="1180">
        <f t="shared" ca="1" si="899"/>
        <v>-3.5512972447716345E-7</v>
      </c>
      <c r="AA173" s="1180">
        <f t="shared" ca="1" si="899"/>
        <v>-1.5000238295564121</v>
      </c>
      <c r="AB173" s="1180">
        <f t="shared" ca="1" si="899"/>
        <v>0</v>
      </c>
      <c r="AC173" s="1180">
        <f t="shared" ca="1" si="899"/>
        <v>-1.526321183006357E-7</v>
      </c>
      <c r="AD173" s="1180">
        <f t="shared" ca="1" si="899"/>
        <v>0</v>
      </c>
      <c r="AM173" s="1180">
        <f t="shared" ca="1" si="900"/>
        <v>0</v>
      </c>
      <c r="AN173" s="1180">
        <f t="shared" ca="1" si="900"/>
        <v>0</v>
      </c>
      <c r="AO173" s="1180">
        <f t="shared" ca="1" si="900"/>
        <v>-1.5000238295564121</v>
      </c>
      <c r="AP173" s="1180">
        <f t="shared" ca="1" si="900"/>
        <v>-1.5000238295564121</v>
      </c>
      <c r="AQ173" s="1180">
        <f t="shared" ca="1" si="900"/>
        <v>-5.762223553975592E-8</v>
      </c>
      <c r="AR173" s="1180">
        <f t="shared" ca="1" si="900"/>
        <v>-7.1322557578187122E-13</v>
      </c>
      <c r="AS173" s="1180">
        <f t="shared" ca="1" si="900"/>
        <v>-3.5512901124303037E-7</v>
      </c>
      <c r="AT173" s="1180">
        <f t="shared" ca="1" si="900"/>
        <v>-2.2331533272513643E-14</v>
      </c>
      <c r="AU173" s="1180">
        <f t="shared" ca="1" si="900"/>
        <v>-5.7622926497324783E-8</v>
      </c>
      <c r="AV173" s="1180">
        <f t="shared" ca="1" si="900"/>
        <v>-1.5000237719446079</v>
      </c>
      <c r="AW173" s="1180">
        <f t="shared" ca="1" si="900"/>
        <v>-2.2331533272513643E-14</v>
      </c>
      <c r="AX173" s="1180">
        <f t="shared" ca="1" si="900"/>
        <v>-4.127519611691554E-7</v>
      </c>
      <c r="AY173" s="1180">
        <f t="shared" ca="1" si="900"/>
        <v>0</v>
      </c>
      <c r="AZ173" s="1180">
        <f t="shared" ca="1" si="900"/>
        <v>0</v>
      </c>
      <c r="BA173" s="1180">
        <f t="shared" ca="1" si="900"/>
        <v>0</v>
      </c>
      <c r="BB173" s="1180">
        <f t="shared" ca="1" si="900"/>
        <v>-1.5000237719446079</v>
      </c>
      <c r="BN173" s="1180">
        <f t="shared" ca="1" si="901"/>
        <v>-0.1500023771944608</v>
      </c>
      <c r="BO173" s="1180">
        <f t="shared" ca="1" si="901"/>
        <v>-0.1500023771944608</v>
      </c>
      <c r="BP173" s="1180">
        <f t="shared" ca="1" si="901"/>
        <v>-4.9407044250332955E-12</v>
      </c>
      <c r="BQ173" s="1180">
        <f t="shared" ca="1" si="901"/>
        <v>0</v>
      </c>
      <c r="BR173" s="1180">
        <f t="shared" ca="1" si="901"/>
        <v>0</v>
      </c>
      <c r="CD173" s="1180">
        <f t="shared" ca="1" si="902"/>
        <v>-1.5000237719446079</v>
      </c>
      <c r="CE173" s="1180">
        <f t="shared" ca="1" si="902"/>
        <v>-1.5000237719446079</v>
      </c>
      <c r="CF173" s="1180">
        <f t="shared" ca="1" si="902"/>
        <v>-0.1500023771944608</v>
      </c>
      <c r="CG173" s="1180">
        <f t="shared" ca="1" si="902"/>
        <v>-0.1500023771944608</v>
      </c>
      <c r="CH173" s="1180">
        <f t="shared" ca="1" si="902"/>
        <v>-1.5000237719446079</v>
      </c>
      <c r="CI173" s="1180">
        <f t="shared" ca="1" si="902"/>
        <v>0</v>
      </c>
      <c r="CJ173" s="1180">
        <f t="shared" ca="1" si="902"/>
        <v>0</v>
      </c>
      <c r="CK173" s="1180">
        <f t="shared" ca="1" si="902"/>
        <v>-1.5000237719446079</v>
      </c>
      <c r="CL173" s="1180">
        <f t="shared" ca="1" si="902"/>
        <v>-4.7889198670115194E-11</v>
      </c>
      <c r="CM173" s="1180">
        <f t="shared" ca="1" si="902"/>
        <v>0</v>
      </c>
      <c r="CN173" s="1180">
        <f t="shared" ca="1" si="902"/>
        <v>-1.5000237719446079</v>
      </c>
      <c r="CO173" s="1180">
        <f t="shared" ca="1" si="902"/>
        <v>-5.2829907089566895E-11</v>
      </c>
      <c r="DA173" s="1180">
        <f t="shared" ca="1" si="903"/>
        <v>0</v>
      </c>
      <c r="DB173" s="1180">
        <f t="shared" ca="1" si="903"/>
        <v>0</v>
      </c>
      <c r="DC173" s="1180">
        <f t="shared" ca="1" si="903"/>
        <v>0</v>
      </c>
      <c r="DD173" s="1180">
        <f t="shared" ca="1" si="903"/>
        <v>0</v>
      </c>
      <c r="DE173" s="1180">
        <f t="shared" ca="1" si="903"/>
        <v>0</v>
      </c>
      <c r="DF173" s="1180">
        <f t="shared" ca="1" si="903"/>
        <v>0</v>
      </c>
      <c r="DG173" s="1180">
        <f t="shared" ca="1" si="903"/>
        <v>0</v>
      </c>
      <c r="DH173" s="1180">
        <f t="shared" ca="1" si="903"/>
        <v>0</v>
      </c>
      <c r="DI173" s="1180">
        <f t="shared" ca="1" si="903"/>
        <v>0</v>
      </c>
      <c r="DJ173" s="1180">
        <f t="shared" ca="1" si="903"/>
        <v>0</v>
      </c>
      <c r="DV173" s="1180">
        <f t="shared" ca="1" si="904"/>
        <v>0</v>
      </c>
      <c r="DW173" s="1180">
        <f t="shared" ca="1" si="904"/>
        <v>0</v>
      </c>
      <c r="DX173" s="1180">
        <f t="shared" ca="1" si="904"/>
        <v>0</v>
      </c>
      <c r="DY173" s="1180">
        <f t="shared" ca="1" si="904"/>
        <v>0</v>
      </c>
      <c r="DZ173" s="1180">
        <f t="shared" ca="1" si="904"/>
        <v>0</v>
      </c>
      <c r="EA173" s="1180">
        <f t="shared" ca="1" si="904"/>
        <v>0</v>
      </c>
      <c r="EB173" s="1180">
        <f t="shared" ca="1" si="904"/>
        <v>0</v>
      </c>
      <c r="EC173" s="1180">
        <f t="shared" ca="1" si="904"/>
        <v>0</v>
      </c>
      <c r="ED173" s="1180">
        <f t="shared" ca="1" si="904"/>
        <v>0</v>
      </c>
      <c r="EE173" s="1180">
        <f t="shared" ca="1" si="904"/>
        <v>0</v>
      </c>
      <c r="EF173" s="1180">
        <f t="shared" ca="1" si="904"/>
        <v>0</v>
      </c>
      <c r="EG173" s="1180">
        <f t="shared" ca="1" si="904"/>
        <v>0</v>
      </c>
      <c r="EH173" s="1180">
        <f t="shared" ca="1" si="904"/>
        <v>0</v>
      </c>
      <c r="EI173" s="1180">
        <f t="shared" ca="1" si="904"/>
        <v>0</v>
      </c>
      <c r="EJ173" s="1180">
        <f t="shared" ca="1" si="904"/>
        <v>0</v>
      </c>
      <c r="EK173" s="1180">
        <f t="shared" ca="1" si="904"/>
        <v>0</v>
      </c>
      <c r="EW173" s="1180">
        <f t="shared" ca="1" si="905"/>
        <v>-1.5000237719446079</v>
      </c>
      <c r="EX173" s="1180">
        <f t="shared" ca="1" si="905"/>
        <v>-1.5000237719446079</v>
      </c>
      <c r="EY173" s="1180">
        <f t="shared" ca="1" si="905"/>
        <v>-1.5000236183131308</v>
      </c>
      <c r="EZ173" s="1180">
        <f t="shared" ca="1" si="905"/>
        <v>-1.5000236183131308</v>
      </c>
      <c r="FA173" s="1180">
        <f t="shared" ca="1" si="905"/>
        <v>-3.9701843868052114E-18</v>
      </c>
      <c r="FB173" s="1180">
        <f t="shared" ca="1" si="905"/>
        <v>-1.5263212828668172E-7</v>
      </c>
      <c r="FN173" s="1180">
        <f t="shared" ca="1" si="906"/>
        <v>-4.9407044250332955E-12</v>
      </c>
      <c r="FO173" s="1180">
        <f t="shared" ca="1" si="906"/>
        <v>-4.7889198670115194E-11</v>
      </c>
      <c r="FP173" s="1180">
        <f t="shared" ca="1" si="906"/>
        <v>-3.9701843868052114E-18</v>
      </c>
      <c r="FQ173" s="1180">
        <f t="shared" ca="1" si="906"/>
        <v>-1.5263212828668172E-7</v>
      </c>
      <c r="FR173" s="1180">
        <f t="shared" ca="1" si="906"/>
        <v>0</v>
      </c>
      <c r="FS173" s="1180">
        <f t="shared" ca="1" si="906"/>
        <v>-1.526321183006357E-7</v>
      </c>
      <c r="FT173" s="1180">
        <f t="shared" ca="1" si="906"/>
        <v>0</v>
      </c>
      <c r="FU173" s="1180">
        <f t="shared" ca="1" si="906"/>
        <v>-5.2829907089566895E-11</v>
      </c>
      <c r="FV173" s="1180">
        <f t="shared" ca="1" si="906"/>
        <v>0</v>
      </c>
      <c r="FW173" s="1180">
        <f t="shared" ca="1" si="906"/>
        <v>0</v>
      </c>
      <c r="FX173" s="1180">
        <f t="shared" ca="1" si="906"/>
        <v>-5.2829907089566895E-11</v>
      </c>
      <c r="GJ173" s="1180">
        <f t="shared" ca="1" si="907"/>
        <v>0</v>
      </c>
      <c r="GK173" s="1180">
        <f t="shared" ca="1" si="907"/>
        <v>0</v>
      </c>
      <c r="GL173" s="1180">
        <f t="shared" ca="1" si="907"/>
        <v>0</v>
      </c>
      <c r="GM173" s="1180">
        <f t="shared" ca="1" si="907"/>
        <v>0</v>
      </c>
      <c r="GN173" s="1180">
        <f t="shared" ca="1" si="907"/>
        <v>0</v>
      </c>
      <c r="GO173" s="1180">
        <f t="shared" ca="1" si="907"/>
        <v>0</v>
      </c>
      <c r="GP173" s="1180">
        <f t="shared" ca="1" si="907"/>
        <v>0</v>
      </c>
      <c r="GQ173" s="1180">
        <f t="shared" ca="1" si="907"/>
        <v>0</v>
      </c>
      <c r="HC173" s="1180">
        <f t="shared" ca="1" si="908"/>
        <v>-1.5000236183131308</v>
      </c>
      <c r="HD173" s="1180">
        <f t="shared" ca="1" si="908"/>
        <v>-1.4441894649698097</v>
      </c>
      <c r="HE173" s="1180">
        <f t="shared" ca="1" si="908"/>
        <v>0</v>
      </c>
      <c r="HF173" s="1180">
        <f t="shared" ca="1" si="908"/>
        <v>-5.8552482968212922E-11</v>
      </c>
      <c r="HG173" s="1180">
        <f t="shared" ca="1" si="908"/>
        <v>-5.5834153727399721E-2</v>
      </c>
      <c r="HH173" s="1180">
        <f t="shared" ca="1" si="908"/>
        <v>-1.4441894649698097</v>
      </c>
      <c r="HT173" s="1180">
        <f t="shared" ca="1" si="909"/>
        <v>-4.127519611691554E-7</v>
      </c>
      <c r="HU173" s="1180">
        <f t="shared" ca="1" si="909"/>
        <v>-1.4441894649698097</v>
      </c>
      <c r="HV173" s="1180">
        <f t="shared" ca="1" si="909"/>
        <v>-1.4441898797747983</v>
      </c>
      <c r="HW173" s="1180">
        <f t="shared" ca="1" si="909"/>
        <v>-1.4441898797747983</v>
      </c>
      <c r="HX173" s="1180">
        <f t="shared" ca="1" si="909"/>
        <v>-0.12074433547126542</v>
      </c>
      <c r="HY173" s="1180">
        <f t="shared" ca="1" si="909"/>
        <v>-9.2327535164270693E-3</v>
      </c>
      <c r="HZ173" s="1180">
        <f t="shared" ca="1" si="909"/>
        <v>-9.2383538446666511E-12</v>
      </c>
      <c r="IA173" s="1180">
        <f t="shared" ca="1" si="909"/>
        <v>-2.376498854457704E-14</v>
      </c>
      <c r="IB173" s="1180">
        <f t="shared" ca="1" si="909"/>
        <v>0</v>
      </c>
      <c r="IC173" s="1180">
        <f t="shared" ca="1" si="909"/>
        <v>0</v>
      </c>
      <c r="ID173" s="1180">
        <f t="shared" ca="1" si="909"/>
        <v>0</v>
      </c>
      <c r="IE173" s="1180">
        <f t="shared" ca="1" si="909"/>
        <v>0</v>
      </c>
      <c r="IQ173" s="1180">
        <f t="shared" ca="1" si="910"/>
        <v>-0.12074433547126542</v>
      </c>
      <c r="IR173" s="1180">
        <f t="shared" ca="1" si="910"/>
        <v>-9.2327535164270693E-3</v>
      </c>
      <c r="IS173" s="1180">
        <f t="shared" ca="1" si="910"/>
        <v>-1.8313124118636407E-4</v>
      </c>
      <c r="IT173" s="1180">
        <f t="shared" ca="1" si="910"/>
        <v>-9.4158847722084216E-3</v>
      </c>
      <c r="IU173" s="1180">
        <f t="shared" ca="1" si="910"/>
        <v>-8.7937598663329584E-3</v>
      </c>
      <c r="IV173" s="1180">
        <f t="shared" ca="1" si="910"/>
        <v>-5.3573297929366843E-3</v>
      </c>
      <c r="IW173" s="1180">
        <f t="shared" ca="1" si="910"/>
        <v>-4.395149793081682E-3</v>
      </c>
      <c r="IX173" s="1180">
        <f t="shared" ca="1" si="910"/>
        <v>-2.466414061637121E-13</v>
      </c>
      <c r="IY173" s="1180">
        <f t="shared" ca="1" si="910"/>
        <v>-6.2212489435310551E-4</v>
      </c>
      <c r="IZ173" s="1180">
        <f t="shared" ca="1" si="910"/>
        <v>-7.7904877864073041E-4</v>
      </c>
      <c r="JA173" s="1180">
        <f t="shared" ca="1" si="911"/>
        <v>-4.578281048863036E-3</v>
      </c>
      <c r="JB173" s="1180">
        <f t="shared" ca="1" si="911"/>
        <v>0</v>
      </c>
      <c r="JC173" s="1180">
        <f t="shared" ca="1" si="911"/>
        <v>-7.7904877864073041E-4</v>
      </c>
      <c r="JD173" s="1180">
        <f t="shared" ca="1" si="911"/>
        <v>0</v>
      </c>
      <c r="JE173" s="1180">
        <f t="shared" ca="1" si="911"/>
        <v>-7.7904877864073041E-4</v>
      </c>
      <c r="JF173" s="1180">
        <f t="shared" ca="1" si="911"/>
        <v>0</v>
      </c>
      <c r="JG173" s="1180">
        <f t="shared" ca="1" si="911"/>
        <v>0</v>
      </c>
      <c r="JH173" s="1180">
        <f t="shared" ca="1" si="911"/>
        <v>-2.376498854457704E-14</v>
      </c>
      <c r="JT173" s="1180">
        <f t="shared" ca="1" si="912"/>
        <v>0</v>
      </c>
      <c r="JU173" s="1180">
        <f t="shared" ca="1" si="912"/>
        <v>0</v>
      </c>
      <c r="JV173" s="1180">
        <f t="shared" ca="1" si="912"/>
        <v>0</v>
      </c>
      <c r="JW173" s="1180">
        <f t="shared" ca="1" si="912"/>
        <v>0</v>
      </c>
      <c r="JX173" s="1180">
        <f t="shared" ca="1" si="912"/>
        <v>0</v>
      </c>
      <c r="JY173" s="1180">
        <f t="shared" ca="1" si="912"/>
        <v>0</v>
      </c>
      <c r="JZ173" s="1180">
        <f t="shared" ca="1" si="912"/>
        <v>0</v>
      </c>
      <c r="KA173" s="1180">
        <f t="shared" ca="1" si="912"/>
        <v>0</v>
      </c>
      <c r="KB173" s="1180">
        <f t="shared" ca="1" si="912"/>
        <v>0</v>
      </c>
      <c r="KC173" s="1180">
        <f t="shared" ca="1" si="912"/>
        <v>0</v>
      </c>
      <c r="KL173" s="1180">
        <f t="shared" ca="1" si="913"/>
        <v>0</v>
      </c>
      <c r="KM173" s="1180">
        <f t="shared" ca="1" si="913"/>
        <v>0</v>
      </c>
      <c r="KN173" s="1180">
        <f t="shared" ca="1" si="913"/>
        <v>0</v>
      </c>
      <c r="KO173" s="1180">
        <f t="shared" ca="1" si="913"/>
        <v>0</v>
      </c>
      <c r="KP173" s="1180">
        <f t="shared" ca="1" si="913"/>
        <v>0</v>
      </c>
      <c r="KQ173" s="1180">
        <f t="shared" ca="1" si="913"/>
        <v>0</v>
      </c>
      <c r="KR173" s="1180">
        <f t="shared" ca="1" si="913"/>
        <v>0</v>
      </c>
      <c r="LA173" s="1180">
        <f t="shared" ca="1" si="914"/>
        <v>-5.8552482968212922E-11</v>
      </c>
      <c r="LB173" s="1180">
        <f t="shared" ca="1" si="914"/>
        <v>-9.2383538446666511E-12</v>
      </c>
      <c r="LC173" s="1180">
        <f t="shared" ca="1" si="914"/>
        <v>-6.7790836851287432E-11</v>
      </c>
      <c r="LD173" s="1180">
        <f t="shared" ca="1" si="914"/>
        <v>-6.7790836851287432E-11</v>
      </c>
      <c r="LE173" s="1180">
        <f t="shared" ca="1" si="914"/>
        <v>0</v>
      </c>
      <c r="LF173" s="1180">
        <f t="shared" ca="1" si="914"/>
        <v>0</v>
      </c>
      <c r="LG173" s="1180">
        <f t="shared" ca="1" si="914"/>
        <v>0</v>
      </c>
      <c r="LH173" s="1180">
        <f t="shared" ca="1" si="914"/>
        <v>0</v>
      </c>
      <c r="LI173" s="1180">
        <f t="shared" ca="1" si="914"/>
        <v>0</v>
      </c>
      <c r="LJ173" s="1180">
        <f t="shared" ca="1" si="914"/>
        <v>0</v>
      </c>
      <c r="LK173" s="1180">
        <f t="shared" ca="1" si="914"/>
        <v>0</v>
      </c>
      <c r="LW173" s="1180">
        <f t="shared" ca="1" si="915"/>
        <v>0</v>
      </c>
      <c r="LX173" s="1180">
        <f t="shared" ca="1" si="915"/>
        <v>0</v>
      </c>
      <c r="LY173" s="1180">
        <f t="shared" ca="1" si="915"/>
        <v>-5.5834153727399721E-2</v>
      </c>
      <c r="LZ173" s="1180">
        <f t="shared" ca="1" si="915"/>
        <v>-6.2212489435310551E-4</v>
      </c>
      <c r="MA173" s="1180">
        <f t="shared" ca="1" si="915"/>
        <v>-5.6456278633275181E-2</v>
      </c>
      <c r="MB173" s="1180">
        <f t="shared" ca="1" si="915"/>
        <v>-6.7790836851287432E-11</v>
      </c>
      <c r="MC173" s="1180">
        <f t="shared" ca="1" si="915"/>
        <v>0</v>
      </c>
      <c r="MD173" s="1180">
        <f t="shared" ca="1" si="915"/>
        <v>0</v>
      </c>
      <c r="ME173" s="1180">
        <f t="shared" ca="1" si="915"/>
        <v>0</v>
      </c>
      <c r="MF173" s="1180">
        <f t="shared" ca="1" si="915"/>
        <v>0</v>
      </c>
      <c r="MG173" s="1180">
        <f t="shared" ca="1" si="916"/>
        <v>0</v>
      </c>
      <c r="MH173" s="1180">
        <f t="shared" ca="1" si="916"/>
        <v>0</v>
      </c>
      <c r="MI173" s="1180">
        <f t="shared" ca="1" si="916"/>
        <v>0</v>
      </c>
      <c r="MJ173" s="1180">
        <f t="shared" ca="1" si="916"/>
        <v>0</v>
      </c>
      <c r="MK173" s="1180">
        <f t="shared" ca="1" si="916"/>
        <v>0</v>
      </c>
      <c r="ML173" s="1180">
        <f t="shared" ca="1" si="916"/>
        <v>0</v>
      </c>
      <c r="MM173" s="1180">
        <f t="shared" ca="1" si="916"/>
        <v>0</v>
      </c>
      <c r="MN173" s="1180">
        <f t="shared" ca="1" si="916"/>
        <v>0</v>
      </c>
      <c r="MO173" s="1180">
        <f t="shared" ca="1" si="916"/>
        <v>0</v>
      </c>
      <c r="NA173" s="1180">
        <f t="shared" ca="1" si="917"/>
        <v>-3.5512972447716345E-7</v>
      </c>
      <c r="NB173" s="1180">
        <f t="shared" ca="1" si="917"/>
        <v>-7.1322557578187122E-13</v>
      </c>
      <c r="NC173" s="1180">
        <f t="shared" ca="1" si="917"/>
        <v>-3.5512901124303037E-7</v>
      </c>
      <c r="ND173" s="1180">
        <f t="shared" ca="1" si="917"/>
        <v>0</v>
      </c>
      <c r="NE173" s="1180">
        <f t="shared" ca="1" si="917"/>
        <v>0</v>
      </c>
      <c r="NF173" s="1180">
        <f t="shared" ca="1" si="917"/>
        <v>0</v>
      </c>
      <c r="NG173" s="1180">
        <f t="shared" ca="1" si="917"/>
        <v>0</v>
      </c>
      <c r="NH173" s="1180">
        <f t="shared" ca="1" si="917"/>
        <v>0</v>
      </c>
      <c r="NI173" s="1180">
        <f t="shared" ca="1" si="917"/>
        <v>0</v>
      </c>
      <c r="NJ173" s="1180">
        <f t="shared" ca="1" si="917"/>
        <v>0</v>
      </c>
      <c r="NK173" s="1180">
        <f t="shared" ca="1" si="917"/>
        <v>0</v>
      </c>
      <c r="NL173" s="1180">
        <f t="shared" ca="1" si="917"/>
        <v>0</v>
      </c>
      <c r="NM173" s="1180">
        <f t="shared" ca="1" si="917"/>
        <v>0</v>
      </c>
      <c r="NN173" s="1180">
        <f t="shared" ca="1" si="917"/>
        <v>0</v>
      </c>
      <c r="NO173" s="1180">
        <f t="shared" ca="1" si="917"/>
        <v>0</v>
      </c>
      <c r="NP173" s="1180">
        <f t="shared" ca="1" si="917"/>
        <v>0</v>
      </c>
      <c r="OH173" s="1180">
        <f t="shared" ca="1" si="918"/>
        <v>0</v>
      </c>
      <c r="OI173" s="1180">
        <f t="shared" ca="1" si="918"/>
        <v>0</v>
      </c>
      <c r="OJ173" s="1180">
        <f t="shared" ca="1" si="918"/>
        <v>0</v>
      </c>
      <c r="OK173" s="1180">
        <f t="shared" ca="1" si="918"/>
        <v>0</v>
      </c>
      <c r="OL173" s="1180">
        <f t="shared" ca="1" si="918"/>
        <v>0</v>
      </c>
      <c r="OM173" s="1180">
        <f t="shared" ca="1" si="918"/>
        <v>0</v>
      </c>
      <c r="ON173" s="1180">
        <f t="shared" ca="1" si="918"/>
        <v>0</v>
      </c>
      <c r="OO173" s="1180">
        <f t="shared" ca="1" si="918"/>
        <v>0</v>
      </c>
      <c r="PA173" s="1180">
        <f t="shared" ca="1" si="919"/>
        <v>0</v>
      </c>
      <c r="PB173" s="1180">
        <f t="shared" ca="1" si="919"/>
        <v>0</v>
      </c>
      <c r="PC173" s="1180">
        <f t="shared" ca="1" si="919"/>
        <v>0</v>
      </c>
      <c r="PD173" s="1180">
        <f t="shared" ca="1" si="919"/>
        <v>0</v>
      </c>
      <c r="PE173" s="1180">
        <f t="shared" ca="1" si="919"/>
        <v>0</v>
      </c>
      <c r="PF173" s="1180">
        <f t="shared" ca="1" si="919"/>
        <v>0</v>
      </c>
      <c r="PG173" s="1180">
        <f t="shared" ca="1" si="919"/>
        <v>0</v>
      </c>
      <c r="PH173" s="1180">
        <f t="shared" ca="1" si="919"/>
        <v>0</v>
      </c>
      <c r="PI173" s="1180">
        <f t="shared" ca="1" si="919"/>
        <v>0</v>
      </c>
      <c r="PJ173" s="1180">
        <f t="shared" ca="1" si="919"/>
        <v>0</v>
      </c>
      <c r="PK173" s="1180">
        <f t="shared" ca="1" si="919"/>
        <v>0</v>
      </c>
      <c r="PW173" s="1180">
        <f t="shared" ca="1" si="898"/>
        <v>0</v>
      </c>
      <c r="PX173" s="1180">
        <f t="shared" ca="1" si="898"/>
        <v>0</v>
      </c>
      <c r="PY173" s="1180">
        <f t="shared" ca="1" si="898"/>
        <v>0</v>
      </c>
      <c r="PZ173" s="1180">
        <f t="shared" ca="1" si="898"/>
        <v>0</v>
      </c>
    </row>
    <row r="174" spans="1:442" ht="12" customHeight="1">
      <c r="A174" s="1">
        <v>142</v>
      </c>
      <c r="B174" s="1" t="s">
        <v>2649</v>
      </c>
      <c r="C174" s="1" t="s">
        <v>2632</v>
      </c>
      <c r="D174" s="1" t="s">
        <v>93</v>
      </c>
      <c r="E174" s="1181">
        <v>74.092680000000001</v>
      </c>
      <c r="F174" s="1">
        <v>2.6077678350000001E-2</v>
      </c>
      <c r="J174" s="1180">
        <f t="shared" ca="1" si="876"/>
        <v>0</v>
      </c>
      <c r="K174" s="1180">
        <f t="shared" ca="1" si="876"/>
        <v>0</v>
      </c>
      <c r="T174" s="1180">
        <f t="shared" ca="1" si="899"/>
        <v>0</v>
      </c>
      <c r="U174" s="1180">
        <f t="shared" ca="1" si="899"/>
        <v>0</v>
      </c>
      <c r="V174" s="1180">
        <f t="shared" ca="1" si="899"/>
        <v>1.704488402747806E-9</v>
      </c>
      <c r="W174" s="1180">
        <f t="shared" ca="1" si="899"/>
        <v>0</v>
      </c>
      <c r="X174" s="1180">
        <f t="shared" ca="1" si="899"/>
        <v>0</v>
      </c>
      <c r="Y174" s="1180">
        <f t="shared" ca="1" si="899"/>
        <v>1.6751217614276823E-2</v>
      </c>
      <c r="Z174" s="1180">
        <f t="shared" ca="1" si="899"/>
        <v>3.965839588147649E-9</v>
      </c>
      <c r="AA174" s="1180">
        <f t="shared" ca="1" si="899"/>
        <v>1.6751213637125971E-2</v>
      </c>
      <c r="AB174" s="1180">
        <f t="shared" ca="1" si="899"/>
        <v>0</v>
      </c>
      <c r="AC174" s="1180">
        <f t="shared" ca="1" si="899"/>
        <v>1.704488402747806E-9</v>
      </c>
      <c r="AD174" s="1180">
        <f t="shared" ca="1" si="899"/>
        <v>0</v>
      </c>
      <c r="AM174" s="1180">
        <f t="shared" ca="1" si="900"/>
        <v>0</v>
      </c>
      <c r="AN174" s="1180">
        <f t="shared" ca="1" si="900"/>
        <v>0</v>
      </c>
      <c r="AO174" s="1180">
        <f t="shared" ca="1" si="900"/>
        <v>1.6751213637125971E-2</v>
      </c>
      <c r="AP174" s="1180">
        <f t="shared" ca="1" si="900"/>
        <v>1.6751213637125971E-2</v>
      </c>
      <c r="AQ174" s="1180">
        <f t="shared" ca="1" si="900"/>
        <v>6.4348469880710535E-10</v>
      </c>
      <c r="AR174" s="1180">
        <f t="shared" ca="1" si="900"/>
        <v>7.9648027891722986E-15</v>
      </c>
      <c r="AS174" s="1180">
        <f t="shared" ca="1" si="900"/>
        <v>3.9658316338459458E-9</v>
      </c>
      <c r="AT174" s="1180">
        <f t="shared" ca="1" si="900"/>
        <v>2.4938289426915784E-16</v>
      </c>
      <c r="AU174" s="1180">
        <f t="shared" ca="1" si="900"/>
        <v>6.4349241377583682E-10</v>
      </c>
      <c r="AV174" s="1180">
        <f t="shared" ca="1" si="900"/>
        <v>1.6751213003597516E-2</v>
      </c>
      <c r="AW174" s="1180">
        <f t="shared" ca="1" si="900"/>
        <v>2.4938289426915784E-16</v>
      </c>
      <c r="AX174" s="1180">
        <f t="shared" ca="1" si="900"/>
        <v>4.6093242939939591E-9</v>
      </c>
      <c r="AY174" s="1180">
        <f t="shared" ca="1" si="900"/>
        <v>0</v>
      </c>
      <c r="AZ174" s="1180">
        <f t="shared" ca="1" si="900"/>
        <v>0</v>
      </c>
      <c r="BA174" s="1180">
        <f t="shared" ca="1" si="900"/>
        <v>0</v>
      </c>
      <c r="BB174" s="1180">
        <f t="shared" ca="1" si="900"/>
        <v>1.6751213003597516E-2</v>
      </c>
      <c r="BN174" s="1180">
        <f t="shared" ca="1" si="901"/>
        <v>1.6751213003597513E-3</v>
      </c>
      <c r="BO174" s="1180">
        <f t="shared" ca="1" si="901"/>
        <v>1.6751213003597513E-3</v>
      </c>
      <c r="BP174" s="1180">
        <f t="shared" ca="1" si="901"/>
        <v>5.5174320401739632E-14</v>
      </c>
      <c r="BQ174" s="1180">
        <f t="shared" ca="1" si="901"/>
        <v>0</v>
      </c>
      <c r="BR174" s="1180">
        <f t="shared" ca="1" si="901"/>
        <v>0</v>
      </c>
      <c r="CD174" s="1180">
        <f t="shared" ca="1" si="902"/>
        <v>1.6751213003597516E-2</v>
      </c>
      <c r="CE174" s="1180">
        <f t="shared" ca="1" si="902"/>
        <v>1.6751213003597516E-2</v>
      </c>
      <c r="CF174" s="1180">
        <f t="shared" ca="1" si="902"/>
        <v>1.6751213003597513E-3</v>
      </c>
      <c r="CG174" s="1180">
        <f t="shared" ca="1" si="902"/>
        <v>1.6751213003597513E-3</v>
      </c>
      <c r="CH174" s="1180">
        <f t="shared" ca="1" si="902"/>
        <v>1.6751213003597516E-2</v>
      </c>
      <c r="CI174" s="1180">
        <f t="shared" ca="1" si="902"/>
        <v>0</v>
      </c>
      <c r="CJ174" s="1180">
        <f t="shared" ca="1" si="902"/>
        <v>0</v>
      </c>
      <c r="CK174" s="1180">
        <f t="shared" ca="1" si="902"/>
        <v>1.6751213003597516E-2</v>
      </c>
      <c r="CL174" s="1180">
        <f t="shared" ca="1" si="902"/>
        <v>5.34792970724801E-13</v>
      </c>
      <c r="CM174" s="1180">
        <f t="shared" ca="1" si="902"/>
        <v>0</v>
      </c>
      <c r="CN174" s="1180">
        <f t="shared" ca="1" si="902"/>
        <v>1.6751213003597516E-2</v>
      </c>
      <c r="CO174" s="1180">
        <f t="shared" ca="1" si="902"/>
        <v>5.8996733336177083E-13</v>
      </c>
      <c r="DA174" s="1180">
        <f t="shared" ca="1" si="903"/>
        <v>0</v>
      </c>
      <c r="DB174" s="1180">
        <f t="shared" ca="1" si="903"/>
        <v>0</v>
      </c>
      <c r="DC174" s="1180">
        <f t="shared" ca="1" si="903"/>
        <v>0</v>
      </c>
      <c r="DD174" s="1180">
        <f t="shared" ca="1" si="903"/>
        <v>0</v>
      </c>
      <c r="DE174" s="1180">
        <f t="shared" ca="1" si="903"/>
        <v>0</v>
      </c>
      <c r="DF174" s="1180">
        <f t="shared" ca="1" si="903"/>
        <v>0</v>
      </c>
      <c r="DG174" s="1180">
        <f t="shared" ca="1" si="903"/>
        <v>0</v>
      </c>
      <c r="DH174" s="1180">
        <f t="shared" ca="1" si="903"/>
        <v>0</v>
      </c>
      <c r="DI174" s="1180">
        <f t="shared" ca="1" si="903"/>
        <v>0</v>
      </c>
      <c r="DJ174" s="1180">
        <f t="shared" ca="1" si="903"/>
        <v>0</v>
      </c>
      <c r="DV174" s="1180">
        <f t="shared" ca="1" si="904"/>
        <v>0</v>
      </c>
      <c r="DW174" s="1180">
        <f t="shared" ca="1" si="904"/>
        <v>0</v>
      </c>
      <c r="DX174" s="1180">
        <f t="shared" ca="1" si="904"/>
        <v>0</v>
      </c>
      <c r="DY174" s="1180">
        <f t="shared" ca="1" si="904"/>
        <v>0</v>
      </c>
      <c r="DZ174" s="1180">
        <f t="shared" ca="1" si="904"/>
        <v>0</v>
      </c>
      <c r="EA174" s="1180">
        <f t="shared" ca="1" si="904"/>
        <v>0</v>
      </c>
      <c r="EB174" s="1180">
        <f t="shared" ca="1" si="904"/>
        <v>0</v>
      </c>
      <c r="EC174" s="1180">
        <f t="shared" ca="1" si="904"/>
        <v>0</v>
      </c>
      <c r="ED174" s="1180">
        <f t="shared" ca="1" si="904"/>
        <v>0</v>
      </c>
      <c r="EE174" s="1180">
        <f t="shared" ca="1" si="904"/>
        <v>0</v>
      </c>
      <c r="EF174" s="1180">
        <f t="shared" ca="1" si="904"/>
        <v>0</v>
      </c>
      <c r="EG174" s="1180">
        <f t="shared" ca="1" si="904"/>
        <v>0</v>
      </c>
      <c r="EH174" s="1180">
        <f t="shared" ca="1" si="904"/>
        <v>0</v>
      </c>
      <c r="EI174" s="1180">
        <f t="shared" ca="1" si="904"/>
        <v>0</v>
      </c>
      <c r="EJ174" s="1180">
        <f t="shared" ca="1" si="904"/>
        <v>0</v>
      </c>
      <c r="EK174" s="1180">
        <f t="shared" ca="1" si="904"/>
        <v>0</v>
      </c>
      <c r="EW174" s="1180">
        <f t="shared" ca="1" si="905"/>
        <v>1.6751213003597516E-2</v>
      </c>
      <c r="EX174" s="1180">
        <f t="shared" ca="1" si="905"/>
        <v>1.6751213003597516E-2</v>
      </c>
      <c r="EY174" s="1180">
        <f t="shared" ca="1" si="905"/>
        <v>1.6751211278992279E-2</v>
      </c>
      <c r="EZ174" s="1180">
        <f t="shared" ca="1" si="905"/>
        <v>1.6751211278992279E-2</v>
      </c>
      <c r="FA174" s="1180">
        <f t="shared" ca="1" si="905"/>
        <v>4.4336233426917147E-20</v>
      </c>
      <c r="FB174" s="1180">
        <f t="shared" ca="1" si="905"/>
        <v>1.7044885118554844E-9</v>
      </c>
      <c r="FN174" s="1180">
        <f t="shared" ca="1" si="906"/>
        <v>5.5174320401739632E-14</v>
      </c>
      <c r="FO174" s="1180">
        <f t="shared" ca="1" si="906"/>
        <v>5.34792970724801E-13</v>
      </c>
      <c r="FP174" s="1180">
        <f t="shared" ca="1" si="906"/>
        <v>4.4336233426917147E-20</v>
      </c>
      <c r="FQ174" s="1180">
        <f t="shared" ca="1" si="906"/>
        <v>1.7044885118554844E-9</v>
      </c>
      <c r="FR174" s="1180">
        <f t="shared" ca="1" si="906"/>
        <v>0</v>
      </c>
      <c r="FS174" s="1180">
        <f t="shared" ca="1" si="906"/>
        <v>1.704488402747806E-9</v>
      </c>
      <c r="FT174" s="1180">
        <f t="shared" ca="1" si="906"/>
        <v>0</v>
      </c>
      <c r="FU174" s="1180">
        <f t="shared" ca="1" si="906"/>
        <v>5.8996733336177083E-13</v>
      </c>
      <c r="FV174" s="1180">
        <f t="shared" ca="1" si="906"/>
        <v>0</v>
      </c>
      <c r="FW174" s="1180">
        <f t="shared" ca="1" si="906"/>
        <v>0</v>
      </c>
      <c r="FX174" s="1180">
        <f t="shared" ca="1" si="906"/>
        <v>5.8996733336177083E-13</v>
      </c>
      <c r="GJ174" s="1180">
        <f t="shared" ca="1" si="907"/>
        <v>0</v>
      </c>
      <c r="GK174" s="1180">
        <f t="shared" ca="1" si="907"/>
        <v>0</v>
      </c>
      <c r="GL174" s="1180">
        <f t="shared" ca="1" si="907"/>
        <v>0</v>
      </c>
      <c r="GM174" s="1180">
        <f t="shared" ca="1" si="907"/>
        <v>0</v>
      </c>
      <c r="GN174" s="1180">
        <f t="shared" ca="1" si="907"/>
        <v>0</v>
      </c>
      <c r="GO174" s="1180">
        <f t="shared" ca="1" si="907"/>
        <v>0</v>
      </c>
      <c r="GP174" s="1180">
        <f t="shared" ca="1" si="907"/>
        <v>0</v>
      </c>
      <c r="GQ174" s="1180">
        <f t="shared" ca="1" si="907"/>
        <v>0</v>
      </c>
      <c r="HC174" s="1180">
        <f t="shared" ca="1" si="908"/>
        <v>1.6751211278992279E-2</v>
      </c>
      <c r="HD174" s="1180">
        <f t="shared" ca="1" si="908"/>
        <v>1.6127694650906698E-2</v>
      </c>
      <c r="HE174" s="1180">
        <f t="shared" ca="1" si="908"/>
        <v>0</v>
      </c>
      <c r="HF174" s="1180">
        <f t="shared" ca="1" si="908"/>
        <v>6.5387304498815211E-13</v>
      </c>
      <c r="HG174" s="1180">
        <f t="shared" ca="1" si="908"/>
        <v>6.2351665272279558E-4</v>
      </c>
      <c r="HH174" s="1180">
        <f t="shared" ca="1" si="908"/>
        <v>1.6127694650906698E-2</v>
      </c>
      <c r="HT174" s="1180">
        <f t="shared" ca="1" si="909"/>
        <v>4.6093242939939591E-9</v>
      </c>
      <c r="HU174" s="1180">
        <f t="shared" ca="1" si="909"/>
        <v>1.6127694650906698E-2</v>
      </c>
      <c r="HV174" s="1180">
        <f t="shared" ca="1" si="909"/>
        <v>1.6127699261586005E-2</v>
      </c>
      <c r="HW174" s="1180">
        <f t="shared" ca="1" si="909"/>
        <v>1.6127699261586005E-2</v>
      </c>
      <c r="HX174" s="1180">
        <f t="shared" ca="1" si="909"/>
        <v>1.3483880208329966E-3</v>
      </c>
      <c r="HY174" s="1180">
        <f t="shared" ca="1" si="909"/>
        <v>1.0310491306170408E-4</v>
      </c>
      <c r="HZ174" s="1180">
        <f t="shared" ca="1" si="909"/>
        <v>1.0504265522018838E-13</v>
      </c>
      <c r="IA174" s="1180">
        <f t="shared" ca="1" si="909"/>
        <v>2.1405923311248383E-15</v>
      </c>
      <c r="IB174" s="1180">
        <f t="shared" ca="1" si="909"/>
        <v>0</v>
      </c>
      <c r="IC174" s="1180">
        <f t="shared" ca="1" si="909"/>
        <v>0</v>
      </c>
      <c r="ID174" s="1180">
        <f t="shared" ca="1" si="909"/>
        <v>0</v>
      </c>
      <c r="IE174" s="1180">
        <f t="shared" ca="1" si="909"/>
        <v>0</v>
      </c>
      <c r="IQ174" s="1180">
        <f t="shared" ca="1" si="910"/>
        <v>1.3483880208329966E-3</v>
      </c>
      <c r="IR174" s="1180">
        <f t="shared" ca="1" si="910"/>
        <v>1.0310491306170408E-4</v>
      </c>
      <c r="IS174" s="1180">
        <f t="shared" ca="1" si="910"/>
        <v>1.6495245932925989E-5</v>
      </c>
      <c r="IT174" s="1180">
        <f t="shared" ca="1" si="910"/>
        <v>1.1960015924100223E-4</v>
      </c>
      <c r="IU174" s="1180">
        <f t="shared" ca="1" si="910"/>
        <v>1.1169795575035243E-4</v>
      </c>
      <c r="IV174" s="1180">
        <f t="shared" ca="1" si="910"/>
        <v>4.8255268953551178E-4</v>
      </c>
      <c r="IW174" s="1180">
        <f t="shared" ca="1" si="910"/>
        <v>3.9588590196787133E-4</v>
      </c>
      <c r="IX174" s="1180">
        <f t="shared" ca="1" si="910"/>
        <v>2.2215819751848745E-14</v>
      </c>
      <c r="IY174" s="1180">
        <f t="shared" ca="1" si="910"/>
        <v>7.9022033850617167E-6</v>
      </c>
      <c r="IZ174" s="1180">
        <f t="shared" ca="1" si="910"/>
        <v>7.0171539628540925E-5</v>
      </c>
      <c r="JA174" s="1180">
        <f t="shared" ca="1" si="911"/>
        <v>4.1238114920305033E-4</v>
      </c>
      <c r="JB174" s="1180">
        <f t="shared" ca="1" si="911"/>
        <v>0</v>
      </c>
      <c r="JC174" s="1180">
        <f t="shared" ca="1" si="911"/>
        <v>7.0171539628540925E-5</v>
      </c>
      <c r="JD174" s="1180">
        <f t="shared" ca="1" si="911"/>
        <v>0</v>
      </c>
      <c r="JE174" s="1180">
        <f t="shared" ca="1" si="911"/>
        <v>7.0171539628540925E-5</v>
      </c>
      <c r="JF174" s="1180">
        <f t="shared" ca="1" si="911"/>
        <v>0</v>
      </c>
      <c r="JG174" s="1180">
        <f t="shared" ca="1" si="911"/>
        <v>0</v>
      </c>
      <c r="JH174" s="1180">
        <f t="shared" ca="1" si="911"/>
        <v>2.1405923311248383E-15</v>
      </c>
      <c r="JT174" s="1180">
        <f t="shared" ca="1" si="912"/>
        <v>0</v>
      </c>
      <c r="JU174" s="1180">
        <f t="shared" ca="1" si="912"/>
        <v>0</v>
      </c>
      <c r="JV174" s="1180">
        <f t="shared" ca="1" si="912"/>
        <v>0</v>
      </c>
      <c r="JW174" s="1180">
        <f t="shared" ca="1" si="912"/>
        <v>0</v>
      </c>
      <c r="JX174" s="1180">
        <f t="shared" ca="1" si="912"/>
        <v>0</v>
      </c>
      <c r="JY174" s="1180">
        <f t="shared" ca="1" si="912"/>
        <v>0</v>
      </c>
      <c r="JZ174" s="1180">
        <f t="shared" ca="1" si="912"/>
        <v>0</v>
      </c>
      <c r="KA174" s="1180">
        <f t="shared" ca="1" si="912"/>
        <v>0</v>
      </c>
      <c r="KB174" s="1180">
        <f t="shared" ca="1" si="912"/>
        <v>0</v>
      </c>
      <c r="KC174" s="1180">
        <f t="shared" ca="1" si="912"/>
        <v>0</v>
      </c>
      <c r="KL174" s="1180">
        <f t="shared" ca="1" si="913"/>
        <v>0</v>
      </c>
      <c r="KM174" s="1180">
        <f t="shared" ca="1" si="913"/>
        <v>0</v>
      </c>
      <c r="KN174" s="1180">
        <f t="shared" ca="1" si="913"/>
        <v>0</v>
      </c>
      <c r="KO174" s="1180">
        <f t="shared" ca="1" si="913"/>
        <v>0</v>
      </c>
      <c r="KP174" s="1180">
        <f t="shared" ca="1" si="913"/>
        <v>0</v>
      </c>
      <c r="KQ174" s="1180">
        <f t="shared" ca="1" si="913"/>
        <v>0</v>
      </c>
      <c r="KR174" s="1180">
        <f t="shared" ca="1" si="913"/>
        <v>0</v>
      </c>
      <c r="LA174" s="1180">
        <f t="shared" ca="1" si="914"/>
        <v>6.5387304498815211E-13</v>
      </c>
      <c r="LB174" s="1180">
        <f t="shared" ca="1" si="914"/>
        <v>1.0504265522018838E-13</v>
      </c>
      <c r="LC174" s="1180">
        <f t="shared" ca="1" si="914"/>
        <v>7.5891569844853936E-13</v>
      </c>
      <c r="LD174" s="1180">
        <f t="shared" ca="1" si="914"/>
        <v>7.5891569844853936E-13</v>
      </c>
      <c r="LE174" s="1180">
        <f t="shared" ca="1" si="914"/>
        <v>0</v>
      </c>
      <c r="LF174" s="1180">
        <f t="shared" ca="1" si="914"/>
        <v>0</v>
      </c>
      <c r="LG174" s="1180">
        <f t="shared" ca="1" si="914"/>
        <v>0</v>
      </c>
      <c r="LH174" s="1180">
        <f t="shared" ca="1" si="914"/>
        <v>0</v>
      </c>
      <c r="LI174" s="1180">
        <f t="shared" ca="1" si="914"/>
        <v>0</v>
      </c>
      <c r="LJ174" s="1180">
        <f t="shared" ca="1" si="914"/>
        <v>0</v>
      </c>
      <c r="LK174" s="1180">
        <f t="shared" ca="1" si="914"/>
        <v>0</v>
      </c>
      <c r="LW174" s="1180">
        <f t="shared" ca="1" si="915"/>
        <v>0</v>
      </c>
      <c r="LX174" s="1180">
        <f t="shared" ca="1" si="915"/>
        <v>0</v>
      </c>
      <c r="LY174" s="1180">
        <f t="shared" ca="1" si="915"/>
        <v>6.2351665272279558E-4</v>
      </c>
      <c r="LZ174" s="1180">
        <f t="shared" ca="1" si="915"/>
        <v>7.9022033850617167E-6</v>
      </c>
      <c r="MA174" s="1180">
        <f t="shared" ca="1" si="915"/>
        <v>6.314188537497236E-4</v>
      </c>
      <c r="MB174" s="1180">
        <f t="shared" ca="1" si="915"/>
        <v>7.5891569844853936E-13</v>
      </c>
      <c r="MC174" s="1180">
        <f t="shared" ca="1" si="915"/>
        <v>0</v>
      </c>
      <c r="MD174" s="1180">
        <f t="shared" ca="1" si="915"/>
        <v>0</v>
      </c>
      <c r="ME174" s="1180">
        <f t="shared" ca="1" si="915"/>
        <v>0</v>
      </c>
      <c r="MF174" s="1180">
        <f t="shared" ca="1" si="915"/>
        <v>0</v>
      </c>
      <c r="MG174" s="1180">
        <f t="shared" ca="1" si="916"/>
        <v>0</v>
      </c>
      <c r="MH174" s="1180">
        <f t="shared" ca="1" si="916"/>
        <v>0</v>
      </c>
      <c r="MI174" s="1180">
        <f t="shared" ca="1" si="916"/>
        <v>0</v>
      </c>
      <c r="MJ174" s="1180">
        <f t="shared" ca="1" si="916"/>
        <v>0</v>
      </c>
      <c r="MK174" s="1180">
        <f t="shared" ca="1" si="916"/>
        <v>0</v>
      </c>
      <c r="ML174" s="1180">
        <f t="shared" ca="1" si="916"/>
        <v>0</v>
      </c>
      <c r="MM174" s="1180">
        <f t="shared" ca="1" si="916"/>
        <v>0</v>
      </c>
      <c r="MN174" s="1180">
        <f t="shared" ca="1" si="916"/>
        <v>0</v>
      </c>
      <c r="MO174" s="1180">
        <f t="shared" ca="1" si="916"/>
        <v>0</v>
      </c>
      <c r="NA174" s="1180">
        <f t="shared" ca="1" si="917"/>
        <v>3.965839588147649E-9</v>
      </c>
      <c r="NB174" s="1180">
        <f t="shared" ca="1" si="917"/>
        <v>7.9648027891722986E-15</v>
      </c>
      <c r="NC174" s="1180">
        <f t="shared" ca="1" si="917"/>
        <v>3.9658316338459458E-9</v>
      </c>
      <c r="ND174" s="1180">
        <f t="shared" ca="1" si="917"/>
        <v>0</v>
      </c>
      <c r="NE174" s="1180">
        <f t="shared" ca="1" si="917"/>
        <v>0</v>
      </c>
      <c r="NF174" s="1180">
        <f t="shared" ca="1" si="917"/>
        <v>0</v>
      </c>
      <c r="NG174" s="1180">
        <f t="shared" ca="1" si="917"/>
        <v>0</v>
      </c>
      <c r="NH174" s="1180">
        <f t="shared" ca="1" si="917"/>
        <v>0</v>
      </c>
      <c r="NI174" s="1180">
        <f t="shared" ca="1" si="917"/>
        <v>0</v>
      </c>
      <c r="NJ174" s="1180">
        <f t="shared" ca="1" si="917"/>
        <v>0</v>
      </c>
      <c r="NK174" s="1180">
        <f t="shared" ca="1" si="917"/>
        <v>0</v>
      </c>
      <c r="NL174" s="1180">
        <f t="shared" ca="1" si="917"/>
        <v>0</v>
      </c>
      <c r="NM174" s="1180">
        <f t="shared" ca="1" si="917"/>
        <v>0</v>
      </c>
      <c r="NN174" s="1180">
        <f t="shared" ca="1" si="917"/>
        <v>0</v>
      </c>
      <c r="NO174" s="1180">
        <f t="shared" ca="1" si="917"/>
        <v>0</v>
      </c>
      <c r="NP174" s="1180">
        <f t="shared" ca="1" si="917"/>
        <v>0</v>
      </c>
      <c r="OH174" s="1180">
        <f t="shared" ca="1" si="918"/>
        <v>0</v>
      </c>
      <c r="OI174" s="1180">
        <f t="shared" ca="1" si="918"/>
        <v>0</v>
      </c>
      <c r="OJ174" s="1180">
        <f t="shared" ca="1" si="918"/>
        <v>0</v>
      </c>
      <c r="OK174" s="1180">
        <f t="shared" ca="1" si="918"/>
        <v>0</v>
      </c>
      <c r="OL174" s="1180">
        <f t="shared" ca="1" si="918"/>
        <v>0</v>
      </c>
      <c r="OM174" s="1180">
        <f t="shared" ca="1" si="918"/>
        <v>0</v>
      </c>
      <c r="ON174" s="1180">
        <f t="shared" ca="1" si="918"/>
        <v>0</v>
      </c>
      <c r="OO174" s="1180">
        <f t="shared" ca="1" si="918"/>
        <v>0</v>
      </c>
      <c r="PA174" s="1180">
        <f t="shared" ca="1" si="919"/>
        <v>0</v>
      </c>
      <c r="PB174" s="1180">
        <f t="shared" ca="1" si="919"/>
        <v>0</v>
      </c>
      <c r="PC174" s="1180">
        <f t="shared" ca="1" si="919"/>
        <v>0</v>
      </c>
      <c r="PD174" s="1180">
        <f t="shared" ca="1" si="919"/>
        <v>0</v>
      </c>
      <c r="PE174" s="1180">
        <f t="shared" ca="1" si="919"/>
        <v>0</v>
      </c>
      <c r="PF174" s="1180">
        <f t="shared" ca="1" si="919"/>
        <v>0</v>
      </c>
      <c r="PG174" s="1180">
        <f t="shared" ca="1" si="919"/>
        <v>0</v>
      </c>
      <c r="PH174" s="1180">
        <f t="shared" ca="1" si="919"/>
        <v>0</v>
      </c>
      <c r="PI174" s="1180">
        <f t="shared" ca="1" si="919"/>
        <v>0</v>
      </c>
      <c r="PJ174" s="1180">
        <f t="shared" ca="1" si="919"/>
        <v>0</v>
      </c>
      <c r="PK174" s="1180">
        <f t="shared" ca="1" si="919"/>
        <v>0</v>
      </c>
      <c r="PW174" s="1180">
        <f t="shared" ca="1" si="898"/>
        <v>0</v>
      </c>
      <c r="PX174" s="1180">
        <f t="shared" ca="1" si="898"/>
        <v>0</v>
      </c>
      <c r="PY174" s="1180">
        <f t="shared" ca="1" si="898"/>
        <v>0</v>
      </c>
      <c r="PZ174" s="1180">
        <f t="shared" ca="1" si="898"/>
        <v>0</v>
      </c>
    </row>
    <row r="175" spans="1:442" ht="12" customHeight="1">
      <c r="A175" s="1">
        <v>143</v>
      </c>
      <c r="B175" s="1" t="s">
        <v>2649</v>
      </c>
      <c r="C175" s="1" t="s">
        <v>2710</v>
      </c>
      <c r="D175" s="1" t="s">
        <v>93</v>
      </c>
      <c r="E175" s="1181">
        <v>136.14160000000001</v>
      </c>
      <c r="F175" s="1">
        <v>0.11994387405</v>
      </c>
      <c r="J175" s="1180">
        <f t="shared" ca="1" si="876"/>
        <v>10.755821818574343</v>
      </c>
      <c r="K175" s="1180">
        <f t="shared" ca="1" si="876"/>
        <v>10.755821818574343</v>
      </c>
      <c r="T175" s="1180">
        <f t="shared" ca="1" si="899"/>
        <v>10.755821818574343</v>
      </c>
      <c r="U175" s="1180">
        <f t="shared" ca="1" si="899"/>
        <v>0</v>
      </c>
      <c r="V175" s="1180">
        <f t="shared" ca="1" si="899"/>
        <v>8.0091294279508955E-8</v>
      </c>
      <c r="W175" s="1180">
        <f t="shared" ca="1" si="899"/>
        <v>0</v>
      </c>
      <c r="X175" s="1180">
        <f t="shared" ca="1" si="899"/>
        <v>0</v>
      </c>
      <c r="Y175" s="1180">
        <f t="shared" ca="1" si="899"/>
        <v>10.755821906676637</v>
      </c>
      <c r="Z175" s="1180">
        <f t="shared" ca="1" si="899"/>
        <v>2.9977186123325193E-7</v>
      </c>
      <c r="AA175" s="1180">
        <f t="shared" ca="1" si="899"/>
        <v>10.755821642369751</v>
      </c>
      <c r="AB175" s="1180">
        <f t="shared" ca="1" si="899"/>
        <v>0</v>
      </c>
      <c r="AC175" s="1180">
        <f t="shared" ca="1" si="899"/>
        <v>8.0091294279508955E-8</v>
      </c>
      <c r="AD175" s="1180">
        <f t="shared" ca="1" si="899"/>
        <v>0</v>
      </c>
      <c r="AM175" s="1180">
        <f t="shared" ca="1" si="900"/>
        <v>0</v>
      </c>
      <c r="AN175" s="1180">
        <f t="shared" ca="1" si="900"/>
        <v>0</v>
      </c>
      <c r="AO175" s="1180">
        <f t="shared" ca="1" si="900"/>
        <v>10.755821642369751</v>
      </c>
      <c r="AP175" s="1180">
        <f t="shared" ca="1" si="900"/>
        <v>10.755821642369751</v>
      </c>
      <c r="AQ175" s="1180">
        <f t="shared" ca="1" si="900"/>
        <v>1.5867841543341056E-8</v>
      </c>
      <c r="AR175" s="1180">
        <f t="shared" ca="1" si="900"/>
        <v>2.1900618000745738E-14</v>
      </c>
      <c r="AS175" s="1180">
        <f t="shared" ca="1" si="900"/>
        <v>2.9977183920767823E-7</v>
      </c>
      <c r="AT175" s="1180">
        <f t="shared" ca="1" si="900"/>
        <v>2.2321601866366857E-16</v>
      </c>
      <c r="AU175" s="1180">
        <f t="shared" ca="1" si="900"/>
        <v>1.5867863216505624E-8</v>
      </c>
      <c r="AV175" s="1180">
        <f t="shared" ca="1" si="900"/>
        <v>10.755821642369751</v>
      </c>
      <c r="AW175" s="1180">
        <f t="shared" ca="1" si="900"/>
        <v>2.2321601866366857E-16</v>
      </c>
      <c r="AX175" s="1180">
        <f t="shared" ca="1" si="900"/>
        <v>3.1563970215987696E-7</v>
      </c>
      <c r="AY175" s="1180">
        <f t="shared" ca="1" si="900"/>
        <v>0</v>
      </c>
      <c r="AZ175" s="1180">
        <f t="shared" ca="1" si="900"/>
        <v>0</v>
      </c>
      <c r="BA175" s="1180">
        <f t="shared" ca="1" si="900"/>
        <v>0</v>
      </c>
      <c r="BB175" s="1180">
        <f t="shared" ca="1" si="900"/>
        <v>10.755821642369751</v>
      </c>
      <c r="BN175" s="1180">
        <f t="shared" ca="1" si="901"/>
        <v>1.0755821642369754</v>
      </c>
      <c r="BO175" s="1180">
        <f t="shared" ca="1" si="901"/>
        <v>1.0755821642369754</v>
      </c>
      <c r="BP175" s="1180">
        <f t="shared" ca="1" si="901"/>
        <v>6.5772548605279799E-15</v>
      </c>
      <c r="BQ175" s="1180">
        <f t="shared" ca="1" si="901"/>
        <v>0</v>
      </c>
      <c r="BR175" s="1180">
        <f t="shared" ca="1" si="901"/>
        <v>0</v>
      </c>
      <c r="CD175" s="1180">
        <f t="shared" ca="1" si="902"/>
        <v>10.755821642369751</v>
      </c>
      <c r="CE175" s="1180">
        <f t="shared" ca="1" si="902"/>
        <v>10.755821642369751</v>
      </c>
      <c r="CF175" s="1180">
        <f t="shared" ca="1" si="902"/>
        <v>1.0755821642369754</v>
      </c>
      <c r="CG175" s="1180">
        <f t="shared" ca="1" si="902"/>
        <v>1.0755821642369754</v>
      </c>
      <c r="CH175" s="1180">
        <f t="shared" ca="1" si="902"/>
        <v>10.755821642369751</v>
      </c>
      <c r="CI175" s="1180">
        <f t="shared" ca="1" si="902"/>
        <v>0</v>
      </c>
      <c r="CJ175" s="1180">
        <f t="shared" ca="1" si="902"/>
        <v>0</v>
      </c>
      <c r="CK175" s="1180">
        <f t="shared" ca="1" si="902"/>
        <v>10.755821642369751</v>
      </c>
      <c r="CL175" s="1180">
        <f t="shared" ca="1" si="902"/>
        <v>6.3751934187055328E-14</v>
      </c>
      <c r="CM175" s="1180">
        <f t="shared" ca="1" si="902"/>
        <v>0</v>
      </c>
      <c r="CN175" s="1180">
        <f t="shared" ca="1" si="902"/>
        <v>10.755821642369751</v>
      </c>
      <c r="CO175" s="1180">
        <f t="shared" ca="1" si="902"/>
        <v>0</v>
      </c>
      <c r="DA175" s="1180">
        <f t="shared" ca="1" si="903"/>
        <v>0</v>
      </c>
      <c r="DB175" s="1180">
        <f t="shared" ca="1" si="903"/>
        <v>0</v>
      </c>
      <c r="DC175" s="1180">
        <f t="shared" ca="1" si="903"/>
        <v>0</v>
      </c>
      <c r="DD175" s="1180">
        <f t="shared" ca="1" si="903"/>
        <v>0</v>
      </c>
      <c r="DE175" s="1180">
        <f t="shared" ca="1" si="903"/>
        <v>0</v>
      </c>
      <c r="DF175" s="1180">
        <f t="shared" ca="1" si="903"/>
        <v>0</v>
      </c>
      <c r="DG175" s="1180">
        <f t="shared" ca="1" si="903"/>
        <v>0</v>
      </c>
      <c r="DH175" s="1180">
        <f t="shared" ca="1" si="903"/>
        <v>0</v>
      </c>
      <c r="DI175" s="1180">
        <f t="shared" ca="1" si="903"/>
        <v>0</v>
      </c>
      <c r="DJ175" s="1180">
        <f t="shared" ca="1" si="903"/>
        <v>0</v>
      </c>
      <c r="DV175" s="1180">
        <f t="shared" ca="1" si="904"/>
        <v>0</v>
      </c>
      <c r="DW175" s="1180">
        <f t="shared" ca="1" si="904"/>
        <v>0</v>
      </c>
      <c r="DX175" s="1180">
        <f t="shared" ca="1" si="904"/>
        <v>0</v>
      </c>
      <c r="DY175" s="1180">
        <f t="shared" ca="1" si="904"/>
        <v>0</v>
      </c>
      <c r="DZ175" s="1180">
        <f t="shared" ca="1" si="904"/>
        <v>0</v>
      </c>
      <c r="EA175" s="1180">
        <f t="shared" ca="1" si="904"/>
        <v>0</v>
      </c>
      <c r="EB175" s="1180">
        <f t="shared" ca="1" si="904"/>
        <v>0</v>
      </c>
      <c r="EC175" s="1180">
        <f t="shared" ca="1" si="904"/>
        <v>0</v>
      </c>
      <c r="ED175" s="1180">
        <f t="shared" ca="1" si="904"/>
        <v>0</v>
      </c>
      <c r="EE175" s="1180">
        <f t="shared" ca="1" si="904"/>
        <v>0</v>
      </c>
      <c r="EF175" s="1180">
        <f t="shared" ca="1" si="904"/>
        <v>0</v>
      </c>
      <c r="EG175" s="1180">
        <f t="shared" ca="1" si="904"/>
        <v>0</v>
      </c>
      <c r="EH175" s="1180">
        <f t="shared" ca="1" si="904"/>
        <v>0</v>
      </c>
      <c r="EI175" s="1180">
        <f t="shared" ca="1" si="904"/>
        <v>0</v>
      </c>
      <c r="EJ175" s="1180">
        <f t="shared" ca="1" si="904"/>
        <v>0</v>
      </c>
      <c r="EK175" s="1180">
        <f t="shared" ca="1" si="904"/>
        <v>0</v>
      </c>
      <c r="EW175" s="1180">
        <f t="shared" ca="1" si="905"/>
        <v>10.755821642369751</v>
      </c>
      <c r="EX175" s="1180">
        <f t="shared" ca="1" si="905"/>
        <v>10.755821642369751</v>
      </c>
      <c r="EY175" s="1180">
        <f t="shared" ca="1" si="905"/>
        <v>10.755821554267458</v>
      </c>
      <c r="EZ175" s="1180">
        <f t="shared" ca="1" si="905"/>
        <v>10.755821554267458</v>
      </c>
      <c r="FA175" s="1180">
        <f t="shared" ca="1" si="905"/>
        <v>4.7725563929057451E-21</v>
      </c>
      <c r="FB175" s="1180">
        <f t="shared" ca="1" si="905"/>
        <v>8.0091299477544363E-8</v>
      </c>
      <c r="FN175" s="1180">
        <f t="shared" ca="1" si="906"/>
        <v>6.5772548605279799E-15</v>
      </c>
      <c r="FO175" s="1180">
        <f t="shared" ca="1" si="906"/>
        <v>6.3751934187055328E-14</v>
      </c>
      <c r="FP175" s="1180">
        <f t="shared" ca="1" si="906"/>
        <v>4.7725563929057451E-21</v>
      </c>
      <c r="FQ175" s="1180">
        <f t="shared" ca="1" si="906"/>
        <v>8.0091299477544363E-8</v>
      </c>
      <c r="FR175" s="1180">
        <f t="shared" ca="1" si="906"/>
        <v>0</v>
      </c>
      <c r="FS175" s="1180">
        <f t="shared" ca="1" si="906"/>
        <v>8.0091294279508955E-8</v>
      </c>
      <c r="FT175" s="1180">
        <f t="shared" ca="1" si="906"/>
        <v>0</v>
      </c>
      <c r="FU175" s="1180">
        <f t="shared" ca="1" si="906"/>
        <v>7.0329193840348154E-14</v>
      </c>
      <c r="FV175" s="1180">
        <f t="shared" ca="1" si="906"/>
        <v>0</v>
      </c>
      <c r="FW175" s="1180">
        <f t="shared" ca="1" si="906"/>
        <v>0</v>
      </c>
      <c r="FX175" s="1180">
        <f t="shared" ca="1" si="906"/>
        <v>0</v>
      </c>
      <c r="GJ175" s="1180">
        <f t="shared" ca="1" si="907"/>
        <v>0</v>
      </c>
      <c r="GK175" s="1180">
        <f t="shared" ca="1" si="907"/>
        <v>0</v>
      </c>
      <c r="GL175" s="1180">
        <f t="shared" ca="1" si="907"/>
        <v>0</v>
      </c>
      <c r="GM175" s="1180">
        <f t="shared" ca="1" si="907"/>
        <v>0</v>
      </c>
      <c r="GN175" s="1180">
        <f t="shared" ca="1" si="907"/>
        <v>0</v>
      </c>
      <c r="GO175" s="1180">
        <f t="shared" ca="1" si="907"/>
        <v>0</v>
      </c>
      <c r="GP175" s="1180">
        <f t="shared" ca="1" si="907"/>
        <v>0</v>
      </c>
      <c r="GQ175" s="1180">
        <f t="shared" ca="1" si="907"/>
        <v>0</v>
      </c>
      <c r="HC175" s="1180">
        <f t="shared" ca="1" si="908"/>
        <v>10.755821554267458</v>
      </c>
      <c r="HD175" s="1180">
        <f t="shared" ca="1" si="908"/>
        <v>10.355466400509163</v>
      </c>
      <c r="HE175" s="1180">
        <f t="shared" ca="1" si="908"/>
        <v>0</v>
      </c>
      <c r="HF175" s="1180">
        <f t="shared" ca="1" si="908"/>
        <v>7.5517404606035636E-13</v>
      </c>
      <c r="HG175" s="1180">
        <f t="shared" ca="1" si="908"/>
        <v>0.4003551572823863</v>
      </c>
      <c r="HH175" s="1180">
        <f t="shared" ca="1" si="908"/>
        <v>10.355466400509163</v>
      </c>
      <c r="HT175" s="1180">
        <f t="shared" ca="1" si="909"/>
        <v>3.1563970215987696E-7</v>
      </c>
      <c r="HU175" s="1180">
        <f t="shared" ca="1" si="909"/>
        <v>10.355466400509163</v>
      </c>
      <c r="HV175" s="1180">
        <f t="shared" ca="1" si="909"/>
        <v>10.355466664816047</v>
      </c>
      <c r="HW175" s="1180">
        <f t="shared" ca="1" si="909"/>
        <v>10.355466664816047</v>
      </c>
      <c r="HX175" s="1180">
        <f t="shared" ca="1" si="909"/>
        <v>0.86578916191004318</v>
      </c>
      <c r="HY175" s="1180">
        <f t="shared" ca="1" si="909"/>
        <v>6.620284012595852E-2</v>
      </c>
      <c r="HZ175" s="1180">
        <f t="shared" ca="1" si="909"/>
        <v>1.9980393768912026E-14</v>
      </c>
      <c r="IA175" s="1180">
        <f t="shared" ca="1" si="909"/>
        <v>2.9355645224240365E-15</v>
      </c>
      <c r="IB175" s="1180">
        <f t="shared" ca="1" si="909"/>
        <v>0</v>
      </c>
      <c r="IC175" s="1180">
        <f t="shared" ca="1" si="909"/>
        <v>0</v>
      </c>
      <c r="ID175" s="1180">
        <f t="shared" ca="1" si="909"/>
        <v>0</v>
      </c>
      <c r="IE175" s="1180">
        <f t="shared" ca="1" si="909"/>
        <v>0</v>
      </c>
      <c r="IQ175" s="1180">
        <f t="shared" ca="1" si="910"/>
        <v>0.86578916191004318</v>
      </c>
      <c r="IR175" s="1180">
        <f t="shared" ca="1" si="910"/>
        <v>6.620284012595852E-2</v>
      </c>
      <c r="IS175" s="1180">
        <f t="shared" ca="1" si="910"/>
        <v>1.3131302854114089E-3</v>
      </c>
      <c r="IT175" s="1180">
        <f t="shared" ca="1" si="910"/>
        <v>6.7515970384939242E-2</v>
      </c>
      <c r="IU175" s="1180">
        <f t="shared" ca="1" si="910"/>
        <v>6.3055065561438431E-2</v>
      </c>
      <c r="IV175" s="1180">
        <f t="shared" ca="1" si="910"/>
        <v>3.8414374207390314E-2</v>
      </c>
      <c r="IW175" s="1180">
        <f t="shared" ca="1" si="910"/>
        <v>3.1515126832253354E-2</v>
      </c>
      <c r="IX175" s="1180">
        <f t="shared" ca="1" si="910"/>
        <v>1.4320949905547764E-16</v>
      </c>
      <c r="IY175" s="1180">
        <f t="shared" ca="1" si="910"/>
        <v>4.4609048499314914E-3</v>
      </c>
      <c r="IZ175" s="1180">
        <f t="shared" ca="1" si="910"/>
        <v>5.5861170280539505E-3</v>
      </c>
      <c r="JA175" s="1180">
        <f t="shared" ca="1" si="911"/>
        <v>3.2828257179336372E-2</v>
      </c>
      <c r="JB175" s="1180">
        <f t="shared" ca="1" si="911"/>
        <v>0</v>
      </c>
      <c r="JC175" s="1180">
        <f t="shared" ca="1" si="911"/>
        <v>5.5861170280539505E-3</v>
      </c>
      <c r="JD175" s="1180">
        <f t="shared" ca="1" si="911"/>
        <v>0</v>
      </c>
      <c r="JE175" s="1180">
        <f t="shared" ca="1" si="911"/>
        <v>5.5861170280539505E-3</v>
      </c>
      <c r="JF175" s="1180">
        <f t="shared" ca="1" si="911"/>
        <v>0</v>
      </c>
      <c r="JG175" s="1180">
        <f t="shared" ca="1" si="911"/>
        <v>0</v>
      </c>
      <c r="JH175" s="1180">
        <f t="shared" ca="1" si="911"/>
        <v>2.9355645224240365E-15</v>
      </c>
      <c r="JT175" s="1180">
        <f t="shared" ca="1" si="912"/>
        <v>0</v>
      </c>
      <c r="JU175" s="1180">
        <f t="shared" ca="1" si="912"/>
        <v>0</v>
      </c>
      <c r="JV175" s="1180">
        <f t="shared" ca="1" si="912"/>
        <v>0</v>
      </c>
      <c r="JW175" s="1180">
        <f t="shared" ca="1" si="912"/>
        <v>0</v>
      </c>
      <c r="JX175" s="1180">
        <f t="shared" ca="1" si="912"/>
        <v>0</v>
      </c>
      <c r="JY175" s="1180">
        <f t="shared" ca="1" si="912"/>
        <v>0</v>
      </c>
      <c r="JZ175" s="1180">
        <f t="shared" ca="1" si="912"/>
        <v>0</v>
      </c>
      <c r="KA175" s="1180">
        <f t="shared" ca="1" si="912"/>
        <v>0</v>
      </c>
      <c r="KB175" s="1180">
        <f t="shared" ca="1" si="912"/>
        <v>0</v>
      </c>
      <c r="KC175" s="1180">
        <f t="shared" ca="1" si="912"/>
        <v>0</v>
      </c>
      <c r="KL175" s="1180">
        <f t="shared" ca="1" si="913"/>
        <v>0</v>
      </c>
      <c r="KM175" s="1180">
        <f t="shared" ca="1" si="913"/>
        <v>0</v>
      </c>
      <c r="KN175" s="1180">
        <f t="shared" ca="1" si="913"/>
        <v>0</v>
      </c>
      <c r="KO175" s="1180">
        <f t="shared" ca="1" si="913"/>
        <v>0</v>
      </c>
      <c r="KP175" s="1180">
        <f t="shared" ca="1" si="913"/>
        <v>0</v>
      </c>
      <c r="KQ175" s="1180">
        <f t="shared" ca="1" si="913"/>
        <v>0</v>
      </c>
      <c r="KR175" s="1180">
        <f t="shared" ca="1" si="913"/>
        <v>0</v>
      </c>
      <c r="LA175" s="1180">
        <f t="shared" ca="1" si="914"/>
        <v>7.5517404606035636E-13</v>
      </c>
      <c r="LB175" s="1180">
        <f t="shared" ca="1" si="914"/>
        <v>1.9980393768912026E-14</v>
      </c>
      <c r="LC175" s="1180">
        <f t="shared" ca="1" si="914"/>
        <v>7.751544395649614E-13</v>
      </c>
      <c r="LD175" s="1180">
        <f t="shared" ca="1" si="914"/>
        <v>7.751544395649614E-13</v>
      </c>
      <c r="LE175" s="1180">
        <f t="shared" ca="1" si="914"/>
        <v>0</v>
      </c>
      <c r="LF175" s="1180">
        <f t="shared" ca="1" si="914"/>
        <v>0</v>
      </c>
      <c r="LG175" s="1180">
        <f t="shared" ca="1" si="914"/>
        <v>0</v>
      </c>
      <c r="LH175" s="1180">
        <f t="shared" ca="1" si="914"/>
        <v>0</v>
      </c>
      <c r="LI175" s="1180">
        <f t="shared" ca="1" si="914"/>
        <v>0</v>
      </c>
      <c r="LJ175" s="1180">
        <f t="shared" ca="1" si="914"/>
        <v>0</v>
      </c>
      <c r="LK175" s="1180">
        <f t="shared" ca="1" si="914"/>
        <v>0</v>
      </c>
      <c r="LW175" s="1180">
        <f t="shared" ca="1" si="915"/>
        <v>0</v>
      </c>
      <c r="LX175" s="1180">
        <f t="shared" ca="1" si="915"/>
        <v>0</v>
      </c>
      <c r="LY175" s="1180">
        <f t="shared" ca="1" si="915"/>
        <v>0.4003551572823863</v>
      </c>
      <c r="LZ175" s="1180">
        <f t="shared" ca="1" si="915"/>
        <v>4.4609048499314914E-3</v>
      </c>
      <c r="MA175" s="1180">
        <f t="shared" ca="1" si="915"/>
        <v>0.40481606192968256</v>
      </c>
      <c r="MB175" s="1180">
        <f t="shared" ca="1" si="915"/>
        <v>7.751544395649614E-13</v>
      </c>
      <c r="MC175" s="1180">
        <f t="shared" ca="1" si="915"/>
        <v>0</v>
      </c>
      <c r="MD175" s="1180">
        <f t="shared" ca="1" si="915"/>
        <v>0</v>
      </c>
      <c r="ME175" s="1180">
        <f t="shared" ca="1" si="915"/>
        <v>0</v>
      </c>
      <c r="MF175" s="1180">
        <f t="shared" ca="1" si="915"/>
        <v>0</v>
      </c>
      <c r="MG175" s="1180">
        <f t="shared" ca="1" si="916"/>
        <v>0</v>
      </c>
      <c r="MH175" s="1180">
        <f t="shared" ca="1" si="916"/>
        <v>0</v>
      </c>
      <c r="MI175" s="1180">
        <f t="shared" ca="1" si="916"/>
        <v>0</v>
      </c>
      <c r="MJ175" s="1180">
        <f t="shared" ca="1" si="916"/>
        <v>0</v>
      </c>
      <c r="MK175" s="1180">
        <f t="shared" ca="1" si="916"/>
        <v>0</v>
      </c>
      <c r="ML175" s="1180">
        <f t="shared" ca="1" si="916"/>
        <v>0</v>
      </c>
      <c r="MM175" s="1180">
        <f t="shared" ca="1" si="916"/>
        <v>0</v>
      </c>
      <c r="MN175" s="1180">
        <f t="shared" ca="1" si="916"/>
        <v>0</v>
      </c>
      <c r="MO175" s="1180">
        <f t="shared" ca="1" si="916"/>
        <v>0</v>
      </c>
      <c r="NA175" s="1180">
        <f t="shared" ca="1" si="917"/>
        <v>2.9977186123325193E-7</v>
      </c>
      <c r="NB175" s="1180">
        <f t="shared" ca="1" si="917"/>
        <v>2.1900618000745738E-14</v>
      </c>
      <c r="NC175" s="1180">
        <f t="shared" ca="1" si="917"/>
        <v>2.9977183920767823E-7</v>
      </c>
      <c r="ND175" s="1180">
        <f t="shared" ca="1" si="917"/>
        <v>0</v>
      </c>
      <c r="NE175" s="1180">
        <f t="shared" ca="1" si="917"/>
        <v>0</v>
      </c>
      <c r="NF175" s="1180">
        <f t="shared" ca="1" si="917"/>
        <v>0</v>
      </c>
      <c r="NG175" s="1180">
        <f t="shared" ca="1" si="917"/>
        <v>0</v>
      </c>
      <c r="NH175" s="1180">
        <f t="shared" ca="1" si="917"/>
        <v>0</v>
      </c>
      <c r="NI175" s="1180">
        <f t="shared" ca="1" si="917"/>
        <v>0</v>
      </c>
      <c r="NJ175" s="1180">
        <f t="shared" ca="1" si="917"/>
        <v>0</v>
      </c>
      <c r="NK175" s="1180">
        <f t="shared" ca="1" si="917"/>
        <v>0</v>
      </c>
      <c r="NL175" s="1180">
        <f t="shared" ca="1" si="917"/>
        <v>0</v>
      </c>
      <c r="NM175" s="1180">
        <f t="shared" ca="1" si="917"/>
        <v>0</v>
      </c>
      <c r="NN175" s="1180">
        <f t="shared" ca="1" si="917"/>
        <v>0</v>
      </c>
      <c r="NO175" s="1180">
        <f t="shared" ca="1" si="917"/>
        <v>0</v>
      </c>
      <c r="NP175" s="1180">
        <f t="shared" ca="1" si="917"/>
        <v>0</v>
      </c>
      <c r="OH175" s="1180">
        <f t="shared" ca="1" si="918"/>
        <v>0</v>
      </c>
      <c r="OI175" s="1180">
        <f t="shared" ca="1" si="918"/>
        <v>0</v>
      </c>
      <c r="OJ175" s="1180">
        <f t="shared" ca="1" si="918"/>
        <v>0</v>
      </c>
      <c r="OK175" s="1180">
        <f t="shared" ca="1" si="918"/>
        <v>0</v>
      </c>
      <c r="OL175" s="1180">
        <f t="shared" ca="1" si="918"/>
        <v>0</v>
      </c>
      <c r="OM175" s="1180">
        <f t="shared" ca="1" si="918"/>
        <v>0</v>
      </c>
      <c r="ON175" s="1180">
        <f t="shared" ca="1" si="918"/>
        <v>0</v>
      </c>
      <c r="OO175" s="1180">
        <f t="shared" ca="1" si="918"/>
        <v>0</v>
      </c>
      <c r="PA175" s="1180">
        <f t="shared" ca="1" si="919"/>
        <v>0</v>
      </c>
      <c r="PB175" s="1180">
        <f t="shared" ca="1" si="919"/>
        <v>0</v>
      </c>
      <c r="PC175" s="1180">
        <f t="shared" ca="1" si="919"/>
        <v>0</v>
      </c>
      <c r="PD175" s="1180">
        <f t="shared" ca="1" si="919"/>
        <v>0</v>
      </c>
      <c r="PE175" s="1180">
        <f t="shared" ca="1" si="919"/>
        <v>0</v>
      </c>
      <c r="PF175" s="1180">
        <f t="shared" ca="1" si="919"/>
        <v>0</v>
      </c>
      <c r="PG175" s="1180">
        <f t="shared" ca="1" si="919"/>
        <v>0</v>
      </c>
      <c r="PH175" s="1180">
        <f t="shared" ca="1" si="919"/>
        <v>0</v>
      </c>
      <c r="PI175" s="1180">
        <f t="shared" ca="1" si="919"/>
        <v>0</v>
      </c>
      <c r="PJ175" s="1180">
        <f t="shared" ca="1" si="919"/>
        <v>0</v>
      </c>
      <c r="PK175" s="1180">
        <f t="shared" ca="1" si="919"/>
        <v>0</v>
      </c>
      <c r="PW175" s="1180">
        <f t="shared" ca="1" si="898"/>
        <v>0</v>
      </c>
      <c r="PX175" s="1180">
        <f t="shared" ca="1" si="898"/>
        <v>0</v>
      </c>
      <c r="PY175" s="1180">
        <f t="shared" ca="1" si="898"/>
        <v>0</v>
      </c>
      <c r="PZ175" s="1180">
        <f t="shared" ca="1" si="898"/>
        <v>0</v>
      </c>
    </row>
    <row r="176" spans="1:442" ht="12" customHeight="1">
      <c r="A176" s="1">
        <v>144</v>
      </c>
      <c r="B176" s="1" t="s">
        <v>2649</v>
      </c>
      <c r="C176" s="1" t="s">
        <v>67</v>
      </c>
      <c r="D176" s="1" t="s">
        <v>93</v>
      </c>
      <c r="E176" s="1181">
        <v>12.010999999999999</v>
      </c>
      <c r="F176" s="1">
        <v>-9.3988248780000005E-2</v>
      </c>
      <c r="J176" s="1180">
        <f t="shared" ca="1" si="876"/>
        <v>0</v>
      </c>
      <c r="K176" s="1180">
        <f t="shared" ca="1" si="876"/>
        <v>0</v>
      </c>
      <c r="T176" s="1180">
        <f t="shared" ca="1" si="899"/>
        <v>0</v>
      </c>
      <c r="U176" s="1180">
        <f t="shared" ca="1" si="899"/>
        <v>0</v>
      </c>
      <c r="V176" s="1180">
        <f t="shared" ca="1" si="899"/>
        <v>-3.2334658911046946E-4</v>
      </c>
      <c r="W176" s="1180">
        <f t="shared" ca="1" si="899"/>
        <v>0</v>
      </c>
      <c r="X176" s="1180">
        <f t="shared" ca="1" si="899"/>
        <v>0</v>
      </c>
      <c r="Y176" s="1180">
        <f t="shared" ca="1" si="899"/>
        <v>-5.1382513977348028</v>
      </c>
      <c r="Z176" s="1180">
        <f t="shared" ca="1" si="899"/>
        <v>-5.5173056842321231E-4</v>
      </c>
      <c r="AA176" s="1180">
        <f t="shared" ca="1" si="899"/>
        <v>-5.137699667699275</v>
      </c>
      <c r="AB176" s="1180">
        <f t="shared" ca="1" si="899"/>
        <v>0</v>
      </c>
      <c r="AC176" s="1180">
        <f t="shared" ca="1" si="899"/>
        <v>-3.2334658911046946E-4</v>
      </c>
      <c r="AD176" s="1180">
        <f t="shared" ca="1" si="899"/>
        <v>0</v>
      </c>
      <c r="AM176" s="1180">
        <f t="shared" ca="1" si="900"/>
        <v>0</v>
      </c>
      <c r="AN176" s="1180">
        <f t="shared" ca="1" si="900"/>
        <v>0</v>
      </c>
      <c r="AO176" s="1180">
        <f t="shared" ca="1" si="900"/>
        <v>-5.137699667699275</v>
      </c>
      <c r="AP176" s="1180">
        <f t="shared" ca="1" si="900"/>
        <v>-5.137699667699275</v>
      </c>
      <c r="AQ176" s="1180">
        <f t="shared" ca="1" si="900"/>
        <v>-1.7135477240424216E-4</v>
      </c>
      <c r="AR176" s="1180">
        <f t="shared" ca="1" si="900"/>
        <v>-9.5049669631264868E-7</v>
      </c>
      <c r="AS176" s="1180">
        <f t="shared" ca="1" si="900"/>
        <v>-5.5078007185992769E-4</v>
      </c>
      <c r="AT176" s="1180">
        <f t="shared" ca="1" si="900"/>
        <v>-5.7402479779134148E-8</v>
      </c>
      <c r="AU176" s="1180">
        <f t="shared" ca="1" si="900"/>
        <v>-1.7224786656991198E-4</v>
      </c>
      <c r="AV176" s="1180">
        <f t="shared" ca="1" si="900"/>
        <v>-5.137528311886121</v>
      </c>
      <c r="AW176" s="1180">
        <f t="shared" ca="1" si="900"/>
        <v>-5.7402479779134148E-8</v>
      </c>
      <c r="AX176" s="1180">
        <f t="shared" ca="1" si="900"/>
        <v>-7.2308534082745452E-4</v>
      </c>
      <c r="AY176" s="1180">
        <f t="shared" ca="1" si="900"/>
        <v>0</v>
      </c>
      <c r="AZ176" s="1180">
        <f t="shared" ca="1" si="900"/>
        <v>0</v>
      </c>
      <c r="BA176" s="1180">
        <f t="shared" ca="1" si="900"/>
        <v>0</v>
      </c>
      <c r="BB176" s="1180">
        <f t="shared" ca="1" si="900"/>
        <v>-5.137528311886121</v>
      </c>
      <c r="BN176" s="1180">
        <f t="shared" ca="1" si="901"/>
        <v>-0.51375283118861215</v>
      </c>
      <c r="BO176" s="1180">
        <f t="shared" ca="1" si="901"/>
        <v>-0.51375281710328635</v>
      </c>
      <c r="BP176" s="1180">
        <f t="shared" ca="1" si="901"/>
        <v>-1.4212581600328654E-8</v>
      </c>
      <c r="BQ176" s="1180">
        <f t="shared" ca="1" si="901"/>
        <v>0</v>
      </c>
      <c r="BR176" s="1180">
        <f t="shared" ca="1" si="901"/>
        <v>0</v>
      </c>
      <c r="CD176" s="1180">
        <f t="shared" ca="1" si="902"/>
        <v>-5.137528311886121</v>
      </c>
      <c r="CE176" s="1180">
        <f t="shared" ca="1" si="902"/>
        <v>-5.137528311886121</v>
      </c>
      <c r="CF176" s="1180">
        <f t="shared" ca="1" si="902"/>
        <v>-0.51375283118861215</v>
      </c>
      <c r="CG176" s="1180">
        <f t="shared" ca="1" si="902"/>
        <v>-0.51375281710328635</v>
      </c>
      <c r="CH176" s="1180">
        <f t="shared" ca="1" si="902"/>
        <v>-5.137528311886121</v>
      </c>
      <c r="CI176" s="1180">
        <f t="shared" ca="1" si="902"/>
        <v>0</v>
      </c>
      <c r="CJ176" s="1180">
        <f t="shared" ca="1" si="902"/>
        <v>0</v>
      </c>
      <c r="CK176" s="1180">
        <f t="shared" ca="1" si="902"/>
        <v>-5.1375281553825012</v>
      </c>
      <c r="CL176" s="1180">
        <f t="shared" ca="1" si="902"/>
        <v>-1.3775953403899826E-7</v>
      </c>
      <c r="CM176" s="1180">
        <f t="shared" ca="1" si="902"/>
        <v>0</v>
      </c>
      <c r="CN176" s="1180">
        <f t="shared" ca="1" si="902"/>
        <v>-5.137528311886121</v>
      </c>
      <c r="CO176" s="1180">
        <f t="shared" ca="1" si="902"/>
        <v>-1.5198293512581229E-7</v>
      </c>
      <c r="DA176" s="1180">
        <f t="shared" ca="1" si="903"/>
        <v>0</v>
      </c>
      <c r="DB176" s="1180">
        <f t="shared" ca="1" si="903"/>
        <v>0</v>
      </c>
      <c r="DC176" s="1180">
        <f t="shared" ca="1" si="903"/>
        <v>0</v>
      </c>
      <c r="DD176" s="1180">
        <f t="shared" ca="1" si="903"/>
        <v>0</v>
      </c>
      <c r="DE176" s="1180">
        <f t="shared" ca="1" si="903"/>
        <v>0</v>
      </c>
      <c r="DF176" s="1180">
        <f t="shared" ca="1" si="903"/>
        <v>0</v>
      </c>
      <c r="DG176" s="1180">
        <f t="shared" ca="1" si="903"/>
        <v>0</v>
      </c>
      <c r="DH176" s="1180">
        <f t="shared" ca="1" si="903"/>
        <v>0</v>
      </c>
      <c r="DI176" s="1180">
        <f t="shared" ca="1" si="903"/>
        <v>0</v>
      </c>
      <c r="DJ176" s="1180">
        <f t="shared" ca="1" si="903"/>
        <v>0</v>
      </c>
      <c r="DV176" s="1180">
        <f t="shared" ca="1" si="904"/>
        <v>0</v>
      </c>
      <c r="DW176" s="1180">
        <f t="shared" ca="1" si="904"/>
        <v>0</v>
      </c>
      <c r="DX176" s="1180">
        <f t="shared" ca="1" si="904"/>
        <v>0</v>
      </c>
      <c r="DY176" s="1180">
        <f t="shared" ca="1" si="904"/>
        <v>0</v>
      </c>
      <c r="DZ176" s="1180">
        <f t="shared" ca="1" si="904"/>
        <v>0</v>
      </c>
      <c r="EA176" s="1180">
        <f t="shared" ca="1" si="904"/>
        <v>0</v>
      </c>
      <c r="EB176" s="1180">
        <f t="shared" ca="1" si="904"/>
        <v>0</v>
      </c>
      <c r="EC176" s="1180">
        <f t="shared" ca="1" si="904"/>
        <v>0</v>
      </c>
      <c r="ED176" s="1180">
        <f t="shared" ca="1" si="904"/>
        <v>0</v>
      </c>
      <c r="EE176" s="1180">
        <f t="shared" ca="1" si="904"/>
        <v>0</v>
      </c>
      <c r="EF176" s="1180">
        <f t="shared" ca="1" si="904"/>
        <v>0</v>
      </c>
      <c r="EG176" s="1180">
        <f t="shared" ca="1" si="904"/>
        <v>0</v>
      </c>
      <c r="EH176" s="1180">
        <f t="shared" ca="1" si="904"/>
        <v>0</v>
      </c>
      <c r="EI176" s="1180">
        <f t="shared" ca="1" si="904"/>
        <v>0</v>
      </c>
      <c r="EJ176" s="1180">
        <f t="shared" ca="1" si="904"/>
        <v>0</v>
      </c>
      <c r="EK176" s="1180">
        <f t="shared" ca="1" si="904"/>
        <v>0</v>
      </c>
      <c r="EW176" s="1180">
        <f t="shared" ca="1" si="905"/>
        <v>-5.137528311886121</v>
      </c>
      <c r="EX176" s="1180">
        <f t="shared" ca="1" si="905"/>
        <v>-5.137528311886121</v>
      </c>
      <c r="EY176" s="1180">
        <f t="shared" ca="1" si="905"/>
        <v>-5.1372049597575646</v>
      </c>
      <c r="EZ176" s="1180">
        <f t="shared" ca="1" si="905"/>
        <v>-5.1372049597575646</v>
      </c>
      <c r="FA176" s="1180">
        <f t="shared" ca="1" si="905"/>
        <v>-1.0819158610277508E-11</v>
      </c>
      <c r="FB176" s="1180">
        <f t="shared" ca="1" si="905"/>
        <v>-3.2334661023845814E-4</v>
      </c>
      <c r="FN176" s="1180">
        <f t="shared" ca="1" si="906"/>
        <v>-1.4212581600328654E-8</v>
      </c>
      <c r="FO176" s="1180">
        <f t="shared" ca="1" si="906"/>
        <v>-1.3775953403899826E-7</v>
      </c>
      <c r="FP176" s="1180">
        <f t="shared" ca="1" si="906"/>
        <v>-1.0819158610277508E-11</v>
      </c>
      <c r="FQ176" s="1180">
        <f t="shared" ca="1" si="906"/>
        <v>-3.2334661023845814E-4</v>
      </c>
      <c r="FR176" s="1180">
        <f t="shared" ca="1" si="906"/>
        <v>0</v>
      </c>
      <c r="FS176" s="1180">
        <f t="shared" ca="1" si="906"/>
        <v>-3.2334658911046946E-4</v>
      </c>
      <c r="FT176" s="1180">
        <f t="shared" ca="1" si="906"/>
        <v>0</v>
      </c>
      <c r="FU176" s="1180">
        <f t="shared" ca="1" si="906"/>
        <v>-1.5198293512581229E-7</v>
      </c>
      <c r="FV176" s="1180">
        <f t="shared" ca="1" si="906"/>
        <v>0</v>
      </c>
      <c r="FW176" s="1180">
        <f t="shared" ca="1" si="906"/>
        <v>-2.1765940836010853E-32</v>
      </c>
      <c r="FX176" s="1180">
        <f t="shared" ca="1" si="906"/>
        <v>-1.5198293512581229E-7</v>
      </c>
      <c r="GJ176" s="1180">
        <f t="shared" ca="1" si="907"/>
        <v>0</v>
      </c>
      <c r="GK176" s="1180">
        <f t="shared" ca="1" si="907"/>
        <v>0</v>
      </c>
      <c r="GL176" s="1180">
        <f t="shared" ca="1" si="907"/>
        <v>0</v>
      </c>
      <c r="GM176" s="1180">
        <f t="shared" ca="1" si="907"/>
        <v>0</v>
      </c>
      <c r="GN176" s="1180">
        <f t="shared" ca="1" si="907"/>
        <v>0</v>
      </c>
      <c r="GO176" s="1180">
        <f t="shared" ca="1" si="907"/>
        <v>0</v>
      </c>
      <c r="GP176" s="1180">
        <f t="shared" ca="1" si="907"/>
        <v>0</v>
      </c>
      <c r="GQ176" s="1180">
        <f t="shared" ca="1" si="907"/>
        <v>0</v>
      </c>
      <c r="HC176" s="1180">
        <f t="shared" ca="1" si="908"/>
        <v>-5.1372049597575646</v>
      </c>
      <c r="HD176" s="1180">
        <f t="shared" ca="1" si="908"/>
        <v>-4.9459869827029452</v>
      </c>
      <c r="HE176" s="1180">
        <f t="shared" ca="1" si="908"/>
        <v>0</v>
      </c>
      <c r="HF176" s="1180">
        <f t="shared" ca="1" si="908"/>
        <v>-2.2379100968057443E-7</v>
      </c>
      <c r="HG176" s="1180">
        <f t="shared" ca="1" si="908"/>
        <v>-0.19121775951458872</v>
      </c>
      <c r="HH176" s="1180">
        <f t="shared" ca="1" si="908"/>
        <v>-4.9459869827029452</v>
      </c>
      <c r="HT176" s="1180">
        <f t="shared" ca="1" si="909"/>
        <v>-7.2308534082745452E-4</v>
      </c>
      <c r="HU176" s="1180">
        <f t="shared" ca="1" si="909"/>
        <v>-4.9459869827029452</v>
      </c>
      <c r="HV176" s="1180">
        <f t="shared" ca="1" si="909"/>
        <v>-4.946710068551627</v>
      </c>
      <c r="HW176" s="1180">
        <f t="shared" ca="1" si="909"/>
        <v>-4.946710068551627</v>
      </c>
      <c r="HX176" s="1180">
        <f t="shared" ca="1" si="909"/>
        <v>-0.41357939894388712</v>
      </c>
      <c r="HY176" s="1180">
        <f t="shared" ca="1" si="909"/>
        <v>-3.1624478585596909E-2</v>
      </c>
      <c r="HZ176" s="1180">
        <f t="shared" ca="1" si="909"/>
        <v>-4.176107545544282E-8</v>
      </c>
      <c r="IA176" s="1180">
        <f t="shared" ca="1" si="909"/>
        <v>-1.3765533940666288E-8</v>
      </c>
      <c r="IB176" s="1180">
        <f t="shared" ca="1" si="909"/>
        <v>0</v>
      </c>
      <c r="IC176" s="1180">
        <f t="shared" ca="1" si="909"/>
        <v>0</v>
      </c>
      <c r="ID176" s="1180">
        <f t="shared" ca="1" si="909"/>
        <v>0</v>
      </c>
      <c r="IE176" s="1180">
        <f t="shared" ca="1" si="909"/>
        <v>0</v>
      </c>
      <c r="IQ176" s="1180">
        <f t="shared" ca="1" si="910"/>
        <v>-0.41357939894388712</v>
      </c>
      <c r="IR176" s="1180">
        <f t="shared" ca="1" si="910"/>
        <v>-3.1624478585596909E-2</v>
      </c>
      <c r="IS176" s="1180">
        <f t="shared" ca="1" si="910"/>
        <v>-0.10256994713182573</v>
      </c>
      <c r="IT176" s="1180">
        <f t="shared" ca="1" si="910"/>
        <v>-0.1341944261869335</v>
      </c>
      <c r="IU176" s="1180">
        <f t="shared" ca="1" si="910"/>
        <v>-0.1253279522837589</v>
      </c>
      <c r="IV176" s="1180">
        <f t="shared" ca="1" si="910"/>
        <v>-3.0005859931844001</v>
      </c>
      <c r="IW176" s="1180">
        <f t="shared" ca="1" si="910"/>
        <v>-2.4616787374239619</v>
      </c>
      <c r="IX176" s="1180">
        <f t="shared" ca="1" si="910"/>
        <v>-9.9451225163867646E-8</v>
      </c>
      <c r="IY176" s="1180">
        <f t="shared" ca="1" si="910"/>
        <v>-8.8664735901673696E-3</v>
      </c>
      <c r="IZ176" s="1180">
        <f t="shared" ca="1" si="910"/>
        <v>-0.43633730471602183</v>
      </c>
      <c r="JA176" s="1180">
        <f t="shared" ca="1" si="911"/>
        <v>-2.5642486900334149</v>
      </c>
      <c r="JB176" s="1180">
        <f t="shared" ca="1" si="911"/>
        <v>0</v>
      </c>
      <c r="JC176" s="1180">
        <f t="shared" ca="1" si="911"/>
        <v>-0.43633729141321415</v>
      </c>
      <c r="JD176" s="1180">
        <f t="shared" ca="1" si="911"/>
        <v>0</v>
      </c>
      <c r="JE176" s="1180">
        <f t="shared" ca="1" si="911"/>
        <v>-0.43633730471602183</v>
      </c>
      <c r="JF176" s="1180">
        <f t="shared" ca="1" si="911"/>
        <v>0</v>
      </c>
      <c r="JG176" s="1180">
        <f t="shared" ca="1" si="911"/>
        <v>0</v>
      </c>
      <c r="JH176" s="1180">
        <f t="shared" ca="1" si="911"/>
        <v>-1.3765533940666288E-8</v>
      </c>
      <c r="JT176" s="1180">
        <f t="shared" ca="1" si="912"/>
        <v>0</v>
      </c>
      <c r="JU176" s="1180">
        <f t="shared" ca="1" si="912"/>
        <v>0</v>
      </c>
      <c r="JV176" s="1180">
        <f t="shared" ca="1" si="912"/>
        <v>0</v>
      </c>
      <c r="JW176" s="1180">
        <f t="shared" ca="1" si="912"/>
        <v>0</v>
      </c>
      <c r="JX176" s="1180">
        <f t="shared" ca="1" si="912"/>
        <v>0</v>
      </c>
      <c r="JY176" s="1180">
        <f t="shared" ca="1" si="912"/>
        <v>0</v>
      </c>
      <c r="JZ176" s="1180">
        <f t="shared" ca="1" si="912"/>
        <v>0</v>
      </c>
      <c r="KA176" s="1180">
        <f t="shared" ca="1" si="912"/>
        <v>0</v>
      </c>
      <c r="KB176" s="1180">
        <f t="shared" ca="1" si="912"/>
        <v>0</v>
      </c>
      <c r="KC176" s="1180">
        <f t="shared" ca="1" si="912"/>
        <v>0</v>
      </c>
      <c r="KL176" s="1180">
        <f t="shared" ca="1" si="913"/>
        <v>0</v>
      </c>
      <c r="KM176" s="1180">
        <f t="shared" ca="1" si="913"/>
        <v>0</v>
      </c>
      <c r="KN176" s="1180">
        <f t="shared" ca="1" si="913"/>
        <v>0</v>
      </c>
      <c r="KO176" s="1180">
        <f t="shared" ca="1" si="913"/>
        <v>0</v>
      </c>
      <c r="KP176" s="1180">
        <f t="shared" ca="1" si="913"/>
        <v>0</v>
      </c>
      <c r="KQ176" s="1180">
        <f t="shared" ca="1" si="913"/>
        <v>0</v>
      </c>
      <c r="KR176" s="1180">
        <f t="shared" ca="1" si="913"/>
        <v>0</v>
      </c>
      <c r="LA176" s="1180">
        <f t="shared" ca="1" si="914"/>
        <v>-2.2379100968057443E-7</v>
      </c>
      <c r="LB176" s="1180">
        <f t="shared" ca="1" si="914"/>
        <v>-4.176107545544282E-8</v>
      </c>
      <c r="LC176" s="1180">
        <f t="shared" ca="1" si="914"/>
        <v>-2.6555208576203169E-7</v>
      </c>
      <c r="LD176" s="1180">
        <f t="shared" ca="1" si="914"/>
        <v>-2.6555208576203169E-7</v>
      </c>
      <c r="LE176" s="1180">
        <f t="shared" ca="1" si="914"/>
        <v>0</v>
      </c>
      <c r="LF176" s="1180">
        <f t="shared" ca="1" si="914"/>
        <v>0</v>
      </c>
      <c r="LG176" s="1180">
        <f t="shared" ca="1" si="914"/>
        <v>0</v>
      </c>
      <c r="LH176" s="1180">
        <f t="shared" ca="1" si="914"/>
        <v>0</v>
      </c>
      <c r="LI176" s="1180">
        <f t="shared" ca="1" si="914"/>
        <v>0</v>
      </c>
      <c r="LJ176" s="1180">
        <f t="shared" ca="1" si="914"/>
        <v>0</v>
      </c>
      <c r="LK176" s="1180">
        <f t="shared" ca="1" si="914"/>
        <v>0</v>
      </c>
      <c r="LW176" s="1180">
        <f t="shared" ca="1" si="915"/>
        <v>0</v>
      </c>
      <c r="LX176" s="1180">
        <f t="shared" ca="1" si="915"/>
        <v>0</v>
      </c>
      <c r="LY176" s="1180">
        <f t="shared" ca="1" si="915"/>
        <v>-0.19121775951458872</v>
      </c>
      <c r="LZ176" s="1180">
        <f t="shared" ca="1" si="915"/>
        <v>-8.8664735901673696E-3</v>
      </c>
      <c r="MA176" s="1180">
        <f t="shared" ca="1" si="915"/>
        <v>-0.20008423341776335</v>
      </c>
      <c r="MB176" s="1180">
        <f t="shared" ca="1" si="915"/>
        <v>-2.6555208576203169E-7</v>
      </c>
      <c r="MC176" s="1180">
        <f t="shared" ca="1" si="915"/>
        <v>0</v>
      </c>
      <c r="MD176" s="1180">
        <f t="shared" ca="1" si="915"/>
        <v>0</v>
      </c>
      <c r="ME176" s="1180">
        <f t="shared" ca="1" si="915"/>
        <v>0</v>
      </c>
      <c r="MF176" s="1180">
        <f t="shared" ca="1" si="915"/>
        <v>0</v>
      </c>
      <c r="MG176" s="1180">
        <f t="shared" ca="1" si="916"/>
        <v>0</v>
      </c>
      <c r="MH176" s="1180">
        <f t="shared" ca="1" si="916"/>
        <v>0</v>
      </c>
      <c r="MI176" s="1180">
        <f t="shared" ca="1" si="916"/>
        <v>0</v>
      </c>
      <c r="MJ176" s="1180">
        <f t="shared" ca="1" si="916"/>
        <v>0</v>
      </c>
      <c r="MK176" s="1180">
        <f t="shared" ca="1" si="916"/>
        <v>0</v>
      </c>
      <c r="ML176" s="1180">
        <f t="shared" ca="1" si="916"/>
        <v>0</v>
      </c>
      <c r="MM176" s="1180">
        <f t="shared" ca="1" si="916"/>
        <v>0</v>
      </c>
      <c r="MN176" s="1180">
        <f t="shared" ca="1" si="916"/>
        <v>0</v>
      </c>
      <c r="MO176" s="1180">
        <f t="shared" ca="1" si="916"/>
        <v>0</v>
      </c>
      <c r="NA176" s="1180">
        <f t="shared" ca="1" si="917"/>
        <v>-5.5173056842321231E-4</v>
      </c>
      <c r="NB176" s="1180">
        <f t="shared" ca="1" si="917"/>
        <v>-9.5049669631264868E-7</v>
      </c>
      <c r="NC176" s="1180">
        <f t="shared" ca="1" si="917"/>
        <v>-5.5078007185992769E-4</v>
      </c>
      <c r="ND176" s="1180">
        <f t="shared" ca="1" si="917"/>
        <v>0</v>
      </c>
      <c r="NE176" s="1180">
        <f t="shared" ca="1" si="917"/>
        <v>0</v>
      </c>
      <c r="NF176" s="1180">
        <f t="shared" ca="1" si="917"/>
        <v>0</v>
      </c>
      <c r="NG176" s="1180">
        <f t="shared" ca="1" si="917"/>
        <v>0</v>
      </c>
      <c r="NH176" s="1180">
        <f t="shared" ca="1" si="917"/>
        <v>0</v>
      </c>
      <c r="NI176" s="1180">
        <f t="shared" ca="1" si="917"/>
        <v>0</v>
      </c>
      <c r="NJ176" s="1180">
        <f t="shared" ca="1" si="917"/>
        <v>0</v>
      </c>
      <c r="NK176" s="1180">
        <f t="shared" ca="1" si="917"/>
        <v>0</v>
      </c>
      <c r="NL176" s="1180">
        <f t="shared" ca="1" si="917"/>
        <v>0</v>
      </c>
      <c r="NM176" s="1180">
        <f t="shared" ca="1" si="917"/>
        <v>0</v>
      </c>
      <c r="NN176" s="1180">
        <f t="shared" ca="1" si="917"/>
        <v>0</v>
      </c>
      <c r="NO176" s="1180">
        <f t="shared" ca="1" si="917"/>
        <v>0</v>
      </c>
      <c r="NP176" s="1180">
        <f t="shared" ca="1" si="917"/>
        <v>0</v>
      </c>
      <c r="OH176" s="1180">
        <f t="shared" ca="1" si="918"/>
        <v>0</v>
      </c>
      <c r="OI176" s="1180">
        <f t="shared" ca="1" si="918"/>
        <v>0</v>
      </c>
      <c r="OJ176" s="1180">
        <f t="shared" ca="1" si="918"/>
        <v>0</v>
      </c>
      <c r="OK176" s="1180">
        <f t="shared" ca="1" si="918"/>
        <v>0</v>
      </c>
      <c r="OL176" s="1180">
        <f t="shared" ca="1" si="918"/>
        <v>0</v>
      </c>
      <c r="OM176" s="1180">
        <f t="shared" ca="1" si="918"/>
        <v>0</v>
      </c>
      <c r="ON176" s="1180">
        <f t="shared" ca="1" si="918"/>
        <v>0</v>
      </c>
      <c r="OO176" s="1180">
        <f t="shared" ca="1" si="918"/>
        <v>0</v>
      </c>
      <c r="PA176" s="1180">
        <f t="shared" ca="1" si="919"/>
        <v>0</v>
      </c>
      <c r="PB176" s="1180">
        <f t="shared" ca="1" si="919"/>
        <v>0</v>
      </c>
      <c r="PC176" s="1180">
        <f t="shared" ca="1" si="919"/>
        <v>0</v>
      </c>
      <c r="PD176" s="1180">
        <f t="shared" ca="1" si="919"/>
        <v>0</v>
      </c>
      <c r="PE176" s="1180">
        <f t="shared" ca="1" si="919"/>
        <v>0</v>
      </c>
      <c r="PF176" s="1180">
        <f t="shared" ca="1" si="919"/>
        <v>0</v>
      </c>
      <c r="PG176" s="1180">
        <f t="shared" ca="1" si="919"/>
        <v>0</v>
      </c>
      <c r="PH176" s="1180">
        <f t="shared" ca="1" si="919"/>
        <v>0</v>
      </c>
      <c r="PI176" s="1180">
        <f t="shared" ca="1" si="919"/>
        <v>0</v>
      </c>
      <c r="PJ176" s="1180">
        <f t="shared" ca="1" si="919"/>
        <v>0</v>
      </c>
      <c r="PK176" s="1180">
        <f t="shared" ca="1" si="919"/>
        <v>0</v>
      </c>
      <c r="PW176" s="1180">
        <f t="shared" ca="1" si="898"/>
        <v>0</v>
      </c>
      <c r="PX176" s="1180">
        <f t="shared" ca="1" si="898"/>
        <v>0</v>
      </c>
      <c r="PY176" s="1180">
        <f t="shared" ca="1" si="898"/>
        <v>0</v>
      </c>
      <c r="PZ176" s="1180">
        <f t="shared" ca="1" si="898"/>
        <v>0</v>
      </c>
    </row>
    <row r="177" spans="1:442" ht="12" customHeight="1">
      <c r="C177" s="1" t="s">
        <v>2636</v>
      </c>
      <c r="D177" s="1" t="s">
        <v>1130</v>
      </c>
      <c r="J177" s="1">
        <f ca="1">SUM(J115:J176)</f>
        <v>-79.923572644710632</v>
      </c>
      <c r="K177" s="1">
        <f ca="1">SUM(K115:K176)</f>
        <v>-79.923572644710632</v>
      </c>
      <c r="T177" s="1">
        <f t="shared" ref="T177:AD177" ca="1" si="920">SUM(T115:T176)</f>
        <v>-79.923572644710632</v>
      </c>
      <c r="U177" s="1">
        <f t="shared" ca="1" si="920"/>
        <v>-587.3084435998901</v>
      </c>
      <c r="V177" s="1">
        <f t="shared" ca="1" si="920"/>
        <v>-151.54708763225898</v>
      </c>
      <c r="W177" s="1">
        <f t="shared" ca="1" si="920"/>
        <v>-16.06438735896463</v>
      </c>
      <c r="X177" s="1">
        <f t="shared" ca="1" si="920"/>
        <v>-102.1498967488691</v>
      </c>
      <c r="Y177" s="1">
        <f t="shared" ca="1" si="920"/>
        <v>-1042.7577481253277</v>
      </c>
      <c r="Z177" s="1">
        <f t="shared" ca="1" si="920"/>
        <v>-81.971172557684909</v>
      </c>
      <c r="AA177" s="1">
        <f t="shared" ca="1" si="920"/>
        <v>-960.78657575889838</v>
      </c>
      <c r="AB177" s="1">
        <f t="shared" ca="1" si="920"/>
        <v>-0.58074088913034527</v>
      </c>
      <c r="AC177" s="1">
        <f t="shared" ca="1" si="920"/>
        <v>-150.96634665695561</v>
      </c>
      <c r="AD177" s="1">
        <f t="shared" ca="1" si="920"/>
        <v>-0.58083627446528741</v>
      </c>
      <c r="AM177" s="1">
        <f t="shared" ref="AM177:BB177" ca="1" si="921">SUM(AM115:AM176)</f>
        <v>-587.3084435998901</v>
      </c>
      <c r="AN177" s="1">
        <f t="shared" ca="1" si="921"/>
        <v>-587.3084435998901</v>
      </c>
      <c r="AO177" s="1">
        <f t="shared" ca="1" si="921"/>
        <v>-960.78657575889838</v>
      </c>
      <c r="AP177" s="1">
        <f t="shared" ca="1" si="921"/>
        <v>-960.78657575889838</v>
      </c>
      <c r="AQ177" s="1">
        <f t="shared" ca="1" si="921"/>
        <v>-58.359703506527779</v>
      </c>
      <c r="AR177" s="1">
        <f t="shared" ca="1" si="921"/>
        <v>-65.530906736857716</v>
      </c>
      <c r="AS177" s="1">
        <f t="shared" ca="1" si="921"/>
        <v>-16.440265725448331</v>
      </c>
      <c r="AT177" s="1">
        <f t="shared" ca="1" si="921"/>
        <v>-54.03456238404528</v>
      </c>
      <c r="AU177" s="1">
        <f t="shared" ca="1" si="921"/>
        <v>-69.856047865646175</v>
      </c>
      <c r="AV177" s="1">
        <f t="shared" ca="1" si="921"/>
        <v>-902.42687479893164</v>
      </c>
      <c r="AW177" s="1">
        <f t="shared" ca="1" si="921"/>
        <v>-54.03456238404528</v>
      </c>
      <c r="AX177" s="1">
        <f t="shared" ca="1" si="921"/>
        <v>-140.33087606425491</v>
      </c>
      <c r="AY177" s="1">
        <f t="shared" ca="1" si="921"/>
        <v>3.8263577578158459E-2</v>
      </c>
      <c r="AZ177" s="1">
        <f t="shared" ca="1" si="921"/>
        <v>-630.28526871475674</v>
      </c>
      <c r="BA177" s="1">
        <f t="shared" ca="1" si="921"/>
        <v>-630.24700513717858</v>
      </c>
      <c r="BB177" s="1">
        <f t="shared" ca="1" si="921"/>
        <v>-1531.7097491175712</v>
      </c>
      <c r="BN177" s="1">
        <f ca="1">SUM(BN115:BN176)</f>
        <v>-168.49767803150081</v>
      </c>
      <c r="BO177" s="1">
        <f ca="1">SUM(BO115:BO176)</f>
        <v>-157.89140356472751</v>
      </c>
      <c r="BP177" s="1">
        <f ca="1">SUM(BP115:BP176)</f>
        <v>-0.79734735235552456</v>
      </c>
      <c r="BQ177" s="1">
        <f ca="1">SUM(BQ115:BQ176)</f>
        <v>-0.44401689558698526</v>
      </c>
      <c r="BR177" s="1">
        <f ca="1">SUM(BR115:BR176)</f>
        <v>3.9909987114842333E-5</v>
      </c>
      <c r="CD177" s="1">
        <f t="shared" ref="CD177:CO177" ca="1" si="922">SUM(CD115:CD176)</f>
        <v>-1531.7097491175712</v>
      </c>
      <c r="CE177" s="1">
        <f t="shared" ca="1" si="922"/>
        <v>-1531.7097491175712</v>
      </c>
      <c r="CF177" s="1">
        <f t="shared" ca="1" si="922"/>
        <v>-168.49767803150081</v>
      </c>
      <c r="CG177" s="1">
        <f t="shared" ca="1" si="922"/>
        <v>-157.89140356472751</v>
      </c>
      <c r="CH177" s="1">
        <f t="shared" ca="1" si="922"/>
        <v>-1586.2255827903259</v>
      </c>
      <c r="CI177" s="1">
        <f t="shared" ca="1" si="922"/>
        <v>-1.9980760223511052</v>
      </c>
      <c r="CJ177" s="1">
        <f t="shared" ca="1" si="922"/>
        <v>1.7691442058614137E-4</v>
      </c>
      <c r="CK177" s="1">
        <f t="shared" ca="1" si="922"/>
        <v>-1574.3081817078571</v>
      </c>
      <c r="CL177" s="1">
        <f t="shared" ca="1" si="922"/>
        <v>-7.8382123881844876</v>
      </c>
      <c r="CM177" s="1">
        <f t="shared" ca="1" si="922"/>
        <v>-54.515834086845921</v>
      </c>
      <c r="CN177" s="1">
        <f t="shared" ca="1" si="922"/>
        <v>-1687.4476766037983</v>
      </c>
      <c r="CO177" s="1">
        <f t="shared" ca="1" si="922"/>
        <v>-113.13949393029704</v>
      </c>
      <c r="DA177" s="1">
        <f t="shared" ref="DA177:DJ177" ca="1" si="923">SUM(DA115:DA176)</f>
        <v>-3.2534850845784984</v>
      </c>
      <c r="DB177" s="1">
        <f t="shared" ca="1" si="923"/>
        <v>-1.6576299108232703E-2</v>
      </c>
      <c r="DC177" s="1">
        <f t="shared" ca="1" si="923"/>
        <v>0</v>
      </c>
      <c r="DD177" s="1">
        <f t="shared" ca="1" si="923"/>
        <v>2.0832757375756185E-4</v>
      </c>
      <c r="DE177" s="1">
        <f t="shared" ca="1" si="923"/>
        <v>-3.0302983532382148</v>
      </c>
      <c r="DF177" s="1">
        <f t="shared" ca="1" si="923"/>
        <v>-0.19837917679873704</v>
      </c>
      <c r="DG177" s="1">
        <f t="shared" ca="1" si="923"/>
        <v>-3.0624164541451147</v>
      </c>
      <c r="DH177" s="1">
        <f t="shared" ca="1" si="923"/>
        <v>-3.0624164541451147</v>
      </c>
      <c r="DI177" s="1">
        <f t="shared" ca="1" si="923"/>
        <v>-2.9165871006158097</v>
      </c>
      <c r="DJ177" s="1">
        <f t="shared" ca="1" si="923"/>
        <v>-0.14582935503079048</v>
      </c>
      <c r="DV177" s="1">
        <f t="shared" ref="DV177:EK177" ca="1" si="924">SUM(DV115:DV176)</f>
        <v>-47.688761910527745</v>
      </c>
      <c r="DW177" s="1">
        <f t="shared" ca="1" si="924"/>
        <v>-11.323624953031018</v>
      </c>
      <c r="DX177" s="1">
        <f t="shared" ca="1" si="924"/>
        <v>-65.069701538874497</v>
      </c>
      <c r="DY177" s="1">
        <f t="shared" ca="1" si="924"/>
        <v>-3.2534850845784984</v>
      </c>
      <c r="DZ177" s="1">
        <f t="shared" ca="1" si="924"/>
        <v>0</v>
      </c>
      <c r="EA177" s="1">
        <f t="shared" ca="1" si="924"/>
        <v>-3.0302983532382148</v>
      </c>
      <c r="EB177" s="1">
        <f t="shared" ca="1" si="924"/>
        <v>-61.816216473786213</v>
      </c>
      <c r="EC177" s="1">
        <f t="shared" ca="1" si="924"/>
        <v>-0.33158631267400951</v>
      </c>
      <c r="ED177" s="1">
        <f t="shared" ca="1" si="924"/>
        <v>-54.515834086845921</v>
      </c>
      <c r="EE177" s="1">
        <f t="shared" ca="1" si="924"/>
        <v>-4.0762662386734503</v>
      </c>
      <c r="EF177" s="1">
        <f t="shared" ca="1" si="924"/>
        <v>-1.2658930333546389E-3</v>
      </c>
      <c r="EG177" s="1">
        <f t="shared" ca="1" si="924"/>
        <v>3.9790566563504071E-3</v>
      </c>
      <c r="EH177" s="1">
        <f t="shared" ca="1" si="924"/>
        <v>0</v>
      </c>
      <c r="EI177" s="1">
        <f t="shared" ca="1" si="924"/>
        <v>-0.33032041964065484</v>
      </c>
      <c r="EJ177" s="1">
        <f t="shared" ca="1" si="924"/>
        <v>0</v>
      </c>
      <c r="EK177" s="1">
        <f t="shared" ca="1" si="924"/>
        <v>-2.9165871006158097</v>
      </c>
      <c r="EW177" s="1">
        <f t="shared" ref="EW177:FB177" ca="1" si="925">SUM(EW115:EW176)</f>
        <v>-1687.4476766037983</v>
      </c>
      <c r="EX177" s="1">
        <f t="shared" ca="1" si="925"/>
        <v>-1687.4476766037983</v>
      </c>
      <c r="EY177" s="1">
        <f t="shared" ca="1" si="925"/>
        <v>-1448.8110658842641</v>
      </c>
      <c r="EZ177" s="1">
        <f t="shared" ca="1" si="925"/>
        <v>-1448.8110658842641</v>
      </c>
      <c r="FA177" s="1">
        <f t="shared" ca="1" si="925"/>
        <v>-0.49897981875108394</v>
      </c>
      <c r="FB177" s="1">
        <f t="shared" ca="1" si="925"/>
        <v>-238.13763116333755</v>
      </c>
      <c r="FN177" s="1">
        <f t="shared" ref="FN177:FX177" ca="1" si="926">SUM(FN115:FN176)</f>
        <v>-0.79734735235552456</v>
      </c>
      <c r="FO177" s="1">
        <f t="shared" ca="1" si="926"/>
        <v>-7.8382123881844876</v>
      </c>
      <c r="FP177" s="1">
        <f t="shared" ca="1" si="926"/>
        <v>-0.49897981875108394</v>
      </c>
      <c r="FQ177" s="1">
        <f t="shared" ca="1" si="926"/>
        <v>-238.13763116333755</v>
      </c>
      <c r="FR177" s="1">
        <f t="shared" ca="1" si="926"/>
        <v>-116.97772430125576</v>
      </c>
      <c r="FS177" s="1">
        <f t="shared" ca="1" si="926"/>
        <v>-150.96634665695561</v>
      </c>
      <c r="FT177" s="1">
        <f t="shared" ca="1" si="926"/>
        <v>-29.806427933022604</v>
      </c>
      <c r="FU177" s="1">
        <f t="shared" ca="1" si="926"/>
        <v>-9.1345395638554141</v>
      </c>
      <c r="FV177" s="1">
        <f t="shared" ca="1" si="926"/>
        <v>-111.81581585994948</v>
      </c>
      <c r="FW177" s="1">
        <f t="shared" ca="1" si="926"/>
        <v>-7.8108615662366647</v>
      </c>
      <c r="FX177" s="1">
        <f t="shared" ca="1" si="926"/>
        <v>-113.13949393029704</v>
      </c>
      <c r="GJ177" s="1">
        <f t="shared" ref="GJ177:GQ177" ca="1" si="927">SUM(GJ115:GJ176)</f>
        <v>-116.97772430125576</v>
      </c>
      <c r="GK177" s="1">
        <f t="shared" ca="1" si="927"/>
        <v>-116.97772430125576</v>
      </c>
      <c r="GL177" s="1">
        <f t="shared" ca="1" si="927"/>
        <v>-29.806439273784115</v>
      </c>
      <c r="GM177" s="1">
        <f t="shared" ca="1" si="927"/>
        <v>-87.171284856347313</v>
      </c>
      <c r="GN177" s="1">
        <f t="shared" ca="1" si="927"/>
        <v>-87.171284856347313</v>
      </c>
      <c r="GO177" s="1">
        <f t="shared" ca="1" si="927"/>
        <v>-29.806439273784115</v>
      </c>
      <c r="GP177" s="1">
        <f t="shared" ca="1" si="927"/>
        <v>-87.171284856347313</v>
      </c>
      <c r="GQ177" s="1">
        <f t="shared" ca="1" si="927"/>
        <v>-29.806427933022604</v>
      </c>
      <c r="HC177" s="1">
        <f t="shared" ref="HC177:HH177" ca="1" si="928">SUM(HC115:HC176)</f>
        <v>-1448.8110658842641</v>
      </c>
      <c r="HD177" s="1">
        <f t="shared" ca="1" si="928"/>
        <v>-1394.8831572548804</v>
      </c>
      <c r="HE177" s="1">
        <f t="shared" ca="1" si="928"/>
        <v>-1.138544609123918</v>
      </c>
      <c r="HF177" s="1">
        <f t="shared" ca="1" si="928"/>
        <v>-0.87787687089494326</v>
      </c>
      <c r="HG177" s="1">
        <f t="shared" ca="1" si="928"/>
        <v>-54.188578217999634</v>
      </c>
      <c r="HH177" s="1">
        <f t="shared" ca="1" si="928"/>
        <v>-1394.8831572548804</v>
      </c>
      <c r="HT177" s="1">
        <f t="shared" ref="HT177:IE177" ca="1" si="929">SUM(HT115:HT176)</f>
        <v>-140.33087606425491</v>
      </c>
      <c r="HU177" s="1">
        <f t="shared" ca="1" si="929"/>
        <v>-1394.8831572548804</v>
      </c>
      <c r="HV177" s="1">
        <f t="shared" ca="1" si="929"/>
        <v>-1624.1484714595797</v>
      </c>
      <c r="HW177" s="1">
        <f t="shared" ca="1" si="929"/>
        <v>-1624.1484714595797</v>
      </c>
      <c r="HX177" s="1">
        <f t="shared" ca="1" si="929"/>
        <v>-1486.1311091588173</v>
      </c>
      <c r="HY177" s="1">
        <f t="shared" ca="1" si="929"/>
        <v>-113.63748185037876</v>
      </c>
      <c r="HZ177" s="1">
        <f t="shared" ca="1" si="929"/>
        <v>-8.2286330507905809</v>
      </c>
      <c r="IA177" s="1">
        <f t="shared" ca="1" si="929"/>
        <v>-3.8306067364577277E-2</v>
      </c>
      <c r="IB177" s="1">
        <f t="shared" ca="1" si="929"/>
        <v>-19.577921899385295</v>
      </c>
      <c r="IC177" s="1">
        <f t="shared" ca="1" si="929"/>
        <v>-611.84618765599532</v>
      </c>
      <c r="ID177" s="1">
        <f t="shared" ca="1" si="929"/>
        <v>-611.84618765599532</v>
      </c>
      <c r="IE177" s="1">
        <f t="shared" ca="1" si="929"/>
        <v>-68.750970796336475</v>
      </c>
      <c r="IQ177" s="1">
        <f t="shared" ref="IQ177:JH177" ca="1" si="930">SUM(IQ115:IQ176)</f>
        <v>-1486.1311091588173</v>
      </c>
      <c r="IR177" s="1">
        <f t="shared" ca="1" si="930"/>
        <v>-113.63748185037876</v>
      </c>
      <c r="IS177" s="1">
        <f t="shared" ca="1" si="930"/>
        <v>-373.83740857852149</v>
      </c>
      <c r="IT177" s="1">
        <f t="shared" ca="1" si="930"/>
        <v>-487.4748892831858</v>
      </c>
      <c r="IU177" s="1">
        <f t="shared" ca="1" si="930"/>
        <v>-455.26652520818794</v>
      </c>
      <c r="IV177" s="1">
        <f t="shared" ca="1" si="930"/>
        <v>-10936.235197587337</v>
      </c>
      <c r="IW177" s="1">
        <f t="shared" ca="1" si="930"/>
        <v>-8972.0978178772984</v>
      </c>
      <c r="IX177" s="1">
        <f t="shared" ca="1" si="930"/>
        <v>-21.909840447843241</v>
      </c>
      <c r="IY177" s="1">
        <f t="shared" ca="1" si="930"/>
        <v>-32.208366284273978</v>
      </c>
      <c r="IZ177" s="1">
        <f t="shared" ca="1" si="930"/>
        <v>-1590.3184925259288</v>
      </c>
      <c r="JA177" s="1">
        <f t="shared" ca="1" si="930"/>
        <v>-9345.9352240266799</v>
      </c>
      <c r="JB177" s="1">
        <f t="shared" ca="1" si="930"/>
        <v>-1569.2239433346033</v>
      </c>
      <c r="JC177" s="1">
        <f t="shared" ca="1" si="930"/>
        <v>-21.056241236143432</v>
      </c>
      <c r="JD177" s="1">
        <f t="shared" ca="1" si="930"/>
        <v>-1271.9349763507807</v>
      </c>
      <c r="JE177" s="1">
        <f t="shared" ca="1" si="930"/>
        <v>-318.38351528293697</v>
      </c>
      <c r="JF177" s="1">
        <f t="shared" ca="1" si="930"/>
        <v>-20.982989758934465</v>
      </c>
      <c r="JG177" s="1">
        <f t="shared" ca="1" si="930"/>
        <v>-9.5944240067762152</v>
      </c>
      <c r="JH177" s="1">
        <f t="shared" ca="1" si="930"/>
        <v>-3.8306067364577277E-2</v>
      </c>
      <c r="JT177" s="1">
        <f t="shared" ref="JT177:KC177" ca="1" si="931">SUM(JT115:JT176)</f>
        <v>-0.44401689558698526</v>
      </c>
      <c r="JU177" s="1">
        <f t="shared" ca="1" si="931"/>
        <v>-1.9980760223511052</v>
      </c>
      <c r="JV177" s="1">
        <f t="shared" ca="1" si="931"/>
        <v>-1.6576299108232703E-2</v>
      </c>
      <c r="JW177" s="1">
        <f t="shared" ca="1" si="931"/>
        <v>-0.33032041964065484</v>
      </c>
      <c r="JX177" s="1">
        <f t="shared" ca="1" si="931"/>
        <v>-87.171284856347313</v>
      </c>
      <c r="JY177" s="1">
        <f t="shared" ca="1" si="931"/>
        <v>-4.0696976983657589E-2</v>
      </c>
      <c r="JZ177" s="1">
        <f t="shared" ca="1" si="931"/>
        <v>-87.211981833330967</v>
      </c>
      <c r="KA177" s="1">
        <f t="shared" ca="1" si="931"/>
        <v>-0.58083627446528741</v>
      </c>
      <c r="KB177" s="1">
        <f t="shared" ca="1" si="931"/>
        <v>-33.499717251467018</v>
      </c>
      <c r="KC177" s="1">
        <f t="shared" ca="1" si="931"/>
        <v>-2.7889896376332475</v>
      </c>
      <c r="KL177" s="1">
        <f t="shared" ref="KL177:KR177" ca="1" si="932">SUM(KL115:KL176)</f>
        <v>3.8263577578158459E-2</v>
      </c>
      <c r="KM177" s="1">
        <f t="shared" ca="1" si="932"/>
        <v>3.9909987114842333E-5</v>
      </c>
      <c r="KN177" s="1">
        <f t="shared" ca="1" si="932"/>
        <v>1.7691442058614137E-4</v>
      </c>
      <c r="KO177" s="1">
        <f t="shared" ca="1" si="932"/>
        <v>2.0832757375756185E-4</v>
      </c>
      <c r="KP177" s="1">
        <f t="shared" ca="1" si="932"/>
        <v>3.9790566563504071E-3</v>
      </c>
      <c r="KQ177" s="1">
        <f t="shared" ca="1" si="932"/>
        <v>4.2450961815089304E-2</v>
      </c>
      <c r="KR177" s="1">
        <f t="shared" ca="1" si="932"/>
        <v>2.1682440869506451E-4</v>
      </c>
      <c r="LA177" s="1">
        <f t="shared" ref="LA177:LK177" ca="1" si="933">SUM(LA115:LA176)</f>
        <v>-0.87787687089494326</v>
      </c>
      <c r="LB177" s="1">
        <f t="shared" ca="1" si="933"/>
        <v>-8.2286330507905809</v>
      </c>
      <c r="LC177" s="1">
        <f t="shared" ca="1" si="933"/>
        <v>-35.844468890229265</v>
      </c>
      <c r="LD177" s="1">
        <f t="shared" ca="1" si="933"/>
        <v>-35.844468890229265</v>
      </c>
      <c r="LE177" s="1">
        <f t="shared" ca="1" si="933"/>
        <v>-26.737958968655455</v>
      </c>
      <c r="LF177" s="1">
        <f t="shared" ca="1" si="933"/>
        <v>-235.2744841982373</v>
      </c>
      <c r="LG177" s="1">
        <f t="shared" ca="1" si="933"/>
        <v>-235.2744841982373</v>
      </c>
      <c r="LH177" s="1">
        <f t="shared" ca="1" si="933"/>
        <v>0</v>
      </c>
      <c r="LI177" s="1">
        <f t="shared" ca="1" si="933"/>
        <v>-250.95869486532899</v>
      </c>
      <c r="LJ177" s="1">
        <f t="shared" ca="1" si="933"/>
        <v>-14.956872361053776</v>
      </c>
      <c r="LK177" s="1">
        <f t="shared" ca="1" si="933"/>
        <v>0</v>
      </c>
      <c r="LW177" s="1">
        <f t="shared" ref="LW177:MO177" ca="1" si="934">SUM(LW115:LW176)</f>
        <v>-16.06438735896463</v>
      </c>
      <c r="LX177" s="1">
        <f t="shared" ca="1" si="934"/>
        <v>-102.1498967488691</v>
      </c>
      <c r="LY177" s="1">
        <f t="shared" ca="1" si="934"/>
        <v>-54.188578217999634</v>
      </c>
      <c r="LZ177" s="1">
        <f t="shared" ca="1" si="934"/>
        <v>-32.208366284273978</v>
      </c>
      <c r="MA177" s="1">
        <f t="shared" ca="1" si="934"/>
        <v>-86.39694459891237</v>
      </c>
      <c r="MB177" s="1">
        <f t="shared" ca="1" si="934"/>
        <v>-35.844468890229265</v>
      </c>
      <c r="MC177" s="1">
        <f t="shared" ca="1" si="934"/>
        <v>-235.2744841982373</v>
      </c>
      <c r="MD177" s="1">
        <f t="shared" ca="1" si="934"/>
        <v>-981.90167663515899</v>
      </c>
      <c r="ME177" s="1">
        <f t="shared" ca="1" si="934"/>
        <v>-127.89748015053482</v>
      </c>
      <c r="MF177" s="1">
        <f t="shared" ca="1" si="934"/>
        <v>-1012.2649606198723</v>
      </c>
      <c r="MG177" s="1">
        <f t="shared" ca="1" si="934"/>
        <v>-1012.2697674749502</v>
      </c>
      <c r="MH177" s="1">
        <f t="shared" ca="1" si="934"/>
        <v>-316.71096460037626</v>
      </c>
      <c r="MI177" s="1">
        <f t="shared" ca="1" si="934"/>
        <v>-0.25493493874309858</v>
      </c>
      <c r="MJ177" s="1">
        <f t="shared" ca="1" si="934"/>
        <v>-418.82401038946421</v>
      </c>
      <c r="MK177" s="1">
        <f t="shared" ca="1" si="934"/>
        <v>-418.82401038946421</v>
      </c>
      <c r="ML177" s="1">
        <f t="shared" ca="1" si="934"/>
        <v>-418.82401038946421</v>
      </c>
      <c r="MM177" s="1">
        <f t="shared" ca="1" si="934"/>
        <v>-19.577921899385295</v>
      </c>
      <c r="MN177" s="1">
        <f t="shared" ca="1" si="934"/>
        <v>-127.89748015053482</v>
      </c>
      <c r="MO177" s="1">
        <f t="shared" ca="1" si="934"/>
        <v>-2.2628983010878932E-11</v>
      </c>
      <c r="NA177" s="1">
        <f t="shared" ref="NA177:NP177" ca="1" si="935">SUM(NA115:NA176)</f>
        <v>-81.971172557684909</v>
      </c>
      <c r="NB177" s="1">
        <f t="shared" ca="1" si="935"/>
        <v>-65.530906736857716</v>
      </c>
      <c r="NC177" s="1">
        <f t="shared" ca="1" si="935"/>
        <v>-16.440265725448331</v>
      </c>
      <c r="ND177" s="1">
        <f t="shared" ca="1" si="935"/>
        <v>-148.57756888830002</v>
      </c>
      <c r="NE177" s="1">
        <f t="shared" ca="1" si="935"/>
        <v>-863.43245647660638</v>
      </c>
      <c r="NF177" s="1">
        <f t="shared" ca="1" si="935"/>
        <v>-1012.0100253029648</v>
      </c>
      <c r="NG177" s="1">
        <f t="shared" ca="1" si="935"/>
        <v>-148.57756888830002</v>
      </c>
      <c r="NH177" s="1">
        <f t="shared" ca="1" si="935"/>
        <v>0</v>
      </c>
      <c r="NI177" s="1">
        <f t="shared" ca="1" si="935"/>
        <v>-1012.2649606198723</v>
      </c>
      <c r="NJ177" s="1">
        <f t="shared" ca="1" si="935"/>
        <v>-1012.2649606198723</v>
      </c>
      <c r="NK177" s="1">
        <f t="shared" ca="1" si="935"/>
        <v>-0.25493493874309858</v>
      </c>
      <c r="NL177" s="1">
        <f t="shared" ca="1" si="935"/>
        <v>-418.82401038946421</v>
      </c>
      <c r="NM177" s="1">
        <f t="shared" ca="1" si="935"/>
        <v>-19.577921899385295</v>
      </c>
      <c r="NN177" s="1">
        <f t="shared" ca="1" si="935"/>
        <v>-10.791297062881259</v>
      </c>
      <c r="NO177" s="1">
        <f t="shared" ca="1" si="935"/>
        <v>-127.89748015053482</v>
      </c>
      <c r="NP177" s="1">
        <f t="shared" ca="1" si="935"/>
        <v>-316.71096460037626</v>
      </c>
      <c r="OH177" s="1">
        <f t="shared" ref="OH177:OO177" ca="1" si="936">SUM(OH115:OH176)</f>
        <v>-46405.061430111105</v>
      </c>
      <c r="OI177" s="1">
        <f t="shared" ca="1" si="936"/>
        <v>-639.83185493273777</v>
      </c>
      <c r="OJ177" s="1">
        <f t="shared" ca="1" si="936"/>
        <v>-68.746756621237523</v>
      </c>
      <c r="OK177" s="1">
        <f t="shared" ca="1" si="936"/>
        <v>-46405.061430111105</v>
      </c>
      <c r="OL177" s="1">
        <f t="shared" ca="1" si="936"/>
        <v>-611.84082275538799</v>
      </c>
      <c r="OM177" s="1">
        <f t="shared" ca="1" si="936"/>
        <v>-1185.73104162443</v>
      </c>
      <c r="ON177" s="1">
        <f t="shared" ca="1" si="936"/>
        <v>-5163.321031991858</v>
      </c>
      <c r="OO177" s="1">
        <f t="shared" ca="1" si="936"/>
        <v>-5163.321031991858</v>
      </c>
      <c r="PA177" s="1">
        <f t="shared" ref="PA177:PK177" ca="1" si="937">SUM(PA115:PA176)</f>
        <v>-587.3084435998901</v>
      </c>
      <c r="PB177" s="1">
        <f t="shared" ca="1" si="937"/>
        <v>-630.28526871475674</v>
      </c>
      <c r="PC177" s="1">
        <f t="shared" ca="1" si="937"/>
        <v>-47.688761910527745</v>
      </c>
      <c r="PD177" s="1">
        <f t="shared" ca="1" si="937"/>
        <v>-111.81581585994948</v>
      </c>
      <c r="PE177" s="1">
        <f t="shared" ca="1" si="937"/>
        <v>-1569.2239433346033</v>
      </c>
      <c r="PF177" s="1">
        <f t="shared" ca="1" si="937"/>
        <v>-148.57756888830002</v>
      </c>
      <c r="PG177" s="1">
        <f t="shared" ca="1" si="937"/>
        <v>-14.956872361053776</v>
      </c>
      <c r="PH177" s="1">
        <f t="shared" ca="1" si="937"/>
        <v>-611.84618765599532</v>
      </c>
      <c r="PI177" s="1">
        <f t="shared" ca="1" si="937"/>
        <v>-2181.0701351315174</v>
      </c>
      <c r="PJ177" s="1">
        <f t="shared" ca="1" si="937"/>
        <v>-0.60554725987695823</v>
      </c>
      <c r="PK177" s="1">
        <f t="shared" ca="1" si="937"/>
        <v>-639.83185493273777</v>
      </c>
      <c r="PW177" s="1">
        <f ca="1">SUM(PW115:PW176)</f>
        <v>-0.60554725987695823</v>
      </c>
      <c r="PX177" s="1">
        <f ca="1">SUM(PX115:PX176)</f>
        <v>-0.60554725987695823</v>
      </c>
      <c r="PY177" s="1">
        <f ca="1">SUM(PY115:PY176)</f>
        <v>-0.60554725987695823</v>
      </c>
      <c r="PZ177" s="1">
        <f ca="1">SUM(PZ115:PZ176)</f>
        <v>-0.60554725987695823</v>
      </c>
    </row>
    <row r="178" spans="1:442" ht="12" customHeight="1">
      <c r="A178" s="1">
        <v>163</v>
      </c>
      <c r="B178" s="1" t="s">
        <v>2647</v>
      </c>
      <c r="C178" s="1" t="s">
        <v>3903</v>
      </c>
      <c r="D178" s="1" t="s">
        <v>1130</v>
      </c>
      <c r="J178" s="1180">
        <f ca="1">VLOOKUP(J$1,INDIRECT(LU_MAT),$A178,FALSE())/4.1868*3600/1000000000</f>
        <v>0</v>
      </c>
      <c r="K178" s="1180">
        <f ca="1">VLOOKUP(K$1,INDIRECT(LU_MAT),$A178,FALSE())/4.1868*3600/1000000000</f>
        <v>0</v>
      </c>
      <c r="T178" s="1180">
        <f t="shared" ref="T178:AD178" ca="1" si="938">VLOOKUP(T$1,INDIRECT(LU_MAT),$A178,FALSE())/4.1868*3600/1000000000</f>
        <v>0</v>
      </c>
      <c r="U178" s="1180">
        <f t="shared" ca="1" si="938"/>
        <v>0</v>
      </c>
      <c r="V178" s="1180">
        <f t="shared" ca="1" si="938"/>
        <v>1.336678460877042E-11</v>
      </c>
      <c r="W178" s="1180">
        <f t="shared" ca="1" si="938"/>
        <v>0</v>
      </c>
      <c r="X178" s="1180">
        <f t="shared" ca="1" si="938"/>
        <v>0</v>
      </c>
      <c r="Y178" s="1180">
        <f t="shared" ca="1" si="938"/>
        <v>1.336678460877042E-11</v>
      </c>
      <c r="Z178" s="1180">
        <f t="shared" ca="1" si="938"/>
        <v>3.4059017540842648E-17</v>
      </c>
      <c r="AA178" s="1180">
        <f t="shared" ca="1" si="938"/>
        <v>1.3366750558899397E-11</v>
      </c>
      <c r="AB178" s="1180">
        <f t="shared" ca="1" si="938"/>
        <v>0</v>
      </c>
      <c r="AC178" s="1180">
        <f t="shared" ca="1" si="938"/>
        <v>1.336678460877042E-11</v>
      </c>
      <c r="AD178" s="1180">
        <f t="shared" ca="1" si="938"/>
        <v>0</v>
      </c>
      <c r="AM178" s="1180">
        <f t="shared" ref="AM178:BB178" ca="1" si="939">VLOOKUP(AM$1,INDIRECT(LU_MAT),$A178,FALSE())/4.1868*3600/1000000000</f>
        <v>0</v>
      </c>
      <c r="AN178" s="1180">
        <f t="shared" ca="1" si="939"/>
        <v>0</v>
      </c>
      <c r="AO178" s="1180">
        <f t="shared" ca="1" si="939"/>
        <v>1.3366750558899397E-11</v>
      </c>
      <c r="AP178" s="1180">
        <f t="shared" ca="1" si="939"/>
        <v>1.3366750558899397E-11</v>
      </c>
      <c r="AQ178" s="1180">
        <f t="shared" ca="1" si="939"/>
        <v>6.0665900515907144E-18</v>
      </c>
      <c r="AR178" s="1180">
        <f t="shared" ca="1" si="939"/>
        <v>0</v>
      </c>
      <c r="AS178" s="1180">
        <f t="shared" ca="1" si="939"/>
        <v>0</v>
      </c>
      <c r="AT178" s="1180">
        <f t="shared" ca="1" si="939"/>
        <v>0</v>
      </c>
      <c r="AU178" s="1180">
        <f t="shared" ca="1" si="939"/>
        <v>0</v>
      </c>
      <c r="AV178" s="1180">
        <f t="shared" ca="1" si="939"/>
        <v>1.3366744453998284E-11</v>
      </c>
      <c r="AW178" s="1180">
        <f t="shared" ca="1" si="939"/>
        <v>0</v>
      </c>
      <c r="AX178" s="1180">
        <f t="shared" ca="1" si="939"/>
        <v>0</v>
      </c>
      <c r="AY178" s="1180">
        <f t="shared" ca="1" si="939"/>
        <v>0</v>
      </c>
      <c r="AZ178" s="1180">
        <f t="shared" ca="1" si="939"/>
        <v>0</v>
      </c>
      <c r="BA178" s="1180">
        <f t="shared" ca="1" si="939"/>
        <v>0</v>
      </c>
      <c r="BB178" s="1180">
        <f t="shared" ca="1" si="939"/>
        <v>1.3366744453998284E-11</v>
      </c>
      <c r="BN178" s="1180">
        <f ca="1">VLOOKUP(BN$1,INDIRECT(LU_MAT),$A178,FALSE())/4.1868*3600/1000000000</f>
        <v>1.1485421754084267E-6</v>
      </c>
      <c r="BO178" s="1180">
        <f ca="1">VLOOKUP(BO$1,INDIRECT(LU_MAT),$A178,FALSE())/4.1868*3600/1000000000</f>
        <v>1.1485421754084267E-6</v>
      </c>
      <c r="BP178" s="1180">
        <f ca="1">VLOOKUP(BP$1,INDIRECT(LU_MAT),$A178,FALSE())/4.1868*3600/1000000000</f>
        <v>5.9565434393809115E-17</v>
      </c>
      <c r="BQ178" s="1180">
        <f ca="1">VLOOKUP(BQ$1,INDIRECT(LU_MAT),$A178,FALSE())/4.1868*3600/1000000000</f>
        <v>0</v>
      </c>
      <c r="BR178" s="1180">
        <f ca="1">VLOOKUP(BR$1,INDIRECT(LU_MAT),$A178,FALSE())/4.1868*3600/1000000000</f>
        <v>0</v>
      </c>
      <c r="CD178" s="1180">
        <f t="shared" ref="CD178:CO178" ca="1" si="940">VLOOKUP(CD$1,INDIRECT(LU_MAT),$A178,FALSE())/4.1868*3600/1000000000</f>
        <v>1.3366744453998284E-11</v>
      </c>
      <c r="CE178" s="1180">
        <f t="shared" ca="1" si="940"/>
        <v>1.3366744453998284E-11</v>
      </c>
      <c r="CF178" s="1180">
        <f t="shared" ca="1" si="940"/>
        <v>1.1485421754084267E-6</v>
      </c>
      <c r="CG178" s="1180">
        <f t="shared" ca="1" si="940"/>
        <v>1.1485421754084267E-6</v>
      </c>
      <c r="CH178" s="1180">
        <f t="shared" ca="1" si="940"/>
        <v>1.1485421754084265E-5</v>
      </c>
      <c r="CI178" s="1180">
        <f t="shared" ca="1" si="940"/>
        <v>0</v>
      </c>
      <c r="CJ178" s="1180">
        <f t="shared" ca="1" si="940"/>
        <v>0</v>
      </c>
      <c r="CK178" s="1180">
        <f t="shared" ca="1" si="940"/>
        <v>1.1485421754084265E-5</v>
      </c>
      <c r="CL178" s="1180">
        <f t="shared" ca="1" si="940"/>
        <v>5.7652911693895106E-16</v>
      </c>
      <c r="CM178" s="1180">
        <f t="shared" ca="1" si="940"/>
        <v>1.148540834049871E-5</v>
      </c>
      <c r="CN178" s="1180">
        <f t="shared" ca="1" si="940"/>
        <v>1.1485421754084265E-5</v>
      </c>
      <c r="CO178" s="1180">
        <f t="shared" ca="1" si="940"/>
        <v>6.3609646517626827E-16</v>
      </c>
      <c r="DA178" s="1180">
        <f t="shared" ref="DA178:DJ178" ca="1" si="941">VLOOKUP(DA$1,INDIRECT(LU_MAT),$A178,FALSE())/4.1868*3600/1000000000</f>
        <v>6.3807824247635424E-8</v>
      </c>
      <c r="DB178" s="1180">
        <f t="shared" ca="1" si="941"/>
        <v>0</v>
      </c>
      <c r="DC178" s="1180">
        <f t="shared" ca="1" si="941"/>
        <v>0</v>
      </c>
      <c r="DD178" s="1180">
        <f t="shared" ca="1" si="941"/>
        <v>0</v>
      </c>
      <c r="DE178" s="1180">
        <f t="shared" ca="1" si="941"/>
        <v>6.3807824161650899E-8</v>
      </c>
      <c r="DF178" s="1180">
        <f t="shared" ca="1" si="941"/>
        <v>1.2374226999140156E-16</v>
      </c>
      <c r="DG178" s="1180">
        <f t="shared" ca="1" si="941"/>
        <v>0</v>
      </c>
      <c r="DH178" s="1180">
        <f t="shared" ca="1" si="941"/>
        <v>0</v>
      </c>
      <c r="DI178" s="1180">
        <f t="shared" ca="1" si="941"/>
        <v>0</v>
      </c>
      <c r="DJ178" s="1180">
        <f t="shared" ca="1" si="941"/>
        <v>0</v>
      </c>
      <c r="DV178" s="1180">
        <f t="shared" ref="DV178:EK178" ca="1" si="942">VLOOKUP(DV$1,INDIRECT(LU_MAT),$A178,FALSE())/4.1868*3600/1000000000</f>
        <v>0</v>
      </c>
      <c r="DW178" s="1180">
        <f t="shared" ca="1" si="942"/>
        <v>0</v>
      </c>
      <c r="DX178" s="1180">
        <f t="shared" ca="1" si="942"/>
        <v>1.2761564832330179E-6</v>
      </c>
      <c r="DY178" s="1180">
        <f t="shared" ca="1" si="942"/>
        <v>6.3807824247635424E-8</v>
      </c>
      <c r="DZ178" s="1180">
        <f t="shared" ca="1" si="942"/>
        <v>0</v>
      </c>
      <c r="EA178" s="1180">
        <f t="shared" ca="1" si="942"/>
        <v>6.3807824161650899E-8</v>
      </c>
      <c r="EB178" s="1180">
        <f t="shared" ca="1" si="942"/>
        <v>1.2123486586414444E-6</v>
      </c>
      <c r="EC178" s="1180">
        <f t="shared" ca="1" si="942"/>
        <v>0</v>
      </c>
      <c r="ED178" s="1180">
        <f t="shared" ca="1" si="942"/>
        <v>1.148540834049871E-5</v>
      </c>
      <c r="EE178" s="1180">
        <f t="shared" ca="1" si="942"/>
        <v>2.4377676956147892E-14</v>
      </c>
      <c r="EF178" s="1180">
        <f t="shared" ca="1" si="942"/>
        <v>0</v>
      </c>
      <c r="EG178" s="1180">
        <f t="shared" ca="1" si="942"/>
        <v>0</v>
      </c>
      <c r="EH178" s="1180">
        <f t="shared" ca="1" si="942"/>
        <v>0</v>
      </c>
      <c r="EI178" s="1180">
        <f t="shared" ca="1" si="942"/>
        <v>0</v>
      </c>
      <c r="EJ178" s="1180">
        <f t="shared" ca="1" si="942"/>
        <v>1.1485408426483234E-5</v>
      </c>
      <c r="EK178" s="1180">
        <f t="shared" ca="1" si="942"/>
        <v>0</v>
      </c>
      <c r="EW178" s="1180">
        <f t="shared" ref="EW178:FB178" ca="1" si="943">VLOOKUP(EW$1,INDIRECT(LU_MAT),$A178,FALSE())/4.1868*3600/1000000000</f>
        <v>1.1485421754084265E-5</v>
      </c>
      <c r="EX178" s="1180">
        <f t="shared" ca="1" si="943"/>
        <v>1.1485421754084265E-5</v>
      </c>
      <c r="EY178" s="1180">
        <f t="shared" ca="1" si="943"/>
        <v>1.148540834049871E-5</v>
      </c>
      <c r="EZ178" s="1180">
        <f t="shared" ca="1" si="943"/>
        <v>1.148540834049871E-5</v>
      </c>
      <c r="FA178" s="1180">
        <f t="shared" ca="1" si="943"/>
        <v>1.9136521754084261E-21</v>
      </c>
      <c r="FB178" s="1180">
        <f t="shared" ca="1" si="943"/>
        <v>1.336678546861565E-11</v>
      </c>
      <c r="FN178" s="1180">
        <f t="shared" ref="FN178:FX178" ca="1" si="944">VLOOKUP(FN$1,INDIRECT(LU_MAT),$A178,FALSE())/4.1868*3600/1000000000</f>
        <v>5.9565434393809115E-17</v>
      </c>
      <c r="FO178" s="1180">
        <f t="shared" ca="1" si="944"/>
        <v>5.7652911693895106E-16</v>
      </c>
      <c r="FP178" s="1180">
        <f t="shared" ca="1" si="944"/>
        <v>1.9136521754084261E-21</v>
      </c>
      <c r="FQ178" s="1180">
        <f t="shared" ca="1" si="944"/>
        <v>1.336678546861565E-11</v>
      </c>
      <c r="FR178" s="1180">
        <f t="shared" ca="1" si="944"/>
        <v>0</v>
      </c>
      <c r="FS178" s="1180">
        <f t="shared" ca="1" si="944"/>
        <v>1.336678460877042E-11</v>
      </c>
      <c r="FT178" s="1180">
        <f t="shared" ca="1" si="944"/>
        <v>0</v>
      </c>
      <c r="FU178" s="1180">
        <f t="shared" ca="1" si="944"/>
        <v>6.3609646517626827E-16</v>
      </c>
      <c r="FV178" s="1180">
        <f t="shared" ca="1" si="944"/>
        <v>0</v>
      </c>
      <c r="FW178" s="1180">
        <f t="shared" ca="1" si="944"/>
        <v>0</v>
      </c>
      <c r="FX178" s="1180">
        <f t="shared" ca="1" si="944"/>
        <v>6.3609646517626827E-16</v>
      </c>
      <c r="GJ178" s="1180">
        <f t="shared" ref="GJ178:GQ178" ca="1" si="945">VLOOKUP(GJ$1,INDIRECT(LU_MAT),$A178,FALSE())/4.1868*3600/1000000000</f>
        <v>0</v>
      </c>
      <c r="GK178" s="1180">
        <f t="shared" ca="1" si="945"/>
        <v>0</v>
      </c>
      <c r="GL178" s="1180">
        <f t="shared" ca="1" si="945"/>
        <v>0</v>
      </c>
      <c r="GM178" s="1180">
        <f t="shared" ca="1" si="945"/>
        <v>0</v>
      </c>
      <c r="GN178" s="1180">
        <f t="shared" ca="1" si="945"/>
        <v>0</v>
      </c>
      <c r="GO178" s="1180">
        <f t="shared" ca="1" si="945"/>
        <v>0</v>
      </c>
      <c r="GP178" s="1180">
        <f t="shared" ca="1" si="945"/>
        <v>0</v>
      </c>
      <c r="GQ178" s="1180">
        <f t="shared" ca="1" si="945"/>
        <v>0</v>
      </c>
      <c r="HC178" s="1180">
        <f t="shared" ref="HC178:HH178" ca="1" si="946">VLOOKUP(HC$1,INDIRECT(LU_MAT),$A178,FALSE())/4.1868*3600/1000000000</f>
        <v>1.148540834049871E-5</v>
      </c>
      <c r="HD178" s="1180">
        <f t="shared" ca="1" si="946"/>
        <v>1.1057896388650042E-5</v>
      </c>
      <c r="HE178" s="1180">
        <f t="shared" ca="1" si="946"/>
        <v>0</v>
      </c>
      <c r="HF178" s="1180">
        <f t="shared" ca="1" si="946"/>
        <v>2.3630830438521064E-15</v>
      </c>
      <c r="HG178" s="1180">
        <f t="shared" ca="1" si="946"/>
        <v>4.2751196990541707E-7</v>
      </c>
      <c r="HH178" s="1180">
        <f t="shared" ca="1" si="946"/>
        <v>1.1057896388650042E-5</v>
      </c>
      <c r="HT178" s="1180">
        <f t="shared" ref="HT178:IE178" ca="1" si="947">VLOOKUP(HT$1,INDIRECT(LU_MAT),$A178,FALSE())/4.1868*3600/1000000000</f>
        <v>0</v>
      </c>
      <c r="HU178" s="1180">
        <f t="shared" ca="1" si="947"/>
        <v>1.1057896388650042E-5</v>
      </c>
      <c r="HV178" s="1180">
        <f t="shared" ca="1" si="947"/>
        <v>1.1057896388650042E-5</v>
      </c>
      <c r="HW178" s="1180">
        <f t="shared" ca="1" si="947"/>
        <v>1.1057896388650042E-5</v>
      </c>
      <c r="HX178" s="1180">
        <f t="shared" ca="1" si="947"/>
        <v>9.2451717970765278E-7</v>
      </c>
      <c r="HY178" s="1180">
        <f t="shared" ca="1" si="947"/>
        <v>7.0693496388650052E-8</v>
      </c>
      <c r="HZ178" s="1180">
        <f t="shared" ca="1" si="947"/>
        <v>2.4016061736887365E-16</v>
      </c>
      <c r="IA178" s="1180">
        <f t="shared" ca="1" si="947"/>
        <v>1.0544911006018918E-16</v>
      </c>
      <c r="IB178" s="1180">
        <f t="shared" ca="1" si="947"/>
        <v>0</v>
      </c>
      <c r="IC178" s="1180">
        <f t="shared" ca="1" si="947"/>
        <v>0</v>
      </c>
      <c r="ID178" s="1180">
        <f t="shared" ca="1" si="947"/>
        <v>0</v>
      </c>
      <c r="IE178" s="1180">
        <f t="shared" ca="1" si="947"/>
        <v>0</v>
      </c>
      <c r="IQ178" s="1180">
        <f t="shared" ref="IQ178:JH178" ca="1" si="948">VLOOKUP(IQ$1,INDIRECT(LU_MAT),$A178,FALSE())/4.1868*3600/1000000000</f>
        <v>9.2451717970765278E-7</v>
      </c>
      <c r="IR178" s="1180">
        <f t="shared" ca="1" si="948"/>
        <v>7.0693496388650052E-8</v>
      </c>
      <c r="IS178" s="1180">
        <f t="shared" ca="1" si="948"/>
        <v>7.8794001031814281E-8</v>
      </c>
      <c r="IT178" s="1180">
        <f t="shared" ca="1" si="948"/>
        <v>1.4948749699054171E-7</v>
      </c>
      <c r="IU178" s="1180">
        <f t="shared" ca="1" si="948"/>
        <v>1.3961058211521928E-7</v>
      </c>
      <c r="IV178" s="1180">
        <f t="shared" ca="1" si="948"/>
        <v>2.3050433533963894E-6</v>
      </c>
      <c r="IW178" s="1180">
        <f t="shared" ca="1" si="948"/>
        <v>1.8910560275150475E-6</v>
      </c>
      <c r="IX178" s="1180">
        <f t="shared" ca="1" si="948"/>
        <v>1.0899145227858985E-16</v>
      </c>
      <c r="IY178" s="1180">
        <f t="shared" ca="1" si="948"/>
        <v>9.8769150472914863E-9</v>
      </c>
      <c r="IZ178" s="1180">
        <f t="shared" ca="1" si="948"/>
        <v>3.3519332760103184E-7</v>
      </c>
      <c r="JA178" s="1180">
        <f t="shared" ca="1" si="948"/>
        <v>1.969850025795357E-6</v>
      </c>
      <c r="JB178" s="1180">
        <f t="shared" ca="1" si="948"/>
        <v>0</v>
      </c>
      <c r="JC178" s="1180">
        <f t="shared" ca="1" si="948"/>
        <v>3.3519332760103184E-7</v>
      </c>
      <c r="JD178" s="1180">
        <f t="shared" ca="1" si="948"/>
        <v>0</v>
      </c>
      <c r="JE178" s="1180">
        <f t="shared" ca="1" si="948"/>
        <v>3.3519332760103184E-7</v>
      </c>
      <c r="JF178" s="1180">
        <f t="shared" ca="1" si="948"/>
        <v>0</v>
      </c>
      <c r="JG178" s="1180">
        <f t="shared" ca="1" si="948"/>
        <v>0</v>
      </c>
      <c r="JH178" s="1180">
        <f t="shared" ca="1" si="948"/>
        <v>1.0544911006018918E-16</v>
      </c>
      <c r="JT178" s="1180">
        <f t="shared" ref="JT178:KC178" ca="1" si="949">VLOOKUP(JT$1,INDIRECT(LU_MAT),$A178,FALSE())/4.1868*3600/1000000000</f>
        <v>0</v>
      </c>
      <c r="JU178" s="1180">
        <f t="shared" ca="1" si="949"/>
        <v>0</v>
      </c>
      <c r="JV178" s="1180">
        <f t="shared" ca="1" si="949"/>
        <v>0</v>
      </c>
      <c r="JW178" s="1180">
        <f t="shared" ca="1" si="949"/>
        <v>0</v>
      </c>
      <c r="JX178" s="1180">
        <f t="shared" ca="1" si="949"/>
        <v>0</v>
      </c>
      <c r="JY178" s="1180">
        <f t="shared" ca="1" si="949"/>
        <v>0</v>
      </c>
      <c r="JZ178" s="1180">
        <f t="shared" ca="1" si="949"/>
        <v>0</v>
      </c>
      <c r="KA178" s="1180">
        <f t="shared" ca="1" si="949"/>
        <v>0</v>
      </c>
      <c r="KB178" s="1180">
        <f t="shared" ca="1" si="949"/>
        <v>0</v>
      </c>
      <c r="KC178" s="1180">
        <f t="shared" ca="1" si="949"/>
        <v>0</v>
      </c>
      <c r="KL178" s="1180">
        <f t="shared" ref="KL178:KR178" ca="1" si="950">VLOOKUP(KL$1,INDIRECT(LU_MAT),$A178,FALSE())/4.1868*3600/1000000000</f>
        <v>0</v>
      </c>
      <c r="KM178" s="1180">
        <f t="shared" ca="1" si="950"/>
        <v>0</v>
      </c>
      <c r="KN178" s="1180">
        <f t="shared" ca="1" si="950"/>
        <v>0</v>
      </c>
      <c r="KO178" s="1180">
        <f t="shared" ca="1" si="950"/>
        <v>0</v>
      </c>
      <c r="KP178" s="1180">
        <f t="shared" ca="1" si="950"/>
        <v>0</v>
      </c>
      <c r="KQ178" s="1180">
        <f t="shared" ca="1" si="950"/>
        <v>0</v>
      </c>
      <c r="KR178" s="1180">
        <f t="shared" ca="1" si="950"/>
        <v>0</v>
      </c>
      <c r="LA178" s="1180">
        <f t="shared" ref="LA178:LK178" ca="1" si="951">VLOOKUP(LA$1,INDIRECT(LU_MAT),$A178,FALSE())/4.1868*3600/1000000000</f>
        <v>2.3630830438521064E-15</v>
      </c>
      <c r="LB178" s="1180">
        <f t="shared" ca="1" si="951"/>
        <v>2.4016061736887365E-16</v>
      </c>
      <c r="LC178" s="1180">
        <f t="shared" ca="1" si="951"/>
        <v>2.6032436543422184E-15</v>
      </c>
      <c r="LD178" s="1180">
        <f t="shared" ca="1" si="951"/>
        <v>2.6032436543422184E-15</v>
      </c>
      <c r="LE178" s="1180">
        <f t="shared" ca="1" si="951"/>
        <v>0</v>
      </c>
      <c r="LF178" s="1180">
        <f t="shared" ca="1" si="951"/>
        <v>0</v>
      </c>
      <c r="LG178" s="1180">
        <f t="shared" ca="1" si="951"/>
        <v>0</v>
      </c>
      <c r="LH178" s="1180">
        <f t="shared" ca="1" si="951"/>
        <v>0</v>
      </c>
      <c r="LI178" s="1180">
        <f t="shared" ca="1" si="951"/>
        <v>0</v>
      </c>
      <c r="LJ178" s="1180">
        <f t="shared" ca="1" si="951"/>
        <v>0</v>
      </c>
      <c r="LK178" s="1180">
        <f t="shared" ca="1" si="951"/>
        <v>0</v>
      </c>
      <c r="LW178" s="1180">
        <f t="shared" ref="LW178:MO178" ca="1" si="952">VLOOKUP(LW$1,INDIRECT(LU_MAT),$A178,FALSE())/4.1868*3600/1000000000</f>
        <v>0</v>
      </c>
      <c r="LX178" s="1180">
        <f t="shared" ca="1" si="952"/>
        <v>0</v>
      </c>
      <c r="LY178" s="1180">
        <f t="shared" ca="1" si="952"/>
        <v>4.2751196990541707E-7</v>
      </c>
      <c r="LZ178" s="1180">
        <f t="shared" ca="1" si="952"/>
        <v>9.8769150472914863E-9</v>
      </c>
      <c r="MA178" s="1180">
        <f t="shared" ca="1" si="952"/>
        <v>4.3738888478073955E-7</v>
      </c>
      <c r="MB178" s="1180">
        <f t="shared" ca="1" si="952"/>
        <v>2.6032436543422184E-15</v>
      </c>
      <c r="MC178" s="1180">
        <f t="shared" ca="1" si="952"/>
        <v>0</v>
      </c>
      <c r="MD178" s="1180">
        <f t="shared" ca="1" si="952"/>
        <v>0</v>
      </c>
      <c r="ME178" s="1180">
        <f t="shared" ca="1" si="952"/>
        <v>0</v>
      </c>
      <c r="MF178" s="1180">
        <f t="shared" ca="1" si="952"/>
        <v>0</v>
      </c>
      <c r="MG178" s="1180">
        <f t="shared" ca="1" si="952"/>
        <v>0</v>
      </c>
      <c r="MH178" s="1180">
        <f t="shared" ca="1" si="952"/>
        <v>0</v>
      </c>
      <c r="MI178" s="1180">
        <f t="shared" ca="1" si="952"/>
        <v>0</v>
      </c>
      <c r="MJ178" s="1180">
        <f t="shared" ca="1" si="952"/>
        <v>0</v>
      </c>
      <c r="MK178" s="1180">
        <f t="shared" ca="1" si="952"/>
        <v>0</v>
      </c>
      <c r="ML178" s="1180">
        <f t="shared" ca="1" si="952"/>
        <v>0</v>
      </c>
      <c r="MM178" s="1180">
        <f t="shared" ca="1" si="952"/>
        <v>0</v>
      </c>
      <c r="MN178" s="1180">
        <f t="shared" ca="1" si="952"/>
        <v>0</v>
      </c>
      <c r="MO178" s="1180">
        <f t="shared" ca="1" si="952"/>
        <v>0</v>
      </c>
      <c r="NA178" s="1180">
        <f t="shared" ref="NA178:NP178" ca="1" si="953">VLOOKUP(NA$1,INDIRECT(LU_MAT),$A178,FALSE())/4.1868*3600/1000000000</f>
        <v>3.4059017540842648E-17</v>
      </c>
      <c r="NB178" s="1180">
        <f t="shared" ca="1" si="953"/>
        <v>0</v>
      </c>
      <c r="NC178" s="1180">
        <f t="shared" ca="1" si="953"/>
        <v>0</v>
      </c>
      <c r="ND178" s="1180">
        <f t="shared" ca="1" si="953"/>
        <v>0</v>
      </c>
      <c r="NE178" s="1180">
        <f t="shared" ca="1" si="953"/>
        <v>0</v>
      </c>
      <c r="NF178" s="1180">
        <f t="shared" ca="1" si="953"/>
        <v>0</v>
      </c>
      <c r="NG178" s="1180">
        <f t="shared" ca="1" si="953"/>
        <v>0</v>
      </c>
      <c r="NH178" s="1180">
        <f t="shared" ca="1" si="953"/>
        <v>0</v>
      </c>
      <c r="NI178" s="1180">
        <f t="shared" ca="1" si="953"/>
        <v>0</v>
      </c>
      <c r="NJ178" s="1180">
        <f t="shared" ca="1" si="953"/>
        <v>0</v>
      </c>
      <c r="NK178" s="1180">
        <f t="shared" ca="1" si="953"/>
        <v>0</v>
      </c>
      <c r="NL178" s="1180">
        <f t="shared" ca="1" si="953"/>
        <v>0</v>
      </c>
      <c r="NM178" s="1180">
        <f t="shared" ca="1" si="953"/>
        <v>0</v>
      </c>
      <c r="NN178" s="1180">
        <f t="shared" ca="1" si="953"/>
        <v>0</v>
      </c>
      <c r="NO178" s="1180">
        <f t="shared" ca="1" si="953"/>
        <v>0</v>
      </c>
      <c r="NP178" s="1180">
        <f t="shared" ca="1" si="953"/>
        <v>0</v>
      </c>
      <c r="OH178" s="1180">
        <f t="shared" ref="OH178:OO178" ca="1" si="954">VLOOKUP(OH$1,INDIRECT(LU_MAT),$A178,FALSE())/4.1868*3600/1000000000</f>
        <v>0</v>
      </c>
      <c r="OI178" s="1180">
        <f t="shared" ca="1" si="954"/>
        <v>0</v>
      </c>
      <c r="OJ178" s="1180">
        <f t="shared" ca="1" si="954"/>
        <v>0</v>
      </c>
      <c r="OK178" s="1180">
        <f t="shared" ca="1" si="954"/>
        <v>0</v>
      </c>
      <c r="OL178" s="1180">
        <f t="shared" ca="1" si="954"/>
        <v>0</v>
      </c>
      <c r="OM178" s="1180">
        <f t="shared" ca="1" si="954"/>
        <v>0</v>
      </c>
      <c r="ON178" s="1180">
        <f t="shared" ca="1" si="954"/>
        <v>0</v>
      </c>
      <c r="OO178" s="1180">
        <f t="shared" ca="1" si="954"/>
        <v>0</v>
      </c>
      <c r="PA178" s="1180">
        <f t="shared" ref="PA178:PK178" ca="1" si="955">VLOOKUP(PA$1,INDIRECT(LU_MAT),$A178,FALSE())/4.1868*3600/1000000000</f>
        <v>0</v>
      </c>
      <c r="PB178" s="1180">
        <f t="shared" ca="1" si="955"/>
        <v>0</v>
      </c>
      <c r="PC178" s="1180">
        <f t="shared" ca="1" si="955"/>
        <v>0</v>
      </c>
      <c r="PD178" s="1180">
        <f t="shared" ca="1" si="955"/>
        <v>0</v>
      </c>
      <c r="PE178" s="1180">
        <f t="shared" ca="1" si="955"/>
        <v>0</v>
      </c>
      <c r="PF178" s="1180">
        <f t="shared" ca="1" si="955"/>
        <v>0</v>
      </c>
      <c r="PG178" s="1180">
        <f t="shared" ca="1" si="955"/>
        <v>0</v>
      </c>
      <c r="PH178" s="1180">
        <f t="shared" ca="1" si="955"/>
        <v>0</v>
      </c>
      <c r="PI178" s="1180">
        <f t="shared" ca="1" si="955"/>
        <v>0</v>
      </c>
      <c r="PJ178" s="1180">
        <f t="shared" ca="1" si="955"/>
        <v>0</v>
      </c>
      <c r="PK178" s="1180">
        <f t="shared" ca="1" si="955"/>
        <v>0</v>
      </c>
      <c r="PW178" s="1180">
        <f ca="1">VLOOKUP(PW$1,INDIRECT(LU_MAT),$A178,FALSE())/4.1868*3600/1000000000</f>
        <v>0</v>
      </c>
      <c r="PX178" s="1180">
        <f ca="1">VLOOKUP(PX$1,INDIRECT(LU_MAT),$A178,FALSE())/4.1868*3600/1000000000</f>
        <v>0</v>
      </c>
      <c r="PY178" s="1180">
        <f ca="1">VLOOKUP(PY$1,INDIRECT(LU_MAT),$A178,FALSE())/4.1868*3600/1000000000</f>
        <v>0</v>
      </c>
      <c r="PZ178" s="1180">
        <f ca="1">VLOOKUP(PZ$1,INDIRECT(LU_MAT),$A178,FALSE())/4.1868*3600/1000000000</f>
        <v>0</v>
      </c>
    </row>
    <row r="179" spans="1:442" ht="12" customHeight="1">
      <c r="C179" s="1" t="s">
        <v>2491</v>
      </c>
      <c r="J179" s="1">
        <f ca="1">J178-J42</f>
        <v>-104166.667</v>
      </c>
      <c r="K179" s="1">
        <f ca="1">K178-K42</f>
        <v>-104166.667</v>
      </c>
      <c r="T179" s="1">
        <f t="shared" ref="T179:AD179" ca="1" si="956">T178-T42</f>
        <v>-104166.667</v>
      </c>
      <c r="U179" s="1">
        <f t="shared" ca="1" si="956"/>
        <v>-140632.66399999999</v>
      </c>
      <c r="V179" s="1">
        <f t="shared" ca="1" si="956"/>
        <v>-38299.388799999986</v>
      </c>
      <c r="W179" s="1">
        <f t="shared" ca="1" si="956"/>
        <v>-3846.6628799999999</v>
      </c>
      <c r="X179" s="1">
        <f t="shared" ca="1" si="956"/>
        <v>-24460.080999999998</v>
      </c>
      <c r="Y179" s="1">
        <f t="shared" ca="1" si="956"/>
        <v>-311405.33899999998</v>
      </c>
      <c r="Z179" s="1">
        <f t="shared" ca="1" si="956"/>
        <v>-19868.082699999999</v>
      </c>
      <c r="AA179" s="1">
        <f t="shared" ca="1" si="956"/>
        <v>-291537.25699999998</v>
      </c>
      <c r="AB179" s="1">
        <f t="shared" ca="1" si="956"/>
        <v>-1980.28674</v>
      </c>
      <c r="AC179" s="1">
        <f t="shared" ca="1" si="956"/>
        <v>-36319.101999999984</v>
      </c>
      <c r="AD179" s="1">
        <f t="shared" ca="1" si="956"/>
        <v>-1980.6120000000001</v>
      </c>
      <c r="AM179" s="1">
        <f t="shared" ref="AM179:BB179" ca="1" si="957">AM178-AM42</f>
        <v>-140632.66399999999</v>
      </c>
      <c r="AN179" s="1">
        <f t="shared" ca="1" si="957"/>
        <v>-140632.66399999999</v>
      </c>
      <c r="AO179" s="1">
        <f t="shared" ca="1" si="957"/>
        <v>-291537.25699999998</v>
      </c>
      <c r="AP179" s="1">
        <f t="shared" ca="1" si="957"/>
        <v>-291537.25699999998</v>
      </c>
      <c r="AQ179" s="1">
        <f t="shared" ca="1" si="957"/>
        <v>-14122.071</v>
      </c>
      <c r="AR179" s="1">
        <f t="shared" ca="1" si="957"/>
        <v>-15912.6561</v>
      </c>
      <c r="AS179" s="1">
        <f t="shared" ca="1" si="957"/>
        <v>-3955.42659</v>
      </c>
      <c r="AT179" s="1">
        <f t="shared" ca="1" si="957"/>
        <v>-13223.572700000001</v>
      </c>
      <c r="AU179" s="1">
        <f t="shared" ca="1" si="957"/>
        <v>-16811.154399999999</v>
      </c>
      <c r="AV179" s="1">
        <f t="shared" ca="1" si="957"/>
        <v>-277415.185</v>
      </c>
      <c r="AW179" s="1">
        <f t="shared" ca="1" si="957"/>
        <v>-13223.572700000001</v>
      </c>
      <c r="AX179" s="1">
        <f t="shared" ca="1" si="957"/>
        <v>-33990.153700000003</v>
      </c>
      <c r="AY179" s="1">
        <f t="shared" ca="1" si="957"/>
        <v>-1050.60419</v>
      </c>
      <c r="AZ179" s="1">
        <f t="shared" ca="1" si="957"/>
        <v>-150923.58600000001</v>
      </c>
      <c r="BA179" s="1">
        <f t="shared" ca="1" si="957"/>
        <v>-151974.19</v>
      </c>
      <c r="BB179" s="1">
        <f t="shared" ca="1" si="957"/>
        <v>-429389.701</v>
      </c>
      <c r="BN179" s="1">
        <f ca="1">BN178-BN42</f>
        <v>-44322.619298851459</v>
      </c>
      <c r="BO179" s="1">
        <f ca="1">BO178-BO42</f>
        <v>-42590.406598851463</v>
      </c>
      <c r="BP179" s="1">
        <f ca="1">BP178-BP42</f>
        <v>-1969.2672299999999</v>
      </c>
      <c r="BQ179" s="1">
        <f ca="1">BQ178-BQ42</f>
        <v>-210.54550800000001</v>
      </c>
      <c r="BR179" s="1">
        <f ca="1">BR178-BR42</f>
        <v>-26.5087382</v>
      </c>
      <c r="CD179" s="1">
        <f t="shared" ref="CD179:CO179" ca="1" si="958">CD178-CD42</f>
        <v>-429389.701</v>
      </c>
      <c r="CE179" s="1">
        <f t="shared" ca="1" si="958"/>
        <v>-429389.701</v>
      </c>
      <c r="CF179" s="1">
        <f t="shared" ca="1" si="958"/>
        <v>-44322.619298851459</v>
      </c>
      <c r="CG179" s="1">
        <f t="shared" ca="1" si="958"/>
        <v>-42590.406598851463</v>
      </c>
      <c r="CH179" s="1">
        <f t="shared" ca="1" si="958"/>
        <v>-443226.18398851459</v>
      </c>
      <c r="CI179" s="1">
        <f t="shared" ca="1" si="958"/>
        <v>-947.45478400000002</v>
      </c>
      <c r="CJ179" s="1">
        <f t="shared" ca="1" si="958"/>
        <v>-117.50888399999999</v>
      </c>
      <c r="CK179" s="1">
        <f t="shared" ca="1" si="958"/>
        <v>-423378.65398851456</v>
      </c>
      <c r="CL179" s="1">
        <f t="shared" ca="1" si="958"/>
        <v>-19180.291499999999</v>
      </c>
      <c r="CM179" s="1">
        <f t="shared" ca="1" si="958"/>
        <v>-13836.482888514593</v>
      </c>
      <c r="CN179" s="1">
        <f t="shared" ca="1" si="958"/>
        <v>-450517.03998851456</v>
      </c>
      <c r="CO179" s="1">
        <f t="shared" ca="1" si="958"/>
        <v>-27138.3868</v>
      </c>
      <c r="DA179" s="1">
        <f t="shared" ref="DA179:DJ179" ca="1" si="959">DA178-DA42</f>
        <v>-790.06303593619214</v>
      </c>
      <c r="DB179" s="1">
        <f t="shared" ca="1" si="959"/>
        <v>-7.8602083800000004</v>
      </c>
      <c r="DC179" s="1">
        <f t="shared" ca="1" si="959"/>
        <v>-0.489061574</v>
      </c>
      <c r="DD179" s="1">
        <f t="shared" ca="1" si="959"/>
        <v>-5.7200563799999999</v>
      </c>
      <c r="DE179" s="1">
        <f t="shared" ca="1" si="959"/>
        <v>-769.70805993619217</v>
      </c>
      <c r="DF179" s="1">
        <f t="shared" ca="1" si="959"/>
        <v>-1585.9873700000001</v>
      </c>
      <c r="DG179" s="1">
        <f t="shared" ca="1" si="959"/>
        <v>-32582.828799999999</v>
      </c>
      <c r="DH179" s="1">
        <f t="shared" ca="1" si="959"/>
        <v>-32582.828799999999</v>
      </c>
      <c r="DI179" s="1">
        <f t="shared" ca="1" si="959"/>
        <v>-31031.265500000001</v>
      </c>
      <c r="DJ179" s="1">
        <f t="shared" ca="1" si="959"/>
        <v>-1551.5632800000001</v>
      </c>
      <c r="DV179" s="1">
        <f t="shared" ref="DV179:EK179" ca="1" si="960">DV178-DV42</f>
        <v>-11419.2086</v>
      </c>
      <c r="DW179" s="1">
        <f t="shared" ca="1" si="960"/>
        <v>-2844.6651299999999</v>
      </c>
      <c r="DX179" s="1">
        <f t="shared" ca="1" si="960"/>
        <v>-15801.260698723845</v>
      </c>
      <c r="DY179" s="1">
        <f t="shared" ca="1" si="960"/>
        <v>-790.06303593619214</v>
      </c>
      <c r="DZ179" s="1">
        <f t="shared" ca="1" si="960"/>
        <v>-0.489061574</v>
      </c>
      <c r="EA179" s="1">
        <f t="shared" ca="1" si="960"/>
        <v>-769.70805993619217</v>
      </c>
      <c r="EB179" s="1">
        <f t="shared" ca="1" si="960"/>
        <v>-15011.197698787651</v>
      </c>
      <c r="EC179" s="1">
        <f t="shared" ca="1" si="960"/>
        <v>-223.984489</v>
      </c>
      <c r="ED179" s="1">
        <f t="shared" ca="1" si="960"/>
        <v>-13836.482888514593</v>
      </c>
      <c r="EE179" s="1">
        <f t="shared" ca="1" si="960"/>
        <v>-31801.300500000001</v>
      </c>
      <c r="EF179" s="1">
        <f t="shared" ca="1" si="960"/>
        <v>-67.351979200000002</v>
      </c>
      <c r="EG179" s="1">
        <f t="shared" ca="1" si="960"/>
        <v>-109.253077</v>
      </c>
      <c r="EH179" s="1">
        <f t="shared" ca="1" si="960"/>
        <v>-16.4154968</v>
      </c>
      <c r="EI179" s="1">
        <f t="shared" ca="1" si="960"/>
        <v>-156.63251</v>
      </c>
      <c r="EJ179" s="1">
        <f t="shared" ca="1" si="960"/>
        <v>-13.357518514591574</v>
      </c>
      <c r="EK179" s="1">
        <f t="shared" ca="1" si="960"/>
        <v>-31031.265500000001</v>
      </c>
      <c r="EW179" s="1">
        <f t="shared" ref="EW179:FB179" ca="1" si="961">EW178-EW42</f>
        <v>-450517.03998851456</v>
      </c>
      <c r="EX179" s="1">
        <f t="shared" ca="1" si="961"/>
        <v>-450517.03998851456</v>
      </c>
      <c r="EY179" s="1">
        <f t="shared" ca="1" si="961"/>
        <v>-391779.15398851456</v>
      </c>
      <c r="EZ179" s="1">
        <f t="shared" ca="1" si="961"/>
        <v>-391779.15398851456</v>
      </c>
      <c r="FA179" s="1">
        <f t="shared" ca="1" si="961"/>
        <v>-610.086457</v>
      </c>
      <c r="FB179" s="1">
        <f t="shared" ca="1" si="961"/>
        <v>-58127.800399999986</v>
      </c>
      <c r="FN179" s="1">
        <f t="shared" ref="FN179:FX179" ca="1" si="962">FN178-FN42</f>
        <v>-1969.2672299999999</v>
      </c>
      <c r="FO179" s="1">
        <f t="shared" ca="1" si="962"/>
        <v>-19180.291499999999</v>
      </c>
      <c r="FP179" s="1">
        <f t="shared" ca="1" si="962"/>
        <v>-610.086457</v>
      </c>
      <c r="FQ179" s="1">
        <f t="shared" ca="1" si="962"/>
        <v>-58127.800399999986</v>
      </c>
      <c r="FR179" s="1">
        <f t="shared" ca="1" si="962"/>
        <v>-29168.814399999999</v>
      </c>
      <c r="FS179" s="1">
        <f t="shared" ca="1" si="962"/>
        <v>-36319.101999999984</v>
      </c>
      <c r="FT179" s="1">
        <f t="shared" ca="1" si="962"/>
        <v>-7360.1130700000003</v>
      </c>
      <c r="FU179" s="1">
        <f t="shared" ca="1" si="962"/>
        <v>-21759.645199999999</v>
      </c>
      <c r="FV179" s="1">
        <f t="shared" ca="1" si="962"/>
        <v>-26774.6126</v>
      </c>
      <c r="FW179" s="1">
        <f t="shared" ca="1" si="962"/>
        <v>-21395.8711</v>
      </c>
      <c r="FX179" s="1">
        <f t="shared" ca="1" si="962"/>
        <v>-27138.3868</v>
      </c>
      <c r="GJ179" s="1">
        <f t="shared" ref="GJ179:GQ179" ca="1" si="963">GJ178-GJ42</f>
        <v>-29168.814399999999</v>
      </c>
      <c r="GK179" s="1">
        <f t="shared" ca="1" si="963"/>
        <v>-29168.814399999999</v>
      </c>
      <c r="GL179" s="1">
        <f t="shared" ca="1" si="963"/>
        <v>-7360.11582</v>
      </c>
      <c r="GM179" s="1">
        <f t="shared" ca="1" si="963"/>
        <v>-21808.6986</v>
      </c>
      <c r="GN179" s="1">
        <f t="shared" ca="1" si="963"/>
        <v>-21808.6986</v>
      </c>
      <c r="GO179" s="1">
        <f t="shared" ca="1" si="963"/>
        <v>-7360.11582</v>
      </c>
      <c r="GP179" s="1">
        <f t="shared" ca="1" si="963"/>
        <v>-21808.6986</v>
      </c>
      <c r="GQ179" s="1">
        <f t="shared" ca="1" si="963"/>
        <v>-7360.1130700000003</v>
      </c>
      <c r="HC179" s="1">
        <f t="shared" ref="HC179:HH179" ca="1" si="964">HC178-HC42</f>
        <v>-391779.15398851456</v>
      </c>
      <c r="HD179" s="1">
        <f t="shared" ca="1" si="964"/>
        <v>-355311.76898894209</v>
      </c>
      <c r="HE179" s="1">
        <f t="shared" ca="1" si="964"/>
        <v>-12113.6379</v>
      </c>
      <c r="HF179" s="1">
        <f t="shared" ca="1" si="964"/>
        <v>-12050.428900000001</v>
      </c>
      <c r="HG179" s="1">
        <f t="shared" ca="1" si="964"/>
        <v>-36530.594099572489</v>
      </c>
      <c r="HH179" s="1">
        <f t="shared" ca="1" si="964"/>
        <v>-355311.76898894209</v>
      </c>
      <c r="HT179" s="1">
        <f t="shared" ref="HT179:IE179" ca="1" si="965">HT178-HT42</f>
        <v>-33990.153700000003</v>
      </c>
      <c r="HU179" s="1">
        <f t="shared" ca="1" si="965"/>
        <v>-355311.76898894209</v>
      </c>
      <c r="HV179" s="1">
        <f t="shared" ca="1" si="965"/>
        <v>-410597.8279889421</v>
      </c>
      <c r="HW179" s="1">
        <f t="shared" ca="1" si="965"/>
        <v>-410597.8279889421</v>
      </c>
      <c r="HX179" s="1">
        <f t="shared" ca="1" si="965"/>
        <v>-360102.83199907548</v>
      </c>
      <c r="HY179" s="1">
        <f t="shared" ca="1" si="965"/>
        <v>-28649.373599929306</v>
      </c>
      <c r="HZ179" s="1">
        <f t="shared" ca="1" si="965"/>
        <v>-21866.071199999998</v>
      </c>
      <c r="IA179" s="1">
        <f t="shared" ca="1" si="965"/>
        <v>-20.444040600000001</v>
      </c>
      <c r="IB179" s="1">
        <f t="shared" ca="1" si="965"/>
        <v>-4687.9886399999996</v>
      </c>
      <c r="IC179" s="1">
        <f t="shared" ca="1" si="965"/>
        <v>-146508.296</v>
      </c>
      <c r="ID179" s="1">
        <f t="shared" ca="1" si="965"/>
        <v>-146508.296</v>
      </c>
      <c r="IE179" s="1">
        <f t="shared" ca="1" si="965"/>
        <v>-16462.917300000001</v>
      </c>
      <c r="IQ179" s="1">
        <f t="shared" ref="IQ179:JH179" ca="1" si="966">IQ178-IQ42</f>
        <v>-360102.83199907548</v>
      </c>
      <c r="IR179" s="1">
        <f t="shared" ca="1" si="966"/>
        <v>-28649.373599929306</v>
      </c>
      <c r="IS179" s="1">
        <f t="shared" ca="1" si="966"/>
        <v>-91574.288199921197</v>
      </c>
      <c r="IT179" s="1">
        <f t="shared" ca="1" si="966"/>
        <v>-120223.6619998505</v>
      </c>
      <c r="IU179" s="1">
        <f t="shared" ca="1" si="966"/>
        <v>-110463.60199986039</v>
      </c>
      <c r="IV179" s="1">
        <f t="shared" ca="1" si="966"/>
        <v>-2675037.3599976948</v>
      </c>
      <c r="IW179" s="1">
        <f t="shared" ca="1" si="966"/>
        <v>-2197782.9199981089</v>
      </c>
      <c r="IX179" s="1">
        <f t="shared" ca="1" si="966"/>
        <v>-221065.59599999999</v>
      </c>
      <c r="IY179" s="1">
        <f t="shared" ca="1" si="966"/>
        <v>-9760.0596799901232</v>
      </c>
      <c r="IZ179" s="1">
        <f t="shared" ca="1" si="966"/>
        <v>-385684.58899966476</v>
      </c>
      <c r="JA179" s="1">
        <f t="shared" ca="1" si="966"/>
        <v>-2289357.2099980302</v>
      </c>
      <c r="JB179" s="1">
        <f t="shared" ca="1" si="966"/>
        <v>-375755.10100000002</v>
      </c>
      <c r="JC179" s="1">
        <f t="shared" ca="1" si="966"/>
        <v>-9909.0438396648078</v>
      </c>
      <c r="JD179" s="1">
        <f t="shared" ca="1" si="966"/>
        <v>-304568.41899999999</v>
      </c>
      <c r="JE179" s="1">
        <f t="shared" ca="1" si="966"/>
        <v>-81116.170099664814</v>
      </c>
      <c r="JF179" s="1">
        <f t="shared" ca="1" si="966"/>
        <v>-223250.22500000001</v>
      </c>
      <c r="JG179" s="1">
        <f t="shared" ca="1" si="966"/>
        <v>-4503.3732499999996</v>
      </c>
      <c r="JH179" s="1">
        <f t="shared" ca="1" si="966"/>
        <v>-20.444040600000001</v>
      </c>
      <c r="JT179" s="1">
        <f t="shared" ref="JT179:KC179" ca="1" si="967">JT178-JT42</f>
        <v>-210.54550800000001</v>
      </c>
      <c r="JU179" s="1">
        <f t="shared" ca="1" si="967"/>
        <v>-947.45478400000002</v>
      </c>
      <c r="JV179" s="1">
        <f t="shared" ca="1" si="967"/>
        <v>-7.8602083800000004</v>
      </c>
      <c r="JW179" s="1">
        <f t="shared" ca="1" si="967"/>
        <v>-156.63251</v>
      </c>
      <c r="JX179" s="1">
        <f t="shared" ca="1" si="967"/>
        <v>-21808.6986</v>
      </c>
      <c r="JY179" s="1">
        <f t="shared" ca="1" si="967"/>
        <v>-464.92967399999998</v>
      </c>
      <c r="JZ179" s="1">
        <f t="shared" ca="1" si="967"/>
        <v>-22273.6283</v>
      </c>
      <c r="KA179" s="1">
        <f t="shared" ca="1" si="967"/>
        <v>-1980.6120000000001</v>
      </c>
      <c r="KB179" s="1">
        <f t="shared" ca="1" si="967"/>
        <v>-8021.6018199999999</v>
      </c>
      <c r="KC179" s="1">
        <f t="shared" ca="1" si="967"/>
        <v>-1322.4930099999999</v>
      </c>
      <c r="KL179" s="1">
        <f t="shared" ref="KL179:KR179" ca="1" si="968">KL178-KL42</f>
        <v>-1050.60419</v>
      </c>
      <c r="KM179" s="1">
        <f t="shared" ca="1" si="968"/>
        <v>-26.5087382</v>
      </c>
      <c r="KN179" s="1">
        <f t="shared" ca="1" si="968"/>
        <v>-117.50888399999999</v>
      </c>
      <c r="KO179" s="1">
        <f t="shared" ca="1" si="968"/>
        <v>-5.7200563799999999</v>
      </c>
      <c r="KP179" s="1">
        <f t="shared" ca="1" si="968"/>
        <v>-109.253077</v>
      </c>
      <c r="KQ179" s="1">
        <f t="shared" ca="1" si="968"/>
        <v>-1165.5773200000001</v>
      </c>
      <c r="KR179" s="1">
        <f t="shared" ca="1" si="968"/>
        <v>-144.01762199999999</v>
      </c>
      <c r="LA179" s="1">
        <f t="shared" ref="LA179:LK179" ca="1" si="969">LA178-LA42</f>
        <v>-12050.428900000001</v>
      </c>
      <c r="LB179" s="1">
        <f t="shared" ca="1" si="969"/>
        <v>-21866.071199999998</v>
      </c>
      <c r="LC179" s="1">
        <f t="shared" ca="1" si="969"/>
        <v>-318397.18800000002</v>
      </c>
      <c r="LD179" s="1">
        <f t="shared" ca="1" si="969"/>
        <v>-318397.18800000002</v>
      </c>
      <c r="LE179" s="1">
        <f t="shared" ca="1" si="969"/>
        <v>-284480.68800000002</v>
      </c>
      <c r="LF179" s="1">
        <f t="shared" ca="1" si="969"/>
        <v>-364687.82199999999</v>
      </c>
      <c r="LG179" s="1">
        <f t="shared" ca="1" si="969"/>
        <v>-364687.82199999999</v>
      </c>
      <c r="LH179" s="1">
        <f t="shared" ca="1" si="969"/>
        <v>-5725.5733200000004</v>
      </c>
      <c r="LI179" s="1">
        <f t="shared" ca="1" si="969"/>
        <v>-363439.08</v>
      </c>
      <c r="LJ179" s="1">
        <f t="shared" ca="1" si="969"/>
        <v>-3581.4652900000001</v>
      </c>
      <c r="LK179" s="1">
        <f t="shared" ca="1" si="969"/>
        <v>-895.36632199999997</v>
      </c>
      <c r="LW179" s="1">
        <f t="shared" ref="LW179:MO179" ca="1" si="970">LW178-LW42</f>
        <v>-3846.6628799999999</v>
      </c>
      <c r="LX179" s="1">
        <f t="shared" ca="1" si="970"/>
        <v>-24460.080999999998</v>
      </c>
      <c r="LY179" s="1">
        <f t="shared" ca="1" si="970"/>
        <v>-36530.594099572489</v>
      </c>
      <c r="LZ179" s="1">
        <f t="shared" ca="1" si="970"/>
        <v>-9760.0596799901232</v>
      </c>
      <c r="MA179" s="1">
        <f t="shared" ca="1" si="970"/>
        <v>-46290.653799562613</v>
      </c>
      <c r="MB179" s="1">
        <f t="shared" ca="1" si="970"/>
        <v>-318397.18800000002</v>
      </c>
      <c r="MC179" s="1">
        <f t="shared" ca="1" si="970"/>
        <v>-364687.82199999999</v>
      </c>
      <c r="MD179" s="1">
        <f t="shared" ca="1" si="970"/>
        <v>-235119.12700000001</v>
      </c>
      <c r="ME179" s="1">
        <f t="shared" ca="1" si="970"/>
        <v>-30625.412499999999</v>
      </c>
      <c r="MF179" s="1">
        <f t="shared" ca="1" si="970"/>
        <v>-242389.701</v>
      </c>
      <c r="MG179" s="1">
        <f t="shared" ca="1" si="970"/>
        <v>-242390.85200000001</v>
      </c>
      <c r="MH179" s="1">
        <f t="shared" ca="1" si="970"/>
        <v>-75837.334099999993</v>
      </c>
      <c r="MI179" s="1">
        <f t="shared" ca="1" si="970"/>
        <v>-61.0448904</v>
      </c>
      <c r="MJ179" s="1">
        <f t="shared" ca="1" si="970"/>
        <v>-100288.591</v>
      </c>
      <c r="MK179" s="1">
        <f t="shared" ca="1" si="970"/>
        <v>-100288.591</v>
      </c>
      <c r="ML179" s="1">
        <f t="shared" ca="1" si="970"/>
        <v>-100288.591</v>
      </c>
      <c r="MM179" s="1">
        <f t="shared" ca="1" si="970"/>
        <v>-4687.9886399999996</v>
      </c>
      <c r="MN179" s="1">
        <f t="shared" ca="1" si="970"/>
        <v>-30625.412499999999</v>
      </c>
      <c r="MO179" s="1">
        <f t="shared" ca="1" si="970"/>
        <v>-9.9999999999999995E-8</v>
      </c>
      <c r="NA179" s="1">
        <f t="shared" ref="NA179:NP179" ca="1" si="971">NA178-NA42</f>
        <v>-19868.082699999999</v>
      </c>
      <c r="NB179" s="1">
        <f t="shared" ca="1" si="971"/>
        <v>-15912.6561</v>
      </c>
      <c r="NC179" s="1">
        <f t="shared" ca="1" si="971"/>
        <v>-3955.42659</v>
      </c>
      <c r="ND179" s="1">
        <f t="shared" ca="1" si="971"/>
        <v>-35577.318099999997</v>
      </c>
      <c r="NE179" s="1">
        <f t="shared" ca="1" si="971"/>
        <v>-206751.33799999999</v>
      </c>
      <c r="NF179" s="1">
        <f t="shared" ca="1" si="971"/>
        <v>-242328.65599999999</v>
      </c>
      <c r="NG179" s="1">
        <f t="shared" ca="1" si="971"/>
        <v>-35577.318099999997</v>
      </c>
      <c r="NH179" s="1">
        <f t="shared" ca="1" si="971"/>
        <v>0</v>
      </c>
      <c r="NI179" s="1">
        <f t="shared" ca="1" si="971"/>
        <v>-242389.701</v>
      </c>
      <c r="NJ179" s="1">
        <f t="shared" ca="1" si="971"/>
        <v>-242389.701</v>
      </c>
      <c r="NK179" s="1">
        <f t="shared" ca="1" si="971"/>
        <v>-61.0448904</v>
      </c>
      <c r="NL179" s="1">
        <f t="shared" ca="1" si="971"/>
        <v>-100288.591</v>
      </c>
      <c r="NM179" s="1">
        <f t="shared" ca="1" si="971"/>
        <v>-4687.9886399999996</v>
      </c>
      <c r="NN179" s="1">
        <f t="shared" ca="1" si="971"/>
        <v>-2584.0065300000001</v>
      </c>
      <c r="NO179" s="1">
        <f t="shared" ca="1" si="971"/>
        <v>-30625.412499999999</v>
      </c>
      <c r="NP179" s="1">
        <f t="shared" ca="1" si="971"/>
        <v>-75837.334099999993</v>
      </c>
      <c r="OH179" s="1">
        <f t="shared" ref="OH179:OO179" ca="1" si="972">OH178-OH42</f>
        <v>-11112024.800000001</v>
      </c>
      <c r="OI179" s="1">
        <f t="shared" ca="1" si="972"/>
        <v>-153209.54300000001</v>
      </c>
      <c r="OJ179" s="1">
        <f t="shared" ca="1" si="972"/>
        <v>-16461.908200000002</v>
      </c>
      <c r="OK179" s="1">
        <f t="shared" ca="1" si="972"/>
        <v>-11112024.800000001</v>
      </c>
      <c r="OL179" s="1">
        <f t="shared" ca="1" si="972"/>
        <v>-6509730.1699999999</v>
      </c>
      <c r="OM179" s="1">
        <f t="shared" ca="1" si="972"/>
        <v>-6647149.5099999998</v>
      </c>
      <c r="ON179" s="1">
        <f t="shared" ca="1" si="972"/>
        <v>-1236371.79</v>
      </c>
      <c r="OO179" s="1">
        <f t="shared" ca="1" si="972"/>
        <v>-1236371.79</v>
      </c>
      <c r="PA179" s="1">
        <f t="shared" ref="PA179:PK179" ca="1" si="973">PA178-PA42</f>
        <v>-140632.66399999999</v>
      </c>
      <c r="PB179" s="1">
        <f t="shared" ca="1" si="973"/>
        <v>-150923.58600000001</v>
      </c>
      <c r="PC179" s="1">
        <f t="shared" ca="1" si="973"/>
        <v>-11419.2086</v>
      </c>
      <c r="PD179" s="1">
        <f t="shared" ca="1" si="973"/>
        <v>-26774.6126</v>
      </c>
      <c r="PE179" s="1">
        <f t="shared" ca="1" si="973"/>
        <v>-375755.10100000002</v>
      </c>
      <c r="PF179" s="1">
        <f t="shared" ca="1" si="973"/>
        <v>-35577.318099999997</v>
      </c>
      <c r="PG179" s="1">
        <f t="shared" ca="1" si="973"/>
        <v>-3581.4652900000001</v>
      </c>
      <c r="PH179" s="1">
        <f t="shared" ca="1" si="973"/>
        <v>-146508.296</v>
      </c>
      <c r="PI179" s="1">
        <f t="shared" ca="1" si="973"/>
        <v>-522263.39799999999</v>
      </c>
      <c r="PJ179" s="1">
        <f t="shared" ca="1" si="973"/>
        <v>-145</v>
      </c>
      <c r="PK179" s="1">
        <f t="shared" ca="1" si="973"/>
        <v>-153209.54300000001</v>
      </c>
      <c r="PW179" s="1">
        <f ca="1">PW178-PW42</f>
        <v>-145</v>
      </c>
      <c r="PX179" s="1">
        <f ca="1">PX178-PX42</f>
        <v>-145</v>
      </c>
      <c r="PY179" s="1">
        <f ca="1">PY178-PY42</f>
        <v>-145</v>
      </c>
      <c r="PZ179" s="1">
        <f ca="1">PZ178-PZ42</f>
        <v>-145</v>
      </c>
    </row>
    <row r="180" spans="1:442" ht="12" customHeight="1">
      <c r="A180" s="1183" t="s">
        <v>2638</v>
      </c>
    </row>
    <row r="181" spans="1:442" ht="12" customHeight="1">
      <c r="A181" s="1">
        <v>165</v>
      </c>
      <c r="C181" s="1184" t="s">
        <v>2639</v>
      </c>
      <c r="E181" s="1">
        <f>E115</f>
        <v>18.015280000000001</v>
      </c>
      <c r="F181" s="1185">
        <v>10475.895350000001</v>
      </c>
      <c r="G181" s="1186"/>
      <c r="J181" s="1180">
        <f ca="1">(VLOOKUP(J1,INDIRECT(LU_MAT),$A182,FALSE())/$E181-VLOOKUP(J1,INDIRECT(LU_MAT),$A181,FALSE())*3600)*$F181/1000000</f>
        <v>-0.11355099187281462</v>
      </c>
      <c r="K181" s="1180">
        <f ca="1">(VLOOKUP(K1,INDIRECT(LU_MAT),$A182,FALSE())/$E181-VLOOKUP(K1,INDIRECT(LU_MAT),$A181,FALSE())*3600)*$F181/1000000</f>
        <v>-0.11355099187281462</v>
      </c>
      <c r="Q181" s="1186"/>
      <c r="T181" s="1180">
        <f t="shared" ref="T181:AD181" ca="1" si="974">(VLOOKUP(T1,INDIRECT(LU_MAT),$A182,FALSE())/$E181-VLOOKUP(T1,INDIRECT(LU_MAT),$A181,FALSE())*3600)*$F181/1000000</f>
        <v>-0.11355099187281462</v>
      </c>
      <c r="U181" s="1180">
        <f t="shared" ca="1" si="974"/>
        <v>-0.3039978280929837</v>
      </c>
      <c r="V181" s="1180">
        <f t="shared" ca="1" si="974"/>
        <v>-8.010269140620549E-2</v>
      </c>
      <c r="W181" s="1180">
        <f t="shared" ca="1" si="974"/>
        <v>-6.9225845607321082E-3</v>
      </c>
      <c r="X181" s="1180">
        <f t="shared" ca="1" si="974"/>
        <v>-4.4019188642708672E-2</v>
      </c>
      <c r="Y181" s="1180">
        <f t="shared" ca="1" si="974"/>
        <v>-0.54659307193141882</v>
      </c>
      <c r="Z181" s="1180">
        <f t="shared" ca="1" si="974"/>
        <v>-3.6188317250299994E-2</v>
      </c>
      <c r="AA181" s="1180">
        <f t="shared" ca="1" si="974"/>
        <v>-0.51028717131434032</v>
      </c>
      <c r="AB181" s="1180">
        <f t="shared" ca="1" si="974"/>
        <v>-2.3754689500146394E-3</v>
      </c>
      <c r="AC181" s="1180">
        <f t="shared" ca="1" si="974"/>
        <v>-7.7727222671346075E-2</v>
      </c>
      <c r="AD181" s="1180">
        <f t="shared" ca="1" si="974"/>
        <v>-2.3760952202992532E-3</v>
      </c>
      <c r="AJ181" s="1186"/>
      <c r="AM181" s="1180">
        <f t="shared" ref="AM181:BB181" ca="1" si="975">(VLOOKUP(AM1,INDIRECT(LU_MAT),$A182,FALSE())/$E181-VLOOKUP(AM1,INDIRECT(LU_MAT),$A181,FALSE())*3600)*$F181/1000000</f>
        <v>-0.30922109113442409</v>
      </c>
      <c r="AN181" s="1180">
        <f t="shared" ca="1" si="975"/>
        <v>-0.3039978280929837</v>
      </c>
      <c r="AO181" s="1180">
        <f t="shared" ca="1" si="975"/>
        <v>-0.51028717131434032</v>
      </c>
      <c r="AP181" s="1180">
        <f t="shared" ca="1" si="975"/>
        <v>-0.51022367145354319</v>
      </c>
      <c r="AQ181" s="1180">
        <f t="shared" ca="1" si="975"/>
        <v>-2.5850680693823951E-2</v>
      </c>
      <c r="AR181" s="1180">
        <f t="shared" ca="1" si="975"/>
        <v>-2.9000545117517741E-2</v>
      </c>
      <c r="AS181" s="1180">
        <f t="shared" ca="1" si="975"/>
        <v>-8.5102122090340727E-3</v>
      </c>
      <c r="AT181" s="1180">
        <f t="shared" ca="1" si="975"/>
        <v>-2.3923424098198982E-2</v>
      </c>
      <c r="AU181" s="1180">
        <f t="shared" ca="1" si="975"/>
        <v>-3.6151065103483454E-2</v>
      </c>
      <c r="AV181" s="1180">
        <f t="shared" ca="1" si="975"/>
        <v>-0.48423025115550516</v>
      </c>
      <c r="AW181" s="1180">
        <f t="shared" ca="1" si="975"/>
        <v>-2.7998829114738718E-2</v>
      </c>
      <c r="AX181" s="1180">
        <f t="shared" ca="1" si="975"/>
        <v>-7.2660106485406287E-2</v>
      </c>
      <c r="AY181" s="1180">
        <f t="shared" ca="1" si="975"/>
        <v>-5.679409017266009E-4</v>
      </c>
      <c r="AZ181" s="1180">
        <f t="shared" ca="1" si="975"/>
        <v>-0.33184862455284059</v>
      </c>
      <c r="BA181" s="1180">
        <f t="shared" ca="1" si="975"/>
        <v>-0.33241656509810741</v>
      </c>
      <c r="BB181" s="1180">
        <f t="shared" ca="1" si="975"/>
        <v>-0.81653095750118521</v>
      </c>
      <c r="BK181" s="1186"/>
      <c r="BN181" s="1180">
        <f ca="1">(VLOOKUP(BN1,INDIRECT(LU_MAT),$A182,FALSE())/$E181-VLOOKUP(BN1,INDIRECT(LU_MAT),$A181,FALSE())*3600)*$F181/1000000</f>
        <v>-0.74447524975030122</v>
      </c>
      <c r="BO181" s="1180">
        <f ca="1">(VLOOKUP(BO1,INDIRECT(LU_MAT),$A182,FALSE())/$E181-VLOOKUP(BO1,INDIRECT(LU_MAT),$A181,FALSE())*3600)*$F181/1000000</f>
        <v>-8.4043943053999898E-2</v>
      </c>
      <c r="BP181" s="1180">
        <f ca="1">(VLOOKUP(BP1,INDIRECT(LU_MAT),$A182,FALSE())/$E181-VLOOKUP(BP1,INDIRECT(LU_MAT),$A181,FALSE())*3600)*$F181/1000000</f>
        <v>-0.66093177096789868</v>
      </c>
      <c r="BQ181" s="1180">
        <f ca="1">(VLOOKUP(BQ1,INDIRECT(LU_MAT),$A182,FALSE())/$E181-VLOOKUP(BQ1,INDIRECT(LU_MAT),$A181,FALSE())*3600)*$F181/1000000</f>
        <v>-3.1268858593232863E-4</v>
      </c>
      <c r="BR181" s="1180">
        <f ca="1">(VLOOKUP(BR1,INDIRECT(LU_MAT),$A182,FALSE())/$E181-VLOOKUP(BR1,INDIRECT(LU_MAT),$A181,FALSE())*3600)*$F181/1000000</f>
        <v>-3.3157967531183895E-5</v>
      </c>
      <c r="CA181" s="1186"/>
      <c r="CD181" s="1180">
        <f t="shared" ref="CD181:CO181" ca="1" si="976">(VLOOKUP(CD1,INDIRECT(LU_MAT),$A182,FALSE())/$E181-VLOOKUP(CD1,INDIRECT(LU_MAT),$A181,FALSE())*3600)*$F181/1000000</f>
        <v>-0.81653095750118521</v>
      </c>
      <c r="CE181" s="1180">
        <f t="shared" ca="1" si="976"/>
        <v>-0.82288440350920355</v>
      </c>
      <c r="CF181" s="1180">
        <f t="shared" ca="1" si="976"/>
        <v>-0.74447524975030122</v>
      </c>
      <c r="CG181" s="1180">
        <f t="shared" ca="1" si="976"/>
        <v>-8.4043943053999898E-2</v>
      </c>
      <c r="CH181" s="1180">
        <f t="shared" ca="1" si="976"/>
        <v>-7.4409319574350912</v>
      </c>
      <c r="CI181" s="1180">
        <f t="shared" ca="1" si="976"/>
        <v>-1.4070986372769795E-3</v>
      </c>
      <c r="CJ181" s="1180">
        <f t="shared" ca="1" si="976"/>
        <v>-1.4698382616911587E-4</v>
      </c>
      <c r="CK181" s="1180">
        <f t="shared" ca="1" si="976"/>
        <v>-0.837155470984556</v>
      </c>
      <c r="CL181" s="1180">
        <f t="shared" ca="1" si="976"/>
        <v>-5.9504278000529833</v>
      </c>
      <c r="CM181" s="1180">
        <f t="shared" ca="1" si="976"/>
        <v>-6.6181128066038113</v>
      </c>
      <c r="CN181" s="1180">
        <f t="shared" ca="1" si="976"/>
        <v>-0.89633002798799155</v>
      </c>
      <c r="CO181" s="1180">
        <f t="shared" ca="1" si="976"/>
        <v>-5.9232586679067195E-2</v>
      </c>
      <c r="CX181" s="1186"/>
      <c r="DA181" s="1180">
        <f t="shared" ref="DA181:DJ181" ca="1" si="977">(VLOOKUP(DA1,INDIRECT(LU_MAT),$A182,FALSE())/$E181-VLOOKUP(DA1,INDIRECT(LU_MAT),$A181,FALSE())*3600)*$F181/1000000</f>
        <v>-3.8175277182058098E-2</v>
      </c>
      <c r="DB181" s="1180">
        <f t="shared" ca="1" si="977"/>
        <v>-1.167347370775471E-5</v>
      </c>
      <c r="DC181" s="1180">
        <f t="shared" ca="1" si="977"/>
        <v>-3.1460021609609235E-7</v>
      </c>
      <c r="DD181" s="1180">
        <f t="shared" ca="1" si="977"/>
        <v>-2.1360992409184475E-6</v>
      </c>
      <c r="DE181" s="1180">
        <f t="shared" ca="1" si="977"/>
        <v>-0.36277726271923405</v>
      </c>
      <c r="DF181" s="1180">
        <f t="shared" ca="1" si="977"/>
        <v>-44006.008886196258</v>
      </c>
      <c r="DG181" s="1180">
        <f t="shared" ca="1" si="977"/>
        <v>-924133.00017955271</v>
      </c>
      <c r="DH181" s="1180">
        <f t="shared" ca="1" si="977"/>
        <v>-924133.00015702401</v>
      </c>
      <c r="DI181" s="1180">
        <f t="shared" ca="1" si="977"/>
        <v>-880126.66555910604</v>
      </c>
      <c r="DJ181" s="1180">
        <f t="shared" ca="1" si="977"/>
        <v>-44006.333466521421</v>
      </c>
      <c r="DS181" s="1186"/>
      <c r="DV181" s="1180">
        <f t="shared" ref="DV181:EK181" ca="1" si="978">(VLOOKUP(DV1,INDIRECT(LU_MAT),$A182,FALSE())/$E181-VLOOKUP(DV1,INDIRECT(LU_MAT),$A181,FALSE())*3600)*$F181/1000000</f>
        <v>-2.5108392674530633E-2</v>
      </c>
      <c r="DW181" s="1180">
        <f t="shared" ca="1" si="978"/>
        <v>-3.3148013637253671E-3</v>
      </c>
      <c r="DX181" s="1180">
        <f t="shared" ca="1" si="978"/>
        <v>-0.76350554514969093</v>
      </c>
      <c r="DY181" s="1180">
        <f t="shared" ca="1" si="978"/>
        <v>-3.8175277182058098E-2</v>
      </c>
      <c r="DZ181" s="1180">
        <f t="shared" ca="1" si="978"/>
        <v>-3.1460021609609235E-7</v>
      </c>
      <c r="EA181" s="1180">
        <f t="shared" ca="1" si="978"/>
        <v>-0.36277726271923405</v>
      </c>
      <c r="EB181" s="1180">
        <f t="shared" ca="1" si="978"/>
        <v>-0.72533026558289282</v>
      </c>
      <c r="EC181" s="1180">
        <f t="shared" ca="1" si="978"/>
        <v>-2.9786070378107958E-4</v>
      </c>
      <c r="ED181" s="1180">
        <f t="shared" ca="1" si="978"/>
        <v>-6.6181128066038113</v>
      </c>
      <c r="EE181" s="1180">
        <f t="shared" ca="1" si="978"/>
        <v>-880120.40448154404</v>
      </c>
      <c r="EF181" s="1180">
        <f t="shared" ca="1" si="978"/>
        <v>-6.6365286782018901E-5</v>
      </c>
      <c r="EG181" s="1180">
        <f t="shared" ca="1" si="978"/>
        <v>-4.0799495480608332E-5</v>
      </c>
      <c r="EH181" s="1180">
        <f t="shared" ca="1" si="978"/>
        <v>-1.0559649572989315E-5</v>
      </c>
      <c r="EI181" s="1180">
        <f t="shared" ca="1" si="978"/>
        <v>-2.3262048450524086E-4</v>
      </c>
      <c r="EJ181" s="1180">
        <f t="shared" ca="1" si="978"/>
        <v>-5.4256388364872871E-6</v>
      </c>
      <c r="EK181" s="1180">
        <f t="shared" ca="1" si="978"/>
        <v>-880126.66555910604</v>
      </c>
      <c r="ET181" s="1186"/>
      <c r="EW181" s="1180">
        <f t="shared" ref="EW181:FB181" ca="1" si="979">(VLOOKUP(EW1,INDIRECT(LU_MAT),$A182,FALSE())/$E181-VLOOKUP(EW1,INDIRECT(LU_MAT),$A181,FALSE())*3600)*$F181/1000000</f>
        <v>-0.89633002798799155</v>
      </c>
      <c r="EX181" s="1180">
        <f t="shared" ca="1" si="979"/>
        <v>-0.87868506813407088</v>
      </c>
      <c r="EY181" s="1180">
        <f t="shared" ca="1" si="979"/>
        <v>-0.77332112232553096</v>
      </c>
      <c r="EZ181" s="1180">
        <f t="shared" ca="1" si="979"/>
        <v>-0.79096608217945208</v>
      </c>
      <c r="FA181" s="1180">
        <f t="shared" ca="1" si="979"/>
        <v>-4.6574088238518063E-3</v>
      </c>
      <c r="FB181" s="1180">
        <f t="shared" ca="1" si="979"/>
        <v>-8.1696291532680376E-2</v>
      </c>
      <c r="FK181" s="1186"/>
      <c r="FN181" s="1180">
        <f t="shared" ref="FN181:FX181" ca="1" si="980">(VLOOKUP(FN1,INDIRECT(LU_MAT),$A182,FALSE())/$E181-VLOOKUP(FN1,INDIRECT(LU_MAT),$A181,FALSE())*3600)*$F181/1000000</f>
        <v>-0.66093177096789868</v>
      </c>
      <c r="FO181" s="1180">
        <f t="shared" ca="1" si="980"/>
        <v>-5.9504278000529833</v>
      </c>
      <c r="FP181" s="1180">
        <f t="shared" ca="1" si="980"/>
        <v>-4.6574088238518063E-3</v>
      </c>
      <c r="FQ181" s="1180">
        <f t="shared" ca="1" si="980"/>
        <v>-8.1696291532680376E-2</v>
      </c>
      <c r="FR181" s="1180">
        <f t="shared" ca="1" si="980"/>
        <v>-2.2759767054492348E-2</v>
      </c>
      <c r="FS181" s="1180">
        <f t="shared" ca="1" si="980"/>
        <v>-7.7727222671346075E-2</v>
      </c>
      <c r="FT181" s="1180">
        <f t="shared" ca="1" si="980"/>
        <v>-8.7916942407851219E-3</v>
      </c>
      <c r="FU181" s="1180">
        <f t="shared" ca="1" si="980"/>
        <v>-6.6160170019563127</v>
      </c>
      <c r="FV181" s="1180">
        <f t="shared" ca="1" si="980"/>
        <v>-5.8871635645327054E-2</v>
      </c>
      <c r="FW181" s="1180">
        <f t="shared" ca="1" si="980"/>
        <v>-6.61565368778097</v>
      </c>
      <c r="FX181" s="1180">
        <f t="shared" ca="1" si="980"/>
        <v>-5.9232586679067195E-2</v>
      </c>
      <c r="GG181" s="1186"/>
      <c r="GJ181" s="1180">
        <f t="shared" ref="GJ181:GQ181" ca="1" si="981">(VLOOKUP(GJ1,INDIRECT(LU_MAT),$A182,FALSE())/$E181-VLOOKUP(GJ1,INDIRECT(LU_MAT),$A181,FALSE())*3600)*$F181/1000000</f>
        <v>-2.2759767054492348E-2</v>
      </c>
      <c r="GK181" s="1180">
        <f t="shared" ca="1" si="981"/>
        <v>-2.2585033231495886E-2</v>
      </c>
      <c r="GL181" s="1180">
        <f t="shared" ca="1" si="981"/>
        <v>-7.4304508649816227E-3</v>
      </c>
      <c r="GM181" s="1180">
        <f t="shared" ca="1" si="981"/>
        <v>-1.5154582424664323E-2</v>
      </c>
      <c r="GN181" s="1180">
        <f t="shared" ca="1" si="981"/>
        <v>-1.8301864753285924E-2</v>
      </c>
      <c r="GO181" s="1180">
        <f t="shared" ca="1" si="981"/>
        <v>-8.9163469679821375E-3</v>
      </c>
      <c r="GP181" s="1180">
        <f t="shared" ca="1" si="981"/>
        <v>-1.5279230383556773E-2</v>
      </c>
      <c r="GQ181" s="1180">
        <f t="shared" ca="1" si="981"/>
        <v>-8.7916942407851219E-3</v>
      </c>
      <c r="GZ181" s="1186"/>
      <c r="HC181" s="1180">
        <f t="shared" ref="HC181:HH181" ca="1" si="982">(VLOOKUP(HC1,INDIRECT(LU_MAT),$A182,FALSE())/$E181-VLOOKUP(HC1,INDIRECT(LU_MAT),$A181,FALSE())*3600)*$F181/1000000</f>
        <v>-0.79096608217945208</v>
      </c>
      <c r="HD181" s="1180">
        <f t="shared" ca="1" si="982"/>
        <v>-0.74679079907444279</v>
      </c>
      <c r="HE181" s="1180">
        <f t="shared" ca="1" si="982"/>
        <v>-343573.992027445</v>
      </c>
      <c r="HF181" s="1180">
        <f t="shared" ca="1" si="982"/>
        <v>-343537.94942900591</v>
      </c>
      <c r="HG181" s="1180">
        <f t="shared" ca="1" si="982"/>
        <v>-36.08683715908181</v>
      </c>
      <c r="HH181" s="1180">
        <f t="shared" ca="1" si="982"/>
        <v>-0.74683080049774164</v>
      </c>
      <c r="HQ181" s="1186"/>
      <c r="HT181" s="1180">
        <f t="shared" ref="HT181:IE181" ca="1" si="983">(VLOOKUP(HT1,INDIRECT(LU_MAT),$A182,FALSE())/$E181-VLOOKUP(HT1,INDIRECT(LU_MAT),$A181,FALSE())*3600)*$F181/1000000</f>
        <v>-7.2660106485406287E-2</v>
      </c>
      <c r="HU181" s="1180">
        <f t="shared" ca="1" si="983"/>
        <v>-0.74679079907444279</v>
      </c>
      <c r="HV181" s="1180">
        <f t="shared" ca="1" si="983"/>
        <v>-8.1319747177977266</v>
      </c>
      <c r="HW181" s="1180">
        <f t="shared" ca="1" si="983"/>
        <v>-8.1358788834607143</v>
      </c>
      <c r="HX181" s="1180">
        <f t="shared" ca="1" si="983"/>
        <v>-0.78735444985879754</v>
      </c>
      <c r="HY181" s="1180">
        <f t="shared" ca="1" si="983"/>
        <v>-6.0881062764893704E-2</v>
      </c>
      <c r="HZ181" s="1180">
        <f t="shared" ca="1" si="983"/>
        <v>-203.34158796853438</v>
      </c>
      <c r="IA181" s="1180">
        <f t="shared" ca="1" si="983"/>
        <v>-196.39445220166584</v>
      </c>
      <c r="IB181" s="1180">
        <f t="shared" ca="1" si="983"/>
        <v>-1.0125159044242413E-2</v>
      </c>
      <c r="IC181" s="1180">
        <f t="shared" ca="1" si="983"/>
        <v>-0.32381436048954643</v>
      </c>
      <c r="ID181" s="1180">
        <f t="shared" ca="1" si="983"/>
        <v>-0.3199101942450569</v>
      </c>
      <c r="IE181" s="1180">
        <f t="shared" ca="1" si="983"/>
        <v>-7.3020819580467693</v>
      </c>
      <c r="IN181" s="1186"/>
      <c r="IQ181" s="1180">
        <f t="shared" ref="IQ181:JH181" ca="1" si="984">(VLOOKUP(IQ1,INDIRECT(LU_MAT),$A182,FALSE())/$E181-VLOOKUP(IQ1,INDIRECT(LU_MAT),$A181,FALSE())*3600)*$F181/1000000</f>
        <v>-0.78735444985879754</v>
      </c>
      <c r="IR181" s="1180">
        <f t="shared" ca="1" si="984"/>
        <v>-6.0881062764893704E-2</v>
      </c>
      <c r="IS181" s="1180">
        <f t="shared" ca="1" si="984"/>
        <v>-48.307476768051707</v>
      </c>
      <c r="IT181" s="1180">
        <f t="shared" ca="1" si="984"/>
        <v>-48.368238022047613</v>
      </c>
      <c r="IU181" s="1180">
        <f t="shared" ca="1" si="984"/>
        <v>-45.171363921286876</v>
      </c>
      <c r="IV181" s="1180">
        <f t="shared" ca="1" si="984"/>
        <v>-1413.1849071330562</v>
      </c>
      <c r="IW181" s="1180">
        <f t="shared" ca="1" si="984"/>
        <v>-1159.3794439429328</v>
      </c>
      <c r="IX181" s="1180">
        <f t="shared" ca="1" si="984"/>
        <v>-6331743.9291805932</v>
      </c>
      <c r="IY181" s="1180">
        <f t="shared" ca="1" si="984"/>
        <v>-3.1968738028748689</v>
      </c>
      <c r="IZ181" s="1180">
        <f t="shared" ca="1" si="984"/>
        <v>-205.49959851277077</v>
      </c>
      <c r="JA181" s="1180">
        <f t="shared" ca="1" si="984"/>
        <v>-1207.6869569610315</v>
      </c>
      <c r="JB181" s="1180">
        <f t="shared" ca="1" si="984"/>
        <v>-0.82748611979505271</v>
      </c>
      <c r="JC181" s="1180">
        <f t="shared" ca="1" si="984"/>
        <v>-8.2769563181594599</v>
      </c>
      <c r="JD181" s="1180">
        <f t="shared" ca="1" si="984"/>
        <v>-0.67104401320173812</v>
      </c>
      <c r="JE181" s="1180">
        <f t="shared" ca="1" si="984"/>
        <v>-204.82855243466057</v>
      </c>
      <c r="JF181" s="1180">
        <f t="shared" ca="1" si="984"/>
        <v>-6331951.7619929183</v>
      </c>
      <c r="JG181" s="1180">
        <f t="shared" ca="1" si="984"/>
        <v>-7.1604116011862937E-3</v>
      </c>
      <c r="JH181" s="1180">
        <f t="shared" ca="1" si="984"/>
        <v>-196.39445220166584</v>
      </c>
      <c r="JQ181" s="1186"/>
      <c r="JT181" s="1180">
        <f t="shared" ref="JT181:KC181" ca="1" si="985">(VLOOKUP(JT1,INDIRECT(LU_MAT),$A182,FALSE())/$E181-VLOOKUP(JT1,INDIRECT(LU_MAT),$A181,FALSE())*3600)*$F181/1000000</f>
        <v>-3.126573994759696E-4</v>
      </c>
      <c r="JU181" s="1180">
        <f t="shared" ca="1" si="985"/>
        <v>-1.4069582979326137E-3</v>
      </c>
      <c r="JV181" s="1180">
        <f t="shared" ca="1" si="985"/>
        <v>-1.167347370775471E-5</v>
      </c>
      <c r="JW181" s="1180">
        <f t="shared" ca="1" si="985"/>
        <v>-2.3262048450524086E-4</v>
      </c>
      <c r="JX181" s="1180">
        <f t="shared" ca="1" si="985"/>
        <v>-1.8301864753285924E-2</v>
      </c>
      <c r="JY181" s="1180">
        <f t="shared" ca="1" si="985"/>
        <v>-1.4505654956987172E-4</v>
      </c>
      <c r="JZ181" s="1180">
        <f t="shared" ca="1" si="985"/>
        <v>-1.8589953619912593E-2</v>
      </c>
      <c r="KA181" s="1180">
        <f t="shared" ca="1" si="985"/>
        <v>-2.3760952202992532E-3</v>
      </c>
      <c r="KB181" s="1180">
        <f t="shared" ca="1" si="985"/>
        <v>-1.7697535412658633E-2</v>
      </c>
      <c r="KC181" s="1180">
        <f t="shared" ca="1" si="985"/>
        <v>-1.9640811825271547E-3</v>
      </c>
      <c r="KI181" s="1186"/>
      <c r="KL181" s="1180">
        <f t="shared" ref="KL181:KR181" ca="1" si="986">(VLOOKUP(KL1,INDIRECT(LU_MAT),$A182,FALSE())/$E181-VLOOKUP(KL1,INDIRECT(LU_MAT),$A181,FALSE())*3600)*$F181/1000000</f>
        <v>-5.679409017266009E-4</v>
      </c>
      <c r="KM181" s="1180">
        <f t="shared" ca="1" si="986"/>
        <v>-3.3157967531183895E-5</v>
      </c>
      <c r="KN181" s="1180">
        <f t="shared" ca="1" si="986"/>
        <v>-1.4698382616911587E-4</v>
      </c>
      <c r="KO181" s="1180">
        <f t="shared" ca="1" si="986"/>
        <v>-2.1360992409184475E-6</v>
      </c>
      <c r="KP181" s="1180">
        <f t="shared" ca="1" si="986"/>
        <v>-4.0799495480608332E-5</v>
      </c>
      <c r="KQ181" s="1180">
        <f t="shared" ca="1" si="986"/>
        <v>-6.3009365658938993E-4</v>
      </c>
      <c r="KR181" s="1180">
        <f t="shared" ca="1" si="986"/>
        <v>-1.8014179387474991E-4</v>
      </c>
      <c r="KX181" s="1186"/>
      <c r="LA181" s="1180">
        <f t="shared" ref="LA181:LK181" ca="1" si="987">(VLOOKUP(LA1,INDIRECT(LU_MAT),$A182,FALSE())/$E181-VLOOKUP(LA1,INDIRECT(LU_MAT),$A181,FALSE())*3600)*$F181/1000000</f>
        <v>-343537.94942900591</v>
      </c>
      <c r="LB181" s="1180">
        <f t="shared" ca="1" si="987"/>
        <v>-203.34158796853438</v>
      </c>
      <c r="LC181" s="1180">
        <f t="shared" ca="1" si="987"/>
        <v>-8412346.799985053</v>
      </c>
      <c r="LD181" s="1180">
        <f t="shared" ca="1" si="987"/>
        <v>-8412346.7923606634</v>
      </c>
      <c r="LE181" s="1180">
        <f t="shared" ca="1" si="987"/>
        <v>-8068605.4930556556</v>
      </c>
      <c r="LF181" s="1180">
        <f t="shared" ca="1" si="987"/>
        <v>-8447039.9422593843</v>
      </c>
      <c r="LG181" s="1180">
        <f t="shared" ca="1" si="987"/>
        <v>-8447039.9498837739</v>
      </c>
      <c r="LH181" s="1180">
        <f t="shared" ca="1" si="987"/>
        <v>-8.6381837343586267E-3</v>
      </c>
      <c r="LI181" s="1180">
        <f t="shared" ca="1" si="987"/>
        <v>-8447039.9504779354</v>
      </c>
      <c r="LJ181" s="1180">
        <f t="shared" ca="1" si="987"/>
        <v>-7.8752746586219641E-3</v>
      </c>
      <c r="LK181" s="1180">
        <f t="shared" ca="1" si="987"/>
        <v>-1.6550454505102001E-3</v>
      </c>
      <c r="LT181" s="1186"/>
      <c r="LW181" s="1180">
        <f t="shared" ref="LW181:MO181" ca="1" si="988">(VLOOKUP(LW1,INDIRECT(LU_MAT),$A182,FALSE())/$E181-VLOOKUP(LW1,INDIRECT(LU_MAT),$A181,FALSE())*3600)*$F181/1000000</f>
        <v>-6.9480434692073849E-3</v>
      </c>
      <c r="LX181" s="1180">
        <f t="shared" ca="1" si="988"/>
        <v>-4.4181076362455808E-2</v>
      </c>
      <c r="LY181" s="1180">
        <f t="shared" ca="1" si="988"/>
        <v>-36.08683715908181</v>
      </c>
      <c r="LZ181" s="1180">
        <f t="shared" ca="1" si="988"/>
        <v>-3.1968738028748689</v>
      </c>
      <c r="MA181" s="1180">
        <f t="shared" ca="1" si="988"/>
        <v>-39.28371104469317</v>
      </c>
      <c r="MB181" s="1180">
        <f t="shared" ca="1" si="988"/>
        <v>-8412346.7923606634</v>
      </c>
      <c r="MC181" s="1180">
        <f t="shared" ca="1" si="988"/>
        <v>-8447039.9422593843</v>
      </c>
      <c r="MD181" s="1180">
        <f t="shared" ca="1" si="988"/>
        <v>-0.41336370754232077</v>
      </c>
      <c r="ME181" s="1180">
        <f t="shared" ca="1" si="988"/>
        <v>-5.5317220179451503E-2</v>
      </c>
      <c r="MF181" s="1180">
        <f t="shared" ca="1" si="988"/>
        <v>-0.5214889288048068</v>
      </c>
      <c r="MG181" s="1180">
        <f t="shared" ca="1" si="988"/>
        <v>-0.51234972704010551</v>
      </c>
      <c r="MH181" s="1180">
        <f t="shared" ca="1" si="988"/>
        <v>-0.13762545335557225</v>
      </c>
      <c r="MI181" s="1180">
        <f t="shared" ca="1" si="988"/>
        <v>-1.1078093372366102E-4</v>
      </c>
      <c r="MJ181" s="1180">
        <f t="shared" ca="1" si="988"/>
        <v>-0.19061650587111692</v>
      </c>
      <c r="MK181" s="1180">
        <f t="shared" ca="1" si="988"/>
        <v>-0.21976979089052337</v>
      </c>
      <c r="ML181" s="1180">
        <f t="shared" ca="1" si="988"/>
        <v>-0.21975984606800181</v>
      </c>
      <c r="MM181" s="1180">
        <f t="shared" ca="1" si="988"/>
        <v>-1.0125159044242413E-2</v>
      </c>
      <c r="MN181" s="1180">
        <f t="shared" ca="1" si="988"/>
        <v>-6.4458843021720891E-2</v>
      </c>
      <c r="MO181" s="1180">
        <f t="shared" ca="1" si="988"/>
        <v>-6.451514506862649E-14</v>
      </c>
      <c r="MX181" s="1186"/>
      <c r="NA181" s="1180">
        <f t="shared" ref="NA181:NP181" ca="1" si="989">(VLOOKUP(NA1,INDIRECT(LU_MAT),$A182,FALSE())/$E181-VLOOKUP(NA1,INDIRECT(LU_MAT),$A181,FALSE())*3600)*$F181/1000000</f>
        <v>-3.6188317250299994E-2</v>
      </c>
      <c r="NB181" s="1180">
        <f t="shared" ca="1" si="989"/>
        <v>-2.9000545117517741E-2</v>
      </c>
      <c r="NC181" s="1180">
        <f t="shared" ca="1" si="989"/>
        <v>-8.5102122090340727E-3</v>
      </c>
      <c r="ND181" s="1180">
        <f t="shared" ca="1" si="989"/>
        <v>-7.8230691086884879E-2</v>
      </c>
      <c r="NE181" s="1180">
        <f t="shared" ca="1" si="989"/>
        <v>-0.44482381515586233</v>
      </c>
      <c r="NF181" s="1180">
        <f t="shared" ca="1" si="989"/>
        <v>-0.52176886026532332</v>
      </c>
      <c r="NG181" s="1180">
        <f t="shared" ca="1" si="989"/>
        <v>-7.6949750030465711E-2</v>
      </c>
      <c r="NH181" s="1180">
        <f t="shared" ca="1" si="989"/>
        <v>0</v>
      </c>
      <c r="NI181" s="1180">
        <f t="shared" ca="1" si="989"/>
        <v>-0.521769040530496</v>
      </c>
      <c r="NJ181" s="1180">
        <f t="shared" ca="1" si="989"/>
        <v>-0.5214889288048068</v>
      </c>
      <c r="NK181" s="1180">
        <f t="shared" ca="1" si="989"/>
        <v>-1.1078093372366102E-4</v>
      </c>
      <c r="NL181" s="1180">
        <f t="shared" ca="1" si="989"/>
        <v>-0.21975984606800181</v>
      </c>
      <c r="NM181" s="1180">
        <f t="shared" ca="1" si="989"/>
        <v>-1.0125159044242413E-2</v>
      </c>
      <c r="NN181" s="1180">
        <f t="shared" ca="1" si="989"/>
        <v>-4.7716529095175753E-3</v>
      </c>
      <c r="NO181" s="1180">
        <f t="shared" ca="1" si="989"/>
        <v>-6.4458843021720891E-2</v>
      </c>
      <c r="NP181" s="1180">
        <f t="shared" ca="1" si="989"/>
        <v>-0.16060920994454964</v>
      </c>
      <c r="NY181" s="1186"/>
      <c r="OE181" s="1186"/>
      <c r="OH181" s="1180">
        <f t="shared" ref="OH181:OO181" ca="1" si="990">(VLOOKUP(OH1,INDIRECT(LU_MAT),$A182,FALSE())/$E181-VLOOKUP(OH1,INDIRECT(LU_MAT),$A181,FALSE())*3600)*$F181/1000000</f>
        <v>-4861.0894400659599</v>
      </c>
      <c r="OI181" s="1180">
        <f t="shared" ca="1" si="990"/>
        <v>-0.33687495428973002</v>
      </c>
      <c r="OJ181" s="1180">
        <f t="shared" ca="1" si="990"/>
        <v>-7.3016343810867159</v>
      </c>
      <c r="OK181" s="1180">
        <f t="shared" ca="1" si="990"/>
        <v>-4861.0329994474723</v>
      </c>
      <c r="OL181" s="1180">
        <f t="shared" ca="1" si="990"/>
        <v>-184632725.02892268</v>
      </c>
      <c r="OM181" s="1180">
        <f t="shared" ca="1" si="990"/>
        <v>-184632718.48496696</v>
      </c>
      <c r="ON181" s="1180">
        <f t="shared" ca="1" si="990"/>
        <v>-2.7389288426692477</v>
      </c>
      <c r="OO181" s="1180">
        <f t="shared" ca="1" si="990"/>
        <v>-2.7312412657488845</v>
      </c>
      <c r="OX181" s="1186"/>
      <c r="PA181" s="1180">
        <f t="shared" ref="PA181:PK181" ca="1" si="991">(VLOOKUP(PA1,INDIRECT(LU_MAT),$A182,FALSE())/$E181-VLOOKUP(PA1,INDIRECT(LU_MAT),$A181,FALSE())*3600)*$F181/1000000</f>
        <v>-0.30921136146710854</v>
      </c>
      <c r="PB181" s="1180">
        <f t="shared" ca="1" si="991"/>
        <v>-0.33183818254734304</v>
      </c>
      <c r="PC181" s="1180">
        <f t="shared" ca="1" si="991"/>
        <v>-2.5107602647874226E-2</v>
      </c>
      <c r="PD181" s="1180">
        <f t="shared" ca="1" si="991"/>
        <v>-5.8869782984553254E-2</v>
      </c>
      <c r="PE181" s="1180">
        <f t="shared" ca="1" si="991"/>
        <v>-0.82748611979505271</v>
      </c>
      <c r="PF181" s="1180">
        <f t="shared" ca="1" si="991"/>
        <v>-7.8224437048397044E-2</v>
      </c>
      <c r="PG181" s="1180">
        <f t="shared" ca="1" si="991"/>
        <v>-7.8746269251518015E-3</v>
      </c>
      <c r="PH181" s="1180">
        <f t="shared" ca="1" si="991"/>
        <v>-0.3199101942450569</v>
      </c>
      <c r="PI181" s="1180">
        <f t="shared" ca="1" si="991"/>
        <v>-1.1483091646626056</v>
      </c>
      <c r="PJ181" s="1180">
        <f t="shared" ca="1" si="991"/>
        <v>-3.1990401580164144E-4</v>
      </c>
      <c r="PK181" s="1180">
        <f t="shared" ca="1" si="991"/>
        <v>-0.33687495428973002</v>
      </c>
      <c r="PT181" s="1186"/>
      <c r="PW181" s="1180">
        <f ca="1">(VLOOKUP(PW1,INDIRECT(LU_MAT),$A182,FALSE())/$E181-VLOOKUP(PW1,INDIRECT(LU_MAT),$A181,FALSE())*3600)*$F181/1000000</f>
        <v>-3.1990401580164144E-4</v>
      </c>
      <c r="PX181" s="1180">
        <f ca="1">(VLOOKUP(PX1,INDIRECT(LU_MAT),$A182,FALSE())/$E181-VLOOKUP(PX1,INDIRECT(LU_MAT),$A181,FALSE())*3600)*$F181/1000000</f>
        <v>-2.6669025496936776E-4</v>
      </c>
      <c r="PY181" s="1180">
        <f ca="1">(VLOOKUP(PY1,INDIRECT(LU_MAT),$A182,FALSE())/$E181-VLOOKUP(PY1,INDIRECT(LU_MAT),$A181,FALSE())*3600)*$F181/1000000</f>
        <v>-3.1990401580164144E-4</v>
      </c>
      <c r="PZ181" s="1180">
        <f ca="1">(VLOOKUP(PZ1,INDIRECT(LU_MAT),$A182,FALSE())/$E181-VLOOKUP(PZ1,INDIRECT(LU_MAT),$A181,FALSE())*3600)*$F181/1000000</f>
        <v>-3.1990401580164144E-4</v>
      </c>
    </row>
    <row r="182" spans="1:442" ht="12" customHeight="1">
      <c r="A182" s="1">
        <v>4</v>
      </c>
      <c r="C182" s="1184" t="s">
        <v>2640</v>
      </c>
    </row>
    <row r="183" spans="1:442" ht="12" customHeight="1">
      <c r="A183" s="1">
        <v>188</v>
      </c>
      <c r="C183" s="1184" t="s">
        <v>2641</v>
      </c>
      <c r="E183" s="1">
        <f>E138</f>
        <v>17.030560000000001</v>
      </c>
      <c r="F183" s="1185">
        <v>4743.5000399999999</v>
      </c>
      <c r="G183" s="1186"/>
      <c r="J183" s="1180">
        <f ca="1">(VLOOKUP(J1,INDIRECT(LU_MAT),$A184,FALSE())/$E183-VLOOKUP(J1,INDIRECT(LU_MAT),$A183,FALSE())*3600)*$F183/1000000</f>
        <v>0</v>
      </c>
      <c r="K183" s="1180">
        <f ca="1">(VLOOKUP(K1,INDIRECT(LU_MAT),$A184,FALSE())/$E183-VLOOKUP(K1,INDIRECT(LU_MAT),$A183,FALSE())*3600)*$F183/1000000</f>
        <v>0</v>
      </c>
      <c r="Q183" s="1186"/>
      <c r="T183" s="1180">
        <f t="shared" ref="T183:AD183" ca="1" si="992">(VLOOKUP(T1,INDIRECT(LU_MAT),$A184,FALSE())/$E183-VLOOKUP(T1,INDIRECT(LU_MAT),$A183,FALSE())*3600)*$F183/1000000</f>
        <v>0</v>
      </c>
      <c r="U183" s="1180">
        <f t="shared" ca="1" si="992"/>
        <v>0</v>
      </c>
      <c r="V183" s="1180">
        <f t="shared" ca="1" si="992"/>
        <v>4.785391928975827E-9</v>
      </c>
      <c r="W183" s="1180">
        <f t="shared" ca="1" si="992"/>
        <v>0</v>
      </c>
      <c r="X183" s="1180">
        <f t="shared" ca="1" si="992"/>
        <v>0</v>
      </c>
      <c r="Y183" s="1180">
        <f t="shared" ca="1" si="992"/>
        <v>4.785391928975827E-9</v>
      </c>
      <c r="Z183" s="1180">
        <f t="shared" ca="1" si="992"/>
        <v>4.1326651987397552E-14</v>
      </c>
      <c r="AA183" s="1180">
        <f t="shared" ca="1" si="992"/>
        <v>4.7853505953141075E-9</v>
      </c>
      <c r="AB183" s="1180">
        <f t="shared" ca="1" si="992"/>
        <v>0</v>
      </c>
      <c r="AC183" s="1180">
        <f t="shared" ca="1" si="992"/>
        <v>4.785391928975827E-9</v>
      </c>
      <c r="AD183" s="1180">
        <f t="shared" ca="1" si="992"/>
        <v>0</v>
      </c>
      <c r="AJ183" s="1186"/>
      <c r="AM183" s="1180">
        <f t="shared" ref="AM183:BB183" ca="1" si="993">(VLOOKUP(AM1,INDIRECT(LU_MAT),$A184,FALSE())/$E183-VLOOKUP(AM1,INDIRECT(LU_MAT),$A183,FALSE())*3600)*$F183/1000000</f>
        <v>0</v>
      </c>
      <c r="AN183" s="1180">
        <f t="shared" ca="1" si="993"/>
        <v>0</v>
      </c>
      <c r="AO183" s="1180">
        <f t="shared" ca="1" si="993"/>
        <v>4.7853505953141075E-9</v>
      </c>
      <c r="AP183" s="1180">
        <f t="shared" ca="1" si="993"/>
        <v>4.7853505953141075E-9</v>
      </c>
      <c r="AQ183" s="1180">
        <f t="shared" ca="1" si="993"/>
        <v>9.0643249519536444E-15</v>
      </c>
      <c r="AR183" s="1180">
        <f t="shared" ca="1" si="993"/>
        <v>4.0993688174063326E-18</v>
      </c>
      <c r="AS183" s="1180">
        <f t="shared" ca="1" si="993"/>
        <v>4.1322552601729154E-14</v>
      </c>
      <c r="AT183" s="1180">
        <f t="shared" ca="1" si="993"/>
        <v>1.7362733364251832E-19</v>
      </c>
      <c r="AU183" s="1180">
        <f t="shared" ca="1" si="993"/>
        <v>9.0682507028193704E-15</v>
      </c>
      <c r="AV183" s="1180">
        <f t="shared" ca="1" si="993"/>
        <v>4.7853415431307804E-9</v>
      </c>
      <c r="AW183" s="1180">
        <f t="shared" ca="1" si="993"/>
        <v>1.7362733364251832E-19</v>
      </c>
      <c r="AX183" s="1180">
        <f t="shared" ca="1" si="993"/>
        <v>5.0390976939351188E-14</v>
      </c>
      <c r="AY183" s="1180">
        <f t="shared" ca="1" si="993"/>
        <v>0</v>
      </c>
      <c r="AZ183" s="1180">
        <f t="shared" ca="1" si="993"/>
        <v>0</v>
      </c>
      <c r="BA183" s="1180">
        <f t="shared" ca="1" si="993"/>
        <v>0</v>
      </c>
      <c r="BB183" s="1180">
        <f t="shared" ca="1" si="993"/>
        <v>4.7853415431307804E-9</v>
      </c>
      <c r="BK183" s="1186"/>
      <c r="BN183" s="1180">
        <f ca="1">(VLOOKUP(BN1,INDIRECT(LU_MAT),$A184,FALSE())/$E183-VLOOKUP(BN1,INDIRECT(LU_MAT),$A183,FALSE())*3600)*$F183/1000000</f>
        <v>4.7853424622755484E-10</v>
      </c>
      <c r="BO183" s="1180">
        <f ca="1">(VLOOKUP(BO1,INDIRECT(LU_MAT),$A184,FALSE())/$E183-VLOOKUP(BO1,INDIRECT(LU_MAT),$A183,FALSE())*3600)*$F183/1000000</f>
        <v>1.0093072887919361E-4</v>
      </c>
      <c r="BP183" s="1180">
        <f ca="1">(VLOOKUP(BP1,INDIRECT(LU_MAT),$A184,FALSE())/$E183-VLOOKUP(BP1,INDIRECT(LU_MAT),$A183,FALSE())*3600)*$F183/1000000</f>
        <v>6.4401223791071643E-14</v>
      </c>
      <c r="BQ183" s="1180">
        <f ca="1">(VLOOKUP(BQ1,INDIRECT(LU_MAT),$A184,FALSE())/$E183-VLOOKUP(BQ1,INDIRECT(LU_MAT),$A183,FALSE())*3600)*$F183/1000000</f>
        <v>0</v>
      </c>
      <c r="BR183" s="1180">
        <f ca="1">(VLOOKUP(BR1,INDIRECT(LU_MAT),$A184,FALSE())/$E183-VLOOKUP(BR1,INDIRECT(LU_MAT),$A183,FALSE())*3600)*$F183/1000000</f>
        <v>0</v>
      </c>
      <c r="CA183" s="1186"/>
      <c r="CD183" s="1180">
        <f t="shared" ref="CD183:CO183" ca="1" si="994">(VLOOKUP(CD1,INDIRECT(LU_MAT),$A184,FALSE())/$E183-VLOOKUP(CD1,INDIRECT(LU_MAT),$A183,FALSE())*3600)*$F183/1000000</f>
        <v>4.7853415431307804E-9</v>
      </c>
      <c r="CE183" s="1180">
        <f t="shared" ca="1" si="994"/>
        <v>4.7853415431307804E-9</v>
      </c>
      <c r="CF183" s="1180">
        <f t="shared" ca="1" si="994"/>
        <v>4.7853424622755484E-10</v>
      </c>
      <c r="CG183" s="1180">
        <f t="shared" ca="1" si="994"/>
        <v>1.0093072887919361E-4</v>
      </c>
      <c r="CH183" s="1180">
        <f t="shared" ca="1" si="994"/>
        <v>4.7853415431307804E-9</v>
      </c>
      <c r="CI183" s="1180">
        <f t="shared" ca="1" si="994"/>
        <v>0</v>
      </c>
      <c r="CJ183" s="1180">
        <f t="shared" ca="1" si="994"/>
        <v>0</v>
      </c>
      <c r="CK183" s="1180">
        <f t="shared" ca="1" si="994"/>
        <v>1.0795876296326417E-3</v>
      </c>
      <c r="CL183" s="1180">
        <f t="shared" ca="1" si="994"/>
        <v>6.6769374105922963E-13</v>
      </c>
      <c r="CM183" s="1180">
        <f t="shared" ca="1" si="994"/>
        <v>0</v>
      </c>
      <c r="CN183" s="1180">
        <f t="shared" ca="1" si="994"/>
        <v>1.0795876296326417E-3</v>
      </c>
      <c r="CO183" s="1180">
        <f t="shared" ca="1" si="994"/>
        <v>7.3210016748822087E-13</v>
      </c>
      <c r="CX183" s="1186"/>
      <c r="DA183" s="1180">
        <f t="shared" ref="DA183:DJ183" ca="1" si="995">(VLOOKUP(DA1,INDIRECT(LU_MAT),$A184,FALSE())/$E183-VLOOKUP(DA1,INDIRECT(LU_MAT),$A183,FALSE())*3600)*$F183/1000000</f>
        <v>0</v>
      </c>
      <c r="DB183" s="1180">
        <f t="shared" ca="1" si="995"/>
        <v>0</v>
      </c>
      <c r="DC183" s="1180">
        <f t="shared" ca="1" si="995"/>
        <v>0</v>
      </c>
      <c r="DD183" s="1180">
        <f t="shared" ca="1" si="995"/>
        <v>0</v>
      </c>
      <c r="DE183" s="1180">
        <f t="shared" ca="1" si="995"/>
        <v>0</v>
      </c>
      <c r="DF183" s="1180">
        <f t="shared" ca="1" si="995"/>
        <v>0</v>
      </c>
      <c r="DG183" s="1180">
        <f t="shared" ca="1" si="995"/>
        <v>0</v>
      </c>
      <c r="DH183" s="1180">
        <f t="shared" ca="1" si="995"/>
        <v>0</v>
      </c>
      <c r="DI183" s="1180">
        <f t="shared" ca="1" si="995"/>
        <v>0</v>
      </c>
      <c r="DJ183" s="1180">
        <f t="shared" ca="1" si="995"/>
        <v>0</v>
      </c>
      <c r="DS183" s="1186"/>
      <c r="DV183" s="1180">
        <f t="shared" ref="DV183:EK183" ca="1" si="996">(VLOOKUP(DV1,INDIRECT(LU_MAT),$A184,FALSE())/$E183-VLOOKUP(DV1,INDIRECT(LU_MAT),$A183,FALSE())*3600)*$F183/1000000</f>
        <v>0</v>
      </c>
      <c r="DW183" s="1180">
        <f t="shared" ca="1" si="996"/>
        <v>0</v>
      </c>
      <c r="DX183" s="1180">
        <f t="shared" ca="1" si="996"/>
        <v>0</v>
      </c>
      <c r="DY183" s="1180">
        <f t="shared" ca="1" si="996"/>
        <v>0</v>
      </c>
      <c r="DZ183" s="1180">
        <f t="shared" ca="1" si="996"/>
        <v>0</v>
      </c>
      <c r="EA183" s="1180">
        <f t="shared" ca="1" si="996"/>
        <v>0</v>
      </c>
      <c r="EB183" s="1180">
        <f t="shared" ca="1" si="996"/>
        <v>0</v>
      </c>
      <c r="EC183" s="1180">
        <f t="shared" ca="1" si="996"/>
        <v>0</v>
      </c>
      <c r="ED183" s="1180">
        <f t="shared" ca="1" si="996"/>
        <v>0</v>
      </c>
      <c r="EE183" s="1180">
        <f t="shared" ca="1" si="996"/>
        <v>0</v>
      </c>
      <c r="EF183" s="1180">
        <f t="shared" ca="1" si="996"/>
        <v>0</v>
      </c>
      <c r="EG183" s="1180">
        <f t="shared" ca="1" si="996"/>
        <v>0</v>
      </c>
      <c r="EH183" s="1180">
        <f t="shared" ca="1" si="996"/>
        <v>0</v>
      </c>
      <c r="EI183" s="1180">
        <f t="shared" ca="1" si="996"/>
        <v>0</v>
      </c>
      <c r="EJ183" s="1180">
        <f t="shared" ca="1" si="996"/>
        <v>0</v>
      </c>
      <c r="EK183" s="1180">
        <f t="shared" ca="1" si="996"/>
        <v>0</v>
      </c>
      <c r="ET183" s="1186"/>
      <c r="EW183" s="1180">
        <f t="shared" ref="EW183:FB183" ca="1" si="997">(VLOOKUP(EW1,INDIRECT(LU_MAT),$A184,FALSE())/$E183-VLOOKUP(EW1,INDIRECT(LU_MAT),$A183,FALSE())*3600)*$F183/1000000</f>
        <v>1.0795876296326417E-3</v>
      </c>
      <c r="EX183" s="1180">
        <f t="shared" ca="1" si="997"/>
        <v>1.0795876296326417E-3</v>
      </c>
      <c r="EY183" s="1180">
        <f t="shared" ca="1" si="997"/>
        <v>1.07958284450927E-3</v>
      </c>
      <c r="EZ183" s="1180">
        <f t="shared" ca="1" si="997"/>
        <v>1.07958284450927E-3</v>
      </c>
      <c r="FA183" s="1180">
        <f t="shared" ca="1" si="997"/>
        <v>5.2014651186773406E-18</v>
      </c>
      <c r="FB183" s="1180">
        <f t="shared" ca="1" si="997"/>
        <v>4.7853922353574164E-9</v>
      </c>
      <c r="FK183" s="1186"/>
      <c r="FN183" s="1180">
        <f t="shared" ref="FN183:FX183" ca="1" si="998">(VLOOKUP(FN1,INDIRECT(LU_MAT),$A184,FALSE())/$E183-VLOOKUP(FN1,INDIRECT(LU_MAT),$A183,FALSE())*3600)*$F183/1000000</f>
        <v>6.4401223791071643E-14</v>
      </c>
      <c r="FO183" s="1180">
        <f t="shared" ca="1" si="998"/>
        <v>6.6769374105922963E-13</v>
      </c>
      <c r="FP183" s="1180">
        <f t="shared" ca="1" si="998"/>
        <v>5.2014651186773406E-18</v>
      </c>
      <c r="FQ183" s="1180">
        <f t="shared" ca="1" si="998"/>
        <v>4.7853922353574164E-9</v>
      </c>
      <c r="FR183" s="1180">
        <f t="shared" ca="1" si="998"/>
        <v>0</v>
      </c>
      <c r="FS183" s="1180">
        <f t="shared" ca="1" si="998"/>
        <v>4.785391928975827E-9</v>
      </c>
      <c r="FT183" s="1180">
        <f t="shared" ca="1" si="998"/>
        <v>0</v>
      </c>
      <c r="FU183" s="1180">
        <f t="shared" ca="1" si="998"/>
        <v>7.3210016748822087E-13</v>
      </c>
      <c r="FV183" s="1180">
        <f t="shared" ca="1" si="998"/>
        <v>0</v>
      </c>
      <c r="FW183" s="1180">
        <f t="shared" ca="1" si="998"/>
        <v>0</v>
      </c>
      <c r="FX183" s="1180">
        <f t="shared" ca="1" si="998"/>
        <v>7.3210016748822087E-13</v>
      </c>
      <c r="GG183" s="1186"/>
      <c r="GJ183" s="1180">
        <f t="shared" ref="GJ183:GQ183" ca="1" si="999">(VLOOKUP(GJ1,INDIRECT(LU_MAT),$A184,FALSE())/$E183-VLOOKUP(GJ1,INDIRECT(LU_MAT),$A183,FALSE())*3600)*$F183/1000000</f>
        <v>0</v>
      </c>
      <c r="GK183" s="1180">
        <f t="shared" ca="1" si="999"/>
        <v>0</v>
      </c>
      <c r="GL183" s="1180">
        <f t="shared" ca="1" si="999"/>
        <v>0</v>
      </c>
      <c r="GM183" s="1180">
        <f t="shared" ca="1" si="999"/>
        <v>0</v>
      </c>
      <c r="GN183" s="1180">
        <f t="shared" ca="1" si="999"/>
        <v>0</v>
      </c>
      <c r="GO183" s="1180">
        <f t="shared" ca="1" si="999"/>
        <v>0</v>
      </c>
      <c r="GP183" s="1180">
        <f t="shared" ca="1" si="999"/>
        <v>0</v>
      </c>
      <c r="GQ183" s="1180">
        <f t="shared" ca="1" si="999"/>
        <v>0</v>
      </c>
      <c r="GZ183" s="1186"/>
      <c r="HC183" s="1180">
        <f t="shared" ref="HC183:HH183" ca="1" si="1000">(VLOOKUP(HC1,INDIRECT(LU_MAT),$A184,FALSE())/$E183-VLOOKUP(HC1,INDIRECT(LU_MAT),$A183,FALSE())*3600)*$F183/1000000</f>
        <v>1.07958284450927E-3</v>
      </c>
      <c r="HD183" s="1180">
        <f t="shared" ca="1" si="1000"/>
        <v>1.0393984145615198E-3</v>
      </c>
      <c r="HE183" s="1180">
        <f t="shared" ca="1" si="1000"/>
        <v>0</v>
      </c>
      <c r="HF183" s="1180">
        <f t="shared" ca="1" si="1000"/>
        <v>1.5442534268645864E-12</v>
      </c>
      <c r="HG183" s="1180">
        <f t="shared" ca="1" si="1000"/>
        <v>4.0184428833635337E-5</v>
      </c>
      <c r="HH183" s="1180">
        <f t="shared" ca="1" si="1000"/>
        <v>1.0393984145615198E-3</v>
      </c>
      <c r="HQ183" s="1186"/>
      <c r="HT183" s="1180">
        <f t="shared" ref="HT183:IE183" ca="1" si="1001">(VLOOKUP(HT1,INDIRECT(LU_MAT),$A184,FALSE())/$E183-VLOOKUP(HT1,INDIRECT(LU_MAT),$A183,FALSE())*3600)*$F183/1000000</f>
        <v>5.0390976939351188E-14</v>
      </c>
      <c r="HU183" s="1180">
        <f t="shared" ca="1" si="1001"/>
        <v>1.0393984145615198E-3</v>
      </c>
      <c r="HV183" s="1180">
        <f t="shared" ca="1" si="1001"/>
        <v>1.0393984145615198E-3</v>
      </c>
      <c r="HW183" s="1180">
        <f t="shared" ca="1" si="1001"/>
        <v>1.0393984145615198E-3</v>
      </c>
      <c r="HX183" s="1180">
        <f t="shared" ca="1" si="1001"/>
        <v>8.6900948808494755E-5</v>
      </c>
      <c r="HY183" s="1180">
        <f t="shared" ca="1" si="1001"/>
        <v>6.6449083349248055E-6</v>
      </c>
      <c r="HZ183" s="1180">
        <f t="shared" ca="1" si="1001"/>
        <v>1.4307975333905259E-13</v>
      </c>
      <c r="IA183" s="1180">
        <f t="shared" ca="1" si="1001"/>
        <v>8.5743895393153945E-16</v>
      </c>
      <c r="IB183" s="1180">
        <f t="shared" ca="1" si="1001"/>
        <v>0</v>
      </c>
      <c r="IC183" s="1180">
        <f t="shared" ca="1" si="1001"/>
        <v>0</v>
      </c>
      <c r="ID183" s="1180">
        <f t="shared" ca="1" si="1001"/>
        <v>0</v>
      </c>
      <c r="IE183" s="1180">
        <f t="shared" ca="1" si="1001"/>
        <v>0</v>
      </c>
      <c r="IN183" s="1186"/>
      <c r="IQ183" s="1180">
        <f t="shared" ref="IQ183:JH183" ca="1" si="1002">(VLOOKUP(IQ1,INDIRECT(LU_MAT),$A184,FALSE())/$E183-VLOOKUP(IQ1,INDIRECT(LU_MAT),$A183,FALSE())*3600)*$F183/1000000</f>
        <v>8.6900948808494755E-5</v>
      </c>
      <c r="IR183" s="1180">
        <f t="shared" ca="1" si="1002"/>
        <v>6.6449083349248055E-6</v>
      </c>
      <c r="IS183" s="1180">
        <f t="shared" ca="1" si="1002"/>
        <v>1.3180145095928958E-7</v>
      </c>
      <c r="IT183" s="1180">
        <f t="shared" ca="1" si="1002"/>
        <v>6.7767097953540707E-6</v>
      </c>
      <c r="IU183" s="1180">
        <f t="shared" ca="1" si="1002"/>
        <v>6.3289600637831696E-6</v>
      </c>
      <c r="IV183" s="1180">
        <f t="shared" ca="1" si="1002"/>
        <v>3.8557257379632593E-6</v>
      </c>
      <c r="IW183" s="1180">
        <f t="shared" ca="1" si="1002"/>
        <v>3.1632348274794087E-6</v>
      </c>
      <c r="IX183" s="1180">
        <f t="shared" ca="1" si="1002"/>
        <v>2.6247241624351314E-15</v>
      </c>
      <c r="IY183" s="1180">
        <f t="shared" ca="1" si="1002"/>
        <v>4.4774973157090116E-7</v>
      </c>
      <c r="IZ183" s="1180">
        <f t="shared" ca="1" si="1002"/>
        <v>5.6068947512216875E-7</v>
      </c>
      <c r="JA183" s="1180">
        <f t="shared" ca="1" si="1002"/>
        <v>3.2950362879086752E-6</v>
      </c>
      <c r="JB183" s="1180">
        <f t="shared" ca="1" si="1002"/>
        <v>0</v>
      </c>
      <c r="JC183" s="1180">
        <f t="shared" ca="1" si="1002"/>
        <v>5.6068947233688164E-7</v>
      </c>
      <c r="JD183" s="1180">
        <f t="shared" ca="1" si="1002"/>
        <v>0</v>
      </c>
      <c r="JE183" s="1180">
        <f t="shared" ca="1" si="1002"/>
        <v>5.6068947512216875E-7</v>
      </c>
      <c r="JF183" s="1180">
        <f t="shared" ca="1" si="1002"/>
        <v>0</v>
      </c>
      <c r="JG183" s="1180">
        <f t="shared" ca="1" si="1002"/>
        <v>0</v>
      </c>
      <c r="JH183" s="1180">
        <f t="shared" ca="1" si="1002"/>
        <v>8.5743895393153945E-16</v>
      </c>
      <c r="JQ183" s="1186"/>
      <c r="JT183" s="1180">
        <f t="shared" ref="JT183:KC183" ca="1" si="1003">(VLOOKUP(JT1,INDIRECT(LU_MAT),$A184,FALSE())/$E183-VLOOKUP(JT1,INDIRECT(LU_MAT),$A183,FALSE())*3600)*$F183/1000000</f>
        <v>0</v>
      </c>
      <c r="JU183" s="1180">
        <f t="shared" ca="1" si="1003"/>
        <v>0</v>
      </c>
      <c r="JV183" s="1180">
        <f t="shared" ca="1" si="1003"/>
        <v>0</v>
      </c>
      <c r="JW183" s="1180">
        <f t="shared" ca="1" si="1003"/>
        <v>0</v>
      </c>
      <c r="JX183" s="1180">
        <f t="shared" ca="1" si="1003"/>
        <v>0</v>
      </c>
      <c r="JY183" s="1180">
        <f t="shared" ca="1" si="1003"/>
        <v>0</v>
      </c>
      <c r="JZ183" s="1180">
        <f t="shared" ca="1" si="1003"/>
        <v>0</v>
      </c>
      <c r="KA183" s="1180">
        <f t="shared" ca="1" si="1003"/>
        <v>0</v>
      </c>
      <c r="KB183" s="1180">
        <f t="shared" ca="1" si="1003"/>
        <v>0</v>
      </c>
      <c r="KC183" s="1180">
        <f t="shared" ca="1" si="1003"/>
        <v>0</v>
      </c>
      <c r="KI183" s="1186"/>
      <c r="KL183" s="1180">
        <f t="shared" ref="KL183:KR183" ca="1" si="1004">(VLOOKUP(KL1,INDIRECT(LU_MAT),$A184,FALSE())/$E183-VLOOKUP(KL1,INDIRECT(LU_MAT),$A183,FALSE())*3600)*$F183/1000000</f>
        <v>0</v>
      </c>
      <c r="KM183" s="1180">
        <f t="shared" ca="1" si="1004"/>
        <v>0</v>
      </c>
      <c r="KN183" s="1180">
        <f t="shared" ca="1" si="1004"/>
        <v>0</v>
      </c>
      <c r="KO183" s="1180">
        <f t="shared" ca="1" si="1004"/>
        <v>0</v>
      </c>
      <c r="KP183" s="1180">
        <f t="shared" ca="1" si="1004"/>
        <v>0</v>
      </c>
      <c r="KQ183" s="1180">
        <f t="shared" ca="1" si="1004"/>
        <v>0</v>
      </c>
      <c r="KR183" s="1180">
        <f t="shared" ca="1" si="1004"/>
        <v>0</v>
      </c>
      <c r="KX183" s="1186"/>
      <c r="LA183" s="1180">
        <f t="shared" ref="LA183:LK183" ca="1" si="1005">(VLOOKUP(LA1,INDIRECT(LU_MAT),$A184,FALSE())/$E183-VLOOKUP(LA1,INDIRECT(LU_MAT),$A183,FALSE())*3600)*$F183/1000000</f>
        <v>1.5442534268645864E-12</v>
      </c>
      <c r="LB183" s="1180">
        <f t="shared" ca="1" si="1005"/>
        <v>1.4307975333905259E-13</v>
      </c>
      <c r="LC183" s="1180">
        <f t="shared" ca="1" si="1005"/>
        <v>1.6873331807606969E-12</v>
      </c>
      <c r="LD183" s="1180">
        <f t="shared" ca="1" si="1005"/>
        <v>1.6873331807606969E-12</v>
      </c>
      <c r="LE183" s="1180">
        <f t="shared" ca="1" si="1005"/>
        <v>0</v>
      </c>
      <c r="LF183" s="1180">
        <f t="shared" ca="1" si="1005"/>
        <v>0</v>
      </c>
      <c r="LG183" s="1180">
        <f t="shared" ca="1" si="1005"/>
        <v>0</v>
      </c>
      <c r="LH183" s="1180">
        <f t="shared" ca="1" si="1005"/>
        <v>0</v>
      </c>
      <c r="LI183" s="1180">
        <f t="shared" ca="1" si="1005"/>
        <v>0</v>
      </c>
      <c r="LJ183" s="1180">
        <f t="shared" ca="1" si="1005"/>
        <v>0</v>
      </c>
      <c r="LK183" s="1180">
        <f t="shared" ca="1" si="1005"/>
        <v>0</v>
      </c>
      <c r="LT183" s="1186"/>
      <c r="LW183" s="1180">
        <f t="shared" ref="LW183:MO183" ca="1" si="1006">(VLOOKUP(LW1,INDIRECT(LU_MAT),$A184,FALSE())/$E183-VLOOKUP(LW1,INDIRECT(LU_MAT),$A183,FALSE())*3600)*$F183/1000000</f>
        <v>0</v>
      </c>
      <c r="LX183" s="1180">
        <f t="shared" ca="1" si="1006"/>
        <v>0</v>
      </c>
      <c r="LY183" s="1180">
        <f t="shared" ca="1" si="1006"/>
        <v>4.0184428833635337E-5</v>
      </c>
      <c r="LZ183" s="1180">
        <f t="shared" ca="1" si="1006"/>
        <v>4.4774973157090116E-7</v>
      </c>
      <c r="MA183" s="1180">
        <f t="shared" ca="1" si="1006"/>
        <v>4.0632178509500496E-5</v>
      </c>
      <c r="MB183" s="1180">
        <f t="shared" ca="1" si="1006"/>
        <v>1.6873331807606969E-12</v>
      </c>
      <c r="MC183" s="1180">
        <f t="shared" ca="1" si="1006"/>
        <v>0</v>
      </c>
      <c r="MD183" s="1180">
        <f t="shared" ca="1" si="1006"/>
        <v>0</v>
      </c>
      <c r="ME183" s="1180">
        <f t="shared" ca="1" si="1006"/>
        <v>0</v>
      </c>
      <c r="MF183" s="1180">
        <f t="shared" ca="1" si="1006"/>
        <v>0</v>
      </c>
      <c r="MG183" s="1180">
        <f t="shared" ca="1" si="1006"/>
        <v>0</v>
      </c>
      <c r="MH183" s="1180">
        <f t="shared" ca="1" si="1006"/>
        <v>0</v>
      </c>
      <c r="MI183" s="1180">
        <f t="shared" ca="1" si="1006"/>
        <v>0</v>
      </c>
      <c r="MJ183" s="1180">
        <f t="shared" ca="1" si="1006"/>
        <v>0</v>
      </c>
      <c r="MK183" s="1180">
        <f t="shared" ca="1" si="1006"/>
        <v>0</v>
      </c>
      <c r="ML183" s="1180">
        <f t="shared" ca="1" si="1006"/>
        <v>0</v>
      </c>
      <c r="MM183" s="1180">
        <f t="shared" ca="1" si="1006"/>
        <v>0</v>
      </c>
      <c r="MN183" s="1180">
        <f t="shared" ca="1" si="1006"/>
        <v>0</v>
      </c>
      <c r="MO183" s="1180">
        <f t="shared" ca="1" si="1006"/>
        <v>0</v>
      </c>
      <c r="MX183" s="1186"/>
      <c r="NA183" s="1180">
        <f t="shared" ref="NA183:NP183" ca="1" si="1007">(VLOOKUP(NA1,INDIRECT(LU_MAT),$A184,FALSE())/$E183-VLOOKUP(NA1,INDIRECT(LU_MAT),$A183,FALSE())*3600)*$F183/1000000</f>
        <v>4.1326651987397552E-14</v>
      </c>
      <c r="NB183" s="1180">
        <f t="shared" ca="1" si="1007"/>
        <v>4.0993688174063326E-18</v>
      </c>
      <c r="NC183" s="1180">
        <f t="shared" ca="1" si="1007"/>
        <v>4.1322552601729154E-14</v>
      </c>
      <c r="ND183" s="1180">
        <f t="shared" ca="1" si="1007"/>
        <v>0</v>
      </c>
      <c r="NE183" s="1180">
        <f t="shared" ca="1" si="1007"/>
        <v>0</v>
      </c>
      <c r="NF183" s="1180">
        <f t="shared" ca="1" si="1007"/>
        <v>0</v>
      </c>
      <c r="NG183" s="1180">
        <f t="shared" ca="1" si="1007"/>
        <v>0</v>
      </c>
      <c r="NH183" s="1180">
        <f t="shared" ca="1" si="1007"/>
        <v>0</v>
      </c>
      <c r="NI183" s="1180">
        <f t="shared" ca="1" si="1007"/>
        <v>0</v>
      </c>
      <c r="NJ183" s="1180">
        <f t="shared" ca="1" si="1007"/>
        <v>0</v>
      </c>
      <c r="NK183" s="1180">
        <f t="shared" ca="1" si="1007"/>
        <v>0</v>
      </c>
      <c r="NL183" s="1180">
        <f t="shared" ca="1" si="1007"/>
        <v>0</v>
      </c>
      <c r="NM183" s="1180">
        <f t="shared" ca="1" si="1007"/>
        <v>0</v>
      </c>
      <c r="NN183" s="1180">
        <f t="shared" ca="1" si="1007"/>
        <v>0</v>
      </c>
      <c r="NO183" s="1180">
        <f t="shared" ca="1" si="1007"/>
        <v>0</v>
      </c>
      <c r="NP183" s="1180">
        <f t="shared" ca="1" si="1007"/>
        <v>0</v>
      </c>
      <c r="NY183" s="1186"/>
      <c r="OE183" s="1186"/>
      <c r="OH183" s="1180">
        <f t="shared" ref="OH183:OO183" ca="1" si="1008">(VLOOKUP(OH1,INDIRECT(LU_MAT),$A184,FALSE())/$E183-VLOOKUP(OH1,INDIRECT(LU_MAT),$A183,FALSE())*3600)*$F183/1000000</f>
        <v>0</v>
      </c>
      <c r="OI183" s="1180">
        <f t="shared" ca="1" si="1008"/>
        <v>0</v>
      </c>
      <c r="OJ183" s="1180">
        <f t="shared" ca="1" si="1008"/>
        <v>0</v>
      </c>
      <c r="OK183" s="1180">
        <f t="shared" ca="1" si="1008"/>
        <v>0</v>
      </c>
      <c r="OL183" s="1180">
        <f t="shared" ca="1" si="1008"/>
        <v>0</v>
      </c>
      <c r="OM183" s="1180">
        <f t="shared" ca="1" si="1008"/>
        <v>0</v>
      </c>
      <c r="ON183" s="1180">
        <f t="shared" ca="1" si="1008"/>
        <v>0</v>
      </c>
      <c r="OO183" s="1180">
        <f t="shared" ca="1" si="1008"/>
        <v>0</v>
      </c>
      <c r="OX183" s="1186"/>
      <c r="PA183" s="1180">
        <f t="shared" ref="PA183:PK183" ca="1" si="1009">(VLOOKUP(PA1,INDIRECT(LU_MAT),$A184,FALSE())/$E183-VLOOKUP(PA1,INDIRECT(LU_MAT),$A183,FALSE())*3600)*$F183/1000000</f>
        <v>0</v>
      </c>
      <c r="PB183" s="1180">
        <f t="shared" ca="1" si="1009"/>
        <v>0</v>
      </c>
      <c r="PC183" s="1180">
        <f t="shared" ca="1" si="1009"/>
        <v>0</v>
      </c>
      <c r="PD183" s="1180">
        <f t="shared" ca="1" si="1009"/>
        <v>0</v>
      </c>
      <c r="PE183" s="1180">
        <f t="shared" ca="1" si="1009"/>
        <v>0</v>
      </c>
      <c r="PF183" s="1180">
        <f t="shared" ca="1" si="1009"/>
        <v>0</v>
      </c>
      <c r="PG183" s="1180">
        <f t="shared" ca="1" si="1009"/>
        <v>0</v>
      </c>
      <c r="PH183" s="1180">
        <f t="shared" ca="1" si="1009"/>
        <v>0</v>
      </c>
      <c r="PI183" s="1180">
        <f t="shared" ca="1" si="1009"/>
        <v>0</v>
      </c>
      <c r="PJ183" s="1180">
        <f t="shared" ca="1" si="1009"/>
        <v>0</v>
      </c>
      <c r="PK183" s="1180">
        <f t="shared" ca="1" si="1009"/>
        <v>0</v>
      </c>
      <c r="PT183" s="1186"/>
      <c r="PW183" s="1180">
        <f ca="1">(VLOOKUP(PW1,INDIRECT(LU_MAT),$A184,FALSE())/$E183-VLOOKUP(PW1,INDIRECT(LU_MAT),$A183,FALSE())*3600)*$F183/1000000</f>
        <v>0</v>
      </c>
      <c r="PX183" s="1180">
        <f ca="1">(VLOOKUP(PX1,INDIRECT(LU_MAT),$A184,FALSE())/$E183-VLOOKUP(PX1,INDIRECT(LU_MAT),$A183,FALSE())*3600)*$F183/1000000</f>
        <v>0</v>
      </c>
      <c r="PY183" s="1180">
        <f ca="1">(VLOOKUP(PY1,INDIRECT(LU_MAT),$A184,FALSE())/$E183-VLOOKUP(PY1,INDIRECT(LU_MAT),$A183,FALSE())*3600)*$F183/1000000</f>
        <v>0</v>
      </c>
      <c r="PZ183" s="1180">
        <f ca="1">(VLOOKUP(PZ1,INDIRECT(LU_MAT),$A184,FALSE())/$E183-VLOOKUP(PZ1,INDIRECT(LU_MAT),$A183,FALSE())*3600)*$F183/1000000</f>
        <v>0</v>
      </c>
    </row>
    <row r="184" spans="1:442" ht="12" customHeight="1">
      <c r="A184" s="1">
        <v>27</v>
      </c>
      <c r="C184" s="1184" t="s">
        <v>2640</v>
      </c>
    </row>
    <row r="185" spans="1:442" ht="12" customHeight="1">
      <c r="A185" s="1183" t="s">
        <v>3904</v>
      </c>
    </row>
    <row r="186" spans="1:442" ht="12" customHeight="1">
      <c r="A186" s="1">
        <v>166</v>
      </c>
      <c r="C186" s="1184" t="s">
        <v>3905</v>
      </c>
      <c r="E186" s="1">
        <f>E116</f>
        <v>46.069040000000001</v>
      </c>
      <c r="F186" s="1185">
        <v>10160.89</v>
      </c>
      <c r="G186" s="1186"/>
      <c r="J186" s="1180">
        <f t="shared" ref="J186:K188" ca="1" si="1010">(VLOOKUP(J$1,INDIRECT(LU_MAT),$A186,FALSE())*3600)*$F186/1000000</f>
        <v>0</v>
      </c>
      <c r="K186" s="1180">
        <f t="shared" ca="1" si="1010"/>
        <v>0</v>
      </c>
      <c r="Q186" s="1186"/>
      <c r="T186" s="1180">
        <f t="shared" ref="T186:AD188" ca="1" si="1011">(VLOOKUP(T$1,INDIRECT(LU_MAT),$A186,FALSE())*3600)*$F186/1000000</f>
        <v>0</v>
      </c>
      <c r="U186" s="1180">
        <f t="shared" ca="1" si="1011"/>
        <v>0</v>
      </c>
      <c r="V186" s="1180">
        <f t="shared" ca="1" si="1011"/>
        <v>0</v>
      </c>
      <c r="W186" s="1180">
        <f t="shared" ca="1" si="1011"/>
        <v>0</v>
      </c>
      <c r="X186" s="1180">
        <f t="shared" ca="1" si="1011"/>
        <v>0</v>
      </c>
      <c r="Y186" s="1180">
        <f t="shared" ca="1" si="1011"/>
        <v>0</v>
      </c>
      <c r="Z186" s="1180">
        <f t="shared" ca="1" si="1011"/>
        <v>0</v>
      </c>
      <c r="AA186" s="1180">
        <f t="shared" ca="1" si="1011"/>
        <v>0</v>
      </c>
      <c r="AB186" s="1180">
        <f t="shared" ca="1" si="1011"/>
        <v>0</v>
      </c>
      <c r="AC186" s="1180">
        <f t="shared" ca="1" si="1011"/>
        <v>0</v>
      </c>
      <c r="AD186" s="1180">
        <f t="shared" ca="1" si="1011"/>
        <v>0</v>
      </c>
      <c r="AJ186" s="1186"/>
      <c r="AM186" s="1180">
        <f t="shared" ref="AM186:BB188" ca="1" si="1012">(VLOOKUP(AM$1,INDIRECT(LU_MAT),$A186,FALSE())*3600)*$F186/1000000</f>
        <v>0</v>
      </c>
      <c r="AN186" s="1180">
        <f t="shared" ca="1" si="1012"/>
        <v>0</v>
      </c>
      <c r="AO186" s="1180">
        <f t="shared" ca="1" si="1012"/>
        <v>0</v>
      </c>
      <c r="AP186" s="1180">
        <f t="shared" ca="1" si="1012"/>
        <v>0</v>
      </c>
      <c r="AQ186" s="1180">
        <f t="shared" ca="1" si="1012"/>
        <v>0</v>
      </c>
      <c r="AR186" s="1180">
        <f t="shared" ca="1" si="1012"/>
        <v>0</v>
      </c>
      <c r="AS186" s="1180">
        <f t="shared" ca="1" si="1012"/>
        <v>0</v>
      </c>
      <c r="AT186" s="1180">
        <f t="shared" ca="1" si="1012"/>
        <v>0</v>
      </c>
      <c r="AU186" s="1180">
        <f t="shared" ca="1" si="1012"/>
        <v>0</v>
      </c>
      <c r="AV186" s="1180">
        <f t="shared" ca="1" si="1012"/>
        <v>0</v>
      </c>
      <c r="AW186" s="1180">
        <f t="shared" ca="1" si="1012"/>
        <v>0</v>
      </c>
      <c r="AX186" s="1180">
        <f t="shared" ca="1" si="1012"/>
        <v>0</v>
      </c>
      <c r="AY186" s="1180">
        <f t="shared" ca="1" si="1012"/>
        <v>0</v>
      </c>
      <c r="AZ186" s="1180">
        <f t="shared" ca="1" si="1012"/>
        <v>0</v>
      </c>
      <c r="BA186" s="1180">
        <f t="shared" ca="1" si="1012"/>
        <v>0</v>
      </c>
      <c r="BB186" s="1180">
        <f t="shared" ca="1" si="1012"/>
        <v>0</v>
      </c>
      <c r="BK186" s="1186"/>
      <c r="BN186" s="1180">
        <f t="shared" ref="BN186:BR188" ca="1" si="1013">(VLOOKUP(BN$1,INDIRECT(LU_MAT),$A186,FALSE())*3600)*$F186/1000000</f>
        <v>0</v>
      </c>
      <c r="BO186" s="1180">
        <f t="shared" ca="1" si="1013"/>
        <v>0</v>
      </c>
      <c r="BP186" s="1180">
        <f t="shared" ca="1" si="1013"/>
        <v>0</v>
      </c>
      <c r="BQ186" s="1180">
        <f t="shared" ca="1" si="1013"/>
        <v>0</v>
      </c>
      <c r="BR186" s="1180">
        <f t="shared" ca="1" si="1013"/>
        <v>0</v>
      </c>
      <c r="CA186" s="1186"/>
      <c r="CD186" s="1180">
        <f t="shared" ref="CD186:CO188" ca="1" si="1014">(VLOOKUP(CD$1,INDIRECT(LU_MAT),$A186,FALSE())*3600)*$F186/1000000</f>
        <v>0</v>
      </c>
      <c r="CE186" s="1180">
        <f t="shared" ca="1" si="1014"/>
        <v>0</v>
      </c>
      <c r="CF186" s="1180">
        <f t="shared" ca="1" si="1014"/>
        <v>0</v>
      </c>
      <c r="CG186" s="1180">
        <f t="shared" ca="1" si="1014"/>
        <v>0</v>
      </c>
      <c r="CH186" s="1180">
        <f t="shared" ca="1" si="1014"/>
        <v>0</v>
      </c>
      <c r="CI186" s="1180">
        <f t="shared" ca="1" si="1014"/>
        <v>0</v>
      </c>
      <c r="CJ186" s="1180">
        <f t="shared" ca="1" si="1014"/>
        <v>0</v>
      </c>
      <c r="CK186" s="1180">
        <f t="shared" ca="1" si="1014"/>
        <v>0</v>
      </c>
      <c r="CL186" s="1180">
        <f t="shared" ca="1" si="1014"/>
        <v>0</v>
      </c>
      <c r="CM186" s="1180">
        <f t="shared" ca="1" si="1014"/>
        <v>0</v>
      </c>
      <c r="CN186" s="1180">
        <f t="shared" ca="1" si="1014"/>
        <v>0</v>
      </c>
      <c r="CO186" s="1180">
        <f t="shared" ca="1" si="1014"/>
        <v>0</v>
      </c>
      <c r="CX186" s="1186"/>
      <c r="DA186" s="1180">
        <f t="shared" ref="DA186:DJ188" ca="1" si="1015">(VLOOKUP(DA$1,INDIRECT(LU_MAT),$A186,FALSE())*3600)*$F186/1000000</f>
        <v>0</v>
      </c>
      <c r="DB186" s="1180">
        <f t="shared" ca="1" si="1015"/>
        <v>0</v>
      </c>
      <c r="DC186" s="1180">
        <f t="shared" ca="1" si="1015"/>
        <v>0</v>
      </c>
      <c r="DD186" s="1180">
        <f t="shared" ca="1" si="1015"/>
        <v>0</v>
      </c>
      <c r="DE186" s="1180">
        <f t="shared" ca="1" si="1015"/>
        <v>0</v>
      </c>
      <c r="DF186" s="1180">
        <f t="shared" ca="1" si="1015"/>
        <v>0</v>
      </c>
      <c r="DG186" s="1180">
        <f t="shared" ca="1" si="1015"/>
        <v>0</v>
      </c>
      <c r="DH186" s="1180">
        <f t="shared" ca="1" si="1015"/>
        <v>0</v>
      </c>
      <c r="DI186" s="1180">
        <f t="shared" ca="1" si="1015"/>
        <v>0</v>
      </c>
      <c r="DJ186" s="1180">
        <f t="shared" ca="1" si="1015"/>
        <v>0</v>
      </c>
      <c r="DS186" s="1186"/>
      <c r="DV186" s="1180">
        <f t="shared" ref="DV186:EK188" ca="1" si="1016">(VLOOKUP(DV$1,INDIRECT(LU_MAT),$A186,FALSE())*3600)*$F186/1000000</f>
        <v>0</v>
      </c>
      <c r="DW186" s="1180">
        <f t="shared" ca="1" si="1016"/>
        <v>0</v>
      </c>
      <c r="DX186" s="1180">
        <f t="shared" ca="1" si="1016"/>
        <v>0</v>
      </c>
      <c r="DY186" s="1180">
        <f t="shared" ca="1" si="1016"/>
        <v>0</v>
      </c>
      <c r="DZ186" s="1180">
        <f t="shared" ca="1" si="1016"/>
        <v>0</v>
      </c>
      <c r="EA186" s="1180">
        <f t="shared" ca="1" si="1016"/>
        <v>0</v>
      </c>
      <c r="EB186" s="1180">
        <f t="shared" ca="1" si="1016"/>
        <v>0</v>
      </c>
      <c r="EC186" s="1180">
        <f t="shared" ca="1" si="1016"/>
        <v>0</v>
      </c>
      <c r="ED186" s="1180">
        <f t="shared" ca="1" si="1016"/>
        <v>0</v>
      </c>
      <c r="EE186" s="1180">
        <f t="shared" ca="1" si="1016"/>
        <v>0</v>
      </c>
      <c r="EF186" s="1180">
        <f t="shared" ca="1" si="1016"/>
        <v>0</v>
      </c>
      <c r="EG186" s="1180">
        <f t="shared" ca="1" si="1016"/>
        <v>0</v>
      </c>
      <c r="EH186" s="1180">
        <f t="shared" ca="1" si="1016"/>
        <v>0</v>
      </c>
      <c r="EI186" s="1180">
        <f t="shared" ca="1" si="1016"/>
        <v>0</v>
      </c>
      <c r="EJ186" s="1180">
        <f t="shared" ca="1" si="1016"/>
        <v>0</v>
      </c>
      <c r="EK186" s="1180">
        <f t="shared" ca="1" si="1016"/>
        <v>0</v>
      </c>
      <c r="ET186" s="1186"/>
      <c r="EW186" s="1180">
        <f t="shared" ref="EW186:FB188" ca="1" si="1017">(VLOOKUP(EW$1,INDIRECT(LU_MAT),$A186,FALSE())*3600)*$F186/1000000</f>
        <v>0</v>
      </c>
      <c r="EX186" s="1180">
        <f t="shared" ca="1" si="1017"/>
        <v>0</v>
      </c>
      <c r="EY186" s="1180">
        <f t="shared" ca="1" si="1017"/>
        <v>0</v>
      </c>
      <c r="EZ186" s="1180">
        <f t="shared" ca="1" si="1017"/>
        <v>0</v>
      </c>
      <c r="FA186" s="1180">
        <f t="shared" ca="1" si="1017"/>
        <v>0</v>
      </c>
      <c r="FB186" s="1180">
        <f t="shared" ca="1" si="1017"/>
        <v>0</v>
      </c>
      <c r="FK186" s="1186"/>
      <c r="FN186" s="1180">
        <f t="shared" ref="FN186:FX188" ca="1" si="1018">(VLOOKUP(FN$1,INDIRECT(LU_MAT),$A186,FALSE())*3600)*$F186/1000000</f>
        <v>0</v>
      </c>
      <c r="FO186" s="1180">
        <f t="shared" ca="1" si="1018"/>
        <v>0</v>
      </c>
      <c r="FP186" s="1180">
        <f t="shared" ca="1" si="1018"/>
        <v>0</v>
      </c>
      <c r="FQ186" s="1180">
        <f t="shared" ca="1" si="1018"/>
        <v>0</v>
      </c>
      <c r="FR186" s="1180">
        <f t="shared" ca="1" si="1018"/>
        <v>0</v>
      </c>
      <c r="FS186" s="1180">
        <f t="shared" ca="1" si="1018"/>
        <v>0</v>
      </c>
      <c r="FT186" s="1180">
        <f t="shared" ca="1" si="1018"/>
        <v>0</v>
      </c>
      <c r="FU186" s="1180">
        <f t="shared" ca="1" si="1018"/>
        <v>0</v>
      </c>
      <c r="FV186" s="1180">
        <f t="shared" ca="1" si="1018"/>
        <v>0</v>
      </c>
      <c r="FW186" s="1180">
        <f t="shared" ca="1" si="1018"/>
        <v>0</v>
      </c>
      <c r="FX186" s="1180">
        <f t="shared" ca="1" si="1018"/>
        <v>0</v>
      </c>
      <c r="GG186" s="1186"/>
      <c r="GJ186" s="1180">
        <f t="shared" ref="GJ186:GQ188" ca="1" si="1019">(VLOOKUP(GJ$1,INDIRECT(LU_MAT),$A186,FALSE())*3600)*$F186/1000000</f>
        <v>0</v>
      </c>
      <c r="GK186" s="1180">
        <f t="shared" ca="1" si="1019"/>
        <v>0</v>
      </c>
      <c r="GL186" s="1180">
        <f t="shared" ca="1" si="1019"/>
        <v>0</v>
      </c>
      <c r="GM186" s="1180">
        <f t="shared" ca="1" si="1019"/>
        <v>0</v>
      </c>
      <c r="GN186" s="1180">
        <f t="shared" ca="1" si="1019"/>
        <v>0</v>
      </c>
      <c r="GO186" s="1180">
        <f t="shared" ca="1" si="1019"/>
        <v>0</v>
      </c>
      <c r="GP186" s="1180">
        <f t="shared" ca="1" si="1019"/>
        <v>0</v>
      </c>
      <c r="GQ186" s="1180">
        <f t="shared" ca="1" si="1019"/>
        <v>0</v>
      </c>
      <c r="GZ186" s="1186"/>
      <c r="HC186" s="1180">
        <f t="shared" ref="HC186:HH188" ca="1" si="1020">(VLOOKUP(HC$1,INDIRECT(LU_MAT),$A186,FALSE())*3600)*$F186/1000000</f>
        <v>0</v>
      </c>
      <c r="HD186" s="1180">
        <f t="shared" ca="1" si="1020"/>
        <v>0</v>
      </c>
      <c r="HE186" s="1180">
        <f t="shared" ca="1" si="1020"/>
        <v>0</v>
      </c>
      <c r="HF186" s="1180">
        <f t="shared" ca="1" si="1020"/>
        <v>0</v>
      </c>
      <c r="HG186" s="1180">
        <f t="shared" ca="1" si="1020"/>
        <v>0</v>
      </c>
      <c r="HH186" s="1180">
        <f t="shared" ca="1" si="1020"/>
        <v>0</v>
      </c>
      <c r="HQ186" s="1186"/>
      <c r="HT186" s="1180">
        <f t="shared" ref="HT186:IE188" ca="1" si="1021">(VLOOKUP(HT$1,INDIRECT(LU_MAT),$A186,FALSE())*3600)*$F186/1000000</f>
        <v>0</v>
      </c>
      <c r="HU186" s="1180">
        <f t="shared" ca="1" si="1021"/>
        <v>0</v>
      </c>
      <c r="HV186" s="1180">
        <f t="shared" ca="1" si="1021"/>
        <v>0</v>
      </c>
      <c r="HW186" s="1180">
        <f t="shared" ca="1" si="1021"/>
        <v>0</v>
      </c>
      <c r="HX186" s="1180">
        <f t="shared" ca="1" si="1021"/>
        <v>0</v>
      </c>
      <c r="HY186" s="1180">
        <f t="shared" ca="1" si="1021"/>
        <v>0</v>
      </c>
      <c r="HZ186" s="1180">
        <f t="shared" ca="1" si="1021"/>
        <v>0</v>
      </c>
      <c r="IA186" s="1180">
        <f t="shared" ca="1" si="1021"/>
        <v>0</v>
      </c>
      <c r="IB186" s="1180">
        <f t="shared" ca="1" si="1021"/>
        <v>0</v>
      </c>
      <c r="IC186" s="1180">
        <f t="shared" ca="1" si="1021"/>
        <v>0</v>
      </c>
      <c r="ID186" s="1180">
        <f t="shared" ca="1" si="1021"/>
        <v>0</v>
      </c>
      <c r="IE186" s="1180">
        <f t="shared" ca="1" si="1021"/>
        <v>0</v>
      </c>
      <c r="IN186" s="1186"/>
      <c r="IQ186" s="1180">
        <f t="shared" ref="IQ186:IZ188" ca="1" si="1022">(VLOOKUP(IQ$1,INDIRECT(LU_MAT),$A186,FALSE())*3600)*$F186/1000000</f>
        <v>0</v>
      </c>
      <c r="IR186" s="1180">
        <f t="shared" ca="1" si="1022"/>
        <v>0</v>
      </c>
      <c r="IS186" s="1180">
        <f t="shared" ca="1" si="1022"/>
        <v>0</v>
      </c>
      <c r="IT186" s="1180">
        <f t="shared" ca="1" si="1022"/>
        <v>0</v>
      </c>
      <c r="IU186" s="1180">
        <f t="shared" ca="1" si="1022"/>
        <v>0</v>
      </c>
      <c r="IV186" s="1180">
        <f t="shared" ca="1" si="1022"/>
        <v>0</v>
      </c>
      <c r="IW186" s="1180">
        <f t="shared" ca="1" si="1022"/>
        <v>0</v>
      </c>
      <c r="IX186" s="1180">
        <f t="shared" ca="1" si="1022"/>
        <v>0</v>
      </c>
      <c r="IY186" s="1180">
        <f t="shared" ca="1" si="1022"/>
        <v>0</v>
      </c>
      <c r="IZ186" s="1180">
        <f t="shared" ca="1" si="1022"/>
        <v>0</v>
      </c>
      <c r="JA186" s="1180">
        <f t="shared" ref="JA186:JH188" ca="1" si="1023">(VLOOKUP(JA$1,INDIRECT(LU_MAT),$A186,FALSE())*3600)*$F186/1000000</f>
        <v>0</v>
      </c>
      <c r="JB186" s="1180">
        <f t="shared" ca="1" si="1023"/>
        <v>0</v>
      </c>
      <c r="JC186" s="1180">
        <f t="shared" ca="1" si="1023"/>
        <v>0</v>
      </c>
      <c r="JD186" s="1180">
        <f t="shared" ca="1" si="1023"/>
        <v>0</v>
      </c>
      <c r="JE186" s="1180">
        <f t="shared" ca="1" si="1023"/>
        <v>0</v>
      </c>
      <c r="JF186" s="1180">
        <f t="shared" ca="1" si="1023"/>
        <v>0</v>
      </c>
      <c r="JG186" s="1180">
        <f t="shared" ca="1" si="1023"/>
        <v>0</v>
      </c>
      <c r="JH186" s="1180">
        <f t="shared" ca="1" si="1023"/>
        <v>0</v>
      </c>
      <c r="JQ186" s="1186"/>
      <c r="JT186" s="1180">
        <f t="shared" ref="JT186:KC188" ca="1" si="1024">(VLOOKUP(JT$1,INDIRECT(LU_MAT),$A186,FALSE())*3600)*$F186/1000000</f>
        <v>0</v>
      </c>
      <c r="JU186" s="1180">
        <f t="shared" ca="1" si="1024"/>
        <v>0</v>
      </c>
      <c r="JV186" s="1180">
        <f t="shared" ca="1" si="1024"/>
        <v>0</v>
      </c>
      <c r="JW186" s="1180">
        <f t="shared" ca="1" si="1024"/>
        <v>0</v>
      </c>
      <c r="JX186" s="1180">
        <f t="shared" ca="1" si="1024"/>
        <v>0</v>
      </c>
      <c r="JY186" s="1180">
        <f t="shared" ca="1" si="1024"/>
        <v>0</v>
      </c>
      <c r="JZ186" s="1180">
        <f t="shared" ca="1" si="1024"/>
        <v>0</v>
      </c>
      <c r="KA186" s="1180">
        <f t="shared" ca="1" si="1024"/>
        <v>0</v>
      </c>
      <c r="KB186" s="1180">
        <f t="shared" ca="1" si="1024"/>
        <v>0</v>
      </c>
      <c r="KC186" s="1180">
        <f t="shared" ca="1" si="1024"/>
        <v>0</v>
      </c>
      <c r="KI186" s="1186"/>
      <c r="KL186" s="1180">
        <f t="shared" ref="KL186:KR188" ca="1" si="1025">(VLOOKUP(KL$1,INDIRECT(LU_MAT),$A186,FALSE())*3600)*$F186/1000000</f>
        <v>0</v>
      </c>
      <c r="KM186" s="1180">
        <f t="shared" ca="1" si="1025"/>
        <v>0</v>
      </c>
      <c r="KN186" s="1180">
        <f t="shared" ca="1" si="1025"/>
        <v>0</v>
      </c>
      <c r="KO186" s="1180">
        <f t="shared" ca="1" si="1025"/>
        <v>0</v>
      </c>
      <c r="KP186" s="1180">
        <f t="shared" ca="1" si="1025"/>
        <v>0</v>
      </c>
      <c r="KQ186" s="1180">
        <f t="shared" ca="1" si="1025"/>
        <v>0</v>
      </c>
      <c r="KR186" s="1180">
        <f t="shared" ca="1" si="1025"/>
        <v>0</v>
      </c>
      <c r="KX186" s="1186"/>
      <c r="LA186" s="1180">
        <f t="shared" ref="LA186:LK188" ca="1" si="1026">(VLOOKUP(LA$1,INDIRECT(LU_MAT),$A186,FALSE())*3600)*$F186/1000000</f>
        <v>0</v>
      </c>
      <c r="LB186" s="1180">
        <f t="shared" ca="1" si="1026"/>
        <v>0</v>
      </c>
      <c r="LC186" s="1180">
        <f t="shared" ca="1" si="1026"/>
        <v>0</v>
      </c>
      <c r="LD186" s="1180">
        <f t="shared" ca="1" si="1026"/>
        <v>0</v>
      </c>
      <c r="LE186" s="1180">
        <f t="shared" ca="1" si="1026"/>
        <v>0</v>
      </c>
      <c r="LF186" s="1180">
        <f t="shared" ca="1" si="1026"/>
        <v>0</v>
      </c>
      <c r="LG186" s="1180">
        <f t="shared" ca="1" si="1026"/>
        <v>0</v>
      </c>
      <c r="LH186" s="1180">
        <f t="shared" ca="1" si="1026"/>
        <v>0</v>
      </c>
      <c r="LI186" s="1180">
        <f t="shared" ca="1" si="1026"/>
        <v>0</v>
      </c>
      <c r="LJ186" s="1180">
        <f t="shared" ca="1" si="1026"/>
        <v>0</v>
      </c>
      <c r="LK186" s="1180">
        <f t="shared" ca="1" si="1026"/>
        <v>0</v>
      </c>
      <c r="LT186" s="1186"/>
      <c r="LW186" s="1180">
        <f t="shared" ref="LW186:MF188" ca="1" si="1027">(VLOOKUP(LW$1,INDIRECT(LU_MAT),$A186,FALSE())*3600)*$F186/1000000</f>
        <v>0</v>
      </c>
      <c r="LX186" s="1180">
        <f t="shared" ca="1" si="1027"/>
        <v>0</v>
      </c>
      <c r="LY186" s="1180">
        <f t="shared" ca="1" si="1027"/>
        <v>0</v>
      </c>
      <c r="LZ186" s="1180">
        <f t="shared" ca="1" si="1027"/>
        <v>0</v>
      </c>
      <c r="MA186" s="1180">
        <f t="shared" ca="1" si="1027"/>
        <v>0</v>
      </c>
      <c r="MB186" s="1180">
        <f t="shared" ca="1" si="1027"/>
        <v>0</v>
      </c>
      <c r="MC186" s="1180">
        <f t="shared" ca="1" si="1027"/>
        <v>0</v>
      </c>
      <c r="MD186" s="1180">
        <f t="shared" ca="1" si="1027"/>
        <v>0</v>
      </c>
      <c r="ME186" s="1180">
        <f t="shared" ca="1" si="1027"/>
        <v>0</v>
      </c>
      <c r="MF186" s="1180">
        <f t="shared" ca="1" si="1027"/>
        <v>0</v>
      </c>
      <c r="MG186" s="1180">
        <f t="shared" ref="MG186:MO188" ca="1" si="1028">(VLOOKUP(MG$1,INDIRECT(LU_MAT),$A186,FALSE())*3600)*$F186/1000000</f>
        <v>0</v>
      </c>
      <c r="MH186" s="1180">
        <f t="shared" ca="1" si="1028"/>
        <v>0</v>
      </c>
      <c r="MI186" s="1180">
        <f t="shared" ca="1" si="1028"/>
        <v>0</v>
      </c>
      <c r="MJ186" s="1180">
        <f t="shared" ca="1" si="1028"/>
        <v>0</v>
      </c>
      <c r="MK186" s="1180">
        <f t="shared" ca="1" si="1028"/>
        <v>0</v>
      </c>
      <c r="ML186" s="1180">
        <f t="shared" ca="1" si="1028"/>
        <v>0</v>
      </c>
      <c r="MM186" s="1180">
        <f t="shared" ca="1" si="1028"/>
        <v>0</v>
      </c>
      <c r="MN186" s="1180">
        <f t="shared" ca="1" si="1028"/>
        <v>0</v>
      </c>
      <c r="MO186" s="1180">
        <f t="shared" ca="1" si="1028"/>
        <v>0</v>
      </c>
      <c r="MX186" s="1186"/>
      <c r="NA186" s="1180">
        <f t="shared" ref="NA186:NP188" ca="1" si="1029">(VLOOKUP(NA$1,INDIRECT(LU_MAT),$A186,FALSE())*3600)*$F186/1000000</f>
        <v>0</v>
      </c>
      <c r="NB186" s="1180">
        <f t="shared" ca="1" si="1029"/>
        <v>0</v>
      </c>
      <c r="NC186" s="1180">
        <f t="shared" ca="1" si="1029"/>
        <v>0</v>
      </c>
      <c r="ND186" s="1180">
        <f t="shared" ca="1" si="1029"/>
        <v>0</v>
      </c>
      <c r="NE186" s="1180">
        <f t="shared" ca="1" si="1029"/>
        <v>0</v>
      </c>
      <c r="NF186" s="1180">
        <f t="shared" ca="1" si="1029"/>
        <v>0</v>
      </c>
      <c r="NG186" s="1180">
        <f t="shared" ca="1" si="1029"/>
        <v>0</v>
      </c>
      <c r="NH186" s="1180">
        <f t="shared" ca="1" si="1029"/>
        <v>0</v>
      </c>
      <c r="NI186" s="1180">
        <f t="shared" ca="1" si="1029"/>
        <v>0</v>
      </c>
      <c r="NJ186" s="1180">
        <f t="shared" ca="1" si="1029"/>
        <v>0</v>
      </c>
      <c r="NK186" s="1180">
        <f t="shared" ca="1" si="1029"/>
        <v>0</v>
      </c>
      <c r="NL186" s="1180">
        <f t="shared" ca="1" si="1029"/>
        <v>0</v>
      </c>
      <c r="NM186" s="1180">
        <f t="shared" ca="1" si="1029"/>
        <v>0</v>
      </c>
      <c r="NN186" s="1180">
        <f t="shared" ca="1" si="1029"/>
        <v>0</v>
      </c>
      <c r="NO186" s="1180">
        <f t="shared" ca="1" si="1029"/>
        <v>0</v>
      </c>
      <c r="NP186" s="1180">
        <f t="shared" ca="1" si="1029"/>
        <v>0</v>
      </c>
      <c r="NY186" s="1186"/>
      <c r="OE186" s="1186"/>
      <c r="OH186" s="1180">
        <f t="shared" ref="OH186:OO188" ca="1" si="1030">(VLOOKUP(OH$1,INDIRECT(LU_MAT),$A186,FALSE())*3600)*$F186/1000000</f>
        <v>0</v>
      </c>
      <c r="OI186" s="1180">
        <f t="shared" ca="1" si="1030"/>
        <v>0</v>
      </c>
      <c r="OJ186" s="1180">
        <f t="shared" ca="1" si="1030"/>
        <v>0</v>
      </c>
      <c r="OK186" s="1180">
        <f t="shared" ca="1" si="1030"/>
        <v>0</v>
      </c>
      <c r="OL186" s="1180">
        <f t="shared" ca="1" si="1030"/>
        <v>0</v>
      </c>
      <c r="OM186" s="1180">
        <f t="shared" ca="1" si="1030"/>
        <v>0</v>
      </c>
      <c r="ON186" s="1180">
        <f t="shared" ca="1" si="1030"/>
        <v>0</v>
      </c>
      <c r="OO186" s="1180">
        <f t="shared" ca="1" si="1030"/>
        <v>0</v>
      </c>
      <c r="OX186" s="1186"/>
      <c r="PA186" s="1180">
        <f t="shared" ref="PA186:PK188" ca="1" si="1031">(VLOOKUP(PA$1,INDIRECT(LU_MAT),$A186,FALSE())*3600)*$F186/1000000</f>
        <v>0</v>
      </c>
      <c r="PB186" s="1180">
        <f t="shared" ca="1" si="1031"/>
        <v>0</v>
      </c>
      <c r="PC186" s="1180">
        <f t="shared" ca="1" si="1031"/>
        <v>0</v>
      </c>
      <c r="PD186" s="1180">
        <f t="shared" ca="1" si="1031"/>
        <v>0</v>
      </c>
      <c r="PE186" s="1180">
        <f t="shared" ca="1" si="1031"/>
        <v>0</v>
      </c>
      <c r="PF186" s="1180">
        <f t="shared" ca="1" si="1031"/>
        <v>0</v>
      </c>
      <c r="PG186" s="1180">
        <f t="shared" ca="1" si="1031"/>
        <v>0</v>
      </c>
      <c r="PH186" s="1180">
        <f t="shared" ca="1" si="1031"/>
        <v>0</v>
      </c>
      <c r="PI186" s="1180">
        <f t="shared" ca="1" si="1031"/>
        <v>0</v>
      </c>
      <c r="PJ186" s="1180">
        <f t="shared" ca="1" si="1031"/>
        <v>0</v>
      </c>
      <c r="PK186" s="1180">
        <f t="shared" ca="1" si="1031"/>
        <v>0</v>
      </c>
      <c r="PT186" s="1186"/>
      <c r="PW186" s="1180">
        <f t="shared" ref="PW186:PZ188" ca="1" si="1032">(VLOOKUP(PW$1,INDIRECT(LU_MAT),$A186,FALSE())*3600)*$F186/1000000</f>
        <v>0</v>
      </c>
      <c r="PX186" s="1180">
        <f t="shared" ca="1" si="1032"/>
        <v>0</v>
      </c>
      <c r="PY186" s="1180">
        <f t="shared" ca="1" si="1032"/>
        <v>0</v>
      </c>
      <c r="PZ186" s="1180">
        <f t="shared" ca="1" si="1032"/>
        <v>0</v>
      </c>
    </row>
    <row r="187" spans="1:442" ht="12" customHeight="1">
      <c r="A187" s="1">
        <v>182</v>
      </c>
      <c r="C187" s="1184" t="s">
        <v>3906</v>
      </c>
      <c r="E187" s="1">
        <f>E132</f>
        <v>96.085560000000001</v>
      </c>
      <c r="F187" s="1185">
        <v>11672.527</v>
      </c>
      <c r="G187" s="1186"/>
      <c r="J187" s="1180">
        <f t="shared" ca="1" si="1010"/>
        <v>0</v>
      </c>
      <c r="K187" s="1180">
        <f t="shared" ca="1" si="1010"/>
        <v>0</v>
      </c>
      <c r="Q187" s="1186"/>
      <c r="T187" s="1180">
        <f t="shared" ca="1" si="1011"/>
        <v>0</v>
      </c>
      <c r="U187" s="1180">
        <f t="shared" ca="1" si="1011"/>
        <v>0</v>
      </c>
      <c r="V187" s="1180">
        <f t="shared" ca="1" si="1011"/>
        <v>0</v>
      </c>
      <c r="W187" s="1180">
        <f t="shared" ca="1" si="1011"/>
        <v>0</v>
      </c>
      <c r="X187" s="1180">
        <f t="shared" ca="1" si="1011"/>
        <v>0</v>
      </c>
      <c r="Y187" s="1180">
        <f t="shared" ca="1" si="1011"/>
        <v>0</v>
      </c>
      <c r="Z187" s="1180">
        <f t="shared" ca="1" si="1011"/>
        <v>0</v>
      </c>
      <c r="AA187" s="1180">
        <f t="shared" ca="1" si="1011"/>
        <v>0</v>
      </c>
      <c r="AB187" s="1180">
        <f t="shared" ca="1" si="1011"/>
        <v>0</v>
      </c>
      <c r="AC187" s="1180">
        <f t="shared" ca="1" si="1011"/>
        <v>0</v>
      </c>
      <c r="AD187" s="1180">
        <f t="shared" ca="1" si="1011"/>
        <v>0</v>
      </c>
      <c r="AJ187" s="1186"/>
      <c r="AM187" s="1180">
        <f t="shared" ca="1" si="1012"/>
        <v>0</v>
      </c>
      <c r="AN187" s="1180">
        <f t="shared" ca="1" si="1012"/>
        <v>0</v>
      </c>
      <c r="AO187" s="1180">
        <f t="shared" ca="1" si="1012"/>
        <v>0</v>
      </c>
      <c r="AP187" s="1180">
        <f t="shared" ca="1" si="1012"/>
        <v>0</v>
      </c>
      <c r="AQ187" s="1180">
        <f t="shared" ca="1" si="1012"/>
        <v>0</v>
      </c>
      <c r="AR187" s="1180">
        <f t="shared" ca="1" si="1012"/>
        <v>0</v>
      </c>
      <c r="AS187" s="1180">
        <f t="shared" ca="1" si="1012"/>
        <v>0</v>
      </c>
      <c r="AT187" s="1180">
        <f t="shared" ca="1" si="1012"/>
        <v>0</v>
      </c>
      <c r="AU187" s="1180">
        <f t="shared" ca="1" si="1012"/>
        <v>0</v>
      </c>
      <c r="AV187" s="1180">
        <f t="shared" ca="1" si="1012"/>
        <v>0</v>
      </c>
      <c r="AW187" s="1180">
        <f t="shared" ca="1" si="1012"/>
        <v>0</v>
      </c>
      <c r="AX187" s="1180">
        <f t="shared" ca="1" si="1012"/>
        <v>0</v>
      </c>
      <c r="AY187" s="1180">
        <f t="shared" ca="1" si="1012"/>
        <v>0</v>
      </c>
      <c r="AZ187" s="1180">
        <f t="shared" ca="1" si="1012"/>
        <v>0</v>
      </c>
      <c r="BA187" s="1180">
        <f t="shared" ca="1" si="1012"/>
        <v>0</v>
      </c>
      <c r="BB187" s="1180">
        <f t="shared" ca="1" si="1012"/>
        <v>0</v>
      </c>
      <c r="BK187" s="1186"/>
      <c r="BN187" s="1180">
        <f t="shared" ca="1" si="1013"/>
        <v>0</v>
      </c>
      <c r="BO187" s="1180">
        <f t="shared" ca="1" si="1013"/>
        <v>0</v>
      </c>
      <c r="BP187" s="1180">
        <f t="shared" ca="1" si="1013"/>
        <v>0</v>
      </c>
      <c r="BQ187" s="1180">
        <f t="shared" ca="1" si="1013"/>
        <v>0</v>
      </c>
      <c r="BR187" s="1180">
        <f t="shared" ca="1" si="1013"/>
        <v>0</v>
      </c>
      <c r="CA187" s="1186"/>
      <c r="CD187" s="1180">
        <f t="shared" ca="1" si="1014"/>
        <v>0</v>
      </c>
      <c r="CE187" s="1180">
        <f t="shared" ca="1" si="1014"/>
        <v>0</v>
      </c>
      <c r="CF187" s="1180">
        <f t="shared" ca="1" si="1014"/>
        <v>0</v>
      </c>
      <c r="CG187" s="1180">
        <f t="shared" ca="1" si="1014"/>
        <v>0</v>
      </c>
      <c r="CH187" s="1180">
        <f t="shared" ca="1" si="1014"/>
        <v>0</v>
      </c>
      <c r="CI187" s="1180">
        <f t="shared" ca="1" si="1014"/>
        <v>0</v>
      </c>
      <c r="CJ187" s="1180">
        <f t="shared" ca="1" si="1014"/>
        <v>0</v>
      </c>
      <c r="CK187" s="1180">
        <f t="shared" ca="1" si="1014"/>
        <v>0</v>
      </c>
      <c r="CL187" s="1180">
        <f t="shared" ca="1" si="1014"/>
        <v>0</v>
      </c>
      <c r="CM187" s="1180">
        <f t="shared" ca="1" si="1014"/>
        <v>0</v>
      </c>
      <c r="CN187" s="1180">
        <f t="shared" ca="1" si="1014"/>
        <v>0</v>
      </c>
      <c r="CO187" s="1180">
        <f t="shared" ca="1" si="1014"/>
        <v>0</v>
      </c>
      <c r="CX187" s="1186"/>
      <c r="DA187" s="1180">
        <f t="shared" ca="1" si="1015"/>
        <v>0</v>
      </c>
      <c r="DB187" s="1180">
        <f t="shared" ca="1" si="1015"/>
        <v>0</v>
      </c>
      <c r="DC187" s="1180">
        <f t="shared" ca="1" si="1015"/>
        <v>0</v>
      </c>
      <c r="DD187" s="1180">
        <f t="shared" ca="1" si="1015"/>
        <v>0</v>
      </c>
      <c r="DE187" s="1180">
        <f t="shared" ca="1" si="1015"/>
        <v>0</v>
      </c>
      <c r="DF187" s="1180">
        <f t="shared" ca="1" si="1015"/>
        <v>0</v>
      </c>
      <c r="DG187" s="1180">
        <f t="shared" ca="1" si="1015"/>
        <v>0</v>
      </c>
      <c r="DH187" s="1180">
        <f t="shared" ca="1" si="1015"/>
        <v>0</v>
      </c>
      <c r="DI187" s="1180">
        <f t="shared" ca="1" si="1015"/>
        <v>0</v>
      </c>
      <c r="DJ187" s="1180">
        <f t="shared" ca="1" si="1015"/>
        <v>0</v>
      </c>
      <c r="DS187" s="1186"/>
      <c r="DV187" s="1180">
        <f t="shared" ca="1" si="1016"/>
        <v>0</v>
      </c>
      <c r="DW187" s="1180">
        <f t="shared" ca="1" si="1016"/>
        <v>0</v>
      </c>
      <c r="DX187" s="1180">
        <f t="shared" ca="1" si="1016"/>
        <v>0</v>
      </c>
      <c r="DY187" s="1180">
        <f t="shared" ca="1" si="1016"/>
        <v>0</v>
      </c>
      <c r="DZ187" s="1180">
        <f t="shared" ca="1" si="1016"/>
        <v>0</v>
      </c>
      <c r="EA187" s="1180">
        <f t="shared" ca="1" si="1016"/>
        <v>0</v>
      </c>
      <c r="EB187" s="1180">
        <f t="shared" ca="1" si="1016"/>
        <v>0</v>
      </c>
      <c r="EC187" s="1180">
        <f t="shared" ca="1" si="1016"/>
        <v>0</v>
      </c>
      <c r="ED187" s="1180">
        <f t="shared" ca="1" si="1016"/>
        <v>0</v>
      </c>
      <c r="EE187" s="1180">
        <f t="shared" ca="1" si="1016"/>
        <v>0</v>
      </c>
      <c r="EF187" s="1180">
        <f t="shared" ca="1" si="1016"/>
        <v>0</v>
      </c>
      <c r="EG187" s="1180">
        <f t="shared" ca="1" si="1016"/>
        <v>0</v>
      </c>
      <c r="EH187" s="1180">
        <f t="shared" ca="1" si="1016"/>
        <v>0</v>
      </c>
      <c r="EI187" s="1180">
        <f t="shared" ca="1" si="1016"/>
        <v>0</v>
      </c>
      <c r="EJ187" s="1180">
        <f t="shared" ca="1" si="1016"/>
        <v>0</v>
      </c>
      <c r="EK187" s="1180">
        <f t="shared" ca="1" si="1016"/>
        <v>0</v>
      </c>
      <c r="ET187" s="1186"/>
      <c r="EW187" s="1180">
        <f t="shared" ca="1" si="1017"/>
        <v>0</v>
      </c>
      <c r="EX187" s="1180">
        <f t="shared" ca="1" si="1017"/>
        <v>0</v>
      </c>
      <c r="EY187" s="1180">
        <f t="shared" ca="1" si="1017"/>
        <v>0</v>
      </c>
      <c r="EZ187" s="1180">
        <f t="shared" ca="1" si="1017"/>
        <v>0</v>
      </c>
      <c r="FA187" s="1180">
        <f t="shared" ca="1" si="1017"/>
        <v>0</v>
      </c>
      <c r="FB187" s="1180">
        <f t="shared" ca="1" si="1017"/>
        <v>0</v>
      </c>
      <c r="FK187" s="1186"/>
      <c r="FN187" s="1180">
        <f t="shared" ca="1" si="1018"/>
        <v>0</v>
      </c>
      <c r="FO187" s="1180">
        <f t="shared" ca="1" si="1018"/>
        <v>0</v>
      </c>
      <c r="FP187" s="1180">
        <f t="shared" ca="1" si="1018"/>
        <v>0</v>
      </c>
      <c r="FQ187" s="1180">
        <f t="shared" ca="1" si="1018"/>
        <v>0</v>
      </c>
      <c r="FR187" s="1180">
        <f t="shared" ca="1" si="1018"/>
        <v>0</v>
      </c>
      <c r="FS187" s="1180">
        <f t="shared" ca="1" si="1018"/>
        <v>0</v>
      </c>
      <c r="FT187" s="1180">
        <f t="shared" ca="1" si="1018"/>
        <v>0</v>
      </c>
      <c r="FU187" s="1180">
        <f t="shared" ca="1" si="1018"/>
        <v>0</v>
      </c>
      <c r="FV187" s="1180">
        <f t="shared" ca="1" si="1018"/>
        <v>0</v>
      </c>
      <c r="FW187" s="1180">
        <f t="shared" ca="1" si="1018"/>
        <v>0</v>
      </c>
      <c r="FX187" s="1180">
        <f t="shared" ca="1" si="1018"/>
        <v>0</v>
      </c>
      <c r="GG187" s="1186"/>
      <c r="GJ187" s="1180">
        <f t="shared" ca="1" si="1019"/>
        <v>0</v>
      </c>
      <c r="GK187" s="1180">
        <f t="shared" ca="1" si="1019"/>
        <v>0</v>
      </c>
      <c r="GL187" s="1180">
        <f t="shared" ca="1" si="1019"/>
        <v>0</v>
      </c>
      <c r="GM187" s="1180">
        <f t="shared" ca="1" si="1019"/>
        <v>0</v>
      </c>
      <c r="GN187" s="1180">
        <f t="shared" ca="1" si="1019"/>
        <v>0</v>
      </c>
      <c r="GO187" s="1180">
        <f t="shared" ca="1" si="1019"/>
        <v>0</v>
      </c>
      <c r="GP187" s="1180">
        <f t="shared" ca="1" si="1019"/>
        <v>0</v>
      </c>
      <c r="GQ187" s="1180">
        <f t="shared" ca="1" si="1019"/>
        <v>0</v>
      </c>
      <c r="GZ187" s="1186"/>
      <c r="HC187" s="1180">
        <f t="shared" ca="1" si="1020"/>
        <v>0</v>
      </c>
      <c r="HD187" s="1180">
        <f t="shared" ca="1" si="1020"/>
        <v>0</v>
      </c>
      <c r="HE187" s="1180">
        <f t="shared" ca="1" si="1020"/>
        <v>0</v>
      </c>
      <c r="HF187" s="1180">
        <f t="shared" ca="1" si="1020"/>
        <v>0</v>
      </c>
      <c r="HG187" s="1180">
        <f t="shared" ca="1" si="1020"/>
        <v>0</v>
      </c>
      <c r="HH187" s="1180">
        <f t="shared" ca="1" si="1020"/>
        <v>0</v>
      </c>
      <c r="HQ187" s="1186"/>
      <c r="HT187" s="1180">
        <f t="shared" ca="1" si="1021"/>
        <v>0</v>
      </c>
      <c r="HU187" s="1180">
        <f t="shared" ca="1" si="1021"/>
        <v>0</v>
      </c>
      <c r="HV187" s="1180">
        <f t="shared" ca="1" si="1021"/>
        <v>0</v>
      </c>
      <c r="HW187" s="1180">
        <f t="shared" ca="1" si="1021"/>
        <v>0</v>
      </c>
      <c r="HX187" s="1180">
        <f t="shared" ca="1" si="1021"/>
        <v>0</v>
      </c>
      <c r="HY187" s="1180">
        <f t="shared" ca="1" si="1021"/>
        <v>0</v>
      </c>
      <c r="HZ187" s="1180">
        <f t="shared" ca="1" si="1021"/>
        <v>0</v>
      </c>
      <c r="IA187" s="1180">
        <f t="shared" ca="1" si="1021"/>
        <v>0</v>
      </c>
      <c r="IB187" s="1180">
        <f t="shared" ca="1" si="1021"/>
        <v>0</v>
      </c>
      <c r="IC187" s="1180">
        <f t="shared" ca="1" si="1021"/>
        <v>0</v>
      </c>
      <c r="ID187" s="1180">
        <f t="shared" ca="1" si="1021"/>
        <v>0</v>
      </c>
      <c r="IE187" s="1180">
        <f t="shared" ca="1" si="1021"/>
        <v>0</v>
      </c>
      <c r="IN187" s="1186"/>
      <c r="IQ187" s="1180">
        <f t="shared" ca="1" si="1022"/>
        <v>0</v>
      </c>
      <c r="IR187" s="1180">
        <f t="shared" ca="1" si="1022"/>
        <v>0</v>
      </c>
      <c r="IS187" s="1180">
        <f t="shared" ca="1" si="1022"/>
        <v>0</v>
      </c>
      <c r="IT187" s="1180">
        <f t="shared" ca="1" si="1022"/>
        <v>0</v>
      </c>
      <c r="IU187" s="1180">
        <f t="shared" ca="1" si="1022"/>
        <v>0</v>
      </c>
      <c r="IV187" s="1180">
        <f t="shared" ca="1" si="1022"/>
        <v>0</v>
      </c>
      <c r="IW187" s="1180">
        <f t="shared" ca="1" si="1022"/>
        <v>0</v>
      </c>
      <c r="IX187" s="1180">
        <f t="shared" ca="1" si="1022"/>
        <v>0</v>
      </c>
      <c r="IY187" s="1180">
        <f t="shared" ca="1" si="1022"/>
        <v>0</v>
      </c>
      <c r="IZ187" s="1180">
        <f t="shared" ca="1" si="1022"/>
        <v>0</v>
      </c>
      <c r="JA187" s="1180">
        <f t="shared" ca="1" si="1023"/>
        <v>0</v>
      </c>
      <c r="JB187" s="1180">
        <f t="shared" ca="1" si="1023"/>
        <v>0</v>
      </c>
      <c r="JC187" s="1180">
        <f t="shared" ca="1" si="1023"/>
        <v>0</v>
      </c>
      <c r="JD187" s="1180">
        <f t="shared" ca="1" si="1023"/>
        <v>0</v>
      </c>
      <c r="JE187" s="1180">
        <f t="shared" ca="1" si="1023"/>
        <v>0</v>
      </c>
      <c r="JF187" s="1180">
        <f t="shared" ca="1" si="1023"/>
        <v>0</v>
      </c>
      <c r="JG187" s="1180">
        <f t="shared" ca="1" si="1023"/>
        <v>0</v>
      </c>
      <c r="JH187" s="1180">
        <f t="shared" ca="1" si="1023"/>
        <v>0</v>
      </c>
      <c r="JQ187" s="1186"/>
      <c r="JT187" s="1180">
        <f t="shared" ca="1" si="1024"/>
        <v>0</v>
      </c>
      <c r="JU187" s="1180">
        <f t="shared" ca="1" si="1024"/>
        <v>0</v>
      </c>
      <c r="JV187" s="1180">
        <f t="shared" ca="1" si="1024"/>
        <v>0</v>
      </c>
      <c r="JW187" s="1180">
        <f t="shared" ca="1" si="1024"/>
        <v>0</v>
      </c>
      <c r="JX187" s="1180">
        <f t="shared" ca="1" si="1024"/>
        <v>0</v>
      </c>
      <c r="JY187" s="1180">
        <f t="shared" ca="1" si="1024"/>
        <v>0</v>
      </c>
      <c r="JZ187" s="1180">
        <f t="shared" ca="1" si="1024"/>
        <v>0</v>
      </c>
      <c r="KA187" s="1180">
        <f t="shared" ca="1" si="1024"/>
        <v>0</v>
      </c>
      <c r="KB187" s="1180">
        <f t="shared" ca="1" si="1024"/>
        <v>0</v>
      </c>
      <c r="KC187" s="1180">
        <f t="shared" ca="1" si="1024"/>
        <v>0</v>
      </c>
      <c r="KI187" s="1186"/>
      <c r="KL187" s="1180">
        <f t="shared" ca="1" si="1025"/>
        <v>0</v>
      </c>
      <c r="KM187" s="1180">
        <f t="shared" ca="1" si="1025"/>
        <v>0</v>
      </c>
      <c r="KN187" s="1180">
        <f t="shared" ca="1" si="1025"/>
        <v>0</v>
      </c>
      <c r="KO187" s="1180">
        <f t="shared" ca="1" si="1025"/>
        <v>0</v>
      </c>
      <c r="KP187" s="1180">
        <f t="shared" ca="1" si="1025"/>
        <v>0</v>
      </c>
      <c r="KQ187" s="1180">
        <f t="shared" ca="1" si="1025"/>
        <v>0</v>
      </c>
      <c r="KR187" s="1180">
        <f t="shared" ca="1" si="1025"/>
        <v>0</v>
      </c>
      <c r="KX187" s="1186"/>
      <c r="LA187" s="1180">
        <f t="shared" ca="1" si="1026"/>
        <v>0</v>
      </c>
      <c r="LB187" s="1180">
        <f t="shared" ca="1" si="1026"/>
        <v>0</v>
      </c>
      <c r="LC187" s="1180">
        <f t="shared" ca="1" si="1026"/>
        <v>0</v>
      </c>
      <c r="LD187" s="1180">
        <f t="shared" ca="1" si="1026"/>
        <v>0</v>
      </c>
      <c r="LE187" s="1180">
        <f t="shared" ca="1" si="1026"/>
        <v>0</v>
      </c>
      <c r="LF187" s="1180">
        <f t="shared" ca="1" si="1026"/>
        <v>0</v>
      </c>
      <c r="LG187" s="1180">
        <f t="shared" ca="1" si="1026"/>
        <v>0</v>
      </c>
      <c r="LH187" s="1180">
        <f t="shared" ca="1" si="1026"/>
        <v>0</v>
      </c>
      <c r="LI187" s="1180">
        <f t="shared" ca="1" si="1026"/>
        <v>0</v>
      </c>
      <c r="LJ187" s="1180">
        <f t="shared" ca="1" si="1026"/>
        <v>0</v>
      </c>
      <c r="LK187" s="1180">
        <f t="shared" ca="1" si="1026"/>
        <v>0</v>
      </c>
      <c r="LT187" s="1186"/>
      <c r="LW187" s="1180">
        <f t="shared" ca="1" si="1027"/>
        <v>0</v>
      </c>
      <c r="LX187" s="1180">
        <f t="shared" ca="1" si="1027"/>
        <v>0</v>
      </c>
      <c r="LY187" s="1180">
        <f t="shared" ca="1" si="1027"/>
        <v>0</v>
      </c>
      <c r="LZ187" s="1180">
        <f t="shared" ca="1" si="1027"/>
        <v>0</v>
      </c>
      <c r="MA187" s="1180">
        <f t="shared" ca="1" si="1027"/>
        <v>0</v>
      </c>
      <c r="MB187" s="1180">
        <f t="shared" ca="1" si="1027"/>
        <v>0</v>
      </c>
      <c r="MC187" s="1180">
        <f t="shared" ca="1" si="1027"/>
        <v>0</v>
      </c>
      <c r="MD187" s="1180">
        <f t="shared" ca="1" si="1027"/>
        <v>0</v>
      </c>
      <c r="ME187" s="1180">
        <f t="shared" ca="1" si="1027"/>
        <v>0</v>
      </c>
      <c r="MF187" s="1180">
        <f t="shared" ca="1" si="1027"/>
        <v>0</v>
      </c>
      <c r="MG187" s="1180">
        <f t="shared" ca="1" si="1028"/>
        <v>0</v>
      </c>
      <c r="MH187" s="1180">
        <f t="shared" ca="1" si="1028"/>
        <v>0</v>
      </c>
      <c r="MI187" s="1180">
        <f t="shared" ca="1" si="1028"/>
        <v>0</v>
      </c>
      <c r="MJ187" s="1180">
        <f t="shared" ca="1" si="1028"/>
        <v>0</v>
      </c>
      <c r="MK187" s="1180">
        <f t="shared" ca="1" si="1028"/>
        <v>0</v>
      </c>
      <c r="ML187" s="1180">
        <f t="shared" ca="1" si="1028"/>
        <v>0</v>
      </c>
      <c r="MM187" s="1180">
        <f t="shared" ca="1" si="1028"/>
        <v>0</v>
      </c>
      <c r="MN187" s="1180">
        <f t="shared" ca="1" si="1028"/>
        <v>0</v>
      </c>
      <c r="MO187" s="1180">
        <f t="shared" ca="1" si="1028"/>
        <v>0</v>
      </c>
      <c r="MX187" s="1186"/>
      <c r="NA187" s="1180">
        <f t="shared" ca="1" si="1029"/>
        <v>0</v>
      </c>
      <c r="NB187" s="1180">
        <f t="shared" ca="1" si="1029"/>
        <v>0</v>
      </c>
      <c r="NC187" s="1180">
        <f t="shared" ca="1" si="1029"/>
        <v>0</v>
      </c>
      <c r="ND187" s="1180">
        <f t="shared" ca="1" si="1029"/>
        <v>0</v>
      </c>
      <c r="NE187" s="1180">
        <f t="shared" ca="1" si="1029"/>
        <v>0</v>
      </c>
      <c r="NF187" s="1180">
        <f t="shared" ca="1" si="1029"/>
        <v>0</v>
      </c>
      <c r="NG187" s="1180">
        <f t="shared" ca="1" si="1029"/>
        <v>0</v>
      </c>
      <c r="NH187" s="1180">
        <f t="shared" ca="1" si="1029"/>
        <v>0</v>
      </c>
      <c r="NI187" s="1180">
        <f t="shared" ca="1" si="1029"/>
        <v>0</v>
      </c>
      <c r="NJ187" s="1180">
        <f t="shared" ca="1" si="1029"/>
        <v>0</v>
      </c>
      <c r="NK187" s="1180">
        <f t="shared" ca="1" si="1029"/>
        <v>0</v>
      </c>
      <c r="NL187" s="1180">
        <f t="shared" ca="1" si="1029"/>
        <v>0</v>
      </c>
      <c r="NM187" s="1180">
        <f t="shared" ca="1" si="1029"/>
        <v>0</v>
      </c>
      <c r="NN187" s="1180">
        <f t="shared" ca="1" si="1029"/>
        <v>0</v>
      </c>
      <c r="NO187" s="1180">
        <f t="shared" ca="1" si="1029"/>
        <v>0</v>
      </c>
      <c r="NP187" s="1180">
        <f t="shared" ca="1" si="1029"/>
        <v>0</v>
      </c>
      <c r="NY187" s="1186"/>
      <c r="OE187" s="1186"/>
      <c r="OH187" s="1180">
        <f t="shared" ca="1" si="1030"/>
        <v>0</v>
      </c>
      <c r="OI187" s="1180">
        <f t="shared" ca="1" si="1030"/>
        <v>0</v>
      </c>
      <c r="OJ187" s="1180">
        <f t="shared" ca="1" si="1030"/>
        <v>0</v>
      </c>
      <c r="OK187" s="1180">
        <f t="shared" ca="1" si="1030"/>
        <v>0</v>
      </c>
      <c r="OL187" s="1180">
        <f t="shared" ca="1" si="1030"/>
        <v>0</v>
      </c>
      <c r="OM187" s="1180">
        <f t="shared" ca="1" si="1030"/>
        <v>0</v>
      </c>
      <c r="ON187" s="1180">
        <f t="shared" ca="1" si="1030"/>
        <v>0</v>
      </c>
      <c r="OO187" s="1180">
        <f t="shared" ca="1" si="1030"/>
        <v>0</v>
      </c>
      <c r="OX187" s="1186"/>
      <c r="PA187" s="1180">
        <f t="shared" ca="1" si="1031"/>
        <v>0</v>
      </c>
      <c r="PB187" s="1180">
        <f t="shared" ca="1" si="1031"/>
        <v>0</v>
      </c>
      <c r="PC187" s="1180">
        <f t="shared" ca="1" si="1031"/>
        <v>0</v>
      </c>
      <c r="PD187" s="1180">
        <f t="shared" ca="1" si="1031"/>
        <v>0</v>
      </c>
      <c r="PE187" s="1180">
        <f t="shared" ca="1" si="1031"/>
        <v>0</v>
      </c>
      <c r="PF187" s="1180">
        <f t="shared" ca="1" si="1031"/>
        <v>0</v>
      </c>
      <c r="PG187" s="1180">
        <f t="shared" ca="1" si="1031"/>
        <v>0</v>
      </c>
      <c r="PH187" s="1180">
        <f t="shared" ca="1" si="1031"/>
        <v>0</v>
      </c>
      <c r="PI187" s="1180">
        <f t="shared" ca="1" si="1031"/>
        <v>0</v>
      </c>
      <c r="PJ187" s="1180">
        <f t="shared" ca="1" si="1031"/>
        <v>0</v>
      </c>
      <c r="PK187" s="1180">
        <f t="shared" ca="1" si="1031"/>
        <v>0</v>
      </c>
      <c r="PT187" s="1186"/>
      <c r="PW187" s="1180">
        <f t="shared" ca="1" si="1032"/>
        <v>0</v>
      </c>
      <c r="PX187" s="1180">
        <f t="shared" ca="1" si="1032"/>
        <v>0</v>
      </c>
      <c r="PY187" s="1180">
        <f t="shared" ca="1" si="1032"/>
        <v>0</v>
      </c>
      <c r="PZ187" s="1180">
        <f t="shared" ca="1" si="1032"/>
        <v>0</v>
      </c>
    </row>
    <row r="188" spans="1:442" ht="12" customHeight="1">
      <c r="A188" s="1">
        <v>181</v>
      </c>
      <c r="C188" s="1187" t="s">
        <v>3907</v>
      </c>
      <c r="E188" s="1">
        <f>E131</f>
        <v>126.1116</v>
      </c>
      <c r="F188" s="1188">
        <v>19902.544999999998</v>
      </c>
      <c r="G188" s="1186"/>
      <c r="J188" s="1180">
        <f t="shared" ca="1" si="1010"/>
        <v>0</v>
      </c>
      <c r="K188" s="1180">
        <f t="shared" ca="1" si="1010"/>
        <v>0</v>
      </c>
      <c r="Q188" s="1186"/>
      <c r="T188" s="1180">
        <f t="shared" ca="1" si="1011"/>
        <v>0</v>
      </c>
      <c r="U188" s="1180">
        <f t="shared" ca="1" si="1011"/>
        <v>0</v>
      </c>
      <c r="V188" s="1180">
        <f t="shared" ca="1" si="1011"/>
        <v>0</v>
      </c>
      <c r="W188" s="1180">
        <f t="shared" ca="1" si="1011"/>
        <v>0</v>
      </c>
      <c r="X188" s="1180">
        <f t="shared" ca="1" si="1011"/>
        <v>0</v>
      </c>
      <c r="Y188" s="1180">
        <f t="shared" ca="1" si="1011"/>
        <v>0</v>
      </c>
      <c r="Z188" s="1180">
        <f t="shared" ca="1" si="1011"/>
        <v>0</v>
      </c>
      <c r="AA188" s="1180">
        <f t="shared" ca="1" si="1011"/>
        <v>0</v>
      </c>
      <c r="AB188" s="1180">
        <f t="shared" ca="1" si="1011"/>
        <v>0</v>
      </c>
      <c r="AC188" s="1180">
        <f t="shared" ca="1" si="1011"/>
        <v>0</v>
      </c>
      <c r="AD188" s="1180">
        <f t="shared" ca="1" si="1011"/>
        <v>0</v>
      </c>
      <c r="AJ188" s="1186"/>
      <c r="AM188" s="1180">
        <f t="shared" ca="1" si="1012"/>
        <v>0</v>
      </c>
      <c r="AN188" s="1180">
        <f t="shared" ca="1" si="1012"/>
        <v>0</v>
      </c>
      <c r="AO188" s="1180">
        <f t="shared" ca="1" si="1012"/>
        <v>0</v>
      </c>
      <c r="AP188" s="1180">
        <f t="shared" ca="1" si="1012"/>
        <v>0</v>
      </c>
      <c r="AQ188" s="1180">
        <f t="shared" ca="1" si="1012"/>
        <v>0</v>
      </c>
      <c r="AR188" s="1180">
        <f t="shared" ca="1" si="1012"/>
        <v>0</v>
      </c>
      <c r="AS188" s="1180">
        <f t="shared" ca="1" si="1012"/>
        <v>0</v>
      </c>
      <c r="AT188" s="1180">
        <f t="shared" ca="1" si="1012"/>
        <v>0</v>
      </c>
      <c r="AU188" s="1180">
        <f t="shared" ca="1" si="1012"/>
        <v>0</v>
      </c>
      <c r="AV188" s="1180">
        <f t="shared" ca="1" si="1012"/>
        <v>0</v>
      </c>
      <c r="AW188" s="1180">
        <f t="shared" ca="1" si="1012"/>
        <v>0</v>
      </c>
      <c r="AX188" s="1180">
        <f t="shared" ca="1" si="1012"/>
        <v>0</v>
      </c>
      <c r="AY188" s="1180">
        <f t="shared" ca="1" si="1012"/>
        <v>0</v>
      </c>
      <c r="AZ188" s="1180">
        <f t="shared" ca="1" si="1012"/>
        <v>0</v>
      </c>
      <c r="BA188" s="1180">
        <f t="shared" ca="1" si="1012"/>
        <v>0</v>
      </c>
      <c r="BB188" s="1180">
        <f t="shared" ca="1" si="1012"/>
        <v>0</v>
      </c>
      <c r="BK188" s="1186"/>
      <c r="BN188" s="1180">
        <f t="shared" ca="1" si="1013"/>
        <v>0</v>
      </c>
      <c r="BO188" s="1180">
        <f t="shared" ca="1" si="1013"/>
        <v>0</v>
      </c>
      <c r="BP188" s="1180">
        <f t="shared" ca="1" si="1013"/>
        <v>0</v>
      </c>
      <c r="BQ188" s="1180">
        <f t="shared" ca="1" si="1013"/>
        <v>0</v>
      </c>
      <c r="BR188" s="1180">
        <f t="shared" ca="1" si="1013"/>
        <v>0</v>
      </c>
      <c r="CA188" s="1186"/>
      <c r="CD188" s="1180">
        <f t="shared" ca="1" si="1014"/>
        <v>0</v>
      </c>
      <c r="CE188" s="1180">
        <f t="shared" ca="1" si="1014"/>
        <v>0</v>
      </c>
      <c r="CF188" s="1180">
        <f t="shared" ca="1" si="1014"/>
        <v>0</v>
      </c>
      <c r="CG188" s="1180">
        <f t="shared" ca="1" si="1014"/>
        <v>0</v>
      </c>
      <c r="CH188" s="1180">
        <f t="shared" ca="1" si="1014"/>
        <v>0</v>
      </c>
      <c r="CI188" s="1180">
        <f t="shared" ca="1" si="1014"/>
        <v>0</v>
      </c>
      <c r="CJ188" s="1180">
        <f t="shared" ca="1" si="1014"/>
        <v>0</v>
      </c>
      <c r="CK188" s="1180">
        <f t="shared" ca="1" si="1014"/>
        <v>0</v>
      </c>
      <c r="CL188" s="1180">
        <f t="shared" ca="1" si="1014"/>
        <v>0</v>
      </c>
      <c r="CM188" s="1180">
        <f t="shared" ca="1" si="1014"/>
        <v>0</v>
      </c>
      <c r="CN188" s="1180">
        <f t="shared" ca="1" si="1014"/>
        <v>0</v>
      </c>
      <c r="CO188" s="1180">
        <f t="shared" ca="1" si="1014"/>
        <v>0</v>
      </c>
      <c r="CX188" s="1186"/>
      <c r="DA188" s="1180">
        <f t="shared" ca="1" si="1015"/>
        <v>0</v>
      </c>
      <c r="DB188" s="1180">
        <f t="shared" ca="1" si="1015"/>
        <v>0</v>
      </c>
      <c r="DC188" s="1180">
        <f t="shared" ca="1" si="1015"/>
        <v>0</v>
      </c>
      <c r="DD188" s="1180">
        <f t="shared" ca="1" si="1015"/>
        <v>0</v>
      </c>
      <c r="DE188" s="1180">
        <f t="shared" ca="1" si="1015"/>
        <v>0</v>
      </c>
      <c r="DF188" s="1180">
        <f t="shared" ca="1" si="1015"/>
        <v>0</v>
      </c>
      <c r="DG188" s="1180">
        <f t="shared" ca="1" si="1015"/>
        <v>0</v>
      </c>
      <c r="DH188" s="1180">
        <f t="shared" ca="1" si="1015"/>
        <v>0</v>
      </c>
      <c r="DI188" s="1180">
        <f t="shared" ca="1" si="1015"/>
        <v>0</v>
      </c>
      <c r="DJ188" s="1180">
        <f t="shared" ca="1" si="1015"/>
        <v>0</v>
      </c>
      <c r="DS188" s="1186"/>
      <c r="DV188" s="1180">
        <f t="shared" ca="1" si="1016"/>
        <v>0</v>
      </c>
      <c r="DW188" s="1180">
        <f t="shared" ca="1" si="1016"/>
        <v>0</v>
      </c>
      <c r="DX188" s="1180">
        <f t="shared" ca="1" si="1016"/>
        <v>0</v>
      </c>
      <c r="DY188" s="1180">
        <f t="shared" ca="1" si="1016"/>
        <v>0</v>
      </c>
      <c r="DZ188" s="1180">
        <f t="shared" ca="1" si="1016"/>
        <v>0</v>
      </c>
      <c r="EA188" s="1180">
        <f t="shared" ca="1" si="1016"/>
        <v>0</v>
      </c>
      <c r="EB188" s="1180">
        <f t="shared" ca="1" si="1016"/>
        <v>0</v>
      </c>
      <c r="EC188" s="1180">
        <f t="shared" ca="1" si="1016"/>
        <v>0</v>
      </c>
      <c r="ED188" s="1180">
        <f t="shared" ca="1" si="1016"/>
        <v>0</v>
      </c>
      <c r="EE188" s="1180">
        <f t="shared" ca="1" si="1016"/>
        <v>0</v>
      </c>
      <c r="EF188" s="1180">
        <f t="shared" ca="1" si="1016"/>
        <v>0</v>
      </c>
      <c r="EG188" s="1180">
        <f t="shared" ca="1" si="1016"/>
        <v>0</v>
      </c>
      <c r="EH188" s="1180">
        <f t="shared" ca="1" si="1016"/>
        <v>0</v>
      </c>
      <c r="EI188" s="1180">
        <f t="shared" ca="1" si="1016"/>
        <v>0</v>
      </c>
      <c r="EJ188" s="1180">
        <f t="shared" ca="1" si="1016"/>
        <v>0</v>
      </c>
      <c r="EK188" s="1180">
        <f t="shared" ca="1" si="1016"/>
        <v>0</v>
      </c>
      <c r="ET188" s="1186"/>
      <c r="EW188" s="1180">
        <f t="shared" ca="1" si="1017"/>
        <v>0</v>
      </c>
      <c r="EX188" s="1180">
        <f t="shared" ca="1" si="1017"/>
        <v>0</v>
      </c>
      <c r="EY188" s="1180">
        <f t="shared" ca="1" si="1017"/>
        <v>0</v>
      </c>
      <c r="EZ188" s="1180">
        <f t="shared" ca="1" si="1017"/>
        <v>0</v>
      </c>
      <c r="FA188" s="1180">
        <f t="shared" ca="1" si="1017"/>
        <v>0</v>
      </c>
      <c r="FB188" s="1180">
        <f t="shared" ca="1" si="1017"/>
        <v>0</v>
      </c>
      <c r="FK188" s="1186"/>
      <c r="FN188" s="1180">
        <f t="shared" ca="1" si="1018"/>
        <v>0</v>
      </c>
      <c r="FO188" s="1180">
        <f t="shared" ca="1" si="1018"/>
        <v>0</v>
      </c>
      <c r="FP188" s="1180">
        <f t="shared" ca="1" si="1018"/>
        <v>0</v>
      </c>
      <c r="FQ188" s="1180">
        <f t="shared" ca="1" si="1018"/>
        <v>0</v>
      </c>
      <c r="FR188" s="1180">
        <f t="shared" ca="1" si="1018"/>
        <v>0</v>
      </c>
      <c r="FS188" s="1180">
        <f t="shared" ca="1" si="1018"/>
        <v>0</v>
      </c>
      <c r="FT188" s="1180">
        <f t="shared" ca="1" si="1018"/>
        <v>0</v>
      </c>
      <c r="FU188" s="1180">
        <f t="shared" ca="1" si="1018"/>
        <v>0</v>
      </c>
      <c r="FV188" s="1180">
        <f t="shared" ca="1" si="1018"/>
        <v>0</v>
      </c>
      <c r="FW188" s="1180">
        <f t="shared" ca="1" si="1018"/>
        <v>0</v>
      </c>
      <c r="FX188" s="1180">
        <f t="shared" ca="1" si="1018"/>
        <v>0</v>
      </c>
      <c r="GG188" s="1186"/>
      <c r="GJ188" s="1180">
        <f t="shared" ca="1" si="1019"/>
        <v>0</v>
      </c>
      <c r="GK188" s="1180">
        <f t="shared" ca="1" si="1019"/>
        <v>0</v>
      </c>
      <c r="GL188" s="1180">
        <f t="shared" ca="1" si="1019"/>
        <v>0</v>
      </c>
      <c r="GM188" s="1180">
        <f t="shared" ca="1" si="1019"/>
        <v>0</v>
      </c>
      <c r="GN188" s="1180">
        <f t="shared" ca="1" si="1019"/>
        <v>0</v>
      </c>
      <c r="GO188" s="1180">
        <f t="shared" ca="1" si="1019"/>
        <v>0</v>
      </c>
      <c r="GP188" s="1180">
        <f t="shared" ca="1" si="1019"/>
        <v>0</v>
      </c>
      <c r="GQ188" s="1180">
        <f t="shared" ca="1" si="1019"/>
        <v>0</v>
      </c>
      <c r="GZ188" s="1186"/>
      <c r="HC188" s="1180">
        <f t="shared" ca="1" si="1020"/>
        <v>0</v>
      </c>
      <c r="HD188" s="1180">
        <f t="shared" ca="1" si="1020"/>
        <v>0</v>
      </c>
      <c r="HE188" s="1180">
        <f t="shared" ca="1" si="1020"/>
        <v>0</v>
      </c>
      <c r="HF188" s="1180">
        <f t="shared" ca="1" si="1020"/>
        <v>0</v>
      </c>
      <c r="HG188" s="1180">
        <f t="shared" ca="1" si="1020"/>
        <v>0</v>
      </c>
      <c r="HH188" s="1180">
        <f t="shared" ca="1" si="1020"/>
        <v>0</v>
      </c>
      <c r="HQ188" s="1186"/>
      <c r="HT188" s="1180">
        <f t="shared" ca="1" si="1021"/>
        <v>0</v>
      </c>
      <c r="HU188" s="1180">
        <f t="shared" ca="1" si="1021"/>
        <v>0</v>
      </c>
      <c r="HV188" s="1180">
        <f t="shared" ca="1" si="1021"/>
        <v>0</v>
      </c>
      <c r="HW188" s="1180">
        <f t="shared" ca="1" si="1021"/>
        <v>0</v>
      </c>
      <c r="HX188" s="1180">
        <f t="shared" ca="1" si="1021"/>
        <v>0</v>
      </c>
      <c r="HY188" s="1180">
        <f t="shared" ca="1" si="1021"/>
        <v>0</v>
      </c>
      <c r="HZ188" s="1180">
        <f t="shared" ca="1" si="1021"/>
        <v>0</v>
      </c>
      <c r="IA188" s="1180">
        <f t="shared" ca="1" si="1021"/>
        <v>0</v>
      </c>
      <c r="IB188" s="1180">
        <f t="shared" ca="1" si="1021"/>
        <v>0</v>
      </c>
      <c r="IC188" s="1180">
        <f t="shared" ca="1" si="1021"/>
        <v>0</v>
      </c>
      <c r="ID188" s="1180">
        <f t="shared" ca="1" si="1021"/>
        <v>0</v>
      </c>
      <c r="IE188" s="1180">
        <f t="shared" ca="1" si="1021"/>
        <v>0</v>
      </c>
      <c r="IN188" s="1186"/>
      <c r="IQ188" s="1180">
        <f t="shared" ca="1" si="1022"/>
        <v>0</v>
      </c>
      <c r="IR188" s="1180">
        <f t="shared" ca="1" si="1022"/>
        <v>0</v>
      </c>
      <c r="IS188" s="1180">
        <f t="shared" ca="1" si="1022"/>
        <v>0</v>
      </c>
      <c r="IT188" s="1180">
        <f t="shared" ca="1" si="1022"/>
        <v>0</v>
      </c>
      <c r="IU188" s="1180">
        <f t="shared" ca="1" si="1022"/>
        <v>0</v>
      </c>
      <c r="IV188" s="1180">
        <f t="shared" ca="1" si="1022"/>
        <v>0</v>
      </c>
      <c r="IW188" s="1180">
        <f t="shared" ca="1" si="1022"/>
        <v>0</v>
      </c>
      <c r="IX188" s="1180">
        <f t="shared" ca="1" si="1022"/>
        <v>0</v>
      </c>
      <c r="IY188" s="1180">
        <f t="shared" ca="1" si="1022"/>
        <v>0</v>
      </c>
      <c r="IZ188" s="1180">
        <f t="shared" ca="1" si="1022"/>
        <v>0</v>
      </c>
      <c r="JA188" s="1180">
        <f t="shared" ca="1" si="1023"/>
        <v>0</v>
      </c>
      <c r="JB188" s="1180">
        <f t="shared" ca="1" si="1023"/>
        <v>0</v>
      </c>
      <c r="JC188" s="1180">
        <f t="shared" ca="1" si="1023"/>
        <v>0</v>
      </c>
      <c r="JD188" s="1180">
        <f t="shared" ca="1" si="1023"/>
        <v>0</v>
      </c>
      <c r="JE188" s="1180">
        <f t="shared" ca="1" si="1023"/>
        <v>0</v>
      </c>
      <c r="JF188" s="1180">
        <f t="shared" ca="1" si="1023"/>
        <v>0</v>
      </c>
      <c r="JG188" s="1180">
        <f t="shared" ca="1" si="1023"/>
        <v>0</v>
      </c>
      <c r="JH188" s="1180">
        <f t="shared" ca="1" si="1023"/>
        <v>0</v>
      </c>
      <c r="JQ188" s="1186"/>
      <c r="JT188" s="1180">
        <f t="shared" ca="1" si="1024"/>
        <v>0</v>
      </c>
      <c r="JU188" s="1180">
        <f t="shared" ca="1" si="1024"/>
        <v>0</v>
      </c>
      <c r="JV188" s="1180">
        <f t="shared" ca="1" si="1024"/>
        <v>0</v>
      </c>
      <c r="JW188" s="1180">
        <f t="shared" ca="1" si="1024"/>
        <v>0</v>
      </c>
      <c r="JX188" s="1180">
        <f t="shared" ca="1" si="1024"/>
        <v>0</v>
      </c>
      <c r="JY188" s="1180">
        <f t="shared" ca="1" si="1024"/>
        <v>0</v>
      </c>
      <c r="JZ188" s="1180">
        <f t="shared" ca="1" si="1024"/>
        <v>0</v>
      </c>
      <c r="KA188" s="1180">
        <f t="shared" ca="1" si="1024"/>
        <v>0</v>
      </c>
      <c r="KB188" s="1180">
        <f t="shared" ca="1" si="1024"/>
        <v>0</v>
      </c>
      <c r="KC188" s="1180">
        <f t="shared" ca="1" si="1024"/>
        <v>0</v>
      </c>
      <c r="KI188" s="1186"/>
      <c r="KL188" s="1180">
        <f t="shared" ca="1" si="1025"/>
        <v>0</v>
      </c>
      <c r="KM188" s="1180">
        <f t="shared" ca="1" si="1025"/>
        <v>0</v>
      </c>
      <c r="KN188" s="1180">
        <f t="shared" ca="1" si="1025"/>
        <v>0</v>
      </c>
      <c r="KO188" s="1180">
        <f t="shared" ca="1" si="1025"/>
        <v>0</v>
      </c>
      <c r="KP188" s="1180">
        <f t="shared" ca="1" si="1025"/>
        <v>0</v>
      </c>
      <c r="KQ188" s="1180">
        <f t="shared" ca="1" si="1025"/>
        <v>0</v>
      </c>
      <c r="KR188" s="1180">
        <f t="shared" ca="1" si="1025"/>
        <v>0</v>
      </c>
      <c r="KX188" s="1186"/>
      <c r="LA188" s="1180">
        <f t="shared" ca="1" si="1026"/>
        <v>0</v>
      </c>
      <c r="LB188" s="1180">
        <f t="shared" ca="1" si="1026"/>
        <v>0</v>
      </c>
      <c r="LC188" s="1180">
        <f t="shared" ca="1" si="1026"/>
        <v>0</v>
      </c>
      <c r="LD188" s="1180">
        <f t="shared" ca="1" si="1026"/>
        <v>0</v>
      </c>
      <c r="LE188" s="1180">
        <f t="shared" ca="1" si="1026"/>
        <v>0</v>
      </c>
      <c r="LF188" s="1180">
        <f t="shared" ca="1" si="1026"/>
        <v>0</v>
      </c>
      <c r="LG188" s="1180">
        <f t="shared" ca="1" si="1026"/>
        <v>0</v>
      </c>
      <c r="LH188" s="1180">
        <f t="shared" ca="1" si="1026"/>
        <v>0</v>
      </c>
      <c r="LI188" s="1180">
        <f t="shared" ca="1" si="1026"/>
        <v>0</v>
      </c>
      <c r="LJ188" s="1180">
        <f t="shared" ca="1" si="1026"/>
        <v>0</v>
      </c>
      <c r="LK188" s="1180">
        <f t="shared" ca="1" si="1026"/>
        <v>0</v>
      </c>
      <c r="LT188" s="1186"/>
      <c r="LW188" s="1180">
        <f t="shared" ca="1" si="1027"/>
        <v>0</v>
      </c>
      <c r="LX188" s="1180">
        <f t="shared" ca="1" si="1027"/>
        <v>0</v>
      </c>
      <c r="LY188" s="1180">
        <f t="shared" ca="1" si="1027"/>
        <v>0</v>
      </c>
      <c r="LZ188" s="1180">
        <f t="shared" ca="1" si="1027"/>
        <v>0</v>
      </c>
      <c r="MA188" s="1180">
        <f t="shared" ca="1" si="1027"/>
        <v>0</v>
      </c>
      <c r="MB188" s="1180">
        <f t="shared" ca="1" si="1027"/>
        <v>0</v>
      </c>
      <c r="MC188" s="1180">
        <f t="shared" ca="1" si="1027"/>
        <v>0</v>
      </c>
      <c r="MD188" s="1180">
        <f t="shared" ca="1" si="1027"/>
        <v>0</v>
      </c>
      <c r="ME188" s="1180">
        <f t="shared" ca="1" si="1027"/>
        <v>0</v>
      </c>
      <c r="MF188" s="1180">
        <f t="shared" ca="1" si="1027"/>
        <v>0</v>
      </c>
      <c r="MG188" s="1180">
        <f t="shared" ca="1" si="1028"/>
        <v>0</v>
      </c>
      <c r="MH188" s="1180">
        <f t="shared" ca="1" si="1028"/>
        <v>0</v>
      </c>
      <c r="MI188" s="1180">
        <f t="shared" ca="1" si="1028"/>
        <v>0</v>
      </c>
      <c r="MJ188" s="1180">
        <f t="shared" ca="1" si="1028"/>
        <v>0</v>
      </c>
      <c r="MK188" s="1180">
        <f t="shared" ca="1" si="1028"/>
        <v>0</v>
      </c>
      <c r="ML188" s="1180">
        <f t="shared" ca="1" si="1028"/>
        <v>0</v>
      </c>
      <c r="MM188" s="1180">
        <f t="shared" ca="1" si="1028"/>
        <v>0</v>
      </c>
      <c r="MN188" s="1180">
        <f t="shared" ca="1" si="1028"/>
        <v>0</v>
      </c>
      <c r="MO188" s="1180">
        <f t="shared" ca="1" si="1028"/>
        <v>0</v>
      </c>
      <c r="MX188" s="1186"/>
      <c r="NA188" s="1180">
        <f t="shared" ca="1" si="1029"/>
        <v>0</v>
      </c>
      <c r="NB188" s="1180">
        <f t="shared" ca="1" si="1029"/>
        <v>0</v>
      </c>
      <c r="NC188" s="1180">
        <f t="shared" ca="1" si="1029"/>
        <v>0</v>
      </c>
      <c r="ND188" s="1180">
        <f t="shared" ca="1" si="1029"/>
        <v>0</v>
      </c>
      <c r="NE188" s="1180">
        <f t="shared" ca="1" si="1029"/>
        <v>0</v>
      </c>
      <c r="NF188" s="1180">
        <f t="shared" ca="1" si="1029"/>
        <v>0</v>
      </c>
      <c r="NG188" s="1180">
        <f t="shared" ca="1" si="1029"/>
        <v>0</v>
      </c>
      <c r="NH188" s="1180">
        <f t="shared" ca="1" si="1029"/>
        <v>0</v>
      </c>
      <c r="NI188" s="1180">
        <f t="shared" ca="1" si="1029"/>
        <v>0</v>
      </c>
      <c r="NJ188" s="1180">
        <f t="shared" ca="1" si="1029"/>
        <v>0</v>
      </c>
      <c r="NK188" s="1180">
        <f t="shared" ca="1" si="1029"/>
        <v>0</v>
      </c>
      <c r="NL188" s="1180">
        <f t="shared" ca="1" si="1029"/>
        <v>0</v>
      </c>
      <c r="NM188" s="1180">
        <f t="shared" ca="1" si="1029"/>
        <v>0</v>
      </c>
      <c r="NN188" s="1180">
        <f t="shared" ca="1" si="1029"/>
        <v>0</v>
      </c>
      <c r="NO188" s="1180">
        <f t="shared" ca="1" si="1029"/>
        <v>0</v>
      </c>
      <c r="NP188" s="1180">
        <f t="shared" ca="1" si="1029"/>
        <v>0</v>
      </c>
      <c r="NY188" s="1186"/>
      <c r="OE188" s="1186"/>
      <c r="OH188" s="1180">
        <f t="shared" ca="1" si="1030"/>
        <v>0</v>
      </c>
      <c r="OI188" s="1180">
        <f t="shared" ca="1" si="1030"/>
        <v>0</v>
      </c>
      <c r="OJ188" s="1180">
        <f t="shared" ca="1" si="1030"/>
        <v>0</v>
      </c>
      <c r="OK188" s="1180">
        <f t="shared" ca="1" si="1030"/>
        <v>0</v>
      </c>
      <c r="OL188" s="1180">
        <f t="shared" ca="1" si="1030"/>
        <v>0</v>
      </c>
      <c r="OM188" s="1180">
        <f t="shared" ca="1" si="1030"/>
        <v>0</v>
      </c>
      <c r="ON188" s="1180">
        <f t="shared" ca="1" si="1030"/>
        <v>0</v>
      </c>
      <c r="OO188" s="1180">
        <f t="shared" ca="1" si="1030"/>
        <v>0</v>
      </c>
      <c r="OX188" s="1186"/>
      <c r="PA188" s="1180">
        <f t="shared" ca="1" si="1031"/>
        <v>0</v>
      </c>
      <c r="PB188" s="1180">
        <f t="shared" ca="1" si="1031"/>
        <v>0</v>
      </c>
      <c r="PC188" s="1180">
        <f t="shared" ca="1" si="1031"/>
        <v>0</v>
      </c>
      <c r="PD188" s="1180">
        <f t="shared" ca="1" si="1031"/>
        <v>0</v>
      </c>
      <c r="PE188" s="1180">
        <f t="shared" ca="1" si="1031"/>
        <v>0</v>
      </c>
      <c r="PF188" s="1180">
        <f t="shared" ca="1" si="1031"/>
        <v>0</v>
      </c>
      <c r="PG188" s="1180">
        <f t="shared" ca="1" si="1031"/>
        <v>0</v>
      </c>
      <c r="PH188" s="1180">
        <f t="shared" ca="1" si="1031"/>
        <v>0</v>
      </c>
      <c r="PI188" s="1180">
        <f t="shared" ca="1" si="1031"/>
        <v>0</v>
      </c>
      <c r="PJ188" s="1180">
        <f t="shared" ca="1" si="1031"/>
        <v>0</v>
      </c>
      <c r="PK188" s="1180">
        <f t="shared" ca="1" si="1031"/>
        <v>0</v>
      </c>
      <c r="PT188" s="1186"/>
      <c r="PW188" s="1180">
        <f t="shared" ca="1" si="1032"/>
        <v>0</v>
      </c>
      <c r="PX188" s="1180">
        <f t="shared" ca="1" si="1032"/>
        <v>0</v>
      </c>
      <c r="PY188" s="1180">
        <f t="shared" ca="1" si="1032"/>
        <v>0</v>
      </c>
      <c r="PZ188" s="1180">
        <f t="shared" ca="1" si="1032"/>
        <v>0</v>
      </c>
    </row>
    <row r="189" spans="1:442" ht="12" customHeight="1">
      <c r="C189" s="1" t="s">
        <v>3908</v>
      </c>
      <c r="J189" s="1">
        <f ca="1">SUM(J181:J188)</f>
        <v>-0.11355099187281462</v>
      </c>
      <c r="K189" s="1">
        <f ca="1">SUM(K181:K188)</f>
        <v>-0.11355099187281462</v>
      </c>
      <c r="T189" s="1">
        <f t="shared" ref="T189:AD189" ca="1" si="1033">SUM(T181:T188)</f>
        <v>-0.11355099187281462</v>
      </c>
      <c r="U189" s="1">
        <f t="shared" ca="1" si="1033"/>
        <v>-0.3039978280929837</v>
      </c>
      <c r="V189" s="1">
        <f t="shared" ca="1" si="1033"/>
        <v>-8.010268662081356E-2</v>
      </c>
      <c r="W189" s="1">
        <f t="shared" ca="1" si="1033"/>
        <v>-6.9225845607321082E-3</v>
      </c>
      <c r="X189" s="1">
        <f t="shared" ca="1" si="1033"/>
        <v>-4.4019188642708672E-2</v>
      </c>
      <c r="Y189" s="1">
        <f t="shared" ca="1" si="1033"/>
        <v>-0.54659306714602685</v>
      </c>
      <c r="Z189" s="1">
        <f t="shared" ca="1" si="1033"/>
        <v>-3.6188317250258666E-2</v>
      </c>
      <c r="AA189" s="1">
        <f t="shared" ca="1" si="1033"/>
        <v>-0.51028716652898976</v>
      </c>
      <c r="AB189" s="1">
        <f t="shared" ca="1" si="1033"/>
        <v>-2.3754689500146394E-3</v>
      </c>
      <c r="AC189" s="1">
        <f t="shared" ca="1" si="1033"/>
        <v>-7.7727217885954145E-2</v>
      </c>
      <c r="AD189" s="1">
        <f t="shared" ca="1" si="1033"/>
        <v>-2.3760952202992532E-3</v>
      </c>
      <c r="AM189" s="1">
        <f t="shared" ref="AM189:BB189" ca="1" si="1034">SUM(AM181:AM188)</f>
        <v>-0.30922109113442409</v>
      </c>
      <c r="AN189" s="1">
        <f t="shared" ca="1" si="1034"/>
        <v>-0.3039978280929837</v>
      </c>
      <c r="AO189" s="1">
        <f t="shared" ca="1" si="1034"/>
        <v>-0.51028716652898976</v>
      </c>
      <c r="AP189" s="1">
        <f t="shared" ca="1" si="1034"/>
        <v>-0.51022366666819263</v>
      </c>
      <c r="AQ189" s="1">
        <f t="shared" ca="1" si="1034"/>
        <v>-2.5850680693814885E-2</v>
      </c>
      <c r="AR189" s="1">
        <f t="shared" ca="1" si="1034"/>
        <v>-2.9000545117517738E-2</v>
      </c>
      <c r="AS189" s="1">
        <f t="shared" ca="1" si="1034"/>
        <v>-8.5102122089927498E-3</v>
      </c>
      <c r="AT189" s="1">
        <f t="shared" ca="1" si="1034"/>
        <v>-2.3923424098198982E-2</v>
      </c>
      <c r="AU189" s="1">
        <f t="shared" ca="1" si="1034"/>
        <v>-3.6151065103474385E-2</v>
      </c>
      <c r="AV189" s="1">
        <f t="shared" ca="1" si="1034"/>
        <v>-0.4842302463701636</v>
      </c>
      <c r="AW189" s="1">
        <f t="shared" ca="1" si="1034"/>
        <v>-2.7998829114738718E-2</v>
      </c>
      <c r="AX189" s="1">
        <f t="shared" ca="1" si="1034"/>
        <v>-7.2660106485355896E-2</v>
      </c>
      <c r="AY189" s="1">
        <f t="shared" ca="1" si="1034"/>
        <v>-5.679409017266009E-4</v>
      </c>
      <c r="AZ189" s="1">
        <f t="shared" ca="1" si="1034"/>
        <v>-0.33184862455284059</v>
      </c>
      <c r="BA189" s="1">
        <f t="shared" ca="1" si="1034"/>
        <v>-0.33241656509810741</v>
      </c>
      <c r="BB189" s="1">
        <f t="shared" ca="1" si="1034"/>
        <v>-0.81653095271584364</v>
      </c>
      <c r="BN189" s="1">
        <f ca="1">SUM(BN181:BN188)</f>
        <v>-0.744475249271767</v>
      </c>
      <c r="BO189" s="1">
        <f ca="1">SUM(BO181:BO188)</f>
        <v>-8.3943012325120706E-2</v>
      </c>
      <c r="BP189" s="1">
        <f ca="1">SUM(BP181:BP188)</f>
        <v>-0.66093177096783429</v>
      </c>
      <c r="BQ189" s="1">
        <f ca="1">SUM(BQ181:BQ188)</f>
        <v>-3.1268858593232863E-4</v>
      </c>
      <c r="BR189" s="1">
        <f ca="1">SUM(BR181:BR188)</f>
        <v>-3.3157967531183895E-5</v>
      </c>
      <c r="CD189" s="1">
        <f t="shared" ref="CD189:CO189" ca="1" si="1035">SUM(CD181:CD188)</f>
        <v>-0.81653095271584364</v>
      </c>
      <c r="CE189" s="1">
        <f t="shared" ca="1" si="1035"/>
        <v>-0.82288439872386199</v>
      </c>
      <c r="CF189" s="1">
        <f t="shared" ca="1" si="1035"/>
        <v>-0.744475249271767</v>
      </c>
      <c r="CG189" s="1">
        <f t="shared" ca="1" si="1035"/>
        <v>-8.3943012325120706E-2</v>
      </c>
      <c r="CH189" s="1">
        <f t="shared" ca="1" si="1035"/>
        <v>-7.4409319526497493</v>
      </c>
      <c r="CI189" s="1">
        <f t="shared" ca="1" si="1035"/>
        <v>-1.4070986372769795E-3</v>
      </c>
      <c r="CJ189" s="1">
        <f t="shared" ca="1" si="1035"/>
        <v>-1.4698382616911587E-4</v>
      </c>
      <c r="CK189" s="1">
        <f t="shared" ca="1" si="1035"/>
        <v>-0.83607588335492333</v>
      </c>
      <c r="CL189" s="1">
        <f t="shared" ca="1" si="1035"/>
        <v>-5.9504278000523154</v>
      </c>
      <c r="CM189" s="1">
        <f t="shared" ca="1" si="1035"/>
        <v>-6.6181128066038113</v>
      </c>
      <c r="CN189" s="1">
        <f t="shared" ca="1" si="1035"/>
        <v>-0.89525044035835888</v>
      </c>
      <c r="CO189" s="1">
        <f t="shared" ca="1" si="1035"/>
        <v>-5.9232586678335093E-2</v>
      </c>
      <c r="DA189" s="1">
        <f t="shared" ref="DA189:DJ189" ca="1" si="1036">SUM(DA181:DA188)</f>
        <v>-3.8175277182058098E-2</v>
      </c>
      <c r="DB189" s="1">
        <f t="shared" ca="1" si="1036"/>
        <v>-1.167347370775471E-5</v>
      </c>
      <c r="DC189" s="1">
        <f t="shared" ca="1" si="1036"/>
        <v>-3.1460021609609235E-7</v>
      </c>
      <c r="DD189" s="1">
        <f t="shared" ca="1" si="1036"/>
        <v>-2.1360992409184475E-6</v>
      </c>
      <c r="DE189" s="1">
        <f t="shared" ca="1" si="1036"/>
        <v>-0.36277726271923405</v>
      </c>
      <c r="DF189" s="1">
        <f t="shared" ca="1" si="1036"/>
        <v>-44006.008886196258</v>
      </c>
      <c r="DG189" s="1">
        <f t="shared" ca="1" si="1036"/>
        <v>-924133.00017955271</v>
      </c>
      <c r="DH189" s="1">
        <f t="shared" ca="1" si="1036"/>
        <v>-924133.00015702401</v>
      </c>
      <c r="DI189" s="1">
        <f t="shared" ca="1" si="1036"/>
        <v>-880126.66555910604</v>
      </c>
      <c r="DJ189" s="1">
        <f t="shared" ca="1" si="1036"/>
        <v>-44006.333466521421</v>
      </c>
      <c r="DV189" s="1">
        <f t="shared" ref="DV189:EK189" ca="1" si="1037">SUM(DV181:DV188)</f>
        <v>-2.5108392674530633E-2</v>
      </c>
      <c r="DW189" s="1">
        <f t="shared" ca="1" si="1037"/>
        <v>-3.3148013637253671E-3</v>
      </c>
      <c r="DX189" s="1">
        <f t="shared" ca="1" si="1037"/>
        <v>-0.76350554514969093</v>
      </c>
      <c r="DY189" s="1">
        <f t="shared" ca="1" si="1037"/>
        <v>-3.8175277182058098E-2</v>
      </c>
      <c r="DZ189" s="1">
        <f t="shared" ca="1" si="1037"/>
        <v>-3.1460021609609235E-7</v>
      </c>
      <c r="EA189" s="1">
        <f t="shared" ca="1" si="1037"/>
        <v>-0.36277726271923405</v>
      </c>
      <c r="EB189" s="1">
        <f t="shared" ca="1" si="1037"/>
        <v>-0.72533026558289282</v>
      </c>
      <c r="EC189" s="1">
        <f t="shared" ca="1" si="1037"/>
        <v>-2.9786070378107958E-4</v>
      </c>
      <c r="ED189" s="1">
        <f t="shared" ca="1" si="1037"/>
        <v>-6.6181128066038113</v>
      </c>
      <c r="EE189" s="1">
        <f t="shared" ca="1" si="1037"/>
        <v>-880120.40448154404</v>
      </c>
      <c r="EF189" s="1">
        <f t="shared" ca="1" si="1037"/>
        <v>-6.6365286782018901E-5</v>
      </c>
      <c r="EG189" s="1">
        <f t="shared" ca="1" si="1037"/>
        <v>-4.0799495480608332E-5</v>
      </c>
      <c r="EH189" s="1">
        <f t="shared" ca="1" si="1037"/>
        <v>-1.0559649572989315E-5</v>
      </c>
      <c r="EI189" s="1">
        <f t="shared" ca="1" si="1037"/>
        <v>-2.3262048450524086E-4</v>
      </c>
      <c r="EJ189" s="1">
        <f t="shared" ca="1" si="1037"/>
        <v>-5.4256388364872871E-6</v>
      </c>
      <c r="EK189" s="1">
        <f t="shared" ca="1" si="1037"/>
        <v>-880126.66555910604</v>
      </c>
      <c r="EW189" s="1">
        <f t="shared" ref="EW189:FB189" ca="1" si="1038">SUM(EW181:EW188)</f>
        <v>-0.89525044035835888</v>
      </c>
      <c r="EX189" s="1">
        <f t="shared" ca="1" si="1038"/>
        <v>-0.87760548050443821</v>
      </c>
      <c r="EY189" s="1">
        <f t="shared" ca="1" si="1038"/>
        <v>-0.7722415394810217</v>
      </c>
      <c r="EZ189" s="1">
        <f t="shared" ca="1" si="1038"/>
        <v>-0.78988649933494282</v>
      </c>
      <c r="FA189" s="1">
        <f t="shared" ca="1" si="1038"/>
        <v>-4.657408823851801E-3</v>
      </c>
      <c r="FB189" s="1">
        <f t="shared" ca="1" si="1038"/>
        <v>-8.1696286747288141E-2</v>
      </c>
      <c r="FN189" s="1">
        <f t="shared" ref="FN189:FX189" ca="1" si="1039">SUM(FN181:FN188)</f>
        <v>-0.66093177096783429</v>
      </c>
      <c r="FO189" s="1">
        <f t="shared" ca="1" si="1039"/>
        <v>-5.9504278000523154</v>
      </c>
      <c r="FP189" s="1">
        <f t="shared" ca="1" si="1039"/>
        <v>-4.657408823851801E-3</v>
      </c>
      <c r="FQ189" s="1">
        <f t="shared" ca="1" si="1039"/>
        <v>-8.1696286747288141E-2</v>
      </c>
      <c r="FR189" s="1">
        <f t="shared" ca="1" si="1039"/>
        <v>-2.2759767054492348E-2</v>
      </c>
      <c r="FS189" s="1">
        <f t="shared" ca="1" si="1039"/>
        <v>-7.7727217885954145E-2</v>
      </c>
      <c r="FT189" s="1">
        <f t="shared" ca="1" si="1039"/>
        <v>-8.7916942407851219E-3</v>
      </c>
      <c r="FU189" s="1">
        <f t="shared" ca="1" si="1039"/>
        <v>-6.6160170019555808</v>
      </c>
      <c r="FV189" s="1">
        <f t="shared" ca="1" si="1039"/>
        <v>-5.8871635645327054E-2</v>
      </c>
      <c r="FW189" s="1">
        <f t="shared" ca="1" si="1039"/>
        <v>-6.61565368778097</v>
      </c>
      <c r="FX189" s="1">
        <f t="shared" ca="1" si="1039"/>
        <v>-5.9232586678335093E-2</v>
      </c>
      <c r="GJ189" s="1">
        <f t="shared" ref="GJ189:GQ189" ca="1" si="1040">SUM(GJ181:GJ188)</f>
        <v>-2.2759767054492348E-2</v>
      </c>
      <c r="GK189" s="1">
        <f t="shared" ca="1" si="1040"/>
        <v>-2.2585033231495886E-2</v>
      </c>
      <c r="GL189" s="1">
        <f t="shared" ca="1" si="1040"/>
        <v>-7.4304508649816227E-3</v>
      </c>
      <c r="GM189" s="1">
        <f t="shared" ca="1" si="1040"/>
        <v>-1.5154582424664323E-2</v>
      </c>
      <c r="GN189" s="1">
        <f t="shared" ca="1" si="1040"/>
        <v>-1.8301864753285924E-2</v>
      </c>
      <c r="GO189" s="1">
        <f t="shared" ca="1" si="1040"/>
        <v>-8.9163469679821375E-3</v>
      </c>
      <c r="GP189" s="1">
        <f t="shared" ca="1" si="1040"/>
        <v>-1.5279230383556773E-2</v>
      </c>
      <c r="GQ189" s="1">
        <f t="shared" ca="1" si="1040"/>
        <v>-8.7916942407851219E-3</v>
      </c>
      <c r="HC189" s="1">
        <f t="shared" ref="HC189:HH189" ca="1" si="1041">SUM(HC181:HC188)</f>
        <v>-0.78988649933494282</v>
      </c>
      <c r="HD189" s="1">
        <f t="shared" ca="1" si="1041"/>
        <v>-0.74575140065988132</v>
      </c>
      <c r="HE189" s="1">
        <f t="shared" ca="1" si="1041"/>
        <v>-343573.992027445</v>
      </c>
      <c r="HF189" s="1">
        <f t="shared" ca="1" si="1041"/>
        <v>-343537.94942900591</v>
      </c>
      <c r="HG189" s="1">
        <f t="shared" ca="1" si="1041"/>
        <v>-36.086796974652977</v>
      </c>
      <c r="HH189" s="1">
        <f t="shared" ca="1" si="1041"/>
        <v>-0.74579140208318018</v>
      </c>
      <c r="HT189" s="1">
        <f t="shared" ref="HT189:IE189" ca="1" si="1042">SUM(HT181:HT188)</f>
        <v>-7.2660106485355896E-2</v>
      </c>
      <c r="HU189" s="1">
        <f t="shared" ca="1" si="1042"/>
        <v>-0.74575140065988132</v>
      </c>
      <c r="HV189" s="1">
        <f t="shared" ca="1" si="1042"/>
        <v>-8.1309353193831644</v>
      </c>
      <c r="HW189" s="1">
        <f t="shared" ca="1" si="1042"/>
        <v>-8.1348394850461521</v>
      </c>
      <c r="HX189" s="1">
        <f t="shared" ca="1" si="1042"/>
        <v>-0.78726754890998907</v>
      </c>
      <c r="HY189" s="1">
        <f t="shared" ca="1" si="1042"/>
        <v>-6.0874417856558775E-2</v>
      </c>
      <c r="HZ189" s="1">
        <f t="shared" ca="1" si="1042"/>
        <v>-203.34158796853424</v>
      </c>
      <c r="IA189" s="1">
        <f t="shared" ca="1" si="1042"/>
        <v>-196.39445220166584</v>
      </c>
      <c r="IB189" s="1">
        <f t="shared" ca="1" si="1042"/>
        <v>-1.0125159044242413E-2</v>
      </c>
      <c r="IC189" s="1">
        <f t="shared" ca="1" si="1042"/>
        <v>-0.32381436048954643</v>
      </c>
      <c r="ID189" s="1">
        <f t="shared" ca="1" si="1042"/>
        <v>-0.3199101942450569</v>
      </c>
      <c r="IE189" s="1">
        <f t="shared" ca="1" si="1042"/>
        <v>-7.3020819580467693</v>
      </c>
      <c r="IQ189" s="1">
        <f t="shared" ref="IQ189:JH189" ca="1" si="1043">SUM(IQ181:IQ188)</f>
        <v>-0.78726754890998907</v>
      </c>
      <c r="IR189" s="1">
        <f t="shared" ca="1" si="1043"/>
        <v>-6.0874417856558775E-2</v>
      </c>
      <c r="IS189" s="1">
        <f t="shared" ca="1" si="1043"/>
        <v>-48.307476636250257</v>
      </c>
      <c r="IT189" s="1">
        <f t="shared" ca="1" si="1043"/>
        <v>-48.368231245337817</v>
      </c>
      <c r="IU189" s="1">
        <f t="shared" ca="1" si="1043"/>
        <v>-45.171357592326814</v>
      </c>
      <c r="IV189" s="1">
        <f t="shared" ca="1" si="1043"/>
        <v>-1413.1849032773305</v>
      </c>
      <c r="IW189" s="1">
        <f t="shared" ca="1" si="1043"/>
        <v>-1159.3794407796979</v>
      </c>
      <c r="IX189" s="1">
        <f t="shared" ca="1" si="1043"/>
        <v>-6331743.9291805932</v>
      </c>
      <c r="IY189" s="1">
        <f t="shared" ca="1" si="1043"/>
        <v>-3.1968733551251374</v>
      </c>
      <c r="IZ189" s="1">
        <f t="shared" ca="1" si="1043"/>
        <v>-205.4995979520813</v>
      </c>
      <c r="JA189" s="1">
        <f t="shared" ca="1" si="1043"/>
        <v>-1207.6869536659951</v>
      </c>
      <c r="JB189" s="1">
        <f t="shared" ca="1" si="1043"/>
        <v>-0.82748611979505271</v>
      </c>
      <c r="JC189" s="1">
        <f t="shared" ca="1" si="1043"/>
        <v>-8.2769557574699881</v>
      </c>
      <c r="JD189" s="1">
        <f t="shared" ca="1" si="1043"/>
        <v>-0.67104401320173812</v>
      </c>
      <c r="JE189" s="1">
        <f t="shared" ca="1" si="1043"/>
        <v>-204.82855187397109</v>
      </c>
      <c r="JF189" s="1">
        <f t="shared" ca="1" si="1043"/>
        <v>-6331951.7619929183</v>
      </c>
      <c r="JG189" s="1">
        <f t="shared" ca="1" si="1043"/>
        <v>-7.1604116011862937E-3</v>
      </c>
      <c r="JH189" s="1">
        <f t="shared" ca="1" si="1043"/>
        <v>-196.39445220166584</v>
      </c>
      <c r="JT189" s="1">
        <f t="shared" ref="JT189:KC189" ca="1" si="1044">SUM(JT181:JT188)</f>
        <v>-3.126573994759696E-4</v>
      </c>
      <c r="JU189" s="1">
        <f t="shared" ca="1" si="1044"/>
        <v>-1.4069582979326137E-3</v>
      </c>
      <c r="JV189" s="1">
        <f t="shared" ca="1" si="1044"/>
        <v>-1.167347370775471E-5</v>
      </c>
      <c r="JW189" s="1">
        <f t="shared" ca="1" si="1044"/>
        <v>-2.3262048450524086E-4</v>
      </c>
      <c r="JX189" s="1">
        <f t="shared" ca="1" si="1044"/>
        <v>-1.8301864753285924E-2</v>
      </c>
      <c r="JY189" s="1">
        <f t="shared" ca="1" si="1044"/>
        <v>-1.4505654956987172E-4</v>
      </c>
      <c r="JZ189" s="1">
        <f t="shared" ca="1" si="1044"/>
        <v>-1.8589953619912593E-2</v>
      </c>
      <c r="KA189" s="1">
        <f t="shared" ca="1" si="1044"/>
        <v>-2.3760952202992532E-3</v>
      </c>
      <c r="KB189" s="1">
        <f t="shared" ca="1" si="1044"/>
        <v>-1.7697535412658633E-2</v>
      </c>
      <c r="KC189" s="1">
        <f t="shared" ca="1" si="1044"/>
        <v>-1.9640811825271547E-3</v>
      </c>
      <c r="KL189" s="1">
        <f t="shared" ref="KL189:KR189" ca="1" si="1045">SUM(KL181:KL188)</f>
        <v>-5.679409017266009E-4</v>
      </c>
      <c r="KM189" s="1">
        <f t="shared" ca="1" si="1045"/>
        <v>-3.3157967531183895E-5</v>
      </c>
      <c r="KN189" s="1">
        <f t="shared" ca="1" si="1045"/>
        <v>-1.4698382616911587E-4</v>
      </c>
      <c r="KO189" s="1">
        <f t="shared" ca="1" si="1045"/>
        <v>-2.1360992409184475E-6</v>
      </c>
      <c r="KP189" s="1">
        <f t="shared" ca="1" si="1045"/>
        <v>-4.0799495480608332E-5</v>
      </c>
      <c r="KQ189" s="1">
        <f t="shared" ca="1" si="1045"/>
        <v>-6.3009365658938993E-4</v>
      </c>
      <c r="KR189" s="1">
        <f t="shared" ca="1" si="1045"/>
        <v>-1.8014179387474991E-4</v>
      </c>
      <c r="LA189" s="1">
        <f t="shared" ref="LA189:LK189" ca="1" si="1046">SUM(LA181:LA188)</f>
        <v>-343537.94942900591</v>
      </c>
      <c r="LB189" s="1">
        <f t="shared" ca="1" si="1046"/>
        <v>-203.34158796853424</v>
      </c>
      <c r="LC189" s="1">
        <f t="shared" ca="1" si="1046"/>
        <v>-8412346.799985053</v>
      </c>
      <c r="LD189" s="1">
        <f t="shared" ca="1" si="1046"/>
        <v>-8412346.7923606634</v>
      </c>
      <c r="LE189" s="1">
        <f t="shared" ca="1" si="1046"/>
        <v>-8068605.4930556556</v>
      </c>
      <c r="LF189" s="1">
        <f t="shared" ca="1" si="1046"/>
        <v>-8447039.9422593843</v>
      </c>
      <c r="LG189" s="1">
        <f t="shared" ca="1" si="1046"/>
        <v>-8447039.9498837739</v>
      </c>
      <c r="LH189" s="1">
        <f t="shared" ca="1" si="1046"/>
        <v>-8.6381837343586267E-3</v>
      </c>
      <c r="LI189" s="1">
        <f t="shared" ca="1" si="1046"/>
        <v>-8447039.9504779354</v>
      </c>
      <c r="LJ189" s="1">
        <f t="shared" ca="1" si="1046"/>
        <v>-7.8752746586219641E-3</v>
      </c>
      <c r="LK189" s="1">
        <f t="shared" ca="1" si="1046"/>
        <v>-1.6550454505102001E-3</v>
      </c>
      <c r="LW189" s="1">
        <f t="shared" ref="LW189:MO189" ca="1" si="1047">SUM(LW181:LW188)</f>
        <v>-6.9480434692073849E-3</v>
      </c>
      <c r="LX189" s="1">
        <f t="shared" ca="1" si="1047"/>
        <v>-4.4181076362455808E-2</v>
      </c>
      <c r="LY189" s="1">
        <f t="shared" ca="1" si="1047"/>
        <v>-36.086796974652977</v>
      </c>
      <c r="LZ189" s="1">
        <f t="shared" ca="1" si="1047"/>
        <v>-3.1968733551251374</v>
      </c>
      <c r="MA189" s="1">
        <f t="shared" ca="1" si="1047"/>
        <v>-39.28367041251466</v>
      </c>
      <c r="MB189" s="1">
        <f t="shared" ca="1" si="1047"/>
        <v>-8412346.7923606634</v>
      </c>
      <c r="MC189" s="1">
        <f t="shared" ca="1" si="1047"/>
        <v>-8447039.9422593843</v>
      </c>
      <c r="MD189" s="1">
        <f t="shared" ca="1" si="1047"/>
        <v>-0.41336370754232077</v>
      </c>
      <c r="ME189" s="1">
        <f t="shared" ca="1" si="1047"/>
        <v>-5.5317220179451503E-2</v>
      </c>
      <c r="MF189" s="1">
        <f t="shared" ca="1" si="1047"/>
        <v>-0.5214889288048068</v>
      </c>
      <c r="MG189" s="1">
        <f t="shared" ca="1" si="1047"/>
        <v>-0.51234972704010551</v>
      </c>
      <c r="MH189" s="1">
        <f t="shared" ca="1" si="1047"/>
        <v>-0.13762545335557225</v>
      </c>
      <c r="MI189" s="1">
        <f t="shared" ca="1" si="1047"/>
        <v>-1.1078093372366102E-4</v>
      </c>
      <c r="MJ189" s="1">
        <f t="shared" ca="1" si="1047"/>
        <v>-0.19061650587111692</v>
      </c>
      <c r="MK189" s="1">
        <f t="shared" ca="1" si="1047"/>
        <v>-0.21976979089052337</v>
      </c>
      <c r="ML189" s="1">
        <f t="shared" ca="1" si="1047"/>
        <v>-0.21975984606800181</v>
      </c>
      <c r="MM189" s="1">
        <f t="shared" ca="1" si="1047"/>
        <v>-1.0125159044242413E-2</v>
      </c>
      <c r="MN189" s="1">
        <f t="shared" ca="1" si="1047"/>
        <v>-6.4458843021720891E-2</v>
      </c>
      <c r="MO189" s="1">
        <f t="shared" ca="1" si="1047"/>
        <v>-6.451514506862649E-14</v>
      </c>
      <c r="NA189" s="1">
        <f t="shared" ref="NA189:NP189" ca="1" si="1048">SUM(NA181:NA188)</f>
        <v>-3.6188317250258666E-2</v>
      </c>
      <c r="NB189" s="1">
        <f t="shared" ca="1" si="1048"/>
        <v>-2.9000545117517738E-2</v>
      </c>
      <c r="NC189" s="1">
        <f t="shared" ca="1" si="1048"/>
        <v>-8.5102122089927498E-3</v>
      </c>
      <c r="ND189" s="1">
        <f t="shared" ca="1" si="1048"/>
        <v>-7.8230691086884879E-2</v>
      </c>
      <c r="NE189" s="1">
        <f t="shared" ca="1" si="1048"/>
        <v>-0.44482381515586233</v>
      </c>
      <c r="NF189" s="1">
        <f t="shared" ca="1" si="1048"/>
        <v>-0.52176886026532332</v>
      </c>
      <c r="NG189" s="1">
        <f t="shared" ca="1" si="1048"/>
        <v>-7.6949750030465711E-2</v>
      </c>
      <c r="NH189" s="1">
        <f t="shared" ca="1" si="1048"/>
        <v>0</v>
      </c>
      <c r="NI189" s="1">
        <f t="shared" ca="1" si="1048"/>
        <v>-0.521769040530496</v>
      </c>
      <c r="NJ189" s="1">
        <f t="shared" ca="1" si="1048"/>
        <v>-0.5214889288048068</v>
      </c>
      <c r="NK189" s="1">
        <f t="shared" ca="1" si="1048"/>
        <v>-1.1078093372366102E-4</v>
      </c>
      <c r="NL189" s="1">
        <f t="shared" ca="1" si="1048"/>
        <v>-0.21975984606800181</v>
      </c>
      <c r="NM189" s="1">
        <f t="shared" ca="1" si="1048"/>
        <v>-1.0125159044242413E-2</v>
      </c>
      <c r="NN189" s="1">
        <f t="shared" ca="1" si="1048"/>
        <v>-4.7716529095175753E-3</v>
      </c>
      <c r="NO189" s="1">
        <f t="shared" ca="1" si="1048"/>
        <v>-6.4458843021720891E-2</v>
      </c>
      <c r="NP189" s="1">
        <f t="shared" ca="1" si="1048"/>
        <v>-0.16060920994454964</v>
      </c>
      <c r="OH189" s="1">
        <f t="shared" ref="OH189:OO189" ca="1" si="1049">SUM(OH181:OH188)</f>
        <v>-4861.0894400659599</v>
      </c>
      <c r="OI189" s="1">
        <f t="shared" ca="1" si="1049"/>
        <v>-0.33687495428973002</v>
      </c>
      <c r="OJ189" s="1">
        <f t="shared" ca="1" si="1049"/>
        <v>-7.3016343810867159</v>
      </c>
      <c r="OK189" s="1">
        <f t="shared" ca="1" si="1049"/>
        <v>-4861.0329994474723</v>
      </c>
      <c r="OL189" s="1">
        <f t="shared" ca="1" si="1049"/>
        <v>-184632725.02892268</v>
      </c>
      <c r="OM189" s="1">
        <f t="shared" ca="1" si="1049"/>
        <v>-184632718.48496696</v>
      </c>
      <c r="ON189" s="1">
        <f t="shared" ca="1" si="1049"/>
        <v>-2.7389288426692477</v>
      </c>
      <c r="OO189" s="1">
        <f t="shared" ca="1" si="1049"/>
        <v>-2.7312412657488845</v>
      </c>
      <c r="PA189" s="1">
        <f t="shared" ref="PA189:PK189" ca="1" si="1050">SUM(PA181:PA188)</f>
        <v>-0.30921136146710854</v>
      </c>
      <c r="PB189" s="1">
        <f t="shared" ca="1" si="1050"/>
        <v>-0.33183818254734304</v>
      </c>
      <c r="PC189" s="1">
        <f t="shared" ca="1" si="1050"/>
        <v>-2.5107602647874226E-2</v>
      </c>
      <c r="PD189" s="1">
        <f t="shared" ca="1" si="1050"/>
        <v>-5.8869782984553254E-2</v>
      </c>
      <c r="PE189" s="1">
        <f t="shared" ca="1" si="1050"/>
        <v>-0.82748611979505271</v>
      </c>
      <c r="PF189" s="1">
        <f t="shared" ca="1" si="1050"/>
        <v>-7.8224437048397044E-2</v>
      </c>
      <c r="PG189" s="1">
        <f t="shared" ca="1" si="1050"/>
        <v>-7.8746269251518015E-3</v>
      </c>
      <c r="PH189" s="1">
        <f t="shared" ca="1" si="1050"/>
        <v>-0.3199101942450569</v>
      </c>
      <c r="PI189" s="1">
        <f t="shared" ca="1" si="1050"/>
        <v>-1.1483091646626056</v>
      </c>
      <c r="PJ189" s="1">
        <f t="shared" ca="1" si="1050"/>
        <v>-3.1990401580164144E-4</v>
      </c>
      <c r="PK189" s="1">
        <f t="shared" ca="1" si="1050"/>
        <v>-0.33687495428973002</v>
      </c>
      <c r="PW189" s="1">
        <f ca="1">SUM(PW181:PW188)</f>
        <v>-3.1990401580164144E-4</v>
      </c>
      <c r="PX189" s="1">
        <f ca="1">SUM(PX181:PX188)</f>
        <v>-2.6669025496936776E-4</v>
      </c>
      <c r="PY189" s="1">
        <f ca="1">SUM(PY181:PY188)</f>
        <v>-3.1990401580164144E-4</v>
      </c>
      <c r="PZ189" s="1">
        <f ca="1">SUM(PZ181:PZ188)</f>
        <v>-3.1990401580164144E-4</v>
      </c>
    </row>
    <row r="190" spans="1:442" ht="12" customHeight="1">
      <c r="C190" s="1" t="s">
        <v>3909</v>
      </c>
      <c r="D190" s="1" t="s">
        <v>1130</v>
      </c>
      <c r="J190" s="1">
        <f ca="1">J177+J179+J189</f>
        <v>-104246.70412363658</v>
      </c>
      <c r="K190" s="1">
        <f ca="1">K177+K179+K189</f>
        <v>-104246.70412363658</v>
      </c>
      <c r="T190" s="1">
        <f t="shared" ref="T190:AD190" ca="1" si="1051">T177+T179+T189</f>
        <v>-104246.70412363658</v>
      </c>
      <c r="U190" s="1">
        <f t="shared" ca="1" si="1051"/>
        <v>-141220.276441428</v>
      </c>
      <c r="V190" s="1">
        <f t="shared" ca="1" si="1051"/>
        <v>-38451.015990318861</v>
      </c>
      <c r="W190" s="1">
        <f t="shared" ca="1" si="1051"/>
        <v>-3862.7341899435255</v>
      </c>
      <c r="X190" s="1">
        <f t="shared" ca="1" si="1051"/>
        <v>-24562.274915937509</v>
      </c>
      <c r="Y190" s="1">
        <f t="shared" ca="1" si="1051"/>
        <v>-312448.64334119245</v>
      </c>
      <c r="Z190" s="1">
        <f t="shared" ca="1" si="1051"/>
        <v>-19950.090060874936</v>
      </c>
      <c r="AA190" s="1">
        <f t="shared" ca="1" si="1051"/>
        <v>-292498.55386292539</v>
      </c>
      <c r="AB190" s="1">
        <f t="shared" ca="1" si="1051"/>
        <v>-1980.8698563580804</v>
      </c>
      <c r="AC190" s="1">
        <f t="shared" ca="1" si="1051"/>
        <v>-36470.146073874828</v>
      </c>
      <c r="AD190" s="1">
        <f t="shared" ca="1" si="1051"/>
        <v>-1981.1952123696858</v>
      </c>
      <c r="AM190" s="1">
        <f t="shared" ref="AM190:BB190" ca="1" si="1052">AM177+AM179+AM189</f>
        <v>-141220.28166469102</v>
      </c>
      <c r="AN190" s="1">
        <f t="shared" ca="1" si="1052"/>
        <v>-141220.276441428</v>
      </c>
      <c r="AO190" s="1">
        <f t="shared" ca="1" si="1052"/>
        <v>-292498.55386292539</v>
      </c>
      <c r="AP190" s="1">
        <f t="shared" ca="1" si="1052"/>
        <v>-292498.55379942554</v>
      </c>
      <c r="AQ190" s="1">
        <f t="shared" ca="1" si="1052"/>
        <v>-14180.456554187222</v>
      </c>
      <c r="AR190" s="1">
        <f t="shared" ca="1" si="1052"/>
        <v>-15978.216007281975</v>
      </c>
      <c r="AS190" s="1">
        <f t="shared" ca="1" si="1052"/>
        <v>-3971.8753659376571</v>
      </c>
      <c r="AT190" s="1">
        <f t="shared" ca="1" si="1052"/>
        <v>-13277.631185808144</v>
      </c>
      <c r="AU190" s="1">
        <f t="shared" ca="1" si="1052"/>
        <v>-16881.046598930749</v>
      </c>
      <c r="AV190" s="1">
        <f t="shared" ca="1" si="1052"/>
        <v>-278318.09610504535</v>
      </c>
      <c r="AW190" s="1">
        <f t="shared" ca="1" si="1052"/>
        <v>-13277.635261213161</v>
      </c>
      <c r="AX190" s="1">
        <f t="shared" ca="1" si="1052"/>
        <v>-34130.557236170745</v>
      </c>
      <c r="AY190" s="1">
        <f t="shared" ca="1" si="1052"/>
        <v>-1050.5664943633235</v>
      </c>
      <c r="AZ190" s="1">
        <f t="shared" ca="1" si="1052"/>
        <v>-151554.20311733932</v>
      </c>
      <c r="BA190" s="1">
        <f t="shared" ca="1" si="1052"/>
        <v>-152604.76942170228</v>
      </c>
      <c r="BB190" s="1">
        <f t="shared" ca="1" si="1052"/>
        <v>-430922.22728007025</v>
      </c>
      <c r="BN190" s="1">
        <f ca="1">BN177+BN179+BN189</f>
        <v>-44491.861452132231</v>
      </c>
      <c r="BO190" s="1">
        <f ca="1">BO177+BO179+BO189</f>
        <v>-42748.381945428511</v>
      </c>
      <c r="BP190" s="1">
        <f ca="1">BP177+BP179+BP189</f>
        <v>-1970.7255091233233</v>
      </c>
      <c r="BQ190" s="1">
        <f ca="1">BQ177+BQ179+BQ189</f>
        <v>-210.98983758417293</v>
      </c>
      <c r="BR190" s="1">
        <f ca="1">BR177+BR179+BR189</f>
        <v>-26.508731447980416</v>
      </c>
      <c r="CD190" s="1">
        <f t="shared" ref="CD190:CO190" ca="1" si="1053">CD177+CD179+CD189</f>
        <v>-430922.22728007025</v>
      </c>
      <c r="CE190" s="1">
        <f t="shared" ca="1" si="1053"/>
        <v>-430922.2336335163</v>
      </c>
      <c r="CF190" s="1">
        <f t="shared" ca="1" si="1053"/>
        <v>-44491.861452132231</v>
      </c>
      <c r="CG190" s="1">
        <f t="shared" ca="1" si="1053"/>
        <v>-42748.381945428511</v>
      </c>
      <c r="CH190" s="1">
        <f t="shared" ca="1" si="1053"/>
        <v>-444819.85050325759</v>
      </c>
      <c r="CI190" s="1">
        <f t="shared" ca="1" si="1053"/>
        <v>-949.45426712098845</v>
      </c>
      <c r="CJ190" s="1">
        <f t="shared" ca="1" si="1053"/>
        <v>-117.50885406940557</v>
      </c>
      <c r="CK190" s="1">
        <f t="shared" ca="1" si="1053"/>
        <v>-424953.79824610578</v>
      </c>
      <c r="CL190" s="1">
        <f t="shared" ca="1" si="1053"/>
        <v>-19194.080140188238</v>
      </c>
      <c r="CM190" s="1">
        <f t="shared" ca="1" si="1053"/>
        <v>-13897.616835408042</v>
      </c>
      <c r="CN190" s="1">
        <f t="shared" ca="1" si="1053"/>
        <v>-452205.3829155587</v>
      </c>
      <c r="CO190" s="1">
        <f t="shared" ca="1" si="1053"/>
        <v>-27251.585526516974</v>
      </c>
      <c r="DA190" s="1">
        <f t="shared" ref="DA190:DJ190" ca="1" si="1054">DA177+DA179+DA189</f>
        <v>-793.35469629795273</v>
      </c>
      <c r="DB190" s="1">
        <f t="shared" ca="1" si="1054"/>
        <v>-7.8767963525819411</v>
      </c>
      <c r="DC190" s="1">
        <f t="shared" ca="1" si="1054"/>
        <v>-0.4890618886002161</v>
      </c>
      <c r="DD190" s="1">
        <f t="shared" ca="1" si="1054"/>
        <v>-5.7198501885254833</v>
      </c>
      <c r="DE190" s="1">
        <f t="shared" ca="1" si="1054"/>
        <v>-773.10113555214957</v>
      </c>
      <c r="DF190" s="1">
        <f t="shared" ca="1" si="1054"/>
        <v>-45592.19463537306</v>
      </c>
      <c r="DG190" s="1">
        <f t="shared" ca="1" si="1054"/>
        <v>-956718.8913960068</v>
      </c>
      <c r="DH190" s="1">
        <f t="shared" ca="1" si="1054"/>
        <v>-956718.89137347811</v>
      </c>
      <c r="DI190" s="1">
        <f t="shared" ca="1" si="1054"/>
        <v>-911160.84764620662</v>
      </c>
      <c r="DJ190" s="1">
        <f t="shared" ca="1" si="1054"/>
        <v>-45558.042575876454</v>
      </c>
      <c r="DV190" s="1">
        <f t="shared" ref="DV190:EK190" ca="1" si="1055">DV177+DV179+DV189</f>
        <v>-11466.922470303201</v>
      </c>
      <c r="DW190" s="1">
        <f t="shared" ca="1" si="1055"/>
        <v>-2855.9920697543944</v>
      </c>
      <c r="DX190" s="1">
        <f t="shared" ca="1" si="1055"/>
        <v>-15867.093905807869</v>
      </c>
      <c r="DY190" s="1">
        <f t="shared" ca="1" si="1055"/>
        <v>-793.35469629795273</v>
      </c>
      <c r="DZ190" s="1">
        <f t="shared" ca="1" si="1055"/>
        <v>-0.4890618886002161</v>
      </c>
      <c r="EA190" s="1">
        <f t="shared" ca="1" si="1055"/>
        <v>-773.10113555214957</v>
      </c>
      <c r="EB190" s="1">
        <f t="shared" ca="1" si="1055"/>
        <v>-15073.73924552702</v>
      </c>
      <c r="EC190" s="1">
        <f t="shared" ca="1" si="1055"/>
        <v>-224.31637317337777</v>
      </c>
      <c r="ED190" s="1">
        <f t="shared" ca="1" si="1055"/>
        <v>-13897.616835408042</v>
      </c>
      <c r="EE190" s="1">
        <f t="shared" ca="1" si="1055"/>
        <v>-911925.78124778275</v>
      </c>
      <c r="EF190" s="1">
        <f t="shared" ca="1" si="1055"/>
        <v>-67.353311458320135</v>
      </c>
      <c r="EG190" s="1">
        <f t="shared" ca="1" si="1055"/>
        <v>-109.24913874283914</v>
      </c>
      <c r="EH190" s="1">
        <f t="shared" ca="1" si="1055"/>
        <v>-16.415507359649574</v>
      </c>
      <c r="EI190" s="1">
        <f t="shared" ca="1" si="1055"/>
        <v>-156.96306304012515</v>
      </c>
      <c r="EJ190" s="1">
        <f t="shared" ca="1" si="1055"/>
        <v>-13.35752394023041</v>
      </c>
      <c r="EK190" s="1">
        <f t="shared" ca="1" si="1055"/>
        <v>-911160.84764620662</v>
      </c>
      <c r="EW190" s="1">
        <f t="shared" ref="EW190:FB190" ca="1" si="1056">EW177+EW179+EW189</f>
        <v>-452205.3829155587</v>
      </c>
      <c r="EX190" s="1">
        <f t="shared" ca="1" si="1056"/>
        <v>-452205.36527059885</v>
      </c>
      <c r="EY190" s="1">
        <f t="shared" ca="1" si="1056"/>
        <v>-393228.73729593831</v>
      </c>
      <c r="EZ190" s="1">
        <f t="shared" ca="1" si="1056"/>
        <v>-393228.75494089816</v>
      </c>
      <c r="FA190" s="1">
        <f t="shared" ca="1" si="1056"/>
        <v>-610.59009422757492</v>
      </c>
      <c r="FB190" s="1">
        <f t="shared" ca="1" si="1056"/>
        <v>-58366.019727450068</v>
      </c>
      <c r="FN190" s="1">
        <f t="shared" ref="FN190:FX190" ca="1" si="1057">FN177+FN179+FN189</f>
        <v>-1970.7255091233233</v>
      </c>
      <c r="FO190" s="1">
        <f t="shared" ca="1" si="1057"/>
        <v>-19194.080140188238</v>
      </c>
      <c r="FP190" s="1">
        <f t="shared" ca="1" si="1057"/>
        <v>-610.59009422757492</v>
      </c>
      <c r="FQ190" s="1">
        <f t="shared" ca="1" si="1057"/>
        <v>-58366.019727450068</v>
      </c>
      <c r="FR190" s="1">
        <f t="shared" ca="1" si="1057"/>
        <v>-29285.814884068306</v>
      </c>
      <c r="FS190" s="1">
        <f t="shared" ca="1" si="1057"/>
        <v>-36470.146073874828</v>
      </c>
      <c r="FT190" s="1">
        <f t="shared" ca="1" si="1057"/>
        <v>-7389.9282896272643</v>
      </c>
      <c r="FU190" s="1">
        <f t="shared" ca="1" si="1057"/>
        <v>-21775.395756565809</v>
      </c>
      <c r="FV190" s="1">
        <f t="shared" ca="1" si="1057"/>
        <v>-26886.487287495598</v>
      </c>
      <c r="FW190" s="1">
        <f t="shared" ca="1" si="1057"/>
        <v>-21410.297615254018</v>
      </c>
      <c r="FX190" s="1">
        <f t="shared" ca="1" si="1057"/>
        <v>-27251.585526516974</v>
      </c>
      <c r="GJ190" s="1">
        <f t="shared" ref="GJ190:GQ190" ca="1" si="1058">GJ177+GJ179+GJ189</f>
        <v>-29285.814884068306</v>
      </c>
      <c r="GK190" s="1">
        <f t="shared" ca="1" si="1058"/>
        <v>-29285.814709334485</v>
      </c>
      <c r="GL190" s="1">
        <f t="shared" ca="1" si="1058"/>
        <v>-7389.9296897246495</v>
      </c>
      <c r="GM190" s="1">
        <f t="shared" ca="1" si="1058"/>
        <v>-21895.885039438774</v>
      </c>
      <c r="GN190" s="1">
        <f t="shared" ca="1" si="1058"/>
        <v>-21895.888186721102</v>
      </c>
      <c r="GO190" s="1">
        <f t="shared" ca="1" si="1058"/>
        <v>-7389.9311756207526</v>
      </c>
      <c r="GP190" s="1">
        <f t="shared" ca="1" si="1058"/>
        <v>-21895.885164086732</v>
      </c>
      <c r="GQ190" s="1">
        <f t="shared" ca="1" si="1058"/>
        <v>-7389.9282896272643</v>
      </c>
      <c r="HC190" s="1">
        <f t="shared" ref="HC190:HH190" ca="1" si="1059">HC177+HC179+HC189</f>
        <v>-393228.75494089816</v>
      </c>
      <c r="HD190" s="1">
        <f t="shared" ca="1" si="1059"/>
        <v>-356707.39789759764</v>
      </c>
      <c r="HE190" s="1">
        <f t="shared" ca="1" si="1059"/>
        <v>-355688.7684720541</v>
      </c>
      <c r="HF190" s="1">
        <f t="shared" ca="1" si="1059"/>
        <v>-355589.25620587682</v>
      </c>
      <c r="HG190" s="1">
        <f t="shared" ca="1" si="1059"/>
        <v>-36620.869474765139</v>
      </c>
      <c r="HH190" s="1">
        <f t="shared" ca="1" si="1059"/>
        <v>-356707.39793759905</v>
      </c>
      <c r="HT190" s="1">
        <f t="shared" ref="HT190:IE190" ca="1" si="1060">HT177+HT179+HT189</f>
        <v>-34130.557236170745</v>
      </c>
      <c r="HU190" s="1">
        <f t="shared" ca="1" si="1060"/>
        <v>-356707.39789759764</v>
      </c>
      <c r="HV190" s="1">
        <f t="shared" ca="1" si="1060"/>
        <v>-412230.10739572108</v>
      </c>
      <c r="HW190" s="1">
        <f t="shared" ca="1" si="1060"/>
        <v>-412230.11129988672</v>
      </c>
      <c r="HX190" s="1">
        <f t="shared" ca="1" si="1060"/>
        <v>-361589.75037578319</v>
      </c>
      <c r="HY190" s="1">
        <f t="shared" ca="1" si="1060"/>
        <v>-28763.071956197542</v>
      </c>
      <c r="HZ190" s="1">
        <f t="shared" ca="1" si="1060"/>
        <v>-22077.641421019325</v>
      </c>
      <c r="IA190" s="1">
        <f t="shared" ca="1" si="1060"/>
        <v>-216.87679886903041</v>
      </c>
      <c r="IB190" s="1">
        <f t="shared" ca="1" si="1060"/>
        <v>-4707.5766870584293</v>
      </c>
      <c r="IC190" s="1">
        <f t="shared" ca="1" si="1060"/>
        <v>-147120.46600201647</v>
      </c>
      <c r="ID190" s="1">
        <f t="shared" ca="1" si="1060"/>
        <v>-147120.46209785025</v>
      </c>
      <c r="IE190" s="1">
        <f t="shared" ca="1" si="1060"/>
        <v>-16538.970352754382</v>
      </c>
      <c r="IQ190" s="1">
        <f t="shared" ref="IQ190:JH190" ca="1" si="1061">IQ177+IQ179+IQ189</f>
        <v>-361589.75037578319</v>
      </c>
      <c r="IR190" s="1">
        <f t="shared" ca="1" si="1061"/>
        <v>-28763.071956197542</v>
      </c>
      <c r="IS190" s="1">
        <f t="shared" ca="1" si="1061"/>
        <v>-91996.43308513597</v>
      </c>
      <c r="IT190" s="1">
        <f t="shared" ca="1" si="1061"/>
        <v>-120759.50512037902</v>
      </c>
      <c r="IU190" s="1">
        <f t="shared" ca="1" si="1061"/>
        <v>-110964.0398826609</v>
      </c>
      <c r="IV190" s="1">
        <f t="shared" ca="1" si="1061"/>
        <v>-2687386.7800985598</v>
      </c>
      <c r="IW190" s="1">
        <f t="shared" ca="1" si="1061"/>
        <v>-2207914.397256766</v>
      </c>
      <c r="IX190" s="1">
        <f t="shared" ca="1" si="1061"/>
        <v>-6552831.435021041</v>
      </c>
      <c r="IY190" s="1">
        <f t="shared" ca="1" si="1061"/>
        <v>-9795.4649196295231</v>
      </c>
      <c r="IZ190" s="1">
        <f t="shared" ca="1" si="1061"/>
        <v>-387480.40709014278</v>
      </c>
      <c r="JA190" s="1">
        <f t="shared" ca="1" si="1061"/>
        <v>-2299910.8321757233</v>
      </c>
      <c r="JB190" s="1">
        <f t="shared" ca="1" si="1061"/>
        <v>-377325.15242945444</v>
      </c>
      <c r="JC190" s="1">
        <f t="shared" ca="1" si="1061"/>
        <v>-9938.3770366584213</v>
      </c>
      <c r="JD190" s="1">
        <f t="shared" ca="1" si="1061"/>
        <v>-305841.02502036403</v>
      </c>
      <c r="JE190" s="1">
        <f t="shared" ca="1" si="1061"/>
        <v>-81639.382166821728</v>
      </c>
      <c r="JF190" s="1">
        <f t="shared" ca="1" si="1061"/>
        <v>-6555222.9699826771</v>
      </c>
      <c r="JG190" s="1">
        <f t="shared" ca="1" si="1061"/>
        <v>-4512.9748344183772</v>
      </c>
      <c r="JH190" s="1">
        <f t="shared" ca="1" si="1061"/>
        <v>-216.87679886903041</v>
      </c>
      <c r="JT190" s="1">
        <f t="shared" ref="JT190:KC190" ca="1" si="1062">JT177+JT179+JT189</f>
        <v>-210.98983755298647</v>
      </c>
      <c r="JU190" s="1">
        <f t="shared" ca="1" si="1062"/>
        <v>-949.45426698064909</v>
      </c>
      <c r="JV190" s="1">
        <f t="shared" ca="1" si="1062"/>
        <v>-7.8767963525819411</v>
      </c>
      <c r="JW190" s="1">
        <f t="shared" ca="1" si="1062"/>
        <v>-156.96306304012515</v>
      </c>
      <c r="JX190" s="1">
        <f t="shared" ca="1" si="1062"/>
        <v>-21895.888186721102</v>
      </c>
      <c r="JY190" s="1">
        <f t="shared" ca="1" si="1062"/>
        <v>-464.97051603353322</v>
      </c>
      <c r="JZ190" s="1">
        <f t="shared" ca="1" si="1062"/>
        <v>-22360.85887178695</v>
      </c>
      <c r="KA190" s="1">
        <f t="shared" ca="1" si="1062"/>
        <v>-1981.1952123696858</v>
      </c>
      <c r="KB190" s="1">
        <f t="shared" ca="1" si="1062"/>
        <v>-8055.1192347868791</v>
      </c>
      <c r="KC190" s="1">
        <f t="shared" ca="1" si="1062"/>
        <v>-1325.2839637188156</v>
      </c>
      <c r="KL190" s="1">
        <f t="shared" ref="KL190:KR190" ca="1" si="1063">KL177+KL179+KL189</f>
        <v>-1050.5664943633235</v>
      </c>
      <c r="KM190" s="1">
        <f t="shared" ca="1" si="1063"/>
        <v>-26.508731447980416</v>
      </c>
      <c r="KN190" s="1">
        <f t="shared" ca="1" si="1063"/>
        <v>-117.50885406940557</v>
      </c>
      <c r="KO190" s="1">
        <f t="shared" ca="1" si="1063"/>
        <v>-5.7198501885254833</v>
      </c>
      <c r="KP190" s="1">
        <f t="shared" ca="1" si="1063"/>
        <v>-109.24913874283914</v>
      </c>
      <c r="KQ190" s="1">
        <f t="shared" ca="1" si="1063"/>
        <v>-1165.5354991318416</v>
      </c>
      <c r="KR190" s="1">
        <f t="shared" ca="1" si="1063"/>
        <v>-144.01758531738517</v>
      </c>
      <c r="LA190" s="1">
        <f t="shared" ref="LA190:LK190" ca="1" si="1064">LA177+LA179+LA189</f>
        <v>-355589.25620587682</v>
      </c>
      <c r="LB190" s="1">
        <f t="shared" ca="1" si="1064"/>
        <v>-22077.641421019325</v>
      </c>
      <c r="LC190" s="1">
        <f t="shared" ca="1" si="1064"/>
        <v>-8730779.8324539438</v>
      </c>
      <c r="LD190" s="1">
        <f t="shared" ca="1" si="1064"/>
        <v>-8730779.8248295542</v>
      </c>
      <c r="LE190" s="1">
        <f t="shared" ca="1" si="1064"/>
        <v>-8353112.9190146243</v>
      </c>
      <c r="LF190" s="1">
        <f t="shared" ca="1" si="1064"/>
        <v>-8811963.0387435816</v>
      </c>
      <c r="LG190" s="1">
        <f t="shared" ca="1" si="1064"/>
        <v>-8811963.0463679731</v>
      </c>
      <c r="LH190" s="1">
        <f t="shared" ca="1" si="1064"/>
        <v>-5725.581958183735</v>
      </c>
      <c r="LI190" s="1">
        <f t="shared" ca="1" si="1064"/>
        <v>-8810729.9891728014</v>
      </c>
      <c r="LJ190" s="1">
        <f t="shared" ca="1" si="1064"/>
        <v>-3596.4300376357123</v>
      </c>
      <c r="LK190" s="1">
        <f t="shared" ca="1" si="1064"/>
        <v>-895.36797704545052</v>
      </c>
      <c r="LW190" s="1">
        <f t="shared" ref="LW190:MO190" ca="1" si="1065">LW177+LW179+LW189</f>
        <v>-3862.7342154024336</v>
      </c>
      <c r="LX190" s="1">
        <f t="shared" ca="1" si="1065"/>
        <v>-24562.27507782523</v>
      </c>
      <c r="LY190" s="1">
        <f t="shared" ca="1" si="1065"/>
        <v>-36620.869474765139</v>
      </c>
      <c r="LZ190" s="1">
        <f t="shared" ca="1" si="1065"/>
        <v>-9795.4649196295231</v>
      </c>
      <c r="MA190" s="1">
        <f t="shared" ca="1" si="1065"/>
        <v>-46416.334414574041</v>
      </c>
      <c r="MB190" s="1">
        <f t="shared" ca="1" si="1065"/>
        <v>-8730779.8248295542</v>
      </c>
      <c r="MC190" s="1">
        <f t="shared" ca="1" si="1065"/>
        <v>-8811963.0387435816</v>
      </c>
      <c r="MD190" s="1">
        <f t="shared" ca="1" si="1065"/>
        <v>-236101.44204034272</v>
      </c>
      <c r="ME190" s="1">
        <f t="shared" ca="1" si="1065"/>
        <v>-30753.365297370714</v>
      </c>
      <c r="MF190" s="1">
        <f t="shared" ca="1" si="1065"/>
        <v>-243402.4874495487</v>
      </c>
      <c r="MG190" s="1">
        <f t="shared" ca="1" si="1065"/>
        <v>-243403.63411720199</v>
      </c>
      <c r="MH190" s="1">
        <f t="shared" ca="1" si="1065"/>
        <v>-76154.182690053727</v>
      </c>
      <c r="MI190" s="1">
        <f t="shared" ca="1" si="1065"/>
        <v>-61.299936119676822</v>
      </c>
      <c r="MJ190" s="1">
        <f t="shared" ca="1" si="1065"/>
        <v>-100707.60562689534</v>
      </c>
      <c r="MK190" s="1">
        <f t="shared" ca="1" si="1065"/>
        <v>-100707.63478018035</v>
      </c>
      <c r="ML190" s="1">
        <f t="shared" ca="1" si="1065"/>
        <v>-100707.63477023553</v>
      </c>
      <c r="MM190" s="1">
        <f t="shared" ca="1" si="1065"/>
        <v>-4707.5766870584293</v>
      </c>
      <c r="MN190" s="1">
        <f t="shared" ca="1" si="1065"/>
        <v>-30753.374438993556</v>
      </c>
      <c r="MO190" s="1">
        <f t="shared" ca="1" si="1065"/>
        <v>-1.0002269349815594E-7</v>
      </c>
      <c r="NA190" s="1">
        <f t="shared" ref="NA190:NP190" ca="1" si="1066">NA177+NA179+NA189</f>
        <v>-19950.090060874936</v>
      </c>
      <c r="NB190" s="1">
        <f t="shared" ca="1" si="1066"/>
        <v>-15978.216007281975</v>
      </c>
      <c r="NC190" s="1">
        <f t="shared" ca="1" si="1066"/>
        <v>-3971.8753659376571</v>
      </c>
      <c r="ND190" s="1">
        <f t="shared" ca="1" si="1066"/>
        <v>-35725.973899579381</v>
      </c>
      <c r="NE190" s="1">
        <f t="shared" ca="1" si="1066"/>
        <v>-207615.21528029177</v>
      </c>
      <c r="NF190" s="1">
        <f t="shared" ca="1" si="1066"/>
        <v>-243341.18779416321</v>
      </c>
      <c r="NG190" s="1">
        <f t="shared" ca="1" si="1066"/>
        <v>-35725.972618638327</v>
      </c>
      <c r="NH190" s="1">
        <f t="shared" ca="1" si="1066"/>
        <v>0</v>
      </c>
      <c r="NI190" s="1">
        <f t="shared" ca="1" si="1066"/>
        <v>-243402.48772966041</v>
      </c>
      <c r="NJ190" s="1">
        <f t="shared" ca="1" si="1066"/>
        <v>-243402.4874495487</v>
      </c>
      <c r="NK190" s="1">
        <f t="shared" ca="1" si="1066"/>
        <v>-61.299936119676822</v>
      </c>
      <c r="NL190" s="1">
        <f t="shared" ca="1" si="1066"/>
        <v>-100707.63477023553</v>
      </c>
      <c r="NM190" s="1">
        <f t="shared" ca="1" si="1066"/>
        <v>-4707.5766870584293</v>
      </c>
      <c r="NN190" s="1">
        <f t="shared" ca="1" si="1066"/>
        <v>-2594.8025987157907</v>
      </c>
      <c r="NO190" s="1">
        <f t="shared" ca="1" si="1066"/>
        <v>-30753.374438993556</v>
      </c>
      <c r="NP190" s="1">
        <f t="shared" ca="1" si="1066"/>
        <v>-76154.205673810313</v>
      </c>
      <c r="OH190" s="1">
        <f t="shared" ref="OH190:OO190" ca="1" si="1067">OH177+OH179+OH189</f>
        <v>-11163290.950870179</v>
      </c>
      <c r="OI190" s="1">
        <f t="shared" ca="1" si="1067"/>
        <v>-153849.71172988703</v>
      </c>
      <c r="OJ190" s="1">
        <f t="shared" ca="1" si="1067"/>
        <v>-16537.956591002323</v>
      </c>
      <c r="OK190" s="1">
        <f t="shared" ca="1" si="1067"/>
        <v>-11163290.894429559</v>
      </c>
      <c r="OL190" s="1">
        <f t="shared" ca="1" si="1067"/>
        <v>-191143067.03974542</v>
      </c>
      <c r="OM190" s="1">
        <f t="shared" ca="1" si="1067"/>
        <v>-191281053.72600859</v>
      </c>
      <c r="ON190" s="1">
        <f t="shared" ca="1" si="1067"/>
        <v>-1241537.8499608345</v>
      </c>
      <c r="OO190" s="1">
        <f t="shared" ca="1" si="1067"/>
        <v>-1241537.8422732577</v>
      </c>
      <c r="PA190" s="1">
        <f t="shared" ref="PA190:PK190" ca="1" si="1068">PA177+PA179+PA189</f>
        <v>-141220.28165496135</v>
      </c>
      <c r="PB190" s="1">
        <f t="shared" ca="1" si="1068"/>
        <v>-151554.20310689733</v>
      </c>
      <c r="PC190" s="1">
        <f t="shared" ca="1" si="1068"/>
        <v>-11466.922469513174</v>
      </c>
      <c r="PD190" s="1">
        <f t="shared" ca="1" si="1068"/>
        <v>-26886.487285642936</v>
      </c>
      <c r="PE190" s="1">
        <f t="shared" ca="1" si="1068"/>
        <v>-377325.15242945444</v>
      </c>
      <c r="PF190" s="1">
        <f t="shared" ca="1" si="1068"/>
        <v>-35725.973893325347</v>
      </c>
      <c r="PG190" s="1">
        <f t="shared" ca="1" si="1068"/>
        <v>-3596.4300369879788</v>
      </c>
      <c r="PH190" s="1">
        <f t="shared" ca="1" si="1068"/>
        <v>-147120.46209785025</v>
      </c>
      <c r="PI190" s="1">
        <f t="shared" ca="1" si="1068"/>
        <v>-524445.6164442962</v>
      </c>
      <c r="PJ190" s="1">
        <f t="shared" ca="1" si="1068"/>
        <v>-145.60586716389278</v>
      </c>
      <c r="PK190" s="1">
        <f t="shared" ca="1" si="1068"/>
        <v>-153849.71172988703</v>
      </c>
      <c r="PW190" s="1">
        <f ca="1">PW177+PW179+PW189</f>
        <v>-145.60586716389278</v>
      </c>
      <c r="PX190" s="1">
        <f ca="1">PX177+PX179+PX189</f>
        <v>-145.60581395013193</v>
      </c>
      <c r="PY190" s="1">
        <f ca="1">PY177+PY179+PY189</f>
        <v>-145.60586716389278</v>
      </c>
      <c r="PZ190" s="1">
        <f ca="1">PZ177+PZ179+PZ189</f>
        <v>-145.60586716389278</v>
      </c>
    </row>
  </sheetData>
  <conditionalFormatting sqref="J41:K113 J115:K176 J178:K178 J181:K181 J183:K183 J186:K188 T41:AD113 T115:AD176 T178:AD178 T181:AD181 T183:AD183 T186:AD188 AM41:BB113 AM115:BB176 AM178:BB178 AM181:BB181 AM183:BB183 AM186:BB188 BN41:BR113 BN115:BR176 BN178:BR178 BN181:BR181 BN183:BR183 BN186:BR188 CD41:CO113 CD115:CO176 CD178:CO178 CD181:CO181 CD183:CO183 CD186:CO188 DA41:DJ113 DA115:DJ176 DA178:DJ178 DA181:DJ181 DA183:DJ183 DA186:DJ188 DV41:EK113 DV115:EK176 DV178:EK178 DV181:EK181 DV183:EK183 DV186:EK188 EW41:FB113 EW115:FB176 EW178:FB178 EW181:FB181 EW183:FB183 EW186:FB188 FN41:FX113 FN115:FX176 FN178:FX178 FN181:FX181 FN183:FX183 FN186:FX188 GJ41:GQ113 GJ115:GQ176 GJ178:GQ178 GJ181:GQ181 GJ183:GQ183 GJ186:GQ188 HC41:HH113 HC115:HH176 HC178:HH178 HC181:HH181 HC183:HH183 HC186:HH188 HT41:IE113 HT115:IE176 HT178:IE178 HT181:IE181 HT183:IE183 HT186:IE188 IQ41:JH113 IQ115:JH176 IQ178:JH178 IQ181:JH181 IQ183:JH183 IQ186:JH188 JT41:KC113 JT115:KC176 JT178:KC178 JT181:KC181 JT183:KC183 JT186:KC188 KL41:KR113 KL115:KR176 KL178:KR178 KL181:KR181 KL183:KR183 KL186:KR188 LA41:LK113 LA115:LK176 LA178:LK178 LA181:LK181 LA183:LK183 LA186:LK188 LW41:MO113 LW115:MO176 LW178:MO178 LW181:MO181 LW183:MO183 LW186:MO188 NA41:NP113 NA115:NP176 NA178:NP178 NA181:NP181 NA183:NP183 NA186:NP188 OH41:OO113 OH115:OO176 OH178:OO178 OH181:OO181 OH183:OO183 OH186:OO188 PA41:PK113 PA115:PK176 PA178:PK178 PA181:PK181 PA183:PK183 PA186:PK188 PW41:PZ113 PW115:PZ176 PW178:PZ178 PW181:PZ181 PW183:PZ183 PW186:PZ188">
    <cfRule type="containsErrors" dxfId="3" priority="2">
      <formula>ISERROR(J41)</formula>
    </cfRule>
    <cfRule type="cellIs" dxfId="2" priority="3" operator="equal">
      <formula>0</formula>
    </cfRule>
  </conditionalFormatting>
  <conditionalFormatting sqref="A180 A185 C181:C184 C186:C188 J41:K113 J115:K176 J178:K178 J181:K181 J183:K183 J186:K188 T41:AD113 T115:AD176 T178:AD178 T181:AD181 T183:AD183 T186:AD188 AM41:BB113 AM115:BB176 AM178:BB178 AM181:BB181 AM183:BB183 AM186:BB188 BN41:BR113 BN115:BR176 BN178:BR178 BN181:BR181 BN183:BR183 BN186:BR188 CD41:CO113 CD115:CO176 CD178:CO178 CD181:CO181 CD183:CO183 CD186:CO188 DA41:DJ113 DA115:DJ176 DA178:DJ178 DA181:DJ181 DA183:DJ183 DA186:DJ188 DV41:EK113 DV115:EK176 DV178:EK178 DV181:EK181 DV183:EK183 DV186:EK188 EW41:FB113 EW115:FB176 EW178:FB178 EW181:FB181 EW183:FB183 EW186:FB188 FN41:FX113 FN115:FX176 FN178:FX178 FN181:FX181 FN183:FX183 FN186:FX188 GJ41:GQ113 GJ115:GQ176 GJ178:GQ178 GJ181:GQ181 GJ183:GQ183 GJ186:GQ188 HC41:HH113 HC115:HH176 HC178:HH178 HC181:HH181 HC183:HH183 HC186:HH188 HT41:IE113 HT115:IE176 HT178:IE178 HT181:IE181 HT183:IE183 HT186:IE188 IQ41:JH113 IQ115:JH176 IQ178:JH178 IQ181:JH181 IQ183:JH183 IQ186:JH188 JT41:KC113 JT115:KC176 JT178:KC178 JT181:KC181 JT183:KC183 JT186:KC188 KL41:KR113 KL115:KR176 KL178:KR178 KL181:KR181 KL183:KR183 KL186:KR188 LA41:LK113 LA115:LK176 LA178:LK178 LA181:LK181 LA183:LK183 LA186:LK188 LW41:MO113 LW115:MO176 LW178:MO178 LW181:MO181 LW183:MO183 LW186:MO188 NA41:NP113 NA115:NP176 NA178:NP178 NA181:NP181 NA183:NP183 NA186:NP188 OH41:OO113 OH115:OO176 OH178:OO178 OH181:OO181 OH183:OO183 OH186:OO188 PA41:PK113 PA115:PK176 PA178:PK178 PA181:PK181 PA183:PK183 PA186:PK188 PW41:PZ113 PW115:PZ176 PW178:PZ178 PW181:PZ181 PW183:PZ183 PW186:PZ188">
    <cfRule type="cellIs" dxfId="1" priority="4" operator="equal">
      <formula>0</formula>
    </cfRule>
    <cfRule type="cellIs" dxfId="0" priority="5" operator="lessThan">
      <formula>0</formula>
    </cfRule>
  </conditionalFormatting>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D42"/>
  <sheetViews>
    <sheetView zoomScaleNormal="100" workbookViewId="0"/>
  </sheetViews>
  <sheetFormatPr defaultColWidth="8.6640625" defaultRowHeight="13"/>
  <sheetData>
    <row r="1" spans="1:4" ht="12" customHeight="1">
      <c r="A1" t="s">
        <v>3910</v>
      </c>
    </row>
    <row r="2" spans="1:4" ht="12" customHeight="1">
      <c r="A2" t="s">
        <v>3911</v>
      </c>
    </row>
    <row r="3" spans="1:4" ht="12" customHeight="1">
      <c r="A3" t="s">
        <v>3912</v>
      </c>
      <c r="B3" t="s">
        <v>1008</v>
      </c>
      <c r="C3" t="s">
        <v>3913</v>
      </c>
      <c r="D3" t="s">
        <v>3914</v>
      </c>
    </row>
    <row r="4" spans="1:4" ht="12" customHeight="1">
      <c r="A4" t="s">
        <v>3915</v>
      </c>
      <c r="B4">
        <v>797.9</v>
      </c>
      <c r="C4" t="s">
        <v>3916</v>
      </c>
      <c r="D4" t="s">
        <v>3917</v>
      </c>
    </row>
    <row r="5" spans="1:4" ht="12" customHeight="1">
      <c r="A5" t="s">
        <v>3918</v>
      </c>
      <c r="B5">
        <v>567</v>
      </c>
      <c r="C5" t="s">
        <v>3916</v>
      </c>
      <c r="D5" t="s">
        <v>3917</v>
      </c>
    </row>
    <row r="6" spans="1:4" ht="12" customHeight="1">
      <c r="A6" t="s">
        <v>3919</v>
      </c>
      <c r="B6">
        <v>0.1</v>
      </c>
      <c r="C6" t="s">
        <v>3920</v>
      </c>
      <c r="D6" t="s">
        <v>3921</v>
      </c>
    </row>
    <row r="7" spans="1:4" ht="12" customHeight="1">
      <c r="A7" t="s">
        <v>3922</v>
      </c>
      <c r="B7">
        <v>20</v>
      </c>
      <c r="C7" t="s">
        <v>3923</v>
      </c>
      <c r="D7" t="s">
        <v>3924</v>
      </c>
    </row>
    <row r="8" spans="1:4" ht="12" customHeight="1">
      <c r="A8" t="s">
        <v>3925</v>
      </c>
      <c r="B8">
        <v>0.21</v>
      </c>
      <c r="C8" t="s">
        <v>3920</v>
      </c>
      <c r="D8" t="s">
        <v>3926</v>
      </c>
    </row>
    <row r="9" spans="1:4" ht="12" customHeight="1">
      <c r="A9" t="s">
        <v>3927</v>
      </c>
      <c r="B9">
        <v>7</v>
      </c>
      <c r="C9" t="s">
        <v>3923</v>
      </c>
      <c r="D9" t="s">
        <v>3926</v>
      </c>
    </row>
    <row r="10" spans="1:4" ht="12" customHeight="1">
      <c r="A10" t="s">
        <v>3928</v>
      </c>
      <c r="B10">
        <v>3</v>
      </c>
      <c r="C10" t="s">
        <v>3929</v>
      </c>
      <c r="D10" t="s">
        <v>3926</v>
      </c>
    </row>
    <row r="11" spans="1:4" ht="12" customHeight="1">
      <c r="A11" t="s">
        <v>3930</v>
      </c>
      <c r="B11">
        <f>B37</f>
        <v>11426405.13832763</v>
      </c>
      <c r="C11" t="s">
        <v>3931</v>
      </c>
      <c r="D11" t="s">
        <v>3932</v>
      </c>
    </row>
    <row r="12" spans="1:4" ht="12" customHeight="1">
      <c r="A12" t="s">
        <v>3933</v>
      </c>
      <c r="B12">
        <v>2.02</v>
      </c>
      <c r="C12" t="s">
        <v>341</v>
      </c>
      <c r="D12" t="s">
        <v>3934</v>
      </c>
    </row>
    <row r="13" spans="1:4" ht="12" customHeight="1">
      <c r="A13" t="s">
        <v>3935</v>
      </c>
      <c r="B13">
        <v>0</v>
      </c>
      <c r="C13" t="s">
        <v>337</v>
      </c>
      <c r="D13" t="s">
        <v>3936</v>
      </c>
    </row>
    <row r="14" spans="1:4" ht="12" customHeight="1">
      <c r="A14" t="s">
        <v>3937</v>
      </c>
      <c r="B14">
        <v>0.4</v>
      </c>
      <c r="C14" t="s">
        <v>3920</v>
      </c>
      <c r="D14" t="s">
        <v>3938</v>
      </c>
    </row>
    <row r="15" spans="1:4" ht="12" customHeight="1">
      <c r="A15" t="s">
        <v>3939</v>
      </c>
      <c r="B15">
        <v>0.4</v>
      </c>
      <c r="C15" t="s">
        <v>3920</v>
      </c>
      <c r="D15" t="s">
        <v>3938</v>
      </c>
    </row>
    <row r="16" spans="1:4" ht="12" customHeight="1">
      <c r="A16" t="s">
        <v>3940</v>
      </c>
      <c r="B16">
        <v>0.2</v>
      </c>
      <c r="C16" t="s">
        <v>3920</v>
      </c>
      <c r="D16" t="s">
        <v>3938</v>
      </c>
    </row>
    <row r="17" spans="1:4" ht="12" customHeight="1">
      <c r="A17" t="s">
        <v>3941</v>
      </c>
      <c r="B17">
        <v>0.1</v>
      </c>
      <c r="C17" t="s">
        <v>3920</v>
      </c>
      <c r="D17" t="s">
        <v>3942</v>
      </c>
    </row>
    <row r="18" spans="1:4" ht="12" customHeight="1">
      <c r="A18" t="s">
        <v>3943</v>
      </c>
      <c r="B18">
        <v>0</v>
      </c>
      <c r="C18" t="s">
        <v>3920</v>
      </c>
      <c r="D18" t="s">
        <v>3944</v>
      </c>
    </row>
    <row r="19" spans="1:4" ht="12" customHeight="1">
      <c r="A19" t="s">
        <v>3945</v>
      </c>
      <c r="B19">
        <v>0</v>
      </c>
      <c r="C19" t="s">
        <v>353</v>
      </c>
      <c r="D19" t="s">
        <v>3946</v>
      </c>
    </row>
    <row r="20" spans="1:4" ht="12" customHeight="1">
      <c r="A20" t="s">
        <v>3947</v>
      </c>
      <c r="B20">
        <v>0.85</v>
      </c>
      <c r="C20" t="s">
        <v>3920</v>
      </c>
      <c r="D20" t="s">
        <v>3948</v>
      </c>
    </row>
    <row r="21" spans="1:4" ht="12" customHeight="1"/>
    <row r="22" spans="1:4" ht="12" customHeight="1">
      <c r="A22" t="s">
        <v>3949</v>
      </c>
    </row>
    <row r="23" spans="1:4" ht="12" customHeight="1">
      <c r="A23" t="s">
        <v>3950</v>
      </c>
      <c r="B23">
        <v>0.25</v>
      </c>
      <c r="C23" t="s">
        <v>3920</v>
      </c>
      <c r="D23" t="s">
        <v>3951</v>
      </c>
    </row>
    <row r="24" spans="1:4" ht="12" customHeight="1">
      <c r="A24" t="s">
        <v>3952</v>
      </c>
      <c r="B24">
        <v>0.17499999999999999</v>
      </c>
      <c r="C24" t="s">
        <v>3920</v>
      </c>
      <c r="D24" t="s">
        <v>3951</v>
      </c>
    </row>
    <row r="25" spans="1:4" ht="12" customHeight="1">
      <c r="A25" t="s">
        <v>3953</v>
      </c>
      <c r="B25">
        <v>0.6</v>
      </c>
      <c r="C25" t="s">
        <v>3920</v>
      </c>
      <c r="D25" t="s">
        <v>3951</v>
      </c>
    </row>
    <row r="26" spans="1:4" ht="12" customHeight="1"/>
    <row r="27" spans="1:4" ht="12" customHeight="1">
      <c r="A27" t="s">
        <v>3954</v>
      </c>
    </row>
    <row r="28" spans="1:4" ht="12" customHeight="1">
      <c r="A28" t="s">
        <v>3955</v>
      </c>
      <c r="B28">
        <v>0.03</v>
      </c>
      <c r="C28" t="s">
        <v>3920</v>
      </c>
      <c r="D28" t="s">
        <v>3956</v>
      </c>
    </row>
    <row r="29" spans="1:4" ht="12" customHeight="1">
      <c r="A29" t="s">
        <v>3957</v>
      </c>
      <c r="B29">
        <v>7.0000000000000001E-3</v>
      </c>
      <c r="C29" t="s">
        <v>3920</v>
      </c>
      <c r="D29" t="s">
        <v>3956</v>
      </c>
    </row>
    <row r="30" spans="1:4" ht="12" customHeight="1">
      <c r="A30" t="s">
        <v>3958</v>
      </c>
      <c r="B30">
        <v>0.6</v>
      </c>
      <c r="C30" t="s">
        <v>3920</v>
      </c>
      <c r="D30" t="s">
        <v>3956</v>
      </c>
    </row>
    <row r="32" spans="1:4" ht="13.5" customHeight="1">
      <c r="A32" s="1189" t="s">
        <v>3959</v>
      </c>
    </row>
    <row r="33" spans="1:4" ht="13.5" customHeight="1">
      <c r="A33" t="s">
        <v>3960</v>
      </c>
      <c r="B33" s="1190">
        <v>4715.3100000000004</v>
      </c>
      <c r="C33" t="s">
        <v>3961</v>
      </c>
      <c r="D33" t="s">
        <v>3962</v>
      </c>
    </row>
    <row r="34" spans="1:4" ht="13.5" customHeight="1">
      <c r="A34" t="s">
        <v>3963</v>
      </c>
      <c r="B34" s="1190">
        <v>0.97199999999999998</v>
      </c>
      <c r="C34" t="s">
        <v>3920</v>
      </c>
      <c r="D34" t="s">
        <v>3964</v>
      </c>
    </row>
    <row r="35" spans="1:4" ht="13.5" customHeight="1">
      <c r="A35" t="s">
        <v>87</v>
      </c>
      <c r="B35" s="1190">
        <v>0.78900000000000003</v>
      </c>
      <c r="C35" t="s">
        <v>88</v>
      </c>
      <c r="D35" t="s">
        <v>3965</v>
      </c>
    </row>
    <row r="36" spans="1:4" ht="12" customHeight="1">
      <c r="A36" t="s">
        <v>3966</v>
      </c>
      <c r="B36">
        <f>B20*8760</f>
        <v>7446</v>
      </c>
      <c r="C36" t="s">
        <v>3967</v>
      </c>
      <c r="D36" t="s">
        <v>3968</v>
      </c>
    </row>
    <row r="37" spans="1:4" ht="12" customHeight="1">
      <c r="A37" t="s">
        <v>3969</v>
      </c>
      <c r="B37">
        <f>B33*B34*B36/B35/3.78541</f>
        <v>11426405.13832763</v>
      </c>
      <c r="C37" t="s">
        <v>3931</v>
      </c>
      <c r="D37" t="s">
        <v>3970</v>
      </c>
    </row>
    <row r="38" spans="1:4" ht="13.5" customHeight="1">
      <c r="A38" t="s">
        <v>3971</v>
      </c>
      <c r="B38" s="1190">
        <v>39994</v>
      </c>
      <c r="C38" t="s">
        <v>3961</v>
      </c>
      <c r="D38" t="s">
        <v>3972</v>
      </c>
    </row>
    <row r="39" spans="1:4" ht="12" customHeight="1">
      <c r="A39" t="s">
        <v>3973</v>
      </c>
      <c r="B39">
        <f>B38*B36/1000</f>
        <v>297795.32400000002</v>
      </c>
      <c r="C39" t="s">
        <v>3974</v>
      </c>
      <c r="D39" t="s">
        <v>3970</v>
      </c>
    </row>
    <row r="40" spans="1:4" ht="13.5" customHeight="1">
      <c r="A40" t="s">
        <v>3975</v>
      </c>
      <c r="B40" s="1191">
        <v>100000</v>
      </c>
      <c r="C40" t="s">
        <v>3961</v>
      </c>
      <c r="D40" t="s">
        <v>3976</v>
      </c>
    </row>
    <row r="41" spans="1:4" ht="12" customHeight="1">
      <c r="A41" t="s">
        <v>3977</v>
      </c>
      <c r="B41">
        <f>B38*24/1000</f>
        <v>959.85599999999999</v>
      </c>
      <c r="C41" t="s">
        <v>3978</v>
      </c>
      <c r="D41" t="s">
        <v>3979</v>
      </c>
    </row>
    <row r="42" spans="1:4" ht="13.5" customHeight="1">
      <c r="A42" t="s">
        <v>3980</v>
      </c>
      <c r="B42" s="1190">
        <v>250000</v>
      </c>
      <c r="C42" t="s">
        <v>3981</v>
      </c>
      <c r="D42" t="s">
        <v>3982</v>
      </c>
    </row>
  </sheetData>
  <pageMargins left="0.7" right="0.7" top="0.75" bottom="0.75" header="0.511811023622047" footer="0.511811023622047"/>
  <pageSetup paperSize="9" orientation="portrait" horizontalDpi="300" verticalDpi="300"/>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23"/>
  <sheetViews>
    <sheetView zoomScaleNormal="100" workbookViewId="0"/>
  </sheetViews>
  <sheetFormatPr defaultColWidth="8.6640625" defaultRowHeight="13"/>
  <sheetData>
    <row r="1" spans="1:10" ht="12" customHeight="1">
      <c r="A1" t="s">
        <v>3983</v>
      </c>
    </row>
    <row r="2" spans="1:10" ht="12" customHeight="1">
      <c r="A2" t="s">
        <v>3984</v>
      </c>
    </row>
    <row r="3" spans="1:10" ht="12" customHeight="1">
      <c r="A3" t="s">
        <v>1004</v>
      </c>
      <c r="B3" t="s">
        <v>3985</v>
      </c>
      <c r="C3" t="s">
        <v>3986</v>
      </c>
      <c r="D3" t="s">
        <v>3987</v>
      </c>
      <c r="E3" t="s">
        <v>3988</v>
      </c>
      <c r="F3" t="s">
        <v>3918</v>
      </c>
      <c r="G3" t="s">
        <v>3915</v>
      </c>
      <c r="H3" t="s">
        <v>3989</v>
      </c>
      <c r="I3" t="s">
        <v>3990</v>
      </c>
      <c r="J3" t="s">
        <v>3991</v>
      </c>
    </row>
    <row r="4" spans="1:10" ht="12" customHeight="1">
      <c r="A4" t="s">
        <v>3992</v>
      </c>
      <c r="B4">
        <v>500000</v>
      </c>
      <c r="C4">
        <v>100000</v>
      </c>
      <c r="D4">
        <f>AP_INPUTS!B39</f>
        <v>297795.32400000002</v>
      </c>
      <c r="E4">
        <v>0.6</v>
      </c>
      <c r="F4">
        <v>567</v>
      </c>
      <c r="G4">
        <v>797.9</v>
      </c>
      <c r="H4">
        <f t="shared" ref="H4:H13" si="0">IFERROR(B4*(D4/C4)^E4*(G4/F4),0)</f>
        <v>1354210.3696261551</v>
      </c>
      <c r="I4">
        <v>2</v>
      </c>
      <c r="J4">
        <f t="shared" ref="J4:J13" si="1">H4*I4</f>
        <v>2708420.7392523102</v>
      </c>
    </row>
    <row r="5" spans="1:10" ht="12" customHeight="1">
      <c r="A5" t="s">
        <v>3993</v>
      </c>
      <c r="B5">
        <v>350000</v>
      </c>
      <c r="C5">
        <v>100000</v>
      </c>
      <c r="D5">
        <f>AP_INPUTS!B39</f>
        <v>297795.32400000002</v>
      </c>
      <c r="E5">
        <v>0.6</v>
      </c>
      <c r="F5">
        <v>567</v>
      </c>
      <c r="G5">
        <v>797.9</v>
      </c>
      <c r="H5">
        <f t="shared" si="0"/>
        <v>947947.25873830845</v>
      </c>
      <c r="I5">
        <v>2.5</v>
      </c>
      <c r="J5">
        <f t="shared" si="1"/>
        <v>2369868.146845771</v>
      </c>
    </row>
    <row r="6" spans="1:10" ht="12" customHeight="1">
      <c r="A6" t="s">
        <v>137</v>
      </c>
      <c r="B6">
        <v>3000000</v>
      </c>
      <c r="C6">
        <v>2000</v>
      </c>
      <c r="D6">
        <f>AP_INPUTS!B41</f>
        <v>959.85599999999999</v>
      </c>
      <c r="E6">
        <v>0.6</v>
      </c>
      <c r="F6">
        <v>567</v>
      </c>
      <c r="G6">
        <v>797.9</v>
      </c>
      <c r="H6">
        <f t="shared" si="0"/>
        <v>2717642.426392395</v>
      </c>
      <c r="I6">
        <v>2.5</v>
      </c>
      <c r="J6">
        <f t="shared" si="1"/>
        <v>6794106.0659809876</v>
      </c>
    </row>
    <row r="7" spans="1:10" ht="12" customHeight="1">
      <c r="A7" t="s">
        <v>3994</v>
      </c>
      <c r="B7">
        <v>600000</v>
      </c>
      <c r="C7">
        <v>1000</v>
      </c>
      <c r="D7">
        <f>AP_INPUTS!B41</f>
        <v>959.85599999999999</v>
      </c>
      <c r="E7">
        <v>0.6</v>
      </c>
      <c r="F7">
        <v>567</v>
      </c>
      <c r="G7">
        <v>797.9</v>
      </c>
      <c r="H7">
        <f t="shared" si="0"/>
        <v>823835.12950689369</v>
      </c>
      <c r="I7">
        <v>2.8</v>
      </c>
      <c r="J7">
        <f t="shared" si="1"/>
        <v>2306738.3626193022</v>
      </c>
    </row>
    <row r="8" spans="1:10" ht="12" customHeight="1">
      <c r="A8" t="s">
        <v>1236</v>
      </c>
      <c r="B8">
        <v>2500000</v>
      </c>
      <c r="C8">
        <v>1000</v>
      </c>
      <c r="D8">
        <f>AP_INPUTS!B41</f>
        <v>959.85599999999999</v>
      </c>
      <c r="E8">
        <v>0.6</v>
      </c>
      <c r="F8">
        <v>567</v>
      </c>
      <c r="G8">
        <v>797.9</v>
      </c>
      <c r="H8">
        <f t="shared" si="0"/>
        <v>3432646.3729453906</v>
      </c>
      <c r="I8">
        <v>2.8</v>
      </c>
      <c r="J8">
        <f t="shared" si="1"/>
        <v>9611409.8442470934</v>
      </c>
    </row>
    <row r="9" spans="1:10" ht="12" customHeight="1">
      <c r="A9" t="s">
        <v>3995</v>
      </c>
      <c r="B9">
        <v>750000</v>
      </c>
      <c r="C9">
        <v>100000</v>
      </c>
      <c r="D9">
        <f>AP_INPUTS!B39</f>
        <v>297795.32400000002</v>
      </c>
      <c r="E9">
        <v>0.6</v>
      </c>
      <c r="F9">
        <v>567</v>
      </c>
      <c r="G9">
        <v>797.9</v>
      </c>
      <c r="H9">
        <f t="shared" si="0"/>
        <v>2031315.5544392325</v>
      </c>
      <c r="I9">
        <v>2.2000000000000002</v>
      </c>
      <c r="J9">
        <f t="shared" si="1"/>
        <v>4468894.2197663113</v>
      </c>
    </row>
    <row r="10" spans="1:10" ht="12" customHeight="1">
      <c r="A10" t="s">
        <v>2304</v>
      </c>
      <c r="B10">
        <v>4000000</v>
      </c>
      <c r="C10">
        <v>10000000</v>
      </c>
      <c r="D10">
        <f>AP_INPUTS!B11</f>
        <v>11426405.13832763</v>
      </c>
      <c r="E10">
        <v>0.6</v>
      </c>
      <c r="F10">
        <v>567</v>
      </c>
      <c r="G10">
        <v>797.9</v>
      </c>
      <c r="H10">
        <f t="shared" si="0"/>
        <v>6097771.8152620504</v>
      </c>
      <c r="I10">
        <v>3</v>
      </c>
      <c r="J10">
        <f t="shared" si="1"/>
        <v>18293315.445786152</v>
      </c>
    </row>
    <row r="11" spans="1:10" ht="12" customHeight="1">
      <c r="A11" t="s">
        <v>3996</v>
      </c>
      <c r="B11">
        <v>1500000</v>
      </c>
      <c r="C11">
        <v>10000000</v>
      </c>
      <c r="D11">
        <f>AP_INPUTS!B11</f>
        <v>11426405.13832763</v>
      </c>
      <c r="E11">
        <v>0.6</v>
      </c>
      <c r="F11">
        <v>567</v>
      </c>
      <c r="G11">
        <v>797.9</v>
      </c>
      <c r="H11">
        <f t="shared" si="0"/>
        <v>2286664.4307232685</v>
      </c>
      <c r="I11">
        <v>2.6</v>
      </c>
      <c r="J11">
        <f t="shared" si="1"/>
        <v>5945327.5198804988</v>
      </c>
    </row>
    <row r="12" spans="1:10" ht="12" customHeight="1">
      <c r="A12" t="s">
        <v>3997</v>
      </c>
      <c r="B12">
        <v>800000</v>
      </c>
      <c r="C12">
        <v>10000000</v>
      </c>
      <c r="D12">
        <f>AP_INPUTS!B11</f>
        <v>11426405.13832763</v>
      </c>
      <c r="E12">
        <v>0.6</v>
      </c>
      <c r="F12">
        <v>567</v>
      </c>
      <c r="G12">
        <v>797.9</v>
      </c>
      <c r="H12">
        <f t="shared" si="0"/>
        <v>1219554.3630524101</v>
      </c>
      <c r="I12">
        <v>2</v>
      </c>
      <c r="J12">
        <f t="shared" si="1"/>
        <v>2439108.7261048201</v>
      </c>
    </row>
    <row r="13" spans="1:10" ht="12" customHeight="1">
      <c r="A13" t="s">
        <v>20</v>
      </c>
      <c r="B13">
        <v>1800000</v>
      </c>
      <c r="C13">
        <v>500000</v>
      </c>
      <c r="D13">
        <f>AP_INPUTS!B42</f>
        <v>250000</v>
      </c>
      <c r="E13">
        <v>0.6</v>
      </c>
      <c r="F13">
        <v>567</v>
      </c>
      <c r="G13">
        <v>797.9</v>
      </c>
      <c r="H13">
        <f t="shared" si="0"/>
        <v>1671167.2412788766</v>
      </c>
      <c r="I13">
        <v>2.2000000000000002</v>
      </c>
      <c r="J13">
        <f t="shared" si="1"/>
        <v>3676567.9308135286</v>
      </c>
    </row>
    <row r="14" spans="1:10" ht="12" customHeight="1"/>
    <row r="15" spans="1:10" ht="12" customHeight="1">
      <c r="A15" t="s">
        <v>3998</v>
      </c>
      <c r="J15">
        <f>SUM(J4:J13)</f>
        <v>58613757.001296766</v>
      </c>
    </row>
    <row r="16" spans="1:10" ht="12" customHeight="1">
      <c r="A16" t="s">
        <v>3999</v>
      </c>
      <c r="J16">
        <f>J15*AP_INPUTS!B23</f>
        <v>14653439.250324192</v>
      </c>
    </row>
    <row r="17" spans="1:10" ht="12" customHeight="1">
      <c r="A17" t="s">
        <v>4000</v>
      </c>
      <c r="J17">
        <f>J15*AP_INPUTS!B24</f>
        <v>10257407.475226933</v>
      </c>
    </row>
    <row r="18" spans="1:10" ht="12" customHeight="1">
      <c r="A18" t="s">
        <v>4001</v>
      </c>
      <c r="J18">
        <f>SUM(J15:J17)</f>
        <v>83524603.726847902</v>
      </c>
    </row>
    <row r="19" spans="1:10" ht="12" customHeight="1">
      <c r="A19" t="s">
        <v>4002</v>
      </c>
      <c r="J19">
        <f>J18*AP_INPUTS!B25</f>
        <v>50114762.236108743</v>
      </c>
    </row>
    <row r="20" spans="1:10" ht="12" customHeight="1">
      <c r="A20" t="s">
        <v>4003</v>
      </c>
      <c r="J20">
        <f>J18+J19</f>
        <v>133639365.96295664</v>
      </c>
    </row>
    <row r="21" spans="1:10" ht="12" customHeight="1">
      <c r="A21" t="s">
        <v>4004</v>
      </c>
      <c r="J21">
        <f>J20*AP_INPUTS!B17</f>
        <v>13363936.596295664</v>
      </c>
    </row>
    <row r="22" spans="1:10" ht="12" customHeight="1">
      <c r="A22" t="s">
        <v>1090</v>
      </c>
      <c r="J22">
        <f>AP_INPUTS!B19</f>
        <v>0</v>
      </c>
    </row>
    <row r="23" spans="1:10" ht="12" customHeight="1">
      <c r="A23" t="s">
        <v>4005</v>
      </c>
      <c r="J23">
        <f>SUM(J20:J22)</f>
        <v>147003302.55925229</v>
      </c>
    </row>
  </sheetData>
  <pageMargins left="0.7" right="0.7" top="0.75" bottom="0.75" header="0.511811023622047" footer="0.511811023622047"/>
  <pageSetup paperSize="9"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E19"/>
  <sheetViews>
    <sheetView tabSelected="1" zoomScaleNormal="100" workbookViewId="0"/>
  </sheetViews>
  <sheetFormatPr defaultColWidth="8.6640625" defaultRowHeight="13"/>
  <sheetData>
    <row r="1" spans="1:5" ht="12" customHeight="1">
      <c r="A1" t="s">
        <v>0</v>
      </c>
    </row>
    <row r="2" spans="1:5" ht="12" customHeight="1">
      <c r="A2" t="s">
        <v>1</v>
      </c>
    </row>
    <row r="3" spans="1:5" ht="12" customHeight="1">
      <c r="A3" t="s">
        <v>2</v>
      </c>
      <c r="B3" t="s">
        <v>3</v>
      </c>
      <c r="C3" t="s">
        <v>4</v>
      </c>
      <c r="D3" t="s">
        <v>5</v>
      </c>
      <c r="E3" t="s">
        <v>6</v>
      </c>
    </row>
    <row r="4" spans="1:5" ht="13.5" customHeight="1">
      <c r="A4" t="s">
        <v>7</v>
      </c>
      <c r="B4">
        <f>AP_INPUTS!B39</f>
        <v>297795.32400000002</v>
      </c>
      <c r="C4" s="1192">
        <v>20</v>
      </c>
      <c r="D4">
        <f t="shared" ref="D4:D13" si="0">B4*C4</f>
        <v>5955906.4800000004</v>
      </c>
      <c r="E4" t="s">
        <v>8</v>
      </c>
    </row>
    <row r="5" spans="1:5" ht="13.5" customHeight="1">
      <c r="A5" t="s">
        <v>9</v>
      </c>
      <c r="B5">
        <f>AP_INPUTS!B39</f>
        <v>297795.32400000002</v>
      </c>
      <c r="C5" s="1192">
        <v>25</v>
      </c>
      <c r="D5">
        <f t="shared" si="0"/>
        <v>7444883.1000000006</v>
      </c>
      <c r="E5" t="s">
        <v>8</v>
      </c>
    </row>
    <row r="6" spans="1:5" ht="13.5" customHeight="1">
      <c r="A6" t="s">
        <v>10</v>
      </c>
      <c r="B6" s="1192">
        <v>0</v>
      </c>
      <c r="C6" s="1192">
        <v>0</v>
      </c>
      <c r="D6">
        <f t="shared" si="0"/>
        <v>0</v>
      </c>
      <c r="E6" t="s">
        <v>11</v>
      </c>
    </row>
    <row r="7" spans="1:5" ht="13.5" customHeight="1">
      <c r="A7" t="s">
        <v>12</v>
      </c>
      <c r="B7" s="1192">
        <v>200000</v>
      </c>
      <c r="C7" s="1192">
        <v>1</v>
      </c>
      <c r="D7">
        <f t="shared" si="0"/>
        <v>200000</v>
      </c>
      <c r="E7" t="s">
        <v>13</v>
      </c>
    </row>
    <row r="8" spans="1:5" ht="13.5" customHeight="1">
      <c r="A8" t="s">
        <v>14</v>
      </c>
      <c r="B8" s="1192">
        <v>300000</v>
      </c>
      <c r="C8" s="1192">
        <v>8</v>
      </c>
      <c r="D8">
        <f t="shared" si="0"/>
        <v>2400000</v>
      </c>
      <c r="E8" t="s">
        <v>15</v>
      </c>
    </row>
    <row r="9" spans="1:5" ht="13.5" customHeight="1">
      <c r="A9" t="s">
        <v>16</v>
      </c>
      <c r="B9" s="1192">
        <v>10000000</v>
      </c>
      <c r="C9" s="1192">
        <v>7.0000000000000007E-2</v>
      </c>
      <c r="D9">
        <f t="shared" si="0"/>
        <v>700000.00000000012</v>
      </c>
      <c r="E9" t="s">
        <v>17</v>
      </c>
    </row>
    <row r="10" spans="1:5" ht="13.5" customHeight="1">
      <c r="A10" t="s">
        <v>18</v>
      </c>
      <c r="B10" s="1192">
        <v>1000000</v>
      </c>
      <c r="C10" s="1192">
        <v>0.3</v>
      </c>
      <c r="D10">
        <f t="shared" si="0"/>
        <v>300000</v>
      </c>
      <c r="E10" t="s">
        <v>19</v>
      </c>
    </row>
    <row r="11" spans="1:5" ht="13.5" customHeight="1">
      <c r="A11" t="s">
        <v>20</v>
      </c>
      <c r="B11">
        <f>AP_INPUTS!B42</f>
        <v>250000</v>
      </c>
      <c r="C11" s="1192">
        <v>2</v>
      </c>
      <c r="D11">
        <f t="shared" si="0"/>
        <v>500000</v>
      </c>
      <c r="E11" t="s">
        <v>19</v>
      </c>
    </row>
    <row r="12" spans="1:5" ht="13.5" customHeight="1">
      <c r="A12" t="s">
        <v>21</v>
      </c>
      <c r="B12" s="1192">
        <v>150000</v>
      </c>
      <c r="C12" s="1192">
        <v>10</v>
      </c>
      <c r="D12">
        <f t="shared" si="0"/>
        <v>1500000</v>
      </c>
      <c r="E12" t="s">
        <v>8</v>
      </c>
    </row>
    <row r="13" spans="1:5" ht="13.5" customHeight="1">
      <c r="A13" t="s">
        <v>22</v>
      </c>
      <c r="B13" s="1192">
        <v>60</v>
      </c>
      <c r="C13" s="1192">
        <v>65000</v>
      </c>
      <c r="D13">
        <f t="shared" si="0"/>
        <v>3900000</v>
      </c>
      <c r="E13" t="s">
        <v>23</v>
      </c>
    </row>
    <row r="14" spans="1:5" ht="13.5" customHeight="1">
      <c r="A14" t="s">
        <v>24</v>
      </c>
      <c r="B14" s="1193">
        <f>AP_INPUTS!B28</f>
        <v>0.03</v>
      </c>
      <c r="D14">
        <f>AP_CAPEX!J20*B14</f>
        <v>4009180.9788886989</v>
      </c>
      <c r="E14" t="s">
        <v>25</v>
      </c>
    </row>
    <row r="15" spans="1:5" ht="13.5" customHeight="1">
      <c r="A15" t="s">
        <v>26</v>
      </c>
      <c r="B15" s="1193">
        <f>AP_INPUTS!B29</f>
        <v>7.0000000000000001E-3</v>
      </c>
      <c r="D15">
        <f>AP_CAPEX!J20*B15</f>
        <v>935475.56174069643</v>
      </c>
      <c r="E15" t="s">
        <v>25</v>
      </c>
    </row>
    <row r="16" spans="1:5" ht="13.5" customHeight="1">
      <c r="A16" t="s">
        <v>27</v>
      </c>
      <c r="B16" s="1193">
        <f>AP_INPUTS!B30</f>
        <v>0.6</v>
      </c>
      <c r="D16">
        <f>D13*B16</f>
        <v>2340000</v>
      </c>
      <c r="E16" t="s">
        <v>28</v>
      </c>
    </row>
    <row r="17" spans="1:5" ht="13.5" customHeight="1">
      <c r="A17" t="s">
        <v>29</v>
      </c>
      <c r="B17" s="1192">
        <v>1</v>
      </c>
      <c r="C17" s="1192">
        <v>1500000</v>
      </c>
      <c r="D17">
        <f>B17*C17</f>
        <v>1500000</v>
      </c>
      <c r="E17" t="s">
        <v>30</v>
      </c>
    </row>
    <row r="18" spans="1:5" ht="12" customHeight="1"/>
    <row r="19" spans="1:5" ht="12" customHeight="1">
      <c r="A19" t="s">
        <v>31</v>
      </c>
      <c r="D19">
        <f>SUM(D4:D17)</f>
        <v>31685446.120629396</v>
      </c>
    </row>
  </sheetData>
  <pageMargins left="0.7" right="0.7" top="0.75" bottom="0.75" header="0.511811023622047" footer="0.511811023622047"/>
  <pageSetup paperSize="9" orientation="portrait" horizontalDpi="300" verticalDpi="300"/>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O24"/>
  <sheetViews>
    <sheetView zoomScaleNormal="100" workbookViewId="0"/>
  </sheetViews>
  <sheetFormatPr defaultColWidth="8.6640625" defaultRowHeight="13"/>
  <sheetData>
    <row r="1" spans="1:15" ht="12" customHeight="1">
      <c r="A1" t="s">
        <v>4006</v>
      </c>
    </row>
    <row r="2" spans="1:15" ht="12" customHeight="1">
      <c r="A2" t="s">
        <v>4007</v>
      </c>
    </row>
    <row r="3" spans="1:15" ht="12" customHeight="1">
      <c r="A3" t="s">
        <v>1089</v>
      </c>
      <c r="B3" t="s">
        <v>4008</v>
      </c>
      <c r="C3" t="s">
        <v>1091</v>
      </c>
      <c r="D3" t="s">
        <v>4009</v>
      </c>
      <c r="E3" t="s">
        <v>4010</v>
      </c>
      <c r="F3" t="s">
        <v>3956</v>
      </c>
      <c r="G3" t="s">
        <v>4011</v>
      </c>
      <c r="H3" t="s">
        <v>1111</v>
      </c>
      <c r="I3" t="s">
        <v>4012</v>
      </c>
      <c r="J3" t="s">
        <v>4013</v>
      </c>
      <c r="K3" t="s">
        <v>1114</v>
      </c>
      <c r="L3" t="s">
        <v>4014</v>
      </c>
      <c r="M3" t="s">
        <v>4015</v>
      </c>
      <c r="N3" t="s">
        <v>4016</v>
      </c>
      <c r="O3" t="s">
        <v>4017</v>
      </c>
    </row>
    <row r="4" spans="1:15" ht="12" customHeight="1">
      <c r="A4">
        <v>0</v>
      </c>
      <c r="B4">
        <f>IF(A4=0,-AP_CAPEX!J23*AP_INPUTS!B14,IF(A4=1,-AP_CAPEX!J23*AP_INPUTS!B15,IF(A4=2,-AP_CAPEX!J23*AP_INPUTS!B16,0)))</f>
        <v>-58801321.023700923</v>
      </c>
      <c r="C4">
        <f>IF(A4=2,-AP_CAPEX!J21,IF(A4=AP_INPUTS!B7,AP_CAPEX!J21,0))</f>
        <v>0</v>
      </c>
      <c r="D4">
        <f>IF(A4&gt;=AP_INPUTS!B10,AP_INPUTS!B11*AP_INPUTS!B12,0)</f>
        <v>0</v>
      </c>
      <c r="E4">
        <f>IF(A4&gt;=AP_INPUTS!B10,AP_INPUTS!B13,0)</f>
        <v>0</v>
      </c>
      <c r="F4">
        <f>IF(A4&gt;=AP_INPUTS!B10,AP_OPEX!D19,0)</f>
        <v>0</v>
      </c>
      <c r="G4">
        <f>IF(AND(A4&gt;=AP_INPUTS!B10,A4&lt;AP_INPUTS!B10+AP_INPUTS!B9),AP_CAPEX!J20/AP_INPUTS!B9,0)</f>
        <v>0</v>
      </c>
      <c r="H4">
        <f t="shared" ref="H4:H24" si="0">D4+E4-F4-G4</f>
        <v>0</v>
      </c>
      <c r="I4">
        <f>MAX(0,H4*AP_INPUTS!B8)</f>
        <v>0</v>
      </c>
      <c r="J4">
        <f t="shared" ref="J4:J24" si="1">B4+C4+D4+E4-F4-I4</f>
        <v>-58801321.023700923</v>
      </c>
      <c r="K4">
        <f>1/(1+AP_INPUTS!B6)^A4</f>
        <v>1</v>
      </c>
      <c r="L4">
        <f t="shared" ref="L4:L24" si="2">J4*K4</f>
        <v>-58801321.023700923</v>
      </c>
      <c r="M4">
        <f>SUM($L$4:L4)</f>
        <v>-58801321.023700923</v>
      </c>
      <c r="N4">
        <f>IF(A4&gt;=AP_INPUTS!B10,AP_INPUTS!B11*(1-AP_INPUTS!B8)*K4,0)</f>
        <v>0</v>
      </c>
      <c r="O4">
        <f>(B4+C4+((E4-F4-G4)*(1-AP_INPUTS!B8)+G4))*K4</f>
        <v>-58801321.023700923</v>
      </c>
    </row>
    <row r="5" spans="1:15" ht="12" customHeight="1">
      <c r="A5">
        <v>1</v>
      </c>
      <c r="B5">
        <f>IF(A5=0,-AP_CAPEX!J23*AP_INPUTS!B14,IF(A5=1,-AP_CAPEX!J23*AP_INPUTS!B15,IF(A5=2,-AP_CAPEX!J23*AP_INPUTS!B16,0)))</f>
        <v>-58801321.023700923</v>
      </c>
      <c r="C5">
        <f>IF(A5=2,-AP_CAPEX!J21,IF(A5=AP_INPUTS!B7,AP_CAPEX!J21,0))</f>
        <v>0</v>
      </c>
      <c r="D5">
        <f>IF(A5&gt;=AP_INPUTS!B10,AP_INPUTS!B11*AP_INPUTS!B12,0)</f>
        <v>0</v>
      </c>
      <c r="E5">
        <f>IF(A5&gt;=AP_INPUTS!B10,AP_INPUTS!B13,0)</f>
        <v>0</v>
      </c>
      <c r="F5">
        <f>IF(A5&gt;=AP_INPUTS!B10,AP_OPEX!D19,0)</f>
        <v>0</v>
      </c>
      <c r="G5">
        <f>IF(AND(A5&gt;=AP_INPUTS!B10,A5&lt;AP_INPUTS!B10+AP_INPUTS!B9),AP_CAPEX!J20/AP_INPUTS!B9,0)</f>
        <v>0</v>
      </c>
      <c r="H5">
        <f t="shared" si="0"/>
        <v>0</v>
      </c>
      <c r="I5">
        <f>MAX(0,H5*AP_INPUTS!B8)</f>
        <v>0</v>
      </c>
      <c r="J5">
        <f t="shared" si="1"/>
        <v>-58801321.023700923</v>
      </c>
      <c r="K5">
        <f>1/(1+AP_INPUTS!B6)^A5</f>
        <v>0.90909090909090906</v>
      </c>
      <c r="L5">
        <f t="shared" si="2"/>
        <v>-53455746.385182656</v>
      </c>
      <c r="M5">
        <f>SUM($L$4:L5)</f>
        <v>-112257067.40888357</v>
      </c>
      <c r="N5">
        <f>IF(A5&gt;=AP_INPUTS!B10,AP_INPUTS!B11*(1-AP_INPUTS!B8)*K5,0)</f>
        <v>0</v>
      </c>
      <c r="O5">
        <f>(B5+C5+((E5-F5-G5)*(1-AP_INPUTS!B8)+G5))*K5</f>
        <v>-53455746.385182656</v>
      </c>
    </row>
    <row r="6" spans="1:15" ht="12" customHeight="1">
      <c r="A6">
        <v>2</v>
      </c>
      <c r="B6">
        <f>IF(A6=0,-AP_CAPEX!J23*AP_INPUTS!B14,IF(A6=1,-AP_CAPEX!J23*AP_INPUTS!B15,IF(A6=2,-AP_CAPEX!J23*AP_INPUTS!B16,0)))</f>
        <v>-29400660.511850461</v>
      </c>
      <c r="C6">
        <f>IF(A6=2,-AP_CAPEX!J21,IF(A6=AP_INPUTS!B7,AP_CAPEX!J21,0))</f>
        <v>-13363936.596295664</v>
      </c>
      <c r="D6">
        <f>IF(A6&gt;=AP_INPUTS!B10,AP_INPUTS!B11*AP_INPUTS!B12,0)</f>
        <v>0</v>
      </c>
      <c r="E6">
        <f>IF(A6&gt;=AP_INPUTS!B10,AP_INPUTS!B13,0)</f>
        <v>0</v>
      </c>
      <c r="F6">
        <f>IF(A6&gt;=AP_INPUTS!B10,AP_OPEX!D19,0)</f>
        <v>0</v>
      </c>
      <c r="G6">
        <f>IF(AND(A6&gt;=AP_INPUTS!B10,A6&lt;AP_INPUTS!B10+AP_INPUTS!B9),AP_CAPEX!J20/AP_INPUTS!B9,0)</f>
        <v>0</v>
      </c>
      <c r="H6">
        <f t="shared" si="0"/>
        <v>0</v>
      </c>
      <c r="I6">
        <f>MAX(0,H6*AP_INPUTS!B8)</f>
        <v>0</v>
      </c>
      <c r="J6">
        <f t="shared" si="1"/>
        <v>-42764597.108146124</v>
      </c>
      <c r="K6">
        <f>1/(1+AP_INPUTS!B6)^A6</f>
        <v>0.82644628099173545</v>
      </c>
      <c r="L6">
        <f t="shared" si="2"/>
        <v>-35342642.23813729</v>
      </c>
      <c r="M6">
        <f>SUM($L$4:L6)</f>
        <v>-147599709.64702088</v>
      </c>
      <c r="N6">
        <f>IF(A6&gt;=AP_INPUTS!B10,AP_INPUTS!B11*(1-AP_INPUTS!B8)*K6,0)</f>
        <v>0</v>
      </c>
      <c r="O6">
        <f>(B6+C6+((E6-F6-G6)*(1-AP_INPUTS!B8)+G6))*K6</f>
        <v>-35342642.23813729</v>
      </c>
    </row>
    <row r="7" spans="1:15" ht="12" customHeight="1">
      <c r="A7">
        <v>3</v>
      </c>
      <c r="B7">
        <f>IF(A7=0,-AP_CAPEX!J23*AP_INPUTS!B14,IF(A7=1,-AP_CAPEX!J23*AP_INPUTS!B15,IF(A7=2,-AP_CAPEX!J23*AP_INPUTS!B16,0)))</f>
        <v>0</v>
      </c>
      <c r="C7">
        <f>IF(A7=2,-AP_CAPEX!J21,IF(A7=AP_INPUTS!B7,AP_CAPEX!J21,0))</f>
        <v>0</v>
      </c>
      <c r="D7">
        <f>IF(A7&gt;=AP_INPUTS!B10,AP_INPUTS!B11*AP_INPUTS!B12,0)</f>
        <v>23081338.379421812</v>
      </c>
      <c r="E7">
        <f>IF(A7&gt;=AP_INPUTS!B10,AP_INPUTS!B13,0)</f>
        <v>0</v>
      </c>
      <c r="F7">
        <f>IF(A7&gt;=AP_INPUTS!B10,AP_OPEX!D19,0)</f>
        <v>31685446.120629396</v>
      </c>
      <c r="G7">
        <f>IF(AND(A7&gt;=AP_INPUTS!B10,A7&lt;AP_INPUTS!B10+AP_INPUTS!B9),AP_CAPEX!J20/AP_INPUTS!B9,0)</f>
        <v>19091337.994708091</v>
      </c>
      <c r="H7">
        <f t="shared" si="0"/>
        <v>-27695445.735915676</v>
      </c>
      <c r="I7">
        <f>MAX(0,H7*AP_INPUTS!B8)</f>
        <v>0</v>
      </c>
      <c r="J7">
        <f t="shared" si="1"/>
        <v>-8604107.7412075847</v>
      </c>
      <c r="K7">
        <f>1/(1+AP_INPUTS!B6)^A7</f>
        <v>0.75131480090157754</v>
      </c>
      <c r="L7">
        <f t="shared" si="2"/>
        <v>-6464393.4945210982</v>
      </c>
      <c r="M7">
        <f>SUM($L$4:L7)</f>
        <v>-154064103.14154199</v>
      </c>
      <c r="N7">
        <f>IF(A7&gt;=AP_INPUTS!B10,AP_INPUTS!B11*(1-AP_INPUTS!B8)*K7,0)</f>
        <v>6782013.5682034763</v>
      </c>
      <c r="O7">
        <f>(B7+C7+((E7-F7-G7)*(1-AP_INPUTS!B8)+G7))*K7</f>
        <v>-15794381.259510536</v>
      </c>
    </row>
    <row r="8" spans="1:15" ht="12" customHeight="1">
      <c r="A8">
        <v>4</v>
      </c>
      <c r="B8">
        <f>IF(A8=0,-AP_CAPEX!J23*AP_INPUTS!B14,IF(A8=1,-AP_CAPEX!J23*AP_INPUTS!B15,IF(A8=2,-AP_CAPEX!J23*AP_INPUTS!B16,0)))</f>
        <v>0</v>
      </c>
      <c r="C8">
        <f>IF(A8=2,-AP_CAPEX!J21,IF(A8=AP_INPUTS!B7,AP_CAPEX!J21,0))</f>
        <v>0</v>
      </c>
      <c r="D8">
        <f>IF(A8&gt;=AP_INPUTS!B10,AP_INPUTS!B11*AP_INPUTS!B12,0)</f>
        <v>23081338.379421812</v>
      </c>
      <c r="E8">
        <f>IF(A8&gt;=AP_INPUTS!B10,AP_INPUTS!B13,0)</f>
        <v>0</v>
      </c>
      <c r="F8">
        <f>IF(A8&gt;=AP_INPUTS!B10,AP_OPEX!D19,0)</f>
        <v>31685446.120629396</v>
      </c>
      <c r="G8">
        <f>IF(AND(A8&gt;=AP_INPUTS!B10,A8&lt;AP_INPUTS!B10+AP_INPUTS!B9),AP_CAPEX!J20/AP_INPUTS!B9,0)</f>
        <v>19091337.994708091</v>
      </c>
      <c r="H8">
        <f t="shared" si="0"/>
        <v>-27695445.735915676</v>
      </c>
      <c r="I8">
        <f>MAX(0,H8*AP_INPUTS!B8)</f>
        <v>0</v>
      </c>
      <c r="J8">
        <f t="shared" si="1"/>
        <v>-8604107.7412075847</v>
      </c>
      <c r="K8">
        <f>1/(1+AP_INPUTS!B6)^A8</f>
        <v>0.68301345536507052</v>
      </c>
      <c r="L8">
        <f t="shared" si="2"/>
        <v>-5876721.358655544</v>
      </c>
      <c r="M8">
        <f>SUM($L$4:L8)</f>
        <v>-159940824.50019753</v>
      </c>
      <c r="N8">
        <f>IF(A8&gt;=AP_INPUTS!B10,AP_INPUTS!B11*(1-AP_INPUTS!B8)*K8,0)</f>
        <v>6165466.8801849782</v>
      </c>
      <c r="O8">
        <f>(B8+C8+((E8-F8-G8)*(1-AP_INPUTS!B8)+G8))*K8</f>
        <v>-14358528.417736853</v>
      </c>
    </row>
    <row r="9" spans="1:15" ht="12" customHeight="1">
      <c r="A9">
        <v>5</v>
      </c>
      <c r="B9">
        <f>IF(A9=0,-AP_CAPEX!J23*AP_INPUTS!B14,IF(A9=1,-AP_CAPEX!J23*AP_INPUTS!B15,IF(A9=2,-AP_CAPEX!J23*AP_INPUTS!B16,0)))</f>
        <v>0</v>
      </c>
      <c r="C9">
        <f>IF(A9=2,-AP_CAPEX!J21,IF(A9=AP_INPUTS!B7,AP_CAPEX!J21,0))</f>
        <v>0</v>
      </c>
      <c r="D9">
        <f>IF(A9&gt;=AP_INPUTS!B10,AP_INPUTS!B11*AP_INPUTS!B12,0)</f>
        <v>23081338.379421812</v>
      </c>
      <c r="E9">
        <f>IF(A9&gt;=AP_INPUTS!B10,AP_INPUTS!B13,0)</f>
        <v>0</v>
      </c>
      <c r="F9">
        <f>IF(A9&gt;=AP_INPUTS!B10,AP_OPEX!D19,0)</f>
        <v>31685446.120629396</v>
      </c>
      <c r="G9">
        <f>IF(AND(A9&gt;=AP_INPUTS!B10,A9&lt;AP_INPUTS!B10+AP_INPUTS!B9),AP_CAPEX!J20/AP_INPUTS!B9,0)</f>
        <v>19091337.994708091</v>
      </c>
      <c r="H9">
        <f t="shared" si="0"/>
        <v>-27695445.735915676</v>
      </c>
      <c r="I9">
        <f>MAX(0,H9*AP_INPUTS!B8)</f>
        <v>0</v>
      </c>
      <c r="J9">
        <f t="shared" si="1"/>
        <v>-8604107.7412075847</v>
      </c>
      <c r="K9">
        <f>1/(1+AP_INPUTS!B6)^A9</f>
        <v>0.62092132305915493</v>
      </c>
      <c r="L9">
        <f t="shared" si="2"/>
        <v>-5342473.9624141306</v>
      </c>
      <c r="M9">
        <f>SUM($L$4:L9)</f>
        <v>-165283298.46261168</v>
      </c>
      <c r="N9">
        <f>IF(A9&gt;=AP_INPUTS!B10,AP_INPUTS!B11*(1-AP_INPUTS!B8)*K9,0)</f>
        <v>5604969.8910772521</v>
      </c>
      <c r="O9">
        <f>(B9+C9+((E9-F9-G9)*(1-AP_INPUTS!B8)+G9))*K9</f>
        <v>-13053207.652488045</v>
      </c>
    </row>
    <row r="10" spans="1:15" ht="12" customHeight="1">
      <c r="A10">
        <v>6</v>
      </c>
      <c r="B10">
        <f>IF(A10=0,-AP_CAPEX!J23*AP_INPUTS!B14,IF(A10=1,-AP_CAPEX!J23*AP_INPUTS!B15,IF(A10=2,-AP_CAPEX!J23*AP_INPUTS!B16,0)))</f>
        <v>0</v>
      </c>
      <c r="C10">
        <f>IF(A10=2,-AP_CAPEX!J21,IF(A10=AP_INPUTS!B7,AP_CAPEX!J21,0))</f>
        <v>0</v>
      </c>
      <c r="D10">
        <f>IF(A10&gt;=AP_INPUTS!B10,AP_INPUTS!B11*AP_INPUTS!B12,0)</f>
        <v>23081338.379421812</v>
      </c>
      <c r="E10">
        <f>IF(A10&gt;=AP_INPUTS!B10,AP_INPUTS!B13,0)</f>
        <v>0</v>
      </c>
      <c r="F10">
        <f>IF(A10&gt;=AP_INPUTS!B10,AP_OPEX!D19,0)</f>
        <v>31685446.120629396</v>
      </c>
      <c r="G10">
        <f>IF(AND(A10&gt;=AP_INPUTS!B10,A10&lt;AP_INPUTS!B10+AP_INPUTS!B9),AP_CAPEX!J20/AP_INPUTS!B9,0)</f>
        <v>19091337.994708091</v>
      </c>
      <c r="H10">
        <f t="shared" si="0"/>
        <v>-27695445.735915676</v>
      </c>
      <c r="I10">
        <f>MAX(0,H10*AP_INPUTS!B8)</f>
        <v>0</v>
      </c>
      <c r="J10">
        <f t="shared" si="1"/>
        <v>-8604107.7412075847</v>
      </c>
      <c r="K10">
        <f>1/(1+AP_INPUTS!B6)^A10</f>
        <v>0.56447393005377722</v>
      </c>
      <c r="L10">
        <f t="shared" si="2"/>
        <v>-4856794.5112855732</v>
      </c>
      <c r="M10">
        <f>SUM($L$4:L10)</f>
        <v>-170140092.97389725</v>
      </c>
      <c r="N10">
        <f>IF(A10&gt;=AP_INPUTS!B10,AP_INPUTS!B11*(1-AP_INPUTS!B8)*K10,0)</f>
        <v>5095427.173706593</v>
      </c>
      <c r="O10">
        <f>(B10+C10+((E10-F10-G10)*(1-AP_INPUTS!B8)+G10))*K10</f>
        <v>-11866552.411352769</v>
      </c>
    </row>
    <row r="11" spans="1:15" ht="12" customHeight="1">
      <c r="A11">
        <v>7</v>
      </c>
      <c r="B11">
        <f>IF(A11=0,-AP_CAPEX!J23*AP_INPUTS!B14,IF(A11=1,-AP_CAPEX!J23*AP_INPUTS!B15,IF(A11=2,-AP_CAPEX!J23*AP_INPUTS!B16,0)))</f>
        <v>0</v>
      </c>
      <c r="C11">
        <f>IF(A11=2,-AP_CAPEX!J21,IF(A11=AP_INPUTS!B7,AP_CAPEX!J21,0))</f>
        <v>0</v>
      </c>
      <c r="D11">
        <f>IF(A11&gt;=AP_INPUTS!B10,AP_INPUTS!B11*AP_INPUTS!B12,0)</f>
        <v>23081338.379421812</v>
      </c>
      <c r="E11">
        <f>IF(A11&gt;=AP_INPUTS!B10,AP_INPUTS!B13,0)</f>
        <v>0</v>
      </c>
      <c r="F11">
        <f>IF(A11&gt;=AP_INPUTS!B10,AP_OPEX!D19,0)</f>
        <v>31685446.120629396</v>
      </c>
      <c r="G11">
        <f>IF(AND(A11&gt;=AP_INPUTS!B10,A11&lt;AP_INPUTS!B10+AP_INPUTS!B9),AP_CAPEX!J20/AP_INPUTS!B9,0)</f>
        <v>19091337.994708091</v>
      </c>
      <c r="H11">
        <f t="shared" si="0"/>
        <v>-27695445.735915676</v>
      </c>
      <c r="I11">
        <f>MAX(0,H11*AP_INPUTS!B8)</f>
        <v>0</v>
      </c>
      <c r="J11">
        <f t="shared" si="1"/>
        <v>-8604107.7412075847</v>
      </c>
      <c r="K11">
        <f>1/(1+AP_INPUTS!B6)^A11</f>
        <v>0.51315811823070645</v>
      </c>
      <c r="L11">
        <f t="shared" si="2"/>
        <v>-4415267.7375323381</v>
      </c>
      <c r="M11">
        <f>SUM($L$4:L11)</f>
        <v>-174555360.7114296</v>
      </c>
      <c r="N11">
        <f>IF(A11&gt;=AP_INPUTS!B10,AP_INPUTS!B11*(1-AP_INPUTS!B8)*K11,0)</f>
        <v>4632206.521551447</v>
      </c>
      <c r="O11">
        <f>(B11+C11+((E11-F11-G11)*(1-AP_INPUTS!B8)+G11))*K11</f>
        <v>-10787774.919411605</v>
      </c>
    </row>
    <row r="12" spans="1:15" ht="12" customHeight="1">
      <c r="A12">
        <v>8</v>
      </c>
      <c r="B12">
        <f>IF(A12=0,-AP_CAPEX!J23*AP_INPUTS!B14,IF(A12=1,-AP_CAPEX!J23*AP_INPUTS!B15,IF(A12=2,-AP_CAPEX!J23*AP_INPUTS!B16,0)))</f>
        <v>0</v>
      </c>
      <c r="C12">
        <f>IF(A12=2,-AP_CAPEX!J21,IF(A12=AP_INPUTS!B7,AP_CAPEX!J21,0))</f>
        <v>0</v>
      </c>
      <c r="D12">
        <f>IF(A12&gt;=AP_INPUTS!B10,AP_INPUTS!B11*AP_INPUTS!B12,0)</f>
        <v>23081338.379421812</v>
      </c>
      <c r="E12">
        <f>IF(A12&gt;=AP_INPUTS!B10,AP_INPUTS!B13,0)</f>
        <v>0</v>
      </c>
      <c r="F12">
        <f>IF(A12&gt;=AP_INPUTS!B10,AP_OPEX!D19,0)</f>
        <v>31685446.120629396</v>
      </c>
      <c r="G12">
        <f>IF(AND(A12&gt;=AP_INPUTS!B10,A12&lt;AP_INPUTS!B10+AP_INPUTS!B9),AP_CAPEX!J20/AP_INPUTS!B9,0)</f>
        <v>19091337.994708091</v>
      </c>
      <c r="H12">
        <f t="shared" si="0"/>
        <v>-27695445.735915676</v>
      </c>
      <c r="I12">
        <f>MAX(0,H12*AP_INPUTS!B8)</f>
        <v>0</v>
      </c>
      <c r="J12">
        <f t="shared" si="1"/>
        <v>-8604107.7412075847</v>
      </c>
      <c r="K12">
        <f>1/(1+AP_INPUTS!B6)^A12</f>
        <v>0.46650738020973315</v>
      </c>
      <c r="L12">
        <f t="shared" si="2"/>
        <v>-4013879.7613930348</v>
      </c>
      <c r="M12">
        <f>SUM($L$4:L12)</f>
        <v>-178569240.47282264</v>
      </c>
      <c r="N12">
        <f>IF(A12&gt;=AP_INPUTS!B10,AP_INPUTS!B11*(1-AP_INPUTS!B8)*K12,0)</f>
        <v>4211096.837774043</v>
      </c>
      <c r="O12">
        <f>(B12+C12+((E12-F12-G12)*(1-AP_INPUTS!B8)+G12))*K12</f>
        <v>-9807068.1085560061</v>
      </c>
    </row>
    <row r="13" spans="1:15" ht="12" customHeight="1">
      <c r="A13">
        <v>9</v>
      </c>
      <c r="B13">
        <f>IF(A13=0,-AP_CAPEX!J23*AP_INPUTS!B14,IF(A13=1,-AP_CAPEX!J23*AP_INPUTS!B15,IF(A13=2,-AP_CAPEX!J23*AP_INPUTS!B16,0)))</f>
        <v>0</v>
      </c>
      <c r="C13">
        <f>IF(A13=2,-AP_CAPEX!J21,IF(A13=AP_INPUTS!B7,AP_CAPEX!J21,0))</f>
        <v>0</v>
      </c>
      <c r="D13">
        <f>IF(A13&gt;=AP_INPUTS!B10,AP_INPUTS!B11*AP_INPUTS!B12,0)</f>
        <v>23081338.379421812</v>
      </c>
      <c r="E13">
        <f>IF(A13&gt;=AP_INPUTS!B10,AP_INPUTS!B13,0)</f>
        <v>0</v>
      </c>
      <c r="F13">
        <f>IF(A13&gt;=AP_INPUTS!B10,AP_OPEX!D19,0)</f>
        <v>31685446.120629396</v>
      </c>
      <c r="G13">
        <f>IF(AND(A13&gt;=AP_INPUTS!B10,A13&lt;AP_INPUTS!B10+AP_INPUTS!B9),AP_CAPEX!J20/AP_INPUTS!B9,0)</f>
        <v>19091337.994708091</v>
      </c>
      <c r="H13">
        <f t="shared" si="0"/>
        <v>-27695445.735915676</v>
      </c>
      <c r="I13">
        <f>MAX(0,H13*AP_INPUTS!B8)</f>
        <v>0</v>
      </c>
      <c r="J13">
        <f t="shared" si="1"/>
        <v>-8604107.7412075847</v>
      </c>
      <c r="K13">
        <f>1/(1+AP_INPUTS!B6)^A13</f>
        <v>0.42409761837248466</v>
      </c>
      <c r="L13">
        <f t="shared" si="2"/>
        <v>-3648981.6012663953</v>
      </c>
      <c r="M13">
        <f>SUM($L$4:L13)</f>
        <v>-182218222.07408902</v>
      </c>
      <c r="N13">
        <f>IF(A13&gt;=AP_INPUTS!B10,AP_INPUTS!B11*(1-AP_INPUTS!B8)*K13,0)</f>
        <v>3828269.8525218572</v>
      </c>
      <c r="O13">
        <f>(B13+C13+((E13-F13-G13)*(1-AP_INPUTS!B8)+G13))*K13</f>
        <v>-8915516.4623236414</v>
      </c>
    </row>
    <row r="14" spans="1:15" ht="12" customHeight="1">
      <c r="A14">
        <v>10</v>
      </c>
      <c r="B14">
        <f>IF(A14=0,-AP_CAPEX!J23*AP_INPUTS!B14,IF(A14=1,-AP_CAPEX!J23*AP_INPUTS!B15,IF(A14=2,-AP_CAPEX!J23*AP_INPUTS!B16,0)))</f>
        <v>0</v>
      </c>
      <c r="C14">
        <f>IF(A14=2,-AP_CAPEX!J21,IF(A14=AP_INPUTS!B7,AP_CAPEX!J21,0))</f>
        <v>0</v>
      </c>
      <c r="D14">
        <f>IF(A14&gt;=AP_INPUTS!B10,AP_INPUTS!B11*AP_INPUTS!B12,0)</f>
        <v>23081338.379421812</v>
      </c>
      <c r="E14">
        <f>IF(A14&gt;=AP_INPUTS!B10,AP_INPUTS!B13,0)</f>
        <v>0</v>
      </c>
      <c r="F14">
        <f>IF(A14&gt;=AP_INPUTS!B10,AP_OPEX!D19,0)</f>
        <v>31685446.120629396</v>
      </c>
      <c r="G14">
        <f>IF(AND(A14&gt;=AP_INPUTS!B10,A14&lt;AP_INPUTS!B10+AP_INPUTS!B9),AP_CAPEX!J20/AP_INPUTS!B9,0)</f>
        <v>0</v>
      </c>
      <c r="H14">
        <f t="shared" si="0"/>
        <v>-8604107.7412075847</v>
      </c>
      <c r="I14">
        <f>MAX(0,H14*AP_INPUTS!B8)</f>
        <v>0</v>
      </c>
      <c r="J14">
        <f t="shared" si="1"/>
        <v>-8604107.7412075847</v>
      </c>
      <c r="K14">
        <f>1/(1+AP_INPUTS!B6)^A14</f>
        <v>0.38554328942953148</v>
      </c>
      <c r="L14">
        <f t="shared" si="2"/>
        <v>-3317256.0011512684</v>
      </c>
      <c r="M14">
        <f>SUM($L$4:L14)</f>
        <v>-185535478.07524028</v>
      </c>
      <c r="N14">
        <f>IF(A14&gt;=AP_INPUTS!B10,AP_INPUTS!B11*(1-AP_INPUTS!B8)*K14,0)</f>
        <v>3480245.3204744151</v>
      </c>
      <c r="O14">
        <f>(B14+C14+((E14-F14-G14)*(1-AP_INPUTS!B8)+G14))*K14</f>
        <v>-9650727.7882678192</v>
      </c>
    </row>
    <row r="15" spans="1:15" ht="12" customHeight="1">
      <c r="A15">
        <v>11</v>
      </c>
      <c r="B15">
        <f>IF(A15=0,-AP_CAPEX!J23*AP_INPUTS!B14,IF(A15=1,-AP_CAPEX!J23*AP_INPUTS!B15,IF(A15=2,-AP_CAPEX!J23*AP_INPUTS!B16,0)))</f>
        <v>0</v>
      </c>
      <c r="C15">
        <f>IF(A15=2,-AP_CAPEX!J21,IF(A15=AP_INPUTS!B7,AP_CAPEX!J21,0))</f>
        <v>0</v>
      </c>
      <c r="D15">
        <f>IF(A15&gt;=AP_INPUTS!B10,AP_INPUTS!B11*AP_INPUTS!B12,0)</f>
        <v>23081338.379421812</v>
      </c>
      <c r="E15">
        <f>IF(A15&gt;=AP_INPUTS!B10,AP_INPUTS!B13,0)</f>
        <v>0</v>
      </c>
      <c r="F15">
        <f>IF(A15&gt;=AP_INPUTS!B10,AP_OPEX!D19,0)</f>
        <v>31685446.120629396</v>
      </c>
      <c r="G15">
        <f>IF(AND(A15&gt;=AP_INPUTS!B10,A15&lt;AP_INPUTS!B10+AP_INPUTS!B9),AP_CAPEX!J20/AP_INPUTS!B9,0)</f>
        <v>0</v>
      </c>
      <c r="H15">
        <f t="shared" si="0"/>
        <v>-8604107.7412075847</v>
      </c>
      <c r="I15">
        <f>MAX(0,H15*AP_INPUTS!B8)</f>
        <v>0</v>
      </c>
      <c r="J15">
        <f t="shared" si="1"/>
        <v>-8604107.7412075847</v>
      </c>
      <c r="K15">
        <f>1/(1+AP_INPUTS!B6)^A15</f>
        <v>0.3504938994813922</v>
      </c>
      <c r="L15">
        <f t="shared" si="2"/>
        <v>-3015687.2737738797</v>
      </c>
      <c r="M15">
        <f>SUM($L$4:L15)</f>
        <v>-188551165.34901416</v>
      </c>
      <c r="N15">
        <f>IF(A15&gt;=AP_INPUTS!B10,AP_INPUTS!B11*(1-AP_INPUTS!B8)*K15,0)</f>
        <v>3163859.382249468</v>
      </c>
      <c r="O15">
        <f>(B15+C15+((E15-F15-G15)*(1-AP_INPUTS!B8)+G15))*K15</f>
        <v>-8773388.8984252904</v>
      </c>
    </row>
    <row r="16" spans="1:15" ht="12" customHeight="1">
      <c r="A16">
        <v>12</v>
      </c>
      <c r="B16">
        <f>IF(A16=0,-AP_CAPEX!J23*AP_INPUTS!B14,IF(A16=1,-AP_CAPEX!J23*AP_INPUTS!B15,IF(A16=2,-AP_CAPEX!J23*AP_INPUTS!B16,0)))</f>
        <v>0</v>
      </c>
      <c r="C16">
        <f>IF(A16=2,-AP_CAPEX!J21,IF(A16=AP_INPUTS!B7,AP_CAPEX!J21,0))</f>
        <v>0</v>
      </c>
      <c r="D16">
        <f>IF(A16&gt;=AP_INPUTS!B10,AP_INPUTS!B11*AP_INPUTS!B12,0)</f>
        <v>23081338.379421812</v>
      </c>
      <c r="E16">
        <f>IF(A16&gt;=AP_INPUTS!B10,AP_INPUTS!B13,0)</f>
        <v>0</v>
      </c>
      <c r="F16">
        <f>IF(A16&gt;=AP_INPUTS!B10,AP_OPEX!D19,0)</f>
        <v>31685446.120629396</v>
      </c>
      <c r="G16">
        <f>IF(AND(A16&gt;=AP_INPUTS!B10,A16&lt;AP_INPUTS!B10+AP_INPUTS!B9),AP_CAPEX!J20/AP_INPUTS!B9,0)</f>
        <v>0</v>
      </c>
      <c r="H16">
        <f t="shared" si="0"/>
        <v>-8604107.7412075847</v>
      </c>
      <c r="I16">
        <f>MAX(0,H16*AP_INPUTS!B8)</f>
        <v>0</v>
      </c>
      <c r="J16">
        <f t="shared" si="1"/>
        <v>-8604107.7412075847</v>
      </c>
      <c r="K16">
        <f>1/(1+AP_INPUTS!B6)^A16</f>
        <v>0.31863081771035656</v>
      </c>
      <c r="L16">
        <f t="shared" si="2"/>
        <v>-2741533.8852489819</v>
      </c>
      <c r="M16">
        <f>SUM($L$4:L16)</f>
        <v>-191292699.23426315</v>
      </c>
      <c r="N16">
        <f>IF(A16&gt;=AP_INPUTS!B10,AP_INPUTS!B11*(1-AP_INPUTS!B8)*K16,0)</f>
        <v>2876235.8020449709</v>
      </c>
      <c r="O16">
        <f>(B16+C16+((E16-F16-G16)*(1-AP_INPUTS!B8)+G16))*K16</f>
        <v>-7975808.0894775363</v>
      </c>
    </row>
    <row r="17" spans="1:15" ht="12" customHeight="1">
      <c r="A17">
        <v>13</v>
      </c>
      <c r="B17">
        <f>IF(A17=0,-AP_CAPEX!J23*AP_INPUTS!B14,IF(A17=1,-AP_CAPEX!J23*AP_INPUTS!B15,IF(A17=2,-AP_CAPEX!J23*AP_INPUTS!B16,0)))</f>
        <v>0</v>
      </c>
      <c r="C17">
        <f>IF(A17=2,-AP_CAPEX!J21,IF(A17=AP_INPUTS!B7,AP_CAPEX!J21,0))</f>
        <v>0</v>
      </c>
      <c r="D17">
        <f>IF(A17&gt;=AP_INPUTS!B10,AP_INPUTS!B11*AP_INPUTS!B12,0)</f>
        <v>23081338.379421812</v>
      </c>
      <c r="E17">
        <f>IF(A17&gt;=AP_INPUTS!B10,AP_INPUTS!B13,0)</f>
        <v>0</v>
      </c>
      <c r="F17">
        <f>IF(A17&gt;=AP_INPUTS!B10,AP_OPEX!D19,0)</f>
        <v>31685446.120629396</v>
      </c>
      <c r="G17">
        <f>IF(AND(A17&gt;=AP_INPUTS!B10,A17&lt;AP_INPUTS!B10+AP_INPUTS!B9),AP_CAPEX!J20/AP_INPUTS!B9,0)</f>
        <v>0</v>
      </c>
      <c r="H17">
        <f t="shared" si="0"/>
        <v>-8604107.7412075847</v>
      </c>
      <c r="I17">
        <f>MAX(0,H17*AP_INPUTS!B8)</f>
        <v>0</v>
      </c>
      <c r="J17">
        <f t="shared" si="1"/>
        <v>-8604107.7412075847</v>
      </c>
      <c r="K17">
        <f>1/(1+AP_INPUTS!B6)^A17</f>
        <v>0.28966437973668779</v>
      </c>
      <c r="L17">
        <f t="shared" si="2"/>
        <v>-2492303.532044529</v>
      </c>
      <c r="M17">
        <f>SUM($L$4:L17)</f>
        <v>-193785002.76630768</v>
      </c>
      <c r="N17">
        <f>IF(A17&gt;=AP_INPUTS!B10,AP_INPUTS!B11*(1-AP_INPUTS!B8)*K17,0)</f>
        <v>2614759.820040883</v>
      </c>
      <c r="O17">
        <f>(B17+C17+((E17-F17-G17)*(1-AP_INPUTS!B8)+G17))*K17</f>
        <v>-7250734.6267977608</v>
      </c>
    </row>
    <row r="18" spans="1:15" ht="12" customHeight="1">
      <c r="A18">
        <v>14</v>
      </c>
      <c r="B18">
        <f>IF(A18=0,-AP_CAPEX!J23*AP_INPUTS!B14,IF(A18=1,-AP_CAPEX!J23*AP_INPUTS!B15,IF(A18=2,-AP_CAPEX!J23*AP_INPUTS!B16,0)))</f>
        <v>0</v>
      </c>
      <c r="C18">
        <f>IF(A18=2,-AP_CAPEX!J21,IF(A18=AP_INPUTS!B7,AP_CAPEX!J21,0))</f>
        <v>0</v>
      </c>
      <c r="D18">
        <f>IF(A18&gt;=AP_INPUTS!B10,AP_INPUTS!B11*AP_INPUTS!B12,0)</f>
        <v>23081338.379421812</v>
      </c>
      <c r="E18">
        <f>IF(A18&gt;=AP_INPUTS!B10,AP_INPUTS!B13,0)</f>
        <v>0</v>
      </c>
      <c r="F18">
        <f>IF(A18&gt;=AP_INPUTS!B10,AP_OPEX!D19,0)</f>
        <v>31685446.120629396</v>
      </c>
      <c r="G18">
        <f>IF(AND(A18&gt;=AP_INPUTS!B10,A18&lt;AP_INPUTS!B10+AP_INPUTS!B9),AP_CAPEX!J20/AP_INPUTS!B9,0)</f>
        <v>0</v>
      </c>
      <c r="H18">
        <f t="shared" si="0"/>
        <v>-8604107.7412075847</v>
      </c>
      <c r="I18">
        <f>MAX(0,H18*AP_INPUTS!B8)</f>
        <v>0</v>
      </c>
      <c r="J18">
        <f t="shared" si="1"/>
        <v>-8604107.7412075847</v>
      </c>
      <c r="K18">
        <f>1/(1+AP_INPUTS!B6)^A18</f>
        <v>0.26333125430607973</v>
      </c>
      <c r="L18">
        <f t="shared" si="2"/>
        <v>-2265730.4836768438</v>
      </c>
      <c r="M18">
        <f>SUM($L$4:L18)</f>
        <v>-196050733.24998453</v>
      </c>
      <c r="N18">
        <f>IF(A18&gt;=AP_INPUTS!B10,AP_INPUTS!B11*(1-AP_INPUTS!B8)*K18,0)</f>
        <v>2377054.3818553472</v>
      </c>
      <c r="O18">
        <f>(B18+C18+((E18-F18-G18)*(1-AP_INPUTS!B8)+G18))*K18</f>
        <v>-6591576.9334525075</v>
      </c>
    </row>
    <row r="19" spans="1:15" ht="12" customHeight="1">
      <c r="A19">
        <v>15</v>
      </c>
      <c r="B19">
        <f>IF(A19=0,-AP_CAPEX!J23*AP_INPUTS!B14,IF(A19=1,-AP_CAPEX!J23*AP_INPUTS!B15,IF(A19=2,-AP_CAPEX!J23*AP_INPUTS!B16,0)))</f>
        <v>0</v>
      </c>
      <c r="C19">
        <f>IF(A19=2,-AP_CAPEX!J21,IF(A19=AP_INPUTS!B7,AP_CAPEX!J21,0))</f>
        <v>0</v>
      </c>
      <c r="D19">
        <f>IF(A19&gt;=AP_INPUTS!B10,AP_INPUTS!B11*AP_INPUTS!B12,0)</f>
        <v>23081338.379421812</v>
      </c>
      <c r="E19">
        <f>IF(A19&gt;=AP_INPUTS!B10,AP_INPUTS!B13,0)</f>
        <v>0</v>
      </c>
      <c r="F19">
        <f>IF(A19&gt;=AP_INPUTS!B10,AP_OPEX!D19,0)</f>
        <v>31685446.120629396</v>
      </c>
      <c r="G19">
        <f>IF(AND(A19&gt;=AP_INPUTS!B10,A19&lt;AP_INPUTS!B10+AP_INPUTS!B9),AP_CAPEX!J20/AP_INPUTS!B9,0)</f>
        <v>0</v>
      </c>
      <c r="H19">
        <f t="shared" si="0"/>
        <v>-8604107.7412075847</v>
      </c>
      <c r="I19">
        <f>MAX(0,H19*AP_INPUTS!B8)</f>
        <v>0</v>
      </c>
      <c r="J19">
        <f t="shared" si="1"/>
        <v>-8604107.7412075847</v>
      </c>
      <c r="K19">
        <f>1/(1+AP_INPUTS!B6)^A19</f>
        <v>0.23939204936916339</v>
      </c>
      <c r="L19">
        <f t="shared" si="2"/>
        <v>-2059754.9851607671</v>
      </c>
      <c r="M19">
        <f>SUM($L$4:L19)</f>
        <v>-198110488.2351453</v>
      </c>
      <c r="N19">
        <f>IF(A19&gt;=AP_INPUTS!B10,AP_INPUTS!B11*(1-AP_INPUTS!B8)*K19,0)</f>
        <v>2160958.5289594065</v>
      </c>
      <c r="O19">
        <f>(B19+C19+((E19-F19-G19)*(1-AP_INPUTS!B8)+G19))*K19</f>
        <v>-5992342.6667750068</v>
      </c>
    </row>
    <row r="20" spans="1:15" ht="12" customHeight="1">
      <c r="A20">
        <v>16</v>
      </c>
      <c r="B20">
        <f>IF(A20=0,-AP_CAPEX!J23*AP_INPUTS!B14,IF(A20=1,-AP_CAPEX!J23*AP_INPUTS!B15,IF(A20=2,-AP_CAPEX!J23*AP_INPUTS!B16,0)))</f>
        <v>0</v>
      </c>
      <c r="C20">
        <f>IF(A20=2,-AP_CAPEX!J21,IF(A20=AP_INPUTS!B7,AP_CAPEX!J21,0))</f>
        <v>0</v>
      </c>
      <c r="D20">
        <f>IF(A20&gt;=AP_INPUTS!B10,AP_INPUTS!B11*AP_INPUTS!B12,0)</f>
        <v>23081338.379421812</v>
      </c>
      <c r="E20">
        <f>IF(A20&gt;=AP_INPUTS!B10,AP_INPUTS!B13,0)</f>
        <v>0</v>
      </c>
      <c r="F20">
        <f>IF(A20&gt;=AP_INPUTS!B10,AP_OPEX!D19,0)</f>
        <v>31685446.120629396</v>
      </c>
      <c r="G20">
        <f>IF(AND(A20&gt;=AP_INPUTS!B10,A20&lt;AP_INPUTS!B10+AP_INPUTS!B9),AP_CAPEX!J20/AP_INPUTS!B9,0)</f>
        <v>0</v>
      </c>
      <c r="H20">
        <f t="shared" si="0"/>
        <v>-8604107.7412075847</v>
      </c>
      <c r="I20">
        <f>MAX(0,H20*AP_INPUTS!B8)</f>
        <v>0</v>
      </c>
      <c r="J20">
        <f t="shared" si="1"/>
        <v>-8604107.7412075847</v>
      </c>
      <c r="K20">
        <f>1/(1+AP_INPUTS!B6)^A20</f>
        <v>0.21762913579014853</v>
      </c>
      <c r="L20">
        <f t="shared" si="2"/>
        <v>-1872504.5319643337</v>
      </c>
      <c r="M20">
        <f>SUM($L$4:L20)</f>
        <v>-199982992.76710963</v>
      </c>
      <c r="N20">
        <f>IF(A20&gt;=AP_INPUTS!B10,AP_INPUTS!B11*(1-AP_INPUTS!B8)*K20,0)</f>
        <v>1964507.7535994605</v>
      </c>
      <c r="O20">
        <f>(B20+C20+((E20-F20-G20)*(1-AP_INPUTS!B8)+G20))*K20</f>
        <v>-5447584.2425227333</v>
      </c>
    </row>
    <row r="21" spans="1:15" ht="12" customHeight="1">
      <c r="A21">
        <v>17</v>
      </c>
      <c r="B21">
        <f>IF(A21=0,-AP_CAPEX!J23*AP_INPUTS!B14,IF(A21=1,-AP_CAPEX!J23*AP_INPUTS!B15,IF(A21=2,-AP_CAPEX!J23*AP_INPUTS!B16,0)))</f>
        <v>0</v>
      </c>
      <c r="C21">
        <f>IF(A21=2,-AP_CAPEX!J21,IF(A21=AP_INPUTS!B7,AP_CAPEX!J21,0))</f>
        <v>0</v>
      </c>
      <c r="D21">
        <f>IF(A21&gt;=AP_INPUTS!B10,AP_INPUTS!B11*AP_INPUTS!B12,0)</f>
        <v>23081338.379421812</v>
      </c>
      <c r="E21">
        <f>IF(A21&gt;=AP_INPUTS!B10,AP_INPUTS!B13,0)</f>
        <v>0</v>
      </c>
      <c r="F21">
        <f>IF(A21&gt;=AP_INPUTS!B10,AP_OPEX!D19,0)</f>
        <v>31685446.120629396</v>
      </c>
      <c r="G21">
        <f>IF(AND(A21&gt;=AP_INPUTS!B10,A21&lt;AP_INPUTS!B10+AP_INPUTS!B9),AP_CAPEX!J20/AP_INPUTS!B9,0)</f>
        <v>0</v>
      </c>
      <c r="H21">
        <f t="shared" si="0"/>
        <v>-8604107.7412075847</v>
      </c>
      <c r="I21">
        <f>MAX(0,H21*AP_INPUTS!B8)</f>
        <v>0</v>
      </c>
      <c r="J21">
        <f t="shared" si="1"/>
        <v>-8604107.7412075847</v>
      </c>
      <c r="K21">
        <f>1/(1+AP_INPUTS!B6)^A21</f>
        <v>0.19784466890013502</v>
      </c>
      <c r="L21">
        <f t="shared" si="2"/>
        <v>-1702276.8472403032</v>
      </c>
      <c r="M21">
        <f>SUM($L$4:L21)</f>
        <v>-201685269.61434993</v>
      </c>
      <c r="N21">
        <f>IF(A21&gt;=AP_INPUTS!B10,AP_INPUTS!B11*(1-AP_INPUTS!B8)*K21,0)</f>
        <v>1785916.139635873</v>
      </c>
      <c r="O21">
        <f>(B21+C21+((E21-F21-G21)*(1-AP_INPUTS!B8)+G21))*K21</f>
        <v>-4952349.3113843026</v>
      </c>
    </row>
    <row r="22" spans="1:15" ht="12" customHeight="1">
      <c r="A22">
        <v>18</v>
      </c>
      <c r="B22">
        <f>IF(A22=0,-AP_CAPEX!J23*AP_INPUTS!B14,IF(A22=1,-AP_CAPEX!J23*AP_INPUTS!B15,IF(A22=2,-AP_CAPEX!J23*AP_INPUTS!B16,0)))</f>
        <v>0</v>
      </c>
      <c r="C22">
        <f>IF(A22=2,-AP_CAPEX!J21,IF(A22=AP_INPUTS!B7,AP_CAPEX!J21,0))</f>
        <v>0</v>
      </c>
      <c r="D22">
        <f>IF(A22&gt;=AP_INPUTS!B10,AP_INPUTS!B11*AP_INPUTS!B12,0)</f>
        <v>23081338.379421812</v>
      </c>
      <c r="E22">
        <f>IF(A22&gt;=AP_INPUTS!B10,AP_INPUTS!B13,0)</f>
        <v>0</v>
      </c>
      <c r="F22">
        <f>IF(A22&gt;=AP_INPUTS!B10,AP_OPEX!D19,0)</f>
        <v>31685446.120629396</v>
      </c>
      <c r="G22">
        <f>IF(AND(A22&gt;=AP_INPUTS!B10,A22&lt;AP_INPUTS!B10+AP_INPUTS!B9),AP_CAPEX!J20/AP_INPUTS!B9,0)</f>
        <v>0</v>
      </c>
      <c r="H22">
        <f t="shared" si="0"/>
        <v>-8604107.7412075847</v>
      </c>
      <c r="I22">
        <f>MAX(0,H22*AP_INPUTS!B8)</f>
        <v>0</v>
      </c>
      <c r="J22">
        <f t="shared" si="1"/>
        <v>-8604107.7412075847</v>
      </c>
      <c r="K22">
        <f>1/(1+AP_INPUTS!B6)^A22</f>
        <v>0.17985878990921364</v>
      </c>
      <c r="L22">
        <f t="shared" si="2"/>
        <v>-1547524.4065820938</v>
      </c>
      <c r="M22">
        <f>SUM($L$4:L22)</f>
        <v>-203232794.02093202</v>
      </c>
      <c r="N22">
        <f>IF(A22&gt;=AP_INPUTS!B10,AP_INPUTS!B11*(1-AP_INPUTS!B8)*K22,0)</f>
        <v>1623560.1269417028</v>
      </c>
      <c r="O22">
        <f>(B22+C22+((E22-F22-G22)*(1-AP_INPUTS!B8)+G22))*K22</f>
        <v>-4502135.7376220934</v>
      </c>
    </row>
    <row r="23" spans="1:15" ht="12" customHeight="1">
      <c r="A23">
        <v>19</v>
      </c>
      <c r="B23">
        <f>IF(A23=0,-AP_CAPEX!J23*AP_INPUTS!B14,IF(A23=1,-AP_CAPEX!J23*AP_INPUTS!B15,IF(A23=2,-AP_CAPEX!J23*AP_INPUTS!B16,0)))</f>
        <v>0</v>
      </c>
      <c r="C23">
        <f>IF(A23=2,-AP_CAPEX!J21,IF(A23=AP_INPUTS!B7,AP_CAPEX!J21,0))</f>
        <v>0</v>
      </c>
      <c r="D23">
        <f>IF(A23&gt;=AP_INPUTS!B10,AP_INPUTS!B11*AP_INPUTS!B12,0)</f>
        <v>23081338.379421812</v>
      </c>
      <c r="E23">
        <f>IF(A23&gt;=AP_INPUTS!B10,AP_INPUTS!B13,0)</f>
        <v>0</v>
      </c>
      <c r="F23">
        <f>IF(A23&gt;=AP_INPUTS!B10,AP_OPEX!D19,0)</f>
        <v>31685446.120629396</v>
      </c>
      <c r="G23">
        <f>IF(AND(A23&gt;=AP_INPUTS!B10,A23&lt;AP_INPUTS!B10+AP_INPUTS!B9),AP_CAPEX!J20/AP_INPUTS!B9,0)</f>
        <v>0</v>
      </c>
      <c r="H23">
        <f t="shared" si="0"/>
        <v>-8604107.7412075847</v>
      </c>
      <c r="I23">
        <f>MAX(0,H23*AP_INPUTS!B8)</f>
        <v>0</v>
      </c>
      <c r="J23">
        <f t="shared" si="1"/>
        <v>-8604107.7412075847</v>
      </c>
      <c r="K23">
        <f>1/(1+AP_INPUTS!B6)^A23</f>
        <v>0.16350799082655781</v>
      </c>
      <c r="L23">
        <f t="shared" si="2"/>
        <v>-1406840.3696200848</v>
      </c>
      <c r="M23">
        <f>SUM($L$4:L23)</f>
        <v>-204639634.3905521</v>
      </c>
      <c r="N23">
        <f>IF(A23&gt;=AP_INPUTS!B10,AP_INPUTS!B11*(1-AP_INPUTS!B8)*K23,0)</f>
        <v>1475963.7517651839</v>
      </c>
      <c r="O23">
        <f>(B23+C23+((E23-F23-G23)*(1-AP_INPUTS!B8)+G23))*K23</f>
        <v>-4092850.6705655381</v>
      </c>
    </row>
    <row r="24" spans="1:15" ht="12" customHeight="1">
      <c r="A24">
        <v>20</v>
      </c>
      <c r="B24">
        <f>IF(A24=0,-AP_CAPEX!J23*AP_INPUTS!B14,IF(A24=1,-AP_CAPEX!J23*AP_INPUTS!B15,IF(A24=2,-AP_CAPEX!J23*AP_INPUTS!B16,0)))</f>
        <v>0</v>
      </c>
      <c r="C24">
        <f>IF(A24=2,-AP_CAPEX!J21,IF(A24=AP_INPUTS!B7,AP_CAPEX!J21,0))</f>
        <v>13363936.596295664</v>
      </c>
      <c r="D24">
        <f>IF(A24&gt;=AP_INPUTS!B10,AP_INPUTS!B11*AP_INPUTS!B12,0)</f>
        <v>23081338.379421812</v>
      </c>
      <c r="E24">
        <f>IF(A24&gt;=AP_INPUTS!B10,AP_INPUTS!B13,0)</f>
        <v>0</v>
      </c>
      <c r="F24">
        <f>IF(A24&gt;=AP_INPUTS!B10,AP_OPEX!D19,0)</f>
        <v>31685446.120629396</v>
      </c>
      <c r="G24">
        <f>IF(AND(A24&gt;=AP_INPUTS!B10,A24&lt;AP_INPUTS!B10+AP_INPUTS!B9),AP_CAPEX!J20/AP_INPUTS!B9,0)</f>
        <v>0</v>
      </c>
      <c r="H24">
        <f t="shared" si="0"/>
        <v>-8604107.7412075847</v>
      </c>
      <c r="I24">
        <f>MAX(0,H24*AP_INPUTS!B8)</f>
        <v>0</v>
      </c>
      <c r="J24">
        <f t="shared" si="1"/>
        <v>4759828.8550880812</v>
      </c>
      <c r="K24">
        <f>1/(1+AP_INPUTS!B6)^A24</f>
        <v>0.14864362802414349</v>
      </c>
      <c r="L24">
        <f t="shared" si="2"/>
        <v>707518.2297942976</v>
      </c>
      <c r="M24">
        <f>SUM($L$4:L24)</f>
        <v>-203932116.16075781</v>
      </c>
      <c r="N24">
        <f>IF(A24&gt;=AP_INPUTS!B10,AP_INPUTS!B11*(1-AP_INPUTS!B8)*K24,0)</f>
        <v>1341785.2288774401</v>
      </c>
      <c r="O24">
        <f>(B24+C24+((E24-F24-G24)*(1-AP_INPUTS!B8)+G24))*K24</f>
        <v>-1734309.3165197517</v>
      </c>
    </row>
  </sheetData>
  <pageMargins left="0.7" right="0.7" top="0.75" bottom="0.75"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20"/>
  <sheetViews>
    <sheetView zoomScaleNormal="100" workbookViewId="0"/>
  </sheetViews>
  <sheetFormatPr defaultColWidth="8.6640625" defaultRowHeight="13"/>
  <sheetData>
    <row r="1" spans="1:3" ht="12" customHeight="1">
      <c r="A1" t="s">
        <v>4018</v>
      </c>
    </row>
    <row r="2" spans="1:3" ht="12" customHeight="1">
      <c r="A2" t="s">
        <v>4019</v>
      </c>
    </row>
    <row r="3" spans="1:3" ht="12" customHeight="1">
      <c r="A3" t="s">
        <v>1281</v>
      </c>
      <c r="B3" t="s">
        <v>1008</v>
      </c>
      <c r="C3" t="s">
        <v>4020</v>
      </c>
    </row>
    <row r="4" spans="1:3" ht="12" customHeight="1">
      <c r="A4" t="s">
        <v>3998</v>
      </c>
      <c r="B4">
        <f>AP_CAPEX!J15</f>
        <v>58613757.001296766</v>
      </c>
      <c r="C4" t="s">
        <v>4021</v>
      </c>
    </row>
    <row r="5" spans="1:3" ht="12" customHeight="1">
      <c r="A5" t="s">
        <v>4022</v>
      </c>
      <c r="B5">
        <f>AP_CAPEX!J20</f>
        <v>133639365.96295664</v>
      </c>
      <c r="C5" t="s">
        <v>4023</v>
      </c>
    </row>
    <row r="6" spans="1:3" ht="12" customHeight="1">
      <c r="A6" t="s">
        <v>3946</v>
      </c>
      <c r="B6">
        <f>AP_CAPEX!J23</f>
        <v>147003302.55925229</v>
      </c>
      <c r="C6" t="s">
        <v>4024</v>
      </c>
    </row>
    <row r="7" spans="1:3" ht="12" customHeight="1">
      <c r="A7" t="s">
        <v>4025</v>
      </c>
      <c r="B7">
        <f>AP_OPEX!D19</f>
        <v>31685446.120629396</v>
      </c>
      <c r="C7" t="s">
        <v>4026</v>
      </c>
    </row>
    <row r="8" spans="1:3" ht="12" customHeight="1">
      <c r="A8" t="s">
        <v>4027</v>
      </c>
      <c r="B8">
        <f>AP_INPUTS!B6*(1+AP_INPUTS!B6)^AP_INPUTS!B7/((1+AP_INPUTS!B6)^AP_INPUTS!B7-1)</f>
        <v>0.11745962477254576</v>
      </c>
      <c r="C8" t="s">
        <v>4028</v>
      </c>
    </row>
    <row r="9" spans="1:3" ht="12" customHeight="1">
      <c r="A9" t="s">
        <v>4029</v>
      </c>
      <c r="B9">
        <f>B6*B8</f>
        <v>17266952.758934792</v>
      </c>
      <c r="C9" t="s">
        <v>4030</v>
      </c>
    </row>
    <row r="10" spans="1:3" ht="12" customHeight="1">
      <c r="A10" t="s">
        <v>4031</v>
      </c>
      <c r="B10">
        <f>(B9+B7-AP_INPUTS!B13)/AP_INPUTS!B11</f>
        <v>4.2841469637167853</v>
      </c>
      <c r="C10" t="s">
        <v>4032</v>
      </c>
    </row>
    <row r="11" spans="1:3" ht="12" customHeight="1">
      <c r="A11" t="s">
        <v>4033</v>
      </c>
      <c r="B11">
        <f>AP_CASHFLOW!M24</f>
        <v>-203932116.16075781</v>
      </c>
      <c r="C11" t="s">
        <v>4034</v>
      </c>
    </row>
    <row r="12" spans="1:3" ht="12" customHeight="1">
      <c r="A12" t="s">
        <v>4035</v>
      </c>
      <c r="B12">
        <f>MAX(0,-SUM(AP_CASHFLOW!O4:O24)/SUM(AP_CASHFLOW!N4:N24))</f>
        <v>4.8892699927339942</v>
      </c>
      <c r="C12" t="s">
        <v>4036</v>
      </c>
    </row>
    <row r="13" spans="1:3" ht="12" customHeight="1">
      <c r="A13" t="s">
        <v>4037</v>
      </c>
      <c r="B13">
        <f>AP_INPUTS!B12-B12</f>
        <v>-2.8692699927339942</v>
      </c>
      <c r="C13" t="s">
        <v>4038</v>
      </c>
    </row>
    <row r="14" spans="1:3" ht="12" customHeight="1">
      <c r="A14" t="s">
        <v>4039</v>
      </c>
      <c r="B14" t="str">
        <f>IF(B12&lt;=AP_INPUTS!B12,"Economically promising at market price","Needs lower costs, better yield, or credits")</f>
        <v>Needs lower costs, better yield, or credits</v>
      </c>
      <c r="C14" t="s">
        <v>4040</v>
      </c>
    </row>
    <row r="15" spans="1:3" ht="12" customHeight="1">
      <c r="A15" t="s">
        <v>4041</v>
      </c>
      <c r="B15" t="str">
        <f>IFERROR(IRR(AP_CASHFLOW!J4:J24),"undefined - no positive cash flow")</f>
        <v>undefined - no positive cash flow</v>
      </c>
      <c r="C15" t="s">
        <v>4042</v>
      </c>
    </row>
    <row r="16" spans="1:3" ht="12" customHeight="1">
      <c r="A16" t="s">
        <v>4043</v>
      </c>
      <c r="B16">
        <f>AP_INPUTS!B11</f>
        <v>11426405.13832763</v>
      </c>
      <c r="C16" t="s">
        <v>4044</v>
      </c>
    </row>
    <row r="17" spans="1:3" ht="12" customHeight="1">
      <c r="A17" t="s">
        <v>4045</v>
      </c>
      <c r="B17">
        <f>AP_INPUTS!B11*AP_INPUTS!B12</f>
        <v>23081338.379421812</v>
      </c>
      <c r="C17" t="s">
        <v>4046</v>
      </c>
    </row>
    <row r="18" spans="1:3" ht="12" customHeight="1">
      <c r="A18" t="s">
        <v>4047</v>
      </c>
      <c r="B18">
        <f>AP_OPEX!D19/AP_INPUTS!B11</f>
        <v>2.7730021592133816</v>
      </c>
      <c r="C18" t="s">
        <v>4048</v>
      </c>
    </row>
    <row r="19" spans="1:3" ht="12" customHeight="1">
      <c r="A19" t="s">
        <v>4049</v>
      </c>
      <c r="B19">
        <f>(AP_OPEX!D4+AP_OPEX!D5+AP_OPEX!D7+AP_OPEX!D8+AP_OPEX!D9+AP_OPEX!D10+AP_OPEX!D11+AP_OPEX!D12)/AP_INPUTS!B11</f>
        <v>1.662884288625964</v>
      </c>
      <c r="C19" t="s">
        <v>4050</v>
      </c>
    </row>
    <row r="20" spans="1:3" ht="12" customHeight="1">
      <c r="A20" t="s">
        <v>4051</v>
      </c>
      <c r="B20" t="str">
        <f>IF(AP_INPUTS!B12&gt;=B12,"Viable","NOT viable at market price")</f>
        <v>NOT viable at market price</v>
      </c>
      <c r="C20" t="s">
        <v>4052</v>
      </c>
    </row>
  </sheetData>
  <pageMargins left="0.7" right="0.7" top="0.75" bottom="0.75"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L35"/>
  <sheetViews>
    <sheetView zoomScaleNormal="100" workbookViewId="0"/>
  </sheetViews>
  <sheetFormatPr defaultColWidth="8.6640625" defaultRowHeight="13"/>
  <sheetData>
    <row r="1" spans="1:12" ht="12" customHeight="1">
      <c r="A1" t="s">
        <v>4053</v>
      </c>
    </row>
    <row r="2" spans="1:12" ht="12" customHeight="1">
      <c r="A2" t="s">
        <v>4054</v>
      </c>
      <c r="J2" s="1189" t="s">
        <v>4055</v>
      </c>
    </row>
    <row r="3" spans="1:12" ht="12" customHeight="1">
      <c r="A3" t="s">
        <v>4056</v>
      </c>
      <c r="B3" t="s">
        <v>4057</v>
      </c>
      <c r="C3" t="s">
        <v>4058</v>
      </c>
      <c r="D3" t="s">
        <v>4059</v>
      </c>
      <c r="E3" t="s">
        <v>4060</v>
      </c>
      <c r="F3" t="s">
        <v>4061</v>
      </c>
      <c r="G3" t="s">
        <v>4062</v>
      </c>
      <c r="H3" t="s">
        <v>4063</v>
      </c>
      <c r="J3" s="1189" t="s">
        <v>4056</v>
      </c>
      <c r="K3" s="1189" t="s">
        <v>4064</v>
      </c>
      <c r="L3" s="1189" t="s">
        <v>4065</v>
      </c>
    </row>
    <row r="4" spans="1:12" ht="12" customHeight="1">
      <c r="A4" t="s">
        <v>4066</v>
      </c>
      <c r="B4">
        <f>0.7*AP_CAPEX!J23</f>
        <v>102902311.79147659</v>
      </c>
      <c r="C4">
        <f>AP_CAPEX!J23</f>
        <v>147003302.55925229</v>
      </c>
      <c r="D4">
        <f>1.5*AP_CAPEX!J23</f>
        <v>220504953.83887845</v>
      </c>
      <c r="E4">
        <f>(B4*(AP_INPUTS!B6*(1+AP_INPUTS!B6)^AP_INPUTS!B7/((1+AP_INPUTS!B6)^AP_INPUTS!B7-1))+AP_OPEX!D19-AP_INPUTS!B13)/AP_INPUTS!B11</f>
        <v>3.8308035223657639</v>
      </c>
      <c r="F4">
        <f>(D4*(AP_INPUTS!B6*(1+AP_INPUTS!B6)^AP_INPUTS!B7/((1+AP_INPUTS!B6)^AP_INPUTS!B7-1))+AP_OPEX!D19-AP_INPUTS!B13)/AP_INPUTS!B11</f>
        <v>5.0397193659684865</v>
      </c>
      <c r="G4">
        <f>E4-AP_REPORT_OUTPUTS!$B$10</f>
        <v>-0.45334344135102134</v>
      </c>
      <c r="H4">
        <f>F4-AP_REPORT_OUTPUTS!$B$10</f>
        <v>0.75557240225170119</v>
      </c>
      <c r="J4" t="s">
        <v>4067</v>
      </c>
      <c r="K4">
        <f>G12</f>
        <v>-6.3011943938947823E-2</v>
      </c>
      <c r="L4">
        <f>H12</f>
        <v>0.10501990656491156</v>
      </c>
    </row>
    <row r="5" spans="1:12" ht="12" customHeight="1">
      <c r="A5" t="s">
        <v>4025</v>
      </c>
      <c r="B5">
        <f>0.8*AP_OPEX!D19</f>
        <v>25348356.896503519</v>
      </c>
      <c r="C5">
        <f>AP_OPEX!D19</f>
        <v>31685446.120629396</v>
      </c>
      <c r="D5">
        <f>1.2*AP_OPEX!D19</f>
        <v>38022535.344755277</v>
      </c>
      <c r="E5">
        <f>(AP_CAPEX!J23*AP_REPORT_OUTPUTS!B8+B5-AP_INPUTS!B13)/AP_INPUTS!B11</f>
        <v>3.7295465318741088</v>
      </c>
      <c r="F5">
        <f>(AP_CAPEX!J23*AP_REPORT_OUTPUTS!B8+D5-AP_INPUTS!B13)/AP_INPUTS!B11</f>
        <v>4.8387473955594622</v>
      </c>
      <c r="G5">
        <f>E5-AP_REPORT_OUTPUTS!$B$10</f>
        <v>-0.55460043184267649</v>
      </c>
      <c r="H5">
        <f>F5-AP_REPORT_OUTPUTS!$B$10</f>
        <v>0.55460043184267693</v>
      </c>
      <c r="J5" t="s">
        <v>3922</v>
      </c>
      <c r="K5">
        <f>G8</f>
        <v>0.18029525633892707</v>
      </c>
      <c r="L5">
        <f>H8</f>
        <v>-0.14641113390800609</v>
      </c>
    </row>
    <row r="6" spans="1:12" ht="12" customHeight="1">
      <c r="A6" t="s">
        <v>3930</v>
      </c>
      <c r="B6">
        <f>0.85*AP_INPUTS!B11</f>
        <v>9712444.367578486</v>
      </c>
      <c r="C6">
        <f>AP_INPUTS!B11</f>
        <v>11426405.13832763</v>
      </c>
      <c r="D6">
        <f>1.1*AP_INPUTS!B11</f>
        <v>12569045.652160395</v>
      </c>
      <c r="E6">
        <f>(AP_REPORT_OUTPUTS!B9+AP_OPEX!D19-AP_INPUTS!B13)/B6</f>
        <v>5.0401728984903356</v>
      </c>
      <c r="F6">
        <f>(AP_REPORT_OUTPUTS!B9+AP_OPEX!D19-AP_INPUTS!B13)/D6</f>
        <v>3.8946790579243493</v>
      </c>
      <c r="G6">
        <f>E6-AP_REPORT_OUTPUTS!$B$10</f>
        <v>0.75602593477355029</v>
      </c>
      <c r="H6">
        <f>F6-AP_REPORT_OUTPUTS!$B$10</f>
        <v>-0.38946790579243595</v>
      </c>
      <c r="J6" t="s">
        <v>3919</v>
      </c>
      <c r="K6">
        <f>G7</f>
        <v>-0.20079295817029319</v>
      </c>
      <c r="L6">
        <f>H7</f>
        <v>0.5442228712487216</v>
      </c>
    </row>
    <row r="7" spans="1:12" ht="12" customHeight="1">
      <c r="A7" t="s">
        <v>3919</v>
      </c>
      <c r="B7">
        <v>0.08</v>
      </c>
      <c r="C7">
        <f>AP_INPUTS!B6</f>
        <v>0.1</v>
      </c>
      <c r="D7">
        <v>0.15</v>
      </c>
      <c r="E7">
        <f>(AP_CAPEX!J23*(B7*(1+B7)^AP_INPUTS!B7/((1+B7)^AP_INPUTS!B7-1))+AP_OPEX!D19-AP_INPUTS!B13)/AP_INPUTS!B11</f>
        <v>4.0833540055464921</v>
      </c>
      <c r="F7">
        <f>(AP_CAPEX!J23*(D7*(1+D7)^AP_INPUTS!B7/((1+D7)^AP_INPUTS!B7-1))+AP_OPEX!D19-AP_INPUTS!B13)/AP_INPUTS!B11</f>
        <v>4.8283698349655069</v>
      </c>
      <c r="G7">
        <f>E7-AP_REPORT_OUTPUTS!$B$10</f>
        <v>-0.20079295817029319</v>
      </c>
      <c r="H7">
        <f>F7-AP_REPORT_OUTPUTS!$B$10</f>
        <v>0.5442228712487216</v>
      </c>
      <c r="J7" t="s">
        <v>7</v>
      </c>
      <c r="K7">
        <f>G10</f>
        <v>-0.26062030918289825</v>
      </c>
      <c r="L7">
        <f>H10</f>
        <v>0.5212406183657956</v>
      </c>
    </row>
    <row r="8" spans="1:12" ht="12" customHeight="1">
      <c r="A8" t="s">
        <v>3922</v>
      </c>
      <c r="B8">
        <v>15</v>
      </c>
      <c r="C8">
        <f>AP_INPUTS!B7</f>
        <v>20</v>
      </c>
      <c r="D8">
        <v>30</v>
      </c>
      <c r="E8">
        <f>(AP_CAPEX!J23*(AP_INPUTS!B6*(1+AP_INPUTS!B6)^B8/((1+AP_INPUTS!B6)^B8-1))+AP_OPEX!D19-AP_INPUTS!B13)/AP_INPUTS!B11</f>
        <v>4.4644422200557123</v>
      </c>
      <c r="F8">
        <f>(AP_CAPEX!J23*(AP_INPUTS!B6*(1+AP_INPUTS!B6)^D8/((1+AP_INPUTS!B6)^D8-1))+AP_OPEX!D19-AP_INPUTS!B13)/AP_INPUTS!B11</f>
        <v>4.1377358298087792</v>
      </c>
      <c r="G8">
        <f>E8-AP_REPORT_OUTPUTS!$B$10</f>
        <v>0.18029525633892707</v>
      </c>
      <c r="H8">
        <f>F8-AP_REPORT_OUTPUTS!$B$10</f>
        <v>-0.14641113390800609</v>
      </c>
      <c r="J8" t="s">
        <v>4068</v>
      </c>
      <c r="K8">
        <f>G11</f>
        <v>-0.32577538647862303</v>
      </c>
      <c r="L8">
        <f>H11</f>
        <v>0.65155077295724428</v>
      </c>
    </row>
    <row r="9" spans="1:12" ht="12" customHeight="1">
      <c r="A9" t="s">
        <v>4069</v>
      </c>
      <c r="B9">
        <v>0</v>
      </c>
      <c r="C9">
        <f>AP_INPUTS!B13</f>
        <v>0</v>
      </c>
      <c r="D9">
        <f>AP_INPUTS!B13+1000000</f>
        <v>1000000</v>
      </c>
      <c r="E9">
        <f>(AP_REPORT_OUTPUTS!B9+AP_OPEX!D19-B9)/AP_INPUTS!B11</f>
        <v>4.2841469637167853</v>
      </c>
      <c r="F9">
        <f>(AP_REPORT_OUTPUTS!B9+AP_OPEX!D19-D9)/AP_INPUTS!B11</f>
        <v>4.1966303749126919</v>
      </c>
      <c r="G9">
        <f>E9-AP_REPORT_OUTPUTS!$B$10</f>
        <v>0</v>
      </c>
      <c r="H9">
        <f>F9-AP_REPORT_OUTPUTS!$B$10</f>
        <v>-8.7516588804093409E-2</v>
      </c>
      <c r="J9" t="s">
        <v>4025</v>
      </c>
      <c r="K9">
        <f>G5</f>
        <v>-0.55460043184267649</v>
      </c>
      <c r="L9">
        <f>H5</f>
        <v>0.55460043184267693</v>
      </c>
    </row>
    <row r="10" spans="1:12" ht="12" customHeight="1">
      <c r="A10" t="s">
        <v>4070</v>
      </c>
      <c r="B10">
        <f>0.5*AP_OPEX!D4</f>
        <v>2977953.24</v>
      </c>
      <c r="C10">
        <f>AP_OPEX!D4</f>
        <v>5955906.4800000004</v>
      </c>
      <c r="D10">
        <f>2*AP_OPEX!D4</f>
        <v>11911812.960000001</v>
      </c>
      <c r="E10">
        <f>(AP_REPORT_OUTPUTS!B9+(AP_OPEX!D19-AP_OPEX!D4+B10)-AP_INPUTS!B13)/AP_INPUTS!B11</f>
        <v>4.023526654533887</v>
      </c>
      <c r="F10">
        <f>(AP_REPORT_OUTPUTS!B9+(AP_OPEX!D19-AP_OPEX!D4+D10)-AP_INPUTS!B13)/AP_INPUTS!B11</f>
        <v>4.8053875820825809</v>
      </c>
      <c r="G10">
        <f>E10-AP_REPORT_OUTPUTS!$B$10</f>
        <v>-0.26062030918289825</v>
      </c>
      <c r="H10">
        <f>F10-AP_REPORT_OUTPUTS!$B$10</f>
        <v>0.5212406183657956</v>
      </c>
      <c r="J10" t="s">
        <v>3930</v>
      </c>
      <c r="K10">
        <f>G6</f>
        <v>0.75602593477355029</v>
      </c>
      <c r="L10">
        <f>H6</f>
        <v>-0.38946790579243595</v>
      </c>
    </row>
    <row r="11" spans="1:12" ht="12" customHeight="1">
      <c r="A11" t="s">
        <v>4071</v>
      </c>
      <c r="B11">
        <f>0.5*AP_OPEX!D5</f>
        <v>3722441.5500000003</v>
      </c>
      <c r="C11">
        <f>AP_OPEX!D5</f>
        <v>7444883.1000000006</v>
      </c>
      <c r="D11">
        <f>2*AP_OPEX!D5</f>
        <v>14889766.200000001</v>
      </c>
      <c r="E11">
        <f>(AP_REPORT_OUTPUTS!B9+(AP_OPEX!D19-AP_OPEX!D5+B11)-AP_INPUTS!B13)/AP_INPUTS!B11</f>
        <v>3.9583715772381622</v>
      </c>
      <c r="F11">
        <f>(AP_REPORT_OUTPUTS!B9+(AP_OPEX!D19-AP_OPEX!D5+D11)-AP_INPUTS!B13)/AP_INPUTS!B11</f>
        <v>4.9356977366740296</v>
      </c>
      <c r="G11">
        <f>E11-AP_REPORT_OUTPUTS!$B$10</f>
        <v>-0.32577538647862303</v>
      </c>
      <c r="H11">
        <f>F11-AP_REPORT_OUTPUTS!$B$10</f>
        <v>0.65155077295724428</v>
      </c>
      <c r="J11" t="s">
        <v>4066</v>
      </c>
      <c r="K11">
        <f>G4</f>
        <v>-0.45334344135102134</v>
      </c>
      <c r="L11">
        <f>H4</f>
        <v>0.75557240225170119</v>
      </c>
    </row>
    <row r="12" spans="1:12" ht="12" customHeight="1">
      <c r="A12" t="s">
        <v>4072</v>
      </c>
      <c r="B12">
        <f>0.7*AP_OPEX!D8</f>
        <v>1680000</v>
      </c>
      <c r="C12">
        <f>AP_OPEX!D8</f>
        <v>2400000</v>
      </c>
      <c r="D12">
        <f>1.5*AP_OPEX!D8</f>
        <v>3600000</v>
      </c>
      <c r="E12">
        <f>(AP_REPORT_OUTPUTS!B9+(AP_OPEX!D19-AP_OPEX!D8+B12)-AP_INPUTS!B13)/AP_INPUTS!B11</f>
        <v>4.2211350197778374</v>
      </c>
      <c r="F12">
        <f>(AP_REPORT_OUTPUTS!B9+(AP_OPEX!D19-AP_OPEX!D8+D12)-AP_INPUTS!B13)/AP_INPUTS!B11</f>
        <v>4.3891668702816968</v>
      </c>
      <c r="G12">
        <f>E12-AP_REPORT_OUTPUTS!$B$10</f>
        <v>-6.3011943938947823E-2</v>
      </c>
      <c r="H12">
        <f>F12-AP_REPORT_OUTPUTS!$B$10</f>
        <v>0.10501990656491156</v>
      </c>
    </row>
    <row r="13" spans="1:12" ht="12" customHeight="1">
      <c r="A13" t="s">
        <v>4073</v>
      </c>
      <c r="B13">
        <f>0.7*AP_OPEX!D9</f>
        <v>490000.00000000006</v>
      </c>
      <c r="C13">
        <f>AP_OPEX!D9</f>
        <v>700000.00000000012</v>
      </c>
      <c r="D13">
        <f>1.5*AP_OPEX!D9</f>
        <v>1050000.0000000002</v>
      </c>
      <c r="E13">
        <f>(AP_REPORT_OUTPUTS!B9+(AP_OPEX!D19-AP_OPEX!D9+B13)-AP_INPUTS!B13)/AP_INPUTS!B11</f>
        <v>4.2657684800679254</v>
      </c>
      <c r="F13">
        <f>(AP_REPORT_OUTPUTS!B9+(AP_OPEX!D19-AP_OPEX!D9+D13)-AP_INPUTS!B13)/AP_INPUTS!B11</f>
        <v>4.3147777697982175</v>
      </c>
      <c r="G13">
        <f>E13-AP_REPORT_OUTPUTS!$B$10</f>
        <v>-1.8378483648859856E-2</v>
      </c>
      <c r="H13">
        <f>F13-AP_REPORT_OUTPUTS!$B$10</f>
        <v>3.0630806081432205E-2</v>
      </c>
    </row>
    <row r="14" spans="1:12" ht="12" customHeight="1">
      <c r="A14" t="s">
        <v>4074</v>
      </c>
      <c r="B14">
        <f>0.7*AP_OPEX!D11</f>
        <v>350000</v>
      </c>
      <c r="C14">
        <f>AP_OPEX!D11</f>
        <v>500000</v>
      </c>
      <c r="D14">
        <f>1.5*AP_OPEX!D11</f>
        <v>750000</v>
      </c>
      <c r="E14">
        <f>(AP_REPORT_OUTPUTS!B9+(AP_OPEX!D19-AP_OPEX!D11+B14)-AP_INPUTS!B13)/AP_INPUTS!B11</f>
        <v>4.2710194753961712</v>
      </c>
      <c r="F14">
        <f>(AP_REPORT_OUTPUTS!B9+(AP_OPEX!D19-AP_OPEX!D11+D14)-AP_INPUTS!B13)/AP_INPUTS!B11</f>
        <v>4.3060261109178084</v>
      </c>
      <c r="G14">
        <f>E14-AP_REPORT_OUTPUTS!$B$10</f>
        <v>-1.3127488320614056E-2</v>
      </c>
      <c r="H14">
        <f>F14-AP_REPORT_OUTPUTS!$B$10</f>
        <v>2.187914720102313E-2</v>
      </c>
    </row>
    <row r="15" spans="1:12" ht="12.65" customHeight="1"/>
    <row r="16" spans="1:12" ht="12.65" customHeight="1"/>
    <row r="17" ht="12.65" customHeight="1"/>
    <row r="18" ht="12.65" customHeight="1"/>
    <row r="19" ht="12.65" customHeight="1"/>
    <row r="20" ht="12.65" customHeight="1"/>
    <row r="21" ht="12.65" customHeight="1"/>
    <row r="22" ht="12.65" customHeight="1"/>
    <row r="23" ht="12.65" customHeight="1"/>
    <row r="24" ht="12.65" customHeight="1"/>
    <row r="25" ht="12.65" customHeight="1"/>
    <row r="26" ht="12.65" customHeight="1"/>
    <row r="27" ht="12.65" customHeight="1"/>
    <row r="28" ht="12.65" customHeight="1"/>
    <row r="29" ht="12.65" customHeight="1"/>
    <row r="30" ht="12.65" customHeight="1"/>
    <row r="31" ht="12.65" customHeight="1"/>
    <row r="32" ht="12.65" customHeight="1"/>
    <row r="33" ht="12.65" customHeight="1"/>
    <row r="34" ht="12.65" customHeight="1"/>
    <row r="35" ht="12.65" customHeight="1"/>
  </sheetData>
  <pageMargins left="0.7" right="0.7" top="0.75" bottom="0.75" header="0.511811023622047" footer="0.511811023622047"/>
  <pageSetup paperSize="9" orientation="portrait" horizontalDpi="300" verticalDpi="30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C16"/>
  <sheetViews>
    <sheetView zoomScaleNormal="100" workbookViewId="0"/>
  </sheetViews>
  <sheetFormatPr defaultColWidth="8.6640625" defaultRowHeight="13"/>
  <sheetData>
    <row r="1" spans="1:3" ht="12" customHeight="1">
      <c r="A1" t="s">
        <v>4075</v>
      </c>
    </row>
    <row r="2" spans="1:3" ht="12" customHeight="1">
      <c r="A2" t="s">
        <v>4076</v>
      </c>
      <c r="B2" t="s">
        <v>4077</v>
      </c>
      <c r="C2" t="s">
        <v>4078</v>
      </c>
    </row>
    <row r="3" spans="1:3" ht="12" customHeight="1">
      <c r="A3" t="s">
        <v>4079</v>
      </c>
      <c r="B3" t="s">
        <v>4080</v>
      </c>
      <c r="C3" t="s">
        <v>4081</v>
      </c>
    </row>
    <row r="4" spans="1:3" ht="12" customHeight="1">
      <c r="A4" t="s">
        <v>4082</v>
      </c>
      <c r="B4" t="s">
        <v>4083</v>
      </c>
      <c r="C4" t="s">
        <v>4081</v>
      </c>
    </row>
    <row r="5" spans="1:3" ht="12" customHeight="1">
      <c r="A5" t="s">
        <v>4084</v>
      </c>
      <c r="B5" t="s">
        <v>4085</v>
      </c>
      <c r="C5" t="s">
        <v>4086</v>
      </c>
    </row>
    <row r="6" spans="1:3" ht="12" customHeight="1">
      <c r="A6" t="s">
        <v>4087</v>
      </c>
      <c r="B6" t="s">
        <v>4088</v>
      </c>
      <c r="C6" t="s">
        <v>4089</v>
      </c>
    </row>
    <row r="7" spans="1:3" ht="12" customHeight="1">
      <c r="A7" t="s">
        <v>4090</v>
      </c>
      <c r="B7" t="s">
        <v>4091</v>
      </c>
      <c r="C7" t="s">
        <v>4092</v>
      </c>
    </row>
    <row r="8" spans="1:3" ht="12" customHeight="1">
      <c r="A8" t="s">
        <v>4093</v>
      </c>
      <c r="B8" t="s">
        <v>4094</v>
      </c>
      <c r="C8" t="s">
        <v>4095</v>
      </c>
    </row>
    <row r="9" spans="1:3" ht="12" customHeight="1">
      <c r="A9" t="s">
        <v>4096</v>
      </c>
      <c r="B9" t="s">
        <v>4097</v>
      </c>
      <c r="C9" t="s">
        <v>4098</v>
      </c>
    </row>
    <row r="10" spans="1:3" ht="12" customHeight="1">
      <c r="A10" t="s">
        <v>4099</v>
      </c>
      <c r="B10" t="s">
        <v>4100</v>
      </c>
      <c r="C10" t="s">
        <v>4101</v>
      </c>
    </row>
    <row r="11" spans="1:3" ht="12" customHeight="1">
      <c r="A11" t="s">
        <v>4102</v>
      </c>
      <c r="B11" t="s">
        <v>4103</v>
      </c>
      <c r="C11" t="s">
        <v>4104</v>
      </c>
    </row>
    <row r="12" spans="1:3" ht="12" customHeight="1">
      <c r="A12" t="s">
        <v>4105</v>
      </c>
      <c r="B12" t="s">
        <v>4106</v>
      </c>
      <c r="C12" t="s">
        <v>4107</v>
      </c>
    </row>
    <row r="13" spans="1:3" ht="12" customHeight="1">
      <c r="A13" t="s">
        <v>4108</v>
      </c>
      <c r="B13" t="s">
        <v>4109</v>
      </c>
      <c r="C13" t="s">
        <v>4110</v>
      </c>
    </row>
    <row r="14" spans="1:3" ht="12" customHeight="1">
      <c r="A14" t="s">
        <v>4111</v>
      </c>
      <c r="B14" t="s">
        <v>4112</v>
      </c>
      <c r="C14" t="s">
        <v>4113</v>
      </c>
    </row>
    <row r="15" spans="1:3" ht="12" customHeight="1">
      <c r="A15" t="s">
        <v>4114</v>
      </c>
      <c r="B15" t="s">
        <v>4115</v>
      </c>
      <c r="C15" t="s">
        <v>4116</v>
      </c>
    </row>
    <row r="16" spans="1:3" ht="12" customHeight="1">
      <c r="A16" t="s">
        <v>4117</v>
      </c>
      <c r="B16" t="s">
        <v>4118</v>
      </c>
      <c r="C16" t="s">
        <v>4119</v>
      </c>
    </row>
  </sheetData>
  <pageMargins left="0.7" right="0.7" top="0.75" bottom="0.75"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D21"/>
  <sheetViews>
    <sheetView zoomScaleNormal="100" workbookViewId="0"/>
  </sheetViews>
  <sheetFormatPr defaultColWidth="8.6640625" defaultRowHeight="13"/>
  <cols>
    <col min="1" max="1" width="30" style="20" customWidth="1"/>
    <col min="2" max="2" width="34" style="20" customWidth="1"/>
    <col min="3" max="3" width="40" style="20" customWidth="1"/>
    <col min="4" max="4" width="46" style="20" customWidth="1"/>
  </cols>
  <sheetData>
    <row r="1" spans="1:4" ht="15.75" customHeight="1">
      <c r="A1" s="1194" t="s">
        <v>4120</v>
      </c>
    </row>
    <row r="2" spans="1:4" ht="15" customHeight="1">
      <c r="A2" s="20" t="s">
        <v>4121</v>
      </c>
    </row>
    <row r="4" spans="1:4" ht="15" customHeight="1">
      <c r="A4" s="1195" t="s">
        <v>4122</v>
      </c>
      <c r="B4" s="1195" t="s">
        <v>4123</v>
      </c>
      <c r="C4" s="1195" t="s">
        <v>4124</v>
      </c>
      <c r="D4" s="1195" t="s">
        <v>4125</v>
      </c>
    </row>
    <row r="5" spans="1:4" ht="15" customHeight="1">
      <c r="A5" s="1189" t="s">
        <v>4126</v>
      </c>
      <c r="B5" s="20" t="s">
        <v>4127</v>
      </c>
      <c r="C5" s="20" t="s">
        <v>4128</v>
      </c>
      <c r="D5" s="20" t="s">
        <v>4129</v>
      </c>
    </row>
    <row r="6" spans="1:4" ht="15" customHeight="1">
      <c r="A6" s="1189" t="s">
        <v>4130</v>
      </c>
      <c r="B6" s="20" t="s">
        <v>4131</v>
      </c>
      <c r="C6" s="20" t="s">
        <v>4132</v>
      </c>
      <c r="D6" s="20" t="s">
        <v>4133</v>
      </c>
    </row>
    <row r="7" spans="1:4" ht="15" customHeight="1">
      <c r="A7" s="1189" t="s">
        <v>4134</v>
      </c>
      <c r="B7" s="20" t="s">
        <v>4135</v>
      </c>
      <c r="C7" s="20" t="str">
        <f>TEXT(AP_INPUTS!B11/1000000,"0.0")&amp;" MM gal/yr ethanol"</f>
        <v>11.4 MM gal/yr ethanol</v>
      </c>
      <c r="D7" s="20" t="s">
        <v>4136</v>
      </c>
    </row>
    <row r="8" spans="1:4" ht="15" customHeight="1">
      <c r="A8" s="1189" t="s">
        <v>4137</v>
      </c>
      <c r="B8" s="20">
        <v>85</v>
      </c>
      <c r="C8" s="20">
        <f>AP_INPUTS!B33*AP_INPUTS!B34*21.1/1000*(1/AP_INPUTS!B35)</f>
        <v>122.56937370342206</v>
      </c>
      <c r="D8" s="20" t="s">
        <v>4138</v>
      </c>
    </row>
    <row r="9" spans="1:4" ht="15" customHeight="1">
      <c r="A9" s="1189" t="s">
        <v>4139</v>
      </c>
      <c r="B9" s="20" t="s">
        <v>4140</v>
      </c>
      <c r="C9" s="20" t="str">
        <f>ROUND(AP_CAPEX!J23/1000000,0)&amp;" $MM retrofit TCI"</f>
        <v>147 $MM retrofit TCI</v>
      </c>
      <c r="D9" s="20" t="s">
        <v>4141</v>
      </c>
    </row>
    <row r="10" spans="1:4" ht="15" customHeight="1">
      <c r="A10" s="1189" t="s">
        <v>4142</v>
      </c>
      <c r="B10" s="20" t="s">
        <v>4143</v>
      </c>
      <c r="C10" s="20" t="str">
        <f>ROUND(AP_OPEX!D19/1000000,1)&amp;" $MM/yr"</f>
        <v>31.7 $MM/yr</v>
      </c>
      <c r="D10" s="20" t="s">
        <v>4144</v>
      </c>
    </row>
    <row r="11" spans="1:4" ht="15" customHeight="1">
      <c r="A11" s="1189" t="s">
        <v>4145</v>
      </c>
      <c r="B11" s="20" t="s">
        <v>4146</v>
      </c>
      <c r="C11" s="20" t="str">
        <f>TEXT(AP_REPORT_OUTPUTS!B12,"$0.00")&amp;"/gal (MSP)"</f>
        <v>$4.89/gal (MSP)</v>
      </c>
      <c r="D11" s="20" t="s">
        <v>4147</v>
      </c>
    </row>
    <row r="12" spans="1:4" ht="15" customHeight="1">
      <c r="A12" s="1189" t="s">
        <v>4148</v>
      </c>
      <c r="B12" s="20" t="s">
        <v>4149</v>
      </c>
      <c r="C12" s="20" t="str">
        <f>TEXT(AP_INPUTS!B12,"$0.00")&amp;"/gal (commodity)"</f>
        <v>$2.02/gal (commodity)</v>
      </c>
      <c r="D12" s="20" t="s">
        <v>4150</v>
      </c>
    </row>
    <row r="13" spans="1:4" ht="15" customHeight="1">
      <c r="A13" s="1189" t="s">
        <v>4151</v>
      </c>
      <c r="B13" s="20" t="s">
        <v>4152</v>
      </c>
      <c r="C13" s="20" t="s">
        <v>4153</v>
      </c>
      <c r="D13" s="20" t="s">
        <v>4154</v>
      </c>
    </row>
    <row r="14" spans="1:4" ht="15" customHeight="1">
      <c r="A14" s="1189" t="s">
        <v>4155</v>
      </c>
      <c r="B14" s="20" t="s">
        <v>4156</v>
      </c>
      <c r="C14" s="20" t="str">
        <f>IF(AP_INPUTS!B12&gt;=AP_REPORT_OUTPUTS!B12,"Marginal","Unprofitable: MSP &gt; market price")</f>
        <v>Unprofitable: MSP &gt; market price</v>
      </c>
      <c r="D14" s="20" t="s">
        <v>4157</v>
      </c>
    </row>
    <row r="16" spans="1:4" ht="15" customHeight="1">
      <c r="A16" s="1231" t="s">
        <v>4158</v>
      </c>
      <c r="B16" s="1197"/>
      <c r="C16" s="1197"/>
      <c r="D16" s="1197"/>
    </row>
    <row r="17" spans="1:4" ht="15" customHeight="1">
      <c r="A17" s="1197"/>
      <c r="B17" s="1197"/>
      <c r="C17" s="1197"/>
      <c r="D17" s="1197"/>
    </row>
    <row r="18" spans="1:4" ht="15" customHeight="1">
      <c r="A18" s="1197"/>
      <c r="B18" s="1197"/>
      <c r="C18" s="1197"/>
      <c r="D18" s="1197"/>
    </row>
    <row r="19" spans="1:4" ht="15" customHeight="1">
      <c r="A19" s="1197"/>
      <c r="B19" s="1197"/>
      <c r="C19" s="1197"/>
      <c r="D19" s="1197"/>
    </row>
    <row r="20" spans="1:4" ht="15" customHeight="1">
      <c r="A20" s="1197"/>
      <c r="B20" s="1197"/>
      <c r="C20" s="1197"/>
      <c r="D20" s="1197"/>
    </row>
    <row r="21" spans="1:4" ht="15" customHeight="1">
      <c r="A21" s="1197"/>
      <c r="B21" s="1197"/>
      <c r="C21" s="1197"/>
      <c r="D21" s="1197"/>
    </row>
  </sheetData>
  <mergeCells count="1">
    <mergeCell ref="A16:D21"/>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38</vt:i4>
      </vt:variant>
    </vt:vector>
  </HeadingPairs>
  <TitlesOfParts>
    <vt:vector size="61" baseType="lpstr">
      <vt:lpstr>Set-up</vt:lpstr>
      <vt:lpstr>Summary</vt:lpstr>
      <vt:lpstr>CB_DATA_</vt:lpstr>
      <vt:lpstr>OPEX</vt:lpstr>
      <vt:lpstr>CAPEX</vt:lpstr>
      <vt:lpstr>DCFROR</vt:lpstr>
      <vt:lpstr>Operating Summaries</vt:lpstr>
      <vt:lpstr>aspen</vt:lpstr>
      <vt:lpstr>Cost Breakdown</vt:lpstr>
      <vt:lpstr>Energy Bal</vt:lpstr>
      <vt:lpstr>aspen2</vt:lpstr>
      <vt:lpstr>aspenqw</vt:lpstr>
      <vt:lpstr>SUGAR</vt:lpstr>
      <vt:lpstr>INDICES</vt:lpstr>
      <vt:lpstr>PFD tables</vt:lpstr>
      <vt:lpstr>AP_INPUTS</vt:lpstr>
      <vt:lpstr>AP_CAPEX</vt:lpstr>
      <vt:lpstr>AP_OPEX</vt:lpstr>
      <vt:lpstr>AP_CASHFLOW</vt:lpstr>
      <vt:lpstr>AP_REPORT_OUTPUTS</vt:lpstr>
      <vt:lpstr>AP_SENSITIVITY</vt:lpstr>
      <vt:lpstr>AP_FORMULA_MAP</vt:lpstr>
      <vt:lpstr>AP_COMPARISON</vt:lpstr>
      <vt:lpstr>BASECASE</vt:lpstr>
      <vt:lpstr>BKPDIR</vt:lpstr>
      <vt:lpstr>BKPEXT</vt:lpstr>
      <vt:lpstr>BKPNAME</vt:lpstr>
      <vt:lpstr>CAPEX</vt:lpstr>
      <vt:lpstr>CAPEX100</vt:lpstr>
      <vt:lpstr>CAPEX200</vt:lpstr>
      <vt:lpstr>CAPEX300</vt:lpstr>
      <vt:lpstr>CAPEX400</vt:lpstr>
      <vt:lpstr>CAPEX500</vt:lpstr>
      <vt:lpstr>CAPEX600</vt:lpstr>
      <vt:lpstr>CAPEX700</vt:lpstr>
      <vt:lpstr>CAPEX800</vt:lpstr>
      <vt:lpstr>CAPEX900</vt:lpstr>
      <vt:lpstr>CAPEXnc</vt:lpstr>
      <vt:lpstr>CAPEXpt</vt:lpstr>
      <vt:lpstr>CASEID</vt:lpstr>
      <vt:lpstr>costyear</vt:lpstr>
      <vt:lpstr>ETHMMGAL</vt:lpstr>
      <vt:lpstr>ETOHDEN</vt:lpstr>
      <vt:lpstr>ETOHRATE</vt:lpstr>
      <vt:lpstr>FCI</vt:lpstr>
      <vt:lpstr>ISBL</vt:lpstr>
      <vt:lpstr>IX_CAP</vt:lpstr>
      <vt:lpstr>IX_CHEM</vt:lpstr>
      <vt:lpstr>IX_ELEC</vt:lpstr>
      <vt:lpstr>IX_LABOR</vt:lpstr>
      <vt:lpstr>LU_HEAT</vt:lpstr>
      <vt:lpstr>LU_MAT</vt:lpstr>
      <vt:lpstr>LU_SENS</vt:lpstr>
      <vt:lpstr>LU_WORK</vt:lpstr>
      <vt:lpstr>OPHOURS</vt:lpstr>
      <vt:lpstr>CAPEX!Print_Area</vt:lpstr>
      <vt:lpstr>DCFROR!Print_Area</vt:lpstr>
      <vt:lpstr>CAPEX!Print_Titles</vt:lpstr>
      <vt:lpstr>DCFROR!Print_Titles</vt:lpstr>
      <vt:lpstr>TPI</vt:lpstr>
      <vt:lpstr>unitstart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humbird</dc:creator>
  <cp:lastModifiedBy>Mark Heien</cp:lastModifiedBy>
  <cp:revision>5</cp:revision>
  <cp:lastPrinted>2011-03-30T13:46:03Z</cp:lastPrinted>
  <dcterms:created xsi:type="dcterms:W3CDTF">1997-06-23T20:54:29Z</dcterms:created>
  <dcterms:modified xsi:type="dcterms:W3CDTF">2026-06-11T03:07:58Z</dcterms:modified>
  <dc:language>en-US</dc:language>
</cp:coreProperties>
</file>